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6.xml" ContentType="application/vnd.openxmlformats-officedocument.drawing+xml"/>
  <Override PartName="/xl/comments6.xml" ContentType="application/vnd.openxmlformats-officedocument.spreadsheetml.comments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705" yWindow="705" windowWidth="18645" windowHeight="12150" tabRatio="821"/>
  </bookViews>
  <sheets>
    <sheet name="GeneralSettings" sheetId="1" r:id="rId1"/>
    <sheet name="EURON" sheetId="14" r:id="rId2"/>
    <sheet name="EUR1M" sheetId="20" r:id="rId3"/>
    <sheet name="EUR3M" sheetId="19" r:id="rId4"/>
    <sheet name="EUR6M" sheetId="23" r:id="rId5"/>
    <sheet name="EUR1Y" sheetId="22" r:id="rId6"/>
    <sheet name="EURSTD" sheetId="24" r:id="rId7"/>
    <sheet name="EURSTD (1)" sheetId="2" r:id="rId8"/>
    <sheet name="Euribor" sheetId="16" r:id="rId9"/>
    <sheet name="PastedValue" sheetId="8" r:id="rId10"/>
    <sheet name="Quote" sheetId="17" r:id="rId11"/>
  </sheets>
  <definedNames>
    <definedName name="Calendar">GeneralSettings!$D$7</definedName>
    <definedName name="Currency">GeneralSettings!$D$6</definedName>
    <definedName name="DataSelect">GeneralSettings!$D$11</definedName>
    <definedName name="dest1M">PastedValue!$AE$1</definedName>
    <definedName name="dest1Y">PastedValue!$AO$1</definedName>
    <definedName name="dest3M">PastedValue!$A$1</definedName>
    <definedName name="dest6M">PastedValue!$U$1</definedName>
    <definedName name="destOIS">PastedValue!$AY$1</definedName>
    <definedName name="DestStd">PastedValue!$K$1</definedName>
    <definedName name="Discounting">GeneralSettings!$D$10</definedName>
    <definedName name="Evaluationdate">GeneralSettings!$D$3</definedName>
    <definedName name="FamilyName">Euribor!$I$2</definedName>
    <definedName name="IborIndex" localSheetId="2">EUR1M!$Y$16</definedName>
    <definedName name="IborIndex" localSheetId="5">EUR1Y!$Y$16</definedName>
    <definedName name="IborIndex" localSheetId="4">EUR6M!$Y$16</definedName>
    <definedName name="IborIndex" localSheetId="6">EURSTD!$Y$16</definedName>
    <definedName name="IborIndex">EUR3M!$Y$16</definedName>
    <definedName name="ImportedDate">PastedValue!$B$2</definedName>
    <definedName name="ObjectOverwrite">GeneralSettings!$D$9</definedName>
    <definedName name="Permanent">GeneralSettings!$D$8</definedName>
    <definedName name="RecalcTrigger" localSheetId="2">EUR1M!$J$21</definedName>
    <definedName name="RecalcTrigger" localSheetId="5">EUR1Y!$J$21</definedName>
    <definedName name="RecalcTrigger" localSheetId="4">EUR6M!$J$21</definedName>
    <definedName name="RecalcTrigger" localSheetId="6">EURSTD!$J$21</definedName>
    <definedName name="RecalcTrigger">EUR3M!$J$21</definedName>
    <definedName name="Settlementdate">GeneralSettings!$D$4</definedName>
    <definedName name="Stub">Quote!$AP$2</definedName>
    <definedName name="Tenor" localSheetId="2">EUR1M!$I$1</definedName>
    <definedName name="Tenor" localSheetId="5">EUR1Y!$I$1</definedName>
    <definedName name="Tenor" localSheetId="3">EUR3M!$I$1</definedName>
    <definedName name="Tenor" localSheetId="4">EUR6M!$I$1</definedName>
    <definedName name="Tenor" localSheetId="6">EURSTD!$I$1</definedName>
    <definedName name="Trigger">GeneralSettings!$D$5</definedName>
    <definedName name="Trigger12M">Quote!$AL$2</definedName>
    <definedName name="Trigger1M">Quote!$M$2</definedName>
    <definedName name="Trigger3M">Quote!$V$2</definedName>
    <definedName name="Trigger6M">Quote!$AE$2</definedName>
    <definedName name="TriggerON">Quote!$F$2</definedName>
    <definedName name="YieldCurve_1M">GeneralSettings!$D$31</definedName>
    <definedName name="YieldCurve_1Y">GeneralSettings!$I$47</definedName>
    <definedName name="YieldCurve_3M">GeneralSettings!$I$31</definedName>
    <definedName name="YieldCurve_6M">GeneralSettings!$D$47</definedName>
    <definedName name="YieldCurve_ON">GeneralSettings!$I$15</definedName>
    <definedName name="YieldCurve_STD">GeneralSettings!$D$15</definedName>
  </definedNames>
  <calcPr calcId="145621"/>
</workbook>
</file>

<file path=xl/calcChain.xml><?xml version="1.0" encoding="utf-8"?>
<calcChain xmlns="http://schemas.openxmlformats.org/spreadsheetml/2006/main">
  <c r="N93" i="24" l="1"/>
  <c r="N92" i="24"/>
  <c r="N91" i="24"/>
  <c r="N90" i="24"/>
  <c r="N89" i="24"/>
  <c r="N88" i="24"/>
  <c r="N87" i="24"/>
  <c r="N86" i="24"/>
  <c r="N85" i="24"/>
  <c r="N84" i="24"/>
  <c r="N83" i="24"/>
  <c r="N82" i="24"/>
  <c r="N81" i="24"/>
  <c r="N80" i="24"/>
  <c r="N79" i="24"/>
  <c r="N78" i="24"/>
  <c r="N77" i="24"/>
  <c r="N76" i="24"/>
  <c r="N75" i="24"/>
  <c r="N74" i="24"/>
  <c r="N73" i="24"/>
  <c r="N72" i="24"/>
  <c r="N71" i="24"/>
  <c r="N70" i="24"/>
  <c r="N69" i="24"/>
  <c r="N68" i="24"/>
  <c r="N67" i="24"/>
  <c r="N66" i="24"/>
  <c r="N65" i="24"/>
  <c r="N64" i="24"/>
  <c r="N63" i="24"/>
  <c r="N62" i="24"/>
  <c r="N61" i="24"/>
  <c r="N60" i="24"/>
  <c r="N59" i="24"/>
  <c r="N58" i="24"/>
  <c r="N57" i="24"/>
  <c r="N56" i="24"/>
  <c r="N55" i="24"/>
  <c r="N54" i="24"/>
  <c r="N53" i="24"/>
  <c r="N52" i="24"/>
  <c r="N51" i="24"/>
  <c r="N50" i="24"/>
  <c r="N49" i="24"/>
  <c r="N48" i="24"/>
  <c r="N47" i="24"/>
  <c r="N46" i="24"/>
  <c r="N45" i="24"/>
  <c r="N44" i="24"/>
  <c r="N43" i="24"/>
  <c r="N42" i="24"/>
  <c r="N41" i="24"/>
  <c r="N40" i="24"/>
  <c r="N39" i="24"/>
  <c r="N38" i="24"/>
  <c r="N37" i="24"/>
  <c r="N36" i="24"/>
  <c r="N35" i="24"/>
  <c r="N34" i="24"/>
  <c r="N33" i="24"/>
  <c r="N32" i="24"/>
  <c r="N31" i="24"/>
  <c r="N30" i="24"/>
  <c r="I30" i="24"/>
  <c r="G30" i="24"/>
  <c r="N29" i="24"/>
  <c r="I29" i="24"/>
  <c r="G29" i="24"/>
  <c r="N28" i="24"/>
  <c r="I28" i="24"/>
  <c r="G28" i="24"/>
  <c r="N27" i="24"/>
  <c r="I27" i="24"/>
  <c r="G27" i="24"/>
  <c r="N26" i="24"/>
  <c r="I26" i="24"/>
  <c r="G26" i="24"/>
  <c r="N25" i="24"/>
  <c r="I25" i="24"/>
  <c r="G25" i="24"/>
  <c r="N24" i="24"/>
  <c r="I24" i="24"/>
  <c r="G24" i="24"/>
  <c r="N23" i="24"/>
  <c r="G23" i="24"/>
  <c r="N22" i="24"/>
  <c r="N21" i="24"/>
  <c r="N20" i="24"/>
  <c r="N19" i="24"/>
  <c r="N18" i="24"/>
  <c r="N17" i="24"/>
  <c r="N16" i="24"/>
  <c r="N15" i="24"/>
  <c r="N14" i="24"/>
  <c r="AP13" i="24"/>
  <c r="AO13" i="24"/>
  <c r="N13" i="24"/>
  <c r="AO12" i="24"/>
  <c r="AP12" i="24" s="1"/>
  <c r="N12" i="24"/>
  <c r="AP11" i="24"/>
  <c r="AO11" i="24"/>
  <c r="N11" i="24"/>
  <c r="AO10" i="24"/>
  <c r="AP10" i="24" s="1"/>
  <c r="N10" i="24"/>
  <c r="AP9" i="24"/>
  <c r="AO9" i="24"/>
  <c r="N9" i="24"/>
  <c r="AO8" i="24"/>
  <c r="AP8" i="24" s="1"/>
  <c r="N8" i="24"/>
  <c r="AP7" i="24"/>
  <c r="AO7" i="24"/>
  <c r="N7" i="24"/>
  <c r="AO6" i="24"/>
  <c r="AP6" i="24" s="1"/>
  <c r="N6" i="24"/>
  <c r="AP5" i="24"/>
  <c r="AO5" i="24"/>
  <c r="N5" i="24"/>
  <c r="AO4" i="24"/>
  <c r="AP4" i="24" s="1"/>
  <c r="N4" i="24"/>
  <c r="AO3" i="24"/>
  <c r="AP3" i="24" s="1"/>
  <c r="N3" i="24"/>
  <c r="AO2" i="24"/>
  <c r="AP2" i="24" s="1"/>
  <c r="BD1" i="24"/>
  <c r="BC1" i="24"/>
  <c r="U1" i="24"/>
  <c r="AO13" i="22"/>
  <c r="AO12" i="22"/>
  <c r="AO11" i="22"/>
  <c r="AO10" i="22"/>
  <c r="AO9" i="22"/>
  <c r="AO8" i="22"/>
  <c r="AO7" i="22"/>
  <c r="AO6" i="22"/>
  <c r="AO5" i="22"/>
  <c r="AO4" i="22"/>
  <c r="AO3" i="22"/>
  <c r="AO2" i="22"/>
  <c r="AO13" i="23"/>
  <c r="AO12" i="23"/>
  <c r="AO11" i="23"/>
  <c r="AO10" i="23"/>
  <c r="AO9" i="23"/>
  <c r="AO8" i="23"/>
  <c r="AO7" i="23"/>
  <c r="AO6" i="23"/>
  <c r="AO5" i="23"/>
  <c r="AO4" i="23"/>
  <c r="AO3" i="23"/>
  <c r="AO2" i="23"/>
  <c r="BC2" i="24"/>
  <c r="AC5" i="24"/>
  <c r="D15" i="1"/>
  <c r="Z2" i="24" a="1"/>
  <c r="I34" i="24" a="1"/>
  <c r="H23" i="24" a="1"/>
  <c r="D23" i="24" a="1"/>
  <c r="I3" i="24" a="1"/>
  <c r="C3" i="24" a="1"/>
  <c r="C34" i="24" a="1"/>
  <c r="K32" i="24"/>
  <c r="AQ2" i="24"/>
  <c r="BE1" i="24"/>
  <c r="AQ6" i="24"/>
  <c r="AR12" i="24"/>
  <c r="AR10" i="24"/>
  <c r="AR8" i="24"/>
  <c r="AR6" i="24"/>
  <c r="AR4" i="24"/>
  <c r="AQ12" i="24"/>
  <c r="AQ10" i="24"/>
  <c r="AQ8" i="24"/>
  <c r="AQ11" i="24"/>
  <c r="AR7" i="24"/>
  <c r="AR13" i="24"/>
  <c r="AQ7" i="24"/>
  <c r="AQ13" i="24"/>
  <c r="AR2" i="24"/>
  <c r="AR5" i="24"/>
  <c r="AQ3" i="24"/>
  <c r="AQ4" i="24"/>
  <c r="AR3" i="24"/>
  <c r="AR9" i="24"/>
  <c r="AQ5" i="24"/>
  <c r="AQ9" i="24"/>
  <c r="AR11" i="24"/>
  <c r="Z9" i="24" l="1"/>
  <c r="Z17" i="24"/>
  <c r="Z25" i="24"/>
  <c r="Z33" i="24"/>
  <c r="Z41" i="24"/>
  <c r="Z49" i="24"/>
  <c r="Z57" i="24"/>
  <c r="Z65" i="24"/>
  <c r="Z73" i="24"/>
  <c r="Z81" i="24"/>
  <c r="Z89" i="24"/>
  <c r="Z2" i="24"/>
  <c r="Z10" i="24"/>
  <c r="Z18" i="24"/>
  <c r="Z26" i="24"/>
  <c r="Z34" i="24"/>
  <c r="Z42" i="24"/>
  <c r="Z50" i="24"/>
  <c r="Z58" i="24"/>
  <c r="Z66" i="24"/>
  <c r="Z74" i="24"/>
  <c r="Z82" i="24"/>
  <c r="Z90" i="24"/>
  <c r="Z3" i="24"/>
  <c r="Z11" i="24"/>
  <c r="Z19" i="24"/>
  <c r="Z27" i="24"/>
  <c r="Z35" i="24"/>
  <c r="Z43" i="24"/>
  <c r="Z51" i="24"/>
  <c r="Z59" i="24"/>
  <c r="Z67" i="24"/>
  <c r="Z75" i="24"/>
  <c r="Z83" i="24"/>
  <c r="Z91" i="24"/>
  <c r="Z4" i="24"/>
  <c r="Z12" i="24"/>
  <c r="Z20" i="24"/>
  <c r="Z28" i="24"/>
  <c r="Z36" i="24"/>
  <c r="Z44" i="24"/>
  <c r="Z52" i="24"/>
  <c r="Z60" i="24"/>
  <c r="Z68" i="24"/>
  <c r="Z76" i="24"/>
  <c r="Z84" i="24"/>
  <c r="Z92" i="24"/>
  <c r="Z5" i="24"/>
  <c r="Z13" i="24"/>
  <c r="Z21" i="24"/>
  <c r="Z29" i="24"/>
  <c r="Z37" i="24"/>
  <c r="Z45" i="24"/>
  <c r="Z53" i="24"/>
  <c r="Z61" i="24"/>
  <c r="Z69" i="24"/>
  <c r="Z77" i="24"/>
  <c r="Z85" i="24"/>
  <c r="Z93" i="24"/>
  <c r="Z6" i="24"/>
  <c r="Z14" i="24"/>
  <c r="Z22" i="24"/>
  <c r="Z30" i="24"/>
  <c r="Z38" i="24"/>
  <c r="Z46" i="24"/>
  <c r="Z54" i="24"/>
  <c r="Z62" i="24"/>
  <c r="Z70" i="24"/>
  <c r="Z78" i="24"/>
  <c r="Z86" i="24"/>
  <c r="Z7" i="24"/>
  <c r="Z15" i="24"/>
  <c r="Z23" i="24"/>
  <c r="Z31" i="24"/>
  <c r="Z39" i="24"/>
  <c r="Z47" i="24"/>
  <c r="Z55" i="24"/>
  <c r="Z63" i="24"/>
  <c r="Z71" i="24"/>
  <c r="Z79" i="24"/>
  <c r="Z87" i="24"/>
  <c r="Z8" i="24"/>
  <c r="Z16" i="24"/>
  <c r="Z24" i="24"/>
  <c r="Z32" i="24"/>
  <c r="Z40" i="24"/>
  <c r="Z48" i="24"/>
  <c r="Z56" i="24"/>
  <c r="Z64" i="24"/>
  <c r="Z72" i="24"/>
  <c r="Z80" i="24"/>
  <c r="Z88" i="24"/>
  <c r="I41" i="24"/>
  <c r="I49" i="24"/>
  <c r="I57" i="24"/>
  <c r="I65" i="24"/>
  <c r="I73" i="24"/>
  <c r="I81" i="24"/>
  <c r="I89" i="24"/>
  <c r="I97" i="24"/>
  <c r="I34" i="24"/>
  <c r="I42" i="24"/>
  <c r="I50" i="24"/>
  <c r="I58" i="24"/>
  <c r="I66" i="24"/>
  <c r="I74" i="24"/>
  <c r="I82" i="24"/>
  <c r="I90" i="24"/>
  <c r="I98" i="24"/>
  <c r="I35" i="24"/>
  <c r="I43" i="24"/>
  <c r="I51" i="24"/>
  <c r="I59" i="24"/>
  <c r="I67" i="24"/>
  <c r="I75" i="24"/>
  <c r="I83" i="24"/>
  <c r="I91" i="24"/>
  <c r="I99" i="24"/>
  <c r="I36" i="24"/>
  <c r="I44" i="24"/>
  <c r="I52" i="24"/>
  <c r="I60" i="24"/>
  <c r="I68" i="24"/>
  <c r="I76" i="24"/>
  <c r="I84" i="24"/>
  <c r="I92" i="24"/>
  <c r="I37" i="24"/>
  <c r="I45" i="24"/>
  <c r="I53" i="24"/>
  <c r="I61" i="24"/>
  <c r="I69" i="24"/>
  <c r="I77" i="24"/>
  <c r="I85" i="24"/>
  <c r="I93" i="24"/>
  <c r="I38" i="24"/>
  <c r="I46" i="24"/>
  <c r="I54" i="24"/>
  <c r="I62" i="24"/>
  <c r="I70" i="24"/>
  <c r="I78" i="24"/>
  <c r="I86" i="24"/>
  <c r="I94" i="24"/>
  <c r="I39" i="24"/>
  <c r="I47" i="24"/>
  <c r="I55" i="24"/>
  <c r="I63" i="24"/>
  <c r="I71" i="24"/>
  <c r="I79" i="24"/>
  <c r="I87" i="24"/>
  <c r="I95" i="24"/>
  <c r="I40" i="24"/>
  <c r="I48" i="24"/>
  <c r="I56" i="24"/>
  <c r="I64" i="24"/>
  <c r="I72" i="24"/>
  <c r="I80" i="24"/>
  <c r="I88" i="24"/>
  <c r="I96" i="24"/>
  <c r="H30" i="24"/>
  <c r="H23" i="24"/>
  <c r="H24" i="24"/>
  <c r="H25" i="24"/>
  <c r="H26" i="24"/>
  <c r="H27" i="24"/>
  <c r="H28" i="24"/>
  <c r="H29" i="24"/>
  <c r="D23" i="24"/>
  <c r="D24" i="24"/>
  <c r="D25" i="24"/>
  <c r="D26" i="24"/>
  <c r="E26" i="24" s="1"/>
  <c r="D27" i="24"/>
  <c r="D28" i="24"/>
  <c r="E28" i="24" s="1"/>
  <c r="D29" i="24"/>
  <c r="E29" i="24" s="1"/>
  <c r="D30" i="24"/>
  <c r="E30" i="24" s="1"/>
  <c r="I10" i="24"/>
  <c r="I18" i="24"/>
  <c r="I3" i="24"/>
  <c r="I11" i="24"/>
  <c r="I19" i="24"/>
  <c r="I4" i="24"/>
  <c r="I12" i="24"/>
  <c r="I20" i="24"/>
  <c r="I5" i="24"/>
  <c r="I13" i="24"/>
  <c r="I6" i="24"/>
  <c r="I14" i="24"/>
  <c r="I7" i="24"/>
  <c r="I15" i="24"/>
  <c r="I8" i="24"/>
  <c r="I16" i="24"/>
  <c r="I9" i="24"/>
  <c r="I17" i="24"/>
  <c r="C5" i="24"/>
  <c r="C13" i="24"/>
  <c r="C6" i="24"/>
  <c r="C14" i="24"/>
  <c r="C7" i="24"/>
  <c r="C15" i="24"/>
  <c r="C8" i="24"/>
  <c r="C16" i="24"/>
  <c r="C10" i="24"/>
  <c r="C18" i="24"/>
  <c r="C3" i="24"/>
  <c r="C11" i="24"/>
  <c r="C19" i="24"/>
  <c r="C4" i="24"/>
  <c r="C12" i="24"/>
  <c r="C20" i="24"/>
  <c r="D20" i="24" s="1"/>
  <c r="E20" i="24" s="1"/>
  <c r="C9" i="24"/>
  <c r="C17" i="24"/>
  <c r="AS9" i="24"/>
  <c r="AS5" i="24"/>
  <c r="AS4" i="24"/>
  <c r="AS3" i="24"/>
  <c r="AS13" i="24"/>
  <c r="AS7" i="24"/>
  <c r="AS11" i="24"/>
  <c r="AS8" i="24"/>
  <c r="AS10" i="24"/>
  <c r="AS12" i="24"/>
  <c r="AS6" i="24"/>
  <c r="AS2" i="24"/>
  <c r="E25" i="24"/>
  <c r="E24" i="24"/>
  <c r="E27" i="24"/>
  <c r="E23" i="24"/>
  <c r="C97" i="24"/>
  <c r="D97" i="24" s="1"/>
  <c r="C89" i="24"/>
  <c r="D89" i="24" s="1"/>
  <c r="C81" i="24"/>
  <c r="D81" i="24" s="1"/>
  <c r="C73" i="24"/>
  <c r="D73" i="24" s="1"/>
  <c r="C65" i="24"/>
  <c r="D65" i="24" s="1"/>
  <c r="C57" i="24"/>
  <c r="D57" i="24" s="1"/>
  <c r="C49" i="24"/>
  <c r="D49" i="24" s="1"/>
  <c r="C41" i="24"/>
  <c r="D41" i="24" s="1"/>
  <c r="C96" i="24"/>
  <c r="D96" i="24" s="1"/>
  <c r="C88" i="24"/>
  <c r="D88" i="24" s="1"/>
  <c r="C80" i="24"/>
  <c r="D80" i="24" s="1"/>
  <c r="C72" i="24"/>
  <c r="D72" i="24" s="1"/>
  <c r="C64" i="24"/>
  <c r="D64" i="24" s="1"/>
  <c r="C56" i="24"/>
  <c r="D56" i="24" s="1"/>
  <c r="C48" i="24"/>
  <c r="D48" i="24" s="1"/>
  <c r="C40" i="24"/>
  <c r="D40" i="24" s="1"/>
  <c r="C95" i="24"/>
  <c r="D95" i="24" s="1"/>
  <c r="C87" i="24"/>
  <c r="D87" i="24" s="1"/>
  <c r="C79" i="24"/>
  <c r="D79" i="24" s="1"/>
  <c r="C71" i="24"/>
  <c r="D71" i="24" s="1"/>
  <c r="C63" i="24"/>
  <c r="D63" i="24" s="1"/>
  <c r="C55" i="24"/>
  <c r="D55" i="24" s="1"/>
  <c r="C47" i="24"/>
  <c r="D47" i="24" s="1"/>
  <c r="C39" i="24"/>
  <c r="D39" i="24" s="1"/>
  <c r="C91" i="24"/>
  <c r="D91" i="24" s="1"/>
  <c r="C77" i="24"/>
  <c r="D77" i="24" s="1"/>
  <c r="C66" i="24"/>
  <c r="D66" i="24" s="1"/>
  <c r="C52" i="24"/>
  <c r="D52" i="24" s="1"/>
  <c r="C38" i="24"/>
  <c r="D38" i="24" s="1"/>
  <c r="C85" i="24"/>
  <c r="D85" i="24" s="1"/>
  <c r="C69" i="24"/>
  <c r="D69" i="24" s="1"/>
  <c r="C54" i="24"/>
  <c r="D54" i="24" s="1"/>
  <c r="C67" i="24"/>
  <c r="D67" i="24" s="1"/>
  <c r="C42" i="24"/>
  <c r="D42" i="24" s="1"/>
  <c r="C90" i="24"/>
  <c r="D90" i="24" s="1"/>
  <c r="C76" i="24"/>
  <c r="D76" i="24" s="1"/>
  <c r="C62" i="24"/>
  <c r="D62" i="24" s="1"/>
  <c r="C51" i="24"/>
  <c r="D51" i="24" s="1"/>
  <c r="C37" i="24"/>
  <c r="D37" i="24" s="1"/>
  <c r="C86" i="24"/>
  <c r="D86" i="24" s="1"/>
  <c r="C75" i="24"/>
  <c r="D75" i="24" s="1"/>
  <c r="C61" i="24"/>
  <c r="D61" i="24" s="1"/>
  <c r="C50" i="24"/>
  <c r="D50" i="24" s="1"/>
  <c r="C36" i="24"/>
  <c r="D36" i="24" s="1"/>
  <c r="C60" i="24"/>
  <c r="D60" i="24" s="1"/>
  <c r="C94" i="24"/>
  <c r="D94" i="24" s="1"/>
  <c r="C68" i="24"/>
  <c r="D68" i="24" s="1"/>
  <c r="C78" i="24"/>
  <c r="D78" i="24" s="1"/>
  <c r="C53" i="24"/>
  <c r="D53" i="24" s="1"/>
  <c r="C99" i="24"/>
  <c r="D99" i="24" s="1"/>
  <c r="C74" i="24"/>
  <c r="D74" i="24" s="1"/>
  <c r="C46" i="24"/>
  <c r="D46" i="24" s="1"/>
  <c r="C35" i="24"/>
  <c r="D35" i="24" s="1"/>
  <c r="C98" i="24"/>
  <c r="D98" i="24" s="1"/>
  <c r="C84" i="24"/>
  <c r="D84" i="24" s="1"/>
  <c r="C70" i="24"/>
  <c r="D70" i="24" s="1"/>
  <c r="C59" i="24"/>
  <c r="D59" i="24" s="1"/>
  <c r="C45" i="24"/>
  <c r="D45" i="24" s="1"/>
  <c r="C34" i="24"/>
  <c r="D34" i="24" s="1"/>
  <c r="C83" i="24"/>
  <c r="D83" i="24" s="1"/>
  <c r="C58" i="24"/>
  <c r="D58" i="24" s="1"/>
  <c r="C92" i="24"/>
  <c r="D92" i="24" s="1"/>
  <c r="C44" i="24"/>
  <c r="D44" i="24" s="1"/>
  <c r="C82" i="24"/>
  <c r="D82" i="24" s="1"/>
  <c r="C43" i="24"/>
  <c r="D43" i="24" s="1"/>
  <c r="C93" i="24"/>
  <c r="D93" i="24" s="1"/>
  <c r="N20" i="23"/>
  <c r="O20" i="23"/>
  <c r="N94" i="23"/>
  <c r="N93" i="23"/>
  <c r="N92" i="23"/>
  <c r="N91" i="23"/>
  <c r="N90" i="23"/>
  <c r="N89" i="23"/>
  <c r="N88" i="23"/>
  <c r="N87" i="23"/>
  <c r="N86" i="23"/>
  <c r="N85" i="23"/>
  <c r="N84" i="23"/>
  <c r="N83" i="23"/>
  <c r="N82" i="23"/>
  <c r="N81" i="23"/>
  <c r="N80" i="23"/>
  <c r="N79" i="23"/>
  <c r="N78" i="23"/>
  <c r="N77" i="23"/>
  <c r="N76" i="23"/>
  <c r="N75" i="23"/>
  <c r="N74" i="23"/>
  <c r="N73" i="23"/>
  <c r="N72" i="23"/>
  <c r="N71" i="23"/>
  <c r="N70" i="23"/>
  <c r="N69" i="23"/>
  <c r="N68" i="23"/>
  <c r="N67" i="23"/>
  <c r="N66" i="23"/>
  <c r="N65" i="23"/>
  <c r="N64" i="23"/>
  <c r="N63" i="23"/>
  <c r="N62" i="23"/>
  <c r="N61" i="23"/>
  <c r="N60" i="23"/>
  <c r="N59" i="23"/>
  <c r="N58" i="23"/>
  <c r="N57" i="23"/>
  <c r="N56" i="23"/>
  <c r="N55" i="23"/>
  <c r="N54" i="23"/>
  <c r="N53" i="23"/>
  <c r="N52" i="23"/>
  <c r="N51" i="23"/>
  <c r="N50" i="23"/>
  <c r="N49" i="23"/>
  <c r="N48" i="23"/>
  <c r="N47" i="23"/>
  <c r="N46" i="23"/>
  <c r="N45" i="23"/>
  <c r="N44" i="23"/>
  <c r="N43" i="23"/>
  <c r="N42" i="23"/>
  <c r="N41" i="23"/>
  <c r="N40" i="23"/>
  <c r="N39" i="23"/>
  <c r="N38" i="23"/>
  <c r="N37" i="23"/>
  <c r="N36" i="23"/>
  <c r="N35" i="23"/>
  <c r="N34" i="23"/>
  <c r="N33" i="23"/>
  <c r="N32" i="23"/>
  <c r="N31" i="23"/>
  <c r="I31" i="23"/>
  <c r="G31" i="23"/>
  <c r="N30" i="23"/>
  <c r="I30" i="23"/>
  <c r="G30" i="23"/>
  <c r="N29" i="23"/>
  <c r="I29" i="23"/>
  <c r="G29" i="23"/>
  <c r="N28" i="23"/>
  <c r="I28" i="23"/>
  <c r="G28" i="23"/>
  <c r="N27" i="23"/>
  <c r="I27" i="23"/>
  <c r="G27" i="23"/>
  <c r="N26" i="23"/>
  <c r="I26" i="23"/>
  <c r="G26" i="23"/>
  <c r="N25" i="23"/>
  <c r="I25" i="23"/>
  <c r="G25" i="23"/>
  <c r="N24" i="23"/>
  <c r="G24" i="23"/>
  <c r="N23" i="23"/>
  <c r="N22" i="23"/>
  <c r="N21" i="23"/>
  <c r="N19" i="23"/>
  <c r="N18" i="23"/>
  <c r="N17" i="23"/>
  <c r="N16" i="23"/>
  <c r="N15" i="23"/>
  <c r="N14" i="23"/>
  <c r="AP13" i="23"/>
  <c r="N13" i="23"/>
  <c r="AP12" i="23"/>
  <c r="N12" i="23"/>
  <c r="AP11" i="23"/>
  <c r="N11" i="23"/>
  <c r="AP10" i="23"/>
  <c r="N10" i="23"/>
  <c r="AP9" i="23"/>
  <c r="N9" i="23"/>
  <c r="AP8" i="23"/>
  <c r="N8" i="23"/>
  <c r="AP7" i="23"/>
  <c r="N7" i="23"/>
  <c r="AP6" i="23"/>
  <c r="N6" i="23"/>
  <c r="AP5" i="23"/>
  <c r="N5" i="23"/>
  <c r="AP4" i="23"/>
  <c r="N4" i="23"/>
  <c r="AP3" i="23"/>
  <c r="N3" i="23"/>
  <c r="AP2" i="23"/>
  <c r="BD1" i="23"/>
  <c r="BC1" i="23"/>
  <c r="U1" i="23"/>
  <c r="BD1" i="19"/>
  <c r="BC1" i="19"/>
  <c r="BD1" i="22"/>
  <c r="BC1" i="22"/>
  <c r="AT1" i="20"/>
  <c r="AS1" i="20"/>
  <c r="K29" i="24"/>
  <c r="K77" i="24"/>
  <c r="K76" i="24"/>
  <c r="K83" i="24"/>
  <c r="K87" i="24"/>
  <c r="K42" i="24"/>
  <c r="K58" i="24"/>
  <c r="K74" i="24"/>
  <c r="K41" i="24"/>
  <c r="F26" i="24"/>
  <c r="K26" i="24"/>
  <c r="K61" i="24"/>
  <c r="K60" i="24"/>
  <c r="K67" i="24"/>
  <c r="K62" i="24"/>
  <c r="K40" i="24"/>
  <c r="K82" i="24"/>
  <c r="K96" i="24"/>
  <c r="K55" i="24"/>
  <c r="K45" i="24"/>
  <c r="K44" i="24"/>
  <c r="K51" i="24"/>
  <c r="K38" i="24"/>
  <c r="K46" i="24"/>
  <c r="K70" i="24"/>
  <c r="K50" i="24"/>
  <c r="F28" i="24"/>
  <c r="K37" i="24"/>
  <c r="K43" i="24"/>
  <c r="K90" i="24"/>
  <c r="K39" i="24"/>
  <c r="K92" i="24"/>
  <c r="K86" i="24"/>
  <c r="F24" i="24"/>
  <c r="K85" i="24"/>
  <c r="K91" i="24"/>
  <c r="K56" i="24"/>
  <c r="K64" i="24"/>
  <c r="K78" i="24"/>
  <c r="K28" i="24"/>
  <c r="K69" i="24"/>
  <c r="K68" i="24"/>
  <c r="K75" i="24"/>
  <c r="K73" i="24"/>
  <c r="K79" i="24"/>
  <c r="K47" i="24"/>
  <c r="K63" i="24"/>
  <c r="K65" i="24"/>
  <c r="F23" i="24"/>
  <c r="F30" i="24"/>
  <c r="K25" i="24"/>
  <c r="K53" i="24"/>
  <c r="K52" i="24"/>
  <c r="K59" i="24"/>
  <c r="K48" i="24"/>
  <c r="K88" i="24"/>
  <c r="K57" i="24"/>
  <c r="K71" i="24"/>
  <c r="K89" i="24"/>
  <c r="F29" i="24"/>
  <c r="K34" i="24"/>
  <c r="K27" i="24"/>
  <c r="K36" i="24"/>
  <c r="K97" i="24"/>
  <c r="K94" i="24"/>
  <c r="F25" i="24"/>
  <c r="K93" i="24"/>
  <c r="K99" i="24"/>
  <c r="K35" i="24"/>
  <c r="K81" i="24"/>
  <c r="K54" i="24"/>
  <c r="K49" i="24"/>
  <c r="K30" i="24"/>
  <c r="K84" i="24"/>
  <c r="K98" i="24"/>
  <c r="K72" i="24"/>
  <c r="K66" i="24"/>
  <c r="F27" i="24"/>
  <c r="K24" i="24"/>
  <c r="K95" i="24"/>
  <c r="K80" i="24"/>
  <c r="I35" i="23" a="1"/>
  <c r="I3" i="23" a="1"/>
  <c r="C3" i="23" a="1"/>
  <c r="C35" i="23" a="1"/>
  <c r="H24" i="23" a="1"/>
  <c r="D24" i="23" a="1"/>
  <c r="AR11" i="23"/>
  <c r="AR9" i="23"/>
  <c r="AR5" i="23"/>
  <c r="AQ11" i="23"/>
  <c r="AQ5" i="23"/>
  <c r="AR13" i="23"/>
  <c r="AR7" i="23"/>
  <c r="AQ13" i="23"/>
  <c r="AQ9" i="23"/>
  <c r="AQ7" i="23"/>
  <c r="AR3" i="23"/>
  <c r="K33" i="23"/>
  <c r="AR8" i="23"/>
  <c r="AR10" i="23"/>
  <c r="AQ10" i="23"/>
  <c r="AR6" i="23"/>
  <c r="AQ8" i="23"/>
  <c r="AQ4" i="23"/>
  <c r="AR4" i="23"/>
  <c r="AR2" i="23"/>
  <c r="AQ6" i="23"/>
  <c r="AQ2" i="23"/>
  <c r="AQ12" i="23"/>
  <c r="AR12" i="23"/>
  <c r="AQ3" i="23"/>
  <c r="L80" i="24" l="1"/>
  <c r="Q74" i="24" s="1"/>
  <c r="P74" i="24"/>
  <c r="L95" i="24"/>
  <c r="Q89" i="24" s="1"/>
  <c r="P89" i="24"/>
  <c r="P21" i="24"/>
  <c r="L24" i="24"/>
  <c r="Q21" i="24" s="1"/>
  <c r="P60" i="24"/>
  <c r="L66" i="24"/>
  <c r="Q60" i="24" s="1"/>
  <c r="L72" i="24"/>
  <c r="Q66" i="24" s="1"/>
  <c r="P66" i="24"/>
  <c r="P92" i="24"/>
  <c r="L98" i="24"/>
  <c r="Q92" i="24" s="1"/>
  <c r="L84" i="24"/>
  <c r="Q78" i="24" s="1"/>
  <c r="P78" i="24"/>
  <c r="P27" i="24"/>
  <c r="L30" i="24"/>
  <c r="Q27" i="24" s="1"/>
  <c r="L49" i="24"/>
  <c r="Q43" i="24" s="1"/>
  <c r="P43" i="24"/>
  <c r="P48" i="24"/>
  <c r="L54" i="24"/>
  <c r="Q48" i="24" s="1"/>
  <c r="L81" i="24"/>
  <c r="Q75" i="24" s="1"/>
  <c r="P75" i="24"/>
  <c r="P29" i="24"/>
  <c r="L35" i="24"/>
  <c r="Q29" i="24" s="1"/>
  <c r="P93" i="24"/>
  <c r="L99" i="24"/>
  <c r="Q93" i="24" s="1"/>
  <c r="P87" i="24"/>
  <c r="L93" i="24"/>
  <c r="Q87" i="24" s="1"/>
  <c r="P88" i="24"/>
  <c r="L94" i="24"/>
  <c r="Q88" i="24" s="1"/>
  <c r="P91" i="24"/>
  <c r="L97" i="24"/>
  <c r="Q91" i="24" s="1"/>
  <c r="P30" i="24"/>
  <c r="L36" i="24"/>
  <c r="Q30" i="24" s="1"/>
  <c r="P24" i="24"/>
  <c r="L27" i="24"/>
  <c r="Q24" i="24" s="1"/>
  <c r="P28" i="24"/>
  <c r="L34" i="24"/>
  <c r="Q28" i="24" s="1"/>
  <c r="P83" i="24"/>
  <c r="L89" i="24"/>
  <c r="Q83" i="24" s="1"/>
  <c r="P65" i="24"/>
  <c r="L71" i="24"/>
  <c r="Q65" i="24" s="1"/>
  <c r="L57" i="24"/>
  <c r="Q51" i="24" s="1"/>
  <c r="P51" i="24"/>
  <c r="L88" i="24"/>
  <c r="Q82" i="24" s="1"/>
  <c r="P82" i="24"/>
  <c r="L48" i="24"/>
  <c r="Q42" i="24" s="1"/>
  <c r="P42" i="24"/>
  <c r="L59" i="24"/>
  <c r="Q53" i="24" s="1"/>
  <c r="P53" i="24"/>
  <c r="L52" i="24"/>
  <c r="Q46" i="24" s="1"/>
  <c r="P46" i="24"/>
  <c r="L53" i="24"/>
  <c r="Q47" i="24" s="1"/>
  <c r="P47" i="24"/>
  <c r="L25" i="24"/>
  <c r="Q22" i="24" s="1"/>
  <c r="P22" i="24"/>
  <c r="L65" i="24"/>
  <c r="Q59" i="24" s="1"/>
  <c r="P59" i="24"/>
  <c r="P57" i="24"/>
  <c r="L63" i="24"/>
  <c r="Q57" i="24" s="1"/>
  <c r="P41" i="24"/>
  <c r="L47" i="24"/>
  <c r="Q41" i="24" s="1"/>
  <c r="P73" i="24"/>
  <c r="L79" i="24"/>
  <c r="Q73" i="24" s="1"/>
  <c r="L73" i="24"/>
  <c r="Q67" i="24" s="1"/>
  <c r="P67" i="24"/>
  <c r="P69" i="24"/>
  <c r="L75" i="24"/>
  <c r="Q69" i="24" s="1"/>
  <c r="P62" i="24"/>
  <c r="L68" i="24"/>
  <c r="Q62" i="24" s="1"/>
  <c r="L69" i="24"/>
  <c r="Q63" i="24" s="1"/>
  <c r="P63" i="24"/>
  <c r="P25" i="24"/>
  <c r="L28" i="24"/>
  <c r="Q25" i="24" s="1"/>
  <c r="P72" i="24"/>
  <c r="L78" i="24"/>
  <c r="Q72" i="24" s="1"/>
  <c r="P58" i="24"/>
  <c r="L64" i="24"/>
  <c r="Q58" i="24" s="1"/>
  <c r="P50" i="24"/>
  <c r="L56" i="24"/>
  <c r="Q50" i="24" s="1"/>
  <c r="L91" i="24"/>
  <c r="Q85" i="24" s="1"/>
  <c r="P85" i="24"/>
  <c r="L85" i="24"/>
  <c r="Q79" i="24" s="1"/>
  <c r="P79" i="24"/>
  <c r="P80" i="24"/>
  <c r="L86" i="24"/>
  <c r="Q80" i="24" s="1"/>
  <c r="L92" i="24"/>
  <c r="Q86" i="24" s="1"/>
  <c r="P86" i="24"/>
  <c r="L39" i="24"/>
  <c r="Q33" i="24" s="1"/>
  <c r="P33" i="24"/>
  <c r="P84" i="24"/>
  <c r="L90" i="24"/>
  <c r="Q84" i="24" s="1"/>
  <c r="P37" i="24"/>
  <c r="L43" i="24"/>
  <c r="Q37" i="24" s="1"/>
  <c r="L37" i="24"/>
  <c r="Q31" i="24" s="1"/>
  <c r="P31" i="24"/>
  <c r="P44" i="24"/>
  <c r="L50" i="24"/>
  <c r="Q44" i="24" s="1"/>
  <c r="P64" i="24"/>
  <c r="L70" i="24"/>
  <c r="Q64" i="24" s="1"/>
  <c r="P40" i="24"/>
  <c r="L46" i="24"/>
  <c r="Q40" i="24" s="1"/>
  <c r="L38" i="24"/>
  <c r="Q32" i="24" s="1"/>
  <c r="P32" i="24"/>
  <c r="P45" i="24"/>
  <c r="L51" i="24"/>
  <c r="Q45" i="24" s="1"/>
  <c r="L44" i="24"/>
  <c r="Q38" i="24" s="1"/>
  <c r="P38" i="24"/>
  <c r="L45" i="24"/>
  <c r="Q39" i="24" s="1"/>
  <c r="P39" i="24"/>
  <c r="L55" i="24"/>
  <c r="Q49" i="24" s="1"/>
  <c r="P49" i="24"/>
  <c r="P90" i="24"/>
  <c r="L96" i="24"/>
  <c r="Q90" i="24" s="1"/>
  <c r="P76" i="24"/>
  <c r="L82" i="24"/>
  <c r="Q76" i="24" s="1"/>
  <c r="L40" i="24"/>
  <c r="Q34" i="24" s="1"/>
  <c r="P34" i="24"/>
  <c r="P56" i="24"/>
  <c r="L62" i="24"/>
  <c r="Q56" i="24" s="1"/>
  <c r="L67" i="24"/>
  <c r="Q61" i="24" s="1"/>
  <c r="P61" i="24"/>
  <c r="P54" i="24"/>
  <c r="L60" i="24"/>
  <c r="Q54" i="24" s="1"/>
  <c r="L61" i="24"/>
  <c r="Q55" i="24" s="1"/>
  <c r="P55" i="24"/>
  <c r="L26" i="24"/>
  <c r="Q23" i="24" s="1"/>
  <c r="P23" i="24"/>
  <c r="L41" i="24"/>
  <c r="Q35" i="24" s="1"/>
  <c r="P35" i="24"/>
  <c r="P68" i="24"/>
  <c r="L74" i="24"/>
  <c r="Q68" i="24" s="1"/>
  <c r="P52" i="24"/>
  <c r="L58" i="24"/>
  <c r="Q52" i="24" s="1"/>
  <c r="P36" i="24"/>
  <c r="L42" i="24"/>
  <c r="Q36" i="24" s="1"/>
  <c r="L87" i="24"/>
  <c r="Q81" i="24" s="1"/>
  <c r="P81" i="24"/>
  <c r="L83" i="24"/>
  <c r="Q77" i="24" s="1"/>
  <c r="P77" i="24"/>
  <c r="L76" i="24"/>
  <c r="Q70" i="24" s="1"/>
  <c r="P70" i="24"/>
  <c r="L77" i="24"/>
  <c r="Q71" i="24" s="1"/>
  <c r="P71" i="24"/>
  <c r="L29" i="24"/>
  <c r="Q26" i="24" s="1"/>
  <c r="P26" i="24"/>
  <c r="D14" i="24"/>
  <c r="E14" i="24" s="1"/>
  <c r="O14" i="24"/>
  <c r="O7" i="24"/>
  <c r="D7" i="24"/>
  <c r="E7" i="24" s="1"/>
  <c r="O15" i="24"/>
  <c r="D15" i="24"/>
  <c r="E15" i="24" s="1"/>
  <c r="O24" i="24"/>
  <c r="O11" i="24"/>
  <c r="D11" i="24"/>
  <c r="E11" i="24" s="1"/>
  <c r="O4" i="24"/>
  <c r="D4" i="24"/>
  <c r="E4" i="24" s="1"/>
  <c r="O22" i="24"/>
  <c r="D8" i="24"/>
  <c r="E8" i="24" s="1"/>
  <c r="O8" i="24"/>
  <c r="O26" i="24"/>
  <c r="D6" i="24"/>
  <c r="E6" i="24" s="1"/>
  <c r="O6" i="24"/>
  <c r="D17" i="24"/>
  <c r="E17" i="24" s="1"/>
  <c r="O17" i="24"/>
  <c r="O27" i="24"/>
  <c r="D10" i="24"/>
  <c r="E10" i="24" s="1"/>
  <c r="O10" i="24"/>
  <c r="O20" i="24"/>
  <c r="D12" i="24"/>
  <c r="E12" i="24" s="1"/>
  <c r="O12" i="24"/>
  <c r="O18" i="24"/>
  <c r="D18" i="24"/>
  <c r="E18" i="24" s="1"/>
  <c r="O5" i="24"/>
  <c r="D5" i="24"/>
  <c r="E5" i="24" s="1"/>
  <c r="O21" i="24"/>
  <c r="O19" i="24"/>
  <c r="D19" i="24"/>
  <c r="E19" i="24" s="1"/>
  <c r="O25" i="24"/>
  <c r="O16" i="24"/>
  <c r="D16" i="24"/>
  <c r="E16" i="24" s="1"/>
  <c r="O9" i="24"/>
  <c r="D9" i="24"/>
  <c r="E9" i="24" s="1"/>
  <c r="O23" i="24"/>
  <c r="O13" i="24"/>
  <c r="D13" i="24"/>
  <c r="E13" i="24" s="1"/>
  <c r="O3" i="24"/>
  <c r="D3" i="24"/>
  <c r="E3" i="24" s="1"/>
  <c r="I35" i="23"/>
  <c r="I43" i="23"/>
  <c r="I51" i="23"/>
  <c r="I59" i="23"/>
  <c r="I67" i="23"/>
  <c r="I75" i="23"/>
  <c r="I83" i="23"/>
  <c r="I91" i="23"/>
  <c r="I99" i="23"/>
  <c r="I36" i="23"/>
  <c r="I44" i="23"/>
  <c r="I52" i="23"/>
  <c r="I60" i="23"/>
  <c r="I68" i="23"/>
  <c r="I76" i="23"/>
  <c r="I84" i="23"/>
  <c r="I92" i="23"/>
  <c r="I100" i="23"/>
  <c r="I37" i="23"/>
  <c r="I45" i="23"/>
  <c r="I53" i="23"/>
  <c r="I61" i="23"/>
  <c r="I69" i="23"/>
  <c r="I77" i="23"/>
  <c r="I85" i="23"/>
  <c r="I93" i="23"/>
  <c r="I38" i="23"/>
  <c r="I46" i="23"/>
  <c r="I54" i="23"/>
  <c r="I62" i="23"/>
  <c r="I70" i="23"/>
  <c r="I78" i="23"/>
  <c r="I86" i="23"/>
  <c r="I94" i="23"/>
  <c r="I39" i="23"/>
  <c r="I47" i="23"/>
  <c r="I55" i="23"/>
  <c r="I63" i="23"/>
  <c r="I71" i="23"/>
  <c r="I79" i="23"/>
  <c r="I87" i="23"/>
  <c r="I95" i="23"/>
  <c r="I40" i="23"/>
  <c r="I48" i="23"/>
  <c r="I56" i="23"/>
  <c r="I64" i="23"/>
  <c r="I72" i="23"/>
  <c r="I80" i="23"/>
  <c r="I88" i="23"/>
  <c r="I96" i="23"/>
  <c r="I41" i="23"/>
  <c r="I49" i="23"/>
  <c r="I57" i="23"/>
  <c r="I65" i="23"/>
  <c r="I73" i="23"/>
  <c r="I81" i="23"/>
  <c r="I89" i="23"/>
  <c r="I97" i="23"/>
  <c r="I42" i="23"/>
  <c r="I50" i="23"/>
  <c r="I58" i="23"/>
  <c r="I66" i="23"/>
  <c r="I74" i="23"/>
  <c r="I82" i="23"/>
  <c r="I90" i="23"/>
  <c r="I98" i="23"/>
  <c r="I10" i="23"/>
  <c r="I18" i="23"/>
  <c r="I3" i="23"/>
  <c r="I11" i="23"/>
  <c r="I19" i="23"/>
  <c r="I4" i="23"/>
  <c r="I12" i="23"/>
  <c r="I20" i="23"/>
  <c r="I5" i="23"/>
  <c r="I13" i="23"/>
  <c r="I21" i="23"/>
  <c r="I6" i="23"/>
  <c r="I14" i="23"/>
  <c r="I7" i="23"/>
  <c r="I15" i="23"/>
  <c r="I8" i="23"/>
  <c r="I16" i="23"/>
  <c r="I9" i="23"/>
  <c r="I17" i="23"/>
  <c r="C10" i="23"/>
  <c r="C18" i="23"/>
  <c r="C3" i="23"/>
  <c r="C11" i="23"/>
  <c r="C19" i="23"/>
  <c r="C4" i="23"/>
  <c r="C12" i="23"/>
  <c r="C20" i="23"/>
  <c r="D20" i="23" s="1"/>
  <c r="C5" i="23"/>
  <c r="C13" i="23"/>
  <c r="C21" i="23"/>
  <c r="C6" i="23"/>
  <c r="C14" i="23"/>
  <c r="C7" i="23"/>
  <c r="C15" i="23"/>
  <c r="C8" i="23"/>
  <c r="C16" i="23"/>
  <c r="C9" i="23"/>
  <c r="C17" i="23"/>
  <c r="D21" i="23"/>
  <c r="C42" i="23"/>
  <c r="C50" i="23"/>
  <c r="D50" i="23" s="1"/>
  <c r="C58" i="23"/>
  <c r="D58" i="23" s="1"/>
  <c r="C66" i="23"/>
  <c r="C74" i="23"/>
  <c r="C82" i="23"/>
  <c r="D82" i="23" s="1"/>
  <c r="C90" i="23"/>
  <c r="D90" i="23" s="1"/>
  <c r="C98" i="23"/>
  <c r="D98" i="23" s="1"/>
  <c r="C35" i="23"/>
  <c r="C43" i="23"/>
  <c r="C51" i="23"/>
  <c r="C59" i="23"/>
  <c r="C67" i="23"/>
  <c r="D67" i="23" s="1"/>
  <c r="C75" i="23"/>
  <c r="C83" i="23"/>
  <c r="C91" i="23"/>
  <c r="D91" i="23" s="1"/>
  <c r="C99" i="23"/>
  <c r="C36" i="23"/>
  <c r="C44" i="23"/>
  <c r="C52" i="23"/>
  <c r="D52" i="23" s="1"/>
  <c r="C60" i="23"/>
  <c r="D60" i="23" s="1"/>
  <c r="C68" i="23"/>
  <c r="C76" i="23"/>
  <c r="C84" i="23"/>
  <c r="D84" i="23" s="1"/>
  <c r="C92" i="23"/>
  <c r="C100" i="23"/>
  <c r="C37" i="23"/>
  <c r="C45" i="23"/>
  <c r="D45" i="23" s="1"/>
  <c r="C53" i="23"/>
  <c r="D53" i="23" s="1"/>
  <c r="C61" i="23"/>
  <c r="C69" i="23"/>
  <c r="C77" i="23"/>
  <c r="D77" i="23" s="1"/>
  <c r="C85" i="23"/>
  <c r="C93" i="23"/>
  <c r="C38" i="23"/>
  <c r="C46" i="23"/>
  <c r="D46" i="23" s="1"/>
  <c r="C54" i="23"/>
  <c r="D54" i="23" s="1"/>
  <c r="C62" i="23"/>
  <c r="C70" i="23"/>
  <c r="C78" i="23"/>
  <c r="D78" i="23" s="1"/>
  <c r="C86" i="23"/>
  <c r="C94" i="23"/>
  <c r="C39" i="23"/>
  <c r="D39" i="23" s="1"/>
  <c r="C47" i="23"/>
  <c r="D47" i="23" s="1"/>
  <c r="C55" i="23"/>
  <c r="C63" i="23"/>
  <c r="D63" i="23" s="1"/>
  <c r="C71" i="23"/>
  <c r="D71" i="23" s="1"/>
  <c r="C79" i="23"/>
  <c r="D79" i="23" s="1"/>
  <c r="C87" i="23"/>
  <c r="C95" i="23"/>
  <c r="C40" i="23"/>
  <c r="C48" i="23"/>
  <c r="C56" i="23"/>
  <c r="C64" i="23"/>
  <c r="C72" i="23"/>
  <c r="D72" i="23" s="1"/>
  <c r="C80" i="23"/>
  <c r="D80" i="23" s="1"/>
  <c r="C88" i="23"/>
  <c r="C96" i="23"/>
  <c r="D96" i="23" s="1"/>
  <c r="C41" i="23"/>
  <c r="D41" i="23" s="1"/>
  <c r="C49" i="23"/>
  <c r="C57" i="23"/>
  <c r="C65" i="23"/>
  <c r="D65" i="23" s="1"/>
  <c r="C73" i="23"/>
  <c r="C81" i="23"/>
  <c r="D81" i="23" s="1"/>
  <c r="C89" i="23"/>
  <c r="C97" i="23"/>
  <c r="H31" i="23"/>
  <c r="H24" i="23"/>
  <c r="H25" i="23"/>
  <c r="H26" i="23"/>
  <c r="H27" i="23"/>
  <c r="H28" i="23"/>
  <c r="H29" i="23"/>
  <c r="H30" i="23"/>
  <c r="D31" i="23"/>
  <c r="D24" i="23"/>
  <c r="D25" i="23"/>
  <c r="D26" i="23"/>
  <c r="D27" i="23"/>
  <c r="E27" i="23" s="1"/>
  <c r="D28" i="23"/>
  <c r="D29" i="23"/>
  <c r="E29" i="23" s="1"/>
  <c r="D30" i="23"/>
  <c r="E30" i="23" s="1"/>
  <c r="AS3" i="23"/>
  <c r="AS12" i="23"/>
  <c r="AS2" i="23"/>
  <c r="AS6" i="23"/>
  <c r="E26" i="23"/>
  <c r="E25" i="23"/>
  <c r="E28" i="23"/>
  <c r="E31" i="23"/>
  <c r="E24" i="23"/>
  <c r="D94" i="23"/>
  <c r="D86" i="23"/>
  <c r="D70" i="23"/>
  <c r="D62" i="23"/>
  <c r="D38" i="23"/>
  <c r="D93" i="23"/>
  <c r="D85" i="23"/>
  <c r="D69" i="23"/>
  <c r="D61" i="23"/>
  <c r="D37" i="23"/>
  <c r="D100" i="23"/>
  <c r="D92" i="23"/>
  <c r="D76" i="23"/>
  <c r="D68" i="23"/>
  <c r="D44" i="23"/>
  <c r="D36" i="23"/>
  <c r="D66" i="23"/>
  <c r="D55" i="23"/>
  <c r="D40" i="23"/>
  <c r="D99" i="23"/>
  <c r="D74" i="23"/>
  <c r="D49" i="23"/>
  <c r="D48" i="23"/>
  <c r="D83" i="23"/>
  <c r="D51" i="23"/>
  <c r="D35" i="23"/>
  <c r="D97" i="23"/>
  <c r="D89" i="23"/>
  <c r="D75" i="23"/>
  <c r="D64" i="23"/>
  <c r="D88" i="23"/>
  <c r="D87" i="23"/>
  <c r="D73" i="23"/>
  <c r="D59" i="23"/>
  <c r="D57" i="23"/>
  <c r="D56" i="23"/>
  <c r="D42" i="23"/>
  <c r="D43" i="23"/>
  <c r="D95" i="23"/>
  <c r="AS4" i="23"/>
  <c r="AS8" i="23"/>
  <c r="AS10" i="23"/>
  <c r="AS7" i="23"/>
  <c r="AS9" i="23"/>
  <c r="AS13" i="23"/>
  <c r="AS5" i="23"/>
  <c r="AS11" i="23"/>
  <c r="N93" i="22"/>
  <c r="N92" i="22"/>
  <c r="N91" i="22"/>
  <c r="N90" i="22"/>
  <c r="N89" i="22"/>
  <c r="N88" i="22"/>
  <c r="N87" i="22"/>
  <c r="N86" i="22"/>
  <c r="N85" i="22"/>
  <c r="N84" i="22"/>
  <c r="N83" i="22"/>
  <c r="N82" i="22"/>
  <c r="N81" i="22"/>
  <c r="N80" i="22"/>
  <c r="N79" i="22"/>
  <c r="N78" i="22"/>
  <c r="N77" i="22"/>
  <c r="N76" i="22"/>
  <c r="N75" i="22"/>
  <c r="N74" i="22"/>
  <c r="N73" i="22"/>
  <c r="N72" i="22"/>
  <c r="N71" i="22"/>
  <c r="N70" i="22"/>
  <c r="N69" i="22"/>
  <c r="N68" i="22"/>
  <c r="N67" i="22"/>
  <c r="N66" i="22"/>
  <c r="N65" i="22"/>
  <c r="N64" i="22"/>
  <c r="N63" i="22"/>
  <c r="N62" i="22"/>
  <c r="N61" i="22"/>
  <c r="N60" i="22"/>
  <c r="N59" i="22"/>
  <c r="N58" i="22"/>
  <c r="N57" i="22"/>
  <c r="N56" i="22"/>
  <c r="N55" i="22"/>
  <c r="N54" i="22"/>
  <c r="N53" i="22"/>
  <c r="N52" i="22"/>
  <c r="N51" i="22"/>
  <c r="N50" i="22"/>
  <c r="N49" i="22"/>
  <c r="N48" i="22"/>
  <c r="N47" i="22"/>
  <c r="N46" i="22"/>
  <c r="N45" i="22"/>
  <c r="N44" i="22"/>
  <c r="N43" i="22"/>
  <c r="N42" i="22"/>
  <c r="N41" i="22"/>
  <c r="N40" i="22"/>
  <c r="N39" i="22"/>
  <c r="N38" i="22"/>
  <c r="N37" i="22"/>
  <c r="N36" i="22"/>
  <c r="N35" i="22"/>
  <c r="N34" i="22"/>
  <c r="N33" i="22"/>
  <c r="N32" i="22"/>
  <c r="N31" i="22"/>
  <c r="N30" i="22"/>
  <c r="I30" i="22"/>
  <c r="G30" i="22"/>
  <c r="N29" i="22"/>
  <c r="I29" i="22"/>
  <c r="G29" i="22"/>
  <c r="N28" i="22"/>
  <c r="I28" i="22"/>
  <c r="G28" i="22"/>
  <c r="N27" i="22"/>
  <c r="I27" i="22"/>
  <c r="G27" i="22"/>
  <c r="N26" i="22"/>
  <c r="I26" i="22"/>
  <c r="G26" i="22"/>
  <c r="N25" i="22"/>
  <c r="I25" i="22"/>
  <c r="G25" i="22"/>
  <c r="N24" i="22"/>
  <c r="I24" i="22"/>
  <c r="G24" i="22"/>
  <c r="N23" i="22"/>
  <c r="G23" i="22"/>
  <c r="N22" i="22"/>
  <c r="N21" i="22"/>
  <c r="N20" i="22"/>
  <c r="N19" i="22"/>
  <c r="N18" i="22"/>
  <c r="N17" i="22"/>
  <c r="N16" i="22"/>
  <c r="N15" i="22"/>
  <c r="N14" i="22"/>
  <c r="AP13" i="22"/>
  <c r="N13" i="22"/>
  <c r="AP12" i="22"/>
  <c r="N12" i="22"/>
  <c r="AP11" i="22"/>
  <c r="N11" i="22"/>
  <c r="AP10" i="22"/>
  <c r="N10" i="22"/>
  <c r="AP9" i="22"/>
  <c r="N9" i="22"/>
  <c r="AP8" i="22"/>
  <c r="N8" i="22"/>
  <c r="AP7" i="22"/>
  <c r="N7" i="22"/>
  <c r="AP6" i="22"/>
  <c r="N6" i="22"/>
  <c r="AP5" i="22"/>
  <c r="N5" i="22"/>
  <c r="AP4" i="22"/>
  <c r="N4" i="22"/>
  <c r="AP3" i="22"/>
  <c r="N3" i="22"/>
  <c r="AP2" i="22"/>
  <c r="U1" i="22"/>
  <c r="U1" i="19"/>
  <c r="U1" i="20"/>
  <c r="I34" i="22" a="1"/>
  <c r="C34" i="22" a="1"/>
  <c r="H23" i="22" a="1"/>
  <c r="I3" i="22" a="1"/>
  <c r="C3" i="22" a="1"/>
  <c r="K20" i="24"/>
  <c r="F28" i="23"/>
  <c r="K25" i="23"/>
  <c r="K50" i="23"/>
  <c r="K49" i="23"/>
  <c r="K48" i="23"/>
  <c r="K70" i="23"/>
  <c r="K93" i="23"/>
  <c r="K84" i="23"/>
  <c r="K94" i="23"/>
  <c r="K53" i="23"/>
  <c r="K97" i="23"/>
  <c r="K87" i="23"/>
  <c r="K85" i="23"/>
  <c r="K67" i="23"/>
  <c r="F24" i="23"/>
  <c r="K30" i="23"/>
  <c r="K90" i="23"/>
  <c r="K89" i="23"/>
  <c r="K88" i="23"/>
  <c r="K76" i="23"/>
  <c r="K86" i="23"/>
  <c r="K71" i="23"/>
  <c r="K69" i="23"/>
  <c r="K63" i="23"/>
  <c r="K38" i="23"/>
  <c r="K82" i="23"/>
  <c r="K62" i="23"/>
  <c r="K55" i="23"/>
  <c r="F26" i="23"/>
  <c r="K27" i="23"/>
  <c r="K51" i="23"/>
  <c r="K39" i="23"/>
  <c r="K65" i="23"/>
  <c r="K64" i="23"/>
  <c r="K35" i="23"/>
  <c r="K91" i="23"/>
  <c r="F31" i="23"/>
  <c r="K42" i="23"/>
  <c r="K41" i="23"/>
  <c r="K40" i="23"/>
  <c r="K68" i="23"/>
  <c r="K99" i="23"/>
  <c r="K59" i="23"/>
  <c r="K43" i="23"/>
  <c r="K52" i="23"/>
  <c r="F29" i="23"/>
  <c r="K31" i="23"/>
  <c r="K98" i="23"/>
  <c r="K96" i="23"/>
  <c r="K100" i="23"/>
  <c r="K83" i="23"/>
  <c r="K78" i="23"/>
  <c r="F27" i="23"/>
  <c r="K29" i="23"/>
  <c r="K81" i="23"/>
  <c r="K80" i="23"/>
  <c r="K75" i="23"/>
  <c r="K92" i="23"/>
  <c r="K74" i="23"/>
  <c r="K73" i="23"/>
  <c r="K72" i="23"/>
  <c r="K61" i="23"/>
  <c r="K46" i="23"/>
  <c r="K44" i="23"/>
  <c r="BE1" i="19"/>
  <c r="F25" i="23"/>
  <c r="K26" i="23"/>
  <c r="K36" i="23"/>
  <c r="F30" i="23"/>
  <c r="K28" i="23"/>
  <c r="K58" i="23"/>
  <c r="K57" i="23"/>
  <c r="K56" i="23"/>
  <c r="K47" i="23"/>
  <c r="K45" i="23"/>
  <c r="K95" i="23"/>
  <c r="K79" i="23"/>
  <c r="K77" i="23"/>
  <c r="K60" i="23"/>
  <c r="K66" i="23"/>
  <c r="K37" i="23"/>
  <c r="K54" i="23"/>
  <c r="K32" i="22"/>
  <c r="AU1" i="20"/>
  <c r="D23" i="22" a="1"/>
  <c r="AR7" i="22"/>
  <c r="AQ2" i="22"/>
  <c r="AQ13" i="22"/>
  <c r="AR5" i="22"/>
  <c r="AR3" i="22"/>
  <c r="AQ5" i="22"/>
  <c r="AR2" i="22"/>
  <c r="AQ12" i="22"/>
  <c r="AQ4" i="22"/>
  <c r="AQ10" i="22"/>
  <c r="AQ6" i="22"/>
  <c r="AQ11" i="22"/>
  <c r="AR10" i="22"/>
  <c r="AR4" i="22"/>
  <c r="AR12" i="22"/>
  <c r="AQ8" i="22"/>
  <c r="AR13" i="22"/>
  <c r="AQ7" i="22"/>
  <c r="AR8" i="22"/>
  <c r="AR6" i="22"/>
  <c r="AR11" i="22"/>
  <c r="AQ3" i="22"/>
  <c r="AR9" i="22"/>
  <c r="AQ9" i="22"/>
  <c r="L20" i="24" l="1"/>
  <c r="E21" i="23"/>
  <c r="P48" i="23"/>
  <c r="L54" i="23"/>
  <c r="Q48" i="23" s="1"/>
  <c r="P31" i="23"/>
  <c r="L37" i="23"/>
  <c r="Q31" i="23" s="1"/>
  <c r="L66" i="23"/>
  <c r="Q60" i="23" s="1"/>
  <c r="P60" i="23"/>
  <c r="L60" i="23"/>
  <c r="Q54" i="23" s="1"/>
  <c r="P54" i="23"/>
  <c r="L77" i="23"/>
  <c r="Q71" i="23" s="1"/>
  <c r="P71" i="23"/>
  <c r="P73" i="23"/>
  <c r="L79" i="23"/>
  <c r="Q73" i="23" s="1"/>
  <c r="L95" i="23"/>
  <c r="Q89" i="23" s="1"/>
  <c r="P89" i="23"/>
  <c r="P39" i="23"/>
  <c r="L45" i="23"/>
  <c r="Q39" i="23" s="1"/>
  <c r="L47" i="23"/>
  <c r="Q41" i="23" s="1"/>
  <c r="P41" i="23"/>
  <c r="L56" i="23"/>
  <c r="Q50" i="23" s="1"/>
  <c r="P50" i="23"/>
  <c r="P51" i="23"/>
  <c r="L57" i="23"/>
  <c r="Q51" i="23" s="1"/>
  <c r="L58" i="23"/>
  <c r="Q52" i="23" s="1"/>
  <c r="P52" i="23"/>
  <c r="L28" i="23"/>
  <c r="Q25" i="23" s="1"/>
  <c r="P25" i="23"/>
  <c r="L36" i="23"/>
  <c r="Q30" i="23" s="1"/>
  <c r="P30" i="23"/>
  <c r="P23" i="23"/>
  <c r="L26" i="23"/>
  <c r="Q23" i="23" s="1"/>
  <c r="L44" i="23"/>
  <c r="Q38" i="23" s="1"/>
  <c r="P38" i="23"/>
  <c r="P40" i="23"/>
  <c r="L46" i="23"/>
  <c r="Q40" i="23" s="1"/>
  <c r="L61" i="23"/>
  <c r="Q55" i="23" s="1"/>
  <c r="P55" i="23"/>
  <c r="L72" i="23"/>
  <c r="Q66" i="23" s="1"/>
  <c r="P66" i="23"/>
  <c r="L73" i="23"/>
  <c r="Q67" i="23" s="1"/>
  <c r="P67" i="23"/>
  <c r="P68" i="23"/>
  <c r="L74" i="23"/>
  <c r="Q68" i="23" s="1"/>
  <c r="L92" i="23"/>
  <c r="Q86" i="23" s="1"/>
  <c r="P86" i="23"/>
  <c r="L75" i="23"/>
  <c r="Q69" i="23" s="1"/>
  <c r="P69" i="23"/>
  <c r="P74" i="23"/>
  <c r="L80" i="23"/>
  <c r="Q74" i="23" s="1"/>
  <c r="L81" i="23"/>
  <c r="Q75" i="23" s="1"/>
  <c r="P75" i="23"/>
  <c r="L29" i="23"/>
  <c r="Q26" i="23" s="1"/>
  <c r="P26" i="23"/>
  <c r="P72" i="23"/>
  <c r="L78" i="23"/>
  <c r="Q72" i="23" s="1"/>
  <c r="P77" i="23"/>
  <c r="L83" i="23"/>
  <c r="Q77" i="23" s="1"/>
  <c r="L100" i="23"/>
  <c r="Q94" i="23" s="1"/>
  <c r="P94" i="23"/>
  <c r="L96" i="23"/>
  <c r="Q90" i="23" s="1"/>
  <c r="P90" i="23"/>
  <c r="L98" i="23"/>
  <c r="Q92" i="23" s="1"/>
  <c r="P92" i="23"/>
  <c r="L31" i="23"/>
  <c r="Q28" i="23" s="1"/>
  <c r="P28" i="23"/>
  <c r="L52" i="23"/>
  <c r="Q46" i="23" s="1"/>
  <c r="P46" i="23"/>
  <c r="L43" i="23"/>
  <c r="Q37" i="23" s="1"/>
  <c r="P37" i="23"/>
  <c r="P53" i="23"/>
  <c r="L59" i="23"/>
  <c r="Q53" i="23" s="1"/>
  <c r="L99" i="23"/>
  <c r="Q93" i="23" s="1"/>
  <c r="P93" i="23"/>
  <c r="L68" i="23"/>
  <c r="Q62" i="23" s="1"/>
  <c r="P62" i="23"/>
  <c r="L40" i="23"/>
  <c r="Q34" i="23" s="1"/>
  <c r="P34" i="23"/>
  <c r="P35" i="23"/>
  <c r="L41" i="23"/>
  <c r="Q35" i="23" s="1"/>
  <c r="P36" i="23"/>
  <c r="L42" i="23"/>
  <c r="Q36" i="23" s="1"/>
  <c r="L91" i="23"/>
  <c r="Q85" i="23" s="1"/>
  <c r="P85" i="23"/>
  <c r="P29" i="23"/>
  <c r="L35" i="23"/>
  <c r="Q29" i="23" s="1"/>
  <c r="L64" i="23"/>
  <c r="Q58" i="23" s="1"/>
  <c r="P58" i="23"/>
  <c r="L65" i="23"/>
  <c r="Q59" i="23" s="1"/>
  <c r="P59" i="23"/>
  <c r="P33" i="23"/>
  <c r="L39" i="23"/>
  <c r="Q33" i="23" s="1"/>
  <c r="L51" i="23"/>
  <c r="Q45" i="23" s="1"/>
  <c r="P45" i="23"/>
  <c r="P24" i="23"/>
  <c r="L27" i="23"/>
  <c r="Q24" i="23" s="1"/>
  <c r="L55" i="23"/>
  <c r="Q49" i="23" s="1"/>
  <c r="P49" i="23"/>
  <c r="L62" i="23"/>
  <c r="Q56" i="23" s="1"/>
  <c r="P56" i="23"/>
  <c r="P76" i="23"/>
  <c r="L82" i="23"/>
  <c r="Q76" i="23" s="1"/>
  <c r="P32" i="23"/>
  <c r="L38" i="23"/>
  <c r="Q32" i="23" s="1"/>
  <c r="L63" i="23"/>
  <c r="Q57" i="23" s="1"/>
  <c r="P57" i="23"/>
  <c r="L69" i="23"/>
  <c r="Q63" i="23" s="1"/>
  <c r="P63" i="23"/>
  <c r="L71" i="23"/>
  <c r="Q65" i="23" s="1"/>
  <c r="P65" i="23"/>
  <c r="P80" i="23"/>
  <c r="L86" i="23"/>
  <c r="Q80" i="23" s="1"/>
  <c r="L76" i="23"/>
  <c r="Q70" i="23" s="1"/>
  <c r="P70" i="23"/>
  <c r="P82" i="23"/>
  <c r="L88" i="23"/>
  <c r="Q82" i="23" s="1"/>
  <c r="L89" i="23"/>
  <c r="Q83" i="23" s="1"/>
  <c r="P83" i="23"/>
  <c r="L90" i="23"/>
  <c r="Q84" i="23" s="1"/>
  <c r="P84" i="23"/>
  <c r="P27" i="23"/>
  <c r="L30" i="23"/>
  <c r="Q27" i="23" s="1"/>
  <c r="L67" i="23"/>
  <c r="Q61" i="23" s="1"/>
  <c r="P61" i="23"/>
  <c r="L85" i="23"/>
  <c r="Q79" i="23" s="1"/>
  <c r="P79" i="23"/>
  <c r="P81" i="23"/>
  <c r="L87" i="23"/>
  <c r="Q81" i="23" s="1"/>
  <c r="L97" i="23"/>
  <c r="Q91" i="23" s="1"/>
  <c r="P91" i="23"/>
  <c r="P47" i="23"/>
  <c r="L53" i="23"/>
  <c r="Q47" i="23" s="1"/>
  <c r="L94" i="23"/>
  <c r="Q88" i="23" s="1"/>
  <c r="P88" i="23"/>
  <c r="P78" i="23"/>
  <c r="L84" i="23"/>
  <c r="Q78" i="23" s="1"/>
  <c r="L93" i="23"/>
  <c r="Q87" i="23" s="1"/>
  <c r="P87" i="23"/>
  <c r="L70" i="23"/>
  <c r="Q64" i="23" s="1"/>
  <c r="P64" i="23"/>
  <c r="L48" i="23"/>
  <c r="Q42" i="23" s="1"/>
  <c r="P42" i="23"/>
  <c r="P43" i="23"/>
  <c r="L49" i="23"/>
  <c r="Q43" i="23" s="1"/>
  <c r="L50" i="23"/>
  <c r="Q44" i="23" s="1"/>
  <c r="P44" i="23"/>
  <c r="L25" i="23"/>
  <c r="Q22" i="23" s="1"/>
  <c r="P22" i="23"/>
  <c r="O19" i="23"/>
  <c r="D19" i="23"/>
  <c r="O27" i="23"/>
  <c r="D16" i="23"/>
  <c r="O16" i="23"/>
  <c r="O22" i="23"/>
  <c r="O3" i="23"/>
  <c r="D3" i="23"/>
  <c r="D13" i="23"/>
  <c r="O13" i="23"/>
  <c r="O24" i="23"/>
  <c r="D9" i="23"/>
  <c r="O9" i="23"/>
  <c r="O4" i="23"/>
  <c r="D4" i="23"/>
  <c r="D7" i="23"/>
  <c r="O7" i="23"/>
  <c r="O26" i="23"/>
  <c r="O10" i="23"/>
  <c r="D10" i="23"/>
  <c r="D18" i="23"/>
  <c r="O18" i="23"/>
  <c r="D15" i="23"/>
  <c r="O15" i="23"/>
  <c r="O28" i="23"/>
  <c r="D11" i="23"/>
  <c r="O11" i="23"/>
  <c r="O5" i="23"/>
  <c r="D5" i="23"/>
  <c r="O23" i="23"/>
  <c r="D17" i="23"/>
  <c r="O17" i="23"/>
  <c r="O6" i="23"/>
  <c r="D6" i="23"/>
  <c r="O12" i="23"/>
  <c r="D12" i="23"/>
  <c r="O14" i="23"/>
  <c r="D14" i="23"/>
  <c r="O21" i="23"/>
  <c r="E20" i="23"/>
  <c r="O8" i="23"/>
  <c r="D8" i="23"/>
  <c r="O25" i="23"/>
  <c r="I41" i="22"/>
  <c r="I49" i="22"/>
  <c r="I57" i="22"/>
  <c r="I65" i="22"/>
  <c r="I73" i="22"/>
  <c r="I81" i="22"/>
  <c r="I89" i="22"/>
  <c r="I97" i="22"/>
  <c r="I34" i="22"/>
  <c r="I42" i="22"/>
  <c r="I50" i="22"/>
  <c r="I58" i="22"/>
  <c r="I66" i="22"/>
  <c r="I74" i="22"/>
  <c r="I82" i="22"/>
  <c r="I90" i="22"/>
  <c r="I98" i="22"/>
  <c r="I35" i="22"/>
  <c r="I43" i="22"/>
  <c r="I51" i="22"/>
  <c r="I59" i="22"/>
  <c r="I67" i="22"/>
  <c r="I75" i="22"/>
  <c r="I83" i="22"/>
  <c r="I91" i="22"/>
  <c r="I99" i="22"/>
  <c r="I36" i="22"/>
  <c r="I44" i="22"/>
  <c r="I52" i="22"/>
  <c r="I60" i="22"/>
  <c r="I68" i="22"/>
  <c r="I76" i="22"/>
  <c r="I84" i="22"/>
  <c r="I92" i="22"/>
  <c r="I37" i="22"/>
  <c r="I45" i="22"/>
  <c r="I53" i="22"/>
  <c r="I61" i="22"/>
  <c r="I69" i="22"/>
  <c r="I77" i="22"/>
  <c r="I85" i="22"/>
  <c r="I93" i="22"/>
  <c r="I38" i="22"/>
  <c r="I46" i="22"/>
  <c r="I54" i="22"/>
  <c r="I62" i="22"/>
  <c r="I70" i="22"/>
  <c r="I78" i="22"/>
  <c r="I86" i="22"/>
  <c r="I94" i="22"/>
  <c r="I39" i="22"/>
  <c r="I47" i="22"/>
  <c r="I55" i="22"/>
  <c r="I63" i="22"/>
  <c r="I71" i="22"/>
  <c r="I79" i="22"/>
  <c r="I87" i="22"/>
  <c r="I95" i="22"/>
  <c r="I40" i="22"/>
  <c r="I48" i="22"/>
  <c r="I56" i="22"/>
  <c r="I64" i="22"/>
  <c r="I72" i="22"/>
  <c r="I80" i="22"/>
  <c r="I88" i="22"/>
  <c r="I96" i="22"/>
  <c r="C41" i="22"/>
  <c r="C49" i="22"/>
  <c r="C57" i="22"/>
  <c r="C65" i="22"/>
  <c r="D65" i="22" s="1"/>
  <c r="C73" i="22"/>
  <c r="D73" i="22" s="1"/>
  <c r="C81" i="22"/>
  <c r="C89" i="22"/>
  <c r="D89" i="22" s="1"/>
  <c r="C97" i="22"/>
  <c r="D97" i="22" s="1"/>
  <c r="C34" i="22"/>
  <c r="C42" i="22"/>
  <c r="C50" i="22"/>
  <c r="C58" i="22"/>
  <c r="D58" i="22" s="1"/>
  <c r="C66" i="22"/>
  <c r="D66" i="22" s="1"/>
  <c r="C74" i="22"/>
  <c r="C82" i="22"/>
  <c r="D82" i="22" s="1"/>
  <c r="C90" i="22"/>
  <c r="D90" i="22" s="1"/>
  <c r="C98" i="22"/>
  <c r="C35" i="22"/>
  <c r="C43" i="22"/>
  <c r="C51" i="22"/>
  <c r="C59" i="22"/>
  <c r="D59" i="22" s="1"/>
  <c r="C67" i="22"/>
  <c r="C75" i="22"/>
  <c r="D75" i="22" s="1"/>
  <c r="C83" i="22"/>
  <c r="D83" i="22" s="1"/>
  <c r="C91" i="22"/>
  <c r="C99" i="22"/>
  <c r="D99" i="22" s="1"/>
  <c r="C36" i="22"/>
  <c r="C44" i="22"/>
  <c r="C52" i="22"/>
  <c r="D52" i="22" s="1"/>
  <c r="C60" i="22"/>
  <c r="D60" i="22" s="1"/>
  <c r="C68" i="22"/>
  <c r="D68" i="22" s="1"/>
  <c r="C76" i="22"/>
  <c r="C84" i="22"/>
  <c r="C92" i="22"/>
  <c r="C37" i="22"/>
  <c r="C45" i="22"/>
  <c r="C53" i="22"/>
  <c r="D53" i="22" s="1"/>
  <c r="C61" i="22"/>
  <c r="D61" i="22" s="1"/>
  <c r="C69" i="22"/>
  <c r="D69" i="22" s="1"/>
  <c r="C77" i="22"/>
  <c r="D77" i="22" s="1"/>
  <c r="C85" i="22"/>
  <c r="C93" i="22"/>
  <c r="C38" i="22"/>
  <c r="C46" i="22"/>
  <c r="C54" i="22"/>
  <c r="D54" i="22" s="1"/>
  <c r="C62" i="22"/>
  <c r="D62" i="22" s="1"/>
  <c r="C70" i="22"/>
  <c r="D70" i="22" s="1"/>
  <c r="C78" i="22"/>
  <c r="C86" i="22"/>
  <c r="C94" i="22"/>
  <c r="C39" i="22"/>
  <c r="C47" i="22"/>
  <c r="C55" i="22"/>
  <c r="D55" i="22" s="1"/>
  <c r="C63" i="22"/>
  <c r="C71" i="22"/>
  <c r="D71" i="22" s="1"/>
  <c r="C79" i="22"/>
  <c r="D79" i="22" s="1"/>
  <c r="C87" i="22"/>
  <c r="C95" i="22"/>
  <c r="C40" i="22"/>
  <c r="C48" i="22"/>
  <c r="C56" i="22"/>
  <c r="D56" i="22" s="1"/>
  <c r="C64" i="22"/>
  <c r="D64" i="22" s="1"/>
  <c r="C72" i="22"/>
  <c r="C80" i="22"/>
  <c r="D80" i="22" s="1"/>
  <c r="C88" i="22"/>
  <c r="C96" i="22"/>
  <c r="H30" i="22"/>
  <c r="H23" i="22"/>
  <c r="H24" i="22"/>
  <c r="H25" i="22"/>
  <c r="H26" i="22"/>
  <c r="H27" i="22"/>
  <c r="H28" i="22"/>
  <c r="H29" i="22"/>
  <c r="D30" i="22"/>
  <c r="E30" i="22" s="1"/>
  <c r="D23" i="22"/>
  <c r="E23" i="22" s="1"/>
  <c r="D24" i="22"/>
  <c r="E24" i="22" s="1"/>
  <c r="D25" i="22"/>
  <c r="E25" i="22" s="1"/>
  <c r="D26" i="22"/>
  <c r="E26" i="22" s="1"/>
  <c r="D27" i="22"/>
  <c r="E27" i="22" s="1"/>
  <c r="D28" i="22"/>
  <c r="E28" i="22" s="1"/>
  <c r="D29" i="22"/>
  <c r="E29" i="22" s="1"/>
  <c r="I10" i="22"/>
  <c r="I18" i="22"/>
  <c r="I3" i="22"/>
  <c r="I11" i="22"/>
  <c r="I19" i="22"/>
  <c r="I4" i="22"/>
  <c r="I12" i="22"/>
  <c r="I20" i="22"/>
  <c r="I5" i="22"/>
  <c r="I13" i="22"/>
  <c r="I6" i="22"/>
  <c r="I14" i="22"/>
  <c r="I7" i="22"/>
  <c r="I15" i="22"/>
  <c r="I8" i="22"/>
  <c r="I16" i="22"/>
  <c r="I9" i="22"/>
  <c r="I17" i="22"/>
  <c r="C10" i="22"/>
  <c r="C18" i="22"/>
  <c r="C3" i="22"/>
  <c r="C11" i="22"/>
  <c r="C19" i="22"/>
  <c r="C4" i="22"/>
  <c r="C12" i="22"/>
  <c r="C20" i="22"/>
  <c r="D20" i="22" s="1"/>
  <c r="C5" i="22"/>
  <c r="C13" i="22"/>
  <c r="C6" i="22"/>
  <c r="C14" i="22"/>
  <c r="C7" i="22"/>
  <c r="C15" i="22"/>
  <c r="C8" i="22"/>
  <c r="C16" i="22"/>
  <c r="C9" i="22"/>
  <c r="C17" i="22"/>
  <c r="AS6" i="22"/>
  <c r="AS12" i="22"/>
  <c r="AS13" i="22"/>
  <c r="AS9" i="22"/>
  <c r="AS3" i="22"/>
  <c r="AS10" i="22"/>
  <c r="AS7" i="22"/>
  <c r="D94" i="22"/>
  <c r="D86" i="22"/>
  <c r="D78" i="22"/>
  <c r="D46" i="22"/>
  <c r="D38" i="22"/>
  <c r="D37" i="22"/>
  <c r="D93" i="22"/>
  <c r="D85" i="22"/>
  <c r="D45" i="22"/>
  <c r="D92" i="22"/>
  <c r="D84" i="22"/>
  <c r="D76" i="22"/>
  <c r="D44" i="22"/>
  <c r="D36" i="22"/>
  <c r="D95" i="22"/>
  <c r="D81" i="22"/>
  <c r="D67" i="22"/>
  <c r="D42" i="22"/>
  <c r="D39" i="22"/>
  <c r="D49" i="22"/>
  <c r="D91" i="22"/>
  <c r="D41" i="22"/>
  <c r="D88" i="22"/>
  <c r="D63" i="22"/>
  <c r="D35" i="22"/>
  <c r="D72" i="22"/>
  <c r="D51" i="22"/>
  <c r="D40" i="22"/>
  <c r="D50" i="22"/>
  <c r="D74" i="22"/>
  <c r="D98" i="22"/>
  <c r="D87" i="22"/>
  <c r="D48" i="22"/>
  <c r="D34" i="22"/>
  <c r="D47" i="22"/>
  <c r="D43" i="22"/>
  <c r="D57" i="22"/>
  <c r="D96" i="22"/>
  <c r="AS2" i="22"/>
  <c r="AS8" i="22"/>
  <c r="AS11" i="22"/>
  <c r="AS5" i="22"/>
  <c r="AS4" i="22"/>
  <c r="K12" i="24"/>
  <c r="K8" i="24"/>
  <c r="K4" i="24"/>
  <c r="K10" i="24"/>
  <c r="K14" i="24"/>
  <c r="K11" i="24"/>
  <c r="K13" i="24"/>
  <c r="K9" i="24"/>
  <c r="K7" i="24"/>
  <c r="K3" i="24"/>
  <c r="K19" i="24"/>
  <c r="K5" i="24"/>
  <c r="K17" i="24"/>
  <c r="K18" i="24"/>
  <c r="K15" i="24"/>
  <c r="K6" i="24"/>
  <c r="K16" i="24"/>
  <c r="K21" i="23"/>
  <c r="K20" i="23"/>
  <c r="K95" i="22"/>
  <c r="K88" i="22"/>
  <c r="K74" i="22"/>
  <c r="K24" i="22"/>
  <c r="K94" i="22"/>
  <c r="K69" i="22"/>
  <c r="K75" i="22"/>
  <c r="K61" i="22"/>
  <c r="K60" i="22"/>
  <c r="K29" i="22"/>
  <c r="K36" i="22"/>
  <c r="K77" i="22"/>
  <c r="K81" i="22"/>
  <c r="F26" i="22"/>
  <c r="K54" i="22"/>
  <c r="K78" i="22"/>
  <c r="K53" i="22"/>
  <c r="K44" i="22"/>
  <c r="K37" i="22"/>
  <c r="K92" i="22"/>
  <c r="K39" i="22"/>
  <c r="K63" i="22"/>
  <c r="K58" i="22"/>
  <c r="K42" i="22"/>
  <c r="K25" i="22"/>
  <c r="K45" i="22"/>
  <c r="K65" i="22"/>
  <c r="K49" i="22"/>
  <c r="K26" i="22"/>
  <c r="F23" i="22"/>
  <c r="K59" i="22"/>
  <c r="K57" i="22"/>
  <c r="K34" i="22"/>
  <c r="K91" i="22"/>
  <c r="K70" i="22"/>
  <c r="K85" i="22"/>
  <c r="K56" i="22"/>
  <c r="F27" i="22"/>
  <c r="K93" i="22"/>
  <c r="K62" i="22"/>
  <c r="K55" i="22"/>
  <c r="K99" i="22"/>
  <c r="K43" i="22"/>
  <c r="K64" i="22"/>
  <c r="K76" i="22"/>
  <c r="K82" i="22"/>
  <c r="K87" i="22"/>
  <c r="K41" i="22"/>
  <c r="K89" i="22"/>
  <c r="K86" i="22"/>
  <c r="K40" i="22"/>
  <c r="F28" i="22"/>
  <c r="K83" i="22"/>
  <c r="K35" i="22"/>
  <c r="K80" i="22"/>
  <c r="K66" i="22"/>
  <c r="F25" i="22"/>
  <c r="K30" i="22"/>
  <c r="F30" i="22"/>
  <c r="K27" i="22"/>
  <c r="K47" i="22"/>
  <c r="K79" i="22"/>
  <c r="K90" i="22"/>
  <c r="K84" i="22"/>
  <c r="K73" i="22"/>
  <c r="F24" i="22"/>
  <c r="F29" i="22"/>
  <c r="K67" i="22"/>
  <c r="K97" i="22"/>
  <c r="K72" i="22"/>
  <c r="K50" i="22"/>
  <c r="K98" i="22"/>
  <c r="K96" i="22"/>
  <c r="K52" i="22"/>
  <c r="K48" i="22"/>
  <c r="K28" i="22"/>
  <c r="K38" i="22"/>
  <c r="K71" i="22"/>
  <c r="K46" i="22"/>
  <c r="K68" i="22"/>
  <c r="K51" i="22"/>
  <c r="P20" i="23" l="1"/>
  <c r="L14" i="24"/>
  <c r="Q14" i="24" s="1"/>
  <c r="P14" i="24"/>
  <c r="L7" i="24"/>
  <c r="Q7" i="24" s="1"/>
  <c r="P7" i="24"/>
  <c r="P15" i="24"/>
  <c r="L15" i="24"/>
  <c r="Q15" i="24" s="1"/>
  <c r="L11" i="24"/>
  <c r="Q11" i="24" s="1"/>
  <c r="P11" i="24"/>
  <c r="P4" i="24"/>
  <c r="L4" i="24"/>
  <c r="Q4" i="24" s="1"/>
  <c r="L8" i="24"/>
  <c r="Q8" i="24" s="1"/>
  <c r="P8" i="24"/>
  <c r="L6" i="24"/>
  <c r="Q6" i="24" s="1"/>
  <c r="P6" i="24"/>
  <c r="P17" i="24"/>
  <c r="L17" i="24"/>
  <c r="Q17" i="24" s="1"/>
  <c r="P10" i="24"/>
  <c r="L10" i="24"/>
  <c r="Q10" i="24" s="1"/>
  <c r="P12" i="24"/>
  <c r="L12" i="24"/>
  <c r="Q12" i="24" s="1"/>
  <c r="L18" i="24"/>
  <c r="Q18" i="24" s="1"/>
  <c r="P18" i="24"/>
  <c r="P5" i="24"/>
  <c r="L5" i="24"/>
  <c r="Q5" i="24" s="1"/>
  <c r="L19" i="24"/>
  <c r="Q19" i="24" s="1"/>
  <c r="P19" i="24"/>
  <c r="L16" i="24"/>
  <c r="Q16" i="24" s="1"/>
  <c r="P16" i="24"/>
  <c r="L9" i="24"/>
  <c r="Q9" i="24" s="1"/>
  <c r="P9" i="24"/>
  <c r="L13" i="24"/>
  <c r="Q13" i="24" s="1"/>
  <c r="P13" i="24"/>
  <c r="P3" i="24"/>
  <c r="L3" i="24"/>
  <c r="Q3" i="24" s="1"/>
  <c r="L21" i="23"/>
  <c r="L20" i="23"/>
  <c r="Q20" i="23" s="1"/>
  <c r="E14" i="23"/>
  <c r="E13" i="23"/>
  <c r="E8" i="23"/>
  <c r="E7" i="23"/>
  <c r="E19" i="23"/>
  <c r="E3" i="23"/>
  <c r="E12" i="23"/>
  <c r="E4" i="23"/>
  <c r="E18" i="23"/>
  <c r="E9" i="23"/>
  <c r="E17" i="23"/>
  <c r="E15" i="23"/>
  <c r="E5" i="23"/>
  <c r="E6" i="23"/>
  <c r="E10" i="23"/>
  <c r="E16" i="23"/>
  <c r="E11" i="23"/>
  <c r="P73" i="22"/>
  <c r="L79" i="22"/>
  <c r="Q73" i="22" s="1"/>
  <c r="P86" i="22"/>
  <c r="L92" i="22"/>
  <c r="Q86" i="22" s="1"/>
  <c r="P26" i="22"/>
  <c r="L29" i="22"/>
  <c r="Q26" i="22" s="1"/>
  <c r="L55" i="22"/>
  <c r="Q49" i="22" s="1"/>
  <c r="P49" i="22"/>
  <c r="L56" i="22"/>
  <c r="Q50" i="22" s="1"/>
  <c r="P50" i="22"/>
  <c r="L76" i="22"/>
  <c r="Q70" i="22" s="1"/>
  <c r="P70" i="22"/>
  <c r="P23" i="22"/>
  <c r="L26" i="22"/>
  <c r="Q23" i="22" s="1"/>
  <c r="L67" i="22"/>
  <c r="Q61" i="22" s="1"/>
  <c r="P61" i="22"/>
  <c r="L47" i="22"/>
  <c r="Q41" i="22" s="1"/>
  <c r="P41" i="22"/>
  <c r="P31" i="22"/>
  <c r="L37" i="22"/>
  <c r="Q31" i="22" s="1"/>
  <c r="L60" i="22"/>
  <c r="Q54" i="22" s="1"/>
  <c r="P54" i="22"/>
  <c r="L40" i="22"/>
  <c r="Q34" i="22" s="1"/>
  <c r="P34" i="22"/>
  <c r="L41" i="22"/>
  <c r="Q35" i="22" s="1"/>
  <c r="P35" i="22"/>
  <c r="P28" i="22"/>
  <c r="L34" i="22"/>
  <c r="Q28" i="22" s="1"/>
  <c r="P92" i="22"/>
  <c r="L98" i="22"/>
  <c r="Q92" i="22" s="1"/>
  <c r="L27" i="22"/>
  <c r="Q24" i="22" s="1"/>
  <c r="P24" i="22"/>
  <c r="L44" i="22"/>
  <c r="Q38" i="22" s="1"/>
  <c r="P38" i="22"/>
  <c r="P55" i="22"/>
  <c r="L61" i="22"/>
  <c r="Q55" i="22" s="1"/>
  <c r="L51" i="22"/>
  <c r="Q45" i="22" s="1"/>
  <c r="P45" i="22"/>
  <c r="L71" i="22"/>
  <c r="Q65" i="22" s="1"/>
  <c r="P65" i="22"/>
  <c r="L48" i="22"/>
  <c r="Q42" i="22" s="1"/>
  <c r="P42" i="22"/>
  <c r="L49" i="22"/>
  <c r="Q43" i="22" s="1"/>
  <c r="P43" i="22"/>
  <c r="L42" i="22"/>
  <c r="Q36" i="22" s="1"/>
  <c r="P36" i="22"/>
  <c r="P47" i="22"/>
  <c r="L53" i="22"/>
  <c r="Q47" i="22" s="1"/>
  <c r="L75" i="22"/>
  <c r="Q69" i="22" s="1"/>
  <c r="P69" i="22"/>
  <c r="P56" i="22"/>
  <c r="L62" i="22"/>
  <c r="Q56" i="22" s="1"/>
  <c r="P79" i="22"/>
  <c r="L85" i="22"/>
  <c r="Q79" i="22" s="1"/>
  <c r="L57" i="22"/>
  <c r="Q51" i="22" s="1"/>
  <c r="P51" i="22"/>
  <c r="L50" i="22"/>
  <c r="Q44" i="22" s="1"/>
  <c r="P44" i="22"/>
  <c r="L30" i="22"/>
  <c r="Q27" i="22" s="1"/>
  <c r="P27" i="22"/>
  <c r="P72" i="22"/>
  <c r="L78" i="22"/>
  <c r="Q72" i="22" s="1"/>
  <c r="P63" i="22"/>
  <c r="L69" i="22"/>
  <c r="Q63" i="22" s="1"/>
  <c r="P80" i="22"/>
  <c r="L86" i="22"/>
  <c r="Q80" i="22" s="1"/>
  <c r="P32" i="22"/>
  <c r="L38" i="22"/>
  <c r="Q32" i="22" s="1"/>
  <c r="L64" i="22"/>
  <c r="Q58" i="22" s="1"/>
  <c r="P58" i="22"/>
  <c r="L65" i="22"/>
  <c r="Q59" i="22" s="1"/>
  <c r="P59" i="22"/>
  <c r="L58" i="22"/>
  <c r="Q52" i="22" s="1"/>
  <c r="P52" i="22"/>
  <c r="P48" i="22"/>
  <c r="L54" i="22"/>
  <c r="Q48" i="22" s="1"/>
  <c r="P88" i="22"/>
  <c r="L94" i="22"/>
  <c r="Q88" i="22" s="1"/>
  <c r="L68" i="22"/>
  <c r="Q62" i="22" s="1"/>
  <c r="P62" i="22"/>
  <c r="P81" i="22"/>
  <c r="L87" i="22"/>
  <c r="Q81" i="22" s="1"/>
  <c r="L52" i="22"/>
  <c r="Q46" i="22" s="1"/>
  <c r="P46" i="22"/>
  <c r="L72" i="22"/>
  <c r="Q66" i="22" s="1"/>
  <c r="P66" i="22"/>
  <c r="L73" i="22"/>
  <c r="Q67" i="22" s="1"/>
  <c r="P67" i="22"/>
  <c r="L66" i="22"/>
  <c r="Q60" i="22" s="1"/>
  <c r="P60" i="22"/>
  <c r="L24" i="22"/>
  <c r="Q21" i="22" s="1"/>
  <c r="P21" i="22"/>
  <c r="P87" i="22"/>
  <c r="L93" i="22"/>
  <c r="Q87" i="22" s="1"/>
  <c r="P64" i="22"/>
  <c r="L70" i="22"/>
  <c r="Q64" i="22" s="1"/>
  <c r="L59" i="22"/>
  <c r="Q53" i="22" s="1"/>
  <c r="P53" i="22"/>
  <c r="L45" i="22"/>
  <c r="Q39" i="22" s="1"/>
  <c r="P39" i="22"/>
  <c r="L63" i="22"/>
  <c r="Q57" i="22" s="1"/>
  <c r="P57" i="22"/>
  <c r="P74" i="22"/>
  <c r="L80" i="22"/>
  <c r="Q74" i="22" s="1"/>
  <c r="L81" i="22"/>
  <c r="Q75" i="22" s="1"/>
  <c r="P75" i="22"/>
  <c r="L74" i="22"/>
  <c r="Q68" i="22" s="1"/>
  <c r="P68" i="22"/>
  <c r="P25" i="22"/>
  <c r="L28" i="22"/>
  <c r="Q25" i="22" s="1"/>
  <c r="L43" i="22"/>
  <c r="Q37" i="22" s="1"/>
  <c r="P37" i="22"/>
  <c r="P93" i="22"/>
  <c r="L99" i="22"/>
  <c r="Q93" i="22" s="1"/>
  <c r="P78" i="22"/>
  <c r="L84" i="22"/>
  <c r="Q78" i="22" s="1"/>
  <c r="L35" i="22"/>
  <c r="Q29" i="22" s="1"/>
  <c r="P29" i="22"/>
  <c r="P71" i="22"/>
  <c r="L77" i="22"/>
  <c r="Q71" i="22" s="1"/>
  <c r="P82" i="22"/>
  <c r="L88" i="22"/>
  <c r="Q82" i="22" s="1"/>
  <c r="P83" i="22"/>
  <c r="L89" i="22"/>
  <c r="Q83" i="22" s="1"/>
  <c r="P76" i="22"/>
  <c r="L82" i="22"/>
  <c r="Q76" i="22" s="1"/>
  <c r="P22" i="22"/>
  <c r="L25" i="22"/>
  <c r="Q22" i="22" s="1"/>
  <c r="L39" i="22"/>
  <c r="Q33" i="22" s="1"/>
  <c r="P33" i="22"/>
  <c r="L83" i="22"/>
  <c r="Q77" i="22" s="1"/>
  <c r="P77" i="22"/>
  <c r="L36" i="22"/>
  <c r="Q30" i="22" s="1"/>
  <c r="P30" i="22"/>
  <c r="P89" i="22"/>
  <c r="L95" i="22"/>
  <c r="Q89" i="22" s="1"/>
  <c r="P40" i="22"/>
  <c r="L46" i="22"/>
  <c r="Q40" i="22" s="1"/>
  <c r="P85" i="22"/>
  <c r="L91" i="22"/>
  <c r="Q85" i="22" s="1"/>
  <c r="P90" i="22"/>
  <c r="L96" i="22"/>
  <c r="Q90" i="22" s="1"/>
  <c r="P91" i="22"/>
  <c r="L97" i="22"/>
  <c r="Q91" i="22" s="1"/>
  <c r="P84" i="22"/>
  <c r="L90" i="22"/>
  <c r="Q84" i="22" s="1"/>
  <c r="O13" i="22"/>
  <c r="D13" i="22"/>
  <c r="O7" i="22"/>
  <c r="D7" i="22"/>
  <c r="O26" i="22"/>
  <c r="E20" i="22"/>
  <c r="D15" i="22"/>
  <c r="O15" i="22"/>
  <c r="O27" i="22"/>
  <c r="O5" i="22"/>
  <c r="D5" i="22"/>
  <c r="O11" i="22"/>
  <c r="D11" i="22"/>
  <c r="O8" i="22"/>
  <c r="D8" i="22"/>
  <c r="O21" i="22"/>
  <c r="O18" i="22"/>
  <c r="D18" i="22"/>
  <c r="O12" i="22"/>
  <c r="D12" i="22"/>
  <c r="D16" i="22"/>
  <c r="O16" i="22"/>
  <c r="O22" i="22"/>
  <c r="D19" i="22"/>
  <c r="O19" i="22"/>
  <c r="O3" i="22"/>
  <c r="D3" i="22"/>
  <c r="O23" i="22"/>
  <c r="D4" i="22"/>
  <c r="O4" i="22"/>
  <c r="O17" i="22"/>
  <c r="D17" i="22"/>
  <c r="O24" i="22"/>
  <c r="D9" i="22"/>
  <c r="O9" i="22"/>
  <c r="O6" i="22"/>
  <c r="D6" i="22"/>
  <c r="O20" i="22"/>
  <c r="O10" i="22"/>
  <c r="D10" i="22"/>
  <c r="O14" i="22"/>
  <c r="D14" i="22"/>
  <c r="O25" i="22"/>
  <c r="K7" i="23"/>
  <c r="K14" i="23"/>
  <c r="K5" i="23"/>
  <c r="K19" i="23"/>
  <c r="K18" i="23"/>
  <c r="K11" i="23"/>
  <c r="K13" i="23"/>
  <c r="K9" i="23"/>
  <c r="K8" i="23"/>
  <c r="K10" i="23"/>
  <c r="K4" i="23"/>
  <c r="K3" i="23"/>
  <c r="K12" i="23"/>
  <c r="K15" i="23"/>
  <c r="K6" i="23"/>
  <c r="K17" i="23"/>
  <c r="K16" i="23"/>
  <c r="K20" i="22"/>
  <c r="P16" i="23" l="1"/>
  <c r="L16" i="23"/>
  <c r="Q16" i="23" s="1"/>
  <c r="L17" i="23"/>
  <c r="Q17" i="23" s="1"/>
  <c r="P17" i="23"/>
  <c r="L6" i="23"/>
  <c r="Q6" i="23" s="1"/>
  <c r="P6" i="23"/>
  <c r="P15" i="23"/>
  <c r="L15" i="23"/>
  <c r="Q15" i="23" s="1"/>
  <c r="L12" i="23"/>
  <c r="Q12" i="23" s="1"/>
  <c r="P12" i="23"/>
  <c r="P3" i="23"/>
  <c r="L3" i="23"/>
  <c r="Q3" i="23" s="1"/>
  <c r="P4" i="23"/>
  <c r="L4" i="23"/>
  <c r="Q4" i="23" s="1"/>
  <c r="L10" i="23"/>
  <c r="Q10" i="23" s="1"/>
  <c r="P10" i="23"/>
  <c r="L8" i="23"/>
  <c r="Q8" i="23" s="1"/>
  <c r="P8" i="23"/>
  <c r="P9" i="23"/>
  <c r="L9" i="23"/>
  <c r="Q9" i="23" s="1"/>
  <c r="P13" i="23"/>
  <c r="L13" i="23"/>
  <c r="Q13" i="23" s="1"/>
  <c r="L11" i="23"/>
  <c r="Q11" i="23" s="1"/>
  <c r="P11" i="23"/>
  <c r="L18" i="23"/>
  <c r="Q18" i="23" s="1"/>
  <c r="P18" i="23"/>
  <c r="P19" i="23"/>
  <c r="L19" i="23"/>
  <c r="Q19" i="23" s="1"/>
  <c r="L5" i="23"/>
  <c r="Q5" i="23" s="1"/>
  <c r="P5" i="23"/>
  <c r="L14" i="23"/>
  <c r="Q14" i="23" s="1"/>
  <c r="P14" i="23"/>
  <c r="P7" i="23"/>
  <c r="L7" i="23"/>
  <c r="Q7" i="23" s="1"/>
  <c r="L20" i="22"/>
  <c r="E14" i="22"/>
  <c r="E10" i="22"/>
  <c r="E6" i="22"/>
  <c r="E9" i="22"/>
  <c r="E17" i="22"/>
  <c r="E4" i="22"/>
  <c r="E3" i="22"/>
  <c r="E19" i="22"/>
  <c r="E16" i="22"/>
  <c r="E12" i="22"/>
  <c r="E18" i="22"/>
  <c r="E8" i="22"/>
  <c r="E11" i="22"/>
  <c r="E5" i="22"/>
  <c r="E15" i="22"/>
  <c r="E7" i="22"/>
  <c r="E13" i="22"/>
  <c r="K16" i="22"/>
  <c r="K19" i="22"/>
  <c r="K8" i="22"/>
  <c r="K3" i="22"/>
  <c r="K4" i="22"/>
  <c r="K15" i="22"/>
  <c r="K18" i="22"/>
  <c r="K5" i="22"/>
  <c r="K10" i="22"/>
  <c r="K14" i="22"/>
  <c r="K12" i="22"/>
  <c r="K6" i="22"/>
  <c r="K11" i="22"/>
  <c r="K13" i="22"/>
  <c r="K17" i="22"/>
  <c r="K9" i="22"/>
  <c r="K7" i="22"/>
  <c r="L13" i="22" l="1"/>
  <c r="Q13" i="22" s="1"/>
  <c r="P13" i="22"/>
  <c r="P7" i="22"/>
  <c r="L7" i="22"/>
  <c r="Q7" i="22" s="1"/>
  <c r="L15" i="22"/>
  <c r="Q15" i="22" s="1"/>
  <c r="P15" i="22"/>
  <c r="L5" i="22"/>
  <c r="Q5" i="22" s="1"/>
  <c r="P5" i="22"/>
  <c r="L11" i="22"/>
  <c r="Q11" i="22" s="1"/>
  <c r="P11" i="22"/>
  <c r="P8" i="22"/>
  <c r="L8" i="22"/>
  <c r="Q8" i="22" s="1"/>
  <c r="L18" i="22"/>
  <c r="Q18" i="22" s="1"/>
  <c r="P18" i="22"/>
  <c r="P12" i="22"/>
  <c r="L12" i="22"/>
  <c r="Q12" i="22" s="1"/>
  <c r="P16" i="22"/>
  <c r="L16" i="22"/>
  <c r="Q16" i="22" s="1"/>
  <c r="P19" i="22"/>
  <c r="L19" i="22"/>
  <c r="Q19" i="22" s="1"/>
  <c r="P3" i="22"/>
  <c r="L3" i="22"/>
  <c r="Q3" i="22" s="1"/>
  <c r="P4" i="22"/>
  <c r="L4" i="22"/>
  <c r="Q4" i="22" s="1"/>
  <c r="L17" i="22"/>
  <c r="Q17" i="22" s="1"/>
  <c r="P17" i="22"/>
  <c r="P9" i="22"/>
  <c r="L9" i="22"/>
  <c r="Q9" i="22" s="1"/>
  <c r="P6" i="22"/>
  <c r="L6" i="22"/>
  <c r="Q6" i="22" s="1"/>
  <c r="P10" i="22"/>
  <c r="L10" i="22"/>
  <c r="Q10" i="22" s="1"/>
  <c r="P14" i="22"/>
  <c r="L14" i="22"/>
  <c r="Q14" i="22" s="1"/>
  <c r="N95" i="20"/>
  <c r="N96" i="20"/>
  <c r="N85" i="20"/>
  <c r="N86" i="20"/>
  <c r="N87" i="20"/>
  <c r="N88" i="20"/>
  <c r="N89" i="20"/>
  <c r="N90" i="20"/>
  <c r="N91" i="20"/>
  <c r="N92" i="20"/>
  <c r="N93" i="20"/>
  <c r="N94" i="20"/>
  <c r="N84" i="20"/>
  <c r="N83" i="20"/>
  <c r="N82" i="20"/>
  <c r="N81" i="20"/>
  <c r="N80" i="20"/>
  <c r="N79" i="20"/>
  <c r="N78" i="20"/>
  <c r="N77" i="20"/>
  <c r="N76" i="20"/>
  <c r="N75" i="20"/>
  <c r="N74" i="20"/>
  <c r="N73" i="20"/>
  <c r="N72" i="20"/>
  <c r="N71" i="20"/>
  <c r="N70" i="20"/>
  <c r="N69" i="20"/>
  <c r="N68" i="20"/>
  <c r="N67" i="20"/>
  <c r="N66" i="20"/>
  <c r="N65" i="20"/>
  <c r="N64" i="20"/>
  <c r="N63" i="20"/>
  <c r="N62" i="20"/>
  <c r="N61" i="20"/>
  <c r="N60" i="20"/>
  <c r="N59" i="20"/>
  <c r="N58" i="20"/>
  <c r="N57" i="20"/>
  <c r="N56" i="20"/>
  <c r="N55" i="20"/>
  <c r="N54" i="20"/>
  <c r="N53" i="20"/>
  <c r="N52" i="20"/>
  <c r="N51" i="20"/>
  <c r="N50" i="20"/>
  <c r="N49" i="20"/>
  <c r="N48" i="20"/>
  <c r="N47" i="20"/>
  <c r="N46" i="20"/>
  <c r="N45" i="20"/>
  <c r="N44" i="20"/>
  <c r="N43" i="20"/>
  <c r="N42" i="20"/>
  <c r="N41" i="20"/>
  <c r="N40" i="20"/>
  <c r="N39" i="20"/>
  <c r="N38" i="20"/>
  <c r="N37" i="20"/>
  <c r="N36" i="20"/>
  <c r="N35" i="20"/>
  <c r="N34" i="20"/>
  <c r="N33" i="20"/>
  <c r="N32" i="20"/>
  <c r="N31" i="20"/>
  <c r="N30" i="20"/>
  <c r="N29" i="20"/>
  <c r="N28" i="20"/>
  <c r="N27" i="20"/>
  <c r="N26" i="20"/>
  <c r="N25" i="20"/>
  <c r="N24" i="20"/>
  <c r="N23" i="20"/>
  <c r="N22" i="20"/>
  <c r="N21" i="20"/>
  <c r="N20" i="20"/>
  <c r="N19" i="20"/>
  <c r="N18" i="20"/>
  <c r="N17" i="20"/>
  <c r="N16" i="20"/>
  <c r="N15" i="20"/>
  <c r="N14" i="20"/>
  <c r="N13" i="20"/>
  <c r="N12" i="20"/>
  <c r="N11" i="20"/>
  <c r="N10" i="20"/>
  <c r="N9" i="20"/>
  <c r="N8" i="20"/>
  <c r="N7" i="20"/>
  <c r="N6" i="20"/>
  <c r="N5" i="20"/>
  <c r="N4" i="20"/>
  <c r="N3" i="20"/>
  <c r="I24" i="20" a="1"/>
  <c r="C24" i="20" a="1"/>
  <c r="I3" i="20" a="1"/>
  <c r="C3" i="20" a="1"/>
  <c r="H23" i="19" a="1"/>
  <c r="K22" i="20"/>
  <c r="I31" i="20" l="1"/>
  <c r="I39" i="20"/>
  <c r="I47" i="20"/>
  <c r="I55" i="20"/>
  <c r="I63" i="20"/>
  <c r="I71" i="20"/>
  <c r="I79" i="20"/>
  <c r="I87" i="20"/>
  <c r="I95" i="20"/>
  <c r="I24" i="20"/>
  <c r="I32" i="20"/>
  <c r="I40" i="20"/>
  <c r="I48" i="20"/>
  <c r="I56" i="20"/>
  <c r="I64" i="20"/>
  <c r="I72" i="20"/>
  <c r="I80" i="20"/>
  <c r="I88" i="20"/>
  <c r="I96" i="20"/>
  <c r="I25" i="20"/>
  <c r="I33" i="20"/>
  <c r="I41" i="20"/>
  <c r="I49" i="20"/>
  <c r="I57" i="20"/>
  <c r="I65" i="20"/>
  <c r="I73" i="20"/>
  <c r="I81" i="20"/>
  <c r="I89" i="20"/>
  <c r="I97" i="20"/>
  <c r="I26" i="20"/>
  <c r="I34" i="20"/>
  <c r="I42" i="20"/>
  <c r="I50" i="20"/>
  <c r="I58" i="20"/>
  <c r="I66" i="20"/>
  <c r="I74" i="20"/>
  <c r="I82" i="20"/>
  <c r="I90" i="20"/>
  <c r="I98" i="20"/>
  <c r="I27" i="20"/>
  <c r="I35" i="20"/>
  <c r="I43" i="20"/>
  <c r="I51" i="20"/>
  <c r="I59" i="20"/>
  <c r="I67" i="20"/>
  <c r="I75" i="20"/>
  <c r="I83" i="20"/>
  <c r="I91" i="20"/>
  <c r="I99" i="20"/>
  <c r="I28" i="20"/>
  <c r="I36" i="20"/>
  <c r="I44" i="20"/>
  <c r="I52" i="20"/>
  <c r="I60" i="20"/>
  <c r="I68" i="20"/>
  <c r="I76" i="20"/>
  <c r="I84" i="20"/>
  <c r="I92" i="20"/>
  <c r="I100" i="20"/>
  <c r="I29" i="20"/>
  <c r="I37" i="20"/>
  <c r="I45" i="20"/>
  <c r="I53" i="20"/>
  <c r="I61" i="20"/>
  <c r="I69" i="20"/>
  <c r="I77" i="20"/>
  <c r="I85" i="20"/>
  <c r="I93" i="20"/>
  <c r="I30" i="20"/>
  <c r="I38" i="20"/>
  <c r="I46" i="20"/>
  <c r="I54" i="20"/>
  <c r="I62" i="20"/>
  <c r="I70" i="20"/>
  <c r="I78" i="20"/>
  <c r="I86" i="20"/>
  <c r="I94" i="20"/>
  <c r="C24" i="20"/>
  <c r="D24" i="20" s="1"/>
  <c r="C32" i="20"/>
  <c r="D32" i="20" s="1"/>
  <c r="C40" i="20"/>
  <c r="D40" i="20" s="1"/>
  <c r="C48" i="20"/>
  <c r="C56" i="20"/>
  <c r="D56" i="20" s="1"/>
  <c r="C64" i="20"/>
  <c r="D64" i="20" s="1"/>
  <c r="C72" i="20"/>
  <c r="D72" i="20" s="1"/>
  <c r="C80" i="20"/>
  <c r="D80" i="20" s="1"/>
  <c r="C88" i="20"/>
  <c r="D88" i="20" s="1"/>
  <c r="C96" i="20"/>
  <c r="D96" i="20" s="1"/>
  <c r="C42" i="20"/>
  <c r="D42" i="20" s="1"/>
  <c r="C58" i="20"/>
  <c r="D58" i="20" s="1"/>
  <c r="C74" i="20"/>
  <c r="D74" i="20" s="1"/>
  <c r="C82" i="20"/>
  <c r="D82" i="20" s="1"/>
  <c r="C90" i="20"/>
  <c r="D90" i="20" s="1"/>
  <c r="C98" i="20"/>
  <c r="D98" i="20" s="1"/>
  <c r="C83" i="20"/>
  <c r="D83" i="20" s="1"/>
  <c r="C99" i="20"/>
  <c r="D99" i="20" s="1"/>
  <c r="C76" i="20"/>
  <c r="D76" i="20" s="1"/>
  <c r="C79" i="20"/>
  <c r="D79" i="20" s="1"/>
  <c r="C25" i="20"/>
  <c r="D25" i="20" s="1"/>
  <c r="C33" i="20"/>
  <c r="D33" i="20" s="1"/>
  <c r="C41" i="20"/>
  <c r="D41" i="20" s="1"/>
  <c r="C49" i="20"/>
  <c r="D49" i="20" s="1"/>
  <c r="C57" i="20"/>
  <c r="D57" i="20" s="1"/>
  <c r="C65" i="20"/>
  <c r="D65" i="20" s="1"/>
  <c r="C73" i="20"/>
  <c r="D73" i="20" s="1"/>
  <c r="C81" i="20"/>
  <c r="C89" i="20"/>
  <c r="D89" i="20" s="1"/>
  <c r="C97" i="20"/>
  <c r="D97" i="20" s="1"/>
  <c r="C34" i="20"/>
  <c r="D34" i="20" s="1"/>
  <c r="C66" i="20"/>
  <c r="D66" i="20" s="1"/>
  <c r="C75" i="20"/>
  <c r="D75" i="20" s="1"/>
  <c r="C91" i="20"/>
  <c r="D91" i="20" s="1"/>
  <c r="C92" i="20"/>
  <c r="D92" i="20" s="1"/>
  <c r="C63" i="20"/>
  <c r="D63" i="20" s="1"/>
  <c r="C26" i="20"/>
  <c r="D26" i="20" s="1"/>
  <c r="C50" i="20"/>
  <c r="D50" i="20" s="1"/>
  <c r="C27" i="20"/>
  <c r="D27" i="20" s="1"/>
  <c r="C35" i="20"/>
  <c r="D35" i="20" s="1"/>
  <c r="C43" i="20"/>
  <c r="D43" i="20" s="1"/>
  <c r="C51" i="20"/>
  <c r="D51" i="20" s="1"/>
  <c r="C59" i="20"/>
  <c r="D59" i="20" s="1"/>
  <c r="C67" i="20"/>
  <c r="D67" i="20" s="1"/>
  <c r="C28" i="20"/>
  <c r="D28" i="20" s="1"/>
  <c r="C36" i="20"/>
  <c r="D36" i="20" s="1"/>
  <c r="C44" i="20"/>
  <c r="C52" i="20"/>
  <c r="D52" i="20" s="1"/>
  <c r="C60" i="20"/>
  <c r="C68" i="20"/>
  <c r="D68" i="20" s="1"/>
  <c r="C84" i="20"/>
  <c r="D84" i="20" s="1"/>
  <c r="C100" i="20"/>
  <c r="D100" i="20" s="1"/>
  <c r="C29" i="20"/>
  <c r="D29" i="20" s="1"/>
  <c r="C37" i="20"/>
  <c r="D37" i="20" s="1"/>
  <c r="C45" i="20"/>
  <c r="D45" i="20" s="1"/>
  <c r="C53" i="20"/>
  <c r="D53" i="20" s="1"/>
  <c r="C61" i="20"/>
  <c r="D61" i="20" s="1"/>
  <c r="C69" i="20"/>
  <c r="D69" i="20" s="1"/>
  <c r="C77" i="20"/>
  <c r="D77" i="20" s="1"/>
  <c r="C85" i="20"/>
  <c r="D85" i="20" s="1"/>
  <c r="C93" i="20"/>
  <c r="D93" i="20" s="1"/>
  <c r="C30" i="20"/>
  <c r="D30" i="20" s="1"/>
  <c r="C38" i="20"/>
  <c r="D38" i="20" s="1"/>
  <c r="C46" i="20"/>
  <c r="D46" i="20" s="1"/>
  <c r="C54" i="20"/>
  <c r="D54" i="20" s="1"/>
  <c r="C62" i="20"/>
  <c r="D62" i="20" s="1"/>
  <c r="C70" i="20"/>
  <c r="D70" i="20" s="1"/>
  <c r="C78" i="20"/>
  <c r="D78" i="20" s="1"/>
  <c r="C86" i="20"/>
  <c r="D86" i="20" s="1"/>
  <c r="C94" i="20"/>
  <c r="D94" i="20" s="1"/>
  <c r="C31" i="20"/>
  <c r="D31" i="20" s="1"/>
  <c r="C39" i="20"/>
  <c r="D39" i="20" s="1"/>
  <c r="C47" i="20"/>
  <c r="D47" i="20" s="1"/>
  <c r="C55" i="20"/>
  <c r="D55" i="20" s="1"/>
  <c r="C71" i="20"/>
  <c r="D71" i="20" s="1"/>
  <c r="C87" i="20"/>
  <c r="D87" i="20" s="1"/>
  <c r="C95" i="20"/>
  <c r="D95" i="20" s="1"/>
  <c r="I10" i="20"/>
  <c r="I18" i="20"/>
  <c r="I3" i="20"/>
  <c r="I11" i="20"/>
  <c r="I19" i="20"/>
  <c r="I4" i="20"/>
  <c r="I12" i="20"/>
  <c r="I20" i="20"/>
  <c r="I5" i="20"/>
  <c r="I13" i="20"/>
  <c r="I6" i="20"/>
  <c r="I14" i="20"/>
  <c r="I7" i="20"/>
  <c r="I15" i="20"/>
  <c r="I8" i="20"/>
  <c r="I16" i="20"/>
  <c r="I9" i="20"/>
  <c r="I17" i="20"/>
  <c r="C10" i="20"/>
  <c r="C18" i="20"/>
  <c r="C3" i="20"/>
  <c r="C11" i="20"/>
  <c r="C19" i="20"/>
  <c r="C4" i="20"/>
  <c r="C12" i="20"/>
  <c r="C20" i="20"/>
  <c r="D20" i="20" s="1"/>
  <c r="C5" i="20"/>
  <c r="C13" i="20"/>
  <c r="C6" i="20"/>
  <c r="C14" i="20"/>
  <c r="C7" i="20"/>
  <c r="C15" i="20"/>
  <c r="C8" i="20"/>
  <c r="C16" i="20"/>
  <c r="C9" i="20"/>
  <c r="C17" i="20"/>
  <c r="D60" i="20"/>
  <c r="D44" i="20"/>
  <c r="D81" i="20"/>
  <c r="D48" i="20"/>
  <c r="H30" i="19"/>
  <c r="H23" i="19"/>
  <c r="H24" i="19"/>
  <c r="H25" i="19"/>
  <c r="H26" i="19"/>
  <c r="H27" i="19"/>
  <c r="H28" i="19"/>
  <c r="H29" i="19"/>
  <c r="N29" i="19"/>
  <c r="N30" i="19"/>
  <c r="N31" i="19"/>
  <c r="N32" i="19"/>
  <c r="N33" i="19"/>
  <c r="N34" i="19"/>
  <c r="N35" i="19"/>
  <c r="N36" i="19"/>
  <c r="N37" i="19"/>
  <c r="N38" i="19"/>
  <c r="N39" i="19"/>
  <c r="N40" i="19"/>
  <c r="N41" i="19"/>
  <c r="N42" i="19"/>
  <c r="N43" i="19"/>
  <c r="N44" i="19"/>
  <c r="N45" i="19"/>
  <c r="N46" i="19"/>
  <c r="N47" i="19"/>
  <c r="N48" i="19"/>
  <c r="N49" i="19"/>
  <c r="N50" i="19"/>
  <c r="N51" i="19"/>
  <c r="N52" i="19"/>
  <c r="N53" i="19"/>
  <c r="N54" i="19"/>
  <c r="N55" i="19"/>
  <c r="N56" i="19"/>
  <c r="N57" i="19"/>
  <c r="N58" i="19"/>
  <c r="N59" i="19"/>
  <c r="N60" i="19"/>
  <c r="N61" i="19"/>
  <c r="N62" i="19"/>
  <c r="N63" i="19"/>
  <c r="N64" i="19"/>
  <c r="N65" i="19"/>
  <c r="N66" i="19"/>
  <c r="N67" i="19"/>
  <c r="N68" i="19"/>
  <c r="N69" i="19"/>
  <c r="N70" i="19"/>
  <c r="N71" i="19"/>
  <c r="N72" i="19"/>
  <c r="N73" i="19"/>
  <c r="N74" i="19"/>
  <c r="N75" i="19"/>
  <c r="N76" i="19"/>
  <c r="N77" i="19"/>
  <c r="N78" i="19"/>
  <c r="N79" i="19"/>
  <c r="N80" i="19"/>
  <c r="N81" i="19"/>
  <c r="N82" i="19"/>
  <c r="N83" i="19"/>
  <c r="N84" i="19"/>
  <c r="N85" i="19"/>
  <c r="N86" i="19"/>
  <c r="N87" i="19"/>
  <c r="N88" i="19"/>
  <c r="N89" i="19"/>
  <c r="N90" i="19"/>
  <c r="N91" i="19"/>
  <c r="N92" i="19"/>
  <c r="N93" i="19"/>
  <c r="G30" i="19"/>
  <c r="G29" i="19"/>
  <c r="G28" i="19"/>
  <c r="G27" i="19"/>
  <c r="G26" i="19"/>
  <c r="G25" i="19"/>
  <c r="G24" i="19"/>
  <c r="G23" i="19"/>
  <c r="I3" i="14" a="1"/>
  <c r="B3" i="14" a="1"/>
  <c r="C34" i="19" a="1"/>
  <c r="I34" i="19" a="1"/>
  <c r="K99" i="20"/>
  <c r="K24" i="20"/>
  <c r="K72" i="20"/>
  <c r="K56" i="20"/>
  <c r="K77" i="20"/>
  <c r="K32" i="20"/>
  <c r="K85" i="20"/>
  <c r="K78" i="20"/>
  <c r="K62" i="20"/>
  <c r="K66" i="20"/>
  <c r="K1" i="14"/>
  <c r="K92" i="20"/>
  <c r="K63" i="20"/>
  <c r="K69" i="20"/>
  <c r="K54" i="20"/>
  <c r="K71" i="20"/>
  <c r="K55" i="20"/>
  <c r="K64" i="20"/>
  <c r="K87" i="20"/>
  <c r="K96" i="20"/>
  <c r="K47" i="20"/>
  <c r="K31" i="20"/>
  <c r="K37" i="20"/>
  <c r="K53" i="20"/>
  <c r="K100" i="20"/>
  <c r="K67" i="20"/>
  <c r="K41" i="20"/>
  <c r="K83" i="20"/>
  <c r="K61" i="20"/>
  <c r="K90" i="20"/>
  <c r="K28" i="20"/>
  <c r="K27" i="20"/>
  <c r="K60" i="20"/>
  <c r="K70" i="20"/>
  <c r="K98" i="20"/>
  <c r="K34" i="20"/>
  <c r="K57" i="20"/>
  <c r="K81" i="20"/>
  <c r="K76" i="20"/>
  <c r="K91" i="20"/>
  <c r="K44" i="20"/>
  <c r="K26" i="20"/>
  <c r="K68" i="20"/>
  <c r="K43" i="20"/>
  <c r="K32" i="19"/>
  <c r="K95" i="20"/>
  <c r="K73" i="20"/>
  <c r="K80" i="20"/>
  <c r="K46" i="20"/>
  <c r="K45" i="20"/>
  <c r="K29" i="20"/>
  <c r="K82" i="20"/>
  <c r="K86" i="20"/>
  <c r="K65" i="20"/>
  <c r="K30" i="20"/>
  <c r="K35" i="20"/>
  <c r="K38" i="20"/>
  <c r="K39" i="20"/>
  <c r="K97" i="20"/>
  <c r="K59" i="20"/>
  <c r="K89" i="20"/>
  <c r="K75" i="20"/>
  <c r="K25" i="20"/>
  <c r="K94" i="20"/>
  <c r="K49" i="20"/>
  <c r="K50" i="20"/>
  <c r="K51" i="20"/>
  <c r="D23" i="19" a="1"/>
  <c r="K40" i="20"/>
  <c r="K52" i="20"/>
  <c r="K84" i="20"/>
  <c r="K58" i="20"/>
  <c r="K79" i="20"/>
  <c r="K93" i="20"/>
  <c r="K42" i="20"/>
  <c r="K33" i="20"/>
  <c r="K74" i="20"/>
  <c r="K88" i="20"/>
  <c r="K48" i="20"/>
  <c r="K36" i="20"/>
  <c r="D3" i="1"/>
  <c r="AZ2" i="24" l="1"/>
  <c r="AZ2" i="19"/>
  <c r="AZ2" i="23"/>
  <c r="AZ2" i="22"/>
  <c r="P89" i="20"/>
  <c r="P90" i="20"/>
  <c r="P93" i="20"/>
  <c r="P96" i="20"/>
  <c r="P92" i="20"/>
  <c r="P88" i="20"/>
  <c r="P95" i="20"/>
  <c r="P91" i="20"/>
  <c r="P87" i="20"/>
  <c r="P94" i="20"/>
  <c r="P86" i="20"/>
  <c r="L93" i="20"/>
  <c r="Q89" i="20" s="1"/>
  <c r="L94" i="20"/>
  <c r="Q90" i="20" s="1"/>
  <c r="L97" i="20"/>
  <c r="Q93" i="20" s="1"/>
  <c r="L100" i="20"/>
  <c r="Q96" i="20" s="1"/>
  <c r="L96" i="20"/>
  <c r="Q92" i="20" s="1"/>
  <c r="L92" i="20"/>
  <c r="Q88" i="20" s="1"/>
  <c r="L99" i="20"/>
  <c r="Q95" i="20" s="1"/>
  <c r="L95" i="20"/>
  <c r="Q91" i="20" s="1"/>
  <c r="L91" i="20"/>
  <c r="Q87" i="20" s="1"/>
  <c r="L98" i="20"/>
  <c r="Q94" i="20" s="1"/>
  <c r="L90" i="20"/>
  <c r="Q86" i="20" s="1"/>
  <c r="AP2" i="20"/>
  <c r="P62" i="20"/>
  <c r="L66" i="20"/>
  <c r="Q62" i="20" s="1"/>
  <c r="P42" i="20"/>
  <c r="L46" i="20"/>
  <c r="Q42" i="20" s="1"/>
  <c r="L40" i="20"/>
  <c r="Q36" i="20" s="1"/>
  <c r="P36" i="20"/>
  <c r="L76" i="20"/>
  <c r="Q72" i="20" s="1"/>
  <c r="P72" i="20"/>
  <c r="L25" i="20"/>
  <c r="Q21" i="20" s="1"/>
  <c r="P21" i="20"/>
  <c r="P57" i="20"/>
  <c r="L61" i="20"/>
  <c r="Q57" i="20" s="1"/>
  <c r="P61" i="20"/>
  <c r="L65" i="20"/>
  <c r="Q61" i="20" s="1"/>
  <c r="P83" i="20"/>
  <c r="L87" i="20"/>
  <c r="Q83" i="20" s="1"/>
  <c r="P58" i="20"/>
  <c r="L62" i="20"/>
  <c r="Q58" i="20" s="1"/>
  <c r="P54" i="20"/>
  <c r="L58" i="20"/>
  <c r="Q54" i="20" s="1"/>
  <c r="P39" i="20"/>
  <c r="L43" i="20"/>
  <c r="Q39" i="20" s="1"/>
  <c r="P47" i="20"/>
  <c r="L51" i="20"/>
  <c r="Q47" i="20" s="1"/>
  <c r="P66" i="20"/>
  <c r="L70" i="20"/>
  <c r="Q66" i="20" s="1"/>
  <c r="L39" i="20"/>
  <c r="Q35" i="20" s="1"/>
  <c r="P35" i="20"/>
  <c r="P49" i="20"/>
  <c r="L53" i="20"/>
  <c r="Q49" i="20" s="1"/>
  <c r="P60" i="20"/>
  <c r="L64" i="20"/>
  <c r="Q60" i="20" s="1"/>
  <c r="L78" i="20"/>
  <c r="Q74" i="20" s="1"/>
  <c r="P74" i="20"/>
  <c r="P32" i="20"/>
  <c r="L36" i="20"/>
  <c r="Q32" i="20" s="1"/>
  <c r="P70" i="20"/>
  <c r="L74" i="20"/>
  <c r="Q70" i="20" s="1"/>
  <c r="L81" i="20"/>
  <c r="Q77" i="20" s="1"/>
  <c r="P77" i="20"/>
  <c r="P71" i="20"/>
  <c r="L75" i="20"/>
  <c r="Q71" i="20" s="1"/>
  <c r="P79" i="20"/>
  <c r="L83" i="20"/>
  <c r="Q79" i="20" s="1"/>
  <c r="L86" i="20"/>
  <c r="Q82" i="20" s="1"/>
  <c r="P82" i="20"/>
  <c r="P51" i="20"/>
  <c r="L55" i="20"/>
  <c r="Q51" i="20" s="1"/>
  <c r="L85" i="20"/>
  <c r="Q81" i="20" s="1"/>
  <c r="P81" i="20"/>
  <c r="L80" i="20"/>
  <c r="Q76" i="20" s="1"/>
  <c r="P76" i="20"/>
  <c r="P64" i="20"/>
  <c r="L68" i="20"/>
  <c r="Q64" i="20" s="1"/>
  <c r="P46" i="20"/>
  <c r="L50" i="20"/>
  <c r="Q46" i="20" s="1"/>
  <c r="P56" i="20"/>
  <c r="L60" i="20"/>
  <c r="Q56" i="20" s="1"/>
  <c r="P34" i="20"/>
  <c r="L38" i="20"/>
  <c r="Q34" i="20" s="1"/>
  <c r="P33" i="20"/>
  <c r="L37" i="20"/>
  <c r="Q33" i="20" s="1"/>
  <c r="P67" i="20"/>
  <c r="L71" i="20"/>
  <c r="Q67" i="20" s="1"/>
  <c r="P28" i="20"/>
  <c r="L32" i="20"/>
  <c r="Q28" i="20" s="1"/>
  <c r="P80" i="20"/>
  <c r="L84" i="20"/>
  <c r="Q80" i="20" s="1"/>
  <c r="P29" i="20"/>
  <c r="L33" i="20"/>
  <c r="Q29" i="20" s="1"/>
  <c r="L79" i="20"/>
  <c r="Q75" i="20" s="1"/>
  <c r="P75" i="20"/>
  <c r="P85" i="20"/>
  <c r="L89" i="20"/>
  <c r="Q85" i="20" s="1"/>
  <c r="P37" i="20"/>
  <c r="L41" i="20"/>
  <c r="Q37" i="20" s="1"/>
  <c r="L82" i="20"/>
  <c r="Q78" i="20" s="1"/>
  <c r="P78" i="20"/>
  <c r="P50" i="20"/>
  <c r="L54" i="20"/>
  <c r="Q50" i="20" s="1"/>
  <c r="L77" i="20"/>
  <c r="Q73" i="20" s="1"/>
  <c r="P73" i="20"/>
  <c r="P44" i="20"/>
  <c r="L48" i="20"/>
  <c r="Q44" i="20" s="1"/>
  <c r="L26" i="20"/>
  <c r="Q22" i="20" s="1"/>
  <c r="P22" i="20"/>
  <c r="P53" i="20"/>
  <c r="L57" i="20"/>
  <c r="Q53" i="20" s="1"/>
  <c r="P23" i="20"/>
  <c r="L27" i="20"/>
  <c r="Q23" i="20" s="1"/>
  <c r="P31" i="20"/>
  <c r="L35" i="20"/>
  <c r="Q31" i="20" s="1"/>
  <c r="P27" i="20"/>
  <c r="L31" i="20"/>
  <c r="Q27" i="20" s="1"/>
  <c r="P41" i="20"/>
  <c r="L45" i="20"/>
  <c r="Q41" i="20" s="1"/>
  <c r="P52" i="20"/>
  <c r="L56" i="20"/>
  <c r="Q52" i="20" s="1"/>
  <c r="L73" i="20"/>
  <c r="Q69" i="20" s="1"/>
  <c r="P69" i="20"/>
  <c r="P38" i="20"/>
  <c r="L42" i="20"/>
  <c r="Q38" i="20" s="1"/>
  <c r="P45" i="20"/>
  <c r="L49" i="20"/>
  <c r="Q45" i="20" s="1"/>
  <c r="P55" i="20"/>
  <c r="L59" i="20"/>
  <c r="Q55" i="20" s="1"/>
  <c r="P63" i="20"/>
  <c r="L67" i="20"/>
  <c r="Q63" i="20" s="1"/>
  <c r="P43" i="20"/>
  <c r="L47" i="20"/>
  <c r="Q43" i="20" s="1"/>
  <c r="P65" i="20"/>
  <c r="L69" i="20"/>
  <c r="Q65" i="20" s="1"/>
  <c r="L72" i="20"/>
  <c r="Q68" i="20" s="1"/>
  <c r="P68" i="20"/>
  <c r="P48" i="20"/>
  <c r="L52" i="20"/>
  <c r="Q48" i="20" s="1"/>
  <c r="P40" i="20"/>
  <c r="L44" i="20"/>
  <c r="Q40" i="20" s="1"/>
  <c r="L34" i="20"/>
  <c r="Q30" i="20" s="1"/>
  <c r="P30" i="20"/>
  <c r="P24" i="20"/>
  <c r="L28" i="20"/>
  <c r="Q24" i="20" s="1"/>
  <c r="L30" i="20"/>
  <c r="Q26" i="20" s="1"/>
  <c r="P26" i="20"/>
  <c r="L29" i="20"/>
  <c r="Q25" i="20" s="1"/>
  <c r="P25" i="20"/>
  <c r="P59" i="20"/>
  <c r="L63" i="20"/>
  <c r="Q59" i="20" s="1"/>
  <c r="P20" i="20"/>
  <c r="L24" i="20"/>
  <c r="Q20" i="20" s="1"/>
  <c r="P84" i="20"/>
  <c r="L88" i="20"/>
  <c r="Q84" i="20" s="1"/>
  <c r="O6" i="20"/>
  <c r="D6" i="20"/>
  <c r="D13" i="20"/>
  <c r="O13" i="20"/>
  <c r="D19" i="20"/>
  <c r="O19" i="20"/>
  <c r="O7" i="20"/>
  <c r="D7" i="20"/>
  <c r="O12" i="20"/>
  <c r="D12" i="20"/>
  <c r="O15" i="20"/>
  <c r="D15" i="20"/>
  <c r="O3" i="20"/>
  <c r="D3" i="20"/>
  <c r="D4" i="20"/>
  <c r="O4" i="20"/>
  <c r="O8" i="20"/>
  <c r="D8" i="20"/>
  <c r="O17" i="20"/>
  <c r="D17" i="20"/>
  <c r="D11" i="20"/>
  <c r="O11" i="20"/>
  <c r="D18" i="20"/>
  <c r="O18" i="20"/>
  <c r="E20" i="20"/>
  <c r="O14" i="20"/>
  <c r="D14" i="20"/>
  <c r="O10" i="20"/>
  <c r="D10" i="20"/>
  <c r="D5" i="20"/>
  <c r="O5" i="20"/>
  <c r="O9" i="20"/>
  <c r="D9" i="20"/>
  <c r="O16" i="20"/>
  <c r="D16" i="20"/>
  <c r="I10" i="14"/>
  <c r="I18" i="14"/>
  <c r="I26" i="14"/>
  <c r="I34" i="14"/>
  <c r="I42" i="14"/>
  <c r="I50" i="14"/>
  <c r="I58" i="14"/>
  <c r="I66" i="14"/>
  <c r="I3" i="14"/>
  <c r="I11" i="14"/>
  <c r="I19" i="14"/>
  <c r="I27" i="14"/>
  <c r="I35" i="14"/>
  <c r="I43" i="14"/>
  <c r="I51" i="14"/>
  <c r="I59" i="14"/>
  <c r="I67" i="14"/>
  <c r="I4" i="14"/>
  <c r="I12" i="14"/>
  <c r="I20" i="14"/>
  <c r="I28" i="14"/>
  <c r="I36" i="14"/>
  <c r="I44" i="14"/>
  <c r="I52" i="14"/>
  <c r="I60" i="14"/>
  <c r="I68" i="14"/>
  <c r="I5" i="14"/>
  <c r="I13" i="14"/>
  <c r="I21" i="14"/>
  <c r="I29" i="14"/>
  <c r="I37" i="14"/>
  <c r="I45" i="14"/>
  <c r="I53" i="14"/>
  <c r="I61" i="14"/>
  <c r="I69" i="14"/>
  <c r="I6" i="14"/>
  <c r="I14" i="14"/>
  <c r="I22" i="14"/>
  <c r="I30" i="14"/>
  <c r="I38" i="14"/>
  <c r="I46" i="14"/>
  <c r="I54" i="14"/>
  <c r="I62" i="14"/>
  <c r="I70" i="14"/>
  <c r="I7" i="14"/>
  <c r="I15" i="14"/>
  <c r="I23" i="14"/>
  <c r="I31" i="14"/>
  <c r="I39" i="14"/>
  <c r="I47" i="14"/>
  <c r="I55" i="14"/>
  <c r="I63" i="14"/>
  <c r="I71" i="14"/>
  <c r="I8" i="14"/>
  <c r="I16" i="14"/>
  <c r="I24" i="14"/>
  <c r="I32" i="14"/>
  <c r="I40" i="14"/>
  <c r="I48" i="14"/>
  <c r="I56" i="14"/>
  <c r="I64" i="14"/>
  <c r="I9" i="14"/>
  <c r="I17" i="14"/>
  <c r="I25" i="14"/>
  <c r="I33" i="14"/>
  <c r="I41" i="14"/>
  <c r="I49" i="14"/>
  <c r="I57" i="14"/>
  <c r="I65" i="14"/>
  <c r="B10" i="14"/>
  <c r="D10" i="14" s="1"/>
  <c r="B18" i="14"/>
  <c r="D18" i="14" s="1"/>
  <c r="B26" i="14"/>
  <c r="D26" i="14" s="1"/>
  <c r="B34" i="14"/>
  <c r="D34" i="14" s="1"/>
  <c r="B42" i="14"/>
  <c r="D42" i="14" s="1"/>
  <c r="B50" i="14"/>
  <c r="D50" i="14" s="1"/>
  <c r="B58" i="14"/>
  <c r="D58" i="14" s="1"/>
  <c r="B66" i="14"/>
  <c r="D66" i="14" s="1"/>
  <c r="B3" i="14"/>
  <c r="D3" i="14" s="1"/>
  <c r="B11" i="14"/>
  <c r="D11" i="14" s="1"/>
  <c r="B19" i="14"/>
  <c r="D19" i="14" s="1"/>
  <c r="B27" i="14"/>
  <c r="D27" i="14" s="1"/>
  <c r="B35" i="14"/>
  <c r="D35" i="14" s="1"/>
  <c r="B43" i="14"/>
  <c r="D43" i="14" s="1"/>
  <c r="B51" i="14"/>
  <c r="D51" i="14" s="1"/>
  <c r="B59" i="14"/>
  <c r="D59" i="14" s="1"/>
  <c r="B67" i="14"/>
  <c r="D67" i="14" s="1"/>
  <c r="B4" i="14"/>
  <c r="D4" i="14" s="1"/>
  <c r="B12" i="14"/>
  <c r="D12" i="14" s="1"/>
  <c r="B20" i="14"/>
  <c r="D20" i="14" s="1"/>
  <c r="B28" i="14"/>
  <c r="D28" i="14" s="1"/>
  <c r="B36" i="14"/>
  <c r="D36" i="14" s="1"/>
  <c r="B44" i="14"/>
  <c r="D44" i="14" s="1"/>
  <c r="B52" i="14"/>
  <c r="D52" i="14" s="1"/>
  <c r="B60" i="14"/>
  <c r="D60" i="14" s="1"/>
  <c r="B68" i="14"/>
  <c r="D68" i="14" s="1"/>
  <c r="B5" i="14"/>
  <c r="D5" i="14" s="1"/>
  <c r="B13" i="14"/>
  <c r="D13" i="14" s="1"/>
  <c r="B21" i="14"/>
  <c r="D21" i="14" s="1"/>
  <c r="B29" i="14"/>
  <c r="D29" i="14" s="1"/>
  <c r="B37" i="14"/>
  <c r="D37" i="14" s="1"/>
  <c r="B45" i="14"/>
  <c r="D45" i="14" s="1"/>
  <c r="B53" i="14"/>
  <c r="D53" i="14" s="1"/>
  <c r="B61" i="14"/>
  <c r="D61" i="14" s="1"/>
  <c r="B69" i="14"/>
  <c r="D69" i="14" s="1"/>
  <c r="B6" i="14"/>
  <c r="D6" i="14" s="1"/>
  <c r="B14" i="14"/>
  <c r="D14" i="14" s="1"/>
  <c r="B22" i="14"/>
  <c r="D22" i="14" s="1"/>
  <c r="B30" i="14"/>
  <c r="D30" i="14" s="1"/>
  <c r="B38" i="14"/>
  <c r="D38" i="14" s="1"/>
  <c r="B46" i="14"/>
  <c r="D46" i="14" s="1"/>
  <c r="B54" i="14"/>
  <c r="D54" i="14" s="1"/>
  <c r="B62" i="14"/>
  <c r="D62" i="14" s="1"/>
  <c r="B70" i="14"/>
  <c r="D70" i="14" s="1"/>
  <c r="B7" i="14"/>
  <c r="D7" i="14" s="1"/>
  <c r="B15" i="14"/>
  <c r="D15" i="14" s="1"/>
  <c r="B23" i="14"/>
  <c r="D23" i="14" s="1"/>
  <c r="B31" i="14"/>
  <c r="D31" i="14" s="1"/>
  <c r="B39" i="14"/>
  <c r="D39" i="14" s="1"/>
  <c r="B47" i="14"/>
  <c r="D47" i="14" s="1"/>
  <c r="B55" i="14"/>
  <c r="D55" i="14" s="1"/>
  <c r="B63" i="14"/>
  <c r="D63" i="14" s="1"/>
  <c r="B71" i="14"/>
  <c r="D71" i="14" s="1"/>
  <c r="B8" i="14"/>
  <c r="D8" i="14" s="1"/>
  <c r="B16" i="14"/>
  <c r="D16" i="14" s="1"/>
  <c r="B24" i="14"/>
  <c r="D24" i="14" s="1"/>
  <c r="B32" i="14"/>
  <c r="D32" i="14" s="1"/>
  <c r="B40" i="14"/>
  <c r="D40" i="14" s="1"/>
  <c r="B48" i="14"/>
  <c r="D48" i="14" s="1"/>
  <c r="B56" i="14"/>
  <c r="D56" i="14" s="1"/>
  <c r="B64" i="14"/>
  <c r="D64" i="14" s="1"/>
  <c r="B9" i="14"/>
  <c r="D9" i="14" s="1"/>
  <c r="B17" i="14"/>
  <c r="D17" i="14" s="1"/>
  <c r="B25" i="14"/>
  <c r="D25" i="14" s="1"/>
  <c r="B33" i="14"/>
  <c r="D33" i="14" s="1"/>
  <c r="B41" i="14"/>
  <c r="D41" i="14" s="1"/>
  <c r="B49" i="14"/>
  <c r="D49" i="14" s="1"/>
  <c r="B57" i="14"/>
  <c r="D57" i="14" s="1"/>
  <c r="B65" i="14"/>
  <c r="D65" i="14" s="1"/>
  <c r="I41" i="19"/>
  <c r="I49" i="19"/>
  <c r="I57" i="19"/>
  <c r="I65" i="19"/>
  <c r="I73" i="19"/>
  <c r="I81" i="19"/>
  <c r="I89" i="19"/>
  <c r="I97" i="19"/>
  <c r="I34" i="19"/>
  <c r="I42" i="19"/>
  <c r="I50" i="19"/>
  <c r="I58" i="19"/>
  <c r="I66" i="19"/>
  <c r="I74" i="19"/>
  <c r="I82" i="19"/>
  <c r="I90" i="19"/>
  <c r="I98" i="19"/>
  <c r="I35" i="19"/>
  <c r="I43" i="19"/>
  <c r="I51" i="19"/>
  <c r="I59" i="19"/>
  <c r="I67" i="19"/>
  <c r="I75" i="19"/>
  <c r="I83" i="19"/>
  <c r="I91" i="19"/>
  <c r="I99" i="19"/>
  <c r="I36" i="19"/>
  <c r="I44" i="19"/>
  <c r="I52" i="19"/>
  <c r="I60" i="19"/>
  <c r="I68" i="19"/>
  <c r="I76" i="19"/>
  <c r="I84" i="19"/>
  <c r="I92" i="19"/>
  <c r="I37" i="19"/>
  <c r="I45" i="19"/>
  <c r="I53" i="19"/>
  <c r="I61" i="19"/>
  <c r="I69" i="19"/>
  <c r="I77" i="19"/>
  <c r="I85" i="19"/>
  <c r="I93" i="19"/>
  <c r="I38" i="19"/>
  <c r="I46" i="19"/>
  <c r="I54" i="19"/>
  <c r="I62" i="19"/>
  <c r="I70" i="19"/>
  <c r="I78" i="19"/>
  <c r="I86" i="19"/>
  <c r="I94" i="19"/>
  <c r="I39" i="19"/>
  <c r="I47" i="19"/>
  <c r="I55" i="19"/>
  <c r="I63" i="19"/>
  <c r="I71" i="19"/>
  <c r="I79" i="19"/>
  <c r="I87" i="19"/>
  <c r="I95" i="19"/>
  <c r="I40" i="19"/>
  <c r="I48" i="19"/>
  <c r="I56" i="19"/>
  <c r="I64" i="19"/>
  <c r="I72" i="19"/>
  <c r="I80" i="19"/>
  <c r="I88" i="19"/>
  <c r="I96" i="19"/>
  <c r="C41" i="19"/>
  <c r="D41" i="19" s="1"/>
  <c r="C49" i="19"/>
  <c r="D49" i="19" s="1"/>
  <c r="C57" i="19"/>
  <c r="D57" i="19" s="1"/>
  <c r="C65" i="19"/>
  <c r="D65" i="19" s="1"/>
  <c r="C73" i="19"/>
  <c r="D73" i="19" s="1"/>
  <c r="C81" i="19"/>
  <c r="D81" i="19" s="1"/>
  <c r="C89" i="19"/>
  <c r="D89" i="19" s="1"/>
  <c r="C97" i="19"/>
  <c r="D97" i="19" s="1"/>
  <c r="C34" i="19"/>
  <c r="D34" i="19" s="1"/>
  <c r="C42" i="19"/>
  <c r="D42" i="19" s="1"/>
  <c r="C50" i="19"/>
  <c r="D50" i="19" s="1"/>
  <c r="C58" i="19"/>
  <c r="D58" i="19" s="1"/>
  <c r="C66" i="19"/>
  <c r="D66" i="19" s="1"/>
  <c r="C74" i="19"/>
  <c r="D74" i="19" s="1"/>
  <c r="C82" i="19"/>
  <c r="D82" i="19" s="1"/>
  <c r="C90" i="19"/>
  <c r="D90" i="19" s="1"/>
  <c r="C98" i="19"/>
  <c r="D98" i="19" s="1"/>
  <c r="C35" i="19"/>
  <c r="D35" i="19" s="1"/>
  <c r="C43" i="19"/>
  <c r="D43" i="19" s="1"/>
  <c r="C51" i="19"/>
  <c r="D51" i="19" s="1"/>
  <c r="C59" i="19"/>
  <c r="D59" i="19" s="1"/>
  <c r="C67" i="19"/>
  <c r="D67" i="19" s="1"/>
  <c r="C75" i="19"/>
  <c r="D75" i="19" s="1"/>
  <c r="C83" i="19"/>
  <c r="D83" i="19" s="1"/>
  <c r="C91" i="19"/>
  <c r="D91" i="19" s="1"/>
  <c r="C99" i="19"/>
  <c r="D99" i="19" s="1"/>
  <c r="C36" i="19"/>
  <c r="D36" i="19" s="1"/>
  <c r="C44" i="19"/>
  <c r="D44" i="19" s="1"/>
  <c r="C52" i="19"/>
  <c r="D52" i="19" s="1"/>
  <c r="C60" i="19"/>
  <c r="D60" i="19" s="1"/>
  <c r="C68" i="19"/>
  <c r="D68" i="19" s="1"/>
  <c r="C76" i="19"/>
  <c r="D76" i="19" s="1"/>
  <c r="C84" i="19"/>
  <c r="D84" i="19" s="1"/>
  <c r="C92" i="19"/>
  <c r="D92" i="19" s="1"/>
  <c r="C37" i="19"/>
  <c r="D37" i="19" s="1"/>
  <c r="C45" i="19"/>
  <c r="D45" i="19" s="1"/>
  <c r="C53" i="19"/>
  <c r="D53" i="19" s="1"/>
  <c r="C61" i="19"/>
  <c r="D61" i="19" s="1"/>
  <c r="C69" i="19"/>
  <c r="D69" i="19" s="1"/>
  <c r="C77" i="19"/>
  <c r="D77" i="19" s="1"/>
  <c r="C85" i="19"/>
  <c r="D85" i="19" s="1"/>
  <c r="C93" i="19"/>
  <c r="D93" i="19" s="1"/>
  <c r="C38" i="19"/>
  <c r="D38" i="19" s="1"/>
  <c r="C46" i="19"/>
  <c r="D46" i="19" s="1"/>
  <c r="C54" i="19"/>
  <c r="D54" i="19" s="1"/>
  <c r="C62" i="19"/>
  <c r="D62" i="19" s="1"/>
  <c r="C70" i="19"/>
  <c r="D70" i="19" s="1"/>
  <c r="C78" i="19"/>
  <c r="D78" i="19" s="1"/>
  <c r="C86" i="19"/>
  <c r="D86" i="19" s="1"/>
  <c r="C94" i="19"/>
  <c r="D94" i="19" s="1"/>
  <c r="C39" i="19"/>
  <c r="D39" i="19" s="1"/>
  <c r="C47" i="19"/>
  <c r="D47" i="19" s="1"/>
  <c r="C55" i="19"/>
  <c r="D55" i="19" s="1"/>
  <c r="C63" i="19"/>
  <c r="D63" i="19" s="1"/>
  <c r="C71" i="19"/>
  <c r="D71" i="19" s="1"/>
  <c r="C79" i="19"/>
  <c r="D79" i="19" s="1"/>
  <c r="C87" i="19"/>
  <c r="D87" i="19" s="1"/>
  <c r="C95" i="19"/>
  <c r="D95" i="19" s="1"/>
  <c r="C40" i="19"/>
  <c r="D40" i="19" s="1"/>
  <c r="C48" i="19"/>
  <c r="D48" i="19" s="1"/>
  <c r="C56" i="19"/>
  <c r="D56" i="19" s="1"/>
  <c r="C64" i="19"/>
  <c r="D64" i="19" s="1"/>
  <c r="C72" i="19"/>
  <c r="D72" i="19" s="1"/>
  <c r="C80" i="19"/>
  <c r="D80" i="19" s="1"/>
  <c r="C88" i="19"/>
  <c r="D88" i="19" s="1"/>
  <c r="C96" i="19"/>
  <c r="D96" i="19" s="1"/>
  <c r="D30" i="19"/>
  <c r="D23" i="19"/>
  <c r="D24" i="19"/>
  <c r="D25" i="19"/>
  <c r="D26" i="19"/>
  <c r="D27" i="19"/>
  <c r="D28" i="19"/>
  <c r="D29" i="19"/>
  <c r="I102" i="17"/>
  <c r="I101" i="17"/>
  <c r="I100" i="17"/>
  <c r="I99" i="17"/>
  <c r="I98" i="17"/>
  <c r="I97" i="17"/>
  <c r="I96" i="17"/>
  <c r="I95" i="17"/>
  <c r="I94" i="17"/>
  <c r="I93" i="17"/>
  <c r="I92" i="17"/>
  <c r="I91" i="17"/>
  <c r="I90" i="17"/>
  <c r="I89" i="17"/>
  <c r="I88" i="17"/>
  <c r="I87" i="17"/>
  <c r="I86" i="17"/>
  <c r="I85" i="17"/>
  <c r="I84" i="17"/>
  <c r="I83" i="17"/>
  <c r="I82" i="17"/>
  <c r="I81" i="17"/>
  <c r="I80" i="17"/>
  <c r="I79" i="17"/>
  <c r="I78" i="17"/>
  <c r="I77" i="17"/>
  <c r="I76" i="17"/>
  <c r="I75" i="17"/>
  <c r="I74" i="17"/>
  <c r="I73" i="17"/>
  <c r="I72" i="17"/>
  <c r="I71" i="17"/>
  <c r="I70" i="17"/>
  <c r="I69" i="17"/>
  <c r="I68" i="17"/>
  <c r="I67" i="17"/>
  <c r="I66" i="17"/>
  <c r="I65" i="17"/>
  <c r="I64" i="17"/>
  <c r="I63" i="17"/>
  <c r="I62" i="17"/>
  <c r="I61" i="17"/>
  <c r="I60" i="17"/>
  <c r="I59" i="17"/>
  <c r="I58" i="17"/>
  <c r="I57" i="17"/>
  <c r="I56" i="17"/>
  <c r="I55" i="17"/>
  <c r="I54" i="17"/>
  <c r="I53" i="17"/>
  <c r="I52" i="17"/>
  <c r="I51" i="17"/>
  <c r="I50" i="17"/>
  <c r="I49" i="17"/>
  <c r="I48" i="17"/>
  <c r="I47" i="17"/>
  <c r="I46" i="17"/>
  <c r="I45" i="17"/>
  <c r="I44" i="17"/>
  <c r="I43" i="17"/>
  <c r="I42" i="17"/>
  <c r="I41" i="17"/>
  <c r="I40" i="17"/>
  <c r="I39" i="17"/>
  <c r="I38" i="17"/>
  <c r="I37" i="17"/>
  <c r="I36" i="17"/>
  <c r="I35" i="17"/>
  <c r="I34" i="17"/>
  <c r="I33" i="17"/>
  <c r="I32" i="17"/>
  <c r="I31" i="17"/>
  <c r="I30" i="17"/>
  <c r="I29" i="17"/>
  <c r="AH102" i="17"/>
  <c r="AH101" i="17"/>
  <c r="AH100" i="17"/>
  <c r="AH99" i="17"/>
  <c r="AH98" i="17"/>
  <c r="AH97" i="17"/>
  <c r="AH96" i="17"/>
  <c r="AH95" i="17"/>
  <c r="AH94" i="17"/>
  <c r="AH93" i="17"/>
  <c r="AH92" i="17"/>
  <c r="AH91" i="17"/>
  <c r="AH90" i="17"/>
  <c r="AH89" i="17"/>
  <c r="AH88" i="17"/>
  <c r="AH87" i="17"/>
  <c r="AH86" i="17"/>
  <c r="AH85" i="17"/>
  <c r="AH84" i="17"/>
  <c r="AH83" i="17"/>
  <c r="AH82" i="17"/>
  <c r="AH81" i="17"/>
  <c r="AH80" i="17"/>
  <c r="AH79" i="17"/>
  <c r="AH78" i="17"/>
  <c r="AH77" i="17"/>
  <c r="AH76" i="17"/>
  <c r="AH75" i="17"/>
  <c r="AH74" i="17"/>
  <c r="AH73" i="17"/>
  <c r="AH72" i="17"/>
  <c r="AH71" i="17"/>
  <c r="AH70" i="17"/>
  <c r="AH69" i="17"/>
  <c r="AH68" i="17"/>
  <c r="AH67" i="17"/>
  <c r="AH66" i="17"/>
  <c r="AH65" i="17"/>
  <c r="AH64" i="17"/>
  <c r="AH63" i="17"/>
  <c r="AH62" i="17"/>
  <c r="AH61" i="17"/>
  <c r="AH60" i="17"/>
  <c r="AH59" i="17"/>
  <c r="AH58" i="17"/>
  <c r="AH57" i="17"/>
  <c r="AH56" i="17"/>
  <c r="AH55" i="17"/>
  <c r="AH54" i="17"/>
  <c r="AH53" i="17"/>
  <c r="AH52" i="17"/>
  <c r="AH51" i="17"/>
  <c r="AH50" i="17"/>
  <c r="AH49" i="17"/>
  <c r="AH48" i="17"/>
  <c r="AH47" i="17"/>
  <c r="AH46" i="17"/>
  <c r="AH45" i="17"/>
  <c r="AH44" i="17"/>
  <c r="AH43" i="17"/>
  <c r="AH42" i="17"/>
  <c r="AH41" i="17"/>
  <c r="AH40" i="17"/>
  <c r="AH39" i="17"/>
  <c r="AH38" i="17"/>
  <c r="AH37" i="17"/>
  <c r="AH36" i="17"/>
  <c r="AH35" i="17"/>
  <c r="AH34" i="17"/>
  <c r="AH33" i="17"/>
  <c r="AH32" i="17"/>
  <c r="AH31" i="17"/>
  <c r="AH30" i="17"/>
  <c r="AH29" i="17"/>
  <c r="Y102" i="17"/>
  <c r="Y101" i="17"/>
  <c r="Y100" i="17"/>
  <c r="Y99" i="17"/>
  <c r="Y98" i="17"/>
  <c r="Y97" i="17"/>
  <c r="Y96" i="17"/>
  <c r="Y95" i="17"/>
  <c r="Y94" i="17"/>
  <c r="Y93" i="17"/>
  <c r="Y92" i="17"/>
  <c r="Y91" i="17"/>
  <c r="Y90" i="17"/>
  <c r="Y89" i="17"/>
  <c r="Y88" i="17"/>
  <c r="Y87" i="17"/>
  <c r="Y86" i="17"/>
  <c r="Y85" i="17"/>
  <c r="Y84" i="17"/>
  <c r="Y83" i="17"/>
  <c r="Y82" i="17"/>
  <c r="Y81" i="17"/>
  <c r="Y80" i="17"/>
  <c r="Y79" i="17"/>
  <c r="Y78" i="17"/>
  <c r="Y77" i="17"/>
  <c r="Y76" i="17"/>
  <c r="Y75" i="17"/>
  <c r="Y74" i="17"/>
  <c r="Y73" i="17"/>
  <c r="Y72" i="17"/>
  <c r="Y71" i="17"/>
  <c r="Y70" i="17"/>
  <c r="Y69" i="17"/>
  <c r="Y68" i="17"/>
  <c r="Y67" i="17"/>
  <c r="Y66" i="17"/>
  <c r="Y65" i="17"/>
  <c r="Y64" i="17"/>
  <c r="Y63" i="17"/>
  <c r="Y62" i="17"/>
  <c r="Y61" i="17"/>
  <c r="Y60" i="17"/>
  <c r="Y59" i="17"/>
  <c r="Y58" i="17"/>
  <c r="Y57" i="17"/>
  <c r="Y56" i="17"/>
  <c r="Y55" i="17"/>
  <c r="Y54" i="17"/>
  <c r="Y53" i="17"/>
  <c r="Y52" i="17"/>
  <c r="Y51" i="17"/>
  <c r="Y50" i="17"/>
  <c r="Y49" i="17"/>
  <c r="Y48" i="17"/>
  <c r="Y47" i="17"/>
  <c r="Y46" i="17"/>
  <c r="Y45" i="17"/>
  <c r="Y44" i="17"/>
  <c r="Y43" i="17"/>
  <c r="Y42" i="17"/>
  <c r="Y41" i="17"/>
  <c r="Y40" i="17"/>
  <c r="Y39" i="17"/>
  <c r="Y38" i="17"/>
  <c r="Y37" i="17"/>
  <c r="Y36" i="17"/>
  <c r="Y35" i="17"/>
  <c r="Y34" i="17"/>
  <c r="Y33" i="17"/>
  <c r="Y32" i="17"/>
  <c r="Y31" i="17"/>
  <c r="Y30" i="17"/>
  <c r="Y29" i="17"/>
  <c r="P102" i="17"/>
  <c r="P101" i="17"/>
  <c r="P100" i="17"/>
  <c r="P99" i="17"/>
  <c r="P98" i="17"/>
  <c r="P97" i="17"/>
  <c r="P96" i="17"/>
  <c r="P95" i="17"/>
  <c r="P94" i="17"/>
  <c r="P93" i="17"/>
  <c r="P92" i="17"/>
  <c r="P91" i="17"/>
  <c r="P90" i="17"/>
  <c r="P89" i="17"/>
  <c r="P88" i="17"/>
  <c r="P87" i="17"/>
  <c r="P86" i="17"/>
  <c r="P85" i="17"/>
  <c r="P84" i="17"/>
  <c r="P83" i="17"/>
  <c r="P82" i="17"/>
  <c r="P81" i="17"/>
  <c r="P80" i="17"/>
  <c r="P79" i="17"/>
  <c r="P78" i="17"/>
  <c r="P77" i="17"/>
  <c r="P76" i="17"/>
  <c r="P75" i="17"/>
  <c r="P74" i="17"/>
  <c r="P73" i="17"/>
  <c r="P72" i="17"/>
  <c r="P71" i="17"/>
  <c r="P70" i="17"/>
  <c r="P69" i="17"/>
  <c r="P68" i="17"/>
  <c r="P67" i="17"/>
  <c r="P66" i="17"/>
  <c r="P65" i="17"/>
  <c r="P64" i="17"/>
  <c r="P63" i="17"/>
  <c r="P62" i="17"/>
  <c r="P61" i="17"/>
  <c r="P60" i="17"/>
  <c r="P59" i="17"/>
  <c r="P58" i="17"/>
  <c r="P57" i="17"/>
  <c r="P56" i="17"/>
  <c r="P55" i="17"/>
  <c r="P54" i="17"/>
  <c r="P53" i="17"/>
  <c r="P52" i="17"/>
  <c r="P51" i="17"/>
  <c r="P50" i="17"/>
  <c r="P49" i="17"/>
  <c r="P48" i="17"/>
  <c r="P47" i="17"/>
  <c r="P46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C3" i="19" a="1"/>
  <c r="I3" i="19" a="1"/>
  <c r="K20" i="14"/>
  <c r="K58" i="14"/>
  <c r="K38" i="14"/>
  <c r="K4" i="14"/>
  <c r="K28" i="14"/>
  <c r="K29" i="14"/>
  <c r="K45" i="14"/>
  <c r="K41" i="14"/>
  <c r="K69" i="14"/>
  <c r="K41" i="19"/>
  <c r="K81" i="19"/>
  <c r="K68" i="19"/>
  <c r="K82" i="19"/>
  <c r="K60" i="19"/>
  <c r="K40" i="19"/>
  <c r="K55" i="19"/>
  <c r="K99" i="19"/>
  <c r="K22" i="14"/>
  <c r="K26" i="14"/>
  <c r="K89" i="19"/>
  <c r="K96" i="19"/>
  <c r="K66" i="19"/>
  <c r="K80" i="19"/>
  <c r="K85" i="19"/>
  <c r="K37" i="14"/>
  <c r="K15" i="14"/>
  <c r="K62" i="14"/>
  <c r="K67" i="19"/>
  <c r="K59" i="19"/>
  <c r="K42" i="19"/>
  <c r="K10" i="14"/>
  <c r="K46" i="14"/>
  <c r="K65" i="19"/>
  <c r="K93" i="19"/>
  <c r="K50" i="19"/>
  <c r="K3" i="14"/>
  <c r="K33" i="14"/>
  <c r="K97" i="19"/>
  <c r="K92" i="19"/>
  <c r="K69" i="19"/>
  <c r="K66" i="14"/>
  <c r="K63" i="19"/>
  <c r="K36" i="19"/>
  <c r="K53" i="19"/>
  <c r="K59" i="14"/>
  <c r="K18" i="14"/>
  <c r="K91" i="19"/>
  <c r="K83" i="19"/>
  <c r="K35" i="14"/>
  <c r="K19" i="14"/>
  <c r="K90" i="19"/>
  <c r="K45" i="19"/>
  <c r="K13" i="14"/>
  <c r="K44" i="14"/>
  <c r="K31" i="14"/>
  <c r="K61" i="14"/>
  <c r="K21" i="14"/>
  <c r="K24" i="14"/>
  <c r="K48" i="14"/>
  <c r="K38" i="19"/>
  <c r="K95" i="19"/>
  <c r="K57" i="19"/>
  <c r="K6" i="14"/>
  <c r="K47" i="14"/>
  <c r="K14" i="14"/>
  <c r="K67" i="14"/>
  <c r="K84" i="19"/>
  <c r="K94" i="19"/>
  <c r="K48" i="19"/>
  <c r="K70" i="14"/>
  <c r="K40" i="14"/>
  <c r="K7" i="14"/>
  <c r="K49" i="14"/>
  <c r="K75" i="19"/>
  <c r="K58" i="19"/>
  <c r="K63" i="14"/>
  <c r="K5" i="14"/>
  <c r="K50" i="14"/>
  <c r="K46" i="19"/>
  <c r="K49" i="19"/>
  <c r="K20" i="20"/>
  <c r="K64" i="14"/>
  <c r="K32" i="14"/>
  <c r="K74" i="19"/>
  <c r="K78" i="19"/>
  <c r="K34" i="14"/>
  <c r="K65" i="14"/>
  <c r="K98" i="19"/>
  <c r="K77" i="19"/>
  <c r="K61" i="19"/>
  <c r="K52" i="14"/>
  <c r="K54" i="14"/>
  <c r="K44" i="19"/>
  <c r="K88" i="19"/>
  <c r="K25" i="14"/>
  <c r="K12" i="14"/>
  <c r="K56" i="19"/>
  <c r="K39" i="19"/>
  <c r="K23" i="14"/>
  <c r="K8" i="14"/>
  <c r="K72" i="19"/>
  <c r="K73" i="19"/>
  <c r="K17" i="14"/>
  <c r="K71" i="14"/>
  <c r="K64" i="19"/>
  <c r="K43" i="19"/>
  <c r="K79" i="19"/>
  <c r="K56" i="14"/>
  <c r="K51" i="14"/>
  <c r="K11" i="14"/>
  <c r="K35" i="19"/>
  <c r="K54" i="19"/>
  <c r="K57" i="14"/>
  <c r="K30" i="14"/>
  <c r="K70" i="19"/>
  <c r="K37" i="19"/>
  <c r="K86" i="19"/>
  <c r="K27" i="14"/>
  <c r="K16" i="14"/>
  <c r="K52" i="19"/>
  <c r="K71" i="19"/>
  <c r="K87" i="19"/>
  <c r="K55" i="14"/>
  <c r="K34" i="19"/>
  <c r="K53" i="14"/>
  <c r="K51" i="19"/>
  <c r="K39" i="14"/>
  <c r="K62" i="19"/>
  <c r="K9" i="14"/>
  <c r="K60" i="14"/>
  <c r="K47" i="19"/>
  <c r="K68" i="14"/>
  <c r="K36" i="14"/>
  <c r="K42" i="14"/>
  <c r="K43" i="14"/>
  <c r="K76" i="19"/>
  <c r="L20" i="20" l="1"/>
  <c r="E3" i="20"/>
  <c r="E4" i="20"/>
  <c r="E19" i="20"/>
  <c r="E6" i="20"/>
  <c r="E11" i="20"/>
  <c r="E17" i="20"/>
  <c r="E8" i="20"/>
  <c r="E15" i="20"/>
  <c r="E12" i="20"/>
  <c r="E5" i="20"/>
  <c r="E10" i="20"/>
  <c r="E7" i="20"/>
  <c r="E16" i="20"/>
  <c r="E18" i="20"/>
  <c r="E9" i="20"/>
  <c r="E14" i="20"/>
  <c r="E13" i="20"/>
  <c r="P12" i="14"/>
  <c r="P48" i="14"/>
  <c r="P69" i="14"/>
  <c r="P19" i="14"/>
  <c r="P18" i="14"/>
  <c r="P32" i="14"/>
  <c r="P50" i="14"/>
  <c r="P49" i="14"/>
  <c r="P62" i="14"/>
  <c r="P26" i="14"/>
  <c r="P41" i="14"/>
  <c r="P54" i="14"/>
  <c r="P68" i="14"/>
  <c r="P11" i="14"/>
  <c r="P33" i="14"/>
  <c r="P46" i="14"/>
  <c r="P67" i="14"/>
  <c r="P24" i="14"/>
  <c r="P45" i="14"/>
  <c r="P16" i="14"/>
  <c r="P30" i="14"/>
  <c r="P51" i="14"/>
  <c r="P9" i="14"/>
  <c r="P8" i="14"/>
  <c r="P15" i="14"/>
  <c r="P22" i="14"/>
  <c r="P29" i="14"/>
  <c r="P43" i="14"/>
  <c r="P65" i="14"/>
  <c r="P64" i="14"/>
  <c r="P71" i="14"/>
  <c r="P7" i="14"/>
  <c r="P14" i="14"/>
  <c r="P21" i="14"/>
  <c r="P28" i="14"/>
  <c r="P35" i="14"/>
  <c r="P42" i="14"/>
  <c r="P55" i="14"/>
  <c r="P5" i="14"/>
  <c r="P40" i="14"/>
  <c r="P47" i="14"/>
  <c r="P61" i="14"/>
  <c r="P4" i="14"/>
  <c r="P39" i="14"/>
  <c r="P53" i="14"/>
  <c r="P60" i="14"/>
  <c r="P3" i="14"/>
  <c r="P10" i="14"/>
  <c r="P25" i="14"/>
  <c r="P31" i="14"/>
  <c r="P38" i="14"/>
  <c r="P52" i="14"/>
  <c r="P59" i="14"/>
  <c r="P66" i="14"/>
  <c r="P17" i="14"/>
  <c r="P23" i="14"/>
  <c r="P37" i="14"/>
  <c r="P44" i="14"/>
  <c r="P58" i="14"/>
  <c r="P36" i="14"/>
  <c r="P57" i="14"/>
  <c r="P56" i="14"/>
  <c r="P63" i="14"/>
  <c r="P70" i="14"/>
  <c r="P6" i="14"/>
  <c r="P13" i="14"/>
  <c r="P20" i="14"/>
  <c r="P27" i="14"/>
  <c r="P34" i="14"/>
  <c r="L55" i="19"/>
  <c r="Q49" i="19" s="1"/>
  <c r="P49" i="19"/>
  <c r="L52" i="19"/>
  <c r="Q46" i="19" s="1"/>
  <c r="P46" i="19"/>
  <c r="L48" i="19"/>
  <c r="Q42" i="19" s="1"/>
  <c r="P42" i="19"/>
  <c r="P90" i="19"/>
  <c r="L96" i="19"/>
  <c r="Q90" i="19" s="1"/>
  <c r="L95" i="19"/>
  <c r="Q89" i="19" s="1"/>
  <c r="P89" i="19"/>
  <c r="L94" i="19"/>
  <c r="Q88" i="19" s="1"/>
  <c r="P88" i="19"/>
  <c r="P87" i="19"/>
  <c r="L93" i="19"/>
  <c r="Q87" i="19" s="1"/>
  <c r="P86" i="19"/>
  <c r="L92" i="19"/>
  <c r="Q86" i="19" s="1"/>
  <c r="P93" i="19"/>
  <c r="L99" i="19"/>
  <c r="Q93" i="19" s="1"/>
  <c r="P29" i="19"/>
  <c r="L35" i="19"/>
  <c r="Q29" i="19" s="1"/>
  <c r="P36" i="19"/>
  <c r="L42" i="19"/>
  <c r="Q36" i="19" s="1"/>
  <c r="P43" i="19"/>
  <c r="L49" i="19"/>
  <c r="Q43" i="19" s="1"/>
  <c r="P50" i="19"/>
  <c r="L56" i="19"/>
  <c r="Q50" i="19" s="1"/>
  <c r="L53" i="19"/>
  <c r="Q47" i="19" s="1"/>
  <c r="P47" i="19"/>
  <c r="L66" i="19"/>
  <c r="Q60" i="19" s="1"/>
  <c r="P60" i="19"/>
  <c r="L46" i="19"/>
  <c r="Q40" i="19" s="1"/>
  <c r="P40" i="19"/>
  <c r="L44" i="19"/>
  <c r="Q38" i="19" s="1"/>
  <c r="P38" i="19"/>
  <c r="L58" i="19"/>
  <c r="Q52" i="19" s="1"/>
  <c r="P52" i="19"/>
  <c r="P81" i="19"/>
  <c r="L87" i="19"/>
  <c r="Q81" i="19" s="1"/>
  <c r="P79" i="19"/>
  <c r="L85" i="19"/>
  <c r="Q79" i="19" s="1"/>
  <c r="L91" i="19"/>
  <c r="Q85" i="19" s="1"/>
  <c r="P85" i="19"/>
  <c r="L80" i="19"/>
  <c r="Q74" i="19" s="1"/>
  <c r="P74" i="19"/>
  <c r="P73" i="19"/>
  <c r="L79" i="19"/>
  <c r="Q73" i="19" s="1"/>
  <c r="L78" i="19"/>
  <c r="Q72" i="19" s="1"/>
  <c r="P72" i="19"/>
  <c r="L77" i="19"/>
  <c r="Q71" i="19" s="1"/>
  <c r="P71" i="19"/>
  <c r="L76" i="19"/>
  <c r="Q70" i="19" s="1"/>
  <c r="P70" i="19"/>
  <c r="P77" i="19"/>
  <c r="L83" i="19"/>
  <c r="Q77" i="19" s="1"/>
  <c r="P84" i="19"/>
  <c r="L90" i="19"/>
  <c r="Q84" i="19" s="1"/>
  <c r="P91" i="19"/>
  <c r="L97" i="19"/>
  <c r="Q91" i="19" s="1"/>
  <c r="P34" i="19"/>
  <c r="L40" i="19"/>
  <c r="Q34" i="19" s="1"/>
  <c r="L38" i="19"/>
  <c r="Q32" i="19" s="1"/>
  <c r="P32" i="19"/>
  <c r="L36" i="19"/>
  <c r="Q30" i="19" s="1"/>
  <c r="P30" i="19"/>
  <c r="L57" i="19"/>
  <c r="Q51" i="19" s="1"/>
  <c r="P51" i="19"/>
  <c r="L72" i="19"/>
  <c r="Q66" i="19" s="1"/>
  <c r="P66" i="19"/>
  <c r="L71" i="19"/>
  <c r="Q65" i="19" s="1"/>
  <c r="P65" i="19"/>
  <c r="L70" i="19"/>
  <c r="Q64" i="19" s="1"/>
  <c r="P64" i="19"/>
  <c r="P63" i="19"/>
  <c r="L69" i="19"/>
  <c r="Q63" i="19" s="1"/>
  <c r="L68" i="19"/>
  <c r="Q62" i="19" s="1"/>
  <c r="P62" i="19"/>
  <c r="P69" i="19"/>
  <c r="L75" i="19"/>
  <c r="Q69" i="19" s="1"/>
  <c r="P76" i="19"/>
  <c r="L82" i="19"/>
  <c r="Q76" i="19" s="1"/>
  <c r="L89" i="19"/>
  <c r="Q83" i="19" s="1"/>
  <c r="P83" i="19"/>
  <c r="P48" i="19"/>
  <c r="L54" i="19"/>
  <c r="Q48" i="19" s="1"/>
  <c r="L59" i="19"/>
  <c r="Q53" i="19" s="1"/>
  <c r="P53" i="19"/>
  <c r="P67" i="19"/>
  <c r="L73" i="19"/>
  <c r="Q67" i="19" s="1"/>
  <c r="L47" i="19"/>
  <c r="Q41" i="19" s="1"/>
  <c r="P41" i="19"/>
  <c r="L45" i="19"/>
  <c r="Q39" i="19" s="1"/>
  <c r="P39" i="19"/>
  <c r="P45" i="19"/>
  <c r="L51" i="19"/>
  <c r="Q45" i="19" s="1"/>
  <c r="P59" i="19"/>
  <c r="L65" i="19"/>
  <c r="Q59" i="19" s="1"/>
  <c r="P33" i="19"/>
  <c r="L39" i="19"/>
  <c r="Q33" i="19" s="1"/>
  <c r="L37" i="19"/>
  <c r="Q31" i="19" s="1"/>
  <c r="P31" i="19"/>
  <c r="P37" i="19"/>
  <c r="L43" i="19"/>
  <c r="Q37" i="19" s="1"/>
  <c r="P44" i="19"/>
  <c r="L50" i="19"/>
  <c r="Q44" i="19" s="1"/>
  <c r="P82" i="19"/>
  <c r="L88" i="19"/>
  <c r="Q82" i="19" s="1"/>
  <c r="L86" i="19"/>
  <c r="Q80" i="19" s="1"/>
  <c r="P80" i="19"/>
  <c r="L84" i="19"/>
  <c r="Q78" i="19" s="1"/>
  <c r="P78" i="19"/>
  <c r="L98" i="19"/>
  <c r="Q92" i="19" s="1"/>
  <c r="P92" i="19"/>
  <c r="L34" i="19"/>
  <c r="P35" i="19"/>
  <c r="L41" i="19"/>
  <c r="Q35" i="19" s="1"/>
  <c r="P58" i="19"/>
  <c r="L64" i="19"/>
  <c r="Q58" i="19" s="1"/>
  <c r="L63" i="19"/>
  <c r="Q57" i="19" s="1"/>
  <c r="P57" i="19"/>
  <c r="L62" i="19"/>
  <c r="Q56" i="19" s="1"/>
  <c r="P56" i="19"/>
  <c r="L61" i="19"/>
  <c r="Q55" i="19" s="1"/>
  <c r="P55" i="19"/>
  <c r="L60" i="19"/>
  <c r="Q54" i="19" s="1"/>
  <c r="P54" i="19"/>
  <c r="P61" i="19"/>
  <c r="L67" i="19"/>
  <c r="Q61" i="19" s="1"/>
  <c r="P68" i="19"/>
  <c r="L74" i="19"/>
  <c r="Q68" i="19" s="1"/>
  <c r="P75" i="19"/>
  <c r="L81" i="19"/>
  <c r="Q75" i="19" s="1"/>
  <c r="E30" i="19"/>
  <c r="E29" i="19"/>
  <c r="E28" i="19"/>
  <c r="E26" i="19"/>
  <c r="I10" i="19"/>
  <c r="I18" i="19"/>
  <c r="I3" i="19"/>
  <c r="I11" i="19"/>
  <c r="I19" i="19"/>
  <c r="I4" i="19"/>
  <c r="I12" i="19"/>
  <c r="I20" i="19"/>
  <c r="I5" i="19"/>
  <c r="I13" i="19"/>
  <c r="I6" i="19"/>
  <c r="I14" i="19"/>
  <c r="I7" i="19"/>
  <c r="I15" i="19"/>
  <c r="I8" i="19"/>
  <c r="I16" i="19"/>
  <c r="I9" i="19"/>
  <c r="I17" i="19"/>
  <c r="C10" i="19"/>
  <c r="C18" i="19"/>
  <c r="C3" i="19"/>
  <c r="C11" i="19"/>
  <c r="C19" i="19"/>
  <c r="C4" i="19"/>
  <c r="C12" i="19"/>
  <c r="C20" i="19"/>
  <c r="C5" i="19"/>
  <c r="C13" i="19"/>
  <c r="C6" i="19"/>
  <c r="C14" i="19"/>
  <c r="C7" i="19"/>
  <c r="C15" i="19"/>
  <c r="C8" i="19"/>
  <c r="C16" i="19"/>
  <c r="C9" i="19"/>
  <c r="C17" i="19"/>
  <c r="J5" i="14"/>
  <c r="J4" i="14"/>
  <c r="J3" i="14"/>
  <c r="K18" i="20"/>
  <c r="K3" i="20"/>
  <c r="F26" i="19"/>
  <c r="K7" i="20"/>
  <c r="K12" i="20"/>
  <c r="K30" i="19"/>
  <c r="K6" i="20"/>
  <c r="K9" i="20"/>
  <c r="K28" i="19"/>
  <c r="K4" i="20"/>
  <c r="K5" i="20"/>
  <c r="K29" i="19"/>
  <c r="K16" i="20"/>
  <c r="F29" i="19"/>
  <c r="K15" i="20"/>
  <c r="F28" i="19"/>
  <c r="K19" i="20"/>
  <c r="K14" i="20"/>
  <c r="K10" i="20"/>
  <c r="K26" i="19"/>
  <c r="K11" i="20"/>
  <c r="K8" i="20"/>
  <c r="K17" i="20"/>
  <c r="F30" i="19"/>
  <c r="K13" i="20"/>
  <c r="P13" i="20" l="1"/>
  <c r="L13" i="20"/>
  <c r="Q13" i="20" s="1"/>
  <c r="P14" i="20"/>
  <c r="L14" i="20"/>
  <c r="Q14" i="20" s="1"/>
  <c r="P9" i="20"/>
  <c r="L9" i="20"/>
  <c r="Q9" i="20" s="1"/>
  <c r="P18" i="20"/>
  <c r="L18" i="20"/>
  <c r="Q18" i="20" s="1"/>
  <c r="P16" i="20"/>
  <c r="L16" i="20"/>
  <c r="Q16" i="20" s="1"/>
  <c r="P7" i="20"/>
  <c r="L7" i="20"/>
  <c r="Q7" i="20" s="1"/>
  <c r="P10" i="20"/>
  <c r="L10" i="20"/>
  <c r="Q10" i="20" s="1"/>
  <c r="L5" i="20"/>
  <c r="Q5" i="20" s="1"/>
  <c r="P5" i="20"/>
  <c r="P12" i="20"/>
  <c r="L12" i="20"/>
  <c r="Q12" i="20" s="1"/>
  <c r="L15" i="20"/>
  <c r="Q15" i="20" s="1"/>
  <c r="P15" i="20"/>
  <c r="P8" i="20"/>
  <c r="L8" i="20"/>
  <c r="Q8" i="20" s="1"/>
  <c r="L17" i="20"/>
  <c r="Q17" i="20" s="1"/>
  <c r="P17" i="20"/>
  <c r="P11" i="20"/>
  <c r="L11" i="20"/>
  <c r="Q11" i="20" s="1"/>
  <c r="P6" i="20"/>
  <c r="L6" i="20"/>
  <c r="Q6" i="20" s="1"/>
  <c r="P19" i="20"/>
  <c r="L19" i="20"/>
  <c r="Q19" i="20" s="1"/>
  <c r="P4" i="20"/>
  <c r="L4" i="20"/>
  <c r="Q4" i="20" s="1"/>
  <c r="P3" i="20"/>
  <c r="L3" i="20"/>
  <c r="Q3" i="20" s="1"/>
  <c r="D11" i="19"/>
  <c r="D3" i="19"/>
  <c r="E3" i="19" s="1"/>
  <c r="D17" i="19"/>
  <c r="D19" i="19"/>
  <c r="E19" i="19" s="1"/>
  <c r="D6" i="19"/>
  <c r="D13" i="19"/>
  <c r="E13" i="19" s="1"/>
  <c r="D14" i="19"/>
  <c r="D8" i="19"/>
  <c r="D9" i="19"/>
  <c r="E9" i="19" s="1"/>
  <c r="D12" i="19"/>
  <c r="D4" i="19"/>
  <c r="E4" i="19" s="1"/>
  <c r="D5" i="19"/>
  <c r="E5" i="19" s="1"/>
  <c r="D10" i="19"/>
  <c r="D16" i="19"/>
  <c r="D15" i="19"/>
  <c r="D20" i="19"/>
  <c r="D7" i="19"/>
  <c r="D18" i="19"/>
  <c r="AP28" i="17"/>
  <c r="AP27" i="17"/>
  <c r="AP26" i="17"/>
  <c r="AP25" i="17"/>
  <c r="AP24" i="17"/>
  <c r="AP23" i="17"/>
  <c r="I23" i="24" s="1"/>
  <c r="K23" i="24"/>
  <c r="K19" i="19"/>
  <c r="K20" i="19"/>
  <c r="K4" i="19"/>
  <c r="K17" i="19"/>
  <c r="K13" i="19"/>
  <c r="K9" i="19"/>
  <c r="K18" i="19"/>
  <c r="K3" i="19"/>
  <c r="L23" i="24" l="1"/>
  <c r="Q20" i="24" s="1"/>
  <c r="P20" i="24"/>
  <c r="I24" i="23"/>
  <c r="I23" i="22"/>
  <c r="E17" i="19"/>
  <c r="E11" i="19"/>
  <c r="E12" i="19"/>
  <c r="E18" i="19"/>
  <c r="E8" i="19"/>
  <c r="E20" i="19"/>
  <c r="E14" i="19"/>
  <c r="E6" i="19"/>
  <c r="E7" i="19"/>
  <c r="E10" i="19"/>
  <c r="E15" i="19"/>
  <c r="E16" i="19"/>
  <c r="L20" i="19"/>
  <c r="L17" i="19"/>
  <c r="L19" i="19"/>
  <c r="L13" i="19"/>
  <c r="L18" i="19"/>
  <c r="L9" i="19"/>
  <c r="I30" i="19"/>
  <c r="I29" i="19"/>
  <c r="I28" i="19"/>
  <c r="I27" i="19"/>
  <c r="I26" i="19"/>
  <c r="I25" i="19"/>
  <c r="I24" i="19"/>
  <c r="I23" i="19"/>
  <c r="AO13" i="19"/>
  <c r="AP13" i="19" s="1"/>
  <c r="AO12" i="19"/>
  <c r="AP12" i="19" s="1"/>
  <c r="AO11" i="19"/>
  <c r="AP11" i="19" s="1"/>
  <c r="AO10" i="19"/>
  <c r="AP10" i="19" s="1"/>
  <c r="AO9" i="19"/>
  <c r="AP9" i="19" s="1"/>
  <c r="AO8" i="19"/>
  <c r="AP8" i="19" s="1"/>
  <c r="AO7" i="19"/>
  <c r="AP7" i="19" s="1"/>
  <c r="AO6" i="19"/>
  <c r="AP6" i="19" s="1"/>
  <c r="AO5" i="19"/>
  <c r="AP5" i="19" s="1"/>
  <c r="AO4" i="19"/>
  <c r="AP4" i="19" s="1"/>
  <c r="AO3" i="19"/>
  <c r="AP3" i="19" s="1"/>
  <c r="AO2" i="19"/>
  <c r="AP2" i="19" s="1"/>
  <c r="N28" i="19"/>
  <c r="N27" i="19"/>
  <c r="N26" i="19"/>
  <c r="N25" i="19"/>
  <c r="N24" i="19"/>
  <c r="N23" i="19"/>
  <c r="N22" i="19"/>
  <c r="N21" i="19"/>
  <c r="N20" i="19"/>
  <c r="N19" i="19"/>
  <c r="N18" i="19"/>
  <c r="N17" i="19"/>
  <c r="N16" i="19"/>
  <c r="N15" i="19"/>
  <c r="N14" i="19"/>
  <c r="N13" i="19"/>
  <c r="N12" i="19"/>
  <c r="N11" i="19"/>
  <c r="N10" i="19"/>
  <c r="N9" i="19"/>
  <c r="N8" i="19"/>
  <c r="N7" i="19"/>
  <c r="N6" i="19"/>
  <c r="O5" i="19"/>
  <c r="N5" i="19"/>
  <c r="O4" i="19"/>
  <c r="N4" i="19"/>
  <c r="O3" i="19"/>
  <c r="N3" i="19"/>
  <c r="T34" i="17"/>
  <c r="T30" i="17"/>
  <c r="T37" i="17"/>
  <c r="T39" i="17"/>
  <c r="T40" i="17"/>
  <c r="T33" i="17"/>
  <c r="T31" i="17"/>
  <c r="T36" i="17"/>
  <c r="U40" i="17"/>
  <c r="U30" i="17"/>
  <c r="U33" i="17"/>
  <c r="U34" i="17"/>
  <c r="U31" i="17"/>
  <c r="U37" i="17"/>
  <c r="U39" i="17"/>
  <c r="U36" i="17"/>
  <c r="K24" i="23"/>
  <c r="K23" i="22"/>
  <c r="K10" i="19"/>
  <c r="K15" i="19"/>
  <c r="K5" i="19"/>
  <c r="K16" i="19"/>
  <c r="K8" i="19"/>
  <c r="K11" i="19"/>
  <c r="K14" i="19"/>
  <c r="K12" i="19"/>
  <c r="K6" i="19"/>
  <c r="K7" i="19"/>
  <c r="AQ8" i="19"/>
  <c r="AQ9" i="19"/>
  <c r="AR9" i="19"/>
  <c r="AQ11" i="19"/>
  <c r="AQ12" i="19"/>
  <c r="AR8" i="19"/>
  <c r="AQ13" i="19"/>
  <c r="AR11" i="19"/>
  <c r="AR10" i="19"/>
  <c r="AR5" i="19"/>
  <c r="AR7" i="19"/>
  <c r="AR13" i="19"/>
  <c r="AQ2" i="19"/>
  <c r="AR2" i="19"/>
  <c r="AR4" i="19"/>
  <c r="AQ5" i="19"/>
  <c r="AR12" i="19"/>
  <c r="AQ7" i="19"/>
  <c r="AQ10" i="19"/>
  <c r="AR6" i="19"/>
  <c r="AR3" i="19"/>
  <c r="AQ4" i="19"/>
  <c r="AQ6" i="19"/>
  <c r="AQ3" i="19"/>
  <c r="L23" i="22" l="1"/>
  <c r="Q20" i="22" s="1"/>
  <c r="P20" i="22"/>
  <c r="P21" i="23"/>
  <c r="L24" i="23"/>
  <c r="Q21" i="23" s="1"/>
  <c r="L11" i="19"/>
  <c r="L12" i="19"/>
  <c r="L7" i="19"/>
  <c r="L6" i="19"/>
  <c r="L14" i="19"/>
  <c r="L8" i="19"/>
  <c r="L16" i="19"/>
  <c r="L10" i="19"/>
  <c r="L5" i="19"/>
  <c r="L15" i="19"/>
  <c r="L26" i="19"/>
  <c r="L28" i="19"/>
  <c r="L29" i="19"/>
  <c r="Q26" i="19" s="1"/>
  <c r="L30" i="19"/>
  <c r="V31" i="17"/>
  <c r="V40" i="17"/>
  <c r="V33" i="17"/>
  <c r="V39" i="17"/>
  <c r="V34" i="17"/>
  <c r="V36" i="17"/>
  <c r="V37" i="17"/>
  <c r="V30" i="17"/>
  <c r="Q28" i="19"/>
  <c r="AS11" i="19"/>
  <c r="AS3" i="19"/>
  <c r="AS10" i="19"/>
  <c r="AS4" i="19"/>
  <c r="AS5" i="19"/>
  <c r="AS8" i="19"/>
  <c r="AS9" i="19"/>
  <c r="AS2" i="19"/>
  <c r="AS7" i="19"/>
  <c r="AS13" i="19"/>
  <c r="AS12" i="19"/>
  <c r="AS6" i="19"/>
  <c r="AC34" i="17"/>
  <c r="AC37" i="17"/>
  <c r="AC40" i="17"/>
  <c r="AC31" i="17"/>
  <c r="AC30" i="17"/>
  <c r="AC36" i="17"/>
  <c r="AC33" i="17"/>
  <c r="AC39" i="17"/>
  <c r="AD36" i="17"/>
  <c r="AD31" i="17"/>
  <c r="AD33" i="17"/>
  <c r="AD37" i="17"/>
  <c r="AD34" i="17"/>
  <c r="AD40" i="17"/>
  <c r="AD39" i="17"/>
  <c r="AD30" i="17"/>
  <c r="Q27" i="19" l="1"/>
  <c r="Q25" i="19"/>
  <c r="Q23" i="19"/>
  <c r="O26" i="19" l="1"/>
  <c r="O23" i="19"/>
  <c r="O25" i="19"/>
  <c r="AI22" i="17"/>
  <c r="Z22" i="17"/>
  <c r="Q22" i="17"/>
  <c r="J22" i="17"/>
  <c r="C22" i="17"/>
  <c r="AA6" i="17"/>
  <c r="E5" i="14"/>
  <c r="E4" i="14"/>
  <c r="E3" i="14"/>
  <c r="Q23" i="17"/>
  <c r="AB6" i="17"/>
  <c r="AD6" i="17"/>
  <c r="AC6" i="17"/>
  <c r="P23" i="19" l="1"/>
  <c r="P25" i="19"/>
  <c r="AE6" i="17"/>
  <c r="AI23" i="17"/>
  <c r="J23" i="17"/>
  <c r="Z23" i="17"/>
  <c r="C23" i="17"/>
  <c r="AJ102" i="17"/>
  <c r="AJ101" i="17"/>
  <c r="AJ100" i="17"/>
  <c r="AJ99" i="17"/>
  <c r="AJ98" i="17"/>
  <c r="AJ97" i="17"/>
  <c r="AJ96" i="17"/>
  <c r="AJ95" i="17"/>
  <c r="AJ94" i="17"/>
  <c r="AJ93" i="17"/>
  <c r="AJ92" i="17"/>
  <c r="AJ91" i="17"/>
  <c r="AJ90" i="17"/>
  <c r="AJ89" i="17"/>
  <c r="AJ88" i="17"/>
  <c r="AJ87" i="17"/>
  <c r="AJ86" i="17"/>
  <c r="AJ85" i="17"/>
  <c r="AJ84" i="17"/>
  <c r="AJ83" i="17"/>
  <c r="AJ82" i="17"/>
  <c r="AJ81" i="17"/>
  <c r="AJ80" i="17"/>
  <c r="AJ79" i="17"/>
  <c r="AJ78" i="17"/>
  <c r="AJ77" i="17"/>
  <c r="AJ76" i="17"/>
  <c r="AJ75" i="17"/>
  <c r="AJ74" i="17"/>
  <c r="AJ73" i="17"/>
  <c r="AJ72" i="17"/>
  <c r="AJ71" i="17"/>
  <c r="AJ70" i="17"/>
  <c r="AJ69" i="17"/>
  <c r="AJ68" i="17"/>
  <c r="AJ67" i="17"/>
  <c r="AJ66" i="17"/>
  <c r="AJ65" i="17"/>
  <c r="AJ64" i="17"/>
  <c r="AJ63" i="17"/>
  <c r="AJ62" i="17"/>
  <c r="AJ61" i="17"/>
  <c r="AJ60" i="17"/>
  <c r="AJ59" i="17"/>
  <c r="AJ58" i="17"/>
  <c r="AJ57" i="17"/>
  <c r="AJ56" i="17"/>
  <c r="AJ55" i="17"/>
  <c r="AJ54" i="17"/>
  <c r="AJ53" i="17"/>
  <c r="AJ52" i="17"/>
  <c r="AJ51" i="17"/>
  <c r="AJ50" i="17"/>
  <c r="AJ49" i="17"/>
  <c r="AJ48" i="17"/>
  <c r="AJ47" i="17"/>
  <c r="AJ46" i="17"/>
  <c r="AJ45" i="17"/>
  <c r="AJ44" i="17"/>
  <c r="AJ43" i="17"/>
  <c r="AJ42" i="17"/>
  <c r="AJ41" i="17"/>
  <c r="AJ38" i="17"/>
  <c r="AJ35" i="17"/>
  <c r="AJ32" i="17"/>
  <c r="AJ29" i="17"/>
  <c r="I28" i="17"/>
  <c r="I27" i="17"/>
  <c r="I26" i="17"/>
  <c r="I25" i="17"/>
  <c r="I24" i="17"/>
  <c r="I23" i="17"/>
  <c r="I22" i="17"/>
  <c r="K102" i="17"/>
  <c r="K101" i="17"/>
  <c r="K100" i="17"/>
  <c r="K99" i="17"/>
  <c r="K98" i="17"/>
  <c r="K97" i="17"/>
  <c r="K96" i="17"/>
  <c r="K95" i="17"/>
  <c r="K94" i="17"/>
  <c r="K93" i="17"/>
  <c r="K92" i="17"/>
  <c r="K91" i="17"/>
  <c r="K90" i="17"/>
  <c r="K89" i="17"/>
  <c r="K88" i="17"/>
  <c r="K87" i="17"/>
  <c r="K86" i="17"/>
  <c r="K85" i="17"/>
  <c r="K84" i="17"/>
  <c r="K83" i="17"/>
  <c r="K82" i="17"/>
  <c r="K81" i="17"/>
  <c r="K80" i="17"/>
  <c r="K79" i="17"/>
  <c r="K78" i="17"/>
  <c r="K77" i="17"/>
  <c r="K76" i="17"/>
  <c r="K75" i="17"/>
  <c r="K74" i="17"/>
  <c r="K73" i="17"/>
  <c r="K72" i="17"/>
  <c r="K71" i="17"/>
  <c r="K70" i="17"/>
  <c r="K69" i="17"/>
  <c r="K68" i="17"/>
  <c r="K67" i="17"/>
  <c r="K66" i="17"/>
  <c r="K65" i="17"/>
  <c r="K64" i="17"/>
  <c r="K63" i="17"/>
  <c r="K62" i="17"/>
  <c r="K61" i="17"/>
  <c r="K60" i="17"/>
  <c r="K59" i="17"/>
  <c r="K58" i="17"/>
  <c r="K57" i="17"/>
  <c r="K56" i="17"/>
  <c r="K55" i="17"/>
  <c r="K54" i="17"/>
  <c r="K53" i="17"/>
  <c r="K52" i="17"/>
  <c r="K51" i="17"/>
  <c r="K50" i="17"/>
  <c r="K49" i="17"/>
  <c r="K48" i="17"/>
  <c r="K47" i="17"/>
  <c r="K46" i="17"/>
  <c r="K45" i="17"/>
  <c r="K44" i="17"/>
  <c r="K43" i="17"/>
  <c r="K42" i="17"/>
  <c r="K41" i="17"/>
  <c r="K38" i="17"/>
  <c r="K35" i="17"/>
  <c r="K32" i="17"/>
  <c r="K29" i="17"/>
  <c r="K21" i="17"/>
  <c r="K20" i="17"/>
  <c r="K19" i="17"/>
  <c r="K18" i="17"/>
  <c r="K17" i="17"/>
  <c r="K16" i="17"/>
  <c r="K15" i="17"/>
  <c r="K14" i="17"/>
  <c r="K13" i="17"/>
  <c r="K12" i="17"/>
  <c r="K11" i="17"/>
  <c r="K7" i="17"/>
  <c r="K10" i="17"/>
  <c r="K9" i="17"/>
  <c r="K8" i="17"/>
  <c r="K6" i="17"/>
  <c r="K5" i="17"/>
  <c r="K4" i="17"/>
  <c r="AJ22" i="17"/>
  <c r="M40" i="17"/>
  <c r="AL33" i="17"/>
  <c r="M36" i="17"/>
  <c r="M33" i="17"/>
  <c r="AL34" i="17"/>
  <c r="M34" i="17"/>
  <c r="M30" i="17"/>
  <c r="M39" i="17"/>
  <c r="M37" i="17"/>
  <c r="M31" i="17"/>
  <c r="AL40" i="17"/>
  <c r="AL31" i="17"/>
  <c r="AL37" i="17"/>
  <c r="AL39" i="17"/>
  <c r="AL36" i="17"/>
  <c r="AL30" i="17"/>
  <c r="L5" i="17"/>
  <c r="AK22" i="17"/>
  <c r="L7" i="17"/>
  <c r="AL64" i="17"/>
  <c r="AL86" i="17"/>
  <c r="M35" i="17"/>
  <c r="AL90" i="17"/>
  <c r="M54" i="17"/>
  <c r="AL101" i="17"/>
  <c r="M65" i="17"/>
  <c r="M62" i="17"/>
  <c r="M78" i="17"/>
  <c r="AL29" i="17"/>
  <c r="AL50" i="17"/>
  <c r="AL48" i="17"/>
  <c r="AL46" i="17"/>
  <c r="M60" i="17"/>
  <c r="AL80" i="17"/>
  <c r="M98" i="17"/>
  <c r="AL56" i="17"/>
  <c r="AL74" i="17"/>
  <c r="M56" i="17"/>
  <c r="M83" i="17"/>
  <c r="M57" i="17"/>
  <c r="AL53" i="17"/>
  <c r="M73" i="17"/>
  <c r="AL88" i="17"/>
  <c r="AL99" i="17"/>
  <c r="M81" i="17"/>
  <c r="M99" i="17"/>
  <c r="M91" i="17"/>
  <c r="M58" i="17"/>
  <c r="AL102" i="17"/>
  <c r="AL41" i="17"/>
  <c r="M67" i="17"/>
  <c r="AL71" i="17"/>
  <c r="AL91" i="17"/>
  <c r="M92" i="17"/>
  <c r="M84" i="17"/>
  <c r="AL68" i="17"/>
  <c r="AL73" i="17"/>
  <c r="M63" i="17"/>
  <c r="AL93" i="17"/>
  <c r="AL98" i="17"/>
  <c r="M76" i="17"/>
  <c r="AL35" i="17"/>
  <c r="M72" i="17"/>
  <c r="AL54" i="17"/>
  <c r="AL84" i="17"/>
  <c r="M88" i="17"/>
  <c r="AL62" i="17"/>
  <c r="M101" i="17"/>
  <c r="AL47" i="17"/>
  <c r="AL83" i="17"/>
  <c r="M95" i="17"/>
  <c r="AL38" i="17"/>
  <c r="M45" i="17"/>
  <c r="M74" i="17"/>
  <c r="M68" i="17"/>
  <c r="M61" i="17"/>
  <c r="M38" i="17"/>
  <c r="M79" i="17"/>
  <c r="AL52" i="17"/>
  <c r="AL96" i="17"/>
  <c r="AL78" i="17"/>
  <c r="M48" i="17"/>
  <c r="M75" i="17"/>
  <c r="AL97" i="17"/>
  <c r="M42" i="17"/>
  <c r="M90" i="17"/>
  <c r="M97" i="17"/>
  <c r="M96" i="17"/>
  <c r="M46" i="17"/>
  <c r="AL55" i="17"/>
  <c r="AL89" i="17"/>
  <c r="AL82" i="17"/>
  <c r="M64" i="17"/>
  <c r="M85" i="17"/>
  <c r="AL57" i="17"/>
  <c r="AL61" i="17"/>
  <c r="AL81" i="17"/>
  <c r="M29" i="17"/>
  <c r="AL43" i="17"/>
  <c r="M32" i="17"/>
  <c r="M43" i="17"/>
  <c r="AL42" i="17"/>
  <c r="M71" i="17"/>
  <c r="M87" i="17"/>
  <c r="M86" i="17"/>
  <c r="M82" i="17"/>
  <c r="AL51" i="17"/>
  <c r="AL49" i="17"/>
  <c r="AL69" i="17"/>
  <c r="M51" i="17"/>
  <c r="AL58" i="17"/>
  <c r="AL22" i="17"/>
  <c r="AL44" i="17"/>
  <c r="AL67" i="17"/>
  <c r="M52" i="17"/>
  <c r="AL65" i="17"/>
  <c r="AL66" i="17"/>
  <c r="M44" i="17"/>
  <c r="M66" i="17"/>
  <c r="M89" i="17"/>
  <c r="M53" i="17"/>
  <c r="AL94" i="17"/>
  <c r="M50" i="17"/>
  <c r="AL70" i="17"/>
  <c r="M47" i="17"/>
  <c r="M70" i="17"/>
  <c r="AL100" i="17"/>
  <c r="AL79" i="17"/>
  <c r="M94" i="17"/>
  <c r="AL60" i="17"/>
  <c r="M49" i="17"/>
  <c r="AL59" i="17"/>
  <c r="M69" i="17"/>
  <c r="M102" i="17"/>
  <c r="AL63" i="17"/>
  <c r="AL45" i="17"/>
  <c r="AL85" i="17"/>
  <c r="AL92" i="17"/>
  <c r="M59" i="17"/>
  <c r="AL32" i="17"/>
  <c r="M80" i="17"/>
  <c r="M100" i="17"/>
  <c r="M77" i="17"/>
  <c r="AL76" i="17"/>
  <c r="M93" i="17"/>
  <c r="AL75" i="17"/>
  <c r="M41" i="17"/>
  <c r="AL87" i="17"/>
  <c r="AL95" i="17"/>
  <c r="M55" i="17"/>
  <c r="AL72" i="17"/>
  <c r="AL77" i="17"/>
  <c r="P26" i="19" l="1"/>
  <c r="O27" i="19"/>
  <c r="AJ21" i="17"/>
  <c r="AJ20" i="17"/>
  <c r="AJ19" i="17"/>
  <c r="AJ18" i="17"/>
  <c r="AJ17" i="17"/>
  <c r="AJ16" i="17"/>
  <c r="AJ15" i="17"/>
  <c r="AJ14" i="17"/>
  <c r="AJ13" i="17"/>
  <c r="AJ12" i="17"/>
  <c r="AJ11" i="17"/>
  <c r="AJ10" i="17"/>
  <c r="AJ9" i="17"/>
  <c r="AJ8" i="17"/>
  <c r="AJ7" i="17"/>
  <c r="AJ6" i="17"/>
  <c r="AJ5" i="17"/>
  <c r="AJ4" i="17"/>
  <c r="AA102" i="17"/>
  <c r="AA101" i="17"/>
  <c r="AA100" i="17"/>
  <c r="AA99" i="17"/>
  <c r="AA98" i="17"/>
  <c r="AA97" i="17"/>
  <c r="AA96" i="17"/>
  <c r="AA95" i="17"/>
  <c r="AA94" i="17"/>
  <c r="AA93" i="17"/>
  <c r="AA92" i="17"/>
  <c r="AA91" i="17"/>
  <c r="AA90" i="17"/>
  <c r="AA89" i="17"/>
  <c r="AA88" i="17"/>
  <c r="AA87" i="17"/>
  <c r="AA86" i="17"/>
  <c r="AA85" i="17"/>
  <c r="AA84" i="17"/>
  <c r="AA83" i="17"/>
  <c r="AA82" i="17"/>
  <c r="AA81" i="17"/>
  <c r="AA80" i="17"/>
  <c r="AA79" i="17"/>
  <c r="AA78" i="17"/>
  <c r="AA77" i="17"/>
  <c r="AA76" i="17"/>
  <c r="AA75" i="17"/>
  <c r="AA74" i="17"/>
  <c r="AA73" i="17"/>
  <c r="AA72" i="17"/>
  <c r="AA71" i="17"/>
  <c r="AA70" i="17"/>
  <c r="AA69" i="17"/>
  <c r="AA68" i="17"/>
  <c r="AA67" i="17"/>
  <c r="AA66" i="17"/>
  <c r="AA65" i="17"/>
  <c r="AA64" i="17"/>
  <c r="AA63" i="17"/>
  <c r="AA62" i="17"/>
  <c r="AA61" i="17"/>
  <c r="AA60" i="17"/>
  <c r="AA59" i="17"/>
  <c r="AA58" i="17"/>
  <c r="AA57" i="17"/>
  <c r="AA56" i="17"/>
  <c r="AA55" i="17"/>
  <c r="AA54" i="17"/>
  <c r="AA53" i="17"/>
  <c r="AA52" i="17"/>
  <c r="AA51" i="17"/>
  <c r="AA50" i="17"/>
  <c r="AA49" i="17"/>
  <c r="AA48" i="17"/>
  <c r="AA47" i="17"/>
  <c r="AA46" i="17"/>
  <c r="AA45" i="17"/>
  <c r="AA44" i="17"/>
  <c r="AA43" i="17"/>
  <c r="AA42" i="17"/>
  <c r="AA41" i="17"/>
  <c r="AA38" i="17"/>
  <c r="AA35" i="17"/>
  <c r="AA32" i="17"/>
  <c r="AA29" i="17"/>
  <c r="AA22" i="17"/>
  <c r="AA21" i="17"/>
  <c r="AA20" i="17"/>
  <c r="AA19" i="17"/>
  <c r="AA18" i="17"/>
  <c r="AA17" i="17"/>
  <c r="AA16" i="17"/>
  <c r="AA15" i="17"/>
  <c r="AA14" i="17"/>
  <c r="AA13" i="17"/>
  <c r="AA12" i="17"/>
  <c r="AA11" i="17"/>
  <c r="AA10" i="17"/>
  <c r="AA9" i="17"/>
  <c r="AA8" i="17"/>
  <c r="AA7" i="17"/>
  <c r="AA5" i="17"/>
  <c r="AA4" i="17"/>
  <c r="R102" i="17"/>
  <c r="R101" i="17"/>
  <c r="R100" i="17"/>
  <c r="R99" i="17"/>
  <c r="R98" i="17"/>
  <c r="R97" i="17"/>
  <c r="R96" i="17"/>
  <c r="R95" i="17"/>
  <c r="R94" i="17"/>
  <c r="R93" i="17"/>
  <c r="R92" i="17"/>
  <c r="R91" i="17"/>
  <c r="R90" i="17"/>
  <c r="R89" i="17"/>
  <c r="R88" i="17"/>
  <c r="R87" i="17"/>
  <c r="R86" i="17"/>
  <c r="R85" i="17"/>
  <c r="R84" i="17"/>
  <c r="R83" i="17"/>
  <c r="R82" i="17"/>
  <c r="R81" i="17"/>
  <c r="R80" i="17"/>
  <c r="R79" i="17"/>
  <c r="R78" i="17"/>
  <c r="R77" i="17"/>
  <c r="R76" i="17"/>
  <c r="R75" i="17"/>
  <c r="R74" i="17"/>
  <c r="R73" i="17"/>
  <c r="R72" i="17"/>
  <c r="R71" i="17"/>
  <c r="R70" i="17"/>
  <c r="R69" i="17"/>
  <c r="R68" i="17"/>
  <c r="R67" i="17"/>
  <c r="R66" i="17"/>
  <c r="R65" i="17"/>
  <c r="R64" i="17"/>
  <c r="R63" i="17"/>
  <c r="R62" i="17"/>
  <c r="R61" i="17"/>
  <c r="R60" i="17"/>
  <c r="R59" i="17"/>
  <c r="R58" i="17"/>
  <c r="R57" i="17"/>
  <c r="R56" i="17"/>
  <c r="R55" i="17"/>
  <c r="R54" i="17"/>
  <c r="R53" i="17"/>
  <c r="R52" i="17"/>
  <c r="R51" i="17"/>
  <c r="R50" i="17"/>
  <c r="R49" i="17"/>
  <c r="R48" i="17"/>
  <c r="R47" i="17"/>
  <c r="R46" i="17"/>
  <c r="R45" i="17"/>
  <c r="R44" i="17"/>
  <c r="R43" i="17"/>
  <c r="R42" i="17"/>
  <c r="R41" i="17"/>
  <c r="R38" i="17"/>
  <c r="R35" i="17"/>
  <c r="R32" i="17"/>
  <c r="R29" i="17"/>
  <c r="R22" i="17"/>
  <c r="R21" i="17"/>
  <c r="R20" i="17"/>
  <c r="R19" i="17"/>
  <c r="R18" i="17"/>
  <c r="R17" i="17"/>
  <c r="R16" i="17"/>
  <c r="R15" i="17"/>
  <c r="R14" i="17"/>
  <c r="R13" i="17"/>
  <c r="R12" i="17"/>
  <c r="R11" i="17"/>
  <c r="R10" i="17"/>
  <c r="R9" i="17"/>
  <c r="R8" i="17"/>
  <c r="R7" i="17"/>
  <c r="R6" i="17"/>
  <c r="R5" i="17"/>
  <c r="R4" i="17"/>
  <c r="AB99" i="17"/>
  <c r="AB94" i="17"/>
  <c r="AB97" i="17"/>
  <c r="AB95" i="17"/>
  <c r="S41" i="17"/>
  <c r="L68" i="17"/>
  <c r="N37" i="17"/>
  <c r="L80" i="17"/>
  <c r="AK77" i="17"/>
  <c r="L35" i="17"/>
  <c r="L17" i="17"/>
  <c r="AK41" i="17"/>
  <c r="S8" i="17"/>
  <c r="AM30" i="17"/>
  <c r="AB71" i="17"/>
  <c r="AK66" i="17"/>
  <c r="S69" i="17"/>
  <c r="AK100" i="17"/>
  <c r="S72" i="17"/>
  <c r="AK81" i="17"/>
  <c r="AK69" i="17"/>
  <c r="AB76" i="17"/>
  <c r="L8" i="17"/>
  <c r="S52" i="17"/>
  <c r="AK94" i="17"/>
  <c r="S90" i="17"/>
  <c r="AB20" i="17"/>
  <c r="AB52" i="17"/>
  <c r="S43" i="17"/>
  <c r="L69" i="17"/>
  <c r="S32" i="17"/>
  <c r="S66" i="17"/>
  <c r="AK98" i="17"/>
  <c r="AB79" i="17"/>
  <c r="S82" i="17"/>
  <c r="AK65" i="17"/>
  <c r="S87" i="17"/>
  <c r="S48" i="17"/>
  <c r="AK67" i="17"/>
  <c r="S38" i="17"/>
  <c r="S57" i="17"/>
  <c r="AK63" i="17"/>
  <c r="AB4" i="17"/>
  <c r="L85" i="17"/>
  <c r="L55" i="17"/>
  <c r="L52" i="17"/>
  <c r="L91" i="17"/>
  <c r="S20" i="17"/>
  <c r="AB70" i="17"/>
  <c r="L78" i="17"/>
  <c r="L73" i="17"/>
  <c r="AB61" i="17"/>
  <c r="L100" i="17"/>
  <c r="AB5" i="17"/>
  <c r="L57" i="17"/>
  <c r="AK61" i="17"/>
  <c r="S29" i="17"/>
  <c r="AB75" i="17"/>
  <c r="S7" i="17"/>
  <c r="N33" i="17"/>
  <c r="L51" i="17"/>
  <c r="AK16" i="17"/>
  <c r="AK102" i="17"/>
  <c r="L59" i="17"/>
  <c r="AK44" i="17"/>
  <c r="S45" i="17"/>
  <c r="AB38" i="17"/>
  <c r="S65" i="17"/>
  <c r="AK79" i="17"/>
  <c r="AB54" i="17"/>
  <c r="L21" i="17"/>
  <c r="AB12" i="17"/>
  <c r="AM40" i="17"/>
  <c r="AB73" i="17"/>
  <c r="AB85" i="17"/>
  <c r="S78" i="17"/>
  <c r="L67" i="17"/>
  <c r="AK15" i="17"/>
  <c r="L90" i="17"/>
  <c r="AB13" i="17"/>
  <c r="S71" i="17"/>
  <c r="AK87" i="17"/>
  <c r="AB72" i="17"/>
  <c r="AK53" i="17"/>
  <c r="AK99" i="17"/>
  <c r="AK101" i="17"/>
  <c r="AK12" i="17"/>
  <c r="AK20" i="17"/>
  <c r="AK49" i="17"/>
  <c r="S53" i="17"/>
  <c r="L42" i="17"/>
  <c r="AK42" i="17"/>
  <c r="L88" i="17"/>
  <c r="S19" i="17"/>
  <c r="AK7" i="17"/>
  <c r="L44" i="17"/>
  <c r="AK14" i="17"/>
  <c r="S68" i="17"/>
  <c r="S76" i="17"/>
  <c r="S50" i="17"/>
  <c r="L70" i="17"/>
  <c r="AK73" i="17"/>
  <c r="AB65" i="17"/>
  <c r="AB56" i="17"/>
  <c r="AB15" i="17"/>
  <c r="AK4" i="17"/>
  <c r="S98" i="17"/>
  <c r="L77" i="17"/>
  <c r="AK75" i="17"/>
  <c r="AB35" i="17"/>
  <c r="L49" i="17"/>
  <c r="S58" i="17"/>
  <c r="AB55" i="17"/>
  <c r="AK54" i="17"/>
  <c r="AK71" i="17"/>
  <c r="AB84" i="17"/>
  <c r="L48" i="17"/>
  <c r="S9" i="17"/>
  <c r="L82" i="17"/>
  <c r="AK80" i="17"/>
  <c r="AB93" i="17"/>
  <c r="AB86" i="17"/>
  <c r="L96" i="17"/>
  <c r="AK72" i="17"/>
  <c r="AB11" i="17"/>
  <c r="L64" i="17"/>
  <c r="L65" i="17"/>
  <c r="AK13" i="17"/>
  <c r="S84" i="17"/>
  <c r="AK95" i="17"/>
  <c r="S62" i="17"/>
  <c r="AB17" i="17"/>
  <c r="N39" i="17"/>
  <c r="AK46" i="17"/>
  <c r="L41" i="17"/>
  <c r="AB90" i="17"/>
  <c r="L62" i="17"/>
  <c r="AK83" i="17"/>
  <c r="AB10" i="17"/>
  <c r="S12" i="17"/>
  <c r="AK48" i="17"/>
  <c r="AK84" i="17"/>
  <c r="L16" i="17"/>
  <c r="AM34" i="17"/>
  <c r="S86" i="17"/>
  <c r="AB91" i="17"/>
  <c r="S15" i="17"/>
  <c r="S89" i="17"/>
  <c r="L86" i="17"/>
  <c r="AB96" i="17"/>
  <c r="AK35" i="17"/>
  <c r="AK68" i="17"/>
  <c r="AB77" i="17"/>
  <c r="L56" i="17"/>
  <c r="AB42" i="17"/>
  <c r="AB22" i="17"/>
  <c r="L76" i="17"/>
  <c r="L9" i="17"/>
  <c r="S21" i="17"/>
  <c r="AM31" i="17"/>
  <c r="L81" i="17"/>
  <c r="AK47" i="17"/>
  <c r="AK97" i="17"/>
  <c r="AB58" i="17"/>
  <c r="AB92" i="17"/>
  <c r="AK60" i="17"/>
  <c r="AK93" i="17"/>
  <c r="AB43" i="17"/>
  <c r="AK59" i="17"/>
  <c r="S4" i="17"/>
  <c r="S6" i="17"/>
  <c r="S99" i="17"/>
  <c r="S63" i="17"/>
  <c r="L47" i="17"/>
  <c r="AB66" i="17"/>
  <c r="L54" i="17"/>
  <c r="L72" i="17"/>
  <c r="L11" i="17"/>
  <c r="AB32" i="17"/>
  <c r="L61" i="17"/>
  <c r="S42" i="17"/>
  <c r="AB18" i="17"/>
  <c r="L84" i="17"/>
  <c r="L74" i="17"/>
  <c r="AB68" i="17"/>
  <c r="AK21" i="17"/>
  <c r="AK76" i="17"/>
  <c r="S67" i="17"/>
  <c r="L94" i="17"/>
  <c r="L58" i="17"/>
  <c r="AK5" i="17"/>
  <c r="S91" i="17"/>
  <c r="S56" i="17"/>
  <c r="AK57" i="17"/>
  <c r="S35" i="17"/>
  <c r="AB7" i="17"/>
  <c r="S13" i="17"/>
  <c r="N40" i="17"/>
  <c r="AB21" i="17"/>
  <c r="L95" i="17"/>
  <c r="S44" i="17"/>
  <c r="L13" i="17"/>
  <c r="N30" i="17"/>
  <c r="L102" i="17"/>
  <c r="L89" i="17"/>
  <c r="S74" i="17"/>
  <c r="AB53" i="17"/>
  <c r="AK6" i="17"/>
  <c r="AK74" i="17"/>
  <c r="L92" i="17"/>
  <c r="AB82" i="17"/>
  <c r="L15" i="17"/>
  <c r="AB57" i="17"/>
  <c r="L29" i="17"/>
  <c r="S47" i="17"/>
  <c r="L10" i="17"/>
  <c r="L19" i="17"/>
  <c r="S55" i="17"/>
  <c r="S83" i="17"/>
  <c r="L63" i="17"/>
  <c r="L53" i="17"/>
  <c r="AB78" i="17"/>
  <c r="L46" i="17"/>
  <c r="S94" i="17"/>
  <c r="AB9" i="17"/>
  <c r="AM33" i="17"/>
  <c r="AM36" i="17"/>
  <c r="L101" i="17"/>
  <c r="L14" i="17"/>
  <c r="L87" i="17"/>
  <c r="AK82" i="17"/>
  <c r="AB51" i="17"/>
  <c r="AK9" i="17"/>
  <c r="AB19" i="17"/>
  <c r="AK52" i="17"/>
  <c r="AK29" i="17"/>
  <c r="S92" i="17"/>
  <c r="S93" i="17"/>
  <c r="AB69" i="17"/>
  <c r="AB98" i="17"/>
  <c r="AB59" i="17"/>
  <c r="AB62" i="17"/>
  <c r="AK56" i="17"/>
  <c r="N31" i="17"/>
  <c r="AK8" i="17"/>
  <c r="AB88" i="17"/>
  <c r="L12" i="17"/>
  <c r="AB44" i="17"/>
  <c r="AB41" i="17"/>
  <c r="AK10" i="17"/>
  <c r="S97" i="17"/>
  <c r="S10" i="17"/>
  <c r="L38" i="17"/>
  <c r="AK32" i="17"/>
  <c r="AB29" i="17"/>
  <c r="L60" i="17"/>
  <c r="S16" i="17"/>
  <c r="L66" i="17"/>
  <c r="S17" i="17"/>
  <c r="AB8" i="17"/>
  <c r="AK50" i="17"/>
  <c r="AK92" i="17"/>
  <c r="AB102" i="17"/>
  <c r="S5" i="17"/>
  <c r="AB67" i="17"/>
  <c r="AK43" i="17"/>
  <c r="AK88" i="17"/>
  <c r="L71" i="17"/>
  <c r="AB87" i="17"/>
  <c r="S49" i="17"/>
  <c r="AK51" i="17"/>
  <c r="L93" i="17"/>
  <c r="AK45" i="17"/>
  <c r="S14" i="17"/>
  <c r="AK55" i="17"/>
  <c r="AK19" i="17"/>
  <c r="S101" i="17"/>
  <c r="AB45" i="17"/>
  <c r="L75" i="17"/>
  <c r="AK11" i="17"/>
  <c r="S102" i="17"/>
  <c r="L50" i="17"/>
  <c r="AB74" i="17"/>
  <c r="S70" i="17"/>
  <c r="AB49" i="17"/>
  <c r="S75" i="17"/>
  <c r="AK64" i="17"/>
  <c r="S46" i="17"/>
  <c r="AB48" i="17"/>
  <c r="S51" i="17"/>
  <c r="L98" i="17"/>
  <c r="L97" i="17"/>
  <c r="N36" i="17"/>
  <c r="AB100" i="17"/>
  <c r="L79" i="17"/>
  <c r="S18" i="17"/>
  <c r="AB14" i="17"/>
  <c r="S81" i="17"/>
  <c r="AB63" i="17"/>
  <c r="AK85" i="17"/>
  <c r="AB46" i="17"/>
  <c r="AK18" i="17"/>
  <c r="S85" i="17"/>
  <c r="AB47" i="17"/>
  <c r="S60" i="17"/>
  <c r="N34" i="17"/>
  <c r="S80" i="17"/>
  <c r="AB16" i="17"/>
  <c r="L20" i="17"/>
  <c r="AM39" i="17"/>
  <c r="AB64" i="17"/>
  <c r="S95" i="17"/>
  <c r="AB83" i="17"/>
  <c r="S61" i="17"/>
  <c r="AB101" i="17"/>
  <c r="S54" i="17"/>
  <c r="AK17" i="17"/>
  <c r="AB80" i="17"/>
  <c r="S77" i="17"/>
  <c r="AB60" i="17"/>
  <c r="L83" i="17"/>
  <c r="AM37" i="17"/>
  <c r="AK91" i="17"/>
  <c r="L18" i="17"/>
  <c r="AK38" i="17"/>
  <c r="AB50" i="17"/>
  <c r="S64" i="17"/>
  <c r="AK96" i="17"/>
  <c r="L45" i="17"/>
  <c r="AK89" i="17"/>
  <c r="S22" i="17"/>
  <c r="AB89" i="17"/>
  <c r="L6" i="17"/>
  <c r="AK90" i="17"/>
  <c r="L4" i="17"/>
  <c r="AB81" i="17"/>
  <c r="L43" i="17"/>
  <c r="AK62" i="17"/>
  <c r="S96" i="17"/>
  <c r="S59" i="17"/>
  <c r="S11" i="17"/>
  <c r="L99" i="17"/>
  <c r="AK78" i="17"/>
  <c r="AK58" i="17"/>
  <c r="S79" i="17"/>
  <c r="AK70" i="17"/>
  <c r="AK86" i="17"/>
  <c r="S100" i="17"/>
  <c r="S73" i="17"/>
  <c r="S88" i="17"/>
  <c r="L32" i="17"/>
  <c r="P27" i="19" l="1"/>
  <c r="AE37" i="17"/>
  <c r="AE30" i="17"/>
  <c r="AE33" i="17"/>
  <c r="AE34" i="17"/>
  <c r="AE31" i="17"/>
  <c r="AE36" i="17"/>
  <c r="AE39" i="17"/>
  <c r="AE40" i="17"/>
  <c r="B22" i="17"/>
  <c r="D102" i="17"/>
  <c r="D101" i="17"/>
  <c r="D100" i="17"/>
  <c r="D99" i="17"/>
  <c r="D98" i="17"/>
  <c r="D97" i="17"/>
  <c r="D96" i="17"/>
  <c r="D95" i="17"/>
  <c r="D94" i="17"/>
  <c r="D93" i="17"/>
  <c r="D92" i="17"/>
  <c r="D91" i="17"/>
  <c r="D90" i="17"/>
  <c r="D89" i="17"/>
  <c r="D88" i="17"/>
  <c r="D87" i="17"/>
  <c r="D86" i="17"/>
  <c r="D85" i="17"/>
  <c r="D84" i="17"/>
  <c r="D83" i="17"/>
  <c r="D82" i="17"/>
  <c r="D81" i="17"/>
  <c r="D80" i="17"/>
  <c r="D79" i="17"/>
  <c r="D78" i="17"/>
  <c r="D77" i="17"/>
  <c r="D76" i="17"/>
  <c r="D75" i="17"/>
  <c r="D74" i="17"/>
  <c r="D73" i="17"/>
  <c r="D72" i="17"/>
  <c r="D71" i="17"/>
  <c r="D70" i="17"/>
  <c r="D69" i="17"/>
  <c r="D68" i="17"/>
  <c r="D67" i="17"/>
  <c r="D66" i="17"/>
  <c r="D65" i="17"/>
  <c r="D64" i="17"/>
  <c r="D63" i="17"/>
  <c r="D62" i="17"/>
  <c r="D61" i="17"/>
  <c r="D60" i="17"/>
  <c r="D59" i="17"/>
  <c r="D58" i="17"/>
  <c r="D57" i="17"/>
  <c r="D56" i="17"/>
  <c r="D55" i="17"/>
  <c r="D54" i="17"/>
  <c r="D53" i="17"/>
  <c r="D52" i="17"/>
  <c r="D51" i="17"/>
  <c r="D50" i="17"/>
  <c r="D49" i="17"/>
  <c r="D48" i="17"/>
  <c r="D47" i="17"/>
  <c r="D46" i="17"/>
  <c r="D45" i="17"/>
  <c r="D44" i="17"/>
  <c r="D43" i="17"/>
  <c r="D42" i="17"/>
  <c r="D41" i="17"/>
  <c r="D40" i="17"/>
  <c r="D39" i="17"/>
  <c r="D38" i="17"/>
  <c r="D37" i="17"/>
  <c r="D36" i="17"/>
  <c r="D35" i="17"/>
  <c r="D34" i="17"/>
  <c r="D33" i="17"/>
  <c r="D32" i="17"/>
  <c r="D31" i="17"/>
  <c r="D30" i="17"/>
  <c r="D29" i="17"/>
  <c r="D21" i="17"/>
  <c r="D20" i="17"/>
  <c r="D19" i="17"/>
  <c r="D18" i="17"/>
  <c r="D17" i="17"/>
  <c r="D16" i="17"/>
  <c r="D15" i="17"/>
  <c r="D14" i="17"/>
  <c r="D13" i="17"/>
  <c r="D12" i="17"/>
  <c r="D11" i="17"/>
  <c r="D10" i="17"/>
  <c r="D9" i="17"/>
  <c r="D8" i="17"/>
  <c r="D7" i="17"/>
  <c r="D6" i="17"/>
  <c r="D5" i="17"/>
  <c r="D4" i="17"/>
  <c r="E71" i="17"/>
  <c r="E31" i="17"/>
  <c r="E33" i="17"/>
  <c r="E18" i="17"/>
  <c r="E63" i="17"/>
  <c r="E97" i="17"/>
  <c r="E68" i="17"/>
  <c r="E74" i="17"/>
  <c r="E29" i="17"/>
  <c r="E44" i="17"/>
  <c r="E10" i="17"/>
  <c r="E32" i="17"/>
  <c r="E42" i="17"/>
  <c r="E75" i="17"/>
  <c r="E91" i="17"/>
  <c r="E82" i="17"/>
  <c r="E13" i="17"/>
  <c r="E102" i="17"/>
  <c r="E86" i="17"/>
  <c r="E80" i="17"/>
  <c r="E67" i="17"/>
  <c r="E52" i="17"/>
  <c r="E8" i="17"/>
  <c r="E35" i="17"/>
  <c r="E88" i="17"/>
  <c r="E39" i="17"/>
  <c r="E99" i="17"/>
  <c r="E100" i="17"/>
  <c r="E5" i="17"/>
  <c r="E90" i="17"/>
  <c r="E36" i="17"/>
  <c r="E30" i="17"/>
  <c r="E83" i="17"/>
  <c r="E56" i="17"/>
  <c r="E4" i="17"/>
  <c r="E66" i="17"/>
  <c r="E38" i="17"/>
  <c r="E89" i="17"/>
  <c r="E48" i="17"/>
  <c r="E50" i="17"/>
  <c r="E11" i="17"/>
  <c r="E15" i="17"/>
  <c r="E53" i="17"/>
  <c r="E72" i="17"/>
  <c r="E61" i="17"/>
  <c r="E57" i="17"/>
  <c r="E65" i="17"/>
  <c r="E43" i="17"/>
  <c r="E41" i="17"/>
  <c r="E94" i="17"/>
  <c r="E6" i="17"/>
  <c r="E95" i="17"/>
  <c r="E79" i="17"/>
  <c r="E98" i="17"/>
  <c r="E96" i="17"/>
  <c r="E101" i="17"/>
  <c r="E40" i="17"/>
  <c r="E87" i="17"/>
  <c r="E85" i="17"/>
  <c r="E93" i="17"/>
  <c r="E58" i="17"/>
  <c r="E92" i="17"/>
  <c r="E20" i="17"/>
  <c r="E64" i="17"/>
  <c r="E47" i="17"/>
  <c r="E14" i="17"/>
  <c r="E59" i="17"/>
  <c r="E16" i="17"/>
  <c r="E60" i="17"/>
  <c r="E19" i="17"/>
  <c r="E37" i="17"/>
  <c r="E46" i="17"/>
  <c r="E34" i="17"/>
  <c r="E49" i="17"/>
  <c r="E17" i="17"/>
  <c r="E9" i="17"/>
  <c r="E12" i="17"/>
  <c r="E55" i="17"/>
  <c r="E69" i="17"/>
  <c r="E70" i="17"/>
  <c r="E84" i="17"/>
  <c r="E73" i="17"/>
  <c r="E7" i="17"/>
  <c r="E21" i="17"/>
  <c r="E78" i="17"/>
  <c r="E45" i="17"/>
  <c r="E81" i="17"/>
  <c r="E76" i="17"/>
  <c r="E54" i="17"/>
  <c r="E51" i="17"/>
  <c r="E62" i="17"/>
  <c r="E77" i="17"/>
  <c r="AD9" i="17"/>
  <c r="F89" i="17"/>
  <c r="AC73" i="17"/>
  <c r="F98" i="17"/>
  <c r="AC97" i="17"/>
  <c r="U35" i="17"/>
  <c r="AM102" i="17"/>
  <c r="AM73" i="17"/>
  <c r="AC67" i="17"/>
  <c r="N69" i="17"/>
  <c r="AD88" i="17"/>
  <c r="N99" i="17"/>
  <c r="AM61" i="17"/>
  <c r="T100" i="17"/>
  <c r="AC93" i="17"/>
  <c r="AC32" i="17"/>
  <c r="T43" i="17"/>
  <c r="U92" i="17"/>
  <c r="M16" i="17"/>
  <c r="U73" i="17"/>
  <c r="T45" i="17"/>
  <c r="T82" i="17"/>
  <c r="AC99" i="17"/>
  <c r="T84" i="17"/>
  <c r="U77" i="17"/>
  <c r="T70" i="17"/>
  <c r="AD46" i="17"/>
  <c r="AC13" i="17"/>
  <c r="AC50" i="17"/>
  <c r="AC29" i="17"/>
  <c r="F38" i="17"/>
  <c r="T35" i="17"/>
  <c r="AD52" i="17"/>
  <c r="AM38" i="17"/>
  <c r="AL9" i="17"/>
  <c r="AC94" i="17"/>
  <c r="F72" i="17"/>
  <c r="F54" i="17"/>
  <c r="F10" i="17"/>
  <c r="AL6" i="17"/>
  <c r="AC88" i="17"/>
  <c r="F19" i="17"/>
  <c r="U93" i="17"/>
  <c r="AC18" i="17"/>
  <c r="F94" i="17"/>
  <c r="AD8" i="17"/>
  <c r="AD48" i="17"/>
  <c r="M9" i="17"/>
  <c r="AC58" i="17"/>
  <c r="F18" i="17"/>
  <c r="T99" i="17"/>
  <c r="AC84" i="17"/>
  <c r="AC80" i="17"/>
  <c r="N97" i="17"/>
  <c r="T98" i="17"/>
  <c r="AC43" i="17"/>
  <c r="T83" i="17"/>
  <c r="AC82" i="17"/>
  <c r="T12" i="17"/>
  <c r="U45" i="17"/>
  <c r="T65" i="17"/>
  <c r="AC16" i="17"/>
  <c r="F91" i="17"/>
  <c r="F58" i="17"/>
  <c r="AD70" i="17"/>
  <c r="T68" i="17"/>
  <c r="AD63" i="17"/>
  <c r="F93" i="17"/>
  <c r="F87" i="17"/>
  <c r="T76" i="17"/>
  <c r="U95" i="17"/>
  <c r="F47" i="17"/>
  <c r="AC46" i="17"/>
  <c r="AM80" i="17"/>
  <c r="N54" i="17"/>
  <c r="U48" i="17"/>
  <c r="U64" i="17"/>
  <c r="AD79" i="17"/>
  <c r="F4" i="17"/>
  <c r="N75" i="17"/>
  <c r="AC91" i="17"/>
  <c r="U94" i="17"/>
  <c r="F97" i="17"/>
  <c r="N100" i="17"/>
  <c r="AC90" i="17"/>
  <c r="AC57" i="17"/>
  <c r="AC7" i="17"/>
  <c r="AD92" i="17"/>
  <c r="M19" i="17"/>
  <c r="AD85" i="17"/>
  <c r="AD58" i="17"/>
  <c r="N59" i="17"/>
  <c r="F41" i="17"/>
  <c r="U41" i="17"/>
  <c r="N43" i="17"/>
  <c r="AD61" i="17"/>
  <c r="T20" i="17"/>
  <c r="F59" i="17"/>
  <c r="AD71" i="17"/>
  <c r="AD11" i="17"/>
  <c r="AD29" i="17"/>
  <c r="N63" i="17"/>
  <c r="T72" i="17"/>
  <c r="T14" i="17"/>
  <c r="AL7" i="17"/>
  <c r="T52" i="17"/>
  <c r="T11" i="17"/>
  <c r="U58" i="17"/>
  <c r="AC35" i="17"/>
  <c r="AC17" i="17"/>
  <c r="U22" i="17"/>
  <c r="F46" i="17"/>
  <c r="N46" i="17"/>
  <c r="AM42" i="17"/>
  <c r="AD18" i="17"/>
  <c r="F70" i="17"/>
  <c r="M20" i="17"/>
  <c r="M14" i="17"/>
  <c r="AD44" i="17"/>
  <c r="AM43" i="17"/>
  <c r="AC22" i="17"/>
  <c r="F69" i="17"/>
  <c r="AC51" i="17"/>
  <c r="T8" i="17"/>
  <c r="N35" i="17"/>
  <c r="F9" i="17"/>
  <c r="T74" i="17"/>
  <c r="AD50" i="17"/>
  <c r="AD73" i="17"/>
  <c r="U32" i="17"/>
  <c r="AD17" i="17"/>
  <c r="T56" i="17"/>
  <c r="N50" i="17"/>
  <c r="U10" i="17"/>
  <c r="U89" i="17"/>
  <c r="T97" i="17"/>
  <c r="T78" i="17"/>
  <c r="F39" i="17"/>
  <c r="U53" i="17"/>
  <c r="AM91" i="17"/>
  <c r="U43" i="17"/>
  <c r="T22" i="17"/>
  <c r="N91" i="17"/>
  <c r="AC21" i="17"/>
  <c r="M21" i="17"/>
  <c r="N89" i="17"/>
  <c r="F29" i="17"/>
  <c r="AM66" i="17"/>
  <c r="N74" i="17"/>
  <c r="AC38" i="17"/>
  <c r="AF38" i="17" s="1"/>
  <c r="AM79" i="17"/>
  <c r="N42" i="17"/>
  <c r="T80" i="17"/>
  <c r="M11" i="17"/>
  <c r="AM60" i="17"/>
  <c r="U66" i="17"/>
  <c r="F57" i="17"/>
  <c r="AD12" i="17"/>
  <c r="F67" i="17"/>
  <c r="F65" i="17"/>
  <c r="AD66" i="17"/>
  <c r="AD43" i="17"/>
  <c r="U42" i="17"/>
  <c r="F56" i="17"/>
  <c r="AD60" i="17"/>
  <c r="T95" i="17"/>
  <c r="T102" i="17"/>
  <c r="N70" i="17"/>
  <c r="AM69" i="17"/>
  <c r="AL8" i="17"/>
  <c r="T79" i="17"/>
  <c r="AD76" i="17"/>
  <c r="AC4" i="17"/>
  <c r="AD68" i="17"/>
  <c r="T54" i="17"/>
  <c r="N77" i="17"/>
  <c r="AD19" i="17"/>
  <c r="T91" i="17"/>
  <c r="AM98" i="17"/>
  <c r="T87" i="17"/>
  <c r="U63" i="17"/>
  <c r="F83" i="17"/>
  <c r="AD53" i="17"/>
  <c r="U7" i="17"/>
  <c r="AM70" i="17"/>
  <c r="U5" i="17"/>
  <c r="N72" i="17"/>
  <c r="AC45" i="17"/>
  <c r="U61" i="17"/>
  <c r="U80" i="17"/>
  <c r="AC75" i="17"/>
  <c r="AC79" i="17"/>
  <c r="T9" i="17"/>
  <c r="U85" i="17"/>
  <c r="T10" i="17"/>
  <c r="AD55" i="17"/>
  <c r="U97" i="17"/>
  <c r="F86" i="17"/>
  <c r="AD91" i="17"/>
  <c r="AD47" i="17"/>
  <c r="F95" i="17"/>
  <c r="F92" i="17"/>
  <c r="AM89" i="17"/>
  <c r="F49" i="17"/>
  <c r="F63" i="17"/>
  <c r="N76" i="17"/>
  <c r="T69" i="17"/>
  <c r="F80" i="17"/>
  <c r="T63" i="17"/>
  <c r="T71" i="17"/>
  <c r="T13" i="17"/>
  <c r="AM97" i="17"/>
  <c r="U70" i="17"/>
  <c r="AC12" i="17"/>
  <c r="U69" i="17"/>
  <c r="F101" i="17"/>
  <c r="AF6" i="17"/>
  <c r="AM51" i="17"/>
  <c r="N57" i="17"/>
  <c r="AD16" i="17"/>
  <c r="AD56" i="17"/>
  <c r="M5" i="17"/>
  <c r="AD90" i="17"/>
  <c r="AD82" i="17"/>
  <c r="T64" i="17"/>
  <c r="AM35" i="17"/>
  <c r="AC15" i="17"/>
  <c r="M10" i="17"/>
  <c r="F78" i="17"/>
  <c r="T16" i="17"/>
  <c r="N55" i="17"/>
  <c r="T5" i="17"/>
  <c r="U96" i="17"/>
  <c r="U13" i="17"/>
  <c r="U11" i="17"/>
  <c r="AM93" i="17"/>
  <c r="AC70" i="17"/>
  <c r="U75" i="17"/>
  <c r="F15" i="17"/>
  <c r="N53" i="17"/>
  <c r="AF93" i="17"/>
  <c r="AL10" i="17"/>
  <c r="AC86" i="17"/>
  <c r="N68" i="17"/>
  <c r="AM63" i="17"/>
  <c r="M17" i="17"/>
  <c r="AD78" i="17"/>
  <c r="T47" i="17"/>
  <c r="N38" i="17"/>
  <c r="U20" i="17"/>
  <c r="AM85" i="17"/>
  <c r="AD15" i="17"/>
  <c r="AD77" i="17"/>
  <c r="U72" i="17"/>
  <c r="T66" i="17"/>
  <c r="M4" i="17"/>
  <c r="AC92" i="17"/>
  <c r="F33" i="17"/>
  <c r="N86" i="17"/>
  <c r="AM41" i="17"/>
  <c r="M15" i="17"/>
  <c r="AL19" i="17"/>
  <c r="T29" i="17"/>
  <c r="N67" i="17"/>
  <c r="F32" i="17"/>
  <c r="AF35" i="17"/>
  <c r="U46" i="17"/>
  <c r="U4" i="17"/>
  <c r="U99" i="17"/>
  <c r="AM76" i="17"/>
  <c r="N62" i="17"/>
  <c r="T88" i="17"/>
  <c r="AM53" i="17"/>
  <c r="AD35" i="17"/>
  <c r="AM46" i="17"/>
  <c r="AC10" i="17"/>
  <c r="F40" i="17"/>
  <c r="F48" i="17"/>
  <c r="AM82" i="17"/>
  <c r="N80" i="17"/>
  <c r="AC66" i="17"/>
  <c r="N45" i="17"/>
  <c r="F5" i="17"/>
  <c r="AC14" i="17"/>
  <c r="AM58" i="17"/>
  <c r="AC48" i="17"/>
  <c r="N65" i="17"/>
  <c r="AD102" i="17"/>
  <c r="N64" i="17"/>
  <c r="T53" i="17"/>
  <c r="U54" i="17"/>
  <c r="AC62" i="17"/>
  <c r="N56" i="17"/>
  <c r="AD32" i="17"/>
  <c r="AD101" i="17"/>
  <c r="AC61" i="17"/>
  <c r="AC49" i="17"/>
  <c r="U49" i="17"/>
  <c r="F36" i="17"/>
  <c r="N73" i="17"/>
  <c r="T46" i="17"/>
  <c r="AC47" i="17"/>
  <c r="M8" i="17"/>
  <c r="N51" i="17"/>
  <c r="U83" i="17"/>
  <c r="U38" i="17"/>
  <c r="T86" i="17"/>
  <c r="U81" i="17"/>
  <c r="F102" i="17"/>
  <c r="AM101" i="17"/>
  <c r="N85" i="17"/>
  <c r="AM59" i="17"/>
  <c r="T21" i="17"/>
  <c r="F84" i="17"/>
  <c r="AL4" i="17"/>
  <c r="U6" i="17"/>
  <c r="AC69" i="17"/>
  <c r="F79" i="17"/>
  <c r="F53" i="17"/>
  <c r="AD59" i="17"/>
  <c r="U74" i="17"/>
  <c r="AD99" i="17"/>
  <c r="AD95" i="17"/>
  <c r="U84" i="17"/>
  <c r="AC44" i="17"/>
  <c r="AM78" i="17"/>
  <c r="AD51" i="17"/>
  <c r="T32" i="17"/>
  <c r="AL12" i="17"/>
  <c r="U19" i="17"/>
  <c r="T75" i="17"/>
  <c r="U78" i="17"/>
  <c r="T19" i="17"/>
  <c r="F76" i="17"/>
  <c r="F62" i="17"/>
  <c r="AL20" i="17"/>
  <c r="T77" i="17"/>
  <c r="AD84" i="17"/>
  <c r="T44" i="17"/>
  <c r="AD67" i="17"/>
  <c r="AD65" i="17"/>
  <c r="F13" i="17"/>
  <c r="F75" i="17"/>
  <c r="AD41" i="17"/>
  <c r="N71" i="17"/>
  <c r="AD83" i="17"/>
  <c r="T41" i="17"/>
  <c r="N78" i="17"/>
  <c r="F30" i="17"/>
  <c r="F51" i="17"/>
  <c r="F60" i="17"/>
  <c r="AD4" i="17"/>
  <c r="T89" i="17"/>
  <c r="AD49" i="17"/>
  <c r="F35" i="17"/>
  <c r="N101" i="17"/>
  <c r="AD80" i="17"/>
  <c r="F64" i="17"/>
  <c r="F90" i="17"/>
  <c r="AC68" i="17"/>
  <c r="N96" i="17"/>
  <c r="AM99" i="17"/>
  <c r="U21" i="17"/>
  <c r="N29" i="17"/>
  <c r="M6" i="17"/>
  <c r="N6" i="17" s="1"/>
  <c r="N60" i="17"/>
  <c r="U15" i="17"/>
  <c r="T15" i="17"/>
  <c r="AL13" i="17"/>
  <c r="F12" i="17"/>
  <c r="N102" i="17"/>
  <c r="M18" i="17"/>
  <c r="AD96" i="17"/>
  <c r="U100" i="17"/>
  <c r="U52" i="17"/>
  <c r="T94" i="17"/>
  <c r="U82" i="17"/>
  <c r="U88" i="17"/>
  <c r="AM88" i="17"/>
  <c r="U44" i="17"/>
  <c r="AM44" i="17"/>
  <c r="AD98" i="17"/>
  <c r="AM65" i="17"/>
  <c r="T96" i="17"/>
  <c r="AC81" i="17"/>
  <c r="AD93" i="17"/>
  <c r="AC52" i="17"/>
  <c r="AL14" i="17"/>
  <c r="U9" i="17"/>
  <c r="F50" i="17"/>
  <c r="T57" i="17"/>
  <c r="AC41" i="17"/>
  <c r="AM29" i="17"/>
  <c r="AC77" i="17"/>
  <c r="AM71" i="17"/>
  <c r="T17" i="17"/>
  <c r="U47" i="17"/>
  <c r="AC96" i="17"/>
  <c r="U8" i="17"/>
  <c r="AC60" i="17"/>
  <c r="T73" i="17"/>
  <c r="T90" i="17"/>
  <c r="AC42" i="17"/>
  <c r="T81" i="17"/>
  <c r="F73" i="17"/>
  <c r="T92" i="17"/>
  <c r="T6" i="17"/>
  <c r="U55" i="17"/>
  <c r="U87" i="17"/>
  <c r="AC53" i="17"/>
  <c r="AM90" i="17"/>
  <c r="AL15" i="17"/>
  <c r="T42" i="17"/>
  <c r="AD74" i="17"/>
  <c r="N94" i="17"/>
  <c r="AD100" i="17"/>
  <c r="U65" i="17"/>
  <c r="AM81" i="17"/>
  <c r="AD62" i="17"/>
  <c r="AM57" i="17"/>
  <c r="AM62" i="17"/>
  <c r="AM52" i="17"/>
  <c r="N82" i="17"/>
  <c r="AM22" i="17"/>
  <c r="AD94" i="17"/>
  <c r="AC98" i="17"/>
  <c r="N95" i="17"/>
  <c r="N98" i="17"/>
  <c r="AC54" i="17"/>
  <c r="AF54" i="17" s="1"/>
  <c r="AD5" i="17"/>
  <c r="T51" i="17"/>
  <c r="N84" i="17"/>
  <c r="AM87" i="17"/>
  <c r="N32" i="17"/>
  <c r="AL21" i="17"/>
  <c r="AD89" i="17"/>
  <c r="F74" i="17"/>
  <c r="N81" i="17"/>
  <c r="AC85" i="17"/>
  <c r="T60" i="17"/>
  <c r="N90" i="17"/>
  <c r="F71" i="17"/>
  <c r="F6" i="17"/>
  <c r="AC19" i="17"/>
  <c r="AM32" i="17"/>
  <c r="T48" i="17"/>
  <c r="U67" i="17"/>
  <c r="AD57" i="17"/>
  <c r="U60" i="17"/>
  <c r="AM64" i="17"/>
  <c r="N88" i="17"/>
  <c r="N93" i="17"/>
  <c r="N44" i="17"/>
  <c r="AL16" i="17"/>
  <c r="AC63" i="17"/>
  <c r="AF63" i="17" s="1"/>
  <c r="AM100" i="17"/>
  <c r="U59" i="17"/>
  <c r="U14" i="17"/>
  <c r="F88" i="17"/>
  <c r="T55" i="17"/>
  <c r="AD45" i="17"/>
  <c r="AC78" i="17"/>
  <c r="F85" i="17"/>
  <c r="N87" i="17"/>
  <c r="N48" i="17"/>
  <c r="T58" i="17"/>
  <c r="T18" i="17"/>
  <c r="N61" i="17"/>
  <c r="M12" i="17"/>
  <c r="AM54" i="17"/>
  <c r="AC8" i="17"/>
  <c r="AC59" i="17"/>
  <c r="U57" i="17"/>
  <c r="T93" i="17"/>
  <c r="AM95" i="17"/>
  <c r="T50" i="17"/>
  <c r="F43" i="17"/>
  <c r="F44" i="17"/>
  <c r="U91" i="17"/>
  <c r="F31" i="17"/>
  <c r="F61" i="17"/>
  <c r="N66" i="17"/>
  <c r="AF97" i="17"/>
  <c r="AM55" i="17"/>
  <c r="AM68" i="17"/>
  <c r="AD7" i="17"/>
  <c r="AM74" i="17"/>
  <c r="AM45" i="17"/>
  <c r="T7" i="17"/>
  <c r="U101" i="17"/>
  <c r="U71" i="17"/>
  <c r="F20" i="17"/>
  <c r="N49" i="17"/>
  <c r="AD69" i="17"/>
  <c r="T67" i="17"/>
  <c r="AC89" i="17"/>
  <c r="AD20" i="17"/>
  <c r="AC65" i="17"/>
  <c r="N47" i="17"/>
  <c r="AC55" i="17"/>
  <c r="U79" i="17"/>
  <c r="U16" i="17"/>
  <c r="AC101" i="17"/>
  <c r="F16" i="17"/>
  <c r="AM84" i="17"/>
  <c r="AC76" i="17"/>
  <c r="T62" i="17"/>
  <c r="AD72" i="17"/>
  <c r="F55" i="17"/>
  <c r="AC64" i="17"/>
  <c r="F14" i="17"/>
  <c r="T38" i="17"/>
  <c r="AL17" i="17"/>
  <c r="AM17" i="17" s="1"/>
  <c r="AL11" i="17"/>
  <c r="AD97" i="17"/>
  <c r="AD38" i="17"/>
  <c r="AM50" i="17"/>
  <c r="U98" i="17"/>
  <c r="AF61" i="17"/>
  <c r="F99" i="17"/>
  <c r="AD86" i="17"/>
  <c r="U62" i="17"/>
  <c r="AM94" i="17"/>
  <c r="M13" i="17"/>
  <c r="M7" i="17"/>
  <c r="AC87" i="17"/>
  <c r="AF87" i="17" s="1"/>
  <c r="U102" i="17"/>
  <c r="AD54" i="17"/>
  <c r="N11" i="17"/>
  <c r="AC5" i="17"/>
  <c r="AD14" i="17"/>
  <c r="AD75" i="17"/>
  <c r="N41" i="17"/>
  <c r="AM56" i="17"/>
  <c r="U12" i="17"/>
  <c r="AM92" i="17"/>
  <c r="AC56" i="17"/>
  <c r="AD87" i="17"/>
  <c r="F17" i="17"/>
  <c r="F52" i="17"/>
  <c r="AC102" i="17"/>
  <c r="F82" i="17"/>
  <c r="F37" i="17"/>
  <c r="T49" i="17"/>
  <c r="AM67" i="17"/>
  <c r="F77" i="17"/>
  <c r="AC9" i="17"/>
  <c r="F7" i="17"/>
  <c r="AL5" i="17"/>
  <c r="F81" i="17"/>
  <c r="AC95" i="17"/>
  <c r="F96" i="17"/>
  <c r="AC72" i="17"/>
  <c r="U90" i="17"/>
  <c r="N79" i="17"/>
  <c r="AD64" i="17"/>
  <c r="T59" i="17"/>
  <c r="AM49" i="17"/>
  <c r="U86" i="17"/>
  <c r="AM48" i="17"/>
  <c r="AC100" i="17"/>
  <c r="N83" i="17"/>
  <c r="U18" i="17"/>
  <c r="AM96" i="17"/>
  <c r="U68" i="17"/>
  <c r="AD22" i="17"/>
  <c r="F42" i="17"/>
  <c r="N58" i="17"/>
  <c r="AF72" i="17"/>
  <c r="F68" i="17"/>
  <c r="AM72" i="17"/>
  <c r="AC71" i="17"/>
  <c r="AD10" i="17"/>
  <c r="M2" i="17"/>
  <c r="F34" i="17"/>
  <c r="AC74" i="17"/>
  <c r="AF74" i="17" s="1"/>
  <c r="N92" i="17"/>
  <c r="AC83" i="17"/>
  <c r="AD13" i="17"/>
  <c r="AM77" i="17"/>
  <c r="T61" i="17"/>
  <c r="T4" i="17"/>
  <c r="AC11" i="17"/>
  <c r="U50" i="17"/>
  <c r="AL18" i="17"/>
  <c r="U29" i="17"/>
  <c r="T85" i="17"/>
  <c r="AD21" i="17"/>
  <c r="AF80" i="17"/>
  <c r="F8" i="17"/>
  <c r="AM47" i="17"/>
  <c r="AC20" i="17"/>
  <c r="AM86" i="17"/>
  <c r="T101" i="17"/>
  <c r="F45" i="17"/>
  <c r="F100" i="17"/>
  <c r="AD81" i="17"/>
  <c r="U51" i="17"/>
  <c r="AM75" i="17"/>
  <c r="N52" i="17"/>
  <c r="F11" i="17"/>
  <c r="U17" i="17"/>
  <c r="U76" i="17"/>
  <c r="AD42" i="17"/>
  <c r="F21" i="17"/>
  <c r="F66" i="17"/>
  <c r="U56" i="17"/>
  <c r="AM83" i="17"/>
  <c r="AT2" i="20"/>
  <c r="AE75" i="17" l="1"/>
  <c r="AE71" i="17"/>
  <c r="AE57" i="17"/>
  <c r="AE22" i="17"/>
  <c r="V78" i="17"/>
  <c r="AE14" i="17"/>
  <c r="V71" i="17"/>
  <c r="AE15" i="17"/>
  <c r="V15" i="17"/>
  <c r="V93" i="17"/>
  <c r="V74" i="17"/>
  <c r="AE32" i="17"/>
  <c r="AE56" i="17"/>
  <c r="V88" i="17"/>
  <c r="V43" i="17"/>
  <c r="AE42" i="17"/>
  <c r="AE100" i="17"/>
  <c r="V63" i="17"/>
  <c r="V50" i="17"/>
  <c r="AE45" i="17"/>
  <c r="AE67" i="17"/>
  <c r="AE41" i="17"/>
  <c r="V20" i="17"/>
  <c r="V60" i="17"/>
  <c r="AE84" i="17"/>
  <c r="V38" i="17"/>
  <c r="AE61" i="17"/>
  <c r="V56" i="17"/>
  <c r="V57" i="17"/>
  <c r="AE94" i="17"/>
  <c r="V84" i="17"/>
  <c r="V95" i="17"/>
  <c r="V16" i="17"/>
  <c r="AE90" i="17"/>
  <c r="V55" i="17"/>
  <c r="AE69" i="17"/>
  <c r="V53" i="17"/>
  <c r="V81" i="17"/>
  <c r="V97" i="17"/>
  <c r="AE17" i="17"/>
  <c r="AE89" i="17"/>
  <c r="V98" i="17"/>
  <c r="AE13" i="17"/>
  <c r="V58" i="17"/>
  <c r="AE35" i="17"/>
  <c r="AE102" i="17"/>
  <c r="AE83" i="17"/>
  <c r="V64" i="17"/>
  <c r="AE86" i="17"/>
  <c r="AE21" i="17"/>
  <c r="AE81" i="17"/>
  <c r="AE46" i="17"/>
  <c r="V22" i="17"/>
  <c r="V96" i="17"/>
  <c r="V47" i="17"/>
  <c r="AE29" i="17"/>
  <c r="V90" i="17"/>
  <c r="V41" i="17"/>
  <c r="V11" i="17"/>
  <c r="AE4" i="17"/>
  <c r="V35" i="17"/>
  <c r="V21" i="17"/>
  <c r="AE7" i="17"/>
  <c r="AE101" i="17"/>
  <c r="AE97" i="17"/>
  <c r="AE12" i="17"/>
  <c r="V5" i="17"/>
  <c r="V13" i="17"/>
  <c r="V76" i="17"/>
  <c r="AE10" i="17"/>
  <c r="AE43" i="17"/>
  <c r="V65" i="17"/>
  <c r="V48" i="17"/>
  <c r="V94" i="17"/>
  <c r="AE8" i="17"/>
  <c r="AE70" i="17"/>
  <c r="AE44" i="17"/>
  <c r="V49" i="17"/>
  <c r="AE88" i="17"/>
  <c r="AE72" i="17"/>
  <c r="V9" i="17"/>
  <c r="V6" i="17"/>
  <c r="V77" i="17"/>
  <c r="V70" i="17"/>
  <c r="AE55" i="17"/>
  <c r="AE51" i="17"/>
  <c r="V14" i="17"/>
  <c r="V79" i="17"/>
  <c r="AE92" i="17"/>
  <c r="V62" i="17"/>
  <c r="V87" i="17"/>
  <c r="V12" i="17"/>
  <c r="V80" i="17"/>
  <c r="V101" i="17"/>
  <c r="V66" i="17"/>
  <c r="V91" i="17"/>
  <c r="V45" i="17"/>
  <c r="AE65" i="17"/>
  <c r="AE68" i="17"/>
  <c r="AE18" i="17"/>
  <c r="AE38" i="17"/>
  <c r="AE11" i="17"/>
  <c r="AE95" i="17"/>
  <c r="V54" i="17"/>
  <c r="V69" i="17"/>
  <c r="V102" i="17"/>
  <c r="V7" i="17"/>
  <c r="AE47" i="17"/>
  <c r="V17" i="17"/>
  <c r="V99" i="17"/>
  <c r="AE64" i="17"/>
  <c r="V8" i="17"/>
  <c r="AE74" i="17"/>
  <c r="AE60" i="17"/>
  <c r="V51" i="17"/>
  <c r="V4" i="17"/>
  <c r="AE62" i="17"/>
  <c r="V44" i="17"/>
  <c r="V61" i="17"/>
  <c r="AE96" i="17"/>
  <c r="AE78" i="17"/>
  <c r="AE19" i="17"/>
  <c r="V92" i="17"/>
  <c r="AE98" i="17"/>
  <c r="V86" i="17"/>
  <c r="AE66" i="17"/>
  <c r="V68" i="17"/>
  <c r="AE9" i="17"/>
  <c r="AE73" i="17"/>
  <c r="V89" i="17"/>
  <c r="V42" i="17"/>
  <c r="AE77" i="17"/>
  <c r="AE93" i="17"/>
  <c r="V19" i="17"/>
  <c r="AE76" i="17"/>
  <c r="AE59" i="17"/>
  <c r="V32" i="17"/>
  <c r="AE63" i="17"/>
  <c r="AE85" i="17"/>
  <c r="AE48" i="17"/>
  <c r="AE82" i="17"/>
  <c r="AE54" i="17"/>
  <c r="AE58" i="17"/>
  <c r="AE52" i="17"/>
  <c r="V73" i="17"/>
  <c r="V10" i="17"/>
  <c r="V52" i="17"/>
  <c r="V46" i="17"/>
  <c r="AE80" i="17"/>
  <c r="AE87" i="17"/>
  <c r="AE91" i="17"/>
  <c r="V29" i="17"/>
  <c r="AE79" i="17"/>
  <c r="AE5" i="17"/>
  <c r="V82" i="17"/>
  <c r="AE99" i="17"/>
  <c r="AE20" i="17"/>
  <c r="V83" i="17"/>
  <c r="V59" i="17"/>
  <c r="AE53" i="17"/>
  <c r="AE49" i="17"/>
  <c r="AE50" i="17"/>
  <c r="V100" i="17"/>
  <c r="V85" i="17"/>
  <c r="V67" i="17"/>
  <c r="V75" i="17"/>
  <c r="AE16" i="17"/>
  <c r="V72" i="17"/>
  <c r="V18" i="17"/>
  <c r="B35" i="17"/>
  <c r="B39" i="17"/>
  <c r="B4" i="17"/>
  <c r="B20" i="17"/>
  <c r="B51" i="17"/>
  <c r="B67" i="17"/>
  <c r="B13" i="17"/>
  <c r="B36" i="17"/>
  <c r="B52" i="17"/>
  <c r="B68" i="17"/>
  <c r="B6" i="17"/>
  <c r="B29" i="17"/>
  <c r="B45" i="17"/>
  <c r="B61" i="17"/>
  <c r="B77" i="17"/>
  <c r="B7" i="17"/>
  <c r="B30" i="17"/>
  <c r="B46" i="17"/>
  <c r="B62" i="17"/>
  <c r="B102" i="17"/>
  <c r="B8" i="17"/>
  <c r="B31" i="17"/>
  <c r="B55" i="17"/>
  <c r="B71" i="17"/>
  <c r="B9" i="17"/>
  <c r="B32" i="17"/>
  <c r="B56" i="17"/>
  <c r="B72" i="17"/>
  <c r="B18" i="17"/>
  <c r="B49" i="17"/>
  <c r="B12" i="17"/>
  <c r="B59" i="17"/>
  <c r="B75" i="17"/>
  <c r="B21" i="17"/>
  <c r="B60" i="17"/>
  <c r="B76" i="17"/>
  <c r="B92" i="17"/>
  <c r="B14" i="17"/>
  <c r="B37" i="17"/>
  <c r="B53" i="17"/>
  <c r="B69" i="17"/>
  <c r="B15" i="17"/>
  <c r="B38" i="17"/>
  <c r="B54" i="17"/>
  <c r="B70" i="17"/>
  <c r="B78" i="17"/>
  <c r="B16" i="17"/>
  <c r="B47" i="17"/>
  <c r="B63" i="17"/>
  <c r="B79" i="17"/>
  <c r="B17" i="17"/>
  <c r="B40" i="17"/>
  <c r="B48" i="17"/>
  <c r="B64" i="17"/>
  <c r="B80" i="17"/>
  <c r="B10" i="17"/>
  <c r="B33" i="17"/>
  <c r="B41" i="17"/>
  <c r="B57" i="17"/>
  <c r="B65" i="17"/>
  <c r="B73" i="17"/>
  <c r="B81" i="17"/>
  <c r="B11" i="17"/>
  <c r="B19" i="17"/>
  <c r="B34" i="17"/>
  <c r="B50" i="17"/>
  <c r="B58" i="17"/>
  <c r="B66" i="17"/>
  <c r="B74" i="17"/>
  <c r="B82" i="17"/>
  <c r="B98" i="17"/>
  <c r="B99" i="17"/>
  <c r="B100" i="17"/>
  <c r="B93" i="17"/>
  <c r="B101" i="17"/>
  <c r="B94" i="17"/>
  <c r="B95" i="17"/>
  <c r="B96" i="17"/>
  <c r="B97" i="17"/>
  <c r="B91" i="17"/>
  <c r="B85" i="17"/>
  <c r="B90" i="17"/>
  <c r="B83" i="17"/>
  <c r="B84" i="17"/>
  <c r="B86" i="17"/>
  <c r="B88" i="17"/>
  <c r="B89" i="17"/>
  <c r="B42" i="17"/>
  <c r="B43" i="17"/>
  <c r="B44" i="17"/>
  <c r="B5" i="17"/>
  <c r="AF95" i="17"/>
  <c r="AF81" i="17"/>
  <c r="N9" i="17"/>
  <c r="AF10" i="17"/>
  <c r="AF46" i="17"/>
  <c r="W86" i="17"/>
  <c r="AF68" i="17"/>
  <c r="G59" i="17"/>
  <c r="AF64" i="17"/>
  <c r="AF7" i="17"/>
  <c r="AF45" i="17"/>
  <c r="W97" i="17"/>
  <c r="G45" i="17"/>
  <c r="W19" i="17"/>
  <c r="W53" i="17"/>
  <c r="G86" i="17"/>
  <c r="G42" i="17"/>
  <c r="W57" i="17"/>
  <c r="W49" i="17"/>
  <c r="AM8" i="17"/>
  <c r="AF15" i="17"/>
  <c r="W66" i="17"/>
  <c r="G11" i="17"/>
  <c r="G34" i="17"/>
  <c r="AM7" i="17"/>
  <c r="G56" i="17"/>
  <c r="N5" i="17"/>
  <c r="N15" i="17"/>
  <c r="AM5" i="17"/>
  <c r="W92" i="17"/>
  <c r="AM9" i="17"/>
  <c r="G13" i="17"/>
  <c r="AF59" i="17"/>
  <c r="G33" i="17"/>
  <c r="AF70" i="17"/>
  <c r="G7" i="17"/>
  <c r="W20" i="17"/>
  <c r="AF76" i="17"/>
  <c r="AF78" i="17"/>
  <c r="AF53" i="17"/>
  <c r="G48" i="17"/>
  <c r="W46" i="17"/>
  <c r="G64" i="17"/>
  <c r="W67" i="17"/>
  <c r="W18" i="17"/>
  <c r="AF66" i="17"/>
  <c r="W91" i="17"/>
  <c r="G96" i="17"/>
  <c r="AM6" i="17"/>
  <c r="G40" i="17"/>
  <c r="G79" i="17"/>
  <c r="N12" i="17"/>
  <c r="W95" i="17"/>
  <c r="G101" i="17"/>
  <c r="G44" i="17"/>
  <c r="N10" i="17"/>
  <c r="W76" i="17"/>
  <c r="G91" i="17"/>
  <c r="AF71" i="17"/>
  <c r="AM14" i="17"/>
  <c r="AM18" i="17"/>
  <c r="AM11" i="17"/>
  <c r="AF98" i="17"/>
  <c r="G78" i="17"/>
  <c r="W22" i="17"/>
  <c r="W45" i="17"/>
  <c r="G67" i="17"/>
  <c r="AF14" i="17"/>
  <c r="AF75" i="17"/>
  <c r="AF17" i="17"/>
  <c r="AF55" i="17"/>
  <c r="N18" i="17"/>
  <c r="G50" i="17"/>
  <c r="W88" i="17"/>
  <c r="AF58" i="17"/>
  <c r="N14" i="17"/>
  <c r="W74" i="17"/>
  <c r="G61" i="17"/>
  <c r="G74" i="17"/>
  <c r="AF102" i="17"/>
  <c r="W90" i="17"/>
  <c r="W56" i="17"/>
  <c r="G85" i="17"/>
  <c r="G31" i="17"/>
  <c r="G5" i="17"/>
  <c r="AF65" i="17"/>
  <c r="W41" i="17"/>
  <c r="W83" i="17"/>
  <c r="AF88" i="17"/>
  <c r="G54" i="17"/>
  <c r="AF49" i="17"/>
  <c r="AF67" i="17"/>
  <c r="G94" i="17"/>
  <c r="AF29" i="17"/>
  <c r="AF101" i="17"/>
  <c r="G100" i="17"/>
  <c r="W72" i="17"/>
  <c r="W78" i="17"/>
  <c r="N17" i="17"/>
  <c r="G52" i="17"/>
  <c r="AF89" i="17"/>
  <c r="W77" i="17"/>
  <c r="G16" i="17"/>
  <c r="G46" i="17"/>
  <c r="G6" i="17"/>
  <c r="G70" i="17"/>
  <c r="G60" i="17"/>
  <c r="W7" i="17"/>
  <c r="W68" i="17"/>
  <c r="W52" i="17"/>
  <c r="W61" i="17"/>
  <c r="G81" i="17"/>
  <c r="W81" i="17"/>
  <c r="W43" i="17"/>
  <c r="G97" i="17"/>
  <c r="G37" i="17"/>
  <c r="W70" i="17"/>
  <c r="G41" i="17"/>
  <c r="G102" i="17"/>
  <c r="W98" i="17"/>
  <c r="AF79" i="17"/>
  <c r="AF21" i="17"/>
  <c r="W94" i="17"/>
  <c r="G17" i="17"/>
  <c r="W4" i="17"/>
  <c r="W32" i="17"/>
  <c r="W14" i="17"/>
  <c r="G58" i="17"/>
  <c r="G98" i="17"/>
  <c r="G47" i="17"/>
  <c r="N19" i="17"/>
  <c r="AF56" i="17"/>
  <c r="AF48" i="17"/>
  <c r="AF99" i="17"/>
  <c r="AF43" i="17"/>
  <c r="G36" i="17"/>
  <c r="W59" i="17"/>
  <c r="AF44" i="17"/>
  <c r="W21" i="17"/>
  <c r="AF5" i="17"/>
  <c r="W73" i="17"/>
  <c r="W100" i="17"/>
  <c r="G80" i="17"/>
  <c r="AM10" i="17"/>
  <c r="AF73" i="17"/>
  <c r="W71" i="17"/>
  <c r="N16" i="17"/>
  <c r="AF69" i="17"/>
  <c r="W35" i="17"/>
  <c r="W29" i="17"/>
  <c r="G66" i="17"/>
  <c r="G10" i="17"/>
  <c r="G9" i="17"/>
  <c r="AF52" i="17"/>
  <c r="W44" i="17"/>
  <c r="G14" i="17"/>
  <c r="AM20" i="17"/>
  <c r="G8" i="17"/>
  <c r="AF57" i="17"/>
  <c r="W6" i="17"/>
  <c r="W16" i="17"/>
  <c r="G32" i="17"/>
  <c r="AF96" i="17"/>
  <c r="AF100" i="17"/>
  <c r="G65" i="17"/>
  <c r="G20" i="17"/>
  <c r="W9" i="17"/>
  <c r="W69" i="17"/>
  <c r="AF90" i="17"/>
  <c r="W63" i="17"/>
  <c r="W64" i="17"/>
  <c r="W17" i="17"/>
  <c r="W101" i="17"/>
  <c r="W87" i="17"/>
  <c r="G73" i="17"/>
  <c r="W13" i="17"/>
  <c r="W8" i="17"/>
  <c r="W89" i="17"/>
  <c r="AF8" i="17"/>
  <c r="G77" i="17"/>
  <c r="W42" i="17"/>
  <c r="G53" i="17"/>
  <c r="G71" i="17"/>
  <c r="W58" i="17"/>
  <c r="G83" i="17"/>
  <c r="AM15" i="17"/>
  <c r="G93" i="17"/>
  <c r="G51" i="17"/>
  <c r="W50" i="17"/>
  <c r="W99" i="17"/>
  <c r="W15" i="17"/>
  <c r="G87" i="17"/>
  <c r="AF4" i="17"/>
  <c r="AF16" i="17"/>
  <c r="N4" i="17"/>
  <c r="W55" i="17"/>
  <c r="W85" i="17"/>
  <c r="W38" i="17"/>
  <c r="N20" i="17"/>
  <c r="AF84" i="17"/>
  <c r="N7" i="17"/>
  <c r="AF51" i="17"/>
  <c r="AF22" i="17"/>
  <c r="W12" i="17"/>
  <c r="G99" i="17"/>
  <c r="W102" i="17"/>
  <c r="AM19" i="17"/>
  <c r="W75" i="17"/>
  <c r="AM12" i="17"/>
  <c r="G55" i="17"/>
  <c r="G82" i="17"/>
  <c r="W93" i="17"/>
  <c r="G63" i="17"/>
  <c r="G57" i="17"/>
  <c r="W96" i="17"/>
  <c r="W11" i="17"/>
  <c r="G95" i="17"/>
  <c r="G88" i="17"/>
  <c r="G92" i="17"/>
  <c r="G69" i="17"/>
  <c r="W5" i="17"/>
  <c r="W62" i="17"/>
  <c r="AF9" i="17"/>
  <c r="W84" i="17"/>
  <c r="G76" i="17"/>
  <c r="G19" i="17"/>
  <c r="G15" i="17"/>
  <c r="AF20" i="17"/>
  <c r="G39" i="17"/>
  <c r="AF32" i="17"/>
  <c r="AF50" i="17"/>
  <c r="AF83" i="17"/>
  <c r="W54" i="17"/>
  <c r="G18" i="17"/>
  <c r="N8" i="17"/>
  <c r="W80" i="17"/>
  <c r="AF18" i="17"/>
  <c r="AF42" i="17"/>
  <c r="AF47" i="17"/>
  <c r="AM16" i="17"/>
  <c r="G62" i="17"/>
  <c r="N21" i="17"/>
  <c r="W82" i="17"/>
  <c r="W10" i="17"/>
  <c r="G84" i="17"/>
  <c r="AF13" i="17"/>
  <c r="AF91" i="17"/>
  <c r="AF94" i="17"/>
  <c r="AF86" i="17"/>
  <c r="W79" i="17"/>
  <c r="AF19" i="17"/>
  <c r="AF41" i="17"/>
  <c r="G35" i="17"/>
  <c r="AF92" i="17"/>
  <c r="G38" i="17"/>
  <c r="G68" i="17"/>
  <c r="G72" i="17"/>
  <c r="AF11" i="17"/>
  <c r="G30" i="17"/>
  <c r="G12" i="17"/>
  <c r="AF85" i="17"/>
  <c r="W60" i="17"/>
  <c r="G43" i="17"/>
  <c r="AF60" i="17"/>
  <c r="G90" i="17"/>
  <c r="AF77" i="17"/>
  <c r="AM21" i="17"/>
  <c r="AF12" i="17"/>
  <c r="G29" i="17"/>
  <c r="W47" i="17"/>
  <c r="G4" i="17"/>
  <c r="W48" i="17"/>
  <c r="G89" i="17"/>
  <c r="F2" i="17"/>
  <c r="W51" i="17"/>
  <c r="G21" i="17"/>
  <c r="AM4" i="17"/>
  <c r="W65" i="17"/>
  <c r="G75" i="17"/>
  <c r="AF82" i="17"/>
  <c r="AF62" i="17"/>
  <c r="N13" i="17"/>
  <c r="AM13" i="17"/>
  <c r="G49" i="17"/>
  <c r="Q24" i="17"/>
  <c r="AI24" i="17" l="1"/>
  <c r="J24" i="17"/>
  <c r="C24" i="17"/>
  <c r="Z24" i="17"/>
  <c r="AJ23" i="17"/>
  <c r="AA23" i="17"/>
  <c r="R24" i="17"/>
  <c r="R23" i="17"/>
  <c r="R4" i="16"/>
  <c r="Q25" i="17"/>
  <c r="AB23" i="17"/>
  <c r="S24" i="17"/>
  <c r="S23" i="17"/>
  <c r="AK23" i="17"/>
  <c r="AC23" i="17"/>
  <c r="T24" i="17"/>
  <c r="U23" i="17"/>
  <c r="AL23" i="17"/>
  <c r="U24" i="17"/>
  <c r="AD23" i="17"/>
  <c r="T23" i="17"/>
  <c r="J25" i="17" l="1"/>
  <c r="Z25" i="17"/>
  <c r="C25" i="17"/>
  <c r="AI25" i="17"/>
  <c r="R25" i="17"/>
  <c r="V23" i="17"/>
  <c r="V24" i="17"/>
  <c r="AE23" i="17"/>
  <c r="AJ24" i="17"/>
  <c r="AA24" i="17"/>
  <c r="Q26" i="17"/>
  <c r="AK24" i="17"/>
  <c r="AB24" i="17"/>
  <c r="S25" i="17"/>
  <c r="AC24" i="17"/>
  <c r="U25" i="17"/>
  <c r="T25" i="17"/>
  <c r="AF23" i="17"/>
  <c r="AL24" i="17"/>
  <c r="AM23" i="17"/>
  <c r="W24" i="17"/>
  <c r="AD24" i="17"/>
  <c r="W23" i="17"/>
  <c r="V25" i="17" l="1"/>
  <c r="AI26" i="17"/>
  <c r="J26" i="17"/>
  <c r="R26" i="17"/>
  <c r="C26" i="17"/>
  <c r="Z26" i="17"/>
  <c r="AE24" i="17"/>
  <c r="J45" i="14"/>
  <c r="E45" i="14"/>
  <c r="J29" i="14"/>
  <c r="E29" i="14"/>
  <c r="J55" i="14"/>
  <c r="E55" i="14"/>
  <c r="J52" i="14"/>
  <c r="E52" i="14"/>
  <c r="J36" i="14"/>
  <c r="E36" i="14"/>
  <c r="J62" i="14"/>
  <c r="E62" i="14"/>
  <c r="J59" i="14"/>
  <c r="E59" i="14"/>
  <c r="J43" i="14"/>
  <c r="E43" i="14"/>
  <c r="J61" i="14"/>
  <c r="E61" i="14"/>
  <c r="J66" i="14"/>
  <c r="E66" i="14"/>
  <c r="J35" i="14"/>
  <c r="E35" i="14"/>
  <c r="J12" i="14"/>
  <c r="E12" i="14"/>
  <c r="J17" i="14"/>
  <c r="E17" i="14"/>
  <c r="J42" i="14"/>
  <c r="E42" i="14"/>
  <c r="J32" i="14"/>
  <c r="E32" i="14"/>
  <c r="J24" i="14"/>
  <c r="E24" i="14"/>
  <c r="J16" i="14"/>
  <c r="E16" i="14"/>
  <c r="J8" i="14"/>
  <c r="E8" i="14"/>
  <c r="J64" i="14"/>
  <c r="E64" i="14"/>
  <c r="J57" i="14"/>
  <c r="E57" i="14"/>
  <c r="J34" i="14"/>
  <c r="E34" i="14"/>
  <c r="J26" i="14"/>
  <c r="E26" i="14"/>
  <c r="J18" i="14"/>
  <c r="E18" i="14"/>
  <c r="J53" i="14"/>
  <c r="E53" i="14"/>
  <c r="J37" i="14"/>
  <c r="E37" i="14"/>
  <c r="J14" i="14"/>
  <c r="E14" i="14"/>
  <c r="J70" i="14"/>
  <c r="E70" i="14"/>
  <c r="J47" i="14"/>
  <c r="E47" i="14"/>
  <c r="J60" i="14"/>
  <c r="E60" i="14"/>
  <c r="J44" i="14"/>
  <c r="E44" i="14"/>
  <c r="J21" i="14"/>
  <c r="E21" i="14"/>
  <c r="J6" i="14"/>
  <c r="E6" i="14"/>
  <c r="J54" i="14"/>
  <c r="E54" i="14"/>
  <c r="J67" i="14"/>
  <c r="E67" i="14"/>
  <c r="J51" i="14"/>
  <c r="E51" i="14"/>
  <c r="J28" i="14"/>
  <c r="E28" i="14"/>
  <c r="J13" i="14"/>
  <c r="E13" i="14"/>
  <c r="J69" i="14"/>
  <c r="E69" i="14"/>
  <c r="J10" i="14"/>
  <c r="E10" i="14"/>
  <c r="J58" i="14"/>
  <c r="E58" i="14"/>
  <c r="J50" i="14"/>
  <c r="E50" i="14"/>
  <c r="J20" i="14"/>
  <c r="E20" i="14"/>
  <c r="J68" i="14"/>
  <c r="E68" i="14"/>
  <c r="J33" i="14"/>
  <c r="E33" i="14"/>
  <c r="J25" i="14"/>
  <c r="E25" i="14"/>
  <c r="J9" i="14"/>
  <c r="E9" i="14"/>
  <c r="J65" i="14"/>
  <c r="E65" i="14"/>
  <c r="J27" i="14"/>
  <c r="E27" i="14"/>
  <c r="J19" i="14"/>
  <c r="E19" i="14"/>
  <c r="J11" i="14"/>
  <c r="E11" i="14"/>
  <c r="J39" i="14"/>
  <c r="E39" i="14"/>
  <c r="J31" i="14"/>
  <c r="E31" i="14"/>
  <c r="J23" i="14"/>
  <c r="E23" i="14"/>
  <c r="J15" i="14"/>
  <c r="E15" i="14"/>
  <c r="J71" i="14"/>
  <c r="E71" i="14"/>
  <c r="J56" i="14"/>
  <c r="E56" i="14"/>
  <c r="J49" i="14"/>
  <c r="E49" i="14"/>
  <c r="J41" i="14"/>
  <c r="E41" i="14"/>
  <c r="J46" i="14"/>
  <c r="E46" i="14"/>
  <c r="J38" i="14"/>
  <c r="E38" i="14"/>
  <c r="J30" i="14"/>
  <c r="E30" i="14"/>
  <c r="J22" i="14"/>
  <c r="E22" i="14"/>
  <c r="J7" i="14"/>
  <c r="E7" i="14"/>
  <c r="J63" i="14"/>
  <c r="E63" i="14"/>
  <c r="J48" i="14"/>
  <c r="E48" i="14"/>
  <c r="J40" i="14"/>
  <c r="E40" i="14"/>
  <c r="AJ25" i="17"/>
  <c r="AA25" i="17"/>
  <c r="G70" i="14"/>
  <c r="F70" i="14"/>
  <c r="G67" i="14"/>
  <c r="F67" i="14"/>
  <c r="G69" i="14"/>
  <c r="F69" i="14"/>
  <c r="G66" i="14"/>
  <c r="F66" i="14"/>
  <c r="F65" i="14"/>
  <c r="G65" i="14"/>
  <c r="G68" i="14"/>
  <c r="F68" i="14"/>
  <c r="F71" i="14"/>
  <c r="G71" i="14"/>
  <c r="Q27" i="17"/>
  <c r="AB25" i="17"/>
  <c r="AK25" i="17"/>
  <c r="S26" i="17"/>
  <c r="T26" i="17"/>
  <c r="AC25" i="17"/>
  <c r="U26" i="17"/>
  <c r="AL25" i="17"/>
  <c r="AF24" i="17"/>
  <c r="AD25" i="17"/>
  <c r="W25" i="17"/>
  <c r="AM24" i="17"/>
  <c r="Q28" i="17"/>
  <c r="B3" i="19" a="1"/>
  <c r="B34" i="19" a="1"/>
  <c r="C23" i="19" a="1"/>
  <c r="B3" i="24" a="1"/>
  <c r="B34" i="24" a="1"/>
  <c r="C23" i="24" a="1"/>
  <c r="C26" i="24" l="1"/>
  <c r="J26" i="24" s="1"/>
  <c r="C24" i="24"/>
  <c r="J24" i="24" s="1"/>
  <c r="C25" i="24"/>
  <c r="J25" i="24" s="1"/>
  <c r="C23" i="24"/>
  <c r="J23" i="24" s="1"/>
  <c r="C30" i="24"/>
  <c r="J30" i="24" s="1"/>
  <c r="C27" i="24"/>
  <c r="J27" i="24" s="1"/>
  <c r="C28" i="24"/>
  <c r="J28" i="24" s="1"/>
  <c r="C29" i="24"/>
  <c r="J29" i="24" s="1"/>
  <c r="B60" i="24"/>
  <c r="B67" i="24"/>
  <c r="B74" i="24"/>
  <c r="B69" i="24"/>
  <c r="B93" i="24"/>
  <c r="B39" i="24"/>
  <c r="B88" i="24"/>
  <c r="B45" i="24"/>
  <c r="B51" i="24"/>
  <c r="B65" i="24"/>
  <c r="B38" i="24"/>
  <c r="B36" i="24"/>
  <c r="B43" i="24"/>
  <c r="B50" i="24"/>
  <c r="B54" i="24"/>
  <c r="B97" i="24"/>
  <c r="B87" i="24"/>
  <c r="B56" i="24"/>
  <c r="B42" i="24"/>
  <c r="B40" i="24"/>
  <c r="B62" i="24"/>
  <c r="B57" i="24"/>
  <c r="B84" i="24"/>
  <c r="B91" i="24"/>
  <c r="B98" i="24"/>
  <c r="B34" i="24"/>
  <c r="B86" i="24"/>
  <c r="B52" i="24"/>
  <c r="B59" i="24"/>
  <c r="B66" i="24"/>
  <c r="B55" i="24"/>
  <c r="B79" i="24"/>
  <c r="B49" i="24"/>
  <c r="B63" i="24"/>
  <c r="B48" i="24"/>
  <c r="B44" i="24"/>
  <c r="B58" i="24"/>
  <c r="B41" i="24"/>
  <c r="B73" i="24"/>
  <c r="B46" i="24"/>
  <c r="B64" i="24"/>
  <c r="B92" i="24"/>
  <c r="B99" i="24"/>
  <c r="B35" i="24"/>
  <c r="B77" i="24"/>
  <c r="B61" i="24"/>
  <c r="B80" i="24"/>
  <c r="B81" i="24"/>
  <c r="B76" i="24"/>
  <c r="B47" i="24"/>
  <c r="B37" i="24"/>
  <c r="B68" i="24"/>
  <c r="B70" i="24"/>
  <c r="B72" i="24"/>
  <c r="B83" i="24"/>
  <c r="B89" i="24"/>
  <c r="B85" i="24"/>
  <c r="B75" i="24"/>
  <c r="B95" i="24"/>
  <c r="B82" i="24"/>
  <c r="B94" i="24"/>
  <c r="B78" i="24"/>
  <c r="B90" i="24"/>
  <c r="B53" i="24"/>
  <c r="B96" i="24"/>
  <c r="B71" i="24"/>
  <c r="B13" i="24"/>
  <c r="J13" i="24" s="1"/>
  <c r="B3" i="24"/>
  <c r="J3" i="24" s="1"/>
  <c r="B20" i="24"/>
  <c r="J20" i="24" s="1"/>
  <c r="B12" i="24"/>
  <c r="J12" i="24" s="1"/>
  <c r="B7" i="24"/>
  <c r="J7" i="24" s="1"/>
  <c r="B5" i="24"/>
  <c r="J5" i="24" s="1"/>
  <c r="B18" i="24"/>
  <c r="J18" i="24" s="1"/>
  <c r="B15" i="24"/>
  <c r="J15" i="24" s="1"/>
  <c r="B10" i="24"/>
  <c r="J10" i="24" s="1"/>
  <c r="B4" i="24"/>
  <c r="J4" i="24" s="1"/>
  <c r="B19" i="24"/>
  <c r="J19" i="24" s="1"/>
  <c r="B8" i="24"/>
  <c r="J8" i="24" s="1"/>
  <c r="B17" i="24"/>
  <c r="J17" i="24" s="1"/>
  <c r="B11" i="24"/>
  <c r="J11" i="24" s="1"/>
  <c r="B16" i="24"/>
  <c r="J16" i="24" s="1"/>
  <c r="B6" i="24"/>
  <c r="J6" i="24" s="1"/>
  <c r="B9" i="24"/>
  <c r="J9" i="24" s="1"/>
  <c r="B14" i="24"/>
  <c r="J14" i="24" s="1"/>
  <c r="B7" i="19"/>
  <c r="J7" i="19" s="1"/>
  <c r="B12" i="19"/>
  <c r="J12" i="19" s="1"/>
  <c r="B3" i="19"/>
  <c r="J3" i="19" s="1"/>
  <c r="B17" i="19"/>
  <c r="J17" i="19" s="1"/>
  <c r="B16" i="19"/>
  <c r="J16" i="19" s="1"/>
  <c r="B5" i="19"/>
  <c r="J5" i="19" s="1"/>
  <c r="B20" i="19"/>
  <c r="J20" i="19" s="1"/>
  <c r="B6" i="19"/>
  <c r="J6" i="19" s="1"/>
  <c r="B14" i="19"/>
  <c r="J14" i="19" s="1"/>
  <c r="B15" i="19"/>
  <c r="J15" i="19" s="1"/>
  <c r="B9" i="19"/>
  <c r="J9" i="19" s="1"/>
  <c r="B18" i="19"/>
  <c r="J18" i="19" s="1"/>
  <c r="B13" i="19"/>
  <c r="J13" i="19" s="1"/>
  <c r="B4" i="19"/>
  <c r="J4" i="19" s="1"/>
  <c r="B8" i="19"/>
  <c r="J8" i="19" s="1"/>
  <c r="B10" i="19"/>
  <c r="J10" i="19" s="1"/>
  <c r="B11" i="19"/>
  <c r="J11" i="19" s="1"/>
  <c r="B19" i="19"/>
  <c r="J19" i="19" s="1"/>
  <c r="B56" i="19"/>
  <c r="B82" i="19"/>
  <c r="B48" i="19"/>
  <c r="B74" i="19"/>
  <c r="B83" i="19"/>
  <c r="B81" i="19"/>
  <c r="B59" i="19"/>
  <c r="B71" i="19"/>
  <c r="B49" i="19"/>
  <c r="B89" i="19"/>
  <c r="B66" i="19"/>
  <c r="B60" i="19"/>
  <c r="B62" i="19"/>
  <c r="B44" i="19"/>
  <c r="B76" i="19"/>
  <c r="B68" i="19"/>
  <c r="B95" i="19"/>
  <c r="B77" i="19"/>
  <c r="B90" i="19"/>
  <c r="B67" i="19"/>
  <c r="B80" i="19"/>
  <c r="B85" i="19"/>
  <c r="B55" i="19"/>
  <c r="B35" i="19"/>
  <c r="B92" i="19"/>
  <c r="B70" i="19"/>
  <c r="B42" i="19"/>
  <c r="B75" i="19"/>
  <c r="B39" i="19"/>
  <c r="B86" i="19"/>
  <c r="B97" i="19"/>
  <c r="B36" i="19"/>
  <c r="B65" i="19"/>
  <c r="B51" i="19"/>
  <c r="B78" i="19"/>
  <c r="B54" i="19"/>
  <c r="B41" i="19"/>
  <c r="B87" i="19"/>
  <c r="B99" i="19"/>
  <c r="B63" i="19"/>
  <c r="B37" i="19"/>
  <c r="B88" i="19"/>
  <c r="B38" i="19"/>
  <c r="B72" i="19"/>
  <c r="B47" i="19"/>
  <c r="B58" i="19"/>
  <c r="B40" i="19"/>
  <c r="B57" i="19"/>
  <c r="B34" i="19"/>
  <c r="B64" i="19"/>
  <c r="B43" i="19"/>
  <c r="B98" i="19"/>
  <c r="B50" i="19"/>
  <c r="B61" i="19"/>
  <c r="B79" i="19"/>
  <c r="B52" i="19"/>
  <c r="B93" i="19"/>
  <c r="B94" i="19"/>
  <c r="B96" i="19"/>
  <c r="B69" i="19"/>
  <c r="B45" i="19"/>
  <c r="B84" i="19"/>
  <c r="B46" i="19"/>
  <c r="B91" i="19"/>
  <c r="B73" i="19"/>
  <c r="B53" i="19"/>
  <c r="C30" i="19"/>
  <c r="J30" i="19" s="1"/>
  <c r="C25" i="19"/>
  <c r="C26" i="19"/>
  <c r="J26" i="19" s="1"/>
  <c r="C23" i="19"/>
  <c r="C24" i="19"/>
  <c r="C27" i="19"/>
  <c r="C28" i="19"/>
  <c r="J28" i="19" s="1"/>
  <c r="C29" i="19"/>
  <c r="J29" i="19" s="1"/>
  <c r="J28" i="17"/>
  <c r="R28" i="17"/>
  <c r="Z28" i="17"/>
  <c r="C28" i="17"/>
  <c r="AI28" i="17"/>
  <c r="V26" i="17"/>
  <c r="C27" i="17"/>
  <c r="AI27" i="17"/>
  <c r="Z27" i="17"/>
  <c r="J27" i="17"/>
  <c r="R27" i="17"/>
  <c r="AE25" i="17"/>
  <c r="AJ26" i="17"/>
  <c r="AA26" i="17"/>
  <c r="B21" i="23" a="1"/>
  <c r="B35" i="23" a="1"/>
  <c r="C24" i="23" a="1"/>
  <c r="B3" i="23" a="1"/>
  <c r="B3" i="20" a="1"/>
  <c r="B34" i="22" a="1"/>
  <c r="B3" i="22" a="1"/>
  <c r="C23" i="22" a="1"/>
  <c r="B24" i="20" a="1"/>
  <c r="S27" i="17"/>
  <c r="AK26" i="17"/>
  <c r="AB26" i="17"/>
  <c r="S28" i="17"/>
  <c r="AF25" i="17"/>
  <c r="W26" i="17"/>
  <c r="AM25" i="17"/>
  <c r="U28" i="17"/>
  <c r="U27" i="17"/>
  <c r="AL26" i="17"/>
  <c r="T27" i="17"/>
  <c r="AC26" i="17"/>
  <c r="AD26" i="17"/>
  <c r="T28" i="17"/>
  <c r="B18" i="23" l="1"/>
  <c r="J18" i="23" s="1"/>
  <c r="B4" i="23"/>
  <c r="B20" i="23"/>
  <c r="J20" i="23" s="1"/>
  <c r="B14" i="23"/>
  <c r="J14" i="23" s="1"/>
  <c r="B16" i="23"/>
  <c r="J16" i="23" s="1"/>
  <c r="B3" i="23"/>
  <c r="B6" i="23"/>
  <c r="J6" i="23" s="1"/>
  <c r="B13" i="23"/>
  <c r="J13" i="23" s="1"/>
  <c r="B15" i="23"/>
  <c r="J15" i="23" s="1"/>
  <c r="B10" i="23"/>
  <c r="J10" i="23" s="1"/>
  <c r="B11" i="23"/>
  <c r="J11" i="23" s="1"/>
  <c r="B17" i="23"/>
  <c r="J17" i="23" s="1"/>
  <c r="B12" i="23"/>
  <c r="J12" i="23" s="1"/>
  <c r="B7" i="23"/>
  <c r="J7" i="23" s="1"/>
  <c r="B5" i="23"/>
  <c r="J5" i="23" s="1"/>
  <c r="B9" i="23"/>
  <c r="J9" i="23" s="1"/>
  <c r="B8" i="23"/>
  <c r="J8" i="23" s="1"/>
  <c r="B19" i="23"/>
  <c r="J19" i="23" s="1"/>
  <c r="C27" i="23"/>
  <c r="J27" i="23" s="1"/>
  <c r="C24" i="23"/>
  <c r="C29" i="23"/>
  <c r="J29" i="23" s="1"/>
  <c r="C28" i="23"/>
  <c r="J28" i="23" s="1"/>
  <c r="C30" i="23"/>
  <c r="C31" i="23"/>
  <c r="J31" i="23" s="1"/>
  <c r="C25" i="23"/>
  <c r="C26" i="23"/>
  <c r="B50" i="23"/>
  <c r="J50" i="23" s="1"/>
  <c r="B97" i="23"/>
  <c r="J97" i="23" s="1"/>
  <c r="B53" i="23"/>
  <c r="J53" i="23" s="1"/>
  <c r="B39" i="23"/>
  <c r="J39" i="23" s="1"/>
  <c r="B77" i="23"/>
  <c r="J77" i="23" s="1"/>
  <c r="B82" i="23"/>
  <c r="J82" i="23" s="1"/>
  <c r="B64" i="23"/>
  <c r="J64" i="23" s="1"/>
  <c r="B86" i="23"/>
  <c r="J86" i="23" s="1"/>
  <c r="B61" i="23"/>
  <c r="J61" i="23" s="1"/>
  <c r="B36" i="23"/>
  <c r="J36" i="23" s="1"/>
  <c r="B55" i="23"/>
  <c r="J55" i="23" s="1"/>
  <c r="B41" i="23"/>
  <c r="J41" i="23" s="1"/>
  <c r="B65" i="23"/>
  <c r="J65" i="23" s="1"/>
  <c r="B62" i="23"/>
  <c r="J62" i="23" s="1"/>
  <c r="B63" i="23"/>
  <c r="J63" i="23" s="1"/>
  <c r="B46" i="23"/>
  <c r="J46" i="23" s="1"/>
  <c r="B58" i="23"/>
  <c r="J58" i="23" s="1"/>
  <c r="B66" i="23"/>
  <c r="J66" i="23" s="1"/>
  <c r="B42" i="23"/>
  <c r="J42" i="23" s="1"/>
  <c r="B56" i="23"/>
  <c r="J56" i="23" s="1"/>
  <c r="B84" i="23"/>
  <c r="J84" i="23" s="1"/>
  <c r="B83" i="23"/>
  <c r="J83" i="23" s="1"/>
  <c r="B47" i="23"/>
  <c r="J47" i="23" s="1"/>
  <c r="B45" i="23"/>
  <c r="J45" i="23" s="1"/>
  <c r="B99" i="23"/>
  <c r="J99" i="23" s="1"/>
  <c r="B81" i="23"/>
  <c r="J81" i="23" s="1"/>
  <c r="B78" i="23"/>
  <c r="J78" i="23" s="1"/>
  <c r="B69" i="23"/>
  <c r="J69" i="23" s="1"/>
  <c r="B94" i="23"/>
  <c r="J94" i="23" s="1"/>
  <c r="B48" i="23"/>
  <c r="J48" i="23" s="1"/>
  <c r="B85" i="23"/>
  <c r="J85" i="23" s="1"/>
  <c r="B90" i="23"/>
  <c r="J90" i="23" s="1"/>
  <c r="B72" i="23"/>
  <c r="J72" i="23" s="1"/>
  <c r="B57" i="23"/>
  <c r="J57" i="23" s="1"/>
  <c r="B43" i="23"/>
  <c r="J43" i="23" s="1"/>
  <c r="B59" i="23"/>
  <c r="J59" i="23" s="1"/>
  <c r="B54" i="23"/>
  <c r="J54" i="23" s="1"/>
  <c r="B40" i="23"/>
  <c r="J40" i="23" s="1"/>
  <c r="B79" i="23"/>
  <c r="J79" i="23" s="1"/>
  <c r="B68" i="23"/>
  <c r="J68" i="23" s="1"/>
  <c r="B89" i="23"/>
  <c r="J89" i="23" s="1"/>
  <c r="B75" i="23"/>
  <c r="J75" i="23" s="1"/>
  <c r="B71" i="23"/>
  <c r="J71" i="23" s="1"/>
  <c r="B52" i="23"/>
  <c r="J52" i="23" s="1"/>
  <c r="B98" i="23"/>
  <c r="J98" i="23" s="1"/>
  <c r="B100" i="23"/>
  <c r="J100" i="23" s="1"/>
  <c r="B93" i="23"/>
  <c r="J93" i="23" s="1"/>
  <c r="B44" i="23"/>
  <c r="J44" i="23" s="1"/>
  <c r="B51" i="23"/>
  <c r="J51" i="23" s="1"/>
  <c r="B95" i="23"/>
  <c r="J95" i="23" s="1"/>
  <c r="B91" i="23"/>
  <c r="J91" i="23" s="1"/>
  <c r="B88" i="23"/>
  <c r="J88" i="23" s="1"/>
  <c r="B96" i="23"/>
  <c r="J96" i="23" s="1"/>
  <c r="B87" i="23"/>
  <c r="J87" i="23" s="1"/>
  <c r="B49" i="23"/>
  <c r="J49" i="23" s="1"/>
  <c r="B73" i="23"/>
  <c r="J73" i="23" s="1"/>
  <c r="B67" i="23"/>
  <c r="J67" i="23" s="1"/>
  <c r="B60" i="23"/>
  <c r="J60" i="23" s="1"/>
  <c r="B35" i="23"/>
  <c r="J35" i="23" s="1"/>
  <c r="B38" i="23"/>
  <c r="J38" i="23" s="1"/>
  <c r="B74" i="23"/>
  <c r="J74" i="23" s="1"/>
  <c r="B80" i="23"/>
  <c r="J80" i="23" s="1"/>
  <c r="B76" i="23"/>
  <c r="J76" i="23" s="1"/>
  <c r="B70" i="23"/>
  <c r="J70" i="23" s="1"/>
  <c r="B37" i="23"/>
  <c r="J37" i="23" s="1"/>
  <c r="B92" i="23"/>
  <c r="J92" i="23" s="1"/>
  <c r="B21" i="23"/>
  <c r="J21" i="23" s="1"/>
  <c r="J97" i="24"/>
  <c r="O91" i="24"/>
  <c r="O77" i="24"/>
  <c r="J83" i="24"/>
  <c r="O67" i="24"/>
  <c r="J73" i="24"/>
  <c r="O78" i="24"/>
  <c r="J84" i="24"/>
  <c r="J54" i="24"/>
  <c r="O48" i="24"/>
  <c r="J88" i="24"/>
  <c r="O82" i="24"/>
  <c r="J41" i="24"/>
  <c r="O35" i="24"/>
  <c r="J68" i="24"/>
  <c r="O62" i="24"/>
  <c r="J44" i="24"/>
  <c r="O38" i="24"/>
  <c r="J40" i="24"/>
  <c r="O34" i="24"/>
  <c r="J69" i="24"/>
  <c r="O63" i="24"/>
  <c r="J53" i="24"/>
  <c r="O47" i="24"/>
  <c r="O83" i="24"/>
  <c r="J89" i="24"/>
  <c r="O75" i="24"/>
  <c r="J81" i="24"/>
  <c r="J46" i="24"/>
  <c r="O40" i="24"/>
  <c r="J79" i="24"/>
  <c r="O73" i="24"/>
  <c r="J91" i="24"/>
  <c r="O85" i="24"/>
  <c r="O39" i="24"/>
  <c r="J45" i="24"/>
  <c r="O84" i="24"/>
  <c r="J90" i="24"/>
  <c r="J80" i="24"/>
  <c r="O74" i="24"/>
  <c r="J55" i="24"/>
  <c r="O49" i="24"/>
  <c r="J78" i="24"/>
  <c r="O72" i="24"/>
  <c r="O66" i="24"/>
  <c r="J72" i="24"/>
  <c r="J61" i="24"/>
  <c r="O55" i="24"/>
  <c r="J66" i="24"/>
  <c r="O60" i="24"/>
  <c r="J57" i="24"/>
  <c r="O51" i="24"/>
  <c r="O44" i="24"/>
  <c r="J50" i="24"/>
  <c r="J39" i="24"/>
  <c r="O33" i="24"/>
  <c r="O88" i="24"/>
  <c r="J94" i="24"/>
  <c r="J70" i="24"/>
  <c r="O64" i="24"/>
  <c r="O71" i="24"/>
  <c r="J77" i="24"/>
  <c r="J58" i="24"/>
  <c r="O52" i="24"/>
  <c r="J59" i="24"/>
  <c r="O53" i="24"/>
  <c r="J62" i="24"/>
  <c r="O56" i="24"/>
  <c r="O37" i="24"/>
  <c r="J43" i="24"/>
  <c r="J93" i="24"/>
  <c r="O87" i="24"/>
  <c r="J82" i="24"/>
  <c r="O76" i="24"/>
  <c r="O29" i="24"/>
  <c r="J35" i="24"/>
  <c r="O46" i="24"/>
  <c r="J52" i="24"/>
  <c r="J36" i="24"/>
  <c r="O30" i="24"/>
  <c r="O89" i="24"/>
  <c r="J95" i="24"/>
  <c r="J37" i="24"/>
  <c r="O31" i="24"/>
  <c r="O93" i="24"/>
  <c r="J99" i="24"/>
  <c r="J48" i="24"/>
  <c r="O42" i="24"/>
  <c r="J86" i="24"/>
  <c r="O80" i="24"/>
  <c r="J42" i="24"/>
  <c r="O36" i="24"/>
  <c r="J38" i="24"/>
  <c r="O32" i="24"/>
  <c r="J74" i="24"/>
  <c r="O68" i="24"/>
  <c r="J71" i="24"/>
  <c r="O65" i="24"/>
  <c r="O69" i="24"/>
  <c r="J75" i="24"/>
  <c r="J47" i="24"/>
  <c r="O41" i="24"/>
  <c r="O86" i="24"/>
  <c r="J92" i="24"/>
  <c r="O57" i="24"/>
  <c r="J63" i="24"/>
  <c r="J34" i="24"/>
  <c r="O28" i="24"/>
  <c r="O50" i="24"/>
  <c r="J56" i="24"/>
  <c r="J65" i="24"/>
  <c r="O59" i="24"/>
  <c r="J67" i="24"/>
  <c r="O61" i="24"/>
  <c r="O90" i="24"/>
  <c r="J96" i="24"/>
  <c r="J85" i="24"/>
  <c r="O79" i="24"/>
  <c r="J76" i="24"/>
  <c r="O70" i="24"/>
  <c r="O58" i="24"/>
  <c r="J64" i="24"/>
  <c r="O43" i="24"/>
  <c r="J49" i="24"/>
  <c r="O92" i="24"/>
  <c r="J98" i="24"/>
  <c r="J87" i="24"/>
  <c r="O81" i="24"/>
  <c r="J51" i="24"/>
  <c r="O45" i="24"/>
  <c r="J60" i="24"/>
  <c r="O54" i="24"/>
  <c r="C30" i="22"/>
  <c r="J30" i="22" s="1"/>
  <c r="C23" i="22"/>
  <c r="J23" i="22" s="1"/>
  <c r="C24" i="22"/>
  <c r="J24" i="22" s="1"/>
  <c r="C26" i="22"/>
  <c r="J26" i="22" s="1"/>
  <c r="C28" i="22"/>
  <c r="J28" i="22" s="1"/>
  <c r="C29" i="22"/>
  <c r="J29" i="22" s="1"/>
  <c r="C25" i="22"/>
  <c r="J25" i="22" s="1"/>
  <c r="C27" i="22"/>
  <c r="J27" i="22" s="1"/>
  <c r="B12" i="22"/>
  <c r="J12" i="22" s="1"/>
  <c r="B16" i="22"/>
  <c r="J16" i="22" s="1"/>
  <c r="B3" i="22"/>
  <c r="J3" i="22" s="1"/>
  <c r="B18" i="22"/>
  <c r="J18" i="22" s="1"/>
  <c r="B8" i="22"/>
  <c r="J8" i="22" s="1"/>
  <c r="B13" i="22"/>
  <c r="J13" i="22" s="1"/>
  <c r="B9" i="22"/>
  <c r="J9" i="22" s="1"/>
  <c r="B11" i="22"/>
  <c r="J11" i="22" s="1"/>
  <c r="B14" i="22"/>
  <c r="J14" i="22" s="1"/>
  <c r="B4" i="22"/>
  <c r="J4" i="22" s="1"/>
  <c r="B17" i="22"/>
  <c r="J17" i="22" s="1"/>
  <c r="B15" i="22"/>
  <c r="J15" i="22" s="1"/>
  <c r="B6" i="22"/>
  <c r="J6" i="22" s="1"/>
  <c r="B10" i="22"/>
  <c r="J10" i="22" s="1"/>
  <c r="B19" i="22"/>
  <c r="J19" i="22" s="1"/>
  <c r="B20" i="22"/>
  <c r="J20" i="22" s="1"/>
  <c r="B7" i="22"/>
  <c r="J7" i="22" s="1"/>
  <c r="B5" i="22"/>
  <c r="J5" i="22" s="1"/>
  <c r="B34" i="22"/>
  <c r="J34" i="22" s="1"/>
  <c r="B70" i="22"/>
  <c r="O64" i="22" s="1"/>
  <c r="B90" i="22"/>
  <c r="J90" i="22" s="1"/>
  <c r="B49" i="22"/>
  <c r="O43" i="22" s="1"/>
  <c r="B88" i="22"/>
  <c r="O82" i="22" s="1"/>
  <c r="B59" i="22"/>
  <c r="J59" i="22" s="1"/>
  <c r="B44" i="22"/>
  <c r="B89" i="22"/>
  <c r="O83" i="22" s="1"/>
  <c r="B75" i="22"/>
  <c r="O69" i="22" s="1"/>
  <c r="B92" i="22"/>
  <c r="O86" i="22" s="1"/>
  <c r="B71" i="22"/>
  <c r="J71" i="22" s="1"/>
  <c r="B46" i="22"/>
  <c r="J46" i="22" s="1"/>
  <c r="B77" i="22"/>
  <c r="O71" i="22" s="1"/>
  <c r="B41" i="22"/>
  <c r="J41" i="22" s="1"/>
  <c r="B82" i="22"/>
  <c r="J82" i="22" s="1"/>
  <c r="B80" i="22"/>
  <c r="B87" i="22"/>
  <c r="B39" i="22"/>
  <c r="B65" i="22"/>
  <c r="O59" i="22" s="1"/>
  <c r="B81" i="22"/>
  <c r="J81" i="22" s="1"/>
  <c r="B94" i="22"/>
  <c r="O88" i="22" s="1"/>
  <c r="B79" i="22"/>
  <c r="J79" i="22" s="1"/>
  <c r="B52" i="22"/>
  <c r="J52" i="22" s="1"/>
  <c r="B42" i="22"/>
  <c r="O36" i="22" s="1"/>
  <c r="B99" i="22"/>
  <c r="O93" i="22" s="1"/>
  <c r="B74" i="22"/>
  <c r="O68" i="22" s="1"/>
  <c r="B83" i="22"/>
  <c r="J83" i="22" s="1"/>
  <c r="B38" i="22"/>
  <c r="O32" i="22" s="1"/>
  <c r="B84" i="22"/>
  <c r="J84" i="22" s="1"/>
  <c r="B67" i="22"/>
  <c r="O61" i="22" s="1"/>
  <c r="B96" i="22"/>
  <c r="B43" i="22"/>
  <c r="O37" i="22" s="1"/>
  <c r="B56" i="22"/>
  <c r="B50" i="22"/>
  <c r="O44" i="22" s="1"/>
  <c r="B57" i="22"/>
  <c r="J57" i="22" s="1"/>
  <c r="B51" i="22"/>
  <c r="J51" i="22" s="1"/>
  <c r="B78" i="22"/>
  <c r="J78" i="22" s="1"/>
  <c r="B69" i="22"/>
  <c r="J69" i="22" s="1"/>
  <c r="B61" i="22"/>
  <c r="B73" i="22"/>
  <c r="B64" i="22"/>
  <c r="J64" i="22" s="1"/>
  <c r="B36" i="22"/>
  <c r="O30" i="22" s="1"/>
  <c r="B91" i="22"/>
  <c r="J91" i="22" s="1"/>
  <c r="B54" i="22"/>
  <c r="O48" i="22" s="1"/>
  <c r="B60" i="22"/>
  <c r="J60" i="22" s="1"/>
  <c r="B98" i="22"/>
  <c r="O92" i="22" s="1"/>
  <c r="B37" i="22"/>
  <c r="B72" i="22"/>
  <c r="J72" i="22" s="1"/>
  <c r="B47" i="22"/>
  <c r="B66" i="22"/>
  <c r="O60" i="22" s="1"/>
  <c r="B53" i="22"/>
  <c r="B45" i="22"/>
  <c r="J45" i="22" s="1"/>
  <c r="B86" i="22"/>
  <c r="J86" i="22" s="1"/>
  <c r="B97" i="22"/>
  <c r="J97" i="22" s="1"/>
  <c r="B95" i="22"/>
  <c r="B85" i="22"/>
  <c r="B55" i="22"/>
  <c r="J55" i="22" s="1"/>
  <c r="B62" i="22"/>
  <c r="J62" i="22" s="1"/>
  <c r="B93" i="22"/>
  <c r="B58" i="22"/>
  <c r="J58" i="22" s="1"/>
  <c r="B63" i="22"/>
  <c r="O57" i="22" s="1"/>
  <c r="B68" i="22"/>
  <c r="O62" i="22" s="1"/>
  <c r="B40" i="22"/>
  <c r="O34" i="22" s="1"/>
  <c r="B48" i="22"/>
  <c r="B76" i="22"/>
  <c r="B35" i="22"/>
  <c r="O29" i="22" s="1"/>
  <c r="J25" i="23"/>
  <c r="J30" i="23"/>
  <c r="J24" i="23"/>
  <c r="J26" i="23"/>
  <c r="J4" i="23"/>
  <c r="J3" i="23"/>
  <c r="E27" i="19"/>
  <c r="O24" i="19" s="1"/>
  <c r="J27" i="19"/>
  <c r="E24" i="19"/>
  <c r="J24" i="19"/>
  <c r="E23" i="19"/>
  <c r="O20" i="19" s="1"/>
  <c r="J23" i="19"/>
  <c r="E25" i="19"/>
  <c r="J25" i="19"/>
  <c r="J65" i="22"/>
  <c r="O66" i="22"/>
  <c r="O79" i="22"/>
  <c r="J85" i="22"/>
  <c r="O33" i="22"/>
  <c r="J39" i="22"/>
  <c r="J35" i="22"/>
  <c r="J48" i="22"/>
  <c r="O42" i="22"/>
  <c r="J56" i="22"/>
  <c r="O50" i="22"/>
  <c r="J76" i="22"/>
  <c r="O70" i="22"/>
  <c r="O76" i="22"/>
  <c r="O67" i="22"/>
  <c r="J73" i="22"/>
  <c r="J93" i="22"/>
  <c r="O87" i="22"/>
  <c r="O74" i="22"/>
  <c r="J80" i="22"/>
  <c r="J61" i="22"/>
  <c r="O55" i="22"/>
  <c r="O38" i="22"/>
  <c r="J44" i="22"/>
  <c r="O81" i="22"/>
  <c r="J87" i="22"/>
  <c r="J88" i="22"/>
  <c r="O46" i="22"/>
  <c r="J37" i="22"/>
  <c r="O31" i="22"/>
  <c r="J43" i="22"/>
  <c r="O89" i="22"/>
  <c r="J95" i="22"/>
  <c r="J89" i="22"/>
  <c r="J67" i="22"/>
  <c r="J40" i="22"/>
  <c r="J96" i="22"/>
  <c r="O90" i="22"/>
  <c r="J74" i="22"/>
  <c r="O47" i="22"/>
  <c r="J53" i="22"/>
  <c r="O28" i="22"/>
  <c r="J47" i="22"/>
  <c r="O41" i="22"/>
  <c r="O91" i="22"/>
  <c r="B9" i="20"/>
  <c r="J9" i="20" s="1"/>
  <c r="B19" i="20"/>
  <c r="J19" i="20" s="1"/>
  <c r="B18" i="20"/>
  <c r="J18" i="20" s="1"/>
  <c r="B17" i="20"/>
  <c r="J17" i="20" s="1"/>
  <c r="B8" i="20"/>
  <c r="J8" i="20" s="1"/>
  <c r="B12" i="20"/>
  <c r="J12" i="20" s="1"/>
  <c r="B5" i="20"/>
  <c r="J5" i="20" s="1"/>
  <c r="B15" i="20"/>
  <c r="J15" i="20" s="1"/>
  <c r="B7" i="20"/>
  <c r="J7" i="20" s="1"/>
  <c r="B13" i="20"/>
  <c r="J13" i="20" s="1"/>
  <c r="B3" i="20"/>
  <c r="J3" i="20" s="1"/>
  <c r="B6" i="20"/>
  <c r="J6" i="20" s="1"/>
  <c r="B20" i="20"/>
  <c r="J20" i="20" s="1"/>
  <c r="B11" i="20"/>
  <c r="J11" i="20" s="1"/>
  <c r="B16" i="20"/>
  <c r="J16" i="20" s="1"/>
  <c r="B14" i="20"/>
  <c r="J14" i="20" s="1"/>
  <c r="B10" i="20"/>
  <c r="J10" i="20" s="1"/>
  <c r="B4" i="20"/>
  <c r="J4" i="20" s="1"/>
  <c r="B87" i="20"/>
  <c r="J87" i="20" s="1"/>
  <c r="B60" i="20"/>
  <c r="J60" i="20" s="1"/>
  <c r="B85" i="20"/>
  <c r="J85" i="20" s="1"/>
  <c r="B99" i="20"/>
  <c r="B89" i="20"/>
  <c r="J89" i="20" s="1"/>
  <c r="B36" i="20"/>
  <c r="J36" i="20" s="1"/>
  <c r="B46" i="20"/>
  <c r="J46" i="20" s="1"/>
  <c r="B30" i="20"/>
  <c r="J30" i="20" s="1"/>
  <c r="B61" i="20"/>
  <c r="J61" i="20" s="1"/>
  <c r="B52" i="20"/>
  <c r="J52" i="20" s="1"/>
  <c r="B80" i="20"/>
  <c r="J80" i="20" s="1"/>
  <c r="B49" i="20"/>
  <c r="J49" i="20" s="1"/>
  <c r="B94" i="20"/>
  <c r="B47" i="20"/>
  <c r="J47" i="20" s="1"/>
  <c r="B62" i="20"/>
  <c r="J62" i="20" s="1"/>
  <c r="B26" i="20"/>
  <c r="J26" i="20" s="1"/>
  <c r="B58" i="20"/>
  <c r="J58" i="20" s="1"/>
  <c r="B97" i="20"/>
  <c r="B25" i="20"/>
  <c r="J25" i="20" s="1"/>
  <c r="B42" i="20"/>
  <c r="J42" i="20" s="1"/>
  <c r="B51" i="20"/>
  <c r="J51" i="20" s="1"/>
  <c r="B72" i="20"/>
  <c r="J72" i="20" s="1"/>
  <c r="B45" i="20"/>
  <c r="J45" i="20" s="1"/>
  <c r="B86" i="20"/>
  <c r="J86" i="20" s="1"/>
  <c r="B66" i="20"/>
  <c r="J66" i="20" s="1"/>
  <c r="B53" i="20"/>
  <c r="J53" i="20" s="1"/>
  <c r="B67" i="20"/>
  <c r="J67" i="20" s="1"/>
  <c r="B63" i="20"/>
  <c r="J63" i="20" s="1"/>
  <c r="B81" i="20"/>
  <c r="J81" i="20" s="1"/>
  <c r="B40" i="20"/>
  <c r="J40" i="20" s="1"/>
  <c r="B44" i="20"/>
  <c r="J44" i="20" s="1"/>
  <c r="B65" i="20"/>
  <c r="J65" i="20" s="1"/>
  <c r="B70" i="20"/>
  <c r="J70" i="20" s="1"/>
  <c r="B98" i="20"/>
  <c r="B24" i="20"/>
  <c r="J24" i="20" s="1"/>
  <c r="B27" i="20"/>
  <c r="J27" i="20" s="1"/>
  <c r="B43" i="20"/>
  <c r="J43" i="20" s="1"/>
  <c r="B92" i="20"/>
  <c r="B34" i="20"/>
  <c r="J34" i="20" s="1"/>
  <c r="B83" i="20"/>
  <c r="J83" i="20" s="1"/>
  <c r="B59" i="20"/>
  <c r="J59" i="20" s="1"/>
  <c r="B28" i="20"/>
  <c r="J28" i="20" s="1"/>
  <c r="B77" i="20"/>
  <c r="J77" i="20" s="1"/>
  <c r="B100" i="20"/>
  <c r="B57" i="20"/>
  <c r="J57" i="20" s="1"/>
  <c r="B54" i="20"/>
  <c r="J54" i="20" s="1"/>
  <c r="B88" i="20"/>
  <c r="J88" i="20" s="1"/>
  <c r="B91" i="20"/>
  <c r="B82" i="20"/>
  <c r="J82" i="20" s="1"/>
  <c r="B37" i="20"/>
  <c r="J37" i="20" s="1"/>
  <c r="B84" i="20"/>
  <c r="J84" i="20" s="1"/>
  <c r="B41" i="20"/>
  <c r="J41" i="20" s="1"/>
  <c r="B48" i="20"/>
  <c r="J48" i="20" s="1"/>
  <c r="B32" i="20"/>
  <c r="J32" i="20" s="1"/>
  <c r="B31" i="20"/>
  <c r="J31" i="20" s="1"/>
  <c r="B35" i="20"/>
  <c r="J35" i="20" s="1"/>
  <c r="B55" i="20"/>
  <c r="J55" i="20" s="1"/>
  <c r="B68" i="20"/>
  <c r="J68" i="20" s="1"/>
  <c r="B90" i="20"/>
  <c r="B76" i="20"/>
  <c r="J76" i="20" s="1"/>
  <c r="B95" i="20"/>
  <c r="B78" i="20"/>
  <c r="J78" i="20" s="1"/>
  <c r="B93" i="20"/>
  <c r="B69" i="20"/>
  <c r="J69" i="20" s="1"/>
  <c r="B73" i="20"/>
  <c r="J73" i="20" s="1"/>
  <c r="B96" i="20"/>
  <c r="B29" i="20"/>
  <c r="J29" i="20" s="1"/>
  <c r="B71" i="20"/>
  <c r="J71" i="20" s="1"/>
  <c r="B74" i="20"/>
  <c r="J74" i="20" s="1"/>
  <c r="B33" i="20"/>
  <c r="J33" i="20" s="1"/>
  <c r="B79" i="20"/>
  <c r="J79" i="20" s="1"/>
  <c r="B64" i="20"/>
  <c r="J64" i="20" s="1"/>
  <c r="B50" i="20"/>
  <c r="J50" i="20" s="1"/>
  <c r="B38" i="20"/>
  <c r="J38" i="20" s="1"/>
  <c r="B39" i="20"/>
  <c r="J39" i="20" s="1"/>
  <c r="B75" i="20"/>
  <c r="J75" i="20" s="1"/>
  <c r="B56" i="20"/>
  <c r="J56" i="20" s="1"/>
  <c r="J53" i="19"/>
  <c r="O47" i="19"/>
  <c r="J94" i="19"/>
  <c r="O88" i="19"/>
  <c r="J64" i="19"/>
  <c r="O58" i="19"/>
  <c r="O82" i="19"/>
  <c r="J88" i="19"/>
  <c r="J51" i="19"/>
  <c r="O45" i="19"/>
  <c r="O64" i="19"/>
  <c r="J70" i="19"/>
  <c r="J77" i="19"/>
  <c r="O71" i="19"/>
  <c r="J89" i="19"/>
  <c r="O83" i="19"/>
  <c r="O76" i="19"/>
  <c r="J82" i="19"/>
  <c r="O82" i="20"/>
  <c r="J73" i="19"/>
  <c r="O67" i="19"/>
  <c r="J93" i="19"/>
  <c r="O87" i="19"/>
  <c r="J34" i="19"/>
  <c r="O28" i="19"/>
  <c r="J37" i="19"/>
  <c r="O31" i="19"/>
  <c r="O59" i="19"/>
  <c r="J65" i="19"/>
  <c r="J92" i="19"/>
  <c r="O86" i="19"/>
  <c r="J95" i="19"/>
  <c r="O89" i="19"/>
  <c r="J49" i="19"/>
  <c r="O43" i="19"/>
  <c r="J56" i="19"/>
  <c r="O50" i="19"/>
  <c r="J91" i="19"/>
  <c r="O85" i="19"/>
  <c r="J52" i="19"/>
  <c r="O46" i="19"/>
  <c r="O51" i="19"/>
  <c r="J57" i="19"/>
  <c r="J63" i="19"/>
  <c r="O57" i="19"/>
  <c r="J36" i="19"/>
  <c r="O30" i="19"/>
  <c r="J35" i="19"/>
  <c r="O29" i="19"/>
  <c r="O62" i="19"/>
  <c r="J68" i="19"/>
  <c r="O65" i="19"/>
  <c r="J71" i="19"/>
  <c r="O81" i="20"/>
  <c r="O25" i="20"/>
  <c r="O21" i="19"/>
  <c r="J46" i="19"/>
  <c r="O40" i="19"/>
  <c r="J79" i="19"/>
  <c r="O73" i="19"/>
  <c r="O34" i="19"/>
  <c r="J40" i="19"/>
  <c r="O93" i="19"/>
  <c r="J99" i="19"/>
  <c r="J97" i="19"/>
  <c r="O91" i="19"/>
  <c r="J55" i="19"/>
  <c r="O49" i="19"/>
  <c r="O70" i="19"/>
  <c r="J76" i="19"/>
  <c r="J59" i="19"/>
  <c r="O53" i="19"/>
  <c r="O23" i="20"/>
  <c r="O59" i="20"/>
  <c r="J84" i="19"/>
  <c r="O78" i="19"/>
  <c r="J61" i="19"/>
  <c r="O55" i="19"/>
  <c r="J58" i="19"/>
  <c r="O52" i="19"/>
  <c r="J87" i="19"/>
  <c r="O81" i="19"/>
  <c r="J86" i="19"/>
  <c r="O80" i="19"/>
  <c r="J85" i="19"/>
  <c r="O79" i="19"/>
  <c r="O38" i="19"/>
  <c r="J44" i="19"/>
  <c r="O75" i="19"/>
  <c r="J81" i="19"/>
  <c r="O39" i="19"/>
  <c r="J45" i="19"/>
  <c r="J50" i="19"/>
  <c r="O44" i="19"/>
  <c r="J47" i="19"/>
  <c r="O41" i="19"/>
  <c r="O35" i="19"/>
  <c r="J41" i="19"/>
  <c r="J39" i="19"/>
  <c r="O33" i="19"/>
  <c r="J80" i="19"/>
  <c r="O74" i="19"/>
  <c r="J62" i="19"/>
  <c r="O56" i="19"/>
  <c r="J83" i="19"/>
  <c r="O77" i="19"/>
  <c r="O35" i="20"/>
  <c r="O80" i="20"/>
  <c r="O63" i="19"/>
  <c r="J69" i="19"/>
  <c r="J98" i="19"/>
  <c r="O92" i="19"/>
  <c r="O66" i="19"/>
  <c r="J72" i="19"/>
  <c r="J54" i="19"/>
  <c r="O48" i="19"/>
  <c r="J75" i="19"/>
  <c r="O69" i="19"/>
  <c r="O61" i="19"/>
  <c r="J67" i="19"/>
  <c r="J60" i="19"/>
  <c r="O54" i="19"/>
  <c r="O68" i="19"/>
  <c r="J74" i="19"/>
  <c r="J96" i="19"/>
  <c r="O90" i="19"/>
  <c r="J43" i="19"/>
  <c r="O37" i="19"/>
  <c r="J38" i="19"/>
  <c r="O32" i="19"/>
  <c r="J78" i="19"/>
  <c r="O72" i="19"/>
  <c r="J42" i="19"/>
  <c r="O36" i="19"/>
  <c r="O84" i="19"/>
  <c r="J90" i="19"/>
  <c r="J66" i="19"/>
  <c r="O60" i="19"/>
  <c r="J48" i="19"/>
  <c r="O42" i="19"/>
  <c r="V27" i="17"/>
  <c r="V28" i="17"/>
  <c r="AE26" i="17"/>
  <c r="AJ27" i="17"/>
  <c r="AA27" i="17"/>
  <c r="AP4" i="17"/>
  <c r="F27" i="19"/>
  <c r="K27" i="19"/>
  <c r="F24" i="19"/>
  <c r="K24" i="19"/>
  <c r="K23" i="19"/>
  <c r="F23" i="19"/>
  <c r="K25" i="19"/>
  <c r="F25" i="19"/>
  <c r="AB27" i="17"/>
  <c r="AK27" i="17"/>
  <c r="W28" i="17"/>
  <c r="AM26" i="17"/>
  <c r="V2" i="17"/>
  <c r="AL27" i="17"/>
  <c r="AF26" i="17"/>
  <c r="W27" i="17"/>
  <c r="AC27" i="17"/>
  <c r="AD27" i="17"/>
  <c r="BD2" i="24"/>
  <c r="O80" i="22" l="1"/>
  <c r="O75" i="22"/>
  <c r="J66" i="22"/>
  <c r="O49" i="22"/>
  <c r="J54" i="22"/>
  <c r="O77" i="22"/>
  <c r="J42" i="22"/>
  <c r="O52" i="22"/>
  <c r="O65" i="22"/>
  <c r="O41" i="20"/>
  <c r="J36" i="22"/>
  <c r="J50" i="22"/>
  <c r="L25" i="19"/>
  <c r="Q22" i="19" s="1"/>
  <c r="P22" i="19"/>
  <c r="P20" i="19"/>
  <c r="L23" i="19"/>
  <c r="Q20" i="19" s="1"/>
  <c r="P21" i="19"/>
  <c r="L24" i="19"/>
  <c r="Q21" i="19" s="1"/>
  <c r="P24" i="19"/>
  <c r="L27" i="19"/>
  <c r="Q24" i="19" s="1"/>
  <c r="O34" i="23"/>
  <c r="O32" i="23"/>
  <c r="O78" i="23"/>
  <c r="O60" i="23"/>
  <c r="O40" i="23"/>
  <c r="O66" i="23"/>
  <c r="O61" i="23"/>
  <c r="O37" i="23"/>
  <c r="O30" i="23"/>
  <c r="O68" i="23"/>
  <c r="O51" i="23"/>
  <c r="O48" i="23"/>
  <c r="O78" i="22"/>
  <c r="O87" i="23"/>
  <c r="O91" i="23"/>
  <c r="O39" i="23"/>
  <c r="O59" i="23"/>
  <c r="O42" i="23"/>
  <c r="O77" i="23"/>
  <c r="O76" i="23"/>
  <c r="O42" i="20"/>
  <c r="O85" i="22"/>
  <c r="O73" i="22"/>
  <c r="O35" i="22"/>
  <c r="O22" i="19"/>
  <c r="J49" i="22"/>
  <c r="O45" i="22"/>
  <c r="O84" i="22"/>
  <c r="J63" i="22"/>
  <c r="O72" i="23"/>
  <c r="O62" i="23"/>
  <c r="O88" i="23"/>
  <c r="O90" i="23"/>
  <c r="O63" i="23"/>
  <c r="O29" i="23"/>
  <c r="O55" i="23"/>
  <c r="O57" i="23"/>
  <c r="O41" i="23"/>
  <c r="O92" i="23"/>
  <c r="J98" i="22"/>
  <c r="O86" i="23"/>
  <c r="O71" i="23"/>
  <c r="O45" i="23"/>
  <c r="O70" i="23"/>
  <c r="O63" i="22"/>
  <c r="O53" i="22"/>
  <c r="O72" i="22"/>
  <c r="J68" i="22"/>
  <c r="J77" i="22"/>
  <c r="J75" i="22"/>
  <c r="O51" i="22"/>
  <c r="J92" i="22"/>
  <c r="O56" i="22"/>
  <c r="O54" i="22"/>
  <c r="J38" i="22"/>
  <c r="J70" i="22"/>
  <c r="O58" i="22"/>
  <c r="J94" i="22"/>
  <c r="J99" i="22"/>
  <c r="O40" i="22"/>
  <c r="O39" i="22"/>
  <c r="O50" i="23"/>
  <c r="O58" i="23"/>
  <c r="O64" i="23"/>
  <c r="O38" i="23"/>
  <c r="O83" i="23"/>
  <c r="O73" i="23"/>
  <c r="O31" i="23"/>
  <c r="O65" i="23"/>
  <c r="O89" i="23"/>
  <c r="O93" i="23"/>
  <c r="O47" i="23"/>
  <c r="O46" i="23"/>
  <c r="O53" i="23"/>
  <c r="O67" i="23"/>
  <c r="O69" i="23"/>
  <c r="O43" i="23"/>
  <c r="O54" i="23"/>
  <c r="O36" i="23"/>
  <c r="O82" i="23"/>
  <c r="O33" i="23"/>
  <c r="O35" i="23"/>
  <c r="O80" i="23"/>
  <c r="O49" i="23"/>
  <c r="O94" i="23"/>
  <c r="O44" i="23"/>
  <c r="O84" i="23"/>
  <c r="O81" i="23"/>
  <c r="O85" i="23"/>
  <c r="O56" i="23"/>
  <c r="O52" i="23"/>
  <c r="O79" i="23"/>
  <c r="O74" i="23"/>
  <c r="O75" i="23"/>
  <c r="O62" i="20"/>
  <c r="O40" i="20"/>
  <c r="O24" i="20"/>
  <c r="O79" i="20"/>
  <c r="O75" i="20"/>
  <c r="O22" i="20"/>
  <c r="O26" i="20"/>
  <c r="O55" i="20"/>
  <c r="O48" i="20"/>
  <c r="O51" i="20"/>
  <c r="O69" i="20"/>
  <c r="O54" i="20"/>
  <c r="O83" i="20"/>
  <c r="O64" i="20"/>
  <c r="O49" i="20"/>
  <c r="O65" i="20"/>
  <c r="O61" i="20"/>
  <c r="O27" i="20"/>
  <c r="O78" i="20"/>
  <c r="O60" i="20"/>
  <c r="O30" i="20"/>
  <c r="O84" i="20"/>
  <c r="O58" i="20"/>
  <c r="O66" i="20"/>
  <c r="J92" i="20"/>
  <c r="O88" i="20"/>
  <c r="O50" i="20"/>
  <c r="J94" i="20"/>
  <c r="O90" i="20"/>
  <c r="O77" i="20"/>
  <c r="O28" i="20"/>
  <c r="O47" i="20"/>
  <c r="O43" i="20"/>
  <c r="J90" i="20"/>
  <c r="O86" i="20"/>
  <c r="O37" i="20"/>
  <c r="O44" i="20"/>
  <c r="J98" i="20"/>
  <c r="O94" i="20"/>
  <c r="O73" i="20"/>
  <c r="O67" i="20"/>
  <c r="O20" i="20"/>
  <c r="O46" i="20"/>
  <c r="J91" i="20"/>
  <c r="O87" i="20"/>
  <c r="O68" i="20"/>
  <c r="J95" i="20"/>
  <c r="O91" i="20"/>
  <c r="O52" i="20"/>
  <c r="O85" i="20"/>
  <c r="O74" i="20"/>
  <c r="J100" i="20"/>
  <c r="O96" i="20"/>
  <c r="O95" i="20"/>
  <c r="J99" i="20"/>
  <c r="O53" i="20"/>
  <c r="O39" i="20"/>
  <c r="O32" i="20"/>
  <c r="O29" i="20"/>
  <c r="O72" i="20"/>
  <c r="O92" i="20"/>
  <c r="J96" i="20"/>
  <c r="J97" i="20"/>
  <c r="O93" i="20"/>
  <c r="O76" i="20"/>
  <c r="O71" i="20"/>
  <c r="O45" i="20"/>
  <c r="O70" i="20"/>
  <c r="O21" i="20"/>
  <c r="O56" i="20"/>
  <c r="O57" i="20"/>
  <c r="O33" i="20"/>
  <c r="O63" i="20"/>
  <c r="O31" i="20"/>
  <c r="O38" i="20"/>
  <c r="O34" i="20"/>
  <c r="O36" i="20"/>
  <c r="O89" i="20"/>
  <c r="J93" i="20"/>
  <c r="AE27" i="17"/>
  <c r="AJ28" i="17"/>
  <c r="AA28" i="17"/>
  <c r="D4" i="16"/>
  <c r="D5" i="16"/>
  <c r="D6" i="16"/>
  <c r="D7" i="16"/>
  <c r="D8" i="16"/>
  <c r="D3" i="16"/>
  <c r="AB28" i="17"/>
  <c r="AK28" i="17"/>
  <c r="AD28" i="17"/>
  <c r="AM27" i="17"/>
  <c r="AF27" i="17"/>
  <c r="AL28" i="17"/>
  <c r="AC28" i="17"/>
  <c r="AE28" i="17" l="1"/>
  <c r="P6" i="16"/>
  <c r="P7" i="16"/>
  <c r="P8" i="16"/>
  <c r="P5" i="16"/>
  <c r="Q4" i="16"/>
  <c r="Q6" i="16"/>
  <c r="Q7" i="16"/>
  <c r="Q8" i="16"/>
  <c r="Q5" i="16"/>
  <c r="S5" i="16"/>
  <c r="S8" i="16"/>
  <c r="S7" i="16"/>
  <c r="S6" i="16"/>
  <c r="S4" i="16"/>
  <c r="AF28" i="17"/>
  <c r="AL2" i="17"/>
  <c r="AE2" i="17"/>
  <c r="AM28" i="17"/>
  <c r="BE1" i="22"/>
  <c r="BD2" i="22" s="1"/>
  <c r="BE1" i="23"/>
  <c r="BD2" i="23"/>
  <c r="L3" i="19" l="1"/>
  <c r="Q3" i="19" s="1"/>
  <c r="L4" i="19"/>
  <c r="Q4" i="19" s="1"/>
  <c r="P5" i="19"/>
  <c r="Q5" i="19"/>
  <c r="P4" i="19"/>
  <c r="P3" i="19"/>
  <c r="D14" i="16"/>
  <c r="C27" i="1"/>
  <c r="C43" i="1"/>
  <c r="H43" i="1"/>
  <c r="C59" i="1"/>
  <c r="H59" i="1"/>
  <c r="H27" i="1"/>
  <c r="H8" i="16"/>
  <c r="H7" i="16"/>
  <c r="H6" i="16"/>
  <c r="H5" i="16"/>
  <c r="L4" i="16"/>
  <c r="L5" i="16"/>
  <c r="E3" i="16"/>
  <c r="E7" i="16"/>
  <c r="E4" i="16"/>
  <c r="E8" i="16"/>
  <c r="D4" i="1"/>
  <c r="AU6" i="19"/>
  <c r="AU4" i="19"/>
  <c r="AU8" i="19"/>
  <c r="AU4" i="22"/>
  <c r="AU9" i="19"/>
  <c r="AU5" i="22"/>
  <c r="AU10" i="22"/>
  <c r="AU12" i="19"/>
  <c r="AU8" i="22"/>
  <c r="AU11" i="22"/>
  <c r="AU7" i="19"/>
  <c r="AU5" i="19"/>
  <c r="AU9" i="22"/>
  <c r="AU12" i="22"/>
  <c r="BD2" i="19"/>
  <c r="E5" i="16"/>
  <c r="AU11" i="19"/>
  <c r="AU3" i="19"/>
  <c r="AU2" i="19"/>
  <c r="AU2" i="22"/>
  <c r="E6" i="16"/>
  <c r="AU13" i="19"/>
  <c r="AU3" i="22"/>
  <c r="AU10" i="19"/>
  <c r="AU7" i="22"/>
  <c r="AU6" i="22"/>
  <c r="AU13" i="22"/>
  <c r="AU5" i="23"/>
  <c r="AU3" i="23"/>
  <c r="AU7" i="23"/>
  <c r="AU9" i="23"/>
  <c r="AU13" i="23"/>
  <c r="AU4" i="23"/>
  <c r="AU11" i="23"/>
  <c r="AU6" i="23"/>
  <c r="AU10" i="23"/>
  <c r="AU12" i="23"/>
  <c r="AU8" i="23"/>
  <c r="AU2" i="23"/>
  <c r="AU8" i="24"/>
  <c r="AU12" i="24"/>
  <c r="AU3" i="24"/>
  <c r="AU10" i="24"/>
  <c r="AU6" i="24"/>
  <c r="AU2" i="24"/>
  <c r="AU4" i="24"/>
  <c r="AU7" i="24"/>
  <c r="AU9" i="24"/>
  <c r="AU11" i="24"/>
  <c r="AU13" i="24"/>
  <c r="AU5" i="24"/>
  <c r="BA2" i="24" l="1"/>
  <c r="BA2" i="23"/>
  <c r="BA2" i="22"/>
  <c r="AQ2" i="20"/>
  <c r="P28" i="19"/>
  <c r="O17" i="19"/>
  <c r="O11" i="19"/>
  <c r="O8" i="19"/>
  <c r="O7" i="19"/>
  <c r="O16" i="19"/>
  <c r="O19" i="19"/>
  <c r="O15" i="19"/>
  <c r="O13" i="19"/>
  <c r="O12" i="19"/>
  <c r="O6" i="19"/>
  <c r="O14" i="19"/>
  <c r="O10" i="19"/>
  <c r="O9" i="19"/>
  <c r="BA2" i="19"/>
  <c r="AP3" i="17"/>
  <c r="D15" i="16"/>
  <c r="D13" i="16" s="1"/>
  <c r="BB2" i="23"/>
  <c r="BB2" i="22"/>
  <c r="AR2" i="20"/>
  <c r="I8" i="16"/>
  <c r="AQ3" i="20"/>
  <c r="F8" i="16"/>
  <c r="AP5" i="17"/>
  <c r="F6" i="16"/>
  <c r="F5" i="16"/>
  <c r="I5" i="16"/>
  <c r="AQ4" i="20"/>
  <c r="I6" i="16"/>
  <c r="AQ5" i="20"/>
  <c r="I7" i="16"/>
  <c r="F3" i="16"/>
  <c r="I4" i="16"/>
  <c r="F7" i="16"/>
  <c r="F4" i="16"/>
  <c r="BA3" i="22"/>
  <c r="BA4" i="22"/>
  <c r="BA5" i="22"/>
  <c r="AP6" i="17"/>
  <c r="F12" i="16"/>
  <c r="AQ6" i="20"/>
  <c r="BA6" i="22"/>
  <c r="AQ7" i="20"/>
  <c r="BA7" i="22"/>
  <c r="AQ8" i="20"/>
  <c r="BA8" i="22"/>
  <c r="AQ9" i="20"/>
  <c r="BA9" i="22"/>
  <c r="AQ10" i="20"/>
  <c r="BA10" i="22"/>
  <c r="AQ11" i="20"/>
  <c r="BA11" i="22"/>
  <c r="AQ12" i="20"/>
  <c r="BA12" i="22"/>
  <c r="AQ13" i="20"/>
  <c r="BA13" i="22"/>
  <c r="AQ14" i="20"/>
  <c r="BA14" i="22"/>
  <c r="AQ15" i="20"/>
  <c r="BA15" i="22"/>
  <c r="AQ16" i="20"/>
  <c r="BA16" i="22"/>
  <c r="AQ17" i="20"/>
  <c r="BA17" i="22"/>
  <c r="AQ18" i="20"/>
  <c r="BA18" i="22"/>
  <c r="AQ19" i="20"/>
  <c r="BA19" i="22"/>
  <c r="AQ20" i="20"/>
  <c r="BA20" i="22"/>
  <c r="AQ21" i="20"/>
  <c r="BA21" i="22"/>
  <c r="AQ22" i="20"/>
  <c r="BA22" i="22"/>
  <c r="AQ23" i="20"/>
  <c r="BA23" i="22"/>
  <c r="AQ24" i="20"/>
  <c r="BA24" i="22"/>
  <c r="AQ25" i="20"/>
  <c r="BA25" i="22"/>
  <c r="AQ26" i="20"/>
  <c r="BA26" i="22"/>
  <c r="AQ27" i="20"/>
  <c r="BA27" i="22"/>
  <c r="AQ28" i="20"/>
  <c r="BA28" i="22"/>
  <c r="AQ29" i="20"/>
  <c r="BA29" i="22"/>
  <c r="AQ30" i="20"/>
  <c r="BA30" i="22"/>
  <c r="AQ31" i="20"/>
  <c r="BA31" i="22"/>
  <c r="AQ32" i="20"/>
  <c r="BA32" i="22"/>
  <c r="AQ33" i="20"/>
  <c r="BA33" i="22"/>
  <c r="AQ34" i="20"/>
  <c r="BA34" i="22"/>
  <c r="AQ35" i="20"/>
  <c r="BA35" i="22"/>
  <c r="AQ36" i="20"/>
  <c r="BA36" i="22"/>
  <c r="AQ37" i="20"/>
  <c r="BA37" i="22"/>
  <c r="AQ38" i="20"/>
  <c r="BA38" i="22"/>
  <c r="AQ39" i="20"/>
  <c r="BA39" i="22"/>
  <c r="AQ40" i="20"/>
  <c r="BA40" i="22"/>
  <c r="AQ41" i="20"/>
  <c r="BA41" i="22"/>
  <c r="AQ42" i="20"/>
  <c r="BA42" i="22"/>
  <c r="AQ43" i="20"/>
  <c r="BA43" i="22"/>
  <c r="AQ44" i="20"/>
  <c r="BA44" i="22"/>
  <c r="AQ45" i="20"/>
  <c r="BA45" i="22"/>
  <c r="AQ46" i="20"/>
  <c r="BA46" i="22"/>
  <c r="AQ47" i="20"/>
  <c r="BA47" i="22"/>
  <c r="AQ48" i="20"/>
  <c r="BA48" i="22"/>
  <c r="AQ49" i="20"/>
  <c r="BA49" i="22"/>
  <c r="AQ50" i="20"/>
  <c r="BA50" i="22"/>
  <c r="AQ51" i="20"/>
  <c r="BA51" i="22"/>
  <c r="AQ52" i="20"/>
  <c r="BA52" i="22"/>
  <c r="AQ53" i="20"/>
  <c r="BA53" i="22"/>
  <c r="AQ54" i="20"/>
  <c r="BA54" i="22"/>
  <c r="AQ55" i="20"/>
  <c r="BA55" i="22"/>
  <c r="AQ56" i="20"/>
  <c r="BA56" i="22"/>
  <c r="AQ57" i="20"/>
  <c r="BA57" i="22"/>
  <c r="AQ58" i="20"/>
  <c r="BA58" i="22"/>
  <c r="AQ59" i="20"/>
  <c r="BA59" i="22"/>
  <c r="AQ60" i="20"/>
  <c r="BA60" i="22"/>
  <c r="AQ61" i="20"/>
  <c r="BA61" i="22"/>
  <c r="AQ62" i="20"/>
  <c r="BA62" i="22"/>
  <c r="AQ63" i="20"/>
  <c r="BA63" i="22"/>
  <c r="AQ64" i="20"/>
  <c r="BA64" i="22"/>
  <c r="AQ65" i="20"/>
  <c r="BA65" i="22"/>
  <c r="AQ66" i="20"/>
  <c r="BA66" i="22"/>
  <c r="AQ67" i="20"/>
  <c r="BA67" i="22"/>
  <c r="AQ68" i="20"/>
  <c r="BA68" i="22"/>
  <c r="AQ69" i="20"/>
  <c r="BA69" i="22"/>
  <c r="AQ70" i="20"/>
  <c r="BA70" i="22"/>
  <c r="AQ71" i="20"/>
  <c r="BA71" i="22"/>
  <c r="AQ72" i="20"/>
  <c r="BA72" i="22"/>
  <c r="AQ73" i="20"/>
  <c r="BA73" i="22"/>
  <c r="AQ74" i="20"/>
  <c r="BA74" i="22"/>
  <c r="AQ75" i="20"/>
  <c r="BA75" i="22"/>
  <c r="AQ76" i="20"/>
  <c r="BA76" i="22"/>
  <c r="AQ77" i="20"/>
  <c r="BA77" i="22"/>
  <c r="AQ78" i="20"/>
  <c r="BA78" i="22"/>
  <c r="AQ79" i="20"/>
  <c r="BA79" i="22"/>
  <c r="AQ80" i="20"/>
  <c r="BA80" i="22"/>
  <c r="AQ81" i="20"/>
  <c r="BA81" i="22"/>
  <c r="AQ82" i="20"/>
  <c r="BA82" i="22"/>
  <c r="AQ83" i="20"/>
  <c r="BA83" i="22"/>
  <c r="AQ84" i="20"/>
  <c r="BA84" i="22"/>
  <c r="AQ85" i="20"/>
  <c r="BA85" i="22"/>
  <c r="AQ86" i="20"/>
  <c r="BA86" i="22"/>
  <c r="AQ87" i="20"/>
  <c r="BA87" i="22"/>
  <c r="AQ88" i="20"/>
  <c r="BA88" i="22"/>
  <c r="AQ89" i="20"/>
  <c r="BA89" i="22"/>
  <c r="AQ90" i="20"/>
  <c r="BA90" i="22"/>
  <c r="AQ91" i="20"/>
  <c r="BA91" i="22"/>
  <c r="AQ92" i="20"/>
  <c r="BA92" i="22"/>
  <c r="AQ93" i="20"/>
  <c r="BA93" i="22"/>
  <c r="AQ94" i="20"/>
  <c r="BA94" i="22"/>
  <c r="AQ95" i="20"/>
  <c r="BA95" i="22"/>
  <c r="AQ96" i="20"/>
  <c r="BA96" i="22"/>
  <c r="AQ97" i="20"/>
  <c r="BA97" i="22"/>
  <c r="AQ98" i="20"/>
  <c r="BA98" i="22"/>
  <c r="AQ99" i="20"/>
  <c r="BA99" i="22"/>
  <c r="AQ100" i="20"/>
  <c r="BA100" i="22"/>
  <c r="AQ101" i="20"/>
  <c r="BA101" i="22"/>
  <c r="AQ102" i="20"/>
  <c r="BA102" i="22"/>
  <c r="AQ103" i="20"/>
  <c r="BA103" i="22"/>
  <c r="AQ104" i="20"/>
  <c r="BA104" i="22"/>
  <c r="AQ105" i="20"/>
  <c r="BA105" i="22"/>
  <c r="AQ106" i="20"/>
  <c r="BA106" i="22"/>
  <c r="AQ107" i="20"/>
  <c r="BA107" i="22"/>
  <c r="AQ108" i="20"/>
  <c r="BA108" i="22"/>
  <c r="AQ109" i="20"/>
  <c r="BA109" i="22"/>
  <c r="AQ110" i="20"/>
  <c r="BA110" i="22"/>
  <c r="AQ111" i="20"/>
  <c r="BA111" i="22"/>
  <c r="AQ112" i="20"/>
  <c r="BA112" i="22"/>
  <c r="AQ113" i="20"/>
  <c r="BA113" i="22"/>
  <c r="AQ114" i="20"/>
  <c r="BA114" i="22"/>
  <c r="AQ115" i="20"/>
  <c r="BA115" i="22"/>
  <c r="AQ116" i="20"/>
  <c r="BA116" i="22"/>
  <c r="AQ117" i="20"/>
  <c r="BA117" i="22"/>
  <c r="AQ118" i="20"/>
  <c r="BA118" i="22"/>
  <c r="AQ119" i="20"/>
  <c r="BA119" i="22"/>
  <c r="AQ120" i="20"/>
  <c r="BA120" i="22"/>
  <c r="AQ121" i="20"/>
  <c r="BA121" i="22"/>
  <c r="AQ122" i="20"/>
  <c r="BA122" i="22"/>
  <c r="AQ123" i="20"/>
  <c r="BA123" i="22"/>
  <c r="AQ124" i="20"/>
  <c r="BA124" i="22"/>
  <c r="AQ125" i="20"/>
  <c r="BA125" i="22"/>
  <c r="AQ126" i="20"/>
  <c r="BA126" i="22"/>
  <c r="AQ127" i="20"/>
  <c r="BA127" i="22"/>
  <c r="AQ128" i="20"/>
  <c r="BA128" i="22"/>
  <c r="AQ129" i="20"/>
  <c r="BA129" i="22"/>
  <c r="AQ130" i="20"/>
  <c r="BA130" i="22"/>
  <c r="AQ131" i="20"/>
  <c r="BA131" i="22"/>
  <c r="AQ132" i="20"/>
  <c r="BA132" i="22"/>
  <c r="AQ133" i="20"/>
  <c r="BA133" i="22"/>
  <c r="AQ134" i="20"/>
  <c r="BA134" i="22"/>
  <c r="AQ135" i="20"/>
  <c r="BA135" i="22"/>
  <c r="AQ136" i="20"/>
  <c r="BA136" i="22"/>
  <c r="AQ137" i="20"/>
  <c r="BA137" i="22"/>
  <c r="AQ138" i="20"/>
  <c r="BA138" i="22"/>
  <c r="AQ139" i="20"/>
  <c r="BA139" i="22"/>
  <c r="AQ140" i="20"/>
  <c r="BA140" i="22"/>
  <c r="AQ141" i="20"/>
  <c r="BA141" i="22"/>
  <c r="AQ142" i="20"/>
  <c r="BA142" i="22"/>
  <c r="AQ143" i="20"/>
  <c r="BA143" i="22"/>
  <c r="AQ144" i="20"/>
  <c r="BA144" i="22"/>
  <c r="AQ145" i="20"/>
  <c r="BA145" i="22"/>
  <c r="AQ146" i="20"/>
  <c r="BA146" i="22"/>
  <c r="AQ147" i="20"/>
  <c r="BA147" i="22"/>
  <c r="AQ148" i="20"/>
  <c r="BA148" i="22"/>
  <c r="AQ149" i="20"/>
  <c r="BA149" i="22"/>
  <c r="AQ150" i="20"/>
  <c r="BA150" i="22"/>
  <c r="AQ151" i="20"/>
  <c r="BA151" i="22"/>
  <c r="AQ152" i="20"/>
  <c r="BA152" i="22"/>
  <c r="AQ153" i="20"/>
  <c r="BA153" i="22"/>
  <c r="AQ154" i="20"/>
  <c r="BA154" i="22"/>
  <c r="AQ155" i="20"/>
  <c r="BA155" i="22"/>
  <c r="AQ156" i="20"/>
  <c r="BA156" i="22"/>
  <c r="AQ157" i="20"/>
  <c r="BA157" i="22"/>
  <c r="AQ158" i="20"/>
  <c r="BA158" i="22"/>
  <c r="AQ159" i="20"/>
  <c r="BA159" i="22"/>
  <c r="AQ160" i="20"/>
  <c r="BA160" i="22"/>
  <c r="AQ161" i="20"/>
  <c r="BA161" i="22"/>
  <c r="AQ162" i="20"/>
  <c r="BA162" i="22"/>
  <c r="AQ163" i="20"/>
  <c r="BA163" i="22"/>
  <c r="AQ164" i="20"/>
  <c r="BA164" i="22"/>
  <c r="AQ165" i="20"/>
  <c r="BA165" i="22"/>
  <c r="AQ166" i="20"/>
  <c r="BA166" i="22"/>
  <c r="AQ167" i="20"/>
  <c r="BA167" i="22"/>
  <c r="AQ168" i="20"/>
  <c r="BA168" i="22"/>
  <c r="AQ169" i="20"/>
  <c r="BA169" i="22"/>
  <c r="AQ170" i="20"/>
  <c r="BA170" i="22"/>
  <c r="AQ171" i="20"/>
  <c r="BA171" i="22"/>
  <c r="AQ172" i="20"/>
  <c r="BA172" i="22"/>
  <c r="AQ173" i="20"/>
  <c r="BA173" i="22"/>
  <c r="AQ174" i="20"/>
  <c r="BA174" i="22"/>
  <c r="AQ175" i="20"/>
  <c r="BA175" i="22"/>
  <c r="AQ176" i="20"/>
  <c r="BA176" i="22"/>
  <c r="AQ177" i="20"/>
  <c r="BA177" i="22"/>
  <c r="AQ178" i="20"/>
  <c r="BA178" i="22"/>
  <c r="AQ179" i="20"/>
  <c r="BA179" i="22"/>
  <c r="AQ180" i="20"/>
  <c r="BA180" i="22"/>
  <c r="AQ181" i="20"/>
  <c r="BA181" i="22"/>
  <c r="AQ182" i="20"/>
  <c r="BA182" i="22"/>
  <c r="AQ183" i="20"/>
  <c r="BA183" i="22"/>
  <c r="AQ184" i="20"/>
  <c r="BA184" i="22"/>
  <c r="AQ185" i="20"/>
  <c r="BA185" i="22"/>
  <c r="AQ186" i="20"/>
  <c r="BA186" i="22"/>
  <c r="AQ187" i="20"/>
  <c r="BA187" i="22"/>
  <c r="AQ188" i="20"/>
  <c r="BA188" i="22"/>
  <c r="AQ189" i="20"/>
  <c r="BA189" i="22"/>
  <c r="AQ190" i="20"/>
  <c r="BA190" i="22"/>
  <c r="AQ191" i="20"/>
  <c r="BA191" i="22"/>
  <c r="AQ192" i="20"/>
  <c r="BA192" i="22"/>
  <c r="AQ193" i="20"/>
  <c r="BA193" i="22"/>
  <c r="AQ194" i="20"/>
  <c r="BA194" i="22"/>
  <c r="AQ195" i="20"/>
  <c r="BA195" i="22"/>
  <c r="AQ196" i="20"/>
  <c r="BA196" i="22"/>
  <c r="AQ197" i="20"/>
  <c r="BA197" i="22"/>
  <c r="AQ198" i="20"/>
  <c r="BA198" i="22"/>
  <c r="AQ199" i="20"/>
  <c r="BA199" i="22"/>
  <c r="AQ200" i="20"/>
  <c r="BA200" i="22"/>
  <c r="AQ201" i="20"/>
  <c r="BA201" i="22"/>
  <c r="AQ202" i="20"/>
  <c r="BA202" i="22"/>
  <c r="AQ203" i="20"/>
  <c r="BA203" i="22"/>
  <c r="AQ204" i="20"/>
  <c r="BA204" i="22"/>
  <c r="AQ205" i="20"/>
  <c r="BA205" i="22"/>
  <c r="AQ206" i="20"/>
  <c r="BA206" i="22"/>
  <c r="AQ207" i="20"/>
  <c r="BA207" i="22"/>
  <c r="AQ208" i="20"/>
  <c r="BA208" i="22"/>
  <c r="AQ209" i="20"/>
  <c r="BA209" i="22"/>
  <c r="AQ210" i="20"/>
  <c r="BA210" i="22"/>
  <c r="AQ211" i="20"/>
  <c r="BA211" i="22"/>
  <c r="AQ212" i="20"/>
  <c r="BA212" i="22"/>
  <c r="AQ213" i="20"/>
  <c r="BA213" i="22"/>
  <c r="AQ214" i="20"/>
  <c r="BA214" i="22"/>
  <c r="AQ215" i="20"/>
  <c r="BA215" i="22"/>
  <c r="AQ216" i="20"/>
  <c r="BA216" i="22"/>
  <c r="AQ217" i="20"/>
  <c r="BA217" i="22"/>
  <c r="AQ218" i="20"/>
  <c r="BA218" i="22"/>
  <c r="AQ219" i="20"/>
  <c r="BA219" i="22"/>
  <c r="AQ220" i="20"/>
  <c r="BA220" i="22"/>
  <c r="AQ221" i="20"/>
  <c r="BA221" i="22"/>
  <c r="AQ222" i="20"/>
  <c r="BA222" i="22"/>
  <c r="AQ223" i="20"/>
  <c r="BA223" i="22"/>
  <c r="AQ224" i="20"/>
  <c r="BA224" i="22"/>
  <c r="AQ225" i="20"/>
  <c r="BA225" i="22"/>
  <c r="AQ226" i="20"/>
  <c r="BA226" i="22"/>
  <c r="AQ227" i="20"/>
  <c r="BA227" i="22"/>
  <c r="AQ228" i="20"/>
  <c r="BA228" i="22"/>
  <c r="AQ229" i="20"/>
  <c r="BA229" i="22"/>
  <c r="AQ230" i="20"/>
  <c r="BA230" i="22"/>
  <c r="AQ231" i="20"/>
  <c r="BA231" i="22"/>
  <c r="AQ232" i="20"/>
  <c r="BA232" i="22"/>
  <c r="AQ233" i="20"/>
  <c r="BA233" i="22"/>
  <c r="AQ234" i="20"/>
  <c r="BA234" i="22"/>
  <c r="AQ235" i="20"/>
  <c r="BA235" i="22"/>
  <c r="AQ236" i="20"/>
  <c r="BA236" i="22"/>
  <c r="AQ237" i="20"/>
  <c r="BA237" i="22"/>
  <c r="AQ238" i="20"/>
  <c r="BA238" i="22"/>
  <c r="AQ239" i="20"/>
  <c r="BA239" i="22"/>
  <c r="AQ240" i="20"/>
  <c r="BA240" i="22"/>
  <c r="AQ241" i="20"/>
  <c r="BA241" i="22"/>
  <c r="AQ242" i="20"/>
  <c r="BA242" i="22"/>
  <c r="AQ243" i="20"/>
  <c r="BA243" i="22"/>
  <c r="AQ244" i="20"/>
  <c r="BA244" i="22"/>
  <c r="AQ245" i="20"/>
  <c r="BA245" i="22"/>
  <c r="AQ246" i="20"/>
  <c r="BA246" i="22"/>
  <c r="AQ247" i="20"/>
  <c r="BA247" i="22"/>
  <c r="AQ248" i="20"/>
  <c r="BA248" i="22"/>
  <c r="AQ249" i="20"/>
  <c r="BA249" i="22"/>
  <c r="AQ250" i="20"/>
  <c r="BA250" i="22"/>
  <c r="AQ251" i="20"/>
  <c r="BA251" i="22"/>
  <c r="AQ252" i="20"/>
  <c r="BA252" i="22"/>
  <c r="AQ253" i="20"/>
  <c r="BA253" i="22"/>
  <c r="AQ254" i="20"/>
  <c r="BA254" i="22"/>
  <c r="AQ255" i="20"/>
  <c r="BA255" i="22"/>
  <c r="AQ256" i="20"/>
  <c r="BA256" i="22"/>
  <c r="AQ257" i="20"/>
  <c r="BA257" i="22"/>
  <c r="AQ258" i="20"/>
  <c r="BA258" i="22"/>
  <c r="AQ259" i="20"/>
  <c r="BA259" i="22"/>
  <c r="AQ260" i="20"/>
  <c r="BA260" i="22"/>
  <c r="AQ261" i="20"/>
  <c r="BA261" i="22"/>
  <c r="AQ262" i="20"/>
  <c r="BA262" i="22"/>
  <c r="AQ263" i="20"/>
  <c r="BA263" i="22"/>
  <c r="AQ264" i="20"/>
  <c r="BA264" i="22"/>
  <c r="AQ265" i="20"/>
  <c r="BA265" i="22"/>
  <c r="AQ266" i="20"/>
  <c r="BA266" i="22"/>
  <c r="AQ267" i="20"/>
  <c r="BA267" i="22"/>
  <c r="AQ268" i="20"/>
  <c r="BA268" i="22"/>
  <c r="AQ269" i="20"/>
  <c r="BA269" i="22"/>
  <c r="AQ270" i="20"/>
  <c r="BA270" i="22"/>
  <c r="AQ271" i="20"/>
  <c r="BA271" i="22"/>
  <c r="AQ272" i="20"/>
  <c r="BA272" i="22"/>
  <c r="AQ273" i="20"/>
  <c r="BA273" i="22"/>
  <c r="AQ274" i="20"/>
  <c r="BA274" i="22"/>
  <c r="AQ275" i="20"/>
  <c r="BA275" i="22"/>
  <c r="AQ276" i="20"/>
  <c r="BA276" i="22"/>
  <c r="AQ277" i="20"/>
  <c r="BA277" i="22"/>
  <c r="AQ278" i="20"/>
  <c r="BA278" i="22"/>
  <c r="AQ279" i="20"/>
  <c r="BA279" i="22"/>
  <c r="AQ280" i="20"/>
  <c r="BA280" i="22"/>
  <c r="AQ281" i="20"/>
  <c r="BA281" i="22"/>
  <c r="AQ282" i="20"/>
  <c r="BA282" i="22"/>
  <c r="AQ283" i="20"/>
  <c r="BA283" i="22"/>
  <c r="AQ284" i="20"/>
  <c r="BA284" i="22"/>
  <c r="AQ285" i="20"/>
  <c r="BA285" i="22"/>
  <c r="AQ286" i="20"/>
  <c r="BA286" i="22"/>
  <c r="AQ287" i="20"/>
  <c r="BA287" i="22"/>
  <c r="AQ288" i="20"/>
  <c r="BA288" i="22"/>
  <c r="AQ289" i="20"/>
  <c r="BA289" i="22"/>
  <c r="AQ290" i="20"/>
  <c r="BA290" i="22"/>
  <c r="AQ291" i="20"/>
  <c r="BA291" i="22"/>
  <c r="AQ292" i="20"/>
  <c r="BA292" i="22"/>
  <c r="AQ293" i="20"/>
  <c r="BA293" i="22"/>
  <c r="AQ294" i="20"/>
  <c r="BA294" i="22"/>
  <c r="AQ295" i="20"/>
  <c r="BA295" i="22"/>
  <c r="AQ296" i="20"/>
  <c r="BA296" i="22"/>
  <c r="AQ297" i="20"/>
  <c r="BA297" i="22"/>
  <c r="AQ298" i="20"/>
  <c r="BA298" i="22"/>
  <c r="AQ299" i="20"/>
  <c r="BA299" i="22"/>
  <c r="AQ300" i="20"/>
  <c r="BA300" i="22"/>
  <c r="AQ301" i="20"/>
  <c r="BA301" i="22"/>
  <c r="AQ302" i="20"/>
  <c r="BA302" i="22"/>
  <c r="AQ303" i="20"/>
  <c r="BA303" i="22"/>
  <c r="AQ304" i="20"/>
  <c r="BA304" i="22"/>
  <c r="AQ305" i="20"/>
  <c r="BA305" i="22"/>
  <c r="AQ306" i="20"/>
  <c r="BA306" i="22"/>
  <c r="AQ307" i="20"/>
  <c r="BA307" i="22"/>
  <c r="AQ308" i="20"/>
  <c r="BA308" i="22"/>
  <c r="AQ309" i="20"/>
  <c r="BA309" i="22"/>
  <c r="AQ310" i="20"/>
  <c r="BA310" i="22"/>
  <c r="AQ311" i="20"/>
  <c r="BA311" i="22"/>
  <c r="AQ312" i="20"/>
  <c r="BA312" i="22"/>
  <c r="AQ313" i="20"/>
  <c r="BA313" i="22"/>
  <c r="AQ314" i="20"/>
  <c r="BA314" i="22"/>
  <c r="AQ315" i="20"/>
  <c r="BA315" i="22"/>
  <c r="AQ316" i="20"/>
  <c r="BA316" i="22"/>
  <c r="AQ317" i="20"/>
  <c r="BA317" i="22"/>
  <c r="AQ318" i="20"/>
  <c r="BA318" i="22"/>
  <c r="AQ319" i="20"/>
  <c r="BA319" i="22"/>
  <c r="AQ320" i="20"/>
  <c r="BA320" i="22"/>
  <c r="AQ321" i="20"/>
  <c r="BA321" i="22"/>
  <c r="AQ322" i="20"/>
  <c r="BA322" i="22"/>
  <c r="AQ323" i="20"/>
  <c r="BA323" i="22"/>
  <c r="AQ324" i="20"/>
  <c r="BA324" i="22"/>
  <c r="AQ325" i="20"/>
  <c r="BA325" i="22"/>
  <c r="AQ326" i="20"/>
  <c r="BA326" i="22"/>
  <c r="AQ327" i="20"/>
  <c r="BA327" i="22"/>
  <c r="AQ328" i="20"/>
  <c r="BA328" i="22"/>
  <c r="AQ329" i="20"/>
  <c r="BA329" i="22"/>
  <c r="AQ330" i="20"/>
  <c r="BA330" i="22"/>
  <c r="AQ331" i="20"/>
  <c r="BA331" i="22"/>
  <c r="AQ332" i="20"/>
  <c r="BA332" i="22"/>
  <c r="AQ333" i="20"/>
  <c r="BA333" i="22"/>
  <c r="AQ334" i="20"/>
  <c r="BA334" i="22"/>
  <c r="AQ335" i="20"/>
  <c r="BA335" i="22"/>
  <c r="AQ336" i="20"/>
  <c r="BA336" i="22"/>
  <c r="AQ337" i="20"/>
  <c r="BA337" i="22"/>
  <c r="AQ338" i="20"/>
  <c r="BA338" i="22"/>
  <c r="AQ339" i="20"/>
  <c r="BA339" i="22"/>
  <c r="AQ340" i="20"/>
  <c r="BA340" i="22"/>
  <c r="AQ341" i="20"/>
  <c r="BA341" i="22"/>
  <c r="AQ342" i="20"/>
  <c r="BA342" i="22"/>
  <c r="AQ343" i="20"/>
  <c r="BA343" i="22"/>
  <c r="AQ344" i="20"/>
  <c r="BA344" i="22"/>
  <c r="AQ345" i="20"/>
  <c r="BA345" i="22"/>
  <c r="AQ346" i="20"/>
  <c r="BA346" i="22"/>
  <c r="AQ347" i="20"/>
  <c r="BA347" i="22"/>
  <c r="AQ348" i="20"/>
  <c r="BA348" i="22"/>
  <c r="AQ349" i="20"/>
  <c r="BA349" i="22"/>
  <c r="AQ350" i="20"/>
  <c r="BA350" i="22"/>
  <c r="AQ351" i="20"/>
  <c r="BA351" i="22"/>
  <c r="AQ352" i="20"/>
  <c r="BA352" i="22"/>
  <c r="AQ353" i="20"/>
  <c r="BA353" i="22"/>
  <c r="AQ354" i="20"/>
  <c r="BA354" i="22"/>
  <c r="AQ355" i="20"/>
  <c r="BA355" i="22"/>
  <c r="AQ356" i="20"/>
  <c r="BA356" i="22"/>
  <c r="AQ357" i="20"/>
  <c r="BA357" i="22"/>
  <c r="AQ358" i="20"/>
  <c r="BA358" i="22"/>
  <c r="AQ359" i="20"/>
  <c r="BA359" i="22"/>
  <c r="AQ360" i="20"/>
  <c r="BA360" i="22"/>
  <c r="AQ361" i="20"/>
  <c r="BA361" i="22"/>
  <c r="AQ362" i="20"/>
  <c r="BA362" i="22"/>
  <c r="AQ363" i="20"/>
  <c r="BA363" i="22"/>
  <c r="AQ364" i="20"/>
  <c r="BA364" i="22"/>
  <c r="AQ365" i="20"/>
  <c r="BA365" i="22"/>
  <c r="AQ366" i="20"/>
  <c r="BA366" i="22"/>
  <c r="AQ367" i="20"/>
  <c r="BA367" i="22"/>
  <c r="AQ368" i="20"/>
  <c r="BA368" i="22"/>
  <c r="AQ369" i="20"/>
  <c r="BA369" i="22"/>
  <c r="AQ370" i="20"/>
  <c r="BA370" i="22"/>
  <c r="AQ371" i="20"/>
  <c r="BA371" i="22"/>
  <c r="AQ372" i="20"/>
  <c r="BA372" i="22"/>
  <c r="AQ373" i="20"/>
  <c r="BA373" i="22"/>
  <c r="AQ374" i="20"/>
  <c r="BA374" i="22"/>
  <c r="AQ375" i="20"/>
  <c r="BA375" i="22"/>
  <c r="AQ376" i="20"/>
  <c r="BA376" i="22"/>
  <c r="AQ377" i="20"/>
  <c r="BA377" i="22"/>
  <c r="AQ378" i="20"/>
  <c r="BA378" i="22"/>
  <c r="AQ379" i="20"/>
  <c r="BA379" i="22"/>
  <c r="AQ380" i="20"/>
  <c r="BA380" i="22"/>
  <c r="AQ381" i="20"/>
  <c r="BA381" i="22"/>
  <c r="AQ382" i="20"/>
  <c r="BA382" i="22"/>
  <c r="AQ383" i="20"/>
  <c r="BA383" i="22"/>
  <c r="AQ384" i="20"/>
  <c r="BA384" i="22"/>
  <c r="AQ385" i="20"/>
  <c r="BA385" i="22"/>
  <c r="AQ386" i="20"/>
  <c r="BA386" i="22"/>
  <c r="AQ387" i="20"/>
  <c r="BA387" i="22"/>
  <c r="AQ388" i="20"/>
  <c r="BA388" i="22"/>
  <c r="AQ389" i="20"/>
  <c r="BA389" i="22"/>
  <c r="AQ390" i="20"/>
  <c r="BA390" i="22"/>
  <c r="AQ391" i="20"/>
  <c r="BA391" i="22"/>
  <c r="AQ392" i="20"/>
  <c r="BA392" i="22"/>
  <c r="AQ393" i="20"/>
  <c r="BA393" i="22"/>
  <c r="AQ394" i="20"/>
  <c r="BA394" i="22"/>
  <c r="AQ395" i="20"/>
  <c r="BA395" i="22"/>
  <c r="AQ396" i="20"/>
  <c r="BA396" i="22"/>
  <c r="AQ397" i="20"/>
  <c r="BA397" i="22"/>
  <c r="AQ398" i="20"/>
  <c r="BA398" i="22"/>
  <c r="AQ399" i="20"/>
  <c r="BA399" i="22"/>
  <c r="AQ400" i="20"/>
  <c r="BA400" i="22"/>
  <c r="AQ401" i="20"/>
  <c r="BA401" i="22"/>
  <c r="AQ402" i="20"/>
  <c r="BA402" i="22"/>
  <c r="AQ403" i="20"/>
  <c r="BA403" i="22"/>
  <c r="AQ404" i="20"/>
  <c r="BA404" i="22"/>
  <c r="AQ405" i="20"/>
  <c r="BA405" i="22"/>
  <c r="AQ406" i="20"/>
  <c r="BA406" i="22"/>
  <c r="AQ407" i="20"/>
  <c r="BA407" i="22"/>
  <c r="AQ408" i="20"/>
  <c r="BA408" i="22"/>
  <c r="AQ409" i="20"/>
  <c r="BA409" i="22"/>
  <c r="AQ410" i="20"/>
  <c r="BA410" i="22"/>
  <c r="AQ411" i="20"/>
  <c r="BA411" i="22"/>
  <c r="AQ412" i="20"/>
  <c r="BA412" i="22"/>
  <c r="AQ413" i="20"/>
  <c r="BA413" i="22"/>
  <c r="AQ414" i="20"/>
  <c r="BA414" i="22"/>
  <c r="AQ415" i="20"/>
  <c r="BA415" i="22"/>
  <c r="AQ416" i="20"/>
  <c r="BA416" i="22"/>
  <c r="AQ417" i="20"/>
  <c r="BA417" i="22"/>
  <c r="AQ418" i="20"/>
  <c r="BA418" i="22"/>
  <c r="AQ419" i="20"/>
  <c r="BA419" i="22"/>
  <c r="AQ420" i="20"/>
  <c r="BA420" i="22"/>
  <c r="AQ421" i="20"/>
  <c r="BA421" i="22"/>
  <c r="AQ422" i="20"/>
  <c r="BA422" i="22"/>
  <c r="AQ423" i="20"/>
  <c r="BA423" i="22"/>
  <c r="AQ424" i="20"/>
  <c r="BA424" i="22"/>
  <c r="AQ425" i="20"/>
  <c r="BA425" i="22"/>
  <c r="AQ426" i="20"/>
  <c r="BA426" i="22"/>
  <c r="AQ427" i="20"/>
  <c r="BA427" i="22"/>
  <c r="AQ428" i="20"/>
  <c r="BA428" i="22"/>
  <c r="AQ429" i="20"/>
  <c r="BA429" i="22"/>
  <c r="AQ430" i="20"/>
  <c r="BA430" i="22"/>
  <c r="AQ431" i="20"/>
  <c r="BA431" i="22"/>
  <c r="AQ432" i="20"/>
  <c r="BA432" i="22"/>
  <c r="AQ433" i="20"/>
  <c r="BA433" i="22"/>
  <c r="AQ434" i="20"/>
  <c r="BA434" i="22"/>
  <c r="AQ435" i="20"/>
  <c r="BA435" i="22"/>
  <c r="AQ436" i="20"/>
  <c r="BA436" i="22"/>
  <c r="AQ437" i="20"/>
  <c r="BA437" i="22"/>
  <c r="AQ438" i="20"/>
  <c r="BA438" i="22"/>
  <c r="AQ439" i="20"/>
  <c r="BA439" i="22"/>
  <c r="AQ440" i="20"/>
  <c r="BA440" i="22"/>
  <c r="AQ441" i="20"/>
  <c r="BA441" i="22"/>
  <c r="AQ442" i="20"/>
  <c r="BA442" i="22"/>
  <c r="AQ443" i="20"/>
  <c r="BA443" i="22"/>
  <c r="AQ444" i="20"/>
  <c r="BA444" i="22"/>
  <c r="AQ445" i="20"/>
  <c r="BA445" i="22"/>
  <c r="AQ446" i="20"/>
  <c r="BA446" i="22"/>
  <c r="AQ447" i="20"/>
  <c r="BA447" i="22"/>
  <c r="AQ448" i="20"/>
  <c r="BA448" i="22"/>
  <c r="AQ449" i="20"/>
  <c r="BA449" i="22"/>
  <c r="AQ450" i="20"/>
  <c r="BA450" i="22"/>
  <c r="AQ451" i="20"/>
  <c r="BA451" i="22"/>
  <c r="AQ452" i="20"/>
  <c r="BA452" i="22"/>
  <c r="AQ453" i="20"/>
  <c r="BA453" i="22"/>
  <c r="AQ454" i="20"/>
  <c r="BA454" i="22"/>
  <c r="AQ455" i="20"/>
  <c r="BA455" i="22"/>
  <c r="AQ456" i="20"/>
  <c r="BA456" i="22"/>
  <c r="AQ457" i="20"/>
  <c r="BA457" i="22"/>
  <c r="AQ458" i="20"/>
  <c r="BA458" i="22"/>
  <c r="AQ459" i="20"/>
  <c r="BA459" i="22"/>
  <c r="AQ460" i="20"/>
  <c r="BA460" i="22"/>
  <c r="AQ461" i="20"/>
  <c r="BA461" i="22"/>
  <c r="AQ462" i="20"/>
  <c r="BA462" i="22"/>
  <c r="AQ463" i="20"/>
  <c r="BA463" i="22"/>
  <c r="AQ464" i="20"/>
  <c r="BA464" i="22"/>
  <c r="AQ465" i="20"/>
  <c r="BA465" i="22"/>
  <c r="AQ466" i="20"/>
  <c r="BA466" i="22"/>
  <c r="AQ467" i="20"/>
  <c r="BA467" i="22"/>
  <c r="AQ468" i="20"/>
  <c r="BA468" i="22"/>
  <c r="AQ469" i="20"/>
  <c r="BA469" i="22"/>
  <c r="AQ470" i="20"/>
  <c r="BA470" i="22"/>
  <c r="AQ471" i="20"/>
  <c r="BA471" i="22"/>
  <c r="AQ472" i="20"/>
  <c r="BA472" i="22"/>
  <c r="AQ473" i="20"/>
  <c r="BA473" i="22"/>
  <c r="AQ474" i="20"/>
  <c r="BA474" i="22"/>
  <c r="AQ475" i="20"/>
  <c r="BA475" i="22"/>
  <c r="AQ476" i="20"/>
  <c r="BA476" i="22"/>
  <c r="AQ477" i="20"/>
  <c r="BA477" i="22"/>
  <c r="AQ478" i="20"/>
  <c r="BA478" i="22"/>
  <c r="AQ479" i="20"/>
  <c r="BA479" i="22"/>
  <c r="AQ480" i="20"/>
  <c r="BA480" i="22"/>
  <c r="AQ481" i="20"/>
  <c r="BA481" i="22"/>
  <c r="AQ482" i="20"/>
  <c r="BA482" i="22"/>
  <c r="AQ483" i="20"/>
  <c r="BA483" i="22"/>
  <c r="AQ484" i="20"/>
  <c r="BA484" i="22"/>
  <c r="AQ485" i="20"/>
  <c r="BA485" i="22"/>
  <c r="AQ486" i="20"/>
  <c r="BA486" i="22"/>
  <c r="AQ487" i="20"/>
  <c r="BA487" i="22"/>
  <c r="AQ488" i="20"/>
  <c r="BA488" i="22"/>
  <c r="AQ489" i="20"/>
  <c r="BA489" i="22"/>
  <c r="AQ490" i="20"/>
  <c r="BA490" i="22"/>
  <c r="AQ491" i="20"/>
  <c r="BA491" i="22"/>
  <c r="AQ492" i="20"/>
  <c r="BA492" i="22"/>
  <c r="AQ493" i="20"/>
  <c r="BA493" i="22"/>
  <c r="AQ494" i="20"/>
  <c r="BA494" i="22"/>
  <c r="AQ495" i="20"/>
  <c r="BA495" i="22"/>
  <c r="AQ496" i="20"/>
  <c r="BA496" i="22"/>
  <c r="AQ497" i="20"/>
  <c r="BA497" i="22"/>
  <c r="AQ498" i="20"/>
  <c r="BA498" i="22"/>
  <c r="AQ499" i="20"/>
  <c r="BA499" i="22"/>
  <c r="AQ500" i="20"/>
  <c r="BA500" i="22"/>
  <c r="AQ501" i="20"/>
  <c r="BA501" i="22"/>
  <c r="AQ502" i="20"/>
  <c r="BA502" i="22"/>
  <c r="AQ503" i="20"/>
  <c r="BA503" i="22"/>
  <c r="AQ504" i="20"/>
  <c r="BA504" i="22"/>
  <c r="AQ505" i="20"/>
  <c r="BA505" i="22"/>
  <c r="AQ506" i="20"/>
  <c r="BA506" i="22"/>
  <c r="AQ507" i="20"/>
  <c r="BA507" i="22"/>
  <c r="AQ508" i="20"/>
  <c r="BA508" i="22"/>
  <c r="AQ509" i="20"/>
  <c r="BA509" i="22"/>
  <c r="AQ510" i="20"/>
  <c r="BA510" i="22"/>
  <c r="AQ511" i="20"/>
  <c r="BA511" i="22"/>
  <c r="AQ512" i="20"/>
  <c r="BA512" i="22"/>
  <c r="AQ513" i="20"/>
  <c r="BA513" i="22"/>
  <c r="AQ514" i="20"/>
  <c r="BA514" i="22"/>
  <c r="AQ515" i="20"/>
  <c r="BA515" i="22"/>
  <c r="AQ516" i="20"/>
  <c r="BA516" i="22"/>
  <c r="AQ517" i="20"/>
  <c r="BA517" i="22"/>
  <c r="AQ518" i="20"/>
  <c r="BA518" i="22"/>
  <c r="AQ519" i="20"/>
  <c r="BA519" i="22"/>
  <c r="AQ520" i="20"/>
  <c r="BA520" i="22"/>
  <c r="AQ521" i="20"/>
  <c r="BA521" i="22"/>
  <c r="AQ522" i="20"/>
  <c r="BA522" i="22"/>
  <c r="AQ523" i="20"/>
  <c r="BA523" i="22"/>
  <c r="AQ524" i="20"/>
  <c r="BA524" i="22"/>
  <c r="AQ525" i="20"/>
  <c r="BA525" i="22"/>
  <c r="AQ526" i="20"/>
  <c r="BA526" i="22"/>
  <c r="AQ527" i="20"/>
  <c r="BA527" i="22"/>
  <c r="AQ528" i="20"/>
  <c r="BA528" i="22"/>
  <c r="AQ529" i="20"/>
  <c r="BA529" i="22"/>
  <c r="AQ530" i="20"/>
  <c r="BA530" i="22"/>
  <c r="AQ531" i="20"/>
  <c r="BA531" i="22"/>
  <c r="AQ532" i="20"/>
  <c r="BA532" i="22"/>
  <c r="AQ533" i="20"/>
  <c r="BA533" i="22"/>
  <c r="AQ534" i="20"/>
  <c r="BA534" i="22"/>
  <c r="AQ535" i="20"/>
  <c r="BA535" i="22"/>
  <c r="AQ536" i="20"/>
  <c r="BA536" i="22"/>
  <c r="AQ537" i="20"/>
  <c r="BA537" i="22"/>
  <c r="AQ538" i="20"/>
  <c r="BA538" i="22"/>
  <c r="AQ539" i="20"/>
  <c r="BA539" i="22"/>
  <c r="AQ540" i="20"/>
  <c r="BA540" i="22"/>
  <c r="AQ541" i="20"/>
  <c r="BA541" i="22"/>
  <c r="AQ542" i="20"/>
  <c r="BA542" i="22"/>
  <c r="AQ543" i="20"/>
  <c r="BA543" i="22"/>
  <c r="AQ544" i="20"/>
  <c r="BA544" i="22"/>
  <c r="AQ545" i="20"/>
  <c r="BA545" i="22"/>
  <c r="AQ546" i="20"/>
  <c r="BA546" i="22"/>
  <c r="AQ547" i="20"/>
  <c r="BA547" i="22"/>
  <c r="AQ548" i="20"/>
  <c r="BA548" i="22"/>
  <c r="AQ549" i="20"/>
  <c r="BA549" i="22"/>
  <c r="AQ550" i="20"/>
  <c r="BA550" i="22"/>
  <c r="AQ551" i="20"/>
  <c r="BA551" i="22"/>
  <c r="AQ552" i="20"/>
  <c r="BA552" i="22"/>
  <c r="AQ553" i="20"/>
  <c r="BA553" i="22"/>
  <c r="AQ554" i="20"/>
  <c r="BA554" i="22"/>
  <c r="AQ555" i="20"/>
  <c r="BA555" i="22"/>
  <c r="AQ556" i="20"/>
  <c r="BA556" i="22"/>
  <c r="AQ557" i="20"/>
  <c r="BA557" i="22"/>
  <c r="AQ558" i="20"/>
  <c r="BA558" i="22"/>
  <c r="AQ559" i="20"/>
  <c r="BA559" i="22"/>
  <c r="AQ560" i="20"/>
  <c r="BA560" i="22"/>
  <c r="AQ561" i="20"/>
  <c r="BA561" i="22"/>
  <c r="AQ562" i="20"/>
  <c r="BA562" i="22"/>
  <c r="AQ563" i="20"/>
  <c r="BA563" i="22"/>
  <c r="AQ564" i="20"/>
  <c r="BA564" i="22"/>
  <c r="AQ565" i="20"/>
  <c r="BA565" i="22"/>
  <c r="AQ566" i="20"/>
  <c r="BA566" i="22"/>
  <c r="AQ567" i="20"/>
  <c r="BA567" i="22"/>
  <c r="AQ568" i="20"/>
  <c r="BA568" i="22"/>
  <c r="AQ569" i="20"/>
  <c r="BA569" i="22"/>
  <c r="AQ570" i="20"/>
  <c r="BA570" i="22"/>
  <c r="AQ571" i="20"/>
  <c r="BA571" i="22"/>
  <c r="AQ572" i="20"/>
  <c r="BA572" i="22"/>
  <c r="AQ573" i="20"/>
  <c r="BA573" i="22"/>
  <c r="AQ574" i="20"/>
  <c r="BA574" i="22"/>
  <c r="AQ575" i="20"/>
  <c r="BA575" i="22"/>
  <c r="AQ576" i="20"/>
  <c r="BA576" i="22"/>
  <c r="AQ577" i="20"/>
  <c r="BA577" i="22"/>
  <c r="AQ578" i="20"/>
  <c r="BA578" i="22"/>
  <c r="AQ579" i="20"/>
  <c r="BA579" i="22"/>
  <c r="AQ580" i="20"/>
  <c r="BA580" i="22"/>
  <c r="AQ581" i="20"/>
  <c r="BA581" i="22"/>
  <c r="AQ582" i="20"/>
  <c r="BA582" i="22"/>
  <c r="AQ583" i="20"/>
  <c r="BA583" i="22"/>
  <c r="AQ584" i="20"/>
  <c r="BA584" i="22"/>
  <c r="AQ585" i="20"/>
  <c r="BA585" i="22"/>
  <c r="AQ586" i="20"/>
  <c r="BA586" i="22"/>
  <c r="AQ587" i="20"/>
  <c r="BA587" i="22"/>
  <c r="AQ588" i="20"/>
  <c r="BA588" i="22"/>
  <c r="AQ589" i="20"/>
  <c r="BA589" i="22"/>
  <c r="AQ590" i="20"/>
  <c r="BA590" i="22"/>
  <c r="AQ591" i="20"/>
  <c r="BA591" i="22"/>
  <c r="AQ592" i="20"/>
  <c r="BA592" i="22"/>
  <c r="AQ593" i="20"/>
  <c r="BA593" i="22"/>
  <c r="AQ594" i="20"/>
  <c r="BA594" i="22"/>
  <c r="AQ595" i="20"/>
  <c r="BA595" i="22"/>
  <c r="AQ596" i="20"/>
  <c r="BA596" i="22"/>
  <c r="AQ597" i="20"/>
  <c r="BA597" i="22"/>
  <c r="AQ598" i="20"/>
  <c r="BA598" i="22"/>
  <c r="AQ599" i="20"/>
  <c r="BA599" i="22"/>
  <c r="AQ600" i="20"/>
  <c r="BA600" i="22"/>
  <c r="AQ601" i="20"/>
  <c r="BA601" i="22"/>
  <c r="AQ602" i="20"/>
  <c r="BA602" i="22"/>
  <c r="AQ603" i="20"/>
  <c r="BA603" i="22"/>
  <c r="AQ604" i="20"/>
  <c r="BA604" i="22"/>
  <c r="AQ605" i="20"/>
  <c r="BA605" i="22"/>
  <c r="AQ606" i="20"/>
  <c r="BA606" i="22"/>
  <c r="AQ607" i="20"/>
  <c r="BA607" i="22"/>
  <c r="AQ608" i="20"/>
  <c r="BA608" i="22"/>
  <c r="AQ609" i="20"/>
  <c r="BA609" i="22"/>
  <c r="AQ610" i="20"/>
  <c r="BA610" i="22"/>
  <c r="AQ611" i="20"/>
  <c r="BA611" i="22"/>
  <c r="AQ612" i="20"/>
  <c r="BA612" i="22"/>
  <c r="AQ613" i="20"/>
  <c r="BA613" i="22"/>
  <c r="AQ614" i="20"/>
  <c r="BA614" i="22"/>
  <c r="AQ615" i="20"/>
  <c r="BA615" i="22"/>
  <c r="AQ616" i="20"/>
  <c r="BA616" i="22"/>
  <c r="AQ617" i="20"/>
  <c r="BA617" i="22"/>
  <c r="AQ618" i="20"/>
  <c r="BA618" i="22"/>
  <c r="AQ619" i="20"/>
  <c r="BA619" i="22"/>
  <c r="AQ620" i="20"/>
  <c r="BA620" i="22"/>
  <c r="AQ621" i="20"/>
  <c r="BA621" i="22"/>
  <c r="AQ622" i="20"/>
  <c r="BA622" i="22"/>
  <c r="AQ623" i="20"/>
  <c r="BA623" i="22"/>
  <c r="AQ624" i="20"/>
  <c r="BA624" i="22"/>
  <c r="AQ625" i="20"/>
  <c r="BA625" i="22"/>
  <c r="AQ626" i="20"/>
  <c r="BA626" i="22"/>
  <c r="AQ627" i="20"/>
  <c r="BA627" i="22"/>
  <c r="AQ628" i="20"/>
  <c r="BA628" i="22"/>
  <c r="AQ629" i="20"/>
  <c r="BA629" i="22"/>
  <c r="AQ630" i="20"/>
  <c r="BA630" i="22"/>
  <c r="AQ631" i="20"/>
  <c r="BA631" i="22"/>
  <c r="AQ632" i="20"/>
  <c r="BA632" i="22"/>
  <c r="AQ633" i="20"/>
  <c r="BA633" i="22"/>
  <c r="AQ634" i="20"/>
  <c r="BA634" i="22"/>
  <c r="AQ635" i="20"/>
  <c r="BA635" i="22"/>
  <c r="AQ636" i="20"/>
  <c r="BA636" i="22"/>
  <c r="AQ637" i="20"/>
  <c r="BA637" i="22"/>
  <c r="AQ638" i="20"/>
  <c r="BA638" i="22"/>
  <c r="AQ639" i="20"/>
  <c r="BA639" i="22"/>
  <c r="AQ640" i="20"/>
  <c r="BA640" i="22"/>
  <c r="AQ641" i="20"/>
  <c r="BA641" i="22"/>
  <c r="AQ642" i="20"/>
  <c r="BA642" i="22"/>
  <c r="AQ643" i="20"/>
  <c r="BA643" i="22"/>
  <c r="AQ644" i="20"/>
  <c r="BA644" i="22"/>
  <c r="AQ645" i="20"/>
  <c r="BA645" i="22"/>
  <c r="AQ646" i="20"/>
  <c r="BA646" i="22"/>
  <c r="AQ647" i="20"/>
  <c r="BA647" i="22"/>
  <c r="AQ648" i="20"/>
  <c r="BA648" i="22"/>
  <c r="AQ649" i="20"/>
  <c r="BA649" i="22"/>
  <c r="AQ650" i="20"/>
  <c r="BA650" i="22"/>
  <c r="AQ651" i="20"/>
  <c r="BA651" i="22"/>
  <c r="AQ652" i="20"/>
  <c r="BA652" i="22"/>
  <c r="AQ653" i="20"/>
  <c r="BA653" i="22"/>
  <c r="AQ654" i="20"/>
  <c r="BA654" i="22"/>
  <c r="AQ655" i="20"/>
  <c r="BA655" i="22"/>
  <c r="AQ656" i="20"/>
  <c r="BA656" i="22"/>
  <c r="AQ657" i="20"/>
  <c r="BA657" i="22"/>
  <c r="AQ658" i="20"/>
  <c r="BA658" i="22"/>
  <c r="AQ659" i="20"/>
  <c r="BA659" i="22"/>
  <c r="AQ660" i="20"/>
  <c r="BA660" i="22"/>
  <c r="AQ661" i="20"/>
  <c r="BA661" i="22"/>
  <c r="AQ662" i="20"/>
  <c r="BA662" i="22"/>
  <c r="AQ663" i="20"/>
  <c r="BA663" i="22"/>
  <c r="AQ664" i="20"/>
  <c r="BA664" i="22"/>
  <c r="AQ665" i="20"/>
  <c r="BA665" i="22"/>
  <c r="AQ666" i="20"/>
  <c r="BA666" i="22"/>
  <c r="AQ667" i="20"/>
  <c r="BA667" i="22"/>
  <c r="AQ668" i="20"/>
  <c r="BA668" i="22"/>
  <c r="AQ669" i="20"/>
  <c r="BA669" i="22"/>
  <c r="AQ670" i="20"/>
  <c r="BA670" i="22"/>
  <c r="AQ671" i="20"/>
  <c r="BA671" i="22"/>
  <c r="AQ672" i="20"/>
  <c r="BA672" i="22"/>
  <c r="AQ673" i="20"/>
  <c r="BA673" i="22"/>
  <c r="AQ674" i="20"/>
  <c r="BA674" i="22"/>
  <c r="AQ675" i="20"/>
  <c r="BA675" i="22"/>
  <c r="AQ676" i="20"/>
  <c r="BA676" i="22"/>
  <c r="AQ677" i="20"/>
  <c r="BA677" i="22"/>
  <c r="AQ678" i="20"/>
  <c r="BA678" i="22"/>
  <c r="AQ679" i="20"/>
  <c r="BA679" i="22"/>
  <c r="AQ680" i="20"/>
  <c r="BA680" i="22"/>
  <c r="AQ681" i="20"/>
  <c r="BA681" i="22"/>
  <c r="AQ682" i="20"/>
  <c r="BA682" i="22"/>
  <c r="AQ683" i="20"/>
  <c r="BA683" i="22"/>
  <c r="AQ684" i="20"/>
  <c r="BA684" i="22"/>
  <c r="AQ685" i="20"/>
  <c r="BA685" i="22"/>
  <c r="AQ686" i="20"/>
  <c r="BA686" i="22"/>
  <c r="AQ687" i="20"/>
  <c r="BA687" i="22"/>
  <c r="AQ688" i="20"/>
  <c r="BA688" i="22"/>
  <c r="AQ689" i="20"/>
  <c r="BA689" i="22"/>
  <c r="AQ690" i="20"/>
  <c r="BA690" i="22"/>
  <c r="AQ691" i="20"/>
  <c r="BA691" i="22"/>
  <c r="AQ692" i="20"/>
  <c r="BA692" i="22"/>
  <c r="AQ693" i="20"/>
  <c r="BA693" i="22"/>
  <c r="AQ694" i="20"/>
  <c r="BA694" i="22"/>
  <c r="AQ695" i="20"/>
  <c r="BA695" i="22"/>
  <c r="AQ696" i="20"/>
  <c r="BA696" i="22"/>
  <c r="AQ697" i="20"/>
  <c r="BA697" i="22"/>
  <c r="AQ698" i="20"/>
  <c r="BA698" i="22"/>
  <c r="AQ699" i="20"/>
  <c r="BA699" i="22"/>
  <c r="AQ700" i="20"/>
  <c r="BA700" i="22"/>
  <c r="AQ701" i="20"/>
  <c r="BA701" i="22"/>
  <c r="AQ702" i="20"/>
  <c r="BA702" i="22"/>
  <c r="AQ703" i="20"/>
  <c r="BA703" i="22"/>
  <c r="AQ704" i="20"/>
  <c r="BA704" i="22"/>
  <c r="AQ705" i="20"/>
  <c r="BA705" i="22"/>
  <c r="AQ706" i="20"/>
  <c r="BA706" i="22"/>
  <c r="AQ707" i="20"/>
  <c r="BA707" i="22"/>
  <c r="AQ708" i="20"/>
  <c r="BA708" i="22"/>
  <c r="AQ709" i="20"/>
  <c r="BA709" i="22"/>
  <c r="AQ710" i="20"/>
  <c r="BA710" i="22"/>
  <c r="AQ711" i="20"/>
  <c r="BA711" i="22"/>
  <c r="AQ712" i="20"/>
  <c r="BA712" i="22"/>
  <c r="AQ713" i="20"/>
  <c r="BA713" i="22"/>
  <c r="AQ714" i="20"/>
  <c r="BA714" i="22"/>
  <c r="AQ715" i="20"/>
  <c r="BA715" i="22"/>
  <c r="AQ716" i="20"/>
  <c r="BA716" i="22"/>
  <c r="AQ717" i="20"/>
  <c r="BA717" i="22"/>
  <c r="AQ718" i="20"/>
  <c r="BA718" i="22"/>
  <c r="AQ719" i="20"/>
  <c r="BA719" i="22"/>
  <c r="AQ720" i="20"/>
  <c r="BA720" i="22"/>
  <c r="AQ721" i="20"/>
  <c r="BA721" i="22"/>
  <c r="AQ722" i="20"/>
  <c r="BA722" i="22"/>
  <c r="AQ723" i="20"/>
  <c r="BA723" i="22"/>
  <c r="AQ724" i="20"/>
  <c r="BA724" i="22"/>
  <c r="AQ725" i="20"/>
  <c r="BA725" i="22"/>
  <c r="AQ726" i="20"/>
  <c r="BA726" i="22"/>
  <c r="AQ727" i="20"/>
  <c r="BA727" i="22"/>
  <c r="AQ728" i="20"/>
  <c r="BA728" i="22"/>
  <c r="AQ729" i="20"/>
  <c r="BA729" i="22"/>
  <c r="AQ730" i="20"/>
  <c r="BA730" i="22"/>
  <c r="AQ731" i="20"/>
  <c r="BA731" i="22"/>
  <c r="AQ732" i="20"/>
  <c r="BA732" i="22"/>
  <c r="AQ733" i="20"/>
  <c r="BA733" i="22"/>
  <c r="AQ734" i="20"/>
  <c r="BA734" i="22"/>
  <c r="AQ735" i="20"/>
  <c r="BA735" i="22"/>
  <c r="AQ736" i="20"/>
  <c r="BA736" i="22"/>
  <c r="AQ737" i="20"/>
  <c r="BA737" i="22"/>
  <c r="AQ738" i="20"/>
  <c r="BA738" i="22"/>
  <c r="AQ739" i="20"/>
  <c r="BA739" i="22"/>
  <c r="AQ740" i="20"/>
  <c r="BA740" i="22"/>
  <c r="AQ741" i="20"/>
  <c r="BA741" i="22"/>
  <c r="AQ742" i="20"/>
  <c r="BA742" i="22"/>
  <c r="AQ743" i="20"/>
  <c r="BA743" i="22"/>
  <c r="AQ744" i="20"/>
  <c r="BA744" i="22"/>
  <c r="AQ745" i="20"/>
  <c r="BA745" i="22"/>
  <c r="AQ746" i="20"/>
  <c r="BA746" i="22"/>
  <c r="AQ747" i="20"/>
  <c r="BA747" i="22"/>
  <c r="AQ748" i="20"/>
  <c r="BA748" i="22"/>
  <c r="AQ749" i="20"/>
  <c r="BA749" i="22"/>
  <c r="AQ750" i="20"/>
  <c r="BA750" i="22"/>
  <c r="AQ751" i="20"/>
  <c r="BA751" i="22"/>
  <c r="AQ752" i="20"/>
  <c r="BA752" i="22"/>
  <c r="AQ753" i="20"/>
  <c r="BA753" i="22"/>
  <c r="AQ754" i="20"/>
  <c r="BA754" i="22"/>
  <c r="AQ755" i="20"/>
  <c r="BA755" i="22"/>
  <c r="AQ756" i="20"/>
  <c r="BA756" i="22"/>
  <c r="AQ757" i="20"/>
  <c r="BA757" i="22"/>
  <c r="AQ758" i="20"/>
  <c r="BA758" i="22"/>
  <c r="AQ759" i="20"/>
  <c r="BA759" i="22"/>
  <c r="AQ760" i="20"/>
  <c r="BA760" i="22"/>
  <c r="AQ761" i="20"/>
  <c r="BA761" i="22"/>
  <c r="AQ762" i="20"/>
  <c r="BA762" i="22"/>
  <c r="AQ763" i="20"/>
  <c r="BA763" i="22"/>
  <c r="AQ764" i="20"/>
  <c r="BA764" i="22"/>
  <c r="AQ765" i="20"/>
  <c r="BA765" i="22"/>
  <c r="AQ766" i="20"/>
  <c r="BA766" i="22"/>
  <c r="AQ767" i="20"/>
  <c r="BA767" i="22"/>
  <c r="AQ768" i="20"/>
  <c r="BA768" i="22"/>
  <c r="AQ769" i="20"/>
  <c r="BA769" i="22"/>
  <c r="AQ770" i="20"/>
  <c r="BA770" i="22"/>
  <c r="AQ771" i="20"/>
  <c r="BA771" i="22"/>
  <c r="AQ772" i="20"/>
  <c r="BA772" i="22"/>
  <c r="AQ773" i="20"/>
  <c r="BA773" i="22"/>
  <c r="AQ774" i="20"/>
  <c r="BA774" i="22"/>
  <c r="AQ775" i="20"/>
  <c r="BA775" i="22"/>
  <c r="AQ776" i="20"/>
  <c r="BA776" i="22"/>
  <c r="AQ777" i="20"/>
  <c r="BA777" i="22"/>
  <c r="AQ778" i="20"/>
  <c r="BA778" i="22"/>
  <c r="AQ779" i="20"/>
  <c r="BA779" i="22"/>
  <c r="AQ780" i="20"/>
  <c r="BA780" i="22"/>
  <c r="AQ781" i="20"/>
  <c r="BA781" i="22"/>
  <c r="AQ782" i="20"/>
  <c r="BA782" i="22"/>
  <c r="AQ783" i="20"/>
  <c r="BA783" i="22"/>
  <c r="AQ784" i="20"/>
  <c r="BA784" i="22"/>
  <c r="AQ785" i="20"/>
  <c r="BA785" i="22"/>
  <c r="AQ786" i="20"/>
  <c r="BA786" i="22"/>
  <c r="AQ787" i="20"/>
  <c r="BA787" i="22"/>
  <c r="AQ788" i="20"/>
  <c r="BA788" i="22"/>
  <c r="AQ789" i="20"/>
  <c r="BA789" i="22"/>
  <c r="AQ790" i="20"/>
  <c r="BA790" i="22"/>
  <c r="AQ791" i="20"/>
  <c r="BA791" i="22"/>
  <c r="AQ792" i="20"/>
  <c r="BA792" i="22"/>
  <c r="AQ793" i="20"/>
  <c r="BA793" i="22"/>
  <c r="AQ794" i="20"/>
  <c r="BA794" i="22"/>
  <c r="AQ795" i="20"/>
  <c r="BA795" i="22"/>
  <c r="AQ796" i="20"/>
  <c r="BA796" i="22"/>
  <c r="AQ797" i="20"/>
  <c r="BA797" i="22"/>
  <c r="AQ798" i="20"/>
  <c r="BA798" i="22"/>
  <c r="AQ799" i="20"/>
  <c r="BA799" i="22"/>
  <c r="AQ800" i="20"/>
  <c r="BA800" i="22"/>
  <c r="AQ801" i="20"/>
  <c r="BA801" i="22"/>
  <c r="AQ802" i="20"/>
  <c r="BA802" i="22"/>
  <c r="AQ803" i="20"/>
  <c r="BA803" i="22"/>
  <c r="AQ804" i="20"/>
  <c r="BA804" i="22"/>
  <c r="AQ805" i="20"/>
  <c r="BA805" i="22"/>
  <c r="AQ806" i="20"/>
  <c r="BA806" i="22"/>
  <c r="AQ807" i="20"/>
  <c r="BA807" i="22"/>
  <c r="AQ808" i="20"/>
  <c r="BA808" i="22"/>
  <c r="AQ809" i="20"/>
  <c r="BA809" i="22"/>
  <c r="AQ810" i="20"/>
  <c r="BA810" i="22"/>
  <c r="AQ811" i="20"/>
  <c r="BA811" i="22"/>
  <c r="AQ812" i="20"/>
  <c r="BA812" i="22"/>
  <c r="AQ813" i="20"/>
  <c r="BA813" i="22"/>
  <c r="AQ814" i="20"/>
  <c r="BA814" i="22"/>
  <c r="AQ815" i="20"/>
  <c r="BA815" i="22"/>
  <c r="AQ816" i="20"/>
  <c r="BA816" i="22"/>
  <c r="AQ817" i="20"/>
  <c r="BA817" i="22"/>
  <c r="AQ818" i="20"/>
  <c r="BA818" i="22"/>
  <c r="AQ819" i="20"/>
  <c r="BA819" i="22"/>
  <c r="AQ820" i="20"/>
  <c r="BA820" i="22"/>
  <c r="AQ821" i="20"/>
  <c r="BA821" i="22"/>
  <c r="AQ822" i="20"/>
  <c r="BA822" i="22"/>
  <c r="AQ823" i="20"/>
  <c r="BA823" i="22"/>
  <c r="AQ824" i="20"/>
  <c r="BA824" i="22"/>
  <c r="AQ825" i="20"/>
  <c r="BA825" i="22"/>
  <c r="AQ826" i="20"/>
  <c r="BA826" i="22"/>
  <c r="AQ827" i="20"/>
  <c r="BA827" i="22"/>
  <c r="AQ828" i="20"/>
  <c r="BA828" i="22"/>
  <c r="AQ829" i="20"/>
  <c r="BA829" i="22"/>
  <c r="AQ830" i="20"/>
  <c r="BA830" i="22"/>
  <c r="AQ831" i="20"/>
  <c r="BA831" i="22"/>
  <c r="AQ832" i="20"/>
  <c r="BA832" i="22"/>
  <c r="AQ833" i="20"/>
  <c r="BA833" i="22"/>
  <c r="AQ834" i="20"/>
  <c r="BA834" i="22"/>
  <c r="AQ835" i="20"/>
  <c r="BA835" i="22"/>
  <c r="AQ836" i="20"/>
  <c r="BA836" i="22"/>
  <c r="AQ837" i="20"/>
  <c r="BA837" i="22"/>
  <c r="AQ838" i="20"/>
  <c r="BA838" i="22"/>
  <c r="AQ839" i="20"/>
  <c r="BA839" i="22"/>
  <c r="AQ840" i="20"/>
  <c r="BA840" i="22"/>
  <c r="AQ841" i="20"/>
  <c r="BA841" i="22"/>
  <c r="AQ842" i="20"/>
  <c r="BA842" i="22"/>
  <c r="AQ843" i="20"/>
  <c r="BA843" i="22"/>
  <c r="AQ844" i="20"/>
  <c r="BA844" i="22"/>
  <c r="AQ845" i="20"/>
  <c r="BA845" i="22"/>
  <c r="AQ846" i="20"/>
  <c r="BA846" i="22"/>
  <c r="AQ847" i="20"/>
  <c r="BA847" i="22"/>
  <c r="AQ848" i="20"/>
  <c r="BA848" i="22"/>
  <c r="AQ849" i="20"/>
  <c r="BA849" i="22"/>
  <c r="AQ850" i="20"/>
  <c r="BA850" i="22"/>
  <c r="AQ851" i="20"/>
  <c r="BA851" i="22"/>
  <c r="AQ852" i="20"/>
  <c r="BA852" i="22"/>
  <c r="AQ853" i="20"/>
  <c r="BA853" i="22"/>
  <c r="AQ854" i="20"/>
  <c r="BA854" i="22"/>
  <c r="AQ855" i="20"/>
  <c r="BA855" i="22"/>
  <c r="AQ856" i="20"/>
  <c r="BA856" i="22"/>
  <c r="AQ857" i="20"/>
  <c r="BA857" i="22"/>
  <c r="AQ858" i="20"/>
  <c r="BA858" i="22"/>
  <c r="AQ859" i="20"/>
  <c r="BA859" i="22"/>
  <c r="AQ860" i="20"/>
  <c r="BA860" i="22"/>
  <c r="AQ861" i="20"/>
  <c r="BA861" i="22"/>
  <c r="AQ862" i="20"/>
  <c r="BA862" i="22"/>
  <c r="AQ863" i="20"/>
  <c r="BA863" i="22"/>
  <c r="AQ864" i="20"/>
  <c r="BA864" i="22"/>
  <c r="AQ865" i="20"/>
  <c r="BA865" i="22"/>
  <c r="AQ866" i="20"/>
  <c r="BA866" i="22"/>
  <c r="AQ867" i="20"/>
  <c r="BA867" i="22"/>
  <c r="AQ868" i="20"/>
  <c r="BA868" i="22"/>
  <c r="AQ869" i="20"/>
  <c r="BA869" i="22"/>
  <c r="AQ870" i="20"/>
  <c r="BA870" i="22"/>
  <c r="AQ871" i="20"/>
  <c r="BA871" i="22"/>
  <c r="AQ872" i="20"/>
  <c r="BA872" i="22"/>
  <c r="AQ873" i="20"/>
  <c r="BA873" i="22"/>
  <c r="AQ874" i="20"/>
  <c r="BA874" i="22"/>
  <c r="AQ875" i="20"/>
  <c r="BA875" i="22"/>
  <c r="AQ876" i="20"/>
  <c r="BA876" i="22"/>
  <c r="AQ877" i="20"/>
  <c r="BA877" i="22"/>
  <c r="AQ878" i="20"/>
  <c r="BA878" i="22"/>
  <c r="AQ879" i="20"/>
  <c r="BA879" i="22"/>
  <c r="AQ880" i="20"/>
  <c r="BA880" i="22"/>
  <c r="AQ881" i="20"/>
  <c r="BA881" i="22"/>
  <c r="AQ882" i="20"/>
  <c r="BA882" i="22"/>
  <c r="AQ883" i="20"/>
  <c r="BA883" i="22"/>
  <c r="AQ884" i="20"/>
  <c r="BA884" i="22"/>
  <c r="AQ885" i="20"/>
  <c r="BA885" i="22"/>
  <c r="AQ886" i="20"/>
  <c r="BA886" i="22"/>
  <c r="AQ887" i="20"/>
  <c r="BA887" i="22"/>
  <c r="AQ888" i="20"/>
  <c r="BA888" i="22"/>
  <c r="AQ889" i="20"/>
  <c r="BA889" i="22"/>
  <c r="AQ890" i="20"/>
  <c r="BA890" i="22"/>
  <c r="AQ891" i="20"/>
  <c r="BA891" i="22"/>
  <c r="AQ892" i="20"/>
  <c r="BA892" i="22"/>
  <c r="AQ893" i="20"/>
  <c r="BA893" i="22"/>
  <c r="AQ894" i="20"/>
  <c r="BA894" i="22"/>
  <c r="AQ895" i="20"/>
  <c r="BA895" i="22"/>
  <c r="AQ896" i="20"/>
  <c r="BA896" i="22"/>
  <c r="AQ897" i="20"/>
  <c r="BA897" i="22"/>
  <c r="AQ898" i="20"/>
  <c r="BA898" i="22"/>
  <c r="AQ899" i="20"/>
  <c r="BA899" i="22"/>
  <c r="AQ900" i="20"/>
  <c r="BA900" i="22"/>
  <c r="AQ901" i="20"/>
  <c r="BA901" i="22"/>
  <c r="AQ902" i="20"/>
  <c r="BA902" i="22"/>
  <c r="AQ903" i="20"/>
  <c r="BA903" i="22"/>
  <c r="AQ904" i="20"/>
  <c r="BA904" i="22"/>
  <c r="AQ905" i="20"/>
  <c r="BA905" i="22"/>
  <c r="AQ906" i="20"/>
  <c r="BA906" i="22"/>
  <c r="AQ907" i="20"/>
  <c r="BA907" i="22"/>
  <c r="AQ908" i="20"/>
  <c r="BA908" i="22"/>
  <c r="AQ909" i="20"/>
  <c r="BA909" i="22"/>
  <c r="AQ910" i="20"/>
  <c r="BA910" i="22"/>
  <c r="AQ911" i="20"/>
  <c r="BA911" i="22"/>
  <c r="AQ912" i="20"/>
  <c r="BA912" i="22"/>
  <c r="AQ913" i="20"/>
  <c r="BA913" i="22"/>
  <c r="AQ914" i="20"/>
  <c r="BA914" i="22"/>
  <c r="AQ915" i="20"/>
  <c r="BA915" i="22"/>
  <c r="AQ916" i="20"/>
  <c r="BA916" i="22"/>
  <c r="AQ917" i="20"/>
  <c r="BA917" i="22"/>
  <c r="AQ918" i="20"/>
  <c r="BA918" i="22"/>
  <c r="AQ919" i="20"/>
  <c r="BA919" i="22"/>
  <c r="AQ920" i="20"/>
  <c r="BA920" i="22"/>
  <c r="AQ921" i="20"/>
  <c r="BA921" i="22"/>
  <c r="AQ922" i="20"/>
  <c r="BA922" i="22"/>
  <c r="AQ923" i="20"/>
  <c r="BA923" i="22"/>
  <c r="AQ924" i="20"/>
  <c r="BA924" i="22"/>
  <c r="AQ925" i="20"/>
  <c r="BA925" i="22"/>
  <c r="AQ926" i="20"/>
  <c r="BA926" i="22"/>
  <c r="AQ927" i="20"/>
  <c r="BA927" i="22"/>
  <c r="AQ928" i="20"/>
  <c r="BA928" i="22"/>
  <c r="AQ929" i="20"/>
  <c r="BA929" i="22"/>
  <c r="AQ930" i="20"/>
  <c r="BA930" i="22"/>
  <c r="AQ931" i="20"/>
  <c r="BA931" i="22"/>
  <c r="AQ932" i="20"/>
  <c r="BA932" i="22"/>
  <c r="AQ933" i="20"/>
  <c r="BA933" i="22"/>
  <c r="AQ934" i="20"/>
  <c r="BA934" i="22"/>
  <c r="AQ935" i="20"/>
  <c r="BA935" i="22"/>
  <c r="AQ936" i="20"/>
  <c r="BA936" i="22"/>
  <c r="AQ937" i="20"/>
  <c r="BA937" i="22"/>
  <c r="AQ938" i="20"/>
  <c r="BA938" i="22"/>
  <c r="AQ939" i="20"/>
  <c r="BA939" i="22"/>
  <c r="AQ940" i="20"/>
  <c r="BA940" i="22"/>
  <c r="AQ941" i="20"/>
  <c r="BA941" i="22"/>
  <c r="AQ942" i="20"/>
  <c r="BA942" i="22"/>
  <c r="AQ943" i="20"/>
  <c r="BA943" i="22"/>
  <c r="AQ944" i="20"/>
  <c r="BA944" i="22"/>
  <c r="AQ945" i="20"/>
  <c r="BA945" i="22"/>
  <c r="AQ946" i="20"/>
  <c r="BA946" i="22"/>
  <c r="AQ947" i="20"/>
  <c r="BA947" i="22"/>
  <c r="AQ948" i="20"/>
  <c r="BA948" i="22"/>
  <c r="AQ949" i="20"/>
  <c r="BA949" i="22"/>
  <c r="AQ950" i="20"/>
  <c r="BA950" i="22"/>
  <c r="AQ951" i="20"/>
  <c r="BA951" i="22"/>
  <c r="AQ952" i="20"/>
  <c r="BA952" i="22"/>
  <c r="AQ953" i="20"/>
  <c r="BA953" i="22"/>
  <c r="AQ954" i="20"/>
  <c r="BA954" i="22"/>
  <c r="AQ955" i="20"/>
  <c r="BA955" i="22"/>
  <c r="AQ956" i="20"/>
  <c r="BA956" i="22"/>
  <c r="AQ957" i="20"/>
  <c r="BA957" i="22"/>
  <c r="AQ958" i="20"/>
  <c r="BA958" i="22"/>
  <c r="AQ959" i="20"/>
  <c r="BA959" i="22"/>
  <c r="AQ960" i="20"/>
  <c r="BA960" i="22"/>
  <c r="AQ961" i="20"/>
  <c r="BA961" i="22"/>
  <c r="AQ962" i="20"/>
  <c r="BA962" i="22"/>
  <c r="AQ963" i="20"/>
  <c r="BA963" i="22"/>
  <c r="AQ964" i="20"/>
  <c r="BA964" i="22"/>
  <c r="AQ965" i="20"/>
  <c r="BA965" i="22"/>
  <c r="AQ966" i="20"/>
  <c r="BA966" i="22"/>
  <c r="AQ967" i="20"/>
  <c r="BA967" i="22"/>
  <c r="AQ968" i="20"/>
  <c r="BA968" i="22"/>
  <c r="AQ969" i="20"/>
  <c r="BA969" i="22"/>
  <c r="AQ970" i="20"/>
  <c r="BA970" i="22"/>
  <c r="AQ971" i="20"/>
  <c r="BA971" i="22"/>
  <c r="AQ972" i="20"/>
  <c r="BA972" i="22"/>
  <c r="AQ973" i="20"/>
  <c r="BA973" i="22"/>
  <c r="AQ974" i="20"/>
  <c r="BA974" i="22"/>
  <c r="AQ975" i="20"/>
  <c r="BA975" i="22"/>
  <c r="AQ976" i="20"/>
  <c r="BA976" i="22"/>
  <c r="AQ977" i="20"/>
  <c r="BA977" i="22"/>
  <c r="AQ978" i="20"/>
  <c r="BA978" i="22"/>
  <c r="AQ979" i="20"/>
  <c r="BA979" i="22"/>
  <c r="AQ980" i="20"/>
  <c r="BA980" i="22"/>
  <c r="AQ981" i="20"/>
  <c r="BA981" i="22"/>
  <c r="AQ982" i="20"/>
  <c r="BA982" i="22"/>
  <c r="AQ983" i="20"/>
  <c r="BA983" i="22"/>
  <c r="AQ984" i="20"/>
  <c r="BA984" i="22"/>
  <c r="AQ985" i="20"/>
  <c r="BA985" i="22"/>
  <c r="AQ986" i="20"/>
  <c r="BA986" i="22"/>
  <c r="AQ987" i="20"/>
  <c r="BA987" i="22"/>
  <c r="AQ988" i="20"/>
  <c r="BA988" i="22"/>
  <c r="AQ989" i="20"/>
  <c r="BA989" i="22"/>
  <c r="AQ990" i="20"/>
  <c r="BA990" i="22"/>
  <c r="AQ991" i="20"/>
  <c r="BA991" i="22"/>
  <c r="AQ992" i="20"/>
  <c r="BA992" i="22"/>
  <c r="AQ993" i="20"/>
  <c r="BA993" i="22"/>
  <c r="AQ994" i="20"/>
  <c r="BA994" i="22"/>
  <c r="AQ995" i="20"/>
  <c r="BA995" i="22"/>
  <c r="AQ996" i="20"/>
  <c r="BA996" i="22"/>
  <c r="AQ997" i="20"/>
  <c r="BA997" i="22"/>
  <c r="AQ998" i="20"/>
  <c r="BA998" i="22"/>
  <c r="AQ999" i="20"/>
  <c r="BA999" i="22"/>
  <c r="AQ1000" i="20"/>
  <c r="BA1000" i="22"/>
  <c r="AQ1001" i="20"/>
  <c r="BA1001" i="22"/>
  <c r="AQ1002" i="20"/>
  <c r="BA1002" i="22"/>
  <c r="AQ1003" i="20"/>
  <c r="BA1003" i="22"/>
  <c r="AQ1004" i="20"/>
  <c r="BA1004" i="22"/>
  <c r="AQ1005" i="20"/>
  <c r="BA1005" i="22"/>
  <c r="AQ1006" i="20"/>
  <c r="BA1006" i="22"/>
  <c r="AQ1007" i="20"/>
  <c r="BA1007" i="22"/>
  <c r="AQ1008" i="20"/>
  <c r="BA1008" i="22"/>
  <c r="AQ1009" i="20"/>
  <c r="BA1009" i="22"/>
  <c r="AQ1010" i="20"/>
  <c r="BA1010" i="22"/>
  <c r="AQ1011" i="20"/>
  <c r="BA1011" i="22"/>
  <c r="AQ1012" i="20"/>
  <c r="BA1012" i="22"/>
  <c r="AQ1013" i="20"/>
  <c r="BA1013" i="22"/>
  <c r="AQ1014" i="20"/>
  <c r="BA1014" i="22"/>
  <c r="AQ1015" i="20"/>
  <c r="BA1015" i="22"/>
  <c r="AQ1016" i="20"/>
  <c r="BA1016" i="22"/>
  <c r="AQ1017" i="20"/>
  <c r="BA1017" i="22"/>
  <c r="AQ1018" i="20"/>
  <c r="BA1018" i="22"/>
  <c r="AQ1019" i="20"/>
  <c r="BA1019" i="22"/>
  <c r="AQ1020" i="20"/>
  <c r="BA1020" i="22"/>
  <c r="AQ1021" i="20"/>
  <c r="BA1021" i="22"/>
  <c r="AQ1022" i="20"/>
  <c r="BA1022" i="22"/>
  <c r="AQ1023" i="20"/>
  <c r="BA1023" i="22"/>
  <c r="AQ1024" i="20"/>
  <c r="BA1024" i="22"/>
  <c r="AQ1025" i="20"/>
  <c r="BA1025" i="22"/>
  <c r="AQ1026" i="20"/>
  <c r="BA1026" i="22"/>
  <c r="AQ1027" i="20"/>
  <c r="BA1027" i="22"/>
  <c r="AQ1028" i="20"/>
  <c r="BA1028" i="22"/>
  <c r="AQ1029" i="20"/>
  <c r="BA1029" i="22"/>
  <c r="AQ1030" i="20"/>
  <c r="BA1030" i="22"/>
  <c r="AQ1031" i="20"/>
  <c r="BA1031" i="22"/>
  <c r="AQ1032" i="20"/>
  <c r="BA1032" i="22"/>
  <c r="AQ1033" i="20"/>
  <c r="BA1033" i="22"/>
  <c r="AQ1034" i="20"/>
  <c r="BA1034" i="22"/>
  <c r="AQ1035" i="20"/>
  <c r="BA1035" i="22"/>
  <c r="AQ1036" i="20"/>
  <c r="BA1036" i="22"/>
  <c r="AQ1037" i="20"/>
  <c r="BA1037" i="22"/>
  <c r="AQ1038" i="20"/>
  <c r="BA1038" i="22"/>
  <c r="AQ1039" i="20"/>
  <c r="BA1039" i="22"/>
  <c r="AQ1040" i="20"/>
  <c r="BA1040" i="22"/>
  <c r="AQ1041" i="20"/>
  <c r="BA1041" i="22"/>
  <c r="AQ1042" i="20"/>
  <c r="BA1042" i="22"/>
  <c r="AQ1043" i="20"/>
  <c r="BA1043" i="22"/>
  <c r="AQ1044" i="20"/>
  <c r="BA1044" i="22"/>
  <c r="AQ1045" i="20"/>
  <c r="BA1045" i="22"/>
  <c r="AQ1046" i="20"/>
  <c r="BA1046" i="22"/>
  <c r="AQ1047" i="20"/>
  <c r="BA1047" i="22"/>
  <c r="AQ1048" i="20"/>
  <c r="BA1048" i="22"/>
  <c r="AQ1049" i="20"/>
  <c r="BA1049" i="22"/>
  <c r="AQ1050" i="20"/>
  <c r="BA1050" i="22"/>
  <c r="AQ1051" i="20"/>
  <c r="BA1051" i="22"/>
  <c r="AQ1052" i="20"/>
  <c r="BA1052" i="22"/>
  <c r="AQ1053" i="20"/>
  <c r="BA1053" i="22"/>
  <c r="AQ1054" i="20"/>
  <c r="BA1054" i="22"/>
  <c r="AQ1055" i="20"/>
  <c r="BA1055" i="22"/>
  <c r="AQ1056" i="20"/>
  <c r="BA1056" i="22"/>
  <c r="AQ1057" i="20"/>
  <c r="BA1057" i="22"/>
  <c r="AQ1058" i="20"/>
  <c r="BA1058" i="22"/>
  <c r="AQ1059" i="20"/>
  <c r="BA1059" i="22"/>
  <c r="AQ1060" i="20"/>
  <c r="BA1060" i="22"/>
  <c r="AQ1061" i="20"/>
  <c r="BA1061" i="22"/>
  <c r="AQ1062" i="20"/>
  <c r="BA1062" i="22"/>
  <c r="AQ1063" i="20"/>
  <c r="BA1063" i="22"/>
  <c r="AQ1064" i="20"/>
  <c r="BA1064" i="22"/>
  <c r="AQ1065" i="20"/>
  <c r="BA1065" i="22"/>
  <c r="AQ1066" i="20"/>
  <c r="BA1066" i="22"/>
  <c r="AQ1067" i="20"/>
  <c r="BA1067" i="22"/>
  <c r="AQ1068" i="20"/>
  <c r="BA1068" i="22"/>
  <c r="AQ1069" i="20"/>
  <c r="BA1069" i="22"/>
  <c r="AQ1070" i="20"/>
  <c r="BA1070" i="22"/>
  <c r="AQ1071" i="20"/>
  <c r="BA1071" i="22"/>
  <c r="AQ1072" i="20"/>
  <c r="BA1072" i="22"/>
  <c r="AQ1073" i="20"/>
  <c r="BA1073" i="22"/>
  <c r="AQ1074" i="20"/>
  <c r="BA1074" i="22"/>
  <c r="AQ1075" i="20"/>
  <c r="BA1075" i="22"/>
  <c r="AQ1076" i="20"/>
  <c r="BA1076" i="22"/>
  <c r="AQ1077" i="20"/>
  <c r="BA1077" i="22"/>
  <c r="AQ1078" i="20"/>
  <c r="BA1078" i="22"/>
  <c r="AQ1079" i="20"/>
  <c r="BA1079" i="22"/>
  <c r="AQ1080" i="20"/>
  <c r="BA1080" i="22"/>
  <c r="AQ1081" i="20"/>
  <c r="BA1081" i="22"/>
  <c r="AQ1082" i="20"/>
  <c r="BA1082" i="22"/>
  <c r="AQ1083" i="20"/>
  <c r="BA1083" i="22"/>
  <c r="AQ1084" i="20"/>
  <c r="BA1084" i="22"/>
  <c r="AQ1085" i="20"/>
  <c r="BA1085" i="22"/>
  <c r="AQ1086" i="20"/>
  <c r="BA1086" i="22"/>
  <c r="AQ1087" i="20"/>
  <c r="BA1087" i="22"/>
  <c r="AQ1088" i="20"/>
  <c r="BA1088" i="22"/>
  <c r="AQ1089" i="20"/>
  <c r="BA1089" i="22"/>
  <c r="AQ1090" i="20"/>
  <c r="BA1090" i="22"/>
  <c r="AQ1091" i="20"/>
  <c r="BA1091" i="22"/>
  <c r="AQ1092" i="20"/>
  <c r="BA1092" i="22"/>
  <c r="AQ1093" i="20"/>
  <c r="BA1093" i="22"/>
  <c r="AQ1094" i="20"/>
  <c r="BA1094" i="22"/>
  <c r="AQ1095" i="20"/>
  <c r="BA1095" i="22"/>
  <c r="AQ1096" i="20"/>
  <c r="BA1096" i="22"/>
  <c r="AQ1097" i="20"/>
  <c r="BA1097" i="22"/>
  <c r="AQ1098" i="20"/>
  <c r="BA1098" i="22"/>
  <c r="AQ1099" i="20"/>
  <c r="BA1099" i="22"/>
  <c r="AQ1100" i="20"/>
  <c r="BA1100" i="22"/>
  <c r="AQ1101" i="20"/>
  <c r="BA1101" i="22"/>
  <c r="AQ1102" i="20"/>
  <c r="BA1102" i="22"/>
  <c r="AQ1103" i="20"/>
  <c r="BA1103" i="22"/>
  <c r="AQ1104" i="20"/>
  <c r="BA1104" i="22"/>
  <c r="AQ1105" i="20"/>
  <c r="BA1105" i="22"/>
  <c r="AQ1106" i="20"/>
  <c r="BA1106" i="22"/>
  <c r="AQ1107" i="20"/>
  <c r="BA1107" i="22"/>
  <c r="AQ1108" i="20"/>
  <c r="BA1108" i="22"/>
  <c r="AQ1109" i="20"/>
  <c r="BA1109" i="22"/>
  <c r="AQ1110" i="20"/>
  <c r="BA1110" i="22"/>
  <c r="AQ1111" i="20"/>
  <c r="BA1111" i="22"/>
  <c r="AQ1112" i="20"/>
  <c r="BA1112" i="22"/>
  <c r="AQ1113" i="20"/>
  <c r="BA1113" i="22"/>
  <c r="AQ1114" i="20"/>
  <c r="BA1114" i="22"/>
  <c r="AQ1115" i="20"/>
  <c r="BA1115" i="22"/>
  <c r="AQ1116" i="20"/>
  <c r="BA1116" i="22"/>
  <c r="AQ1117" i="20"/>
  <c r="BA1117" i="22"/>
  <c r="AQ1118" i="20"/>
  <c r="BA1118" i="22"/>
  <c r="AQ1119" i="20"/>
  <c r="BA1119" i="22"/>
  <c r="AQ1120" i="20"/>
  <c r="BA1120" i="22"/>
  <c r="AQ1121" i="20"/>
  <c r="BA1121" i="22"/>
  <c r="AQ1122" i="20"/>
  <c r="BA1122" i="22"/>
  <c r="AQ1123" i="20"/>
  <c r="BA1123" i="22"/>
  <c r="AQ1124" i="20"/>
  <c r="BA1124" i="22"/>
  <c r="AQ1125" i="20"/>
  <c r="BA1125" i="22"/>
  <c r="AQ1126" i="20"/>
  <c r="BA1126" i="22"/>
  <c r="AQ1127" i="20"/>
  <c r="BA1127" i="22"/>
  <c r="AQ1128" i="20"/>
  <c r="BA1128" i="22"/>
  <c r="AQ1129" i="20"/>
  <c r="BA1129" i="22"/>
  <c r="AQ1130" i="20"/>
  <c r="BA1130" i="22"/>
  <c r="AQ1131" i="20"/>
  <c r="BA1131" i="22"/>
  <c r="AQ1132" i="20"/>
  <c r="BA1132" i="22"/>
  <c r="AQ1133" i="20"/>
  <c r="BA1133" i="22"/>
  <c r="AQ1134" i="20"/>
  <c r="BA1134" i="22"/>
  <c r="AQ1135" i="20"/>
  <c r="BA1135" i="22"/>
  <c r="AQ1136" i="20"/>
  <c r="BA1136" i="22"/>
  <c r="AQ1137" i="20"/>
  <c r="BA1137" i="22"/>
  <c r="AQ1138" i="20"/>
  <c r="BA1138" i="22"/>
  <c r="AQ1139" i="20"/>
  <c r="BA1139" i="22"/>
  <c r="AQ1140" i="20"/>
  <c r="BA1140" i="22"/>
  <c r="AQ1141" i="20"/>
  <c r="BA1141" i="22"/>
  <c r="AQ1142" i="20"/>
  <c r="BA1142" i="22"/>
  <c r="AQ1143" i="20"/>
  <c r="BA1143" i="22"/>
  <c r="AQ1144" i="20"/>
  <c r="BA1144" i="22"/>
  <c r="AQ1145" i="20"/>
  <c r="BA1145" i="22"/>
  <c r="AQ1146" i="20"/>
  <c r="BA1146" i="22"/>
  <c r="AQ1147" i="20"/>
  <c r="BA1147" i="22"/>
  <c r="AQ1148" i="20"/>
  <c r="BA1148" i="22"/>
  <c r="AQ1149" i="20"/>
  <c r="BA1149" i="22"/>
  <c r="AQ1150" i="20"/>
  <c r="BA1150" i="22"/>
  <c r="AQ1151" i="20"/>
  <c r="BA1151" i="22"/>
  <c r="AQ1152" i="20"/>
  <c r="BA1152" i="22"/>
  <c r="AQ1153" i="20"/>
  <c r="BA1153" i="22"/>
  <c r="AQ1154" i="20"/>
  <c r="BA1154" i="22"/>
  <c r="AQ1155" i="20"/>
  <c r="BA1155" i="22"/>
  <c r="AQ1156" i="20"/>
  <c r="BA1156" i="22"/>
  <c r="AQ1157" i="20"/>
  <c r="BA1157" i="22"/>
  <c r="AQ1158" i="20"/>
  <c r="BA1158" i="22"/>
  <c r="AQ1159" i="20"/>
  <c r="BA1159" i="22"/>
  <c r="AQ1160" i="20"/>
  <c r="BA1160" i="22"/>
  <c r="AQ1161" i="20"/>
  <c r="BA1161" i="22"/>
  <c r="AQ1162" i="20"/>
  <c r="BA1162" i="22"/>
  <c r="AQ1163" i="20"/>
  <c r="BA1163" i="22"/>
  <c r="AQ1164" i="20"/>
  <c r="BA1164" i="22"/>
  <c r="AQ1165" i="20"/>
  <c r="BA1165" i="22"/>
  <c r="AQ1166" i="20"/>
  <c r="BA1166" i="22"/>
  <c r="AQ1167" i="20"/>
  <c r="BA1167" i="22"/>
  <c r="AQ1168" i="20"/>
  <c r="BA1168" i="22"/>
  <c r="AQ1169" i="20"/>
  <c r="BA1169" i="22"/>
  <c r="AQ1170" i="20"/>
  <c r="BA1170" i="22"/>
  <c r="AQ1171" i="20"/>
  <c r="BA1171" i="22"/>
  <c r="AQ1172" i="20"/>
  <c r="BA1172" i="22"/>
  <c r="AQ1173" i="20"/>
  <c r="BA1173" i="22"/>
  <c r="AQ1174" i="20"/>
  <c r="BA1174" i="22"/>
  <c r="AQ1175" i="20"/>
  <c r="BA1175" i="22"/>
  <c r="AQ1176" i="20"/>
  <c r="BA1176" i="22"/>
  <c r="AQ1177" i="20"/>
  <c r="BA1177" i="22"/>
  <c r="AQ1178" i="20"/>
  <c r="BA1178" i="22"/>
  <c r="AQ1179" i="20"/>
  <c r="BA1179" i="22"/>
  <c r="AQ1180" i="20"/>
  <c r="BA1180" i="22"/>
  <c r="AQ1181" i="20"/>
  <c r="BA1181" i="22"/>
  <c r="AQ1182" i="20"/>
  <c r="BA1182" i="22"/>
  <c r="AQ1183" i="20"/>
  <c r="BA1183" i="22"/>
  <c r="AQ1184" i="20"/>
  <c r="BA1184" i="22"/>
  <c r="AQ1185" i="20"/>
  <c r="BA1185" i="22"/>
  <c r="AQ1186" i="20"/>
  <c r="BA1186" i="22"/>
  <c r="AQ1187" i="20"/>
  <c r="BA1187" i="22"/>
  <c r="AQ1188" i="20"/>
  <c r="BA1188" i="22"/>
  <c r="AQ1189" i="20"/>
  <c r="BA1189" i="22"/>
  <c r="AQ1190" i="20"/>
  <c r="BA1190" i="22"/>
  <c r="AQ1191" i="20"/>
  <c r="BA1191" i="22"/>
  <c r="AQ1192" i="20"/>
  <c r="BA1192" i="22"/>
  <c r="AQ1193" i="20"/>
  <c r="BA1193" i="22"/>
  <c r="AQ1194" i="20"/>
  <c r="BA1194" i="22"/>
  <c r="AQ1195" i="20"/>
  <c r="BA1195" i="22"/>
  <c r="AQ1196" i="20"/>
  <c r="BA1196" i="22"/>
  <c r="AQ1197" i="20"/>
  <c r="BA1197" i="22"/>
  <c r="AQ1198" i="20"/>
  <c r="BA1198" i="22"/>
  <c r="AQ1199" i="20"/>
  <c r="BA1199" i="22"/>
  <c r="AQ1200" i="20"/>
  <c r="BA1200" i="22"/>
  <c r="AQ1201" i="20"/>
  <c r="BA1201" i="22"/>
  <c r="AQ1202" i="20"/>
  <c r="BA1202" i="22"/>
  <c r="AQ1203" i="20"/>
  <c r="BA1203" i="22"/>
  <c r="AQ1204" i="20"/>
  <c r="BA1204" i="22"/>
  <c r="AQ1205" i="20"/>
  <c r="BA1205" i="22"/>
  <c r="AQ1206" i="20"/>
  <c r="BA1206" i="22"/>
  <c r="AQ1207" i="20"/>
  <c r="BA1207" i="22"/>
  <c r="AQ1208" i="20"/>
  <c r="BA1208" i="22"/>
  <c r="AQ1209" i="20"/>
  <c r="BA1209" i="22"/>
  <c r="AQ1210" i="20"/>
  <c r="BA1210" i="22"/>
  <c r="AQ1211" i="20"/>
  <c r="BA1211" i="22"/>
  <c r="AQ1212" i="20"/>
  <c r="BA1212" i="22"/>
  <c r="AQ1213" i="20"/>
  <c r="BA1213" i="22"/>
  <c r="AQ1214" i="20"/>
  <c r="BA1214" i="22"/>
  <c r="AQ1215" i="20"/>
  <c r="BA1215" i="22"/>
  <c r="AQ1216" i="20"/>
  <c r="BA1216" i="22"/>
  <c r="AQ1217" i="20"/>
  <c r="BA1217" i="22"/>
  <c r="AQ1218" i="20"/>
  <c r="BA1218" i="22"/>
  <c r="AQ1219" i="20"/>
  <c r="BA1219" i="22"/>
  <c r="AQ1220" i="20"/>
  <c r="BA1220" i="22"/>
  <c r="AQ1221" i="20"/>
  <c r="BA1221" i="22"/>
  <c r="AQ1222" i="20"/>
  <c r="BA1222" i="22"/>
  <c r="AQ1223" i="20"/>
  <c r="BA1223" i="22"/>
  <c r="AQ1224" i="20"/>
  <c r="BA1224" i="22"/>
  <c r="AQ1225" i="20"/>
  <c r="BA1225" i="22"/>
  <c r="AQ1226" i="20"/>
  <c r="BA1226" i="22"/>
  <c r="AQ1227" i="20"/>
  <c r="BA1227" i="22"/>
  <c r="AQ1228" i="20"/>
  <c r="BA1228" i="22"/>
  <c r="AQ1229" i="20"/>
  <c r="BA1229" i="22"/>
  <c r="AQ1230" i="20"/>
  <c r="BA1230" i="22"/>
  <c r="AQ1231" i="20"/>
  <c r="BA1231" i="22"/>
  <c r="AQ1232" i="20"/>
  <c r="BA1232" i="22"/>
  <c r="AQ1233" i="20"/>
  <c r="BA1233" i="22"/>
  <c r="AQ1234" i="20"/>
  <c r="BA1234" i="22"/>
  <c r="AQ1235" i="20"/>
  <c r="BA1235" i="22"/>
  <c r="AQ1236" i="20"/>
  <c r="BA1236" i="22"/>
  <c r="AQ1237" i="20"/>
  <c r="BA1237" i="22"/>
  <c r="AQ1238" i="20"/>
  <c r="BA1238" i="22"/>
  <c r="AQ1239" i="20"/>
  <c r="BA1239" i="22"/>
  <c r="AQ1240" i="20"/>
  <c r="BA1240" i="22"/>
  <c r="AQ1241" i="20"/>
  <c r="BA1241" i="22"/>
  <c r="AQ1242" i="20"/>
  <c r="BA1242" i="22"/>
  <c r="AQ1243" i="20"/>
  <c r="BA1243" i="22"/>
  <c r="AQ1244" i="20"/>
  <c r="BA1244" i="22"/>
  <c r="AQ1245" i="20"/>
  <c r="BA1245" i="22"/>
  <c r="AQ1246" i="20"/>
  <c r="BA1246" i="22"/>
  <c r="AQ1247" i="20"/>
  <c r="BA1247" i="22"/>
  <c r="AQ1248" i="20"/>
  <c r="BA1248" i="22"/>
  <c r="AQ1249" i="20"/>
  <c r="BA1249" i="22"/>
  <c r="AQ1250" i="20"/>
  <c r="BA1250" i="22"/>
  <c r="AQ1251" i="20"/>
  <c r="BA1251" i="22"/>
  <c r="AQ1252" i="20"/>
  <c r="BA1252" i="22"/>
  <c r="AQ1253" i="20"/>
  <c r="BA1253" i="22"/>
  <c r="AQ1254" i="20"/>
  <c r="BA1254" i="22"/>
  <c r="AQ1255" i="20"/>
  <c r="BA1255" i="22"/>
  <c r="AQ1256" i="20"/>
  <c r="BA1256" i="22"/>
  <c r="AQ1257" i="20"/>
  <c r="BA1257" i="22"/>
  <c r="AQ1258" i="20"/>
  <c r="BA1258" i="22"/>
  <c r="AQ1259" i="20"/>
  <c r="BA1259" i="22"/>
  <c r="AQ1260" i="20"/>
  <c r="BA1260" i="22"/>
  <c r="AQ1261" i="20"/>
  <c r="BA1261" i="22"/>
  <c r="AQ1262" i="20"/>
  <c r="BA1262" i="22"/>
  <c r="AQ1263" i="20"/>
  <c r="BA1263" i="22"/>
  <c r="AQ1264" i="20"/>
  <c r="BA1264" i="22"/>
  <c r="AQ1265" i="20"/>
  <c r="BA1265" i="22"/>
  <c r="AQ1266" i="20"/>
  <c r="BA1266" i="22"/>
  <c r="AQ1267" i="20"/>
  <c r="BA1267" i="22"/>
  <c r="AQ1268" i="20"/>
  <c r="BA1268" i="22"/>
  <c r="AQ1269" i="20"/>
  <c r="BA1269" i="22"/>
  <c r="AQ1270" i="20"/>
  <c r="BA1270" i="22"/>
  <c r="AQ1271" i="20"/>
  <c r="BA1271" i="22"/>
  <c r="AQ1272" i="20"/>
  <c r="BA1272" i="22"/>
  <c r="AQ1273" i="20"/>
  <c r="BA1273" i="22"/>
  <c r="AQ1274" i="20"/>
  <c r="BA1274" i="22"/>
  <c r="AQ1275" i="20"/>
  <c r="BA1275" i="22"/>
  <c r="AQ1276" i="20"/>
  <c r="BA1276" i="22"/>
  <c r="AQ1277" i="20"/>
  <c r="BA1277" i="22"/>
  <c r="AQ1278" i="20"/>
  <c r="BA1278" i="22"/>
  <c r="AQ1279" i="20"/>
  <c r="BA1279" i="22"/>
  <c r="AQ1280" i="20"/>
  <c r="BA1280" i="22"/>
  <c r="AQ1281" i="20"/>
  <c r="BA1281" i="22"/>
  <c r="AQ1282" i="20"/>
  <c r="BA1282" i="22"/>
  <c r="AQ1283" i="20"/>
  <c r="BA1283" i="22"/>
  <c r="AQ1284" i="20"/>
  <c r="BA1284" i="22"/>
  <c r="AQ1285" i="20"/>
  <c r="BA1285" i="22"/>
  <c r="AQ1286" i="20"/>
  <c r="BA1286" i="22"/>
  <c r="AQ1287" i="20"/>
  <c r="BA1287" i="22"/>
  <c r="AQ1288" i="20"/>
  <c r="BA1288" i="22"/>
  <c r="AQ1289" i="20"/>
  <c r="BA1289" i="22"/>
  <c r="AQ1290" i="20"/>
  <c r="BA1290" i="22"/>
  <c r="AQ1291" i="20"/>
  <c r="BA1291" i="22"/>
  <c r="AQ1292" i="20"/>
  <c r="BA1292" i="22"/>
  <c r="AQ1293" i="20"/>
  <c r="BA1293" i="22"/>
  <c r="AQ1294" i="20"/>
  <c r="BA1294" i="22"/>
  <c r="AQ1295" i="20"/>
  <c r="BA1295" i="22"/>
  <c r="AQ1296" i="20"/>
  <c r="BA1296" i="22"/>
  <c r="AQ1297" i="20"/>
  <c r="BA1297" i="22"/>
  <c r="AQ1298" i="20"/>
  <c r="BA1298" i="22"/>
  <c r="AQ1299" i="20"/>
  <c r="BA1299" i="22"/>
  <c r="AQ1300" i="20"/>
  <c r="BA1300" i="22"/>
  <c r="AQ1301" i="20"/>
  <c r="BA1301" i="22"/>
  <c r="AQ1302" i="20"/>
  <c r="BA1302" i="22"/>
  <c r="AQ1303" i="20"/>
  <c r="BA1303" i="22"/>
  <c r="AQ1304" i="20"/>
  <c r="BA1304" i="22"/>
  <c r="AQ1305" i="20"/>
  <c r="BA1305" i="22"/>
  <c r="AQ1306" i="20"/>
  <c r="BA1306" i="22"/>
  <c r="AQ1307" i="20"/>
  <c r="BA1307" i="22"/>
  <c r="AQ1308" i="20"/>
  <c r="BA1308" i="22"/>
  <c r="AQ1309" i="20"/>
  <c r="BA1309" i="22"/>
  <c r="AQ1310" i="20"/>
  <c r="BA1310" i="22"/>
  <c r="AQ1311" i="20"/>
  <c r="BA1311" i="22"/>
  <c r="AQ1312" i="20"/>
  <c r="BA1312" i="22"/>
  <c r="AQ1313" i="20"/>
  <c r="BA1313" i="22"/>
  <c r="AQ1314" i="20"/>
  <c r="BA1314" i="22"/>
  <c r="AQ1315" i="20"/>
  <c r="BA1315" i="22"/>
  <c r="AQ1316" i="20"/>
  <c r="BA1316" i="22"/>
  <c r="AQ1317" i="20"/>
  <c r="BA1317" i="22"/>
  <c r="AQ1318" i="20"/>
  <c r="BA1318" i="22"/>
  <c r="AQ1319" i="20"/>
  <c r="BA1319" i="22"/>
  <c r="AQ1320" i="20"/>
  <c r="BA1320" i="22"/>
  <c r="AQ1321" i="20"/>
  <c r="BA1321" i="22"/>
  <c r="AQ1322" i="20"/>
  <c r="BA1322" i="22"/>
  <c r="AQ1323" i="20"/>
  <c r="BA1323" i="22"/>
  <c r="AQ1324" i="20"/>
  <c r="BA1324" i="22"/>
  <c r="AQ1325" i="20"/>
  <c r="BA1325" i="22"/>
  <c r="AQ1326" i="20"/>
  <c r="BA1326" i="22"/>
  <c r="AQ1327" i="20"/>
  <c r="BA1327" i="22"/>
  <c r="AQ1328" i="20"/>
  <c r="BA1328" i="22"/>
  <c r="AQ1329" i="20"/>
  <c r="BA1329" i="22"/>
  <c r="AQ1330" i="20"/>
  <c r="BA1330" i="22"/>
  <c r="AQ1331" i="20"/>
  <c r="BA1331" i="22"/>
  <c r="AQ1332" i="20"/>
  <c r="BA1332" i="22"/>
  <c r="AQ1333" i="20"/>
  <c r="BA1333" i="22"/>
  <c r="AQ1334" i="20"/>
  <c r="BA1334" i="22"/>
  <c r="AQ1335" i="20"/>
  <c r="BA1335" i="22"/>
  <c r="AQ1336" i="20"/>
  <c r="BA1336" i="22"/>
  <c r="AQ1337" i="20"/>
  <c r="BA1337" i="22"/>
  <c r="AQ1338" i="20"/>
  <c r="BA1338" i="22"/>
  <c r="AQ1339" i="20"/>
  <c r="BA1339" i="22"/>
  <c r="AQ1340" i="20"/>
  <c r="BA1340" i="22"/>
  <c r="AQ1341" i="20"/>
  <c r="BA1341" i="22"/>
  <c r="AQ1342" i="20"/>
  <c r="BA1342" i="22"/>
  <c r="AQ1343" i="20"/>
  <c r="BA1343" i="22"/>
  <c r="AQ1344" i="20"/>
  <c r="BA1344" i="22"/>
  <c r="AQ1345" i="20"/>
  <c r="BA1345" i="22"/>
  <c r="AQ1346" i="20"/>
  <c r="BA1346" i="22"/>
  <c r="AQ1347" i="20"/>
  <c r="BA1347" i="22"/>
  <c r="AQ1348" i="20"/>
  <c r="BA1348" i="22"/>
  <c r="AQ1349" i="20"/>
  <c r="BA1349" i="22"/>
  <c r="AQ1350" i="20"/>
  <c r="BA1350" i="22"/>
  <c r="AQ1351" i="20"/>
  <c r="BA1351" i="22"/>
  <c r="AQ1352" i="20"/>
  <c r="BA1352" i="22"/>
  <c r="AQ1353" i="20"/>
  <c r="BA1353" i="22"/>
  <c r="AQ1354" i="20"/>
  <c r="BA1354" i="22"/>
  <c r="AQ1355" i="20"/>
  <c r="BA1355" i="22"/>
  <c r="AQ1356" i="20"/>
  <c r="BA1356" i="22"/>
  <c r="AQ1357" i="20"/>
  <c r="BA1357" i="22"/>
  <c r="AQ1358" i="20"/>
  <c r="BA1358" i="22"/>
  <c r="AQ1359" i="20"/>
  <c r="BA1359" i="22"/>
  <c r="AQ1360" i="20"/>
  <c r="BA1360" i="22"/>
  <c r="AQ1361" i="20"/>
  <c r="BA1361" i="22"/>
  <c r="AQ1362" i="20"/>
  <c r="BA1362" i="22"/>
  <c r="AQ1363" i="20"/>
  <c r="BA1363" i="22"/>
  <c r="AQ1364" i="20"/>
  <c r="BA1364" i="22"/>
  <c r="AQ1365" i="20"/>
  <c r="BA1365" i="22"/>
  <c r="AQ1366" i="20"/>
  <c r="BA1366" i="22"/>
  <c r="AQ1367" i="20"/>
  <c r="BA1367" i="22"/>
  <c r="AQ1368" i="20"/>
  <c r="BA1368" i="22"/>
  <c r="AQ1369" i="20"/>
  <c r="BA1369" i="22"/>
  <c r="AQ1370" i="20"/>
  <c r="BA1370" i="22"/>
  <c r="AQ1371" i="20"/>
  <c r="BA1371" i="22"/>
  <c r="AQ1372" i="20"/>
  <c r="BA1372" i="22"/>
  <c r="AQ1373" i="20"/>
  <c r="BA1373" i="22"/>
  <c r="AQ1374" i="20"/>
  <c r="BA1374" i="22"/>
  <c r="AQ1375" i="20"/>
  <c r="BA1375" i="22"/>
  <c r="AQ1376" i="20"/>
  <c r="BA1376" i="22"/>
  <c r="AQ1377" i="20"/>
  <c r="BA1377" i="22"/>
  <c r="AQ1378" i="20"/>
  <c r="BA1378" i="22"/>
  <c r="AQ1379" i="20"/>
  <c r="BA1379" i="22"/>
  <c r="AQ1380" i="20"/>
  <c r="BA1380" i="22"/>
  <c r="AQ1381" i="20"/>
  <c r="BA1381" i="22"/>
  <c r="AQ1382" i="20"/>
  <c r="BA1382" i="22"/>
  <c r="AQ1383" i="20"/>
  <c r="BA1383" i="22"/>
  <c r="AQ1384" i="20"/>
  <c r="BA1384" i="22"/>
  <c r="AQ1385" i="20"/>
  <c r="BA1385" i="22"/>
  <c r="AQ1386" i="20"/>
  <c r="BA1386" i="22"/>
  <c r="AQ1387" i="20"/>
  <c r="BA1387" i="22"/>
  <c r="AQ1388" i="20"/>
  <c r="BA1388" i="22"/>
  <c r="AQ1389" i="20"/>
  <c r="BA1389" i="22"/>
  <c r="AQ1390" i="20"/>
  <c r="BA1390" i="22"/>
  <c r="AQ1391" i="20"/>
  <c r="BA1391" i="22"/>
  <c r="AQ1392" i="20"/>
  <c r="BA1392" i="22"/>
  <c r="AQ1393" i="20"/>
  <c r="BA1393" i="22"/>
  <c r="AQ1394" i="20"/>
  <c r="BA1394" i="22"/>
  <c r="AQ1395" i="20"/>
  <c r="BA1395" i="22"/>
  <c r="AQ1396" i="20"/>
  <c r="BA1396" i="22"/>
  <c r="AQ1397" i="20"/>
  <c r="BA1397" i="22"/>
  <c r="AQ1398" i="20"/>
  <c r="BA1398" i="22"/>
  <c r="AQ1399" i="20"/>
  <c r="BA1399" i="22"/>
  <c r="AQ1400" i="20"/>
  <c r="BA1400" i="22"/>
  <c r="AQ1401" i="20"/>
  <c r="BA1401" i="22"/>
  <c r="AQ1402" i="20"/>
  <c r="BA1402" i="22"/>
  <c r="AQ1403" i="20"/>
  <c r="BA1403" i="22"/>
  <c r="AQ1404" i="20"/>
  <c r="BA1404" i="22"/>
  <c r="AQ1405" i="20"/>
  <c r="BA1405" i="22"/>
  <c r="AQ1406" i="20"/>
  <c r="BA1406" i="22"/>
  <c r="AQ1407" i="20"/>
  <c r="BA1407" i="22"/>
  <c r="AQ1408" i="20"/>
  <c r="BA1408" i="22"/>
  <c r="AQ1409" i="20"/>
  <c r="BA1409" i="22"/>
  <c r="AQ1410" i="20"/>
  <c r="BA1410" i="22"/>
  <c r="AQ1411" i="20"/>
  <c r="BA1411" i="22"/>
  <c r="AQ1412" i="20"/>
  <c r="BA1412" i="22"/>
  <c r="AQ1413" i="20"/>
  <c r="BA1413" i="22"/>
  <c r="AQ1414" i="20"/>
  <c r="BA1414" i="22"/>
  <c r="AQ1415" i="20"/>
  <c r="BA1415" i="22"/>
  <c r="AQ1416" i="20"/>
  <c r="BA1416" i="22"/>
  <c r="AQ1417" i="20"/>
  <c r="BA1417" i="22"/>
  <c r="AQ1418" i="20"/>
  <c r="BA1418" i="22"/>
  <c r="AQ1419" i="20"/>
  <c r="BA1419" i="22"/>
  <c r="AQ1420" i="20"/>
  <c r="BA1420" i="22"/>
  <c r="AQ1421" i="20"/>
  <c r="BA1421" i="22"/>
  <c r="AQ1422" i="20"/>
  <c r="BA1422" i="22"/>
  <c r="AQ1423" i="20"/>
  <c r="BA1423" i="22"/>
  <c r="AQ1424" i="20"/>
  <c r="BA1424" i="22"/>
  <c r="AQ1425" i="20"/>
  <c r="BA1425" i="22"/>
  <c r="AQ1426" i="20"/>
  <c r="BA1426" i="22"/>
  <c r="AQ1427" i="20"/>
  <c r="BA1427" i="22"/>
  <c r="AQ1428" i="20"/>
  <c r="BA1428" i="22"/>
  <c r="AQ1429" i="20"/>
  <c r="BA1429" i="22"/>
  <c r="AQ1430" i="20"/>
  <c r="BA1430" i="22"/>
  <c r="AQ1431" i="20"/>
  <c r="BA1431" i="22"/>
  <c r="AQ1432" i="20"/>
  <c r="BA1432" i="22"/>
  <c r="AQ1433" i="20"/>
  <c r="BA1433" i="22"/>
  <c r="AQ1434" i="20"/>
  <c r="BA1434" i="22"/>
  <c r="AQ1435" i="20"/>
  <c r="BA1435" i="22"/>
  <c r="AQ1436" i="20"/>
  <c r="BA1436" i="22"/>
  <c r="AQ1437" i="20"/>
  <c r="BA1437" i="22"/>
  <c r="AQ1438" i="20"/>
  <c r="BA1438" i="22"/>
  <c r="AQ1439" i="20"/>
  <c r="BA1439" i="22"/>
  <c r="AQ1440" i="20"/>
  <c r="BA1440" i="22"/>
  <c r="AQ1441" i="20"/>
  <c r="BA1441" i="22"/>
  <c r="AQ1442" i="20"/>
  <c r="BA1442" i="22"/>
  <c r="AQ1443" i="20"/>
  <c r="BA1443" i="22"/>
  <c r="AQ1444" i="20"/>
  <c r="BA1444" i="22"/>
  <c r="AQ1445" i="20"/>
  <c r="BA1445" i="22"/>
  <c r="AQ1446" i="20"/>
  <c r="BA1446" i="22"/>
  <c r="AQ1447" i="20"/>
  <c r="BA1447" i="22"/>
  <c r="AQ1448" i="20"/>
  <c r="BA1448" i="22"/>
  <c r="AQ1449" i="20"/>
  <c r="BA1449" i="22"/>
  <c r="AQ1450" i="20"/>
  <c r="BA1450" i="22"/>
  <c r="AQ1451" i="20"/>
  <c r="BA1451" i="22"/>
  <c r="AQ1452" i="20"/>
  <c r="BA1452" i="22"/>
  <c r="AQ1453" i="20"/>
  <c r="BA1453" i="22"/>
  <c r="AQ1454" i="20"/>
  <c r="BA1454" i="22"/>
  <c r="AQ1455" i="20"/>
  <c r="BA1455" i="22"/>
  <c r="AQ1456" i="20"/>
  <c r="BA1456" i="22"/>
  <c r="AQ1457" i="20"/>
  <c r="BA1457" i="22"/>
  <c r="AQ1458" i="20"/>
  <c r="BA1458" i="22"/>
  <c r="AQ1459" i="20"/>
  <c r="BA1459" i="22"/>
  <c r="AQ1460" i="20"/>
  <c r="BA1460" i="22"/>
  <c r="AQ1461" i="20"/>
  <c r="BA1461" i="22"/>
  <c r="AQ1462" i="20"/>
  <c r="BA1462" i="22"/>
  <c r="AQ1463" i="20"/>
  <c r="BA1463" i="22"/>
  <c r="AQ1464" i="20"/>
  <c r="BA1464" i="22"/>
  <c r="AQ1465" i="20"/>
  <c r="BA1465" i="22"/>
  <c r="AQ1466" i="20"/>
  <c r="BA1466" i="22"/>
  <c r="AQ1467" i="20"/>
  <c r="BA1467" i="22"/>
  <c r="AQ1468" i="20"/>
  <c r="BA1468" i="22"/>
  <c r="AQ1469" i="20"/>
  <c r="BA1469" i="22"/>
  <c r="AQ1470" i="20"/>
  <c r="BA1470" i="22"/>
  <c r="AQ1471" i="20"/>
  <c r="BA1471" i="22"/>
  <c r="AQ1472" i="20"/>
  <c r="BA1472" i="22"/>
  <c r="AQ1473" i="20"/>
  <c r="BA1473" i="22"/>
  <c r="AQ1474" i="20"/>
  <c r="BA1474" i="22"/>
  <c r="AQ1475" i="20"/>
  <c r="BA1475" i="22"/>
  <c r="AQ1476" i="20"/>
  <c r="BA1476" i="22"/>
  <c r="AQ1477" i="20"/>
  <c r="BA1477" i="22"/>
  <c r="AQ1478" i="20"/>
  <c r="BA1478" i="22"/>
  <c r="AQ1479" i="20"/>
  <c r="BA1479" i="22"/>
  <c r="AQ1480" i="20"/>
  <c r="BA1480" i="22"/>
  <c r="AQ1481" i="20"/>
  <c r="BA1481" i="22"/>
  <c r="AQ1482" i="20"/>
  <c r="BA1482" i="22"/>
  <c r="AQ1483" i="20"/>
  <c r="BA1483" i="22"/>
  <c r="AQ1484" i="20"/>
  <c r="BA1484" i="22"/>
  <c r="AQ1485" i="20"/>
  <c r="BA1485" i="22"/>
  <c r="AQ1486" i="20"/>
  <c r="BA1486" i="22"/>
  <c r="AQ1487" i="20"/>
  <c r="BA1487" i="22"/>
  <c r="AQ1488" i="20"/>
  <c r="BA1488" i="22"/>
  <c r="AQ1489" i="20"/>
  <c r="BA1489" i="22"/>
  <c r="AQ1490" i="20"/>
  <c r="BA1490" i="22"/>
  <c r="AQ1491" i="20"/>
  <c r="BA1491" i="22"/>
  <c r="AQ1492" i="20"/>
  <c r="BA1492" i="22"/>
  <c r="AQ1493" i="20"/>
  <c r="BA1493" i="22"/>
  <c r="AQ1494" i="20"/>
  <c r="BA1494" i="22"/>
  <c r="AQ1495" i="20"/>
  <c r="BA1495" i="22"/>
  <c r="AQ1496" i="20"/>
  <c r="BA1496" i="22"/>
  <c r="AQ1497" i="20"/>
  <c r="BA1497" i="22"/>
  <c r="AQ1498" i="20"/>
  <c r="BA1498" i="22"/>
  <c r="AQ1499" i="20"/>
  <c r="BA1499" i="22"/>
  <c r="AQ1500" i="20"/>
  <c r="BA1500" i="22"/>
  <c r="AQ1501" i="20"/>
  <c r="BA1501" i="22"/>
  <c r="AQ1502" i="20"/>
  <c r="BA1502" i="22"/>
  <c r="AQ1503" i="20"/>
  <c r="BA1503" i="22"/>
  <c r="AQ1504" i="20"/>
  <c r="BA1504" i="22"/>
  <c r="AQ1505" i="20"/>
  <c r="BA1505" i="22"/>
  <c r="AQ1506" i="20"/>
  <c r="BA1506" i="22"/>
  <c r="AQ1507" i="20"/>
  <c r="BA1507" i="22"/>
  <c r="AQ1508" i="20"/>
  <c r="BA1508" i="22"/>
  <c r="AQ1509" i="20"/>
  <c r="BA1509" i="22"/>
  <c r="AQ1510" i="20"/>
  <c r="BA1510" i="22"/>
  <c r="AQ1511" i="20"/>
  <c r="BA1511" i="22"/>
  <c r="AQ1512" i="20"/>
  <c r="BA1512" i="22"/>
  <c r="AQ1513" i="20"/>
  <c r="BA1513" i="22"/>
  <c r="AQ1514" i="20"/>
  <c r="BA1514" i="22"/>
  <c r="AQ1515" i="20"/>
  <c r="BA1515" i="22"/>
  <c r="AQ1516" i="20"/>
  <c r="BA1516" i="22"/>
  <c r="AQ1517" i="20"/>
  <c r="BA1517" i="22"/>
  <c r="AQ1518" i="20"/>
  <c r="BA1518" i="22"/>
  <c r="AQ1519" i="20"/>
  <c r="BA1519" i="22"/>
  <c r="AQ1520" i="20"/>
  <c r="BA1520" i="22"/>
  <c r="AQ1521" i="20"/>
  <c r="BA1521" i="22"/>
  <c r="AQ1522" i="20"/>
  <c r="BA1522" i="22"/>
  <c r="AQ1523" i="20"/>
  <c r="BA1523" i="22"/>
  <c r="AQ1524" i="20"/>
  <c r="BA1524" i="22"/>
  <c r="AQ1525" i="20"/>
  <c r="BA1525" i="22"/>
  <c r="AQ1526" i="20"/>
  <c r="BA1526" i="22"/>
  <c r="AQ1527" i="20"/>
  <c r="BA1527" i="22"/>
  <c r="AQ1528" i="20"/>
  <c r="BA1528" i="22"/>
  <c r="AQ1529" i="20"/>
  <c r="BA1529" i="22"/>
  <c r="AQ1530" i="20"/>
  <c r="BA1530" i="22"/>
  <c r="AQ1531" i="20"/>
  <c r="BA1531" i="22"/>
  <c r="AQ1532" i="20"/>
  <c r="BA1532" i="22"/>
  <c r="AQ1533" i="20"/>
  <c r="BA1533" i="22"/>
  <c r="AQ1534" i="20"/>
  <c r="BA1534" i="22"/>
  <c r="AQ1535" i="20"/>
  <c r="BA1535" i="22"/>
  <c r="AQ1536" i="20"/>
  <c r="BA1536" i="22"/>
  <c r="AQ1537" i="20"/>
  <c r="BA1537" i="22"/>
  <c r="AQ1538" i="20"/>
  <c r="BA1538" i="22"/>
  <c r="AQ1539" i="20"/>
  <c r="BA1539" i="22"/>
  <c r="AQ1540" i="20"/>
  <c r="BA1540" i="22"/>
  <c r="AQ1541" i="20"/>
  <c r="BA1541" i="22"/>
  <c r="AQ1542" i="20"/>
  <c r="BA1542" i="22"/>
  <c r="AQ1543" i="20"/>
  <c r="BA1543" i="22"/>
  <c r="AQ1544" i="20"/>
  <c r="BA1544" i="22"/>
  <c r="AQ1545" i="20"/>
  <c r="BA1545" i="22"/>
  <c r="AQ1546" i="20"/>
  <c r="BA1546" i="22"/>
  <c r="AQ1547" i="20"/>
  <c r="BA1547" i="22"/>
  <c r="AQ1548" i="20"/>
  <c r="BA1548" i="22"/>
  <c r="AQ1549" i="20"/>
  <c r="BA1549" i="22"/>
  <c r="AQ1550" i="20"/>
  <c r="BA1550" i="22"/>
  <c r="AQ1551" i="20"/>
  <c r="BA1551" i="22"/>
  <c r="AQ1552" i="20"/>
  <c r="BA1552" i="22"/>
  <c r="AQ1553" i="20"/>
  <c r="BA1553" i="22"/>
  <c r="AQ1554" i="20"/>
  <c r="BA1554" i="22"/>
  <c r="AQ1555" i="20"/>
  <c r="BA1555" i="22"/>
  <c r="AQ1556" i="20"/>
  <c r="BA1556" i="22"/>
  <c r="AQ1557" i="20"/>
  <c r="BA1557" i="22"/>
  <c r="AQ1558" i="20"/>
  <c r="BA1558" i="22"/>
  <c r="AQ1559" i="20"/>
  <c r="BA1559" i="22"/>
  <c r="AQ1560" i="20"/>
  <c r="BA1560" i="22"/>
  <c r="AQ1561" i="20"/>
  <c r="BA1561" i="22"/>
  <c r="AQ1562" i="20"/>
  <c r="BA1562" i="22"/>
  <c r="AQ1563" i="20"/>
  <c r="BA1563" i="22"/>
  <c r="AQ1564" i="20"/>
  <c r="BA1564" i="22"/>
  <c r="AQ1565" i="20"/>
  <c r="BA1565" i="22"/>
  <c r="AQ1566" i="20"/>
  <c r="BA1566" i="22"/>
  <c r="AQ1567" i="20"/>
  <c r="BA1567" i="22"/>
  <c r="AQ1568" i="20"/>
  <c r="BA1568" i="22"/>
  <c r="AQ1569" i="20"/>
  <c r="BA1569" i="22"/>
  <c r="AQ1570" i="20"/>
  <c r="BA1570" i="22"/>
  <c r="AQ1571" i="20"/>
  <c r="BA1571" i="22"/>
  <c r="AQ1572" i="20"/>
  <c r="BA1572" i="22"/>
  <c r="AQ1573" i="20"/>
  <c r="BA1573" i="22"/>
  <c r="AQ1574" i="20"/>
  <c r="BA1574" i="22"/>
  <c r="AQ1575" i="20"/>
  <c r="BA1575" i="22"/>
  <c r="AQ1576" i="20"/>
  <c r="BA1576" i="22"/>
  <c r="AQ1577" i="20"/>
  <c r="BA1577" i="22"/>
  <c r="AQ1578" i="20"/>
  <c r="BA1578" i="22"/>
  <c r="AQ1579" i="20"/>
  <c r="BA1579" i="22"/>
  <c r="AQ1580" i="20"/>
  <c r="BA1580" i="22"/>
  <c r="AQ1581" i="20"/>
  <c r="BA1581" i="22"/>
  <c r="AQ1582" i="20"/>
  <c r="BA1582" i="22"/>
  <c r="AQ1583" i="20"/>
  <c r="BA1583" i="22"/>
  <c r="AQ1584" i="20"/>
  <c r="BA1584" i="22"/>
  <c r="AQ1585" i="20"/>
  <c r="BA1585" i="22"/>
  <c r="AQ1586" i="20"/>
  <c r="BA1586" i="22"/>
  <c r="AQ1587" i="20"/>
  <c r="BA1587" i="22"/>
  <c r="AQ1588" i="20"/>
  <c r="BA1588" i="22"/>
  <c r="AQ1589" i="20"/>
  <c r="BA1589" i="22"/>
  <c r="AQ1590" i="20"/>
  <c r="BA1590" i="22"/>
  <c r="AQ1591" i="20"/>
  <c r="BA1591" i="22"/>
  <c r="AQ1592" i="20"/>
  <c r="BA1592" i="22"/>
  <c r="AQ1593" i="20"/>
  <c r="BA1593" i="22"/>
  <c r="AQ1594" i="20"/>
  <c r="BA1594" i="22"/>
  <c r="AQ1595" i="20"/>
  <c r="BA1595" i="22"/>
  <c r="AQ1596" i="20"/>
  <c r="BA1596" i="22"/>
  <c r="AQ1597" i="20"/>
  <c r="BA1597" i="22"/>
  <c r="AQ1598" i="20"/>
  <c r="BA1598" i="22"/>
  <c r="AQ1599" i="20"/>
  <c r="BA1599" i="22"/>
  <c r="AQ1600" i="20"/>
  <c r="BA1600" i="22"/>
  <c r="AQ1601" i="20"/>
  <c r="BA1601" i="22"/>
  <c r="AQ1602" i="20"/>
  <c r="BA1602" i="22"/>
  <c r="AQ1603" i="20"/>
  <c r="BA1603" i="22"/>
  <c r="AQ1604" i="20"/>
  <c r="BA1604" i="22"/>
  <c r="AQ1605" i="20"/>
  <c r="BA1605" i="22"/>
  <c r="AQ1606" i="20"/>
  <c r="BA1606" i="22"/>
  <c r="AQ1607" i="20"/>
  <c r="BA1607" i="22"/>
  <c r="AQ1608" i="20"/>
  <c r="BA1608" i="22"/>
  <c r="AQ1609" i="20"/>
  <c r="BA1609" i="22"/>
  <c r="AQ1610" i="20"/>
  <c r="BA1610" i="22"/>
  <c r="AQ1611" i="20"/>
  <c r="BA1611" i="22"/>
  <c r="AQ1612" i="20"/>
  <c r="BA1612" i="22"/>
  <c r="AQ1613" i="20"/>
  <c r="BA1613" i="22"/>
  <c r="AQ1614" i="20"/>
  <c r="BA1614" i="22"/>
  <c r="AQ1615" i="20"/>
  <c r="BA1615" i="22"/>
  <c r="AQ1616" i="20"/>
  <c r="BA1616" i="22"/>
  <c r="AQ1617" i="20"/>
  <c r="BA1617" i="22"/>
  <c r="AQ1618" i="20"/>
  <c r="BA1618" i="22"/>
  <c r="AQ1619" i="20"/>
  <c r="BA1619" i="22"/>
  <c r="AQ1620" i="20"/>
  <c r="BA1620" i="22"/>
  <c r="AQ1621" i="20"/>
  <c r="BA1621" i="22"/>
  <c r="AQ1622" i="20"/>
  <c r="BA1622" i="22"/>
  <c r="AQ1623" i="20"/>
  <c r="BA1623" i="22"/>
  <c r="AQ1624" i="20"/>
  <c r="BA1624" i="22"/>
  <c r="AQ1625" i="20"/>
  <c r="BA1625" i="22"/>
  <c r="AQ1626" i="20"/>
  <c r="BA1626" i="22"/>
  <c r="AQ1627" i="20"/>
  <c r="BA1627" i="22"/>
  <c r="AQ1628" i="20"/>
  <c r="BA1628" i="22"/>
  <c r="AQ1629" i="20"/>
  <c r="BA1629" i="22"/>
  <c r="AQ1630" i="20"/>
  <c r="BA1630" i="22"/>
  <c r="AQ1631" i="20"/>
  <c r="BA1631" i="22"/>
  <c r="AQ1632" i="20"/>
  <c r="BA1632" i="22"/>
  <c r="AQ1633" i="20"/>
  <c r="BA1633" i="22"/>
  <c r="AQ1634" i="20"/>
  <c r="BA1634" i="22"/>
  <c r="AQ1635" i="20"/>
  <c r="BA1635" i="22"/>
  <c r="AQ1636" i="20"/>
  <c r="BA1636" i="22"/>
  <c r="AQ1637" i="20"/>
  <c r="BA1637" i="22"/>
  <c r="AQ1638" i="20"/>
  <c r="BA1638" i="22"/>
  <c r="AQ1639" i="20"/>
  <c r="BA1639" i="22"/>
  <c r="AQ1640" i="20"/>
  <c r="BA1640" i="22"/>
  <c r="AQ1641" i="20"/>
  <c r="BA1641" i="22"/>
  <c r="AQ1642" i="20"/>
  <c r="BA1642" i="22"/>
  <c r="AQ1643" i="20"/>
  <c r="BA1643" i="22"/>
  <c r="AQ1644" i="20"/>
  <c r="BA1644" i="22"/>
  <c r="AQ1645" i="20"/>
  <c r="BA1645" i="22"/>
  <c r="AQ1646" i="20"/>
  <c r="BA1646" i="22"/>
  <c r="AQ1647" i="20"/>
  <c r="BA1647" i="22"/>
  <c r="AQ1648" i="20"/>
  <c r="BA1648" i="22"/>
  <c r="AQ1649" i="20"/>
  <c r="BA1649" i="22"/>
  <c r="AQ1650" i="20"/>
  <c r="BA1650" i="22"/>
  <c r="AQ1651" i="20"/>
  <c r="BA1651" i="22"/>
  <c r="AQ1652" i="20"/>
  <c r="BA1652" i="22"/>
  <c r="AQ1653" i="20"/>
  <c r="BA1653" i="22"/>
  <c r="AQ1654" i="20"/>
  <c r="BA1654" i="22"/>
  <c r="AQ1655" i="20"/>
  <c r="BA1655" i="22"/>
  <c r="AQ1656" i="20"/>
  <c r="BA1656" i="22"/>
  <c r="AQ1657" i="20"/>
  <c r="BA1657" i="22"/>
  <c r="AQ1658" i="20"/>
  <c r="BA1658" i="22"/>
  <c r="AQ1659" i="20"/>
  <c r="BA1659" i="22"/>
  <c r="AQ1660" i="20"/>
  <c r="BA1660" i="22"/>
  <c r="AQ1661" i="20"/>
  <c r="BA1661" i="22"/>
  <c r="AQ1662" i="20"/>
  <c r="BA1662" i="22"/>
  <c r="AQ1663" i="20"/>
  <c r="BA1663" i="22"/>
  <c r="AQ1664" i="20"/>
  <c r="BA1664" i="22"/>
  <c r="AQ1665" i="20"/>
  <c r="BA1665" i="22"/>
  <c r="AQ1666" i="20"/>
  <c r="BA1666" i="22"/>
  <c r="AQ1667" i="20"/>
  <c r="BA1667" i="22"/>
  <c r="AQ1668" i="20"/>
  <c r="BA1668" i="22"/>
  <c r="AQ1669" i="20"/>
  <c r="BA1669" i="22"/>
  <c r="AQ1670" i="20"/>
  <c r="BA1670" i="22"/>
  <c r="AQ1671" i="20"/>
  <c r="BA1671" i="22"/>
  <c r="AQ1672" i="20"/>
  <c r="BA1672" i="22"/>
  <c r="AQ1673" i="20"/>
  <c r="BA1673" i="22"/>
  <c r="AQ1674" i="20"/>
  <c r="BA1674" i="22"/>
  <c r="AQ1675" i="20"/>
  <c r="BA1675" i="22"/>
  <c r="AQ1676" i="20"/>
  <c r="BA1676" i="22"/>
  <c r="AQ1677" i="20"/>
  <c r="BA1677" i="22"/>
  <c r="AQ1678" i="20"/>
  <c r="BA1678" i="22"/>
  <c r="AQ1679" i="20"/>
  <c r="BA1679" i="22"/>
  <c r="AQ1680" i="20"/>
  <c r="BA1680" i="22"/>
  <c r="AQ1681" i="20"/>
  <c r="BA1681" i="22"/>
  <c r="AQ1682" i="20"/>
  <c r="BA1682" i="22"/>
  <c r="AQ1683" i="20"/>
  <c r="BA1683" i="22"/>
  <c r="AQ1684" i="20"/>
  <c r="BA1684" i="22"/>
  <c r="AQ1685" i="20"/>
  <c r="BA1685" i="22"/>
  <c r="AQ1686" i="20"/>
  <c r="BA1686" i="22"/>
  <c r="AQ1687" i="20"/>
  <c r="BA1687" i="22"/>
  <c r="AQ1688" i="20"/>
  <c r="BA1688" i="22"/>
  <c r="AQ1689" i="20"/>
  <c r="BA1689" i="22"/>
  <c r="AQ1690" i="20"/>
  <c r="BA1690" i="22"/>
  <c r="AQ1691" i="20"/>
  <c r="BA1691" i="22"/>
  <c r="AQ1692" i="20"/>
  <c r="BA1692" i="22"/>
  <c r="AQ1693" i="20"/>
  <c r="BA1693" i="22"/>
  <c r="AQ1694" i="20"/>
  <c r="BA1694" i="22"/>
  <c r="AQ1695" i="20"/>
  <c r="BA1695" i="22"/>
  <c r="AQ1696" i="20"/>
  <c r="BA1696" i="22"/>
  <c r="AQ1697" i="20"/>
  <c r="BA1697" i="22"/>
  <c r="AQ1698" i="20"/>
  <c r="BA1698" i="22"/>
  <c r="AQ1699" i="20"/>
  <c r="BA1699" i="22"/>
  <c r="AQ1700" i="20"/>
  <c r="BA1700" i="22"/>
  <c r="AQ1701" i="20"/>
  <c r="BA1701" i="22"/>
  <c r="AQ1702" i="20"/>
  <c r="BA1702" i="22"/>
  <c r="AQ1703" i="20"/>
  <c r="BA1703" i="22"/>
  <c r="AQ1704" i="20"/>
  <c r="BA1704" i="22"/>
  <c r="AQ1705" i="20"/>
  <c r="BA1705" i="22"/>
  <c r="AQ1706" i="20"/>
  <c r="BA1706" i="22"/>
  <c r="AQ1707" i="20"/>
  <c r="BA1707" i="22"/>
  <c r="AQ1708" i="20"/>
  <c r="BA1708" i="22"/>
  <c r="AQ1709" i="20"/>
  <c r="BA1709" i="22"/>
  <c r="AQ1710" i="20"/>
  <c r="BA1710" i="22"/>
  <c r="AQ1711" i="20"/>
  <c r="BA1711" i="22"/>
  <c r="AQ1712" i="20"/>
  <c r="BA1712" i="22"/>
  <c r="AQ1713" i="20"/>
  <c r="BA1713" i="22"/>
  <c r="AQ1714" i="20"/>
  <c r="BA1714" i="22"/>
  <c r="AQ1715" i="20"/>
  <c r="BA1715" i="22"/>
  <c r="AQ1716" i="20"/>
  <c r="BA1716" i="22"/>
  <c r="AQ1717" i="20"/>
  <c r="BA1717" i="22"/>
  <c r="AQ1718" i="20"/>
  <c r="BA1718" i="22"/>
  <c r="AQ1719" i="20"/>
  <c r="BA1719" i="22"/>
  <c r="AQ1720" i="20"/>
  <c r="BA1720" i="22"/>
  <c r="AQ1721" i="20"/>
  <c r="BA1721" i="22"/>
  <c r="AQ1722" i="20"/>
  <c r="BA1722" i="22"/>
  <c r="AQ1723" i="20"/>
  <c r="BA1723" i="22"/>
  <c r="AQ1724" i="20"/>
  <c r="BA1724" i="22"/>
  <c r="AQ1725" i="20"/>
  <c r="BA1725" i="22"/>
  <c r="AQ1726" i="20"/>
  <c r="BA1726" i="22"/>
  <c r="AQ1727" i="20"/>
  <c r="BA1727" i="22"/>
  <c r="AQ1728" i="20"/>
  <c r="BA1728" i="22"/>
  <c r="AQ1729" i="20"/>
  <c r="BA1729" i="22"/>
  <c r="AQ1730" i="20"/>
  <c r="BA1730" i="22"/>
  <c r="AQ1731" i="20"/>
  <c r="BA1731" i="22"/>
  <c r="AQ1732" i="20"/>
  <c r="BA1732" i="22"/>
  <c r="AQ1733" i="20"/>
  <c r="BA1733" i="22"/>
  <c r="AQ1734" i="20"/>
  <c r="BA1734" i="22"/>
  <c r="AQ1735" i="20"/>
  <c r="BA1735" i="22"/>
  <c r="AQ1736" i="20"/>
  <c r="BA1736" i="22"/>
  <c r="AQ1737" i="20"/>
  <c r="BA1737" i="22"/>
  <c r="AQ1738" i="20"/>
  <c r="BA1738" i="22"/>
  <c r="AQ1739" i="20"/>
  <c r="BA1739" i="22"/>
  <c r="AQ1740" i="20"/>
  <c r="BA1740" i="22"/>
  <c r="AQ1741" i="20"/>
  <c r="BA1741" i="22"/>
  <c r="AQ1742" i="20"/>
  <c r="BA1742" i="22"/>
  <c r="AQ1743" i="20"/>
  <c r="BA1743" i="22"/>
  <c r="AQ1744" i="20"/>
  <c r="BA1744" i="22"/>
  <c r="AQ1745" i="20"/>
  <c r="BA1745" i="22"/>
  <c r="AQ1746" i="20"/>
  <c r="BA1746" i="22"/>
  <c r="AQ1747" i="20"/>
  <c r="BA1747" i="22"/>
  <c r="AQ1748" i="20"/>
  <c r="BA1748" i="22"/>
  <c r="AQ1749" i="20"/>
  <c r="BA1749" i="22"/>
  <c r="AQ1750" i="20"/>
  <c r="BA1750" i="22"/>
  <c r="AQ1751" i="20"/>
  <c r="BA1751" i="22"/>
  <c r="AQ1752" i="20"/>
  <c r="BA1752" i="22"/>
  <c r="AQ1753" i="20"/>
  <c r="BA1753" i="22"/>
  <c r="AQ1754" i="20"/>
  <c r="BA1754" i="22"/>
  <c r="AQ1755" i="20"/>
  <c r="BA1755" i="22"/>
  <c r="AQ1756" i="20"/>
  <c r="BA1756" i="22"/>
  <c r="AQ1757" i="20"/>
  <c r="BA1757" i="22"/>
  <c r="AQ1758" i="20"/>
  <c r="BA1758" i="22"/>
  <c r="AQ1759" i="20"/>
  <c r="BA1759" i="22"/>
  <c r="AQ1760" i="20"/>
  <c r="BA1760" i="22"/>
  <c r="AQ1761" i="20"/>
  <c r="BA1761" i="22"/>
  <c r="AQ1762" i="20"/>
  <c r="BA1762" i="22"/>
  <c r="AQ1763" i="20"/>
  <c r="BA1763" i="22"/>
  <c r="AQ1764" i="20"/>
  <c r="BA1764" i="22"/>
  <c r="AQ1765" i="20"/>
  <c r="BA1765" i="22"/>
  <c r="AQ1766" i="20"/>
  <c r="BA1766" i="22"/>
  <c r="AQ1767" i="20"/>
  <c r="BA1767" i="22"/>
  <c r="AQ1768" i="20"/>
  <c r="BA1768" i="22"/>
  <c r="AQ1769" i="20"/>
  <c r="BA1769" i="22"/>
  <c r="AQ1770" i="20"/>
  <c r="BA1770" i="22"/>
  <c r="AQ1771" i="20"/>
  <c r="BA1771" i="22"/>
  <c r="AQ1772" i="20"/>
  <c r="BA1772" i="22"/>
  <c r="AQ1773" i="20"/>
  <c r="BA1773" i="22"/>
  <c r="AQ1774" i="20"/>
  <c r="BA1774" i="22"/>
  <c r="AQ1775" i="20"/>
  <c r="BA1775" i="22"/>
  <c r="AQ1776" i="20"/>
  <c r="BA1776" i="22"/>
  <c r="AQ1777" i="20"/>
  <c r="BA1777" i="22"/>
  <c r="AQ1778" i="20"/>
  <c r="BA1778" i="22"/>
  <c r="AQ1779" i="20"/>
  <c r="BA1779" i="22"/>
  <c r="AQ1780" i="20"/>
  <c r="BA1780" i="22"/>
  <c r="AQ1781" i="20"/>
  <c r="BA1781" i="22"/>
  <c r="AQ1782" i="20"/>
  <c r="BA1782" i="22"/>
  <c r="AQ1783" i="20"/>
  <c r="BA1783" i="22"/>
  <c r="AQ1784" i="20"/>
  <c r="BA1784" i="22"/>
  <c r="AQ1785" i="20"/>
  <c r="BA1785" i="22"/>
  <c r="AQ1786" i="20"/>
  <c r="BA1786" i="22"/>
  <c r="AQ1787" i="20"/>
  <c r="BA1787" i="22"/>
  <c r="AQ1788" i="20"/>
  <c r="BA1788" i="22"/>
  <c r="AQ1789" i="20"/>
  <c r="BA1789" i="22"/>
  <c r="AQ1790" i="20"/>
  <c r="BA1790" i="22"/>
  <c r="AQ1791" i="20"/>
  <c r="BA1791" i="22"/>
  <c r="AQ1792" i="20"/>
  <c r="BA1792" i="22"/>
  <c r="AQ1793" i="20"/>
  <c r="BA1793" i="22"/>
  <c r="AQ1794" i="20"/>
  <c r="BA1794" i="22"/>
  <c r="AQ1795" i="20"/>
  <c r="BA1795" i="22"/>
  <c r="AQ1796" i="20"/>
  <c r="BA1796" i="22"/>
  <c r="AQ1797" i="20"/>
  <c r="BA1797" i="22"/>
  <c r="AQ1798" i="20"/>
  <c r="BA1798" i="22"/>
  <c r="AQ1799" i="20"/>
  <c r="BA1799" i="22"/>
  <c r="AQ1800" i="20"/>
  <c r="BA1800" i="22"/>
  <c r="AQ1801" i="20"/>
  <c r="BA1801" i="22"/>
  <c r="AQ1802" i="20"/>
  <c r="BA1802" i="22"/>
  <c r="AQ1803" i="20"/>
  <c r="BA1803" i="22"/>
  <c r="AQ1804" i="20"/>
  <c r="BA1804" i="22"/>
  <c r="AQ1805" i="20"/>
  <c r="BA1805" i="22"/>
  <c r="AQ1806" i="20"/>
  <c r="BA1806" i="22"/>
  <c r="AQ1807" i="20"/>
  <c r="BA1807" i="22"/>
  <c r="AQ1808" i="20"/>
  <c r="BA1808" i="22"/>
  <c r="AQ1809" i="20"/>
  <c r="BA1809" i="22"/>
  <c r="AQ1810" i="20"/>
  <c r="BA1810" i="22"/>
  <c r="AQ1811" i="20"/>
  <c r="BA1811" i="22"/>
  <c r="AQ1812" i="20"/>
  <c r="BA1812" i="22"/>
  <c r="AQ1813" i="20"/>
  <c r="BA1813" i="22"/>
  <c r="AQ1814" i="20"/>
  <c r="BA1814" i="22"/>
  <c r="AQ1815" i="20"/>
  <c r="BA1815" i="22"/>
  <c r="AQ1816" i="20"/>
  <c r="BA1816" i="22"/>
  <c r="AQ1817" i="20"/>
  <c r="BA1817" i="22"/>
  <c r="AQ1818" i="20"/>
  <c r="BA1818" i="22"/>
  <c r="AQ1819" i="20"/>
  <c r="BA1819" i="22"/>
  <c r="AQ1820" i="20"/>
  <c r="BA1820" i="22"/>
  <c r="AQ1821" i="20"/>
  <c r="BA1821" i="22"/>
  <c r="AQ1822" i="20"/>
  <c r="BA1822" i="22"/>
  <c r="AQ1823" i="20"/>
  <c r="BA1823" i="22"/>
  <c r="AQ1824" i="20"/>
  <c r="BA1824" i="22"/>
  <c r="AQ1825" i="20"/>
  <c r="BA1825" i="22"/>
  <c r="AQ1826" i="20"/>
  <c r="BA1826" i="22"/>
  <c r="AQ1827" i="20"/>
  <c r="BA1827" i="22"/>
  <c r="AQ1828" i="20"/>
  <c r="BA1828" i="22"/>
  <c r="AQ1829" i="20"/>
  <c r="BA1829" i="22"/>
  <c r="AQ1830" i="20"/>
  <c r="BA1830" i="22"/>
  <c r="AQ1831" i="20"/>
  <c r="BA1831" i="22"/>
  <c r="AQ1832" i="20"/>
  <c r="BA1832" i="22"/>
  <c r="AQ1833" i="20"/>
  <c r="BA1833" i="22"/>
  <c r="AQ1834" i="20"/>
  <c r="BA1834" i="22"/>
  <c r="AQ1835" i="20"/>
  <c r="BA1835" i="22"/>
  <c r="AQ1836" i="20"/>
  <c r="BA1836" i="22"/>
  <c r="AQ1837" i="20"/>
  <c r="BA1837" i="22"/>
  <c r="AQ1838" i="20"/>
  <c r="BA1838" i="22"/>
  <c r="AQ1839" i="20"/>
  <c r="BA1839" i="22"/>
  <c r="AQ1840" i="20"/>
  <c r="BA1840" i="22"/>
  <c r="AQ1841" i="20"/>
  <c r="BA1841" i="22"/>
  <c r="AQ1842" i="20"/>
  <c r="BA1842" i="22"/>
  <c r="AQ1843" i="20"/>
  <c r="BA1843" i="22"/>
  <c r="AQ1844" i="20"/>
  <c r="BA1844" i="22"/>
  <c r="AQ1845" i="20"/>
  <c r="BA1845" i="22"/>
  <c r="AQ1846" i="20"/>
  <c r="BA1846" i="22"/>
  <c r="AQ1847" i="20"/>
  <c r="BA1847" i="22"/>
  <c r="AQ1848" i="20"/>
  <c r="BA1848" i="22"/>
  <c r="AQ1849" i="20"/>
  <c r="BA1849" i="22"/>
  <c r="AQ1850" i="20"/>
  <c r="BA1850" i="22"/>
  <c r="AQ1851" i="20"/>
  <c r="BA1851" i="22"/>
  <c r="AQ1852" i="20"/>
  <c r="BA1852" i="22"/>
  <c r="AQ1853" i="20"/>
  <c r="BA1853" i="22"/>
  <c r="AQ1854" i="20"/>
  <c r="BA1854" i="22"/>
  <c r="AQ1855" i="20"/>
  <c r="BA1855" i="22"/>
  <c r="AQ1856" i="20"/>
  <c r="BA1856" i="22"/>
  <c r="AQ1857" i="20"/>
  <c r="BA1857" i="22"/>
  <c r="AQ1858" i="20"/>
  <c r="BA1858" i="22"/>
  <c r="AQ1859" i="20"/>
  <c r="BA1859" i="22"/>
  <c r="AQ1860" i="20"/>
  <c r="BA1860" i="22"/>
  <c r="AQ1861" i="20"/>
  <c r="BA1861" i="22"/>
  <c r="AQ1862" i="20"/>
  <c r="BA1862" i="22"/>
  <c r="AQ1863" i="20"/>
  <c r="BA1863" i="22"/>
  <c r="AQ1864" i="20"/>
  <c r="BA1864" i="22"/>
  <c r="AQ1865" i="20"/>
  <c r="BA1865" i="22"/>
  <c r="AQ1866" i="20"/>
  <c r="BA1866" i="22"/>
  <c r="AQ1867" i="20"/>
  <c r="BA1867" i="22"/>
  <c r="AQ1868" i="20"/>
  <c r="BA1868" i="22"/>
  <c r="AQ1869" i="20"/>
  <c r="BA1869" i="22"/>
  <c r="AQ1870" i="20"/>
  <c r="BA1870" i="22"/>
  <c r="AQ1871" i="20"/>
  <c r="BA1871" i="22"/>
  <c r="AQ1872" i="20"/>
  <c r="BA1872" i="22"/>
  <c r="AQ1873" i="20"/>
  <c r="BA1873" i="22"/>
  <c r="AQ1874" i="20"/>
  <c r="BA1874" i="22"/>
  <c r="AQ1875" i="20"/>
  <c r="BA1875" i="22"/>
  <c r="AQ1876" i="20"/>
  <c r="BA1876" i="22"/>
  <c r="AQ1877" i="20"/>
  <c r="BA1877" i="22"/>
  <c r="AQ1878" i="20"/>
  <c r="BA1878" i="22"/>
  <c r="AQ1879" i="20"/>
  <c r="BA1879" i="22"/>
  <c r="AQ1880" i="20"/>
  <c r="BA1880" i="22"/>
  <c r="AQ1881" i="20"/>
  <c r="BA1881" i="22"/>
  <c r="AQ1882" i="20"/>
  <c r="BA1882" i="22"/>
  <c r="AQ1883" i="20"/>
  <c r="BA1883" i="22"/>
  <c r="AQ1884" i="20"/>
  <c r="BA1884" i="22"/>
  <c r="AQ1885" i="20"/>
  <c r="BA1885" i="22"/>
  <c r="AQ1886" i="20"/>
  <c r="BA1886" i="22"/>
  <c r="AQ1887" i="20"/>
  <c r="BA1887" i="22"/>
  <c r="AQ1888" i="20"/>
  <c r="BA1888" i="22"/>
  <c r="AQ1889" i="20"/>
  <c r="BA1889" i="22"/>
  <c r="AQ1890" i="20"/>
  <c r="BA1890" i="22"/>
  <c r="AQ1891" i="20"/>
  <c r="BA1891" i="22"/>
  <c r="AQ1892" i="20"/>
  <c r="BA1892" i="22"/>
  <c r="AQ1893" i="20"/>
  <c r="BA1893" i="22"/>
  <c r="AQ1894" i="20"/>
  <c r="BA1894" i="22"/>
  <c r="AQ1895" i="20"/>
  <c r="BA1895" i="22"/>
  <c r="AQ1896" i="20"/>
  <c r="BA1896" i="22"/>
  <c r="AQ1897" i="20"/>
  <c r="BA1897" i="22"/>
  <c r="AQ1898" i="20"/>
  <c r="BA1898" i="22"/>
  <c r="AQ1899" i="20"/>
  <c r="BA1899" i="22"/>
  <c r="AQ1900" i="20"/>
  <c r="BA1900" i="22"/>
  <c r="AQ1901" i="20"/>
  <c r="BA1901" i="22"/>
  <c r="AQ1902" i="20"/>
  <c r="BA1902" i="22"/>
  <c r="AQ1903" i="20"/>
  <c r="BA1903" i="22"/>
  <c r="AQ1904" i="20"/>
  <c r="BA1904" i="22"/>
  <c r="AQ1905" i="20"/>
  <c r="BA1905" i="22"/>
  <c r="AQ1906" i="20"/>
  <c r="BA1906" i="22"/>
  <c r="AQ1907" i="20"/>
  <c r="BA1907" i="22"/>
  <c r="AQ1908" i="20"/>
  <c r="BA1908" i="22"/>
  <c r="AQ1909" i="20"/>
  <c r="BA1909" i="22"/>
  <c r="AQ1910" i="20"/>
  <c r="BA1910" i="22"/>
  <c r="AQ1911" i="20"/>
  <c r="BA1911" i="22"/>
  <c r="AQ1912" i="20"/>
  <c r="BA1912" i="22"/>
  <c r="AQ1913" i="20"/>
  <c r="BA1913" i="22"/>
  <c r="AQ1914" i="20"/>
  <c r="BA1914" i="22"/>
  <c r="AQ1915" i="20"/>
  <c r="BA1915" i="22"/>
  <c r="AQ1916" i="20"/>
  <c r="BA1916" i="22"/>
  <c r="AQ1917" i="20"/>
  <c r="BA1917" i="22"/>
  <c r="AQ1918" i="20"/>
  <c r="BA1918" i="22"/>
  <c r="AQ1919" i="20"/>
  <c r="BA1919" i="22"/>
  <c r="AQ1920" i="20"/>
  <c r="BA1920" i="22"/>
  <c r="AQ1921" i="20"/>
  <c r="BA1921" i="22"/>
  <c r="AQ1922" i="20"/>
  <c r="BA1922" i="22"/>
  <c r="AQ1923" i="20"/>
  <c r="BA1923" i="22"/>
  <c r="AQ1924" i="20"/>
  <c r="BA1924" i="22"/>
  <c r="AQ1925" i="20"/>
  <c r="BA1925" i="22"/>
  <c r="AQ1926" i="20"/>
  <c r="BA1926" i="22"/>
  <c r="AQ1927" i="20"/>
  <c r="BA1927" i="22"/>
  <c r="AQ1928" i="20"/>
  <c r="BA1928" i="22"/>
  <c r="AQ1929" i="20"/>
  <c r="BA1929" i="22"/>
  <c r="AQ1930" i="20"/>
  <c r="BA1930" i="22"/>
  <c r="AQ1931" i="20"/>
  <c r="BA1931" i="22"/>
  <c r="AQ1932" i="20"/>
  <c r="BA1932" i="22"/>
  <c r="AQ1933" i="20"/>
  <c r="BA1933" i="22"/>
  <c r="AQ1934" i="20"/>
  <c r="BA1934" i="22"/>
  <c r="AQ1935" i="20"/>
  <c r="BA1935" i="22"/>
  <c r="AQ1936" i="20"/>
  <c r="BA1936" i="22"/>
  <c r="AQ1937" i="20"/>
  <c r="BA1937" i="22"/>
  <c r="AQ1938" i="20"/>
  <c r="BA1938" i="22"/>
  <c r="AQ1939" i="20"/>
  <c r="BA1939" i="22"/>
  <c r="AQ1940" i="20"/>
  <c r="BA1940" i="22"/>
  <c r="AQ1941" i="20"/>
  <c r="BA1941" i="22"/>
  <c r="AQ1942" i="20"/>
  <c r="BA1942" i="22"/>
  <c r="AQ1943" i="20"/>
  <c r="BA1943" i="22"/>
  <c r="AQ1944" i="20"/>
  <c r="BA1944" i="22"/>
  <c r="AQ1945" i="20"/>
  <c r="BA1945" i="22"/>
  <c r="AQ1946" i="20"/>
  <c r="BA1946" i="22"/>
  <c r="AQ1947" i="20"/>
  <c r="BA1947" i="22"/>
  <c r="AQ1948" i="20"/>
  <c r="BA1948" i="22"/>
  <c r="AQ1949" i="20"/>
  <c r="BA1949" i="22"/>
  <c r="AQ1950" i="20"/>
  <c r="BA1950" i="22"/>
  <c r="AQ1951" i="20"/>
  <c r="BA1951" i="22"/>
  <c r="AQ1952" i="20"/>
  <c r="BA1952" i="22"/>
  <c r="AQ1953" i="20"/>
  <c r="BA1953" i="22"/>
  <c r="AQ1954" i="20"/>
  <c r="BA1954" i="22"/>
  <c r="AQ1955" i="20"/>
  <c r="BA1955" i="22"/>
  <c r="AQ1956" i="20"/>
  <c r="BA1956" i="22"/>
  <c r="AQ1957" i="20"/>
  <c r="BA1957" i="22"/>
  <c r="AQ1958" i="20"/>
  <c r="BA1958" i="22"/>
  <c r="AQ1959" i="20"/>
  <c r="BA1959" i="22"/>
  <c r="AQ1960" i="20"/>
  <c r="BA1960" i="22"/>
  <c r="AQ1961" i="20"/>
  <c r="BA1961" i="22"/>
  <c r="AQ1962" i="20"/>
  <c r="BA1962" i="22"/>
  <c r="AQ1963" i="20"/>
  <c r="BA1963" i="22"/>
  <c r="AQ1964" i="20"/>
  <c r="BA1964" i="22"/>
  <c r="AQ1965" i="20"/>
  <c r="BA1965" i="22"/>
  <c r="AQ1966" i="20"/>
  <c r="BA1966" i="22"/>
  <c r="AQ1967" i="20"/>
  <c r="BA1967" i="22"/>
  <c r="AQ1968" i="20"/>
  <c r="BA1968" i="22"/>
  <c r="AQ1969" i="20"/>
  <c r="BA1969" i="22"/>
  <c r="AQ1970" i="20"/>
  <c r="BA1970" i="22"/>
  <c r="AQ1971" i="20"/>
  <c r="BA1971" i="22"/>
  <c r="AQ1972" i="20"/>
  <c r="BA1972" i="22"/>
  <c r="AQ1973" i="20"/>
  <c r="BA1973" i="22"/>
  <c r="AQ1974" i="20"/>
  <c r="BA1974" i="22"/>
  <c r="AQ1975" i="20"/>
  <c r="BA1975" i="22"/>
  <c r="AQ1976" i="20"/>
  <c r="BA1976" i="22"/>
  <c r="AQ1977" i="20"/>
  <c r="BA1977" i="22"/>
  <c r="AQ1978" i="20"/>
  <c r="BA1978" i="22"/>
  <c r="AQ1979" i="20"/>
  <c r="BA1979" i="22"/>
  <c r="AQ1980" i="20"/>
  <c r="BA1980" i="22"/>
  <c r="AQ1981" i="20"/>
  <c r="BA1981" i="22"/>
  <c r="AQ1982" i="20"/>
  <c r="BA1982" i="22"/>
  <c r="AQ1983" i="20"/>
  <c r="BA1983" i="22"/>
  <c r="AQ1984" i="20"/>
  <c r="BA1984" i="22"/>
  <c r="AQ1985" i="20"/>
  <c r="BA1985" i="22"/>
  <c r="AQ1986" i="20"/>
  <c r="BA1986" i="22"/>
  <c r="AQ1987" i="20"/>
  <c r="BA1987" i="22"/>
  <c r="AQ1988" i="20"/>
  <c r="BA1988" i="22"/>
  <c r="AQ1989" i="20"/>
  <c r="BA1989" i="22"/>
  <c r="AQ1990" i="20"/>
  <c r="BA1990" i="22"/>
  <c r="AQ1991" i="20"/>
  <c r="BA1991" i="22"/>
  <c r="AQ1992" i="20"/>
  <c r="BA1992" i="22"/>
  <c r="AQ1993" i="20"/>
  <c r="BA1993" i="22"/>
  <c r="AQ1994" i="20"/>
  <c r="BA1994" i="22"/>
  <c r="AQ1995" i="20"/>
  <c r="BA1995" i="22"/>
  <c r="AQ1996" i="20"/>
  <c r="BA1996" i="22"/>
  <c r="AQ1997" i="20"/>
  <c r="BA1997" i="22"/>
  <c r="AQ1998" i="20"/>
  <c r="BA1998" i="22"/>
  <c r="AQ1999" i="20"/>
  <c r="BA1999" i="22"/>
  <c r="AQ2000" i="20"/>
  <c r="BA2000" i="22"/>
  <c r="AQ2001" i="20"/>
  <c r="BA2001" i="22"/>
  <c r="AQ2002" i="20"/>
  <c r="BA2002" i="22"/>
  <c r="AQ2003" i="20"/>
  <c r="BA2003" i="22"/>
  <c r="AQ2004" i="20"/>
  <c r="BA2004" i="22"/>
  <c r="AQ2005" i="20"/>
  <c r="BA2005" i="22"/>
  <c r="AQ2006" i="20"/>
  <c r="BA2006" i="22"/>
  <c r="AQ2007" i="20"/>
  <c r="BA2007" i="22"/>
  <c r="AQ2008" i="20"/>
  <c r="BA2008" i="22"/>
  <c r="AQ2009" i="20"/>
  <c r="BA2009" i="22"/>
  <c r="AQ2010" i="20"/>
  <c r="BA2010" i="22"/>
  <c r="AQ2011" i="20"/>
  <c r="BA2011" i="22"/>
  <c r="AQ2012" i="20"/>
  <c r="BA2012" i="22"/>
  <c r="AQ2013" i="20"/>
  <c r="BA2013" i="22"/>
  <c r="AQ2014" i="20"/>
  <c r="BA2014" i="22"/>
  <c r="AQ2015" i="20"/>
  <c r="BA2015" i="22"/>
  <c r="AQ2016" i="20"/>
  <c r="BA2016" i="22"/>
  <c r="AQ2017" i="20"/>
  <c r="BA2017" i="22"/>
  <c r="AQ2018" i="20"/>
  <c r="BA2018" i="22"/>
  <c r="AQ2019" i="20"/>
  <c r="BA2019" i="22"/>
  <c r="AQ2020" i="20"/>
  <c r="BA2020" i="22"/>
  <c r="AQ2021" i="20"/>
  <c r="BA2021" i="22"/>
  <c r="AQ2022" i="20"/>
  <c r="BA2022" i="22"/>
  <c r="AQ2023" i="20"/>
  <c r="BA2023" i="22"/>
  <c r="AQ2024" i="20"/>
  <c r="BA2024" i="22"/>
  <c r="AQ2025" i="20"/>
  <c r="BA2025" i="22"/>
  <c r="AQ2026" i="20"/>
  <c r="BA2026" i="22"/>
  <c r="AQ2027" i="20"/>
  <c r="BA2027" i="22"/>
  <c r="AQ2028" i="20"/>
  <c r="BA2028" i="22"/>
  <c r="AQ2029" i="20"/>
  <c r="BA2029" i="22"/>
  <c r="AQ2030" i="20"/>
  <c r="BA2030" i="22"/>
  <c r="AQ2031" i="20"/>
  <c r="BA2031" i="22"/>
  <c r="AQ2032" i="20"/>
  <c r="BA2032" i="22"/>
  <c r="AQ2033" i="20"/>
  <c r="BA2033" i="22"/>
  <c r="AQ2034" i="20"/>
  <c r="BA2034" i="22"/>
  <c r="AQ2035" i="20"/>
  <c r="BA2035" i="22"/>
  <c r="AQ2036" i="20"/>
  <c r="BA2036" i="22"/>
  <c r="AQ2037" i="20"/>
  <c r="BA2037" i="22"/>
  <c r="AQ2038" i="20"/>
  <c r="BA2038" i="22"/>
  <c r="AQ2039" i="20"/>
  <c r="BA2039" i="22"/>
  <c r="AQ2040" i="20"/>
  <c r="BA2040" i="22"/>
  <c r="AQ2041" i="20"/>
  <c r="BA2041" i="22"/>
  <c r="AQ2042" i="20"/>
  <c r="BA2042" i="22"/>
  <c r="AQ2043" i="20"/>
  <c r="BA2043" i="22"/>
  <c r="AQ2044" i="20"/>
  <c r="BA2044" i="22"/>
  <c r="AQ2045" i="20"/>
  <c r="BA2045" i="22"/>
  <c r="AQ2046" i="20"/>
  <c r="BA2046" i="22"/>
  <c r="AQ2047" i="20"/>
  <c r="BA2047" i="22"/>
  <c r="AQ2048" i="20"/>
  <c r="BA2048" i="22"/>
  <c r="AQ2049" i="20"/>
  <c r="BA2049" i="22"/>
  <c r="AQ2050" i="20"/>
  <c r="BA2050" i="22"/>
  <c r="AQ2051" i="20"/>
  <c r="BA2051" i="22"/>
  <c r="AQ2052" i="20"/>
  <c r="BA2052" i="22"/>
  <c r="AQ2053" i="20"/>
  <c r="BA2053" i="22"/>
  <c r="AQ2054" i="20"/>
  <c r="BA2054" i="22"/>
  <c r="AQ2055" i="20"/>
  <c r="BA2055" i="22"/>
  <c r="AQ2056" i="20"/>
  <c r="BA2056" i="22"/>
  <c r="AQ2057" i="20"/>
  <c r="BA2057" i="22"/>
  <c r="AQ2058" i="20"/>
  <c r="BA2058" i="22"/>
  <c r="AQ2059" i="20"/>
  <c r="BA2059" i="22"/>
  <c r="AQ2060" i="20"/>
  <c r="BA2060" i="22"/>
  <c r="AQ2061" i="20"/>
  <c r="BA2061" i="22"/>
  <c r="AQ2062" i="20"/>
  <c r="BA2062" i="22"/>
  <c r="AQ2063" i="20"/>
  <c r="BA2063" i="22"/>
  <c r="AQ2064" i="20"/>
  <c r="BA2064" i="22"/>
  <c r="AQ2065" i="20"/>
  <c r="BA2065" i="22"/>
  <c r="AQ2066" i="20"/>
  <c r="BA2066" i="22"/>
  <c r="AQ2067" i="20"/>
  <c r="BA2067" i="22"/>
  <c r="AQ2068" i="20"/>
  <c r="BA2068" i="22"/>
  <c r="AQ2069" i="20"/>
  <c r="BA2069" i="22"/>
  <c r="AQ2070" i="20"/>
  <c r="BA2070" i="22"/>
  <c r="AQ2071" i="20"/>
  <c r="BA2071" i="22"/>
  <c r="AQ2072" i="20"/>
  <c r="BA2072" i="22"/>
  <c r="AQ2073" i="20"/>
  <c r="BA2073" i="22"/>
  <c r="AQ2074" i="20"/>
  <c r="BA2074" i="22"/>
  <c r="AQ2075" i="20"/>
  <c r="BA2075" i="22"/>
  <c r="AQ2076" i="20"/>
  <c r="BA2076" i="22"/>
  <c r="AQ2077" i="20"/>
  <c r="BA2077" i="22"/>
  <c r="AQ2078" i="20"/>
  <c r="BA2078" i="22"/>
  <c r="AQ2079" i="20"/>
  <c r="BA2079" i="22"/>
  <c r="AQ2080" i="20"/>
  <c r="BA2080" i="22"/>
  <c r="AQ2081" i="20"/>
  <c r="BA2081" i="22"/>
  <c r="AQ2082" i="20"/>
  <c r="BA2082" i="22"/>
  <c r="AQ2083" i="20"/>
  <c r="BA2083" i="22"/>
  <c r="AQ2084" i="20"/>
  <c r="BA2084" i="22"/>
  <c r="AQ2085" i="20"/>
  <c r="BA2085" i="22"/>
  <c r="AQ2086" i="20"/>
  <c r="BA2086" i="22"/>
  <c r="AQ2087" i="20"/>
  <c r="BA2087" i="22"/>
  <c r="AQ2088" i="20"/>
  <c r="BA2088" i="22"/>
  <c r="AQ2089" i="20"/>
  <c r="BA2089" i="22"/>
  <c r="AQ2090" i="20"/>
  <c r="BA2090" i="22"/>
  <c r="AQ2091" i="20"/>
  <c r="BA2091" i="22"/>
  <c r="AQ2092" i="20"/>
  <c r="BA2092" i="22"/>
  <c r="AQ2093" i="20"/>
  <c r="BA2093" i="22"/>
  <c r="AQ2094" i="20"/>
  <c r="BA2094" i="22"/>
  <c r="AQ2095" i="20"/>
  <c r="BA2095" i="22"/>
  <c r="AQ2096" i="20"/>
  <c r="BA2096" i="22"/>
  <c r="AQ2097" i="20"/>
  <c r="BA2097" i="22"/>
  <c r="AQ2098" i="20"/>
  <c r="BA2098" i="22"/>
  <c r="AQ2099" i="20"/>
  <c r="BA2099" i="22"/>
  <c r="AQ2100" i="20"/>
  <c r="BA2100" i="22"/>
  <c r="AQ2101" i="20"/>
  <c r="BA2101" i="22"/>
  <c r="AQ2102" i="20"/>
  <c r="BA2102" i="22"/>
  <c r="AQ2103" i="20"/>
  <c r="BA2103" i="22"/>
  <c r="AQ2104" i="20"/>
  <c r="BA2104" i="22"/>
  <c r="AQ2105" i="20"/>
  <c r="BA2105" i="22"/>
  <c r="AQ2106" i="20"/>
  <c r="BA2106" i="22"/>
  <c r="AQ2107" i="20"/>
  <c r="BA2107" i="22"/>
  <c r="AQ2108" i="20"/>
  <c r="BA2108" i="22"/>
  <c r="AQ2109" i="20"/>
  <c r="BA2109" i="22"/>
  <c r="AQ2110" i="20"/>
  <c r="BA2110" i="22"/>
  <c r="AQ2111" i="20"/>
  <c r="BA2111" i="22"/>
  <c r="AQ2112" i="20"/>
  <c r="BA2112" i="22"/>
  <c r="AQ2113" i="20"/>
  <c r="BA2113" i="22"/>
  <c r="AQ2114" i="20"/>
  <c r="BA2114" i="22"/>
  <c r="AQ2115" i="20"/>
  <c r="BA2115" i="22"/>
  <c r="AQ2116" i="20"/>
  <c r="BA2116" i="22"/>
  <c r="AQ2117" i="20"/>
  <c r="BA2117" i="22"/>
  <c r="AQ2118" i="20"/>
  <c r="BA2118" i="22"/>
  <c r="AQ2119" i="20"/>
  <c r="BA2119" i="22"/>
  <c r="AQ2120" i="20"/>
  <c r="BA2120" i="22"/>
  <c r="AQ2121" i="20"/>
  <c r="BA2121" i="22"/>
  <c r="AQ2122" i="20"/>
  <c r="BA2122" i="22"/>
  <c r="AQ2123" i="20"/>
  <c r="BA2123" i="22"/>
  <c r="AQ2124" i="20"/>
  <c r="BA2124" i="22"/>
  <c r="AQ2125" i="20"/>
  <c r="BA2125" i="22"/>
  <c r="AQ2126" i="20"/>
  <c r="BA2126" i="22"/>
  <c r="AQ2127" i="20"/>
  <c r="BA2127" i="22"/>
  <c r="AQ2128" i="20"/>
  <c r="BA2128" i="22"/>
  <c r="AQ2129" i="20"/>
  <c r="BA2129" i="22"/>
  <c r="AQ2130" i="20"/>
  <c r="BA2130" i="22"/>
  <c r="AQ2131" i="20"/>
  <c r="BA2131" i="22"/>
  <c r="AQ2132" i="20"/>
  <c r="BA2132" i="22"/>
  <c r="AQ2133" i="20"/>
  <c r="BA2133" i="22"/>
  <c r="AQ2134" i="20"/>
  <c r="BA2134" i="22"/>
  <c r="AQ2135" i="20"/>
  <c r="BA2135" i="22"/>
  <c r="AQ2136" i="20"/>
  <c r="BA2136" i="22"/>
  <c r="AQ2137" i="20"/>
  <c r="BA2137" i="22"/>
  <c r="AQ2138" i="20"/>
  <c r="BA2138" i="22"/>
  <c r="AQ2139" i="20"/>
  <c r="BA2139" i="22"/>
  <c r="AQ2140" i="20"/>
  <c r="BA2140" i="22"/>
  <c r="AQ2141" i="20"/>
  <c r="BA2141" i="22"/>
  <c r="AQ2142" i="20"/>
  <c r="BA2142" i="22"/>
  <c r="AQ2143" i="20"/>
  <c r="BA2143" i="22"/>
  <c r="AQ2144" i="20"/>
  <c r="BA2144" i="22"/>
  <c r="AQ2145" i="20"/>
  <c r="BA2145" i="22"/>
  <c r="AQ2146" i="20"/>
  <c r="BA2146" i="22"/>
  <c r="AQ2147" i="20"/>
  <c r="BA2147" i="22"/>
  <c r="AQ2148" i="20"/>
  <c r="BA2148" i="22"/>
  <c r="AQ2149" i="20"/>
  <c r="BA2149" i="22"/>
  <c r="AQ2150" i="20"/>
  <c r="BA2150" i="22"/>
  <c r="AQ2151" i="20"/>
  <c r="BA2151" i="22"/>
  <c r="AQ2152" i="20"/>
  <c r="BA2152" i="22"/>
  <c r="AQ2153" i="20"/>
  <c r="BA2153" i="22"/>
  <c r="AQ2154" i="20"/>
  <c r="BA2154" i="22"/>
  <c r="AQ2155" i="20"/>
  <c r="BA2155" i="22"/>
  <c r="AQ2156" i="20"/>
  <c r="BA2156" i="22"/>
  <c r="AQ2157" i="20"/>
  <c r="BA2157" i="22"/>
  <c r="AQ2158" i="20"/>
  <c r="BA2158" i="22"/>
  <c r="AQ2159" i="20"/>
  <c r="BA2159" i="22"/>
  <c r="AQ2160" i="20"/>
  <c r="BA2160" i="22"/>
  <c r="AQ2161" i="20"/>
  <c r="BA2161" i="22"/>
  <c r="AQ2162" i="20"/>
  <c r="BA2162" i="22"/>
  <c r="AQ2163" i="20"/>
  <c r="BA2163" i="22"/>
  <c r="AQ2164" i="20"/>
  <c r="BA2164" i="22"/>
  <c r="AQ2165" i="20"/>
  <c r="BA2165" i="22"/>
  <c r="AQ2166" i="20"/>
  <c r="BA2166" i="22"/>
  <c r="AQ2167" i="20"/>
  <c r="BA2167" i="22"/>
  <c r="AQ2168" i="20"/>
  <c r="BA2168" i="22"/>
  <c r="AQ2169" i="20"/>
  <c r="BA2169" i="22"/>
  <c r="AQ2170" i="20"/>
  <c r="BA2170" i="22"/>
  <c r="AQ2171" i="20"/>
  <c r="BA2171" i="22"/>
  <c r="AQ2172" i="20"/>
  <c r="BA2172" i="22"/>
  <c r="AQ2173" i="20"/>
  <c r="BA2173" i="22"/>
  <c r="AQ2174" i="20"/>
  <c r="BA2174" i="22"/>
  <c r="AQ2175" i="20"/>
  <c r="BA2175" i="22"/>
  <c r="AQ2176" i="20"/>
  <c r="BA2176" i="22"/>
  <c r="AQ2177" i="20"/>
  <c r="BA2177" i="22"/>
  <c r="AQ2178" i="20"/>
  <c r="BA2178" i="22"/>
  <c r="AQ2179" i="20"/>
  <c r="BA2179" i="22"/>
  <c r="AQ2180" i="20"/>
  <c r="BA2180" i="22"/>
  <c r="AQ2181" i="20"/>
  <c r="BA2181" i="22"/>
  <c r="AQ2182" i="20"/>
  <c r="BA2182" i="22"/>
  <c r="AQ2183" i="20"/>
  <c r="BA2183" i="22"/>
  <c r="AQ2184" i="20"/>
  <c r="BA2184" i="22"/>
  <c r="AQ2185" i="20"/>
  <c r="BA2185" i="22"/>
  <c r="AQ2186" i="20"/>
  <c r="BA2186" i="22"/>
  <c r="AQ2187" i="20"/>
  <c r="BA2187" i="22"/>
  <c r="AQ2188" i="20"/>
  <c r="BA2188" i="22"/>
  <c r="AQ2189" i="20"/>
  <c r="BA2189" i="22"/>
  <c r="AQ2190" i="20"/>
  <c r="BA2190" i="22"/>
  <c r="AQ2191" i="20"/>
  <c r="BA2191" i="22"/>
  <c r="AQ2192" i="20"/>
  <c r="BA2192" i="22"/>
  <c r="AQ2193" i="20"/>
  <c r="BA2193" i="22"/>
  <c r="AQ2194" i="20"/>
  <c r="BA2194" i="22"/>
  <c r="AQ2195" i="20"/>
  <c r="BA2195" i="22"/>
  <c r="AQ2196" i="20"/>
  <c r="BA2196" i="22"/>
  <c r="AQ2197" i="20"/>
  <c r="BA2197" i="22"/>
  <c r="AQ2198" i="20"/>
  <c r="BA2198" i="22"/>
  <c r="AQ2199" i="20"/>
  <c r="BA2199" i="22"/>
  <c r="AQ2200" i="20"/>
  <c r="BA2200" i="22"/>
  <c r="AQ2201" i="20"/>
  <c r="BA2201" i="22"/>
  <c r="AQ2202" i="20"/>
  <c r="BA2202" i="22"/>
  <c r="AQ2203" i="20"/>
  <c r="BA2203" i="22"/>
  <c r="AQ2204" i="20"/>
  <c r="BA2204" i="22"/>
  <c r="AQ2205" i="20"/>
  <c r="BA2205" i="22"/>
  <c r="AQ2206" i="20"/>
  <c r="BA2206" i="22"/>
  <c r="AQ2207" i="20"/>
  <c r="BA2207" i="22"/>
  <c r="AQ2208" i="20"/>
  <c r="BA2208" i="22"/>
  <c r="AQ2209" i="20"/>
  <c r="BA2209" i="22"/>
  <c r="AQ2210" i="20"/>
  <c r="BA2210" i="22"/>
  <c r="AQ2211" i="20"/>
  <c r="BA2211" i="22"/>
  <c r="AQ2212" i="20"/>
  <c r="BA2212" i="22"/>
  <c r="AQ2213" i="20"/>
  <c r="BA2213" i="22"/>
  <c r="AQ2214" i="20"/>
  <c r="BA2214" i="22"/>
  <c r="AQ2215" i="20"/>
  <c r="BA2215" i="22"/>
  <c r="AQ2216" i="20"/>
  <c r="BA2216" i="22"/>
  <c r="AQ2217" i="20"/>
  <c r="BA2217" i="22"/>
  <c r="AQ2218" i="20"/>
  <c r="BA2218" i="22"/>
  <c r="AQ2219" i="20"/>
  <c r="BA2219" i="22"/>
  <c r="AQ2220" i="20"/>
  <c r="BA2220" i="22"/>
  <c r="AQ2221" i="20"/>
  <c r="BA2221" i="22"/>
  <c r="AQ2222" i="20"/>
  <c r="BA2222" i="22"/>
  <c r="AQ2223" i="20"/>
  <c r="BA2223" i="22"/>
  <c r="AQ2224" i="20"/>
  <c r="BA2224" i="22"/>
  <c r="AQ2225" i="20"/>
  <c r="BA2225" i="22"/>
  <c r="AQ2226" i="20"/>
  <c r="BA2226" i="22"/>
  <c r="AQ2227" i="20"/>
  <c r="BA2227" i="22"/>
  <c r="AQ2228" i="20"/>
  <c r="BA2228" i="22"/>
  <c r="AQ2229" i="20"/>
  <c r="BA2229" i="22"/>
  <c r="AQ2230" i="20"/>
  <c r="BA2230" i="22"/>
  <c r="AQ2231" i="20"/>
  <c r="BA2231" i="22"/>
  <c r="AQ2232" i="20"/>
  <c r="BA2232" i="22"/>
  <c r="AQ2233" i="20"/>
  <c r="BA2233" i="22"/>
  <c r="AQ2234" i="20"/>
  <c r="BA2234" i="22"/>
  <c r="AQ2235" i="20"/>
  <c r="BA2235" i="22"/>
  <c r="AQ2236" i="20"/>
  <c r="BA2236" i="22"/>
  <c r="AQ2237" i="20"/>
  <c r="BA2237" i="22"/>
  <c r="AQ2238" i="20"/>
  <c r="BA2238" i="22"/>
  <c r="AQ2239" i="20"/>
  <c r="BA2239" i="22"/>
  <c r="AQ2240" i="20"/>
  <c r="BA2240" i="22"/>
  <c r="AQ2241" i="20"/>
  <c r="BA2241" i="22"/>
  <c r="AQ2242" i="20"/>
  <c r="BA2242" i="22"/>
  <c r="AQ2243" i="20"/>
  <c r="BA2243" i="22"/>
  <c r="AQ2244" i="20"/>
  <c r="BA2244" i="22"/>
  <c r="AQ2245" i="20"/>
  <c r="BA2245" i="22"/>
  <c r="AQ2246" i="20"/>
  <c r="BA2246" i="22"/>
  <c r="AQ2247" i="20"/>
  <c r="BA2247" i="22"/>
  <c r="AQ2248" i="20"/>
  <c r="BA2248" i="22"/>
  <c r="AQ2249" i="20"/>
  <c r="BA2249" i="22"/>
  <c r="AQ2250" i="20"/>
  <c r="BA2250" i="22"/>
  <c r="AQ2251" i="20"/>
  <c r="BA2251" i="22"/>
  <c r="AQ2252" i="20"/>
  <c r="BA2252" i="22"/>
  <c r="AQ2253" i="20"/>
  <c r="BA2253" i="22"/>
  <c r="AQ2254" i="20"/>
  <c r="BA2254" i="22"/>
  <c r="AQ2255" i="20"/>
  <c r="BA2255" i="22"/>
  <c r="AQ2256" i="20"/>
  <c r="BA2256" i="22"/>
  <c r="AQ2257" i="20"/>
  <c r="BA2257" i="22"/>
  <c r="AQ2258" i="20"/>
  <c r="BA2258" i="22"/>
  <c r="AQ2259" i="20"/>
  <c r="BA2259" i="22"/>
  <c r="AQ2260" i="20"/>
  <c r="BA2260" i="22"/>
  <c r="AQ2261" i="20"/>
  <c r="BA2261" i="22"/>
  <c r="AQ2262" i="20"/>
  <c r="BA2262" i="22"/>
  <c r="AQ2263" i="20"/>
  <c r="BA2263" i="22"/>
  <c r="AQ2264" i="20"/>
  <c r="BA2264" i="22"/>
  <c r="AQ2265" i="20"/>
  <c r="BA2265" i="22"/>
  <c r="AQ2266" i="20"/>
  <c r="BA2266" i="22"/>
  <c r="AQ2267" i="20"/>
  <c r="BA2267" i="22"/>
  <c r="AQ2268" i="20"/>
  <c r="BA2268" i="22"/>
  <c r="AQ2269" i="20"/>
  <c r="BA2269" i="22"/>
  <c r="AQ2270" i="20"/>
  <c r="BA2270" i="22"/>
  <c r="AQ2271" i="20"/>
  <c r="BA2271" i="22"/>
  <c r="AQ2272" i="20"/>
  <c r="BA2272" i="22"/>
  <c r="AQ2273" i="20"/>
  <c r="BA2273" i="22"/>
  <c r="AQ2274" i="20"/>
  <c r="BA2274" i="22"/>
  <c r="AQ2275" i="20"/>
  <c r="BA2275" i="22"/>
  <c r="AQ2276" i="20"/>
  <c r="BA2276" i="22"/>
  <c r="AQ2277" i="20"/>
  <c r="BA2277" i="22"/>
  <c r="AQ2278" i="20"/>
  <c r="BA2278" i="22"/>
  <c r="AQ2279" i="20"/>
  <c r="BA2279" i="22"/>
  <c r="AQ2280" i="20"/>
  <c r="BA2280" i="22"/>
  <c r="AQ2281" i="20"/>
  <c r="BA2281" i="22"/>
  <c r="AQ2282" i="20"/>
  <c r="BA2282" i="22"/>
  <c r="AQ2283" i="20"/>
  <c r="BA2283" i="22"/>
  <c r="AQ2284" i="20"/>
  <c r="BA2284" i="22"/>
  <c r="AQ2285" i="20"/>
  <c r="BA2285" i="22"/>
  <c r="AQ2286" i="20"/>
  <c r="BA2286" i="22"/>
  <c r="AQ2287" i="20"/>
  <c r="BA2287" i="22"/>
  <c r="AQ2288" i="20"/>
  <c r="BA2288" i="22"/>
  <c r="AQ2289" i="20"/>
  <c r="BA2289" i="22"/>
  <c r="AQ2290" i="20"/>
  <c r="BA2290" i="22"/>
  <c r="AQ2291" i="20"/>
  <c r="BA2291" i="22"/>
  <c r="AQ2292" i="20"/>
  <c r="BA2292" i="22"/>
  <c r="AQ2293" i="20"/>
  <c r="BA2293" i="22"/>
  <c r="AQ2294" i="20"/>
  <c r="BA2294" i="22"/>
  <c r="AQ2295" i="20"/>
  <c r="BA2295" i="22"/>
  <c r="AQ2296" i="20"/>
  <c r="BA2296" i="22"/>
  <c r="AQ2297" i="20"/>
  <c r="BA2297" i="22"/>
  <c r="AQ2298" i="20"/>
  <c r="BA2298" i="22"/>
  <c r="AQ2299" i="20"/>
  <c r="BA2299" i="22"/>
  <c r="AQ2300" i="20"/>
  <c r="BA2300" i="22"/>
  <c r="AQ2301" i="20"/>
  <c r="BA2301" i="22"/>
  <c r="AQ2302" i="20"/>
  <c r="BA2302" i="22"/>
  <c r="AQ2303" i="20"/>
  <c r="BA2303" i="22"/>
  <c r="AQ2304" i="20"/>
  <c r="BA2304" i="22"/>
  <c r="AQ2305" i="20"/>
  <c r="BA2305" i="22"/>
  <c r="AQ2306" i="20"/>
  <c r="BA2306" i="22"/>
  <c r="AQ2307" i="20"/>
  <c r="BA2307" i="22"/>
  <c r="AQ2308" i="20"/>
  <c r="BA2308" i="22"/>
  <c r="AQ2309" i="20"/>
  <c r="BA2309" i="22"/>
  <c r="AQ2310" i="20"/>
  <c r="BA2310" i="22"/>
  <c r="AQ2311" i="20"/>
  <c r="BA2311" i="22"/>
  <c r="AQ2312" i="20"/>
  <c r="BA2312" i="22"/>
  <c r="AQ2313" i="20"/>
  <c r="BA2313" i="22"/>
  <c r="AQ2314" i="20"/>
  <c r="BA2314" i="22"/>
  <c r="AQ2315" i="20"/>
  <c r="BA2315" i="22"/>
  <c r="AQ2316" i="20"/>
  <c r="BA2316" i="22"/>
  <c r="AQ2317" i="20"/>
  <c r="BA2317" i="22"/>
  <c r="AQ2318" i="20"/>
  <c r="BA2318" i="22"/>
  <c r="AQ2319" i="20"/>
  <c r="BA2319" i="22"/>
  <c r="AQ2320" i="20"/>
  <c r="BA2320" i="22"/>
  <c r="AQ2321" i="20"/>
  <c r="BA2321" i="22"/>
  <c r="AQ2322" i="20"/>
  <c r="BA2322" i="22"/>
  <c r="AQ2323" i="20"/>
  <c r="BA2323" i="22"/>
  <c r="AQ2324" i="20"/>
  <c r="BA2324" i="22"/>
  <c r="AQ2325" i="20"/>
  <c r="BA2325" i="22"/>
  <c r="AQ2326" i="20"/>
  <c r="BA2326" i="22"/>
  <c r="AQ2327" i="20"/>
  <c r="BA2327" i="22"/>
  <c r="AQ2328" i="20"/>
  <c r="BA2328" i="22"/>
  <c r="AQ2329" i="20"/>
  <c r="BA2329" i="22"/>
  <c r="AQ2330" i="20"/>
  <c r="BA2330" i="22"/>
  <c r="AQ2331" i="20"/>
  <c r="BA2331" i="22"/>
  <c r="AQ2332" i="20"/>
  <c r="BA2332" i="22"/>
  <c r="AQ2333" i="20"/>
  <c r="BA2333" i="22"/>
  <c r="AQ2334" i="20"/>
  <c r="BA2334" i="22"/>
  <c r="AQ2335" i="20"/>
  <c r="BA2335" i="22"/>
  <c r="AQ2336" i="20"/>
  <c r="BA2336" i="22"/>
  <c r="AQ2337" i="20"/>
  <c r="BA2337" i="22"/>
  <c r="AQ2338" i="20"/>
  <c r="BA2338" i="22"/>
  <c r="AQ2339" i="20"/>
  <c r="BA2339" i="22"/>
  <c r="AQ2340" i="20"/>
  <c r="BA2340" i="22"/>
  <c r="AQ2341" i="20"/>
  <c r="BA2341" i="22"/>
  <c r="AQ2342" i="20"/>
  <c r="BA2342" i="22"/>
  <c r="AQ2343" i="20"/>
  <c r="BA2343" i="22"/>
  <c r="AQ2344" i="20"/>
  <c r="BA2344" i="22"/>
  <c r="AQ2345" i="20"/>
  <c r="BA2345" i="22"/>
  <c r="AQ2346" i="20"/>
  <c r="BA2346" i="22"/>
  <c r="AQ2347" i="20"/>
  <c r="BA2347" i="22"/>
  <c r="AQ2348" i="20"/>
  <c r="BA2348" i="22"/>
  <c r="AQ2349" i="20"/>
  <c r="BA2349" i="22"/>
  <c r="AQ2350" i="20"/>
  <c r="BA2350" i="22"/>
  <c r="AQ2351" i="20"/>
  <c r="BA2351" i="22"/>
  <c r="AQ2352" i="20"/>
  <c r="BA2352" i="22"/>
  <c r="AQ2353" i="20"/>
  <c r="BA2353" i="22"/>
  <c r="AQ2354" i="20"/>
  <c r="BA2354" i="22"/>
  <c r="AQ2355" i="20"/>
  <c r="BA2355" i="22"/>
  <c r="AQ2356" i="20"/>
  <c r="BA2356" i="22"/>
  <c r="AQ2357" i="20"/>
  <c r="BA2357" i="22"/>
  <c r="AQ2358" i="20"/>
  <c r="BA2358" i="22"/>
  <c r="AQ2359" i="20"/>
  <c r="BA2359" i="22"/>
  <c r="AQ2360" i="20"/>
  <c r="BA2360" i="22"/>
  <c r="AQ2361" i="20"/>
  <c r="BA2361" i="22"/>
  <c r="AQ2362" i="20"/>
  <c r="BA2362" i="22"/>
  <c r="AQ2363" i="20"/>
  <c r="BA2363" i="22"/>
  <c r="AQ2364" i="20"/>
  <c r="BA2364" i="22"/>
  <c r="AQ2365" i="20"/>
  <c r="BA2365" i="22"/>
  <c r="AQ2366" i="20"/>
  <c r="BA2366" i="22"/>
  <c r="BA3" i="23"/>
  <c r="BA4" i="23"/>
  <c r="BA5" i="23"/>
  <c r="BA6" i="23"/>
  <c r="BA7" i="23"/>
  <c r="BA8" i="23"/>
  <c r="BA9" i="23"/>
  <c r="BA10" i="23"/>
  <c r="BA11" i="23"/>
  <c r="BA12" i="23"/>
  <c r="BA13" i="23"/>
  <c r="BA14" i="23"/>
  <c r="BA15" i="23"/>
  <c r="BA16" i="23"/>
  <c r="BA17" i="23"/>
  <c r="BA18" i="23"/>
  <c r="BA19" i="23"/>
  <c r="BA20" i="23"/>
  <c r="BA21" i="23"/>
  <c r="BA22" i="23"/>
  <c r="BA23" i="23"/>
  <c r="BA24" i="23"/>
  <c r="BA25" i="23"/>
  <c r="BA26" i="23"/>
  <c r="BA27" i="23"/>
  <c r="BA28" i="23"/>
  <c r="BA29" i="23"/>
  <c r="BA30" i="23"/>
  <c r="BA31" i="23"/>
  <c r="BA32" i="23"/>
  <c r="BA33" i="23"/>
  <c r="BA34" i="23"/>
  <c r="BA35" i="23"/>
  <c r="BA36" i="23"/>
  <c r="BA37" i="23"/>
  <c r="BA38" i="23"/>
  <c r="BA39" i="23"/>
  <c r="BA40" i="23"/>
  <c r="BA41" i="23"/>
  <c r="BA42" i="23"/>
  <c r="BA43" i="23"/>
  <c r="BA44" i="23"/>
  <c r="BA45" i="23"/>
  <c r="BA46" i="23"/>
  <c r="BA47" i="23"/>
  <c r="BA48" i="23"/>
  <c r="BA49" i="23"/>
  <c r="BA50" i="23"/>
  <c r="BA51" i="23"/>
  <c r="BA52" i="23"/>
  <c r="BA53" i="23"/>
  <c r="BA54" i="23"/>
  <c r="BA55" i="23"/>
  <c r="BA56" i="23"/>
  <c r="BA57" i="23"/>
  <c r="BA58" i="23"/>
  <c r="BA59" i="23"/>
  <c r="BA60" i="23"/>
  <c r="BA61" i="23"/>
  <c r="BA62" i="23"/>
  <c r="BA63" i="23"/>
  <c r="BA64" i="23"/>
  <c r="BA65" i="23"/>
  <c r="BA66" i="23"/>
  <c r="BA67" i="23"/>
  <c r="BA68" i="23"/>
  <c r="BA69" i="23"/>
  <c r="BA70" i="23"/>
  <c r="BA71" i="23"/>
  <c r="BA72" i="23"/>
  <c r="BA73" i="23"/>
  <c r="BA74" i="23"/>
  <c r="BA75" i="23"/>
  <c r="BA76" i="23"/>
  <c r="BA77" i="23"/>
  <c r="BA78" i="23"/>
  <c r="BA79" i="23"/>
  <c r="BA80" i="23"/>
  <c r="BA81" i="23"/>
  <c r="BA82" i="23"/>
  <c r="BA83" i="23"/>
  <c r="BA84" i="23"/>
  <c r="BA85" i="23"/>
  <c r="BA86" i="23"/>
  <c r="BA87" i="23"/>
  <c r="BA88" i="23"/>
  <c r="BA89" i="23"/>
  <c r="BA90" i="23"/>
  <c r="BA91" i="23"/>
  <c r="BA92" i="23"/>
  <c r="BA93" i="23"/>
  <c r="BA94" i="23"/>
  <c r="BA95" i="23"/>
  <c r="BA96" i="23"/>
  <c r="BA97" i="23"/>
  <c r="BA98" i="23"/>
  <c r="BA99" i="23"/>
  <c r="BA100" i="23"/>
  <c r="BA101" i="23"/>
  <c r="BA102" i="23"/>
  <c r="BA103" i="23"/>
  <c r="BA104" i="23"/>
  <c r="BA105" i="23"/>
  <c r="BA106" i="23"/>
  <c r="BA107" i="23"/>
  <c r="BA108" i="23"/>
  <c r="BA109" i="23"/>
  <c r="BA110" i="23"/>
  <c r="BA111" i="23"/>
  <c r="BA112" i="23"/>
  <c r="BA113" i="23"/>
  <c r="BA114" i="23"/>
  <c r="BA115" i="23"/>
  <c r="BA116" i="23"/>
  <c r="BA117" i="23"/>
  <c r="BA118" i="23"/>
  <c r="BA119" i="23"/>
  <c r="BA120" i="23"/>
  <c r="BA121" i="23"/>
  <c r="BA122" i="23"/>
  <c r="BA123" i="23"/>
  <c r="BA124" i="23"/>
  <c r="BA125" i="23"/>
  <c r="BA126" i="23"/>
  <c r="BA127" i="23"/>
  <c r="BA128" i="23"/>
  <c r="BA129" i="23"/>
  <c r="BA130" i="23"/>
  <c r="BA131" i="23"/>
  <c r="BA132" i="23"/>
  <c r="BA133" i="23"/>
  <c r="BA134" i="23"/>
  <c r="BA135" i="23"/>
  <c r="BA136" i="23"/>
  <c r="BA137" i="23"/>
  <c r="BA138" i="23"/>
  <c r="BA139" i="23"/>
  <c r="BA140" i="23"/>
  <c r="BA141" i="23"/>
  <c r="BA142" i="23"/>
  <c r="BA143" i="23"/>
  <c r="BA144" i="23"/>
  <c r="BA145" i="23"/>
  <c r="BA146" i="23"/>
  <c r="BA147" i="23"/>
  <c r="BA148" i="23"/>
  <c r="BA149" i="23"/>
  <c r="BA150" i="23"/>
  <c r="BA151" i="23"/>
  <c r="BA152" i="23"/>
  <c r="BA153" i="23"/>
  <c r="BA154" i="23"/>
  <c r="BA155" i="23"/>
  <c r="BA156" i="23"/>
  <c r="BA157" i="23"/>
  <c r="BA158" i="23"/>
  <c r="BA159" i="23"/>
  <c r="BA160" i="23"/>
  <c r="BA161" i="23"/>
  <c r="BA162" i="23"/>
  <c r="BA163" i="23"/>
  <c r="BA164" i="23"/>
  <c r="BA165" i="23"/>
  <c r="BA166" i="23"/>
  <c r="BA167" i="23"/>
  <c r="BA168" i="23"/>
  <c r="BA169" i="23"/>
  <c r="BA170" i="23"/>
  <c r="BA171" i="23"/>
  <c r="BA172" i="23"/>
  <c r="BA173" i="23"/>
  <c r="BA174" i="23"/>
  <c r="BA175" i="23"/>
  <c r="BA176" i="23"/>
  <c r="BA177" i="23"/>
  <c r="BA178" i="23"/>
  <c r="BA179" i="23"/>
  <c r="BA180" i="23"/>
  <c r="BA181" i="23"/>
  <c r="BA182" i="23"/>
  <c r="BA183" i="23"/>
  <c r="BA184" i="23"/>
  <c r="BA185" i="23"/>
  <c r="BA186" i="23"/>
  <c r="BA187" i="23"/>
  <c r="BA188" i="23"/>
  <c r="BA189" i="23"/>
  <c r="BA190" i="23"/>
  <c r="BA191" i="23"/>
  <c r="BA192" i="23"/>
  <c r="BA193" i="23"/>
  <c r="BA194" i="23"/>
  <c r="BA195" i="23"/>
  <c r="BA196" i="23"/>
  <c r="BA197" i="23"/>
  <c r="BA198" i="23"/>
  <c r="BA199" i="23"/>
  <c r="BA200" i="23"/>
  <c r="BA201" i="23"/>
  <c r="BA202" i="23"/>
  <c r="BA203" i="23"/>
  <c r="BA204" i="23"/>
  <c r="BA205" i="23"/>
  <c r="BA206" i="23"/>
  <c r="BA207" i="23"/>
  <c r="BA208" i="23"/>
  <c r="BA209" i="23"/>
  <c r="BA210" i="23"/>
  <c r="BA211" i="23"/>
  <c r="BA212" i="23"/>
  <c r="BA213" i="23"/>
  <c r="BA214" i="23"/>
  <c r="BA215" i="23"/>
  <c r="BA216" i="23"/>
  <c r="BA217" i="23"/>
  <c r="BA218" i="23"/>
  <c r="BA219" i="23"/>
  <c r="BA220" i="23"/>
  <c r="BA221" i="23"/>
  <c r="BA222" i="23"/>
  <c r="BA223" i="23"/>
  <c r="BA224" i="23"/>
  <c r="BA225" i="23"/>
  <c r="BA226" i="23"/>
  <c r="BA227" i="23"/>
  <c r="BA228" i="23"/>
  <c r="BA229" i="23"/>
  <c r="BA230" i="23"/>
  <c r="BA231" i="23"/>
  <c r="BA232" i="23"/>
  <c r="BA233" i="23"/>
  <c r="BA234" i="23"/>
  <c r="BA235" i="23"/>
  <c r="BA236" i="23"/>
  <c r="BA237" i="23"/>
  <c r="BA238" i="23"/>
  <c r="BA239" i="23"/>
  <c r="BA240" i="23"/>
  <c r="BA241" i="23"/>
  <c r="BA242" i="23"/>
  <c r="BA243" i="23"/>
  <c r="BA244" i="23"/>
  <c r="BA245" i="23"/>
  <c r="BA246" i="23"/>
  <c r="BA247" i="23"/>
  <c r="BA248" i="23"/>
  <c r="BA249" i="23"/>
  <c r="BA250" i="23"/>
  <c r="BA251" i="23"/>
  <c r="BA252" i="23"/>
  <c r="BA253" i="23"/>
  <c r="BA254" i="23"/>
  <c r="BA255" i="23"/>
  <c r="BA256" i="23"/>
  <c r="BA257" i="23"/>
  <c r="BA258" i="23"/>
  <c r="BA259" i="23"/>
  <c r="BA260" i="23"/>
  <c r="BA261" i="23"/>
  <c r="BA262" i="23"/>
  <c r="BA263" i="23"/>
  <c r="BA264" i="23"/>
  <c r="BA265" i="23"/>
  <c r="BA266" i="23"/>
  <c r="BA267" i="23"/>
  <c r="BA268" i="23"/>
  <c r="BA269" i="23"/>
  <c r="BA270" i="23"/>
  <c r="BA271" i="23"/>
  <c r="BA272" i="23"/>
  <c r="BA273" i="23"/>
  <c r="BA274" i="23"/>
  <c r="BA275" i="23"/>
  <c r="BA276" i="23"/>
  <c r="BA277" i="23"/>
  <c r="BA278" i="23"/>
  <c r="BA279" i="23"/>
  <c r="BA280" i="23"/>
  <c r="BA281" i="23"/>
  <c r="BA282" i="23"/>
  <c r="BA283" i="23"/>
  <c r="BA284" i="23"/>
  <c r="BA285" i="23"/>
  <c r="BA286" i="23"/>
  <c r="BA287" i="23"/>
  <c r="BA288" i="23"/>
  <c r="BA289" i="23"/>
  <c r="BA290" i="23"/>
  <c r="BA291" i="23"/>
  <c r="BA292" i="23"/>
  <c r="BA293" i="23"/>
  <c r="BA294" i="23"/>
  <c r="BA295" i="23"/>
  <c r="BA296" i="23"/>
  <c r="BA297" i="23"/>
  <c r="BA298" i="23"/>
  <c r="BA299" i="23"/>
  <c r="BA300" i="23"/>
  <c r="BA301" i="23"/>
  <c r="BA302" i="23"/>
  <c r="BA303" i="23"/>
  <c r="BA304" i="23"/>
  <c r="BA305" i="23"/>
  <c r="BA306" i="23"/>
  <c r="BA307" i="23"/>
  <c r="BA308" i="23"/>
  <c r="BA309" i="23"/>
  <c r="BA310" i="23"/>
  <c r="BA311" i="23"/>
  <c r="BA312" i="23"/>
  <c r="BA313" i="23"/>
  <c r="BA314" i="23"/>
  <c r="BA315" i="23"/>
  <c r="BA316" i="23"/>
  <c r="BA317" i="23"/>
  <c r="BA318" i="23"/>
  <c r="BA319" i="23"/>
  <c r="BA320" i="23"/>
  <c r="BA321" i="23"/>
  <c r="BA322" i="23"/>
  <c r="BA323" i="23"/>
  <c r="BA324" i="23"/>
  <c r="BA325" i="23"/>
  <c r="BA326" i="23"/>
  <c r="BA327" i="23"/>
  <c r="BA328" i="23"/>
  <c r="BA329" i="23"/>
  <c r="BA330" i="23"/>
  <c r="BA331" i="23"/>
  <c r="BA332" i="23"/>
  <c r="BA333" i="23"/>
  <c r="BA334" i="23"/>
  <c r="BA335" i="23"/>
  <c r="BA336" i="23"/>
  <c r="BA337" i="23"/>
  <c r="BA338" i="23"/>
  <c r="BA339" i="23"/>
  <c r="BA340" i="23"/>
  <c r="BA341" i="23"/>
  <c r="BA342" i="23"/>
  <c r="BA343" i="23"/>
  <c r="BA344" i="23"/>
  <c r="BA345" i="23"/>
  <c r="BA346" i="23"/>
  <c r="BA347" i="23"/>
  <c r="BA348" i="23"/>
  <c r="BA349" i="23"/>
  <c r="BA350" i="23"/>
  <c r="BA351" i="23"/>
  <c r="BA352" i="23"/>
  <c r="BA353" i="23"/>
  <c r="BA354" i="23"/>
  <c r="BA355" i="23"/>
  <c r="BA356" i="23"/>
  <c r="BA357" i="23"/>
  <c r="BA358" i="23"/>
  <c r="BA359" i="23"/>
  <c r="BA360" i="23"/>
  <c r="BA361" i="23"/>
  <c r="BA362" i="23"/>
  <c r="BA363" i="23"/>
  <c r="BA364" i="23"/>
  <c r="BA365" i="23"/>
  <c r="BA366" i="23"/>
  <c r="BA367" i="23"/>
  <c r="BA368" i="23"/>
  <c r="BA369" i="23"/>
  <c r="BA370" i="23"/>
  <c r="BA371" i="23"/>
  <c r="BA372" i="23"/>
  <c r="BA373" i="23"/>
  <c r="BA374" i="23"/>
  <c r="BA375" i="23"/>
  <c r="BA376" i="23"/>
  <c r="BA377" i="23"/>
  <c r="BA378" i="23"/>
  <c r="BA379" i="23"/>
  <c r="BA380" i="23"/>
  <c r="BA381" i="23"/>
  <c r="BA382" i="23"/>
  <c r="BA383" i="23"/>
  <c r="BA384" i="23"/>
  <c r="BA385" i="23"/>
  <c r="BA386" i="23"/>
  <c r="BA387" i="23"/>
  <c r="BA388" i="23"/>
  <c r="BA389" i="23"/>
  <c r="BA390" i="23"/>
  <c r="BA391" i="23"/>
  <c r="BA392" i="23"/>
  <c r="BA393" i="23"/>
  <c r="BA394" i="23"/>
  <c r="BA395" i="23"/>
  <c r="BA396" i="23"/>
  <c r="BA397" i="23"/>
  <c r="BA398" i="23"/>
  <c r="BA399" i="23"/>
  <c r="BA400" i="23"/>
  <c r="BA401" i="23"/>
  <c r="BA402" i="23"/>
  <c r="BA403" i="23"/>
  <c r="BA404" i="23"/>
  <c r="BA405" i="23"/>
  <c r="BA406" i="23"/>
  <c r="BA407" i="23"/>
  <c r="BA408" i="23"/>
  <c r="BA409" i="23"/>
  <c r="BA410" i="23"/>
  <c r="BA411" i="23"/>
  <c r="BA412" i="23"/>
  <c r="BA413" i="23"/>
  <c r="BA414" i="23"/>
  <c r="BA415" i="23"/>
  <c r="BA416" i="23"/>
  <c r="BA417" i="23"/>
  <c r="BA418" i="23"/>
  <c r="BA419" i="23"/>
  <c r="BA420" i="23"/>
  <c r="BA421" i="23"/>
  <c r="BA422" i="23"/>
  <c r="BA423" i="23"/>
  <c r="BA424" i="23"/>
  <c r="BA425" i="23"/>
  <c r="BA426" i="23"/>
  <c r="BA427" i="23"/>
  <c r="BA428" i="23"/>
  <c r="BA429" i="23"/>
  <c r="BA430" i="23"/>
  <c r="BA431" i="23"/>
  <c r="BA432" i="23"/>
  <c r="BA433" i="23"/>
  <c r="BA434" i="23"/>
  <c r="BA435" i="23"/>
  <c r="BA436" i="23"/>
  <c r="BA437" i="23"/>
  <c r="BA438" i="23"/>
  <c r="BA439" i="23"/>
  <c r="BA440" i="23"/>
  <c r="BA441" i="23"/>
  <c r="BA442" i="23"/>
  <c r="BA443" i="23"/>
  <c r="BA444" i="23"/>
  <c r="BA445" i="23"/>
  <c r="BA446" i="23"/>
  <c r="BA447" i="23"/>
  <c r="BA448" i="23"/>
  <c r="BA449" i="23"/>
  <c r="BA450" i="23"/>
  <c r="BA451" i="23"/>
  <c r="BA452" i="23"/>
  <c r="BA453" i="23"/>
  <c r="BA454" i="23"/>
  <c r="BA455" i="23"/>
  <c r="BA456" i="23"/>
  <c r="BA457" i="23"/>
  <c r="BA458" i="23"/>
  <c r="BA459" i="23"/>
  <c r="BA460" i="23"/>
  <c r="BA461" i="23"/>
  <c r="BA462" i="23"/>
  <c r="BA463" i="23"/>
  <c r="BA464" i="23"/>
  <c r="BA465" i="23"/>
  <c r="BA466" i="23"/>
  <c r="BA467" i="23"/>
  <c r="BA468" i="23"/>
  <c r="BA469" i="23"/>
  <c r="BA470" i="23"/>
  <c r="BA471" i="23"/>
  <c r="BA472" i="23"/>
  <c r="BA473" i="23"/>
  <c r="BA474" i="23"/>
  <c r="BA475" i="23"/>
  <c r="BA476" i="23"/>
  <c r="BA477" i="23"/>
  <c r="BA478" i="23"/>
  <c r="BA479" i="23"/>
  <c r="BA480" i="23"/>
  <c r="BA481" i="23"/>
  <c r="BA482" i="23"/>
  <c r="BA483" i="23"/>
  <c r="BA484" i="23"/>
  <c r="BA485" i="23"/>
  <c r="BA486" i="23"/>
  <c r="BA487" i="23"/>
  <c r="BA488" i="23"/>
  <c r="BA489" i="23"/>
  <c r="BA490" i="23"/>
  <c r="BA491" i="23"/>
  <c r="BA492" i="23"/>
  <c r="BA493" i="23"/>
  <c r="BA494" i="23"/>
  <c r="BA495" i="23"/>
  <c r="BA496" i="23"/>
  <c r="BA497" i="23"/>
  <c r="BA498" i="23"/>
  <c r="BA499" i="23"/>
  <c r="BA500" i="23"/>
  <c r="BA501" i="23"/>
  <c r="BA502" i="23"/>
  <c r="BA503" i="23"/>
  <c r="BA504" i="23"/>
  <c r="BA505" i="23"/>
  <c r="BA506" i="23"/>
  <c r="BA507" i="23"/>
  <c r="BA508" i="23"/>
  <c r="BA509" i="23"/>
  <c r="BA510" i="23"/>
  <c r="BA511" i="23"/>
  <c r="BA512" i="23"/>
  <c r="BA513" i="23"/>
  <c r="BA514" i="23"/>
  <c r="BA515" i="23"/>
  <c r="BA516" i="23"/>
  <c r="BA517" i="23"/>
  <c r="BA518" i="23"/>
  <c r="BA519" i="23"/>
  <c r="BA520" i="23"/>
  <c r="BA521" i="23"/>
  <c r="BA522" i="23"/>
  <c r="BA523" i="23"/>
  <c r="BA524" i="23"/>
  <c r="BA525" i="23"/>
  <c r="BA526" i="23"/>
  <c r="BA527" i="23"/>
  <c r="BA528" i="23"/>
  <c r="BA529" i="23"/>
  <c r="BA530" i="23"/>
  <c r="BA531" i="23"/>
  <c r="BA532" i="23"/>
  <c r="BA533" i="23"/>
  <c r="BA534" i="23"/>
  <c r="BA535" i="23"/>
  <c r="BA536" i="23"/>
  <c r="BA537" i="23"/>
  <c r="BA538" i="23"/>
  <c r="BA539" i="23"/>
  <c r="BA540" i="23"/>
  <c r="BA541" i="23"/>
  <c r="BA542" i="23"/>
  <c r="BA543" i="23"/>
  <c r="BA544" i="23"/>
  <c r="BA545" i="23"/>
  <c r="BA546" i="23"/>
  <c r="BA547" i="23"/>
  <c r="BA548" i="23"/>
  <c r="BA549" i="23"/>
  <c r="BA550" i="23"/>
  <c r="BA551" i="23"/>
  <c r="BA552" i="23"/>
  <c r="BA553" i="23"/>
  <c r="BA554" i="23"/>
  <c r="BA555" i="23"/>
  <c r="BA556" i="23"/>
  <c r="BA557" i="23"/>
  <c r="BA558" i="23"/>
  <c r="BA559" i="23"/>
  <c r="BA560" i="23"/>
  <c r="BA561" i="23"/>
  <c r="BA562" i="23"/>
  <c r="BA563" i="23"/>
  <c r="BA564" i="23"/>
  <c r="BA565" i="23"/>
  <c r="BA566" i="23"/>
  <c r="BA567" i="23"/>
  <c r="BA568" i="23"/>
  <c r="BA569" i="23"/>
  <c r="BA570" i="23"/>
  <c r="BA571" i="23"/>
  <c r="BA572" i="23"/>
  <c r="BA573" i="23"/>
  <c r="BA574" i="23"/>
  <c r="BA575" i="23"/>
  <c r="BA576" i="23"/>
  <c r="BA577" i="23"/>
  <c r="BA578" i="23"/>
  <c r="BA579" i="23"/>
  <c r="BA580" i="23"/>
  <c r="BA581" i="23"/>
  <c r="BA582" i="23"/>
  <c r="BA583" i="23"/>
  <c r="BA584" i="23"/>
  <c r="BA585" i="23"/>
  <c r="BA586" i="23"/>
  <c r="BA587" i="23"/>
  <c r="BA588" i="23"/>
  <c r="BA589" i="23"/>
  <c r="BA590" i="23"/>
  <c r="BA591" i="23"/>
  <c r="BA592" i="23"/>
  <c r="BA593" i="23"/>
  <c r="BA594" i="23"/>
  <c r="BA595" i="23"/>
  <c r="BA596" i="23"/>
  <c r="BA597" i="23"/>
  <c r="BA598" i="23"/>
  <c r="BA599" i="23"/>
  <c r="BA600" i="23"/>
  <c r="BA601" i="23"/>
  <c r="BA602" i="23"/>
  <c r="BA603" i="23"/>
  <c r="BA604" i="23"/>
  <c r="BA605" i="23"/>
  <c r="BA606" i="23"/>
  <c r="BA607" i="23"/>
  <c r="BA608" i="23"/>
  <c r="BA609" i="23"/>
  <c r="BA610" i="23"/>
  <c r="BA611" i="23"/>
  <c r="BA612" i="23"/>
  <c r="BA613" i="23"/>
  <c r="BA614" i="23"/>
  <c r="BA615" i="23"/>
  <c r="BA616" i="23"/>
  <c r="BA617" i="23"/>
  <c r="BA618" i="23"/>
  <c r="BA619" i="23"/>
  <c r="BA620" i="23"/>
  <c r="BA621" i="23"/>
  <c r="BA622" i="23"/>
  <c r="BA623" i="23"/>
  <c r="BA624" i="23"/>
  <c r="BA625" i="23"/>
  <c r="BA626" i="23"/>
  <c r="BA627" i="23"/>
  <c r="BA628" i="23"/>
  <c r="BA629" i="23"/>
  <c r="BA630" i="23"/>
  <c r="BA631" i="23"/>
  <c r="BA632" i="23"/>
  <c r="BA633" i="23"/>
  <c r="BA634" i="23"/>
  <c r="BA635" i="23"/>
  <c r="BA636" i="23"/>
  <c r="BA637" i="23"/>
  <c r="BA638" i="23"/>
  <c r="BA639" i="23"/>
  <c r="BA640" i="23"/>
  <c r="BA641" i="23"/>
  <c r="BA642" i="23"/>
  <c r="BA643" i="23"/>
  <c r="BA644" i="23"/>
  <c r="BA645" i="23"/>
  <c r="BA646" i="23"/>
  <c r="BA647" i="23"/>
  <c r="BA648" i="23"/>
  <c r="BA649" i="23"/>
  <c r="BA650" i="23"/>
  <c r="BA651" i="23"/>
  <c r="BA652" i="23"/>
  <c r="BA653" i="23"/>
  <c r="BA654" i="23"/>
  <c r="BA655" i="23"/>
  <c r="BA656" i="23"/>
  <c r="BA657" i="23"/>
  <c r="BA658" i="23"/>
  <c r="BA659" i="23"/>
  <c r="BA660" i="23"/>
  <c r="BA661" i="23"/>
  <c r="BA662" i="23"/>
  <c r="BA663" i="23"/>
  <c r="BA664" i="23"/>
  <c r="BA665" i="23"/>
  <c r="BA666" i="23"/>
  <c r="BA667" i="23"/>
  <c r="BA668" i="23"/>
  <c r="BA669" i="23"/>
  <c r="BA670" i="23"/>
  <c r="BA671" i="23"/>
  <c r="BA672" i="23"/>
  <c r="BA673" i="23"/>
  <c r="BA674" i="23"/>
  <c r="BA675" i="23"/>
  <c r="BA676" i="23"/>
  <c r="BA677" i="23"/>
  <c r="BA678" i="23"/>
  <c r="BA679" i="23"/>
  <c r="BA680" i="23"/>
  <c r="BA681" i="23"/>
  <c r="BA682" i="23"/>
  <c r="BA683" i="23"/>
  <c r="BA684" i="23"/>
  <c r="BA685" i="23"/>
  <c r="BA686" i="23"/>
  <c r="BA687" i="23"/>
  <c r="BA688" i="23"/>
  <c r="BA689" i="23"/>
  <c r="BA690" i="23"/>
  <c r="BA691" i="23"/>
  <c r="BA692" i="23"/>
  <c r="BA693" i="23"/>
  <c r="BA694" i="23"/>
  <c r="BA695" i="23"/>
  <c r="BA696" i="23"/>
  <c r="BA697" i="23"/>
  <c r="BA698" i="23"/>
  <c r="BA699" i="23"/>
  <c r="BA700" i="23"/>
  <c r="BA701" i="23"/>
  <c r="BA702" i="23"/>
  <c r="BA703" i="23"/>
  <c r="BA704" i="23"/>
  <c r="BA705" i="23"/>
  <c r="BA706" i="23"/>
  <c r="BA707" i="23"/>
  <c r="BA708" i="23"/>
  <c r="BA709" i="23"/>
  <c r="BA710" i="23"/>
  <c r="BA711" i="23"/>
  <c r="BA712" i="23"/>
  <c r="BA713" i="23"/>
  <c r="BA714" i="23"/>
  <c r="BA715" i="23"/>
  <c r="BA716" i="23"/>
  <c r="BA717" i="23"/>
  <c r="BA718" i="23"/>
  <c r="BA719" i="23"/>
  <c r="BA720" i="23"/>
  <c r="BA721" i="23"/>
  <c r="BA722" i="23"/>
  <c r="BA723" i="23"/>
  <c r="BA724" i="23"/>
  <c r="BA725" i="23"/>
  <c r="BA726" i="23"/>
  <c r="BA727" i="23"/>
  <c r="BA728" i="23"/>
  <c r="BA729" i="23"/>
  <c r="BA730" i="23"/>
  <c r="BA731" i="23"/>
  <c r="BA732" i="23"/>
  <c r="BA733" i="23"/>
  <c r="BA734" i="23"/>
  <c r="BA735" i="23"/>
  <c r="BA736" i="23"/>
  <c r="BA737" i="23"/>
  <c r="BA738" i="23"/>
  <c r="BA739" i="23"/>
  <c r="BA740" i="23"/>
  <c r="BA741" i="23"/>
  <c r="BA742" i="23"/>
  <c r="BA743" i="23"/>
  <c r="BA744" i="23"/>
  <c r="BA745" i="23"/>
  <c r="BA746" i="23"/>
  <c r="BA747" i="23"/>
  <c r="BA748" i="23"/>
  <c r="BA749" i="23"/>
  <c r="BA750" i="23"/>
  <c r="BA751" i="23"/>
  <c r="BA752" i="23"/>
  <c r="BA753" i="23"/>
  <c r="BA754" i="23"/>
  <c r="BA755" i="23"/>
  <c r="BA756" i="23"/>
  <c r="BA757" i="23"/>
  <c r="BA758" i="23"/>
  <c r="BA759" i="23"/>
  <c r="BA760" i="23"/>
  <c r="BA761" i="23"/>
  <c r="BA762" i="23"/>
  <c r="BA763" i="23"/>
  <c r="BA764" i="23"/>
  <c r="BA765" i="23"/>
  <c r="BA766" i="23"/>
  <c r="BA767" i="23"/>
  <c r="BA768" i="23"/>
  <c r="BA769" i="23"/>
  <c r="BA770" i="23"/>
  <c r="BA771" i="23"/>
  <c r="BA772" i="23"/>
  <c r="BA773" i="23"/>
  <c r="BA774" i="23"/>
  <c r="BA775" i="23"/>
  <c r="BA776" i="23"/>
  <c r="BA777" i="23"/>
  <c r="BA778" i="23"/>
  <c r="BA779" i="23"/>
  <c r="BA780" i="23"/>
  <c r="BA781" i="23"/>
  <c r="BA782" i="23"/>
  <c r="BA783" i="23"/>
  <c r="BA784" i="23"/>
  <c r="BA785" i="23"/>
  <c r="BA786" i="23"/>
  <c r="BA787" i="23"/>
  <c r="BA788" i="23"/>
  <c r="BA789" i="23"/>
  <c r="BA790" i="23"/>
  <c r="BA791" i="23"/>
  <c r="BA792" i="23"/>
  <c r="BA793" i="23"/>
  <c r="BA794" i="23"/>
  <c r="BA795" i="23"/>
  <c r="BA796" i="23"/>
  <c r="BA797" i="23"/>
  <c r="BA798" i="23"/>
  <c r="BA799" i="23"/>
  <c r="BA800" i="23"/>
  <c r="BA801" i="23"/>
  <c r="BA802" i="23"/>
  <c r="BA803" i="23"/>
  <c r="BA804" i="23"/>
  <c r="BA805" i="23"/>
  <c r="BA806" i="23"/>
  <c r="BA807" i="23"/>
  <c r="BA808" i="23"/>
  <c r="BA809" i="23"/>
  <c r="BA810" i="23"/>
  <c r="BA811" i="23"/>
  <c r="BA812" i="23"/>
  <c r="BA813" i="23"/>
  <c r="BA814" i="23"/>
  <c r="BA815" i="23"/>
  <c r="BA816" i="23"/>
  <c r="BA817" i="23"/>
  <c r="BA818" i="23"/>
  <c r="BA819" i="23"/>
  <c r="BA820" i="23"/>
  <c r="BA821" i="23"/>
  <c r="BA822" i="23"/>
  <c r="BA823" i="23"/>
  <c r="BA824" i="23"/>
  <c r="BA825" i="23"/>
  <c r="BA826" i="23"/>
  <c r="BA827" i="23"/>
  <c r="BA828" i="23"/>
  <c r="BA829" i="23"/>
  <c r="BA830" i="23"/>
  <c r="BA831" i="23"/>
  <c r="BA832" i="23"/>
  <c r="BA833" i="23"/>
  <c r="BA834" i="23"/>
  <c r="BA835" i="23"/>
  <c r="BA836" i="23"/>
  <c r="BA837" i="23"/>
  <c r="BA838" i="23"/>
  <c r="BA839" i="23"/>
  <c r="BA840" i="23"/>
  <c r="BA841" i="23"/>
  <c r="BA842" i="23"/>
  <c r="BA843" i="23"/>
  <c r="BA844" i="23"/>
  <c r="BA845" i="23"/>
  <c r="BA846" i="23"/>
  <c r="BA847" i="23"/>
  <c r="BA848" i="23"/>
  <c r="BA849" i="23"/>
  <c r="BA850" i="23"/>
  <c r="BA851" i="23"/>
  <c r="BA852" i="23"/>
  <c r="BA853" i="23"/>
  <c r="BA854" i="23"/>
  <c r="BA855" i="23"/>
  <c r="BA856" i="23"/>
  <c r="BA857" i="23"/>
  <c r="BA858" i="23"/>
  <c r="BA859" i="23"/>
  <c r="BA860" i="23"/>
  <c r="BA861" i="23"/>
  <c r="BA862" i="23"/>
  <c r="BA863" i="23"/>
  <c r="BA864" i="23"/>
  <c r="BA865" i="23"/>
  <c r="BA866" i="23"/>
  <c r="BA867" i="23"/>
  <c r="BA868" i="23"/>
  <c r="BA869" i="23"/>
  <c r="BA870" i="23"/>
  <c r="BA871" i="23"/>
  <c r="BA872" i="23"/>
  <c r="BA873" i="23"/>
  <c r="BA874" i="23"/>
  <c r="BA875" i="23"/>
  <c r="BA876" i="23"/>
  <c r="BA877" i="23"/>
  <c r="BA878" i="23"/>
  <c r="BA879" i="23"/>
  <c r="BA880" i="23"/>
  <c r="BA881" i="23"/>
  <c r="BA882" i="23"/>
  <c r="BA883" i="23"/>
  <c r="BA884" i="23"/>
  <c r="BA885" i="23"/>
  <c r="BA886" i="23"/>
  <c r="BA887" i="23"/>
  <c r="BA888" i="23"/>
  <c r="BA889" i="23"/>
  <c r="BA890" i="23"/>
  <c r="BA891" i="23"/>
  <c r="BA892" i="23"/>
  <c r="BA893" i="23"/>
  <c r="BA894" i="23"/>
  <c r="BA895" i="23"/>
  <c r="BA896" i="23"/>
  <c r="BA897" i="23"/>
  <c r="BA898" i="23"/>
  <c r="BA899" i="23"/>
  <c r="BA900" i="23"/>
  <c r="BA901" i="23"/>
  <c r="BA902" i="23"/>
  <c r="BA903" i="23"/>
  <c r="BA904" i="23"/>
  <c r="BA905" i="23"/>
  <c r="BA906" i="23"/>
  <c r="BA907" i="23"/>
  <c r="BA908" i="23"/>
  <c r="BA909" i="23"/>
  <c r="BA910" i="23"/>
  <c r="BA911" i="23"/>
  <c r="BA912" i="23"/>
  <c r="BA913" i="23"/>
  <c r="BA914" i="23"/>
  <c r="BA915" i="23"/>
  <c r="BA916" i="23"/>
  <c r="BA917" i="23"/>
  <c r="BA918" i="23"/>
  <c r="BA919" i="23"/>
  <c r="BA920" i="23"/>
  <c r="BA921" i="23"/>
  <c r="BA922" i="23"/>
  <c r="BA923" i="23"/>
  <c r="BA924" i="23"/>
  <c r="BA925" i="23"/>
  <c r="BA926" i="23"/>
  <c r="BA927" i="23"/>
  <c r="BA928" i="23"/>
  <c r="BA929" i="23"/>
  <c r="BA930" i="23"/>
  <c r="BA931" i="23"/>
  <c r="BA932" i="23"/>
  <c r="BA933" i="23"/>
  <c r="BA934" i="23"/>
  <c r="BA935" i="23"/>
  <c r="BA936" i="23"/>
  <c r="BA937" i="23"/>
  <c r="BA938" i="23"/>
  <c r="BA939" i="23"/>
  <c r="BA940" i="23"/>
  <c r="BA941" i="23"/>
  <c r="BA942" i="23"/>
  <c r="BA943" i="23"/>
  <c r="BA944" i="23"/>
  <c r="BA945" i="23"/>
  <c r="BA946" i="23"/>
  <c r="BA947" i="23"/>
  <c r="BA948" i="23"/>
  <c r="BA949" i="23"/>
  <c r="BA950" i="23"/>
  <c r="BA951" i="23"/>
  <c r="BA952" i="23"/>
  <c r="BA953" i="23"/>
  <c r="BA954" i="23"/>
  <c r="BA955" i="23"/>
  <c r="BA956" i="23"/>
  <c r="BA957" i="23"/>
  <c r="BA958" i="23"/>
  <c r="BA959" i="23"/>
  <c r="BA960" i="23"/>
  <c r="BA961" i="23"/>
  <c r="BA962" i="23"/>
  <c r="BA963" i="23"/>
  <c r="BA964" i="23"/>
  <c r="BA965" i="23"/>
  <c r="BA966" i="23"/>
  <c r="BA967" i="23"/>
  <c r="BA968" i="23"/>
  <c r="BA969" i="23"/>
  <c r="BA970" i="23"/>
  <c r="BA971" i="23"/>
  <c r="BA972" i="23"/>
  <c r="BA973" i="23"/>
  <c r="BA974" i="23"/>
  <c r="BA975" i="23"/>
  <c r="BA976" i="23"/>
  <c r="BA977" i="23"/>
  <c r="BA978" i="23"/>
  <c r="BA979" i="23"/>
  <c r="BA980" i="23"/>
  <c r="BA981" i="23"/>
  <c r="BA982" i="23"/>
  <c r="BA983" i="23"/>
  <c r="BA984" i="23"/>
  <c r="BA985" i="23"/>
  <c r="BA986" i="23"/>
  <c r="BA987" i="23"/>
  <c r="BA988" i="23"/>
  <c r="BA989" i="23"/>
  <c r="BA990" i="23"/>
  <c r="BA991" i="23"/>
  <c r="BA992" i="23"/>
  <c r="BA993" i="23"/>
  <c r="BA994" i="23"/>
  <c r="BA995" i="23"/>
  <c r="BA996" i="23"/>
  <c r="BA997" i="23"/>
  <c r="BA998" i="23"/>
  <c r="BA999" i="23"/>
  <c r="BA1000" i="23"/>
  <c r="BA1001" i="23"/>
  <c r="BA1002" i="23"/>
  <c r="BA1003" i="23"/>
  <c r="BA1004" i="23"/>
  <c r="BA1005" i="23"/>
  <c r="BA1006" i="23"/>
  <c r="BA1007" i="23"/>
  <c r="BA1008" i="23"/>
  <c r="BA1009" i="23"/>
  <c r="BA1010" i="23"/>
  <c r="BA1011" i="23"/>
  <c r="BA1012" i="23"/>
  <c r="BA1013" i="23"/>
  <c r="BA1014" i="23"/>
  <c r="BA1015" i="23"/>
  <c r="BA1016" i="23"/>
  <c r="BA1017" i="23"/>
  <c r="BA1018" i="23"/>
  <c r="BA1019" i="23"/>
  <c r="BA1020" i="23"/>
  <c r="BA1021" i="23"/>
  <c r="BA1022" i="23"/>
  <c r="BA1023" i="23"/>
  <c r="BA1024" i="23"/>
  <c r="BA1025" i="23"/>
  <c r="BA1026" i="23"/>
  <c r="BA1027" i="23"/>
  <c r="BA1028" i="23"/>
  <c r="BA1029" i="23"/>
  <c r="BA1030" i="23"/>
  <c r="BA1031" i="23"/>
  <c r="BA1032" i="23"/>
  <c r="BA1033" i="23"/>
  <c r="BA1034" i="23"/>
  <c r="BA1035" i="23"/>
  <c r="BA1036" i="23"/>
  <c r="BA1037" i="23"/>
  <c r="BA1038" i="23"/>
  <c r="BA1039" i="23"/>
  <c r="BA1040" i="23"/>
  <c r="BA1041" i="23"/>
  <c r="BA1042" i="23"/>
  <c r="BA1043" i="23"/>
  <c r="BA1044" i="23"/>
  <c r="BA1045" i="23"/>
  <c r="BA1046" i="23"/>
  <c r="BA1047" i="23"/>
  <c r="BA1048" i="23"/>
  <c r="BA1049" i="23"/>
  <c r="BA1050" i="23"/>
  <c r="BA1051" i="23"/>
  <c r="BA1052" i="23"/>
  <c r="BA1053" i="23"/>
  <c r="BA1054" i="23"/>
  <c r="BA1055" i="23"/>
  <c r="BA1056" i="23"/>
  <c r="BA1057" i="23"/>
  <c r="BA1058" i="23"/>
  <c r="BA1059" i="23"/>
  <c r="BA1060" i="23"/>
  <c r="BA1061" i="23"/>
  <c r="BA1062" i="23"/>
  <c r="BA1063" i="23"/>
  <c r="BA1064" i="23"/>
  <c r="BA1065" i="23"/>
  <c r="BA1066" i="23"/>
  <c r="BA1067" i="23"/>
  <c r="BA1068" i="23"/>
  <c r="BA1069" i="23"/>
  <c r="BA1070" i="23"/>
  <c r="BA1071" i="23"/>
  <c r="BA1072" i="23"/>
  <c r="BA1073" i="23"/>
  <c r="BA1074" i="23"/>
  <c r="BA1075" i="23"/>
  <c r="BA1076" i="23"/>
  <c r="BA1077" i="23"/>
  <c r="BA1078" i="23"/>
  <c r="BA1079" i="23"/>
  <c r="BA1080" i="23"/>
  <c r="BA1081" i="23"/>
  <c r="BA1082" i="23"/>
  <c r="BA1083" i="23"/>
  <c r="BA1084" i="23"/>
  <c r="BA1085" i="23"/>
  <c r="BA1086" i="23"/>
  <c r="BA1087" i="23"/>
  <c r="BA1088" i="23"/>
  <c r="BA1089" i="23"/>
  <c r="BA1090" i="23"/>
  <c r="BA1091" i="23"/>
  <c r="BA1092" i="23"/>
  <c r="BA1093" i="23"/>
  <c r="BA1094" i="23"/>
  <c r="BA1095" i="23"/>
  <c r="BA1096" i="23"/>
  <c r="BA1097" i="23"/>
  <c r="BA1098" i="23"/>
  <c r="BA1099" i="23"/>
  <c r="BA1100" i="23"/>
  <c r="BA1101" i="23"/>
  <c r="BA1102" i="23"/>
  <c r="BA1103" i="23"/>
  <c r="BA1104" i="23"/>
  <c r="BA1105" i="23"/>
  <c r="BA1106" i="23"/>
  <c r="BA1107" i="23"/>
  <c r="BA1108" i="23"/>
  <c r="BA1109" i="23"/>
  <c r="BA1110" i="23"/>
  <c r="BA1111" i="23"/>
  <c r="BA1112" i="23"/>
  <c r="BA1113" i="23"/>
  <c r="BA1114" i="23"/>
  <c r="BA1115" i="23"/>
  <c r="BA1116" i="23"/>
  <c r="BA1117" i="23"/>
  <c r="BA1118" i="23"/>
  <c r="BA1119" i="23"/>
  <c r="BA1120" i="23"/>
  <c r="BA1121" i="23"/>
  <c r="BA1122" i="23"/>
  <c r="BA1123" i="23"/>
  <c r="BA1124" i="23"/>
  <c r="BA1125" i="23"/>
  <c r="BA1126" i="23"/>
  <c r="BA1127" i="23"/>
  <c r="BA1128" i="23"/>
  <c r="BA1129" i="23"/>
  <c r="BA1130" i="23"/>
  <c r="BA1131" i="23"/>
  <c r="BA1132" i="23"/>
  <c r="BA1133" i="23"/>
  <c r="BA1134" i="23"/>
  <c r="BA1135" i="23"/>
  <c r="BA1136" i="23"/>
  <c r="BA1137" i="23"/>
  <c r="BA1138" i="23"/>
  <c r="BA1139" i="23"/>
  <c r="BA1140" i="23"/>
  <c r="BA1141" i="23"/>
  <c r="BA1142" i="23"/>
  <c r="BA1143" i="23"/>
  <c r="BA1144" i="23"/>
  <c r="BA1145" i="23"/>
  <c r="BA1146" i="23"/>
  <c r="BA1147" i="23"/>
  <c r="BA1148" i="23"/>
  <c r="BA1149" i="23"/>
  <c r="BA1150" i="23"/>
  <c r="BA1151" i="23"/>
  <c r="BA1152" i="23"/>
  <c r="BA1153" i="23"/>
  <c r="BA1154" i="23"/>
  <c r="BA1155" i="23"/>
  <c r="BA1156" i="23"/>
  <c r="BA1157" i="23"/>
  <c r="BA1158" i="23"/>
  <c r="BA1159" i="23"/>
  <c r="BA1160" i="23"/>
  <c r="BA1161" i="23"/>
  <c r="BA1162" i="23"/>
  <c r="BA1163" i="23"/>
  <c r="BA1164" i="23"/>
  <c r="BA1165" i="23"/>
  <c r="BA1166" i="23"/>
  <c r="BA1167" i="23"/>
  <c r="BA1168" i="23"/>
  <c r="BA1169" i="23"/>
  <c r="BA1170" i="23"/>
  <c r="BA1171" i="23"/>
  <c r="BA1172" i="23"/>
  <c r="BA1173" i="23"/>
  <c r="BA1174" i="23"/>
  <c r="BA1175" i="23"/>
  <c r="BA1176" i="23"/>
  <c r="BA1177" i="23"/>
  <c r="BA1178" i="23"/>
  <c r="BA1179" i="23"/>
  <c r="BA1180" i="23"/>
  <c r="BA1181" i="23"/>
  <c r="BA1182" i="23"/>
  <c r="BA1183" i="23"/>
  <c r="BA1184" i="23"/>
  <c r="BA1185" i="23"/>
  <c r="BA1186" i="23"/>
  <c r="BA1187" i="23"/>
  <c r="BA1188" i="23"/>
  <c r="BA1189" i="23"/>
  <c r="BA1190" i="23"/>
  <c r="BA1191" i="23"/>
  <c r="BA1192" i="23"/>
  <c r="BA1193" i="23"/>
  <c r="BA1194" i="23"/>
  <c r="BA1195" i="23"/>
  <c r="BA1196" i="23"/>
  <c r="BA1197" i="23"/>
  <c r="BA1198" i="23"/>
  <c r="BA1199" i="23"/>
  <c r="BA1200" i="23"/>
  <c r="BA1201" i="23"/>
  <c r="BA1202" i="23"/>
  <c r="BA1203" i="23"/>
  <c r="BA1204" i="23"/>
  <c r="BA1205" i="23"/>
  <c r="BA1206" i="23"/>
  <c r="BA1207" i="23"/>
  <c r="BA1208" i="23"/>
  <c r="BA1209" i="23"/>
  <c r="BA1210" i="23"/>
  <c r="BA1211" i="23"/>
  <c r="BA1212" i="23"/>
  <c r="BA1213" i="23"/>
  <c r="BA1214" i="23"/>
  <c r="BA1215" i="23"/>
  <c r="BA1216" i="23"/>
  <c r="BA1217" i="23"/>
  <c r="BA1218" i="23"/>
  <c r="BA1219" i="23"/>
  <c r="BA1220" i="23"/>
  <c r="BA1221" i="23"/>
  <c r="BA1222" i="23"/>
  <c r="BA1223" i="23"/>
  <c r="BA1224" i="23"/>
  <c r="BA1225" i="23"/>
  <c r="BA1226" i="23"/>
  <c r="BA1227" i="23"/>
  <c r="BA1228" i="23"/>
  <c r="BA1229" i="23"/>
  <c r="BA1230" i="23"/>
  <c r="BA1231" i="23"/>
  <c r="BA1232" i="23"/>
  <c r="BA1233" i="23"/>
  <c r="BA1234" i="23"/>
  <c r="BA1235" i="23"/>
  <c r="BA1236" i="23"/>
  <c r="BA1237" i="23"/>
  <c r="BA1238" i="23"/>
  <c r="BA1239" i="23"/>
  <c r="BA1240" i="23"/>
  <c r="BA1241" i="23"/>
  <c r="BA1242" i="23"/>
  <c r="BA1243" i="23"/>
  <c r="BA1244" i="23"/>
  <c r="BA1245" i="23"/>
  <c r="BA1246" i="23"/>
  <c r="BA1247" i="23"/>
  <c r="BA1248" i="23"/>
  <c r="BA1249" i="23"/>
  <c r="BA1250" i="23"/>
  <c r="BA1251" i="23"/>
  <c r="BA1252" i="23"/>
  <c r="BA1253" i="23"/>
  <c r="BA1254" i="23"/>
  <c r="BA1255" i="23"/>
  <c r="BA1256" i="23"/>
  <c r="BA1257" i="23"/>
  <c r="BA1258" i="23"/>
  <c r="BA1259" i="23"/>
  <c r="BA1260" i="23"/>
  <c r="BA1261" i="23"/>
  <c r="BA1262" i="23"/>
  <c r="BA1263" i="23"/>
  <c r="BA1264" i="23"/>
  <c r="BA1265" i="23"/>
  <c r="BA1266" i="23"/>
  <c r="BA1267" i="23"/>
  <c r="BA1268" i="23"/>
  <c r="BA1269" i="23"/>
  <c r="BA1270" i="23"/>
  <c r="BA1271" i="23"/>
  <c r="BA1272" i="23"/>
  <c r="BA1273" i="23"/>
  <c r="BA1274" i="23"/>
  <c r="BA1275" i="23"/>
  <c r="BA1276" i="23"/>
  <c r="BA1277" i="23"/>
  <c r="BA1278" i="23"/>
  <c r="BA1279" i="23"/>
  <c r="BA1280" i="23"/>
  <c r="BA1281" i="23"/>
  <c r="BA1282" i="23"/>
  <c r="BA1283" i="23"/>
  <c r="BA1284" i="23"/>
  <c r="BA1285" i="23"/>
  <c r="BA1286" i="23"/>
  <c r="BA1287" i="23"/>
  <c r="BA1288" i="23"/>
  <c r="BA1289" i="23"/>
  <c r="BA1290" i="23"/>
  <c r="BA1291" i="23"/>
  <c r="BA1292" i="23"/>
  <c r="BA1293" i="23"/>
  <c r="BA1294" i="23"/>
  <c r="BA1295" i="23"/>
  <c r="BA1296" i="23"/>
  <c r="BA1297" i="23"/>
  <c r="BA1298" i="23"/>
  <c r="BA1299" i="23"/>
  <c r="BA1300" i="23"/>
  <c r="BA1301" i="23"/>
  <c r="BA1302" i="23"/>
  <c r="BA1303" i="23"/>
  <c r="BA1304" i="23"/>
  <c r="BA1305" i="23"/>
  <c r="BA1306" i="23"/>
  <c r="BA1307" i="23"/>
  <c r="BA1308" i="23"/>
  <c r="BA1309" i="23"/>
  <c r="BA1310" i="23"/>
  <c r="BA1311" i="23"/>
  <c r="BA1312" i="23"/>
  <c r="BA1313" i="23"/>
  <c r="BA1314" i="23"/>
  <c r="BA1315" i="23"/>
  <c r="BA1316" i="23"/>
  <c r="BA1317" i="23"/>
  <c r="BA1318" i="23"/>
  <c r="BA1319" i="23"/>
  <c r="BA1320" i="23"/>
  <c r="BA1321" i="23"/>
  <c r="BA1322" i="23"/>
  <c r="BA1323" i="23"/>
  <c r="BA1324" i="23"/>
  <c r="BA1325" i="23"/>
  <c r="BA1326" i="23"/>
  <c r="BA1327" i="23"/>
  <c r="BA1328" i="23"/>
  <c r="BA1329" i="23"/>
  <c r="BA1330" i="23"/>
  <c r="BA1331" i="23"/>
  <c r="BA1332" i="23"/>
  <c r="BA1333" i="23"/>
  <c r="BA1334" i="23"/>
  <c r="BA1335" i="23"/>
  <c r="BA1336" i="23"/>
  <c r="BA1337" i="23"/>
  <c r="BA1338" i="23"/>
  <c r="BA1339" i="23"/>
  <c r="BA1340" i="23"/>
  <c r="BA1341" i="23"/>
  <c r="BA1342" i="23"/>
  <c r="BA1343" i="23"/>
  <c r="BA1344" i="23"/>
  <c r="BA1345" i="23"/>
  <c r="BA1346" i="23"/>
  <c r="BA1347" i="23"/>
  <c r="BA1348" i="23"/>
  <c r="BA1349" i="23"/>
  <c r="BA1350" i="23"/>
  <c r="BA1351" i="23"/>
  <c r="BA1352" i="23"/>
  <c r="BA1353" i="23"/>
  <c r="BA1354" i="23"/>
  <c r="BA1355" i="23"/>
  <c r="BA1356" i="23"/>
  <c r="BA1357" i="23"/>
  <c r="BA1358" i="23"/>
  <c r="BA1359" i="23"/>
  <c r="BA1360" i="23"/>
  <c r="BA1361" i="23"/>
  <c r="BA1362" i="23"/>
  <c r="BA1363" i="23"/>
  <c r="BA1364" i="23"/>
  <c r="BA1365" i="23"/>
  <c r="BA1366" i="23"/>
  <c r="BA1367" i="23"/>
  <c r="BA1368" i="23"/>
  <c r="BA1369" i="23"/>
  <c r="BA1370" i="23"/>
  <c r="BA1371" i="23"/>
  <c r="BA1372" i="23"/>
  <c r="BA1373" i="23"/>
  <c r="BA1374" i="23"/>
  <c r="BA1375" i="23"/>
  <c r="BA1376" i="23"/>
  <c r="BA1377" i="23"/>
  <c r="BA1378" i="23"/>
  <c r="BA1379" i="23"/>
  <c r="BA1380" i="23"/>
  <c r="BA1381" i="23"/>
  <c r="BA1382" i="23"/>
  <c r="BA1383" i="23"/>
  <c r="BA1384" i="23"/>
  <c r="BA1385" i="23"/>
  <c r="BA1386" i="23"/>
  <c r="BA1387" i="23"/>
  <c r="BA1388" i="23"/>
  <c r="BA1389" i="23"/>
  <c r="BA1390" i="23"/>
  <c r="BA1391" i="23"/>
  <c r="BA1392" i="23"/>
  <c r="BA1393" i="23"/>
  <c r="BA1394" i="23"/>
  <c r="BA1395" i="23"/>
  <c r="BA1396" i="23"/>
  <c r="BA1397" i="23"/>
  <c r="BA1398" i="23"/>
  <c r="BA1399" i="23"/>
  <c r="BA1400" i="23"/>
  <c r="BA1401" i="23"/>
  <c r="BA1402" i="23"/>
  <c r="BA1403" i="23"/>
  <c r="BA1404" i="23"/>
  <c r="BA1405" i="23"/>
  <c r="BA1406" i="23"/>
  <c r="BA1407" i="23"/>
  <c r="BA1408" i="23"/>
  <c r="BA1409" i="23"/>
  <c r="BA1410" i="23"/>
  <c r="BA1411" i="23"/>
  <c r="BA1412" i="23"/>
  <c r="BA1413" i="23"/>
  <c r="BA1414" i="23"/>
  <c r="BA1415" i="23"/>
  <c r="BA1416" i="23"/>
  <c r="BA1417" i="23"/>
  <c r="BA1418" i="23"/>
  <c r="BA1419" i="23"/>
  <c r="BA1420" i="23"/>
  <c r="BA1421" i="23"/>
  <c r="BA1422" i="23"/>
  <c r="BA1423" i="23"/>
  <c r="BA1424" i="23"/>
  <c r="BA1425" i="23"/>
  <c r="BA1426" i="23"/>
  <c r="BA1427" i="23"/>
  <c r="BA1428" i="23"/>
  <c r="BA1429" i="23"/>
  <c r="BA1430" i="23"/>
  <c r="BA1431" i="23"/>
  <c r="BA1432" i="23"/>
  <c r="BA1433" i="23"/>
  <c r="BA1434" i="23"/>
  <c r="BA1435" i="23"/>
  <c r="BA1436" i="23"/>
  <c r="BA1437" i="23"/>
  <c r="BA1438" i="23"/>
  <c r="BA1439" i="23"/>
  <c r="BA1440" i="23"/>
  <c r="BA1441" i="23"/>
  <c r="BA1442" i="23"/>
  <c r="BA1443" i="23"/>
  <c r="BA1444" i="23"/>
  <c r="BA1445" i="23"/>
  <c r="BA1446" i="23"/>
  <c r="BA1447" i="23"/>
  <c r="BA1448" i="23"/>
  <c r="BA1449" i="23"/>
  <c r="BA1450" i="23"/>
  <c r="BA1451" i="23"/>
  <c r="BA1452" i="23"/>
  <c r="BA1453" i="23"/>
  <c r="BA1454" i="23"/>
  <c r="BA1455" i="23"/>
  <c r="BA1456" i="23"/>
  <c r="BA1457" i="23"/>
  <c r="BA1458" i="23"/>
  <c r="BA1459" i="23"/>
  <c r="BA1460" i="23"/>
  <c r="BA1461" i="23"/>
  <c r="BA1462" i="23"/>
  <c r="BA1463" i="23"/>
  <c r="BA1464" i="23"/>
  <c r="BA1465" i="23"/>
  <c r="BA1466" i="23"/>
  <c r="BA1467" i="23"/>
  <c r="BA1468" i="23"/>
  <c r="BA1469" i="23"/>
  <c r="BA1470" i="23"/>
  <c r="BA1471" i="23"/>
  <c r="BA1472" i="23"/>
  <c r="BA1473" i="23"/>
  <c r="BA1474" i="23"/>
  <c r="BA1475" i="23"/>
  <c r="BA1476" i="23"/>
  <c r="BA1477" i="23"/>
  <c r="BA1478" i="23"/>
  <c r="BA1479" i="23"/>
  <c r="BA1480" i="23"/>
  <c r="BA1481" i="23"/>
  <c r="BA1482" i="23"/>
  <c r="BA1483" i="23"/>
  <c r="BA1484" i="23"/>
  <c r="BA1485" i="23"/>
  <c r="BA1486" i="23"/>
  <c r="BA1487" i="23"/>
  <c r="BA1488" i="23"/>
  <c r="BA1489" i="23"/>
  <c r="BA1490" i="23"/>
  <c r="BA1491" i="23"/>
  <c r="BA1492" i="23"/>
  <c r="BA1493" i="23"/>
  <c r="BA1494" i="23"/>
  <c r="BA1495" i="23"/>
  <c r="BA1496" i="23"/>
  <c r="BA1497" i="23"/>
  <c r="BA1498" i="23"/>
  <c r="BA1499" i="23"/>
  <c r="BA1500" i="23"/>
  <c r="BA1501" i="23"/>
  <c r="BA1502" i="23"/>
  <c r="BA1503" i="23"/>
  <c r="BA1504" i="23"/>
  <c r="BA1505" i="23"/>
  <c r="BA1506" i="23"/>
  <c r="BA1507" i="23"/>
  <c r="BA1508" i="23"/>
  <c r="BA1509" i="23"/>
  <c r="BA1510" i="23"/>
  <c r="BA1511" i="23"/>
  <c r="BA1512" i="23"/>
  <c r="BA1513" i="23"/>
  <c r="BA1514" i="23"/>
  <c r="BA1515" i="23"/>
  <c r="BA1516" i="23"/>
  <c r="BA1517" i="23"/>
  <c r="BA1518" i="23"/>
  <c r="BA1519" i="23"/>
  <c r="BA1520" i="23"/>
  <c r="BA1521" i="23"/>
  <c r="BA1522" i="23"/>
  <c r="BA1523" i="23"/>
  <c r="BA1524" i="23"/>
  <c r="BA1525" i="23"/>
  <c r="BA1526" i="23"/>
  <c r="BA1527" i="23"/>
  <c r="BA1528" i="23"/>
  <c r="BA1529" i="23"/>
  <c r="BA1530" i="23"/>
  <c r="BA1531" i="23"/>
  <c r="BA1532" i="23"/>
  <c r="BA1533" i="23"/>
  <c r="BA1534" i="23"/>
  <c r="BA1535" i="23"/>
  <c r="BA1536" i="23"/>
  <c r="BA1537" i="23"/>
  <c r="BA1538" i="23"/>
  <c r="BA1539" i="23"/>
  <c r="BA1540" i="23"/>
  <c r="BA1541" i="23"/>
  <c r="BA1542" i="23"/>
  <c r="BA1543" i="23"/>
  <c r="BA1544" i="23"/>
  <c r="BA1545" i="23"/>
  <c r="BA1546" i="23"/>
  <c r="BA1547" i="23"/>
  <c r="BA1548" i="23"/>
  <c r="BA1549" i="23"/>
  <c r="BA1550" i="23"/>
  <c r="BA1551" i="23"/>
  <c r="BA1552" i="23"/>
  <c r="BA1553" i="23"/>
  <c r="BA1554" i="23"/>
  <c r="BA1555" i="23"/>
  <c r="BA1556" i="23"/>
  <c r="BA1557" i="23"/>
  <c r="BA1558" i="23"/>
  <c r="BA1559" i="23"/>
  <c r="BA1560" i="23"/>
  <c r="BA1561" i="23"/>
  <c r="BA1562" i="23"/>
  <c r="BA1563" i="23"/>
  <c r="BA1564" i="23"/>
  <c r="BA1565" i="23"/>
  <c r="BA1566" i="23"/>
  <c r="BA1567" i="23"/>
  <c r="BA1568" i="23"/>
  <c r="BA1569" i="23"/>
  <c r="BA1570" i="23"/>
  <c r="BA1571" i="23"/>
  <c r="BA1572" i="23"/>
  <c r="BA1573" i="23"/>
  <c r="BA1574" i="23"/>
  <c r="BA1575" i="23"/>
  <c r="BA1576" i="23"/>
  <c r="BA1577" i="23"/>
  <c r="BA1578" i="23"/>
  <c r="BA1579" i="23"/>
  <c r="BA1580" i="23"/>
  <c r="BA1581" i="23"/>
  <c r="BA1582" i="23"/>
  <c r="BA1583" i="23"/>
  <c r="BA1584" i="23"/>
  <c r="BA1585" i="23"/>
  <c r="BA1586" i="23"/>
  <c r="BA1587" i="23"/>
  <c r="BA1588" i="23"/>
  <c r="BA1589" i="23"/>
  <c r="BA1590" i="23"/>
  <c r="BA1591" i="23"/>
  <c r="BA1592" i="23"/>
  <c r="BA1593" i="23"/>
  <c r="BA1594" i="23"/>
  <c r="BA1595" i="23"/>
  <c r="BA1596" i="23"/>
  <c r="BA1597" i="23"/>
  <c r="BA1598" i="23"/>
  <c r="BA1599" i="23"/>
  <c r="BA1600" i="23"/>
  <c r="BA1601" i="23"/>
  <c r="BA1602" i="23"/>
  <c r="BA1603" i="23"/>
  <c r="BA1604" i="23"/>
  <c r="BA1605" i="23"/>
  <c r="BA1606" i="23"/>
  <c r="BA1607" i="23"/>
  <c r="BA1608" i="23"/>
  <c r="BA1609" i="23"/>
  <c r="BA1610" i="23"/>
  <c r="BA1611" i="23"/>
  <c r="BA1612" i="23"/>
  <c r="BA1613" i="23"/>
  <c r="BA1614" i="23"/>
  <c r="BA1615" i="23"/>
  <c r="BA1616" i="23"/>
  <c r="BA1617" i="23"/>
  <c r="BA1618" i="23"/>
  <c r="BA1619" i="23"/>
  <c r="BA1620" i="23"/>
  <c r="BA1621" i="23"/>
  <c r="BA1622" i="23"/>
  <c r="BA1623" i="23"/>
  <c r="BA1624" i="23"/>
  <c r="BA1625" i="23"/>
  <c r="BA1626" i="23"/>
  <c r="BA1627" i="23"/>
  <c r="BA1628" i="23"/>
  <c r="BA1629" i="23"/>
  <c r="BA1630" i="23"/>
  <c r="BA1631" i="23"/>
  <c r="BA1632" i="23"/>
  <c r="BA1633" i="23"/>
  <c r="BA1634" i="23"/>
  <c r="BA1635" i="23"/>
  <c r="BA1636" i="23"/>
  <c r="BA1637" i="23"/>
  <c r="BA1638" i="23"/>
  <c r="BA1639" i="23"/>
  <c r="BA1640" i="23"/>
  <c r="BA1641" i="23"/>
  <c r="BA1642" i="23"/>
  <c r="BA1643" i="23"/>
  <c r="BA1644" i="23"/>
  <c r="BA1645" i="23"/>
  <c r="BA1646" i="23"/>
  <c r="BA1647" i="23"/>
  <c r="BA1648" i="23"/>
  <c r="BA1649" i="23"/>
  <c r="BA1650" i="23"/>
  <c r="BA1651" i="23"/>
  <c r="BA1652" i="23"/>
  <c r="BA1653" i="23"/>
  <c r="BA1654" i="23"/>
  <c r="BA1655" i="23"/>
  <c r="BA1656" i="23"/>
  <c r="BA1657" i="23"/>
  <c r="BA1658" i="23"/>
  <c r="BA1659" i="23"/>
  <c r="BA1660" i="23"/>
  <c r="BA1661" i="23"/>
  <c r="BA1662" i="23"/>
  <c r="BA1663" i="23"/>
  <c r="BA1664" i="23"/>
  <c r="BA1665" i="23"/>
  <c r="BA1666" i="23"/>
  <c r="BA1667" i="23"/>
  <c r="BA1668" i="23"/>
  <c r="BA1669" i="23"/>
  <c r="BA1670" i="23"/>
  <c r="BA1671" i="23"/>
  <c r="BA1672" i="23"/>
  <c r="BA1673" i="23"/>
  <c r="BA1674" i="23"/>
  <c r="BA1675" i="23"/>
  <c r="BA1676" i="23"/>
  <c r="BA1677" i="23"/>
  <c r="BA1678" i="23"/>
  <c r="BA1679" i="23"/>
  <c r="BA1680" i="23"/>
  <c r="BA1681" i="23"/>
  <c r="BA1682" i="23"/>
  <c r="BA1683" i="23"/>
  <c r="BA1684" i="23"/>
  <c r="BA1685" i="23"/>
  <c r="BA1686" i="23"/>
  <c r="BA1687" i="23"/>
  <c r="BA1688" i="23"/>
  <c r="BA1689" i="23"/>
  <c r="BA1690" i="23"/>
  <c r="BA1691" i="23"/>
  <c r="BA1692" i="23"/>
  <c r="BA1693" i="23"/>
  <c r="BA1694" i="23"/>
  <c r="BA1695" i="23"/>
  <c r="BA1696" i="23"/>
  <c r="BA1697" i="23"/>
  <c r="BA1698" i="23"/>
  <c r="BA1699" i="23"/>
  <c r="BA1700" i="23"/>
  <c r="BA1701" i="23"/>
  <c r="BA1702" i="23"/>
  <c r="BA1703" i="23"/>
  <c r="BA1704" i="23"/>
  <c r="BA1705" i="23"/>
  <c r="BA1706" i="23"/>
  <c r="BA1707" i="23"/>
  <c r="BA1708" i="23"/>
  <c r="BA1709" i="23"/>
  <c r="BA1710" i="23"/>
  <c r="BA1711" i="23"/>
  <c r="BA1712" i="23"/>
  <c r="BA1713" i="23"/>
  <c r="BA1714" i="23"/>
  <c r="BA1715" i="23"/>
  <c r="BA1716" i="23"/>
  <c r="BA1717" i="23"/>
  <c r="BA1718" i="23"/>
  <c r="BA1719" i="23"/>
  <c r="BA1720" i="23"/>
  <c r="BA1721" i="23"/>
  <c r="BA1722" i="23"/>
  <c r="BA1723" i="23"/>
  <c r="BA1724" i="23"/>
  <c r="BA1725" i="23"/>
  <c r="BA1726" i="23"/>
  <c r="BA1727" i="23"/>
  <c r="BA1728" i="23"/>
  <c r="BA1729" i="23"/>
  <c r="BA1730" i="23"/>
  <c r="BA1731" i="23"/>
  <c r="BA1732" i="23"/>
  <c r="BA1733" i="23"/>
  <c r="BA1734" i="23"/>
  <c r="BA1735" i="23"/>
  <c r="BA1736" i="23"/>
  <c r="BA1737" i="23"/>
  <c r="BA1738" i="23"/>
  <c r="BA1739" i="23"/>
  <c r="BA1740" i="23"/>
  <c r="BA1741" i="23"/>
  <c r="BA1742" i="23"/>
  <c r="BA1743" i="23"/>
  <c r="BA1744" i="23"/>
  <c r="BA1745" i="23"/>
  <c r="BA1746" i="23"/>
  <c r="BA1747" i="23"/>
  <c r="BA1748" i="23"/>
  <c r="BA1749" i="23"/>
  <c r="BA1750" i="23"/>
  <c r="BA1751" i="23"/>
  <c r="BA1752" i="23"/>
  <c r="BA1753" i="23"/>
  <c r="BA1754" i="23"/>
  <c r="BA1755" i="23"/>
  <c r="BA1756" i="23"/>
  <c r="BA1757" i="23"/>
  <c r="BA1758" i="23"/>
  <c r="BA1759" i="23"/>
  <c r="BA1760" i="23"/>
  <c r="BA1761" i="23"/>
  <c r="BA1762" i="23"/>
  <c r="BA1763" i="23"/>
  <c r="BA1764" i="23"/>
  <c r="BA1765" i="23"/>
  <c r="BA1766" i="23"/>
  <c r="BA1767" i="23"/>
  <c r="BA1768" i="23"/>
  <c r="BA1769" i="23"/>
  <c r="BA1770" i="23"/>
  <c r="BA1771" i="23"/>
  <c r="BA1772" i="23"/>
  <c r="BA1773" i="23"/>
  <c r="BA1774" i="23"/>
  <c r="BA1775" i="23"/>
  <c r="BA1776" i="23"/>
  <c r="BA1777" i="23"/>
  <c r="BA1778" i="23"/>
  <c r="BA1779" i="23"/>
  <c r="BA1780" i="23"/>
  <c r="BA1781" i="23"/>
  <c r="BA1782" i="23"/>
  <c r="BA1783" i="23"/>
  <c r="BA1784" i="23"/>
  <c r="BA1785" i="23"/>
  <c r="BA1786" i="23"/>
  <c r="BA1787" i="23"/>
  <c r="BA1788" i="23"/>
  <c r="BA1789" i="23"/>
  <c r="BA1790" i="23"/>
  <c r="BA1791" i="23"/>
  <c r="BA1792" i="23"/>
  <c r="BA1793" i="23"/>
  <c r="BA1794" i="23"/>
  <c r="BA1795" i="23"/>
  <c r="BA1796" i="23"/>
  <c r="BA1797" i="23"/>
  <c r="BA1798" i="23"/>
  <c r="BA1799" i="23"/>
  <c r="BA1800" i="23"/>
  <c r="BA1801" i="23"/>
  <c r="BA1802" i="23"/>
  <c r="BA1803" i="23"/>
  <c r="BA1804" i="23"/>
  <c r="BA1805" i="23"/>
  <c r="BA1806" i="23"/>
  <c r="BA1807" i="23"/>
  <c r="BA1808" i="23"/>
  <c r="BA1809" i="23"/>
  <c r="BA1810" i="23"/>
  <c r="BA1811" i="23"/>
  <c r="BA1812" i="23"/>
  <c r="BA1813" i="23"/>
  <c r="BA1814" i="23"/>
  <c r="BA1815" i="23"/>
  <c r="BA1816" i="23"/>
  <c r="BA1817" i="23"/>
  <c r="BA1818" i="23"/>
  <c r="BA1819" i="23"/>
  <c r="BA1820" i="23"/>
  <c r="BA1821" i="23"/>
  <c r="BA1822" i="23"/>
  <c r="BA1823" i="23"/>
  <c r="BA1824" i="23"/>
  <c r="BA1825" i="23"/>
  <c r="BA1826" i="23"/>
  <c r="BA1827" i="23"/>
  <c r="BA1828" i="23"/>
  <c r="BA1829" i="23"/>
  <c r="BA1830" i="23"/>
  <c r="BA1831" i="23"/>
  <c r="BA1832" i="23"/>
  <c r="BA1833" i="23"/>
  <c r="BA1834" i="23"/>
  <c r="BA1835" i="23"/>
  <c r="BA1836" i="23"/>
  <c r="BA1837" i="23"/>
  <c r="BA1838" i="23"/>
  <c r="BA1839" i="23"/>
  <c r="BA1840" i="23"/>
  <c r="BA1841" i="23"/>
  <c r="BA1842" i="23"/>
  <c r="BA1843" i="23"/>
  <c r="BA1844" i="23"/>
  <c r="BA1845" i="23"/>
  <c r="BA1846" i="23"/>
  <c r="BA1847" i="23"/>
  <c r="BA1848" i="23"/>
  <c r="BA1849" i="23"/>
  <c r="BA1850" i="23"/>
  <c r="BA1851" i="23"/>
  <c r="BA1852" i="23"/>
  <c r="BA1853" i="23"/>
  <c r="BA1854" i="23"/>
  <c r="BA1855" i="23"/>
  <c r="BA1856" i="23"/>
  <c r="BA1857" i="23"/>
  <c r="BA1858" i="23"/>
  <c r="BA1859" i="23"/>
  <c r="BA1860" i="23"/>
  <c r="BA1861" i="23"/>
  <c r="BA1862" i="23"/>
  <c r="BA1863" i="23"/>
  <c r="BA1864" i="23"/>
  <c r="BA1865" i="23"/>
  <c r="BA1866" i="23"/>
  <c r="BA1867" i="23"/>
  <c r="BA1868" i="23"/>
  <c r="BA1869" i="23"/>
  <c r="BA1870" i="23"/>
  <c r="BA1871" i="23"/>
  <c r="BA1872" i="23"/>
  <c r="BA1873" i="23"/>
  <c r="BA1874" i="23"/>
  <c r="BA1875" i="23"/>
  <c r="BA1876" i="23"/>
  <c r="BA1877" i="23"/>
  <c r="BA1878" i="23"/>
  <c r="BA1879" i="23"/>
  <c r="BA1880" i="23"/>
  <c r="BA1881" i="23"/>
  <c r="BA1882" i="23"/>
  <c r="BA1883" i="23"/>
  <c r="BA1884" i="23"/>
  <c r="BA1885" i="23"/>
  <c r="BA1886" i="23"/>
  <c r="BA1887" i="23"/>
  <c r="BA1888" i="23"/>
  <c r="BA1889" i="23"/>
  <c r="BA1890" i="23"/>
  <c r="BA1891" i="23"/>
  <c r="BA1892" i="23"/>
  <c r="BA1893" i="23"/>
  <c r="BA1894" i="23"/>
  <c r="BA1895" i="23"/>
  <c r="BA1896" i="23"/>
  <c r="BA1897" i="23"/>
  <c r="BA1898" i="23"/>
  <c r="BA1899" i="23"/>
  <c r="BA1900" i="23"/>
  <c r="BA1901" i="23"/>
  <c r="BA1902" i="23"/>
  <c r="BA1903" i="23"/>
  <c r="BA1904" i="23"/>
  <c r="BA1905" i="23"/>
  <c r="BA1906" i="23"/>
  <c r="BA1907" i="23"/>
  <c r="BA1908" i="23"/>
  <c r="BA1909" i="23"/>
  <c r="BA1910" i="23"/>
  <c r="BA1911" i="23"/>
  <c r="BA1912" i="23"/>
  <c r="BA1913" i="23"/>
  <c r="BA1914" i="23"/>
  <c r="BA1915" i="23"/>
  <c r="BA1916" i="23"/>
  <c r="BA1917" i="23"/>
  <c r="BA1918" i="23"/>
  <c r="BA1919" i="23"/>
  <c r="BA1920" i="23"/>
  <c r="BA1921" i="23"/>
  <c r="BA1922" i="23"/>
  <c r="BA1923" i="23"/>
  <c r="BA1924" i="23"/>
  <c r="BA1925" i="23"/>
  <c r="BA1926" i="23"/>
  <c r="BA1927" i="23"/>
  <c r="BA1928" i="23"/>
  <c r="BA1929" i="23"/>
  <c r="BA1930" i="23"/>
  <c r="BA1931" i="23"/>
  <c r="BA1932" i="23"/>
  <c r="BA1933" i="23"/>
  <c r="BA1934" i="23"/>
  <c r="BA1935" i="23"/>
  <c r="BA1936" i="23"/>
  <c r="BA1937" i="23"/>
  <c r="BA1938" i="23"/>
  <c r="BA1939" i="23"/>
  <c r="BA1940" i="23"/>
  <c r="BA1941" i="23"/>
  <c r="BA1942" i="23"/>
  <c r="BA1943" i="23"/>
  <c r="BA1944" i="23"/>
  <c r="BA1945" i="23"/>
  <c r="BA1946" i="23"/>
  <c r="BA1947" i="23"/>
  <c r="BA1948" i="23"/>
  <c r="BA1949" i="23"/>
  <c r="BA1950" i="23"/>
  <c r="BA1951" i="23"/>
  <c r="BA1952" i="23"/>
  <c r="BA1953" i="23"/>
  <c r="BA1954" i="23"/>
  <c r="BA1955" i="23"/>
  <c r="BA1956" i="23"/>
  <c r="BA1957" i="23"/>
  <c r="BA1958" i="23"/>
  <c r="BA1959" i="23"/>
  <c r="BA1960" i="23"/>
  <c r="BA1961" i="23"/>
  <c r="BA1962" i="23"/>
  <c r="BA1963" i="23"/>
  <c r="BA1964" i="23"/>
  <c r="BA1965" i="23"/>
  <c r="BA1966" i="23"/>
  <c r="BA1967" i="23"/>
  <c r="BA1968" i="23"/>
  <c r="BA1969" i="23"/>
  <c r="BA1970" i="23"/>
  <c r="BA1971" i="23"/>
  <c r="BA1972" i="23"/>
  <c r="BA1973" i="23"/>
  <c r="BA1974" i="23"/>
  <c r="BA1975" i="23"/>
  <c r="BA1976" i="23"/>
  <c r="BA1977" i="23"/>
  <c r="BA1978" i="23"/>
  <c r="BA1979" i="23"/>
  <c r="BA1980" i="23"/>
  <c r="BA1981" i="23"/>
  <c r="BA1982" i="23"/>
  <c r="BA1983" i="23"/>
  <c r="BA1984" i="23"/>
  <c r="BA1985" i="23"/>
  <c r="BA1986" i="23"/>
  <c r="BA1987" i="23"/>
  <c r="BA1988" i="23"/>
  <c r="BA1989" i="23"/>
  <c r="BA1990" i="23"/>
  <c r="BA1991" i="23"/>
  <c r="BA1992" i="23"/>
  <c r="BA1993" i="23"/>
  <c r="BA1994" i="23"/>
  <c r="BA1995" i="23"/>
  <c r="BA1996" i="23"/>
  <c r="BA1997" i="23"/>
  <c r="BA1998" i="23"/>
  <c r="BA1999" i="23"/>
  <c r="BA2000" i="23"/>
  <c r="BA2001" i="23"/>
  <c r="BA2002" i="23"/>
  <c r="BA2003" i="23"/>
  <c r="BA2004" i="23"/>
  <c r="BA2005" i="23"/>
  <c r="BA2006" i="23"/>
  <c r="BA2007" i="23"/>
  <c r="BA2008" i="23"/>
  <c r="BA2009" i="23"/>
  <c r="BA2010" i="23"/>
  <c r="BA2011" i="23"/>
  <c r="BA2012" i="23"/>
  <c r="BA2013" i="23"/>
  <c r="BA2014" i="23"/>
  <c r="BA2015" i="23"/>
  <c r="BA2016" i="23"/>
  <c r="BA2017" i="23"/>
  <c r="BA2018" i="23"/>
  <c r="BA2019" i="23"/>
  <c r="BA2020" i="23"/>
  <c r="BA2021" i="23"/>
  <c r="BA2022" i="23"/>
  <c r="BA2023" i="23"/>
  <c r="BA2024" i="23"/>
  <c r="BA2025" i="23"/>
  <c r="BA2026" i="23"/>
  <c r="BA2027" i="23"/>
  <c r="BA2028" i="23"/>
  <c r="BA2029" i="23"/>
  <c r="BA2030" i="23"/>
  <c r="BA2031" i="23"/>
  <c r="BA2032" i="23"/>
  <c r="BA2033" i="23"/>
  <c r="BA2034" i="23"/>
  <c r="BA2035" i="23"/>
  <c r="BA2036" i="23"/>
  <c r="BA2037" i="23"/>
  <c r="BA2038" i="23"/>
  <c r="BA2039" i="23"/>
  <c r="BA2040" i="23"/>
  <c r="BA2041" i="23"/>
  <c r="BA2042" i="23"/>
  <c r="BA2043" i="23"/>
  <c r="BA2044" i="23"/>
  <c r="BA2045" i="23"/>
  <c r="BA2046" i="23"/>
  <c r="BA2047" i="23"/>
  <c r="BA2048" i="23"/>
  <c r="BA2049" i="23"/>
  <c r="BA2050" i="23"/>
  <c r="BA2051" i="23"/>
  <c r="BA2052" i="23"/>
  <c r="BA2053" i="23"/>
  <c r="BA2054" i="23"/>
  <c r="BA2055" i="23"/>
  <c r="BA2056" i="23"/>
  <c r="BA2057" i="23"/>
  <c r="BA2058" i="23"/>
  <c r="BA2059" i="23"/>
  <c r="BA2060" i="23"/>
  <c r="BA2061" i="23"/>
  <c r="BA2062" i="23"/>
  <c r="BA2063" i="23"/>
  <c r="BA2064" i="23"/>
  <c r="BA2065" i="23"/>
  <c r="BA2066" i="23"/>
  <c r="BA2067" i="23"/>
  <c r="BA2068" i="23"/>
  <c r="BA2069" i="23"/>
  <c r="BA2070" i="23"/>
  <c r="BA2071" i="23"/>
  <c r="BA2072" i="23"/>
  <c r="BA2073" i="23"/>
  <c r="BA2074" i="23"/>
  <c r="BA2075" i="23"/>
  <c r="BA2076" i="23"/>
  <c r="BA2077" i="23"/>
  <c r="BA2078" i="23"/>
  <c r="BA2079" i="23"/>
  <c r="BA2080" i="23"/>
  <c r="BA2081" i="23"/>
  <c r="BA2082" i="23"/>
  <c r="BA2083" i="23"/>
  <c r="BA2084" i="23"/>
  <c r="BA2085" i="23"/>
  <c r="BA2086" i="23"/>
  <c r="BA2087" i="23"/>
  <c r="BA2088" i="23"/>
  <c r="BA2089" i="23"/>
  <c r="BA2090" i="23"/>
  <c r="BA2091" i="23"/>
  <c r="BA2092" i="23"/>
  <c r="BA2093" i="23"/>
  <c r="BA2094" i="23"/>
  <c r="BA2095" i="23"/>
  <c r="BA2096" i="23"/>
  <c r="BA2097" i="23"/>
  <c r="BA2098" i="23"/>
  <c r="BA2099" i="23"/>
  <c r="BA2100" i="23"/>
  <c r="BA2101" i="23"/>
  <c r="BA2102" i="23"/>
  <c r="BA2103" i="23"/>
  <c r="BA2104" i="23"/>
  <c r="BA2105" i="23"/>
  <c r="BA2106" i="23"/>
  <c r="BA2107" i="23"/>
  <c r="BA2108" i="23"/>
  <c r="BA2109" i="23"/>
  <c r="BA2110" i="23"/>
  <c r="BA2111" i="23"/>
  <c r="BA2112" i="23"/>
  <c r="BA2113" i="23"/>
  <c r="BA2114" i="23"/>
  <c r="BA2115" i="23"/>
  <c r="BA2116" i="23"/>
  <c r="BA2117" i="23"/>
  <c r="BA2118" i="23"/>
  <c r="BA2119" i="23"/>
  <c r="BA2120" i="23"/>
  <c r="BA2121" i="23"/>
  <c r="BA2122" i="23"/>
  <c r="BA2123" i="23"/>
  <c r="BA2124" i="23"/>
  <c r="BA2125" i="23"/>
  <c r="BA2126" i="23"/>
  <c r="BA2127" i="23"/>
  <c r="BA2128" i="23"/>
  <c r="BA2129" i="23"/>
  <c r="BA2130" i="23"/>
  <c r="BA2131" i="23"/>
  <c r="BA2132" i="23"/>
  <c r="BA2133" i="23"/>
  <c r="BA2134" i="23"/>
  <c r="BA2135" i="23"/>
  <c r="BA2136" i="23"/>
  <c r="BA2137" i="23"/>
  <c r="BA2138" i="23"/>
  <c r="BA2139" i="23"/>
  <c r="BA2140" i="23"/>
  <c r="BA2141" i="23"/>
  <c r="BA2142" i="23"/>
  <c r="BA2143" i="23"/>
  <c r="BA2144" i="23"/>
  <c r="BA2145" i="23"/>
  <c r="BA2146" i="23"/>
  <c r="BA2147" i="23"/>
  <c r="BA2148" i="23"/>
  <c r="BA2149" i="23"/>
  <c r="BA2150" i="23"/>
  <c r="BA2151" i="23"/>
  <c r="BA2152" i="23"/>
  <c r="BA2153" i="23"/>
  <c r="BA2154" i="23"/>
  <c r="BA2155" i="23"/>
  <c r="BA2156" i="23"/>
  <c r="BA2157" i="23"/>
  <c r="BA2158" i="23"/>
  <c r="BA2159" i="23"/>
  <c r="BA2160" i="23"/>
  <c r="BA2161" i="23"/>
  <c r="BA2162" i="23"/>
  <c r="BA2163" i="23"/>
  <c r="BA2164" i="23"/>
  <c r="BA2165" i="23"/>
  <c r="BA2166" i="23"/>
  <c r="BA2167" i="23"/>
  <c r="BA2168" i="23"/>
  <c r="BA2169" i="23"/>
  <c r="BA2170" i="23"/>
  <c r="BA2171" i="23"/>
  <c r="BA2172" i="23"/>
  <c r="BA2173" i="23"/>
  <c r="BA2174" i="23"/>
  <c r="BA2175" i="23"/>
  <c r="BA2176" i="23"/>
  <c r="BA2177" i="23"/>
  <c r="BA2178" i="23"/>
  <c r="BA2179" i="23"/>
  <c r="BA2180" i="23"/>
  <c r="BA2181" i="23"/>
  <c r="BA2182" i="23"/>
  <c r="BA2183" i="23"/>
  <c r="BA2184" i="23"/>
  <c r="BA2185" i="23"/>
  <c r="BA2186" i="23"/>
  <c r="BA2187" i="23"/>
  <c r="BA2188" i="23"/>
  <c r="BA2189" i="23"/>
  <c r="BA2190" i="23"/>
  <c r="BA2191" i="23"/>
  <c r="BA2192" i="23"/>
  <c r="BA2193" i="23"/>
  <c r="BA2194" i="23"/>
  <c r="BA2195" i="23"/>
  <c r="BA2196" i="23"/>
  <c r="BA2197" i="23"/>
  <c r="BA2198" i="23"/>
  <c r="BA2199" i="23"/>
  <c r="BA2200" i="23"/>
  <c r="BA2201" i="23"/>
  <c r="BA2202" i="23"/>
  <c r="BA2203" i="23"/>
  <c r="BA2204" i="23"/>
  <c r="BA2205" i="23"/>
  <c r="BA2206" i="23"/>
  <c r="BA2207" i="23"/>
  <c r="BA2208" i="23"/>
  <c r="BA2209" i="23"/>
  <c r="BA2210" i="23"/>
  <c r="BA2211" i="23"/>
  <c r="BA2212" i="23"/>
  <c r="BA2213" i="23"/>
  <c r="BA2214" i="23"/>
  <c r="BA2215" i="23"/>
  <c r="BA2216" i="23"/>
  <c r="BA2217" i="23"/>
  <c r="BA2218" i="23"/>
  <c r="BA2219" i="23"/>
  <c r="BA2220" i="23"/>
  <c r="BA2221" i="23"/>
  <c r="BA2222" i="23"/>
  <c r="BA2223" i="23"/>
  <c r="BA2224" i="23"/>
  <c r="BA2225" i="23"/>
  <c r="BA2226" i="23"/>
  <c r="BA2227" i="23"/>
  <c r="BA2228" i="23"/>
  <c r="BA2229" i="23"/>
  <c r="BA2230" i="23"/>
  <c r="BA2231" i="23"/>
  <c r="BA2232" i="23"/>
  <c r="BA2233" i="23"/>
  <c r="BA2234" i="23"/>
  <c r="BA2235" i="23"/>
  <c r="BA2236" i="23"/>
  <c r="BA2237" i="23"/>
  <c r="BA2238" i="23"/>
  <c r="BA2239" i="23"/>
  <c r="BA2240" i="23"/>
  <c r="BA2241" i="23"/>
  <c r="BA2242" i="23"/>
  <c r="BA2243" i="23"/>
  <c r="BA2244" i="23"/>
  <c r="BA2245" i="23"/>
  <c r="BA2246" i="23"/>
  <c r="BA2247" i="23"/>
  <c r="BA2248" i="23"/>
  <c r="BA2249" i="23"/>
  <c r="BA2250" i="23"/>
  <c r="BA2251" i="23"/>
  <c r="BA2252" i="23"/>
  <c r="BA2253" i="23"/>
  <c r="BA2254" i="23"/>
  <c r="BA2255" i="23"/>
  <c r="BA2256" i="23"/>
  <c r="BA2257" i="23"/>
  <c r="BA2258" i="23"/>
  <c r="BA2259" i="23"/>
  <c r="BA2260" i="23"/>
  <c r="BA2261" i="23"/>
  <c r="BA2262" i="23"/>
  <c r="BA2263" i="23"/>
  <c r="BA2264" i="23"/>
  <c r="BA2265" i="23"/>
  <c r="BA2266" i="23"/>
  <c r="BA2267" i="23"/>
  <c r="BA2268" i="23"/>
  <c r="BA2269" i="23"/>
  <c r="BA2270" i="23"/>
  <c r="BA2271" i="23"/>
  <c r="BA2272" i="23"/>
  <c r="BA2273" i="23"/>
  <c r="BA2274" i="23"/>
  <c r="BA2275" i="23"/>
  <c r="BA2276" i="23"/>
  <c r="BA2277" i="23"/>
  <c r="BA2278" i="23"/>
  <c r="BA2279" i="23"/>
  <c r="BA2280" i="23"/>
  <c r="BA2281" i="23"/>
  <c r="BA2282" i="23"/>
  <c r="BA2283" i="23"/>
  <c r="BA2284" i="23"/>
  <c r="BA2285" i="23"/>
  <c r="BA2286" i="23"/>
  <c r="BA2287" i="23"/>
  <c r="BA2288" i="23"/>
  <c r="BA2289" i="23"/>
  <c r="BA2290" i="23"/>
  <c r="BA2291" i="23"/>
  <c r="BA2292" i="23"/>
  <c r="BA2293" i="23"/>
  <c r="BA2294" i="23"/>
  <c r="BA2295" i="23"/>
  <c r="BA2296" i="23"/>
  <c r="BA2297" i="23"/>
  <c r="BA2298" i="23"/>
  <c r="BA2299" i="23"/>
  <c r="BA2300" i="23"/>
  <c r="BA2301" i="23"/>
  <c r="BA2302" i="23"/>
  <c r="BA2303" i="23"/>
  <c r="BA2304" i="23"/>
  <c r="BA2305" i="23"/>
  <c r="BA2306" i="23"/>
  <c r="BA2307" i="23"/>
  <c r="BA2308" i="23"/>
  <c r="BA2309" i="23"/>
  <c r="BA2310" i="23"/>
  <c r="BA2311" i="23"/>
  <c r="BA2312" i="23"/>
  <c r="BA2313" i="23"/>
  <c r="BA2314" i="23"/>
  <c r="BA2315" i="23"/>
  <c r="BA2316" i="23"/>
  <c r="BA2317" i="23"/>
  <c r="BA2318" i="23"/>
  <c r="BA2319" i="23"/>
  <c r="BA2320" i="23"/>
  <c r="BA2321" i="23"/>
  <c r="BA2322" i="23"/>
  <c r="BA2323" i="23"/>
  <c r="BA2324" i="23"/>
  <c r="BA2325" i="23"/>
  <c r="BA2326" i="23"/>
  <c r="BA2327" i="23"/>
  <c r="BA2328" i="23"/>
  <c r="BA2329" i="23"/>
  <c r="BA2330" i="23"/>
  <c r="BA2331" i="23"/>
  <c r="BA2332" i="23"/>
  <c r="BA2333" i="23"/>
  <c r="BA2334" i="23"/>
  <c r="BA2335" i="23"/>
  <c r="BA2336" i="23"/>
  <c r="BA2337" i="23"/>
  <c r="BA2338" i="23"/>
  <c r="BA2339" i="23"/>
  <c r="BA2340" i="23"/>
  <c r="BA2341" i="23"/>
  <c r="BA2342" i="23"/>
  <c r="BA2343" i="23"/>
  <c r="BA2344" i="23"/>
  <c r="BA2345" i="23"/>
  <c r="BA2346" i="23"/>
  <c r="BA2347" i="23"/>
  <c r="BA2348" i="23"/>
  <c r="BA2349" i="23"/>
  <c r="BA2350" i="23"/>
  <c r="BA2351" i="23"/>
  <c r="BA2352" i="23"/>
  <c r="BA2353" i="23"/>
  <c r="BA2354" i="23"/>
  <c r="BA2355" i="23"/>
  <c r="BA2356" i="23"/>
  <c r="BA2357" i="23"/>
  <c r="BA2358" i="23"/>
  <c r="BA2359" i="23"/>
  <c r="BA2360" i="23"/>
  <c r="BA2361" i="23"/>
  <c r="BA2362" i="23"/>
  <c r="BA2363" i="23"/>
  <c r="BA2364" i="23"/>
  <c r="BA2365" i="23"/>
  <c r="BA2366" i="23"/>
  <c r="BB2" i="24"/>
  <c r="BA3" i="24"/>
  <c r="BA3" i="19"/>
  <c r="BB2" i="19"/>
  <c r="AP3" i="20"/>
  <c r="AT3" i="20" s="1"/>
  <c r="AR3" i="20"/>
  <c r="AP4" i="20"/>
  <c r="AT4" i="20" s="1"/>
  <c r="AR4" i="20"/>
  <c r="AP5" i="20"/>
  <c r="AT5" i="20" s="1"/>
  <c r="AR5" i="20"/>
  <c r="AZ3" i="22"/>
  <c r="BD3" i="22" s="1"/>
  <c r="BB3" i="22"/>
  <c r="AZ4" i="22"/>
  <c r="BD4" i="22" s="1"/>
  <c r="BB4" i="22"/>
  <c r="AZ5" i="22"/>
  <c r="BD5" i="22" s="1"/>
  <c r="BB5" i="22"/>
  <c r="AP6" i="20"/>
  <c r="AT6" i="20" s="1"/>
  <c r="AR6" i="20"/>
  <c r="AZ6" i="22"/>
  <c r="BD6" i="22" s="1"/>
  <c r="BB6" i="22"/>
  <c r="AP7" i="20"/>
  <c r="AT7" i="20" s="1"/>
  <c r="AR7" i="20"/>
  <c r="AZ7" i="22"/>
  <c r="BD7" i="22" s="1"/>
  <c r="BB7" i="22"/>
  <c r="AP8" i="20"/>
  <c r="AT8" i="20" s="1"/>
  <c r="AR8" i="20"/>
  <c r="AZ8" i="22"/>
  <c r="BD8" i="22" s="1"/>
  <c r="BB8" i="22"/>
  <c r="AP9" i="20"/>
  <c r="AT9" i="20" s="1"/>
  <c r="AR9" i="20"/>
  <c r="AZ9" i="22"/>
  <c r="BD9" i="22" s="1"/>
  <c r="BB9" i="22"/>
  <c r="AP10" i="20"/>
  <c r="AT10" i="20" s="1"/>
  <c r="AR10" i="20"/>
  <c r="AZ10" i="22"/>
  <c r="BD10" i="22" s="1"/>
  <c r="BB10" i="22"/>
  <c r="AP11" i="20"/>
  <c r="AT11" i="20" s="1"/>
  <c r="AR11" i="20"/>
  <c r="AZ11" i="22"/>
  <c r="BD11" i="22" s="1"/>
  <c r="BB11" i="22"/>
  <c r="AP12" i="20"/>
  <c r="AT12" i="20" s="1"/>
  <c r="AR12" i="20"/>
  <c r="AZ12" i="22"/>
  <c r="BD12" i="22" s="1"/>
  <c r="BB12" i="22"/>
  <c r="AP13" i="20"/>
  <c r="AT13" i="20" s="1"/>
  <c r="AR13" i="20"/>
  <c r="AZ13" i="22"/>
  <c r="BD13" i="22" s="1"/>
  <c r="BB13" i="22"/>
  <c r="AP14" i="20"/>
  <c r="AT14" i="20" s="1"/>
  <c r="AR14" i="20"/>
  <c r="AZ14" i="22"/>
  <c r="BD14" i="22" s="1"/>
  <c r="BB14" i="22"/>
  <c r="AP15" i="20"/>
  <c r="AT15" i="20" s="1"/>
  <c r="AR15" i="20"/>
  <c r="AZ15" i="22"/>
  <c r="BD15" i="22" s="1"/>
  <c r="BB15" i="22"/>
  <c r="AP16" i="20"/>
  <c r="AT16" i="20" s="1"/>
  <c r="AR16" i="20"/>
  <c r="AZ16" i="22"/>
  <c r="BD16" i="22" s="1"/>
  <c r="BB16" i="22"/>
  <c r="AP17" i="20"/>
  <c r="AT17" i="20" s="1"/>
  <c r="AR17" i="20"/>
  <c r="AZ17" i="22"/>
  <c r="BD17" i="22" s="1"/>
  <c r="BB17" i="22"/>
  <c r="AP18" i="20"/>
  <c r="AT18" i="20" s="1"/>
  <c r="AR18" i="20"/>
  <c r="AZ18" i="22"/>
  <c r="BD18" i="22" s="1"/>
  <c r="BB18" i="22"/>
  <c r="AP19" i="20"/>
  <c r="AT19" i="20" s="1"/>
  <c r="AR19" i="20"/>
  <c r="AZ19" i="22"/>
  <c r="BD19" i="22" s="1"/>
  <c r="BB19" i="22"/>
  <c r="AP20" i="20"/>
  <c r="AT20" i="20" s="1"/>
  <c r="AR20" i="20"/>
  <c r="AZ20" i="22"/>
  <c r="BD20" i="22" s="1"/>
  <c r="BB20" i="22"/>
  <c r="AP21" i="20"/>
  <c r="AT21" i="20" s="1"/>
  <c r="AR21" i="20"/>
  <c r="AZ21" i="22"/>
  <c r="BD21" i="22" s="1"/>
  <c r="BB21" i="22"/>
  <c r="AP22" i="20"/>
  <c r="AT22" i="20" s="1"/>
  <c r="AR22" i="20"/>
  <c r="AZ22" i="22"/>
  <c r="BD22" i="22" s="1"/>
  <c r="BB22" i="22"/>
  <c r="AP23" i="20"/>
  <c r="AT23" i="20" s="1"/>
  <c r="AR23" i="20"/>
  <c r="AZ23" i="22"/>
  <c r="BD23" i="22" s="1"/>
  <c r="BB23" i="22"/>
  <c r="AP24" i="20"/>
  <c r="AT24" i="20" s="1"/>
  <c r="AR24" i="20"/>
  <c r="AZ24" i="22"/>
  <c r="BD24" i="22" s="1"/>
  <c r="BB24" i="22"/>
  <c r="AP25" i="20"/>
  <c r="AT25" i="20" s="1"/>
  <c r="AR25" i="20"/>
  <c r="AZ25" i="22"/>
  <c r="BD25" i="22" s="1"/>
  <c r="BB25" i="22"/>
  <c r="AP26" i="20"/>
  <c r="AT26" i="20" s="1"/>
  <c r="AR26" i="20"/>
  <c r="AZ26" i="22"/>
  <c r="BD26" i="22" s="1"/>
  <c r="BB26" i="22"/>
  <c r="AP27" i="20"/>
  <c r="AT27" i="20" s="1"/>
  <c r="AR27" i="20"/>
  <c r="AZ27" i="22"/>
  <c r="BD27" i="22" s="1"/>
  <c r="BB27" i="22"/>
  <c r="AP28" i="20"/>
  <c r="AT28" i="20" s="1"/>
  <c r="AR28" i="20"/>
  <c r="AZ28" i="22"/>
  <c r="BD28" i="22" s="1"/>
  <c r="BB28" i="22"/>
  <c r="AP29" i="20"/>
  <c r="AT29" i="20" s="1"/>
  <c r="AR29" i="20"/>
  <c r="AZ29" i="22"/>
  <c r="BD29" i="22" s="1"/>
  <c r="BB29" i="22"/>
  <c r="AP30" i="20"/>
  <c r="AT30" i="20" s="1"/>
  <c r="AR30" i="20"/>
  <c r="AZ30" i="22"/>
  <c r="BD30" i="22" s="1"/>
  <c r="BB30" i="22"/>
  <c r="AP31" i="20"/>
  <c r="AT31" i="20" s="1"/>
  <c r="AR31" i="20"/>
  <c r="AZ31" i="22"/>
  <c r="BD31" i="22" s="1"/>
  <c r="BB31" i="22"/>
  <c r="AP32" i="20"/>
  <c r="AT32" i="20" s="1"/>
  <c r="AR32" i="20"/>
  <c r="AZ32" i="22"/>
  <c r="BD32" i="22" s="1"/>
  <c r="BB32" i="22"/>
  <c r="AP33" i="20"/>
  <c r="AT33" i="20" s="1"/>
  <c r="AR33" i="20"/>
  <c r="AZ33" i="22"/>
  <c r="BD33" i="22" s="1"/>
  <c r="BB33" i="22"/>
  <c r="AP34" i="20"/>
  <c r="AT34" i="20" s="1"/>
  <c r="AR34" i="20"/>
  <c r="AZ34" i="22"/>
  <c r="BD34" i="22" s="1"/>
  <c r="BB34" i="22"/>
  <c r="AP35" i="20"/>
  <c r="AT35" i="20" s="1"/>
  <c r="AR35" i="20"/>
  <c r="AZ35" i="22"/>
  <c r="BD35" i="22" s="1"/>
  <c r="BB35" i="22"/>
  <c r="AP36" i="20"/>
  <c r="AT36" i="20" s="1"/>
  <c r="AR36" i="20"/>
  <c r="AZ36" i="22"/>
  <c r="BD36" i="22" s="1"/>
  <c r="BB36" i="22"/>
  <c r="AP37" i="20"/>
  <c r="AT37" i="20" s="1"/>
  <c r="AR37" i="20"/>
  <c r="AZ37" i="22"/>
  <c r="BD37" i="22" s="1"/>
  <c r="BB37" i="22"/>
  <c r="AP38" i="20"/>
  <c r="AT38" i="20" s="1"/>
  <c r="AR38" i="20"/>
  <c r="AZ38" i="22"/>
  <c r="BD38" i="22" s="1"/>
  <c r="BB38" i="22"/>
  <c r="AP39" i="20"/>
  <c r="AT39" i="20" s="1"/>
  <c r="AR39" i="20"/>
  <c r="AZ39" i="22"/>
  <c r="BD39" i="22" s="1"/>
  <c r="BB39" i="22"/>
  <c r="AP40" i="20"/>
  <c r="AT40" i="20" s="1"/>
  <c r="AR40" i="20"/>
  <c r="AZ40" i="22"/>
  <c r="BD40" i="22" s="1"/>
  <c r="BB40" i="22"/>
  <c r="AP41" i="20"/>
  <c r="AT41" i="20" s="1"/>
  <c r="AR41" i="20"/>
  <c r="AZ41" i="22"/>
  <c r="BD41" i="22" s="1"/>
  <c r="BB41" i="22"/>
  <c r="AP42" i="20"/>
  <c r="AT42" i="20" s="1"/>
  <c r="AR42" i="20"/>
  <c r="AZ42" i="22"/>
  <c r="BD42" i="22" s="1"/>
  <c r="BB42" i="22"/>
  <c r="AP43" i="20"/>
  <c r="AT43" i="20" s="1"/>
  <c r="AR43" i="20"/>
  <c r="AZ43" i="22"/>
  <c r="BD43" i="22" s="1"/>
  <c r="BB43" i="22"/>
  <c r="AP44" i="20"/>
  <c r="AT44" i="20" s="1"/>
  <c r="AR44" i="20"/>
  <c r="AZ44" i="22"/>
  <c r="BD44" i="22" s="1"/>
  <c r="BB44" i="22"/>
  <c r="AP45" i="20"/>
  <c r="AT45" i="20" s="1"/>
  <c r="AR45" i="20"/>
  <c r="AZ45" i="22"/>
  <c r="BD45" i="22" s="1"/>
  <c r="BB45" i="22"/>
  <c r="AP46" i="20"/>
  <c r="AT46" i="20" s="1"/>
  <c r="AR46" i="20"/>
  <c r="AZ46" i="22"/>
  <c r="BD46" i="22" s="1"/>
  <c r="BB46" i="22"/>
  <c r="AP47" i="20"/>
  <c r="AT47" i="20" s="1"/>
  <c r="AR47" i="20"/>
  <c r="AZ47" i="22"/>
  <c r="BD47" i="22" s="1"/>
  <c r="BB47" i="22"/>
  <c r="AP48" i="20"/>
  <c r="AT48" i="20" s="1"/>
  <c r="AR48" i="20"/>
  <c r="AZ48" i="22"/>
  <c r="BD48" i="22" s="1"/>
  <c r="BB48" i="22"/>
  <c r="AP49" i="20"/>
  <c r="AT49" i="20" s="1"/>
  <c r="AR49" i="20"/>
  <c r="AZ49" i="22"/>
  <c r="BD49" i="22" s="1"/>
  <c r="BB49" i="22"/>
  <c r="AP50" i="20"/>
  <c r="AT50" i="20" s="1"/>
  <c r="AR50" i="20"/>
  <c r="AZ50" i="22"/>
  <c r="BD50" i="22" s="1"/>
  <c r="BB50" i="22"/>
  <c r="AP51" i="20"/>
  <c r="AT51" i="20" s="1"/>
  <c r="AR51" i="20"/>
  <c r="AZ51" i="22"/>
  <c r="BD51" i="22" s="1"/>
  <c r="BB51" i="22"/>
  <c r="AP52" i="20"/>
  <c r="AT52" i="20" s="1"/>
  <c r="AR52" i="20"/>
  <c r="AZ52" i="22"/>
  <c r="BD52" i="22" s="1"/>
  <c r="BB52" i="22"/>
  <c r="AP53" i="20"/>
  <c r="AT53" i="20" s="1"/>
  <c r="AR53" i="20"/>
  <c r="AZ53" i="22"/>
  <c r="BD53" i="22" s="1"/>
  <c r="BB53" i="22"/>
  <c r="AP54" i="20"/>
  <c r="AT54" i="20" s="1"/>
  <c r="AR54" i="20"/>
  <c r="AZ54" i="22"/>
  <c r="BD54" i="22" s="1"/>
  <c r="BB54" i="22"/>
  <c r="AP55" i="20"/>
  <c r="AT55" i="20" s="1"/>
  <c r="AR55" i="20"/>
  <c r="AZ55" i="22"/>
  <c r="BD55" i="22" s="1"/>
  <c r="BB55" i="22"/>
  <c r="AP56" i="20"/>
  <c r="AT56" i="20" s="1"/>
  <c r="AR56" i="20"/>
  <c r="AZ56" i="22"/>
  <c r="BD56" i="22" s="1"/>
  <c r="BB56" i="22"/>
  <c r="AP57" i="20"/>
  <c r="AT57" i="20" s="1"/>
  <c r="AR57" i="20"/>
  <c r="AZ57" i="22"/>
  <c r="BD57" i="22" s="1"/>
  <c r="BB57" i="22"/>
  <c r="AP58" i="20"/>
  <c r="AT58" i="20" s="1"/>
  <c r="AR58" i="20"/>
  <c r="AZ58" i="22"/>
  <c r="BD58" i="22" s="1"/>
  <c r="BB58" i="22"/>
  <c r="AP59" i="20"/>
  <c r="AT59" i="20" s="1"/>
  <c r="AR59" i="20"/>
  <c r="AZ59" i="22"/>
  <c r="BD59" i="22" s="1"/>
  <c r="BB59" i="22"/>
  <c r="AP60" i="20"/>
  <c r="AT60" i="20" s="1"/>
  <c r="AR60" i="20"/>
  <c r="AZ60" i="22"/>
  <c r="BD60" i="22" s="1"/>
  <c r="BB60" i="22"/>
  <c r="AP61" i="20"/>
  <c r="AT61" i="20" s="1"/>
  <c r="AR61" i="20"/>
  <c r="AZ61" i="22"/>
  <c r="BD61" i="22" s="1"/>
  <c r="BB61" i="22"/>
  <c r="AP62" i="20"/>
  <c r="AT62" i="20" s="1"/>
  <c r="AR62" i="20"/>
  <c r="AZ62" i="22"/>
  <c r="BD62" i="22" s="1"/>
  <c r="BB62" i="22"/>
  <c r="AP63" i="20"/>
  <c r="AT63" i="20" s="1"/>
  <c r="AR63" i="20"/>
  <c r="AZ63" i="22"/>
  <c r="BD63" i="22" s="1"/>
  <c r="BB63" i="22"/>
  <c r="AP64" i="20"/>
  <c r="AT64" i="20" s="1"/>
  <c r="AR64" i="20"/>
  <c r="AZ64" i="22"/>
  <c r="BD64" i="22" s="1"/>
  <c r="BB64" i="22"/>
  <c r="AP65" i="20"/>
  <c r="AT65" i="20" s="1"/>
  <c r="AR65" i="20"/>
  <c r="AZ65" i="22"/>
  <c r="BD65" i="22" s="1"/>
  <c r="BB65" i="22"/>
  <c r="AP66" i="20"/>
  <c r="AT66" i="20" s="1"/>
  <c r="AR66" i="20"/>
  <c r="AZ66" i="22"/>
  <c r="BD66" i="22" s="1"/>
  <c r="BB66" i="22"/>
  <c r="AP67" i="20"/>
  <c r="AT67" i="20" s="1"/>
  <c r="AR67" i="20"/>
  <c r="AZ67" i="22"/>
  <c r="BD67" i="22" s="1"/>
  <c r="BB67" i="22"/>
  <c r="AP68" i="20"/>
  <c r="AT68" i="20" s="1"/>
  <c r="AR68" i="20"/>
  <c r="AZ68" i="22"/>
  <c r="BD68" i="22" s="1"/>
  <c r="BB68" i="22"/>
  <c r="AP69" i="20"/>
  <c r="AT69" i="20" s="1"/>
  <c r="AR69" i="20"/>
  <c r="AZ69" i="22"/>
  <c r="BD69" i="22" s="1"/>
  <c r="BB69" i="22"/>
  <c r="AP70" i="20"/>
  <c r="AT70" i="20" s="1"/>
  <c r="AR70" i="20"/>
  <c r="AZ70" i="22"/>
  <c r="BD70" i="22" s="1"/>
  <c r="BB70" i="22"/>
  <c r="AP71" i="20"/>
  <c r="AT71" i="20" s="1"/>
  <c r="AR71" i="20"/>
  <c r="AZ71" i="22"/>
  <c r="BD71" i="22" s="1"/>
  <c r="BB71" i="22"/>
  <c r="AP72" i="20"/>
  <c r="AT72" i="20" s="1"/>
  <c r="AR72" i="20"/>
  <c r="AZ72" i="22"/>
  <c r="BD72" i="22" s="1"/>
  <c r="BB72" i="22"/>
  <c r="AP73" i="20"/>
  <c r="AT73" i="20" s="1"/>
  <c r="AR73" i="20"/>
  <c r="AZ73" i="22"/>
  <c r="BD73" i="22" s="1"/>
  <c r="BB73" i="22"/>
  <c r="AP74" i="20"/>
  <c r="AT74" i="20" s="1"/>
  <c r="AR74" i="20"/>
  <c r="AZ74" i="22"/>
  <c r="BD74" i="22" s="1"/>
  <c r="BB74" i="22"/>
  <c r="AP75" i="20"/>
  <c r="AT75" i="20" s="1"/>
  <c r="AR75" i="20"/>
  <c r="AZ75" i="22"/>
  <c r="BD75" i="22" s="1"/>
  <c r="BB75" i="22"/>
  <c r="AP76" i="20"/>
  <c r="AT76" i="20" s="1"/>
  <c r="AR76" i="20"/>
  <c r="AZ76" i="22"/>
  <c r="BD76" i="22" s="1"/>
  <c r="BB76" i="22"/>
  <c r="AP77" i="20"/>
  <c r="AT77" i="20" s="1"/>
  <c r="AR77" i="20"/>
  <c r="AZ77" i="22"/>
  <c r="BD77" i="22" s="1"/>
  <c r="BB77" i="22"/>
  <c r="AP78" i="20"/>
  <c r="AT78" i="20" s="1"/>
  <c r="AR78" i="20"/>
  <c r="AZ78" i="22"/>
  <c r="BD78" i="22" s="1"/>
  <c r="BB78" i="22"/>
  <c r="AP79" i="20"/>
  <c r="AT79" i="20" s="1"/>
  <c r="AR79" i="20"/>
  <c r="AZ79" i="22"/>
  <c r="BD79" i="22" s="1"/>
  <c r="BB79" i="22"/>
  <c r="AP80" i="20"/>
  <c r="AT80" i="20" s="1"/>
  <c r="AR80" i="20"/>
  <c r="AZ80" i="22"/>
  <c r="BD80" i="22" s="1"/>
  <c r="BB80" i="22"/>
  <c r="AP81" i="20"/>
  <c r="AT81" i="20" s="1"/>
  <c r="AR81" i="20"/>
  <c r="AZ81" i="22"/>
  <c r="BD81" i="22" s="1"/>
  <c r="BB81" i="22"/>
  <c r="AP82" i="20"/>
  <c r="AT82" i="20" s="1"/>
  <c r="AR82" i="20"/>
  <c r="AZ82" i="22"/>
  <c r="BD82" i="22" s="1"/>
  <c r="BB82" i="22"/>
  <c r="AP83" i="20"/>
  <c r="AT83" i="20" s="1"/>
  <c r="AR83" i="20"/>
  <c r="AZ83" i="22"/>
  <c r="BD83" i="22" s="1"/>
  <c r="BB83" i="22"/>
  <c r="AP84" i="20"/>
  <c r="AT84" i="20" s="1"/>
  <c r="AR84" i="20"/>
  <c r="AZ84" i="22"/>
  <c r="BD84" i="22" s="1"/>
  <c r="BB84" i="22"/>
  <c r="AP85" i="20"/>
  <c r="AT85" i="20" s="1"/>
  <c r="AR85" i="20"/>
  <c r="AZ85" i="22"/>
  <c r="BD85" i="22" s="1"/>
  <c r="BB85" i="22"/>
  <c r="AP86" i="20"/>
  <c r="AT86" i="20" s="1"/>
  <c r="AR86" i="20"/>
  <c r="AZ86" i="22"/>
  <c r="BD86" i="22" s="1"/>
  <c r="BB86" i="22"/>
  <c r="AP87" i="20"/>
  <c r="AT87" i="20" s="1"/>
  <c r="AR87" i="20"/>
  <c r="AZ87" i="22"/>
  <c r="BD87" i="22" s="1"/>
  <c r="BB87" i="22"/>
  <c r="AP88" i="20"/>
  <c r="AT88" i="20" s="1"/>
  <c r="AR88" i="20"/>
  <c r="AZ88" i="22"/>
  <c r="BD88" i="22" s="1"/>
  <c r="BB88" i="22"/>
  <c r="AP89" i="20"/>
  <c r="AT89" i="20" s="1"/>
  <c r="AR89" i="20"/>
  <c r="AZ89" i="22"/>
  <c r="BD89" i="22" s="1"/>
  <c r="BB89" i="22"/>
  <c r="AP90" i="20"/>
  <c r="AT90" i="20" s="1"/>
  <c r="AR90" i="20"/>
  <c r="AZ90" i="22"/>
  <c r="BD90" i="22" s="1"/>
  <c r="BB90" i="22"/>
  <c r="AP91" i="20"/>
  <c r="AT91" i="20" s="1"/>
  <c r="AR91" i="20"/>
  <c r="AZ91" i="22"/>
  <c r="BD91" i="22" s="1"/>
  <c r="BB91" i="22"/>
  <c r="AP92" i="20"/>
  <c r="AT92" i="20" s="1"/>
  <c r="AR92" i="20"/>
  <c r="AZ92" i="22"/>
  <c r="BD92" i="22" s="1"/>
  <c r="BB92" i="22"/>
  <c r="AP93" i="20"/>
  <c r="AT93" i="20" s="1"/>
  <c r="AR93" i="20"/>
  <c r="AZ93" i="22"/>
  <c r="BD93" i="22" s="1"/>
  <c r="BB93" i="22"/>
  <c r="AP94" i="20"/>
  <c r="AT94" i="20" s="1"/>
  <c r="AR94" i="20"/>
  <c r="AZ94" i="22"/>
  <c r="BD94" i="22" s="1"/>
  <c r="BB94" i="22"/>
  <c r="AP95" i="20"/>
  <c r="AT95" i="20" s="1"/>
  <c r="AR95" i="20"/>
  <c r="AZ95" i="22"/>
  <c r="BD95" i="22" s="1"/>
  <c r="BB95" i="22"/>
  <c r="AP96" i="20"/>
  <c r="AT96" i="20" s="1"/>
  <c r="AR96" i="20"/>
  <c r="AZ96" i="22"/>
  <c r="BD96" i="22" s="1"/>
  <c r="BB96" i="22"/>
  <c r="AP97" i="20"/>
  <c r="AT97" i="20" s="1"/>
  <c r="AR97" i="20"/>
  <c r="AZ97" i="22"/>
  <c r="BD97" i="22" s="1"/>
  <c r="BB97" i="22"/>
  <c r="AP98" i="20"/>
  <c r="AT98" i="20" s="1"/>
  <c r="AR98" i="20"/>
  <c r="AZ98" i="22"/>
  <c r="BD98" i="22" s="1"/>
  <c r="BB98" i="22"/>
  <c r="AP99" i="20"/>
  <c r="AT99" i="20" s="1"/>
  <c r="AR99" i="20"/>
  <c r="AZ99" i="22"/>
  <c r="BD99" i="22" s="1"/>
  <c r="BB99" i="22"/>
  <c r="AP100" i="20"/>
  <c r="AT100" i="20" s="1"/>
  <c r="AR100" i="20"/>
  <c r="AZ100" i="22"/>
  <c r="BD100" i="22" s="1"/>
  <c r="BB100" i="22"/>
  <c r="AP101" i="20"/>
  <c r="AT101" i="20" s="1"/>
  <c r="AR101" i="20"/>
  <c r="AZ101" i="22"/>
  <c r="BD101" i="22" s="1"/>
  <c r="BB101" i="22"/>
  <c r="AP102" i="20"/>
  <c r="AT102" i="20" s="1"/>
  <c r="AR102" i="20"/>
  <c r="AZ102" i="22"/>
  <c r="BD102" i="22" s="1"/>
  <c r="BB102" i="22"/>
  <c r="AP103" i="20"/>
  <c r="AT103" i="20" s="1"/>
  <c r="AR103" i="20"/>
  <c r="AZ103" i="22"/>
  <c r="BD103" i="22" s="1"/>
  <c r="BB103" i="22"/>
  <c r="AP104" i="20"/>
  <c r="AT104" i="20" s="1"/>
  <c r="AR104" i="20"/>
  <c r="AZ104" i="22"/>
  <c r="BD104" i="22" s="1"/>
  <c r="BB104" i="22"/>
  <c r="AP105" i="20"/>
  <c r="AT105" i="20" s="1"/>
  <c r="AR105" i="20"/>
  <c r="AZ105" i="22"/>
  <c r="BD105" i="22" s="1"/>
  <c r="BB105" i="22"/>
  <c r="AP106" i="20"/>
  <c r="AT106" i="20" s="1"/>
  <c r="AR106" i="20"/>
  <c r="AZ106" i="22"/>
  <c r="BD106" i="22" s="1"/>
  <c r="BB106" i="22"/>
  <c r="AP107" i="20"/>
  <c r="AT107" i="20" s="1"/>
  <c r="AR107" i="20"/>
  <c r="AZ107" i="22"/>
  <c r="BD107" i="22" s="1"/>
  <c r="BB107" i="22"/>
  <c r="AP108" i="20"/>
  <c r="AT108" i="20" s="1"/>
  <c r="AR108" i="20"/>
  <c r="AZ108" i="22"/>
  <c r="BD108" i="22" s="1"/>
  <c r="BB108" i="22"/>
  <c r="AP109" i="20"/>
  <c r="AT109" i="20" s="1"/>
  <c r="AR109" i="20"/>
  <c r="AZ109" i="22"/>
  <c r="BD109" i="22" s="1"/>
  <c r="BB109" i="22"/>
  <c r="AP110" i="20"/>
  <c r="AT110" i="20" s="1"/>
  <c r="AR110" i="20"/>
  <c r="AZ110" i="22"/>
  <c r="BD110" i="22" s="1"/>
  <c r="BB110" i="22"/>
  <c r="AP111" i="20"/>
  <c r="AT111" i="20" s="1"/>
  <c r="AR111" i="20"/>
  <c r="AZ111" i="22"/>
  <c r="BD111" i="22" s="1"/>
  <c r="BB111" i="22"/>
  <c r="AP112" i="20"/>
  <c r="AT112" i="20" s="1"/>
  <c r="AR112" i="20"/>
  <c r="AZ112" i="22"/>
  <c r="BD112" i="22" s="1"/>
  <c r="BB112" i="22"/>
  <c r="AP113" i="20"/>
  <c r="AT113" i="20" s="1"/>
  <c r="AR113" i="20"/>
  <c r="AZ113" i="22"/>
  <c r="BD113" i="22" s="1"/>
  <c r="BB113" i="22"/>
  <c r="AP114" i="20"/>
  <c r="AT114" i="20" s="1"/>
  <c r="AR114" i="20"/>
  <c r="AZ114" i="22"/>
  <c r="BD114" i="22" s="1"/>
  <c r="BB114" i="22"/>
  <c r="AP115" i="20"/>
  <c r="AT115" i="20" s="1"/>
  <c r="AR115" i="20"/>
  <c r="AZ115" i="22"/>
  <c r="BD115" i="22" s="1"/>
  <c r="BB115" i="22"/>
  <c r="AP116" i="20"/>
  <c r="AT116" i="20" s="1"/>
  <c r="AR116" i="20"/>
  <c r="AZ116" i="22"/>
  <c r="BD116" i="22" s="1"/>
  <c r="BB116" i="22"/>
  <c r="AP117" i="20"/>
  <c r="AT117" i="20" s="1"/>
  <c r="AR117" i="20"/>
  <c r="AZ117" i="22"/>
  <c r="BD117" i="22" s="1"/>
  <c r="BB117" i="22"/>
  <c r="AP118" i="20"/>
  <c r="AT118" i="20" s="1"/>
  <c r="AR118" i="20"/>
  <c r="AZ118" i="22"/>
  <c r="BD118" i="22" s="1"/>
  <c r="BB118" i="22"/>
  <c r="AP119" i="20"/>
  <c r="AT119" i="20" s="1"/>
  <c r="AR119" i="20"/>
  <c r="AZ119" i="22"/>
  <c r="BD119" i="22" s="1"/>
  <c r="BB119" i="22"/>
  <c r="AP120" i="20"/>
  <c r="AT120" i="20" s="1"/>
  <c r="AR120" i="20"/>
  <c r="AZ120" i="22"/>
  <c r="BD120" i="22" s="1"/>
  <c r="BB120" i="22"/>
  <c r="AP121" i="20"/>
  <c r="AT121" i="20" s="1"/>
  <c r="AR121" i="20"/>
  <c r="AZ121" i="22"/>
  <c r="BD121" i="22" s="1"/>
  <c r="BB121" i="22"/>
  <c r="AP122" i="20"/>
  <c r="AT122" i="20" s="1"/>
  <c r="AR122" i="20"/>
  <c r="AZ122" i="22"/>
  <c r="BD122" i="22" s="1"/>
  <c r="BB122" i="22"/>
  <c r="AP123" i="20"/>
  <c r="AT123" i="20" s="1"/>
  <c r="AR123" i="20"/>
  <c r="AZ123" i="22"/>
  <c r="BD123" i="22" s="1"/>
  <c r="BB123" i="22"/>
  <c r="AP124" i="20"/>
  <c r="AT124" i="20" s="1"/>
  <c r="AR124" i="20"/>
  <c r="AZ124" i="22"/>
  <c r="BD124" i="22" s="1"/>
  <c r="BB124" i="22"/>
  <c r="AP125" i="20"/>
  <c r="AT125" i="20" s="1"/>
  <c r="AR125" i="20"/>
  <c r="AZ125" i="22"/>
  <c r="BD125" i="22" s="1"/>
  <c r="BB125" i="22"/>
  <c r="AP126" i="20"/>
  <c r="AT126" i="20" s="1"/>
  <c r="AR126" i="20"/>
  <c r="AZ126" i="22"/>
  <c r="BD126" i="22" s="1"/>
  <c r="BB126" i="22"/>
  <c r="AP127" i="20"/>
  <c r="AT127" i="20" s="1"/>
  <c r="AR127" i="20"/>
  <c r="AZ127" i="22"/>
  <c r="BD127" i="22" s="1"/>
  <c r="BB127" i="22"/>
  <c r="AP128" i="20"/>
  <c r="AT128" i="20" s="1"/>
  <c r="AR128" i="20"/>
  <c r="AZ128" i="22"/>
  <c r="BD128" i="22" s="1"/>
  <c r="BB128" i="22"/>
  <c r="AP129" i="20"/>
  <c r="AT129" i="20" s="1"/>
  <c r="AR129" i="20"/>
  <c r="AZ129" i="22"/>
  <c r="BD129" i="22" s="1"/>
  <c r="BB129" i="22"/>
  <c r="AP130" i="20"/>
  <c r="AT130" i="20" s="1"/>
  <c r="AR130" i="20"/>
  <c r="AZ130" i="22"/>
  <c r="BD130" i="22" s="1"/>
  <c r="BB130" i="22"/>
  <c r="AP131" i="20"/>
  <c r="AT131" i="20" s="1"/>
  <c r="AR131" i="20"/>
  <c r="AZ131" i="22"/>
  <c r="BD131" i="22" s="1"/>
  <c r="BB131" i="22"/>
  <c r="AP132" i="20"/>
  <c r="AT132" i="20" s="1"/>
  <c r="AR132" i="20"/>
  <c r="AZ132" i="22"/>
  <c r="BD132" i="22" s="1"/>
  <c r="BB132" i="22"/>
  <c r="AP133" i="20"/>
  <c r="AT133" i="20" s="1"/>
  <c r="AR133" i="20"/>
  <c r="AZ133" i="22"/>
  <c r="BD133" i="22" s="1"/>
  <c r="BB133" i="22"/>
  <c r="AP134" i="20"/>
  <c r="AT134" i="20" s="1"/>
  <c r="AR134" i="20"/>
  <c r="AZ134" i="22"/>
  <c r="BD134" i="22" s="1"/>
  <c r="BB134" i="22"/>
  <c r="AP135" i="20"/>
  <c r="AT135" i="20" s="1"/>
  <c r="AR135" i="20"/>
  <c r="AZ135" i="22"/>
  <c r="BD135" i="22" s="1"/>
  <c r="BB135" i="22"/>
  <c r="AP136" i="20"/>
  <c r="AT136" i="20" s="1"/>
  <c r="AR136" i="20"/>
  <c r="AZ136" i="22"/>
  <c r="BD136" i="22" s="1"/>
  <c r="BB136" i="22"/>
  <c r="AP137" i="20"/>
  <c r="AT137" i="20" s="1"/>
  <c r="AR137" i="20"/>
  <c r="AZ137" i="22"/>
  <c r="BD137" i="22" s="1"/>
  <c r="BB137" i="22"/>
  <c r="AP138" i="20"/>
  <c r="AT138" i="20" s="1"/>
  <c r="AR138" i="20"/>
  <c r="AZ138" i="22"/>
  <c r="BD138" i="22" s="1"/>
  <c r="BB138" i="22"/>
  <c r="AP139" i="20"/>
  <c r="AT139" i="20" s="1"/>
  <c r="AR139" i="20"/>
  <c r="AZ139" i="22"/>
  <c r="BD139" i="22" s="1"/>
  <c r="BB139" i="22"/>
  <c r="AP140" i="20"/>
  <c r="AT140" i="20" s="1"/>
  <c r="AR140" i="20"/>
  <c r="AZ140" i="22"/>
  <c r="BD140" i="22" s="1"/>
  <c r="BB140" i="22"/>
  <c r="AP141" i="20"/>
  <c r="AT141" i="20" s="1"/>
  <c r="AR141" i="20"/>
  <c r="AZ141" i="22"/>
  <c r="BD141" i="22" s="1"/>
  <c r="BB141" i="22"/>
  <c r="AP142" i="20"/>
  <c r="AT142" i="20" s="1"/>
  <c r="AR142" i="20"/>
  <c r="AZ142" i="22"/>
  <c r="BD142" i="22" s="1"/>
  <c r="BB142" i="22"/>
  <c r="AP143" i="20"/>
  <c r="AT143" i="20" s="1"/>
  <c r="AR143" i="20"/>
  <c r="AZ143" i="22"/>
  <c r="BD143" i="22" s="1"/>
  <c r="BB143" i="22"/>
  <c r="AP144" i="20"/>
  <c r="AT144" i="20" s="1"/>
  <c r="AR144" i="20"/>
  <c r="AZ144" i="22"/>
  <c r="BD144" i="22" s="1"/>
  <c r="BB144" i="22"/>
  <c r="AP145" i="20"/>
  <c r="AT145" i="20" s="1"/>
  <c r="AR145" i="20"/>
  <c r="AZ145" i="22"/>
  <c r="BD145" i="22" s="1"/>
  <c r="BB145" i="22"/>
  <c r="AP146" i="20"/>
  <c r="AT146" i="20" s="1"/>
  <c r="AR146" i="20"/>
  <c r="AZ146" i="22"/>
  <c r="BD146" i="22" s="1"/>
  <c r="BB146" i="22"/>
  <c r="AP147" i="20"/>
  <c r="AT147" i="20" s="1"/>
  <c r="AR147" i="20"/>
  <c r="AZ147" i="22"/>
  <c r="BD147" i="22" s="1"/>
  <c r="BB147" i="22"/>
  <c r="AP148" i="20"/>
  <c r="AT148" i="20" s="1"/>
  <c r="AR148" i="20"/>
  <c r="AZ148" i="22"/>
  <c r="BD148" i="22" s="1"/>
  <c r="BB148" i="22"/>
  <c r="AP149" i="20"/>
  <c r="AT149" i="20" s="1"/>
  <c r="AR149" i="20"/>
  <c r="AZ149" i="22"/>
  <c r="BD149" i="22" s="1"/>
  <c r="BB149" i="22"/>
  <c r="AP150" i="20"/>
  <c r="AT150" i="20" s="1"/>
  <c r="AR150" i="20"/>
  <c r="AZ150" i="22"/>
  <c r="BD150" i="22" s="1"/>
  <c r="BB150" i="22"/>
  <c r="AP151" i="20"/>
  <c r="AT151" i="20" s="1"/>
  <c r="AR151" i="20"/>
  <c r="AZ151" i="22"/>
  <c r="BD151" i="22" s="1"/>
  <c r="BB151" i="22"/>
  <c r="AP152" i="20"/>
  <c r="AT152" i="20" s="1"/>
  <c r="AR152" i="20"/>
  <c r="AZ152" i="22"/>
  <c r="BD152" i="22" s="1"/>
  <c r="BB152" i="22"/>
  <c r="AP153" i="20"/>
  <c r="AT153" i="20" s="1"/>
  <c r="AR153" i="20"/>
  <c r="AZ153" i="22"/>
  <c r="BD153" i="22" s="1"/>
  <c r="BB153" i="22"/>
  <c r="AP154" i="20"/>
  <c r="AT154" i="20" s="1"/>
  <c r="AR154" i="20"/>
  <c r="AZ154" i="22"/>
  <c r="BD154" i="22" s="1"/>
  <c r="BB154" i="22"/>
  <c r="AP155" i="20"/>
  <c r="AT155" i="20" s="1"/>
  <c r="AR155" i="20"/>
  <c r="AZ155" i="22"/>
  <c r="BD155" i="22" s="1"/>
  <c r="BB155" i="22"/>
  <c r="AP156" i="20"/>
  <c r="AT156" i="20" s="1"/>
  <c r="AR156" i="20"/>
  <c r="AZ156" i="22"/>
  <c r="BD156" i="22" s="1"/>
  <c r="BB156" i="22"/>
  <c r="AP157" i="20"/>
  <c r="AT157" i="20" s="1"/>
  <c r="AR157" i="20"/>
  <c r="AZ157" i="22"/>
  <c r="BD157" i="22" s="1"/>
  <c r="BB157" i="22"/>
  <c r="AP158" i="20"/>
  <c r="AT158" i="20" s="1"/>
  <c r="AR158" i="20"/>
  <c r="AZ158" i="22"/>
  <c r="BD158" i="22" s="1"/>
  <c r="BB158" i="22"/>
  <c r="AP159" i="20"/>
  <c r="AT159" i="20" s="1"/>
  <c r="AR159" i="20"/>
  <c r="AZ159" i="22"/>
  <c r="BD159" i="22" s="1"/>
  <c r="BB159" i="22"/>
  <c r="AP160" i="20"/>
  <c r="AT160" i="20" s="1"/>
  <c r="AR160" i="20"/>
  <c r="AZ160" i="22"/>
  <c r="BD160" i="22" s="1"/>
  <c r="BB160" i="22"/>
  <c r="AP161" i="20"/>
  <c r="AT161" i="20" s="1"/>
  <c r="AR161" i="20"/>
  <c r="AZ161" i="22"/>
  <c r="BD161" i="22" s="1"/>
  <c r="BB161" i="22"/>
  <c r="AP162" i="20"/>
  <c r="AT162" i="20" s="1"/>
  <c r="AR162" i="20"/>
  <c r="AZ162" i="22"/>
  <c r="BD162" i="22" s="1"/>
  <c r="BB162" i="22"/>
  <c r="AP163" i="20"/>
  <c r="AT163" i="20" s="1"/>
  <c r="AR163" i="20"/>
  <c r="AZ163" i="22"/>
  <c r="BD163" i="22" s="1"/>
  <c r="BB163" i="22"/>
  <c r="AP164" i="20"/>
  <c r="AT164" i="20" s="1"/>
  <c r="AR164" i="20"/>
  <c r="AZ164" i="22"/>
  <c r="BD164" i="22" s="1"/>
  <c r="BB164" i="22"/>
  <c r="AP165" i="20"/>
  <c r="AT165" i="20" s="1"/>
  <c r="AR165" i="20"/>
  <c r="AZ165" i="22"/>
  <c r="BD165" i="22" s="1"/>
  <c r="BB165" i="22"/>
  <c r="AP166" i="20"/>
  <c r="AT166" i="20" s="1"/>
  <c r="AR166" i="20"/>
  <c r="AZ166" i="22"/>
  <c r="BD166" i="22" s="1"/>
  <c r="BB166" i="22"/>
  <c r="AP167" i="20"/>
  <c r="AT167" i="20" s="1"/>
  <c r="AR167" i="20"/>
  <c r="AZ167" i="22"/>
  <c r="BD167" i="22" s="1"/>
  <c r="BB167" i="22"/>
  <c r="AP168" i="20"/>
  <c r="AT168" i="20" s="1"/>
  <c r="AR168" i="20"/>
  <c r="AZ168" i="22"/>
  <c r="BD168" i="22" s="1"/>
  <c r="BB168" i="22"/>
  <c r="AP169" i="20"/>
  <c r="AT169" i="20" s="1"/>
  <c r="AR169" i="20"/>
  <c r="AZ169" i="22"/>
  <c r="BD169" i="22" s="1"/>
  <c r="BB169" i="22"/>
  <c r="AP170" i="20"/>
  <c r="AT170" i="20" s="1"/>
  <c r="AR170" i="20"/>
  <c r="AZ170" i="22"/>
  <c r="BD170" i="22" s="1"/>
  <c r="BB170" i="22"/>
  <c r="AP171" i="20"/>
  <c r="AT171" i="20" s="1"/>
  <c r="AR171" i="20"/>
  <c r="AZ171" i="22"/>
  <c r="BD171" i="22" s="1"/>
  <c r="BB171" i="22"/>
  <c r="AP172" i="20"/>
  <c r="AT172" i="20" s="1"/>
  <c r="AR172" i="20"/>
  <c r="AZ172" i="22"/>
  <c r="BD172" i="22" s="1"/>
  <c r="BB172" i="22"/>
  <c r="AP173" i="20"/>
  <c r="AT173" i="20" s="1"/>
  <c r="AR173" i="20"/>
  <c r="AZ173" i="22"/>
  <c r="BD173" i="22" s="1"/>
  <c r="BB173" i="22"/>
  <c r="AP174" i="20"/>
  <c r="AT174" i="20" s="1"/>
  <c r="AR174" i="20"/>
  <c r="AZ174" i="22"/>
  <c r="BD174" i="22" s="1"/>
  <c r="BB174" i="22"/>
  <c r="AP175" i="20"/>
  <c r="AT175" i="20" s="1"/>
  <c r="AR175" i="20"/>
  <c r="AZ175" i="22"/>
  <c r="BD175" i="22" s="1"/>
  <c r="BB175" i="22"/>
  <c r="AP176" i="20"/>
  <c r="AT176" i="20" s="1"/>
  <c r="AR176" i="20"/>
  <c r="AZ176" i="22"/>
  <c r="BD176" i="22" s="1"/>
  <c r="BB176" i="22"/>
  <c r="AP177" i="20"/>
  <c r="AT177" i="20" s="1"/>
  <c r="AR177" i="20"/>
  <c r="AZ177" i="22"/>
  <c r="BD177" i="22" s="1"/>
  <c r="BB177" i="22"/>
  <c r="AP178" i="20"/>
  <c r="AT178" i="20" s="1"/>
  <c r="AR178" i="20"/>
  <c r="AZ178" i="22"/>
  <c r="BD178" i="22" s="1"/>
  <c r="BB178" i="22"/>
  <c r="AP179" i="20"/>
  <c r="AT179" i="20" s="1"/>
  <c r="AR179" i="20"/>
  <c r="AZ179" i="22"/>
  <c r="BD179" i="22" s="1"/>
  <c r="BB179" i="22"/>
  <c r="AP180" i="20"/>
  <c r="AT180" i="20" s="1"/>
  <c r="AR180" i="20"/>
  <c r="AZ180" i="22"/>
  <c r="BD180" i="22" s="1"/>
  <c r="BB180" i="22"/>
  <c r="AP181" i="20"/>
  <c r="AT181" i="20" s="1"/>
  <c r="AR181" i="20"/>
  <c r="AZ181" i="22"/>
  <c r="BD181" i="22" s="1"/>
  <c r="BB181" i="22"/>
  <c r="AP182" i="20"/>
  <c r="AT182" i="20" s="1"/>
  <c r="AR182" i="20"/>
  <c r="AZ182" i="22"/>
  <c r="BD182" i="22" s="1"/>
  <c r="BB182" i="22"/>
  <c r="AP183" i="20"/>
  <c r="AT183" i="20" s="1"/>
  <c r="AR183" i="20"/>
  <c r="AZ183" i="22"/>
  <c r="BD183" i="22" s="1"/>
  <c r="BB183" i="22"/>
  <c r="AP184" i="20"/>
  <c r="AT184" i="20" s="1"/>
  <c r="AR184" i="20"/>
  <c r="AZ184" i="22"/>
  <c r="BD184" i="22" s="1"/>
  <c r="BB184" i="22"/>
  <c r="AP185" i="20"/>
  <c r="AT185" i="20" s="1"/>
  <c r="AR185" i="20"/>
  <c r="AZ185" i="22"/>
  <c r="BD185" i="22" s="1"/>
  <c r="BB185" i="22"/>
  <c r="AP186" i="20"/>
  <c r="AT186" i="20" s="1"/>
  <c r="AR186" i="20"/>
  <c r="AZ186" i="22"/>
  <c r="BD186" i="22" s="1"/>
  <c r="BB186" i="22"/>
  <c r="AP187" i="20"/>
  <c r="AT187" i="20" s="1"/>
  <c r="AR187" i="20"/>
  <c r="AZ187" i="22"/>
  <c r="BD187" i="22" s="1"/>
  <c r="BB187" i="22"/>
  <c r="AP188" i="20"/>
  <c r="AT188" i="20" s="1"/>
  <c r="AR188" i="20"/>
  <c r="AZ188" i="22"/>
  <c r="BD188" i="22" s="1"/>
  <c r="BB188" i="22"/>
  <c r="AP189" i="20"/>
  <c r="AT189" i="20" s="1"/>
  <c r="AR189" i="20"/>
  <c r="AZ189" i="22"/>
  <c r="BD189" i="22" s="1"/>
  <c r="BB189" i="22"/>
  <c r="AP190" i="20"/>
  <c r="AT190" i="20" s="1"/>
  <c r="AR190" i="20"/>
  <c r="AZ190" i="22"/>
  <c r="BD190" i="22" s="1"/>
  <c r="BB190" i="22"/>
  <c r="AP191" i="20"/>
  <c r="AT191" i="20" s="1"/>
  <c r="AR191" i="20"/>
  <c r="AZ191" i="22"/>
  <c r="BD191" i="22" s="1"/>
  <c r="BB191" i="22"/>
  <c r="AP192" i="20"/>
  <c r="AT192" i="20" s="1"/>
  <c r="AR192" i="20"/>
  <c r="AZ192" i="22"/>
  <c r="BD192" i="22" s="1"/>
  <c r="BB192" i="22"/>
  <c r="AP193" i="20"/>
  <c r="AT193" i="20" s="1"/>
  <c r="AR193" i="20"/>
  <c r="AZ193" i="22"/>
  <c r="BD193" i="22" s="1"/>
  <c r="BB193" i="22"/>
  <c r="AP194" i="20"/>
  <c r="AT194" i="20" s="1"/>
  <c r="AR194" i="20"/>
  <c r="AZ194" i="22"/>
  <c r="BD194" i="22" s="1"/>
  <c r="BB194" i="22"/>
  <c r="AP195" i="20"/>
  <c r="AT195" i="20" s="1"/>
  <c r="AR195" i="20"/>
  <c r="AZ195" i="22"/>
  <c r="BD195" i="22" s="1"/>
  <c r="BB195" i="22"/>
  <c r="AP196" i="20"/>
  <c r="AT196" i="20" s="1"/>
  <c r="AR196" i="20"/>
  <c r="AZ196" i="22"/>
  <c r="BD196" i="22" s="1"/>
  <c r="BB196" i="22"/>
  <c r="AP197" i="20"/>
  <c r="AT197" i="20" s="1"/>
  <c r="AR197" i="20"/>
  <c r="AZ197" i="22"/>
  <c r="BD197" i="22" s="1"/>
  <c r="BB197" i="22"/>
  <c r="AP198" i="20"/>
  <c r="AT198" i="20" s="1"/>
  <c r="AR198" i="20"/>
  <c r="AZ198" i="22"/>
  <c r="BD198" i="22" s="1"/>
  <c r="BB198" i="22"/>
  <c r="AP199" i="20"/>
  <c r="AT199" i="20" s="1"/>
  <c r="AR199" i="20"/>
  <c r="AZ199" i="22"/>
  <c r="BD199" i="22" s="1"/>
  <c r="BB199" i="22"/>
  <c r="AP200" i="20"/>
  <c r="AT200" i="20" s="1"/>
  <c r="AR200" i="20"/>
  <c r="AZ200" i="22"/>
  <c r="BD200" i="22" s="1"/>
  <c r="BB200" i="22"/>
  <c r="AP201" i="20"/>
  <c r="AT201" i="20" s="1"/>
  <c r="AR201" i="20"/>
  <c r="AZ201" i="22"/>
  <c r="BD201" i="22" s="1"/>
  <c r="BB201" i="22"/>
  <c r="AP202" i="20"/>
  <c r="AT202" i="20" s="1"/>
  <c r="AR202" i="20"/>
  <c r="AZ202" i="22"/>
  <c r="BD202" i="22" s="1"/>
  <c r="BB202" i="22"/>
  <c r="AP203" i="20"/>
  <c r="AT203" i="20" s="1"/>
  <c r="AR203" i="20"/>
  <c r="AZ203" i="22"/>
  <c r="BD203" i="22" s="1"/>
  <c r="BB203" i="22"/>
  <c r="AP204" i="20"/>
  <c r="AT204" i="20" s="1"/>
  <c r="AR204" i="20"/>
  <c r="AZ204" i="22"/>
  <c r="BD204" i="22" s="1"/>
  <c r="BB204" i="22"/>
  <c r="AP205" i="20"/>
  <c r="AT205" i="20" s="1"/>
  <c r="AR205" i="20"/>
  <c r="AZ205" i="22"/>
  <c r="BD205" i="22" s="1"/>
  <c r="BB205" i="22"/>
  <c r="AP206" i="20"/>
  <c r="AT206" i="20" s="1"/>
  <c r="AR206" i="20"/>
  <c r="AZ206" i="22"/>
  <c r="BD206" i="22" s="1"/>
  <c r="BB206" i="22"/>
  <c r="AP207" i="20"/>
  <c r="AT207" i="20" s="1"/>
  <c r="AR207" i="20"/>
  <c r="AZ207" i="22"/>
  <c r="BD207" i="22" s="1"/>
  <c r="BB207" i="22"/>
  <c r="AP208" i="20"/>
  <c r="AT208" i="20" s="1"/>
  <c r="AR208" i="20"/>
  <c r="AZ208" i="22"/>
  <c r="BD208" i="22" s="1"/>
  <c r="BB208" i="22"/>
  <c r="AP209" i="20"/>
  <c r="AT209" i="20" s="1"/>
  <c r="AR209" i="20"/>
  <c r="AZ209" i="22"/>
  <c r="BD209" i="22" s="1"/>
  <c r="BB209" i="22"/>
  <c r="AP210" i="20"/>
  <c r="AT210" i="20" s="1"/>
  <c r="AR210" i="20"/>
  <c r="AZ210" i="22"/>
  <c r="BD210" i="22" s="1"/>
  <c r="BB210" i="22"/>
  <c r="AP211" i="20"/>
  <c r="AT211" i="20" s="1"/>
  <c r="AR211" i="20"/>
  <c r="AZ211" i="22"/>
  <c r="BD211" i="22" s="1"/>
  <c r="BB211" i="22"/>
  <c r="AP212" i="20"/>
  <c r="AT212" i="20" s="1"/>
  <c r="AR212" i="20"/>
  <c r="AZ212" i="22"/>
  <c r="BD212" i="22" s="1"/>
  <c r="BB212" i="22"/>
  <c r="AP213" i="20"/>
  <c r="AT213" i="20" s="1"/>
  <c r="AR213" i="20"/>
  <c r="AZ213" i="22"/>
  <c r="BD213" i="22" s="1"/>
  <c r="BB213" i="22"/>
  <c r="AP214" i="20"/>
  <c r="AT214" i="20" s="1"/>
  <c r="AR214" i="20"/>
  <c r="AZ214" i="22"/>
  <c r="BD214" i="22" s="1"/>
  <c r="BB214" i="22"/>
  <c r="AP215" i="20"/>
  <c r="AT215" i="20" s="1"/>
  <c r="AR215" i="20"/>
  <c r="AZ215" i="22"/>
  <c r="BD215" i="22" s="1"/>
  <c r="BB215" i="22"/>
  <c r="AP216" i="20"/>
  <c r="AT216" i="20" s="1"/>
  <c r="AR216" i="20"/>
  <c r="AZ216" i="22"/>
  <c r="BD216" i="22" s="1"/>
  <c r="BB216" i="22"/>
  <c r="AP217" i="20"/>
  <c r="AT217" i="20" s="1"/>
  <c r="AR217" i="20"/>
  <c r="AZ217" i="22"/>
  <c r="BD217" i="22" s="1"/>
  <c r="BB217" i="22"/>
  <c r="AP218" i="20"/>
  <c r="AT218" i="20" s="1"/>
  <c r="AR218" i="20"/>
  <c r="AZ218" i="22"/>
  <c r="BD218" i="22" s="1"/>
  <c r="BB218" i="22"/>
  <c r="AP219" i="20"/>
  <c r="AT219" i="20" s="1"/>
  <c r="AR219" i="20"/>
  <c r="AZ219" i="22"/>
  <c r="BD219" i="22" s="1"/>
  <c r="BB219" i="22"/>
  <c r="AP220" i="20"/>
  <c r="AT220" i="20" s="1"/>
  <c r="AR220" i="20"/>
  <c r="AZ220" i="22"/>
  <c r="BD220" i="22" s="1"/>
  <c r="BB220" i="22"/>
  <c r="AP221" i="20"/>
  <c r="AT221" i="20" s="1"/>
  <c r="AR221" i="20"/>
  <c r="AZ221" i="22"/>
  <c r="BD221" i="22" s="1"/>
  <c r="BB221" i="22"/>
  <c r="AP222" i="20"/>
  <c r="AT222" i="20" s="1"/>
  <c r="AR222" i="20"/>
  <c r="AZ222" i="22"/>
  <c r="BD222" i="22" s="1"/>
  <c r="BB222" i="22"/>
  <c r="AP223" i="20"/>
  <c r="AT223" i="20" s="1"/>
  <c r="AR223" i="20"/>
  <c r="AZ223" i="22"/>
  <c r="BD223" i="22" s="1"/>
  <c r="BB223" i="22"/>
  <c r="AP224" i="20"/>
  <c r="AT224" i="20" s="1"/>
  <c r="AR224" i="20"/>
  <c r="AZ224" i="22"/>
  <c r="BD224" i="22" s="1"/>
  <c r="BB224" i="22"/>
  <c r="AP225" i="20"/>
  <c r="AT225" i="20" s="1"/>
  <c r="AR225" i="20"/>
  <c r="AZ225" i="22"/>
  <c r="BD225" i="22" s="1"/>
  <c r="BB225" i="22"/>
  <c r="AP226" i="20"/>
  <c r="AT226" i="20" s="1"/>
  <c r="AR226" i="20"/>
  <c r="AZ226" i="22"/>
  <c r="BD226" i="22" s="1"/>
  <c r="BB226" i="22"/>
  <c r="AP227" i="20"/>
  <c r="AT227" i="20" s="1"/>
  <c r="AR227" i="20"/>
  <c r="AZ227" i="22"/>
  <c r="BD227" i="22" s="1"/>
  <c r="BB227" i="22"/>
  <c r="AP228" i="20"/>
  <c r="AT228" i="20" s="1"/>
  <c r="AR228" i="20"/>
  <c r="AZ228" i="22"/>
  <c r="BD228" i="22" s="1"/>
  <c r="BB228" i="22"/>
  <c r="AP229" i="20"/>
  <c r="AT229" i="20" s="1"/>
  <c r="AR229" i="20"/>
  <c r="AZ229" i="22"/>
  <c r="BD229" i="22" s="1"/>
  <c r="BB229" i="22"/>
  <c r="AP230" i="20"/>
  <c r="AT230" i="20" s="1"/>
  <c r="AR230" i="20"/>
  <c r="AZ230" i="22"/>
  <c r="BD230" i="22" s="1"/>
  <c r="BB230" i="22"/>
  <c r="AP231" i="20"/>
  <c r="AT231" i="20" s="1"/>
  <c r="AR231" i="20"/>
  <c r="AZ231" i="22"/>
  <c r="BD231" i="22" s="1"/>
  <c r="BB231" i="22"/>
  <c r="AP232" i="20"/>
  <c r="AT232" i="20" s="1"/>
  <c r="AR232" i="20"/>
  <c r="AZ232" i="22"/>
  <c r="BD232" i="22" s="1"/>
  <c r="BB232" i="22"/>
  <c r="AP233" i="20"/>
  <c r="AT233" i="20" s="1"/>
  <c r="AR233" i="20"/>
  <c r="AZ233" i="22"/>
  <c r="BD233" i="22" s="1"/>
  <c r="BB233" i="22"/>
  <c r="AP234" i="20"/>
  <c r="AT234" i="20" s="1"/>
  <c r="AR234" i="20"/>
  <c r="AZ234" i="22"/>
  <c r="BD234" i="22" s="1"/>
  <c r="BB234" i="22"/>
  <c r="AP235" i="20"/>
  <c r="AT235" i="20" s="1"/>
  <c r="AR235" i="20"/>
  <c r="AZ235" i="22"/>
  <c r="BD235" i="22" s="1"/>
  <c r="BB235" i="22"/>
  <c r="AP236" i="20"/>
  <c r="AT236" i="20" s="1"/>
  <c r="AR236" i="20"/>
  <c r="AZ236" i="22"/>
  <c r="BD236" i="22" s="1"/>
  <c r="BB236" i="22"/>
  <c r="AP237" i="20"/>
  <c r="AT237" i="20" s="1"/>
  <c r="AR237" i="20"/>
  <c r="AZ237" i="22"/>
  <c r="BD237" i="22" s="1"/>
  <c r="BB237" i="22"/>
  <c r="AP238" i="20"/>
  <c r="AT238" i="20" s="1"/>
  <c r="AR238" i="20"/>
  <c r="AZ238" i="22"/>
  <c r="BD238" i="22" s="1"/>
  <c r="BB238" i="22"/>
  <c r="AP239" i="20"/>
  <c r="AT239" i="20" s="1"/>
  <c r="AR239" i="20"/>
  <c r="AZ239" i="22"/>
  <c r="BD239" i="22" s="1"/>
  <c r="BB239" i="22"/>
  <c r="AP240" i="20"/>
  <c r="AT240" i="20" s="1"/>
  <c r="AR240" i="20"/>
  <c r="AZ240" i="22"/>
  <c r="BD240" i="22" s="1"/>
  <c r="BB240" i="22"/>
  <c r="AP241" i="20"/>
  <c r="AT241" i="20" s="1"/>
  <c r="AR241" i="20"/>
  <c r="AZ241" i="22"/>
  <c r="BD241" i="22" s="1"/>
  <c r="BB241" i="22"/>
  <c r="AP242" i="20"/>
  <c r="AT242" i="20" s="1"/>
  <c r="AR242" i="20"/>
  <c r="AZ242" i="22"/>
  <c r="BD242" i="22" s="1"/>
  <c r="BB242" i="22"/>
  <c r="AP243" i="20"/>
  <c r="AT243" i="20" s="1"/>
  <c r="AR243" i="20"/>
  <c r="AZ243" i="22"/>
  <c r="BD243" i="22" s="1"/>
  <c r="BB243" i="22"/>
  <c r="AP244" i="20"/>
  <c r="AT244" i="20" s="1"/>
  <c r="AR244" i="20"/>
  <c r="AZ244" i="22"/>
  <c r="BD244" i="22" s="1"/>
  <c r="BB244" i="22"/>
  <c r="AP245" i="20"/>
  <c r="AT245" i="20" s="1"/>
  <c r="AR245" i="20"/>
  <c r="AZ245" i="22"/>
  <c r="BD245" i="22" s="1"/>
  <c r="BB245" i="22"/>
  <c r="AP246" i="20"/>
  <c r="AT246" i="20" s="1"/>
  <c r="AR246" i="20"/>
  <c r="AZ246" i="22"/>
  <c r="BD246" i="22" s="1"/>
  <c r="BB246" i="22"/>
  <c r="AP247" i="20"/>
  <c r="AT247" i="20" s="1"/>
  <c r="AR247" i="20"/>
  <c r="AZ247" i="22"/>
  <c r="BD247" i="22" s="1"/>
  <c r="BB247" i="22"/>
  <c r="AP248" i="20"/>
  <c r="AT248" i="20" s="1"/>
  <c r="AR248" i="20"/>
  <c r="AZ248" i="22"/>
  <c r="BD248" i="22" s="1"/>
  <c r="BB248" i="22"/>
  <c r="AP249" i="20"/>
  <c r="AT249" i="20" s="1"/>
  <c r="AR249" i="20"/>
  <c r="AZ249" i="22"/>
  <c r="BD249" i="22" s="1"/>
  <c r="BB249" i="22"/>
  <c r="AP250" i="20"/>
  <c r="AT250" i="20" s="1"/>
  <c r="AR250" i="20"/>
  <c r="AZ250" i="22"/>
  <c r="BD250" i="22" s="1"/>
  <c r="BB250" i="22"/>
  <c r="AP251" i="20"/>
  <c r="AT251" i="20" s="1"/>
  <c r="AR251" i="20"/>
  <c r="AZ251" i="22"/>
  <c r="BD251" i="22" s="1"/>
  <c r="BB251" i="22"/>
  <c r="AP252" i="20"/>
  <c r="AT252" i="20" s="1"/>
  <c r="AR252" i="20"/>
  <c r="AZ252" i="22"/>
  <c r="BD252" i="22" s="1"/>
  <c r="BB252" i="22"/>
  <c r="AP253" i="20"/>
  <c r="AT253" i="20" s="1"/>
  <c r="AR253" i="20"/>
  <c r="AZ253" i="22"/>
  <c r="BD253" i="22" s="1"/>
  <c r="BB253" i="22"/>
  <c r="AP254" i="20"/>
  <c r="AT254" i="20" s="1"/>
  <c r="AR254" i="20"/>
  <c r="AZ254" i="22"/>
  <c r="BD254" i="22" s="1"/>
  <c r="BB254" i="22"/>
  <c r="AP255" i="20"/>
  <c r="AT255" i="20" s="1"/>
  <c r="AR255" i="20"/>
  <c r="AZ255" i="22"/>
  <c r="BD255" i="22" s="1"/>
  <c r="BB255" i="22"/>
  <c r="AP256" i="20"/>
  <c r="AT256" i="20" s="1"/>
  <c r="AR256" i="20"/>
  <c r="AZ256" i="22"/>
  <c r="BD256" i="22" s="1"/>
  <c r="BB256" i="22"/>
  <c r="AP257" i="20"/>
  <c r="AT257" i="20" s="1"/>
  <c r="AR257" i="20"/>
  <c r="AZ257" i="22"/>
  <c r="BD257" i="22" s="1"/>
  <c r="BB257" i="22"/>
  <c r="AP258" i="20"/>
  <c r="AT258" i="20" s="1"/>
  <c r="AR258" i="20"/>
  <c r="AZ258" i="22"/>
  <c r="BD258" i="22" s="1"/>
  <c r="BB258" i="22"/>
  <c r="AP259" i="20"/>
  <c r="AT259" i="20" s="1"/>
  <c r="AR259" i="20"/>
  <c r="AZ259" i="22"/>
  <c r="BD259" i="22" s="1"/>
  <c r="BB259" i="22"/>
  <c r="AP260" i="20"/>
  <c r="AT260" i="20" s="1"/>
  <c r="AR260" i="20"/>
  <c r="AZ260" i="22"/>
  <c r="BD260" i="22" s="1"/>
  <c r="BB260" i="22"/>
  <c r="AP261" i="20"/>
  <c r="AT261" i="20" s="1"/>
  <c r="AR261" i="20"/>
  <c r="AZ261" i="22"/>
  <c r="BD261" i="22" s="1"/>
  <c r="BB261" i="22"/>
  <c r="AP262" i="20"/>
  <c r="AT262" i="20" s="1"/>
  <c r="AR262" i="20"/>
  <c r="AZ262" i="22"/>
  <c r="BD262" i="22" s="1"/>
  <c r="BB262" i="22"/>
  <c r="AP263" i="20"/>
  <c r="AT263" i="20" s="1"/>
  <c r="AR263" i="20"/>
  <c r="AZ263" i="22"/>
  <c r="BD263" i="22" s="1"/>
  <c r="BB263" i="22"/>
  <c r="AP264" i="20"/>
  <c r="AT264" i="20" s="1"/>
  <c r="AR264" i="20"/>
  <c r="AZ264" i="22"/>
  <c r="BD264" i="22" s="1"/>
  <c r="BB264" i="22"/>
  <c r="AP265" i="20"/>
  <c r="AT265" i="20" s="1"/>
  <c r="AR265" i="20"/>
  <c r="AZ265" i="22"/>
  <c r="BD265" i="22" s="1"/>
  <c r="BB265" i="22"/>
  <c r="AP266" i="20"/>
  <c r="AT266" i="20" s="1"/>
  <c r="AR266" i="20"/>
  <c r="AZ266" i="22"/>
  <c r="BD266" i="22" s="1"/>
  <c r="BB266" i="22"/>
  <c r="AP267" i="20"/>
  <c r="AT267" i="20" s="1"/>
  <c r="AR267" i="20"/>
  <c r="AZ267" i="22"/>
  <c r="BD267" i="22" s="1"/>
  <c r="BB267" i="22"/>
  <c r="AP268" i="20"/>
  <c r="AT268" i="20" s="1"/>
  <c r="AR268" i="20"/>
  <c r="AZ268" i="22"/>
  <c r="BD268" i="22" s="1"/>
  <c r="BB268" i="22"/>
  <c r="AP269" i="20"/>
  <c r="AT269" i="20" s="1"/>
  <c r="AR269" i="20"/>
  <c r="AZ269" i="22"/>
  <c r="BD269" i="22" s="1"/>
  <c r="BB269" i="22"/>
  <c r="AP270" i="20"/>
  <c r="AT270" i="20" s="1"/>
  <c r="AR270" i="20"/>
  <c r="AZ270" i="22"/>
  <c r="BD270" i="22" s="1"/>
  <c r="BB270" i="22"/>
  <c r="AP271" i="20"/>
  <c r="AT271" i="20" s="1"/>
  <c r="AR271" i="20"/>
  <c r="AZ271" i="22"/>
  <c r="BD271" i="22" s="1"/>
  <c r="BB271" i="22"/>
  <c r="AP272" i="20"/>
  <c r="AT272" i="20" s="1"/>
  <c r="AR272" i="20"/>
  <c r="AZ272" i="22"/>
  <c r="BD272" i="22" s="1"/>
  <c r="BB272" i="22"/>
  <c r="AP273" i="20"/>
  <c r="AT273" i="20" s="1"/>
  <c r="AR273" i="20"/>
  <c r="AZ273" i="22"/>
  <c r="BD273" i="22" s="1"/>
  <c r="BB273" i="22"/>
  <c r="AP274" i="20"/>
  <c r="AT274" i="20" s="1"/>
  <c r="AR274" i="20"/>
  <c r="AZ274" i="22"/>
  <c r="BD274" i="22" s="1"/>
  <c r="BB274" i="22"/>
  <c r="AP275" i="20"/>
  <c r="AT275" i="20" s="1"/>
  <c r="AR275" i="20"/>
  <c r="AZ275" i="22"/>
  <c r="BD275" i="22" s="1"/>
  <c r="BB275" i="22"/>
  <c r="AP276" i="20"/>
  <c r="AT276" i="20" s="1"/>
  <c r="AR276" i="20"/>
  <c r="AZ276" i="22"/>
  <c r="BD276" i="22" s="1"/>
  <c r="BB276" i="22"/>
  <c r="AP277" i="20"/>
  <c r="AT277" i="20" s="1"/>
  <c r="AR277" i="20"/>
  <c r="AZ277" i="22"/>
  <c r="BD277" i="22" s="1"/>
  <c r="BB277" i="22"/>
  <c r="AP278" i="20"/>
  <c r="AT278" i="20" s="1"/>
  <c r="AR278" i="20"/>
  <c r="AZ278" i="22"/>
  <c r="BD278" i="22" s="1"/>
  <c r="BB278" i="22"/>
  <c r="AP279" i="20"/>
  <c r="AT279" i="20" s="1"/>
  <c r="AR279" i="20"/>
  <c r="AZ279" i="22"/>
  <c r="BD279" i="22" s="1"/>
  <c r="BB279" i="22"/>
  <c r="AP280" i="20"/>
  <c r="AT280" i="20" s="1"/>
  <c r="AR280" i="20"/>
  <c r="AZ280" i="22"/>
  <c r="BD280" i="22" s="1"/>
  <c r="BB280" i="22"/>
  <c r="AP281" i="20"/>
  <c r="AT281" i="20" s="1"/>
  <c r="AR281" i="20"/>
  <c r="AZ281" i="22"/>
  <c r="BD281" i="22" s="1"/>
  <c r="BB281" i="22"/>
  <c r="AP282" i="20"/>
  <c r="AT282" i="20" s="1"/>
  <c r="AR282" i="20"/>
  <c r="AZ282" i="22"/>
  <c r="BD282" i="22" s="1"/>
  <c r="BB282" i="22"/>
  <c r="AP283" i="20"/>
  <c r="AT283" i="20" s="1"/>
  <c r="AR283" i="20"/>
  <c r="AZ283" i="22"/>
  <c r="BD283" i="22" s="1"/>
  <c r="BB283" i="22"/>
  <c r="AP284" i="20"/>
  <c r="AT284" i="20" s="1"/>
  <c r="AR284" i="20"/>
  <c r="AZ284" i="22"/>
  <c r="BD284" i="22" s="1"/>
  <c r="BB284" i="22"/>
  <c r="AP285" i="20"/>
  <c r="AT285" i="20" s="1"/>
  <c r="AR285" i="20"/>
  <c r="AZ285" i="22"/>
  <c r="BD285" i="22" s="1"/>
  <c r="BB285" i="22"/>
  <c r="AP286" i="20"/>
  <c r="AT286" i="20" s="1"/>
  <c r="AR286" i="20"/>
  <c r="AZ286" i="22"/>
  <c r="BD286" i="22" s="1"/>
  <c r="BB286" i="22"/>
  <c r="AP287" i="20"/>
  <c r="AT287" i="20" s="1"/>
  <c r="AR287" i="20"/>
  <c r="AZ287" i="22"/>
  <c r="BD287" i="22" s="1"/>
  <c r="BB287" i="22"/>
  <c r="AP288" i="20"/>
  <c r="AT288" i="20" s="1"/>
  <c r="AR288" i="20"/>
  <c r="AZ288" i="22"/>
  <c r="BD288" i="22" s="1"/>
  <c r="BB288" i="22"/>
  <c r="AP289" i="20"/>
  <c r="AT289" i="20" s="1"/>
  <c r="AR289" i="20"/>
  <c r="AZ289" i="22"/>
  <c r="BD289" i="22" s="1"/>
  <c r="BB289" i="22"/>
  <c r="AP290" i="20"/>
  <c r="AT290" i="20" s="1"/>
  <c r="AR290" i="20"/>
  <c r="AZ290" i="22"/>
  <c r="BD290" i="22" s="1"/>
  <c r="BB290" i="22"/>
  <c r="AP291" i="20"/>
  <c r="AT291" i="20" s="1"/>
  <c r="AR291" i="20"/>
  <c r="AZ291" i="22"/>
  <c r="BD291" i="22" s="1"/>
  <c r="BB291" i="22"/>
  <c r="AP292" i="20"/>
  <c r="AT292" i="20" s="1"/>
  <c r="AR292" i="20"/>
  <c r="AZ292" i="22"/>
  <c r="BD292" i="22" s="1"/>
  <c r="BB292" i="22"/>
  <c r="AP293" i="20"/>
  <c r="AT293" i="20" s="1"/>
  <c r="AR293" i="20"/>
  <c r="AZ293" i="22"/>
  <c r="BD293" i="22" s="1"/>
  <c r="BB293" i="22"/>
  <c r="AP294" i="20"/>
  <c r="AT294" i="20" s="1"/>
  <c r="AR294" i="20"/>
  <c r="AZ294" i="22"/>
  <c r="BD294" i="22" s="1"/>
  <c r="BB294" i="22"/>
  <c r="AP295" i="20"/>
  <c r="AT295" i="20" s="1"/>
  <c r="AR295" i="20"/>
  <c r="AZ295" i="22"/>
  <c r="BD295" i="22" s="1"/>
  <c r="BB295" i="22"/>
  <c r="AP296" i="20"/>
  <c r="AT296" i="20" s="1"/>
  <c r="AR296" i="20"/>
  <c r="AZ296" i="22"/>
  <c r="BD296" i="22" s="1"/>
  <c r="BB296" i="22"/>
  <c r="AP297" i="20"/>
  <c r="AT297" i="20" s="1"/>
  <c r="AR297" i="20"/>
  <c r="AZ297" i="22"/>
  <c r="BD297" i="22" s="1"/>
  <c r="BB297" i="22"/>
  <c r="AP298" i="20"/>
  <c r="AT298" i="20" s="1"/>
  <c r="AR298" i="20"/>
  <c r="AZ298" i="22"/>
  <c r="BD298" i="22" s="1"/>
  <c r="BB298" i="22"/>
  <c r="AP299" i="20"/>
  <c r="AT299" i="20" s="1"/>
  <c r="AR299" i="20"/>
  <c r="AZ299" i="22"/>
  <c r="BD299" i="22" s="1"/>
  <c r="BB299" i="22"/>
  <c r="AP300" i="20"/>
  <c r="AT300" i="20" s="1"/>
  <c r="AR300" i="20"/>
  <c r="AZ300" i="22"/>
  <c r="BD300" i="22" s="1"/>
  <c r="BB300" i="22"/>
  <c r="AP301" i="20"/>
  <c r="AT301" i="20" s="1"/>
  <c r="AR301" i="20"/>
  <c r="AZ301" i="22"/>
  <c r="BD301" i="22" s="1"/>
  <c r="BB301" i="22"/>
  <c r="AP302" i="20"/>
  <c r="AT302" i="20" s="1"/>
  <c r="AR302" i="20"/>
  <c r="AZ302" i="22"/>
  <c r="BD302" i="22" s="1"/>
  <c r="BB302" i="22"/>
  <c r="AP303" i="20"/>
  <c r="AT303" i="20" s="1"/>
  <c r="AR303" i="20"/>
  <c r="AZ303" i="22"/>
  <c r="BD303" i="22" s="1"/>
  <c r="BB303" i="22"/>
  <c r="AP304" i="20"/>
  <c r="AT304" i="20" s="1"/>
  <c r="AR304" i="20"/>
  <c r="AZ304" i="22"/>
  <c r="BD304" i="22" s="1"/>
  <c r="BB304" i="22"/>
  <c r="AP305" i="20"/>
  <c r="AT305" i="20" s="1"/>
  <c r="AR305" i="20"/>
  <c r="AZ305" i="22"/>
  <c r="BD305" i="22" s="1"/>
  <c r="BB305" i="22"/>
  <c r="AP306" i="20"/>
  <c r="AT306" i="20" s="1"/>
  <c r="AR306" i="20"/>
  <c r="AZ306" i="22"/>
  <c r="BD306" i="22" s="1"/>
  <c r="BB306" i="22"/>
  <c r="AP307" i="20"/>
  <c r="AT307" i="20" s="1"/>
  <c r="AR307" i="20"/>
  <c r="AZ307" i="22"/>
  <c r="BD307" i="22" s="1"/>
  <c r="BB307" i="22"/>
  <c r="AP308" i="20"/>
  <c r="AT308" i="20" s="1"/>
  <c r="AR308" i="20"/>
  <c r="AZ308" i="22"/>
  <c r="BD308" i="22" s="1"/>
  <c r="BB308" i="22"/>
  <c r="AP309" i="20"/>
  <c r="AT309" i="20" s="1"/>
  <c r="AR309" i="20"/>
  <c r="AZ309" i="22"/>
  <c r="BD309" i="22" s="1"/>
  <c r="BB309" i="22"/>
  <c r="AP310" i="20"/>
  <c r="AT310" i="20" s="1"/>
  <c r="AR310" i="20"/>
  <c r="AZ310" i="22"/>
  <c r="BD310" i="22" s="1"/>
  <c r="BB310" i="22"/>
  <c r="AP311" i="20"/>
  <c r="AT311" i="20" s="1"/>
  <c r="AR311" i="20"/>
  <c r="AZ311" i="22"/>
  <c r="BD311" i="22" s="1"/>
  <c r="BB311" i="22"/>
  <c r="AP312" i="20"/>
  <c r="AT312" i="20" s="1"/>
  <c r="AR312" i="20"/>
  <c r="AZ312" i="22"/>
  <c r="BD312" i="22" s="1"/>
  <c r="BB312" i="22"/>
  <c r="AP313" i="20"/>
  <c r="AT313" i="20" s="1"/>
  <c r="AR313" i="20"/>
  <c r="AZ313" i="22"/>
  <c r="BD313" i="22" s="1"/>
  <c r="BB313" i="22"/>
  <c r="AP314" i="20"/>
  <c r="AT314" i="20" s="1"/>
  <c r="AR314" i="20"/>
  <c r="AZ314" i="22"/>
  <c r="BD314" i="22" s="1"/>
  <c r="BB314" i="22"/>
  <c r="AP315" i="20"/>
  <c r="AT315" i="20" s="1"/>
  <c r="AR315" i="20"/>
  <c r="AZ315" i="22"/>
  <c r="BD315" i="22" s="1"/>
  <c r="BB315" i="22"/>
  <c r="AP316" i="20"/>
  <c r="AT316" i="20" s="1"/>
  <c r="AR316" i="20"/>
  <c r="AZ316" i="22"/>
  <c r="BD316" i="22" s="1"/>
  <c r="BB316" i="22"/>
  <c r="AP317" i="20"/>
  <c r="AT317" i="20" s="1"/>
  <c r="AR317" i="20"/>
  <c r="AZ317" i="22"/>
  <c r="BD317" i="22" s="1"/>
  <c r="BB317" i="22"/>
  <c r="AP318" i="20"/>
  <c r="AT318" i="20" s="1"/>
  <c r="AR318" i="20"/>
  <c r="AZ318" i="22"/>
  <c r="BD318" i="22" s="1"/>
  <c r="BB318" i="22"/>
  <c r="AP319" i="20"/>
  <c r="AT319" i="20" s="1"/>
  <c r="AR319" i="20"/>
  <c r="AZ319" i="22"/>
  <c r="BD319" i="22" s="1"/>
  <c r="BB319" i="22"/>
  <c r="AP320" i="20"/>
  <c r="AT320" i="20" s="1"/>
  <c r="AR320" i="20"/>
  <c r="AZ320" i="22"/>
  <c r="BD320" i="22" s="1"/>
  <c r="BB320" i="22"/>
  <c r="AP321" i="20"/>
  <c r="AT321" i="20" s="1"/>
  <c r="AR321" i="20"/>
  <c r="AZ321" i="22"/>
  <c r="BD321" i="22" s="1"/>
  <c r="BB321" i="22"/>
  <c r="AP322" i="20"/>
  <c r="AT322" i="20" s="1"/>
  <c r="AR322" i="20"/>
  <c r="AZ322" i="22"/>
  <c r="BD322" i="22" s="1"/>
  <c r="BB322" i="22"/>
  <c r="AP323" i="20"/>
  <c r="AT323" i="20" s="1"/>
  <c r="AR323" i="20"/>
  <c r="AZ323" i="22"/>
  <c r="BD323" i="22" s="1"/>
  <c r="BB323" i="22"/>
  <c r="AP324" i="20"/>
  <c r="AT324" i="20" s="1"/>
  <c r="AR324" i="20"/>
  <c r="AZ324" i="22"/>
  <c r="BD324" i="22" s="1"/>
  <c r="BB324" i="22"/>
  <c r="AP325" i="20"/>
  <c r="AT325" i="20" s="1"/>
  <c r="AR325" i="20"/>
  <c r="AZ325" i="22"/>
  <c r="BD325" i="22" s="1"/>
  <c r="BB325" i="22"/>
  <c r="AP326" i="20"/>
  <c r="AT326" i="20" s="1"/>
  <c r="AR326" i="20"/>
  <c r="AZ326" i="22"/>
  <c r="BD326" i="22" s="1"/>
  <c r="BB326" i="22"/>
  <c r="AP327" i="20"/>
  <c r="AT327" i="20" s="1"/>
  <c r="AR327" i="20"/>
  <c r="AZ327" i="22"/>
  <c r="BD327" i="22" s="1"/>
  <c r="BB327" i="22"/>
  <c r="AP328" i="20"/>
  <c r="AT328" i="20" s="1"/>
  <c r="AR328" i="20"/>
  <c r="AZ328" i="22"/>
  <c r="BD328" i="22" s="1"/>
  <c r="BB328" i="22"/>
  <c r="AP329" i="20"/>
  <c r="AT329" i="20" s="1"/>
  <c r="AR329" i="20"/>
  <c r="AZ329" i="22"/>
  <c r="BD329" i="22" s="1"/>
  <c r="BB329" i="22"/>
  <c r="AP330" i="20"/>
  <c r="AT330" i="20" s="1"/>
  <c r="AR330" i="20"/>
  <c r="AZ330" i="22"/>
  <c r="BD330" i="22" s="1"/>
  <c r="BB330" i="22"/>
  <c r="AP331" i="20"/>
  <c r="AT331" i="20" s="1"/>
  <c r="AR331" i="20"/>
  <c r="AZ331" i="22"/>
  <c r="BD331" i="22" s="1"/>
  <c r="BB331" i="22"/>
  <c r="AP332" i="20"/>
  <c r="AT332" i="20" s="1"/>
  <c r="AR332" i="20"/>
  <c r="AZ332" i="22"/>
  <c r="BD332" i="22" s="1"/>
  <c r="BB332" i="22"/>
  <c r="AP333" i="20"/>
  <c r="AT333" i="20" s="1"/>
  <c r="AR333" i="20"/>
  <c r="AZ333" i="22"/>
  <c r="BD333" i="22" s="1"/>
  <c r="BB333" i="22"/>
  <c r="AP334" i="20"/>
  <c r="AT334" i="20" s="1"/>
  <c r="AR334" i="20"/>
  <c r="AZ334" i="22"/>
  <c r="BD334" i="22" s="1"/>
  <c r="BB334" i="22"/>
  <c r="AP335" i="20"/>
  <c r="AT335" i="20" s="1"/>
  <c r="AR335" i="20"/>
  <c r="AZ335" i="22"/>
  <c r="BD335" i="22" s="1"/>
  <c r="BB335" i="22"/>
  <c r="AP336" i="20"/>
  <c r="AT336" i="20" s="1"/>
  <c r="AR336" i="20"/>
  <c r="AZ336" i="22"/>
  <c r="BD336" i="22" s="1"/>
  <c r="BB336" i="22"/>
  <c r="AP337" i="20"/>
  <c r="AT337" i="20" s="1"/>
  <c r="AR337" i="20"/>
  <c r="AZ337" i="22"/>
  <c r="BD337" i="22" s="1"/>
  <c r="BB337" i="22"/>
  <c r="AP338" i="20"/>
  <c r="AT338" i="20" s="1"/>
  <c r="AR338" i="20"/>
  <c r="AZ338" i="22"/>
  <c r="BD338" i="22" s="1"/>
  <c r="BB338" i="22"/>
  <c r="AP339" i="20"/>
  <c r="AT339" i="20" s="1"/>
  <c r="AR339" i="20"/>
  <c r="AZ339" i="22"/>
  <c r="BD339" i="22" s="1"/>
  <c r="BB339" i="22"/>
  <c r="AP340" i="20"/>
  <c r="AT340" i="20" s="1"/>
  <c r="AR340" i="20"/>
  <c r="AZ340" i="22"/>
  <c r="BD340" i="22" s="1"/>
  <c r="BB340" i="22"/>
  <c r="AP341" i="20"/>
  <c r="AT341" i="20" s="1"/>
  <c r="AR341" i="20"/>
  <c r="AZ341" i="22"/>
  <c r="BD341" i="22" s="1"/>
  <c r="BB341" i="22"/>
  <c r="AP342" i="20"/>
  <c r="AT342" i="20" s="1"/>
  <c r="AR342" i="20"/>
  <c r="AZ342" i="22"/>
  <c r="BD342" i="22" s="1"/>
  <c r="BB342" i="22"/>
  <c r="AP343" i="20"/>
  <c r="AT343" i="20" s="1"/>
  <c r="AR343" i="20"/>
  <c r="AZ343" i="22"/>
  <c r="BD343" i="22" s="1"/>
  <c r="BB343" i="22"/>
  <c r="AP344" i="20"/>
  <c r="AT344" i="20" s="1"/>
  <c r="AR344" i="20"/>
  <c r="AZ344" i="22"/>
  <c r="BD344" i="22" s="1"/>
  <c r="BB344" i="22"/>
  <c r="AP345" i="20"/>
  <c r="AT345" i="20" s="1"/>
  <c r="AR345" i="20"/>
  <c r="AZ345" i="22"/>
  <c r="BD345" i="22" s="1"/>
  <c r="BB345" i="22"/>
  <c r="AP346" i="20"/>
  <c r="AT346" i="20" s="1"/>
  <c r="AR346" i="20"/>
  <c r="AZ346" i="22"/>
  <c r="BD346" i="22" s="1"/>
  <c r="BB346" i="22"/>
  <c r="AP347" i="20"/>
  <c r="AT347" i="20" s="1"/>
  <c r="AR347" i="20"/>
  <c r="AZ347" i="22"/>
  <c r="BD347" i="22" s="1"/>
  <c r="BB347" i="22"/>
  <c r="AP348" i="20"/>
  <c r="AT348" i="20" s="1"/>
  <c r="AR348" i="20"/>
  <c r="AZ348" i="22"/>
  <c r="BD348" i="22" s="1"/>
  <c r="BB348" i="22"/>
  <c r="AP349" i="20"/>
  <c r="AT349" i="20" s="1"/>
  <c r="AR349" i="20"/>
  <c r="AZ349" i="22"/>
  <c r="BD349" i="22" s="1"/>
  <c r="BB349" i="22"/>
  <c r="AP350" i="20"/>
  <c r="AT350" i="20" s="1"/>
  <c r="AR350" i="20"/>
  <c r="AZ350" i="22"/>
  <c r="BD350" i="22" s="1"/>
  <c r="BB350" i="22"/>
  <c r="AP351" i="20"/>
  <c r="AT351" i="20" s="1"/>
  <c r="AR351" i="20"/>
  <c r="AZ351" i="22"/>
  <c r="BD351" i="22" s="1"/>
  <c r="BB351" i="22"/>
  <c r="AP352" i="20"/>
  <c r="AT352" i="20" s="1"/>
  <c r="AR352" i="20"/>
  <c r="AZ352" i="22"/>
  <c r="BD352" i="22" s="1"/>
  <c r="BB352" i="22"/>
  <c r="AP353" i="20"/>
  <c r="AT353" i="20" s="1"/>
  <c r="AR353" i="20"/>
  <c r="AZ353" i="22"/>
  <c r="BD353" i="22" s="1"/>
  <c r="BB353" i="22"/>
  <c r="AP354" i="20"/>
  <c r="AT354" i="20" s="1"/>
  <c r="AR354" i="20"/>
  <c r="AZ354" i="22"/>
  <c r="BD354" i="22" s="1"/>
  <c r="BB354" i="22"/>
  <c r="AP355" i="20"/>
  <c r="AT355" i="20" s="1"/>
  <c r="AR355" i="20"/>
  <c r="AZ355" i="22"/>
  <c r="BD355" i="22" s="1"/>
  <c r="BB355" i="22"/>
  <c r="AP356" i="20"/>
  <c r="AT356" i="20" s="1"/>
  <c r="AR356" i="20"/>
  <c r="AZ356" i="22"/>
  <c r="BD356" i="22" s="1"/>
  <c r="BB356" i="22"/>
  <c r="AP357" i="20"/>
  <c r="AT357" i="20" s="1"/>
  <c r="AR357" i="20"/>
  <c r="AZ357" i="22"/>
  <c r="BD357" i="22" s="1"/>
  <c r="BB357" i="22"/>
  <c r="AP358" i="20"/>
  <c r="AT358" i="20" s="1"/>
  <c r="AR358" i="20"/>
  <c r="AZ358" i="22"/>
  <c r="BD358" i="22" s="1"/>
  <c r="BB358" i="22"/>
  <c r="AP359" i="20"/>
  <c r="AT359" i="20" s="1"/>
  <c r="AR359" i="20"/>
  <c r="AZ359" i="22"/>
  <c r="BD359" i="22" s="1"/>
  <c r="BB359" i="22"/>
  <c r="AP360" i="20"/>
  <c r="AT360" i="20" s="1"/>
  <c r="AR360" i="20"/>
  <c r="AZ360" i="22"/>
  <c r="BD360" i="22" s="1"/>
  <c r="BB360" i="22"/>
  <c r="AP361" i="20"/>
  <c r="AT361" i="20" s="1"/>
  <c r="AR361" i="20"/>
  <c r="AZ361" i="22"/>
  <c r="BD361" i="22" s="1"/>
  <c r="BB361" i="22"/>
  <c r="AP362" i="20"/>
  <c r="AT362" i="20" s="1"/>
  <c r="AR362" i="20"/>
  <c r="AZ362" i="22"/>
  <c r="BD362" i="22" s="1"/>
  <c r="BB362" i="22"/>
  <c r="AP363" i="20"/>
  <c r="AT363" i="20" s="1"/>
  <c r="AR363" i="20"/>
  <c r="AZ363" i="22"/>
  <c r="BD363" i="22" s="1"/>
  <c r="BB363" i="22"/>
  <c r="AP364" i="20"/>
  <c r="AT364" i="20" s="1"/>
  <c r="AR364" i="20"/>
  <c r="AZ364" i="22"/>
  <c r="BD364" i="22" s="1"/>
  <c r="BB364" i="22"/>
  <c r="AP365" i="20"/>
  <c r="AT365" i="20" s="1"/>
  <c r="AR365" i="20"/>
  <c r="AZ365" i="22"/>
  <c r="BD365" i="22" s="1"/>
  <c r="BB365" i="22"/>
  <c r="AP366" i="20"/>
  <c r="AT366" i="20" s="1"/>
  <c r="AR366" i="20"/>
  <c r="AZ366" i="22"/>
  <c r="BD366" i="22" s="1"/>
  <c r="BB366" i="22"/>
  <c r="AP367" i="20"/>
  <c r="AT367" i="20" s="1"/>
  <c r="AR367" i="20"/>
  <c r="AZ367" i="22"/>
  <c r="BD367" i="22" s="1"/>
  <c r="BB367" i="22"/>
  <c r="AP368" i="20"/>
  <c r="AT368" i="20" s="1"/>
  <c r="AR368" i="20"/>
  <c r="AZ368" i="22"/>
  <c r="BD368" i="22" s="1"/>
  <c r="BB368" i="22"/>
  <c r="AP369" i="20"/>
  <c r="AT369" i="20" s="1"/>
  <c r="AR369" i="20"/>
  <c r="AZ369" i="22"/>
  <c r="BD369" i="22" s="1"/>
  <c r="BB369" i="22"/>
  <c r="AP370" i="20"/>
  <c r="AT370" i="20" s="1"/>
  <c r="AR370" i="20"/>
  <c r="AZ370" i="22"/>
  <c r="BD370" i="22" s="1"/>
  <c r="BB370" i="22"/>
  <c r="AP371" i="20"/>
  <c r="AT371" i="20" s="1"/>
  <c r="AR371" i="20"/>
  <c r="AZ371" i="22"/>
  <c r="BD371" i="22" s="1"/>
  <c r="BB371" i="22"/>
  <c r="AP372" i="20"/>
  <c r="AT372" i="20" s="1"/>
  <c r="AR372" i="20"/>
  <c r="AZ372" i="22"/>
  <c r="BD372" i="22" s="1"/>
  <c r="BB372" i="22"/>
  <c r="AP373" i="20"/>
  <c r="AT373" i="20" s="1"/>
  <c r="AR373" i="20"/>
  <c r="AZ373" i="22"/>
  <c r="BD373" i="22" s="1"/>
  <c r="BB373" i="22"/>
  <c r="AP374" i="20"/>
  <c r="AT374" i="20" s="1"/>
  <c r="AR374" i="20"/>
  <c r="AZ374" i="22"/>
  <c r="BD374" i="22" s="1"/>
  <c r="BB374" i="22"/>
  <c r="AP375" i="20"/>
  <c r="AT375" i="20" s="1"/>
  <c r="AR375" i="20"/>
  <c r="AZ375" i="22"/>
  <c r="BD375" i="22" s="1"/>
  <c r="BB375" i="22"/>
  <c r="AP376" i="20"/>
  <c r="AT376" i="20" s="1"/>
  <c r="AR376" i="20"/>
  <c r="AZ376" i="22"/>
  <c r="BD376" i="22" s="1"/>
  <c r="BB376" i="22"/>
  <c r="AP377" i="20"/>
  <c r="AT377" i="20" s="1"/>
  <c r="AR377" i="20"/>
  <c r="AZ377" i="22"/>
  <c r="BD377" i="22" s="1"/>
  <c r="BB377" i="22"/>
  <c r="AP378" i="20"/>
  <c r="AT378" i="20" s="1"/>
  <c r="AR378" i="20"/>
  <c r="AZ378" i="22"/>
  <c r="BD378" i="22" s="1"/>
  <c r="BB378" i="22"/>
  <c r="AP379" i="20"/>
  <c r="AT379" i="20" s="1"/>
  <c r="AR379" i="20"/>
  <c r="AZ379" i="22"/>
  <c r="BD379" i="22" s="1"/>
  <c r="BB379" i="22"/>
  <c r="AP380" i="20"/>
  <c r="AT380" i="20" s="1"/>
  <c r="AR380" i="20"/>
  <c r="AZ380" i="22"/>
  <c r="BD380" i="22" s="1"/>
  <c r="BB380" i="22"/>
  <c r="AP381" i="20"/>
  <c r="AT381" i="20" s="1"/>
  <c r="AR381" i="20"/>
  <c r="AZ381" i="22"/>
  <c r="BD381" i="22" s="1"/>
  <c r="BB381" i="22"/>
  <c r="AP382" i="20"/>
  <c r="AT382" i="20" s="1"/>
  <c r="AR382" i="20"/>
  <c r="AZ382" i="22"/>
  <c r="BD382" i="22" s="1"/>
  <c r="BB382" i="22"/>
  <c r="AP383" i="20"/>
  <c r="AT383" i="20" s="1"/>
  <c r="AR383" i="20"/>
  <c r="AZ383" i="22"/>
  <c r="BD383" i="22" s="1"/>
  <c r="BB383" i="22"/>
  <c r="AP384" i="20"/>
  <c r="AT384" i="20" s="1"/>
  <c r="AR384" i="20"/>
  <c r="AZ384" i="22"/>
  <c r="BD384" i="22" s="1"/>
  <c r="BB384" i="22"/>
  <c r="AP385" i="20"/>
  <c r="AT385" i="20" s="1"/>
  <c r="AR385" i="20"/>
  <c r="AZ385" i="22"/>
  <c r="BD385" i="22" s="1"/>
  <c r="BB385" i="22"/>
  <c r="AP386" i="20"/>
  <c r="AT386" i="20" s="1"/>
  <c r="AR386" i="20"/>
  <c r="AZ386" i="22"/>
  <c r="BD386" i="22" s="1"/>
  <c r="BB386" i="22"/>
  <c r="AP387" i="20"/>
  <c r="AT387" i="20" s="1"/>
  <c r="AR387" i="20"/>
  <c r="AZ387" i="22"/>
  <c r="BD387" i="22" s="1"/>
  <c r="BB387" i="22"/>
  <c r="AP388" i="20"/>
  <c r="AT388" i="20" s="1"/>
  <c r="AR388" i="20"/>
  <c r="AZ388" i="22"/>
  <c r="BD388" i="22" s="1"/>
  <c r="BB388" i="22"/>
  <c r="AP389" i="20"/>
  <c r="AT389" i="20" s="1"/>
  <c r="AR389" i="20"/>
  <c r="AZ389" i="22"/>
  <c r="BD389" i="22" s="1"/>
  <c r="BB389" i="22"/>
  <c r="AP390" i="20"/>
  <c r="AT390" i="20" s="1"/>
  <c r="AR390" i="20"/>
  <c r="AZ390" i="22"/>
  <c r="BD390" i="22" s="1"/>
  <c r="BB390" i="22"/>
  <c r="AP391" i="20"/>
  <c r="AT391" i="20" s="1"/>
  <c r="AR391" i="20"/>
  <c r="AZ391" i="22"/>
  <c r="BD391" i="22" s="1"/>
  <c r="BB391" i="22"/>
  <c r="AP392" i="20"/>
  <c r="AT392" i="20" s="1"/>
  <c r="AR392" i="20"/>
  <c r="AZ392" i="22"/>
  <c r="BD392" i="22" s="1"/>
  <c r="BB392" i="22"/>
  <c r="AP393" i="20"/>
  <c r="AT393" i="20" s="1"/>
  <c r="AR393" i="20"/>
  <c r="AZ393" i="22"/>
  <c r="BD393" i="22" s="1"/>
  <c r="BB393" i="22"/>
  <c r="AP394" i="20"/>
  <c r="AT394" i="20" s="1"/>
  <c r="AR394" i="20"/>
  <c r="AZ394" i="22"/>
  <c r="BD394" i="22" s="1"/>
  <c r="BB394" i="22"/>
  <c r="AP395" i="20"/>
  <c r="AT395" i="20" s="1"/>
  <c r="AR395" i="20"/>
  <c r="AZ395" i="22"/>
  <c r="BD395" i="22" s="1"/>
  <c r="BB395" i="22"/>
  <c r="AP396" i="20"/>
  <c r="AT396" i="20" s="1"/>
  <c r="AR396" i="20"/>
  <c r="AZ396" i="22"/>
  <c r="BD396" i="22" s="1"/>
  <c r="BB396" i="22"/>
  <c r="AP397" i="20"/>
  <c r="AT397" i="20" s="1"/>
  <c r="AR397" i="20"/>
  <c r="AZ397" i="22"/>
  <c r="BD397" i="22" s="1"/>
  <c r="BB397" i="22"/>
  <c r="AP398" i="20"/>
  <c r="AT398" i="20" s="1"/>
  <c r="AR398" i="20"/>
  <c r="AZ398" i="22"/>
  <c r="BD398" i="22" s="1"/>
  <c r="BB398" i="22"/>
  <c r="AP399" i="20"/>
  <c r="AT399" i="20" s="1"/>
  <c r="AR399" i="20"/>
  <c r="AZ399" i="22"/>
  <c r="BD399" i="22" s="1"/>
  <c r="BB399" i="22"/>
  <c r="AP400" i="20"/>
  <c r="AT400" i="20" s="1"/>
  <c r="AR400" i="20"/>
  <c r="AZ400" i="22"/>
  <c r="BD400" i="22" s="1"/>
  <c r="BB400" i="22"/>
  <c r="AP401" i="20"/>
  <c r="AT401" i="20" s="1"/>
  <c r="AR401" i="20"/>
  <c r="AZ401" i="22"/>
  <c r="BD401" i="22" s="1"/>
  <c r="BB401" i="22"/>
  <c r="AP402" i="20"/>
  <c r="AT402" i="20" s="1"/>
  <c r="AR402" i="20"/>
  <c r="AZ402" i="22"/>
  <c r="BD402" i="22" s="1"/>
  <c r="BB402" i="22"/>
  <c r="AP403" i="20"/>
  <c r="AT403" i="20" s="1"/>
  <c r="AR403" i="20"/>
  <c r="AZ403" i="22"/>
  <c r="BD403" i="22" s="1"/>
  <c r="BB403" i="22"/>
  <c r="AP404" i="20"/>
  <c r="AT404" i="20" s="1"/>
  <c r="AR404" i="20"/>
  <c r="AZ404" i="22"/>
  <c r="BD404" i="22" s="1"/>
  <c r="BB404" i="22"/>
  <c r="AP405" i="20"/>
  <c r="AT405" i="20" s="1"/>
  <c r="AR405" i="20"/>
  <c r="AZ405" i="22"/>
  <c r="BD405" i="22" s="1"/>
  <c r="BB405" i="22"/>
  <c r="AP406" i="20"/>
  <c r="AT406" i="20" s="1"/>
  <c r="AR406" i="20"/>
  <c r="AZ406" i="22"/>
  <c r="BD406" i="22" s="1"/>
  <c r="BB406" i="22"/>
  <c r="AP407" i="20"/>
  <c r="AT407" i="20" s="1"/>
  <c r="AR407" i="20"/>
  <c r="AZ407" i="22"/>
  <c r="BD407" i="22" s="1"/>
  <c r="BB407" i="22"/>
  <c r="AP408" i="20"/>
  <c r="AT408" i="20" s="1"/>
  <c r="AR408" i="20"/>
  <c r="AZ408" i="22"/>
  <c r="BD408" i="22" s="1"/>
  <c r="BB408" i="22"/>
  <c r="AP409" i="20"/>
  <c r="AT409" i="20" s="1"/>
  <c r="AR409" i="20"/>
  <c r="AZ409" i="22"/>
  <c r="BD409" i="22" s="1"/>
  <c r="BB409" i="22"/>
  <c r="AP410" i="20"/>
  <c r="AT410" i="20" s="1"/>
  <c r="AR410" i="20"/>
  <c r="AZ410" i="22"/>
  <c r="BD410" i="22" s="1"/>
  <c r="BB410" i="22"/>
  <c r="AP411" i="20"/>
  <c r="AT411" i="20" s="1"/>
  <c r="AR411" i="20"/>
  <c r="AZ411" i="22"/>
  <c r="BD411" i="22" s="1"/>
  <c r="BB411" i="22"/>
  <c r="AP412" i="20"/>
  <c r="AT412" i="20" s="1"/>
  <c r="AR412" i="20"/>
  <c r="AZ412" i="22"/>
  <c r="BD412" i="22" s="1"/>
  <c r="BB412" i="22"/>
  <c r="AP413" i="20"/>
  <c r="AT413" i="20" s="1"/>
  <c r="AR413" i="20"/>
  <c r="AZ413" i="22"/>
  <c r="BD413" i="22" s="1"/>
  <c r="BB413" i="22"/>
  <c r="AP414" i="20"/>
  <c r="AT414" i="20" s="1"/>
  <c r="AR414" i="20"/>
  <c r="AZ414" i="22"/>
  <c r="BD414" i="22" s="1"/>
  <c r="BB414" i="22"/>
  <c r="AP415" i="20"/>
  <c r="AT415" i="20" s="1"/>
  <c r="AR415" i="20"/>
  <c r="AZ415" i="22"/>
  <c r="BD415" i="22" s="1"/>
  <c r="BB415" i="22"/>
  <c r="AP416" i="20"/>
  <c r="AT416" i="20" s="1"/>
  <c r="AR416" i="20"/>
  <c r="AZ416" i="22"/>
  <c r="BD416" i="22" s="1"/>
  <c r="BB416" i="22"/>
  <c r="AP417" i="20"/>
  <c r="AT417" i="20" s="1"/>
  <c r="AR417" i="20"/>
  <c r="AZ417" i="22"/>
  <c r="BD417" i="22" s="1"/>
  <c r="BB417" i="22"/>
  <c r="AP418" i="20"/>
  <c r="AT418" i="20" s="1"/>
  <c r="AR418" i="20"/>
  <c r="AZ418" i="22"/>
  <c r="BD418" i="22" s="1"/>
  <c r="BB418" i="22"/>
  <c r="AP419" i="20"/>
  <c r="AT419" i="20" s="1"/>
  <c r="AR419" i="20"/>
  <c r="AZ419" i="22"/>
  <c r="BD419" i="22" s="1"/>
  <c r="BB419" i="22"/>
  <c r="AP420" i="20"/>
  <c r="AT420" i="20" s="1"/>
  <c r="AR420" i="20"/>
  <c r="AZ420" i="22"/>
  <c r="BD420" i="22" s="1"/>
  <c r="BB420" i="22"/>
  <c r="AP421" i="20"/>
  <c r="AT421" i="20" s="1"/>
  <c r="AR421" i="20"/>
  <c r="AZ421" i="22"/>
  <c r="BD421" i="22" s="1"/>
  <c r="BB421" i="22"/>
  <c r="AP422" i="20"/>
  <c r="AT422" i="20" s="1"/>
  <c r="AR422" i="20"/>
  <c r="AZ422" i="22"/>
  <c r="BD422" i="22" s="1"/>
  <c r="BB422" i="22"/>
  <c r="AP423" i="20"/>
  <c r="AT423" i="20" s="1"/>
  <c r="AR423" i="20"/>
  <c r="AZ423" i="22"/>
  <c r="BD423" i="22" s="1"/>
  <c r="BB423" i="22"/>
  <c r="AP424" i="20"/>
  <c r="AT424" i="20" s="1"/>
  <c r="AR424" i="20"/>
  <c r="AZ424" i="22"/>
  <c r="BD424" i="22" s="1"/>
  <c r="BB424" i="22"/>
  <c r="AP425" i="20"/>
  <c r="AT425" i="20" s="1"/>
  <c r="AR425" i="20"/>
  <c r="AZ425" i="22"/>
  <c r="BD425" i="22" s="1"/>
  <c r="BB425" i="22"/>
  <c r="AP426" i="20"/>
  <c r="AT426" i="20" s="1"/>
  <c r="AR426" i="20"/>
  <c r="AZ426" i="22"/>
  <c r="BD426" i="22" s="1"/>
  <c r="BB426" i="22"/>
  <c r="AP427" i="20"/>
  <c r="AT427" i="20" s="1"/>
  <c r="AR427" i="20"/>
  <c r="AZ427" i="22"/>
  <c r="BD427" i="22" s="1"/>
  <c r="BB427" i="22"/>
  <c r="AP428" i="20"/>
  <c r="AT428" i="20" s="1"/>
  <c r="AR428" i="20"/>
  <c r="AZ428" i="22"/>
  <c r="BD428" i="22" s="1"/>
  <c r="BB428" i="22"/>
  <c r="AP429" i="20"/>
  <c r="AT429" i="20" s="1"/>
  <c r="AR429" i="20"/>
  <c r="AZ429" i="22"/>
  <c r="BD429" i="22" s="1"/>
  <c r="BB429" i="22"/>
  <c r="AP430" i="20"/>
  <c r="AT430" i="20" s="1"/>
  <c r="AR430" i="20"/>
  <c r="AZ430" i="22"/>
  <c r="BD430" i="22" s="1"/>
  <c r="BB430" i="22"/>
  <c r="AP431" i="20"/>
  <c r="AT431" i="20" s="1"/>
  <c r="AR431" i="20"/>
  <c r="AZ431" i="22"/>
  <c r="BD431" i="22" s="1"/>
  <c r="BB431" i="22"/>
  <c r="AP432" i="20"/>
  <c r="AT432" i="20" s="1"/>
  <c r="AR432" i="20"/>
  <c r="AZ432" i="22"/>
  <c r="BD432" i="22" s="1"/>
  <c r="BB432" i="22"/>
  <c r="AP433" i="20"/>
  <c r="AT433" i="20" s="1"/>
  <c r="AR433" i="20"/>
  <c r="AZ433" i="22"/>
  <c r="BD433" i="22" s="1"/>
  <c r="BB433" i="22"/>
  <c r="AP434" i="20"/>
  <c r="AT434" i="20" s="1"/>
  <c r="AR434" i="20"/>
  <c r="AZ434" i="22"/>
  <c r="BD434" i="22" s="1"/>
  <c r="BB434" i="22"/>
  <c r="AP435" i="20"/>
  <c r="AT435" i="20" s="1"/>
  <c r="AR435" i="20"/>
  <c r="AZ435" i="22"/>
  <c r="BD435" i="22" s="1"/>
  <c r="BB435" i="22"/>
  <c r="AP436" i="20"/>
  <c r="AT436" i="20" s="1"/>
  <c r="AR436" i="20"/>
  <c r="AZ436" i="22"/>
  <c r="BD436" i="22" s="1"/>
  <c r="BB436" i="22"/>
  <c r="AP437" i="20"/>
  <c r="AT437" i="20" s="1"/>
  <c r="AR437" i="20"/>
  <c r="AZ437" i="22"/>
  <c r="BD437" i="22" s="1"/>
  <c r="BB437" i="22"/>
  <c r="AP438" i="20"/>
  <c r="AT438" i="20" s="1"/>
  <c r="AR438" i="20"/>
  <c r="AZ438" i="22"/>
  <c r="BD438" i="22" s="1"/>
  <c r="BB438" i="22"/>
  <c r="AP439" i="20"/>
  <c r="AT439" i="20" s="1"/>
  <c r="AR439" i="20"/>
  <c r="AZ439" i="22"/>
  <c r="BD439" i="22" s="1"/>
  <c r="BB439" i="22"/>
  <c r="AP440" i="20"/>
  <c r="AT440" i="20" s="1"/>
  <c r="AR440" i="20"/>
  <c r="AZ440" i="22"/>
  <c r="BD440" i="22" s="1"/>
  <c r="BB440" i="22"/>
  <c r="AP441" i="20"/>
  <c r="AT441" i="20" s="1"/>
  <c r="AR441" i="20"/>
  <c r="AZ441" i="22"/>
  <c r="BD441" i="22" s="1"/>
  <c r="BB441" i="22"/>
  <c r="AP442" i="20"/>
  <c r="AT442" i="20" s="1"/>
  <c r="AR442" i="20"/>
  <c r="AZ442" i="22"/>
  <c r="BD442" i="22" s="1"/>
  <c r="BB442" i="22"/>
  <c r="AP443" i="20"/>
  <c r="AT443" i="20" s="1"/>
  <c r="AR443" i="20"/>
  <c r="AZ443" i="22"/>
  <c r="BD443" i="22" s="1"/>
  <c r="BB443" i="22"/>
  <c r="AP444" i="20"/>
  <c r="AT444" i="20" s="1"/>
  <c r="AR444" i="20"/>
  <c r="AZ444" i="22"/>
  <c r="BD444" i="22" s="1"/>
  <c r="BB444" i="22"/>
  <c r="AP445" i="20"/>
  <c r="AT445" i="20" s="1"/>
  <c r="AR445" i="20"/>
  <c r="AZ445" i="22"/>
  <c r="BD445" i="22" s="1"/>
  <c r="BB445" i="22"/>
  <c r="AP446" i="20"/>
  <c r="AT446" i="20" s="1"/>
  <c r="AR446" i="20"/>
  <c r="AZ446" i="22"/>
  <c r="BD446" i="22" s="1"/>
  <c r="BB446" i="22"/>
  <c r="AP447" i="20"/>
  <c r="AT447" i="20" s="1"/>
  <c r="AR447" i="20"/>
  <c r="AZ447" i="22"/>
  <c r="BD447" i="22" s="1"/>
  <c r="BB447" i="22"/>
  <c r="AP448" i="20"/>
  <c r="AT448" i="20" s="1"/>
  <c r="AR448" i="20"/>
  <c r="AZ448" i="22"/>
  <c r="BD448" i="22" s="1"/>
  <c r="BB448" i="22"/>
  <c r="AP449" i="20"/>
  <c r="AT449" i="20" s="1"/>
  <c r="AR449" i="20"/>
  <c r="AZ449" i="22"/>
  <c r="BD449" i="22" s="1"/>
  <c r="BB449" i="22"/>
  <c r="AP450" i="20"/>
  <c r="AT450" i="20" s="1"/>
  <c r="AR450" i="20"/>
  <c r="AZ450" i="22"/>
  <c r="BD450" i="22" s="1"/>
  <c r="BB450" i="22"/>
  <c r="AP451" i="20"/>
  <c r="AT451" i="20" s="1"/>
  <c r="AR451" i="20"/>
  <c r="AZ451" i="22"/>
  <c r="BD451" i="22" s="1"/>
  <c r="BB451" i="22"/>
  <c r="AP452" i="20"/>
  <c r="AT452" i="20" s="1"/>
  <c r="AR452" i="20"/>
  <c r="AZ452" i="22"/>
  <c r="BD452" i="22" s="1"/>
  <c r="BB452" i="22"/>
  <c r="AP453" i="20"/>
  <c r="AT453" i="20" s="1"/>
  <c r="AR453" i="20"/>
  <c r="AZ453" i="22"/>
  <c r="BD453" i="22" s="1"/>
  <c r="BB453" i="22"/>
  <c r="AP454" i="20"/>
  <c r="AT454" i="20" s="1"/>
  <c r="AR454" i="20"/>
  <c r="AZ454" i="22"/>
  <c r="BD454" i="22" s="1"/>
  <c r="BB454" i="22"/>
  <c r="AP455" i="20"/>
  <c r="AT455" i="20" s="1"/>
  <c r="AR455" i="20"/>
  <c r="AZ455" i="22"/>
  <c r="BD455" i="22" s="1"/>
  <c r="BB455" i="22"/>
  <c r="AP456" i="20"/>
  <c r="AT456" i="20" s="1"/>
  <c r="AR456" i="20"/>
  <c r="AZ456" i="22"/>
  <c r="BD456" i="22" s="1"/>
  <c r="BB456" i="22"/>
  <c r="AP457" i="20"/>
  <c r="AT457" i="20" s="1"/>
  <c r="AR457" i="20"/>
  <c r="AZ457" i="22"/>
  <c r="BD457" i="22" s="1"/>
  <c r="BB457" i="22"/>
  <c r="AP458" i="20"/>
  <c r="AT458" i="20" s="1"/>
  <c r="AR458" i="20"/>
  <c r="AZ458" i="22"/>
  <c r="BD458" i="22" s="1"/>
  <c r="BB458" i="22"/>
  <c r="AP459" i="20"/>
  <c r="AT459" i="20" s="1"/>
  <c r="AR459" i="20"/>
  <c r="AZ459" i="22"/>
  <c r="BD459" i="22" s="1"/>
  <c r="BB459" i="22"/>
  <c r="AP460" i="20"/>
  <c r="AT460" i="20" s="1"/>
  <c r="AR460" i="20"/>
  <c r="AZ460" i="22"/>
  <c r="BD460" i="22" s="1"/>
  <c r="BB460" i="22"/>
  <c r="AP461" i="20"/>
  <c r="AT461" i="20" s="1"/>
  <c r="AR461" i="20"/>
  <c r="AZ461" i="22"/>
  <c r="BD461" i="22" s="1"/>
  <c r="BB461" i="22"/>
  <c r="AP462" i="20"/>
  <c r="AT462" i="20" s="1"/>
  <c r="AR462" i="20"/>
  <c r="AZ462" i="22"/>
  <c r="BD462" i="22" s="1"/>
  <c r="BB462" i="22"/>
  <c r="AP463" i="20"/>
  <c r="AT463" i="20" s="1"/>
  <c r="AR463" i="20"/>
  <c r="AZ463" i="22"/>
  <c r="BD463" i="22" s="1"/>
  <c r="BB463" i="22"/>
  <c r="AP464" i="20"/>
  <c r="AT464" i="20" s="1"/>
  <c r="AR464" i="20"/>
  <c r="AZ464" i="22"/>
  <c r="BD464" i="22" s="1"/>
  <c r="BB464" i="22"/>
  <c r="AP465" i="20"/>
  <c r="AT465" i="20" s="1"/>
  <c r="AR465" i="20"/>
  <c r="AZ465" i="22"/>
  <c r="BD465" i="22" s="1"/>
  <c r="BB465" i="22"/>
  <c r="AP466" i="20"/>
  <c r="AT466" i="20" s="1"/>
  <c r="AR466" i="20"/>
  <c r="AZ466" i="22"/>
  <c r="BD466" i="22" s="1"/>
  <c r="BB466" i="22"/>
  <c r="AP467" i="20"/>
  <c r="AT467" i="20" s="1"/>
  <c r="AR467" i="20"/>
  <c r="AZ467" i="22"/>
  <c r="BD467" i="22" s="1"/>
  <c r="BB467" i="22"/>
  <c r="AP468" i="20"/>
  <c r="AT468" i="20" s="1"/>
  <c r="AR468" i="20"/>
  <c r="AZ468" i="22"/>
  <c r="BD468" i="22" s="1"/>
  <c r="BB468" i="22"/>
  <c r="AP469" i="20"/>
  <c r="AT469" i="20" s="1"/>
  <c r="AR469" i="20"/>
  <c r="AZ469" i="22"/>
  <c r="BD469" i="22" s="1"/>
  <c r="BB469" i="22"/>
  <c r="AP470" i="20"/>
  <c r="AT470" i="20" s="1"/>
  <c r="AR470" i="20"/>
  <c r="AZ470" i="22"/>
  <c r="BD470" i="22" s="1"/>
  <c r="BB470" i="22"/>
  <c r="AP471" i="20"/>
  <c r="AT471" i="20" s="1"/>
  <c r="AR471" i="20"/>
  <c r="AZ471" i="22"/>
  <c r="BD471" i="22" s="1"/>
  <c r="BB471" i="22"/>
  <c r="AP472" i="20"/>
  <c r="AT472" i="20" s="1"/>
  <c r="AR472" i="20"/>
  <c r="AZ472" i="22"/>
  <c r="BD472" i="22" s="1"/>
  <c r="BB472" i="22"/>
  <c r="AP473" i="20"/>
  <c r="AT473" i="20" s="1"/>
  <c r="AR473" i="20"/>
  <c r="AZ473" i="22"/>
  <c r="BD473" i="22" s="1"/>
  <c r="BB473" i="22"/>
  <c r="AP474" i="20"/>
  <c r="AT474" i="20" s="1"/>
  <c r="AR474" i="20"/>
  <c r="AZ474" i="22"/>
  <c r="BD474" i="22" s="1"/>
  <c r="BB474" i="22"/>
  <c r="AP475" i="20"/>
  <c r="AT475" i="20" s="1"/>
  <c r="AR475" i="20"/>
  <c r="AZ475" i="22"/>
  <c r="BD475" i="22" s="1"/>
  <c r="BB475" i="22"/>
  <c r="AP476" i="20"/>
  <c r="AT476" i="20" s="1"/>
  <c r="AR476" i="20"/>
  <c r="AZ476" i="22"/>
  <c r="BD476" i="22" s="1"/>
  <c r="BB476" i="22"/>
  <c r="AP477" i="20"/>
  <c r="AT477" i="20" s="1"/>
  <c r="AR477" i="20"/>
  <c r="AZ477" i="22"/>
  <c r="BD477" i="22" s="1"/>
  <c r="BB477" i="22"/>
  <c r="AP478" i="20"/>
  <c r="AT478" i="20" s="1"/>
  <c r="AR478" i="20"/>
  <c r="AZ478" i="22"/>
  <c r="BD478" i="22" s="1"/>
  <c r="BB478" i="22"/>
  <c r="AP479" i="20"/>
  <c r="AT479" i="20" s="1"/>
  <c r="AR479" i="20"/>
  <c r="AZ479" i="22"/>
  <c r="BD479" i="22" s="1"/>
  <c r="BB479" i="22"/>
  <c r="AP480" i="20"/>
  <c r="AT480" i="20" s="1"/>
  <c r="AR480" i="20"/>
  <c r="AZ480" i="22"/>
  <c r="BD480" i="22" s="1"/>
  <c r="BB480" i="22"/>
  <c r="AP481" i="20"/>
  <c r="AT481" i="20" s="1"/>
  <c r="AR481" i="20"/>
  <c r="AZ481" i="22"/>
  <c r="BD481" i="22" s="1"/>
  <c r="BB481" i="22"/>
  <c r="AP482" i="20"/>
  <c r="AT482" i="20" s="1"/>
  <c r="AR482" i="20"/>
  <c r="AZ482" i="22"/>
  <c r="BD482" i="22" s="1"/>
  <c r="BB482" i="22"/>
  <c r="AP483" i="20"/>
  <c r="AT483" i="20" s="1"/>
  <c r="AR483" i="20"/>
  <c r="AZ483" i="22"/>
  <c r="BD483" i="22" s="1"/>
  <c r="BB483" i="22"/>
  <c r="AP484" i="20"/>
  <c r="AT484" i="20" s="1"/>
  <c r="AR484" i="20"/>
  <c r="AZ484" i="22"/>
  <c r="BD484" i="22" s="1"/>
  <c r="BB484" i="22"/>
  <c r="AP485" i="20"/>
  <c r="AT485" i="20" s="1"/>
  <c r="AR485" i="20"/>
  <c r="AZ485" i="22"/>
  <c r="BD485" i="22" s="1"/>
  <c r="BB485" i="22"/>
  <c r="AP486" i="20"/>
  <c r="AT486" i="20" s="1"/>
  <c r="AR486" i="20"/>
  <c r="AZ486" i="22"/>
  <c r="BD486" i="22" s="1"/>
  <c r="BB486" i="22"/>
  <c r="AP487" i="20"/>
  <c r="AT487" i="20" s="1"/>
  <c r="AR487" i="20"/>
  <c r="AZ487" i="22"/>
  <c r="BD487" i="22" s="1"/>
  <c r="BB487" i="22"/>
  <c r="AP488" i="20"/>
  <c r="AT488" i="20" s="1"/>
  <c r="AR488" i="20"/>
  <c r="AZ488" i="22"/>
  <c r="BD488" i="22" s="1"/>
  <c r="BB488" i="22"/>
  <c r="AP489" i="20"/>
  <c r="AT489" i="20" s="1"/>
  <c r="AR489" i="20"/>
  <c r="AZ489" i="22"/>
  <c r="BD489" i="22" s="1"/>
  <c r="BB489" i="22"/>
  <c r="AP490" i="20"/>
  <c r="AT490" i="20" s="1"/>
  <c r="AR490" i="20"/>
  <c r="AZ490" i="22"/>
  <c r="BD490" i="22" s="1"/>
  <c r="BB490" i="22"/>
  <c r="AP491" i="20"/>
  <c r="AT491" i="20" s="1"/>
  <c r="AR491" i="20"/>
  <c r="AZ491" i="22"/>
  <c r="BD491" i="22" s="1"/>
  <c r="BB491" i="22"/>
  <c r="AP492" i="20"/>
  <c r="AT492" i="20" s="1"/>
  <c r="AR492" i="20"/>
  <c r="AZ492" i="22"/>
  <c r="BD492" i="22" s="1"/>
  <c r="BB492" i="22"/>
  <c r="AP493" i="20"/>
  <c r="AT493" i="20" s="1"/>
  <c r="AR493" i="20"/>
  <c r="AZ493" i="22"/>
  <c r="BD493" i="22" s="1"/>
  <c r="BB493" i="22"/>
  <c r="AP494" i="20"/>
  <c r="AT494" i="20" s="1"/>
  <c r="AR494" i="20"/>
  <c r="AZ494" i="22"/>
  <c r="BD494" i="22" s="1"/>
  <c r="BB494" i="22"/>
  <c r="AP495" i="20"/>
  <c r="AT495" i="20" s="1"/>
  <c r="AR495" i="20"/>
  <c r="AZ495" i="22"/>
  <c r="BD495" i="22" s="1"/>
  <c r="BB495" i="22"/>
  <c r="AP496" i="20"/>
  <c r="AT496" i="20" s="1"/>
  <c r="AR496" i="20"/>
  <c r="AZ496" i="22"/>
  <c r="BD496" i="22" s="1"/>
  <c r="BB496" i="22"/>
  <c r="AP497" i="20"/>
  <c r="AT497" i="20" s="1"/>
  <c r="AR497" i="20"/>
  <c r="AZ497" i="22"/>
  <c r="BD497" i="22" s="1"/>
  <c r="BB497" i="22"/>
  <c r="AP498" i="20"/>
  <c r="AT498" i="20" s="1"/>
  <c r="AR498" i="20"/>
  <c r="AZ498" i="22"/>
  <c r="BD498" i="22" s="1"/>
  <c r="BB498" i="22"/>
  <c r="AP499" i="20"/>
  <c r="AT499" i="20" s="1"/>
  <c r="AR499" i="20"/>
  <c r="AZ499" i="22"/>
  <c r="BD499" i="22" s="1"/>
  <c r="BB499" i="22"/>
  <c r="AP500" i="20"/>
  <c r="AT500" i="20" s="1"/>
  <c r="AR500" i="20"/>
  <c r="AZ500" i="22"/>
  <c r="BD500" i="22" s="1"/>
  <c r="BB500" i="22"/>
  <c r="AP501" i="20"/>
  <c r="AT501" i="20" s="1"/>
  <c r="AR501" i="20"/>
  <c r="AZ501" i="22"/>
  <c r="BD501" i="22" s="1"/>
  <c r="BB501" i="22"/>
  <c r="AP502" i="20"/>
  <c r="AT502" i="20" s="1"/>
  <c r="AR502" i="20"/>
  <c r="AZ502" i="22"/>
  <c r="BD502" i="22" s="1"/>
  <c r="BB502" i="22"/>
  <c r="AP503" i="20"/>
  <c r="AT503" i="20" s="1"/>
  <c r="AR503" i="20"/>
  <c r="AZ503" i="22"/>
  <c r="BD503" i="22" s="1"/>
  <c r="BB503" i="22"/>
  <c r="AP504" i="20"/>
  <c r="AT504" i="20" s="1"/>
  <c r="AR504" i="20"/>
  <c r="AZ504" i="22"/>
  <c r="BD504" i="22" s="1"/>
  <c r="BB504" i="22"/>
  <c r="AP505" i="20"/>
  <c r="AT505" i="20" s="1"/>
  <c r="AR505" i="20"/>
  <c r="AZ505" i="22"/>
  <c r="BD505" i="22" s="1"/>
  <c r="BB505" i="22"/>
  <c r="AP506" i="20"/>
  <c r="AT506" i="20" s="1"/>
  <c r="AR506" i="20"/>
  <c r="AZ506" i="22"/>
  <c r="BD506" i="22" s="1"/>
  <c r="BB506" i="22"/>
  <c r="AP507" i="20"/>
  <c r="AT507" i="20" s="1"/>
  <c r="AR507" i="20"/>
  <c r="AZ507" i="22"/>
  <c r="BD507" i="22" s="1"/>
  <c r="BB507" i="22"/>
  <c r="AP508" i="20"/>
  <c r="AT508" i="20" s="1"/>
  <c r="AR508" i="20"/>
  <c r="AZ508" i="22"/>
  <c r="BD508" i="22" s="1"/>
  <c r="BB508" i="22"/>
  <c r="AP509" i="20"/>
  <c r="AT509" i="20" s="1"/>
  <c r="AR509" i="20"/>
  <c r="AZ509" i="22"/>
  <c r="BD509" i="22" s="1"/>
  <c r="BB509" i="22"/>
  <c r="AP510" i="20"/>
  <c r="AT510" i="20" s="1"/>
  <c r="AR510" i="20"/>
  <c r="AZ510" i="22"/>
  <c r="BD510" i="22" s="1"/>
  <c r="BB510" i="22"/>
  <c r="AP511" i="20"/>
  <c r="AT511" i="20" s="1"/>
  <c r="AR511" i="20"/>
  <c r="AZ511" i="22"/>
  <c r="BD511" i="22" s="1"/>
  <c r="BB511" i="22"/>
  <c r="AP512" i="20"/>
  <c r="AT512" i="20" s="1"/>
  <c r="AR512" i="20"/>
  <c r="AZ512" i="22"/>
  <c r="BD512" i="22" s="1"/>
  <c r="BB512" i="22"/>
  <c r="AP513" i="20"/>
  <c r="AT513" i="20" s="1"/>
  <c r="AR513" i="20"/>
  <c r="AZ513" i="22"/>
  <c r="BD513" i="22" s="1"/>
  <c r="BB513" i="22"/>
  <c r="AP514" i="20"/>
  <c r="AT514" i="20" s="1"/>
  <c r="AR514" i="20"/>
  <c r="AZ514" i="22"/>
  <c r="BD514" i="22" s="1"/>
  <c r="BB514" i="22"/>
  <c r="AP515" i="20"/>
  <c r="AT515" i="20" s="1"/>
  <c r="AR515" i="20"/>
  <c r="AZ515" i="22"/>
  <c r="BD515" i="22" s="1"/>
  <c r="BB515" i="22"/>
  <c r="AP516" i="20"/>
  <c r="AT516" i="20" s="1"/>
  <c r="AR516" i="20"/>
  <c r="AZ516" i="22"/>
  <c r="BD516" i="22" s="1"/>
  <c r="BB516" i="22"/>
  <c r="AP517" i="20"/>
  <c r="AT517" i="20" s="1"/>
  <c r="AR517" i="20"/>
  <c r="AZ517" i="22"/>
  <c r="BD517" i="22" s="1"/>
  <c r="BB517" i="22"/>
  <c r="AP518" i="20"/>
  <c r="AT518" i="20" s="1"/>
  <c r="AR518" i="20"/>
  <c r="AZ518" i="22"/>
  <c r="BD518" i="22" s="1"/>
  <c r="BB518" i="22"/>
  <c r="AP519" i="20"/>
  <c r="AT519" i="20" s="1"/>
  <c r="AR519" i="20"/>
  <c r="AZ519" i="22"/>
  <c r="BD519" i="22" s="1"/>
  <c r="BB519" i="22"/>
  <c r="AP520" i="20"/>
  <c r="AT520" i="20" s="1"/>
  <c r="AR520" i="20"/>
  <c r="AZ520" i="22"/>
  <c r="BD520" i="22" s="1"/>
  <c r="BB520" i="22"/>
  <c r="AP521" i="20"/>
  <c r="AT521" i="20" s="1"/>
  <c r="AR521" i="20"/>
  <c r="AZ521" i="22"/>
  <c r="BD521" i="22" s="1"/>
  <c r="BB521" i="22"/>
  <c r="AP522" i="20"/>
  <c r="AT522" i="20" s="1"/>
  <c r="AR522" i="20"/>
  <c r="AZ522" i="22"/>
  <c r="BD522" i="22" s="1"/>
  <c r="BB522" i="22"/>
  <c r="AP523" i="20"/>
  <c r="AT523" i="20" s="1"/>
  <c r="AR523" i="20"/>
  <c r="AZ523" i="22"/>
  <c r="BD523" i="22" s="1"/>
  <c r="BB523" i="22"/>
  <c r="AP524" i="20"/>
  <c r="AT524" i="20" s="1"/>
  <c r="AR524" i="20"/>
  <c r="AZ524" i="22"/>
  <c r="BD524" i="22" s="1"/>
  <c r="BB524" i="22"/>
  <c r="AP525" i="20"/>
  <c r="AT525" i="20" s="1"/>
  <c r="AR525" i="20"/>
  <c r="AZ525" i="22"/>
  <c r="BD525" i="22" s="1"/>
  <c r="BB525" i="22"/>
  <c r="AP526" i="20"/>
  <c r="AT526" i="20" s="1"/>
  <c r="AR526" i="20"/>
  <c r="AZ526" i="22"/>
  <c r="BD526" i="22" s="1"/>
  <c r="BB526" i="22"/>
  <c r="AP527" i="20"/>
  <c r="AT527" i="20" s="1"/>
  <c r="AR527" i="20"/>
  <c r="AZ527" i="22"/>
  <c r="BD527" i="22" s="1"/>
  <c r="BB527" i="22"/>
  <c r="AP528" i="20"/>
  <c r="AT528" i="20" s="1"/>
  <c r="AR528" i="20"/>
  <c r="AZ528" i="22"/>
  <c r="BD528" i="22" s="1"/>
  <c r="BB528" i="22"/>
  <c r="AP529" i="20"/>
  <c r="AT529" i="20" s="1"/>
  <c r="AR529" i="20"/>
  <c r="AZ529" i="22"/>
  <c r="BD529" i="22" s="1"/>
  <c r="BB529" i="22"/>
  <c r="AP530" i="20"/>
  <c r="AT530" i="20" s="1"/>
  <c r="AR530" i="20"/>
  <c r="AZ530" i="22"/>
  <c r="BD530" i="22" s="1"/>
  <c r="BB530" i="22"/>
  <c r="AP531" i="20"/>
  <c r="AT531" i="20" s="1"/>
  <c r="AR531" i="20"/>
  <c r="AZ531" i="22"/>
  <c r="BD531" i="22" s="1"/>
  <c r="BB531" i="22"/>
  <c r="AP532" i="20"/>
  <c r="AT532" i="20" s="1"/>
  <c r="AR532" i="20"/>
  <c r="AZ532" i="22"/>
  <c r="BD532" i="22" s="1"/>
  <c r="BB532" i="22"/>
  <c r="AP533" i="20"/>
  <c r="AT533" i="20" s="1"/>
  <c r="AR533" i="20"/>
  <c r="AZ533" i="22"/>
  <c r="BD533" i="22" s="1"/>
  <c r="BB533" i="22"/>
  <c r="AP534" i="20"/>
  <c r="AT534" i="20" s="1"/>
  <c r="AR534" i="20"/>
  <c r="AZ534" i="22"/>
  <c r="BD534" i="22" s="1"/>
  <c r="BB534" i="22"/>
  <c r="AP535" i="20"/>
  <c r="AT535" i="20" s="1"/>
  <c r="AR535" i="20"/>
  <c r="AZ535" i="22"/>
  <c r="BD535" i="22" s="1"/>
  <c r="BB535" i="22"/>
  <c r="AP536" i="20"/>
  <c r="AT536" i="20" s="1"/>
  <c r="AR536" i="20"/>
  <c r="AZ536" i="22"/>
  <c r="BD536" i="22" s="1"/>
  <c r="BB536" i="22"/>
  <c r="AP537" i="20"/>
  <c r="AT537" i="20" s="1"/>
  <c r="AR537" i="20"/>
  <c r="AZ537" i="22"/>
  <c r="BD537" i="22" s="1"/>
  <c r="BB537" i="22"/>
  <c r="AP538" i="20"/>
  <c r="AT538" i="20" s="1"/>
  <c r="AR538" i="20"/>
  <c r="AZ538" i="22"/>
  <c r="BD538" i="22" s="1"/>
  <c r="BB538" i="22"/>
  <c r="AP539" i="20"/>
  <c r="AT539" i="20" s="1"/>
  <c r="AR539" i="20"/>
  <c r="AZ539" i="22"/>
  <c r="BD539" i="22" s="1"/>
  <c r="BB539" i="22"/>
  <c r="AP540" i="20"/>
  <c r="AT540" i="20" s="1"/>
  <c r="AR540" i="20"/>
  <c r="AZ540" i="22"/>
  <c r="BD540" i="22" s="1"/>
  <c r="BB540" i="22"/>
  <c r="AP541" i="20"/>
  <c r="AT541" i="20" s="1"/>
  <c r="AR541" i="20"/>
  <c r="AZ541" i="22"/>
  <c r="BD541" i="22" s="1"/>
  <c r="BB541" i="22"/>
  <c r="AP542" i="20"/>
  <c r="AT542" i="20" s="1"/>
  <c r="AR542" i="20"/>
  <c r="AZ542" i="22"/>
  <c r="BD542" i="22" s="1"/>
  <c r="BB542" i="22"/>
  <c r="AP543" i="20"/>
  <c r="AT543" i="20" s="1"/>
  <c r="AR543" i="20"/>
  <c r="AZ543" i="22"/>
  <c r="BD543" i="22" s="1"/>
  <c r="BB543" i="22"/>
  <c r="AP544" i="20"/>
  <c r="AT544" i="20" s="1"/>
  <c r="AR544" i="20"/>
  <c r="AZ544" i="22"/>
  <c r="BD544" i="22" s="1"/>
  <c r="BB544" i="22"/>
  <c r="AP545" i="20"/>
  <c r="AT545" i="20" s="1"/>
  <c r="AR545" i="20"/>
  <c r="AZ545" i="22"/>
  <c r="BD545" i="22" s="1"/>
  <c r="BB545" i="22"/>
  <c r="AP546" i="20"/>
  <c r="AT546" i="20" s="1"/>
  <c r="AR546" i="20"/>
  <c r="AZ546" i="22"/>
  <c r="BD546" i="22" s="1"/>
  <c r="BB546" i="22"/>
  <c r="AP547" i="20"/>
  <c r="AT547" i="20" s="1"/>
  <c r="AR547" i="20"/>
  <c r="AZ547" i="22"/>
  <c r="BD547" i="22" s="1"/>
  <c r="BB547" i="22"/>
  <c r="AP548" i="20"/>
  <c r="AT548" i="20" s="1"/>
  <c r="AR548" i="20"/>
  <c r="AZ548" i="22"/>
  <c r="BD548" i="22" s="1"/>
  <c r="BB548" i="22"/>
  <c r="AP549" i="20"/>
  <c r="AT549" i="20" s="1"/>
  <c r="AR549" i="20"/>
  <c r="AZ549" i="22"/>
  <c r="BD549" i="22" s="1"/>
  <c r="BB549" i="22"/>
  <c r="AP550" i="20"/>
  <c r="AT550" i="20" s="1"/>
  <c r="AR550" i="20"/>
  <c r="AZ550" i="22"/>
  <c r="BD550" i="22" s="1"/>
  <c r="BB550" i="22"/>
  <c r="AP551" i="20"/>
  <c r="AT551" i="20" s="1"/>
  <c r="AR551" i="20"/>
  <c r="AZ551" i="22"/>
  <c r="BD551" i="22" s="1"/>
  <c r="BB551" i="22"/>
  <c r="AP552" i="20"/>
  <c r="AT552" i="20" s="1"/>
  <c r="AR552" i="20"/>
  <c r="AZ552" i="22"/>
  <c r="BD552" i="22" s="1"/>
  <c r="BB552" i="22"/>
  <c r="AP553" i="20"/>
  <c r="AT553" i="20" s="1"/>
  <c r="AR553" i="20"/>
  <c r="AZ553" i="22"/>
  <c r="BD553" i="22" s="1"/>
  <c r="BB553" i="22"/>
  <c r="AP554" i="20"/>
  <c r="AT554" i="20" s="1"/>
  <c r="AR554" i="20"/>
  <c r="AZ554" i="22"/>
  <c r="BD554" i="22" s="1"/>
  <c r="BB554" i="22"/>
  <c r="AP555" i="20"/>
  <c r="AT555" i="20" s="1"/>
  <c r="AR555" i="20"/>
  <c r="AZ555" i="22"/>
  <c r="BD555" i="22" s="1"/>
  <c r="BB555" i="22"/>
  <c r="AP556" i="20"/>
  <c r="AT556" i="20" s="1"/>
  <c r="AR556" i="20"/>
  <c r="AZ556" i="22"/>
  <c r="BD556" i="22" s="1"/>
  <c r="BB556" i="22"/>
  <c r="AP557" i="20"/>
  <c r="AT557" i="20" s="1"/>
  <c r="AR557" i="20"/>
  <c r="AZ557" i="22"/>
  <c r="BD557" i="22" s="1"/>
  <c r="BB557" i="22"/>
  <c r="AP558" i="20"/>
  <c r="AT558" i="20" s="1"/>
  <c r="AR558" i="20"/>
  <c r="AZ558" i="22"/>
  <c r="BD558" i="22" s="1"/>
  <c r="BB558" i="22"/>
  <c r="AP559" i="20"/>
  <c r="AT559" i="20" s="1"/>
  <c r="AR559" i="20"/>
  <c r="AZ559" i="22"/>
  <c r="BD559" i="22" s="1"/>
  <c r="BB559" i="22"/>
  <c r="AP560" i="20"/>
  <c r="AT560" i="20" s="1"/>
  <c r="AR560" i="20"/>
  <c r="AZ560" i="22"/>
  <c r="BD560" i="22" s="1"/>
  <c r="BB560" i="22"/>
  <c r="AP561" i="20"/>
  <c r="AT561" i="20" s="1"/>
  <c r="AR561" i="20"/>
  <c r="AZ561" i="22"/>
  <c r="BD561" i="22" s="1"/>
  <c r="BB561" i="22"/>
  <c r="AP562" i="20"/>
  <c r="AT562" i="20" s="1"/>
  <c r="AR562" i="20"/>
  <c r="AZ562" i="22"/>
  <c r="BD562" i="22" s="1"/>
  <c r="BB562" i="22"/>
  <c r="AP563" i="20"/>
  <c r="AT563" i="20" s="1"/>
  <c r="AR563" i="20"/>
  <c r="AZ563" i="22"/>
  <c r="BD563" i="22" s="1"/>
  <c r="BB563" i="22"/>
  <c r="AP564" i="20"/>
  <c r="AT564" i="20" s="1"/>
  <c r="AR564" i="20"/>
  <c r="AZ564" i="22"/>
  <c r="BD564" i="22" s="1"/>
  <c r="BB564" i="22"/>
  <c r="AP565" i="20"/>
  <c r="AT565" i="20" s="1"/>
  <c r="AR565" i="20"/>
  <c r="AZ565" i="22"/>
  <c r="BD565" i="22" s="1"/>
  <c r="BB565" i="22"/>
  <c r="AP566" i="20"/>
  <c r="AT566" i="20" s="1"/>
  <c r="AR566" i="20"/>
  <c r="AZ566" i="22"/>
  <c r="BD566" i="22" s="1"/>
  <c r="BB566" i="22"/>
  <c r="AP567" i="20"/>
  <c r="AT567" i="20" s="1"/>
  <c r="AR567" i="20"/>
  <c r="AZ567" i="22"/>
  <c r="BD567" i="22" s="1"/>
  <c r="BB567" i="22"/>
  <c r="AP568" i="20"/>
  <c r="AT568" i="20" s="1"/>
  <c r="AR568" i="20"/>
  <c r="AZ568" i="22"/>
  <c r="BD568" i="22" s="1"/>
  <c r="BB568" i="22"/>
  <c r="AP569" i="20"/>
  <c r="AT569" i="20" s="1"/>
  <c r="AR569" i="20"/>
  <c r="AZ569" i="22"/>
  <c r="BD569" i="22" s="1"/>
  <c r="BB569" i="22"/>
  <c r="AP570" i="20"/>
  <c r="AT570" i="20" s="1"/>
  <c r="AR570" i="20"/>
  <c r="AZ570" i="22"/>
  <c r="BD570" i="22" s="1"/>
  <c r="BB570" i="22"/>
  <c r="AP571" i="20"/>
  <c r="AT571" i="20" s="1"/>
  <c r="AR571" i="20"/>
  <c r="AZ571" i="22"/>
  <c r="BD571" i="22" s="1"/>
  <c r="BB571" i="22"/>
  <c r="AP572" i="20"/>
  <c r="AT572" i="20" s="1"/>
  <c r="AR572" i="20"/>
  <c r="AZ572" i="22"/>
  <c r="BD572" i="22" s="1"/>
  <c r="BB572" i="22"/>
  <c r="AP573" i="20"/>
  <c r="AT573" i="20" s="1"/>
  <c r="AR573" i="20"/>
  <c r="AZ573" i="22"/>
  <c r="BD573" i="22" s="1"/>
  <c r="BB573" i="22"/>
  <c r="AP574" i="20"/>
  <c r="AT574" i="20" s="1"/>
  <c r="AR574" i="20"/>
  <c r="AZ574" i="22"/>
  <c r="BD574" i="22" s="1"/>
  <c r="BB574" i="22"/>
  <c r="AP575" i="20"/>
  <c r="AT575" i="20" s="1"/>
  <c r="AR575" i="20"/>
  <c r="AZ575" i="22"/>
  <c r="BD575" i="22" s="1"/>
  <c r="BB575" i="22"/>
  <c r="AP576" i="20"/>
  <c r="AT576" i="20" s="1"/>
  <c r="AR576" i="20"/>
  <c r="AZ576" i="22"/>
  <c r="BD576" i="22" s="1"/>
  <c r="BB576" i="22"/>
  <c r="AP577" i="20"/>
  <c r="AT577" i="20" s="1"/>
  <c r="AR577" i="20"/>
  <c r="AZ577" i="22"/>
  <c r="BD577" i="22" s="1"/>
  <c r="BB577" i="22"/>
  <c r="AP578" i="20"/>
  <c r="AT578" i="20" s="1"/>
  <c r="AR578" i="20"/>
  <c r="AZ578" i="22"/>
  <c r="BD578" i="22" s="1"/>
  <c r="BB578" i="22"/>
  <c r="AP579" i="20"/>
  <c r="AT579" i="20" s="1"/>
  <c r="AR579" i="20"/>
  <c r="AZ579" i="22"/>
  <c r="BD579" i="22" s="1"/>
  <c r="BB579" i="22"/>
  <c r="AP580" i="20"/>
  <c r="AT580" i="20" s="1"/>
  <c r="AR580" i="20"/>
  <c r="AZ580" i="22"/>
  <c r="BD580" i="22" s="1"/>
  <c r="BB580" i="22"/>
  <c r="AP581" i="20"/>
  <c r="AT581" i="20" s="1"/>
  <c r="AR581" i="20"/>
  <c r="AZ581" i="22"/>
  <c r="BD581" i="22" s="1"/>
  <c r="BB581" i="22"/>
  <c r="AP582" i="20"/>
  <c r="AT582" i="20" s="1"/>
  <c r="AR582" i="20"/>
  <c r="AZ582" i="22"/>
  <c r="BD582" i="22" s="1"/>
  <c r="BB582" i="22"/>
  <c r="AP583" i="20"/>
  <c r="AT583" i="20" s="1"/>
  <c r="AR583" i="20"/>
  <c r="AZ583" i="22"/>
  <c r="BD583" i="22" s="1"/>
  <c r="BB583" i="22"/>
  <c r="AP584" i="20"/>
  <c r="AT584" i="20" s="1"/>
  <c r="AR584" i="20"/>
  <c r="AZ584" i="22"/>
  <c r="BD584" i="22" s="1"/>
  <c r="BB584" i="22"/>
  <c r="AP585" i="20"/>
  <c r="AT585" i="20" s="1"/>
  <c r="AR585" i="20"/>
  <c r="AZ585" i="22"/>
  <c r="BD585" i="22" s="1"/>
  <c r="BB585" i="22"/>
  <c r="AP586" i="20"/>
  <c r="AT586" i="20" s="1"/>
  <c r="AR586" i="20"/>
  <c r="AZ586" i="22"/>
  <c r="BD586" i="22" s="1"/>
  <c r="BB586" i="22"/>
  <c r="AP587" i="20"/>
  <c r="AT587" i="20" s="1"/>
  <c r="AR587" i="20"/>
  <c r="AZ587" i="22"/>
  <c r="BD587" i="22" s="1"/>
  <c r="BB587" i="22"/>
  <c r="AP588" i="20"/>
  <c r="AT588" i="20" s="1"/>
  <c r="AR588" i="20"/>
  <c r="AZ588" i="22"/>
  <c r="BD588" i="22" s="1"/>
  <c r="BB588" i="22"/>
  <c r="AP589" i="20"/>
  <c r="AT589" i="20" s="1"/>
  <c r="AR589" i="20"/>
  <c r="AZ589" i="22"/>
  <c r="BD589" i="22" s="1"/>
  <c r="BB589" i="22"/>
  <c r="AP590" i="20"/>
  <c r="AT590" i="20" s="1"/>
  <c r="AR590" i="20"/>
  <c r="AZ590" i="22"/>
  <c r="BD590" i="22" s="1"/>
  <c r="BB590" i="22"/>
  <c r="AP591" i="20"/>
  <c r="AT591" i="20" s="1"/>
  <c r="AR591" i="20"/>
  <c r="AZ591" i="22"/>
  <c r="BD591" i="22" s="1"/>
  <c r="BB591" i="22"/>
  <c r="AP592" i="20"/>
  <c r="AT592" i="20" s="1"/>
  <c r="AR592" i="20"/>
  <c r="AZ592" i="22"/>
  <c r="BD592" i="22" s="1"/>
  <c r="BB592" i="22"/>
  <c r="AP593" i="20"/>
  <c r="AT593" i="20" s="1"/>
  <c r="AR593" i="20"/>
  <c r="AZ593" i="22"/>
  <c r="BD593" i="22" s="1"/>
  <c r="BB593" i="22"/>
  <c r="AP594" i="20"/>
  <c r="AT594" i="20" s="1"/>
  <c r="AR594" i="20"/>
  <c r="AZ594" i="22"/>
  <c r="BD594" i="22" s="1"/>
  <c r="BB594" i="22"/>
  <c r="AP595" i="20"/>
  <c r="AT595" i="20" s="1"/>
  <c r="AR595" i="20"/>
  <c r="AZ595" i="22"/>
  <c r="BD595" i="22" s="1"/>
  <c r="BB595" i="22"/>
  <c r="AP596" i="20"/>
  <c r="AT596" i="20" s="1"/>
  <c r="AR596" i="20"/>
  <c r="AZ596" i="22"/>
  <c r="BD596" i="22" s="1"/>
  <c r="BB596" i="22"/>
  <c r="AP597" i="20"/>
  <c r="AT597" i="20" s="1"/>
  <c r="AR597" i="20"/>
  <c r="AZ597" i="22"/>
  <c r="BD597" i="22" s="1"/>
  <c r="BB597" i="22"/>
  <c r="AP598" i="20"/>
  <c r="AT598" i="20" s="1"/>
  <c r="AR598" i="20"/>
  <c r="AZ598" i="22"/>
  <c r="BD598" i="22" s="1"/>
  <c r="BB598" i="22"/>
  <c r="AP599" i="20"/>
  <c r="AT599" i="20" s="1"/>
  <c r="AR599" i="20"/>
  <c r="AZ599" i="22"/>
  <c r="BD599" i="22" s="1"/>
  <c r="BB599" i="22"/>
  <c r="AP600" i="20"/>
  <c r="AT600" i="20" s="1"/>
  <c r="AR600" i="20"/>
  <c r="AZ600" i="22"/>
  <c r="BD600" i="22" s="1"/>
  <c r="BB600" i="22"/>
  <c r="AP601" i="20"/>
  <c r="AT601" i="20" s="1"/>
  <c r="AR601" i="20"/>
  <c r="AZ601" i="22"/>
  <c r="BD601" i="22" s="1"/>
  <c r="BB601" i="22"/>
  <c r="AP602" i="20"/>
  <c r="AT602" i="20" s="1"/>
  <c r="AR602" i="20"/>
  <c r="AZ602" i="22"/>
  <c r="BD602" i="22" s="1"/>
  <c r="BB602" i="22"/>
  <c r="AP603" i="20"/>
  <c r="AT603" i="20" s="1"/>
  <c r="AR603" i="20"/>
  <c r="AZ603" i="22"/>
  <c r="BD603" i="22" s="1"/>
  <c r="BB603" i="22"/>
  <c r="AP604" i="20"/>
  <c r="AT604" i="20" s="1"/>
  <c r="AR604" i="20"/>
  <c r="AZ604" i="22"/>
  <c r="BD604" i="22" s="1"/>
  <c r="BB604" i="22"/>
  <c r="AP605" i="20"/>
  <c r="AT605" i="20" s="1"/>
  <c r="AR605" i="20"/>
  <c r="AZ605" i="22"/>
  <c r="BD605" i="22" s="1"/>
  <c r="BB605" i="22"/>
  <c r="AP606" i="20"/>
  <c r="AT606" i="20" s="1"/>
  <c r="AR606" i="20"/>
  <c r="AZ606" i="22"/>
  <c r="BD606" i="22" s="1"/>
  <c r="BB606" i="22"/>
  <c r="AP607" i="20"/>
  <c r="AT607" i="20" s="1"/>
  <c r="AR607" i="20"/>
  <c r="AZ607" i="22"/>
  <c r="BD607" i="22" s="1"/>
  <c r="BB607" i="22"/>
  <c r="AP608" i="20"/>
  <c r="AT608" i="20" s="1"/>
  <c r="AR608" i="20"/>
  <c r="AZ608" i="22"/>
  <c r="BD608" i="22" s="1"/>
  <c r="BB608" i="22"/>
  <c r="AP609" i="20"/>
  <c r="AT609" i="20" s="1"/>
  <c r="AR609" i="20"/>
  <c r="AZ609" i="22"/>
  <c r="BD609" i="22" s="1"/>
  <c r="BB609" i="22"/>
  <c r="AP610" i="20"/>
  <c r="AT610" i="20" s="1"/>
  <c r="AR610" i="20"/>
  <c r="AZ610" i="22"/>
  <c r="BD610" i="22" s="1"/>
  <c r="BB610" i="22"/>
  <c r="AP611" i="20"/>
  <c r="AT611" i="20" s="1"/>
  <c r="AR611" i="20"/>
  <c r="AZ611" i="22"/>
  <c r="BD611" i="22" s="1"/>
  <c r="BB611" i="22"/>
  <c r="AP612" i="20"/>
  <c r="AT612" i="20" s="1"/>
  <c r="AR612" i="20"/>
  <c r="AZ612" i="22"/>
  <c r="BD612" i="22" s="1"/>
  <c r="BB612" i="22"/>
  <c r="AP613" i="20"/>
  <c r="AT613" i="20" s="1"/>
  <c r="AR613" i="20"/>
  <c r="AZ613" i="22"/>
  <c r="BD613" i="22" s="1"/>
  <c r="BB613" i="22"/>
  <c r="AP614" i="20"/>
  <c r="AT614" i="20" s="1"/>
  <c r="AR614" i="20"/>
  <c r="AZ614" i="22"/>
  <c r="BD614" i="22" s="1"/>
  <c r="BB614" i="22"/>
  <c r="AP615" i="20"/>
  <c r="AT615" i="20" s="1"/>
  <c r="AR615" i="20"/>
  <c r="AZ615" i="22"/>
  <c r="BD615" i="22" s="1"/>
  <c r="BB615" i="22"/>
  <c r="AP616" i="20"/>
  <c r="AT616" i="20" s="1"/>
  <c r="AR616" i="20"/>
  <c r="AZ616" i="22"/>
  <c r="BD616" i="22" s="1"/>
  <c r="BB616" i="22"/>
  <c r="AP617" i="20"/>
  <c r="AT617" i="20" s="1"/>
  <c r="AR617" i="20"/>
  <c r="AZ617" i="22"/>
  <c r="BD617" i="22" s="1"/>
  <c r="BB617" i="22"/>
  <c r="AP618" i="20"/>
  <c r="AT618" i="20" s="1"/>
  <c r="AR618" i="20"/>
  <c r="AZ618" i="22"/>
  <c r="BD618" i="22" s="1"/>
  <c r="BB618" i="22"/>
  <c r="AP619" i="20"/>
  <c r="AT619" i="20" s="1"/>
  <c r="AR619" i="20"/>
  <c r="AZ619" i="22"/>
  <c r="BD619" i="22" s="1"/>
  <c r="BB619" i="22"/>
  <c r="AP620" i="20"/>
  <c r="AT620" i="20" s="1"/>
  <c r="AR620" i="20"/>
  <c r="AZ620" i="22"/>
  <c r="BD620" i="22" s="1"/>
  <c r="BB620" i="22"/>
  <c r="AP621" i="20"/>
  <c r="AT621" i="20" s="1"/>
  <c r="AR621" i="20"/>
  <c r="AZ621" i="22"/>
  <c r="BD621" i="22" s="1"/>
  <c r="BB621" i="22"/>
  <c r="AP622" i="20"/>
  <c r="AT622" i="20" s="1"/>
  <c r="AR622" i="20"/>
  <c r="AZ622" i="22"/>
  <c r="BD622" i="22" s="1"/>
  <c r="BB622" i="22"/>
  <c r="AP623" i="20"/>
  <c r="AT623" i="20" s="1"/>
  <c r="AR623" i="20"/>
  <c r="AZ623" i="22"/>
  <c r="BD623" i="22" s="1"/>
  <c r="BB623" i="22"/>
  <c r="AP624" i="20"/>
  <c r="AT624" i="20" s="1"/>
  <c r="AR624" i="20"/>
  <c r="AZ624" i="22"/>
  <c r="BD624" i="22" s="1"/>
  <c r="BB624" i="22"/>
  <c r="AP625" i="20"/>
  <c r="AT625" i="20" s="1"/>
  <c r="AR625" i="20"/>
  <c r="AZ625" i="22"/>
  <c r="BD625" i="22" s="1"/>
  <c r="BB625" i="22"/>
  <c r="AP626" i="20"/>
  <c r="AT626" i="20" s="1"/>
  <c r="AR626" i="20"/>
  <c r="AZ626" i="22"/>
  <c r="BD626" i="22" s="1"/>
  <c r="BB626" i="22"/>
  <c r="AP627" i="20"/>
  <c r="AT627" i="20" s="1"/>
  <c r="AR627" i="20"/>
  <c r="AZ627" i="22"/>
  <c r="BD627" i="22" s="1"/>
  <c r="BB627" i="22"/>
  <c r="AP628" i="20"/>
  <c r="AT628" i="20" s="1"/>
  <c r="AR628" i="20"/>
  <c r="AZ628" i="22"/>
  <c r="BD628" i="22" s="1"/>
  <c r="BB628" i="22"/>
  <c r="AP629" i="20"/>
  <c r="AT629" i="20" s="1"/>
  <c r="AR629" i="20"/>
  <c r="AZ629" i="22"/>
  <c r="BD629" i="22" s="1"/>
  <c r="BB629" i="22"/>
  <c r="AP630" i="20"/>
  <c r="AT630" i="20" s="1"/>
  <c r="AR630" i="20"/>
  <c r="AZ630" i="22"/>
  <c r="BD630" i="22" s="1"/>
  <c r="BB630" i="22"/>
  <c r="AP631" i="20"/>
  <c r="AT631" i="20" s="1"/>
  <c r="AR631" i="20"/>
  <c r="AZ631" i="22"/>
  <c r="BD631" i="22" s="1"/>
  <c r="BB631" i="22"/>
  <c r="AP632" i="20"/>
  <c r="AT632" i="20" s="1"/>
  <c r="AR632" i="20"/>
  <c r="AZ632" i="22"/>
  <c r="BD632" i="22" s="1"/>
  <c r="BB632" i="22"/>
  <c r="AP633" i="20"/>
  <c r="AT633" i="20" s="1"/>
  <c r="AR633" i="20"/>
  <c r="AZ633" i="22"/>
  <c r="BD633" i="22" s="1"/>
  <c r="BB633" i="22"/>
  <c r="AP634" i="20"/>
  <c r="AT634" i="20" s="1"/>
  <c r="AR634" i="20"/>
  <c r="AZ634" i="22"/>
  <c r="BD634" i="22" s="1"/>
  <c r="BB634" i="22"/>
  <c r="AP635" i="20"/>
  <c r="AT635" i="20" s="1"/>
  <c r="AR635" i="20"/>
  <c r="AZ635" i="22"/>
  <c r="BD635" i="22" s="1"/>
  <c r="BB635" i="22"/>
  <c r="AP636" i="20"/>
  <c r="AT636" i="20" s="1"/>
  <c r="AR636" i="20"/>
  <c r="AZ636" i="22"/>
  <c r="BD636" i="22" s="1"/>
  <c r="BB636" i="22"/>
  <c r="AP637" i="20"/>
  <c r="AT637" i="20" s="1"/>
  <c r="AR637" i="20"/>
  <c r="AZ637" i="22"/>
  <c r="BD637" i="22" s="1"/>
  <c r="BB637" i="22"/>
  <c r="AP638" i="20"/>
  <c r="AT638" i="20" s="1"/>
  <c r="AR638" i="20"/>
  <c r="AZ638" i="22"/>
  <c r="BD638" i="22" s="1"/>
  <c r="BB638" i="22"/>
  <c r="AP639" i="20"/>
  <c r="AT639" i="20" s="1"/>
  <c r="AR639" i="20"/>
  <c r="AZ639" i="22"/>
  <c r="BD639" i="22" s="1"/>
  <c r="BB639" i="22"/>
  <c r="AP640" i="20"/>
  <c r="AT640" i="20" s="1"/>
  <c r="AR640" i="20"/>
  <c r="AZ640" i="22"/>
  <c r="BD640" i="22" s="1"/>
  <c r="BB640" i="22"/>
  <c r="AP641" i="20"/>
  <c r="AT641" i="20" s="1"/>
  <c r="AR641" i="20"/>
  <c r="AZ641" i="22"/>
  <c r="BD641" i="22" s="1"/>
  <c r="BB641" i="22"/>
  <c r="AP642" i="20"/>
  <c r="AT642" i="20" s="1"/>
  <c r="AR642" i="20"/>
  <c r="AZ642" i="22"/>
  <c r="BD642" i="22" s="1"/>
  <c r="BB642" i="22"/>
  <c r="AP643" i="20"/>
  <c r="AT643" i="20" s="1"/>
  <c r="AR643" i="20"/>
  <c r="AZ643" i="22"/>
  <c r="BD643" i="22" s="1"/>
  <c r="BB643" i="22"/>
  <c r="AP644" i="20"/>
  <c r="AT644" i="20" s="1"/>
  <c r="AR644" i="20"/>
  <c r="AZ644" i="22"/>
  <c r="BD644" i="22" s="1"/>
  <c r="BB644" i="22"/>
  <c r="AP645" i="20"/>
  <c r="AT645" i="20" s="1"/>
  <c r="AR645" i="20"/>
  <c r="AZ645" i="22"/>
  <c r="BD645" i="22" s="1"/>
  <c r="BB645" i="22"/>
  <c r="AP646" i="20"/>
  <c r="AT646" i="20" s="1"/>
  <c r="AR646" i="20"/>
  <c r="AZ646" i="22"/>
  <c r="BD646" i="22" s="1"/>
  <c r="BB646" i="22"/>
  <c r="AP647" i="20"/>
  <c r="AT647" i="20" s="1"/>
  <c r="AR647" i="20"/>
  <c r="AZ647" i="22"/>
  <c r="BD647" i="22" s="1"/>
  <c r="BB647" i="22"/>
  <c r="AP648" i="20"/>
  <c r="AT648" i="20" s="1"/>
  <c r="AR648" i="20"/>
  <c r="AZ648" i="22"/>
  <c r="BD648" i="22" s="1"/>
  <c r="BB648" i="22"/>
  <c r="AP649" i="20"/>
  <c r="AT649" i="20" s="1"/>
  <c r="AR649" i="20"/>
  <c r="AZ649" i="22"/>
  <c r="BD649" i="22" s="1"/>
  <c r="BB649" i="22"/>
  <c r="AP650" i="20"/>
  <c r="AT650" i="20" s="1"/>
  <c r="AR650" i="20"/>
  <c r="AZ650" i="22"/>
  <c r="BD650" i="22" s="1"/>
  <c r="BB650" i="22"/>
  <c r="AP651" i="20"/>
  <c r="AT651" i="20" s="1"/>
  <c r="AR651" i="20"/>
  <c r="AZ651" i="22"/>
  <c r="BD651" i="22" s="1"/>
  <c r="BB651" i="22"/>
  <c r="AP652" i="20"/>
  <c r="AT652" i="20" s="1"/>
  <c r="AR652" i="20"/>
  <c r="AZ652" i="22"/>
  <c r="BD652" i="22" s="1"/>
  <c r="BB652" i="22"/>
  <c r="AP653" i="20"/>
  <c r="AT653" i="20" s="1"/>
  <c r="AR653" i="20"/>
  <c r="AZ653" i="22"/>
  <c r="BD653" i="22" s="1"/>
  <c r="BB653" i="22"/>
  <c r="AP654" i="20"/>
  <c r="AT654" i="20" s="1"/>
  <c r="AR654" i="20"/>
  <c r="AZ654" i="22"/>
  <c r="BD654" i="22" s="1"/>
  <c r="BB654" i="22"/>
  <c r="AP655" i="20"/>
  <c r="AT655" i="20" s="1"/>
  <c r="AR655" i="20"/>
  <c r="AZ655" i="22"/>
  <c r="BD655" i="22" s="1"/>
  <c r="BB655" i="22"/>
  <c r="AP656" i="20"/>
  <c r="AT656" i="20" s="1"/>
  <c r="AR656" i="20"/>
  <c r="AZ656" i="22"/>
  <c r="BD656" i="22" s="1"/>
  <c r="BB656" i="22"/>
  <c r="AP657" i="20"/>
  <c r="AT657" i="20" s="1"/>
  <c r="AR657" i="20"/>
  <c r="AZ657" i="22"/>
  <c r="BD657" i="22" s="1"/>
  <c r="BB657" i="22"/>
  <c r="AP658" i="20"/>
  <c r="AT658" i="20" s="1"/>
  <c r="AR658" i="20"/>
  <c r="AZ658" i="22"/>
  <c r="BD658" i="22" s="1"/>
  <c r="BB658" i="22"/>
  <c r="AP659" i="20"/>
  <c r="AT659" i="20" s="1"/>
  <c r="AR659" i="20"/>
  <c r="AZ659" i="22"/>
  <c r="BD659" i="22" s="1"/>
  <c r="BB659" i="22"/>
  <c r="AP660" i="20"/>
  <c r="AT660" i="20" s="1"/>
  <c r="AR660" i="20"/>
  <c r="AZ660" i="22"/>
  <c r="BD660" i="22" s="1"/>
  <c r="BB660" i="22"/>
  <c r="AP661" i="20"/>
  <c r="AT661" i="20" s="1"/>
  <c r="AR661" i="20"/>
  <c r="AZ661" i="22"/>
  <c r="BD661" i="22" s="1"/>
  <c r="BB661" i="22"/>
  <c r="AP662" i="20"/>
  <c r="AT662" i="20" s="1"/>
  <c r="AR662" i="20"/>
  <c r="AZ662" i="22"/>
  <c r="BD662" i="22" s="1"/>
  <c r="BB662" i="22"/>
  <c r="AP663" i="20"/>
  <c r="AT663" i="20" s="1"/>
  <c r="AR663" i="20"/>
  <c r="AZ663" i="22"/>
  <c r="BD663" i="22" s="1"/>
  <c r="BB663" i="22"/>
  <c r="AP664" i="20"/>
  <c r="AT664" i="20" s="1"/>
  <c r="AR664" i="20"/>
  <c r="AZ664" i="22"/>
  <c r="BD664" i="22" s="1"/>
  <c r="BB664" i="22"/>
  <c r="AP665" i="20"/>
  <c r="AT665" i="20" s="1"/>
  <c r="AR665" i="20"/>
  <c r="AZ665" i="22"/>
  <c r="BD665" i="22" s="1"/>
  <c r="BB665" i="22"/>
  <c r="AP666" i="20"/>
  <c r="AT666" i="20" s="1"/>
  <c r="AR666" i="20"/>
  <c r="AZ666" i="22"/>
  <c r="BD666" i="22" s="1"/>
  <c r="BB666" i="22"/>
  <c r="AP667" i="20"/>
  <c r="AT667" i="20" s="1"/>
  <c r="AR667" i="20"/>
  <c r="AZ667" i="22"/>
  <c r="BD667" i="22" s="1"/>
  <c r="BB667" i="22"/>
  <c r="AP668" i="20"/>
  <c r="AT668" i="20" s="1"/>
  <c r="AR668" i="20"/>
  <c r="AZ668" i="22"/>
  <c r="BD668" i="22" s="1"/>
  <c r="BB668" i="22"/>
  <c r="AP669" i="20"/>
  <c r="AT669" i="20" s="1"/>
  <c r="AR669" i="20"/>
  <c r="AZ669" i="22"/>
  <c r="BD669" i="22" s="1"/>
  <c r="BB669" i="22"/>
  <c r="AP670" i="20"/>
  <c r="AT670" i="20" s="1"/>
  <c r="AR670" i="20"/>
  <c r="AZ670" i="22"/>
  <c r="BD670" i="22" s="1"/>
  <c r="BB670" i="22"/>
  <c r="AP671" i="20"/>
  <c r="AT671" i="20" s="1"/>
  <c r="AR671" i="20"/>
  <c r="AZ671" i="22"/>
  <c r="BD671" i="22" s="1"/>
  <c r="BB671" i="22"/>
  <c r="AP672" i="20"/>
  <c r="AT672" i="20" s="1"/>
  <c r="AR672" i="20"/>
  <c r="AZ672" i="22"/>
  <c r="BD672" i="22" s="1"/>
  <c r="BB672" i="22"/>
  <c r="AP673" i="20"/>
  <c r="AT673" i="20" s="1"/>
  <c r="AR673" i="20"/>
  <c r="AZ673" i="22"/>
  <c r="BD673" i="22" s="1"/>
  <c r="BB673" i="22"/>
  <c r="AP674" i="20"/>
  <c r="AT674" i="20" s="1"/>
  <c r="AR674" i="20"/>
  <c r="AZ674" i="22"/>
  <c r="BD674" i="22" s="1"/>
  <c r="BB674" i="22"/>
  <c r="AP675" i="20"/>
  <c r="AT675" i="20" s="1"/>
  <c r="AR675" i="20"/>
  <c r="AZ675" i="22"/>
  <c r="BD675" i="22" s="1"/>
  <c r="BB675" i="22"/>
  <c r="AP676" i="20"/>
  <c r="AT676" i="20" s="1"/>
  <c r="AR676" i="20"/>
  <c r="AZ676" i="22"/>
  <c r="BD676" i="22" s="1"/>
  <c r="BB676" i="22"/>
  <c r="AP677" i="20"/>
  <c r="AT677" i="20" s="1"/>
  <c r="AR677" i="20"/>
  <c r="AZ677" i="22"/>
  <c r="BD677" i="22" s="1"/>
  <c r="BB677" i="22"/>
  <c r="AP678" i="20"/>
  <c r="AT678" i="20" s="1"/>
  <c r="AR678" i="20"/>
  <c r="AZ678" i="22"/>
  <c r="BD678" i="22" s="1"/>
  <c r="BB678" i="22"/>
  <c r="AP679" i="20"/>
  <c r="AT679" i="20" s="1"/>
  <c r="AR679" i="20"/>
  <c r="AZ679" i="22"/>
  <c r="BD679" i="22" s="1"/>
  <c r="BB679" i="22"/>
  <c r="AP680" i="20"/>
  <c r="AT680" i="20" s="1"/>
  <c r="AR680" i="20"/>
  <c r="AZ680" i="22"/>
  <c r="BD680" i="22" s="1"/>
  <c r="BB680" i="22"/>
  <c r="AP681" i="20"/>
  <c r="AT681" i="20" s="1"/>
  <c r="AR681" i="20"/>
  <c r="AZ681" i="22"/>
  <c r="BD681" i="22" s="1"/>
  <c r="BB681" i="22"/>
  <c r="AP682" i="20"/>
  <c r="AT682" i="20" s="1"/>
  <c r="AR682" i="20"/>
  <c r="AZ682" i="22"/>
  <c r="BD682" i="22" s="1"/>
  <c r="BB682" i="22"/>
  <c r="AP683" i="20"/>
  <c r="AT683" i="20" s="1"/>
  <c r="AR683" i="20"/>
  <c r="AZ683" i="22"/>
  <c r="BD683" i="22" s="1"/>
  <c r="BB683" i="22"/>
  <c r="AP684" i="20"/>
  <c r="AT684" i="20" s="1"/>
  <c r="AR684" i="20"/>
  <c r="AZ684" i="22"/>
  <c r="BD684" i="22" s="1"/>
  <c r="BB684" i="22"/>
  <c r="AP685" i="20"/>
  <c r="AT685" i="20" s="1"/>
  <c r="AR685" i="20"/>
  <c r="AZ685" i="22"/>
  <c r="BD685" i="22" s="1"/>
  <c r="BB685" i="22"/>
  <c r="AP686" i="20"/>
  <c r="AT686" i="20" s="1"/>
  <c r="AR686" i="20"/>
  <c r="AZ686" i="22"/>
  <c r="BD686" i="22" s="1"/>
  <c r="BB686" i="22"/>
  <c r="AP687" i="20"/>
  <c r="AT687" i="20" s="1"/>
  <c r="AR687" i="20"/>
  <c r="AZ687" i="22"/>
  <c r="BD687" i="22" s="1"/>
  <c r="BB687" i="22"/>
  <c r="AP688" i="20"/>
  <c r="AT688" i="20" s="1"/>
  <c r="AR688" i="20"/>
  <c r="AZ688" i="22"/>
  <c r="BD688" i="22" s="1"/>
  <c r="BB688" i="22"/>
  <c r="AP689" i="20"/>
  <c r="AT689" i="20" s="1"/>
  <c r="AR689" i="20"/>
  <c r="AZ689" i="22"/>
  <c r="BD689" i="22" s="1"/>
  <c r="BB689" i="22"/>
  <c r="AP690" i="20"/>
  <c r="AT690" i="20" s="1"/>
  <c r="AR690" i="20"/>
  <c r="AZ690" i="22"/>
  <c r="BD690" i="22" s="1"/>
  <c r="BB690" i="22"/>
  <c r="AP691" i="20"/>
  <c r="AT691" i="20" s="1"/>
  <c r="AR691" i="20"/>
  <c r="AZ691" i="22"/>
  <c r="BD691" i="22" s="1"/>
  <c r="BB691" i="22"/>
  <c r="AP692" i="20"/>
  <c r="AT692" i="20" s="1"/>
  <c r="AR692" i="20"/>
  <c r="AZ692" i="22"/>
  <c r="BD692" i="22" s="1"/>
  <c r="BB692" i="22"/>
  <c r="AP693" i="20"/>
  <c r="AT693" i="20" s="1"/>
  <c r="AR693" i="20"/>
  <c r="AZ693" i="22"/>
  <c r="BD693" i="22" s="1"/>
  <c r="BB693" i="22"/>
  <c r="AP694" i="20"/>
  <c r="AT694" i="20" s="1"/>
  <c r="AR694" i="20"/>
  <c r="AZ694" i="22"/>
  <c r="BD694" i="22" s="1"/>
  <c r="BB694" i="22"/>
  <c r="AP695" i="20"/>
  <c r="AT695" i="20" s="1"/>
  <c r="AR695" i="20"/>
  <c r="AZ695" i="22"/>
  <c r="BD695" i="22" s="1"/>
  <c r="BB695" i="22"/>
  <c r="AP696" i="20"/>
  <c r="AT696" i="20" s="1"/>
  <c r="AR696" i="20"/>
  <c r="AZ696" i="22"/>
  <c r="BD696" i="22" s="1"/>
  <c r="BB696" i="22"/>
  <c r="AP697" i="20"/>
  <c r="AT697" i="20" s="1"/>
  <c r="AR697" i="20"/>
  <c r="AZ697" i="22"/>
  <c r="BD697" i="22" s="1"/>
  <c r="BB697" i="22"/>
  <c r="AP698" i="20"/>
  <c r="AT698" i="20" s="1"/>
  <c r="AR698" i="20"/>
  <c r="AZ698" i="22"/>
  <c r="BD698" i="22" s="1"/>
  <c r="BB698" i="22"/>
  <c r="AP699" i="20"/>
  <c r="AT699" i="20" s="1"/>
  <c r="AR699" i="20"/>
  <c r="AZ699" i="22"/>
  <c r="BD699" i="22" s="1"/>
  <c r="BB699" i="22"/>
  <c r="AP700" i="20"/>
  <c r="AT700" i="20" s="1"/>
  <c r="AR700" i="20"/>
  <c r="AZ700" i="22"/>
  <c r="BD700" i="22" s="1"/>
  <c r="BB700" i="22"/>
  <c r="AP701" i="20"/>
  <c r="AT701" i="20" s="1"/>
  <c r="AR701" i="20"/>
  <c r="AZ701" i="22"/>
  <c r="BD701" i="22" s="1"/>
  <c r="BB701" i="22"/>
  <c r="AP702" i="20"/>
  <c r="AT702" i="20" s="1"/>
  <c r="AR702" i="20"/>
  <c r="AZ702" i="22"/>
  <c r="BD702" i="22" s="1"/>
  <c r="BB702" i="22"/>
  <c r="AP703" i="20"/>
  <c r="AT703" i="20" s="1"/>
  <c r="AR703" i="20"/>
  <c r="AZ703" i="22"/>
  <c r="BD703" i="22" s="1"/>
  <c r="BB703" i="22"/>
  <c r="AP704" i="20"/>
  <c r="AT704" i="20" s="1"/>
  <c r="AR704" i="20"/>
  <c r="AZ704" i="22"/>
  <c r="BD704" i="22" s="1"/>
  <c r="BB704" i="22"/>
  <c r="AP705" i="20"/>
  <c r="AT705" i="20" s="1"/>
  <c r="AR705" i="20"/>
  <c r="AZ705" i="22"/>
  <c r="BD705" i="22" s="1"/>
  <c r="BB705" i="22"/>
  <c r="AP706" i="20"/>
  <c r="AT706" i="20" s="1"/>
  <c r="AR706" i="20"/>
  <c r="AZ706" i="22"/>
  <c r="BD706" i="22" s="1"/>
  <c r="BB706" i="22"/>
  <c r="AP707" i="20"/>
  <c r="AT707" i="20" s="1"/>
  <c r="AR707" i="20"/>
  <c r="AZ707" i="22"/>
  <c r="BD707" i="22" s="1"/>
  <c r="BB707" i="22"/>
  <c r="AP708" i="20"/>
  <c r="AT708" i="20" s="1"/>
  <c r="AR708" i="20"/>
  <c r="AZ708" i="22"/>
  <c r="BD708" i="22" s="1"/>
  <c r="BB708" i="22"/>
  <c r="AP709" i="20"/>
  <c r="AT709" i="20" s="1"/>
  <c r="AR709" i="20"/>
  <c r="AZ709" i="22"/>
  <c r="BD709" i="22" s="1"/>
  <c r="BB709" i="22"/>
  <c r="AP710" i="20"/>
  <c r="AT710" i="20" s="1"/>
  <c r="AR710" i="20"/>
  <c r="AZ710" i="22"/>
  <c r="BD710" i="22" s="1"/>
  <c r="BB710" i="22"/>
  <c r="AP711" i="20"/>
  <c r="AT711" i="20" s="1"/>
  <c r="AR711" i="20"/>
  <c r="AZ711" i="22"/>
  <c r="BD711" i="22" s="1"/>
  <c r="BB711" i="22"/>
  <c r="AP712" i="20"/>
  <c r="AT712" i="20" s="1"/>
  <c r="AR712" i="20"/>
  <c r="AZ712" i="22"/>
  <c r="BD712" i="22" s="1"/>
  <c r="BB712" i="22"/>
  <c r="AP713" i="20"/>
  <c r="AT713" i="20" s="1"/>
  <c r="AR713" i="20"/>
  <c r="AZ713" i="22"/>
  <c r="BD713" i="22" s="1"/>
  <c r="BB713" i="22"/>
  <c r="AP714" i="20"/>
  <c r="AT714" i="20" s="1"/>
  <c r="AR714" i="20"/>
  <c r="AZ714" i="22"/>
  <c r="BD714" i="22" s="1"/>
  <c r="BB714" i="22"/>
  <c r="AP715" i="20"/>
  <c r="AT715" i="20" s="1"/>
  <c r="AR715" i="20"/>
  <c r="AZ715" i="22"/>
  <c r="BD715" i="22" s="1"/>
  <c r="BB715" i="22"/>
  <c r="AP716" i="20"/>
  <c r="AT716" i="20" s="1"/>
  <c r="AR716" i="20"/>
  <c r="AZ716" i="22"/>
  <c r="BD716" i="22" s="1"/>
  <c r="BB716" i="22"/>
  <c r="AP717" i="20"/>
  <c r="AT717" i="20" s="1"/>
  <c r="AR717" i="20"/>
  <c r="AZ717" i="22"/>
  <c r="BD717" i="22" s="1"/>
  <c r="BB717" i="22"/>
  <c r="AP718" i="20"/>
  <c r="AT718" i="20" s="1"/>
  <c r="AR718" i="20"/>
  <c r="AZ718" i="22"/>
  <c r="BD718" i="22" s="1"/>
  <c r="BB718" i="22"/>
  <c r="AP719" i="20"/>
  <c r="AT719" i="20" s="1"/>
  <c r="AR719" i="20"/>
  <c r="AZ719" i="22"/>
  <c r="BD719" i="22" s="1"/>
  <c r="BB719" i="22"/>
  <c r="AP720" i="20"/>
  <c r="AT720" i="20" s="1"/>
  <c r="AR720" i="20"/>
  <c r="AZ720" i="22"/>
  <c r="BD720" i="22" s="1"/>
  <c r="BB720" i="22"/>
  <c r="AP721" i="20"/>
  <c r="AT721" i="20" s="1"/>
  <c r="AR721" i="20"/>
  <c r="AZ721" i="22"/>
  <c r="BD721" i="22" s="1"/>
  <c r="BB721" i="22"/>
  <c r="AP722" i="20"/>
  <c r="AT722" i="20" s="1"/>
  <c r="AR722" i="20"/>
  <c r="AZ722" i="22"/>
  <c r="BD722" i="22" s="1"/>
  <c r="BB722" i="22"/>
  <c r="AP723" i="20"/>
  <c r="AT723" i="20" s="1"/>
  <c r="AR723" i="20"/>
  <c r="AZ723" i="22"/>
  <c r="BD723" i="22" s="1"/>
  <c r="BB723" i="22"/>
  <c r="AP724" i="20"/>
  <c r="AT724" i="20" s="1"/>
  <c r="AR724" i="20"/>
  <c r="AZ724" i="22"/>
  <c r="BD724" i="22" s="1"/>
  <c r="BB724" i="22"/>
  <c r="AP725" i="20"/>
  <c r="AT725" i="20" s="1"/>
  <c r="AR725" i="20"/>
  <c r="AZ725" i="22"/>
  <c r="BD725" i="22" s="1"/>
  <c r="BB725" i="22"/>
  <c r="AP726" i="20"/>
  <c r="AT726" i="20" s="1"/>
  <c r="AR726" i="20"/>
  <c r="AZ726" i="22"/>
  <c r="BD726" i="22" s="1"/>
  <c r="BB726" i="22"/>
  <c r="AP727" i="20"/>
  <c r="AT727" i="20" s="1"/>
  <c r="AR727" i="20"/>
  <c r="AZ727" i="22"/>
  <c r="BD727" i="22" s="1"/>
  <c r="BB727" i="22"/>
  <c r="AP728" i="20"/>
  <c r="AT728" i="20" s="1"/>
  <c r="AR728" i="20"/>
  <c r="AZ728" i="22"/>
  <c r="BD728" i="22" s="1"/>
  <c r="BB728" i="22"/>
  <c r="AP729" i="20"/>
  <c r="AT729" i="20" s="1"/>
  <c r="AR729" i="20"/>
  <c r="AZ729" i="22"/>
  <c r="BD729" i="22" s="1"/>
  <c r="BB729" i="22"/>
  <c r="AP730" i="20"/>
  <c r="AT730" i="20" s="1"/>
  <c r="AR730" i="20"/>
  <c r="AZ730" i="22"/>
  <c r="BD730" i="22" s="1"/>
  <c r="BB730" i="22"/>
  <c r="AP731" i="20"/>
  <c r="AT731" i="20" s="1"/>
  <c r="AR731" i="20"/>
  <c r="AZ731" i="22"/>
  <c r="BD731" i="22" s="1"/>
  <c r="BB731" i="22"/>
  <c r="AP732" i="20"/>
  <c r="AT732" i="20" s="1"/>
  <c r="AR732" i="20"/>
  <c r="AZ732" i="22"/>
  <c r="BD732" i="22" s="1"/>
  <c r="BB732" i="22"/>
  <c r="AP733" i="20"/>
  <c r="AT733" i="20" s="1"/>
  <c r="AR733" i="20"/>
  <c r="AZ733" i="22"/>
  <c r="BD733" i="22" s="1"/>
  <c r="BB733" i="22"/>
  <c r="AP734" i="20"/>
  <c r="AT734" i="20" s="1"/>
  <c r="AR734" i="20"/>
  <c r="AZ734" i="22"/>
  <c r="BD734" i="22" s="1"/>
  <c r="BB734" i="22"/>
  <c r="AP735" i="20"/>
  <c r="AT735" i="20" s="1"/>
  <c r="AR735" i="20"/>
  <c r="AZ735" i="22"/>
  <c r="BD735" i="22" s="1"/>
  <c r="BB735" i="22"/>
  <c r="AP736" i="20"/>
  <c r="AT736" i="20" s="1"/>
  <c r="AR736" i="20"/>
  <c r="AZ736" i="22"/>
  <c r="BD736" i="22" s="1"/>
  <c r="BB736" i="22"/>
  <c r="AP737" i="20"/>
  <c r="AT737" i="20" s="1"/>
  <c r="AR737" i="20"/>
  <c r="AZ737" i="22"/>
  <c r="BD737" i="22" s="1"/>
  <c r="BB737" i="22"/>
  <c r="AP738" i="20"/>
  <c r="AT738" i="20" s="1"/>
  <c r="AR738" i="20"/>
  <c r="AZ738" i="22"/>
  <c r="BD738" i="22" s="1"/>
  <c r="BB738" i="22"/>
  <c r="AP739" i="20"/>
  <c r="AT739" i="20" s="1"/>
  <c r="AR739" i="20"/>
  <c r="AZ739" i="22"/>
  <c r="BD739" i="22" s="1"/>
  <c r="BB739" i="22"/>
  <c r="AP740" i="20"/>
  <c r="AT740" i="20" s="1"/>
  <c r="AR740" i="20"/>
  <c r="AZ740" i="22"/>
  <c r="BD740" i="22" s="1"/>
  <c r="BB740" i="22"/>
  <c r="AP741" i="20"/>
  <c r="AT741" i="20" s="1"/>
  <c r="AR741" i="20"/>
  <c r="AZ741" i="22"/>
  <c r="BD741" i="22" s="1"/>
  <c r="BB741" i="22"/>
  <c r="AP742" i="20"/>
  <c r="AT742" i="20" s="1"/>
  <c r="AR742" i="20"/>
  <c r="AZ742" i="22"/>
  <c r="BD742" i="22" s="1"/>
  <c r="BB742" i="22"/>
  <c r="AP743" i="20"/>
  <c r="AT743" i="20" s="1"/>
  <c r="AR743" i="20"/>
  <c r="AZ743" i="22"/>
  <c r="BD743" i="22" s="1"/>
  <c r="BB743" i="22"/>
  <c r="AP744" i="20"/>
  <c r="AT744" i="20" s="1"/>
  <c r="AR744" i="20"/>
  <c r="AZ744" i="22"/>
  <c r="BD744" i="22" s="1"/>
  <c r="BB744" i="22"/>
  <c r="AP745" i="20"/>
  <c r="AT745" i="20" s="1"/>
  <c r="AR745" i="20"/>
  <c r="AZ745" i="22"/>
  <c r="BD745" i="22" s="1"/>
  <c r="BB745" i="22"/>
  <c r="AP746" i="20"/>
  <c r="AT746" i="20" s="1"/>
  <c r="AR746" i="20"/>
  <c r="AZ746" i="22"/>
  <c r="BD746" i="22" s="1"/>
  <c r="BB746" i="22"/>
  <c r="AP747" i="20"/>
  <c r="AT747" i="20" s="1"/>
  <c r="AR747" i="20"/>
  <c r="AZ747" i="22"/>
  <c r="BD747" i="22" s="1"/>
  <c r="BB747" i="22"/>
  <c r="AP748" i="20"/>
  <c r="AT748" i="20" s="1"/>
  <c r="AR748" i="20"/>
  <c r="AZ748" i="22"/>
  <c r="BD748" i="22" s="1"/>
  <c r="BB748" i="22"/>
  <c r="AP749" i="20"/>
  <c r="AT749" i="20" s="1"/>
  <c r="AR749" i="20"/>
  <c r="AZ749" i="22"/>
  <c r="BD749" i="22" s="1"/>
  <c r="BB749" i="22"/>
  <c r="AP750" i="20"/>
  <c r="AT750" i="20" s="1"/>
  <c r="AR750" i="20"/>
  <c r="AZ750" i="22"/>
  <c r="BD750" i="22" s="1"/>
  <c r="BB750" i="22"/>
  <c r="AP751" i="20"/>
  <c r="AT751" i="20" s="1"/>
  <c r="AR751" i="20"/>
  <c r="AZ751" i="22"/>
  <c r="BD751" i="22" s="1"/>
  <c r="BB751" i="22"/>
  <c r="AP752" i="20"/>
  <c r="AT752" i="20" s="1"/>
  <c r="AR752" i="20"/>
  <c r="AZ752" i="22"/>
  <c r="BD752" i="22" s="1"/>
  <c r="BB752" i="22"/>
  <c r="AP753" i="20"/>
  <c r="AT753" i="20" s="1"/>
  <c r="AR753" i="20"/>
  <c r="AZ753" i="22"/>
  <c r="BD753" i="22" s="1"/>
  <c r="BB753" i="22"/>
  <c r="AP754" i="20"/>
  <c r="AT754" i="20" s="1"/>
  <c r="AR754" i="20"/>
  <c r="AZ754" i="22"/>
  <c r="BD754" i="22" s="1"/>
  <c r="BB754" i="22"/>
  <c r="AP755" i="20"/>
  <c r="AT755" i="20" s="1"/>
  <c r="AR755" i="20"/>
  <c r="AZ755" i="22"/>
  <c r="BD755" i="22" s="1"/>
  <c r="BB755" i="22"/>
  <c r="AP756" i="20"/>
  <c r="AT756" i="20" s="1"/>
  <c r="AR756" i="20"/>
  <c r="AZ756" i="22"/>
  <c r="BD756" i="22" s="1"/>
  <c r="BB756" i="22"/>
  <c r="AP757" i="20"/>
  <c r="AT757" i="20" s="1"/>
  <c r="AR757" i="20"/>
  <c r="AZ757" i="22"/>
  <c r="BD757" i="22" s="1"/>
  <c r="BB757" i="22"/>
  <c r="AP758" i="20"/>
  <c r="AT758" i="20" s="1"/>
  <c r="AR758" i="20"/>
  <c r="AZ758" i="22"/>
  <c r="BD758" i="22" s="1"/>
  <c r="BB758" i="22"/>
  <c r="AP759" i="20"/>
  <c r="AT759" i="20" s="1"/>
  <c r="AR759" i="20"/>
  <c r="AZ759" i="22"/>
  <c r="BD759" i="22" s="1"/>
  <c r="BB759" i="22"/>
  <c r="AP760" i="20"/>
  <c r="AT760" i="20" s="1"/>
  <c r="AR760" i="20"/>
  <c r="AZ760" i="22"/>
  <c r="BD760" i="22" s="1"/>
  <c r="BB760" i="22"/>
  <c r="AP761" i="20"/>
  <c r="AT761" i="20" s="1"/>
  <c r="AR761" i="20"/>
  <c r="AZ761" i="22"/>
  <c r="BD761" i="22" s="1"/>
  <c r="BB761" i="22"/>
  <c r="AP762" i="20"/>
  <c r="AT762" i="20" s="1"/>
  <c r="AR762" i="20"/>
  <c r="AZ762" i="22"/>
  <c r="BD762" i="22" s="1"/>
  <c r="BB762" i="22"/>
  <c r="AP763" i="20"/>
  <c r="AT763" i="20" s="1"/>
  <c r="AR763" i="20"/>
  <c r="AZ763" i="22"/>
  <c r="BD763" i="22" s="1"/>
  <c r="BB763" i="22"/>
  <c r="AP764" i="20"/>
  <c r="AT764" i="20" s="1"/>
  <c r="AR764" i="20"/>
  <c r="AZ764" i="22"/>
  <c r="BD764" i="22" s="1"/>
  <c r="BB764" i="22"/>
  <c r="AP765" i="20"/>
  <c r="AT765" i="20" s="1"/>
  <c r="AR765" i="20"/>
  <c r="AZ765" i="22"/>
  <c r="BD765" i="22" s="1"/>
  <c r="BB765" i="22"/>
  <c r="AP766" i="20"/>
  <c r="AT766" i="20" s="1"/>
  <c r="AR766" i="20"/>
  <c r="AZ766" i="22"/>
  <c r="BD766" i="22" s="1"/>
  <c r="BB766" i="22"/>
  <c r="AP767" i="20"/>
  <c r="AT767" i="20" s="1"/>
  <c r="AR767" i="20"/>
  <c r="AZ767" i="22"/>
  <c r="BD767" i="22" s="1"/>
  <c r="BB767" i="22"/>
  <c r="AP768" i="20"/>
  <c r="AT768" i="20" s="1"/>
  <c r="AR768" i="20"/>
  <c r="AZ768" i="22"/>
  <c r="BD768" i="22" s="1"/>
  <c r="BB768" i="22"/>
  <c r="AP769" i="20"/>
  <c r="AT769" i="20" s="1"/>
  <c r="AR769" i="20"/>
  <c r="AZ769" i="22"/>
  <c r="BD769" i="22" s="1"/>
  <c r="BB769" i="22"/>
  <c r="AP770" i="20"/>
  <c r="AT770" i="20" s="1"/>
  <c r="AR770" i="20"/>
  <c r="AZ770" i="22"/>
  <c r="BD770" i="22" s="1"/>
  <c r="BB770" i="22"/>
  <c r="AP771" i="20"/>
  <c r="AT771" i="20" s="1"/>
  <c r="AR771" i="20"/>
  <c r="AZ771" i="22"/>
  <c r="BD771" i="22" s="1"/>
  <c r="BB771" i="22"/>
  <c r="AP772" i="20"/>
  <c r="AT772" i="20" s="1"/>
  <c r="AR772" i="20"/>
  <c r="AZ772" i="22"/>
  <c r="BD772" i="22" s="1"/>
  <c r="BB772" i="22"/>
  <c r="AP773" i="20"/>
  <c r="AT773" i="20" s="1"/>
  <c r="AR773" i="20"/>
  <c r="AZ773" i="22"/>
  <c r="BD773" i="22" s="1"/>
  <c r="BB773" i="22"/>
  <c r="AP774" i="20"/>
  <c r="AT774" i="20" s="1"/>
  <c r="AR774" i="20"/>
  <c r="AZ774" i="22"/>
  <c r="BD774" i="22" s="1"/>
  <c r="BB774" i="22"/>
  <c r="AP775" i="20"/>
  <c r="AT775" i="20" s="1"/>
  <c r="AR775" i="20"/>
  <c r="AZ775" i="22"/>
  <c r="BD775" i="22" s="1"/>
  <c r="BB775" i="22"/>
  <c r="AP776" i="20"/>
  <c r="AT776" i="20" s="1"/>
  <c r="AR776" i="20"/>
  <c r="AZ776" i="22"/>
  <c r="BD776" i="22" s="1"/>
  <c r="BB776" i="22"/>
  <c r="AP777" i="20"/>
  <c r="AT777" i="20" s="1"/>
  <c r="AR777" i="20"/>
  <c r="AZ777" i="22"/>
  <c r="BD777" i="22" s="1"/>
  <c r="BB777" i="22"/>
  <c r="AP778" i="20"/>
  <c r="AT778" i="20" s="1"/>
  <c r="AR778" i="20"/>
  <c r="AZ778" i="22"/>
  <c r="BD778" i="22" s="1"/>
  <c r="BB778" i="22"/>
  <c r="AP779" i="20"/>
  <c r="AT779" i="20" s="1"/>
  <c r="AR779" i="20"/>
  <c r="AZ779" i="22"/>
  <c r="BD779" i="22" s="1"/>
  <c r="BB779" i="22"/>
  <c r="AP780" i="20"/>
  <c r="AT780" i="20" s="1"/>
  <c r="AR780" i="20"/>
  <c r="AZ780" i="22"/>
  <c r="BD780" i="22" s="1"/>
  <c r="BB780" i="22"/>
  <c r="AP781" i="20"/>
  <c r="AT781" i="20" s="1"/>
  <c r="AR781" i="20"/>
  <c r="AZ781" i="22"/>
  <c r="BD781" i="22" s="1"/>
  <c r="BB781" i="22"/>
  <c r="AP782" i="20"/>
  <c r="AT782" i="20" s="1"/>
  <c r="AR782" i="20"/>
  <c r="AZ782" i="22"/>
  <c r="BD782" i="22" s="1"/>
  <c r="BB782" i="22"/>
  <c r="AP783" i="20"/>
  <c r="AT783" i="20" s="1"/>
  <c r="AR783" i="20"/>
  <c r="AZ783" i="22"/>
  <c r="BD783" i="22" s="1"/>
  <c r="BB783" i="22"/>
  <c r="AP784" i="20"/>
  <c r="AT784" i="20" s="1"/>
  <c r="AR784" i="20"/>
  <c r="AZ784" i="22"/>
  <c r="BD784" i="22" s="1"/>
  <c r="BB784" i="22"/>
  <c r="AP785" i="20"/>
  <c r="AT785" i="20" s="1"/>
  <c r="AR785" i="20"/>
  <c r="AZ785" i="22"/>
  <c r="BD785" i="22" s="1"/>
  <c r="BB785" i="22"/>
  <c r="AP786" i="20"/>
  <c r="AT786" i="20" s="1"/>
  <c r="AR786" i="20"/>
  <c r="AZ786" i="22"/>
  <c r="BD786" i="22" s="1"/>
  <c r="BB786" i="22"/>
  <c r="AP787" i="20"/>
  <c r="AT787" i="20" s="1"/>
  <c r="AR787" i="20"/>
  <c r="AZ787" i="22"/>
  <c r="BD787" i="22" s="1"/>
  <c r="BB787" i="22"/>
  <c r="AP788" i="20"/>
  <c r="AT788" i="20" s="1"/>
  <c r="AR788" i="20"/>
  <c r="AZ788" i="22"/>
  <c r="BD788" i="22" s="1"/>
  <c r="BB788" i="22"/>
  <c r="AP789" i="20"/>
  <c r="AT789" i="20" s="1"/>
  <c r="AR789" i="20"/>
  <c r="AZ789" i="22"/>
  <c r="BD789" i="22" s="1"/>
  <c r="BB789" i="22"/>
  <c r="AP790" i="20"/>
  <c r="AT790" i="20" s="1"/>
  <c r="AR790" i="20"/>
  <c r="AZ790" i="22"/>
  <c r="BD790" i="22" s="1"/>
  <c r="BB790" i="22"/>
  <c r="AP791" i="20"/>
  <c r="AT791" i="20" s="1"/>
  <c r="AR791" i="20"/>
  <c r="AZ791" i="22"/>
  <c r="BD791" i="22" s="1"/>
  <c r="BB791" i="22"/>
  <c r="AP792" i="20"/>
  <c r="AT792" i="20" s="1"/>
  <c r="AR792" i="20"/>
  <c r="AZ792" i="22"/>
  <c r="BD792" i="22" s="1"/>
  <c r="BB792" i="22"/>
  <c r="AP793" i="20"/>
  <c r="AT793" i="20" s="1"/>
  <c r="AR793" i="20"/>
  <c r="AZ793" i="22"/>
  <c r="BD793" i="22" s="1"/>
  <c r="BB793" i="22"/>
  <c r="AP794" i="20"/>
  <c r="AT794" i="20" s="1"/>
  <c r="AR794" i="20"/>
  <c r="AZ794" i="22"/>
  <c r="BD794" i="22" s="1"/>
  <c r="BB794" i="22"/>
  <c r="AP795" i="20"/>
  <c r="AT795" i="20" s="1"/>
  <c r="AR795" i="20"/>
  <c r="AZ795" i="22"/>
  <c r="BD795" i="22" s="1"/>
  <c r="BB795" i="22"/>
  <c r="AP796" i="20"/>
  <c r="AT796" i="20" s="1"/>
  <c r="AR796" i="20"/>
  <c r="AZ796" i="22"/>
  <c r="BD796" i="22" s="1"/>
  <c r="BB796" i="22"/>
  <c r="AP797" i="20"/>
  <c r="AT797" i="20" s="1"/>
  <c r="AR797" i="20"/>
  <c r="AZ797" i="22"/>
  <c r="BD797" i="22" s="1"/>
  <c r="BB797" i="22"/>
  <c r="AP798" i="20"/>
  <c r="AT798" i="20" s="1"/>
  <c r="AR798" i="20"/>
  <c r="AZ798" i="22"/>
  <c r="BD798" i="22" s="1"/>
  <c r="BB798" i="22"/>
  <c r="AP799" i="20"/>
  <c r="AT799" i="20" s="1"/>
  <c r="AR799" i="20"/>
  <c r="AZ799" i="22"/>
  <c r="BD799" i="22" s="1"/>
  <c r="BB799" i="22"/>
  <c r="AP800" i="20"/>
  <c r="AT800" i="20" s="1"/>
  <c r="AR800" i="20"/>
  <c r="AZ800" i="22"/>
  <c r="BD800" i="22" s="1"/>
  <c r="BB800" i="22"/>
  <c r="AP801" i="20"/>
  <c r="AT801" i="20" s="1"/>
  <c r="AR801" i="20"/>
  <c r="AZ801" i="22"/>
  <c r="BD801" i="22" s="1"/>
  <c r="BB801" i="22"/>
  <c r="AP802" i="20"/>
  <c r="AT802" i="20" s="1"/>
  <c r="AR802" i="20"/>
  <c r="AZ802" i="22"/>
  <c r="BD802" i="22" s="1"/>
  <c r="BB802" i="22"/>
  <c r="AP803" i="20"/>
  <c r="AT803" i="20" s="1"/>
  <c r="AR803" i="20"/>
  <c r="AZ803" i="22"/>
  <c r="BD803" i="22" s="1"/>
  <c r="BB803" i="22"/>
  <c r="AP804" i="20"/>
  <c r="AT804" i="20" s="1"/>
  <c r="AR804" i="20"/>
  <c r="AZ804" i="22"/>
  <c r="BD804" i="22" s="1"/>
  <c r="BB804" i="22"/>
  <c r="AP805" i="20"/>
  <c r="AT805" i="20" s="1"/>
  <c r="AR805" i="20"/>
  <c r="AZ805" i="22"/>
  <c r="BD805" i="22" s="1"/>
  <c r="BB805" i="22"/>
  <c r="AP806" i="20"/>
  <c r="AT806" i="20" s="1"/>
  <c r="AR806" i="20"/>
  <c r="AZ806" i="22"/>
  <c r="BD806" i="22" s="1"/>
  <c r="BB806" i="22"/>
  <c r="AP807" i="20"/>
  <c r="AT807" i="20" s="1"/>
  <c r="AR807" i="20"/>
  <c r="AZ807" i="22"/>
  <c r="BD807" i="22" s="1"/>
  <c r="BB807" i="22"/>
  <c r="AP808" i="20"/>
  <c r="AT808" i="20" s="1"/>
  <c r="AR808" i="20"/>
  <c r="AZ808" i="22"/>
  <c r="BD808" i="22" s="1"/>
  <c r="BB808" i="22"/>
  <c r="AP809" i="20"/>
  <c r="AT809" i="20" s="1"/>
  <c r="AR809" i="20"/>
  <c r="AZ809" i="22"/>
  <c r="BD809" i="22" s="1"/>
  <c r="BB809" i="22"/>
  <c r="AP810" i="20"/>
  <c r="AT810" i="20" s="1"/>
  <c r="AR810" i="20"/>
  <c r="AZ810" i="22"/>
  <c r="BD810" i="22" s="1"/>
  <c r="BB810" i="22"/>
  <c r="AP811" i="20"/>
  <c r="AT811" i="20" s="1"/>
  <c r="AR811" i="20"/>
  <c r="AZ811" i="22"/>
  <c r="BD811" i="22" s="1"/>
  <c r="BB811" i="22"/>
  <c r="AP812" i="20"/>
  <c r="AT812" i="20" s="1"/>
  <c r="AR812" i="20"/>
  <c r="AZ812" i="22"/>
  <c r="BD812" i="22" s="1"/>
  <c r="BB812" i="22"/>
  <c r="AP813" i="20"/>
  <c r="AT813" i="20" s="1"/>
  <c r="AR813" i="20"/>
  <c r="AZ813" i="22"/>
  <c r="BD813" i="22" s="1"/>
  <c r="BB813" i="22"/>
  <c r="AP814" i="20"/>
  <c r="AT814" i="20" s="1"/>
  <c r="AR814" i="20"/>
  <c r="AZ814" i="22"/>
  <c r="BD814" i="22" s="1"/>
  <c r="BB814" i="22"/>
  <c r="AP815" i="20"/>
  <c r="AT815" i="20" s="1"/>
  <c r="AR815" i="20"/>
  <c r="AZ815" i="22"/>
  <c r="BD815" i="22" s="1"/>
  <c r="BB815" i="22"/>
  <c r="AP816" i="20"/>
  <c r="AT816" i="20" s="1"/>
  <c r="AR816" i="20"/>
  <c r="AZ816" i="22"/>
  <c r="BD816" i="22" s="1"/>
  <c r="BB816" i="22"/>
  <c r="AP817" i="20"/>
  <c r="AT817" i="20" s="1"/>
  <c r="AR817" i="20"/>
  <c r="AZ817" i="22"/>
  <c r="BD817" i="22" s="1"/>
  <c r="BB817" i="22"/>
  <c r="AP818" i="20"/>
  <c r="AT818" i="20" s="1"/>
  <c r="AR818" i="20"/>
  <c r="AZ818" i="22"/>
  <c r="BD818" i="22" s="1"/>
  <c r="BB818" i="22"/>
  <c r="AP819" i="20"/>
  <c r="AT819" i="20" s="1"/>
  <c r="AR819" i="20"/>
  <c r="AZ819" i="22"/>
  <c r="BD819" i="22" s="1"/>
  <c r="BB819" i="22"/>
  <c r="AP820" i="20"/>
  <c r="AT820" i="20" s="1"/>
  <c r="AR820" i="20"/>
  <c r="AZ820" i="22"/>
  <c r="BD820" i="22" s="1"/>
  <c r="BB820" i="22"/>
  <c r="AP821" i="20"/>
  <c r="AT821" i="20" s="1"/>
  <c r="AR821" i="20"/>
  <c r="AZ821" i="22"/>
  <c r="BD821" i="22" s="1"/>
  <c r="BB821" i="22"/>
  <c r="AP822" i="20"/>
  <c r="AT822" i="20" s="1"/>
  <c r="AR822" i="20"/>
  <c r="AZ822" i="22"/>
  <c r="BD822" i="22" s="1"/>
  <c r="BB822" i="22"/>
  <c r="AP823" i="20"/>
  <c r="AT823" i="20" s="1"/>
  <c r="AR823" i="20"/>
  <c r="AZ823" i="22"/>
  <c r="BD823" i="22" s="1"/>
  <c r="BB823" i="22"/>
  <c r="AP824" i="20"/>
  <c r="AT824" i="20" s="1"/>
  <c r="AR824" i="20"/>
  <c r="AZ824" i="22"/>
  <c r="BD824" i="22" s="1"/>
  <c r="BB824" i="22"/>
  <c r="AP825" i="20"/>
  <c r="AT825" i="20" s="1"/>
  <c r="AR825" i="20"/>
  <c r="AZ825" i="22"/>
  <c r="BD825" i="22" s="1"/>
  <c r="BB825" i="22"/>
  <c r="AP826" i="20"/>
  <c r="AT826" i="20" s="1"/>
  <c r="AR826" i="20"/>
  <c r="AZ826" i="22"/>
  <c r="BD826" i="22" s="1"/>
  <c r="BB826" i="22"/>
  <c r="AP827" i="20"/>
  <c r="AT827" i="20" s="1"/>
  <c r="AR827" i="20"/>
  <c r="AZ827" i="22"/>
  <c r="BD827" i="22" s="1"/>
  <c r="BB827" i="22"/>
  <c r="AP828" i="20"/>
  <c r="AT828" i="20" s="1"/>
  <c r="AR828" i="20"/>
  <c r="AZ828" i="22"/>
  <c r="BD828" i="22" s="1"/>
  <c r="BB828" i="22"/>
  <c r="AP829" i="20"/>
  <c r="AT829" i="20" s="1"/>
  <c r="AR829" i="20"/>
  <c r="AZ829" i="22"/>
  <c r="BD829" i="22" s="1"/>
  <c r="BB829" i="22"/>
  <c r="AP830" i="20"/>
  <c r="AT830" i="20" s="1"/>
  <c r="AR830" i="20"/>
  <c r="AZ830" i="22"/>
  <c r="BD830" i="22" s="1"/>
  <c r="BB830" i="22"/>
  <c r="AP831" i="20"/>
  <c r="AT831" i="20" s="1"/>
  <c r="AR831" i="20"/>
  <c r="AZ831" i="22"/>
  <c r="BD831" i="22" s="1"/>
  <c r="BB831" i="22"/>
  <c r="AP832" i="20"/>
  <c r="AT832" i="20" s="1"/>
  <c r="AR832" i="20"/>
  <c r="AZ832" i="22"/>
  <c r="BD832" i="22" s="1"/>
  <c r="BB832" i="22"/>
  <c r="AP833" i="20"/>
  <c r="AT833" i="20" s="1"/>
  <c r="AR833" i="20"/>
  <c r="AZ833" i="22"/>
  <c r="BD833" i="22" s="1"/>
  <c r="BB833" i="22"/>
  <c r="AP834" i="20"/>
  <c r="AT834" i="20" s="1"/>
  <c r="AR834" i="20"/>
  <c r="AZ834" i="22"/>
  <c r="BD834" i="22" s="1"/>
  <c r="BB834" i="22"/>
  <c r="AP835" i="20"/>
  <c r="AT835" i="20" s="1"/>
  <c r="AR835" i="20"/>
  <c r="AZ835" i="22"/>
  <c r="BD835" i="22" s="1"/>
  <c r="BB835" i="22"/>
  <c r="AP836" i="20"/>
  <c r="AT836" i="20" s="1"/>
  <c r="AR836" i="20"/>
  <c r="AZ836" i="22"/>
  <c r="BD836" i="22" s="1"/>
  <c r="BB836" i="22"/>
  <c r="AP837" i="20"/>
  <c r="AT837" i="20" s="1"/>
  <c r="AR837" i="20"/>
  <c r="AZ837" i="22"/>
  <c r="BD837" i="22" s="1"/>
  <c r="BB837" i="22"/>
  <c r="AP838" i="20"/>
  <c r="AT838" i="20" s="1"/>
  <c r="AR838" i="20"/>
  <c r="AZ838" i="22"/>
  <c r="BD838" i="22" s="1"/>
  <c r="BB838" i="22"/>
  <c r="AP839" i="20"/>
  <c r="AT839" i="20" s="1"/>
  <c r="AR839" i="20"/>
  <c r="AZ839" i="22"/>
  <c r="BD839" i="22" s="1"/>
  <c r="BB839" i="22"/>
  <c r="AP840" i="20"/>
  <c r="AT840" i="20" s="1"/>
  <c r="AR840" i="20"/>
  <c r="AZ840" i="22"/>
  <c r="BD840" i="22" s="1"/>
  <c r="BB840" i="22"/>
  <c r="AP841" i="20"/>
  <c r="AT841" i="20" s="1"/>
  <c r="AR841" i="20"/>
  <c r="AZ841" i="22"/>
  <c r="BD841" i="22" s="1"/>
  <c r="BB841" i="22"/>
  <c r="AP842" i="20"/>
  <c r="AT842" i="20" s="1"/>
  <c r="AR842" i="20"/>
  <c r="AZ842" i="22"/>
  <c r="BD842" i="22" s="1"/>
  <c r="BB842" i="22"/>
  <c r="AP843" i="20"/>
  <c r="AT843" i="20" s="1"/>
  <c r="AR843" i="20"/>
  <c r="AZ843" i="22"/>
  <c r="BD843" i="22" s="1"/>
  <c r="BB843" i="22"/>
  <c r="AP844" i="20"/>
  <c r="AT844" i="20" s="1"/>
  <c r="AR844" i="20"/>
  <c r="AZ844" i="22"/>
  <c r="BD844" i="22" s="1"/>
  <c r="BB844" i="22"/>
  <c r="AP845" i="20"/>
  <c r="AT845" i="20" s="1"/>
  <c r="AR845" i="20"/>
  <c r="AZ845" i="22"/>
  <c r="BD845" i="22" s="1"/>
  <c r="BB845" i="22"/>
  <c r="AP846" i="20"/>
  <c r="AT846" i="20" s="1"/>
  <c r="AR846" i="20"/>
  <c r="AZ846" i="22"/>
  <c r="BD846" i="22" s="1"/>
  <c r="BB846" i="22"/>
  <c r="AP847" i="20"/>
  <c r="AT847" i="20" s="1"/>
  <c r="AR847" i="20"/>
  <c r="AZ847" i="22"/>
  <c r="BD847" i="22" s="1"/>
  <c r="BB847" i="22"/>
  <c r="AP848" i="20"/>
  <c r="AT848" i="20" s="1"/>
  <c r="AR848" i="20"/>
  <c r="AZ848" i="22"/>
  <c r="BD848" i="22" s="1"/>
  <c r="BB848" i="22"/>
  <c r="AP849" i="20"/>
  <c r="AT849" i="20" s="1"/>
  <c r="AR849" i="20"/>
  <c r="AZ849" i="22"/>
  <c r="BD849" i="22" s="1"/>
  <c r="BB849" i="22"/>
  <c r="AP850" i="20"/>
  <c r="AT850" i="20" s="1"/>
  <c r="AR850" i="20"/>
  <c r="AZ850" i="22"/>
  <c r="BD850" i="22" s="1"/>
  <c r="BB850" i="22"/>
  <c r="AP851" i="20"/>
  <c r="AT851" i="20" s="1"/>
  <c r="AR851" i="20"/>
  <c r="AZ851" i="22"/>
  <c r="BD851" i="22" s="1"/>
  <c r="BB851" i="22"/>
  <c r="AP852" i="20"/>
  <c r="AT852" i="20" s="1"/>
  <c r="AR852" i="20"/>
  <c r="AZ852" i="22"/>
  <c r="BD852" i="22" s="1"/>
  <c r="BB852" i="22"/>
  <c r="AP853" i="20"/>
  <c r="AT853" i="20" s="1"/>
  <c r="AR853" i="20"/>
  <c r="AZ853" i="22"/>
  <c r="BD853" i="22" s="1"/>
  <c r="BB853" i="22"/>
  <c r="AP854" i="20"/>
  <c r="AT854" i="20" s="1"/>
  <c r="AR854" i="20"/>
  <c r="AZ854" i="22"/>
  <c r="BD854" i="22" s="1"/>
  <c r="BB854" i="22"/>
  <c r="AP855" i="20"/>
  <c r="AT855" i="20" s="1"/>
  <c r="AR855" i="20"/>
  <c r="AZ855" i="22"/>
  <c r="BD855" i="22" s="1"/>
  <c r="BB855" i="22"/>
  <c r="AP856" i="20"/>
  <c r="AT856" i="20" s="1"/>
  <c r="AR856" i="20"/>
  <c r="AZ856" i="22"/>
  <c r="BD856" i="22" s="1"/>
  <c r="BB856" i="22"/>
  <c r="AP857" i="20"/>
  <c r="AT857" i="20" s="1"/>
  <c r="AR857" i="20"/>
  <c r="AZ857" i="22"/>
  <c r="BD857" i="22" s="1"/>
  <c r="BB857" i="22"/>
  <c r="AP858" i="20"/>
  <c r="AT858" i="20" s="1"/>
  <c r="AR858" i="20"/>
  <c r="AZ858" i="22"/>
  <c r="BD858" i="22" s="1"/>
  <c r="BB858" i="22"/>
  <c r="AP859" i="20"/>
  <c r="AT859" i="20" s="1"/>
  <c r="AR859" i="20"/>
  <c r="AZ859" i="22"/>
  <c r="BD859" i="22" s="1"/>
  <c r="BB859" i="22"/>
  <c r="AP860" i="20"/>
  <c r="AT860" i="20" s="1"/>
  <c r="AR860" i="20"/>
  <c r="AZ860" i="22"/>
  <c r="BD860" i="22" s="1"/>
  <c r="BB860" i="22"/>
  <c r="AP861" i="20"/>
  <c r="AT861" i="20" s="1"/>
  <c r="AR861" i="20"/>
  <c r="AZ861" i="22"/>
  <c r="BD861" i="22" s="1"/>
  <c r="BB861" i="22"/>
  <c r="AP862" i="20"/>
  <c r="AT862" i="20" s="1"/>
  <c r="AR862" i="20"/>
  <c r="AZ862" i="22"/>
  <c r="BD862" i="22" s="1"/>
  <c r="BB862" i="22"/>
  <c r="AP863" i="20"/>
  <c r="AT863" i="20" s="1"/>
  <c r="AR863" i="20"/>
  <c r="AZ863" i="22"/>
  <c r="BD863" i="22" s="1"/>
  <c r="BB863" i="22"/>
  <c r="AP864" i="20"/>
  <c r="AT864" i="20" s="1"/>
  <c r="AR864" i="20"/>
  <c r="AZ864" i="22"/>
  <c r="BD864" i="22" s="1"/>
  <c r="BB864" i="22"/>
  <c r="AP865" i="20"/>
  <c r="AT865" i="20" s="1"/>
  <c r="AR865" i="20"/>
  <c r="AZ865" i="22"/>
  <c r="BD865" i="22" s="1"/>
  <c r="BB865" i="22"/>
  <c r="AP866" i="20"/>
  <c r="AT866" i="20" s="1"/>
  <c r="AR866" i="20"/>
  <c r="AZ866" i="22"/>
  <c r="BD866" i="22" s="1"/>
  <c r="BB866" i="22"/>
  <c r="AP867" i="20"/>
  <c r="AT867" i="20" s="1"/>
  <c r="AR867" i="20"/>
  <c r="AZ867" i="22"/>
  <c r="BD867" i="22" s="1"/>
  <c r="BB867" i="22"/>
  <c r="AP868" i="20"/>
  <c r="AT868" i="20" s="1"/>
  <c r="AR868" i="20"/>
  <c r="AZ868" i="22"/>
  <c r="BD868" i="22" s="1"/>
  <c r="BB868" i="22"/>
  <c r="AP869" i="20"/>
  <c r="AT869" i="20" s="1"/>
  <c r="AR869" i="20"/>
  <c r="AZ869" i="22"/>
  <c r="BD869" i="22" s="1"/>
  <c r="BB869" i="22"/>
  <c r="AP870" i="20"/>
  <c r="AT870" i="20" s="1"/>
  <c r="AR870" i="20"/>
  <c r="AZ870" i="22"/>
  <c r="BD870" i="22" s="1"/>
  <c r="BB870" i="22"/>
  <c r="AP871" i="20"/>
  <c r="AT871" i="20" s="1"/>
  <c r="AR871" i="20"/>
  <c r="AZ871" i="22"/>
  <c r="BD871" i="22" s="1"/>
  <c r="BB871" i="22"/>
  <c r="AP872" i="20"/>
  <c r="AT872" i="20" s="1"/>
  <c r="AR872" i="20"/>
  <c r="AZ872" i="22"/>
  <c r="BD872" i="22" s="1"/>
  <c r="BB872" i="22"/>
  <c r="AP873" i="20"/>
  <c r="AT873" i="20" s="1"/>
  <c r="AR873" i="20"/>
  <c r="AZ873" i="22"/>
  <c r="BD873" i="22" s="1"/>
  <c r="BB873" i="22"/>
  <c r="AP874" i="20"/>
  <c r="AT874" i="20" s="1"/>
  <c r="AR874" i="20"/>
  <c r="AZ874" i="22"/>
  <c r="BD874" i="22" s="1"/>
  <c r="BB874" i="22"/>
  <c r="AP875" i="20"/>
  <c r="AT875" i="20" s="1"/>
  <c r="AR875" i="20"/>
  <c r="AZ875" i="22"/>
  <c r="BD875" i="22" s="1"/>
  <c r="BB875" i="22"/>
  <c r="AP876" i="20"/>
  <c r="AT876" i="20" s="1"/>
  <c r="AR876" i="20"/>
  <c r="AZ876" i="22"/>
  <c r="BD876" i="22" s="1"/>
  <c r="BB876" i="22"/>
  <c r="AP877" i="20"/>
  <c r="AT877" i="20" s="1"/>
  <c r="AR877" i="20"/>
  <c r="AZ877" i="22"/>
  <c r="BD877" i="22" s="1"/>
  <c r="BB877" i="22"/>
  <c r="AP878" i="20"/>
  <c r="AT878" i="20" s="1"/>
  <c r="AR878" i="20"/>
  <c r="AZ878" i="22"/>
  <c r="BD878" i="22" s="1"/>
  <c r="BB878" i="22"/>
  <c r="AP879" i="20"/>
  <c r="AT879" i="20" s="1"/>
  <c r="AR879" i="20"/>
  <c r="AZ879" i="22"/>
  <c r="BD879" i="22" s="1"/>
  <c r="BB879" i="22"/>
  <c r="AP880" i="20"/>
  <c r="AT880" i="20" s="1"/>
  <c r="AR880" i="20"/>
  <c r="AZ880" i="22"/>
  <c r="BD880" i="22" s="1"/>
  <c r="BB880" i="22"/>
  <c r="AP881" i="20"/>
  <c r="AT881" i="20" s="1"/>
  <c r="AR881" i="20"/>
  <c r="AZ881" i="22"/>
  <c r="BD881" i="22" s="1"/>
  <c r="BB881" i="22"/>
  <c r="AP882" i="20"/>
  <c r="AT882" i="20" s="1"/>
  <c r="AR882" i="20"/>
  <c r="AZ882" i="22"/>
  <c r="BD882" i="22" s="1"/>
  <c r="BB882" i="22"/>
  <c r="AP883" i="20"/>
  <c r="AT883" i="20" s="1"/>
  <c r="AR883" i="20"/>
  <c r="AZ883" i="22"/>
  <c r="BD883" i="22" s="1"/>
  <c r="BB883" i="22"/>
  <c r="AP884" i="20"/>
  <c r="AT884" i="20" s="1"/>
  <c r="AR884" i="20"/>
  <c r="AZ884" i="22"/>
  <c r="BD884" i="22" s="1"/>
  <c r="BB884" i="22"/>
  <c r="AP885" i="20"/>
  <c r="AT885" i="20" s="1"/>
  <c r="AR885" i="20"/>
  <c r="AZ885" i="22"/>
  <c r="BD885" i="22" s="1"/>
  <c r="BB885" i="22"/>
  <c r="AP886" i="20"/>
  <c r="AT886" i="20" s="1"/>
  <c r="AR886" i="20"/>
  <c r="AZ886" i="22"/>
  <c r="BD886" i="22" s="1"/>
  <c r="BB886" i="22"/>
  <c r="AP887" i="20"/>
  <c r="AT887" i="20" s="1"/>
  <c r="AR887" i="20"/>
  <c r="AZ887" i="22"/>
  <c r="BD887" i="22" s="1"/>
  <c r="BB887" i="22"/>
  <c r="AP888" i="20"/>
  <c r="AT888" i="20" s="1"/>
  <c r="AR888" i="20"/>
  <c r="AZ888" i="22"/>
  <c r="BD888" i="22" s="1"/>
  <c r="BB888" i="22"/>
  <c r="AP889" i="20"/>
  <c r="AT889" i="20" s="1"/>
  <c r="AR889" i="20"/>
  <c r="AZ889" i="22"/>
  <c r="BD889" i="22" s="1"/>
  <c r="BB889" i="22"/>
  <c r="AP890" i="20"/>
  <c r="AT890" i="20" s="1"/>
  <c r="AR890" i="20"/>
  <c r="AZ890" i="22"/>
  <c r="BD890" i="22" s="1"/>
  <c r="BB890" i="22"/>
  <c r="AP891" i="20"/>
  <c r="AT891" i="20" s="1"/>
  <c r="AR891" i="20"/>
  <c r="AZ891" i="22"/>
  <c r="BD891" i="22" s="1"/>
  <c r="BB891" i="22"/>
  <c r="AP892" i="20"/>
  <c r="AT892" i="20" s="1"/>
  <c r="AR892" i="20"/>
  <c r="AZ892" i="22"/>
  <c r="BD892" i="22" s="1"/>
  <c r="BB892" i="22"/>
  <c r="AP893" i="20"/>
  <c r="AT893" i="20" s="1"/>
  <c r="AR893" i="20"/>
  <c r="AZ893" i="22"/>
  <c r="BD893" i="22" s="1"/>
  <c r="BB893" i="22"/>
  <c r="AP894" i="20"/>
  <c r="AT894" i="20" s="1"/>
  <c r="AR894" i="20"/>
  <c r="AZ894" i="22"/>
  <c r="BD894" i="22" s="1"/>
  <c r="BB894" i="22"/>
  <c r="AP895" i="20"/>
  <c r="AT895" i="20" s="1"/>
  <c r="AR895" i="20"/>
  <c r="AZ895" i="22"/>
  <c r="BD895" i="22" s="1"/>
  <c r="BB895" i="22"/>
  <c r="AP896" i="20"/>
  <c r="AT896" i="20" s="1"/>
  <c r="AR896" i="20"/>
  <c r="AZ896" i="22"/>
  <c r="BD896" i="22" s="1"/>
  <c r="BB896" i="22"/>
  <c r="AP897" i="20"/>
  <c r="AT897" i="20" s="1"/>
  <c r="AR897" i="20"/>
  <c r="AZ897" i="22"/>
  <c r="BD897" i="22" s="1"/>
  <c r="BB897" i="22"/>
  <c r="AP898" i="20"/>
  <c r="AT898" i="20" s="1"/>
  <c r="AR898" i="20"/>
  <c r="AZ898" i="22"/>
  <c r="BD898" i="22" s="1"/>
  <c r="BB898" i="22"/>
  <c r="AP899" i="20"/>
  <c r="AT899" i="20" s="1"/>
  <c r="AR899" i="20"/>
  <c r="AZ899" i="22"/>
  <c r="BD899" i="22" s="1"/>
  <c r="BB899" i="22"/>
  <c r="AP900" i="20"/>
  <c r="AT900" i="20" s="1"/>
  <c r="AR900" i="20"/>
  <c r="AZ900" i="22"/>
  <c r="BD900" i="22" s="1"/>
  <c r="BB900" i="22"/>
  <c r="AP901" i="20"/>
  <c r="AT901" i="20" s="1"/>
  <c r="AR901" i="20"/>
  <c r="AZ901" i="22"/>
  <c r="BD901" i="22" s="1"/>
  <c r="BB901" i="22"/>
  <c r="AP902" i="20"/>
  <c r="AT902" i="20" s="1"/>
  <c r="AR902" i="20"/>
  <c r="AZ902" i="22"/>
  <c r="BD902" i="22" s="1"/>
  <c r="BB902" i="22"/>
  <c r="AP903" i="20"/>
  <c r="AT903" i="20" s="1"/>
  <c r="AR903" i="20"/>
  <c r="AZ903" i="22"/>
  <c r="BD903" i="22" s="1"/>
  <c r="BB903" i="22"/>
  <c r="AP904" i="20"/>
  <c r="AT904" i="20" s="1"/>
  <c r="AR904" i="20"/>
  <c r="AZ904" i="22"/>
  <c r="BD904" i="22" s="1"/>
  <c r="BB904" i="22"/>
  <c r="AP905" i="20"/>
  <c r="AT905" i="20" s="1"/>
  <c r="AR905" i="20"/>
  <c r="AZ905" i="22"/>
  <c r="BD905" i="22" s="1"/>
  <c r="BB905" i="22"/>
  <c r="AP906" i="20"/>
  <c r="AT906" i="20" s="1"/>
  <c r="AR906" i="20"/>
  <c r="AZ906" i="22"/>
  <c r="BD906" i="22" s="1"/>
  <c r="BB906" i="22"/>
  <c r="AP907" i="20"/>
  <c r="AT907" i="20" s="1"/>
  <c r="AR907" i="20"/>
  <c r="AZ907" i="22"/>
  <c r="BD907" i="22" s="1"/>
  <c r="BB907" i="22"/>
  <c r="AP908" i="20"/>
  <c r="AT908" i="20" s="1"/>
  <c r="AR908" i="20"/>
  <c r="AZ908" i="22"/>
  <c r="BD908" i="22" s="1"/>
  <c r="BB908" i="22"/>
  <c r="AP909" i="20"/>
  <c r="AT909" i="20" s="1"/>
  <c r="AR909" i="20"/>
  <c r="AZ909" i="22"/>
  <c r="BD909" i="22" s="1"/>
  <c r="BB909" i="22"/>
  <c r="AP910" i="20"/>
  <c r="AT910" i="20" s="1"/>
  <c r="AR910" i="20"/>
  <c r="AZ910" i="22"/>
  <c r="BD910" i="22" s="1"/>
  <c r="BB910" i="22"/>
  <c r="AP911" i="20"/>
  <c r="AT911" i="20" s="1"/>
  <c r="AR911" i="20"/>
  <c r="AZ911" i="22"/>
  <c r="BD911" i="22" s="1"/>
  <c r="BB911" i="22"/>
  <c r="AP912" i="20"/>
  <c r="AT912" i="20" s="1"/>
  <c r="AR912" i="20"/>
  <c r="AZ912" i="22"/>
  <c r="BD912" i="22" s="1"/>
  <c r="BB912" i="22"/>
  <c r="AP913" i="20"/>
  <c r="AT913" i="20" s="1"/>
  <c r="AR913" i="20"/>
  <c r="AZ913" i="22"/>
  <c r="BD913" i="22" s="1"/>
  <c r="BB913" i="22"/>
  <c r="AP914" i="20"/>
  <c r="AT914" i="20" s="1"/>
  <c r="AR914" i="20"/>
  <c r="AZ914" i="22"/>
  <c r="BD914" i="22" s="1"/>
  <c r="BB914" i="22"/>
  <c r="AP915" i="20"/>
  <c r="AT915" i="20" s="1"/>
  <c r="AR915" i="20"/>
  <c r="AZ915" i="22"/>
  <c r="BD915" i="22" s="1"/>
  <c r="BB915" i="22"/>
  <c r="AP916" i="20"/>
  <c r="AT916" i="20" s="1"/>
  <c r="AR916" i="20"/>
  <c r="AZ916" i="22"/>
  <c r="BD916" i="22" s="1"/>
  <c r="BB916" i="22"/>
  <c r="AP917" i="20"/>
  <c r="AT917" i="20" s="1"/>
  <c r="AR917" i="20"/>
  <c r="AZ917" i="22"/>
  <c r="BD917" i="22" s="1"/>
  <c r="BB917" i="22"/>
  <c r="AP918" i="20"/>
  <c r="AT918" i="20" s="1"/>
  <c r="AR918" i="20"/>
  <c r="AZ918" i="22"/>
  <c r="BD918" i="22" s="1"/>
  <c r="BB918" i="22"/>
  <c r="AP919" i="20"/>
  <c r="AT919" i="20" s="1"/>
  <c r="AR919" i="20"/>
  <c r="AZ919" i="22"/>
  <c r="BD919" i="22" s="1"/>
  <c r="BB919" i="22"/>
  <c r="AP920" i="20"/>
  <c r="AT920" i="20" s="1"/>
  <c r="AR920" i="20"/>
  <c r="AZ920" i="22"/>
  <c r="BD920" i="22" s="1"/>
  <c r="BB920" i="22"/>
  <c r="AP921" i="20"/>
  <c r="AT921" i="20" s="1"/>
  <c r="AR921" i="20"/>
  <c r="AZ921" i="22"/>
  <c r="BD921" i="22" s="1"/>
  <c r="BB921" i="22"/>
  <c r="AP922" i="20"/>
  <c r="AT922" i="20" s="1"/>
  <c r="AR922" i="20"/>
  <c r="AZ922" i="22"/>
  <c r="BD922" i="22" s="1"/>
  <c r="BB922" i="22"/>
  <c r="AP923" i="20"/>
  <c r="AT923" i="20" s="1"/>
  <c r="AR923" i="20"/>
  <c r="AZ923" i="22"/>
  <c r="BD923" i="22" s="1"/>
  <c r="BB923" i="22"/>
  <c r="AP924" i="20"/>
  <c r="AT924" i="20" s="1"/>
  <c r="AR924" i="20"/>
  <c r="AZ924" i="22"/>
  <c r="BD924" i="22" s="1"/>
  <c r="BB924" i="22"/>
  <c r="AP925" i="20"/>
  <c r="AT925" i="20" s="1"/>
  <c r="AR925" i="20"/>
  <c r="AZ925" i="22"/>
  <c r="BD925" i="22" s="1"/>
  <c r="BB925" i="22"/>
  <c r="AP926" i="20"/>
  <c r="AT926" i="20" s="1"/>
  <c r="AR926" i="20"/>
  <c r="AZ926" i="22"/>
  <c r="BD926" i="22" s="1"/>
  <c r="BB926" i="22"/>
  <c r="AP927" i="20"/>
  <c r="AT927" i="20" s="1"/>
  <c r="AR927" i="20"/>
  <c r="AZ927" i="22"/>
  <c r="BD927" i="22" s="1"/>
  <c r="BB927" i="22"/>
  <c r="AP928" i="20"/>
  <c r="AT928" i="20" s="1"/>
  <c r="AR928" i="20"/>
  <c r="AZ928" i="22"/>
  <c r="BD928" i="22" s="1"/>
  <c r="BB928" i="22"/>
  <c r="AP929" i="20"/>
  <c r="AT929" i="20" s="1"/>
  <c r="AR929" i="20"/>
  <c r="AZ929" i="22"/>
  <c r="BD929" i="22" s="1"/>
  <c r="BB929" i="22"/>
  <c r="AP930" i="20"/>
  <c r="AT930" i="20" s="1"/>
  <c r="AR930" i="20"/>
  <c r="AZ930" i="22"/>
  <c r="BD930" i="22" s="1"/>
  <c r="BB930" i="22"/>
  <c r="AP931" i="20"/>
  <c r="AT931" i="20" s="1"/>
  <c r="AR931" i="20"/>
  <c r="AZ931" i="22"/>
  <c r="BD931" i="22" s="1"/>
  <c r="BB931" i="22"/>
  <c r="AP932" i="20"/>
  <c r="AT932" i="20" s="1"/>
  <c r="AR932" i="20"/>
  <c r="AZ932" i="22"/>
  <c r="BD932" i="22" s="1"/>
  <c r="BB932" i="22"/>
  <c r="AP933" i="20"/>
  <c r="AT933" i="20" s="1"/>
  <c r="AR933" i="20"/>
  <c r="AZ933" i="22"/>
  <c r="BD933" i="22" s="1"/>
  <c r="BB933" i="22"/>
  <c r="AP934" i="20"/>
  <c r="AT934" i="20" s="1"/>
  <c r="AR934" i="20"/>
  <c r="AZ934" i="22"/>
  <c r="BD934" i="22" s="1"/>
  <c r="BB934" i="22"/>
  <c r="AP935" i="20"/>
  <c r="AT935" i="20" s="1"/>
  <c r="AR935" i="20"/>
  <c r="AZ935" i="22"/>
  <c r="BD935" i="22" s="1"/>
  <c r="BB935" i="22"/>
  <c r="AP936" i="20"/>
  <c r="AT936" i="20" s="1"/>
  <c r="AR936" i="20"/>
  <c r="AZ936" i="22"/>
  <c r="BD936" i="22" s="1"/>
  <c r="BB936" i="22"/>
  <c r="AP937" i="20"/>
  <c r="AT937" i="20" s="1"/>
  <c r="AR937" i="20"/>
  <c r="AZ937" i="22"/>
  <c r="BD937" i="22" s="1"/>
  <c r="BB937" i="22"/>
  <c r="AP938" i="20"/>
  <c r="AT938" i="20" s="1"/>
  <c r="AR938" i="20"/>
  <c r="AZ938" i="22"/>
  <c r="BD938" i="22" s="1"/>
  <c r="BB938" i="22"/>
  <c r="AP939" i="20"/>
  <c r="AT939" i="20" s="1"/>
  <c r="AR939" i="20"/>
  <c r="AZ939" i="22"/>
  <c r="BD939" i="22" s="1"/>
  <c r="BB939" i="22"/>
  <c r="AP940" i="20"/>
  <c r="AT940" i="20" s="1"/>
  <c r="AR940" i="20"/>
  <c r="AZ940" i="22"/>
  <c r="BD940" i="22" s="1"/>
  <c r="BB940" i="22"/>
  <c r="AP941" i="20"/>
  <c r="AT941" i="20" s="1"/>
  <c r="AR941" i="20"/>
  <c r="AZ941" i="22"/>
  <c r="BD941" i="22" s="1"/>
  <c r="BB941" i="22"/>
  <c r="AP942" i="20"/>
  <c r="AT942" i="20" s="1"/>
  <c r="AR942" i="20"/>
  <c r="AZ942" i="22"/>
  <c r="BD942" i="22" s="1"/>
  <c r="BB942" i="22"/>
  <c r="AP943" i="20"/>
  <c r="AT943" i="20" s="1"/>
  <c r="AR943" i="20"/>
  <c r="AZ943" i="22"/>
  <c r="BD943" i="22" s="1"/>
  <c r="BB943" i="22"/>
  <c r="AP944" i="20"/>
  <c r="AT944" i="20" s="1"/>
  <c r="AR944" i="20"/>
  <c r="AZ944" i="22"/>
  <c r="BD944" i="22" s="1"/>
  <c r="BB944" i="22"/>
  <c r="AP945" i="20"/>
  <c r="AT945" i="20" s="1"/>
  <c r="AR945" i="20"/>
  <c r="AZ945" i="22"/>
  <c r="BD945" i="22" s="1"/>
  <c r="BB945" i="22"/>
  <c r="AP946" i="20"/>
  <c r="AT946" i="20" s="1"/>
  <c r="AR946" i="20"/>
  <c r="AZ946" i="22"/>
  <c r="BD946" i="22" s="1"/>
  <c r="BB946" i="22"/>
  <c r="AP947" i="20"/>
  <c r="AT947" i="20" s="1"/>
  <c r="AR947" i="20"/>
  <c r="AZ947" i="22"/>
  <c r="BD947" i="22" s="1"/>
  <c r="BB947" i="22"/>
  <c r="AP948" i="20"/>
  <c r="AT948" i="20" s="1"/>
  <c r="AR948" i="20"/>
  <c r="AZ948" i="22"/>
  <c r="BD948" i="22" s="1"/>
  <c r="BB948" i="22"/>
  <c r="AP949" i="20"/>
  <c r="AT949" i="20" s="1"/>
  <c r="AR949" i="20"/>
  <c r="AZ949" i="22"/>
  <c r="BD949" i="22" s="1"/>
  <c r="BB949" i="22"/>
  <c r="AP950" i="20"/>
  <c r="AT950" i="20" s="1"/>
  <c r="AR950" i="20"/>
  <c r="AZ950" i="22"/>
  <c r="BD950" i="22" s="1"/>
  <c r="BB950" i="22"/>
  <c r="AP951" i="20"/>
  <c r="AT951" i="20" s="1"/>
  <c r="AR951" i="20"/>
  <c r="AZ951" i="22"/>
  <c r="BD951" i="22" s="1"/>
  <c r="BB951" i="22"/>
  <c r="AP952" i="20"/>
  <c r="AT952" i="20" s="1"/>
  <c r="AR952" i="20"/>
  <c r="AZ952" i="22"/>
  <c r="BD952" i="22" s="1"/>
  <c r="BB952" i="22"/>
  <c r="AP953" i="20"/>
  <c r="AT953" i="20" s="1"/>
  <c r="AR953" i="20"/>
  <c r="AZ953" i="22"/>
  <c r="BD953" i="22" s="1"/>
  <c r="BB953" i="22"/>
  <c r="AP954" i="20"/>
  <c r="AT954" i="20" s="1"/>
  <c r="AR954" i="20"/>
  <c r="AZ954" i="22"/>
  <c r="BD954" i="22" s="1"/>
  <c r="BB954" i="22"/>
  <c r="AP955" i="20"/>
  <c r="AT955" i="20" s="1"/>
  <c r="AR955" i="20"/>
  <c r="AZ955" i="22"/>
  <c r="BD955" i="22" s="1"/>
  <c r="BB955" i="22"/>
  <c r="AP956" i="20"/>
  <c r="AT956" i="20" s="1"/>
  <c r="AR956" i="20"/>
  <c r="AZ956" i="22"/>
  <c r="BD956" i="22" s="1"/>
  <c r="BB956" i="22"/>
  <c r="AP957" i="20"/>
  <c r="AT957" i="20" s="1"/>
  <c r="AR957" i="20"/>
  <c r="AZ957" i="22"/>
  <c r="BD957" i="22" s="1"/>
  <c r="BB957" i="22"/>
  <c r="AP958" i="20"/>
  <c r="AT958" i="20" s="1"/>
  <c r="AR958" i="20"/>
  <c r="AZ958" i="22"/>
  <c r="BD958" i="22" s="1"/>
  <c r="BB958" i="22"/>
  <c r="AP959" i="20"/>
  <c r="AT959" i="20" s="1"/>
  <c r="AR959" i="20"/>
  <c r="AZ959" i="22"/>
  <c r="BD959" i="22" s="1"/>
  <c r="BB959" i="22"/>
  <c r="AP960" i="20"/>
  <c r="AT960" i="20" s="1"/>
  <c r="AR960" i="20"/>
  <c r="AZ960" i="22"/>
  <c r="BD960" i="22" s="1"/>
  <c r="BB960" i="22"/>
  <c r="AP961" i="20"/>
  <c r="AT961" i="20" s="1"/>
  <c r="AR961" i="20"/>
  <c r="AZ961" i="22"/>
  <c r="BD961" i="22" s="1"/>
  <c r="BB961" i="22"/>
  <c r="AP962" i="20"/>
  <c r="AT962" i="20" s="1"/>
  <c r="AR962" i="20"/>
  <c r="AZ962" i="22"/>
  <c r="BD962" i="22" s="1"/>
  <c r="BB962" i="22"/>
  <c r="AP963" i="20"/>
  <c r="AT963" i="20" s="1"/>
  <c r="AR963" i="20"/>
  <c r="AZ963" i="22"/>
  <c r="BD963" i="22" s="1"/>
  <c r="BB963" i="22"/>
  <c r="AP964" i="20"/>
  <c r="AT964" i="20" s="1"/>
  <c r="AR964" i="20"/>
  <c r="AZ964" i="22"/>
  <c r="BD964" i="22" s="1"/>
  <c r="BB964" i="22"/>
  <c r="AP965" i="20"/>
  <c r="AT965" i="20" s="1"/>
  <c r="AR965" i="20"/>
  <c r="AZ965" i="22"/>
  <c r="BD965" i="22" s="1"/>
  <c r="BB965" i="22"/>
  <c r="AP966" i="20"/>
  <c r="AT966" i="20" s="1"/>
  <c r="AR966" i="20"/>
  <c r="AZ966" i="22"/>
  <c r="BD966" i="22" s="1"/>
  <c r="BB966" i="22"/>
  <c r="AP967" i="20"/>
  <c r="AT967" i="20" s="1"/>
  <c r="AR967" i="20"/>
  <c r="AZ967" i="22"/>
  <c r="BD967" i="22" s="1"/>
  <c r="BB967" i="22"/>
  <c r="AP968" i="20"/>
  <c r="AT968" i="20" s="1"/>
  <c r="AR968" i="20"/>
  <c r="AZ968" i="22"/>
  <c r="BD968" i="22" s="1"/>
  <c r="BB968" i="22"/>
  <c r="AP969" i="20"/>
  <c r="AT969" i="20" s="1"/>
  <c r="AR969" i="20"/>
  <c r="AZ969" i="22"/>
  <c r="BD969" i="22" s="1"/>
  <c r="BB969" i="22"/>
  <c r="AP970" i="20"/>
  <c r="AT970" i="20" s="1"/>
  <c r="AR970" i="20"/>
  <c r="AZ970" i="22"/>
  <c r="BD970" i="22" s="1"/>
  <c r="BB970" i="22"/>
  <c r="AP971" i="20"/>
  <c r="AT971" i="20" s="1"/>
  <c r="AR971" i="20"/>
  <c r="AZ971" i="22"/>
  <c r="BD971" i="22" s="1"/>
  <c r="BB971" i="22"/>
  <c r="AP972" i="20"/>
  <c r="AT972" i="20" s="1"/>
  <c r="AR972" i="20"/>
  <c r="AZ972" i="22"/>
  <c r="BD972" i="22" s="1"/>
  <c r="BB972" i="22"/>
  <c r="AP973" i="20"/>
  <c r="AT973" i="20" s="1"/>
  <c r="AR973" i="20"/>
  <c r="AZ973" i="22"/>
  <c r="BD973" i="22" s="1"/>
  <c r="BB973" i="22"/>
  <c r="AP974" i="20"/>
  <c r="AT974" i="20" s="1"/>
  <c r="AR974" i="20"/>
  <c r="AZ974" i="22"/>
  <c r="BD974" i="22" s="1"/>
  <c r="BB974" i="22"/>
  <c r="AP975" i="20"/>
  <c r="AT975" i="20" s="1"/>
  <c r="AR975" i="20"/>
  <c r="AZ975" i="22"/>
  <c r="BD975" i="22" s="1"/>
  <c r="BB975" i="22"/>
  <c r="AP976" i="20"/>
  <c r="AT976" i="20" s="1"/>
  <c r="AR976" i="20"/>
  <c r="AZ976" i="22"/>
  <c r="BD976" i="22" s="1"/>
  <c r="BB976" i="22"/>
  <c r="AP977" i="20"/>
  <c r="AT977" i="20" s="1"/>
  <c r="AR977" i="20"/>
  <c r="AZ977" i="22"/>
  <c r="BD977" i="22" s="1"/>
  <c r="BB977" i="22"/>
  <c r="AP978" i="20"/>
  <c r="AT978" i="20" s="1"/>
  <c r="AR978" i="20"/>
  <c r="AZ978" i="22"/>
  <c r="BD978" i="22" s="1"/>
  <c r="BB978" i="22"/>
  <c r="AP979" i="20"/>
  <c r="AT979" i="20" s="1"/>
  <c r="AR979" i="20"/>
  <c r="AZ979" i="22"/>
  <c r="BD979" i="22" s="1"/>
  <c r="BB979" i="22"/>
  <c r="AP980" i="20"/>
  <c r="AT980" i="20" s="1"/>
  <c r="AR980" i="20"/>
  <c r="AZ980" i="22"/>
  <c r="BD980" i="22" s="1"/>
  <c r="BB980" i="22"/>
  <c r="AP981" i="20"/>
  <c r="AT981" i="20" s="1"/>
  <c r="AR981" i="20"/>
  <c r="AZ981" i="22"/>
  <c r="BD981" i="22" s="1"/>
  <c r="BB981" i="22"/>
  <c r="AP982" i="20"/>
  <c r="AT982" i="20" s="1"/>
  <c r="AR982" i="20"/>
  <c r="AZ982" i="22"/>
  <c r="BD982" i="22" s="1"/>
  <c r="BB982" i="22"/>
  <c r="AP983" i="20"/>
  <c r="AT983" i="20" s="1"/>
  <c r="AR983" i="20"/>
  <c r="AZ983" i="22"/>
  <c r="BD983" i="22" s="1"/>
  <c r="BB983" i="22"/>
  <c r="AP984" i="20"/>
  <c r="AT984" i="20" s="1"/>
  <c r="AR984" i="20"/>
  <c r="AZ984" i="22"/>
  <c r="BD984" i="22" s="1"/>
  <c r="BB984" i="22"/>
  <c r="AP985" i="20"/>
  <c r="AT985" i="20" s="1"/>
  <c r="AR985" i="20"/>
  <c r="AZ985" i="22"/>
  <c r="BD985" i="22" s="1"/>
  <c r="BB985" i="22"/>
  <c r="AP986" i="20"/>
  <c r="AT986" i="20" s="1"/>
  <c r="AR986" i="20"/>
  <c r="AZ986" i="22"/>
  <c r="BD986" i="22" s="1"/>
  <c r="BB986" i="22"/>
  <c r="AP987" i="20"/>
  <c r="AT987" i="20" s="1"/>
  <c r="AR987" i="20"/>
  <c r="AZ987" i="22"/>
  <c r="BD987" i="22" s="1"/>
  <c r="BB987" i="22"/>
  <c r="AP988" i="20"/>
  <c r="AT988" i="20" s="1"/>
  <c r="AR988" i="20"/>
  <c r="AZ988" i="22"/>
  <c r="BD988" i="22" s="1"/>
  <c r="BB988" i="22"/>
  <c r="AP989" i="20"/>
  <c r="AT989" i="20" s="1"/>
  <c r="AR989" i="20"/>
  <c r="AZ989" i="22"/>
  <c r="BD989" i="22" s="1"/>
  <c r="BB989" i="22"/>
  <c r="AP990" i="20"/>
  <c r="AT990" i="20" s="1"/>
  <c r="AR990" i="20"/>
  <c r="AZ990" i="22"/>
  <c r="BD990" i="22" s="1"/>
  <c r="BB990" i="22"/>
  <c r="AP991" i="20"/>
  <c r="AT991" i="20" s="1"/>
  <c r="AR991" i="20"/>
  <c r="AZ991" i="22"/>
  <c r="BD991" i="22" s="1"/>
  <c r="BB991" i="22"/>
  <c r="AP992" i="20"/>
  <c r="AT992" i="20" s="1"/>
  <c r="AR992" i="20"/>
  <c r="AZ992" i="22"/>
  <c r="BD992" i="22" s="1"/>
  <c r="BB992" i="22"/>
  <c r="AP993" i="20"/>
  <c r="AT993" i="20" s="1"/>
  <c r="AR993" i="20"/>
  <c r="AZ993" i="22"/>
  <c r="BD993" i="22" s="1"/>
  <c r="BB993" i="22"/>
  <c r="AP994" i="20"/>
  <c r="AT994" i="20" s="1"/>
  <c r="AR994" i="20"/>
  <c r="AZ994" i="22"/>
  <c r="BD994" i="22" s="1"/>
  <c r="BB994" i="22"/>
  <c r="AP995" i="20"/>
  <c r="AT995" i="20" s="1"/>
  <c r="AR995" i="20"/>
  <c r="AZ995" i="22"/>
  <c r="BD995" i="22" s="1"/>
  <c r="BB995" i="22"/>
  <c r="AP996" i="20"/>
  <c r="AT996" i="20" s="1"/>
  <c r="AR996" i="20"/>
  <c r="AZ996" i="22"/>
  <c r="BD996" i="22" s="1"/>
  <c r="BB996" i="22"/>
  <c r="AP997" i="20"/>
  <c r="AT997" i="20" s="1"/>
  <c r="AR997" i="20"/>
  <c r="AZ997" i="22"/>
  <c r="BD997" i="22" s="1"/>
  <c r="BB997" i="22"/>
  <c r="AP998" i="20"/>
  <c r="AT998" i="20" s="1"/>
  <c r="AR998" i="20"/>
  <c r="AZ998" i="22"/>
  <c r="BD998" i="22" s="1"/>
  <c r="BB998" i="22"/>
  <c r="AP999" i="20"/>
  <c r="AT999" i="20" s="1"/>
  <c r="AR999" i="20"/>
  <c r="AZ999" i="22"/>
  <c r="BD999" i="22" s="1"/>
  <c r="BB999" i="22"/>
  <c r="AP1000" i="20"/>
  <c r="AT1000" i="20" s="1"/>
  <c r="AR1000" i="20"/>
  <c r="AZ1000" i="22"/>
  <c r="BD1000" i="22" s="1"/>
  <c r="BB1000" i="22"/>
  <c r="AP1001" i="20"/>
  <c r="AT1001" i="20" s="1"/>
  <c r="AR1001" i="20"/>
  <c r="AZ1001" i="22"/>
  <c r="BD1001" i="22" s="1"/>
  <c r="BB1001" i="22"/>
  <c r="AP1002" i="20"/>
  <c r="AT1002" i="20" s="1"/>
  <c r="AR1002" i="20"/>
  <c r="AZ1002" i="22"/>
  <c r="BD1002" i="22" s="1"/>
  <c r="BB1002" i="22"/>
  <c r="AP1003" i="20"/>
  <c r="AT1003" i="20" s="1"/>
  <c r="AR1003" i="20"/>
  <c r="AZ1003" i="22"/>
  <c r="BD1003" i="22" s="1"/>
  <c r="BB1003" i="22"/>
  <c r="AP1004" i="20"/>
  <c r="AT1004" i="20" s="1"/>
  <c r="AR1004" i="20"/>
  <c r="AZ1004" i="22"/>
  <c r="BD1004" i="22" s="1"/>
  <c r="BB1004" i="22"/>
  <c r="AP1005" i="20"/>
  <c r="AT1005" i="20" s="1"/>
  <c r="AR1005" i="20"/>
  <c r="AZ1005" i="22"/>
  <c r="BD1005" i="22" s="1"/>
  <c r="BB1005" i="22"/>
  <c r="AP1006" i="20"/>
  <c r="AT1006" i="20" s="1"/>
  <c r="AR1006" i="20"/>
  <c r="AZ1006" i="22"/>
  <c r="BD1006" i="22" s="1"/>
  <c r="BB1006" i="22"/>
  <c r="AP1007" i="20"/>
  <c r="AT1007" i="20" s="1"/>
  <c r="AR1007" i="20"/>
  <c r="AZ1007" i="22"/>
  <c r="BD1007" i="22" s="1"/>
  <c r="BB1007" i="22"/>
  <c r="AP1008" i="20"/>
  <c r="AT1008" i="20" s="1"/>
  <c r="AR1008" i="20"/>
  <c r="AZ1008" i="22"/>
  <c r="BD1008" i="22" s="1"/>
  <c r="BB1008" i="22"/>
  <c r="AP1009" i="20"/>
  <c r="AT1009" i="20" s="1"/>
  <c r="AR1009" i="20"/>
  <c r="AZ1009" i="22"/>
  <c r="BD1009" i="22" s="1"/>
  <c r="BB1009" i="22"/>
  <c r="AP1010" i="20"/>
  <c r="AT1010" i="20" s="1"/>
  <c r="AR1010" i="20"/>
  <c r="AZ1010" i="22"/>
  <c r="BD1010" i="22" s="1"/>
  <c r="BB1010" i="22"/>
  <c r="AP1011" i="20"/>
  <c r="AT1011" i="20" s="1"/>
  <c r="AR1011" i="20"/>
  <c r="AZ1011" i="22"/>
  <c r="BD1011" i="22" s="1"/>
  <c r="BB1011" i="22"/>
  <c r="AP1012" i="20"/>
  <c r="AT1012" i="20" s="1"/>
  <c r="AR1012" i="20"/>
  <c r="AZ1012" i="22"/>
  <c r="BD1012" i="22" s="1"/>
  <c r="BB1012" i="22"/>
  <c r="AP1013" i="20"/>
  <c r="AT1013" i="20" s="1"/>
  <c r="AR1013" i="20"/>
  <c r="AZ1013" i="22"/>
  <c r="BD1013" i="22" s="1"/>
  <c r="BB1013" i="22"/>
  <c r="AP1014" i="20"/>
  <c r="AT1014" i="20" s="1"/>
  <c r="AR1014" i="20"/>
  <c r="AZ1014" i="22"/>
  <c r="BD1014" i="22" s="1"/>
  <c r="BB1014" i="22"/>
  <c r="AP1015" i="20"/>
  <c r="AT1015" i="20" s="1"/>
  <c r="AR1015" i="20"/>
  <c r="AZ1015" i="22"/>
  <c r="BD1015" i="22" s="1"/>
  <c r="BB1015" i="22"/>
  <c r="AP1016" i="20"/>
  <c r="AT1016" i="20" s="1"/>
  <c r="AR1016" i="20"/>
  <c r="AZ1016" i="22"/>
  <c r="BD1016" i="22" s="1"/>
  <c r="BB1016" i="22"/>
  <c r="AP1017" i="20"/>
  <c r="AT1017" i="20" s="1"/>
  <c r="AR1017" i="20"/>
  <c r="AZ1017" i="22"/>
  <c r="BD1017" i="22" s="1"/>
  <c r="BB1017" i="22"/>
  <c r="AP1018" i="20"/>
  <c r="AT1018" i="20" s="1"/>
  <c r="AR1018" i="20"/>
  <c r="AZ1018" i="22"/>
  <c r="BD1018" i="22" s="1"/>
  <c r="BB1018" i="22"/>
  <c r="AP1019" i="20"/>
  <c r="AT1019" i="20" s="1"/>
  <c r="AR1019" i="20"/>
  <c r="AZ1019" i="22"/>
  <c r="BD1019" i="22" s="1"/>
  <c r="BB1019" i="22"/>
  <c r="AP1020" i="20"/>
  <c r="AT1020" i="20" s="1"/>
  <c r="AR1020" i="20"/>
  <c r="AZ1020" i="22"/>
  <c r="BD1020" i="22" s="1"/>
  <c r="BB1020" i="22"/>
  <c r="AP1021" i="20"/>
  <c r="AT1021" i="20" s="1"/>
  <c r="AR1021" i="20"/>
  <c r="AZ1021" i="22"/>
  <c r="BD1021" i="22" s="1"/>
  <c r="BB1021" i="22"/>
  <c r="AP1022" i="20"/>
  <c r="AT1022" i="20" s="1"/>
  <c r="AR1022" i="20"/>
  <c r="AZ1022" i="22"/>
  <c r="BD1022" i="22" s="1"/>
  <c r="BB1022" i="22"/>
  <c r="AP1023" i="20"/>
  <c r="AT1023" i="20" s="1"/>
  <c r="AR1023" i="20"/>
  <c r="AZ1023" i="22"/>
  <c r="BD1023" i="22" s="1"/>
  <c r="BB1023" i="22"/>
  <c r="AP1024" i="20"/>
  <c r="AT1024" i="20" s="1"/>
  <c r="AR1024" i="20"/>
  <c r="AZ1024" i="22"/>
  <c r="BD1024" i="22" s="1"/>
  <c r="BB1024" i="22"/>
  <c r="AP1025" i="20"/>
  <c r="AT1025" i="20" s="1"/>
  <c r="AR1025" i="20"/>
  <c r="AZ1025" i="22"/>
  <c r="BD1025" i="22" s="1"/>
  <c r="BB1025" i="22"/>
  <c r="AP1026" i="20"/>
  <c r="AT1026" i="20" s="1"/>
  <c r="AR1026" i="20"/>
  <c r="AZ1026" i="22"/>
  <c r="BD1026" i="22" s="1"/>
  <c r="BB1026" i="22"/>
  <c r="AP1027" i="20"/>
  <c r="AT1027" i="20" s="1"/>
  <c r="AR1027" i="20"/>
  <c r="AZ1027" i="22"/>
  <c r="BD1027" i="22" s="1"/>
  <c r="BB1027" i="22"/>
  <c r="AP1028" i="20"/>
  <c r="AT1028" i="20" s="1"/>
  <c r="AR1028" i="20"/>
  <c r="AZ1028" i="22"/>
  <c r="BD1028" i="22" s="1"/>
  <c r="BB1028" i="22"/>
  <c r="AP1029" i="20"/>
  <c r="AT1029" i="20" s="1"/>
  <c r="AR1029" i="20"/>
  <c r="AZ1029" i="22"/>
  <c r="BD1029" i="22" s="1"/>
  <c r="BB1029" i="22"/>
  <c r="AP1030" i="20"/>
  <c r="AT1030" i="20" s="1"/>
  <c r="AR1030" i="20"/>
  <c r="AZ1030" i="22"/>
  <c r="BD1030" i="22" s="1"/>
  <c r="BB1030" i="22"/>
  <c r="AP1031" i="20"/>
  <c r="AT1031" i="20" s="1"/>
  <c r="AR1031" i="20"/>
  <c r="AZ1031" i="22"/>
  <c r="BD1031" i="22" s="1"/>
  <c r="BB1031" i="22"/>
  <c r="AP1032" i="20"/>
  <c r="AT1032" i="20" s="1"/>
  <c r="AR1032" i="20"/>
  <c r="AZ1032" i="22"/>
  <c r="BD1032" i="22" s="1"/>
  <c r="BB1032" i="22"/>
  <c r="AP1033" i="20"/>
  <c r="AT1033" i="20" s="1"/>
  <c r="AR1033" i="20"/>
  <c r="AZ1033" i="22"/>
  <c r="BD1033" i="22" s="1"/>
  <c r="BB1033" i="22"/>
  <c r="AP1034" i="20"/>
  <c r="AT1034" i="20" s="1"/>
  <c r="AR1034" i="20"/>
  <c r="AZ1034" i="22"/>
  <c r="BD1034" i="22" s="1"/>
  <c r="BB1034" i="22"/>
  <c r="AP1035" i="20"/>
  <c r="AT1035" i="20" s="1"/>
  <c r="AR1035" i="20"/>
  <c r="AZ1035" i="22"/>
  <c r="BD1035" i="22" s="1"/>
  <c r="BB1035" i="22"/>
  <c r="AP1036" i="20"/>
  <c r="AT1036" i="20" s="1"/>
  <c r="AR1036" i="20"/>
  <c r="AZ1036" i="22"/>
  <c r="BD1036" i="22" s="1"/>
  <c r="BB1036" i="22"/>
  <c r="AP1037" i="20"/>
  <c r="AT1037" i="20" s="1"/>
  <c r="AR1037" i="20"/>
  <c r="AZ1037" i="22"/>
  <c r="BD1037" i="22" s="1"/>
  <c r="BB1037" i="22"/>
  <c r="AP1038" i="20"/>
  <c r="AT1038" i="20" s="1"/>
  <c r="AR1038" i="20"/>
  <c r="AZ1038" i="22"/>
  <c r="BD1038" i="22" s="1"/>
  <c r="BB1038" i="22"/>
  <c r="AP1039" i="20"/>
  <c r="AT1039" i="20" s="1"/>
  <c r="AR1039" i="20"/>
  <c r="AZ1039" i="22"/>
  <c r="BD1039" i="22" s="1"/>
  <c r="BB1039" i="22"/>
  <c r="AP1040" i="20"/>
  <c r="AT1040" i="20" s="1"/>
  <c r="AR1040" i="20"/>
  <c r="AZ1040" i="22"/>
  <c r="BD1040" i="22" s="1"/>
  <c r="BB1040" i="22"/>
  <c r="AP1041" i="20"/>
  <c r="AT1041" i="20" s="1"/>
  <c r="AR1041" i="20"/>
  <c r="AZ1041" i="22"/>
  <c r="BD1041" i="22" s="1"/>
  <c r="BB1041" i="22"/>
  <c r="AP1042" i="20"/>
  <c r="AT1042" i="20" s="1"/>
  <c r="AR1042" i="20"/>
  <c r="AZ1042" i="22"/>
  <c r="BD1042" i="22" s="1"/>
  <c r="BB1042" i="22"/>
  <c r="AP1043" i="20"/>
  <c r="AT1043" i="20" s="1"/>
  <c r="AR1043" i="20"/>
  <c r="AZ1043" i="22"/>
  <c r="BD1043" i="22" s="1"/>
  <c r="BB1043" i="22"/>
  <c r="AP1044" i="20"/>
  <c r="AT1044" i="20" s="1"/>
  <c r="AR1044" i="20"/>
  <c r="AZ1044" i="22"/>
  <c r="BD1044" i="22" s="1"/>
  <c r="BB1044" i="22"/>
  <c r="AP1045" i="20"/>
  <c r="AT1045" i="20" s="1"/>
  <c r="AR1045" i="20"/>
  <c r="AZ1045" i="22"/>
  <c r="BD1045" i="22" s="1"/>
  <c r="BB1045" i="22"/>
  <c r="AP1046" i="20"/>
  <c r="AT1046" i="20" s="1"/>
  <c r="AR1046" i="20"/>
  <c r="AZ1046" i="22"/>
  <c r="BD1046" i="22" s="1"/>
  <c r="BB1046" i="22"/>
  <c r="AP1047" i="20"/>
  <c r="AT1047" i="20" s="1"/>
  <c r="AR1047" i="20"/>
  <c r="AZ1047" i="22"/>
  <c r="BD1047" i="22" s="1"/>
  <c r="BB1047" i="22"/>
  <c r="AP1048" i="20"/>
  <c r="AT1048" i="20" s="1"/>
  <c r="AR1048" i="20"/>
  <c r="AZ1048" i="22"/>
  <c r="BD1048" i="22" s="1"/>
  <c r="BB1048" i="22"/>
  <c r="AP1049" i="20"/>
  <c r="AT1049" i="20" s="1"/>
  <c r="AR1049" i="20"/>
  <c r="AZ1049" i="22"/>
  <c r="BD1049" i="22" s="1"/>
  <c r="BB1049" i="22"/>
  <c r="AP1050" i="20"/>
  <c r="AT1050" i="20" s="1"/>
  <c r="AR1050" i="20"/>
  <c r="AZ1050" i="22"/>
  <c r="BD1050" i="22" s="1"/>
  <c r="BB1050" i="22"/>
  <c r="AP1051" i="20"/>
  <c r="AT1051" i="20" s="1"/>
  <c r="AR1051" i="20"/>
  <c r="AZ1051" i="22"/>
  <c r="BD1051" i="22" s="1"/>
  <c r="BB1051" i="22"/>
  <c r="AP1052" i="20"/>
  <c r="AT1052" i="20" s="1"/>
  <c r="AR1052" i="20"/>
  <c r="AZ1052" i="22"/>
  <c r="BD1052" i="22" s="1"/>
  <c r="BB1052" i="22"/>
  <c r="AP1053" i="20"/>
  <c r="AT1053" i="20" s="1"/>
  <c r="AR1053" i="20"/>
  <c r="AZ1053" i="22"/>
  <c r="BD1053" i="22" s="1"/>
  <c r="BB1053" i="22"/>
  <c r="AP1054" i="20"/>
  <c r="AT1054" i="20" s="1"/>
  <c r="AR1054" i="20"/>
  <c r="AZ1054" i="22"/>
  <c r="BD1054" i="22" s="1"/>
  <c r="BB1054" i="22"/>
  <c r="AP1055" i="20"/>
  <c r="AT1055" i="20" s="1"/>
  <c r="AR1055" i="20"/>
  <c r="AZ1055" i="22"/>
  <c r="BD1055" i="22" s="1"/>
  <c r="BB1055" i="22"/>
  <c r="AP1056" i="20"/>
  <c r="AT1056" i="20" s="1"/>
  <c r="AR1056" i="20"/>
  <c r="AZ1056" i="22"/>
  <c r="BD1056" i="22" s="1"/>
  <c r="BB1056" i="22"/>
  <c r="AP1057" i="20"/>
  <c r="AT1057" i="20" s="1"/>
  <c r="AR1057" i="20"/>
  <c r="AZ1057" i="22"/>
  <c r="BD1057" i="22" s="1"/>
  <c r="BB1057" i="22"/>
  <c r="AP1058" i="20"/>
  <c r="AT1058" i="20" s="1"/>
  <c r="AR1058" i="20"/>
  <c r="AZ1058" i="22"/>
  <c r="BD1058" i="22" s="1"/>
  <c r="BB1058" i="22"/>
  <c r="AP1059" i="20"/>
  <c r="AT1059" i="20" s="1"/>
  <c r="AR1059" i="20"/>
  <c r="AZ1059" i="22"/>
  <c r="BD1059" i="22" s="1"/>
  <c r="BB1059" i="22"/>
  <c r="AP1060" i="20"/>
  <c r="AT1060" i="20" s="1"/>
  <c r="AR1060" i="20"/>
  <c r="AZ1060" i="22"/>
  <c r="BD1060" i="22" s="1"/>
  <c r="BB1060" i="22"/>
  <c r="AP1061" i="20"/>
  <c r="AT1061" i="20" s="1"/>
  <c r="AR1061" i="20"/>
  <c r="AZ1061" i="22"/>
  <c r="BD1061" i="22" s="1"/>
  <c r="BB1061" i="22"/>
  <c r="AP1062" i="20"/>
  <c r="AT1062" i="20" s="1"/>
  <c r="AR1062" i="20"/>
  <c r="AZ1062" i="22"/>
  <c r="BD1062" i="22" s="1"/>
  <c r="BB1062" i="22"/>
  <c r="AP1063" i="20"/>
  <c r="AT1063" i="20" s="1"/>
  <c r="AR1063" i="20"/>
  <c r="AZ1063" i="22"/>
  <c r="BD1063" i="22" s="1"/>
  <c r="BB1063" i="22"/>
  <c r="AP1064" i="20"/>
  <c r="AT1064" i="20" s="1"/>
  <c r="AR1064" i="20"/>
  <c r="AZ1064" i="22"/>
  <c r="BD1064" i="22" s="1"/>
  <c r="BB1064" i="22"/>
  <c r="AP1065" i="20"/>
  <c r="AT1065" i="20" s="1"/>
  <c r="AR1065" i="20"/>
  <c r="AZ1065" i="22"/>
  <c r="BD1065" i="22" s="1"/>
  <c r="BB1065" i="22"/>
  <c r="AP1066" i="20"/>
  <c r="AT1066" i="20" s="1"/>
  <c r="AR1066" i="20"/>
  <c r="AZ1066" i="22"/>
  <c r="BD1066" i="22" s="1"/>
  <c r="BB1066" i="22"/>
  <c r="AP1067" i="20"/>
  <c r="AT1067" i="20" s="1"/>
  <c r="AR1067" i="20"/>
  <c r="AZ1067" i="22"/>
  <c r="BD1067" i="22" s="1"/>
  <c r="BB1067" i="22"/>
  <c r="AP1068" i="20"/>
  <c r="AT1068" i="20" s="1"/>
  <c r="AR1068" i="20"/>
  <c r="AZ1068" i="22"/>
  <c r="BD1068" i="22" s="1"/>
  <c r="BB1068" i="22"/>
  <c r="AP1069" i="20"/>
  <c r="AT1069" i="20" s="1"/>
  <c r="AR1069" i="20"/>
  <c r="AZ1069" i="22"/>
  <c r="BD1069" i="22" s="1"/>
  <c r="BB1069" i="22"/>
  <c r="AP1070" i="20"/>
  <c r="AT1070" i="20" s="1"/>
  <c r="AR1070" i="20"/>
  <c r="AZ1070" i="22"/>
  <c r="BD1070" i="22" s="1"/>
  <c r="BB1070" i="22"/>
  <c r="AP1071" i="20"/>
  <c r="AT1071" i="20" s="1"/>
  <c r="AR1071" i="20"/>
  <c r="AZ1071" i="22"/>
  <c r="BD1071" i="22" s="1"/>
  <c r="BB1071" i="22"/>
  <c r="AP1072" i="20"/>
  <c r="AT1072" i="20" s="1"/>
  <c r="AR1072" i="20"/>
  <c r="AZ1072" i="22"/>
  <c r="BD1072" i="22" s="1"/>
  <c r="BB1072" i="22"/>
  <c r="AP1073" i="20"/>
  <c r="AT1073" i="20" s="1"/>
  <c r="AR1073" i="20"/>
  <c r="AZ1073" i="22"/>
  <c r="BD1073" i="22" s="1"/>
  <c r="BB1073" i="22"/>
  <c r="AP1074" i="20"/>
  <c r="AT1074" i="20" s="1"/>
  <c r="AR1074" i="20"/>
  <c r="AZ1074" i="22"/>
  <c r="BD1074" i="22" s="1"/>
  <c r="BB1074" i="22"/>
  <c r="AP1075" i="20"/>
  <c r="AT1075" i="20" s="1"/>
  <c r="AR1075" i="20"/>
  <c r="AZ1075" i="22"/>
  <c r="BD1075" i="22" s="1"/>
  <c r="BB1075" i="22"/>
  <c r="AP1076" i="20"/>
  <c r="AT1076" i="20" s="1"/>
  <c r="AR1076" i="20"/>
  <c r="AZ1076" i="22"/>
  <c r="BD1076" i="22" s="1"/>
  <c r="BB1076" i="22"/>
  <c r="AP1077" i="20"/>
  <c r="AT1077" i="20" s="1"/>
  <c r="AR1077" i="20"/>
  <c r="AZ1077" i="22"/>
  <c r="BD1077" i="22" s="1"/>
  <c r="BB1077" i="22"/>
  <c r="AP1078" i="20"/>
  <c r="AT1078" i="20" s="1"/>
  <c r="AR1078" i="20"/>
  <c r="AZ1078" i="22"/>
  <c r="BD1078" i="22" s="1"/>
  <c r="BB1078" i="22"/>
  <c r="AP1079" i="20"/>
  <c r="AT1079" i="20" s="1"/>
  <c r="AR1079" i="20"/>
  <c r="AZ1079" i="22"/>
  <c r="BD1079" i="22" s="1"/>
  <c r="BB1079" i="22"/>
  <c r="AP1080" i="20"/>
  <c r="AT1080" i="20" s="1"/>
  <c r="AR1080" i="20"/>
  <c r="AZ1080" i="22"/>
  <c r="BD1080" i="22" s="1"/>
  <c r="BB1080" i="22"/>
  <c r="AP1081" i="20"/>
  <c r="AT1081" i="20" s="1"/>
  <c r="AR1081" i="20"/>
  <c r="AZ1081" i="22"/>
  <c r="BD1081" i="22" s="1"/>
  <c r="BB1081" i="22"/>
  <c r="AP1082" i="20"/>
  <c r="AT1082" i="20" s="1"/>
  <c r="AR1082" i="20"/>
  <c r="AZ1082" i="22"/>
  <c r="BD1082" i="22" s="1"/>
  <c r="BB1082" i="22"/>
  <c r="AP1083" i="20"/>
  <c r="AT1083" i="20" s="1"/>
  <c r="AR1083" i="20"/>
  <c r="AZ1083" i="22"/>
  <c r="BD1083" i="22" s="1"/>
  <c r="BB1083" i="22"/>
  <c r="AP1084" i="20"/>
  <c r="AT1084" i="20" s="1"/>
  <c r="AR1084" i="20"/>
  <c r="AZ1084" i="22"/>
  <c r="BD1084" i="22" s="1"/>
  <c r="BB1084" i="22"/>
  <c r="AP1085" i="20"/>
  <c r="AT1085" i="20" s="1"/>
  <c r="AR1085" i="20"/>
  <c r="AZ1085" i="22"/>
  <c r="BD1085" i="22" s="1"/>
  <c r="BB1085" i="22"/>
  <c r="AP1086" i="20"/>
  <c r="AT1086" i="20" s="1"/>
  <c r="AR1086" i="20"/>
  <c r="AZ1086" i="22"/>
  <c r="BD1086" i="22" s="1"/>
  <c r="BB1086" i="22"/>
  <c r="AP1087" i="20"/>
  <c r="AT1087" i="20" s="1"/>
  <c r="AR1087" i="20"/>
  <c r="AZ1087" i="22"/>
  <c r="BD1087" i="22" s="1"/>
  <c r="BB1087" i="22"/>
  <c r="AP1088" i="20"/>
  <c r="AT1088" i="20" s="1"/>
  <c r="AR1088" i="20"/>
  <c r="AZ1088" i="22"/>
  <c r="BD1088" i="22" s="1"/>
  <c r="BB1088" i="22"/>
  <c r="AP1089" i="20"/>
  <c r="AT1089" i="20" s="1"/>
  <c r="AR1089" i="20"/>
  <c r="AZ1089" i="22"/>
  <c r="BD1089" i="22" s="1"/>
  <c r="BB1089" i="22"/>
  <c r="AP1090" i="20"/>
  <c r="AT1090" i="20" s="1"/>
  <c r="AR1090" i="20"/>
  <c r="AZ1090" i="22"/>
  <c r="BD1090" i="22" s="1"/>
  <c r="BB1090" i="22"/>
  <c r="AP1091" i="20"/>
  <c r="AT1091" i="20" s="1"/>
  <c r="AR1091" i="20"/>
  <c r="AZ1091" i="22"/>
  <c r="BD1091" i="22" s="1"/>
  <c r="BB1091" i="22"/>
  <c r="AP1092" i="20"/>
  <c r="AT1092" i="20" s="1"/>
  <c r="AR1092" i="20"/>
  <c r="AZ1092" i="22"/>
  <c r="BD1092" i="22" s="1"/>
  <c r="BB1092" i="22"/>
  <c r="AP1093" i="20"/>
  <c r="AT1093" i="20" s="1"/>
  <c r="AR1093" i="20"/>
  <c r="AZ1093" i="22"/>
  <c r="BD1093" i="22" s="1"/>
  <c r="BB1093" i="22"/>
  <c r="AP1094" i="20"/>
  <c r="AT1094" i="20" s="1"/>
  <c r="AR1094" i="20"/>
  <c r="AZ1094" i="22"/>
  <c r="BD1094" i="22" s="1"/>
  <c r="BB1094" i="22"/>
  <c r="AP1095" i="20"/>
  <c r="AT1095" i="20" s="1"/>
  <c r="AR1095" i="20"/>
  <c r="AZ1095" i="22"/>
  <c r="BD1095" i="22" s="1"/>
  <c r="BB1095" i="22"/>
  <c r="AP1096" i="20"/>
  <c r="AT1096" i="20" s="1"/>
  <c r="AR1096" i="20"/>
  <c r="AZ1096" i="22"/>
  <c r="BD1096" i="22" s="1"/>
  <c r="BB1096" i="22"/>
  <c r="AP1097" i="20"/>
  <c r="AT1097" i="20" s="1"/>
  <c r="AR1097" i="20"/>
  <c r="AZ1097" i="22"/>
  <c r="BD1097" i="22" s="1"/>
  <c r="BB1097" i="22"/>
  <c r="AP1098" i="20"/>
  <c r="AT1098" i="20" s="1"/>
  <c r="AR1098" i="20"/>
  <c r="AZ1098" i="22"/>
  <c r="BD1098" i="22" s="1"/>
  <c r="BB1098" i="22"/>
  <c r="AP1099" i="20"/>
  <c r="AT1099" i="20" s="1"/>
  <c r="AR1099" i="20"/>
  <c r="AZ1099" i="22"/>
  <c r="BD1099" i="22" s="1"/>
  <c r="BB1099" i="22"/>
  <c r="AP1100" i="20"/>
  <c r="AT1100" i="20" s="1"/>
  <c r="AR1100" i="20"/>
  <c r="AZ1100" i="22"/>
  <c r="BD1100" i="22" s="1"/>
  <c r="BB1100" i="22"/>
  <c r="AP1101" i="20"/>
  <c r="AT1101" i="20" s="1"/>
  <c r="AR1101" i="20"/>
  <c r="AZ1101" i="22"/>
  <c r="BD1101" i="22" s="1"/>
  <c r="BB1101" i="22"/>
  <c r="AP1102" i="20"/>
  <c r="AT1102" i="20" s="1"/>
  <c r="AR1102" i="20"/>
  <c r="AZ1102" i="22"/>
  <c r="BD1102" i="22" s="1"/>
  <c r="BB1102" i="22"/>
  <c r="AP1103" i="20"/>
  <c r="AT1103" i="20" s="1"/>
  <c r="AR1103" i="20"/>
  <c r="AZ1103" i="22"/>
  <c r="BD1103" i="22" s="1"/>
  <c r="BB1103" i="22"/>
  <c r="AP1104" i="20"/>
  <c r="AT1104" i="20" s="1"/>
  <c r="AR1104" i="20"/>
  <c r="AZ1104" i="22"/>
  <c r="BD1104" i="22" s="1"/>
  <c r="BB1104" i="22"/>
  <c r="AP1105" i="20"/>
  <c r="AT1105" i="20" s="1"/>
  <c r="AR1105" i="20"/>
  <c r="AZ1105" i="22"/>
  <c r="BD1105" i="22" s="1"/>
  <c r="BB1105" i="22"/>
  <c r="AP1106" i="20"/>
  <c r="AT1106" i="20" s="1"/>
  <c r="AR1106" i="20"/>
  <c r="AZ1106" i="22"/>
  <c r="BD1106" i="22" s="1"/>
  <c r="BB1106" i="22"/>
  <c r="AP1107" i="20"/>
  <c r="AT1107" i="20" s="1"/>
  <c r="AR1107" i="20"/>
  <c r="AZ1107" i="22"/>
  <c r="BD1107" i="22" s="1"/>
  <c r="BB1107" i="22"/>
  <c r="AP1108" i="20"/>
  <c r="AT1108" i="20" s="1"/>
  <c r="AR1108" i="20"/>
  <c r="AZ1108" i="22"/>
  <c r="BD1108" i="22" s="1"/>
  <c r="BB1108" i="22"/>
  <c r="AP1109" i="20"/>
  <c r="AT1109" i="20" s="1"/>
  <c r="AR1109" i="20"/>
  <c r="AZ1109" i="22"/>
  <c r="BD1109" i="22" s="1"/>
  <c r="BB1109" i="22"/>
  <c r="AP1110" i="20"/>
  <c r="AT1110" i="20" s="1"/>
  <c r="AR1110" i="20"/>
  <c r="AZ1110" i="22"/>
  <c r="BD1110" i="22" s="1"/>
  <c r="BB1110" i="22"/>
  <c r="AP1111" i="20"/>
  <c r="AT1111" i="20" s="1"/>
  <c r="AR1111" i="20"/>
  <c r="AZ1111" i="22"/>
  <c r="BD1111" i="22" s="1"/>
  <c r="BB1111" i="22"/>
  <c r="AP1112" i="20"/>
  <c r="AT1112" i="20" s="1"/>
  <c r="AR1112" i="20"/>
  <c r="AZ1112" i="22"/>
  <c r="BD1112" i="22" s="1"/>
  <c r="BB1112" i="22"/>
  <c r="AP1113" i="20"/>
  <c r="AT1113" i="20" s="1"/>
  <c r="AR1113" i="20"/>
  <c r="AZ1113" i="22"/>
  <c r="BD1113" i="22" s="1"/>
  <c r="BB1113" i="22"/>
  <c r="AP1114" i="20"/>
  <c r="AT1114" i="20" s="1"/>
  <c r="AR1114" i="20"/>
  <c r="AZ1114" i="22"/>
  <c r="BD1114" i="22" s="1"/>
  <c r="BB1114" i="22"/>
  <c r="AP1115" i="20"/>
  <c r="AT1115" i="20" s="1"/>
  <c r="AR1115" i="20"/>
  <c r="AZ1115" i="22"/>
  <c r="BD1115" i="22" s="1"/>
  <c r="BB1115" i="22"/>
  <c r="AP1116" i="20"/>
  <c r="AT1116" i="20" s="1"/>
  <c r="AR1116" i="20"/>
  <c r="AZ1116" i="22"/>
  <c r="BD1116" i="22" s="1"/>
  <c r="BB1116" i="22"/>
  <c r="AP1117" i="20"/>
  <c r="AT1117" i="20" s="1"/>
  <c r="AR1117" i="20"/>
  <c r="AZ1117" i="22"/>
  <c r="BD1117" i="22" s="1"/>
  <c r="BB1117" i="22"/>
  <c r="AP1118" i="20"/>
  <c r="AT1118" i="20" s="1"/>
  <c r="AR1118" i="20"/>
  <c r="AZ1118" i="22"/>
  <c r="BD1118" i="22" s="1"/>
  <c r="BB1118" i="22"/>
  <c r="AP1119" i="20"/>
  <c r="AT1119" i="20" s="1"/>
  <c r="AR1119" i="20"/>
  <c r="AZ1119" i="22"/>
  <c r="BD1119" i="22" s="1"/>
  <c r="BB1119" i="22"/>
  <c r="AP1120" i="20"/>
  <c r="AT1120" i="20" s="1"/>
  <c r="AR1120" i="20"/>
  <c r="AZ1120" i="22"/>
  <c r="BD1120" i="22" s="1"/>
  <c r="BB1120" i="22"/>
  <c r="AP1121" i="20"/>
  <c r="AT1121" i="20" s="1"/>
  <c r="AR1121" i="20"/>
  <c r="AZ1121" i="22"/>
  <c r="BD1121" i="22" s="1"/>
  <c r="BB1121" i="22"/>
  <c r="AP1122" i="20"/>
  <c r="AT1122" i="20" s="1"/>
  <c r="AR1122" i="20"/>
  <c r="AZ1122" i="22"/>
  <c r="BD1122" i="22" s="1"/>
  <c r="BB1122" i="22"/>
  <c r="AP1123" i="20"/>
  <c r="AT1123" i="20" s="1"/>
  <c r="AR1123" i="20"/>
  <c r="AZ1123" i="22"/>
  <c r="BD1123" i="22" s="1"/>
  <c r="BB1123" i="22"/>
  <c r="AP1124" i="20"/>
  <c r="AT1124" i="20" s="1"/>
  <c r="AR1124" i="20"/>
  <c r="AZ1124" i="22"/>
  <c r="BD1124" i="22" s="1"/>
  <c r="BB1124" i="22"/>
  <c r="AP1125" i="20"/>
  <c r="AT1125" i="20" s="1"/>
  <c r="AR1125" i="20"/>
  <c r="AZ1125" i="22"/>
  <c r="BD1125" i="22" s="1"/>
  <c r="BB1125" i="22"/>
  <c r="AP1126" i="20"/>
  <c r="AT1126" i="20" s="1"/>
  <c r="AR1126" i="20"/>
  <c r="AZ1126" i="22"/>
  <c r="BD1126" i="22" s="1"/>
  <c r="BB1126" i="22"/>
  <c r="AP1127" i="20"/>
  <c r="AT1127" i="20" s="1"/>
  <c r="AR1127" i="20"/>
  <c r="AZ1127" i="22"/>
  <c r="BD1127" i="22" s="1"/>
  <c r="BB1127" i="22"/>
  <c r="AP1128" i="20"/>
  <c r="AT1128" i="20" s="1"/>
  <c r="AR1128" i="20"/>
  <c r="AZ1128" i="22"/>
  <c r="BD1128" i="22" s="1"/>
  <c r="BB1128" i="22"/>
  <c r="AP1129" i="20"/>
  <c r="AT1129" i="20" s="1"/>
  <c r="AR1129" i="20"/>
  <c r="AZ1129" i="22"/>
  <c r="BD1129" i="22" s="1"/>
  <c r="BB1129" i="22"/>
  <c r="AP1130" i="20"/>
  <c r="AT1130" i="20" s="1"/>
  <c r="AR1130" i="20"/>
  <c r="AZ1130" i="22"/>
  <c r="BD1130" i="22" s="1"/>
  <c r="BB1130" i="22"/>
  <c r="AP1131" i="20"/>
  <c r="AT1131" i="20" s="1"/>
  <c r="AR1131" i="20"/>
  <c r="AZ1131" i="22"/>
  <c r="BD1131" i="22" s="1"/>
  <c r="BB1131" i="22"/>
  <c r="AP1132" i="20"/>
  <c r="AT1132" i="20" s="1"/>
  <c r="AR1132" i="20"/>
  <c r="AZ1132" i="22"/>
  <c r="BD1132" i="22" s="1"/>
  <c r="BB1132" i="22"/>
  <c r="AP1133" i="20"/>
  <c r="AT1133" i="20" s="1"/>
  <c r="AR1133" i="20"/>
  <c r="AZ1133" i="22"/>
  <c r="BD1133" i="22" s="1"/>
  <c r="BB1133" i="22"/>
  <c r="AP1134" i="20"/>
  <c r="AT1134" i="20" s="1"/>
  <c r="AR1134" i="20"/>
  <c r="AZ1134" i="22"/>
  <c r="BD1134" i="22" s="1"/>
  <c r="BB1134" i="22"/>
  <c r="AP1135" i="20"/>
  <c r="AT1135" i="20" s="1"/>
  <c r="AR1135" i="20"/>
  <c r="AZ1135" i="22"/>
  <c r="BD1135" i="22" s="1"/>
  <c r="BB1135" i="22"/>
  <c r="AP1136" i="20"/>
  <c r="AT1136" i="20" s="1"/>
  <c r="AR1136" i="20"/>
  <c r="AZ1136" i="22"/>
  <c r="BD1136" i="22" s="1"/>
  <c r="BB1136" i="22"/>
  <c r="AP1137" i="20"/>
  <c r="AT1137" i="20" s="1"/>
  <c r="AR1137" i="20"/>
  <c r="AZ1137" i="22"/>
  <c r="BD1137" i="22" s="1"/>
  <c r="BB1137" i="22"/>
  <c r="AP1138" i="20"/>
  <c r="AT1138" i="20" s="1"/>
  <c r="AR1138" i="20"/>
  <c r="AZ1138" i="22"/>
  <c r="BD1138" i="22" s="1"/>
  <c r="BB1138" i="22"/>
  <c r="AP1139" i="20"/>
  <c r="AT1139" i="20" s="1"/>
  <c r="AR1139" i="20"/>
  <c r="AZ1139" i="22"/>
  <c r="BD1139" i="22" s="1"/>
  <c r="BB1139" i="22"/>
  <c r="AP1140" i="20"/>
  <c r="AT1140" i="20" s="1"/>
  <c r="AR1140" i="20"/>
  <c r="AZ1140" i="22"/>
  <c r="BD1140" i="22" s="1"/>
  <c r="BB1140" i="22"/>
  <c r="AP1141" i="20"/>
  <c r="AT1141" i="20" s="1"/>
  <c r="AR1141" i="20"/>
  <c r="AZ1141" i="22"/>
  <c r="BD1141" i="22" s="1"/>
  <c r="BB1141" i="22"/>
  <c r="AP1142" i="20"/>
  <c r="AT1142" i="20" s="1"/>
  <c r="AR1142" i="20"/>
  <c r="AZ1142" i="22"/>
  <c r="BD1142" i="22" s="1"/>
  <c r="BB1142" i="22"/>
  <c r="AP1143" i="20"/>
  <c r="AT1143" i="20" s="1"/>
  <c r="AR1143" i="20"/>
  <c r="AZ1143" i="22"/>
  <c r="BD1143" i="22" s="1"/>
  <c r="BB1143" i="22"/>
  <c r="AP1144" i="20"/>
  <c r="AT1144" i="20" s="1"/>
  <c r="AR1144" i="20"/>
  <c r="AZ1144" i="22"/>
  <c r="BD1144" i="22" s="1"/>
  <c r="BB1144" i="22"/>
  <c r="AP1145" i="20"/>
  <c r="AT1145" i="20" s="1"/>
  <c r="AR1145" i="20"/>
  <c r="AZ1145" i="22"/>
  <c r="BD1145" i="22" s="1"/>
  <c r="BB1145" i="22"/>
  <c r="AP1146" i="20"/>
  <c r="AT1146" i="20" s="1"/>
  <c r="AR1146" i="20"/>
  <c r="AZ1146" i="22"/>
  <c r="BD1146" i="22" s="1"/>
  <c r="BB1146" i="22"/>
  <c r="AP1147" i="20"/>
  <c r="AT1147" i="20" s="1"/>
  <c r="AR1147" i="20"/>
  <c r="AZ1147" i="22"/>
  <c r="BD1147" i="22" s="1"/>
  <c r="BB1147" i="22"/>
  <c r="AP1148" i="20"/>
  <c r="AT1148" i="20" s="1"/>
  <c r="AR1148" i="20"/>
  <c r="AZ1148" i="22"/>
  <c r="BD1148" i="22" s="1"/>
  <c r="BB1148" i="22"/>
  <c r="AP1149" i="20"/>
  <c r="AT1149" i="20" s="1"/>
  <c r="AR1149" i="20"/>
  <c r="AZ1149" i="22"/>
  <c r="BD1149" i="22" s="1"/>
  <c r="BB1149" i="22"/>
  <c r="AP1150" i="20"/>
  <c r="AT1150" i="20" s="1"/>
  <c r="AR1150" i="20"/>
  <c r="AZ1150" i="22"/>
  <c r="BD1150" i="22" s="1"/>
  <c r="BB1150" i="22"/>
  <c r="AP1151" i="20"/>
  <c r="AT1151" i="20" s="1"/>
  <c r="AR1151" i="20"/>
  <c r="AZ1151" i="22"/>
  <c r="BD1151" i="22" s="1"/>
  <c r="BB1151" i="22"/>
  <c r="AP1152" i="20"/>
  <c r="AT1152" i="20" s="1"/>
  <c r="AR1152" i="20"/>
  <c r="AZ1152" i="22"/>
  <c r="BD1152" i="22" s="1"/>
  <c r="BB1152" i="22"/>
  <c r="AP1153" i="20"/>
  <c r="AT1153" i="20" s="1"/>
  <c r="AR1153" i="20"/>
  <c r="AZ1153" i="22"/>
  <c r="BD1153" i="22" s="1"/>
  <c r="BB1153" i="22"/>
  <c r="AP1154" i="20"/>
  <c r="AT1154" i="20" s="1"/>
  <c r="AR1154" i="20"/>
  <c r="AZ1154" i="22"/>
  <c r="BD1154" i="22" s="1"/>
  <c r="BB1154" i="22"/>
  <c r="AP1155" i="20"/>
  <c r="AT1155" i="20" s="1"/>
  <c r="AR1155" i="20"/>
  <c r="AZ1155" i="22"/>
  <c r="BD1155" i="22" s="1"/>
  <c r="BB1155" i="22"/>
  <c r="AP1156" i="20"/>
  <c r="AT1156" i="20" s="1"/>
  <c r="AR1156" i="20"/>
  <c r="AZ1156" i="22"/>
  <c r="BD1156" i="22" s="1"/>
  <c r="BB1156" i="22"/>
  <c r="AP1157" i="20"/>
  <c r="AT1157" i="20" s="1"/>
  <c r="AR1157" i="20"/>
  <c r="AZ1157" i="22"/>
  <c r="BD1157" i="22" s="1"/>
  <c r="BB1157" i="22"/>
  <c r="AP1158" i="20"/>
  <c r="AT1158" i="20" s="1"/>
  <c r="AR1158" i="20"/>
  <c r="AZ1158" i="22"/>
  <c r="BD1158" i="22" s="1"/>
  <c r="BB1158" i="22"/>
  <c r="AP1159" i="20"/>
  <c r="AT1159" i="20" s="1"/>
  <c r="AR1159" i="20"/>
  <c r="AZ1159" i="22"/>
  <c r="BD1159" i="22" s="1"/>
  <c r="BB1159" i="22"/>
  <c r="AP1160" i="20"/>
  <c r="AT1160" i="20" s="1"/>
  <c r="AR1160" i="20"/>
  <c r="AZ1160" i="22"/>
  <c r="BD1160" i="22" s="1"/>
  <c r="BB1160" i="22"/>
  <c r="AP1161" i="20"/>
  <c r="AT1161" i="20" s="1"/>
  <c r="AR1161" i="20"/>
  <c r="AZ1161" i="22"/>
  <c r="BD1161" i="22" s="1"/>
  <c r="BB1161" i="22"/>
  <c r="AP1162" i="20"/>
  <c r="AT1162" i="20" s="1"/>
  <c r="AR1162" i="20"/>
  <c r="AZ1162" i="22"/>
  <c r="BD1162" i="22" s="1"/>
  <c r="BB1162" i="22"/>
  <c r="AP1163" i="20"/>
  <c r="AT1163" i="20" s="1"/>
  <c r="AR1163" i="20"/>
  <c r="AZ1163" i="22"/>
  <c r="BD1163" i="22" s="1"/>
  <c r="BB1163" i="22"/>
  <c r="AP1164" i="20"/>
  <c r="AT1164" i="20" s="1"/>
  <c r="AR1164" i="20"/>
  <c r="AZ1164" i="22"/>
  <c r="BD1164" i="22" s="1"/>
  <c r="BB1164" i="22"/>
  <c r="AP1165" i="20"/>
  <c r="AT1165" i="20" s="1"/>
  <c r="AR1165" i="20"/>
  <c r="AZ1165" i="22"/>
  <c r="BD1165" i="22" s="1"/>
  <c r="BB1165" i="22"/>
  <c r="AP1166" i="20"/>
  <c r="AT1166" i="20" s="1"/>
  <c r="AR1166" i="20"/>
  <c r="AZ1166" i="22"/>
  <c r="BD1166" i="22" s="1"/>
  <c r="BB1166" i="22"/>
  <c r="AP1167" i="20"/>
  <c r="AT1167" i="20" s="1"/>
  <c r="AR1167" i="20"/>
  <c r="AZ1167" i="22"/>
  <c r="BD1167" i="22" s="1"/>
  <c r="BB1167" i="22"/>
  <c r="AP1168" i="20"/>
  <c r="AT1168" i="20" s="1"/>
  <c r="AR1168" i="20"/>
  <c r="AZ1168" i="22"/>
  <c r="BD1168" i="22" s="1"/>
  <c r="BB1168" i="22"/>
  <c r="AP1169" i="20"/>
  <c r="AT1169" i="20" s="1"/>
  <c r="AR1169" i="20"/>
  <c r="AZ1169" i="22"/>
  <c r="BD1169" i="22" s="1"/>
  <c r="BB1169" i="22"/>
  <c r="AP1170" i="20"/>
  <c r="AT1170" i="20" s="1"/>
  <c r="AR1170" i="20"/>
  <c r="AZ1170" i="22"/>
  <c r="BD1170" i="22" s="1"/>
  <c r="BB1170" i="22"/>
  <c r="AP1171" i="20"/>
  <c r="AT1171" i="20" s="1"/>
  <c r="AR1171" i="20"/>
  <c r="AZ1171" i="22"/>
  <c r="BD1171" i="22" s="1"/>
  <c r="BB1171" i="22"/>
  <c r="AP1172" i="20"/>
  <c r="AT1172" i="20" s="1"/>
  <c r="AR1172" i="20"/>
  <c r="AZ1172" i="22"/>
  <c r="BD1172" i="22" s="1"/>
  <c r="BB1172" i="22"/>
  <c r="AP1173" i="20"/>
  <c r="AT1173" i="20" s="1"/>
  <c r="AR1173" i="20"/>
  <c r="AZ1173" i="22"/>
  <c r="BD1173" i="22" s="1"/>
  <c r="BB1173" i="22"/>
  <c r="AP1174" i="20"/>
  <c r="AT1174" i="20" s="1"/>
  <c r="AR1174" i="20"/>
  <c r="AZ1174" i="22"/>
  <c r="BD1174" i="22" s="1"/>
  <c r="BB1174" i="22"/>
  <c r="AP1175" i="20"/>
  <c r="AT1175" i="20" s="1"/>
  <c r="AR1175" i="20"/>
  <c r="AZ1175" i="22"/>
  <c r="BD1175" i="22" s="1"/>
  <c r="BB1175" i="22"/>
  <c r="AP1176" i="20"/>
  <c r="AT1176" i="20" s="1"/>
  <c r="AR1176" i="20"/>
  <c r="AZ1176" i="22"/>
  <c r="BD1176" i="22" s="1"/>
  <c r="BB1176" i="22"/>
  <c r="AP1177" i="20"/>
  <c r="AT1177" i="20" s="1"/>
  <c r="AR1177" i="20"/>
  <c r="AZ1177" i="22"/>
  <c r="BD1177" i="22" s="1"/>
  <c r="BB1177" i="22"/>
  <c r="AP1178" i="20"/>
  <c r="AT1178" i="20" s="1"/>
  <c r="AR1178" i="20"/>
  <c r="AZ1178" i="22"/>
  <c r="BD1178" i="22" s="1"/>
  <c r="BB1178" i="22"/>
  <c r="AP1179" i="20"/>
  <c r="AT1179" i="20" s="1"/>
  <c r="AR1179" i="20"/>
  <c r="AZ1179" i="22"/>
  <c r="BD1179" i="22" s="1"/>
  <c r="BB1179" i="22"/>
  <c r="AP1180" i="20"/>
  <c r="AT1180" i="20" s="1"/>
  <c r="AR1180" i="20"/>
  <c r="AZ1180" i="22"/>
  <c r="BD1180" i="22" s="1"/>
  <c r="BB1180" i="22"/>
  <c r="AP1181" i="20"/>
  <c r="AT1181" i="20" s="1"/>
  <c r="AR1181" i="20"/>
  <c r="AZ1181" i="22"/>
  <c r="BD1181" i="22" s="1"/>
  <c r="BB1181" i="22"/>
  <c r="AP1182" i="20"/>
  <c r="AT1182" i="20" s="1"/>
  <c r="AR1182" i="20"/>
  <c r="AZ1182" i="22"/>
  <c r="BD1182" i="22" s="1"/>
  <c r="BB1182" i="22"/>
  <c r="AP1183" i="20"/>
  <c r="AT1183" i="20" s="1"/>
  <c r="AR1183" i="20"/>
  <c r="AZ1183" i="22"/>
  <c r="BD1183" i="22" s="1"/>
  <c r="BB1183" i="22"/>
  <c r="AP1184" i="20"/>
  <c r="AT1184" i="20" s="1"/>
  <c r="AR1184" i="20"/>
  <c r="AZ1184" i="22"/>
  <c r="BD1184" i="22" s="1"/>
  <c r="BB1184" i="22"/>
  <c r="AP1185" i="20"/>
  <c r="AT1185" i="20" s="1"/>
  <c r="AR1185" i="20"/>
  <c r="AZ1185" i="22"/>
  <c r="BD1185" i="22" s="1"/>
  <c r="BB1185" i="22"/>
  <c r="AP1186" i="20"/>
  <c r="AT1186" i="20" s="1"/>
  <c r="AR1186" i="20"/>
  <c r="AZ1186" i="22"/>
  <c r="BD1186" i="22" s="1"/>
  <c r="BB1186" i="22"/>
  <c r="AP1187" i="20"/>
  <c r="AT1187" i="20" s="1"/>
  <c r="AR1187" i="20"/>
  <c r="AZ1187" i="22"/>
  <c r="BD1187" i="22" s="1"/>
  <c r="BB1187" i="22"/>
  <c r="AP1188" i="20"/>
  <c r="AT1188" i="20" s="1"/>
  <c r="AR1188" i="20"/>
  <c r="AZ1188" i="22"/>
  <c r="BD1188" i="22" s="1"/>
  <c r="BB1188" i="22"/>
  <c r="AP1189" i="20"/>
  <c r="AT1189" i="20" s="1"/>
  <c r="AR1189" i="20"/>
  <c r="AZ1189" i="22"/>
  <c r="BD1189" i="22" s="1"/>
  <c r="BB1189" i="22"/>
  <c r="AP1190" i="20"/>
  <c r="AT1190" i="20" s="1"/>
  <c r="AR1190" i="20"/>
  <c r="AZ1190" i="22"/>
  <c r="BD1190" i="22" s="1"/>
  <c r="BB1190" i="22"/>
  <c r="AP1191" i="20"/>
  <c r="AT1191" i="20" s="1"/>
  <c r="AR1191" i="20"/>
  <c r="AZ1191" i="22"/>
  <c r="BD1191" i="22" s="1"/>
  <c r="BB1191" i="22"/>
  <c r="AP1192" i="20"/>
  <c r="AT1192" i="20" s="1"/>
  <c r="AR1192" i="20"/>
  <c r="AZ1192" i="22"/>
  <c r="BD1192" i="22" s="1"/>
  <c r="BB1192" i="22"/>
  <c r="AP1193" i="20"/>
  <c r="AT1193" i="20" s="1"/>
  <c r="AR1193" i="20"/>
  <c r="AZ1193" i="22"/>
  <c r="BD1193" i="22" s="1"/>
  <c r="BB1193" i="22"/>
  <c r="AP1194" i="20"/>
  <c r="AT1194" i="20" s="1"/>
  <c r="AR1194" i="20"/>
  <c r="AZ1194" i="22"/>
  <c r="BD1194" i="22" s="1"/>
  <c r="BB1194" i="22"/>
  <c r="AP1195" i="20"/>
  <c r="AT1195" i="20" s="1"/>
  <c r="AR1195" i="20"/>
  <c r="AZ1195" i="22"/>
  <c r="BD1195" i="22" s="1"/>
  <c r="BB1195" i="22"/>
  <c r="AP1196" i="20"/>
  <c r="AT1196" i="20" s="1"/>
  <c r="AR1196" i="20"/>
  <c r="AZ1196" i="22"/>
  <c r="BD1196" i="22" s="1"/>
  <c r="BB1196" i="22"/>
  <c r="AP1197" i="20"/>
  <c r="AT1197" i="20" s="1"/>
  <c r="AR1197" i="20"/>
  <c r="AZ1197" i="22"/>
  <c r="BD1197" i="22" s="1"/>
  <c r="BB1197" i="22"/>
  <c r="AP1198" i="20"/>
  <c r="AT1198" i="20" s="1"/>
  <c r="AR1198" i="20"/>
  <c r="AZ1198" i="22"/>
  <c r="BD1198" i="22" s="1"/>
  <c r="BB1198" i="22"/>
  <c r="AP1199" i="20"/>
  <c r="AT1199" i="20" s="1"/>
  <c r="AR1199" i="20"/>
  <c r="AZ1199" i="22"/>
  <c r="BD1199" i="22" s="1"/>
  <c r="BB1199" i="22"/>
  <c r="AP1200" i="20"/>
  <c r="AT1200" i="20" s="1"/>
  <c r="AR1200" i="20"/>
  <c r="AZ1200" i="22"/>
  <c r="BD1200" i="22" s="1"/>
  <c r="BB1200" i="22"/>
  <c r="AP1201" i="20"/>
  <c r="AT1201" i="20" s="1"/>
  <c r="AR1201" i="20"/>
  <c r="AZ1201" i="22"/>
  <c r="BD1201" i="22" s="1"/>
  <c r="BB1201" i="22"/>
  <c r="AP1202" i="20"/>
  <c r="AT1202" i="20" s="1"/>
  <c r="AR1202" i="20"/>
  <c r="AZ1202" i="22"/>
  <c r="BD1202" i="22" s="1"/>
  <c r="BB1202" i="22"/>
  <c r="AP1203" i="20"/>
  <c r="AT1203" i="20" s="1"/>
  <c r="AR1203" i="20"/>
  <c r="AZ1203" i="22"/>
  <c r="BD1203" i="22" s="1"/>
  <c r="BB1203" i="22"/>
  <c r="AP1204" i="20"/>
  <c r="AT1204" i="20" s="1"/>
  <c r="AR1204" i="20"/>
  <c r="AZ1204" i="22"/>
  <c r="BD1204" i="22" s="1"/>
  <c r="BB1204" i="22"/>
  <c r="AP1205" i="20"/>
  <c r="AT1205" i="20" s="1"/>
  <c r="AR1205" i="20"/>
  <c r="AZ1205" i="22"/>
  <c r="BD1205" i="22" s="1"/>
  <c r="BB1205" i="22"/>
  <c r="AP1206" i="20"/>
  <c r="AT1206" i="20" s="1"/>
  <c r="AR1206" i="20"/>
  <c r="AZ1206" i="22"/>
  <c r="BD1206" i="22" s="1"/>
  <c r="BB1206" i="22"/>
  <c r="AP1207" i="20"/>
  <c r="AT1207" i="20" s="1"/>
  <c r="AR1207" i="20"/>
  <c r="AZ1207" i="22"/>
  <c r="BD1207" i="22" s="1"/>
  <c r="BB1207" i="22"/>
  <c r="AP1208" i="20"/>
  <c r="AT1208" i="20" s="1"/>
  <c r="AR1208" i="20"/>
  <c r="AZ1208" i="22"/>
  <c r="BD1208" i="22" s="1"/>
  <c r="BB1208" i="22"/>
  <c r="AP1209" i="20"/>
  <c r="AT1209" i="20" s="1"/>
  <c r="AR1209" i="20"/>
  <c r="AZ1209" i="22"/>
  <c r="BD1209" i="22" s="1"/>
  <c r="BB1209" i="22"/>
  <c r="AP1210" i="20"/>
  <c r="AT1210" i="20" s="1"/>
  <c r="AR1210" i="20"/>
  <c r="AZ1210" i="22"/>
  <c r="BD1210" i="22" s="1"/>
  <c r="BB1210" i="22"/>
  <c r="AP1211" i="20"/>
  <c r="AT1211" i="20" s="1"/>
  <c r="AR1211" i="20"/>
  <c r="AZ1211" i="22"/>
  <c r="BD1211" i="22" s="1"/>
  <c r="BB1211" i="22"/>
  <c r="AP1212" i="20"/>
  <c r="AT1212" i="20" s="1"/>
  <c r="AR1212" i="20"/>
  <c r="AZ1212" i="22"/>
  <c r="BD1212" i="22" s="1"/>
  <c r="BB1212" i="22"/>
  <c r="AP1213" i="20"/>
  <c r="AT1213" i="20" s="1"/>
  <c r="AR1213" i="20"/>
  <c r="AZ1213" i="22"/>
  <c r="BD1213" i="22" s="1"/>
  <c r="BB1213" i="22"/>
  <c r="AP1214" i="20"/>
  <c r="AT1214" i="20" s="1"/>
  <c r="AR1214" i="20"/>
  <c r="AZ1214" i="22"/>
  <c r="BD1214" i="22" s="1"/>
  <c r="BB1214" i="22"/>
  <c r="AP1215" i="20"/>
  <c r="AT1215" i="20" s="1"/>
  <c r="AR1215" i="20"/>
  <c r="AZ1215" i="22"/>
  <c r="BD1215" i="22" s="1"/>
  <c r="BB1215" i="22"/>
  <c r="AP1216" i="20"/>
  <c r="AT1216" i="20" s="1"/>
  <c r="AR1216" i="20"/>
  <c r="AZ1216" i="22"/>
  <c r="BD1216" i="22" s="1"/>
  <c r="BB1216" i="22"/>
  <c r="AP1217" i="20"/>
  <c r="AT1217" i="20" s="1"/>
  <c r="AR1217" i="20"/>
  <c r="AZ1217" i="22"/>
  <c r="BD1217" i="22" s="1"/>
  <c r="BB1217" i="22"/>
  <c r="AP1218" i="20"/>
  <c r="AT1218" i="20" s="1"/>
  <c r="AR1218" i="20"/>
  <c r="AZ1218" i="22"/>
  <c r="BD1218" i="22" s="1"/>
  <c r="BB1218" i="22"/>
  <c r="AP1219" i="20"/>
  <c r="AT1219" i="20" s="1"/>
  <c r="AR1219" i="20"/>
  <c r="AZ1219" i="22"/>
  <c r="BD1219" i="22" s="1"/>
  <c r="BB1219" i="22"/>
  <c r="AP1220" i="20"/>
  <c r="AT1220" i="20" s="1"/>
  <c r="AR1220" i="20"/>
  <c r="AZ1220" i="22"/>
  <c r="BD1220" i="22" s="1"/>
  <c r="BB1220" i="22"/>
  <c r="AP1221" i="20"/>
  <c r="AT1221" i="20" s="1"/>
  <c r="AR1221" i="20"/>
  <c r="AZ1221" i="22"/>
  <c r="BD1221" i="22" s="1"/>
  <c r="BB1221" i="22"/>
  <c r="AP1222" i="20"/>
  <c r="AT1222" i="20" s="1"/>
  <c r="AR1222" i="20"/>
  <c r="AZ1222" i="22"/>
  <c r="BD1222" i="22" s="1"/>
  <c r="BB1222" i="22"/>
  <c r="AP1223" i="20"/>
  <c r="AT1223" i="20" s="1"/>
  <c r="AR1223" i="20"/>
  <c r="AZ1223" i="22"/>
  <c r="BD1223" i="22" s="1"/>
  <c r="BB1223" i="22"/>
  <c r="AP1224" i="20"/>
  <c r="AT1224" i="20" s="1"/>
  <c r="AR1224" i="20"/>
  <c r="AZ1224" i="22"/>
  <c r="BD1224" i="22" s="1"/>
  <c r="BB1224" i="22"/>
  <c r="AP1225" i="20"/>
  <c r="AT1225" i="20" s="1"/>
  <c r="AR1225" i="20"/>
  <c r="AZ1225" i="22"/>
  <c r="BD1225" i="22" s="1"/>
  <c r="BB1225" i="22"/>
  <c r="AP1226" i="20"/>
  <c r="AT1226" i="20" s="1"/>
  <c r="AR1226" i="20"/>
  <c r="AZ1226" i="22"/>
  <c r="BD1226" i="22" s="1"/>
  <c r="BB1226" i="22"/>
  <c r="AP1227" i="20"/>
  <c r="AT1227" i="20" s="1"/>
  <c r="AR1227" i="20"/>
  <c r="AZ1227" i="22"/>
  <c r="BD1227" i="22" s="1"/>
  <c r="BB1227" i="22"/>
  <c r="AP1228" i="20"/>
  <c r="AT1228" i="20" s="1"/>
  <c r="AR1228" i="20"/>
  <c r="AZ1228" i="22"/>
  <c r="BD1228" i="22" s="1"/>
  <c r="BB1228" i="22"/>
  <c r="AP1229" i="20"/>
  <c r="AT1229" i="20" s="1"/>
  <c r="AR1229" i="20"/>
  <c r="AZ1229" i="22"/>
  <c r="BD1229" i="22" s="1"/>
  <c r="BB1229" i="22"/>
  <c r="AP1230" i="20"/>
  <c r="AT1230" i="20" s="1"/>
  <c r="AR1230" i="20"/>
  <c r="AZ1230" i="22"/>
  <c r="BD1230" i="22" s="1"/>
  <c r="BB1230" i="22"/>
  <c r="AP1231" i="20"/>
  <c r="AT1231" i="20" s="1"/>
  <c r="AR1231" i="20"/>
  <c r="AZ1231" i="22"/>
  <c r="BD1231" i="22" s="1"/>
  <c r="BB1231" i="22"/>
  <c r="AP1232" i="20"/>
  <c r="AT1232" i="20" s="1"/>
  <c r="AR1232" i="20"/>
  <c r="AZ1232" i="22"/>
  <c r="BD1232" i="22" s="1"/>
  <c r="BB1232" i="22"/>
  <c r="AP1233" i="20"/>
  <c r="AT1233" i="20" s="1"/>
  <c r="AR1233" i="20"/>
  <c r="AZ1233" i="22"/>
  <c r="BD1233" i="22" s="1"/>
  <c r="BB1233" i="22"/>
  <c r="AP1234" i="20"/>
  <c r="AT1234" i="20" s="1"/>
  <c r="AR1234" i="20"/>
  <c r="AZ1234" i="22"/>
  <c r="BD1234" i="22" s="1"/>
  <c r="BB1234" i="22"/>
  <c r="AP1235" i="20"/>
  <c r="AT1235" i="20" s="1"/>
  <c r="AR1235" i="20"/>
  <c r="AZ1235" i="22"/>
  <c r="BD1235" i="22" s="1"/>
  <c r="BB1235" i="22"/>
  <c r="AP1236" i="20"/>
  <c r="AT1236" i="20" s="1"/>
  <c r="AR1236" i="20"/>
  <c r="AZ1236" i="22"/>
  <c r="BD1236" i="22" s="1"/>
  <c r="BB1236" i="22"/>
  <c r="AP1237" i="20"/>
  <c r="AT1237" i="20" s="1"/>
  <c r="AR1237" i="20"/>
  <c r="AZ1237" i="22"/>
  <c r="BD1237" i="22" s="1"/>
  <c r="BB1237" i="22"/>
  <c r="AP1238" i="20"/>
  <c r="AT1238" i="20" s="1"/>
  <c r="AR1238" i="20"/>
  <c r="AZ1238" i="22"/>
  <c r="BD1238" i="22" s="1"/>
  <c r="BB1238" i="22"/>
  <c r="AP1239" i="20"/>
  <c r="AT1239" i="20" s="1"/>
  <c r="AR1239" i="20"/>
  <c r="AZ1239" i="22"/>
  <c r="BD1239" i="22" s="1"/>
  <c r="BB1239" i="22"/>
  <c r="AP1240" i="20"/>
  <c r="AT1240" i="20" s="1"/>
  <c r="AR1240" i="20"/>
  <c r="AZ1240" i="22"/>
  <c r="BD1240" i="22" s="1"/>
  <c r="BB1240" i="22"/>
  <c r="AP1241" i="20"/>
  <c r="AT1241" i="20" s="1"/>
  <c r="AR1241" i="20"/>
  <c r="AZ1241" i="22"/>
  <c r="BD1241" i="22" s="1"/>
  <c r="BB1241" i="22"/>
  <c r="AP1242" i="20"/>
  <c r="AT1242" i="20" s="1"/>
  <c r="AR1242" i="20"/>
  <c r="AZ1242" i="22"/>
  <c r="BD1242" i="22" s="1"/>
  <c r="BB1242" i="22"/>
  <c r="AP1243" i="20"/>
  <c r="AT1243" i="20" s="1"/>
  <c r="AR1243" i="20"/>
  <c r="AZ1243" i="22"/>
  <c r="BD1243" i="22" s="1"/>
  <c r="BB1243" i="22"/>
  <c r="AP1244" i="20"/>
  <c r="AT1244" i="20" s="1"/>
  <c r="AR1244" i="20"/>
  <c r="AZ1244" i="22"/>
  <c r="BD1244" i="22" s="1"/>
  <c r="BB1244" i="22"/>
  <c r="AP1245" i="20"/>
  <c r="AT1245" i="20" s="1"/>
  <c r="AR1245" i="20"/>
  <c r="AZ1245" i="22"/>
  <c r="BD1245" i="22" s="1"/>
  <c r="BB1245" i="22"/>
  <c r="AP1246" i="20"/>
  <c r="AT1246" i="20" s="1"/>
  <c r="AR1246" i="20"/>
  <c r="AZ1246" i="22"/>
  <c r="BD1246" i="22" s="1"/>
  <c r="BB1246" i="22"/>
  <c r="AP1247" i="20"/>
  <c r="AT1247" i="20" s="1"/>
  <c r="AR1247" i="20"/>
  <c r="AZ1247" i="22"/>
  <c r="BD1247" i="22" s="1"/>
  <c r="BB1247" i="22"/>
  <c r="AP1248" i="20"/>
  <c r="AT1248" i="20" s="1"/>
  <c r="AR1248" i="20"/>
  <c r="AZ1248" i="22"/>
  <c r="BD1248" i="22" s="1"/>
  <c r="BB1248" i="22"/>
  <c r="AP1249" i="20"/>
  <c r="AT1249" i="20" s="1"/>
  <c r="AR1249" i="20"/>
  <c r="AZ1249" i="22"/>
  <c r="BD1249" i="22" s="1"/>
  <c r="BB1249" i="22"/>
  <c r="AP1250" i="20"/>
  <c r="AT1250" i="20" s="1"/>
  <c r="AR1250" i="20"/>
  <c r="AZ1250" i="22"/>
  <c r="BD1250" i="22" s="1"/>
  <c r="BB1250" i="22"/>
  <c r="AP1251" i="20"/>
  <c r="AT1251" i="20" s="1"/>
  <c r="AR1251" i="20"/>
  <c r="AZ1251" i="22"/>
  <c r="BD1251" i="22" s="1"/>
  <c r="BB1251" i="22"/>
  <c r="AP1252" i="20"/>
  <c r="AT1252" i="20" s="1"/>
  <c r="AR1252" i="20"/>
  <c r="AZ1252" i="22"/>
  <c r="BD1252" i="22" s="1"/>
  <c r="BB1252" i="22"/>
  <c r="AP1253" i="20"/>
  <c r="AT1253" i="20" s="1"/>
  <c r="AR1253" i="20"/>
  <c r="AZ1253" i="22"/>
  <c r="BD1253" i="22" s="1"/>
  <c r="BB1253" i="22"/>
  <c r="AP1254" i="20"/>
  <c r="AT1254" i="20" s="1"/>
  <c r="AR1254" i="20"/>
  <c r="AZ1254" i="22"/>
  <c r="BD1254" i="22" s="1"/>
  <c r="BB1254" i="22"/>
  <c r="AP1255" i="20"/>
  <c r="AT1255" i="20" s="1"/>
  <c r="AR1255" i="20"/>
  <c r="AZ1255" i="22"/>
  <c r="BD1255" i="22" s="1"/>
  <c r="BB1255" i="22"/>
  <c r="AP1256" i="20"/>
  <c r="AT1256" i="20" s="1"/>
  <c r="AR1256" i="20"/>
  <c r="AZ1256" i="22"/>
  <c r="BD1256" i="22" s="1"/>
  <c r="BB1256" i="22"/>
  <c r="AP1257" i="20"/>
  <c r="AT1257" i="20" s="1"/>
  <c r="AR1257" i="20"/>
  <c r="AZ1257" i="22"/>
  <c r="BD1257" i="22" s="1"/>
  <c r="BB1257" i="22"/>
  <c r="AP1258" i="20"/>
  <c r="AT1258" i="20" s="1"/>
  <c r="AR1258" i="20"/>
  <c r="AZ1258" i="22"/>
  <c r="BD1258" i="22" s="1"/>
  <c r="BB1258" i="22"/>
  <c r="AP1259" i="20"/>
  <c r="AT1259" i="20" s="1"/>
  <c r="AR1259" i="20"/>
  <c r="AZ1259" i="22"/>
  <c r="BD1259" i="22" s="1"/>
  <c r="BB1259" i="22"/>
  <c r="AP1260" i="20"/>
  <c r="AT1260" i="20" s="1"/>
  <c r="AR1260" i="20"/>
  <c r="AZ1260" i="22"/>
  <c r="BD1260" i="22" s="1"/>
  <c r="BB1260" i="22"/>
  <c r="AP1261" i="20"/>
  <c r="AT1261" i="20" s="1"/>
  <c r="AR1261" i="20"/>
  <c r="AZ1261" i="22"/>
  <c r="BD1261" i="22" s="1"/>
  <c r="BB1261" i="22"/>
  <c r="AP1262" i="20"/>
  <c r="AT1262" i="20" s="1"/>
  <c r="AR1262" i="20"/>
  <c r="AZ1262" i="22"/>
  <c r="BD1262" i="22" s="1"/>
  <c r="BB1262" i="22"/>
  <c r="AP1263" i="20"/>
  <c r="AT1263" i="20" s="1"/>
  <c r="AR1263" i="20"/>
  <c r="AZ1263" i="22"/>
  <c r="BD1263" i="22" s="1"/>
  <c r="BB1263" i="22"/>
  <c r="AP1264" i="20"/>
  <c r="AT1264" i="20" s="1"/>
  <c r="AR1264" i="20"/>
  <c r="AZ1264" i="22"/>
  <c r="BD1264" i="22" s="1"/>
  <c r="BB1264" i="22"/>
  <c r="AP1265" i="20"/>
  <c r="AT1265" i="20" s="1"/>
  <c r="AR1265" i="20"/>
  <c r="AZ1265" i="22"/>
  <c r="BD1265" i="22" s="1"/>
  <c r="BB1265" i="22"/>
  <c r="AP1266" i="20"/>
  <c r="AT1266" i="20" s="1"/>
  <c r="AR1266" i="20"/>
  <c r="AZ1266" i="22"/>
  <c r="BD1266" i="22" s="1"/>
  <c r="BB1266" i="22"/>
  <c r="AP1267" i="20"/>
  <c r="AT1267" i="20" s="1"/>
  <c r="AR1267" i="20"/>
  <c r="AZ1267" i="22"/>
  <c r="BD1267" i="22" s="1"/>
  <c r="BB1267" i="22"/>
  <c r="AP1268" i="20"/>
  <c r="AT1268" i="20" s="1"/>
  <c r="AR1268" i="20"/>
  <c r="AZ1268" i="22"/>
  <c r="BD1268" i="22" s="1"/>
  <c r="BB1268" i="22"/>
  <c r="AP1269" i="20"/>
  <c r="AT1269" i="20" s="1"/>
  <c r="AR1269" i="20"/>
  <c r="AZ1269" i="22"/>
  <c r="BD1269" i="22" s="1"/>
  <c r="BB1269" i="22"/>
  <c r="AP1270" i="20"/>
  <c r="AT1270" i="20" s="1"/>
  <c r="AR1270" i="20"/>
  <c r="AZ1270" i="22"/>
  <c r="BD1270" i="22" s="1"/>
  <c r="BB1270" i="22"/>
  <c r="AP1271" i="20"/>
  <c r="AT1271" i="20" s="1"/>
  <c r="AR1271" i="20"/>
  <c r="AZ1271" i="22"/>
  <c r="BD1271" i="22" s="1"/>
  <c r="BB1271" i="22"/>
  <c r="AP1272" i="20"/>
  <c r="AT1272" i="20" s="1"/>
  <c r="AR1272" i="20"/>
  <c r="AZ1272" i="22"/>
  <c r="BD1272" i="22" s="1"/>
  <c r="BB1272" i="22"/>
  <c r="AP1273" i="20"/>
  <c r="AT1273" i="20" s="1"/>
  <c r="AR1273" i="20"/>
  <c r="AZ1273" i="22"/>
  <c r="BD1273" i="22" s="1"/>
  <c r="BB1273" i="22"/>
  <c r="AP1274" i="20"/>
  <c r="AT1274" i="20" s="1"/>
  <c r="AR1274" i="20"/>
  <c r="AZ1274" i="22"/>
  <c r="BD1274" i="22" s="1"/>
  <c r="BB1274" i="22"/>
  <c r="AP1275" i="20"/>
  <c r="AT1275" i="20" s="1"/>
  <c r="AR1275" i="20"/>
  <c r="AZ1275" i="22"/>
  <c r="BD1275" i="22" s="1"/>
  <c r="BB1275" i="22"/>
  <c r="AP1276" i="20"/>
  <c r="AT1276" i="20" s="1"/>
  <c r="AR1276" i="20"/>
  <c r="AZ1276" i="22"/>
  <c r="BD1276" i="22" s="1"/>
  <c r="BB1276" i="22"/>
  <c r="AP1277" i="20"/>
  <c r="AT1277" i="20" s="1"/>
  <c r="AR1277" i="20"/>
  <c r="AZ1277" i="22"/>
  <c r="BD1277" i="22" s="1"/>
  <c r="BB1277" i="22"/>
  <c r="AP1278" i="20"/>
  <c r="AT1278" i="20" s="1"/>
  <c r="AR1278" i="20"/>
  <c r="AZ1278" i="22"/>
  <c r="BD1278" i="22" s="1"/>
  <c r="BB1278" i="22"/>
  <c r="AP1279" i="20"/>
  <c r="AT1279" i="20" s="1"/>
  <c r="AR1279" i="20"/>
  <c r="AZ1279" i="22"/>
  <c r="BD1279" i="22" s="1"/>
  <c r="BB1279" i="22"/>
  <c r="AP1280" i="20"/>
  <c r="AT1280" i="20" s="1"/>
  <c r="AR1280" i="20"/>
  <c r="AZ1280" i="22"/>
  <c r="BD1280" i="22" s="1"/>
  <c r="BB1280" i="22"/>
  <c r="AP1281" i="20"/>
  <c r="AT1281" i="20" s="1"/>
  <c r="AR1281" i="20"/>
  <c r="AZ1281" i="22"/>
  <c r="BD1281" i="22" s="1"/>
  <c r="BB1281" i="22"/>
  <c r="AP1282" i="20"/>
  <c r="AT1282" i="20" s="1"/>
  <c r="AR1282" i="20"/>
  <c r="AZ1282" i="22"/>
  <c r="BD1282" i="22" s="1"/>
  <c r="BB1282" i="22"/>
  <c r="AP1283" i="20"/>
  <c r="AT1283" i="20" s="1"/>
  <c r="AR1283" i="20"/>
  <c r="AZ1283" i="22"/>
  <c r="BD1283" i="22" s="1"/>
  <c r="BB1283" i="22"/>
  <c r="AP1284" i="20"/>
  <c r="AT1284" i="20" s="1"/>
  <c r="AR1284" i="20"/>
  <c r="AZ1284" i="22"/>
  <c r="BD1284" i="22" s="1"/>
  <c r="BB1284" i="22"/>
  <c r="AP1285" i="20"/>
  <c r="AT1285" i="20" s="1"/>
  <c r="AR1285" i="20"/>
  <c r="AZ1285" i="22"/>
  <c r="BD1285" i="22" s="1"/>
  <c r="BB1285" i="22"/>
  <c r="AP1286" i="20"/>
  <c r="AT1286" i="20" s="1"/>
  <c r="AR1286" i="20"/>
  <c r="AZ1286" i="22"/>
  <c r="BD1286" i="22" s="1"/>
  <c r="BB1286" i="22"/>
  <c r="AP1287" i="20"/>
  <c r="AT1287" i="20" s="1"/>
  <c r="AR1287" i="20"/>
  <c r="AZ1287" i="22"/>
  <c r="BD1287" i="22" s="1"/>
  <c r="BB1287" i="22"/>
  <c r="AP1288" i="20"/>
  <c r="AT1288" i="20" s="1"/>
  <c r="AR1288" i="20"/>
  <c r="AZ1288" i="22"/>
  <c r="BD1288" i="22" s="1"/>
  <c r="BB1288" i="22"/>
  <c r="AP1289" i="20"/>
  <c r="AT1289" i="20" s="1"/>
  <c r="AR1289" i="20"/>
  <c r="AZ1289" i="22"/>
  <c r="BD1289" i="22" s="1"/>
  <c r="BB1289" i="22"/>
  <c r="AP1290" i="20"/>
  <c r="AT1290" i="20" s="1"/>
  <c r="AR1290" i="20"/>
  <c r="AZ1290" i="22"/>
  <c r="BD1290" i="22" s="1"/>
  <c r="BB1290" i="22"/>
  <c r="AP1291" i="20"/>
  <c r="AT1291" i="20" s="1"/>
  <c r="AR1291" i="20"/>
  <c r="AZ1291" i="22"/>
  <c r="BD1291" i="22" s="1"/>
  <c r="BB1291" i="22"/>
  <c r="AP1292" i="20"/>
  <c r="AT1292" i="20" s="1"/>
  <c r="AR1292" i="20"/>
  <c r="AZ1292" i="22"/>
  <c r="BD1292" i="22" s="1"/>
  <c r="BB1292" i="22"/>
  <c r="AP1293" i="20"/>
  <c r="AT1293" i="20" s="1"/>
  <c r="AR1293" i="20"/>
  <c r="AZ1293" i="22"/>
  <c r="BD1293" i="22" s="1"/>
  <c r="BB1293" i="22"/>
  <c r="AP1294" i="20"/>
  <c r="AT1294" i="20" s="1"/>
  <c r="AR1294" i="20"/>
  <c r="AZ1294" i="22"/>
  <c r="BD1294" i="22" s="1"/>
  <c r="BB1294" i="22"/>
  <c r="AP1295" i="20"/>
  <c r="AT1295" i="20" s="1"/>
  <c r="AR1295" i="20"/>
  <c r="AZ1295" i="22"/>
  <c r="BD1295" i="22" s="1"/>
  <c r="BB1295" i="22"/>
  <c r="AP1296" i="20"/>
  <c r="AT1296" i="20" s="1"/>
  <c r="AR1296" i="20"/>
  <c r="AZ1296" i="22"/>
  <c r="BD1296" i="22" s="1"/>
  <c r="BB1296" i="22"/>
  <c r="AP1297" i="20"/>
  <c r="AT1297" i="20" s="1"/>
  <c r="AR1297" i="20"/>
  <c r="AZ1297" i="22"/>
  <c r="BD1297" i="22" s="1"/>
  <c r="BB1297" i="22"/>
  <c r="AP1298" i="20"/>
  <c r="AT1298" i="20" s="1"/>
  <c r="AR1298" i="20"/>
  <c r="AZ1298" i="22"/>
  <c r="BD1298" i="22" s="1"/>
  <c r="BB1298" i="22"/>
  <c r="AP1299" i="20"/>
  <c r="AT1299" i="20" s="1"/>
  <c r="AR1299" i="20"/>
  <c r="AZ1299" i="22"/>
  <c r="BD1299" i="22" s="1"/>
  <c r="BB1299" i="22"/>
  <c r="AP1300" i="20"/>
  <c r="AT1300" i="20" s="1"/>
  <c r="AR1300" i="20"/>
  <c r="AZ1300" i="22"/>
  <c r="BD1300" i="22" s="1"/>
  <c r="BB1300" i="22"/>
  <c r="AP1301" i="20"/>
  <c r="AT1301" i="20" s="1"/>
  <c r="AR1301" i="20"/>
  <c r="AZ1301" i="22"/>
  <c r="BD1301" i="22" s="1"/>
  <c r="BB1301" i="22"/>
  <c r="AP1302" i="20"/>
  <c r="AT1302" i="20" s="1"/>
  <c r="AR1302" i="20"/>
  <c r="AZ1302" i="22"/>
  <c r="BD1302" i="22" s="1"/>
  <c r="BB1302" i="22"/>
  <c r="AP1303" i="20"/>
  <c r="AT1303" i="20" s="1"/>
  <c r="AR1303" i="20"/>
  <c r="AZ1303" i="22"/>
  <c r="BD1303" i="22" s="1"/>
  <c r="BB1303" i="22"/>
  <c r="AP1304" i="20"/>
  <c r="AT1304" i="20" s="1"/>
  <c r="AR1304" i="20"/>
  <c r="AZ1304" i="22"/>
  <c r="BD1304" i="22" s="1"/>
  <c r="BB1304" i="22"/>
  <c r="AP1305" i="20"/>
  <c r="AT1305" i="20" s="1"/>
  <c r="AR1305" i="20"/>
  <c r="AZ1305" i="22"/>
  <c r="BD1305" i="22" s="1"/>
  <c r="BB1305" i="22"/>
  <c r="AP1306" i="20"/>
  <c r="AT1306" i="20" s="1"/>
  <c r="AR1306" i="20"/>
  <c r="AZ1306" i="22"/>
  <c r="BD1306" i="22" s="1"/>
  <c r="BB1306" i="22"/>
  <c r="AP1307" i="20"/>
  <c r="AT1307" i="20" s="1"/>
  <c r="AR1307" i="20"/>
  <c r="AZ1307" i="22"/>
  <c r="BD1307" i="22" s="1"/>
  <c r="BB1307" i="22"/>
  <c r="AP1308" i="20"/>
  <c r="AT1308" i="20" s="1"/>
  <c r="AR1308" i="20"/>
  <c r="AZ1308" i="22"/>
  <c r="BD1308" i="22" s="1"/>
  <c r="BB1308" i="22"/>
  <c r="AP1309" i="20"/>
  <c r="AT1309" i="20" s="1"/>
  <c r="AR1309" i="20"/>
  <c r="AZ1309" i="22"/>
  <c r="BD1309" i="22" s="1"/>
  <c r="BB1309" i="22"/>
  <c r="AP1310" i="20"/>
  <c r="AT1310" i="20" s="1"/>
  <c r="AR1310" i="20"/>
  <c r="AZ1310" i="22"/>
  <c r="BD1310" i="22" s="1"/>
  <c r="BB1310" i="22"/>
  <c r="AP1311" i="20"/>
  <c r="AT1311" i="20" s="1"/>
  <c r="AR1311" i="20"/>
  <c r="AZ1311" i="22"/>
  <c r="BD1311" i="22" s="1"/>
  <c r="BB1311" i="22"/>
  <c r="AP1312" i="20"/>
  <c r="AT1312" i="20" s="1"/>
  <c r="AR1312" i="20"/>
  <c r="AZ1312" i="22"/>
  <c r="BD1312" i="22" s="1"/>
  <c r="BB1312" i="22"/>
  <c r="AP1313" i="20"/>
  <c r="AT1313" i="20" s="1"/>
  <c r="AR1313" i="20"/>
  <c r="AZ1313" i="22"/>
  <c r="BD1313" i="22" s="1"/>
  <c r="BB1313" i="22"/>
  <c r="AP1314" i="20"/>
  <c r="AT1314" i="20" s="1"/>
  <c r="AR1314" i="20"/>
  <c r="AZ1314" i="22"/>
  <c r="BD1314" i="22" s="1"/>
  <c r="BB1314" i="22"/>
  <c r="AP1315" i="20"/>
  <c r="AT1315" i="20" s="1"/>
  <c r="AR1315" i="20"/>
  <c r="AZ1315" i="22"/>
  <c r="BD1315" i="22" s="1"/>
  <c r="BB1315" i="22"/>
  <c r="AP1316" i="20"/>
  <c r="AT1316" i="20" s="1"/>
  <c r="AR1316" i="20"/>
  <c r="AZ1316" i="22"/>
  <c r="BD1316" i="22" s="1"/>
  <c r="BB1316" i="22"/>
  <c r="AP1317" i="20"/>
  <c r="AT1317" i="20" s="1"/>
  <c r="AR1317" i="20"/>
  <c r="AZ1317" i="22"/>
  <c r="BD1317" i="22" s="1"/>
  <c r="BB1317" i="22"/>
  <c r="AP1318" i="20"/>
  <c r="AT1318" i="20" s="1"/>
  <c r="AR1318" i="20"/>
  <c r="AZ1318" i="22"/>
  <c r="BD1318" i="22" s="1"/>
  <c r="BB1318" i="22"/>
  <c r="AP1319" i="20"/>
  <c r="AT1319" i="20" s="1"/>
  <c r="AR1319" i="20"/>
  <c r="AZ1319" i="22"/>
  <c r="BD1319" i="22" s="1"/>
  <c r="BB1319" i="22"/>
  <c r="AP1320" i="20"/>
  <c r="AT1320" i="20" s="1"/>
  <c r="AR1320" i="20"/>
  <c r="AZ1320" i="22"/>
  <c r="BD1320" i="22" s="1"/>
  <c r="BB1320" i="22"/>
  <c r="AP1321" i="20"/>
  <c r="AT1321" i="20" s="1"/>
  <c r="AR1321" i="20"/>
  <c r="AZ1321" i="22"/>
  <c r="BD1321" i="22" s="1"/>
  <c r="BB1321" i="22"/>
  <c r="AP1322" i="20"/>
  <c r="AT1322" i="20" s="1"/>
  <c r="AR1322" i="20"/>
  <c r="AZ1322" i="22"/>
  <c r="BD1322" i="22" s="1"/>
  <c r="BB1322" i="22"/>
  <c r="AP1323" i="20"/>
  <c r="AT1323" i="20" s="1"/>
  <c r="AR1323" i="20"/>
  <c r="AZ1323" i="22"/>
  <c r="BD1323" i="22" s="1"/>
  <c r="BB1323" i="22"/>
  <c r="AP1324" i="20"/>
  <c r="AT1324" i="20" s="1"/>
  <c r="AR1324" i="20"/>
  <c r="AZ1324" i="22"/>
  <c r="BD1324" i="22" s="1"/>
  <c r="BB1324" i="22"/>
  <c r="AP1325" i="20"/>
  <c r="AT1325" i="20" s="1"/>
  <c r="AR1325" i="20"/>
  <c r="AZ1325" i="22"/>
  <c r="BD1325" i="22" s="1"/>
  <c r="BB1325" i="22"/>
  <c r="AP1326" i="20"/>
  <c r="AT1326" i="20" s="1"/>
  <c r="AR1326" i="20"/>
  <c r="AZ1326" i="22"/>
  <c r="BD1326" i="22" s="1"/>
  <c r="BB1326" i="22"/>
  <c r="AP1327" i="20"/>
  <c r="AT1327" i="20" s="1"/>
  <c r="AR1327" i="20"/>
  <c r="AZ1327" i="22"/>
  <c r="BD1327" i="22" s="1"/>
  <c r="BB1327" i="22"/>
  <c r="AP1328" i="20"/>
  <c r="AT1328" i="20" s="1"/>
  <c r="AR1328" i="20"/>
  <c r="AZ1328" i="22"/>
  <c r="BD1328" i="22" s="1"/>
  <c r="BB1328" i="22"/>
  <c r="AP1329" i="20"/>
  <c r="AT1329" i="20" s="1"/>
  <c r="AR1329" i="20"/>
  <c r="AZ1329" i="22"/>
  <c r="BD1329" i="22" s="1"/>
  <c r="BB1329" i="22"/>
  <c r="AP1330" i="20"/>
  <c r="AT1330" i="20" s="1"/>
  <c r="AR1330" i="20"/>
  <c r="AZ1330" i="22"/>
  <c r="BD1330" i="22" s="1"/>
  <c r="BB1330" i="22"/>
  <c r="AP1331" i="20"/>
  <c r="AT1331" i="20" s="1"/>
  <c r="AR1331" i="20"/>
  <c r="AZ1331" i="22"/>
  <c r="BD1331" i="22" s="1"/>
  <c r="BB1331" i="22"/>
  <c r="AP1332" i="20"/>
  <c r="AT1332" i="20" s="1"/>
  <c r="AR1332" i="20"/>
  <c r="AZ1332" i="22"/>
  <c r="BD1332" i="22" s="1"/>
  <c r="BB1332" i="22"/>
  <c r="AP1333" i="20"/>
  <c r="AT1333" i="20" s="1"/>
  <c r="AR1333" i="20"/>
  <c r="AZ1333" i="22"/>
  <c r="BD1333" i="22" s="1"/>
  <c r="BB1333" i="22"/>
  <c r="AP1334" i="20"/>
  <c r="AT1334" i="20" s="1"/>
  <c r="AR1334" i="20"/>
  <c r="AZ1334" i="22"/>
  <c r="BD1334" i="22" s="1"/>
  <c r="BB1334" i="22"/>
  <c r="AP1335" i="20"/>
  <c r="AT1335" i="20" s="1"/>
  <c r="AR1335" i="20"/>
  <c r="AZ1335" i="22"/>
  <c r="BD1335" i="22" s="1"/>
  <c r="BB1335" i="22"/>
  <c r="AP1336" i="20"/>
  <c r="AT1336" i="20" s="1"/>
  <c r="AR1336" i="20"/>
  <c r="AZ1336" i="22"/>
  <c r="BD1336" i="22" s="1"/>
  <c r="BB1336" i="22"/>
  <c r="AP1337" i="20"/>
  <c r="AT1337" i="20" s="1"/>
  <c r="AR1337" i="20"/>
  <c r="AZ1337" i="22"/>
  <c r="BD1337" i="22" s="1"/>
  <c r="BB1337" i="22"/>
  <c r="AP1338" i="20"/>
  <c r="AT1338" i="20" s="1"/>
  <c r="AR1338" i="20"/>
  <c r="AZ1338" i="22"/>
  <c r="BD1338" i="22" s="1"/>
  <c r="BB1338" i="22"/>
  <c r="AP1339" i="20"/>
  <c r="AT1339" i="20" s="1"/>
  <c r="AR1339" i="20"/>
  <c r="AZ1339" i="22"/>
  <c r="BD1339" i="22" s="1"/>
  <c r="BB1339" i="22"/>
  <c r="AP1340" i="20"/>
  <c r="AT1340" i="20" s="1"/>
  <c r="AR1340" i="20"/>
  <c r="AZ1340" i="22"/>
  <c r="BD1340" i="22" s="1"/>
  <c r="BB1340" i="22"/>
  <c r="AP1341" i="20"/>
  <c r="AT1341" i="20" s="1"/>
  <c r="AR1341" i="20"/>
  <c r="AZ1341" i="22"/>
  <c r="BD1341" i="22" s="1"/>
  <c r="BB1341" i="22"/>
  <c r="AP1342" i="20"/>
  <c r="AT1342" i="20" s="1"/>
  <c r="AR1342" i="20"/>
  <c r="AZ1342" i="22"/>
  <c r="BD1342" i="22" s="1"/>
  <c r="BB1342" i="22"/>
  <c r="AP1343" i="20"/>
  <c r="AT1343" i="20" s="1"/>
  <c r="AR1343" i="20"/>
  <c r="AZ1343" i="22"/>
  <c r="BD1343" i="22" s="1"/>
  <c r="BB1343" i="22"/>
  <c r="AP1344" i="20"/>
  <c r="AT1344" i="20" s="1"/>
  <c r="AR1344" i="20"/>
  <c r="AZ1344" i="22"/>
  <c r="BD1344" i="22" s="1"/>
  <c r="BB1344" i="22"/>
  <c r="AP1345" i="20"/>
  <c r="AT1345" i="20" s="1"/>
  <c r="AR1345" i="20"/>
  <c r="AZ1345" i="22"/>
  <c r="BD1345" i="22" s="1"/>
  <c r="BB1345" i="22"/>
  <c r="AP1346" i="20"/>
  <c r="AT1346" i="20" s="1"/>
  <c r="AR1346" i="20"/>
  <c r="AZ1346" i="22"/>
  <c r="BD1346" i="22" s="1"/>
  <c r="BB1346" i="22"/>
  <c r="AP1347" i="20"/>
  <c r="AT1347" i="20" s="1"/>
  <c r="AR1347" i="20"/>
  <c r="AZ1347" i="22"/>
  <c r="BD1347" i="22" s="1"/>
  <c r="BB1347" i="22"/>
  <c r="AP1348" i="20"/>
  <c r="AT1348" i="20" s="1"/>
  <c r="AR1348" i="20"/>
  <c r="AZ1348" i="22"/>
  <c r="BD1348" i="22" s="1"/>
  <c r="BB1348" i="22"/>
  <c r="AP1349" i="20"/>
  <c r="AT1349" i="20" s="1"/>
  <c r="AR1349" i="20"/>
  <c r="AZ1349" i="22"/>
  <c r="BD1349" i="22" s="1"/>
  <c r="BB1349" i="22"/>
  <c r="AP1350" i="20"/>
  <c r="AT1350" i="20" s="1"/>
  <c r="AR1350" i="20"/>
  <c r="AZ1350" i="22"/>
  <c r="BD1350" i="22" s="1"/>
  <c r="BB1350" i="22"/>
  <c r="AP1351" i="20"/>
  <c r="AT1351" i="20" s="1"/>
  <c r="AR1351" i="20"/>
  <c r="AZ1351" i="22"/>
  <c r="BD1351" i="22" s="1"/>
  <c r="BB1351" i="22"/>
  <c r="AP1352" i="20"/>
  <c r="AT1352" i="20" s="1"/>
  <c r="AR1352" i="20"/>
  <c r="AZ1352" i="22"/>
  <c r="BD1352" i="22" s="1"/>
  <c r="BB1352" i="22"/>
  <c r="AP1353" i="20"/>
  <c r="AT1353" i="20" s="1"/>
  <c r="AR1353" i="20"/>
  <c r="AZ1353" i="22"/>
  <c r="BD1353" i="22" s="1"/>
  <c r="BB1353" i="22"/>
  <c r="AP1354" i="20"/>
  <c r="AT1354" i="20" s="1"/>
  <c r="AR1354" i="20"/>
  <c r="AZ1354" i="22"/>
  <c r="BD1354" i="22" s="1"/>
  <c r="BB1354" i="22"/>
  <c r="AP1355" i="20"/>
  <c r="AT1355" i="20" s="1"/>
  <c r="AR1355" i="20"/>
  <c r="AZ1355" i="22"/>
  <c r="BD1355" i="22" s="1"/>
  <c r="BB1355" i="22"/>
  <c r="AP1356" i="20"/>
  <c r="AT1356" i="20" s="1"/>
  <c r="AR1356" i="20"/>
  <c r="AZ1356" i="22"/>
  <c r="BD1356" i="22" s="1"/>
  <c r="BB1356" i="22"/>
  <c r="AP1357" i="20"/>
  <c r="AT1357" i="20" s="1"/>
  <c r="AR1357" i="20"/>
  <c r="AZ1357" i="22"/>
  <c r="BD1357" i="22" s="1"/>
  <c r="BB1357" i="22"/>
  <c r="AP1358" i="20"/>
  <c r="AT1358" i="20" s="1"/>
  <c r="AR1358" i="20"/>
  <c r="AZ1358" i="22"/>
  <c r="BD1358" i="22" s="1"/>
  <c r="BB1358" i="22"/>
  <c r="AP1359" i="20"/>
  <c r="AT1359" i="20" s="1"/>
  <c r="AR1359" i="20"/>
  <c r="AZ1359" i="22"/>
  <c r="BD1359" i="22" s="1"/>
  <c r="BB1359" i="22"/>
  <c r="AP1360" i="20"/>
  <c r="AT1360" i="20" s="1"/>
  <c r="AR1360" i="20"/>
  <c r="AZ1360" i="22"/>
  <c r="BD1360" i="22" s="1"/>
  <c r="BB1360" i="22"/>
  <c r="AP1361" i="20"/>
  <c r="AT1361" i="20" s="1"/>
  <c r="AR1361" i="20"/>
  <c r="AZ1361" i="22"/>
  <c r="BD1361" i="22" s="1"/>
  <c r="BB1361" i="22"/>
  <c r="AP1362" i="20"/>
  <c r="AT1362" i="20" s="1"/>
  <c r="AR1362" i="20"/>
  <c r="AZ1362" i="22"/>
  <c r="BD1362" i="22" s="1"/>
  <c r="BB1362" i="22"/>
  <c r="AP1363" i="20"/>
  <c r="AT1363" i="20" s="1"/>
  <c r="AR1363" i="20"/>
  <c r="AZ1363" i="22"/>
  <c r="BD1363" i="22" s="1"/>
  <c r="BB1363" i="22"/>
  <c r="AP1364" i="20"/>
  <c r="AT1364" i="20" s="1"/>
  <c r="AR1364" i="20"/>
  <c r="AZ1364" i="22"/>
  <c r="BD1364" i="22" s="1"/>
  <c r="BB1364" i="22"/>
  <c r="AP1365" i="20"/>
  <c r="AT1365" i="20" s="1"/>
  <c r="AR1365" i="20"/>
  <c r="AZ1365" i="22"/>
  <c r="BD1365" i="22" s="1"/>
  <c r="BB1365" i="22"/>
  <c r="AP1366" i="20"/>
  <c r="AT1366" i="20" s="1"/>
  <c r="AR1366" i="20"/>
  <c r="AZ1366" i="22"/>
  <c r="BD1366" i="22" s="1"/>
  <c r="BB1366" i="22"/>
  <c r="AP1367" i="20"/>
  <c r="AT1367" i="20" s="1"/>
  <c r="AR1367" i="20"/>
  <c r="AZ1367" i="22"/>
  <c r="BD1367" i="22" s="1"/>
  <c r="BB1367" i="22"/>
  <c r="AP1368" i="20"/>
  <c r="AT1368" i="20" s="1"/>
  <c r="AR1368" i="20"/>
  <c r="AZ1368" i="22"/>
  <c r="BD1368" i="22" s="1"/>
  <c r="BB1368" i="22"/>
  <c r="AP1369" i="20"/>
  <c r="AT1369" i="20" s="1"/>
  <c r="AR1369" i="20"/>
  <c r="AZ1369" i="22"/>
  <c r="BD1369" i="22" s="1"/>
  <c r="BB1369" i="22"/>
  <c r="AP1370" i="20"/>
  <c r="AT1370" i="20" s="1"/>
  <c r="AR1370" i="20"/>
  <c r="AZ1370" i="22"/>
  <c r="BD1370" i="22" s="1"/>
  <c r="BB1370" i="22"/>
  <c r="AP1371" i="20"/>
  <c r="AT1371" i="20" s="1"/>
  <c r="AR1371" i="20"/>
  <c r="AZ1371" i="22"/>
  <c r="BD1371" i="22" s="1"/>
  <c r="BB1371" i="22"/>
  <c r="AP1372" i="20"/>
  <c r="AT1372" i="20" s="1"/>
  <c r="AR1372" i="20"/>
  <c r="AZ1372" i="22"/>
  <c r="BD1372" i="22" s="1"/>
  <c r="BB1372" i="22"/>
  <c r="AP1373" i="20"/>
  <c r="AT1373" i="20" s="1"/>
  <c r="AR1373" i="20"/>
  <c r="AZ1373" i="22"/>
  <c r="BD1373" i="22" s="1"/>
  <c r="BB1373" i="22"/>
  <c r="AP1374" i="20"/>
  <c r="AT1374" i="20" s="1"/>
  <c r="AR1374" i="20"/>
  <c r="AZ1374" i="22"/>
  <c r="BD1374" i="22" s="1"/>
  <c r="BB1374" i="22"/>
  <c r="AP1375" i="20"/>
  <c r="AT1375" i="20" s="1"/>
  <c r="AR1375" i="20"/>
  <c r="AZ1375" i="22"/>
  <c r="BD1375" i="22" s="1"/>
  <c r="BB1375" i="22"/>
  <c r="AP1376" i="20"/>
  <c r="AT1376" i="20" s="1"/>
  <c r="AR1376" i="20"/>
  <c r="AZ1376" i="22"/>
  <c r="BD1376" i="22" s="1"/>
  <c r="BB1376" i="22"/>
  <c r="AP1377" i="20"/>
  <c r="AT1377" i="20" s="1"/>
  <c r="AR1377" i="20"/>
  <c r="AZ1377" i="22"/>
  <c r="BD1377" i="22" s="1"/>
  <c r="BB1377" i="22"/>
  <c r="AP1378" i="20"/>
  <c r="AT1378" i="20" s="1"/>
  <c r="AR1378" i="20"/>
  <c r="AZ1378" i="22"/>
  <c r="BD1378" i="22" s="1"/>
  <c r="BB1378" i="22"/>
  <c r="AP1379" i="20"/>
  <c r="AT1379" i="20" s="1"/>
  <c r="AR1379" i="20"/>
  <c r="AZ1379" i="22"/>
  <c r="BD1379" i="22" s="1"/>
  <c r="BB1379" i="22"/>
  <c r="AP1380" i="20"/>
  <c r="AT1380" i="20" s="1"/>
  <c r="AR1380" i="20"/>
  <c r="AZ1380" i="22"/>
  <c r="BD1380" i="22" s="1"/>
  <c r="BB1380" i="22"/>
  <c r="AP1381" i="20"/>
  <c r="AT1381" i="20" s="1"/>
  <c r="AR1381" i="20"/>
  <c r="AZ1381" i="22"/>
  <c r="BD1381" i="22" s="1"/>
  <c r="BB1381" i="22"/>
  <c r="AP1382" i="20"/>
  <c r="AT1382" i="20" s="1"/>
  <c r="AR1382" i="20"/>
  <c r="AZ1382" i="22"/>
  <c r="BD1382" i="22" s="1"/>
  <c r="BB1382" i="22"/>
  <c r="AP1383" i="20"/>
  <c r="AT1383" i="20" s="1"/>
  <c r="AR1383" i="20"/>
  <c r="AZ1383" i="22"/>
  <c r="BD1383" i="22" s="1"/>
  <c r="BB1383" i="22"/>
  <c r="AP1384" i="20"/>
  <c r="AT1384" i="20" s="1"/>
  <c r="AR1384" i="20"/>
  <c r="AZ1384" i="22"/>
  <c r="BD1384" i="22" s="1"/>
  <c r="BB1384" i="22"/>
  <c r="AP1385" i="20"/>
  <c r="AT1385" i="20" s="1"/>
  <c r="AR1385" i="20"/>
  <c r="AZ1385" i="22"/>
  <c r="BD1385" i="22" s="1"/>
  <c r="BB1385" i="22"/>
  <c r="AP1386" i="20"/>
  <c r="AT1386" i="20" s="1"/>
  <c r="AR1386" i="20"/>
  <c r="AZ1386" i="22"/>
  <c r="BD1386" i="22" s="1"/>
  <c r="BB1386" i="22"/>
  <c r="AP1387" i="20"/>
  <c r="AT1387" i="20" s="1"/>
  <c r="AR1387" i="20"/>
  <c r="AZ1387" i="22"/>
  <c r="BD1387" i="22" s="1"/>
  <c r="BB1387" i="22"/>
  <c r="AP1388" i="20"/>
  <c r="AT1388" i="20" s="1"/>
  <c r="AR1388" i="20"/>
  <c r="AZ1388" i="22"/>
  <c r="BD1388" i="22" s="1"/>
  <c r="BB1388" i="22"/>
  <c r="AP1389" i="20"/>
  <c r="AT1389" i="20" s="1"/>
  <c r="AR1389" i="20"/>
  <c r="AZ1389" i="22"/>
  <c r="BD1389" i="22" s="1"/>
  <c r="BB1389" i="22"/>
  <c r="AP1390" i="20"/>
  <c r="AT1390" i="20" s="1"/>
  <c r="AR1390" i="20"/>
  <c r="AZ1390" i="22"/>
  <c r="BD1390" i="22" s="1"/>
  <c r="BB1390" i="22"/>
  <c r="AP1391" i="20"/>
  <c r="AT1391" i="20" s="1"/>
  <c r="AR1391" i="20"/>
  <c r="AZ1391" i="22"/>
  <c r="BD1391" i="22" s="1"/>
  <c r="BB1391" i="22"/>
  <c r="AP1392" i="20"/>
  <c r="AT1392" i="20" s="1"/>
  <c r="AR1392" i="20"/>
  <c r="AZ1392" i="22"/>
  <c r="BD1392" i="22" s="1"/>
  <c r="BB1392" i="22"/>
  <c r="AP1393" i="20"/>
  <c r="AT1393" i="20" s="1"/>
  <c r="AR1393" i="20"/>
  <c r="AZ1393" i="22"/>
  <c r="BD1393" i="22" s="1"/>
  <c r="BB1393" i="22"/>
  <c r="AP1394" i="20"/>
  <c r="AT1394" i="20" s="1"/>
  <c r="AR1394" i="20"/>
  <c r="AZ1394" i="22"/>
  <c r="BD1394" i="22" s="1"/>
  <c r="BB1394" i="22"/>
  <c r="AP1395" i="20"/>
  <c r="AT1395" i="20" s="1"/>
  <c r="AR1395" i="20"/>
  <c r="AZ1395" i="22"/>
  <c r="BD1395" i="22" s="1"/>
  <c r="BB1395" i="22"/>
  <c r="AP1396" i="20"/>
  <c r="AT1396" i="20" s="1"/>
  <c r="AR1396" i="20"/>
  <c r="AZ1396" i="22"/>
  <c r="BD1396" i="22" s="1"/>
  <c r="BB1396" i="22"/>
  <c r="AP1397" i="20"/>
  <c r="AT1397" i="20" s="1"/>
  <c r="AR1397" i="20"/>
  <c r="AZ1397" i="22"/>
  <c r="BD1397" i="22" s="1"/>
  <c r="BB1397" i="22"/>
  <c r="AP1398" i="20"/>
  <c r="AT1398" i="20" s="1"/>
  <c r="AR1398" i="20"/>
  <c r="AZ1398" i="22"/>
  <c r="BD1398" i="22" s="1"/>
  <c r="BB1398" i="22"/>
  <c r="AP1399" i="20"/>
  <c r="AT1399" i="20" s="1"/>
  <c r="AR1399" i="20"/>
  <c r="AZ1399" i="22"/>
  <c r="BD1399" i="22" s="1"/>
  <c r="BB1399" i="22"/>
  <c r="AP1400" i="20"/>
  <c r="AT1400" i="20" s="1"/>
  <c r="AR1400" i="20"/>
  <c r="AZ1400" i="22"/>
  <c r="BD1400" i="22" s="1"/>
  <c r="BB1400" i="22"/>
  <c r="AP1401" i="20"/>
  <c r="AT1401" i="20" s="1"/>
  <c r="AR1401" i="20"/>
  <c r="AZ1401" i="22"/>
  <c r="BD1401" i="22" s="1"/>
  <c r="BB1401" i="22"/>
  <c r="AP1402" i="20"/>
  <c r="AT1402" i="20" s="1"/>
  <c r="AR1402" i="20"/>
  <c r="AZ1402" i="22"/>
  <c r="BD1402" i="22" s="1"/>
  <c r="BB1402" i="22"/>
  <c r="AP1403" i="20"/>
  <c r="AT1403" i="20" s="1"/>
  <c r="AR1403" i="20"/>
  <c r="AZ1403" i="22"/>
  <c r="BD1403" i="22" s="1"/>
  <c r="BB1403" i="22"/>
  <c r="AP1404" i="20"/>
  <c r="AT1404" i="20" s="1"/>
  <c r="AR1404" i="20"/>
  <c r="AZ1404" i="22"/>
  <c r="BD1404" i="22" s="1"/>
  <c r="BB1404" i="22"/>
  <c r="AP1405" i="20"/>
  <c r="AT1405" i="20" s="1"/>
  <c r="AR1405" i="20"/>
  <c r="AZ1405" i="22"/>
  <c r="BD1405" i="22" s="1"/>
  <c r="BB1405" i="22"/>
  <c r="AP1406" i="20"/>
  <c r="AT1406" i="20" s="1"/>
  <c r="AR1406" i="20"/>
  <c r="AZ1406" i="22"/>
  <c r="BD1406" i="22" s="1"/>
  <c r="BB1406" i="22"/>
  <c r="AP1407" i="20"/>
  <c r="AT1407" i="20" s="1"/>
  <c r="AR1407" i="20"/>
  <c r="AZ1407" i="22"/>
  <c r="BD1407" i="22" s="1"/>
  <c r="BB1407" i="22"/>
  <c r="AP1408" i="20"/>
  <c r="AT1408" i="20" s="1"/>
  <c r="AR1408" i="20"/>
  <c r="AZ1408" i="22"/>
  <c r="BD1408" i="22" s="1"/>
  <c r="BB1408" i="22"/>
  <c r="AP1409" i="20"/>
  <c r="AT1409" i="20" s="1"/>
  <c r="AR1409" i="20"/>
  <c r="AZ1409" i="22"/>
  <c r="BD1409" i="22" s="1"/>
  <c r="BB1409" i="22"/>
  <c r="AP1410" i="20"/>
  <c r="AT1410" i="20" s="1"/>
  <c r="AR1410" i="20"/>
  <c r="AZ1410" i="22"/>
  <c r="BD1410" i="22" s="1"/>
  <c r="BB1410" i="22"/>
  <c r="AP1411" i="20"/>
  <c r="AT1411" i="20" s="1"/>
  <c r="AR1411" i="20"/>
  <c r="AZ1411" i="22"/>
  <c r="BD1411" i="22" s="1"/>
  <c r="BB1411" i="22"/>
  <c r="AP1412" i="20"/>
  <c r="AT1412" i="20" s="1"/>
  <c r="AR1412" i="20"/>
  <c r="AZ1412" i="22"/>
  <c r="BD1412" i="22" s="1"/>
  <c r="BB1412" i="22"/>
  <c r="AP1413" i="20"/>
  <c r="AT1413" i="20" s="1"/>
  <c r="AR1413" i="20"/>
  <c r="AZ1413" i="22"/>
  <c r="BD1413" i="22" s="1"/>
  <c r="BB1413" i="22"/>
  <c r="AP1414" i="20"/>
  <c r="AT1414" i="20" s="1"/>
  <c r="AR1414" i="20"/>
  <c r="AZ1414" i="22"/>
  <c r="BD1414" i="22" s="1"/>
  <c r="BB1414" i="22"/>
  <c r="AP1415" i="20"/>
  <c r="AT1415" i="20" s="1"/>
  <c r="AR1415" i="20"/>
  <c r="AZ1415" i="22"/>
  <c r="BD1415" i="22" s="1"/>
  <c r="BB1415" i="22"/>
  <c r="AP1416" i="20"/>
  <c r="AT1416" i="20" s="1"/>
  <c r="AR1416" i="20"/>
  <c r="AZ1416" i="22"/>
  <c r="BD1416" i="22" s="1"/>
  <c r="BB1416" i="22"/>
  <c r="AP1417" i="20"/>
  <c r="AT1417" i="20" s="1"/>
  <c r="AR1417" i="20"/>
  <c r="AZ1417" i="22"/>
  <c r="BD1417" i="22" s="1"/>
  <c r="BB1417" i="22"/>
  <c r="AP1418" i="20"/>
  <c r="AT1418" i="20" s="1"/>
  <c r="AR1418" i="20"/>
  <c r="AZ1418" i="22"/>
  <c r="BD1418" i="22" s="1"/>
  <c r="BB1418" i="22"/>
  <c r="AP1419" i="20"/>
  <c r="AT1419" i="20" s="1"/>
  <c r="AR1419" i="20"/>
  <c r="AZ1419" i="22"/>
  <c r="BD1419" i="22" s="1"/>
  <c r="BB1419" i="22"/>
  <c r="AP1420" i="20"/>
  <c r="AT1420" i="20" s="1"/>
  <c r="AR1420" i="20"/>
  <c r="AZ1420" i="22"/>
  <c r="BD1420" i="22" s="1"/>
  <c r="BB1420" i="22"/>
  <c r="AP1421" i="20"/>
  <c r="AT1421" i="20" s="1"/>
  <c r="AR1421" i="20"/>
  <c r="AZ1421" i="22"/>
  <c r="BD1421" i="22" s="1"/>
  <c r="BB1421" i="22"/>
  <c r="AP1422" i="20"/>
  <c r="AT1422" i="20" s="1"/>
  <c r="AR1422" i="20"/>
  <c r="AZ1422" i="22"/>
  <c r="BD1422" i="22" s="1"/>
  <c r="BB1422" i="22"/>
  <c r="AP1423" i="20"/>
  <c r="AT1423" i="20" s="1"/>
  <c r="AR1423" i="20"/>
  <c r="AZ1423" i="22"/>
  <c r="BD1423" i="22" s="1"/>
  <c r="BB1423" i="22"/>
  <c r="AP1424" i="20"/>
  <c r="AT1424" i="20" s="1"/>
  <c r="AR1424" i="20"/>
  <c r="AZ1424" i="22"/>
  <c r="BD1424" i="22" s="1"/>
  <c r="BB1424" i="22"/>
  <c r="AP1425" i="20"/>
  <c r="AT1425" i="20" s="1"/>
  <c r="AR1425" i="20"/>
  <c r="AZ1425" i="22"/>
  <c r="BD1425" i="22" s="1"/>
  <c r="BB1425" i="22"/>
  <c r="AP1426" i="20"/>
  <c r="AT1426" i="20" s="1"/>
  <c r="AR1426" i="20"/>
  <c r="AZ1426" i="22"/>
  <c r="BD1426" i="22" s="1"/>
  <c r="BB1426" i="22"/>
  <c r="AP1427" i="20"/>
  <c r="AT1427" i="20" s="1"/>
  <c r="AR1427" i="20"/>
  <c r="AZ1427" i="22"/>
  <c r="BD1427" i="22" s="1"/>
  <c r="BB1427" i="22"/>
  <c r="AP1428" i="20"/>
  <c r="AT1428" i="20" s="1"/>
  <c r="AR1428" i="20"/>
  <c r="AZ1428" i="22"/>
  <c r="BD1428" i="22" s="1"/>
  <c r="BB1428" i="22"/>
  <c r="AP1429" i="20"/>
  <c r="AT1429" i="20" s="1"/>
  <c r="AR1429" i="20"/>
  <c r="AZ1429" i="22"/>
  <c r="BD1429" i="22" s="1"/>
  <c r="BB1429" i="22"/>
  <c r="AP1430" i="20"/>
  <c r="AT1430" i="20" s="1"/>
  <c r="AR1430" i="20"/>
  <c r="AZ1430" i="22"/>
  <c r="BD1430" i="22" s="1"/>
  <c r="BB1430" i="22"/>
  <c r="AP1431" i="20"/>
  <c r="AT1431" i="20" s="1"/>
  <c r="AR1431" i="20"/>
  <c r="AZ1431" i="22"/>
  <c r="BD1431" i="22" s="1"/>
  <c r="BB1431" i="22"/>
  <c r="AP1432" i="20"/>
  <c r="AT1432" i="20" s="1"/>
  <c r="AR1432" i="20"/>
  <c r="AZ1432" i="22"/>
  <c r="BD1432" i="22" s="1"/>
  <c r="BB1432" i="22"/>
  <c r="AP1433" i="20"/>
  <c r="AT1433" i="20" s="1"/>
  <c r="AR1433" i="20"/>
  <c r="AZ1433" i="22"/>
  <c r="BD1433" i="22" s="1"/>
  <c r="BB1433" i="22"/>
  <c r="AP1434" i="20"/>
  <c r="AT1434" i="20" s="1"/>
  <c r="AR1434" i="20"/>
  <c r="AZ1434" i="22"/>
  <c r="BD1434" i="22" s="1"/>
  <c r="BB1434" i="22"/>
  <c r="AP1435" i="20"/>
  <c r="AT1435" i="20" s="1"/>
  <c r="AR1435" i="20"/>
  <c r="AZ1435" i="22"/>
  <c r="BD1435" i="22" s="1"/>
  <c r="BB1435" i="22"/>
  <c r="AP1436" i="20"/>
  <c r="AT1436" i="20" s="1"/>
  <c r="AR1436" i="20"/>
  <c r="AZ1436" i="22"/>
  <c r="BD1436" i="22" s="1"/>
  <c r="BB1436" i="22"/>
  <c r="AP1437" i="20"/>
  <c r="AT1437" i="20" s="1"/>
  <c r="AR1437" i="20"/>
  <c r="AZ1437" i="22"/>
  <c r="BD1437" i="22" s="1"/>
  <c r="BB1437" i="22"/>
  <c r="AP1438" i="20"/>
  <c r="AT1438" i="20" s="1"/>
  <c r="AR1438" i="20"/>
  <c r="AZ1438" i="22"/>
  <c r="BD1438" i="22" s="1"/>
  <c r="BB1438" i="22"/>
  <c r="AP1439" i="20"/>
  <c r="AT1439" i="20" s="1"/>
  <c r="AR1439" i="20"/>
  <c r="AZ1439" i="22"/>
  <c r="BD1439" i="22" s="1"/>
  <c r="BB1439" i="22"/>
  <c r="AP1440" i="20"/>
  <c r="AT1440" i="20" s="1"/>
  <c r="AR1440" i="20"/>
  <c r="AZ1440" i="22"/>
  <c r="BD1440" i="22" s="1"/>
  <c r="BB1440" i="22"/>
  <c r="AP1441" i="20"/>
  <c r="AT1441" i="20" s="1"/>
  <c r="AR1441" i="20"/>
  <c r="AZ1441" i="22"/>
  <c r="BD1441" i="22" s="1"/>
  <c r="BB1441" i="22"/>
  <c r="AP1442" i="20"/>
  <c r="AT1442" i="20" s="1"/>
  <c r="AR1442" i="20"/>
  <c r="AZ1442" i="22"/>
  <c r="BD1442" i="22" s="1"/>
  <c r="BB1442" i="22"/>
  <c r="AP1443" i="20"/>
  <c r="AT1443" i="20" s="1"/>
  <c r="AR1443" i="20"/>
  <c r="AZ1443" i="22"/>
  <c r="BD1443" i="22" s="1"/>
  <c r="BB1443" i="22"/>
  <c r="AP1444" i="20"/>
  <c r="AT1444" i="20" s="1"/>
  <c r="AR1444" i="20"/>
  <c r="AZ1444" i="22"/>
  <c r="BD1444" i="22" s="1"/>
  <c r="BB1444" i="22"/>
  <c r="AP1445" i="20"/>
  <c r="AT1445" i="20" s="1"/>
  <c r="AR1445" i="20"/>
  <c r="AZ1445" i="22"/>
  <c r="BD1445" i="22" s="1"/>
  <c r="BB1445" i="22"/>
  <c r="AP1446" i="20"/>
  <c r="AT1446" i="20" s="1"/>
  <c r="AR1446" i="20"/>
  <c r="AZ1446" i="22"/>
  <c r="BD1446" i="22" s="1"/>
  <c r="BB1446" i="22"/>
  <c r="AP1447" i="20"/>
  <c r="AT1447" i="20" s="1"/>
  <c r="AR1447" i="20"/>
  <c r="AZ1447" i="22"/>
  <c r="BD1447" i="22" s="1"/>
  <c r="BB1447" i="22"/>
  <c r="AP1448" i="20"/>
  <c r="AT1448" i="20" s="1"/>
  <c r="AR1448" i="20"/>
  <c r="AZ1448" i="22"/>
  <c r="BD1448" i="22" s="1"/>
  <c r="BB1448" i="22"/>
  <c r="AP1449" i="20"/>
  <c r="AT1449" i="20" s="1"/>
  <c r="AR1449" i="20"/>
  <c r="AZ1449" i="22"/>
  <c r="BD1449" i="22" s="1"/>
  <c r="BB1449" i="22"/>
  <c r="AP1450" i="20"/>
  <c r="AT1450" i="20" s="1"/>
  <c r="AR1450" i="20"/>
  <c r="AZ1450" i="22"/>
  <c r="BD1450" i="22" s="1"/>
  <c r="BB1450" i="22"/>
  <c r="AP1451" i="20"/>
  <c r="AT1451" i="20" s="1"/>
  <c r="AR1451" i="20"/>
  <c r="AZ1451" i="22"/>
  <c r="BD1451" i="22" s="1"/>
  <c r="BB1451" i="22"/>
  <c r="AP1452" i="20"/>
  <c r="AT1452" i="20" s="1"/>
  <c r="AR1452" i="20"/>
  <c r="AZ1452" i="22"/>
  <c r="BD1452" i="22" s="1"/>
  <c r="BB1452" i="22"/>
  <c r="AP1453" i="20"/>
  <c r="AT1453" i="20" s="1"/>
  <c r="AR1453" i="20"/>
  <c r="AZ1453" i="22"/>
  <c r="BD1453" i="22" s="1"/>
  <c r="BB1453" i="22"/>
  <c r="AP1454" i="20"/>
  <c r="AT1454" i="20" s="1"/>
  <c r="AR1454" i="20"/>
  <c r="AZ1454" i="22"/>
  <c r="BD1454" i="22" s="1"/>
  <c r="BB1454" i="22"/>
  <c r="AP1455" i="20"/>
  <c r="AT1455" i="20" s="1"/>
  <c r="AR1455" i="20"/>
  <c r="AZ1455" i="22"/>
  <c r="BD1455" i="22" s="1"/>
  <c r="BB1455" i="22"/>
  <c r="AP1456" i="20"/>
  <c r="AT1456" i="20" s="1"/>
  <c r="AR1456" i="20"/>
  <c r="AZ1456" i="22"/>
  <c r="BD1456" i="22" s="1"/>
  <c r="BB1456" i="22"/>
  <c r="AP1457" i="20"/>
  <c r="AT1457" i="20" s="1"/>
  <c r="AR1457" i="20"/>
  <c r="AZ1457" i="22"/>
  <c r="BD1457" i="22" s="1"/>
  <c r="BB1457" i="22"/>
  <c r="AP1458" i="20"/>
  <c r="AT1458" i="20" s="1"/>
  <c r="AR1458" i="20"/>
  <c r="AZ1458" i="22"/>
  <c r="BD1458" i="22" s="1"/>
  <c r="BB1458" i="22"/>
  <c r="AP1459" i="20"/>
  <c r="AT1459" i="20" s="1"/>
  <c r="AR1459" i="20"/>
  <c r="AZ1459" i="22"/>
  <c r="BD1459" i="22" s="1"/>
  <c r="BB1459" i="22"/>
  <c r="AP1460" i="20"/>
  <c r="AT1460" i="20" s="1"/>
  <c r="AR1460" i="20"/>
  <c r="AZ1460" i="22"/>
  <c r="BD1460" i="22" s="1"/>
  <c r="BB1460" i="22"/>
  <c r="AP1461" i="20"/>
  <c r="AT1461" i="20" s="1"/>
  <c r="AR1461" i="20"/>
  <c r="AZ1461" i="22"/>
  <c r="BD1461" i="22" s="1"/>
  <c r="BB1461" i="22"/>
  <c r="AP1462" i="20"/>
  <c r="AT1462" i="20" s="1"/>
  <c r="AR1462" i="20"/>
  <c r="AZ1462" i="22"/>
  <c r="BD1462" i="22" s="1"/>
  <c r="BB1462" i="22"/>
  <c r="AP1463" i="20"/>
  <c r="AT1463" i="20" s="1"/>
  <c r="AR1463" i="20"/>
  <c r="AZ1463" i="22"/>
  <c r="BD1463" i="22" s="1"/>
  <c r="BB1463" i="22"/>
  <c r="AP1464" i="20"/>
  <c r="AT1464" i="20" s="1"/>
  <c r="AR1464" i="20"/>
  <c r="AZ1464" i="22"/>
  <c r="BD1464" i="22" s="1"/>
  <c r="BB1464" i="22"/>
  <c r="AP1465" i="20"/>
  <c r="AT1465" i="20" s="1"/>
  <c r="AR1465" i="20"/>
  <c r="AZ1465" i="22"/>
  <c r="BD1465" i="22" s="1"/>
  <c r="BB1465" i="22"/>
  <c r="AP1466" i="20"/>
  <c r="AT1466" i="20" s="1"/>
  <c r="AR1466" i="20"/>
  <c r="AZ1466" i="22"/>
  <c r="BD1466" i="22" s="1"/>
  <c r="BB1466" i="22"/>
  <c r="AP1467" i="20"/>
  <c r="AT1467" i="20" s="1"/>
  <c r="AR1467" i="20"/>
  <c r="AZ1467" i="22"/>
  <c r="BD1467" i="22" s="1"/>
  <c r="BB1467" i="22"/>
  <c r="AP1468" i="20"/>
  <c r="AT1468" i="20" s="1"/>
  <c r="AR1468" i="20"/>
  <c r="AZ1468" i="22"/>
  <c r="BD1468" i="22" s="1"/>
  <c r="BB1468" i="22"/>
  <c r="AP1469" i="20"/>
  <c r="AT1469" i="20" s="1"/>
  <c r="AR1469" i="20"/>
  <c r="AZ1469" i="22"/>
  <c r="BD1469" i="22" s="1"/>
  <c r="BB1469" i="22"/>
  <c r="AP1470" i="20"/>
  <c r="AT1470" i="20" s="1"/>
  <c r="AR1470" i="20"/>
  <c r="AZ1470" i="22"/>
  <c r="BD1470" i="22" s="1"/>
  <c r="BB1470" i="22"/>
  <c r="AP1471" i="20"/>
  <c r="AT1471" i="20" s="1"/>
  <c r="AR1471" i="20"/>
  <c r="AZ1471" i="22"/>
  <c r="BD1471" i="22" s="1"/>
  <c r="BB1471" i="22"/>
  <c r="AP1472" i="20"/>
  <c r="AT1472" i="20" s="1"/>
  <c r="AR1472" i="20"/>
  <c r="AZ1472" i="22"/>
  <c r="BD1472" i="22" s="1"/>
  <c r="BB1472" i="22"/>
  <c r="AP1473" i="20"/>
  <c r="AT1473" i="20" s="1"/>
  <c r="AR1473" i="20"/>
  <c r="AZ1473" i="22"/>
  <c r="BD1473" i="22" s="1"/>
  <c r="BB1473" i="22"/>
  <c r="AP1474" i="20"/>
  <c r="AT1474" i="20" s="1"/>
  <c r="AR1474" i="20"/>
  <c r="AZ1474" i="22"/>
  <c r="BD1474" i="22" s="1"/>
  <c r="BB1474" i="22"/>
  <c r="AP1475" i="20"/>
  <c r="AT1475" i="20" s="1"/>
  <c r="AR1475" i="20"/>
  <c r="AZ1475" i="22"/>
  <c r="BD1475" i="22" s="1"/>
  <c r="BB1475" i="22"/>
  <c r="AP1476" i="20"/>
  <c r="AT1476" i="20" s="1"/>
  <c r="AR1476" i="20"/>
  <c r="AZ1476" i="22"/>
  <c r="BD1476" i="22" s="1"/>
  <c r="BB1476" i="22"/>
  <c r="AP1477" i="20"/>
  <c r="AT1477" i="20" s="1"/>
  <c r="AR1477" i="20"/>
  <c r="AZ1477" i="22"/>
  <c r="BD1477" i="22" s="1"/>
  <c r="BB1477" i="22"/>
  <c r="AP1478" i="20"/>
  <c r="AT1478" i="20" s="1"/>
  <c r="AR1478" i="20"/>
  <c r="AZ1478" i="22"/>
  <c r="BD1478" i="22" s="1"/>
  <c r="BB1478" i="22"/>
  <c r="AP1479" i="20"/>
  <c r="AT1479" i="20" s="1"/>
  <c r="AR1479" i="20"/>
  <c r="AZ1479" i="22"/>
  <c r="BD1479" i="22" s="1"/>
  <c r="BB1479" i="22"/>
  <c r="AP1480" i="20"/>
  <c r="AT1480" i="20" s="1"/>
  <c r="AR1480" i="20"/>
  <c r="AZ1480" i="22"/>
  <c r="BD1480" i="22" s="1"/>
  <c r="BB1480" i="22"/>
  <c r="AP1481" i="20"/>
  <c r="AT1481" i="20" s="1"/>
  <c r="AR1481" i="20"/>
  <c r="AZ1481" i="22"/>
  <c r="BD1481" i="22" s="1"/>
  <c r="BB1481" i="22"/>
  <c r="AP1482" i="20"/>
  <c r="AT1482" i="20" s="1"/>
  <c r="AR1482" i="20"/>
  <c r="AZ1482" i="22"/>
  <c r="BD1482" i="22" s="1"/>
  <c r="BB1482" i="22"/>
  <c r="AP1483" i="20"/>
  <c r="AT1483" i="20" s="1"/>
  <c r="AR1483" i="20"/>
  <c r="AZ1483" i="22"/>
  <c r="BD1483" i="22" s="1"/>
  <c r="BB1483" i="22"/>
  <c r="AP1484" i="20"/>
  <c r="AT1484" i="20" s="1"/>
  <c r="AR1484" i="20"/>
  <c r="AZ1484" i="22"/>
  <c r="BD1484" i="22" s="1"/>
  <c r="BB1484" i="22"/>
  <c r="AP1485" i="20"/>
  <c r="AT1485" i="20" s="1"/>
  <c r="AR1485" i="20"/>
  <c r="AZ1485" i="22"/>
  <c r="BD1485" i="22" s="1"/>
  <c r="BB1485" i="22"/>
  <c r="AP1486" i="20"/>
  <c r="AT1486" i="20" s="1"/>
  <c r="AR1486" i="20"/>
  <c r="AZ1486" i="22"/>
  <c r="BD1486" i="22" s="1"/>
  <c r="BB1486" i="22"/>
  <c r="AP1487" i="20"/>
  <c r="AT1487" i="20" s="1"/>
  <c r="AR1487" i="20"/>
  <c r="AZ1487" i="22"/>
  <c r="BD1487" i="22" s="1"/>
  <c r="BB1487" i="22"/>
  <c r="AP1488" i="20"/>
  <c r="AT1488" i="20" s="1"/>
  <c r="AR1488" i="20"/>
  <c r="AZ1488" i="22"/>
  <c r="BD1488" i="22" s="1"/>
  <c r="BB1488" i="22"/>
  <c r="AP1489" i="20"/>
  <c r="AT1489" i="20" s="1"/>
  <c r="AR1489" i="20"/>
  <c r="AZ1489" i="22"/>
  <c r="BD1489" i="22" s="1"/>
  <c r="BB1489" i="22"/>
  <c r="AP1490" i="20"/>
  <c r="AT1490" i="20" s="1"/>
  <c r="AR1490" i="20"/>
  <c r="AZ1490" i="22"/>
  <c r="BD1490" i="22" s="1"/>
  <c r="BB1490" i="22"/>
  <c r="AP1491" i="20"/>
  <c r="AT1491" i="20" s="1"/>
  <c r="AR1491" i="20"/>
  <c r="AZ1491" i="22"/>
  <c r="BD1491" i="22" s="1"/>
  <c r="BB1491" i="22"/>
  <c r="AP1492" i="20"/>
  <c r="AT1492" i="20" s="1"/>
  <c r="AR1492" i="20"/>
  <c r="AZ1492" i="22"/>
  <c r="BD1492" i="22" s="1"/>
  <c r="BB1492" i="22"/>
  <c r="AP1493" i="20"/>
  <c r="AT1493" i="20" s="1"/>
  <c r="AR1493" i="20"/>
  <c r="AZ1493" i="22"/>
  <c r="BD1493" i="22" s="1"/>
  <c r="BB1493" i="22"/>
  <c r="AP1494" i="20"/>
  <c r="AT1494" i="20" s="1"/>
  <c r="AR1494" i="20"/>
  <c r="AZ1494" i="22"/>
  <c r="BD1494" i="22" s="1"/>
  <c r="BB1494" i="22"/>
  <c r="AP1495" i="20"/>
  <c r="AT1495" i="20" s="1"/>
  <c r="AR1495" i="20"/>
  <c r="AZ1495" i="22"/>
  <c r="BD1495" i="22" s="1"/>
  <c r="BB1495" i="22"/>
  <c r="AP1496" i="20"/>
  <c r="AT1496" i="20" s="1"/>
  <c r="AR1496" i="20"/>
  <c r="AZ1496" i="22"/>
  <c r="BD1496" i="22" s="1"/>
  <c r="BB1496" i="22"/>
  <c r="AP1497" i="20"/>
  <c r="AT1497" i="20" s="1"/>
  <c r="AR1497" i="20"/>
  <c r="AZ1497" i="22"/>
  <c r="BD1497" i="22" s="1"/>
  <c r="BB1497" i="22"/>
  <c r="AP1498" i="20"/>
  <c r="AT1498" i="20" s="1"/>
  <c r="AR1498" i="20"/>
  <c r="AZ1498" i="22"/>
  <c r="BD1498" i="22" s="1"/>
  <c r="BB1498" i="22"/>
  <c r="AP1499" i="20"/>
  <c r="AT1499" i="20" s="1"/>
  <c r="AR1499" i="20"/>
  <c r="AZ1499" i="22"/>
  <c r="BD1499" i="22" s="1"/>
  <c r="BB1499" i="22"/>
  <c r="AP1500" i="20"/>
  <c r="AT1500" i="20" s="1"/>
  <c r="AR1500" i="20"/>
  <c r="AZ1500" i="22"/>
  <c r="BD1500" i="22" s="1"/>
  <c r="BB1500" i="22"/>
  <c r="AP1501" i="20"/>
  <c r="AT1501" i="20" s="1"/>
  <c r="AR1501" i="20"/>
  <c r="AZ1501" i="22"/>
  <c r="BD1501" i="22" s="1"/>
  <c r="BB1501" i="22"/>
  <c r="AP1502" i="20"/>
  <c r="AT1502" i="20" s="1"/>
  <c r="AR1502" i="20"/>
  <c r="AZ1502" i="22"/>
  <c r="BD1502" i="22" s="1"/>
  <c r="BB1502" i="22"/>
  <c r="AP1503" i="20"/>
  <c r="AT1503" i="20" s="1"/>
  <c r="AR1503" i="20"/>
  <c r="AZ1503" i="22"/>
  <c r="BD1503" i="22" s="1"/>
  <c r="BB1503" i="22"/>
  <c r="AP1504" i="20"/>
  <c r="AT1504" i="20" s="1"/>
  <c r="AR1504" i="20"/>
  <c r="AZ1504" i="22"/>
  <c r="BD1504" i="22" s="1"/>
  <c r="BB1504" i="22"/>
  <c r="AP1505" i="20"/>
  <c r="AT1505" i="20" s="1"/>
  <c r="AR1505" i="20"/>
  <c r="AZ1505" i="22"/>
  <c r="BD1505" i="22" s="1"/>
  <c r="BB1505" i="22"/>
  <c r="AP1506" i="20"/>
  <c r="AT1506" i="20" s="1"/>
  <c r="AR1506" i="20"/>
  <c r="AZ1506" i="22"/>
  <c r="BD1506" i="22" s="1"/>
  <c r="BB1506" i="22"/>
  <c r="AP1507" i="20"/>
  <c r="AT1507" i="20" s="1"/>
  <c r="AR1507" i="20"/>
  <c r="AZ1507" i="22"/>
  <c r="BD1507" i="22" s="1"/>
  <c r="BB1507" i="22"/>
  <c r="AP1508" i="20"/>
  <c r="AT1508" i="20" s="1"/>
  <c r="AR1508" i="20"/>
  <c r="AZ1508" i="22"/>
  <c r="BD1508" i="22" s="1"/>
  <c r="BB1508" i="22"/>
  <c r="AP1509" i="20"/>
  <c r="AT1509" i="20" s="1"/>
  <c r="AR1509" i="20"/>
  <c r="AZ1509" i="22"/>
  <c r="BD1509" i="22" s="1"/>
  <c r="BB1509" i="22"/>
  <c r="AP1510" i="20"/>
  <c r="AT1510" i="20" s="1"/>
  <c r="AR1510" i="20"/>
  <c r="AZ1510" i="22"/>
  <c r="BD1510" i="22" s="1"/>
  <c r="BB1510" i="22"/>
  <c r="AP1511" i="20"/>
  <c r="AT1511" i="20" s="1"/>
  <c r="AR1511" i="20"/>
  <c r="AZ1511" i="22"/>
  <c r="BD1511" i="22" s="1"/>
  <c r="BB1511" i="22"/>
  <c r="AP1512" i="20"/>
  <c r="AT1512" i="20" s="1"/>
  <c r="AR1512" i="20"/>
  <c r="AZ1512" i="22"/>
  <c r="BD1512" i="22" s="1"/>
  <c r="BB1512" i="22"/>
  <c r="AP1513" i="20"/>
  <c r="AT1513" i="20" s="1"/>
  <c r="AR1513" i="20"/>
  <c r="AZ1513" i="22"/>
  <c r="BD1513" i="22" s="1"/>
  <c r="BB1513" i="22"/>
  <c r="AP1514" i="20"/>
  <c r="AT1514" i="20" s="1"/>
  <c r="AR1514" i="20"/>
  <c r="AZ1514" i="22"/>
  <c r="BD1514" i="22" s="1"/>
  <c r="BB1514" i="22"/>
  <c r="AP1515" i="20"/>
  <c r="AT1515" i="20" s="1"/>
  <c r="AR1515" i="20"/>
  <c r="AZ1515" i="22"/>
  <c r="BD1515" i="22" s="1"/>
  <c r="BB1515" i="22"/>
  <c r="AP1516" i="20"/>
  <c r="AT1516" i="20" s="1"/>
  <c r="AR1516" i="20"/>
  <c r="AZ1516" i="22"/>
  <c r="BD1516" i="22" s="1"/>
  <c r="BB1516" i="22"/>
  <c r="AP1517" i="20"/>
  <c r="AT1517" i="20" s="1"/>
  <c r="AR1517" i="20"/>
  <c r="AZ1517" i="22"/>
  <c r="BD1517" i="22" s="1"/>
  <c r="BB1517" i="22"/>
  <c r="AP1518" i="20"/>
  <c r="AT1518" i="20" s="1"/>
  <c r="AR1518" i="20"/>
  <c r="AZ1518" i="22"/>
  <c r="BD1518" i="22" s="1"/>
  <c r="BB1518" i="22"/>
  <c r="AP1519" i="20"/>
  <c r="AT1519" i="20" s="1"/>
  <c r="AR1519" i="20"/>
  <c r="AZ1519" i="22"/>
  <c r="BD1519" i="22" s="1"/>
  <c r="BB1519" i="22"/>
  <c r="AP1520" i="20"/>
  <c r="AT1520" i="20" s="1"/>
  <c r="AR1520" i="20"/>
  <c r="AZ1520" i="22"/>
  <c r="BD1520" i="22" s="1"/>
  <c r="BB1520" i="22"/>
  <c r="AP1521" i="20"/>
  <c r="AT1521" i="20" s="1"/>
  <c r="AR1521" i="20"/>
  <c r="AZ1521" i="22"/>
  <c r="BD1521" i="22" s="1"/>
  <c r="BB1521" i="22"/>
  <c r="AP1522" i="20"/>
  <c r="AT1522" i="20" s="1"/>
  <c r="AR1522" i="20"/>
  <c r="AZ1522" i="22"/>
  <c r="BD1522" i="22" s="1"/>
  <c r="BB1522" i="22"/>
  <c r="AP1523" i="20"/>
  <c r="AT1523" i="20" s="1"/>
  <c r="AR1523" i="20"/>
  <c r="AZ1523" i="22"/>
  <c r="BD1523" i="22" s="1"/>
  <c r="BB1523" i="22"/>
  <c r="AP1524" i="20"/>
  <c r="AT1524" i="20" s="1"/>
  <c r="AR1524" i="20"/>
  <c r="AZ1524" i="22"/>
  <c r="BD1524" i="22" s="1"/>
  <c r="BB1524" i="22"/>
  <c r="AP1525" i="20"/>
  <c r="AT1525" i="20" s="1"/>
  <c r="AR1525" i="20"/>
  <c r="AZ1525" i="22"/>
  <c r="BD1525" i="22" s="1"/>
  <c r="BB1525" i="22"/>
  <c r="AP1526" i="20"/>
  <c r="AT1526" i="20" s="1"/>
  <c r="AR1526" i="20"/>
  <c r="AZ1526" i="22"/>
  <c r="BD1526" i="22" s="1"/>
  <c r="BB1526" i="22"/>
  <c r="AP1527" i="20"/>
  <c r="AT1527" i="20" s="1"/>
  <c r="AR1527" i="20"/>
  <c r="AZ1527" i="22"/>
  <c r="BD1527" i="22" s="1"/>
  <c r="BB1527" i="22"/>
  <c r="AP1528" i="20"/>
  <c r="AT1528" i="20" s="1"/>
  <c r="AR1528" i="20"/>
  <c r="AZ1528" i="22"/>
  <c r="BD1528" i="22" s="1"/>
  <c r="BB1528" i="22"/>
  <c r="AP1529" i="20"/>
  <c r="AT1529" i="20" s="1"/>
  <c r="AR1529" i="20"/>
  <c r="AZ1529" i="22"/>
  <c r="BD1529" i="22" s="1"/>
  <c r="BB1529" i="22"/>
  <c r="AP1530" i="20"/>
  <c r="AT1530" i="20" s="1"/>
  <c r="AR1530" i="20"/>
  <c r="AZ1530" i="22"/>
  <c r="BD1530" i="22" s="1"/>
  <c r="BB1530" i="22"/>
  <c r="AP1531" i="20"/>
  <c r="AT1531" i="20" s="1"/>
  <c r="AR1531" i="20"/>
  <c r="AZ1531" i="22"/>
  <c r="BD1531" i="22" s="1"/>
  <c r="BB1531" i="22"/>
  <c r="AP1532" i="20"/>
  <c r="AT1532" i="20" s="1"/>
  <c r="AR1532" i="20"/>
  <c r="AZ1532" i="22"/>
  <c r="BD1532" i="22" s="1"/>
  <c r="BB1532" i="22"/>
  <c r="AP1533" i="20"/>
  <c r="AT1533" i="20" s="1"/>
  <c r="AR1533" i="20"/>
  <c r="AZ1533" i="22"/>
  <c r="BD1533" i="22" s="1"/>
  <c r="BB1533" i="22"/>
  <c r="AP1534" i="20"/>
  <c r="AT1534" i="20" s="1"/>
  <c r="AR1534" i="20"/>
  <c r="AZ1534" i="22"/>
  <c r="BD1534" i="22" s="1"/>
  <c r="BB1534" i="22"/>
  <c r="AP1535" i="20"/>
  <c r="AT1535" i="20" s="1"/>
  <c r="AR1535" i="20"/>
  <c r="AZ1535" i="22"/>
  <c r="BD1535" i="22" s="1"/>
  <c r="BB1535" i="22"/>
  <c r="AP1536" i="20"/>
  <c r="AT1536" i="20" s="1"/>
  <c r="AR1536" i="20"/>
  <c r="AZ1536" i="22"/>
  <c r="BD1536" i="22" s="1"/>
  <c r="BB1536" i="22"/>
  <c r="AP1537" i="20"/>
  <c r="AT1537" i="20" s="1"/>
  <c r="AR1537" i="20"/>
  <c r="AZ1537" i="22"/>
  <c r="BD1537" i="22" s="1"/>
  <c r="BB1537" i="22"/>
  <c r="AP1538" i="20"/>
  <c r="AT1538" i="20" s="1"/>
  <c r="AR1538" i="20"/>
  <c r="AZ1538" i="22"/>
  <c r="BD1538" i="22" s="1"/>
  <c r="BB1538" i="22"/>
  <c r="AP1539" i="20"/>
  <c r="AT1539" i="20" s="1"/>
  <c r="AR1539" i="20"/>
  <c r="AZ1539" i="22"/>
  <c r="BD1539" i="22" s="1"/>
  <c r="BB1539" i="22"/>
  <c r="AP1540" i="20"/>
  <c r="AT1540" i="20" s="1"/>
  <c r="AR1540" i="20"/>
  <c r="AZ1540" i="22"/>
  <c r="BD1540" i="22" s="1"/>
  <c r="BB1540" i="22"/>
  <c r="AP1541" i="20"/>
  <c r="AT1541" i="20" s="1"/>
  <c r="AR1541" i="20"/>
  <c r="AZ1541" i="22"/>
  <c r="BD1541" i="22" s="1"/>
  <c r="BB1541" i="22"/>
  <c r="AP1542" i="20"/>
  <c r="AT1542" i="20" s="1"/>
  <c r="AR1542" i="20"/>
  <c r="AZ1542" i="22"/>
  <c r="BD1542" i="22" s="1"/>
  <c r="BB1542" i="22"/>
  <c r="AP1543" i="20"/>
  <c r="AT1543" i="20" s="1"/>
  <c r="AR1543" i="20"/>
  <c r="AZ1543" i="22"/>
  <c r="BD1543" i="22" s="1"/>
  <c r="BB1543" i="22"/>
  <c r="AP1544" i="20"/>
  <c r="AT1544" i="20" s="1"/>
  <c r="AR1544" i="20"/>
  <c r="AZ1544" i="22"/>
  <c r="BD1544" i="22" s="1"/>
  <c r="BB1544" i="22"/>
  <c r="AP1545" i="20"/>
  <c r="AT1545" i="20" s="1"/>
  <c r="AR1545" i="20"/>
  <c r="AZ1545" i="22"/>
  <c r="BD1545" i="22" s="1"/>
  <c r="BB1545" i="22"/>
  <c r="AP1546" i="20"/>
  <c r="AT1546" i="20" s="1"/>
  <c r="AR1546" i="20"/>
  <c r="AZ1546" i="22"/>
  <c r="BD1546" i="22" s="1"/>
  <c r="BB1546" i="22"/>
  <c r="AP1547" i="20"/>
  <c r="AT1547" i="20" s="1"/>
  <c r="AR1547" i="20"/>
  <c r="AZ1547" i="22"/>
  <c r="BD1547" i="22" s="1"/>
  <c r="BB1547" i="22"/>
  <c r="AP1548" i="20"/>
  <c r="AT1548" i="20" s="1"/>
  <c r="AR1548" i="20"/>
  <c r="AZ1548" i="22"/>
  <c r="BD1548" i="22" s="1"/>
  <c r="BB1548" i="22"/>
  <c r="AP1549" i="20"/>
  <c r="AT1549" i="20" s="1"/>
  <c r="AR1549" i="20"/>
  <c r="AZ1549" i="22"/>
  <c r="BD1549" i="22" s="1"/>
  <c r="BB1549" i="22"/>
  <c r="AP1550" i="20"/>
  <c r="AT1550" i="20" s="1"/>
  <c r="AR1550" i="20"/>
  <c r="AZ1550" i="22"/>
  <c r="BD1550" i="22" s="1"/>
  <c r="BB1550" i="22"/>
  <c r="AP1551" i="20"/>
  <c r="AT1551" i="20" s="1"/>
  <c r="AR1551" i="20"/>
  <c r="AZ1551" i="22"/>
  <c r="BD1551" i="22" s="1"/>
  <c r="BB1551" i="22"/>
  <c r="AP1552" i="20"/>
  <c r="AT1552" i="20" s="1"/>
  <c r="AR1552" i="20"/>
  <c r="AZ1552" i="22"/>
  <c r="BD1552" i="22" s="1"/>
  <c r="BB1552" i="22"/>
  <c r="AP1553" i="20"/>
  <c r="AT1553" i="20" s="1"/>
  <c r="AR1553" i="20"/>
  <c r="AZ1553" i="22"/>
  <c r="BD1553" i="22" s="1"/>
  <c r="BB1553" i="22"/>
  <c r="AP1554" i="20"/>
  <c r="AT1554" i="20" s="1"/>
  <c r="AR1554" i="20"/>
  <c r="AZ1554" i="22"/>
  <c r="BD1554" i="22" s="1"/>
  <c r="BB1554" i="22"/>
  <c r="AP1555" i="20"/>
  <c r="AT1555" i="20" s="1"/>
  <c r="AR1555" i="20"/>
  <c r="AZ1555" i="22"/>
  <c r="BD1555" i="22" s="1"/>
  <c r="BB1555" i="22"/>
  <c r="AP1556" i="20"/>
  <c r="AT1556" i="20" s="1"/>
  <c r="AR1556" i="20"/>
  <c r="AZ1556" i="22"/>
  <c r="BD1556" i="22" s="1"/>
  <c r="BB1556" i="22"/>
  <c r="AP1557" i="20"/>
  <c r="AT1557" i="20" s="1"/>
  <c r="AR1557" i="20"/>
  <c r="AZ1557" i="22"/>
  <c r="BD1557" i="22" s="1"/>
  <c r="BB1557" i="22"/>
  <c r="AP1558" i="20"/>
  <c r="AT1558" i="20" s="1"/>
  <c r="AR1558" i="20"/>
  <c r="AZ1558" i="22"/>
  <c r="BD1558" i="22" s="1"/>
  <c r="BB1558" i="22"/>
  <c r="AP1559" i="20"/>
  <c r="AT1559" i="20" s="1"/>
  <c r="AR1559" i="20"/>
  <c r="AZ1559" i="22"/>
  <c r="BD1559" i="22" s="1"/>
  <c r="BB1559" i="22"/>
  <c r="AP1560" i="20"/>
  <c r="AT1560" i="20" s="1"/>
  <c r="AR1560" i="20"/>
  <c r="AZ1560" i="22"/>
  <c r="BD1560" i="22" s="1"/>
  <c r="BB1560" i="22"/>
  <c r="AP1561" i="20"/>
  <c r="AT1561" i="20" s="1"/>
  <c r="AR1561" i="20"/>
  <c r="AZ1561" i="22"/>
  <c r="BD1561" i="22" s="1"/>
  <c r="BB1561" i="22"/>
  <c r="AP1562" i="20"/>
  <c r="AT1562" i="20" s="1"/>
  <c r="AR1562" i="20"/>
  <c r="AZ1562" i="22"/>
  <c r="BD1562" i="22" s="1"/>
  <c r="BB1562" i="22"/>
  <c r="AP1563" i="20"/>
  <c r="AT1563" i="20" s="1"/>
  <c r="AR1563" i="20"/>
  <c r="AZ1563" i="22"/>
  <c r="BD1563" i="22" s="1"/>
  <c r="BB1563" i="22"/>
  <c r="AP1564" i="20"/>
  <c r="AT1564" i="20" s="1"/>
  <c r="AR1564" i="20"/>
  <c r="AZ1564" i="22"/>
  <c r="BD1564" i="22" s="1"/>
  <c r="BB1564" i="22"/>
  <c r="AP1565" i="20"/>
  <c r="AT1565" i="20" s="1"/>
  <c r="AR1565" i="20"/>
  <c r="AZ1565" i="22"/>
  <c r="BD1565" i="22" s="1"/>
  <c r="BB1565" i="22"/>
  <c r="AP1566" i="20"/>
  <c r="AT1566" i="20" s="1"/>
  <c r="AR1566" i="20"/>
  <c r="AZ1566" i="22"/>
  <c r="BD1566" i="22" s="1"/>
  <c r="BB1566" i="22"/>
  <c r="AP1567" i="20"/>
  <c r="AT1567" i="20" s="1"/>
  <c r="AR1567" i="20"/>
  <c r="AZ1567" i="22"/>
  <c r="BD1567" i="22" s="1"/>
  <c r="BB1567" i="22"/>
  <c r="AP1568" i="20"/>
  <c r="AT1568" i="20" s="1"/>
  <c r="AR1568" i="20"/>
  <c r="AZ1568" i="22"/>
  <c r="BD1568" i="22" s="1"/>
  <c r="BB1568" i="22"/>
  <c r="AP1569" i="20"/>
  <c r="AT1569" i="20" s="1"/>
  <c r="AR1569" i="20"/>
  <c r="AZ1569" i="22"/>
  <c r="BD1569" i="22" s="1"/>
  <c r="BB1569" i="22"/>
  <c r="AP1570" i="20"/>
  <c r="AT1570" i="20" s="1"/>
  <c r="AR1570" i="20"/>
  <c r="AZ1570" i="22"/>
  <c r="BD1570" i="22" s="1"/>
  <c r="BB1570" i="22"/>
  <c r="AP1571" i="20"/>
  <c r="AT1571" i="20" s="1"/>
  <c r="AR1571" i="20"/>
  <c r="AZ1571" i="22"/>
  <c r="BD1571" i="22" s="1"/>
  <c r="BB1571" i="22"/>
  <c r="AP1572" i="20"/>
  <c r="AT1572" i="20" s="1"/>
  <c r="AR1572" i="20"/>
  <c r="AZ1572" i="22"/>
  <c r="BD1572" i="22" s="1"/>
  <c r="BB1572" i="22"/>
  <c r="AP1573" i="20"/>
  <c r="AT1573" i="20" s="1"/>
  <c r="AR1573" i="20"/>
  <c r="AZ1573" i="22"/>
  <c r="BD1573" i="22" s="1"/>
  <c r="BB1573" i="22"/>
  <c r="AP1574" i="20"/>
  <c r="AT1574" i="20" s="1"/>
  <c r="AR1574" i="20"/>
  <c r="AZ1574" i="22"/>
  <c r="BD1574" i="22" s="1"/>
  <c r="BB1574" i="22"/>
  <c r="AP1575" i="20"/>
  <c r="AT1575" i="20" s="1"/>
  <c r="AR1575" i="20"/>
  <c r="AZ1575" i="22"/>
  <c r="BD1575" i="22" s="1"/>
  <c r="BB1575" i="22"/>
  <c r="AP1576" i="20"/>
  <c r="AT1576" i="20" s="1"/>
  <c r="AR1576" i="20"/>
  <c r="AZ1576" i="22"/>
  <c r="BD1576" i="22" s="1"/>
  <c r="BB1576" i="22"/>
  <c r="AP1577" i="20"/>
  <c r="AT1577" i="20" s="1"/>
  <c r="AR1577" i="20"/>
  <c r="AZ1577" i="22"/>
  <c r="BD1577" i="22" s="1"/>
  <c r="BB1577" i="22"/>
  <c r="AP1578" i="20"/>
  <c r="AT1578" i="20" s="1"/>
  <c r="AR1578" i="20"/>
  <c r="AZ1578" i="22"/>
  <c r="BD1578" i="22" s="1"/>
  <c r="BB1578" i="22"/>
  <c r="AP1579" i="20"/>
  <c r="AT1579" i="20" s="1"/>
  <c r="AR1579" i="20"/>
  <c r="AZ1579" i="22"/>
  <c r="BD1579" i="22" s="1"/>
  <c r="BB1579" i="22"/>
  <c r="AP1580" i="20"/>
  <c r="AT1580" i="20" s="1"/>
  <c r="AR1580" i="20"/>
  <c r="AZ1580" i="22"/>
  <c r="BD1580" i="22" s="1"/>
  <c r="BB1580" i="22"/>
  <c r="AP1581" i="20"/>
  <c r="AT1581" i="20" s="1"/>
  <c r="AR1581" i="20"/>
  <c r="AZ1581" i="22"/>
  <c r="BD1581" i="22" s="1"/>
  <c r="BB1581" i="22"/>
  <c r="AP1582" i="20"/>
  <c r="AT1582" i="20" s="1"/>
  <c r="AR1582" i="20"/>
  <c r="AZ1582" i="22"/>
  <c r="BD1582" i="22" s="1"/>
  <c r="BB1582" i="22"/>
  <c r="AP1583" i="20"/>
  <c r="AT1583" i="20" s="1"/>
  <c r="AR1583" i="20"/>
  <c r="AZ1583" i="22"/>
  <c r="BD1583" i="22" s="1"/>
  <c r="BB1583" i="22"/>
  <c r="AP1584" i="20"/>
  <c r="AT1584" i="20" s="1"/>
  <c r="AR1584" i="20"/>
  <c r="AZ1584" i="22"/>
  <c r="BD1584" i="22" s="1"/>
  <c r="BB1584" i="22"/>
  <c r="AP1585" i="20"/>
  <c r="AT1585" i="20" s="1"/>
  <c r="AR1585" i="20"/>
  <c r="AZ1585" i="22"/>
  <c r="BD1585" i="22" s="1"/>
  <c r="BB1585" i="22"/>
  <c r="AP1586" i="20"/>
  <c r="AT1586" i="20" s="1"/>
  <c r="AR1586" i="20"/>
  <c r="AZ1586" i="22"/>
  <c r="BD1586" i="22" s="1"/>
  <c r="BB1586" i="22"/>
  <c r="AP1587" i="20"/>
  <c r="AT1587" i="20" s="1"/>
  <c r="AR1587" i="20"/>
  <c r="AZ1587" i="22"/>
  <c r="BD1587" i="22" s="1"/>
  <c r="BB1587" i="22"/>
  <c r="AP1588" i="20"/>
  <c r="AT1588" i="20" s="1"/>
  <c r="AR1588" i="20"/>
  <c r="AZ1588" i="22"/>
  <c r="BD1588" i="22" s="1"/>
  <c r="BB1588" i="22"/>
  <c r="AP1589" i="20"/>
  <c r="AT1589" i="20" s="1"/>
  <c r="AR1589" i="20"/>
  <c r="AZ1589" i="22"/>
  <c r="BD1589" i="22" s="1"/>
  <c r="BB1589" i="22"/>
  <c r="AP1590" i="20"/>
  <c r="AT1590" i="20" s="1"/>
  <c r="AR1590" i="20"/>
  <c r="AZ1590" i="22"/>
  <c r="BD1590" i="22" s="1"/>
  <c r="BB1590" i="22"/>
  <c r="AP1591" i="20"/>
  <c r="AT1591" i="20" s="1"/>
  <c r="AR1591" i="20"/>
  <c r="AZ1591" i="22"/>
  <c r="BD1591" i="22" s="1"/>
  <c r="BB1591" i="22"/>
  <c r="AP1592" i="20"/>
  <c r="AT1592" i="20" s="1"/>
  <c r="AR1592" i="20"/>
  <c r="AZ1592" i="22"/>
  <c r="BD1592" i="22" s="1"/>
  <c r="BB1592" i="22"/>
  <c r="AP1593" i="20"/>
  <c r="AT1593" i="20" s="1"/>
  <c r="AR1593" i="20"/>
  <c r="AZ1593" i="22"/>
  <c r="BD1593" i="22" s="1"/>
  <c r="BB1593" i="22"/>
  <c r="AP1594" i="20"/>
  <c r="AT1594" i="20" s="1"/>
  <c r="AR1594" i="20"/>
  <c r="AZ1594" i="22"/>
  <c r="BD1594" i="22" s="1"/>
  <c r="BB1594" i="22"/>
  <c r="AP1595" i="20"/>
  <c r="AT1595" i="20" s="1"/>
  <c r="AR1595" i="20"/>
  <c r="AZ1595" i="22"/>
  <c r="BD1595" i="22" s="1"/>
  <c r="BB1595" i="22"/>
  <c r="AP1596" i="20"/>
  <c r="AT1596" i="20" s="1"/>
  <c r="AR1596" i="20"/>
  <c r="AZ1596" i="22"/>
  <c r="BD1596" i="22" s="1"/>
  <c r="BB1596" i="22"/>
  <c r="AP1597" i="20"/>
  <c r="AT1597" i="20" s="1"/>
  <c r="AR1597" i="20"/>
  <c r="AZ1597" i="22"/>
  <c r="BD1597" i="22" s="1"/>
  <c r="BB1597" i="22"/>
  <c r="AP1598" i="20"/>
  <c r="AT1598" i="20" s="1"/>
  <c r="AR1598" i="20"/>
  <c r="AZ1598" i="22"/>
  <c r="BD1598" i="22" s="1"/>
  <c r="BB1598" i="22"/>
  <c r="AP1599" i="20"/>
  <c r="AT1599" i="20" s="1"/>
  <c r="AR1599" i="20"/>
  <c r="AZ1599" i="22"/>
  <c r="BD1599" i="22" s="1"/>
  <c r="BB1599" i="22"/>
  <c r="AP1600" i="20"/>
  <c r="AT1600" i="20" s="1"/>
  <c r="AR1600" i="20"/>
  <c r="AZ1600" i="22"/>
  <c r="BD1600" i="22" s="1"/>
  <c r="BB1600" i="22"/>
  <c r="AP1601" i="20"/>
  <c r="AT1601" i="20" s="1"/>
  <c r="AR1601" i="20"/>
  <c r="AZ1601" i="22"/>
  <c r="BD1601" i="22" s="1"/>
  <c r="BB1601" i="22"/>
  <c r="AP1602" i="20"/>
  <c r="AT1602" i="20" s="1"/>
  <c r="AR1602" i="20"/>
  <c r="AZ1602" i="22"/>
  <c r="BD1602" i="22" s="1"/>
  <c r="BB1602" i="22"/>
  <c r="AP1603" i="20"/>
  <c r="AT1603" i="20" s="1"/>
  <c r="AR1603" i="20"/>
  <c r="AZ1603" i="22"/>
  <c r="BD1603" i="22" s="1"/>
  <c r="BB1603" i="22"/>
  <c r="AP1604" i="20"/>
  <c r="AT1604" i="20" s="1"/>
  <c r="AR1604" i="20"/>
  <c r="AZ1604" i="22"/>
  <c r="BD1604" i="22" s="1"/>
  <c r="BB1604" i="22"/>
  <c r="AP1605" i="20"/>
  <c r="AT1605" i="20" s="1"/>
  <c r="AR1605" i="20"/>
  <c r="AZ1605" i="22"/>
  <c r="BD1605" i="22" s="1"/>
  <c r="BB1605" i="22"/>
  <c r="AP1606" i="20"/>
  <c r="AT1606" i="20" s="1"/>
  <c r="AR1606" i="20"/>
  <c r="AZ1606" i="22"/>
  <c r="BD1606" i="22" s="1"/>
  <c r="BB1606" i="22"/>
  <c r="AP1607" i="20"/>
  <c r="AT1607" i="20" s="1"/>
  <c r="AR1607" i="20"/>
  <c r="AZ1607" i="22"/>
  <c r="BD1607" i="22" s="1"/>
  <c r="BB1607" i="22"/>
  <c r="AP1608" i="20"/>
  <c r="AT1608" i="20" s="1"/>
  <c r="AR1608" i="20"/>
  <c r="AZ1608" i="22"/>
  <c r="BD1608" i="22" s="1"/>
  <c r="BB1608" i="22"/>
  <c r="AP1609" i="20"/>
  <c r="AT1609" i="20" s="1"/>
  <c r="AR1609" i="20"/>
  <c r="AZ1609" i="22"/>
  <c r="BD1609" i="22" s="1"/>
  <c r="BB1609" i="22"/>
  <c r="AP1610" i="20"/>
  <c r="AT1610" i="20" s="1"/>
  <c r="AR1610" i="20"/>
  <c r="AZ1610" i="22"/>
  <c r="BD1610" i="22" s="1"/>
  <c r="BB1610" i="22"/>
  <c r="AP1611" i="20"/>
  <c r="AT1611" i="20" s="1"/>
  <c r="AR1611" i="20"/>
  <c r="AZ1611" i="22"/>
  <c r="BD1611" i="22" s="1"/>
  <c r="BB1611" i="22"/>
  <c r="AP1612" i="20"/>
  <c r="AT1612" i="20" s="1"/>
  <c r="AR1612" i="20"/>
  <c r="AZ1612" i="22"/>
  <c r="BD1612" i="22" s="1"/>
  <c r="BB1612" i="22"/>
  <c r="AP1613" i="20"/>
  <c r="AT1613" i="20" s="1"/>
  <c r="AR1613" i="20"/>
  <c r="AZ1613" i="22"/>
  <c r="BD1613" i="22" s="1"/>
  <c r="BB1613" i="22"/>
  <c r="AP1614" i="20"/>
  <c r="AT1614" i="20" s="1"/>
  <c r="AR1614" i="20"/>
  <c r="AZ1614" i="22"/>
  <c r="BD1614" i="22" s="1"/>
  <c r="BB1614" i="22"/>
  <c r="AP1615" i="20"/>
  <c r="AT1615" i="20" s="1"/>
  <c r="AR1615" i="20"/>
  <c r="AZ1615" i="22"/>
  <c r="BD1615" i="22" s="1"/>
  <c r="BB1615" i="22"/>
  <c r="AP1616" i="20"/>
  <c r="AT1616" i="20" s="1"/>
  <c r="AR1616" i="20"/>
  <c r="AZ1616" i="22"/>
  <c r="BD1616" i="22" s="1"/>
  <c r="BB1616" i="22"/>
  <c r="AP1617" i="20"/>
  <c r="AT1617" i="20" s="1"/>
  <c r="AR1617" i="20"/>
  <c r="AZ1617" i="22"/>
  <c r="BD1617" i="22" s="1"/>
  <c r="BB1617" i="22"/>
  <c r="AP1618" i="20"/>
  <c r="AT1618" i="20" s="1"/>
  <c r="AR1618" i="20"/>
  <c r="AZ1618" i="22"/>
  <c r="BD1618" i="22" s="1"/>
  <c r="BB1618" i="22"/>
  <c r="AP1619" i="20"/>
  <c r="AT1619" i="20" s="1"/>
  <c r="AR1619" i="20"/>
  <c r="AZ1619" i="22"/>
  <c r="BD1619" i="22" s="1"/>
  <c r="BB1619" i="22"/>
  <c r="AP1620" i="20"/>
  <c r="AT1620" i="20" s="1"/>
  <c r="AR1620" i="20"/>
  <c r="AZ1620" i="22"/>
  <c r="BD1620" i="22" s="1"/>
  <c r="BB1620" i="22"/>
  <c r="AP1621" i="20"/>
  <c r="AT1621" i="20" s="1"/>
  <c r="AR1621" i="20"/>
  <c r="AZ1621" i="22"/>
  <c r="BD1621" i="22" s="1"/>
  <c r="BB1621" i="22"/>
  <c r="AP1622" i="20"/>
  <c r="AT1622" i="20" s="1"/>
  <c r="AR1622" i="20"/>
  <c r="AZ1622" i="22"/>
  <c r="BD1622" i="22" s="1"/>
  <c r="BB1622" i="22"/>
  <c r="AP1623" i="20"/>
  <c r="AT1623" i="20" s="1"/>
  <c r="AR1623" i="20"/>
  <c r="AZ1623" i="22"/>
  <c r="BD1623" i="22" s="1"/>
  <c r="BB1623" i="22"/>
  <c r="AP1624" i="20"/>
  <c r="AT1624" i="20" s="1"/>
  <c r="AR1624" i="20"/>
  <c r="AZ1624" i="22"/>
  <c r="BD1624" i="22" s="1"/>
  <c r="BB1624" i="22"/>
  <c r="AP1625" i="20"/>
  <c r="AT1625" i="20" s="1"/>
  <c r="AR1625" i="20"/>
  <c r="AZ1625" i="22"/>
  <c r="BD1625" i="22" s="1"/>
  <c r="BB1625" i="22"/>
  <c r="AP1626" i="20"/>
  <c r="AT1626" i="20" s="1"/>
  <c r="AR1626" i="20"/>
  <c r="AZ1626" i="22"/>
  <c r="BD1626" i="22" s="1"/>
  <c r="BB1626" i="22"/>
  <c r="AP1627" i="20"/>
  <c r="AT1627" i="20" s="1"/>
  <c r="AR1627" i="20"/>
  <c r="AZ1627" i="22"/>
  <c r="BD1627" i="22" s="1"/>
  <c r="BB1627" i="22"/>
  <c r="AP1628" i="20"/>
  <c r="AT1628" i="20" s="1"/>
  <c r="AR1628" i="20"/>
  <c r="AZ1628" i="22"/>
  <c r="BD1628" i="22" s="1"/>
  <c r="BB1628" i="22"/>
  <c r="AP1629" i="20"/>
  <c r="AT1629" i="20" s="1"/>
  <c r="AR1629" i="20"/>
  <c r="AZ1629" i="22"/>
  <c r="BD1629" i="22" s="1"/>
  <c r="BB1629" i="22"/>
  <c r="AP1630" i="20"/>
  <c r="AT1630" i="20" s="1"/>
  <c r="AR1630" i="20"/>
  <c r="AZ1630" i="22"/>
  <c r="BD1630" i="22" s="1"/>
  <c r="BB1630" i="22"/>
  <c r="AP1631" i="20"/>
  <c r="AT1631" i="20" s="1"/>
  <c r="AR1631" i="20"/>
  <c r="AZ1631" i="22"/>
  <c r="BD1631" i="22" s="1"/>
  <c r="BB1631" i="22"/>
  <c r="AP1632" i="20"/>
  <c r="AT1632" i="20" s="1"/>
  <c r="AR1632" i="20"/>
  <c r="AZ1632" i="22"/>
  <c r="BD1632" i="22" s="1"/>
  <c r="BB1632" i="22"/>
  <c r="AP1633" i="20"/>
  <c r="AT1633" i="20" s="1"/>
  <c r="AR1633" i="20"/>
  <c r="AZ1633" i="22"/>
  <c r="BD1633" i="22" s="1"/>
  <c r="BB1633" i="22"/>
  <c r="AP1634" i="20"/>
  <c r="AT1634" i="20" s="1"/>
  <c r="AR1634" i="20"/>
  <c r="AZ1634" i="22"/>
  <c r="BD1634" i="22" s="1"/>
  <c r="BB1634" i="22"/>
  <c r="AP1635" i="20"/>
  <c r="AT1635" i="20" s="1"/>
  <c r="AR1635" i="20"/>
  <c r="AZ1635" i="22"/>
  <c r="BD1635" i="22" s="1"/>
  <c r="BB1635" i="22"/>
  <c r="AP1636" i="20"/>
  <c r="AT1636" i="20" s="1"/>
  <c r="AR1636" i="20"/>
  <c r="AZ1636" i="22"/>
  <c r="BD1636" i="22" s="1"/>
  <c r="BB1636" i="22"/>
  <c r="AP1637" i="20"/>
  <c r="AT1637" i="20" s="1"/>
  <c r="AR1637" i="20"/>
  <c r="AZ1637" i="22"/>
  <c r="BD1637" i="22" s="1"/>
  <c r="BB1637" i="22"/>
  <c r="AP1638" i="20"/>
  <c r="AT1638" i="20" s="1"/>
  <c r="AR1638" i="20"/>
  <c r="AZ1638" i="22"/>
  <c r="BD1638" i="22" s="1"/>
  <c r="BB1638" i="22"/>
  <c r="AP1639" i="20"/>
  <c r="AT1639" i="20" s="1"/>
  <c r="AR1639" i="20"/>
  <c r="AZ1639" i="22"/>
  <c r="BD1639" i="22" s="1"/>
  <c r="BB1639" i="22"/>
  <c r="AP1640" i="20"/>
  <c r="AT1640" i="20" s="1"/>
  <c r="AR1640" i="20"/>
  <c r="AZ1640" i="22"/>
  <c r="BD1640" i="22" s="1"/>
  <c r="BB1640" i="22"/>
  <c r="AP1641" i="20"/>
  <c r="AT1641" i="20" s="1"/>
  <c r="AR1641" i="20"/>
  <c r="AZ1641" i="22"/>
  <c r="BD1641" i="22" s="1"/>
  <c r="BB1641" i="22"/>
  <c r="AP1642" i="20"/>
  <c r="AT1642" i="20" s="1"/>
  <c r="AR1642" i="20"/>
  <c r="AZ1642" i="22"/>
  <c r="BD1642" i="22" s="1"/>
  <c r="BB1642" i="22"/>
  <c r="AP1643" i="20"/>
  <c r="AT1643" i="20" s="1"/>
  <c r="AR1643" i="20"/>
  <c r="AZ1643" i="22"/>
  <c r="BD1643" i="22" s="1"/>
  <c r="BB1643" i="22"/>
  <c r="AP1644" i="20"/>
  <c r="AT1644" i="20" s="1"/>
  <c r="AR1644" i="20"/>
  <c r="AZ1644" i="22"/>
  <c r="BD1644" i="22" s="1"/>
  <c r="BB1644" i="22"/>
  <c r="AP1645" i="20"/>
  <c r="AT1645" i="20" s="1"/>
  <c r="AR1645" i="20"/>
  <c r="AZ1645" i="22"/>
  <c r="BD1645" i="22" s="1"/>
  <c r="BB1645" i="22"/>
  <c r="AP1646" i="20"/>
  <c r="AT1646" i="20" s="1"/>
  <c r="AR1646" i="20"/>
  <c r="AZ1646" i="22"/>
  <c r="BD1646" i="22" s="1"/>
  <c r="BB1646" i="22"/>
  <c r="AP1647" i="20"/>
  <c r="AT1647" i="20" s="1"/>
  <c r="AR1647" i="20"/>
  <c r="AZ1647" i="22"/>
  <c r="BD1647" i="22" s="1"/>
  <c r="BB1647" i="22"/>
  <c r="AP1648" i="20"/>
  <c r="AT1648" i="20" s="1"/>
  <c r="AR1648" i="20"/>
  <c r="AZ1648" i="22"/>
  <c r="BD1648" i="22" s="1"/>
  <c r="BB1648" i="22"/>
  <c r="AP1649" i="20"/>
  <c r="AT1649" i="20" s="1"/>
  <c r="AR1649" i="20"/>
  <c r="AZ1649" i="22"/>
  <c r="BD1649" i="22" s="1"/>
  <c r="BB1649" i="22"/>
  <c r="AP1650" i="20"/>
  <c r="AT1650" i="20" s="1"/>
  <c r="AR1650" i="20"/>
  <c r="AZ1650" i="22"/>
  <c r="BD1650" i="22" s="1"/>
  <c r="BB1650" i="22"/>
  <c r="AP1651" i="20"/>
  <c r="AT1651" i="20" s="1"/>
  <c r="AR1651" i="20"/>
  <c r="AZ1651" i="22"/>
  <c r="BD1651" i="22" s="1"/>
  <c r="BB1651" i="22"/>
  <c r="AP1652" i="20"/>
  <c r="AT1652" i="20" s="1"/>
  <c r="AR1652" i="20"/>
  <c r="AZ1652" i="22"/>
  <c r="BD1652" i="22" s="1"/>
  <c r="BB1652" i="22"/>
  <c r="AP1653" i="20"/>
  <c r="AT1653" i="20" s="1"/>
  <c r="AR1653" i="20"/>
  <c r="AZ1653" i="22"/>
  <c r="BD1653" i="22" s="1"/>
  <c r="BB1653" i="22"/>
  <c r="AP1654" i="20"/>
  <c r="AT1654" i="20" s="1"/>
  <c r="AR1654" i="20"/>
  <c r="AZ1654" i="22"/>
  <c r="BD1654" i="22" s="1"/>
  <c r="BB1654" i="22"/>
  <c r="AP1655" i="20"/>
  <c r="AT1655" i="20" s="1"/>
  <c r="AR1655" i="20"/>
  <c r="AZ1655" i="22"/>
  <c r="BD1655" i="22" s="1"/>
  <c r="BB1655" i="22"/>
  <c r="AP1656" i="20"/>
  <c r="AT1656" i="20" s="1"/>
  <c r="AR1656" i="20"/>
  <c r="AZ1656" i="22"/>
  <c r="BD1656" i="22" s="1"/>
  <c r="BB1656" i="22"/>
  <c r="AP1657" i="20"/>
  <c r="AT1657" i="20" s="1"/>
  <c r="AR1657" i="20"/>
  <c r="AZ1657" i="22"/>
  <c r="BD1657" i="22" s="1"/>
  <c r="BB1657" i="22"/>
  <c r="AP1658" i="20"/>
  <c r="AT1658" i="20" s="1"/>
  <c r="AR1658" i="20"/>
  <c r="AZ1658" i="22"/>
  <c r="BD1658" i="22" s="1"/>
  <c r="BB1658" i="22"/>
  <c r="AP1659" i="20"/>
  <c r="AT1659" i="20" s="1"/>
  <c r="AR1659" i="20"/>
  <c r="AZ1659" i="22"/>
  <c r="BD1659" i="22" s="1"/>
  <c r="BB1659" i="22"/>
  <c r="AP1660" i="20"/>
  <c r="AT1660" i="20" s="1"/>
  <c r="AR1660" i="20"/>
  <c r="AZ1660" i="22"/>
  <c r="BD1660" i="22" s="1"/>
  <c r="BB1660" i="22"/>
  <c r="AP1661" i="20"/>
  <c r="AT1661" i="20" s="1"/>
  <c r="AR1661" i="20"/>
  <c r="AZ1661" i="22"/>
  <c r="BD1661" i="22" s="1"/>
  <c r="BB1661" i="22"/>
  <c r="AP1662" i="20"/>
  <c r="AT1662" i="20" s="1"/>
  <c r="AR1662" i="20"/>
  <c r="AZ1662" i="22"/>
  <c r="BD1662" i="22" s="1"/>
  <c r="BB1662" i="22"/>
  <c r="AP1663" i="20"/>
  <c r="AT1663" i="20" s="1"/>
  <c r="AR1663" i="20"/>
  <c r="AZ1663" i="22"/>
  <c r="BD1663" i="22" s="1"/>
  <c r="BB1663" i="22"/>
  <c r="AP1664" i="20"/>
  <c r="AT1664" i="20" s="1"/>
  <c r="AR1664" i="20"/>
  <c r="AZ1664" i="22"/>
  <c r="BD1664" i="22" s="1"/>
  <c r="BB1664" i="22"/>
  <c r="AP1665" i="20"/>
  <c r="AT1665" i="20" s="1"/>
  <c r="AR1665" i="20"/>
  <c r="AZ1665" i="22"/>
  <c r="BD1665" i="22" s="1"/>
  <c r="BB1665" i="22"/>
  <c r="AP1666" i="20"/>
  <c r="AT1666" i="20" s="1"/>
  <c r="AR1666" i="20"/>
  <c r="AZ1666" i="22"/>
  <c r="BD1666" i="22" s="1"/>
  <c r="BB1666" i="22"/>
  <c r="AP1667" i="20"/>
  <c r="AT1667" i="20" s="1"/>
  <c r="AR1667" i="20"/>
  <c r="AZ1667" i="22"/>
  <c r="BD1667" i="22" s="1"/>
  <c r="BB1667" i="22"/>
  <c r="AP1668" i="20"/>
  <c r="AT1668" i="20" s="1"/>
  <c r="AR1668" i="20"/>
  <c r="AZ1668" i="22"/>
  <c r="BD1668" i="22" s="1"/>
  <c r="BB1668" i="22"/>
  <c r="AP1669" i="20"/>
  <c r="AT1669" i="20" s="1"/>
  <c r="AR1669" i="20"/>
  <c r="AZ1669" i="22"/>
  <c r="BD1669" i="22" s="1"/>
  <c r="BB1669" i="22"/>
  <c r="AP1670" i="20"/>
  <c r="AT1670" i="20" s="1"/>
  <c r="AR1670" i="20"/>
  <c r="AZ1670" i="22"/>
  <c r="BD1670" i="22" s="1"/>
  <c r="BB1670" i="22"/>
  <c r="AP1671" i="20"/>
  <c r="AT1671" i="20" s="1"/>
  <c r="AR1671" i="20"/>
  <c r="AZ1671" i="22"/>
  <c r="BD1671" i="22" s="1"/>
  <c r="BB1671" i="22"/>
  <c r="AP1672" i="20"/>
  <c r="AT1672" i="20" s="1"/>
  <c r="AR1672" i="20"/>
  <c r="AZ1672" i="22"/>
  <c r="BD1672" i="22" s="1"/>
  <c r="BB1672" i="22"/>
  <c r="AP1673" i="20"/>
  <c r="AT1673" i="20" s="1"/>
  <c r="AR1673" i="20"/>
  <c r="AZ1673" i="22"/>
  <c r="BD1673" i="22" s="1"/>
  <c r="BB1673" i="22"/>
  <c r="AP1674" i="20"/>
  <c r="AT1674" i="20" s="1"/>
  <c r="AR1674" i="20"/>
  <c r="AZ1674" i="22"/>
  <c r="BD1674" i="22" s="1"/>
  <c r="BB1674" i="22"/>
  <c r="AP1675" i="20"/>
  <c r="AT1675" i="20" s="1"/>
  <c r="AR1675" i="20"/>
  <c r="AZ1675" i="22"/>
  <c r="BD1675" i="22" s="1"/>
  <c r="BB1675" i="22"/>
  <c r="AP1676" i="20"/>
  <c r="AT1676" i="20" s="1"/>
  <c r="AR1676" i="20"/>
  <c r="AZ1676" i="22"/>
  <c r="BD1676" i="22" s="1"/>
  <c r="BB1676" i="22"/>
  <c r="AP1677" i="20"/>
  <c r="AT1677" i="20" s="1"/>
  <c r="AR1677" i="20"/>
  <c r="AZ1677" i="22"/>
  <c r="BD1677" i="22" s="1"/>
  <c r="BB1677" i="22"/>
  <c r="AP1678" i="20"/>
  <c r="AT1678" i="20" s="1"/>
  <c r="AR1678" i="20"/>
  <c r="AZ1678" i="22"/>
  <c r="BD1678" i="22" s="1"/>
  <c r="BB1678" i="22"/>
  <c r="AP1679" i="20"/>
  <c r="AT1679" i="20" s="1"/>
  <c r="AR1679" i="20"/>
  <c r="AZ1679" i="22"/>
  <c r="BD1679" i="22" s="1"/>
  <c r="BB1679" i="22"/>
  <c r="AP1680" i="20"/>
  <c r="AT1680" i="20" s="1"/>
  <c r="AR1680" i="20"/>
  <c r="AZ1680" i="22"/>
  <c r="BD1680" i="22" s="1"/>
  <c r="BB1680" i="22"/>
  <c r="AP1681" i="20"/>
  <c r="AT1681" i="20" s="1"/>
  <c r="AR1681" i="20"/>
  <c r="AZ1681" i="22"/>
  <c r="BD1681" i="22" s="1"/>
  <c r="BB1681" i="22"/>
  <c r="AP1682" i="20"/>
  <c r="AT1682" i="20" s="1"/>
  <c r="AR1682" i="20"/>
  <c r="AZ1682" i="22"/>
  <c r="BD1682" i="22" s="1"/>
  <c r="BB1682" i="22"/>
  <c r="AP1683" i="20"/>
  <c r="AT1683" i="20" s="1"/>
  <c r="AR1683" i="20"/>
  <c r="AZ1683" i="22"/>
  <c r="BD1683" i="22" s="1"/>
  <c r="BB1683" i="22"/>
  <c r="AP1684" i="20"/>
  <c r="AT1684" i="20" s="1"/>
  <c r="AR1684" i="20"/>
  <c r="AZ1684" i="22"/>
  <c r="BD1684" i="22" s="1"/>
  <c r="BB1684" i="22"/>
  <c r="AP1685" i="20"/>
  <c r="AT1685" i="20" s="1"/>
  <c r="AR1685" i="20"/>
  <c r="AZ1685" i="22"/>
  <c r="BD1685" i="22" s="1"/>
  <c r="BB1685" i="22"/>
  <c r="AP1686" i="20"/>
  <c r="AT1686" i="20" s="1"/>
  <c r="AR1686" i="20"/>
  <c r="AZ1686" i="22"/>
  <c r="BD1686" i="22" s="1"/>
  <c r="BB1686" i="22"/>
  <c r="AP1687" i="20"/>
  <c r="AT1687" i="20" s="1"/>
  <c r="AR1687" i="20"/>
  <c r="AZ1687" i="22"/>
  <c r="BD1687" i="22" s="1"/>
  <c r="BB1687" i="22"/>
  <c r="AP1688" i="20"/>
  <c r="AT1688" i="20" s="1"/>
  <c r="AR1688" i="20"/>
  <c r="AZ1688" i="22"/>
  <c r="BD1688" i="22" s="1"/>
  <c r="BB1688" i="22"/>
  <c r="AP1689" i="20"/>
  <c r="AT1689" i="20" s="1"/>
  <c r="AR1689" i="20"/>
  <c r="AZ1689" i="22"/>
  <c r="BD1689" i="22" s="1"/>
  <c r="BB1689" i="22"/>
  <c r="AP1690" i="20"/>
  <c r="AT1690" i="20" s="1"/>
  <c r="AR1690" i="20"/>
  <c r="AZ1690" i="22"/>
  <c r="BD1690" i="22" s="1"/>
  <c r="BB1690" i="22"/>
  <c r="AP1691" i="20"/>
  <c r="AT1691" i="20" s="1"/>
  <c r="AR1691" i="20"/>
  <c r="AZ1691" i="22"/>
  <c r="BD1691" i="22" s="1"/>
  <c r="BB1691" i="22"/>
  <c r="AP1692" i="20"/>
  <c r="AT1692" i="20" s="1"/>
  <c r="AR1692" i="20"/>
  <c r="AZ1692" i="22"/>
  <c r="BD1692" i="22" s="1"/>
  <c r="BB1692" i="22"/>
  <c r="AP1693" i="20"/>
  <c r="AT1693" i="20" s="1"/>
  <c r="AR1693" i="20"/>
  <c r="AZ1693" i="22"/>
  <c r="BD1693" i="22" s="1"/>
  <c r="BB1693" i="22"/>
  <c r="AP1694" i="20"/>
  <c r="AT1694" i="20" s="1"/>
  <c r="AR1694" i="20"/>
  <c r="AZ1694" i="22"/>
  <c r="BD1694" i="22" s="1"/>
  <c r="BB1694" i="22"/>
  <c r="AP1695" i="20"/>
  <c r="AT1695" i="20" s="1"/>
  <c r="AR1695" i="20"/>
  <c r="AZ1695" i="22"/>
  <c r="BD1695" i="22" s="1"/>
  <c r="BB1695" i="22"/>
  <c r="AP1696" i="20"/>
  <c r="AT1696" i="20" s="1"/>
  <c r="AR1696" i="20"/>
  <c r="AZ1696" i="22"/>
  <c r="BD1696" i="22" s="1"/>
  <c r="BB1696" i="22"/>
  <c r="AP1697" i="20"/>
  <c r="AT1697" i="20" s="1"/>
  <c r="AR1697" i="20"/>
  <c r="AZ1697" i="22"/>
  <c r="BD1697" i="22" s="1"/>
  <c r="BB1697" i="22"/>
  <c r="AP1698" i="20"/>
  <c r="AT1698" i="20" s="1"/>
  <c r="AR1698" i="20"/>
  <c r="AZ1698" i="22"/>
  <c r="BD1698" i="22" s="1"/>
  <c r="BB1698" i="22"/>
  <c r="AP1699" i="20"/>
  <c r="AT1699" i="20" s="1"/>
  <c r="AR1699" i="20"/>
  <c r="AZ1699" i="22"/>
  <c r="BD1699" i="22" s="1"/>
  <c r="BB1699" i="22"/>
  <c r="AP1700" i="20"/>
  <c r="AT1700" i="20" s="1"/>
  <c r="AR1700" i="20"/>
  <c r="AZ1700" i="22"/>
  <c r="BD1700" i="22" s="1"/>
  <c r="BB1700" i="22"/>
  <c r="AP1701" i="20"/>
  <c r="AT1701" i="20" s="1"/>
  <c r="AR1701" i="20"/>
  <c r="AZ1701" i="22"/>
  <c r="BD1701" i="22" s="1"/>
  <c r="BB1701" i="22"/>
  <c r="AP1702" i="20"/>
  <c r="AT1702" i="20" s="1"/>
  <c r="AR1702" i="20"/>
  <c r="AZ1702" i="22"/>
  <c r="BD1702" i="22" s="1"/>
  <c r="BB1702" i="22"/>
  <c r="AP1703" i="20"/>
  <c r="AT1703" i="20" s="1"/>
  <c r="AR1703" i="20"/>
  <c r="AZ1703" i="22"/>
  <c r="BD1703" i="22" s="1"/>
  <c r="BB1703" i="22"/>
  <c r="AP1704" i="20"/>
  <c r="AT1704" i="20" s="1"/>
  <c r="AR1704" i="20"/>
  <c r="AZ1704" i="22"/>
  <c r="BD1704" i="22" s="1"/>
  <c r="BB1704" i="22"/>
  <c r="AP1705" i="20"/>
  <c r="AT1705" i="20" s="1"/>
  <c r="AR1705" i="20"/>
  <c r="AZ1705" i="22"/>
  <c r="BD1705" i="22" s="1"/>
  <c r="BB1705" i="22"/>
  <c r="AP1706" i="20"/>
  <c r="AT1706" i="20" s="1"/>
  <c r="AR1706" i="20"/>
  <c r="AZ1706" i="22"/>
  <c r="BD1706" i="22" s="1"/>
  <c r="BB1706" i="22"/>
  <c r="AP1707" i="20"/>
  <c r="AT1707" i="20" s="1"/>
  <c r="AR1707" i="20"/>
  <c r="AZ1707" i="22"/>
  <c r="BD1707" i="22" s="1"/>
  <c r="BB1707" i="22"/>
  <c r="AP1708" i="20"/>
  <c r="AT1708" i="20" s="1"/>
  <c r="AR1708" i="20"/>
  <c r="AZ1708" i="22"/>
  <c r="BD1708" i="22" s="1"/>
  <c r="BB1708" i="22"/>
  <c r="AP1709" i="20"/>
  <c r="AT1709" i="20" s="1"/>
  <c r="AR1709" i="20"/>
  <c r="AZ1709" i="22"/>
  <c r="BD1709" i="22" s="1"/>
  <c r="BB1709" i="22"/>
  <c r="AP1710" i="20"/>
  <c r="AT1710" i="20" s="1"/>
  <c r="AR1710" i="20"/>
  <c r="AZ1710" i="22"/>
  <c r="BD1710" i="22" s="1"/>
  <c r="BB1710" i="22"/>
  <c r="AP1711" i="20"/>
  <c r="AT1711" i="20" s="1"/>
  <c r="AR1711" i="20"/>
  <c r="AZ1711" i="22"/>
  <c r="BD1711" i="22" s="1"/>
  <c r="BB1711" i="22"/>
  <c r="AP1712" i="20"/>
  <c r="AT1712" i="20" s="1"/>
  <c r="AR1712" i="20"/>
  <c r="AZ1712" i="22"/>
  <c r="BD1712" i="22" s="1"/>
  <c r="BB1712" i="22"/>
  <c r="AP1713" i="20"/>
  <c r="AT1713" i="20" s="1"/>
  <c r="AR1713" i="20"/>
  <c r="AZ1713" i="22"/>
  <c r="BD1713" i="22" s="1"/>
  <c r="BB1713" i="22"/>
  <c r="AP1714" i="20"/>
  <c r="AT1714" i="20" s="1"/>
  <c r="AR1714" i="20"/>
  <c r="AZ1714" i="22"/>
  <c r="BD1714" i="22" s="1"/>
  <c r="BB1714" i="22"/>
  <c r="AP1715" i="20"/>
  <c r="AT1715" i="20" s="1"/>
  <c r="AR1715" i="20"/>
  <c r="AZ1715" i="22"/>
  <c r="BD1715" i="22" s="1"/>
  <c r="BB1715" i="22"/>
  <c r="AP1716" i="20"/>
  <c r="AT1716" i="20" s="1"/>
  <c r="AR1716" i="20"/>
  <c r="AZ1716" i="22"/>
  <c r="BD1716" i="22" s="1"/>
  <c r="BB1716" i="22"/>
  <c r="AP1717" i="20"/>
  <c r="AT1717" i="20" s="1"/>
  <c r="AR1717" i="20"/>
  <c r="AZ1717" i="22"/>
  <c r="BD1717" i="22" s="1"/>
  <c r="BB1717" i="22"/>
  <c r="AP1718" i="20"/>
  <c r="AT1718" i="20" s="1"/>
  <c r="AR1718" i="20"/>
  <c r="AZ1718" i="22"/>
  <c r="BD1718" i="22" s="1"/>
  <c r="BB1718" i="22"/>
  <c r="AP1719" i="20"/>
  <c r="AT1719" i="20" s="1"/>
  <c r="AR1719" i="20"/>
  <c r="AZ1719" i="22"/>
  <c r="BD1719" i="22" s="1"/>
  <c r="BB1719" i="22"/>
  <c r="AP1720" i="20"/>
  <c r="AT1720" i="20" s="1"/>
  <c r="AR1720" i="20"/>
  <c r="AZ1720" i="22"/>
  <c r="BD1720" i="22" s="1"/>
  <c r="BB1720" i="22"/>
  <c r="AP1721" i="20"/>
  <c r="AT1721" i="20" s="1"/>
  <c r="AR1721" i="20"/>
  <c r="AZ1721" i="22"/>
  <c r="BD1721" i="22" s="1"/>
  <c r="BB1721" i="22"/>
  <c r="AP1722" i="20"/>
  <c r="AT1722" i="20" s="1"/>
  <c r="AR1722" i="20"/>
  <c r="AZ1722" i="22"/>
  <c r="BD1722" i="22" s="1"/>
  <c r="BB1722" i="22"/>
  <c r="AP1723" i="20"/>
  <c r="AT1723" i="20" s="1"/>
  <c r="AR1723" i="20"/>
  <c r="AZ1723" i="22"/>
  <c r="BD1723" i="22" s="1"/>
  <c r="BB1723" i="22"/>
  <c r="AP1724" i="20"/>
  <c r="AT1724" i="20" s="1"/>
  <c r="AR1724" i="20"/>
  <c r="AZ1724" i="22"/>
  <c r="BD1724" i="22" s="1"/>
  <c r="BB1724" i="22"/>
  <c r="AP1725" i="20"/>
  <c r="AT1725" i="20" s="1"/>
  <c r="AR1725" i="20"/>
  <c r="AZ1725" i="22"/>
  <c r="BD1725" i="22" s="1"/>
  <c r="BB1725" i="22"/>
  <c r="AP1726" i="20"/>
  <c r="AT1726" i="20" s="1"/>
  <c r="AR1726" i="20"/>
  <c r="AZ1726" i="22"/>
  <c r="BD1726" i="22" s="1"/>
  <c r="BB1726" i="22"/>
  <c r="AP1727" i="20"/>
  <c r="AT1727" i="20" s="1"/>
  <c r="AR1727" i="20"/>
  <c r="AZ1727" i="22"/>
  <c r="BD1727" i="22" s="1"/>
  <c r="BB1727" i="22"/>
  <c r="AP1728" i="20"/>
  <c r="AT1728" i="20" s="1"/>
  <c r="AR1728" i="20"/>
  <c r="AZ1728" i="22"/>
  <c r="BD1728" i="22" s="1"/>
  <c r="BB1728" i="22"/>
  <c r="AP1729" i="20"/>
  <c r="AT1729" i="20" s="1"/>
  <c r="AR1729" i="20"/>
  <c r="AZ1729" i="22"/>
  <c r="BD1729" i="22" s="1"/>
  <c r="BB1729" i="22"/>
  <c r="AP1730" i="20"/>
  <c r="AT1730" i="20" s="1"/>
  <c r="AR1730" i="20"/>
  <c r="AZ1730" i="22"/>
  <c r="BD1730" i="22" s="1"/>
  <c r="BB1730" i="22"/>
  <c r="AP1731" i="20"/>
  <c r="AT1731" i="20" s="1"/>
  <c r="AR1731" i="20"/>
  <c r="AZ1731" i="22"/>
  <c r="BD1731" i="22" s="1"/>
  <c r="BB1731" i="22"/>
  <c r="AP1732" i="20"/>
  <c r="AT1732" i="20" s="1"/>
  <c r="AR1732" i="20"/>
  <c r="AZ1732" i="22"/>
  <c r="BD1732" i="22" s="1"/>
  <c r="BB1732" i="22"/>
  <c r="AP1733" i="20"/>
  <c r="AT1733" i="20" s="1"/>
  <c r="AR1733" i="20"/>
  <c r="AZ1733" i="22"/>
  <c r="BD1733" i="22" s="1"/>
  <c r="BB1733" i="22"/>
  <c r="AP1734" i="20"/>
  <c r="AT1734" i="20" s="1"/>
  <c r="AR1734" i="20"/>
  <c r="AZ1734" i="22"/>
  <c r="BD1734" i="22" s="1"/>
  <c r="BB1734" i="22"/>
  <c r="AP1735" i="20"/>
  <c r="AT1735" i="20" s="1"/>
  <c r="AR1735" i="20"/>
  <c r="AZ1735" i="22"/>
  <c r="BD1735" i="22" s="1"/>
  <c r="BB1735" i="22"/>
  <c r="AP1736" i="20"/>
  <c r="AT1736" i="20" s="1"/>
  <c r="AR1736" i="20"/>
  <c r="AZ1736" i="22"/>
  <c r="BD1736" i="22" s="1"/>
  <c r="BB1736" i="22"/>
  <c r="AP1737" i="20"/>
  <c r="AT1737" i="20" s="1"/>
  <c r="AR1737" i="20"/>
  <c r="AZ1737" i="22"/>
  <c r="BD1737" i="22" s="1"/>
  <c r="BB1737" i="22"/>
  <c r="AP1738" i="20"/>
  <c r="AT1738" i="20" s="1"/>
  <c r="AR1738" i="20"/>
  <c r="AZ1738" i="22"/>
  <c r="BD1738" i="22" s="1"/>
  <c r="BB1738" i="22"/>
  <c r="AP1739" i="20"/>
  <c r="AT1739" i="20" s="1"/>
  <c r="AR1739" i="20"/>
  <c r="AZ1739" i="22"/>
  <c r="BD1739" i="22" s="1"/>
  <c r="BB1739" i="22"/>
  <c r="AP1740" i="20"/>
  <c r="AT1740" i="20" s="1"/>
  <c r="AR1740" i="20"/>
  <c r="AZ1740" i="22"/>
  <c r="BD1740" i="22" s="1"/>
  <c r="BB1740" i="22"/>
  <c r="AP1741" i="20"/>
  <c r="AT1741" i="20" s="1"/>
  <c r="AR1741" i="20"/>
  <c r="AZ1741" i="22"/>
  <c r="BD1741" i="22" s="1"/>
  <c r="BB1741" i="22"/>
  <c r="AP1742" i="20"/>
  <c r="AT1742" i="20" s="1"/>
  <c r="AR1742" i="20"/>
  <c r="AZ1742" i="22"/>
  <c r="BD1742" i="22" s="1"/>
  <c r="BB1742" i="22"/>
  <c r="AP1743" i="20"/>
  <c r="AT1743" i="20" s="1"/>
  <c r="AR1743" i="20"/>
  <c r="AZ1743" i="22"/>
  <c r="BD1743" i="22" s="1"/>
  <c r="BB1743" i="22"/>
  <c r="AP1744" i="20"/>
  <c r="AT1744" i="20" s="1"/>
  <c r="AR1744" i="20"/>
  <c r="AZ1744" i="22"/>
  <c r="BD1744" i="22" s="1"/>
  <c r="BB1744" i="22"/>
  <c r="AP1745" i="20"/>
  <c r="AT1745" i="20" s="1"/>
  <c r="AR1745" i="20"/>
  <c r="AZ1745" i="22"/>
  <c r="BD1745" i="22" s="1"/>
  <c r="BB1745" i="22"/>
  <c r="AP1746" i="20"/>
  <c r="AT1746" i="20" s="1"/>
  <c r="AR1746" i="20"/>
  <c r="AZ1746" i="22"/>
  <c r="BD1746" i="22" s="1"/>
  <c r="BB1746" i="22"/>
  <c r="AP1747" i="20"/>
  <c r="AT1747" i="20" s="1"/>
  <c r="AR1747" i="20"/>
  <c r="AZ1747" i="22"/>
  <c r="BD1747" i="22" s="1"/>
  <c r="BB1747" i="22"/>
  <c r="AP1748" i="20"/>
  <c r="AT1748" i="20" s="1"/>
  <c r="AR1748" i="20"/>
  <c r="AZ1748" i="22"/>
  <c r="BD1748" i="22" s="1"/>
  <c r="BB1748" i="22"/>
  <c r="AP1749" i="20"/>
  <c r="AT1749" i="20" s="1"/>
  <c r="AR1749" i="20"/>
  <c r="AZ1749" i="22"/>
  <c r="BD1749" i="22" s="1"/>
  <c r="BB1749" i="22"/>
  <c r="AP1750" i="20"/>
  <c r="AT1750" i="20" s="1"/>
  <c r="AR1750" i="20"/>
  <c r="AZ1750" i="22"/>
  <c r="BD1750" i="22" s="1"/>
  <c r="BB1750" i="22"/>
  <c r="AP1751" i="20"/>
  <c r="AT1751" i="20" s="1"/>
  <c r="AR1751" i="20"/>
  <c r="AZ1751" i="22"/>
  <c r="BD1751" i="22" s="1"/>
  <c r="BB1751" i="22"/>
  <c r="AP1752" i="20"/>
  <c r="AT1752" i="20" s="1"/>
  <c r="AR1752" i="20"/>
  <c r="AZ1752" i="22"/>
  <c r="BD1752" i="22" s="1"/>
  <c r="BB1752" i="22"/>
  <c r="AP1753" i="20"/>
  <c r="AT1753" i="20" s="1"/>
  <c r="AR1753" i="20"/>
  <c r="AZ1753" i="22"/>
  <c r="BD1753" i="22" s="1"/>
  <c r="BB1753" i="22"/>
  <c r="AP1754" i="20"/>
  <c r="AT1754" i="20" s="1"/>
  <c r="AR1754" i="20"/>
  <c r="AZ1754" i="22"/>
  <c r="BD1754" i="22" s="1"/>
  <c r="BB1754" i="22"/>
  <c r="AP1755" i="20"/>
  <c r="AT1755" i="20" s="1"/>
  <c r="AR1755" i="20"/>
  <c r="AZ1755" i="22"/>
  <c r="BD1755" i="22" s="1"/>
  <c r="BB1755" i="22"/>
  <c r="AP1756" i="20"/>
  <c r="AT1756" i="20" s="1"/>
  <c r="AR1756" i="20"/>
  <c r="AZ1756" i="22"/>
  <c r="BD1756" i="22" s="1"/>
  <c r="BB1756" i="22"/>
  <c r="AP1757" i="20"/>
  <c r="AT1757" i="20" s="1"/>
  <c r="AR1757" i="20"/>
  <c r="AZ1757" i="22"/>
  <c r="BD1757" i="22" s="1"/>
  <c r="BB1757" i="22"/>
  <c r="AP1758" i="20"/>
  <c r="AT1758" i="20" s="1"/>
  <c r="AR1758" i="20"/>
  <c r="AZ1758" i="22"/>
  <c r="BD1758" i="22" s="1"/>
  <c r="BB1758" i="22"/>
  <c r="AP1759" i="20"/>
  <c r="AT1759" i="20" s="1"/>
  <c r="AR1759" i="20"/>
  <c r="AZ1759" i="22"/>
  <c r="BD1759" i="22" s="1"/>
  <c r="BB1759" i="22"/>
  <c r="AP1760" i="20"/>
  <c r="AT1760" i="20" s="1"/>
  <c r="AR1760" i="20"/>
  <c r="AZ1760" i="22"/>
  <c r="BD1760" i="22" s="1"/>
  <c r="BB1760" i="22"/>
  <c r="AP1761" i="20"/>
  <c r="AT1761" i="20" s="1"/>
  <c r="AR1761" i="20"/>
  <c r="AZ1761" i="22"/>
  <c r="BD1761" i="22" s="1"/>
  <c r="BB1761" i="22"/>
  <c r="AP1762" i="20"/>
  <c r="AT1762" i="20" s="1"/>
  <c r="AR1762" i="20"/>
  <c r="AZ1762" i="22"/>
  <c r="BD1762" i="22" s="1"/>
  <c r="BB1762" i="22"/>
  <c r="AP1763" i="20"/>
  <c r="AT1763" i="20" s="1"/>
  <c r="AR1763" i="20"/>
  <c r="AZ1763" i="22"/>
  <c r="BD1763" i="22" s="1"/>
  <c r="BB1763" i="22"/>
  <c r="AP1764" i="20"/>
  <c r="AT1764" i="20" s="1"/>
  <c r="AR1764" i="20"/>
  <c r="AZ1764" i="22"/>
  <c r="BD1764" i="22" s="1"/>
  <c r="BB1764" i="22"/>
  <c r="AP1765" i="20"/>
  <c r="AT1765" i="20" s="1"/>
  <c r="AR1765" i="20"/>
  <c r="AZ1765" i="22"/>
  <c r="BD1765" i="22" s="1"/>
  <c r="BB1765" i="22"/>
  <c r="AP1766" i="20"/>
  <c r="AT1766" i="20" s="1"/>
  <c r="AR1766" i="20"/>
  <c r="AZ1766" i="22"/>
  <c r="BD1766" i="22" s="1"/>
  <c r="BB1766" i="22"/>
  <c r="AP1767" i="20"/>
  <c r="AT1767" i="20" s="1"/>
  <c r="AR1767" i="20"/>
  <c r="AZ1767" i="22"/>
  <c r="BD1767" i="22" s="1"/>
  <c r="BB1767" i="22"/>
  <c r="AP1768" i="20"/>
  <c r="AT1768" i="20" s="1"/>
  <c r="AR1768" i="20"/>
  <c r="AZ1768" i="22"/>
  <c r="BD1768" i="22" s="1"/>
  <c r="BB1768" i="22"/>
  <c r="AP1769" i="20"/>
  <c r="AT1769" i="20" s="1"/>
  <c r="AR1769" i="20"/>
  <c r="AZ1769" i="22"/>
  <c r="BD1769" i="22" s="1"/>
  <c r="BB1769" i="22"/>
  <c r="AP1770" i="20"/>
  <c r="AT1770" i="20" s="1"/>
  <c r="AR1770" i="20"/>
  <c r="AZ1770" i="22"/>
  <c r="BD1770" i="22" s="1"/>
  <c r="BB1770" i="22"/>
  <c r="AP1771" i="20"/>
  <c r="AT1771" i="20" s="1"/>
  <c r="AR1771" i="20"/>
  <c r="AZ1771" i="22"/>
  <c r="BD1771" i="22" s="1"/>
  <c r="BB1771" i="22"/>
  <c r="AP1772" i="20"/>
  <c r="AT1772" i="20" s="1"/>
  <c r="AR1772" i="20"/>
  <c r="AZ1772" i="22"/>
  <c r="BD1772" i="22" s="1"/>
  <c r="BB1772" i="22"/>
  <c r="AP1773" i="20"/>
  <c r="AT1773" i="20" s="1"/>
  <c r="AR1773" i="20"/>
  <c r="AZ1773" i="22"/>
  <c r="BD1773" i="22" s="1"/>
  <c r="BB1773" i="22"/>
  <c r="AP1774" i="20"/>
  <c r="AT1774" i="20" s="1"/>
  <c r="AR1774" i="20"/>
  <c r="AZ1774" i="22"/>
  <c r="BD1774" i="22" s="1"/>
  <c r="BB1774" i="22"/>
  <c r="AP1775" i="20"/>
  <c r="AT1775" i="20" s="1"/>
  <c r="AR1775" i="20"/>
  <c r="AZ1775" i="22"/>
  <c r="BD1775" i="22" s="1"/>
  <c r="BB1775" i="22"/>
  <c r="AP1776" i="20"/>
  <c r="AT1776" i="20" s="1"/>
  <c r="AR1776" i="20"/>
  <c r="AZ1776" i="22"/>
  <c r="BD1776" i="22" s="1"/>
  <c r="BB1776" i="22"/>
  <c r="AP1777" i="20"/>
  <c r="AT1777" i="20" s="1"/>
  <c r="AR1777" i="20"/>
  <c r="AZ1777" i="22"/>
  <c r="BD1777" i="22" s="1"/>
  <c r="BB1777" i="22"/>
  <c r="AP1778" i="20"/>
  <c r="AT1778" i="20" s="1"/>
  <c r="AR1778" i="20"/>
  <c r="AZ1778" i="22"/>
  <c r="BD1778" i="22" s="1"/>
  <c r="BB1778" i="22"/>
  <c r="AP1779" i="20"/>
  <c r="AT1779" i="20" s="1"/>
  <c r="AR1779" i="20"/>
  <c r="AZ1779" i="22"/>
  <c r="BD1779" i="22" s="1"/>
  <c r="BB1779" i="22"/>
  <c r="AP1780" i="20"/>
  <c r="AT1780" i="20" s="1"/>
  <c r="AR1780" i="20"/>
  <c r="AZ1780" i="22"/>
  <c r="BD1780" i="22" s="1"/>
  <c r="BB1780" i="22"/>
  <c r="AP1781" i="20"/>
  <c r="AT1781" i="20" s="1"/>
  <c r="AR1781" i="20"/>
  <c r="AZ1781" i="22"/>
  <c r="BD1781" i="22" s="1"/>
  <c r="BB1781" i="22"/>
  <c r="AP1782" i="20"/>
  <c r="AT1782" i="20" s="1"/>
  <c r="AR1782" i="20"/>
  <c r="AZ1782" i="22"/>
  <c r="BD1782" i="22" s="1"/>
  <c r="BB1782" i="22"/>
  <c r="AP1783" i="20"/>
  <c r="AT1783" i="20" s="1"/>
  <c r="AR1783" i="20"/>
  <c r="AZ1783" i="22"/>
  <c r="BD1783" i="22" s="1"/>
  <c r="BB1783" i="22"/>
  <c r="AP1784" i="20"/>
  <c r="AT1784" i="20" s="1"/>
  <c r="AR1784" i="20"/>
  <c r="AZ1784" i="22"/>
  <c r="BD1784" i="22" s="1"/>
  <c r="BB1784" i="22"/>
  <c r="AP1785" i="20"/>
  <c r="AT1785" i="20" s="1"/>
  <c r="AR1785" i="20"/>
  <c r="AZ1785" i="22"/>
  <c r="BD1785" i="22" s="1"/>
  <c r="BB1785" i="22"/>
  <c r="AP1786" i="20"/>
  <c r="AT1786" i="20" s="1"/>
  <c r="AR1786" i="20"/>
  <c r="AZ1786" i="22"/>
  <c r="BD1786" i="22" s="1"/>
  <c r="BB1786" i="22"/>
  <c r="AP1787" i="20"/>
  <c r="AT1787" i="20" s="1"/>
  <c r="AR1787" i="20"/>
  <c r="AZ1787" i="22"/>
  <c r="BD1787" i="22" s="1"/>
  <c r="BB1787" i="22"/>
  <c r="AP1788" i="20"/>
  <c r="AT1788" i="20" s="1"/>
  <c r="AR1788" i="20"/>
  <c r="AZ1788" i="22"/>
  <c r="BD1788" i="22" s="1"/>
  <c r="BB1788" i="22"/>
  <c r="AP1789" i="20"/>
  <c r="AT1789" i="20" s="1"/>
  <c r="AR1789" i="20"/>
  <c r="AZ1789" i="22"/>
  <c r="BD1789" i="22" s="1"/>
  <c r="BB1789" i="22"/>
  <c r="AP1790" i="20"/>
  <c r="AT1790" i="20" s="1"/>
  <c r="AR1790" i="20"/>
  <c r="AZ1790" i="22"/>
  <c r="BD1790" i="22" s="1"/>
  <c r="BB1790" i="22"/>
  <c r="AP1791" i="20"/>
  <c r="AT1791" i="20" s="1"/>
  <c r="AR1791" i="20"/>
  <c r="AZ1791" i="22"/>
  <c r="BD1791" i="22" s="1"/>
  <c r="BB1791" i="22"/>
  <c r="AP1792" i="20"/>
  <c r="AT1792" i="20" s="1"/>
  <c r="AR1792" i="20"/>
  <c r="AZ1792" i="22"/>
  <c r="BD1792" i="22" s="1"/>
  <c r="BB1792" i="22"/>
  <c r="AP1793" i="20"/>
  <c r="AT1793" i="20" s="1"/>
  <c r="AR1793" i="20"/>
  <c r="AZ1793" i="22"/>
  <c r="BD1793" i="22" s="1"/>
  <c r="BB1793" i="22"/>
  <c r="AP1794" i="20"/>
  <c r="AT1794" i="20" s="1"/>
  <c r="AR1794" i="20"/>
  <c r="AZ1794" i="22"/>
  <c r="BD1794" i="22" s="1"/>
  <c r="BB1794" i="22"/>
  <c r="AP1795" i="20"/>
  <c r="AT1795" i="20" s="1"/>
  <c r="AR1795" i="20"/>
  <c r="AZ1795" i="22"/>
  <c r="BD1795" i="22" s="1"/>
  <c r="BB1795" i="22"/>
  <c r="AP1796" i="20"/>
  <c r="AT1796" i="20" s="1"/>
  <c r="AR1796" i="20"/>
  <c r="AZ1796" i="22"/>
  <c r="BD1796" i="22" s="1"/>
  <c r="BB1796" i="22"/>
  <c r="AP1797" i="20"/>
  <c r="AT1797" i="20" s="1"/>
  <c r="AR1797" i="20"/>
  <c r="AZ1797" i="22"/>
  <c r="BD1797" i="22" s="1"/>
  <c r="BB1797" i="22"/>
  <c r="AP1798" i="20"/>
  <c r="AT1798" i="20" s="1"/>
  <c r="AR1798" i="20"/>
  <c r="AZ1798" i="22"/>
  <c r="BD1798" i="22" s="1"/>
  <c r="BB1798" i="22"/>
  <c r="AP1799" i="20"/>
  <c r="AT1799" i="20" s="1"/>
  <c r="AR1799" i="20"/>
  <c r="AZ1799" i="22"/>
  <c r="BD1799" i="22" s="1"/>
  <c r="BB1799" i="22"/>
  <c r="AP1800" i="20"/>
  <c r="AT1800" i="20" s="1"/>
  <c r="AR1800" i="20"/>
  <c r="AZ1800" i="22"/>
  <c r="BD1800" i="22" s="1"/>
  <c r="BB1800" i="22"/>
  <c r="AP1801" i="20"/>
  <c r="AT1801" i="20" s="1"/>
  <c r="AR1801" i="20"/>
  <c r="AZ1801" i="22"/>
  <c r="BD1801" i="22" s="1"/>
  <c r="BB1801" i="22"/>
  <c r="AP1802" i="20"/>
  <c r="AT1802" i="20" s="1"/>
  <c r="AR1802" i="20"/>
  <c r="AZ1802" i="22"/>
  <c r="BD1802" i="22" s="1"/>
  <c r="BB1802" i="22"/>
  <c r="AP1803" i="20"/>
  <c r="AT1803" i="20" s="1"/>
  <c r="AR1803" i="20"/>
  <c r="AZ1803" i="22"/>
  <c r="BD1803" i="22" s="1"/>
  <c r="BB1803" i="22"/>
  <c r="AP1804" i="20"/>
  <c r="AT1804" i="20" s="1"/>
  <c r="AR1804" i="20"/>
  <c r="AZ1804" i="22"/>
  <c r="BD1804" i="22" s="1"/>
  <c r="BB1804" i="22"/>
  <c r="AP1805" i="20"/>
  <c r="AT1805" i="20" s="1"/>
  <c r="AR1805" i="20"/>
  <c r="AZ1805" i="22"/>
  <c r="BD1805" i="22" s="1"/>
  <c r="BB1805" i="22"/>
  <c r="AP1806" i="20"/>
  <c r="AT1806" i="20" s="1"/>
  <c r="AR1806" i="20"/>
  <c r="AZ1806" i="22"/>
  <c r="BD1806" i="22" s="1"/>
  <c r="BB1806" i="22"/>
  <c r="AP1807" i="20"/>
  <c r="AT1807" i="20" s="1"/>
  <c r="AR1807" i="20"/>
  <c r="AZ1807" i="22"/>
  <c r="BD1807" i="22" s="1"/>
  <c r="BB1807" i="22"/>
  <c r="AP1808" i="20"/>
  <c r="AT1808" i="20" s="1"/>
  <c r="AR1808" i="20"/>
  <c r="AZ1808" i="22"/>
  <c r="BD1808" i="22" s="1"/>
  <c r="BB1808" i="22"/>
  <c r="AP1809" i="20"/>
  <c r="AT1809" i="20" s="1"/>
  <c r="AR1809" i="20"/>
  <c r="AZ1809" i="22"/>
  <c r="BD1809" i="22" s="1"/>
  <c r="BB1809" i="22"/>
  <c r="AP1810" i="20"/>
  <c r="AT1810" i="20" s="1"/>
  <c r="AR1810" i="20"/>
  <c r="AZ1810" i="22"/>
  <c r="BD1810" i="22" s="1"/>
  <c r="BB1810" i="22"/>
  <c r="AP1811" i="20"/>
  <c r="AT1811" i="20" s="1"/>
  <c r="AR1811" i="20"/>
  <c r="AZ1811" i="22"/>
  <c r="BD1811" i="22" s="1"/>
  <c r="BB1811" i="22"/>
  <c r="AP1812" i="20"/>
  <c r="AT1812" i="20" s="1"/>
  <c r="AR1812" i="20"/>
  <c r="AZ1812" i="22"/>
  <c r="BD1812" i="22" s="1"/>
  <c r="BB1812" i="22"/>
  <c r="AP1813" i="20"/>
  <c r="AT1813" i="20" s="1"/>
  <c r="AR1813" i="20"/>
  <c r="AZ1813" i="22"/>
  <c r="BD1813" i="22" s="1"/>
  <c r="BB1813" i="22"/>
  <c r="AP1814" i="20"/>
  <c r="AT1814" i="20" s="1"/>
  <c r="AR1814" i="20"/>
  <c r="AZ1814" i="22"/>
  <c r="BD1814" i="22" s="1"/>
  <c r="BB1814" i="22"/>
  <c r="AP1815" i="20"/>
  <c r="AT1815" i="20" s="1"/>
  <c r="AR1815" i="20"/>
  <c r="AZ1815" i="22"/>
  <c r="BD1815" i="22" s="1"/>
  <c r="BB1815" i="22"/>
  <c r="AP1816" i="20"/>
  <c r="AT1816" i="20" s="1"/>
  <c r="AR1816" i="20"/>
  <c r="AZ1816" i="22"/>
  <c r="BD1816" i="22" s="1"/>
  <c r="BB1816" i="22"/>
  <c r="AP1817" i="20"/>
  <c r="AT1817" i="20" s="1"/>
  <c r="AR1817" i="20"/>
  <c r="AZ1817" i="22"/>
  <c r="BD1817" i="22" s="1"/>
  <c r="BB1817" i="22"/>
  <c r="AP1818" i="20"/>
  <c r="AT1818" i="20" s="1"/>
  <c r="AR1818" i="20"/>
  <c r="AZ1818" i="22"/>
  <c r="BD1818" i="22" s="1"/>
  <c r="BB1818" i="22"/>
  <c r="AP1819" i="20"/>
  <c r="AT1819" i="20" s="1"/>
  <c r="AR1819" i="20"/>
  <c r="AZ1819" i="22"/>
  <c r="BD1819" i="22" s="1"/>
  <c r="BB1819" i="22"/>
  <c r="AP1820" i="20"/>
  <c r="AT1820" i="20" s="1"/>
  <c r="AR1820" i="20"/>
  <c r="AZ1820" i="22"/>
  <c r="BD1820" i="22" s="1"/>
  <c r="BB1820" i="22"/>
  <c r="AP1821" i="20"/>
  <c r="AT1821" i="20" s="1"/>
  <c r="AR1821" i="20"/>
  <c r="AZ1821" i="22"/>
  <c r="BD1821" i="22" s="1"/>
  <c r="BB1821" i="22"/>
  <c r="AP1822" i="20"/>
  <c r="AT1822" i="20" s="1"/>
  <c r="AR1822" i="20"/>
  <c r="AZ1822" i="22"/>
  <c r="BD1822" i="22" s="1"/>
  <c r="BB1822" i="22"/>
  <c r="AP1823" i="20"/>
  <c r="AT1823" i="20" s="1"/>
  <c r="AR1823" i="20"/>
  <c r="AZ1823" i="22"/>
  <c r="BD1823" i="22" s="1"/>
  <c r="BB1823" i="22"/>
  <c r="AP1824" i="20"/>
  <c r="AT1824" i="20" s="1"/>
  <c r="AR1824" i="20"/>
  <c r="AZ1824" i="22"/>
  <c r="BD1824" i="22" s="1"/>
  <c r="BB1824" i="22"/>
  <c r="AP1825" i="20"/>
  <c r="AT1825" i="20" s="1"/>
  <c r="AR1825" i="20"/>
  <c r="AZ1825" i="22"/>
  <c r="BD1825" i="22" s="1"/>
  <c r="BB1825" i="22"/>
  <c r="AP1826" i="20"/>
  <c r="AT1826" i="20" s="1"/>
  <c r="AR1826" i="20"/>
  <c r="AZ1826" i="22"/>
  <c r="BD1826" i="22" s="1"/>
  <c r="BB1826" i="22"/>
  <c r="AP1827" i="20"/>
  <c r="AT1827" i="20" s="1"/>
  <c r="AR1827" i="20"/>
  <c r="AZ1827" i="22"/>
  <c r="BD1827" i="22" s="1"/>
  <c r="BB1827" i="22"/>
  <c r="AP1828" i="20"/>
  <c r="AT1828" i="20" s="1"/>
  <c r="AR1828" i="20"/>
  <c r="AZ1828" i="22"/>
  <c r="BD1828" i="22" s="1"/>
  <c r="BB1828" i="22"/>
  <c r="AP1829" i="20"/>
  <c r="AT1829" i="20" s="1"/>
  <c r="AR1829" i="20"/>
  <c r="AZ1829" i="22"/>
  <c r="BD1829" i="22" s="1"/>
  <c r="BB1829" i="22"/>
  <c r="AP1830" i="20"/>
  <c r="AT1830" i="20" s="1"/>
  <c r="AR1830" i="20"/>
  <c r="AZ1830" i="22"/>
  <c r="BD1830" i="22" s="1"/>
  <c r="BB1830" i="22"/>
  <c r="AP1831" i="20"/>
  <c r="AT1831" i="20" s="1"/>
  <c r="AR1831" i="20"/>
  <c r="AZ1831" i="22"/>
  <c r="BD1831" i="22" s="1"/>
  <c r="BB1831" i="22"/>
  <c r="AP1832" i="20"/>
  <c r="AT1832" i="20" s="1"/>
  <c r="AR1832" i="20"/>
  <c r="AZ1832" i="22"/>
  <c r="BD1832" i="22" s="1"/>
  <c r="BB1832" i="22"/>
  <c r="AP1833" i="20"/>
  <c r="AT1833" i="20" s="1"/>
  <c r="AR1833" i="20"/>
  <c r="AZ1833" i="22"/>
  <c r="BD1833" i="22" s="1"/>
  <c r="BB1833" i="22"/>
  <c r="AP1834" i="20"/>
  <c r="AT1834" i="20" s="1"/>
  <c r="AR1834" i="20"/>
  <c r="AZ1834" i="22"/>
  <c r="BD1834" i="22" s="1"/>
  <c r="BB1834" i="22"/>
  <c r="AP1835" i="20"/>
  <c r="AT1835" i="20" s="1"/>
  <c r="AR1835" i="20"/>
  <c r="AZ1835" i="22"/>
  <c r="BD1835" i="22" s="1"/>
  <c r="BB1835" i="22"/>
  <c r="AP1836" i="20"/>
  <c r="AT1836" i="20" s="1"/>
  <c r="AR1836" i="20"/>
  <c r="AZ1836" i="22"/>
  <c r="BD1836" i="22" s="1"/>
  <c r="BB1836" i="22"/>
  <c r="AP1837" i="20"/>
  <c r="AT1837" i="20" s="1"/>
  <c r="AR1837" i="20"/>
  <c r="AZ1837" i="22"/>
  <c r="BD1837" i="22" s="1"/>
  <c r="BB1837" i="22"/>
  <c r="AP1838" i="20"/>
  <c r="AT1838" i="20" s="1"/>
  <c r="AR1838" i="20"/>
  <c r="AZ1838" i="22"/>
  <c r="BD1838" i="22" s="1"/>
  <c r="BB1838" i="22"/>
  <c r="AP1839" i="20"/>
  <c r="AT1839" i="20" s="1"/>
  <c r="AR1839" i="20"/>
  <c r="AZ1839" i="22"/>
  <c r="BD1839" i="22" s="1"/>
  <c r="BB1839" i="22"/>
  <c r="AP1840" i="20"/>
  <c r="AT1840" i="20" s="1"/>
  <c r="AR1840" i="20"/>
  <c r="AZ1840" i="22"/>
  <c r="BD1840" i="22" s="1"/>
  <c r="BB1840" i="22"/>
  <c r="AP1841" i="20"/>
  <c r="AT1841" i="20" s="1"/>
  <c r="AR1841" i="20"/>
  <c r="AZ1841" i="22"/>
  <c r="BD1841" i="22" s="1"/>
  <c r="BB1841" i="22"/>
  <c r="AP1842" i="20"/>
  <c r="AT1842" i="20" s="1"/>
  <c r="AR1842" i="20"/>
  <c r="AZ1842" i="22"/>
  <c r="BD1842" i="22" s="1"/>
  <c r="BB1842" i="22"/>
  <c r="AP1843" i="20"/>
  <c r="AT1843" i="20" s="1"/>
  <c r="AR1843" i="20"/>
  <c r="AZ1843" i="22"/>
  <c r="BD1843" i="22" s="1"/>
  <c r="BB1843" i="22"/>
  <c r="AP1844" i="20"/>
  <c r="AT1844" i="20" s="1"/>
  <c r="AR1844" i="20"/>
  <c r="AZ1844" i="22"/>
  <c r="BD1844" i="22" s="1"/>
  <c r="BB1844" i="22"/>
  <c r="AP1845" i="20"/>
  <c r="AT1845" i="20" s="1"/>
  <c r="AR1845" i="20"/>
  <c r="AZ1845" i="22"/>
  <c r="BD1845" i="22" s="1"/>
  <c r="BB1845" i="22"/>
  <c r="AP1846" i="20"/>
  <c r="AT1846" i="20" s="1"/>
  <c r="AR1846" i="20"/>
  <c r="AZ1846" i="22"/>
  <c r="BD1846" i="22" s="1"/>
  <c r="BB1846" i="22"/>
  <c r="AP1847" i="20"/>
  <c r="AT1847" i="20" s="1"/>
  <c r="AR1847" i="20"/>
  <c r="AZ1847" i="22"/>
  <c r="BD1847" i="22" s="1"/>
  <c r="BB1847" i="22"/>
  <c r="AP1848" i="20"/>
  <c r="AT1848" i="20" s="1"/>
  <c r="AR1848" i="20"/>
  <c r="AZ1848" i="22"/>
  <c r="BD1848" i="22" s="1"/>
  <c r="BB1848" i="22"/>
  <c r="AP1849" i="20"/>
  <c r="AT1849" i="20" s="1"/>
  <c r="AR1849" i="20"/>
  <c r="AZ1849" i="22"/>
  <c r="BD1849" i="22" s="1"/>
  <c r="BB1849" i="22"/>
  <c r="AP1850" i="20"/>
  <c r="AT1850" i="20" s="1"/>
  <c r="AR1850" i="20"/>
  <c r="AZ1850" i="22"/>
  <c r="BD1850" i="22" s="1"/>
  <c r="BB1850" i="22"/>
  <c r="AP1851" i="20"/>
  <c r="AT1851" i="20" s="1"/>
  <c r="AR1851" i="20"/>
  <c r="AZ1851" i="22"/>
  <c r="BD1851" i="22" s="1"/>
  <c r="BB1851" i="22"/>
  <c r="AP1852" i="20"/>
  <c r="AT1852" i="20" s="1"/>
  <c r="AR1852" i="20"/>
  <c r="AZ1852" i="22"/>
  <c r="BD1852" i="22" s="1"/>
  <c r="BB1852" i="22"/>
  <c r="AP1853" i="20"/>
  <c r="AT1853" i="20" s="1"/>
  <c r="AR1853" i="20"/>
  <c r="AZ1853" i="22"/>
  <c r="BD1853" i="22" s="1"/>
  <c r="BB1853" i="22"/>
  <c r="AP1854" i="20"/>
  <c r="AT1854" i="20" s="1"/>
  <c r="AR1854" i="20"/>
  <c r="AZ1854" i="22"/>
  <c r="BD1854" i="22" s="1"/>
  <c r="BB1854" i="22"/>
  <c r="AP1855" i="20"/>
  <c r="AT1855" i="20" s="1"/>
  <c r="AR1855" i="20"/>
  <c r="AZ1855" i="22"/>
  <c r="BD1855" i="22" s="1"/>
  <c r="BB1855" i="22"/>
  <c r="AP1856" i="20"/>
  <c r="AT1856" i="20" s="1"/>
  <c r="AR1856" i="20"/>
  <c r="AZ1856" i="22"/>
  <c r="BD1856" i="22" s="1"/>
  <c r="BB1856" i="22"/>
  <c r="AP1857" i="20"/>
  <c r="AT1857" i="20" s="1"/>
  <c r="AR1857" i="20"/>
  <c r="AZ1857" i="22"/>
  <c r="BD1857" i="22" s="1"/>
  <c r="BB1857" i="22"/>
  <c r="AP1858" i="20"/>
  <c r="AT1858" i="20" s="1"/>
  <c r="AR1858" i="20"/>
  <c r="AZ1858" i="22"/>
  <c r="BD1858" i="22" s="1"/>
  <c r="BB1858" i="22"/>
  <c r="AP1859" i="20"/>
  <c r="AT1859" i="20" s="1"/>
  <c r="AR1859" i="20"/>
  <c r="AZ1859" i="22"/>
  <c r="BD1859" i="22" s="1"/>
  <c r="BB1859" i="22"/>
  <c r="AP1860" i="20"/>
  <c r="AT1860" i="20" s="1"/>
  <c r="AR1860" i="20"/>
  <c r="AZ1860" i="22"/>
  <c r="BD1860" i="22" s="1"/>
  <c r="BB1860" i="22"/>
  <c r="AP1861" i="20"/>
  <c r="AT1861" i="20" s="1"/>
  <c r="AR1861" i="20"/>
  <c r="AZ1861" i="22"/>
  <c r="BD1861" i="22" s="1"/>
  <c r="BB1861" i="22"/>
  <c r="AP1862" i="20"/>
  <c r="AT1862" i="20" s="1"/>
  <c r="AR1862" i="20"/>
  <c r="AZ1862" i="22"/>
  <c r="BD1862" i="22" s="1"/>
  <c r="BB1862" i="22"/>
  <c r="AP1863" i="20"/>
  <c r="AT1863" i="20" s="1"/>
  <c r="AR1863" i="20"/>
  <c r="AZ1863" i="22"/>
  <c r="BD1863" i="22" s="1"/>
  <c r="BB1863" i="22"/>
  <c r="AP1864" i="20"/>
  <c r="AT1864" i="20" s="1"/>
  <c r="AR1864" i="20"/>
  <c r="AZ1864" i="22"/>
  <c r="BD1864" i="22" s="1"/>
  <c r="BB1864" i="22"/>
  <c r="AP1865" i="20"/>
  <c r="AT1865" i="20" s="1"/>
  <c r="AR1865" i="20"/>
  <c r="AZ1865" i="22"/>
  <c r="BD1865" i="22" s="1"/>
  <c r="BB1865" i="22"/>
  <c r="AP1866" i="20"/>
  <c r="AT1866" i="20" s="1"/>
  <c r="AR1866" i="20"/>
  <c r="AZ1866" i="22"/>
  <c r="BD1866" i="22" s="1"/>
  <c r="BB1866" i="22"/>
  <c r="AP1867" i="20"/>
  <c r="AT1867" i="20" s="1"/>
  <c r="AR1867" i="20"/>
  <c r="AZ1867" i="22"/>
  <c r="BD1867" i="22" s="1"/>
  <c r="BB1867" i="22"/>
  <c r="AP1868" i="20"/>
  <c r="AT1868" i="20" s="1"/>
  <c r="AR1868" i="20"/>
  <c r="AZ1868" i="22"/>
  <c r="BD1868" i="22" s="1"/>
  <c r="BB1868" i="22"/>
  <c r="AP1869" i="20"/>
  <c r="AT1869" i="20" s="1"/>
  <c r="AR1869" i="20"/>
  <c r="AZ1869" i="22"/>
  <c r="BD1869" i="22" s="1"/>
  <c r="BB1869" i="22"/>
  <c r="AP1870" i="20"/>
  <c r="AT1870" i="20" s="1"/>
  <c r="AR1870" i="20"/>
  <c r="AZ1870" i="22"/>
  <c r="BD1870" i="22" s="1"/>
  <c r="BB1870" i="22"/>
  <c r="AP1871" i="20"/>
  <c r="AT1871" i="20" s="1"/>
  <c r="AR1871" i="20"/>
  <c r="AZ1871" i="22"/>
  <c r="BD1871" i="22" s="1"/>
  <c r="BB1871" i="22"/>
  <c r="AP1872" i="20"/>
  <c r="AT1872" i="20" s="1"/>
  <c r="AR1872" i="20"/>
  <c r="AZ1872" i="22"/>
  <c r="BD1872" i="22" s="1"/>
  <c r="BB1872" i="22"/>
  <c r="AP1873" i="20"/>
  <c r="AT1873" i="20" s="1"/>
  <c r="AR1873" i="20"/>
  <c r="AZ1873" i="22"/>
  <c r="BD1873" i="22" s="1"/>
  <c r="BB1873" i="22"/>
  <c r="AP1874" i="20"/>
  <c r="AT1874" i="20" s="1"/>
  <c r="AR1874" i="20"/>
  <c r="AZ1874" i="22"/>
  <c r="BD1874" i="22" s="1"/>
  <c r="BB1874" i="22"/>
  <c r="AP1875" i="20"/>
  <c r="AT1875" i="20" s="1"/>
  <c r="AR1875" i="20"/>
  <c r="AZ1875" i="22"/>
  <c r="BD1875" i="22" s="1"/>
  <c r="BB1875" i="22"/>
  <c r="AP1876" i="20"/>
  <c r="AT1876" i="20" s="1"/>
  <c r="AR1876" i="20"/>
  <c r="AZ1876" i="22"/>
  <c r="BD1876" i="22" s="1"/>
  <c r="BB1876" i="22"/>
  <c r="AP1877" i="20"/>
  <c r="AT1877" i="20" s="1"/>
  <c r="AR1877" i="20"/>
  <c r="AZ1877" i="22"/>
  <c r="BD1877" i="22" s="1"/>
  <c r="BB1877" i="22"/>
  <c r="AP1878" i="20"/>
  <c r="AT1878" i="20" s="1"/>
  <c r="AR1878" i="20"/>
  <c r="AZ1878" i="22"/>
  <c r="BD1878" i="22" s="1"/>
  <c r="BB1878" i="22"/>
  <c r="AP1879" i="20"/>
  <c r="AT1879" i="20" s="1"/>
  <c r="AR1879" i="20"/>
  <c r="AZ1879" i="22"/>
  <c r="BD1879" i="22" s="1"/>
  <c r="BB1879" i="22"/>
  <c r="AP1880" i="20"/>
  <c r="AT1880" i="20" s="1"/>
  <c r="AR1880" i="20"/>
  <c r="AZ1880" i="22"/>
  <c r="BD1880" i="22" s="1"/>
  <c r="BB1880" i="22"/>
  <c r="AP1881" i="20"/>
  <c r="AT1881" i="20" s="1"/>
  <c r="AR1881" i="20"/>
  <c r="AZ1881" i="22"/>
  <c r="BD1881" i="22" s="1"/>
  <c r="BB1881" i="22"/>
  <c r="AP1882" i="20"/>
  <c r="AT1882" i="20" s="1"/>
  <c r="AR1882" i="20"/>
  <c r="AZ1882" i="22"/>
  <c r="BD1882" i="22" s="1"/>
  <c r="BB1882" i="22"/>
  <c r="AP1883" i="20"/>
  <c r="AT1883" i="20" s="1"/>
  <c r="AR1883" i="20"/>
  <c r="AZ1883" i="22"/>
  <c r="BD1883" i="22" s="1"/>
  <c r="BB1883" i="22"/>
  <c r="AP1884" i="20"/>
  <c r="AT1884" i="20" s="1"/>
  <c r="AR1884" i="20"/>
  <c r="AZ1884" i="22"/>
  <c r="BD1884" i="22" s="1"/>
  <c r="BB1884" i="22"/>
  <c r="AP1885" i="20"/>
  <c r="AT1885" i="20" s="1"/>
  <c r="AR1885" i="20"/>
  <c r="AZ1885" i="22"/>
  <c r="BD1885" i="22" s="1"/>
  <c r="BB1885" i="22"/>
  <c r="AP1886" i="20"/>
  <c r="AT1886" i="20" s="1"/>
  <c r="AR1886" i="20"/>
  <c r="AZ1886" i="22"/>
  <c r="BD1886" i="22" s="1"/>
  <c r="BB1886" i="22"/>
  <c r="AP1887" i="20"/>
  <c r="AT1887" i="20" s="1"/>
  <c r="AR1887" i="20"/>
  <c r="AZ1887" i="22"/>
  <c r="BD1887" i="22" s="1"/>
  <c r="BB1887" i="22"/>
  <c r="AP1888" i="20"/>
  <c r="AT1888" i="20" s="1"/>
  <c r="AR1888" i="20"/>
  <c r="AZ1888" i="22"/>
  <c r="BD1888" i="22" s="1"/>
  <c r="BB1888" i="22"/>
  <c r="AP1889" i="20"/>
  <c r="AT1889" i="20" s="1"/>
  <c r="AR1889" i="20"/>
  <c r="AZ1889" i="22"/>
  <c r="BD1889" i="22" s="1"/>
  <c r="BB1889" i="22"/>
  <c r="AP1890" i="20"/>
  <c r="AT1890" i="20" s="1"/>
  <c r="AR1890" i="20"/>
  <c r="AZ1890" i="22"/>
  <c r="BD1890" i="22" s="1"/>
  <c r="BB1890" i="22"/>
  <c r="AP1891" i="20"/>
  <c r="AT1891" i="20" s="1"/>
  <c r="AR1891" i="20"/>
  <c r="AZ1891" i="22"/>
  <c r="BD1891" i="22" s="1"/>
  <c r="BB1891" i="22"/>
  <c r="AP1892" i="20"/>
  <c r="AT1892" i="20" s="1"/>
  <c r="AR1892" i="20"/>
  <c r="AZ1892" i="22"/>
  <c r="BD1892" i="22" s="1"/>
  <c r="BB1892" i="22"/>
  <c r="AP1893" i="20"/>
  <c r="AT1893" i="20" s="1"/>
  <c r="AR1893" i="20"/>
  <c r="AZ1893" i="22"/>
  <c r="BD1893" i="22" s="1"/>
  <c r="BB1893" i="22"/>
  <c r="AP1894" i="20"/>
  <c r="AT1894" i="20" s="1"/>
  <c r="AR1894" i="20"/>
  <c r="AZ1894" i="22"/>
  <c r="BD1894" i="22" s="1"/>
  <c r="BB1894" i="22"/>
  <c r="AP1895" i="20"/>
  <c r="AT1895" i="20" s="1"/>
  <c r="AR1895" i="20"/>
  <c r="AZ1895" i="22"/>
  <c r="BD1895" i="22" s="1"/>
  <c r="BB1895" i="22"/>
  <c r="AP1896" i="20"/>
  <c r="AT1896" i="20" s="1"/>
  <c r="AR1896" i="20"/>
  <c r="AZ1896" i="22"/>
  <c r="BD1896" i="22" s="1"/>
  <c r="BB1896" i="22"/>
  <c r="AP1897" i="20"/>
  <c r="AT1897" i="20" s="1"/>
  <c r="AR1897" i="20"/>
  <c r="AZ1897" i="22"/>
  <c r="BD1897" i="22" s="1"/>
  <c r="BB1897" i="22"/>
  <c r="AP1898" i="20"/>
  <c r="AT1898" i="20" s="1"/>
  <c r="AR1898" i="20"/>
  <c r="AZ1898" i="22"/>
  <c r="BD1898" i="22" s="1"/>
  <c r="BB1898" i="22"/>
  <c r="AP1899" i="20"/>
  <c r="AT1899" i="20" s="1"/>
  <c r="AR1899" i="20"/>
  <c r="AZ1899" i="22"/>
  <c r="BD1899" i="22" s="1"/>
  <c r="BB1899" i="22"/>
  <c r="AP1900" i="20"/>
  <c r="AT1900" i="20" s="1"/>
  <c r="AR1900" i="20"/>
  <c r="AZ1900" i="22"/>
  <c r="BD1900" i="22" s="1"/>
  <c r="BB1900" i="22"/>
  <c r="AP1901" i="20"/>
  <c r="AT1901" i="20" s="1"/>
  <c r="AR1901" i="20"/>
  <c r="AZ1901" i="22"/>
  <c r="BD1901" i="22" s="1"/>
  <c r="BB1901" i="22"/>
  <c r="AP1902" i="20"/>
  <c r="AT1902" i="20" s="1"/>
  <c r="AR1902" i="20"/>
  <c r="AZ1902" i="22"/>
  <c r="BD1902" i="22" s="1"/>
  <c r="BB1902" i="22"/>
  <c r="AP1903" i="20"/>
  <c r="AT1903" i="20" s="1"/>
  <c r="AR1903" i="20"/>
  <c r="AZ1903" i="22"/>
  <c r="BD1903" i="22" s="1"/>
  <c r="BB1903" i="22"/>
  <c r="AP1904" i="20"/>
  <c r="AT1904" i="20" s="1"/>
  <c r="AR1904" i="20"/>
  <c r="AZ1904" i="22"/>
  <c r="BD1904" i="22" s="1"/>
  <c r="BB1904" i="22"/>
  <c r="AP1905" i="20"/>
  <c r="AT1905" i="20" s="1"/>
  <c r="AR1905" i="20"/>
  <c r="AZ1905" i="22"/>
  <c r="BD1905" i="22" s="1"/>
  <c r="BB1905" i="22"/>
  <c r="AP1906" i="20"/>
  <c r="AT1906" i="20" s="1"/>
  <c r="AR1906" i="20"/>
  <c r="AZ1906" i="22"/>
  <c r="BD1906" i="22" s="1"/>
  <c r="BB1906" i="22"/>
  <c r="AP1907" i="20"/>
  <c r="AT1907" i="20" s="1"/>
  <c r="AR1907" i="20"/>
  <c r="AZ1907" i="22"/>
  <c r="BD1907" i="22" s="1"/>
  <c r="BB1907" i="22"/>
  <c r="AP1908" i="20"/>
  <c r="AT1908" i="20" s="1"/>
  <c r="AR1908" i="20"/>
  <c r="AZ1908" i="22"/>
  <c r="BD1908" i="22" s="1"/>
  <c r="BB1908" i="22"/>
  <c r="AP1909" i="20"/>
  <c r="AT1909" i="20" s="1"/>
  <c r="AR1909" i="20"/>
  <c r="AZ1909" i="22"/>
  <c r="BD1909" i="22" s="1"/>
  <c r="BB1909" i="22"/>
  <c r="AP1910" i="20"/>
  <c r="AT1910" i="20" s="1"/>
  <c r="AR1910" i="20"/>
  <c r="AZ1910" i="22"/>
  <c r="BD1910" i="22" s="1"/>
  <c r="BB1910" i="22"/>
  <c r="AP1911" i="20"/>
  <c r="AT1911" i="20" s="1"/>
  <c r="AR1911" i="20"/>
  <c r="AZ1911" i="22"/>
  <c r="BD1911" i="22" s="1"/>
  <c r="BB1911" i="22"/>
  <c r="AP1912" i="20"/>
  <c r="AT1912" i="20" s="1"/>
  <c r="AR1912" i="20"/>
  <c r="AZ1912" i="22"/>
  <c r="BD1912" i="22" s="1"/>
  <c r="BB1912" i="22"/>
  <c r="AP1913" i="20"/>
  <c r="AT1913" i="20" s="1"/>
  <c r="AR1913" i="20"/>
  <c r="AZ1913" i="22"/>
  <c r="BD1913" i="22" s="1"/>
  <c r="BB1913" i="22"/>
  <c r="AP1914" i="20"/>
  <c r="AT1914" i="20" s="1"/>
  <c r="AR1914" i="20"/>
  <c r="AZ1914" i="22"/>
  <c r="BD1914" i="22" s="1"/>
  <c r="BB1914" i="22"/>
  <c r="AP1915" i="20"/>
  <c r="AT1915" i="20" s="1"/>
  <c r="AR1915" i="20"/>
  <c r="AZ1915" i="22"/>
  <c r="BD1915" i="22" s="1"/>
  <c r="BB1915" i="22"/>
  <c r="AP1916" i="20"/>
  <c r="AT1916" i="20" s="1"/>
  <c r="AR1916" i="20"/>
  <c r="AZ1916" i="22"/>
  <c r="BD1916" i="22" s="1"/>
  <c r="BB1916" i="22"/>
  <c r="AP1917" i="20"/>
  <c r="AT1917" i="20" s="1"/>
  <c r="AR1917" i="20"/>
  <c r="AZ1917" i="22"/>
  <c r="BD1917" i="22" s="1"/>
  <c r="BB1917" i="22"/>
  <c r="AP1918" i="20"/>
  <c r="AT1918" i="20" s="1"/>
  <c r="AR1918" i="20"/>
  <c r="AZ1918" i="22"/>
  <c r="BD1918" i="22" s="1"/>
  <c r="BB1918" i="22"/>
  <c r="AP1919" i="20"/>
  <c r="AT1919" i="20" s="1"/>
  <c r="AR1919" i="20"/>
  <c r="AZ1919" i="22"/>
  <c r="BD1919" i="22" s="1"/>
  <c r="BB1919" i="22"/>
  <c r="AP1920" i="20"/>
  <c r="AT1920" i="20" s="1"/>
  <c r="AR1920" i="20"/>
  <c r="AZ1920" i="22"/>
  <c r="BD1920" i="22" s="1"/>
  <c r="BB1920" i="22"/>
  <c r="AP1921" i="20"/>
  <c r="AT1921" i="20" s="1"/>
  <c r="AR1921" i="20"/>
  <c r="AZ1921" i="22"/>
  <c r="BD1921" i="22" s="1"/>
  <c r="BB1921" i="22"/>
  <c r="AP1922" i="20"/>
  <c r="AT1922" i="20" s="1"/>
  <c r="AR1922" i="20"/>
  <c r="AZ1922" i="22"/>
  <c r="BD1922" i="22" s="1"/>
  <c r="BB1922" i="22"/>
  <c r="AP1923" i="20"/>
  <c r="AT1923" i="20" s="1"/>
  <c r="AR1923" i="20"/>
  <c r="AZ1923" i="22"/>
  <c r="BD1923" i="22" s="1"/>
  <c r="BB1923" i="22"/>
  <c r="AP1924" i="20"/>
  <c r="AT1924" i="20" s="1"/>
  <c r="AR1924" i="20"/>
  <c r="AZ1924" i="22"/>
  <c r="BD1924" i="22" s="1"/>
  <c r="BB1924" i="22"/>
  <c r="AP1925" i="20"/>
  <c r="AT1925" i="20" s="1"/>
  <c r="AR1925" i="20"/>
  <c r="AZ1925" i="22"/>
  <c r="BD1925" i="22" s="1"/>
  <c r="BB1925" i="22"/>
  <c r="AP1926" i="20"/>
  <c r="AT1926" i="20" s="1"/>
  <c r="AR1926" i="20"/>
  <c r="AZ1926" i="22"/>
  <c r="BD1926" i="22" s="1"/>
  <c r="BB1926" i="22"/>
  <c r="AP1927" i="20"/>
  <c r="AT1927" i="20" s="1"/>
  <c r="AR1927" i="20"/>
  <c r="AZ1927" i="22"/>
  <c r="BD1927" i="22" s="1"/>
  <c r="BB1927" i="22"/>
  <c r="AP1928" i="20"/>
  <c r="AT1928" i="20" s="1"/>
  <c r="AR1928" i="20"/>
  <c r="AZ1928" i="22"/>
  <c r="BD1928" i="22" s="1"/>
  <c r="BB1928" i="22"/>
  <c r="AP1929" i="20"/>
  <c r="AT1929" i="20" s="1"/>
  <c r="AR1929" i="20"/>
  <c r="AZ1929" i="22"/>
  <c r="BD1929" i="22" s="1"/>
  <c r="BB1929" i="22"/>
  <c r="AP1930" i="20"/>
  <c r="AT1930" i="20" s="1"/>
  <c r="AR1930" i="20"/>
  <c r="AZ1930" i="22"/>
  <c r="BD1930" i="22" s="1"/>
  <c r="BB1930" i="22"/>
  <c r="AP1931" i="20"/>
  <c r="AT1931" i="20" s="1"/>
  <c r="AR1931" i="20"/>
  <c r="AZ1931" i="22"/>
  <c r="BD1931" i="22" s="1"/>
  <c r="BB1931" i="22"/>
  <c r="AP1932" i="20"/>
  <c r="AT1932" i="20" s="1"/>
  <c r="AR1932" i="20"/>
  <c r="AZ1932" i="22"/>
  <c r="BD1932" i="22" s="1"/>
  <c r="BB1932" i="22"/>
  <c r="AP1933" i="20"/>
  <c r="AT1933" i="20" s="1"/>
  <c r="AR1933" i="20"/>
  <c r="AZ1933" i="22"/>
  <c r="BD1933" i="22" s="1"/>
  <c r="BB1933" i="22"/>
  <c r="AP1934" i="20"/>
  <c r="AT1934" i="20" s="1"/>
  <c r="AR1934" i="20"/>
  <c r="AZ1934" i="22"/>
  <c r="BD1934" i="22" s="1"/>
  <c r="BB1934" i="22"/>
  <c r="AP1935" i="20"/>
  <c r="AT1935" i="20" s="1"/>
  <c r="AR1935" i="20"/>
  <c r="AZ1935" i="22"/>
  <c r="BD1935" i="22" s="1"/>
  <c r="BB1935" i="22"/>
  <c r="AP1936" i="20"/>
  <c r="AT1936" i="20" s="1"/>
  <c r="AR1936" i="20"/>
  <c r="AZ1936" i="22"/>
  <c r="BD1936" i="22" s="1"/>
  <c r="BB1936" i="22"/>
  <c r="AP1937" i="20"/>
  <c r="AT1937" i="20" s="1"/>
  <c r="AR1937" i="20"/>
  <c r="AZ1937" i="22"/>
  <c r="BD1937" i="22" s="1"/>
  <c r="BB1937" i="22"/>
  <c r="AP1938" i="20"/>
  <c r="AT1938" i="20" s="1"/>
  <c r="AR1938" i="20"/>
  <c r="AZ1938" i="22"/>
  <c r="BD1938" i="22" s="1"/>
  <c r="BB1938" i="22"/>
  <c r="AP1939" i="20"/>
  <c r="AT1939" i="20" s="1"/>
  <c r="AR1939" i="20"/>
  <c r="AZ1939" i="22"/>
  <c r="BD1939" i="22" s="1"/>
  <c r="BB1939" i="22"/>
  <c r="AP1940" i="20"/>
  <c r="AT1940" i="20" s="1"/>
  <c r="AR1940" i="20"/>
  <c r="AZ1940" i="22"/>
  <c r="BD1940" i="22" s="1"/>
  <c r="BB1940" i="22"/>
  <c r="AP1941" i="20"/>
  <c r="AT1941" i="20" s="1"/>
  <c r="AR1941" i="20"/>
  <c r="AZ1941" i="22"/>
  <c r="BD1941" i="22" s="1"/>
  <c r="BB1941" i="22"/>
  <c r="AP1942" i="20"/>
  <c r="AT1942" i="20" s="1"/>
  <c r="AR1942" i="20"/>
  <c r="AZ1942" i="22"/>
  <c r="BD1942" i="22" s="1"/>
  <c r="BB1942" i="22"/>
  <c r="AP1943" i="20"/>
  <c r="AT1943" i="20" s="1"/>
  <c r="AR1943" i="20"/>
  <c r="AZ1943" i="22"/>
  <c r="BD1943" i="22" s="1"/>
  <c r="BB1943" i="22"/>
  <c r="AP1944" i="20"/>
  <c r="AT1944" i="20" s="1"/>
  <c r="AR1944" i="20"/>
  <c r="AZ1944" i="22"/>
  <c r="BD1944" i="22" s="1"/>
  <c r="BB1944" i="22"/>
  <c r="AP1945" i="20"/>
  <c r="AT1945" i="20" s="1"/>
  <c r="AR1945" i="20"/>
  <c r="AZ1945" i="22"/>
  <c r="BD1945" i="22" s="1"/>
  <c r="BB1945" i="22"/>
  <c r="AP1946" i="20"/>
  <c r="AT1946" i="20" s="1"/>
  <c r="AR1946" i="20"/>
  <c r="AZ1946" i="22"/>
  <c r="BD1946" i="22" s="1"/>
  <c r="BB1946" i="22"/>
  <c r="AP1947" i="20"/>
  <c r="AT1947" i="20" s="1"/>
  <c r="AR1947" i="20"/>
  <c r="AZ1947" i="22"/>
  <c r="BD1947" i="22" s="1"/>
  <c r="BB1947" i="22"/>
  <c r="AP1948" i="20"/>
  <c r="AT1948" i="20" s="1"/>
  <c r="AR1948" i="20"/>
  <c r="AZ1948" i="22"/>
  <c r="BD1948" i="22" s="1"/>
  <c r="BB1948" i="22"/>
  <c r="AP1949" i="20"/>
  <c r="AT1949" i="20" s="1"/>
  <c r="AR1949" i="20"/>
  <c r="AZ1949" i="22"/>
  <c r="BD1949" i="22" s="1"/>
  <c r="BB1949" i="22"/>
  <c r="AP1950" i="20"/>
  <c r="AT1950" i="20" s="1"/>
  <c r="AR1950" i="20"/>
  <c r="AZ1950" i="22"/>
  <c r="BD1950" i="22" s="1"/>
  <c r="BB1950" i="22"/>
  <c r="AP1951" i="20"/>
  <c r="AT1951" i="20" s="1"/>
  <c r="AR1951" i="20"/>
  <c r="AZ1951" i="22"/>
  <c r="BD1951" i="22" s="1"/>
  <c r="BB1951" i="22"/>
  <c r="AP1952" i="20"/>
  <c r="AT1952" i="20" s="1"/>
  <c r="AR1952" i="20"/>
  <c r="AZ1952" i="22"/>
  <c r="BD1952" i="22" s="1"/>
  <c r="BB1952" i="22"/>
  <c r="AP1953" i="20"/>
  <c r="AT1953" i="20" s="1"/>
  <c r="AR1953" i="20"/>
  <c r="AZ1953" i="22"/>
  <c r="BD1953" i="22" s="1"/>
  <c r="BB1953" i="22"/>
  <c r="AP1954" i="20"/>
  <c r="AT1954" i="20" s="1"/>
  <c r="AR1954" i="20"/>
  <c r="AZ1954" i="22"/>
  <c r="BD1954" i="22" s="1"/>
  <c r="BB1954" i="22"/>
  <c r="AP1955" i="20"/>
  <c r="AT1955" i="20" s="1"/>
  <c r="AR1955" i="20"/>
  <c r="AZ1955" i="22"/>
  <c r="BD1955" i="22" s="1"/>
  <c r="BB1955" i="22"/>
  <c r="AP1956" i="20"/>
  <c r="AT1956" i="20" s="1"/>
  <c r="AR1956" i="20"/>
  <c r="AZ1956" i="22"/>
  <c r="BD1956" i="22" s="1"/>
  <c r="BB1956" i="22"/>
  <c r="AP1957" i="20"/>
  <c r="AT1957" i="20" s="1"/>
  <c r="AR1957" i="20"/>
  <c r="AZ1957" i="22"/>
  <c r="BD1957" i="22" s="1"/>
  <c r="BB1957" i="22"/>
  <c r="AP1958" i="20"/>
  <c r="AT1958" i="20" s="1"/>
  <c r="AR1958" i="20"/>
  <c r="AZ1958" i="22"/>
  <c r="BD1958" i="22" s="1"/>
  <c r="BB1958" i="22"/>
  <c r="AP1959" i="20"/>
  <c r="AT1959" i="20" s="1"/>
  <c r="AR1959" i="20"/>
  <c r="AZ1959" i="22"/>
  <c r="BD1959" i="22" s="1"/>
  <c r="BB1959" i="22"/>
  <c r="AP1960" i="20"/>
  <c r="AT1960" i="20" s="1"/>
  <c r="AR1960" i="20"/>
  <c r="AZ1960" i="22"/>
  <c r="BD1960" i="22" s="1"/>
  <c r="BB1960" i="22"/>
  <c r="AP1961" i="20"/>
  <c r="AT1961" i="20" s="1"/>
  <c r="AR1961" i="20"/>
  <c r="AZ1961" i="22"/>
  <c r="BD1961" i="22" s="1"/>
  <c r="BB1961" i="22"/>
  <c r="AP1962" i="20"/>
  <c r="AT1962" i="20" s="1"/>
  <c r="AR1962" i="20"/>
  <c r="AZ1962" i="22"/>
  <c r="BD1962" i="22" s="1"/>
  <c r="BB1962" i="22"/>
  <c r="AP1963" i="20"/>
  <c r="AT1963" i="20" s="1"/>
  <c r="AR1963" i="20"/>
  <c r="AZ1963" i="22"/>
  <c r="BD1963" i="22" s="1"/>
  <c r="BB1963" i="22"/>
  <c r="AP1964" i="20"/>
  <c r="AT1964" i="20" s="1"/>
  <c r="AR1964" i="20"/>
  <c r="AZ1964" i="22"/>
  <c r="BD1964" i="22" s="1"/>
  <c r="BB1964" i="22"/>
  <c r="AP1965" i="20"/>
  <c r="AT1965" i="20" s="1"/>
  <c r="AR1965" i="20"/>
  <c r="AZ1965" i="22"/>
  <c r="BD1965" i="22" s="1"/>
  <c r="BB1965" i="22"/>
  <c r="AP1966" i="20"/>
  <c r="AT1966" i="20" s="1"/>
  <c r="AR1966" i="20"/>
  <c r="AZ1966" i="22"/>
  <c r="BD1966" i="22" s="1"/>
  <c r="BB1966" i="22"/>
  <c r="AP1967" i="20"/>
  <c r="AT1967" i="20" s="1"/>
  <c r="AR1967" i="20"/>
  <c r="AZ1967" i="22"/>
  <c r="BD1967" i="22" s="1"/>
  <c r="BB1967" i="22"/>
  <c r="AP1968" i="20"/>
  <c r="AT1968" i="20" s="1"/>
  <c r="AR1968" i="20"/>
  <c r="AZ1968" i="22"/>
  <c r="BD1968" i="22" s="1"/>
  <c r="BB1968" i="22"/>
  <c r="AP1969" i="20"/>
  <c r="AT1969" i="20" s="1"/>
  <c r="AR1969" i="20"/>
  <c r="AZ1969" i="22"/>
  <c r="BD1969" i="22" s="1"/>
  <c r="BB1969" i="22"/>
  <c r="AP1970" i="20"/>
  <c r="AT1970" i="20" s="1"/>
  <c r="AR1970" i="20"/>
  <c r="AZ1970" i="22"/>
  <c r="BD1970" i="22" s="1"/>
  <c r="BB1970" i="22"/>
  <c r="AP1971" i="20"/>
  <c r="AT1971" i="20" s="1"/>
  <c r="AR1971" i="20"/>
  <c r="AZ1971" i="22"/>
  <c r="BD1971" i="22" s="1"/>
  <c r="BB1971" i="22"/>
  <c r="AP1972" i="20"/>
  <c r="AT1972" i="20" s="1"/>
  <c r="AR1972" i="20"/>
  <c r="AZ1972" i="22"/>
  <c r="BD1972" i="22" s="1"/>
  <c r="BB1972" i="22"/>
  <c r="AP1973" i="20"/>
  <c r="AT1973" i="20" s="1"/>
  <c r="AR1973" i="20"/>
  <c r="AZ1973" i="22"/>
  <c r="BD1973" i="22" s="1"/>
  <c r="BB1973" i="22"/>
  <c r="AP1974" i="20"/>
  <c r="AT1974" i="20" s="1"/>
  <c r="AR1974" i="20"/>
  <c r="AZ1974" i="22"/>
  <c r="BD1974" i="22" s="1"/>
  <c r="BB1974" i="22"/>
  <c r="AP1975" i="20"/>
  <c r="AT1975" i="20" s="1"/>
  <c r="AR1975" i="20"/>
  <c r="AZ1975" i="22"/>
  <c r="BD1975" i="22" s="1"/>
  <c r="BB1975" i="22"/>
  <c r="AP1976" i="20"/>
  <c r="AT1976" i="20" s="1"/>
  <c r="AR1976" i="20"/>
  <c r="AZ1976" i="22"/>
  <c r="BD1976" i="22" s="1"/>
  <c r="BB1976" i="22"/>
  <c r="AP1977" i="20"/>
  <c r="AT1977" i="20" s="1"/>
  <c r="AR1977" i="20"/>
  <c r="AZ1977" i="22"/>
  <c r="BD1977" i="22" s="1"/>
  <c r="BB1977" i="22"/>
  <c r="AP1978" i="20"/>
  <c r="AT1978" i="20" s="1"/>
  <c r="AR1978" i="20"/>
  <c r="AZ1978" i="22"/>
  <c r="BD1978" i="22" s="1"/>
  <c r="BB1978" i="22"/>
  <c r="AP1979" i="20"/>
  <c r="AT1979" i="20" s="1"/>
  <c r="AR1979" i="20"/>
  <c r="AZ1979" i="22"/>
  <c r="BD1979" i="22" s="1"/>
  <c r="BB1979" i="22"/>
  <c r="AP1980" i="20"/>
  <c r="AT1980" i="20" s="1"/>
  <c r="AR1980" i="20"/>
  <c r="AZ1980" i="22"/>
  <c r="BD1980" i="22" s="1"/>
  <c r="BB1980" i="22"/>
  <c r="AP1981" i="20"/>
  <c r="AT1981" i="20" s="1"/>
  <c r="AR1981" i="20"/>
  <c r="AZ1981" i="22"/>
  <c r="BD1981" i="22" s="1"/>
  <c r="BB1981" i="22"/>
  <c r="AP1982" i="20"/>
  <c r="AT1982" i="20" s="1"/>
  <c r="AR1982" i="20"/>
  <c r="AZ1982" i="22"/>
  <c r="BD1982" i="22" s="1"/>
  <c r="BB1982" i="22"/>
  <c r="AP1983" i="20"/>
  <c r="AT1983" i="20" s="1"/>
  <c r="AR1983" i="20"/>
  <c r="AZ1983" i="22"/>
  <c r="BD1983" i="22" s="1"/>
  <c r="BB1983" i="22"/>
  <c r="AP1984" i="20"/>
  <c r="AT1984" i="20" s="1"/>
  <c r="AR1984" i="20"/>
  <c r="AZ1984" i="22"/>
  <c r="BD1984" i="22" s="1"/>
  <c r="BB1984" i="22"/>
  <c r="AP1985" i="20"/>
  <c r="AT1985" i="20" s="1"/>
  <c r="AR1985" i="20"/>
  <c r="AZ1985" i="22"/>
  <c r="BD1985" i="22" s="1"/>
  <c r="BB1985" i="22"/>
  <c r="AP1986" i="20"/>
  <c r="AT1986" i="20" s="1"/>
  <c r="AR1986" i="20"/>
  <c r="AZ1986" i="22"/>
  <c r="BD1986" i="22" s="1"/>
  <c r="BB1986" i="22"/>
  <c r="AP1987" i="20"/>
  <c r="AT1987" i="20" s="1"/>
  <c r="AR1987" i="20"/>
  <c r="AZ1987" i="22"/>
  <c r="BD1987" i="22" s="1"/>
  <c r="BB1987" i="22"/>
  <c r="AP1988" i="20"/>
  <c r="AT1988" i="20" s="1"/>
  <c r="AR1988" i="20"/>
  <c r="AZ1988" i="22"/>
  <c r="BD1988" i="22" s="1"/>
  <c r="BB1988" i="22"/>
  <c r="AP1989" i="20"/>
  <c r="AT1989" i="20" s="1"/>
  <c r="AR1989" i="20"/>
  <c r="AZ1989" i="22"/>
  <c r="BD1989" i="22" s="1"/>
  <c r="BB1989" i="22"/>
  <c r="AP1990" i="20"/>
  <c r="AT1990" i="20" s="1"/>
  <c r="AR1990" i="20"/>
  <c r="AZ1990" i="22"/>
  <c r="BD1990" i="22" s="1"/>
  <c r="BB1990" i="22"/>
  <c r="AP1991" i="20"/>
  <c r="AT1991" i="20" s="1"/>
  <c r="AR1991" i="20"/>
  <c r="AZ1991" i="22"/>
  <c r="BD1991" i="22" s="1"/>
  <c r="BB1991" i="22"/>
  <c r="AP1992" i="20"/>
  <c r="AT1992" i="20" s="1"/>
  <c r="AR1992" i="20"/>
  <c r="AZ1992" i="22"/>
  <c r="BD1992" i="22" s="1"/>
  <c r="BB1992" i="22"/>
  <c r="AP1993" i="20"/>
  <c r="AT1993" i="20" s="1"/>
  <c r="AR1993" i="20"/>
  <c r="AZ1993" i="22"/>
  <c r="BD1993" i="22" s="1"/>
  <c r="BB1993" i="22"/>
  <c r="AP1994" i="20"/>
  <c r="AT1994" i="20" s="1"/>
  <c r="AR1994" i="20"/>
  <c r="AZ1994" i="22"/>
  <c r="BD1994" i="22" s="1"/>
  <c r="BB1994" i="22"/>
  <c r="AP1995" i="20"/>
  <c r="AT1995" i="20" s="1"/>
  <c r="AR1995" i="20"/>
  <c r="AZ1995" i="22"/>
  <c r="BD1995" i="22" s="1"/>
  <c r="BB1995" i="22"/>
  <c r="AP1996" i="20"/>
  <c r="AT1996" i="20" s="1"/>
  <c r="AR1996" i="20"/>
  <c r="AZ1996" i="22"/>
  <c r="BD1996" i="22" s="1"/>
  <c r="BB1996" i="22"/>
  <c r="AP1997" i="20"/>
  <c r="AT1997" i="20" s="1"/>
  <c r="AR1997" i="20"/>
  <c r="AZ1997" i="22"/>
  <c r="BD1997" i="22" s="1"/>
  <c r="BB1997" i="22"/>
  <c r="AP1998" i="20"/>
  <c r="AT1998" i="20" s="1"/>
  <c r="AR1998" i="20"/>
  <c r="AZ1998" i="22"/>
  <c r="BD1998" i="22" s="1"/>
  <c r="BB1998" i="22"/>
  <c r="AP1999" i="20"/>
  <c r="AT1999" i="20" s="1"/>
  <c r="AR1999" i="20"/>
  <c r="AZ1999" i="22"/>
  <c r="BD1999" i="22" s="1"/>
  <c r="BB1999" i="22"/>
  <c r="AP2000" i="20"/>
  <c r="AT2000" i="20" s="1"/>
  <c r="AR2000" i="20"/>
  <c r="AZ2000" i="22"/>
  <c r="BD2000" i="22" s="1"/>
  <c r="BB2000" i="22"/>
  <c r="AP2001" i="20"/>
  <c r="AT2001" i="20" s="1"/>
  <c r="AR2001" i="20"/>
  <c r="AZ2001" i="22"/>
  <c r="BD2001" i="22" s="1"/>
  <c r="BB2001" i="22"/>
  <c r="AP2002" i="20"/>
  <c r="AT2002" i="20" s="1"/>
  <c r="AR2002" i="20"/>
  <c r="AZ2002" i="22"/>
  <c r="BD2002" i="22" s="1"/>
  <c r="BB2002" i="22"/>
  <c r="AP2003" i="20"/>
  <c r="AT2003" i="20" s="1"/>
  <c r="AR2003" i="20"/>
  <c r="AZ2003" i="22"/>
  <c r="BD2003" i="22" s="1"/>
  <c r="BB2003" i="22"/>
  <c r="AP2004" i="20"/>
  <c r="AT2004" i="20" s="1"/>
  <c r="AR2004" i="20"/>
  <c r="AZ2004" i="22"/>
  <c r="BD2004" i="22" s="1"/>
  <c r="BB2004" i="22"/>
  <c r="AP2005" i="20"/>
  <c r="AT2005" i="20" s="1"/>
  <c r="AR2005" i="20"/>
  <c r="AZ2005" i="22"/>
  <c r="BD2005" i="22" s="1"/>
  <c r="BB2005" i="22"/>
  <c r="AP2006" i="20"/>
  <c r="AT2006" i="20" s="1"/>
  <c r="AR2006" i="20"/>
  <c r="AZ2006" i="22"/>
  <c r="BD2006" i="22" s="1"/>
  <c r="BB2006" i="22"/>
  <c r="AP2007" i="20"/>
  <c r="AT2007" i="20" s="1"/>
  <c r="AR2007" i="20"/>
  <c r="AZ2007" i="22"/>
  <c r="BD2007" i="22" s="1"/>
  <c r="BB2007" i="22"/>
  <c r="AP2008" i="20"/>
  <c r="AT2008" i="20" s="1"/>
  <c r="AR2008" i="20"/>
  <c r="AZ2008" i="22"/>
  <c r="BD2008" i="22" s="1"/>
  <c r="BB2008" i="22"/>
  <c r="AP2009" i="20"/>
  <c r="AT2009" i="20" s="1"/>
  <c r="AR2009" i="20"/>
  <c r="AZ2009" i="22"/>
  <c r="BD2009" i="22" s="1"/>
  <c r="BB2009" i="22"/>
  <c r="AP2010" i="20"/>
  <c r="AT2010" i="20" s="1"/>
  <c r="AR2010" i="20"/>
  <c r="AZ2010" i="22"/>
  <c r="BD2010" i="22" s="1"/>
  <c r="BB2010" i="22"/>
  <c r="AP2011" i="20"/>
  <c r="AT2011" i="20" s="1"/>
  <c r="AR2011" i="20"/>
  <c r="AZ2011" i="22"/>
  <c r="BD2011" i="22" s="1"/>
  <c r="BB2011" i="22"/>
  <c r="AP2012" i="20"/>
  <c r="AT2012" i="20" s="1"/>
  <c r="AR2012" i="20"/>
  <c r="AZ2012" i="22"/>
  <c r="BD2012" i="22" s="1"/>
  <c r="BB2012" i="22"/>
  <c r="AP2013" i="20"/>
  <c r="AT2013" i="20" s="1"/>
  <c r="AR2013" i="20"/>
  <c r="AZ2013" i="22"/>
  <c r="BD2013" i="22" s="1"/>
  <c r="BB2013" i="22"/>
  <c r="AP2014" i="20"/>
  <c r="AT2014" i="20" s="1"/>
  <c r="AR2014" i="20"/>
  <c r="AZ2014" i="22"/>
  <c r="BD2014" i="22" s="1"/>
  <c r="BB2014" i="22"/>
  <c r="AP2015" i="20"/>
  <c r="AT2015" i="20" s="1"/>
  <c r="AR2015" i="20"/>
  <c r="AZ2015" i="22"/>
  <c r="BD2015" i="22" s="1"/>
  <c r="BB2015" i="22"/>
  <c r="AP2016" i="20"/>
  <c r="AT2016" i="20" s="1"/>
  <c r="AR2016" i="20"/>
  <c r="AZ2016" i="22"/>
  <c r="BD2016" i="22" s="1"/>
  <c r="BB2016" i="22"/>
  <c r="AP2017" i="20"/>
  <c r="AT2017" i="20" s="1"/>
  <c r="AR2017" i="20"/>
  <c r="AZ2017" i="22"/>
  <c r="BD2017" i="22" s="1"/>
  <c r="BB2017" i="22"/>
  <c r="AP2018" i="20"/>
  <c r="AT2018" i="20" s="1"/>
  <c r="AR2018" i="20"/>
  <c r="AZ2018" i="22"/>
  <c r="BD2018" i="22" s="1"/>
  <c r="BB2018" i="22"/>
  <c r="AP2019" i="20"/>
  <c r="AT2019" i="20" s="1"/>
  <c r="AR2019" i="20"/>
  <c r="AZ2019" i="22"/>
  <c r="BD2019" i="22" s="1"/>
  <c r="BB2019" i="22"/>
  <c r="AP2020" i="20"/>
  <c r="AT2020" i="20" s="1"/>
  <c r="AR2020" i="20"/>
  <c r="AZ2020" i="22"/>
  <c r="BD2020" i="22" s="1"/>
  <c r="BB2020" i="22"/>
  <c r="AP2021" i="20"/>
  <c r="AT2021" i="20" s="1"/>
  <c r="AR2021" i="20"/>
  <c r="AZ2021" i="22"/>
  <c r="BD2021" i="22" s="1"/>
  <c r="BB2021" i="22"/>
  <c r="AP2022" i="20"/>
  <c r="AT2022" i="20" s="1"/>
  <c r="AR2022" i="20"/>
  <c r="AZ2022" i="22"/>
  <c r="BD2022" i="22" s="1"/>
  <c r="BB2022" i="22"/>
  <c r="AP2023" i="20"/>
  <c r="AT2023" i="20" s="1"/>
  <c r="AR2023" i="20"/>
  <c r="AZ2023" i="22"/>
  <c r="BD2023" i="22" s="1"/>
  <c r="BB2023" i="22"/>
  <c r="AP2024" i="20"/>
  <c r="AT2024" i="20" s="1"/>
  <c r="AR2024" i="20"/>
  <c r="AZ2024" i="22"/>
  <c r="BD2024" i="22" s="1"/>
  <c r="BB2024" i="22"/>
  <c r="AP2025" i="20"/>
  <c r="AT2025" i="20" s="1"/>
  <c r="AR2025" i="20"/>
  <c r="AZ2025" i="22"/>
  <c r="BD2025" i="22" s="1"/>
  <c r="BB2025" i="22"/>
  <c r="AP2026" i="20"/>
  <c r="AT2026" i="20" s="1"/>
  <c r="AR2026" i="20"/>
  <c r="AZ2026" i="22"/>
  <c r="BD2026" i="22" s="1"/>
  <c r="BB2026" i="22"/>
  <c r="AP2027" i="20"/>
  <c r="AT2027" i="20" s="1"/>
  <c r="AR2027" i="20"/>
  <c r="AZ2027" i="22"/>
  <c r="BD2027" i="22" s="1"/>
  <c r="BB2027" i="22"/>
  <c r="AP2028" i="20"/>
  <c r="AT2028" i="20" s="1"/>
  <c r="AR2028" i="20"/>
  <c r="AZ2028" i="22"/>
  <c r="BD2028" i="22" s="1"/>
  <c r="BB2028" i="22"/>
  <c r="AP2029" i="20"/>
  <c r="AT2029" i="20" s="1"/>
  <c r="AR2029" i="20"/>
  <c r="AZ2029" i="22"/>
  <c r="BD2029" i="22" s="1"/>
  <c r="BB2029" i="22"/>
  <c r="AP2030" i="20"/>
  <c r="AT2030" i="20" s="1"/>
  <c r="AR2030" i="20"/>
  <c r="AZ2030" i="22"/>
  <c r="BD2030" i="22" s="1"/>
  <c r="BB2030" i="22"/>
  <c r="AP2031" i="20"/>
  <c r="AT2031" i="20" s="1"/>
  <c r="AR2031" i="20"/>
  <c r="AZ2031" i="22"/>
  <c r="BD2031" i="22" s="1"/>
  <c r="BB2031" i="22"/>
  <c r="AP2032" i="20"/>
  <c r="AT2032" i="20" s="1"/>
  <c r="AR2032" i="20"/>
  <c r="AZ2032" i="22"/>
  <c r="BD2032" i="22" s="1"/>
  <c r="BB2032" i="22"/>
  <c r="AP2033" i="20"/>
  <c r="AT2033" i="20" s="1"/>
  <c r="AR2033" i="20"/>
  <c r="AZ2033" i="22"/>
  <c r="BD2033" i="22" s="1"/>
  <c r="BB2033" i="22"/>
  <c r="AP2034" i="20"/>
  <c r="AT2034" i="20" s="1"/>
  <c r="AR2034" i="20"/>
  <c r="AZ2034" i="22"/>
  <c r="BD2034" i="22" s="1"/>
  <c r="BB2034" i="22"/>
  <c r="AP2035" i="20"/>
  <c r="AT2035" i="20" s="1"/>
  <c r="AR2035" i="20"/>
  <c r="AZ2035" i="22"/>
  <c r="BD2035" i="22" s="1"/>
  <c r="BB2035" i="22"/>
  <c r="AP2036" i="20"/>
  <c r="AT2036" i="20" s="1"/>
  <c r="AR2036" i="20"/>
  <c r="AZ2036" i="22"/>
  <c r="BD2036" i="22" s="1"/>
  <c r="BB2036" i="22"/>
  <c r="AP2037" i="20"/>
  <c r="AT2037" i="20" s="1"/>
  <c r="AR2037" i="20"/>
  <c r="AZ2037" i="22"/>
  <c r="BD2037" i="22" s="1"/>
  <c r="BB2037" i="22"/>
  <c r="AP2038" i="20"/>
  <c r="AT2038" i="20" s="1"/>
  <c r="AR2038" i="20"/>
  <c r="AZ2038" i="22"/>
  <c r="BD2038" i="22" s="1"/>
  <c r="BB2038" i="22"/>
  <c r="AP2039" i="20"/>
  <c r="AT2039" i="20" s="1"/>
  <c r="AR2039" i="20"/>
  <c r="AZ2039" i="22"/>
  <c r="BD2039" i="22" s="1"/>
  <c r="BB2039" i="22"/>
  <c r="AP2040" i="20"/>
  <c r="AT2040" i="20" s="1"/>
  <c r="AR2040" i="20"/>
  <c r="AZ2040" i="22"/>
  <c r="BD2040" i="22" s="1"/>
  <c r="BB2040" i="22"/>
  <c r="AP2041" i="20"/>
  <c r="AT2041" i="20" s="1"/>
  <c r="AR2041" i="20"/>
  <c r="AZ2041" i="22"/>
  <c r="BD2041" i="22" s="1"/>
  <c r="BB2041" i="22"/>
  <c r="AP2042" i="20"/>
  <c r="AT2042" i="20" s="1"/>
  <c r="AR2042" i="20"/>
  <c r="AZ2042" i="22"/>
  <c r="BD2042" i="22" s="1"/>
  <c r="BB2042" i="22"/>
  <c r="AP2043" i="20"/>
  <c r="AT2043" i="20" s="1"/>
  <c r="AR2043" i="20"/>
  <c r="AZ2043" i="22"/>
  <c r="BD2043" i="22" s="1"/>
  <c r="BB2043" i="22"/>
  <c r="AP2044" i="20"/>
  <c r="AT2044" i="20" s="1"/>
  <c r="AR2044" i="20"/>
  <c r="AZ2044" i="22"/>
  <c r="BD2044" i="22" s="1"/>
  <c r="BB2044" i="22"/>
  <c r="AP2045" i="20"/>
  <c r="AT2045" i="20" s="1"/>
  <c r="AR2045" i="20"/>
  <c r="AZ2045" i="22"/>
  <c r="BD2045" i="22" s="1"/>
  <c r="BB2045" i="22"/>
  <c r="AP2046" i="20"/>
  <c r="AT2046" i="20" s="1"/>
  <c r="AR2046" i="20"/>
  <c r="AZ2046" i="22"/>
  <c r="BD2046" i="22" s="1"/>
  <c r="BB2046" i="22"/>
  <c r="AP2047" i="20"/>
  <c r="AT2047" i="20" s="1"/>
  <c r="AR2047" i="20"/>
  <c r="AZ2047" i="22"/>
  <c r="BD2047" i="22" s="1"/>
  <c r="BB2047" i="22"/>
  <c r="AP2048" i="20"/>
  <c r="AT2048" i="20" s="1"/>
  <c r="AR2048" i="20"/>
  <c r="AZ2048" i="22"/>
  <c r="BD2048" i="22" s="1"/>
  <c r="BB2048" i="22"/>
  <c r="AP2049" i="20"/>
  <c r="AT2049" i="20" s="1"/>
  <c r="AR2049" i="20"/>
  <c r="AZ2049" i="22"/>
  <c r="BD2049" i="22" s="1"/>
  <c r="BB2049" i="22"/>
  <c r="AP2050" i="20"/>
  <c r="AT2050" i="20" s="1"/>
  <c r="AR2050" i="20"/>
  <c r="AZ2050" i="22"/>
  <c r="BD2050" i="22" s="1"/>
  <c r="BB2050" i="22"/>
  <c r="AP2051" i="20"/>
  <c r="AT2051" i="20" s="1"/>
  <c r="AR2051" i="20"/>
  <c r="AZ2051" i="22"/>
  <c r="BD2051" i="22" s="1"/>
  <c r="BB2051" i="22"/>
  <c r="AP2052" i="20"/>
  <c r="AT2052" i="20" s="1"/>
  <c r="AR2052" i="20"/>
  <c r="AZ2052" i="22"/>
  <c r="BD2052" i="22" s="1"/>
  <c r="BB2052" i="22"/>
  <c r="AP2053" i="20"/>
  <c r="AT2053" i="20" s="1"/>
  <c r="AR2053" i="20"/>
  <c r="AZ2053" i="22"/>
  <c r="BD2053" i="22" s="1"/>
  <c r="BB2053" i="22"/>
  <c r="AP2054" i="20"/>
  <c r="AT2054" i="20" s="1"/>
  <c r="AR2054" i="20"/>
  <c r="AZ2054" i="22"/>
  <c r="BD2054" i="22" s="1"/>
  <c r="BB2054" i="22"/>
  <c r="AP2055" i="20"/>
  <c r="AT2055" i="20" s="1"/>
  <c r="AR2055" i="20"/>
  <c r="AZ2055" i="22"/>
  <c r="BD2055" i="22" s="1"/>
  <c r="BB2055" i="22"/>
  <c r="AP2056" i="20"/>
  <c r="AT2056" i="20" s="1"/>
  <c r="AR2056" i="20"/>
  <c r="AZ2056" i="22"/>
  <c r="BD2056" i="22" s="1"/>
  <c r="BB2056" i="22"/>
  <c r="AP2057" i="20"/>
  <c r="AT2057" i="20" s="1"/>
  <c r="AR2057" i="20"/>
  <c r="AZ2057" i="22"/>
  <c r="BD2057" i="22" s="1"/>
  <c r="BB2057" i="22"/>
  <c r="AP2058" i="20"/>
  <c r="AT2058" i="20" s="1"/>
  <c r="AR2058" i="20"/>
  <c r="AZ2058" i="22"/>
  <c r="BD2058" i="22" s="1"/>
  <c r="BB2058" i="22"/>
  <c r="AP2059" i="20"/>
  <c r="AT2059" i="20" s="1"/>
  <c r="AR2059" i="20"/>
  <c r="AZ2059" i="22"/>
  <c r="BD2059" i="22" s="1"/>
  <c r="BB2059" i="22"/>
  <c r="AP2060" i="20"/>
  <c r="AT2060" i="20" s="1"/>
  <c r="AR2060" i="20"/>
  <c r="AZ2060" i="22"/>
  <c r="BD2060" i="22" s="1"/>
  <c r="BB2060" i="22"/>
  <c r="AP2061" i="20"/>
  <c r="AT2061" i="20" s="1"/>
  <c r="AR2061" i="20"/>
  <c r="AZ2061" i="22"/>
  <c r="BD2061" i="22" s="1"/>
  <c r="BB2061" i="22"/>
  <c r="AP2062" i="20"/>
  <c r="AT2062" i="20" s="1"/>
  <c r="AR2062" i="20"/>
  <c r="AZ2062" i="22"/>
  <c r="BD2062" i="22" s="1"/>
  <c r="BB2062" i="22"/>
  <c r="AP2063" i="20"/>
  <c r="AT2063" i="20" s="1"/>
  <c r="AR2063" i="20"/>
  <c r="AZ2063" i="22"/>
  <c r="BD2063" i="22" s="1"/>
  <c r="BB2063" i="22"/>
  <c r="AP2064" i="20"/>
  <c r="AT2064" i="20" s="1"/>
  <c r="AR2064" i="20"/>
  <c r="AZ2064" i="22"/>
  <c r="BD2064" i="22" s="1"/>
  <c r="BB2064" i="22"/>
  <c r="AP2065" i="20"/>
  <c r="AT2065" i="20" s="1"/>
  <c r="AR2065" i="20"/>
  <c r="AZ2065" i="22"/>
  <c r="BD2065" i="22" s="1"/>
  <c r="BB2065" i="22"/>
  <c r="AP2066" i="20"/>
  <c r="AT2066" i="20" s="1"/>
  <c r="AR2066" i="20"/>
  <c r="AZ2066" i="22"/>
  <c r="BD2066" i="22" s="1"/>
  <c r="BB2066" i="22"/>
  <c r="AP2067" i="20"/>
  <c r="AT2067" i="20" s="1"/>
  <c r="AR2067" i="20"/>
  <c r="AZ2067" i="22"/>
  <c r="BD2067" i="22" s="1"/>
  <c r="BB2067" i="22"/>
  <c r="AP2068" i="20"/>
  <c r="AT2068" i="20" s="1"/>
  <c r="AR2068" i="20"/>
  <c r="AZ2068" i="22"/>
  <c r="BD2068" i="22" s="1"/>
  <c r="BB2068" i="22"/>
  <c r="AP2069" i="20"/>
  <c r="AT2069" i="20" s="1"/>
  <c r="AR2069" i="20"/>
  <c r="AZ2069" i="22"/>
  <c r="BD2069" i="22" s="1"/>
  <c r="BB2069" i="22"/>
  <c r="AP2070" i="20"/>
  <c r="AT2070" i="20" s="1"/>
  <c r="AR2070" i="20"/>
  <c r="AZ2070" i="22"/>
  <c r="BD2070" i="22" s="1"/>
  <c r="BB2070" i="22"/>
  <c r="AP2071" i="20"/>
  <c r="AT2071" i="20" s="1"/>
  <c r="AR2071" i="20"/>
  <c r="AZ2071" i="22"/>
  <c r="BD2071" i="22" s="1"/>
  <c r="BB2071" i="22"/>
  <c r="AP2072" i="20"/>
  <c r="AT2072" i="20" s="1"/>
  <c r="AR2072" i="20"/>
  <c r="AZ2072" i="22"/>
  <c r="BD2072" i="22" s="1"/>
  <c r="BB2072" i="22"/>
  <c r="AP2073" i="20"/>
  <c r="AT2073" i="20" s="1"/>
  <c r="AR2073" i="20"/>
  <c r="AZ2073" i="22"/>
  <c r="BD2073" i="22" s="1"/>
  <c r="BB2073" i="22"/>
  <c r="AP2074" i="20"/>
  <c r="AT2074" i="20" s="1"/>
  <c r="AR2074" i="20"/>
  <c r="AZ2074" i="22"/>
  <c r="BD2074" i="22" s="1"/>
  <c r="BB2074" i="22"/>
  <c r="AP2075" i="20"/>
  <c r="AT2075" i="20" s="1"/>
  <c r="AR2075" i="20"/>
  <c r="AZ2075" i="22"/>
  <c r="BD2075" i="22" s="1"/>
  <c r="BB2075" i="22"/>
  <c r="AP2076" i="20"/>
  <c r="AT2076" i="20" s="1"/>
  <c r="AR2076" i="20"/>
  <c r="AZ2076" i="22"/>
  <c r="BD2076" i="22" s="1"/>
  <c r="BB2076" i="22"/>
  <c r="AP2077" i="20"/>
  <c r="AT2077" i="20" s="1"/>
  <c r="AR2077" i="20"/>
  <c r="AZ2077" i="22"/>
  <c r="BD2077" i="22" s="1"/>
  <c r="BB2077" i="22"/>
  <c r="AP2078" i="20"/>
  <c r="AT2078" i="20" s="1"/>
  <c r="AR2078" i="20"/>
  <c r="AZ2078" i="22"/>
  <c r="BD2078" i="22" s="1"/>
  <c r="BB2078" i="22"/>
  <c r="AP2079" i="20"/>
  <c r="AT2079" i="20" s="1"/>
  <c r="AR2079" i="20"/>
  <c r="AZ2079" i="22"/>
  <c r="BD2079" i="22" s="1"/>
  <c r="BB2079" i="22"/>
  <c r="AP2080" i="20"/>
  <c r="AT2080" i="20" s="1"/>
  <c r="AR2080" i="20"/>
  <c r="AZ2080" i="22"/>
  <c r="BD2080" i="22" s="1"/>
  <c r="BB2080" i="22"/>
  <c r="AP2081" i="20"/>
  <c r="AT2081" i="20" s="1"/>
  <c r="AR2081" i="20"/>
  <c r="AZ2081" i="22"/>
  <c r="BD2081" i="22" s="1"/>
  <c r="BB2081" i="22"/>
  <c r="AP2082" i="20"/>
  <c r="AT2082" i="20" s="1"/>
  <c r="AR2082" i="20"/>
  <c r="AZ2082" i="22"/>
  <c r="BD2082" i="22" s="1"/>
  <c r="BB2082" i="22"/>
  <c r="AP2083" i="20"/>
  <c r="AT2083" i="20" s="1"/>
  <c r="AR2083" i="20"/>
  <c r="AZ2083" i="22"/>
  <c r="BD2083" i="22" s="1"/>
  <c r="BB2083" i="22"/>
  <c r="AP2084" i="20"/>
  <c r="AT2084" i="20" s="1"/>
  <c r="AR2084" i="20"/>
  <c r="AZ2084" i="22"/>
  <c r="BD2084" i="22" s="1"/>
  <c r="BB2084" i="22"/>
  <c r="AP2085" i="20"/>
  <c r="AT2085" i="20" s="1"/>
  <c r="AR2085" i="20"/>
  <c r="AZ2085" i="22"/>
  <c r="BD2085" i="22" s="1"/>
  <c r="BB2085" i="22"/>
  <c r="AP2086" i="20"/>
  <c r="AT2086" i="20" s="1"/>
  <c r="AR2086" i="20"/>
  <c r="AZ2086" i="22"/>
  <c r="BD2086" i="22" s="1"/>
  <c r="BB2086" i="22"/>
  <c r="AP2087" i="20"/>
  <c r="AT2087" i="20" s="1"/>
  <c r="AR2087" i="20"/>
  <c r="AZ2087" i="22"/>
  <c r="BD2087" i="22" s="1"/>
  <c r="BB2087" i="22"/>
  <c r="AP2088" i="20"/>
  <c r="AT2088" i="20" s="1"/>
  <c r="AR2088" i="20"/>
  <c r="AZ2088" i="22"/>
  <c r="BD2088" i="22" s="1"/>
  <c r="BB2088" i="22"/>
  <c r="AP2089" i="20"/>
  <c r="AT2089" i="20" s="1"/>
  <c r="AR2089" i="20"/>
  <c r="AZ2089" i="22"/>
  <c r="BD2089" i="22" s="1"/>
  <c r="BB2089" i="22"/>
  <c r="AP2090" i="20"/>
  <c r="AT2090" i="20" s="1"/>
  <c r="AR2090" i="20"/>
  <c r="AZ2090" i="22"/>
  <c r="BD2090" i="22" s="1"/>
  <c r="BB2090" i="22"/>
  <c r="AP2091" i="20"/>
  <c r="AT2091" i="20" s="1"/>
  <c r="AR2091" i="20"/>
  <c r="AZ2091" i="22"/>
  <c r="BD2091" i="22" s="1"/>
  <c r="BB2091" i="22"/>
  <c r="AP2092" i="20"/>
  <c r="AT2092" i="20" s="1"/>
  <c r="AR2092" i="20"/>
  <c r="AZ2092" i="22"/>
  <c r="BD2092" i="22" s="1"/>
  <c r="BB2092" i="22"/>
  <c r="AP2093" i="20"/>
  <c r="AT2093" i="20" s="1"/>
  <c r="AR2093" i="20"/>
  <c r="AZ2093" i="22"/>
  <c r="BD2093" i="22" s="1"/>
  <c r="BB2093" i="22"/>
  <c r="AP2094" i="20"/>
  <c r="AT2094" i="20" s="1"/>
  <c r="AR2094" i="20"/>
  <c r="AZ2094" i="22"/>
  <c r="BD2094" i="22" s="1"/>
  <c r="BB2094" i="22"/>
  <c r="AP2095" i="20"/>
  <c r="AT2095" i="20" s="1"/>
  <c r="AR2095" i="20"/>
  <c r="AZ2095" i="22"/>
  <c r="BD2095" i="22" s="1"/>
  <c r="BB2095" i="22"/>
  <c r="AP2096" i="20"/>
  <c r="AT2096" i="20" s="1"/>
  <c r="AR2096" i="20"/>
  <c r="AZ2096" i="22"/>
  <c r="BD2096" i="22" s="1"/>
  <c r="BB2096" i="22"/>
  <c r="AP2097" i="20"/>
  <c r="AT2097" i="20" s="1"/>
  <c r="AR2097" i="20"/>
  <c r="AZ2097" i="22"/>
  <c r="BD2097" i="22" s="1"/>
  <c r="BB2097" i="22"/>
  <c r="AP2098" i="20"/>
  <c r="AT2098" i="20" s="1"/>
  <c r="AR2098" i="20"/>
  <c r="AZ2098" i="22"/>
  <c r="BD2098" i="22" s="1"/>
  <c r="BB2098" i="22"/>
  <c r="AP2099" i="20"/>
  <c r="AT2099" i="20" s="1"/>
  <c r="AR2099" i="20"/>
  <c r="AZ2099" i="22"/>
  <c r="BD2099" i="22" s="1"/>
  <c r="BB2099" i="22"/>
  <c r="AP2100" i="20"/>
  <c r="AT2100" i="20" s="1"/>
  <c r="AR2100" i="20"/>
  <c r="AZ2100" i="22"/>
  <c r="BD2100" i="22" s="1"/>
  <c r="BB2100" i="22"/>
  <c r="AP2101" i="20"/>
  <c r="AT2101" i="20" s="1"/>
  <c r="AR2101" i="20"/>
  <c r="AZ2101" i="22"/>
  <c r="BD2101" i="22" s="1"/>
  <c r="BB2101" i="22"/>
  <c r="AP2102" i="20"/>
  <c r="AT2102" i="20" s="1"/>
  <c r="AR2102" i="20"/>
  <c r="AZ2102" i="22"/>
  <c r="BD2102" i="22" s="1"/>
  <c r="BB2102" i="22"/>
  <c r="AP2103" i="20"/>
  <c r="AT2103" i="20" s="1"/>
  <c r="AR2103" i="20"/>
  <c r="AZ2103" i="22"/>
  <c r="BD2103" i="22" s="1"/>
  <c r="BB2103" i="22"/>
  <c r="AP2104" i="20"/>
  <c r="AT2104" i="20" s="1"/>
  <c r="AR2104" i="20"/>
  <c r="AZ2104" i="22"/>
  <c r="BD2104" i="22" s="1"/>
  <c r="BB2104" i="22"/>
  <c r="AP2105" i="20"/>
  <c r="AT2105" i="20" s="1"/>
  <c r="AR2105" i="20"/>
  <c r="AZ2105" i="22"/>
  <c r="BD2105" i="22" s="1"/>
  <c r="BB2105" i="22"/>
  <c r="AP2106" i="20"/>
  <c r="AT2106" i="20" s="1"/>
  <c r="AR2106" i="20"/>
  <c r="AZ2106" i="22"/>
  <c r="BD2106" i="22" s="1"/>
  <c r="BB2106" i="22"/>
  <c r="AP2107" i="20"/>
  <c r="AT2107" i="20" s="1"/>
  <c r="AR2107" i="20"/>
  <c r="AZ2107" i="22"/>
  <c r="BD2107" i="22" s="1"/>
  <c r="BB2107" i="22"/>
  <c r="AP2108" i="20"/>
  <c r="AT2108" i="20" s="1"/>
  <c r="AR2108" i="20"/>
  <c r="AZ2108" i="22"/>
  <c r="BD2108" i="22" s="1"/>
  <c r="BB2108" i="22"/>
  <c r="AP2109" i="20"/>
  <c r="AT2109" i="20" s="1"/>
  <c r="AR2109" i="20"/>
  <c r="AZ2109" i="22"/>
  <c r="BD2109" i="22" s="1"/>
  <c r="BB2109" i="22"/>
  <c r="AP2110" i="20"/>
  <c r="AT2110" i="20" s="1"/>
  <c r="AR2110" i="20"/>
  <c r="AZ2110" i="22"/>
  <c r="BD2110" i="22" s="1"/>
  <c r="BB2110" i="22"/>
  <c r="AP2111" i="20"/>
  <c r="AT2111" i="20" s="1"/>
  <c r="AR2111" i="20"/>
  <c r="AZ2111" i="22"/>
  <c r="BD2111" i="22" s="1"/>
  <c r="BB2111" i="22"/>
  <c r="AP2112" i="20"/>
  <c r="AT2112" i="20" s="1"/>
  <c r="AR2112" i="20"/>
  <c r="AZ2112" i="22"/>
  <c r="BD2112" i="22" s="1"/>
  <c r="BB2112" i="22"/>
  <c r="AP2113" i="20"/>
  <c r="AT2113" i="20" s="1"/>
  <c r="AR2113" i="20"/>
  <c r="AZ2113" i="22"/>
  <c r="BD2113" i="22" s="1"/>
  <c r="BB2113" i="22"/>
  <c r="AP2114" i="20"/>
  <c r="AT2114" i="20" s="1"/>
  <c r="AR2114" i="20"/>
  <c r="AZ2114" i="22"/>
  <c r="BD2114" i="22" s="1"/>
  <c r="BB2114" i="22"/>
  <c r="AP2115" i="20"/>
  <c r="AT2115" i="20" s="1"/>
  <c r="AR2115" i="20"/>
  <c r="AZ2115" i="22"/>
  <c r="BD2115" i="22" s="1"/>
  <c r="BB2115" i="22"/>
  <c r="AP2116" i="20"/>
  <c r="AT2116" i="20" s="1"/>
  <c r="AR2116" i="20"/>
  <c r="AZ2116" i="22"/>
  <c r="BD2116" i="22" s="1"/>
  <c r="BB2116" i="22"/>
  <c r="AP2117" i="20"/>
  <c r="AT2117" i="20" s="1"/>
  <c r="AR2117" i="20"/>
  <c r="AZ2117" i="22"/>
  <c r="BD2117" i="22" s="1"/>
  <c r="BB2117" i="22"/>
  <c r="AP2118" i="20"/>
  <c r="AT2118" i="20" s="1"/>
  <c r="AR2118" i="20"/>
  <c r="AZ2118" i="22"/>
  <c r="BD2118" i="22" s="1"/>
  <c r="BB2118" i="22"/>
  <c r="AP2119" i="20"/>
  <c r="AT2119" i="20" s="1"/>
  <c r="AR2119" i="20"/>
  <c r="AZ2119" i="22"/>
  <c r="BD2119" i="22" s="1"/>
  <c r="BB2119" i="22"/>
  <c r="AP2120" i="20"/>
  <c r="AT2120" i="20" s="1"/>
  <c r="AR2120" i="20"/>
  <c r="AZ2120" i="22"/>
  <c r="BD2120" i="22" s="1"/>
  <c r="BB2120" i="22"/>
  <c r="AP2121" i="20"/>
  <c r="AT2121" i="20" s="1"/>
  <c r="AR2121" i="20"/>
  <c r="AZ2121" i="22"/>
  <c r="BD2121" i="22" s="1"/>
  <c r="BB2121" i="22"/>
  <c r="AP2122" i="20"/>
  <c r="AT2122" i="20" s="1"/>
  <c r="AR2122" i="20"/>
  <c r="AZ2122" i="22"/>
  <c r="BD2122" i="22" s="1"/>
  <c r="BB2122" i="22"/>
  <c r="AP2123" i="20"/>
  <c r="AT2123" i="20" s="1"/>
  <c r="AR2123" i="20"/>
  <c r="AZ2123" i="22"/>
  <c r="BD2123" i="22" s="1"/>
  <c r="BB2123" i="22"/>
  <c r="AP2124" i="20"/>
  <c r="AT2124" i="20" s="1"/>
  <c r="AR2124" i="20"/>
  <c r="AZ2124" i="22"/>
  <c r="BD2124" i="22" s="1"/>
  <c r="BB2124" i="22"/>
  <c r="AP2125" i="20"/>
  <c r="AT2125" i="20" s="1"/>
  <c r="AR2125" i="20"/>
  <c r="AZ2125" i="22"/>
  <c r="BD2125" i="22" s="1"/>
  <c r="BB2125" i="22"/>
  <c r="AP2126" i="20"/>
  <c r="AT2126" i="20" s="1"/>
  <c r="AR2126" i="20"/>
  <c r="AZ2126" i="22"/>
  <c r="BD2126" i="22" s="1"/>
  <c r="BB2126" i="22"/>
  <c r="AP2127" i="20"/>
  <c r="AT2127" i="20" s="1"/>
  <c r="AR2127" i="20"/>
  <c r="AZ2127" i="22"/>
  <c r="BD2127" i="22" s="1"/>
  <c r="BB2127" i="22"/>
  <c r="AP2128" i="20"/>
  <c r="AT2128" i="20" s="1"/>
  <c r="AR2128" i="20"/>
  <c r="AZ2128" i="22"/>
  <c r="BD2128" i="22" s="1"/>
  <c r="BB2128" i="22"/>
  <c r="AP2129" i="20"/>
  <c r="AT2129" i="20" s="1"/>
  <c r="AR2129" i="20"/>
  <c r="AZ2129" i="22"/>
  <c r="BD2129" i="22" s="1"/>
  <c r="BB2129" i="22"/>
  <c r="AP2130" i="20"/>
  <c r="AT2130" i="20" s="1"/>
  <c r="AR2130" i="20"/>
  <c r="AZ2130" i="22"/>
  <c r="BD2130" i="22" s="1"/>
  <c r="BB2130" i="22"/>
  <c r="AP2131" i="20"/>
  <c r="AT2131" i="20" s="1"/>
  <c r="AR2131" i="20"/>
  <c r="AZ2131" i="22"/>
  <c r="BD2131" i="22" s="1"/>
  <c r="BB2131" i="22"/>
  <c r="AP2132" i="20"/>
  <c r="AT2132" i="20" s="1"/>
  <c r="AR2132" i="20"/>
  <c r="AZ2132" i="22"/>
  <c r="BD2132" i="22" s="1"/>
  <c r="BB2132" i="22"/>
  <c r="AP2133" i="20"/>
  <c r="AT2133" i="20" s="1"/>
  <c r="AR2133" i="20"/>
  <c r="AZ2133" i="22"/>
  <c r="BD2133" i="22" s="1"/>
  <c r="BB2133" i="22"/>
  <c r="AP2134" i="20"/>
  <c r="AT2134" i="20" s="1"/>
  <c r="AR2134" i="20"/>
  <c r="AZ2134" i="22"/>
  <c r="BD2134" i="22" s="1"/>
  <c r="BB2134" i="22"/>
  <c r="AP2135" i="20"/>
  <c r="AT2135" i="20" s="1"/>
  <c r="AR2135" i="20"/>
  <c r="AZ2135" i="22"/>
  <c r="BD2135" i="22" s="1"/>
  <c r="BB2135" i="22"/>
  <c r="AP2136" i="20"/>
  <c r="AT2136" i="20" s="1"/>
  <c r="AR2136" i="20"/>
  <c r="AZ2136" i="22"/>
  <c r="BD2136" i="22" s="1"/>
  <c r="BB2136" i="22"/>
  <c r="AP2137" i="20"/>
  <c r="AT2137" i="20" s="1"/>
  <c r="AR2137" i="20"/>
  <c r="AZ2137" i="22"/>
  <c r="BD2137" i="22" s="1"/>
  <c r="BB2137" i="22"/>
  <c r="AP2138" i="20"/>
  <c r="AT2138" i="20" s="1"/>
  <c r="AR2138" i="20"/>
  <c r="AZ2138" i="22"/>
  <c r="BD2138" i="22" s="1"/>
  <c r="BB2138" i="22"/>
  <c r="AP2139" i="20"/>
  <c r="AT2139" i="20" s="1"/>
  <c r="AR2139" i="20"/>
  <c r="AZ2139" i="22"/>
  <c r="BD2139" i="22" s="1"/>
  <c r="BB2139" i="22"/>
  <c r="AP2140" i="20"/>
  <c r="AT2140" i="20" s="1"/>
  <c r="AR2140" i="20"/>
  <c r="AZ2140" i="22"/>
  <c r="BD2140" i="22" s="1"/>
  <c r="BB2140" i="22"/>
  <c r="AP2141" i="20"/>
  <c r="AT2141" i="20" s="1"/>
  <c r="AR2141" i="20"/>
  <c r="AZ2141" i="22"/>
  <c r="BD2141" i="22" s="1"/>
  <c r="BB2141" i="22"/>
  <c r="AP2142" i="20"/>
  <c r="AT2142" i="20" s="1"/>
  <c r="AR2142" i="20"/>
  <c r="AZ2142" i="22"/>
  <c r="BD2142" i="22" s="1"/>
  <c r="BB2142" i="22"/>
  <c r="AP2143" i="20"/>
  <c r="AT2143" i="20" s="1"/>
  <c r="AR2143" i="20"/>
  <c r="AZ2143" i="22"/>
  <c r="BD2143" i="22" s="1"/>
  <c r="BB2143" i="22"/>
  <c r="AP2144" i="20"/>
  <c r="AT2144" i="20" s="1"/>
  <c r="AR2144" i="20"/>
  <c r="AZ2144" i="22"/>
  <c r="BD2144" i="22" s="1"/>
  <c r="BB2144" i="22"/>
  <c r="AP2145" i="20"/>
  <c r="AT2145" i="20" s="1"/>
  <c r="AR2145" i="20"/>
  <c r="AZ2145" i="22"/>
  <c r="BD2145" i="22" s="1"/>
  <c r="BB2145" i="22"/>
  <c r="AP2146" i="20"/>
  <c r="AT2146" i="20" s="1"/>
  <c r="AR2146" i="20"/>
  <c r="AZ2146" i="22"/>
  <c r="BD2146" i="22" s="1"/>
  <c r="BB2146" i="22"/>
  <c r="AP2147" i="20"/>
  <c r="AT2147" i="20" s="1"/>
  <c r="AR2147" i="20"/>
  <c r="AZ2147" i="22"/>
  <c r="BD2147" i="22" s="1"/>
  <c r="BB2147" i="22"/>
  <c r="AP2148" i="20"/>
  <c r="AT2148" i="20" s="1"/>
  <c r="AR2148" i="20"/>
  <c r="AZ2148" i="22"/>
  <c r="BD2148" i="22" s="1"/>
  <c r="BB2148" i="22"/>
  <c r="AP2149" i="20"/>
  <c r="AT2149" i="20" s="1"/>
  <c r="AR2149" i="20"/>
  <c r="AZ2149" i="22"/>
  <c r="BD2149" i="22" s="1"/>
  <c r="BB2149" i="22"/>
  <c r="AP2150" i="20"/>
  <c r="AT2150" i="20" s="1"/>
  <c r="AR2150" i="20"/>
  <c r="AZ2150" i="22"/>
  <c r="BD2150" i="22" s="1"/>
  <c r="BB2150" i="22"/>
  <c r="AP2151" i="20"/>
  <c r="AT2151" i="20" s="1"/>
  <c r="AR2151" i="20"/>
  <c r="AZ2151" i="22"/>
  <c r="BD2151" i="22" s="1"/>
  <c r="BB2151" i="22"/>
  <c r="AP2152" i="20"/>
  <c r="AT2152" i="20" s="1"/>
  <c r="AR2152" i="20"/>
  <c r="AZ2152" i="22"/>
  <c r="BD2152" i="22" s="1"/>
  <c r="BB2152" i="22"/>
  <c r="AP2153" i="20"/>
  <c r="AT2153" i="20" s="1"/>
  <c r="AR2153" i="20"/>
  <c r="AZ2153" i="22"/>
  <c r="BD2153" i="22" s="1"/>
  <c r="BB2153" i="22"/>
  <c r="AP2154" i="20"/>
  <c r="AT2154" i="20" s="1"/>
  <c r="AR2154" i="20"/>
  <c r="AZ2154" i="22"/>
  <c r="BD2154" i="22" s="1"/>
  <c r="BB2154" i="22"/>
  <c r="AP2155" i="20"/>
  <c r="AT2155" i="20" s="1"/>
  <c r="AR2155" i="20"/>
  <c r="AZ2155" i="22"/>
  <c r="BD2155" i="22" s="1"/>
  <c r="BB2155" i="22"/>
  <c r="AP2156" i="20"/>
  <c r="AT2156" i="20" s="1"/>
  <c r="AR2156" i="20"/>
  <c r="AZ2156" i="22"/>
  <c r="BD2156" i="22" s="1"/>
  <c r="BB2156" i="22"/>
  <c r="AP2157" i="20"/>
  <c r="AT2157" i="20" s="1"/>
  <c r="AR2157" i="20"/>
  <c r="AZ2157" i="22"/>
  <c r="BD2157" i="22" s="1"/>
  <c r="BB2157" i="22"/>
  <c r="AP2158" i="20"/>
  <c r="AT2158" i="20" s="1"/>
  <c r="AR2158" i="20"/>
  <c r="AZ2158" i="22"/>
  <c r="BD2158" i="22" s="1"/>
  <c r="BB2158" i="22"/>
  <c r="AP2159" i="20"/>
  <c r="AT2159" i="20" s="1"/>
  <c r="AR2159" i="20"/>
  <c r="AZ2159" i="22"/>
  <c r="BD2159" i="22" s="1"/>
  <c r="BB2159" i="22"/>
  <c r="AP2160" i="20"/>
  <c r="AT2160" i="20" s="1"/>
  <c r="AR2160" i="20"/>
  <c r="AZ2160" i="22"/>
  <c r="BD2160" i="22" s="1"/>
  <c r="BB2160" i="22"/>
  <c r="AP2161" i="20"/>
  <c r="AT2161" i="20" s="1"/>
  <c r="AR2161" i="20"/>
  <c r="AZ2161" i="22"/>
  <c r="BD2161" i="22" s="1"/>
  <c r="BB2161" i="22"/>
  <c r="AP2162" i="20"/>
  <c r="AT2162" i="20" s="1"/>
  <c r="AR2162" i="20"/>
  <c r="AZ2162" i="22"/>
  <c r="BD2162" i="22" s="1"/>
  <c r="BB2162" i="22"/>
  <c r="AP2163" i="20"/>
  <c r="AT2163" i="20" s="1"/>
  <c r="AR2163" i="20"/>
  <c r="AZ2163" i="22"/>
  <c r="BD2163" i="22" s="1"/>
  <c r="BB2163" i="22"/>
  <c r="AP2164" i="20"/>
  <c r="AT2164" i="20" s="1"/>
  <c r="AR2164" i="20"/>
  <c r="AZ2164" i="22"/>
  <c r="BD2164" i="22" s="1"/>
  <c r="BB2164" i="22"/>
  <c r="AP2165" i="20"/>
  <c r="AT2165" i="20" s="1"/>
  <c r="AR2165" i="20"/>
  <c r="AZ2165" i="22"/>
  <c r="BD2165" i="22" s="1"/>
  <c r="BB2165" i="22"/>
  <c r="AP2166" i="20"/>
  <c r="AT2166" i="20" s="1"/>
  <c r="AR2166" i="20"/>
  <c r="AZ2166" i="22"/>
  <c r="BD2166" i="22" s="1"/>
  <c r="BB2166" i="22"/>
  <c r="AP2167" i="20"/>
  <c r="AT2167" i="20" s="1"/>
  <c r="AR2167" i="20"/>
  <c r="AZ2167" i="22"/>
  <c r="BD2167" i="22" s="1"/>
  <c r="BB2167" i="22"/>
  <c r="AP2168" i="20"/>
  <c r="AT2168" i="20" s="1"/>
  <c r="AR2168" i="20"/>
  <c r="AZ2168" i="22"/>
  <c r="BD2168" i="22" s="1"/>
  <c r="BB2168" i="22"/>
  <c r="AP2169" i="20"/>
  <c r="AT2169" i="20" s="1"/>
  <c r="AR2169" i="20"/>
  <c r="AZ2169" i="22"/>
  <c r="BD2169" i="22" s="1"/>
  <c r="BB2169" i="22"/>
  <c r="AP2170" i="20"/>
  <c r="AT2170" i="20" s="1"/>
  <c r="AR2170" i="20"/>
  <c r="AZ2170" i="22"/>
  <c r="BD2170" i="22" s="1"/>
  <c r="BB2170" i="22"/>
  <c r="AP2171" i="20"/>
  <c r="AT2171" i="20" s="1"/>
  <c r="AR2171" i="20"/>
  <c r="AZ2171" i="22"/>
  <c r="BD2171" i="22" s="1"/>
  <c r="BB2171" i="22"/>
  <c r="AP2172" i="20"/>
  <c r="AT2172" i="20" s="1"/>
  <c r="AR2172" i="20"/>
  <c r="AZ2172" i="22"/>
  <c r="BD2172" i="22" s="1"/>
  <c r="BB2172" i="22"/>
  <c r="AP2173" i="20"/>
  <c r="AT2173" i="20" s="1"/>
  <c r="AR2173" i="20"/>
  <c r="AZ2173" i="22"/>
  <c r="BD2173" i="22" s="1"/>
  <c r="BB2173" i="22"/>
  <c r="AP2174" i="20"/>
  <c r="AT2174" i="20" s="1"/>
  <c r="AR2174" i="20"/>
  <c r="AZ2174" i="22"/>
  <c r="BD2174" i="22" s="1"/>
  <c r="BB2174" i="22"/>
  <c r="AP2175" i="20"/>
  <c r="AT2175" i="20" s="1"/>
  <c r="AR2175" i="20"/>
  <c r="AZ2175" i="22"/>
  <c r="BD2175" i="22" s="1"/>
  <c r="BB2175" i="22"/>
  <c r="AP2176" i="20"/>
  <c r="AT2176" i="20" s="1"/>
  <c r="AR2176" i="20"/>
  <c r="AZ2176" i="22"/>
  <c r="BD2176" i="22" s="1"/>
  <c r="BB2176" i="22"/>
  <c r="AP2177" i="20"/>
  <c r="AT2177" i="20" s="1"/>
  <c r="AR2177" i="20"/>
  <c r="AZ2177" i="22"/>
  <c r="BD2177" i="22" s="1"/>
  <c r="BB2177" i="22"/>
  <c r="AP2178" i="20"/>
  <c r="AT2178" i="20" s="1"/>
  <c r="AR2178" i="20"/>
  <c r="AZ2178" i="22"/>
  <c r="BD2178" i="22" s="1"/>
  <c r="BB2178" i="22"/>
  <c r="AP2179" i="20"/>
  <c r="AT2179" i="20" s="1"/>
  <c r="AR2179" i="20"/>
  <c r="AZ2179" i="22"/>
  <c r="BD2179" i="22" s="1"/>
  <c r="BB2179" i="22"/>
  <c r="AP2180" i="20"/>
  <c r="AT2180" i="20" s="1"/>
  <c r="AR2180" i="20"/>
  <c r="AZ2180" i="22"/>
  <c r="BD2180" i="22" s="1"/>
  <c r="BB2180" i="22"/>
  <c r="AP2181" i="20"/>
  <c r="AT2181" i="20" s="1"/>
  <c r="AR2181" i="20"/>
  <c r="AZ2181" i="22"/>
  <c r="BD2181" i="22" s="1"/>
  <c r="BB2181" i="22"/>
  <c r="AP2182" i="20"/>
  <c r="AT2182" i="20" s="1"/>
  <c r="AR2182" i="20"/>
  <c r="AZ2182" i="22"/>
  <c r="BD2182" i="22" s="1"/>
  <c r="BB2182" i="22"/>
  <c r="AP2183" i="20"/>
  <c r="AT2183" i="20" s="1"/>
  <c r="AR2183" i="20"/>
  <c r="AZ2183" i="22"/>
  <c r="BD2183" i="22" s="1"/>
  <c r="BB2183" i="22"/>
  <c r="AP2184" i="20"/>
  <c r="AT2184" i="20" s="1"/>
  <c r="AR2184" i="20"/>
  <c r="AZ2184" i="22"/>
  <c r="BD2184" i="22" s="1"/>
  <c r="BB2184" i="22"/>
  <c r="AP2185" i="20"/>
  <c r="AT2185" i="20" s="1"/>
  <c r="AR2185" i="20"/>
  <c r="AZ2185" i="22"/>
  <c r="BD2185" i="22" s="1"/>
  <c r="BB2185" i="22"/>
  <c r="AP2186" i="20"/>
  <c r="AT2186" i="20" s="1"/>
  <c r="AR2186" i="20"/>
  <c r="AZ2186" i="22"/>
  <c r="BD2186" i="22" s="1"/>
  <c r="BB2186" i="22"/>
  <c r="AP2187" i="20"/>
  <c r="AT2187" i="20" s="1"/>
  <c r="AR2187" i="20"/>
  <c r="AZ2187" i="22"/>
  <c r="BD2187" i="22" s="1"/>
  <c r="BB2187" i="22"/>
  <c r="AP2188" i="20"/>
  <c r="AT2188" i="20" s="1"/>
  <c r="AR2188" i="20"/>
  <c r="AZ2188" i="22"/>
  <c r="BD2188" i="22" s="1"/>
  <c r="BB2188" i="22"/>
  <c r="AP2189" i="20"/>
  <c r="AT2189" i="20" s="1"/>
  <c r="AR2189" i="20"/>
  <c r="AZ2189" i="22"/>
  <c r="BD2189" i="22" s="1"/>
  <c r="BB2189" i="22"/>
  <c r="AP2190" i="20"/>
  <c r="AT2190" i="20" s="1"/>
  <c r="AR2190" i="20"/>
  <c r="AZ2190" i="22"/>
  <c r="BD2190" i="22" s="1"/>
  <c r="BB2190" i="22"/>
  <c r="AP2191" i="20"/>
  <c r="AT2191" i="20" s="1"/>
  <c r="AR2191" i="20"/>
  <c r="AZ2191" i="22"/>
  <c r="BD2191" i="22" s="1"/>
  <c r="BB2191" i="22"/>
  <c r="AP2192" i="20"/>
  <c r="AT2192" i="20" s="1"/>
  <c r="AR2192" i="20"/>
  <c r="AZ2192" i="22"/>
  <c r="BD2192" i="22" s="1"/>
  <c r="BB2192" i="22"/>
  <c r="AP2193" i="20"/>
  <c r="AT2193" i="20" s="1"/>
  <c r="AR2193" i="20"/>
  <c r="AZ2193" i="22"/>
  <c r="BD2193" i="22" s="1"/>
  <c r="BB2193" i="22"/>
  <c r="AP2194" i="20"/>
  <c r="AT2194" i="20" s="1"/>
  <c r="AR2194" i="20"/>
  <c r="AZ2194" i="22"/>
  <c r="BD2194" i="22" s="1"/>
  <c r="BB2194" i="22"/>
  <c r="AP2195" i="20"/>
  <c r="AT2195" i="20" s="1"/>
  <c r="AR2195" i="20"/>
  <c r="AZ2195" i="22"/>
  <c r="BD2195" i="22" s="1"/>
  <c r="BB2195" i="22"/>
  <c r="AP2196" i="20"/>
  <c r="AT2196" i="20" s="1"/>
  <c r="AR2196" i="20"/>
  <c r="AZ2196" i="22"/>
  <c r="BD2196" i="22" s="1"/>
  <c r="BB2196" i="22"/>
  <c r="AP2197" i="20"/>
  <c r="AT2197" i="20" s="1"/>
  <c r="AR2197" i="20"/>
  <c r="AZ2197" i="22"/>
  <c r="BD2197" i="22" s="1"/>
  <c r="BB2197" i="22"/>
  <c r="AP2198" i="20"/>
  <c r="AT2198" i="20" s="1"/>
  <c r="AR2198" i="20"/>
  <c r="AZ2198" i="22"/>
  <c r="BD2198" i="22" s="1"/>
  <c r="BB2198" i="22"/>
  <c r="AP2199" i="20"/>
  <c r="AT2199" i="20" s="1"/>
  <c r="AR2199" i="20"/>
  <c r="AZ2199" i="22"/>
  <c r="BD2199" i="22" s="1"/>
  <c r="BB2199" i="22"/>
  <c r="AP2200" i="20"/>
  <c r="AT2200" i="20" s="1"/>
  <c r="AR2200" i="20"/>
  <c r="AZ2200" i="22"/>
  <c r="BD2200" i="22" s="1"/>
  <c r="BB2200" i="22"/>
  <c r="AP2201" i="20"/>
  <c r="AT2201" i="20" s="1"/>
  <c r="AR2201" i="20"/>
  <c r="AZ2201" i="22"/>
  <c r="BD2201" i="22" s="1"/>
  <c r="BB2201" i="22"/>
  <c r="AP2202" i="20"/>
  <c r="AT2202" i="20" s="1"/>
  <c r="AR2202" i="20"/>
  <c r="AZ2202" i="22"/>
  <c r="BD2202" i="22" s="1"/>
  <c r="BB2202" i="22"/>
  <c r="AP2203" i="20"/>
  <c r="AT2203" i="20" s="1"/>
  <c r="AR2203" i="20"/>
  <c r="AZ2203" i="22"/>
  <c r="BD2203" i="22" s="1"/>
  <c r="BB2203" i="22"/>
  <c r="AP2204" i="20"/>
  <c r="AT2204" i="20" s="1"/>
  <c r="AR2204" i="20"/>
  <c r="AZ2204" i="22"/>
  <c r="BD2204" i="22" s="1"/>
  <c r="BB2204" i="22"/>
  <c r="AP2205" i="20"/>
  <c r="AT2205" i="20" s="1"/>
  <c r="AR2205" i="20"/>
  <c r="AZ2205" i="22"/>
  <c r="BD2205" i="22" s="1"/>
  <c r="BB2205" i="22"/>
  <c r="AP2206" i="20"/>
  <c r="AT2206" i="20" s="1"/>
  <c r="AR2206" i="20"/>
  <c r="AZ2206" i="22"/>
  <c r="BD2206" i="22" s="1"/>
  <c r="BB2206" i="22"/>
  <c r="AP2207" i="20"/>
  <c r="AT2207" i="20" s="1"/>
  <c r="AR2207" i="20"/>
  <c r="AZ2207" i="22"/>
  <c r="BD2207" i="22" s="1"/>
  <c r="BB2207" i="22"/>
  <c r="AP2208" i="20"/>
  <c r="AT2208" i="20" s="1"/>
  <c r="AR2208" i="20"/>
  <c r="AZ2208" i="22"/>
  <c r="BD2208" i="22" s="1"/>
  <c r="BB2208" i="22"/>
  <c r="AP2209" i="20"/>
  <c r="AT2209" i="20" s="1"/>
  <c r="AR2209" i="20"/>
  <c r="AZ2209" i="22"/>
  <c r="BD2209" i="22" s="1"/>
  <c r="BB2209" i="22"/>
  <c r="AP2210" i="20"/>
  <c r="AT2210" i="20" s="1"/>
  <c r="AR2210" i="20"/>
  <c r="AZ2210" i="22"/>
  <c r="BD2210" i="22" s="1"/>
  <c r="BB2210" i="22"/>
  <c r="AP2211" i="20"/>
  <c r="AT2211" i="20" s="1"/>
  <c r="AR2211" i="20"/>
  <c r="AZ2211" i="22"/>
  <c r="BD2211" i="22" s="1"/>
  <c r="BB2211" i="22"/>
  <c r="AP2212" i="20"/>
  <c r="AT2212" i="20" s="1"/>
  <c r="AR2212" i="20"/>
  <c r="AZ2212" i="22"/>
  <c r="BD2212" i="22" s="1"/>
  <c r="BB2212" i="22"/>
  <c r="AP2213" i="20"/>
  <c r="AT2213" i="20" s="1"/>
  <c r="AR2213" i="20"/>
  <c r="AZ2213" i="22"/>
  <c r="BD2213" i="22" s="1"/>
  <c r="BB2213" i="22"/>
  <c r="AP2214" i="20"/>
  <c r="AT2214" i="20" s="1"/>
  <c r="AR2214" i="20"/>
  <c r="AZ2214" i="22"/>
  <c r="BD2214" i="22" s="1"/>
  <c r="BB2214" i="22"/>
  <c r="AP2215" i="20"/>
  <c r="AT2215" i="20" s="1"/>
  <c r="AR2215" i="20"/>
  <c r="AZ2215" i="22"/>
  <c r="BD2215" i="22" s="1"/>
  <c r="BB2215" i="22"/>
  <c r="AP2216" i="20"/>
  <c r="AT2216" i="20" s="1"/>
  <c r="AR2216" i="20"/>
  <c r="AZ2216" i="22"/>
  <c r="BD2216" i="22" s="1"/>
  <c r="BB2216" i="22"/>
  <c r="AP2217" i="20"/>
  <c r="AT2217" i="20" s="1"/>
  <c r="AR2217" i="20"/>
  <c r="AZ2217" i="22"/>
  <c r="BD2217" i="22" s="1"/>
  <c r="BB2217" i="22"/>
  <c r="AP2218" i="20"/>
  <c r="AT2218" i="20" s="1"/>
  <c r="AR2218" i="20"/>
  <c r="AZ2218" i="22"/>
  <c r="BD2218" i="22" s="1"/>
  <c r="BB2218" i="22"/>
  <c r="AP2219" i="20"/>
  <c r="AT2219" i="20" s="1"/>
  <c r="AR2219" i="20"/>
  <c r="AZ2219" i="22"/>
  <c r="BD2219" i="22" s="1"/>
  <c r="BB2219" i="22"/>
  <c r="AP2220" i="20"/>
  <c r="AT2220" i="20" s="1"/>
  <c r="AR2220" i="20"/>
  <c r="AZ2220" i="22"/>
  <c r="BD2220" i="22" s="1"/>
  <c r="BB2220" i="22"/>
  <c r="AP2221" i="20"/>
  <c r="AT2221" i="20" s="1"/>
  <c r="AR2221" i="20"/>
  <c r="AZ2221" i="22"/>
  <c r="BD2221" i="22" s="1"/>
  <c r="BB2221" i="22"/>
  <c r="AP2222" i="20"/>
  <c r="AT2222" i="20" s="1"/>
  <c r="AR2222" i="20"/>
  <c r="AZ2222" i="22"/>
  <c r="BD2222" i="22" s="1"/>
  <c r="BB2222" i="22"/>
  <c r="AP2223" i="20"/>
  <c r="AT2223" i="20" s="1"/>
  <c r="AR2223" i="20"/>
  <c r="AZ2223" i="22"/>
  <c r="BD2223" i="22" s="1"/>
  <c r="BB2223" i="22"/>
  <c r="AP2224" i="20"/>
  <c r="AT2224" i="20" s="1"/>
  <c r="AR2224" i="20"/>
  <c r="AZ2224" i="22"/>
  <c r="BD2224" i="22" s="1"/>
  <c r="BB2224" i="22"/>
  <c r="AP2225" i="20"/>
  <c r="AT2225" i="20" s="1"/>
  <c r="AR2225" i="20"/>
  <c r="AZ2225" i="22"/>
  <c r="BD2225" i="22" s="1"/>
  <c r="BB2225" i="22"/>
  <c r="AP2226" i="20"/>
  <c r="AT2226" i="20" s="1"/>
  <c r="AR2226" i="20"/>
  <c r="AZ2226" i="22"/>
  <c r="BD2226" i="22" s="1"/>
  <c r="BB2226" i="22"/>
  <c r="AP2227" i="20"/>
  <c r="AT2227" i="20" s="1"/>
  <c r="AR2227" i="20"/>
  <c r="AZ2227" i="22"/>
  <c r="BD2227" i="22" s="1"/>
  <c r="BB2227" i="22"/>
  <c r="AP2228" i="20"/>
  <c r="AT2228" i="20" s="1"/>
  <c r="AR2228" i="20"/>
  <c r="AZ2228" i="22"/>
  <c r="BD2228" i="22" s="1"/>
  <c r="BB2228" i="22"/>
  <c r="AP2229" i="20"/>
  <c r="AT2229" i="20" s="1"/>
  <c r="AR2229" i="20"/>
  <c r="AZ2229" i="22"/>
  <c r="BD2229" i="22" s="1"/>
  <c r="BB2229" i="22"/>
  <c r="AP2230" i="20"/>
  <c r="AT2230" i="20" s="1"/>
  <c r="AR2230" i="20"/>
  <c r="AZ2230" i="22"/>
  <c r="BD2230" i="22" s="1"/>
  <c r="BB2230" i="22"/>
  <c r="AP2231" i="20"/>
  <c r="AT2231" i="20" s="1"/>
  <c r="AR2231" i="20"/>
  <c r="AZ2231" i="22"/>
  <c r="BD2231" i="22" s="1"/>
  <c r="BB2231" i="22"/>
  <c r="AP2232" i="20"/>
  <c r="AT2232" i="20" s="1"/>
  <c r="AR2232" i="20"/>
  <c r="AZ2232" i="22"/>
  <c r="BD2232" i="22" s="1"/>
  <c r="BB2232" i="22"/>
  <c r="AP2233" i="20"/>
  <c r="AT2233" i="20" s="1"/>
  <c r="AR2233" i="20"/>
  <c r="AZ2233" i="22"/>
  <c r="BD2233" i="22" s="1"/>
  <c r="BB2233" i="22"/>
  <c r="AP2234" i="20"/>
  <c r="AT2234" i="20" s="1"/>
  <c r="AR2234" i="20"/>
  <c r="AZ2234" i="22"/>
  <c r="BD2234" i="22" s="1"/>
  <c r="BB2234" i="22"/>
  <c r="AP2235" i="20"/>
  <c r="AT2235" i="20" s="1"/>
  <c r="AR2235" i="20"/>
  <c r="AZ2235" i="22"/>
  <c r="BD2235" i="22" s="1"/>
  <c r="BB2235" i="22"/>
  <c r="AP2236" i="20"/>
  <c r="AT2236" i="20" s="1"/>
  <c r="AR2236" i="20"/>
  <c r="AZ2236" i="22"/>
  <c r="BD2236" i="22" s="1"/>
  <c r="BB2236" i="22"/>
  <c r="AP2237" i="20"/>
  <c r="AT2237" i="20" s="1"/>
  <c r="AR2237" i="20"/>
  <c r="AZ2237" i="22"/>
  <c r="BD2237" i="22" s="1"/>
  <c r="BB2237" i="22"/>
  <c r="AP2238" i="20"/>
  <c r="AT2238" i="20" s="1"/>
  <c r="AR2238" i="20"/>
  <c r="AZ2238" i="22"/>
  <c r="BD2238" i="22" s="1"/>
  <c r="BB2238" i="22"/>
  <c r="AP2239" i="20"/>
  <c r="AT2239" i="20" s="1"/>
  <c r="AR2239" i="20"/>
  <c r="AZ2239" i="22"/>
  <c r="BD2239" i="22" s="1"/>
  <c r="BB2239" i="22"/>
  <c r="AP2240" i="20"/>
  <c r="AT2240" i="20" s="1"/>
  <c r="AR2240" i="20"/>
  <c r="AZ2240" i="22"/>
  <c r="BD2240" i="22" s="1"/>
  <c r="BB2240" i="22"/>
  <c r="AP2241" i="20"/>
  <c r="AT2241" i="20" s="1"/>
  <c r="AR2241" i="20"/>
  <c r="AZ2241" i="22"/>
  <c r="BD2241" i="22" s="1"/>
  <c r="BB2241" i="22"/>
  <c r="AP2242" i="20"/>
  <c r="AT2242" i="20" s="1"/>
  <c r="AR2242" i="20"/>
  <c r="AZ2242" i="22"/>
  <c r="BD2242" i="22" s="1"/>
  <c r="BB2242" i="22"/>
  <c r="AP2243" i="20"/>
  <c r="AT2243" i="20" s="1"/>
  <c r="AR2243" i="20"/>
  <c r="AZ2243" i="22"/>
  <c r="BD2243" i="22" s="1"/>
  <c r="BB2243" i="22"/>
  <c r="AP2244" i="20"/>
  <c r="AT2244" i="20" s="1"/>
  <c r="AR2244" i="20"/>
  <c r="AZ2244" i="22"/>
  <c r="BD2244" i="22" s="1"/>
  <c r="BB2244" i="22"/>
  <c r="AP2245" i="20"/>
  <c r="AT2245" i="20" s="1"/>
  <c r="AR2245" i="20"/>
  <c r="AZ2245" i="22"/>
  <c r="BD2245" i="22" s="1"/>
  <c r="BB2245" i="22"/>
  <c r="AP2246" i="20"/>
  <c r="AT2246" i="20" s="1"/>
  <c r="AR2246" i="20"/>
  <c r="AZ2246" i="22"/>
  <c r="BD2246" i="22" s="1"/>
  <c r="BB2246" i="22"/>
  <c r="AP2247" i="20"/>
  <c r="AT2247" i="20" s="1"/>
  <c r="AR2247" i="20"/>
  <c r="AZ2247" i="22"/>
  <c r="BD2247" i="22" s="1"/>
  <c r="BB2247" i="22"/>
  <c r="AP2248" i="20"/>
  <c r="AT2248" i="20" s="1"/>
  <c r="AR2248" i="20"/>
  <c r="AZ2248" i="22"/>
  <c r="BD2248" i="22" s="1"/>
  <c r="BB2248" i="22"/>
  <c r="AP2249" i="20"/>
  <c r="AT2249" i="20" s="1"/>
  <c r="AR2249" i="20"/>
  <c r="AZ2249" i="22"/>
  <c r="BD2249" i="22" s="1"/>
  <c r="BB2249" i="22"/>
  <c r="AP2250" i="20"/>
  <c r="AT2250" i="20" s="1"/>
  <c r="AR2250" i="20"/>
  <c r="AZ2250" i="22"/>
  <c r="BD2250" i="22" s="1"/>
  <c r="BB2250" i="22"/>
  <c r="AP2251" i="20"/>
  <c r="AT2251" i="20" s="1"/>
  <c r="AR2251" i="20"/>
  <c r="AZ2251" i="22"/>
  <c r="BD2251" i="22" s="1"/>
  <c r="BB2251" i="22"/>
  <c r="AP2252" i="20"/>
  <c r="AT2252" i="20" s="1"/>
  <c r="AR2252" i="20"/>
  <c r="AZ2252" i="22"/>
  <c r="BD2252" i="22" s="1"/>
  <c r="BB2252" i="22"/>
  <c r="AP2253" i="20"/>
  <c r="AT2253" i="20" s="1"/>
  <c r="AR2253" i="20"/>
  <c r="AZ2253" i="22"/>
  <c r="BD2253" i="22" s="1"/>
  <c r="BB2253" i="22"/>
  <c r="AP2254" i="20"/>
  <c r="AT2254" i="20" s="1"/>
  <c r="AR2254" i="20"/>
  <c r="AZ2254" i="22"/>
  <c r="BD2254" i="22" s="1"/>
  <c r="BB2254" i="22"/>
  <c r="AP2255" i="20"/>
  <c r="AT2255" i="20" s="1"/>
  <c r="AR2255" i="20"/>
  <c r="AZ2255" i="22"/>
  <c r="BD2255" i="22" s="1"/>
  <c r="BB2255" i="22"/>
  <c r="AP2256" i="20"/>
  <c r="AT2256" i="20" s="1"/>
  <c r="AR2256" i="20"/>
  <c r="AZ2256" i="22"/>
  <c r="BD2256" i="22" s="1"/>
  <c r="BB2256" i="22"/>
  <c r="AP2257" i="20"/>
  <c r="AT2257" i="20" s="1"/>
  <c r="AR2257" i="20"/>
  <c r="AZ2257" i="22"/>
  <c r="BD2257" i="22" s="1"/>
  <c r="BB2257" i="22"/>
  <c r="AP2258" i="20"/>
  <c r="AT2258" i="20" s="1"/>
  <c r="AR2258" i="20"/>
  <c r="AZ2258" i="22"/>
  <c r="BD2258" i="22" s="1"/>
  <c r="BB2258" i="22"/>
  <c r="AP2259" i="20"/>
  <c r="AT2259" i="20" s="1"/>
  <c r="AR2259" i="20"/>
  <c r="AZ2259" i="22"/>
  <c r="BD2259" i="22" s="1"/>
  <c r="BB2259" i="22"/>
  <c r="AP2260" i="20"/>
  <c r="AT2260" i="20" s="1"/>
  <c r="AR2260" i="20"/>
  <c r="AZ2260" i="22"/>
  <c r="BD2260" i="22" s="1"/>
  <c r="BB2260" i="22"/>
  <c r="AP2261" i="20"/>
  <c r="AT2261" i="20" s="1"/>
  <c r="AR2261" i="20"/>
  <c r="AZ2261" i="22"/>
  <c r="BD2261" i="22" s="1"/>
  <c r="BB2261" i="22"/>
  <c r="AP2262" i="20"/>
  <c r="AT2262" i="20" s="1"/>
  <c r="AR2262" i="20"/>
  <c r="AZ2262" i="22"/>
  <c r="BD2262" i="22" s="1"/>
  <c r="BB2262" i="22"/>
  <c r="AP2263" i="20"/>
  <c r="AT2263" i="20" s="1"/>
  <c r="AR2263" i="20"/>
  <c r="AZ2263" i="22"/>
  <c r="BD2263" i="22" s="1"/>
  <c r="BB2263" i="22"/>
  <c r="AP2264" i="20"/>
  <c r="AT2264" i="20" s="1"/>
  <c r="AR2264" i="20"/>
  <c r="AZ2264" i="22"/>
  <c r="BD2264" i="22" s="1"/>
  <c r="BB2264" i="22"/>
  <c r="AP2265" i="20"/>
  <c r="AT2265" i="20" s="1"/>
  <c r="AR2265" i="20"/>
  <c r="AZ2265" i="22"/>
  <c r="BD2265" i="22" s="1"/>
  <c r="BB2265" i="22"/>
  <c r="AP2266" i="20"/>
  <c r="AT2266" i="20" s="1"/>
  <c r="AR2266" i="20"/>
  <c r="AZ2266" i="22"/>
  <c r="BD2266" i="22" s="1"/>
  <c r="BB2266" i="22"/>
  <c r="AP2267" i="20"/>
  <c r="AT2267" i="20" s="1"/>
  <c r="AR2267" i="20"/>
  <c r="AZ2267" i="22"/>
  <c r="BD2267" i="22" s="1"/>
  <c r="BB2267" i="22"/>
  <c r="AP2268" i="20"/>
  <c r="AT2268" i="20" s="1"/>
  <c r="AR2268" i="20"/>
  <c r="AZ2268" i="22"/>
  <c r="BD2268" i="22" s="1"/>
  <c r="BB2268" i="22"/>
  <c r="AP2269" i="20"/>
  <c r="AT2269" i="20" s="1"/>
  <c r="AR2269" i="20"/>
  <c r="AZ2269" i="22"/>
  <c r="BD2269" i="22" s="1"/>
  <c r="BB2269" i="22"/>
  <c r="AP2270" i="20"/>
  <c r="AT2270" i="20" s="1"/>
  <c r="AR2270" i="20"/>
  <c r="AZ2270" i="22"/>
  <c r="BD2270" i="22" s="1"/>
  <c r="BB2270" i="22"/>
  <c r="AP2271" i="20"/>
  <c r="AT2271" i="20" s="1"/>
  <c r="AR2271" i="20"/>
  <c r="AZ2271" i="22"/>
  <c r="BD2271" i="22" s="1"/>
  <c r="BB2271" i="22"/>
  <c r="AP2272" i="20"/>
  <c r="AT2272" i="20" s="1"/>
  <c r="AR2272" i="20"/>
  <c r="AZ2272" i="22"/>
  <c r="BD2272" i="22" s="1"/>
  <c r="BB2272" i="22"/>
  <c r="AP2273" i="20"/>
  <c r="AT2273" i="20" s="1"/>
  <c r="AR2273" i="20"/>
  <c r="AZ2273" i="22"/>
  <c r="BD2273" i="22" s="1"/>
  <c r="BB2273" i="22"/>
  <c r="AP2274" i="20"/>
  <c r="AT2274" i="20" s="1"/>
  <c r="AR2274" i="20"/>
  <c r="AZ2274" i="22"/>
  <c r="BD2274" i="22" s="1"/>
  <c r="BB2274" i="22"/>
  <c r="AP2275" i="20"/>
  <c r="AT2275" i="20" s="1"/>
  <c r="AR2275" i="20"/>
  <c r="AZ2275" i="22"/>
  <c r="BD2275" i="22" s="1"/>
  <c r="BB2275" i="22"/>
  <c r="AP2276" i="20"/>
  <c r="AT2276" i="20" s="1"/>
  <c r="AR2276" i="20"/>
  <c r="AZ2276" i="22"/>
  <c r="BD2276" i="22" s="1"/>
  <c r="BB2276" i="22"/>
  <c r="AP2277" i="20"/>
  <c r="AT2277" i="20" s="1"/>
  <c r="AR2277" i="20"/>
  <c r="AZ2277" i="22"/>
  <c r="BD2277" i="22" s="1"/>
  <c r="BB2277" i="22"/>
  <c r="AP2278" i="20"/>
  <c r="AT2278" i="20" s="1"/>
  <c r="AR2278" i="20"/>
  <c r="AZ2278" i="22"/>
  <c r="BD2278" i="22" s="1"/>
  <c r="BB2278" i="22"/>
  <c r="AP2279" i="20"/>
  <c r="AT2279" i="20" s="1"/>
  <c r="AR2279" i="20"/>
  <c r="AZ2279" i="22"/>
  <c r="BD2279" i="22" s="1"/>
  <c r="BB2279" i="22"/>
  <c r="AP2280" i="20"/>
  <c r="AT2280" i="20" s="1"/>
  <c r="AR2280" i="20"/>
  <c r="AZ2280" i="22"/>
  <c r="BD2280" i="22" s="1"/>
  <c r="BB2280" i="22"/>
  <c r="AP2281" i="20"/>
  <c r="AT2281" i="20" s="1"/>
  <c r="AR2281" i="20"/>
  <c r="AZ2281" i="22"/>
  <c r="BD2281" i="22" s="1"/>
  <c r="BB2281" i="22"/>
  <c r="AP2282" i="20"/>
  <c r="AT2282" i="20" s="1"/>
  <c r="AR2282" i="20"/>
  <c r="AZ2282" i="22"/>
  <c r="BD2282" i="22" s="1"/>
  <c r="BB2282" i="22"/>
  <c r="AP2283" i="20"/>
  <c r="AT2283" i="20" s="1"/>
  <c r="AR2283" i="20"/>
  <c r="AZ2283" i="22"/>
  <c r="BD2283" i="22" s="1"/>
  <c r="BB2283" i="22"/>
  <c r="AP2284" i="20"/>
  <c r="AT2284" i="20" s="1"/>
  <c r="AR2284" i="20"/>
  <c r="AZ2284" i="22"/>
  <c r="BD2284" i="22" s="1"/>
  <c r="BB2284" i="22"/>
  <c r="AP2285" i="20"/>
  <c r="AT2285" i="20" s="1"/>
  <c r="AR2285" i="20"/>
  <c r="AZ2285" i="22"/>
  <c r="BD2285" i="22" s="1"/>
  <c r="BB2285" i="22"/>
  <c r="AP2286" i="20"/>
  <c r="AT2286" i="20" s="1"/>
  <c r="AR2286" i="20"/>
  <c r="AZ2286" i="22"/>
  <c r="BD2286" i="22" s="1"/>
  <c r="BB2286" i="22"/>
  <c r="AP2287" i="20"/>
  <c r="AT2287" i="20" s="1"/>
  <c r="AR2287" i="20"/>
  <c r="AZ2287" i="22"/>
  <c r="BD2287" i="22" s="1"/>
  <c r="BB2287" i="22"/>
  <c r="AP2288" i="20"/>
  <c r="AT2288" i="20" s="1"/>
  <c r="AR2288" i="20"/>
  <c r="AZ2288" i="22"/>
  <c r="BD2288" i="22" s="1"/>
  <c r="BB2288" i="22"/>
  <c r="AP2289" i="20"/>
  <c r="AT2289" i="20" s="1"/>
  <c r="AR2289" i="20"/>
  <c r="AZ2289" i="22"/>
  <c r="BD2289" i="22" s="1"/>
  <c r="BB2289" i="22"/>
  <c r="AP2290" i="20"/>
  <c r="AT2290" i="20" s="1"/>
  <c r="AR2290" i="20"/>
  <c r="AZ2290" i="22"/>
  <c r="BD2290" i="22" s="1"/>
  <c r="BB2290" i="22"/>
  <c r="AP2291" i="20"/>
  <c r="AT2291" i="20" s="1"/>
  <c r="AR2291" i="20"/>
  <c r="AZ2291" i="22"/>
  <c r="BD2291" i="22" s="1"/>
  <c r="BB2291" i="22"/>
  <c r="AP2292" i="20"/>
  <c r="AT2292" i="20" s="1"/>
  <c r="AR2292" i="20"/>
  <c r="AZ2292" i="22"/>
  <c r="BD2292" i="22" s="1"/>
  <c r="BB2292" i="22"/>
  <c r="AP2293" i="20"/>
  <c r="AT2293" i="20" s="1"/>
  <c r="AR2293" i="20"/>
  <c r="AZ2293" i="22"/>
  <c r="BD2293" i="22" s="1"/>
  <c r="BB2293" i="22"/>
  <c r="AP2294" i="20"/>
  <c r="AT2294" i="20" s="1"/>
  <c r="AR2294" i="20"/>
  <c r="AZ2294" i="22"/>
  <c r="BD2294" i="22" s="1"/>
  <c r="BB2294" i="22"/>
  <c r="AP2295" i="20"/>
  <c r="AT2295" i="20" s="1"/>
  <c r="AR2295" i="20"/>
  <c r="AZ2295" i="22"/>
  <c r="BD2295" i="22" s="1"/>
  <c r="BB2295" i="22"/>
  <c r="AP2296" i="20"/>
  <c r="AT2296" i="20" s="1"/>
  <c r="AR2296" i="20"/>
  <c r="AZ2296" i="22"/>
  <c r="BD2296" i="22" s="1"/>
  <c r="BB2296" i="22"/>
  <c r="AP2297" i="20"/>
  <c r="AT2297" i="20" s="1"/>
  <c r="AR2297" i="20"/>
  <c r="AZ2297" i="22"/>
  <c r="BD2297" i="22" s="1"/>
  <c r="BB2297" i="22"/>
  <c r="AP2298" i="20"/>
  <c r="AT2298" i="20" s="1"/>
  <c r="AR2298" i="20"/>
  <c r="AZ2298" i="22"/>
  <c r="BD2298" i="22" s="1"/>
  <c r="BB2298" i="22"/>
  <c r="AP2299" i="20"/>
  <c r="AT2299" i="20" s="1"/>
  <c r="AR2299" i="20"/>
  <c r="AZ2299" i="22"/>
  <c r="BD2299" i="22" s="1"/>
  <c r="BB2299" i="22"/>
  <c r="AP2300" i="20"/>
  <c r="AT2300" i="20" s="1"/>
  <c r="AR2300" i="20"/>
  <c r="AZ2300" i="22"/>
  <c r="BD2300" i="22" s="1"/>
  <c r="BB2300" i="22"/>
  <c r="AP2301" i="20"/>
  <c r="AT2301" i="20" s="1"/>
  <c r="AR2301" i="20"/>
  <c r="AZ2301" i="22"/>
  <c r="BD2301" i="22" s="1"/>
  <c r="BB2301" i="22"/>
  <c r="AP2302" i="20"/>
  <c r="AT2302" i="20" s="1"/>
  <c r="AR2302" i="20"/>
  <c r="AZ2302" i="22"/>
  <c r="BD2302" i="22" s="1"/>
  <c r="BB2302" i="22"/>
  <c r="AP2303" i="20"/>
  <c r="AT2303" i="20" s="1"/>
  <c r="AR2303" i="20"/>
  <c r="AZ2303" i="22"/>
  <c r="BD2303" i="22" s="1"/>
  <c r="BB2303" i="22"/>
  <c r="AP2304" i="20"/>
  <c r="AT2304" i="20" s="1"/>
  <c r="AR2304" i="20"/>
  <c r="AZ2304" i="22"/>
  <c r="BD2304" i="22" s="1"/>
  <c r="BB2304" i="22"/>
  <c r="AP2305" i="20"/>
  <c r="AT2305" i="20" s="1"/>
  <c r="AR2305" i="20"/>
  <c r="AZ2305" i="22"/>
  <c r="BD2305" i="22" s="1"/>
  <c r="BB2305" i="22"/>
  <c r="AP2306" i="20"/>
  <c r="AT2306" i="20" s="1"/>
  <c r="AR2306" i="20"/>
  <c r="AZ2306" i="22"/>
  <c r="BD2306" i="22" s="1"/>
  <c r="BB2306" i="22"/>
  <c r="AP2307" i="20"/>
  <c r="AT2307" i="20" s="1"/>
  <c r="AR2307" i="20"/>
  <c r="AZ2307" i="22"/>
  <c r="BD2307" i="22" s="1"/>
  <c r="BB2307" i="22"/>
  <c r="AP2308" i="20"/>
  <c r="AT2308" i="20" s="1"/>
  <c r="AR2308" i="20"/>
  <c r="AZ2308" i="22"/>
  <c r="BD2308" i="22" s="1"/>
  <c r="BB2308" i="22"/>
  <c r="AP2309" i="20"/>
  <c r="AT2309" i="20" s="1"/>
  <c r="AR2309" i="20"/>
  <c r="AZ2309" i="22"/>
  <c r="BD2309" i="22" s="1"/>
  <c r="BB2309" i="22"/>
  <c r="AP2310" i="20"/>
  <c r="AT2310" i="20" s="1"/>
  <c r="AR2310" i="20"/>
  <c r="AZ2310" i="22"/>
  <c r="BD2310" i="22" s="1"/>
  <c r="BB2310" i="22"/>
  <c r="AP2311" i="20"/>
  <c r="AT2311" i="20" s="1"/>
  <c r="AR2311" i="20"/>
  <c r="AZ2311" i="22"/>
  <c r="BD2311" i="22" s="1"/>
  <c r="BB2311" i="22"/>
  <c r="AP2312" i="20"/>
  <c r="AT2312" i="20" s="1"/>
  <c r="AR2312" i="20"/>
  <c r="AZ2312" i="22"/>
  <c r="BD2312" i="22" s="1"/>
  <c r="BB2312" i="22"/>
  <c r="AP2313" i="20"/>
  <c r="AT2313" i="20" s="1"/>
  <c r="AR2313" i="20"/>
  <c r="AZ2313" i="22"/>
  <c r="BD2313" i="22" s="1"/>
  <c r="BB2313" i="22"/>
  <c r="AP2314" i="20"/>
  <c r="AT2314" i="20" s="1"/>
  <c r="AR2314" i="20"/>
  <c r="AZ2314" i="22"/>
  <c r="BD2314" i="22" s="1"/>
  <c r="BB2314" i="22"/>
  <c r="AP2315" i="20"/>
  <c r="AT2315" i="20" s="1"/>
  <c r="AR2315" i="20"/>
  <c r="AZ2315" i="22"/>
  <c r="BD2315" i="22" s="1"/>
  <c r="BB2315" i="22"/>
  <c r="AP2316" i="20"/>
  <c r="AT2316" i="20" s="1"/>
  <c r="AR2316" i="20"/>
  <c r="AZ2316" i="22"/>
  <c r="BD2316" i="22" s="1"/>
  <c r="BB2316" i="22"/>
  <c r="AP2317" i="20"/>
  <c r="AT2317" i="20" s="1"/>
  <c r="AR2317" i="20"/>
  <c r="AZ2317" i="22"/>
  <c r="BD2317" i="22" s="1"/>
  <c r="BB2317" i="22"/>
  <c r="AP2318" i="20"/>
  <c r="AT2318" i="20" s="1"/>
  <c r="AR2318" i="20"/>
  <c r="AZ2318" i="22"/>
  <c r="BD2318" i="22" s="1"/>
  <c r="BB2318" i="22"/>
  <c r="AP2319" i="20"/>
  <c r="AT2319" i="20" s="1"/>
  <c r="AR2319" i="20"/>
  <c r="AZ2319" i="22"/>
  <c r="BD2319" i="22" s="1"/>
  <c r="BB2319" i="22"/>
  <c r="AP2320" i="20"/>
  <c r="AT2320" i="20" s="1"/>
  <c r="AR2320" i="20"/>
  <c r="AZ2320" i="22"/>
  <c r="BD2320" i="22" s="1"/>
  <c r="BB2320" i="22"/>
  <c r="AP2321" i="20"/>
  <c r="AT2321" i="20" s="1"/>
  <c r="AR2321" i="20"/>
  <c r="AZ2321" i="22"/>
  <c r="BD2321" i="22" s="1"/>
  <c r="BB2321" i="22"/>
  <c r="AP2322" i="20"/>
  <c r="AT2322" i="20" s="1"/>
  <c r="AR2322" i="20"/>
  <c r="AZ2322" i="22"/>
  <c r="BD2322" i="22" s="1"/>
  <c r="BB2322" i="22"/>
  <c r="AP2323" i="20"/>
  <c r="AT2323" i="20" s="1"/>
  <c r="AR2323" i="20"/>
  <c r="AZ2323" i="22"/>
  <c r="BD2323" i="22" s="1"/>
  <c r="BB2323" i="22"/>
  <c r="AP2324" i="20"/>
  <c r="AT2324" i="20" s="1"/>
  <c r="AR2324" i="20"/>
  <c r="AZ2324" i="22"/>
  <c r="BD2324" i="22" s="1"/>
  <c r="BB2324" i="22"/>
  <c r="AP2325" i="20"/>
  <c r="AT2325" i="20" s="1"/>
  <c r="AR2325" i="20"/>
  <c r="AZ2325" i="22"/>
  <c r="BD2325" i="22" s="1"/>
  <c r="BB2325" i="22"/>
  <c r="AP2326" i="20"/>
  <c r="AT2326" i="20" s="1"/>
  <c r="AR2326" i="20"/>
  <c r="AZ2326" i="22"/>
  <c r="BD2326" i="22" s="1"/>
  <c r="BB2326" i="22"/>
  <c r="AP2327" i="20"/>
  <c r="AT2327" i="20" s="1"/>
  <c r="AR2327" i="20"/>
  <c r="AZ2327" i="22"/>
  <c r="BD2327" i="22" s="1"/>
  <c r="BB2327" i="22"/>
  <c r="AP2328" i="20"/>
  <c r="AT2328" i="20" s="1"/>
  <c r="AR2328" i="20"/>
  <c r="AZ2328" i="22"/>
  <c r="BD2328" i="22" s="1"/>
  <c r="BB2328" i="22"/>
  <c r="AP2329" i="20"/>
  <c r="AT2329" i="20" s="1"/>
  <c r="AR2329" i="20"/>
  <c r="AZ2329" i="22"/>
  <c r="BD2329" i="22" s="1"/>
  <c r="BB2329" i="22"/>
  <c r="AP2330" i="20"/>
  <c r="AT2330" i="20" s="1"/>
  <c r="AR2330" i="20"/>
  <c r="AZ2330" i="22"/>
  <c r="BD2330" i="22" s="1"/>
  <c r="BB2330" i="22"/>
  <c r="AP2331" i="20"/>
  <c r="AT2331" i="20" s="1"/>
  <c r="AR2331" i="20"/>
  <c r="AZ2331" i="22"/>
  <c r="BD2331" i="22" s="1"/>
  <c r="BB2331" i="22"/>
  <c r="AP2332" i="20"/>
  <c r="AT2332" i="20" s="1"/>
  <c r="AR2332" i="20"/>
  <c r="AZ2332" i="22"/>
  <c r="BD2332" i="22" s="1"/>
  <c r="BB2332" i="22"/>
  <c r="AP2333" i="20"/>
  <c r="AT2333" i="20" s="1"/>
  <c r="AR2333" i="20"/>
  <c r="AZ2333" i="22"/>
  <c r="BD2333" i="22" s="1"/>
  <c r="BB2333" i="22"/>
  <c r="AP2334" i="20"/>
  <c r="AT2334" i="20" s="1"/>
  <c r="AR2334" i="20"/>
  <c r="AZ2334" i="22"/>
  <c r="BD2334" i="22" s="1"/>
  <c r="BB2334" i="22"/>
  <c r="AP2335" i="20"/>
  <c r="AT2335" i="20" s="1"/>
  <c r="AR2335" i="20"/>
  <c r="AZ2335" i="22"/>
  <c r="BD2335" i="22" s="1"/>
  <c r="BB2335" i="22"/>
  <c r="AP2336" i="20"/>
  <c r="AT2336" i="20" s="1"/>
  <c r="AR2336" i="20"/>
  <c r="AZ2336" i="22"/>
  <c r="BD2336" i="22" s="1"/>
  <c r="BB2336" i="22"/>
  <c r="AP2337" i="20"/>
  <c r="AT2337" i="20" s="1"/>
  <c r="AR2337" i="20"/>
  <c r="AZ2337" i="22"/>
  <c r="BD2337" i="22" s="1"/>
  <c r="BB2337" i="22"/>
  <c r="AP2338" i="20"/>
  <c r="AT2338" i="20" s="1"/>
  <c r="AR2338" i="20"/>
  <c r="AZ2338" i="22"/>
  <c r="BD2338" i="22" s="1"/>
  <c r="BB2338" i="22"/>
  <c r="AP2339" i="20"/>
  <c r="AT2339" i="20" s="1"/>
  <c r="AR2339" i="20"/>
  <c r="AZ2339" i="22"/>
  <c r="BD2339" i="22" s="1"/>
  <c r="BB2339" i="22"/>
  <c r="AP2340" i="20"/>
  <c r="AT2340" i="20" s="1"/>
  <c r="AR2340" i="20"/>
  <c r="AZ2340" i="22"/>
  <c r="BD2340" i="22" s="1"/>
  <c r="BB2340" i="22"/>
  <c r="AP2341" i="20"/>
  <c r="AT2341" i="20" s="1"/>
  <c r="AR2341" i="20"/>
  <c r="AZ2341" i="22"/>
  <c r="BD2341" i="22" s="1"/>
  <c r="BB2341" i="22"/>
  <c r="AP2342" i="20"/>
  <c r="AT2342" i="20" s="1"/>
  <c r="AR2342" i="20"/>
  <c r="AZ2342" i="22"/>
  <c r="BD2342" i="22" s="1"/>
  <c r="BB2342" i="22"/>
  <c r="AP2343" i="20"/>
  <c r="AT2343" i="20" s="1"/>
  <c r="AR2343" i="20"/>
  <c r="AZ2343" i="22"/>
  <c r="BD2343" i="22" s="1"/>
  <c r="BB2343" i="22"/>
  <c r="AP2344" i="20"/>
  <c r="AT2344" i="20" s="1"/>
  <c r="AR2344" i="20"/>
  <c r="AZ2344" i="22"/>
  <c r="BD2344" i="22" s="1"/>
  <c r="BB2344" i="22"/>
  <c r="AP2345" i="20"/>
  <c r="AT2345" i="20" s="1"/>
  <c r="AR2345" i="20"/>
  <c r="AZ2345" i="22"/>
  <c r="BD2345" i="22" s="1"/>
  <c r="BB2345" i="22"/>
  <c r="AP2346" i="20"/>
  <c r="AT2346" i="20" s="1"/>
  <c r="AR2346" i="20"/>
  <c r="AZ2346" i="22"/>
  <c r="BD2346" i="22" s="1"/>
  <c r="BB2346" i="22"/>
  <c r="AP2347" i="20"/>
  <c r="AT2347" i="20" s="1"/>
  <c r="AR2347" i="20"/>
  <c r="AZ2347" i="22"/>
  <c r="BD2347" i="22" s="1"/>
  <c r="BB2347" i="22"/>
  <c r="AP2348" i="20"/>
  <c r="AT2348" i="20" s="1"/>
  <c r="AR2348" i="20"/>
  <c r="AZ2348" i="22"/>
  <c r="BD2348" i="22" s="1"/>
  <c r="BB2348" i="22"/>
  <c r="AP2349" i="20"/>
  <c r="AT2349" i="20" s="1"/>
  <c r="AR2349" i="20"/>
  <c r="AZ2349" i="22"/>
  <c r="BD2349" i="22" s="1"/>
  <c r="BB2349" i="22"/>
  <c r="AP2350" i="20"/>
  <c r="AT2350" i="20" s="1"/>
  <c r="AR2350" i="20"/>
  <c r="AZ2350" i="22"/>
  <c r="BD2350" i="22" s="1"/>
  <c r="BB2350" i="22"/>
  <c r="AP2351" i="20"/>
  <c r="AT2351" i="20" s="1"/>
  <c r="AR2351" i="20"/>
  <c r="AZ2351" i="22"/>
  <c r="BD2351" i="22" s="1"/>
  <c r="BB2351" i="22"/>
  <c r="AP2352" i="20"/>
  <c r="AT2352" i="20" s="1"/>
  <c r="AR2352" i="20"/>
  <c r="AZ2352" i="22"/>
  <c r="BD2352" i="22" s="1"/>
  <c r="BB2352" i="22"/>
  <c r="AP2353" i="20"/>
  <c r="AT2353" i="20" s="1"/>
  <c r="AR2353" i="20"/>
  <c r="AZ2353" i="22"/>
  <c r="BD2353" i="22" s="1"/>
  <c r="BB2353" i="22"/>
  <c r="AP2354" i="20"/>
  <c r="AT2354" i="20" s="1"/>
  <c r="AR2354" i="20"/>
  <c r="AZ2354" i="22"/>
  <c r="BD2354" i="22" s="1"/>
  <c r="BB2354" i="22"/>
  <c r="AP2355" i="20"/>
  <c r="AT2355" i="20" s="1"/>
  <c r="AR2355" i="20"/>
  <c r="AZ2355" i="22"/>
  <c r="BD2355" i="22" s="1"/>
  <c r="BB2355" i="22"/>
  <c r="AP2356" i="20"/>
  <c r="AT2356" i="20" s="1"/>
  <c r="AR2356" i="20"/>
  <c r="AZ2356" i="22"/>
  <c r="BD2356" i="22" s="1"/>
  <c r="BB2356" i="22"/>
  <c r="AP2357" i="20"/>
  <c r="AT2357" i="20" s="1"/>
  <c r="AR2357" i="20"/>
  <c r="AZ2357" i="22"/>
  <c r="BD2357" i="22" s="1"/>
  <c r="BB2357" i="22"/>
  <c r="AP2358" i="20"/>
  <c r="AT2358" i="20" s="1"/>
  <c r="AR2358" i="20"/>
  <c r="AZ2358" i="22"/>
  <c r="BD2358" i="22" s="1"/>
  <c r="BB2358" i="22"/>
  <c r="AP2359" i="20"/>
  <c r="AT2359" i="20" s="1"/>
  <c r="AR2359" i="20"/>
  <c r="AZ2359" i="22"/>
  <c r="BD2359" i="22" s="1"/>
  <c r="BB2359" i="22"/>
  <c r="AP2360" i="20"/>
  <c r="AT2360" i="20" s="1"/>
  <c r="AR2360" i="20"/>
  <c r="AZ2360" i="22"/>
  <c r="BD2360" i="22" s="1"/>
  <c r="BB2360" i="22"/>
  <c r="AP2361" i="20"/>
  <c r="AT2361" i="20" s="1"/>
  <c r="AR2361" i="20"/>
  <c r="AZ2361" i="22"/>
  <c r="BD2361" i="22" s="1"/>
  <c r="BB2361" i="22"/>
  <c r="AP2362" i="20"/>
  <c r="AT2362" i="20" s="1"/>
  <c r="AR2362" i="20"/>
  <c r="AZ2362" i="22"/>
  <c r="BD2362" i="22" s="1"/>
  <c r="BB2362" i="22"/>
  <c r="AP2363" i="20"/>
  <c r="AT2363" i="20" s="1"/>
  <c r="AR2363" i="20"/>
  <c r="AZ2363" i="22"/>
  <c r="BD2363" i="22" s="1"/>
  <c r="BB2363" i="22"/>
  <c r="AP2364" i="20"/>
  <c r="AT2364" i="20" s="1"/>
  <c r="AR2364" i="20"/>
  <c r="AZ2364" i="22"/>
  <c r="BD2364" i="22" s="1"/>
  <c r="BB2364" i="22"/>
  <c r="AP2365" i="20"/>
  <c r="AT2365" i="20" s="1"/>
  <c r="AR2365" i="20"/>
  <c r="AZ2365" i="22"/>
  <c r="BD2365" i="22" s="1"/>
  <c r="BB2365" i="22"/>
  <c r="AP2366" i="20"/>
  <c r="AT2366" i="20" s="1"/>
  <c r="AR2366" i="20"/>
  <c r="AZ2366" i="22"/>
  <c r="BD2366" i="22" s="1"/>
  <c r="BB2366" i="22"/>
  <c r="AZ3" i="23"/>
  <c r="BD3" i="23" s="1"/>
  <c r="BB3" i="23"/>
  <c r="AZ4" i="23"/>
  <c r="BD4" i="23" s="1"/>
  <c r="BB4" i="23"/>
  <c r="AZ5" i="23"/>
  <c r="BD5" i="23" s="1"/>
  <c r="BB5" i="23"/>
  <c r="AZ6" i="23"/>
  <c r="BD6" i="23" s="1"/>
  <c r="BB6" i="23"/>
  <c r="AZ7" i="23"/>
  <c r="BD7" i="23" s="1"/>
  <c r="BB7" i="23"/>
  <c r="AZ8" i="23"/>
  <c r="BD8" i="23" s="1"/>
  <c r="BB8" i="23"/>
  <c r="AZ9" i="23"/>
  <c r="BD9" i="23" s="1"/>
  <c r="BB9" i="23"/>
  <c r="AZ10" i="23"/>
  <c r="BD10" i="23" s="1"/>
  <c r="BB10" i="23"/>
  <c r="AZ11" i="23"/>
  <c r="BD11" i="23" s="1"/>
  <c r="BB11" i="23"/>
  <c r="AZ12" i="23"/>
  <c r="BD12" i="23" s="1"/>
  <c r="BB12" i="23"/>
  <c r="AZ13" i="23"/>
  <c r="BD13" i="23" s="1"/>
  <c r="BB13" i="23"/>
  <c r="AZ14" i="23"/>
  <c r="BD14" i="23" s="1"/>
  <c r="BB14" i="23"/>
  <c r="AZ15" i="23"/>
  <c r="BD15" i="23" s="1"/>
  <c r="BB15" i="23"/>
  <c r="AZ16" i="23"/>
  <c r="BD16" i="23" s="1"/>
  <c r="BB16" i="23"/>
  <c r="AZ17" i="23"/>
  <c r="BD17" i="23" s="1"/>
  <c r="BB17" i="23"/>
  <c r="AZ18" i="23"/>
  <c r="BD18" i="23" s="1"/>
  <c r="BB18" i="23"/>
  <c r="AZ19" i="23"/>
  <c r="BD19" i="23" s="1"/>
  <c r="BB19" i="23"/>
  <c r="AZ20" i="23"/>
  <c r="BD20" i="23" s="1"/>
  <c r="BB20" i="23"/>
  <c r="AZ21" i="23"/>
  <c r="BD21" i="23" s="1"/>
  <c r="BB21" i="23"/>
  <c r="AZ22" i="23"/>
  <c r="BD22" i="23" s="1"/>
  <c r="BB22" i="23"/>
  <c r="AZ23" i="23"/>
  <c r="BD23" i="23" s="1"/>
  <c r="BB23" i="23"/>
  <c r="AZ24" i="23"/>
  <c r="BD24" i="23" s="1"/>
  <c r="BB24" i="23"/>
  <c r="AZ25" i="23"/>
  <c r="BD25" i="23" s="1"/>
  <c r="BB25" i="23"/>
  <c r="AZ26" i="23"/>
  <c r="BD26" i="23" s="1"/>
  <c r="BB26" i="23"/>
  <c r="AZ27" i="23"/>
  <c r="BD27" i="23" s="1"/>
  <c r="BB27" i="23"/>
  <c r="AZ28" i="23"/>
  <c r="BD28" i="23" s="1"/>
  <c r="BB28" i="23"/>
  <c r="AZ29" i="23"/>
  <c r="BD29" i="23" s="1"/>
  <c r="BB29" i="23"/>
  <c r="AZ30" i="23"/>
  <c r="BD30" i="23" s="1"/>
  <c r="BB30" i="23"/>
  <c r="AZ31" i="23"/>
  <c r="BD31" i="23" s="1"/>
  <c r="BB31" i="23"/>
  <c r="AZ32" i="23"/>
  <c r="BD32" i="23" s="1"/>
  <c r="BB32" i="23"/>
  <c r="AZ33" i="23"/>
  <c r="BD33" i="23" s="1"/>
  <c r="BB33" i="23"/>
  <c r="AZ34" i="23"/>
  <c r="BD34" i="23" s="1"/>
  <c r="BB34" i="23"/>
  <c r="AZ35" i="23"/>
  <c r="BD35" i="23" s="1"/>
  <c r="BB35" i="23"/>
  <c r="AZ36" i="23"/>
  <c r="BD36" i="23" s="1"/>
  <c r="BB36" i="23"/>
  <c r="AZ37" i="23"/>
  <c r="BD37" i="23" s="1"/>
  <c r="BB37" i="23"/>
  <c r="AZ38" i="23"/>
  <c r="BD38" i="23" s="1"/>
  <c r="BB38" i="23"/>
  <c r="AZ39" i="23"/>
  <c r="BD39" i="23" s="1"/>
  <c r="BB39" i="23"/>
  <c r="AZ40" i="23"/>
  <c r="BD40" i="23" s="1"/>
  <c r="BB40" i="23"/>
  <c r="AZ41" i="23"/>
  <c r="BD41" i="23" s="1"/>
  <c r="BB41" i="23"/>
  <c r="AZ42" i="23"/>
  <c r="BD42" i="23" s="1"/>
  <c r="BB42" i="23"/>
  <c r="AZ43" i="23"/>
  <c r="BD43" i="23" s="1"/>
  <c r="BB43" i="23"/>
  <c r="AZ44" i="23"/>
  <c r="BD44" i="23" s="1"/>
  <c r="BB44" i="23"/>
  <c r="AZ45" i="23"/>
  <c r="BD45" i="23" s="1"/>
  <c r="BB45" i="23"/>
  <c r="AZ46" i="23"/>
  <c r="BD46" i="23" s="1"/>
  <c r="BB46" i="23"/>
  <c r="AZ47" i="23"/>
  <c r="BD47" i="23" s="1"/>
  <c r="BB47" i="23"/>
  <c r="AZ48" i="23"/>
  <c r="BD48" i="23" s="1"/>
  <c r="BB48" i="23"/>
  <c r="AZ49" i="23"/>
  <c r="BD49" i="23" s="1"/>
  <c r="BB49" i="23"/>
  <c r="AZ50" i="23"/>
  <c r="BD50" i="23" s="1"/>
  <c r="BB50" i="23"/>
  <c r="AZ51" i="23"/>
  <c r="BD51" i="23" s="1"/>
  <c r="BB51" i="23"/>
  <c r="AZ52" i="23"/>
  <c r="BD52" i="23" s="1"/>
  <c r="BB52" i="23"/>
  <c r="AZ53" i="23"/>
  <c r="BD53" i="23" s="1"/>
  <c r="BB53" i="23"/>
  <c r="AZ54" i="23"/>
  <c r="BD54" i="23" s="1"/>
  <c r="BB54" i="23"/>
  <c r="AZ55" i="23"/>
  <c r="BD55" i="23" s="1"/>
  <c r="BB55" i="23"/>
  <c r="AZ56" i="23"/>
  <c r="BD56" i="23" s="1"/>
  <c r="BB56" i="23"/>
  <c r="AZ57" i="23"/>
  <c r="BD57" i="23" s="1"/>
  <c r="BB57" i="23"/>
  <c r="AZ58" i="23"/>
  <c r="BD58" i="23" s="1"/>
  <c r="BB58" i="23"/>
  <c r="AZ59" i="23"/>
  <c r="BD59" i="23" s="1"/>
  <c r="BB59" i="23"/>
  <c r="AZ60" i="23"/>
  <c r="BD60" i="23" s="1"/>
  <c r="BB60" i="23"/>
  <c r="AZ61" i="23"/>
  <c r="BD61" i="23" s="1"/>
  <c r="BB61" i="23"/>
  <c r="AZ62" i="23"/>
  <c r="BD62" i="23" s="1"/>
  <c r="BB62" i="23"/>
  <c r="AZ63" i="23"/>
  <c r="BD63" i="23" s="1"/>
  <c r="BB63" i="23"/>
  <c r="AZ64" i="23"/>
  <c r="BD64" i="23" s="1"/>
  <c r="BB64" i="23"/>
  <c r="AZ65" i="23"/>
  <c r="BD65" i="23" s="1"/>
  <c r="BB65" i="23"/>
  <c r="AZ66" i="23"/>
  <c r="BD66" i="23" s="1"/>
  <c r="BB66" i="23"/>
  <c r="AZ67" i="23"/>
  <c r="BD67" i="23" s="1"/>
  <c r="BB67" i="23"/>
  <c r="AZ68" i="23"/>
  <c r="BD68" i="23" s="1"/>
  <c r="BB68" i="23"/>
  <c r="AZ69" i="23"/>
  <c r="BD69" i="23" s="1"/>
  <c r="BB69" i="23"/>
  <c r="AZ70" i="23"/>
  <c r="BD70" i="23" s="1"/>
  <c r="BB70" i="23"/>
  <c r="AZ71" i="23"/>
  <c r="BD71" i="23" s="1"/>
  <c r="BB71" i="23"/>
  <c r="AZ72" i="23"/>
  <c r="BD72" i="23" s="1"/>
  <c r="BB72" i="23"/>
  <c r="AZ73" i="23"/>
  <c r="BD73" i="23" s="1"/>
  <c r="BB73" i="23"/>
  <c r="AZ74" i="23"/>
  <c r="BD74" i="23" s="1"/>
  <c r="BB74" i="23"/>
  <c r="AZ75" i="23"/>
  <c r="BD75" i="23" s="1"/>
  <c r="BB75" i="23"/>
  <c r="AZ76" i="23"/>
  <c r="BD76" i="23" s="1"/>
  <c r="BB76" i="23"/>
  <c r="AZ77" i="23"/>
  <c r="BD77" i="23" s="1"/>
  <c r="BB77" i="23"/>
  <c r="AZ78" i="23"/>
  <c r="BD78" i="23" s="1"/>
  <c r="BB78" i="23"/>
  <c r="AZ79" i="23"/>
  <c r="BD79" i="23" s="1"/>
  <c r="BB79" i="23"/>
  <c r="AZ80" i="23"/>
  <c r="BD80" i="23" s="1"/>
  <c r="BB80" i="23"/>
  <c r="AZ81" i="23"/>
  <c r="BD81" i="23" s="1"/>
  <c r="BB81" i="23"/>
  <c r="AZ82" i="23"/>
  <c r="BD82" i="23" s="1"/>
  <c r="BB82" i="23"/>
  <c r="AZ83" i="23"/>
  <c r="BD83" i="23" s="1"/>
  <c r="BB83" i="23"/>
  <c r="AZ84" i="23"/>
  <c r="BD84" i="23" s="1"/>
  <c r="BB84" i="23"/>
  <c r="AZ85" i="23"/>
  <c r="BD85" i="23" s="1"/>
  <c r="BB85" i="23"/>
  <c r="AZ86" i="23"/>
  <c r="BD86" i="23" s="1"/>
  <c r="BB86" i="23"/>
  <c r="AZ87" i="23"/>
  <c r="BD87" i="23" s="1"/>
  <c r="BB87" i="23"/>
  <c r="AZ88" i="23"/>
  <c r="BD88" i="23" s="1"/>
  <c r="BB88" i="23"/>
  <c r="AZ89" i="23"/>
  <c r="BD89" i="23" s="1"/>
  <c r="BB89" i="23"/>
  <c r="AZ90" i="23"/>
  <c r="BD90" i="23" s="1"/>
  <c r="BB90" i="23"/>
  <c r="AZ91" i="23"/>
  <c r="BD91" i="23" s="1"/>
  <c r="BB91" i="23"/>
  <c r="AZ92" i="23"/>
  <c r="BD92" i="23" s="1"/>
  <c r="BB92" i="23"/>
  <c r="AZ93" i="23"/>
  <c r="BD93" i="23" s="1"/>
  <c r="BB93" i="23"/>
  <c r="AZ94" i="23"/>
  <c r="BD94" i="23" s="1"/>
  <c r="BB94" i="23"/>
  <c r="AZ95" i="23"/>
  <c r="BD95" i="23" s="1"/>
  <c r="BB95" i="23"/>
  <c r="AZ96" i="23"/>
  <c r="BD96" i="23" s="1"/>
  <c r="BB96" i="23"/>
  <c r="AZ97" i="23"/>
  <c r="BD97" i="23" s="1"/>
  <c r="BB97" i="23"/>
  <c r="AZ98" i="23"/>
  <c r="BD98" i="23" s="1"/>
  <c r="BB98" i="23"/>
  <c r="AZ99" i="23"/>
  <c r="BD99" i="23" s="1"/>
  <c r="BB99" i="23"/>
  <c r="AZ100" i="23"/>
  <c r="BD100" i="23" s="1"/>
  <c r="BB100" i="23"/>
  <c r="AZ101" i="23"/>
  <c r="BD101" i="23" s="1"/>
  <c r="BB101" i="23"/>
  <c r="AZ102" i="23"/>
  <c r="BD102" i="23" s="1"/>
  <c r="BB102" i="23"/>
  <c r="AZ103" i="23"/>
  <c r="BD103" i="23" s="1"/>
  <c r="BB103" i="23"/>
  <c r="AZ104" i="23"/>
  <c r="BD104" i="23" s="1"/>
  <c r="BB104" i="23"/>
  <c r="AZ105" i="23"/>
  <c r="BD105" i="23" s="1"/>
  <c r="BB105" i="23"/>
  <c r="AZ106" i="23"/>
  <c r="BD106" i="23" s="1"/>
  <c r="BB106" i="23"/>
  <c r="AZ107" i="23"/>
  <c r="BD107" i="23" s="1"/>
  <c r="BB107" i="23"/>
  <c r="AZ108" i="23"/>
  <c r="BD108" i="23" s="1"/>
  <c r="BB108" i="23"/>
  <c r="AZ109" i="23"/>
  <c r="BD109" i="23" s="1"/>
  <c r="BB109" i="23"/>
  <c r="AZ110" i="23"/>
  <c r="BD110" i="23" s="1"/>
  <c r="BB110" i="23"/>
  <c r="AZ111" i="23"/>
  <c r="BD111" i="23" s="1"/>
  <c r="BB111" i="23"/>
  <c r="AZ112" i="23"/>
  <c r="BD112" i="23" s="1"/>
  <c r="BB112" i="23"/>
  <c r="AZ113" i="23"/>
  <c r="BD113" i="23" s="1"/>
  <c r="BB113" i="23"/>
  <c r="AZ114" i="23"/>
  <c r="BD114" i="23" s="1"/>
  <c r="BB114" i="23"/>
  <c r="AZ115" i="23"/>
  <c r="BD115" i="23" s="1"/>
  <c r="BB115" i="23"/>
  <c r="AZ116" i="23"/>
  <c r="BD116" i="23" s="1"/>
  <c r="BB116" i="23"/>
  <c r="AZ117" i="23"/>
  <c r="BD117" i="23" s="1"/>
  <c r="BB117" i="23"/>
  <c r="AZ118" i="23"/>
  <c r="BD118" i="23" s="1"/>
  <c r="BB118" i="23"/>
  <c r="AZ119" i="23"/>
  <c r="BD119" i="23" s="1"/>
  <c r="BB119" i="23"/>
  <c r="AZ120" i="23"/>
  <c r="BD120" i="23" s="1"/>
  <c r="BB120" i="23"/>
  <c r="AZ121" i="23"/>
  <c r="BD121" i="23" s="1"/>
  <c r="BB121" i="23"/>
  <c r="AZ122" i="23"/>
  <c r="BD122" i="23" s="1"/>
  <c r="BB122" i="23"/>
  <c r="AZ123" i="23"/>
  <c r="BD123" i="23" s="1"/>
  <c r="BB123" i="23"/>
  <c r="AZ124" i="23"/>
  <c r="BD124" i="23" s="1"/>
  <c r="BB124" i="23"/>
  <c r="AZ125" i="23"/>
  <c r="BD125" i="23" s="1"/>
  <c r="BB125" i="23"/>
  <c r="AZ126" i="23"/>
  <c r="BD126" i="23" s="1"/>
  <c r="BB126" i="23"/>
  <c r="AZ127" i="23"/>
  <c r="BD127" i="23" s="1"/>
  <c r="BB127" i="23"/>
  <c r="AZ128" i="23"/>
  <c r="BD128" i="23" s="1"/>
  <c r="BB128" i="23"/>
  <c r="AZ129" i="23"/>
  <c r="BD129" i="23" s="1"/>
  <c r="BB129" i="23"/>
  <c r="AZ130" i="23"/>
  <c r="BD130" i="23" s="1"/>
  <c r="BB130" i="23"/>
  <c r="AZ131" i="23"/>
  <c r="BD131" i="23" s="1"/>
  <c r="BB131" i="23"/>
  <c r="AZ132" i="23"/>
  <c r="BD132" i="23" s="1"/>
  <c r="BB132" i="23"/>
  <c r="AZ133" i="23"/>
  <c r="BD133" i="23" s="1"/>
  <c r="BB133" i="23"/>
  <c r="AZ134" i="23"/>
  <c r="BD134" i="23" s="1"/>
  <c r="BB134" i="23"/>
  <c r="AZ135" i="23"/>
  <c r="BD135" i="23" s="1"/>
  <c r="BB135" i="23"/>
  <c r="AZ136" i="23"/>
  <c r="BD136" i="23" s="1"/>
  <c r="BB136" i="23"/>
  <c r="AZ137" i="23"/>
  <c r="BD137" i="23" s="1"/>
  <c r="BB137" i="23"/>
  <c r="AZ138" i="23"/>
  <c r="BD138" i="23" s="1"/>
  <c r="BB138" i="23"/>
  <c r="AZ139" i="23"/>
  <c r="BD139" i="23" s="1"/>
  <c r="BB139" i="23"/>
  <c r="AZ140" i="23"/>
  <c r="BD140" i="23" s="1"/>
  <c r="BB140" i="23"/>
  <c r="AZ141" i="23"/>
  <c r="BD141" i="23" s="1"/>
  <c r="BB141" i="23"/>
  <c r="AZ142" i="23"/>
  <c r="BD142" i="23" s="1"/>
  <c r="BB142" i="23"/>
  <c r="AZ143" i="23"/>
  <c r="BD143" i="23" s="1"/>
  <c r="BB143" i="23"/>
  <c r="AZ144" i="23"/>
  <c r="BD144" i="23" s="1"/>
  <c r="BB144" i="23"/>
  <c r="AZ145" i="23"/>
  <c r="BD145" i="23" s="1"/>
  <c r="BB145" i="23"/>
  <c r="AZ146" i="23"/>
  <c r="BD146" i="23" s="1"/>
  <c r="BB146" i="23"/>
  <c r="AZ147" i="23"/>
  <c r="BD147" i="23" s="1"/>
  <c r="BB147" i="23"/>
  <c r="AZ148" i="23"/>
  <c r="BD148" i="23" s="1"/>
  <c r="BB148" i="23"/>
  <c r="AZ149" i="23"/>
  <c r="BD149" i="23" s="1"/>
  <c r="BB149" i="23"/>
  <c r="AZ150" i="23"/>
  <c r="BD150" i="23" s="1"/>
  <c r="BB150" i="23"/>
  <c r="AZ151" i="23"/>
  <c r="BD151" i="23" s="1"/>
  <c r="BB151" i="23"/>
  <c r="AZ152" i="23"/>
  <c r="BD152" i="23" s="1"/>
  <c r="BB152" i="23"/>
  <c r="AZ153" i="23"/>
  <c r="BD153" i="23" s="1"/>
  <c r="BB153" i="23"/>
  <c r="AZ154" i="23"/>
  <c r="BD154" i="23" s="1"/>
  <c r="BB154" i="23"/>
  <c r="AZ155" i="23"/>
  <c r="BD155" i="23" s="1"/>
  <c r="BB155" i="23"/>
  <c r="AZ156" i="23"/>
  <c r="BD156" i="23" s="1"/>
  <c r="BB156" i="23"/>
  <c r="AZ157" i="23"/>
  <c r="BD157" i="23" s="1"/>
  <c r="BB157" i="23"/>
  <c r="AZ158" i="23"/>
  <c r="BD158" i="23" s="1"/>
  <c r="BB158" i="23"/>
  <c r="AZ159" i="23"/>
  <c r="BD159" i="23" s="1"/>
  <c r="BB159" i="23"/>
  <c r="AZ160" i="23"/>
  <c r="BD160" i="23" s="1"/>
  <c r="BB160" i="23"/>
  <c r="AZ161" i="23"/>
  <c r="BD161" i="23" s="1"/>
  <c r="BB161" i="23"/>
  <c r="AZ162" i="23"/>
  <c r="BD162" i="23" s="1"/>
  <c r="BB162" i="23"/>
  <c r="AZ163" i="23"/>
  <c r="BD163" i="23" s="1"/>
  <c r="BB163" i="23"/>
  <c r="AZ164" i="23"/>
  <c r="BD164" i="23" s="1"/>
  <c r="BB164" i="23"/>
  <c r="AZ165" i="23"/>
  <c r="BD165" i="23" s="1"/>
  <c r="BB165" i="23"/>
  <c r="AZ166" i="23"/>
  <c r="BD166" i="23" s="1"/>
  <c r="BB166" i="23"/>
  <c r="AZ167" i="23"/>
  <c r="BD167" i="23" s="1"/>
  <c r="BB167" i="23"/>
  <c r="AZ168" i="23"/>
  <c r="BD168" i="23" s="1"/>
  <c r="BB168" i="23"/>
  <c r="AZ169" i="23"/>
  <c r="BD169" i="23" s="1"/>
  <c r="BB169" i="23"/>
  <c r="AZ170" i="23"/>
  <c r="BD170" i="23" s="1"/>
  <c r="BB170" i="23"/>
  <c r="AZ171" i="23"/>
  <c r="BD171" i="23" s="1"/>
  <c r="BB171" i="23"/>
  <c r="AZ172" i="23"/>
  <c r="BD172" i="23" s="1"/>
  <c r="BB172" i="23"/>
  <c r="AZ173" i="23"/>
  <c r="BD173" i="23" s="1"/>
  <c r="BB173" i="23"/>
  <c r="AZ174" i="23"/>
  <c r="BD174" i="23" s="1"/>
  <c r="BB174" i="23"/>
  <c r="AZ175" i="23"/>
  <c r="BD175" i="23" s="1"/>
  <c r="BB175" i="23"/>
  <c r="AZ176" i="23"/>
  <c r="BD176" i="23" s="1"/>
  <c r="BB176" i="23"/>
  <c r="AZ177" i="23"/>
  <c r="BD177" i="23" s="1"/>
  <c r="BB177" i="23"/>
  <c r="AZ178" i="23"/>
  <c r="BD178" i="23" s="1"/>
  <c r="BB178" i="23"/>
  <c r="AZ179" i="23"/>
  <c r="BD179" i="23" s="1"/>
  <c r="BB179" i="23"/>
  <c r="AZ180" i="23"/>
  <c r="BD180" i="23" s="1"/>
  <c r="BB180" i="23"/>
  <c r="AZ181" i="23"/>
  <c r="BD181" i="23" s="1"/>
  <c r="BB181" i="23"/>
  <c r="AZ182" i="23"/>
  <c r="BD182" i="23" s="1"/>
  <c r="BB182" i="23"/>
  <c r="AZ183" i="23"/>
  <c r="BD183" i="23" s="1"/>
  <c r="BB183" i="23"/>
  <c r="AZ184" i="23"/>
  <c r="BD184" i="23" s="1"/>
  <c r="BB184" i="23"/>
  <c r="AZ185" i="23"/>
  <c r="BD185" i="23" s="1"/>
  <c r="BB185" i="23"/>
  <c r="AZ186" i="23"/>
  <c r="BD186" i="23" s="1"/>
  <c r="BB186" i="23"/>
  <c r="AZ187" i="23"/>
  <c r="BD187" i="23" s="1"/>
  <c r="BB187" i="23"/>
  <c r="AZ188" i="23"/>
  <c r="BD188" i="23" s="1"/>
  <c r="BB188" i="23"/>
  <c r="AZ189" i="23"/>
  <c r="BD189" i="23" s="1"/>
  <c r="BB189" i="23"/>
  <c r="AZ190" i="23"/>
  <c r="BD190" i="23" s="1"/>
  <c r="BB190" i="23"/>
  <c r="AZ191" i="23"/>
  <c r="BD191" i="23" s="1"/>
  <c r="BB191" i="23"/>
  <c r="AZ192" i="23"/>
  <c r="BD192" i="23" s="1"/>
  <c r="BB192" i="23"/>
  <c r="AZ193" i="23"/>
  <c r="BD193" i="23" s="1"/>
  <c r="BB193" i="23"/>
  <c r="AZ194" i="23"/>
  <c r="BD194" i="23" s="1"/>
  <c r="BB194" i="23"/>
  <c r="AZ195" i="23"/>
  <c r="BD195" i="23" s="1"/>
  <c r="BB195" i="23"/>
  <c r="AZ196" i="23"/>
  <c r="BD196" i="23" s="1"/>
  <c r="BB196" i="23"/>
  <c r="AZ197" i="23"/>
  <c r="BD197" i="23" s="1"/>
  <c r="BB197" i="23"/>
  <c r="AZ198" i="23"/>
  <c r="BD198" i="23" s="1"/>
  <c r="BB198" i="23"/>
  <c r="AZ199" i="23"/>
  <c r="BD199" i="23" s="1"/>
  <c r="BB199" i="23"/>
  <c r="AZ200" i="23"/>
  <c r="BD200" i="23" s="1"/>
  <c r="BB200" i="23"/>
  <c r="AZ201" i="23"/>
  <c r="BD201" i="23" s="1"/>
  <c r="BB201" i="23"/>
  <c r="AZ202" i="23"/>
  <c r="BD202" i="23" s="1"/>
  <c r="BB202" i="23"/>
  <c r="AZ203" i="23"/>
  <c r="BD203" i="23" s="1"/>
  <c r="BB203" i="23"/>
  <c r="AZ204" i="23"/>
  <c r="BD204" i="23" s="1"/>
  <c r="BB204" i="23"/>
  <c r="AZ205" i="23"/>
  <c r="BD205" i="23" s="1"/>
  <c r="BB205" i="23"/>
  <c r="AZ206" i="23"/>
  <c r="BD206" i="23" s="1"/>
  <c r="BB206" i="23"/>
  <c r="AZ207" i="23"/>
  <c r="BD207" i="23" s="1"/>
  <c r="BB207" i="23"/>
  <c r="AZ208" i="23"/>
  <c r="BD208" i="23" s="1"/>
  <c r="BB208" i="23"/>
  <c r="AZ209" i="23"/>
  <c r="BD209" i="23" s="1"/>
  <c r="BB209" i="23"/>
  <c r="AZ210" i="23"/>
  <c r="BD210" i="23" s="1"/>
  <c r="BB210" i="23"/>
  <c r="AZ211" i="23"/>
  <c r="BD211" i="23" s="1"/>
  <c r="BB211" i="23"/>
  <c r="AZ212" i="23"/>
  <c r="BD212" i="23" s="1"/>
  <c r="BB212" i="23"/>
  <c r="AZ213" i="23"/>
  <c r="BD213" i="23" s="1"/>
  <c r="BB213" i="23"/>
  <c r="AZ214" i="23"/>
  <c r="BD214" i="23" s="1"/>
  <c r="BB214" i="23"/>
  <c r="AZ215" i="23"/>
  <c r="BD215" i="23" s="1"/>
  <c r="BB215" i="23"/>
  <c r="AZ216" i="23"/>
  <c r="BD216" i="23" s="1"/>
  <c r="BB216" i="23"/>
  <c r="AZ217" i="23"/>
  <c r="BD217" i="23" s="1"/>
  <c r="BB217" i="23"/>
  <c r="AZ218" i="23"/>
  <c r="BD218" i="23" s="1"/>
  <c r="BB218" i="23"/>
  <c r="AZ219" i="23"/>
  <c r="BD219" i="23" s="1"/>
  <c r="BB219" i="23"/>
  <c r="AZ220" i="23"/>
  <c r="BD220" i="23" s="1"/>
  <c r="BB220" i="23"/>
  <c r="AZ221" i="23"/>
  <c r="BD221" i="23" s="1"/>
  <c r="BB221" i="23"/>
  <c r="AZ222" i="23"/>
  <c r="BD222" i="23" s="1"/>
  <c r="BB222" i="23"/>
  <c r="AZ223" i="23"/>
  <c r="BD223" i="23" s="1"/>
  <c r="BB223" i="23"/>
  <c r="AZ224" i="23"/>
  <c r="BD224" i="23" s="1"/>
  <c r="BB224" i="23"/>
  <c r="AZ225" i="23"/>
  <c r="BD225" i="23" s="1"/>
  <c r="BB225" i="23"/>
  <c r="AZ226" i="23"/>
  <c r="BD226" i="23" s="1"/>
  <c r="BB226" i="23"/>
  <c r="AZ227" i="23"/>
  <c r="BD227" i="23" s="1"/>
  <c r="BB227" i="23"/>
  <c r="AZ228" i="23"/>
  <c r="BD228" i="23" s="1"/>
  <c r="BB228" i="23"/>
  <c r="AZ229" i="23"/>
  <c r="BD229" i="23" s="1"/>
  <c r="BB229" i="23"/>
  <c r="AZ230" i="23"/>
  <c r="BD230" i="23" s="1"/>
  <c r="BB230" i="23"/>
  <c r="AZ231" i="23"/>
  <c r="BD231" i="23" s="1"/>
  <c r="BB231" i="23"/>
  <c r="AZ232" i="23"/>
  <c r="BD232" i="23" s="1"/>
  <c r="BB232" i="23"/>
  <c r="AZ233" i="23"/>
  <c r="BD233" i="23" s="1"/>
  <c r="BB233" i="23"/>
  <c r="AZ234" i="23"/>
  <c r="BD234" i="23" s="1"/>
  <c r="BB234" i="23"/>
  <c r="AZ235" i="23"/>
  <c r="BD235" i="23" s="1"/>
  <c r="BB235" i="23"/>
  <c r="AZ236" i="23"/>
  <c r="BD236" i="23" s="1"/>
  <c r="BB236" i="23"/>
  <c r="AZ237" i="23"/>
  <c r="BD237" i="23" s="1"/>
  <c r="BB237" i="23"/>
  <c r="AZ238" i="23"/>
  <c r="BD238" i="23" s="1"/>
  <c r="BB238" i="23"/>
  <c r="AZ239" i="23"/>
  <c r="BD239" i="23" s="1"/>
  <c r="BB239" i="23"/>
  <c r="AZ240" i="23"/>
  <c r="BD240" i="23" s="1"/>
  <c r="BB240" i="23"/>
  <c r="AZ241" i="23"/>
  <c r="BD241" i="23" s="1"/>
  <c r="BB241" i="23"/>
  <c r="AZ242" i="23"/>
  <c r="BD242" i="23" s="1"/>
  <c r="BB242" i="23"/>
  <c r="AZ243" i="23"/>
  <c r="BD243" i="23" s="1"/>
  <c r="BB243" i="23"/>
  <c r="AZ244" i="23"/>
  <c r="BD244" i="23" s="1"/>
  <c r="BB244" i="23"/>
  <c r="AZ245" i="23"/>
  <c r="BD245" i="23" s="1"/>
  <c r="BB245" i="23"/>
  <c r="AZ246" i="23"/>
  <c r="BD246" i="23" s="1"/>
  <c r="BB246" i="23"/>
  <c r="AZ247" i="23"/>
  <c r="BD247" i="23" s="1"/>
  <c r="BB247" i="23"/>
  <c r="AZ248" i="23"/>
  <c r="BD248" i="23" s="1"/>
  <c r="BB248" i="23"/>
  <c r="AZ249" i="23"/>
  <c r="BD249" i="23" s="1"/>
  <c r="BB249" i="23"/>
  <c r="AZ250" i="23"/>
  <c r="BD250" i="23" s="1"/>
  <c r="BB250" i="23"/>
  <c r="AZ251" i="23"/>
  <c r="BD251" i="23" s="1"/>
  <c r="BB251" i="23"/>
  <c r="AZ252" i="23"/>
  <c r="BD252" i="23" s="1"/>
  <c r="BB252" i="23"/>
  <c r="AZ253" i="23"/>
  <c r="BD253" i="23" s="1"/>
  <c r="BB253" i="23"/>
  <c r="AZ254" i="23"/>
  <c r="BD254" i="23" s="1"/>
  <c r="BB254" i="23"/>
  <c r="AZ255" i="23"/>
  <c r="BD255" i="23" s="1"/>
  <c r="BB255" i="23"/>
  <c r="AZ256" i="23"/>
  <c r="BD256" i="23" s="1"/>
  <c r="BB256" i="23"/>
  <c r="AZ257" i="23"/>
  <c r="BD257" i="23" s="1"/>
  <c r="BB257" i="23"/>
  <c r="AZ258" i="23"/>
  <c r="BD258" i="23" s="1"/>
  <c r="BB258" i="23"/>
  <c r="AZ259" i="23"/>
  <c r="BD259" i="23" s="1"/>
  <c r="BB259" i="23"/>
  <c r="AZ260" i="23"/>
  <c r="BD260" i="23" s="1"/>
  <c r="BB260" i="23"/>
  <c r="AZ261" i="23"/>
  <c r="BD261" i="23" s="1"/>
  <c r="BB261" i="23"/>
  <c r="AZ262" i="23"/>
  <c r="BD262" i="23" s="1"/>
  <c r="BB262" i="23"/>
  <c r="AZ263" i="23"/>
  <c r="BD263" i="23" s="1"/>
  <c r="BB263" i="23"/>
  <c r="AZ264" i="23"/>
  <c r="BD264" i="23" s="1"/>
  <c r="BB264" i="23"/>
  <c r="AZ265" i="23"/>
  <c r="BD265" i="23" s="1"/>
  <c r="BB265" i="23"/>
  <c r="AZ266" i="23"/>
  <c r="BD266" i="23" s="1"/>
  <c r="BB266" i="23"/>
  <c r="AZ267" i="23"/>
  <c r="BD267" i="23" s="1"/>
  <c r="BB267" i="23"/>
  <c r="AZ268" i="23"/>
  <c r="BD268" i="23" s="1"/>
  <c r="BB268" i="23"/>
  <c r="AZ269" i="23"/>
  <c r="BD269" i="23" s="1"/>
  <c r="BB269" i="23"/>
  <c r="AZ270" i="23"/>
  <c r="BD270" i="23" s="1"/>
  <c r="BB270" i="23"/>
  <c r="AZ271" i="23"/>
  <c r="BD271" i="23" s="1"/>
  <c r="BB271" i="23"/>
  <c r="AZ272" i="23"/>
  <c r="BD272" i="23" s="1"/>
  <c r="BB272" i="23"/>
  <c r="AZ273" i="23"/>
  <c r="BD273" i="23" s="1"/>
  <c r="BB273" i="23"/>
  <c r="AZ274" i="23"/>
  <c r="BD274" i="23" s="1"/>
  <c r="BB274" i="23"/>
  <c r="AZ275" i="23"/>
  <c r="BD275" i="23" s="1"/>
  <c r="BB275" i="23"/>
  <c r="AZ276" i="23"/>
  <c r="BD276" i="23" s="1"/>
  <c r="BB276" i="23"/>
  <c r="AZ277" i="23"/>
  <c r="BD277" i="23" s="1"/>
  <c r="BB277" i="23"/>
  <c r="AZ278" i="23"/>
  <c r="BD278" i="23" s="1"/>
  <c r="BB278" i="23"/>
  <c r="AZ279" i="23"/>
  <c r="BD279" i="23" s="1"/>
  <c r="BB279" i="23"/>
  <c r="AZ280" i="23"/>
  <c r="BD280" i="23" s="1"/>
  <c r="BB280" i="23"/>
  <c r="AZ281" i="23"/>
  <c r="BD281" i="23" s="1"/>
  <c r="BB281" i="23"/>
  <c r="AZ282" i="23"/>
  <c r="BD282" i="23" s="1"/>
  <c r="BB282" i="23"/>
  <c r="AZ283" i="23"/>
  <c r="BD283" i="23" s="1"/>
  <c r="BB283" i="23"/>
  <c r="AZ284" i="23"/>
  <c r="BD284" i="23" s="1"/>
  <c r="BB284" i="23"/>
  <c r="AZ285" i="23"/>
  <c r="BD285" i="23" s="1"/>
  <c r="BB285" i="23"/>
  <c r="AZ286" i="23"/>
  <c r="BD286" i="23" s="1"/>
  <c r="BB286" i="23"/>
  <c r="AZ287" i="23"/>
  <c r="BD287" i="23" s="1"/>
  <c r="BB287" i="23"/>
  <c r="AZ288" i="23"/>
  <c r="BD288" i="23" s="1"/>
  <c r="BB288" i="23"/>
  <c r="AZ289" i="23"/>
  <c r="BD289" i="23" s="1"/>
  <c r="BB289" i="23"/>
  <c r="AZ290" i="23"/>
  <c r="BD290" i="23" s="1"/>
  <c r="BB290" i="23"/>
  <c r="AZ291" i="23"/>
  <c r="BD291" i="23" s="1"/>
  <c r="BB291" i="23"/>
  <c r="AZ292" i="23"/>
  <c r="BD292" i="23" s="1"/>
  <c r="BB292" i="23"/>
  <c r="AZ293" i="23"/>
  <c r="BD293" i="23" s="1"/>
  <c r="BB293" i="23"/>
  <c r="AZ294" i="23"/>
  <c r="BD294" i="23" s="1"/>
  <c r="BB294" i="23"/>
  <c r="AZ295" i="23"/>
  <c r="BD295" i="23" s="1"/>
  <c r="BB295" i="23"/>
  <c r="AZ296" i="23"/>
  <c r="BD296" i="23" s="1"/>
  <c r="BB296" i="23"/>
  <c r="AZ297" i="23"/>
  <c r="BD297" i="23" s="1"/>
  <c r="BB297" i="23"/>
  <c r="AZ298" i="23"/>
  <c r="BD298" i="23" s="1"/>
  <c r="BB298" i="23"/>
  <c r="AZ299" i="23"/>
  <c r="BD299" i="23" s="1"/>
  <c r="BB299" i="23"/>
  <c r="AZ300" i="23"/>
  <c r="BD300" i="23" s="1"/>
  <c r="BB300" i="23"/>
  <c r="AZ301" i="23"/>
  <c r="BD301" i="23" s="1"/>
  <c r="BB301" i="23"/>
  <c r="AZ302" i="23"/>
  <c r="BD302" i="23" s="1"/>
  <c r="BB302" i="23"/>
  <c r="AZ303" i="23"/>
  <c r="BD303" i="23" s="1"/>
  <c r="BB303" i="23"/>
  <c r="AZ304" i="23"/>
  <c r="BD304" i="23" s="1"/>
  <c r="BB304" i="23"/>
  <c r="AZ305" i="23"/>
  <c r="BD305" i="23" s="1"/>
  <c r="BB305" i="23"/>
  <c r="AZ306" i="23"/>
  <c r="BD306" i="23" s="1"/>
  <c r="BB306" i="23"/>
  <c r="AZ307" i="23"/>
  <c r="BD307" i="23" s="1"/>
  <c r="BB307" i="23"/>
  <c r="AZ308" i="23"/>
  <c r="BD308" i="23" s="1"/>
  <c r="BB308" i="23"/>
  <c r="AZ309" i="23"/>
  <c r="BD309" i="23" s="1"/>
  <c r="BB309" i="23"/>
  <c r="AZ310" i="23"/>
  <c r="BD310" i="23" s="1"/>
  <c r="BB310" i="23"/>
  <c r="AZ311" i="23"/>
  <c r="BD311" i="23" s="1"/>
  <c r="BB311" i="23"/>
  <c r="AZ312" i="23"/>
  <c r="BD312" i="23" s="1"/>
  <c r="BB312" i="23"/>
  <c r="AZ313" i="23"/>
  <c r="BD313" i="23" s="1"/>
  <c r="BB313" i="23"/>
  <c r="AZ314" i="23"/>
  <c r="BD314" i="23" s="1"/>
  <c r="BB314" i="23"/>
  <c r="AZ315" i="23"/>
  <c r="BD315" i="23" s="1"/>
  <c r="BB315" i="23"/>
  <c r="AZ316" i="23"/>
  <c r="BD316" i="23" s="1"/>
  <c r="BB316" i="23"/>
  <c r="AZ317" i="23"/>
  <c r="BD317" i="23" s="1"/>
  <c r="BB317" i="23"/>
  <c r="AZ318" i="23"/>
  <c r="BD318" i="23" s="1"/>
  <c r="BB318" i="23"/>
  <c r="AZ319" i="23"/>
  <c r="BD319" i="23" s="1"/>
  <c r="BB319" i="23"/>
  <c r="AZ320" i="23"/>
  <c r="BD320" i="23" s="1"/>
  <c r="BB320" i="23"/>
  <c r="AZ321" i="23"/>
  <c r="BD321" i="23" s="1"/>
  <c r="BB321" i="23"/>
  <c r="AZ322" i="23"/>
  <c r="BD322" i="23" s="1"/>
  <c r="BB322" i="23"/>
  <c r="AZ323" i="23"/>
  <c r="BD323" i="23" s="1"/>
  <c r="BB323" i="23"/>
  <c r="AZ324" i="23"/>
  <c r="BD324" i="23" s="1"/>
  <c r="BB324" i="23"/>
  <c r="AZ325" i="23"/>
  <c r="BD325" i="23" s="1"/>
  <c r="BB325" i="23"/>
  <c r="AZ326" i="23"/>
  <c r="BD326" i="23" s="1"/>
  <c r="BB326" i="23"/>
  <c r="AZ327" i="23"/>
  <c r="BD327" i="23" s="1"/>
  <c r="BB327" i="23"/>
  <c r="AZ328" i="23"/>
  <c r="BD328" i="23" s="1"/>
  <c r="BB328" i="23"/>
  <c r="AZ329" i="23"/>
  <c r="BD329" i="23" s="1"/>
  <c r="BB329" i="23"/>
  <c r="AZ330" i="23"/>
  <c r="BD330" i="23" s="1"/>
  <c r="BB330" i="23"/>
  <c r="AZ331" i="23"/>
  <c r="BD331" i="23" s="1"/>
  <c r="BB331" i="23"/>
  <c r="AZ332" i="23"/>
  <c r="BD332" i="23" s="1"/>
  <c r="BB332" i="23"/>
  <c r="AZ333" i="23"/>
  <c r="BD333" i="23" s="1"/>
  <c r="BB333" i="23"/>
  <c r="AZ334" i="23"/>
  <c r="BD334" i="23" s="1"/>
  <c r="BB334" i="23"/>
  <c r="AZ335" i="23"/>
  <c r="BD335" i="23" s="1"/>
  <c r="BB335" i="23"/>
  <c r="AZ336" i="23"/>
  <c r="BD336" i="23" s="1"/>
  <c r="BB336" i="23"/>
  <c r="AZ337" i="23"/>
  <c r="BD337" i="23" s="1"/>
  <c r="BB337" i="23"/>
  <c r="AZ338" i="23"/>
  <c r="BD338" i="23" s="1"/>
  <c r="BB338" i="23"/>
  <c r="AZ339" i="23"/>
  <c r="BD339" i="23" s="1"/>
  <c r="BB339" i="23"/>
  <c r="AZ340" i="23"/>
  <c r="BD340" i="23" s="1"/>
  <c r="BB340" i="23"/>
  <c r="AZ341" i="23"/>
  <c r="BD341" i="23" s="1"/>
  <c r="BB341" i="23"/>
  <c r="AZ342" i="23"/>
  <c r="BD342" i="23" s="1"/>
  <c r="BB342" i="23"/>
  <c r="AZ343" i="23"/>
  <c r="BD343" i="23" s="1"/>
  <c r="BB343" i="23"/>
  <c r="AZ344" i="23"/>
  <c r="BD344" i="23" s="1"/>
  <c r="BB344" i="23"/>
  <c r="AZ345" i="23"/>
  <c r="BD345" i="23" s="1"/>
  <c r="BB345" i="23"/>
  <c r="AZ346" i="23"/>
  <c r="BD346" i="23" s="1"/>
  <c r="BB346" i="23"/>
  <c r="AZ347" i="23"/>
  <c r="BD347" i="23" s="1"/>
  <c r="BB347" i="23"/>
  <c r="AZ348" i="23"/>
  <c r="BD348" i="23" s="1"/>
  <c r="BB348" i="23"/>
  <c r="AZ349" i="23"/>
  <c r="BD349" i="23" s="1"/>
  <c r="BB349" i="23"/>
  <c r="AZ350" i="23"/>
  <c r="BD350" i="23" s="1"/>
  <c r="BB350" i="23"/>
  <c r="AZ351" i="23"/>
  <c r="BD351" i="23" s="1"/>
  <c r="BB351" i="23"/>
  <c r="AZ352" i="23"/>
  <c r="BD352" i="23" s="1"/>
  <c r="BB352" i="23"/>
  <c r="AZ353" i="23"/>
  <c r="BD353" i="23" s="1"/>
  <c r="BB353" i="23"/>
  <c r="AZ354" i="23"/>
  <c r="BD354" i="23" s="1"/>
  <c r="BB354" i="23"/>
  <c r="AZ355" i="23"/>
  <c r="BD355" i="23" s="1"/>
  <c r="BB355" i="23"/>
  <c r="AZ356" i="23"/>
  <c r="BD356" i="23" s="1"/>
  <c r="BB356" i="23"/>
  <c r="AZ357" i="23"/>
  <c r="BD357" i="23" s="1"/>
  <c r="BB357" i="23"/>
  <c r="AZ358" i="23"/>
  <c r="BD358" i="23" s="1"/>
  <c r="BB358" i="23"/>
  <c r="AZ359" i="23"/>
  <c r="BD359" i="23" s="1"/>
  <c r="BB359" i="23"/>
  <c r="AZ360" i="23"/>
  <c r="BD360" i="23" s="1"/>
  <c r="BB360" i="23"/>
  <c r="AZ361" i="23"/>
  <c r="BD361" i="23" s="1"/>
  <c r="BB361" i="23"/>
  <c r="AZ362" i="23"/>
  <c r="BD362" i="23" s="1"/>
  <c r="BB362" i="23"/>
  <c r="AZ363" i="23"/>
  <c r="BD363" i="23" s="1"/>
  <c r="BB363" i="23"/>
  <c r="AZ364" i="23"/>
  <c r="BD364" i="23" s="1"/>
  <c r="BB364" i="23"/>
  <c r="AZ365" i="23"/>
  <c r="BD365" i="23" s="1"/>
  <c r="BB365" i="23"/>
  <c r="AZ366" i="23"/>
  <c r="BD366" i="23" s="1"/>
  <c r="BB366" i="23"/>
  <c r="AZ367" i="23"/>
  <c r="BD367" i="23" s="1"/>
  <c r="BB367" i="23"/>
  <c r="AZ368" i="23"/>
  <c r="BD368" i="23" s="1"/>
  <c r="BB368" i="23"/>
  <c r="AZ369" i="23"/>
  <c r="BD369" i="23" s="1"/>
  <c r="BB369" i="23"/>
  <c r="AZ370" i="23"/>
  <c r="BD370" i="23" s="1"/>
  <c r="BB370" i="23"/>
  <c r="AZ371" i="23"/>
  <c r="BD371" i="23" s="1"/>
  <c r="BB371" i="23"/>
  <c r="AZ372" i="23"/>
  <c r="BD372" i="23" s="1"/>
  <c r="BB372" i="23"/>
  <c r="AZ373" i="23"/>
  <c r="BD373" i="23" s="1"/>
  <c r="BB373" i="23"/>
  <c r="AZ374" i="23"/>
  <c r="BD374" i="23" s="1"/>
  <c r="BB374" i="23"/>
  <c r="AZ375" i="23"/>
  <c r="BD375" i="23" s="1"/>
  <c r="BB375" i="23"/>
  <c r="AZ376" i="23"/>
  <c r="BD376" i="23" s="1"/>
  <c r="BB376" i="23"/>
  <c r="AZ377" i="23"/>
  <c r="BD377" i="23" s="1"/>
  <c r="BB377" i="23"/>
  <c r="AZ378" i="23"/>
  <c r="BD378" i="23" s="1"/>
  <c r="BB378" i="23"/>
  <c r="AZ379" i="23"/>
  <c r="BD379" i="23" s="1"/>
  <c r="BB379" i="23"/>
  <c r="AZ380" i="23"/>
  <c r="BD380" i="23" s="1"/>
  <c r="BB380" i="23"/>
  <c r="AZ381" i="23"/>
  <c r="BD381" i="23" s="1"/>
  <c r="BB381" i="23"/>
  <c r="AZ382" i="23"/>
  <c r="BD382" i="23" s="1"/>
  <c r="BB382" i="23"/>
  <c r="AZ383" i="23"/>
  <c r="BD383" i="23" s="1"/>
  <c r="BB383" i="23"/>
  <c r="AZ384" i="23"/>
  <c r="BD384" i="23" s="1"/>
  <c r="BB384" i="23"/>
  <c r="AZ385" i="23"/>
  <c r="BD385" i="23" s="1"/>
  <c r="BB385" i="23"/>
  <c r="AZ386" i="23"/>
  <c r="BD386" i="23" s="1"/>
  <c r="BB386" i="23"/>
  <c r="AZ387" i="23"/>
  <c r="BD387" i="23" s="1"/>
  <c r="BB387" i="23"/>
  <c r="AZ388" i="23"/>
  <c r="BD388" i="23" s="1"/>
  <c r="BB388" i="23"/>
  <c r="AZ389" i="23"/>
  <c r="BD389" i="23" s="1"/>
  <c r="BB389" i="23"/>
  <c r="AZ390" i="23"/>
  <c r="BD390" i="23" s="1"/>
  <c r="BB390" i="23"/>
  <c r="AZ391" i="23"/>
  <c r="BD391" i="23" s="1"/>
  <c r="BB391" i="23"/>
  <c r="AZ392" i="23"/>
  <c r="BD392" i="23" s="1"/>
  <c r="BB392" i="23"/>
  <c r="AZ393" i="23"/>
  <c r="BD393" i="23" s="1"/>
  <c r="BB393" i="23"/>
  <c r="AZ394" i="23"/>
  <c r="BD394" i="23" s="1"/>
  <c r="BB394" i="23"/>
  <c r="AZ395" i="23"/>
  <c r="BD395" i="23" s="1"/>
  <c r="BB395" i="23"/>
  <c r="AZ396" i="23"/>
  <c r="BD396" i="23" s="1"/>
  <c r="BB396" i="23"/>
  <c r="AZ397" i="23"/>
  <c r="BD397" i="23" s="1"/>
  <c r="BB397" i="23"/>
  <c r="AZ398" i="23"/>
  <c r="BD398" i="23" s="1"/>
  <c r="BB398" i="23"/>
  <c r="AZ399" i="23"/>
  <c r="BD399" i="23" s="1"/>
  <c r="BB399" i="23"/>
  <c r="AZ400" i="23"/>
  <c r="BD400" i="23" s="1"/>
  <c r="BB400" i="23"/>
  <c r="AZ401" i="23"/>
  <c r="BD401" i="23" s="1"/>
  <c r="BB401" i="23"/>
  <c r="AZ402" i="23"/>
  <c r="BD402" i="23" s="1"/>
  <c r="BB402" i="23"/>
  <c r="AZ403" i="23"/>
  <c r="BD403" i="23" s="1"/>
  <c r="BB403" i="23"/>
  <c r="AZ404" i="23"/>
  <c r="BD404" i="23" s="1"/>
  <c r="BB404" i="23"/>
  <c r="AZ405" i="23"/>
  <c r="BD405" i="23" s="1"/>
  <c r="BB405" i="23"/>
  <c r="AZ406" i="23"/>
  <c r="BD406" i="23" s="1"/>
  <c r="BB406" i="23"/>
  <c r="AZ407" i="23"/>
  <c r="BD407" i="23" s="1"/>
  <c r="BB407" i="23"/>
  <c r="AZ408" i="23"/>
  <c r="BD408" i="23" s="1"/>
  <c r="BB408" i="23"/>
  <c r="AZ409" i="23"/>
  <c r="BD409" i="23" s="1"/>
  <c r="BB409" i="23"/>
  <c r="AZ410" i="23"/>
  <c r="BD410" i="23" s="1"/>
  <c r="BB410" i="23"/>
  <c r="AZ411" i="23"/>
  <c r="BD411" i="23" s="1"/>
  <c r="BB411" i="23"/>
  <c r="AZ412" i="23"/>
  <c r="BD412" i="23" s="1"/>
  <c r="BB412" i="23"/>
  <c r="AZ413" i="23"/>
  <c r="BD413" i="23" s="1"/>
  <c r="BB413" i="23"/>
  <c r="AZ414" i="23"/>
  <c r="BD414" i="23" s="1"/>
  <c r="BB414" i="23"/>
  <c r="AZ415" i="23"/>
  <c r="BD415" i="23" s="1"/>
  <c r="BB415" i="23"/>
  <c r="AZ416" i="23"/>
  <c r="BD416" i="23" s="1"/>
  <c r="BB416" i="23"/>
  <c r="AZ417" i="23"/>
  <c r="BD417" i="23" s="1"/>
  <c r="BB417" i="23"/>
  <c r="AZ418" i="23"/>
  <c r="BD418" i="23" s="1"/>
  <c r="BB418" i="23"/>
  <c r="AZ419" i="23"/>
  <c r="BD419" i="23" s="1"/>
  <c r="BB419" i="23"/>
  <c r="AZ420" i="23"/>
  <c r="BD420" i="23" s="1"/>
  <c r="BB420" i="23"/>
  <c r="AZ421" i="23"/>
  <c r="BD421" i="23" s="1"/>
  <c r="BB421" i="23"/>
  <c r="AZ422" i="23"/>
  <c r="BD422" i="23" s="1"/>
  <c r="BB422" i="23"/>
  <c r="AZ423" i="23"/>
  <c r="BD423" i="23" s="1"/>
  <c r="BB423" i="23"/>
  <c r="AZ424" i="23"/>
  <c r="BD424" i="23" s="1"/>
  <c r="BB424" i="23"/>
  <c r="AZ425" i="23"/>
  <c r="BD425" i="23" s="1"/>
  <c r="BB425" i="23"/>
  <c r="AZ426" i="23"/>
  <c r="BD426" i="23" s="1"/>
  <c r="BB426" i="23"/>
  <c r="AZ427" i="23"/>
  <c r="BD427" i="23" s="1"/>
  <c r="BB427" i="23"/>
  <c r="AZ428" i="23"/>
  <c r="BD428" i="23" s="1"/>
  <c r="BB428" i="23"/>
  <c r="AZ429" i="23"/>
  <c r="BD429" i="23" s="1"/>
  <c r="BB429" i="23"/>
  <c r="AZ430" i="23"/>
  <c r="BD430" i="23" s="1"/>
  <c r="BB430" i="23"/>
  <c r="AZ431" i="23"/>
  <c r="BD431" i="23" s="1"/>
  <c r="BB431" i="23"/>
  <c r="AZ432" i="23"/>
  <c r="BD432" i="23" s="1"/>
  <c r="BB432" i="23"/>
  <c r="AZ433" i="23"/>
  <c r="BD433" i="23" s="1"/>
  <c r="BB433" i="23"/>
  <c r="AZ434" i="23"/>
  <c r="BD434" i="23" s="1"/>
  <c r="BB434" i="23"/>
  <c r="AZ435" i="23"/>
  <c r="BD435" i="23" s="1"/>
  <c r="BB435" i="23"/>
  <c r="AZ436" i="23"/>
  <c r="BD436" i="23" s="1"/>
  <c r="BB436" i="23"/>
  <c r="AZ437" i="23"/>
  <c r="BD437" i="23" s="1"/>
  <c r="BB437" i="23"/>
  <c r="AZ438" i="23"/>
  <c r="BD438" i="23" s="1"/>
  <c r="BB438" i="23"/>
  <c r="AZ439" i="23"/>
  <c r="BD439" i="23" s="1"/>
  <c r="BB439" i="23"/>
  <c r="AZ440" i="23"/>
  <c r="BD440" i="23" s="1"/>
  <c r="BB440" i="23"/>
  <c r="AZ441" i="23"/>
  <c r="BD441" i="23" s="1"/>
  <c r="BB441" i="23"/>
  <c r="AZ442" i="23"/>
  <c r="BD442" i="23" s="1"/>
  <c r="BB442" i="23"/>
  <c r="AZ443" i="23"/>
  <c r="BD443" i="23" s="1"/>
  <c r="BB443" i="23"/>
  <c r="AZ444" i="23"/>
  <c r="BD444" i="23" s="1"/>
  <c r="BB444" i="23"/>
  <c r="AZ445" i="23"/>
  <c r="BD445" i="23" s="1"/>
  <c r="BB445" i="23"/>
  <c r="AZ446" i="23"/>
  <c r="BD446" i="23" s="1"/>
  <c r="BB446" i="23"/>
  <c r="AZ447" i="23"/>
  <c r="BD447" i="23" s="1"/>
  <c r="BB447" i="23"/>
  <c r="AZ448" i="23"/>
  <c r="BD448" i="23" s="1"/>
  <c r="BB448" i="23"/>
  <c r="AZ449" i="23"/>
  <c r="BD449" i="23" s="1"/>
  <c r="BB449" i="23"/>
  <c r="AZ450" i="23"/>
  <c r="BD450" i="23" s="1"/>
  <c r="BB450" i="23"/>
  <c r="AZ451" i="23"/>
  <c r="BD451" i="23" s="1"/>
  <c r="BB451" i="23"/>
  <c r="AZ452" i="23"/>
  <c r="BD452" i="23" s="1"/>
  <c r="BB452" i="23"/>
  <c r="AZ453" i="23"/>
  <c r="BD453" i="23" s="1"/>
  <c r="BB453" i="23"/>
  <c r="AZ454" i="23"/>
  <c r="BD454" i="23" s="1"/>
  <c r="BB454" i="23"/>
  <c r="AZ455" i="23"/>
  <c r="BD455" i="23" s="1"/>
  <c r="BB455" i="23"/>
  <c r="AZ456" i="23"/>
  <c r="BD456" i="23" s="1"/>
  <c r="BB456" i="23"/>
  <c r="AZ457" i="23"/>
  <c r="BD457" i="23" s="1"/>
  <c r="BB457" i="23"/>
  <c r="AZ458" i="23"/>
  <c r="BD458" i="23" s="1"/>
  <c r="BB458" i="23"/>
  <c r="AZ459" i="23"/>
  <c r="BD459" i="23" s="1"/>
  <c r="BB459" i="23"/>
  <c r="AZ460" i="23"/>
  <c r="BD460" i="23" s="1"/>
  <c r="BB460" i="23"/>
  <c r="AZ461" i="23"/>
  <c r="BD461" i="23" s="1"/>
  <c r="BB461" i="23"/>
  <c r="AZ462" i="23"/>
  <c r="BD462" i="23" s="1"/>
  <c r="BB462" i="23"/>
  <c r="AZ463" i="23"/>
  <c r="BD463" i="23" s="1"/>
  <c r="BB463" i="23"/>
  <c r="AZ464" i="23"/>
  <c r="BD464" i="23" s="1"/>
  <c r="BB464" i="23"/>
  <c r="AZ465" i="23"/>
  <c r="BD465" i="23" s="1"/>
  <c r="BB465" i="23"/>
  <c r="AZ466" i="23"/>
  <c r="BD466" i="23" s="1"/>
  <c r="BB466" i="23"/>
  <c r="AZ467" i="23"/>
  <c r="BD467" i="23" s="1"/>
  <c r="BB467" i="23"/>
  <c r="AZ468" i="23"/>
  <c r="BD468" i="23" s="1"/>
  <c r="BB468" i="23"/>
  <c r="AZ469" i="23"/>
  <c r="BD469" i="23" s="1"/>
  <c r="BB469" i="23"/>
  <c r="AZ470" i="23"/>
  <c r="BD470" i="23" s="1"/>
  <c r="BB470" i="23"/>
  <c r="AZ471" i="23"/>
  <c r="BD471" i="23" s="1"/>
  <c r="BB471" i="23"/>
  <c r="AZ472" i="23"/>
  <c r="BD472" i="23" s="1"/>
  <c r="BB472" i="23"/>
  <c r="AZ473" i="23"/>
  <c r="BD473" i="23" s="1"/>
  <c r="BB473" i="23"/>
  <c r="AZ474" i="23"/>
  <c r="BD474" i="23" s="1"/>
  <c r="BB474" i="23"/>
  <c r="AZ475" i="23"/>
  <c r="BD475" i="23" s="1"/>
  <c r="BB475" i="23"/>
  <c r="AZ476" i="23"/>
  <c r="BD476" i="23" s="1"/>
  <c r="BB476" i="23"/>
  <c r="AZ477" i="23"/>
  <c r="BD477" i="23" s="1"/>
  <c r="BB477" i="23"/>
  <c r="AZ478" i="23"/>
  <c r="BD478" i="23" s="1"/>
  <c r="BB478" i="23"/>
  <c r="AZ479" i="23"/>
  <c r="BD479" i="23" s="1"/>
  <c r="BB479" i="23"/>
  <c r="AZ480" i="23"/>
  <c r="BD480" i="23" s="1"/>
  <c r="BB480" i="23"/>
  <c r="AZ481" i="23"/>
  <c r="BD481" i="23" s="1"/>
  <c r="BB481" i="23"/>
  <c r="AZ482" i="23"/>
  <c r="BD482" i="23" s="1"/>
  <c r="BB482" i="23"/>
  <c r="AZ483" i="23"/>
  <c r="BD483" i="23" s="1"/>
  <c r="BB483" i="23"/>
  <c r="AZ484" i="23"/>
  <c r="BD484" i="23" s="1"/>
  <c r="BB484" i="23"/>
  <c r="AZ485" i="23"/>
  <c r="BD485" i="23" s="1"/>
  <c r="BB485" i="23"/>
  <c r="AZ486" i="23"/>
  <c r="BD486" i="23" s="1"/>
  <c r="BB486" i="23"/>
  <c r="AZ487" i="23"/>
  <c r="BD487" i="23" s="1"/>
  <c r="BB487" i="23"/>
  <c r="AZ488" i="23"/>
  <c r="BD488" i="23" s="1"/>
  <c r="BB488" i="23"/>
  <c r="AZ489" i="23"/>
  <c r="BD489" i="23" s="1"/>
  <c r="BB489" i="23"/>
  <c r="AZ490" i="23"/>
  <c r="BD490" i="23" s="1"/>
  <c r="BB490" i="23"/>
  <c r="AZ491" i="23"/>
  <c r="BD491" i="23" s="1"/>
  <c r="BB491" i="23"/>
  <c r="AZ492" i="23"/>
  <c r="BD492" i="23" s="1"/>
  <c r="BB492" i="23"/>
  <c r="AZ493" i="23"/>
  <c r="BD493" i="23" s="1"/>
  <c r="BB493" i="23"/>
  <c r="AZ494" i="23"/>
  <c r="BD494" i="23" s="1"/>
  <c r="BB494" i="23"/>
  <c r="AZ495" i="23"/>
  <c r="BD495" i="23" s="1"/>
  <c r="BB495" i="23"/>
  <c r="AZ496" i="23"/>
  <c r="BD496" i="23" s="1"/>
  <c r="BB496" i="23"/>
  <c r="AZ497" i="23"/>
  <c r="BD497" i="23" s="1"/>
  <c r="BB497" i="23"/>
  <c r="AZ498" i="23"/>
  <c r="BD498" i="23" s="1"/>
  <c r="BB498" i="23"/>
  <c r="AZ499" i="23"/>
  <c r="BD499" i="23" s="1"/>
  <c r="BB499" i="23"/>
  <c r="AZ500" i="23"/>
  <c r="BD500" i="23" s="1"/>
  <c r="BB500" i="23"/>
  <c r="AZ501" i="23"/>
  <c r="BD501" i="23" s="1"/>
  <c r="BB501" i="23"/>
  <c r="AZ502" i="23"/>
  <c r="BD502" i="23" s="1"/>
  <c r="BB502" i="23"/>
  <c r="AZ503" i="23"/>
  <c r="BD503" i="23" s="1"/>
  <c r="BB503" i="23"/>
  <c r="AZ504" i="23"/>
  <c r="BD504" i="23" s="1"/>
  <c r="BB504" i="23"/>
  <c r="AZ505" i="23"/>
  <c r="BD505" i="23" s="1"/>
  <c r="BB505" i="23"/>
  <c r="AZ506" i="23"/>
  <c r="BD506" i="23" s="1"/>
  <c r="BB506" i="23"/>
  <c r="AZ507" i="23"/>
  <c r="BD507" i="23" s="1"/>
  <c r="BB507" i="23"/>
  <c r="AZ508" i="23"/>
  <c r="BD508" i="23" s="1"/>
  <c r="BB508" i="23"/>
  <c r="AZ509" i="23"/>
  <c r="BD509" i="23" s="1"/>
  <c r="BB509" i="23"/>
  <c r="AZ510" i="23"/>
  <c r="BD510" i="23" s="1"/>
  <c r="BB510" i="23"/>
  <c r="AZ511" i="23"/>
  <c r="BD511" i="23" s="1"/>
  <c r="BB511" i="23"/>
  <c r="AZ512" i="23"/>
  <c r="BD512" i="23" s="1"/>
  <c r="BB512" i="23"/>
  <c r="AZ513" i="23"/>
  <c r="BD513" i="23" s="1"/>
  <c r="BB513" i="23"/>
  <c r="AZ514" i="23"/>
  <c r="BD514" i="23" s="1"/>
  <c r="BB514" i="23"/>
  <c r="AZ515" i="23"/>
  <c r="BD515" i="23" s="1"/>
  <c r="BB515" i="23"/>
  <c r="AZ516" i="23"/>
  <c r="BD516" i="23" s="1"/>
  <c r="BB516" i="23"/>
  <c r="AZ517" i="23"/>
  <c r="BD517" i="23" s="1"/>
  <c r="BB517" i="23"/>
  <c r="AZ518" i="23"/>
  <c r="BD518" i="23" s="1"/>
  <c r="BB518" i="23"/>
  <c r="AZ519" i="23"/>
  <c r="BD519" i="23" s="1"/>
  <c r="BB519" i="23"/>
  <c r="AZ520" i="23"/>
  <c r="BD520" i="23" s="1"/>
  <c r="BB520" i="23"/>
  <c r="AZ521" i="23"/>
  <c r="BD521" i="23" s="1"/>
  <c r="BB521" i="23"/>
  <c r="AZ522" i="23"/>
  <c r="BD522" i="23" s="1"/>
  <c r="BB522" i="23"/>
  <c r="AZ523" i="23"/>
  <c r="BD523" i="23" s="1"/>
  <c r="BB523" i="23"/>
  <c r="AZ524" i="23"/>
  <c r="BD524" i="23" s="1"/>
  <c r="BB524" i="23"/>
  <c r="AZ525" i="23"/>
  <c r="BD525" i="23" s="1"/>
  <c r="BB525" i="23"/>
  <c r="AZ526" i="23"/>
  <c r="BD526" i="23" s="1"/>
  <c r="BB526" i="23"/>
  <c r="AZ527" i="23"/>
  <c r="BD527" i="23" s="1"/>
  <c r="BB527" i="23"/>
  <c r="AZ528" i="23"/>
  <c r="BD528" i="23" s="1"/>
  <c r="BB528" i="23"/>
  <c r="AZ529" i="23"/>
  <c r="BD529" i="23" s="1"/>
  <c r="BB529" i="23"/>
  <c r="AZ530" i="23"/>
  <c r="BD530" i="23" s="1"/>
  <c r="BB530" i="23"/>
  <c r="AZ531" i="23"/>
  <c r="BD531" i="23" s="1"/>
  <c r="BB531" i="23"/>
  <c r="AZ532" i="23"/>
  <c r="BD532" i="23" s="1"/>
  <c r="BB532" i="23"/>
  <c r="AZ533" i="23"/>
  <c r="BD533" i="23" s="1"/>
  <c r="BB533" i="23"/>
  <c r="AZ534" i="23"/>
  <c r="BD534" i="23" s="1"/>
  <c r="BB534" i="23"/>
  <c r="AZ535" i="23"/>
  <c r="BD535" i="23" s="1"/>
  <c r="BB535" i="23"/>
  <c r="AZ536" i="23"/>
  <c r="BD536" i="23" s="1"/>
  <c r="BB536" i="23"/>
  <c r="AZ537" i="23"/>
  <c r="BD537" i="23" s="1"/>
  <c r="BB537" i="23"/>
  <c r="AZ538" i="23"/>
  <c r="BD538" i="23" s="1"/>
  <c r="BB538" i="23"/>
  <c r="AZ539" i="23"/>
  <c r="BD539" i="23" s="1"/>
  <c r="BB539" i="23"/>
  <c r="AZ540" i="23"/>
  <c r="BD540" i="23" s="1"/>
  <c r="BB540" i="23"/>
  <c r="AZ541" i="23"/>
  <c r="BD541" i="23" s="1"/>
  <c r="BB541" i="23"/>
  <c r="AZ542" i="23"/>
  <c r="BD542" i="23" s="1"/>
  <c r="BB542" i="23"/>
  <c r="AZ543" i="23"/>
  <c r="BD543" i="23" s="1"/>
  <c r="BB543" i="23"/>
  <c r="AZ544" i="23"/>
  <c r="BD544" i="23" s="1"/>
  <c r="BB544" i="23"/>
  <c r="AZ545" i="23"/>
  <c r="BD545" i="23" s="1"/>
  <c r="BB545" i="23"/>
  <c r="AZ546" i="23"/>
  <c r="BD546" i="23" s="1"/>
  <c r="BB546" i="23"/>
  <c r="AZ547" i="23"/>
  <c r="BD547" i="23" s="1"/>
  <c r="BB547" i="23"/>
  <c r="AZ548" i="23"/>
  <c r="BD548" i="23" s="1"/>
  <c r="BB548" i="23"/>
  <c r="AZ549" i="23"/>
  <c r="BD549" i="23" s="1"/>
  <c r="BB549" i="23"/>
  <c r="AZ550" i="23"/>
  <c r="BD550" i="23" s="1"/>
  <c r="BB550" i="23"/>
  <c r="AZ551" i="23"/>
  <c r="BD551" i="23" s="1"/>
  <c r="BB551" i="23"/>
  <c r="AZ552" i="23"/>
  <c r="BD552" i="23" s="1"/>
  <c r="BB552" i="23"/>
  <c r="AZ553" i="23"/>
  <c r="BD553" i="23" s="1"/>
  <c r="BB553" i="23"/>
  <c r="AZ554" i="23"/>
  <c r="BD554" i="23" s="1"/>
  <c r="BB554" i="23"/>
  <c r="AZ555" i="23"/>
  <c r="BD555" i="23" s="1"/>
  <c r="BB555" i="23"/>
  <c r="AZ556" i="23"/>
  <c r="BD556" i="23" s="1"/>
  <c r="BB556" i="23"/>
  <c r="AZ557" i="23"/>
  <c r="BD557" i="23" s="1"/>
  <c r="BB557" i="23"/>
  <c r="AZ558" i="23"/>
  <c r="BD558" i="23" s="1"/>
  <c r="BB558" i="23"/>
  <c r="AZ559" i="23"/>
  <c r="BD559" i="23" s="1"/>
  <c r="BB559" i="23"/>
  <c r="AZ560" i="23"/>
  <c r="BD560" i="23" s="1"/>
  <c r="BB560" i="23"/>
  <c r="AZ561" i="23"/>
  <c r="BD561" i="23" s="1"/>
  <c r="BB561" i="23"/>
  <c r="AZ562" i="23"/>
  <c r="BD562" i="23" s="1"/>
  <c r="BB562" i="23"/>
  <c r="AZ563" i="23"/>
  <c r="BD563" i="23" s="1"/>
  <c r="BB563" i="23"/>
  <c r="AZ564" i="23"/>
  <c r="BD564" i="23" s="1"/>
  <c r="BB564" i="23"/>
  <c r="AZ565" i="23"/>
  <c r="BD565" i="23" s="1"/>
  <c r="BB565" i="23"/>
  <c r="AZ566" i="23"/>
  <c r="BD566" i="23" s="1"/>
  <c r="BB566" i="23"/>
  <c r="AZ567" i="23"/>
  <c r="BD567" i="23" s="1"/>
  <c r="BB567" i="23"/>
  <c r="AZ568" i="23"/>
  <c r="BD568" i="23" s="1"/>
  <c r="BB568" i="23"/>
  <c r="AZ569" i="23"/>
  <c r="BD569" i="23" s="1"/>
  <c r="BB569" i="23"/>
  <c r="AZ570" i="23"/>
  <c r="BD570" i="23" s="1"/>
  <c r="BB570" i="23"/>
  <c r="AZ571" i="23"/>
  <c r="BD571" i="23" s="1"/>
  <c r="BB571" i="23"/>
  <c r="AZ572" i="23"/>
  <c r="BD572" i="23" s="1"/>
  <c r="BB572" i="23"/>
  <c r="AZ573" i="23"/>
  <c r="BD573" i="23" s="1"/>
  <c r="BB573" i="23"/>
  <c r="AZ574" i="23"/>
  <c r="BD574" i="23" s="1"/>
  <c r="BB574" i="23"/>
  <c r="AZ575" i="23"/>
  <c r="BD575" i="23" s="1"/>
  <c r="BB575" i="23"/>
  <c r="AZ576" i="23"/>
  <c r="BD576" i="23" s="1"/>
  <c r="BB576" i="23"/>
  <c r="AZ577" i="23"/>
  <c r="BD577" i="23" s="1"/>
  <c r="BB577" i="23"/>
  <c r="AZ578" i="23"/>
  <c r="BD578" i="23" s="1"/>
  <c r="BB578" i="23"/>
  <c r="AZ579" i="23"/>
  <c r="BD579" i="23" s="1"/>
  <c r="BB579" i="23"/>
  <c r="AZ580" i="23"/>
  <c r="BD580" i="23" s="1"/>
  <c r="BB580" i="23"/>
  <c r="AZ581" i="23"/>
  <c r="BD581" i="23" s="1"/>
  <c r="BB581" i="23"/>
  <c r="AZ582" i="23"/>
  <c r="BD582" i="23" s="1"/>
  <c r="BB582" i="23"/>
  <c r="AZ583" i="23"/>
  <c r="BD583" i="23" s="1"/>
  <c r="BB583" i="23"/>
  <c r="AZ584" i="23"/>
  <c r="BD584" i="23" s="1"/>
  <c r="BB584" i="23"/>
  <c r="AZ585" i="23"/>
  <c r="BD585" i="23" s="1"/>
  <c r="BB585" i="23"/>
  <c r="AZ586" i="23"/>
  <c r="BD586" i="23" s="1"/>
  <c r="BB586" i="23"/>
  <c r="AZ587" i="23"/>
  <c r="BD587" i="23" s="1"/>
  <c r="BB587" i="23"/>
  <c r="AZ588" i="23"/>
  <c r="BD588" i="23" s="1"/>
  <c r="BB588" i="23"/>
  <c r="AZ589" i="23"/>
  <c r="BD589" i="23" s="1"/>
  <c r="BB589" i="23"/>
  <c r="AZ590" i="23"/>
  <c r="BD590" i="23" s="1"/>
  <c r="BB590" i="23"/>
  <c r="AZ591" i="23"/>
  <c r="BD591" i="23" s="1"/>
  <c r="BB591" i="23"/>
  <c r="AZ592" i="23"/>
  <c r="BD592" i="23" s="1"/>
  <c r="BB592" i="23"/>
  <c r="AZ593" i="23"/>
  <c r="BD593" i="23" s="1"/>
  <c r="BB593" i="23"/>
  <c r="AZ594" i="23"/>
  <c r="BD594" i="23" s="1"/>
  <c r="BB594" i="23"/>
  <c r="AZ595" i="23"/>
  <c r="BD595" i="23" s="1"/>
  <c r="BB595" i="23"/>
  <c r="AZ596" i="23"/>
  <c r="BD596" i="23" s="1"/>
  <c r="BB596" i="23"/>
  <c r="AZ597" i="23"/>
  <c r="BD597" i="23" s="1"/>
  <c r="BB597" i="23"/>
  <c r="AZ598" i="23"/>
  <c r="BD598" i="23" s="1"/>
  <c r="BB598" i="23"/>
  <c r="AZ599" i="23"/>
  <c r="BD599" i="23" s="1"/>
  <c r="BB599" i="23"/>
  <c r="AZ600" i="23"/>
  <c r="BD600" i="23" s="1"/>
  <c r="BB600" i="23"/>
  <c r="AZ601" i="23"/>
  <c r="BD601" i="23" s="1"/>
  <c r="BB601" i="23"/>
  <c r="AZ602" i="23"/>
  <c r="BD602" i="23" s="1"/>
  <c r="BB602" i="23"/>
  <c r="AZ603" i="23"/>
  <c r="BD603" i="23" s="1"/>
  <c r="BB603" i="23"/>
  <c r="AZ604" i="23"/>
  <c r="BD604" i="23" s="1"/>
  <c r="BB604" i="23"/>
  <c r="AZ605" i="23"/>
  <c r="BD605" i="23" s="1"/>
  <c r="BB605" i="23"/>
  <c r="AZ606" i="23"/>
  <c r="BD606" i="23" s="1"/>
  <c r="BB606" i="23"/>
  <c r="AZ607" i="23"/>
  <c r="BD607" i="23" s="1"/>
  <c r="BB607" i="23"/>
  <c r="AZ608" i="23"/>
  <c r="BD608" i="23" s="1"/>
  <c r="BB608" i="23"/>
  <c r="AZ609" i="23"/>
  <c r="BD609" i="23" s="1"/>
  <c r="BB609" i="23"/>
  <c r="AZ610" i="23"/>
  <c r="BD610" i="23" s="1"/>
  <c r="BB610" i="23"/>
  <c r="AZ611" i="23"/>
  <c r="BD611" i="23" s="1"/>
  <c r="BB611" i="23"/>
  <c r="AZ612" i="23"/>
  <c r="BD612" i="23" s="1"/>
  <c r="BB612" i="23"/>
  <c r="AZ613" i="23"/>
  <c r="BD613" i="23" s="1"/>
  <c r="BB613" i="23"/>
  <c r="AZ614" i="23"/>
  <c r="BD614" i="23" s="1"/>
  <c r="BB614" i="23"/>
  <c r="AZ615" i="23"/>
  <c r="BD615" i="23" s="1"/>
  <c r="BB615" i="23"/>
  <c r="AZ616" i="23"/>
  <c r="BD616" i="23" s="1"/>
  <c r="BB616" i="23"/>
  <c r="AZ617" i="23"/>
  <c r="BD617" i="23" s="1"/>
  <c r="BB617" i="23"/>
  <c r="AZ618" i="23"/>
  <c r="BD618" i="23" s="1"/>
  <c r="BB618" i="23"/>
  <c r="AZ619" i="23"/>
  <c r="BD619" i="23" s="1"/>
  <c r="BB619" i="23"/>
  <c r="AZ620" i="23"/>
  <c r="BD620" i="23" s="1"/>
  <c r="BB620" i="23"/>
  <c r="AZ621" i="23"/>
  <c r="BD621" i="23" s="1"/>
  <c r="BB621" i="23"/>
  <c r="AZ622" i="23"/>
  <c r="BD622" i="23" s="1"/>
  <c r="BB622" i="23"/>
  <c r="AZ623" i="23"/>
  <c r="BD623" i="23" s="1"/>
  <c r="BB623" i="23"/>
  <c r="AZ624" i="23"/>
  <c r="BD624" i="23" s="1"/>
  <c r="BB624" i="23"/>
  <c r="AZ625" i="23"/>
  <c r="BD625" i="23" s="1"/>
  <c r="BB625" i="23"/>
  <c r="AZ626" i="23"/>
  <c r="BD626" i="23" s="1"/>
  <c r="BB626" i="23"/>
  <c r="AZ627" i="23"/>
  <c r="BD627" i="23" s="1"/>
  <c r="BB627" i="23"/>
  <c r="AZ628" i="23"/>
  <c r="BD628" i="23" s="1"/>
  <c r="BB628" i="23"/>
  <c r="AZ629" i="23"/>
  <c r="BD629" i="23" s="1"/>
  <c r="BB629" i="23"/>
  <c r="AZ630" i="23"/>
  <c r="BD630" i="23" s="1"/>
  <c r="BB630" i="23"/>
  <c r="AZ631" i="23"/>
  <c r="BD631" i="23" s="1"/>
  <c r="BB631" i="23"/>
  <c r="AZ632" i="23"/>
  <c r="BD632" i="23" s="1"/>
  <c r="BB632" i="23"/>
  <c r="AZ633" i="23"/>
  <c r="BD633" i="23" s="1"/>
  <c r="BB633" i="23"/>
  <c r="AZ634" i="23"/>
  <c r="BD634" i="23" s="1"/>
  <c r="BB634" i="23"/>
  <c r="AZ635" i="23"/>
  <c r="BD635" i="23" s="1"/>
  <c r="BB635" i="23"/>
  <c r="AZ636" i="23"/>
  <c r="BD636" i="23" s="1"/>
  <c r="BB636" i="23"/>
  <c r="AZ637" i="23"/>
  <c r="BD637" i="23" s="1"/>
  <c r="BB637" i="23"/>
  <c r="AZ638" i="23"/>
  <c r="BD638" i="23" s="1"/>
  <c r="BB638" i="23"/>
  <c r="AZ639" i="23"/>
  <c r="BD639" i="23" s="1"/>
  <c r="BB639" i="23"/>
  <c r="AZ640" i="23"/>
  <c r="BD640" i="23" s="1"/>
  <c r="BB640" i="23"/>
  <c r="AZ641" i="23"/>
  <c r="BD641" i="23" s="1"/>
  <c r="BB641" i="23"/>
  <c r="AZ642" i="23"/>
  <c r="BD642" i="23" s="1"/>
  <c r="BB642" i="23"/>
  <c r="AZ643" i="23"/>
  <c r="BD643" i="23" s="1"/>
  <c r="BB643" i="23"/>
  <c r="AZ644" i="23"/>
  <c r="BD644" i="23" s="1"/>
  <c r="BB644" i="23"/>
  <c r="AZ645" i="23"/>
  <c r="BD645" i="23" s="1"/>
  <c r="BB645" i="23"/>
  <c r="AZ646" i="23"/>
  <c r="BD646" i="23" s="1"/>
  <c r="BB646" i="23"/>
  <c r="AZ647" i="23"/>
  <c r="BD647" i="23" s="1"/>
  <c r="BB647" i="23"/>
  <c r="AZ648" i="23"/>
  <c r="BD648" i="23" s="1"/>
  <c r="BB648" i="23"/>
  <c r="AZ649" i="23"/>
  <c r="BD649" i="23" s="1"/>
  <c r="BB649" i="23"/>
  <c r="AZ650" i="23"/>
  <c r="BD650" i="23" s="1"/>
  <c r="BB650" i="23"/>
  <c r="AZ651" i="23"/>
  <c r="BD651" i="23" s="1"/>
  <c r="BB651" i="23"/>
  <c r="AZ652" i="23"/>
  <c r="BD652" i="23" s="1"/>
  <c r="BB652" i="23"/>
  <c r="AZ653" i="23"/>
  <c r="BD653" i="23" s="1"/>
  <c r="BB653" i="23"/>
  <c r="AZ654" i="23"/>
  <c r="BD654" i="23" s="1"/>
  <c r="BB654" i="23"/>
  <c r="AZ655" i="23"/>
  <c r="BD655" i="23" s="1"/>
  <c r="BB655" i="23"/>
  <c r="AZ656" i="23"/>
  <c r="BD656" i="23" s="1"/>
  <c r="BB656" i="23"/>
  <c r="AZ657" i="23"/>
  <c r="BD657" i="23" s="1"/>
  <c r="BB657" i="23"/>
  <c r="AZ658" i="23"/>
  <c r="BD658" i="23" s="1"/>
  <c r="BB658" i="23"/>
  <c r="AZ659" i="23"/>
  <c r="BD659" i="23" s="1"/>
  <c r="BB659" i="23"/>
  <c r="AZ660" i="23"/>
  <c r="BD660" i="23" s="1"/>
  <c r="BB660" i="23"/>
  <c r="AZ661" i="23"/>
  <c r="BD661" i="23" s="1"/>
  <c r="BB661" i="23"/>
  <c r="AZ662" i="23"/>
  <c r="BD662" i="23" s="1"/>
  <c r="BB662" i="23"/>
  <c r="AZ663" i="23"/>
  <c r="BD663" i="23" s="1"/>
  <c r="BB663" i="23"/>
  <c r="AZ664" i="23"/>
  <c r="BD664" i="23" s="1"/>
  <c r="BB664" i="23"/>
  <c r="AZ665" i="23"/>
  <c r="BD665" i="23" s="1"/>
  <c r="BB665" i="23"/>
  <c r="AZ666" i="23"/>
  <c r="BD666" i="23" s="1"/>
  <c r="BB666" i="23"/>
  <c r="AZ667" i="23"/>
  <c r="BD667" i="23" s="1"/>
  <c r="BB667" i="23"/>
  <c r="AZ668" i="23"/>
  <c r="BD668" i="23" s="1"/>
  <c r="BB668" i="23"/>
  <c r="AZ669" i="23"/>
  <c r="BD669" i="23" s="1"/>
  <c r="BB669" i="23"/>
  <c r="AZ670" i="23"/>
  <c r="BD670" i="23" s="1"/>
  <c r="BB670" i="23"/>
  <c r="AZ671" i="23"/>
  <c r="BD671" i="23" s="1"/>
  <c r="BB671" i="23"/>
  <c r="AZ672" i="23"/>
  <c r="BD672" i="23" s="1"/>
  <c r="BB672" i="23"/>
  <c r="AZ673" i="23"/>
  <c r="BD673" i="23" s="1"/>
  <c r="BB673" i="23"/>
  <c r="AZ674" i="23"/>
  <c r="BD674" i="23" s="1"/>
  <c r="BB674" i="23"/>
  <c r="AZ675" i="23"/>
  <c r="BD675" i="23" s="1"/>
  <c r="BB675" i="23"/>
  <c r="AZ676" i="23"/>
  <c r="BD676" i="23" s="1"/>
  <c r="BB676" i="23"/>
  <c r="AZ677" i="23"/>
  <c r="BD677" i="23" s="1"/>
  <c r="BB677" i="23"/>
  <c r="AZ678" i="23"/>
  <c r="BD678" i="23" s="1"/>
  <c r="BB678" i="23"/>
  <c r="AZ679" i="23"/>
  <c r="BD679" i="23" s="1"/>
  <c r="BB679" i="23"/>
  <c r="AZ680" i="23"/>
  <c r="BD680" i="23" s="1"/>
  <c r="BB680" i="23"/>
  <c r="AZ681" i="23"/>
  <c r="BD681" i="23" s="1"/>
  <c r="BB681" i="23"/>
  <c r="AZ682" i="23"/>
  <c r="BD682" i="23" s="1"/>
  <c r="BB682" i="23"/>
  <c r="AZ683" i="23"/>
  <c r="BD683" i="23" s="1"/>
  <c r="BB683" i="23"/>
  <c r="AZ684" i="23"/>
  <c r="BD684" i="23" s="1"/>
  <c r="BB684" i="23"/>
  <c r="AZ685" i="23"/>
  <c r="BD685" i="23" s="1"/>
  <c r="BB685" i="23"/>
  <c r="AZ686" i="23"/>
  <c r="BD686" i="23" s="1"/>
  <c r="BB686" i="23"/>
  <c r="AZ687" i="23"/>
  <c r="BD687" i="23" s="1"/>
  <c r="BB687" i="23"/>
  <c r="AZ688" i="23"/>
  <c r="BD688" i="23" s="1"/>
  <c r="BB688" i="23"/>
  <c r="AZ689" i="23"/>
  <c r="BD689" i="23" s="1"/>
  <c r="BB689" i="23"/>
  <c r="AZ690" i="23"/>
  <c r="BD690" i="23" s="1"/>
  <c r="BB690" i="23"/>
  <c r="AZ691" i="23"/>
  <c r="BD691" i="23" s="1"/>
  <c r="BB691" i="23"/>
  <c r="AZ692" i="23"/>
  <c r="BD692" i="23" s="1"/>
  <c r="BB692" i="23"/>
  <c r="AZ693" i="23"/>
  <c r="BD693" i="23" s="1"/>
  <c r="BB693" i="23"/>
  <c r="AZ694" i="23"/>
  <c r="BD694" i="23" s="1"/>
  <c r="BB694" i="23"/>
  <c r="AZ695" i="23"/>
  <c r="BD695" i="23" s="1"/>
  <c r="BB695" i="23"/>
  <c r="AZ696" i="23"/>
  <c r="BD696" i="23" s="1"/>
  <c r="BB696" i="23"/>
  <c r="AZ697" i="23"/>
  <c r="BD697" i="23" s="1"/>
  <c r="BB697" i="23"/>
  <c r="AZ698" i="23"/>
  <c r="BD698" i="23" s="1"/>
  <c r="BB698" i="23"/>
  <c r="AZ699" i="23"/>
  <c r="BD699" i="23" s="1"/>
  <c r="BB699" i="23"/>
  <c r="AZ700" i="23"/>
  <c r="BD700" i="23" s="1"/>
  <c r="BB700" i="23"/>
  <c r="AZ701" i="23"/>
  <c r="BD701" i="23" s="1"/>
  <c r="BB701" i="23"/>
  <c r="AZ702" i="23"/>
  <c r="BD702" i="23" s="1"/>
  <c r="BB702" i="23"/>
  <c r="AZ703" i="23"/>
  <c r="BD703" i="23" s="1"/>
  <c r="BB703" i="23"/>
  <c r="AZ704" i="23"/>
  <c r="BD704" i="23" s="1"/>
  <c r="BB704" i="23"/>
  <c r="AZ705" i="23"/>
  <c r="BD705" i="23" s="1"/>
  <c r="BB705" i="23"/>
  <c r="AZ706" i="23"/>
  <c r="BD706" i="23" s="1"/>
  <c r="BB706" i="23"/>
  <c r="AZ707" i="23"/>
  <c r="BD707" i="23" s="1"/>
  <c r="BB707" i="23"/>
  <c r="AZ708" i="23"/>
  <c r="BD708" i="23" s="1"/>
  <c r="BB708" i="23"/>
  <c r="AZ709" i="23"/>
  <c r="BD709" i="23" s="1"/>
  <c r="BB709" i="23"/>
  <c r="AZ710" i="23"/>
  <c r="BD710" i="23" s="1"/>
  <c r="BB710" i="23"/>
  <c r="AZ711" i="23"/>
  <c r="BD711" i="23" s="1"/>
  <c r="BB711" i="23"/>
  <c r="AZ712" i="23"/>
  <c r="BD712" i="23" s="1"/>
  <c r="BB712" i="23"/>
  <c r="AZ713" i="23"/>
  <c r="BD713" i="23" s="1"/>
  <c r="BB713" i="23"/>
  <c r="AZ714" i="23"/>
  <c r="BD714" i="23" s="1"/>
  <c r="BB714" i="23"/>
  <c r="AZ715" i="23"/>
  <c r="BD715" i="23" s="1"/>
  <c r="BB715" i="23"/>
  <c r="AZ716" i="23"/>
  <c r="BD716" i="23" s="1"/>
  <c r="BB716" i="23"/>
  <c r="AZ717" i="23"/>
  <c r="BD717" i="23" s="1"/>
  <c r="BB717" i="23"/>
  <c r="AZ718" i="23"/>
  <c r="BD718" i="23" s="1"/>
  <c r="BB718" i="23"/>
  <c r="AZ719" i="23"/>
  <c r="BD719" i="23" s="1"/>
  <c r="BB719" i="23"/>
  <c r="AZ720" i="23"/>
  <c r="BD720" i="23" s="1"/>
  <c r="BB720" i="23"/>
  <c r="AZ721" i="23"/>
  <c r="BD721" i="23" s="1"/>
  <c r="BB721" i="23"/>
  <c r="AZ722" i="23"/>
  <c r="BD722" i="23" s="1"/>
  <c r="BB722" i="23"/>
  <c r="AZ723" i="23"/>
  <c r="BD723" i="23" s="1"/>
  <c r="BB723" i="23"/>
  <c r="AZ724" i="23"/>
  <c r="BD724" i="23" s="1"/>
  <c r="BB724" i="23"/>
  <c r="AZ725" i="23"/>
  <c r="BD725" i="23" s="1"/>
  <c r="BB725" i="23"/>
  <c r="AZ726" i="23"/>
  <c r="BD726" i="23" s="1"/>
  <c r="BB726" i="23"/>
  <c r="AZ727" i="23"/>
  <c r="BD727" i="23" s="1"/>
  <c r="BB727" i="23"/>
  <c r="AZ728" i="23"/>
  <c r="BD728" i="23" s="1"/>
  <c r="BB728" i="23"/>
  <c r="AZ729" i="23"/>
  <c r="BD729" i="23" s="1"/>
  <c r="BB729" i="23"/>
  <c r="AZ730" i="23"/>
  <c r="BD730" i="23" s="1"/>
  <c r="BB730" i="23"/>
  <c r="AZ731" i="23"/>
  <c r="BD731" i="23" s="1"/>
  <c r="BB731" i="23"/>
  <c r="AZ732" i="23"/>
  <c r="BD732" i="23" s="1"/>
  <c r="BB732" i="23"/>
  <c r="AZ733" i="23"/>
  <c r="BD733" i="23" s="1"/>
  <c r="BB733" i="23"/>
  <c r="AZ734" i="23"/>
  <c r="BD734" i="23" s="1"/>
  <c r="BB734" i="23"/>
  <c r="AZ735" i="23"/>
  <c r="BD735" i="23" s="1"/>
  <c r="BB735" i="23"/>
  <c r="AZ736" i="23"/>
  <c r="BD736" i="23" s="1"/>
  <c r="BB736" i="23"/>
  <c r="AZ737" i="23"/>
  <c r="BD737" i="23" s="1"/>
  <c r="BB737" i="23"/>
  <c r="AZ738" i="23"/>
  <c r="BD738" i="23" s="1"/>
  <c r="BB738" i="23"/>
  <c r="AZ739" i="23"/>
  <c r="BD739" i="23" s="1"/>
  <c r="BB739" i="23"/>
  <c r="AZ740" i="23"/>
  <c r="BD740" i="23" s="1"/>
  <c r="BB740" i="23"/>
  <c r="AZ741" i="23"/>
  <c r="BD741" i="23" s="1"/>
  <c r="BB741" i="23"/>
  <c r="AZ742" i="23"/>
  <c r="BD742" i="23" s="1"/>
  <c r="BB742" i="23"/>
  <c r="AZ743" i="23"/>
  <c r="BD743" i="23" s="1"/>
  <c r="BB743" i="23"/>
  <c r="AZ744" i="23"/>
  <c r="BD744" i="23" s="1"/>
  <c r="BB744" i="23"/>
  <c r="AZ745" i="23"/>
  <c r="BD745" i="23" s="1"/>
  <c r="BB745" i="23"/>
  <c r="AZ746" i="23"/>
  <c r="BD746" i="23" s="1"/>
  <c r="BB746" i="23"/>
  <c r="AZ747" i="23"/>
  <c r="BD747" i="23" s="1"/>
  <c r="BB747" i="23"/>
  <c r="AZ748" i="23"/>
  <c r="BD748" i="23" s="1"/>
  <c r="BB748" i="23"/>
  <c r="AZ749" i="23"/>
  <c r="BD749" i="23" s="1"/>
  <c r="BB749" i="23"/>
  <c r="AZ750" i="23"/>
  <c r="BD750" i="23" s="1"/>
  <c r="BB750" i="23"/>
  <c r="AZ751" i="23"/>
  <c r="BD751" i="23" s="1"/>
  <c r="BB751" i="23"/>
  <c r="AZ752" i="23"/>
  <c r="BD752" i="23" s="1"/>
  <c r="BB752" i="23"/>
  <c r="AZ753" i="23"/>
  <c r="BD753" i="23" s="1"/>
  <c r="BB753" i="23"/>
  <c r="AZ754" i="23"/>
  <c r="BD754" i="23" s="1"/>
  <c r="BB754" i="23"/>
  <c r="AZ755" i="23"/>
  <c r="BD755" i="23" s="1"/>
  <c r="BB755" i="23"/>
  <c r="AZ756" i="23"/>
  <c r="BD756" i="23" s="1"/>
  <c r="BB756" i="23"/>
  <c r="AZ757" i="23"/>
  <c r="BD757" i="23" s="1"/>
  <c r="BB757" i="23"/>
  <c r="AZ758" i="23"/>
  <c r="BD758" i="23" s="1"/>
  <c r="BB758" i="23"/>
  <c r="AZ759" i="23"/>
  <c r="BD759" i="23" s="1"/>
  <c r="BB759" i="23"/>
  <c r="AZ760" i="23"/>
  <c r="BD760" i="23" s="1"/>
  <c r="BB760" i="23"/>
  <c r="AZ761" i="23"/>
  <c r="BD761" i="23" s="1"/>
  <c r="BB761" i="23"/>
  <c r="AZ762" i="23"/>
  <c r="BD762" i="23" s="1"/>
  <c r="BB762" i="23"/>
  <c r="AZ763" i="23"/>
  <c r="BD763" i="23" s="1"/>
  <c r="BB763" i="23"/>
  <c r="AZ764" i="23"/>
  <c r="BD764" i="23" s="1"/>
  <c r="BB764" i="23"/>
  <c r="AZ765" i="23"/>
  <c r="BD765" i="23" s="1"/>
  <c r="BB765" i="23"/>
  <c r="AZ766" i="23"/>
  <c r="BD766" i="23" s="1"/>
  <c r="BB766" i="23"/>
  <c r="AZ767" i="23"/>
  <c r="BD767" i="23" s="1"/>
  <c r="BB767" i="23"/>
  <c r="AZ768" i="23"/>
  <c r="BD768" i="23" s="1"/>
  <c r="BB768" i="23"/>
  <c r="AZ769" i="23"/>
  <c r="BD769" i="23" s="1"/>
  <c r="BB769" i="23"/>
  <c r="AZ770" i="23"/>
  <c r="BD770" i="23" s="1"/>
  <c r="BB770" i="23"/>
  <c r="AZ771" i="23"/>
  <c r="BD771" i="23" s="1"/>
  <c r="BB771" i="23"/>
  <c r="AZ772" i="23"/>
  <c r="BD772" i="23" s="1"/>
  <c r="BB772" i="23"/>
  <c r="AZ773" i="23"/>
  <c r="BD773" i="23" s="1"/>
  <c r="BB773" i="23"/>
  <c r="AZ774" i="23"/>
  <c r="BD774" i="23" s="1"/>
  <c r="BB774" i="23"/>
  <c r="AZ775" i="23"/>
  <c r="BD775" i="23" s="1"/>
  <c r="BB775" i="23"/>
  <c r="AZ776" i="23"/>
  <c r="BD776" i="23" s="1"/>
  <c r="BB776" i="23"/>
  <c r="AZ777" i="23"/>
  <c r="BD777" i="23" s="1"/>
  <c r="BB777" i="23"/>
  <c r="AZ778" i="23"/>
  <c r="BD778" i="23" s="1"/>
  <c r="BB778" i="23"/>
  <c r="AZ779" i="23"/>
  <c r="BD779" i="23" s="1"/>
  <c r="BB779" i="23"/>
  <c r="AZ780" i="23"/>
  <c r="BD780" i="23" s="1"/>
  <c r="BB780" i="23"/>
  <c r="AZ781" i="23"/>
  <c r="BD781" i="23" s="1"/>
  <c r="BB781" i="23"/>
  <c r="AZ782" i="23"/>
  <c r="BD782" i="23" s="1"/>
  <c r="BB782" i="23"/>
  <c r="AZ783" i="23"/>
  <c r="BD783" i="23" s="1"/>
  <c r="BB783" i="23"/>
  <c r="AZ784" i="23"/>
  <c r="BD784" i="23" s="1"/>
  <c r="BB784" i="23"/>
  <c r="AZ785" i="23"/>
  <c r="BD785" i="23" s="1"/>
  <c r="BB785" i="23"/>
  <c r="AZ786" i="23"/>
  <c r="BD786" i="23" s="1"/>
  <c r="BB786" i="23"/>
  <c r="AZ787" i="23"/>
  <c r="BD787" i="23" s="1"/>
  <c r="BB787" i="23"/>
  <c r="AZ788" i="23"/>
  <c r="BD788" i="23" s="1"/>
  <c r="BB788" i="23"/>
  <c r="AZ789" i="23"/>
  <c r="BD789" i="23" s="1"/>
  <c r="BB789" i="23"/>
  <c r="AZ790" i="23"/>
  <c r="BD790" i="23" s="1"/>
  <c r="BB790" i="23"/>
  <c r="AZ791" i="23"/>
  <c r="BD791" i="23" s="1"/>
  <c r="BB791" i="23"/>
  <c r="AZ792" i="23"/>
  <c r="BD792" i="23" s="1"/>
  <c r="BB792" i="23"/>
  <c r="AZ793" i="23"/>
  <c r="BD793" i="23" s="1"/>
  <c r="BB793" i="23"/>
  <c r="AZ794" i="23"/>
  <c r="BD794" i="23" s="1"/>
  <c r="BB794" i="23"/>
  <c r="AZ795" i="23"/>
  <c r="BD795" i="23" s="1"/>
  <c r="BB795" i="23"/>
  <c r="AZ796" i="23"/>
  <c r="BD796" i="23" s="1"/>
  <c r="BB796" i="23"/>
  <c r="AZ797" i="23"/>
  <c r="BD797" i="23" s="1"/>
  <c r="BB797" i="23"/>
  <c r="AZ798" i="23"/>
  <c r="BD798" i="23" s="1"/>
  <c r="BB798" i="23"/>
  <c r="AZ799" i="23"/>
  <c r="BD799" i="23" s="1"/>
  <c r="BB799" i="23"/>
  <c r="AZ800" i="23"/>
  <c r="BD800" i="23" s="1"/>
  <c r="BB800" i="23"/>
  <c r="AZ801" i="23"/>
  <c r="BD801" i="23" s="1"/>
  <c r="BB801" i="23"/>
  <c r="AZ802" i="23"/>
  <c r="BD802" i="23" s="1"/>
  <c r="BB802" i="23"/>
  <c r="AZ803" i="23"/>
  <c r="BD803" i="23" s="1"/>
  <c r="BB803" i="23"/>
  <c r="AZ804" i="23"/>
  <c r="BD804" i="23" s="1"/>
  <c r="BB804" i="23"/>
  <c r="AZ805" i="23"/>
  <c r="BD805" i="23" s="1"/>
  <c r="BB805" i="23"/>
  <c r="AZ806" i="23"/>
  <c r="BD806" i="23" s="1"/>
  <c r="BB806" i="23"/>
  <c r="AZ807" i="23"/>
  <c r="BD807" i="23" s="1"/>
  <c r="BB807" i="23"/>
  <c r="AZ808" i="23"/>
  <c r="BD808" i="23" s="1"/>
  <c r="BB808" i="23"/>
  <c r="AZ809" i="23"/>
  <c r="BD809" i="23" s="1"/>
  <c r="BB809" i="23"/>
  <c r="AZ810" i="23"/>
  <c r="BD810" i="23" s="1"/>
  <c r="BB810" i="23"/>
  <c r="AZ811" i="23"/>
  <c r="BD811" i="23" s="1"/>
  <c r="BB811" i="23"/>
  <c r="AZ812" i="23"/>
  <c r="BD812" i="23" s="1"/>
  <c r="BB812" i="23"/>
  <c r="AZ813" i="23"/>
  <c r="BD813" i="23" s="1"/>
  <c r="BB813" i="23"/>
  <c r="AZ814" i="23"/>
  <c r="BD814" i="23" s="1"/>
  <c r="BB814" i="23"/>
  <c r="AZ815" i="23"/>
  <c r="BD815" i="23" s="1"/>
  <c r="BB815" i="23"/>
  <c r="AZ816" i="23"/>
  <c r="BD816" i="23" s="1"/>
  <c r="BB816" i="23"/>
  <c r="AZ817" i="23"/>
  <c r="BD817" i="23" s="1"/>
  <c r="BB817" i="23"/>
  <c r="AZ818" i="23"/>
  <c r="BD818" i="23" s="1"/>
  <c r="BB818" i="23"/>
  <c r="AZ819" i="23"/>
  <c r="BD819" i="23" s="1"/>
  <c r="BB819" i="23"/>
  <c r="AZ820" i="23"/>
  <c r="BD820" i="23" s="1"/>
  <c r="BB820" i="23"/>
  <c r="AZ821" i="23"/>
  <c r="BD821" i="23" s="1"/>
  <c r="BB821" i="23"/>
  <c r="AZ822" i="23"/>
  <c r="BD822" i="23" s="1"/>
  <c r="BB822" i="23"/>
  <c r="AZ823" i="23"/>
  <c r="BD823" i="23" s="1"/>
  <c r="BB823" i="23"/>
  <c r="AZ824" i="23"/>
  <c r="BD824" i="23" s="1"/>
  <c r="BB824" i="23"/>
  <c r="AZ825" i="23"/>
  <c r="BD825" i="23" s="1"/>
  <c r="BB825" i="23"/>
  <c r="AZ826" i="23"/>
  <c r="BD826" i="23" s="1"/>
  <c r="BB826" i="23"/>
  <c r="AZ827" i="23"/>
  <c r="BD827" i="23" s="1"/>
  <c r="BB827" i="23"/>
  <c r="AZ828" i="23"/>
  <c r="BD828" i="23" s="1"/>
  <c r="BB828" i="23"/>
  <c r="AZ829" i="23"/>
  <c r="BD829" i="23" s="1"/>
  <c r="BB829" i="23"/>
  <c r="AZ830" i="23"/>
  <c r="BD830" i="23" s="1"/>
  <c r="BB830" i="23"/>
  <c r="AZ831" i="23"/>
  <c r="BD831" i="23" s="1"/>
  <c r="BB831" i="23"/>
  <c r="AZ832" i="23"/>
  <c r="BD832" i="23" s="1"/>
  <c r="BB832" i="23"/>
  <c r="AZ833" i="23"/>
  <c r="BD833" i="23" s="1"/>
  <c r="BB833" i="23"/>
  <c r="AZ834" i="23"/>
  <c r="BD834" i="23" s="1"/>
  <c r="BB834" i="23"/>
  <c r="AZ835" i="23"/>
  <c r="BD835" i="23" s="1"/>
  <c r="BB835" i="23"/>
  <c r="AZ836" i="23"/>
  <c r="BD836" i="23" s="1"/>
  <c r="BB836" i="23"/>
  <c r="AZ837" i="23"/>
  <c r="BD837" i="23" s="1"/>
  <c r="BB837" i="23"/>
  <c r="AZ838" i="23"/>
  <c r="BD838" i="23" s="1"/>
  <c r="BB838" i="23"/>
  <c r="AZ839" i="23"/>
  <c r="BD839" i="23" s="1"/>
  <c r="BB839" i="23"/>
  <c r="AZ840" i="23"/>
  <c r="BD840" i="23" s="1"/>
  <c r="BB840" i="23"/>
  <c r="AZ841" i="23"/>
  <c r="BD841" i="23" s="1"/>
  <c r="BB841" i="23"/>
  <c r="AZ842" i="23"/>
  <c r="BD842" i="23" s="1"/>
  <c r="BB842" i="23"/>
  <c r="AZ843" i="23"/>
  <c r="BD843" i="23" s="1"/>
  <c r="BB843" i="23"/>
  <c r="AZ844" i="23"/>
  <c r="BD844" i="23" s="1"/>
  <c r="BB844" i="23"/>
  <c r="AZ845" i="23"/>
  <c r="BD845" i="23" s="1"/>
  <c r="BB845" i="23"/>
  <c r="AZ846" i="23"/>
  <c r="BD846" i="23" s="1"/>
  <c r="BB846" i="23"/>
  <c r="AZ847" i="23"/>
  <c r="BD847" i="23" s="1"/>
  <c r="BB847" i="23"/>
  <c r="AZ848" i="23"/>
  <c r="BD848" i="23" s="1"/>
  <c r="BB848" i="23"/>
  <c r="AZ849" i="23"/>
  <c r="BD849" i="23" s="1"/>
  <c r="BB849" i="23"/>
  <c r="AZ850" i="23"/>
  <c r="BD850" i="23" s="1"/>
  <c r="BB850" i="23"/>
  <c r="AZ851" i="23"/>
  <c r="BD851" i="23" s="1"/>
  <c r="BB851" i="23"/>
  <c r="AZ852" i="23"/>
  <c r="BD852" i="23" s="1"/>
  <c r="BB852" i="23"/>
  <c r="AZ853" i="23"/>
  <c r="BD853" i="23" s="1"/>
  <c r="BB853" i="23"/>
  <c r="AZ854" i="23"/>
  <c r="BD854" i="23" s="1"/>
  <c r="BB854" i="23"/>
  <c r="AZ855" i="23"/>
  <c r="BD855" i="23" s="1"/>
  <c r="BB855" i="23"/>
  <c r="AZ856" i="23"/>
  <c r="BD856" i="23" s="1"/>
  <c r="BB856" i="23"/>
  <c r="AZ857" i="23"/>
  <c r="BD857" i="23" s="1"/>
  <c r="BB857" i="23"/>
  <c r="AZ858" i="23"/>
  <c r="BD858" i="23" s="1"/>
  <c r="BB858" i="23"/>
  <c r="AZ859" i="23"/>
  <c r="BD859" i="23" s="1"/>
  <c r="BB859" i="23"/>
  <c r="AZ860" i="23"/>
  <c r="BD860" i="23" s="1"/>
  <c r="BB860" i="23"/>
  <c r="AZ861" i="23"/>
  <c r="BD861" i="23" s="1"/>
  <c r="BB861" i="23"/>
  <c r="AZ862" i="23"/>
  <c r="BD862" i="23" s="1"/>
  <c r="BB862" i="23"/>
  <c r="AZ863" i="23"/>
  <c r="BD863" i="23" s="1"/>
  <c r="BB863" i="23"/>
  <c r="AZ864" i="23"/>
  <c r="BD864" i="23" s="1"/>
  <c r="BB864" i="23"/>
  <c r="AZ865" i="23"/>
  <c r="BD865" i="23" s="1"/>
  <c r="BB865" i="23"/>
  <c r="AZ866" i="23"/>
  <c r="BD866" i="23" s="1"/>
  <c r="BB866" i="23"/>
  <c r="AZ867" i="23"/>
  <c r="BD867" i="23" s="1"/>
  <c r="BB867" i="23"/>
  <c r="AZ868" i="23"/>
  <c r="BD868" i="23" s="1"/>
  <c r="BB868" i="23"/>
  <c r="AZ869" i="23"/>
  <c r="BD869" i="23" s="1"/>
  <c r="BB869" i="23"/>
  <c r="AZ870" i="23"/>
  <c r="BD870" i="23" s="1"/>
  <c r="BB870" i="23"/>
  <c r="AZ871" i="23"/>
  <c r="BD871" i="23" s="1"/>
  <c r="BB871" i="23"/>
  <c r="AZ872" i="23"/>
  <c r="BD872" i="23" s="1"/>
  <c r="BB872" i="23"/>
  <c r="AZ873" i="23"/>
  <c r="BD873" i="23" s="1"/>
  <c r="BB873" i="23"/>
  <c r="AZ874" i="23"/>
  <c r="BD874" i="23" s="1"/>
  <c r="BB874" i="23"/>
  <c r="AZ875" i="23"/>
  <c r="BD875" i="23" s="1"/>
  <c r="BB875" i="23"/>
  <c r="AZ876" i="23"/>
  <c r="BD876" i="23" s="1"/>
  <c r="BB876" i="23"/>
  <c r="AZ877" i="23"/>
  <c r="BD877" i="23" s="1"/>
  <c r="BB877" i="23"/>
  <c r="AZ878" i="23"/>
  <c r="BD878" i="23" s="1"/>
  <c r="BB878" i="23"/>
  <c r="AZ879" i="23"/>
  <c r="BD879" i="23" s="1"/>
  <c r="BB879" i="23"/>
  <c r="AZ880" i="23"/>
  <c r="BD880" i="23" s="1"/>
  <c r="BB880" i="23"/>
  <c r="AZ881" i="23"/>
  <c r="BD881" i="23" s="1"/>
  <c r="BB881" i="23"/>
  <c r="AZ882" i="23"/>
  <c r="BD882" i="23" s="1"/>
  <c r="BB882" i="23"/>
  <c r="AZ883" i="23"/>
  <c r="BD883" i="23" s="1"/>
  <c r="BB883" i="23"/>
  <c r="AZ884" i="23"/>
  <c r="BD884" i="23" s="1"/>
  <c r="BB884" i="23"/>
  <c r="AZ885" i="23"/>
  <c r="BD885" i="23" s="1"/>
  <c r="BB885" i="23"/>
  <c r="AZ886" i="23"/>
  <c r="BD886" i="23" s="1"/>
  <c r="BB886" i="23"/>
  <c r="AZ887" i="23"/>
  <c r="BD887" i="23" s="1"/>
  <c r="BB887" i="23"/>
  <c r="AZ888" i="23"/>
  <c r="BD888" i="23" s="1"/>
  <c r="BB888" i="23"/>
  <c r="AZ889" i="23"/>
  <c r="BD889" i="23" s="1"/>
  <c r="BB889" i="23"/>
  <c r="AZ890" i="23"/>
  <c r="BD890" i="23" s="1"/>
  <c r="BB890" i="23"/>
  <c r="AZ891" i="23"/>
  <c r="BD891" i="23" s="1"/>
  <c r="BB891" i="23"/>
  <c r="AZ892" i="23"/>
  <c r="BD892" i="23" s="1"/>
  <c r="BB892" i="23"/>
  <c r="AZ893" i="23"/>
  <c r="BD893" i="23" s="1"/>
  <c r="BB893" i="23"/>
  <c r="AZ894" i="23"/>
  <c r="BD894" i="23" s="1"/>
  <c r="BB894" i="23"/>
  <c r="AZ895" i="23"/>
  <c r="BD895" i="23" s="1"/>
  <c r="BB895" i="23"/>
  <c r="AZ896" i="23"/>
  <c r="BD896" i="23" s="1"/>
  <c r="BB896" i="23"/>
  <c r="AZ897" i="23"/>
  <c r="BD897" i="23" s="1"/>
  <c r="BB897" i="23"/>
  <c r="AZ898" i="23"/>
  <c r="BD898" i="23" s="1"/>
  <c r="BB898" i="23"/>
  <c r="AZ899" i="23"/>
  <c r="BD899" i="23" s="1"/>
  <c r="BB899" i="23"/>
  <c r="AZ900" i="23"/>
  <c r="BD900" i="23" s="1"/>
  <c r="BB900" i="23"/>
  <c r="AZ901" i="23"/>
  <c r="BD901" i="23" s="1"/>
  <c r="BB901" i="23"/>
  <c r="AZ902" i="23"/>
  <c r="BD902" i="23" s="1"/>
  <c r="BB902" i="23"/>
  <c r="AZ903" i="23"/>
  <c r="BD903" i="23" s="1"/>
  <c r="BB903" i="23"/>
  <c r="AZ904" i="23"/>
  <c r="BD904" i="23" s="1"/>
  <c r="BB904" i="23"/>
  <c r="AZ905" i="23"/>
  <c r="BD905" i="23" s="1"/>
  <c r="BB905" i="23"/>
  <c r="AZ906" i="23"/>
  <c r="BD906" i="23" s="1"/>
  <c r="BB906" i="23"/>
  <c r="AZ907" i="23"/>
  <c r="BD907" i="23" s="1"/>
  <c r="BB907" i="23"/>
  <c r="AZ908" i="23"/>
  <c r="BD908" i="23" s="1"/>
  <c r="BB908" i="23"/>
  <c r="AZ909" i="23"/>
  <c r="BD909" i="23" s="1"/>
  <c r="BB909" i="23"/>
  <c r="AZ910" i="23"/>
  <c r="BD910" i="23" s="1"/>
  <c r="BB910" i="23"/>
  <c r="AZ911" i="23"/>
  <c r="BD911" i="23" s="1"/>
  <c r="BB911" i="23"/>
  <c r="AZ912" i="23"/>
  <c r="BD912" i="23" s="1"/>
  <c r="BB912" i="23"/>
  <c r="AZ913" i="23"/>
  <c r="BD913" i="23" s="1"/>
  <c r="BB913" i="23"/>
  <c r="AZ914" i="23"/>
  <c r="BD914" i="23" s="1"/>
  <c r="BB914" i="23"/>
  <c r="AZ915" i="23"/>
  <c r="BD915" i="23" s="1"/>
  <c r="BB915" i="23"/>
  <c r="AZ916" i="23"/>
  <c r="BD916" i="23" s="1"/>
  <c r="BB916" i="23"/>
  <c r="AZ917" i="23"/>
  <c r="BD917" i="23" s="1"/>
  <c r="BB917" i="23"/>
  <c r="AZ918" i="23"/>
  <c r="BD918" i="23" s="1"/>
  <c r="BB918" i="23"/>
  <c r="AZ919" i="23"/>
  <c r="BD919" i="23" s="1"/>
  <c r="BB919" i="23"/>
  <c r="AZ920" i="23"/>
  <c r="BD920" i="23" s="1"/>
  <c r="BB920" i="23"/>
  <c r="AZ921" i="23"/>
  <c r="BD921" i="23" s="1"/>
  <c r="BB921" i="23"/>
  <c r="AZ922" i="23"/>
  <c r="BD922" i="23" s="1"/>
  <c r="BB922" i="23"/>
  <c r="AZ923" i="23"/>
  <c r="BD923" i="23" s="1"/>
  <c r="BB923" i="23"/>
  <c r="AZ924" i="23"/>
  <c r="BD924" i="23" s="1"/>
  <c r="BB924" i="23"/>
  <c r="AZ925" i="23"/>
  <c r="BD925" i="23" s="1"/>
  <c r="BB925" i="23"/>
  <c r="AZ926" i="23"/>
  <c r="BD926" i="23" s="1"/>
  <c r="BB926" i="23"/>
  <c r="AZ927" i="23"/>
  <c r="BD927" i="23" s="1"/>
  <c r="BB927" i="23"/>
  <c r="AZ928" i="23"/>
  <c r="BD928" i="23" s="1"/>
  <c r="BB928" i="23"/>
  <c r="AZ929" i="23"/>
  <c r="BD929" i="23" s="1"/>
  <c r="BB929" i="23"/>
  <c r="AZ930" i="23"/>
  <c r="BD930" i="23" s="1"/>
  <c r="BB930" i="23"/>
  <c r="AZ931" i="23"/>
  <c r="BD931" i="23" s="1"/>
  <c r="BB931" i="23"/>
  <c r="AZ932" i="23"/>
  <c r="BD932" i="23" s="1"/>
  <c r="BB932" i="23"/>
  <c r="AZ933" i="23"/>
  <c r="BD933" i="23" s="1"/>
  <c r="BB933" i="23"/>
  <c r="AZ934" i="23"/>
  <c r="BD934" i="23" s="1"/>
  <c r="BB934" i="23"/>
  <c r="AZ935" i="23"/>
  <c r="BD935" i="23" s="1"/>
  <c r="BB935" i="23"/>
  <c r="AZ936" i="23"/>
  <c r="BD936" i="23" s="1"/>
  <c r="BB936" i="23"/>
  <c r="AZ937" i="23"/>
  <c r="BD937" i="23" s="1"/>
  <c r="BB937" i="23"/>
  <c r="AZ938" i="23"/>
  <c r="BD938" i="23" s="1"/>
  <c r="BB938" i="23"/>
  <c r="AZ939" i="23"/>
  <c r="BD939" i="23" s="1"/>
  <c r="BB939" i="23"/>
  <c r="AZ940" i="23"/>
  <c r="BD940" i="23" s="1"/>
  <c r="BB940" i="23"/>
  <c r="AZ941" i="23"/>
  <c r="BD941" i="23" s="1"/>
  <c r="BB941" i="23"/>
  <c r="AZ942" i="23"/>
  <c r="BD942" i="23" s="1"/>
  <c r="BB942" i="23"/>
  <c r="AZ943" i="23"/>
  <c r="BD943" i="23" s="1"/>
  <c r="BB943" i="23"/>
  <c r="AZ944" i="23"/>
  <c r="BD944" i="23" s="1"/>
  <c r="BB944" i="23"/>
  <c r="AZ945" i="23"/>
  <c r="BD945" i="23" s="1"/>
  <c r="BB945" i="23"/>
  <c r="AZ946" i="23"/>
  <c r="BD946" i="23" s="1"/>
  <c r="BB946" i="23"/>
  <c r="AZ947" i="23"/>
  <c r="BD947" i="23" s="1"/>
  <c r="BB947" i="23"/>
  <c r="AZ948" i="23"/>
  <c r="BD948" i="23" s="1"/>
  <c r="BB948" i="23"/>
  <c r="AZ949" i="23"/>
  <c r="BD949" i="23" s="1"/>
  <c r="BB949" i="23"/>
  <c r="AZ950" i="23"/>
  <c r="BD950" i="23" s="1"/>
  <c r="BB950" i="23"/>
  <c r="AZ951" i="23"/>
  <c r="BD951" i="23" s="1"/>
  <c r="BB951" i="23"/>
  <c r="AZ952" i="23"/>
  <c r="BD952" i="23" s="1"/>
  <c r="BB952" i="23"/>
  <c r="AZ953" i="23"/>
  <c r="BD953" i="23" s="1"/>
  <c r="BB953" i="23"/>
  <c r="AZ954" i="23"/>
  <c r="BD954" i="23" s="1"/>
  <c r="BB954" i="23"/>
  <c r="AZ955" i="23"/>
  <c r="BD955" i="23" s="1"/>
  <c r="BB955" i="23"/>
  <c r="AZ956" i="23"/>
  <c r="BD956" i="23" s="1"/>
  <c r="BB956" i="23"/>
  <c r="AZ957" i="23"/>
  <c r="BD957" i="23" s="1"/>
  <c r="BB957" i="23"/>
  <c r="AZ958" i="23"/>
  <c r="BD958" i="23" s="1"/>
  <c r="BB958" i="23"/>
  <c r="AZ959" i="23"/>
  <c r="BD959" i="23" s="1"/>
  <c r="BB959" i="23"/>
  <c r="AZ960" i="23"/>
  <c r="BD960" i="23" s="1"/>
  <c r="BB960" i="23"/>
  <c r="AZ961" i="23"/>
  <c r="BD961" i="23" s="1"/>
  <c r="BB961" i="23"/>
  <c r="AZ962" i="23"/>
  <c r="BD962" i="23" s="1"/>
  <c r="BB962" i="23"/>
  <c r="AZ963" i="23"/>
  <c r="BD963" i="23" s="1"/>
  <c r="BB963" i="23"/>
  <c r="AZ964" i="23"/>
  <c r="BD964" i="23" s="1"/>
  <c r="BB964" i="23"/>
  <c r="AZ965" i="23"/>
  <c r="BD965" i="23" s="1"/>
  <c r="BB965" i="23"/>
  <c r="AZ966" i="23"/>
  <c r="BD966" i="23" s="1"/>
  <c r="BB966" i="23"/>
  <c r="AZ967" i="23"/>
  <c r="BD967" i="23" s="1"/>
  <c r="BB967" i="23"/>
  <c r="AZ968" i="23"/>
  <c r="BD968" i="23" s="1"/>
  <c r="BB968" i="23"/>
  <c r="AZ969" i="23"/>
  <c r="BD969" i="23" s="1"/>
  <c r="BB969" i="23"/>
  <c r="AZ970" i="23"/>
  <c r="BD970" i="23" s="1"/>
  <c r="BB970" i="23"/>
  <c r="AZ971" i="23"/>
  <c r="BD971" i="23" s="1"/>
  <c r="BB971" i="23"/>
  <c r="AZ972" i="23"/>
  <c r="BD972" i="23" s="1"/>
  <c r="BB972" i="23"/>
  <c r="AZ973" i="23"/>
  <c r="BD973" i="23" s="1"/>
  <c r="BB973" i="23"/>
  <c r="AZ974" i="23"/>
  <c r="BD974" i="23" s="1"/>
  <c r="BB974" i="23"/>
  <c r="AZ975" i="23"/>
  <c r="BD975" i="23" s="1"/>
  <c r="BB975" i="23"/>
  <c r="AZ976" i="23"/>
  <c r="BD976" i="23" s="1"/>
  <c r="BB976" i="23"/>
  <c r="AZ977" i="23"/>
  <c r="BD977" i="23" s="1"/>
  <c r="BB977" i="23"/>
  <c r="AZ978" i="23"/>
  <c r="BD978" i="23" s="1"/>
  <c r="BB978" i="23"/>
  <c r="AZ979" i="23"/>
  <c r="BD979" i="23" s="1"/>
  <c r="BB979" i="23"/>
  <c r="AZ980" i="23"/>
  <c r="BD980" i="23" s="1"/>
  <c r="BB980" i="23"/>
  <c r="AZ981" i="23"/>
  <c r="BD981" i="23" s="1"/>
  <c r="BB981" i="23"/>
  <c r="AZ982" i="23"/>
  <c r="BD982" i="23" s="1"/>
  <c r="BB982" i="23"/>
  <c r="AZ983" i="23"/>
  <c r="BD983" i="23" s="1"/>
  <c r="BB983" i="23"/>
  <c r="AZ984" i="23"/>
  <c r="BD984" i="23" s="1"/>
  <c r="BB984" i="23"/>
  <c r="AZ985" i="23"/>
  <c r="BD985" i="23" s="1"/>
  <c r="BB985" i="23"/>
  <c r="AZ986" i="23"/>
  <c r="BD986" i="23" s="1"/>
  <c r="BB986" i="23"/>
  <c r="AZ987" i="23"/>
  <c r="BD987" i="23" s="1"/>
  <c r="BB987" i="23"/>
  <c r="AZ988" i="23"/>
  <c r="BD988" i="23" s="1"/>
  <c r="BB988" i="23"/>
  <c r="AZ989" i="23"/>
  <c r="BD989" i="23" s="1"/>
  <c r="BB989" i="23"/>
  <c r="AZ990" i="23"/>
  <c r="BD990" i="23" s="1"/>
  <c r="BB990" i="23"/>
  <c r="AZ991" i="23"/>
  <c r="BD991" i="23" s="1"/>
  <c r="BB991" i="23"/>
  <c r="AZ992" i="23"/>
  <c r="BD992" i="23" s="1"/>
  <c r="BB992" i="23"/>
  <c r="AZ993" i="23"/>
  <c r="BD993" i="23" s="1"/>
  <c r="BB993" i="23"/>
  <c r="AZ994" i="23"/>
  <c r="BD994" i="23" s="1"/>
  <c r="BB994" i="23"/>
  <c r="AZ995" i="23"/>
  <c r="BD995" i="23" s="1"/>
  <c r="BB995" i="23"/>
  <c r="AZ996" i="23"/>
  <c r="BD996" i="23" s="1"/>
  <c r="BB996" i="23"/>
  <c r="AZ997" i="23"/>
  <c r="BD997" i="23" s="1"/>
  <c r="BB997" i="23"/>
  <c r="AZ998" i="23"/>
  <c r="BD998" i="23" s="1"/>
  <c r="BB998" i="23"/>
  <c r="AZ999" i="23"/>
  <c r="BD999" i="23" s="1"/>
  <c r="BB999" i="23"/>
  <c r="AZ1000" i="23"/>
  <c r="BD1000" i="23" s="1"/>
  <c r="BB1000" i="23"/>
  <c r="AZ1001" i="23"/>
  <c r="BD1001" i="23" s="1"/>
  <c r="BB1001" i="23"/>
  <c r="AZ1002" i="23"/>
  <c r="BD1002" i="23" s="1"/>
  <c r="BB1002" i="23"/>
  <c r="AZ1003" i="23"/>
  <c r="BD1003" i="23" s="1"/>
  <c r="BB1003" i="23"/>
  <c r="AZ1004" i="23"/>
  <c r="BD1004" i="23" s="1"/>
  <c r="BB1004" i="23"/>
  <c r="AZ1005" i="23"/>
  <c r="BD1005" i="23" s="1"/>
  <c r="BB1005" i="23"/>
  <c r="AZ1006" i="23"/>
  <c r="BD1006" i="23" s="1"/>
  <c r="BB1006" i="23"/>
  <c r="AZ1007" i="23"/>
  <c r="BD1007" i="23" s="1"/>
  <c r="BB1007" i="23"/>
  <c r="AZ1008" i="23"/>
  <c r="BD1008" i="23" s="1"/>
  <c r="BB1008" i="23"/>
  <c r="AZ1009" i="23"/>
  <c r="BD1009" i="23" s="1"/>
  <c r="BB1009" i="23"/>
  <c r="AZ1010" i="23"/>
  <c r="BD1010" i="23" s="1"/>
  <c r="BB1010" i="23"/>
  <c r="AZ1011" i="23"/>
  <c r="BD1011" i="23" s="1"/>
  <c r="BB1011" i="23"/>
  <c r="AZ1012" i="23"/>
  <c r="BD1012" i="23" s="1"/>
  <c r="BB1012" i="23"/>
  <c r="AZ1013" i="23"/>
  <c r="BD1013" i="23" s="1"/>
  <c r="BB1013" i="23"/>
  <c r="AZ1014" i="23"/>
  <c r="BD1014" i="23" s="1"/>
  <c r="BB1014" i="23"/>
  <c r="AZ1015" i="23"/>
  <c r="BD1015" i="23" s="1"/>
  <c r="BB1015" i="23"/>
  <c r="AZ1016" i="23"/>
  <c r="BD1016" i="23" s="1"/>
  <c r="BB1016" i="23"/>
  <c r="AZ1017" i="23"/>
  <c r="BD1017" i="23" s="1"/>
  <c r="BB1017" i="23"/>
  <c r="AZ1018" i="23"/>
  <c r="BD1018" i="23" s="1"/>
  <c r="BB1018" i="23"/>
  <c r="AZ1019" i="23"/>
  <c r="BD1019" i="23" s="1"/>
  <c r="BB1019" i="23"/>
  <c r="AZ1020" i="23"/>
  <c r="BD1020" i="23" s="1"/>
  <c r="BB1020" i="23"/>
  <c r="AZ1021" i="23"/>
  <c r="BD1021" i="23" s="1"/>
  <c r="BB1021" i="23"/>
  <c r="AZ1022" i="23"/>
  <c r="BD1022" i="23" s="1"/>
  <c r="BB1022" i="23"/>
  <c r="AZ1023" i="23"/>
  <c r="BD1023" i="23" s="1"/>
  <c r="BB1023" i="23"/>
  <c r="AZ1024" i="23"/>
  <c r="BD1024" i="23" s="1"/>
  <c r="BB1024" i="23"/>
  <c r="AZ1025" i="23"/>
  <c r="BD1025" i="23" s="1"/>
  <c r="BB1025" i="23"/>
  <c r="AZ1026" i="23"/>
  <c r="BD1026" i="23" s="1"/>
  <c r="BB1026" i="23"/>
  <c r="AZ1027" i="23"/>
  <c r="BD1027" i="23" s="1"/>
  <c r="BB1027" i="23"/>
  <c r="AZ1028" i="23"/>
  <c r="BD1028" i="23" s="1"/>
  <c r="BB1028" i="23"/>
  <c r="AZ1029" i="23"/>
  <c r="BD1029" i="23" s="1"/>
  <c r="BB1029" i="23"/>
  <c r="AZ1030" i="23"/>
  <c r="BD1030" i="23" s="1"/>
  <c r="BB1030" i="23"/>
  <c r="AZ1031" i="23"/>
  <c r="BD1031" i="23" s="1"/>
  <c r="BB1031" i="23"/>
  <c r="AZ1032" i="23"/>
  <c r="BD1032" i="23" s="1"/>
  <c r="BB1032" i="23"/>
  <c r="AZ1033" i="23"/>
  <c r="BD1033" i="23" s="1"/>
  <c r="BB1033" i="23"/>
  <c r="AZ1034" i="23"/>
  <c r="BD1034" i="23" s="1"/>
  <c r="BB1034" i="23"/>
  <c r="AZ1035" i="23"/>
  <c r="BD1035" i="23" s="1"/>
  <c r="BB1035" i="23"/>
  <c r="AZ1036" i="23"/>
  <c r="BD1036" i="23" s="1"/>
  <c r="BB1036" i="23"/>
  <c r="AZ1037" i="23"/>
  <c r="BD1037" i="23" s="1"/>
  <c r="BB1037" i="23"/>
  <c r="AZ1038" i="23"/>
  <c r="BD1038" i="23" s="1"/>
  <c r="BB1038" i="23"/>
  <c r="AZ1039" i="23"/>
  <c r="BD1039" i="23" s="1"/>
  <c r="BB1039" i="23"/>
  <c r="AZ1040" i="23"/>
  <c r="BD1040" i="23" s="1"/>
  <c r="BB1040" i="23"/>
  <c r="AZ1041" i="23"/>
  <c r="BD1041" i="23" s="1"/>
  <c r="BB1041" i="23"/>
  <c r="AZ1042" i="23"/>
  <c r="BD1042" i="23" s="1"/>
  <c r="BB1042" i="23"/>
  <c r="AZ1043" i="23"/>
  <c r="BD1043" i="23" s="1"/>
  <c r="BB1043" i="23"/>
  <c r="AZ1044" i="23"/>
  <c r="BD1044" i="23" s="1"/>
  <c r="BB1044" i="23"/>
  <c r="AZ1045" i="23"/>
  <c r="BD1045" i="23" s="1"/>
  <c r="BB1045" i="23"/>
  <c r="AZ1046" i="23"/>
  <c r="BD1046" i="23" s="1"/>
  <c r="BB1046" i="23"/>
  <c r="AZ1047" i="23"/>
  <c r="BD1047" i="23" s="1"/>
  <c r="BB1047" i="23"/>
  <c r="AZ1048" i="23"/>
  <c r="BD1048" i="23" s="1"/>
  <c r="BB1048" i="23"/>
  <c r="AZ1049" i="23"/>
  <c r="BD1049" i="23" s="1"/>
  <c r="BB1049" i="23"/>
  <c r="AZ1050" i="23"/>
  <c r="BD1050" i="23" s="1"/>
  <c r="BB1050" i="23"/>
  <c r="AZ1051" i="23"/>
  <c r="BD1051" i="23" s="1"/>
  <c r="BB1051" i="23"/>
  <c r="AZ1052" i="23"/>
  <c r="BD1052" i="23" s="1"/>
  <c r="BB1052" i="23"/>
  <c r="AZ1053" i="23"/>
  <c r="BD1053" i="23" s="1"/>
  <c r="BB1053" i="23"/>
  <c r="AZ1054" i="23"/>
  <c r="BD1054" i="23" s="1"/>
  <c r="BB1054" i="23"/>
  <c r="AZ1055" i="23"/>
  <c r="BD1055" i="23" s="1"/>
  <c r="BB1055" i="23"/>
  <c r="AZ1056" i="23"/>
  <c r="BD1056" i="23" s="1"/>
  <c r="BB1056" i="23"/>
  <c r="AZ1057" i="23"/>
  <c r="BD1057" i="23" s="1"/>
  <c r="BB1057" i="23"/>
  <c r="AZ1058" i="23"/>
  <c r="BD1058" i="23" s="1"/>
  <c r="BB1058" i="23"/>
  <c r="AZ1059" i="23"/>
  <c r="BD1059" i="23" s="1"/>
  <c r="BB1059" i="23"/>
  <c r="AZ1060" i="23"/>
  <c r="BD1060" i="23" s="1"/>
  <c r="BB1060" i="23"/>
  <c r="AZ1061" i="23"/>
  <c r="BD1061" i="23" s="1"/>
  <c r="BB1061" i="23"/>
  <c r="AZ1062" i="23"/>
  <c r="BD1062" i="23" s="1"/>
  <c r="BB1062" i="23"/>
  <c r="AZ1063" i="23"/>
  <c r="BD1063" i="23" s="1"/>
  <c r="BB1063" i="23"/>
  <c r="AZ1064" i="23"/>
  <c r="BD1064" i="23" s="1"/>
  <c r="BB1064" i="23"/>
  <c r="AZ1065" i="23"/>
  <c r="BD1065" i="23" s="1"/>
  <c r="BB1065" i="23"/>
  <c r="AZ1066" i="23"/>
  <c r="BD1066" i="23" s="1"/>
  <c r="BB1066" i="23"/>
  <c r="AZ1067" i="23"/>
  <c r="BD1067" i="23" s="1"/>
  <c r="BB1067" i="23"/>
  <c r="AZ1068" i="23"/>
  <c r="BD1068" i="23" s="1"/>
  <c r="BB1068" i="23"/>
  <c r="AZ1069" i="23"/>
  <c r="BD1069" i="23" s="1"/>
  <c r="BB1069" i="23"/>
  <c r="AZ1070" i="23"/>
  <c r="BD1070" i="23" s="1"/>
  <c r="BB1070" i="23"/>
  <c r="AZ1071" i="23"/>
  <c r="BD1071" i="23" s="1"/>
  <c r="BB1071" i="23"/>
  <c r="AZ1072" i="23"/>
  <c r="BD1072" i="23" s="1"/>
  <c r="BB1072" i="23"/>
  <c r="AZ1073" i="23"/>
  <c r="BD1073" i="23" s="1"/>
  <c r="BB1073" i="23"/>
  <c r="AZ1074" i="23"/>
  <c r="BD1074" i="23" s="1"/>
  <c r="BB1074" i="23"/>
  <c r="AZ1075" i="23"/>
  <c r="BD1075" i="23" s="1"/>
  <c r="BB1075" i="23"/>
  <c r="AZ1076" i="23"/>
  <c r="BD1076" i="23" s="1"/>
  <c r="BB1076" i="23"/>
  <c r="AZ1077" i="23"/>
  <c r="BD1077" i="23" s="1"/>
  <c r="BB1077" i="23"/>
  <c r="AZ1078" i="23"/>
  <c r="BD1078" i="23" s="1"/>
  <c r="BB1078" i="23"/>
  <c r="AZ1079" i="23"/>
  <c r="BD1079" i="23" s="1"/>
  <c r="BB1079" i="23"/>
  <c r="AZ1080" i="23"/>
  <c r="BD1080" i="23" s="1"/>
  <c r="BB1080" i="23"/>
  <c r="AZ1081" i="23"/>
  <c r="BD1081" i="23" s="1"/>
  <c r="BB1081" i="23"/>
  <c r="AZ1082" i="23"/>
  <c r="BD1082" i="23" s="1"/>
  <c r="BB1082" i="23"/>
  <c r="AZ1083" i="23"/>
  <c r="BD1083" i="23" s="1"/>
  <c r="BB1083" i="23"/>
  <c r="AZ1084" i="23"/>
  <c r="BD1084" i="23" s="1"/>
  <c r="BB1084" i="23"/>
  <c r="AZ1085" i="23"/>
  <c r="BD1085" i="23" s="1"/>
  <c r="BB1085" i="23"/>
  <c r="AZ1086" i="23"/>
  <c r="BD1086" i="23" s="1"/>
  <c r="BB1086" i="23"/>
  <c r="AZ1087" i="23"/>
  <c r="BD1087" i="23" s="1"/>
  <c r="BB1087" i="23"/>
  <c r="AZ1088" i="23"/>
  <c r="BD1088" i="23" s="1"/>
  <c r="BB1088" i="23"/>
  <c r="AZ1089" i="23"/>
  <c r="BD1089" i="23" s="1"/>
  <c r="BB1089" i="23"/>
  <c r="AZ1090" i="23"/>
  <c r="BD1090" i="23" s="1"/>
  <c r="BB1090" i="23"/>
  <c r="AZ1091" i="23"/>
  <c r="BD1091" i="23" s="1"/>
  <c r="BB1091" i="23"/>
  <c r="AZ1092" i="23"/>
  <c r="BD1092" i="23" s="1"/>
  <c r="BB1092" i="23"/>
  <c r="AZ1093" i="23"/>
  <c r="BD1093" i="23" s="1"/>
  <c r="BB1093" i="23"/>
  <c r="AZ1094" i="23"/>
  <c r="BD1094" i="23" s="1"/>
  <c r="BB1094" i="23"/>
  <c r="AZ1095" i="23"/>
  <c r="BD1095" i="23" s="1"/>
  <c r="BB1095" i="23"/>
  <c r="AZ1096" i="23"/>
  <c r="BD1096" i="23" s="1"/>
  <c r="BB1096" i="23"/>
  <c r="AZ1097" i="23"/>
  <c r="BD1097" i="23" s="1"/>
  <c r="BB1097" i="23"/>
  <c r="AZ1098" i="23"/>
  <c r="BD1098" i="23" s="1"/>
  <c r="BB1098" i="23"/>
  <c r="AZ1099" i="23"/>
  <c r="BD1099" i="23" s="1"/>
  <c r="BB1099" i="23"/>
  <c r="AZ1100" i="23"/>
  <c r="BD1100" i="23" s="1"/>
  <c r="BB1100" i="23"/>
  <c r="AZ1101" i="23"/>
  <c r="BD1101" i="23" s="1"/>
  <c r="BB1101" i="23"/>
  <c r="AZ1102" i="23"/>
  <c r="BD1102" i="23" s="1"/>
  <c r="BB1102" i="23"/>
  <c r="AZ1103" i="23"/>
  <c r="BD1103" i="23" s="1"/>
  <c r="BB1103" i="23"/>
  <c r="AZ1104" i="23"/>
  <c r="BD1104" i="23" s="1"/>
  <c r="BB1104" i="23"/>
  <c r="AZ1105" i="23"/>
  <c r="BD1105" i="23" s="1"/>
  <c r="BB1105" i="23"/>
  <c r="AZ1106" i="23"/>
  <c r="BD1106" i="23" s="1"/>
  <c r="BB1106" i="23"/>
  <c r="AZ1107" i="23"/>
  <c r="BD1107" i="23" s="1"/>
  <c r="BB1107" i="23"/>
  <c r="AZ1108" i="23"/>
  <c r="BD1108" i="23" s="1"/>
  <c r="BB1108" i="23"/>
  <c r="AZ1109" i="23"/>
  <c r="BD1109" i="23" s="1"/>
  <c r="BB1109" i="23"/>
  <c r="AZ1110" i="23"/>
  <c r="BD1110" i="23" s="1"/>
  <c r="BB1110" i="23"/>
  <c r="AZ1111" i="23"/>
  <c r="BD1111" i="23" s="1"/>
  <c r="BB1111" i="23"/>
  <c r="AZ1112" i="23"/>
  <c r="BD1112" i="23" s="1"/>
  <c r="BB1112" i="23"/>
  <c r="AZ1113" i="23"/>
  <c r="BD1113" i="23" s="1"/>
  <c r="BB1113" i="23"/>
  <c r="AZ1114" i="23"/>
  <c r="BD1114" i="23" s="1"/>
  <c r="BB1114" i="23"/>
  <c r="AZ1115" i="23"/>
  <c r="BD1115" i="23" s="1"/>
  <c r="BB1115" i="23"/>
  <c r="AZ1116" i="23"/>
  <c r="BD1116" i="23" s="1"/>
  <c r="BB1116" i="23"/>
  <c r="AZ1117" i="23"/>
  <c r="BD1117" i="23" s="1"/>
  <c r="BB1117" i="23"/>
  <c r="AZ1118" i="23"/>
  <c r="BD1118" i="23" s="1"/>
  <c r="BB1118" i="23"/>
  <c r="AZ1119" i="23"/>
  <c r="BD1119" i="23" s="1"/>
  <c r="BB1119" i="23"/>
  <c r="AZ1120" i="23"/>
  <c r="BD1120" i="23" s="1"/>
  <c r="BB1120" i="23"/>
  <c r="AZ1121" i="23"/>
  <c r="BD1121" i="23" s="1"/>
  <c r="BB1121" i="23"/>
  <c r="AZ1122" i="23"/>
  <c r="BD1122" i="23" s="1"/>
  <c r="BB1122" i="23"/>
  <c r="AZ1123" i="23"/>
  <c r="BD1123" i="23" s="1"/>
  <c r="BB1123" i="23"/>
  <c r="AZ1124" i="23"/>
  <c r="BD1124" i="23" s="1"/>
  <c r="BB1124" i="23"/>
  <c r="AZ1125" i="23"/>
  <c r="BD1125" i="23" s="1"/>
  <c r="BB1125" i="23"/>
  <c r="AZ1126" i="23"/>
  <c r="BD1126" i="23" s="1"/>
  <c r="BB1126" i="23"/>
  <c r="AZ1127" i="23"/>
  <c r="BD1127" i="23" s="1"/>
  <c r="BB1127" i="23"/>
  <c r="AZ1128" i="23"/>
  <c r="BD1128" i="23" s="1"/>
  <c r="BB1128" i="23"/>
  <c r="AZ1129" i="23"/>
  <c r="BD1129" i="23" s="1"/>
  <c r="BB1129" i="23"/>
  <c r="AZ1130" i="23"/>
  <c r="BD1130" i="23" s="1"/>
  <c r="BB1130" i="23"/>
  <c r="AZ1131" i="23"/>
  <c r="BD1131" i="23" s="1"/>
  <c r="BB1131" i="23"/>
  <c r="AZ1132" i="23"/>
  <c r="BD1132" i="23" s="1"/>
  <c r="BB1132" i="23"/>
  <c r="AZ1133" i="23"/>
  <c r="BD1133" i="23" s="1"/>
  <c r="BB1133" i="23"/>
  <c r="AZ1134" i="23"/>
  <c r="BD1134" i="23" s="1"/>
  <c r="BB1134" i="23"/>
  <c r="AZ1135" i="23"/>
  <c r="BD1135" i="23" s="1"/>
  <c r="BB1135" i="23"/>
  <c r="AZ1136" i="23"/>
  <c r="BD1136" i="23" s="1"/>
  <c r="BB1136" i="23"/>
  <c r="AZ1137" i="23"/>
  <c r="BD1137" i="23" s="1"/>
  <c r="BB1137" i="23"/>
  <c r="AZ1138" i="23"/>
  <c r="BD1138" i="23" s="1"/>
  <c r="BB1138" i="23"/>
  <c r="AZ1139" i="23"/>
  <c r="BD1139" i="23" s="1"/>
  <c r="BB1139" i="23"/>
  <c r="AZ1140" i="23"/>
  <c r="BD1140" i="23" s="1"/>
  <c r="BB1140" i="23"/>
  <c r="AZ1141" i="23"/>
  <c r="BD1141" i="23" s="1"/>
  <c r="BB1141" i="23"/>
  <c r="AZ1142" i="23"/>
  <c r="BD1142" i="23" s="1"/>
  <c r="BB1142" i="23"/>
  <c r="AZ1143" i="23"/>
  <c r="BD1143" i="23" s="1"/>
  <c r="BB1143" i="23"/>
  <c r="AZ1144" i="23"/>
  <c r="BD1144" i="23" s="1"/>
  <c r="BB1144" i="23"/>
  <c r="AZ1145" i="23"/>
  <c r="BD1145" i="23" s="1"/>
  <c r="BB1145" i="23"/>
  <c r="AZ1146" i="23"/>
  <c r="BD1146" i="23" s="1"/>
  <c r="BB1146" i="23"/>
  <c r="AZ1147" i="23"/>
  <c r="BD1147" i="23" s="1"/>
  <c r="BB1147" i="23"/>
  <c r="AZ1148" i="23"/>
  <c r="BD1148" i="23" s="1"/>
  <c r="BB1148" i="23"/>
  <c r="AZ1149" i="23"/>
  <c r="BD1149" i="23" s="1"/>
  <c r="BB1149" i="23"/>
  <c r="AZ1150" i="23"/>
  <c r="BD1150" i="23" s="1"/>
  <c r="BB1150" i="23"/>
  <c r="AZ1151" i="23"/>
  <c r="BD1151" i="23" s="1"/>
  <c r="BB1151" i="23"/>
  <c r="AZ1152" i="23"/>
  <c r="BD1152" i="23" s="1"/>
  <c r="BB1152" i="23"/>
  <c r="AZ1153" i="23"/>
  <c r="BD1153" i="23" s="1"/>
  <c r="BB1153" i="23"/>
  <c r="AZ1154" i="23"/>
  <c r="BD1154" i="23" s="1"/>
  <c r="BB1154" i="23"/>
  <c r="AZ1155" i="23"/>
  <c r="BD1155" i="23" s="1"/>
  <c r="BB1155" i="23"/>
  <c r="AZ1156" i="23"/>
  <c r="BD1156" i="23" s="1"/>
  <c r="BB1156" i="23"/>
  <c r="AZ1157" i="23"/>
  <c r="BD1157" i="23" s="1"/>
  <c r="BB1157" i="23"/>
  <c r="AZ1158" i="23"/>
  <c r="BD1158" i="23" s="1"/>
  <c r="BB1158" i="23"/>
  <c r="AZ1159" i="23"/>
  <c r="BD1159" i="23" s="1"/>
  <c r="BB1159" i="23"/>
  <c r="AZ1160" i="23"/>
  <c r="BD1160" i="23" s="1"/>
  <c r="BB1160" i="23"/>
  <c r="AZ1161" i="23"/>
  <c r="BD1161" i="23" s="1"/>
  <c r="BB1161" i="23"/>
  <c r="AZ1162" i="23"/>
  <c r="BD1162" i="23" s="1"/>
  <c r="BB1162" i="23"/>
  <c r="AZ1163" i="23"/>
  <c r="BD1163" i="23" s="1"/>
  <c r="BB1163" i="23"/>
  <c r="AZ1164" i="23"/>
  <c r="BD1164" i="23" s="1"/>
  <c r="BB1164" i="23"/>
  <c r="AZ1165" i="23"/>
  <c r="BD1165" i="23" s="1"/>
  <c r="BB1165" i="23"/>
  <c r="AZ1166" i="23"/>
  <c r="BD1166" i="23" s="1"/>
  <c r="BB1166" i="23"/>
  <c r="AZ1167" i="23"/>
  <c r="BD1167" i="23" s="1"/>
  <c r="BB1167" i="23"/>
  <c r="AZ1168" i="23"/>
  <c r="BD1168" i="23" s="1"/>
  <c r="BB1168" i="23"/>
  <c r="AZ1169" i="23"/>
  <c r="BD1169" i="23" s="1"/>
  <c r="BB1169" i="23"/>
  <c r="AZ1170" i="23"/>
  <c r="BD1170" i="23" s="1"/>
  <c r="BB1170" i="23"/>
  <c r="AZ1171" i="23"/>
  <c r="BD1171" i="23" s="1"/>
  <c r="BB1171" i="23"/>
  <c r="AZ1172" i="23"/>
  <c r="BD1172" i="23" s="1"/>
  <c r="BB1172" i="23"/>
  <c r="AZ1173" i="23"/>
  <c r="BD1173" i="23" s="1"/>
  <c r="BB1173" i="23"/>
  <c r="AZ1174" i="23"/>
  <c r="BD1174" i="23" s="1"/>
  <c r="BB1174" i="23"/>
  <c r="AZ1175" i="23"/>
  <c r="BD1175" i="23" s="1"/>
  <c r="BB1175" i="23"/>
  <c r="AZ1176" i="23"/>
  <c r="BD1176" i="23" s="1"/>
  <c r="BB1176" i="23"/>
  <c r="AZ1177" i="23"/>
  <c r="BD1177" i="23" s="1"/>
  <c r="BB1177" i="23"/>
  <c r="AZ1178" i="23"/>
  <c r="BD1178" i="23" s="1"/>
  <c r="BB1178" i="23"/>
  <c r="AZ1179" i="23"/>
  <c r="BD1179" i="23" s="1"/>
  <c r="BB1179" i="23"/>
  <c r="AZ1180" i="23"/>
  <c r="BD1180" i="23" s="1"/>
  <c r="BB1180" i="23"/>
  <c r="AZ1181" i="23"/>
  <c r="BD1181" i="23" s="1"/>
  <c r="BB1181" i="23"/>
  <c r="AZ1182" i="23"/>
  <c r="BD1182" i="23" s="1"/>
  <c r="BB1182" i="23"/>
  <c r="AZ1183" i="23"/>
  <c r="BD1183" i="23" s="1"/>
  <c r="BB1183" i="23"/>
  <c r="AZ1184" i="23"/>
  <c r="BD1184" i="23" s="1"/>
  <c r="BB1184" i="23"/>
  <c r="AZ1185" i="23"/>
  <c r="BD1185" i="23" s="1"/>
  <c r="BB1185" i="23"/>
  <c r="AZ1186" i="23"/>
  <c r="BD1186" i="23" s="1"/>
  <c r="BB1186" i="23"/>
  <c r="AZ1187" i="23"/>
  <c r="BD1187" i="23" s="1"/>
  <c r="BB1187" i="23"/>
  <c r="AZ1188" i="23"/>
  <c r="BD1188" i="23" s="1"/>
  <c r="BB1188" i="23"/>
  <c r="AZ1189" i="23"/>
  <c r="BD1189" i="23" s="1"/>
  <c r="BB1189" i="23"/>
  <c r="AZ1190" i="23"/>
  <c r="BD1190" i="23" s="1"/>
  <c r="BB1190" i="23"/>
  <c r="AZ1191" i="23"/>
  <c r="BD1191" i="23" s="1"/>
  <c r="BB1191" i="23"/>
  <c r="AZ1192" i="23"/>
  <c r="BD1192" i="23" s="1"/>
  <c r="BB1192" i="23"/>
  <c r="AZ1193" i="23"/>
  <c r="BD1193" i="23" s="1"/>
  <c r="BB1193" i="23"/>
  <c r="AZ1194" i="23"/>
  <c r="BD1194" i="23" s="1"/>
  <c r="BB1194" i="23"/>
  <c r="AZ1195" i="23"/>
  <c r="BD1195" i="23" s="1"/>
  <c r="BB1195" i="23"/>
  <c r="AZ1196" i="23"/>
  <c r="BD1196" i="23" s="1"/>
  <c r="BB1196" i="23"/>
  <c r="AZ1197" i="23"/>
  <c r="BD1197" i="23" s="1"/>
  <c r="BB1197" i="23"/>
  <c r="AZ1198" i="23"/>
  <c r="BD1198" i="23" s="1"/>
  <c r="BB1198" i="23"/>
  <c r="AZ1199" i="23"/>
  <c r="BD1199" i="23" s="1"/>
  <c r="BB1199" i="23"/>
  <c r="AZ1200" i="23"/>
  <c r="BD1200" i="23" s="1"/>
  <c r="BB1200" i="23"/>
  <c r="AZ1201" i="23"/>
  <c r="BD1201" i="23" s="1"/>
  <c r="BB1201" i="23"/>
  <c r="AZ1202" i="23"/>
  <c r="BD1202" i="23" s="1"/>
  <c r="BB1202" i="23"/>
  <c r="AZ1203" i="23"/>
  <c r="BD1203" i="23" s="1"/>
  <c r="BB1203" i="23"/>
  <c r="AZ1204" i="23"/>
  <c r="BD1204" i="23" s="1"/>
  <c r="BB1204" i="23"/>
  <c r="AZ1205" i="23"/>
  <c r="BD1205" i="23" s="1"/>
  <c r="BB1205" i="23"/>
  <c r="AZ1206" i="23"/>
  <c r="BD1206" i="23" s="1"/>
  <c r="BB1206" i="23"/>
  <c r="AZ1207" i="23"/>
  <c r="BD1207" i="23" s="1"/>
  <c r="BB1207" i="23"/>
  <c r="AZ1208" i="23"/>
  <c r="BD1208" i="23" s="1"/>
  <c r="BB1208" i="23"/>
  <c r="AZ1209" i="23"/>
  <c r="BD1209" i="23" s="1"/>
  <c r="BB1209" i="23"/>
  <c r="AZ1210" i="23"/>
  <c r="BD1210" i="23" s="1"/>
  <c r="BB1210" i="23"/>
  <c r="AZ1211" i="23"/>
  <c r="BD1211" i="23" s="1"/>
  <c r="BB1211" i="23"/>
  <c r="AZ1212" i="23"/>
  <c r="BD1212" i="23" s="1"/>
  <c r="BB1212" i="23"/>
  <c r="AZ1213" i="23"/>
  <c r="BD1213" i="23" s="1"/>
  <c r="BB1213" i="23"/>
  <c r="AZ1214" i="23"/>
  <c r="BD1214" i="23" s="1"/>
  <c r="BB1214" i="23"/>
  <c r="AZ1215" i="23"/>
  <c r="BD1215" i="23" s="1"/>
  <c r="BB1215" i="23"/>
  <c r="AZ1216" i="23"/>
  <c r="BD1216" i="23" s="1"/>
  <c r="BB1216" i="23"/>
  <c r="AZ1217" i="23"/>
  <c r="BD1217" i="23" s="1"/>
  <c r="BB1217" i="23"/>
  <c r="AZ1218" i="23"/>
  <c r="BD1218" i="23" s="1"/>
  <c r="BB1218" i="23"/>
  <c r="AZ1219" i="23"/>
  <c r="BD1219" i="23" s="1"/>
  <c r="BB1219" i="23"/>
  <c r="AZ1220" i="23"/>
  <c r="BD1220" i="23" s="1"/>
  <c r="BB1220" i="23"/>
  <c r="AZ1221" i="23"/>
  <c r="BD1221" i="23" s="1"/>
  <c r="BB1221" i="23"/>
  <c r="AZ1222" i="23"/>
  <c r="BD1222" i="23" s="1"/>
  <c r="BB1222" i="23"/>
  <c r="AZ1223" i="23"/>
  <c r="BD1223" i="23" s="1"/>
  <c r="BB1223" i="23"/>
  <c r="AZ1224" i="23"/>
  <c r="BD1224" i="23" s="1"/>
  <c r="BB1224" i="23"/>
  <c r="AZ1225" i="23"/>
  <c r="BD1225" i="23" s="1"/>
  <c r="BB1225" i="23"/>
  <c r="AZ1226" i="23"/>
  <c r="BD1226" i="23" s="1"/>
  <c r="BB1226" i="23"/>
  <c r="AZ1227" i="23"/>
  <c r="BD1227" i="23" s="1"/>
  <c r="BB1227" i="23"/>
  <c r="AZ1228" i="23"/>
  <c r="BD1228" i="23" s="1"/>
  <c r="BB1228" i="23"/>
  <c r="AZ1229" i="23"/>
  <c r="BD1229" i="23" s="1"/>
  <c r="BB1229" i="23"/>
  <c r="AZ1230" i="23"/>
  <c r="BD1230" i="23" s="1"/>
  <c r="BB1230" i="23"/>
  <c r="AZ1231" i="23"/>
  <c r="BD1231" i="23" s="1"/>
  <c r="BB1231" i="23"/>
  <c r="AZ1232" i="23"/>
  <c r="BD1232" i="23" s="1"/>
  <c r="BB1232" i="23"/>
  <c r="AZ1233" i="23"/>
  <c r="BD1233" i="23" s="1"/>
  <c r="BB1233" i="23"/>
  <c r="AZ1234" i="23"/>
  <c r="BD1234" i="23" s="1"/>
  <c r="BB1234" i="23"/>
  <c r="AZ1235" i="23"/>
  <c r="BD1235" i="23" s="1"/>
  <c r="BB1235" i="23"/>
  <c r="AZ1236" i="23"/>
  <c r="BD1236" i="23" s="1"/>
  <c r="BB1236" i="23"/>
  <c r="AZ1237" i="23"/>
  <c r="BD1237" i="23" s="1"/>
  <c r="BB1237" i="23"/>
  <c r="AZ1238" i="23"/>
  <c r="BD1238" i="23" s="1"/>
  <c r="BB1238" i="23"/>
  <c r="AZ1239" i="23"/>
  <c r="BD1239" i="23" s="1"/>
  <c r="BB1239" i="23"/>
  <c r="AZ1240" i="23"/>
  <c r="BD1240" i="23" s="1"/>
  <c r="BB1240" i="23"/>
  <c r="AZ1241" i="23"/>
  <c r="BD1241" i="23" s="1"/>
  <c r="BB1241" i="23"/>
  <c r="AZ1242" i="23"/>
  <c r="BD1242" i="23" s="1"/>
  <c r="BB1242" i="23"/>
  <c r="AZ1243" i="23"/>
  <c r="BD1243" i="23" s="1"/>
  <c r="BB1243" i="23"/>
  <c r="AZ1244" i="23"/>
  <c r="BD1244" i="23" s="1"/>
  <c r="BB1244" i="23"/>
  <c r="AZ1245" i="23"/>
  <c r="BD1245" i="23" s="1"/>
  <c r="BB1245" i="23"/>
  <c r="AZ1246" i="23"/>
  <c r="BD1246" i="23" s="1"/>
  <c r="BB1246" i="23"/>
  <c r="AZ1247" i="23"/>
  <c r="BD1247" i="23" s="1"/>
  <c r="BB1247" i="23"/>
  <c r="AZ1248" i="23"/>
  <c r="BD1248" i="23" s="1"/>
  <c r="BB1248" i="23"/>
  <c r="AZ1249" i="23"/>
  <c r="BD1249" i="23" s="1"/>
  <c r="BB1249" i="23"/>
  <c r="AZ1250" i="23"/>
  <c r="BD1250" i="23" s="1"/>
  <c r="BB1250" i="23"/>
  <c r="AZ1251" i="23"/>
  <c r="BD1251" i="23" s="1"/>
  <c r="BB1251" i="23"/>
  <c r="AZ1252" i="23"/>
  <c r="BD1252" i="23" s="1"/>
  <c r="BB1252" i="23"/>
  <c r="AZ1253" i="23"/>
  <c r="BD1253" i="23" s="1"/>
  <c r="BB1253" i="23"/>
  <c r="AZ1254" i="23"/>
  <c r="BD1254" i="23" s="1"/>
  <c r="BB1254" i="23"/>
  <c r="AZ1255" i="23"/>
  <c r="BD1255" i="23" s="1"/>
  <c r="BB1255" i="23"/>
  <c r="AZ1256" i="23"/>
  <c r="BD1256" i="23" s="1"/>
  <c r="BB1256" i="23"/>
  <c r="AZ1257" i="23"/>
  <c r="BD1257" i="23" s="1"/>
  <c r="BB1257" i="23"/>
  <c r="AZ1258" i="23"/>
  <c r="BD1258" i="23" s="1"/>
  <c r="BB1258" i="23"/>
  <c r="AZ1259" i="23"/>
  <c r="BD1259" i="23" s="1"/>
  <c r="BB1259" i="23"/>
  <c r="AZ1260" i="23"/>
  <c r="BD1260" i="23" s="1"/>
  <c r="BB1260" i="23"/>
  <c r="AZ1261" i="23"/>
  <c r="BD1261" i="23" s="1"/>
  <c r="BB1261" i="23"/>
  <c r="AZ1262" i="23"/>
  <c r="BD1262" i="23" s="1"/>
  <c r="BB1262" i="23"/>
  <c r="AZ1263" i="23"/>
  <c r="BD1263" i="23" s="1"/>
  <c r="BB1263" i="23"/>
  <c r="AZ1264" i="23"/>
  <c r="BD1264" i="23" s="1"/>
  <c r="BB1264" i="23"/>
  <c r="AZ1265" i="23"/>
  <c r="BD1265" i="23" s="1"/>
  <c r="BB1265" i="23"/>
  <c r="AZ1266" i="23"/>
  <c r="BD1266" i="23" s="1"/>
  <c r="BB1266" i="23"/>
  <c r="AZ1267" i="23"/>
  <c r="BD1267" i="23" s="1"/>
  <c r="BB1267" i="23"/>
  <c r="AZ1268" i="23"/>
  <c r="BD1268" i="23" s="1"/>
  <c r="BB1268" i="23"/>
  <c r="AZ1269" i="23"/>
  <c r="BD1269" i="23" s="1"/>
  <c r="BB1269" i="23"/>
  <c r="AZ1270" i="23"/>
  <c r="BD1270" i="23" s="1"/>
  <c r="BB1270" i="23"/>
  <c r="AZ1271" i="23"/>
  <c r="BD1271" i="23" s="1"/>
  <c r="BB1271" i="23"/>
  <c r="AZ1272" i="23"/>
  <c r="BD1272" i="23" s="1"/>
  <c r="BB1272" i="23"/>
  <c r="AZ1273" i="23"/>
  <c r="BD1273" i="23" s="1"/>
  <c r="BB1273" i="23"/>
  <c r="AZ1274" i="23"/>
  <c r="BD1274" i="23" s="1"/>
  <c r="BB1274" i="23"/>
  <c r="AZ1275" i="23"/>
  <c r="BD1275" i="23" s="1"/>
  <c r="BB1275" i="23"/>
  <c r="AZ1276" i="23"/>
  <c r="BD1276" i="23" s="1"/>
  <c r="BB1276" i="23"/>
  <c r="AZ1277" i="23"/>
  <c r="BD1277" i="23" s="1"/>
  <c r="BB1277" i="23"/>
  <c r="AZ1278" i="23"/>
  <c r="BD1278" i="23" s="1"/>
  <c r="BB1278" i="23"/>
  <c r="AZ1279" i="23"/>
  <c r="BD1279" i="23" s="1"/>
  <c r="BB1279" i="23"/>
  <c r="AZ1280" i="23"/>
  <c r="BD1280" i="23" s="1"/>
  <c r="BB1280" i="23"/>
  <c r="AZ1281" i="23"/>
  <c r="BD1281" i="23" s="1"/>
  <c r="BB1281" i="23"/>
  <c r="AZ1282" i="23"/>
  <c r="BD1282" i="23" s="1"/>
  <c r="BB1282" i="23"/>
  <c r="AZ1283" i="23"/>
  <c r="BD1283" i="23" s="1"/>
  <c r="BB1283" i="23"/>
  <c r="AZ1284" i="23"/>
  <c r="BD1284" i="23" s="1"/>
  <c r="BB1284" i="23"/>
  <c r="AZ1285" i="23"/>
  <c r="BD1285" i="23" s="1"/>
  <c r="BB1285" i="23"/>
  <c r="AZ1286" i="23"/>
  <c r="BD1286" i="23" s="1"/>
  <c r="BB1286" i="23"/>
  <c r="AZ1287" i="23"/>
  <c r="BD1287" i="23" s="1"/>
  <c r="BB1287" i="23"/>
  <c r="AZ1288" i="23"/>
  <c r="BD1288" i="23" s="1"/>
  <c r="BB1288" i="23"/>
  <c r="AZ1289" i="23"/>
  <c r="BD1289" i="23" s="1"/>
  <c r="BB1289" i="23"/>
  <c r="AZ1290" i="23"/>
  <c r="BD1290" i="23" s="1"/>
  <c r="BB1290" i="23"/>
  <c r="AZ1291" i="23"/>
  <c r="BD1291" i="23" s="1"/>
  <c r="BB1291" i="23"/>
  <c r="AZ1292" i="23"/>
  <c r="BD1292" i="23" s="1"/>
  <c r="BB1292" i="23"/>
  <c r="AZ1293" i="23"/>
  <c r="BD1293" i="23" s="1"/>
  <c r="BB1293" i="23"/>
  <c r="AZ1294" i="23"/>
  <c r="BD1294" i="23" s="1"/>
  <c r="BB1294" i="23"/>
  <c r="AZ1295" i="23"/>
  <c r="BD1295" i="23" s="1"/>
  <c r="BB1295" i="23"/>
  <c r="AZ1296" i="23"/>
  <c r="BD1296" i="23" s="1"/>
  <c r="BB1296" i="23"/>
  <c r="AZ1297" i="23"/>
  <c r="BD1297" i="23" s="1"/>
  <c r="BB1297" i="23"/>
  <c r="AZ1298" i="23"/>
  <c r="BD1298" i="23" s="1"/>
  <c r="BB1298" i="23"/>
  <c r="AZ1299" i="23"/>
  <c r="BD1299" i="23" s="1"/>
  <c r="BB1299" i="23"/>
  <c r="AZ1300" i="23"/>
  <c r="BD1300" i="23" s="1"/>
  <c r="BB1300" i="23"/>
  <c r="AZ1301" i="23"/>
  <c r="BD1301" i="23" s="1"/>
  <c r="BB1301" i="23"/>
  <c r="AZ1302" i="23"/>
  <c r="BD1302" i="23" s="1"/>
  <c r="BB1302" i="23"/>
  <c r="AZ1303" i="23"/>
  <c r="BD1303" i="23" s="1"/>
  <c r="BB1303" i="23"/>
  <c r="AZ1304" i="23"/>
  <c r="BD1304" i="23" s="1"/>
  <c r="BB1304" i="23"/>
  <c r="AZ1305" i="23"/>
  <c r="BD1305" i="23" s="1"/>
  <c r="BB1305" i="23"/>
  <c r="AZ1306" i="23"/>
  <c r="BD1306" i="23" s="1"/>
  <c r="BB1306" i="23"/>
  <c r="AZ1307" i="23"/>
  <c r="BD1307" i="23" s="1"/>
  <c r="BB1307" i="23"/>
  <c r="AZ1308" i="23"/>
  <c r="BD1308" i="23" s="1"/>
  <c r="BB1308" i="23"/>
  <c r="AZ1309" i="23"/>
  <c r="BD1309" i="23" s="1"/>
  <c r="BB1309" i="23"/>
  <c r="AZ1310" i="23"/>
  <c r="BD1310" i="23" s="1"/>
  <c r="BB1310" i="23"/>
  <c r="AZ1311" i="23"/>
  <c r="BD1311" i="23" s="1"/>
  <c r="BB1311" i="23"/>
  <c r="AZ1312" i="23"/>
  <c r="BD1312" i="23" s="1"/>
  <c r="BB1312" i="23"/>
  <c r="AZ1313" i="23"/>
  <c r="BD1313" i="23" s="1"/>
  <c r="BB1313" i="23"/>
  <c r="AZ1314" i="23"/>
  <c r="BD1314" i="23" s="1"/>
  <c r="BB1314" i="23"/>
  <c r="AZ1315" i="23"/>
  <c r="BD1315" i="23" s="1"/>
  <c r="BB1315" i="23"/>
  <c r="AZ1316" i="23"/>
  <c r="BD1316" i="23" s="1"/>
  <c r="BB1316" i="23"/>
  <c r="AZ1317" i="23"/>
  <c r="BD1317" i="23" s="1"/>
  <c r="BB1317" i="23"/>
  <c r="AZ1318" i="23"/>
  <c r="BD1318" i="23" s="1"/>
  <c r="BB1318" i="23"/>
  <c r="AZ1319" i="23"/>
  <c r="BD1319" i="23" s="1"/>
  <c r="BB1319" i="23"/>
  <c r="AZ1320" i="23"/>
  <c r="BD1320" i="23" s="1"/>
  <c r="BB1320" i="23"/>
  <c r="AZ1321" i="23"/>
  <c r="BD1321" i="23" s="1"/>
  <c r="BB1321" i="23"/>
  <c r="AZ1322" i="23"/>
  <c r="BD1322" i="23" s="1"/>
  <c r="BB1322" i="23"/>
  <c r="AZ1323" i="23"/>
  <c r="BD1323" i="23" s="1"/>
  <c r="BB1323" i="23"/>
  <c r="AZ1324" i="23"/>
  <c r="BD1324" i="23" s="1"/>
  <c r="BB1324" i="23"/>
  <c r="AZ1325" i="23"/>
  <c r="BD1325" i="23" s="1"/>
  <c r="BB1325" i="23"/>
  <c r="AZ1326" i="23"/>
  <c r="BD1326" i="23" s="1"/>
  <c r="BB1326" i="23"/>
  <c r="AZ1327" i="23"/>
  <c r="BD1327" i="23" s="1"/>
  <c r="BB1327" i="23"/>
  <c r="AZ1328" i="23"/>
  <c r="BD1328" i="23" s="1"/>
  <c r="BB1328" i="23"/>
  <c r="AZ1329" i="23"/>
  <c r="BD1329" i="23" s="1"/>
  <c r="BB1329" i="23"/>
  <c r="AZ1330" i="23"/>
  <c r="BD1330" i="23" s="1"/>
  <c r="BB1330" i="23"/>
  <c r="AZ1331" i="23"/>
  <c r="BD1331" i="23" s="1"/>
  <c r="BB1331" i="23"/>
  <c r="AZ1332" i="23"/>
  <c r="BD1332" i="23" s="1"/>
  <c r="BB1332" i="23"/>
  <c r="AZ1333" i="23"/>
  <c r="BD1333" i="23" s="1"/>
  <c r="BB1333" i="23"/>
  <c r="AZ1334" i="23"/>
  <c r="BD1334" i="23" s="1"/>
  <c r="BB1334" i="23"/>
  <c r="AZ1335" i="23"/>
  <c r="BD1335" i="23" s="1"/>
  <c r="BB1335" i="23"/>
  <c r="AZ1336" i="23"/>
  <c r="BD1336" i="23" s="1"/>
  <c r="BB1336" i="23"/>
  <c r="AZ1337" i="23"/>
  <c r="BD1337" i="23" s="1"/>
  <c r="BB1337" i="23"/>
  <c r="AZ1338" i="23"/>
  <c r="BD1338" i="23" s="1"/>
  <c r="BB1338" i="23"/>
  <c r="AZ1339" i="23"/>
  <c r="BD1339" i="23" s="1"/>
  <c r="BB1339" i="23"/>
  <c r="AZ1340" i="23"/>
  <c r="BD1340" i="23" s="1"/>
  <c r="BB1340" i="23"/>
  <c r="AZ1341" i="23"/>
  <c r="BD1341" i="23" s="1"/>
  <c r="BB1341" i="23"/>
  <c r="AZ1342" i="23"/>
  <c r="BD1342" i="23" s="1"/>
  <c r="BB1342" i="23"/>
  <c r="AZ1343" i="23"/>
  <c r="BD1343" i="23" s="1"/>
  <c r="BB1343" i="23"/>
  <c r="AZ1344" i="23"/>
  <c r="BD1344" i="23" s="1"/>
  <c r="BB1344" i="23"/>
  <c r="AZ1345" i="23"/>
  <c r="BD1345" i="23" s="1"/>
  <c r="BB1345" i="23"/>
  <c r="AZ1346" i="23"/>
  <c r="BD1346" i="23" s="1"/>
  <c r="BB1346" i="23"/>
  <c r="AZ1347" i="23"/>
  <c r="BD1347" i="23" s="1"/>
  <c r="BB1347" i="23"/>
  <c r="AZ1348" i="23"/>
  <c r="BD1348" i="23" s="1"/>
  <c r="BB1348" i="23"/>
  <c r="AZ1349" i="23"/>
  <c r="BD1349" i="23" s="1"/>
  <c r="BB1349" i="23"/>
  <c r="AZ1350" i="23"/>
  <c r="BD1350" i="23" s="1"/>
  <c r="BB1350" i="23"/>
  <c r="AZ1351" i="23"/>
  <c r="BD1351" i="23" s="1"/>
  <c r="BB1351" i="23"/>
  <c r="AZ1352" i="23"/>
  <c r="BD1352" i="23" s="1"/>
  <c r="BB1352" i="23"/>
  <c r="AZ1353" i="23"/>
  <c r="BD1353" i="23" s="1"/>
  <c r="BB1353" i="23"/>
  <c r="AZ1354" i="23"/>
  <c r="BD1354" i="23" s="1"/>
  <c r="BB1354" i="23"/>
  <c r="AZ1355" i="23"/>
  <c r="BD1355" i="23" s="1"/>
  <c r="BB1355" i="23"/>
  <c r="AZ1356" i="23"/>
  <c r="BD1356" i="23" s="1"/>
  <c r="BB1356" i="23"/>
  <c r="AZ1357" i="23"/>
  <c r="BD1357" i="23" s="1"/>
  <c r="BB1357" i="23"/>
  <c r="AZ1358" i="23"/>
  <c r="BD1358" i="23" s="1"/>
  <c r="BB1358" i="23"/>
  <c r="AZ1359" i="23"/>
  <c r="BD1359" i="23" s="1"/>
  <c r="BB1359" i="23"/>
  <c r="AZ1360" i="23"/>
  <c r="BD1360" i="23" s="1"/>
  <c r="BB1360" i="23"/>
  <c r="AZ1361" i="23"/>
  <c r="BD1361" i="23" s="1"/>
  <c r="BB1361" i="23"/>
  <c r="AZ1362" i="23"/>
  <c r="BD1362" i="23" s="1"/>
  <c r="BB1362" i="23"/>
  <c r="AZ1363" i="23"/>
  <c r="BD1363" i="23" s="1"/>
  <c r="BB1363" i="23"/>
  <c r="AZ1364" i="23"/>
  <c r="BD1364" i="23" s="1"/>
  <c r="BB1364" i="23"/>
  <c r="AZ1365" i="23"/>
  <c r="BD1365" i="23" s="1"/>
  <c r="BB1365" i="23"/>
  <c r="AZ1366" i="23"/>
  <c r="BD1366" i="23" s="1"/>
  <c r="BB1366" i="23"/>
  <c r="AZ1367" i="23"/>
  <c r="BD1367" i="23" s="1"/>
  <c r="BB1367" i="23"/>
  <c r="AZ1368" i="23"/>
  <c r="BD1368" i="23" s="1"/>
  <c r="BB1368" i="23"/>
  <c r="AZ1369" i="23"/>
  <c r="BD1369" i="23" s="1"/>
  <c r="BB1369" i="23"/>
  <c r="AZ1370" i="23"/>
  <c r="BD1370" i="23" s="1"/>
  <c r="BB1370" i="23"/>
  <c r="AZ1371" i="23"/>
  <c r="BD1371" i="23" s="1"/>
  <c r="BB1371" i="23"/>
  <c r="AZ1372" i="23"/>
  <c r="BD1372" i="23" s="1"/>
  <c r="BB1372" i="23"/>
  <c r="AZ1373" i="23"/>
  <c r="BD1373" i="23" s="1"/>
  <c r="BB1373" i="23"/>
  <c r="AZ1374" i="23"/>
  <c r="BD1374" i="23" s="1"/>
  <c r="BB1374" i="23"/>
  <c r="AZ1375" i="23"/>
  <c r="BD1375" i="23" s="1"/>
  <c r="BB1375" i="23"/>
  <c r="AZ1376" i="23"/>
  <c r="BD1376" i="23" s="1"/>
  <c r="BB1376" i="23"/>
  <c r="AZ1377" i="23"/>
  <c r="BD1377" i="23" s="1"/>
  <c r="BB1377" i="23"/>
  <c r="AZ1378" i="23"/>
  <c r="BD1378" i="23" s="1"/>
  <c r="BB1378" i="23"/>
  <c r="AZ1379" i="23"/>
  <c r="BD1379" i="23" s="1"/>
  <c r="BB1379" i="23"/>
  <c r="AZ1380" i="23"/>
  <c r="BD1380" i="23" s="1"/>
  <c r="BB1380" i="23"/>
  <c r="AZ1381" i="23"/>
  <c r="BD1381" i="23" s="1"/>
  <c r="BB1381" i="23"/>
  <c r="AZ1382" i="23"/>
  <c r="BD1382" i="23" s="1"/>
  <c r="BB1382" i="23"/>
  <c r="AZ1383" i="23"/>
  <c r="BD1383" i="23" s="1"/>
  <c r="BB1383" i="23"/>
  <c r="AZ1384" i="23"/>
  <c r="BD1384" i="23" s="1"/>
  <c r="BB1384" i="23"/>
  <c r="AZ1385" i="23"/>
  <c r="BD1385" i="23" s="1"/>
  <c r="BB1385" i="23"/>
  <c r="AZ1386" i="23"/>
  <c r="BD1386" i="23" s="1"/>
  <c r="BB1386" i="23"/>
  <c r="AZ1387" i="23"/>
  <c r="BD1387" i="23" s="1"/>
  <c r="BB1387" i="23"/>
  <c r="AZ1388" i="23"/>
  <c r="BD1388" i="23" s="1"/>
  <c r="BB1388" i="23"/>
  <c r="AZ1389" i="23"/>
  <c r="BD1389" i="23" s="1"/>
  <c r="BB1389" i="23"/>
  <c r="AZ1390" i="23"/>
  <c r="BD1390" i="23" s="1"/>
  <c r="BB1390" i="23"/>
  <c r="AZ1391" i="23"/>
  <c r="BD1391" i="23" s="1"/>
  <c r="BB1391" i="23"/>
  <c r="AZ1392" i="23"/>
  <c r="BD1392" i="23" s="1"/>
  <c r="BB1392" i="23"/>
  <c r="AZ1393" i="23"/>
  <c r="BD1393" i="23" s="1"/>
  <c r="BB1393" i="23"/>
  <c r="AZ1394" i="23"/>
  <c r="BD1394" i="23" s="1"/>
  <c r="BB1394" i="23"/>
  <c r="AZ1395" i="23"/>
  <c r="BD1395" i="23" s="1"/>
  <c r="BB1395" i="23"/>
  <c r="AZ1396" i="23"/>
  <c r="BD1396" i="23" s="1"/>
  <c r="BB1396" i="23"/>
  <c r="AZ1397" i="23"/>
  <c r="BD1397" i="23" s="1"/>
  <c r="BB1397" i="23"/>
  <c r="AZ1398" i="23"/>
  <c r="BD1398" i="23" s="1"/>
  <c r="BB1398" i="23"/>
  <c r="AZ1399" i="23"/>
  <c r="BD1399" i="23" s="1"/>
  <c r="BB1399" i="23"/>
  <c r="AZ1400" i="23"/>
  <c r="BD1400" i="23" s="1"/>
  <c r="BB1400" i="23"/>
  <c r="AZ1401" i="23"/>
  <c r="BD1401" i="23" s="1"/>
  <c r="BB1401" i="23"/>
  <c r="AZ1402" i="23"/>
  <c r="BD1402" i="23" s="1"/>
  <c r="BB1402" i="23"/>
  <c r="AZ1403" i="23"/>
  <c r="BD1403" i="23" s="1"/>
  <c r="BB1403" i="23"/>
  <c r="AZ1404" i="23"/>
  <c r="BD1404" i="23" s="1"/>
  <c r="BB1404" i="23"/>
  <c r="AZ1405" i="23"/>
  <c r="BD1405" i="23" s="1"/>
  <c r="BB1405" i="23"/>
  <c r="AZ1406" i="23"/>
  <c r="BD1406" i="23" s="1"/>
  <c r="BB1406" i="23"/>
  <c r="AZ1407" i="23"/>
  <c r="BD1407" i="23" s="1"/>
  <c r="BB1407" i="23"/>
  <c r="AZ1408" i="23"/>
  <c r="BD1408" i="23" s="1"/>
  <c r="BB1408" i="23"/>
  <c r="AZ1409" i="23"/>
  <c r="BD1409" i="23" s="1"/>
  <c r="BB1409" i="23"/>
  <c r="AZ1410" i="23"/>
  <c r="BD1410" i="23" s="1"/>
  <c r="BB1410" i="23"/>
  <c r="AZ1411" i="23"/>
  <c r="BD1411" i="23" s="1"/>
  <c r="BB1411" i="23"/>
  <c r="AZ1412" i="23"/>
  <c r="BD1412" i="23" s="1"/>
  <c r="BB1412" i="23"/>
  <c r="AZ1413" i="23"/>
  <c r="BD1413" i="23" s="1"/>
  <c r="BB1413" i="23"/>
  <c r="AZ1414" i="23"/>
  <c r="BD1414" i="23" s="1"/>
  <c r="BB1414" i="23"/>
  <c r="AZ1415" i="23"/>
  <c r="BD1415" i="23" s="1"/>
  <c r="BB1415" i="23"/>
  <c r="AZ1416" i="23"/>
  <c r="BD1416" i="23" s="1"/>
  <c r="BB1416" i="23"/>
  <c r="AZ1417" i="23"/>
  <c r="BD1417" i="23" s="1"/>
  <c r="BB1417" i="23"/>
  <c r="AZ1418" i="23"/>
  <c r="BD1418" i="23" s="1"/>
  <c r="BB1418" i="23"/>
  <c r="AZ1419" i="23"/>
  <c r="BD1419" i="23" s="1"/>
  <c r="BB1419" i="23"/>
  <c r="AZ1420" i="23"/>
  <c r="BD1420" i="23" s="1"/>
  <c r="BB1420" i="23"/>
  <c r="AZ1421" i="23"/>
  <c r="BD1421" i="23" s="1"/>
  <c r="BB1421" i="23"/>
  <c r="AZ1422" i="23"/>
  <c r="BD1422" i="23" s="1"/>
  <c r="BB1422" i="23"/>
  <c r="AZ1423" i="23"/>
  <c r="BD1423" i="23" s="1"/>
  <c r="BB1423" i="23"/>
  <c r="AZ1424" i="23"/>
  <c r="BD1424" i="23" s="1"/>
  <c r="BB1424" i="23"/>
  <c r="AZ1425" i="23"/>
  <c r="BD1425" i="23" s="1"/>
  <c r="BB1425" i="23"/>
  <c r="AZ1426" i="23"/>
  <c r="BD1426" i="23" s="1"/>
  <c r="BB1426" i="23"/>
  <c r="AZ1427" i="23"/>
  <c r="BD1427" i="23" s="1"/>
  <c r="BB1427" i="23"/>
  <c r="AZ1428" i="23"/>
  <c r="BD1428" i="23" s="1"/>
  <c r="BB1428" i="23"/>
  <c r="AZ1429" i="23"/>
  <c r="BD1429" i="23" s="1"/>
  <c r="BB1429" i="23"/>
  <c r="AZ1430" i="23"/>
  <c r="BD1430" i="23" s="1"/>
  <c r="BB1430" i="23"/>
  <c r="AZ1431" i="23"/>
  <c r="BD1431" i="23" s="1"/>
  <c r="BB1431" i="23"/>
  <c r="AZ1432" i="23"/>
  <c r="BD1432" i="23" s="1"/>
  <c r="BB1432" i="23"/>
  <c r="AZ1433" i="23"/>
  <c r="BD1433" i="23" s="1"/>
  <c r="BB1433" i="23"/>
  <c r="AZ1434" i="23"/>
  <c r="BD1434" i="23" s="1"/>
  <c r="BB1434" i="23"/>
  <c r="AZ1435" i="23"/>
  <c r="BD1435" i="23" s="1"/>
  <c r="BB1435" i="23"/>
  <c r="AZ1436" i="23"/>
  <c r="BD1436" i="23" s="1"/>
  <c r="BB1436" i="23"/>
  <c r="AZ1437" i="23"/>
  <c r="BD1437" i="23" s="1"/>
  <c r="BB1437" i="23"/>
  <c r="AZ1438" i="23"/>
  <c r="BD1438" i="23" s="1"/>
  <c r="BB1438" i="23"/>
  <c r="AZ1439" i="23"/>
  <c r="BD1439" i="23" s="1"/>
  <c r="BB1439" i="23"/>
  <c r="AZ1440" i="23"/>
  <c r="BD1440" i="23" s="1"/>
  <c r="BB1440" i="23"/>
  <c r="AZ1441" i="23"/>
  <c r="BD1441" i="23" s="1"/>
  <c r="BB1441" i="23"/>
  <c r="AZ1442" i="23"/>
  <c r="BD1442" i="23" s="1"/>
  <c r="BB1442" i="23"/>
  <c r="AZ1443" i="23"/>
  <c r="BD1443" i="23" s="1"/>
  <c r="BB1443" i="23"/>
  <c r="AZ1444" i="23"/>
  <c r="BD1444" i="23" s="1"/>
  <c r="BB1444" i="23"/>
  <c r="AZ1445" i="23"/>
  <c r="BD1445" i="23" s="1"/>
  <c r="BB1445" i="23"/>
  <c r="AZ1446" i="23"/>
  <c r="BD1446" i="23" s="1"/>
  <c r="BB1446" i="23"/>
  <c r="AZ1447" i="23"/>
  <c r="BD1447" i="23" s="1"/>
  <c r="BB1447" i="23"/>
  <c r="AZ1448" i="23"/>
  <c r="BD1448" i="23" s="1"/>
  <c r="BB1448" i="23"/>
  <c r="AZ1449" i="23"/>
  <c r="BD1449" i="23" s="1"/>
  <c r="BB1449" i="23"/>
  <c r="AZ1450" i="23"/>
  <c r="BD1450" i="23" s="1"/>
  <c r="BB1450" i="23"/>
  <c r="AZ1451" i="23"/>
  <c r="BD1451" i="23" s="1"/>
  <c r="BB1451" i="23"/>
  <c r="AZ1452" i="23"/>
  <c r="BD1452" i="23" s="1"/>
  <c r="BB1452" i="23"/>
  <c r="AZ1453" i="23"/>
  <c r="BD1453" i="23" s="1"/>
  <c r="BB1453" i="23"/>
  <c r="AZ1454" i="23"/>
  <c r="BD1454" i="23" s="1"/>
  <c r="BB1454" i="23"/>
  <c r="AZ1455" i="23"/>
  <c r="BD1455" i="23" s="1"/>
  <c r="BB1455" i="23"/>
  <c r="AZ1456" i="23"/>
  <c r="BD1456" i="23" s="1"/>
  <c r="BB1456" i="23"/>
  <c r="AZ1457" i="23"/>
  <c r="BD1457" i="23" s="1"/>
  <c r="BB1457" i="23"/>
  <c r="AZ1458" i="23"/>
  <c r="BD1458" i="23" s="1"/>
  <c r="BB1458" i="23"/>
  <c r="AZ1459" i="23"/>
  <c r="BD1459" i="23" s="1"/>
  <c r="BB1459" i="23"/>
  <c r="AZ1460" i="23"/>
  <c r="BD1460" i="23" s="1"/>
  <c r="BB1460" i="23"/>
  <c r="AZ1461" i="23"/>
  <c r="BD1461" i="23" s="1"/>
  <c r="BB1461" i="23"/>
  <c r="AZ1462" i="23"/>
  <c r="BD1462" i="23" s="1"/>
  <c r="BB1462" i="23"/>
  <c r="AZ1463" i="23"/>
  <c r="BD1463" i="23" s="1"/>
  <c r="BB1463" i="23"/>
  <c r="AZ1464" i="23"/>
  <c r="BD1464" i="23" s="1"/>
  <c r="BB1464" i="23"/>
  <c r="AZ1465" i="23"/>
  <c r="BD1465" i="23" s="1"/>
  <c r="BB1465" i="23"/>
  <c r="AZ1466" i="23"/>
  <c r="BD1466" i="23" s="1"/>
  <c r="BB1466" i="23"/>
  <c r="AZ1467" i="23"/>
  <c r="BD1467" i="23" s="1"/>
  <c r="BB1467" i="23"/>
  <c r="AZ1468" i="23"/>
  <c r="BD1468" i="23" s="1"/>
  <c r="BB1468" i="23"/>
  <c r="AZ1469" i="23"/>
  <c r="BD1469" i="23" s="1"/>
  <c r="BB1469" i="23"/>
  <c r="AZ1470" i="23"/>
  <c r="BD1470" i="23" s="1"/>
  <c r="BB1470" i="23"/>
  <c r="AZ1471" i="23"/>
  <c r="BD1471" i="23" s="1"/>
  <c r="BB1471" i="23"/>
  <c r="AZ1472" i="23"/>
  <c r="BD1472" i="23" s="1"/>
  <c r="BB1472" i="23"/>
  <c r="AZ1473" i="23"/>
  <c r="BD1473" i="23" s="1"/>
  <c r="BB1473" i="23"/>
  <c r="AZ1474" i="23"/>
  <c r="BD1474" i="23" s="1"/>
  <c r="BB1474" i="23"/>
  <c r="AZ1475" i="23"/>
  <c r="BD1475" i="23" s="1"/>
  <c r="BB1475" i="23"/>
  <c r="AZ1476" i="23"/>
  <c r="BD1476" i="23" s="1"/>
  <c r="BB1476" i="23"/>
  <c r="AZ1477" i="23"/>
  <c r="BD1477" i="23" s="1"/>
  <c r="BB1477" i="23"/>
  <c r="AZ1478" i="23"/>
  <c r="BD1478" i="23" s="1"/>
  <c r="BB1478" i="23"/>
  <c r="AZ1479" i="23"/>
  <c r="BD1479" i="23" s="1"/>
  <c r="BB1479" i="23"/>
  <c r="AZ1480" i="23"/>
  <c r="BD1480" i="23" s="1"/>
  <c r="BB1480" i="23"/>
  <c r="AZ1481" i="23"/>
  <c r="BD1481" i="23" s="1"/>
  <c r="BB1481" i="23"/>
  <c r="AZ1482" i="23"/>
  <c r="BD1482" i="23" s="1"/>
  <c r="BB1482" i="23"/>
  <c r="AZ1483" i="23"/>
  <c r="BD1483" i="23" s="1"/>
  <c r="BB1483" i="23"/>
  <c r="AZ1484" i="23"/>
  <c r="BD1484" i="23" s="1"/>
  <c r="BB1484" i="23"/>
  <c r="AZ1485" i="23"/>
  <c r="BD1485" i="23" s="1"/>
  <c r="BB1485" i="23"/>
  <c r="AZ1486" i="23"/>
  <c r="BD1486" i="23" s="1"/>
  <c r="BB1486" i="23"/>
  <c r="AZ1487" i="23"/>
  <c r="BD1487" i="23" s="1"/>
  <c r="BB1487" i="23"/>
  <c r="AZ1488" i="23"/>
  <c r="BD1488" i="23" s="1"/>
  <c r="BB1488" i="23"/>
  <c r="AZ1489" i="23"/>
  <c r="BD1489" i="23" s="1"/>
  <c r="BB1489" i="23"/>
  <c r="AZ1490" i="23"/>
  <c r="BD1490" i="23" s="1"/>
  <c r="BB1490" i="23"/>
  <c r="AZ1491" i="23"/>
  <c r="BD1491" i="23" s="1"/>
  <c r="BB1491" i="23"/>
  <c r="AZ1492" i="23"/>
  <c r="BD1492" i="23" s="1"/>
  <c r="BB1492" i="23"/>
  <c r="AZ1493" i="23"/>
  <c r="BD1493" i="23" s="1"/>
  <c r="BB1493" i="23"/>
  <c r="AZ1494" i="23"/>
  <c r="BD1494" i="23" s="1"/>
  <c r="BB1494" i="23"/>
  <c r="AZ1495" i="23"/>
  <c r="BD1495" i="23" s="1"/>
  <c r="BB1495" i="23"/>
  <c r="AZ1496" i="23"/>
  <c r="BD1496" i="23" s="1"/>
  <c r="BB1496" i="23"/>
  <c r="AZ1497" i="23"/>
  <c r="BD1497" i="23" s="1"/>
  <c r="BB1497" i="23"/>
  <c r="AZ1498" i="23"/>
  <c r="BD1498" i="23" s="1"/>
  <c r="BB1498" i="23"/>
  <c r="AZ1499" i="23"/>
  <c r="BD1499" i="23" s="1"/>
  <c r="BB1499" i="23"/>
  <c r="AZ1500" i="23"/>
  <c r="BD1500" i="23" s="1"/>
  <c r="BB1500" i="23"/>
  <c r="AZ1501" i="23"/>
  <c r="BD1501" i="23" s="1"/>
  <c r="BB1501" i="23"/>
  <c r="AZ1502" i="23"/>
  <c r="BD1502" i="23" s="1"/>
  <c r="BB1502" i="23"/>
  <c r="AZ1503" i="23"/>
  <c r="BD1503" i="23" s="1"/>
  <c r="BB1503" i="23"/>
  <c r="AZ1504" i="23"/>
  <c r="BD1504" i="23" s="1"/>
  <c r="BB1504" i="23"/>
  <c r="AZ1505" i="23"/>
  <c r="BD1505" i="23" s="1"/>
  <c r="BB1505" i="23"/>
  <c r="AZ1506" i="23"/>
  <c r="BD1506" i="23" s="1"/>
  <c r="BB1506" i="23"/>
  <c r="AZ1507" i="23"/>
  <c r="BD1507" i="23" s="1"/>
  <c r="BB1507" i="23"/>
  <c r="AZ1508" i="23"/>
  <c r="BD1508" i="23" s="1"/>
  <c r="BB1508" i="23"/>
  <c r="AZ1509" i="23"/>
  <c r="BD1509" i="23" s="1"/>
  <c r="BB1509" i="23"/>
  <c r="AZ1510" i="23"/>
  <c r="BD1510" i="23" s="1"/>
  <c r="BB1510" i="23"/>
  <c r="AZ1511" i="23"/>
  <c r="BD1511" i="23" s="1"/>
  <c r="BB1511" i="23"/>
  <c r="AZ1512" i="23"/>
  <c r="BD1512" i="23" s="1"/>
  <c r="BB1512" i="23"/>
  <c r="AZ1513" i="23"/>
  <c r="BD1513" i="23" s="1"/>
  <c r="BB1513" i="23"/>
  <c r="AZ1514" i="23"/>
  <c r="BD1514" i="23" s="1"/>
  <c r="BB1514" i="23"/>
  <c r="AZ1515" i="23"/>
  <c r="BD1515" i="23" s="1"/>
  <c r="BB1515" i="23"/>
  <c r="AZ1516" i="23"/>
  <c r="BD1516" i="23" s="1"/>
  <c r="BB1516" i="23"/>
  <c r="AZ1517" i="23"/>
  <c r="BD1517" i="23" s="1"/>
  <c r="BB1517" i="23"/>
  <c r="AZ1518" i="23"/>
  <c r="BD1518" i="23" s="1"/>
  <c r="BB1518" i="23"/>
  <c r="AZ1519" i="23"/>
  <c r="BD1519" i="23" s="1"/>
  <c r="BB1519" i="23"/>
  <c r="AZ1520" i="23"/>
  <c r="BD1520" i="23" s="1"/>
  <c r="BB1520" i="23"/>
  <c r="AZ1521" i="23"/>
  <c r="BD1521" i="23" s="1"/>
  <c r="BB1521" i="23"/>
  <c r="AZ1522" i="23"/>
  <c r="BD1522" i="23" s="1"/>
  <c r="BB1522" i="23"/>
  <c r="AZ1523" i="23"/>
  <c r="BD1523" i="23" s="1"/>
  <c r="BB1523" i="23"/>
  <c r="AZ1524" i="23"/>
  <c r="BD1524" i="23" s="1"/>
  <c r="BB1524" i="23"/>
  <c r="AZ1525" i="23"/>
  <c r="BD1525" i="23" s="1"/>
  <c r="BB1525" i="23"/>
  <c r="AZ1526" i="23"/>
  <c r="BD1526" i="23" s="1"/>
  <c r="BB1526" i="23"/>
  <c r="AZ1527" i="23"/>
  <c r="BD1527" i="23" s="1"/>
  <c r="BB1527" i="23"/>
  <c r="AZ1528" i="23"/>
  <c r="BD1528" i="23" s="1"/>
  <c r="BB1528" i="23"/>
  <c r="AZ1529" i="23"/>
  <c r="BD1529" i="23" s="1"/>
  <c r="BB1529" i="23"/>
  <c r="AZ1530" i="23"/>
  <c r="BD1530" i="23" s="1"/>
  <c r="BB1530" i="23"/>
  <c r="AZ1531" i="23"/>
  <c r="BD1531" i="23" s="1"/>
  <c r="BB1531" i="23"/>
  <c r="AZ1532" i="23"/>
  <c r="BD1532" i="23" s="1"/>
  <c r="BB1532" i="23"/>
  <c r="AZ1533" i="23"/>
  <c r="BD1533" i="23" s="1"/>
  <c r="BB1533" i="23"/>
  <c r="AZ1534" i="23"/>
  <c r="BD1534" i="23" s="1"/>
  <c r="BB1534" i="23"/>
  <c r="AZ1535" i="23"/>
  <c r="BD1535" i="23" s="1"/>
  <c r="BB1535" i="23"/>
  <c r="AZ1536" i="23"/>
  <c r="BD1536" i="23" s="1"/>
  <c r="BB1536" i="23"/>
  <c r="AZ1537" i="23"/>
  <c r="BD1537" i="23" s="1"/>
  <c r="BB1537" i="23"/>
  <c r="AZ1538" i="23"/>
  <c r="BD1538" i="23" s="1"/>
  <c r="BB1538" i="23"/>
  <c r="AZ1539" i="23"/>
  <c r="BD1539" i="23" s="1"/>
  <c r="BB1539" i="23"/>
  <c r="AZ1540" i="23"/>
  <c r="BD1540" i="23" s="1"/>
  <c r="BB1540" i="23"/>
  <c r="AZ1541" i="23"/>
  <c r="BD1541" i="23" s="1"/>
  <c r="BB1541" i="23"/>
  <c r="AZ1542" i="23"/>
  <c r="BD1542" i="23" s="1"/>
  <c r="BB1542" i="23"/>
  <c r="AZ1543" i="23"/>
  <c r="BD1543" i="23" s="1"/>
  <c r="BB1543" i="23"/>
  <c r="AZ1544" i="23"/>
  <c r="BD1544" i="23" s="1"/>
  <c r="BB1544" i="23"/>
  <c r="AZ1545" i="23"/>
  <c r="BD1545" i="23" s="1"/>
  <c r="BB1545" i="23"/>
  <c r="AZ1546" i="23"/>
  <c r="BD1546" i="23" s="1"/>
  <c r="BB1546" i="23"/>
  <c r="AZ1547" i="23"/>
  <c r="BD1547" i="23" s="1"/>
  <c r="BB1547" i="23"/>
  <c r="AZ1548" i="23"/>
  <c r="BD1548" i="23" s="1"/>
  <c r="BB1548" i="23"/>
  <c r="AZ1549" i="23"/>
  <c r="BD1549" i="23" s="1"/>
  <c r="BB1549" i="23"/>
  <c r="AZ1550" i="23"/>
  <c r="BD1550" i="23" s="1"/>
  <c r="BB1550" i="23"/>
  <c r="AZ1551" i="23"/>
  <c r="BD1551" i="23" s="1"/>
  <c r="BB1551" i="23"/>
  <c r="AZ1552" i="23"/>
  <c r="BD1552" i="23" s="1"/>
  <c r="BB1552" i="23"/>
  <c r="AZ1553" i="23"/>
  <c r="BD1553" i="23" s="1"/>
  <c r="BB1553" i="23"/>
  <c r="AZ1554" i="23"/>
  <c r="BD1554" i="23" s="1"/>
  <c r="BB1554" i="23"/>
  <c r="AZ1555" i="23"/>
  <c r="BD1555" i="23" s="1"/>
  <c r="BB1555" i="23"/>
  <c r="AZ1556" i="23"/>
  <c r="BD1556" i="23" s="1"/>
  <c r="BB1556" i="23"/>
  <c r="AZ1557" i="23"/>
  <c r="BD1557" i="23" s="1"/>
  <c r="BB1557" i="23"/>
  <c r="AZ1558" i="23"/>
  <c r="BD1558" i="23" s="1"/>
  <c r="BB1558" i="23"/>
  <c r="AZ1559" i="23"/>
  <c r="BD1559" i="23" s="1"/>
  <c r="BB1559" i="23"/>
  <c r="AZ1560" i="23"/>
  <c r="BD1560" i="23" s="1"/>
  <c r="BB1560" i="23"/>
  <c r="AZ1561" i="23"/>
  <c r="BD1561" i="23" s="1"/>
  <c r="BB1561" i="23"/>
  <c r="AZ1562" i="23"/>
  <c r="BD1562" i="23" s="1"/>
  <c r="BB1562" i="23"/>
  <c r="AZ1563" i="23"/>
  <c r="BD1563" i="23" s="1"/>
  <c r="BB1563" i="23"/>
  <c r="AZ1564" i="23"/>
  <c r="BD1564" i="23" s="1"/>
  <c r="BB1564" i="23"/>
  <c r="AZ1565" i="23"/>
  <c r="BD1565" i="23" s="1"/>
  <c r="BB1565" i="23"/>
  <c r="AZ1566" i="23"/>
  <c r="BD1566" i="23" s="1"/>
  <c r="BB1566" i="23"/>
  <c r="AZ1567" i="23"/>
  <c r="BD1567" i="23" s="1"/>
  <c r="BB1567" i="23"/>
  <c r="AZ1568" i="23"/>
  <c r="BD1568" i="23" s="1"/>
  <c r="BB1568" i="23"/>
  <c r="AZ1569" i="23"/>
  <c r="BD1569" i="23" s="1"/>
  <c r="BB1569" i="23"/>
  <c r="AZ1570" i="23"/>
  <c r="BD1570" i="23" s="1"/>
  <c r="BB1570" i="23"/>
  <c r="AZ1571" i="23"/>
  <c r="BD1571" i="23" s="1"/>
  <c r="BB1571" i="23"/>
  <c r="AZ1572" i="23"/>
  <c r="BD1572" i="23" s="1"/>
  <c r="BB1572" i="23"/>
  <c r="AZ1573" i="23"/>
  <c r="BD1573" i="23" s="1"/>
  <c r="BB1573" i="23"/>
  <c r="AZ1574" i="23"/>
  <c r="BD1574" i="23" s="1"/>
  <c r="BB1574" i="23"/>
  <c r="AZ1575" i="23"/>
  <c r="BD1575" i="23" s="1"/>
  <c r="BB1575" i="23"/>
  <c r="AZ1576" i="23"/>
  <c r="BD1576" i="23" s="1"/>
  <c r="BB1576" i="23"/>
  <c r="AZ1577" i="23"/>
  <c r="BD1577" i="23" s="1"/>
  <c r="BB1577" i="23"/>
  <c r="AZ1578" i="23"/>
  <c r="BD1578" i="23" s="1"/>
  <c r="BB1578" i="23"/>
  <c r="AZ1579" i="23"/>
  <c r="BD1579" i="23" s="1"/>
  <c r="BB1579" i="23"/>
  <c r="AZ1580" i="23"/>
  <c r="BD1580" i="23" s="1"/>
  <c r="BB1580" i="23"/>
  <c r="AZ1581" i="23"/>
  <c r="BD1581" i="23" s="1"/>
  <c r="BB1581" i="23"/>
  <c r="AZ1582" i="23"/>
  <c r="BD1582" i="23" s="1"/>
  <c r="BB1582" i="23"/>
  <c r="AZ1583" i="23"/>
  <c r="BD1583" i="23" s="1"/>
  <c r="BB1583" i="23"/>
  <c r="AZ1584" i="23"/>
  <c r="BD1584" i="23" s="1"/>
  <c r="BB1584" i="23"/>
  <c r="AZ1585" i="23"/>
  <c r="BD1585" i="23" s="1"/>
  <c r="BB1585" i="23"/>
  <c r="AZ1586" i="23"/>
  <c r="BD1586" i="23" s="1"/>
  <c r="BB1586" i="23"/>
  <c r="AZ1587" i="23"/>
  <c r="BD1587" i="23" s="1"/>
  <c r="BB1587" i="23"/>
  <c r="AZ1588" i="23"/>
  <c r="BD1588" i="23" s="1"/>
  <c r="BB1588" i="23"/>
  <c r="AZ1589" i="23"/>
  <c r="BD1589" i="23" s="1"/>
  <c r="BB1589" i="23"/>
  <c r="AZ1590" i="23"/>
  <c r="BD1590" i="23" s="1"/>
  <c r="BB1590" i="23"/>
  <c r="AZ1591" i="23"/>
  <c r="BD1591" i="23" s="1"/>
  <c r="BB1591" i="23"/>
  <c r="AZ1592" i="23"/>
  <c r="BD1592" i="23" s="1"/>
  <c r="BB1592" i="23"/>
  <c r="AZ1593" i="23"/>
  <c r="BD1593" i="23" s="1"/>
  <c r="BB1593" i="23"/>
  <c r="AZ1594" i="23"/>
  <c r="BD1594" i="23" s="1"/>
  <c r="BB1594" i="23"/>
  <c r="AZ1595" i="23"/>
  <c r="BD1595" i="23" s="1"/>
  <c r="BB1595" i="23"/>
  <c r="AZ1596" i="23"/>
  <c r="BD1596" i="23" s="1"/>
  <c r="BB1596" i="23"/>
  <c r="AZ1597" i="23"/>
  <c r="BD1597" i="23" s="1"/>
  <c r="BB1597" i="23"/>
  <c r="AZ1598" i="23"/>
  <c r="BD1598" i="23" s="1"/>
  <c r="BB1598" i="23"/>
  <c r="AZ1599" i="23"/>
  <c r="BD1599" i="23" s="1"/>
  <c r="BB1599" i="23"/>
  <c r="AZ1600" i="23"/>
  <c r="BD1600" i="23" s="1"/>
  <c r="BB1600" i="23"/>
  <c r="AZ1601" i="23"/>
  <c r="BD1601" i="23" s="1"/>
  <c r="BB1601" i="23"/>
  <c r="AZ1602" i="23"/>
  <c r="BD1602" i="23" s="1"/>
  <c r="BB1602" i="23"/>
  <c r="AZ1603" i="23"/>
  <c r="BD1603" i="23" s="1"/>
  <c r="BB1603" i="23"/>
  <c r="AZ1604" i="23"/>
  <c r="BD1604" i="23" s="1"/>
  <c r="BB1604" i="23"/>
  <c r="AZ1605" i="23"/>
  <c r="BD1605" i="23" s="1"/>
  <c r="BB1605" i="23"/>
  <c r="AZ1606" i="23"/>
  <c r="BD1606" i="23" s="1"/>
  <c r="BB1606" i="23"/>
  <c r="AZ1607" i="23"/>
  <c r="BD1607" i="23" s="1"/>
  <c r="BB1607" i="23"/>
  <c r="AZ1608" i="23"/>
  <c r="BD1608" i="23" s="1"/>
  <c r="BB1608" i="23"/>
  <c r="AZ1609" i="23"/>
  <c r="BD1609" i="23" s="1"/>
  <c r="BB1609" i="23"/>
  <c r="AZ1610" i="23"/>
  <c r="BD1610" i="23" s="1"/>
  <c r="BB1610" i="23"/>
  <c r="AZ1611" i="23"/>
  <c r="BD1611" i="23" s="1"/>
  <c r="BB1611" i="23"/>
  <c r="AZ1612" i="23"/>
  <c r="BD1612" i="23" s="1"/>
  <c r="BB1612" i="23"/>
  <c r="AZ1613" i="23"/>
  <c r="BD1613" i="23" s="1"/>
  <c r="BB1613" i="23"/>
  <c r="AZ1614" i="23"/>
  <c r="BD1614" i="23" s="1"/>
  <c r="BB1614" i="23"/>
  <c r="AZ1615" i="23"/>
  <c r="BD1615" i="23" s="1"/>
  <c r="BB1615" i="23"/>
  <c r="AZ1616" i="23"/>
  <c r="BD1616" i="23" s="1"/>
  <c r="BB1616" i="23"/>
  <c r="AZ1617" i="23"/>
  <c r="BD1617" i="23" s="1"/>
  <c r="BB1617" i="23"/>
  <c r="AZ1618" i="23"/>
  <c r="BD1618" i="23" s="1"/>
  <c r="BB1618" i="23"/>
  <c r="AZ1619" i="23"/>
  <c r="BD1619" i="23" s="1"/>
  <c r="BB1619" i="23"/>
  <c r="AZ1620" i="23"/>
  <c r="BD1620" i="23" s="1"/>
  <c r="BB1620" i="23"/>
  <c r="AZ1621" i="23"/>
  <c r="BD1621" i="23" s="1"/>
  <c r="BB1621" i="23"/>
  <c r="AZ1622" i="23"/>
  <c r="BD1622" i="23" s="1"/>
  <c r="BB1622" i="23"/>
  <c r="AZ1623" i="23"/>
  <c r="BD1623" i="23" s="1"/>
  <c r="BB1623" i="23"/>
  <c r="AZ1624" i="23"/>
  <c r="BD1624" i="23" s="1"/>
  <c r="BB1624" i="23"/>
  <c r="AZ1625" i="23"/>
  <c r="BD1625" i="23" s="1"/>
  <c r="BB1625" i="23"/>
  <c r="AZ1626" i="23"/>
  <c r="BD1626" i="23" s="1"/>
  <c r="BB1626" i="23"/>
  <c r="AZ1627" i="23"/>
  <c r="BD1627" i="23" s="1"/>
  <c r="BB1627" i="23"/>
  <c r="AZ1628" i="23"/>
  <c r="BD1628" i="23" s="1"/>
  <c r="BB1628" i="23"/>
  <c r="AZ1629" i="23"/>
  <c r="BD1629" i="23" s="1"/>
  <c r="BB1629" i="23"/>
  <c r="AZ1630" i="23"/>
  <c r="BD1630" i="23" s="1"/>
  <c r="BB1630" i="23"/>
  <c r="AZ1631" i="23"/>
  <c r="BD1631" i="23" s="1"/>
  <c r="BB1631" i="23"/>
  <c r="AZ1632" i="23"/>
  <c r="BD1632" i="23" s="1"/>
  <c r="BB1632" i="23"/>
  <c r="AZ1633" i="23"/>
  <c r="BD1633" i="23" s="1"/>
  <c r="BB1633" i="23"/>
  <c r="AZ1634" i="23"/>
  <c r="BD1634" i="23" s="1"/>
  <c r="BB1634" i="23"/>
  <c r="AZ1635" i="23"/>
  <c r="BD1635" i="23" s="1"/>
  <c r="BB1635" i="23"/>
  <c r="AZ1636" i="23"/>
  <c r="BD1636" i="23" s="1"/>
  <c r="BB1636" i="23"/>
  <c r="AZ1637" i="23"/>
  <c r="BD1637" i="23" s="1"/>
  <c r="BB1637" i="23"/>
  <c r="AZ1638" i="23"/>
  <c r="BD1638" i="23" s="1"/>
  <c r="BB1638" i="23"/>
  <c r="AZ1639" i="23"/>
  <c r="BD1639" i="23" s="1"/>
  <c r="BB1639" i="23"/>
  <c r="AZ1640" i="23"/>
  <c r="BD1640" i="23" s="1"/>
  <c r="BB1640" i="23"/>
  <c r="AZ1641" i="23"/>
  <c r="BD1641" i="23" s="1"/>
  <c r="BB1641" i="23"/>
  <c r="AZ1642" i="23"/>
  <c r="BD1642" i="23" s="1"/>
  <c r="BB1642" i="23"/>
  <c r="AZ1643" i="23"/>
  <c r="BD1643" i="23" s="1"/>
  <c r="BB1643" i="23"/>
  <c r="AZ1644" i="23"/>
  <c r="BD1644" i="23" s="1"/>
  <c r="BB1644" i="23"/>
  <c r="AZ1645" i="23"/>
  <c r="BD1645" i="23" s="1"/>
  <c r="BB1645" i="23"/>
  <c r="AZ1646" i="23"/>
  <c r="BD1646" i="23" s="1"/>
  <c r="BB1646" i="23"/>
  <c r="AZ1647" i="23"/>
  <c r="BD1647" i="23" s="1"/>
  <c r="BB1647" i="23"/>
  <c r="AZ1648" i="23"/>
  <c r="BD1648" i="23" s="1"/>
  <c r="BB1648" i="23"/>
  <c r="AZ1649" i="23"/>
  <c r="BD1649" i="23" s="1"/>
  <c r="BB1649" i="23"/>
  <c r="AZ1650" i="23"/>
  <c r="BD1650" i="23" s="1"/>
  <c r="BB1650" i="23"/>
  <c r="AZ1651" i="23"/>
  <c r="BD1651" i="23" s="1"/>
  <c r="BB1651" i="23"/>
  <c r="AZ1652" i="23"/>
  <c r="BD1652" i="23" s="1"/>
  <c r="BB1652" i="23"/>
  <c r="AZ1653" i="23"/>
  <c r="BD1653" i="23" s="1"/>
  <c r="BB1653" i="23"/>
  <c r="AZ1654" i="23"/>
  <c r="BD1654" i="23" s="1"/>
  <c r="BB1654" i="23"/>
  <c r="AZ1655" i="23"/>
  <c r="BD1655" i="23" s="1"/>
  <c r="BB1655" i="23"/>
  <c r="AZ1656" i="23"/>
  <c r="BD1656" i="23" s="1"/>
  <c r="BB1656" i="23"/>
  <c r="AZ1657" i="23"/>
  <c r="BD1657" i="23" s="1"/>
  <c r="BB1657" i="23"/>
  <c r="AZ1658" i="23"/>
  <c r="BD1658" i="23" s="1"/>
  <c r="BB1658" i="23"/>
  <c r="AZ1659" i="23"/>
  <c r="BD1659" i="23" s="1"/>
  <c r="BB1659" i="23"/>
  <c r="AZ1660" i="23"/>
  <c r="BD1660" i="23" s="1"/>
  <c r="BB1660" i="23"/>
  <c r="AZ1661" i="23"/>
  <c r="BD1661" i="23" s="1"/>
  <c r="BB1661" i="23"/>
  <c r="AZ1662" i="23"/>
  <c r="BD1662" i="23" s="1"/>
  <c r="BB1662" i="23"/>
  <c r="AZ1663" i="23"/>
  <c r="BD1663" i="23" s="1"/>
  <c r="BB1663" i="23"/>
  <c r="AZ1664" i="23"/>
  <c r="BD1664" i="23" s="1"/>
  <c r="BB1664" i="23"/>
  <c r="AZ1665" i="23"/>
  <c r="BD1665" i="23" s="1"/>
  <c r="BB1665" i="23"/>
  <c r="AZ1666" i="23"/>
  <c r="BD1666" i="23" s="1"/>
  <c r="BB1666" i="23"/>
  <c r="AZ1667" i="23"/>
  <c r="BD1667" i="23" s="1"/>
  <c r="BB1667" i="23"/>
  <c r="AZ1668" i="23"/>
  <c r="BD1668" i="23" s="1"/>
  <c r="BB1668" i="23"/>
  <c r="AZ1669" i="23"/>
  <c r="BD1669" i="23" s="1"/>
  <c r="BB1669" i="23"/>
  <c r="AZ1670" i="23"/>
  <c r="BD1670" i="23" s="1"/>
  <c r="BB1670" i="23"/>
  <c r="AZ1671" i="23"/>
  <c r="BD1671" i="23" s="1"/>
  <c r="BB1671" i="23"/>
  <c r="AZ1672" i="23"/>
  <c r="BD1672" i="23" s="1"/>
  <c r="BB1672" i="23"/>
  <c r="AZ1673" i="23"/>
  <c r="BD1673" i="23" s="1"/>
  <c r="BB1673" i="23"/>
  <c r="AZ1674" i="23"/>
  <c r="BD1674" i="23" s="1"/>
  <c r="BB1674" i="23"/>
  <c r="AZ1675" i="23"/>
  <c r="BD1675" i="23" s="1"/>
  <c r="BB1675" i="23"/>
  <c r="AZ1676" i="23"/>
  <c r="BD1676" i="23" s="1"/>
  <c r="BB1676" i="23"/>
  <c r="AZ1677" i="23"/>
  <c r="BD1677" i="23" s="1"/>
  <c r="BB1677" i="23"/>
  <c r="AZ1678" i="23"/>
  <c r="BD1678" i="23" s="1"/>
  <c r="BB1678" i="23"/>
  <c r="AZ1679" i="23"/>
  <c r="BD1679" i="23" s="1"/>
  <c r="BB1679" i="23"/>
  <c r="AZ1680" i="23"/>
  <c r="BD1680" i="23" s="1"/>
  <c r="BB1680" i="23"/>
  <c r="AZ1681" i="23"/>
  <c r="BD1681" i="23" s="1"/>
  <c r="BB1681" i="23"/>
  <c r="AZ1682" i="23"/>
  <c r="BD1682" i="23" s="1"/>
  <c r="BB1682" i="23"/>
  <c r="AZ1683" i="23"/>
  <c r="BD1683" i="23" s="1"/>
  <c r="BB1683" i="23"/>
  <c r="AZ1684" i="23"/>
  <c r="BD1684" i="23" s="1"/>
  <c r="BB1684" i="23"/>
  <c r="AZ1685" i="23"/>
  <c r="BD1685" i="23" s="1"/>
  <c r="BB1685" i="23"/>
  <c r="AZ1686" i="23"/>
  <c r="BD1686" i="23" s="1"/>
  <c r="BB1686" i="23"/>
  <c r="AZ1687" i="23"/>
  <c r="BD1687" i="23" s="1"/>
  <c r="BB1687" i="23"/>
  <c r="AZ1688" i="23"/>
  <c r="BD1688" i="23" s="1"/>
  <c r="BB1688" i="23"/>
  <c r="AZ1689" i="23"/>
  <c r="BD1689" i="23" s="1"/>
  <c r="BB1689" i="23"/>
  <c r="AZ1690" i="23"/>
  <c r="BD1690" i="23" s="1"/>
  <c r="BB1690" i="23"/>
  <c r="AZ1691" i="23"/>
  <c r="BD1691" i="23" s="1"/>
  <c r="BB1691" i="23"/>
  <c r="AZ1692" i="23"/>
  <c r="BD1692" i="23" s="1"/>
  <c r="BB1692" i="23"/>
  <c r="AZ1693" i="23"/>
  <c r="BD1693" i="23" s="1"/>
  <c r="BB1693" i="23"/>
  <c r="AZ1694" i="23"/>
  <c r="BD1694" i="23" s="1"/>
  <c r="BB1694" i="23"/>
  <c r="AZ1695" i="23"/>
  <c r="BD1695" i="23" s="1"/>
  <c r="BB1695" i="23"/>
  <c r="AZ1696" i="23"/>
  <c r="BD1696" i="23" s="1"/>
  <c r="BB1696" i="23"/>
  <c r="AZ1697" i="23"/>
  <c r="BD1697" i="23" s="1"/>
  <c r="BB1697" i="23"/>
  <c r="AZ1698" i="23"/>
  <c r="BD1698" i="23" s="1"/>
  <c r="BB1698" i="23"/>
  <c r="AZ1699" i="23"/>
  <c r="BD1699" i="23" s="1"/>
  <c r="BB1699" i="23"/>
  <c r="AZ1700" i="23"/>
  <c r="BD1700" i="23" s="1"/>
  <c r="BB1700" i="23"/>
  <c r="AZ1701" i="23"/>
  <c r="BD1701" i="23" s="1"/>
  <c r="BB1701" i="23"/>
  <c r="AZ1702" i="23"/>
  <c r="BD1702" i="23" s="1"/>
  <c r="BB1702" i="23"/>
  <c r="AZ1703" i="23"/>
  <c r="BD1703" i="23" s="1"/>
  <c r="BB1703" i="23"/>
  <c r="AZ1704" i="23"/>
  <c r="BD1704" i="23" s="1"/>
  <c r="BB1704" i="23"/>
  <c r="AZ1705" i="23"/>
  <c r="BD1705" i="23" s="1"/>
  <c r="BB1705" i="23"/>
  <c r="AZ1706" i="23"/>
  <c r="BD1706" i="23" s="1"/>
  <c r="BB1706" i="23"/>
  <c r="AZ1707" i="23"/>
  <c r="BD1707" i="23" s="1"/>
  <c r="BB1707" i="23"/>
  <c r="AZ1708" i="23"/>
  <c r="BD1708" i="23" s="1"/>
  <c r="BB1708" i="23"/>
  <c r="AZ1709" i="23"/>
  <c r="BD1709" i="23" s="1"/>
  <c r="BB1709" i="23"/>
  <c r="AZ1710" i="23"/>
  <c r="BD1710" i="23" s="1"/>
  <c r="BB1710" i="23"/>
  <c r="AZ1711" i="23"/>
  <c r="BD1711" i="23" s="1"/>
  <c r="BB1711" i="23"/>
  <c r="AZ1712" i="23"/>
  <c r="BD1712" i="23" s="1"/>
  <c r="BB1712" i="23"/>
  <c r="AZ1713" i="23"/>
  <c r="BD1713" i="23" s="1"/>
  <c r="BB1713" i="23"/>
  <c r="AZ1714" i="23"/>
  <c r="BD1714" i="23" s="1"/>
  <c r="BB1714" i="23"/>
  <c r="AZ1715" i="23"/>
  <c r="BD1715" i="23" s="1"/>
  <c r="BB1715" i="23"/>
  <c r="AZ1716" i="23"/>
  <c r="BD1716" i="23" s="1"/>
  <c r="BB1716" i="23"/>
  <c r="AZ1717" i="23"/>
  <c r="BD1717" i="23" s="1"/>
  <c r="BB1717" i="23"/>
  <c r="AZ1718" i="23"/>
  <c r="BD1718" i="23" s="1"/>
  <c r="BB1718" i="23"/>
  <c r="AZ1719" i="23"/>
  <c r="BD1719" i="23" s="1"/>
  <c r="BB1719" i="23"/>
  <c r="AZ1720" i="23"/>
  <c r="BD1720" i="23" s="1"/>
  <c r="BB1720" i="23"/>
  <c r="AZ1721" i="23"/>
  <c r="BD1721" i="23" s="1"/>
  <c r="BB1721" i="23"/>
  <c r="AZ1722" i="23"/>
  <c r="BD1722" i="23" s="1"/>
  <c r="BB1722" i="23"/>
  <c r="AZ1723" i="23"/>
  <c r="BD1723" i="23" s="1"/>
  <c r="BB1723" i="23"/>
  <c r="AZ1724" i="23"/>
  <c r="BD1724" i="23" s="1"/>
  <c r="BB1724" i="23"/>
  <c r="AZ1725" i="23"/>
  <c r="BD1725" i="23" s="1"/>
  <c r="BB1725" i="23"/>
  <c r="AZ1726" i="23"/>
  <c r="BD1726" i="23" s="1"/>
  <c r="BB1726" i="23"/>
  <c r="AZ1727" i="23"/>
  <c r="BD1727" i="23" s="1"/>
  <c r="BB1727" i="23"/>
  <c r="AZ1728" i="23"/>
  <c r="BD1728" i="23" s="1"/>
  <c r="BB1728" i="23"/>
  <c r="AZ1729" i="23"/>
  <c r="BD1729" i="23" s="1"/>
  <c r="BB1729" i="23"/>
  <c r="AZ1730" i="23"/>
  <c r="BD1730" i="23" s="1"/>
  <c r="BB1730" i="23"/>
  <c r="AZ1731" i="23"/>
  <c r="BD1731" i="23" s="1"/>
  <c r="BB1731" i="23"/>
  <c r="AZ1732" i="23"/>
  <c r="BD1732" i="23" s="1"/>
  <c r="BB1732" i="23"/>
  <c r="AZ1733" i="23"/>
  <c r="BD1733" i="23" s="1"/>
  <c r="BB1733" i="23"/>
  <c r="AZ1734" i="23"/>
  <c r="BD1734" i="23" s="1"/>
  <c r="BB1734" i="23"/>
  <c r="AZ1735" i="23"/>
  <c r="BD1735" i="23" s="1"/>
  <c r="BB1735" i="23"/>
  <c r="AZ1736" i="23"/>
  <c r="BD1736" i="23" s="1"/>
  <c r="BB1736" i="23"/>
  <c r="AZ1737" i="23"/>
  <c r="BD1737" i="23" s="1"/>
  <c r="BB1737" i="23"/>
  <c r="AZ1738" i="23"/>
  <c r="BD1738" i="23" s="1"/>
  <c r="BB1738" i="23"/>
  <c r="AZ1739" i="23"/>
  <c r="BD1739" i="23" s="1"/>
  <c r="BB1739" i="23"/>
  <c r="AZ1740" i="23"/>
  <c r="BD1740" i="23" s="1"/>
  <c r="BB1740" i="23"/>
  <c r="AZ1741" i="23"/>
  <c r="BD1741" i="23" s="1"/>
  <c r="BB1741" i="23"/>
  <c r="AZ1742" i="23"/>
  <c r="BD1742" i="23" s="1"/>
  <c r="BB1742" i="23"/>
  <c r="AZ1743" i="23"/>
  <c r="BD1743" i="23" s="1"/>
  <c r="BB1743" i="23"/>
  <c r="AZ1744" i="23"/>
  <c r="BD1744" i="23" s="1"/>
  <c r="BB1744" i="23"/>
  <c r="AZ1745" i="23"/>
  <c r="BD1745" i="23" s="1"/>
  <c r="BB1745" i="23"/>
  <c r="AZ1746" i="23"/>
  <c r="BD1746" i="23" s="1"/>
  <c r="BB1746" i="23"/>
  <c r="AZ1747" i="23"/>
  <c r="BD1747" i="23" s="1"/>
  <c r="BB1747" i="23"/>
  <c r="AZ1748" i="23"/>
  <c r="BD1748" i="23" s="1"/>
  <c r="BB1748" i="23"/>
  <c r="AZ1749" i="23"/>
  <c r="BD1749" i="23" s="1"/>
  <c r="BB1749" i="23"/>
  <c r="AZ1750" i="23"/>
  <c r="BD1750" i="23" s="1"/>
  <c r="BB1750" i="23"/>
  <c r="AZ1751" i="23"/>
  <c r="BD1751" i="23" s="1"/>
  <c r="BB1751" i="23"/>
  <c r="AZ1752" i="23"/>
  <c r="BD1752" i="23" s="1"/>
  <c r="BB1752" i="23"/>
  <c r="AZ1753" i="23"/>
  <c r="BD1753" i="23" s="1"/>
  <c r="BB1753" i="23"/>
  <c r="AZ1754" i="23"/>
  <c r="BD1754" i="23" s="1"/>
  <c r="BB1754" i="23"/>
  <c r="AZ1755" i="23"/>
  <c r="BD1755" i="23" s="1"/>
  <c r="BB1755" i="23"/>
  <c r="AZ1756" i="23"/>
  <c r="BD1756" i="23" s="1"/>
  <c r="BB1756" i="23"/>
  <c r="AZ1757" i="23"/>
  <c r="BD1757" i="23" s="1"/>
  <c r="BB1757" i="23"/>
  <c r="AZ1758" i="23"/>
  <c r="BD1758" i="23" s="1"/>
  <c r="BB1758" i="23"/>
  <c r="AZ1759" i="23"/>
  <c r="BD1759" i="23" s="1"/>
  <c r="BB1759" i="23"/>
  <c r="AZ1760" i="23"/>
  <c r="BD1760" i="23" s="1"/>
  <c r="BB1760" i="23"/>
  <c r="AZ1761" i="23"/>
  <c r="BD1761" i="23" s="1"/>
  <c r="BB1761" i="23"/>
  <c r="AZ1762" i="23"/>
  <c r="BD1762" i="23" s="1"/>
  <c r="BB1762" i="23"/>
  <c r="AZ1763" i="23"/>
  <c r="BD1763" i="23" s="1"/>
  <c r="BB1763" i="23"/>
  <c r="AZ1764" i="23"/>
  <c r="BD1764" i="23" s="1"/>
  <c r="BB1764" i="23"/>
  <c r="AZ1765" i="23"/>
  <c r="BD1765" i="23" s="1"/>
  <c r="BB1765" i="23"/>
  <c r="AZ1766" i="23"/>
  <c r="BD1766" i="23" s="1"/>
  <c r="BB1766" i="23"/>
  <c r="AZ1767" i="23"/>
  <c r="BD1767" i="23" s="1"/>
  <c r="BB1767" i="23"/>
  <c r="AZ1768" i="23"/>
  <c r="BD1768" i="23" s="1"/>
  <c r="BB1768" i="23"/>
  <c r="AZ1769" i="23"/>
  <c r="BD1769" i="23" s="1"/>
  <c r="BB1769" i="23"/>
  <c r="AZ1770" i="23"/>
  <c r="BD1770" i="23" s="1"/>
  <c r="BB1770" i="23"/>
  <c r="AZ1771" i="23"/>
  <c r="BD1771" i="23" s="1"/>
  <c r="BB1771" i="23"/>
  <c r="AZ1772" i="23"/>
  <c r="BD1772" i="23" s="1"/>
  <c r="BB1772" i="23"/>
  <c r="AZ1773" i="23"/>
  <c r="BD1773" i="23" s="1"/>
  <c r="BB1773" i="23"/>
  <c r="AZ1774" i="23"/>
  <c r="BD1774" i="23" s="1"/>
  <c r="BB1774" i="23"/>
  <c r="AZ1775" i="23"/>
  <c r="BD1775" i="23" s="1"/>
  <c r="BB1775" i="23"/>
  <c r="AZ1776" i="23"/>
  <c r="BD1776" i="23" s="1"/>
  <c r="BB1776" i="23"/>
  <c r="AZ1777" i="23"/>
  <c r="BD1777" i="23" s="1"/>
  <c r="BB1777" i="23"/>
  <c r="AZ1778" i="23"/>
  <c r="BD1778" i="23" s="1"/>
  <c r="BB1778" i="23"/>
  <c r="AZ1779" i="23"/>
  <c r="BD1779" i="23" s="1"/>
  <c r="BB1779" i="23"/>
  <c r="AZ1780" i="23"/>
  <c r="BD1780" i="23" s="1"/>
  <c r="BB1780" i="23"/>
  <c r="AZ1781" i="23"/>
  <c r="BD1781" i="23" s="1"/>
  <c r="BB1781" i="23"/>
  <c r="AZ1782" i="23"/>
  <c r="BD1782" i="23" s="1"/>
  <c r="BB1782" i="23"/>
  <c r="AZ1783" i="23"/>
  <c r="BD1783" i="23" s="1"/>
  <c r="BB1783" i="23"/>
  <c r="AZ1784" i="23"/>
  <c r="BD1784" i="23" s="1"/>
  <c r="BB1784" i="23"/>
  <c r="AZ1785" i="23"/>
  <c r="BD1785" i="23" s="1"/>
  <c r="BB1785" i="23"/>
  <c r="AZ1786" i="23"/>
  <c r="BD1786" i="23" s="1"/>
  <c r="BB1786" i="23"/>
  <c r="AZ1787" i="23"/>
  <c r="BD1787" i="23" s="1"/>
  <c r="BB1787" i="23"/>
  <c r="AZ1788" i="23"/>
  <c r="BD1788" i="23" s="1"/>
  <c r="BB1788" i="23"/>
  <c r="AZ1789" i="23"/>
  <c r="BD1789" i="23" s="1"/>
  <c r="BB1789" i="23"/>
  <c r="AZ1790" i="23"/>
  <c r="BD1790" i="23" s="1"/>
  <c r="BB1790" i="23"/>
  <c r="AZ1791" i="23"/>
  <c r="BD1791" i="23" s="1"/>
  <c r="BB1791" i="23"/>
  <c r="AZ1792" i="23"/>
  <c r="BD1792" i="23" s="1"/>
  <c r="BB1792" i="23"/>
  <c r="AZ1793" i="23"/>
  <c r="BD1793" i="23" s="1"/>
  <c r="BB1793" i="23"/>
  <c r="AZ1794" i="23"/>
  <c r="BD1794" i="23" s="1"/>
  <c r="BB1794" i="23"/>
  <c r="AZ1795" i="23"/>
  <c r="BD1795" i="23" s="1"/>
  <c r="BB1795" i="23"/>
  <c r="AZ1796" i="23"/>
  <c r="BD1796" i="23" s="1"/>
  <c r="BB1796" i="23"/>
  <c r="AZ1797" i="23"/>
  <c r="BD1797" i="23" s="1"/>
  <c r="BB1797" i="23"/>
  <c r="AZ1798" i="23"/>
  <c r="BD1798" i="23" s="1"/>
  <c r="BB1798" i="23"/>
  <c r="AZ1799" i="23"/>
  <c r="BD1799" i="23" s="1"/>
  <c r="BB1799" i="23"/>
  <c r="AZ1800" i="23"/>
  <c r="BD1800" i="23" s="1"/>
  <c r="BB1800" i="23"/>
  <c r="AZ1801" i="23"/>
  <c r="BD1801" i="23" s="1"/>
  <c r="BB1801" i="23"/>
  <c r="AZ1802" i="23"/>
  <c r="BD1802" i="23" s="1"/>
  <c r="BB1802" i="23"/>
  <c r="AZ1803" i="23"/>
  <c r="BD1803" i="23" s="1"/>
  <c r="BB1803" i="23"/>
  <c r="AZ1804" i="23"/>
  <c r="BD1804" i="23" s="1"/>
  <c r="BB1804" i="23"/>
  <c r="AZ1805" i="23"/>
  <c r="BD1805" i="23" s="1"/>
  <c r="BB1805" i="23"/>
  <c r="AZ1806" i="23"/>
  <c r="BD1806" i="23" s="1"/>
  <c r="BB1806" i="23"/>
  <c r="AZ1807" i="23"/>
  <c r="BD1807" i="23" s="1"/>
  <c r="BB1807" i="23"/>
  <c r="AZ1808" i="23"/>
  <c r="BD1808" i="23" s="1"/>
  <c r="BB1808" i="23"/>
  <c r="AZ1809" i="23"/>
  <c r="BD1809" i="23" s="1"/>
  <c r="BB1809" i="23"/>
  <c r="AZ1810" i="23"/>
  <c r="BD1810" i="23" s="1"/>
  <c r="BB1810" i="23"/>
  <c r="AZ1811" i="23"/>
  <c r="BD1811" i="23" s="1"/>
  <c r="BB1811" i="23"/>
  <c r="AZ1812" i="23"/>
  <c r="BD1812" i="23" s="1"/>
  <c r="BB1812" i="23"/>
  <c r="AZ1813" i="23"/>
  <c r="BD1813" i="23" s="1"/>
  <c r="BB1813" i="23"/>
  <c r="AZ1814" i="23"/>
  <c r="BD1814" i="23" s="1"/>
  <c r="BB1814" i="23"/>
  <c r="AZ1815" i="23"/>
  <c r="BD1815" i="23" s="1"/>
  <c r="BB1815" i="23"/>
  <c r="AZ1816" i="23"/>
  <c r="BD1816" i="23" s="1"/>
  <c r="BB1816" i="23"/>
  <c r="AZ1817" i="23"/>
  <c r="BD1817" i="23" s="1"/>
  <c r="BB1817" i="23"/>
  <c r="AZ1818" i="23"/>
  <c r="BD1818" i="23" s="1"/>
  <c r="BB1818" i="23"/>
  <c r="AZ1819" i="23"/>
  <c r="BD1819" i="23" s="1"/>
  <c r="BB1819" i="23"/>
  <c r="AZ1820" i="23"/>
  <c r="BD1820" i="23" s="1"/>
  <c r="BB1820" i="23"/>
  <c r="AZ1821" i="23"/>
  <c r="BD1821" i="23" s="1"/>
  <c r="BB1821" i="23"/>
  <c r="AZ1822" i="23"/>
  <c r="BD1822" i="23" s="1"/>
  <c r="BB1822" i="23"/>
  <c r="AZ1823" i="23"/>
  <c r="BD1823" i="23" s="1"/>
  <c r="BB1823" i="23"/>
  <c r="AZ1824" i="23"/>
  <c r="BD1824" i="23" s="1"/>
  <c r="BB1824" i="23"/>
  <c r="AZ1825" i="23"/>
  <c r="BD1825" i="23" s="1"/>
  <c r="BB1825" i="23"/>
  <c r="AZ1826" i="23"/>
  <c r="BD1826" i="23" s="1"/>
  <c r="BB1826" i="23"/>
  <c r="AZ1827" i="23"/>
  <c r="BD1827" i="23" s="1"/>
  <c r="BB1827" i="23"/>
  <c r="AZ1828" i="23"/>
  <c r="BD1828" i="23" s="1"/>
  <c r="BB1828" i="23"/>
  <c r="AZ1829" i="23"/>
  <c r="BD1829" i="23" s="1"/>
  <c r="BB1829" i="23"/>
  <c r="AZ1830" i="23"/>
  <c r="BD1830" i="23" s="1"/>
  <c r="BB1830" i="23"/>
  <c r="AZ1831" i="23"/>
  <c r="BD1831" i="23" s="1"/>
  <c r="BB1831" i="23"/>
  <c r="AZ1832" i="23"/>
  <c r="BD1832" i="23" s="1"/>
  <c r="BB1832" i="23"/>
  <c r="AZ1833" i="23"/>
  <c r="BD1833" i="23" s="1"/>
  <c r="BB1833" i="23"/>
  <c r="AZ1834" i="23"/>
  <c r="BD1834" i="23" s="1"/>
  <c r="BB1834" i="23"/>
  <c r="AZ1835" i="23"/>
  <c r="BD1835" i="23" s="1"/>
  <c r="BB1835" i="23"/>
  <c r="AZ1836" i="23"/>
  <c r="BD1836" i="23" s="1"/>
  <c r="BB1836" i="23"/>
  <c r="AZ1837" i="23"/>
  <c r="BD1837" i="23" s="1"/>
  <c r="BB1837" i="23"/>
  <c r="AZ1838" i="23"/>
  <c r="BD1838" i="23" s="1"/>
  <c r="BB1838" i="23"/>
  <c r="AZ1839" i="23"/>
  <c r="BD1839" i="23" s="1"/>
  <c r="BB1839" i="23"/>
  <c r="AZ1840" i="23"/>
  <c r="BD1840" i="23" s="1"/>
  <c r="BB1840" i="23"/>
  <c r="AZ1841" i="23"/>
  <c r="BD1841" i="23" s="1"/>
  <c r="BB1841" i="23"/>
  <c r="AZ1842" i="23"/>
  <c r="BD1842" i="23" s="1"/>
  <c r="BB1842" i="23"/>
  <c r="AZ1843" i="23"/>
  <c r="BD1843" i="23" s="1"/>
  <c r="BB1843" i="23"/>
  <c r="AZ1844" i="23"/>
  <c r="BD1844" i="23" s="1"/>
  <c r="BB1844" i="23"/>
  <c r="AZ1845" i="23"/>
  <c r="BD1845" i="23" s="1"/>
  <c r="BB1845" i="23"/>
  <c r="AZ1846" i="23"/>
  <c r="BD1846" i="23" s="1"/>
  <c r="BB1846" i="23"/>
  <c r="AZ1847" i="23"/>
  <c r="BD1847" i="23" s="1"/>
  <c r="BB1847" i="23"/>
  <c r="AZ1848" i="23"/>
  <c r="BD1848" i="23" s="1"/>
  <c r="BB1848" i="23"/>
  <c r="AZ1849" i="23"/>
  <c r="BD1849" i="23" s="1"/>
  <c r="BB1849" i="23"/>
  <c r="AZ1850" i="23"/>
  <c r="BD1850" i="23" s="1"/>
  <c r="BB1850" i="23"/>
  <c r="AZ1851" i="23"/>
  <c r="BD1851" i="23" s="1"/>
  <c r="BB1851" i="23"/>
  <c r="AZ1852" i="23"/>
  <c r="BD1852" i="23" s="1"/>
  <c r="BB1852" i="23"/>
  <c r="AZ1853" i="23"/>
  <c r="BD1853" i="23" s="1"/>
  <c r="BB1853" i="23"/>
  <c r="AZ1854" i="23"/>
  <c r="BD1854" i="23" s="1"/>
  <c r="BB1854" i="23"/>
  <c r="AZ1855" i="23"/>
  <c r="BD1855" i="23" s="1"/>
  <c r="BB1855" i="23"/>
  <c r="AZ1856" i="23"/>
  <c r="BD1856" i="23" s="1"/>
  <c r="BB1856" i="23"/>
  <c r="AZ1857" i="23"/>
  <c r="BD1857" i="23" s="1"/>
  <c r="BB1857" i="23"/>
  <c r="AZ1858" i="23"/>
  <c r="BD1858" i="23" s="1"/>
  <c r="BB1858" i="23"/>
  <c r="AZ1859" i="23"/>
  <c r="BD1859" i="23" s="1"/>
  <c r="BB1859" i="23"/>
  <c r="AZ1860" i="23"/>
  <c r="BD1860" i="23" s="1"/>
  <c r="BB1860" i="23"/>
  <c r="AZ1861" i="23"/>
  <c r="BD1861" i="23" s="1"/>
  <c r="BB1861" i="23"/>
  <c r="AZ1862" i="23"/>
  <c r="BD1862" i="23" s="1"/>
  <c r="BB1862" i="23"/>
  <c r="AZ1863" i="23"/>
  <c r="BD1863" i="23" s="1"/>
  <c r="BB1863" i="23"/>
  <c r="AZ1864" i="23"/>
  <c r="BD1864" i="23" s="1"/>
  <c r="BB1864" i="23"/>
  <c r="AZ1865" i="23"/>
  <c r="BD1865" i="23" s="1"/>
  <c r="BB1865" i="23"/>
  <c r="AZ1866" i="23"/>
  <c r="BD1866" i="23" s="1"/>
  <c r="BB1866" i="23"/>
  <c r="AZ1867" i="23"/>
  <c r="BD1867" i="23" s="1"/>
  <c r="BB1867" i="23"/>
  <c r="AZ1868" i="23"/>
  <c r="BD1868" i="23" s="1"/>
  <c r="BB1868" i="23"/>
  <c r="AZ1869" i="23"/>
  <c r="BD1869" i="23" s="1"/>
  <c r="BB1869" i="23"/>
  <c r="AZ1870" i="23"/>
  <c r="BD1870" i="23" s="1"/>
  <c r="BB1870" i="23"/>
  <c r="AZ1871" i="23"/>
  <c r="BD1871" i="23" s="1"/>
  <c r="BB1871" i="23"/>
  <c r="AZ1872" i="23"/>
  <c r="BD1872" i="23" s="1"/>
  <c r="BB1872" i="23"/>
  <c r="AZ1873" i="23"/>
  <c r="BD1873" i="23" s="1"/>
  <c r="BB1873" i="23"/>
  <c r="AZ1874" i="23"/>
  <c r="BD1874" i="23" s="1"/>
  <c r="BB1874" i="23"/>
  <c r="AZ1875" i="23"/>
  <c r="BD1875" i="23" s="1"/>
  <c r="BB1875" i="23"/>
  <c r="AZ1876" i="23"/>
  <c r="BD1876" i="23" s="1"/>
  <c r="BB1876" i="23"/>
  <c r="AZ1877" i="23"/>
  <c r="BD1877" i="23" s="1"/>
  <c r="BB1877" i="23"/>
  <c r="AZ1878" i="23"/>
  <c r="BD1878" i="23" s="1"/>
  <c r="BB1878" i="23"/>
  <c r="AZ1879" i="23"/>
  <c r="BD1879" i="23" s="1"/>
  <c r="BB1879" i="23"/>
  <c r="AZ1880" i="23"/>
  <c r="BD1880" i="23" s="1"/>
  <c r="BB1880" i="23"/>
  <c r="AZ1881" i="23"/>
  <c r="BD1881" i="23" s="1"/>
  <c r="BB1881" i="23"/>
  <c r="AZ1882" i="23"/>
  <c r="BD1882" i="23" s="1"/>
  <c r="BB1882" i="23"/>
  <c r="AZ1883" i="23"/>
  <c r="BD1883" i="23" s="1"/>
  <c r="BB1883" i="23"/>
  <c r="AZ1884" i="23"/>
  <c r="BD1884" i="23" s="1"/>
  <c r="BB1884" i="23"/>
  <c r="AZ1885" i="23"/>
  <c r="BD1885" i="23" s="1"/>
  <c r="BB1885" i="23"/>
  <c r="AZ1886" i="23"/>
  <c r="BD1886" i="23" s="1"/>
  <c r="BB1886" i="23"/>
  <c r="AZ1887" i="23"/>
  <c r="BD1887" i="23" s="1"/>
  <c r="BB1887" i="23"/>
  <c r="AZ1888" i="23"/>
  <c r="BD1888" i="23" s="1"/>
  <c r="BB1888" i="23"/>
  <c r="AZ1889" i="23"/>
  <c r="BD1889" i="23" s="1"/>
  <c r="BB1889" i="23"/>
  <c r="AZ1890" i="23"/>
  <c r="BD1890" i="23" s="1"/>
  <c r="BB1890" i="23"/>
  <c r="AZ1891" i="23"/>
  <c r="BD1891" i="23" s="1"/>
  <c r="BB1891" i="23"/>
  <c r="AZ1892" i="23"/>
  <c r="BD1892" i="23" s="1"/>
  <c r="BB1892" i="23"/>
  <c r="AZ1893" i="23"/>
  <c r="BD1893" i="23" s="1"/>
  <c r="BB1893" i="23"/>
  <c r="AZ1894" i="23"/>
  <c r="BD1894" i="23" s="1"/>
  <c r="BB1894" i="23"/>
  <c r="AZ1895" i="23"/>
  <c r="BD1895" i="23" s="1"/>
  <c r="BB1895" i="23"/>
  <c r="AZ1896" i="23"/>
  <c r="BD1896" i="23" s="1"/>
  <c r="BB1896" i="23"/>
  <c r="AZ1897" i="23"/>
  <c r="BD1897" i="23" s="1"/>
  <c r="BB1897" i="23"/>
  <c r="AZ1898" i="23"/>
  <c r="BD1898" i="23" s="1"/>
  <c r="BB1898" i="23"/>
  <c r="AZ1899" i="23"/>
  <c r="BD1899" i="23" s="1"/>
  <c r="BB1899" i="23"/>
  <c r="AZ1900" i="23"/>
  <c r="BD1900" i="23" s="1"/>
  <c r="BB1900" i="23"/>
  <c r="AZ1901" i="23"/>
  <c r="BD1901" i="23" s="1"/>
  <c r="BB1901" i="23"/>
  <c r="AZ1902" i="23"/>
  <c r="BD1902" i="23" s="1"/>
  <c r="BB1902" i="23"/>
  <c r="AZ1903" i="23"/>
  <c r="BD1903" i="23" s="1"/>
  <c r="BB1903" i="23"/>
  <c r="AZ1904" i="23"/>
  <c r="BD1904" i="23" s="1"/>
  <c r="BB1904" i="23"/>
  <c r="AZ1905" i="23"/>
  <c r="BD1905" i="23" s="1"/>
  <c r="BB1905" i="23"/>
  <c r="AZ1906" i="23"/>
  <c r="BD1906" i="23" s="1"/>
  <c r="BB1906" i="23"/>
  <c r="AZ1907" i="23"/>
  <c r="BD1907" i="23" s="1"/>
  <c r="BB1907" i="23"/>
  <c r="AZ1908" i="23"/>
  <c r="BD1908" i="23" s="1"/>
  <c r="BB1908" i="23"/>
  <c r="AZ1909" i="23"/>
  <c r="BD1909" i="23" s="1"/>
  <c r="BB1909" i="23"/>
  <c r="AZ1910" i="23"/>
  <c r="BD1910" i="23" s="1"/>
  <c r="BB1910" i="23"/>
  <c r="AZ1911" i="23"/>
  <c r="BD1911" i="23" s="1"/>
  <c r="BB1911" i="23"/>
  <c r="AZ1912" i="23"/>
  <c r="BD1912" i="23" s="1"/>
  <c r="BB1912" i="23"/>
  <c r="AZ1913" i="23"/>
  <c r="BD1913" i="23" s="1"/>
  <c r="BB1913" i="23"/>
  <c r="AZ1914" i="23"/>
  <c r="BD1914" i="23" s="1"/>
  <c r="BB1914" i="23"/>
  <c r="AZ1915" i="23"/>
  <c r="BD1915" i="23" s="1"/>
  <c r="BB1915" i="23"/>
  <c r="AZ1916" i="23"/>
  <c r="BD1916" i="23" s="1"/>
  <c r="BB1916" i="23"/>
  <c r="AZ1917" i="23"/>
  <c r="BD1917" i="23" s="1"/>
  <c r="BB1917" i="23"/>
  <c r="AZ1918" i="23"/>
  <c r="BD1918" i="23" s="1"/>
  <c r="BB1918" i="23"/>
  <c r="AZ1919" i="23"/>
  <c r="BD1919" i="23" s="1"/>
  <c r="BB1919" i="23"/>
  <c r="AZ1920" i="23"/>
  <c r="BD1920" i="23" s="1"/>
  <c r="BB1920" i="23"/>
  <c r="AZ1921" i="23"/>
  <c r="BD1921" i="23" s="1"/>
  <c r="BB1921" i="23"/>
  <c r="AZ1922" i="23"/>
  <c r="BD1922" i="23" s="1"/>
  <c r="BB1922" i="23"/>
  <c r="AZ1923" i="23"/>
  <c r="BD1923" i="23" s="1"/>
  <c r="BB1923" i="23"/>
  <c r="AZ1924" i="23"/>
  <c r="BD1924" i="23" s="1"/>
  <c r="BB1924" i="23"/>
  <c r="AZ1925" i="23"/>
  <c r="BD1925" i="23" s="1"/>
  <c r="BB1925" i="23"/>
  <c r="AZ1926" i="23"/>
  <c r="BD1926" i="23" s="1"/>
  <c r="BB1926" i="23"/>
  <c r="AZ1927" i="23"/>
  <c r="BD1927" i="23" s="1"/>
  <c r="BB1927" i="23"/>
  <c r="AZ1928" i="23"/>
  <c r="BD1928" i="23" s="1"/>
  <c r="BB1928" i="23"/>
  <c r="AZ1929" i="23"/>
  <c r="BD1929" i="23" s="1"/>
  <c r="BB1929" i="23"/>
  <c r="AZ1930" i="23"/>
  <c r="BD1930" i="23" s="1"/>
  <c r="BB1930" i="23"/>
  <c r="AZ1931" i="23"/>
  <c r="BD1931" i="23" s="1"/>
  <c r="BB1931" i="23"/>
  <c r="AZ1932" i="23"/>
  <c r="BD1932" i="23" s="1"/>
  <c r="BB1932" i="23"/>
  <c r="AZ1933" i="23"/>
  <c r="BD1933" i="23" s="1"/>
  <c r="BB1933" i="23"/>
  <c r="AZ1934" i="23"/>
  <c r="BD1934" i="23" s="1"/>
  <c r="BB1934" i="23"/>
  <c r="AZ1935" i="23"/>
  <c r="BD1935" i="23" s="1"/>
  <c r="BB1935" i="23"/>
  <c r="AZ1936" i="23"/>
  <c r="BD1936" i="23" s="1"/>
  <c r="BB1936" i="23"/>
  <c r="AZ1937" i="23"/>
  <c r="BD1937" i="23" s="1"/>
  <c r="BB1937" i="23"/>
  <c r="AZ1938" i="23"/>
  <c r="BD1938" i="23" s="1"/>
  <c r="BB1938" i="23"/>
  <c r="AZ1939" i="23"/>
  <c r="BD1939" i="23" s="1"/>
  <c r="BB1939" i="23"/>
  <c r="AZ1940" i="23"/>
  <c r="BD1940" i="23" s="1"/>
  <c r="BB1940" i="23"/>
  <c r="AZ1941" i="23"/>
  <c r="BD1941" i="23" s="1"/>
  <c r="BB1941" i="23"/>
  <c r="AZ1942" i="23"/>
  <c r="BD1942" i="23" s="1"/>
  <c r="BB1942" i="23"/>
  <c r="AZ1943" i="23"/>
  <c r="BD1943" i="23" s="1"/>
  <c r="BB1943" i="23"/>
  <c r="AZ1944" i="23"/>
  <c r="BD1944" i="23" s="1"/>
  <c r="BB1944" i="23"/>
  <c r="AZ1945" i="23"/>
  <c r="BD1945" i="23" s="1"/>
  <c r="BB1945" i="23"/>
  <c r="AZ1946" i="23"/>
  <c r="BD1946" i="23" s="1"/>
  <c r="BB1946" i="23"/>
  <c r="AZ1947" i="23"/>
  <c r="BD1947" i="23" s="1"/>
  <c r="BB1947" i="23"/>
  <c r="AZ1948" i="23"/>
  <c r="BD1948" i="23" s="1"/>
  <c r="BB1948" i="23"/>
  <c r="AZ1949" i="23"/>
  <c r="BD1949" i="23" s="1"/>
  <c r="BB1949" i="23"/>
  <c r="AZ1950" i="23"/>
  <c r="BD1950" i="23" s="1"/>
  <c r="BB1950" i="23"/>
  <c r="AZ1951" i="23"/>
  <c r="BD1951" i="23" s="1"/>
  <c r="BB1951" i="23"/>
  <c r="AZ1952" i="23"/>
  <c r="BD1952" i="23" s="1"/>
  <c r="BB1952" i="23"/>
  <c r="AZ1953" i="23"/>
  <c r="BD1953" i="23" s="1"/>
  <c r="BB1953" i="23"/>
  <c r="AZ1954" i="23"/>
  <c r="BD1954" i="23" s="1"/>
  <c r="BB1954" i="23"/>
  <c r="AZ1955" i="23"/>
  <c r="BD1955" i="23" s="1"/>
  <c r="BB1955" i="23"/>
  <c r="AZ1956" i="23"/>
  <c r="BD1956" i="23" s="1"/>
  <c r="BB1956" i="23"/>
  <c r="AZ1957" i="23"/>
  <c r="BD1957" i="23" s="1"/>
  <c r="BB1957" i="23"/>
  <c r="AZ1958" i="23"/>
  <c r="BD1958" i="23" s="1"/>
  <c r="BB1958" i="23"/>
  <c r="AZ1959" i="23"/>
  <c r="BD1959" i="23" s="1"/>
  <c r="BB1959" i="23"/>
  <c r="AZ1960" i="23"/>
  <c r="BD1960" i="23" s="1"/>
  <c r="BB1960" i="23"/>
  <c r="AZ1961" i="23"/>
  <c r="BD1961" i="23" s="1"/>
  <c r="BB1961" i="23"/>
  <c r="AZ1962" i="23"/>
  <c r="BD1962" i="23" s="1"/>
  <c r="BB1962" i="23"/>
  <c r="AZ1963" i="23"/>
  <c r="BD1963" i="23" s="1"/>
  <c r="BB1963" i="23"/>
  <c r="AZ1964" i="23"/>
  <c r="BD1964" i="23" s="1"/>
  <c r="BB1964" i="23"/>
  <c r="AZ1965" i="23"/>
  <c r="BD1965" i="23" s="1"/>
  <c r="BB1965" i="23"/>
  <c r="AZ1966" i="23"/>
  <c r="BD1966" i="23" s="1"/>
  <c r="BB1966" i="23"/>
  <c r="AZ1967" i="23"/>
  <c r="BD1967" i="23" s="1"/>
  <c r="BB1967" i="23"/>
  <c r="AZ1968" i="23"/>
  <c r="BD1968" i="23" s="1"/>
  <c r="BB1968" i="23"/>
  <c r="AZ1969" i="23"/>
  <c r="BD1969" i="23" s="1"/>
  <c r="BB1969" i="23"/>
  <c r="AZ1970" i="23"/>
  <c r="BD1970" i="23" s="1"/>
  <c r="BB1970" i="23"/>
  <c r="AZ1971" i="23"/>
  <c r="BD1971" i="23" s="1"/>
  <c r="BB1971" i="23"/>
  <c r="AZ1972" i="23"/>
  <c r="BD1972" i="23" s="1"/>
  <c r="BB1972" i="23"/>
  <c r="AZ1973" i="23"/>
  <c r="BD1973" i="23" s="1"/>
  <c r="BB1973" i="23"/>
  <c r="AZ1974" i="23"/>
  <c r="BD1974" i="23" s="1"/>
  <c r="BB1974" i="23"/>
  <c r="AZ1975" i="23"/>
  <c r="BD1975" i="23" s="1"/>
  <c r="BB1975" i="23"/>
  <c r="AZ1976" i="23"/>
  <c r="BD1976" i="23" s="1"/>
  <c r="BB1976" i="23"/>
  <c r="AZ1977" i="23"/>
  <c r="BD1977" i="23" s="1"/>
  <c r="BB1977" i="23"/>
  <c r="AZ1978" i="23"/>
  <c r="BD1978" i="23" s="1"/>
  <c r="BB1978" i="23"/>
  <c r="AZ1979" i="23"/>
  <c r="BD1979" i="23" s="1"/>
  <c r="BB1979" i="23"/>
  <c r="AZ1980" i="23"/>
  <c r="BD1980" i="23" s="1"/>
  <c r="BB1980" i="23"/>
  <c r="AZ1981" i="23"/>
  <c r="BD1981" i="23" s="1"/>
  <c r="BB1981" i="23"/>
  <c r="AZ1982" i="23"/>
  <c r="BD1982" i="23" s="1"/>
  <c r="BB1982" i="23"/>
  <c r="AZ1983" i="23"/>
  <c r="BD1983" i="23" s="1"/>
  <c r="BB1983" i="23"/>
  <c r="AZ1984" i="23"/>
  <c r="BD1984" i="23" s="1"/>
  <c r="BB1984" i="23"/>
  <c r="AZ1985" i="23"/>
  <c r="BD1985" i="23" s="1"/>
  <c r="BB1985" i="23"/>
  <c r="AZ1986" i="23"/>
  <c r="BD1986" i="23" s="1"/>
  <c r="BB1986" i="23"/>
  <c r="AZ1987" i="23"/>
  <c r="BD1987" i="23" s="1"/>
  <c r="BB1987" i="23"/>
  <c r="AZ1988" i="23"/>
  <c r="BD1988" i="23" s="1"/>
  <c r="BB1988" i="23"/>
  <c r="AZ1989" i="23"/>
  <c r="BD1989" i="23" s="1"/>
  <c r="BB1989" i="23"/>
  <c r="AZ1990" i="23"/>
  <c r="BD1990" i="23" s="1"/>
  <c r="BB1990" i="23"/>
  <c r="AZ1991" i="23"/>
  <c r="BD1991" i="23" s="1"/>
  <c r="BB1991" i="23"/>
  <c r="AZ1992" i="23"/>
  <c r="BD1992" i="23" s="1"/>
  <c r="BB1992" i="23"/>
  <c r="AZ1993" i="23"/>
  <c r="BD1993" i="23" s="1"/>
  <c r="BB1993" i="23"/>
  <c r="AZ1994" i="23"/>
  <c r="BD1994" i="23" s="1"/>
  <c r="BB1994" i="23"/>
  <c r="AZ1995" i="23"/>
  <c r="BD1995" i="23" s="1"/>
  <c r="BB1995" i="23"/>
  <c r="AZ1996" i="23"/>
  <c r="BD1996" i="23" s="1"/>
  <c r="BB1996" i="23"/>
  <c r="AZ1997" i="23"/>
  <c r="BD1997" i="23" s="1"/>
  <c r="BB1997" i="23"/>
  <c r="AZ1998" i="23"/>
  <c r="BD1998" i="23" s="1"/>
  <c r="BB1998" i="23"/>
  <c r="AZ1999" i="23"/>
  <c r="BD1999" i="23" s="1"/>
  <c r="BB1999" i="23"/>
  <c r="AZ2000" i="23"/>
  <c r="BD2000" i="23" s="1"/>
  <c r="BB2000" i="23"/>
  <c r="AZ2001" i="23"/>
  <c r="BD2001" i="23" s="1"/>
  <c r="BB2001" i="23"/>
  <c r="AZ2002" i="23"/>
  <c r="BD2002" i="23" s="1"/>
  <c r="BB2002" i="23"/>
  <c r="AZ2003" i="23"/>
  <c r="BD2003" i="23" s="1"/>
  <c r="BB2003" i="23"/>
  <c r="AZ2004" i="23"/>
  <c r="BD2004" i="23" s="1"/>
  <c r="BB2004" i="23"/>
  <c r="AZ2005" i="23"/>
  <c r="BD2005" i="23" s="1"/>
  <c r="BB2005" i="23"/>
  <c r="AZ2006" i="23"/>
  <c r="BD2006" i="23" s="1"/>
  <c r="BB2006" i="23"/>
  <c r="AZ2007" i="23"/>
  <c r="BD2007" i="23" s="1"/>
  <c r="BB2007" i="23"/>
  <c r="AZ2008" i="23"/>
  <c r="BD2008" i="23" s="1"/>
  <c r="BB2008" i="23"/>
  <c r="AZ2009" i="23"/>
  <c r="BD2009" i="23" s="1"/>
  <c r="BB2009" i="23"/>
  <c r="AZ2010" i="23"/>
  <c r="BD2010" i="23" s="1"/>
  <c r="BB2010" i="23"/>
  <c r="AZ2011" i="23"/>
  <c r="BD2011" i="23" s="1"/>
  <c r="BB2011" i="23"/>
  <c r="AZ2012" i="23"/>
  <c r="BD2012" i="23" s="1"/>
  <c r="BB2012" i="23"/>
  <c r="AZ2013" i="23"/>
  <c r="BD2013" i="23" s="1"/>
  <c r="BB2013" i="23"/>
  <c r="AZ2014" i="23"/>
  <c r="BD2014" i="23" s="1"/>
  <c r="BB2014" i="23"/>
  <c r="AZ2015" i="23"/>
  <c r="BD2015" i="23" s="1"/>
  <c r="BB2015" i="23"/>
  <c r="AZ2016" i="23"/>
  <c r="BD2016" i="23" s="1"/>
  <c r="BB2016" i="23"/>
  <c r="AZ2017" i="23"/>
  <c r="BD2017" i="23" s="1"/>
  <c r="BB2017" i="23"/>
  <c r="AZ2018" i="23"/>
  <c r="BD2018" i="23" s="1"/>
  <c r="BB2018" i="23"/>
  <c r="AZ2019" i="23"/>
  <c r="BD2019" i="23" s="1"/>
  <c r="BB2019" i="23"/>
  <c r="AZ2020" i="23"/>
  <c r="BD2020" i="23" s="1"/>
  <c r="BB2020" i="23"/>
  <c r="AZ2021" i="23"/>
  <c r="BD2021" i="23" s="1"/>
  <c r="BB2021" i="23"/>
  <c r="AZ2022" i="23"/>
  <c r="BD2022" i="23" s="1"/>
  <c r="BB2022" i="23"/>
  <c r="AZ2023" i="23"/>
  <c r="BD2023" i="23" s="1"/>
  <c r="BB2023" i="23"/>
  <c r="AZ2024" i="23"/>
  <c r="BD2024" i="23" s="1"/>
  <c r="BB2024" i="23"/>
  <c r="AZ2025" i="23"/>
  <c r="BD2025" i="23" s="1"/>
  <c r="BB2025" i="23"/>
  <c r="AZ2026" i="23"/>
  <c r="BD2026" i="23" s="1"/>
  <c r="BB2026" i="23"/>
  <c r="AZ2027" i="23"/>
  <c r="BD2027" i="23" s="1"/>
  <c r="BB2027" i="23"/>
  <c r="AZ2028" i="23"/>
  <c r="BD2028" i="23" s="1"/>
  <c r="BB2028" i="23"/>
  <c r="AZ2029" i="23"/>
  <c r="BD2029" i="23" s="1"/>
  <c r="BB2029" i="23"/>
  <c r="AZ2030" i="23"/>
  <c r="BD2030" i="23" s="1"/>
  <c r="BB2030" i="23"/>
  <c r="AZ2031" i="23"/>
  <c r="BD2031" i="23" s="1"/>
  <c r="BB2031" i="23"/>
  <c r="AZ2032" i="23"/>
  <c r="BD2032" i="23" s="1"/>
  <c r="BB2032" i="23"/>
  <c r="AZ2033" i="23"/>
  <c r="BD2033" i="23" s="1"/>
  <c r="BB2033" i="23"/>
  <c r="AZ2034" i="23"/>
  <c r="BD2034" i="23" s="1"/>
  <c r="BB2034" i="23"/>
  <c r="AZ2035" i="23"/>
  <c r="BD2035" i="23" s="1"/>
  <c r="BB2035" i="23"/>
  <c r="AZ2036" i="23"/>
  <c r="BD2036" i="23" s="1"/>
  <c r="BB2036" i="23"/>
  <c r="AZ2037" i="23"/>
  <c r="BD2037" i="23" s="1"/>
  <c r="BB2037" i="23"/>
  <c r="AZ2038" i="23"/>
  <c r="BD2038" i="23" s="1"/>
  <c r="BB2038" i="23"/>
  <c r="AZ2039" i="23"/>
  <c r="BD2039" i="23" s="1"/>
  <c r="BB2039" i="23"/>
  <c r="AZ2040" i="23"/>
  <c r="BD2040" i="23" s="1"/>
  <c r="BB2040" i="23"/>
  <c r="AZ2041" i="23"/>
  <c r="BD2041" i="23" s="1"/>
  <c r="BB2041" i="23"/>
  <c r="AZ2042" i="23"/>
  <c r="BD2042" i="23" s="1"/>
  <c r="BB2042" i="23"/>
  <c r="AZ2043" i="23"/>
  <c r="BD2043" i="23" s="1"/>
  <c r="BB2043" i="23"/>
  <c r="AZ2044" i="23"/>
  <c r="BD2044" i="23" s="1"/>
  <c r="BB2044" i="23"/>
  <c r="AZ2045" i="23"/>
  <c r="BD2045" i="23" s="1"/>
  <c r="BB2045" i="23"/>
  <c r="AZ2046" i="23"/>
  <c r="BD2046" i="23" s="1"/>
  <c r="BB2046" i="23"/>
  <c r="AZ2047" i="23"/>
  <c r="BD2047" i="23" s="1"/>
  <c r="BB2047" i="23"/>
  <c r="AZ2048" i="23"/>
  <c r="BD2048" i="23" s="1"/>
  <c r="BB2048" i="23"/>
  <c r="AZ2049" i="23"/>
  <c r="BD2049" i="23" s="1"/>
  <c r="BB2049" i="23"/>
  <c r="AZ2050" i="23"/>
  <c r="BD2050" i="23" s="1"/>
  <c r="BB2050" i="23"/>
  <c r="AZ2051" i="23"/>
  <c r="BD2051" i="23" s="1"/>
  <c r="BB2051" i="23"/>
  <c r="AZ2052" i="23"/>
  <c r="BD2052" i="23" s="1"/>
  <c r="BB2052" i="23"/>
  <c r="AZ2053" i="23"/>
  <c r="BD2053" i="23" s="1"/>
  <c r="BB2053" i="23"/>
  <c r="AZ2054" i="23"/>
  <c r="BD2054" i="23" s="1"/>
  <c r="BB2054" i="23"/>
  <c r="AZ2055" i="23"/>
  <c r="BD2055" i="23" s="1"/>
  <c r="BB2055" i="23"/>
  <c r="AZ2056" i="23"/>
  <c r="BD2056" i="23" s="1"/>
  <c r="BB2056" i="23"/>
  <c r="AZ2057" i="23"/>
  <c r="BD2057" i="23" s="1"/>
  <c r="BB2057" i="23"/>
  <c r="AZ2058" i="23"/>
  <c r="BD2058" i="23" s="1"/>
  <c r="BB2058" i="23"/>
  <c r="AZ2059" i="23"/>
  <c r="BD2059" i="23" s="1"/>
  <c r="BB2059" i="23"/>
  <c r="AZ2060" i="23"/>
  <c r="BD2060" i="23" s="1"/>
  <c r="BB2060" i="23"/>
  <c r="AZ2061" i="23"/>
  <c r="BD2061" i="23" s="1"/>
  <c r="BB2061" i="23"/>
  <c r="AZ2062" i="23"/>
  <c r="BD2062" i="23" s="1"/>
  <c r="BB2062" i="23"/>
  <c r="AZ2063" i="23"/>
  <c r="BD2063" i="23" s="1"/>
  <c r="BB2063" i="23"/>
  <c r="AZ2064" i="23"/>
  <c r="BD2064" i="23" s="1"/>
  <c r="BB2064" i="23"/>
  <c r="AZ2065" i="23"/>
  <c r="BD2065" i="23" s="1"/>
  <c r="BB2065" i="23"/>
  <c r="AZ2066" i="23"/>
  <c r="BD2066" i="23" s="1"/>
  <c r="BB2066" i="23"/>
  <c r="AZ2067" i="23"/>
  <c r="BD2067" i="23" s="1"/>
  <c r="BB2067" i="23"/>
  <c r="AZ2068" i="23"/>
  <c r="BD2068" i="23" s="1"/>
  <c r="BB2068" i="23"/>
  <c r="AZ2069" i="23"/>
  <c r="BD2069" i="23" s="1"/>
  <c r="BB2069" i="23"/>
  <c r="AZ2070" i="23"/>
  <c r="BD2070" i="23" s="1"/>
  <c r="BB2070" i="23"/>
  <c r="AZ2071" i="23"/>
  <c r="BD2071" i="23" s="1"/>
  <c r="BB2071" i="23"/>
  <c r="AZ2072" i="23"/>
  <c r="BD2072" i="23" s="1"/>
  <c r="BB2072" i="23"/>
  <c r="AZ2073" i="23"/>
  <c r="BD2073" i="23" s="1"/>
  <c r="BB2073" i="23"/>
  <c r="AZ2074" i="23"/>
  <c r="BD2074" i="23" s="1"/>
  <c r="BB2074" i="23"/>
  <c r="AZ2075" i="23"/>
  <c r="BD2075" i="23" s="1"/>
  <c r="BB2075" i="23"/>
  <c r="AZ2076" i="23"/>
  <c r="BD2076" i="23" s="1"/>
  <c r="BB2076" i="23"/>
  <c r="AZ2077" i="23"/>
  <c r="BD2077" i="23" s="1"/>
  <c r="BB2077" i="23"/>
  <c r="AZ2078" i="23"/>
  <c r="BD2078" i="23" s="1"/>
  <c r="BB2078" i="23"/>
  <c r="AZ2079" i="23"/>
  <c r="BD2079" i="23" s="1"/>
  <c r="BB2079" i="23"/>
  <c r="AZ2080" i="23"/>
  <c r="BD2080" i="23" s="1"/>
  <c r="BB2080" i="23"/>
  <c r="AZ2081" i="23"/>
  <c r="BD2081" i="23" s="1"/>
  <c r="BB2081" i="23"/>
  <c r="AZ2082" i="23"/>
  <c r="BD2082" i="23" s="1"/>
  <c r="BB2082" i="23"/>
  <c r="AZ2083" i="23"/>
  <c r="BD2083" i="23" s="1"/>
  <c r="BB2083" i="23"/>
  <c r="AZ2084" i="23"/>
  <c r="BD2084" i="23" s="1"/>
  <c r="BB2084" i="23"/>
  <c r="AZ2085" i="23"/>
  <c r="BD2085" i="23" s="1"/>
  <c r="BB2085" i="23"/>
  <c r="AZ2086" i="23"/>
  <c r="BD2086" i="23" s="1"/>
  <c r="BB2086" i="23"/>
  <c r="AZ2087" i="23"/>
  <c r="BD2087" i="23" s="1"/>
  <c r="BB2087" i="23"/>
  <c r="AZ2088" i="23"/>
  <c r="BD2088" i="23" s="1"/>
  <c r="BB2088" i="23"/>
  <c r="AZ2089" i="23"/>
  <c r="BD2089" i="23" s="1"/>
  <c r="BB2089" i="23"/>
  <c r="AZ2090" i="23"/>
  <c r="BD2090" i="23" s="1"/>
  <c r="BB2090" i="23"/>
  <c r="AZ2091" i="23"/>
  <c r="BD2091" i="23" s="1"/>
  <c r="BB2091" i="23"/>
  <c r="AZ2092" i="23"/>
  <c r="BD2092" i="23" s="1"/>
  <c r="BB2092" i="23"/>
  <c r="AZ2093" i="23"/>
  <c r="BD2093" i="23" s="1"/>
  <c r="BB2093" i="23"/>
  <c r="AZ2094" i="23"/>
  <c r="BD2094" i="23" s="1"/>
  <c r="BB2094" i="23"/>
  <c r="AZ2095" i="23"/>
  <c r="BD2095" i="23" s="1"/>
  <c r="BB2095" i="23"/>
  <c r="AZ2096" i="23"/>
  <c r="BD2096" i="23" s="1"/>
  <c r="BB2096" i="23"/>
  <c r="AZ2097" i="23"/>
  <c r="BD2097" i="23" s="1"/>
  <c r="BB2097" i="23"/>
  <c r="AZ2098" i="23"/>
  <c r="BD2098" i="23" s="1"/>
  <c r="BB2098" i="23"/>
  <c r="AZ2099" i="23"/>
  <c r="BD2099" i="23" s="1"/>
  <c r="BB2099" i="23"/>
  <c r="AZ2100" i="23"/>
  <c r="BD2100" i="23" s="1"/>
  <c r="BB2100" i="23"/>
  <c r="AZ2101" i="23"/>
  <c r="BD2101" i="23" s="1"/>
  <c r="BB2101" i="23"/>
  <c r="AZ2102" i="23"/>
  <c r="BD2102" i="23" s="1"/>
  <c r="BB2102" i="23"/>
  <c r="AZ2103" i="23"/>
  <c r="BD2103" i="23" s="1"/>
  <c r="BB2103" i="23"/>
  <c r="AZ2104" i="23"/>
  <c r="BD2104" i="23" s="1"/>
  <c r="BB2104" i="23"/>
  <c r="AZ2105" i="23"/>
  <c r="BD2105" i="23" s="1"/>
  <c r="BB2105" i="23"/>
  <c r="AZ2106" i="23"/>
  <c r="BD2106" i="23" s="1"/>
  <c r="BB2106" i="23"/>
  <c r="AZ2107" i="23"/>
  <c r="BD2107" i="23" s="1"/>
  <c r="BB2107" i="23"/>
  <c r="AZ2108" i="23"/>
  <c r="BD2108" i="23" s="1"/>
  <c r="BB2108" i="23"/>
  <c r="AZ2109" i="23"/>
  <c r="BD2109" i="23" s="1"/>
  <c r="BB2109" i="23"/>
  <c r="AZ2110" i="23"/>
  <c r="BD2110" i="23" s="1"/>
  <c r="BB2110" i="23"/>
  <c r="AZ2111" i="23"/>
  <c r="BD2111" i="23" s="1"/>
  <c r="BB2111" i="23"/>
  <c r="AZ2112" i="23"/>
  <c r="BD2112" i="23" s="1"/>
  <c r="BB2112" i="23"/>
  <c r="AZ2113" i="23"/>
  <c r="BD2113" i="23" s="1"/>
  <c r="BB2113" i="23"/>
  <c r="AZ2114" i="23"/>
  <c r="BD2114" i="23" s="1"/>
  <c r="BB2114" i="23"/>
  <c r="AZ2115" i="23"/>
  <c r="BD2115" i="23" s="1"/>
  <c r="BB2115" i="23"/>
  <c r="AZ2116" i="23"/>
  <c r="BD2116" i="23" s="1"/>
  <c r="BB2116" i="23"/>
  <c r="AZ2117" i="23"/>
  <c r="BD2117" i="23" s="1"/>
  <c r="BB2117" i="23"/>
  <c r="AZ2118" i="23"/>
  <c r="BD2118" i="23" s="1"/>
  <c r="BB2118" i="23"/>
  <c r="AZ2119" i="23"/>
  <c r="BD2119" i="23" s="1"/>
  <c r="BB2119" i="23"/>
  <c r="AZ2120" i="23"/>
  <c r="BD2120" i="23" s="1"/>
  <c r="BB2120" i="23"/>
  <c r="AZ2121" i="23"/>
  <c r="BD2121" i="23" s="1"/>
  <c r="BB2121" i="23"/>
  <c r="AZ2122" i="23"/>
  <c r="BD2122" i="23" s="1"/>
  <c r="BB2122" i="23"/>
  <c r="AZ2123" i="23"/>
  <c r="BD2123" i="23" s="1"/>
  <c r="BB2123" i="23"/>
  <c r="AZ2124" i="23"/>
  <c r="BD2124" i="23" s="1"/>
  <c r="BB2124" i="23"/>
  <c r="AZ2125" i="23"/>
  <c r="BD2125" i="23" s="1"/>
  <c r="BB2125" i="23"/>
  <c r="AZ2126" i="23"/>
  <c r="BD2126" i="23" s="1"/>
  <c r="BB2126" i="23"/>
  <c r="AZ2127" i="23"/>
  <c r="BD2127" i="23" s="1"/>
  <c r="BB2127" i="23"/>
  <c r="AZ2128" i="23"/>
  <c r="BD2128" i="23" s="1"/>
  <c r="BB2128" i="23"/>
  <c r="AZ2129" i="23"/>
  <c r="BD2129" i="23" s="1"/>
  <c r="BB2129" i="23"/>
  <c r="AZ2130" i="23"/>
  <c r="BD2130" i="23" s="1"/>
  <c r="BB2130" i="23"/>
  <c r="AZ2131" i="23"/>
  <c r="BD2131" i="23" s="1"/>
  <c r="BB2131" i="23"/>
  <c r="AZ2132" i="23"/>
  <c r="BD2132" i="23" s="1"/>
  <c r="BB2132" i="23"/>
  <c r="AZ2133" i="23"/>
  <c r="BD2133" i="23" s="1"/>
  <c r="BB2133" i="23"/>
  <c r="AZ2134" i="23"/>
  <c r="BD2134" i="23" s="1"/>
  <c r="BB2134" i="23"/>
  <c r="AZ2135" i="23"/>
  <c r="BD2135" i="23" s="1"/>
  <c r="BB2135" i="23"/>
  <c r="AZ2136" i="23"/>
  <c r="BD2136" i="23" s="1"/>
  <c r="BB2136" i="23"/>
  <c r="AZ2137" i="23"/>
  <c r="BD2137" i="23" s="1"/>
  <c r="BB2137" i="23"/>
  <c r="AZ2138" i="23"/>
  <c r="BD2138" i="23" s="1"/>
  <c r="BB2138" i="23"/>
  <c r="AZ2139" i="23"/>
  <c r="BD2139" i="23" s="1"/>
  <c r="BB2139" i="23"/>
  <c r="AZ2140" i="23"/>
  <c r="BD2140" i="23" s="1"/>
  <c r="BB2140" i="23"/>
  <c r="AZ2141" i="23"/>
  <c r="BD2141" i="23" s="1"/>
  <c r="BB2141" i="23"/>
  <c r="AZ2142" i="23"/>
  <c r="BD2142" i="23" s="1"/>
  <c r="BB2142" i="23"/>
  <c r="AZ2143" i="23"/>
  <c r="BD2143" i="23" s="1"/>
  <c r="BB2143" i="23"/>
  <c r="AZ2144" i="23"/>
  <c r="BD2144" i="23" s="1"/>
  <c r="BB2144" i="23"/>
  <c r="AZ2145" i="23"/>
  <c r="BD2145" i="23" s="1"/>
  <c r="BB2145" i="23"/>
  <c r="AZ2146" i="23"/>
  <c r="BD2146" i="23" s="1"/>
  <c r="BB2146" i="23"/>
  <c r="AZ2147" i="23"/>
  <c r="BD2147" i="23" s="1"/>
  <c r="BB2147" i="23"/>
  <c r="AZ2148" i="23"/>
  <c r="BD2148" i="23" s="1"/>
  <c r="BB2148" i="23"/>
  <c r="AZ2149" i="23"/>
  <c r="BD2149" i="23" s="1"/>
  <c r="BB2149" i="23"/>
  <c r="AZ2150" i="23"/>
  <c r="BD2150" i="23" s="1"/>
  <c r="BB2150" i="23"/>
  <c r="AZ2151" i="23"/>
  <c r="BD2151" i="23" s="1"/>
  <c r="BB2151" i="23"/>
  <c r="AZ2152" i="23"/>
  <c r="BD2152" i="23" s="1"/>
  <c r="BB2152" i="23"/>
  <c r="AZ2153" i="23"/>
  <c r="BD2153" i="23" s="1"/>
  <c r="BB2153" i="23"/>
  <c r="AZ2154" i="23"/>
  <c r="BD2154" i="23" s="1"/>
  <c r="BB2154" i="23"/>
  <c r="AZ2155" i="23"/>
  <c r="BD2155" i="23" s="1"/>
  <c r="BB2155" i="23"/>
  <c r="AZ2156" i="23"/>
  <c r="BD2156" i="23" s="1"/>
  <c r="BB2156" i="23"/>
  <c r="AZ2157" i="23"/>
  <c r="BD2157" i="23" s="1"/>
  <c r="BB2157" i="23"/>
  <c r="AZ2158" i="23"/>
  <c r="BD2158" i="23" s="1"/>
  <c r="BB2158" i="23"/>
  <c r="AZ2159" i="23"/>
  <c r="BD2159" i="23" s="1"/>
  <c r="BB2159" i="23"/>
  <c r="AZ2160" i="23"/>
  <c r="BD2160" i="23" s="1"/>
  <c r="BB2160" i="23"/>
  <c r="AZ2161" i="23"/>
  <c r="BD2161" i="23" s="1"/>
  <c r="BB2161" i="23"/>
  <c r="AZ2162" i="23"/>
  <c r="BD2162" i="23" s="1"/>
  <c r="BB2162" i="23"/>
  <c r="AZ2163" i="23"/>
  <c r="BD2163" i="23" s="1"/>
  <c r="BB2163" i="23"/>
  <c r="AZ2164" i="23"/>
  <c r="BD2164" i="23" s="1"/>
  <c r="BB2164" i="23"/>
  <c r="AZ2165" i="23"/>
  <c r="BD2165" i="23" s="1"/>
  <c r="BB2165" i="23"/>
  <c r="AZ2166" i="23"/>
  <c r="BD2166" i="23" s="1"/>
  <c r="BB2166" i="23"/>
  <c r="AZ2167" i="23"/>
  <c r="BD2167" i="23" s="1"/>
  <c r="BB2167" i="23"/>
  <c r="AZ2168" i="23"/>
  <c r="BD2168" i="23" s="1"/>
  <c r="BB2168" i="23"/>
  <c r="AZ2169" i="23"/>
  <c r="BD2169" i="23" s="1"/>
  <c r="BB2169" i="23"/>
  <c r="AZ2170" i="23"/>
  <c r="BD2170" i="23" s="1"/>
  <c r="BB2170" i="23"/>
  <c r="AZ2171" i="23"/>
  <c r="BD2171" i="23" s="1"/>
  <c r="BB2171" i="23"/>
  <c r="AZ2172" i="23"/>
  <c r="BD2172" i="23" s="1"/>
  <c r="BB2172" i="23"/>
  <c r="AZ2173" i="23"/>
  <c r="BD2173" i="23" s="1"/>
  <c r="BB2173" i="23"/>
  <c r="AZ2174" i="23"/>
  <c r="BD2174" i="23" s="1"/>
  <c r="BB2174" i="23"/>
  <c r="AZ2175" i="23"/>
  <c r="BD2175" i="23" s="1"/>
  <c r="BB2175" i="23"/>
  <c r="AZ2176" i="23"/>
  <c r="BD2176" i="23" s="1"/>
  <c r="BB2176" i="23"/>
  <c r="AZ2177" i="23"/>
  <c r="BD2177" i="23" s="1"/>
  <c r="BB2177" i="23"/>
  <c r="AZ2178" i="23"/>
  <c r="BD2178" i="23" s="1"/>
  <c r="BB2178" i="23"/>
  <c r="AZ2179" i="23"/>
  <c r="BD2179" i="23" s="1"/>
  <c r="BB2179" i="23"/>
  <c r="AZ2180" i="23"/>
  <c r="BD2180" i="23" s="1"/>
  <c r="BB2180" i="23"/>
  <c r="AZ2181" i="23"/>
  <c r="BD2181" i="23" s="1"/>
  <c r="BB2181" i="23"/>
  <c r="AZ2182" i="23"/>
  <c r="BD2182" i="23" s="1"/>
  <c r="BB2182" i="23"/>
  <c r="AZ2183" i="23"/>
  <c r="BD2183" i="23" s="1"/>
  <c r="BB2183" i="23"/>
  <c r="AZ2184" i="23"/>
  <c r="BD2184" i="23" s="1"/>
  <c r="BB2184" i="23"/>
  <c r="AZ2185" i="23"/>
  <c r="BD2185" i="23" s="1"/>
  <c r="BB2185" i="23"/>
  <c r="AZ2186" i="23"/>
  <c r="BD2186" i="23" s="1"/>
  <c r="BB2186" i="23"/>
  <c r="AZ2187" i="23"/>
  <c r="BD2187" i="23" s="1"/>
  <c r="BB2187" i="23"/>
  <c r="AZ2188" i="23"/>
  <c r="BD2188" i="23" s="1"/>
  <c r="BB2188" i="23"/>
  <c r="AZ2189" i="23"/>
  <c r="BD2189" i="23" s="1"/>
  <c r="BB2189" i="23"/>
  <c r="AZ2190" i="23"/>
  <c r="BD2190" i="23" s="1"/>
  <c r="BB2190" i="23"/>
  <c r="AZ2191" i="23"/>
  <c r="BD2191" i="23" s="1"/>
  <c r="BB2191" i="23"/>
  <c r="AZ2192" i="23"/>
  <c r="BD2192" i="23" s="1"/>
  <c r="BB2192" i="23"/>
  <c r="AZ2193" i="23"/>
  <c r="BD2193" i="23" s="1"/>
  <c r="BB2193" i="23"/>
  <c r="AZ2194" i="23"/>
  <c r="BD2194" i="23" s="1"/>
  <c r="BB2194" i="23"/>
  <c r="AZ2195" i="23"/>
  <c r="BD2195" i="23" s="1"/>
  <c r="BB2195" i="23"/>
  <c r="AZ2196" i="23"/>
  <c r="BD2196" i="23" s="1"/>
  <c r="BB2196" i="23"/>
  <c r="AZ2197" i="23"/>
  <c r="BD2197" i="23" s="1"/>
  <c r="BB2197" i="23"/>
  <c r="AZ2198" i="23"/>
  <c r="BD2198" i="23" s="1"/>
  <c r="BB2198" i="23"/>
  <c r="AZ2199" i="23"/>
  <c r="BD2199" i="23" s="1"/>
  <c r="BB2199" i="23"/>
  <c r="AZ2200" i="23"/>
  <c r="BD2200" i="23" s="1"/>
  <c r="BB2200" i="23"/>
  <c r="AZ2201" i="23"/>
  <c r="BD2201" i="23" s="1"/>
  <c r="BB2201" i="23"/>
  <c r="AZ2202" i="23"/>
  <c r="BD2202" i="23" s="1"/>
  <c r="BB2202" i="23"/>
  <c r="AZ2203" i="23"/>
  <c r="BD2203" i="23" s="1"/>
  <c r="BB2203" i="23"/>
  <c r="AZ2204" i="23"/>
  <c r="BD2204" i="23" s="1"/>
  <c r="BB2204" i="23"/>
  <c r="AZ2205" i="23"/>
  <c r="BD2205" i="23" s="1"/>
  <c r="BB2205" i="23"/>
  <c r="AZ2206" i="23"/>
  <c r="BD2206" i="23" s="1"/>
  <c r="BB2206" i="23"/>
  <c r="AZ2207" i="23"/>
  <c r="BD2207" i="23" s="1"/>
  <c r="BB2207" i="23"/>
  <c r="AZ2208" i="23"/>
  <c r="BD2208" i="23" s="1"/>
  <c r="BB2208" i="23"/>
  <c r="AZ2209" i="23"/>
  <c r="BD2209" i="23" s="1"/>
  <c r="BB2209" i="23"/>
  <c r="AZ2210" i="23"/>
  <c r="BD2210" i="23" s="1"/>
  <c r="BB2210" i="23"/>
  <c r="AZ2211" i="23"/>
  <c r="BD2211" i="23" s="1"/>
  <c r="BB2211" i="23"/>
  <c r="AZ2212" i="23"/>
  <c r="BD2212" i="23" s="1"/>
  <c r="BB2212" i="23"/>
  <c r="AZ2213" i="23"/>
  <c r="BD2213" i="23" s="1"/>
  <c r="BB2213" i="23"/>
  <c r="AZ2214" i="23"/>
  <c r="BD2214" i="23" s="1"/>
  <c r="BB2214" i="23"/>
  <c r="AZ2215" i="23"/>
  <c r="BD2215" i="23" s="1"/>
  <c r="BB2215" i="23"/>
  <c r="AZ2216" i="23"/>
  <c r="BD2216" i="23" s="1"/>
  <c r="BB2216" i="23"/>
  <c r="AZ2217" i="23"/>
  <c r="BD2217" i="23" s="1"/>
  <c r="BB2217" i="23"/>
  <c r="AZ2218" i="23"/>
  <c r="BD2218" i="23" s="1"/>
  <c r="BB2218" i="23"/>
  <c r="AZ2219" i="23"/>
  <c r="BD2219" i="23" s="1"/>
  <c r="BB2219" i="23"/>
  <c r="AZ2220" i="23"/>
  <c r="BD2220" i="23" s="1"/>
  <c r="BB2220" i="23"/>
  <c r="AZ2221" i="23"/>
  <c r="BD2221" i="23" s="1"/>
  <c r="BB2221" i="23"/>
  <c r="AZ2222" i="23"/>
  <c r="BD2222" i="23" s="1"/>
  <c r="BB2222" i="23"/>
  <c r="AZ2223" i="23"/>
  <c r="BD2223" i="23" s="1"/>
  <c r="BB2223" i="23"/>
  <c r="AZ2224" i="23"/>
  <c r="BD2224" i="23" s="1"/>
  <c r="BB2224" i="23"/>
  <c r="AZ2225" i="23"/>
  <c r="BD2225" i="23" s="1"/>
  <c r="BB2225" i="23"/>
  <c r="AZ2226" i="23"/>
  <c r="BD2226" i="23" s="1"/>
  <c r="BB2226" i="23"/>
  <c r="AZ2227" i="23"/>
  <c r="BD2227" i="23" s="1"/>
  <c r="BB2227" i="23"/>
  <c r="AZ2228" i="23"/>
  <c r="BD2228" i="23" s="1"/>
  <c r="BB2228" i="23"/>
  <c r="AZ2229" i="23"/>
  <c r="BD2229" i="23" s="1"/>
  <c r="BB2229" i="23"/>
  <c r="AZ2230" i="23"/>
  <c r="BD2230" i="23" s="1"/>
  <c r="BB2230" i="23"/>
  <c r="AZ2231" i="23"/>
  <c r="BD2231" i="23" s="1"/>
  <c r="BB2231" i="23"/>
  <c r="AZ2232" i="23"/>
  <c r="BD2232" i="23" s="1"/>
  <c r="BB2232" i="23"/>
  <c r="AZ2233" i="23"/>
  <c r="BD2233" i="23" s="1"/>
  <c r="BB2233" i="23"/>
  <c r="AZ2234" i="23"/>
  <c r="BD2234" i="23" s="1"/>
  <c r="BB2234" i="23"/>
  <c r="AZ2235" i="23"/>
  <c r="BD2235" i="23" s="1"/>
  <c r="BB2235" i="23"/>
  <c r="AZ2236" i="23"/>
  <c r="BD2236" i="23" s="1"/>
  <c r="BB2236" i="23"/>
  <c r="AZ2237" i="23"/>
  <c r="BD2237" i="23" s="1"/>
  <c r="BB2237" i="23"/>
  <c r="AZ2238" i="23"/>
  <c r="BD2238" i="23" s="1"/>
  <c r="BB2238" i="23"/>
  <c r="AZ2239" i="23"/>
  <c r="BD2239" i="23" s="1"/>
  <c r="BB2239" i="23"/>
  <c r="AZ2240" i="23"/>
  <c r="BD2240" i="23" s="1"/>
  <c r="BB2240" i="23"/>
  <c r="AZ2241" i="23"/>
  <c r="BD2241" i="23" s="1"/>
  <c r="BB2241" i="23"/>
  <c r="AZ2242" i="23"/>
  <c r="BD2242" i="23" s="1"/>
  <c r="BB2242" i="23"/>
  <c r="AZ2243" i="23"/>
  <c r="BD2243" i="23" s="1"/>
  <c r="BB2243" i="23"/>
  <c r="AZ2244" i="23"/>
  <c r="BD2244" i="23" s="1"/>
  <c r="BB2244" i="23"/>
  <c r="AZ2245" i="23"/>
  <c r="BD2245" i="23" s="1"/>
  <c r="BB2245" i="23"/>
  <c r="AZ2246" i="23"/>
  <c r="BD2246" i="23" s="1"/>
  <c r="BB2246" i="23"/>
  <c r="AZ2247" i="23"/>
  <c r="BD2247" i="23" s="1"/>
  <c r="BB2247" i="23"/>
  <c r="AZ2248" i="23"/>
  <c r="BD2248" i="23" s="1"/>
  <c r="BB2248" i="23"/>
  <c r="AZ2249" i="23"/>
  <c r="BD2249" i="23" s="1"/>
  <c r="BB2249" i="23"/>
  <c r="AZ2250" i="23"/>
  <c r="BD2250" i="23" s="1"/>
  <c r="BB2250" i="23"/>
  <c r="AZ2251" i="23"/>
  <c r="BD2251" i="23" s="1"/>
  <c r="BB2251" i="23"/>
  <c r="AZ2252" i="23"/>
  <c r="BD2252" i="23" s="1"/>
  <c r="BB2252" i="23"/>
  <c r="AZ2253" i="23"/>
  <c r="BD2253" i="23" s="1"/>
  <c r="BB2253" i="23"/>
  <c r="AZ2254" i="23"/>
  <c r="BD2254" i="23" s="1"/>
  <c r="BB2254" i="23"/>
  <c r="AZ2255" i="23"/>
  <c r="BD2255" i="23" s="1"/>
  <c r="BB2255" i="23"/>
  <c r="AZ2256" i="23"/>
  <c r="BD2256" i="23" s="1"/>
  <c r="BB2256" i="23"/>
  <c r="AZ2257" i="23"/>
  <c r="BD2257" i="23" s="1"/>
  <c r="BB2257" i="23"/>
  <c r="AZ2258" i="23"/>
  <c r="BD2258" i="23" s="1"/>
  <c r="BB2258" i="23"/>
  <c r="AZ2259" i="23"/>
  <c r="BD2259" i="23" s="1"/>
  <c r="BB2259" i="23"/>
  <c r="AZ2260" i="23"/>
  <c r="BD2260" i="23" s="1"/>
  <c r="BB2260" i="23"/>
  <c r="AZ2261" i="23"/>
  <c r="BD2261" i="23" s="1"/>
  <c r="BB2261" i="23"/>
  <c r="AZ2262" i="23"/>
  <c r="BD2262" i="23" s="1"/>
  <c r="BB2262" i="23"/>
  <c r="AZ2263" i="23"/>
  <c r="BD2263" i="23" s="1"/>
  <c r="BB2263" i="23"/>
  <c r="AZ2264" i="23"/>
  <c r="BD2264" i="23" s="1"/>
  <c r="BB2264" i="23"/>
  <c r="AZ2265" i="23"/>
  <c r="BD2265" i="23" s="1"/>
  <c r="BB2265" i="23"/>
  <c r="AZ2266" i="23"/>
  <c r="BD2266" i="23" s="1"/>
  <c r="BB2266" i="23"/>
  <c r="AZ2267" i="23"/>
  <c r="BD2267" i="23" s="1"/>
  <c r="BB2267" i="23"/>
  <c r="AZ2268" i="23"/>
  <c r="BD2268" i="23" s="1"/>
  <c r="BB2268" i="23"/>
  <c r="AZ2269" i="23"/>
  <c r="BD2269" i="23" s="1"/>
  <c r="BB2269" i="23"/>
  <c r="AZ2270" i="23"/>
  <c r="BD2270" i="23" s="1"/>
  <c r="BB2270" i="23"/>
  <c r="AZ2271" i="23"/>
  <c r="BD2271" i="23" s="1"/>
  <c r="BB2271" i="23"/>
  <c r="AZ2272" i="23"/>
  <c r="BD2272" i="23" s="1"/>
  <c r="BB2272" i="23"/>
  <c r="AZ2273" i="23"/>
  <c r="BD2273" i="23" s="1"/>
  <c r="BB2273" i="23"/>
  <c r="AZ2274" i="23"/>
  <c r="BD2274" i="23" s="1"/>
  <c r="BB2274" i="23"/>
  <c r="AZ2275" i="23"/>
  <c r="BD2275" i="23" s="1"/>
  <c r="BB2275" i="23"/>
  <c r="AZ2276" i="23"/>
  <c r="BD2276" i="23" s="1"/>
  <c r="BB2276" i="23"/>
  <c r="AZ2277" i="23"/>
  <c r="BD2277" i="23" s="1"/>
  <c r="BB2277" i="23"/>
  <c r="AZ2278" i="23"/>
  <c r="BD2278" i="23" s="1"/>
  <c r="BB2278" i="23"/>
  <c r="AZ2279" i="23"/>
  <c r="BD2279" i="23" s="1"/>
  <c r="BB2279" i="23"/>
  <c r="AZ2280" i="23"/>
  <c r="BD2280" i="23" s="1"/>
  <c r="BB2280" i="23"/>
  <c r="AZ2281" i="23"/>
  <c r="BD2281" i="23" s="1"/>
  <c r="BB2281" i="23"/>
  <c r="AZ2282" i="23"/>
  <c r="BD2282" i="23" s="1"/>
  <c r="BB2282" i="23"/>
  <c r="AZ2283" i="23"/>
  <c r="BD2283" i="23" s="1"/>
  <c r="BB2283" i="23"/>
  <c r="AZ2284" i="23"/>
  <c r="BD2284" i="23" s="1"/>
  <c r="BB2284" i="23"/>
  <c r="AZ2285" i="23"/>
  <c r="BD2285" i="23" s="1"/>
  <c r="BB2285" i="23"/>
  <c r="AZ2286" i="23"/>
  <c r="BD2286" i="23" s="1"/>
  <c r="BB2286" i="23"/>
  <c r="AZ2287" i="23"/>
  <c r="BD2287" i="23" s="1"/>
  <c r="BB2287" i="23"/>
  <c r="AZ2288" i="23"/>
  <c r="BD2288" i="23" s="1"/>
  <c r="BB2288" i="23"/>
  <c r="AZ2289" i="23"/>
  <c r="BD2289" i="23" s="1"/>
  <c r="BB2289" i="23"/>
  <c r="AZ2290" i="23"/>
  <c r="BD2290" i="23" s="1"/>
  <c r="BB2290" i="23"/>
  <c r="AZ2291" i="23"/>
  <c r="BD2291" i="23" s="1"/>
  <c r="BB2291" i="23"/>
  <c r="AZ2292" i="23"/>
  <c r="BD2292" i="23" s="1"/>
  <c r="BB2292" i="23"/>
  <c r="AZ2293" i="23"/>
  <c r="BD2293" i="23" s="1"/>
  <c r="BB2293" i="23"/>
  <c r="AZ2294" i="23"/>
  <c r="BD2294" i="23" s="1"/>
  <c r="BB2294" i="23"/>
  <c r="AZ2295" i="23"/>
  <c r="BD2295" i="23" s="1"/>
  <c r="BB2295" i="23"/>
  <c r="AZ2296" i="23"/>
  <c r="BD2296" i="23" s="1"/>
  <c r="BB2296" i="23"/>
  <c r="AZ2297" i="23"/>
  <c r="BD2297" i="23" s="1"/>
  <c r="BB2297" i="23"/>
  <c r="AZ2298" i="23"/>
  <c r="BD2298" i="23" s="1"/>
  <c r="BB2298" i="23"/>
  <c r="AZ2299" i="23"/>
  <c r="BD2299" i="23" s="1"/>
  <c r="BB2299" i="23"/>
  <c r="AZ2300" i="23"/>
  <c r="BD2300" i="23" s="1"/>
  <c r="BB2300" i="23"/>
  <c r="AZ2301" i="23"/>
  <c r="BD2301" i="23" s="1"/>
  <c r="BB2301" i="23"/>
  <c r="AZ2302" i="23"/>
  <c r="BD2302" i="23" s="1"/>
  <c r="BB2302" i="23"/>
  <c r="AZ2303" i="23"/>
  <c r="BD2303" i="23" s="1"/>
  <c r="BB2303" i="23"/>
  <c r="AZ2304" i="23"/>
  <c r="BD2304" i="23" s="1"/>
  <c r="BB2304" i="23"/>
  <c r="AZ2305" i="23"/>
  <c r="BD2305" i="23" s="1"/>
  <c r="BB2305" i="23"/>
  <c r="AZ2306" i="23"/>
  <c r="BD2306" i="23" s="1"/>
  <c r="BB2306" i="23"/>
  <c r="AZ2307" i="23"/>
  <c r="BD2307" i="23" s="1"/>
  <c r="BB2307" i="23"/>
  <c r="AZ2308" i="23"/>
  <c r="BD2308" i="23" s="1"/>
  <c r="BB2308" i="23"/>
  <c r="AZ2309" i="23"/>
  <c r="BD2309" i="23" s="1"/>
  <c r="BB2309" i="23"/>
  <c r="AZ2310" i="23"/>
  <c r="BD2310" i="23" s="1"/>
  <c r="BB2310" i="23"/>
  <c r="AZ2311" i="23"/>
  <c r="BD2311" i="23" s="1"/>
  <c r="BB2311" i="23"/>
  <c r="AZ2312" i="23"/>
  <c r="BD2312" i="23" s="1"/>
  <c r="BB2312" i="23"/>
  <c r="AZ2313" i="23"/>
  <c r="BD2313" i="23" s="1"/>
  <c r="BB2313" i="23"/>
  <c r="AZ2314" i="23"/>
  <c r="BD2314" i="23" s="1"/>
  <c r="BB2314" i="23"/>
  <c r="AZ2315" i="23"/>
  <c r="BD2315" i="23" s="1"/>
  <c r="BB2315" i="23"/>
  <c r="AZ2316" i="23"/>
  <c r="BD2316" i="23" s="1"/>
  <c r="BB2316" i="23"/>
  <c r="AZ2317" i="23"/>
  <c r="BD2317" i="23" s="1"/>
  <c r="BB2317" i="23"/>
  <c r="AZ2318" i="23"/>
  <c r="BD2318" i="23" s="1"/>
  <c r="BB2318" i="23"/>
  <c r="AZ2319" i="23"/>
  <c r="BD2319" i="23" s="1"/>
  <c r="BB2319" i="23"/>
  <c r="AZ2320" i="23"/>
  <c r="BD2320" i="23" s="1"/>
  <c r="BB2320" i="23"/>
  <c r="AZ2321" i="23"/>
  <c r="BD2321" i="23" s="1"/>
  <c r="BB2321" i="23"/>
  <c r="AZ2322" i="23"/>
  <c r="BD2322" i="23" s="1"/>
  <c r="BB2322" i="23"/>
  <c r="AZ2323" i="23"/>
  <c r="BD2323" i="23" s="1"/>
  <c r="BB2323" i="23"/>
  <c r="AZ2324" i="23"/>
  <c r="BD2324" i="23" s="1"/>
  <c r="BB2324" i="23"/>
  <c r="AZ2325" i="23"/>
  <c r="BD2325" i="23" s="1"/>
  <c r="BB2325" i="23"/>
  <c r="AZ2326" i="23"/>
  <c r="BD2326" i="23" s="1"/>
  <c r="BB2326" i="23"/>
  <c r="AZ2327" i="23"/>
  <c r="BD2327" i="23" s="1"/>
  <c r="BB2327" i="23"/>
  <c r="AZ2328" i="23"/>
  <c r="BD2328" i="23" s="1"/>
  <c r="BB2328" i="23"/>
  <c r="AZ2329" i="23"/>
  <c r="BD2329" i="23" s="1"/>
  <c r="BB2329" i="23"/>
  <c r="AZ2330" i="23"/>
  <c r="BD2330" i="23" s="1"/>
  <c r="BB2330" i="23"/>
  <c r="AZ2331" i="23"/>
  <c r="BD2331" i="23" s="1"/>
  <c r="BB2331" i="23"/>
  <c r="AZ2332" i="23"/>
  <c r="BD2332" i="23" s="1"/>
  <c r="BB2332" i="23"/>
  <c r="AZ2333" i="23"/>
  <c r="BD2333" i="23" s="1"/>
  <c r="BB2333" i="23"/>
  <c r="AZ2334" i="23"/>
  <c r="BD2334" i="23" s="1"/>
  <c r="BB2334" i="23"/>
  <c r="AZ2335" i="23"/>
  <c r="BD2335" i="23" s="1"/>
  <c r="BB2335" i="23"/>
  <c r="AZ2336" i="23"/>
  <c r="BD2336" i="23" s="1"/>
  <c r="BB2336" i="23"/>
  <c r="AZ2337" i="23"/>
  <c r="BD2337" i="23" s="1"/>
  <c r="BB2337" i="23"/>
  <c r="AZ2338" i="23"/>
  <c r="BD2338" i="23" s="1"/>
  <c r="BB2338" i="23"/>
  <c r="AZ2339" i="23"/>
  <c r="BD2339" i="23" s="1"/>
  <c r="BB2339" i="23"/>
  <c r="AZ2340" i="23"/>
  <c r="BD2340" i="23" s="1"/>
  <c r="BB2340" i="23"/>
  <c r="AZ2341" i="23"/>
  <c r="BD2341" i="23" s="1"/>
  <c r="BB2341" i="23"/>
  <c r="AZ2342" i="23"/>
  <c r="BD2342" i="23" s="1"/>
  <c r="BB2342" i="23"/>
  <c r="AZ2343" i="23"/>
  <c r="BD2343" i="23" s="1"/>
  <c r="BB2343" i="23"/>
  <c r="AZ2344" i="23"/>
  <c r="BD2344" i="23" s="1"/>
  <c r="BB2344" i="23"/>
  <c r="AZ2345" i="23"/>
  <c r="BD2345" i="23" s="1"/>
  <c r="BB2345" i="23"/>
  <c r="AZ2346" i="23"/>
  <c r="BD2346" i="23" s="1"/>
  <c r="BB2346" i="23"/>
  <c r="AZ2347" i="23"/>
  <c r="BD2347" i="23" s="1"/>
  <c r="BB2347" i="23"/>
  <c r="AZ2348" i="23"/>
  <c r="BD2348" i="23" s="1"/>
  <c r="BB2348" i="23"/>
  <c r="AZ2349" i="23"/>
  <c r="BD2349" i="23" s="1"/>
  <c r="BB2349" i="23"/>
  <c r="AZ2350" i="23"/>
  <c r="BD2350" i="23" s="1"/>
  <c r="BB2350" i="23"/>
  <c r="AZ2351" i="23"/>
  <c r="BD2351" i="23" s="1"/>
  <c r="BB2351" i="23"/>
  <c r="AZ2352" i="23"/>
  <c r="BD2352" i="23" s="1"/>
  <c r="BB2352" i="23"/>
  <c r="AZ2353" i="23"/>
  <c r="BD2353" i="23" s="1"/>
  <c r="BB2353" i="23"/>
  <c r="AZ2354" i="23"/>
  <c r="BD2354" i="23" s="1"/>
  <c r="BB2354" i="23"/>
  <c r="AZ2355" i="23"/>
  <c r="BD2355" i="23" s="1"/>
  <c r="BB2355" i="23"/>
  <c r="AZ2356" i="23"/>
  <c r="BD2356" i="23" s="1"/>
  <c r="BB2356" i="23"/>
  <c r="AZ2357" i="23"/>
  <c r="BD2357" i="23" s="1"/>
  <c r="BB2357" i="23"/>
  <c r="AZ2358" i="23"/>
  <c r="BD2358" i="23" s="1"/>
  <c r="BB2358" i="23"/>
  <c r="AZ2359" i="23"/>
  <c r="BD2359" i="23" s="1"/>
  <c r="BB2359" i="23"/>
  <c r="AZ2360" i="23"/>
  <c r="BD2360" i="23" s="1"/>
  <c r="BB2360" i="23"/>
  <c r="AZ2361" i="23"/>
  <c r="BD2361" i="23" s="1"/>
  <c r="BB2361" i="23"/>
  <c r="AZ2362" i="23"/>
  <c r="BD2362" i="23" s="1"/>
  <c r="BB2362" i="23"/>
  <c r="AZ2363" i="23"/>
  <c r="BD2363" i="23" s="1"/>
  <c r="BB2363" i="23"/>
  <c r="AZ2364" i="23"/>
  <c r="BD2364" i="23" s="1"/>
  <c r="BB2364" i="23"/>
  <c r="AZ2365" i="23"/>
  <c r="BD2365" i="23" s="1"/>
  <c r="BB2365" i="23"/>
  <c r="AZ2366" i="23"/>
  <c r="BD2366" i="23" s="1"/>
  <c r="BB2366" i="23"/>
  <c r="BA4" i="24"/>
  <c r="BB3" i="24"/>
  <c r="AZ3" i="24"/>
  <c r="BD3" i="24" s="1"/>
  <c r="AZ3" i="19"/>
  <c r="BD3" i="19" s="1"/>
  <c r="BB3" i="19"/>
  <c r="AZ4" i="24"/>
  <c r="BD4" i="24" s="1"/>
  <c r="BA5" i="24"/>
  <c r="BB4" i="24"/>
  <c r="AZ5" i="24"/>
  <c r="BD5" i="24" s="1"/>
  <c r="BB5" i="24"/>
  <c r="BA6" i="24"/>
  <c r="BA7" i="24"/>
  <c r="AZ6" i="24"/>
  <c r="BD6" i="24" s="1"/>
  <c r="BB6" i="24"/>
  <c r="AZ7" i="24"/>
  <c r="BD7" i="24" s="1"/>
  <c r="BB7" i="24"/>
  <c r="BA8" i="24"/>
  <c r="AZ8" i="24"/>
  <c r="BD8" i="24" s="1"/>
  <c r="BA9" i="24"/>
  <c r="BB8" i="24"/>
  <c r="BB9" i="24"/>
  <c r="AZ9" i="24"/>
  <c r="BD9" i="24" s="1"/>
  <c r="BA10" i="24"/>
  <c r="BA11" i="24"/>
  <c r="AZ10" i="24"/>
  <c r="BD10" i="24" s="1"/>
  <c r="BB10" i="24"/>
  <c r="BB11" i="24"/>
  <c r="AZ11" i="24"/>
  <c r="BD11" i="24" s="1"/>
  <c r="BA12" i="24"/>
  <c r="BA13" i="24"/>
  <c r="AZ12" i="24"/>
  <c r="BD12" i="24" s="1"/>
  <c r="BB12" i="24"/>
  <c r="BB13" i="24"/>
  <c r="AZ13" i="24"/>
  <c r="BD13" i="24" s="1"/>
  <c r="BA14" i="24"/>
  <c r="AZ14" i="24"/>
  <c r="BD14" i="24" s="1"/>
  <c r="BB14" i="24"/>
  <c r="BA15" i="24"/>
  <c r="BA16" i="24"/>
  <c r="BB15" i="24"/>
  <c r="AZ15" i="24"/>
  <c r="BD15" i="24" s="1"/>
  <c r="AZ16" i="24"/>
  <c r="BD16" i="24" s="1"/>
  <c r="BB16" i="24"/>
  <c r="BA17" i="24"/>
  <c r="AZ17" i="24"/>
  <c r="BD17" i="24" s="1"/>
  <c r="BA18" i="24"/>
  <c r="BB17" i="24"/>
  <c r="BA19" i="24"/>
  <c r="BB18" i="24"/>
  <c r="AZ18" i="24"/>
  <c r="BD18" i="24" s="1"/>
  <c r="AZ19" i="24"/>
  <c r="BD19" i="24" s="1"/>
  <c r="BB19" i="24"/>
  <c r="BA20" i="24"/>
  <c r="BA21" i="24"/>
  <c r="AZ20" i="24"/>
  <c r="BD20" i="24" s="1"/>
  <c r="BB20" i="24"/>
  <c r="BA22" i="24"/>
  <c r="AZ21" i="24"/>
  <c r="BD21" i="24" s="1"/>
  <c r="BB21" i="24"/>
  <c r="BA23" i="24"/>
  <c r="BB22" i="24"/>
  <c r="AZ22" i="24"/>
  <c r="BD22" i="24" s="1"/>
  <c r="AZ23" i="24"/>
  <c r="BD23" i="24" s="1"/>
  <c r="BB23" i="24"/>
  <c r="BA24" i="24"/>
  <c r="BB24" i="24"/>
  <c r="BA25" i="24"/>
  <c r="AZ24" i="24"/>
  <c r="BD24" i="24" s="1"/>
  <c r="BA26" i="24"/>
  <c r="AZ25" i="24"/>
  <c r="BD25" i="24" s="1"/>
  <c r="BB25" i="24"/>
  <c r="AZ26" i="24"/>
  <c r="BD26" i="24" s="1"/>
  <c r="BB26" i="24"/>
  <c r="BA27" i="24"/>
  <c r="BA28" i="24"/>
  <c r="AZ27" i="24"/>
  <c r="BD27" i="24" s="1"/>
  <c r="BB27" i="24"/>
  <c r="BA29" i="24"/>
  <c r="AZ28" i="24"/>
  <c r="BD28" i="24" s="1"/>
  <c r="BB28" i="24"/>
  <c r="BB29" i="24"/>
  <c r="BA30" i="24"/>
  <c r="AZ29" i="24"/>
  <c r="BD29" i="24" s="1"/>
  <c r="AZ30" i="24"/>
  <c r="BD30" i="24" s="1"/>
  <c r="BA31" i="24"/>
  <c r="BB30" i="24"/>
  <c r="BA32" i="24"/>
  <c r="AZ31" i="24"/>
  <c r="BD31" i="24" s="1"/>
  <c r="BB31" i="24"/>
  <c r="AZ32" i="24"/>
  <c r="BD32" i="24" s="1"/>
  <c r="BB32" i="24"/>
  <c r="BA33" i="24"/>
  <c r="BA34" i="24"/>
  <c r="BB33" i="24"/>
  <c r="AZ33" i="24"/>
  <c r="BD33" i="24" s="1"/>
  <c r="BB34" i="24"/>
  <c r="AZ34" i="24"/>
  <c r="BD34" i="24" s="1"/>
  <c r="BA35" i="24"/>
  <c r="AZ35" i="24"/>
  <c r="BD35" i="24" s="1"/>
  <c r="BB35" i="24"/>
  <c r="BA36" i="24"/>
  <c r="BA37" i="24"/>
  <c r="BB36" i="24"/>
  <c r="AZ36" i="24"/>
  <c r="BD36" i="24" s="1"/>
  <c r="AZ37" i="24"/>
  <c r="BD37" i="24" s="1"/>
  <c r="BB37" i="24"/>
  <c r="BA38" i="24"/>
  <c r="BB38" i="24"/>
  <c r="AZ38" i="24"/>
  <c r="BD38" i="24" s="1"/>
  <c r="BA39" i="24"/>
  <c r="AZ39" i="24"/>
  <c r="BD39" i="24" s="1"/>
  <c r="BB39" i="24"/>
  <c r="BA40" i="24"/>
  <c r="BA41" i="24"/>
  <c r="BB40" i="24"/>
  <c r="AZ40" i="24"/>
  <c r="BD40" i="24" s="1"/>
  <c r="BB41" i="24"/>
  <c r="AZ41" i="24"/>
  <c r="BD41" i="24" s="1"/>
  <c r="BA42" i="24"/>
  <c r="AZ42" i="24"/>
  <c r="BD42" i="24" s="1"/>
  <c r="BB42" i="24"/>
  <c r="BA43" i="24"/>
  <c r="AZ43" i="24"/>
  <c r="BD43" i="24" s="1"/>
  <c r="BB43" i="24"/>
  <c r="BA44" i="24"/>
  <c r="BB44" i="24"/>
  <c r="BA45" i="24"/>
  <c r="AZ44" i="24"/>
  <c r="BD44" i="24" s="1"/>
  <c r="BB45" i="24"/>
  <c r="AZ45" i="24"/>
  <c r="BD45" i="24" s="1"/>
  <c r="BA46" i="24"/>
  <c r="AZ46" i="24"/>
  <c r="BD46" i="24" s="1"/>
  <c r="BB46" i="24"/>
  <c r="BA47" i="24"/>
  <c r="AZ47" i="24"/>
  <c r="BD47" i="24" s="1"/>
  <c r="BB47" i="24"/>
  <c r="BA48" i="24"/>
  <c r="BA49" i="24"/>
  <c r="BB48" i="24"/>
  <c r="AZ48" i="24"/>
  <c r="BD48" i="24" s="1"/>
  <c r="BB49" i="24"/>
  <c r="BA50" i="24"/>
  <c r="AZ49" i="24"/>
  <c r="BD49" i="24" s="1"/>
  <c r="AZ50" i="24"/>
  <c r="BD50" i="24" s="1"/>
  <c r="BB50" i="24"/>
  <c r="BA51" i="24"/>
  <c r="AZ51" i="24"/>
  <c r="BD51" i="24" s="1"/>
  <c r="BB51" i="24"/>
  <c r="BA52" i="24"/>
  <c r="BB52" i="24"/>
  <c r="BA53" i="24"/>
  <c r="AZ52" i="24"/>
  <c r="BD52" i="24" s="1"/>
  <c r="BB53" i="24"/>
  <c r="BA54" i="24"/>
  <c r="AZ53" i="24"/>
  <c r="BD53" i="24" s="1"/>
  <c r="AZ54" i="24"/>
  <c r="BD54" i="24" s="1"/>
  <c r="BB54" i="24"/>
  <c r="BA55" i="24"/>
  <c r="AZ55" i="24"/>
  <c r="BD55" i="24" s="1"/>
  <c r="BB55" i="24"/>
  <c r="BA56" i="24"/>
  <c r="BB56" i="24"/>
  <c r="BA57" i="24"/>
  <c r="AZ56" i="24"/>
  <c r="BD56" i="24" s="1"/>
  <c r="BA58" i="24"/>
  <c r="AZ57" i="24"/>
  <c r="BD57" i="24" s="1"/>
  <c r="BB57" i="24"/>
  <c r="BB58" i="24"/>
  <c r="AZ58" i="24"/>
  <c r="BD58" i="24" s="1"/>
  <c r="BA59" i="24"/>
  <c r="AZ59" i="24"/>
  <c r="BD59" i="24" s="1"/>
  <c r="BB59" i="24"/>
  <c r="BA60" i="24"/>
  <c r="BB60" i="24"/>
  <c r="BA61" i="24"/>
  <c r="AZ60" i="24"/>
  <c r="BD60" i="24" s="1"/>
  <c r="BA62" i="24"/>
  <c r="BB61" i="24"/>
  <c r="AZ61" i="24"/>
  <c r="BD61" i="24" s="1"/>
  <c r="AZ62" i="24"/>
  <c r="BD62" i="24" s="1"/>
  <c r="BB62" i="24"/>
  <c r="BA63" i="24"/>
  <c r="AZ63" i="24"/>
  <c r="BD63" i="24" s="1"/>
  <c r="BB63" i="24"/>
  <c r="BA64" i="24"/>
  <c r="BB64" i="24"/>
  <c r="BA65" i="24"/>
  <c r="AZ64" i="24"/>
  <c r="BD64" i="24" s="1"/>
  <c r="BA66" i="24"/>
  <c r="AZ65" i="24"/>
  <c r="BD65" i="24" s="1"/>
  <c r="BB65" i="24"/>
  <c r="BB66" i="24"/>
  <c r="AZ66" i="24"/>
  <c r="BD66" i="24" s="1"/>
  <c r="BA67" i="24"/>
  <c r="AZ67" i="24"/>
  <c r="BD67" i="24" s="1"/>
  <c r="BB67" i="24"/>
  <c r="BA68" i="24"/>
  <c r="BA69" i="24"/>
  <c r="BB68" i="24"/>
  <c r="AZ68" i="24"/>
  <c r="BD68" i="24" s="1"/>
  <c r="AZ69" i="24"/>
  <c r="BD69" i="24" s="1"/>
  <c r="BB69" i="24"/>
  <c r="BA70" i="24"/>
  <c r="BB70" i="24"/>
  <c r="AZ70" i="24"/>
  <c r="BD70" i="24" s="1"/>
  <c r="BA71" i="24"/>
  <c r="AZ71" i="24"/>
  <c r="BD71" i="24" s="1"/>
  <c r="BB71" i="24"/>
  <c r="BA72" i="24"/>
  <c r="BA73" i="24"/>
  <c r="BB72" i="24"/>
  <c r="AZ72" i="24"/>
  <c r="BD72" i="24" s="1"/>
  <c r="AZ73" i="24"/>
  <c r="BD73" i="24" s="1"/>
  <c r="BB73" i="24"/>
  <c r="BA74" i="24"/>
  <c r="AZ74" i="24"/>
  <c r="BD74" i="24" s="1"/>
  <c r="BB74" i="24"/>
  <c r="BA75" i="24"/>
  <c r="AZ75" i="24"/>
  <c r="BD75" i="24" s="1"/>
  <c r="BB75" i="24"/>
  <c r="BA76" i="24"/>
  <c r="BA77" i="24"/>
  <c r="BB76" i="24"/>
  <c r="AZ76" i="24"/>
  <c r="BD76" i="24" s="1"/>
  <c r="AZ77" i="24"/>
  <c r="BD77" i="24" s="1"/>
  <c r="BB77" i="24"/>
  <c r="BA78" i="24"/>
  <c r="AZ78" i="24"/>
  <c r="BD78" i="24" s="1"/>
  <c r="BB78" i="24"/>
  <c r="BA79" i="24"/>
  <c r="AZ79" i="24"/>
  <c r="BD79" i="24" s="1"/>
  <c r="BB79" i="24"/>
  <c r="BA80" i="24"/>
  <c r="BA81" i="24"/>
  <c r="BB80" i="24"/>
  <c r="AZ80" i="24"/>
  <c r="BD80" i="24" s="1"/>
  <c r="BB81" i="24"/>
  <c r="BA82" i="24"/>
  <c r="AZ81" i="24"/>
  <c r="BD81" i="24" s="1"/>
  <c r="AZ82" i="24"/>
  <c r="BD82" i="24" s="1"/>
  <c r="BA83" i="24"/>
  <c r="BB82" i="24"/>
  <c r="AZ83" i="24"/>
  <c r="BD83" i="24" s="1"/>
  <c r="BB83" i="24"/>
  <c r="BA84" i="24"/>
  <c r="BB84" i="24"/>
  <c r="BA85" i="24"/>
  <c r="AZ84" i="24"/>
  <c r="BD84" i="24" s="1"/>
  <c r="AZ85" i="24"/>
  <c r="BD85" i="24" s="1"/>
  <c r="BA86" i="24"/>
  <c r="BB85" i="24"/>
  <c r="AZ86" i="24"/>
  <c r="BD86" i="24" s="1"/>
  <c r="BB86" i="24"/>
  <c r="BA87" i="24"/>
  <c r="AZ87" i="24"/>
  <c r="BD87" i="24" s="1"/>
  <c r="BA88" i="24"/>
  <c r="BB87" i="24"/>
  <c r="AZ88" i="24"/>
  <c r="BD88" i="24" s="1"/>
  <c r="BB88" i="24"/>
  <c r="BA89" i="24"/>
  <c r="AZ89" i="24"/>
  <c r="BD89" i="24" s="1"/>
  <c r="BB89" i="24"/>
  <c r="BA90" i="24"/>
  <c r="AZ90" i="24"/>
  <c r="BD90" i="24" s="1"/>
  <c r="BA91" i="24"/>
  <c r="BB90" i="24"/>
  <c r="AZ91" i="24"/>
  <c r="BD91" i="24" s="1"/>
  <c r="BA92" i="24"/>
  <c r="BB91" i="24"/>
  <c r="AZ92" i="24"/>
  <c r="BD92" i="24" s="1"/>
  <c r="BB92" i="24"/>
  <c r="BA93" i="24"/>
  <c r="AZ93" i="24"/>
  <c r="BD93" i="24" s="1"/>
  <c r="BA94" i="24"/>
  <c r="BB93" i="24"/>
  <c r="BA95" i="24"/>
  <c r="BB94" i="24"/>
  <c r="AZ94" i="24"/>
  <c r="BD94" i="24" s="1"/>
  <c r="AZ95" i="24"/>
  <c r="BD95" i="24" s="1"/>
  <c r="BA96" i="24"/>
  <c r="BB95" i="24"/>
  <c r="AZ96" i="24"/>
  <c r="BD96" i="24" s="1"/>
  <c r="BA97" i="24"/>
  <c r="BB96" i="24"/>
  <c r="AZ97" i="24"/>
  <c r="BD97" i="24" s="1"/>
  <c r="BA98" i="24"/>
  <c r="BB97" i="24"/>
  <c r="AZ98" i="24"/>
  <c r="BD98" i="24" s="1"/>
  <c r="BA99" i="24"/>
  <c r="BB98" i="24"/>
  <c r="BA100" i="24"/>
  <c r="AZ99" i="24"/>
  <c r="BD99" i="24" s="1"/>
  <c r="BB99" i="24"/>
  <c r="BB100" i="24"/>
  <c r="AZ100" i="24"/>
  <c r="BD100" i="24" s="1"/>
  <c r="BA101" i="24"/>
  <c r="BA102" i="24"/>
  <c r="AZ101" i="24"/>
  <c r="BD101" i="24" s="1"/>
  <c r="BB101" i="24"/>
  <c r="AZ102" i="24"/>
  <c r="BD102" i="24" s="1"/>
  <c r="BB102" i="24"/>
  <c r="BA103" i="24"/>
  <c r="BA104" i="24"/>
  <c r="AZ103" i="24"/>
  <c r="BD103" i="24" s="1"/>
  <c r="BB103" i="24"/>
  <c r="AZ104" i="24"/>
  <c r="BD104" i="24" s="1"/>
  <c r="BA105" i="24"/>
  <c r="BB104" i="24"/>
  <c r="BA106" i="24"/>
  <c r="AZ105" i="24"/>
  <c r="BD105" i="24" s="1"/>
  <c r="BB105" i="24"/>
  <c r="BB106" i="24"/>
  <c r="BA107" i="24"/>
  <c r="AZ106" i="24"/>
  <c r="BD106" i="24" s="1"/>
  <c r="BB107" i="24"/>
  <c r="BA108" i="24"/>
  <c r="AZ107" i="24"/>
  <c r="BD107" i="24" s="1"/>
  <c r="AZ108" i="24"/>
  <c r="BD108" i="24" s="1"/>
  <c r="BB108" i="24"/>
  <c r="BA109" i="24"/>
  <c r="BB109" i="24"/>
  <c r="BA110" i="24"/>
  <c r="AZ109" i="24"/>
  <c r="BD109" i="24" s="1"/>
  <c r="BA111" i="24"/>
  <c r="AZ110" i="24"/>
  <c r="BD110" i="24" s="1"/>
  <c r="BB110" i="24"/>
  <c r="BB111" i="24"/>
  <c r="BA112" i="24"/>
  <c r="AZ111" i="24"/>
  <c r="BD111" i="24" s="1"/>
  <c r="BA113" i="24"/>
  <c r="AZ112" i="24"/>
  <c r="BD112" i="24" s="1"/>
  <c r="BB112" i="24"/>
  <c r="AZ113" i="24"/>
  <c r="BD113" i="24" s="1"/>
  <c r="BB113" i="24"/>
  <c r="BA114" i="24"/>
  <c r="BA115" i="24"/>
  <c r="BB114" i="24"/>
  <c r="AZ114" i="24"/>
  <c r="BD114" i="24" s="1"/>
  <c r="AZ115" i="24"/>
  <c r="BD115" i="24" s="1"/>
  <c r="BB115" i="24"/>
  <c r="BA116" i="24"/>
  <c r="AZ116" i="24"/>
  <c r="BD116" i="24" s="1"/>
  <c r="BB116" i="24"/>
  <c r="BA117" i="24"/>
  <c r="AZ117" i="24"/>
  <c r="BD117" i="24" s="1"/>
  <c r="BB117" i="24"/>
  <c r="BA118" i="24"/>
  <c r="BB118" i="24"/>
  <c r="BA119" i="24"/>
  <c r="AZ118" i="24"/>
  <c r="BD118" i="24" s="1"/>
  <c r="BA120" i="24"/>
  <c r="AZ119" i="24"/>
  <c r="BD119" i="24" s="1"/>
  <c r="BB119" i="24"/>
  <c r="BA121" i="24"/>
  <c r="AZ120" i="24"/>
  <c r="BD120" i="24" s="1"/>
  <c r="BB120" i="24"/>
  <c r="BA122" i="24"/>
  <c r="AZ121" i="24"/>
  <c r="BD121" i="24" s="1"/>
  <c r="BB121" i="24"/>
  <c r="BB122" i="24"/>
  <c r="BA123" i="24"/>
  <c r="AZ122" i="24"/>
  <c r="BD122" i="24" s="1"/>
  <c r="BA124" i="24"/>
  <c r="AZ123" i="24"/>
  <c r="BD123" i="24" s="1"/>
  <c r="BB123" i="24"/>
  <c r="AZ124" i="24"/>
  <c r="BD124" i="24" s="1"/>
  <c r="BB124" i="24"/>
  <c r="BA125" i="24"/>
  <c r="BA126" i="24"/>
  <c r="AZ125" i="24"/>
  <c r="BD125" i="24" s="1"/>
  <c r="BB125" i="24"/>
  <c r="AZ126" i="24"/>
  <c r="BD126" i="24" s="1"/>
  <c r="BB126" i="24"/>
  <c r="BA127" i="24"/>
  <c r="BA128" i="24"/>
  <c r="AZ127" i="24"/>
  <c r="BD127" i="24" s="1"/>
  <c r="BB127" i="24"/>
  <c r="AZ128" i="24"/>
  <c r="BD128" i="24" s="1"/>
  <c r="BA129" i="24"/>
  <c r="BB128" i="24"/>
  <c r="BB129" i="24"/>
  <c r="BA130" i="24"/>
  <c r="AZ129" i="24"/>
  <c r="BD129" i="24" s="1"/>
  <c r="BA131" i="24"/>
  <c r="BB130" i="24"/>
  <c r="AZ130" i="24"/>
  <c r="BD130" i="24" s="1"/>
  <c r="BB131" i="24"/>
  <c r="BA132" i="24"/>
  <c r="AZ131" i="24"/>
  <c r="BD131" i="24" s="1"/>
  <c r="AZ132" i="24"/>
  <c r="BD132" i="24" s="1"/>
  <c r="BB132" i="24"/>
  <c r="BA133" i="24"/>
  <c r="AZ133" i="24"/>
  <c r="BD133" i="24" s="1"/>
  <c r="BB133" i="24"/>
  <c r="BA134" i="24"/>
  <c r="BA135" i="24"/>
  <c r="AZ134" i="24"/>
  <c r="BD134" i="24" s="1"/>
  <c r="BB134" i="24"/>
  <c r="BB135" i="24"/>
  <c r="BA136" i="24"/>
  <c r="AZ135" i="24"/>
  <c r="BD135" i="24" s="1"/>
  <c r="BA137" i="24"/>
  <c r="AZ136" i="24"/>
  <c r="BD136" i="24" s="1"/>
  <c r="BB136" i="24"/>
  <c r="BB137" i="24"/>
  <c r="BA138" i="24"/>
  <c r="AZ137" i="24"/>
  <c r="BD137" i="24" s="1"/>
  <c r="BB138" i="24"/>
  <c r="BA139" i="24"/>
  <c r="AZ138" i="24"/>
  <c r="BD138" i="24" s="1"/>
  <c r="BB139" i="24"/>
  <c r="BA140" i="24"/>
  <c r="AZ139" i="24"/>
  <c r="BD139" i="24" s="1"/>
  <c r="AZ140" i="24"/>
  <c r="BD140" i="24" s="1"/>
  <c r="BB140" i="24"/>
  <c r="BA141" i="24"/>
  <c r="BA142" i="24"/>
  <c r="AZ141" i="24"/>
  <c r="BD141" i="24" s="1"/>
  <c r="BB141" i="24"/>
  <c r="AZ142" i="24"/>
  <c r="BD142" i="24" s="1"/>
  <c r="BA143" i="24"/>
  <c r="BB142" i="24"/>
  <c r="BA144" i="24"/>
  <c r="AZ143" i="24"/>
  <c r="BD143" i="24" s="1"/>
  <c r="BB143" i="24"/>
  <c r="BA145" i="24"/>
  <c r="AZ144" i="24"/>
  <c r="BD144" i="24" s="1"/>
  <c r="BB144" i="24"/>
  <c r="BA146" i="24"/>
  <c r="AZ145" i="24"/>
  <c r="BD145" i="24" s="1"/>
  <c r="BB145" i="24"/>
  <c r="BB146" i="24"/>
  <c r="BA147" i="24"/>
  <c r="AZ146" i="24"/>
  <c r="BD146" i="24" s="1"/>
  <c r="BA148" i="24"/>
  <c r="AZ147" i="24"/>
  <c r="BD147" i="24" s="1"/>
  <c r="BB147" i="24"/>
  <c r="AZ148" i="24"/>
  <c r="BD148" i="24" s="1"/>
  <c r="BB148" i="24"/>
  <c r="BA149" i="24"/>
  <c r="BA150" i="24"/>
  <c r="AZ149" i="24"/>
  <c r="BD149" i="24" s="1"/>
  <c r="BB149" i="24"/>
  <c r="AZ150" i="24"/>
  <c r="BD150" i="24" s="1"/>
  <c r="BA151" i="24"/>
  <c r="BB150" i="24"/>
  <c r="AZ151" i="24"/>
  <c r="BD151" i="24" s="1"/>
  <c r="BB151" i="24"/>
  <c r="BA152" i="24"/>
  <c r="BA153" i="24"/>
  <c r="AZ152" i="24"/>
  <c r="BD152" i="24" s="1"/>
  <c r="BB152" i="24"/>
  <c r="AZ153" i="24"/>
  <c r="BD153" i="24" s="1"/>
  <c r="BB153" i="24"/>
  <c r="BA154" i="24"/>
  <c r="BB154" i="24"/>
  <c r="BA155" i="24"/>
  <c r="AZ154" i="24"/>
  <c r="BD154" i="24" s="1"/>
  <c r="AZ155" i="24"/>
  <c r="BD155" i="24" s="1"/>
  <c r="BA156" i="24"/>
  <c r="BB155" i="24"/>
  <c r="AZ156" i="24"/>
  <c r="BD156" i="24" s="1"/>
  <c r="BB156" i="24"/>
  <c r="BA157" i="24"/>
  <c r="BA158" i="24"/>
  <c r="BB157" i="24"/>
  <c r="AZ157" i="24"/>
  <c r="BD157" i="24" s="1"/>
  <c r="AZ158" i="24"/>
  <c r="BD158" i="24" s="1"/>
  <c r="BA159" i="24"/>
  <c r="BB158" i="24"/>
  <c r="AZ159" i="24"/>
  <c r="BD159" i="24" s="1"/>
  <c r="BB159" i="24"/>
  <c r="BA160" i="24"/>
  <c r="BA161" i="24"/>
  <c r="AZ160" i="24"/>
  <c r="BD160" i="24" s="1"/>
  <c r="BB160" i="24"/>
  <c r="AZ161" i="24"/>
  <c r="BD161" i="24" s="1"/>
  <c r="BB161" i="24"/>
  <c r="BA162" i="24"/>
  <c r="BB162" i="24"/>
  <c r="BA163" i="24"/>
  <c r="AZ162" i="24"/>
  <c r="BD162" i="24" s="1"/>
  <c r="AZ163" i="24"/>
  <c r="BD163" i="24" s="1"/>
  <c r="BA164" i="24"/>
  <c r="BB163" i="24"/>
  <c r="AZ164" i="24"/>
  <c r="BD164" i="24" s="1"/>
  <c r="BB164" i="24"/>
  <c r="BA165" i="24"/>
  <c r="BB165" i="24"/>
  <c r="BA166" i="24"/>
  <c r="AZ165" i="24"/>
  <c r="BD165" i="24" s="1"/>
  <c r="AZ166" i="24"/>
  <c r="BD166" i="24" s="1"/>
  <c r="BA167" i="24"/>
  <c r="BB166" i="24"/>
  <c r="AZ167" i="24"/>
  <c r="BD167" i="24" s="1"/>
  <c r="BB167" i="24"/>
  <c r="BA168" i="24"/>
  <c r="BA169" i="24"/>
  <c r="AZ168" i="24"/>
  <c r="BD168" i="24" s="1"/>
  <c r="BB168" i="24"/>
  <c r="AZ169" i="24"/>
  <c r="BD169" i="24" s="1"/>
  <c r="BB169" i="24"/>
  <c r="BA170" i="24"/>
  <c r="BB170" i="24"/>
  <c r="BA171" i="24"/>
  <c r="AZ170" i="24"/>
  <c r="BD170" i="24" s="1"/>
  <c r="AZ171" i="24"/>
  <c r="BD171" i="24" s="1"/>
  <c r="BA172" i="24"/>
  <c r="BB171" i="24"/>
  <c r="AZ172" i="24"/>
  <c r="BD172" i="24" s="1"/>
  <c r="BB172" i="24"/>
  <c r="BA173" i="24"/>
  <c r="BB173" i="24"/>
  <c r="BA174" i="24"/>
  <c r="AZ173" i="24"/>
  <c r="BD173" i="24" s="1"/>
  <c r="AZ174" i="24"/>
  <c r="BD174" i="24" s="1"/>
  <c r="BA175" i="24"/>
  <c r="BB174" i="24"/>
  <c r="BB175" i="24"/>
  <c r="AZ175" i="24"/>
  <c r="BD175" i="24" s="1"/>
  <c r="BA176" i="24"/>
  <c r="BA177" i="24"/>
  <c r="AZ176" i="24"/>
  <c r="BD176" i="24" s="1"/>
  <c r="BB176" i="24"/>
  <c r="BA178" i="24"/>
  <c r="AZ177" i="24"/>
  <c r="BD177" i="24" s="1"/>
  <c r="BB177" i="24"/>
  <c r="BB178" i="24"/>
  <c r="BA179" i="24"/>
  <c r="AZ178" i="24"/>
  <c r="BD178" i="24" s="1"/>
  <c r="AZ179" i="24"/>
  <c r="BD179" i="24" s="1"/>
  <c r="BA180" i="24"/>
  <c r="BB179" i="24"/>
  <c r="BB180" i="24"/>
  <c r="AZ180" i="24"/>
  <c r="BD180" i="24" s="1"/>
  <c r="BA181" i="24"/>
  <c r="BB181" i="24"/>
  <c r="BA182" i="24"/>
  <c r="AZ181" i="24"/>
  <c r="BD181" i="24" s="1"/>
  <c r="BA183" i="24"/>
  <c r="AZ182" i="24"/>
  <c r="BD182" i="24" s="1"/>
  <c r="BB182" i="24"/>
  <c r="BB183" i="24"/>
  <c r="AZ183" i="24"/>
  <c r="BD183" i="24" s="1"/>
  <c r="BA184" i="24"/>
  <c r="BA185" i="24"/>
  <c r="AZ184" i="24"/>
  <c r="BD184" i="24" s="1"/>
  <c r="BB184" i="24"/>
  <c r="BB185" i="24"/>
  <c r="BA186" i="24"/>
  <c r="AZ185" i="24"/>
  <c r="BD185" i="24" s="1"/>
  <c r="BB186" i="24"/>
  <c r="BA187" i="24"/>
  <c r="AZ186" i="24"/>
  <c r="BD186" i="24" s="1"/>
  <c r="BA188" i="24"/>
  <c r="AZ187" i="24"/>
  <c r="BD187" i="24" s="1"/>
  <c r="BB187" i="24"/>
  <c r="BB188" i="24"/>
  <c r="AZ188" i="24"/>
  <c r="BD188" i="24" s="1"/>
  <c r="BA189" i="24"/>
  <c r="BB189" i="24"/>
  <c r="BA190" i="24"/>
  <c r="AZ189" i="24"/>
  <c r="BD189" i="24" s="1"/>
  <c r="BA191" i="24"/>
  <c r="AZ190" i="24"/>
  <c r="BD190" i="24" s="1"/>
  <c r="BB190" i="24"/>
  <c r="AZ191" i="24"/>
  <c r="BD191" i="24" s="1"/>
  <c r="BB191" i="24"/>
  <c r="BA192" i="24"/>
  <c r="BA193" i="24"/>
  <c r="AZ192" i="24"/>
  <c r="BD192" i="24" s="1"/>
  <c r="BB192" i="24"/>
  <c r="BB193" i="24"/>
  <c r="BA194" i="24"/>
  <c r="AZ193" i="24"/>
  <c r="BD193" i="24" s="1"/>
  <c r="BB194" i="24"/>
  <c r="BA195" i="24"/>
  <c r="AZ194" i="24"/>
  <c r="BD194" i="24" s="1"/>
  <c r="BA196" i="24"/>
  <c r="AZ195" i="24"/>
  <c r="BD195" i="24" s="1"/>
  <c r="BB195" i="24"/>
  <c r="AZ196" i="24"/>
  <c r="BD196" i="24" s="1"/>
  <c r="BB196" i="24"/>
  <c r="BA197" i="24"/>
  <c r="BA198" i="24"/>
  <c r="BB197" i="24"/>
  <c r="AZ197" i="24"/>
  <c r="BD197" i="24" s="1"/>
  <c r="BA199" i="24"/>
  <c r="AZ198" i="24"/>
  <c r="BD198" i="24" s="1"/>
  <c r="BB198" i="24"/>
  <c r="AZ199" i="24"/>
  <c r="BD199" i="24" s="1"/>
  <c r="BB199" i="24"/>
  <c r="BA200" i="24"/>
  <c r="BA201" i="24"/>
  <c r="AZ200" i="24"/>
  <c r="BD200" i="24" s="1"/>
  <c r="BB200" i="24"/>
  <c r="AZ201" i="24"/>
  <c r="BD201" i="24" s="1"/>
  <c r="BB201" i="24"/>
  <c r="BA202" i="24"/>
  <c r="BB202" i="24"/>
  <c r="BA203" i="24"/>
  <c r="AZ202" i="24"/>
  <c r="BD202" i="24" s="1"/>
  <c r="BA204" i="24"/>
  <c r="AZ203" i="24"/>
  <c r="BD203" i="24" s="1"/>
  <c r="BB203" i="24"/>
  <c r="AZ204" i="24"/>
  <c r="BD204" i="24" s="1"/>
  <c r="BB204" i="24"/>
  <c r="BA205" i="24"/>
  <c r="BA206" i="24"/>
  <c r="BB205" i="24"/>
  <c r="AZ205" i="24"/>
  <c r="BD205" i="24" s="1"/>
  <c r="AZ206" i="24"/>
  <c r="BD206" i="24" s="1"/>
  <c r="BA207" i="24"/>
  <c r="BB206" i="24"/>
  <c r="AZ207" i="24"/>
  <c r="BD207" i="24" s="1"/>
  <c r="BB207" i="24"/>
  <c r="BA208" i="24"/>
  <c r="BA209" i="24"/>
  <c r="AZ208" i="24"/>
  <c r="BD208" i="24" s="1"/>
  <c r="BB208" i="24"/>
  <c r="AZ209" i="24"/>
  <c r="BD209" i="24" s="1"/>
  <c r="BB209" i="24"/>
  <c r="BA210" i="24"/>
  <c r="BB210" i="24"/>
  <c r="BA211" i="24"/>
  <c r="AZ210" i="24"/>
  <c r="BD210" i="24" s="1"/>
  <c r="AZ211" i="24"/>
  <c r="BD211" i="24" s="1"/>
  <c r="BA212" i="24"/>
  <c r="BB211" i="24"/>
  <c r="AZ212" i="24"/>
  <c r="BD212" i="24" s="1"/>
  <c r="BB212" i="24"/>
  <c r="BA213" i="24"/>
  <c r="BA214" i="24"/>
  <c r="BB213" i="24"/>
  <c r="AZ213" i="24"/>
  <c r="BD213" i="24" s="1"/>
  <c r="AZ214" i="24"/>
  <c r="BD214" i="24" s="1"/>
  <c r="BA215" i="24"/>
  <c r="BB214" i="24"/>
  <c r="AZ215" i="24"/>
  <c r="BD215" i="24" s="1"/>
  <c r="BB215" i="24"/>
  <c r="BA216" i="24"/>
  <c r="BA217" i="24"/>
  <c r="AZ216" i="24"/>
  <c r="BD216" i="24" s="1"/>
  <c r="BB216" i="24"/>
  <c r="AZ217" i="24"/>
  <c r="BD217" i="24" s="1"/>
  <c r="BB217" i="24"/>
  <c r="BA218" i="24"/>
  <c r="BB218" i="24"/>
  <c r="BA219" i="24"/>
  <c r="AZ218" i="24"/>
  <c r="BD218" i="24" s="1"/>
  <c r="AZ219" i="24"/>
  <c r="BD219" i="24" s="1"/>
  <c r="BA220" i="24"/>
  <c r="BB219" i="24"/>
  <c r="AZ220" i="24"/>
  <c r="BD220" i="24" s="1"/>
  <c r="BB220" i="24"/>
  <c r="BA221" i="24"/>
  <c r="BA222" i="24"/>
  <c r="BB221" i="24"/>
  <c r="AZ221" i="24"/>
  <c r="BD221" i="24" s="1"/>
  <c r="AZ222" i="24"/>
  <c r="BD222" i="24" s="1"/>
  <c r="BA223" i="24"/>
  <c r="BB222" i="24"/>
  <c r="AZ223" i="24"/>
  <c r="BD223" i="24" s="1"/>
  <c r="BB223" i="24"/>
  <c r="BA224" i="24"/>
  <c r="BA225" i="24"/>
  <c r="AZ224" i="24"/>
  <c r="BD224" i="24" s="1"/>
  <c r="BB224" i="24"/>
  <c r="AZ225" i="24"/>
  <c r="BD225" i="24" s="1"/>
  <c r="BB225" i="24"/>
  <c r="BA226" i="24"/>
  <c r="BB226" i="24"/>
  <c r="BA227" i="24"/>
  <c r="AZ226" i="24"/>
  <c r="BD226" i="24" s="1"/>
  <c r="AZ227" i="24"/>
  <c r="BD227" i="24" s="1"/>
  <c r="BA228" i="24"/>
  <c r="BB227" i="24"/>
  <c r="AZ228" i="24"/>
  <c r="BD228" i="24" s="1"/>
  <c r="BB228" i="24"/>
  <c r="BA229" i="24"/>
  <c r="BB229" i="24"/>
  <c r="BA230" i="24"/>
  <c r="AZ229" i="24"/>
  <c r="BD229" i="24" s="1"/>
  <c r="AZ230" i="24"/>
  <c r="BD230" i="24" s="1"/>
  <c r="BA231" i="24"/>
  <c r="BB230" i="24"/>
  <c r="AZ231" i="24"/>
  <c r="BD231" i="24" s="1"/>
  <c r="BB231" i="24"/>
  <c r="BA232" i="24"/>
  <c r="BA233" i="24"/>
  <c r="AZ232" i="24"/>
  <c r="BD232" i="24" s="1"/>
  <c r="BB232" i="24"/>
  <c r="AZ233" i="24"/>
  <c r="BD233" i="24" s="1"/>
  <c r="BB233" i="24"/>
  <c r="BA234" i="24"/>
  <c r="BB234" i="24"/>
  <c r="BA235" i="24"/>
  <c r="AZ234" i="24"/>
  <c r="BD234" i="24" s="1"/>
  <c r="AZ235" i="24"/>
  <c r="BD235" i="24" s="1"/>
  <c r="BA236" i="24"/>
  <c r="BB235" i="24"/>
  <c r="AZ236" i="24"/>
  <c r="BD236" i="24" s="1"/>
  <c r="BB236" i="24"/>
  <c r="BA237" i="24"/>
  <c r="BB237" i="24"/>
  <c r="BA238" i="24"/>
  <c r="AZ237" i="24"/>
  <c r="BD237" i="24" s="1"/>
  <c r="AZ238" i="24"/>
  <c r="BD238" i="24" s="1"/>
  <c r="BA239" i="24"/>
  <c r="BB238" i="24"/>
  <c r="BB239" i="24"/>
  <c r="AZ239" i="24"/>
  <c r="BD239" i="24" s="1"/>
  <c r="BA240" i="24"/>
  <c r="BA241" i="24"/>
  <c r="AZ240" i="24"/>
  <c r="BD240" i="24" s="1"/>
  <c r="BB240" i="24"/>
  <c r="BA242" i="24"/>
  <c r="AZ241" i="24"/>
  <c r="BD241" i="24" s="1"/>
  <c r="BB241" i="24"/>
  <c r="BB242" i="24"/>
  <c r="BA243" i="24"/>
  <c r="AZ242" i="24"/>
  <c r="BD242" i="24" s="1"/>
  <c r="AZ243" i="24"/>
  <c r="BD243" i="24" s="1"/>
  <c r="BA244" i="24"/>
  <c r="BB243" i="24"/>
  <c r="BB244" i="24"/>
  <c r="AZ244" i="24"/>
  <c r="BD244" i="24" s="1"/>
  <c r="BA245" i="24"/>
  <c r="BB245" i="24"/>
  <c r="BA246" i="24"/>
  <c r="AZ245" i="24"/>
  <c r="BD245" i="24" s="1"/>
  <c r="BA247" i="24"/>
  <c r="AZ246" i="24"/>
  <c r="BD246" i="24" s="1"/>
  <c r="BB246" i="24"/>
  <c r="BB247" i="24"/>
  <c r="AZ247" i="24"/>
  <c r="BD247" i="24" s="1"/>
  <c r="BA248" i="24"/>
  <c r="BA249" i="24"/>
  <c r="AZ248" i="24"/>
  <c r="BD248" i="24" s="1"/>
  <c r="BB248" i="24"/>
  <c r="BB249" i="24"/>
  <c r="BA250" i="24"/>
  <c r="AZ249" i="24"/>
  <c r="BD249" i="24" s="1"/>
  <c r="BB250" i="24"/>
  <c r="BA251" i="24"/>
  <c r="AZ250" i="24"/>
  <c r="BD250" i="24" s="1"/>
  <c r="BA252" i="24"/>
  <c r="AZ251" i="24"/>
  <c r="BD251" i="24" s="1"/>
  <c r="BB251" i="24"/>
  <c r="BB252" i="24"/>
  <c r="AZ252" i="24"/>
  <c r="BD252" i="24" s="1"/>
  <c r="BA253" i="24"/>
  <c r="BB253" i="24"/>
  <c r="BA254" i="24"/>
  <c r="AZ253" i="24"/>
  <c r="BD253" i="24" s="1"/>
  <c r="BA255" i="24"/>
  <c r="AZ254" i="24"/>
  <c r="BD254" i="24" s="1"/>
  <c r="BB254" i="24"/>
  <c r="AZ255" i="24"/>
  <c r="BD255" i="24" s="1"/>
  <c r="BB255" i="24"/>
  <c r="BA256" i="24"/>
  <c r="BA257" i="24"/>
  <c r="AZ256" i="24"/>
  <c r="BD256" i="24" s="1"/>
  <c r="BB256" i="24"/>
  <c r="BB257" i="24"/>
  <c r="BA258" i="24"/>
  <c r="AZ257" i="24"/>
  <c r="BD257" i="24" s="1"/>
  <c r="BB258" i="24"/>
  <c r="BA259" i="24"/>
  <c r="AZ258" i="24"/>
  <c r="BD258" i="24" s="1"/>
  <c r="BA260" i="24"/>
  <c r="AZ259" i="24"/>
  <c r="BD259" i="24" s="1"/>
  <c r="BB259" i="24"/>
  <c r="AZ260" i="24"/>
  <c r="BD260" i="24" s="1"/>
  <c r="BB260" i="24"/>
  <c r="BA261" i="24"/>
  <c r="BA262" i="24"/>
  <c r="BB261" i="24"/>
  <c r="AZ261" i="24"/>
  <c r="BD261" i="24" s="1"/>
  <c r="BA263" i="24"/>
  <c r="AZ262" i="24"/>
  <c r="BD262" i="24" s="1"/>
  <c r="BB262" i="24"/>
  <c r="AZ263" i="24"/>
  <c r="BD263" i="24" s="1"/>
  <c r="BB263" i="24"/>
  <c r="BA264" i="24"/>
  <c r="BA265" i="24"/>
  <c r="AZ264" i="24"/>
  <c r="BD264" i="24" s="1"/>
  <c r="BB264" i="24"/>
  <c r="AZ265" i="24"/>
  <c r="BD265" i="24" s="1"/>
  <c r="BB265" i="24"/>
  <c r="BA266" i="24"/>
  <c r="BB266" i="24"/>
  <c r="BA267" i="24"/>
  <c r="AZ266" i="24"/>
  <c r="BD266" i="24" s="1"/>
  <c r="BA268" i="24"/>
  <c r="AZ267" i="24"/>
  <c r="BD267" i="24" s="1"/>
  <c r="BB267" i="24"/>
  <c r="AZ268" i="24"/>
  <c r="BD268" i="24" s="1"/>
  <c r="BB268" i="24"/>
  <c r="BA269" i="24"/>
  <c r="BA270" i="24"/>
  <c r="BB269" i="24"/>
  <c r="AZ269" i="24"/>
  <c r="BD269" i="24" s="1"/>
  <c r="AZ270" i="24"/>
  <c r="BD270" i="24" s="1"/>
  <c r="BA271" i="24"/>
  <c r="BB270" i="24"/>
  <c r="AZ271" i="24"/>
  <c r="BD271" i="24" s="1"/>
  <c r="BB271" i="24"/>
  <c r="BA272" i="24"/>
  <c r="BA273" i="24"/>
  <c r="AZ272" i="24"/>
  <c r="BD272" i="24" s="1"/>
  <c r="BB272" i="24"/>
  <c r="AZ273" i="24"/>
  <c r="BD273" i="24" s="1"/>
  <c r="BB273" i="24"/>
  <c r="BA274" i="24"/>
  <c r="BB274" i="24"/>
  <c r="BA275" i="24"/>
  <c r="AZ274" i="24"/>
  <c r="BD274" i="24" s="1"/>
  <c r="AZ275" i="24"/>
  <c r="BD275" i="24" s="1"/>
  <c r="BA276" i="24"/>
  <c r="BB275" i="24"/>
  <c r="AZ276" i="24"/>
  <c r="BD276" i="24" s="1"/>
  <c r="BB276" i="24"/>
  <c r="BA277" i="24"/>
  <c r="BA278" i="24"/>
  <c r="BB277" i="24"/>
  <c r="AZ277" i="24"/>
  <c r="BD277" i="24" s="1"/>
  <c r="AZ278" i="24"/>
  <c r="BD278" i="24" s="1"/>
  <c r="BA279" i="24"/>
  <c r="BB278" i="24"/>
  <c r="AZ279" i="24"/>
  <c r="BD279" i="24" s="1"/>
  <c r="BB279" i="24"/>
  <c r="BA280" i="24"/>
  <c r="BA281" i="24"/>
  <c r="AZ280" i="24"/>
  <c r="BD280" i="24" s="1"/>
  <c r="BB280" i="24"/>
  <c r="AZ281" i="24"/>
  <c r="BD281" i="24" s="1"/>
  <c r="BB281" i="24"/>
  <c r="BA282" i="24"/>
  <c r="BB282" i="24"/>
  <c r="BA283" i="24"/>
  <c r="AZ282" i="24"/>
  <c r="BD282" i="24" s="1"/>
  <c r="AZ283" i="24"/>
  <c r="BD283" i="24" s="1"/>
  <c r="BA284" i="24"/>
  <c r="BB283" i="24"/>
  <c r="AZ284" i="24"/>
  <c r="BD284" i="24" s="1"/>
  <c r="BB284" i="24"/>
  <c r="BA285" i="24"/>
  <c r="BA286" i="24"/>
  <c r="BB285" i="24"/>
  <c r="AZ285" i="24"/>
  <c r="BD285" i="24" s="1"/>
  <c r="AZ286" i="24"/>
  <c r="BD286" i="24" s="1"/>
  <c r="BA287" i="24"/>
  <c r="BB286" i="24"/>
  <c r="AZ287" i="24"/>
  <c r="BD287" i="24" s="1"/>
  <c r="BB287" i="24"/>
  <c r="BA288" i="24"/>
  <c r="BA289" i="24"/>
  <c r="AZ288" i="24"/>
  <c r="BD288" i="24" s="1"/>
  <c r="BB288" i="24"/>
  <c r="AZ289" i="24"/>
  <c r="BD289" i="24" s="1"/>
  <c r="BB289" i="24"/>
  <c r="BA290" i="24"/>
  <c r="BB290" i="24"/>
  <c r="BA291" i="24"/>
  <c r="AZ290" i="24"/>
  <c r="BD290" i="24" s="1"/>
  <c r="AZ291" i="24"/>
  <c r="BD291" i="24" s="1"/>
  <c r="BA292" i="24"/>
  <c r="BB291" i="24"/>
  <c r="AZ292" i="24"/>
  <c r="BD292" i="24" s="1"/>
  <c r="BB292" i="24"/>
  <c r="BA293" i="24"/>
  <c r="BB293" i="24"/>
  <c r="BA294" i="24"/>
  <c r="AZ293" i="24"/>
  <c r="BD293" i="24" s="1"/>
  <c r="AZ294" i="24"/>
  <c r="BD294" i="24" s="1"/>
  <c r="BA295" i="24"/>
  <c r="BB294" i="24"/>
  <c r="AZ295" i="24"/>
  <c r="BD295" i="24" s="1"/>
  <c r="BB295" i="24"/>
  <c r="BA296" i="24"/>
  <c r="BA297" i="24"/>
  <c r="AZ296" i="24"/>
  <c r="BD296" i="24" s="1"/>
  <c r="BB296" i="24"/>
  <c r="AZ297" i="24"/>
  <c r="BD297" i="24" s="1"/>
  <c r="BB297" i="24"/>
  <c r="BA298" i="24"/>
  <c r="BB298" i="24"/>
  <c r="BA299" i="24"/>
  <c r="AZ298" i="24"/>
  <c r="BD298" i="24" s="1"/>
  <c r="AZ299" i="24"/>
  <c r="BD299" i="24" s="1"/>
  <c r="BA300" i="24"/>
  <c r="BB299" i="24"/>
  <c r="AZ300" i="24"/>
  <c r="BD300" i="24" s="1"/>
  <c r="BB300" i="24"/>
  <c r="BA301" i="24"/>
  <c r="BB301" i="24"/>
  <c r="BA302" i="24"/>
  <c r="AZ301" i="24"/>
  <c r="BD301" i="24" s="1"/>
  <c r="AZ302" i="24"/>
  <c r="BD302" i="24" s="1"/>
  <c r="BA303" i="24"/>
  <c r="BB302" i="24"/>
  <c r="BB303" i="24"/>
  <c r="AZ303" i="24"/>
  <c r="BD303" i="24" s="1"/>
  <c r="BA304" i="24"/>
  <c r="BA305" i="24"/>
  <c r="AZ304" i="24"/>
  <c r="BD304" i="24" s="1"/>
  <c r="BB304" i="24"/>
  <c r="BA306" i="24"/>
  <c r="AZ305" i="24"/>
  <c r="BD305" i="24" s="1"/>
  <c r="BB305" i="24"/>
  <c r="BB306" i="24"/>
  <c r="BA307" i="24"/>
  <c r="AZ306" i="24"/>
  <c r="BD306" i="24" s="1"/>
  <c r="AZ307" i="24"/>
  <c r="BD307" i="24" s="1"/>
  <c r="BA308" i="24"/>
  <c r="BB307" i="24"/>
  <c r="BB308" i="24"/>
  <c r="AZ308" i="24"/>
  <c r="BD308" i="24" s="1"/>
  <c r="BA309" i="24"/>
  <c r="BB309" i="24"/>
  <c r="BA310" i="24"/>
  <c r="AZ309" i="24"/>
  <c r="BD309" i="24" s="1"/>
  <c r="BA311" i="24"/>
  <c r="AZ310" i="24"/>
  <c r="BD310" i="24" s="1"/>
  <c r="BB310" i="24"/>
  <c r="BB311" i="24"/>
  <c r="AZ311" i="24"/>
  <c r="BD311" i="24" s="1"/>
  <c r="BA312" i="24"/>
  <c r="BA313" i="24"/>
  <c r="AZ312" i="24"/>
  <c r="BD312" i="24" s="1"/>
  <c r="BB312" i="24"/>
  <c r="BB313" i="24"/>
  <c r="BA314" i="24"/>
  <c r="AZ313" i="24"/>
  <c r="BD313" i="24" s="1"/>
  <c r="BB314" i="24"/>
  <c r="BA315" i="24"/>
  <c r="AZ314" i="24"/>
  <c r="BD314" i="24" s="1"/>
  <c r="BA316" i="24"/>
  <c r="AZ315" i="24"/>
  <c r="BD315" i="24" s="1"/>
  <c r="BB315" i="24"/>
  <c r="BB316" i="24"/>
  <c r="AZ316" i="24"/>
  <c r="BD316" i="24" s="1"/>
  <c r="BA317" i="24"/>
  <c r="BB317" i="24"/>
  <c r="BA318" i="24"/>
  <c r="AZ317" i="24"/>
  <c r="BD317" i="24" s="1"/>
  <c r="BA319" i="24"/>
  <c r="AZ318" i="24"/>
  <c r="BD318" i="24" s="1"/>
  <c r="BB318" i="24"/>
  <c r="AZ319" i="24"/>
  <c r="BD319" i="24" s="1"/>
  <c r="BB319" i="24"/>
  <c r="BA320" i="24"/>
  <c r="BA321" i="24"/>
  <c r="AZ320" i="24"/>
  <c r="BD320" i="24" s="1"/>
  <c r="BB320" i="24"/>
  <c r="BB321" i="24"/>
  <c r="BA322" i="24"/>
  <c r="AZ321" i="24"/>
  <c r="BD321" i="24" s="1"/>
  <c r="BB322" i="24"/>
  <c r="BA323" i="24"/>
  <c r="AZ322" i="24"/>
  <c r="BD322" i="24" s="1"/>
  <c r="BA324" i="24"/>
  <c r="AZ323" i="24"/>
  <c r="BD323" i="24" s="1"/>
  <c r="BB323" i="24"/>
  <c r="AZ324" i="24"/>
  <c r="BD324" i="24" s="1"/>
  <c r="BB324" i="24"/>
  <c r="BA325" i="24"/>
  <c r="BA326" i="24"/>
  <c r="BB325" i="24"/>
  <c r="AZ325" i="24"/>
  <c r="BD325" i="24" s="1"/>
  <c r="BA327" i="24"/>
  <c r="AZ326" i="24"/>
  <c r="BD326" i="24" s="1"/>
  <c r="BB326" i="24"/>
  <c r="AZ327" i="24"/>
  <c r="BD327" i="24" s="1"/>
  <c r="BB327" i="24"/>
  <c r="BA328" i="24"/>
  <c r="BA329" i="24"/>
  <c r="AZ328" i="24"/>
  <c r="BD328" i="24" s="1"/>
  <c r="BB328" i="24"/>
  <c r="AZ329" i="24"/>
  <c r="BD329" i="24" s="1"/>
  <c r="BB329" i="24"/>
  <c r="BA330" i="24"/>
  <c r="BB330" i="24"/>
  <c r="BA331" i="24"/>
  <c r="AZ330" i="24"/>
  <c r="BD330" i="24" s="1"/>
  <c r="BA332" i="24"/>
  <c r="AZ331" i="24"/>
  <c r="BD331" i="24" s="1"/>
  <c r="BB331" i="24"/>
  <c r="AZ332" i="24"/>
  <c r="BD332" i="24" s="1"/>
  <c r="BB332" i="24"/>
  <c r="BA333" i="24"/>
  <c r="BA334" i="24"/>
  <c r="BB333" i="24"/>
  <c r="AZ333" i="24"/>
  <c r="BD333" i="24" s="1"/>
  <c r="AZ334" i="24"/>
  <c r="BD334" i="24" s="1"/>
  <c r="BA335" i="24"/>
  <c r="BB334" i="24"/>
  <c r="AZ335" i="24"/>
  <c r="BD335" i="24" s="1"/>
  <c r="BB335" i="24"/>
  <c r="BA336" i="24"/>
  <c r="BA337" i="24"/>
  <c r="AZ336" i="24"/>
  <c r="BD336" i="24" s="1"/>
  <c r="BB336" i="24"/>
  <c r="AZ337" i="24"/>
  <c r="BD337" i="24" s="1"/>
  <c r="BB337" i="24"/>
  <c r="BA338" i="24"/>
  <c r="BB338" i="24"/>
  <c r="BA339" i="24"/>
  <c r="AZ338" i="24"/>
  <c r="BD338" i="24" s="1"/>
  <c r="AZ339" i="24"/>
  <c r="BD339" i="24" s="1"/>
  <c r="BA340" i="24"/>
  <c r="BB339" i="24"/>
  <c r="AZ340" i="24"/>
  <c r="BD340" i="24" s="1"/>
  <c r="BB340" i="24"/>
  <c r="BA341" i="24"/>
  <c r="BA342" i="24"/>
  <c r="BB341" i="24"/>
  <c r="AZ341" i="24"/>
  <c r="BD341" i="24" s="1"/>
  <c r="AZ342" i="24"/>
  <c r="BD342" i="24" s="1"/>
  <c r="BA343" i="24"/>
  <c r="BB342" i="24"/>
  <c r="AZ343" i="24"/>
  <c r="BD343" i="24" s="1"/>
  <c r="BB343" i="24"/>
  <c r="BA344" i="24"/>
  <c r="BA345" i="24"/>
  <c r="AZ344" i="24"/>
  <c r="BD344" i="24" s="1"/>
  <c r="BB344" i="24"/>
  <c r="AZ345" i="24"/>
  <c r="BD345" i="24" s="1"/>
  <c r="BB345" i="24"/>
  <c r="BA346" i="24"/>
  <c r="BB346" i="24"/>
  <c r="BA347" i="24"/>
  <c r="AZ346" i="24"/>
  <c r="BD346" i="24" s="1"/>
  <c r="AZ347" i="24"/>
  <c r="BD347" i="24" s="1"/>
  <c r="BA348" i="24"/>
  <c r="BB347" i="24"/>
  <c r="AZ348" i="24"/>
  <c r="BD348" i="24" s="1"/>
  <c r="BB348" i="24"/>
  <c r="BA349" i="24"/>
  <c r="BA350" i="24"/>
  <c r="BB349" i="24"/>
  <c r="AZ349" i="24"/>
  <c r="BD349" i="24" s="1"/>
  <c r="AZ350" i="24"/>
  <c r="BD350" i="24" s="1"/>
  <c r="BA351" i="24"/>
  <c r="BB350" i="24"/>
  <c r="AZ351" i="24"/>
  <c r="BD351" i="24" s="1"/>
  <c r="BB351" i="24"/>
  <c r="BA352" i="24"/>
  <c r="BA353" i="24"/>
  <c r="AZ352" i="24"/>
  <c r="BD352" i="24" s="1"/>
  <c r="BB352" i="24"/>
  <c r="AZ353" i="24"/>
  <c r="BD353" i="24" s="1"/>
  <c r="BB353" i="24"/>
  <c r="BA354" i="24"/>
  <c r="BB354" i="24"/>
  <c r="BA355" i="24"/>
  <c r="AZ354" i="24"/>
  <c r="BD354" i="24" s="1"/>
  <c r="AZ355" i="24"/>
  <c r="BD355" i="24" s="1"/>
  <c r="BA356" i="24"/>
  <c r="BB355" i="24"/>
  <c r="AZ356" i="24"/>
  <c r="BD356" i="24" s="1"/>
  <c r="BB356" i="24"/>
  <c r="BA357" i="24"/>
  <c r="BB357" i="24"/>
  <c r="BA358" i="24"/>
  <c r="AZ357" i="24"/>
  <c r="BD357" i="24" s="1"/>
  <c r="AZ358" i="24"/>
  <c r="BD358" i="24" s="1"/>
  <c r="BA359" i="24"/>
  <c r="BB358" i="24"/>
  <c r="AZ359" i="24"/>
  <c r="BD359" i="24" s="1"/>
  <c r="BB359" i="24"/>
  <c r="BA360" i="24"/>
  <c r="BA361" i="24"/>
  <c r="AZ360" i="24"/>
  <c r="BD360" i="24" s="1"/>
  <c r="BB360" i="24"/>
  <c r="AZ361" i="24"/>
  <c r="BD361" i="24" s="1"/>
  <c r="BB361" i="24"/>
  <c r="BA362" i="24"/>
  <c r="BB362" i="24"/>
  <c r="BA363" i="24"/>
  <c r="AZ362" i="24"/>
  <c r="BD362" i="24" s="1"/>
  <c r="AZ363" i="24"/>
  <c r="BD363" i="24" s="1"/>
  <c r="BA364" i="24"/>
  <c r="BB363" i="24"/>
  <c r="AZ364" i="24"/>
  <c r="BD364" i="24" s="1"/>
  <c r="BB364" i="24"/>
  <c r="BA365" i="24"/>
  <c r="BB365" i="24"/>
  <c r="BA366" i="24"/>
  <c r="AZ365" i="24"/>
  <c r="BD365" i="24" s="1"/>
  <c r="AZ366" i="24"/>
  <c r="BD366" i="24" s="1"/>
  <c r="BA367" i="24"/>
  <c r="BB366" i="24"/>
  <c r="BB367" i="24"/>
  <c r="AZ367" i="24"/>
  <c r="BD367" i="24" s="1"/>
  <c r="BA368" i="24"/>
  <c r="BA369" i="24"/>
  <c r="AZ368" i="24"/>
  <c r="BD368" i="24" s="1"/>
  <c r="BB368" i="24"/>
  <c r="BA370" i="24"/>
  <c r="AZ369" i="24"/>
  <c r="BD369" i="24" s="1"/>
  <c r="BB369" i="24"/>
  <c r="BB370" i="24"/>
  <c r="BA371" i="24"/>
  <c r="AZ370" i="24"/>
  <c r="BD370" i="24" s="1"/>
  <c r="AZ371" i="24"/>
  <c r="BD371" i="24" s="1"/>
  <c r="BA372" i="24"/>
  <c r="BB371" i="24"/>
  <c r="BB372" i="24"/>
  <c r="AZ372" i="24"/>
  <c r="BD372" i="24" s="1"/>
  <c r="BA373" i="24"/>
  <c r="BB373" i="24"/>
  <c r="BA374" i="24"/>
  <c r="AZ373" i="24"/>
  <c r="BD373" i="24" s="1"/>
  <c r="BA375" i="24"/>
  <c r="AZ374" i="24"/>
  <c r="BD374" i="24" s="1"/>
  <c r="BB374" i="24"/>
  <c r="BB375" i="24"/>
  <c r="AZ375" i="24"/>
  <c r="BD375" i="24" s="1"/>
  <c r="BA376" i="24"/>
  <c r="BA377" i="24"/>
  <c r="AZ376" i="24"/>
  <c r="BD376" i="24" s="1"/>
  <c r="BB376" i="24"/>
  <c r="BB377" i="24"/>
  <c r="BA378" i="24"/>
  <c r="AZ377" i="24"/>
  <c r="BD377" i="24" s="1"/>
  <c r="BB378" i="24"/>
  <c r="BA379" i="24"/>
  <c r="AZ378" i="24"/>
  <c r="BD378" i="24" s="1"/>
  <c r="BA380" i="24"/>
  <c r="AZ379" i="24"/>
  <c r="BD379" i="24" s="1"/>
  <c r="BB379" i="24"/>
  <c r="BB380" i="24"/>
  <c r="AZ380" i="24"/>
  <c r="BD380" i="24" s="1"/>
  <c r="BA381" i="24"/>
  <c r="BB381" i="24"/>
  <c r="BA382" i="24"/>
  <c r="AZ381" i="24"/>
  <c r="BD381" i="24" s="1"/>
  <c r="BA383" i="24"/>
  <c r="AZ382" i="24"/>
  <c r="BD382" i="24" s="1"/>
  <c r="BB382" i="24"/>
  <c r="AZ383" i="24"/>
  <c r="BD383" i="24" s="1"/>
  <c r="BB383" i="24"/>
  <c r="BA384" i="24"/>
  <c r="BA385" i="24"/>
  <c r="AZ384" i="24"/>
  <c r="BD384" i="24" s="1"/>
  <c r="BB384" i="24"/>
  <c r="BB385" i="24"/>
  <c r="BA386" i="24"/>
  <c r="AZ385" i="24"/>
  <c r="BD385" i="24" s="1"/>
  <c r="BB386" i="24"/>
  <c r="BA387" i="24"/>
  <c r="AZ386" i="24"/>
  <c r="BD386" i="24" s="1"/>
  <c r="BA388" i="24"/>
  <c r="AZ387" i="24"/>
  <c r="BD387" i="24" s="1"/>
  <c r="BB387" i="24"/>
  <c r="AZ388" i="24"/>
  <c r="BD388" i="24" s="1"/>
  <c r="BB388" i="24"/>
  <c r="BA389" i="24"/>
  <c r="BA390" i="24"/>
  <c r="BB389" i="24"/>
  <c r="AZ389" i="24"/>
  <c r="BD389" i="24" s="1"/>
  <c r="BA391" i="24"/>
  <c r="AZ390" i="24"/>
  <c r="BD390" i="24" s="1"/>
  <c r="BB390" i="24"/>
  <c r="AZ391" i="24"/>
  <c r="BD391" i="24" s="1"/>
  <c r="BB391" i="24"/>
  <c r="BA392" i="24"/>
  <c r="BA393" i="24"/>
  <c r="AZ392" i="24"/>
  <c r="BD392" i="24" s="1"/>
  <c r="BB392" i="24"/>
  <c r="AZ393" i="24"/>
  <c r="BD393" i="24" s="1"/>
  <c r="BB393" i="24"/>
  <c r="BA394" i="24"/>
  <c r="BB394" i="24"/>
  <c r="BA395" i="24"/>
  <c r="AZ394" i="24"/>
  <c r="BD394" i="24" s="1"/>
  <c r="BA396" i="24"/>
  <c r="AZ395" i="24"/>
  <c r="BD395" i="24" s="1"/>
  <c r="BB395" i="24"/>
  <c r="AZ396" i="24"/>
  <c r="BD396" i="24" s="1"/>
  <c r="BB396" i="24"/>
  <c r="BA397" i="24"/>
  <c r="BA398" i="24"/>
  <c r="BB397" i="24"/>
  <c r="AZ397" i="24"/>
  <c r="BD397" i="24" s="1"/>
  <c r="AZ398" i="24"/>
  <c r="BD398" i="24" s="1"/>
  <c r="BA399" i="24"/>
  <c r="BB398" i="24"/>
  <c r="AZ399" i="24"/>
  <c r="BD399" i="24" s="1"/>
  <c r="BB399" i="24"/>
  <c r="BA400" i="24"/>
  <c r="BA401" i="24"/>
  <c r="AZ400" i="24"/>
  <c r="BD400" i="24" s="1"/>
  <c r="BB400" i="24"/>
  <c r="AZ401" i="24"/>
  <c r="BD401" i="24" s="1"/>
  <c r="BB401" i="24"/>
  <c r="BA402" i="24"/>
  <c r="BB402" i="24"/>
  <c r="BA403" i="24"/>
  <c r="AZ402" i="24"/>
  <c r="BD402" i="24" s="1"/>
  <c r="AZ403" i="24"/>
  <c r="BD403" i="24" s="1"/>
  <c r="BA404" i="24"/>
  <c r="BB403" i="24"/>
  <c r="AZ404" i="24"/>
  <c r="BD404" i="24" s="1"/>
  <c r="BB404" i="24"/>
  <c r="BA405" i="24"/>
  <c r="BB405" i="24"/>
  <c r="BA406" i="24"/>
  <c r="AZ405" i="24"/>
  <c r="BD405" i="24" s="1"/>
  <c r="BA407" i="24"/>
  <c r="AZ406" i="24"/>
  <c r="BD406" i="24" s="1"/>
  <c r="BB406" i="24"/>
  <c r="AZ407" i="24"/>
  <c r="BD407" i="24" s="1"/>
  <c r="BB407" i="24"/>
  <c r="BA408" i="24"/>
  <c r="BA409" i="24"/>
  <c r="AZ408" i="24"/>
  <c r="BD408" i="24" s="1"/>
  <c r="BB408" i="24"/>
  <c r="BA410" i="24"/>
  <c r="BB409" i="24"/>
  <c r="AZ409" i="24"/>
  <c r="BD409" i="24" s="1"/>
  <c r="BB410" i="24"/>
  <c r="BA411" i="24"/>
  <c r="AZ410" i="24"/>
  <c r="BD410" i="24" s="1"/>
  <c r="AZ411" i="24"/>
  <c r="BD411" i="24" s="1"/>
  <c r="BA412" i="24"/>
  <c r="BB411" i="24"/>
  <c r="AZ412" i="24"/>
  <c r="BD412" i="24" s="1"/>
  <c r="BB412" i="24"/>
  <c r="BA413" i="24"/>
  <c r="BB413" i="24"/>
  <c r="BA414" i="24"/>
  <c r="AZ413" i="24"/>
  <c r="BD413" i="24" s="1"/>
  <c r="AZ414" i="24"/>
  <c r="BD414" i="24" s="1"/>
  <c r="BA415" i="24"/>
  <c r="BB414" i="24"/>
  <c r="AZ415" i="24"/>
  <c r="BD415" i="24" s="1"/>
  <c r="BB415" i="24"/>
  <c r="BA416" i="24"/>
  <c r="BA417" i="24"/>
  <c r="AZ416" i="24"/>
  <c r="BD416" i="24" s="1"/>
  <c r="BB416" i="24"/>
  <c r="BA418" i="24"/>
  <c r="AZ417" i="24"/>
  <c r="BD417" i="24" s="1"/>
  <c r="BB417" i="24"/>
  <c r="BB418" i="24"/>
  <c r="BA419" i="24"/>
  <c r="AZ418" i="24"/>
  <c r="BD418" i="24" s="1"/>
  <c r="BA420" i="24"/>
  <c r="AZ419" i="24"/>
  <c r="BD419" i="24" s="1"/>
  <c r="BB419" i="24"/>
  <c r="AZ420" i="24"/>
  <c r="BD420" i="24" s="1"/>
  <c r="BB420" i="24"/>
  <c r="BA421" i="24"/>
  <c r="BB421" i="24"/>
  <c r="BA422" i="24"/>
  <c r="AZ421" i="24"/>
  <c r="BD421" i="24" s="1"/>
  <c r="AZ422" i="24"/>
  <c r="BD422" i="24" s="1"/>
  <c r="BA423" i="24"/>
  <c r="BB422" i="24"/>
  <c r="AZ423" i="24"/>
  <c r="BD423" i="24" s="1"/>
  <c r="BB423" i="24"/>
  <c r="BA424" i="24"/>
  <c r="BA425" i="24"/>
  <c r="AZ424" i="24"/>
  <c r="BD424" i="24" s="1"/>
  <c r="BB424" i="24"/>
  <c r="BA426" i="24"/>
  <c r="AZ425" i="24"/>
  <c r="BD425" i="24" s="1"/>
  <c r="BB425" i="24"/>
  <c r="BB426" i="24"/>
  <c r="BA427" i="24"/>
  <c r="AZ426" i="24"/>
  <c r="BD426" i="24" s="1"/>
  <c r="BA428" i="24"/>
  <c r="AZ427" i="24"/>
  <c r="BD427" i="24" s="1"/>
  <c r="BB427" i="24"/>
  <c r="AZ428" i="24"/>
  <c r="BD428" i="24" s="1"/>
  <c r="BB428" i="24"/>
  <c r="BA429" i="24"/>
  <c r="BB429" i="24"/>
  <c r="BA430" i="24"/>
  <c r="AZ429" i="24"/>
  <c r="BD429" i="24" s="1"/>
  <c r="AZ430" i="24"/>
  <c r="BD430" i="24" s="1"/>
  <c r="BA431" i="24"/>
  <c r="BB430" i="24"/>
  <c r="AZ431" i="24"/>
  <c r="BD431" i="24" s="1"/>
  <c r="BB431" i="24"/>
  <c r="BA432" i="24"/>
  <c r="BA433" i="24"/>
  <c r="AZ432" i="24"/>
  <c r="BD432" i="24" s="1"/>
  <c r="BB432" i="24"/>
  <c r="BA434" i="24"/>
  <c r="AZ433" i="24"/>
  <c r="BD433" i="24" s="1"/>
  <c r="BB433" i="24"/>
  <c r="BB434" i="24"/>
  <c r="BA435" i="24"/>
  <c r="AZ434" i="24"/>
  <c r="BD434" i="24" s="1"/>
  <c r="BA436" i="24"/>
  <c r="AZ435" i="24"/>
  <c r="BD435" i="24" s="1"/>
  <c r="BB435" i="24"/>
  <c r="AZ436" i="24"/>
  <c r="BD436" i="24" s="1"/>
  <c r="BB436" i="24"/>
  <c r="BA437" i="24"/>
  <c r="BB437" i="24"/>
  <c r="BA438" i="24"/>
  <c r="AZ437" i="24"/>
  <c r="BD437" i="24" s="1"/>
  <c r="BA439" i="24"/>
  <c r="AZ438" i="24"/>
  <c r="BD438" i="24" s="1"/>
  <c r="BB438" i="24"/>
  <c r="AZ439" i="24"/>
  <c r="BD439" i="24" s="1"/>
  <c r="BB439" i="24"/>
  <c r="BA440" i="24"/>
  <c r="BA441" i="24"/>
  <c r="AZ440" i="24"/>
  <c r="BD440" i="24" s="1"/>
  <c r="BB440" i="24"/>
  <c r="AZ441" i="24"/>
  <c r="BD441" i="24" s="1"/>
  <c r="BB441" i="24"/>
  <c r="BA442" i="24"/>
  <c r="BB442" i="24"/>
  <c r="BA443" i="24"/>
  <c r="AZ442" i="24"/>
  <c r="BD442" i="24" s="1"/>
  <c r="AZ443" i="24"/>
  <c r="BD443" i="24" s="1"/>
  <c r="BA444" i="24"/>
  <c r="BB443" i="24"/>
  <c r="BB444" i="24"/>
  <c r="BA445" i="24"/>
  <c r="AZ444" i="24"/>
  <c r="BD444" i="24" s="1"/>
  <c r="BA446" i="24"/>
  <c r="AZ445" i="24"/>
  <c r="BD445" i="24" s="1"/>
  <c r="BB445" i="24"/>
  <c r="AZ446" i="24"/>
  <c r="BD446" i="24" s="1"/>
  <c r="BB446" i="24"/>
  <c r="BA447" i="24"/>
  <c r="BA448" i="24"/>
  <c r="BB447" i="24"/>
  <c r="AZ447" i="24"/>
  <c r="BD447" i="24" s="1"/>
  <c r="AZ448" i="24"/>
  <c r="BD448" i="24" s="1"/>
  <c r="BB448" i="24"/>
  <c r="BA449" i="24"/>
  <c r="AZ449" i="24"/>
  <c r="BD449" i="24" s="1"/>
  <c r="BB449" i="24"/>
  <c r="BA450" i="24"/>
  <c r="BB450" i="24"/>
  <c r="AZ450" i="24"/>
  <c r="BD450" i="24" s="1"/>
  <c r="BA451" i="24"/>
  <c r="BB451" i="24"/>
  <c r="BA452" i="24"/>
  <c r="AZ451" i="24"/>
  <c r="BD451" i="24" s="1"/>
  <c r="BA453" i="24"/>
  <c r="AZ452" i="24"/>
  <c r="BD452" i="24" s="1"/>
  <c r="BB452" i="24"/>
  <c r="BA454" i="24"/>
  <c r="AZ453" i="24"/>
  <c r="BD453" i="24" s="1"/>
  <c r="BB453" i="24"/>
  <c r="AZ454" i="24"/>
  <c r="BD454" i="24" s="1"/>
  <c r="BA455" i="24"/>
  <c r="BB454" i="24"/>
  <c r="BB455" i="24"/>
  <c r="BA456" i="24"/>
  <c r="AZ455" i="24"/>
  <c r="BD455" i="24" s="1"/>
  <c r="BA457" i="24"/>
  <c r="AZ456" i="24"/>
  <c r="BD456" i="24" s="1"/>
  <c r="BB456" i="24"/>
  <c r="AZ457" i="24"/>
  <c r="BD457" i="24" s="1"/>
  <c r="BB457" i="24"/>
  <c r="BA458" i="24"/>
  <c r="BA459" i="24"/>
  <c r="AZ458" i="24"/>
  <c r="BD458" i="24" s="1"/>
  <c r="BB458" i="24"/>
  <c r="AZ459" i="24"/>
  <c r="BD459" i="24" s="1"/>
  <c r="BB459" i="24"/>
  <c r="BA460" i="24"/>
  <c r="BA461" i="24"/>
  <c r="AZ460" i="24"/>
  <c r="BD460" i="24" s="1"/>
  <c r="BB460" i="24"/>
  <c r="AZ461" i="24"/>
  <c r="BD461" i="24" s="1"/>
  <c r="BA462" i="24"/>
  <c r="BB461" i="24"/>
  <c r="BA463" i="24"/>
  <c r="BB462" i="24"/>
  <c r="AZ462" i="24"/>
  <c r="BD462" i="24" s="1"/>
  <c r="BA464" i="24"/>
  <c r="BB463" i="24"/>
  <c r="AZ463" i="24"/>
  <c r="BD463" i="24" s="1"/>
  <c r="BB464" i="24"/>
  <c r="BA465" i="24"/>
  <c r="AZ464" i="24"/>
  <c r="BD464" i="24" s="1"/>
  <c r="AZ465" i="24"/>
  <c r="BD465" i="24" s="1"/>
  <c r="BB465" i="24"/>
  <c r="BA466" i="24"/>
  <c r="AZ466" i="24"/>
  <c r="BD466" i="24" s="1"/>
  <c r="BB466" i="24"/>
  <c r="BA467" i="24"/>
  <c r="BA468" i="24"/>
  <c r="AZ467" i="24"/>
  <c r="BD467" i="24" s="1"/>
  <c r="BB467" i="24"/>
  <c r="AZ468" i="24"/>
  <c r="BD468" i="24" s="1"/>
  <c r="BB468" i="24"/>
  <c r="BA469" i="24"/>
  <c r="BA470" i="24"/>
  <c r="AZ469" i="24"/>
  <c r="BD469" i="24" s="1"/>
  <c r="BB469" i="24"/>
  <c r="AZ470" i="24"/>
  <c r="BD470" i="24" s="1"/>
  <c r="BB470" i="24"/>
  <c r="BA471" i="24"/>
  <c r="BA472" i="24"/>
  <c r="BB471" i="24"/>
  <c r="AZ471" i="24"/>
  <c r="BD471" i="24" s="1"/>
  <c r="AZ472" i="24"/>
  <c r="BD472" i="24" s="1"/>
  <c r="BB472" i="24"/>
  <c r="BA473" i="24"/>
  <c r="BB473" i="24"/>
  <c r="AZ473" i="24"/>
  <c r="BD473" i="24" s="1"/>
  <c r="BA474" i="24"/>
  <c r="BA475" i="24"/>
  <c r="AZ474" i="24"/>
  <c r="BD474" i="24" s="1"/>
  <c r="BB474" i="24"/>
  <c r="BB475" i="24"/>
  <c r="BA476" i="24"/>
  <c r="AZ475" i="24"/>
  <c r="BD475" i="24" s="1"/>
  <c r="BA477" i="24"/>
  <c r="AZ476" i="24"/>
  <c r="BD476" i="24" s="1"/>
  <c r="BB476" i="24"/>
  <c r="AZ477" i="24"/>
  <c r="BD477" i="24" s="1"/>
  <c r="BA478" i="24"/>
  <c r="BB477" i="24"/>
  <c r="BA479" i="24"/>
  <c r="AZ478" i="24"/>
  <c r="BD478" i="24" s="1"/>
  <c r="BB478" i="24"/>
  <c r="BB479" i="24"/>
  <c r="BA480" i="24"/>
  <c r="AZ479" i="24"/>
  <c r="BD479" i="24" s="1"/>
  <c r="BA481" i="24"/>
  <c r="AZ480" i="24"/>
  <c r="BD480" i="24" s="1"/>
  <c r="BB480" i="24"/>
  <c r="AZ481" i="24"/>
  <c r="BD481" i="24" s="1"/>
  <c r="BB481" i="24"/>
  <c r="BA482" i="24"/>
  <c r="BA483" i="24"/>
  <c r="AZ482" i="24"/>
  <c r="BD482" i="24" s="1"/>
  <c r="BB482" i="24"/>
  <c r="AZ483" i="24"/>
  <c r="BD483" i="24" s="1"/>
  <c r="BB483" i="24"/>
  <c r="BA484" i="24"/>
  <c r="BB484" i="24"/>
  <c r="BA485" i="24"/>
  <c r="AZ484" i="24"/>
  <c r="BD484" i="24" s="1"/>
  <c r="BA486" i="24"/>
  <c r="AZ485" i="24"/>
  <c r="BD485" i="24" s="1"/>
  <c r="BB485" i="24"/>
  <c r="BB486" i="24"/>
  <c r="BA487" i="24"/>
  <c r="AZ486" i="24"/>
  <c r="BD486" i="24" s="1"/>
  <c r="BA488" i="24"/>
  <c r="BB487" i="24"/>
  <c r="AZ487" i="24"/>
  <c r="BD487" i="24" s="1"/>
  <c r="AZ488" i="24"/>
  <c r="BD488" i="24" s="1"/>
  <c r="BB488" i="24"/>
  <c r="BA489" i="24"/>
  <c r="AZ489" i="24"/>
  <c r="BD489" i="24" s="1"/>
  <c r="BB489" i="24"/>
  <c r="BA490" i="24"/>
  <c r="AZ490" i="24"/>
  <c r="BD490" i="24" s="1"/>
  <c r="BB490" i="24"/>
  <c r="BA491" i="24"/>
  <c r="BA492" i="24"/>
  <c r="AZ491" i="24"/>
  <c r="BD491" i="24" s="1"/>
  <c r="BB491" i="24"/>
  <c r="AZ492" i="24"/>
  <c r="BD492" i="24" s="1"/>
  <c r="BB492" i="24"/>
  <c r="BA493" i="24"/>
  <c r="BA494" i="24"/>
  <c r="AZ493" i="24"/>
  <c r="BD493" i="24" s="1"/>
  <c r="BB493" i="24"/>
  <c r="AZ494" i="24"/>
  <c r="BD494" i="24" s="1"/>
  <c r="BB494" i="24"/>
  <c r="BA495" i="24"/>
  <c r="BA496" i="24"/>
  <c r="BB495" i="24"/>
  <c r="AZ495" i="24"/>
  <c r="BD495" i="24" s="1"/>
  <c r="AZ496" i="24"/>
  <c r="BD496" i="24" s="1"/>
  <c r="BA497" i="24"/>
  <c r="BB496" i="24"/>
  <c r="AZ497" i="24"/>
  <c r="BD497" i="24" s="1"/>
  <c r="BB497" i="24"/>
  <c r="BA498" i="24"/>
  <c r="BB498" i="24"/>
  <c r="BA499" i="24"/>
  <c r="AZ498" i="24"/>
  <c r="BD498" i="24" s="1"/>
  <c r="BA500" i="24"/>
  <c r="AZ499" i="24"/>
  <c r="BD499" i="24" s="1"/>
  <c r="BB499" i="24"/>
  <c r="BB500" i="24"/>
  <c r="AZ500" i="24"/>
  <c r="BD500" i="24" s="1"/>
  <c r="BA501" i="24"/>
  <c r="BA502" i="24"/>
  <c r="AZ501" i="24"/>
  <c r="BD501" i="24" s="1"/>
  <c r="BB501" i="24"/>
  <c r="BB502" i="24"/>
  <c r="BA503" i="24"/>
  <c r="AZ502" i="24"/>
  <c r="BD502" i="24" s="1"/>
  <c r="BB503" i="24"/>
  <c r="BA504" i="24"/>
  <c r="AZ503" i="24"/>
  <c r="BD503" i="24" s="1"/>
  <c r="BA505" i="24"/>
  <c r="AZ504" i="24"/>
  <c r="BD504" i="24" s="1"/>
  <c r="BB504" i="24"/>
  <c r="AZ505" i="24"/>
  <c r="BD505" i="24" s="1"/>
  <c r="BB505" i="24"/>
  <c r="BA506" i="24"/>
  <c r="BA507" i="24"/>
  <c r="BB506" i="24"/>
  <c r="AZ506" i="24"/>
  <c r="BD506" i="24" s="1"/>
  <c r="BA508" i="24"/>
  <c r="AZ507" i="24"/>
  <c r="BD507" i="24" s="1"/>
  <c r="BB507" i="24"/>
  <c r="AZ508" i="24"/>
  <c r="BD508" i="24" s="1"/>
  <c r="BB508" i="24"/>
  <c r="BA509" i="24"/>
  <c r="BA510" i="24"/>
  <c r="AZ509" i="24"/>
  <c r="BD509" i="24" s="1"/>
  <c r="BB509" i="24"/>
  <c r="AZ510" i="24"/>
  <c r="BD510" i="24" s="1"/>
  <c r="BB510" i="24"/>
  <c r="BA511" i="24"/>
  <c r="BB511" i="24"/>
  <c r="BA512" i="24"/>
  <c r="AZ511" i="24"/>
  <c r="BD511" i="24" s="1"/>
  <c r="BA513" i="24"/>
  <c r="AZ512" i="24"/>
  <c r="BD512" i="24" s="1"/>
  <c r="BB512" i="24"/>
  <c r="AZ513" i="24"/>
  <c r="BD513" i="24" s="1"/>
  <c r="BB513" i="24"/>
  <c r="BA514" i="24"/>
  <c r="BA515" i="24"/>
  <c r="BB514" i="24"/>
  <c r="AZ514" i="24"/>
  <c r="BD514" i="24" s="1"/>
  <c r="AZ515" i="24"/>
  <c r="BD515" i="24" s="1"/>
  <c r="BA516" i="24"/>
  <c r="BB515" i="24"/>
  <c r="AZ516" i="24"/>
  <c r="BD516" i="24" s="1"/>
  <c r="BB516" i="24"/>
  <c r="BA517" i="24"/>
  <c r="BA518" i="24"/>
  <c r="AZ517" i="24"/>
  <c r="BD517" i="24" s="1"/>
  <c r="BB517" i="24"/>
  <c r="AZ518" i="24"/>
  <c r="BD518" i="24" s="1"/>
  <c r="BB518" i="24"/>
  <c r="BA519" i="24"/>
  <c r="BB519" i="24"/>
  <c r="BA520" i="24"/>
  <c r="AZ519" i="24"/>
  <c r="BD519" i="24" s="1"/>
  <c r="AZ520" i="24"/>
  <c r="BD520" i="24" s="1"/>
  <c r="BA521" i="24"/>
  <c r="BB520" i="24"/>
  <c r="AZ521" i="24"/>
  <c r="BD521" i="24" s="1"/>
  <c r="BB521" i="24"/>
  <c r="BA522" i="24"/>
  <c r="BA523" i="24"/>
  <c r="BB522" i="24"/>
  <c r="AZ522" i="24"/>
  <c r="BD522" i="24" s="1"/>
  <c r="AZ523" i="24"/>
  <c r="BD523" i="24" s="1"/>
  <c r="BA524" i="24"/>
  <c r="BB523" i="24"/>
  <c r="AZ524" i="24"/>
  <c r="BD524" i="24" s="1"/>
  <c r="BB524" i="24"/>
  <c r="BA525" i="24"/>
  <c r="BA526" i="24"/>
  <c r="AZ525" i="24"/>
  <c r="BD525" i="24" s="1"/>
  <c r="BB525" i="24"/>
  <c r="AZ526" i="24"/>
  <c r="BD526" i="24" s="1"/>
  <c r="BB526" i="24"/>
  <c r="BA527" i="24"/>
  <c r="BB527" i="24"/>
  <c r="BA528" i="24"/>
  <c r="AZ527" i="24"/>
  <c r="BD527" i="24" s="1"/>
  <c r="AZ528" i="24"/>
  <c r="BD528" i="24" s="1"/>
  <c r="BA529" i="24"/>
  <c r="BB528" i="24"/>
  <c r="AZ529" i="24"/>
  <c r="BD529" i="24" s="1"/>
  <c r="BB529" i="24"/>
  <c r="BA530" i="24"/>
  <c r="BA531" i="24"/>
  <c r="BB530" i="24"/>
  <c r="AZ530" i="24"/>
  <c r="BD530" i="24" s="1"/>
  <c r="AZ531" i="24"/>
  <c r="BD531" i="24" s="1"/>
  <c r="BA532" i="24"/>
  <c r="BB531" i="24"/>
  <c r="AZ532" i="24"/>
  <c r="BD532" i="24" s="1"/>
  <c r="BB532" i="24"/>
  <c r="BA533" i="24"/>
  <c r="BA534" i="24"/>
  <c r="AZ533" i="24"/>
  <c r="BD533" i="24" s="1"/>
  <c r="BB533" i="24"/>
  <c r="AZ534" i="24"/>
  <c r="BD534" i="24" s="1"/>
  <c r="BB534" i="24"/>
  <c r="BA535" i="24"/>
  <c r="BB535" i="24"/>
  <c r="BA536" i="24"/>
  <c r="AZ535" i="24"/>
  <c r="BD535" i="24" s="1"/>
  <c r="AZ536" i="24"/>
  <c r="BD536" i="24" s="1"/>
  <c r="BA537" i="24"/>
  <c r="BB536" i="24"/>
  <c r="AZ537" i="24"/>
  <c r="BD537" i="24" s="1"/>
  <c r="BB537" i="24"/>
  <c r="BA538" i="24"/>
  <c r="BB538" i="24"/>
  <c r="BA539" i="24"/>
  <c r="AZ538" i="24"/>
  <c r="BD538" i="24" s="1"/>
  <c r="AZ539" i="24"/>
  <c r="BD539" i="24" s="1"/>
  <c r="BA540" i="24"/>
  <c r="BB539" i="24"/>
  <c r="AZ540" i="24"/>
  <c r="BD540" i="24" s="1"/>
  <c r="BB540" i="24"/>
  <c r="BA541" i="24"/>
  <c r="BA542" i="24"/>
  <c r="AZ541" i="24"/>
  <c r="BD541" i="24" s="1"/>
  <c r="BB541" i="24"/>
  <c r="AZ542" i="24"/>
  <c r="BD542" i="24" s="1"/>
  <c r="BB542" i="24"/>
  <c r="BA543" i="24"/>
  <c r="BB543" i="24"/>
  <c r="BA544" i="24"/>
  <c r="AZ543" i="24"/>
  <c r="BD543" i="24" s="1"/>
  <c r="AZ544" i="24"/>
  <c r="BD544" i="24" s="1"/>
  <c r="BA545" i="24"/>
  <c r="BB544" i="24"/>
  <c r="AZ545" i="24"/>
  <c r="BD545" i="24" s="1"/>
  <c r="BB545" i="24"/>
  <c r="BA546" i="24"/>
  <c r="BB546" i="24"/>
  <c r="BA547" i="24"/>
  <c r="AZ546" i="24"/>
  <c r="BD546" i="24" s="1"/>
  <c r="AZ547" i="24"/>
  <c r="BD547" i="24" s="1"/>
  <c r="BA548" i="24"/>
  <c r="BB547" i="24"/>
  <c r="BB548" i="24"/>
  <c r="AZ548" i="24"/>
  <c r="BD548" i="24" s="1"/>
  <c r="BA549" i="24"/>
  <c r="BA550" i="24"/>
  <c r="AZ549" i="24"/>
  <c r="BD549" i="24" s="1"/>
  <c r="BB549" i="24"/>
  <c r="BA551" i="24"/>
  <c r="AZ550" i="24"/>
  <c r="BD550" i="24" s="1"/>
  <c r="BB550" i="24"/>
  <c r="BB551" i="24"/>
  <c r="BA552" i="24"/>
  <c r="AZ551" i="24"/>
  <c r="BD551" i="24" s="1"/>
  <c r="AZ552" i="24"/>
  <c r="BD552" i="24" s="1"/>
  <c r="BA553" i="24"/>
  <c r="BB552" i="24"/>
  <c r="BB553" i="24"/>
  <c r="AZ553" i="24"/>
  <c r="BD553" i="24" s="1"/>
  <c r="BA554" i="24"/>
  <c r="BB554" i="24"/>
  <c r="BA555" i="24"/>
  <c r="AZ554" i="24"/>
  <c r="BD554" i="24" s="1"/>
  <c r="BA556" i="24"/>
  <c r="AZ555" i="24"/>
  <c r="BD555" i="24" s="1"/>
  <c r="BB555" i="24"/>
  <c r="BB556" i="24"/>
  <c r="AZ556" i="24"/>
  <c r="BD556" i="24" s="1"/>
  <c r="BA557" i="24"/>
  <c r="BA558" i="24"/>
  <c r="AZ557" i="24"/>
  <c r="BD557" i="24" s="1"/>
  <c r="BB557" i="24"/>
  <c r="BB558" i="24"/>
  <c r="BA559" i="24"/>
  <c r="AZ558" i="24"/>
  <c r="BD558" i="24" s="1"/>
  <c r="BB559" i="24"/>
  <c r="BA560" i="24"/>
  <c r="AZ559" i="24"/>
  <c r="BD559" i="24" s="1"/>
  <c r="BA561" i="24"/>
  <c r="AZ560" i="24"/>
  <c r="BD560" i="24" s="1"/>
  <c r="BB560" i="24"/>
  <c r="BB561" i="24"/>
  <c r="AZ561" i="24"/>
  <c r="BD561" i="24" s="1"/>
  <c r="BA562" i="24"/>
  <c r="BB562" i="24"/>
  <c r="BA563" i="24"/>
  <c r="AZ562" i="24"/>
  <c r="BD562" i="24" s="1"/>
  <c r="BA564" i="24"/>
  <c r="AZ563" i="24"/>
  <c r="BD563" i="24" s="1"/>
  <c r="BB563" i="24"/>
  <c r="AZ564" i="24"/>
  <c r="BD564" i="24" s="1"/>
  <c r="BB564" i="24"/>
  <c r="BA565" i="24"/>
  <c r="BA566" i="24"/>
  <c r="AZ565" i="24"/>
  <c r="BD565" i="24" s="1"/>
  <c r="BB565" i="24"/>
  <c r="BB566" i="24"/>
  <c r="BA567" i="24"/>
  <c r="AZ566" i="24"/>
  <c r="BD566" i="24" s="1"/>
  <c r="BB567" i="24"/>
  <c r="BA568" i="24"/>
  <c r="AZ567" i="24"/>
  <c r="BD567" i="24" s="1"/>
  <c r="BA569" i="24"/>
  <c r="AZ568" i="24"/>
  <c r="BD568" i="24" s="1"/>
  <c r="BB568" i="24"/>
  <c r="AZ569" i="24"/>
  <c r="BD569" i="24" s="1"/>
  <c r="BB569" i="24"/>
  <c r="BA570" i="24"/>
  <c r="BA571" i="24"/>
  <c r="BB570" i="24"/>
  <c r="AZ570" i="24"/>
  <c r="BD570" i="24" s="1"/>
  <c r="BA572" i="24"/>
  <c r="AZ571" i="24"/>
  <c r="BD571" i="24" s="1"/>
  <c r="BB571" i="24"/>
  <c r="AZ572" i="24"/>
  <c r="BD572" i="24" s="1"/>
  <c r="BB572" i="24"/>
  <c r="BA573" i="24"/>
  <c r="BA574" i="24"/>
  <c r="AZ573" i="24"/>
  <c r="BD573" i="24" s="1"/>
  <c r="BB573" i="24"/>
  <c r="AZ574" i="24"/>
  <c r="BD574" i="24" s="1"/>
  <c r="BB574" i="24"/>
  <c r="BA575" i="24"/>
  <c r="BB575" i="24"/>
  <c r="BA576" i="24"/>
  <c r="AZ575" i="24"/>
  <c r="BD575" i="24" s="1"/>
  <c r="BA577" i="24"/>
  <c r="AZ576" i="24"/>
  <c r="BD576" i="24" s="1"/>
  <c r="BB576" i="24"/>
  <c r="AZ577" i="24"/>
  <c r="BD577" i="24" s="1"/>
  <c r="BB577" i="24"/>
  <c r="BA578" i="24"/>
  <c r="BA579" i="24"/>
  <c r="BB578" i="24"/>
  <c r="AZ578" i="24"/>
  <c r="BD578" i="24" s="1"/>
  <c r="AZ579" i="24"/>
  <c r="BD579" i="24" s="1"/>
  <c r="BA580" i="24"/>
  <c r="BB579" i="24"/>
  <c r="AZ580" i="24"/>
  <c r="BD580" i="24" s="1"/>
  <c r="BB580" i="24"/>
  <c r="BA581" i="24"/>
  <c r="BA582" i="24"/>
  <c r="AZ581" i="24"/>
  <c r="BD581" i="24" s="1"/>
  <c r="BB581" i="24"/>
  <c r="AZ582" i="24"/>
  <c r="BD582" i="24" s="1"/>
  <c r="BB582" i="24"/>
  <c r="BA583" i="24"/>
  <c r="BB583" i="24"/>
  <c r="BA584" i="24"/>
  <c r="AZ583" i="24"/>
  <c r="BD583" i="24" s="1"/>
  <c r="AZ584" i="24"/>
  <c r="BD584" i="24" s="1"/>
  <c r="BA585" i="24"/>
  <c r="BB584" i="24"/>
  <c r="AZ585" i="24"/>
  <c r="BD585" i="24" s="1"/>
  <c r="BB585" i="24"/>
  <c r="BA586" i="24"/>
  <c r="BA587" i="24"/>
  <c r="BB586" i="24"/>
  <c r="AZ586" i="24"/>
  <c r="BD586" i="24" s="1"/>
  <c r="AZ587" i="24"/>
  <c r="BD587" i="24" s="1"/>
  <c r="BA588" i="24"/>
  <c r="BB587" i="24"/>
  <c r="AZ588" i="24"/>
  <c r="BD588" i="24" s="1"/>
  <c r="BB588" i="24"/>
  <c r="BA589" i="24"/>
  <c r="BA590" i="24"/>
  <c r="AZ589" i="24"/>
  <c r="BD589" i="24" s="1"/>
  <c r="BB589" i="24"/>
  <c r="AZ590" i="24"/>
  <c r="BD590" i="24" s="1"/>
  <c r="BB590" i="24"/>
  <c r="BA591" i="24"/>
  <c r="BB591" i="24"/>
  <c r="BA592" i="24"/>
  <c r="AZ591" i="24"/>
  <c r="BD591" i="24" s="1"/>
  <c r="AZ592" i="24"/>
  <c r="BD592" i="24" s="1"/>
  <c r="BA593" i="24"/>
  <c r="BB592" i="24"/>
  <c r="AZ593" i="24"/>
  <c r="BD593" i="24" s="1"/>
  <c r="BB593" i="24"/>
  <c r="BA594" i="24"/>
  <c r="BA595" i="24"/>
  <c r="BB594" i="24"/>
  <c r="AZ594" i="24"/>
  <c r="BD594" i="24" s="1"/>
  <c r="AZ595" i="24"/>
  <c r="BD595" i="24" s="1"/>
  <c r="BA596" i="24"/>
  <c r="BB595" i="24"/>
  <c r="AZ596" i="24"/>
  <c r="BD596" i="24" s="1"/>
  <c r="BB596" i="24"/>
  <c r="BA597" i="24"/>
  <c r="BA598" i="24"/>
  <c r="AZ597" i="24"/>
  <c r="BD597" i="24" s="1"/>
  <c r="BB597" i="24"/>
  <c r="AZ598" i="24"/>
  <c r="BD598" i="24" s="1"/>
  <c r="BB598" i="24"/>
  <c r="BA599" i="24"/>
  <c r="BB599" i="24"/>
  <c r="BA600" i="24"/>
  <c r="AZ599" i="24"/>
  <c r="BD599" i="24" s="1"/>
  <c r="AZ600" i="24"/>
  <c r="BD600" i="24" s="1"/>
  <c r="BA601" i="24"/>
  <c r="BB600" i="24"/>
  <c r="AZ601" i="24"/>
  <c r="BD601" i="24" s="1"/>
  <c r="BB601" i="24"/>
  <c r="BA602" i="24"/>
  <c r="BB602" i="24"/>
  <c r="BA603" i="24"/>
  <c r="AZ602" i="24"/>
  <c r="BD602" i="24" s="1"/>
  <c r="AZ603" i="24"/>
  <c r="BD603" i="24" s="1"/>
  <c r="BA604" i="24"/>
  <c r="BB603" i="24"/>
  <c r="AZ604" i="24"/>
  <c r="BD604" i="24" s="1"/>
  <c r="BB604" i="24"/>
  <c r="BA605" i="24"/>
  <c r="BA606" i="24"/>
  <c r="AZ605" i="24"/>
  <c r="BD605" i="24" s="1"/>
  <c r="BB605" i="24"/>
  <c r="AZ606" i="24"/>
  <c r="BD606" i="24" s="1"/>
  <c r="BB606" i="24"/>
  <c r="BA607" i="24"/>
  <c r="BB607" i="24"/>
  <c r="BA608" i="24"/>
  <c r="AZ607" i="24"/>
  <c r="BD607" i="24" s="1"/>
  <c r="AZ608" i="24"/>
  <c r="BD608" i="24" s="1"/>
  <c r="BA609" i="24"/>
  <c r="BB608" i="24"/>
  <c r="AZ609" i="24"/>
  <c r="BD609" i="24" s="1"/>
  <c r="BB609" i="24"/>
  <c r="BA610" i="24"/>
  <c r="BB610" i="24"/>
  <c r="BA611" i="24"/>
  <c r="AZ610" i="24"/>
  <c r="BD610" i="24" s="1"/>
  <c r="AZ611" i="24"/>
  <c r="BD611" i="24" s="1"/>
  <c r="BA612" i="24"/>
  <c r="BB611" i="24"/>
  <c r="BB612" i="24"/>
  <c r="AZ612" i="24"/>
  <c r="BD612" i="24" s="1"/>
  <c r="BA613" i="24"/>
  <c r="BA614" i="24"/>
  <c r="AZ613" i="24"/>
  <c r="BD613" i="24" s="1"/>
  <c r="BB613" i="24"/>
  <c r="BA615" i="24"/>
  <c r="AZ614" i="24"/>
  <c r="BD614" i="24" s="1"/>
  <c r="BB614" i="24"/>
  <c r="BB615" i="24"/>
  <c r="BA616" i="24"/>
  <c r="AZ615" i="24"/>
  <c r="BD615" i="24" s="1"/>
  <c r="AZ616" i="24"/>
  <c r="BD616" i="24" s="1"/>
  <c r="BA617" i="24"/>
  <c r="BB616" i="24"/>
  <c r="BB617" i="24"/>
  <c r="AZ617" i="24"/>
  <c r="BD617" i="24" s="1"/>
  <c r="BA618" i="24"/>
  <c r="BB618" i="24"/>
  <c r="BA619" i="24"/>
  <c r="AZ618" i="24"/>
  <c r="BD618" i="24" s="1"/>
  <c r="BA620" i="24"/>
  <c r="AZ619" i="24"/>
  <c r="BD619" i="24" s="1"/>
  <c r="BB619" i="24"/>
  <c r="BB620" i="24"/>
  <c r="AZ620" i="24"/>
  <c r="BD620" i="24" s="1"/>
  <c r="BA621" i="24"/>
  <c r="BA622" i="24"/>
  <c r="AZ621" i="24"/>
  <c r="BD621" i="24" s="1"/>
  <c r="BB621" i="24"/>
  <c r="BB622" i="24"/>
  <c r="BA623" i="24"/>
  <c r="AZ622" i="24"/>
  <c r="BD622" i="24" s="1"/>
  <c r="BB623" i="24"/>
  <c r="BA624" i="24"/>
  <c r="AZ623" i="24"/>
  <c r="BD623" i="24" s="1"/>
  <c r="BA625" i="24"/>
  <c r="AZ624" i="24"/>
  <c r="BD624" i="24" s="1"/>
  <c r="BB624" i="24"/>
  <c r="BB625" i="24"/>
  <c r="AZ625" i="24"/>
  <c r="BD625" i="24" s="1"/>
  <c r="BA626" i="24"/>
  <c r="BB626" i="24"/>
  <c r="BA627" i="24"/>
  <c r="AZ626" i="24"/>
  <c r="BD626" i="24" s="1"/>
  <c r="BA628" i="24"/>
  <c r="AZ627" i="24"/>
  <c r="BD627" i="24" s="1"/>
  <c r="BB627" i="24"/>
  <c r="AZ628" i="24"/>
  <c r="BD628" i="24" s="1"/>
  <c r="BB628" i="24"/>
  <c r="BA629" i="24"/>
  <c r="BA630" i="24"/>
  <c r="AZ629" i="24"/>
  <c r="BD629" i="24" s="1"/>
  <c r="BB629" i="24"/>
  <c r="BB630" i="24"/>
  <c r="BA631" i="24"/>
  <c r="AZ630" i="24"/>
  <c r="BD630" i="24" s="1"/>
  <c r="BB631" i="24"/>
  <c r="BA632" i="24"/>
  <c r="AZ631" i="24"/>
  <c r="BD631" i="24" s="1"/>
  <c r="BA633" i="24"/>
  <c r="AZ632" i="24"/>
  <c r="BD632" i="24" s="1"/>
  <c r="BB632" i="24"/>
  <c r="AZ633" i="24"/>
  <c r="BD633" i="24" s="1"/>
  <c r="BB633" i="24"/>
  <c r="BA634" i="24"/>
  <c r="BA635" i="24"/>
  <c r="BB634" i="24"/>
  <c r="AZ634" i="24"/>
  <c r="BD634" i="24" s="1"/>
  <c r="BA636" i="24"/>
  <c r="AZ635" i="24"/>
  <c r="BD635" i="24" s="1"/>
  <c r="BB635" i="24"/>
  <c r="AZ636" i="24"/>
  <c r="BD636" i="24" s="1"/>
  <c r="BB636" i="24"/>
  <c r="BA637" i="24"/>
  <c r="BA638" i="24"/>
  <c r="AZ637" i="24"/>
  <c r="BD637" i="24" s="1"/>
  <c r="BB637" i="24"/>
  <c r="AZ638" i="24"/>
  <c r="BD638" i="24" s="1"/>
  <c r="BB638" i="24"/>
  <c r="BA639" i="24"/>
  <c r="BB639" i="24"/>
  <c r="BA640" i="24"/>
  <c r="AZ639" i="24"/>
  <c r="BD639" i="24" s="1"/>
  <c r="BA641" i="24"/>
  <c r="AZ640" i="24"/>
  <c r="BD640" i="24" s="1"/>
  <c r="BB640" i="24"/>
  <c r="AZ641" i="24"/>
  <c r="BD641" i="24" s="1"/>
  <c r="BB641" i="24"/>
  <c r="BA642" i="24"/>
  <c r="BA643" i="24"/>
  <c r="BB642" i="24"/>
  <c r="AZ642" i="24"/>
  <c r="BD642" i="24" s="1"/>
  <c r="AZ643" i="24"/>
  <c r="BD643" i="24" s="1"/>
  <c r="BA644" i="24"/>
  <c r="BB643" i="24"/>
  <c r="AZ644" i="24"/>
  <c r="BD644" i="24" s="1"/>
  <c r="BB644" i="24"/>
  <c r="BA645" i="24"/>
  <c r="BA646" i="24"/>
  <c r="AZ645" i="24"/>
  <c r="BD645" i="24" s="1"/>
  <c r="BB645" i="24"/>
  <c r="AZ646" i="24"/>
  <c r="BD646" i="24" s="1"/>
  <c r="BB646" i="24"/>
  <c r="BA647" i="24"/>
  <c r="BB647" i="24"/>
  <c r="BA648" i="24"/>
  <c r="AZ647" i="24"/>
  <c r="BD647" i="24" s="1"/>
  <c r="AZ648" i="24"/>
  <c r="BD648" i="24" s="1"/>
  <c r="BA649" i="24"/>
  <c r="BB648" i="24"/>
  <c r="AZ649" i="24"/>
  <c r="BD649" i="24" s="1"/>
  <c r="BB649" i="24"/>
  <c r="BA650" i="24"/>
  <c r="BA651" i="24"/>
  <c r="BB650" i="24"/>
  <c r="AZ650" i="24"/>
  <c r="BD650" i="24" s="1"/>
  <c r="AZ651" i="24"/>
  <c r="BD651" i="24" s="1"/>
  <c r="BA652" i="24"/>
  <c r="BB651" i="24"/>
  <c r="AZ652" i="24"/>
  <c r="BD652" i="24" s="1"/>
  <c r="BB652" i="24"/>
  <c r="BA653" i="24"/>
  <c r="BA654" i="24"/>
  <c r="AZ653" i="24"/>
  <c r="BD653" i="24" s="1"/>
  <c r="BB653" i="24"/>
  <c r="AZ654" i="24"/>
  <c r="BD654" i="24" s="1"/>
  <c r="BB654" i="24"/>
  <c r="BA655" i="24"/>
  <c r="BB655" i="24"/>
  <c r="BA656" i="24"/>
  <c r="AZ655" i="24"/>
  <c r="BD655" i="24" s="1"/>
  <c r="AZ656" i="24"/>
  <c r="BD656" i="24" s="1"/>
  <c r="BA657" i="24"/>
  <c r="BB656" i="24"/>
  <c r="AZ657" i="24"/>
  <c r="BD657" i="24" s="1"/>
  <c r="BB657" i="24"/>
  <c r="BA658" i="24"/>
  <c r="BA659" i="24"/>
  <c r="BB658" i="24"/>
  <c r="AZ658" i="24"/>
  <c r="BD658" i="24" s="1"/>
  <c r="AZ659" i="24"/>
  <c r="BD659" i="24" s="1"/>
  <c r="BA660" i="24"/>
  <c r="BB659" i="24"/>
  <c r="AZ660" i="24"/>
  <c r="BD660" i="24" s="1"/>
  <c r="BB660" i="24"/>
  <c r="BA661" i="24"/>
  <c r="BA662" i="24"/>
  <c r="AZ661" i="24"/>
  <c r="BD661" i="24" s="1"/>
  <c r="BB661" i="24"/>
  <c r="AZ662" i="24"/>
  <c r="BD662" i="24" s="1"/>
  <c r="BB662" i="24"/>
  <c r="BA663" i="24"/>
  <c r="BB663" i="24"/>
  <c r="BA664" i="24"/>
  <c r="AZ663" i="24"/>
  <c r="BD663" i="24" s="1"/>
  <c r="AZ664" i="24"/>
  <c r="BD664" i="24" s="1"/>
  <c r="BA665" i="24"/>
  <c r="BB664" i="24"/>
  <c r="AZ665" i="24"/>
  <c r="BD665" i="24" s="1"/>
  <c r="BB665" i="24"/>
  <c r="BA666" i="24"/>
  <c r="BB666" i="24"/>
  <c r="BA667" i="24"/>
  <c r="AZ666" i="24"/>
  <c r="BD666" i="24" s="1"/>
  <c r="AZ667" i="24"/>
  <c r="BD667" i="24" s="1"/>
  <c r="BA668" i="24"/>
  <c r="BB667" i="24"/>
  <c r="AZ668" i="24"/>
  <c r="BD668" i="24" s="1"/>
  <c r="BB668" i="24"/>
  <c r="BA669" i="24"/>
  <c r="BA670" i="24"/>
  <c r="AZ669" i="24"/>
  <c r="BD669" i="24" s="1"/>
  <c r="BB669" i="24"/>
  <c r="AZ670" i="24"/>
  <c r="BD670" i="24" s="1"/>
  <c r="BB670" i="24"/>
  <c r="BA671" i="24"/>
  <c r="BB671" i="24"/>
  <c r="BA672" i="24"/>
  <c r="AZ671" i="24"/>
  <c r="BD671" i="24" s="1"/>
  <c r="AZ672" i="24"/>
  <c r="BD672" i="24" s="1"/>
  <c r="BA673" i="24"/>
  <c r="BB672" i="24"/>
  <c r="AZ673" i="24"/>
  <c r="BD673" i="24" s="1"/>
  <c r="BB673" i="24"/>
  <c r="BA674" i="24"/>
  <c r="BB674" i="24"/>
  <c r="BA675" i="24"/>
  <c r="AZ674" i="24"/>
  <c r="BD674" i="24" s="1"/>
  <c r="AZ675" i="24"/>
  <c r="BD675" i="24" s="1"/>
  <c r="BA676" i="24"/>
  <c r="BB675" i="24"/>
  <c r="BB676" i="24"/>
  <c r="AZ676" i="24"/>
  <c r="BD676" i="24" s="1"/>
  <c r="BA677" i="24"/>
  <c r="BA678" i="24"/>
  <c r="AZ677" i="24"/>
  <c r="BD677" i="24" s="1"/>
  <c r="BB677" i="24"/>
  <c r="BA679" i="24"/>
  <c r="AZ678" i="24"/>
  <c r="BD678" i="24" s="1"/>
  <c r="BB678" i="24"/>
  <c r="BB679" i="24"/>
  <c r="BA680" i="24"/>
  <c r="AZ679" i="24"/>
  <c r="BD679" i="24" s="1"/>
  <c r="AZ680" i="24"/>
  <c r="BD680" i="24" s="1"/>
  <c r="BA681" i="24"/>
  <c r="BB680" i="24"/>
  <c r="BB681" i="24"/>
  <c r="AZ681" i="24"/>
  <c r="BD681" i="24" s="1"/>
  <c r="BA682" i="24"/>
  <c r="BB682" i="24"/>
  <c r="BA683" i="24"/>
  <c r="AZ682" i="24"/>
  <c r="BD682" i="24" s="1"/>
  <c r="BA684" i="24"/>
  <c r="AZ683" i="24"/>
  <c r="BD683" i="24" s="1"/>
  <c r="BB683" i="24"/>
  <c r="BB684" i="24"/>
  <c r="AZ684" i="24"/>
  <c r="BD684" i="24" s="1"/>
  <c r="BA685" i="24"/>
  <c r="BA686" i="24"/>
  <c r="AZ685" i="24"/>
  <c r="BD685" i="24" s="1"/>
  <c r="BB685" i="24"/>
  <c r="BB686" i="24"/>
  <c r="BA687" i="24"/>
  <c r="AZ686" i="24"/>
  <c r="BD686" i="24" s="1"/>
  <c r="BB687" i="24"/>
  <c r="BA688" i="24"/>
  <c r="AZ687" i="24"/>
  <c r="BD687" i="24" s="1"/>
  <c r="BA689" i="24"/>
  <c r="AZ688" i="24"/>
  <c r="BD688" i="24" s="1"/>
  <c r="BB688" i="24"/>
  <c r="BB689" i="24"/>
  <c r="AZ689" i="24"/>
  <c r="BD689" i="24" s="1"/>
  <c r="BA690" i="24"/>
  <c r="BB690" i="24"/>
  <c r="BA691" i="24"/>
  <c r="AZ690" i="24"/>
  <c r="BD690" i="24" s="1"/>
  <c r="BA692" i="24"/>
  <c r="AZ691" i="24"/>
  <c r="BD691" i="24" s="1"/>
  <c r="BB691" i="24"/>
  <c r="AZ692" i="24"/>
  <c r="BD692" i="24" s="1"/>
  <c r="BB692" i="24"/>
  <c r="BA693" i="24"/>
  <c r="BA694" i="24"/>
  <c r="AZ693" i="24"/>
  <c r="BD693" i="24" s="1"/>
  <c r="BB693" i="24"/>
  <c r="BB694" i="24"/>
  <c r="BA695" i="24"/>
  <c r="AZ694" i="24"/>
  <c r="BD694" i="24" s="1"/>
  <c r="BB695" i="24"/>
  <c r="BA696" i="24"/>
  <c r="AZ695" i="24"/>
  <c r="BD695" i="24" s="1"/>
  <c r="BA697" i="24"/>
  <c r="AZ696" i="24"/>
  <c r="BD696" i="24" s="1"/>
  <c r="BB696" i="24"/>
  <c r="AZ697" i="24"/>
  <c r="BD697" i="24" s="1"/>
  <c r="BB697" i="24"/>
  <c r="BA698" i="24"/>
  <c r="BA699" i="24"/>
  <c r="BB698" i="24"/>
  <c r="AZ698" i="24"/>
  <c r="BD698" i="24" s="1"/>
  <c r="BA700" i="24"/>
  <c r="AZ699" i="24"/>
  <c r="BD699" i="24" s="1"/>
  <c r="BB699" i="24"/>
  <c r="AZ700" i="24"/>
  <c r="BD700" i="24" s="1"/>
  <c r="BB700" i="24"/>
  <c r="BA701" i="24"/>
  <c r="BA702" i="24"/>
  <c r="AZ701" i="24"/>
  <c r="BD701" i="24" s="1"/>
  <c r="BB701" i="24"/>
  <c r="AZ702" i="24"/>
  <c r="BD702" i="24" s="1"/>
  <c r="BB702" i="24"/>
  <c r="BA703" i="24"/>
  <c r="BB703" i="24"/>
  <c r="BA704" i="24"/>
  <c r="AZ703" i="24"/>
  <c r="BD703" i="24" s="1"/>
  <c r="BA705" i="24"/>
  <c r="AZ704" i="24"/>
  <c r="BD704" i="24" s="1"/>
  <c r="BB704" i="24"/>
  <c r="AZ705" i="24"/>
  <c r="BD705" i="24" s="1"/>
  <c r="BB705" i="24"/>
  <c r="BA706" i="24"/>
  <c r="BA707" i="24"/>
  <c r="BB706" i="24"/>
  <c r="AZ706" i="24"/>
  <c r="BD706" i="24" s="1"/>
  <c r="AZ707" i="24"/>
  <c r="BD707" i="24" s="1"/>
  <c r="BA708" i="24"/>
  <c r="BB707" i="24"/>
  <c r="AZ708" i="24"/>
  <c r="BD708" i="24" s="1"/>
  <c r="BB708" i="24"/>
  <c r="BA709" i="24"/>
  <c r="BA710" i="24"/>
  <c r="AZ709" i="24"/>
  <c r="BD709" i="24" s="1"/>
  <c r="BB709" i="24"/>
  <c r="AZ710" i="24"/>
  <c r="BD710" i="24" s="1"/>
  <c r="BB710" i="24"/>
  <c r="BA711" i="24"/>
  <c r="BB711" i="24"/>
  <c r="BA712" i="24"/>
  <c r="AZ711" i="24"/>
  <c r="BD711" i="24" s="1"/>
  <c r="AZ712" i="24"/>
  <c r="BD712" i="24" s="1"/>
  <c r="BA713" i="24"/>
  <c r="BB712" i="24"/>
  <c r="AZ713" i="24"/>
  <c r="BD713" i="24" s="1"/>
  <c r="BB713" i="24"/>
  <c r="BA714" i="24"/>
  <c r="BA715" i="24"/>
  <c r="BB714" i="24"/>
  <c r="AZ714" i="24"/>
  <c r="BD714" i="24" s="1"/>
  <c r="AZ715" i="24"/>
  <c r="BD715" i="24" s="1"/>
  <c r="BA716" i="24"/>
  <c r="BB715" i="24"/>
  <c r="AZ716" i="24"/>
  <c r="BD716" i="24" s="1"/>
  <c r="BB716" i="24"/>
  <c r="BA717" i="24"/>
  <c r="BA718" i="24"/>
  <c r="AZ717" i="24"/>
  <c r="BD717" i="24" s="1"/>
  <c r="BB717" i="24"/>
  <c r="AZ718" i="24"/>
  <c r="BD718" i="24" s="1"/>
  <c r="BB718" i="24"/>
  <c r="BA719" i="24"/>
  <c r="BB719" i="24"/>
  <c r="BA720" i="24"/>
  <c r="AZ719" i="24"/>
  <c r="BD719" i="24" s="1"/>
  <c r="AZ720" i="24"/>
  <c r="BD720" i="24" s="1"/>
  <c r="BA721" i="24"/>
  <c r="BB720" i="24"/>
  <c r="AZ721" i="24"/>
  <c r="BD721" i="24" s="1"/>
  <c r="BB721" i="24"/>
  <c r="BA722" i="24"/>
  <c r="BB722" i="24"/>
  <c r="BA723" i="24"/>
  <c r="AZ722" i="24"/>
  <c r="BD722" i="24" s="1"/>
  <c r="AZ723" i="24"/>
  <c r="BD723" i="24" s="1"/>
  <c r="BA724" i="24"/>
  <c r="BB723" i="24"/>
  <c r="AZ724" i="24"/>
  <c r="BD724" i="24" s="1"/>
  <c r="BB724" i="24"/>
  <c r="BA725" i="24"/>
  <c r="BA726" i="24"/>
  <c r="AZ725" i="24"/>
  <c r="BD725" i="24" s="1"/>
  <c r="BB725" i="24"/>
  <c r="AZ726" i="24"/>
  <c r="BD726" i="24" s="1"/>
  <c r="BA727" i="24"/>
  <c r="BB726" i="24"/>
  <c r="BB727" i="24"/>
  <c r="BA728" i="24"/>
  <c r="AZ727" i="24"/>
  <c r="BD727" i="24" s="1"/>
  <c r="BA729" i="24"/>
  <c r="AZ728" i="24"/>
  <c r="BD728" i="24" s="1"/>
  <c r="BB728" i="24"/>
  <c r="BB729" i="24"/>
  <c r="AZ729" i="24"/>
  <c r="BD729" i="24" s="1"/>
  <c r="BA730" i="24"/>
  <c r="BB730" i="24"/>
  <c r="BA731" i="24"/>
  <c r="AZ730" i="24"/>
  <c r="BD730" i="24" s="1"/>
  <c r="AZ731" i="24"/>
  <c r="BD731" i="24" s="1"/>
  <c r="BA732" i="24"/>
  <c r="BB731" i="24"/>
  <c r="BB732" i="24"/>
  <c r="AZ732" i="24"/>
  <c r="BD732" i="24" s="1"/>
  <c r="BA733" i="24"/>
  <c r="BA734" i="24"/>
  <c r="AZ733" i="24"/>
  <c r="BD733" i="24" s="1"/>
  <c r="BB733" i="24"/>
  <c r="AZ734" i="24"/>
  <c r="BD734" i="24" s="1"/>
  <c r="BA735" i="24"/>
  <c r="BB734" i="24"/>
  <c r="BB735" i="24"/>
  <c r="BA736" i="24"/>
  <c r="AZ735" i="24"/>
  <c r="BD735" i="24" s="1"/>
  <c r="BA737" i="24"/>
  <c r="AZ736" i="24"/>
  <c r="BD736" i="24" s="1"/>
  <c r="BB736" i="24"/>
  <c r="AZ737" i="24"/>
  <c r="BD737" i="24" s="1"/>
  <c r="BB737" i="24"/>
  <c r="BA738" i="24"/>
  <c r="BB738" i="24"/>
  <c r="BA739" i="24"/>
  <c r="AZ738" i="24"/>
  <c r="BD738" i="24" s="1"/>
  <c r="AZ739" i="24"/>
  <c r="BD739" i="24" s="1"/>
  <c r="BA740" i="24"/>
  <c r="BB739" i="24"/>
  <c r="AZ740" i="24"/>
  <c r="BD740" i="24" s="1"/>
  <c r="BB740" i="24"/>
  <c r="BA741" i="24"/>
  <c r="BA742" i="24"/>
  <c r="AZ741" i="24"/>
  <c r="BD741" i="24" s="1"/>
  <c r="BB741" i="24"/>
  <c r="AZ742" i="24"/>
  <c r="BD742" i="24" s="1"/>
  <c r="BA743" i="24"/>
  <c r="BB742" i="24"/>
  <c r="BB743" i="24"/>
  <c r="BA744" i="24"/>
  <c r="AZ743" i="24"/>
  <c r="BD743" i="24" s="1"/>
  <c r="BA745" i="24"/>
  <c r="AZ744" i="24"/>
  <c r="BD744" i="24" s="1"/>
  <c r="BB744" i="24"/>
  <c r="BB745" i="24"/>
  <c r="AZ745" i="24"/>
  <c r="BD745" i="24" s="1"/>
  <c r="BA746" i="24"/>
  <c r="BB746" i="24"/>
  <c r="BA747" i="24"/>
  <c r="AZ746" i="24"/>
  <c r="BD746" i="24" s="1"/>
  <c r="AZ747" i="24"/>
  <c r="BD747" i="24" s="1"/>
  <c r="BA748" i="24"/>
  <c r="BB747" i="24"/>
  <c r="BB748" i="24"/>
  <c r="AZ748" i="24"/>
  <c r="BD748" i="24" s="1"/>
  <c r="BA749" i="24"/>
  <c r="BA750" i="24"/>
  <c r="AZ749" i="24"/>
  <c r="BD749" i="24" s="1"/>
  <c r="BB749" i="24"/>
  <c r="AZ750" i="24"/>
  <c r="BD750" i="24" s="1"/>
  <c r="BB750" i="24"/>
  <c r="BA751" i="24"/>
  <c r="BA752" i="24"/>
  <c r="AZ751" i="24"/>
  <c r="BD751" i="24" s="1"/>
  <c r="BB751" i="24"/>
  <c r="AZ752" i="24"/>
  <c r="BD752" i="24" s="1"/>
  <c r="BA753" i="24"/>
  <c r="BB752" i="24"/>
  <c r="BA754" i="24"/>
  <c r="AZ753" i="24"/>
  <c r="BD753" i="24" s="1"/>
  <c r="BB753" i="24"/>
  <c r="BB754" i="24"/>
  <c r="BA755" i="24"/>
  <c r="AZ754" i="24"/>
  <c r="BD754" i="24" s="1"/>
  <c r="BA756" i="24"/>
  <c r="BB755" i="24"/>
  <c r="AZ755" i="24"/>
  <c r="BD755" i="24" s="1"/>
  <c r="AZ756" i="24"/>
  <c r="BD756" i="24" s="1"/>
  <c r="BB756" i="24"/>
  <c r="BA757" i="24"/>
  <c r="BB757" i="24"/>
  <c r="BA758" i="24"/>
  <c r="AZ757" i="24"/>
  <c r="BD757" i="24" s="1"/>
  <c r="AZ758" i="24"/>
  <c r="BD758" i="24" s="1"/>
  <c r="BA759" i="24"/>
  <c r="BB758" i="24"/>
  <c r="BB759" i="24"/>
  <c r="BA760" i="24"/>
  <c r="AZ759" i="24"/>
  <c r="BD759" i="24" s="1"/>
  <c r="BA761" i="24"/>
  <c r="AZ760" i="24"/>
  <c r="BD760" i="24" s="1"/>
  <c r="BB760" i="24"/>
  <c r="AZ761" i="24"/>
  <c r="BD761" i="24" s="1"/>
  <c r="BB761" i="24"/>
  <c r="BA762" i="24"/>
  <c r="BA763" i="24"/>
  <c r="BB762" i="24"/>
  <c r="AZ762" i="24"/>
  <c r="BD762" i="24" s="1"/>
  <c r="BB763" i="24"/>
  <c r="AZ763" i="24"/>
  <c r="BD763" i="24" s="1"/>
  <c r="BA764" i="24"/>
  <c r="AZ764" i="24"/>
  <c r="BD764" i="24" s="1"/>
  <c r="BB764" i="24"/>
  <c r="BA765" i="24"/>
  <c r="AZ765" i="24"/>
  <c r="BD765" i="24" s="1"/>
  <c r="BB765" i="24"/>
  <c r="BA766" i="24"/>
  <c r="BA767" i="24"/>
  <c r="BB766" i="24"/>
  <c r="AZ766" i="24"/>
  <c r="BD766" i="24" s="1"/>
  <c r="AZ767" i="24"/>
  <c r="BD767" i="24" s="1"/>
  <c r="BA768" i="24"/>
  <c r="BB767" i="24"/>
  <c r="BA769" i="24"/>
  <c r="AZ768" i="24"/>
  <c r="BD768" i="24" s="1"/>
  <c r="BB768" i="24"/>
  <c r="AZ769" i="24"/>
  <c r="BD769" i="24" s="1"/>
  <c r="BA770" i="24"/>
  <c r="BB769" i="24"/>
  <c r="BB770" i="24"/>
  <c r="BA771" i="24"/>
  <c r="AZ770" i="24"/>
  <c r="BD770" i="24" s="1"/>
  <c r="BA772" i="24"/>
  <c r="AZ771" i="24"/>
  <c r="BD771" i="24" s="1"/>
  <c r="BB771" i="24"/>
  <c r="BB772" i="24"/>
  <c r="AZ772" i="24"/>
  <c r="BD772" i="24" s="1"/>
  <c r="BA773" i="24"/>
  <c r="BA774" i="24"/>
  <c r="AZ773" i="24"/>
  <c r="BD773" i="24" s="1"/>
  <c r="BB773" i="24"/>
  <c r="BB774" i="24"/>
  <c r="AZ774" i="24"/>
  <c r="BD774" i="24" s="1"/>
  <c r="BA775" i="24"/>
  <c r="BA776" i="24"/>
  <c r="AZ775" i="24"/>
  <c r="BD775" i="24" s="1"/>
  <c r="BB775" i="24"/>
  <c r="AZ776" i="24"/>
  <c r="BD776" i="24" s="1"/>
  <c r="BA777" i="24"/>
  <c r="BB776" i="24"/>
  <c r="BA778" i="24"/>
  <c r="BB777" i="24"/>
  <c r="AZ777" i="24"/>
  <c r="BD777" i="24" s="1"/>
  <c r="BA779" i="24"/>
  <c r="BB778" i="24"/>
  <c r="AZ778" i="24"/>
  <c r="BD778" i="24" s="1"/>
  <c r="BB779" i="24"/>
  <c r="BA780" i="24"/>
  <c r="AZ779" i="24"/>
  <c r="BD779" i="24" s="1"/>
  <c r="AZ780" i="24"/>
  <c r="BD780" i="24" s="1"/>
  <c r="BB780" i="24"/>
  <c r="BA781" i="24"/>
  <c r="AZ781" i="24"/>
  <c r="BD781" i="24" s="1"/>
  <c r="BB781" i="24"/>
  <c r="BA782" i="24"/>
  <c r="BA783" i="24"/>
  <c r="AZ782" i="24"/>
  <c r="BD782" i="24" s="1"/>
  <c r="BB782" i="24"/>
  <c r="BB783" i="24"/>
  <c r="AZ783" i="24"/>
  <c r="BD783" i="24" s="1"/>
  <c r="BA784" i="24"/>
  <c r="BA785" i="24"/>
  <c r="AZ784" i="24"/>
  <c r="BD784" i="24" s="1"/>
  <c r="BB784" i="24"/>
  <c r="BB785" i="24"/>
  <c r="AZ785" i="24"/>
  <c r="BD785" i="24" s="1"/>
  <c r="BA786" i="24"/>
  <c r="BA787" i="24"/>
  <c r="BB786" i="24"/>
  <c r="AZ786" i="24"/>
  <c r="BD786" i="24" s="1"/>
  <c r="AZ787" i="24"/>
  <c r="BD787" i="24" s="1"/>
  <c r="BB787" i="24"/>
  <c r="BA788" i="24"/>
  <c r="BB788" i="24"/>
  <c r="AZ788" i="24"/>
  <c r="BD788" i="24" s="1"/>
  <c r="BA789" i="24"/>
  <c r="AZ789" i="24"/>
  <c r="BD789" i="24" s="1"/>
  <c r="BA790" i="24"/>
  <c r="BB789" i="24"/>
  <c r="BB790" i="24"/>
  <c r="BA791" i="24"/>
  <c r="AZ790" i="24"/>
  <c r="BD790" i="24" s="1"/>
  <c r="AZ791" i="24"/>
  <c r="BD791" i="24" s="1"/>
  <c r="BA792" i="24"/>
  <c r="BB791" i="24"/>
  <c r="AZ792" i="24"/>
  <c r="BD792" i="24" s="1"/>
  <c r="BA793" i="24"/>
  <c r="BB792" i="24"/>
  <c r="BA794" i="24"/>
  <c r="AZ793" i="24"/>
  <c r="BD793" i="24" s="1"/>
  <c r="BB793" i="24"/>
  <c r="BB794" i="24"/>
  <c r="BA795" i="24"/>
  <c r="AZ794" i="24"/>
  <c r="BD794" i="24" s="1"/>
  <c r="BA796" i="24"/>
  <c r="AZ795" i="24"/>
  <c r="BD795" i="24" s="1"/>
  <c r="BB795" i="24"/>
  <c r="BB796" i="24"/>
  <c r="AZ796" i="24"/>
  <c r="BD796" i="24" s="1"/>
  <c r="BA797" i="24"/>
  <c r="BA798" i="24"/>
  <c r="AZ797" i="24"/>
  <c r="BD797" i="24" s="1"/>
  <c r="BB797" i="24"/>
  <c r="AZ798" i="24"/>
  <c r="BD798" i="24" s="1"/>
  <c r="BB798" i="24"/>
  <c r="BA799" i="24"/>
  <c r="BB799" i="24"/>
  <c r="BA800" i="24"/>
  <c r="AZ799" i="24"/>
  <c r="BD799" i="24" s="1"/>
  <c r="AZ800" i="24"/>
  <c r="BD800" i="24" s="1"/>
  <c r="BA801" i="24"/>
  <c r="BB800" i="24"/>
  <c r="BB801" i="24"/>
  <c r="BA802" i="24"/>
  <c r="AZ801" i="24"/>
  <c r="BD801" i="24" s="1"/>
  <c r="BA803" i="24"/>
  <c r="BB802" i="24"/>
  <c r="AZ802" i="24"/>
  <c r="BD802" i="24" s="1"/>
  <c r="BB803" i="24"/>
  <c r="AZ803" i="24"/>
  <c r="BD803" i="24" s="1"/>
  <c r="BA804" i="24"/>
  <c r="AZ804" i="24"/>
  <c r="BD804" i="24" s="1"/>
  <c r="BB804" i="24"/>
  <c r="BA805" i="24"/>
  <c r="BB805" i="24"/>
  <c r="AZ805" i="24"/>
  <c r="BD805" i="24" s="1"/>
  <c r="BA806" i="24"/>
  <c r="BA807" i="24"/>
  <c r="AZ806" i="24"/>
  <c r="BD806" i="24" s="1"/>
  <c r="BB806" i="24"/>
  <c r="BB807" i="24"/>
  <c r="AZ807" i="24"/>
  <c r="BD807" i="24" s="1"/>
  <c r="BA808" i="24"/>
  <c r="BA809" i="24"/>
  <c r="AZ808" i="24"/>
  <c r="BD808" i="24" s="1"/>
  <c r="BB808" i="24"/>
  <c r="AZ809" i="24"/>
  <c r="BD809" i="24" s="1"/>
  <c r="BB809" i="24"/>
  <c r="BA810" i="24"/>
  <c r="BB810" i="24"/>
  <c r="BA811" i="24"/>
  <c r="AZ810" i="24"/>
  <c r="BD810" i="24" s="1"/>
  <c r="AZ811" i="24"/>
  <c r="BD811" i="24" s="1"/>
  <c r="BA812" i="24"/>
  <c r="BB811" i="24"/>
  <c r="BB812" i="24"/>
  <c r="AZ812" i="24"/>
  <c r="BD812" i="24" s="1"/>
  <c r="BA813" i="24"/>
  <c r="BA814" i="24"/>
  <c r="AZ813" i="24"/>
  <c r="BD813" i="24" s="1"/>
  <c r="BB813" i="24"/>
  <c r="AZ814" i="24"/>
  <c r="BD814" i="24" s="1"/>
  <c r="BB814" i="24"/>
  <c r="BA815" i="24"/>
  <c r="BA816" i="24"/>
  <c r="AZ815" i="24"/>
  <c r="BD815" i="24" s="1"/>
  <c r="BB815" i="24"/>
  <c r="BA817" i="24"/>
  <c r="AZ816" i="24"/>
  <c r="BD816" i="24" s="1"/>
  <c r="BB816" i="24"/>
  <c r="BA818" i="24"/>
  <c r="AZ817" i="24"/>
  <c r="BD817" i="24" s="1"/>
  <c r="BB817" i="24"/>
  <c r="BB818" i="24"/>
  <c r="BA819" i="24"/>
  <c r="AZ818" i="24"/>
  <c r="BD818" i="24" s="1"/>
  <c r="BA820" i="24"/>
  <c r="AZ819" i="24"/>
  <c r="BD819" i="24" s="1"/>
  <c r="BB819" i="24"/>
  <c r="BB820" i="24"/>
  <c r="AZ820" i="24"/>
  <c r="BD820" i="24" s="1"/>
  <c r="BA821" i="24"/>
  <c r="AZ821" i="24"/>
  <c r="BD821" i="24" s="1"/>
  <c r="BA822" i="24"/>
  <c r="BB821" i="24"/>
  <c r="BA823" i="24"/>
  <c r="AZ822" i="24"/>
  <c r="BD822" i="24" s="1"/>
  <c r="BB822" i="24"/>
  <c r="AZ823" i="24"/>
  <c r="BD823" i="24" s="1"/>
  <c r="BB823" i="24"/>
  <c r="BA824" i="24"/>
  <c r="BA825" i="24"/>
  <c r="AZ824" i="24"/>
  <c r="BD824" i="24" s="1"/>
  <c r="BB824" i="24"/>
  <c r="AZ825" i="24"/>
  <c r="BD825" i="24" s="1"/>
  <c r="BB825" i="24"/>
  <c r="BA826" i="24"/>
  <c r="BB826" i="24"/>
  <c r="BA827" i="24"/>
  <c r="AZ826" i="24"/>
  <c r="BD826" i="24" s="1"/>
  <c r="AZ827" i="24"/>
  <c r="BD827" i="24" s="1"/>
  <c r="BA828" i="24"/>
  <c r="BB827" i="24"/>
  <c r="AZ828" i="24"/>
  <c r="BD828" i="24" s="1"/>
  <c r="BB828" i="24"/>
  <c r="BA829" i="24"/>
  <c r="BB829" i="24"/>
  <c r="BA830" i="24"/>
  <c r="AZ829" i="24"/>
  <c r="BD829" i="24" s="1"/>
  <c r="AZ830" i="24"/>
  <c r="BD830" i="24" s="1"/>
  <c r="BA831" i="24"/>
  <c r="BB830" i="24"/>
  <c r="AZ831" i="24"/>
  <c r="BD831" i="24" s="1"/>
  <c r="BB831" i="24"/>
  <c r="BA832" i="24"/>
  <c r="BA833" i="24"/>
  <c r="AZ832" i="24"/>
  <c r="BD832" i="24" s="1"/>
  <c r="BB832" i="24"/>
  <c r="AZ833" i="24"/>
  <c r="BD833" i="24" s="1"/>
  <c r="BB833" i="24"/>
  <c r="BA834" i="24"/>
  <c r="BB834" i="24"/>
  <c r="BA835" i="24"/>
  <c r="AZ834" i="24"/>
  <c r="BD834" i="24" s="1"/>
  <c r="AZ835" i="24"/>
  <c r="BD835" i="24" s="1"/>
  <c r="BA836" i="24"/>
  <c r="BB835" i="24"/>
  <c r="AZ836" i="24"/>
  <c r="BD836" i="24" s="1"/>
  <c r="BB836" i="24"/>
  <c r="BA837" i="24"/>
  <c r="BB837" i="24"/>
  <c r="BA838" i="24"/>
  <c r="AZ837" i="24"/>
  <c r="BD837" i="24" s="1"/>
  <c r="AZ838" i="24"/>
  <c r="BD838" i="24" s="1"/>
  <c r="BA839" i="24"/>
  <c r="BB838" i="24"/>
  <c r="BB839" i="24"/>
  <c r="AZ839" i="24"/>
  <c r="BD839" i="24" s="1"/>
  <c r="BA840" i="24"/>
  <c r="BA841" i="24"/>
  <c r="AZ840" i="24"/>
  <c r="BD840" i="24" s="1"/>
  <c r="BB840" i="24"/>
  <c r="BA842" i="24"/>
  <c r="AZ841" i="24"/>
  <c r="BD841" i="24" s="1"/>
  <c r="BB841" i="24"/>
  <c r="BB842" i="24"/>
  <c r="BA843" i="24"/>
  <c r="AZ842" i="24"/>
  <c r="BD842" i="24" s="1"/>
  <c r="AZ843" i="24"/>
  <c r="BD843" i="24" s="1"/>
  <c r="BA844" i="24"/>
  <c r="BB843" i="24"/>
  <c r="BB844" i="24"/>
  <c r="AZ844" i="24"/>
  <c r="BD844" i="24" s="1"/>
  <c r="BA845" i="24"/>
  <c r="BB845" i="24"/>
  <c r="BA846" i="24"/>
  <c r="AZ845" i="24"/>
  <c r="BD845" i="24" s="1"/>
  <c r="BA847" i="24"/>
  <c r="AZ846" i="24"/>
  <c r="BD846" i="24" s="1"/>
  <c r="BB846" i="24"/>
  <c r="BB847" i="24"/>
  <c r="AZ847" i="24"/>
  <c r="BD847" i="24" s="1"/>
  <c r="BA848" i="24"/>
  <c r="BA849" i="24"/>
  <c r="AZ848" i="24"/>
  <c r="BD848" i="24" s="1"/>
  <c r="BB848" i="24"/>
  <c r="BB849" i="24"/>
  <c r="BA850" i="24"/>
  <c r="AZ849" i="24"/>
  <c r="BD849" i="24" s="1"/>
  <c r="BB850" i="24"/>
  <c r="BA851" i="24"/>
  <c r="AZ850" i="24"/>
  <c r="BD850" i="24" s="1"/>
  <c r="BA852" i="24"/>
  <c r="AZ851" i="24"/>
  <c r="BD851" i="24" s="1"/>
  <c r="BB851" i="24"/>
  <c r="BB852" i="24"/>
  <c r="AZ852" i="24"/>
  <c r="BD852" i="24" s="1"/>
  <c r="BA853" i="24"/>
  <c r="BB853" i="24"/>
  <c r="BA854" i="24"/>
  <c r="AZ853" i="24"/>
  <c r="BD853" i="24" s="1"/>
  <c r="BA855" i="24"/>
  <c r="AZ854" i="24"/>
  <c r="BD854" i="24" s="1"/>
  <c r="BB854" i="24"/>
  <c r="AZ855" i="24"/>
  <c r="BD855" i="24" s="1"/>
  <c r="BB855" i="24"/>
  <c r="BA856" i="24"/>
  <c r="BA857" i="24"/>
  <c r="AZ856" i="24"/>
  <c r="BD856" i="24" s="1"/>
  <c r="BB856" i="24"/>
  <c r="BB857" i="24"/>
  <c r="BA858" i="24"/>
  <c r="AZ857" i="24"/>
  <c r="BD857" i="24" s="1"/>
  <c r="BB858" i="24"/>
  <c r="BA859" i="24"/>
  <c r="AZ858" i="24"/>
  <c r="BD858" i="24" s="1"/>
  <c r="BA860" i="24"/>
  <c r="AZ859" i="24"/>
  <c r="BD859" i="24" s="1"/>
  <c r="BB859" i="24"/>
  <c r="AZ860" i="24"/>
  <c r="BD860" i="24" s="1"/>
  <c r="BB860" i="24"/>
  <c r="BA861" i="24"/>
  <c r="BA862" i="24"/>
  <c r="BB861" i="24"/>
  <c r="AZ861" i="24"/>
  <c r="BD861" i="24" s="1"/>
  <c r="BA863" i="24"/>
  <c r="AZ862" i="24"/>
  <c r="BD862" i="24" s="1"/>
  <c r="BB862" i="24"/>
  <c r="AZ863" i="24"/>
  <c r="BD863" i="24" s="1"/>
  <c r="BB863" i="24"/>
  <c r="BA864" i="24"/>
  <c r="BA865" i="24"/>
  <c r="AZ864" i="24"/>
  <c r="BD864" i="24" s="1"/>
  <c r="BB864" i="24"/>
  <c r="AZ865" i="24"/>
  <c r="BD865" i="24" s="1"/>
  <c r="BB865" i="24"/>
  <c r="BA866" i="24"/>
  <c r="BB866" i="24"/>
  <c r="BA867" i="24"/>
  <c r="AZ866" i="24"/>
  <c r="BD866" i="24" s="1"/>
  <c r="BA868" i="24"/>
  <c r="AZ867" i="24"/>
  <c r="BD867" i="24" s="1"/>
  <c r="BB867" i="24"/>
  <c r="AZ868" i="24"/>
  <c r="BD868" i="24" s="1"/>
  <c r="BB868" i="24"/>
  <c r="BA869" i="24"/>
  <c r="BA870" i="24"/>
  <c r="BB869" i="24"/>
  <c r="AZ869" i="24"/>
  <c r="BD869" i="24" s="1"/>
  <c r="AZ870" i="24"/>
  <c r="BD870" i="24" s="1"/>
  <c r="BA871" i="24"/>
  <c r="BB870" i="24"/>
  <c r="AZ871" i="24"/>
  <c r="BD871" i="24" s="1"/>
  <c r="BB871" i="24"/>
  <c r="BA872" i="24"/>
  <c r="BA873" i="24"/>
  <c r="AZ872" i="24"/>
  <c r="BD872" i="24" s="1"/>
  <c r="BB872" i="24"/>
  <c r="AZ873" i="24"/>
  <c r="BD873" i="24" s="1"/>
  <c r="BB873" i="24"/>
  <c r="BA874" i="24"/>
  <c r="BB874" i="24"/>
  <c r="BA875" i="24"/>
  <c r="AZ874" i="24"/>
  <c r="BD874" i="24" s="1"/>
  <c r="AZ875" i="24"/>
  <c r="BD875" i="24" s="1"/>
  <c r="BA876" i="24"/>
  <c r="BB875" i="24"/>
  <c r="AZ876" i="24"/>
  <c r="BD876" i="24" s="1"/>
  <c r="BB876" i="24"/>
  <c r="BA877" i="24"/>
  <c r="BA878" i="24"/>
  <c r="BB877" i="24"/>
  <c r="AZ877" i="24"/>
  <c r="BD877" i="24" s="1"/>
  <c r="AZ878" i="24"/>
  <c r="BD878" i="24" s="1"/>
  <c r="BA879" i="24"/>
  <c r="BB878" i="24"/>
  <c r="AZ879" i="24"/>
  <c r="BD879" i="24" s="1"/>
  <c r="BB879" i="24"/>
  <c r="BA880" i="24"/>
  <c r="BA881" i="24"/>
  <c r="AZ880" i="24"/>
  <c r="BD880" i="24" s="1"/>
  <c r="BB880" i="24"/>
  <c r="AZ881" i="24"/>
  <c r="BD881" i="24" s="1"/>
  <c r="BB881" i="24"/>
  <c r="BA882" i="24"/>
  <c r="BB882" i="24"/>
  <c r="BA883" i="24"/>
  <c r="AZ882" i="24"/>
  <c r="BD882" i="24" s="1"/>
  <c r="AZ883" i="24"/>
  <c r="BD883" i="24" s="1"/>
  <c r="BA884" i="24"/>
  <c r="BB883" i="24"/>
  <c r="AZ884" i="24"/>
  <c r="BD884" i="24" s="1"/>
  <c r="BB884" i="24"/>
  <c r="BA885" i="24"/>
  <c r="BA886" i="24"/>
  <c r="BB885" i="24"/>
  <c r="AZ885" i="24"/>
  <c r="BD885" i="24" s="1"/>
  <c r="AZ886" i="24"/>
  <c r="BD886" i="24" s="1"/>
  <c r="BA887" i="24"/>
  <c r="BB886" i="24"/>
  <c r="AZ887" i="24"/>
  <c r="BD887" i="24" s="1"/>
  <c r="BB887" i="24"/>
  <c r="BA888" i="24"/>
  <c r="BA889" i="24"/>
  <c r="AZ888" i="24"/>
  <c r="BD888" i="24" s="1"/>
  <c r="BB888" i="24"/>
  <c r="AZ889" i="24"/>
  <c r="BD889" i="24" s="1"/>
  <c r="BB889" i="24"/>
  <c r="BA890" i="24"/>
  <c r="BB890" i="24"/>
  <c r="BA891" i="24"/>
  <c r="AZ890" i="24"/>
  <c r="BD890" i="24" s="1"/>
  <c r="AZ891" i="24"/>
  <c r="BD891" i="24" s="1"/>
  <c r="BA892" i="24"/>
  <c r="BB891" i="24"/>
  <c r="AZ892" i="24"/>
  <c r="BD892" i="24" s="1"/>
  <c r="BB892" i="24"/>
  <c r="BA893" i="24"/>
  <c r="BB893" i="24"/>
  <c r="BA894" i="24"/>
  <c r="AZ893" i="24"/>
  <c r="BD893" i="24" s="1"/>
  <c r="AZ894" i="24"/>
  <c r="BD894" i="24" s="1"/>
  <c r="BA895" i="24"/>
  <c r="BB894" i="24"/>
  <c r="AZ895" i="24"/>
  <c r="BD895" i="24" s="1"/>
  <c r="BB895" i="24"/>
  <c r="BA896" i="24"/>
  <c r="BA897" i="24"/>
  <c r="AZ896" i="24"/>
  <c r="BD896" i="24" s="1"/>
  <c r="BB896" i="24"/>
  <c r="AZ897" i="24"/>
  <c r="BD897" i="24" s="1"/>
  <c r="BB897" i="24"/>
  <c r="BA898" i="24"/>
  <c r="BB898" i="24"/>
  <c r="BA899" i="24"/>
  <c r="AZ898" i="24"/>
  <c r="BD898" i="24" s="1"/>
  <c r="AZ899" i="24"/>
  <c r="BD899" i="24" s="1"/>
  <c r="BA900" i="24"/>
  <c r="BB899" i="24"/>
  <c r="AZ900" i="24"/>
  <c r="BD900" i="24" s="1"/>
  <c r="BB900" i="24"/>
  <c r="BA901" i="24"/>
  <c r="BB901" i="24"/>
  <c r="BA902" i="24"/>
  <c r="AZ901" i="24"/>
  <c r="BD901" i="24" s="1"/>
  <c r="AZ902" i="24"/>
  <c r="BD902" i="24" s="1"/>
  <c r="BA903" i="24"/>
  <c r="BB902" i="24"/>
  <c r="BB903" i="24"/>
  <c r="AZ903" i="24"/>
  <c r="BD903" i="24" s="1"/>
  <c r="BA904" i="24"/>
  <c r="BA905" i="24"/>
  <c r="AZ904" i="24"/>
  <c r="BD904" i="24" s="1"/>
  <c r="BB904" i="24"/>
  <c r="BA906" i="24"/>
  <c r="AZ905" i="24"/>
  <c r="BD905" i="24" s="1"/>
  <c r="BB905" i="24"/>
  <c r="BB906" i="24"/>
  <c r="BA907" i="24"/>
  <c r="AZ906" i="24"/>
  <c r="BD906" i="24" s="1"/>
  <c r="AZ907" i="24"/>
  <c r="BD907" i="24" s="1"/>
  <c r="BA908" i="24"/>
  <c r="BB907" i="24"/>
  <c r="BB908" i="24"/>
  <c r="AZ908" i="24"/>
  <c r="BD908" i="24" s="1"/>
  <c r="BA909" i="24"/>
  <c r="BB909" i="24"/>
  <c r="BA910" i="24"/>
  <c r="AZ909" i="24"/>
  <c r="BD909" i="24" s="1"/>
  <c r="BA911" i="24"/>
  <c r="AZ910" i="24"/>
  <c r="BD910" i="24" s="1"/>
  <c r="BB910" i="24"/>
  <c r="BB911" i="24"/>
  <c r="AZ911" i="24"/>
  <c r="BD911" i="24" s="1"/>
  <c r="BA912" i="24"/>
  <c r="BA913" i="24"/>
  <c r="AZ912" i="24"/>
  <c r="BD912" i="24" s="1"/>
  <c r="BB912" i="24"/>
  <c r="BB913" i="24"/>
  <c r="BA914" i="24"/>
  <c r="AZ913" i="24"/>
  <c r="BD913" i="24" s="1"/>
  <c r="BB914" i="24"/>
  <c r="BA915" i="24"/>
  <c r="AZ914" i="24"/>
  <c r="BD914" i="24" s="1"/>
  <c r="BA916" i="24"/>
  <c r="AZ915" i="24"/>
  <c r="BD915" i="24" s="1"/>
  <c r="BB915" i="24"/>
  <c r="BB916" i="24"/>
  <c r="AZ916" i="24"/>
  <c r="BD916" i="24" s="1"/>
  <c r="BA917" i="24"/>
  <c r="BB917" i="24"/>
  <c r="BA918" i="24"/>
  <c r="AZ917" i="24"/>
  <c r="BD917" i="24" s="1"/>
  <c r="BA919" i="24"/>
  <c r="AZ918" i="24"/>
  <c r="BD918" i="24" s="1"/>
  <c r="BB918" i="24"/>
  <c r="AZ919" i="24"/>
  <c r="BD919" i="24" s="1"/>
  <c r="BB919" i="24"/>
  <c r="BA920" i="24"/>
  <c r="BA921" i="24"/>
  <c r="AZ920" i="24"/>
  <c r="BD920" i="24" s="1"/>
  <c r="BB920" i="24"/>
  <c r="BB921" i="24"/>
  <c r="BA922" i="24"/>
  <c r="AZ921" i="24"/>
  <c r="BD921" i="24" s="1"/>
  <c r="BB922" i="24"/>
  <c r="BA923" i="24"/>
  <c r="AZ922" i="24"/>
  <c r="BD922" i="24" s="1"/>
  <c r="BA924" i="24"/>
  <c r="AZ923" i="24"/>
  <c r="BD923" i="24" s="1"/>
  <c r="BB923" i="24"/>
  <c r="AZ924" i="24"/>
  <c r="BD924" i="24" s="1"/>
  <c r="BB924" i="24"/>
  <c r="BA925" i="24"/>
  <c r="BA926" i="24"/>
  <c r="BB925" i="24"/>
  <c r="AZ925" i="24"/>
  <c r="BD925" i="24" s="1"/>
  <c r="BA927" i="24"/>
  <c r="AZ926" i="24"/>
  <c r="BD926" i="24" s="1"/>
  <c r="BB926" i="24"/>
  <c r="AZ927" i="24"/>
  <c r="BD927" i="24" s="1"/>
  <c r="BB927" i="24"/>
  <c r="BA928" i="24"/>
  <c r="BA929" i="24"/>
  <c r="AZ928" i="24"/>
  <c r="BD928" i="24" s="1"/>
  <c r="BB928" i="24"/>
  <c r="AZ929" i="24"/>
  <c r="BD929" i="24" s="1"/>
  <c r="BB929" i="24"/>
  <c r="BA930" i="24"/>
  <c r="BB930" i="24"/>
  <c r="BA931" i="24"/>
  <c r="AZ930" i="24"/>
  <c r="BD930" i="24" s="1"/>
  <c r="BA932" i="24"/>
  <c r="AZ931" i="24"/>
  <c r="BD931" i="24" s="1"/>
  <c r="BB931" i="24"/>
  <c r="AZ932" i="24"/>
  <c r="BD932" i="24" s="1"/>
  <c r="BB932" i="24"/>
  <c r="BA933" i="24"/>
  <c r="BA934" i="24"/>
  <c r="BB933" i="24"/>
  <c r="AZ933" i="24"/>
  <c r="BD933" i="24" s="1"/>
  <c r="AZ934" i="24"/>
  <c r="BD934" i="24" s="1"/>
  <c r="BA935" i="24"/>
  <c r="BB934" i="24"/>
  <c r="AZ935" i="24"/>
  <c r="BD935" i="24" s="1"/>
  <c r="BB935" i="24"/>
  <c r="BA936" i="24"/>
  <c r="BA937" i="24"/>
  <c r="AZ936" i="24"/>
  <c r="BD936" i="24" s="1"/>
  <c r="BB936" i="24"/>
  <c r="AZ937" i="24"/>
  <c r="BD937" i="24" s="1"/>
  <c r="BB937" i="24"/>
  <c r="BA938" i="24"/>
  <c r="BB938" i="24"/>
  <c r="BA939" i="24"/>
  <c r="AZ938" i="24"/>
  <c r="BD938" i="24" s="1"/>
  <c r="AZ939" i="24"/>
  <c r="BD939" i="24" s="1"/>
  <c r="BA940" i="24"/>
  <c r="BB939" i="24"/>
  <c r="AZ940" i="24"/>
  <c r="BD940" i="24" s="1"/>
  <c r="BB940" i="24"/>
  <c r="BA941" i="24"/>
  <c r="BA942" i="24"/>
  <c r="BB941" i="24"/>
  <c r="AZ941" i="24"/>
  <c r="BD941" i="24" s="1"/>
  <c r="AZ942" i="24"/>
  <c r="BD942" i="24" s="1"/>
  <c r="BA943" i="24"/>
  <c r="BB942" i="24"/>
  <c r="AZ943" i="24"/>
  <c r="BD943" i="24" s="1"/>
  <c r="BB943" i="24"/>
  <c r="BA944" i="24"/>
  <c r="BA945" i="24"/>
  <c r="AZ944" i="24"/>
  <c r="BD944" i="24" s="1"/>
  <c r="BB944" i="24"/>
  <c r="AZ945" i="24"/>
  <c r="BD945" i="24" s="1"/>
  <c r="BB945" i="24"/>
  <c r="BA946" i="24"/>
  <c r="BB946" i="24"/>
  <c r="BA947" i="24"/>
  <c r="AZ946" i="24"/>
  <c r="BD946" i="24" s="1"/>
  <c r="AZ947" i="24"/>
  <c r="BD947" i="24" s="1"/>
  <c r="BA948" i="24"/>
  <c r="BB947" i="24"/>
  <c r="AZ948" i="24"/>
  <c r="BD948" i="24" s="1"/>
  <c r="BB948" i="24"/>
  <c r="BA949" i="24"/>
  <c r="BA950" i="24"/>
  <c r="BB949" i="24"/>
  <c r="AZ949" i="24"/>
  <c r="BD949" i="24" s="1"/>
  <c r="AZ950" i="24"/>
  <c r="BD950" i="24" s="1"/>
  <c r="BA951" i="24"/>
  <c r="BB950" i="24"/>
  <c r="AZ951" i="24"/>
  <c r="BD951" i="24" s="1"/>
  <c r="BB951" i="24"/>
  <c r="BA952" i="24"/>
  <c r="BA953" i="24"/>
  <c r="AZ952" i="24"/>
  <c r="BD952" i="24" s="1"/>
  <c r="BB952" i="24"/>
  <c r="AZ953" i="24"/>
  <c r="BD953" i="24" s="1"/>
  <c r="BB953" i="24"/>
  <c r="BA954" i="24"/>
  <c r="BB954" i="24"/>
  <c r="BA955" i="24"/>
  <c r="AZ954" i="24"/>
  <c r="BD954" i="24" s="1"/>
  <c r="AZ955" i="24"/>
  <c r="BD955" i="24" s="1"/>
  <c r="BA956" i="24"/>
  <c r="BB955" i="24"/>
  <c r="AZ956" i="24"/>
  <c r="BD956" i="24" s="1"/>
  <c r="BB956" i="24"/>
  <c r="BA957" i="24"/>
  <c r="BB957" i="24"/>
  <c r="BA958" i="24"/>
  <c r="AZ957" i="24"/>
  <c r="BD957" i="24" s="1"/>
  <c r="AZ958" i="24"/>
  <c r="BD958" i="24" s="1"/>
  <c r="BA959" i="24"/>
  <c r="BB958" i="24"/>
  <c r="AZ959" i="24"/>
  <c r="BD959" i="24" s="1"/>
  <c r="BB959" i="24"/>
  <c r="BA960" i="24"/>
  <c r="BA961" i="24"/>
  <c r="AZ960" i="24"/>
  <c r="BD960" i="24" s="1"/>
  <c r="BB960" i="24"/>
  <c r="AZ961" i="24"/>
  <c r="BD961" i="24" s="1"/>
  <c r="BB961" i="24"/>
  <c r="BA962" i="24"/>
  <c r="BB962" i="24"/>
  <c r="BA963" i="24"/>
  <c r="AZ962" i="24"/>
  <c r="BD962" i="24" s="1"/>
  <c r="AZ963" i="24"/>
  <c r="BD963" i="24" s="1"/>
  <c r="BA964" i="24"/>
  <c r="BB963" i="24"/>
  <c r="AZ964" i="24"/>
  <c r="BD964" i="24" s="1"/>
  <c r="BB964" i="24"/>
  <c r="BA965" i="24"/>
  <c r="BB965" i="24"/>
  <c r="BA966" i="24"/>
  <c r="AZ965" i="24"/>
  <c r="BD965" i="24" s="1"/>
  <c r="AZ966" i="24"/>
  <c r="BD966" i="24" s="1"/>
  <c r="BA967" i="24"/>
  <c r="BB966" i="24"/>
  <c r="BB967" i="24"/>
  <c r="AZ967" i="24"/>
  <c r="BD967" i="24" s="1"/>
  <c r="BA968" i="24"/>
  <c r="BA969" i="24"/>
  <c r="AZ968" i="24"/>
  <c r="BD968" i="24" s="1"/>
  <c r="BB968" i="24"/>
  <c r="BA970" i="24"/>
  <c r="AZ969" i="24"/>
  <c r="BD969" i="24" s="1"/>
  <c r="BB969" i="24"/>
  <c r="BB970" i="24"/>
  <c r="BA971" i="24"/>
  <c r="AZ970" i="24"/>
  <c r="BD970" i="24" s="1"/>
  <c r="AZ971" i="24"/>
  <c r="BD971" i="24" s="1"/>
  <c r="BA972" i="24"/>
  <c r="BB971" i="24"/>
  <c r="BB972" i="24"/>
  <c r="AZ972" i="24"/>
  <c r="BD972" i="24" s="1"/>
  <c r="BA973" i="24"/>
  <c r="BB973" i="24"/>
  <c r="BA974" i="24"/>
  <c r="AZ973" i="24"/>
  <c r="BD973" i="24" s="1"/>
  <c r="BA975" i="24"/>
  <c r="AZ974" i="24"/>
  <c r="BD974" i="24" s="1"/>
  <c r="BB974" i="24"/>
  <c r="BB975" i="24"/>
  <c r="AZ975" i="24"/>
  <c r="BD975" i="24" s="1"/>
  <c r="BA976" i="24"/>
  <c r="BA977" i="24"/>
  <c r="AZ976" i="24"/>
  <c r="BD976" i="24" s="1"/>
  <c r="BB976" i="24"/>
  <c r="BB977" i="24"/>
  <c r="BA978" i="24"/>
  <c r="AZ977" i="24"/>
  <c r="BD977" i="24" s="1"/>
  <c r="BB978" i="24"/>
  <c r="BA979" i="24"/>
  <c r="AZ978" i="24"/>
  <c r="BD978" i="24" s="1"/>
  <c r="BA980" i="24"/>
  <c r="AZ979" i="24"/>
  <c r="BD979" i="24" s="1"/>
  <c r="BB979" i="24"/>
  <c r="BB980" i="24"/>
  <c r="AZ980" i="24"/>
  <c r="BD980" i="24" s="1"/>
  <c r="BA981" i="24"/>
  <c r="BB981" i="24"/>
  <c r="BA982" i="24"/>
  <c r="AZ981" i="24"/>
  <c r="BD981" i="24" s="1"/>
  <c r="BA983" i="24"/>
  <c r="AZ982" i="24"/>
  <c r="BD982" i="24" s="1"/>
  <c r="BB982" i="24"/>
  <c r="AZ983" i="24"/>
  <c r="BD983" i="24" s="1"/>
  <c r="BB983" i="24"/>
  <c r="BA984" i="24"/>
  <c r="BA985" i="24"/>
  <c r="AZ984" i="24"/>
  <c r="BD984" i="24" s="1"/>
  <c r="BB984" i="24"/>
  <c r="BB985" i="24"/>
  <c r="BA986" i="24"/>
  <c r="AZ985" i="24"/>
  <c r="BD985" i="24" s="1"/>
  <c r="BB986" i="24"/>
  <c r="BA987" i="24"/>
  <c r="AZ986" i="24"/>
  <c r="BD986" i="24" s="1"/>
  <c r="BA988" i="24"/>
  <c r="AZ987" i="24"/>
  <c r="BD987" i="24" s="1"/>
  <c r="BB987" i="24"/>
  <c r="AZ988" i="24"/>
  <c r="BD988" i="24" s="1"/>
  <c r="BB988" i="24"/>
  <c r="BA989" i="24"/>
  <c r="BA990" i="24"/>
  <c r="BB989" i="24"/>
  <c r="AZ989" i="24"/>
  <c r="BD989" i="24" s="1"/>
  <c r="BA991" i="24"/>
  <c r="AZ990" i="24"/>
  <c r="BD990" i="24" s="1"/>
  <c r="BB990" i="24"/>
  <c r="AZ991" i="24"/>
  <c r="BD991" i="24" s="1"/>
  <c r="BB991" i="24"/>
  <c r="BA992" i="24"/>
  <c r="BA993" i="24"/>
  <c r="AZ992" i="24"/>
  <c r="BD992" i="24" s="1"/>
  <c r="BB992" i="24"/>
  <c r="AZ993" i="24"/>
  <c r="BD993" i="24" s="1"/>
  <c r="BB993" i="24"/>
  <c r="BA994" i="24"/>
  <c r="BB994" i="24"/>
  <c r="BA995" i="24"/>
  <c r="AZ994" i="24"/>
  <c r="BD994" i="24" s="1"/>
  <c r="BA996" i="24"/>
  <c r="AZ995" i="24"/>
  <c r="BD995" i="24" s="1"/>
  <c r="BB995" i="24"/>
  <c r="AZ996" i="24"/>
  <c r="BD996" i="24" s="1"/>
  <c r="BB996" i="24"/>
  <c r="BA997" i="24"/>
  <c r="BA998" i="24"/>
  <c r="BB997" i="24"/>
  <c r="AZ997" i="24"/>
  <c r="BD997" i="24" s="1"/>
  <c r="BB998" i="24"/>
  <c r="BA999" i="24"/>
  <c r="AZ998" i="24"/>
  <c r="BD998" i="24" s="1"/>
  <c r="BA1000" i="24"/>
  <c r="AZ999" i="24"/>
  <c r="BD999" i="24" s="1"/>
  <c r="BB999" i="24"/>
  <c r="AZ1000" i="24"/>
  <c r="BD1000" i="24" s="1"/>
  <c r="BA1001" i="24"/>
  <c r="BB1000" i="24"/>
  <c r="BB1001" i="24"/>
  <c r="BA1002" i="24"/>
  <c r="AZ1001" i="24"/>
  <c r="BD1001" i="24" s="1"/>
  <c r="AZ1002" i="24"/>
  <c r="BD1002" i="24" s="1"/>
  <c r="BA1003" i="24"/>
  <c r="BB1002" i="24"/>
  <c r="AZ1003" i="24"/>
  <c r="BD1003" i="24" s="1"/>
  <c r="BB1003" i="24"/>
  <c r="BA1004" i="24"/>
  <c r="BA1005" i="24"/>
  <c r="AZ1004" i="24"/>
  <c r="BD1004" i="24" s="1"/>
  <c r="BB1004" i="24"/>
  <c r="AZ1005" i="24"/>
  <c r="BD1005" i="24" s="1"/>
  <c r="BB1005" i="24"/>
  <c r="BA1006" i="24"/>
  <c r="BA1007" i="24"/>
  <c r="AZ1006" i="24"/>
  <c r="BD1006" i="24" s="1"/>
  <c r="BB1006" i="24"/>
  <c r="AZ1007" i="24"/>
  <c r="BD1007" i="24" s="1"/>
  <c r="BA1008" i="24"/>
  <c r="BB1007" i="24"/>
  <c r="BB1008" i="24"/>
  <c r="BA1009" i="24"/>
  <c r="AZ1008" i="24"/>
  <c r="BD1008" i="24" s="1"/>
  <c r="BA1010" i="24"/>
  <c r="BB1009" i="24"/>
  <c r="AZ1009" i="24"/>
  <c r="BD1009" i="24" s="1"/>
  <c r="BB1010" i="24"/>
  <c r="BA1011" i="24"/>
  <c r="AZ1010" i="24"/>
  <c r="BD1010" i="24" s="1"/>
  <c r="AZ1011" i="24"/>
  <c r="BD1011" i="24" s="1"/>
  <c r="BB1011" i="24"/>
  <c r="BA1012" i="24"/>
  <c r="AZ1012" i="24"/>
  <c r="BD1012" i="24" s="1"/>
  <c r="BB1012" i="24"/>
  <c r="BA1013" i="24"/>
  <c r="AZ1013" i="24"/>
  <c r="BD1013" i="24" s="1"/>
  <c r="BA1014" i="24"/>
  <c r="BB1013" i="24"/>
  <c r="AZ1014" i="24"/>
  <c r="BD1014" i="24" s="1"/>
  <c r="BB1014" i="24"/>
  <c r="BA1015" i="24"/>
  <c r="BA1016" i="24"/>
  <c r="AZ1015" i="24"/>
  <c r="BD1015" i="24" s="1"/>
  <c r="BB1015" i="24"/>
  <c r="AZ1016" i="24"/>
  <c r="BD1016" i="24" s="1"/>
  <c r="BB1016" i="24"/>
  <c r="BA1017" i="24"/>
  <c r="BA1018" i="24"/>
  <c r="BB1017" i="24"/>
  <c r="AZ1017" i="24"/>
  <c r="BD1017" i="24" s="1"/>
  <c r="BB1018" i="24"/>
  <c r="AZ1018" i="24"/>
  <c r="BD1018" i="24" s="1"/>
  <c r="BA1019" i="24"/>
  <c r="BB1019" i="24"/>
  <c r="AZ1019" i="24"/>
  <c r="BD1019" i="24" s="1"/>
  <c r="BA1020" i="24"/>
  <c r="AZ1020" i="24"/>
  <c r="BD1020" i="24" s="1"/>
  <c r="BB1020" i="24"/>
  <c r="BA1021" i="24"/>
  <c r="BA1022" i="24"/>
  <c r="BB1021" i="24"/>
  <c r="AZ1021" i="24"/>
  <c r="BD1021" i="24" s="1"/>
  <c r="AZ1022" i="24"/>
  <c r="BD1022" i="24" s="1"/>
  <c r="BA1023" i="24"/>
  <c r="BB1022" i="24"/>
  <c r="AZ1023" i="24"/>
  <c r="BD1023" i="24" s="1"/>
  <c r="BA1024" i="24"/>
  <c r="BB1023" i="24"/>
  <c r="BA1025" i="24"/>
  <c r="AZ1024" i="24"/>
  <c r="BD1024" i="24" s="1"/>
  <c r="BB1024" i="24"/>
  <c r="BB1025" i="24"/>
  <c r="BA1026" i="24"/>
  <c r="AZ1025" i="24"/>
  <c r="BD1025" i="24" s="1"/>
  <c r="BA1027" i="24"/>
  <c r="AZ1026" i="24"/>
  <c r="BD1026" i="24" s="1"/>
  <c r="BB1026" i="24"/>
  <c r="BB1027" i="24"/>
  <c r="AZ1027" i="24"/>
  <c r="BD1027" i="24" s="1"/>
  <c r="BA1028" i="24"/>
  <c r="BA1029" i="24"/>
  <c r="AZ1028" i="24"/>
  <c r="BD1028" i="24" s="1"/>
  <c r="BB1028" i="24"/>
  <c r="AZ1029" i="24"/>
  <c r="BD1029" i="24" s="1"/>
  <c r="BB1029" i="24"/>
  <c r="BA1030" i="24"/>
  <c r="BB1030" i="24"/>
  <c r="BA1031" i="24"/>
  <c r="AZ1030" i="24"/>
  <c r="BD1030" i="24" s="1"/>
  <c r="AZ1031" i="24"/>
  <c r="BD1031" i="24" s="1"/>
  <c r="BA1032" i="24"/>
  <c r="BB1031" i="24"/>
  <c r="BB1032" i="24"/>
  <c r="BA1033" i="24"/>
  <c r="AZ1032" i="24"/>
  <c r="BD1032" i="24" s="1"/>
  <c r="BA1034" i="24"/>
  <c r="BB1033" i="24"/>
  <c r="AZ1033" i="24"/>
  <c r="BD1033" i="24" s="1"/>
  <c r="BB1034" i="24"/>
  <c r="AZ1034" i="24"/>
  <c r="BD1034" i="24" s="1"/>
  <c r="BA1035" i="24"/>
  <c r="AZ1035" i="24"/>
  <c r="BD1035" i="24" s="1"/>
  <c r="BB1035" i="24"/>
  <c r="BA1036" i="24"/>
  <c r="AZ1036" i="24"/>
  <c r="BD1036" i="24" s="1"/>
  <c r="BB1036" i="24"/>
  <c r="BA1037" i="24"/>
  <c r="BA1038" i="24"/>
  <c r="AZ1037" i="24"/>
  <c r="BD1037" i="24" s="1"/>
  <c r="BB1037" i="24"/>
  <c r="AZ1038" i="24"/>
  <c r="BD1038" i="24" s="1"/>
  <c r="BB1038" i="24"/>
  <c r="BA1039" i="24"/>
  <c r="BA1040" i="24"/>
  <c r="AZ1039" i="24"/>
  <c r="BD1039" i="24" s="1"/>
  <c r="BB1039" i="24"/>
  <c r="AZ1040" i="24"/>
  <c r="BD1040" i="24" s="1"/>
  <c r="BB1040" i="24"/>
  <c r="BA1041" i="24"/>
  <c r="BB1041" i="24"/>
  <c r="BA1042" i="24"/>
  <c r="AZ1041" i="24"/>
  <c r="BD1041" i="24" s="1"/>
  <c r="AZ1042" i="24"/>
  <c r="BD1042" i="24" s="1"/>
  <c r="BA1043" i="24"/>
  <c r="BB1042" i="24"/>
  <c r="BB1043" i="24"/>
  <c r="AZ1043" i="24"/>
  <c r="BD1043" i="24" s="1"/>
  <c r="BA1044" i="24"/>
  <c r="BA1045" i="24"/>
  <c r="AZ1044" i="24"/>
  <c r="BD1044" i="24" s="1"/>
  <c r="BB1044" i="24"/>
  <c r="AZ1045" i="24"/>
  <c r="BD1045" i="24" s="1"/>
  <c r="BB1045" i="24"/>
  <c r="BA1046" i="24"/>
  <c r="BA1047" i="24"/>
  <c r="AZ1046" i="24"/>
  <c r="BD1046" i="24" s="1"/>
  <c r="BB1046" i="24"/>
  <c r="AZ1047" i="24"/>
  <c r="BD1047" i="24" s="1"/>
  <c r="BA1048" i="24"/>
  <c r="BB1047" i="24"/>
  <c r="BA1049" i="24"/>
  <c r="AZ1048" i="24"/>
  <c r="BD1048" i="24" s="1"/>
  <c r="BB1048" i="24"/>
  <c r="BB1049" i="24"/>
  <c r="BA1050" i="24"/>
  <c r="AZ1049" i="24"/>
  <c r="BD1049" i="24" s="1"/>
  <c r="BB1050" i="24"/>
  <c r="BA1051" i="24"/>
  <c r="AZ1050" i="24"/>
  <c r="BD1050" i="24" s="1"/>
  <c r="AZ1051" i="24"/>
  <c r="BD1051" i="24" s="1"/>
  <c r="BB1051" i="24"/>
  <c r="BA1052" i="24"/>
  <c r="BB1052" i="24"/>
  <c r="BA1053" i="24"/>
  <c r="AZ1052" i="24"/>
  <c r="BD1052" i="24" s="1"/>
  <c r="AZ1053" i="24"/>
  <c r="BD1053" i="24" s="1"/>
  <c r="BA1054" i="24"/>
  <c r="BB1053" i="24"/>
  <c r="BB1054" i="24"/>
  <c r="BA1055" i="24"/>
  <c r="AZ1054" i="24"/>
  <c r="BD1054" i="24" s="1"/>
  <c r="BA1056" i="24"/>
  <c r="AZ1055" i="24"/>
  <c r="BD1055" i="24" s="1"/>
  <c r="BB1055" i="24"/>
  <c r="AZ1056" i="24"/>
  <c r="BD1056" i="24" s="1"/>
  <c r="BB1056" i="24"/>
  <c r="BA1057" i="24"/>
  <c r="BA1058" i="24"/>
  <c r="BB1057" i="24"/>
  <c r="AZ1057" i="24"/>
  <c r="BD1057" i="24" s="1"/>
  <c r="AZ1058" i="24"/>
  <c r="BD1058" i="24" s="1"/>
  <c r="BB1058" i="24"/>
  <c r="BA1059" i="24"/>
  <c r="AZ1059" i="24"/>
  <c r="BD1059" i="24" s="1"/>
  <c r="BB1059" i="24"/>
  <c r="BA1060" i="24"/>
  <c r="BB1060" i="24"/>
  <c r="AZ1060" i="24"/>
  <c r="BD1060" i="24" s="1"/>
  <c r="BA1061" i="24"/>
  <c r="BA1062" i="24"/>
  <c r="BB1061" i="24"/>
  <c r="AZ1061" i="24"/>
  <c r="BD1061" i="24" s="1"/>
  <c r="BA1063" i="24"/>
  <c r="AZ1062" i="24"/>
  <c r="BD1062" i="24" s="1"/>
  <c r="BB1062" i="24"/>
  <c r="BA1064" i="24"/>
  <c r="AZ1063" i="24"/>
  <c r="BD1063" i="24" s="1"/>
  <c r="BB1063" i="24"/>
  <c r="AZ1064" i="24"/>
  <c r="BD1064" i="24" s="1"/>
  <c r="BA1065" i="24"/>
  <c r="BB1064" i="24"/>
  <c r="BB1065" i="24"/>
  <c r="BA1066" i="24"/>
  <c r="AZ1065" i="24"/>
  <c r="BD1065" i="24" s="1"/>
  <c r="BA1067" i="24"/>
  <c r="AZ1066" i="24"/>
  <c r="BD1066" i="24" s="1"/>
  <c r="BB1066" i="24"/>
  <c r="AZ1067" i="24"/>
  <c r="BD1067" i="24" s="1"/>
  <c r="BB1067" i="24"/>
  <c r="BA1068" i="24"/>
  <c r="BA1069" i="24"/>
  <c r="AZ1068" i="24"/>
  <c r="BD1068" i="24" s="1"/>
  <c r="BB1068" i="24"/>
  <c r="AZ1069" i="24"/>
  <c r="BD1069" i="24" s="1"/>
  <c r="BB1069" i="24"/>
  <c r="BA1070" i="24"/>
  <c r="BA1071" i="24"/>
  <c r="AZ1070" i="24"/>
  <c r="BD1070" i="24" s="1"/>
  <c r="BB1070" i="24"/>
  <c r="AZ1071" i="24"/>
  <c r="BD1071" i="24" s="1"/>
  <c r="BA1072" i="24"/>
  <c r="BB1071" i="24"/>
  <c r="BB1072" i="24"/>
  <c r="BA1073" i="24"/>
  <c r="AZ1072" i="24"/>
  <c r="BD1072" i="24" s="1"/>
  <c r="BA1074" i="24"/>
  <c r="BB1073" i="24"/>
  <c r="AZ1073" i="24"/>
  <c r="BD1073" i="24" s="1"/>
  <c r="BB1074" i="24"/>
  <c r="BA1075" i="24"/>
  <c r="AZ1074" i="24"/>
  <c r="BD1074" i="24" s="1"/>
  <c r="AZ1075" i="24"/>
  <c r="BD1075" i="24" s="1"/>
  <c r="BB1075" i="24"/>
  <c r="BA1076" i="24"/>
  <c r="BB1076" i="24"/>
  <c r="AZ1076" i="24"/>
  <c r="BD1076" i="24" s="1"/>
  <c r="BA1077" i="24"/>
  <c r="BA1078" i="24"/>
  <c r="AZ1077" i="24"/>
  <c r="BD1077" i="24" s="1"/>
  <c r="BB1077" i="24"/>
  <c r="AZ1078" i="24"/>
  <c r="BD1078" i="24" s="1"/>
  <c r="BB1078" i="24"/>
  <c r="BA1079" i="24"/>
  <c r="BA1080" i="24"/>
  <c r="AZ1079" i="24"/>
  <c r="BD1079" i="24" s="1"/>
  <c r="BB1079" i="24"/>
  <c r="AZ1080" i="24"/>
  <c r="BD1080" i="24" s="1"/>
  <c r="BB1080" i="24"/>
  <c r="BA1081" i="24"/>
  <c r="BA1082" i="24"/>
  <c r="BB1081" i="24"/>
  <c r="AZ1081" i="24"/>
  <c r="BD1081" i="24" s="1"/>
  <c r="AZ1082" i="24"/>
  <c r="BD1082" i="24" s="1"/>
  <c r="BB1082" i="24"/>
  <c r="BA1083" i="24"/>
  <c r="BB1083" i="24"/>
  <c r="AZ1083" i="24"/>
  <c r="BD1083" i="24" s="1"/>
  <c r="BA1084" i="24"/>
  <c r="AZ1084" i="24"/>
  <c r="BD1084" i="24" s="1"/>
  <c r="BA1085" i="24"/>
  <c r="BB1084" i="24"/>
  <c r="BB1085" i="24"/>
  <c r="BA1086" i="24"/>
  <c r="AZ1085" i="24"/>
  <c r="BD1085" i="24" s="1"/>
  <c r="AZ1086" i="24"/>
  <c r="BD1086" i="24" s="1"/>
  <c r="BA1087" i="24"/>
  <c r="BB1086" i="24"/>
  <c r="AZ1087" i="24"/>
  <c r="BD1087" i="24" s="1"/>
  <c r="BA1088" i="24"/>
  <c r="BB1087" i="24"/>
  <c r="BA1089" i="24"/>
  <c r="AZ1088" i="24"/>
  <c r="BD1088" i="24" s="1"/>
  <c r="BB1088" i="24"/>
  <c r="BB1089" i="24"/>
  <c r="BA1090" i="24"/>
  <c r="AZ1089" i="24"/>
  <c r="BD1089" i="24" s="1"/>
  <c r="BA1091" i="24"/>
  <c r="AZ1090" i="24"/>
  <c r="BD1090" i="24" s="1"/>
  <c r="BB1090" i="24"/>
  <c r="AZ1091" i="24"/>
  <c r="BD1091" i="24" s="1"/>
  <c r="BB1091" i="24"/>
  <c r="BA1092" i="24"/>
  <c r="BA1093" i="24"/>
  <c r="AZ1092" i="24"/>
  <c r="BD1092" i="24" s="1"/>
  <c r="BB1092" i="24"/>
  <c r="AZ1093" i="24"/>
  <c r="BD1093" i="24" s="1"/>
  <c r="BB1093" i="24"/>
  <c r="BA1094" i="24"/>
  <c r="BB1094" i="24"/>
  <c r="BA1095" i="24"/>
  <c r="AZ1094" i="24"/>
  <c r="BD1094" i="24" s="1"/>
  <c r="BA1096" i="24"/>
  <c r="AZ1095" i="24"/>
  <c r="BD1095" i="24" s="1"/>
  <c r="BB1095" i="24"/>
  <c r="BB1096" i="24"/>
  <c r="BA1097" i="24"/>
  <c r="AZ1096" i="24"/>
  <c r="BD1096" i="24" s="1"/>
  <c r="BB1097" i="24"/>
  <c r="BA1098" i="24"/>
  <c r="AZ1097" i="24"/>
  <c r="BD1097" i="24" s="1"/>
  <c r="BA1099" i="24"/>
  <c r="AZ1098" i="24"/>
  <c r="BD1098" i="24" s="1"/>
  <c r="BB1098" i="24"/>
  <c r="AZ1099" i="24"/>
  <c r="BD1099" i="24" s="1"/>
  <c r="BB1099" i="24"/>
  <c r="BA1100" i="24"/>
  <c r="BA1101" i="24"/>
  <c r="AZ1100" i="24"/>
  <c r="BD1100" i="24" s="1"/>
  <c r="BB1100" i="24"/>
  <c r="AZ1101" i="24"/>
  <c r="BD1101" i="24" s="1"/>
  <c r="BA1102" i="24"/>
  <c r="BB1101" i="24"/>
  <c r="AZ1102" i="24"/>
  <c r="BD1102" i="24" s="1"/>
  <c r="BB1102" i="24"/>
  <c r="BA1103" i="24"/>
  <c r="BA1104" i="24"/>
  <c r="AZ1103" i="24"/>
  <c r="BD1103" i="24" s="1"/>
  <c r="BB1103" i="24"/>
  <c r="AZ1104" i="24"/>
  <c r="BD1104" i="24" s="1"/>
  <c r="BB1104" i="24"/>
  <c r="BA1105" i="24"/>
  <c r="BB1105" i="24"/>
  <c r="BA1106" i="24"/>
  <c r="AZ1105" i="24"/>
  <c r="BD1105" i="24" s="1"/>
  <c r="AZ1106" i="24"/>
  <c r="BD1106" i="24" s="1"/>
  <c r="BA1107" i="24"/>
  <c r="BB1106" i="24"/>
  <c r="AZ1107" i="24"/>
  <c r="BD1107" i="24" s="1"/>
  <c r="BB1107" i="24"/>
  <c r="BA1108" i="24"/>
  <c r="BA1109" i="24"/>
  <c r="BB1108" i="24"/>
  <c r="AZ1108" i="24"/>
  <c r="BD1108" i="24" s="1"/>
  <c r="AZ1109" i="24"/>
  <c r="BD1109" i="24" s="1"/>
  <c r="BA1110" i="24"/>
  <c r="BB1109" i="24"/>
  <c r="AZ1110" i="24"/>
  <c r="BD1110" i="24" s="1"/>
  <c r="BB1110" i="24"/>
  <c r="BA1111" i="24"/>
  <c r="BA1112" i="24"/>
  <c r="AZ1111" i="24"/>
  <c r="BD1111" i="24" s="1"/>
  <c r="BB1111" i="24"/>
  <c r="AZ1112" i="24"/>
  <c r="BD1112" i="24" s="1"/>
  <c r="BB1112" i="24"/>
  <c r="BA1113" i="24"/>
  <c r="BB1113" i="24"/>
  <c r="BA1114" i="24"/>
  <c r="AZ1113" i="24"/>
  <c r="BD1113" i="24" s="1"/>
  <c r="AZ1114" i="24"/>
  <c r="BD1114" i="24" s="1"/>
  <c r="BA1115" i="24"/>
  <c r="BB1114" i="24"/>
  <c r="AZ1115" i="24"/>
  <c r="BD1115" i="24" s="1"/>
  <c r="BB1115" i="24"/>
  <c r="BA1116" i="24"/>
  <c r="BB1116" i="24"/>
  <c r="BA1117" i="24"/>
  <c r="AZ1116" i="24"/>
  <c r="BD1116" i="24" s="1"/>
  <c r="AZ1117" i="24"/>
  <c r="BD1117" i="24" s="1"/>
  <c r="BA1118" i="24"/>
  <c r="BB1117" i="24"/>
  <c r="AZ1118" i="24"/>
  <c r="BD1118" i="24" s="1"/>
  <c r="BB1118" i="24"/>
  <c r="BA1119" i="24"/>
  <c r="BA1120" i="24"/>
  <c r="AZ1119" i="24"/>
  <c r="BD1119" i="24" s="1"/>
  <c r="BB1119" i="24"/>
  <c r="AZ1120" i="24"/>
  <c r="BD1120" i="24" s="1"/>
  <c r="BB1120" i="24"/>
  <c r="BA1121" i="24"/>
  <c r="BB1121" i="24"/>
  <c r="BA1122" i="24"/>
  <c r="AZ1121" i="24"/>
  <c r="BD1121" i="24" s="1"/>
  <c r="AZ1122" i="24"/>
  <c r="BD1122" i="24" s="1"/>
  <c r="BA1123" i="24"/>
  <c r="BB1122" i="24"/>
  <c r="AZ1123" i="24"/>
  <c r="BD1123" i="24" s="1"/>
  <c r="BB1123" i="24"/>
  <c r="BA1124" i="24"/>
  <c r="BB1124" i="24"/>
  <c r="BA1125" i="24"/>
  <c r="AZ1124" i="24"/>
  <c r="BD1124" i="24" s="1"/>
  <c r="AZ1125" i="24"/>
  <c r="BD1125" i="24" s="1"/>
  <c r="BA1126" i="24"/>
  <c r="BB1125" i="24"/>
  <c r="BB1126" i="24"/>
  <c r="AZ1126" i="24"/>
  <c r="BD1126" i="24" s="1"/>
  <c r="BA1127" i="24"/>
  <c r="BA1128" i="24"/>
  <c r="AZ1127" i="24"/>
  <c r="BD1127" i="24" s="1"/>
  <c r="BB1127" i="24"/>
  <c r="BA1129" i="24"/>
  <c r="AZ1128" i="24"/>
  <c r="BD1128" i="24" s="1"/>
  <c r="BB1128" i="24"/>
  <c r="BB1129" i="24"/>
  <c r="BA1130" i="24"/>
  <c r="AZ1129" i="24"/>
  <c r="BD1129" i="24" s="1"/>
  <c r="AZ1130" i="24"/>
  <c r="BD1130" i="24" s="1"/>
  <c r="BA1131" i="24"/>
  <c r="BB1130" i="24"/>
  <c r="BB1131" i="24"/>
  <c r="AZ1131" i="24"/>
  <c r="BD1131" i="24" s="1"/>
  <c r="BA1132" i="24"/>
  <c r="BB1132" i="24"/>
  <c r="BA1133" i="24"/>
  <c r="AZ1132" i="24"/>
  <c r="BD1132" i="24" s="1"/>
  <c r="BA1134" i="24"/>
  <c r="AZ1133" i="24"/>
  <c r="BD1133" i="24" s="1"/>
  <c r="BB1133" i="24"/>
  <c r="BB1134" i="24"/>
  <c r="AZ1134" i="24"/>
  <c r="BD1134" i="24" s="1"/>
  <c r="BA1135" i="24"/>
  <c r="BA1136" i="24"/>
  <c r="AZ1135" i="24"/>
  <c r="BD1135" i="24" s="1"/>
  <c r="BB1135" i="24"/>
  <c r="BB1136" i="24"/>
  <c r="BA1137" i="24"/>
  <c r="AZ1136" i="24"/>
  <c r="BD1136" i="24" s="1"/>
  <c r="BB1137" i="24"/>
  <c r="BA1138" i="24"/>
  <c r="AZ1137" i="24"/>
  <c r="BD1137" i="24" s="1"/>
  <c r="BA1139" i="24"/>
  <c r="AZ1138" i="24"/>
  <c r="BD1138" i="24" s="1"/>
  <c r="BB1138" i="24"/>
  <c r="BB1139" i="24"/>
  <c r="AZ1139" i="24"/>
  <c r="BD1139" i="24" s="1"/>
  <c r="BA1140" i="24"/>
  <c r="BB1140" i="24"/>
  <c r="BA1141" i="24"/>
  <c r="AZ1140" i="24"/>
  <c r="BD1140" i="24" s="1"/>
  <c r="BA1142" i="24"/>
  <c r="AZ1141" i="24"/>
  <c r="BD1141" i="24" s="1"/>
  <c r="BB1141" i="24"/>
  <c r="AZ1142" i="24"/>
  <c r="BD1142" i="24" s="1"/>
  <c r="BB1142" i="24"/>
  <c r="BA1143" i="24"/>
  <c r="BA1144" i="24"/>
  <c r="AZ1143" i="24"/>
  <c r="BD1143" i="24" s="1"/>
  <c r="BB1143" i="24"/>
  <c r="BB1144" i="24"/>
  <c r="BA1145" i="24"/>
  <c r="AZ1144" i="24"/>
  <c r="BD1144" i="24" s="1"/>
  <c r="BB1145" i="24"/>
  <c r="BA1146" i="24"/>
  <c r="AZ1145" i="24"/>
  <c r="BD1145" i="24" s="1"/>
  <c r="BA1147" i="24"/>
  <c r="AZ1146" i="24"/>
  <c r="BD1146" i="24" s="1"/>
  <c r="BB1146" i="24"/>
  <c r="AZ1147" i="24"/>
  <c r="BD1147" i="24" s="1"/>
  <c r="BB1147" i="24"/>
  <c r="BA1148" i="24"/>
  <c r="BA1149" i="24"/>
  <c r="BB1148" i="24"/>
  <c r="AZ1148" i="24"/>
  <c r="BD1148" i="24" s="1"/>
  <c r="BA1150" i="24"/>
  <c r="AZ1149" i="24"/>
  <c r="BD1149" i="24" s="1"/>
  <c r="BB1149" i="24"/>
  <c r="AZ1150" i="24"/>
  <c r="BD1150" i="24" s="1"/>
  <c r="BB1150" i="24"/>
  <c r="BA1151" i="24"/>
  <c r="BA1152" i="24"/>
  <c r="AZ1151" i="24"/>
  <c r="BD1151" i="24" s="1"/>
  <c r="BB1151" i="24"/>
  <c r="AZ1152" i="24"/>
  <c r="BD1152" i="24" s="1"/>
  <c r="BB1152" i="24"/>
  <c r="BA1153" i="24"/>
  <c r="BB1153" i="24"/>
  <c r="BA1154" i="24"/>
  <c r="AZ1153" i="24"/>
  <c r="BD1153" i="24" s="1"/>
  <c r="BA1155" i="24"/>
  <c r="AZ1154" i="24"/>
  <c r="BD1154" i="24" s="1"/>
  <c r="BB1154" i="24"/>
  <c r="AZ1155" i="24"/>
  <c r="BD1155" i="24" s="1"/>
  <c r="BB1155" i="24"/>
  <c r="BA1156" i="24"/>
  <c r="BA1157" i="24"/>
  <c r="BB1156" i="24"/>
  <c r="AZ1156" i="24"/>
  <c r="BD1156" i="24" s="1"/>
  <c r="AZ1157" i="24"/>
  <c r="BD1157" i="24" s="1"/>
  <c r="BA1158" i="24"/>
  <c r="BB1157" i="24"/>
  <c r="AZ1158" i="24"/>
  <c r="BD1158" i="24" s="1"/>
  <c r="BB1158" i="24"/>
  <c r="BA1159" i="24"/>
  <c r="BA1160" i="24"/>
  <c r="AZ1159" i="24"/>
  <c r="BD1159" i="24" s="1"/>
  <c r="BB1159" i="24"/>
  <c r="AZ1160" i="24"/>
  <c r="BD1160" i="24" s="1"/>
  <c r="BB1160" i="24"/>
  <c r="BA1161" i="24"/>
  <c r="BB1161" i="24"/>
  <c r="BA1162" i="24"/>
  <c r="AZ1161" i="24"/>
  <c r="BD1161" i="24" s="1"/>
  <c r="AZ1162" i="24"/>
  <c r="BD1162" i="24" s="1"/>
  <c r="BA1163" i="24"/>
  <c r="BB1162" i="24"/>
  <c r="AZ1163" i="24"/>
  <c r="BD1163" i="24" s="1"/>
  <c r="BB1163" i="24"/>
  <c r="BA1164" i="24"/>
  <c r="BA1165" i="24"/>
  <c r="BB1164" i="24"/>
  <c r="AZ1164" i="24"/>
  <c r="BD1164" i="24" s="1"/>
  <c r="AZ1165" i="24"/>
  <c r="BD1165" i="24" s="1"/>
  <c r="BA1166" i="24"/>
  <c r="BB1165" i="24"/>
  <c r="AZ1166" i="24"/>
  <c r="BD1166" i="24" s="1"/>
  <c r="BB1166" i="24"/>
  <c r="BA1167" i="24"/>
  <c r="BA1168" i="24"/>
  <c r="AZ1167" i="24"/>
  <c r="BD1167" i="24" s="1"/>
  <c r="BB1167" i="24"/>
  <c r="AZ1168" i="24"/>
  <c r="BD1168" i="24" s="1"/>
  <c r="BB1168" i="24"/>
  <c r="BA1169" i="24"/>
  <c r="BB1169" i="24"/>
  <c r="BA1170" i="24"/>
  <c r="AZ1169" i="24"/>
  <c r="BD1169" i="24" s="1"/>
  <c r="AZ1170" i="24"/>
  <c r="BD1170" i="24" s="1"/>
  <c r="BA1171" i="24"/>
  <c r="BB1170" i="24"/>
  <c r="AZ1171" i="24"/>
  <c r="BD1171" i="24" s="1"/>
  <c r="BB1171" i="24"/>
  <c r="BA1172" i="24"/>
  <c r="BA1173" i="24"/>
  <c r="BB1172" i="24"/>
  <c r="AZ1172" i="24"/>
  <c r="BD1172" i="24" s="1"/>
  <c r="AZ1173" i="24"/>
  <c r="BD1173" i="24" s="1"/>
  <c r="BA1174" i="24"/>
  <c r="BB1173" i="24"/>
  <c r="AZ1174" i="24"/>
  <c r="BD1174" i="24" s="1"/>
  <c r="BB1174" i="24"/>
  <c r="BA1175" i="24"/>
  <c r="BA1176" i="24"/>
  <c r="AZ1175" i="24"/>
  <c r="BD1175" i="24" s="1"/>
  <c r="BB1175" i="24"/>
  <c r="AZ1176" i="24"/>
  <c r="BD1176" i="24" s="1"/>
  <c r="BB1176" i="24"/>
  <c r="BA1177" i="24"/>
  <c r="BB1177" i="24"/>
  <c r="BA1178" i="24"/>
  <c r="AZ1177" i="24"/>
  <c r="BD1177" i="24" s="1"/>
  <c r="AZ1178" i="24"/>
  <c r="BD1178" i="24" s="1"/>
  <c r="BA1179" i="24"/>
  <c r="BB1178" i="24"/>
  <c r="AZ1179" i="24"/>
  <c r="BD1179" i="24" s="1"/>
  <c r="BB1179" i="24"/>
  <c r="BA1180" i="24"/>
  <c r="BB1180" i="24"/>
  <c r="BA1181" i="24"/>
  <c r="AZ1180" i="24"/>
  <c r="BD1180" i="24" s="1"/>
  <c r="AZ1181" i="24"/>
  <c r="BD1181" i="24" s="1"/>
  <c r="BA1182" i="24"/>
  <c r="BB1181" i="24"/>
  <c r="AZ1182" i="24"/>
  <c r="BD1182" i="24" s="1"/>
  <c r="BB1182" i="24"/>
  <c r="BA1183" i="24"/>
  <c r="BA1184" i="24"/>
  <c r="AZ1183" i="24"/>
  <c r="BD1183" i="24" s="1"/>
  <c r="BB1183" i="24"/>
  <c r="AZ1184" i="24"/>
  <c r="BD1184" i="24" s="1"/>
  <c r="BB1184" i="24"/>
  <c r="BA1185" i="24"/>
  <c r="BB1185" i="24"/>
  <c r="BA1186" i="24"/>
  <c r="AZ1185" i="24"/>
  <c r="BD1185" i="24" s="1"/>
  <c r="AZ1186" i="24"/>
  <c r="BD1186" i="24" s="1"/>
  <c r="BA1187" i="24"/>
  <c r="BB1186" i="24"/>
  <c r="AZ1187" i="24"/>
  <c r="BD1187" i="24" s="1"/>
  <c r="BB1187" i="24"/>
  <c r="BA1188" i="24"/>
  <c r="BB1188" i="24"/>
  <c r="BA1189" i="24"/>
  <c r="AZ1188" i="24"/>
  <c r="BD1188" i="24" s="1"/>
  <c r="AZ1189" i="24"/>
  <c r="BD1189" i="24" s="1"/>
  <c r="BA1190" i="24"/>
  <c r="BB1189" i="24"/>
  <c r="BB1190" i="24"/>
  <c r="AZ1190" i="24"/>
  <c r="BD1190" i="24" s="1"/>
  <c r="BA1191" i="24"/>
  <c r="BA1192" i="24"/>
  <c r="AZ1191" i="24"/>
  <c r="BD1191" i="24" s="1"/>
  <c r="BB1191" i="24"/>
  <c r="BA1193" i="24"/>
  <c r="AZ1192" i="24"/>
  <c r="BD1192" i="24" s="1"/>
  <c r="BB1192" i="24"/>
  <c r="BB1193" i="24"/>
  <c r="BA1194" i="24"/>
  <c r="AZ1193" i="24"/>
  <c r="BD1193" i="24" s="1"/>
  <c r="AZ1194" i="24"/>
  <c r="BD1194" i="24" s="1"/>
  <c r="BA1195" i="24"/>
  <c r="BB1194" i="24"/>
  <c r="BB1195" i="24"/>
  <c r="AZ1195" i="24"/>
  <c r="BD1195" i="24" s="1"/>
  <c r="BA1196" i="24"/>
  <c r="BB1196" i="24"/>
  <c r="BA1197" i="24"/>
  <c r="AZ1196" i="24"/>
  <c r="BD1196" i="24" s="1"/>
  <c r="BA1198" i="24"/>
  <c r="AZ1197" i="24"/>
  <c r="BD1197" i="24" s="1"/>
  <c r="BB1197" i="24"/>
  <c r="BB1198" i="24"/>
  <c r="AZ1198" i="24"/>
  <c r="BD1198" i="24" s="1"/>
  <c r="BA1199" i="24"/>
  <c r="BA1200" i="24"/>
  <c r="AZ1199" i="24"/>
  <c r="BD1199" i="24" s="1"/>
  <c r="BB1199" i="24"/>
  <c r="BB1200" i="24"/>
  <c r="BA1201" i="24"/>
  <c r="AZ1200" i="24"/>
  <c r="BD1200" i="24" s="1"/>
  <c r="BB1201" i="24"/>
  <c r="BA1202" i="24"/>
  <c r="AZ1201" i="24"/>
  <c r="BD1201" i="24" s="1"/>
  <c r="BA1203" i="24"/>
  <c r="AZ1202" i="24"/>
  <c r="BD1202" i="24" s="1"/>
  <c r="BB1202" i="24"/>
  <c r="BB1203" i="24"/>
  <c r="AZ1203" i="24"/>
  <c r="BD1203" i="24" s="1"/>
  <c r="BA1204" i="24"/>
  <c r="BB1204" i="24"/>
  <c r="BA1205" i="24"/>
  <c r="AZ1204" i="24"/>
  <c r="BD1204" i="24" s="1"/>
  <c r="BA1206" i="24"/>
  <c r="AZ1205" i="24"/>
  <c r="BD1205" i="24" s="1"/>
  <c r="BB1205" i="24"/>
  <c r="AZ1206" i="24"/>
  <c r="BD1206" i="24" s="1"/>
  <c r="BB1206" i="24"/>
  <c r="BA1207" i="24"/>
  <c r="BA1208" i="24"/>
  <c r="AZ1207" i="24"/>
  <c r="BD1207" i="24" s="1"/>
  <c r="BB1207" i="24"/>
  <c r="BB1208" i="24"/>
  <c r="BA1209" i="24"/>
  <c r="AZ1208" i="24"/>
  <c r="BD1208" i="24" s="1"/>
  <c r="BB1209" i="24"/>
  <c r="BA1210" i="24"/>
  <c r="AZ1209" i="24"/>
  <c r="BD1209" i="24" s="1"/>
  <c r="BA1211" i="24"/>
  <c r="AZ1210" i="24"/>
  <c r="BD1210" i="24" s="1"/>
  <c r="BB1210" i="24"/>
  <c r="AZ1211" i="24"/>
  <c r="BD1211" i="24" s="1"/>
  <c r="BB1211" i="24"/>
  <c r="BA1212" i="24"/>
  <c r="BA1213" i="24"/>
  <c r="BB1212" i="24"/>
  <c r="AZ1212" i="24"/>
  <c r="BD1212" i="24" s="1"/>
  <c r="BA1214" i="24"/>
  <c r="AZ1213" i="24"/>
  <c r="BD1213" i="24" s="1"/>
  <c r="BB1213" i="24"/>
  <c r="AZ1214" i="24"/>
  <c r="BD1214" i="24" s="1"/>
  <c r="BB1214" i="24"/>
  <c r="BA1215" i="24"/>
  <c r="BA1216" i="24"/>
  <c r="AZ1215" i="24"/>
  <c r="BD1215" i="24" s="1"/>
  <c r="BB1215" i="24"/>
  <c r="AZ1216" i="24"/>
  <c r="BD1216" i="24" s="1"/>
  <c r="BB1216" i="24"/>
  <c r="BA1217" i="24"/>
  <c r="BB1217" i="24"/>
  <c r="BA1218" i="24"/>
  <c r="AZ1217" i="24"/>
  <c r="BD1217" i="24" s="1"/>
  <c r="BA1219" i="24"/>
  <c r="AZ1218" i="24"/>
  <c r="BD1218" i="24" s="1"/>
  <c r="BB1218" i="24"/>
  <c r="AZ1219" i="24"/>
  <c r="BD1219" i="24" s="1"/>
  <c r="BB1219" i="24"/>
  <c r="BA1220" i="24"/>
  <c r="BA1221" i="24"/>
  <c r="BB1220" i="24"/>
  <c r="AZ1220" i="24"/>
  <c r="BD1220" i="24" s="1"/>
  <c r="AZ1221" i="24"/>
  <c r="BD1221" i="24" s="1"/>
  <c r="BA1222" i="24"/>
  <c r="BB1221" i="24"/>
  <c r="AZ1222" i="24"/>
  <c r="BD1222" i="24" s="1"/>
  <c r="BB1222" i="24"/>
  <c r="BA1223" i="24"/>
  <c r="BA1224" i="24"/>
  <c r="AZ1223" i="24"/>
  <c r="BD1223" i="24" s="1"/>
  <c r="BB1223" i="24"/>
  <c r="AZ1224" i="24"/>
  <c r="BD1224" i="24" s="1"/>
  <c r="BB1224" i="24"/>
  <c r="BA1225" i="24"/>
  <c r="BB1225" i="24"/>
  <c r="BA1226" i="24"/>
  <c r="AZ1225" i="24"/>
  <c r="BD1225" i="24" s="1"/>
  <c r="AZ1226" i="24"/>
  <c r="BD1226" i="24" s="1"/>
  <c r="BA1227" i="24"/>
  <c r="BB1226" i="24"/>
  <c r="AZ1227" i="24"/>
  <c r="BD1227" i="24" s="1"/>
  <c r="BB1227" i="24"/>
  <c r="BA1228" i="24"/>
  <c r="BA1229" i="24"/>
  <c r="BB1228" i="24"/>
  <c r="AZ1228" i="24"/>
  <c r="BD1228" i="24" s="1"/>
  <c r="AZ1229" i="24"/>
  <c r="BD1229" i="24" s="1"/>
  <c r="BA1230" i="24"/>
  <c r="BB1229" i="24"/>
  <c r="AZ1230" i="24"/>
  <c r="BD1230" i="24" s="1"/>
  <c r="BB1230" i="24"/>
  <c r="BA1231" i="24"/>
  <c r="BA1232" i="24"/>
  <c r="AZ1231" i="24"/>
  <c r="BD1231" i="24" s="1"/>
  <c r="BB1231" i="24"/>
  <c r="AZ1232" i="24"/>
  <c r="BD1232" i="24" s="1"/>
  <c r="BB1232" i="24"/>
  <c r="BA1233" i="24"/>
  <c r="BA1234" i="24"/>
  <c r="BB1233" i="24"/>
  <c r="AZ1233" i="24"/>
  <c r="BD1233" i="24" s="1"/>
  <c r="BA1235" i="24"/>
  <c r="BB1234" i="24"/>
  <c r="AZ1234" i="24"/>
  <c r="BD1234" i="24" s="1"/>
  <c r="AZ1235" i="24"/>
  <c r="BD1235" i="24" s="1"/>
  <c r="BB1235" i="24"/>
  <c r="BA1236" i="24"/>
  <c r="AZ1236" i="24"/>
  <c r="BD1236" i="24" s="1"/>
  <c r="BB1236" i="24"/>
  <c r="BA1237" i="24"/>
  <c r="AZ1237" i="24"/>
  <c r="BD1237" i="24" s="1"/>
  <c r="BB1237" i="24"/>
  <c r="BA1238" i="24"/>
  <c r="BA1239" i="24"/>
  <c r="AZ1238" i="24"/>
  <c r="BD1238" i="24" s="1"/>
  <c r="BB1238" i="24"/>
  <c r="AZ1239" i="24"/>
  <c r="BD1239" i="24" s="1"/>
  <c r="BB1239" i="24"/>
  <c r="BA1240" i="24"/>
  <c r="BA1241" i="24"/>
  <c r="AZ1240" i="24"/>
  <c r="BD1240" i="24" s="1"/>
  <c r="BB1240" i="24"/>
  <c r="AZ1241" i="24"/>
  <c r="BD1241" i="24" s="1"/>
  <c r="BB1241" i="24"/>
  <c r="BA1242" i="24"/>
  <c r="BA1243" i="24"/>
  <c r="BB1242" i="24"/>
  <c r="AZ1242" i="24"/>
  <c r="BD1242" i="24" s="1"/>
  <c r="AZ1243" i="24"/>
  <c r="BD1243" i="24" s="1"/>
  <c r="BA1244" i="24"/>
  <c r="BB1243" i="24"/>
  <c r="BB1244" i="24"/>
  <c r="AZ1244" i="24"/>
  <c r="BD1244" i="24" s="1"/>
  <c r="BA1245" i="24"/>
  <c r="BA1246" i="24"/>
  <c r="AZ1245" i="24"/>
  <c r="BD1245" i="24" s="1"/>
  <c r="BB1245" i="24"/>
  <c r="AZ1246" i="24"/>
  <c r="BD1246" i="24" s="1"/>
  <c r="BB1246" i="24"/>
  <c r="BA1247" i="24"/>
  <c r="AZ1247" i="24"/>
  <c r="BD1247" i="24" s="1"/>
  <c r="BA1248" i="24"/>
  <c r="BB1247" i="24"/>
  <c r="AZ1248" i="24"/>
  <c r="BD1248" i="24" s="1"/>
  <c r="BA1249" i="24"/>
  <c r="BB1248" i="24"/>
  <c r="BA1250" i="24"/>
  <c r="AZ1249" i="24"/>
  <c r="BD1249" i="24" s="1"/>
  <c r="BB1249" i="24"/>
  <c r="BB1250" i="24"/>
  <c r="BA1251" i="24"/>
  <c r="AZ1250" i="24"/>
  <c r="BD1250" i="24" s="1"/>
  <c r="BA1252" i="24"/>
  <c r="BB1251" i="24"/>
  <c r="AZ1251" i="24"/>
  <c r="BD1251" i="24" s="1"/>
  <c r="AZ1252" i="24"/>
  <c r="BD1252" i="24" s="1"/>
  <c r="BB1252" i="24"/>
  <c r="BA1253" i="24"/>
  <c r="BA1254" i="24"/>
  <c r="BB1253" i="24"/>
  <c r="AZ1253" i="24"/>
  <c r="BD1253" i="24" s="1"/>
  <c r="BA1255" i="24"/>
  <c r="AZ1254" i="24"/>
  <c r="BD1254" i="24" s="1"/>
  <c r="BB1254" i="24"/>
  <c r="BB1255" i="24"/>
  <c r="BA1256" i="24"/>
  <c r="AZ1255" i="24"/>
  <c r="BD1255" i="24" s="1"/>
  <c r="AZ1256" i="24"/>
  <c r="BD1256" i="24" s="1"/>
  <c r="BA1257" i="24"/>
  <c r="BB1256" i="24"/>
  <c r="BB1257" i="24"/>
  <c r="AZ1257" i="24"/>
  <c r="BD1257" i="24" s="1"/>
  <c r="BA1258" i="24"/>
  <c r="BA1259" i="24"/>
  <c r="BB1258" i="24"/>
  <c r="AZ1258" i="24"/>
  <c r="BD1258" i="24" s="1"/>
  <c r="AZ1259" i="24"/>
  <c r="BD1259" i="24" s="1"/>
  <c r="BB1259" i="24"/>
  <c r="BA1260" i="24"/>
  <c r="AZ1260" i="24"/>
  <c r="BD1260" i="24" s="1"/>
  <c r="BB1260" i="24"/>
  <c r="BA1261" i="24"/>
  <c r="AZ1261" i="24"/>
  <c r="BD1261" i="24" s="1"/>
  <c r="BB1261" i="24"/>
  <c r="BA1262" i="24"/>
  <c r="BA1263" i="24"/>
  <c r="BB1262" i="24"/>
  <c r="AZ1262" i="24"/>
  <c r="BD1262" i="24" s="1"/>
  <c r="BB1263" i="24"/>
  <c r="BA1264" i="24"/>
  <c r="AZ1263" i="24"/>
  <c r="BD1263" i="24" s="1"/>
  <c r="BA1265" i="24"/>
  <c r="AZ1264" i="24"/>
  <c r="BD1264" i="24" s="1"/>
  <c r="BB1264" i="24"/>
  <c r="AZ1265" i="24"/>
  <c r="BD1265" i="24" s="1"/>
  <c r="BA1266" i="24"/>
  <c r="BB1265" i="24"/>
  <c r="BB1266" i="24"/>
  <c r="BA1267" i="24"/>
  <c r="AZ1266" i="24"/>
  <c r="BD1266" i="24" s="1"/>
  <c r="AZ1267" i="24"/>
  <c r="BD1267" i="24" s="1"/>
  <c r="BA1268" i="24"/>
  <c r="BB1267" i="24"/>
  <c r="AZ1268" i="24"/>
  <c r="BD1268" i="24" s="1"/>
  <c r="BB1268" i="24"/>
  <c r="BA1269" i="24"/>
  <c r="BA1270" i="24"/>
  <c r="AZ1269" i="24"/>
  <c r="BD1269" i="24" s="1"/>
  <c r="BB1269" i="24"/>
  <c r="AZ1270" i="24"/>
  <c r="BD1270" i="24" s="1"/>
  <c r="BB1270" i="24"/>
  <c r="BA1271" i="24"/>
  <c r="BA1272" i="24"/>
  <c r="AZ1271" i="24"/>
  <c r="BD1271" i="24" s="1"/>
  <c r="BB1271" i="24"/>
  <c r="AZ1272" i="24"/>
  <c r="BD1272" i="24" s="1"/>
  <c r="BA1273" i="24"/>
  <c r="BB1272" i="24"/>
  <c r="BB1273" i="24"/>
  <c r="BA1274" i="24"/>
  <c r="AZ1273" i="24"/>
  <c r="BD1273" i="24" s="1"/>
  <c r="BA1275" i="24"/>
  <c r="BB1274" i="24"/>
  <c r="AZ1274" i="24"/>
  <c r="BD1274" i="24" s="1"/>
  <c r="BB1275" i="24"/>
  <c r="BA1276" i="24"/>
  <c r="AZ1275" i="24"/>
  <c r="BD1275" i="24" s="1"/>
  <c r="AZ1276" i="24"/>
  <c r="BD1276" i="24" s="1"/>
  <c r="BB1276" i="24"/>
  <c r="BA1277" i="24"/>
  <c r="AZ1277" i="24"/>
  <c r="BD1277" i="24" s="1"/>
  <c r="BB1277" i="24"/>
  <c r="BA1278" i="24"/>
  <c r="AZ1278" i="24"/>
  <c r="BD1278" i="24" s="1"/>
  <c r="BA1279" i="24"/>
  <c r="BB1278" i="24"/>
  <c r="AZ1279" i="24"/>
  <c r="BD1279" i="24" s="1"/>
  <c r="BB1279" i="24"/>
  <c r="BA1280" i="24"/>
  <c r="BA1281" i="24"/>
  <c r="AZ1280" i="24"/>
  <c r="BD1280" i="24" s="1"/>
  <c r="BB1280" i="24"/>
  <c r="AZ1281" i="24"/>
  <c r="BD1281" i="24" s="1"/>
  <c r="BB1281" i="24"/>
  <c r="BA1282" i="24"/>
  <c r="BA1283" i="24"/>
  <c r="BB1282" i="24"/>
  <c r="AZ1282" i="24"/>
  <c r="BD1282" i="24" s="1"/>
  <c r="BB1283" i="24"/>
  <c r="AZ1283" i="24"/>
  <c r="BD1283" i="24" s="1"/>
  <c r="BA1284" i="24"/>
  <c r="BB1284" i="24"/>
  <c r="AZ1284" i="24"/>
  <c r="BD1284" i="24" s="1"/>
  <c r="BA1285" i="24"/>
  <c r="AZ1285" i="24"/>
  <c r="BD1285" i="24" s="1"/>
  <c r="BB1285" i="24"/>
  <c r="BA1286" i="24"/>
  <c r="BA1287" i="24"/>
  <c r="BB1286" i="24"/>
  <c r="AZ1286" i="24"/>
  <c r="BD1286" i="24" s="1"/>
  <c r="AZ1287" i="24"/>
  <c r="BD1287" i="24" s="1"/>
  <c r="BA1288" i="24"/>
  <c r="BB1287" i="24"/>
  <c r="AZ1288" i="24"/>
  <c r="BD1288" i="24" s="1"/>
  <c r="BA1289" i="24"/>
  <c r="BB1288" i="24"/>
  <c r="BA1290" i="24"/>
  <c r="AZ1289" i="24"/>
  <c r="BD1289" i="24" s="1"/>
  <c r="BB1289" i="24"/>
  <c r="BB1290" i="24"/>
  <c r="BA1291" i="24"/>
  <c r="AZ1290" i="24"/>
  <c r="BD1290" i="24" s="1"/>
  <c r="BA1292" i="24"/>
  <c r="AZ1291" i="24"/>
  <c r="BD1291" i="24" s="1"/>
  <c r="BB1291" i="24"/>
  <c r="BB1292" i="24"/>
  <c r="AZ1292" i="24"/>
  <c r="BD1292" i="24" s="1"/>
  <c r="BA1293" i="24"/>
  <c r="BA1294" i="24"/>
  <c r="AZ1293" i="24"/>
  <c r="BD1293" i="24" s="1"/>
  <c r="BB1293" i="24"/>
  <c r="AZ1294" i="24"/>
  <c r="BD1294" i="24" s="1"/>
  <c r="BB1294" i="24"/>
  <c r="BA1295" i="24"/>
  <c r="BA1296" i="24"/>
  <c r="BB1295" i="24"/>
  <c r="AZ1295" i="24"/>
  <c r="BD1295" i="24" s="1"/>
  <c r="AZ1296" i="24"/>
  <c r="BD1296" i="24" s="1"/>
  <c r="BA1297" i="24"/>
  <c r="BB1296" i="24"/>
  <c r="BA1298" i="24"/>
  <c r="BB1297" i="24"/>
  <c r="AZ1297" i="24"/>
  <c r="BD1297" i="24" s="1"/>
  <c r="BA1299" i="24"/>
  <c r="BB1298" i="24"/>
  <c r="AZ1298" i="24"/>
  <c r="BD1298" i="24" s="1"/>
  <c r="AZ1299" i="24"/>
  <c r="BD1299" i="24" s="1"/>
  <c r="BB1299" i="24"/>
  <c r="BA1300" i="24"/>
  <c r="AZ1300" i="24"/>
  <c r="BD1300" i="24" s="1"/>
  <c r="BB1300" i="24"/>
  <c r="BA1301" i="24"/>
  <c r="BB1301" i="24"/>
  <c r="AZ1301" i="24"/>
  <c r="BD1301" i="24" s="1"/>
  <c r="BA1302" i="24"/>
  <c r="BA1303" i="24"/>
  <c r="AZ1302" i="24"/>
  <c r="BD1302" i="24" s="1"/>
  <c r="BB1302" i="24"/>
  <c r="AZ1303" i="24"/>
  <c r="BD1303" i="24" s="1"/>
  <c r="BB1303" i="24"/>
  <c r="BA1304" i="24"/>
  <c r="BA1305" i="24"/>
  <c r="AZ1304" i="24"/>
  <c r="BD1304" i="24" s="1"/>
  <c r="BB1304" i="24"/>
  <c r="AZ1305" i="24"/>
  <c r="BD1305" i="24" s="1"/>
  <c r="BB1305" i="24"/>
  <c r="BA1306" i="24"/>
  <c r="BB1306" i="24"/>
  <c r="BA1307" i="24"/>
  <c r="AZ1306" i="24"/>
  <c r="BD1306" i="24" s="1"/>
  <c r="BA1308" i="24"/>
  <c r="AZ1307" i="24"/>
  <c r="BD1307" i="24" s="1"/>
  <c r="BB1307" i="24"/>
  <c r="BB1308" i="24"/>
  <c r="AZ1308" i="24"/>
  <c r="BD1308" i="24" s="1"/>
  <c r="BA1309" i="24"/>
  <c r="BA1310" i="24"/>
  <c r="AZ1309" i="24"/>
  <c r="BD1309" i="24" s="1"/>
  <c r="BB1309" i="24"/>
  <c r="AZ1310" i="24"/>
  <c r="BD1310" i="24" s="1"/>
  <c r="BB1310" i="24"/>
  <c r="BA1311" i="24"/>
  <c r="BA1312" i="24"/>
  <c r="AZ1311" i="24"/>
  <c r="BD1311" i="24" s="1"/>
  <c r="BB1311" i="24"/>
  <c r="AZ1312" i="24"/>
  <c r="BD1312" i="24" s="1"/>
  <c r="BA1313" i="24"/>
  <c r="BB1312" i="24"/>
  <c r="BA1314" i="24"/>
  <c r="AZ1313" i="24"/>
  <c r="BD1313" i="24" s="1"/>
  <c r="BB1313" i="24"/>
  <c r="BB1314" i="24"/>
  <c r="BA1315" i="24"/>
  <c r="AZ1314" i="24"/>
  <c r="BD1314" i="24" s="1"/>
  <c r="BB1315" i="24"/>
  <c r="BA1316" i="24"/>
  <c r="AZ1315" i="24"/>
  <c r="BD1315" i="24" s="1"/>
  <c r="AZ1316" i="24"/>
  <c r="BD1316" i="24" s="1"/>
  <c r="BB1316" i="24"/>
  <c r="BA1317" i="24"/>
  <c r="BB1317" i="24"/>
  <c r="BA1318" i="24"/>
  <c r="AZ1317" i="24"/>
  <c r="BD1317" i="24" s="1"/>
  <c r="BA1319" i="24"/>
  <c r="AZ1318" i="24"/>
  <c r="BD1318" i="24" s="1"/>
  <c r="BB1318" i="24"/>
  <c r="BB1319" i="24"/>
  <c r="BA1320" i="24"/>
  <c r="AZ1319" i="24"/>
  <c r="BD1319" i="24" s="1"/>
  <c r="BA1321" i="24"/>
  <c r="AZ1320" i="24"/>
  <c r="BD1320" i="24" s="1"/>
  <c r="BB1320" i="24"/>
  <c r="AZ1321" i="24"/>
  <c r="BD1321" i="24" s="1"/>
  <c r="BB1321" i="24"/>
  <c r="BA1322" i="24"/>
  <c r="BA1323" i="24"/>
  <c r="BB1322" i="24"/>
  <c r="AZ1322" i="24"/>
  <c r="BD1322" i="24" s="1"/>
  <c r="AZ1323" i="24"/>
  <c r="BD1323" i="24" s="1"/>
  <c r="BB1323" i="24"/>
  <c r="BA1324" i="24"/>
  <c r="AZ1324" i="24"/>
  <c r="BD1324" i="24" s="1"/>
  <c r="BB1324" i="24"/>
  <c r="BA1325" i="24"/>
  <c r="AZ1325" i="24"/>
  <c r="BD1325" i="24" s="1"/>
  <c r="BB1325" i="24"/>
  <c r="BA1326" i="24"/>
  <c r="BB1326" i="24"/>
  <c r="BA1327" i="24"/>
  <c r="AZ1326" i="24"/>
  <c r="BD1326" i="24" s="1"/>
  <c r="AZ1327" i="24"/>
  <c r="BD1327" i="24" s="1"/>
  <c r="BA1328" i="24"/>
  <c r="BB1327" i="24"/>
  <c r="BA1329" i="24"/>
  <c r="AZ1328" i="24"/>
  <c r="BD1328" i="24" s="1"/>
  <c r="BB1328" i="24"/>
  <c r="AZ1329" i="24"/>
  <c r="BD1329" i="24" s="1"/>
  <c r="BA1330" i="24"/>
  <c r="BB1329" i="24"/>
  <c r="BB1330" i="24"/>
  <c r="BA1331" i="24"/>
  <c r="AZ1330" i="24"/>
  <c r="BD1330" i="24" s="1"/>
  <c r="BA1332" i="24"/>
  <c r="AZ1331" i="24"/>
  <c r="BD1331" i="24" s="1"/>
  <c r="BB1331" i="24"/>
  <c r="BB1332" i="24"/>
  <c r="AZ1332" i="24"/>
  <c r="BD1332" i="24" s="1"/>
  <c r="BA1333" i="24"/>
  <c r="BA1334" i="24"/>
  <c r="BB1333" i="24"/>
  <c r="AZ1333" i="24"/>
  <c r="BD1333" i="24" s="1"/>
  <c r="BB1334" i="24"/>
  <c r="BA1335" i="24"/>
  <c r="AZ1334" i="24"/>
  <c r="BD1334" i="24" s="1"/>
  <c r="AZ1335" i="24"/>
  <c r="BD1335" i="24" s="1"/>
  <c r="BB1335" i="24"/>
  <c r="BA1336" i="24"/>
  <c r="BA1337" i="24"/>
  <c r="AZ1336" i="24"/>
  <c r="BD1336" i="24" s="1"/>
  <c r="BB1336" i="24"/>
  <c r="AZ1337" i="24"/>
  <c r="BD1337" i="24" s="1"/>
  <c r="BB1337" i="24"/>
  <c r="BA1338" i="24"/>
  <c r="BA1339" i="24"/>
  <c r="BB1338" i="24"/>
  <c r="AZ1338" i="24"/>
  <c r="BD1338" i="24" s="1"/>
  <c r="AZ1339" i="24"/>
  <c r="BD1339" i="24" s="1"/>
  <c r="BA1340" i="24"/>
  <c r="BB1339" i="24"/>
  <c r="AZ1340" i="24"/>
  <c r="BD1340" i="24" s="1"/>
  <c r="BB1340" i="24"/>
  <c r="BA1341" i="24"/>
  <c r="BB1341" i="24"/>
  <c r="BA1342" i="24"/>
  <c r="AZ1341" i="24"/>
  <c r="BD1341" i="24" s="1"/>
  <c r="BA1343" i="24"/>
  <c r="AZ1342" i="24"/>
  <c r="BD1342" i="24" s="1"/>
  <c r="BB1342" i="24"/>
  <c r="AZ1343" i="24"/>
  <c r="BD1343" i="24" s="1"/>
  <c r="BB1343" i="24"/>
  <c r="BA1344" i="24"/>
  <c r="BA1345" i="24"/>
  <c r="AZ1344" i="24"/>
  <c r="BD1344" i="24" s="1"/>
  <c r="BB1344" i="24"/>
  <c r="AZ1345" i="24"/>
  <c r="BD1345" i="24" s="1"/>
  <c r="BB1345" i="24"/>
  <c r="BA1346" i="24"/>
  <c r="BA1347" i="24"/>
  <c r="BB1346" i="24"/>
  <c r="AZ1346" i="24"/>
  <c r="BD1346" i="24" s="1"/>
  <c r="AZ1347" i="24"/>
  <c r="BD1347" i="24" s="1"/>
  <c r="BA1348" i="24"/>
  <c r="BB1347" i="24"/>
  <c r="AZ1348" i="24"/>
  <c r="BD1348" i="24" s="1"/>
  <c r="BB1348" i="24"/>
  <c r="BA1349" i="24"/>
  <c r="BB1349" i="24"/>
  <c r="BA1350" i="24"/>
  <c r="AZ1349" i="24"/>
  <c r="BD1349" i="24" s="1"/>
  <c r="AZ1350" i="24"/>
  <c r="BD1350" i="24" s="1"/>
  <c r="BB1350" i="24"/>
  <c r="BA1351" i="24"/>
  <c r="BB1351" i="24"/>
  <c r="AZ1351" i="24"/>
  <c r="BD1351" i="24" s="1"/>
  <c r="BA1352" i="24"/>
  <c r="AZ1352" i="24"/>
  <c r="BD1352" i="24" s="1"/>
  <c r="BA1353" i="24"/>
  <c r="BB1352" i="24"/>
  <c r="BB1353" i="24"/>
  <c r="BA1354" i="24"/>
  <c r="AZ1353" i="24"/>
  <c r="BD1353" i="24" s="1"/>
  <c r="BB1354" i="24"/>
  <c r="BA1355" i="24"/>
  <c r="AZ1354" i="24"/>
  <c r="BD1354" i="24" s="1"/>
  <c r="BA1356" i="24"/>
  <c r="AZ1355" i="24"/>
  <c r="BD1355" i="24" s="1"/>
  <c r="BB1355" i="24"/>
  <c r="AZ1356" i="24"/>
  <c r="BD1356" i="24" s="1"/>
  <c r="BB1356" i="24"/>
  <c r="BA1357" i="24"/>
  <c r="BA1358" i="24"/>
  <c r="BB1357" i="24"/>
  <c r="AZ1357" i="24"/>
  <c r="BD1357" i="24" s="1"/>
  <c r="BB1358" i="24"/>
  <c r="AZ1358" i="24"/>
  <c r="BD1358" i="24" s="1"/>
  <c r="BA1359" i="24"/>
  <c r="AZ1359" i="24"/>
  <c r="BD1359" i="24" s="1"/>
  <c r="BB1359" i="24"/>
  <c r="BA1360" i="24"/>
  <c r="AZ1360" i="24"/>
  <c r="BD1360" i="24" s="1"/>
  <c r="BA1361" i="24"/>
  <c r="BB1360" i="24"/>
  <c r="BA1362" i="24"/>
  <c r="AZ1361" i="24"/>
  <c r="BD1361" i="24" s="1"/>
  <c r="BB1361" i="24"/>
  <c r="BB1362" i="24"/>
  <c r="BA1363" i="24"/>
  <c r="AZ1362" i="24"/>
  <c r="BD1362" i="24" s="1"/>
  <c r="AZ1363" i="24"/>
  <c r="BD1363" i="24" s="1"/>
  <c r="BA1364" i="24"/>
  <c r="BB1363" i="24"/>
  <c r="BB1364" i="24"/>
  <c r="AZ1364" i="24"/>
  <c r="BD1364" i="24" s="1"/>
  <c r="BA1365" i="24"/>
  <c r="BB1365" i="24"/>
  <c r="BA1366" i="24"/>
  <c r="AZ1365" i="24"/>
  <c r="BD1365" i="24" s="1"/>
  <c r="BA1367" i="24"/>
  <c r="AZ1366" i="24"/>
  <c r="BD1366" i="24" s="1"/>
  <c r="BB1366" i="24"/>
  <c r="BB1367" i="24"/>
  <c r="AZ1367" i="24"/>
  <c r="BD1367" i="24" s="1"/>
  <c r="BA1368" i="24"/>
  <c r="BA1369" i="24"/>
  <c r="AZ1368" i="24"/>
  <c r="BD1368" i="24" s="1"/>
  <c r="BB1368" i="24"/>
  <c r="BB1369" i="24"/>
  <c r="BA1370" i="24"/>
  <c r="AZ1369" i="24"/>
  <c r="BD1369" i="24" s="1"/>
  <c r="BB1370" i="24"/>
  <c r="BA1371" i="24"/>
  <c r="AZ1370" i="24"/>
  <c r="BD1370" i="24" s="1"/>
  <c r="BA1372" i="24"/>
  <c r="AZ1371" i="24"/>
  <c r="BD1371" i="24" s="1"/>
  <c r="BB1371" i="24"/>
  <c r="BB1372" i="24"/>
  <c r="AZ1372" i="24"/>
  <c r="BD1372" i="24" s="1"/>
  <c r="BA1373" i="24"/>
  <c r="BB1373" i="24"/>
  <c r="BA1374" i="24"/>
  <c r="AZ1373" i="24"/>
  <c r="BD1373" i="24" s="1"/>
  <c r="BA1375" i="24"/>
  <c r="AZ1374" i="24"/>
  <c r="BD1374" i="24" s="1"/>
  <c r="BB1374" i="24"/>
  <c r="AZ1375" i="24"/>
  <c r="BD1375" i="24" s="1"/>
  <c r="BB1375" i="24"/>
  <c r="BA1376" i="24"/>
  <c r="BA1377" i="24"/>
  <c r="AZ1376" i="24"/>
  <c r="BD1376" i="24" s="1"/>
  <c r="BB1376" i="24"/>
  <c r="BB1377" i="24"/>
  <c r="BA1378" i="24"/>
  <c r="AZ1377" i="24"/>
  <c r="BD1377" i="24" s="1"/>
  <c r="BB1378" i="24"/>
  <c r="BA1379" i="24"/>
  <c r="AZ1378" i="24"/>
  <c r="BD1378" i="24" s="1"/>
  <c r="BA1380" i="24"/>
  <c r="AZ1379" i="24"/>
  <c r="BD1379" i="24" s="1"/>
  <c r="BB1379" i="24"/>
  <c r="AZ1380" i="24"/>
  <c r="BD1380" i="24" s="1"/>
  <c r="BB1380" i="24"/>
  <c r="BA1381" i="24"/>
  <c r="BA1382" i="24"/>
  <c r="BB1381" i="24"/>
  <c r="AZ1381" i="24"/>
  <c r="BD1381" i="24" s="1"/>
  <c r="BA1383" i="24"/>
  <c r="AZ1382" i="24"/>
  <c r="BD1382" i="24" s="1"/>
  <c r="BB1382" i="24"/>
  <c r="AZ1383" i="24"/>
  <c r="BD1383" i="24" s="1"/>
  <c r="BB1383" i="24"/>
  <c r="BA1384" i="24"/>
  <c r="BA1385" i="24"/>
  <c r="AZ1384" i="24"/>
  <c r="BD1384" i="24" s="1"/>
  <c r="BB1384" i="24"/>
  <c r="AZ1385" i="24"/>
  <c r="BD1385" i="24" s="1"/>
  <c r="BB1385" i="24"/>
  <c r="BA1386" i="24"/>
  <c r="BB1386" i="24"/>
  <c r="BA1387" i="24"/>
  <c r="AZ1386" i="24"/>
  <c r="BD1386" i="24" s="1"/>
  <c r="BA1388" i="24"/>
  <c r="AZ1387" i="24"/>
  <c r="BD1387" i="24" s="1"/>
  <c r="BB1387" i="24"/>
  <c r="AZ1388" i="24"/>
  <c r="BD1388" i="24" s="1"/>
  <c r="BB1388" i="24"/>
  <c r="BA1389" i="24"/>
  <c r="BA1390" i="24"/>
  <c r="BB1389" i="24"/>
  <c r="AZ1389" i="24"/>
  <c r="BD1389" i="24" s="1"/>
  <c r="AZ1390" i="24"/>
  <c r="BD1390" i="24" s="1"/>
  <c r="BA1391" i="24"/>
  <c r="BB1390" i="24"/>
  <c r="AZ1391" i="24"/>
  <c r="BD1391" i="24" s="1"/>
  <c r="BB1391" i="24"/>
  <c r="BA1392" i="24"/>
  <c r="BA1393" i="24"/>
  <c r="AZ1392" i="24"/>
  <c r="BD1392" i="24" s="1"/>
  <c r="BB1392" i="24"/>
  <c r="AZ1393" i="24"/>
  <c r="BD1393" i="24" s="1"/>
  <c r="BB1393" i="24"/>
  <c r="BA1394" i="24"/>
  <c r="BB1394" i="24"/>
  <c r="BA1395" i="24"/>
  <c r="AZ1394" i="24"/>
  <c r="BD1394" i="24" s="1"/>
  <c r="AZ1395" i="24"/>
  <c r="BD1395" i="24" s="1"/>
  <c r="BA1396" i="24"/>
  <c r="BB1395" i="24"/>
  <c r="AZ1396" i="24"/>
  <c r="BD1396" i="24" s="1"/>
  <c r="BB1396" i="24"/>
  <c r="BA1397" i="24"/>
  <c r="BA1398" i="24"/>
  <c r="BB1397" i="24"/>
  <c r="AZ1397" i="24"/>
  <c r="BD1397" i="24" s="1"/>
  <c r="AZ1398" i="24"/>
  <c r="BD1398" i="24" s="1"/>
  <c r="BA1399" i="24"/>
  <c r="BB1398" i="24"/>
  <c r="AZ1399" i="24"/>
  <c r="BD1399" i="24" s="1"/>
  <c r="BB1399" i="24"/>
  <c r="BA1400" i="24"/>
  <c r="BA1401" i="24"/>
  <c r="AZ1400" i="24"/>
  <c r="BD1400" i="24" s="1"/>
  <c r="BB1400" i="24"/>
  <c r="AZ1401" i="24"/>
  <c r="BD1401" i="24" s="1"/>
  <c r="BB1401" i="24"/>
  <c r="BA1402" i="24"/>
  <c r="BB1402" i="24"/>
  <c r="BA1403" i="24"/>
  <c r="AZ1402" i="24"/>
  <c r="BD1402" i="24" s="1"/>
  <c r="AZ1403" i="24"/>
  <c r="BD1403" i="24" s="1"/>
  <c r="BA1404" i="24"/>
  <c r="BB1403" i="24"/>
  <c r="AZ1404" i="24"/>
  <c r="BD1404" i="24" s="1"/>
  <c r="BB1404" i="24"/>
  <c r="BA1405" i="24"/>
  <c r="BA1406" i="24"/>
  <c r="BB1405" i="24"/>
  <c r="AZ1405" i="24"/>
  <c r="BD1405" i="24" s="1"/>
  <c r="AZ1406" i="24"/>
  <c r="BD1406" i="24" s="1"/>
  <c r="BA1407" i="24"/>
  <c r="BB1406" i="24"/>
  <c r="AZ1407" i="24"/>
  <c r="BD1407" i="24" s="1"/>
  <c r="BB1407" i="24"/>
  <c r="BA1408" i="24"/>
  <c r="BA1409" i="24"/>
  <c r="AZ1408" i="24"/>
  <c r="BD1408" i="24" s="1"/>
  <c r="BB1408" i="24"/>
  <c r="AZ1409" i="24"/>
  <c r="BD1409" i="24" s="1"/>
  <c r="BB1409" i="24"/>
  <c r="BA1410" i="24"/>
  <c r="BB1410" i="24"/>
  <c r="BA1411" i="24"/>
  <c r="AZ1410" i="24"/>
  <c r="BD1410" i="24" s="1"/>
  <c r="AZ1411" i="24"/>
  <c r="BD1411" i="24" s="1"/>
  <c r="BA1412" i="24"/>
  <c r="BB1411" i="24"/>
  <c r="AZ1412" i="24"/>
  <c r="BD1412" i="24" s="1"/>
  <c r="BB1412" i="24"/>
  <c r="BA1413" i="24"/>
  <c r="BB1413" i="24"/>
  <c r="BA1414" i="24"/>
  <c r="AZ1413" i="24"/>
  <c r="BD1413" i="24" s="1"/>
  <c r="AZ1414" i="24"/>
  <c r="BD1414" i="24" s="1"/>
  <c r="BA1415" i="24"/>
  <c r="BB1414" i="24"/>
  <c r="AZ1415" i="24"/>
  <c r="BD1415" i="24" s="1"/>
  <c r="BB1415" i="24"/>
  <c r="BA1416" i="24"/>
  <c r="BA1417" i="24"/>
  <c r="AZ1416" i="24"/>
  <c r="BD1416" i="24" s="1"/>
  <c r="BB1416" i="24"/>
  <c r="AZ1417" i="24"/>
  <c r="BD1417" i="24" s="1"/>
  <c r="BB1417" i="24"/>
  <c r="BA1418" i="24"/>
  <c r="BB1418" i="24"/>
  <c r="BA1419" i="24"/>
  <c r="AZ1418" i="24"/>
  <c r="BD1418" i="24" s="1"/>
  <c r="AZ1419" i="24"/>
  <c r="BD1419" i="24" s="1"/>
  <c r="BA1420" i="24"/>
  <c r="BB1419" i="24"/>
  <c r="AZ1420" i="24"/>
  <c r="BD1420" i="24" s="1"/>
  <c r="BB1420" i="24"/>
  <c r="BA1421" i="24"/>
  <c r="BB1421" i="24"/>
  <c r="BA1422" i="24"/>
  <c r="AZ1421" i="24"/>
  <c r="BD1421" i="24" s="1"/>
  <c r="AZ1422" i="24"/>
  <c r="BD1422" i="24" s="1"/>
  <c r="BA1423" i="24"/>
  <c r="BB1422" i="24"/>
  <c r="BB1423" i="24"/>
  <c r="AZ1423" i="24"/>
  <c r="BD1423" i="24" s="1"/>
  <c r="BA1424" i="24"/>
  <c r="BA1425" i="24"/>
  <c r="AZ1424" i="24"/>
  <c r="BD1424" i="24" s="1"/>
  <c r="BB1424" i="24"/>
  <c r="BA1426" i="24"/>
  <c r="AZ1425" i="24"/>
  <c r="BD1425" i="24" s="1"/>
  <c r="BB1425" i="24"/>
  <c r="BB1426" i="24"/>
  <c r="BA1427" i="24"/>
  <c r="AZ1426" i="24"/>
  <c r="BD1426" i="24" s="1"/>
  <c r="AZ1427" i="24"/>
  <c r="BD1427" i="24" s="1"/>
  <c r="BA1428" i="24"/>
  <c r="BB1427" i="24"/>
  <c r="BB1428" i="24"/>
  <c r="AZ1428" i="24"/>
  <c r="BD1428" i="24" s="1"/>
  <c r="BA1429" i="24"/>
  <c r="BB1429" i="24"/>
  <c r="BA1430" i="24"/>
  <c r="AZ1429" i="24"/>
  <c r="BD1429" i="24" s="1"/>
  <c r="BA1431" i="24"/>
  <c r="AZ1430" i="24"/>
  <c r="BD1430" i="24" s="1"/>
  <c r="BB1430" i="24"/>
  <c r="BB1431" i="24"/>
  <c r="AZ1431" i="24"/>
  <c r="BD1431" i="24" s="1"/>
  <c r="BA1432" i="24"/>
  <c r="BA1433" i="24"/>
  <c r="AZ1432" i="24"/>
  <c r="BD1432" i="24" s="1"/>
  <c r="BB1432" i="24"/>
  <c r="BB1433" i="24"/>
  <c r="BA1434" i="24"/>
  <c r="AZ1433" i="24"/>
  <c r="BD1433" i="24" s="1"/>
  <c r="BB1434" i="24"/>
  <c r="BA1435" i="24"/>
  <c r="AZ1434" i="24"/>
  <c r="BD1434" i="24" s="1"/>
  <c r="BA1436" i="24"/>
  <c r="AZ1435" i="24"/>
  <c r="BD1435" i="24" s="1"/>
  <c r="BB1435" i="24"/>
  <c r="BB1436" i="24"/>
  <c r="AZ1436" i="24"/>
  <c r="BD1436" i="24" s="1"/>
  <c r="BA1437" i="24"/>
  <c r="BB1437" i="24"/>
  <c r="BA1438" i="24"/>
  <c r="AZ1437" i="24"/>
  <c r="BD1437" i="24" s="1"/>
  <c r="BA1439" i="24"/>
  <c r="AZ1438" i="24"/>
  <c r="BD1438" i="24" s="1"/>
  <c r="BB1438" i="24"/>
  <c r="AZ1439" i="24"/>
  <c r="BD1439" i="24" s="1"/>
  <c r="BB1439" i="24"/>
  <c r="BA1440" i="24"/>
  <c r="BA1441" i="24"/>
  <c r="AZ1440" i="24"/>
  <c r="BD1440" i="24" s="1"/>
  <c r="BB1440" i="24"/>
  <c r="BB1441" i="24"/>
  <c r="BA1442" i="24"/>
  <c r="AZ1441" i="24"/>
  <c r="BD1441" i="24" s="1"/>
  <c r="BB1442" i="24"/>
  <c r="BA1443" i="24"/>
  <c r="AZ1442" i="24"/>
  <c r="BD1442" i="24" s="1"/>
  <c r="BA1444" i="24"/>
  <c r="AZ1443" i="24"/>
  <c r="BD1443" i="24" s="1"/>
  <c r="BB1443" i="24"/>
  <c r="AZ1444" i="24"/>
  <c r="BD1444" i="24" s="1"/>
  <c r="BB1444" i="24"/>
  <c r="BA1445" i="24"/>
  <c r="BA1446" i="24"/>
  <c r="BB1445" i="24"/>
  <c r="AZ1445" i="24"/>
  <c r="BD1445" i="24" s="1"/>
  <c r="BA1447" i="24"/>
  <c r="AZ1446" i="24"/>
  <c r="BD1446" i="24" s="1"/>
  <c r="BB1446" i="24"/>
  <c r="AZ1447" i="24"/>
  <c r="BD1447" i="24" s="1"/>
  <c r="BB1447" i="24"/>
  <c r="BA1448" i="24"/>
  <c r="BA1449" i="24"/>
  <c r="AZ1448" i="24"/>
  <c r="BD1448" i="24" s="1"/>
  <c r="BB1448" i="24"/>
  <c r="AZ1449" i="24"/>
  <c r="BD1449" i="24" s="1"/>
  <c r="BB1449" i="24"/>
  <c r="BA1450" i="24"/>
  <c r="BB1450" i="24"/>
  <c r="BA1451" i="24"/>
  <c r="AZ1450" i="24"/>
  <c r="BD1450" i="24" s="1"/>
  <c r="BA1452" i="24"/>
  <c r="AZ1451" i="24"/>
  <c r="BD1451" i="24" s="1"/>
  <c r="BB1451" i="24"/>
  <c r="AZ1452" i="24"/>
  <c r="BD1452" i="24" s="1"/>
  <c r="BB1452" i="24"/>
  <c r="BA1453" i="24"/>
  <c r="BA1454" i="24"/>
  <c r="BB1453" i="24"/>
  <c r="AZ1453" i="24"/>
  <c r="BD1453" i="24" s="1"/>
  <c r="AZ1454" i="24"/>
  <c r="BD1454" i="24" s="1"/>
  <c r="BA1455" i="24"/>
  <c r="BB1454" i="24"/>
  <c r="AZ1455" i="24"/>
  <c r="BD1455" i="24" s="1"/>
  <c r="BB1455" i="24"/>
  <c r="BA1456" i="24"/>
  <c r="BA1457" i="24"/>
  <c r="AZ1456" i="24"/>
  <c r="BD1456" i="24" s="1"/>
  <c r="BB1456" i="24"/>
  <c r="AZ1457" i="24"/>
  <c r="BD1457" i="24" s="1"/>
  <c r="BB1457" i="24"/>
  <c r="BA1458" i="24"/>
  <c r="BB1458" i="24"/>
  <c r="BA1459" i="24"/>
  <c r="AZ1458" i="24"/>
  <c r="BD1458" i="24" s="1"/>
  <c r="AZ1459" i="24"/>
  <c r="BD1459" i="24" s="1"/>
  <c r="BA1460" i="24"/>
  <c r="BB1459" i="24"/>
  <c r="AZ1460" i="24"/>
  <c r="BD1460" i="24" s="1"/>
  <c r="BB1460" i="24"/>
  <c r="BA1461" i="24"/>
  <c r="BA1462" i="24"/>
  <c r="BB1461" i="24"/>
  <c r="AZ1461" i="24"/>
  <c r="BD1461" i="24" s="1"/>
  <c r="AZ1462" i="24"/>
  <c r="BD1462" i="24" s="1"/>
  <c r="BA1463" i="24"/>
  <c r="BB1462" i="24"/>
  <c r="AZ1463" i="24"/>
  <c r="BD1463" i="24" s="1"/>
  <c r="BB1463" i="24"/>
  <c r="BA1464" i="24"/>
  <c r="BA1465" i="24"/>
  <c r="AZ1464" i="24"/>
  <c r="BD1464" i="24" s="1"/>
  <c r="BB1464" i="24"/>
  <c r="AZ1465" i="24"/>
  <c r="BD1465" i="24" s="1"/>
  <c r="BB1465" i="24"/>
  <c r="BA1466" i="24"/>
  <c r="BB1466" i="24"/>
  <c r="BA1467" i="24"/>
  <c r="AZ1466" i="24"/>
  <c r="BD1466" i="24" s="1"/>
  <c r="AZ1467" i="24"/>
  <c r="BD1467" i="24" s="1"/>
  <c r="BA1468" i="24"/>
  <c r="BB1467" i="24"/>
  <c r="AZ1468" i="24"/>
  <c r="BD1468" i="24" s="1"/>
  <c r="BB1468" i="24"/>
  <c r="BA1469" i="24"/>
  <c r="BA1470" i="24"/>
  <c r="BB1469" i="24"/>
  <c r="AZ1469" i="24"/>
  <c r="BD1469" i="24" s="1"/>
  <c r="AZ1470" i="24"/>
  <c r="BD1470" i="24" s="1"/>
  <c r="BA1471" i="24"/>
  <c r="BB1470" i="24"/>
  <c r="AZ1471" i="24"/>
  <c r="BD1471" i="24" s="1"/>
  <c r="BB1471" i="24"/>
  <c r="BA1472" i="24"/>
  <c r="BA1473" i="24"/>
  <c r="AZ1472" i="24"/>
  <c r="BD1472" i="24" s="1"/>
  <c r="BB1472" i="24"/>
  <c r="AZ1473" i="24"/>
  <c r="BD1473" i="24" s="1"/>
  <c r="BB1473" i="24"/>
  <c r="BA1474" i="24"/>
  <c r="BB1474" i="24"/>
  <c r="BA1475" i="24"/>
  <c r="AZ1474" i="24"/>
  <c r="BD1474" i="24" s="1"/>
  <c r="AZ1475" i="24"/>
  <c r="BD1475" i="24" s="1"/>
  <c r="BA1476" i="24"/>
  <c r="BB1475" i="24"/>
  <c r="AZ1476" i="24"/>
  <c r="BD1476" i="24" s="1"/>
  <c r="BB1476" i="24"/>
  <c r="BA1477" i="24"/>
  <c r="BB1477" i="24"/>
  <c r="BA1478" i="24"/>
  <c r="AZ1477" i="24"/>
  <c r="BD1477" i="24" s="1"/>
  <c r="AZ1478" i="24"/>
  <c r="BD1478" i="24" s="1"/>
  <c r="BA1479" i="24"/>
  <c r="BB1478" i="24"/>
  <c r="AZ1479" i="24"/>
  <c r="BD1479" i="24" s="1"/>
  <c r="BB1479" i="24"/>
  <c r="BA1480" i="24"/>
  <c r="AZ1480" i="24"/>
  <c r="BD1480" i="24" s="1"/>
  <c r="BA1481" i="24"/>
  <c r="BB1480" i="24"/>
  <c r="AZ1481" i="24"/>
  <c r="BD1481" i="24" s="1"/>
  <c r="BA1482" i="24"/>
  <c r="BB1481" i="24"/>
  <c r="BA1483" i="24"/>
  <c r="AZ1482" i="24"/>
  <c r="BD1482" i="24" s="1"/>
  <c r="BB1482" i="24"/>
  <c r="BB1483" i="24"/>
  <c r="BA1484" i="24"/>
  <c r="AZ1483" i="24"/>
  <c r="BD1483" i="24" s="1"/>
  <c r="BB1484" i="24"/>
  <c r="BA1485" i="24"/>
  <c r="AZ1484" i="24"/>
  <c r="BD1484" i="24" s="1"/>
  <c r="BB1485" i="24"/>
  <c r="AZ1485" i="24"/>
  <c r="BD1485" i="24" s="1"/>
  <c r="BA1486" i="24"/>
  <c r="BB1486" i="24"/>
  <c r="BA1487" i="24"/>
  <c r="AZ1486" i="24"/>
  <c r="BD1486" i="24" s="1"/>
  <c r="AZ1487" i="24"/>
  <c r="BD1487" i="24" s="1"/>
  <c r="BA1488" i="24"/>
  <c r="BB1487" i="24"/>
  <c r="BB1488" i="24"/>
  <c r="BA1489" i="24"/>
  <c r="AZ1488" i="24"/>
  <c r="BD1488" i="24" s="1"/>
  <c r="AZ1489" i="24"/>
  <c r="BD1489" i="24" s="1"/>
  <c r="BA1490" i="24"/>
  <c r="BB1489" i="24"/>
  <c r="AZ1490" i="24"/>
  <c r="BD1490" i="24" s="1"/>
  <c r="BB1490" i="24"/>
  <c r="BA1491" i="24"/>
  <c r="BA1492" i="24"/>
  <c r="BB1491" i="24"/>
  <c r="AZ1491" i="24"/>
  <c r="BD1491" i="24" s="1"/>
  <c r="AZ1492" i="24"/>
  <c r="BD1492" i="24" s="1"/>
  <c r="BB1492" i="24"/>
  <c r="BA1493" i="24"/>
  <c r="AZ1493" i="24"/>
  <c r="BD1493" i="24" s="1"/>
  <c r="BB1493" i="24"/>
  <c r="BA1494" i="24"/>
  <c r="BB1494" i="24"/>
  <c r="AZ1494" i="24"/>
  <c r="BD1494" i="24" s="1"/>
  <c r="BA1495" i="24"/>
  <c r="BB1495" i="24"/>
  <c r="BA1496" i="24"/>
  <c r="AZ1495" i="24"/>
  <c r="BD1495" i="24" s="1"/>
  <c r="AZ1496" i="24"/>
  <c r="BD1496" i="24" s="1"/>
  <c r="BB1496" i="24"/>
  <c r="BA1497" i="24"/>
  <c r="BA1498" i="24"/>
  <c r="AZ1497" i="24"/>
  <c r="BD1497" i="24" s="1"/>
  <c r="BB1497" i="24"/>
  <c r="AZ1498" i="24"/>
  <c r="BD1498" i="24" s="1"/>
  <c r="BA1499" i="24"/>
  <c r="BB1498" i="24"/>
  <c r="BB1499" i="24"/>
  <c r="BA1500" i="24"/>
  <c r="AZ1499" i="24"/>
  <c r="BD1499" i="24" s="1"/>
  <c r="AZ1500" i="24"/>
  <c r="BD1500" i="24" s="1"/>
  <c r="BA1501" i="24"/>
  <c r="BB1500" i="24"/>
  <c r="AZ1501" i="24"/>
  <c r="BD1501" i="24" s="1"/>
  <c r="BB1501" i="24"/>
  <c r="BA1502" i="24"/>
  <c r="BA1503" i="24"/>
  <c r="AZ1502" i="24"/>
  <c r="BD1502" i="24" s="1"/>
  <c r="BB1502" i="24"/>
  <c r="BB1503" i="24"/>
  <c r="AZ1503" i="24"/>
  <c r="BD1503" i="24" s="1"/>
  <c r="BA1504" i="24"/>
  <c r="BA1505" i="24"/>
  <c r="AZ1504" i="24"/>
  <c r="BD1504" i="24" s="1"/>
  <c r="BB1504" i="24"/>
  <c r="AZ1505" i="24"/>
  <c r="BD1505" i="24" s="1"/>
  <c r="BA1506" i="24"/>
  <c r="BB1505" i="24"/>
  <c r="BB1506" i="24"/>
  <c r="BA1507" i="24"/>
  <c r="AZ1506" i="24"/>
  <c r="BD1506" i="24" s="1"/>
  <c r="BB1507" i="24"/>
  <c r="BA1508" i="24"/>
  <c r="AZ1507" i="24"/>
  <c r="BD1507" i="24" s="1"/>
  <c r="BA1509" i="24"/>
  <c r="BB1508" i="24"/>
  <c r="AZ1508" i="24"/>
  <c r="BD1508" i="24" s="1"/>
  <c r="AZ1509" i="24"/>
  <c r="BD1509" i="24" s="1"/>
  <c r="BB1509" i="24"/>
  <c r="BA1510" i="24"/>
  <c r="AZ1510" i="24"/>
  <c r="BD1510" i="24" s="1"/>
  <c r="BB1510" i="24"/>
  <c r="BA1511" i="24"/>
  <c r="BA1512" i="24"/>
  <c r="AZ1511" i="24"/>
  <c r="BD1511" i="24" s="1"/>
  <c r="BB1511" i="24"/>
  <c r="BB1512" i="24"/>
  <c r="AZ1512" i="24"/>
  <c r="BD1512" i="24" s="1"/>
  <c r="BA1513" i="24"/>
  <c r="BA1514" i="24"/>
  <c r="AZ1513" i="24"/>
  <c r="BD1513" i="24" s="1"/>
  <c r="BB1513" i="24"/>
  <c r="AZ1514" i="24"/>
  <c r="BD1514" i="24" s="1"/>
  <c r="BB1514" i="24"/>
  <c r="BA1515" i="24"/>
  <c r="BA1516" i="24"/>
  <c r="BB1515" i="24"/>
  <c r="AZ1515" i="24"/>
  <c r="BD1515" i="24" s="1"/>
  <c r="AZ1516" i="24"/>
  <c r="BD1516" i="24" s="1"/>
  <c r="BB1516" i="24"/>
  <c r="BA1517" i="24"/>
  <c r="BB1517" i="24"/>
  <c r="AZ1517" i="24"/>
  <c r="BD1517" i="24" s="1"/>
  <c r="BA1518" i="24"/>
  <c r="AZ1518" i="24"/>
  <c r="BD1518" i="24" s="1"/>
  <c r="BB1518" i="24"/>
  <c r="BA1519" i="24"/>
  <c r="BB1519" i="24"/>
  <c r="BA1520" i="24"/>
  <c r="AZ1519" i="24"/>
  <c r="BD1519" i="24" s="1"/>
  <c r="BA1521" i="24"/>
  <c r="AZ1520" i="24"/>
  <c r="BD1520" i="24" s="1"/>
  <c r="BB1520" i="24"/>
  <c r="AZ1521" i="24"/>
  <c r="BD1521" i="24" s="1"/>
  <c r="BA1522" i="24"/>
  <c r="BB1521" i="24"/>
  <c r="AZ1522" i="24"/>
  <c r="BD1522" i="24" s="1"/>
  <c r="BA1523" i="24"/>
  <c r="BB1522" i="24"/>
  <c r="BB1523" i="24"/>
  <c r="BA1524" i="24"/>
  <c r="AZ1523" i="24"/>
  <c r="BD1523" i="24" s="1"/>
  <c r="BA1525" i="24"/>
  <c r="AZ1524" i="24"/>
  <c r="BD1524" i="24" s="1"/>
  <c r="BB1524" i="24"/>
  <c r="AZ1525" i="24"/>
  <c r="BD1525" i="24" s="1"/>
  <c r="BB1525" i="24"/>
  <c r="BA1526" i="24"/>
  <c r="BA1527" i="24"/>
  <c r="AZ1526" i="24"/>
  <c r="BD1526" i="24" s="1"/>
  <c r="BB1526" i="24"/>
  <c r="AZ1527" i="24"/>
  <c r="BD1527" i="24" s="1"/>
  <c r="BB1527" i="24"/>
  <c r="BA1528" i="24"/>
  <c r="BA1529" i="24"/>
  <c r="BB1528" i="24"/>
  <c r="AZ1528" i="24"/>
  <c r="BD1528" i="24" s="1"/>
  <c r="BA1530" i="24"/>
  <c r="AZ1529" i="24"/>
  <c r="BD1529" i="24" s="1"/>
  <c r="BB1529" i="24"/>
  <c r="BB1530" i="24"/>
  <c r="BA1531" i="24"/>
  <c r="AZ1530" i="24"/>
  <c r="BD1530" i="24" s="1"/>
  <c r="BA1532" i="24"/>
  <c r="BB1531" i="24"/>
  <c r="AZ1531" i="24"/>
  <c r="BD1531" i="24" s="1"/>
  <c r="BB1532" i="24"/>
  <c r="AZ1532" i="24"/>
  <c r="BD1532" i="24" s="1"/>
  <c r="BA1533" i="24"/>
  <c r="AZ1533" i="24"/>
  <c r="BD1533" i="24" s="1"/>
  <c r="BB1533" i="24"/>
  <c r="BA1534" i="24"/>
  <c r="AZ1534" i="24"/>
  <c r="BD1534" i="24" s="1"/>
  <c r="BB1534" i="24"/>
  <c r="BA1535" i="24"/>
  <c r="BA1536" i="24"/>
  <c r="AZ1535" i="24"/>
  <c r="BD1535" i="24" s="1"/>
  <c r="BB1535" i="24"/>
  <c r="AZ1536" i="24"/>
  <c r="BD1536" i="24" s="1"/>
  <c r="BB1536" i="24"/>
  <c r="BA1537" i="24"/>
  <c r="BA1538" i="24"/>
  <c r="AZ1537" i="24"/>
  <c r="BD1537" i="24" s="1"/>
  <c r="BB1537" i="24"/>
  <c r="BB1538" i="24"/>
  <c r="AZ1538" i="24"/>
  <c r="BD1538" i="24" s="1"/>
  <c r="BA1539" i="24"/>
  <c r="BB1539" i="24"/>
  <c r="BA1540" i="24"/>
  <c r="AZ1539" i="24"/>
  <c r="BD1539" i="24" s="1"/>
  <c r="AZ1540" i="24"/>
  <c r="BD1540" i="24" s="1"/>
  <c r="BA1541" i="24"/>
  <c r="BB1540" i="24"/>
  <c r="BB1541" i="24"/>
  <c r="AZ1541" i="24"/>
  <c r="BD1541" i="24" s="1"/>
  <c r="BA1542" i="24"/>
  <c r="AZ1542" i="24"/>
  <c r="BD1542" i="24" s="1"/>
  <c r="BA1543" i="24"/>
  <c r="BB1542" i="24"/>
  <c r="AZ1543" i="24"/>
  <c r="BD1543" i="24" s="1"/>
  <c r="BB1543" i="24"/>
  <c r="BA1544" i="24"/>
  <c r="AZ1544" i="24"/>
  <c r="BD1544" i="24" s="1"/>
  <c r="BA1545" i="24"/>
  <c r="BB1544" i="24"/>
  <c r="AZ1545" i="24"/>
  <c r="BD1545" i="24" s="1"/>
  <c r="BA1546" i="24"/>
  <c r="BB1545" i="24"/>
  <c r="BA1547" i="24"/>
  <c r="AZ1546" i="24"/>
  <c r="BD1546" i="24" s="1"/>
  <c r="BB1546" i="24"/>
  <c r="BB1547" i="24"/>
  <c r="BA1548" i="24"/>
  <c r="AZ1547" i="24"/>
  <c r="BD1547" i="24" s="1"/>
  <c r="BB1548" i="24"/>
  <c r="BA1549" i="24"/>
  <c r="AZ1548" i="24"/>
  <c r="BD1548" i="24" s="1"/>
  <c r="AZ1549" i="24"/>
  <c r="BD1549" i="24" s="1"/>
  <c r="BB1549" i="24"/>
  <c r="BA1550" i="24"/>
  <c r="BB1550" i="24"/>
  <c r="BA1551" i="24"/>
  <c r="AZ1550" i="24"/>
  <c r="BD1550" i="24" s="1"/>
  <c r="AZ1551" i="24"/>
  <c r="BD1551" i="24" s="1"/>
  <c r="BA1552" i="24"/>
  <c r="BB1551" i="24"/>
  <c r="BB1552" i="24"/>
  <c r="BA1553" i="24"/>
  <c r="AZ1552" i="24"/>
  <c r="BD1552" i="24" s="1"/>
  <c r="AZ1553" i="24"/>
  <c r="BD1553" i="24" s="1"/>
  <c r="BA1554" i="24"/>
  <c r="BB1553" i="24"/>
  <c r="AZ1554" i="24"/>
  <c r="BD1554" i="24" s="1"/>
  <c r="BB1554" i="24"/>
  <c r="BA1555" i="24"/>
  <c r="BA1556" i="24"/>
  <c r="BB1555" i="24"/>
  <c r="AZ1555" i="24"/>
  <c r="BD1555" i="24" s="1"/>
  <c r="AZ1556" i="24"/>
  <c r="BD1556" i="24" s="1"/>
  <c r="BB1556" i="24"/>
  <c r="BA1557" i="24"/>
  <c r="AZ1557" i="24"/>
  <c r="BD1557" i="24" s="1"/>
  <c r="BB1557" i="24"/>
  <c r="BA1558" i="24"/>
  <c r="AZ1558" i="24"/>
  <c r="BD1558" i="24" s="1"/>
  <c r="BB1558" i="24"/>
  <c r="BA1559" i="24"/>
  <c r="BB1559" i="24"/>
  <c r="BA1560" i="24"/>
  <c r="AZ1559" i="24"/>
  <c r="BD1559" i="24" s="1"/>
  <c r="AZ1560" i="24"/>
  <c r="BD1560" i="24" s="1"/>
  <c r="BB1560" i="24"/>
  <c r="BA1561" i="24"/>
  <c r="BA1562" i="24"/>
  <c r="AZ1561" i="24"/>
  <c r="BD1561" i="24" s="1"/>
  <c r="BB1561" i="24"/>
  <c r="AZ1562" i="24"/>
  <c r="BD1562" i="24" s="1"/>
  <c r="BA1563" i="24"/>
  <c r="BB1562" i="24"/>
  <c r="BB1563" i="24"/>
  <c r="BA1564" i="24"/>
  <c r="AZ1563" i="24"/>
  <c r="BD1563" i="24" s="1"/>
  <c r="BA1565" i="24"/>
  <c r="AZ1564" i="24"/>
  <c r="BD1564" i="24" s="1"/>
  <c r="BB1564" i="24"/>
  <c r="AZ1565" i="24"/>
  <c r="BD1565" i="24" s="1"/>
  <c r="BB1565" i="24"/>
  <c r="BA1566" i="24"/>
  <c r="BA1567" i="24"/>
  <c r="AZ1566" i="24"/>
  <c r="BD1566" i="24" s="1"/>
  <c r="BB1566" i="24"/>
  <c r="BB1567" i="24"/>
  <c r="AZ1567" i="24"/>
  <c r="BD1567" i="24" s="1"/>
  <c r="BA1568" i="24"/>
  <c r="BA1569" i="24"/>
  <c r="AZ1568" i="24"/>
  <c r="BD1568" i="24" s="1"/>
  <c r="BB1568" i="24"/>
  <c r="AZ1569" i="24"/>
  <c r="BD1569" i="24" s="1"/>
  <c r="BA1570" i="24"/>
  <c r="BB1569" i="24"/>
  <c r="BA1571" i="24"/>
  <c r="BB1570" i="24"/>
  <c r="AZ1570" i="24"/>
  <c r="BD1570" i="24" s="1"/>
  <c r="BA1572" i="24"/>
  <c r="BB1571" i="24"/>
  <c r="AZ1571" i="24"/>
  <c r="BD1571" i="24" s="1"/>
  <c r="BB1572" i="24"/>
  <c r="BA1573" i="24"/>
  <c r="AZ1572" i="24"/>
  <c r="BD1572" i="24" s="1"/>
  <c r="AZ1573" i="24"/>
  <c r="BD1573" i="24" s="1"/>
  <c r="BB1573" i="24"/>
  <c r="BA1574" i="24"/>
  <c r="BB1574" i="24"/>
  <c r="AZ1574" i="24"/>
  <c r="BD1574" i="24" s="1"/>
  <c r="BA1575" i="24"/>
  <c r="BA1576" i="24"/>
  <c r="AZ1575" i="24"/>
  <c r="BD1575" i="24" s="1"/>
  <c r="BB1575" i="24"/>
  <c r="AZ1576" i="24"/>
  <c r="BD1576" i="24" s="1"/>
  <c r="BB1576" i="24"/>
  <c r="BA1577" i="24"/>
  <c r="BA1578" i="24"/>
  <c r="AZ1577" i="24"/>
  <c r="BD1577" i="24" s="1"/>
  <c r="BB1577" i="24"/>
  <c r="AZ1578" i="24"/>
  <c r="BD1578" i="24" s="1"/>
  <c r="BB1578" i="24"/>
  <c r="BA1579" i="24"/>
  <c r="BA1580" i="24"/>
  <c r="BB1579" i="24"/>
  <c r="AZ1579" i="24"/>
  <c r="BD1579" i="24" s="1"/>
  <c r="AZ1580" i="24"/>
  <c r="BD1580" i="24" s="1"/>
  <c r="BB1580" i="24"/>
  <c r="BA1581" i="24"/>
  <c r="BB1581" i="24"/>
  <c r="AZ1581" i="24"/>
  <c r="BD1581" i="24" s="1"/>
  <c r="BA1582" i="24"/>
  <c r="AZ1582" i="24"/>
  <c r="BD1582" i="24" s="1"/>
  <c r="BA1583" i="24"/>
  <c r="BB1582" i="24"/>
  <c r="BB1583" i="24"/>
  <c r="BA1584" i="24"/>
  <c r="AZ1583" i="24"/>
  <c r="BD1583" i="24" s="1"/>
  <c r="BA1585" i="24"/>
  <c r="AZ1584" i="24"/>
  <c r="BD1584" i="24" s="1"/>
  <c r="BB1584" i="24"/>
  <c r="AZ1585" i="24"/>
  <c r="BD1585" i="24" s="1"/>
  <c r="BA1586" i="24"/>
  <c r="BB1585" i="24"/>
  <c r="BA1587" i="24"/>
  <c r="AZ1586" i="24"/>
  <c r="BD1586" i="24" s="1"/>
  <c r="BB1586" i="24"/>
  <c r="BB1587" i="24"/>
  <c r="BA1588" i="24"/>
  <c r="AZ1587" i="24"/>
  <c r="BD1587" i="24" s="1"/>
  <c r="BA1589" i="24"/>
  <c r="AZ1588" i="24"/>
  <c r="BD1588" i="24" s="1"/>
  <c r="BB1588" i="24"/>
  <c r="AZ1589" i="24"/>
  <c r="BD1589" i="24" s="1"/>
  <c r="BB1589" i="24"/>
  <c r="BA1590" i="24"/>
  <c r="BA1591" i="24"/>
  <c r="AZ1590" i="24"/>
  <c r="BD1590" i="24" s="1"/>
  <c r="BB1590" i="24"/>
  <c r="AZ1591" i="24"/>
  <c r="BD1591" i="24" s="1"/>
  <c r="BB1591" i="24"/>
  <c r="BA1592" i="24"/>
  <c r="BB1592" i="24"/>
  <c r="BA1593" i="24"/>
  <c r="AZ1592" i="24"/>
  <c r="BD1592" i="24" s="1"/>
  <c r="AZ1593" i="24"/>
  <c r="BD1593" i="24" s="1"/>
  <c r="BA1594" i="24"/>
  <c r="BB1593" i="24"/>
  <c r="BB1594" i="24"/>
  <c r="BA1595" i="24"/>
  <c r="AZ1594" i="24"/>
  <c r="BD1594" i="24" s="1"/>
  <c r="BB1595" i="24"/>
  <c r="BA1596" i="24"/>
  <c r="AZ1595" i="24"/>
  <c r="BD1595" i="24" s="1"/>
  <c r="BA1597" i="24"/>
  <c r="AZ1596" i="24"/>
  <c r="BD1596" i="24" s="1"/>
  <c r="BB1596" i="24"/>
  <c r="BB1597" i="24"/>
  <c r="AZ1597" i="24"/>
  <c r="BD1597" i="24" s="1"/>
  <c r="BA1598" i="24"/>
  <c r="BA1599" i="24"/>
  <c r="BB1598" i="24"/>
  <c r="AZ1598" i="24"/>
  <c r="BD1598" i="24" s="1"/>
  <c r="BA1600" i="24"/>
  <c r="AZ1599" i="24"/>
  <c r="BD1599" i="24" s="1"/>
  <c r="BB1599" i="24"/>
  <c r="AZ1600" i="24"/>
  <c r="BD1600" i="24" s="1"/>
  <c r="BB1600" i="24"/>
  <c r="BA1601" i="24"/>
  <c r="BA1602" i="24"/>
  <c r="AZ1601" i="24"/>
  <c r="BD1601" i="24" s="1"/>
  <c r="BB1601" i="24"/>
  <c r="BB1602" i="24"/>
  <c r="BA1603" i="24"/>
  <c r="AZ1602" i="24"/>
  <c r="BD1602" i="24" s="1"/>
  <c r="BB1603" i="24"/>
  <c r="BA1604" i="24"/>
  <c r="AZ1603" i="24"/>
  <c r="BD1603" i="24" s="1"/>
  <c r="BA1605" i="24"/>
  <c r="AZ1604" i="24"/>
  <c r="BD1604" i="24" s="1"/>
  <c r="BB1604" i="24"/>
  <c r="AZ1605" i="24"/>
  <c r="BD1605" i="24" s="1"/>
  <c r="BB1605" i="24"/>
  <c r="BA1606" i="24"/>
  <c r="BA1607" i="24"/>
  <c r="BB1606" i="24"/>
  <c r="AZ1606" i="24"/>
  <c r="BD1606" i="24" s="1"/>
  <c r="BA1608" i="24"/>
  <c r="AZ1607" i="24"/>
  <c r="BD1607" i="24" s="1"/>
  <c r="BB1607" i="24"/>
  <c r="AZ1608" i="24"/>
  <c r="BD1608" i="24" s="1"/>
  <c r="BB1608" i="24"/>
  <c r="BA1609" i="24"/>
  <c r="BA1610" i="24"/>
  <c r="AZ1609" i="24"/>
  <c r="BD1609" i="24" s="1"/>
  <c r="BB1609" i="24"/>
  <c r="AZ1610" i="24"/>
  <c r="BD1610" i="24" s="1"/>
  <c r="BB1610" i="24"/>
  <c r="BA1611" i="24"/>
  <c r="BB1611" i="24"/>
  <c r="BA1612" i="24"/>
  <c r="AZ1611" i="24"/>
  <c r="BD1611" i="24" s="1"/>
  <c r="BA1613" i="24"/>
  <c r="AZ1612" i="24"/>
  <c r="BD1612" i="24" s="1"/>
  <c r="BB1612" i="24"/>
  <c r="AZ1613" i="24"/>
  <c r="BD1613" i="24" s="1"/>
  <c r="BB1613" i="24"/>
  <c r="BA1614" i="24"/>
  <c r="BA1615" i="24"/>
  <c r="BB1614" i="24"/>
  <c r="AZ1614" i="24"/>
  <c r="BD1614" i="24" s="1"/>
  <c r="AZ1615" i="24"/>
  <c r="BD1615" i="24" s="1"/>
  <c r="BA1616" i="24"/>
  <c r="BB1615" i="24"/>
  <c r="AZ1616" i="24"/>
  <c r="BD1616" i="24" s="1"/>
  <c r="BB1616" i="24"/>
  <c r="BA1617" i="24"/>
  <c r="BA1618" i="24"/>
  <c r="AZ1617" i="24"/>
  <c r="BD1617" i="24" s="1"/>
  <c r="BB1617" i="24"/>
  <c r="AZ1618" i="24"/>
  <c r="BD1618" i="24" s="1"/>
  <c r="BB1618" i="24"/>
  <c r="BA1619" i="24"/>
  <c r="BB1619" i="24"/>
  <c r="BA1620" i="24"/>
  <c r="AZ1619" i="24"/>
  <c r="BD1619" i="24" s="1"/>
  <c r="AZ1620" i="24"/>
  <c r="BD1620" i="24" s="1"/>
  <c r="BA1621" i="24"/>
  <c r="BB1620" i="24"/>
  <c r="AZ1621" i="24"/>
  <c r="BD1621" i="24" s="1"/>
  <c r="BB1621" i="24"/>
  <c r="BA1622" i="24"/>
  <c r="BA1623" i="24"/>
  <c r="BB1622" i="24"/>
  <c r="AZ1622" i="24"/>
  <c r="BD1622" i="24" s="1"/>
  <c r="AZ1623" i="24"/>
  <c r="BD1623" i="24" s="1"/>
  <c r="BA1624" i="24"/>
  <c r="BB1623" i="24"/>
  <c r="AZ1624" i="24"/>
  <c r="BD1624" i="24" s="1"/>
  <c r="BB1624" i="24"/>
  <c r="BA1625" i="24"/>
  <c r="BA1626" i="24"/>
  <c r="AZ1625" i="24"/>
  <c r="BD1625" i="24" s="1"/>
  <c r="BB1625" i="24"/>
  <c r="AZ1626" i="24"/>
  <c r="BD1626" i="24" s="1"/>
  <c r="BB1626" i="24"/>
  <c r="BA1627" i="24"/>
  <c r="BB1627" i="24"/>
  <c r="BA1628" i="24"/>
  <c r="AZ1627" i="24"/>
  <c r="BD1627" i="24" s="1"/>
  <c r="AZ1628" i="24"/>
  <c r="BD1628" i="24" s="1"/>
  <c r="BA1629" i="24"/>
  <c r="BB1628" i="24"/>
  <c r="AZ1629" i="24"/>
  <c r="BD1629" i="24" s="1"/>
  <c r="BB1629" i="24"/>
  <c r="BA1630" i="24"/>
  <c r="BB1630" i="24"/>
  <c r="BA1631" i="24"/>
  <c r="AZ1630" i="24"/>
  <c r="BD1630" i="24" s="1"/>
  <c r="AZ1631" i="24"/>
  <c r="BD1631" i="24" s="1"/>
  <c r="BA1632" i="24"/>
  <c r="BB1631" i="24"/>
  <c r="AZ1632" i="24"/>
  <c r="BD1632" i="24" s="1"/>
  <c r="BB1632" i="24"/>
  <c r="BA1633" i="24"/>
  <c r="BA1634" i="24"/>
  <c r="AZ1633" i="24"/>
  <c r="BD1633" i="24" s="1"/>
  <c r="BB1633" i="24"/>
  <c r="AZ1634" i="24"/>
  <c r="BD1634" i="24" s="1"/>
  <c r="BB1634" i="24"/>
  <c r="BA1635" i="24"/>
  <c r="BB1635" i="24"/>
  <c r="BA1636" i="24"/>
  <c r="AZ1635" i="24"/>
  <c r="BD1635" i="24" s="1"/>
  <c r="AZ1636" i="24"/>
  <c r="BD1636" i="24" s="1"/>
  <c r="BA1637" i="24"/>
  <c r="BB1636" i="24"/>
  <c r="AZ1637" i="24"/>
  <c r="BD1637" i="24" s="1"/>
  <c r="BB1637" i="24"/>
  <c r="BA1638" i="24"/>
  <c r="BB1638" i="24"/>
  <c r="BA1639" i="24"/>
  <c r="AZ1638" i="24"/>
  <c r="BD1638" i="24" s="1"/>
  <c r="AZ1639" i="24"/>
  <c r="BD1639" i="24" s="1"/>
  <c r="BA1640" i="24"/>
  <c r="BB1639" i="24"/>
  <c r="BB1640" i="24"/>
  <c r="AZ1640" i="24"/>
  <c r="BD1640" i="24" s="1"/>
  <c r="BA1641" i="24"/>
  <c r="BA1642" i="24"/>
  <c r="AZ1641" i="24"/>
  <c r="BD1641" i="24" s="1"/>
  <c r="BB1641" i="24"/>
  <c r="BA1643" i="24"/>
  <c r="AZ1642" i="24"/>
  <c r="BD1642" i="24" s="1"/>
  <c r="BB1642" i="24"/>
  <c r="BB1643" i="24"/>
  <c r="BA1644" i="24"/>
  <c r="AZ1643" i="24"/>
  <c r="BD1643" i="24" s="1"/>
  <c r="AZ1644" i="24"/>
  <c r="BD1644" i="24" s="1"/>
  <c r="BA1645" i="24"/>
  <c r="BB1644" i="24"/>
  <c r="BB1645" i="24"/>
  <c r="AZ1645" i="24"/>
  <c r="BD1645" i="24" s="1"/>
  <c r="BA1646" i="24"/>
  <c r="BB1646" i="24"/>
  <c r="BA1647" i="24"/>
  <c r="AZ1646" i="24"/>
  <c r="BD1646" i="24" s="1"/>
  <c r="BA1648" i="24"/>
  <c r="AZ1647" i="24"/>
  <c r="BD1647" i="24" s="1"/>
  <c r="BB1647" i="24"/>
  <c r="BB1648" i="24"/>
  <c r="AZ1648" i="24"/>
  <c r="BD1648" i="24" s="1"/>
  <c r="BA1649" i="24"/>
  <c r="BA1650" i="24"/>
  <c r="AZ1649" i="24"/>
  <c r="BD1649" i="24" s="1"/>
  <c r="BB1649" i="24"/>
  <c r="BB1650" i="24"/>
  <c r="BA1651" i="24"/>
  <c r="AZ1650" i="24"/>
  <c r="BD1650" i="24" s="1"/>
  <c r="BB1651" i="24"/>
  <c r="BA1652" i="24"/>
  <c r="AZ1651" i="24"/>
  <c r="BD1651" i="24" s="1"/>
  <c r="BA1653" i="24"/>
  <c r="AZ1652" i="24"/>
  <c r="BD1652" i="24" s="1"/>
  <c r="BB1652" i="24"/>
  <c r="BB1653" i="24"/>
  <c r="AZ1653" i="24"/>
  <c r="BD1653" i="24" s="1"/>
  <c r="BA1654" i="24"/>
  <c r="BB1654" i="24"/>
  <c r="BA1655" i="24"/>
  <c r="AZ1654" i="24"/>
  <c r="BD1654" i="24" s="1"/>
  <c r="BA1656" i="24"/>
  <c r="AZ1655" i="24"/>
  <c r="BD1655" i="24" s="1"/>
  <c r="BB1655" i="24"/>
  <c r="AZ1656" i="24"/>
  <c r="BD1656" i="24" s="1"/>
  <c r="BB1656" i="24"/>
  <c r="BA1657" i="24"/>
  <c r="BA1658" i="24"/>
  <c r="AZ1657" i="24"/>
  <c r="BD1657" i="24" s="1"/>
  <c r="BB1657" i="24"/>
  <c r="BB1658" i="24"/>
  <c r="BA1659" i="24"/>
  <c r="AZ1658" i="24"/>
  <c r="BD1658" i="24" s="1"/>
  <c r="BB1659" i="24"/>
  <c r="BA1660" i="24"/>
  <c r="AZ1659" i="24"/>
  <c r="BD1659" i="24" s="1"/>
  <c r="BA1661" i="24"/>
  <c r="AZ1660" i="24"/>
  <c r="BD1660" i="24" s="1"/>
  <c r="BB1660" i="24"/>
  <c r="AZ1661" i="24"/>
  <c r="BD1661" i="24" s="1"/>
  <c r="BB1661" i="24"/>
  <c r="BA1662" i="24"/>
  <c r="BA1663" i="24"/>
  <c r="BB1662" i="24"/>
  <c r="AZ1662" i="24"/>
  <c r="BD1662" i="24" s="1"/>
  <c r="BA1664" i="24"/>
  <c r="AZ1663" i="24"/>
  <c r="BD1663" i="24" s="1"/>
  <c r="BB1663" i="24"/>
  <c r="AZ1664" i="24"/>
  <c r="BD1664" i="24" s="1"/>
  <c r="BB1664" i="24"/>
  <c r="BA1665" i="24"/>
  <c r="BA1666" i="24"/>
  <c r="AZ1665" i="24"/>
  <c r="BD1665" i="24" s="1"/>
  <c r="BB1665" i="24"/>
  <c r="AZ1666" i="24"/>
  <c r="BD1666" i="24" s="1"/>
  <c r="BB1666" i="24"/>
  <c r="BA1667" i="24"/>
  <c r="BB1667" i="24"/>
  <c r="BA1668" i="24"/>
  <c r="AZ1667" i="24"/>
  <c r="BD1667" i="24" s="1"/>
  <c r="BA1669" i="24"/>
  <c r="AZ1668" i="24"/>
  <c r="BD1668" i="24" s="1"/>
  <c r="BB1668" i="24"/>
  <c r="AZ1669" i="24"/>
  <c r="BD1669" i="24" s="1"/>
  <c r="BB1669" i="24"/>
  <c r="BA1670" i="24"/>
  <c r="BA1671" i="24"/>
  <c r="BB1670" i="24"/>
  <c r="AZ1670" i="24"/>
  <c r="BD1670" i="24" s="1"/>
  <c r="AZ1671" i="24"/>
  <c r="BD1671" i="24" s="1"/>
  <c r="BA1672" i="24"/>
  <c r="BB1671" i="24"/>
  <c r="AZ1672" i="24"/>
  <c r="BD1672" i="24" s="1"/>
  <c r="BB1672" i="24"/>
  <c r="BA1673" i="24"/>
  <c r="BA1674" i="24"/>
  <c r="AZ1673" i="24"/>
  <c r="BD1673" i="24" s="1"/>
  <c r="BB1673" i="24"/>
  <c r="AZ1674" i="24"/>
  <c r="BD1674" i="24" s="1"/>
  <c r="BB1674" i="24"/>
  <c r="BA1675" i="24"/>
  <c r="BB1675" i="24"/>
  <c r="BA1676" i="24"/>
  <c r="AZ1675" i="24"/>
  <c r="BD1675" i="24" s="1"/>
  <c r="AZ1676" i="24"/>
  <c r="BD1676" i="24" s="1"/>
  <c r="BA1677" i="24"/>
  <c r="BB1676" i="24"/>
  <c r="AZ1677" i="24"/>
  <c r="BD1677" i="24" s="1"/>
  <c r="BB1677" i="24"/>
  <c r="BA1678" i="24"/>
  <c r="BA1679" i="24"/>
  <c r="BB1678" i="24"/>
  <c r="AZ1678" i="24"/>
  <c r="BD1678" i="24" s="1"/>
  <c r="AZ1679" i="24"/>
  <c r="BD1679" i="24" s="1"/>
  <c r="BA1680" i="24"/>
  <c r="BB1679" i="24"/>
  <c r="AZ1680" i="24"/>
  <c r="BD1680" i="24" s="1"/>
  <c r="BB1680" i="24"/>
  <c r="BA1681" i="24"/>
  <c r="BA1682" i="24"/>
  <c r="AZ1681" i="24"/>
  <c r="BD1681" i="24" s="1"/>
  <c r="BB1681" i="24"/>
  <c r="AZ1682" i="24"/>
  <c r="BD1682" i="24" s="1"/>
  <c r="BB1682" i="24"/>
  <c r="BA1683" i="24"/>
  <c r="BB1683" i="24"/>
  <c r="BA1684" i="24"/>
  <c r="AZ1683" i="24"/>
  <c r="BD1683" i="24" s="1"/>
  <c r="AZ1684" i="24"/>
  <c r="BD1684" i="24" s="1"/>
  <c r="BA1685" i="24"/>
  <c r="BB1684" i="24"/>
  <c r="AZ1685" i="24"/>
  <c r="BD1685" i="24" s="1"/>
  <c r="BB1685" i="24"/>
  <c r="BA1686" i="24"/>
  <c r="BA1687" i="24"/>
  <c r="BB1686" i="24"/>
  <c r="AZ1686" i="24"/>
  <c r="BD1686" i="24" s="1"/>
  <c r="AZ1687" i="24"/>
  <c r="BD1687" i="24" s="1"/>
  <c r="BA1688" i="24"/>
  <c r="BB1687" i="24"/>
  <c r="AZ1688" i="24"/>
  <c r="BD1688" i="24" s="1"/>
  <c r="BB1688" i="24"/>
  <c r="BA1689" i="24"/>
  <c r="BA1690" i="24"/>
  <c r="AZ1689" i="24"/>
  <c r="BD1689" i="24" s="1"/>
  <c r="BB1689" i="24"/>
  <c r="AZ1690" i="24"/>
  <c r="BD1690" i="24" s="1"/>
  <c r="BB1690" i="24"/>
  <c r="BA1691" i="24"/>
  <c r="BB1691" i="24"/>
  <c r="BA1692" i="24"/>
  <c r="AZ1691" i="24"/>
  <c r="BD1691" i="24" s="1"/>
  <c r="AZ1692" i="24"/>
  <c r="BD1692" i="24" s="1"/>
  <c r="BA1693" i="24"/>
  <c r="BB1692" i="24"/>
  <c r="AZ1693" i="24"/>
  <c r="BD1693" i="24" s="1"/>
  <c r="BB1693" i="24"/>
  <c r="BA1694" i="24"/>
  <c r="BB1694" i="24"/>
  <c r="BA1695" i="24"/>
  <c r="AZ1694" i="24"/>
  <c r="BD1694" i="24" s="1"/>
  <c r="AZ1695" i="24"/>
  <c r="BD1695" i="24" s="1"/>
  <c r="BA1696" i="24"/>
  <c r="BB1695" i="24"/>
  <c r="AZ1696" i="24"/>
  <c r="BD1696" i="24" s="1"/>
  <c r="BB1696" i="24"/>
  <c r="BA1697" i="24"/>
  <c r="BA1698" i="24"/>
  <c r="AZ1697" i="24"/>
  <c r="BD1697" i="24" s="1"/>
  <c r="BB1697" i="24"/>
  <c r="AZ1698" i="24"/>
  <c r="BD1698" i="24" s="1"/>
  <c r="BB1698" i="24"/>
  <c r="BA1699" i="24"/>
  <c r="BB1699" i="24"/>
  <c r="BA1700" i="24"/>
  <c r="AZ1699" i="24"/>
  <c r="BD1699" i="24" s="1"/>
  <c r="AZ1700" i="24"/>
  <c r="BD1700" i="24" s="1"/>
  <c r="BA1701" i="24"/>
  <c r="BB1700" i="24"/>
  <c r="AZ1701" i="24"/>
  <c r="BD1701" i="24" s="1"/>
  <c r="BB1701" i="24"/>
  <c r="BA1702" i="24"/>
  <c r="BB1702" i="24"/>
  <c r="BA1703" i="24"/>
  <c r="AZ1702" i="24"/>
  <c r="BD1702" i="24" s="1"/>
  <c r="AZ1703" i="24"/>
  <c r="BD1703" i="24" s="1"/>
  <c r="BA1704" i="24"/>
  <c r="BB1703" i="24"/>
  <c r="BB1704" i="24"/>
  <c r="AZ1704" i="24"/>
  <c r="BD1704" i="24" s="1"/>
  <c r="BA1705" i="24"/>
  <c r="BA1706" i="24"/>
  <c r="AZ1705" i="24"/>
  <c r="BD1705" i="24" s="1"/>
  <c r="BB1705" i="24"/>
  <c r="BA1707" i="24"/>
  <c r="AZ1706" i="24"/>
  <c r="BD1706" i="24" s="1"/>
  <c r="BB1706" i="24"/>
  <c r="BB1707" i="24"/>
  <c r="BA1708" i="24"/>
  <c r="AZ1707" i="24"/>
  <c r="BD1707" i="24" s="1"/>
  <c r="AZ1708" i="24"/>
  <c r="BD1708" i="24" s="1"/>
  <c r="BA1709" i="24"/>
  <c r="BB1708" i="24"/>
  <c r="BB1709" i="24"/>
  <c r="AZ1709" i="24"/>
  <c r="BD1709" i="24" s="1"/>
  <c r="BA1710" i="24"/>
  <c r="BB1710" i="24"/>
  <c r="BA1711" i="24"/>
  <c r="AZ1710" i="24"/>
  <c r="BD1710" i="24" s="1"/>
  <c r="BA1712" i="24"/>
  <c r="AZ1711" i="24"/>
  <c r="BD1711" i="24" s="1"/>
  <c r="BB1711" i="24"/>
  <c r="BB1712" i="24"/>
  <c r="AZ1712" i="24"/>
  <c r="BD1712" i="24" s="1"/>
  <c r="BA1713" i="24"/>
  <c r="BA1714" i="24"/>
  <c r="AZ1713" i="24"/>
  <c r="BD1713" i="24" s="1"/>
  <c r="BB1713" i="24"/>
  <c r="BB1714" i="24"/>
  <c r="BA1715" i="24"/>
  <c r="AZ1714" i="24"/>
  <c r="BD1714" i="24" s="1"/>
  <c r="BB1715" i="24"/>
  <c r="BA1716" i="24"/>
  <c r="AZ1715" i="24"/>
  <c r="BD1715" i="24" s="1"/>
  <c r="BA1717" i="24"/>
  <c r="AZ1716" i="24"/>
  <c r="BD1716" i="24" s="1"/>
  <c r="BB1716" i="24"/>
  <c r="BB1717" i="24"/>
  <c r="AZ1717" i="24"/>
  <c r="BD1717" i="24" s="1"/>
  <c r="BA1718" i="24"/>
  <c r="BB1718" i="24"/>
  <c r="BA1719" i="24"/>
  <c r="AZ1718" i="24"/>
  <c r="BD1718" i="24" s="1"/>
  <c r="BA1720" i="24"/>
  <c r="AZ1719" i="24"/>
  <c r="BD1719" i="24" s="1"/>
  <c r="BB1719" i="24"/>
  <c r="AZ1720" i="24"/>
  <c r="BD1720" i="24" s="1"/>
  <c r="BB1720" i="24"/>
  <c r="BA1721" i="24"/>
  <c r="BA1722" i="24"/>
  <c r="AZ1721" i="24"/>
  <c r="BD1721" i="24" s="1"/>
  <c r="BB1721" i="24"/>
  <c r="BB1722" i="24"/>
  <c r="BA1723" i="24"/>
  <c r="AZ1722" i="24"/>
  <c r="BD1722" i="24" s="1"/>
  <c r="BB1723" i="24"/>
  <c r="BA1724" i="24"/>
  <c r="AZ1723" i="24"/>
  <c r="BD1723" i="24" s="1"/>
  <c r="BA1725" i="24"/>
  <c r="AZ1724" i="24"/>
  <c r="BD1724" i="24" s="1"/>
  <c r="BB1724" i="24"/>
  <c r="AZ1725" i="24"/>
  <c r="BD1725" i="24" s="1"/>
  <c r="BB1725" i="24"/>
  <c r="BA1726" i="24"/>
  <c r="BA1727" i="24"/>
  <c r="BB1726" i="24"/>
  <c r="AZ1726" i="24"/>
  <c r="BD1726" i="24" s="1"/>
  <c r="BA1728" i="24"/>
  <c r="AZ1727" i="24"/>
  <c r="BD1727" i="24" s="1"/>
  <c r="BB1727" i="24"/>
  <c r="AZ1728" i="24"/>
  <c r="BD1728" i="24" s="1"/>
  <c r="BB1728" i="24"/>
  <c r="BA1729" i="24"/>
  <c r="BA1730" i="24"/>
  <c r="AZ1729" i="24"/>
  <c r="BD1729" i="24" s="1"/>
  <c r="BB1729" i="24"/>
  <c r="AZ1730" i="24"/>
  <c r="BD1730" i="24" s="1"/>
  <c r="BB1730" i="24"/>
  <c r="BA1731" i="24"/>
  <c r="BB1731" i="24"/>
  <c r="BA1732" i="24"/>
  <c r="AZ1731" i="24"/>
  <c r="BD1731" i="24" s="1"/>
  <c r="BA1733" i="24"/>
  <c r="AZ1732" i="24"/>
  <c r="BD1732" i="24" s="1"/>
  <c r="BB1732" i="24"/>
  <c r="AZ1733" i="24"/>
  <c r="BD1733" i="24" s="1"/>
  <c r="BB1733" i="24"/>
  <c r="BA1734" i="24"/>
  <c r="BA1735" i="24"/>
  <c r="BB1734" i="24"/>
  <c r="AZ1734" i="24"/>
  <c r="BD1734" i="24" s="1"/>
  <c r="AZ1735" i="24"/>
  <c r="BD1735" i="24" s="1"/>
  <c r="BA1736" i="24"/>
  <c r="BB1735" i="24"/>
  <c r="AZ1736" i="24"/>
  <c r="BD1736" i="24" s="1"/>
  <c r="BB1736" i="24"/>
  <c r="BA1737" i="24"/>
  <c r="BA1738" i="24"/>
  <c r="AZ1737" i="24"/>
  <c r="BD1737" i="24" s="1"/>
  <c r="BB1737" i="24"/>
  <c r="AZ1738" i="24"/>
  <c r="BD1738" i="24" s="1"/>
  <c r="BB1738" i="24"/>
  <c r="BA1739" i="24"/>
  <c r="BB1739" i="24"/>
  <c r="BA1740" i="24"/>
  <c r="AZ1739" i="24"/>
  <c r="BD1739" i="24" s="1"/>
  <c r="AZ1740" i="24"/>
  <c r="BD1740" i="24" s="1"/>
  <c r="BA1741" i="24"/>
  <c r="BB1740" i="24"/>
  <c r="AZ1741" i="24"/>
  <c r="BD1741" i="24" s="1"/>
  <c r="BB1741" i="24"/>
  <c r="BA1742" i="24"/>
  <c r="BA1743" i="24"/>
  <c r="BB1742" i="24"/>
  <c r="AZ1742" i="24"/>
  <c r="BD1742" i="24" s="1"/>
  <c r="AZ1743" i="24"/>
  <c r="BD1743" i="24" s="1"/>
  <c r="BA1744" i="24"/>
  <c r="BB1743" i="24"/>
  <c r="AZ1744" i="24"/>
  <c r="BD1744" i="24" s="1"/>
  <c r="BB1744" i="24"/>
  <c r="BA1745" i="24"/>
  <c r="BA1746" i="24"/>
  <c r="AZ1745" i="24"/>
  <c r="BD1745" i="24" s="1"/>
  <c r="BB1745" i="24"/>
  <c r="AZ1746" i="24"/>
  <c r="BD1746" i="24" s="1"/>
  <c r="BB1746" i="24"/>
  <c r="BA1747" i="24"/>
  <c r="BB1747" i="24"/>
  <c r="BA1748" i="24"/>
  <c r="AZ1747" i="24"/>
  <c r="BD1747" i="24" s="1"/>
  <c r="AZ1748" i="24"/>
  <c r="BD1748" i="24" s="1"/>
  <c r="BA1749" i="24"/>
  <c r="BB1748" i="24"/>
  <c r="AZ1749" i="24"/>
  <c r="BD1749" i="24" s="1"/>
  <c r="BB1749" i="24"/>
  <c r="BA1750" i="24"/>
  <c r="BA1751" i="24"/>
  <c r="BB1750" i="24"/>
  <c r="AZ1750" i="24"/>
  <c r="BD1750" i="24" s="1"/>
  <c r="AZ1751" i="24"/>
  <c r="BD1751" i="24" s="1"/>
  <c r="BA1752" i="24"/>
  <c r="BB1751" i="24"/>
  <c r="AZ1752" i="24"/>
  <c r="BD1752" i="24" s="1"/>
  <c r="BB1752" i="24"/>
  <c r="BA1753" i="24"/>
  <c r="BA1754" i="24"/>
  <c r="AZ1753" i="24"/>
  <c r="BD1753" i="24" s="1"/>
  <c r="BB1753" i="24"/>
  <c r="AZ1754" i="24"/>
  <c r="BD1754" i="24" s="1"/>
  <c r="BB1754" i="24"/>
  <c r="BA1755" i="24"/>
  <c r="BB1755" i="24"/>
  <c r="BA1756" i="24"/>
  <c r="AZ1755" i="24"/>
  <c r="BD1755" i="24" s="1"/>
  <c r="AZ1756" i="24"/>
  <c r="BD1756" i="24" s="1"/>
  <c r="BA1757" i="24"/>
  <c r="BB1756" i="24"/>
  <c r="AZ1757" i="24"/>
  <c r="BD1757" i="24" s="1"/>
  <c r="BB1757" i="24"/>
  <c r="BA1758" i="24"/>
  <c r="BB1758" i="24"/>
  <c r="BA1759" i="24"/>
  <c r="AZ1758" i="24"/>
  <c r="BD1758" i="24" s="1"/>
  <c r="AZ1759" i="24"/>
  <c r="BD1759" i="24" s="1"/>
  <c r="BA1760" i="24"/>
  <c r="BB1759" i="24"/>
  <c r="AZ1760" i="24"/>
  <c r="BD1760" i="24" s="1"/>
  <c r="BB1760" i="24"/>
  <c r="BA1761" i="24"/>
  <c r="BA1762" i="24"/>
  <c r="AZ1761" i="24"/>
  <c r="BD1761" i="24" s="1"/>
  <c r="BB1761" i="24"/>
  <c r="AZ1762" i="24"/>
  <c r="BD1762" i="24" s="1"/>
  <c r="BB1762" i="24"/>
  <c r="BA1763" i="24"/>
  <c r="BB1763" i="24"/>
  <c r="BA1764" i="24"/>
  <c r="AZ1763" i="24"/>
  <c r="BD1763" i="24" s="1"/>
  <c r="AZ1764" i="24"/>
  <c r="BD1764" i="24" s="1"/>
  <c r="BA1765" i="24"/>
  <c r="BB1764" i="24"/>
  <c r="AZ1765" i="24"/>
  <c r="BD1765" i="24" s="1"/>
  <c r="BB1765" i="24"/>
  <c r="BA1766" i="24"/>
  <c r="BB1766" i="24"/>
  <c r="BA1767" i="24"/>
  <c r="AZ1766" i="24"/>
  <c r="BD1766" i="24" s="1"/>
  <c r="AZ1767" i="24"/>
  <c r="BD1767" i="24" s="1"/>
  <c r="BA1768" i="24"/>
  <c r="BB1767" i="24"/>
  <c r="BB1768" i="24"/>
  <c r="AZ1768" i="24"/>
  <c r="BD1768" i="24" s="1"/>
  <c r="BA1769" i="24"/>
  <c r="BA1770" i="24"/>
  <c r="AZ1769" i="24"/>
  <c r="BD1769" i="24" s="1"/>
  <c r="BB1769" i="24"/>
  <c r="BA1771" i="24"/>
  <c r="AZ1770" i="24"/>
  <c r="BD1770" i="24" s="1"/>
  <c r="BB1770" i="24"/>
  <c r="BB1771" i="24"/>
  <c r="BA1772" i="24"/>
  <c r="AZ1771" i="24"/>
  <c r="BD1771" i="24" s="1"/>
  <c r="AZ1772" i="24"/>
  <c r="BD1772" i="24" s="1"/>
  <c r="BA1773" i="24"/>
  <c r="BB1772" i="24"/>
  <c r="BB1773" i="24"/>
  <c r="AZ1773" i="24"/>
  <c r="BD1773" i="24" s="1"/>
  <c r="BA1774" i="24"/>
  <c r="BB1774" i="24"/>
  <c r="BA1775" i="24"/>
  <c r="AZ1774" i="24"/>
  <c r="BD1774" i="24" s="1"/>
  <c r="BA1776" i="24"/>
  <c r="AZ1775" i="24"/>
  <c r="BD1775" i="24" s="1"/>
  <c r="BB1775" i="24"/>
  <c r="BB1776" i="24"/>
  <c r="AZ1776" i="24"/>
  <c r="BD1776" i="24" s="1"/>
  <c r="BA1777" i="24"/>
  <c r="BA1778" i="24"/>
  <c r="AZ1777" i="24"/>
  <c r="BD1777" i="24" s="1"/>
  <c r="BB1777" i="24"/>
  <c r="BB1778" i="24"/>
  <c r="BA1779" i="24"/>
  <c r="AZ1778" i="24"/>
  <c r="BD1778" i="24" s="1"/>
  <c r="BB1779" i="24"/>
  <c r="BA1780" i="24"/>
  <c r="AZ1779" i="24"/>
  <c r="BD1779" i="24" s="1"/>
  <c r="BA1781" i="24"/>
  <c r="AZ1780" i="24"/>
  <c r="BD1780" i="24" s="1"/>
  <c r="BB1780" i="24"/>
  <c r="BB1781" i="24"/>
  <c r="AZ1781" i="24"/>
  <c r="BD1781" i="24" s="1"/>
  <c r="BA1782" i="24"/>
  <c r="BB1782" i="24"/>
  <c r="BA1783" i="24"/>
  <c r="AZ1782" i="24"/>
  <c r="BD1782" i="24" s="1"/>
  <c r="BA1784" i="24"/>
  <c r="AZ1783" i="24"/>
  <c r="BD1783" i="24" s="1"/>
  <c r="BB1783" i="24"/>
  <c r="BB1784" i="24"/>
  <c r="BA1785" i="24"/>
  <c r="AZ1784" i="24"/>
  <c r="BD1784" i="24" s="1"/>
  <c r="AZ1785" i="24"/>
  <c r="BD1785" i="24" s="1"/>
  <c r="BA1786" i="24"/>
  <c r="BB1785" i="24"/>
  <c r="AZ1786" i="24"/>
  <c r="BD1786" i="24" s="1"/>
  <c r="BB1786" i="24"/>
  <c r="BA1787" i="24"/>
  <c r="BA1788" i="24"/>
  <c r="BB1787" i="24"/>
  <c r="AZ1787" i="24"/>
  <c r="BD1787" i="24" s="1"/>
  <c r="AZ1788" i="24"/>
  <c r="BD1788" i="24" s="1"/>
  <c r="BB1788" i="24"/>
  <c r="BA1789" i="24"/>
  <c r="AZ1789" i="24"/>
  <c r="BD1789" i="24" s="1"/>
  <c r="BB1789" i="24"/>
  <c r="BA1790" i="24"/>
  <c r="AZ1790" i="24"/>
  <c r="BD1790" i="24" s="1"/>
  <c r="BB1790" i="24"/>
  <c r="BA1791" i="24"/>
  <c r="BB1791" i="24"/>
  <c r="BA1792" i="24"/>
  <c r="AZ1791" i="24"/>
  <c r="BD1791" i="24" s="1"/>
  <c r="BB1792" i="24"/>
  <c r="BA1793" i="24"/>
  <c r="AZ1792" i="24"/>
  <c r="BD1792" i="24" s="1"/>
  <c r="BA1794" i="24"/>
  <c r="AZ1793" i="24"/>
  <c r="BD1793" i="24" s="1"/>
  <c r="BB1793" i="24"/>
  <c r="AZ1794" i="24"/>
  <c r="BD1794" i="24" s="1"/>
  <c r="BA1795" i="24"/>
  <c r="BB1794" i="24"/>
  <c r="BB1795" i="24"/>
  <c r="BA1796" i="24"/>
  <c r="AZ1795" i="24"/>
  <c r="BD1795" i="24" s="1"/>
  <c r="AZ1796" i="24"/>
  <c r="BD1796" i="24" s="1"/>
  <c r="BA1797" i="24"/>
  <c r="BB1796" i="24"/>
  <c r="AZ1797" i="24"/>
  <c r="BD1797" i="24" s="1"/>
  <c r="BB1797" i="24"/>
  <c r="BA1798" i="24"/>
  <c r="BA1799" i="24"/>
  <c r="AZ1798" i="24"/>
  <c r="BD1798" i="24" s="1"/>
  <c r="BB1798" i="24"/>
  <c r="AZ1799" i="24"/>
  <c r="BD1799" i="24" s="1"/>
  <c r="BB1799" i="24"/>
  <c r="BA1800" i="24"/>
  <c r="BA1801" i="24"/>
  <c r="AZ1800" i="24"/>
  <c r="BD1800" i="24" s="1"/>
  <c r="BB1800" i="24"/>
  <c r="AZ1801" i="24"/>
  <c r="BD1801" i="24" s="1"/>
  <c r="BA1802" i="24"/>
  <c r="BB1801" i="24"/>
  <c r="BB1802" i="24"/>
  <c r="BA1803" i="24"/>
  <c r="AZ1802" i="24"/>
  <c r="BD1802" i="24" s="1"/>
  <c r="BB1803" i="24"/>
  <c r="BA1804" i="24"/>
  <c r="AZ1803" i="24"/>
  <c r="BD1803" i="24" s="1"/>
  <c r="BB1804" i="24"/>
  <c r="BA1805" i="24"/>
  <c r="AZ1804" i="24"/>
  <c r="BD1804" i="24" s="1"/>
  <c r="AZ1805" i="24"/>
  <c r="BD1805" i="24" s="1"/>
  <c r="BB1805" i="24"/>
  <c r="BA1806" i="24"/>
  <c r="AZ1806" i="24"/>
  <c r="BD1806" i="24" s="1"/>
  <c r="BB1806" i="24"/>
  <c r="BA1807" i="24"/>
  <c r="BA1808" i="24"/>
  <c r="AZ1807" i="24"/>
  <c r="BD1807" i="24" s="1"/>
  <c r="BB1807" i="24"/>
  <c r="AZ1808" i="24"/>
  <c r="BD1808" i="24" s="1"/>
  <c r="BB1808" i="24"/>
  <c r="BA1809" i="24"/>
  <c r="BA1810" i="24"/>
  <c r="AZ1809" i="24"/>
  <c r="BD1809" i="24" s="1"/>
  <c r="BB1809" i="24"/>
  <c r="AZ1810" i="24"/>
  <c r="BD1810" i="24" s="1"/>
  <c r="BB1810" i="24"/>
  <c r="BA1811" i="24"/>
  <c r="BA1812" i="24"/>
  <c r="BB1811" i="24"/>
  <c r="AZ1811" i="24"/>
  <c r="BD1811" i="24" s="1"/>
  <c r="AZ1812" i="24"/>
  <c r="BD1812" i="24" s="1"/>
  <c r="BB1812" i="24"/>
  <c r="BA1813" i="24"/>
  <c r="BB1813" i="24"/>
  <c r="AZ1813" i="24"/>
  <c r="BD1813" i="24" s="1"/>
  <c r="BA1814" i="24"/>
  <c r="BA1815" i="24"/>
  <c r="AZ1814" i="24"/>
  <c r="BD1814" i="24" s="1"/>
  <c r="BB1814" i="24"/>
  <c r="BB1815" i="24"/>
  <c r="BA1816" i="24"/>
  <c r="AZ1815" i="24"/>
  <c r="BD1815" i="24" s="1"/>
  <c r="AZ1816" i="24"/>
  <c r="BD1816" i="24" s="1"/>
  <c r="BA1817" i="24"/>
  <c r="BB1816" i="24"/>
  <c r="AZ1817" i="24"/>
  <c r="BD1817" i="24" s="1"/>
  <c r="BA1818" i="24"/>
  <c r="BB1817" i="24"/>
  <c r="BA1819" i="24"/>
  <c r="AZ1818" i="24"/>
  <c r="BD1818" i="24" s="1"/>
  <c r="BB1818" i="24"/>
  <c r="BB1819" i="24"/>
  <c r="BA1820" i="24"/>
  <c r="AZ1819" i="24"/>
  <c r="BD1819" i="24" s="1"/>
  <c r="BA1821" i="24"/>
  <c r="AZ1820" i="24"/>
  <c r="BD1820" i="24" s="1"/>
  <c r="BB1820" i="24"/>
  <c r="AZ1821" i="24"/>
  <c r="BD1821" i="24" s="1"/>
  <c r="BB1821" i="24"/>
  <c r="BA1822" i="24"/>
  <c r="BA1823" i="24"/>
  <c r="AZ1822" i="24"/>
  <c r="BD1822" i="24" s="1"/>
  <c r="BB1822" i="24"/>
  <c r="AZ1823" i="24"/>
  <c r="BD1823" i="24" s="1"/>
  <c r="BB1823" i="24"/>
  <c r="BA1824" i="24"/>
  <c r="BB1824" i="24"/>
  <c r="BA1825" i="24"/>
  <c r="AZ1824" i="24"/>
  <c r="BD1824" i="24" s="1"/>
  <c r="AZ1825" i="24"/>
  <c r="BD1825" i="24" s="1"/>
  <c r="BA1826" i="24"/>
  <c r="BB1825" i="24"/>
  <c r="BB1826" i="24"/>
  <c r="BA1827" i="24"/>
  <c r="AZ1826" i="24"/>
  <c r="BD1826" i="24" s="1"/>
  <c r="BA1828" i="24"/>
  <c r="BB1827" i="24"/>
  <c r="AZ1827" i="24"/>
  <c r="BD1827" i="24" s="1"/>
  <c r="AZ1828" i="24"/>
  <c r="BD1828" i="24" s="1"/>
  <c r="BB1828" i="24"/>
  <c r="BA1829" i="24"/>
  <c r="AZ1829" i="24"/>
  <c r="BD1829" i="24" s="1"/>
  <c r="BB1829" i="24"/>
  <c r="BA1830" i="24"/>
  <c r="AZ1830" i="24"/>
  <c r="BD1830" i="24" s="1"/>
  <c r="BB1830" i="24"/>
  <c r="BA1831" i="24"/>
  <c r="BA1832" i="24"/>
  <c r="AZ1831" i="24"/>
  <c r="BD1831" i="24" s="1"/>
  <c r="BB1831" i="24"/>
  <c r="AZ1832" i="24"/>
  <c r="BD1832" i="24" s="1"/>
  <c r="BB1832" i="24"/>
  <c r="BA1833" i="24"/>
  <c r="BA1834" i="24"/>
  <c r="AZ1833" i="24"/>
  <c r="BD1833" i="24" s="1"/>
  <c r="BB1833" i="24"/>
  <c r="AZ1834" i="24"/>
  <c r="BD1834" i="24" s="1"/>
  <c r="BB1834" i="24"/>
  <c r="BA1835" i="24"/>
  <c r="BB1835" i="24"/>
  <c r="BA1836" i="24"/>
  <c r="AZ1835" i="24"/>
  <c r="BD1835" i="24" s="1"/>
  <c r="BA1837" i="24"/>
  <c r="AZ1836" i="24"/>
  <c r="BD1836" i="24" s="1"/>
  <c r="BB1836" i="24"/>
  <c r="BB1837" i="24"/>
  <c r="AZ1837" i="24"/>
  <c r="BD1837" i="24" s="1"/>
  <c r="BA1838" i="24"/>
  <c r="BA1839" i="24"/>
  <c r="AZ1838" i="24"/>
  <c r="BD1838" i="24" s="1"/>
  <c r="BB1838" i="24"/>
  <c r="AZ1839" i="24"/>
  <c r="BD1839" i="24" s="1"/>
  <c r="BB1839" i="24"/>
  <c r="BA1840" i="24"/>
  <c r="BA1841" i="24"/>
  <c r="AZ1840" i="24"/>
  <c r="BD1840" i="24" s="1"/>
  <c r="BB1840" i="24"/>
  <c r="AZ1841" i="24"/>
  <c r="BD1841" i="24" s="1"/>
  <c r="BA1842" i="24"/>
  <c r="BB1841" i="24"/>
  <c r="BA1843" i="24"/>
  <c r="AZ1842" i="24"/>
  <c r="BD1842" i="24" s="1"/>
  <c r="BB1842" i="24"/>
  <c r="BB1843" i="24"/>
  <c r="BA1844" i="24"/>
  <c r="AZ1843" i="24"/>
  <c r="BD1843" i="24" s="1"/>
  <c r="BB1844" i="24"/>
  <c r="BA1845" i="24"/>
  <c r="AZ1844" i="24"/>
  <c r="BD1844" i="24" s="1"/>
  <c r="AZ1845" i="24"/>
  <c r="BD1845" i="24" s="1"/>
  <c r="BB1845" i="24"/>
  <c r="BA1846" i="24"/>
  <c r="BB1846" i="24"/>
  <c r="BA1847" i="24"/>
  <c r="AZ1846" i="24"/>
  <c r="BD1846" i="24" s="1"/>
  <c r="AZ1847" i="24"/>
  <c r="BD1847" i="24" s="1"/>
  <c r="BA1848" i="24"/>
  <c r="BB1847" i="24"/>
  <c r="BB1848" i="24"/>
  <c r="BA1849" i="24"/>
  <c r="AZ1848" i="24"/>
  <c r="BD1848" i="24" s="1"/>
  <c r="BA1850" i="24"/>
  <c r="AZ1849" i="24"/>
  <c r="BD1849" i="24" s="1"/>
  <c r="BB1849" i="24"/>
  <c r="AZ1850" i="24"/>
  <c r="BD1850" i="24" s="1"/>
  <c r="BB1850" i="24"/>
  <c r="BA1851" i="24"/>
  <c r="BA1852" i="24"/>
  <c r="BB1851" i="24"/>
  <c r="AZ1851" i="24"/>
  <c r="BD1851" i="24" s="1"/>
  <c r="AZ1852" i="24"/>
  <c r="BD1852" i="24" s="1"/>
  <c r="BB1852" i="24"/>
  <c r="BA1853" i="24"/>
  <c r="AZ1853" i="24"/>
  <c r="BD1853" i="24" s="1"/>
  <c r="BB1853" i="24"/>
  <c r="BA1854" i="24"/>
  <c r="BB1854" i="24"/>
  <c r="AZ1854" i="24"/>
  <c r="BD1854" i="24" s="1"/>
  <c r="BA1855" i="24"/>
  <c r="BA1856" i="24"/>
  <c r="BB1855" i="24"/>
  <c r="AZ1855" i="24"/>
  <c r="BD1855" i="24" s="1"/>
  <c r="BA1857" i="24"/>
  <c r="AZ1856" i="24"/>
  <c r="BD1856" i="24" s="1"/>
  <c r="BB1856" i="24"/>
  <c r="BA1858" i="24"/>
  <c r="AZ1857" i="24"/>
  <c r="BD1857" i="24" s="1"/>
  <c r="BB1857" i="24"/>
  <c r="AZ1858" i="24"/>
  <c r="BD1858" i="24" s="1"/>
  <c r="BA1859" i="24"/>
  <c r="BB1858" i="24"/>
  <c r="BB1859" i="24"/>
  <c r="BA1860" i="24"/>
  <c r="AZ1859" i="24"/>
  <c r="BD1859" i="24" s="1"/>
  <c r="BA1861" i="24"/>
  <c r="AZ1860" i="24"/>
  <c r="BD1860" i="24" s="1"/>
  <c r="BB1860" i="24"/>
  <c r="AZ1861" i="24"/>
  <c r="BD1861" i="24" s="1"/>
  <c r="BB1861" i="24"/>
  <c r="BA1862" i="24"/>
  <c r="BA1863" i="24"/>
  <c r="AZ1862" i="24"/>
  <c r="BD1862" i="24" s="1"/>
  <c r="BB1862" i="24"/>
  <c r="AZ1863" i="24"/>
  <c r="BD1863" i="24" s="1"/>
  <c r="BB1863" i="24"/>
  <c r="BA1864" i="24"/>
  <c r="BA1865" i="24"/>
  <c r="AZ1864" i="24"/>
  <c r="BD1864" i="24" s="1"/>
  <c r="BB1864" i="24"/>
  <c r="AZ1865" i="24"/>
  <c r="BD1865" i="24" s="1"/>
  <c r="BA1866" i="24"/>
  <c r="BB1865" i="24"/>
  <c r="BB1866" i="24"/>
  <c r="BA1867" i="24"/>
  <c r="AZ1866" i="24"/>
  <c r="BD1866" i="24" s="1"/>
  <c r="BA1868" i="24"/>
  <c r="BB1867" i="24"/>
  <c r="AZ1867" i="24"/>
  <c r="BD1867" i="24" s="1"/>
  <c r="BB1868" i="24"/>
  <c r="BA1869" i="24"/>
  <c r="AZ1868" i="24"/>
  <c r="BD1868" i="24" s="1"/>
  <c r="AZ1869" i="24"/>
  <c r="BD1869" i="24" s="1"/>
  <c r="BB1869" i="24"/>
  <c r="BA1870" i="24"/>
  <c r="AZ1870" i="24"/>
  <c r="BD1870" i="24" s="1"/>
  <c r="BB1870" i="24"/>
  <c r="BA1871" i="24"/>
  <c r="BA1872" i="24"/>
  <c r="AZ1871" i="24"/>
  <c r="BD1871" i="24" s="1"/>
  <c r="BB1871" i="24"/>
  <c r="AZ1872" i="24"/>
  <c r="BD1872" i="24" s="1"/>
  <c r="BB1872" i="24"/>
  <c r="BA1873" i="24"/>
  <c r="BA1874" i="24"/>
  <c r="AZ1873" i="24"/>
  <c r="BD1873" i="24" s="1"/>
  <c r="BB1873" i="24"/>
  <c r="AZ1874" i="24"/>
  <c r="BD1874" i="24" s="1"/>
  <c r="BB1874" i="24"/>
  <c r="BA1875" i="24"/>
  <c r="BA1876" i="24"/>
  <c r="BB1875" i="24"/>
  <c r="AZ1875" i="24"/>
  <c r="BD1875" i="24" s="1"/>
  <c r="AZ1876" i="24"/>
  <c r="BD1876" i="24" s="1"/>
  <c r="BA1877" i="24"/>
  <c r="BB1876" i="24"/>
  <c r="AZ1877" i="24"/>
  <c r="BD1877" i="24" s="1"/>
  <c r="BB1877" i="24"/>
  <c r="BA1878" i="24"/>
  <c r="BB1878" i="24"/>
  <c r="BA1879" i="24"/>
  <c r="AZ1878" i="24"/>
  <c r="BD1878" i="24" s="1"/>
  <c r="BA1880" i="24"/>
  <c r="AZ1879" i="24"/>
  <c r="BD1879" i="24" s="1"/>
  <c r="BB1879" i="24"/>
  <c r="BB1880" i="24"/>
  <c r="AZ1880" i="24"/>
  <c r="BD1880" i="24" s="1"/>
  <c r="BA1881" i="24"/>
  <c r="BA1882" i="24"/>
  <c r="AZ1881" i="24"/>
  <c r="BD1881" i="24" s="1"/>
  <c r="BB1881" i="24"/>
  <c r="BB1882" i="24"/>
  <c r="BA1883" i="24"/>
  <c r="AZ1882" i="24"/>
  <c r="BD1882" i="24" s="1"/>
  <c r="BA1884" i="24"/>
  <c r="BB1883" i="24"/>
  <c r="AZ1883" i="24"/>
  <c r="BD1883" i="24" s="1"/>
  <c r="BA1885" i="24"/>
  <c r="AZ1884" i="24"/>
  <c r="BD1884" i="24" s="1"/>
  <c r="BB1884" i="24"/>
  <c r="AZ1885" i="24"/>
  <c r="BD1885" i="24" s="1"/>
  <c r="BB1885" i="24"/>
  <c r="BA1886" i="24"/>
  <c r="BA1887" i="24"/>
  <c r="BB1886" i="24"/>
  <c r="AZ1886" i="24"/>
  <c r="BD1886" i="24" s="1"/>
  <c r="AZ1887" i="24"/>
  <c r="BD1887" i="24" s="1"/>
  <c r="BB1887" i="24"/>
  <c r="BA1888" i="24"/>
  <c r="AZ1888" i="24"/>
  <c r="BD1888" i="24" s="1"/>
  <c r="BB1888" i="24"/>
  <c r="BA1889" i="24"/>
  <c r="AZ1889" i="24"/>
  <c r="BD1889" i="24" s="1"/>
  <c r="BA1890" i="24"/>
  <c r="BB1889" i="24"/>
  <c r="BA1891" i="24"/>
  <c r="AZ1890" i="24"/>
  <c r="BD1890" i="24" s="1"/>
  <c r="BB1890" i="24"/>
  <c r="BB1891" i="24"/>
  <c r="BA1892" i="24"/>
  <c r="AZ1891" i="24"/>
  <c r="BD1891" i="24" s="1"/>
  <c r="BA1893" i="24"/>
  <c r="AZ1892" i="24"/>
  <c r="BD1892" i="24" s="1"/>
  <c r="BB1892" i="24"/>
  <c r="AZ1893" i="24"/>
  <c r="BD1893" i="24" s="1"/>
  <c r="BB1893" i="24"/>
  <c r="BA1894" i="24"/>
  <c r="BA1895" i="24"/>
  <c r="BB1894" i="24"/>
  <c r="AZ1894" i="24"/>
  <c r="BD1894" i="24" s="1"/>
  <c r="AZ1895" i="24"/>
  <c r="BD1895" i="24" s="1"/>
  <c r="BB1895" i="24"/>
  <c r="BA1896" i="24"/>
  <c r="AZ1896" i="24"/>
  <c r="BD1896" i="24" s="1"/>
  <c r="BB1896" i="24"/>
  <c r="BA1897" i="24"/>
  <c r="AZ1897" i="24"/>
  <c r="BD1897" i="24" s="1"/>
  <c r="BA1898" i="24"/>
  <c r="BB1897" i="24"/>
  <c r="AZ1898" i="24"/>
  <c r="BD1898" i="24" s="1"/>
  <c r="BB1898" i="24"/>
  <c r="BA1899" i="24"/>
  <c r="BB1899" i="24"/>
  <c r="BA1900" i="24"/>
  <c r="AZ1899" i="24"/>
  <c r="BD1899" i="24" s="1"/>
  <c r="AZ1900" i="24"/>
  <c r="BD1900" i="24" s="1"/>
  <c r="BA1901" i="24"/>
  <c r="BB1900" i="24"/>
  <c r="BB1901" i="24"/>
  <c r="AZ1901" i="24"/>
  <c r="BD1901" i="24" s="1"/>
  <c r="BA1902" i="24"/>
  <c r="BB1902" i="24"/>
  <c r="BA1903" i="24"/>
  <c r="AZ1902" i="24"/>
  <c r="BD1902" i="24" s="1"/>
  <c r="BB1903" i="24"/>
  <c r="BA1904" i="24"/>
  <c r="AZ1903" i="24"/>
  <c r="BD1903" i="24" s="1"/>
  <c r="AZ1904" i="24"/>
  <c r="BD1904" i="24" s="1"/>
  <c r="BB1904" i="24"/>
  <c r="BA1905" i="24"/>
  <c r="BA1906" i="24"/>
  <c r="AZ1905" i="24"/>
  <c r="BD1905" i="24" s="1"/>
  <c r="BB1905" i="24"/>
  <c r="AZ1906" i="24"/>
  <c r="BD1906" i="24" s="1"/>
  <c r="BB1906" i="24"/>
  <c r="BA1907" i="24"/>
  <c r="BA1908" i="24"/>
  <c r="BB1907" i="24"/>
  <c r="AZ1907" i="24"/>
  <c r="BD1907" i="24" s="1"/>
  <c r="AZ1908" i="24"/>
  <c r="BD1908" i="24" s="1"/>
  <c r="BA1909" i="24"/>
  <c r="BB1908" i="24"/>
  <c r="AZ1909" i="24"/>
  <c r="BD1909" i="24" s="1"/>
  <c r="BB1909" i="24"/>
  <c r="BA1910" i="24"/>
  <c r="BB1910" i="24"/>
  <c r="BA1911" i="24"/>
  <c r="AZ1910" i="24"/>
  <c r="BD1910" i="24" s="1"/>
  <c r="BA1912" i="24"/>
  <c r="AZ1911" i="24"/>
  <c r="BD1911" i="24" s="1"/>
  <c r="BB1911" i="24"/>
  <c r="BB1912" i="24"/>
  <c r="AZ1912" i="24"/>
  <c r="BD1912" i="24" s="1"/>
  <c r="BA1913" i="24"/>
  <c r="BA1914" i="24"/>
  <c r="AZ1913" i="24"/>
  <c r="BD1913" i="24" s="1"/>
  <c r="BB1913" i="24"/>
  <c r="BB1914" i="24"/>
  <c r="BA1915" i="24"/>
  <c r="AZ1914" i="24"/>
  <c r="BD1914" i="24" s="1"/>
  <c r="BB1915" i="24"/>
  <c r="BA1916" i="24"/>
  <c r="AZ1915" i="24"/>
  <c r="BD1915" i="24" s="1"/>
  <c r="BA1917" i="24"/>
  <c r="AZ1916" i="24"/>
  <c r="BD1916" i="24" s="1"/>
  <c r="BB1916" i="24"/>
  <c r="AZ1917" i="24"/>
  <c r="BD1917" i="24" s="1"/>
  <c r="BB1917" i="24"/>
  <c r="BA1918" i="24"/>
  <c r="BA1919" i="24"/>
  <c r="BB1918" i="24"/>
  <c r="AZ1918" i="24"/>
  <c r="BD1918" i="24" s="1"/>
  <c r="AZ1919" i="24"/>
  <c r="BD1919" i="24" s="1"/>
  <c r="BA1920" i="24"/>
  <c r="BB1919" i="24"/>
  <c r="AZ1920" i="24"/>
  <c r="BD1920" i="24" s="1"/>
  <c r="BB1920" i="24"/>
  <c r="BA1921" i="24"/>
  <c r="BA1922" i="24"/>
  <c r="AZ1921" i="24"/>
  <c r="BD1921" i="24" s="1"/>
  <c r="BB1921" i="24"/>
  <c r="BB1922" i="24"/>
  <c r="BA1923" i="24"/>
  <c r="AZ1922" i="24"/>
  <c r="BD1922" i="24" s="1"/>
  <c r="BB1923" i="24"/>
  <c r="BA1924" i="24"/>
  <c r="AZ1923" i="24"/>
  <c r="BD1923" i="24" s="1"/>
  <c r="BB1924" i="24"/>
  <c r="AZ1924" i="24"/>
  <c r="BD1924" i="24" s="1"/>
  <c r="BA1925" i="24"/>
  <c r="BB1925" i="24"/>
  <c r="BA1926" i="24"/>
  <c r="AZ1925" i="24"/>
  <c r="BD1925" i="24" s="1"/>
  <c r="AZ1926" i="24"/>
  <c r="BD1926" i="24" s="1"/>
  <c r="BA1927" i="24"/>
  <c r="BB1926" i="24"/>
  <c r="BB1927" i="24"/>
  <c r="BA1928" i="24"/>
  <c r="AZ1927" i="24"/>
  <c r="BD1927" i="24" s="1"/>
  <c r="AZ1928" i="24"/>
  <c r="BD1928" i="24" s="1"/>
  <c r="BA1929" i="24"/>
  <c r="BB1928" i="24"/>
  <c r="AZ1929" i="24"/>
  <c r="BD1929" i="24" s="1"/>
  <c r="BB1929" i="24"/>
  <c r="BA1930" i="24"/>
  <c r="BA1931" i="24"/>
  <c r="BB1930" i="24"/>
  <c r="AZ1930" i="24"/>
  <c r="BD1930" i="24" s="1"/>
  <c r="AZ1931" i="24"/>
  <c r="BD1931" i="24" s="1"/>
  <c r="BB1931" i="24"/>
  <c r="BA1932" i="24"/>
  <c r="AZ1932" i="24"/>
  <c r="BD1932" i="24" s="1"/>
  <c r="BB1932" i="24"/>
  <c r="BA1933" i="24"/>
  <c r="BB1933" i="24"/>
  <c r="AZ1933" i="24"/>
  <c r="BD1933" i="24" s="1"/>
  <c r="BA1934" i="24"/>
  <c r="BB1934" i="24"/>
  <c r="BA1935" i="24"/>
  <c r="AZ1934" i="24"/>
  <c r="BD1934" i="24" s="1"/>
  <c r="AZ1935" i="24"/>
  <c r="BD1935" i="24" s="1"/>
  <c r="BB1935" i="24"/>
  <c r="BA1936" i="24"/>
  <c r="BA1937" i="24"/>
  <c r="AZ1936" i="24"/>
  <c r="BD1936" i="24" s="1"/>
  <c r="BB1936" i="24"/>
  <c r="AZ1937" i="24"/>
  <c r="BD1937" i="24" s="1"/>
  <c r="BA1938" i="24"/>
  <c r="BB1937" i="24"/>
  <c r="BB1938" i="24"/>
  <c r="BA1939" i="24"/>
  <c r="AZ1938" i="24"/>
  <c r="BD1938" i="24" s="1"/>
  <c r="AZ1939" i="24"/>
  <c r="BD1939" i="24" s="1"/>
  <c r="BA1940" i="24"/>
  <c r="BB1939" i="24"/>
  <c r="AZ1940" i="24"/>
  <c r="BD1940" i="24" s="1"/>
  <c r="BB1940" i="24"/>
  <c r="BA1941" i="24"/>
  <c r="BA1942" i="24"/>
  <c r="AZ1941" i="24"/>
  <c r="BD1941" i="24" s="1"/>
  <c r="BB1941" i="24"/>
  <c r="BB1942" i="24"/>
  <c r="AZ1942" i="24"/>
  <c r="BD1942" i="24" s="1"/>
  <c r="BA1943" i="24"/>
  <c r="BA1944" i="24"/>
  <c r="AZ1943" i="24"/>
  <c r="BD1943" i="24" s="1"/>
  <c r="BB1943" i="24"/>
  <c r="AZ1944" i="24"/>
  <c r="BD1944" i="24" s="1"/>
  <c r="BA1945" i="24"/>
  <c r="BB1944" i="24"/>
  <c r="BB1945" i="24"/>
  <c r="BA1946" i="24"/>
  <c r="AZ1945" i="24"/>
  <c r="BD1945" i="24" s="1"/>
  <c r="BB1946" i="24"/>
  <c r="BA1947" i="24"/>
  <c r="AZ1946" i="24"/>
  <c r="BD1946" i="24" s="1"/>
  <c r="BA1948" i="24"/>
  <c r="BB1947" i="24"/>
  <c r="AZ1947" i="24"/>
  <c r="BD1947" i="24" s="1"/>
  <c r="AZ1948" i="24"/>
  <c r="BD1948" i="24" s="1"/>
  <c r="BB1948" i="24"/>
  <c r="BA1949" i="24"/>
  <c r="AZ1949" i="24"/>
  <c r="BD1949" i="24" s="1"/>
  <c r="BB1949" i="24"/>
  <c r="BA1950" i="24"/>
  <c r="BA1951" i="24"/>
  <c r="AZ1950" i="24"/>
  <c r="BD1950" i="24" s="1"/>
  <c r="BB1950" i="24"/>
  <c r="BB1951" i="24"/>
  <c r="AZ1951" i="24"/>
  <c r="BD1951" i="24" s="1"/>
  <c r="BA1952" i="24"/>
  <c r="BA1953" i="24"/>
  <c r="AZ1952" i="24"/>
  <c r="BD1952" i="24" s="1"/>
  <c r="BB1952" i="24"/>
  <c r="AZ1953" i="24"/>
  <c r="BD1953" i="24" s="1"/>
  <c r="BB1953" i="24"/>
  <c r="BA1954" i="24"/>
  <c r="BA1955" i="24"/>
  <c r="BB1954" i="24"/>
  <c r="AZ1954" i="24"/>
  <c r="BD1954" i="24" s="1"/>
  <c r="AZ1955" i="24"/>
  <c r="BD1955" i="24" s="1"/>
  <c r="BB1955" i="24"/>
  <c r="BA1956" i="24"/>
  <c r="BB1956" i="24"/>
  <c r="AZ1956" i="24"/>
  <c r="BD1956" i="24" s="1"/>
  <c r="BA1957" i="24"/>
  <c r="AZ1957" i="24"/>
  <c r="BD1957" i="24" s="1"/>
  <c r="BB1957" i="24"/>
  <c r="BA1958" i="24"/>
  <c r="BB1958" i="24"/>
  <c r="BA1959" i="24"/>
  <c r="AZ1958" i="24"/>
  <c r="BD1958" i="24" s="1"/>
  <c r="BA1960" i="24"/>
  <c r="AZ1959" i="24"/>
  <c r="BD1959" i="24" s="1"/>
  <c r="BB1959" i="24"/>
  <c r="AZ1960" i="24"/>
  <c r="BD1960" i="24" s="1"/>
  <c r="BA1961" i="24"/>
  <c r="BB1960" i="24"/>
  <c r="AZ1961" i="24"/>
  <c r="BD1961" i="24" s="1"/>
  <c r="BA1962" i="24"/>
  <c r="BB1961" i="24"/>
  <c r="BA1963" i="24"/>
  <c r="BB1962" i="24"/>
  <c r="AZ1962" i="24"/>
  <c r="BD1962" i="24" s="1"/>
  <c r="AZ1963" i="24"/>
  <c r="BD1963" i="24" s="1"/>
  <c r="BB1963" i="24"/>
  <c r="BA1964" i="24"/>
  <c r="BB1964" i="24"/>
  <c r="AZ1964" i="24"/>
  <c r="BD1964" i="24" s="1"/>
  <c r="BA1965" i="24"/>
  <c r="AZ1965" i="24"/>
  <c r="BD1965" i="24" s="1"/>
  <c r="BB1965" i="24"/>
  <c r="BA1966" i="24"/>
  <c r="BA1967" i="24"/>
  <c r="BB1966" i="24"/>
  <c r="AZ1966" i="24"/>
  <c r="BD1966" i="24" s="1"/>
  <c r="AZ1967" i="24"/>
  <c r="BD1967" i="24" s="1"/>
  <c r="BB1967" i="24"/>
  <c r="BA1968" i="24"/>
  <c r="BA1969" i="24"/>
  <c r="AZ1968" i="24"/>
  <c r="BD1968" i="24" s="1"/>
  <c r="BB1968" i="24"/>
  <c r="BB1969" i="24"/>
  <c r="AZ1969" i="24"/>
  <c r="BD1969" i="24" s="1"/>
  <c r="BA1970" i="24"/>
  <c r="BA1971" i="24"/>
  <c r="BB1970" i="24"/>
  <c r="AZ1970" i="24"/>
  <c r="BD1970" i="24" s="1"/>
  <c r="AZ1971" i="24"/>
  <c r="BD1971" i="24" s="1"/>
  <c r="BA1972" i="24"/>
  <c r="BB1971" i="24"/>
  <c r="AZ1972" i="24"/>
  <c r="BD1972" i="24" s="1"/>
  <c r="BB1972" i="24"/>
  <c r="BA1973" i="24"/>
  <c r="AZ1973" i="24"/>
  <c r="BD1973" i="24" s="1"/>
  <c r="BA1974" i="24"/>
  <c r="BB1973" i="24"/>
  <c r="AZ1974" i="24"/>
  <c r="BD1974" i="24" s="1"/>
  <c r="BB1974" i="24"/>
  <c r="BA1975" i="24"/>
  <c r="AZ1975" i="24"/>
  <c r="BD1975" i="24" s="1"/>
  <c r="BB1975" i="24"/>
  <c r="BA1976" i="24"/>
  <c r="BA1977" i="24"/>
  <c r="AZ1976" i="24"/>
  <c r="BD1976" i="24" s="1"/>
  <c r="BB1976" i="24"/>
  <c r="BB1977" i="24"/>
  <c r="BA1978" i="24"/>
  <c r="AZ1977" i="24"/>
  <c r="BD1977" i="24" s="1"/>
  <c r="BA1979" i="24"/>
  <c r="BB1978" i="24"/>
  <c r="AZ1978" i="24"/>
  <c r="BD1978" i="24" s="1"/>
  <c r="AZ1979" i="24"/>
  <c r="BD1979" i="24" s="1"/>
  <c r="BB1979" i="24"/>
  <c r="BA1980" i="24"/>
  <c r="AZ1980" i="24"/>
  <c r="BD1980" i="24" s="1"/>
  <c r="BB1980" i="24"/>
  <c r="BA1981" i="24"/>
  <c r="AZ1981" i="24"/>
  <c r="BD1981" i="24" s="1"/>
  <c r="BB1981" i="24"/>
  <c r="BA1982" i="24"/>
  <c r="AZ1982" i="24"/>
  <c r="BD1982" i="24" s="1"/>
  <c r="BA1983" i="24"/>
  <c r="BB1982" i="24"/>
  <c r="BB1983" i="24"/>
  <c r="AZ1983" i="24"/>
  <c r="BD1983" i="24" s="1"/>
  <c r="BA1984" i="24"/>
  <c r="AZ1984" i="24"/>
  <c r="BD1984" i="24" s="1"/>
  <c r="BA1985" i="24"/>
  <c r="BB1984" i="24"/>
  <c r="BB1985" i="24"/>
  <c r="AZ1985" i="24"/>
  <c r="BD1985" i="24" s="1"/>
  <c r="BA1986" i="24"/>
  <c r="BB1986" i="24"/>
  <c r="BA1987" i="24"/>
  <c r="AZ1986" i="24"/>
  <c r="BD1986" i="24" s="1"/>
  <c r="BB1987" i="24"/>
  <c r="BA1988" i="24"/>
  <c r="AZ1987" i="24"/>
  <c r="BD1987" i="24" s="1"/>
  <c r="BB1988" i="24"/>
  <c r="AZ1988" i="24"/>
  <c r="BD1988" i="24" s="1"/>
  <c r="BA1989" i="24"/>
  <c r="BA1990" i="24"/>
  <c r="BB1989" i="24"/>
  <c r="AZ1989" i="24"/>
  <c r="BD1989" i="24" s="1"/>
  <c r="AZ1990" i="24"/>
  <c r="BD1990" i="24" s="1"/>
  <c r="BB1990" i="24"/>
  <c r="BA1991" i="24"/>
  <c r="BB1991" i="24"/>
  <c r="BA1992" i="24"/>
  <c r="AZ1991" i="24"/>
  <c r="BD1991" i="24" s="1"/>
  <c r="AZ1992" i="24"/>
  <c r="BD1992" i="24" s="1"/>
  <c r="BA1993" i="24"/>
  <c r="BB1992" i="24"/>
  <c r="BA1994" i="24"/>
  <c r="AZ1993" i="24"/>
  <c r="BD1993" i="24" s="1"/>
  <c r="BB1993" i="24"/>
  <c r="BB1994" i="24"/>
  <c r="BA1995" i="24"/>
  <c r="AZ1994" i="24"/>
  <c r="BD1994" i="24" s="1"/>
  <c r="BA1996" i="24"/>
  <c r="AZ1995" i="24"/>
  <c r="BD1995" i="24" s="1"/>
  <c r="BB1995" i="24"/>
  <c r="BB1996" i="24"/>
  <c r="AZ1996" i="24"/>
  <c r="BD1996" i="24" s="1"/>
  <c r="BA1997" i="24"/>
  <c r="BA1998" i="24"/>
  <c r="BB1997" i="24"/>
  <c r="AZ1997" i="24"/>
  <c r="BD1997" i="24" s="1"/>
  <c r="AZ1998" i="24"/>
  <c r="BD1998" i="24" s="1"/>
  <c r="BB1998" i="24"/>
  <c r="BA1999" i="24"/>
  <c r="BA2000" i="24"/>
  <c r="BB1999" i="24"/>
  <c r="AZ1999" i="24"/>
  <c r="BD1999" i="24" s="1"/>
  <c r="AZ2000" i="24"/>
  <c r="BD2000" i="24" s="1"/>
  <c r="BA2001" i="24"/>
  <c r="BB2000" i="24"/>
  <c r="AZ2001" i="24"/>
  <c r="BD2001" i="24" s="1"/>
  <c r="BA2002" i="24"/>
  <c r="BB2001" i="24"/>
  <c r="BB2002" i="24"/>
  <c r="BA2003" i="24"/>
  <c r="AZ2002" i="24"/>
  <c r="BD2002" i="24" s="1"/>
  <c r="AZ2003" i="24"/>
  <c r="BD2003" i="24" s="1"/>
  <c r="BA2004" i="24"/>
  <c r="BB2003" i="24"/>
  <c r="AZ2004" i="24"/>
  <c r="BD2004" i="24" s="1"/>
  <c r="BB2004" i="24"/>
  <c r="BA2005" i="24"/>
  <c r="AZ2005" i="24"/>
  <c r="BD2005" i="24" s="1"/>
  <c r="BB2005" i="24"/>
  <c r="BA2006" i="24"/>
  <c r="BA2007" i="24"/>
  <c r="AZ2006" i="24"/>
  <c r="BD2006" i="24" s="1"/>
  <c r="BB2006" i="24"/>
  <c r="AZ2007" i="24"/>
  <c r="BD2007" i="24" s="1"/>
  <c r="BA2008" i="24"/>
  <c r="BB2007" i="24"/>
  <c r="BA2009" i="24"/>
  <c r="AZ2008" i="24"/>
  <c r="BD2008" i="24" s="1"/>
  <c r="BB2008" i="24"/>
  <c r="AZ2009" i="24"/>
  <c r="BD2009" i="24" s="1"/>
  <c r="BB2009" i="24"/>
  <c r="BA2010" i="24"/>
  <c r="BB2010" i="24"/>
  <c r="BA2011" i="24"/>
  <c r="AZ2010" i="24"/>
  <c r="BD2010" i="24" s="1"/>
  <c r="AZ2011" i="24"/>
  <c r="BD2011" i="24" s="1"/>
  <c r="BB2011" i="24"/>
  <c r="BA2012" i="24"/>
  <c r="BB2012" i="24"/>
  <c r="AZ2012" i="24"/>
  <c r="BD2012" i="24" s="1"/>
  <c r="BA2013" i="24"/>
  <c r="AZ2013" i="24"/>
  <c r="BD2013" i="24" s="1"/>
  <c r="BB2013" i="24"/>
  <c r="BA2014" i="24"/>
  <c r="BB2014" i="24"/>
  <c r="BA2015" i="24"/>
  <c r="AZ2014" i="24"/>
  <c r="BD2014" i="24" s="1"/>
  <c r="AZ2015" i="24"/>
  <c r="BD2015" i="24" s="1"/>
  <c r="BA2016" i="24"/>
  <c r="BB2015" i="24"/>
  <c r="AZ2016" i="24"/>
  <c r="BD2016" i="24" s="1"/>
  <c r="BA2017" i="24"/>
  <c r="BB2016" i="24"/>
  <c r="BB2017" i="24"/>
  <c r="BA2018" i="24"/>
  <c r="AZ2017" i="24"/>
  <c r="BD2017" i="24" s="1"/>
  <c r="BA2019" i="24"/>
  <c r="BB2018" i="24"/>
  <c r="AZ2018" i="24"/>
  <c r="BD2018" i="24" s="1"/>
  <c r="BA2020" i="24"/>
  <c r="BB2019" i="24"/>
  <c r="AZ2019" i="24"/>
  <c r="BD2019" i="24" s="1"/>
  <c r="AZ2020" i="24"/>
  <c r="BD2020" i="24" s="1"/>
  <c r="BB2020" i="24"/>
  <c r="BA2021" i="24"/>
  <c r="BA2022" i="24"/>
  <c r="AZ2021" i="24"/>
  <c r="BD2021" i="24" s="1"/>
  <c r="BB2021" i="24"/>
  <c r="AZ2022" i="24"/>
  <c r="BD2022" i="24" s="1"/>
  <c r="BA2023" i="24"/>
  <c r="BB2022" i="24"/>
  <c r="AZ2023" i="24"/>
  <c r="BD2023" i="24" s="1"/>
  <c r="BB2023" i="24"/>
  <c r="BA2024" i="24"/>
  <c r="BA2025" i="24"/>
  <c r="AZ2024" i="24"/>
  <c r="BD2024" i="24" s="1"/>
  <c r="BB2024" i="24"/>
  <c r="AZ2025" i="24"/>
  <c r="BD2025" i="24" s="1"/>
  <c r="BB2025" i="24"/>
  <c r="BA2026" i="24"/>
  <c r="BA2027" i="24"/>
  <c r="BB2026" i="24"/>
  <c r="AZ2026" i="24"/>
  <c r="BD2026" i="24" s="1"/>
  <c r="AZ2027" i="24"/>
  <c r="BD2027" i="24" s="1"/>
  <c r="BB2027" i="24"/>
  <c r="BA2028" i="24"/>
  <c r="BB2028" i="24"/>
  <c r="AZ2028" i="24"/>
  <c r="BD2028" i="24" s="1"/>
  <c r="BA2029" i="24"/>
  <c r="AZ2029" i="24"/>
  <c r="BD2029" i="24" s="1"/>
  <c r="BB2029" i="24"/>
  <c r="BA2030" i="24"/>
  <c r="BA2031" i="24"/>
  <c r="BB2030" i="24"/>
  <c r="AZ2030" i="24"/>
  <c r="BD2030" i="24" s="1"/>
  <c r="BA2032" i="24"/>
  <c r="BB2031" i="24"/>
  <c r="AZ2031" i="24"/>
  <c r="BD2031" i="24" s="1"/>
  <c r="AZ2032" i="24"/>
  <c r="BD2032" i="24" s="1"/>
  <c r="BA2033" i="24"/>
  <c r="BB2032" i="24"/>
  <c r="BA2034" i="24"/>
  <c r="AZ2033" i="24"/>
  <c r="BD2033" i="24" s="1"/>
  <c r="BB2033" i="24"/>
  <c r="BB2034" i="24"/>
  <c r="BA2035" i="24"/>
  <c r="AZ2034" i="24"/>
  <c r="BD2034" i="24" s="1"/>
  <c r="BA2036" i="24"/>
  <c r="AZ2035" i="24"/>
  <c r="BD2035" i="24" s="1"/>
  <c r="BB2035" i="24"/>
  <c r="BB2036" i="24"/>
  <c r="AZ2036" i="24"/>
  <c r="BD2036" i="24" s="1"/>
  <c r="BA2037" i="24"/>
  <c r="BA2038" i="24"/>
  <c r="AZ2037" i="24"/>
  <c r="BD2037" i="24" s="1"/>
  <c r="BB2037" i="24"/>
  <c r="BB2038" i="24"/>
  <c r="AZ2038" i="24"/>
  <c r="BD2038" i="24" s="1"/>
  <c r="BA2039" i="24"/>
  <c r="BB2039" i="24"/>
  <c r="BA2040" i="24"/>
  <c r="AZ2039" i="24"/>
  <c r="BD2039" i="24" s="1"/>
  <c r="BA2041" i="24"/>
  <c r="AZ2040" i="24"/>
  <c r="BD2040" i="24" s="1"/>
  <c r="BB2040" i="24"/>
  <c r="BB2041" i="24"/>
  <c r="BA2042" i="24"/>
  <c r="AZ2041" i="24"/>
  <c r="BD2041" i="24" s="1"/>
  <c r="BB2042" i="24"/>
  <c r="BA2043" i="24"/>
  <c r="AZ2042" i="24"/>
  <c r="BD2042" i="24" s="1"/>
  <c r="BA2044" i="24"/>
  <c r="BB2043" i="24"/>
  <c r="AZ2043" i="24"/>
  <c r="BD2043" i="24" s="1"/>
  <c r="AZ2044" i="24"/>
  <c r="BD2044" i="24" s="1"/>
  <c r="BB2044" i="24"/>
  <c r="BA2045" i="24"/>
  <c r="AZ2045" i="24"/>
  <c r="BD2045" i="24" s="1"/>
  <c r="BB2045" i="24"/>
  <c r="BA2046" i="24"/>
  <c r="AZ2046" i="24"/>
  <c r="BD2046" i="24" s="1"/>
  <c r="BA2047" i="24"/>
  <c r="BB2046" i="24"/>
  <c r="AZ2047" i="24"/>
  <c r="BD2047" i="24" s="1"/>
  <c r="BB2047" i="24"/>
  <c r="BA2048" i="24"/>
  <c r="BA2049" i="24"/>
  <c r="AZ2048" i="24"/>
  <c r="BD2048" i="24" s="1"/>
  <c r="BB2048" i="24"/>
  <c r="AZ2049" i="24"/>
  <c r="BD2049" i="24" s="1"/>
  <c r="BB2049" i="24"/>
  <c r="BA2050" i="24"/>
  <c r="BA2051" i="24"/>
  <c r="BB2050" i="24"/>
  <c r="AZ2050" i="24"/>
  <c r="BD2050" i="24" s="1"/>
  <c r="BB2051" i="24"/>
  <c r="BA2052" i="24"/>
  <c r="AZ2051" i="24"/>
  <c r="BD2051" i="24" s="1"/>
  <c r="BB2052" i="24"/>
  <c r="AZ2052" i="24"/>
  <c r="BD2052" i="24" s="1"/>
  <c r="BA2053" i="24"/>
  <c r="AZ2053" i="24"/>
  <c r="BD2053" i="24" s="1"/>
  <c r="BB2053" i="24"/>
  <c r="BA2054" i="24"/>
  <c r="AZ2054" i="24"/>
  <c r="BD2054" i="24" s="1"/>
  <c r="BB2054" i="24"/>
  <c r="BA2055" i="24"/>
  <c r="BA2056" i="24"/>
  <c r="AZ2055" i="24"/>
  <c r="BD2055" i="24" s="1"/>
  <c r="BB2055" i="24"/>
  <c r="AZ2056" i="24"/>
  <c r="BD2056" i="24" s="1"/>
  <c r="BA2057" i="24"/>
  <c r="BB2056" i="24"/>
  <c r="BA2058" i="24"/>
  <c r="AZ2057" i="24"/>
  <c r="BD2057" i="24" s="1"/>
  <c r="BB2057" i="24"/>
  <c r="BB2058" i="24"/>
  <c r="BA2059" i="24"/>
  <c r="AZ2058" i="24"/>
  <c r="BD2058" i="24" s="1"/>
  <c r="BB2059" i="24"/>
  <c r="BA2060" i="24"/>
  <c r="AZ2059" i="24"/>
  <c r="BD2059" i="24" s="1"/>
  <c r="BB2060" i="24"/>
  <c r="AZ2060" i="24"/>
  <c r="BD2060" i="24" s="1"/>
  <c r="BA2061" i="24"/>
  <c r="BB2061" i="24"/>
  <c r="BA2062" i="24"/>
  <c r="AZ2061" i="24"/>
  <c r="BD2061" i="24" s="1"/>
  <c r="BA2063" i="24"/>
  <c r="AZ2062" i="24"/>
  <c r="BD2062" i="24" s="1"/>
  <c r="BB2062" i="24"/>
  <c r="BB2063" i="24"/>
  <c r="BA2064" i="24"/>
  <c r="AZ2063" i="24"/>
  <c r="BD2063" i="24" s="1"/>
  <c r="AZ2064" i="24"/>
  <c r="BD2064" i="24" s="1"/>
  <c r="BA2065" i="24"/>
  <c r="BB2064" i="24"/>
  <c r="BB2065" i="24"/>
  <c r="BA2066" i="24"/>
  <c r="AZ2065" i="24"/>
  <c r="BD2065" i="24" s="1"/>
  <c r="BA2067" i="24"/>
  <c r="BB2066" i="24"/>
  <c r="AZ2066" i="24"/>
  <c r="BD2066" i="24" s="1"/>
  <c r="AZ2067" i="24"/>
  <c r="BD2067" i="24" s="1"/>
  <c r="BB2067" i="24"/>
  <c r="BA2068" i="24"/>
  <c r="AZ2068" i="24"/>
  <c r="BD2068" i="24" s="1"/>
  <c r="BB2068" i="24"/>
  <c r="BA2069" i="24"/>
  <c r="AZ2069" i="24"/>
  <c r="BD2069" i="24" s="1"/>
  <c r="BB2069" i="24"/>
  <c r="BA2070" i="24"/>
  <c r="BA2071" i="24"/>
  <c r="BB2070" i="24"/>
  <c r="AZ2070" i="24"/>
  <c r="BD2070" i="24" s="1"/>
  <c r="BA2072" i="24"/>
  <c r="AZ2071" i="24"/>
  <c r="BD2071" i="24" s="1"/>
  <c r="BB2071" i="24"/>
  <c r="BA2073" i="24"/>
  <c r="AZ2072" i="24"/>
  <c r="BD2072" i="24" s="1"/>
  <c r="BB2072" i="24"/>
  <c r="BA2074" i="24"/>
  <c r="AZ2073" i="24"/>
  <c r="BD2073" i="24" s="1"/>
  <c r="BB2073" i="24"/>
  <c r="BB2074" i="24"/>
  <c r="BA2075" i="24"/>
  <c r="AZ2074" i="24"/>
  <c r="BD2074" i="24" s="1"/>
  <c r="AZ2075" i="24"/>
  <c r="BD2075" i="24" s="1"/>
  <c r="BA2076" i="24"/>
  <c r="BB2075" i="24"/>
  <c r="AZ2076" i="24"/>
  <c r="BD2076" i="24" s="1"/>
  <c r="BB2076" i="24"/>
  <c r="BA2077" i="24"/>
  <c r="BA2078" i="24"/>
  <c r="AZ2077" i="24"/>
  <c r="BD2077" i="24" s="1"/>
  <c r="BB2077" i="24"/>
  <c r="AZ2078" i="24"/>
  <c r="BD2078" i="24" s="1"/>
  <c r="BB2078" i="24"/>
  <c r="BA2079" i="24"/>
  <c r="BA2080" i="24"/>
  <c r="AZ2079" i="24"/>
  <c r="BD2079" i="24" s="1"/>
  <c r="BB2079" i="24"/>
  <c r="AZ2080" i="24"/>
  <c r="BD2080" i="24" s="1"/>
  <c r="BA2081" i="24"/>
  <c r="BB2080" i="24"/>
  <c r="BB2081" i="24"/>
  <c r="BA2082" i="24"/>
  <c r="AZ2081" i="24"/>
  <c r="BD2081" i="24" s="1"/>
  <c r="BB2082" i="24"/>
  <c r="BA2083" i="24"/>
  <c r="AZ2082" i="24"/>
  <c r="BD2082" i="24" s="1"/>
  <c r="BB2083" i="24"/>
  <c r="BA2084" i="24"/>
  <c r="AZ2083" i="24"/>
  <c r="BD2083" i="24" s="1"/>
  <c r="AZ2084" i="24"/>
  <c r="BD2084" i="24" s="1"/>
  <c r="BB2084" i="24"/>
  <c r="BA2085" i="24"/>
  <c r="AZ2085" i="24"/>
  <c r="BD2085" i="24" s="1"/>
  <c r="BB2085" i="24"/>
  <c r="BA2086" i="24"/>
  <c r="AZ2086" i="24"/>
  <c r="BD2086" i="24" s="1"/>
  <c r="BA2087" i="24"/>
  <c r="BB2086" i="24"/>
  <c r="AZ2087" i="24"/>
  <c r="BD2087" i="24" s="1"/>
  <c r="BB2087" i="24"/>
  <c r="BA2088" i="24"/>
  <c r="BA2089" i="24"/>
  <c r="AZ2088" i="24"/>
  <c r="BD2088" i="24" s="1"/>
  <c r="BB2088" i="24"/>
  <c r="AZ2089" i="24"/>
  <c r="BD2089" i="24" s="1"/>
  <c r="BB2089" i="24"/>
  <c r="BA2090" i="24"/>
  <c r="BA2091" i="24"/>
  <c r="BB2090" i="24"/>
  <c r="AZ2090" i="24"/>
  <c r="BD2090" i="24" s="1"/>
  <c r="BB2091" i="24"/>
  <c r="AZ2091" i="24"/>
  <c r="BD2091" i="24" s="1"/>
  <c r="BA2092" i="24"/>
  <c r="BB2092" i="24"/>
  <c r="AZ2092" i="24"/>
  <c r="BD2092" i="24" s="1"/>
  <c r="BA2093" i="24"/>
  <c r="AZ2093" i="24"/>
  <c r="BD2093" i="24" s="1"/>
  <c r="BB2093" i="24"/>
  <c r="BA2094" i="24"/>
  <c r="BB2094" i="24"/>
  <c r="BA2095" i="24"/>
  <c r="AZ2094" i="24"/>
  <c r="BD2094" i="24" s="1"/>
  <c r="AZ2095" i="24"/>
  <c r="BD2095" i="24" s="1"/>
  <c r="BA2096" i="24"/>
  <c r="BB2095" i="24"/>
  <c r="AZ2096" i="24"/>
  <c r="BD2096" i="24" s="1"/>
  <c r="BA2097" i="24"/>
  <c r="BB2096" i="24"/>
  <c r="AZ2097" i="24"/>
  <c r="BD2097" i="24" s="1"/>
  <c r="BA2098" i="24"/>
  <c r="BB2097" i="24"/>
  <c r="BB2098" i="24"/>
  <c r="BA2099" i="24"/>
  <c r="AZ2098" i="24"/>
  <c r="BD2098" i="24" s="1"/>
  <c r="BA2100" i="24"/>
  <c r="AZ2099" i="24"/>
  <c r="BD2099" i="24" s="1"/>
  <c r="BB2099" i="24"/>
  <c r="BB2100" i="24"/>
  <c r="AZ2100" i="24"/>
  <c r="BD2100" i="24" s="1"/>
  <c r="BA2101" i="24"/>
  <c r="BA2102" i="24"/>
  <c r="AZ2101" i="24"/>
  <c r="BD2101" i="24" s="1"/>
  <c r="BB2101" i="24"/>
  <c r="AZ2102" i="24"/>
  <c r="BD2102" i="24" s="1"/>
  <c r="BB2102" i="24"/>
  <c r="BA2103" i="24"/>
  <c r="BB2103" i="24"/>
  <c r="BA2104" i="24"/>
  <c r="AZ2103" i="24"/>
  <c r="BD2103" i="24" s="1"/>
  <c r="AZ2104" i="24"/>
  <c r="BD2104" i="24" s="1"/>
  <c r="BA2105" i="24"/>
  <c r="BB2104" i="24"/>
  <c r="BA2106" i="24"/>
  <c r="BB2105" i="24"/>
  <c r="AZ2105" i="24"/>
  <c r="BD2105" i="24" s="1"/>
  <c r="BA2107" i="24"/>
  <c r="BB2106" i="24"/>
  <c r="AZ2106" i="24"/>
  <c r="BD2106" i="24" s="1"/>
  <c r="AZ2107" i="24"/>
  <c r="BD2107" i="24" s="1"/>
  <c r="BB2107" i="24"/>
  <c r="BA2108" i="24"/>
  <c r="AZ2108" i="24"/>
  <c r="BD2108" i="24" s="1"/>
  <c r="BB2108" i="24"/>
  <c r="BA2109" i="24"/>
  <c r="AZ2109" i="24"/>
  <c r="BD2109" i="24" s="1"/>
  <c r="BB2109" i="24"/>
  <c r="BA2110" i="24"/>
  <c r="BA2111" i="24"/>
  <c r="AZ2110" i="24"/>
  <c r="BD2110" i="24" s="1"/>
  <c r="BB2110" i="24"/>
  <c r="AZ2111" i="24"/>
  <c r="BD2111" i="24" s="1"/>
  <c r="BB2111" i="24"/>
  <c r="BA2112" i="24"/>
  <c r="BA2113" i="24"/>
  <c r="AZ2112" i="24"/>
  <c r="BD2112" i="24" s="1"/>
  <c r="BB2112" i="24"/>
  <c r="AZ2113" i="24"/>
  <c r="BD2113" i="24" s="1"/>
  <c r="BB2113" i="24"/>
  <c r="BA2114" i="24"/>
  <c r="BA2115" i="24"/>
  <c r="BB2114" i="24"/>
  <c r="AZ2114" i="24"/>
  <c r="BD2114" i="24" s="1"/>
  <c r="AZ2115" i="24"/>
  <c r="BD2115" i="24" s="1"/>
  <c r="BA2116" i="24"/>
  <c r="BB2115" i="24"/>
  <c r="BB2116" i="24"/>
  <c r="AZ2116" i="24"/>
  <c r="BD2116" i="24" s="1"/>
  <c r="BA2117" i="24"/>
  <c r="BA2118" i="24"/>
  <c r="AZ2117" i="24"/>
  <c r="BD2117" i="24" s="1"/>
  <c r="BB2117" i="24"/>
  <c r="AZ2118" i="24"/>
  <c r="BD2118" i="24" s="1"/>
  <c r="BB2118" i="24"/>
  <c r="BA2119" i="24"/>
  <c r="AZ2119" i="24"/>
  <c r="BD2119" i="24" s="1"/>
  <c r="BA2120" i="24"/>
  <c r="BB2119" i="24"/>
  <c r="AZ2120" i="24"/>
  <c r="BD2120" i="24" s="1"/>
  <c r="BA2121" i="24"/>
  <c r="BB2120" i="24"/>
  <c r="BA2122" i="24"/>
  <c r="AZ2121" i="24"/>
  <c r="BD2121" i="24" s="1"/>
  <c r="BB2121" i="24"/>
  <c r="BB2122" i="24"/>
  <c r="BA2123" i="24"/>
  <c r="AZ2122" i="24"/>
  <c r="BD2122" i="24" s="1"/>
  <c r="BA2124" i="24"/>
  <c r="BB2123" i="24"/>
  <c r="AZ2123" i="24"/>
  <c r="BD2123" i="24" s="1"/>
  <c r="AZ2124" i="24"/>
  <c r="BD2124" i="24" s="1"/>
  <c r="BB2124" i="24"/>
  <c r="BA2125" i="24"/>
  <c r="BA2126" i="24"/>
  <c r="BB2125" i="24"/>
  <c r="AZ2125" i="24"/>
  <c r="BD2125" i="24" s="1"/>
  <c r="BA2127" i="24"/>
  <c r="AZ2126" i="24"/>
  <c r="BD2126" i="24" s="1"/>
  <c r="BB2126" i="24"/>
  <c r="BB2127" i="24"/>
  <c r="BA2128" i="24"/>
  <c r="AZ2127" i="24"/>
  <c r="BD2127" i="24" s="1"/>
  <c r="AZ2128" i="24"/>
  <c r="BD2128" i="24" s="1"/>
  <c r="BA2129" i="24"/>
  <c r="BB2128" i="24"/>
  <c r="BB2129" i="24"/>
  <c r="AZ2129" i="24"/>
  <c r="BD2129" i="24" s="1"/>
  <c r="BA2130" i="24"/>
  <c r="BA2131" i="24"/>
  <c r="BB2130" i="24"/>
  <c r="AZ2130" i="24"/>
  <c r="BD2130" i="24" s="1"/>
  <c r="AZ2131" i="24"/>
  <c r="BD2131" i="24" s="1"/>
  <c r="BB2131" i="24"/>
  <c r="BA2132" i="24"/>
  <c r="AZ2132" i="24"/>
  <c r="BD2132" i="24" s="1"/>
  <c r="BB2132" i="24"/>
  <c r="BA2133" i="24"/>
  <c r="AZ2133" i="24"/>
  <c r="BD2133" i="24" s="1"/>
  <c r="BB2133" i="24"/>
  <c r="BA2134" i="24"/>
  <c r="BA2135" i="24"/>
  <c r="BB2134" i="24"/>
  <c r="AZ2134" i="24"/>
  <c r="BD2134" i="24" s="1"/>
  <c r="BB2135" i="24"/>
  <c r="BA2136" i="24"/>
  <c r="AZ2135" i="24"/>
  <c r="BD2135" i="24" s="1"/>
  <c r="BA2137" i="24"/>
  <c r="AZ2136" i="24"/>
  <c r="BD2136" i="24" s="1"/>
  <c r="BB2136" i="24"/>
  <c r="AZ2137" i="24"/>
  <c r="BD2137" i="24" s="1"/>
  <c r="BA2138" i="24"/>
  <c r="BB2137" i="24"/>
  <c r="BB2138" i="24"/>
  <c r="BA2139" i="24"/>
  <c r="AZ2138" i="24"/>
  <c r="BD2138" i="24" s="1"/>
  <c r="AZ2139" i="24"/>
  <c r="BD2139" i="24" s="1"/>
  <c r="BA2140" i="24"/>
  <c r="BB2139" i="24"/>
  <c r="AZ2140" i="24"/>
  <c r="BD2140" i="24" s="1"/>
  <c r="BB2140" i="24"/>
  <c r="BA2141" i="24"/>
  <c r="BA2142" i="24"/>
  <c r="AZ2141" i="24"/>
  <c r="BD2141" i="24" s="1"/>
  <c r="BB2141" i="24"/>
  <c r="AZ2142" i="24"/>
  <c r="BD2142" i="24" s="1"/>
  <c r="BB2142" i="24"/>
  <c r="BA2143" i="24"/>
  <c r="BA2144" i="24"/>
  <c r="AZ2143" i="24"/>
  <c r="BD2143" i="24" s="1"/>
  <c r="BB2143" i="24"/>
  <c r="AZ2144" i="24"/>
  <c r="BD2144" i="24" s="1"/>
  <c r="BA2145" i="24"/>
  <c r="BB2144" i="24"/>
  <c r="BB2145" i="24"/>
  <c r="BA2146" i="24"/>
  <c r="AZ2145" i="24"/>
  <c r="BD2145" i="24" s="1"/>
  <c r="BA2147" i="24"/>
  <c r="BB2146" i="24"/>
  <c r="AZ2146" i="24"/>
  <c r="BD2146" i="24" s="1"/>
  <c r="BB2147" i="24"/>
  <c r="BA2148" i="24"/>
  <c r="AZ2147" i="24"/>
  <c r="BD2147" i="24" s="1"/>
  <c r="AZ2148" i="24"/>
  <c r="BD2148" i="24" s="1"/>
  <c r="BB2148" i="24"/>
  <c r="BA2149" i="24"/>
  <c r="AZ2149" i="24"/>
  <c r="BD2149" i="24" s="1"/>
  <c r="BB2149" i="24"/>
  <c r="BA2150" i="24"/>
  <c r="AZ2150" i="24"/>
  <c r="BD2150" i="24" s="1"/>
  <c r="BA2151" i="24"/>
  <c r="BB2150" i="24"/>
  <c r="AZ2151" i="24"/>
  <c r="BD2151" i="24" s="1"/>
  <c r="BB2151" i="24"/>
  <c r="BA2152" i="24"/>
  <c r="BA2153" i="24"/>
  <c r="AZ2152" i="24"/>
  <c r="BD2152" i="24" s="1"/>
  <c r="BB2152" i="24"/>
  <c r="AZ2153" i="24"/>
  <c r="BD2153" i="24" s="1"/>
  <c r="BB2153" i="24"/>
  <c r="BA2154" i="24"/>
  <c r="BA2155" i="24"/>
  <c r="BB2154" i="24"/>
  <c r="AZ2154" i="24"/>
  <c r="BD2154" i="24" s="1"/>
  <c r="BB2155" i="24"/>
  <c r="AZ2155" i="24"/>
  <c r="BD2155" i="24" s="1"/>
  <c r="BA2156" i="24"/>
  <c r="BB2156" i="24"/>
  <c r="AZ2156" i="24"/>
  <c r="BD2156" i="24" s="1"/>
  <c r="BA2157" i="24"/>
  <c r="AZ2157" i="24"/>
  <c r="BD2157" i="24" s="1"/>
  <c r="BB2157" i="24"/>
  <c r="BA2158" i="24"/>
  <c r="BA2159" i="24"/>
  <c r="BB2158" i="24"/>
  <c r="AZ2158" i="24"/>
  <c r="BD2158" i="24" s="1"/>
  <c r="AZ2159" i="24"/>
  <c r="BD2159" i="24" s="1"/>
  <c r="BA2160" i="24"/>
  <c r="BB2159" i="24"/>
  <c r="AZ2160" i="24"/>
  <c r="BD2160" i="24" s="1"/>
  <c r="BA2161" i="24"/>
  <c r="BB2160" i="24"/>
  <c r="BA2162" i="24"/>
  <c r="AZ2161" i="24"/>
  <c r="BD2161" i="24" s="1"/>
  <c r="BB2161" i="24"/>
  <c r="BB2162" i="24"/>
  <c r="BA2163" i="24"/>
  <c r="AZ2162" i="24"/>
  <c r="BD2162" i="24" s="1"/>
  <c r="BA2164" i="24"/>
  <c r="AZ2163" i="24"/>
  <c r="BD2163" i="24" s="1"/>
  <c r="BB2163" i="24"/>
  <c r="BB2164" i="24"/>
  <c r="AZ2164" i="24"/>
  <c r="BD2164" i="24" s="1"/>
  <c r="BA2165" i="24"/>
  <c r="BA2166" i="24"/>
  <c r="AZ2165" i="24"/>
  <c r="BD2165" i="24" s="1"/>
  <c r="BB2165" i="24"/>
  <c r="AZ2166" i="24"/>
  <c r="BD2166" i="24" s="1"/>
  <c r="BB2166" i="24"/>
  <c r="BA2167" i="24"/>
  <c r="BA2168" i="24"/>
  <c r="BB2167" i="24"/>
  <c r="AZ2167" i="24"/>
  <c r="BD2167" i="24" s="1"/>
  <c r="AZ2168" i="24"/>
  <c r="BD2168" i="24" s="1"/>
  <c r="BA2169" i="24"/>
  <c r="BB2168" i="24"/>
  <c r="BA2170" i="24"/>
  <c r="BB2169" i="24"/>
  <c r="AZ2169" i="24"/>
  <c r="BD2169" i="24" s="1"/>
  <c r="BA2171" i="24"/>
  <c r="BB2170" i="24"/>
  <c r="AZ2170" i="24"/>
  <c r="BD2170" i="24" s="1"/>
  <c r="AZ2171" i="24"/>
  <c r="BD2171" i="24" s="1"/>
  <c r="BB2171" i="24"/>
  <c r="BA2172" i="24"/>
  <c r="AZ2172" i="24"/>
  <c r="BD2172" i="24" s="1"/>
  <c r="BB2172" i="24"/>
  <c r="BA2173" i="24"/>
  <c r="BB2173" i="24"/>
  <c r="BA2174" i="24"/>
  <c r="AZ2173" i="24"/>
  <c r="BD2173" i="24" s="1"/>
  <c r="BA2175" i="24"/>
  <c r="AZ2174" i="24"/>
  <c r="BD2174" i="24" s="1"/>
  <c r="BB2174" i="24"/>
  <c r="BB2175" i="24"/>
  <c r="AZ2175" i="24"/>
  <c r="BD2175" i="24" s="1"/>
  <c r="BA2176" i="24"/>
  <c r="BA2177" i="24"/>
  <c r="AZ2176" i="24"/>
  <c r="BD2176" i="24" s="1"/>
  <c r="BB2176" i="24"/>
  <c r="BA2178" i="24"/>
  <c r="BB2177" i="24"/>
  <c r="AZ2177" i="24"/>
  <c r="BD2177" i="24" s="1"/>
  <c r="BB2178" i="24"/>
  <c r="BA2179" i="24"/>
  <c r="AZ2178" i="24"/>
  <c r="BD2178" i="24" s="1"/>
  <c r="BA2180" i="24"/>
  <c r="AZ2179" i="24"/>
  <c r="BD2179" i="24" s="1"/>
  <c r="BB2179" i="24"/>
  <c r="AZ2180" i="24"/>
  <c r="BD2180" i="24" s="1"/>
  <c r="BB2180" i="24"/>
  <c r="BA2181" i="24"/>
  <c r="BA2182" i="24"/>
  <c r="BB2181" i="24"/>
  <c r="AZ2181" i="24"/>
  <c r="BD2181" i="24" s="1"/>
  <c r="BA2183" i="24"/>
  <c r="AZ2182" i="24"/>
  <c r="BD2182" i="24" s="1"/>
  <c r="BB2182" i="24"/>
  <c r="BB2183" i="24"/>
  <c r="AZ2183" i="24"/>
  <c r="BD2183" i="24" s="1"/>
  <c r="BA2184" i="24"/>
  <c r="BA2185" i="24"/>
  <c r="AZ2184" i="24"/>
  <c r="BD2184" i="24" s="1"/>
  <c r="BB2184" i="24"/>
  <c r="AZ2185" i="24"/>
  <c r="BD2185" i="24" s="1"/>
  <c r="BB2185" i="24"/>
  <c r="BA2186" i="24"/>
  <c r="BB2186" i="24"/>
  <c r="BA2187" i="24"/>
  <c r="AZ2186" i="24"/>
  <c r="BD2186" i="24" s="1"/>
  <c r="BA2188" i="24"/>
  <c r="AZ2187" i="24"/>
  <c r="BD2187" i="24" s="1"/>
  <c r="BB2187" i="24"/>
  <c r="BB2188" i="24"/>
  <c r="AZ2188" i="24"/>
  <c r="BD2188" i="24" s="1"/>
  <c r="BA2189" i="24"/>
  <c r="BA2190" i="24"/>
  <c r="BB2189" i="24"/>
  <c r="AZ2189" i="24"/>
  <c r="BD2189" i="24" s="1"/>
  <c r="AZ2190" i="24"/>
  <c r="BD2190" i="24" s="1"/>
  <c r="BA2191" i="24"/>
  <c r="BB2190" i="24"/>
  <c r="AZ2191" i="24"/>
  <c r="BD2191" i="24" s="1"/>
  <c r="BB2191" i="24"/>
  <c r="BA2192" i="24"/>
  <c r="BA2193" i="24"/>
  <c r="AZ2192" i="24"/>
  <c r="BD2192" i="24" s="1"/>
  <c r="BB2192" i="24"/>
  <c r="BB2193" i="24"/>
  <c r="AZ2193" i="24"/>
  <c r="BD2193" i="24" s="1"/>
  <c r="BA2194" i="24"/>
  <c r="BB2194" i="24"/>
  <c r="BA2195" i="24"/>
  <c r="AZ2194" i="24"/>
  <c r="BD2194" i="24" s="1"/>
  <c r="AZ2195" i="24"/>
  <c r="BD2195" i="24" s="1"/>
  <c r="BA2196" i="24"/>
  <c r="BB2195" i="24"/>
  <c r="AZ2196" i="24"/>
  <c r="BD2196" i="24" s="1"/>
  <c r="BB2196" i="24"/>
  <c r="BA2197" i="24"/>
  <c r="BA2198" i="24"/>
  <c r="BB2197" i="24"/>
  <c r="AZ2197" i="24"/>
  <c r="BD2197" i="24" s="1"/>
  <c r="AZ2198" i="24"/>
  <c r="BD2198" i="24" s="1"/>
  <c r="BA2199" i="24"/>
  <c r="BB2198" i="24"/>
  <c r="AZ2199" i="24"/>
  <c r="BD2199" i="24" s="1"/>
  <c r="BB2199" i="24"/>
  <c r="BA2200" i="24"/>
  <c r="BA2201" i="24"/>
  <c r="AZ2200" i="24"/>
  <c r="BD2200" i="24" s="1"/>
  <c r="BB2200" i="24"/>
  <c r="AZ2201" i="24"/>
  <c r="BD2201" i="24" s="1"/>
  <c r="BB2201" i="24"/>
  <c r="BA2202" i="24"/>
  <c r="BB2202" i="24"/>
  <c r="BA2203" i="24"/>
  <c r="AZ2202" i="24"/>
  <c r="BD2202" i="24" s="1"/>
  <c r="AZ2203" i="24"/>
  <c r="BD2203" i="24" s="1"/>
  <c r="BA2204" i="24"/>
  <c r="BB2203" i="24"/>
  <c r="AZ2204" i="24"/>
  <c r="BD2204" i="24" s="1"/>
  <c r="BB2204" i="24"/>
  <c r="BA2205" i="24"/>
  <c r="BA2206" i="24"/>
  <c r="BB2205" i="24"/>
  <c r="AZ2205" i="24"/>
  <c r="BD2205" i="24" s="1"/>
  <c r="AZ2206" i="24"/>
  <c r="BD2206" i="24" s="1"/>
  <c r="BA2207" i="24"/>
  <c r="BB2206" i="24"/>
  <c r="AZ2207" i="24"/>
  <c r="BD2207" i="24" s="1"/>
  <c r="BB2207" i="24"/>
  <c r="BA2208" i="24"/>
  <c r="BA2209" i="24"/>
  <c r="AZ2208" i="24"/>
  <c r="BD2208" i="24" s="1"/>
  <c r="BB2208" i="24"/>
  <c r="AZ2209" i="24"/>
  <c r="BD2209" i="24" s="1"/>
  <c r="BB2209" i="24"/>
  <c r="BA2210" i="24"/>
  <c r="BB2210" i="24"/>
  <c r="BA2211" i="24"/>
  <c r="AZ2210" i="24"/>
  <c r="BD2210" i="24" s="1"/>
  <c r="BA2212" i="24"/>
  <c r="AZ2211" i="24"/>
  <c r="BD2211" i="24" s="1"/>
  <c r="BB2211" i="24"/>
  <c r="AZ2212" i="24"/>
  <c r="BD2212" i="24" s="1"/>
  <c r="BB2212" i="24"/>
  <c r="BA2213" i="24"/>
  <c r="BB2213" i="24"/>
  <c r="BA2214" i="24"/>
  <c r="AZ2213" i="24"/>
  <c r="BD2213" i="24" s="1"/>
  <c r="BA2215" i="24"/>
  <c r="AZ2214" i="24"/>
  <c r="BD2214" i="24" s="1"/>
  <c r="BB2214" i="24"/>
  <c r="AZ2215" i="24"/>
  <c r="BD2215" i="24" s="1"/>
  <c r="BB2215" i="24"/>
  <c r="BA2216" i="24"/>
  <c r="BA2217" i="24"/>
  <c r="AZ2216" i="24"/>
  <c r="BD2216" i="24" s="1"/>
  <c r="BB2216" i="24"/>
  <c r="AZ2217" i="24"/>
  <c r="BD2217" i="24" s="1"/>
  <c r="BA2218" i="24"/>
  <c r="BB2217" i="24"/>
  <c r="BB2218" i="24"/>
  <c r="BA2219" i="24"/>
  <c r="AZ2218" i="24"/>
  <c r="BD2218" i="24" s="1"/>
  <c r="BA2220" i="24"/>
  <c r="AZ2219" i="24"/>
  <c r="BD2219" i="24" s="1"/>
  <c r="BB2219" i="24"/>
  <c r="BB2220" i="24"/>
  <c r="AZ2220" i="24"/>
  <c r="BD2220" i="24" s="1"/>
  <c r="BA2221" i="24"/>
  <c r="BB2221" i="24"/>
  <c r="BA2222" i="24"/>
  <c r="AZ2221" i="24"/>
  <c r="BD2221" i="24" s="1"/>
  <c r="AZ2222" i="24"/>
  <c r="BD2222" i="24" s="1"/>
  <c r="BA2223" i="24"/>
  <c r="BB2222" i="24"/>
  <c r="BB2223" i="24"/>
  <c r="AZ2223" i="24"/>
  <c r="BD2223" i="24" s="1"/>
  <c r="BA2224" i="24"/>
  <c r="BA2225" i="24"/>
  <c r="AZ2224" i="24"/>
  <c r="BD2224" i="24" s="1"/>
  <c r="BB2224" i="24"/>
  <c r="AZ2225" i="24"/>
  <c r="BD2225" i="24" s="1"/>
  <c r="BA2226" i="24"/>
  <c r="BB2225" i="24"/>
  <c r="BB2226" i="24"/>
  <c r="BA2227" i="24"/>
  <c r="AZ2226" i="24"/>
  <c r="BD2226" i="24" s="1"/>
  <c r="BA2228" i="24"/>
  <c r="AZ2227" i="24"/>
  <c r="BD2227" i="24" s="1"/>
  <c r="BB2227" i="24"/>
  <c r="AZ2228" i="24"/>
  <c r="BD2228" i="24" s="1"/>
  <c r="BB2228" i="24"/>
  <c r="BA2229" i="24"/>
  <c r="BB2229" i="24"/>
  <c r="BA2230" i="24"/>
  <c r="AZ2229" i="24"/>
  <c r="BD2229" i="24" s="1"/>
  <c r="AZ2230" i="24"/>
  <c r="BD2230" i="24" s="1"/>
  <c r="BA2231" i="24"/>
  <c r="BB2230" i="24"/>
  <c r="AZ2231" i="24"/>
  <c r="BD2231" i="24" s="1"/>
  <c r="BB2231" i="24"/>
  <c r="BA2232" i="24"/>
  <c r="BA2233" i="24"/>
  <c r="AZ2232" i="24"/>
  <c r="BD2232" i="24" s="1"/>
  <c r="BB2232" i="24"/>
  <c r="BA2234" i="24"/>
  <c r="AZ2233" i="24"/>
  <c r="BD2233" i="24" s="1"/>
  <c r="BB2233" i="24"/>
  <c r="BB2234" i="24"/>
  <c r="BA2235" i="24"/>
  <c r="AZ2234" i="24"/>
  <c r="BD2234" i="24" s="1"/>
  <c r="BA2236" i="24"/>
  <c r="AZ2235" i="24"/>
  <c r="BD2235" i="24" s="1"/>
  <c r="BB2235" i="24"/>
  <c r="BB2236" i="24"/>
  <c r="AZ2236" i="24"/>
  <c r="BD2236" i="24" s="1"/>
  <c r="BA2237" i="24"/>
  <c r="BB2237" i="24"/>
  <c r="BA2238" i="24"/>
  <c r="AZ2237" i="24"/>
  <c r="BD2237" i="24" s="1"/>
  <c r="AZ2238" i="24"/>
  <c r="BD2238" i="24" s="1"/>
  <c r="BA2239" i="24"/>
  <c r="BB2238" i="24"/>
  <c r="BB2239" i="24"/>
  <c r="AZ2239" i="24"/>
  <c r="BD2239" i="24" s="1"/>
  <c r="BA2240" i="24"/>
  <c r="BA2241" i="24"/>
  <c r="AZ2240" i="24"/>
  <c r="BD2240" i="24" s="1"/>
  <c r="BB2240" i="24"/>
  <c r="AZ2241" i="24"/>
  <c r="BD2241" i="24" s="1"/>
  <c r="BA2242" i="24"/>
  <c r="BB2241" i="24"/>
  <c r="BB2242" i="24"/>
  <c r="BA2243" i="24"/>
  <c r="AZ2242" i="24"/>
  <c r="BD2242" i="24" s="1"/>
  <c r="BA2244" i="24"/>
  <c r="AZ2243" i="24"/>
  <c r="BD2243" i="24" s="1"/>
  <c r="BB2243" i="24"/>
  <c r="AZ2244" i="24"/>
  <c r="BD2244" i="24" s="1"/>
  <c r="BB2244" i="24"/>
  <c r="BA2245" i="24"/>
  <c r="BB2245" i="24"/>
  <c r="BA2246" i="24"/>
  <c r="AZ2245" i="24"/>
  <c r="BD2245" i="24" s="1"/>
  <c r="AZ2246" i="24"/>
  <c r="BD2246" i="24" s="1"/>
  <c r="BA2247" i="24"/>
  <c r="BB2246" i="24"/>
  <c r="AZ2247" i="24"/>
  <c r="BD2247" i="24" s="1"/>
  <c r="BB2247" i="24"/>
  <c r="BA2248" i="24"/>
  <c r="BA2249" i="24"/>
  <c r="AZ2248" i="24"/>
  <c r="BD2248" i="24" s="1"/>
  <c r="BB2248" i="24"/>
  <c r="BA2250" i="24"/>
  <c r="AZ2249" i="24"/>
  <c r="BD2249" i="24" s="1"/>
  <c r="BB2249" i="24"/>
  <c r="BB2250" i="24"/>
  <c r="BA2251" i="24"/>
  <c r="AZ2250" i="24"/>
  <c r="BD2250" i="24" s="1"/>
  <c r="BA2252" i="24"/>
  <c r="AZ2251" i="24"/>
  <c r="BD2251" i="24" s="1"/>
  <c r="BB2251" i="24"/>
  <c r="BB2252" i="24"/>
  <c r="AZ2252" i="24"/>
  <c r="BD2252" i="24" s="1"/>
  <c r="BA2253" i="24"/>
  <c r="BB2253" i="24"/>
  <c r="BA2254" i="24"/>
  <c r="AZ2253" i="24"/>
  <c r="BD2253" i="24" s="1"/>
  <c r="AZ2254" i="24"/>
  <c r="BD2254" i="24" s="1"/>
  <c r="BA2255" i="24"/>
  <c r="BB2254" i="24"/>
  <c r="BB2255" i="24"/>
  <c r="AZ2255" i="24"/>
  <c r="BD2255" i="24" s="1"/>
  <c r="BA2256" i="24"/>
  <c r="BA2257" i="24"/>
  <c r="AZ2256" i="24"/>
  <c r="BD2256" i="24" s="1"/>
  <c r="BB2256" i="24"/>
  <c r="AZ2257" i="24"/>
  <c r="BD2257" i="24" s="1"/>
  <c r="BA2258" i="24"/>
  <c r="BB2257" i="24"/>
  <c r="BB2258" i="24"/>
  <c r="BA2259" i="24"/>
  <c r="AZ2258" i="24"/>
  <c r="BD2258" i="24" s="1"/>
  <c r="BA2260" i="24"/>
  <c r="AZ2259" i="24"/>
  <c r="BD2259" i="24" s="1"/>
  <c r="BB2259" i="24"/>
  <c r="AZ2260" i="24"/>
  <c r="BD2260" i="24" s="1"/>
  <c r="BB2260" i="24"/>
  <c r="BA2261" i="24"/>
  <c r="BB2261" i="24"/>
  <c r="BA2262" i="24"/>
  <c r="AZ2261" i="24"/>
  <c r="BD2261" i="24" s="1"/>
  <c r="AZ2262" i="24"/>
  <c r="BD2262" i="24" s="1"/>
  <c r="BA2263" i="24"/>
  <c r="BB2262" i="24"/>
  <c r="AZ2263" i="24"/>
  <c r="BD2263" i="24" s="1"/>
  <c r="BB2263" i="24"/>
  <c r="BA2264" i="24"/>
  <c r="BA2265" i="24"/>
  <c r="AZ2264" i="24"/>
  <c r="BD2264" i="24" s="1"/>
  <c r="BB2264" i="24"/>
  <c r="BA2266" i="24"/>
  <c r="AZ2265" i="24"/>
  <c r="BD2265" i="24" s="1"/>
  <c r="BB2265" i="24"/>
  <c r="BB2266" i="24"/>
  <c r="BA2267" i="24"/>
  <c r="AZ2266" i="24"/>
  <c r="BD2266" i="24" s="1"/>
  <c r="BA2268" i="24"/>
  <c r="AZ2267" i="24"/>
  <c r="BD2267" i="24" s="1"/>
  <c r="BB2267" i="24"/>
  <c r="AZ2268" i="24"/>
  <c r="BD2268" i="24" s="1"/>
  <c r="BB2268" i="24"/>
  <c r="BA2269" i="24"/>
  <c r="BB2269" i="24"/>
  <c r="BA2270" i="24"/>
  <c r="AZ2269" i="24"/>
  <c r="BD2269" i="24" s="1"/>
  <c r="BA2271" i="24"/>
  <c r="AZ2270" i="24"/>
  <c r="BD2270" i="24" s="1"/>
  <c r="BB2270" i="24"/>
  <c r="AZ2271" i="24"/>
  <c r="BD2271" i="24" s="1"/>
  <c r="BB2271" i="24"/>
  <c r="BA2272" i="24"/>
  <c r="BA2273" i="24"/>
  <c r="AZ2272" i="24"/>
  <c r="BD2272" i="24" s="1"/>
  <c r="BB2272" i="24"/>
  <c r="BA2274" i="24"/>
  <c r="AZ2273" i="24"/>
  <c r="BD2273" i="24" s="1"/>
  <c r="BB2273" i="24"/>
  <c r="BB2274" i="24"/>
  <c r="BA2275" i="24"/>
  <c r="AZ2274" i="24"/>
  <c r="BD2274" i="24" s="1"/>
  <c r="BA2276" i="24"/>
  <c r="AZ2275" i="24"/>
  <c r="BD2275" i="24" s="1"/>
  <c r="BB2275" i="24"/>
  <c r="AZ2276" i="24"/>
  <c r="BD2276" i="24" s="1"/>
  <c r="BB2276" i="24"/>
  <c r="BA2277" i="24"/>
  <c r="BB2277" i="24"/>
  <c r="BA2278" i="24"/>
  <c r="AZ2277" i="24"/>
  <c r="BD2277" i="24" s="1"/>
  <c r="BA2279" i="24"/>
  <c r="AZ2278" i="24"/>
  <c r="BD2278" i="24" s="1"/>
  <c r="BB2278" i="24"/>
  <c r="AZ2279" i="24"/>
  <c r="BD2279" i="24" s="1"/>
  <c r="BB2279" i="24"/>
  <c r="BA2280" i="24"/>
  <c r="BA2281" i="24"/>
  <c r="AZ2280" i="24"/>
  <c r="BD2280" i="24" s="1"/>
  <c r="BB2280" i="24"/>
  <c r="BA2282" i="24"/>
  <c r="AZ2281" i="24"/>
  <c r="BD2281" i="24" s="1"/>
  <c r="BB2281" i="24"/>
  <c r="BB2282" i="24"/>
  <c r="BA2283" i="24"/>
  <c r="AZ2282" i="24"/>
  <c r="BD2282" i="24" s="1"/>
  <c r="BA2284" i="24"/>
  <c r="AZ2283" i="24"/>
  <c r="BD2283" i="24" s="1"/>
  <c r="BB2283" i="24"/>
  <c r="AZ2284" i="24"/>
  <c r="BD2284" i="24" s="1"/>
  <c r="BB2284" i="24"/>
  <c r="BA2285" i="24"/>
  <c r="BB2285" i="24"/>
  <c r="BA2286" i="24"/>
  <c r="AZ2285" i="24"/>
  <c r="BD2285" i="24" s="1"/>
  <c r="BA2287" i="24"/>
  <c r="AZ2286" i="24"/>
  <c r="BD2286" i="24" s="1"/>
  <c r="BB2286" i="24"/>
  <c r="AZ2287" i="24"/>
  <c r="BD2287" i="24" s="1"/>
  <c r="BB2287" i="24"/>
  <c r="BA2288" i="24"/>
  <c r="BA2289" i="24"/>
  <c r="AZ2288" i="24"/>
  <c r="BD2288" i="24" s="1"/>
  <c r="BB2288" i="24"/>
  <c r="BA2290" i="24"/>
  <c r="AZ2289" i="24"/>
  <c r="BD2289" i="24" s="1"/>
  <c r="BB2289" i="24"/>
  <c r="BB2290" i="24"/>
  <c r="BA2291" i="24"/>
  <c r="AZ2290" i="24"/>
  <c r="BD2290" i="24" s="1"/>
  <c r="BA2292" i="24"/>
  <c r="AZ2291" i="24"/>
  <c r="BD2291" i="24" s="1"/>
  <c r="BB2291" i="24"/>
  <c r="AZ2292" i="24"/>
  <c r="BD2292" i="24" s="1"/>
  <c r="BB2292" i="24"/>
  <c r="BA2293" i="24"/>
  <c r="BB2293" i="24"/>
  <c r="BA2294" i="24"/>
  <c r="AZ2293" i="24"/>
  <c r="BD2293" i="24" s="1"/>
  <c r="BA2295" i="24"/>
  <c r="AZ2294" i="24"/>
  <c r="BD2294" i="24" s="1"/>
  <c r="BB2294" i="24"/>
  <c r="AZ2295" i="24"/>
  <c r="BD2295" i="24" s="1"/>
  <c r="BB2295" i="24"/>
  <c r="BA2296" i="24"/>
  <c r="BA2297" i="24"/>
  <c r="AZ2296" i="24"/>
  <c r="BD2296" i="24" s="1"/>
  <c r="BB2296" i="24"/>
  <c r="BA2298" i="24"/>
  <c r="AZ2297" i="24"/>
  <c r="BD2297" i="24" s="1"/>
  <c r="BB2297" i="24"/>
  <c r="BB2298" i="24"/>
  <c r="BA2299" i="24"/>
  <c r="AZ2298" i="24"/>
  <c r="BD2298" i="24" s="1"/>
  <c r="BA2300" i="24"/>
  <c r="AZ2299" i="24"/>
  <c r="BD2299" i="24" s="1"/>
  <c r="BB2299" i="24"/>
  <c r="AZ2300" i="24"/>
  <c r="BD2300" i="24" s="1"/>
  <c r="BB2300" i="24"/>
  <c r="BA2301" i="24"/>
  <c r="BB2301" i="24"/>
  <c r="BA2302" i="24"/>
  <c r="AZ2301" i="24"/>
  <c r="BD2301" i="24" s="1"/>
  <c r="BA2303" i="24"/>
  <c r="AZ2302" i="24"/>
  <c r="BD2302" i="24" s="1"/>
  <c r="BB2302" i="24"/>
  <c r="AZ2303" i="24"/>
  <c r="BD2303" i="24" s="1"/>
  <c r="BB2303" i="24"/>
  <c r="BA2304" i="24"/>
  <c r="BA2305" i="24"/>
  <c r="AZ2304" i="24"/>
  <c r="BD2304" i="24" s="1"/>
  <c r="BB2304" i="24"/>
  <c r="BA2306" i="24"/>
  <c r="AZ2305" i="24"/>
  <c r="BD2305" i="24" s="1"/>
  <c r="BB2305" i="24"/>
  <c r="BB2306" i="24"/>
  <c r="BA2307" i="24"/>
  <c r="AZ2306" i="24"/>
  <c r="BD2306" i="24" s="1"/>
  <c r="BA2308" i="24"/>
  <c r="AZ2307" i="24"/>
  <c r="BD2307" i="24" s="1"/>
  <c r="BB2307" i="24"/>
  <c r="AZ2308" i="24"/>
  <c r="BD2308" i="24" s="1"/>
  <c r="BB2308" i="24"/>
  <c r="BA2309" i="24"/>
  <c r="BB2309" i="24"/>
  <c r="BA2310" i="24"/>
  <c r="AZ2309" i="24"/>
  <c r="BD2309" i="24" s="1"/>
  <c r="BA2311" i="24"/>
  <c r="AZ2310" i="24"/>
  <c r="BD2310" i="24" s="1"/>
  <c r="BB2310" i="24"/>
  <c r="AZ2311" i="24"/>
  <c r="BD2311" i="24" s="1"/>
  <c r="BB2311" i="24"/>
  <c r="BA2312" i="24"/>
  <c r="BA2313" i="24"/>
  <c r="AZ2312" i="24"/>
  <c r="BD2312" i="24" s="1"/>
  <c r="BB2312" i="24"/>
  <c r="BA2314" i="24"/>
  <c r="AZ2313" i="24"/>
  <c r="BD2313" i="24" s="1"/>
  <c r="BB2313" i="24"/>
  <c r="BB2314" i="24"/>
  <c r="BA2315" i="24"/>
  <c r="AZ2314" i="24"/>
  <c r="BD2314" i="24" s="1"/>
  <c r="BA2316" i="24"/>
  <c r="AZ2315" i="24"/>
  <c r="BD2315" i="24" s="1"/>
  <c r="BB2315" i="24"/>
  <c r="AZ2316" i="24"/>
  <c r="BD2316" i="24" s="1"/>
  <c r="BB2316" i="24"/>
  <c r="BA2317" i="24"/>
  <c r="BB2317" i="24"/>
  <c r="BA2318" i="24"/>
  <c r="AZ2317" i="24"/>
  <c r="BD2317" i="24" s="1"/>
  <c r="BA2319" i="24"/>
  <c r="AZ2318" i="24"/>
  <c r="BD2318" i="24" s="1"/>
  <c r="BB2318" i="24"/>
  <c r="AZ2319" i="24"/>
  <c r="BD2319" i="24" s="1"/>
  <c r="BB2319" i="24"/>
  <c r="BA2320" i="24"/>
  <c r="BA2321" i="24"/>
  <c r="AZ2320" i="24"/>
  <c r="BD2320" i="24" s="1"/>
  <c r="BB2320" i="24"/>
  <c r="BA2322" i="24"/>
  <c r="AZ2321" i="24"/>
  <c r="BD2321" i="24" s="1"/>
  <c r="BB2321" i="24"/>
  <c r="BB2322" i="24"/>
  <c r="BA2323" i="24"/>
  <c r="AZ2322" i="24"/>
  <c r="BD2322" i="24" s="1"/>
  <c r="BA2324" i="24"/>
  <c r="AZ2323" i="24"/>
  <c r="BD2323" i="24" s="1"/>
  <c r="BB2323" i="24"/>
  <c r="AZ2324" i="24"/>
  <c r="BD2324" i="24" s="1"/>
  <c r="BB2324" i="24"/>
  <c r="BA2325" i="24"/>
  <c r="BB2325" i="24"/>
  <c r="BA2326" i="24"/>
  <c r="AZ2325" i="24"/>
  <c r="BD2325" i="24" s="1"/>
  <c r="BA2327" i="24"/>
  <c r="AZ2326" i="24"/>
  <c r="BD2326" i="24" s="1"/>
  <c r="BB2326" i="24"/>
  <c r="AZ2327" i="24"/>
  <c r="BD2327" i="24" s="1"/>
  <c r="BB2327" i="24"/>
  <c r="BA2328" i="24"/>
  <c r="BA2329" i="24"/>
  <c r="AZ2328" i="24"/>
  <c r="BD2328" i="24" s="1"/>
  <c r="BB2328" i="24"/>
  <c r="BA2330" i="24"/>
  <c r="AZ2329" i="24"/>
  <c r="BD2329" i="24" s="1"/>
  <c r="BB2329" i="24"/>
  <c r="BB2330" i="24"/>
  <c r="BA2331" i="24"/>
  <c r="AZ2330" i="24"/>
  <c r="BD2330" i="24" s="1"/>
  <c r="BA2332" i="24"/>
  <c r="AZ2331" i="24"/>
  <c r="BD2331" i="24" s="1"/>
  <c r="BB2331" i="24"/>
  <c r="AZ2332" i="24"/>
  <c r="BD2332" i="24" s="1"/>
  <c r="BB2332" i="24"/>
  <c r="BA2333" i="24"/>
  <c r="BB2333" i="24"/>
  <c r="BA2334" i="24"/>
  <c r="AZ2333" i="24"/>
  <c r="BD2333" i="24" s="1"/>
  <c r="BA2335" i="24"/>
  <c r="AZ2334" i="24"/>
  <c r="BD2334" i="24" s="1"/>
  <c r="BB2334" i="24"/>
  <c r="AZ2335" i="24"/>
  <c r="BD2335" i="24" s="1"/>
  <c r="BB2335" i="24"/>
  <c r="BA2336" i="24"/>
  <c r="BA2337" i="24"/>
  <c r="AZ2336" i="24"/>
  <c r="BD2336" i="24" s="1"/>
  <c r="BB2336" i="24"/>
  <c r="BA2338" i="24"/>
  <c r="AZ2337" i="24"/>
  <c r="BD2337" i="24" s="1"/>
  <c r="BB2337" i="24"/>
  <c r="BB2338" i="24"/>
  <c r="BA2339" i="24"/>
  <c r="AZ2338" i="24"/>
  <c r="BD2338" i="24" s="1"/>
  <c r="BA2340" i="24"/>
  <c r="AZ2339" i="24"/>
  <c r="BD2339" i="24" s="1"/>
  <c r="BB2339" i="24"/>
  <c r="AZ2340" i="24"/>
  <c r="BD2340" i="24" s="1"/>
  <c r="BB2340" i="24"/>
  <c r="BA2341" i="24"/>
  <c r="BB2341" i="24"/>
  <c r="BA2342" i="24"/>
  <c r="AZ2341" i="24"/>
  <c r="BD2341" i="24" s="1"/>
  <c r="BA2343" i="24"/>
  <c r="AZ2342" i="24"/>
  <c r="BD2342" i="24" s="1"/>
  <c r="BB2342" i="24"/>
  <c r="AZ2343" i="24"/>
  <c r="BD2343" i="24" s="1"/>
  <c r="BB2343" i="24"/>
  <c r="BA2344" i="24"/>
  <c r="BA2345" i="24"/>
  <c r="AZ2344" i="24"/>
  <c r="BD2344" i="24" s="1"/>
  <c r="BB2344" i="24"/>
  <c r="BA2346" i="24"/>
  <c r="AZ2345" i="24"/>
  <c r="BD2345" i="24" s="1"/>
  <c r="BB2345" i="24"/>
  <c r="BB2346" i="24"/>
  <c r="BA2347" i="24"/>
  <c r="AZ2346" i="24"/>
  <c r="BD2346" i="24" s="1"/>
  <c r="BA2348" i="24"/>
  <c r="AZ2347" i="24"/>
  <c r="BD2347" i="24" s="1"/>
  <c r="BB2347" i="24"/>
  <c r="AZ2348" i="24"/>
  <c r="BD2348" i="24" s="1"/>
  <c r="BB2348" i="24"/>
  <c r="BA2349" i="24"/>
  <c r="BB2349" i="24"/>
  <c r="BA2350" i="24"/>
  <c r="AZ2349" i="24"/>
  <c r="BD2349" i="24" s="1"/>
  <c r="BA2351" i="24"/>
  <c r="AZ2350" i="24"/>
  <c r="BD2350" i="24" s="1"/>
  <c r="BB2350" i="24"/>
  <c r="AZ2351" i="24"/>
  <c r="BD2351" i="24" s="1"/>
  <c r="BB2351" i="24"/>
  <c r="BA2352" i="24"/>
  <c r="BA2353" i="24"/>
  <c r="AZ2352" i="24"/>
  <c r="BD2352" i="24" s="1"/>
  <c r="BB2352" i="24"/>
  <c r="BA2354" i="24"/>
  <c r="AZ2353" i="24"/>
  <c r="BD2353" i="24" s="1"/>
  <c r="BB2353" i="24"/>
  <c r="BB2354" i="24"/>
  <c r="BA2355" i="24"/>
  <c r="AZ2354" i="24"/>
  <c r="BD2354" i="24" s="1"/>
  <c r="BA2356" i="24"/>
  <c r="AZ2355" i="24"/>
  <c r="BD2355" i="24" s="1"/>
  <c r="BB2355" i="24"/>
  <c r="AZ2356" i="24"/>
  <c r="BD2356" i="24" s="1"/>
  <c r="BB2356" i="24"/>
  <c r="BA2357" i="24"/>
  <c r="BB2357" i="24"/>
  <c r="BA2358" i="24"/>
  <c r="AZ2357" i="24"/>
  <c r="BD2357" i="24" s="1"/>
  <c r="BA2359" i="24"/>
  <c r="AZ2358" i="24"/>
  <c r="BD2358" i="24" s="1"/>
  <c r="BB2358" i="24"/>
  <c r="AZ2359" i="24"/>
  <c r="BD2359" i="24" s="1"/>
  <c r="BB2359" i="24"/>
  <c r="BA2360" i="24"/>
  <c r="BA2361" i="24"/>
  <c r="AZ2360" i="24"/>
  <c r="BD2360" i="24" s="1"/>
  <c r="BB2360" i="24"/>
  <c r="BA2362" i="24"/>
  <c r="AZ2361" i="24"/>
  <c r="BD2361" i="24" s="1"/>
  <c r="BB2361" i="24"/>
  <c r="BB2362" i="24"/>
  <c r="BA2363" i="24"/>
  <c r="AZ2362" i="24"/>
  <c r="BD2362" i="24" s="1"/>
  <c r="BA2364" i="24"/>
  <c r="AZ2363" i="24"/>
  <c r="BD2363" i="24" s="1"/>
  <c r="BB2363" i="24"/>
  <c r="AZ2364" i="24"/>
  <c r="BD2364" i="24" s="1"/>
  <c r="BB2364" i="24"/>
  <c r="BA2365" i="24"/>
  <c r="BB2365" i="24"/>
  <c r="BA2366" i="24"/>
  <c r="AZ2365" i="24"/>
  <c r="BD2365" i="24" s="1"/>
  <c r="AZ2366" i="24"/>
  <c r="BD2366" i="24" s="1"/>
  <c r="BB2366" i="24"/>
  <c r="O18" i="19" l="1"/>
  <c r="Q19" i="19"/>
  <c r="P19" i="19"/>
  <c r="Q17" i="19"/>
  <c r="P17" i="19"/>
  <c r="Q10" i="19"/>
  <c r="P10" i="19"/>
  <c r="P6" i="19"/>
  <c r="Q6" i="19"/>
  <c r="P13" i="19"/>
  <c r="Q13" i="19"/>
  <c r="P7" i="19"/>
  <c r="Q7" i="19"/>
  <c r="P11" i="19"/>
  <c r="Q11" i="19"/>
  <c r="P14" i="19"/>
  <c r="Q14" i="19"/>
  <c r="Q9" i="19"/>
  <c r="P9" i="19"/>
  <c r="Q12" i="19"/>
  <c r="P12" i="19"/>
  <c r="Q15" i="19"/>
  <c r="P15" i="19"/>
  <c r="P16" i="19"/>
  <c r="Q16" i="19"/>
  <c r="P8" i="19"/>
  <c r="Q8" i="19"/>
  <c r="L71" i="14"/>
  <c r="L68" i="14"/>
  <c r="L70" i="14"/>
  <c r="L67" i="14"/>
  <c r="L65" i="14"/>
  <c r="L66" i="14"/>
  <c r="L69" i="14"/>
  <c r="U4" i="16"/>
  <c r="U8" i="16"/>
  <c r="U6" i="16"/>
  <c r="U7" i="16"/>
  <c r="U5" i="16"/>
  <c r="O4" i="14"/>
  <c r="O5" i="14"/>
  <c r="O6" i="14"/>
  <c r="O7" i="14"/>
  <c r="O8" i="14"/>
  <c r="O9" i="14"/>
  <c r="O10" i="14"/>
  <c r="O11" i="14"/>
  <c r="O12" i="14"/>
  <c r="O13" i="14"/>
  <c r="O14" i="14"/>
  <c r="O15" i="14"/>
  <c r="O16" i="14"/>
  <c r="O17" i="14"/>
  <c r="O18" i="14"/>
  <c r="O19" i="14"/>
  <c r="O20" i="14"/>
  <c r="O21" i="14"/>
  <c r="O22" i="14"/>
  <c r="O23" i="14"/>
  <c r="O24" i="14"/>
  <c r="O25" i="14"/>
  <c r="O26" i="14"/>
  <c r="O27" i="14"/>
  <c r="O28" i="14"/>
  <c r="O29" i="14"/>
  <c r="O30" i="14"/>
  <c r="O31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T7" i="16"/>
  <c r="T6" i="16"/>
  <c r="T8" i="16"/>
  <c r="K5" i="16"/>
  <c r="V8" i="16"/>
  <c r="V5" i="16"/>
  <c r="V7" i="16"/>
  <c r="K6" i="16"/>
  <c r="K8" i="16"/>
  <c r="V4" i="16"/>
  <c r="J4" i="16"/>
  <c r="J8" i="16"/>
  <c r="J6" i="16"/>
  <c r="BA4" i="19"/>
  <c r="J7" i="16"/>
  <c r="J5" i="16"/>
  <c r="V6" i="16"/>
  <c r="BA5" i="19"/>
  <c r="BA6" i="19"/>
  <c r="BA7" i="19"/>
  <c r="BA8" i="19"/>
  <c r="BA9" i="19"/>
  <c r="BA10" i="19"/>
  <c r="BA11" i="19"/>
  <c r="BA12" i="19"/>
  <c r="BA13" i="19"/>
  <c r="BA14" i="19"/>
  <c r="BA15" i="19"/>
  <c r="BA16" i="19"/>
  <c r="BA17" i="19"/>
  <c r="BA18" i="19"/>
  <c r="BA19" i="19"/>
  <c r="BA20" i="19"/>
  <c r="BA21" i="19"/>
  <c r="BA22" i="19"/>
  <c r="BA23" i="19"/>
  <c r="BA24" i="19"/>
  <c r="BA25" i="19"/>
  <c r="BA26" i="19"/>
  <c r="BA27" i="19"/>
  <c r="BA28" i="19"/>
  <c r="BA29" i="19"/>
  <c r="BA30" i="19"/>
  <c r="BA31" i="19"/>
  <c r="BA32" i="19"/>
  <c r="BA33" i="19"/>
  <c r="BA34" i="19"/>
  <c r="BA35" i="19"/>
  <c r="BA36" i="19"/>
  <c r="BA37" i="19"/>
  <c r="BA38" i="19"/>
  <c r="BA39" i="19"/>
  <c r="BA40" i="19"/>
  <c r="BA41" i="19"/>
  <c r="BA42" i="19"/>
  <c r="BA43" i="19"/>
  <c r="BA44" i="19"/>
  <c r="BA45" i="19"/>
  <c r="BA46" i="19"/>
  <c r="BA47" i="19"/>
  <c r="BA48" i="19"/>
  <c r="BA49" i="19"/>
  <c r="BA50" i="19"/>
  <c r="BA51" i="19"/>
  <c r="BA52" i="19"/>
  <c r="BA53" i="19"/>
  <c r="BA54" i="19"/>
  <c r="BA55" i="19"/>
  <c r="BA56" i="19"/>
  <c r="BA57" i="19"/>
  <c r="BA58" i="19"/>
  <c r="BA59" i="19"/>
  <c r="BA60" i="19"/>
  <c r="BA61" i="19"/>
  <c r="BA62" i="19"/>
  <c r="BA63" i="19"/>
  <c r="BA64" i="19"/>
  <c r="BA65" i="19"/>
  <c r="BA66" i="19"/>
  <c r="BA67" i="19"/>
  <c r="BA68" i="19"/>
  <c r="BA69" i="19"/>
  <c r="BA70" i="19"/>
  <c r="BA71" i="19"/>
  <c r="BA72" i="19"/>
  <c r="BA73" i="19"/>
  <c r="BA74" i="19"/>
  <c r="BA75" i="19"/>
  <c r="BA76" i="19"/>
  <c r="BA77" i="19"/>
  <c r="BA78" i="19"/>
  <c r="BA79" i="19"/>
  <c r="BA80" i="19"/>
  <c r="BA81" i="19"/>
  <c r="BA82" i="19"/>
  <c r="BA83" i="19"/>
  <c r="BA84" i="19"/>
  <c r="BA85" i="19"/>
  <c r="BA86" i="19"/>
  <c r="BA87" i="19"/>
  <c r="BA88" i="19"/>
  <c r="BA89" i="19"/>
  <c r="BA90" i="19"/>
  <c r="BA91" i="19"/>
  <c r="BA92" i="19"/>
  <c r="BA93" i="19"/>
  <c r="BA94" i="19"/>
  <c r="BA95" i="19"/>
  <c r="BA96" i="19"/>
  <c r="BA97" i="19"/>
  <c r="BA98" i="19"/>
  <c r="BA99" i="19"/>
  <c r="BA100" i="19"/>
  <c r="BA101" i="19"/>
  <c r="BA102" i="19"/>
  <c r="BA103" i="19"/>
  <c r="BA104" i="19"/>
  <c r="BA105" i="19"/>
  <c r="BA106" i="19"/>
  <c r="BA107" i="19"/>
  <c r="BA108" i="19"/>
  <c r="BA109" i="19"/>
  <c r="BA110" i="19"/>
  <c r="BA111" i="19"/>
  <c r="BA112" i="19"/>
  <c r="BA113" i="19"/>
  <c r="BA114" i="19"/>
  <c r="BA115" i="19"/>
  <c r="BA116" i="19"/>
  <c r="BA117" i="19"/>
  <c r="BA118" i="19"/>
  <c r="BA119" i="19"/>
  <c r="BA120" i="19"/>
  <c r="BA121" i="19"/>
  <c r="BA122" i="19"/>
  <c r="BA123" i="19"/>
  <c r="BA124" i="19"/>
  <c r="BA125" i="19"/>
  <c r="BA126" i="19"/>
  <c r="BA127" i="19"/>
  <c r="BA128" i="19"/>
  <c r="BA129" i="19"/>
  <c r="BA130" i="19"/>
  <c r="BA131" i="19"/>
  <c r="BA132" i="19"/>
  <c r="BA133" i="19"/>
  <c r="BA134" i="19"/>
  <c r="BA135" i="19"/>
  <c r="BA136" i="19"/>
  <c r="BA137" i="19"/>
  <c r="BA138" i="19"/>
  <c r="BA139" i="19"/>
  <c r="BA140" i="19"/>
  <c r="BA141" i="19"/>
  <c r="BA142" i="19"/>
  <c r="BA143" i="19"/>
  <c r="BA144" i="19"/>
  <c r="BA145" i="19"/>
  <c r="BA146" i="19"/>
  <c r="BA147" i="19"/>
  <c r="BA148" i="19"/>
  <c r="BA149" i="19"/>
  <c r="BA150" i="19"/>
  <c r="BA151" i="19"/>
  <c r="BA152" i="19"/>
  <c r="BA153" i="19"/>
  <c r="BA154" i="19"/>
  <c r="BA155" i="19"/>
  <c r="BA156" i="19"/>
  <c r="BA157" i="19"/>
  <c r="BA158" i="19"/>
  <c r="BA159" i="19"/>
  <c r="BA160" i="19"/>
  <c r="BA161" i="19"/>
  <c r="BA162" i="19"/>
  <c r="BA163" i="19"/>
  <c r="BA164" i="19"/>
  <c r="BA165" i="19"/>
  <c r="BA166" i="19"/>
  <c r="BA167" i="19"/>
  <c r="BA168" i="19"/>
  <c r="BA169" i="19"/>
  <c r="BA170" i="19"/>
  <c r="BA171" i="19"/>
  <c r="BA172" i="19"/>
  <c r="BA173" i="19"/>
  <c r="BA174" i="19"/>
  <c r="BA175" i="19"/>
  <c r="BA176" i="19"/>
  <c r="BA177" i="19"/>
  <c r="BA178" i="19"/>
  <c r="BA179" i="19"/>
  <c r="BA180" i="19"/>
  <c r="BA181" i="19"/>
  <c r="BA182" i="19"/>
  <c r="BA183" i="19"/>
  <c r="BA184" i="19"/>
  <c r="BA185" i="19"/>
  <c r="BA186" i="19"/>
  <c r="BA187" i="19"/>
  <c r="BA188" i="19"/>
  <c r="BA189" i="19"/>
  <c r="BA190" i="19"/>
  <c r="BA191" i="19"/>
  <c r="BA192" i="19"/>
  <c r="BA193" i="19"/>
  <c r="BA194" i="19"/>
  <c r="BA195" i="19"/>
  <c r="BA196" i="19"/>
  <c r="BA197" i="19"/>
  <c r="BA198" i="19"/>
  <c r="BA199" i="19"/>
  <c r="BA200" i="19"/>
  <c r="BA201" i="19"/>
  <c r="BA202" i="19"/>
  <c r="BA203" i="19"/>
  <c r="BA204" i="19"/>
  <c r="BA205" i="19"/>
  <c r="BA206" i="19"/>
  <c r="BA207" i="19"/>
  <c r="BA208" i="19"/>
  <c r="BA209" i="19"/>
  <c r="BA210" i="19"/>
  <c r="BA211" i="19"/>
  <c r="BA212" i="19"/>
  <c r="BA213" i="19"/>
  <c r="BA214" i="19"/>
  <c r="BA215" i="19"/>
  <c r="BA216" i="19"/>
  <c r="BA217" i="19"/>
  <c r="BA218" i="19"/>
  <c r="BA219" i="19"/>
  <c r="BA220" i="19"/>
  <c r="BA221" i="19"/>
  <c r="BA222" i="19"/>
  <c r="BA223" i="19"/>
  <c r="BA224" i="19"/>
  <c r="BA225" i="19"/>
  <c r="BA226" i="19"/>
  <c r="BA227" i="19"/>
  <c r="BA228" i="19"/>
  <c r="BA229" i="19"/>
  <c r="BA230" i="19"/>
  <c r="BA231" i="19"/>
  <c r="BA232" i="19"/>
  <c r="BA233" i="19"/>
  <c r="BA234" i="19"/>
  <c r="BA235" i="19"/>
  <c r="BA236" i="19"/>
  <c r="BA237" i="19"/>
  <c r="BA238" i="19"/>
  <c r="BA239" i="19"/>
  <c r="BA240" i="19"/>
  <c r="BA241" i="19"/>
  <c r="BA242" i="19"/>
  <c r="BA243" i="19"/>
  <c r="BA244" i="19"/>
  <c r="BA245" i="19"/>
  <c r="BA246" i="19"/>
  <c r="BA247" i="19"/>
  <c r="BA248" i="19"/>
  <c r="BA249" i="19"/>
  <c r="BA250" i="19"/>
  <c r="BA251" i="19"/>
  <c r="BA252" i="19"/>
  <c r="BA253" i="19"/>
  <c r="BA254" i="19"/>
  <c r="BA255" i="19"/>
  <c r="BA256" i="19"/>
  <c r="BA257" i="19"/>
  <c r="BA258" i="19"/>
  <c r="BA259" i="19"/>
  <c r="BA260" i="19"/>
  <c r="BA261" i="19"/>
  <c r="BA262" i="19"/>
  <c r="BA263" i="19"/>
  <c r="BA264" i="19"/>
  <c r="BA265" i="19"/>
  <c r="BA266" i="19"/>
  <c r="BA267" i="19"/>
  <c r="BA268" i="19"/>
  <c r="BA269" i="19"/>
  <c r="BA270" i="19"/>
  <c r="BA271" i="19"/>
  <c r="BA272" i="19"/>
  <c r="BA273" i="19"/>
  <c r="BA274" i="19"/>
  <c r="BA275" i="19"/>
  <c r="BA276" i="19"/>
  <c r="BA277" i="19"/>
  <c r="BA278" i="19"/>
  <c r="BA279" i="19"/>
  <c r="BA280" i="19"/>
  <c r="BA281" i="19"/>
  <c r="BA282" i="19"/>
  <c r="BA283" i="19"/>
  <c r="BA284" i="19"/>
  <c r="BA285" i="19"/>
  <c r="BA286" i="19"/>
  <c r="BA287" i="19"/>
  <c r="BA288" i="19"/>
  <c r="BA289" i="19"/>
  <c r="BA290" i="19"/>
  <c r="BA291" i="19"/>
  <c r="BA292" i="19"/>
  <c r="BA293" i="19"/>
  <c r="BA294" i="19"/>
  <c r="BA295" i="19"/>
  <c r="BA296" i="19"/>
  <c r="BA297" i="19"/>
  <c r="BA298" i="19"/>
  <c r="BA299" i="19"/>
  <c r="BA300" i="19"/>
  <c r="BA301" i="19"/>
  <c r="BA302" i="19"/>
  <c r="BA303" i="19"/>
  <c r="BA304" i="19"/>
  <c r="BA305" i="19"/>
  <c r="BA306" i="19"/>
  <c r="BA307" i="19"/>
  <c r="BA308" i="19"/>
  <c r="BA309" i="19"/>
  <c r="BA310" i="19"/>
  <c r="BA311" i="19"/>
  <c r="BA312" i="19"/>
  <c r="BA313" i="19"/>
  <c r="BA314" i="19"/>
  <c r="BA315" i="19"/>
  <c r="BA316" i="19"/>
  <c r="BA317" i="19"/>
  <c r="BA318" i="19"/>
  <c r="BA319" i="19"/>
  <c r="BA320" i="19"/>
  <c r="BA321" i="19"/>
  <c r="BA322" i="19"/>
  <c r="BA323" i="19"/>
  <c r="BA324" i="19"/>
  <c r="BA325" i="19"/>
  <c r="BA326" i="19"/>
  <c r="BA327" i="19"/>
  <c r="BA328" i="19"/>
  <c r="BA329" i="19"/>
  <c r="BA330" i="19"/>
  <c r="BA331" i="19"/>
  <c r="BA332" i="19"/>
  <c r="BA333" i="19"/>
  <c r="BA334" i="19"/>
  <c r="BA335" i="19"/>
  <c r="BA336" i="19"/>
  <c r="BA337" i="19"/>
  <c r="BA338" i="19"/>
  <c r="BA339" i="19"/>
  <c r="BA340" i="19"/>
  <c r="BA341" i="19"/>
  <c r="BA342" i="19"/>
  <c r="BA343" i="19"/>
  <c r="BA344" i="19"/>
  <c r="BA345" i="19"/>
  <c r="BA346" i="19"/>
  <c r="BA347" i="19"/>
  <c r="BA348" i="19"/>
  <c r="BA349" i="19"/>
  <c r="BA350" i="19"/>
  <c r="BA351" i="19"/>
  <c r="BA352" i="19"/>
  <c r="BA353" i="19"/>
  <c r="BA354" i="19"/>
  <c r="BA355" i="19"/>
  <c r="BA356" i="19"/>
  <c r="BA357" i="19"/>
  <c r="BA358" i="19"/>
  <c r="BA359" i="19"/>
  <c r="BA360" i="19"/>
  <c r="BA361" i="19"/>
  <c r="BA362" i="19"/>
  <c r="BA363" i="19"/>
  <c r="BA364" i="19"/>
  <c r="BA365" i="19"/>
  <c r="BA366" i="19"/>
  <c r="BA367" i="19"/>
  <c r="BA368" i="19"/>
  <c r="BA369" i="19"/>
  <c r="BA370" i="19"/>
  <c r="BA371" i="19"/>
  <c r="BA372" i="19"/>
  <c r="BA373" i="19"/>
  <c r="BA374" i="19"/>
  <c r="BA375" i="19"/>
  <c r="BA376" i="19"/>
  <c r="BA377" i="19"/>
  <c r="BA378" i="19"/>
  <c r="BA379" i="19"/>
  <c r="BA380" i="19"/>
  <c r="BA381" i="19"/>
  <c r="BA382" i="19"/>
  <c r="BA383" i="19"/>
  <c r="BA384" i="19"/>
  <c r="BA385" i="19"/>
  <c r="BA386" i="19"/>
  <c r="BA387" i="19"/>
  <c r="BA388" i="19"/>
  <c r="BA389" i="19"/>
  <c r="BA390" i="19"/>
  <c r="BA391" i="19"/>
  <c r="BA392" i="19"/>
  <c r="BA393" i="19"/>
  <c r="BA394" i="19"/>
  <c r="BA395" i="19"/>
  <c r="BA396" i="19"/>
  <c r="BA397" i="19"/>
  <c r="BA398" i="19"/>
  <c r="BA399" i="19"/>
  <c r="BA400" i="19"/>
  <c r="BA401" i="19"/>
  <c r="BA402" i="19"/>
  <c r="BA403" i="19"/>
  <c r="BA404" i="19"/>
  <c r="BA405" i="19"/>
  <c r="BA406" i="19"/>
  <c r="BA407" i="19"/>
  <c r="BA408" i="19"/>
  <c r="BA409" i="19"/>
  <c r="BA410" i="19"/>
  <c r="BA411" i="19"/>
  <c r="BA412" i="19"/>
  <c r="BA413" i="19"/>
  <c r="BA414" i="19"/>
  <c r="BA415" i="19"/>
  <c r="BA416" i="19"/>
  <c r="BA417" i="19"/>
  <c r="BA418" i="19"/>
  <c r="BA419" i="19"/>
  <c r="BA420" i="19"/>
  <c r="BA421" i="19"/>
  <c r="BA422" i="19"/>
  <c r="BA423" i="19"/>
  <c r="BA424" i="19"/>
  <c r="BA425" i="19"/>
  <c r="BA426" i="19"/>
  <c r="BA427" i="19"/>
  <c r="BA428" i="19"/>
  <c r="BA429" i="19"/>
  <c r="BA430" i="19"/>
  <c r="BA431" i="19"/>
  <c r="BA432" i="19"/>
  <c r="BA433" i="19"/>
  <c r="BA434" i="19"/>
  <c r="BA435" i="19"/>
  <c r="BA436" i="19"/>
  <c r="BA437" i="19"/>
  <c r="BA438" i="19"/>
  <c r="BA439" i="19"/>
  <c r="BA440" i="19"/>
  <c r="BA441" i="19"/>
  <c r="BA442" i="19"/>
  <c r="BA443" i="19"/>
  <c r="BA444" i="19"/>
  <c r="BA445" i="19"/>
  <c r="BA446" i="19"/>
  <c r="BA447" i="19"/>
  <c r="BA448" i="19"/>
  <c r="BA449" i="19"/>
  <c r="BA450" i="19"/>
  <c r="BA451" i="19"/>
  <c r="BA452" i="19"/>
  <c r="BA453" i="19"/>
  <c r="BA454" i="19"/>
  <c r="BA455" i="19"/>
  <c r="BA456" i="19"/>
  <c r="BA457" i="19"/>
  <c r="BA458" i="19"/>
  <c r="BA459" i="19"/>
  <c r="BA460" i="19"/>
  <c r="BA461" i="19"/>
  <c r="BA462" i="19"/>
  <c r="BA463" i="19"/>
  <c r="BA464" i="19"/>
  <c r="BA465" i="19"/>
  <c r="BA466" i="19"/>
  <c r="BA467" i="19"/>
  <c r="BA468" i="19"/>
  <c r="BA469" i="19"/>
  <c r="BA470" i="19"/>
  <c r="BA471" i="19"/>
  <c r="BA472" i="19"/>
  <c r="BA473" i="19"/>
  <c r="BA474" i="19"/>
  <c r="BA475" i="19"/>
  <c r="BA476" i="19"/>
  <c r="BA477" i="19"/>
  <c r="BA478" i="19"/>
  <c r="BA479" i="19"/>
  <c r="BA480" i="19"/>
  <c r="BA481" i="19"/>
  <c r="BA482" i="19"/>
  <c r="BA483" i="19"/>
  <c r="BA484" i="19"/>
  <c r="BA485" i="19"/>
  <c r="BA486" i="19"/>
  <c r="BA487" i="19"/>
  <c r="BA488" i="19"/>
  <c r="BA489" i="19"/>
  <c r="BA490" i="19"/>
  <c r="BA491" i="19"/>
  <c r="BA492" i="19"/>
  <c r="BA493" i="19"/>
  <c r="BA494" i="19"/>
  <c r="BA495" i="19"/>
  <c r="BA496" i="19"/>
  <c r="BA497" i="19"/>
  <c r="BA498" i="19"/>
  <c r="BA499" i="19"/>
  <c r="BA500" i="19"/>
  <c r="BA501" i="19"/>
  <c r="BA502" i="19"/>
  <c r="BA503" i="19"/>
  <c r="BA504" i="19"/>
  <c r="BA505" i="19"/>
  <c r="BA506" i="19"/>
  <c r="BA507" i="19"/>
  <c r="BA508" i="19"/>
  <c r="BA509" i="19"/>
  <c r="BA510" i="19"/>
  <c r="BA511" i="19"/>
  <c r="BA512" i="19"/>
  <c r="BA513" i="19"/>
  <c r="BA514" i="19"/>
  <c r="BA515" i="19"/>
  <c r="BA516" i="19"/>
  <c r="BA517" i="19"/>
  <c r="BA518" i="19"/>
  <c r="BA519" i="19"/>
  <c r="BA520" i="19"/>
  <c r="BA521" i="19"/>
  <c r="BA522" i="19"/>
  <c r="BA523" i="19"/>
  <c r="BA524" i="19"/>
  <c r="BA525" i="19"/>
  <c r="BA526" i="19"/>
  <c r="BA527" i="19"/>
  <c r="BA528" i="19"/>
  <c r="BA529" i="19"/>
  <c r="BA530" i="19"/>
  <c r="BA531" i="19"/>
  <c r="BA532" i="19"/>
  <c r="BA533" i="19"/>
  <c r="BA534" i="19"/>
  <c r="BA535" i="19"/>
  <c r="BA536" i="19"/>
  <c r="BA537" i="19"/>
  <c r="BA538" i="19"/>
  <c r="BA539" i="19"/>
  <c r="BA540" i="19"/>
  <c r="BA541" i="19"/>
  <c r="BA542" i="19"/>
  <c r="BA543" i="19"/>
  <c r="BA544" i="19"/>
  <c r="BA545" i="19"/>
  <c r="BA546" i="19"/>
  <c r="BA547" i="19"/>
  <c r="BA548" i="19"/>
  <c r="BA549" i="19"/>
  <c r="BA550" i="19"/>
  <c r="BA551" i="19"/>
  <c r="BA552" i="19"/>
  <c r="BA553" i="19"/>
  <c r="BA554" i="19"/>
  <c r="BA555" i="19"/>
  <c r="BA556" i="19"/>
  <c r="BA557" i="19"/>
  <c r="BA558" i="19"/>
  <c r="BA559" i="19"/>
  <c r="BA560" i="19"/>
  <c r="BA561" i="19"/>
  <c r="BA562" i="19"/>
  <c r="BA563" i="19"/>
  <c r="BA564" i="19"/>
  <c r="BA565" i="19"/>
  <c r="BA566" i="19"/>
  <c r="BA567" i="19"/>
  <c r="BA568" i="19"/>
  <c r="BA569" i="19"/>
  <c r="BA570" i="19"/>
  <c r="BA571" i="19"/>
  <c r="BA572" i="19"/>
  <c r="BA573" i="19"/>
  <c r="BA574" i="19"/>
  <c r="BA575" i="19"/>
  <c r="BA576" i="19"/>
  <c r="BA577" i="19"/>
  <c r="BA578" i="19"/>
  <c r="BA579" i="19"/>
  <c r="BA580" i="19"/>
  <c r="BA581" i="19"/>
  <c r="BA582" i="19"/>
  <c r="BA583" i="19"/>
  <c r="BA584" i="19"/>
  <c r="BA585" i="19"/>
  <c r="BA586" i="19"/>
  <c r="BA587" i="19"/>
  <c r="BA588" i="19"/>
  <c r="BA589" i="19"/>
  <c r="BA590" i="19"/>
  <c r="BA591" i="19"/>
  <c r="BA592" i="19"/>
  <c r="BA593" i="19"/>
  <c r="BA594" i="19"/>
  <c r="BA595" i="19"/>
  <c r="BA596" i="19"/>
  <c r="BA597" i="19"/>
  <c r="BA598" i="19"/>
  <c r="BA599" i="19"/>
  <c r="BA600" i="19"/>
  <c r="BA601" i="19"/>
  <c r="BA602" i="19"/>
  <c r="BA603" i="19"/>
  <c r="BA604" i="19"/>
  <c r="BA605" i="19"/>
  <c r="BA606" i="19"/>
  <c r="BA607" i="19"/>
  <c r="BA608" i="19"/>
  <c r="BA609" i="19"/>
  <c r="BA610" i="19"/>
  <c r="BA611" i="19"/>
  <c r="BA612" i="19"/>
  <c r="BA613" i="19"/>
  <c r="BA614" i="19"/>
  <c r="BA615" i="19"/>
  <c r="BA616" i="19"/>
  <c r="BA617" i="19"/>
  <c r="BA618" i="19"/>
  <c r="BA619" i="19"/>
  <c r="BA620" i="19"/>
  <c r="BA621" i="19"/>
  <c r="BA622" i="19"/>
  <c r="BA623" i="19"/>
  <c r="BA624" i="19"/>
  <c r="BA625" i="19"/>
  <c r="BA626" i="19"/>
  <c r="BA627" i="19"/>
  <c r="BA628" i="19"/>
  <c r="BA629" i="19"/>
  <c r="BA630" i="19"/>
  <c r="BA631" i="19"/>
  <c r="BA632" i="19"/>
  <c r="BA633" i="19"/>
  <c r="BA634" i="19"/>
  <c r="BA635" i="19"/>
  <c r="BA636" i="19"/>
  <c r="BA637" i="19"/>
  <c r="BA638" i="19"/>
  <c r="BA639" i="19"/>
  <c r="BA640" i="19"/>
  <c r="BA641" i="19"/>
  <c r="BA642" i="19"/>
  <c r="BA643" i="19"/>
  <c r="BA644" i="19"/>
  <c r="BA645" i="19"/>
  <c r="BA646" i="19"/>
  <c r="BA647" i="19"/>
  <c r="BA648" i="19"/>
  <c r="BA649" i="19"/>
  <c r="BA650" i="19"/>
  <c r="BA651" i="19"/>
  <c r="BA652" i="19"/>
  <c r="BA653" i="19"/>
  <c r="BA654" i="19"/>
  <c r="BA655" i="19"/>
  <c r="BA656" i="19"/>
  <c r="BA657" i="19"/>
  <c r="BA658" i="19"/>
  <c r="BA659" i="19"/>
  <c r="BA660" i="19"/>
  <c r="BA661" i="19"/>
  <c r="BA662" i="19"/>
  <c r="BA663" i="19"/>
  <c r="BA664" i="19"/>
  <c r="BA665" i="19"/>
  <c r="BA666" i="19"/>
  <c r="BA667" i="19"/>
  <c r="BA668" i="19"/>
  <c r="BA669" i="19"/>
  <c r="BA670" i="19"/>
  <c r="BA671" i="19"/>
  <c r="BA672" i="19"/>
  <c r="BA673" i="19"/>
  <c r="BA674" i="19"/>
  <c r="BA675" i="19"/>
  <c r="BA676" i="19"/>
  <c r="BA677" i="19"/>
  <c r="BA678" i="19"/>
  <c r="BA679" i="19"/>
  <c r="BA680" i="19"/>
  <c r="BA681" i="19"/>
  <c r="BA682" i="19"/>
  <c r="BA683" i="19"/>
  <c r="BA684" i="19"/>
  <c r="BA685" i="19"/>
  <c r="BA686" i="19"/>
  <c r="BA687" i="19"/>
  <c r="BA688" i="19"/>
  <c r="BA689" i="19"/>
  <c r="BA690" i="19"/>
  <c r="BA691" i="19"/>
  <c r="BA692" i="19"/>
  <c r="BA693" i="19"/>
  <c r="BA694" i="19"/>
  <c r="BA695" i="19"/>
  <c r="BA696" i="19"/>
  <c r="BA697" i="19"/>
  <c r="BA698" i="19"/>
  <c r="BA699" i="19"/>
  <c r="BA700" i="19"/>
  <c r="BA701" i="19"/>
  <c r="BA702" i="19"/>
  <c r="BA703" i="19"/>
  <c r="BA704" i="19"/>
  <c r="BA705" i="19"/>
  <c r="BA706" i="19"/>
  <c r="BA707" i="19"/>
  <c r="BA708" i="19"/>
  <c r="BA709" i="19"/>
  <c r="BA710" i="19"/>
  <c r="BA711" i="19"/>
  <c r="BA712" i="19"/>
  <c r="BA713" i="19"/>
  <c r="BA714" i="19"/>
  <c r="BA715" i="19"/>
  <c r="BA716" i="19"/>
  <c r="BA717" i="19"/>
  <c r="BA718" i="19"/>
  <c r="BA719" i="19"/>
  <c r="BA720" i="19"/>
  <c r="BA721" i="19"/>
  <c r="BA722" i="19"/>
  <c r="BA723" i="19"/>
  <c r="BA724" i="19"/>
  <c r="BA725" i="19"/>
  <c r="BA726" i="19"/>
  <c r="BA727" i="19"/>
  <c r="BA728" i="19"/>
  <c r="BA729" i="19"/>
  <c r="BA730" i="19"/>
  <c r="BA731" i="19"/>
  <c r="BA732" i="19"/>
  <c r="BA733" i="19"/>
  <c r="BA734" i="19"/>
  <c r="BA735" i="19"/>
  <c r="BA736" i="19"/>
  <c r="BA737" i="19"/>
  <c r="BA738" i="19"/>
  <c r="BA739" i="19"/>
  <c r="BA740" i="19"/>
  <c r="BA741" i="19"/>
  <c r="BA742" i="19"/>
  <c r="BA743" i="19"/>
  <c r="BA744" i="19"/>
  <c r="BA745" i="19"/>
  <c r="BA746" i="19"/>
  <c r="BA747" i="19"/>
  <c r="BA748" i="19"/>
  <c r="BA749" i="19"/>
  <c r="BA750" i="19"/>
  <c r="BA751" i="19"/>
  <c r="BA752" i="19"/>
  <c r="BA753" i="19"/>
  <c r="BA754" i="19"/>
  <c r="BA755" i="19"/>
  <c r="BA756" i="19"/>
  <c r="BA757" i="19"/>
  <c r="BA758" i="19"/>
  <c r="BA759" i="19"/>
  <c r="BA760" i="19"/>
  <c r="BA761" i="19"/>
  <c r="BA762" i="19"/>
  <c r="BA763" i="19"/>
  <c r="BA764" i="19"/>
  <c r="BA765" i="19"/>
  <c r="BA766" i="19"/>
  <c r="BA767" i="19"/>
  <c r="BA768" i="19"/>
  <c r="BA769" i="19"/>
  <c r="BA770" i="19"/>
  <c r="BA771" i="19"/>
  <c r="BA772" i="19"/>
  <c r="BA773" i="19"/>
  <c r="BA774" i="19"/>
  <c r="BA775" i="19"/>
  <c r="BA776" i="19"/>
  <c r="BA777" i="19"/>
  <c r="BA778" i="19"/>
  <c r="BA779" i="19"/>
  <c r="BA780" i="19"/>
  <c r="BA781" i="19"/>
  <c r="BA782" i="19"/>
  <c r="BA783" i="19"/>
  <c r="BA784" i="19"/>
  <c r="BA785" i="19"/>
  <c r="BA786" i="19"/>
  <c r="BA787" i="19"/>
  <c r="BA788" i="19"/>
  <c r="BA789" i="19"/>
  <c r="BA790" i="19"/>
  <c r="BA791" i="19"/>
  <c r="BA792" i="19"/>
  <c r="BA793" i="19"/>
  <c r="BA794" i="19"/>
  <c r="BA795" i="19"/>
  <c r="BA796" i="19"/>
  <c r="BA797" i="19"/>
  <c r="BA798" i="19"/>
  <c r="BA799" i="19"/>
  <c r="BA800" i="19"/>
  <c r="BA801" i="19"/>
  <c r="BA802" i="19"/>
  <c r="BA803" i="19"/>
  <c r="BA804" i="19"/>
  <c r="BA805" i="19"/>
  <c r="BA806" i="19"/>
  <c r="BA807" i="19"/>
  <c r="BA808" i="19"/>
  <c r="BA809" i="19"/>
  <c r="BA810" i="19"/>
  <c r="BA811" i="19"/>
  <c r="BA812" i="19"/>
  <c r="BA813" i="19"/>
  <c r="BA814" i="19"/>
  <c r="BA815" i="19"/>
  <c r="BA816" i="19"/>
  <c r="BA817" i="19"/>
  <c r="BA818" i="19"/>
  <c r="BA819" i="19"/>
  <c r="BA820" i="19"/>
  <c r="BA821" i="19"/>
  <c r="BA822" i="19"/>
  <c r="BA823" i="19"/>
  <c r="BA824" i="19"/>
  <c r="BA825" i="19"/>
  <c r="BA826" i="19"/>
  <c r="BA827" i="19"/>
  <c r="BA828" i="19"/>
  <c r="BA829" i="19"/>
  <c r="BA830" i="19"/>
  <c r="BA831" i="19"/>
  <c r="BA832" i="19"/>
  <c r="BA833" i="19"/>
  <c r="BA834" i="19"/>
  <c r="BA835" i="19"/>
  <c r="BA836" i="19"/>
  <c r="BA837" i="19"/>
  <c r="BA838" i="19"/>
  <c r="BA839" i="19"/>
  <c r="BA840" i="19"/>
  <c r="BA841" i="19"/>
  <c r="BA842" i="19"/>
  <c r="BA843" i="19"/>
  <c r="BA844" i="19"/>
  <c r="BA845" i="19"/>
  <c r="BA846" i="19"/>
  <c r="BA847" i="19"/>
  <c r="BA848" i="19"/>
  <c r="BA849" i="19"/>
  <c r="BA850" i="19"/>
  <c r="BA851" i="19"/>
  <c r="BA852" i="19"/>
  <c r="BA853" i="19"/>
  <c r="BA854" i="19"/>
  <c r="BA855" i="19"/>
  <c r="BA856" i="19"/>
  <c r="BA857" i="19"/>
  <c r="BA858" i="19"/>
  <c r="BA859" i="19"/>
  <c r="BA860" i="19"/>
  <c r="BA861" i="19"/>
  <c r="BA862" i="19"/>
  <c r="BA863" i="19"/>
  <c r="BA864" i="19"/>
  <c r="BA865" i="19"/>
  <c r="BA866" i="19"/>
  <c r="BA867" i="19"/>
  <c r="BA868" i="19"/>
  <c r="BA869" i="19"/>
  <c r="BA870" i="19"/>
  <c r="BA871" i="19"/>
  <c r="BA872" i="19"/>
  <c r="BA873" i="19"/>
  <c r="BA874" i="19"/>
  <c r="BA875" i="19"/>
  <c r="BA876" i="19"/>
  <c r="BA877" i="19"/>
  <c r="BA878" i="19"/>
  <c r="BA879" i="19"/>
  <c r="BA880" i="19"/>
  <c r="BA881" i="19"/>
  <c r="BA882" i="19"/>
  <c r="BA883" i="19"/>
  <c r="BA884" i="19"/>
  <c r="BA885" i="19"/>
  <c r="BA886" i="19"/>
  <c r="BA887" i="19"/>
  <c r="BA888" i="19"/>
  <c r="BA889" i="19"/>
  <c r="BA890" i="19"/>
  <c r="BA891" i="19"/>
  <c r="BA892" i="19"/>
  <c r="BA893" i="19"/>
  <c r="BA894" i="19"/>
  <c r="BA895" i="19"/>
  <c r="BA896" i="19"/>
  <c r="BA897" i="19"/>
  <c r="BA898" i="19"/>
  <c r="BA899" i="19"/>
  <c r="BA900" i="19"/>
  <c r="BA901" i="19"/>
  <c r="BA902" i="19"/>
  <c r="BA903" i="19"/>
  <c r="BA904" i="19"/>
  <c r="BA905" i="19"/>
  <c r="BA906" i="19"/>
  <c r="BA907" i="19"/>
  <c r="BA908" i="19"/>
  <c r="BA909" i="19"/>
  <c r="BA910" i="19"/>
  <c r="BA911" i="19"/>
  <c r="BA912" i="19"/>
  <c r="BA913" i="19"/>
  <c r="BA914" i="19"/>
  <c r="BA915" i="19"/>
  <c r="BA916" i="19"/>
  <c r="BA917" i="19"/>
  <c r="BA918" i="19"/>
  <c r="BA919" i="19"/>
  <c r="BA920" i="19"/>
  <c r="BA921" i="19"/>
  <c r="BA922" i="19"/>
  <c r="BA923" i="19"/>
  <c r="BA924" i="19"/>
  <c r="BA925" i="19"/>
  <c r="BA926" i="19"/>
  <c r="BA927" i="19"/>
  <c r="BA928" i="19"/>
  <c r="BA929" i="19"/>
  <c r="BA930" i="19"/>
  <c r="BA931" i="19"/>
  <c r="BA932" i="19"/>
  <c r="BA933" i="19"/>
  <c r="BA934" i="19"/>
  <c r="BA935" i="19"/>
  <c r="BA936" i="19"/>
  <c r="BA937" i="19"/>
  <c r="BA938" i="19"/>
  <c r="BA939" i="19"/>
  <c r="BA940" i="19"/>
  <c r="BA941" i="19"/>
  <c r="BA942" i="19"/>
  <c r="BA943" i="19"/>
  <c r="BA944" i="19"/>
  <c r="BA945" i="19"/>
  <c r="BA946" i="19"/>
  <c r="BA947" i="19"/>
  <c r="BA948" i="19"/>
  <c r="BA949" i="19"/>
  <c r="BA950" i="19"/>
  <c r="BA951" i="19"/>
  <c r="BA952" i="19"/>
  <c r="BA953" i="19"/>
  <c r="BA954" i="19"/>
  <c r="BA955" i="19"/>
  <c r="BA956" i="19"/>
  <c r="BA957" i="19"/>
  <c r="BA958" i="19"/>
  <c r="BA959" i="19"/>
  <c r="BA960" i="19"/>
  <c r="BA961" i="19"/>
  <c r="BA962" i="19"/>
  <c r="BA963" i="19"/>
  <c r="BA964" i="19"/>
  <c r="BA965" i="19"/>
  <c r="BA966" i="19"/>
  <c r="BA967" i="19"/>
  <c r="BA968" i="19"/>
  <c r="BA969" i="19"/>
  <c r="BA970" i="19"/>
  <c r="BA971" i="19"/>
  <c r="BA972" i="19"/>
  <c r="BA973" i="19"/>
  <c r="BA974" i="19"/>
  <c r="BA975" i="19"/>
  <c r="BA976" i="19"/>
  <c r="BA977" i="19"/>
  <c r="BA978" i="19"/>
  <c r="BA979" i="19"/>
  <c r="BA980" i="19"/>
  <c r="BA981" i="19"/>
  <c r="BA982" i="19"/>
  <c r="BA983" i="19"/>
  <c r="BA984" i="19"/>
  <c r="BA985" i="19"/>
  <c r="BA986" i="19"/>
  <c r="BA987" i="19"/>
  <c r="BA988" i="19"/>
  <c r="BA989" i="19"/>
  <c r="BA990" i="19"/>
  <c r="BA991" i="19"/>
  <c r="BA992" i="19"/>
  <c r="BA993" i="19"/>
  <c r="BA994" i="19"/>
  <c r="BA995" i="19"/>
  <c r="BA996" i="19"/>
  <c r="BA997" i="19"/>
  <c r="BA998" i="19"/>
  <c r="BA999" i="19"/>
  <c r="BA1000" i="19"/>
  <c r="BA1001" i="19"/>
  <c r="BA1002" i="19"/>
  <c r="BA1003" i="19"/>
  <c r="BA1004" i="19"/>
  <c r="BA1005" i="19"/>
  <c r="BA1006" i="19"/>
  <c r="BA1007" i="19"/>
  <c r="BA1008" i="19"/>
  <c r="BA1009" i="19"/>
  <c r="BA1010" i="19"/>
  <c r="BA1011" i="19"/>
  <c r="BA1012" i="19"/>
  <c r="BA1013" i="19"/>
  <c r="BA1014" i="19"/>
  <c r="BA1015" i="19"/>
  <c r="BA1016" i="19"/>
  <c r="BA1017" i="19"/>
  <c r="BA1018" i="19"/>
  <c r="BA1019" i="19"/>
  <c r="BA1020" i="19"/>
  <c r="BA1021" i="19"/>
  <c r="BA1022" i="19"/>
  <c r="BA1023" i="19"/>
  <c r="BA1024" i="19"/>
  <c r="BA1025" i="19"/>
  <c r="BA1026" i="19"/>
  <c r="BA1027" i="19"/>
  <c r="BA1028" i="19"/>
  <c r="BA1029" i="19"/>
  <c r="BA1030" i="19"/>
  <c r="BA1031" i="19"/>
  <c r="BA1032" i="19"/>
  <c r="BA1033" i="19"/>
  <c r="BA1034" i="19"/>
  <c r="BA1035" i="19"/>
  <c r="BA1036" i="19"/>
  <c r="BA1037" i="19"/>
  <c r="BA1038" i="19"/>
  <c r="BA1039" i="19"/>
  <c r="BA1040" i="19"/>
  <c r="BA1041" i="19"/>
  <c r="BA1042" i="19"/>
  <c r="BA1043" i="19"/>
  <c r="BA1044" i="19"/>
  <c r="BA1045" i="19"/>
  <c r="BA1046" i="19"/>
  <c r="BA1047" i="19"/>
  <c r="BA1048" i="19"/>
  <c r="BA1049" i="19"/>
  <c r="BA1050" i="19"/>
  <c r="BA1051" i="19"/>
  <c r="BA1052" i="19"/>
  <c r="BA1053" i="19"/>
  <c r="BA1054" i="19"/>
  <c r="BA1055" i="19"/>
  <c r="BA1056" i="19"/>
  <c r="BA1057" i="19"/>
  <c r="BA1058" i="19"/>
  <c r="BA1059" i="19"/>
  <c r="BA1060" i="19"/>
  <c r="BA1061" i="19"/>
  <c r="BA1062" i="19"/>
  <c r="BA1063" i="19"/>
  <c r="BA1064" i="19"/>
  <c r="BA1065" i="19"/>
  <c r="BA1066" i="19"/>
  <c r="BA1067" i="19"/>
  <c r="BA1068" i="19"/>
  <c r="BA1069" i="19"/>
  <c r="BA1070" i="19"/>
  <c r="BA1071" i="19"/>
  <c r="BA1072" i="19"/>
  <c r="BA1073" i="19"/>
  <c r="BA1074" i="19"/>
  <c r="BA1075" i="19"/>
  <c r="BA1076" i="19"/>
  <c r="BA1077" i="19"/>
  <c r="BA1078" i="19"/>
  <c r="BA1079" i="19"/>
  <c r="BA1080" i="19"/>
  <c r="BA1081" i="19"/>
  <c r="BA1082" i="19"/>
  <c r="BA1083" i="19"/>
  <c r="BA1084" i="19"/>
  <c r="BA1085" i="19"/>
  <c r="BA1086" i="19"/>
  <c r="BA1087" i="19"/>
  <c r="BA1088" i="19"/>
  <c r="BA1089" i="19"/>
  <c r="BA1090" i="19"/>
  <c r="BA1091" i="19"/>
  <c r="BA1092" i="19"/>
  <c r="BA1093" i="19"/>
  <c r="BA1094" i="19"/>
  <c r="BA1095" i="19"/>
  <c r="BA1096" i="19"/>
  <c r="BA1097" i="19"/>
  <c r="BA1098" i="19"/>
  <c r="BA1099" i="19"/>
  <c r="BA1100" i="19"/>
  <c r="BA1101" i="19"/>
  <c r="BA1102" i="19"/>
  <c r="BA1103" i="19"/>
  <c r="BA1104" i="19"/>
  <c r="BA1105" i="19"/>
  <c r="BA1106" i="19"/>
  <c r="BA1107" i="19"/>
  <c r="BA1108" i="19"/>
  <c r="BA1109" i="19"/>
  <c r="BA1110" i="19"/>
  <c r="BA1111" i="19"/>
  <c r="BA1112" i="19"/>
  <c r="BA1113" i="19"/>
  <c r="BA1114" i="19"/>
  <c r="BA1115" i="19"/>
  <c r="BA1116" i="19"/>
  <c r="BA1117" i="19"/>
  <c r="BA1118" i="19"/>
  <c r="BA1119" i="19"/>
  <c r="BA1120" i="19"/>
  <c r="BA1121" i="19"/>
  <c r="BA1122" i="19"/>
  <c r="BA1123" i="19"/>
  <c r="BA1124" i="19"/>
  <c r="BA1125" i="19"/>
  <c r="BA1126" i="19"/>
  <c r="BA1127" i="19"/>
  <c r="BA1128" i="19"/>
  <c r="BA1129" i="19"/>
  <c r="BA1130" i="19"/>
  <c r="BA1131" i="19"/>
  <c r="BA1132" i="19"/>
  <c r="BA1133" i="19"/>
  <c r="BA1134" i="19"/>
  <c r="BA1135" i="19"/>
  <c r="BA1136" i="19"/>
  <c r="BA1137" i="19"/>
  <c r="BA1138" i="19"/>
  <c r="BA1139" i="19"/>
  <c r="BA1140" i="19"/>
  <c r="BA1141" i="19"/>
  <c r="BA1142" i="19"/>
  <c r="BA1143" i="19"/>
  <c r="BA1144" i="19"/>
  <c r="BA1145" i="19"/>
  <c r="BA1146" i="19"/>
  <c r="BA1147" i="19"/>
  <c r="BA1148" i="19"/>
  <c r="BA1149" i="19"/>
  <c r="BA1150" i="19"/>
  <c r="BA1151" i="19"/>
  <c r="BA1152" i="19"/>
  <c r="BA1153" i="19"/>
  <c r="BA1154" i="19"/>
  <c r="BA1155" i="19"/>
  <c r="BA1156" i="19"/>
  <c r="BA1157" i="19"/>
  <c r="BA1158" i="19"/>
  <c r="BA1159" i="19"/>
  <c r="BA1160" i="19"/>
  <c r="BA1161" i="19"/>
  <c r="BA1162" i="19"/>
  <c r="BA1163" i="19"/>
  <c r="BA1164" i="19"/>
  <c r="BA1165" i="19"/>
  <c r="BA1166" i="19"/>
  <c r="BA1167" i="19"/>
  <c r="BA1168" i="19"/>
  <c r="BA1169" i="19"/>
  <c r="BA1170" i="19"/>
  <c r="BA1171" i="19"/>
  <c r="BA1172" i="19"/>
  <c r="BA1173" i="19"/>
  <c r="BA1174" i="19"/>
  <c r="BA1175" i="19"/>
  <c r="BA1176" i="19"/>
  <c r="BA1177" i="19"/>
  <c r="BA1178" i="19"/>
  <c r="BA1179" i="19"/>
  <c r="BA1180" i="19"/>
  <c r="BA1181" i="19"/>
  <c r="BA1182" i="19"/>
  <c r="BA1183" i="19"/>
  <c r="BA1184" i="19"/>
  <c r="BA1185" i="19"/>
  <c r="BA1186" i="19"/>
  <c r="BA1187" i="19"/>
  <c r="BA1188" i="19"/>
  <c r="BA1189" i="19"/>
  <c r="BA1190" i="19"/>
  <c r="BA1191" i="19"/>
  <c r="BA1192" i="19"/>
  <c r="BA1193" i="19"/>
  <c r="BA1194" i="19"/>
  <c r="BA1195" i="19"/>
  <c r="BA1196" i="19"/>
  <c r="BA1197" i="19"/>
  <c r="BA1198" i="19"/>
  <c r="BA1199" i="19"/>
  <c r="BA1200" i="19"/>
  <c r="BA1201" i="19"/>
  <c r="BA1202" i="19"/>
  <c r="BA1203" i="19"/>
  <c r="BA1204" i="19"/>
  <c r="BA1205" i="19"/>
  <c r="BA1206" i="19"/>
  <c r="BA1207" i="19"/>
  <c r="BA1208" i="19"/>
  <c r="BA1209" i="19"/>
  <c r="BA1210" i="19"/>
  <c r="BA1211" i="19"/>
  <c r="BA1212" i="19"/>
  <c r="BA1213" i="19"/>
  <c r="BA1214" i="19"/>
  <c r="BA1215" i="19"/>
  <c r="BA1216" i="19"/>
  <c r="BA1217" i="19"/>
  <c r="BA1218" i="19"/>
  <c r="BA1219" i="19"/>
  <c r="BA1220" i="19"/>
  <c r="BA1221" i="19"/>
  <c r="BA1222" i="19"/>
  <c r="BA1223" i="19"/>
  <c r="BA1224" i="19"/>
  <c r="BA1225" i="19"/>
  <c r="BA1226" i="19"/>
  <c r="BA1227" i="19"/>
  <c r="BA1228" i="19"/>
  <c r="BA1229" i="19"/>
  <c r="BA1230" i="19"/>
  <c r="BA1231" i="19"/>
  <c r="BA1232" i="19"/>
  <c r="BA1233" i="19"/>
  <c r="BA1234" i="19"/>
  <c r="BA1235" i="19"/>
  <c r="BA1236" i="19"/>
  <c r="BA1237" i="19"/>
  <c r="BA1238" i="19"/>
  <c r="BA1239" i="19"/>
  <c r="BA1240" i="19"/>
  <c r="BA1241" i="19"/>
  <c r="BA1242" i="19"/>
  <c r="BA1243" i="19"/>
  <c r="BA1244" i="19"/>
  <c r="BA1245" i="19"/>
  <c r="BA1246" i="19"/>
  <c r="BA1247" i="19"/>
  <c r="BA1248" i="19"/>
  <c r="BA1249" i="19"/>
  <c r="BA1250" i="19"/>
  <c r="BA1251" i="19"/>
  <c r="BA1252" i="19"/>
  <c r="BA1253" i="19"/>
  <c r="BA1254" i="19"/>
  <c r="BA1255" i="19"/>
  <c r="BA1256" i="19"/>
  <c r="BA1257" i="19"/>
  <c r="BA1258" i="19"/>
  <c r="BA1259" i="19"/>
  <c r="BA1260" i="19"/>
  <c r="BA1261" i="19"/>
  <c r="BA1262" i="19"/>
  <c r="BA1263" i="19"/>
  <c r="BA1264" i="19"/>
  <c r="BA1265" i="19"/>
  <c r="BA1266" i="19"/>
  <c r="BA1267" i="19"/>
  <c r="BA1268" i="19"/>
  <c r="BA1269" i="19"/>
  <c r="BA1270" i="19"/>
  <c r="BA1271" i="19"/>
  <c r="BA1272" i="19"/>
  <c r="BA1273" i="19"/>
  <c r="BA1274" i="19"/>
  <c r="BA1275" i="19"/>
  <c r="BA1276" i="19"/>
  <c r="BA1277" i="19"/>
  <c r="BA1278" i="19"/>
  <c r="BA1279" i="19"/>
  <c r="BA1280" i="19"/>
  <c r="BA1281" i="19"/>
  <c r="BA1282" i="19"/>
  <c r="BA1283" i="19"/>
  <c r="BA1284" i="19"/>
  <c r="BA1285" i="19"/>
  <c r="BA1286" i="19"/>
  <c r="BA1287" i="19"/>
  <c r="BA1288" i="19"/>
  <c r="BA1289" i="19"/>
  <c r="BA1290" i="19"/>
  <c r="BA1291" i="19"/>
  <c r="BA1292" i="19"/>
  <c r="BA1293" i="19"/>
  <c r="BA1294" i="19"/>
  <c r="BA1295" i="19"/>
  <c r="BA1296" i="19"/>
  <c r="BA1297" i="19"/>
  <c r="BA1298" i="19"/>
  <c r="BA1299" i="19"/>
  <c r="BA1300" i="19"/>
  <c r="BA1301" i="19"/>
  <c r="BA1302" i="19"/>
  <c r="BA1303" i="19"/>
  <c r="BA1304" i="19"/>
  <c r="BA1305" i="19"/>
  <c r="BA1306" i="19"/>
  <c r="BA1307" i="19"/>
  <c r="BA1308" i="19"/>
  <c r="BA1309" i="19"/>
  <c r="BA1310" i="19"/>
  <c r="BA1311" i="19"/>
  <c r="BA1312" i="19"/>
  <c r="BA1313" i="19"/>
  <c r="BA1314" i="19"/>
  <c r="BA1315" i="19"/>
  <c r="BA1316" i="19"/>
  <c r="BA1317" i="19"/>
  <c r="BA1318" i="19"/>
  <c r="BA1319" i="19"/>
  <c r="BA1320" i="19"/>
  <c r="BA1321" i="19"/>
  <c r="BA1322" i="19"/>
  <c r="BA1323" i="19"/>
  <c r="BA1324" i="19"/>
  <c r="BA1325" i="19"/>
  <c r="BA1326" i="19"/>
  <c r="BA1327" i="19"/>
  <c r="BA1328" i="19"/>
  <c r="BA1329" i="19"/>
  <c r="BA1330" i="19"/>
  <c r="BA1331" i="19"/>
  <c r="BA1332" i="19"/>
  <c r="BA1333" i="19"/>
  <c r="BA1334" i="19"/>
  <c r="BA1335" i="19"/>
  <c r="BA1336" i="19"/>
  <c r="BA1337" i="19"/>
  <c r="BA1338" i="19"/>
  <c r="BA1339" i="19"/>
  <c r="BA1340" i="19"/>
  <c r="BA1341" i="19"/>
  <c r="BA1342" i="19"/>
  <c r="BA1343" i="19"/>
  <c r="BA1344" i="19"/>
  <c r="BA1345" i="19"/>
  <c r="BA1346" i="19"/>
  <c r="BA1347" i="19"/>
  <c r="BA1348" i="19"/>
  <c r="BA1349" i="19"/>
  <c r="BA1350" i="19"/>
  <c r="BA1351" i="19"/>
  <c r="BA1352" i="19"/>
  <c r="BA1353" i="19"/>
  <c r="BA1354" i="19"/>
  <c r="BA1355" i="19"/>
  <c r="BA1356" i="19"/>
  <c r="BA1357" i="19"/>
  <c r="BA1358" i="19"/>
  <c r="BA1359" i="19"/>
  <c r="BA1360" i="19"/>
  <c r="BA1361" i="19"/>
  <c r="BA1362" i="19"/>
  <c r="BA1363" i="19"/>
  <c r="BA1364" i="19"/>
  <c r="BA1365" i="19"/>
  <c r="BA1366" i="19"/>
  <c r="BA1367" i="19"/>
  <c r="BA1368" i="19"/>
  <c r="BA1369" i="19"/>
  <c r="BA1370" i="19"/>
  <c r="BA1371" i="19"/>
  <c r="BA1372" i="19"/>
  <c r="BA1373" i="19"/>
  <c r="BA1374" i="19"/>
  <c r="BA1375" i="19"/>
  <c r="BA1376" i="19"/>
  <c r="BA1377" i="19"/>
  <c r="BA1378" i="19"/>
  <c r="BA1379" i="19"/>
  <c r="BA1380" i="19"/>
  <c r="BA1381" i="19"/>
  <c r="BA1382" i="19"/>
  <c r="BA1383" i="19"/>
  <c r="BA1384" i="19"/>
  <c r="BA1385" i="19"/>
  <c r="BA1386" i="19"/>
  <c r="BA1387" i="19"/>
  <c r="BA1388" i="19"/>
  <c r="BA1389" i="19"/>
  <c r="BA1390" i="19"/>
  <c r="BA1391" i="19"/>
  <c r="BA1392" i="19"/>
  <c r="BA1393" i="19"/>
  <c r="BA1394" i="19"/>
  <c r="BA1395" i="19"/>
  <c r="BA1396" i="19"/>
  <c r="BA1397" i="19"/>
  <c r="BA1398" i="19"/>
  <c r="BA1399" i="19"/>
  <c r="BA1400" i="19"/>
  <c r="BA1401" i="19"/>
  <c r="BA1402" i="19"/>
  <c r="BA1403" i="19"/>
  <c r="BA1404" i="19"/>
  <c r="BA1405" i="19"/>
  <c r="BA1406" i="19"/>
  <c r="BA1407" i="19"/>
  <c r="BA1408" i="19"/>
  <c r="BA1409" i="19"/>
  <c r="BA1410" i="19"/>
  <c r="BA1411" i="19"/>
  <c r="BA1412" i="19"/>
  <c r="BA1413" i="19"/>
  <c r="BA1414" i="19"/>
  <c r="BA1415" i="19"/>
  <c r="BA1416" i="19"/>
  <c r="BA1417" i="19"/>
  <c r="BA1418" i="19"/>
  <c r="BA1419" i="19"/>
  <c r="BA1420" i="19"/>
  <c r="BA1421" i="19"/>
  <c r="BA1422" i="19"/>
  <c r="BA1423" i="19"/>
  <c r="BA1424" i="19"/>
  <c r="BA1425" i="19"/>
  <c r="BA1426" i="19"/>
  <c r="BA1427" i="19"/>
  <c r="BA1428" i="19"/>
  <c r="BA1429" i="19"/>
  <c r="BA1430" i="19"/>
  <c r="BA1431" i="19"/>
  <c r="BA1432" i="19"/>
  <c r="BA1433" i="19"/>
  <c r="BA1434" i="19"/>
  <c r="BA1435" i="19"/>
  <c r="BA1436" i="19"/>
  <c r="BA1437" i="19"/>
  <c r="BA1438" i="19"/>
  <c r="BA1439" i="19"/>
  <c r="BA1440" i="19"/>
  <c r="BA1441" i="19"/>
  <c r="BA1442" i="19"/>
  <c r="BA1443" i="19"/>
  <c r="BA1444" i="19"/>
  <c r="BA1445" i="19"/>
  <c r="BA1446" i="19"/>
  <c r="BA1447" i="19"/>
  <c r="BA1448" i="19"/>
  <c r="BA1449" i="19"/>
  <c r="BA1450" i="19"/>
  <c r="BA1451" i="19"/>
  <c r="BA1452" i="19"/>
  <c r="BA1453" i="19"/>
  <c r="BA1454" i="19"/>
  <c r="BA1455" i="19"/>
  <c r="BA1456" i="19"/>
  <c r="BA1457" i="19"/>
  <c r="BA1458" i="19"/>
  <c r="BA1459" i="19"/>
  <c r="BA1460" i="19"/>
  <c r="BA1461" i="19"/>
  <c r="BA1462" i="19"/>
  <c r="BA1463" i="19"/>
  <c r="BA1464" i="19"/>
  <c r="BA1465" i="19"/>
  <c r="BA1466" i="19"/>
  <c r="BA1467" i="19"/>
  <c r="BA1468" i="19"/>
  <c r="BA1469" i="19"/>
  <c r="BA1470" i="19"/>
  <c r="BA1471" i="19"/>
  <c r="BA1472" i="19"/>
  <c r="BA1473" i="19"/>
  <c r="BA1474" i="19"/>
  <c r="BA1475" i="19"/>
  <c r="BA1476" i="19"/>
  <c r="BA1477" i="19"/>
  <c r="BA1478" i="19"/>
  <c r="BA1479" i="19"/>
  <c r="BA1480" i="19"/>
  <c r="BA1481" i="19"/>
  <c r="BA1482" i="19"/>
  <c r="BA1483" i="19"/>
  <c r="BA1484" i="19"/>
  <c r="BA1485" i="19"/>
  <c r="BA1486" i="19"/>
  <c r="BA1487" i="19"/>
  <c r="BA1488" i="19"/>
  <c r="BA1489" i="19"/>
  <c r="BA1490" i="19"/>
  <c r="BA1491" i="19"/>
  <c r="BA1492" i="19"/>
  <c r="BA1493" i="19"/>
  <c r="BA1494" i="19"/>
  <c r="BA1495" i="19"/>
  <c r="BA1496" i="19"/>
  <c r="BA1497" i="19"/>
  <c r="BA1498" i="19"/>
  <c r="BA1499" i="19"/>
  <c r="BA1500" i="19"/>
  <c r="BA1501" i="19"/>
  <c r="BA1502" i="19"/>
  <c r="BA1503" i="19"/>
  <c r="BA1504" i="19"/>
  <c r="BA1505" i="19"/>
  <c r="BA1506" i="19"/>
  <c r="BA1507" i="19"/>
  <c r="BA1508" i="19"/>
  <c r="BA1509" i="19"/>
  <c r="BA1510" i="19"/>
  <c r="BA1511" i="19"/>
  <c r="BA1512" i="19"/>
  <c r="BA1513" i="19"/>
  <c r="BA1514" i="19"/>
  <c r="BA1515" i="19"/>
  <c r="BA1516" i="19"/>
  <c r="BA1517" i="19"/>
  <c r="BA1518" i="19"/>
  <c r="BA1519" i="19"/>
  <c r="BA1520" i="19"/>
  <c r="BA1521" i="19"/>
  <c r="BA1522" i="19"/>
  <c r="BA1523" i="19"/>
  <c r="BA1524" i="19"/>
  <c r="BA1525" i="19"/>
  <c r="BA1526" i="19"/>
  <c r="BA1527" i="19"/>
  <c r="BA1528" i="19"/>
  <c r="BA1529" i="19"/>
  <c r="BA1530" i="19"/>
  <c r="BA1531" i="19"/>
  <c r="BA1532" i="19"/>
  <c r="BA1533" i="19"/>
  <c r="BA1534" i="19"/>
  <c r="BA1535" i="19"/>
  <c r="BA1536" i="19"/>
  <c r="BA1537" i="19"/>
  <c r="BA1538" i="19"/>
  <c r="BA1539" i="19"/>
  <c r="BA1540" i="19"/>
  <c r="BA1541" i="19"/>
  <c r="BA1542" i="19"/>
  <c r="BA1543" i="19"/>
  <c r="BA1544" i="19"/>
  <c r="BA1545" i="19"/>
  <c r="BA1546" i="19"/>
  <c r="BA1547" i="19"/>
  <c r="BA1548" i="19"/>
  <c r="BA1549" i="19"/>
  <c r="BA1550" i="19"/>
  <c r="BA1551" i="19"/>
  <c r="BA1552" i="19"/>
  <c r="BA1553" i="19"/>
  <c r="BA1554" i="19"/>
  <c r="BA1555" i="19"/>
  <c r="BA1556" i="19"/>
  <c r="BA1557" i="19"/>
  <c r="BA1558" i="19"/>
  <c r="BA1559" i="19"/>
  <c r="BA1560" i="19"/>
  <c r="BA1561" i="19"/>
  <c r="BA1562" i="19"/>
  <c r="BA1563" i="19"/>
  <c r="BA1564" i="19"/>
  <c r="BA1565" i="19"/>
  <c r="BA1566" i="19"/>
  <c r="BA1567" i="19"/>
  <c r="BA1568" i="19"/>
  <c r="BA1569" i="19"/>
  <c r="BA1570" i="19"/>
  <c r="BA1571" i="19"/>
  <c r="BA1572" i="19"/>
  <c r="BA1573" i="19"/>
  <c r="BA1574" i="19"/>
  <c r="BA1575" i="19"/>
  <c r="BA1576" i="19"/>
  <c r="BA1577" i="19"/>
  <c r="BA1578" i="19"/>
  <c r="BA1579" i="19"/>
  <c r="BA1580" i="19"/>
  <c r="BA1581" i="19"/>
  <c r="BA1582" i="19"/>
  <c r="BA1583" i="19"/>
  <c r="BA1584" i="19"/>
  <c r="BA1585" i="19"/>
  <c r="BA1586" i="19"/>
  <c r="BA1587" i="19"/>
  <c r="BA1588" i="19"/>
  <c r="BA1589" i="19"/>
  <c r="BA1590" i="19"/>
  <c r="BA1591" i="19"/>
  <c r="BA1592" i="19"/>
  <c r="BA1593" i="19"/>
  <c r="BA1594" i="19"/>
  <c r="BA1595" i="19"/>
  <c r="BA1596" i="19"/>
  <c r="BA1597" i="19"/>
  <c r="BA1598" i="19"/>
  <c r="BA1599" i="19"/>
  <c r="BA1600" i="19"/>
  <c r="BA1601" i="19"/>
  <c r="BA1602" i="19"/>
  <c r="BA1603" i="19"/>
  <c r="BA1604" i="19"/>
  <c r="BA1605" i="19"/>
  <c r="BA1606" i="19"/>
  <c r="BA1607" i="19"/>
  <c r="BA1608" i="19"/>
  <c r="BA1609" i="19"/>
  <c r="BA1610" i="19"/>
  <c r="BA1611" i="19"/>
  <c r="BA1612" i="19"/>
  <c r="BA1613" i="19"/>
  <c r="BA1614" i="19"/>
  <c r="BA1615" i="19"/>
  <c r="BA1616" i="19"/>
  <c r="BA1617" i="19"/>
  <c r="BA1618" i="19"/>
  <c r="BA1619" i="19"/>
  <c r="BA1620" i="19"/>
  <c r="BA1621" i="19"/>
  <c r="BA1622" i="19"/>
  <c r="BA1623" i="19"/>
  <c r="BA1624" i="19"/>
  <c r="BA1625" i="19"/>
  <c r="BA1626" i="19"/>
  <c r="BA1627" i="19"/>
  <c r="BA1628" i="19"/>
  <c r="BA1629" i="19"/>
  <c r="BA1630" i="19"/>
  <c r="BA1631" i="19"/>
  <c r="BA1632" i="19"/>
  <c r="BA1633" i="19"/>
  <c r="BA1634" i="19"/>
  <c r="BA1635" i="19"/>
  <c r="BA1636" i="19"/>
  <c r="BA1637" i="19"/>
  <c r="BA1638" i="19"/>
  <c r="BA1639" i="19"/>
  <c r="BA1640" i="19"/>
  <c r="BA1641" i="19"/>
  <c r="BA1642" i="19"/>
  <c r="BA1643" i="19"/>
  <c r="BA1644" i="19"/>
  <c r="BA1645" i="19"/>
  <c r="BA1646" i="19"/>
  <c r="BA1647" i="19"/>
  <c r="BA1648" i="19"/>
  <c r="BA1649" i="19"/>
  <c r="BA1650" i="19"/>
  <c r="BA1651" i="19"/>
  <c r="BA1652" i="19"/>
  <c r="BA1653" i="19"/>
  <c r="BA1654" i="19"/>
  <c r="BA1655" i="19"/>
  <c r="BA1656" i="19"/>
  <c r="BA1657" i="19"/>
  <c r="BA1658" i="19"/>
  <c r="BA1659" i="19"/>
  <c r="BA1660" i="19"/>
  <c r="BA1661" i="19"/>
  <c r="BA1662" i="19"/>
  <c r="BA1663" i="19"/>
  <c r="BA1664" i="19"/>
  <c r="BA1665" i="19"/>
  <c r="BA1666" i="19"/>
  <c r="BA1667" i="19"/>
  <c r="BA1668" i="19"/>
  <c r="BA1669" i="19"/>
  <c r="BA1670" i="19"/>
  <c r="BA1671" i="19"/>
  <c r="BA1672" i="19"/>
  <c r="BA1673" i="19"/>
  <c r="BA1674" i="19"/>
  <c r="BA1675" i="19"/>
  <c r="BA1676" i="19"/>
  <c r="BA1677" i="19"/>
  <c r="BA1678" i="19"/>
  <c r="BA1679" i="19"/>
  <c r="BA1680" i="19"/>
  <c r="BA1681" i="19"/>
  <c r="BA1682" i="19"/>
  <c r="BA1683" i="19"/>
  <c r="BA1684" i="19"/>
  <c r="BA1685" i="19"/>
  <c r="BA1686" i="19"/>
  <c r="BA1687" i="19"/>
  <c r="BA1688" i="19"/>
  <c r="BA1689" i="19"/>
  <c r="BA1690" i="19"/>
  <c r="BA1691" i="19"/>
  <c r="BA1692" i="19"/>
  <c r="BA1693" i="19"/>
  <c r="BA1694" i="19"/>
  <c r="BA1695" i="19"/>
  <c r="BA1696" i="19"/>
  <c r="BA1697" i="19"/>
  <c r="BA1698" i="19"/>
  <c r="BA1699" i="19"/>
  <c r="BA1700" i="19"/>
  <c r="BA1701" i="19"/>
  <c r="BA1702" i="19"/>
  <c r="BA1703" i="19"/>
  <c r="BA1704" i="19"/>
  <c r="BA1705" i="19"/>
  <c r="BA1706" i="19"/>
  <c r="BA1707" i="19"/>
  <c r="BA1708" i="19"/>
  <c r="BA1709" i="19"/>
  <c r="BA1710" i="19"/>
  <c r="BA1711" i="19"/>
  <c r="BA1712" i="19"/>
  <c r="BA1713" i="19"/>
  <c r="BA1714" i="19"/>
  <c r="BA1715" i="19"/>
  <c r="BA1716" i="19"/>
  <c r="BA1717" i="19"/>
  <c r="BA1718" i="19"/>
  <c r="BA1719" i="19"/>
  <c r="BA1720" i="19"/>
  <c r="BA1721" i="19"/>
  <c r="BA1722" i="19"/>
  <c r="BA1723" i="19"/>
  <c r="BA1724" i="19"/>
  <c r="BA1725" i="19"/>
  <c r="BA1726" i="19"/>
  <c r="BA1727" i="19"/>
  <c r="BA1728" i="19"/>
  <c r="BA1729" i="19"/>
  <c r="BA1730" i="19"/>
  <c r="BA1731" i="19"/>
  <c r="BA1732" i="19"/>
  <c r="BA1733" i="19"/>
  <c r="BA1734" i="19"/>
  <c r="BA1735" i="19"/>
  <c r="BA1736" i="19"/>
  <c r="BA1737" i="19"/>
  <c r="BA1738" i="19"/>
  <c r="BA1739" i="19"/>
  <c r="BA1740" i="19"/>
  <c r="BA1741" i="19"/>
  <c r="BA1742" i="19"/>
  <c r="BA1743" i="19"/>
  <c r="BA1744" i="19"/>
  <c r="BA1745" i="19"/>
  <c r="BA1746" i="19"/>
  <c r="BA1747" i="19"/>
  <c r="BA1748" i="19"/>
  <c r="BA1749" i="19"/>
  <c r="BA1750" i="19"/>
  <c r="BA1751" i="19"/>
  <c r="BA1752" i="19"/>
  <c r="BA1753" i="19"/>
  <c r="BA1754" i="19"/>
  <c r="BA1755" i="19"/>
  <c r="BA1756" i="19"/>
  <c r="BA1757" i="19"/>
  <c r="BA1758" i="19"/>
  <c r="BA1759" i="19"/>
  <c r="BA1760" i="19"/>
  <c r="BA1761" i="19"/>
  <c r="BA1762" i="19"/>
  <c r="BA1763" i="19"/>
  <c r="BA1764" i="19"/>
  <c r="BA1765" i="19"/>
  <c r="BA1766" i="19"/>
  <c r="BA1767" i="19"/>
  <c r="BA1768" i="19"/>
  <c r="BA1769" i="19"/>
  <c r="BA1770" i="19"/>
  <c r="BA1771" i="19"/>
  <c r="BA1772" i="19"/>
  <c r="BA1773" i="19"/>
  <c r="BA1774" i="19"/>
  <c r="BA1775" i="19"/>
  <c r="BA1776" i="19"/>
  <c r="BA1777" i="19"/>
  <c r="BA1778" i="19"/>
  <c r="BA1779" i="19"/>
  <c r="BA1780" i="19"/>
  <c r="BA1781" i="19"/>
  <c r="BA1782" i="19"/>
  <c r="BA1783" i="19"/>
  <c r="BA1784" i="19"/>
  <c r="BA1785" i="19"/>
  <c r="BA1786" i="19"/>
  <c r="BA1787" i="19"/>
  <c r="BA1788" i="19"/>
  <c r="BA1789" i="19"/>
  <c r="BA1790" i="19"/>
  <c r="BA1791" i="19"/>
  <c r="BA1792" i="19"/>
  <c r="BA1793" i="19"/>
  <c r="BA1794" i="19"/>
  <c r="BA1795" i="19"/>
  <c r="BA1796" i="19"/>
  <c r="BA1797" i="19"/>
  <c r="BA1798" i="19"/>
  <c r="BA1799" i="19"/>
  <c r="BA1800" i="19"/>
  <c r="BA1801" i="19"/>
  <c r="BA1802" i="19"/>
  <c r="BA1803" i="19"/>
  <c r="BA1804" i="19"/>
  <c r="BA1805" i="19"/>
  <c r="BA1806" i="19"/>
  <c r="BA1807" i="19"/>
  <c r="BA1808" i="19"/>
  <c r="BA1809" i="19"/>
  <c r="BA1810" i="19"/>
  <c r="BA1811" i="19"/>
  <c r="BA1812" i="19"/>
  <c r="BA1813" i="19"/>
  <c r="BA1814" i="19"/>
  <c r="BA1815" i="19"/>
  <c r="BA1816" i="19"/>
  <c r="BA1817" i="19"/>
  <c r="BA1818" i="19"/>
  <c r="BA1819" i="19"/>
  <c r="BA1820" i="19"/>
  <c r="BA1821" i="19"/>
  <c r="BA1822" i="19"/>
  <c r="BA1823" i="19"/>
  <c r="BA1824" i="19"/>
  <c r="BA1825" i="19"/>
  <c r="BA1826" i="19"/>
  <c r="BA1827" i="19"/>
  <c r="BA1828" i="19"/>
  <c r="BA1829" i="19"/>
  <c r="BA1830" i="19"/>
  <c r="BA1831" i="19"/>
  <c r="BA1832" i="19"/>
  <c r="BA1833" i="19"/>
  <c r="BA1834" i="19"/>
  <c r="BA1835" i="19"/>
  <c r="BA1836" i="19"/>
  <c r="BA1837" i="19"/>
  <c r="BA1838" i="19"/>
  <c r="BA1839" i="19"/>
  <c r="BA1840" i="19"/>
  <c r="BA1841" i="19"/>
  <c r="BA1842" i="19"/>
  <c r="BA1843" i="19"/>
  <c r="BA1844" i="19"/>
  <c r="BA1845" i="19"/>
  <c r="BA1846" i="19"/>
  <c r="BA1847" i="19"/>
  <c r="BA1848" i="19"/>
  <c r="BA1849" i="19"/>
  <c r="BA1850" i="19"/>
  <c r="BA1851" i="19"/>
  <c r="BA1852" i="19"/>
  <c r="BA1853" i="19"/>
  <c r="BA1854" i="19"/>
  <c r="BA1855" i="19"/>
  <c r="BA1856" i="19"/>
  <c r="BA1857" i="19"/>
  <c r="BA1858" i="19"/>
  <c r="BA1859" i="19"/>
  <c r="BA1860" i="19"/>
  <c r="BA1861" i="19"/>
  <c r="BA1862" i="19"/>
  <c r="BA1863" i="19"/>
  <c r="BA1864" i="19"/>
  <c r="BA1865" i="19"/>
  <c r="BA1866" i="19"/>
  <c r="BA1867" i="19"/>
  <c r="BA1868" i="19"/>
  <c r="BA1869" i="19"/>
  <c r="BA1870" i="19"/>
  <c r="BA1871" i="19"/>
  <c r="BA1872" i="19"/>
  <c r="BA1873" i="19"/>
  <c r="BA1874" i="19"/>
  <c r="BA1875" i="19"/>
  <c r="BA1876" i="19"/>
  <c r="BA1877" i="19"/>
  <c r="BA1878" i="19"/>
  <c r="BA1879" i="19"/>
  <c r="BA1880" i="19"/>
  <c r="BA1881" i="19"/>
  <c r="BA1882" i="19"/>
  <c r="BA1883" i="19"/>
  <c r="BA1884" i="19"/>
  <c r="BA1885" i="19"/>
  <c r="BA1886" i="19"/>
  <c r="BA1887" i="19"/>
  <c r="BA1888" i="19"/>
  <c r="BA1889" i="19"/>
  <c r="BA1890" i="19"/>
  <c r="BA1891" i="19"/>
  <c r="BA1892" i="19"/>
  <c r="BA1893" i="19"/>
  <c r="BA1894" i="19"/>
  <c r="BA1895" i="19"/>
  <c r="BA1896" i="19"/>
  <c r="BA1897" i="19"/>
  <c r="BA1898" i="19"/>
  <c r="BA1899" i="19"/>
  <c r="BA1900" i="19"/>
  <c r="BA1901" i="19"/>
  <c r="BA1902" i="19"/>
  <c r="BA1903" i="19"/>
  <c r="BA1904" i="19"/>
  <c r="BA1905" i="19"/>
  <c r="BA1906" i="19"/>
  <c r="BA1907" i="19"/>
  <c r="BA1908" i="19"/>
  <c r="BA1909" i="19"/>
  <c r="BA1910" i="19"/>
  <c r="BA1911" i="19"/>
  <c r="BA1912" i="19"/>
  <c r="BA1913" i="19"/>
  <c r="BA1914" i="19"/>
  <c r="BA1915" i="19"/>
  <c r="BA1916" i="19"/>
  <c r="BA1917" i="19"/>
  <c r="BA1918" i="19"/>
  <c r="BA1919" i="19"/>
  <c r="BA1920" i="19"/>
  <c r="BA1921" i="19"/>
  <c r="BA1922" i="19"/>
  <c r="BA1923" i="19"/>
  <c r="BA1924" i="19"/>
  <c r="BA1925" i="19"/>
  <c r="BA1926" i="19"/>
  <c r="BA1927" i="19"/>
  <c r="BA1928" i="19"/>
  <c r="BA1929" i="19"/>
  <c r="BA1930" i="19"/>
  <c r="BA1931" i="19"/>
  <c r="BA1932" i="19"/>
  <c r="BA1933" i="19"/>
  <c r="BA1934" i="19"/>
  <c r="BA1935" i="19"/>
  <c r="BA1936" i="19"/>
  <c r="BA1937" i="19"/>
  <c r="BA1938" i="19"/>
  <c r="BA1939" i="19"/>
  <c r="BA1940" i="19"/>
  <c r="BA1941" i="19"/>
  <c r="BA1942" i="19"/>
  <c r="BA1943" i="19"/>
  <c r="BA1944" i="19"/>
  <c r="BA1945" i="19"/>
  <c r="BA1946" i="19"/>
  <c r="BA1947" i="19"/>
  <c r="BA1948" i="19"/>
  <c r="BA1949" i="19"/>
  <c r="BA1950" i="19"/>
  <c r="BA1951" i="19"/>
  <c r="BA1952" i="19"/>
  <c r="BA1953" i="19"/>
  <c r="BA1954" i="19"/>
  <c r="BA1955" i="19"/>
  <c r="BA1956" i="19"/>
  <c r="BA1957" i="19"/>
  <c r="BA1958" i="19"/>
  <c r="BA1959" i="19"/>
  <c r="BA1960" i="19"/>
  <c r="BA1961" i="19"/>
  <c r="BA1962" i="19"/>
  <c r="BA1963" i="19"/>
  <c r="BA1964" i="19"/>
  <c r="BA1965" i="19"/>
  <c r="BA1966" i="19"/>
  <c r="BA1967" i="19"/>
  <c r="BA1968" i="19"/>
  <c r="BA1969" i="19"/>
  <c r="BA1970" i="19"/>
  <c r="BA1971" i="19"/>
  <c r="BA1972" i="19"/>
  <c r="BA1973" i="19"/>
  <c r="BA1974" i="19"/>
  <c r="BA1975" i="19"/>
  <c r="BA1976" i="19"/>
  <c r="BA1977" i="19"/>
  <c r="BA1978" i="19"/>
  <c r="BA1979" i="19"/>
  <c r="BA1980" i="19"/>
  <c r="BA1981" i="19"/>
  <c r="BA1982" i="19"/>
  <c r="BA1983" i="19"/>
  <c r="BA1984" i="19"/>
  <c r="BA1985" i="19"/>
  <c r="BA1986" i="19"/>
  <c r="BA1987" i="19"/>
  <c r="BA1988" i="19"/>
  <c r="BA1989" i="19"/>
  <c r="BA1990" i="19"/>
  <c r="BA1991" i="19"/>
  <c r="BA1992" i="19"/>
  <c r="BA1993" i="19"/>
  <c r="BA1994" i="19"/>
  <c r="BA1995" i="19"/>
  <c r="BA1996" i="19"/>
  <c r="BA1997" i="19"/>
  <c r="BA1998" i="19"/>
  <c r="BA1999" i="19"/>
  <c r="BA2000" i="19"/>
  <c r="BA2001" i="19"/>
  <c r="BA2002" i="19"/>
  <c r="BA2003" i="19"/>
  <c r="BA2004" i="19"/>
  <c r="BA2005" i="19"/>
  <c r="BA2006" i="19"/>
  <c r="BA2007" i="19"/>
  <c r="BA2008" i="19"/>
  <c r="BA2009" i="19"/>
  <c r="BA2010" i="19"/>
  <c r="BA2011" i="19"/>
  <c r="BA2012" i="19"/>
  <c r="BA2013" i="19"/>
  <c r="BA2014" i="19"/>
  <c r="BA2015" i="19"/>
  <c r="BA2016" i="19"/>
  <c r="BA2017" i="19"/>
  <c r="BA2018" i="19"/>
  <c r="BA2019" i="19"/>
  <c r="BA2020" i="19"/>
  <c r="BA2021" i="19"/>
  <c r="BA2022" i="19"/>
  <c r="BA2023" i="19"/>
  <c r="BA2024" i="19"/>
  <c r="BA2025" i="19"/>
  <c r="BA2026" i="19"/>
  <c r="BA2027" i="19"/>
  <c r="BA2028" i="19"/>
  <c r="BA2029" i="19"/>
  <c r="BA2030" i="19"/>
  <c r="BA2031" i="19"/>
  <c r="BA2032" i="19"/>
  <c r="BA2033" i="19"/>
  <c r="BA2034" i="19"/>
  <c r="BA2035" i="19"/>
  <c r="BA2036" i="19"/>
  <c r="BA2037" i="19"/>
  <c r="BA2038" i="19"/>
  <c r="BA2039" i="19"/>
  <c r="BA2040" i="19"/>
  <c r="BA2041" i="19"/>
  <c r="BA2042" i="19"/>
  <c r="BA2043" i="19"/>
  <c r="BA2044" i="19"/>
  <c r="BA2045" i="19"/>
  <c r="BA2046" i="19"/>
  <c r="BA2047" i="19"/>
  <c r="BA2048" i="19"/>
  <c r="BA2049" i="19"/>
  <c r="BA2050" i="19"/>
  <c r="BA2051" i="19"/>
  <c r="BA2052" i="19"/>
  <c r="BA2053" i="19"/>
  <c r="BA2054" i="19"/>
  <c r="BA2055" i="19"/>
  <c r="BA2056" i="19"/>
  <c r="BA2057" i="19"/>
  <c r="BA2058" i="19"/>
  <c r="BA2059" i="19"/>
  <c r="BA2060" i="19"/>
  <c r="BA2061" i="19"/>
  <c r="BA2062" i="19"/>
  <c r="BA2063" i="19"/>
  <c r="BA2064" i="19"/>
  <c r="BA2065" i="19"/>
  <c r="BA2066" i="19"/>
  <c r="BA2067" i="19"/>
  <c r="BA2068" i="19"/>
  <c r="BA2069" i="19"/>
  <c r="BA2070" i="19"/>
  <c r="BA2071" i="19"/>
  <c r="BA2072" i="19"/>
  <c r="BA2073" i="19"/>
  <c r="BA2074" i="19"/>
  <c r="BA2075" i="19"/>
  <c r="BA2076" i="19"/>
  <c r="BA2077" i="19"/>
  <c r="BA2078" i="19"/>
  <c r="BA2079" i="19"/>
  <c r="BA2080" i="19"/>
  <c r="BA2081" i="19"/>
  <c r="BA2082" i="19"/>
  <c r="BA2083" i="19"/>
  <c r="BA2084" i="19"/>
  <c r="BA2085" i="19"/>
  <c r="BA2086" i="19"/>
  <c r="BA2087" i="19"/>
  <c r="BA2088" i="19"/>
  <c r="BA2089" i="19"/>
  <c r="BA2090" i="19"/>
  <c r="BA2091" i="19"/>
  <c r="BA2092" i="19"/>
  <c r="BA2093" i="19"/>
  <c r="BA2094" i="19"/>
  <c r="BA2095" i="19"/>
  <c r="BA2096" i="19"/>
  <c r="BA2097" i="19"/>
  <c r="BA2098" i="19"/>
  <c r="BA2099" i="19"/>
  <c r="BA2100" i="19"/>
  <c r="BA2101" i="19"/>
  <c r="BA2102" i="19"/>
  <c r="BA2103" i="19"/>
  <c r="BA2104" i="19"/>
  <c r="BA2105" i="19"/>
  <c r="BA2106" i="19"/>
  <c r="BA2107" i="19"/>
  <c r="BA2108" i="19"/>
  <c r="BA2109" i="19"/>
  <c r="BA2110" i="19"/>
  <c r="BA2111" i="19"/>
  <c r="BA2112" i="19"/>
  <c r="BA2113" i="19"/>
  <c r="BA2114" i="19"/>
  <c r="BA2115" i="19"/>
  <c r="BA2116" i="19"/>
  <c r="BA2117" i="19"/>
  <c r="BA2118" i="19"/>
  <c r="BA2119" i="19"/>
  <c r="BA2120" i="19"/>
  <c r="BA2121" i="19"/>
  <c r="BA2122" i="19"/>
  <c r="BA2123" i="19"/>
  <c r="BA2124" i="19"/>
  <c r="BA2125" i="19"/>
  <c r="BA2126" i="19"/>
  <c r="BA2127" i="19"/>
  <c r="BA2128" i="19"/>
  <c r="BA2129" i="19"/>
  <c r="BA2130" i="19"/>
  <c r="BA2131" i="19"/>
  <c r="BA2132" i="19"/>
  <c r="BA2133" i="19"/>
  <c r="BA2134" i="19"/>
  <c r="BA2135" i="19"/>
  <c r="BA2136" i="19"/>
  <c r="BA2137" i="19"/>
  <c r="BA2138" i="19"/>
  <c r="BA2139" i="19"/>
  <c r="BA2140" i="19"/>
  <c r="BA2141" i="19"/>
  <c r="BA2142" i="19"/>
  <c r="BA2143" i="19"/>
  <c r="BA2144" i="19"/>
  <c r="BA2145" i="19"/>
  <c r="BA2146" i="19"/>
  <c r="BA2147" i="19"/>
  <c r="BA2148" i="19"/>
  <c r="BA2149" i="19"/>
  <c r="BA2150" i="19"/>
  <c r="BA2151" i="19"/>
  <c r="BA2152" i="19"/>
  <c r="BA2153" i="19"/>
  <c r="BA2154" i="19"/>
  <c r="BA2155" i="19"/>
  <c r="BA2156" i="19"/>
  <c r="BA2157" i="19"/>
  <c r="BA2158" i="19"/>
  <c r="BA2159" i="19"/>
  <c r="BA2160" i="19"/>
  <c r="BA2161" i="19"/>
  <c r="BA2162" i="19"/>
  <c r="BA2163" i="19"/>
  <c r="BA2164" i="19"/>
  <c r="BA2165" i="19"/>
  <c r="BA2166" i="19"/>
  <c r="BA2167" i="19"/>
  <c r="BA2168" i="19"/>
  <c r="BA2169" i="19"/>
  <c r="BA2170" i="19"/>
  <c r="BA2171" i="19"/>
  <c r="BA2172" i="19"/>
  <c r="BA2173" i="19"/>
  <c r="BA2174" i="19"/>
  <c r="BA2175" i="19"/>
  <c r="BA2176" i="19"/>
  <c r="BA2177" i="19"/>
  <c r="BA2178" i="19"/>
  <c r="BA2179" i="19"/>
  <c r="BA2180" i="19"/>
  <c r="BA2181" i="19"/>
  <c r="BA2182" i="19"/>
  <c r="BA2183" i="19"/>
  <c r="BA2184" i="19"/>
  <c r="BA2185" i="19"/>
  <c r="BA2186" i="19"/>
  <c r="BA2187" i="19"/>
  <c r="BA2188" i="19"/>
  <c r="BA2189" i="19"/>
  <c r="BA2190" i="19"/>
  <c r="BA2191" i="19"/>
  <c r="BA2192" i="19"/>
  <c r="BA2193" i="19"/>
  <c r="BA2194" i="19"/>
  <c r="BA2195" i="19"/>
  <c r="BA2196" i="19"/>
  <c r="BA2197" i="19"/>
  <c r="BA2198" i="19"/>
  <c r="BA2199" i="19"/>
  <c r="BA2200" i="19"/>
  <c r="BA2201" i="19"/>
  <c r="BA2202" i="19"/>
  <c r="BA2203" i="19"/>
  <c r="BA2204" i="19"/>
  <c r="BA2205" i="19"/>
  <c r="BA2206" i="19"/>
  <c r="BA2207" i="19"/>
  <c r="BA2208" i="19"/>
  <c r="BA2209" i="19"/>
  <c r="BA2210" i="19"/>
  <c r="BA2211" i="19"/>
  <c r="BA2212" i="19"/>
  <c r="BA2213" i="19"/>
  <c r="BA2214" i="19"/>
  <c r="BA2215" i="19"/>
  <c r="BA2216" i="19"/>
  <c r="BA2217" i="19"/>
  <c r="BA2218" i="19"/>
  <c r="BA2219" i="19"/>
  <c r="BA2220" i="19"/>
  <c r="BA2221" i="19"/>
  <c r="BA2222" i="19"/>
  <c r="BA2223" i="19"/>
  <c r="BA2224" i="19"/>
  <c r="BA2225" i="19"/>
  <c r="BA2226" i="19"/>
  <c r="BA2227" i="19"/>
  <c r="BA2228" i="19"/>
  <c r="BA2229" i="19"/>
  <c r="BA2230" i="19"/>
  <c r="BA2231" i="19"/>
  <c r="BA2232" i="19"/>
  <c r="BA2233" i="19"/>
  <c r="BA2234" i="19"/>
  <c r="BA2235" i="19"/>
  <c r="BA2236" i="19"/>
  <c r="BA2237" i="19"/>
  <c r="BA2238" i="19"/>
  <c r="BA2239" i="19"/>
  <c r="BA2240" i="19"/>
  <c r="BA2241" i="19"/>
  <c r="BA2242" i="19"/>
  <c r="BA2243" i="19"/>
  <c r="BA2244" i="19"/>
  <c r="BA2245" i="19"/>
  <c r="BA2246" i="19"/>
  <c r="BA2247" i="19"/>
  <c r="BA2248" i="19"/>
  <c r="BA2249" i="19"/>
  <c r="BA2250" i="19"/>
  <c r="BA2251" i="19"/>
  <c r="BA2252" i="19"/>
  <c r="BA2253" i="19"/>
  <c r="BA2254" i="19"/>
  <c r="BA2255" i="19"/>
  <c r="BA2256" i="19"/>
  <c r="BA2257" i="19"/>
  <c r="BA2258" i="19"/>
  <c r="BA2259" i="19"/>
  <c r="BA2260" i="19"/>
  <c r="BA2261" i="19"/>
  <c r="BA2262" i="19"/>
  <c r="BA2263" i="19"/>
  <c r="BA2264" i="19"/>
  <c r="BA2265" i="19"/>
  <c r="BA2266" i="19"/>
  <c r="BA2267" i="19"/>
  <c r="BA2268" i="19"/>
  <c r="BA2269" i="19"/>
  <c r="BA2270" i="19"/>
  <c r="BA2271" i="19"/>
  <c r="BA2272" i="19"/>
  <c r="BA2273" i="19"/>
  <c r="BA2274" i="19"/>
  <c r="BA2275" i="19"/>
  <c r="BA2276" i="19"/>
  <c r="BA2277" i="19"/>
  <c r="BA2278" i="19"/>
  <c r="BA2279" i="19"/>
  <c r="BA2280" i="19"/>
  <c r="BA2281" i="19"/>
  <c r="BA2282" i="19"/>
  <c r="BA2283" i="19"/>
  <c r="BA2284" i="19"/>
  <c r="BA2285" i="19"/>
  <c r="BA2286" i="19"/>
  <c r="BA2287" i="19"/>
  <c r="BA2288" i="19"/>
  <c r="BA2289" i="19"/>
  <c r="BA2290" i="19"/>
  <c r="BA2291" i="19"/>
  <c r="BA2292" i="19"/>
  <c r="BA2293" i="19"/>
  <c r="BA2294" i="19"/>
  <c r="BA2295" i="19"/>
  <c r="BA2296" i="19"/>
  <c r="BA2297" i="19"/>
  <c r="BA2298" i="19"/>
  <c r="BA2299" i="19"/>
  <c r="BA2300" i="19"/>
  <c r="BA2301" i="19"/>
  <c r="BA2302" i="19"/>
  <c r="BA2303" i="19"/>
  <c r="BA2304" i="19"/>
  <c r="BA2305" i="19"/>
  <c r="BA2306" i="19"/>
  <c r="BA2307" i="19"/>
  <c r="BA2308" i="19"/>
  <c r="BA2309" i="19"/>
  <c r="BA2310" i="19"/>
  <c r="BA2311" i="19"/>
  <c r="BA2312" i="19"/>
  <c r="BA2313" i="19"/>
  <c r="BA2314" i="19"/>
  <c r="BA2315" i="19"/>
  <c r="BA2316" i="19"/>
  <c r="BA2317" i="19"/>
  <c r="BA2318" i="19"/>
  <c r="BA2319" i="19"/>
  <c r="BA2320" i="19"/>
  <c r="BA2321" i="19"/>
  <c r="BA2322" i="19"/>
  <c r="BA2323" i="19"/>
  <c r="BA2324" i="19"/>
  <c r="BA2325" i="19"/>
  <c r="BA2326" i="19"/>
  <c r="BA2327" i="19"/>
  <c r="BA2328" i="19"/>
  <c r="BA2329" i="19"/>
  <c r="BA2330" i="19"/>
  <c r="BA2331" i="19"/>
  <c r="BA2332" i="19"/>
  <c r="BA2333" i="19"/>
  <c r="BA2334" i="19"/>
  <c r="BA2335" i="19"/>
  <c r="BA2336" i="19"/>
  <c r="BA2337" i="19"/>
  <c r="BA2338" i="19"/>
  <c r="BA2339" i="19"/>
  <c r="BA2340" i="19"/>
  <c r="BA2341" i="19"/>
  <c r="BA2342" i="19"/>
  <c r="BA2343" i="19"/>
  <c r="BA2344" i="19"/>
  <c r="BA2345" i="19"/>
  <c r="BA2346" i="19"/>
  <c r="BA2347" i="19"/>
  <c r="BA2348" i="19"/>
  <c r="BA2349" i="19"/>
  <c r="BA2350" i="19"/>
  <c r="BA2351" i="19"/>
  <c r="BA2352" i="19"/>
  <c r="BA2353" i="19"/>
  <c r="BA2354" i="19"/>
  <c r="BA2355" i="19"/>
  <c r="BA2356" i="19"/>
  <c r="BA2357" i="19"/>
  <c r="BA2358" i="19"/>
  <c r="BA2359" i="19"/>
  <c r="BA2360" i="19"/>
  <c r="BA2361" i="19"/>
  <c r="BA2362" i="19"/>
  <c r="BA2363" i="19"/>
  <c r="BA2364" i="19"/>
  <c r="BA2365" i="19"/>
  <c r="BA2366" i="19"/>
  <c r="BB4" i="19"/>
  <c r="AZ4" i="19"/>
  <c r="BD4" i="19" s="1"/>
  <c r="BB5" i="19"/>
  <c r="AZ5" i="19"/>
  <c r="BD5" i="19" s="1"/>
  <c r="BB6" i="19"/>
  <c r="AZ6" i="19"/>
  <c r="BD6" i="19" s="1"/>
  <c r="BB7" i="19"/>
  <c r="AZ7" i="19"/>
  <c r="BD7" i="19" s="1"/>
  <c r="BB8" i="19"/>
  <c r="AZ8" i="19"/>
  <c r="BD8" i="19" s="1"/>
  <c r="BB9" i="19"/>
  <c r="AZ9" i="19"/>
  <c r="BD9" i="19" s="1"/>
  <c r="BB10" i="19"/>
  <c r="AZ10" i="19"/>
  <c r="BD10" i="19" s="1"/>
  <c r="BB11" i="19"/>
  <c r="AZ11" i="19"/>
  <c r="BD11" i="19" s="1"/>
  <c r="BB12" i="19"/>
  <c r="AZ12" i="19"/>
  <c r="BD12" i="19" s="1"/>
  <c r="BB13" i="19"/>
  <c r="AZ13" i="19"/>
  <c r="BD13" i="19" s="1"/>
  <c r="BB14" i="19"/>
  <c r="AZ14" i="19"/>
  <c r="BD14" i="19" s="1"/>
  <c r="BB15" i="19"/>
  <c r="AZ15" i="19"/>
  <c r="BD15" i="19" s="1"/>
  <c r="BB16" i="19"/>
  <c r="AZ16" i="19"/>
  <c r="BD16" i="19" s="1"/>
  <c r="BB17" i="19"/>
  <c r="AZ17" i="19"/>
  <c r="BD17" i="19" s="1"/>
  <c r="BB18" i="19"/>
  <c r="AZ18" i="19"/>
  <c r="BD18" i="19" s="1"/>
  <c r="BB19" i="19"/>
  <c r="AZ19" i="19"/>
  <c r="BD19" i="19" s="1"/>
  <c r="BB20" i="19"/>
  <c r="AZ20" i="19"/>
  <c r="BD20" i="19" s="1"/>
  <c r="BB21" i="19"/>
  <c r="AZ21" i="19"/>
  <c r="BD21" i="19" s="1"/>
  <c r="BB22" i="19"/>
  <c r="AZ22" i="19"/>
  <c r="BD22" i="19" s="1"/>
  <c r="BB23" i="19"/>
  <c r="AZ23" i="19"/>
  <c r="BD23" i="19" s="1"/>
  <c r="BB24" i="19"/>
  <c r="AZ24" i="19"/>
  <c r="BD24" i="19" s="1"/>
  <c r="BB25" i="19"/>
  <c r="AZ25" i="19"/>
  <c r="BD25" i="19" s="1"/>
  <c r="BB26" i="19"/>
  <c r="AZ26" i="19"/>
  <c r="BD26" i="19" s="1"/>
  <c r="BB27" i="19"/>
  <c r="AZ27" i="19"/>
  <c r="BD27" i="19" s="1"/>
  <c r="BB28" i="19"/>
  <c r="AZ28" i="19"/>
  <c r="BD28" i="19" s="1"/>
  <c r="BB29" i="19"/>
  <c r="AZ29" i="19"/>
  <c r="BD29" i="19" s="1"/>
  <c r="BB30" i="19"/>
  <c r="AZ30" i="19"/>
  <c r="BD30" i="19" s="1"/>
  <c r="BB31" i="19"/>
  <c r="AZ31" i="19"/>
  <c r="BD31" i="19" s="1"/>
  <c r="BB32" i="19"/>
  <c r="AZ32" i="19"/>
  <c r="BD32" i="19" s="1"/>
  <c r="BB33" i="19"/>
  <c r="AZ33" i="19"/>
  <c r="BD33" i="19" s="1"/>
  <c r="BB34" i="19"/>
  <c r="AZ34" i="19"/>
  <c r="BD34" i="19" s="1"/>
  <c r="BB35" i="19"/>
  <c r="AZ35" i="19"/>
  <c r="BD35" i="19" s="1"/>
  <c r="BB36" i="19"/>
  <c r="AZ36" i="19"/>
  <c r="BD36" i="19" s="1"/>
  <c r="BB37" i="19"/>
  <c r="AZ37" i="19"/>
  <c r="BD37" i="19" s="1"/>
  <c r="BB38" i="19"/>
  <c r="AZ38" i="19"/>
  <c r="BD38" i="19" s="1"/>
  <c r="BB39" i="19"/>
  <c r="AZ39" i="19"/>
  <c r="BD39" i="19" s="1"/>
  <c r="BB40" i="19"/>
  <c r="AZ40" i="19"/>
  <c r="BD40" i="19" s="1"/>
  <c r="BB41" i="19"/>
  <c r="AZ41" i="19"/>
  <c r="BD41" i="19" s="1"/>
  <c r="BB42" i="19"/>
  <c r="AZ42" i="19"/>
  <c r="BD42" i="19" s="1"/>
  <c r="BB43" i="19"/>
  <c r="AZ43" i="19"/>
  <c r="BD43" i="19" s="1"/>
  <c r="BB44" i="19"/>
  <c r="AZ44" i="19"/>
  <c r="BD44" i="19" s="1"/>
  <c r="BB45" i="19"/>
  <c r="AZ45" i="19"/>
  <c r="BD45" i="19" s="1"/>
  <c r="BB46" i="19"/>
  <c r="AZ46" i="19"/>
  <c r="BD46" i="19" s="1"/>
  <c r="BB47" i="19"/>
  <c r="AZ47" i="19"/>
  <c r="BD47" i="19" s="1"/>
  <c r="BB48" i="19"/>
  <c r="AZ48" i="19"/>
  <c r="BD48" i="19" s="1"/>
  <c r="BB49" i="19"/>
  <c r="AZ49" i="19"/>
  <c r="BD49" i="19" s="1"/>
  <c r="BB50" i="19"/>
  <c r="AZ50" i="19"/>
  <c r="BD50" i="19" s="1"/>
  <c r="BB51" i="19"/>
  <c r="AZ51" i="19"/>
  <c r="BD51" i="19" s="1"/>
  <c r="BB52" i="19"/>
  <c r="AZ52" i="19"/>
  <c r="BD52" i="19" s="1"/>
  <c r="BB53" i="19"/>
  <c r="AZ53" i="19"/>
  <c r="BD53" i="19" s="1"/>
  <c r="BB54" i="19"/>
  <c r="AZ54" i="19"/>
  <c r="BD54" i="19" s="1"/>
  <c r="BB55" i="19"/>
  <c r="AZ55" i="19"/>
  <c r="BD55" i="19" s="1"/>
  <c r="BB56" i="19"/>
  <c r="AZ56" i="19"/>
  <c r="BD56" i="19" s="1"/>
  <c r="BB57" i="19"/>
  <c r="AZ57" i="19"/>
  <c r="BD57" i="19" s="1"/>
  <c r="BB58" i="19"/>
  <c r="AZ58" i="19"/>
  <c r="BD58" i="19" s="1"/>
  <c r="BB59" i="19"/>
  <c r="AZ59" i="19"/>
  <c r="BD59" i="19" s="1"/>
  <c r="BB60" i="19"/>
  <c r="AZ60" i="19"/>
  <c r="BD60" i="19" s="1"/>
  <c r="BB61" i="19"/>
  <c r="AZ61" i="19"/>
  <c r="BD61" i="19" s="1"/>
  <c r="BB62" i="19"/>
  <c r="AZ62" i="19"/>
  <c r="BD62" i="19" s="1"/>
  <c r="BB63" i="19"/>
  <c r="AZ63" i="19"/>
  <c r="BD63" i="19" s="1"/>
  <c r="BB64" i="19"/>
  <c r="AZ64" i="19"/>
  <c r="BD64" i="19" s="1"/>
  <c r="BB65" i="19"/>
  <c r="AZ65" i="19"/>
  <c r="BD65" i="19" s="1"/>
  <c r="BB66" i="19"/>
  <c r="AZ66" i="19"/>
  <c r="BD66" i="19" s="1"/>
  <c r="BB67" i="19"/>
  <c r="AZ67" i="19"/>
  <c r="BD67" i="19" s="1"/>
  <c r="BB68" i="19"/>
  <c r="AZ68" i="19"/>
  <c r="BD68" i="19" s="1"/>
  <c r="BB69" i="19"/>
  <c r="AZ69" i="19"/>
  <c r="BD69" i="19" s="1"/>
  <c r="BB70" i="19"/>
  <c r="AZ70" i="19"/>
  <c r="BD70" i="19" s="1"/>
  <c r="BB71" i="19"/>
  <c r="AZ71" i="19"/>
  <c r="BD71" i="19" s="1"/>
  <c r="BB72" i="19"/>
  <c r="AZ72" i="19"/>
  <c r="BD72" i="19" s="1"/>
  <c r="BB73" i="19"/>
  <c r="AZ73" i="19"/>
  <c r="BD73" i="19" s="1"/>
  <c r="BB74" i="19"/>
  <c r="AZ74" i="19"/>
  <c r="BD74" i="19" s="1"/>
  <c r="BB75" i="19"/>
  <c r="AZ75" i="19"/>
  <c r="BD75" i="19" s="1"/>
  <c r="BB76" i="19"/>
  <c r="AZ76" i="19"/>
  <c r="BD76" i="19" s="1"/>
  <c r="BB77" i="19"/>
  <c r="AZ77" i="19"/>
  <c r="BD77" i="19" s="1"/>
  <c r="BB78" i="19"/>
  <c r="AZ78" i="19"/>
  <c r="BD78" i="19" s="1"/>
  <c r="BB79" i="19"/>
  <c r="AZ79" i="19"/>
  <c r="BD79" i="19" s="1"/>
  <c r="BB80" i="19"/>
  <c r="AZ80" i="19"/>
  <c r="BD80" i="19" s="1"/>
  <c r="BB81" i="19"/>
  <c r="AZ81" i="19"/>
  <c r="BD81" i="19" s="1"/>
  <c r="BB82" i="19"/>
  <c r="AZ82" i="19"/>
  <c r="BD82" i="19" s="1"/>
  <c r="BB83" i="19"/>
  <c r="AZ83" i="19"/>
  <c r="BD83" i="19" s="1"/>
  <c r="BB84" i="19"/>
  <c r="AZ84" i="19"/>
  <c r="BD84" i="19" s="1"/>
  <c r="BB85" i="19"/>
  <c r="AZ85" i="19"/>
  <c r="BD85" i="19" s="1"/>
  <c r="BB86" i="19"/>
  <c r="AZ86" i="19"/>
  <c r="BD86" i="19" s="1"/>
  <c r="BB87" i="19"/>
  <c r="AZ87" i="19"/>
  <c r="BD87" i="19" s="1"/>
  <c r="BB88" i="19"/>
  <c r="AZ88" i="19"/>
  <c r="BD88" i="19" s="1"/>
  <c r="BB89" i="19"/>
  <c r="AZ89" i="19"/>
  <c r="BD89" i="19" s="1"/>
  <c r="BB90" i="19"/>
  <c r="AZ90" i="19"/>
  <c r="BD90" i="19" s="1"/>
  <c r="BB91" i="19"/>
  <c r="AZ91" i="19"/>
  <c r="BD91" i="19" s="1"/>
  <c r="BB92" i="19"/>
  <c r="AZ92" i="19"/>
  <c r="BD92" i="19" s="1"/>
  <c r="BB93" i="19"/>
  <c r="AZ93" i="19"/>
  <c r="BD93" i="19" s="1"/>
  <c r="BB94" i="19"/>
  <c r="AZ94" i="19"/>
  <c r="BD94" i="19" s="1"/>
  <c r="BB95" i="19"/>
  <c r="AZ95" i="19"/>
  <c r="BD95" i="19" s="1"/>
  <c r="BB96" i="19"/>
  <c r="AZ96" i="19"/>
  <c r="BD96" i="19" s="1"/>
  <c r="BB97" i="19"/>
  <c r="AZ97" i="19"/>
  <c r="BD97" i="19" s="1"/>
  <c r="BB98" i="19"/>
  <c r="AZ98" i="19"/>
  <c r="BD98" i="19" s="1"/>
  <c r="BB99" i="19"/>
  <c r="AZ99" i="19"/>
  <c r="BD99" i="19" s="1"/>
  <c r="BB100" i="19"/>
  <c r="AZ100" i="19"/>
  <c r="BD100" i="19" s="1"/>
  <c r="BB101" i="19"/>
  <c r="AZ101" i="19"/>
  <c r="BD101" i="19" s="1"/>
  <c r="BB102" i="19"/>
  <c r="AZ102" i="19"/>
  <c r="BD102" i="19" s="1"/>
  <c r="BB103" i="19"/>
  <c r="AZ103" i="19"/>
  <c r="BD103" i="19" s="1"/>
  <c r="BB104" i="19"/>
  <c r="AZ104" i="19"/>
  <c r="BD104" i="19" s="1"/>
  <c r="BB105" i="19"/>
  <c r="AZ105" i="19"/>
  <c r="BD105" i="19" s="1"/>
  <c r="BB106" i="19"/>
  <c r="AZ106" i="19"/>
  <c r="BD106" i="19" s="1"/>
  <c r="BB107" i="19"/>
  <c r="AZ107" i="19"/>
  <c r="BD107" i="19" s="1"/>
  <c r="BB108" i="19"/>
  <c r="AZ108" i="19"/>
  <c r="BD108" i="19" s="1"/>
  <c r="BB109" i="19"/>
  <c r="AZ109" i="19"/>
  <c r="BD109" i="19" s="1"/>
  <c r="BB110" i="19"/>
  <c r="AZ110" i="19"/>
  <c r="BD110" i="19" s="1"/>
  <c r="BB111" i="19"/>
  <c r="AZ111" i="19"/>
  <c r="BD111" i="19" s="1"/>
  <c r="BB112" i="19"/>
  <c r="AZ112" i="19"/>
  <c r="BD112" i="19" s="1"/>
  <c r="BB113" i="19"/>
  <c r="AZ113" i="19"/>
  <c r="BD113" i="19" s="1"/>
  <c r="BB114" i="19"/>
  <c r="AZ114" i="19"/>
  <c r="BD114" i="19" s="1"/>
  <c r="BB115" i="19"/>
  <c r="AZ115" i="19"/>
  <c r="BD115" i="19" s="1"/>
  <c r="BB116" i="19"/>
  <c r="AZ116" i="19"/>
  <c r="BD116" i="19" s="1"/>
  <c r="BB117" i="19"/>
  <c r="AZ117" i="19"/>
  <c r="BD117" i="19" s="1"/>
  <c r="BB118" i="19"/>
  <c r="AZ118" i="19"/>
  <c r="BD118" i="19" s="1"/>
  <c r="BB119" i="19"/>
  <c r="AZ119" i="19"/>
  <c r="BD119" i="19" s="1"/>
  <c r="BB120" i="19"/>
  <c r="AZ120" i="19"/>
  <c r="BD120" i="19" s="1"/>
  <c r="BB121" i="19"/>
  <c r="AZ121" i="19"/>
  <c r="BD121" i="19" s="1"/>
  <c r="BB122" i="19"/>
  <c r="AZ122" i="19"/>
  <c r="BD122" i="19" s="1"/>
  <c r="BB123" i="19"/>
  <c r="AZ123" i="19"/>
  <c r="BD123" i="19" s="1"/>
  <c r="BB124" i="19"/>
  <c r="AZ124" i="19"/>
  <c r="BD124" i="19" s="1"/>
  <c r="BB125" i="19"/>
  <c r="AZ125" i="19"/>
  <c r="BD125" i="19" s="1"/>
  <c r="BB126" i="19"/>
  <c r="AZ126" i="19"/>
  <c r="BD126" i="19" s="1"/>
  <c r="BB127" i="19"/>
  <c r="AZ127" i="19"/>
  <c r="BD127" i="19" s="1"/>
  <c r="BB128" i="19"/>
  <c r="AZ128" i="19"/>
  <c r="BD128" i="19" s="1"/>
  <c r="BB129" i="19"/>
  <c r="AZ129" i="19"/>
  <c r="BD129" i="19" s="1"/>
  <c r="BB130" i="19"/>
  <c r="AZ130" i="19"/>
  <c r="BD130" i="19" s="1"/>
  <c r="BB131" i="19"/>
  <c r="AZ131" i="19"/>
  <c r="BD131" i="19" s="1"/>
  <c r="BB132" i="19"/>
  <c r="AZ132" i="19"/>
  <c r="BD132" i="19" s="1"/>
  <c r="BB133" i="19"/>
  <c r="AZ133" i="19"/>
  <c r="BD133" i="19" s="1"/>
  <c r="BB134" i="19"/>
  <c r="AZ134" i="19"/>
  <c r="BD134" i="19" s="1"/>
  <c r="BB135" i="19"/>
  <c r="AZ135" i="19"/>
  <c r="BD135" i="19" s="1"/>
  <c r="BB136" i="19"/>
  <c r="AZ136" i="19"/>
  <c r="BD136" i="19" s="1"/>
  <c r="BB137" i="19"/>
  <c r="AZ137" i="19"/>
  <c r="BD137" i="19" s="1"/>
  <c r="BB138" i="19"/>
  <c r="AZ138" i="19"/>
  <c r="BD138" i="19" s="1"/>
  <c r="BB139" i="19"/>
  <c r="AZ139" i="19"/>
  <c r="BD139" i="19" s="1"/>
  <c r="BB140" i="19"/>
  <c r="AZ140" i="19"/>
  <c r="BD140" i="19" s="1"/>
  <c r="BB141" i="19"/>
  <c r="AZ141" i="19"/>
  <c r="BD141" i="19" s="1"/>
  <c r="BB142" i="19"/>
  <c r="AZ142" i="19"/>
  <c r="BD142" i="19" s="1"/>
  <c r="BB143" i="19"/>
  <c r="AZ143" i="19"/>
  <c r="BD143" i="19" s="1"/>
  <c r="BB144" i="19"/>
  <c r="AZ144" i="19"/>
  <c r="BD144" i="19" s="1"/>
  <c r="BB145" i="19"/>
  <c r="AZ145" i="19"/>
  <c r="BD145" i="19" s="1"/>
  <c r="BB146" i="19"/>
  <c r="AZ146" i="19"/>
  <c r="BD146" i="19" s="1"/>
  <c r="BB147" i="19"/>
  <c r="AZ147" i="19"/>
  <c r="BD147" i="19" s="1"/>
  <c r="BB148" i="19"/>
  <c r="AZ148" i="19"/>
  <c r="BD148" i="19" s="1"/>
  <c r="BB149" i="19"/>
  <c r="AZ149" i="19"/>
  <c r="BD149" i="19" s="1"/>
  <c r="BB150" i="19"/>
  <c r="AZ150" i="19"/>
  <c r="BD150" i="19" s="1"/>
  <c r="BB151" i="19"/>
  <c r="AZ151" i="19"/>
  <c r="BD151" i="19" s="1"/>
  <c r="BB152" i="19"/>
  <c r="AZ152" i="19"/>
  <c r="BD152" i="19" s="1"/>
  <c r="BB153" i="19"/>
  <c r="AZ153" i="19"/>
  <c r="BD153" i="19" s="1"/>
  <c r="BB154" i="19"/>
  <c r="AZ154" i="19"/>
  <c r="BD154" i="19" s="1"/>
  <c r="BB155" i="19"/>
  <c r="AZ155" i="19"/>
  <c r="BD155" i="19" s="1"/>
  <c r="BB156" i="19"/>
  <c r="AZ156" i="19"/>
  <c r="BD156" i="19" s="1"/>
  <c r="BB157" i="19"/>
  <c r="AZ157" i="19"/>
  <c r="BD157" i="19" s="1"/>
  <c r="BB158" i="19"/>
  <c r="AZ158" i="19"/>
  <c r="BD158" i="19" s="1"/>
  <c r="BB159" i="19"/>
  <c r="AZ159" i="19"/>
  <c r="BD159" i="19" s="1"/>
  <c r="BB160" i="19"/>
  <c r="AZ160" i="19"/>
  <c r="BD160" i="19" s="1"/>
  <c r="BB161" i="19"/>
  <c r="AZ161" i="19"/>
  <c r="BD161" i="19" s="1"/>
  <c r="BB162" i="19"/>
  <c r="AZ162" i="19"/>
  <c r="BD162" i="19" s="1"/>
  <c r="BB163" i="19"/>
  <c r="AZ163" i="19"/>
  <c r="BD163" i="19" s="1"/>
  <c r="BB164" i="19"/>
  <c r="AZ164" i="19"/>
  <c r="BD164" i="19" s="1"/>
  <c r="BB165" i="19"/>
  <c r="AZ165" i="19"/>
  <c r="BD165" i="19" s="1"/>
  <c r="BB166" i="19"/>
  <c r="AZ166" i="19"/>
  <c r="BD166" i="19" s="1"/>
  <c r="BB167" i="19"/>
  <c r="AZ167" i="19"/>
  <c r="BD167" i="19" s="1"/>
  <c r="BB168" i="19"/>
  <c r="AZ168" i="19"/>
  <c r="BD168" i="19" s="1"/>
  <c r="BB169" i="19"/>
  <c r="AZ169" i="19"/>
  <c r="BD169" i="19" s="1"/>
  <c r="BB170" i="19"/>
  <c r="AZ170" i="19"/>
  <c r="BD170" i="19" s="1"/>
  <c r="BB171" i="19"/>
  <c r="AZ171" i="19"/>
  <c r="BD171" i="19" s="1"/>
  <c r="BB172" i="19"/>
  <c r="AZ172" i="19"/>
  <c r="BD172" i="19" s="1"/>
  <c r="BB173" i="19"/>
  <c r="AZ173" i="19"/>
  <c r="BD173" i="19" s="1"/>
  <c r="BB174" i="19"/>
  <c r="AZ174" i="19"/>
  <c r="BD174" i="19" s="1"/>
  <c r="BB175" i="19"/>
  <c r="AZ175" i="19"/>
  <c r="BD175" i="19" s="1"/>
  <c r="BB176" i="19"/>
  <c r="AZ176" i="19"/>
  <c r="BD176" i="19" s="1"/>
  <c r="BB177" i="19"/>
  <c r="AZ177" i="19"/>
  <c r="BD177" i="19" s="1"/>
  <c r="BB178" i="19"/>
  <c r="AZ178" i="19"/>
  <c r="BD178" i="19" s="1"/>
  <c r="BB179" i="19"/>
  <c r="AZ179" i="19"/>
  <c r="BD179" i="19" s="1"/>
  <c r="BB180" i="19"/>
  <c r="AZ180" i="19"/>
  <c r="BD180" i="19" s="1"/>
  <c r="BB181" i="19"/>
  <c r="AZ181" i="19"/>
  <c r="BD181" i="19" s="1"/>
  <c r="BB182" i="19"/>
  <c r="AZ182" i="19"/>
  <c r="BD182" i="19" s="1"/>
  <c r="BB183" i="19"/>
  <c r="AZ183" i="19"/>
  <c r="BD183" i="19" s="1"/>
  <c r="BB184" i="19"/>
  <c r="AZ184" i="19"/>
  <c r="BD184" i="19" s="1"/>
  <c r="BB185" i="19"/>
  <c r="AZ185" i="19"/>
  <c r="BD185" i="19" s="1"/>
  <c r="BB186" i="19"/>
  <c r="AZ186" i="19"/>
  <c r="BD186" i="19" s="1"/>
  <c r="BB187" i="19"/>
  <c r="AZ187" i="19"/>
  <c r="BD187" i="19" s="1"/>
  <c r="BB188" i="19"/>
  <c r="AZ188" i="19"/>
  <c r="BD188" i="19" s="1"/>
  <c r="BB189" i="19"/>
  <c r="AZ189" i="19"/>
  <c r="BD189" i="19" s="1"/>
  <c r="BB190" i="19"/>
  <c r="AZ190" i="19"/>
  <c r="BD190" i="19" s="1"/>
  <c r="BB191" i="19"/>
  <c r="AZ191" i="19"/>
  <c r="BD191" i="19" s="1"/>
  <c r="BB192" i="19"/>
  <c r="AZ192" i="19"/>
  <c r="BD192" i="19" s="1"/>
  <c r="BB193" i="19"/>
  <c r="AZ193" i="19"/>
  <c r="BD193" i="19" s="1"/>
  <c r="BB194" i="19"/>
  <c r="AZ194" i="19"/>
  <c r="BD194" i="19" s="1"/>
  <c r="BB195" i="19"/>
  <c r="AZ195" i="19"/>
  <c r="BD195" i="19" s="1"/>
  <c r="BB196" i="19"/>
  <c r="AZ196" i="19"/>
  <c r="BD196" i="19" s="1"/>
  <c r="BB197" i="19"/>
  <c r="AZ197" i="19"/>
  <c r="BD197" i="19" s="1"/>
  <c r="BB198" i="19"/>
  <c r="AZ198" i="19"/>
  <c r="BD198" i="19" s="1"/>
  <c r="BB199" i="19"/>
  <c r="AZ199" i="19"/>
  <c r="BD199" i="19" s="1"/>
  <c r="BB200" i="19"/>
  <c r="AZ200" i="19"/>
  <c r="BD200" i="19" s="1"/>
  <c r="BB201" i="19"/>
  <c r="AZ201" i="19"/>
  <c r="BD201" i="19" s="1"/>
  <c r="BB202" i="19"/>
  <c r="AZ202" i="19"/>
  <c r="BD202" i="19" s="1"/>
  <c r="BB203" i="19"/>
  <c r="AZ203" i="19"/>
  <c r="BD203" i="19" s="1"/>
  <c r="BB204" i="19"/>
  <c r="AZ204" i="19"/>
  <c r="BD204" i="19" s="1"/>
  <c r="BB205" i="19"/>
  <c r="AZ205" i="19"/>
  <c r="BD205" i="19" s="1"/>
  <c r="BB206" i="19"/>
  <c r="AZ206" i="19"/>
  <c r="BD206" i="19" s="1"/>
  <c r="BB207" i="19"/>
  <c r="AZ207" i="19"/>
  <c r="BD207" i="19" s="1"/>
  <c r="BB208" i="19"/>
  <c r="AZ208" i="19"/>
  <c r="BD208" i="19" s="1"/>
  <c r="BB209" i="19"/>
  <c r="AZ209" i="19"/>
  <c r="BD209" i="19" s="1"/>
  <c r="BB210" i="19"/>
  <c r="AZ210" i="19"/>
  <c r="BD210" i="19" s="1"/>
  <c r="BB211" i="19"/>
  <c r="AZ211" i="19"/>
  <c r="BD211" i="19" s="1"/>
  <c r="BB212" i="19"/>
  <c r="AZ212" i="19"/>
  <c r="BD212" i="19" s="1"/>
  <c r="BB213" i="19"/>
  <c r="AZ213" i="19"/>
  <c r="BD213" i="19" s="1"/>
  <c r="BB214" i="19"/>
  <c r="AZ214" i="19"/>
  <c r="BD214" i="19" s="1"/>
  <c r="BB215" i="19"/>
  <c r="AZ215" i="19"/>
  <c r="BD215" i="19" s="1"/>
  <c r="BB216" i="19"/>
  <c r="AZ216" i="19"/>
  <c r="BD216" i="19" s="1"/>
  <c r="BB217" i="19"/>
  <c r="AZ217" i="19"/>
  <c r="BD217" i="19" s="1"/>
  <c r="BB218" i="19"/>
  <c r="AZ218" i="19"/>
  <c r="BD218" i="19" s="1"/>
  <c r="BB219" i="19"/>
  <c r="AZ219" i="19"/>
  <c r="BD219" i="19" s="1"/>
  <c r="BB220" i="19"/>
  <c r="AZ220" i="19"/>
  <c r="BD220" i="19" s="1"/>
  <c r="BB221" i="19"/>
  <c r="AZ221" i="19"/>
  <c r="BD221" i="19" s="1"/>
  <c r="BB222" i="19"/>
  <c r="AZ222" i="19"/>
  <c r="BD222" i="19" s="1"/>
  <c r="BB223" i="19"/>
  <c r="AZ223" i="19"/>
  <c r="BD223" i="19" s="1"/>
  <c r="BB224" i="19"/>
  <c r="AZ224" i="19"/>
  <c r="BD224" i="19" s="1"/>
  <c r="BB225" i="19"/>
  <c r="AZ225" i="19"/>
  <c r="BD225" i="19" s="1"/>
  <c r="BB226" i="19"/>
  <c r="AZ226" i="19"/>
  <c r="BD226" i="19" s="1"/>
  <c r="BB227" i="19"/>
  <c r="AZ227" i="19"/>
  <c r="BD227" i="19" s="1"/>
  <c r="BB228" i="19"/>
  <c r="AZ228" i="19"/>
  <c r="BD228" i="19" s="1"/>
  <c r="BB229" i="19"/>
  <c r="AZ229" i="19"/>
  <c r="BD229" i="19" s="1"/>
  <c r="BB230" i="19"/>
  <c r="AZ230" i="19"/>
  <c r="BD230" i="19" s="1"/>
  <c r="BB231" i="19"/>
  <c r="AZ231" i="19"/>
  <c r="BD231" i="19" s="1"/>
  <c r="BB232" i="19"/>
  <c r="AZ232" i="19"/>
  <c r="BD232" i="19" s="1"/>
  <c r="BB233" i="19"/>
  <c r="AZ233" i="19"/>
  <c r="BD233" i="19" s="1"/>
  <c r="BB234" i="19"/>
  <c r="AZ234" i="19"/>
  <c r="BD234" i="19" s="1"/>
  <c r="BB235" i="19"/>
  <c r="AZ235" i="19"/>
  <c r="BD235" i="19" s="1"/>
  <c r="BB236" i="19"/>
  <c r="AZ236" i="19"/>
  <c r="BD236" i="19" s="1"/>
  <c r="BB237" i="19"/>
  <c r="AZ237" i="19"/>
  <c r="BD237" i="19" s="1"/>
  <c r="BB238" i="19"/>
  <c r="AZ238" i="19"/>
  <c r="BD238" i="19" s="1"/>
  <c r="BB239" i="19"/>
  <c r="AZ239" i="19"/>
  <c r="BD239" i="19" s="1"/>
  <c r="BB240" i="19"/>
  <c r="AZ240" i="19"/>
  <c r="BD240" i="19" s="1"/>
  <c r="BB241" i="19"/>
  <c r="AZ241" i="19"/>
  <c r="BD241" i="19" s="1"/>
  <c r="BB242" i="19"/>
  <c r="AZ242" i="19"/>
  <c r="BD242" i="19" s="1"/>
  <c r="BB243" i="19"/>
  <c r="AZ243" i="19"/>
  <c r="BD243" i="19" s="1"/>
  <c r="BB244" i="19"/>
  <c r="AZ244" i="19"/>
  <c r="BD244" i="19" s="1"/>
  <c r="BB245" i="19"/>
  <c r="AZ245" i="19"/>
  <c r="BD245" i="19" s="1"/>
  <c r="BB246" i="19"/>
  <c r="AZ246" i="19"/>
  <c r="BD246" i="19" s="1"/>
  <c r="BB247" i="19"/>
  <c r="AZ247" i="19"/>
  <c r="BD247" i="19" s="1"/>
  <c r="BB248" i="19"/>
  <c r="AZ248" i="19"/>
  <c r="BD248" i="19" s="1"/>
  <c r="BB249" i="19"/>
  <c r="AZ249" i="19"/>
  <c r="BD249" i="19" s="1"/>
  <c r="BB250" i="19"/>
  <c r="AZ250" i="19"/>
  <c r="BD250" i="19" s="1"/>
  <c r="BB251" i="19"/>
  <c r="AZ251" i="19"/>
  <c r="BD251" i="19" s="1"/>
  <c r="BB252" i="19"/>
  <c r="AZ252" i="19"/>
  <c r="BD252" i="19" s="1"/>
  <c r="BB253" i="19"/>
  <c r="AZ253" i="19"/>
  <c r="BD253" i="19" s="1"/>
  <c r="BB254" i="19"/>
  <c r="AZ254" i="19"/>
  <c r="BD254" i="19" s="1"/>
  <c r="BB255" i="19"/>
  <c r="AZ255" i="19"/>
  <c r="BD255" i="19" s="1"/>
  <c r="BB256" i="19"/>
  <c r="AZ256" i="19"/>
  <c r="BD256" i="19" s="1"/>
  <c r="BB257" i="19"/>
  <c r="AZ257" i="19"/>
  <c r="BD257" i="19" s="1"/>
  <c r="BB258" i="19"/>
  <c r="AZ258" i="19"/>
  <c r="BD258" i="19" s="1"/>
  <c r="BB259" i="19"/>
  <c r="AZ259" i="19"/>
  <c r="BD259" i="19" s="1"/>
  <c r="BB260" i="19"/>
  <c r="AZ260" i="19"/>
  <c r="BD260" i="19" s="1"/>
  <c r="BB261" i="19"/>
  <c r="AZ261" i="19"/>
  <c r="BD261" i="19" s="1"/>
  <c r="BB262" i="19"/>
  <c r="AZ262" i="19"/>
  <c r="BD262" i="19" s="1"/>
  <c r="BB263" i="19"/>
  <c r="AZ263" i="19"/>
  <c r="BD263" i="19" s="1"/>
  <c r="BB264" i="19"/>
  <c r="AZ264" i="19"/>
  <c r="BD264" i="19" s="1"/>
  <c r="BB265" i="19"/>
  <c r="AZ265" i="19"/>
  <c r="BD265" i="19" s="1"/>
  <c r="BB266" i="19"/>
  <c r="AZ266" i="19"/>
  <c r="BD266" i="19" s="1"/>
  <c r="BB267" i="19"/>
  <c r="AZ267" i="19"/>
  <c r="BD267" i="19" s="1"/>
  <c r="BB268" i="19"/>
  <c r="AZ268" i="19"/>
  <c r="BD268" i="19" s="1"/>
  <c r="BB269" i="19"/>
  <c r="AZ269" i="19"/>
  <c r="BD269" i="19" s="1"/>
  <c r="BB270" i="19"/>
  <c r="AZ270" i="19"/>
  <c r="BD270" i="19" s="1"/>
  <c r="BB271" i="19"/>
  <c r="AZ271" i="19"/>
  <c r="BD271" i="19" s="1"/>
  <c r="BB272" i="19"/>
  <c r="AZ272" i="19"/>
  <c r="BD272" i="19" s="1"/>
  <c r="BB273" i="19"/>
  <c r="AZ273" i="19"/>
  <c r="BD273" i="19" s="1"/>
  <c r="BB274" i="19"/>
  <c r="AZ274" i="19"/>
  <c r="BD274" i="19" s="1"/>
  <c r="BB275" i="19"/>
  <c r="AZ275" i="19"/>
  <c r="BD275" i="19" s="1"/>
  <c r="BB276" i="19"/>
  <c r="AZ276" i="19"/>
  <c r="BD276" i="19" s="1"/>
  <c r="BB277" i="19"/>
  <c r="AZ277" i="19"/>
  <c r="BD277" i="19" s="1"/>
  <c r="BB278" i="19"/>
  <c r="AZ278" i="19"/>
  <c r="BD278" i="19" s="1"/>
  <c r="BB279" i="19"/>
  <c r="AZ279" i="19"/>
  <c r="BD279" i="19" s="1"/>
  <c r="BB280" i="19"/>
  <c r="AZ280" i="19"/>
  <c r="BD280" i="19" s="1"/>
  <c r="BB281" i="19"/>
  <c r="AZ281" i="19"/>
  <c r="BD281" i="19" s="1"/>
  <c r="BB282" i="19"/>
  <c r="AZ282" i="19"/>
  <c r="BD282" i="19" s="1"/>
  <c r="BB283" i="19"/>
  <c r="AZ283" i="19"/>
  <c r="BD283" i="19" s="1"/>
  <c r="BB284" i="19"/>
  <c r="AZ284" i="19"/>
  <c r="BD284" i="19" s="1"/>
  <c r="BB285" i="19"/>
  <c r="AZ285" i="19"/>
  <c r="BD285" i="19" s="1"/>
  <c r="BB286" i="19"/>
  <c r="AZ286" i="19"/>
  <c r="BD286" i="19" s="1"/>
  <c r="BB287" i="19"/>
  <c r="AZ287" i="19"/>
  <c r="BD287" i="19" s="1"/>
  <c r="BB288" i="19"/>
  <c r="AZ288" i="19"/>
  <c r="BD288" i="19" s="1"/>
  <c r="BB289" i="19"/>
  <c r="AZ289" i="19"/>
  <c r="BD289" i="19" s="1"/>
  <c r="BB290" i="19"/>
  <c r="AZ290" i="19"/>
  <c r="BD290" i="19" s="1"/>
  <c r="BB291" i="19"/>
  <c r="AZ291" i="19"/>
  <c r="BD291" i="19" s="1"/>
  <c r="BB292" i="19"/>
  <c r="AZ292" i="19"/>
  <c r="BD292" i="19" s="1"/>
  <c r="BB293" i="19"/>
  <c r="AZ293" i="19"/>
  <c r="BD293" i="19" s="1"/>
  <c r="BB294" i="19"/>
  <c r="AZ294" i="19"/>
  <c r="BD294" i="19" s="1"/>
  <c r="BB295" i="19"/>
  <c r="AZ295" i="19"/>
  <c r="BD295" i="19" s="1"/>
  <c r="BB296" i="19"/>
  <c r="AZ296" i="19"/>
  <c r="BD296" i="19" s="1"/>
  <c r="BB297" i="19"/>
  <c r="AZ297" i="19"/>
  <c r="BD297" i="19" s="1"/>
  <c r="BB298" i="19"/>
  <c r="AZ298" i="19"/>
  <c r="BD298" i="19" s="1"/>
  <c r="BB299" i="19"/>
  <c r="AZ299" i="19"/>
  <c r="BD299" i="19" s="1"/>
  <c r="BB300" i="19"/>
  <c r="AZ300" i="19"/>
  <c r="BD300" i="19" s="1"/>
  <c r="BB301" i="19"/>
  <c r="AZ301" i="19"/>
  <c r="BD301" i="19" s="1"/>
  <c r="BB302" i="19"/>
  <c r="AZ302" i="19"/>
  <c r="BD302" i="19" s="1"/>
  <c r="BB303" i="19"/>
  <c r="AZ303" i="19"/>
  <c r="BD303" i="19" s="1"/>
  <c r="BB304" i="19"/>
  <c r="AZ304" i="19"/>
  <c r="BD304" i="19" s="1"/>
  <c r="BB305" i="19"/>
  <c r="AZ305" i="19"/>
  <c r="BD305" i="19" s="1"/>
  <c r="BB306" i="19"/>
  <c r="AZ306" i="19"/>
  <c r="BD306" i="19" s="1"/>
  <c r="BB307" i="19"/>
  <c r="AZ307" i="19"/>
  <c r="BD307" i="19" s="1"/>
  <c r="BB308" i="19"/>
  <c r="AZ308" i="19"/>
  <c r="BD308" i="19" s="1"/>
  <c r="BB309" i="19"/>
  <c r="AZ309" i="19"/>
  <c r="BD309" i="19" s="1"/>
  <c r="BB310" i="19"/>
  <c r="AZ310" i="19"/>
  <c r="BD310" i="19" s="1"/>
  <c r="BB311" i="19"/>
  <c r="AZ311" i="19"/>
  <c r="BD311" i="19" s="1"/>
  <c r="BB312" i="19"/>
  <c r="AZ312" i="19"/>
  <c r="BD312" i="19" s="1"/>
  <c r="BB313" i="19"/>
  <c r="AZ313" i="19"/>
  <c r="BD313" i="19" s="1"/>
  <c r="BB314" i="19"/>
  <c r="AZ314" i="19"/>
  <c r="BD314" i="19" s="1"/>
  <c r="BB315" i="19"/>
  <c r="AZ315" i="19"/>
  <c r="BD315" i="19" s="1"/>
  <c r="BB316" i="19"/>
  <c r="AZ316" i="19"/>
  <c r="BD316" i="19" s="1"/>
  <c r="BB317" i="19"/>
  <c r="AZ317" i="19"/>
  <c r="BD317" i="19" s="1"/>
  <c r="BB318" i="19"/>
  <c r="AZ318" i="19"/>
  <c r="BD318" i="19" s="1"/>
  <c r="BB319" i="19"/>
  <c r="AZ319" i="19"/>
  <c r="BD319" i="19" s="1"/>
  <c r="BB320" i="19"/>
  <c r="AZ320" i="19"/>
  <c r="BD320" i="19" s="1"/>
  <c r="BB321" i="19"/>
  <c r="AZ321" i="19"/>
  <c r="BD321" i="19" s="1"/>
  <c r="BB322" i="19"/>
  <c r="AZ322" i="19"/>
  <c r="BD322" i="19" s="1"/>
  <c r="BB323" i="19"/>
  <c r="AZ323" i="19"/>
  <c r="BD323" i="19" s="1"/>
  <c r="BB324" i="19"/>
  <c r="AZ324" i="19"/>
  <c r="BD324" i="19" s="1"/>
  <c r="BB325" i="19"/>
  <c r="AZ325" i="19"/>
  <c r="BD325" i="19" s="1"/>
  <c r="BB326" i="19"/>
  <c r="AZ326" i="19"/>
  <c r="BD326" i="19" s="1"/>
  <c r="BB327" i="19"/>
  <c r="AZ327" i="19"/>
  <c r="BD327" i="19" s="1"/>
  <c r="BB328" i="19"/>
  <c r="AZ328" i="19"/>
  <c r="BD328" i="19" s="1"/>
  <c r="BB329" i="19"/>
  <c r="AZ329" i="19"/>
  <c r="BD329" i="19" s="1"/>
  <c r="BB330" i="19"/>
  <c r="AZ330" i="19"/>
  <c r="BD330" i="19" s="1"/>
  <c r="BB331" i="19"/>
  <c r="AZ331" i="19"/>
  <c r="BD331" i="19" s="1"/>
  <c r="BB332" i="19"/>
  <c r="AZ332" i="19"/>
  <c r="BD332" i="19" s="1"/>
  <c r="BB333" i="19"/>
  <c r="AZ333" i="19"/>
  <c r="BD333" i="19" s="1"/>
  <c r="BB334" i="19"/>
  <c r="AZ334" i="19"/>
  <c r="BD334" i="19" s="1"/>
  <c r="BB335" i="19"/>
  <c r="AZ335" i="19"/>
  <c r="BD335" i="19" s="1"/>
  <c r="BB336" i="19"/>
  <c r="AZ336" i="19"/>
  <c r="BD336" i="19" s="1"/>
  <c r="BB337" i="19"/>
  <c r="AZ337" i="19"/>
  <c r="BD337" i="19" s="1"/>
  <c r="BB338" i="19"/>
  <c r="AZ338" i="19"/>
  <c r="BD338" i="19" s="1"/>
  <c r="BB339" i="19"/>
  <c r="AZ339" i="19"/>
  <c r="BD339" i="19" s="1"/>
  <c r="BB340" i="19"/>
  <c r="AZ340" i="19"/>
  <c r="BD340" i="19" s="1"/>
  <c r="BB341" i="19"/>
  <c r="AZ341" i="19"/>
  <c r="BD341" i="19" s="1"/>
  <c r="BB342" i="19"/>
  <c r="AZ342" i="19"/>
  <c r="BD342" i="19" s="1"/>
  <c r="BB343" i="19"/>
  <c r="AZ343" i="19"/>
  <c r="BD343" i="19" s="1"/>
  <c r="BB344" i="19"/>
  <c r="AZ344" i="19"/>
  <c r="BD344" i="19" s="1"/>
  <c r="BB345" i="19"/>
  <c r="AZ345" i="19"/>
  <c r="BD345" i="19" s="1"/>
  <c r="BB346" i="19"/>
  <c r="AZ346" i="19"/>
  <c r="BD346" i="19" s="1"/>
  <c r="BB347" i="19"/>
  <c r="AZ347" i="19"/>
  <c r="BD347" i="19" s="1"/>
  <c r="BB348" i="19"/>
  <c r="AZ348" i="19"/>
  <c r="BD348" i="19" s="1"/>
  <c r="BB349" i="19"/>
  <c r="AZ349" i="19"/>
  <c r="BD349" i="19" s="1"/>
  <c r="BB350" i="19"/>
  <c r="AZ350" i="19"/>
  <c r="BD350" i="19" s="1"/>
  <c r="BB351" i="19"/>
  <c r="AZ351" i="19"/>
  <c r="BD351" i="19" s="1"/>
  <c r="BB352" i="19"/>
  <c r="AZ352" i="19"/>
  <c r="BD352" i="19" s="1"/>
  <c r="BB353" i="19"/>
  <c r="AZ353" i="19"/>
  <c r="BD353" i="19" s="1"/>
  <c r="BB354" i="19"/>
  <c r="AZ354" i="19"/>
  <c r="BD354" i="19" s="1"/>
  <c r="BB355" i="19"/>
  <c r="AZ355" i="19"/>
  <c r="BD355" i="19" s="1"/>
  <c r="BB356" i="19"/>
  <c r="AZ356" i="19"/>
  <c r="BD356" i="19" s="1"/>
  <c r="BB357" i="19"/>
  <c r="AZ357" i="19"/>
  <c r="BD357" i="19" s="1"/>
  <c r="BB358" i="19"/>
  <c r="AZ358" i="19"/>
  <c r="BD358" i="19" s="1"/>
  <c r="BB359" i="19"/>
  <c r="AZ359" i="19"/>
  <c r="BD359" i="19" s="1"/>
  <c r="BB360" i="19"/>
  <c r="AZ360" i="19"/>
  <c r="BD360" i="19" s="1"/>
  <c r="BB361" i="19"/>
  <c r="AZ361" i="19"/>
  <c r="BD361" i="19" s="1"/>
  <c r="BB362" i="19"/>
  <c r="AZ362" i="19"/>
  <c r="BD362" i="19" s="1"/>
  <c r="BB363" i="19"/>
  <c r="AZ363" i="19"/>
  <c r="BD363" i="19" s="1"/>
  <c r="BB364" i="19"/>
  <c r="AZ364" i="19"/>
  <c r="BD364" i="19" s="1"/>
  <c r="BB365" i="19"/>
  <c r="AZ365" i="19"/>
  <c r="BD365" i="19" s="1"/>
  <c r="BB366" i="19"/>
  <c r="AZ366" i="19"/>
  <c r="BD366" i="19" s="1"/>
  <c r="BB367" i="19"/>
  <c r="AZ367" i="19"/>
  <c r="BD367" i="19" s="1"/>
  <c r="BB368" i="19"/>
  <c r="AZ368" i="19"/>
  <c r="BD368" i="19" s="1"/>
  <c r="BB369" i="19"/>
  <c r="AZ369" i="19"/>
  <c r="BD369" i="19" s="1"/>
  <c r="BB370" i="19"/>
  <c r="AZ370" i="19"/>
  <c r="BD370" i="19" s="1"/>
  <c r="BB371" i="19"/>
  <c r="AZ371" i="19"/>
  <c r="BD371" i="19" s="1"/>
  <c r="BB372" i="19"/>
  <c r="AZ372" i="19"/>
  <c r="BD372" i="19" s="1"/>
  <c r="BB373" i="19"/>
  <c r="AZ373" i="19"/>
  <c r="BD373" i="19" s="1"/>
  <c r="BB374" i="19"/>
  <c r="AZ374" i="19"/>
  <c r="BD374" i="19" s="1"/>
  <c r="BB375" i="19"/>
  <c r="AZ375" i="19"/>
  <c r="BD375" i="19" s="1"/>
  <c r="BB376" i="19"/>
  <c r="AZ376" i="19"/>
  <c r="BD376" i="19" s="1"/>
  <c r="BB377" i="19"/>
  <c r="AZ377" i="19"/>
  <c r="BD377" i="19" s="1"/>
  <c r="BB378" i="19"/>
  <c r="AZ378" i="19"/>
  <c r="BD378" i="19" s="1"/>
  <c r="BB379" i="19"/>
  <c r="AZ379" i="19"/>
  <c r="BD379" i="19" s="1"/>
  <c r="BB380" i="19"/>
  <c r="AZ380" i="19"/>
  <c r="BD380" i="19" s="1"/>
  <c r="BB381" i="19"/>
  <c r="AZ381" i="19"/>
  <c r="BD381" i="19" s="1"/>
  <c r="BB382" i="19"/>
  <c r="AZ382" i="19"/>
  <c r="BD382" i="19" s="1"/>
  <c r="BB383" i="19"/>
  <c r="AZ383" i="19"/>
  <c r="BD383" i="19" s="1"/>
  <c r="BB384" i="19"/>
  <c r="AZ384" i="19"/>
  <c r="BD384" i="19" s="1"/>
  <c r="BB385" i="19"/>
  <c r="AZ385" i="19"/>
  <c r="BD385" i="19" s="1"/>
  <c r="BB386" i="19"/>
  <c r="AZ386" i="19"/>
  <c r="BD386" i="19" s="1"/>
  <c r="BB387" i="19"/>
  <c r="AZ387" i="19"/>
  <c r="BD387" i="19" s="1"/>
  <c r="BB388" i="19"/>
  <c r="AZ388" i="19"/>
  <c r="BD388" i="19" s="1"/>
  <c r="BB389" i="19"/>
  <c r="AZ389" i="19"/>
  <c r="BD389" i="19" s="1"/>
  <c r="BB390" i="19"/>
  <c r="AZ390" i="19"/>
  <c r="BD390" i="19" s="1"/>
  <c r="BB391" i="19"/>
  <c r="AZ391" i="19"/>
  <c r="BD391" i="19" s="1"/>
  <c r="BB392" i="19"/>
  <c r="AZ392" i="19"/>
  <c r="BD392" i="19" s="1"/>
  <c r="BB393" i="19"/>
  <c r="AZ393" i="19"/>
  <c r="BD393" i="19" s="1"/>
  <c r="BB394" i="19"/>
  <c r="AZ394" i="19"/>
  <c r="BD394" i="19" s="1"/>
  <c r="BB395" i="19"/>
  <c r="AZ395" i="19"/>
  <c r="BD395" i="19" s="1"/>
  <c r="BB396" i="19"/>
  <c r="AZ396" i="19"/>
  <c r="BD396" i="19" s="1"/>
  <c r="BB397" i="19"/>
  <c r="AZ397" i="19"/>
  <c r="BD397" i="19" s="1"/>
  <c r="BB398" i="19"/>
  <c r="AZ398" i="19"/>
  <c r="BD398" i="19" s="1"/>
  <c r="BB399" i="19"/>
  <c r="AZ399" i="19"/>
  <c r="BD399" i="19" s="1"/>
  <c r="BB400" i="19"/>
  <c r="AZ400" i="19"/>
  <c r="BD400" i="19" s="1"/>
  <c r="BB401" i="19"/>
  <c r="AZ401" i="19"/>
  <c r="BD401" i="19" s="1"/>
  <c r="BB402" i="19"/>
  <c r="AZ402" i="19"/>
  <c r="BD402" i="19" s="1"/>
  <c r="BB403" i="19"/>
  <c r="AZ403" i="19"/>
  <c r="BD403" i="19" s="1"/>
  <c r="BB404" i="19"/>
  <c r="AZ404" i="19"/>
  <c r="BD404" i="19" s="1"/>
  <c r="BB405" i="19"/>
  <c r="AZ405" i="19"/>
  <c r="BD405" i="19" s="1"/>
  <c r="BB406" i="19"/>
  <c r="AZ406" i="19"/>
  <c r="BD406" i="19" s="1"/>
  <c r="BB407" i="19"/>
  <c r="AZ407" i="19"/>
  <c r="BD407" i="19" s="1"/>
  <c r="BB408" i="19"/>
  <c r="AZ408" i="19"/>
  <c r="BD408" i="19" s="1"/>
  <c r="BB409" i="19"/>
  <c r="AZ409" i="19"/>
  <c r="BD409" i="19" s="1"/>
  <c r="BB410" i="19"/>
  <c r="AZ410" i="19"/>
  <c r="BD410" i="19" s="1"/>
  <c r="BB411" i="19"/>
  <c r="AZ411" i="19"/>
  <c r="BD411" i="19" s="1"/>
  <c r="BB412" i="19"/>
  <c r="AZ412" i="19"/>
  <c r="BD412" i="19" s="1"/>
  <c r="BB413" i="19"/>
  <c r="AZ413" i="19"/>
  <c r="BD413" i="19" s="1"/>
  <c r="BB414" i="19"/>
  <c r="AZ414" i="19"/>
  <c r="BD414" i="19" s="1"/>
  <c r="BB415" i="19"/>
  <c r="AZ415" i="19"/>
  <c r="BD415" i="19" s="1"/>
  <c r="BB416" i="19"/>
  <c r="AZ416" i="19"/>
  <c r="BD416" i="19" s="1"/>
  <c r="BB417" i="19"/>
  <c r="AZ417" i="19"/>
  <c r="BD417" i="19" s="1"/>
  <c r="BB418" i="19"/>
  <c r="AZ418" i="19"/>
  <c r="BD418" i="19" s="1"/>
  <c r="BB419" i="19"/>
  <c r="AZ419" i="19"/>
  <c r="BD419" i="19" s="1"/>
  <c r="BB420" i="19"/>
  <c r="AZ420" i="19"/>
  <c r="BD420" i="19" s="1"/>
  <c r="BB421" i="19"/>
  <c r="AZ421" i="19"/>
  <c r="BD421" i="19" s="1"/>
  <c r="BB422" i="19"/>
  <c r="AZ422" i="19"/>
  <c r="BD422" i="19" s="1"/>
  <c r="BB423" i="19"/>
  <c r="AZ423" i="19"/>
  <c r="BD423" i="19" s="1"/>
  <c r="BB424" i="19"/>
  <c r="AZ424" i="19"/>
  <c r="BD424" i="19" s="1"/>
  <c r="BB425" i="19"/>
  <c r="AZ425" i="19"/>
  <c r="BD425" i="19" s="1"/>
  <c r="BB426" i="19"/>
  <c r="AZ426" i="19"/>
  <c r="BD426" i="19" s="1"/>
  <c r="BB427" i="19"/>
  <c r="AZ427" i="19"/>
  <c r="BD427" i="19" s="1"/>
  <c r="BB428" i="19"/>
  <c r="AZ428" i="19"/>
  <c r="BD428" i="19" s="1"/>
  <c r="BB429" i="19"/>
  <c r="AZ429" i="19"/>
  <c r="BD429" i="19" s="1"/>
  <c r="BB430" i="19"/>
  <c r="AZ430" i="19"/>
  <c r="BD430" i="19" s="1"/>
  <c r="BB431" i="19"/>
  <c r="AZ431" i="19"/>
  <c r="BD431" i="19" s="1"/>
  <c r="BB432" i="19"/>
  <c r="AZ432" i="19"/>
  <c r="BD432" i="19" s="1"/>
  <c r="BB433" i="19"/>
  <c r="AZ433" i="19"/>
  <c r="BD433" i="19" s="1"/>
  <c r="BB434" i="19"/>
  <c r="AZ434" i="19"/>
  <c r="BD434" i="19" s="1"/>
  <c r="BB435" i="19"/>
  <c r="AZ435" i="19"/>
  <c r="BD435" i="19" s="1"/>
  <c r="BB436" i="19"/>
  <c r="AZ436" i="19"/>
  <c r="BD436" i="19" s="1"/>
  <c r="BB437" i="19"/>
  <c r="AZ437" i="19"/>
  <c r="BD437" i="19" s="1"/>
  <c r="BB438" i="19"/>
  <c r="AZ438" i="19"/>
  <c r="BD438" i="19" s="1"/>
  <c r="BB439" i="19"/>
  <c r="AZ439" i="19"/>
  <c r="BD439" i="19" s="1"/>
  <c r="BB440" i="19"/>
  <c r="AZ440" i="19"/>
  <c r="BD440" i="19" s="1"/>
  <c r="BB441" i="19"/>
  <c r="AZ441" i="19"/>
  <c r="BD441" i="19" s="1"/>
  <c r="BB442" i="19"/>
  <c r="AZ442" i="19"/>
  <c r="BD442" i="19" s="1"/>
  <c r="BB443" i="19"/>
  <c r="AZ443" i="19"/>
  <c r="BD443" i="19" s="1"/>
  <c r="BB444" i="19"/>
  <c r="AZ444" i="19"/>
  <c r="BD444" i="19" s="1"/>
  <c r="BB445" i="19"/>
  <c r="AZ445" i="19"/>
  <c r="BD445" i="19" s="1"/>
  <c r="BB446" i="19"/>
  <c r="AZ446" i="19"/>
  <c r="BD446" i="19" s="1"/>
  <c r="BB447" i="19"/>
  <c r="AZ447" i="19"/>
  <c r="BD447" i="19" s="1"/>
  <c r="BB448" i="19"/>
  <c r="AZ448" i="19"/>
  <c r="BD448" i="19" s="1"/>
  <c r="BB449" i="19"/>
  <c r="AZ449" i="19"/>
  <c r="BD449" i="19" s="1"/>
  <c r="BB450" i="19"/>
  <c r="AZ450" i="19"/>
  <c r="BD450" i="19" s="1"/>
  <c r="BB451" i="19"/>
  <c r="AZ451" i="19"/>
  <c r="BD451" i="19" s="1"/>
  <c r="BB452" i="19"/>
  <c r="AZ452" i="19"/>
  <c r="BD452" i="19" s="1"/>
  <c r="BB453" i="19"/>
  <c r="AZ453" i="19"/>
  <c r="BD453" i="19" s="1"/>
  <c r="BB454" i="19"/>
  <c r="AZ454" i="19"/>
  <c r="BD454" i="19" s="1"/>
  <c r="BB455" i="19"/>
  <c r="AZ455" i="19"/>
  <c r="BD455" i="19" s="1"/>
  <c r="BB456" i="19"/>
  <c r="AZ456" i="19"/>
  <c r="BD456" i="19" s="1"/>
  <c r="BB457" i="19"/>
  <c r="AZ457" i="19"/>
  <c r="BD457" i="19" s="1"/>
  <c r="BB458" i="19"/>
  <c r="AZ458" i="19"/>
  <c r="BD458" i="19" s="1"/>
  <c r="BB459" i="19"/>
  <c r="AZ459" i="19"/>
  <c r="BD459" i="19" s="1"/>
  <c r="BB460" i="19"/>
  <c r="AZ460" i="19"/>
  <c r="BD460" i="19" s="1"/>
  <c r="BB461" i="19"/>
  <c r="AZ461" i="19"/>
  <c r="BD461" i="19" s="1"/>
  <c r="BB462" i="19"/>
  <c r="AZ462" i="19"/>
  <c r="BD462" i="19" s="1"/>
  <c r="BB463" i="19"/>
  <c r="AZ463" i="19"/>
  <c r="BD463" i="19" s="1"/>
  <c r="BB464" i="19"/>
  <c r="AZ464" i="19"/>
  <c r="BD464" i="19" s="1"/>
  <c r="BB465" i="19"/>
  <c r="AZ465" i="19"/>
  <c r="BD465" i="19" s="1"/>
  <c r="BB466" i="19"/>
  <c r="AZ466" i="19"/>
  <c r="BD466" i="19" s="1"/>
  <c r="BB467" i="19"/>
  <c r="AZ467" i="19"/>
  <c r="BD467" i="19" s="1"/>
  <c r="BB468" i="19"/>
  <c r="AZ468" i="19"/>
  <c r="BD468" i="19" s="1"/>
  <c r="BB469" i="19"/>
  <c r="AZ469" i="19"/>
  <c r="BD469" i="19" s="1"/>
  <c r="BB470" i="19"/>
  <c r="AZ470" i="19"/>
  <c r="BD470" i="19" s="1"/>
  <c r="BB471" i="19"/>
  <c r="AZ471" i="19"/>
  <c r="BD471" i="19" s="1"/>
  <c r="BB472" i="19"/>
  <c r="AZ472" i="19"/>
  <c r="BD472" i="19" s="1"/>
  <c r="BB473" i="19"/>
  <c r="AZ473" i="19"/>
  <c r="BD473" i="19" s="1"/>
  <c r="BB474" i="19"/>
  <c r="AZ474" i="19"/>
  <c r="BD474" i="19" s="1"/>
  <c r="BB475" i="19"/>
  <c r="AZ475" i="19"/>
  <c r="BD475" i="19" s="1"/>
  <c r="BB476" i="19"/>
  <c r="AZ476" i="19"/>
  <c r="BD476" i="19" s="1"/>
  <c r="BB477" i="19"/>
  <c r="AZ477" i="19"/>
  <c r="BD477" i="19" s="1"/>
  <c r="BB478" i="19"/>
  <c r="AZ478" i="19"/>
  <c r="BD478" i="19" s="1"/>
  <c r="BB479" i="19"/>
  <c r="AZ479" i="19"/>
  <c r="BD479" i="19" s="1"/>
  <c r="BB480" i="19"/>
  <c r="AZ480" i="19"/>
  <c r="BD480" i="19" s="1"/>
  <c r="BB481" i="19"/>
  <c r="AZ481" i="19"/>
  <c r="BD481" i="19" s="1"/>
  <c r="BB482" i="19"/>
  <c r="AZ482" i="19"/>
  <c r="BD482" i="19" s="1"/>
  <c r="BB483" i="19"/>
  <c r="AZ483" i="19"/>
  <c r="BD483" i="19" s="1"/>
  <c r="BB484" i="19"/>
  <c r="AZ484" i="19"/>
  <c r="BD484" i="19" s="1"/>
  <c r="BB485" i="19"/>
  <c r="AZ485" i="19"/>
  <c r="BD485" i="19" s="1"/>
  <c r="BB486" i="19"/>
  <c r="AZ486" i="19"/>
  <c r="BD486" i="19" s="1"/>
  <c r="BB487" i="19"/>
  <c r="AZ487" i="19"/>
  <c r="BD487" i="19" s="1"/>
  <c r="BB488" i="19"/>
  <c r="AZ488" i="19"/>
  <c r="BD488" i="19" s="1"/>
  <c r="BB489" i="19"/>
  <c r="AZ489" i="19"/>
  <c r="BD489" i="19" s="1"/>
  <c r="BB490" i="19"/>
  <c r="AZ490" i="19"/>
  <c r="BD490" i="19" s="1"/>
  <c r="BB491" i="19"/>
  <c r="AZ491" i="19"/>
  <c r="BD491" i="19" s="1"/>
  <c r="BB492" i="19"/>
  <c r="AZ492" i="19"/>
  <c r="BD492" i="19" s="1"/>
  <c r="BB493" i="19"/>
  <c r="AZ493" i="19"/>
  <c r="BD493" i="19" s="1"/>
  <c r="BB494" i="19"/>
  <c r="AZ494" i="19"/>
  <c r="BD494" i="19" s="1"/>
  <c r="BB495" i="19"/>
  <c r="AZ495" i="19"/>
  <c r="BD495" i="19" s="1"/>
  <c r="BB496" i="19"/>
  <c r="AZ496" i="19"/>
  <c r="BD496" i="19" s="1"/>
  <c r="BB497" i="19"/>
  <c r="AZ497" i="19"/>
  <c r="BD497" i="19" s="1"/>
  <c r="BB498" i="19"/>
  <c r="AZ498" i="19"/>
  <c r="BD498" i="19" s="1"/>
  <c r="BB499" i="19"/>
  <c r="AZ499" i="19"/>
  <c r="BD499" i="19" s="1"/>
  <c r="BB500" i="19"/>
  <c r="AZ500" i="19"/>
  <c r="BD500" i="19" s="1"/>
  <c r="BB501" i="19"/>
  <c r="AZ501" i="19"/>
  <c r="BD501" i="19" s="1"/>
  <c r="BB502" i="19"/>
  <c r="AZ502" i="19"/>
  <c r="BD502" i="19" s="1"/>
  <c r="BB503" i="19"/>
  <c r="AZ503" i="19"/>
  <c r="BD503" i="19" s="1"/>
  <c r="BB504" i="19"/>
  <c r="AZ504" i="19"/>
  <c r="BD504" i="19" s="1"/>
  <c r="BB505" i="19"/>
  <c r="AZ505" i="19"/>
  <c r="BD505" i="19" s="1"/>
  <c r="BB506" i="19"/>
  <c r="AZ506" i="19"/>
  <c r="BD506" i="19" s="1"/>
  <c r="BB507" i="19"/>
  <c r="AZ507" i="19"/>
  <c r="BD507" i="19" s="1"/>
  <c r="BB508" i="19"/>
  <c r="AZ508" i="19"/>
  <c r="BD508" i="19" s="1"/>
  <c r="BB509" i="19"/>
  <c r="AZ509" i="19"/>
  <c r="BD509" i="19" s="1"/>
  <c r="BB510" i="19"/>
  <c r="AZ510" i="19"/>
  <c r="BD510" i="19" s="1"/>
  <c r="BB511" i="19"/>
  <c r="AZ511" i="19"/>
  <c r="BD511" i="19" s="1"/>
  <c r="BB512" i="19"/>
  <c r="AZ512" i="19"/>
  <c r="BD512" i="19" s="1"/>
  <c r="BB513" i="19"/>
  <c r="AZ513" i="19"/>
  <c r="BD513" i="19" s="1"/>
  <c r="BB514" i="19"/>
  <c r="AZ514" i="19"/>
  <c r="BD514" i="19" s="1"/>
  <c r="BB515" i="19"/>
  <c r="AZ515" i="19"/>
  <c r="BD515" i="19" s="1"/>
  <c r="BB516" i="19"/>
  <c r="AZ516" i="19"/>
  <c r="BD516" i="19" s="1"/>
  <c r="BB517" i="19"/>
  <c r="AZ517" i="19"/>
  <c r="BD517" i="19" s="1"/>
  <c r="BB518" i="19"/>
  <c r="AZ518" i="19"/>
  <c r="BD518" i="19" s="1"/>
  <c r="BB519" i="19"/>
  <c r="AZ519" i="19"/>
  <c r="BD519" i="19" s="1"/>
  <c r="BB520" i="19"/>
  <c r="AZ520" i="19"/>
  <c r="BD520" i="19" s="1"/>
  <c r="BB521" i="19"/>
  <c r="AZ521" i="19"/>
  <c r="BD521" i="19" s="1"/>
  <c r="BB522" i="19"/>
  <c r="AZ522" i="19"/>
  <c r="BD522" i="19" s="1"/>
  <c r="BB523" i="19"/>
  <c r="AZ523" i="19"/>
  <c r="BD523" i="19" s="1"/>
  <c r="BB524" i="19"/>
  <c r="AZ524" i="19"/>
  <c r="BD524" i="19" s="1"/>
  <c r="BB525" i="19"/>
  <c r="AZ525" i="19"/>
  <c r="BD525" i="19" s="1"/>
  <c r="BB526" i="19"/>
  <c r="AZ526" i="19"/>
  <c r="BD526" i="19" s="1"/>
  <c r="BB527" i="19"/>
  <c r="AZ527" i="19"/>
  <c r="BD527" i="19" s="1"/>
  <c r="BB528" i="19"/>
  <c r="AZ528" i="19"/>
  <c r="BD528" i="19" s="1"/>
  <c r="BB529" i="19"/>
  <c r="AZ529" i="19"/>
  <c r="BD529" i="19" s="1"/>
  <c r="BB530" i="19"/>
  <c r="AZ530" i="19"/>
  <c r="BD530" i="19" s="1"/>
  <c r="BB531" i="19"/>
  <c r="AZ531" i="19"/>
  <c r="BD531" i="19" s="1"/>
  <c r="BB532" i="19"/>
  <c r="AZ532" i="19"/>
  <c r="BD532" i="19" s="1"/>
  <c r="BB533" i="19"/>
  <c r="AZ533" i="19"/>
  <c r="BD533" i="19" s="1"/>
  <c r="BB534" i="19"/>
  <c r="AZ534" i="19"/>
  <c r="BD534" i="19" s="1"/>
  <c r="BB535" i="19"/>
  <c r="AZ535" i="19"/>
  <c r="BD535" i="19" s="1"/>
  <c r="BB536" i="19"/>
  <c r="AZ536" i="19"/>
  <c r="BD536" i="19" s="1"/>
  <c r="BB537" i="19"/>
  <c r="AZ537" i="19"/>
  <c r="BD537" i="19" s="1"/>
  <c r="BB538" i="19"/>
  <c r="AZ538" i="19"/>
  <c r="BD538" i="19" s="1"/>
  <c r="BB539" i="19"/>
  <c r="AZ539" i="19"/>
  <c r="BD539" i="19" s="1"/>
  <c r="BB540" i="19"/>
  <c r="AZ540" i="19"/>
  <c r="BD540" i="19" s="1"/>
  <c r="BB541" i="19"/>
  <c r="AZ541" i="19"/>
  <c r="BD541" i="19" s="1"/>
  <c r="BB542" i="19"/>
  <c r="AZ542" i="19"/>
  <c r="BD542" i="19" s="1"/>
  <c r="BB543" i="19"/>
  <c r="AZ543" i="19"/>
  <c r="BD543" i="19" s="1"/>
  <c r="BB544" i="19"/>
  <c r="AZ544" i="19"/>
  <c r="BD544" i="19" s="1"/>
  <c r="BB545" i="19"/>
  <c r="AZ545" i="19"/>
  <c r="BD545" i="19" s="1"/>
  <c r="BB546" i="19"/>
  <c r="AZ546" i="19"/>
  <c r="BD546" i="19" s="1"/>
  <c r="BB547" i="19"/>
  <c r="AZ547" i="19"/>
  <c r="BD547" i="19" s="1"/>
  <c r="BB548" i="19"/>
  <c r="AZ548" i="19"/>
  <c r="BD548" i="19" s="1"/>
  <c r="BB549" i="19"/>
  <c r="AZ549" i="19"/>
  <c r="BD549" i="19" s="1"/>
  <c r="BB550" i="19"/>
  <c r="AZ550" i="19"/>
  <c r="BD550" i="19" s="1"/>
  <c r="BB551" i="19"/>
  <c r="AZ551" i="19"/>
  <c r="BD551" i="19" s="1"/>
  <c r="BB552" i="19"/>
  <c r="AZ552" i="19"/>
  <c r="BD552" i="19" s="1"/>
  <c r="BB553" i="19"/>
  <c r="AZ553" i="19"/>
  <c r="BD553" i="19" s="1"/>
  <c r="BB554" i="19"/>
  <c r="AZ554" i="19"/>
  <c r="BD554" i="19" s="1"/>
  <c r="BB555" i="19"/>
  <c r="AZ555" i="19"/>
  <c r="BD555" i="19" s="1"/>
  <c r="BB556" i="19"/>
  <c r="AZ556" i="19"/>
  <c r="BD556" i="19" s="1"/>
  <c r="BB557" i="19"/>
  <c r="AZ557" i="19"/>
  <c r="BD557" i="19" s="1"/>
  <c r="BB558" i="19"/>
  <c r="AZ558" i="19"/>
  <c r="BD558" i="19" s="1"/>
  <c r="BB559" i="19"/>
  <c r="AZ559" i="19"/>
  <c r="BD559" i="19" s="1"/>
  <c r="BB560" i="19"/>
  <c r="AZ560" i="19"/>
  <c r="BD560" i="19" s="1"/>
  <c r="BB561" i="19"/>
  <c r="AZ561" i="19"/>
  <c r="BD561" i="19" s="1"/>
  <c r="BB562" i="19"/>
  <c r="AZ562" i="19"/>
  <c r="BD562" i="19" s="1"/>
  <c r="BB563" i="19"/>
  <c r="AZ563" i="19"/>
  <c r="BD563" i="19" s="1"/>
  <c r="BB564" i="19"/>
  <c r="AZ564" i="19"/>
  <c r="BD564" i="19" s="1"/>
  <c r="BB565" i="19"/>
  <c r="AZ565" i="19"/>
  <c r="BD565" i="19" s="1"/>
  <c r="BB566" i="19"/>
  <c r="AZ566" i="19"/>
  <c r="BD566" i="19" s="1"/>
  <c r="BB567" i="19"/>
  <c r="AZ567" i="19"/>
  <c r="BD567" i="19" s="1"/>
  <c r="BB568" i="19"/>
  <c r="AZ568" i="19"/>
  <c r="BD568" i="19" s="1"/>
  <c r="BB569" i="19"/>
  <c r="AZ569" i="19"/>
  <c r="BD569" i="19" s="1"/>
  <c r="BB570" i="19"/>
  <c r="AZ570" i="19"/>
  <c r="BD570" i="19" s="1"/>
  <c r="BB571" i="19"/>
  <c r="AZ571" i="19"/>
  <c r="BD571" i="19" s="1"/>
  <c r="BB572" i="19"/>
  <c r="AZ572" i="19"/>
  <c r="BD572" i="19" s="1"/>
  <c r="BB573" i="19"/>
  <c r="AZ573" i="19"/>
  <c r="BD573" i="19" s="1"/>
  <c r="BB574" i="19"/>
  <c r="AZ574" i="19"/>
  <c r="BD574" i="19" s="1"/>
  <c r="BB575" i="19"/>
  <c r="AZ575" i="19"/>
  <c r="BD575" i="19" s="1"/>
  <c r="BB576" i="19"/>
  <c r="AZ576" i="19"/>
  <c r="BD576" i="19" s="1"/>
  <c r="BB577" i="19"/>
  <c r="AZ577" i="19"/>
  <c r="BD577" i="19" s="1"/>
  <c r="BB578" i="19"/>
  <c r="AZ578" i="19"/>
  <c r="BD578" i="19" s="1"/>
  <c r="BB579" i="19"/>
  <c r="AZ579" i="19"/>
  <c r="BD579" i="19" s="1"/>
  <c r="BB580" i="19"/>
  <c r="AZ580" i="19"/>
  <c r="BD580" i="19" s="1"/>
  <c r="BB581" i="19"/>
  <c r="AZ581" i="19"/>
  <c r="BD581" i="19" s="1"/>
  <c r="BB582" i="19"/>
  <c r="AZ582" i="19"/>
  <c r="BD582" i="19" s="1"/>
  <c r="BB583" i="19"/>
  <c r="AZ583" i="19"/>
  <c r="BD583" i="19" s="1"/>
  <c r="BB584" i="19"/>
  <c r="AZ584" i="19"/>
  <c r="BD584" i="19" s="1"/>
  <c r="BB585" i="19"/>
  <c r="AZ585" i="19"/>
  <c r="BD585" i="19" s="1"/>
  <c r="BB586" i="19"/>
  <c r="AZ586" i="19"/>
  <c r="BD586" i="19" s="1"/>
  <c r="BB587" i="19"/>
  <c r="AZ587" i="19"/>
  <c r="BD587" i="19" s="1"/>
  <c r="BB588" i="19"/>
  <c r="AZ588" i="19"/>
  <c r="BD588" i="19" s="1"/>
  <c r="BB589" i="19"/>
  <c r="AZ589" i="19"/>
  <c r="BD589" i="19" s="1"/>
  <c r="BB590" i="19"/>
  <c r="AZ590" i="19"/>
  <c r="BD590" i="19" s="1"/>
  <c r="BB591" i="19"/>
  <c r="AZ591" i="19"/>
  <c r="BD591" i="19" s="1"/>
  <c r="BB592" i="19"/>
  <c r="AZ592" i="19"/>
  <c r="BD592" i="19" s="1"/>
  <c r="BB593" i="19"/>
  <c r="AZ593" i="19"/>
  <c r="BD593" i="19" s="1"/>
  <c r="BB594" i="19"/>
  <c r="AZ594" i="19"/>
  <c r="BD594" i="19" s="1"/>
  <c r="BB595" i="19"/>
  <c r="AZ595" i="19"/>
  <c r="BD595" i="19" s="1"/>
  <c r="BB596" i="19"/>
  <c r="AZ596" i="19"/>
  <c r="BD596" i="19" s="1"/>
  <c r="BB597" i="19"/>
  <c r="AZ597" i="19"/>
  <c r="BD597" i="19" s="1"/>
  <c r="BB598" i="19"/>
  <c r="AZ598" i="19"/>
  <c r="BD598" i="19" s="1"/>
  <c r="BB599" i="19"/>
  <c r="AZ599" i="19"/>
  <c r="BD599" i="19" s="1"/>
  <c r="BB600" i="19"/>
  <c r="AZ600" i="19"/>
  <c r="BD600" i="19" s="1"/>
  <c r="BB601" i="19"/>
  <c r="AZ601" i="19"/>
  <c r="BD601" i="19" s="1"/>
  <c r="BB602" i="19"/>
  <c r="AZ602" i="19"/>
  <c r="BD602" i="19" s="1"/>
  <c r="BB603" i="19"/>
  <c r="AZ603" i="19"/>
  <c r="BD603" i="19" s="1"/>
  <c r="BB604" i="19"/>
  <c r="AZ604" i="19"/>
  <c r="BD604" i="19" s="1"/>
  <c r="BB605" i="19"/>
  <c r="AZ605" i="19"/>
  <c r="BD605" i="19" s="1"/>
  <c r="BB606" i="19"/>
  <c r="AZ606" i="19"/>
  <c r="BD606" i="19" s="1"/>
  <c r="BB607" i="19"/>
  <c r="AZ607" i="19"/>
  <c r="BD607" i="19" s="1"/>
  <c r="BB608" i="19"/>
  <c r="AZ608" i="19"/>
  <c r="BD608" i="19" s="1"/>
  <c r="BB609" i="19"/>
  <c r="AZ609" i="19"/>
  <c r="BD609" i="19" s="1"/>
  <c r="BB610" i="19"/>
  <c r="AZ610" i="19"/>
  <c r="BD610" i="19" s="1"/>
  <c r="BB611" i="19"/>
  <c r="AZ611" i="19"/>
  <c r="BD611" i="19" s="1"/>
  <c r="BB612" i="19"/>
  <c r="AZ612" i="19"/>
  <c r="BD612" i="19" s="1"/>
  <c r="BB613" i="19"/>
  <c r="AZ613" i="19"/>
  <c r="BD613" i="19" s="1"/>
  <c r="BB614" i="19"/>
  <c r="AZ614" i="19"/>
  <c r="BD614" i="19" s="1"/>
  <c r="BB615" i="19"/>
  <c r="AZ615" i="19"/>
  <c r="BD615" i="19" s="1"/>
  <c r="BB616" i="19"/>
  <c r="AZ616" i="19"/>
  <c r="BD616" i="19" s="1"/>
  <c r="BB617" i="19"/>
  <c r="AZ617" i="19"/>
  <c r="BD617" i="19" s="1"/>
  <c r="BB618" i="19"/>
  <c r="AZ618" i="19"/>
  <c r="BD618" i="19" s="1"/>
  <c r="BB619" i="19"/>
  <c r="AZ619" i="19"/>
  <c r="BD619" i="19" s="1"/>
  <c r="BB620" i="19"/>
  <c r="AZ620" i="19"/>
  <c r="BD620" i="19" s="1"/>
  <c r="BB621" i="19"/>
  <c r="AZ621" i="19"/>
  <c r="BD621" i="19" s="1"/>
  <c r="BB622" i="19"/>
  <c r="AZ622" i="19"/>
  <c r="BD622" i="19" s="1"/>
  <c r="BB623" i="19"/>
  <c r="AZ623" i="19"/>
  <c r="BD623" i="19" s="1"/>
  <c r="BB624" i="19"/>
  <c r="AZ624" i="19"/>
  <c r="BD624" i="19" s="1"/>
  <c r="BB625" i="19"/>
  <c r="AZ625" i="19"/>
  <c r="BD625" i="19" s="1"/>
  <c r="BB626" i="19"/>
  <c r="AZ626" i="19"/>
  <c r="BD626" i="19" s="1"/>
  <c r="BB627" i="19"/>
  <c r="AZ627" i="19"/>
  <c r="BD627" i="19" s="1"/>
  <c r="BB628" i="19"/>
  <c r="AZ628" i="19"/>
  <c r="BD628" i="19" s="1"/>
  <c r="BB629" i="19"/>
  <c r="AZ629" i="19"/>
  <c r="BD629" i="19" s="1"/>
  <c r="BB630" i="19"/>
  <c r="AZ630" i="19"/>
  <c r="BD630" i="19" s="1"/>
  <c r="BB631" i="19"/>
  <c r="AZ631" i="19"/>
  <c r="BD631" i="19" s="1"/>
  <c r="BB632" i="19"/>
  <c r="AZ632" i="19"/>
  <c r="BD632" i="19" s="1"/>
  <c r="BB633" i="19"/>
  <c r="AZ633" i="19"/>
  <c r="BD633" i="19" s="1"/>
  <c r="BB634" i="19"/>
  <c r="AZ634" i="19"/>
  <c r="BD634" i="19" s="1"/>
  <c r="BB635" i="19"/>
  <c r="AZ635" i="19"/>
  <c r="BD635" i="19" s="1"/>
  <c r="BB636" i="19"/>
  <c r="AZ636" i="19"/>
  <c r="BD636" i="19" s="1"/>
  <c r="BB637" i="19"/>
  <c r="AZ637" i="19"/>
  <c r="BD637" i="19" s="1"/>
  <c r="BB638" i="19"/>
  <c r="AZ638" i="19"/>
  <c r="BD638" i="19" s="1"/>
  <c r="BB639" i="19"/>
  <c r="AZ639" i="19"/>
  <c r="BD639" i="19" s="1"/>
  <c r="BB640" i="19"/>
  <c r="AZ640" i="19"/>
  <c r="BD640" i="19" s="1"/>
  <c r="BB641" i="19"/>
  <c r="AZ641" i="19"/>
  <c r="BD641" i="19" s="1"/>
  <c r="BB642" i="19"/>
  <c r="AZ642" i="19"/>
  <c r="BD642" i="19" s="1"/>
  <c r="BB643" i="19"/>
  <c r="AZ643" i="19"/>
  <c r="BD643" i="19" s="1"/>
  <c r="BB644" i="19"/>
  <c r="AZ644" i="19"/>
  <c r="BD644" i="19" s="1"/>
  <c r="BB645" i="19"/>
  <c r="AZ645" i="19"/>
  <c r="BD645" i="19" s="1"/>
  <c r="BB646" i="19"/>
  <c r="AZ646" i="19"/>
  <c r="BD646" i="19" s="1"/>
  <c r="BB647" i="19"/>
  <c r="AZ647" i="19"/>
  <c r="BD647" i="19" s="1"/>
  <c r="BB648" i="19"/>
  <c r="AZ648" i="19"/>
  <c r="BD648" i="19" s="1"/>
  <c r="BB649" i="19"/>
  <c r="AZ649" i="19"/>
  <c r="BD649" i="19" s="1"/>
  <c r="BB650" i="19"/>
  <c r="AZ650" i="19"/>
  <c r="BD650" i="19" s="1"/>
  <c r="BB651" i="19"/>
  <c r="AZ651" i="19"/>
  <c r="BD651" i="19" s="1"/>
  <c r="BB652" i="19"/>
  <c r="AZ652" i="19"/>
  <c r="BD652" i="19" s="1"/>
  <c r="BB653" i="19"/>
  <c r="AZ653" i="19"/>
  <c r="BD653" i="19" s="1"/>
  <c r="BB654" i="19"/>
  <c r="AZ654" i="19"/>
  <c r="BD654" i="19" s="1"/>
  <c r="BB655" i="19"/>
  <c r="AZ655" i="19"/>
  <c r="BD655" i="19" s="1"/>
  <c r="BB656" i="19"/>
  <c r="AZ656" i="19"/>
  <c r="BD656" i="19" s="1"/>
  <c r="BB657" i="19"/>
  <c r="AZ657" i="19"/>
  <c r="BD657" i="19" s="1"/>
  <c r="BB658" i="19"/>
  <c r="AZ658" i="19"/>
  <c r="BD658" i="19" s="1"/>
  <c r="BB659" i="19"/>
  <c r="AZ659" i="19"/>
  <c r="BD659" i="19" s="1"/>
  <c r="BB660" i="19"/>
  <c r="AZ660" i="19"/>
  <c r="BD660" i="19" s="1"/>
  <c r="BB661" i="19"/>
  <c r="AZ661" i="19"/>
  <c r="BD661" i="19" s="1"/>
  <c r="BB662" i="19"/>
  <c r="AZ662" i="19"/>
  <c r="BD662" i="19" s="1"/>
  <c r="BB663" i="19"/>
  <c r="AZ663" i="19"/>
  <c r="BD663" i="19" s="1"/>
  <c r="BB664" i="19"/>
  <c r="AZ664" i="19"/>
  <c r="BD664" i="19" s="1"/>
  <c r="BB665" i="19"/>
  <c r="AZ665" i="19"/>
  <c r="BD665" i="19" s="1"/>
  <c r="BB666" i="19"/>
  <c r="AZ666" i="19"/>
  <c r="BD666" i="19" s="1"/>
  <c r="BB667" i="19"/>
  <c r="AZ667" i="19"/>
  <c r="BD667" i="19" s="1"/>
  <c r="BB668" i="19"/>
  <c r="AZ668" i="19"/>
  <c r="BD668" i="19" s="1"/>
  <c r="BB669" i="19"/>
  <c r="AZ669" i="19"/>
  <c r="BD669" i="19" s="1"/>
  <c r="BB670" i="19"/>
  <c r="AZ670" i="19"/>
  <c r="BD670" i="19" s="1"/>
  <c r="BB671" i="19"/>
  <c r="AZ671" i="19"/>
  <c r="BD671" i="19" s="1"/>
  <c r="BB672" i="19"/>
  <c r="AZ672" i="19"/>
  <c r="BD672" i="19" s="1"/>
  <c r="BB673" i="19"/>
  <c r="AZ673" i="19"/>
  <c r="BD673" i="19" s="1"/>
  <c r="BB674" i="19"/>
  <c r="AZ674" i="19"/>
  <c r="BD674" i="19" s="1"/>
  <c r="BB675" i="19"/>
  <c r="AZ675" i="19"/>
  <c r="BD675" i="19" s="1"/>
  <c r="BB676" i="19"/>
  <c r="AZ676" i="19"/>
  <c r="BD676" i="19" s="1"/>
  <c r="BB677" i="19"/>
  <c r="AZ677" i="19"/>
  <c r="BD677" i="19" s="1"/>
  <c r="BB678" i="19"/>
  <c r="AZ678" i="19"/>
  <c r="BD678" i="19" s="1"/>
  <c r="BB679" i="19"/>
  <c r="AZ679" i="19"/>
  <c r="BD679" i="19" s="1"/>
  <c r="BB680" i="19"/>
  <c r="AZ680" i="19"/>
  <c r="BD680" i="19" s="1"/>
  <c r="BB681" i="19"/>
  <c r="AZ681" i="19"/>
  <c r="BD681" i="19" s="1"/>
  <c r="BB682" i="19"/>
  <c r="AZ682" i="19"/>
  <c r="BD682" i="19" s="1"/>
  <c r="BB683" i="19"/>
  <c r="AZ683" i="19"/>
  <c r="BD683" i="19" s="1"/>
  <c r="BB684" i="19"/>
  <c r="AZ684" i="19"/>
  <c r="BD684" i="19" s="1"/>
  <c r="BB685" i="19"/>
  <c r="AZ685" i="19"/>
  <c r="BD685" i="19" s="1"/>
  <c r="BB686" i="19"/>
  <c r="AZ686" i="19"/>
  <c r="BD686" i="19" s="1"/>
  <c r="BB687" i="19"/>
  <c r="AZ687" i="19"/>
  <c r="BD687" i="19" s="1"/>
  <c r="BB688" i="19"/>
  <c r="AZ688" i="19"/>
  <c r="BD688" i="19" s="1"/>
  <c r="BB689" i="19"/>
  <c r="AZ689" i="19"/>
  <c r="BD689" i="19" s="1"/>
  <c r="BB690" i="19"/>
  <c r="AZ690" i="19"/>
  <c r="BD690" i="19" s="1"/>
  <c r="BB691" i="19"/>
  <c r="AZ691" i="19"/>
  <c r="BD691" i="19" s="1"/>
  <c r="BB692" i="19"/>
  <c r="AZ692" i="19"/>
  <c r="BD692" i="19" s="1"/>
  <c r="BB693" i="19"/>
  <c r="AZ693" i="19"/>
  <c r="BD693" i="19" s="1"/>
  <c r="BB694" i="19"/>
  <c r="AZ694" i="19"/>
  <c r="BD694" i="19" s="1"/>
  <c r="BB695" i="19"/>
  <c r="AZ695" i="19"/>
  <c r="BD695" i="19" s="1"/>
  <c r="BB696" i="19"/>
  <c r="AZ696" i="19"/>
  <c r="BD696" i="19" s="1"/>
  <c r="BB697" i="19"/>
  <c r="AZ697" i="19"/>
  <c r="BD697" i="19" s="1"/>
  <c r="BB698" i="19"/>
  <c r="AZ698" i="19"/>
  <c r="BD698" i="19" s="1"/>
  <c r="BB699" i="19"/>
  <c r="AZ699" i="19"/>
  <c r="BD699" i="19" s="1"/>
  <c r="BB700" i="19"/>
  <c r="AZ700" i="19"/>
  <c r="BD700" i="19" s="1"/>
  <c r="BB701" i="19"/>
  <c r="AZ701" i="19"/>
  <c r="BD701" i="19" s="1"/>
  <c r="BB702" i="19"/>
  <c r="AZ702" i="19"/>
  <c r="BD702" i="19" s="1"/>
  <c r="BB703" i="19"/>
  <c r="AZ703" i="19"/>
  <c r="BD703" i="19" s="1"/>
  <c r="BB704" i="19"/>
  <c r="AZ704" i="19"/>
  <c r="BD704" i="19" s="1"/>
  <c r="BB705" i="19"/>
  <c r="AZ705" i="19"/>
  <c r="BD705" i="19" s="1"/>
  <c r="BB706" i="19"/>
  <c r="AZ706" i="19"/>
  <c r="BD706" i="19" s="1"/>
  <c r="BB707" i="19"/>
  <c r="AZ707" i="19"/>
  <c r="BD707" i="19" s="1"/>
  <c r="BB708" i="19"/>
  <c r="AZ708" i="19"/>
  <c r="BD708" i="19" s="1"/>
  <c r="BB709" i="19"/>
  <c r="AZ709" i="19"/>
  <c r="BD709" i="19" s="1"/>
  <c r="BB710" i="19"/>
  <c r="AZ710" i="19"/>
  <c r="BD710" i="19" s="1"/>
  <c r="BB711" i="19"/>
  <c r="AZ711" i="19"/>
  <c r="BD711" i="19" s="1"/>
  <c r="BB712" i="19"/>
  <c r="AZ712" i="19"/>
  <c r="BD712" i="19" s="1"/>
  <c r="BB713" i="19"/>
  <c r="AZ713" i="19"/>
  <c r="BD713" i="19" s="1"/>
  <c r="BB714" i="19"/>
  <c r="AZ714" i="19"/>
  <c r="BD714" i="19" s="1"/>
  <c r="BB715" i="19"/>
  <c r="AZ715" i="19"/>
  <c r="BD715" i="19" s="1"/>
  <c r="BB716" i="19"/>
  <c r="AZ716" i="19"/>
  <c r="BD716" i="19" s="1"/>
  <c r="BB717" i="19"/>
  <c r="AZ717" i="19"/>
  <c r="BD717" i="19" s="1"/>
  <c r="BB718" i="19"/>
  <c r="AZ718" i="19"/>
  <c r="BD718" i="19" s="1"/>
  <c r="BB719" i="19"/>
  <c r="AZ719" i="19"/>
  <c r="BD719" i="19" s="1"/>
  <c r="BB720" i="19"/>
  <c r="AZ720" i="19"/>
  <c r="BD720" i="19" s="1"/>
  <c r="BB721" i="19"/>
  <c r="AZ721" i="19"/>
  <c r="BD721" i="19" s="1"/>
  <c r="BB722" i="19"/>
  <c r="AZ722" i="19"/>
  <c r="BD722" i="19" s="1"/>
  <c r="BB723" i="19"/>
  <c r="AZ723" i="19"/>
  <c r="BD723" i="19" s="1"/>
  <c r="BB724" i="19"/>
  <c r="AZ724" i="19"/>
  <c r="BD724" i="19" s="1"/>
  <c r="BB725" i="19"/>
  <c r="AZ725" i="19"/>
  <c r="BD725" i="19" s="1"/>
  <c r="BB726" i="19"/>
  <c r="AZ726" i="19"/>
  <c r="BD726" i="19" s="1"/>
  <c r="BB727" i="19"/>
  <c r="AZ727" i="19"/>
  <c r="BD727" i="19" s="1"/>
  <c r="BB728" i="19"/>
  <c r="AZ728" i="19"/>
  <c r="BD728" i="19" s="1"/>
  <c r="BB729" i="19"/>
  <c r="AZ729" i="19"/>
  <c r="BD729" i="19" s="1"/>
  <c r="BB730" i="19"/>
  <c r="AZ730" i="19"/>
  <c r="BD730" i="19" s="1"/>
  <c r="BB731" i="19"/>
  <c r="AZ731" i="19"/>
  <c r="BD731" i="19" s="1"/>
  <c r="BB732" i="19"/>
  <c r="AZ732" i="19"/>
  <c r="BD732" i="19" s="1"/>
  <c r="BB733" i="19"/>
  <c r="AZ733" i="19"/>
  <c r="BD733" i="19" s="1"/>
  <c r="BB734" i="19"/>
  <c r="AZ734" i="19"/>
  <c r="BD734" i="19" s="1"/>
  <c r="BB735" i="19"/>
  <c r="AZ735" i="19"/>
  <c r="BD735" i="19" s="1"/>
  <c r="BB736" i="19"/>
  <c r="AZ736" i="19"/>
  <c r="BD736" i="19" s="1"/>
  <c r="BB737" i="19"/>
  <c r="AZ737" i="19"/>
  <c r="BD737" i="19" s="1"/>
  <c r="BB738" i="19"/>
  <c r="AZ738" i="19"/>
  <c r="BD738" i="19" s="1"/>
  <c r="BB739" i="19"/>
  <c r="AZ739" i="19"/>
  <c r="BD739" i="19" s="1"/>
  <c r="BB740" i="19"/>
  <c r="AZ740" i="19"/>
  <c r="BD740" i="19" s="1"/>
  <c r="BB741" i="19"/>
  <c r="AZ741" i="19"/>
  <c r="BD741" i="19" s="1"/>
  <c r="BB742" i="19"/>
  <c r="AZ742" i="19"/>
  <c r="BD742" i="19" s="1"/>
  <c r="BB743" i="19"/>
  <c r="AZ743" i="19"/>
  <c r="BD743" i="19" s="1"/>
  <c r="BB744" i="19"/>
  <c r="AZ744" i="19"/>
  <c r="BD744" i="19" s="1"/>
  <c r="BB745" i="19"/>
  <c r="AZ745" i="19"/>
  <c r="BD745" i="19" s="1"/>
  <c r="BB746" i="19"/>
  <c r="AZ746" i="19"/>
  <c r="BD746" i="19" s="1"/>
  <c r="BB747" i="19"/>
  <c r="AZ747" i="19"/>
  <c r="BD747" i="19" s="1"/>
  <c r="BB748" i="19"/>
  <c r="AZ748" i="19"/>
  <c r="BD748" i="19" s="1"/>
  <c r="BB749" i="19"/>
  <c r="AZ749" i="19"/>
  <c r="BD749" i="19" s="1"/>
  <c r="BB750" i="19"/>
  <c r="AZ750" i="19"/>
  <c r="BD750" i="19" s="1"/>
  <c r="BB751" i="19"/>
  <c r="AZ751" i="19"/>
  <c r="BD751" i="19" s="1"/>
  <c r="BB752" i="19"/>
  <c r="AZ752" i="19"/>
  <c r="BD752" i="19" s="1"/>
  <c r="BB753" i="19"/>
  <c r="AZ753" i="19"/>
  <c r="BD753" i="19" s="1"/>
  <c r="BB754" i="19"/>
  <c r="AZ754" i="19"/>
  <c r="BD754" i="19" s="1"/>
  <c r="BB755" i="19"/>
  <c r="AZ755" i="19"/>
  <c r="BD755" i="19" s="1"/>
  <c r="BB756" i="19"/>
  <c r="AZ756" i="19"/>
  <c r="BD756" i="19" s="1"/>
  <c r="BB757" i="19"/>
  <c r="AZ757" i="19"/>
  <c r="BD757" i="19" s="1"/>
  <c r="BB758" i="19"/>
  <c r="AZ758" i="19"/>
  <c r="BD758" i="19" s="1"/>
  <c r="BB759" i="19"/>
  <c r="AZ759" i="19"/>
  <c r="BD759" i="19" s="1"/>
  <c r="BB760" i="19"/>
  <c r="AZ760" i="19"/>
  <c r="BD760" i="19" s="1"/>
  <c r="BB761" i="19"/>
  <c r="AZ761" i="19"/>
  <c r="BD761" i="19" s="1"/>
  <c r="BB762" i="19"/>
  <c r="AZ762" i="19"/>
  <c r="BD762" i="19" s="1"/>
  <c r="BB763" i="19"/>
  <c r="AZ763" i="19"/>
  <c r="BD763" i="19" s="1"/>
  <c r="BB764" i="19"/>
  <c r="AZ764" i="19"/>
  <c r="BD764" i="19" s="1"/>
  <c r="BB765" i="19"/>
  <c r="AZ765" i="19"/>
  <c r="BD765" i="19" s="1"/>
  <c r="BB766" i="19"/>
  <c r="AZ766" i="19"/>
  <c r="BD766" i="19" s="1"/>
  <c r="BB767" i="19"/>
  <c r="AZ767" i="19"/>
  <c r="BD767" i="19" s="1"/>
  <c r="BB768" i="19"/>
  <c r="AZ768" i="19"/>
  <c r="BD768" i="19" s="1"/>
  <c r="BB769" i="19"/>
  <c r="AZ769" i="19"/>
  <c r="BD769" i="19" s="1"/>
  <c r="BB770" i="19"/>
  <c r="AZ770" i="19"/>
  <c r="BD770" i="19" s="1"/>
  <c r="BB771" i="19"/>
  <c r="AZ771" i="19"/>
  <c r="BD771" i="19" s="1"/>
  <c r="BB772" i="19"/>
  <c r="AZ772" i="19"/>
  <c r="BD772" i="19" s="1"/>
  <c r="BB773" i="19"/>
  <c r="AZ773" i="19"/>
  <c r="BD773" i="19" s="1"/>
  <c r="BB774" i="19"/>
  <c r="AZ774" i="19"/>
  <c r="BD774" i="19" s="1"/>
  <c r="BB775" i="19"/>
  <c r="AZ775" i="19"/>
  <c r="BD775" i="19" s="1"/>
  <c r="BB776" i="19"/>
  <c r="AZ776" i="19"/>
  <c r="BD776" i="19" s="1"/>
  <c r="BB777" i="19"/>
  <c r="AZ777" i="19"/>
  <c r="BD777" i="19" s="1"/>
  <c r="BB778" i="19"/>
  <c r="AZ778" i="19"/>
  <c r="BD778" i="19" s="1"/>
  <c r="BB779" i="19"/>
  <c r="AZ779" i="19"/>
  <c r="BD779" i="19" s="1"/>
  <c r="BB780" i="19"/>
  <c r="AZ780" i="19"/>
  <c r="BD780" i="19" s="1"/>
  <c r="BB781" i="19"/>
  <c r="AZ781" i="19"/>
  <c r="BD781" i="19" s="1"/>
  <c r="BB782" i="19"/>
  <c r="AZ782" i="19"/>
  <c r="BD782" i="19" s="1"/>
  <c r="BB783" i="19"/>
  <c r="AZ783" i="19"/>
  <c r="BD783" i="19" s="1"/>
  <c r="BB784" i="19"/>
  <c r="AZ784" i="19"/>
  <c r="BD784" i="19" s="1"/>
  <c r="BB785" i="19"/>
  <c r="AZ785" i="19"/>
  <c r="BD785" i="19" s="1"/>
  <c r="BB786" i="19"/>
  <c r="AZ786" i="19"/>
  <c r="BD786" i="19" s="1"/>
  <c r="BB787" i="19"/>
  <c r="AZ787" i="19"/>
  <c r="BD787" i="19" s="1"/>
  <c r="BB788" i="19"/>
  <c r="AZ788" i="19"/>
  <c r="BD788" i="19" s="1"/>
  <c r="BB789" i="19"/>
  <c r="AZ789" i="19"/>
  <c r="BD789" i="19" s="1"/>
  <c r="BB790" i="19"/>
  <c r="AZ790" i="19"/>
  <c r="BD790" i="19" s="1"/>
  <c r="BB791" i="19"/>
  <c r="AZ791" i="19"/>
  <c r="BD791" i="19" s="1"/>
  <c r="BB792" i="19"/>
  <c r="AZ792" i="19"/>
  <c r="BD792" i="19" s="1"/>
  <c r="BB793" i="19"/>
  <c r="AZ793" i="19"/>
  <c r="BD793" i="19" s="1"/>
  <c r="BB794" i="19"/>
  <c r="AZ794" i="19"/>
  <c r="BD794" i="19" s="1"/>
  <c r="BB795" i="19"/>
  <c r="AZ795" i="19"/>
  <c r="BD795" i="19" s="1"/>
  <c r="BB796" i="19"/>
  <c r="AZ796" i="19"/>
  <c r="BD796" i="19" s="1"/>
  <c r="BB797" i="19"/>
  <c r="AZ797" i="19"/>
  <c r="BD797" i="19" s="1"/>
  <c r="BB798" i="19"/>
  <c r="AZ798" i="19"/>
  <c r="BD798" i="19" s="1"/>
  <c r="BB799" i="19"/>
  <c r="AZ799" i="19"/>
  <c r="BD799" i="19" s="1"/>
  <c r="BB800" i="19"/>
  <c r="AZ800" i="19"/>
  <c r="BD800" i="19" s="1"/>
  <c r="BB801" i="19"/>
  <c r="AZ801" i="19"/>
  <c r="BD801" i="19" s="1"/>
  <c r="BB802" i="19"/>
  <c r="AZ802" i="19"/>
  <c r="BD802" i="19" s="1"/>
  <c r="BB803" i="19"/>
  <c r="AZ803" i="19"/>
  <c r="BD803" i="19" s="1"/>
  <c r="BB804" i="19"/>
  <c r="AZ804" i="19"/>
  <c r="BD804" i="19" s="1"/>
  <c r="BB805" i="19"/>
  <c r="AZ805" i="19"/>
  <c r="BD805" i="19" s="1"/>
  <c r="BB806" i="19"/>
  <c r="AZ806" i="19"/>
  <c r="BD806" i="19" s="1"/>
  <c r="BB807" i="19"/>
  <c r="AZ807" i="19"/>
  <c r="BD807" i="19" s="1"/>
  <c r="BB808" i="19"/>
  <c r="AZ808" i="19"/>
  <c r="BD808" i="19" s="1"/>
  <c r="BB809" i="19"/>
  <c r="AZ809" i="19"/>
  <c r="BD809" i="19" s="1"/>
  <c r="BB810" i="19"/>
  <c r="AZ810" i="19"/>
  <c r="BD810" i="19" s="1"/>
  <c r="BB811" i="19"/>
  <c r="AZ811" i="19"/>
  <c r="BD811" i="19" s="1"/>
  <c r="BB812" i="19"/>
  <c r="AZ812" i="19"/>
  <c r="BD812" i="19" s="1"/>
  <c r="BB813" i="19"/>
  <c r="AZ813" i="19"/>
  <c r="BD813" i="19" s="1"/>
  <c r="BB814" i="19"/>
  <c r="AZ814" i="19"/>
  <c r="BD814" i="19" s="1"/>
  <c r="BB815" i="19"/>
  <c r="AZ815" i="19"/>
  <c r="BD815" i="19" s="1"/>
  <c r="BB816" i="19"/>
  <c r="AZ816" i="19"/>
  <c r="BD816" i="19" s="1"/>
  <c r="BB817" i="19"/>
  <c r="AZ817" i="19"/>
  <c r="BD817" i="19" s="1"/>
  <c r="BB818" i="19"/>
  <c r="AZ818" i="19"/>
  <c r="BD818" i="19" s="1"/>
  <c r="BB819" i="19"/>
  <c r="AZ819" i="19"/>
  <c r="BD819" i="19" s="1"/>
  <c r="BB820" i="19"/>
  <c r="AZ820" i="19"/>
  <c r="BD820" i="19" s="1"/>
  <c r="BB821" i="19"/>
  <c r="AZ821" i="19"/>
  <c r="BD821" i="19" s="1"/>
  <c r="BB822" i="19"/>
  <c r="AZ822" i="19"/>
  <c r="BD822" i="19" s="1"/>
  <c r="BB823" i="19"/>
  <c r="AZ823" i="19"/>
  <c r="BD823" i="19" s="1"/>
  <c r="BB824" i="19"/>
  <c r="AZ824" i="19"/>
  <c r="BD824" i="19" s="1"/>
  <c r="BB825" i="19"/>
  <c r="AZ825" i="19"/>
  <c r="BD825" i="19" s="1"/>
  <c r="BB826" i="19"/>
  <c r="AZ826" i="19"/>
  <c r="BD826" i="19" s="1"/>
  <c r="BB827" i="19"/>
  <c r="AZ827" i="19"/>
  <c r="BD827" i="19" s="1"/>
  <c r="BB828" i="19"/>
  <c r="AZ828" i="19"/>
  <c r="BD828" i="19" s="1"/>
  <c r="BB829" i="19"/>
  <c r="AZ829" i="19"/>
  <c r="BD829" i="19" s="1"/>
  <c r="BB830" i="19"/>
  <c r="AZ830" i="19"/>
  <c r="BD830" i="19" s="1"/>
  <c r="BB831" i="19"/>
  <c r="AZ831" i="19"/>
  <c r="BD831" i="19" s="1"/>
  <c r="BB832" i="19"/>
  <c r="AZ832" i="19"/>
  <c r="BD832" i="19" s="1"/>
  <c r="BB833" i="19"/>
  <c r="AZ833" i="19"/>
  <c r="BD833" i="19" s="1"/>
  <c r="BB834" i="19"/>
  <c r="AZ834" i="19"/>
  <c r="BD834" i="19" s="1"/>
  <c r="BB835" i="19"/>
  <c r="AZ835" i="19"/>
  <c r="BD835" i="19" s="1"/>
  <c r="BB836" i="19"/>
  <c r="AZ836" i="19"/>
  <c r="BD836" i="19" s="1"/>
  <c r="BB837" i="19"/>
  <c r="AZ837" i="19"/>
  <c r="BD837" i="19" s="1"/>
  <c r="BB838" i="19"/>
  <c r="AZ838" i="19"/>
  <c r="BD838" i="19" s="1"/>
  <c r="BB839" i="19"/>
  <c r="AZ839" i="19"/>
  <c r="BD839" i="19" s="1"/>
  <c r="BB840" i="19"/>
  <c r="AZ840" i="19"/>
  <c r="BD840" i="19" s="1"/>
  <c r="BB841" i="19"/>
  <c r="AZ841" i="19"/>
  <c r="BD841" i="19" s="1"/>
  <c r="BB842" i="19"/>
  <c r="AZ842" i="19"/>
  <c r="BD842" i="19" s="1"/>
  <c r="BB843" i="19"/>
  <c r="AZ843" i="19"/>
  <c r="BD843" i="19" s="1"/>
  <c r="BB844" i="19"/>
  <c r="AZ844" i="19"/>
  <c r="BD844" i="19" s="1"/>
  <c r="BB845" i="19"/>
  <c r="AZ845" i="19"/>
  <c r="BD845" i="19" s="1"/>
  <c r="BB846" i="19"/>
  <c r="AZ846" i="19"/>
  <c r="BD846" i="19" s="1"/>
  <c r="BB847" i="19"/>
  <c r="AZ847" i="19"/>
  <c r="BD847" i="19" s="1"/>
  <c r="BB848" i="19"/>
  <c r="AZ848" i="19"/>
  <c r="BD848" i="19" s="1"/>
  <c r="BB849" i="19"/>
  <c r="AZ849" i="19"/>
  <c r="BD849" i="19" s="1"/>
  <c r="BB850" i="19"/>
  <c r="AZ850" i="19"/>
  <c r="BD850" i="19" s="1"/>
  <c r="BB851" i="19"/>
  <c r="AZ851" i="19"/>
  <c r="BD851" i="19" s="1"/>
  <c r="BB852" i="19"/>
  <c r="AZ852" i="19"/>
  <c r="BD852" i="19" s="1"/>
  <c r="BB853" i="19"/>
  <c r="AZ853" i="19"/>
  <c r="BD853" i="19" s="1"/>
  <c r="BB854" i="19"/>
  <c r="AZ854" i="19"/>
  <c r="BD854" i="19" s="1"/>
  <c r="BB855" i="19"/>
  <c r="AZ855" i="19"/>
  <c r="BD855" i="19" s="1"/>
  <c r="BB856" i="19"/>
  <c r="AZ856" i="19"/>
  <c r="BD856" i="19" s="1"/>
  <c r="BB857" i="19"/>
  <c r="AZ857" i="19"/>
  <c r="BD857" i="19" s="1"/>
  <c r="BB858" i="19"/>
  <c r="AZ858" i="19"/>
  <c r="BD858" i="19" s="1"/>
  <c r="BB859" i="19"/>
  <c r="AZ859" i="19"/>
  <c r="BD859" i="19" s="1"/>
  <c r="BB860" i="19"/>
  <c r="AZ860" i="19"/>
  <c r="BD860" i="19" s="1"/>
  <c r="BB861" i="19"/>
  <c r="AZ861" i="19"/>
  <c r="BD861" i="19" s="1"/>
  <c r="BB862" i="19"/>
  <c r="AZ862" i="19"/>
  <c r="BD862" i="19" s="1"/>
  <c r="BB863" i="19"/>
  <c r="AZ863" i="19"/>
  <c r="BD863" i="19" s="1"/>
  <c r="BB864" i="19"/>
  <c r="AZ864" i="19"/>
  <c r="BD864" i="19" s="1"/>
  <c r="BB865" i="19"/>
  <c r="AZ865" i="19"/>
  <c r="BD865" i="19" s="1"/>
  <c r="BB866" i="19"/>
  <c r="AZ866" i="19"/>
  <c r="BD866" i="19" s="1"/>
  <c r="BB867" i="19"/>
  <c r="AZ867" i="19"/>
  <c r="BD867" i="19" s="1"/>
  <c r="BB868" i="19"/>
  <c r="AZ868" i="19"/>
  <c r="BD868" i="19" s="1"/>
  <c r="BB869" i="19"/>
  <c r="AZ869" i="19"/>
  <c r="BD869" i="19" s="1"/>
  <c r="BB870" i="19"/>
  <c r="AZ870" i="19"/>
  <c r="BD870" i="19" s="1"/>
  <c r="BB871" i="19"/>
  <c r="AZ871" i="19"/>
  <c r="BD871" i="19" s="1"/>
  <c r="BB872" i="19"/>
  <c r="AZ872" i="19"/>
  <c r="BD872" i="19" s="1"/>
  <c r="BB873" i="19"/>
  <c r="AZ873" i="19"/>
  <c r="BD873" i="19" s="1"/>
  <c r="BB874" i="19"/>
  <c r="AZ874" i="19"/>
  <c r="BD874" i="19" s="1"/>
  <c r="BB875" i="19"/>
  <c r="AZ875" i="19"/>
  <c r="BD875" i="19" s="1"/>
  <c r="BB876" i="19"/>
  <c r="AZ876" i="19"/>
  <c r="BD876" i="19" s="1"/>
  <c r="BB877" i="19"/>
  <c r="AZ877" i="19"/>
  <c r="BD877" i="19" s="1"/>
  <c r="BB878" i="19"/>
  <c r="AZ878" i="19"/>
  <c r="BD878" i="19" s="1"/>
  <c r="BB879" i="19"/>
  <c r="AZ879" i="19"/>
  <c r="BD879" i="19" s="1"/>
  <c r="BB880" i="19"/>
  <c r="AZ880" i="19"/>
  <c r="BD880" i="19" s="1"/>
  <c r="BB881" i="19"/>
  <c r="AZ881" i="19"/>
  <c r="BD881" i="19" s="1"/>
  <c r="BB882" i="19"/>
  <c r="AZ882" i="19"/>
  <c r="BD882" i="19" s="1"/>
  <c r="BB883" i="19"/>
  <c r="AZ883" i="19"/>
  <c r="BD883" i="19" s="1"/>
  <c r="BB884" i="19"/>
  <c r="AZ884" i="19"/>
  <c r="BD884" i="19" s="1"/>
  <c r="BB885" i="19"/>
  <c r="AZ885" i="19"/>
  <c r="BD885" i="19" s="1"/>
  <c r="BB886" i="19"/>
  <c r="AZ886" i="19"/>
  <c r="BD886" i="19" s="1"/>
  <c r="BB887" i="19"/>
  <c r="AZ887" i="19"/>
  <c r="BD887" i="19" s="1"/>
  <c r="BB888" i="19"/>
  <c r="AZ888" i="19"/>
  <c r="BD888" i="19" s="1"/>
  <c r="BB889" i="19"/>
  <c r="AZ889" i="19"/>
  <c r="BD889" i="19" s="1"/>
  <c r="BB890" i="19"/>
  <c r="AZ890" i="19"/>
  <c r="BD890" i="19" s="1"/>
  <c r="BB891" i="19"/>
  <c r="AZ891" i="19"/>
  <c r="BD891" i="19" s="1"/>
  <c r="BB892" i="19"/>
  <c r="AZ892" i="19"/>
  <c r="BD892" i="19" s="1"/>
  <c r="BB893" i="19"/>
  <c r="AZ893" i="19"/>
  <c r="BD893" i="19" s="1"/>
  <c r="BB894" i="19"/>
  <c r="AZ894" i="19"/>
  <c r="BD894" i="19" s="1"/>
  <c r="BB895" i="19"/>
  <c r="AZ895" i="19"/>
  <c r="BD895" i="19" s="1"/>
  <c r="BB896" i="19"/>
  <c r="AZ896" i="19"/>
  <c r="BD896" i="19" s="1"/>
  <c r="BB897" i="19"/>
  <c r="AZ897" i="19"/>
  <c r="BD897" i="19" s="1"/>
  <c r="BB898" i="19"/>
  <c r="AZ898" i="19"/>
  <c r="BD898" i="19" s="1"/>
  <c r="BB899" i="19"/>
  <c r="AZ899" i="19"/>
  <c r="BD899" i="19" s="1"/>
  <c r="BB900" i="19"/>
  <c r="AZ900" i="19"/>
  <c r="BD900" i="19" s="1"/>
  <c r="BB901" i="19"/>
  <c r="AZ901" i="19"/>
  <c r="BD901" i="19" s="1"/>
  <c r="BB902" i="19"/>
  <c r="AZ902" i="19"/>
  <c r="BD902" i="19" s="1"/>
  <c r="BB903" i="19"/>
  <c r="AZ903" i="19"/>
  <c r="BD903" i="19" s="1"/>
  <c r="BB904" i="19"/>
  <c r="AZ904" i="19"/>
  <c r="BD904" i="19" s="1"/>
  <c r="BB905" i="19"/>
  <c r="AZ905" i="19"/>
  <c r="BD905" i="19" s="1"/>
  <c r="BB906" i="19"/>
  <c r="AZ906" i="19"/>
  <c r="BD906" i="19" s="1"/>
  <c r="BB907" i="19"/>
  <c r="AZ907" i="19"/>
  <c r="BD907" i="19" s="1"/>
  <c r="BB908" i="19"/>
  <c r="AZ908" i="19"/>
  <c r="BD908" i="19" s="1"/>
  <c r="BB909" i="19"/>
  <c r="AZ909" i="19"/>
  <c r="BD909" i="19" s="1"/>
  <c r="BB910" i="19"/>
  <c r="AZ910" i="19"/>
  <c r="BD910" i="19" s="1"/>
  <c r="BB911" i="19"/>
  <c r="AZ911" i="19"/>
  <c r="BD911" i="19" s="1"/>
  <c r="BB912" i="19"/>
  <c r="AZ912" i="19"/>
  <c r="BD912" i="19" s="1"/>
  <c r="BB913" i="19"/>
  <c r="AZ913" i="19"/>
  <c r="BD913" i="19" s="1"/>
  <c r="BB914" i="19"/>
  <c r="AZ914" i="19"/>
  <c r="BD914" i="19" s="1"/>
  <c r="BB915" i="19"/>
  <c r="AZ915" i="19"/>
  <c r="BD915" i="19" s="1"/>
  <c r="BB916" i="19"/>
  <c r="AZ916" i="19"/>
  <c r="BD916" i="19" s="1"/>
  <c r="BB917" i="19"/>
  <c r="AZ917" i="19"/>
  <c r="BD917" i="19" s="1"/>
  <c r="BB918" i="19"/>
  <c r="AZ918" i="19"/>
  <c r="BD918" i="19" s="1"/>
  <c r="BB919" i="19"/>
  <c r="AZ919" i="19"/>
  <c r="BD919" i="19" s="1"/>
  <c r="BB920" i="19"/>
  <c r="AZ920" i="19"/>
  <c r="BD920" i="19" s="1"/>
  <c r="BB921" i="19"/>
  <c r="AZ921" i="19"/>
  <c r="BD921" i="19" s="1"/>
  <c r="BB922" i="19"/>
  <c r="AZ922" i="19"/>
  <c r="BD922" i="19" s="1"/>
  <c r="BB923" i="19"/>
  <c r="AZ923" i="19"/>
  <c r="BD923" i="19" s="1"/>
  <c r="BB924" i="19"/>
  <c r="AZ924" i="19"/>
  <c r="BD924" i="19" s="1"/>
  <c r="BB925" i="19"/>
  <c r="AZ925" i="19"/>
  <c r="BD925" i="19" s="1"/>
  <c r="BB926" i="19"/>
  <c r="AZ926" i="19"/>
  <c r="BD926" i="19" s="1"/>
  <c r="BB927" i="19"/>
  <c r="AZ927" i="19"/>
  <c r="BD927" i="19" s="1"/>
  <c r="BB928" i="19"/>
  <c r="AZ928" i="19"/>
  <c r="BD928" i="19" s="1"/>
  <c r="BB929" i="19"/>
  <c r="AZ929" i="19"/>
  <c r="BD929" i="19" s="1"/>
  <c r="BB930" i="19"/>
  <c r="AZ930" i="19"/>
  <c r="BD930" i="19" s="1"/>
  <c r="BB931" i="19"/>
  <c r="AZ931" i="19"/>
  <c r="BD931" i="19" s="1"/>
  <c r="BB932" i="19"/>
  <c r="AZ932" i="19"/>
  <c r="BD932" i="19" s="1"/>
  <c r="BB933" i="19"/>
  <c r="AZ933" i="19"/>
  <c r="BD933" i="19" s="1"/>
  <c r="BB934" i="19"/>
  <c r="AZ934" i="19"/>
  <c r="BD934" i="19" s="1"/>
  <c r="BB935" i="19"/>
  <c r="AZ935" i="19"/>
  <c r="BD935" i="19" s="1"/>
  <c r="BB936" i="19"/>
  <c r="AZ936" i="19"/>
  <c r="BD936" i="19" s="1"/>
  <c r="BB937" i="19"/>
  <c r="AZ937" i="19"/>
  <c r="BD937" i="19" s="1"/>
  <c r="BB938" i="19"/>
  <c r="AZ938" i="19"/>
  <c r="BD938" i="19" s="1"/>
  <c r="BB939" i="19"/>
  <c r="AZ939" i="19"/>
  <c r="BD939" i="19" s="1"/>
  <c r="BB940" i="19"/>
  <c r="AZ940" i="19"/>
  <c r="BD940" i="19" s="1"/>
  <c r="BB941" i="19"/>
  <c r="AZ941" i="19"/>
  <c r="BD941" i="19" s="1"/>
  <c r="BB942" i="19"/>
  <c r="AZ942" i="19"/>
  <c r="BD942" i="19" s="1"/>
  <c r="BB943" i="19"/>
  <c r="AZ943" i="19"/>
  <c r="BD943" i="19" s="1"/>
  <c r="BB944" i="19"/>
  <c r="AZ944" i="19"/>
  <c r="BD944" i="19" s="1"/>
  <c r="BB945" i="19"/>
  <c r="AZ945" i="19"/>
  <c r="BD945" i="19" s="1"/>
  <c r="BB946" i="19"/>
  <c r="AZ946" i="19"/>
  <c r="BD946" i="19" s="1"/>
  <c r="BB947" i="19"/>
  <c r="AZ947" i="19"/>
  <c r="BD947" i="19" s="1"/>
  <c r="BB948" i="19"/>
  <c r="AZ948" i="19"/>
  <c r="BD948" i="19" s="1"/>
  <c r="BB949" i="19"/>
  <c r="AZ949" i="19"/>
  <c r="BD949" i="19" s="1"/>
  <c r="BB950" i="19"/>
  <c r="AZ950" i="19"/>
  <c r="BD950" i="19" s="1"/>
  <c r="BB951" i="19"/>
  <c r="AZ951" i="19"/>
  <c r="BD951" i="19" s="1"/>
  <c r="BB952" i="19"/>
  <c r="AZ952" i="19"/>
  <c r="BD952" i="19" s="1"/>
  <c r="BB953" i="19"/>
  <c r="AZ953" i="19"/>
  <c r="BD953" i="19" s="1"/>
  <c r="BB954" i="19"/>
  <c r="AZ954" i="19"/>
  <c r="BD954" i="19" s="1"/>
  <c r="BB955" i="19"/>
  <c r="AZ955" i="19"/>
  <c r="BD955" i="19" s="1"/>
  <c r="BB956" i="19"/>
  <c r="AZ956" i="19"/>
  <c r="BD956" i="19" s="1"/>
  <c r="BB957" i="19"/>
  <c r="AZ957" i="19"/>
  <c r="BD957" i="19" s="1"/>
  <c r="BB958" i="19"/>
  <c r="AZ958" i="19"/>
  <c r="BD958" i="19" s="1"/>
  <c r="BB959" i="19"/>
  <c r="AZ959" i="19"/>
  <c r="BD959" i="19" s="1"/>
  <c r="BB960" i="19"/>
  <c r="AZ960" i="19"/>
  <c r="BD960" i="19" s="1"/>
  <c r="BB961" i="19"/>
  <c r="AZ961" i="19"/>
  <c r="BD961" i="19" s="1"/>
  <c r="BB962" i="19"/>
  <c r="AZ962" i="19"/>
  <c r="BD962" i="19" s="1"/>
  <c r="BB963" i="19"/>
  <c r="AZ963" i="19"/>
  <c r="BD963" i="19" s="1"/>
  <c r="BB964" i="19"/>
  <c r="AZ964" i="19"/>
  <c r="BD964" i="19" s="1"/>
  <c r="BB965" i="19"/>
  <c r="AZ965" i="19"/>
  <c r="BD965" i="19" s="1"/>
  <c r="BB966" i="19"/>
  <c r="AZ966" i="19"/>
  <c r="BD966" i="19" s="1"/>
  <c r="BB967" i="19"/>
  <c r="AZ967" i="19"/>
  <c r="BD967" i="19" s="1"/>
  <c r="BB968" i="19"/>
  <c r="AZ968" i="19"/>
  <c r="BD968" i="19" s="1"/>
  <c r="BB969" i="19"/>
  <c r="AZ969" i="19"/>
  <c r="BD969" i="19" s="1"/>
  <c r="BB970" i="19"/>
  <c r="AZ970" i="19"/>
  <c r="BD970" i="19" s="1"/>
  <c r="BB971" i="19"/>
  <c r="AZ971" i="19"/>
  <c r="BD971" i="19" s="1"/>
  <c r="BB972" i="19"/>
  <c r="AZ972" i="19"/>
  <c r="BD972" i="19" s="1"/>
  <c r="BB973" i="19"/>
  <c r="AZ973" i="19"/>
  <c r="BD973" i="19" s="1"/>
  <c r="BB974" i="19"/>
  <c r="AZ974" i="19"/>
  <c r="BD974" i="19" s="1"/>
  <c r="BB975" i="19"/>
  <c r="AZ975" i="19"/>
  <c r="BD975" i="19" s="1"/>
  <c r="BB976" i="19"/>
  <c r="AZ976" i="19"/>
  <c r="BD976" i="19" s="1"/>
  <c r="BB977" i="19"/>
  <c r="AZ977" i="19"/>
  <c r="BD977" i="19" s="1"/>
  <c r="BB978" i="19"/>
  <c r="AZ978" i="19"/>
  <c r="BD978" i="19" s="1"/>
  <c r="BB979" i="19"/>
  <c r="AZ979" i="19"/>
  <c r="BD979" i="19" s="1"/>
  <c r="BB980" i="19"/>
  <c r="AZ980" i="19"/>
  <c r="BD980" i="19" s="1"/>
  <c r="BB981" i="19"/>
  <c r="AZ981" i="19"/>
  <c r="BD981" i="19" s="1"/>
  <c r="BB982" i="19"/>
  <c r="AZ982" i="19"/>
  <c r="BD982" i="19" s="1"/>
  <c r="BB983" i="19"/>
  <c r="AZ983" i="19"/>
  <c r="BD983" i="19" s="1"/>
  <c r="BB984" i="19"/>
  <c r="AZ984" i="19"/>
  <c r="BD984" i="19" s="1"/>
  <c r="BB985" i="19"/>
  <c r="AZ985" i="19"/>
  <c r="BD985" i="19" s="1"/>
  <c r="BB986" i="19"/>
  <c r="AZ986" i="19"/>
  <c r="BD986" i="19" s="1"/>
  <c r="BB987" i="19"/>
  <c r="AZ987" i="19"/>
  <c r="BD987" i="19" s="1"/>
  <c r="BB988" i="19"/>
  <c r="AZ988" i="19"/>
  <c r="BD988" i="19" s="1"/>
  <c r="BB989" i="19"/>
  <c r="AZ989" i="19"/>
  <c r="BD989" i="19" s="1"/>
  <c r="BB990" i="19"/>
  <c r="AZ990" i="19"/>
  <c r="BD990" i="19" s="1"/>
  <c r="BB991" i="19"/>
  <c r="AZ991" i="19"/>
  <c r="BD991" i="19" s="1"/>
  <c r="BB992" i="19"/>
  <c r="AZ992" i="19"/>
  <c r="BD992" i="19" s="1"/>
  <c r="BB993" i="19"/>
  <c r="AZ993" i="19"/>
  <c r="BD993" i="19" s="1"/>
  <c r="BB994" i="19"/>
  <c r="AZ994" i="19"/>
  <c r="BD994" i="19" s="1"/>
  <c r="BB995" i="19"/>
  <c r="AZ995" i="19"/>
  <c r="BD995" i="19" s="1"/>
  <c r="BB996" i="19"/>
  <c r="AZ996" i="19"/>
  <c r="BD996" i="19" s="1"/>
  <c r="BB997" i="19"/>
  <c r="AZ997" i="19"/>
  <c r="BD997" i="19" s="1"/>
  <c r="BB998" i="19"/>
  <c r="AZ998" i="19"/>
  <c r="BD998" i="19" s="1"/>
  <c r="BB999" i="19"/>
  <c r="AZ999" i="19"/>
  <c r="BD999" i="19" s="1"/>
  <c r="BB1000" i="19"/>
  <c r="AZ1000" i="19"/>
  <c r="BD1000" i="19" s="1"/>
  <c r="BB1001" i="19"/>
  <c r="AZ1001" i="19"/>
  <c r="BD1001" i="19" s="1"/>
  <c r="BB1002" i="19"/>
  <c r="AZ1002" i="19"/>
  <c r="BD1002" i="19" s="1"/>
  <c r="BB1003" i="19"/>
  <c r="AZ1003" i="19"/>
  <c r="BD1003" i="19" s="1"/>
  <c r="BB1004" i="19"/>
  <c r="AZ1004" i="19"/>
  <c r="BD1004" i="19" s="1"/>
  <c r="BB1005" i="19"/>
  <c r="AZ1005" i="19"/>
  <c r="BD1005" i="19" s="1"/>
  <c r="BB1006" i="19"/>
  <c r="AZ1006" i="19"/>
  <c r="BD1006" i="19" s="1"/>
  <c r="BB1007" i="19"/>
  <c r="AZ1007" i="19"/>
  <c r="BD1007" i="19" s="1"/>
  <c r="BB1008" i="19"/>
  <c r="AZ1008" i="19"/>
  <c r="BD1008" i="19" s="1"/>
  <c r="BB1009" i="19"/>
  <c r="AZ1009" i="19"/>
  <c r="BD1009" i="19" s="1"/>
  <c r="BB1010" i="19"/>
  <c r="AZ1010" i="19"/>
  <c r="BD1010" i="19" s="1"/>
  <c r="BB1011" i="19"/>
  <c r="AZ1011" i="19"/>
  <c r="BD1011" i="19" s="1"/>
  <c r="BB1012" i="19"/>
  <c r="AZ1012" i="19"/>
  <c r="BD1012" i="19" s="1"/>
  <c r="BB1013" i="19"/>
  <c r="AZ1013" i="19"/>
  <c r="BD1013" i="19" s="1"/>
  <c r="BB1014" i="19"/>
  <c r="AZ1014" i="19"/>
  <c r="BD1014" i="19" s="1"/>
  <c r="BB1015" i="19"/>
  <c r="AZ1015" i="19"/>
  <c r="BD1015" i="19" s="1"/>
  <c r="BB1016" i="19"/>
  <c r="AZ1016" i="19"/>
  <c r="BD1016" i="19" s="1"/>
  <c r="BB1017" i="19"/>
  <c r="AZ1017" i="19"/>
  <c r="BD1017" i="19" s="1"/>
  <c r="BB1018" i="19"/>
  <c r="AZ1018" i="19"/>
  <c r="BD1018" i="19" s="1"/>
  <c r="BB1019" i="19"/>
  <c r="AZ1019" i="19"/>
  <c r="BD1019" i="19" s="1"/>
  <c r="BB1020" i="19"/>
  <c r="AZ1020" i="19"/>
  <c r="BD1020" i="19" s="1"/>
  <c r="BB1021" i="19"/>
  <c r="AZ1021" i="19"/>
  <c r="BD1021" i="19" s="1"/>
  <c r="BB1022" i="19"/>
  <c r="AZ1022" i="19"/>
  <c r="BD1022" i="19" s="1"/>
  <c r="BB1023" i="19"/>
  <c r="AZ1023" i="19"/>
  <c r="BD1023" i="19" s="1"/>
  <c r="BB1024" i="19"/>
  <c r="AZ1024" i="19"/>
  <c r="BD1024" i="19" s="1"/>
  <c r="BB1025" i="19"/>
  <c r="AZ1025" i="19"/>
  <c r="BD1025" i="19" s="1"/>
  <c r="BB1026" i="19"/>
  <c r="AZ1026" i="19"/>
  <c r="BD1026" i="19" s="1"/>
  <c r="BB1027" i="19"/>
  <c r="AZ1027" i="19"/>
  <c r="BD1027" i="19" s="1"/>
  <c r="BB1028" i="19"/>
  <c r="AZ1028" i="19"/>
  <c r="BD1028" i="19" s="1"/>
  <c r="BB1029" i="19"/>
  <c r="AZ1029" i="19"/>
  <c r="BD1029" i="19" s="1"/>
  <c r="BB1030" i="19"/>
  <c r="AZ1030" i="19"/>
  <c r="BD1030" i="19" s="1"/>
  <c r="BB1031" i="19"/>
  <c r="AZ1031" i="19"/>
  <c r="BD1031" i="19" s="1"/>
  <c r="BB1032" i="19"/>
  <c r="AZ1032" i="19"/>
  <c r="BD1032" i="19" s="1"/>
  <c r="BB1033" i="19"/>
  <c r="AZ1033" i="19"/>
  <c r="BD1033" i="19" s="1"/>
  <c r="BB1034" i="19"/>
  <c r="AZ1034" i="19"/>
  <c r="BD1034" i="19" s="1"/>
  <c r="BB1035" i="19"/>
  <c r="AZ1035" i="19"/>
  <c r="BD1035" i="19" s="1"/>
  <c r="BB1036" i="19"/>
  <c r="AZ1036" i="19"/>
  <c r="BD1036" i="19" s="1"/>
  <c r="BB1037" i="19"/>
  <c r="AZ1037" i="19"/>
  <c r="BD1037" i="19" s="1"/>
  <c r="BB1038" i="19"/>
  <c r="AZ1038" i="19"/>
  <c r="BD1038" i="19" s="1"/>
  <c r="BB1039" i="19"/>
  <c r="AZ1039" i="19"/>
  <c r="BD1039" i="19" s="1"/>
  <c r="BB1040" i="19"/>
  <c r="AZ1040" i="19"/>
  <c r="BD1040" i="19" s="1"/>
  <c r="BB1041" i="19"/>
  <c r="AZ1041" i="19"/>
  <c r="BD1041" i="19" s="1"/>
  <c r="BB1042" i="19"/>
  <c r="AZ1042" i="19"/>
  <c r="BD1042" i="19" s="1"/>
  <c r="BB1043" i="19"/>
  <c r="AZ1043" i="19"/>
  <c r="BD1043" i="19" s="1"/>
  <c r="BB1044" i="19"/>
  <c r="AZ1044" i="19"/>
  <c r="BD1044" i="19" s="1"/>
  <c r="BB1045" i="19"/>
  <c r="AZ1045" i="19"/>
  <c r="BD1045" i="19" s="1"/>
  <c r="BB1046" i="19"/>
  <c r="AZ1046" i="19"/>
  <c r="BD1046" i="19" s="1"/>
  <c r="BB1047" i="19"/>
  <c r="AZ1047" i="19"/>
  <c r="BD1047" i="19" s="1"/>
  <c r="BB1048" i="19"/>
  <c r="AZ1048" i="19"/>
  <c r="BD1048" i="19" s="1"/>
  <c r="BB1049" i="19"/>
  <c r="AZ1049" i="19"/>
  <c r="BD1049" i="19" s="1"/>
  <c r="BB1050" i="19"/>
  <c r="AZ1050" i="19"/>
  <c r="BD1050" i="19" s="1"/>
  <c r="BB1051" i="19"/>
  <c r="AZ1051" i="19"/>
  <c r="BD1051" i="19" s="1"/>
  <c r="BB1052" i="19"/>
  <c r="AZ1052" i="19"/>
  <c r="BD1052" i="19" s="1"/>
  <c r="BB1053" i="19"/>
  <c r="AZ1053" i="19"/>
  <c r="BD1053" i="19" s="1"/>
  <c r="BB1054" i="19"/>
  <c r="AZ1054" i="19"/>
  <c r="BD1054" i="19" s="1"/>
  <c r="BB1055" i="19"/>
  <c r="AZ1055" i="19"/>
  <c r="BD1055" i="19" s="1"/>
  <c r="BB1056" i="19"/>
  <c r="AZ1056" i="19"/>
  <c r="BD1056" i="19" s="1"/>
  <c r="BB1057" i="19"/>
  <c r="AZ1057" i="19"/>
  <c r="BD1057" i="19" s="1"/>
  <c r="BB1058" i="19"/>
  <c r="AZ1058" i="19"/>
  <c r="BD1058" i="19" s="1"/>
  <c r="BB1059" i="19"/>
  <c r="AZ1059" i="19"/>
  <c r="BD1059" i="19" s="1"/>
  <c r="BB1060" i="19"/>
  <c r="AZ1060" i="19"/>
  <c r="BD1060" i="19" s="1"/>
  <c r="BB1061" i="19"/>
  <c r="AZ1061" i="19"/>
  <c r="BD1061" i="19" s="1"/>
  <c r="BB1062" i="19"/>
  <c r="AZ1062" i="19"/>
  <c r="BD1062" i="19" s="1"/>
  <c r="BB1063" i="19"/>
  <c r="AZ1063" i="19"/>
  <c r="BD1063" i="19" s="1"/>
  <c r="BB1064" i="19"/>
  <c r="AZ1064" i="19"/>
  <c r="BD1064" i="19" s="1"/>
  <c r="BB1065" i="19"/>
  <c r="AZ1065" i="19"/>
  <c r="BD1065" i="19" s="1"/>
  <c r="BB1066" i="19"/>
  <c r="AZ1066" i="19"/>
  <c r="BD1066" i="19" s="1"/>
  <c r="BB1067" i="19"/>
  <c r="AZ1067" i="19"/>
  <c r="BD1067" i="19" s="1"/>
  <c r="BB1068" i="19"/>
  <c r="AZ1068" i="19"/>
  <c r="BD1068" i="19" s="1"/>
  <c r="BB1069" i="19"/>
  <c r="AZ1069" i="19"/>
  <c r="BD1069" i="19" s="1"/>
  <c r="BB1070" i="19"/>
  <c r="AZ1070" i="19"/>
  <c r="BD1070" i="19" s="1"/>
  <c r="BB1071" i="19"/>
  <c r="AZ1071" i="19"/>
  <c r="BD1071" i="19" s="1"/>
  <c r="BB1072" i="19"/>
  <c r="AZ1072" i="19"/>
  <c r="BD1072" i="19" s="1"/>
  <c r="BB1073" i="19"/>
  <c r="AZ1073" i="19"/>
  <c r="BD1073" i="19" s="1"/>
  <c r="BB1074" i="19"/>
  <c r="AZ1074" i="19"/>
  <c r="BD1074" i="19" s="1"/>
  <c r="BB1075" i="19"/>
  <c r="AZ1075" i="19"/>
  <c r="BD1075" i="19" s="1"/>
  <c r="BB1076" i="19"/>
  <c r="AZ1076" i="19"/>
  <c r="BD1076" i="19" s="1"/>
  <c r="BB1077" i="19"/>
  <c r="AZ1077" i="19"/>
  <c r="BD1077" i="19" s="1"/>
  <c r="BB1078" i="19"/>
  <c r="AZ1078" i="19"/>
  <c r="BD1078" i="19" s="1"/>
  <c r="BB1079" i="19"/>
  <c r="AZ1079" i="19"/>
  <c r="BD1079" i="19" s="1"/>
  <c r="BB1080" i="19"/>
  <c r="AZ1080" i="19"/>
  <c r="BD1080" i="19" s="1"/>
  <c r="BB1081" i="19"/>
  <c r="AZ1081" i="19"/>
  <c r="BD1081" i="19" s="1"/>
  <c r="BB1082" i="19"/>
  <c r="AZ1082" i="19"/>
  <c r="BD1082" i="19" s="1"/>
  <c r="BB1083" i="19"/>
  <c r="AZ1083" i="19"/>
  <c r="BD1083" i="19" s="1"/>
  <c r="BB1084" i="19"/>
  <c r="AZ1084" i="19"/>
  <c r="BD1084" i="19" s="1"/>
  <c r="BB1085" i="19"/>
  <c r="AZ1085" i="19"/>
  <c r="BD1085" i="19" s="1"/>
  <c r="BB1086" i="19"/>
  <c r="AZ1086" i="19"/>
  <c r="BD1086" i="19" s="1"/>
  <c r="BB1087" i="19"/>
  <c r="AZ1087" i="19"/>
  <c r="BD1087" i="19" s="1"/>
  <c r="BB1088" i="19"/>
  <c r="AZ1088" i="19"/>
  <c r="BD1088" i="19" s="1"/>
  <c r="BB1089" i="19"/>
  <c r="AZ1089" i="19"/>
  <c r="BD1089" i="19" s="1"/>
  <c r="BB1090" i="19"/>
  <c r="AZ1090" i="19"/>
  <c r="BD1090" i="19" s="1"/>
  <c r="BB1091" i="19"/>
  <c r="AZ1091" i="19"/>
  <c r="BD1091" i="19" s="1"/>
  <c r="BB1092" i="19"/>
  <c r="AZ1092" i="19"/>
  <c r="BD1092" i="19" s="1"/>
  <c r="BB1093" i="19"/>
  <c r="AZ1093" i="19"/>
  <c r="BD1093" i="19" s="1"/>
  <c r="BB1094" i="19"/>
  <c r="AZ1094" i="19"/>
  <c r="BD1094" i="19" s="1"/>
  <c r="BB1095" i="19"/>
  <c r="AZ1095" i="19"/>
  <c r="BD1095" i="19" s="1"/>
  <c r="BB1096" i="19"/>
  <c r="AZ1096" i="19"/>
  <c r="BD1096" i="19" s="1"/>
  <c r="BB1097" i="19"/>
  <c r="AZ1097" i="19"/>
  <c r="BD1097" i="19" s="1"/>
  <c r="BB1098" i="19"/>
  <c r="AZ1098" i="19"/>
  <c r="BD1098" i="19" s="1"/>
  <c r="BB1099" i="19"/>
  <c r="AZ1099" i="19"/>
  <c r="BD1099" i="19" s="1"/>
  <c r="BB1100" i="19"/>
  <c r="AZ1100" i="19"/>
  <c r="BD1100" i="19" s="1"/>
  <c r="BB1101" i="19"/>
  <c r="AZ1101" i="19"/>
  <c r="BD1101" i="19" s="1"/>
  <c r="BB1102" i="19"/>
  <c r="AZ1102" i="19"/>
  <c r="BD1102" i="19" s="1"/>
  <c r="BB1103" i="19"/>
  <c r="AZ1103" i="19"/>
  <c r="BD1103" i="19" s="1"/>
  <c r="BB1104" i="19"/>
  <c r="AZ1104" i="19"/>
  <c r="BD1104" i="19" s="1"/>
  <c r="BB1105" i="19"/>
  <c r="AZ1105" i="19"/>
  <c r="BD1105" i="19" s="1"/>
  <c r="BB1106" i="19"/>
  <c r="AZ1106" i="19"/>
  <c r="BD1106" i="19" s="1"/>
  <c r="BB1107" i="19"/>
  <c r="AZ1107" i="19"/>
  <c r="BD1107" i="19" s="1"/>
  <c r="BB1108" i="19"/>
  <c r="AZ1108" i="19"/>
  <c r="BD1108" i="19" s="1"/>
  <c r="BB1109" i="19"/>
  <c r="AZ1109" i="19"/>
  <c r="BD1109" i="19" s="1"/>
  <c r="BB1110" i="19"/>
  <c r="AZ1110" i="19"/>
  <c r="BD1110" i="19" s="1"/>
  <c r="BB1111" i="19"/>
  <c r="AZ1111" i="19"/>
  <c r="BD1111" i="19" s="1"/>
  <c r="BB1112" i="19"/>
  <c r="AZ1112" i="19"/>
  <c r="BD1112" i="19" s="1"/>
  <c r="BB1113" i="19"/>
  <c r="AZ1113" i="19"/>
  <c r="BD1113" i="19" s="1"/>
  <c r="BB1114" i="19"/>
  <c r="AZ1114" i="19"/>
  <c r="BD1114" i="19" s="1"/>
  <c r="BB1115" i="19"/>
  <c r="AZ1115" i="19"/>
  <c r="BD1115" i="19" s="1"/>
  <c r="BB1116" i="19"/>
  <c r="AZ1116" i="19"/>
  <c r="BD1116" i="19" s="1"/>
  <c r="BB1117" i="19"/>
  <c r="AZ1117" i="19"/>
  <c r="BD1117" i="19" s="1"/>
  <c r="BB1118" i="19"/>
  <c r="AZ1118" i="19"/>
  <c r="BD1118" i="19" s="1"/>
  <c r="BB1119" i="19"/>
  <c r="AZ1119" i="19"/>
  <c r="BD1119" i="19" s="1"/>
  <c r="BB1120" i="19"/>
  <c r="AZ1120" i="19"/>
  <c r="BD1120" i="19" s="1"/>
  <c r="BB1121" i="19"/>
  <c r="AZ1121" i="19"/>
  <c r="BD1121" i="19" s="1"/>
  <c r="BB1122" i="19"/>
  <c r="AZ1122" i="19"/>
  <c r="BD1122" i="19" s="1"/>
  <c r="BB1123" i="19"/>
  <c r="AZ1123" i="19"/>
  <c r="BD1123" i="19" s="1"/>
  <c r="BB1124" i="19"/>
  <c r="AZ1124" i="19"/>
  <c r="BD1124" i="19" s="1"/>
  <c r="BB1125" i="19"/>
  <c r="AZ1125" i="19"/>
  <c r="BD1125" i="19" s="1"/>
  <c r="BB1126" i="19"/>
  <c r="AZ1126" i="19"/>
  <c r="BD1126" i="19" s="1"/>
  <c r="BB1127" i="19"/>
  <c r="AZ1127" i="19"/>
  <c r="BD1127" i="19" s="1"/>
  <c r="BB1128" i="19"/>
  <c r="AZ1128" i="19"/>
  <c r="BD1128" i="19" s="1"/>
  <c r="BB1129" i="19"/>
  <c r="AZ1129" i="19"/>
  <c r="BD1129" i="19" s="1"/>
  <c r="BB1130" i="19"/>
  <c r="AZ1130" i="19"/>
  <c r="BD1130" i="19" s="1"/>
  <c r="BB1131" i="19"/>
  <c r="AZ1131" i="19"/>
  <c r="BD1131" i="19" s="1"/>
  <c r="BB1132" i="19"/>
  <c r="AZ1132" i="19"/>
  <c r="BD1132" i="19" s="1"/>
  <c r="BB1133" i="19"/>
  <c r="AZ1133" i="19"/>
  <c r="BD1133" i="19" s="1"/>
  <c r="BB1134" i="19"/>
  <c r="AZ1134" i="19"/>
  <c r="BD1134" i="19" s="1"/>
  <c r="BB1135" i="19"/>
  <c r="AZ1135" i="19"/>
  <c r="BD1135" i="19" s="1"/>
  <c r="BB1136" i="19"/>
  <c r="AZ1136" i="19"/>
  <c r="BD1136" i="19" s="1"/>
  <c r="BB1137" i="19"/>
  <c r="AZ1137" i="19"/>
  <c r="BD1137" i="19" s="1"/>
  <c r="BB1138" i="19"/>
  <c r="AZ1138" i="19"/>
  <c r="BD1138" i="19" s="1"/>
  <c r="BB1139" i="19"/>
  <c r="AZ1139" i="19"/>
  <c r="BD1139" i="19" s="1"/>
  <c r="BB1140" i="19"/>
  <c r="AZ1140" i="19"/>
  <c r="BD1140" i="19" s="1"/>
  <c r="BB1141" i="19"/>
  <c r="AZ1141" i="19"/>
  <c r="BD1141" i="19" s="1"/>
  <c r="BB1142" i="19"/>
  <c r="AZ1142" i="19"/>
  <c r="BD1142" i="19" s="1"/>
  <c r="BB1143" i="19"/>
  <c r="AZ1143" i="19"/>
  <c r="BD1143" i="19" s="1"/>
  <c r="BB1144" i="19"/>
  <c r="AZ1144" i="19"/>
  <c r="BD1144" i="19" s="1"/>
  <c r="BB1145" i="19"/>
  <c r="AZ1145" i="19"/>
  <c r="BD1145" i="19" s="1"/>
  <c r="BB1146" i="19"/>
  <c r="AZ1146" i="19"/>
  <c r="BD1146" i="19" s="1"/>
  <c r="BB1147" i="19"/>
  <c r="AZ1147" i="19"/>
  <c r="BD1147" i="19" s="1"/>
  <c r="BB1148" i="19"/>
  <c r="AZ1148" i="19"/>
  <c r="BD1148" i="19" s="1"/>
  <c r="BB1149" i="19"/>
  <c r="AZ1149" i="19"/>
  <c r="BD1149" i="19" s="1"/>
  <c r="BB1150" i="19"/>
  <c r="AZ1150" i="19"/>
  <c r="BD1150" i="19" s="1"/>
  <c r="BB1151" i="19"/>
  <c r="AZ1151" i="19"/>
  <c r="BD1151" i="19" s="1"/>
  <c r="BB1152" i="19"/>
  <c r="AZ1152" i="19"/>
  <c r="BD1152" i="19" s="1"/>
  <c r="BB1153" i="19"/>
  <c r="AZ1153" i="19"/>
  <c r="BD1153" i="19" s="1"/>
  <c r="BB1154" i="19"/>
  <c r="AZ1154" i="19"/>
  <c r="BD1154" i="19" s="1"/>
  <c r="BB1155" i="19"/>
  <c r="AZ1155" i="19"/>
  <c r="BD1155" i="19" s="1"/>
  <c r="BB1156" i="19"/>
  <c r="AZ1156" i="19"/>
  <c r="BD1156" i="19" s="1"/>
  <c r="BB1157" i="19"/>
  <c r="AZ1157" i="19"/>
  <c r="BD1157" i="19" s="1"/>
  <c r="BB1158" i="19"/>
  <c r="AZ1158" i="19"/>
  <c r="BD1158" i="19" s="1"/>
  <c r="BB1159" i="19"/>
  <c r="AZ1159" i="19"/>
  <c r="BD1159" i="19" s="1"/>
  <c r="BB1160" i="19"/>
  <c r="AZ1160" i="19"/>
  <c r="BD1160" i="19" s="1"/>
  <c r="BB1161" i="19"/>
  <c r="AZ1161" i="19"/>
  <c r="BD1161" i="19" s="1"/>
  <c r="BB1162" i="19"/>
  <c r="AZ1162" i="19"/>
  <c r="BD1162" i="19" s="1"/>
  <c r="BB1163" i="19"/>
  <c r="AZ1163" i="19"/>
  <c r="BD1163" i="19" s="1"/>
  <c r="BB1164" i="19"/>
  <c r="AZ1164" i="19"/>
  <c r="BD1164" i="19" s="1"/>
  <c r="BB1165" i="19"/>
  <c r="AZ1165" i="19"/>
  <c r="BD1165" i="19" s="1"/>
  <c r="BB1166" i="19"/>
  <c r="AZ1166" i="19"/>
  <c r="BD1166" i="19" s="1"/>
  <c r="BB1167" i="19"/>
  <c r="AZ1167" i="19"/>
  <c r="BD1167" i="19" s="1"/>
  <c r="BB1168" i="19"/>
  <c r="AZ1168" i="19"/>
  <c r="BD1168" i="19" s="1"/>
  <c r="BB1169" i="19"/>
  <c r="AZ1169" i="19"/>
  <c r="BD1169" i="19" s="1"/>
  <c r="BB1170" i="19"/>
  <c r="AZ1170" i="19"/>
  <c r="BD1170" i="19" s="1"/>
  <c r="BB1171" i="19"/>
  <c r="AZ1171" i="19"/>
  <c r="BD1171" i="19" s="1"/>
  <c r="BB1172" i="19"/>
  <c r="AZ1172" i="19"/>
  <c r="BD1172" i="19" s="1"/>
  <c r="BB1173" i="19"/>
  <c r="AZ1173" i="19"/>
  <c r="BD1173" i="19" s="1"/>
  <c r="BB1174" i="19"/>
  <c r="AZ1174" i="19"/>
  <c r="BD1174" i="19" s="1"/>
  <c r="BB1175" i="19"/>
  <c r="AZ1175" i="19"/>
  <c r="BD1175" i="19" s="1"/>
  <c r="BB1176" i="19"/>
  <c r="AZ1176" i="19"/>
  <c r="BD1176" i="19" s="1"/>
  <c r="BB1177" i="19"/>
  <c r="AZ1177" i="19"/>
  <c r="BD1177" i="19" s="1"/>
  <c r="BB1178" i="19"/>
  <c r="AZ1178" i="19"/>
  <c r="BD1178" i="19" s="1"/>
  <c r="BB1179" i="19"/>
  <c r="AZ1179" i="19"/>
  <c r="BD1179" i="19" s="1"/>
  <c r="BB1180" i="19"/>
  <c r="AZ1180" i="19"/>
  <c r="BD1180" i="19" s="1"/>
  <c r="BB1181" i="19"/>
  <c r="AZ1181" i="19"/>
  <c r="BD1181" i="19" s="1"/>
  <c r="BB1182" i="19"/>
  <c r="AZ1182" i="19"/>
  <c r="BD1182" i="19" s="1"/>
  <c r="BB1183" i="19"/>
  <c r="AZ1183" i="19"/>
  <c r="BD1183" i="19" s="1"/>
  <c r="BB1184" i="19"/>
  <c r="AZ1184" i="19"/>
  <c r="BD1184" i="19" s="1"/>
  <c r="BB1185" i="19"/>
  <c r="AZ1185" i="19"/>
  <c r="BD1185" i="19" s="1"/>
  <c r="BB1186" i="19"/>
  <c r="AZ1186" i="19"/>
  <c r="BD1186" i="19" s="1"/>
  <c r="BB1187" i="19"/>
  <c r="AZ1187" i="19"/>
  <c r="BD1187" i="19" s="1"/>
  <c r="BB1188" i="19"/>
  <c r="AZ1188" i="19"/>
  <c r="BD1188" i="19" s="1"/>
  <c r="BB1189" i="19"/>
  <c r="AZ1189" i="19"/>
  <c r="BD1189" i="19" s="1"/>
  <c r="BB1190" i="19"/>
  <c r="AZ1190" i="19"/>
  <c r="BD1190" i="19" s="1"/>
  <c r="BB1191" i="19"/>
  <c r="AZ1191" i="19"/>
  <c r="BD1191" i="19" s="1"/>
  <c r="BB1192" i="19"/>
  <c r="AZ1192" i="19"/>
  <c r="BD1192" i="19" s="1"/>
  <c r="BB1193" i="19"/>
  <c r="AZ1193" i="19"/>
  <c r="BD1193" i="19" s="1"/>
  <c r="BB1194" i="19"/>
  <c r="AZ1194" i="19"/>
  <c r="BD1194" i="19" s="1"/>
  <c r="BB1195" i="19"/>
  <c r="AZ1195" i="19"/>
  <c r="BD1195" i="19" s="1"/>
  <c r="BB1196" i="19"/>
  <c r="AZ1196" i="19"/>
  <c r="BD1196" i="19" s="1"/>
  <c r="BB1197" i="19"/>
  <c r="AZ1197" i="19"/>
  <c r="BD1197" i="19" s="1"/>
  <c r="BB1198" i="19"/>
  <c r="AZ1198" i="19"/>
  <c r="BD1198" i="19" s="1"/>
  <c r="BB1199" i="19"/>
  <c r="AZ1199" i="19"/>
  <c r="BD1199" i="19" s="1"/>
  <c r="BB1200" i="19"/>
  <c r="AZ1200" i="19"/>
  <c r="BD1200" i="19" s="1"/>
  <c r="BB1201" i="19"/>
  <c r="AZ1201" i="19"/>
  <c r="BD1201" i="19" s="1"/>
  <c r="BB1202" i="19"/>
  <c r="AZ1202" i="19"/>
  <c r="BD1202" i="19" s="1"/>
  <c r="BB1203" i="19"/>
  <c r="AZ1203" i="19"/>
  <c r="BD1203" i="19" s="1"/>
  <c r="BB1204" i="19"/>
  <c r="AZ1204" i="19"/>
  <c r="BD1204" i="19" s="1"/>
  <c r="BB1205" i="19"/>
  <c r="AZ1205" i="19"/>
  <c r="BD1205" i="19" s="1"/>
  <c r="BB1206" i="19"/>
  <c r="AZ1206" i="19"/>
  <c r="BD1206" i="19" s="1"/>
  <c r="BB1207" i="19"/>
  <c r="AZ1207" i="19"/>
  <c r="BD1207" i="19" s="1"/>
  <c r="BB1208" i="19"/>
  <c r="AZ1208" i="19"/>
  <c r="BD1208" i="19" s="1"/>
  <c r="BB1209" i="19"/>
  <c r="AZ1209" i="19"/>
  <c r="BD1209" i="19" s="1"/>
  <c r="BB1210" i="19"/>
  <c r="AZ1210" i="19"/>
  <c r="BD1210" i="19" s="1"/>
  <c r="BB1211" i="19"/>
  <c r="AZ1211" i="19"/>
  <c r="BD1211" i="19" s="1"/>
  <c r="BB1212" i="19"/>
  <c r="AZ1212" i="19"/>
  <c r="BD1212" i="19" s="1"/>
  <c r="BB1213" i="19"/>
  <c r="AZ1213" i="19"/>
  <c r="BD1213" i="19" s="1"/>
  <c r="BB1214" i="19"/>
  <c r="AZ1214" i="19"/>
  <c r="BD1214" i="19" s="1"/>
  <c r="BB1215" i="19"/>
  <c r="AZ1215" i="19"/>
  <c r="BD1215" i="19" s="1"/>
  <c r="BB1216" i="19"/>
  <c r="AZ1216" i="19"/>
  <c r="BD1216" i="19" s="1"/>
  <c r="BB1217" i="19"/>
  <c r="AZ1217" i="19"/>
  <c r="BD1217" i="19" s="1"/>
  <c r="BB1218" i="19"/>
  <c r="AZ1218" i="19"/>
  <c r="BD1218" i="19" s="1"/>
  <c r="BB1219" i="19"/>
  <c r="AZ1219" i="19"/>
  <c r="BD1219" i="19" s="1"/>
  <c r="BB1220" i="19"/>
  <c r="AZ1220" i="19"/>
  <c r="BD1220" i="19" s="1"/>
  <c r="BB1221" i="19"/>
  <c r="AZ1221" i="19"/>
  <c r="BD1221" i="19" s="1"/>
  <c r="BB1222" i="19"/>
  <c r="AZ1222" i="19"/>
  <c r="BD1222" i="19" s="1"/>
  <c r="BB1223" i="19"/>
  <c r="AZ1223" i="19"/>
  <c r="BD1223" i="19" s="1"/>
  <c r="BB1224" i="19"/>
  <c r="AZ1224" i="19"/>
  <c r="BD1224" i="19" s="1"/>
  <c r="BB1225" i="19"/>
  <c r="AZ1225" i="19"/>
  <c r="BD1225" i="19" s="1"/>
  <c r="BB1226" i="19"/>
  <c r="AZ1226" i="19"/>
  <c r="BD1226" i="19" s="1"/>
  <c r="BB1227" i="19"/>
  <c r="AZ1227" i="19"/>
  <c r="BD1227" i="19" s="1"/>
  <c r="BB1228" i="19"/>
  <c r="AZ1228" i="19"/>
  <c r="BD1228" i="19" s="1"/>
  <c r="BB1229" i="19"/>
  <c r="AZ1229" i="19"/>
  <c r="BD1229" i="19" s="1"/>
  <c r="BB1230" i="19"/>
  <c r="AZ1230" i="19"/>
  <c r="BD1230" i="19" s="1"/>
  <c r="BB1231" i="19"/>
  <c r="AZ1231" i="19"/>
  <c r="BD1231" i="19" s="1"/>
  <c r="BB1232" i="19"/>
  <c r="AZ1232" i="19"/>
  <c r="BD1232" i="19" s="1"/>
  <c r="BB1233" i="19"/>
  <c r="AZ1233" i="19"/>
  <c r="BD1233" i="19" s="1"/>
  <c r="BB1234" i="19"/>
  <c r="AZ1234" i="19"/>
  <c r="BD1234" i="19" s="1"/>
  <c r="BB1235" i="19"/>
  <c r="AZ1235" i="19"/>
  <c r="BD1235" i="19" s="1"/>
  <c r="BB1236" i="19"/>
  <c r="AZ1236" i="19"/>
  <c r="BD1236" i="19" s="1"/>
  <c r="BB1237" i="19"/>
  <c r="AZ1237" i="19"/>
  <c r="BD1237" i="19" s="1"/>
  <c r="BB1238" i="19"/>
  <c r="AZ1238" i="19"/>
  <c r="BD1238" i="19" s="1"/>
  <c r="BB1239" i="19"/>
  <c r="AZ1239" i="19"/>
  <c r="BD1239" i="19" s="1"/>
  <c r="BB1240" i="19"/>
  <c r="AZ1240" i="19"/>
  <c r="BD1240" i="19" s="1"/>
  <c r="BB1241" i="19"/>
  <c r="AZ1241" i="19"/>
  <c r="BD1241" i="19" s="1"/>
  <c r="BB1242" i="19"/>
  <c r="AZ1242" i="19"/>
  <c r="BD1242" i="19" s="1"/>
  <c r="BB1243" i="19"/>
  <c r="AZ1243" i="19"/>
  <c r="BD1243" i="19" s="1"/>
  <c r="BB1244" i="19"/>
  <c r="AZ1244" i="19"/>
  <c r="BD1244" i="19" s="1"/>
  <c r="BB1245" i="19"/>
  <c r="AZ1245" i="19"/>
  <c r="BD1245" i="19" s="1"/>
  <c r="BB1246" i="19"/>
  <c r="AZ1246" i="19"/>
  <c r="BD1246" i="19" s="1"/>
  <c r="BB1247" i="19"/>
  <c r="AZ1247" i="19"/>
  <c r="BD1247" i="19" s="1"/>
  <c r="BB1248" i="19"/>
  <c r="AZ1248" i="19"/>
  <c r="BD1248" i="19" s="1"/>
  <c r="BB1249" i="19"/>
  <c r="AZ1249" i="19"/>
  <c r="BD1249" i="19" s="1"/>
  <c r="BB1250" i="19"/>
  <c r="AZ1250" i="19"/>
  <c r="BD1250" i="19" s="1"/>
  <c r="BB1251" i="19"/>
  <c r="AZ1251" i="19"/>
  <c r="BD1251" i="19" s="1"/>
  <c r="BB1252" i="19"/>
  <c r="AZ1252" i="19"/>
  <c r="BD1252" i="19" s="1"/>
  <c r="BB1253" i="19"/>
  <c r="AZ1253" i="19"/>
  <c r="BD1253" i="19" s="1"/>
  <c r="BB1254" i="19"/>
  <c r="AZ1254" i="19"/>
  <c r="BD1254" i="19" s="1"/>
  <c r="BB1255" i="19"/>
  <c r="AZ1255" i="19"/>
  <c r="BD1255" i="19" s="1"/>
  <c r="BB1256" i="19"/>
  <c r="AZ1256" i="19"/>
  <c r="BD1256" i="19" s="1"/>
  <c r="BB1257" i="19"/>
  <c r="AZ1257" i="19"/>
  <c r="BD1257" i="19" s="1"/>
  <c r="BB1258" i="19"/>
  <c r="AZ1258" i="19"/>
  <c r="BD1258" i="19" s="1"/>
  <c r="BB1259" i="19"/>
  <c r="AZ1259" i="19"/>
  <c r="BD1259" i="19" s="1"/>
  <c r="BB1260" i="19"/>
  <c r="AZ1260" i="19"/>
  <c r="BD1260" i="19" s="1"/>
  <c r="BB1261" i="19"/>
  <c r="AZ1261" i="19"/>
  <c r="BD1261" i="19" s="1"/>
  <c r="BB1262" i="19"/>
  <c r="AZ1262" i="19"/>
  <c r="BD1262" i="19" s="1"/>
  <c r="BB1263" i="19"/>
  <c r="AZ1263" i="19"/>
  <c r="BD1263" i="19" s="1"/>
  <c r="BB1264" i="19"/>
  <c r="AZ1264" i="19"/>
  <c r="BD1264" i="19" s="1"/>
  <c r="BB1265" i="19"/>
  <c r="AZ1265" i="19"/>
  <c r="BD1265" i="19" s="1"/>
  <c r="BB1266" i="19"/>
  <c r="AZ1266" i="19"/>
  <c r="BD1266" i="19" s="1"/>
  <c r="BB1267" i="19"/>
  <c r="AZ1267" i="19"/>
  <c r="BD1267" i="19" s="1"/>
  <c r="BB1268" i="19"/>
  <c r="AZ1268" i="19"/>
  <c r="BD1268" i="19" s="1"/>
  <c r="BB1269" i="19"/>
  <c r="AZ1269" i="19"/>
  <c r="BD1269" i="19" s="1"/>
  <c r="BB1270" i="19"/>
  <c r="AZ1270" i="19"/>
  <c r="BD1270" i="19" s="1"/>
  <c r="BB1271" i="19"/>
  <c r="AZ1271" i="19"/>
  <c r="BD1271" i="19" s="1"/>
  <c r="BB1272" i="19"/>
  <c r="AZ1272" i="19"/>
  <c r="BD1272" i="19" s="1"/>
  <c r="BB1273" i="19"/>
  <c r="AZ1273" i="19"/>
  <c r="BD1273" i="19" s="1"/>
  <c r="BB1274" i="19"/>
  <c r="AZ1274" i="19"/>
  <c r="BD1274" i="19" s="1"/>
  <c r="BB1275" i="19"/>
  <c r="AZ1275" i="19"/>
  <c r="BD1275" i="19" s="1"/>
  <c r="BB1276" i="19"/>
  <c r="AZ1276" i="19"/>
  <c r="BD1276" i="19" s="1"/>
  <c r="BB1277" i="19"/>
  <c r="AZ1277" i="19"/>
  <c r="BD1277" i="19" s="1"/>
  <c r="BB1278" i="19"/>
  <c r="AZ1278" i="19"/>
  <c r="BD1278" i="19" s="1"/>
  <c r="BB1279" i="19"/>
  <c r="AZ1279" i="19"/>
  <c r="BD1279" i="19" s="1"/>
  <c r="BB1280" i="19"/>
  <c r="AZ1280" i="19"/>
  <c r="BD1280" i="19" s="1"/>
  <c r="BB1281" i="19"/>
  <c r="AZ1281" i="19"/>
  <c r="BD1281" i="19" s="1"/>
  <c r="BB1282" i="19"/>
  <c r="AZ1282" i="19"/>
  <c r="BD1282" i="19" s="1"/>
  <c r="BB1283" i="19"/>
  <c r="AZ1283" i="19"/>
  <c r="BD1283" i="19" s="1"/>
  <c r="BB1284" i="19"/>
  <c r="AZ1284" i="19"/>
  <c r="BD1284" i="19" s="1"/>
  <c r="BB1285" i="19"/>
  <c r="AZ1285" i="19"/>
  <c r="BD1285" i="19" s="1"/>
  <c r="BB1286" i="19"/>
  <c r="AZ1286" i="19"/>
  <c r="BD1286" i="19" s="1"/>
  <c r="BB1287" i="19"/>
  <c r="AZ1287" i="19"/>
  <c r="BD1287" i="19" s="1"/>
  <c r="BB1288" i="19"/>
  <c r="AZ1288" i="19"/>
  <c r="BD1288" i="19" s="1"/>
  <c r="BB1289" i="19"/>
  <c r="AZ1289" i="19"/>
  <c r="BD1289" i="19" s="1"/>
  <c r="BB1290" i="19"/>
  <c r="AZ1290" i="19"/>
  <c r="BD1290" i="19" s="1"/>
  <c r="BB1291" i="19"/>
  <c r="AZ1291" i="19"/>
  <c r="BD1291" i="19" s="1"/>
  <c r="BB1292" i="19"/>
  <c r="AZ1292" i="19"/>
  <c r="BD1292" i="19" s="1"/>
  <c r="BB1293" i="19"/>
  <c r="AZ1293" i="19"/>
  <c r="BD1293" i="19" s="1"/>
  <c r="BB1294" i="19"/>
  <c r="AZ1294" i="19"/>
  <c r="BD1294" i="19" s="1"/>
  <c r="BB1295" i="19"/>
  <c r="AZ1295" i="19"/>
  <c r="BD1295" i="19" s="1"/>
  <c r="BB1296" i="19"/>
  <c r="AZ1296" i="19"/>
  <c r="BD1296" i="19" s="1"/>
  <c r="BB1297" i="19"/>
  <c r="AZ1297" i="19"/>
  <c r="BD1297" i="19" s="1"/>
  <c r="BB1298" i="19"/>
  <c r="AZ1298" i="19"/>
  <c r="BD1298" i="19" s="1"/>
  <c r="BB1299" i="19"/>
  <c r="AZ1299" i="19"/>
  <c r="BD1299" i="19" s="1"/>
  <c r="BB1300" i="19"/>
  <c r="AZ1300" i="19"/>
  <c r="BD1300" i="19" s="1"/>
  <c r="BB1301" i="19"/>
  <c r="AZ1301" i="19"/>
  <c r="BD1301" i="19" s="1"/>
  <c r="BB1302" i="19"/>
  <c r="AZ1302" i="19"/>
  <c r="BD1302" i="19" s="1"/>
  <c r="BB1303" i="19"/>
  <c r="AZ1303" i="19"/>
  <c r="BD1303" i="19" s="1"/>
  <c r="BB1304" i="19"/>
  <c r="AZ1304" i="19"/>
  <c r="BD1304" i="19" s="1"/>
  <c r="BB1305" i="19"/>
  <c r="AZ1305" i="19"/>
  <c r="BD1305" i="19" s="1"/>
  <c r="BB1306" i="19"/>
  <c r="AZ1306" i="19"/>
  <c r="BD1306" i="19" s="1"/>
  <c r="BB1307" i="19"/>
  <c r="AZ1307" i="19"/>
  <c r="BD1307" i="19" s="1"/>
  <c r="BB1308" i="19"/>
  <c r="AZ1308" i="19"/>
  <c r="BD1308" i="19" s="1"/>
  <c r="BB1309" i="19"/>
  <c r="AZ1309" i="19"/>
  <c r="BD1309" i="19" s="1"/>
  <c r="BB1310" i="19"/>
  <c r="AZ1310" i="19"/>
  <c r="BD1310" i="19" s="1"/>
  <c r="BB1311" i="19"/>
  <c r="AZ1311" i="19"/>
  <c r="BD1311" i="19" s="1"/>
  <c r="BB1312" i="19"/>
  <c r="AZ1312" i="19"/>
  <c r="BD1312" i="19" s="1"/>
  <c r="BB1313" i="19"/>
  <c r="AZ1313" i="19"/>
  <c r="BD1313" i="19" s="1"/>
  <c r="BB1314" i="19"/>
  <c r="AZ1314" i="19"/>
  <c r="BD1314" i="19" s="1"/>
  <c r="BB1315" i="19"/>
  <c r="AZ1315" i="19"/>
  <c r="BD1315" i="19" s="1"/>
  <c r="BB1316" i="19"/>
  <c r="AZ1316" i="19"/>
  <c r="BD1316" i="19" s="1"/>
  <c r="BB1317" i="19"/>
  <c r="AZ1317" i="19"/>
  <c r="BD1317" i="19" s="1"/>
  <c r="BB1318" i="19"/>
  <c r="AZ1318" i="19"/>
  <c r="BD1318" i="19" s="1"/>
  <c r="BB1319" i="19"/>
  <c r="AZ1319" i="19"/>
  <c r="BD1319" i="19" s="1"/>
  <c r="BB1320" i="19"/>
  <c r="AZ1320" i="19"/>
  <c r="BD1320" i="19" s="1"/>
  <c r="BB1321" i="19"/>
  <c r="AZ1321" i="19"/>
  <c r="BD1321" i="19" s="1"/>
  <c r="BB1322" i="19"/>
  <c r="AZ1322" i="19"/>
  <c r="BD1322" i="19" s="1"/>
  <c r="BB1323" i="19"/>
  <c r="AZ1323" i="19"/>
  <c r="BD1323" i="19" s="1"/>
  <c r="BB1324" i="19"/>
  <c r="AZ1324" i="19"/>
  <c r="BD1324" i="19" s="1"/>
  <c r="BB1325" i="19"/>
  <c r="AZ1325" i="19"/>
  <c r="BD1325" i="19" s="1"/>
  <c r="BB1326" i="19"/>
  <c r="AZ1326" i="19"/>
  <c r="BD1326" i="19" s="1"/>
  <c r="BB1327" i="19"/>
  <c r="AZ1327" i="19"/>
  <c r="BD1327" i="19" s="1"/>
  <c r="BB1328" i="19"/>
  <c r="AZ1328" i="19"/>
  <c r="BD1328" i="19" s="1"/>
  <c r="BB1329" i="19"/>
  <c r="AZ1329" i="19"/>
  <c r="BD1329" i="19" s="1"/>
  <c r="BB1330" i="19"/>
  <c r="AZ1330" i="19"/>
  <c r="BD1330" i="19" s="1"/>
  <c r="BB1331" i="19"/>
  <c r="AZ1331" i="19"/>
  <c r="BD1331" i="19" s="1"/>
  <c r="BB1332" i="19"/>
  <c r="AZ1332" i="19"/>
  <c r="BD1332" i="19" s="1"/>
  <c r="BB1333" i="19"/>
  <c r="AZ1333" i="19"/>
  <c r="BD1333" i="19" s="1"/>
  <c r="BB1334" i="19"/>
  <c r="AZ1334" i="19"/>
  <c r="BD1334" i="19" s="1"/>
  <c r="BB1335" i="19"/>
  <c r="AZ1335" i="19"/>
  <c r="BD1335" i="19" s="1"/>
  <c r="BB1336" i="19"/>
  <c r="AZ1336" i="19"/>
  <c r="BD1336" i="19" s="1"/>
  <c r="BB1337" i="19"/>
  <c r="AZ1337" i="19"/>
  <c r="BD1337" i="19" s="1"/>
  <c r="BB1338" i="19"/>
  <c r="AZ1338" i="19"/>
  <c r="BD1338" i="19" s="1"/>
  <c r="BB1339" i="19"/>
  <c r="AZ1339" i="19"/>
  <c r="BD1339" i="19" s="1"/>
  <c r="BB1340" i="19"/>
  <c r="AZ1340" i="19"/>
  <c r="BD1340" i="19" s="1"/>
  <c r="BB1341" i="19"/>
  <c r="AZ1341" i="19"/>
  <c r="BD1341" i="19" s="1"/>
  <c r="BB1342" i="19"/>
  <c r="AZ1342" i="19"/>
  <c r="BD1342" i="19" s="1"/>
  <c r="BB1343" i="19"/>
  <c r="AZ1343" i="19"/>
  <c r="BD1343" i="19" s="1"/>
  <c r="BB1344" i="19"/>
  <c r="AZ1344" i="19"/>
  <c r="BD1344" i="19" s="1"/>
  <c r="BB1345" i="19"/>
  <c r="AZ1345" i="19"/>
  <c r="BD1345" i="19" s="1"/>
  <c r="BB1346" i="19"/>
  <c r="AZ1346" i="19"/>
  <c r="BD1346" i="19" s="1"/>
  <c r="BB1347" i="19"/>
  <c r="AZ1347" i="19"/>
  <c r="BD1347" i="19" s="1"/>
  <c r="BB1348" i="19"/>
  <c r="AZ1348" i="19"/>
  <c r="BD1348" i="19" s="1"/>
  <c r="BB1349" i="19"/>
  <c r="AZ1349" i="19"/>
  <c r="BD1349" i="19" s="1"/>
  <c r="BB1350" i="19"/>
  <c r="AZ1350" i="19"/>
  <c r="BD1350" i="19" s="1"/>
  <c r="BB1351" i="19"/>
  <c r="AZ1351" i="19"/>
  <c r="BD1351" i="19" s="1"/>
  <c r="BB1352" i="19"/>
  <c r="AZ1352" i="19"/>
  <c r="BD1352" i="19" s="1"/>
  <c r="BB1353" i="19"/>
  <c r="AZ1353" i="19"/>
  <c r="BD1353" i="19" s="1"/>
  <c r="BB1354" i="19"/>
  <c r="AZ1354" i="19"/>
  <c r="BD1354" i="19" s="1"/>
  <c r="BB1355" i="19"/>
  <c r="AZ1355" i="19"/>
  <c r="BD1355" i="19" s="1"/>
  <c r="BB1356" i="19"/>
  <c r="AZ1356" i="19"/>
  <c r="BD1356" i="19" s="1"/>
  <c r="BB1357" i="19"/>
  <c r="AZ1357" i="19"/>
  <c r="BD1357" i="19" s="1"/>
  <c r="BB1358" i="19"/>
  <c r="AZ1358" i="19"/>
  <c r="BD1358" i="19" s="1"/>
  <c r="BB1359" i="19"/>
  <c r="AZ1359" i="19"/>
  <c r="BD1359" i="19" s="1"/>
  <c r="BB1360" i="19"/>
  <c r="AZ1360" i="19"/>
  <c r="BD1360" i="19" s="1"/>
  <c r="BB1361" i="19"/>
  <c r="AZ1361" i="19"/>
  <c r="BD1361" i="19" s="1"/>
  <c r="BB1362" i="19"/>
  <c r="AZ1362" i="19"/>
  <c r="BD1362" i="19" s="1"/>
  <c r="BB1363" i="19"/>
  <c r="AZ1363" i="19"/>
  <c r="BD1363" i="19" s="1"/>
  <c r="BB1364" i="19"/>
  <c r="AZ1364" i="19"/>
  <c r="BD1364" i="19" s="1"/>
  <c r="BB1365" i="19"/>
  <c r="AZ1365" i="19"/>
  <c r="BD1365" i="19" s="1"/>
  <c r="BB1366" i="19"/>
  <c r="AZ1366" i="19"/>
  <c r="BD1366" i="19" s="1"/>
  <c r="BB1367" i="19"/>
  <c r="AZ1367" i="19"/>
  <c r="BD1367" i="19" s="1"/>
  <c r="BB1368" i="19"/>
  <c r="AZ1368" i="19"/>
  <c r="BD1368" i="19" s="1"/>
  <c r="BB1369" i="19"/>
  <c r="AZ1369" i="19"/>
  <c r="BD1369" i="19" s="1"/>
  <c r="BB1370" i="19"/>
  <c r="AZ1370" i="19"/>
  <c r="BD1370" i="19" s="1"/>
  <c r="BB1371" i="19"/>
  <c r="AZ1371" i="19"/>
  <c r="BD1371" i="19" s="1"/>
  <c r="BB1372" i="19"/>
  <c r="AZ1372" i="19"/>
  <c r="BD1372" i="19" s="1"/>
  <c r="BB1373" i="19"/>
  <c r="AZ1373" i="19"/>
  <c r="BD1373" i="19" s="1"/>
  <c r="BB1374" i="19"/>
  <c r="AZ1374" i="19"/>
  <c r="BD1374" i="19" s="1"/>
  <c r="BB1375" i="19"/>
  <c r="AZ1375" i="19"/>
  <c r="BD1375" i="19" s="1"/>
  <c r="BB1376" i="19"/>
  <c r="AZ1376" i="19"/>
  <c r="BD1376" i="19" s="1"/>
  <c r="BB1377" i="19"/>
  <c r="AZ1377" i="19"/>
  <c r="BD1377" i="19" s="1"/>
  <c r="BB1378" i="19"/>
  <c r="AZ1378" i="19"/>
  <c r="BD1378" i="19" s="1"/>
  <c r="BB1379" i="19"/>
  <c r="AZ1379" i="19"/>
  <c r="BD1379" i="19" s="1"/>
  <c r="BB1380" i="19"/>
  <c r="AZ1380" i="19"/>
  <c r="BD1380" i="19" s="1"/>
  <c r="BB1381" i="19"/>
  <c r="AZ1381" i="19"/>
  <c r="BD1381" i="19" s="1"/>
  <c r="BB1382" i="19"/>
  <c r="AZ1382" i="19"/>
  <c r="BD1382" i="19" s="1"/>
  <c r="BB1383" i="19"/>
  <c r="AZ1383" i="19"/>
  <c r="BD1383" i="19" s="1"/>
  <c r="BB1384" i="19"/>
  <c r="AZ1384" i="19"/>
  <c r="BD1384" i="19" s="1"/>
  <c r="BB1385" i="19"/>
  <c r="AZ1385" i="19"/>
  <c r="BD1385" i="19" s="1"/>
  <c r="BB1386" i="19"/>
  <c r="AZ1386" i="19"/>
  <c r="BD1386" i="19" s="1"/>
  <c r="BB1387" i="19"/>
  <c r="AZ1387" i="19"/>
  <c r="BD1387" i="19" s="1"/>
  <c r="BB1388" i="19"/>
  <c r="AZ1388" i="19"/>
  <c r="BD1388" i="19" s="1"/>
  <c r="BB1389" i="19"/>
  <c r="AZ1389" i="19"/>
  <c r="BD1389" i="19" s="1"/>
  <c r="BB1390" i="19"/>
  <c r="AZ1390" i="19"/>
  <c r="BD1390" i="19" s="1"/>
  <c r="BB1391" i="19"/>
  <c r="AZ1391" i="19"/>
  <c r="BD1391" i="19" s="1"/>
  <c r="BB1392" i="19"/>
  <c r="AZ1392" i="19"/>
  <c r="BD1392" i="19" s="1"/>
  <c r="BB1393" i="19"/>
  <c r="AZ1393" i="19"/>
  <c r="BD1393" i="19" s="1"/>
  <c r="BB1394" i="19"/>
  <c r="AZ1394" i="19"/>
  <c r="BD1394" i="19" s="1"/>
  <c r="BB1395" i="19"/>
  <c r="AZ1395" i="19"/>
  <c r="BD1395" i="19" s="1"/>
  <c r="BB1396" i="19"/>
  <c r="AZ1396" i="19"/>
  <c r="BD1396" i="19" s="1"/>
  <c r="BB1397" i="19"/>
  <c r="AZ1397" i="19"/>
  <c r="BD1397" i="19" s="1"/>
  <c r="BB1398" i="19"/>
  <c r="AZ1398" i="19"/>
  <c r="BD1398" i="19" s="1"/>
  <c r="BB1399" i="19"/>
  <c r="AZ1399" i="19"/>
  <c r="BD1399" i="19" s="1"/>
  <c r="BB1400" i="19"/>
  <c r="AZ1400" i="19"/>
  <c r="BD1400" i="19" s="1"/>
  <c r="BB1401" i="19"/>
  <c r="AZ1401" i="19"/>
  <c r="BD1401" i="19" s="1"/>
  <c r="BB1402" i="19"/>
  <c r="AZ1402" i="19"/>
  <c r="BD1402" i="19" s="1"/>
  <c r="BB1403" i="19"/>
  <c r="AZ1403" i="19"/>
  <c r="BD1403" i="19" s="1"/>
  <c r="BB1404" i="19"/>
  <c r="AZ1404" i="19"/>
  <c r="BD1404" i="19" s="1"/>
  <c r="BB1405" i="19"/>
  <c r="AZ1405" i="19"/>
  <c r="BD1405" i="19" s="1"/>
  <c r="BB1406" i="19"/>
  <c r="AZ1406" i="19"/>
  <c r="BD1406" i="19" s="1"/>
  <c r="BB1407" i="19"/>
  <c r="AZ1407" i="19"/>
  <c r="BD1407" i="19" s="1"/>
  <c r="BB1408" i="19"/>
  <c r="AZ1408" i="19"/>
  <c r="BD1408" i="19" s="1"/>
  <c r="BB1409" i="19"/>
  <c r="AZ1409" i="19"/>
  <c r="BD1409" i="19" s="1"/>
  <c r="BB1410" i="19"/>
  <c r="AZ1410" i="19"/>
  <c r="BD1410" i="19" s="1"/>
  <c r="BB1411" i="19"/>
  <c r="AZ1411" i="19"/>
  <c r="BD1411" i="19" s="1"/>
  <c r="BB1412" i="19"/>
  <c r="AZ1412" i="19"/>
  <c r="BD1412" i="19" s="1"/>
  <c r="BB1413" i="19"/>
  <c r="AZ1413" i="19"/>
  <c r="BD1413" i="19" s="1"/>
  <c r="BB1414" i="19"/>
  <c r="AZ1414" i="19"/>
  <c r="BD1414" i="19" s="1"/>
  <c r="BB1415" i="19"/>
  <c r="AZ1415" i="19"/>
  <c r="BD1415" i="19" s="1"/>
  <c r="BB1416" i="19"/>
  <c r="AZ1416" i="19"/>
  <c r="BD1416" i="19" s="1"/>
  <c r="BB1417" i="19"/>
  <c r="AZ1417" i="19"/>
  <c r="BD1417" i="19" s="1"/>
  <c r="BB1418" i="19"/>
  <c r="AZ1418" i="19"/>
  <c r="BD1418" i="19" s="1"/>
  <c r="BB1419" i="19"/>
  <c r="AZ1419" i="19"/>
  <c r="BD1419" i="19" s="1"/>
  <c r="BB1420" i="19"/>
  <c r="AZ1420" i="19"/>
  <c r="BD1420" i="19" s="1"/>
  <c r="BB1421" i="19"/>
  <c r="AZ1421" i="19"/>
  <c r="BD1421" i="19" s="1"/>
  <c r="BB1422" i="19"/>
  <c r="AZ1422" i="19"/>
  <c r="BD1422" i="19" s="1"/>
  <c r="BB1423" i="19"/>
  <c r="AZ1423" i="19"/>
  <c r="BD1423" i="19" s="1"/>
  <c r="BB1424" i="19"/>
  <c r="AZ1424" i="19"/>
  <c r="BD1424" i="19" s="1"/>
  <c r="BB1425" i="19"/>
  <c r="AZ1425" i="19"/>
  <c r="BD1425" i="19" s="1"/>
  <c r="BB1426" i="19"/>
  <c r="AZ1426" i="19"/>
  <c r="BD1426" i="19" s="1"/>
  <c r="BB1427" i="19"/>
  <c r="AZ1427" i="19"/>
  <c r="BD1427" i="19" s="1"/>
  <c r="BB1428" i="19"/>
  <c r="AZ1428" i="19"/>
  <c r="BD1428" i="19" s="1"/>
  <c r="BB1429" i="19"/>
  <c r="AZ1429" i="19"/>
  <c r="BD1429" i="19" s="1"/>
  <c r="BB1430" i="19"/>
  <c r="AZ1430" i="19"/>
  <c r="BD1430" i="19" s="1"/>
  <c r="BB1431" i="19"/>
  <c r="AZ1431" i="19"/>
  <c r="BD1431" i="19" s="1"/>
  <c r="BB1432" i="19"/>
  <c r="AZ1432" i="19"/>
  <c r="BD1432" i="19" s="1"/>
  <c r="BB1433" i="19"/>
  <c r="AZ1433" i="19"/>
  <c r="BD1433" i="19" s="1"/>
  <c r="BB1434" i="19"/>
  <c r="AZ1434" i="19"/>
  <c r="BD1434" i="19" s="1"/>
  <c r="BB1435" i="19"/>
  <c r="AZ1435" i="19"/>
  <c r="BD1435" i="19" s="1"/>
  <c r="BB1436" i="19"/>
  <c r="AZ1436" i="19"/>
  <c r="BD1436" i="19" s="1"/>
  <c r="BB1437" i="19"/>
  <c r="AZ1437" i="19"/>
  <c r="BD1437" i="19" s="1"/>
  <c r="BB1438" i="19"/>
  <c r="AZ1438" i="19"/>
  <c r="BD1438" i="19" s="1"/>
  <c r="BB1439" i="19"/>
  <c r="AZ1439" i="19"/>
  <c r="BD1439" i="19" s="1"/>
  <c r="BB1440" i="19"/>
  <c r="AZ1440" i="19"/>
  <c r="BD1440" i="19" s="1"/>
  <c r="BB1441" i="19"/>
  <c r="AZ1441" i="19"/>
  <c r="BD1441" i="19" s="1"/>
  <c r="BB1442" i="19"/>
  <c r="AZ1442" i="19"/>
  <c r="BD1442" i="19" s="1"/>
  <c r="BB1443" i="19"/>
  <c r="AZ1443" i="19"/>
  <c r="BD1443" i="19" s="1"/>
  <c r="BB1444" i="19"/>
  <c r="AZ1444" i="19"/>
  <c r="BD1444" i="19" s="1"/>
  <c r="BB1445" i="19"/>
  <c r="AZ1445" i="19"/>
  <c r="BD1445" i="19" s="1"/>
  <c r="BB1446" i="19"/>
  <c r="AZ1446" i="19"/>
  <c r="BD1446" i="19" s="1"/>
  <c r="BB1447" i="19"/>
  <c r="AZ1447" i="19"/>
  <c r="BD1447" i="19" s="1"/>
  <c r="BB1448" i="19"/>
  <c r="AZ1448" i="19"/>
  <c r="BD1448" i="19" s="1"/>
  <c r="BB1449" i="19"/>
  <c r="AZ1449" i="19"/>
  <c r="BD1449" i="19" s="1"/>
  <c r="BB1450" i="19"/>
  <c r="AZ1450" i="19"/>
  <c r="BD1450" i="19" s="1"/>
  <c r="BB1451" i="19"/>
  <c r="AZ1451" i="19"/>
  <c r="BD1451" i="19" s="1"/>
  <c r="BB1452" i="19"/>
  <c r="AZ1452" i="19"/>
  <c r="BD1452" i="19" s="1"/>
  <c r="BB1453" i="19"/>
  <c r="AZ1453" i="19"/>
  <c r="BD1453" i="19" s="1"/>
  <c r="BB1454" i="19"/>
  <c r="AZ1454" i="19"/>
  <c r="BD1454" i="19" s="1"/>
  <c r="BB1455" i="19"/>
  <c r="AZ1455" i="19"/>
  <c r="BD1455" i="19" s="1"/>
  <c r="BB1456" i="19"/>
  <c r="AZ1456" i="19"/>
  <c r="BD1456" i="19" s="1"/>
  <c r="BB1457" i="19"/>
  <c r="AZ1457" i="19"/>
  <c r="BD1457" i="19" s="1"/>
  <c r="BB1458" i="19"/>
  <c r="AZ1458" i="19"/>
  <c r="BD1458" i="19" s="1"/>
  <c r="BB1459" i="19"/>
  <c r="AZ1459" i="19"/>
  <c r="BD1459" i="19" s="1"/>
  <c r="BB1460" i="19"/>
  <c r="AZ1460" i="19"/>
  <c r="BD1460" i="19" s="1"/>
  <c r="BB1461" i="19"/>
  <c r="AZ1461" i="19"/>
  <c r="BD1461" i="19" s="1"/>
  <c r="BB1462" i="19"/>
  <c r="AZ1462" i="19"/>
  <c r="BD1462" i="19" s="1"/>
  <c r="BB1463" i="19"/>
  <c r="AZ1463" i="19"/>
  <c r="BD1463" i="19" s="1"/>
  <c r="BB1464" i="19"/>
  <c r="AZ1464" i="19"/>
  <c r="BD1464" i="19" s="1"/>
  <c r="BB1465" i="19"/>
  <c r="AZ1465" i="19"/>
  <c r="BD1465" i="19" s="1"/>
  <c r="BB1466" i="19"/>
  <c r="AZ1466" i="19"/>
  <c r="BD1466" i="19" s="1"/>
  <c r="BB1467" i="19"/>
  <c r="AZ1467" i="19"/>
  <c r="BD1467" i="19" s="1"/>
  <c r="BB1468" i="19"/>
  <c r="AZ1468" i="19"/>
  <c r="BD1468" i="19" s="1"/>
  <c r="BB1469" i="19"/>
  <c r="AZ1469" i="19"/>
  <c r="BD1469" i="19" s="1"/>
  <c r="BB1470" i="19"/>
  <c r="AZ1470" i="19"/>
  <c r="BD1470" i="19" s="1"/>
  <c r="BB1471" i="19"/>
  <c r="AZ1471" i="19"/>
  <c r="BD1471" i="19" s="1"/>
  <c r="BB1472" i="19"/>
  <c r="AZ1472" i="19"/>
  <c r="BD1472" i="19" s="1"/>
  <c r="BB1473" i="19"/>
  <c r="AZ1473" i="19"/>
  <c r="BD1473" i="19" s="1"/>
  <c r="BB1474" i="19"/>
  <c r="AZ1474" i="19"/>
  <c r="BD1474" i="19" s="1"/>
  <c r="BB1475" i="19"/>
  <c r="AZ1475" i="19"/>
  <c r="BD1475" i="19" s="1"/>
  <c r="BB1476" i="19"/>
  <c r="AZ1476" i="19"/>
  <c r="BD1476" i="19" s="1"/>
  <c r="BB1477" i="19"/>
  <c r="AZ1477" i="19"/>
  <c r="BD1477" i="19" s="1"/>
  <c r="BB1478" i="19"/>
  <c r="AZ1478" i="19"/>
  <c r="BD1478" i="19" s="1"/>
  <c r="BB1479" i="19"/>
  <c r="AZ1479" i="19"/>
  <c r="BD1479" i="19" s="1"/>
  <c r="BB1480" i="19"/>
  <c r="AZ1480" i="19"/>
  <c r="BD1480" i="19" s="1"/>
  <c r="BB1481" i="19"/>
  <c r="AZ1481" i="19"/>
  <c r="BD1481" i="19" s="1"/>
  <c r="BB1482" i="19"/>
  <c r="AZ1482" i="19"/>
  <c r="BD1482" i="19" s="1"/>
  <c r="BB1483" i="19"/>
  <c r="AZ1483" i="19"/>
  <c r="BD1483" i="19" s="1"/>
  <c r="BB1484" i="19"/>
  <c r="AZ1484" i="19"/>
  <c r="BD1484" i="19" s="1"/>
  <c r="BB1485" i="19"/>
  <c r="AZ1485" i="19"/>
  <c r="BD1485" i="19" s="1"/>
  <c r="BB1486" i="19"/>
  <c r="AZ1486" i="19"/>
  <c r="BD1486" i="19" s="1"/>
  <c r="BB1487" i="19"/>
  <c r="AZ1487" i="19"/>
  <c r="BD1487" i="19" s="1"/>
  <c r="BB1488" i="19"/>
  <c r="AZ1488" i="19"/>
  <c r="BD1488" i="19" s="1"/>
  <c r="BB1489" i="19"/>
  <c r="AZ1489" i="19"/>
  <c r="BD1489" i="19" s="1"/>
  <c r="BB1490" i="19"/>
  <c r="AZ1490" i="19"/>
  <c r="BD1490" i="19" s="1"/>
  <c r="BB1491" i="19"/>
  <c r="AZ1491" i="19"/>
  <c r="BD1491" i="19" s="1"/>
  <c r="BB1492" i="19"/>
  <c r="AZ1492" i="19"/>
  <c r="BD1492" i="19" s="1"/>
  <c r="BB1493" i="19"/>
  <c r="AZ1493" i="19"/>
  <c r="BD1493" i="19" s="1"/>
  <c r="BB1494" i="19"/>
  <c r="AZ1494" i="19"/>
  <c r="BD1494" i="19" s="1"/>
  <c r="BB1495" i="19"/>
  <c r="AZ1495" i="19"/>
  <c r="BD1495" i="19" s="1"/>
  <c r="BB1496" i="19"/>
  <c r="AZ1496" i="19"/>
  <c r="BD1496" i="19" s="1"/>
  <c r="BB1497" i="19"/>
  <c r="AZ1497" i="19"/>
  <c r="BD1497" i="19" s="1"/>
  <c r="BB1498" i="19"/>
  <c r="AZ1498" i="19"/>
  <c r="BD1498" i="19" s="1"/>
  <c r="BB1499" i="19"/>
  <c r="AZ1499" i="19"/>
  <c r="BD1499" i="19" s="1"/>
  <c r="BB1500" i="19"/>
  <c r="AZ1500" i="19"/>
  <c r="BD1500" i="19" s="1"/>
  <c r="BB1501" i="19"/>
  <c r="AZ1501" i="19"/>
  <c r="BD1501" i="19" s="1"/>
  <c r="BB1502" i="19"/>
  <c r="AZ1502" i="19"/>
  <c r="BD1502" i="19" s="1"/>
  <c r="BB1503" i="19"/>
  <c r="AZ1503" i="19"/>
  <c r="BD1503" i="19" s="1"/>
  <c r="BB1504" i="19"/>
  <c r="AZ1504" i="19"/>
  <c r="BD1504" i="19" s="1"/>
  <c r="BB1505" i="19"/>
  <c r="AZ1505" i="19"/>
  <c r="BD1505" i="19" s="1"/>
  <c r="BB1506" i="19"/>
  <c r="AZ1506" i="19"/>
  <c r="BD1506" i="19" s="1"/>
  <c r="BB1507" i="19"/>
  <c r="AZ1507" i="19"/>
  <c r="BD1507" i="19" s="1"/>
  <c r="BB1508" i="19"/>
  <c r="AZ1508" i="19"/>
  <c r="BD1508" i="19" s="1"/>
  <c r="BB1509" i="19"/>
  <c r="AZ1509" i="19"/>
  <c r="BD1509" i="19" s="1"/>
  <c r="BB1510" i="19"/>
  <c r="AZ1510" i="19"/>
  <c r="BD1510" i="19" s="1"/>
  <c r="BB1511" i="19"/>
  <c r="AZ1511" i="19"/>
  <c r="BD1511" i="19" s="1"/>
  <c r="BB1512" i="19"/>
  <c r="AZ1512" i="19"/>
  <c r="BD1512" i="19" s="1"/>
  <c r="BB1513" i="19"/>
  <c r="AZ1513" i="19"/>
  <c r="BD1513" i="19" s="1"/>
  <c r="BB1514" i="19"/>
  <c r="AZ1514" i="19"/>
  <c r="BD1514" i="19" s="1"/>
  <c r="BB1515" i="19"/>
  <c r="AZ1515" i="19"/>
  <c r="BD1515" i="19" s="1"/>
  <c r="BB1516" i="19"/>
  <c r="AZ1516" i="19"/>
  <c r="BD1516" i="19" s="1"/>
  <c r="BB1517" i="19"/>
  <c r="AZ1517" i="19"/>
  <c r="BD1517" i="19" s="1"/>
  <c r="BB1518" i="19"/>
  <c r="AZ1518" i="19"/>
  <c r="BD1518" i="19" s="1"/>
  <c r="BB1519" i="19"/>
  <c r="AZ1519" i="19"/>
  <c r="BD1519" i="19" s="1"/>
  <c r="BB1520" i="19"/>
  <c r="AZ1520" i="19"/>
  <c r="BD1520" i="19" s="1"/>
  <c r="BB1521" i="19"/>
  <c r="AZ1521" i="19"/>
  <c r="BD1521" i="19" s="1"/>
  <c r="BB1522" i="19"/>
  <c r="AZ1522" i="19"/>
  <c r="BD1522" i="19" s="1"/>
  <c r="BB1523" i="19"/>
  <c r="AZ1523" i="19"/>
  <c r="BD1523" i="19" s="1"/>
  <c r="BB1524" i="19"/>
  <c r="AZ1524" i="19"/>
  <c r="BD1524" i="19" s="1"/>
  <c r="BB1525" i="19"/>
  <c r="AZ1525" i="19"/>
  <c r="BD1525" i="19" s="1"/>
  <c r="BB1526" i="19"/>
  <c r="AZ1526" i="19"/>
  <c r="BD1526" i="19" s="1"/>
  <c r="BB1527" i="19"/>
  <c r="AZ1527" i="19"/>
  <c r="BD1527" i="19" s="1"/>
  <c r="BB1528" i="19"/>
  <c r="AZ1528" i="19"/>
  <c r="BD1528" i="19" s="1"/>
  <c r="BB1529" i="19"/>
  <c r="AZ1529" i="19"/>
  <c r="BD1529" i="19" s="1"/>
  <c r="BB1530" i="19"/>
  <c r="AZ1530" i="19"/>
  <c r="BD1530" i="19" s="1"/>
  <c r="BB1531" i="19"/>
  <c r="AZ1531" i="19"/>
  <c r="BD1531" i="19" s="1"/>
  <c r="BB1532" i="19"/>
  <c r="AZ1532" i="19"/>
  <c r="BD1532" i="19" s="1"/>
  <c r="BB1533" i="19"/>
  <c r="AZ1533" i="19"/>
  <c r="BD1533" i="19" s="1"/>
  <c r="BB1534" i="19"/>
  <c r="AZ1534" i="19"/>
  <c r="BD1534" i="19" s="1"/>
  <c r="BB1535" i="19"/>
  <c r="AZ1535" i="19"/>
  <c r="BD1535" i="19" s="1"/>
  <c r="BB1536" i="19"/>
  <c r="AZ1536" i="19"/>
  <c r="BD1536" i="19" s="1"/>
  <c r="BB1537" i="19"/>
  <c r="AZ1537" i="19"/>
  <c r="BD1537" i="19" s="1"/>
  <c r="BB1538" i="19"/>
  <c r="AZ1538" i="19"/>
  <c r="BD1538" i="19" s="1"/>
  <c r="BB1539" i="19"/>
  <c r="AZ1539" i="19"/>
  <c r="BD1539" i="19" s="1"/>
  <c r="BB1540" i="19"/>
  <c r="AZ1540" i="19"/>
  <c r="BD1540" i="19" s="1"/>
  <c r="BB1541" i="19"/>
  <c r="AZ1541" i="19"/>
  <c r="BD1541" i="19" s="1"/>
  <c r="BB1542" i="19"/>
  <c r="AZ1542" i="19"/>
  <c r="BD1542" i="19" s="1"/>
  <c r="BB1543" i="19"/>
  <c r="AZ1543" i="19"/>
  <c r="BD1543" i="19" s="1"/>
  <c r="BB1544" i="19"/>
  <c r="AZ1544" i="19"/>
  <c r="BD1544" i="19" s="1"/>
  <c r="BB1545" i="19"/>
  <c r="AZ1545" i="19"/>
  <c r="BD1545" i="19" s="1"/>
  <c r="BB1546" i="19"/>
  <c r="AZ1546" i="19"/>
  <c r="BD1546" i="19" s="1"/>
  <c r="BB1547" i="19"/>
  <c r="AZ1547" i="19"/>
  <c r="BD1547" i="19" s="1"/>
  <c r="BB1548" i="19"/>
  <c r="AZ1548" i="19"/>
  <c r="BD1548" i="19" s="1"/>
  <c r="BB1549" i="19"/>
  <c r="AZ1549" i="19"/>
  <c r="BD1549" i="19" s="1"/>
  <c r="BB1550" i="19"/>
  <c r="AZ1550" i="19"/>
  <c r="BD1550" i="19" s="1"/>
  <c r="BB1551" i="19"/>
  <c r="AZ1551" i="19"/>
  <c r="BD1551" i="19" s="1"/>
  <c r="BB1552" i="19"/>
  <c r="AZ1552" i="19"/>
  <c r="BD1552" i="19" s="1"/>
  <c r="BB1553" i="19"/>
  <c r="AZ1553" i="19"/>
  <c r="BD1553" i="19" s="1"/>
  <c r="BB1554" i="19"/>
  <c r="AZ1554" i="19"/>
  <c r="BD1554" i="19" s="1"/>
  <c r="BB1555" i="19"/>
  <c r="AZ1555" i="19"/>
  <c r="BD1555" i="19" s="1"/>
  <c r="BB1556" i="19"/>
  <c r="AZ1556" i="19"/>
  <c r="BD1556" i="19" s="1"/>
  <c r="BB1557" i="19"/>
  <c r="AZ1557" i="19"/>
  <c r="BD1557" i="19" s="1"/>
  <c r="BB1558" i="19"/>
  <c r="AZ1558" i="19"/>
  <c r="BD1558" i="19" s="1"/>
  <c r="BB1559" i="19"/>
  <c r="AZ1559" i="19"/>
  <c r="BD1559" i="19" s="1"/>
  <c r="BB1560" i="19"/>
  <c r="AZ1560" i="19"/>
  <c r="BD1560" i="19" s="1"/>
  <c r="BB1561" i="19"/>
  <c r="AZ1561" i="19"/>
  <c r="BD1561" i="19" s="1"/>
  <c r="BB1562" i="19"/>
  <c r="AZ1562" i="19"/>
  <c r="BD1562" i="19" s="1"/>
  <c r="BB1563" i="19"/>
  <c r="AZ1563" i="19"/>
  <c r="BD1563" i="19" s="1"/>
  <c r="BB1564" i="19"/>
  <c r="AZ1564" i="19"/>
  <c r="BD1564" i="19" s="1"/>
  <c r="BB1565" i="19"/>
  <c r="AZ1565" i="19"/>
  <c r="BD1565" i="19" s="1"/>
  <c r="BB1566" i="19"/>
  <c r="AZ1566" i="19"/>
  <c r="BD1566" i="19" s="1"/>
  <c r="BB1567" i="19"/>
  <c r="AZ1567" i="19"/>
  <c r="BD1567" i="19" s="1"/>
  <c r="BB1568" i="19"/>
  <c r="AZ1568" i="19"/>
  <c r="BD1568" i="19" s="1"/>
  <c r="BB1569" i="19"/>
  <c r="AZ1569" i="19"/>
  <c r="BD1569" i="19" s="1"/>
  <c r="BB1570" i="19"/>
  <c r="AZ1570" i="19"/>
  <c r="BD1570" i="19" s="1"/>
  <c r="BB1571" i="19"/>
  <c r="AZ1571" i="19"/>
  <c r="BD1571" i="19" s="1"/>
  <c r="BB1572" i="19"/>
  <c r="AZ1572" i="19"/>
  <c r="BD1572" i="19" s="1"/>
  <c r="BB1573" i="19"/>
  <c r="AZ1573" i="19"/>
  <c r="BD1573" i="19" s="1"/>
  <c r="BB1574" i="19"/>
  <c r="AZ1574" i="19"/>
  <c r="BD1574" i="19" s="1"/>
  <c r="BB1575" i="19"/>
  <c r="AZ1575" i="19"/>
  <c r="BD1575" i="19" s="1"/>
  <c r="BB1576" i="19"/>
  <c r="AZ1576" i="19"/>
  <c r="BD1576" i="19" s="1"/>
  <c r="BB1577" i="19"/>
  <c r="AZ1577" i="19"/>
  <c r="BD1577" i="19" s="1"/>
  <c r="BB1578" i="19"/>
  <c r="AZ1578" i="19"/>
  <c r="BD1578" i="19" s="1"/>
  <c r="BB1579" i="19"/>
  <c r="AZ1579" i="19"/>
  <c r="BD1579" i="19" s="1"/>
  <c r="BB1580" i="19"/>
  <c r="AZ1580" i="19"/>
  <c r="BD1580" i="19" s="1"/>
  <c r="BB1581" i="19"/>
  <c r="AZ1581" i="19"/>
  <c r="BD1581" i="19" s="1"/>
  <c r="BB1582" i="19"/>
  <c r="AZ1582" i="19"/>
  <c r="BD1582" i="19" s="1"/>
  <c r="BB1583" i="19"/>
  <c r="AZ1583" i="19"/>
  <c r="BD1583" i="19" s="1"/>
  <c r="BB1584" i="19"/>
  <c r="AZ1584" i="19"/>
  <c r="BD1584" i="19" s="1"/>
  <c r="BB1585" i="19"/>
  <c r="AZ1585" i="19"/>
  <c r="BD1585" i="19" s="1"/>
  <c r="BB1586" i="19"/>
  <c r="AZ1586" i="19"/>
  <c r="BD1586" i="19" s="1"/>
  <c r="BB1587" i="19"/>
  <c r="AZ1587" i="19"/>
  <c r="BD1587" i="19" s="1"/>
  <c r="BB1588" i="19"/>
  <c r="AZ1588" i="19"/>
  <c r="BD1588" i="19" s="1"/>
  <c r="BB1589" i="19"/>
  <c r="AZ1589" i="19"/>
  <c r="BD1589" i="19" s="1"/>
  <c r="BB1590" i="19"/>
  <c r="AZ1590" i="19"/>
  <c r="BD1590" i="19" s="1"/>
  <c r="BB1591" i="19"/>
  <c r="AZ1591" i="19"/>
  <c r="BD1591" i="19" s="1"/>
  <c r="BB1592" i="19"/>
  <c r="AZ1592" i="19"/>
  <c r="BD1592" i="19" s="1"/>
  <c r="BB1593" i="19"/>
  <c r="AZ1593" i="19"/>
  <c r="BD1593" i="19" s="1"/>
  <c r="BB1594" i="19"/>
  <c r="AZ1594" i="19"/>
  <c r="BD1594" i="19" s="1"/>
  <c r="BB1595" i="19"/>
  <c r="AZ1595" i="19"/>
  <c r="BD1595" i="19" s="1"/>
  <c r="BB1596" i="19"/>
  <c r="AZ1596" i="19"/>
  <c r="BD1596" i="19" s="1"/>
  <c r="BB1597" i="19"/>
  <c r="AZ1597" i="19"/>
  <c r="BD1597" i="19" s="1"/>
  <c r="BB1598" i="19"/>
  <c r="AZ1598" i="19"/>
  <c r="BD1598" i="19" s="1"/>
  <c r="BB1599" i="19"/>
  <c r="AZ1599" i="19"/>
  <c r="BD1599" i="19" s="1"/>
  <c r="BB1600" i="19"/>
  <c r="AZ1600" i="19"/>
  <c r="BD1600" i="19" s="1"/>
  <c r="BB1601" i="19"/>
  <c r="AZ1601" i="19"/>
  <c r="BD1601" i="19" s="1"/>
  <c r="BB1602" i="19"/>
  <c r="AZ1602" i="19"/>
  <c r="BD1602" i="19" s="1"/>
  <c r="BB1603" i="19"/>
  <c r="AZ1603" i="19"/>
  <c r="BD1603" i="19" s="1"/>
  <c r="BB1604" i="19"/>
  <c r="AZ1604" i="19"/>
  <c r="BD1604" i="19" s="1"/>
  <c r="BB1605" i="19"/>
  <c r="AZ1605" i="19"/>
  <c r="BD1605" i="19" s="1"/>
  <c r="BB1606" i="19"/>
  <c r="AZ1606" i="19"/>
  <c r="BD1606" i="19" s="1"/>
  <c r="BB1607" i="19"/>
  <c r="AZ1607" i="19"/>
  <c r="BD1607" i="19" s="1"/>
  <c r="BB1608" i="19"/>
  <c r="AZ1608" i="19"/>
  <c r="BD1608" i="19" s="1"/>
  <c r="BB1609" i="19"/>
  <c r="AZ1609" i="19"/>
  <c r="BD1609" i="19" s="1"/>
  <c r="BB1610" i="19"/>
  <c r="AZ1610" i="19"/>
  <c r="BD1610" i="19" s="1"/>
  <c r="BB1611" i="19"/>
  <c r="AZ1611" i="19"/>
  <c r="BD1611" i="19" s="1"/>
  <c r="BB1612" i="19"/>
  <c r="AZ1612" i="19"/>
  <c r="BD1612" i="19" s="1"/>
  <c r="BB1613" i="19"/>
  <c r="AZ1613" i="19"/>
  <c r="BD1613" i="19" s="1"/>
  <c r="BB1614" i="19"/>
  <c r="AZ1614" i="19"/>
  <c r="BD1614" i="19" s="1"/>
  <c r="BB1615" i="19"/>
  <c r="AZ1615" i="19"/>
  <c r="BD1615" i="19" s="1"/>
  <c r="BB1616" i="19"/>
  <c r="AZ1616" i="19"/>
  <c r="BD1616" i="19" s="1"/>
  <c r="BB1617" i="19"/>
  <c r="AZ1617" i="19"/>
  <c r="BD1617" i="19" s="1"/>
  <c r="BB1618" i="19"/>
  <c r="AZ1618" i="19"/>
  <c r="BD1618" i="19" s="1"/>
  <c r="BB1619" i="19"/>
  <c r="AZ1619" i="19"/>
  <c r="BD1619" i="19" s="1"/>
  <c r="BB1620" i="19"/>
  <c r="AZ1620" i="19"/>
  <c r="BD1620" i="19" s="1"/>
  <c r="BB1621" i="19"/>
  <c r="AZ1621" i="19"/>
  <c r="BD1621" i="19" s="1"/>
  <c r="BB1622" i="19"/>
  <c r="AZ1622" i="19"/>
  <c r="BD1622" i="19" s="1"/>
  <c r="BB1623" i="19"/>
  <c r="AZ1623" i="19"/>
  <c r="BD1623" i="19" s="1"/>
  <c r="BB1624" i="19"/>
  <c r="AZ1624" i="19"/>
  <c r="BD1624" i="19" s="1"/>
  <c r="BB1625" i="19"/>
  <c r="AZ1625" i="19"/>
  <c r="BD1625" i="19" s="1"/>
  <c r="BB1626" i="19"/>
  <c r="AZ1626" i="19"/>
  <c r="BD1626" i="19" s="1"/>
  <c r="BB1627" i="19"/>
  <c r="AZ1627" i="19"/>
  <c r="BD1627" i="19" s="1"/>
  <c r="BB1628" i="19"/>
  <c r="AZ1628" i="19"/>
  <c r="BD1628" i="19" s="1"/>
  <c r="BB1629" i="19"/>
  <c r="AZ1629" i="19"/>
  <c r="BD1629" i="19" s="1"/>
  <c r="BB1630" i="19"/>
  <c r="AZ1630" i="19"/>
  <c r="BD1630" i="19" s="1"/>
  <c r="BB1631" i="19"/>
  <c r="AZ1631" i="19"/>
  <c r="BD1631" i="19" s="1"/>
  <c r="BB1632" i="19"/>
  <c r="AZ1632" i="19"/>
  <c r="BD1632" i="19" s="1"/>
  <c r="BB1633" i="19"/>
  <c r="AZ1633" i="19"/>
  <c r="BD1633" i="19" s="1"/>
  <c r="BB1634" i="19"/>
  <c r="AZ1634" i="19"/>
  <c r="BD1634" i="19" s="1"/>
  <c r="BB1635" i="19"/>
  <c r="AZ1635" i="19"/>
  <c r="BD1635" i="19" s="1"/>
  <c r="BB1636" i="19"/>
  <c r="AZ1636" i="19"/>
  <c r="BD1636" i="19" s="1"/>
  <c r="BB1637" i="19"/>
  <c r="AZ1637" i="19"/>
  <c r="BD1637" i="19" s="1"/>
  <c r="BB1638" i="19"/>
  <c r="AZ1638" i="19"/>
  <c r="BD1638" i="19" s="1"/>
  <c r="BB1639" i="19"/>
  <c r="AZ1639" i="19"/>
  <c r="BD1639" i="19" s="1"/>
  <c r="BB1640" i="19"/>
  <c r="AZ1640" i="19"/>
  <c r="BD1640" i="19" s="1"/>
  <c r="BB1641" i="19"/>
  <c r="AZ1641" i="19"/>
  <c r="BD1641" i="19" s="1"/>
  <c r="BB1642" i="19"/>
  <c r="AZ1642" i="19"/>
  <c r="BD1642" i="19" s="1"/>
  <c r="BB1643" i="19"/>
  <c r="AZ1643" i="19"/>
  <c r="BD1643" i="19" s="1"/>
  <c r="BB1644" i="19"/>
  <c r="AZ1644" i="19"/>
  <c r="BD1644" i="19" s="1"/>
  <c r="BB1645" i="19"/>
  <c r="AZ1645" i="19"/>
  <c r="BD1645" i="19" s="1"/>
  <c r="BB1646" i="19"/>
  <c r="AZ1646" i="19"/>
  <c r="BD1646" i="19" s="1"/>
  <c r="BB1647" i="19"/>
  <c r="AZ1647" i="19"/>
  <c r="BD1647" i="19" s="1"/>
  <c r="BB1648" i="19"/>
  <c r="AZ1648" i="19"/>
  <c r="BD1648" i="19" s="1"/>
  <c r="BB1649" i="19"/>
  <c r="AZ1649" i="19"/>
  <c r="BD1649" i="19" s="1"/>
  <c r="BB1650" i="19"/>
  <c r="AZ1650" i="19"/>
  <c r="BD1650" i="19" s="1"/>
  <c r="BB1651" i="19"/>
  <c r="AZ1651" i="19"/>
  <c r="BD1651" i="19" s="1"/>
  <c r="BB1652" i="19"/>
  <c r="AZ1652" i="19"/>
  <c r="BD1652" i="19" s="1"/>
  <c r="BB1653" i="19"/>
  <c r="AZ1653" i="19"/>
  <c r="BD1653" i="19" s="1"/>
  <c r="BB1654" i="19"/>
  <c r="AZ1654" i="19"/>
  <c r="BD1654" i="19" s="1"/>
  <c r="BB1655" i="19"/>
  <c r="AZ1655" i="19"/>
  <c r="BD1655" i="19" s="1"/>
  <c r="BB1656" i="19"/>
  <c r="AZ1656" i="19"/>
  <c r="BD1656" i="19" s="1"/>
  <c r="BB1657" i="19"/>
  <c r="AZ1657" i="19"/>
  <c r="BD1657" i="19" s="1"/>
  <c r="BB1658" i="19"/>
  <c r="AZ1658" i="19"/>
  <c r="BD1658" i="19" s="1"/>
  <c r="BB1659" i="19"/>
  <c r="AZ1659" i="19"/>
  <c r="BD1659" i="19" s="1"/>
  <c r="BB1660" i="19"/>
  <c r="AZ1660" i="19"/>
  <c r="BD1660" i="19" s="1"/>
  <c r="BB1661" i="19"/>
  <c r="AZ1661" i="19"/>
  <c r="BD1661" i="19" s="1"/>
  <c r="BB1662" i="19"/>
  <c r="AZ1662" i="19"/>
  <c r="BD1662" i="19" s="1"/>
  <c r="BB1663" i="19"/>
  <c r="AZ1663" i="19"/>
  <c r="BD1663" i="19" s="1"/>
  <c r="BB1664" i="19"/>
  <c r="AZ1664" i="19"/>
  <c r="BD1664" i="19" s="1"/>
  <c r="BB1665" i="19"/>
  <c r="AZ1665" i="19"/>
  <c r="BD1665" i="19" s="1"/>
  <c r="BB1666" i="19"/>
  <c r="AZ1666" i="19"/>
  <c r="BD1666" i="19" s="1"/>
  <c r="BB1667" i="19"/>
  <c r="AZ1667" i="19"/>
  <c r="BD1667" i="19" s="1"/>
  <c r="BB1668" i="19"/>
  <c r="AZ1668" i="19"/>
  <c r="BD1668" i="19" s="1"/>
  <c r="BB1669" i="19"/>
  <c r="AZ1669" i="19"/>
  <c r="BD1669" i="19" s="1"/>
  <c r="BB1670" i="19"/>
  <c r="AZ1670" i="19"/>
  <c r="BD1670" i="19" s="1"/>
  <c r="BB1671" i="19"/>
  <c r="AZ1671" i="19"/>
  <c r="BD1671" i="19" s="1"/>
  <c r="BB1672" i="19"/>
  <c r="AZ1672" i="19"/>
  <c r="BD1672" i="19" s="1"/>
  <c r="BB1673" i="19"/>
  <c r="AZ1673" i="19"/>
  <c r="BD1673" i="19" s="1"/>
  <c r="BB1674" i="19"/>
  <c r="AZ1674" i="19"/>
  <c r="BD1674" i="19" s="1"/>
  <c r="BB1675" i="19"/>
  <c r="AZ1675" i="19"/>
  <c r="BD1675" i="19" s="1"/>
  <c r="BB1676" i="19"/>
  <c r="AZ1676" i="19"/>
  <c r="BD1676" i="19" s="1"/>
  <c r="BB1677" i="19"/>
  <c r="AZ1677" i="19"/>
  <c r="BD1677" i="19" s="1"/>
  <c r="BB1678" i="19"/>
  <c r="AZ1678" i="19"/>
  <c r="BD1678" i="19" s="1"/>
  <c r="BB1679" i="19"/>
  <c r="AZ1679" i="19"/>
  <c r="BD1679" i="19" s="1"/>
  <c r="BB1680" i="19"/>
  <c r="AZ1680" i="19"/>
  <c r="BD1680" i="19" s="1"/>
  <c r="BB1681" i="19"/>
  <c r="AZ1681" i="19"/>
  <c r="BD1681" i="19" s="1"/>
  <c r="BB1682" i="19"/>
  <c r="AZ1682" i="19"/>
  <c r="BD1682" i="19" s="1"/>
  <c r="BB1683" i="19"/>
  <c r="AZ1683" i="19"/>
  <c r="BD1683" i="19" s="1"/>
  <c r="BB1684" i="19"/>
  <c r="AZ1684" i="19"/>
  <c r="BD1684" i="19" s="1"/>
  <c r="BB1685" i="19"/>
  <c r="AZ1685" i="19"/>
  <c r="BD1685" i="19" s="1"/>
  <c r="BB1686" i="19"/>
  <c r="AZ1686" i="19"/>
  <c r="BD1686" i="19" s="1"/>
  <c r="BB1687" i="19"/>
  <c r="AZ1687" i="19"/>
  <c r="BD1687" i="19" s="1"/>
  <c r="BB1688" i="19"/>
  <c r="AZ1688" i="19"/>
  <c r="BD1688" i="19" s="1"/>
  <c r="BB1689" i="19"/>
  <c r="AZ1689" i="19"/>
  <c r="BD1689" i="19" s="1"/>
  <c r="BB1690" i="19"/>
  <c r="AZ1690" i="19"/>
  <c r="BD1690" i="19" s="1"/>
  <c r="BB1691" i="19"/>
  <c r="AZ1691" i="19"/>
  <c r="BD1691" i="19" s="1"/>
  <c r="BB1692" i="19"/>
  <c r="AZ1692" i="19"/>
  <c r="BD1692" i="19" s="1"/>
  <c r="BB1693" i="19"/>
  <c r="AZ1693" i="19"/>
  <c r="BD1693" i="19" s="1"/>
  <c r="BB1694" i="19"/>
  <c r="AZ1694" i="19"/>
  <c r="BD1694" i="19" s="1"/>
  <c r="BB1695" i="19"/>
  <c r="AZ1695" i="19"/>
  <c r="BD1695" i="19" s="1"/>
  <c r="BB1696" i="19"/>
  <c r="AZ1696" i="19"/>
  <c r="BD1696" i="19" s="1"/>
  <c r="BB1697" i="19"/>
  <c r="AZ1697" i="19"/>
  <c r="BD1697" i="19" s="1"/>
  <c r="BB1698" i="19"/>
  <c r="AZ1698" i="19"/>
  <c r="BD1698" i="19" s="1"/>
  <c r="BB1699" i="19"/>
  <c r="AZ1699" i="19"/>
  <c r="BD1699" i="19" s="1"/>
  <c r="BB1700" i="19"/>
  <c r="AZ1700" i="19"/>
  <c r="BD1700" i="19" s="1"/>
  <c r="BB1701" i="19"/>
  <c r="AZ1701" i="19"/>
  <c r="BD1701" i="19" s="1"/>
  <c r="BB1702" i="19"/>
  <c r="AZ1702" i="19"/>
  <c r="BD1702" i="19" s="1"/>
  <c r="BB1703" i="19"/>
  <c r="AZ1703" i="19"/>
  <c r="BD1703" i="19" s="1"/>
  <c r="BB1704" i="19"/>
  <c r="AZ1704" i="19"/>
  <c r="BD1704" i="19" s="1"/>
  <c r="BB1705" i="19"/>
  <c r="AZ1705" i="19"/>
  <c r="BD1705" i="19" s="1"/>
  <c r="BB1706" i="19"/>
  <c r="AZ1706" i="19"/>
  <c r="BD1706" i="19" s="1"/>
  <c r="BB1707" i="19"/>
  <c r="AZ1707" i="19"/>
  <c r="BD1707" i="19" s="1"/>
  <c r="BB1708" i="19"/>
  <c r="AZ1708" i="19"/>
  <c r="BD1708" i="19" s="1"/>
  <c r="BB1709" i="19"/>
  <c r="AZ1709" i="19"/>
  <c r="BD1709" i="19" s="1"/>
  <c r="BB1710" i="19"/>
  <c r="AZ1710" i="19"/>
  <c r="BD1710" i="19" s="1"/>
  <c r="BB1711" i="19"/>
  <c r="AZ1711" i="19"/>
  <c r="BD1711" i="19" s="1"/>
  <c r="BB1712" i="19"/>
  <c r="AZ1712" i="19"/>
  <c r="BD1712" i="19" s="1"/>
  <c r="BB1713" i="19"/>
  <c r="AZ1713" i="19"/>
  <c r="BD1713" i="19" s="1"/>
  <c r="BB1714" i="19"/>
  <c r="AZ1714" i="19"/>
  <c r="BD1714" i="19" s="1"/>
  <c r="BB1715" i="19"/>
  <c r="AZ1715" i="19"/>
  <c r="BD1715" i="19" s="1"/>
  <c r="BB1716" i="19"/>
  <c r="AZ1716" i="19"/>
  <c r="BD1716" i="19" s="1"/>
  <c r="BB1717" i="19"/>
  <c r="AZ1717" i="19"/>
  <c r="BD1717" i="19" s="1"/>
  <c r="BB1718" i="19"/>
  <c r="AZ1718" i="19"/>
  <c r="BD1718" i="19" s="1"/>
  <c r="BB1719" i="19"/>
  <c r="AZ1719" i="19"/>
  <c r="BD1719" i="19" s="1"/>
  <c r="BB1720" i="19"/>
  <c r="AZ1720" i="19"/>
  <c r="BD1720" i="19" s="1"/>
  <c r="BB1721" i="19"/>
  <c r="AZ1721" i="19"/>
  <c r="BD1721" i="19" s="1"/>
  <c r="BB1722" i="19"/>
  <c r="AZ1722" i="19"/>
  <c r="BD1722" i="19" s="1"/>
  <c r="BB1723" i="19"/>
  <c r="AZ1723" i="19"/>
  <c r="BD1723" i="19" s="1"/>
  <c r="BB1724" i="19"/>
  <c r="AZ1724" i="19"/>
  <c r="BD1724" i="19" s="1"/>
  <c r="BB1725" i="19"/>
  <c r="AZ1725" i="19"/>
  <c r="BD1725" i="19" s="1"/>
  <c r="BB1726" i="19"/>
  <c r="AZ1726" i="19"/>
  <c r="BD1726" i="19" s="1"/>
  <c r="BB1727" i="19"/>
  <c r="AZ1727" i="19"/>
  <c r="BD1727" i="19" s="1"/>
  <c r="BB1728" i="19"/>
  <c r="AZ1728" i="19"/>
  <c r="BD1728" i="19" s="1"/>
  <c r="BB1729" i="19"/>
  <c r="AZ1729" i="19"/>
  <c r="BD1729" i="19" s="1"/>
  <c r="BB1730" i="19"/>
  <c r="AZ1730" i="19"/>
  <c r="BD1730" i="19" s="1"/>
  <c r="BB1731" i="19"/>
  <c r="AZ1731" i="19"/>
  <c r="BD1731" i="19" s="1"/>
  <c r="BB1732" i="19"/>
  <c r="AZ1732" i="19"/>
  <c r="BD1732" i="19" s="1"/>
  <c r="BB1733" i="19"/>
  <c r="AZ1733" i="19"/>
  <c r="BD1733" i="19" s="1"/>
  <c r="BB1734" i="19"/>
  <c r="AZ1734" i="19"/>
  <c r="BD1734" i="19" s="1"/>
  <c r="BB1735" i="19"/>
  <c r="AZ1735" i="19"/>
  <c r="BD1735" i="19" s="1"/>
  <c r="BB1736" i="19"/>
  <c r="AZ1736" i="19"/>
  <c r="BD1736" i="19" s="1"/>
  <c r="BB1737" i="19"/>
  <c r="AZ1737" i="19"/>
  <c r="BD1737" i="19" s="1"/>
  <c r="BB1738" i="19"/>
  <c r="AZ1738" i="19"/>
  <c r="BD1738" i="19" s="1"/>
  <c r="BB1739" i="19"/>
  <c r="AZ1739" i="19"/>
  <c r="BD1739" i="19" s="1"/>
  <c r="BB1740" i="19"/>
  <c r="AZ1740" i="19"/>
  <c r="BD1740" i="19" s="1"/>
  <c r="BB1741" i="19"/>
  <c r="AZ1741" i="19"/>
  <c r="BD1741" i="19" s="1"/>
  <c r="BB1742" i="19"/>
  <c r="AZ1742" i="19"/>
  <c r="BD1742" i="19" s="1"/>
  <c r="BB1743" i="19"/>
  <c r="AZ1743" i="19"/>
  <c r="BD1743" i="19" s="1"/>
  <c r="BB1744" i="19"/>
  <c r="AZ1744" i="19"/>
  <c r="BD1744" i="19" s="1"/>
  <c r="BB1745" i="19"/>
  <c r="AZ1745" i="19"/>
  <c r="BD1745" i="19" s="1"/>
  <c r="BB1746" i="19"/>
  <c r="AZ1746" i="19"/>
  <c r="BD1746" i="19" s="1"/>
  <c r="BB1747" i="19"/>
  <c r="AZ1747" i="19"/>
  <c r="BD1747" i="19" s="1"/>
  <c r="BB1748" i="19"/>
  <c r="AZ1748" i="19"/>
  <c r="BD1748" i="19" s="1"/>
  <c r="BB1749" i="19"/>
  <c r="AZ1749" i="19"/>
  <c r="BD1749" i="19" s="1"/>
  <c r="BB1750" i="19"/>
  <c r="AZ1750" i="19"/>
  <c r="BD1750" i="19" s="1"/>
  <c r="BB1751" i="19"/>
  <c r="AZ1751" i="19"/>
  <c r="BD1751" i="19" s="1"/>
  <c r="BB1752" i="19"/>
  <c r="AZ1752" i="19"/>
  <c r="BD1752" i="19" s="1"/>
  <c r="BB1753" i="19"/>
  <c r="AZ1753" i="19"/>
  <c r="BD1753" i="19" s="1"/>
  <c r="BB1754" i="19"/>
  <c r="AZ1754" i="19"/>
  <c r="BD1754" i="19" s="1"/>
  <c r="BB1755" i="19"/>
  <c r="AZ1755" i="19"/>
  <c r="BD1755" i="19" s="1"/>
  <c r="BB1756" i="19"/>
  <c r="AZ1756" i="19"/>
  <c r="BD1756" i="19" s="1"/>
  <c r="BB1757" i="19"/>
  <c r="AZ1757" i="19"/>
  <c r="BD1757" i="19" s="1"/>
  <c r="BB1758" i="19"/>
  <c r="AZ1758" i="19"/>
  <c r="BD1758" i="19" s="1"/>
  <c r="BB1759" i="19"/>
  <c r="AZ1759" i="19"/>
  <c r="BD1759" i="19" s="1"/>
  <c r="BB1760" i="19"/>
  <c r="AZ1760" i="19"/>
  <c r="BD1760" i="19" s="1"/>
  <c r="BB1761" i="19"/>
  <c r="AZ1761" i="19"/>
  <c r="BD1761" i="19" s="1"/>
  <c r="BB1762" i="19"/>
  <c r="AZ1762" i="19"/>
  <c r="BD1762" i="19" s="1"/>
  <c r="BB1763" i="19"/>
  <c r="AZ1763" i="19"/>
  <c r="BD1763" i="19" s="1"/>
  <c r="BB1764" i="19"/>
  <c r="AZ1764" i="19"/>
  <c r="BD1764" i="19" s="1"/>
  <c r="BB1765" i="19"/>
  <c r="AZ1765" i="19"/>
  <c r="BD1765" i="19" s="1"/>
  <c r="BB1766" i="19"/>
  <c r="AZ1766" i="19"/>
  <c r="BD1766" i="19" s="1"/>
  <c r="BB1767" i="19"/>
  <c r="AZ1767" i="19"/>
  <c r="BD1767" i="19" s="1"/>
  <c r="BB1768" i="19"/>
  <c r="AZ1768" i="19"/>
  <c r="BD1768" i="19" s="1"/>
  <c r="BB1769" i="19"/>
  <c r="AZ1769" i="19"/>
  <c r="BD1769" i="19" s="1"/>
  <c r="BB1770" i="19"/>
  <c r="AZ1770" i="19"/>
  <c r="BD1770" i="19" s="1"/>
  <c r="BB1771" i="19"/>
  <c r="AZ1771" i="19"/>
  <c r="BD1771" i="19" s="1"/>
  <c r="BB1772" i="19"/>
  <c r="AZ1772" i="19"/>
  <c r="BD1772" i="19" s="1"/>
  <c r="BB1773" i="19"/>
  <c r="AZ1773" i="19"/>
  <c r="BD1773" i="19" s="1"/>
  <c r="BB1774" i="19"/>
  <c r="AZ1774" i="19"/>
  <c r="BD1774" i="19" s="1"/>
  <c r="BB1775" i="19"/>
  <c r="AZ1775" i="19"/>
  <c r="BD1775" i="19" s="1"/>
  <c r="BB1776" i="19"/>
  <c r="AZ1776" i="19"/>
  <c r="BD1776" i="19" s="1"/>
  <c r="BB1777" i="19"/>
  <c r="AZ1777" i="19"/>
  <c r="BD1777" i="19" s="1"/>
  <c r="BB1778" i="19"/>
  <c r="AZ1778" i="19"/>
  <c r="BD1778" i="19" s="1"/>
  <c r="BB1779" i="19"/>
  <c r="AZ1779" i="19"/>
  <c r="BD1779" i="19" s="1"/>
  <c r="BB1780" i="19"/>
  <c r="AZ1780" i="19"/>
  <c r="BD1780" i="19" s="1"/>
  <c r="BB1781" i="19"/>
  <c r="AZ1781" i="19"/>
  <c r="BD1781" i="19" s="1"/>
  <c r="BB1782" i="19"/>
  <c r="AZ1782" i="19"/>
  <c r="BD1782" i="19" s="1"/>
  <c r="BB1783" i="19"/>
  <c r="AZ1783" i="19"/>
  <c r="BD1783" i="19" s="1"/>
  <c r="BB1784" i="19"/>
  <c r="AZ1784" i="19"/>
  <c r="BD1784" i="19" s="1"/>
  <c r="BB1785" i="19"/>
  <c r="AZ1785" i="19"/>
  <c r="BD1785" i="19" s="1"/>
  <c r="BB1786" i="19"/>
  <c r="AZ1786" i="19"/>
  <c r="BD1786" i="19" s="1"/>
  <c r="BB1787" i="19"/>
  <c r="AZ1787" i="19"/>
  <c r="BD1787" i="19" s="1"/>
  <c r="BB1788" i="19"/>
  <c r="AZ1788" i="19"/>
  <c r="BD1788" i="19" s="1"/>
  <c r="BB1789" i="19"/>
  <c r="AZ1789" i="19"/>
  <c r="BD1789" i="19" s="1"/>
  <c r="BB1790" i="19"/>
  <c r="AZ1790" i="19"/>
  <c r="BD1790" i="19" s="1"/>
  <c r="BB1791" i="19"/>
  <c r="AZ1791" i="19"/>
  <c r="BD1791" i="19" s="1"/>
  <c r="BB1792" i="19"/>
  <c r="AZ1792" i="19"/>
  <c r="BD1792" i="19" s="1"/>
  <c r="BB1793" i="19"/>
  <c r="AZ1793" i="19"/>
  <c r="BD1793" i="19" s="1"/>
  <c r="BB1794" i="19"/>
  <c r="AZ1794" i="19"/>
  <c r="BD1794" i="19" s="1"/>
  <c r="BB1795" i="19"/>
  <c r="AZ1795" i="19"/>
  <c r="BD1795" i="19" s="1"/>
  <c r="BB1796" i="19"/>
  <c r="AZ1796" i="19"/>
  <c r="BD1796" i="19" s="1"/>
  <c r="BB1797" i="19"/>
  <c r="AZ1797" i="19"/>
  <c r="BD1797" i="19" s="1"/>
  <c r="BB1798" i="19"/>
  <c r="AZ1798" i="19"/>
  <c r="BD1798" i="19" s="1"/>
  <c r="BB1799" i="19"/>
  <c r="AZ1799" i="19"/>
  <c r="BD1799" i="19" s="1"/>
  <c r="BB1800" i="19"/>
  <c r="AZ1800" i="19"/>
  <c r="BD1800" i="19" s="1"/>
  <c r="BB1801" i="19"/>
  <c r="AZ1801" i="19"/>
  <c r="BD1801" i="19" s="1"/>
  <c r="BB1802" i="19"/>
  <c r="AZ1802" i="19"/>
  <c r="BD1802" i="19" s="1"/>
  <c r="BB1803" i="19"/>
  <c r="AZ1803" i="19"/>
  <c r="BD1803" i="19" s="1"/>
  <c r="BB1804" i="19"/>
  <c r="AZ1804" i="19"/>
  <c r="BD1804" i="19" s="1"/>
  <c r="BB1805" i="19"/>
  <c r="AZ1805" i="19"/>
  <c r="BD1805" i="19" s="1"/>
  <c r="BB1806" i="19"/>
  <c r="AZ1806" i="19"/>
  <c r="BD1806" i="19" s="1"/>
  <c r="BB1807" i="19"/>
  <c r="AZ1807" i="19"/>
  <c r="BD1807" i="19" s="1"/>
  <c r="BB1808" i="19"/>
  <c r="AZ1808" i="19"/>
  <c r="BD1808" i="19" s="1"/>
  <c r="BB1809" i="19"/>
  <c r="AZ1809" i="19"/>
  <c r="BD1809" i="19" s="1"/>
  <c r="BB1810" i="19"/>
  <c r="AZ1810" i="19"/>
  <c r="BD1810" i="19" s="1"/>
  <c r="BB1811" i="19"/>
  <c r="AZ1811" i="19"/>
  <c r="BD1811" i="19" s="1"/>
  <c r="BB1812" i="19"/>
  <c r="AZ1812" i="19"/>
  <c r="BD1812" i="19" s="1"/>
  <c r="BB1813" i="19"/>
  <c r="AZ1813" i="19"/>
  <c r="BD1813" i="19" s="1"/>
  <c r="BB1814" i="19"/>
  <c r="AZ1814" i="19"/>
  <c r="BD1814" i="19" s="1"/>
  <c r="BB1815" i="19"/>
  <c r="AZ1815" i="19"/>
  <c r="BD1815" i="19" s="1"/>
  <c r="BB1816" i="19"/>
  <c r="AZ1816" i="19"/>
  <c r="BD1816" i="19" s="1"/>
  <c r="BB1817" i="19"/>
  <c r="AZ1817" i="19"/>
  <c r="BD1817" i="19" s="1"/>
  <c r="BB1818" i="19"/>
  <c r="AZ1818" i="19"/>
  <c r="BD1818" i="19" s="1"/>
  <c r="BB1819" i="19"/>
  <c r="AZ1819" i="19"/>
  <c r="BD1819" i="19" s="1"/>
  <c r="BB1820" i="19"/>
  <c r="AZ1820" i="19"/>
  <c r="BD1820" i="19" s="1"/>
  <c r="BB1821" i="19"/>
  <c r="AZ1821" i="19"/>
  <c r="BD1821" i="19" s="1"/>
  <c r="BB1822" i="19"/>
  <c r="AZ1822" i="19"/>
  <c r="BD1822" i="19" s="1"/>
  <c r="BB1823" i="19"/>
  <c r="AZ1823" i="19"/>
  <c r="BD1823" i="19" s="1"/>
  <c r="BB1824" i="19"/>
  <c r="AZ1824" i="19"/>
  <c r="BD1824" i="19" s="1"/>
  <c r="BB1825" i="19"/>
  <c r="AZ1825" i="19"/>
  <c r="BD1825" i="19" s="1"/>
  <c r="BB1826" i="19"/>
  <c r="AZ1826" i="19"/>
  <c r="BD1826" i="19" s="1"/>
  <c r="BB1827" i="19"/>
  <c r="AZ1827" i="19"/>
  <c r="BD1827" i="19" s="1"/>
  <c r="BB1828" i="19"/>
  <c r="AZ1828" i="19"/>
  <c r="BD1828" i="19" s="1"/>
  <c r="BB1829" i="19"/>
  <c r="AZ1829" i="19"/>
  <c r="BD1829" i="19" s="1"/>
  <c r="BB1830" i="19"/>
  <c r="AZ1830" i="19"/>
  <c r="BD1830" i="19" s="1"/>
  <c r="BB1831" i="19"/>
  <c r="AZ1831" i="19"/>
  <c r="BD1831" i="19" s="1"/>
  <c r="BB1832" i="19"/>
  <c r="AZ1832" i="19"/>
  <c r="BD1832" i="19" s="1"/>
  <c r="BB1833" i="19"/>
  <c r="AZ1833" i="19"/>
  <c r="BD1833" i="19" s="1"/>
  <c r="BB1834" i="19"/>
  <c r="AZ1834" i="19"/>
  <c r="BD1834" i="19" s="1"/>
  <c r="BB1835" i="19"/>
  <c r="AZ1835" i="19"/>
  <c r="BD1835" i="19" s="1"/>
  <c r="BB1836" i="19"/>
  <c r="AZ1836" i="19"/>
  <c r="BD1836" i="19" s="1"/>
  <c r="BB1837" i="19"/>
  <c r="AZ1837" i="19"/>
  <c r="BD1837" i="19" s="1"/>
  <c r="BB1838" i="19"/>
  <c r="AZ1838" i="19"/>
  <c r="BD1838" i="19" s="1"/>
  <c r="BB1839" i="19"/>
  <c r="AZ1839" i="19"/>
  <c r="BD1839" i="19" s="1"/>
  <c r="BB1840" i="19"/>
  <c r="AZ1840" i="19"/>
  <c r="BD1840" i="19" s="1"/>
  <c r="BB1841" i="19"/>
  <c r="AZ1841" i="19"/>
  <c r="BD1841" i="19" s="1"/>
  <c r="BB1842" i="19"/>
  <c r="AZ1842" i="19"/>
  <c r="BD1842" i="19" s="1"/>
  <c r="BB1843" i="19"/>
  <c r="AZ1843" i="19"/>
  <c r="BD1843" i="19" s="1"/>
  <c r="BB1844" i="19"/>
  <c r="AZ1844" i="19"/>
  <c r="BD1844" i="19" s="1"/>
  <c r="BB1845" i="19"/>
  <c r="AZ1845" i="19"/>
  <c r="BD1845" i="19" s="1"/>
  <c r="BB1846" i="19"/>
  <c r="AZ1846" i="19"/>
  <c r="BD1846" i="19" s="1"/>
  <c r="BB1847" i="19"/>
  <c r="AZ1847" i="19"/>
  <c r="BD1847" i="19" s="1"/>
  <c r="BB1848" i="19"/>
  <c r="AZ1848" i="19"/>
  <c r="BD1848" i="19" s="1"/>
  <c r="BB1849" i="19"/>
  <c r="AZ1849" i="19"/>
  <c r="BD1849" i="19" s="1"/>
  <c r="BB1850" i="19"/>
  <c r="AZ1850" i="19"/>
  <c r="BD1850" i="19" s="1"/>
  <c r="BB1851" i="19"/>
  <c r="AZ1851" i="19"/>
  <c r="BD1851" i="19" s="1"/>
  <c r="BB1852" i="19"/>
  <c r="AZ1852" i="19"/>
  <c r="BD1852" i="19" s="1"/>
  <c r="BB1853" i="19"/>
  <c r="AZ1853" i="19"/>
  <c r="BD1853" i="19" s="1"/>
  <c r="BB1854" i="19"/>
  <c r="AZ1854" i="19"/>
  <c r="BD1854" i="19" s="1"/>
  <c r="BB1855" i="19"/>
  <c r="AZ1855" i="19"/>
  <c r="BD1855" i="19" s="1"/>
  <c r="BB1856" i="19"/>
  <c r="AZ1856" i="19"/>
  <c r="BD1856" i="19" s="1"/>
  <c r="BB1857" i="19"/>
  <c r="AZ1857" i="19"/>
  <c r="BD1857" i="19" s="1"/>
  <c r="BB1858" i="19"/>
  <c r="AZ1858" i="19"/>
  <c r="BD1858" i="19" s="1"/>
  <c r="BB1859" i="19"/>
  <c r="AZ1859" i="19"/>
  <c r="BD1859" i="19" s="1"/>
  <c r="BB1860" i="19"/>
  <c r="AZ1860" i="19"/>
  <c r="BD1860" i="19" s="1"/>
  <c r="BB1861" i="19"/>
  <c r="AZ1861" i="19"/>
  <c r="BD1861" i="19" s="1"/>
  <c r="BB1862" i="19"/>
  <c r="AZ1862" i="19"/>
  <c r="BD1862" i="19" s="1"/>
  <c r="BB1863" i="19"/>
  <c r="AZ1863" i="19"/>
  <c r="BD1863" i="19" s="1"/>
  <c r="BB1864" i="19"/>
  <c r="AZ1864" i="19"/>
  <c r="BD1864" i="19" s="1"/>
  <c r="BB1865" i="19"/>
  <c r="AZ1865" i="19"/>
  <c r="BD1865" i="19" s="1"/>
  <c r="BB1866" i="19"/>
  <c r="AZ1866" i="19"/>
  <c r="BD1866" i="19" s="1"/>
  <c r="BB1867" i="19"/>
  <c r="AZ1867" i="19"/>
  <c r="BD1867" i="19" s="1"/>
  <c r="BB1868" i="19"/>
  <c r="AZ1868" i="19"/>
  <c r="BD1868" i="19" s="1"/>
  <c r="BB1869" i="19"/>
  <c r="AZ1869" i="19"/>
  <c r="BD1869" i="19" s="1"/>
  <c r="BB1870" i="19"/>
  <c r="AZ1870" i="19"/>
  <c r="BD1870" i="19" s="1"/>
  <c r="BB1871" i="19"/>
  <c r="AZ1871" i="19"/>
  <c r="BD1871" i="19" s="1"/>
  <c r="BB1872" i="19"/>
  <c r="AZ1872" i="19"/>
  <c r="BD1872" i="19" s="1"/>
  <c r="BB1873" i="19"/>
  <c r="AZ1873" i="19"/>
  <c r="BD1873" i="19" s="1"/>
  <c r="BB1874" i="19"/>
  <c r="AZ1874" i="19"/>
  <c r="BD1874" i="19" s="1"/>
  <c r="BB1875" i="19"/>
  <c r="AZ1875" i="19"/>
  <c r="BD1875" i="19" s="1"/>
  <c r="BB1876" i="19"/>
  <c r="AZ1876" i="19"/>
  <c r="BD1876" i="19" s="1"/>
  <c r="BB1877" i="19"/>
  <c r="AZ1877" i="19"/>
  <c r="BD1877" i="19" s="1"/>
  <c r="BB1878" i="19"/>
  <c r="AZ1878" i="19"/>
  <c r="BD1878" i="19" s="1"/>
  <c r="BB1879" i="19"/>
  <c r="AZ1879" i="19"/>
  <c r="BD1879" i="19" s="1"/>
  <c r="BB1880" i="19"/>
  <c r="AZ1880" i="19"/>
  <c r="BD1880" i="19" s="1"/>
  <c r="BB1881" i="19"/>
  <c r="AZ1881" i="19"/>
  <c r="BD1881" i="19" s="1"/>
  <c r="BB1882" i="19"/>
  <c r="AZ1882" i="19"/>
  <c r="BD1882" i="19" s="1"/>
  <c r="BB1883" i="19"/>
  <c r="AZ1883" i="19"/>
  <c r="BD1883" i="19" s="1"/>
  <c r="BB1884" i="19"/>
  <c r="AZ1884" i="19"/>
  <c r="BD1884" i="19" s="1"/>
  <c r="BB1885" i="19"/>
  <c r="AZ1885" i="19"/>
  <c r="BD1885" i="19" s="1"/>
  <c r="BB1886" i="19"/>
  <c r="AZ1886" i="19"/>
  <c r="BD1886" i="19" s="1"/>
  <c r="BB1887" i="19"/>
  <c r="AZ1887" i="19"/>
  <c r="BD1887" i="19" s="1"/>
  <c r="BB1888" i="19"/>
  <c r="AZ1888" i="19"/>
  <c r="BD1888" i="19" s="1"/>
  <c r="BB1889" i="19"/>
  <c r="AZ1889" i="19"/>
  <c r="BD1889" i="19" s="1"/>
  <c r="BB1890" i="19"/>
  <c r="AZ1890" i="19"/>
  <c r="BD1890" i="19" s="1"/>
  <c r="BB1891" i="19"/>
  <c r="AZ1891" i="19"/>
  <c r="BD1891" i="19" s="1"/>
  <c r="BB1892" i="19"/>
  <c r="AZ1892" i="19"/>
  <c r="BD1892" i="19" s="1"/>
  <c r="BB1893" i="19"/>
  <c r="AZ1893" i="19"/>
  <c r="BD1893" i="19" s="1"/>
  <c r="BB1894" i="19"/>
  <c r="AZ1894" i="19"/>
  <c r="BD1894" i="19" s="1"/>
  <c r="BB1895" i="19"/>
  <c r="AZ1895" i="19"/>
  <c r="BD1895" i="19" s="1"/>
  <c r="BB1896" i="19"/>
  <c r="AZ1896" i="19"/>
  <c r="BD1896" i="19" s="1"/>
  <c r="BB1897" i="19"/>
  <c r="AZ1897" i="19"/>
  <c r="BD1897" i="19" s="1"/>
  <c r="BB1898" i="19"/>
  <c r="AZ1898" i="19"/>
  <c r="BD1898" i="19" s="1"/>
  <c r="BB1899" i="19"/>
  <c r="AZ1899" i="19"/>
  <c r="BD1899" i="19" s="1"/>
  <c r="BB1900" i="19"/>
  <c r="AZ1900" i="19"/>
  <c r="BD1900" i="19" s="1"/>
  <c r="BB1901" i="19"/>
  <c r="AZ1901" i="19"/>
  <c r="BD1901" i="19" s="1"/>
  <c r="BB1902" i="19"/>
  <c r="AZ1902" i="19"/>
  <c r="BD1902" i="19" s="1"/>
  <c r="BB1903" i="19"/>
  <c r="AZ1903" i="19"/>
  <c r="BD1903" i="19" s="1"/>
  <c r="BB1904" i="19"/>
  <c r="AZ1904" i="19"/>
  <c r="BD1904" i="19" s="1"/>
  <c r="BB1905" i="19"/>
  <c r="AZ1905" i="19"/>
  <c r="BD1905" i="19" s="1"/>
  <c r="BB1906" i="19"/>
  <c r="AZ1906" i="19"/>
  <c r="BD1906" i="19" s="1"/>
  <c r="BB1907" i="19"/>
  <c r="AZ1907" i="19"/>
  <c r="BD1907" i="19" s="1"/>
  <c r="BB1908" i="19"/>
  <c r="AZ1908" i="19"/>
  <c r="BD1908" i="19" s="1"/>
  <c r="BB1909" i="19"/>
  <c r="AZ1909" i="19"/>
  <c r="BD1909" i="19" s="1"/>
  <c r="BB1910" i="19"/>
  <c r="AZ1910" i="19"/>
  <c r="BD1910" i="19" s="1"/>
  <c r="BB1911" i="19"/>
  <c r="AZ1911" i="19"/>
  <c r="BD1911" i="19" s="1"/>
  <c r="BB1912" i="19"/>
  <c r="AZ1912" i="19"/>
  <c r="BD1912" i="19" s="1"/>
  <c r="BB1913" i="19"/>
  <c r="AZ1913" i="19"/>
  <c r="BD1913" i="19" s="1"/>
  <c r="BB1914" i="19"/>
  <c r="AZ1914" i="19"/>
  <c r="BD1914" i="19" s="1"/>
  <c r="BB1915" i="19"/>
  <c r="AZ1915" i="19"/>
  <c r="BD1915" i="19" s="1"/>
  <c r="BB1916" i="19"/>
  <c r="AZ1916" i="19"/>
  <c r="BD1916" i="19" s="1"/>
  <c r="BB1917" i="19"/>
  <c r="AZ1917" i="19"/>
  <c r="BD1917" i="19" s="1"/>
  <c r="BB1918" i="19"/>
  <c r="AZ1918" i="19"/>
  <c r="BD1918" i="19" s="1"/>
  <c r="BB1919" i="19"/>
  <c r="AZ1919" i="19"/>
  <c r="BD1919" i="19" s="1"/>
  <c r="BB1920" i="19"/>
  <c r="AZ1920" i="19"/>
  <c r="BD1920" i="19" s="1"/>
  <c r="BB1921" i="19"/>
  <c r="AZ1921" i="19"/>
  <c r="BD1921" i="19" s="1"/>
  <c r="BB1922" i="19"/>
  <c r="AZ1922" i="19"/>
  <c r="BD1922" i="19" s="1"/>
  <c r="BB1923" i="19"/>
  <c r="AZ1923" i="19"/>
  <c r="BD1923" i="19" s="1"/>
  <c r="BB1924" i="19"/>
  <c r="AZ1924" i="19"/>
  <c r="BD1924" i="19" s="1"/>
  <c r="BB1925" i="19"/>
  <c r="AZ1925" i="19"/>
  <c r="BD1925" i="19" s="1"/>
  <c r="BB1926" i="19"/>
  <c r="AZ1926" i="19"/>
  <c r="BD1926" i="19" s="1"/>
  <c r="BB1927" i="19"/>
  <c r="AZ1927" i="19"/>
  <c r="BD1927" i="19" s="1"/>
  <c r="BB1928" i="19"/>
  <c r="AZ1928" i="19"/>
  <c r="BD1928" i="19" s="1"/>
  <c r="BB1929" i="19"/>
  <c r="AZ1929" i="19"/>
  <c r="BD1929" i="19" s="1"/>
  <c r="BB1930" i="19"/>
  <c r="AZ1930" i="19"/>
  <c r="BD1930" i="19" s="1"/>
  <c r="BB1931" i="19"/>
  <c r="AZ1931" i="19"/>
  <c r="BD1931" i="19" s="1"/>
  <c r="BB1932" i="19"/>
  <c r="AZ1932" i="19"/>
  <c r="BD1932" i="19" s="1"/>
  <c r="BB1933" i="19"/>
  <c r="AZ1933" i="19"/>
  <c r="BD1933" i="19" s="1"/>
  <c r="BB1934" i="19"/>
  <c r="AZ1934" i="19"/>
  <c r="BD1934" i="19" s="1"/>
  <c r="BB1935" i="19"/>
  <c r="AZ1935" i="19"/>
  <c r="BD1935" i="19" s="1"/>
  <c r="BB1936" i="19"/>
  <c r="AZ1936" i="19"/>
  <c r="BD1936" i="19" s="1"/>
  <c r="BB1937" i="19"/>
  <c r="AZ1937" i="19"/>
  <c r="BD1937" i="19" s="1"/>
  <c r="BB1938" i="19"/>
  <c r="AZ1938" i="19"/>
  <c r="BD1938" i="19" s="1"/>
  <c r="BB1939" i="19"/>
  <c r="AZ1939" i="19"/>
  <c r="BD1939" i="19" s="1"/>
  <c r="BB1940" i="19"/>
  <c r="AZ1940" i="19"/>
  <c r="BD1940" i="19" s="1"/>
  <c r="BB1941" i="19"/>
  <c r="AZ1941" i="19"/>
  <c r="BD1941" i="19" s="1"/>
  <c r="BB1942" i="19"/>
  <c r="AZ1942" i="19"/>
  <c r="BD1942" i="19" s="1"/>
  <c r="BB1943" i="19"/>
  <c r="AZ1943" i="19"/>
  <c r="BD1943" i="19" s="1"/>
  <c r="BB1944" i="19"/>
  <c r="AZ1944" i="19"/>
  <c r="BD1944" i="19" s="1"/>
  <c r="BB1945" i="19"/>
  <c r="AZ1945" i="19"/>
  <c r="BD1945" i="19" s="1"/>
  <c r="BB1946" i="19"/>
  <c r="AZ1946" i="19"/>
  <c r="BD1946" i="19" s="1"/>
  <c r="BB1947" i="19"/>
  <c r="AZ1947" i="19"/>
  <c r="BD1947" i="19" s="1"/>
  <c r="BB1948" i="19"/>
  <c r="AZ1948" i="19"/>
  <c r="BD1948" i="19" s="1"/>
  <c r="BB1949" i="19"/>
  <c r="AZ1949" i="19"/>
  <c r="BD1949" i="19" s="1"/>
  <c r="BB1950" i="19"/>
  <c r="AZ1950" i="19"/>
  <c r="BD1950" i="19" s="1"/>
  <c r="BB1951" i="19"/>
  <c r="AZ1951" i="19"/>
  <c r="BD1951" i="19" s="1"/>
  <c r="BB1952" i="19"/>
  <c r="AZ1952" i="19"/>
  <c r="BD1952" i="19" s="1"/>
  <c r="BB1953" i="19"/>
  <c r="AZ1953" i="19"/>
  <c r="BD1953" i="19" s="1"/>
  <c r="BB1954" i="19"/>
  <c r="AZ1954" i="19"/>
  <c r="BD1954" i="19" s="1"/>
  <c r="BB1955" i="19"/>
  <c r="AZ1955" i="19"/>
  <c r="BD1955" i="19" s="1"/>
  <c r="BB1956" i="19"/>
  <c r="AZ1956" i="19"/>
  <c r="BD1956" i="19" s="1"/>
  <c r="BB1957" i="19"/>
  <c r="AZ1957" i="19"/>
  <c r="BD1957" i="19" s="1"/>
  <c r="BB1958" i="19"/>
  <c r="AZ1958" i="19"/>
  <c r="BD1958" i="19" s="1"/>
  <c r="BB1959" i="19"/>
  <c r="AZ1959" i="19"/>
  <c r="BD1959" i="19" s="1"/>
  <c r="BB1960" i="19"/>
  <c r="AZ1960" i="19"/>
  <c r="BD1960" i="19" s="1"/>
  <c r="BB1961" i="19"/>
  <c r="AZ1961" i="19"/>
  <c r="BD1961" i="19" s="1"/>
  <c r="BB1962" i="19"/>
  <c r="AZ1962" i="19"/>
  <c r="BD1962" i="19" s="1"/>
  <c r="BB1963" i="19"/>
  <c r="AZ1963" i="19"/>
  <c r="BD1963" i="19" s="1"/>
  <c r="BB1964" i="19"/>
  <c r="AZ1964" i="19"/>
  <c r="BD1964" i="19" s="1"/>
  <c r="BB1965" i="19"/>
  <c r="AZ1965" i="19"/>
  <c r="BD1965" i="19" s="1"/>
  <c r="BB1966" i="19"/>
  <c r="AZ1966" i="19"/>
  <c r="BD1966" i="19" s="1"/>
  <c r="BB1967" i="19"/>
  <c r="AZ1967" i="19"/>
  <c r="BD1967" i="19" s="1"/>
  <c r="BB1968" i="19"/>
  <c r="AZ1968" i="19"/>
  <c r="BD1968" i="19" s="1"/>
  <c r="BB1969" i="19"/>
  <c r="AZ1969" i="19"/>
  <c r="BD1969" i="19" s="1"/>
  <c r="BB1970" i="19"/>
  <c r="AZ1970" i="19"/>
  <c r="BD1970" i="19" s="1"/>
  <c r="BB1971" i="19"/>
  <c r="AZ1971" i="19"/>
  <c r="BD1971" i="19" s="1"/>
  <c r="BB1972" i="19"/>
  <c r="AZ1972" i="19"/>
  <c r="BD1972" i="19" s="1"/>
  <c r="BB1973" i="19"/>
  <c r="AZ1973" i="19"/>
  <c r="BD1973" i="19" s="1"/>
  <c r="BB1974" i="19"/>
  <c r="AZ1974" i="19"/>
  <c r="BD1974" i="19" s="1"/>
  <c r="BB1975" i="19"/>
  <c r="AZ1975" i="19"/>
  <c r="BD1975" i="19" s="1"/>
  <c r="BB1976" i="19"/>
  <c r="AZ1976" i="19"/>
  <c r="BD1976" i="19" s="1"/>
  <c r="BB1977" i="19"/>
  <c r="AZ1977" i="19"/>
  <c r="BD1977" i="19" s="1"/>
  <c r="BB1978" i="19"/>
  <c r="AZ1978" i="19"/>
  <c r="BD1978" i="19" s="1"/>
  <c r="BB1979" i="19"/>
  <c r="AZ1979" i="19"/>
  <c r="BD1979" i="19" s="1"/>
  <c r="BB1980" i="19"/>
  <c r="AZ1980" i="19"/>
  <c r="BD1980" i="19" s="1"/>
  <c r="BB1981" i="19"/>
  <c r="AZ1981" i="19"/>
  <c r="BD1981" i="19" s="1"/>
  <c r="BB1982" i="19"/>
  <c r="AZ1982" i="19"/>
  <c r="BD1982" i="19" s="1"/>
  <c r="BB1983" i="19"/>
  <c r="AZ1983" i="19"/>
  <c r="BD1983" i="19" s="1"/>
  <c r="BB1984" i="19"/>
  <c r="AZ1984" i="19"/>
  <c r="BD1984" i="19" s="1"/>
  <c r="BB1985" i="19"/>
  <c r="AZ1985" i="19"/>
  <c r="BD1985" i="19" s="1"/>
  <c r="BB1986" i="19"/>
  <c r="AZ1986" i="19"/>
  <c r="BD1986" i="19" s="1"/>
  <c r="BB1987" i="19"/>
  <c r="AZ1987" i="19"/>
  <c r="BD1987" i="19" s="1"/>
  <c r="BB1988" i="19"/>
  <c r="AZ1988" i="19"/>
  <c r="BD1988" i="19" s="1"/>
  <c r="BB1989" i="19"/>
  <c r="AZ1989" i="19"/>
  <c r="BD1989" i="19" s="1"/>
  <c r="BB1990" i="19"/>
  <c r="AZ1990" i="19"/>
  <c r="BD1990" i="19" s="1"/>
  <c r="BB1991" i="19"/>
  <c r="AZ1991" i="19"/>
  <c r="BD1991" i="19" s="1"/>
  <c r="BB1992" i="19"/>
  <c r="AZ1992" i="19"/>
  <c r="BD1992" i="19" s="1"/>
  <c r="BB1993" i="19"/>
  <c r="AZ1993" i="19"/>
  <c r="BD1993" i="19" s="1"/>
  <c r="BB1994" i="19"/>
  <c r="AZ1994" i="19"/>
  <c r="BD1994" i="19" s="1"/>
  <c r="BB1995" i="19"/>
  <c r="AZ1995" i="19"/>
  <c r="BD1995" i="19" s="1"/>
  <c r="BB1996" i="19"/>
  <c r="AZ1996" i="19"/>
  <c r="BD1996" i="19" s="1"/>
  <c r="BB1997" i="19"/>
  <c r="AZ1997" i="19"/>
  <c r="BD1997" i="19" s="1"/>
  <c r="BB1998" i="19"/>
  <c r="AZ1998" i="19"/>
  <c r="BD1998" i="19" s="1"/>
  <c r="BB1999" i="19"/>
  <c r="AZ1999" i="19"/>
  <c r="BD1999" i="19" s="1"/>
  <c r="BB2000" i="19"/>
  <c r="AZ2000" i="19"/>
  <c r="BD2000" i="19" s="1"/>
  <c r="BB2001" i="19"/>
  <c r="AZ2001" i="19"/>
  <c r="BD2001" i="19" s="1"/>
  <c r="BB2002" i="19"/>
  <c r="AZ2002" i="19"/>
  <c r="BD2002" i="19" s="1"/>
  <c r="BB2003" i="19"/>
  <c r="AZ2003" i="19"/>
  <c r="BD2003" i="19" s="1"/>
  <c r="BB2004" i="19"/>
  <c r="AZ2004" i="19"/>
  <c r="BD2004" i="19" s="1"/>
  <c r="BB2005" i="19"/>
  <c r="AZ2005" i="19"/>
  <c r="BD2005" i="19" s="1"/>
  <c r="BB2006" i="19"/>
  <c r="AZ2006" i="19"/>
  <c r="BD2006" i="19" s="1"/>
  <c r="BB2007" i="19"/>
  <c r="AZ2007" i="19"/>
  <c r="BD2007" i="19" s="1"/>
  <c r="BB2008" i="19"/>
  <c r="AZ2008" i="19"/>
  <c r="BD2008" i="19" s="1"/>
  <c r="BB2009" i="19"/>
  <c r="AZ2009" i="19"/>
  <c r="BD2009" i="19" s="1"/>
  <c r="BB2010" i="19"/>
  <c r="AZ2010" i="19"/>
  <c r="BD2010" i="19" s="1"/>
  <c r="BB2011" i="19"/>
  <c r="AZ2011" i="19"/>
  <c r="BD2011" i="19" s="1"/>
  <c r="BB2012" i="19"/>
  <c r="AZ2012" i="19"/>
  <c r="BD2012" i="19" s="1"/>
  <c r="BB2013" i="19"/>
  <c r="AZ2013" i="19"/>
  <c r="BD2013" i="19" s="1"/>
  <c r="BB2014" i="19"/>
  <c r="AZ2014" i="19"/>
  <c r="BD2014" i="19" s="1"/>
  <c r="BB2015" i="19"/>
  <c r="AZ2015" i="19"/>
  <c r="BD2015" i="19" s="1"/>
  <c r="BB2016" i="19"/>
  <c r="AZ2016" i="19"/>
  <c r="BD2016" i="19" s="1"/>
  <c r="BB2017" i="19"/>
  <c r="AZ2017" i="19"/>
  <c r="BD2017" i="19" s="1"/>
  <c r="BB2018" i="19"/>
  <c r="AZ2018" i="19"/>
  <c r="BD2018" i="19" s="1"/>
  <c r="BB2019" i="19"/>
  <c r="AZ2019" i="19"/>
  <c r="BD2019" i="19" s="1"/>
  <c r="BB2020" i="19"/>
  <c r="AZ2020" i="19"/>
  <c r="BD2020" i="19" s="1"/>
  <c r="BB2021" i="19"/>
  <c r="AZ2021" i="19"/>
  <c r="BD2021" i="19" s="1"/>
  <c r="BB2022" i="19"/>
  <c r="AZ2022" i="19"/>
  <c r="BD2022" i="19" s="1"/>
  <c r="BB2023" i="19"/>
  <c r="AZ2023" i="19"/>
  <c r="BD2023" i="19" s="1"/>
  <c r="BB2024" i="19"/>
  <c r="AZ2024" i="19"/>
  <c r="BD2024" i="19" s="1"/>
  <c r="BB2025" i="19"/>
  <c r="AZ2025" i="19"/>
  <c r="BD2025" i="19" s="1"/>
  <c r="BB2026" i="19"/>
  <c r="AZ2026" i="19"/>
  <c r="BD2026" i="19" s="1"/>
  <c r="BB2027" i="19"/>
  <c r="AZ2027" i="19"/>
  <c r="BD2027" i="19" s="1"/>
  <c r="BB2028" i="19"/>
  <c r="AZ2028" i="19"/>
  <c r="BD2028" i="19" s="1"/>
  <c r="BB2029" i="19"/>
  <c r="AZ2029" i="19"/>
  <c r="BD2029" i="19" s="1"/>
  <c r="BB2030" i="19"/>
  <c r="AZ2030" i="19"/>
  <c r="BD2030" i="19" s="1"/>
  <c r="BB2031" i="19"/>
  <c r="AZ2031" i="19"/>
  <c r="BD2031" i="19" s="1"/>
  <c r="BB2032" i="19"/>
  <c r="AZ2032" i="19"/>
  <c r="BD2032" i="19" s="1"/>
  <c r="BB2033" i="19"/>
  <c r="AZ2033" i="19"/>
  <c r="BD2033" i="19" s="1"/>
  <c r="BB2034" i="19"/>
  <c r="AZ2034" i="19"/>
  <c r="BD2034" i="19" s="1"/>
  <c r="BB2035" i="19"/>
  <c r="AZ2035" i="19"/>
  <c r="BD2035" i="19" s="1"/>
  <c r="BB2036" i="19"/>
  <c r="AZ2036" i="19"/>
  <c r="BD2036" i="19" s="1"/>
  <c r="BB2037" i="19"/>
  <c r="AZ2037" i="19"/>
  <c r="BD2037" i="19" s="1"/>
  <c r="BB2038" i="19"/>
  <c r="AZ2038" i="19"/>
  <c r="BD2038" i="19" s="1"/>
  <c r="BB2039" i="19"/>
  <c r="AZ2039" i="19"/>
  <c r="BD2039" i="19" s="1"/>
  <c r="BB2040" i="19"/>
  <c r="AZ2040" i="19"/>
  <c r="BD2040" i="19" s="1"/>
  <c r="BB2041" i="19"/>
  <c r="AZ2041" i="19"/>
  <c r="BD2041" i="19" s="1"/>
  <c r="BB2042" i="19"/>
  <c r="AZ2042" i="19"/>
  <c r="BD2042" i="19" s="1"/>
  <c r="BB2043" i="19"/>
  <c r="AZ2043" i="19"/>
  <c r="BD2043" i="19" s="1"/>
  <c r="BB2044" i="19"/>
  <c r="AZ2044" i="19"/>
  <c r="BD2044" i="19" s="1"/>
  <c r="BB2045" i="19"/>
  <c r="AZ2045" i="19"/>
  <c r="BD2045" i="19" s="1"/>
  <c r="BB2046" i="19"/>
  <c r="AZ2046" i="19"/>
  <c r="BD2046" i="19" s="1"/>
  <c r="BB2047" i="19"/>
  <c r="AZ2047" i="19"/>
  <c r="BD2047" i="19" s="1"/>
  <c r="BB2048" i="19"/>
  <c r="AZ2048" i="19"/>
  <c r="BD2048" i="19" s="1"/>
  <c r="BB2049" i="19"/>
  <c r="AZ2049" i="19"/>
  <c r="BD2049" i="19" s="1"/>
  <c r="BB2050" i="19"/>
  <c r="AZ2050" i="19"/>
  <c r="BD2050" i="19" s="1"/>
  <c r="BB2051" i="19"/>
  <c r="AZ2051" i="19"/>
  <c r="BD2051" i="19" s="1"/>
  <c r="BB2052" i="19"/>
  <c r="AZ2052" i="19"/>
  <c r="BD2052" i="19" s="1"/>
  <c r="BB2053" i="19"/>
  <c r="AZ2053" i="19"/>
  <c r="BD2053" i="19" s="1"/>
  <c r="BB2054" i="19"/>
  <c r="AZ2054" i="19"/>
  <c r="BD2054" i="19" s="1"/>
  <c r="BB2055" i="19"/>
  <c r="AZ2055" i="19"/>
  <c r="BD2055" i="19" s="1"/>
  <c r="BB2056" i="19"/>
  <c r="AZ2056" i="19"/>
  <c r="BD2056" i="19" s="1"/>
  <c r="BB2057" i="19"/>
  <c r="AZ2057" i="19"/>
  <c r="BD2057" i="19" s="1"/>
  <c r="BB2058" i="19"/>
  <c r="AZ2058" i="19"/>
  <c r="BD2058" i="19" s="1"/>
  <c r="BB2059" i="19"/>
  <c r="AZ2059" i="19"/>
  <c r="BD2059" i="19" s="1"/>
  <c r="BB2060" i="19"/>
  <c r="AZ2060" i="19"/>
  <c r="BD2060" i="19" s="1"/>
  <c r="BB2061" i="19"/>
  <c r="AZ2061" i="19"/>
  <c r="BD2061" i="19" s="1"/>
  <c r="BB2062" i="19"/>
  <c r="AZ2062" i="19"/>
  <c r="BD2062" i="19" s="1"/>
  <c r="BB2063" i="19"/>
  <c r="AZ2063" i="19"/>
  <c r="BD2063" i="19" s="1"/>
  <c r="BB2064" i="19"/>
  <c r="AZ2064" i="19"/>
  <c r="BD2064" i="19" s="1"/>
  <c r="BB2065" i="19"/>
  <c r="AZ2065" i="19"/>
  <c r="BD2065" i="19" s="1"/>
  <c r="BB2066" i="19"/>
  <c r="AZ2066" i="19"/>
  <c r="BD2066" i="19" s="1"/>
  <c r="BB2067" i="19"/>
  <c r="AZ2067" i="19"/>
  <c r="BD2067" i="19" s="1"/>
  <c r="BB2068" i="19"/>
  <c r="AZ2068" i="19"/>
  <c r="BD2068" i="19" s="1"/>
  <c r="BB2069" i="19"/>
  <c r="AZ2069" i="19"/>
  <c r="BD2069" i="19" s="1"/>
  <c r="BB2070" i="19"/>
  <c r="AZ2070" i="19"/>
  <c r="BD2070" i="19" s="1"/>
  <c r="BB2071" i="19"/>
  <c r="AZ2071" i="19"/>
  <c r="BD2071" i="19" s="1"/>
  <c r="BB2072" i="19"/>
  <c r="AZ2072" i="19"/>
  <c r="BD2072" i="19" s="1"/>
  <c r="BB2073" i="19"/>
  <c r="AZ2073" i="19"/>
  <c r="BD2073" i="19" s="1"/>
  <c r="BB2074" i="19"/>
  <c r="AZ2074" i="19"/>
  <c r="BD2074" i="19" s="1"/>
  <c r="BB2075" i="19"/>
  <c r="AZ2075" i="19"/>
  <c r="BD2075" i="19" s="1"/>
  <c r="BB2076" i="19"/>
  <c r="AZ2076" i="19"/>
  <c r="BD2076" i="19" s="1"/>
  <c r="BB2077" i="19"/>
  <c r="AZ2077" i="19"/>
  <c r="BD2077" i="19" s="1"/>
  <c r="BB2078" i="19"/>
  <c r="AZ2078" i="19"/>
  <c r="BD2078" i="19" s="1"/>
  <c r="BB2079" i="19"/>
  <c r="AZ2079" i="19"/>
  <c r="BD2079" i="19" s="1"/>
  <c r="BB2080" i="19"/>
  <c r="AZ2080" i="19"/>
  <c r="BD2080" i="19" s="1"/>
  <c r="BB2081" i="19"/>
  <c r="AZ2081" i="19"/>
  <c r="BD2081" i="19" s="1"/>
  <c r="BB2082" i="19"/>
  <c r="AZ2082" i="19"/>
  <c r="BD2082" i="19" s="1"/>
  <c r="BB2083" i="19"/>
  <c r="AZ2083" i="19"/>
  <c r="BD2083" i="19" s="1"/>
  <c r="BB2084" i="19"/>
  <c r="AZ2084" i="19"/>
  <c r="BD2084" i="19" s="1"/>
  <c r="BB2085" i="19"/>
  <c r="AZ2085" i="19"/>
  <c r="BD2085" i="19" s="1"/>
  <c r="BB2086" i="19"/>
  <c r="AZ2086" i="19"/>
  <c r="BD2086" i="19" s="1"/>
  <c r="BB2087" i="19"/>
  <c r="AZ2087" i="19"/>
  <c r="BD2087" i="19" s="1"/>
  <c r="BB2088" i="19"/>
  <c r="AZ2088" i="19"/>
  <c r="BD2088" i="19" s="1"/>
  <c r="BB2089" i="19"/>
  <c r="AZ2089" i="19"/>
  <c r="BD2089" i="19" s="1"/>
  <c r="BB2090" i="19"/>
  <c r="AZ2090" i="19"/>
  <c r="BD2090" i="19" s="1"/>
  <c r="BB2091" i="19"/>
  <c r="AZ2091" i="19"/>
  <c r="BD2091" i="19" s="1"/>
  <c r="BB2092" i="19"/>
  <c r="AZ2092" i="19"/>
  <c r="BD2092" i="19" s="1"/>
  <c r="BB2093" i="19"/>
  <c r="AZ2093" i="19"/>
  <c r="BD2093" i="19" s="1"/>
  <c r="BB2094" i="19"/>
  <c r="AZ2094" i="19"/>
  <c r="BD2094" i="19" s="1"/>
  <c r="BB2095" i="19"/>
  <c r="AZ2095" i="19"/>
  <c r="BD2095" i="19" s="1"/>
  <c r="BB2096" i="19"/>
  <c r="AZ2096" i="19"/>
  <c r="BD2096" i="19" s="1"/>
  <c r="BB2097" i="19"/>
  <c r="AZ2097" i="19"/>
  <c r="BD2097" i="19" s="1"/>
  <c r="BB2098" i="19"/>
  <c r="AZ2098" i="19"/>
  <c r="BD2098" i="19" s="1"/>
  <c r="BB2099" i="19"/>
  <c r="AZ2099" i="19"/>
  <c r="BD2099" i="19" s="1"/>
  <c r="BB2100" i="19"/>
  <c r="AZ2100" i="19"/>
  <c r="BD2100" i="19" s="1"/>
  <c r="BB2101" i="19"/>
  <c r="AZ2101" i="19"/>
  <c r="BD2101" i="19" s="1"/>
  <c r="BB2102" i="19"/>
  <c r="AZ2102" i="19"/>
  <c r="BD2102" i="19" s="1"/>
  <c r="BB2103" i="19"/>
  <c r="AZ2103" i="19"/>
  <c r="BD2103" i="19" s="1"/>
  <c r="BB2104" i="19"/>
  <c r="AZ2104" i="19"/>
  <c r="BD2104" i="19" s="1"/>
  <c r="BB2105" i="19"/>
  <c r="AZ2105" i="19"/>
  <c r="BD2105" i="19" s="1"/>
  <c r="BB2106" i="19"/>
  <c r="AZ2106" i="19"/>
  <c r="BD2106" i="19" s="1"/>
  <c r="BB2107" i="19"/>
  <c r="AZ2107" i="19"/>
  <c r="BD2107" i="19" s="1"/>
  <c r="BB2108" i="19"/>
  <c r="AZ2108" i="19"/>
  <c r="BD2108" i="19" s="1"/>
  <c r="BB2109" i="19"/>
  <c r="AZ2109" i="19"/>
  <c r="BD2109" i="19" s="1"/>
  <c r="BB2110" i="19"/>
  <c r="AZ2110" i="19"/>
  <c r="BD2110" i="19" s="1"/>
  <c r="BB2111" i="19"/>
  <c r="AZ2111" i="19"/>
  <c r="BD2111" i="19" s="1"/>
  <c r="BB2112" i="19"/>
  <c r="AZ2112" i="19"/>
  <c r="BD2112" i="19" s="1"/>
  <c r="BB2113" i="19"/>
  <c r="AZ2113" i="19"/>
  <c r="BD2113" i="19" s="1"/>
  <c r="BB2114" i="19"/>
  <c r="AZ2114" i="19"/>
  <c r="BD2114" i="19" s="1"/>
  <c r="BB2115" i="19"/>
  <c r="AZ2115" i="19"/>
  <c r="BD2115" i="19" s="1"/>
  <c r="BB2116" i="19"/>
  <c r="AZ2116" i="19"/>
  <c r="BD2116" i="19" s="1"/>
  <c r="BB2117" i="19"/>
  <c r="AZ2117" i="19"/>
  <c r="BD2117" i="19" s="1"/>
  <c r="BB2118" i="19"/>
  <c r="AZ2118" i="19"/>
  <c r="BD2118" i="19" s="1"/>
  <c r="BB2119" i="19"/>
  <c r="AZ2119" i="19"/>
  <c r="BD2119" i="19" s="1"/>
  <c r="BB2120" i="19"/>
  <c r="AZ2120" i="19"/>
  <c r="BD2120" i="19" s="1"/>
  <c r="BB2121" i="19"/>
  <c r="AZ2121" i="19"/>
  <c r="BD2121" i="19" s="1"/>
  <c r="BB2122" i="19"/>
  <c r="AZ2122" i="19"/>
  <c r="BD2122" i="19" s="1"/>
  <c r="BB2123" i="19"/>
  <c r="AZ2123" i="19"/>
  <c r="BD2123" i="19" s="1"/>
  <c r="BB2124" i="19"/>
  <c r="AZ2124" i="19"/>
  <c r="BD2124" i="19" s="1"/>
  <c r="BB2125" i="19"/>
  <c r="AZ2125" i="19"/>
  <c r="BD2125" i="19" s="1"/>
  <c r="BB2126" i="19"/>
  <c r="AZ2126" i="19"/>
  <c r="BD2126" i="19" s="1"/>
  <c r="BB2127" i="19"/>
  <c r="AZ2127" i="19"/>
  <c r="BD2127" i="19" s="1"/>
  <c r="BB2128" i="19"/>
  <c r="AZ2128" i="19"/>
  <c r="BD2128" i="19" s="1"/>
  <c r="BB2129" i="19"/>
  <c r="AZ2129" i="19"/>
  <c r="BD2129" i="19" s="1"/>
  <c r="BB2130" i="19"/>
  <c r="AZ2130" i="19"/>
  <c r="BD2130" i="19" s="1"/>
  <c r="BB2131" i="19"/>
  <c r="AZ2131" i="19"/>
  <c r="BD2131" i="19" s="1"/>
  <c r="BB2132" i="19"/>
  <c r="AZ2132" i="19"/>
  <c r="BD2132" i="19" s="1"/>
  <c r="BB2133" i="19"/>
  <c r="AZ2133" i="19"/>
  <c r="BD2133" i="19" s="1"/>
  <c r="BB2134" i="19"/>
  <c r="AZ2134" i="19"/>
  <c r="BD2134" i="19" s="1"/>
  <c r="BB2135" i="19"/>
  <c r="AZ2135" i="19"/>
  <c r="BD2135" i="19" s="1"/>
  <c r="BB2136" i="19"/>
  <c r="AZ2136" i="19"/>
  <c r="BD2136" i="19" s="1"/>
  <c r="BB2137" i="19"/>
  <c r="AZ2137" i="19"/>
  <c r="BD2137" i="19" s="1"/>
  <c r="BB2138" i="19"/>
  <c r="AZ2138" i="19"/>
  <c r="BD2138" i="19" s="1"/>
  <c r="BB2139" i="19"/>
  <c r="AZ2139" i="19"/>
  <c r="BD2139" i="19" s="1"/>
  <c r="BB2140" i="19"/>
  <c r="AZ2140" i="19"/>
  <c r="BD2140" i="19" s="1"/>
  <c r="BB2141" i="19"/>
  <c r="AZ2141" i="19"/>
  <c r="BD2141" i="19" s="1"/>
  <c r="BB2142" i="19"/>
  <c r="AZ2142" i="19"/>
  <c r="BD2142" i="19" s="1"/>
  <c r="BB2143" i="19"/>
  <c r="AZ2143" i="19"/>
  <c r="BD2143" i="19" s="1"/>
  <c r="BB2144" i="19"/>
  <c r="AZ2144" i="19"/>
  <c r="BD2144" i="19" s="1"/>
  <c r="BB2145" i="19"/>
  <c r="AZ2145" i="19"/>
  <c r="BD2145" i="19" s="1"/>
  <c r="BB2146" i="19"/>
  <c r="AZ2146" i="19"/>
  <c r="BD2146" i="19" s="1"/>
  <c r="BB2147" i="19"/>
  <c r="AZ2147" i="19"/>
  <c r="BD2147" i="19" s="1"/>
  <c r="BB2148" i="19"/>
  <c r="AZ2148" i="19"/>
  <c r="BD2148" i="19" s="1"/>
  <c r="BB2149" i="19"/>
  <c r="AZ2149" i="19"/>
  <c r="BD2149" i="19" s="1"/>
  <c r="BB2150" i="19"/>
  <c r="AZ2150" i="19"/>
  <c r="BD2150" i="19" s="1"/>
  <c r="BB2151" i="19"/>
  <c r="AZ2151" i="19"/>
  <c r="BD2151" i="19" s="1"/>
  <c r="BB2152" i="19"/>
  <c r="AZ2152" i="19"/>
  <c r="BD2152" i="19" s="1"/>
  <c r="BB2153" i="19"/>
  <c r="AZ2153" i="19"/>
  <c r="BD2153" i="19" s="1"/>
  <c r="BB2154" i="19"/>
  <c r="AZ2154" i="19"/>
  <c r="BD2154" i="19" s="1"/>
  <c r="BB2155" i="19"/>
  <c r="AZ2155" i="19"/>
  <c r="BD2155" i="19" s="1"/>
  <c r="BB2156" i="19"/>
  <c r="AZ2156" i="19"/>
  <c r="BD2156" i="19" s="1"/>
  <c r="BB2157" i="19"/>
  <c r="AZ2157" i="19"/>
  <c r="BD2157" i="19" s="1"/>
  <c r="BB2158" i="19"/>
  <c r="AZ2158" i="19"/>
  <c r="BD2158" i="19" s="1"/>
  <c r="BB2159" i="19"/>
  <c r="AZ2159" i="19"/>
  <c r="BD2159" i="19" s="1"/>
  <c r="BB2160" i="19"/>
  <c r="AZ2160" i="19"/>
  <c r="BD2160" i="19" s="1"/>
  <c r="BB2161" i="19"/>
  <c r="AZ2161" i="19"/>
  <c r="BD2161" i="19" s="1"/>
  <c r="BB2162" i="19"/>
  <c r="AZ2162" i="19"/>
  <c r="BD2162" i="19" s="1"/>
  <c r="BB2163" i="19"/>
  <c r="AZ2163" i="19"/>
  <c r="BD2163" i="19" s="1"/>
  <c r="BB2164" i="19"/>
  <c r="AZ2164" i="19"/>
  <c r="BD2164" i="19" s="1"/>
  <c r="BB2165" i="19"/>
  <c r="AZ2165" i="19"/>
  <c r="BD2165" i="19" s="1"/>
  <c r="BB2166" i="19"/>
  <c r="AZ2166" i="19"/>
  <c r="BD2166" i="19" s="1"/>
  <c r="BB2167" i="19"/>
  <c r="AZ2167" i="19"/>
  <c r="BD2167" i="19" s="1"/>
  <c r="BB2168" i="19"/>
  <c r="AZ2168" i="19"/>
  <c r="BD2168" i="19" s="1"/>
  <c r="BB2169" i="19"/>
  <c r="AZ2169" i="19"/>
  <c r="BD2169" i="19" s="1"/>
  <c r="BB2170" i="19"/>
  <c r="AZ2170" i="19"/>
  <c r="BD2170" i="19" s="1"/>
  <c r="BB2171" i="19"/>
  <c r="AZ2171" i="19"/>
  <c r="BD2171" i="19" s="1"/>
  <c r="BB2172" i="19"/>
  <c r="AZ2172" i="19"/>
  <c r="BD2172" i="19" s="1"/>
  <c r="BB2173" i="19"/>
  <c r="AZ2173" i="19"/>
  <c r="BD2173" i="19" s="1"/>
  <c r="BB2174" i="19"/>
  <c r="AZ2174" i="19"/>
  <c r="BD2174" i="19" s="1"/>
  <c r="BB2175" i="19"/>
  <c r="AZ2175" i="19"/>
  <c r="BD2175" i="19" s="1"/>
  <c r="BB2176" i="19"/>
  <c r="AZ2176" i="19"/>
  <c r="BD2176" i="19" s="1"/>
  <c r="BB2177" i="19"/>
  <c r="AZ2177" i="19"/>
  <c r="BD2177" i="19" s="1"/>
  <c r="BB2178" i="19"/>
  <c r="AZ2178" i="19"/>
  <c r="BD2178" i="19" s="1"/>
  <c r="BB2179" i="19"/>
  <c r="AZ2179" i="19"/>
  <c r="BD2179" i="19" s="1"/>
  <c r="BB2180" i="19"/>
  <c r="AZ2180" i="19"/>
  <c r="BD2180" i="19" s="1"/>
  <c r="BB2181" i="19"/>
  <c r="AZ2181" i="19"/>
  <c r="BD2181" i="19" s="1"/>
  <c r="BB2182" i="19"/>
  <c r="AZ2182" i="19"/>
  <c r="BD2182" i="19" s="1"/>
  <c r="BB2183" i="19"/>
  <c r="AZ2183" i="19"/>
  <c r="BD2183" i="19" s="1"/>
  <c r="BB2184" i="19"/>
  <c r="AZ2184" i="19"/>
  <c r="BD2184" i="19" s="1"/>
  <c r="BB2185" i="19"/>
  <c r="AZ2185" i="19"/>
  <c r="BD2185" i="19" s="1"/>
  <c r="BB2186" i="19"/>
  <c r="AZ2186" i="19"/>
  <c r="BD2186" i="19" s="1"/>
  <c r="BB2187" i="19"/>
  <c r="AZ2187" i="19"/>
  <c r="BD2187" i="19" s="1"/>
  <c r="BB2188" i="19"/>
  <c r="AZ2188" i="19"/>
  <c r="BD2188" i="19" s="1"/>
  <c r="BB2189" i="19"/>
  <c r="AZ2189" i="19"/>
  <c r="BD2189" i="19" s="1"/>
  <c r="BB2190" i="19"/>
  <c r="AZ2190" i="19"/>
  <c r="BD2190" i="19" s="1"/>
  <c r="BB2191" i="19"/>
  <c r="AZ2191" i="19"/>
  <c r="BD2191" i="19" s="1"/>
  <c r="BB2192" i="19"/>
  <c r="AZ2192" i="19"/>
  <c r="BD2192" i="19" s="1"/>
  <c r="BB2193" i="19"/>
  <c r="AZ2193" i="19"/>
  <c r="BD2193" i="19" s="1"/>
  <c r="BB2194" i="19"/>
  <c r="AZ2194" i="19"/>
  <c r="BD2194" i="19" s="1"/>
  <c r="BB2195" i="19"/>
  <c r="AZ2195" i="19"/>
  <c r="BD2195" i="19" s="1"/>
  <c r="BB2196" i="19"/>
  <c r="AZ2196" i="19"/>
  <c r="BD2196" i="19" s="1"/>
  <c r="BB2197" i="19"/>
  <c r="AZ2197" i="19"/>
  <c r="BD2197" i="19" s="1"/>
  <c r="BB2198" i="19"/>
  <c r="AZ2198" i="19"/>
  <c r="BD2198" i="19" s="1"/>
  <c r="BB2199" i="19"/>
  <c r="AZ2199" i="19"/>
  <c r="BD2199" i="19" s="1"/>
  <c r="BB2200" i="19"/>
  <c r="AZ2200" i="19"/>
  <c r="BD2200" i="19" s="1"/>
  <c r="BB2201" i="19"/>
  <c r="AZ2201" i="19"/>
  <c r="BD2201" i="19" s="1"/>
  <c r="BB2202" i="19"/>
  <c r="AZ2202" i="19"/>
  <c r="BD2202" i="19" s="1"/>
  <c r="BB2203" i="19"/>
  <c r="AZ2203" i="19"/>
  <c r="BD2203" i="19" s="1"/>
  <c r="BB2204" i="19"/>
  <c r="AZ2204" i="19"/>
  <c r="BD2204" i="19" s="1"/>
  <c r="BB2205" i="19"/>
  <c r="AZ2205" i="19"/>
  <c r="BD2205" i="19" s="1"/>
  <c r="BB2206" i="19"/>
  <c r="AZ2206" i="19"/>
  <c r="BD2206" i="19" s="1"/>
  <c r="BB2207" i="19"/>
  <c r="AZ2207" i="19"/>
  <c r="BD2207" i="19" s="1"/>
  <c r="BB2208" i="19"/>
  <c r="AZ2208" i="19"/>
  <c r="BD2208" i="19" s="1"/>
  <c r="BB2209" i="19"/>
  <c r="AZ2209" i="19"/>
  <c r="BD2209" i="19" s="1"/>
  <c r="BB2210" i="19"/>
  <c r="AZ2210" i="19"/>
  <c r="BD2210" i="19" s="1"/>
  <c r="BB2211" i="19"/>
  <c r="AZ2211" i="19"/>
  <c r="BD2211" i="19" s="1"/>
  <c r="BB2212" i="19"/>
  <c r="AZ2212" i="19"/>
  <c r="BD2212" i="19" s="1"/>
  <c r="BB2213" i="19"/>
  <c r="AZ2213" i="19"/>
  <c r="BD2213" i="19" s="1"/>
  <c r="BB2214" i="19"/>
  <c r="AZ2214" i="19"/>
  <c r="BD2214" i="19" s="1"/>
  <c r="BB2215" i="19"/>
  <c r="AZ2215" i="19"/>
  <c r="BD2215" i="19" s="1"/>
  <c r="BB2216" i="19"/>
  <c r="AZ2216" i="19"/>
  <c r="BD2216" i="19" s="1"/>
  <c r="BB2217" i="19"/>
  <c r="AZ2217" i="19"/>
  <c r="BD2217" i="19" s="1"/>
  <c r="BB2218" i="19"/>
  <c r="AZ2218" i="19"/>
  <c r="BD2218" i="19" s="1"/>
  <c r="BB2219" i="19"/>
  <c r="AZ2219" i="19"/>
  <c r="BD2219" i="19" s="1"/>
  <c r="BB2220" i="19"/>
  <c r="AZ2220" i="19"/>
  <c r="BD2220" i="19" s="1"/>
  <c r="BB2221" i="19"/>
  <c r="AZ2221" i="19"/>
  <c r="BD2221" i="19" s="1"/>
  <c r="BB2222" i="19"/>
  <c r="AZ2222" i="19"/>
  <c r="BD2222" i="19" s="1"/>
  <c r="BB2223" i="19"/>
  <c r="AZ2223" i="19"/>
  <c r="BD2223" i="19" s="1"/>
  <c r="BB2224" i="19"/>
  <c r="AZ2224" i="19"/>
  <c r="BD2224" i="19" s="1"/>
  <c r="BB2225" i="19"/>
  <c r="AZ2225" i="19"/>
  <c r="BD2225" i="19" s="1"/>
  <c r="BB2226" i="19"/>
  <c r="AZ2226" i="19"/>
  <c r="BD2226" i="19" s="1"/>
  <c r="BB2227" i="19"/>
  <c r="AZ2227" i="19"/>
  <c r="BD2227" i="19" s="1"/>
  <c r="BB2228" i="19"/>
  <c r="AZ2228" i="19"/>
  <c r="BD2228" i="19" s="1"/>
  <c r="BB2229" i="19"/>
  <c r="AZ2229" i="19"/>
  <c r="BD2229" i="19" s="1"/>
  <c r="BB2230" i="19"/>
  <c r="AZ2230" i="19"/>
  <c r="BD2230" i="19" s="1"/>
  <c r="BB2231" i="19"/>
  <c r="AZ2231" i="19"/>
  <c r="BD2231" i="19" s="1"/>
  <c r="BB2232" i="19"/>
  <c r="AZ2232" i="19"/>
  <c r="BD2232" i="19" s="1"/>
  <c r="BB2233" i="19"/>
  <c r="AZ2233" i="19"/>
  <c r="BD2233" i="19" s="1"/>
  <c r="BB2234" i="19"/>
  <c r="AZ2234" i="19"/>
  <c r="BD2234" i="19" s="1"/>
  <c r="BB2235" i="19"/>
  <c r="AZ2235" i="19"/>
  <c r="BD2235" i="19" s="1"/>
  <c r="BB2236" i="19"/>
  <c r="AZ2236" i="19"/>
  <c r="BD2236" i="19" s="1"/>
  <c r="BB2237" i="19"/>
  <c r="AZ2237" i="19"/>
  <c r="BD2237" i="19" s="1"/>
  <c r="BB2238" i="19"/>
  <c r="AZ2238" i="19"/>
  <c r="BD2238" i="19" s="1"/>
  <c r="BB2239" i="19"/>
  <c r="AZ2239" i="19"/>
  <c r="BD2239" i="19" s="1"/>
  <c r="BB2240" i="19"/>
  <c r="AZ2240" i="19"/>
  <c r="BD2240" i="19" s="1"/>
  <c r="BB2241" i="19"/>
  <c r="AZ2241" i="19"/>
  <c r="BD2241" i="19" s="1"/>
  <c r="BB2242" i="19"/>
  <c r="AZ2242" i="19"/>
  <c r="BD2242" i="19" s="1"/>
  <c r="BB2243" i="19"/>
  <c r="AZ2243" i="19"/>
  <c r="BD2243" i="19" s="1"/>
  <c r="BB2244" i="19"/>
  <c r="AZ2244" i="19"/>
  <c r="BD2244" i="19" s="1"/>
  <c r="BB2245" i="19"/>
  <c r="AZ2245" i="19"/>
  <c r="BD2245" i="19" s="1"/>
  <c r="BB2246" i="19"/>
  <c r="AZ2246" i="19"/>
  <c r="BD2246" i="19" s="1"/>
  <c r="BB2247" i="19"/>
  <c r="AZ2247" i="19"/>
  <c r="BD2247" i="19" s="1"/>
  <c r="BB2248" i="19"/>
  <c r="AZ2248" i="19"/>
  <c r="BD2248" i="19" s="1"/>
  <c r="BB2249" i="19"/>
  <c r="AZ2249" i="19"/>
  <c r="BD2249" i="19" s="1"/>
  <c r="BB2250" i="19"/>
  <c r="AZ2250" i="19"/>
  <c r="BD2250" i="19" s="1"/>
  <c r="BB2251" i="19"/>
  <c r="AZ2251" i="19"/>
  <c r="BD2251" i="19" s="1"/>
  <c r="BB2252" i="19"/>
  <c r="AZ2252" i="19"/>
  <c r="BD2252" i="19" s="1"/>
  <c r="BB2253" i="19"/>
  <c r="AZ2253" i="19"/>
  <c r="BD2253" i="19" s="1"/>
  <c r="BB2254" i="19"/>
  <c r="AZ2254" i="19"/>
  <c r="BD2254" i="19" s="1"/>
  <c r="BB2255" i="19"/>
  <c r="AZ2255" i="19"/>
  <c r="BD2255" i="19" s="1"/>
  <c r="BB2256" i="19"/>
  <c r="AZ2256" i="19"/>
  <c r="BD2256" i="19" s="1"/>
  <c r="BB2257" i="19"/>
  <c r="AZ2257" i="19"/>
  <c r="BD2257" i="19" s="1"/>
  <c r="BB2258" i="19"/>
  <c r="AZ2258" i="19"/>
  <c r="BD2258" i="19" s="1"/>
  <c r="BB2259" i="19"/>
  <c r="AZ2259" i="19"/>
  <c r="BD2259" i="19" s="1"/>
  <c r="BB2260" i="19"/>
  <c r="AZ2260" i="19"/>
  <c r="BD2260" i="19" s="1"/>
  <c r="BB2261" i="19"/>
  <c r="AZ2261" i="19"/>
  <c r="BD2261" i="19" s="1"/>
  <c r="BB2262" i="19"/>
  <c r="AZ2262" i="19"/>
  <c r="BD2262" i="19" s="1"/>
  <c r="BB2263" i="19"/>
  <c r="AZ2263" i="19"/>
  <c r="BD2263" i="19" s="1"/>
  <c r="BB2264" i="19"/>
  <c r="AZ2264" i="19"/>
  <c r="BD2264" i="19" s="1"/>
  <c r="BB2265" i="19"/>
  <c r="AZ2265" i="19"/>
  <c r="BD2265" i="19" s="1"/>
  <c r="BB2266" i="19"/>
  <c r="AZ2266" i="19"/>
  <c r="BD2266" i="19" s="1"/>
  <c r="BB2267" i="19"/>
  <c r="AZ2267" i="19"/>
  <c r="BD2267" i="19" s="1"/>
  <c r="BB2268" i="19"/>
  <c r="AZ2268" i="19"/>
  <c r="BD2268" i="19" s="1"/>
  <c r="BB2269" i="19"/>
  <c r="AZ2269" i="19"/>
  <c r="BD2269" i="19" s="1"/>
  <c r="BB2270" i="19"/>
  <c r="AZ2270" i="19"/>
  <c r="BD2270" i="19" s="1"/>
  <c r="BB2271" i="19"/>
  <c r="AZ2271" i="19"/>
  <c r="BD2271" i="19" s="1"/>
  <c r="BB2272" i="19"/>
  <c r="AZ2272" i="19"/>
  <c r="BD2272" i="19" s="1"/>
  <c r="BB2273" i="19"/>
  <c r="AZ2273" i="19"/>
  <c r="BD2273" i="19" s="1"/>
  <c r="BB2274" i="19"/>
  <c r="AZ2274" i="19"/>
  <c r="BD2274" i="19" s="1"/>
  <c r="BB2275" i="19"/>
  <c r="AZ2275" i="19"/>
  <c r="BD2275" i="19" s="1"/>
  <c r="BB2276" i="19"/>
  <c r="AZ2276" i="19"/>
  <c r="BD2276" i="19" s="1"/>
  <c r="BB2277" i="19"/>
  <c r="AZ2277" i="19"/>
  <c r="BD2277" i="19" s="1"/>
  <c r="BB2278" i="19"/>
  <c r="AZ2278" i="19"/>
  <c r="BD2278" i="19" s="1"/>
  <c r="BB2279" i="19"/>
  <c r="AZ2279" i="19"/>
  <c r="BD2279" i="19" s="1"/>
  <c r="BB2280" i="19"/>
  <c r="AZ2280" i="19"/>
  <c r="BD2280" i="19" s="1"/>
  <c r="BB2281" i="19"/>
  <c r="AZ2281" i="19"/>
  <c r="BD2281" i="19" s="1"/>
  <c r="BB2282" i="19"/>
  <c r="AZ2282" i="19"/>
  <c r="BD2282" i="19" s="1"/>
  <c r="BB2283" i="19"/>
  <c r="AZ2283" i="19"/>
  <c r="BD2283" i="19" s="1"/>
  <c r="BB2284" i="19"/>
  <c r="AZ2284" i="19"/>
  <c r="BD2284" i="19" s="1"/>
  <c r="BB2285" i="19"/>
  <c r="AZ2285" i="19"/>
  <c r="BD2285" i="19" s="1"/>
  <c r="BB2286" i="19"/>
  <c r="AZ2286" i="19"/>
  <c r="BD2286" i="19" s="1"/>
  <c r="BB2287" i="19"/>
  <c r="AZ2287" i="19"/>
  <c r="BD2287" i="19" s="1"/>
  <c r="BB2288" i="19"/>
  <c r="AZ2288" i="19"/>
  <c r="BD2288" i="19" s="1"/>
  <c r="BB2289" i="19"/>
  <c r="AZ2289" i="19"/>
  <c r="BD2289" i="19" s="1"/>
  <c r="BB2290" i="19"/>
  <c r="AZ2290" i="19"/>
  <c r="BD2290" i="19" s="1"/>
  <c r="BB2291" i="19"/>
  <c r="AZ2291" i="19"/>
  <c r="BD2291" i="19" s="1"/>
  <c r="BB2292" i="19"/>
  <c r="AZ2292" i="19"/>
  <c r="BD2292" i="19" s="1"/>
  <c r="BB2293" i="19"/>
  <c r="AZ2293" i="19"/>
  <c r="BD2293" i="19" s="1"/>
  <c r="BB2294" i="19"/>
  <c r="AZ2294" i="19"/>
  <c r="BD2294" i="19" s="1"/>
  <c r="BB2295" i="19"/>
  <c r="AZ2295" i="19"/>
  <c r="BD2295" i="19" s="1"/>
  <c r="BB2296" i="19"/>
  <c r="AZ2296" i="19"/>
  <c r="BD2296" i="19" s="1"/>
  <c r="BB2297" i="19"/>
  <c r="AZ2297" i="19"/>
  <c r="BD2297" i="19" s="1"/>
  <c r="BB2298" i="19"/>
  <c r="AZ2298" i="19"/>
  <c r="BD2298" i="19" s="1"/>
  <c r="BB2299" i="19"/>
  <c r="AZ2299" i="19"/>
  <c r="BD2299" i="19" s="1"/>
  <c r="BB2300" i="19"/>
  <c r="AZ2300" i="19"/>
  <c r="BD2300" i="19" s="1"/>
  <c r="BB2301" i="19"/>
  <c r="AZ2301" i="19"/>
  <c r="BD2301" i="19" s="1"/>
  <c r="BB2302" i="19"/>
  <c r="AZ2302" i="19"/>
  <c r="BD2302" i="19" s="1"/>
  <c r="BB2303" i="19"/>
  <c r="AZ2303" i="19"/>
  <c r="BD2303" i="19" s="1"/>
  <c r="BB2304" i="19"/>
  <c r="AZ2304" i="19"/>
  <c r="BD2304" i="19" s="1"/>
  <c r="BB2305" i="19"/>
  <c r="AZ2305" i="19"/>
  <c r="BD2305" i="19" s="1"/>
  <c r="BB2306" i="19"/>
  <c r="AZ2306" i="19"/>
  <c r="BD2306" i="19" s="1"/>
  <c r="BB2307" i="19"/>
  <c r="AZ2307" i="19"/>
  <c r="BD2307" i="19" s="1"/>
  <c r="BB2308" i="19"/>
  <c r="AZ2308" i="19"/>
  <c r="BD2308" i="19" s="1"/>
  <c r="BB2309" i="19"/>
  <c r="AZ2309" i="19"/>
  <c r="BD2309" i="19" s="1"/>
  <c r="BB2310" i="19"/>
  <c r="AZ2310" i="19"/>
  <c r="BD2310" i="19" s="1"/>
  <c r="BB2311" i="19"/>
  <c r="AZ2311" i="19"/>
  <c r="BD2311" i="19" s="1"/>
  <c r="BB2312" i="19"/>
  <c r="AZ2312" i="19"/>
  <c r="BD2312" i="19" s="1"/>
  <c r="BB2313" i="19"/>
  <c r="AZ2313" i="19"/>
  <c r="BD2313" i="19" s="1"/>
  <c r="BB2314" i="19"/>
  <c r="AZ2314" i="19"/>
  <c r="BD2314" i="19" s="1"/>
  <c r="BB2315" i="19"/>
  <c r="AZ2315" i="19"/>
  <c r="BD2315" i="19" s="1"/>
  <c r="BB2316" i="19"/>
  <c r="AZ2316" i="19"/>
  <c r="BD2316" i="19" s="1"/>
  <c r="BB2317" i="19"/>
  <c r="AZ2317" i="19"/>
  <c r="BD2317" i="19" s="1"/>
  <c r="BB2318" i="19"/>
  <c r="AZ2318" i="19"/>
  <c r="BD2318" i="19" s="1"/>
  <c r="BB2319" i="19"/>
  <c r="AZ2319" i="19"/>
  <c r="BD2319" i="19" s="1"/>
  <c r="BB2320" i="19"/>
  <c r="AZ2320" i="19"/>
  <c r="BD2320" i="19" s="1"/>
  <c r="BB2321" i="19"/>
  <c r="AZ2321" i="19"/>
  <c r="BD2321" i="19" s="1"/>
  <c r="BB2322" i="19"/>
  <c r="AZ2322" i="19"/>
  <c r="BD2322" i="19" s="1"/>
  <c r="BB2323" i="19"/>
  <c r="AZ2323" i="19"/>
  <c r="BD2323" i="19" s="1"/>
  <c r="BB2324" i="19"/>
  <c r="AZ2324" i="19"/>
  <c r="BD2324" i="19" s="1"/>
  <c r="BB2325" i="19"/>
  <c r="AZ2325" i="19"/>
  <c r="BD2325" i="19" s="1"/>
  <c r="BB2326" i="19"/>
  <c r="AZ2326" i="19"/>
  <c r="BD2326" i="19" s="1"/>
  <c r="BB2327" i="19"/>
  <c r="AZ2327" i="19"/>
  <c r="BD2327" i="19" s="1"/>
  <c r="BB2328" i="19"/>
  <c r="AZ2328" i="19"/>
  <c r="BD2328" i="19" s="1"/>
  <c r="BB2329" i="19"/>
  <c r="AZ2329" i="19"/>
  <c r="BD2329" i="19" s="1"/>
  <c r="BB2330" i="19"/>
  <c r="AZ2330" i="19"/>
  <c r="BD2330" i="19" s="1"/>
  <c r="BB2331" i="19"/>
  <c r="AZ2331" i="19"/>
  <c r="BD2331" i="19" s="1"/>
  <c r="BB2332" i="19"/>
  <c r="AZ2332" i="19"/>
  <c r="BD2332" i="19" s="1"/>
  <c r="BB2333" i="19"/>
  <c r="AZ2333" i="19"/>
  <c r="BD2333" i="19" s="1"/>
  <c r="BB2334" i="19"/>
  <c r="AZ2334" i="19"/>
  <c r="BD2334" i="19" s="1"/>
  <c r="BB2335" i="19"/>
  <c r="AZ2335" i="19"/>
  <c r="BD2335" i="19" s="1"/>
  <c r="BB2336" i="19"/>
  <c r="AZ2336" i="19"/>
  <c r="BD2336" i="19" s="1"/>
  <c r="BB2337" i="19"/>
  <c r="AZ2337" i="19"/>
  <c r="BD2337" i="19" s="1"/>
  <c r="BB2338" i="19"/>
  <c r="AZ2338" i="19"/>
  <c r="BD2338" i="19" s="1"/>
  <c r="BB2339" i="19"/>
  <c r="AZ2339" i="19"/>
  <c r="BD2339" i="19" s="1"/>
  <c r="BB2340" i="19"/>
  <c r="AZ2340" i="19"/>
  <c r="BD2340" i="19" s="1"/>
  <c r="BB2341" i="19"/>
  <c r="AZ2341" i="19"/>
  <c r="BD2341" i="19" s="1"/>
  <c r="BB2342" i="19"/>
  <c r="AZ2342" i="19"/>
  <c r="BD2342" i="19" s="1"/>
  <c r="BB2343" i="19"/>
  <c r="AZ2343" i="19"/>
  <c r="BD2343" i="19" s="1"/>
  <c r="BB2344" i="19"/>
  <c r="AZ2344" i="19"/>
  <c r="BD2344" i="19" s="1"/>
  <c r="BB2345" i="19"/>
  <c r="AZ2345" i="19"/>
  <c r="BD2345" i="19" s="1"/>
  <c r="BB2346" i="19"/>
  <c r="AZ2346" i="19"/>
  <c r="BD2346" i="19" s="1"/>
  <c r="BB2347" i="19"/>
  <c r="AZ2347" i="19"/>
  <c r="BD2347" i="19" s="1"/>
  <c r="BB2348" i="19"/>
  <c r="AZ2348" i="19"/>
  <c r="BD2348" i="19" s="1"/>
  <c r="BB2349" i="19"/>
  <c r="AZ2349" i="19"/>
  <c r="BD2349" i="19" s="1"/>
  <c r="BB2350" i="19"/>
  <c r="AZ2350" i="19"/>
  <c r="BD2350" i="19" s="1"/>
  <c r="BB2351" i="19"/>
  <c r="AZ2351" i="19"/>
  <c r="BD2351" i="19" s="1"/>
  <c r="BB2352" i="19"/>
  <c r="AZ2352" i="19"/>
  <c r="BD2352" i="19" s="1"/>
  <c r="BB2353" i="19"/>
  <c r="AZ2353" i="19"/>
  <c r="BD2353" i="19" s="1"/>
  <c r="BB2354" i="19"/>
  <c r="AZ2354" i="19"/>
  <c r="BD2354" i="19" s="1"/>
  <c r="BB2355" i="19"/>
  <c r="AZ2355" i="19"/>
  <c r="BD2355" i="19" s="1"/>
  <c r="BB2356" i="19"/>
  <c r="AZ2356" i="19"/>
  <c r="BD2356" i="19" s="1"/>
  <c r="BB2357" i="19"/>
  <c r="AZ2357" i="19"/>
  <c r="BD2357" i="19" s="1"/>
  <c r="BB2358" i="19"/>
  <c r="AZ2358" i="19"/>
  <c r="BD2358" i="19" s="1"/>
  <c r="BB2359" i="19"/>
  <c r="AZ2359" i="19"/>
  <c r="BD2359" i="19" s="1"/>
  <c r="BB2360" i="19"/>
  <c r="AZ2360" i="19"/>
  <c r="BD2360" i="19" s="1"/>
  <c r="BB2361" i="19"/>
  <c r="AZ2361" i="19"/>
  <c r="BD2361" i="19" s="1"/>
  <c r="BB2362" i="19"/>
  <c r="AZ2362" i="19"/>
  <c r="BD2362" i="19" s="1"/>
  <c r="BB2363" i="19"/>
  <c r="AZ2363" i="19"/>
  <c r="BD2363" i="19" s="1"/>
  <c r="BB2364" i="19"/>
  <c r="AZ2364" i="19"/>
  <c r="BD2364" i="19" s="1"/>
  <c r="BB2365" i="19"/>
  <c r="AZ2365" i="19"/>
  <c r="BD2365" i="19" s="1"/>
  <c r="BB2366" i="19"/>
  <c r="AZ2366" i="19"/>
  <c r="BD2366" i="19" s="1"/>
  <c r="Q18" i="19" l="1"/>
  <c r="P18" i="19"/>
  <c r="G18" i="14"/>
  <c r="G26" i="14"/>
  <c r="G34" i="14"/>
  <c r="G42" i="14"/>
  <c r="G50" i="14"/>
  <c r="G58" i="14"/>
  <c r="G19" i="14"/>
  <c r="G27" i="14"/>
  <c r="G35" i="14"/>
  <c r="G43" i="14"/>
  <c r="G51" i="14"/>
  <c r="G59" i="14"/>
  <c r="G20" i="14"/>
  <c r="G28" i="14"/>
  <c r="G36" i="14"/>
  <c r="G44" i="14"/>
  <c r="G52" i="14"/>
  <c r="G60" i="14"/>
  <c r="G30" i="14"/>
  <c r="G41" i="14"/>
  <c r="G55" i="14"/>
  <c r="G31" i="14"/>
  <c r="G45" i="14"/>
  <c r="G56" i="14"/>
  <c r="G21" i="14"/>
  <c r="G32" i="14"/>
  <c r="G46" i="14"/>
  <c r="G57" i="14"/>
  <c r="G22" i="14"/>
  <c r="G33" i="14"/>
  <c r="G47" i="14"/>
  <c r="G61" i="14"/>
  <c r="G23" i="14"/>
  <c r="G37" i="14"/>
  <c r="G48" i="14"/>
  <c r="G62" i="14"/>
  <c r="G24" i="14"/>
  <c r="G38" i="14"/>
  <c r="G49" i="14"/>
  <c r="G63" i="14"/>
  <c r="G25" i="14"/>
  <c r="G39" i="14"/>
  <c r="G53" i="14"/>
  <c r="G64" i="14"/>
  <c r="G29" i="14"/>
  <c r="G40" i="14"/>
  <c r="G54" i="14"/>
  <c r="T5" i="16"/>
  <c r="W8" i="16"/>
  <c r="W6" i="16"/>
  <c r="W7" i="16"/>
  <c r="T4" i="16"/>
  <c r="T3" i="19" a="1"/>
  <c r="T10" i="19" l="1"/>
  <c r="T54" i="19"/>
  <c r="T43" i="19"/>
  <c r="T93" i="19"/>
  <c r="T13" i="19"/>
  <c r="T34" i="19"/>
  <c r="T61" i="19"/>
  <c r="T51" i="19"/>
  <c r="T70" i="19"/>
  <c r="T57" i="19"/>
  <c r="T31" i="19"/>
  <c r="T40" i="19"/>
  <c r="T55" i="19"/>
  <c r="T60" i="19"/>
  <c r="T22" i="19"/>
  <c r="T4" i="19"/>
  <c r="T19" i="19"/>
  <c r="T79" i="19"/>
  <c r="T3" i="19"/>
  <c r="T30" i="19"/>
  <c r="T78" i="19"/>
  <c r="T47" i="19"/>
  <c r="T35" i="19"/>
  <c r="T17" i="19"/>
  <c r="T84" i="19"/>
  <c r="T66" i="19"/>
  <c r="T59" i="19"/>
  <c r="T65" i="19"/>
  <c r="T72" i="19"/>
  <c r="T77" i="19"/>
  <c r="T56" i="19"/>
  <c r="T67" i="19"/>
  <c r="T7" i="19"/>
  <c r="T74" i="19"/>
  <c r="T9" i="19"/>
  <c r="T20" i="19"/>
  <c r="T26" i="19"/>
  <c r="T24" i="19"/>
  <c r="T25" i="19"/>
  <c r="T12" i="19"/>
  <c r="T62" i="19"/>
  <c r="T83" i="19"/>
  <c r="T46" i="19"/>
  <c r="T33" i="19"/>
  <c r="T36" i="19"/>
  <c r="T53" i="19"/>
  <c r="T73" i="19"/>
  <c r="T71" i="19"/>
  <c r="T32" i="19"/>
  <c r="T38" i="19"/>
  <c r="T86" i="19"/>
  <c r="T68" i="19"/>
  <c r="T49" i="19"/>
  <c r="T52" i="19"/>
  <c r="T23" i="19"/>
  <c r="T42" i="19"/>
  <c r="T90" i="19"/>
  <c r="T18" i="19"/>
  <c r="T5" i="19"/>
  <c r="T41" i="19"/>
  <c r="T44" i="19"/>
  <c r="T28" i="19"/>
  <c r="T76" i="19"/>
  <c r="T39" i="19"/>
  <c r="T58" i="19"/>
  <c r="T21" i="19"/>
  <c r="T87" i="19"/>
  <c r="T48" i="19"/>
  <c r="T82" i="19"/>
  <c r="T11" i="19"/>
  <c r="T29" i="19"/>
  <c r="T50" i="19"/>
  <c r="T89" i="19"/>
  <c r="T63" i="19"/>
  <c r="T37" i="19"/>
  <c r="T16" i="19"/>
  <c r="T27" i="19"/>
  <c r="T85" i="19"/>
  <c r="T69" i="19"/>
  <c r="T14" i="19"/>
  <c r="T64" i="19"/>
  <c r="T88" i="19"/>
  <c r="T8" i="19"/>
  <c r="T15" i="19"/>
  <c r="T92" i="19"/>
  <c r="T45" i="19"/>
  <c r="T6" i="19"/>
  <c r="T80" i="19"/>
  <c r="T91" i="19"/>
  <c r="T75" i="19"/>
  <c r="T81" i="19"/>
  <c r="X8" i="16"/>
  <c r="Z8" i="16" s="1"/>
  <c r="X6" i="16"/>
  <c r="Z6" i="16" s="1"/>
  <c r="X7" i="16"/>
  <c r="Z7" i="16" s="1"/>
  <c r="Q67" i="14"/>
  <c r="Q69" i="14"/>
  <c r="F38" i="14"/>
  <c r="F21" i="14"/>
  <c r="F42" i="14"/>
  <c r="F32" i="14"/>
  <c r="F47" i="14"/>
  <c r="F52" i="14"/>
  <c r="F33" i="14"/>
  <c r="F51" i="14"/>
  <c r="F41" i="14"/>
  <c r="F50" i="14"/>
  <c r="F25" i="14"/>
  <c r="F56" i="14"/>
  <c r="F28" i="14"/>
  <c r="F54" i="14"/>
  <c r="F37" i="14"/>
  <c r="F45" i="14"/>
  <c r="F20" i="14"/>
  <c r="F27" i="14"/>
  <c r="F34" i="14"/>
  <c r="F61" i="14"/>
  <c r="F64" i="14"/>
  <c r="F55" i="14"/>
  <c r="F58" i="14"/>
  <c r="F39" i="14"/>
  <c r="F22" i="14"/>
  <c r="F36" i="14"/>
  <c r="F48" i="14"/>
  <c r="F35" i="14"/>
  <c r="F63" i="14"/>
  <c r="F23" i="14"/>
  <c r="F57" i="14"/>
  <c r="F31" i="14"/>
  <c r="F19" i="14"/>
  <c r="F26" i="14"/>
  <c r="F60" i="14"/>
  <c r="F24" i="14"/>
  <c r="F59" i="14"/>
  <c r="F53" i="14"/>
  <c r="F44" i="14"/>
  <c r="F62" i="14"/>
  <c r="F43" i="14"/>
  <c r="F30" i="14"/>
  <c r="F40" i="14"/>
  <c r="F29" i="14"/>
  <c r="F49" i="14"/>
  <c r="F46" i="14"/>
  <c r="F18" i="14"/>
  <c r="R69" i="14"/>
  <c r="R67" i="14"/>
  <c r="O3" i="14"/>
  <c r="W5" i="16"/>
  <c r="W4" i="16"/>
  <c r="V7" i="19"/>
  <c r="V54" i="19"/>
  <c r="V21" i="19"/>
  <c r="V9" i="19"/>
  <c r="V93" i="19"/>
  <c r="V48" i="19"/>
  <c r="V36" i="19"/>
  <c r="V47" i="19"/>
  <c r="V45" i="19"/>
  <c r="V76" i="19"/>
  <c r="V12" i="19"/>
  <c r="V62" i="19"/>
  <c r="V57" i="19"/>
  <c r="V63" i="19"/>
  <c r="V46" i="19"/>
  <c r="V40" i="19"/>
  <c r="V16" i="19"/>
  <c r="V49" i="19"/>
  <c r="V77" i="19"/>
  <c r="V29" i="19"/>
  <c r="V71" i="19"/>
  <c r="V32" i="19"/>
  <c r="V79" i="19"/>
  <c r="V88" i="19"/>
  <c r="V86" i="19"/>
  <c r="V30" i="19"/>
  <c r="V15" i="19"/>
  <c r="V44" i="19"/>
  <c r="V24" i="19"/>
  <c r="V22" i="19"/>
  <c r="V69" i="19"/>
  <c r="V90" i="19"/>
  <c r="V75" i="19"/>
  <c r="V65" i="19"/>
  <c r="V13" i="19"/>
  <c r="V53" i="19"/>
  <c r="V6" i="19"/>
  <c r="V10" i="19"/>
  <c r="V74" i="19"/>
  <c r="V87" i="19"/>
  <c r="V20" i="19"/>
  <c r="V27" i="19"/>
  <c r="V56" i="19"/>
  <c r="V50" i="19"/>
  <c r="V89" i="19"/>
  <c r="V31" i="19"/>
  <c r="V33" i="19"/>
  <c r="V78" i="19"/>
  <c r="V28" i="19"/>
  <c r="V4" i="19"/>
  <c r="V19" i="19"/>
  <c r="V38" i="19"/>
  <c r="V8" i="19"/>
  <c r="V72" i="19"/>
  <c r="V11" i="19"/>
  <c r="V17" i="19"/>
  <c r="V84" i="19"/>
  <c r="V18" i="19"/>
  <c r="V81" i="19"/>
  <c r="V26" i="19"/>
  <c r="V85" i="19"/>
  <c r="V67" i="19"/>
  <c r="V61" i="19"/>
  <c r="V42" i="19"/>
  <c r="V66" i="19"/>
  <c r="V5" i="19"/>
  <c r="V82" i="19"/>
  <c r="V35" i="19"/>
  <c r="V39" i="19"/>
  <c r="V58" i="19"/>
  <c r="V43" i="19"/>
  <c r="V55" i="19"/>
  <c r="V52" i="19"/>
  <c r="V51" i="19"/>
  <c r="V70" i="19"/>
  <c r="V83" i="19"/>
  <c r="V37" i="19"/>
  <c r="V92" i="19"/>
  <c r="V25" i="19"/>
  <c r="V14" i="19"/>
  <c r="V64" i="19"/>
  <c r="V3" i="19"/>
  <c r="V68" i="19"/>
  <c r="V34" i="19"/>
  <c r="V73" i="19"/>
  <c r="V80" i="19"/>
  <c r="V91" i="19"/>
  <c r="V59" i="19"/>
  <c r="V41" i="19"/>
  <c r="V60" i="19"/>
  <c r="V23" i="19"/>
  <c r="Q65" i="14" l="1"/>
  <c r="R65" i="14"/>
  <c r="R71" i="14"/>
  <c r="Q71" i="14"/>
  <c r="Q70" i="14"/>
  <c r="R70" i="14"/>
  <c r="Q68" i="14"/>
  <c r="R68" i="14"/>
  <c r="Q66" i="14"/>
  <c r="R66" i="14"/>
  <c r="X5" i="16"/>
  <c r="Z5" i="16" s="1"/>
  <c r="X4" i="16"/>
  <c r="Z4" i="16" s="1"/>
  <c r="G16" i="14"/>
  <c r="G8" i="14"/>
  <c r="G11" i="14"/>
  <c r="G10" i="14"/>
  <c r="G6" i="14"/>
  <c r="G4" i="14"/>
  <c r="G17" i="14"/>
  <c r="G5" i="14"/>
  <c r="G15" i="14"/>
  <c r="G13" i="14"/>
  <c r="G12" i="14"/>
  <c r="G9" i="14"/>
  <c r="G7" i="14"/>
  <c r="G14" i="14"/>
  <c r="L34" i="14" l="1"/>
  <c r="R34" i="14" s="1"/>
  <c r="Q34" i="14"/>
  <c r="Q22" i="14"/>
  <c r="L22" i="14"/>
  <c r="R22" i="14" s="1"/>
  <c r="Q45" i="14"/>
  <c r="L45" i="14"/>
  <c r="R45" i="14" s="1"/>
  <c r="L40" i="14"/>
  <c r="R40" i="14" s="1"/>
  <c r="Q40" i="14"/>
  <c r="Q20" i="14"/>
  <c r="L20" i="14"/>
  <c r="R20" i="14" s="1"/>
  <c r="Q25" i="14"/>
  <c r="L25" i="14"/>
  <c r="R25" i="14" s="1"/>
  <c r="L61" i="14"/>
  <c r="R61" i="14" s="1"/>
  <c r="Q61" i="14"/>
  <c r="L31" i="14"/>
  <c r="R31" i="14" s="1"/>
  <c r="Q31" i="14"/>
  <c r="L24" i="14"/>
  <c r="R24" i="14" s="1"/>
  <c r="Q24" i="14"/>
  <c r="Q51" i="14"/>
  <c r="L51" i="14"/>
  <c r="R51" i="14" s="1"/>
  <c r="Q32" i="14"/>
  <c r="L32" i="14"/>
  <c r="R32" i="14" s="1"/>
  <c r="Q63" i="14"/>
  <c r="L63" i="14"/>
  <c r="R63" i="14" s="1"/>
  <c r="Q43" i="14"/>
  <c r="L43" i="14"/>
  <c r="R43" i="14" s="1"/>
  <c r="Q47" i="14"/>
  <c r="L47" i="14"/>
  <c r="R47" i="14" s="1"/>
  <c r="L37" i="14"/>
  <c r="R37" i="14" s="1"/>
  <c r="Q37" i="14"/>
  <c r="Q52" i="14"/>
  <c r="L52" i="14"/>
  <c r="R52" i="14" s="1"/>
  <c r="L21" i="14"/>
  <c r="R21" i="14" s="1"/>
  <c r="Q21" i="14"/>
  <c r="Q35" i="14"/>
  <c r="L35" i="14"/>
  <c r="R35" i="14" s="1"/>
  <c r="L62" i="14"/>
  <c r="R62" i="14" s="1"/>
  <c r="Q62" i="14"/>
  <c r="Q44" i="14"/>
  <c r="L44" i="14"/>
  <c r="R44" i="14" s="1"/>
  <c r="Q54" i="14"/>
  <c r="L54" i="14"/>
  <c r="R54" i="14" s="1"/>
  <c r="Q27" i="14"/>
  <c r="L27" i="14"/>
  <c r="R27" i="14" s="1"/>
  <c r="Q49" i="14"/>
  <c r="L49" i="14"/>
  <c r="R49" i="14" s="1"/>
  <c r="L64" i="14"/>
  <c r="R64" i="14" s="1"/>
  <c r="Q64" i="14"/>
  <c r="Q23" i="14"/>
  <c r="L23" i="14"/>
  <c r="R23" i="14" s="1"/>
  <c r="Q59" i="14"/>
  <c r="L59" i="14"/>
  <c r="R59" i="14" s="1"/>
  <c r="L56" i="14"/>
  <c r="R56" i="14" s="1"/>
  <c r="Q56" i="14"/>
  <c r="L30" i="14"/>
  <c r="R30" i="14" s="1"/>
  <c r="Q30" i="14"/>
  <c r="Q46" i="14"/>
  <c r="L46" i="14"/>
  <c r="R46" i="14" s="1"/>
  <c r="L38" i="14"/>
  <c r="R38" i="14" s="1"/>
  <c r="Q38" i="14"/>
  <c r="L48" i="14"/>
  <c r="R48" i="14" s="1"/>
  <c r="Q48" i="14"/>
  <c r="Q39" i="14"/>
  <c r="L39" i="14"/>
  <c r="R39" i="14" s="1"/>
  <c r="L53" i="14"/>
  <c r="R53" i="14" s="1"/>
  <c r="Q53" i="14"/>
  <c r="L18" i="14"/>
  <c r="R18" i="14" s="1"/>
  <c r="Q18" i="14"/>
  <c r="L55" i="14"/>
  <c r="R55" i="14" s="1"/>
  <c r="Q55" i="14"/>
  <c r="L26" i="14"/>
  <c r="R26" i="14" s="1"/>
  <c r="Q26" i="14"/>
  <c r="Q57" i="14"/>
  <c r="L57" i="14"/>
  <c r="R57" i="14" s="1"/>
  <c r="Q33" i="14"/>
  <c r="L33" i="14"/>
  <c r="R33" i="14" s="1"/>
  <c r="Q41" i="14"/>
  <c r="L41" i="14"/>
  <c r="R41" i="14" s="1"/>
  <c r="Q29" i="14"/>
  <c r="L29" i="14"/>
  <c r="R29" i="14" s="1"/>
  <c r="Q50" i="14"/>
  <c r="L50" i="14"/>
  <c r="R50" i="14" s="1"/>
  <c r="Q36" i="14"/>
  <c r="L36" i="14"/>
  <c r="R36" i="14" s="1"/>
  <c r="L28" i="14"/>
  <c r="R28" i="14" s="1"/>
  <c r="Q28" i="14"/>
  <c r="L19" i="14"/>
  <c r="R19" i="14" s="1"/>
  <c r="Q19" i="14"/>
  <c r="L58" i="14"/>
  <c r="R58" i="14" s="1"/>
  <c r="Q58" i="14"/>
  <c r="L60" i="14"/>
  <c r="R60" i="14" s="1"/>
  <c r="Q60" i="14"/>
  <c r="L42" i="14"/>
  <c r="R42" i="14" s="1"/>
  <c r="Q42" i="14"/>
  <c r="X2" i="16"/>
  <c r="F3" i="14"/>
  <c r="G3" i="14"/>
  <c r="F8" i="14"/>
  <c r="F16" i="14"/>
  <c r="F14" i="14"/>
  <c r="F7" i="14"/>
  <c r="F13" i="14"/>
  <c r="F15" i="14"/>
  <c r="F5" i="14"/>
  <c r="F17" i="14"/>
  <c r="F4" i="14"/>
  <c r="F6" i="14"/>
  <c r="F9" i="14"/>
  <c r="F10" i="14"/>
  <c r="F12" i="14"/>
  <c r="F11" i="14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28" i="2"/>
  <c r="M21" i="2"/>
  <c r="M22" i="2"/>
  <c r="M23" i="2"/>
  <c r="M24" i="2"/>
  <c r="M25" i="2"/>
  <c r="M26" i="2"/>
  <c r="M27" i="2"/>
  <c r="M20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4" i="2"/>
  <c r="B3" i="2" a="1"/>
  <c r="H3" i="2" a="1"/>
  <c r="H33" i="2" a="1"/>
  <c r="C22" i="2" a="1"/>
  <c r="G22" i="2" a="1"/>
  <c r="D33" i="2" a="1"/>
  <c r="Q15" i="14" l="1"/>
  <c r="Q17" i="14"/>
  <c r="Q16" i="14"/>
  <c r="Q14" i="14"/>
  <c r="Q12" i="14"/>
  <c r="Q10" i="14"/>
  <c r="Q9" i="14"/>
  <c r="Q6" i="14"/>
  <c r="Q8" i="14"/>
  <c r="Q13" i="14"/>
  <c r="Q7" i="14"/>
  <c r="Q11" i="14"/>
  <c r="L15" i="14"/>
  <c r="R15" i="14" s="1"/>
  <c r="L16" i="14"/>
  <c r="R16" i="14" s="1"/>
  <c r="L17" i="14"/>
  <c r="R17" i="14" s="1"/>
  <c r="L10" i="14"/>
  <c r="R10" i="14" s="1"/>
  <c r="L13" i="14"/>
  <c r="R13" i="14" s="1"/>
  <c r="L8" i="14"/>
  <c r="R8" i="14" s="1"/>
  <c r="L11" i="14"/>
  <c r="R11" i="14" s="1"/>
  <c r="L9" i="14"/>
  <c r="R9" i="14" s="1"/>
  <c r="L6" i="14"/>
  <c r="R6" i="14" s="1"/>
  <c r="L14" i="14"/>
  <c r="R14" i="14" s="1"/>
  <c r="L12" i="14"/>
  <c r="R12" i="14" s="1"/>
  <c r="L7" i="14"/>
  <c r="R7" i="14" s="1"/>
  <c r="H40" i="2"/>
  <c r="J40" i="2" s="1"/>
  <c r="H48" i="2"/>
  <c r="J48" i="2" s="1"/>
  <c r="H56" i="2"/>
  <c r="J56" i="2" s="1"/>
  <c r="H64" i="2"/>
  <c r="J64" i="2" s="1"/>
  <c r="H72" i="2"/>
  <c r="J72" i="2" s="1"/>
  <c r="H33" i="2"/>
  <c r="J33" i="2" s="1"/>
  <c r="H41" i="2"/>
  <c r="J41" i="2" s="1"/>
  <c r="H49" i="2"/>
  <c r="J49" i="2" s="1"/>
  <c r="H57" i="2"/>
  <c r="J57" i="2" s="1"/>
  <c r="H65" i="2"/>
  <c r="J65" i="2" s="1"/>
  <c r="H73" i="2"/>
  <c r="J73" i="2" s="1"/>
  <c r="H34" i="2"/>
  <c r="J34" i="2" s="1"/>
  <c r="H42" i="2"/>
  <c r="J42" i="2" s="1"/>
  <c r="H50" i="2"/>
  <c r="J50" i="2" s="1"/>
  <c r="H58" i="2"/>
  <c r="J58" i="2" s="1"/>
  <c r="H66" i="2"/>
  <c r="J66" i="2" s="1"/>
  <c r="H74" i="2"/>
  <c r="J74" i="2" s="1"/>
  <c r="H35" i="2"/>
  <c r="J35" i="2" s="1"/>
  <c r="H43" i="2"/>
  <c r="J43" i="2" s="1"/>
  <c r="H51" i="2"/>
  <c r="J51" i="2" s="1"/>
  <c r="H59" i="2"/>
  <c r="J59" i="2" s="1"/>
  <c r="H67" i="2"/>
  <c r="J67" i="2" s="1"/>
  <c r="H75" i="2"/>
  <c r="J75" i="2" s="1"/>
  <c r="H36" i="2"/>
  <c r="J36" i="2" s="1"/>
  <c r="H44" i="2"/>
  <c r="J44" i="2" s="1"/>
  <c r="H52" i="2"/>
  <c r="J52" i="2" s="1"/>
  <c r="H60" i="2"/>
  <c r="J60" i="2" s="1"/>
  <c r="H68" i="2"/>
  <c r="J68" i="2" s="1"/>
  <c r="H76" i="2"/>
  <c r="J76" i="2" s="1"/>
  <c r="H37" i="2"/>
  <c r="J37" i="2" s="1"/>
  <c r="H45" i="2"/>
  <c r="J45" i="2" s="1"/>
  <c r="H53" i="2"/>
  <c r="J53" i="2" s="1"/>
  <c r="H61" i="2"/>
  <c r="J61" i="2" s="1"/>
  <c r="H69" i="2"/>
  <c r="J69" i="2" s="1"/>
  <c r="H77" i="2"/>
  <c r="J77" i="2" s="1"/>
  <c r="H38" i="2"/>
  <c r="J38" i="2" s="1"/>
  <c r="H46" i="2"/>
  <c r="J46" i="2" s="1"/>
  <c r="H54" i="2"/>
  <c r="J54" i="2" s="1"/>
  <c r="H62" i="2"/>
  <c r="J62" i="2" s="1"/>
  <c r="H70" i="2"/>
  <c r="J70" i="2" s="1"/>
  <c r="H39" i="2"/>
  <c r="J39" i="2" s="1"/>
  <c r="H47" i="2"/>
  <c r="J47" i="2" s="1"/>
  <c r="H55" i="2"/>
  <c r="J55" i="2" s="1"/>
  <c r="H63" i="2"/>
  <c r="J63" i="2" s="1"/>
  <c r="H71" i="2"/>
  <c r="J71" i="2" s="1"/>
  <c r="D40" i="2"/>
  <c r="N35" i="2" s="1"/>
  <c r="D48" i="2"/>
  <c r="N43" i="2" s="1"/>
  <c r="D56" i="2"/>
  <c r="N51" i="2" s="1"/>
  <c r="D64" i="2"/>
  <c r="N59" i="2" s="1"/>
  <c r="D72" i="2"/>
  <c r="N67" i="2" s="1"/>
  <c r="D33" i="2"/>
  <c r="N28" i="2" s="1"/>
  <c r="D41" i="2"/>
  <c r="N36" i="2" s="1"/>
  <c r="D49" i="2"/>
  <c r="N44" i="2" s="1"/>
  <c r="D57" i="2"/>
  <c r="N52" i="2" s="1"/>
  <c r="D65" i="2"/>
  <c r="N60" i="2" s="1"/>
  <c r="D73" i="2"/>
  <c r="N68" i="2" s="1"/>
  <c r="D34" i="2"/>
  <c r="N29" i="2" s="1"/>
  <c r="D42" i="2"/>
  <c r="N37" i="2" s="1"/>
  <c r="D50" i="2"/>
  <c r="N45" i="2" s="1"/>
  <c r="D58" i="2"/>
  <c r="N53" i="2" s="1"/>
  <c r="D66" i="2"/>
  <c r="N61" i="2" s="1"/>
  <c r="D74" i="2"/>
  <c r="N69" i="2" s="1"/>
  <c r="D35" i="2"/>
  <c r="N30" i="2" s="1"/>
  <c r="D43" i="2"/>
  <c r="N38" i="2" s="1"/>
  <c r="D51" i="2"/>
  <c r="N46" i="2" s="1"/>
  <c r="D59" i="2"/>
  <c r="N54" i="2" s="1"/>
  <c r="D67" i="2"/>
  <c r="N62" i="2" s="1"/>
  <c r="D75" i="2"/>
  <c r="N70" i="2" s="1"/>
  <c r="D36" i="2"/>
  <c r="N31" i="2" s="1"/>
  <c r="D44" i="2"/>
  <c r="N39" i="2" s="1"/>
  <c r="D52" i="2"/>
  <c r="N47" i="2" s="1"/>
  <c r="D60" i="2"/>
  <c r="N55" i="2" s="1"/>
  <c r="D68" i="2"/>
  <c r="N63" i="2" s="1"/>
  <c r="D76" i="2"/>
  <c r="N71" i="2" s="1"/>
  <c r="D37" i="2"/>
  <c r="N32" i="2" s="1"/>
  <c r="D45" i="2"/>
  <c r="N40" i="2" s="1"/>
  <c r="D53" i="2"/>
  <c r="N48" i="2" s="1"/>
  <c r="D61" i="2"/>
  <c r="N56" i="2" s="1"/>
  <c r="D69" i="2"/>
  <c r="N64" i="2" s="1"/>
  <c r="D77" i="2"/>
  <c r="N72" i="2" s="1"/>
  <c r="D38" i="2"/>
  <c r="N33" i="2" s="1"/>
  <c r="D46" i="2"/>
  <c r="N41" i="2" s="1"/>
  <c r="D54" i="2"/>
  <c r="N49" i="2" s="1"/>
  <c r="D62" i="2"/>
  <c r="N57" i="2" s="1"/>
  <c r="D70" i="2"/>
  <c r="N65" i="2" s="1"/>
  <c r="D39" i="2"/>
  <c r="N34" i="2" s="1"/>
  <c r="D47" i="2"/>
  <c r="N42" i="2" s="1"/>
  <c r="D55" i="2"/>
  <c r="N50" i="2" s="1"/>
  <c r="D63" i="2"/>
  <c r="N58" i="2" s="1"/>
  <c r="D71" i="2"/>
  <c r="N66" i="2" s="1"/>
  <c r="G29" i="2"/>
  <c r="J29" i="2" s="1"/>
  <c r="G22" i="2"/>
  <c r="J22" i="2" s="1"/>
  <c r="G23" i="2"/>
  <c r="J23" i="2" s="1"/>
  <c r="G24" i="2"/>
  <c r="J24" i="2" s="1"/>
  <c r="G25" i="2"/>
  <c r="J25" i="2" s="1"/>
  <c r="G26" i="2"/>
  <c r="J26" i="2" s="1"/>
  <c r="G27" i="2"/>
  <c r="J27" i="2" s="1"/>
  <c r="G28" i="2"/>
  <c r="J28" i="2" s="1"/>
  <c r="C29" i="2"/>
  <c r="B29" i="2" s="1"/>
  <c r="C22" i="2"/>
  <c r="C23" i="2"/>
  <c r="C24" i="2"/>
  <c r="C25" i="2"/>
  <c r="C26" i="2"/>
  <c r="C27" i="2"/>
  <c r="C28" i="2"/>
  <c r="H10" i="2"/>
  <c r="J10" i="2" s="1"/>
  <c r="H18" i="2"/>
  <c r="J18" i="2" s="1"/>
  <c r="H3" i="2"/>
  <c r="J3" i="2" s="1"/>
  <c r="H11" i="2"/>
  <c r="J11" i="2" s="1"/>
  <c r="H4" i="2"/>
  <c r="J4" i="2" s="1"/>
  <c r="H12" i="2"/>
  <c r="J12" i="2" s="1"/>
  <c r="H5" i="2"/>
  <c r="J5" i="2" s="1"/>
  <c r="H13" i="2"/>
  <c r="J13" i="2" s="1"/>
  <c r="H6" i="2"/>
  <c r="J6" i="2" s="1"/>
  <c r="H14" i="2"/>
  <c r="J14" i="2" s="1"/>
  <c r="H7" i="2"/>
  <c r="J7" i="2" s="1"/>
  <c r="H15" i="2"/>
  <c r="J15" i="2" s="1"/>
  <c r="H8" i="2"/>
  <c r="J8" i="2" s="1"/>
  <c r="H16" i="2"/>
  <c r="J16" i="2" s="1"/>
  <c r="H9" i="2"/>
  <c r="J9" i="2" s="1"/>
  <c r="H17" i="2"/>
  <c r="J17" i="2" s="1"/>
  <c r="B10" i="2"/>
  <c r="C10" i="2" s="1"/>
  <c r="B18" i="2"/>
  <c r="B3" i="2"/>
  <c r="C3" i="2" s="1"/>
  <c r="B11" i="2"/>
  <c r="C11" i="2" s="1"/>
  <c r="B4" i="2"/>
  <c r="C4" i="2" s="1"/>
  <c r="B12" i="2"/>
  <c r="C12" i="2" s="1"/>
  <c r="B5" i="2"/>
  <c r="C5" i="2" s="1"/>
  <c r="B13" i="2"/>
  <c r="C13" i="2" s="1"/>
  <c r="B6" i="2"/>
  <c r="C6" i="2" s="1"/>
  <c r="B14" i="2"/>
  <c r="C14" i="2" s="1"/>
  <c r="B7" i="2"/>
  <c r="C7" i="2" s="1"/>
  <c r="B15" i="2"/>
  <c r="B8" i="2"/>
  <c r="C8" i="2" s="1"/>
  <c r="B16" i="2"/>
  <c r="B9" i="2"/>
  <c r="C9" i="2" s="1"/>
  <c r="B17" i="2"/>
  <c r="C16" i="2"/>
  <c r="D28" i="2"/>
  <c r="D22" i="2"/>
  <c r="D25" i="2"/>
  <c r="D23" i="2"/>
  <c r="D29" i="2"/>
  <c r="D27" i="2"/>
  <c r="D24" i="2"/>
  <c r="D26" i="2"/>
  <c r="C15" i="2"/>
  <c r="B28" i="2" l="1"/>
  <c r="F5" i="2"/>
  <c r="E5" i="2"/>
  <c r="F9" i="2"/>
  <c r="E9" i="2"/>
  <c r="F16" i="2"/>
  <c r="E16" i="2"/>
  <c r="F8" i="2"/>
  <c r="E8" i="2"/>
  <c r="F15" i="2"/>
  <c r="E15" i="2"/>
  <c r="E3" i="2"/>
  <c r="F3" i="2"/>
  <c r="F12" i="2"/>
  <c r="E12" i="2"/>
  <c r="E4" i="2"/>
  <c r="F4" i="2"/>
  <c r="F11" i="2"/>
  <c r="E11" i="2"/>
  <c r="F7" i="2"/>
  <c r="E7" i="2"/>
  <c r="F14" i="2"/>
  <c r="E14" i="2"/>
  <c r="C18" i="2"/>
  <c r="F6" i="2"/>
  <c r="E6" i="2"/>
  <c r="F10" i="2"/>
  <c r="E10" i="2"/>
  <c r="F13" i="2"/>
  <c r="E13" i="2"/>
  <c r="N26" i="2"/>
  <c r="N27" i="2"/>
  <c r="P68" i="2"/>
  <c r="P70" i="2"/>
  <c r="P72" i="2"/>
  <c r="P71" i="2"/>
  <c r="P69" i="2"/>
  <c r="C17" i="2"/>
  <c r="I28" i="2"/>
  <c r="Y4" i="16"/>
  <c r="Y8" i="16"/>
  <c r="Y7" i="16"/>
  <c r="Y5" i="16"/>
  <c r="L7" i="16"/>
  <c r="I18" i="2"/>
  <c r="L8" i="16"/>
  <c r="L6" i="16"/>
  <c r="I29" i="2"/>
  <c r="Y6" i="16"/>
  <c r="Q5" i="14" l="1"/>
  <c r="L5" i="14"/>
  <c r="R5" i="14" s="1"/>
  <c r="L3" i="14"/>
  <c r="R3" i="14" s="1"/>
  <c r="Q3" i="14"/>
  <c r="F17" i="2"/>
  <c r="E17" i="2"/>
  <c r="Q4" i="14"/>
  <c r="L4" i="14"/>
  <c r="R4" i="14" s="1"/>
  <c r="E18" i="2"/>
  <c r="F18" i="2"/>
  <c r="D18" i="2"/>
  <c r="N19" i="2"/>
  <c r="P26" i="2"/>
  <c r="O26" i="2"/>
  <c r="P27" i="2"/>
  <c r="O27" i="2"/>
  <c r="O19" i="2"/>
  <c r="P19" i="2"/>
  <c r="B22" i="2" l="1"/>
  <c r="N20" i="2" l="1"/>
  <c r="B23" i="2"/>
  <c r="N21" i="2" l="1"/>
  <c r="B24" i="2"/>
  <c r="N22" i="2" l="1"/>
  <c r="B25" i="2"/>
  <c r="N23" i="2" l="1"/>
  <c r="B26" i="2"/>
  <c r="N24" i="2" l="1"/>
  <c r="B27" i="2"/>
  <c r="N25" i="2" l="1"/>
  <c r="N4" i="2" l="1"/>
  <c r="N5" i="2"/>
  <c r="N8" i="2"/>
  <c r="N13" i="2"/>
  <c r="N7" i="2"/>
  <c r="N6" i="2"/>
  <c r="N10" i="2"/>
  <c r="N16" i="2"/>
  <c r="N18" i="2"/>
  <c r="N12" i="2"/>
  <c r="N15" i="2"/>
  <c r="N11" i="2"/>
  <c r="N9" i="2"/>
  <c r="N14" i="2"/>
  <c r="N17" i="2"/>
  <c r="P24" i="2" l="1"/>
  <c r="P21" i="2"/>
  <c r="P23" i="2"/>
  <c r="P20" i="2"/>
  <c r="P25" i="2"/>
  <c r="P22" i="2"/>
  <c r="D9" i="2"/>
  <c r="D12" i="2"/>
  <c r="D3" i="2"/>
  <c r="D13" i="2"/>
  <c r="D8" i="2"/>
  <c r="D6" i="2"/>
  <c r="D10" i="2"/>
  <c r="D14" i="2"/>
  <c r="D7" i="2"/>
  <c r="D17" i="2"/>
  <c r="D15" i="2"/>
  <c r="D16" i="2"/>
  <c r="D5" i="2"/>
  <c r="D11" i="2"/>
  <c r="D4" i="2"/>
  <c r="I26" i="2"/>
  <c r="I24" i="2"/>
  <c r="I23" i="2"/>
  <c r="I22" i="2"/>
  <c r="I31" i="2"/>
  <c r="I60" i="2"/>
  <c r="I27" i="2"/>
  <c r="I65" i="2"/>
  <c r="I25" i="2"/>
  <c r="I70" i="2"/>
  <c r="I56" i="2"/>
  <c r="I35" i="2"/>
  <c r="I47" i="2"/>
  <c r="I45" i="2"/>
  <c r="I76" i="2"/>
  <c r="I74" i="2"/>
  <c r="I62" i="2"/>
  <c r="I53" i="2"/>
  <c r="I37" i="2"/>
  <c r="I15" i="2"/>
  <c r="I64" i="2"/>
  <c r="I48" i="2"/>
  <c r="I33" i="2"/>
  <c r="I39" i="2"/>
  <c r="I16" i="2"/>
  <c r="I71" i="2"/>
  <c r="I40" i="2"/>
  <c r="I52" i="2"/>
  <c r="I77" i="2"/>
  <c r="I34" i="2"/>
  <c r="I42" i="2"/>
  <c r="I67" i="2"/>
  <c r="I59" i="2"/>
  <c r="I41" i="2"/>
  <c r="I17" i="2"/>
  <c r="I68" i="2"/>
  <c r="I72" i="2"/>
  <c r="I75" i="2"/>
  <c r="I69" i="2"/>
  <c r="I54" i="2"/>
  <c r="I38" i="2"/>
  <c r="I46" i="2"/>
  <c r="I44" i="2"/>
  <c r="I55" i="2"/>
  <c r="I66" i="2"/>
  <c r="I51" i="2"/>
  <c r="I36" i="2"/>
  <c r="I49" i="2"/>
  <c r="I73" i="2"/>
  <c r="I63" i="2"/>
  <c r="I61" i="2"/>
  <c r="I57" i="2"/>
  <c r="I58" i="2"/>
  <c r="I50" i="2"/>
  <c r="I43" i="2"/>
  <c r="O72" i="2" l="1"/>
  <c r="O68" i="2"/>
  <c r="O70" i="2"/>
  <c r="O71" i="2"/>
  <c r="O69" i="2"/>
  <c r="O29" i="2"/>
  <c r="O35" i="2"/>
  <c r="O52" i="2"/>
  <c r="O49" i="2"/>
  <c r="O43" i="2"/>
  <c r="O59" i="2"/>
  <c r="O30" i="2"/>
  <c r="O34" i="2"/>
  <c r="O44" i="2"/>
  <c r="O33" i="2"/>
  <c r="O40" i="2"/>
  <c r="O39" i="2"/>
  <c r="O54" i="2"/>
  <c r="O50" i="2"/>
  <c r="O56" i="2"/>
  <c r="O58" i="2"/>
  <c r="O37" i="2"/>
  <c r="O45" i="2"/>
  <c r="O55" i="2"/>
  <c r="O46" i="2"/>
  <c r="O36" i="2"/>
  <c r="O28" i="2"/>
  <c r="O41" i="2"/>
  <c r="O51" i="2"/>
  <c r="O53" i="2"/>
  <c r="O57" i="2"/>
  <c r="O31" i="2"/>
  <c r="O48" i="2"/>
  <c r="O38" i="2"/>
  <c r="O32" i="2"/>
  <c r="O47" i="2"/>
  <c r="O42" i="2"/>
  <c r="O62" i="2"/>
  <c r="O67" i="2"/>
  <c r="O21" i="2"/>
  <c r="O63" i="2"/>
  <c r="O25" i="2"/>
  <c r="O64" i="2"/>
  <c r="O60" i="2"/>
  <c r="O65" i="2"/>
  <c r="O23" i="2"/>
  <c r="O61" i="2"/>
  <c r="O24" i="2"/>
  <c r="O22" i="2"/>
  <c r="O66" i="2"/>
  <c r="O20" i="2"/>
  <c r="O18" i="2"/>
  <c r="O17" i="2"/>
  <c r="O16" i="2"/>
  <c r="P18" i="2"/>
  <c r="P17" i="2"/>
  <c r="P16" i="2"/>
  <c r="I14" i="2"/>
  <c r="I12" i="2"/>
  <c r="I5" i="2"/>
  <c r="I6" i="2"/>
  <c r="I11" i="2"/>
  <c r="I9" i="2"/>
  <c r="I3" i="2"/>
  <c r="I8" i="2"/>
  <c r="I10" i="2"/>
  <c r="I4" i="2"/>
  <c r="I13" i="2"/>
  <c r="I7" i="2"/>
  <c r="O14" i="2" l="1"/>
  <c r="O13" i="2"/>
  <c r="O4" i="2"/>
  <c r="O9" i="2"/>
  <c r="O5" i="2"/>
  <c r="O6" i="2"/>
  <c r="O10" i="2"/>
  <c r="O11" i="2"/>
  <c r="O15" i="2"/>
  <c r="O8" i="2"/>
  <c r="O7" i="2"/>
  <c r="O12" i="2"/>
  <c r="P30" i="2"/>
  <c r="P32" i="2"/>
  <c r="P36" i="2"/>
  <c r="P40" i="2"/>
  <c r="P44" i="2"/>
  <c r="P48" i="2"/>
  <c r="P52" i="2"/>
  <c r="P56" i="2"/>
  <c r="P60" i="2"/>
  <c r="P64" i="2"/>
  <c r="P31" i="2"/>
  <c r="P35" i="2"/>
  <c r="P39" i="2"/>
  <c r="P43" i="2"/>
  <c r="P47" i="2"/>
  <c r="P51" i="2"/>
  <c r="P55" i="2"/>
  <c r="P59" i="2"/>
  <c r="P63" i="2"/>
  <c r="P67" i="2"/>
  <c r="P28" i="2"/>
  <c r="P34" i="2"/>
  <c r="P38" i="2"/>
  <c r="P42" i="2"/>
  <c r="P46" i="2"/>
  <c r="P50" i="2"/>
  <c r="P54" i="2"/>
  <c r="P58" i="2"/>
  <c r="P62" i="2"/>
  <c r="P66" i="2"/>
  <c r="P29" i="2"/>
  <c r="P33" i="2"/>
  <c r="P37" i="2"/>
  <c r="P41" i="2"/>
  <c r="P45" i="2"/>
  <c r="P49" i="2"/>
  <c r="P53" i="2"/>
  <c r="P57" i="2"/>
  <c r="P61" i="2"/>
  <c r="P65" i="2"/>
  <c r="P14" i="2"/>
  <c r="P13" i="2"/>
  <c r="P4" i="2"/>
  <c r="P9" i="2"/>
  <c r="P5" i="2"/>
  <c r="P6" i="2"/>
  <c r="P10" i="2"/>
  <c r="P11" i="2"/>
  <c r="P15" i="2"/>
  <c r="P8" i="2"/>
  <c r="P7" i="2"/>
  <c r="P12" i="2"/>
  <c r="Q3" i="2" a="1"/>
  <c r="S3" i="2" a="1"/>
  <c r="R3" i="2" a="1"/>
  <c r="Q50" i="2" l="1"/>
  <c r="Q43" i="2"/>
  <c r="Q36" i="2"/>
  <c r="Q29" i="2"/>
  <c r="Q22" i="2"/>
  <c r="Q15" i="2"/>
  <c r="Q8" i="2"/>
  <c r="Q9" i="2"/>
  <c r="Q10" i="2"/>
  <c r="Q11" i="2"/>
  <c r="Q12" i="2"/>
  <c r="Q13" i="2"/>
  <c r="Q14" i="2"/>
  <c r="Q23" i="2"/>
  <c r="Q24" i="2"/>
  <c r="Q33" i="2"/>
  <c r="Q18" i="2"/>
  <c r="Q19" i="2"/>
  <c r="Q20" i="2"/>
  <c r="Q21" i="2"/>
  <c r="Q30" i="2"/>
  <c r="Q31" i="2"/>
  <c r="Q32" i="2"/>
  <c r="Q41" i="2"/>
  <c r="Q26" i="2"/>
  <c r="Q27" i="2"/>
  <c r="Q28" i="2"/>
  <c r="Q37" i="2"/>
  <c r="Q38" i="2"/>
  <c r="Q39" i="2"/>
  <c r="Q40" i="2"/>
  <c r="Q49" i="2"/>
  <c r="Q42" i="2"/>
  <c r="Q4" i="2"/>
  <c r="Q61" i="2"/>
  <c r="Q47" i="2"/>
  <c r="Q17" i="2"/>
  <c r="Q58" i="2"/>
  <c r="Q44" i="2"/>
  <c r="Q69" i="2"/>
  <c r="Q55" i="2"/>
  <c r="Q25" i="2"/>
  <c r="Q66" i="2"/>
  <c r="Q52" i="2"/>
  <c r="Q6" i="2"/>
  <c r="Q63" i="2"/>
  <c r="Q57" i="2"/>
  <c r="Q3" i="2"/>
  <c r="Q60" i="2"/>
  <c r="Q46" i="2"/>
  <c r="Q71" i="2"/>
  <c r="Q65" i="2"/>
  <c r="Q35" i="2"/>
  <c r="Q68" i="2"/>
  <c r="Q54" i="2"/>
  <c r="Q16" i="2"/>
  <c r="Q51" i="2"/>
  <c r="Q5" i="2"/>
  <c r="Q62" i="2"/>
  <c r="Q48" i="2"/>
  <c r="Q59" i="2"/>
  <c r="Q45" i="2"/>
  <c r="Q70" i="2"/>
  <c r="Q56" i="2"/>
  <c r="Q34" i="2"/>
  <c r="Q67" i="2"/>
  <c r="Q53" i="2"/>
  <c r="Q7" i="2"/>
  <c r="Q64" i="2"/>
  <c r="R26" i="2"/>
  <c r="R19" i="2"/>
  <c r="R12" i="2"/>
  <c r="R5" i="2"/>
  <c r="R69" i="2"/>
  <c r="R62" i="2"/>
  <c r="R55" i="2"/>
  <c r="R48" i="2"/>
  <c r="R49" i="2"/>
  <c r="R50" i="2"/>
  <c r="R51" i="2"/>
  <c r="R52" i="2"/>
  <c r="R53" i="2"/>
  <c r="R54" i="2"/>
  <c r="R63" i="2"/>
  <c r="R64" i="2"/>
  <c r="R58" i="2"/>
  <c r="R59" i="2"/>
  <c r="R60" i="2"/>
  <c r="R61" i="2"/>
  <c r="R70" i="2"/>
  <c r="R71" i="2"/>
  <c r="R9" i="2"/>
  <c r="R66" i="2"/>
  <c r="R67" i="2"/>
  <c r="R68" i="2"/>
  <c r="R6" i="2"/>
  <c r="R7" i="2"/>
  <c r="R8" i="2"/>
  <c r="R17" i="2"/>
  <c r="R10" i="2"/>
  <c r="R43" i="2"/>
  <c r="R29" i="2"/>
  <c r="R15" i="2"/>
  <c r="R40" i="2"/>
  <c r="R18" i="2"/>
  <c r="R4" i="2"/>
  <c r="R37" i="2"/>
  <c r="R23" i="2"/>
  <c r="R56" i="2"/>
  <c r="R34" i="2"/>
  <c r="R20" i="2"/>
  <c r="R45" i="2"/>
  <c r="R31" i="2"/>
  <c r="R25" i="2"/>
  <c r="R42" i="2"/>
  <c r="R28" i="2"/>
  <c r="R14" i="2"/>
  <c r="R39" i="2"/>
  <c r="R33" i="2"/>
  <c r="R22" i="2"/>
  <c r="R47" i="2"/>
  <c r="R65" i="2"/>
  <c r="R3" i="2"/>
  <c r="R36" i="2"/>
  <c r="R41" i="2"/>
  <c r="R11" i="2"/>
  <c r="R44" i="2"/>
  <c r="R30" i="2"/>
  <c r="R16" i="2"/>
  <c r="R57" i="2"/>
  <c r="R27" i="2"/>
  <c r="R13" i="2"/>
  <c r="R38" i="2"/>
  <c r="R24" i="2"/>
  <c r="R21" i="2"/>
  <c r="R46" i="2"/>
  <c r="R32" i="2"/>
  <c r="R35" i="2"/>
  <c r="S66" i="2"/>
  <c r="S59" i="2"/>
  <c r="S52" i="2"/>
  <c r="S45" i="2"/>
  <c r="S38" i="2"/>
  <c r="S31" i="2"/>
  <c r="S24" i="2"/>
  <c r="S25" i="2"/>
  <c r="S18" i="2"/>
  <c r="S19" i="2"/>
  <c r="S20" i="2"/>
  <c r="S21" i="2"/>
  <c r="S22" i="2"/>
  <c r="S23" i="2"/>
  <c r="S32" i="2"/>
  <c r="S41" i="2"/>
  <c r="S26" i="2"/>
  <c r="S27" i="2"/>
  <c r="S28" i="2"/>
  <c r="S29" i="2"/>
  <c r="S30" i="2"/>
  <c r="S39" i="2"/>
  <c r="S40" i="2"/>
  <c r="S49" i="2"/>
  <c r="S34" i="2"/>
  <c r="S35" i="2"/>
  <c r="S36" i="2"/>
  <c r="S37" i="2"/>
  <c r="S46" i="2"/>
  <c r="S47" i="2"/>
  <c r="S48" i="2"/>
  <c r="S57" i="2"/>
  <c r="S11" i="2"/>
  <c r="S68" i="2"/>
  <c r="S54" i="2"/>
  <c r="S8" i="2"/>
  <c r="S43" i="2"/>
  <c r="S5" i="2"/>
  <c r="S62" i="2"/>
  <c r="S16" i="2"/>
  <c r="S51" i="2"/>
  <c r="S13" i="2"/>
  <c r="S70" i="2"/>
  <c r="S56" i="2"/>
  <c r="S10" i="2"/>
  <c r="S67" i="2"/>
  <c r="S53" i="2"/>
  <c r="S7" i="2"/>
  <c r="S64" i="2"/>
  <c r="S42" i="2"/>
  <c r="S4" i="2"/>
  <c r="S61" i="2"/>
  <c r="S15" i="2"/>
  <c r="S9" i="2"/>
  <c r="S50" i="2"/>
  <c r="S12" i="2"/>
  <c r="S69" i="2"/>
  <c r="S55" i="2"/>
  <c r="S17" i="2"/>
  <c r="S58" i="2"/>
  <c r="S44" i="2"/>
  <c r="S6" i="2"/>
  <c r="S63" i="2"/>
  <c r="S33" i="2"/>
  <c r="S3" i="2"/>
  <c r="S60" i="2"/>
  <c r="S14" i="2"/>
  <c r="S71" i="2"/>
  <c r="S65" i="2"/>
  <c r="V9" i="2"/>
  <c r="V17" i="2"/>
  <c r="V7" i="2"/>
  <c r="T11" i="2"/>
  <c r="U20" i="2"/>
  <c r="V28" i="2"/>
  <c r="V6" i="2"/>
  <c r="T19" i="2"/>
  <c r="U19" i="2"/>
  <c r="V47" i="2"/>
  <c r="V29" i="2"/>
  <c r="U17" i="2"/>
  <c r="V54" i="2"/>
  <c r="U24" i="2"/>
  <c r="V16" i="2"/>
  <c r="T48" i="2"/>
  <c r="T62" i="2"/>
  <c r="T61" i="2"/>
  <c r="U15" i="2"/>
  <c r="U11" i="2"/>
  <c r="V67" i="2"/>
  <c r="U38" i="2"/>
  <c r="T71" i="2"/>
  <c r="V46" i="2"/>
  <c r="T53" i="2"/>
  <c r="V26" i="2"/>
  <c r="T70" i="2"/>
  <c r="V61" i="2"/>
  <c r="U70" i="2"/>
  <c r="U39" i="2"/>
  <c r="T25" i="2"/>
  <c r="U59" i="2"/>
  <c r="V49" i="2"/>
  <c r="T54" i="2"/>
  <c r="T16" i="2"/>
  <c r="T6" i="2"/>
  <c r="V33" i="2"/>
  <c r="V45" i="2"/>
  <c r="T52" i="2"/>
  <c r="U49" i="2"/>
  <c r="V24" i="2"/>
  <c r="T51" i="2"/>
  <c r="V21" i="2"/>
  <c r="U51" i="2"/>
  <c r="U30" i="2"/>
  <c r="U8" i="2"/>
  <c r="U53" i="2"/>
  <c r="U16" i="2"/>
  <c r="T20" i="2"/>
  <c r="V37" i="2"/>
  <c r="T69" i="2"/>
  <c r="T58" i="2"/>
  <c r="T34" i="2"/>
  <c r="U21" i="2"/>
  <c r="T8" i="2"/>
  <c r="U54" i="2"/>
  <c r="T22" i="2"/>
  <c r="V63" i="2"/>
  <c r="T10" i="2"/>
  <c r="V43" i="2"/>
  <c r="T38" i="2"/>
  <c r="V15" i="2"/>
  <c r="V25" i="2"/>
  <c r="T12" i="2"/>
  <c r="U33" i="2"/>
  <c r="T7" i="2"/>
  <c r="V56" i="2"/>
  <c r="T27" i="2"/>
  <c r="U61" i="2"/>
  <c r="T24" i="2"/>
  <c r="V35" i="2"/>
  <c r="T66" i="2"/>
  <c r="T67" i="2"/>
  <c r="T57" i="2"/>
  <c r="V23" i="2"/>
  <c r="U43" i="2"/>
  <c r="U71" i="2"/>
  <c r="U25" i="2"/>
  <c r="V36" i="2"/>
  <c r="V19" i="2"/>
  <c r="V27" i="2"/>
  <c r="U18" i="2"/>
  <c r="U3" i="2"/>
  <c r="T49" i="2"/>
  <c r="U66" i="2"/>
  <c r="V70" i="2"/>
  <c r="V53" i="2"/>
  <c r="T68" i="2"/>
  <c r="T43" i="2"/>
  <c r="U37" i="2"/>
  <c r="U6" i="2"/>
  <c r="U55" i="2"/>
  <c r="U34" i="2"/>
  <c r="V68" i="2"/>
  <c r="U31" i="2"/>
  <c r="V69" i="2"/>
  <c r="U28" i="2"/>
  <c r="U36" i="2"/>
  <c r="T9" i="2"/>
  <c r="U63" i="2"/>
  <c r="T4" i="2"/>
  <c r="U27" i="2"/>
  <c r="T35" i="2"/>
  <c r="V5" i="2"/>
  <c r="U46" i="2"/>
  <c r="T56" i="2"/>
  <c r="U40" i="2"/>
  <c r="T30" i="2"/>
  <c r="V41" i="2"/>
  <c r="T28" i="2"/>
  <c r="V40" i="2"/>
  <c r="V65" i="2"/>
  <c r="U22" i="2"/>
  <c r="T55" i="2"/>
  <c r="V38" i="2"/>
  <c r="T15" i="2"/>
  <c r="V60" i="2"/>
  <c r="T45" i="2"/>
  <c r="V71" i="2"/>
  <c r="U58" i="2"/>
  <c r="U7" i="2"/>
  <c r="V57" i="2"/>
  <c r="V42" i="2"/>
  <c r="V20" i="2"/>
  <c r="T21" i="2"/>
  <c r="U44" i="2"/>
  <c r="U10" i="2"/>
  <c r="T26" i="2"/>
  <c r="U41" i="2"/>
  <c r="U23" i="2"/>
  <c r="V11" i="2"/>
  <c r="T13" i="2"/>
  <c r="T47" i="2"/>
  <c r="U45" i="2"/>
  <c r="U67" i="2"/>
  <c r="V22" i="2"/>
  <c r="U48" i="2"/>
  <c r="U52" i="2"/>
  <c r="U29" i="2"/>
  <c r="V3" i="2"/>
  <c r="U4" i="2"/>
  <c r="T46" i="2"/>
  <c r="S3" i="14" a="1"/>
  <c r="V52" i="2"/>
  <c r="U5" i="2"/>
  <c r="T29" i="2"/>
  <c r="U12" i="2"/>
  <c r="V62" i="2"/>
  <c r="V18" i="2"/>
  <c r="V4" i="2"/>
  <c r="T40" i="2"/>
  <c r="V50" i="2"/>
  <c r="T36" i="2"/>
  <c r="V10" i="2"/>
  <c r="U56" i="2"/>
  <c r="T60" i="2"/>
  <c r="V39" i="2"/>
  <c r="U42" i="2"/>
  <c r="U13" i="2"/>
  <c r="U47" i="2"/>
  <c r="T5" i="2"/>
  <c r="U26" i="2"/>
  <c r="T39" i="2"/>
  <c r="U14" i="2"/>
  <c r="T42" i="2"/>
  <c r="T50" i="2"/>
  <c r="U65" i="2"/>
  <c r="T14" i="2"/>
  <c r="V51" i="2"/>
  <c r="U35" i="2"/>
  <c r="T32" i="2"/>
  <c r="V58" i="2"/>
  <c r="U64" i="2"/>
  <c r="T3" i="2"/>
  <c r="T65" i="2"/>
  <c r="V48" i="2"/>
  <c r="V55" i="2"/>
  <c r="U57" i="2"/>
  <c r="V32" i="2"/>
  <c r="U69" i="2"/>
  <c r="V64" i="2"/>
  <c r="T64" i="2"/>
  <c r="U68" i="2"/>
  <c r="T44" i="2"/>
  <c r="V8" i="2"/>
  <c r="T17" i="2"/>
  <c r="T37" i="2"/>
  <c r="V34" i="2"/>
  <c r="U50" i="2"/>
  <c r="U62" i="2"/>
  <c r="U32" i="2"/>
  <c r="T31" i="2"/>
  <c r="T63" i="2"/>
  <c r="T33" i="2"/>
  <c r="V31" i="2"/>
  <c r="V66" i="2"/>
  <c r="V59" i="2"/>
  <c r="U9" i="2"/>
  <c r="T59" i="2"/>
  <c r="T41" i="2"/>
  <c r="V12" i="2"/>
  <c r="V13" i="2"/>
  <c r="V44" i="2"/>
  <c r="U60" i="2"/>
  <c r="T23" i="2"/>
  <c r="T18" i="2"/>
  <c r="V14" i="2"/>
  <c r="V30" i="2"/>
  <c r="C25" i="1"/>
  <c r="C24" i="1"/>
  <c r="S5" i="14" l="1"/>
  <c r="S67" i="14"/>
  <c r="S47" i="14"/>
  <c r="S65" i="14"/>
  <c r="S18" i="14"/>
  <c r="S20" i="14"/>
  <c r="S27" i="14"/>
  <c r="S15" i="14"/>
  <c r="S13" i="14"/>
  <c r="S59" i="14"/>
  <c r="S8" i="14"/>
  <c r="S68" i="14"/>
  <c r="S62" i="14"/>
  <c r="S19" i="14"/>
  <c r="S45" i="14"/>
  <c r="S37" i="14"/>
  <c r="S32" i="14"/>
  <c r="S64" i="14"/>
  <c r="S70" i="14"/>
  <c r="S28" i="14"/>
  <c r="S55" i="14"/>
  <c r="S4" i="14"/>
  <c r="S66" i="14"/>
  <c r="S24" i="14"/>
  <c r="S52" i="14"/>
  <c r="S51" i="14"/>
  <c r="S40" i="14"/>
  <c r="S54" i="14"/>
  <c r="S34" i="14"/>
  <c r="S44" i="14"/>
  <c r="S12" i="14"/>
  <c r="S3" i="14"/>
  <c r="S57" i="14"/>
  <c r="S58" i="14"/>
  <c r="S41" i="14"/>
  <c r="S49" i="14"/>
  <c r="S48" i="14"/>
  <c r="S71" i="14"/>
  <c r="S16" i="14"/>
  <c r="S7" i="14"/>
  <c r="S42" i="14"/>
  <c r="S33" i="14"/>
  <c r="S31" i="14"/>
  <c r="S30" i="14"/>
  <c r="S21" i="14"/>
  <c r="S25" i="14"/>
  <c r="S53" i="14"/>
  <c r="S69" i="14"/>
  <c r="S26" i="14"/>
  <c r="S60" i="14"/>
  <c r="S61" i="14"/>
  <c r="S39" i="14"/>
  <c r="S63" i="14"/>
  <c r="S14" i="14"/>
  <c r="S38" i="14"/>
  <c r="S11" i="14"/>
  <c r="S35" i="14"/>
  <c r="S23" i="14"/>
  <c r="S29" i="14"/>
  <c r="S9" i="14"/>
  <c r="S43" i="14"/>
  <c r="S10" i="14"/>
  <c r="S6" i="14"/>
  <c r="S22" i="14"/>
  <c r="S56" i="14"/>
  <c r="S17" i="14"/>
  <c r="S50" i="14"/>
  <c r="S36" i="14"/>
  <c r="S46" i="14"/>
  <c r="U5" i="14"/>
  <c r="U13" i="14"/>
  <c r="U32" i="14"/>
  <c r="U52" i="14"/>
  <c r="U57" i="14"/>
  <c r="U42" i="14"/>
  <c r="U26" i="14"/>
  <c r="U35" i="14"/>
  <c r="U56" i="14"/>
  <c r="U67" i="14"/>
  <c r="U59" i="14"/>
  <c r="U64" i="14"/>
  <c r="U51" i="14"/>
  <c r="U58" i="14"/>
  <c r="U33" i="14"/>
  <c r="U60" i="14"/>
  <c r="U23" i="14"/>
  <c r="U17" i="14"/>
  <c r="U47" i="14"/>
  <c r="U8" i="14"/>
  <c r="U70" i="14"/>
  <c r="U40" i="14"/>
  <c r="U41" i="14"/>
  <c r="U31" i="14"/>
  <c r="U61" i="14"/>
  <c r="U29" i="14"/>
  <c r="U50" i="14"/>
  <c r="U65" i="14"/>
  <c r="U68" i="14"/>
  <c r="U28" i="14"/>
  <c r="U54" i="14"/>
  <c r="U49" i="14"/>
  <c r="U30" i="14"/>
  <c r="U39" i="14"/>
  <c r="U9" i="14"/>
  <c r="U36" i="14"/>
  <c r="U18" i="14"/>
  <c r="U62" i="14"/>
  <c r="U55" i="14"/>
  <c r="U34" i="14"/>
  <c r="U48" i="14"/>
  <c r="U21" i="14"/>
  <c r="U63" i="14"/>
  <c r="U43" i="14"/>
  <c r="U46" i="14"/>
  <c r="U20" i="14"/>
  <c r="U19" i="14"/>
  <c r="U4" i="14"/>
  <c r="U44" i="14"/>
  <c r="U71" i="14"/>
  <c r="U25" i="14"/>
  <c r="U14" i="14"/>
  <c r="U10" i="14"/>
  <c r="U27" i="14"/>
  <c r="U45" i="14"/>
  <c r="U66" i="14"/>
  <c r="U12" i="14"/>
  <c r="U16" i="14"/>
  <c r="U53" i="14"/>
  <c r="U38" i="14"/>
  <c r="U6" i="14"/>
  <c r="U15" i="14"/>
  <c r="U37" i="14"/>
  <c r="U24" i="14"/>
  <c r="U3" i="14"/>
  <c r="U7" i="14"/>
  <c r="U69" i="14"/>
  <c r="U11" i="14"/>
  <c r="U22" i="14"/>
  <c r="X13" i="14"/>
  <c r="V65" i="14"/>
  <c r="V27" i="14"/>
  <c r="X35" i="14"/>
  <c r="T9" i="14"/>
  <c r="W70" i="14"/>
  <c r="T17" i="14"/>
  <c r="T59" i="14"/>
  <c r="T58" i="14"/>
  <c r="V22" i="14"/>
  <c r="V13" i="14"/>
  <c r="W20" i="14"/>
  <c r="T22" i="14"/>
  <c r="X8" i="14"/>
  <c r="T40" i="14"/>
  <c r="X4" i="14"/>
  <c r="V46" i="14"/>
  <c r="W7" i="14"/>
  <c r="W11" i="14"/>
  <c r="T15" i="14"/>
  <c r="V41" i="14"/>
  <c r="V49" i="14"/>
  <c r="X47" i="14"/>
  <c r="V28" i="14"/>
  <c r="W38" i="14"/>
  <c r="X63" i="14"/>
  <c r="T68" i="14"/>
  <c r="W40" i="14"/>
  <c r="X18" i="14"/>
  <c r="X37" i="14"/>
  <c r="X11" i="14"/>
  <c r="V40" i="14"/>
  <c r="X50" i="14"/>
  <c r="W57" i="14"/>
  <c r="W64" i="14"/>
  <c r="X71" i="14"/>
  <c r="V62" i="14"/>
  <c r="V44" i="14"/>
  <c r="W24" i="14"/>
  <c r="X64" i="14"/>
  <c r="V4" i="14"/>
  <c r="T25" i="14"/>
  <c r="T57" i="14"/>
  <c r="W2" i="2" a="1"/>
  <c r="W35" i="14"/>
  <c r="W59" i="14"/>
  <c r="T70" i="14"/>
  <c r="T50" i="14"/>
  <c r="X17" i="14"/>
  <c r="W42" i="14"/>
  <c r="V63" i="14"/>
  <c r="X55" i="14"/>
  <c r="X28" i="14"/>
  <c r="T12" i="14"/>
  <c r="T16" i="14"/>
  <c r="T41" i="14"/>
  <c r="X5" i="14"/>
  <c r="V6" i="14"/>
  <c r="T64" i="14"/>
  <c r="T8" i="14"/>
  <c r="X20" i="14"/>
  <c r="X23" i="14"/>
  <c r="T49" i="14"/>
  <c r="X33" i="14"/>
  <c r="W30" i="14"/>
  <c r="X25" i="14"/>
  <c r="W12" i="14"/>
  <c r="T29" i="14"/>
  <c r="V8" i="14"/>
  <c r="V50" i="14"/>
  <c r="T51" i="14"/>
  <c r="X57" i="14"/>
  <c r="T44" i="14"/>
  <c r="T65" i="14"/>
  <c r="W26" i="14"/>
  <c r="X26" i="14"/>
  <c r="V26" i="14"/>
  <c r="V38" i="14"/>
  <c r="W21" i="14"/>
  <c r="V37" i="14"/>
  <c r="T26" i="14"/>
  <c r="W19" i="14"/>
  <c r="T34" i="14"/>
  <c r="T23" i="14"/>
  <c r="W27" i="14"/>
  <c r="X30" i="14"/>
  <c r="W52" i="14"/>
  <c r="V33" i="14"/>
  <c r="W62" i="14"/>
  <c r="T24" i="14"/>
  <c r="V35" i="14"/>
  <c r="V67" i="14"/>
  <c r="V19" i="14"/>
  <c r="T38" i="14"/>
  <c r="V48" i="14"/>
  <c r="T21" i="14"/>
  <c r="W43" i="14"/>
  <c r="W13" i="14"/>
  <c r="T63" i="14"/>
  <c r="W53" i="14"/>
  <c r="W47" i="14"/>
  <c r="T27" i="14"/>
  <c r="T4" i="14"/>
  <c r="T28" i="14"/>
  <c r="X56" i="14"/>
  <c r="W67" i="14"/>
  <c r="T30" i="14"/>
  <c r="W51" i="14"/>
  <c r="X53" i="14"/>
  <c r="X52" i="14"/>
  <c r="W14" i="14"/>
  <c r="V9" i="14"/>
  <c r="V17" i="14"/>
  <c r="T61" i="14"/>
  <c r="X70" i="14"/>
  <c r="W69" i="14"/>
  <c r="W8" i="14"/>
  <c r="T37" i="14"/>
  <c r="X54" i="14"/>
  <c r="V52" i="14"/>
  <c r="V57" i="14"/>
  <c r="T39" i="14"/>
  <c r="X39" i="14"/>
  <c r="T3" i="14"/>
  <c r="V12" i="14"/>
  <c r="W46" i="14"/>
  <c r="V69" i="14"/>
  <c r="W61" i="14"/>
  <c r="W37" i="14"/>
  <c r="W32" i="14"/>
  <c r="W4" i="14"/>
  <c r="T11" i="14"/>
  <c r="V43" i="14"/>
  <c r="V60" i="14"/>
  <c r="X22" i="14"/>
  <c r="V61" i="14"/>
  <c r="X9" i="14"/>
  <c r="V7" i="14"/>
  <c r="T47" i="14"/>
  <c r="V66" i="14"/>
  <c r="X41" i="14"/>
  <c r="T46" i="14"/>
  <c r="V45" i="14"/>
  <c r="X21" i="14"/>
  <c r="W25" i="14"/>
  <c r="X43" i="14"/>
  <c r="V68" i="14"/>
  <c r="W56" i="14"/>
  <c r="X29" i="14"/>
  <c r="X46" i="14"/>
  <c r="W66" i="14"/>
  <c r="V29" i="14"/>
  <c r="W45" i="14"/>
  <c r="V23" i="14"/>
  <c r="W22" i="14"/>
  <c r="V36" i="14"/>
  <c r="T10" i="14"/>
  <c r="W31" i="14"/>
  <c r="X38" i="14"/>
  <c r="V14" i="14"/>
  <c r="T33" i="14"/>
  <c r="V32" i="14"/>
  <c r="V64" i="14"/>
  <c r="D16" i="1"/>
  <c r="T42" i="14"/>
  <c r="W10" i="14"/>
  <c r="X7" i="14"/>
  <c r="V11" i="14"/>
  <c r="W36" i="14"/>
  <c r="W68" i="14"/>
  <c r="V59" i="14"/>
  <c r="W63" i="14"/>
  <c r="X48" i="14"/>
  <c r="X42" i="14"/>
  <c r="V70" i="14"/>
  <c r="V56" i="14"/>
  <c r="W44" i="14"/>
  <c r="T18" i="14"/>
  <c r="T14" i="14"/>
  <c r="V3" i="14"/>
  <c r="X24" i="14"/>
  <c r="W65" i="14"/>
  <c r="W5" i="14"/>
  <c r="V34" i="14"/>
  <c r="X16" i="14"/>
  <c r="X6" i="14"/>
  <c r="X59" i="14"/>
  <c r="V71" i="14"/>
  <c r="X34" i="14"/>
  <c r="V58" i="14"/>
  <c r="V15" i="14"/>
  <c r="T43" i="14"/>
  <c r="V10" i="14"/>
  <c r="T67" i="14"/>
  <c r="W54" i="14"/>
  <c r="V39" i="14"/>
  <c r="X69" i="14"/>
  <c r="W29" i="14"/>
  <c r="W58" i="14"/>
  <c r="V47" i="14"/>
  <c r="X40" i="14"/>
  <c r="X68" i="14"/>
  <c r="X45" i="14"/>
  <c r="W33" i="14"/>
  <c r="V20" i="14"/>
  <c r="W18" i="14"/>
  <c r="V51" i="14"/>
  <c r="T60" i="14"/>
  <c r="X3" i="14"/>
  <c r="V30" i="14"/>
  <c r="T19" i="14"/>
  <c r="W49" i="14"/>
  <c r="T13" i="14"/>
  <c r="V31" i="14"/>
  <c r="T31" i="14"/>
  <c r="W41" i="14"/>
  <c r="T48" i="14"/>
  <c r="V42" i="14"/>
  <c r="W55" i="14"/>
  <c r="X61" i="14"/>
  <c r="X67" i="14"/>
  <c r="T69" i="14"/>
  <c r="V55" i="14"/>
  <c r="V16" i="14"/>
  <c r="T53" i="14"/>
  <c r="V5" i="14"/>
  <c r="X19" i="14"/>
  <c r="V24" i="14"/>
  <c r="V25" i="14"/>
  <c r="T36" i="14"/>
  <c r="V18" i="14"/>
  <c r="X65" i="14"/>
  <c r="W34" i="14"/>
  <c r="W39" i="14"/>
  <c r="W71" i="14"/>
  <c r="D27" i="1"/>
  <c r="X49" i="14"/>
  <c r="X60" i="14"/>
  <c r="V21" i="14"/>
  <c r="X15" i="14"/>
  <c r="T71" i="14"/>
  <c r="X66" i="14"/>
  <c r="V53" i="14"/>
  <c r="X14" i="14"/>
  <c r="X32" i="14"/>
  <c r="X31" i="14"/>
  <c r="W50" i="14"/>
  <c r="X36" i="14"/>
  <c r="W48" i="14"/>
  <c r="T32" i="14"/>
  <c r="X44" i="14"/>
  <c r="W60" i="14"/>
  <c r="W6" i="14"/>
  <c r="X51" i="14"/>
  <c r="W28" i="14"/>
  <c r="W16" i="14"/>
  <c r="T35" i="14"/>
  <c r="T56" i="14"/>
  <c r="T66" i="14"/>
  <c r="T55" i="14"/>
  <c r="X27" i="14"/>
  <c r="W9" i="14"/>
  <c r="T52" i="14"/>
  <c r="X62" i="14"/>
  <c r="T5" i="14"/>
  <c r="T7" i="14"/>
  <c r="T20" i="14"/>
  <c r="W17" i="14"/>
  <c r="W15" i="14"/>
  <c r="X10" i="14"/>
  <c r="W3" i="14"/>
  <c r="T54" i="14"/>
  <c r="X12" i="14"/>
  <c r="T45" i="14"/>
  <c r="T62" i="14"/>
  <c r="V54" i="14"/>
  <c r="W23" i="14"/>
  <c r="X58" i="14"/>
  <c r="T6" i="14"/>
  <c r="W51" i="2" l="1"/>
  <c r="W55" i="2"/>
  <c r="W58" i="2"/>
  <c r="W21" i="2"/>
  <c r="W52" i="2"/>
  <c r="W57" i="2"/>
  <c r="W32" i="2"/>
  <c r="W3" i="2"/>
  <c r="W4" i="2"/>
  <c r="W53" i="2"/>
  <c r="W41" i="2"/>
  <c r="W54" i="2"/>
  <c r="W6" i="2"/>
  <c r="W47" i="2"/>
  <c r="W20" i="2"/>
  <c r="W2" i="2"/>
  <c r="W14" i="2"/>
  <c r="W50" i="2"/>
  <c r="W25" i="2"/>
  <c r="W17" i="2"/>
  <c r="W46" i="2"/>
  <c r="W67" i="2"/>
  <c r="W28" i="2"/>
  <c r="W18" i="2"/>
  <c r="W34" i="2"/>
  <c r="W36" i="2"/>
  <c r="W71" i="2"/>
  <c r="W7" i="2"/>
  <c r="W29" i="2"/>
  <c r="W65" i="2"/>
  <c r="W63" i="2"/>
  <c r="W15" i="2"/>
  <c r="W10" i="2"/>
  <c r="W31" i="2"/>
  <c r="W43" i="2"/>
  <c r="W16" i="2"/>
  <c r="W5" i="2"/>
  <c r="W48" i="2"/>
  <c r="W69" i="2"/>
  <c r="W64" i="2"/>
  <c r="W66" i="2"/>
  <c r="W30" i="2"/>
  <c r="W19" i="2"/>
  <c r="W26" i="2"/>
  <c r="W12" i="2"/>
  <c r="W40" i="2"/>
  <c r="W24" i="2"/>
  <c r="W13" i="2"/>
  <c r="W42" i="2"/>
  <c r="W22" i="2"/>
  <c r="W45" i="2"/>
  <c r="W37" i="2"/>
  <c r="W56" i="2"/>
  <c r="W39" i="2"/>
  <c r="W11" i="2"/>
  <c r="W33" i="2"/>
  <c r="W60" i="2"/>
  <c r="W35" i="2"/>
  <c r="W68" i="2"/>
  <c r="W8" i="2"/>
  <c r="W59" i="2"/>
  <c r="W49" i="2"/>
  <c r="W70" i="2"/>
  <c r="W61" i="2"/>
  <c r="W38" i="2"/>
  <c r="W62" i="2"/>
  <c r="W27" i="2"/>
  <c r="W23" i="2"/>
  <c r="W9" i="2"/>
  <c r="W44" i="2"/>
  <c r="D25" i="1"/>
  <c r="D24" i="1"/>
  <c r="I15" i="1"/>
  <c r="I16" i="1"/>
  <c r="Y2" i="14" a="1"/>
  <c r="I27" i="1"/>
  <c r="H24" i="1"/>
  <c r="H25" i="1"/>
  <c r="I25" i="1" s="1"/>
  <c r="Y31" i="14" l="1"/>
  <c r="Y46" i="14"/>
  <c r="Y61" i="14"/>
  <c r="Y5" i="14"/>
  <c r="Y20" i="14"/>
  <c r="Y35" i="14"/>
  <c r="Y50" i="14"/>
  <c r="Y58" i="14"/>
  <c r="Y9" i="14"/>
  <c r="Y24" i="14"/>
  <c r="Y39" i="14"/>
  <c r="Y54" i="14"/>
  <c r="Y69" i="14"/>
  <c r="Y13" i="14"/>
  <c r="Y28" i="14"/>
  <c r="Y43" i="14"/>
  <c r="Y51" i="14"/>
  <c r="Y2" i="14"/>
  <c r="Y17" i="14"/>
  <c r="Y32" i="14"/>
  <c r="Y47" i="14"/>
  <c r="Y62" i="14"/>
  <c r="Y6" i="14"/>
  <c r="Y21" i="14"/>
  <c r="Y36" i="14"/>
  <c r="Y44" i="14"/>
  <c r="Y66" i="14"/>
  <c r="Y10" i="14"/>
  <c r="Y25" i="14"/>
  <c r="Y40" i="14"/>
  <c r="Y55" i="14"/>
  <c r="Y70" i="14"/>
  <c r="Y14" i="14"/>
  <c r="Y29" i="14"/>
  <c r="Y37" i="14"/>
  <c r="Y59" i="14"/>
  <c r="Y3" i="14"/>
  <c r="Y18" i="14"/>
  <c r="Y33" i="14"/>
  <c r="Y48" i="14"/>
  <c r="Y63" i="14"/>
  <c r="Y7" i="14"/>
  <c r="Y22" i="14"/>
  <c r="Y30" i="14"/>
  <c r="Y52" i="14"/>
  <c r="Y67" i="14"/>
  <c r="Y11" i="14"/>
  <c r="Y26" i="14"/>
  <c r="Y41" i="14"/>
  <c r="Y56" i="14"/>
  <c r="Y71" i="14"/>
  <c r="Y15" i="14"/>
  <c r="Y23" i="14"/>
  <c r="Y45" i="14"/>
  <c r="Y60" i="14"/>
  <c r="Y4" i="14"/>
  <c r="Y19" i="14"/>
  <c r="Y34" i="14"/>
  <c r="Y49" i="14"/>
  <c r="Y64" i="14"/>
  <c r="Y8" i="14"/>
  <c r="Y16" i="14"/>
  <c r="Y38" i="14"/>
  <c r="Y53" i="14"/>
  <c r="Y68" i="14"/>
  <c r="Y12" i="14"/>
  <c r="Y27" i="14"/>
  <c r="Y42" i="14"/>
  <c r="Y57" i="14"/>
  <c r="Y65" i="14"/>
  <c r="I24" i="1"/>
  <c r="U4" i="19"/>
  <c r="X6" i="19"/>
  <c r="X46" i="19"/>
  <c r="X32" i="19"/>
  <c r="X37" i="19"/>
  <c r="W15" i="19"/>
  <c r="Y89" i="19"/>
  <c r="X86" i="19"/>
  <c r="U9" i="19"/>
  <c r="W89" i="19"/>
  <c r="Y48" i="19"/>
  <c r="U25" i="19"/>
  <c r="U3" i="19"/>
  <c r="W48" i="19"/>
  <c r="U87" i="19"/>
  <c r="Y62" i="19"/>
  <c r="Y8" i="19"/>
  <c r="W71" i="19"/>
  <c r="W43" i="19"/>
  <c r="X89" i="19"/>
  <c r="X44" i="19"/>
  <c r="Y77" i="19"/>
  <c r="Y88" i="19"/>
  <c r="Y78" i="19"/>
  <c r="Y44" i="19"/>
  <c r="X93" i="19"/>
  <c r="X39" i="19"/>
  <c r="U29" i="19"/>
  <c r="Y69" i="19"/>
  <c r="Y51" i="19"/>
  <c r="Y58" i="19"/>
  <c r="Y36" i="19"/>
  <c r="U8" i="19"/>
  <c r="W66" i="19"/>
  <c r="X88" i="19"/>
  <c r="U24" i="19"/>
  <c r="U45" i="19"/>
  <c r="W37" i="19"/>
  <c r="U76" i="19"/>
  <c r="W57" i="19"/>
  <c r="U89" i="19"/>
  <c r="Y83" i="19"/>
  <c r="U47" i="19"/>
  <c r="X60" i="19"/>
  <c r="Y30" i="19"/>
  <c r="U92" i="19"/>
  <c r="X23" i="19"/>
  <c r="W76" i="19"/>
  <c r="W12" i="19"/>
  <c r="X8" i="19"/>
  <c r="W39" i="19"/>
  <c r="Y21" i="19"/>
  <c r="U37" i="19"/>
  <c r="W83" i="19"/>
  <c r="W77" i="19"/>
  <c r="X56" i="19"/>
  <c r="Y85" i="19"/>
  <c r="X3" i="19"/>
  <c r="W84" i="19"/>
  <c r="U60" i="19"/>
  <c r="U49" i="19"/>
  <c r="X69" i="19"/>
  <c r="W73" i="19"/>
  <c r="X22" i="19"/>
  <c r="U42" i="19"/>
  <c r="X90" i="19"/>
  <c r="X36" i="19"/>
  <c r="U69" i="19"/>
  <c r="W58" i="19"/>
  <c r="X63" i="19"/>
  <c r="X20" i="19"/>
  <c r="W36" i="19"/>
  <c r="Y38" i="19"/>
  <c r="Y18" i="19"/>
  <c r="W13" i="19"/>
  <c r="U30" i="19"/>
  <c r="W85" i="19"/>
  <c r="X38" i="19"/>
  <c r="Y16" i="19"/>
  <c r="X42" i="19"/>
  <c r="U15" i="19"/>
  <c r="W52" i="19"/>
  <c r="U58" i="19"/>
  <c r="W16" i="19"/>
  <c r="X50" i="19"/>
  <c r="U43" i="19"/>
  <c r="U53" i="19"/>
  <c r="W30" i="19"/>
  <c r="W42" i="19"/>
  <c r="U86" i="19"/>
  <c r="Y79" i="19"/>
  <c r="Y17" i="19"/>
  <c r="U44" i="19"/>
  <c r="U63" i="19"/>
  <c r="Y15" i="19"/>
  <c r="X53" i="19"/>
  <c r="Y32" i="19"/>
  <c r="W54" i="19"/>
  <c r="Y53" i="19"/>
  <c r="U93" i="19"/>
  <c r="W6" i="19"/>
  <c r="W32" i="19"/>
  <c r="W59" i="19"/>
  <c r="U19" i="19"/>
  <c r="Y14" i="19"/>
  <c r="X66" i="19"/>
  <c r="X12" i="19"/>
  <c r="W25" i="19"/>
  <c r="U28" i="19"/>
  <c r="W4" i="19"/>
  <c r="W91" i="19"/>
  <c r="U20" i="19"/>
  <c r="Y4" i="19"/>
  <c r="U71" i="19"/>
  <c r="X18" i="19"/>
  <c r="U41" i="19"/>
  <c r="X9" i="19"/>
  <c r="U5" i="19"/>
  <c r="X67" i="19"/>
  <c r="X45" i="19"/>
  <c r="W69" i="19"/>
  <c r="U36" i="19"/>
  <c r="X19" i="19"/>
  <c r="X52" i="19"/>
  <c r="Y3" i="19"/>
  <c r="W93" i="19"/>
  <c r="X77" i="19"/>
  <c r="X81" i="19"/>
  <c r="U81" i="19"/>
  <c r="W70" i="19"/>
  <c r="U55" i="19"/>
  <c r="Y37" i="19"/>
  <c r="X4" i="19"/>
  <c r="Y75" i="19"/>
  <c r="U17" i="19"/>
  <c r="U64" i="19"/>
  <c r="Y50" i="19"/>
  <c r="Y56" i="19"/>
  <c r="X41" i="19"/>
  <c r="Y60" i="19"/>
  <c r="W47" i="19"/>
  <c r="U88" i="19"/>
  <c r="U57" i="19"/>
  <c r="Y59" i="19"/>
  <c r="X13" i="19"/>
  <c r="X35" i="19"/>
  <c r="Y31" i="19"/>
  <c r="U65" i="19"/>
  <c r="Y6" i="19"/>
  <c r="W63" i="19"/>
  <c r="U68" i="19"/>
  <c r="U91" i="19"/>
  <c r="W18" i="19"/>
  <c r="U67" i="19"/>
  <c r="W19" i="19"/>
  <c r="Y47" i="19"/>
  <c r="X76" i="19"/>
  <c r="Y92" i="19"/>
  <c r="W21" i="19"/>
  <c r="X74" i="19"/>
  <c r="U21" i="19"/>
  <c r="X61" i="19"/>
  <c r="Y87" i="19"/>
  <c r="W26" i="19"/>
  <c r="X5" i="19"/>
  <c r="U35" i="19"/>
  <c r="U46" i="19"/>
  <c r="W72" i="19"/>
  <c r="W67" i="19"/>
  <c r="U62" i="19"/>
  <c r="U79" i="19"/>
  <c r="Y63" i="19"/>
  <c r="U14" i="19"/>
  <c r="X58" i="19"/>
  <c r="X87" i="19"/>
  <c r="Y42" i="19"/>
  <c r="Y26" i="19"/>
  <c r="Y64" i="19"/>
  <c r="X24" i="19"/>
  <c r="W62" i="19"/>
  <c r="Y28" i="19"/>
  <c r="W45" i="19"/>
  <c r="W14" i="19"/>
  <c r="X55" i="19"/>
  <c r="U82" i="19"/>
  <c r="X28" i="19"/>
  <c r="U52" i="19"/>
  <c r="U80" i="19"/>
  <c r="X65" i="19"/>
  <c r="X33" i="19"/>
  <c r="Y5" i="19"/>
  <c r="X59" i="19"/>
  <c r="U77" i="19"/>
  <c r="X10" i="19"/>
  <c r="Y35" i="19"/>
  <c r="W41" i="19"/>
  <c r="U74" i="19"/>
  <c r="X48" i="19"/>
  <c r="Y52" i="19"/>
  <c r="W11" i="19"/>
  <c r="U78" i="19"/>
  <c r="X64" i="19"/>
  <c r="X40" i="19"/>
  <c r="Y43" i="19"/>
  <c r="Y90" i="19"/>
  <c r="Y41" i="19"/>
  <c r="Y66" i="19"/>
  <c r="W20" i="19"/>
  <c r="Y27" i="19"/>
  <c r="X73" i="19"/>
  <c r="U66" i="19"/>
  <c r="Y71" i="19"/>
  <c r="Y70" i="19"/>
  <c r="U18" i="19"/>
  <c r="U10" i="19"/>
  <c r="X16" i="19"/>
  <c r="W40" i="19"/>
  <c r="X83" i="19"/>
  <c r="W27" i="19"/>
  <c r="U11" i="19"/>
  <c r="X72" i="19"/>
  <c r="Y61" i="19"/>
  <c r="U38" i="19"/>
  <c r="W34" i="19"/>
  <c r="W82" i="19"/>
  <c r="W28" i="19"/>
  <c r="Y68" i="19"/>
  <c r="U40" i="19"/>
  <c r="W90" i="19"/>
  <c r="Y19" i="19"/>
  <c r="X75" i="19"/>
  <c r="Y81" i="19"/>
  <c r="W74" i="19"/>
  <c r="U59" i="19"/>
  <c r="Y22" i="19"/>
  <c r="U75" i="19"/>
  <c r="Y23" i="19"/>
  <c r="U39" i="19"/>
  <c r="W35" i="19"/>
  <c r="Y45" i="19"/>
  <c r="X15" i="19"/>
  <c r="X91" i="19"/>
  <c r="U48" i="19"/>
  <c r="W23" i="19"/>
  <c r="X82" i="19"/>
  <c r="U54" i="19"/>
  <c r="U13" i="19"/>
  <c r="Y34" i="19"/>
  <c r="U70" i="19"/>
  <c r="X70" i="19"/>
  <c r="W8" i="19"/>
  <c r="X84" i="19"/>
  <c r="W86" i="19"/>
  <c r="W92" i="19"/>
  <c r="X62" i="19"/>
  <c r="U61" i="19"/>
  <c r="Y82" i="19"/>
  <c r="U31" i="19"/>
  <c r="U22" i="19"/>
  <c r="Y49" i="19"/>
  <c r="W10" i="19"/>
  <c r="Y20" i="19"/>
  <c r="U32" i="19"/>
  <c r="X43" i="19"/>
  <c r="W64" i="19"/>
  <c r="W33" i="19"/>
  <c r="Y13" i="19"/>
  <c r="X80" i="19"/>
  <c r="W31" i="19"/>
  <c r="X11" i="19"/>
  <c r="W50" i="19"/>
  <c r="Y25" i="19"/>
  <c r="W17" i="19"/>
  <c r="Y33" i="19"/>
  <c r="W49" i="19"/>
  <c r="Y10" i="19"/>
  <c r="X26" i="19"/>
  <c r="W79" i="19"/>
  <c r="Y72" i="19"/>
  <c r="X49" i="19"/>
  <c r="W80" i="19"/>
  <c r="Y84" i="19"/>
  <c r="U73" i="19"/>
  <c r="W51" i="19"/>
  <c r="Y80" i="19"/>
  <c r="X79" i="19"/>
  <c r="W53" i="19"/>
  <c r="X54" i="19"/>
  <c r="U23" i="19"/>
  <c r="W29" i="19"/>
  <c r="X29" i="19"/>
  <c r="W24" i="19"/>
  <c r="U51" i="19"/>
  <c r="U83" i="19"/>
  <c r="U27" i="19"/>
  <c r="U33" i="19"/>
  <c r="U12" i="19"/>
  <c r="Y39" i="19"/>
  <c r="Y91" i="19"/>
  <c r="Y54" i="19"/>
  <c r="U7" i="19"/>
  <c r="W61" i="19"/>
  <c r="W9" i="19"/>
  <c r="U6" i="19"/>
  <c r="X34" i="19"/>
  <c r="U85" i="19"/>
  <c r="Y12" i="19"/>
  <c r="Y86" i="19"/>
  <c r="W56" i="19"/>
  <c r="W60" i="19"/>
  <c r="X7" i="19"/>
  <c r="X71" i="19"/>
  <c r="Y76" i="19"/>
  <c r="W46" i="19"/>
  <c r="X92" i="19"/>
  <c r="X17" i="19"/>
  <c r="W7" i="19"/>
  <c r="U50" i="19"/>
  <c r="X30" i="19"/>
  <c r="X31" i="19"/>
  <c r="I31" i="1"/>
  <c r="Y46" i="19"/>
  <c r="Y93" i="19"/>
  <c r="W3" i="19"/>
  <c r="X14" i="19"/>
  <c r="U90" i="19"/>
  <c r="Y29" i="19"/>
  <c r="Y73" i="19"/>
  <c r="X25" i="19"/>
  <c r="W68" i="19"/>
  <c r="X85" i="19"/>
  <c r="Y40" i="19"/>
  <c r="X57" i="19"/>
  <c r="U56" i="19"/>
  <c r="W65" i="19"/>
  <c r="U26" i="19"/>
  <c r="Y11" i="19"/>
  <c r="W81" i="19"/>
  <c r="W75" i="19"/>
  <c r="AC5" i="19"/>
  <c r="Y7" i="19"/>
  <c r="X21" i="19"/>
  <c r="W44" i="19"/>
  <c r="W78" i="19"/>
  <c r="U34" i="19"/>
  <c r="W5" i="19"/>
  <c r="Y24" i="19"/>
  <c r="Y57" i="19"/>
  <c r="X27" i="19"/>
  <c r="X68" i="19"/>
  <c r="Y9" i="19"/>
  <c r="W55" i="19"/>
  <c r="Y67" i="19"/>
  <c r="Y74" i="19"/>
  <c r="Y65" i="19"/>
  <c r="Y55" i="19"/>
  <c r="U84" i="19"/>
  <c r="U16" i="19"/>
  <c r="X78" i="19"/>
  <c r="X47" i="19"/>
  <c r="W88" i="19"/>
  <c r="U72" i="19"/>
  <c r="W22" i="19"/>
  <c r="X51" i="19"/>
  <c r="W87" i="19"/>
  <c r="W38" i="19"/>
  <c r="I32" i="1"/>
  <c r="I43" i="1"/>
  <c r="Z2" i="19" a="1"/>
  <c r="H40" i="1"/>
  <c r="H41" i="1"/>
  <c r="I41" i="1" s="1"/>
  <c r="AT11" i="24"/>
  <c r="AT7" i="24"/>
  <c r="AT6" i="24"/>
  <c r="AT8" i="24"/>
  <c r="AT12" i="24"/>
  <c r="AT5" i="24"/>
  <c r="AT2" i="24"/>
  <c r="AT3" i="24"/>
  <c r="AT9" i="24"/>
  <c r="AT10" i="24"/>
  <c r="AT13" i="24"/>
  <c r="AT4" i="24"/>
  <c r="BC3" i="19"/>
  <c r="BC2" i="19"/>
  <c r="BC2363" i="24"/>
  <c r="BC2355" i="24"/>
  <c r="BC2347" i="24"/>
  <c r="BC2339" i="24"/>
  <c r="BC2331" i="24"/>
  <c r="BC2323" i="24"/>
  <c r="BC2315" i="24"/>
  <c r="BC2307" i="24"/>
  <c r="BC2299" i="24"/>
  <c r="BC2291" i="24"/>
  <c r="BC2283" i="24"/>
  <c r="BC2275" i="24"/>
  <c r="BC2267" i="24"/>
  <c r="BC2259" i="24"/>
  <c r="BC2251" i="24"/>
  <c r="BC2243" i="24"/>
  <c r="BC2235" i="24"/>
  <c r="BC2227" i="24"/>
  <c r="BC2219" i="24"/>
  <c r="BC2211" i="24"/>
  <c r="BC2203" i="24"/>
  <c r="BC2195" i="24"/>
  <c r="BC2187" i="24"/>
  <c r="BC2179" i="24"/>
  <c r="BC2171" i="24"/>
  <c r="BC2163" i="24"/>
  <c r="BC2155" i="24"/>
  <c r="BC2147" i="24"/>
  <c r="BC2139" i="24"/>
  <c r="BC2131" i="24"/>
  <c r="BC2123" i="24"/>
  <c r="BC2115" i="24"/>
  <c r="BC2107" i="24"/>
  <c r="BC2099" i="24"/>
  <c r="BC2091" i="24"/>
  <c r="BC2083" i="24"/>
  <c r="BC2075" i="24"/>
  <c r="BC2067" i="24"/>
  <c r="BC2059" i="24"/>
  <c r="BC2051" i="24"/>
  <c r="BC2043" i="24"/>
  <c r="BC2035" i="24"/>
  <c r="BC2027" i="24"/>
  <c r="BC2019" i="24"/>
  <c r="BC2011" i="24"/>
  <c r="BC2003" i="24"/>
  <c r="BC1995" i="24"/>
  <c r="BC1987" i="24"/>
  <c r="BC1979" i="24"/>
  <c r="BC1971" i="24"/>
  <c r="BC1963" i="24"/>
  <c r="BC2366" i="24"/>
  <c r="BC2358" i="24"/>
  <c r="BC2350" i="24"/>
  <c r="BC2342" i="24"/>
  <c r="BC2334" i="24"/>
  <c r="BC2326" i="24"/>
  <c r="BC2318" i="24"/>
  <c r="BC2310" i="24"/>
  <c r="BC2302" i="24"/>
  <c r="BC2294" i="24"/>
  <c r="BC2286" i="24"/>
  <c r="BC2278" i="24"/>
  <c r="BC2270" i="24"/>
  <c r="BC2262" i="24"/>
  <c r="BC2254" i="24"/>
  <c r="BC2246" i="24"/>
  <c r="BC2238" i="24"/>
  <c r="BC2230" i="24"/>
  <c r="BC2222" i="24"/>
  <c r="BC2214" i="24"/>
  <c r="BC2206" i="24"/>
  <c r="BC2198" i="24"/>
  <c r="BC2190" i="24"/>
  <c r="BC2182" i="24"/>
  <c r="BC2174" i="24"/>
  <c r="BC2361" i="24"/>
  <c r="BC2353" i="24"/>
  <c r="BC2345" i="24"/>
  <c r="BC2337" i="24"/>
  <c r="BC2329" i="24"/>
  <c r="BC2321" i="24"/>
  <c r="BC2313" i="24"/>
  <c r="BC2305" i="24"/>
  <c r="BC2297" i="24"/>
  <c r="BC2289" i="24"/>
  <c r="BC2281" i="24"/>
  <c r="BC2273" i="24"/>
  <c r="BC2265" i="24"/>
  <c r="BC2257" i="24"/>
  <c r="BC2249" i="24"/>
  <c r="BC2241" i="24"/>
  <c r="BC2233" i="24"/>
  <c r="BC2225" i="24"/>
  <c r="BC2217" i="24"/>
  <c r="BC2209" i="24"/>
  <c r="BC2201" i="24"/>
  <c r="BC2193" i="24"/>
  <c r="BC2185" i="24"/>
  <c r="BC2177" i="24"/>
  <c r="BC2364" i="24"/>
  <c r="BC2356" i="24"/>
  <c r="BC2348" i="24"/>
  <c r="BC2340" i="24"/>
  <c r="BC2332" i="24"/>
  <c r="BC2324" i="24"/>
  <c r="BC2316" i="24"/>
  <c r="BC2308" i="24"/>
  <c r="BC2300" i="24"/>
  <c r="BC2292" i="24"/>
  <c r="BC2284" i="24"/>
  <c r="BC2276" i="24"/>
  <c r="BC2268" i="24"/>
  <c r="BC2260" i="24"/>
  <c r="BC2252" i="24"/>
  <c r="BC2244" i="24"/>
  <c r="BC2236" i="24"/>
  <c r="BC2228" i="24"/>
  <c r="BC2220" i="24"/>
  <c r="BC2212" i="24"/>
  <c r="BC2359" i="24"/>
  <c r="BC2351" i="24"/>
  <c r="BC2343" i="24"/>
  <c r="BC2335" i="24"/>
  <c r="BC2327" i="24"/>
  <c r="BC2319" i="24"/>
  <c r="BC2311" i="24"/>
  <c r="BC2303" i="24"/>
  <c r="BC2295" i="24"/>
  <c r="BC2287" i="24"/>
  <c r="BC2279" i="24"/>
  <c r="BC2271" i="24"/>
  <c r="BC2362" i="24"/>
  <c r="BC2354" i="24"/>
  <c r="BC2346" i="24"/>
  <c r="BC2338" i="24"/>
  <c r="BC2330" i="24"/>
  <c r="BC2322" i="24"/>
  <c r="BC2314" i="24"/>
  <c r="BC2306" i="24"/>
  <c r="BC2298" i="24"/>
  <c r="BC2290" i="24"/>
  <c r="BC2282" i="24"/>
  <c r="BC2274" i="24"/>
  <c r="BC2266" i="24"/>
  <c r="BC2365" i="24"/>
  <c r="BC2357" i="24"/>
  <c r="BC2349" i="24"/>
  <c r="BC2341" i="24"/>
  <c r="BC2333" i="24"/>
  <c r="BC2325" i="24"/>
  <c r="BC2360" i="24"/>
  <c r="BC2352" i="24"/>
  <c r="BC2344" i="24"/>
  <c r="BC2336" i="24"/>
  <c r="BC2328" i="24"/>
  <c r="BC2320" i="24"/>
  <c r="BC2288" i="24"/>
  <c r="BC2261" i="24"/>
  <c r="BC2245" i="24"/>
  <c r="BC2229" i="24"/>
  <c r="BC2213" i="24"/>
  <c r="BC2207" i="24"/>
  <c r="BC2202" i="24"/>
  <c r="BC2197" i="24"/>
  <c r="BC2192" i="24"/>
  <c r="BC2172" i="24"/>
  <c r="BC2161" i="24"/>
  <c r="BC2152" i="24"/>
  <c r="BC2150" i="24"/>
  <c r="BC2141" i="24"/>
  <c r="BC2130" i="24"/>
  <c r="BC2119" i="24"/>
  <c r="BC2108" i="24"/>
  <c r="BC2097" i="24"/>
  <c r="BC2088" i="24"/>
  <c r="BC2086" i="24"/>
  <c r="BC2077" i="24"/>
  <c r="BC2066" i="24"/>
  <c r="BC2055" i="24"/>
  <c r="BC2044" i="24"/>
  <c r="BC2033" i="24"/>
  <c r="BC2024" i="24"/>
  <c r="BC2022" i="24"/>
  <c r="BC2013" i="24"/>
  <c r="BC2002" i="24"/>
  <c r="BC1991" i="24"/>
  <c r="BC1980" i="24"/>
  <c r="BC1969" i="24"/>
  <c r="BC1960" i="24"/>
  <c r="BC1955" i="24"/>
  <c r="BC1947" i="24"/>
  <c r="BC1939" i="24"/>
  <c r="BC1931" i="24"/>
  <c r="BC1923" i="24"/>
  <c r="BC2293" i="24"/>
  <c r="BC2264" i="24"/>
  <c r="BC2248" i="24"/>
  <c r="BC2232" i="24"/>
  <c r="BC2216" i="24"/>
  <c r="BC2204" i="24"/>
  <c r="BC2199" i="24"/>
  <c r="BC2194" i="24"/>
  <c r="BC2189" i="24"/>
  <c r="BC2184" i="24"/>
  <c r="BC2170" i="24"/>
  <c r="BC2159" i="24"/>
  <c r="BC2148" i="24"/>
  <c r="BC2137" i="24"/>
  <c r="BC2128" i="24"/>
  <c r="BC2126" i="24"/>
  <c r="BC2117" i="24"/>
  <c r="BC2106" i="24"/>
  <c r="BC2095" i="24"/>
  <c r="BC2084" i="24"/>
  <c r="BC2073" i="24"/>
  <c r="BC2064" i="24"/>
  <c r="BC2062" i="24"/>
  <c r="BC2053" i="24"/>
  <c r="BC2042" i="24"/>
  <c r="BC2031" i="24"/>
  <c r="BC2020" i="24"/>
  <c r="BC2312" i="24"/>
  <c r="BC2280" i="24"/>
  <c r="BC2263" i="24"/>
  <c r="BC2247" i="24"/>
  <c r="BC2231" i="24"/>
  <c r="BC2215" i="24"/>
  <c r="BC2196" i="24"/>
  <c r="BC2191" i="24"/>
  <c r="BC2186" i="24"/>
  <c r="BC2181" i="24"/>
  <c r="BC2176" i="24"/>
  <c r="BC2168" i="24"/>
  <c r="BC2166" i="24"/>
  <c r="BC2157" i="24"/>
  <c r="BC2146" i="24"/>
  <c r="BC2135" i="24"/>
  <c r="BC2124" i="24"/>
  <c r="BC2113" i="24"/>
  <c r="BC2104" i="24"/>
  <c r="BC2102" i="24"/>
  <c r="BC2093" i="24"/>
  <c r="BC2082" i="24"/>
  <c r="BC2071" i="24"/>
  <c r="BC2317" i="24"/>
  <c r="BC2285" i="24"/>
  <c r="BC2250" i="24"/>
  <c r="BC2234" i="24"/>
  <c r="BC2218" i="24"/>
  <c r="BC2188" i="24"/>
  <c r="BC2183" i="24"/>
  <c r="BC2178" i="24"/>
  <c r="BC2304" i="24"/>
  <c r="BC2272" i="24"/>
  <c r="BC2253" i="24"/>
  <c r="BC2256" i="24"/>
  <c r="BC2239" i="24"/>
  <c r="BC2208" i="24"/>
  <c r="BC2149" i="24"/>
  <c r="BC2140" i="24"/>
  <c r="BC2114" i="24"/>
  <c r="BC2105" i="24"/>
  <c r="BC2079" i="24"/>
  <c r="BC2070" i="24"/>
  <c r="BC2050" i="24"/>
  <c r="BC2045" i="24"/>
  <c r="BC2040" i="24"/>
  <c r="BC2028" i="24"/>
  <c r="BC2023" i="24"/>
  <c r="BC2018" i="24"/>
  <c r="BC2001" i="24"/>
  <c r="BC1999" i="24"/>
  <c r="BC1997" i="24"/>
  <c r="BC1978" i="24"/>
  <c r="BC1976" i="24"/>
  <c r="BC1952" i="24"/>
  <c r="BC1950" i="24"/>
  <c r="BC1941" i="24"/>
  <c r="BC1930" i="24"/>
  <c r="BC1916" i="24"/>
  <c r="BC1908" i="24"/>
  <c r="BC1900" i="24"/>
  <c r="BC1892" i="24"/>
  <c r="BC1884" i="24"/>
  <c r="BC1876" i="24"/>
  <c r="BC1868" i="24"/>
  <c r="BC1860" i="24"/>
  <c r="BC1852" i="24"/>
  <c r="BC1844" i="24"/>
  <c r="BC1836" i="24"/>
  <c r="BC1828" i="24"/>
  <c r="BC1820" i="24"/>
  <c r="BC1812" i="24"/>
  <c r="BC1804" i="24"/>
  <c r="BC1796" i="24"/>
  <c r="BC1788" i="24"/>
  <c r="BC2296" i="24"/>
  <c r="BC2277" i="24"/>
  <c r="BC2255" i="24"/>
  <c r="BC2226" i="24"/>
  <c r="BC2169" i="24"/>
  <c r="BC2143" i="24"/>
  <c r="BC2134" i="24"/>
  <c r="BC2122" i="24"/>
  <c r="BC2096" i="24"/>
  <c r="BC2087" i="24"/>
  <c r="BC2078" i="24"/>
  <c r="BC2057" i="24"/>
  <c r="BC2052" i="24"/>
  <c r="BC2047" i="24"/>
  <c r="BC2030" i="24"/>
  <c r="BC2025" i="24"/>
  <c r="BC2009" i="24"/>
  <c r="BC2007" i="24"/>
  <c r="BC2005" i="24"/>
  <c r="BC1982" i="24"/>
  <c r="BC1961" i="24"/>
  <c r="BC1959" i="24"/>
  <c r="BC1948" i="24"/>
  <c r="BC1937" i="24"/>
  <c r="BC1928" i="24"/>
  <c r="BC1926" i="24"/>
  <c r="BC1919" i="24"/>
  <c r="BC1911" i="24"/>
  <c r="BC1903" i="24"/>
  <c r="BC1895" i="24"/>
  <c r="BC1887" i="24"/>
  <c r="BC1879" i="24"/>
  <c r="BC2309" i="24"/>
  <c r="BC2237" i="24"/>
  <c r="BC2180" i="24"/>
  <c r="BC2160" i="24"/>
  <c r="BC2151" i="24"/>
  <c r="BC2142" i="24"/>
  <c r="BC2125" i="24"/>
  <c r="BC2116" i="24"/>
  <c r="BC2090" i="24"/>
  <c r="BC2081" i="24"/>
  <c r="BC2069" i="24"/>
  <c r="BC2054" i="24"/>
  <c r="BC2049" i="24"/>
  <c r="BC1990" i="24"/>
  <c r="BC1988" i="24"/>
  <c r="BC1986" i="24"/>
  <c r="BC1984" i="24"/>
  <c r="BC1967" i="24"/>
  <c r="BC1965" i="24"/>
  <c r="BC1957" i="24"/>
  <c r="BC1946" i="24"/>
  <c r="BC1935" i="24"/>
  <c r="BC1924" i="24"/>
  <c r="BC2224" i="24"/>
  <c r="BC2175" i="24"/>
  <c r="BC2154" i="24"/>
  <c r="BC2145" i="24"/>
  <c r="BC2133" i="24"/>
  <c r="BC2110" i="24"/>
  <c r="BC2098" i="24"/>
  <c r="BC2089" i="24"/>
  <c r="BC2223" i="24"/>
  <c r="BC2162" i="24"/>
  <c r="BC2153" i="24"/>
  <c r="BC2210" i="24"/>
  <c r="BC2205" i="24"/>
  <c r="BC2200" i="24"/>
  <c r="BC2221" i="24"/>
  <c r="BC2127" i="24"/>
  <c r="BC2092" i="24"/>
  <c r="BC2080" i="24"/>
  <c r="BC2076" i="24"/>
  <c r="BC2039" i="24"/>
  <c r="BC2016" i="24"/>
  <c r="BC1992" i="24"/>
  <c r="BC1989" i="24"/>
  <c r="BC1956" i="24"/>
  <c r="BC1944" i="24"/>
  <c r="BC1921" i="24"/>
  <c r="BC1909" i="24"/>
  <c r="BC1907" i="24"/>
  <c r="BC1905" i="24"/>
  <c r="BC1877" i="24"/>
  <c r="BC1875" i="24"/>
  <c r="BC1873" i="24"/>
  <c r="BC1871" i="24"/>
  <c r="BC1862" i="24"/>
  <c r="BC1851" i="24"/>
  <c r="BC1840" i="24"/>
  <c r="BC1829" i="24"/>
  <c r="BC1818" i="24"/>
  <c r="BC1809" i="24"/>
  <c r="BC1807" i="24"/>
  <c r="BC1798" i="24"/>
  <c r="BC1787" i="24"/>
  <c r="BC1780" i="24"/>
  <c r="BC1772" i="24"/>
  <c r="BC1764" i="24"/>
  <c r="BC1756" i="24"/>
  <c r="BC1748" i="24"/>
  <c r="BC1740" i="24"/>
  <c r="BC1732" i="24"/>
  <c r="BC1724" i="24"/>
  <c r="BC1716" i="24"/>
  <c r="BC1708" i="24"/>
  <c r="BC1700" i="24"/>
  <c r="BC1692" i="24"/>
  <c r="BC1684" i="24"/>
  <c r="BC1676" i="24"/>
  <c r="BC1668" i="24"/>
  <c r="BC1660" i="24"/>
  <c r="BC1652" i="24"/>
  <c r="BC1644" i="24"/>
  <c r="BC1636" i="24"/>
  <c r="BC1628" i="24"/>
  <c r="BC1620" i="24"/>
  <c r="BC1612" i="24"/>
  <c r="BC1604" i="24"/>
  <c r="BC1596" i="24"/>
  <c r="BC1588" i="24"/>
  <c r="BC1580" i="24"/>
  <c r="BC1572" i="24"/>
  <c r="BC1564" i="24"/>
  <c r="BC1556" i="24"/>
  <c r="BC1548" i="24"/>
  <c r="BC1540" i="24"/>
  <c r="BC1532" i="24"/>
  <c r="BC1524" i="24"/>
  <c r="BC1516" i="24"/>
  <c r="BC1508" i="24"/>
  <c r="BC1500" i="24"/>
  <c r="BC1492" i="24"/>
  <c r="BC1484" i="24"/>
  <c r="BC2301" i="24"/>
  <c r="BC2144" i="24"/>
  <c r="BC2121" i="24"/>
  <c r="BC2109" i="24"/>
  <c r="BC2058" i="24"/>
  <c r="BC2015" i="24"/>
  <c r="BC2012" i="24"/>
  <c r="BC1998" i="24"/>
  <c r="BC1985" i="24"/>
  <c r="BC1975" i="24"/>
  <c r="BC1972" i="24"/>
  <c r="BC1962" i="24"/>
  <c r="BC1938" i="24"/>
  <c r="BC1929" i="24"/>
  <c r="BC1918" i="24"/>
  <c r="BC1898" i="24"/>
  <c r="BC1896" i="24"/>
  <c r="BC1894" i="24"/>
  <c r="BC1869" i="24"/>
  <c r="BC1858" i="24"/>
  <c r="BC1849" i="24"/>
  <c r="BC1847" i="24"/>
  <c r="BC1838" i="24"/>
  <c r="BC1827" i="24"/>
  <c r="BC1816" i="24"/>
  <c r="BC1805" i="24"/>
  <c r="BC1794" i="24"/>
  <c r="BC1785" i="24"/>
  <c r="BC1783" i="24"/>
  <c r="BC1775" i="24"/>
  <c r="BC1767" i="24"/>
  <c r="BC1759" i="24"/>
  <c r="BC1751" i="24"/>
  <c r="BC1743" i="24"/>
  <c r="BC1735" i="24"/>
  <c r="BC1727" i="24"/>
  <c r="BC1719" i="24"/>
  <c r="BC1711" i="24"/>
  <c r="BC1703" i="24"/>
  <c r="BC1695" i="24"/>
  <c r="BC1687" i="24"/>
  <c r="BC1679" i="24"/>
  <c r="BC1671" i="24"/>
  <c r="BC1663" i="24"/>
  <c r="BC1655" i="24"/>
  <c r="BC1647" i="24"/>
  <c r="BC1639" i="24"/>
  <c r="BC1631" i="24"/>
  <c r="BC1623" i="24"/>
  <c r="BC1615" i="24"/>
  <c r="BC1607" i="24"/>
  <c r="BC1599" i="24"/>
  <c r="BC2242" i="24"/>
  <c r="BC2138" i="24"/>
  <c r="BC2103" i="24"/>
  <c r="BC2046" i="24"/>
  <c r="BC2038" i="24"/>
  <c r="BC2034" i="24"/>
  <c r="BC1958" i="24"/>
  <c r="BC1932" i="24"/>
  <c r="BC1920" i="24"/>
  <c r="BC1915" i="24"/>
  <c r="BC1913" i="24"/>
  <c r="BC1885" i="24"/>
  <c r="BC1883" i="24"/>
  <c r="BC1881" i="24"/>
  <c r="BC1867" i="24"/>
  <c r="BC1856" i="24"/>
  <c r="BC1845" i="24"/>
  <c r="BC1834" i="24"/>
  <c r="BC1825" i="24"/>
  <c r="BC1823" i="24"/>
  <c r="BC1814" i="24"/>
  <c r="BC1803" i="24"/>
  <c r="BC1792" i="24"/>
  <c r="BC1778" i="24"/>
  <c r="BC1770" i="24"/>
  <c r="BC1762" i="24"/>
  <c r="BC1754" i="24"/>
  <c r="BC1746" i="24"/>
  <c r="BC1738" i="24"/>
  <c r="BC1730" i="24"/>
  <c r="BC1722" i="24"/>
  <c r="BC1714" i="24"/>
  <c r="BC1706" i="24"/>
  <c r="BC1698" i="24"/>
  <c r="BC1690" i="24"/>
  <c r="BC1682" i="24"/>
  <c r="BC1674" i="24"/>
  <c r="BC1666" i="24"/>
  <c r="BC1658" i="24"/>
  <c r="BC1650" i="24"/>
  <c r="BC1642" i="24"/>
  <c r="BC1634" i="24"/>
  <c r="BC1626" i="24"/>
  <c r="BC1618" i="24"/>
  <c r="BC1610" i="24"/>
  <c r="BC1602" i="24"/>
  <c r="BC1594" i="24"/>
  <c r="BC2240" i="24"/>
  <c r="BC2167" i="24"/>
  <c r="BC2132" i="24"/>
  <c r="BC2120" i="24"/>
  <c r="BC2085" i="24"/>
  <c r="BC2074" i="24"/>
  <c r="BC2065" i="24"/>
  <c r="BC2061" i="24"/>
  <c r="BC2008" i="24"/>
  <c r="BC1994" i="24"/>
  <c r="BC1981" i="24"/>
  <c r="BC1968" i="24"/>
  <c r="BC1949" i="24"/>
  <c r="BC1940" i="24"/>
  <c r="BC1917" i="24"/>
  <c r="BC1906" i="24"/>
  <c r="BC1904" i="24"/>
  <c r="BC1902" i="24"/>
  <c r="BC1874" i="24"/>
  <c r="BC1865" i="24"/>
  <c r="BC1863" i="24"/>
  <c r="BC1854" i="24"/>
  <c r="BC1843" i="24"/>
  <c r="BC1832" i="24"/>
  <c r="BC1821" i="24"/>
  <c r="BC1810" i="24"/>
  <c r="BC2269" i="24"/>
  <c r="BC2165" i="24"/>
  <c r="BC2158" i="24"/>
  <c r="BC2136" i="24"/>
  <c r="BC2118" i="24"/>
  <c r="BC2101" i="24"/>
  <c r="BC2041" i="24"/>
  <c r="BC2037" i="24"/>
  <c r="BC2029" i="24"/>
  <c r="BC2026" i="24"/>
  <c r="BC2014" i="24"/>
  <c r="BC2004" i="24"/>
  <c r="BC1977" i="24"/>
  <c r="BC1974" i="24"/>
  <c r="BC1964" i="24"/>
  <c r="BC1943" i="24"/>
  <c r="BC1934" i="24"/>
  <c r="BC1922" i="24"/>
  <c r="BC1893" i="24"/>
  <c r="BC1891" i="24"/>
  <c r="BC1889" i="24"/>
  <c r="BC1872" i="24"/>
  <c r="BC2173" i="24"/>
  <c r="BC2164" i="24"/>
  <c r="BC2156" i="24"/>
  <c r="BC2100" i="24"/>
  <c r="BC2060" i="24"/>
  <c r="BC2056" i="24"/>
  <c r="BC2017" i="24"/>
  <c r="BC2000" i="24"/>
  <c r="BC1951" i="24"/>
  <c r="BC1942" i="24"/>
  <c r="BC1925" i="24"/>
  <c r="BC1914" i="24"/>
  <c r="BC1912" i="24"/>
  <c r="BC1910" i="24"/>
  <c r="BC1882" i="24"/>
  <c r="BC1880" i="24"/>
  <c r="BC1878" i="24"/>
  <c r="BC1870" i="24"/>
  <c r="BC1859" i="24"/>
  <c r="BC1848" i="24"/>
  <c r="BC1837" i="24"/>
  <c r="BC1826" i="24"/>
  <c r="BC2129" i="24"/>
  <c r="BC2112" i="24"/>
  <c r="BC2094" i="24"/>
  <c r="BC2072" i="24"/>
  <c r="BC2068" i="24"/>
  <c r="BC2036" i="24"/>
  <c r="BC2032" i="24"/>
  <c r="BC2021" i="24"/>
  <c r="BC2010" i="24"/>
  <c r="BC1996" i="24"/>
  <c r="BC1983" i="24"/>
  <c r="BC1973" i="24"/>
  <c r="BC1970" i="24"/>
  <c r="BC1954" i="24"/>
  <c r="BC1945" i="24"/>
  <c r="BC1933" i="24"/>
  <c r="BC1901" i="24"/>
  <c r="BC1899" i="24"/>
  <c r="BC1897" i="24"/>
  <c r="BC2258" i="24"/>
  <c r="BC2111" i="24"/>
  <c r="BC2063" i="24"/>
  <c r="BC2048" i="24"/>
  <c r="BC2006" i="24"/>
  <c r="BC1993" i="24"/>
  <c r="BC1966" i="24"/>
  <c r="BC1953" i="24"/>
  <c r="BC1936" i="24"/>
  <c r="BC1927" i="24"/>
  <c r="BC1855" i="24"/>
  <c r="BC1850" i="24"/>
  <c r="BC1831" i="24"/>
  <c r="BC1789" i="24"/>
  <c r="BC1757" i="24"/>
  <c r="BC1752" i="24"/>
  <c r="BC1747" i="24"/>
  <c r="BC1742" i="24"/>
  <c r="BC1737" i="24"/>
  <c r="BC1693" i="24"/>
  <c r="BC1688" i="24"/>
  <c r="BC1683" i="24"/>
  <c r="BC1678" i="24"/>
  <c r="BC1673" i="24"/>
  <c r="BC1629" i="24"/>
  <c r="BC1624" i="24"/>
  <c r="BC1619" i="24"/>
  <c r="BC1614" i="24"/>
  <c r="BC1609" i="24"/>
  <c r="BC1586" i="24"/>
  <c r="BC1577" i="24"/>
  <c r="BC1575" i="24"/>
  <c r="BC1566" i="24"/>
  <c r="BC1555" i="24"/>
  <c r="BC1544" i="24"/>
  <c r="BC1533" i="24"/>
  <c r="BC1522" i="24"/>
  <c r="BC1513" i="24"/>
  <c r="BC1511" i="24"/>
  <c r="BC1502" i="24"/>
  <c r="BC1491" i="24"/>
  <c r="BC1480" i="24"/>
  <c r="BC1475" i="24"/>
  <c r="BC1467" i="24"/>
  <c r="BC1459" i="24"/>
  <c r="BC1451" i="24"/>
  <c r="BC1443" i="24"/>
  <c r="BC1435" i="24"/>
  <c r="BC1427" i="24"/>
  <c r="BC1419" i="24"/>
  <c r="BC1411" i="24"/>
  <c r="BC1403" i="24"/>
  <c r="BC1395" i="24"/>
  <c r="BC1387" i="24"/>
  <c r="BC1379" i="24"/>
  <c r="BC1371" i="24"/>
  <c r="BC1363" i="24"/>
  <c r="BC1355" i="24"/>
  <c r="BC1347" i="24"/>
  <c r="BC1339" i="24"/>
  <c r="BC1331" i="24"/>
  <c r="BC1323" i="24"/>
  <c r="BC1315" i="24"/>
  <c r="BC1307" i="24"/>
  <c r="BC1299" i="24"/>
  <c r="BC1291" i="24"/>
  <c r="BC1283" i="24"/>
  <c r="BC1275" i="24"/>
  <c r="BC1267" i="24"/>
  <c r="BC1259" i="24"/>
  <c r="BC1251" i="24"/>
  <c r="BC1243" i="24"/>
  <c r="BC1235" i="24"/>
  <c r="BC1835" i="24"/>
  <c r="BC1830" i="24"/>
  <c r="BC1817" i="24"/>
  <c r="BC1806" i="24"/>
  <c r="BC1797" i="24"/>
  <c r="BC1749" i="24"/>
  <c r="BC1744" i="24"/>
  <c r="BC1739" i="24"/>
  <c r="BC1734" i="24"/>
  <c r="BC1729" i="24"/>
  <c r="BC1685" i="24"/>
  <c r="BC1680" i="24"/>
  <c r="BC1675" i="24"/>
  <c r="BC1670" i="24"/>
  <c r="BC1665" i="24"/>
  <c r="BC1621" i="24"/>
  <c r="BC1616" i="24"/>
  <c r="BC1611" i="24"/>
  <c r="BC1606" i="24"/>
  <c r="BC1601" i="24"/>
  <c r="BC1584" i="24"/>
  <c r="BC1573" i="24"/>
  <c r="BC1562" i="24"/>
  <c r="BC1553" i="24"/>
  <c r="BC1551" i="24"/>
  <c r="BC1542" i="24"/>
  <c r="BC1531" i="24"/>
  <c r="BC1520" i="24"/>
  <c r="BC1509" i="24"/>
  <c r="BC1498" i="24"/>
  <c r="BC1489" i="24"/>
  <c r="BC1487" i="24"/>
  <c r="BC1478" i="24"/>
  <c r="BC1470" i="24"/>
  <c r="BC1462" i="24"/>
  <c r="BC1454" i="24"/>
  <c r="BC1446" i="24"/>
  <c r="BC1438" i="24"/>
  <c r="BC1430" i="24"/>
  <c r="BC1422" i="24"/>
  <c r="BC1414" i="24"/>
  <c r="BC1406" i="24"/>
  <c r="BC1398" i="24"/>
  <c r="BC1390" i="24"/>
  <c r="BC1382" i="24"/>
  <c r="BC1374" i="24"/>
  <c r="BC1366" i="24"/>
  <c r="BC1358" i="24"/>
  <c r="BC1350" i="24"/>
  <c r="BC1342" i="24"/>
  <c r="BC1334" i="24"/>
  <c r="BC1890" i="24"/>
  <c r="BC1864" i="24"/>
  <c r="BC1839" i="24"/>
  <c r="BC1813" i="24"/>
  <c r="BC1800" i="24"/>
  <c r="BC1791" i="24"/>
  <c r="BC1741" i="24"/>
  <c r="BC1736" i="24"/>
  <c r="BC1731" i="24"/>
  <c r="BC1726" i="24"/>
  <c r="BC1721" i="24"/>
  <c r="BC1677" i="24"/>
  <c r="BC1672" i="24"/>
  <c r="BC1667" i="24"/>
  <c r="BC1662" i="24"/>
  <c r="BC1657" i="24"/>
  <c r="BC1613" i="24"/>
  <c r="BC1608" i="24"/>
  <c r="BC1603" i="24"/>
  <c r="BC1598" i="24"/>
  <c r="BC1593" i="24"/>
  <c r="BC1591" i="24"/>
  <c r="BC1582" i="24"/>
  <c r="BC1571" i="24"/>
  <c r="BC1560" i="24"/>
  <c r="BC1549" i="24"/>
  <c r="BC1538" i="24"/>
  <c r="BC1529" i="24"/>
  <c r="BC1527" i="24"/>
  <c r="BC1518" i="24"/>
  <c r="BC1507" i="24"/>
  <c r="BC1496" i="24"/>
  <c r="BC1485" i="24"/>
  <c r="BC1473" i="24"/>
  <c r="BC1465" i="24"/>
  <c r="BC1457" i="24"/>
  <c r="BC1449" i="24"/>
  <c r="BC1441" i="24"/>
  <c r="BC1433" i="24"/>
  <c r="BC1425" i="24"/>
  <c r="BC1417" i="24"/>
  <c r="BC1409" i="24"/>
  <c r="BC1401" i="24"/>
  <c r="BC1393" i="24"/>
  <c r="BC1385" i="24"/>
  <c r="BC1377" i="24"/>
  <c r="BC1369" i="24"/>
  <c r="BC1888" i="24"/>
  <c r="BC1824" i="24"/>
  <c r="BC1799" i="24"/>
  <c r="BC1782" i="24"/>
  <c r="BC1777" i="24"/>
  <c r="BC1733" i="24"/>
  <c r="BC1728" i="24"/>
  <c r="BC1723" i="24"/>
  <c r="BC1718" i="24"/>
  <c r="BC1713" i="24"/>
  <c r="BC1669" i="24"/>
  <c r="BC1664" i="24"/>
  <c r="BC1659" i="24"/>
  <c r="BC1654" i="24"/>
  <c r="BC1649" i="24"/>
  <c r="BC1605" i="24"/>
  <c r="BC1600" i="24"/>
  <c r="BC1595" i="24"/>
  <c r="BC1589" i="24"/>
  <c r="BC1578" i="24"/>
  <c r="BC1886" i="24"/>
  <c r="BC1853" i="24"/>
  <c r="BC1819" i="24"/>
  <c r="BC1808" i="24"/>
  <c r="BC1802" i="24"/>
  <c r="BC1790" i="24"/>
  <c r="BC1779" i="24"/>
  <c r="BC1774" i="24"/>
  <c r="BC1769" i="24"/>
  <c r="BC1725" i="24"/>
  <c r="BC1720" i="24"/>
  <c r="BC1715" i="24"/>
  <c r="BC1710" i="24"/>
  <c r="BC1705" i="24"/>
  <c r="BC1661" i="24"/>
  <c r="BC1857" i="24"/>
  <c r="BC1833" i="24"/>
  <c r="BC1815" i="24"/>
  <c r="BC1793" i="24"/>
  <c r="BC1784" i="24"/>
  <c r="BC1781" i="24"/>
  <c r="BC1776" i="24"/>
  <c r="BC1771" i="24"/>
  <c r="BC1766" i="24"/>
  <c r="BC1761" i="24"/>
  <c r="BC1717" i="24"/>
  <c r="BC1712" i="24"/>
  <c r="BC1707" i="24"/>
  <c r="BC1702" i="24"/>
  <c r="BC1697" i="24"/>
  <c r="BC1653" i="24"/>
  <c r="BC1648" i="24"/>
  <c r="BC1643" i="24"/>
  <c r="BC1638" i="24"/>
  <c r="BC1633" i="24"/>
  <c r="BC1866" i="24"/>
  <c r="BC1861" i="24"/>
  <c r="BC1842" i="24"/>
  <c r="BC1801" i="24"/>
  <c r="BC1773" i="24"/>
  <c r="BC1768" i="24"/>
  <c r="BC1763" i="24"/>
  <c r="BC1758" i="24"/>
  <c r="BC1753" i="24"/>
  <c r="BC1709" i="24"/>
  <c r="BC1704" i="24"/>
  <c r="BC1699" i="24"/>
  <c r="BC1846" i="24"/>
  <c r="BC1841" i="24"/>
  <c r="BC1822" i="24"/>
  <c r="BC1811" i="24"/>
  <c r="BC1795" i="24"/>
  <c r="BC1786" i="24"/>
  <c r="BC1765" i="24"/>
  <c r="BC1760" i="24"/>
  <c r="BC1755" i="24"/>
  <c r="BC1750" i="24"/>
  <c r="BC1745" i="24"/>
  <c r="BC1701" i="24"/>
  <c r="BC1696" i="24"/>
  <c r="BC1694" i="24"/>
  <c r="BC1641" i="24"/>
  <c r="BC1622" i="24"/>
  <c r="BC1617" i="24"/>
  <c r="BC1561" i="24"/>
  <c r="BC1552" i="24"/>
  <c r="BC1543" i="24"/>
  <c r="BC1526" i="24"/>
  <c r="BC1517" i="24"/>
  <c r="BC1505" i="24"/>
  <c r="BC1482" i="24"/>
  <c r="BC1476" i="24"/>
  <c r="BC1471" i="24"/>
  <c r="BC1466" i="24"/>
  <c r="BC1461" i="24"/>
  <c r="BC1456" i="24"/>
  <c r="BC1412" i="24"/>
  <c r="BC1407" i="24"/>
  <c r="BC1402" i="24"/>
  <c r="BC1397" i="24"/>
  <c r="BC1392" i="24"/>
  <c r="BC1361" i="24"/>
  <c r="BC1359" i="24"/>
  <c r="BC1357" i="24"/>
  <c r="BC1322" i="24"/>
  <c r="BC1311" i="24"/>
  <c r="BC1300" i="24"/>
  <c r="BC1289" i="24"/>
  <c r="BC1280" i="24"/>
  <c r="BC1278" i="24"/>
  <c r="BC1269" i="24"/>
  <c r="BC1258" i="24"/>
  <c r="BC1247" i="24"/>
  <c r="BC1236" i="24"/>
  <c r="BC1226" i="24"/>
  <c r="BC1218" i="24"/>
  <c r="BC1210" i="24"/>
  <c r="BC1202" i="24"/>
  <c r="BC1194" i="24"/>
  <c r="BC1186" i="24"/>
  <c r="BC1178" i="24"/>
  <c r="BC1170" i="24"/>
  <c r="BC1162" i="24"/>
  <c r="BC1154" i="24"/>
  <c r="BC1146" i="24"/>
  <c r="BC1138" i="24"/>
  <c r="BC1130" i="24"/>
  <c r="BC1122" i="24"/>
  <c r="BC1114" i="24"/>
  <c r="BC1106" i="24"/>
  <c r="BC1098" i="24"/>
  <c r="BC1090" i="24"/>
  <c r="BC1082" i="24"/>
  <c r="BC1074" i="24"/>
  <c r="BC1066" i="24"/>
  <c r="BC1058" i="24"/>
  <c r="BC1050" i="24"/>
  <c r="BC1042" i="24"/>
  <c r="BC1034" i="24"/>
  <c r="BC1026" i="24"/>
  <c r="BC1018" i="24"/>
  <c r="BC1010" i="24"/>
  <c r="BC1002" i="24"/>
  <c r="BC1640" i="24"/>
  <c r="BC1627" i="24"/>
  <c r="BC1587" i="24"/>
  <c r="BC1576" i="24"/>
  <c r="BC1569" i="24"/>
  <c r="BC1546" i="24"/>
  <c r="BC1534" i="24"/>
  <c r="BC1525" i="24"/>
  <c r="BC1499" i="24"/>
  <c r="BC1490" i="24"/>
  <c r="BC1468" i="24"/>
  <c r="BC1463" i="24"/>
  <c r="BC1458" i="24"/>
  <c r="BC1453" i="24"/>
  <c r="BC1448" i="24"/>
  <c r="BC1404" i="24"/>
  <c r="BC1399" i="24"/>
  <c r="BC1394" i="24"/>
  <c r="BC1389" i="24"/>
  <c r="BC1384" i="24"/>
  <c r="BC1348" i="24"/>
  <c r="BC1346" i="24"/>
  <c r="BC1344" i="24"/>
  <c r="BC1329" i="24"/>
  <c r="BC1320" i="24"/>
  <c r="BC1318" i="24"/>
  <c r="BC1309" i="24"/>
  <c r="BC1298" i="24"/>
  <c r="BC1287" i="24"/>
  <c r="BC1276" i="24"/>
  <c r="BC1265" i="24"/>
  <c r="BC1256" i="24"/>
  <c r="BC1254" i="24"/>
  <c r="BC1245" i="24"/>
  <c r="BC1234" i="24"/>
  <c r="BC1229" i="24"/>
  <c r="BC1221" i="24"/>
  <c r="BC1213" i="24"/>
  <c r="BC1205" i="24"/>
  <c r="BC1197" i="24"/>
  <c r="BC1189" i="24"/>
  <c r="BC1181" i="24"/>
  <c r="BC1173" i="24"/>
  <c r="BC1165" i="24"/>
  <c r="BC1157" i="24"/>
  <c r="BC1149" i="24"/>
  <c r="BC1141" i="24"/>
  <c r="BC1133" i="24"/>
  <c r="BC1125" i="24"/>
  <c r="BC1117" i="24"/>
  <c r="BC1109" i="24"/>
  <c r="BC1101" i="24"/>
  <c r="BC1646" i="24"/>
  <c r="BC1583" i="24"/>
  <c r="BC1563" i="24"/>
  <c r="BC1554" i="24"/>
  <c r="BC1537" i="24"/>
  <c r="BC1528" i="24"/>
  <c r="BC1519" i="24"/>
  <c r="BC1493" i="24"/>
  <c r="BC1481" i="24"/>
  <c r="BC1460" i="24"/>
  <c r="BC1455" i="24"/>
  <c r="BC1450" i="24"/>
  <c r="BC1445" i="24"/>
  <c r="BC1440" i="24"/>
  <c r="BC1396" i="24"/>
  <c r="BC1391" i="24"/>
  <c r="BC1386" i="24"/>
  <c r="BC1381" i="24"/>
  <c r="BC1376" i="24"/>
  <c r="BC1337" i="24"/>
  <c r="BC1335" i="24"/>
  <c r="BC1333" i="24"/>
  <c r="BC1327" i="24"/>
  <c r="BC1316" i="24"/>
  <c r="BC1305" i="24"/>
  <c r="BC1296" i="24"/>
  <c r="BC1294" i="24"/>
  <c r="BC1285" i="24"/>
  <c r="BC1274" i="24"/>
  <c r="BC1263" i="24"/>
  <c r="BC1252" i="24"/>
  <c r="BC1241" i="24"/>
  <c r="BC1232" i="24"/>
  <c r="BC1224" i="24"/>
  <c r="BC1216" i="24"/>
  <c r="BC1208" i="24"/>
  <c r="BC1200" i="24"/>
  <c r="BC1192" i="24"/>
  <c r="BC1184" i="24"/>
  <c r="BC1176" i="24"/>
  <c r="BC1168" i="24"/>
  <c r="BC1160" i="24"/>
  <c r="BC1152" i="24"/>
  <c r="BC1144" i="24"/>
  <c r="BC1136" i="24"/>
  <c r="BC1128" i="24"/>
  <c r="BC1120" i="24"/>
  <c r="BC1112" i="24"/>
  <c r="BC1104" i="24"/>
  <c r="BC1096" i="24"/>
  <c r="BC1691" i="24"/>
  <c r="BC1681" i="24"/>
  <c r="BC1645" i="24"/>
  <c r="BC1632" i="24"/>
  <c r="BC1625" i="24"/>
  <c r="BC1557" i="24"/>
  <c r="BC1545" i="24"/>
  <c r="BC1536" i="24"/>
  <c r="BC1510" i="24"/>
  <c r="BC1501" i="24"/>
  <c r="BC1452" i="24"/>
  <c r="BC1447" i="24"/>
  <c r="BC1442" i="24"/>
  <c r="BC1437" i="24"/>
  <c r="BC1432" i="24"/>
  <c r="BC1388" i="24"/>
  <c r="BC1383" i="24"/>
  <c r="BC1378" i="24"/>
  <c r="BC1373" i="24"/>
  <c r="BC1368" i="24"/>
  <c r="BC1356" i="24"/>
  <c r="BC1354" i="24"/>
  <c r="BC1352" i="24"/>
  <c r="BC1325" i="24"/>
  <c r="BC1314" i="24"/>
  <c r="BC1689" i="24"/>
  <c r="BC1651" i="24"/>
  <c r="BC1590" i="24"/>
  <c r="BC1579" i="24"/>
  <c r="BC1565" i="24"/>
  <c r="BC1539" i="24"/>
  <c r="BC1530" i="24"/>
  <c r="BC1504" i="24"/>
  <c r="BC1495" i="24"/>
  <c r="BC1483" i="24"/>
  <c r="BC1444" i="24"/>
  <c r="BC1439" i="24"/>
  <c r="BC1434" i="24"/>
  <c r="BC1429" i="24"/>
  <c r="BC1424" i="24"/>
  <c r="BC1380" i="24"/>
  <c r="BC1637" i="24"/>
  <c r="BC1630" i="24"/>
  <c r="BC1597" i="24"/>
  <c r="BC1568" i="24"/>
  <c r="BC1559" i="24"/>
  <c r="BC1547" i="24"/>
  <c r="BC1521" i="24"/>
  <c r="BC1512" i="24"/>
  <c r="BC1503" i="24"/>
  <c r="BC1486" i="24"/>
  <c r="BC1436" i="24"/>
  <c r="BC1431" i="24"/>
  <c r="BC1426" i="24"/>
  <c r="BC1421" i="24"/>
  <c r="BC1416" i="24"/>
  <c r="BC1372" i="24"/>
  <c r="BC1367" i="24"/>
  <c r="BC1362" i="24"/>
  <c r="BC1360" i="24"/>
  <c r="BC1332" i="24"/>
  <c r="BC1330" i="24"/>
  <c r="BC1656" i="24"/>
  <c r="BC1585" i="24"/>
  <c r="BC1574" i="24"/>
  <c r="BC1567" i="24"/>
  <c r="BC1550" i="24"/>
  <c r="BC1541" i="24"/>
  <c r="BC1515" i="24"/>
  <c r="BC1506" i="24"/>
  <c r="BC1494" i="24"/>
  <c r="BC1477" i="24"/>
  <c r="BC1472" i="24"/>
  <c r="BC1428" i="24"/>
  <c r="BC1423" i="24"/>
  <c r="BC1418" i="24"/>
  <c r="BC1413" i="24"/>
  <c r="BC1408" i="24"/>
  <c r="BC1686" i="24"/>
  <c r="BC1635" i="24"/>
  <c r="BC1592" i="24"/>
  <c r="BC1581" i="24"/>
  <c r="BC1570" i="24"/>
  <c r="BC1558" i="24"/>
  <c r="BC1535" i="24"/>
  <c r="BC1523" i="24"/>
  <c r="BC1514" i="24"/>
  <c r="BC1497" i="24"/>
  <c r="BC1488" i="24"/>
  <c r="BC1479" i="24"/>
  <c r="BC1474" i="24"/>
  <c r="BC1469" i="24"/>
  <c r="BC1464" i="24"/>
  <c r="BC1420" i="24"/>
  <c r="BC1415" i="24"/>
  <c r="BC1370" i="24"/>
  <c r="BC1321" i="24"/>
  <c r="BC1310" i="24"/>
  <c r="BC1303" i="24"/>
  <c r="BC1277" i="24"/>
  <c r="BC1268" i="24"/>
  <c r="BC1242" i="24"/>
  <c r="BC1233" i="24"/>
  <c r="BC1228" i="24"/>
  <c r="BC1223" i="24"/>
  <c r="BC1179" i="24"/>
  <c r="BC1174" i="24"/>
  <c r="BC1169" i="24"/>
  <c r="BC1164" i="24"/>
  <c r="BC1159" i="24"/>
  <c r="BC1115" i="24"/>
  <c r="BC1110" i="24"/>
  <c r="BC1105" i="24"/>
  <c r="BC1100" i="24"/>
  <c r="BC1088" i="24"/>
  <c r="BC1079" i="24"/>
  <c r="BC1077" i="24"/>
  <c r="BC1068" i="24"/>
  <c r="BC1057" i="24"/>
  <c r="BC1046" i="24"/>
  <c r="BC1035" i="24"/>
  <c r="BC1024" i="24"/>
  <c r="BC1015" i="24"/>
  <c r="BC1013" i="24"/>
  <c r="BC1004" i="24"/>
  <c r="BC995" i="24"/>
  <c r="BC987" i="24"/>
  <c r="BC979" i="24"/>
  <c r="BC971" i="24"/>
  <c r="BC963" i="24"/>
  <c r="BC955" i="24"/>
  <c r="BC947" i="24"/>
  <c r="BC939" i="24"/>
  <c r="BC931" i="24"/>
  <c r="BC923" i="24"/>
  <c r="BC915" i="24"/>
  <c r="BC907" i="24"/>
  <c r="BC899" i="24"/>
  <c r="BC891" i="24"/>
  <c r="BC883" i="24"/>
  <c r="BC875" i="24"/>
  <c r="BC867" i="24"/>
  <c r="BC859" i="24"/>
  <c r="BC851" i="24"/>
  <c r="BC843" i="24"/>
  <c r="BC835" i="24"/>
  <c r="BC827" i="24"/>
  <c r="BC819" i="24"/>
  <c r="BC811" i="24"/>
  <c r="BC803" i="24"/>
  <c r="BC795" i="24"/>
  <c r="BC787" i="24"/>
  <c r="BC779" i="24"/>
  <c r="BC771" i="24"/>
  <c r="BC763" i="24"/>
  <c r="BC755" i="24"/>
  <c r="BC747" i="24"/>
  <c r="BC1410" i="24"/>
  <c r="BC1351" i="24"/>
  <c r="BC1345" i="24"/>
  <c r="BC1340" i="24"/>
  <c r="BC1297" i="24"/>
  <c r="BC1271" i="24"/>
  <c r="BC1262" i="24"/>
  <c r="BC1250" i="24"/>
  <c r="BC1230" i="24"/>
  <c r="BC1225" i="24"/>
  <c r="BC1220" i="24"/>
  <c r="BC1215" i="24"/>
  <c r="BC1171" i="24"/>
  <c r="BC1166" i="24"/>
  <c r="BC1161" i="24"/>
  <c r="BC1156" i="24"/>
  <c r="BC1151" i="24"/>
  <c r="BC1107" i="24"/>
  <c r="BC1102" i="24"/>
  <c r="BC1086" i="24"/>
  <c r="BC1075" i="24"/>
  <c r="BC1064" i="24"/>
  <c r="BC1055" i="24"/>
  <c r="BC1053" i="24"/>
  <c r="BC1044" i="24"/>
  <c r="BC1033" i="24"/>
  <c r="BC1022" i="24"/>
  <c r="BC1011" i="24"/>
  <c r="BC1000" i="24"/>
  <c r="BC990" i="24"/>
  <c r="BC982" i="24"/>
  <c r="BC974" i="24"/>
  <c r="BC966" i="24"/>
  <c r="BC958" i="24"/>
  <c r="BC950" i="24"/>
  <c r="BC942" i="24"/>
  <c r="BC934" i="24"/>
  <c r="BC926" i="24"/>
  <c r="BC918" i="24"/>
  <c r="BC910" i="24"/>
  <c r="BC902" i="24"/>
  <c r="BC894" i="24"/>
  <c r="BC886" i="24"/>
  <c r="BC878" i="24"/>
  <c r="BC870" i="24"/>
  <c r="BC862" i="24"/>
  <c r="BC854" i="24"/>
  <c r="BC846" i="24"/>
  <c r="BC838" i="24"/>
  <c r="BC830" i="24"/>
  <c r="BC1375" i="24"/>
  <c r="BC1328" i="24"/>
  <c r="BC1317" i="24"/>
  <c r="BC1306" i="24"/>
  <c r="BC1288" i="24"/>
  <c r="BC1279" i="24"/>
  <c r="BC1270" i="24"/>
  <c r="BC1253" i="24"/>
  <c r="BC1244" i="24"/>
  <c r="BC1227" i="24"/>
  <c r="BC1222" i="24"/>
  <c r="BC1217" i="24"/>
  <c r="BC1212" i="24"/>
  <c r="BC1207" i="24"/>
  <c r="BC1163" i="24"/>
  <c r="BC1158" i="24"/>
  <c r="BC1153" i="24"/>
  <c r="BC1148" i="24"/>
  <c r="BC1143" i="24"/>
  <c r="BC1093" i="24"/>
  <c r="BC1084" i="24"/>
  <c r="BC1073" i="24"/>
  <c r="BC1062" i="24"/>
  <c r="BC1051" i="24"/>
  <c r="BC1040" i="24"/>
  <c r="BC1031" i="24"/>
  <c r="BC1029" i="24"/>
  <c r="BC1020" i="24"/>
  <c r="BC1009" i="24"/>
  <c r="BC998" i="24"/>
  <c r="BC993" i="24"/>
  <c r="BC985" i="24"/>
  <c r="BC977" i="24"/>
  <c r="BC969" i="24"/>
  <c r="BC961" i="24"/>
  <c r="BC953" i="24"/>
  <c r="BC945" i="24"/>
  <c r="BC937" i="24"/>
  <c r="BC929" i="24"/>
  <c r="BC921" i="24"/>
  <c r="BC913" i="24"/>
  <c r="BC905" i="24"/>
  <c r="BC897" i="24"/>
  <c r="BC889" i="24"/>
  <c r="BC881" i="24"/>
  <c r="BC873" i="24"/>
  <c r="BC865" i="24"/>
  <c r="BC857" i="24"/>
  <c r="BC849" i="24"/>
  <c r="BC841" i="24"/>
  <c r="BC833" i="24"/>
  <c r="BC825" i="24"/>
  <c r="BC817" i="24"/>
  <c r="BC1405" i="24"/>
  <c r="BC1324" i="24"/>
  <c r="BC1313" i="24"/>
  <c r="BC1282" i="24"/>
  <c r="BC1273" i="24"/>
  <c r="BC1261" i="24"/>
  <c r="BC1238" i="24"/>
  <c r="BC1219" i="24"/>
  <c r="BC1214" i="24"/>
  <c r="BC1209" i="24"/>
  <c r="BC1204" i="24"/>
  <c r="BC1199" i="24"/>
  <c r="BC1155" i="24"/>
  <c r="BC1150" i="24"/>
  <c r="BC1145" i="24"/>
  <c r="BC1140" i="24"/>
  <c r="BC1135" i="24"/>
  <c r="BC1099" i="24"/>
  <c r="BC1097" i="24"/>
  <c r="BC1095" i="24"/>
  <c r="BC1091" i="24"/>
  <c r="BC1080" i="24"/>
  <c r="BC1071" i="24"/>
  <c r="BC1069" i="24"/>
  <c r="BC1060" i="24"/>
  <c r="BC1049" i="24"/>
  <c r="BC1038" i="24"/>
  <c r="BC1349" i="24"/>
  <c r="BC1343" i="24"/>
  <c r="BC1338" i="24"/>
  <c r="BC1312" i="24"/>
  <c r="BC1302" i="24"/>
  <c r="BC1290" i="24"/>
  <c r="BC1281" i="24"/>
  <c r="BC1264" i="24"/>
  <c r="BC1255" i="24"/>
  <c r="BC1246" i="24"/>
  <c r="BC1211" i="24"/>
  <c r="BC1206" i="24"/>
  <c r="BC1201" i="24"/>
  <c r="BC1196" i="24"/>
  <c r="BC1191" i="24"/>
  <c r="BC1147" i="24"/>
  <c r="BC1142" i="24"/>
  <c r="BC1137" i="24"/>
  <c r="BC1132" i="24"/>
  <c r="BC1127" i="24"/>
  <c r="BC1089" i="24"/>
  <c r="BC1319" i="24"/>
  <c r="BC1308" i="24"/>
  <c r="BC1293" i="24"/>
  <c r="BC1284" i="24"/>
  <c r="BC1272" i="24"/>
  <c r="BC1249" i="24"/>
  <c r="BC1237" i="24"/>
  <c r="BC1203" i="24"/>
  <c r="BC1198" i="24"/>
  <c r="BC1193" i="24"/>
  <c r="BC1188" i="24"/>
  <c r="BC1183" i="24"/>
  <c r="BC1139" i="24"/>
  <c r="BC1134" i="24"/>
  <c r="BC1129" i="24"/>
  <c r="BC1124" i="24"/>
  <c r="BC1119" i="24"/>
  <c r="BC1087" i="24"/>
  <c r="BC1085" i="24"/>
  <c r="BC1076" i="24"/>
  <c r="BC1065" i="24"/>
  <c r="BC1054" i="24"/>
  <c r="BC1043" i="24"/>
  <c r="BC1400" i="24"/>
  <c r="BC1365" i="24"/>
  <c r="BC1353" i="24"/>
  <c r="BC1326" i="24"/>
  <c r="BC1301" i="24"/>
  <c r="BC1292" i="24"/>
  <c r="BC1266" i="24"/>
  <c r="BC1257" i="24"/>
  <c r="BC1240" i="24"/>
  <c r="BC1195" i="24"/>
  <c r="BC1190" i="24"/>
  <c r="BC1185" i="24"/>
  <c r="BC1180" i="24"/>
  <c r="BC1175" i="24"/>
  <c r="BC1131" i="24"/>
  <c r="BC1126" i="24"/>
  <c r="BC1364" i="24"/>
  <c r="BC1341" i="24"/>
  <c r="BC1336" i="24"/>
  <c r="BC1304" i="24"/>
  <c r="BC1295" i="24"/>
  <c r="BC1286" i="24"/>
  <c r="BC1260" i="24"/>
  <c r="BC1248" i="24"/>
  <c r="BC1239" i="24"/>
  <c r="BC1231" i="24"/>
  <c r="BC1187" i="24"/>
  <c r="BC1182" i="24"/>
  <c r="BC1177" i="24"/>
  <c r="BC1172" i="24"/>
  <c r="BC1167" i="24"/>
  <c r="BC1041" i="24"/>
  <c r="BC1037" i="24"/>
  <c r="BC1012" i="24"/>
  <c r="BC1003" i="24"/>
  <c r="BC956" i="24"/>
  <c r="BC951" i="24"/>
  <c r="BC946" i="24"/>
  <c r="BC941" i="24"/>
  <c r="BC936" i="24"/>
  <c r="BC892" i="24"/>
  <c r="BC887" i="24"/>
  <c r="BC882" i="24"/>
  <c r="BC877" i="24"/>
  <c r="BC872" i="24"/>
  <c r="BC828" i="24"/>
  <c r="BC815" i="24"/>
  <c r="BC804" i="24"/>
  <c r="BC793" i="24"/>
  <c r="BC784" i="24"/>
  <c r="BC782" i="24"/>
  <c r="BC773" i="24"/>
  <c r="BC762" i="24"/>
  <c r="BC751" i="24"/>
  <c r="BC744" i="24"/>
  <c r="BC736" i="24"/>
  <c r="BC728" i="24"/>
  <c r="BC720" i="24"/>
  <c r="BC712" i="24"/>
  <c r="BC704" i="24"/>
  <c r="BC696" i="24"/>
  <c r="BC688" i="24"/>
  <c r="BC680" i="24"/>
  <c r="BC672" i="24"/>
  <c r="BC664" i="24"/>
  <c r="BC656" i="24"/>
  <c r="BC648" i="24"/>
  <c r="BC640" i="24"/>
  <c r="BC632" i="24"/>
  <c r="BC624" i="24"/>
  <c r="BC616" i="24"/>
  <c r="BC608" i="24"/>
  <c r="BC600" i="24"/>
  <c r="BC592" i="24"/>
  <c r="BC584" i="24"/>
  <c r="BC576" i="24"/>
  <c r="BC568" i="24"/>
  <c r="BC560" i="24"/>
  <c r="BC552" i="24"/>
  <c r="BC544" i="24"/>
  <c r="BC536" i="24"/>
  <c r="BC528" i="24"/>
  <c r="BC520" i="24"/>
  <c r="BC512" i="24"/>
  <c r="BC504" i="24"/>
  <c r="BC496" i="24"/>
  <c r="BC488" i="24"/>
  <c r="BC480" i="24"/>
  <c r="BC472" i="24"/>
  <c r="BC464" i="24"/>
  <c r="BC456" i="24"/>
  <c r="BC448" i="24"/>
  <c r="BC1118" i="24"/>
  <c r="BC1108" i="24"/>
  <c r="BC1070" i="24"/>
  <c r="BC1045" i="24"/>
  <c r="BC1036" i="24"/>
  <c r="BC1006" i="24"/>
  <c r="BC997" i="24"/>
  <c r="BC992" i="24"/>
  <c r="BC948" i="24"/>
  <c r="BC943" i="24"/>
  <c r="BC938" i="24"/>
  <c r="BC933" i="24"/>
  <c r="BC928" i="24"/>
  <c r="BC884" i="24"/>
  <c r="BC879" i="24"/>
  <c r="BC874" i="24"/>
  <c r="BC869" i="24"/>
  <c r="BC864" i="24"/>
  <c r="BC813" i="24"/>
  <c r="BC802" i="24"/>
  <c r="BC791" i="24"/>
  <c r="BC780" i="24"/>
  <c r="BC769" i="24"/>
  <c r="BC760" i="24"/>
  <c r="BC758" i="24"/>
  <c r="BC749" i="24"/>
  <c r="BC739" i="24"/>
  <c r="BC731" i="24"/>
  <c r="BC723" i="24"/>
  <c r="BC715" i="24"/>
  <c r="BC707" i="24"/>
  <c r="BC699" i="24"/>
  <c r="BC691" i="24"/>
  <c r="BC683" i="24"/>
  <c r="BC675" i="24"/>
  <c r="BC667" i="24"/>
  <c r="BC659" i="24"/>
  <c r="BC651" i="24"/>
  <c r="BC643" i="24"/>
  <c r="BC635" i="24"/>
  <c r="BC627" i="24"/>
  <c r="BC619" i="24"/>
  <c r="BC611" i="24"/>
  <c r="BC603" i="24"/>
  <c r="BC595" i="24"/>
  <c r="BC587" i="24"/>
  <c r="BC579" i="24"/>
  <c r="BC571" i="24"/>
  <c r="BC563" i="24"/>
  <c r="BC555" i="24"/>
  <c r="BC547" i="24"/>
  <c r="BC539" i="24"/>
  <c r="BC531" i="24"/>
  <c r="BC523" i="24"/>
  <c r="BC515" i="24"/>
  <c r="BC507" i="24"/>
  <c r="BC499" i="24"/>
  <c r="BC1116" i="24"/>
  <c r="BC1032" i="24"/>
  <c r="BC1023" i="24"/>
  <c r="BC1014" i="24"/>
  <c r="BC1005" i="24"/>
  <c r="BC994" i="24"/>
  <c r="BC989" i="24"/>
  <c r="BC984" i="24"/>
  <c r="BC940" i="24"/>
  <c r="BC935" i="24"/>
  <c r="BC930" i="24"/>
  <c r="BC925" i="24"/>
  <c r="BC920" i="24"/>
  <c r="BC876" i="24"/>
  <c r="BC871" i="24"/>
  <c r="BC866" i="24"/>
  <c r="BC861" i="24"/>
  <c r="BC856" i="24"/>
  <c r="BC823" i="24"/>
  <c r="BC821" i="24"/>
  <c r="BC809" i="24"/>
  <c r="BC800" i="24"/>
  <c r="BC798" i="24"/>
  <c r="BC789" i="24"/>
  <c r="BC778" i="24"/>
  <c r="BC767" i="24"/>
  <c r="BC756" i="24"/>
  <c r="BC742" i="24"/>
  <c r="BC734" i="24"/>
  <c r="BC726" i="24"/>
  <c r="BC718" i="24"/>
  <c r="BC710" i="24"/>
  <c r="BC702" i="24"/>
  <c r="BC694" i="24"/>
  <c r="BC686" i="24"/>
  <c r="BC678" i="24"/>
  <c r="BC670" i="24"/>
  <c r="BC662" i="24"/>
  <c r="BC654" i="24"/>
  <c r="BC646" i="24"/>
  <c r="BC638" i="24"/>
  <c r="BC630" i="24"/>
  <c r="BC622" i="24"/>
  <c r="BC614" i="24"/>
  <c r="BC606" i="24"/>
  <c r="BC598" i="24"/>
  <c r="BC590" i="24"/>
  <c r="BC582" i="24"/>
  <c r="BC574" i="24"/>
  <c r="BC566" i="24"/>
  <c r="BC558" i="24"/>
  <c r="BC550" i="24"/>
  <c r="BC542" i="24"/>
  <c r="BC534" i="24"/>
  <c r="BC526" i="24"/>
  <c r="BC518" i="24"/>
  <c r="BC510" i="24"/>
  <c r="BC502" i="24"/>
  <c r="BC1083" i="24"/>
  <c r="BC1078" i="24"/>
  <c r="BC1059" i="24"/>
  <c r="BC1017" i="24"/>
  <c r="BC1008" i="24"/>
  <c r="BC996" i="24"/>
  <c r="BC991" i="24"/>
  <c r="BC986" i="24"/>
  <c r="BC981" i="24"/>
  <c r="BC976" i="24"/>
  <c r="BC932" i="24"/>
  <c r="BC927" i="24"/>
  <c r="BC922" i="24"/>
  <c r="BC917" i="24"/>
  <c r="BC912" i="24"/>
  <c r="BC868" i="24"/>
  <c r="BC863" i="24"/>
  <c r="BC858" i="24"/>
  <c r="BC853" i="24"/>
  <c r="BC848" i="24"/>
  <c r="BC807" i="24"/>
  <c r="BC796" i="24"/>
  <c r="BC785" i="24"/>
  <c r="BC776" i="24"/>
  <c r="BC774" i="24"/>
  <c r="BC765" i="24"/>
  <c r="BC754" i="24"/>
  <c r="BC745" i="24"/>
  <c r="BC737" i="24"/>
  <c r="BC729" i="24"/>
  <c r="BC721" i="24"/>
  <c r="BC1094" i="24"/>
  <c r="BC1063" i="24"/>
  <c r="BC1039" i="24"/>
  <c r="BC1025" i="24"/>
  <c r="BC1016" i="24"/>
  <c r="BC999" i="24"/>
  <c r="BC988" i="24"/>
  <c r="BC983" i="24"/>
  <c r="BC978" i="24"/>
  <c r="BC973" i="24"/>
  <c r="BC968" i="24"/>
  <c r="BC924" i="24"/>
  <c r="BC919" i="24"/>
  <c r="BC914" i="24"/>
  <c r="BC909" i="24"/>
  <c r="BC904" i="24"/>
  <c r="BC860" i="24"/>
  <c r="BC855" i="24"/>
  <c r="BC1123" i="24"/>
  <c r="BC1113" i="24"/>
  <c r="BC1103" i="24"/>
  <c r="BC1072" i="24"/>
  <c r="BC1067" i="24"/>
  <c r="BC1048" i="24"/>
  <c r="BC1028" i="24"/>
  <c r="BC1019" i="24"/>
  <c r="BC1007" i="24"/>
  <c r="BC980" i="24"/>
  <c r="BC975" i="24"/>
  <c r="BC970" i="24"/>
  <c r="BC965" i="24"/>
  <c r="BC960" i="24"/>
  <c r="BC916" i="24"/>
  <c r="BC911" i="24"/>
  <c r="BC906" i="24"/>
  <c r="BC901" i="24"/>
  <c r="BC896" i="24"/>
  <c r="BC852" i="24"/>
  <c r="BC847" i="24"/>
  <c r="BC842" i="24"/>
  <c r="BC837" i="24"/>
  <c r="BC832" i="24"/>
  <c r="BC820" i="24"/>
  <c r="BC818" i="24"/>
  <c r="BC816" i="24"/>
  <c r="BC812" i="24"/>
  <c r="BC1121" i="24"/>
  <c r="BC1111" i="24"/>
  <c r="BC1052" i="24"/>
  <c r="BC1047" i="24"/>
  <c r="BC1027" i="24"/>
  <c r="BC1001" i="24"/>
  <c r="BC972" i="24"/>
  <c r="BC967" i="24"/>
  <c r="BC962" i="24"/>
  <c r="BC957" i="24"/>
  <c r="BC952" i="24"/>
  <c r="BC908" i="24"/>
  <c r="BC903" i="24"/>
  <c r="BC898" i="24"/>
  <c r="BC893" i="24"/>
  <c r="BC888" i="24"/>
  <c r="BC844" i="24"/>
  <c r="BC839" i="24"/>
  <c r="BC834" i="24"/>
  <c r="BC829" i="24"/>
  <c r="BC822" i="24"/>
  <c r="BC810" i="24"/>
  <c r="BC799" i="24"/>
  <c r="BC788" i="24"/>
  <c r="BC777" i="24"/>
  <c r="BC768" i="24"/>
  <c r="BC766" i="24"/>
  <c r="BC1092" i="24"/>
  <c r="BC1081" i="24"/>
  <c r="BC1061" i="24"/>
  <c r="BC1056" i="24"/>
  <c r="BC1030" i="24"/>
  <c r="BC1021" i="24"/>
  <c r="BC964" i="24"/>
  <c r="BC959" i="24"/>
  <c r="BC954" i="24"/>
  <c r="BC949" i="24"/>
  <c r="BC944" i="24"/>
  <c r="BC900" i="24"/>
  <c r="BC895" i="24"/>
  <c r="BC890" i="24"/>
  <c r="BC885" i="24"/>
  <c r="BC880" i="24"/>
  <c r="BC836" i="24"/>
  <c r="BC831" i="24"/>
  <c r="BC826" i="24"/>
  <c r="BC824" i="24"/>
  <c r="BC808" i="24"/>
  <c r="BC806" i="24"/>
  <c r="BC797" i="24"/>
  <c r="BC786" i="24"/>
  <c r="BC775" i="24"/>
  <c r="BC814" i="24"/>
  <c r="BC738" i="24"/>
  <c r="BC722" i="24"/>
  <c r="BC719" i="24"/>
  <c r="BC714" i="24"/>
  <c r="BC709" i="24"/>
  <c r="BC665" i="24"/>
  <c r="BC660" i="24"/>
  <c r="BC655" i="24"/>
  <c r="BC650" i="24"/>
  <c r="BC645" i="24"/>
  <c r="BC601" i="24"/>
  <c r="BC596" i="24"/>
  <c r="BC591" i="24"/>
  <c r="BC586" i="24"/>
  <c r="BC581" i="24"/>
  <c r="BC537" i="24"/>
  <c r="BC532" i="24"/>
  <c r="BC527" i="24"/>
  <c r="BC522" i="24"/>
  <c r="BC517" i="24"/>
  <c r="BC497" i="24"/>
  <c r="BC495" i="24"/>
  <c r="BC493" i="24"/>
  <c r="BC489" i="24"/>
  <c r="BC478" i="24"/>
  <c r="BC469" i="24"/>
  <c r="BC467" i="24"/>
  <c r="BC458" i="24"/>
  <c r="BC447" i="24"/>
  <c r="BC435" i="24"/>
  <c r="BC427" i="24"/>
  <c r="BC419" i="24"/>
  <c r="BC411" i="24"/>
  <c r="BC403" i="24"/>
  <c r="BC395" i="24"/>
  <c r="BC387" i="24"/>
  <c r="BC379" i="24"/>
  <c r="BC371" i="24"/>
  <c r="BC363" i="24"/>
  <c r="BC355" i="24"/>
  <c r="BC347" i="24"/>
  <c r="BC339" i="24"/>
  <c r="BC331" i="24"/>
  <c r="BC323" i="24"/>
  <c r="BC315" i="24"/>
  <c r="BC307" i="24"/>
  <c r="BC299" i="24"/>
  <c r="BC291" i="24"/>
  <c r="BC283" i="24"/>
  <c r="BC275" i="24"/>
  <c r="BC267" i="24"/>
  <c r="BC259" i="24"/>
  <c r="BC251" i="24"/>
  <c r="BC243" i="24"/>
  <c r="BC235" i="24"/>
  <c r="BC227" i="24"/>
  <c r="BC219" i="24"/>
  <c r="BC211" i="24"/>
  <c r="BC203" i="24"/>
  <c r="BC195" i="24"/>
  <c r="BC187" i="24"/>
  <c r="BC179" i="24"/>
  <c r="BC171" i="24"/>
  <c r="BC163" i="24"/>
  <c r="BC155" i="24"/>
  <c r="BC147" i="24"/>
  <c r="BC139" i="24"/>
  <c r="BC131" i="24"/>
  <c r="BC123" i="24"/>
  <c r="BC115" i="24"/>
  <c r="BC107" i="24"/>
  <c r="BC99" i="24"/>
  <c r="BC92" i="24"/>
  <c r="BC88" i="24"/>
  <c r="BC850" i="24"/>
  <c r="BC781" i="24"/>
  <c r="BC741" i="24"/>
  <c r="BC725" i="24"/>
  <c r="BC716" i="24"/>
  <c r="BC711" i="24"/>
  <c r="BC706" i="24"/>
  <c r="BC701" i="24"/>
  <c r="BC657" i="24"/>
  <c r="BC652" i="24"/>
  <c r="BC647" i="24"/>
  <c r="BC642" i="24"/>
  <c r="BC637" i="24"/>
  <c r="BC593" i="24"/>
  <c r="BC588" i="24"/>
  <c r="BC583" i="24"/>
  <c r="BC578" i="24"/>
  <c r="BC573" i="24"/>
  <c r="BC529" i="24"/>
  <c r="BC524" i="24"/>
  <c r="BC519" i="24"/>
  <c r="BC514" i="24"/>
  <c r="BC509" i="24"/>
  <c r="BC487" i="24"/>
  <c r="BC476" i="24"/>
  <c r="BC465" i="24"/>
  <c r="BC454" i="24"/>
  <c r="BC445" i="24"/>
  <c r="BC443" i="24"/>
  <c r="BC438" i="24"/>
  <c r="BC430" i="24"/>
  <c r="BC422" i="24"/>
  <c r="BC414" i="24"/>
  <c r="BC406" i="24"/>
  <c r="BC398" i="24"/>
  <c r="BC390" i="24"/>
  <c r="BC382" i="24"/>
  <c r="BC374" i="24"/>
  <c r="BC366" i="24"/>
  <c r="BC358" i="24"/>
  <c r="BC350" i="24"/>
  <c r="BC342" i="24"/>
  <c r="BC334" i="24"/>
  <c r="BC326" i="24"/>
  <c r="BC318" i="24"/>
  <c r="BC310" i="24"/>
  <c r="BC302" i="24"/>
  <c r="BC294" i="24"/>
  <c r="BC286" i="24"/>
  <c r="BC278" i="24"/>
  <c r="BC270" i="24"/>
  <c r="BC262" i="24"/>
  <c r="BC254" i="24"/>
  <c r="BC246" i="24"/>
  <c r="BC238" i="24"/>
  <c r="BC230" i="24"/>
  <c r="BC222" i="24"/>
  <c r="BC214" i="24"/>
  <c r="BC206" i="24"/>
  <c r="BC198" i="24"/>
  <c r="BC190" i="24"/>
  <c r="BC182" i="24"/>
  <c r="BC174" i="24"/>
  <c r="BC166" i="24"/>
  <c r="BC158" i="24"/>
  <c r="BC794" i="24"/>
  <c r="BC772" i="24"/>
  <c r="BC761" i="24"/>
  <c r="BC750" i="24"/>
  <c r="BC740" i="24"/>
  <c r="BC724" i="24"/>
  <c r="BC713" i="24"/>
  <c r="BC708" i="24"/>
  <c r="BC703" i="24"/>
  <c r="BC698" i="24"/>
  <c r="BC693" i="24"/>
  <c r="BC649" i="24"/>
  <c r="BC644" i="24"/>
  <c r="BC639" i="24"/>
  <c r="BC634" i="24"/>
  <c r="BC629" i="24"/>
  <c r="BC585" i="24"/>
  <c r="BC580" i="24"/>
  <c r="BC575" i="24"/>
  <c r="BC570" i="24"/>
  <c r="BC565" i="24"/>
  <c r="BC521" i="24"/>
  <c r="BC516" i="24"/>
  <c r="BC511" i="24"/>
  <c r="BC506" i="24"/>
  <c r="BC501" i="24"/>
  <c r="BC485" i="24"/>
  <c r="BC483" i="24"/>
  <c r="BC474" i="24"/>
  <c r="BC463" i="24"/>
  <c r="BC452" i="24"/>
  <c r="BC441" i="24"/>
  <c r="BC433" i="24"/>
  <c r="BC425" i="24"/>
  <c r="BC417" i="24"/>
  <c r="BC409" i="24"/>
  <c r="BC401" i="24"/>
  <c r="BC393" i="24"/>
  <c r="BC385" i="24"/>
  <c r="BC377" i="24"/>
  <c r="BC369" i="24"/>
  <c r="BC361" i="24"/>
  <c r="BC353" i="24"/>
  <c r="BC345" i="24"/>
  <c r="BC337" i="24"/>
  <c r="BC329" i="24"/>
  <c r="BC321" i="24"/>
  <c r="BC313" i="24"/>
  <c r="BC305" i="24"/>
  <c r="BC297" i="24"/>
  <c r="BC289" i="24"/>
  <c r="BC281" i="24"/>
  <c r="BC273" i="24"/>
  <c r="BC265" i="24"/>
  <c r="BC257" i="24"/>
  <c r="BC249" i="24"/>
  <c r="BC241" i="24"/>
  <c r="BC233" i="24"/>
  <c r="BC225" i="24"/>
  <c r="BC217" i="24"/>
  <c r="BC209" i="24"/>
  <c r="BC201" i="24"/>
  <c r="BC193" i="24"/>
  <c r="BC185" i="24"/>
  <c r="BC177" i="24"/>
  <c r="BC169" i="24"/>
  <c r="BC161" i="24"/>
  <c r="BC153" i="24"/>
  <c r="BC145" i="24"/>
  <c r="BC137" i="24"/>
  <c r="BC845" i="24"/>
  <c r="BC801" i="24"/>
  <c r="BC743" i="24"/>
  <c r="BC727" i="24"/>
  <c r="BC705" i="24"/>
  <c r="BC700" i="24"/>
  <c r="BC695" i="24"/>
  <c r="BC690" i="24"/>
  <c r="BC685" i="24"/>
  <c r="BC641" i="24"/>
  <c r="BC636" i="24"/>
  <c r="BC631" i="24"/>
  <c r="BC626" i="24"/>
  <c r="BC621" i="24"/>
  <c r="BC577" i="24"/>
  <c r="BC572" i="24"/>
  <c r="BC567" i="24"/>
  <c r="BC562" i="24"/>
  <c r="BC557" i="24"/>
  <c r="BC513" i="24"/>
  <c r="BC508" i="24"/>
  <c r="BC503" i="24"/>
  <c r="BC494" i="24"/>
  <c r="BC492" i="24"/>
  <c r="BC481" i="24"/>
  <c r="BC470" i="24"/>
  <c r="BC461" i="24"/>
  <c r="BC459" i="24"/>
  <c r="BC450" i="24"/>
  <c r="BC436" i="24"/>
  <c r="BC428" i="24"/>
  <c r="BC420" i="24"/>
  <c r="BC757" i="24"/>
  <c r="BC746" i="24"/>
  <c r="BC730" i="24"/>
  <c r="BC697" i="24"/>
  <c r="BC692" i="24"/>
  <c r="BC687" i="24"/>
  <c r="BC682" i="24"/>
  <c r="BC677" i="24"/>
  <c r="BC633" i="24"/>
  <c r="BC628" i="24"/>
  <c r="BC623" i="24"/>
  <c r="BC618" i="24"/>
  <c r="BC613" i="24"/>
  <c r="BC569" i="24"/>
  <c r="BC564" i="24"/>
  <c r="BC559" i="24"/>
  <c r="BC554" i="24"/>
  <c r="BC549" i="24"/>
  <c r="BC505" i="24"/>
  <c r="BC490" i="24"/>
  <c r="BC479" i="24"/>
  <c r="BC468" i="24"/>
  <c r="BC840" i="24"/>
  <c r="BC792" i="24"/>
  <c r="BC770" i="24"/>
  <c r="BC764" i="24"/>
  <c r="BC753" i="24"/>
  <c r="BC733" i="24"/>
  <c r="BC689" i="24"/>
  <c r="BC684" i="24"/>
  <c r="BC679" i="24"/>
  <c r="BC674" i="24"/>
  <c r="BC669" i="24"/>
  <c r="BC625" i="24"/>
  <c r="BC620" i="24"/>
  <c r="BC615" i="24"/>
  <c r="BC610" i="24"/>
  <c r="BC605" i="24"/>
  <c r="BC561" i="24"/>
  <c r="BC556" i="24"/>
  <c r="BC551" i="24"/>
  <c r="BC546" i="24"/>
  <c r="BC541" i="24"/>
  <c r="BC500" i="24"/>
  <c r="BC498" i="24"/>
  <c r="BC486" i="24"/>
  <c r="BC477" i="24"/>
  <c r="BC475" i="24"/>
  <c r="BC466" i="24"/>
  <c r="BC455" i="24"/>
  <c r="BC444" i="24"/>
  <c r="BC434" i="24"/>
  <c r="BC426" i="24"/>
  <c r="BC418" i="24"/>
  <c r="BC410" i="24"/>
  <c r="BC402" i="24"/>
  <c r="BC805" i="24"/>
  <c r="BC783" i="24"/>
  <c r="BC752" i="24"/>
  <c r="BC732" i="24"/>
  <c r="BC681" i="24"/>
  <c r="BC676" i="24"/>
  <c r="BC671" i="24"/>
  <c r="BC666" i="24"/>
  <c r="BC661" i="24"/>
  <c r="BC617" i="24"/>
  <c r="BC612" i="24"/>
  <c r="BC607" i="24"/>
  <c r="BC602" i="24"/>
  <c r="BC597" i="24"/>
  <c r="BC553" i="24"/>
  <c r="BC548" i="24"/>
  <c r="BC543" i="24"/>
  <c r="BC538" i="24"/>
  <c r="BC533" i="24"/>
  <c r="BC484" i="24"/>
  <c r="BC473" i="24"/>
  <c r="BC790" i="24"/>
  <c r="BC759" i="24"/>
  <c r="BC748" i="24"/>
  <c r="BC735" i="24"/>
  <c r="BC717" i="24"/>
  <c r="BC673" i="24"/>
  <c r="BC668" i="24"/>
  <c r="BC663" i="24"/>
  <c r="BC658" i="24"/>
  <c r="BC653" i="24"/>
  <c r="BC609" i="24"/>
  <c r="BC604" i="24"/>
  <c r="BC599" i="24"/>
  <c r="BC594" i="24"/>
  <c r="BC589" i="24"/>
  <c r="BC545" i="24"/>
  <c r="BC540" i="24"/>
  <c r="BC535" i="24"/>
  <c r="BC530" i="24"/>
  <c r="BC525" i="24"/>
  <c r="BC442" i="24"/>
  <c r="BC429" i="24"/>
  <c r="BC412" i="24"/>
  <c r="BC400" i="24"/>
  <c r="BC356" i="24"/>
  <c r="BC351" i="24"/>
  <c r="BC346" i="24"/>
  <c r="BC341" i="24"/>
  <c r="BC336" i="24"/>
  <c r="BC292" i="24"/>
  <c r="BC287" i="24"/>
  <c r="BC282" i="24"/>
  <c r="BC277" i="24"/>
  <c r="BC272" i="24"/>
  <c r="BC228" i="24"/>
  <c r="BC223" i="24"/>
  <c r="BC218" i="24"/>
  <c r="BC213" i="24"/>
  <c r="BC208" i="24"/>
  <c r="BC164" i="24"/>
  <c r="BC159" i="24"/>
  <c r="BC154" i="24"/>
  <c r="BC125" i="24"/>
  <c r="BC114" i="24"/>
  <c r="BC103" i="24"/>
  <c r="BC91" i="24"/>
  <c r="BC90" i="24"/>
  <c r="BC87" i="24"/>
  <c r="BC83" i="24"/>
  <c r="BC79" i="24"/>
  <c r="BC75" i="24"/>
  <c r="BC71" i="24"/>
  <c r="BC67" i="24"/>
  <c r="BC63" i="24"/>
  <c r="BC59" i="24"/>
  <c r="BC55" i="24"/>
  <c r="BC51" i="24"/>
  <c r="BC47" i="24"/>
  <c r="BC43" i="24"/>
  <c r="BC39" i="24"/>
  <c r="BC35" i="24"/>
  <c r="BC30" i="24"/>
  <c r="BC17" i="24"/>
  <c r="BC12" i="24"/>
  <c r="BC10" i="24"/>
  <c r="BC8" i="24"/>
  <c r="BC6" i="24"/>
  <c r="BC482" i="24"/>
  <c r="BC451" i="24"/>
  <c r="BC446" i="24"/>
  <c r="BC437" i="24"/>
  <c r="BC416" i="24"/>
  <c r="BC397" i="24"/>
  <c r="BC392" i="24"/>
  <c r="BC348" i="24"/>
  <c r="BC343" i="24"/>
  <c r="BC338" i="24"/>
  <c r="BC333" i="24"/>
  <c r="BC328" i="24"/>
  <c r="BC284" i="24"/>
  <c r="BC279" i="24"/>
  <c r="BC274" i="24"/>
  <c r="BC269" i="24"/>
  <c r="BC264" i="24"/>
  <c r="BC220" i="24"/>
  <c r="BC215" i="24"/>
  <c r="BC210" i="24"/>
  <c r="BC205" i="24"/>
  <c r="BC200" i="24"/>
  <c r="BC156" i="24"/>
  <c r="BC151" i="24"/>
  <c r="BC149" i="24"/>
  <c r="BC134" i="24"/>
  <c r="BC132" i="24"/>
  <c r="BC121" i="24"/>
  <c r="BC112" i="24"/>
  <c r="BC110" i="24"/>
  <c r="BC101" i="24"/>
  <c r="BC98" i="24"/>
  <c r="BC97" i="24"/>
  <c r="BC96" i="24"/>
  <c r="BC95" i="24"/>
  <c r="BC94" i="24"/>
  <c r="BC93" i="24"/>
  <c r="BC89" i="24"/>
  <c r="BC25" i="24"/>
  <c r="BC21" i="24"/>
  <c r="BC14" i="24"/>
  <c r="AV13" i="24"/>
  <c r="AV11" i="24"/>
  <c r="AV9" i="24"/>
  <c r="AV7" i="24"/>
  <c r="AV5" i="24"/>
  <c r="BC4" i="24"/>
  <c r="AV3" i="24"/>
  <c r="BC424" i="24"/>
  <c r="BC415" i="24"/>
  <c r="BC405" i="24"/>
  <c r="BC399" i="24"/>
  <c r="BC394" i="24"/>
  <c r="BC389" i="24"/>
  <c r="BC384" i="24"/>
  <c r="BC340" i="24"/>
  <c r="BC335" i="24"/>
  <c r="BC330" i="24"/>
  <c r="BC325" i="24"/>
  <c r="BC320" i="24"/>
  <c r="BC276" i="24"/>
  <c r="BC271" i="24"/>
  <c r="BC266" i="24"/>
  <c r="BC261" i="24"/>
  <c r="BC256" i="24"/>
  <c r="BC212" i="24"/>
  <c r="BC207" i="24"/>
  <c r="BC202" i="24"/>
  <c r="BC197" i="24"/>
  <c r="BC192" i="24"/>
  <c r="BC140" i="24"/>
  <c r="BC138" i="24"/>
  <c r="BC136" i="24"/>
  <c r="BC130" i="24"/>
  <c r="BC119" i="24"/>
  <c r="BC108" i="24"/>
  <c r="BC86" i="24"/>
  <c r="BC82" i="24"/>
  <c r="BC78" i="24"/>
  <c r="BC74" i="24"/>
  <c r="BC70" i="24"/>
  <c r="BC66" i="24"/>
  <c r="BC62" i="24"/>
  <c r="BC58" i="24"/>
  <c r="BC54" i="24"/>
  <c r="BC50" i="24"/>
  <c r="BC46" i="24"/>
  <c r="BC42" i="24"/>
  <c r="BC38" i="24"/>
  <c r="BC34" i="24"/>
  <c r="BC31" i="24"/>
  <c r="BC28" i="24"/>
  <c r="BC19" i="24"/>
  <c r="BC460" i="24"/>
  <c r="BC432" i="24"/>
  <c r="BC423" i="24"/>
  <c r="BC408" i="24"/>
  <c r="BC396" i="24"/>
  <c r="BC391" i="24"/>
  <c r="BC386" i="24"/>
  <c r="BC381" i="24"/>
  <c r="BC376" i="24"/>
  <c r="BC332" i="24"/>
  <c r="BC327" i="24"/>
  <c r="BC322" i="24"/>
  <c r="BC317" i="24"/>
  <c r="BC312" i="24"/>
  <c r="BC268" i="24"/>
  <c r="BC263" i="24"/>
  <c r="BC258" i="24"/>
  <c r="BC253" i="24"/>
  <c r="BC248" i="24"/>
  <c r="BC204" i="24"/>
  <c r="BC199" i="24"/>
  <c r="BC194" i="24"/>
  <c r="BC189" i="24"/>
  <c r="BC184" i="24"/>
  <c r="BC142" i="24"/>
  <c r="BC128" i="24"/>
  <c r="BC126" i="24"/>
  <c r="BC117" i="24"/>
  <c r="BC106" i="24"/>
  <c r="BC491" i="24"/>
  <c r="BC440" i="24"/>
  <c r="BC431" i="24"/>
  <c r="BC404" i="24"/>
  <c r="BC388" i="24"/>
  <c r="BC383" i="24"/>
  <c r="BC378" i="24"/>
  <c r="BC373" i="24"/>
  <c r="BC368" i="24"/>
  <c r="BC324" i="24"/>
  <c r="BC319" i="24"/>
  <c r="BC314" i="24"/>
  <c r="BC309" i="24"/>
  <c r="BC304" i="24"/>
  <c r="BC260" i="24"/>
  <c r="BC255" i="24"/>
  <c r="BC250" i="24"/>
  <c r="BC245" i="24"/>
  <c r="BC240" i="24"/>
  <c r="BC196" i="24"/>
  <c r="BC191" i="24"/>
  <c r="BC186" i="24"/>
  <c r="BC181" i="24"/>
  <c r="BC176" i="24"/>
  <c r="BC148" i="24"/>
  <c r="BC146" i="24"/>
  <c r="BC144" i="24"/>
  <c r="BC124" i="24"/>
  <c r="BC113" i="24"/>
  <c r="BC104" i="24"/>
  <c r="BC102" i="24"/>
  <c r="BC449" i="24"/>
  <c r="BC439" i="24"/>
  <c r="BC407" i="24"/>
  <c r="BC380" i="24"/>
  <c r="BC375" i="24"/>
  <c r="BC370" i="24"/>
  <c r="BC365" i="24"/>
  <c r="BC360" i="24"/>
  <c r="BC316" i="24"/>
  <c r="BC311" i="24"/>
  <c r="BC306" i="24"/>
  <c r="BC301" i="24"/>
  <c r="BC296" i="24"/>
  <c r="BC252" i="24"/>
  <c r="BC247" i="24"/>
  <c r="BC242" i="24"/>
  <c r="BC237" i="24"/>
  <c r="BC232" i="24"/>
  <c r="BC188" i="24"/>
  <c r="BC183" i="24"/>
  <c r="BC178" i="24"/>
  <c r="BC173" i="24"/>
  <c r="BC168" i="24"/>
  <c r="BC150" i="24"/>
  <c r="BC135" i="24"/>
  <c r="BC133" i="24"/>
  <c r="BC122" i="24"/>
  <c r="BC111" i="24"/>
  <c r="BC100" i="24"/>
  <c r="BC453" i="24"/>
  <c r="BC413" i="24"/>
  <c r="BC372" i="24"/>
  <c r="BC367" i="24"/>
  <c r="BC362" i="24"/>
  <c r="BC357" i="24"/>
  <c r="BC352" i="24"/>
  <c r="BC308" i="24"/>
  <c r="BC303" i="24"/>
  <c r="BC298" i="24"/>
  <c r="BC293" i="24"/>
  <c r="BC288" i="24"/>
  <c r="BC244" i="24"/>
  <c r="BC239" i="24"/>
  <c r="BC234" i="24"/>
  <c r="BC229" i="24"/>
  <c r="BC224" i="24"/>
  <c r="BC180" i="24"/>
  <c r="BC175" i="24"/>
  <c r="BC170" i="24"/>
  <c r="BC471" i="24"/>
  <c r="BC462" i="24"/>
  <c r="BC457" i="24"/>
  <c r="BC421" i="24"/>
  <c r="BC364" i="24"/>
  <c r="BC359" i="24"/>
  <c r="BC354" i="24"/>
  <c r="BC349" i="24"/>
  <c r="BC344" i="24"/>
  <c r="BC300" i="24"/>
  <c r="BC295" i="24"/>
  <c r="BC290" i="24"/>
  <c r="BC285" i="24"/>
  <c r="BC280" i="24"/>
  <c r="BC236" i="24"/>
  <c r="BC231" i="24"/>
  <c r="BC226" i="24"/>
  <c r="BC221" i="24"/>
  <c r="BC216" i="24"/>
  <c r="BC165" i="24"/>
  <c r="BC129" i="24"/>
  <c r="BC72" i="24"/>
  <c r="BC61" i="24"/>
  <c r="BC40" i="24"/>
  <c r="BC32" i="24"/>
  <c r="BC20" i="24"/>
  <c r="AV10" i="24"/>
  <c r="BC5" i="24"/>
  <c r="AV4" i="24"/>
  <c r="AV2" i="24"/>
  <c r="BC24" i="24"/>
  <c r="BC7" i="24"/>
  <c r="BC13" i="24"/>
  <c r="BC36" i="24"/>
  <c r="BC27" i="24"/>
  <c r="BC23" i="24"/>
  <c r="BC84" i="24"/>
  <c r="BC76" i="24"/>
  <c r="BC65" i="24"/>
  <c r="BC44" i="24"/>
  <c r="BC11" i="24"/>
  <c r="BC29" i="24"/>
  <c r="AV6" i="24"/>
  <c r="BC41" i="24"/>
  <c r="AV12" i="24"/>
  <c r="BC15" i="24"/>
  <c r="BC22" i="24"/>
  <c r="AV8" i="24"/>
  <c r="BC9" i="24"/>
  <c r="BC33" i="24"/>
  <c r="BC120" i="24"/>
  <c r="BC80" i="24"/>
  <c r="BC69" i="24"/>
  <c r="BC48" i="24"/>
  <c r="BC37" i="24"/>
  <c r="BC56" i="24"/>
  <c r="BC26" i="24"/>
  <c r="BC64" i="24"/>
  <c r="BC53" i="24"/>
  <c r="BC3" i="24"/>
  <c r="BC162" i="24"/>
  <c r="BC152" i="24"/>
  <c r="BC143" i="24"/>
  <c r="BC127" i="24"/>
  <c r="BC105" i="24"/>
  <c r="BC73" i="24"/>
  <c r="BC52" i="24"/>
  <c r="BC172" i="24"/>
  <c r="BC160" i="24"/>
  <c r="BC118" i="24"/>
  <c r="BC77" i="24"/>
  <c r="BC45" i="24"/>
  <c r="BC141" i="24"/>
  <c r="BC81" i="24"/>
  <c r="BC60" i="24"/>
  <c r="BC49" i="24"/>
  <c r="BC16" i="24"/>
  <c r="BC109" i="24"/>
  <c r="BC18" i="24"/>
  <c r="BC167" i="24"/>
  <c r="BC157" i="24"/>
  <c r="BC116" i="24"/>
  <c r="BC85" i="24"/>
  <c r="BC68" i="24"/>
  <c r="BC57" i="24"/>
  <c r="BC2366" i="19"/>
  <c r="BC2365" i="19"/>
  <c r="BC2364" i="19"/>
  <c r="BC2363" i="19"/>
  <c r="BC2362" i="19"/>
  <c r="BC2361" i="19"/>
  <c r="BC2360" i="19"/>
  <c r="BC2359" i="19"/>
  <c r="BC2358" i="19"/>
  <c r="BC2357" i="19"/>
  <c r="BC2356" i="19"/>
  <c r="BC2355" i="19"/>
  <c r="BC2354" i="19"/>
  <c r="BC2353" i="19"/>
  <c r="BC2352" i="19"/>
  <c r="BC2351" i="19"/>
  <c r="BC2350" i="19"/>
  <c r="BC2349" i="19"/>
  <c r="BC2348" i="19"/>
  <c r="BC2347" i="19"/>
  <c r="BC2346" i="19"/>
  <c r="BC2345" i="19"/>
  <c r="BC2344" i="19"/>
  <c r="BC2343" i="19"/>
  <c r="BC2342" i="19"/>
  <c r="BC2341" i="19"/>
  <c r="BC2340" i="19"/>
  <c r="BC2339" i="19"/>
  <c r="BC2338" i="19"/>
  <c r="BC2337" i="19"/>
  <c r="BC2336" i="19"/>
  <c r="BC2335" i="19"/>
  <c r="BC2334" i="19"/>
  <c r="BC2333" i="19"/>
  <c r="BC2332" i="19"/>
  <c r="BC2331" i="19"/>
  <c r="BC2330" i="19"/>
  <c r="BC2329" i="19"/>
  <c r="BC2328" i="19"/>
  <c r="BC2327" i="19"/>
  <c r="BC2326" i="19"/>
  <c r="BC2325" i="19"/>
  <c r="BC2324" i="19"/>
  <c r="BC2323" i="19"/>
  <c r="BC2322" i="19"/>
  <c r="BC2321" i="19"/>
  <c r="BC2320" i="19"/>
  <c r="BC2319" i="19"/>
  <c r="BC2318" i="19"/>
  <c r="BC2317" i="19"/>
  <c r="BC2316" i="19"/>
  <c r="BC2315" i="19"/>
  <c r="BC2314" i="19"/>
  <c r="BC2313" i="19"/>
  <c r="BC2312" i="19"/>
  <c r="BC2311" i="19"/>
  <c r="BC2310" i="19"/>
  <c r="BC2309" i="19"/>
  <c r="BC2308" i="19"/>
  <c r="BC2307" i="19"/>
  <c r="BC2306" i="19"/>
  <c r="BC2305" i="19"/>
  <c r="BC2304" i="19"/>
  <c r="BC2303" i="19"/>
  <c r="BC2302" i="19"/>
  <c r="BC2301" i="19"/>
  <c r="BC2300" i="19"/>
  <c r="BC2299" i="19"/>
  <c r="BC2298" i="19"/>
  <c r="BC2297" i="19"/>
  <c r="BC2296" i="19"/>
  <c r="BC2295" i="19"/>
  <c r="BC2294" i="19"/>
  <c r="BC2293" i="19"/>
  <c r="BC2292" i="19"/>
  <c r="BC2291" i="19"/>
  <c r="BC2290" i="19"/>
  <c r="BC2289" i="19"/>
  <c r="BC2288" i="19"/>
  <c r="BC2287" i="19"/>
  <c r="BC2286" i="19"/>
  <c r="BC2285" i="19"/>
  <c r="BC2284" i="19"/>
  <c r="BC2283" i="19"/>
  <c r="BC2282" i="19"/>
  <c r="BC2281" i="19"/>
  <c r="BC2280" i="19"/>
  <c r="BC2279" i="19"/>
  <c r="BC2278" i="19"/>
  <c r="BC2277" i="19"/>
  <c r="BC2276" i="19"/>
  <c r="BC2275" i="19"/>
  <c r="BC2274" i="19"/>
  <c r="BC2273" i="19"/>
  <c r="BC2272" i="19"/>
  <c r="BC2271" i="19"/>
  <c r="BC2270" i="19"/>
  <c r="BC2269" i="19"/>
  <c r="BC2268" i="19"/>
  <c r="BC2267" i="19"/>
  <c r="BC2266" i="19"/>
  <c r="BC2265" i="19"/>
  <c r="BC2264" i="19"/>
  <c r="BC2263" i="19"/>
  <c r="BC2262" i="19"/>
  <c r="BC2261" i="19"/>
  <c r="BC2260" i="19"/>
  <c r="BC2259" i="19"/>
  <c r="BC2258" i="19"/>
  <c r="BC2257" i="19"/>
  <c r="BC2256" i="19"/>
  <c r="BC2255" i="19"/>
  <c r="BC2254" i="19"/>
  <c r="BC2253" i="19"/>
  <c r="BC2252" i="19"/>
  <c r="BC2251" i="19"/>
  <c r="BC2250" i="19"/>
  <c r="BC2249" i="19"/>
  <c r="BC2248" i="19"/>
  <c r="BC2247" i="19"/>
  <c r="BC2246" i="19"/>
  <c r="BC2245" i="19"/>
  <c r="BC2244" i="19"/>
  <c r="BC2243" i="19"/>
  <c r="BC2242" i="19"/>
  <c r="BC2241" i="19"/>
  <c r="BC2240" i="19"/>
  <c r="BC2239" i="19"/>
  <c r="BC2238" i="19"/>
  <c r="BC2237" i="19"/>
  <c r="BC2236" i="19"/>
  <c r="BC2235" i="19"/>
  <c r="BC2234" i="19"/>
  <c r="BC2233" i="19"/>
  <c r="BC2232" i="19"/>
  <c r="BC2231" i="19"/>
  <c r="BC2230" i="19"/>
  <c r="BC2229" i="19"/>
  <c r="BC2228" i="19"/>
  <c r="BC2227" i="19"/>
  <c r="BC2226" i="19"/>
  <c r="BC2225" i="19"/>
  <c r="BC2224" i="19"/>
  <c r="BC2223" i="19"/>
  <c r="BC2222" i="19"/>
  <c r="BC2221" i="19"/>
  <c r="BC2220" i="19"/>
  <c r="BC2219" i="19"/>
  <c r="BC2218" i="19"/>
  <c r="BC2217" i="19"/>
  <c r="BC2216" i="19"/>
  <c r="BC2215" i="19"/>
  <c r="BC2214" i="19"/>
  <c r="BC2213" i="19"/>
  <c r="BC2212" i="19"/>
  <c r="BC2211" i="19"/>
  <c r="BC2210" i="19"/>
  <c r="BC2209" i="19"/>
  <c r="BC2208" i="19"/>
  <c r="BC2207" i="19"/>
  <c r="BC2206" i="19"/>
  <c r="BC2205" i="19"/>
  <c r="BC2204" i="19"/>
  <c r="BC2203" i="19"/>
  <c r="BC2202" i="19"/>
  <c r="BC2201" i="19"/>
  <c r="BC2200" i="19"/>
  <c r="BC2199" i="19"/>
  <c r="BC2198" i="19"/>
  <c r="BC2197" i="19"/>
  <c r="BC2196" i="19"/>
  <c r="BC2195" i="19"/>
  <c r="BC2194" i="19"/>
  <c r="BC2193" i="19"/>
  <c r="BC2192" i="19"/>
  <c r="BC2191" i="19"/>
  <c r="BC2190" i="19"/>
  <c r="BC2189" i="19"/>
  <c r="BC2188" i="19"/>
  <c r="BC2187" i="19"/>
  <c r="BC2186" i="19"/>
  <c r="BC2185" i="19"/>
  <c r="BC2184" i="19"/>
  <c r="BC2183" i="19"/>
  <c r="BC2182" i="19"/>
  <c r="BC2181" i="19"/>
  <c r="BC2180" i="19"/>
  <c r="BC2179" i="19"/>
  <c r="BC2178" i="19"/>
  <c r="BC2177" i="19"/>
  <c r="BC2176" i="19"/>
  <c r="BC2175" i="19"/>
  <c r="BC2174" i="19"/>
  <c r="BC2173" i="19"/>
  <c r="BC2172" i="19"/>
  <c r="BC2171" i="19"/>
  <c r="BC2170" i="19"/>
  <c r="BC2169" i="19"/>
  <c r="BC2168" i="19"/>
  <c r="BC2167" i="19"/>
  <c r="BC2166" i="19"/>
  <c r="BC2165" i="19"/>
  <c r="BC2164" i="19"/>
  <c r="BC2163" i="19"/>
  <c r="BC2162" i="19"/>
  <c r="BC2161" i="19"/>
  <c r="BC2160" i="19"/>
  <c r="BC2159" i="19"/>
  <c r="BC2158" i="19"/>
  <c r="BC2157" i="19"/>
  <c r="BC2156" i="19"/>
  <c r="BC2155" i="19"/>
  <c r="BC2154" i="19"/>
  <c r="BC2153" i="19"/>
  <c r="BC2152" i="19"/>
  <c r="BC2151" i="19"/>
  <c r="BC2150" i="19"/>
  <c r="BC2149" i="19"/>
  <c r="BC2148" i="19"/>
  <c r="BC2147" i="19"/>
  <c r="BC2146" i="19"/>
  <c r="BC2145" i="19"/>
  <c r="BC2144" i="19"/>
  <c r="BC2143" i="19"/>
  <c r="BC2142" i="19"/>
  <c r="BC2141" i="19"/>
  <c r="BC2140" i="19"/>
  <c r="BC2139" i="19"/>
  <c r="BC2138" i="19"/>
  <c r="BC2137" i="19"/>
  <c r="BC2136" i="19"/>
  <c r="BC2135" i="19"/>
  <c r="BC2134" i="19"/>
  <c r="BC2133" i="19"/>
  <c r="BC2132" i="19"/>
  <c r="BC2131" i="19"/>
  <c r="BC2130" i="19"/>
  <c r="BC2129" i="19"/>
  <c r="BC2128" i="19"/>
  <c r="BC2127" i="19"/>
  <c r="BC2126" i="19"/>
  <c r="BC2125" i="19"/>
  <c r="BC2124" i="19"/>
  <c r="BC2123" i="19"/>
  <c r="BC2122" i="19"/>
  <c r="BC2121" i="19"/>
  <c r="BC2120" i="19"/>
  <c r="BC2119" i="19"/>
  <c r="BC2118" i="19"/>
  <c r="BC2117" i="19"/>
  <c r="BC2116" i="19"/>
  <c r="BC2115" i="19"/>
  <c r="BC2114" i="19"/>
  <c r="BC2113" i="19"/>
  <c r="BC2112" i="19"/>
  <c r="BC2111" i="19"/>
  <c r="BC2110" i="19"/>
  <c r="BC2109" i="19"/>
  <c r="BC2108" i="19"/>
  <c r="BC2107" i="19"/>
  <c r="BC2106" i="19"/>
  <c r="BC2105" i="19"/>
  <c r="BC2104" i="19"/>
  <c r="BC2103" i="19"/>
  <c r="BC2102" i="19"/>
  <c r="BC2101" i="19"/>
  <c r="BC2100" i="19"/>
  <c r="BC2099" i="19"/>
  <c r="BC2098" i="19"/>
  <c r="BC2097" i="19"/>
  <c r="BC2096" i="19"/>
  <c r="BC2095" i="19"/>
  <c r="BC2094" i="19"/>
  <c r="BC2093" i="19"/>
  <c r="BC2092" i="19"/>
  <c r="BC2091" i="19"/>
  <c r="BC2090" i="19"/>
  <c r="BC2089" i="19"/>
  <c r="BC2088" i="19"/>
  <c r="BC2087" i="19"/>
  <c r="BC2086" i="19"/>
  <c r="BC2085" i="19"/>
  <c r="BC2084" i="19"/>
  <c r="BC2083" i="19"/>
  <c r="BC2082" i="19"/>
  <c r="BC2081" i="19"/>
  <c r="BC2080" i="19"/>
  <c r="BC2079" i="19"/>
  <c r="BC2078" i="19"/>
  <c r="BC2077" i="19"/>
  <c r="BC2076" i="19"/>
  <c r="BC2075" i="19"/>
  <c r="BC2074" i="19"/>
  <c r="BC2073" i="19"/>
  <c r="BC2072" i="19"/>
  <c r="BC2071" i="19"/>
  <c r="BC2070" i="19"/>
  <c r="BC2069" i="19"/>
  <c r="BC2068" i="19"/>
  <c r="BC2067" i="19"/>
  <c r="BC2066" i="19"/>
  <c r="BC2065" i="19"/>
  <c r="BC2064" i="19"/>
  <c r="BC2063" i="19"/>
  <c r="BC2062" i="19"/>
  <c r="BC2061" i="19"/>
  <c r="BC2060" i="19"/>
  <c r="BC2059" i="19"/>
  <c r="BC2058" i="19"/>
  <c r="BC2057" i="19"/>
  <c r="BC2056" i="19"/>
  <c r="BC2055" i="19"/>
  <c r="BC2054" i="19"/>
  <c r="BC2053" i="19"/>
  <c r="BC2052" i="19"/>
  <c r="BC2051" i="19"/>
  <c r="BC2050" i="19"/>
  <c r="BC2049" i="19"/>
  <c r="BC2048" i="19"/>
  <c r="BC2047" i="19"/>
  <c r="BC2046" i="19"/>
  <c r="BC2045" i="19"/>
  <c r="BC2044" i="19"/>
  <c r="BC2043" i="19"/>
  <c r="BC2042" i="19"/>
  <c r="BC2041" i="19"/>
  <c r="BC2040" i="19"/>
  <c r="BC2039" i="19"/>
  <c r="BC2038" i="19"/>
  <c r="BC2037" i="19"/>
  <c r="BC2036" i="19"/>
  <c r="BC2035" i="19"/>
  <c r="BC2034" i="19"/>
  <c r="BC2033" i="19"/>
  <c r="BC2032" i="19"/>
  <c r="BC2031" i="19"/>
  <c r="BC2030" i="19"/>
  <c r="BC2029" i="19"/>
  <c r="BC2028" i="19"/>
  <c r="BC2027" i="19"/>
  <c r="BC2026" i="19"/>
  <c r="BC2025" i="19"/>
  <c r="BC2024" i="19"/>
  <c r="BC2023" i="19"/>
  <c r="BC2022" i="19"/>
  <c r="BC2021" i="19"/>
  <c r="BC2020" i="19"/>
  <c r="BC2019" i="19"/>
  <c r="BC2018" i="19"/>
  <c r="BC2017" i="19"/>
  <c r="BC2016" i="19"/>
  <c r="BC2015" i="19"/>
  <c r="BC2014" i="19"/>
  <c r="BC2013" i="19"/>
  <c r="BC2012" i="19"/>
  <c r="BC2011" i="19"/>
  <c r="BC2010" i="19"/>
  <c r="BC2009" i="19"/>
  <c r="BC2008" i="19"/>
  <c r="BC2007" i="19"/>
  <c r="BC2006" i="19"/>
  <c r="BC2005" i="19"/>
  <c r="BC2004" i="19"/>
  <c r="BC2003" i="19"/>
  <c r="BC2002" i="19"/>
  <c r="BC2001" i="19"/>
  <c r="BC2000" i="19"/>
  <c r="BC1999" i="19"/>
  <c r="BC1998" i="19"/>
  <c r="BC1997" i="19"/>
  <c r="BC1996" i="19"/>
  <c r="BC1995" i="19"/>
  <c r="BC1994" i="19"/>
  <c r="BC1993" i="19"/>
  <c r="BC1992" i="19"/>
  <c r="BC1991" i="19"/>
  <c r="BC1990" i="19"/>
  <c r="BC1989" i="19"/>
  <c r="BC1988" i="19"/>
  <c r="BC1987" i="19"/>
  <c r="BC1986" i="19"/>
  <c r="BC1985" i="19"/>
  <c r="BC1984" i="19"/>
  <c r="BC1983" i="19"/>
  <c r="BC1982" i="19"/>
  <c r="BC1981" i="19"/>
  <c r="BC1980" i="19"/>
  <c r="BC1979" i="19"/>
  <c r="BC1978" i="19"/>
  <c r="BC1977" i="19"/>
  <c r="BC1976" i="19"/>
  <c r="BC1975" i="19"/>
  <c r="BC1974" i="19"/>
  <c r="BC1973" i="19"/>
  <c r="BC1972" i="19"/>
  <c r="BC1971" i="19"/>
  <c r="BC1970" i="19"/>
  <c r="BC1969" i="19"/>
  <c r="BC1968" i="19"/>
  <c r="BC1967" i="19"/>
  <c r="BC1966" i="19"/>
  <c r="BC1965" i="19"/>
  <c r="BC1964" i="19"/>
  <c r="BC1963" i="19"/>
  <c r="BC1962" i="19"/>
  <c r="BC1961" i="19"/>
  <c r="BC1960" i="19"/>
  <c r="BC1959" i="19"/>
  <c r="BC1958" i="19"/>
  <c r="BC1957" i="19"/>
  <c r="BC1956" i="19"/>
  <c r="BC1955" i="19"/>
  <c r="BC1954" i="19"/>
  <c r="BC1953" i="19"/>
  <c r="BC1952" i="19"/>
  <c r="BC1951" i="19"/>
  <c r="BC1950" i="19"/>
  <c r="BC1949" i="19"/>
  <c r="BC1948" i="19"/>
  <c r="BC1947" i="19"/>
  <c r="BC1946" i="19"/>
  <c r="BC1945" i="19"/>
  <c r="BC1944" i="19"/>
  <c r="BC1943" i="19"/>
  <c r="BC1942" i="19"/>
  <c r="BC1941" i="19"/>
  <c r="BC1940" i="19"/>
  <c r="BC1939" i="19"/>
  <c r="BC1938" i="19"/>
  <c r="BC1937" i="19"/>
  <c r="BC1936" i="19"/>
  <c r="BC1935" i="19"/>
  <c r="BC1934" i="19"/>
  <c r="BC1933" i="19"/>
  <c r="BC1932" i="19"/>
  <c r="BC1931" i="19"/>
  <c r="BC1930" i="19"/>
  <c r="BC1929" i="19"/>
  <c r="BC1928" i="19"/>
  <c r="BC1927" i="19"/>
  <c r="BC1926" i="19"/>
  <c r="BC1925" i="19"/>
  <c r="BC1924" i="19"/>
  <c r="BC1923" i="19"/>
  <c r="BC1922" i="19"/>
  <c r="BC1921" i="19"/>
  <c r="BC1920" i="19"/>
  <c r="BC1919" i="19"/>
  <c r="BC1918" i="19"/>
  <c r="BC1917" i="19"/>
  <c r="BC1916" i="19"/>
  <c r="BC1915" i="19"/>
  <c r="BC1914" i="19"/>
  <c r="BC1913" i="19"/>
  <c r="BC1912" i="19"/>
  <c r="BC1911" i="19"/>
  <c r="BC1910" i="19"/>
  <c r="BC1909" i="19"/>
  <c r="BC1908" i="19"/>
  <c r="BC1907" i="19"/>
  <c r="BC1906" i="19"/>
  <c r="BC1905" i="19"/>
  <c r="BC1904" i="19"/>
  <c r="BC1903" i="19"/>
  <c r="BC1902" i="19"/>
  <c r="BC1901" i="19"/>
  <c r="BC1900" i="19"/>
  <c r="BC1899" i="19"/>
  <c r="BC1898" i="19"/>
  <c r="BC1897" i="19"/>
  <c r="BC1896" i="19"/>
  <c r="BC1895" i="19"/>
  <c r="BC1894" i="19"/>
  <c r="BC1893" i="19"/>
  <c r="BC1892" i="19"/>
  <c r="BC1891" i="19"/>
  <c r="BC1890" i="19"/>
  <c r="BC1889" i="19"/>
  <c r="BC1888" i="19"/>
  <c r="BC1887" i="19"/>
  <c r="BC1886" i="19"/>
  <c r="BC1885" i="19"/>
  <c r="BC1884" i="19"/>
  <c r="BC1883" i="19"/>
  <c r="BC1882" i="19"/>
  <c r="BC1881" i="19"/>
  <c r="BC1880" i="19"/>
  <c r="BC1879" i="19"/>
  <c r="BC1878" i="19"/>
  <c r="BC1877" i="19"/>
  <c r="BC1876" i="19"/>
  <c r="BC1875" i="19"/>
  <c r="BC1874" i="19"/>
  <c r="BC1873" i="19"/>
  <c r="BC1872" i="19"/>
  <c r="BC1871" i="19"/>
  <c r="BC1870" i="19"/>
  <c r="BC1869" i="19"/>
  <c r="BC1868" i="19"/>
  <c r="BC1867" i="19"/>
  <c r="BC1866" i="19"/>
  <c r="BC1865" i="19"/>
  <c r="BC1864" i="19"/>
  <c r="BC1863" i="19"/>
  <c r="BC1862" i="19"/>
  <c r="BC1861" i="19"/>
  <c r="BC1860" i="19"/>
  <c r="BC1859" i="19"/>
  <c r="BC1858" i="19"/>
  <c r="BC1857" i="19"/>
  <c r="BC1856" i="19"/>
  <c r="BC1855" i="19"/>
  <c r="BC1854" i="19"/>
  <c r="BC1853" i="19"/>
  <c r="BC1852" i="19"/>
  <c r="BC1851" i="19"/>
  <c r="BC1850" i="19"/>
  <c r="BC1849" i="19"/>
  <c r="BC1848" i="19"/>
  <c r="BC1847" i="19"/>
  <c r="BC1846" i="19"/>
  <c r="BC1845" i="19"/>
  <c r="BC1844" i="19"/>
  <c r="BC1843" i="19"/>
  <c r="BC1842" i="19"/>
  <c r="BC1841" i="19"/>
  <c r="BC1840" i="19"/>
  <c r="BC1839" i="19"/>
  <c r="BC1838" i="19"/>
  <c r="BC1837" i="19"/>
  <c r="BC1836" i="19"/>
  <c r="BC1835" i="19"/>
  <c r="BC1834" i="19"/>
  <c r="BC1833" i="19"/>
  <c r="BC1832" i="19"/>
  <c r="BC1831" i="19"/>
  <c r="BC1830" i="19"/>
  <c r="BC1829" i="19"/>
  <c r="BC1828" i="19"/>
  <c r="BC1827" i="19"/>
  <c r="BC1826" i="19"/>
  <c r="BC1825" i="19"/>
  <c r="BC1824" i="19"/>
  <c r="BC1823" i="19"/>
  <c r="BC1822" i="19"/>
  <c r="BC1821" i="19"/>
  <c r="BC1820" i="19"/>
  <c r="BC1819" i="19"/>
  <c r="BC1818" i="19"/>
  <c r="BC1817" i="19"/>
  <c r="BC1816" i="19"/>
  <c r="BC1815" i="19"/>
  <c r="BC1814" i="19"/>
  <c r="BC1813" i="19"/>
  <c r="BC1812" i="19"/>
  <c r="BC1811" i="19"/>
  <c r="BC1810" i="19"/>
  <c r="BC1809" i="19"/>
  <c r="BC1808" i="19"/>
  <c r="BC1807" i="19"/>
  <c r="BC1806" i="19"/>
  <c r="BC1805" i="19"/>
  <c r="BC1804" i="19"/>
  <c r="BC1803" i="19"/>
  <c r="BC1802" i="19"/>
  <c r="BC1801" i="19"/>
  <c r="BC1800" i="19"/>
  <c r="BC1799" i="19"/>
  <c r="BC1798" i="19"/>
  <c r="BC1797" i="19"/>
  <c r="BC1796" i="19"/>
  <c r="BC1795" i="19"/>
  <c r="BC1794" i="19"/>
  <c r="BC1793" i="19"/>
  <c r="BC1792" i="19"/>
  <c r="BC1791" i="19"/>
  <c r="BC1790" i="19"/>
  <c r="BC1789" i="19"/>
  <c r="BC1788" i="19"/>
  <c r="BC1787" i="19"/>
  <c r="BC1786" i="19"/>
  <c r="BC1785" i="19"/>
  <c r="BC1784" i="19"/>
  <c r="BC1783" i="19"/>
  <c r="BC1782" i="19"/>
  <c r="BC1781" i="19"/>
  <c r="BC1780" i="19"/>
  <c r="BC1779" i="19"/>
  <c r="BC1778" i="19"/>
  <c r="BC1777" i="19"/>
  <c r="BC1776" i="19"/>
  <c r="BC1775" i="19"/>
  <c r="BC1774" i="19"/>
  <c r="BC1773" i="19"/>
  <c r="BC1772" i="19"/>
  <c r="BC1771" i="19"/>
  <c r="BC1770" i="19"/>
  <c r="BC1769" i="19"/>
  <c r="BC1768" i="19"/>
  <c r="BC1767" i="19"/>
  <c r="BC1766" i="19"/>
  <c r="BC1765" i="19"/>
  <c r="BC1764" i="19"/>
  <c r="BC1763" i="19"/>
  <c r="BC1762" i="19"/>
  <c r="BC1761" i="19"/>
  <c r="BC1760" i="19"/>
  <c r="BC1759" i="19"/>
  <c r="BC1758" i="19"/>
  <c r="BC1757" i="19"/>
  <c r="BC1756" i="19"/>
  <c r="BC1755" i="19"/>
  <c r="BC1754" i="19"/>
  <c r="BC1753" i="19"/>
  <c r="BC1752" i="19"/>
  <c r="BC1751" i="19"/>
  <c r="BC1750" i="19"/>
  <c r="BC1749" i="19"/>
  <c r="BC1748" i="19"/>
  <c r="BC1747" i="19"/>
  <c r="BC1746" i="19"/>
  <c r="BC1745" i="19"/>
  <c r="BC1744" i="19"/>
  <c r="BC1743" i="19"/>
  <c r="BC1742" i="19"/>
  <c r="BC1741" i="19"/>
  <c r="BC1740" i="19"/>
  <c r="BC1739" i="19"/>
  <c r="BC1738" i="19"/>
  <c r="BC1737" i="19"/>
  <c r="BC1736" i="19"/>
  <c r="BC1735" i="19"/>
  <c r="BC1734" i="19"/>
  <c r="BC1733" i="19"/>
  <c r="BC1732" i="19"/>
  <c r="BC1731" i="19"/>
  <c r="BC1730" i="19"/>
  <c r="BC1729" i="19"/>
  <c r="BC1728" i="19"/>
  <c r="BC1727" i="19"/>
  <c r="BC1726" i="19"/>
  <c r="BC1725" i="19"/>
  <c r="BC1724" i="19"/>
  <c r="BC1723" i="19"/>
  <c r="BC1722" i="19"/>
  <c r="BC1721" i="19"/>
  <c r="BC1720" i="19"/>
  <c r="BC1719" i="19"/>
  <c r="BC1718" i="19"/>
  <c r="BC1717" i="19"/>
  <c r="BC1716" i="19"/>
  <c r="BC1715" i="19"/>
  <c r="BC1714" i="19"/>
  <c r="BC1713" i="19"/>
  <c r="BC1712" i="19"/>
  <c r="BC1711" i="19"/>
  <c r="BC1710" i="19"/>
  <c r="BC1709" i="19"/>
  <c r="BC1708" i="19"/>
  <c r="BC1707" i="19"/>
  <c r="BC1706" i="19"/>
  <c r="BC1705" i="19"/>
  <c r="BC1704" i="19"/>
  <c r="BC1703" i="19"/>
  <c r="BC1702" i="19"/>
  <c r="BC1701" i="19"/>
  <c r="BC1700" i="19"/>
  <c r="BC1699" i="19"/>
  <c r="BC1698" i="19"/>
  <c r="BC1697" i="19"/>
  <c r="BC1696" i="19"/>
  <c r="BC1695" i="19"/>
  <c r="BC1694" i="19"/>
  <c r="BC1693" i="19"/>
  <c r="BC1692" i="19"/>
  <c r="BC1691" i="19"/>
  <c r="BC1690" i="19"/>
  <c r="BC1689" i="19"/>
  <c r="BC1688" i="19"/>
  <c r="BC1687" i="19"/>
  <c r="BC1686" i="19"/>
  <c r="BC1685" i="19"/>
  <c r="BC1684" i="19"/>
  <c r="BC1683" i="19"/>
  <c r="BC1682" i="19"/>
  <c r="BC1681" i="19"/>
  <c r="BC1680" i="19"/>
  <c r="BC1679" i="19"/>
  <c r="BC1678" i="19"/>
  <c r="BC1677" i="19"/>
  <c r="BC1676" i="19"/>
  <c r="BC1675" i="19"/>
  <c r="BC1674" i="19"/>
  <c r="BC1673" i="19"/>
  <c r="BC1672" i="19"/>
  <c r="BC1671" i="19"/>
  <c r="BC1670" i="19"/>
  <c r="BC1669" i="19"/>
  <c r="BC1668" i="19"/>
  <c r="BC1667" i="19"/>
  <c r="BC1666" i="19"/>
  <c r="BC1665" i="19"/>
  <c r="BC1664" i="19"/>
  <c r="BC1663" i="19"/>
  <c r="BC1662" i="19"/>
  <c r="BC1661" i="19"/>
  <c r="BC1660" i="19"/>
  <c r="BC1659" i="19"/>
  <c r="BC1658" i="19"/>
  <c r="BC1657" i="19"/>
  <c r="BC1656" i="19"/>
  <c r="BC1655" i="19"/>
  <c r="BC1654" i="19"/>
  <c r="BC1653" i="19"/>
  <c r="BC1652" i="19"/>
  <c r="BC1651" i="19"/>
  <c r="BC1650" i="19"/>
  <c r="BC1649" i="19"/>
  <c r="BC1648" i="19"/>
  <c r="BC1647" i="19"/>
  <c r="BC1646" i="19"/>
  <c r="BC1645" i="19"/>
  <c r="BC1644" i="19"/>
  <c r="BC1643" i="19"/>
  <c r="BC1642" i="19"/>
  <c r="BC1641" i="19"/>
  <c r="BC1640" i="19"/>
  <c r="BC1639" i="19"/>
  <c r="BC1638" i="19"/>
  <c r="BC1637" i="19"/>
  <c r="BC1636" i="19"/>
  <c r="BC1635" i="19"/>
  <c r="BC1634" i="19"/>
  <c r="BC1633" i="19"/>
  <c r="BC1632" i="19"/>
  <c r="BC1631" i="19"/>
  <c r="BC1630" i="19"/>
  <c r="BC1629" i="19"/>
  <c r="BC1628" i="19"/>
  <c r="BC1627" i="19"/>
  <c r="BC1626" i="19"/>
  <c r="BC1625" i="19"/>
  <c r="BC1624" i="19"/>
  <c r="BC1623" i="19"/>
  <c r="BC1622" i="19"/>
  <c r="BC1621" i="19"/>
  <c r="BC1620" i="19"/>
  <c r="BC1619" i="19"/>
  <c r="BC1618" i="19"/>
  <c r="BC1617" i="19"/>
  <c r="BC1616" i="19"/>
  <c r="BC1615" i="19"/>
  <c r="BC1614" i="19"/>
  <c r="BC1613" i="19"/>
  <c r="BC1612" i="19"/>
  <c r="BC1611" i="19"/>
  <c r="BC1610" i="19"/>
  <c r="BC1609" i="19"/>
  <c r="BC1608" i="19"/>
  <c r="BC1607" i="19"/>
  <c r="BC1606" i="19"/>
  <c r="BC1605" i="19"/>
  <c r="BC1604" i="19"/>
  <c r="BC1603" i="19"/>
  <c r="BC1602" i="19"/>
  <c r="BC1601" i="19"/>
  <c r="BC1600" i="19"/>
  <c r="BC1599" i="19"/>
  <c r="BC1598" i="19"/>
  <c r="BC1597" i="19"/>
  <c r="BC1596" i="19"/>
  <c r="BC1595" i="19"/>
  <c r="BC1594" i="19"/>
  <c r="BC1593" i="19"/>
  <c r="BC1592" i="19"/>
  <c r="BC1591" i="19"/>
  <c r="BC1590" i="19"/>
  <c r="BC1589" i="19"/>
  <c r="BC1588" i="19"/>
  <c r="BC1587" i="19"/>
  <c r="BC1586" i="19"/>
  <c r="BC1585" i="19"/>
  <c r="BC1584" i="19"/>
  <c r="BC1583" i="19"/>
  <c r="BC1582" i="19"/>
  <c r="BC1581" i="19"/>
  <c r="BC1580" i="19"/>
  <c r="BC1579" i="19"/>
  <c r="BC1578" i="19"/>
  <c r="BC1577" i="19"/>
  <c r="BC1576" i="19"/>
  <c r="BC1575" i="19"/>
  <c r="BC1574" i="19"/>
  <c r="BC1573" i="19"/>
  <c r="BC1572" i="19"/>
  <c r="BC1571" i="19"/>
  <c r="BC1570" i="19"/>
  <c r="BC1569" i="19"/>
  <c r="BC1568" i="19"/>
  <c r="BC1567" i="19"/>
  <c r="BC1566" i="19"/>
  <c r="BC1565" i="19"/>
  <c r="BC1564" i="19"/>
  <c r="BC1563" i="19"/>
  <c r="BC1562" i="19"/>
  <c r="BC1561" i="19"/>
  <c r="BC1560" i="19"/>
  <c r="BC1559" i="19"/>
  <c r="BC1558" i="19"/>
  <c r="BC1557" i="19"/>
  <c r="BC1556" i="19"/>
  <c r="BC1555" i="19"/>
  <c r="BC1554" i="19"/>
  <c r="BC1553" i="19"/>
  <c r="BC1552" i="19"/>
  <c r="BC1551" i="19"/>
  <c r="BC1550" i="19"/>
  <c r="BC1549" i="19"/>
  <c r="BC1548" i="19"/>
  <c r="BC1547" i="19"/>
  <c r="BC1546" i="19"/>
  <c r="BC1545" i="19"/>
  <c r="BC1544" i="19"/>
  <c r="BC1543" i="19"/>
  <c r="BC1542" i="19"/>
  <c r="BC1541" i="19"/>
  <c r="BC1540" i="19"/>
  <c r="BC1539" i="19"/>
  <c r="BC1538" i="19"/>
  <c r="BC1537" i="19"/>
  <c r="BC1536" i="19"/>
  <c r="BC1535" i="19"/>
  <c r="BC1534" i="19"/>
  <c r="BC1533" i="19"/>
  <c r="BC1532" i="19"/>
  <c r="BC1531" i="19"/>
  <c r="BC1530" i="19"/>
  <c r="BC1529" i="19"/>
  <c r="BC1528" i="19"/>
  <c r="BC1527" i="19"/>
  <c r="BC1526" i="19"/>
  <c r="BC1525" i="19"/>
  <c r="BC1524" i="19"/>
  <c r="BC1523" i="19"/>
  <c r="BC1522" i="19"/>
  <c r="BC1521" i="19"/>
  <c r="BC1520" i="19"/>
  <c r="BC1519" i="19"/>
  <c r="BC1518" i="19"/>
  <c r="BC1517" i="19"/>
  <c r="BC1516" i="19"/>
  <c r="BC1515" i="19"/>
  <c r="BC1514" i="19"/>
  <c r="BC1513" i="19"/>
  <c r="BC1512" i="19"/>
  <c r="BC1511" i="19"/>
  <c r="BC1510" i="19"/>
  <c r="BC1509" i="19"/>
  <c r="BC1508" i="19"/>
  <c r="BC1507" i="19"/>
  <c r="BC1506" i="19"/>
  <c r="BC1505" i="19"/>
  <c r="BC1504" i="19"/>
  <c r="BC1503" i="19"/>
  <c r="BC1502" i="19"/>
  <c r="BC1501" i="19"/>
  <c r="BC1500" i="19"/>
  <c r="BC1499" i="19"/>
  <c r="BC1498" i="19"/>
  <c r="BC1497" i="19"/>
  <c r="BC1496" i="19"/>
  <c r="BC1495" i="19"/>
  <c r="BC1494" i="19"/>
  <c r="BC1493" i="19"/>
  <c r="BC1492" i="19"/>
  <c r="BC1491" i="19"/>
  <c r="BC1490" i="19"/>
  <c r="BC1489" i="19"/>
  <c r="BC1488" i="19"/>
  <c r="BC1487" i="19"/>
  <c r="BC1486" i="19"/>
  <c r="BC1485" i="19"/>
  <c r="BC1484" i="19"/>
  <c r="BC1483" i="19"/>
  <c r="BC1482" i="19"/>
  <c r="BC1481" i="19"/>
  <c r="BC1480" i="19"/>
  <c r="BC1479" i="19"/>
  <c r="BC1478" i="19"/>
  <c r="BC1477" i="19"/>
  <c r="BC1476" i="19"/>
  <c r="BC1475" i="19"/>
  <c r="BC1474" i="19"/>
  <c r="BC1473" i="19"/>
  <c r="BC1472" i="19"/>
  <c r="BC1471" i="19"/>
  <c r="BC1470" i="19"/>
  <c r="BC1469" i="19"/>
  <c r="BC1468" i="19"/>
  <c r="BC1467" i="19"/>
  <c r="BC1466" i="19"/>
  <c r="BC1465" i="19"/>
  <c r="BC1464" i="19"/>
  <c r="BC1463" i="19"/>
  <c r="BC1462" i="19"/>
  <c r="BC1461" i="19"/>
  <c r="BC1460" i="19"/>
  <c r="BC1459" i="19"/>
  <c r="BC1458" i="19"/>
  <c r="BC1457" i="19"/>
  <c r="BC1456" i="19"/>
  <c r="BC1455" i="19"/>
  <c r="BC1454" i="19"/>
  <c r="BC1453" i="19"/>
  <c r="BC1452" i="19"/>
  <c r="BC1451" i="19"/>
  <c r="BC1450" i="19"/>
  <c r="BC1449" i="19"/>
  <c r="BC1448" i="19"/>
  <c r="BC1447" i="19"/>
  <c r="BC1446" i="19"/>
  <c r="BC1445" i="19"/>
  <c r="BC1444" i="19"/>
  <c r="BC1443" i="19"/>
  <c r="BC1442" i="19"/>
  <c r="BC1441" i="19"/>
  <c r="BC1440" i="19"/>
  <c r="BC1439" i="19"/>
  <c r="BC1438" i="19"/>
  <c r="BC1437" i="19"/>
  <c r="BC1436" i="19"/>
  <c r="BC1435" i="19"/>
  <c r="BC1434" i="19"/>
  <c r="BC1433" i="19"/>
  <c r="BC1432" i="19"/>
  <c r="BC1431" i="19"/>
  <c r="BC1430" i="19"/>
  <c r="BC1429" i="19"/>
  <c r="BC1428" i="19"/>
  <c r="BC1427" i="19"/>
  <c r="BC1426" i="19"/>
  <c r="BC1425" i="19"/>
  <c r="BC1424" i="19"/>
  <c r="BC1423" i="19"/>
  <c r="BC1422" i="19"/>
  <c r="BC1421" i="19"/>
  <c r="BC1420" i="19"/>
  <c r="BC1419" i="19"/>
  <c r="BC1418" i="19"/>
  <c r="BC1417" i="19"/>
  <c r="BC1416" i="19"/>
  <c r="BC1415" i="19"/>
  <c r="BC1414" i="19"/>
  <c r="BC1413" i="19"/>
  <c r="BC1412" i="19"/>
  <c r="BC1411" i="19"/>
  <c r="BC1410" i="19"/>
  <c r="BC1409" i="19"/>
  <c r="BC1408" i="19"/>
  <c r="BC1407" i="19"/>
  <c r="BC1406" i="19"/>
  <c r="BC1405" i="19"/>
  <c r="BC1404" i="19"/>
  <c r="BC1403" i="19"/>
  <c r="BC1402" i="19"/>
  <c r="BC1401" i="19"/>
  <c r="BC1400" i="19"/>
  <c r="BC1399" i="19"/>
  <c r="BC1398" i="19"/>
  <c r="BC1397" i="19"/>
  <c r="BC1396" i="19"/>
  <c r="BC1395" i="19"/>
  <c r="BC1394" i="19"/>
  <c r="BC1393" i="19"/>
  <c r="BC1392" i="19"/>
  <c r="BC1391" i="19"/>
  <c r="BC1390" i="19"/>
  <c r="BC1389" i="19"/>
  <c r="BC1388" i="19"/>
  <c r="BC1387" i="19"/>
  <c r="BC1386" i="19"/>
  <c r="BC1385" i="19"/>
  <c r="BC1384" i="19"/>
  <c r="BC1383" i="19"/>
  <c r="BC1382" i="19"/>
  <c r="BC1381" i="19"/>
  <c r="BC1380" i="19"/>
  <c r="BC1379" i="19"/>
  <c r="BC1378" i="19"/>
  <c r="BC1377" i="19"/>
  <c r="BC1376" i="19"/>
  <c r="BC1375" i="19"/>
  <c r="BC1374" i="19"/>
  <c r="BC1373" i="19"/>
  <c r="BC1372" i="19"/>
  <c r="BC1371" i="19"/>
  <c r="BC1370" i="19"/>
  <c r="BC1369" i="19"/>
  <c r="BC1368" i="19"/>
  <c r="BC1367" i="19"/>
  <c r="BC1366" i="19"/>
  <c r="BC1365" i="19"/>
  <c r="BC1364" i="19"/>
  <c r="BC1363" i="19"/>
  <c r="BC1362" i="19"/>
  <c r="BC1361" i="19"/>
  <c r="BC1360" i="19"/>
  <c r="BC1359" i="19"/>
  <c r="BC1358" i="19"/>
  <c r="BC1357" i="19"/>
  <c r="BC1356" i="19"/>
  <c r="BC1355" i="19"/>
  <c r="BC1354" i="19"/>
  <c r="BC1353" i="19"/>
  <c r="BC1352" i="19"/>
  <c r="BC1351" i="19"/>
  <c r="BC1350" i="19"/>
  <c r="BC1349" i="19"/>
  <c r="BC1348" i="19"/>
  <c r="BC1347" i="19"/>
  <c r="BC1346" i="19"/>
  <c r="BC1345" i="19"/>
  <c r="BC1344" i="19"/>
  <c r="BC1343" i="19"/>
  <c r="BC1342" i="19"/>
  <c r="BC1341" i="19"/>
  <c r="BC1340" i="19"/>
  <c r="BC1339" i="19"/>
  <c r="BC1338" i="19"/>
  <c r="BC1337" i="19"/>
  <c r="BC1336" i="19"/>
  <c r="BC1335" i="19"/>
  <c r="BC1334" i="19"/>
  <c r="BC1333" i="19"/>
  <c r="BC1332" i="19"/>
  <c r="BC1331" i="19"/>
  <c r="BC1330" i="19"/>
  <c r="BC1329" i="19"/>
  <c r="BC1328" i="19"/>
  <c r="BC1327" i="19"/>
  <c r="BC1326" i="19"/>
  <c r="BC1325" i="19"/>
  <c r="BC1324" i="19"/>
  <c r="BC1323" i="19"/>
  <c r="BC1322" i="19"/>
  <c r="BC1321" i="19"/>
  <c r="BC1320" i="19"/>
  <c r="BC1319" i="19"/>
  <c r="BC1318" i="19"/>
  <c r="BC1317" i="19"/>
  <c r="BC1316" i="19"/>
  <c r="BC1315" i="19"/>
  <c r="BC1314" i="19"/>
  <c r="BC1313" i="19"/>
  <c r="BC1312" i="19"/>
  <c r="BC1311" i="19"/>
  <c r="BC1310" i="19"/>
  <c r="BC1309" i="19"/>
  <c r="BC1308" i="19"/>
  <c r="BC1307" i="19"/>
  <c r="BC1306" i="19"/>
  <c r="BC1305" i="19"/>
  <c r="BC1304" i="19"/>
  <c r="BC1303" i="19"/>
  <c r="BC1302" i="19"/>
  <c r="BC1301" i="19"/>
  <c r="BC1300" i="19"/>
  <c r="BC1299" i="19"/>
  <c r="BC1298" i="19"/>
  <c r="BC1297" i="19"/>
  <c r="BC1296" i="19"/>
  <c r="BC1295" i="19"/>
  <c r="BC1294" i="19"/>
  <c r="BC1293" i="19"/>
  <c r="BC1292" i="19"/>
  <c r="BC1291" i="19"/>
  <c r="BC1290" i="19"/>
  <c r="BC1289" i="19"/>
  <c r="BC1288" i="19"/>
  <c r="BC1287" i="19"/>
  <c r="BC1286" i="19"/>
  <c r="BC1285" i="19"/>
  <c r="BC1284" i="19"/>
  <c r="BC1283" i="19"/>
  <c r="BC1282" i="19"/>
  <c r="BC1281" i="19"/>
  <c r="BC1280" i="19"/>
  <c r="BC1279" i="19"/>
  <c r="BC1278" i="19"/>
  <c r="BC1277" i="19"/>
  <c r="BC1276" i="19"/>
  <c r="BC1275" i="19"/>
  <c r="BC1274" i="19"/>
  <c r="BC1273" i="19"/>
  <c r="BC1272" i="19"/>
  <c r="BC1271" i="19"/>
  <c r="BC1270" i="19"/>
  <c r="BC1269" i="19"/>
  <c r="BC1268" i="19"/>
  <c r="BC1267" i="19"/>
  <c r="BC1266" i="19"/>
  <c r="BC1265" i="19"/>
  <c r="BC1264" i="19"/>
  <c r="BC1263" i="19"/>
  <c r="BC1262" i="19"/>
  <c r="BC1261" i="19"/>
  <c r="BC1260" i="19"/>
  <c r="BC1259" i="19"/>
  <c r="BC1258" i="19"/>
  <c r="BC1257" i="19"/>
  <c r="BC1256" i="19"/>
  <c r="BC1255" i="19"/>
  <c r="BC1254" i="19"/>
  <c r="BC1253" i="19"/>
  <c r="BC1252" i="19"/>
  <c r="BC1251" i="19"/>
  <c r="BC1250" i="19"/>
  <c r="BC1249" i="19"/>
  <c r="BC1248" i="19"/>
  <c r="BC1247" i="19"/>
  <c r="BC1246" i="19"/>
  <c r="BC1245" i="19"/>
  <c r="BC1244" i="19"/>
  <c r="BC1243" i="19"/>
  <c r="BC1242" i="19"/>
  <c r="BC1241" i="19"/>
  <c r="BC1240" i="19"/>
  <c r="BC1239" i="19"/>
  <c r="BC1238" i="19"/>
  <c r="BC1237" i="19"/>
  <c r="BC1236" i="19"/>
  <c r="BC1235" i="19"/>
  <c r="BC1234" i="19"/>
  <c r="BC1233" i="19"/>
  <c r="BC1232" i="19"/>
  <c r="BC1231" i="19"/>
  <c r="BC1230" i="19"/>
  <c r="BC1229" i="19"/>
  <c r="BC1228" i="19"/>
  <c r="BC1227" i="19"/>
  <c r="BC1226" i="19"/>
  <c r="BC1225" i="19"/>
  <c r="BC1224" i="19"/>
  <c r="BC1223" i="19"/>
  <c r="BC1222" i="19"/>
  <c r="BC1221" i="19"/>
  <c r="BC1220" i="19"/>
  <c r="BC1219" i="19"/>
  <c r="BC1218" i="19"/>
  <c r="BC1217" i="19"/>
  <c r="BC1216" i="19"/>
  <c r="BC1215" i="19"/>
  <c r="BC1214" i="19"/>
  <c r="BC1213" i="19"/>
  <c r="BC1212" i="19"/>
  <c r="BC1211" i="19"/>
  <c r="BC1210" i="19"/>
  <c r="BC1209" i="19"/>
  <c r="BC1208" i="19"/>
  <c r="BC1207" i="19"/>
  <c r="BC1206" i="19"/>
  <c r="BC1205" i="19"/>
  <c r="BC1204" i="19"/>
  <c r="BC1203" i="19"/>
  <c r="BC1202" i="19"/>
  <c r="BC1201" i="19"/>
  <c r="BC1200" i="19"/>
  <c r="BC1199" i="19"/>
  <c r="BC1198" i="19"/>
  <c r="BC1197" i="19"/>
  <c r="BC1196" i="19"/>
  <c r="BC1195" i="19"/>
  <c r="BC1194" i="19"/>
  <c r="BC1193" i="19"/>
  <c r="BC1192" i="19"/>
  <c r="BC1191" i="19"/>
  <c r="BC1190" i="19"/>
  <c r="BC1189" i="19"/>
  <c r="BC1188" i="19"/>
  <c r="BC1187" i="19"/>
  <c r="BC1186" i="19"/>
  <c r="BC1185" i="19"/>
  <c r="BC1184" i="19"/>
  <c r="BC1183" i="19"/>
  <c r="BC1182" i="19"/>
  <c r="BC1181" i="19"/>
  <c r="BC1180" i="19"/>
  <c r="BC1179" i="19"/>
  <c r="BC1178" i="19"/>
  <c r="BC1177" i="19"/>
  <c r="BC1176" i="19"/>
  <c r="BC1175" i="19"/>
  <c r="BC1174" i="19"/>
  <c r="BC1173" i="19"/>
  <c r="BC1172" i="19"/>
  <c r="BC1171" i="19"/>
  <c r="BC1170" i="19"/>
  <c r="BC1169" i="19"/>
  <c r="BC1168" i="19"/>
  <c r="BC1167" i="19"/>
  <c r="BC1166" i="19"/>
  <c r="BC1165" i="19"/>
  <c r="BC1164" i="19"/>
  <c r="BC1163" i="19"/>
  <c r="BC1162" i="19"/>
  <c r="BC1161" i="19"/>
  <c r="BC1160" i="19"/>
  <c r="BC1159" i="19"/>
  <c r="BC1158" i="19"/>
  <c r="BC1157" i="19"/>
  <c r="BC1156" i="19"/>
  <c r="BC1155" i="19"/>
  <c r="BC1154" i="19"/>
  <c r="BC1153" i="19"/>
  <c r="BC1152" i="19"/>
  <c r="BC1151" i="19"/>
  <c r="BC1150" i="19"/>
  <c r="BC1149" i="19"/>
  <c r="BC1148" i="19"/>
  <c r="BC1147" i="19"/>
  <c r="BC1146" i="19"/>
  <c r="BC1145" i="19"/>
  <c r="BC1144" i="19"/>
  <c r="BC1143" i="19"/>
  <c r="BC1142" i="19"/>
  <c r="BC1141" i="19"/>
  <c r="BC1140" i="19"/>
  <c r="BC1139" i="19"/>
  <c r="BC1138" i="19"/>
  <c r="BC1137" i="19"/>
  <c r="BC1136" i="19"/>
  <c r="BC1135" i="19"/>
  <c r="BC1134" i="19"/>
  <c r="BC1133" i="19"/>
  <c r="BC1132" i="19"/>
  <c r="BC1131" i="19"/>
  <c r="BC1130" i="19"/>
  <c r="BC1129" i="19"/>
  <c r="BC1128" i="19"/>
  <c r="BC1127" i="19"/>
  <c r="BC1126" i="19"/>
  <c r="BC1125" i="19"/>
  <c r="BC1124" i="19"/>
  <c r="BC1123" i="19"/>
  <c r="BC1122" i="19"/>
  <c r="BC1121" i="19"/>
  <c r="BC1120" i="19"/>
  <c r="BC1119" i="19"/>
  <c r="BC1118" i="19"/>
  <c r="BC1117" i="19"/>
  <c r="BC1116" i="19"/>
  <c r="BC1115" i="19"/>
  <c r="BC1114" i="19"/>
  <c r="BC1113" i="19"/>
  <c r="BC1112" i="19"/>
  <c r="BC1111" i="19"/>
  <c r="BC1110" i="19"/>
  <c r="BC1109" i="19"/>
  <c r="BC1108" i="19"/>
  <c r="BC1107" i="19"/>
  <c r="BC1106" i="19"/>
  <c r="BC1105" i="19"/>
  <c r="BC1104" i="19"/>
  <c r="BC1103" i="19"/>
  <c r="BC1102" i="19"/>
  <c r="BC1101" i="19"/>
  <c r="BC1100" i="19"/>
  <c r="BC1099" i="19"/>
  <c r="BC1098" i="19"/>
  <c r="BC1097" i="19"/>
  <c r="BC1096" i="19"/>
  <c r="BC1095" i="19"/>
  <c r="BC1094" i="19"/>
  <c r="BC1093" i="19"/>
  <c r="BC1092" i="19"/>
  <c r="BC1091" i="19"/>
  <c r="BC1090" i="19"/>
  <c r="BC1089" i="19"/>
  <c r="BC1088" i="19"/>
  <c r="BC1087" i="19"/>
  <c r="BC1086" i="19"/>
  <c r="BC1085" i="19"/>
  <c r="BC1084" i="19"/>
  <c r="BC1083" i="19"/>
  <c r="BC1082" i="19"/>
  <c r="BC1081" i="19"/>
  <c r="BC1080" i="19"/>
  <c r="BC1079" i="19"/>
  <c r="BC1078" i="19"/>
  <c r="BC1077" i="19"/>
  <c r="BC1076" i="19"/>
  <c r="BC1075" i="19"/>
  <c r="BC1074" i="19"/>
  <c r="BC1073" i="19"/>
  <c r="BC1072" i="19"/>
  <c r="BC1071" i="19"/>
  <c r="BC1070" i="19"/>
  <c r="BC1069" i="19"/>
  <c r="BC1068" i="19"/>
  <c r="BC1067" i="19"/>
  <c r="BC1066" i="19"/>
  <c r="BC1065" i="19"/>
  <c r="BC1064" i="19"/>
  <c r="BC1063" i="19"/>
  <c r="BC1062" i="19"/>
  <c r="BC1061" i="19"/>
  <c r="BC1060" i="19"/>
  <c r="BC1059" i="19"/>
  <c r="BC1058" i="19"/>
  <c r="BC1057" i="19"/>
  <c r="BC1056" i="19"/>
  <c r="BC1055" i="19"/>
  <c r="BC1054" i="19"/>
  <c r="BC1053" i="19"/>
  <c r="BC1052" i="19"/>
  <c r="BC1051" i="19"/>
  <c r="BC1050" i="19"/>
  <c r="BC1049" i="19"/>
  <c r="BC1048" i="19"/>
  <c r="BC1047" i="19"/>
  <c r="BC1046" i="19"/>
  <c r="BC1045" i="19"/>
  <c r="BC1044" i="19"/>
  <c r="BC1043" i="19"/>
  <c r="BC1042" i="19"/>
  <c r="BC1041" i="19"/>
  <c r="BC1040" i="19"/>
  <c r="BC1039" i="19"/>
  <c r="BC1038" i="19"/>
  <c r="BC1037" i="19"/>
  <c r="BC1036" i="19"/>
  <c r="BC1035" i="19"/>
  <c r="BC1034" i="19"/>
  <c r="BC1033" i="19"/>
  <c r="BC1032" i="19"/>
  <c r="BC1031" i="19"/>
  <c r="BC1030" i="19"/>
  <c r="BC1029" i="19"/>
  <c r="BC1028" i="19"/>
  <c r="BC1027" i="19"/>
  <c r="BC1026" i="19"/>
  <c r="BC1025" i="19"/>
  <c r="BC1024" i="19"/>
  <c r="BC1023" i="19"/>
  <c r="BC1022" i="19"/>
  <c r="BC1021" i="19"/>
  <c r="BC1020" i="19"/>
  <c r="BC1019" i="19"/>
  <c r="BC1018" i="19"/>
  <c r="BC1017" i="19"/>
  <c r="BC1016" i="19"/>
  <c r="BC1015" i="19"/>
  <c r="BC1014" i="19"/>
  <c r="BC1013" i="19"/>
  <c r="BC1012" i="19"/>
  <c r="BC1011" i="19"/>
  <c r="BC1010" i="19"/>
  <c r="BC1009" i="19"/>
  <c r="BC1008" i="19"/>
  <c r="BC1007" i="19"/>
  <c r="BC1006" i="19"/>
  <c r="BC1005" i="19"/>
  <c r="BC1004" i="19"/>
  <c r="BC1003" i="19"/>
  <c r="BC1002" i="19"/>
  <c r="BC1001" i="19"/>
  <c r="BC1000" i="19"/>
  <c r="BC999" i="19"/>
  <c r="BC998" i="19"/>
  <c r="BC997" i="19"/>
  <c r="BC996" i="19"/>
  <c r="BC995" i="19"/>
  <c r="BC994" i="19"/>
  <c r="BC993" i="19"/>
  <c r="BC992" i="19"/>
  <c r="BC991" i="19"/>
  <c r="BC990" i="19"/>
  <c r="BC989" i="19"/>
  <c r="BC988" i="19"/>
  <c r="BC987" i="19"/>
  <c r="BC986" i="19"/>
  <c r="BC985" i="19"/>
  <c r="BC984" i="19"/>
  <c r="BC983" i="19"/>
  <c r="BC982" i="19"/>
  <c r="BC981" i="19"/>
  <c r="BC980" i="19"/>
  <c r="BC979" i="19"/>
  <c r="BC978" i="19"/>
  <c r="BC977" i="19"/>
  <c r="BC976" i="19"/>
  <c r="BC975" i="19"/>
  <c r="BC974" i="19"/>
  <c r="BC973" i="19"/>
  <c r="BC972" i="19"/>
  <c r="BC971" i="19"/>
  <c r="BC970" i="19"/>
  <c r="BC969" i="19"/>
  <c r="BC968" i="19"/>
  <c r="BC967" i="19"/>
  <c r="BC966" i="19"/>
  <c r="BC965" i="19"/>
  <c r="BC964" i="19"/>
  <c r="BC963" i="19"/>
  <c r="BC962" i="19"/>
  <c r="BC961" i="19"/>
  <c r="BC960" i="19"/>
  <c r="BC959" i="19"/>
  <c r="BC958" i="19"/>
  <c r="BC957" i="19"/>
  <c r="BC956" i="19"/>
  <c r="BC955" i="19"/>
  <c r="BC954" i="19"/>
  <c r="BC953" i="19"/>
  <c r="BC952" i="19"/>
  <c r="BC951" i="19"/>
  <c r="BC950" i="19"/>
  <c r="BC949" i="19"/>
  <c r="BC948" i="19"/>
  <c r="BC947" i="19"/>
  <c r="BC946" i="19"/>
  <c r="BC945" i="19"/>
  <c r="BC944" i="19"/>
  <c r="BC943" i="19"/>
  <c r="BC942" i="19"/>
  <c r="BC941" i="19"/>
  <c r="BC940" i="19"/>
  <c r="BC939" i="19"/>
  <c r="BC938" i="19"/>
  <c r="BC937" i="19"/>
  <c r="BC936" i="19"/>
  <c r="BC935" i="19"/>
  <c r="BC934" i="19"/>
  <c r="BC933" i="19"/>
  <c r="BC932" i="19"/>
  <c r="BC931" i="19"/>
  <c r="BC930" i="19"/>
  <c r="BC929" i="19"/>
  <c r="BC928" i="19"/>
  <c r="BC927" i="19"/>
  <c r="BC926" i="19"/>
  <c r="BC925" i="19"/>
  <c r="BC924" i="19"/>
  <c r="BC923" i="19"/>
  <c r="BC922" i="19"/>
  <c r="BC921" i="19"/>
  <c r="BC920" i="19"/>
  <c r="BC919" i="19"/>
  <c r="BC918" i="19"/>
  <c r="BC917" i="19"/>
  <c r="BC916" i="19"/>
  <c r="BC915" i="19"/>
  <c r="BC914" i="19"/>
  <c r="BC913" i="19"/>
  <c r="BC912" i="19"/>
  <c r="BC911" i="19"/>
  <c r="BC910" i="19"/>
  <c r="BC909" i="19"/>
  <c r="BC908" i="19"/>
  <c r="BC907" i="19"/>
  <c r="BC906" i="19"/>
  <c r="BC905" i="19"/>
  <c r="BC904" i="19"/>
  <c r="BC903" i="19"/>
  <c r="BC902" i="19"/>
  <c r="BC901" i="19"/>
  <c r="BC900" i="19"/>
  <c r="BC899" i="19"/>
  <c r="BC898" i="19"/>
  <c r="BC897" i="19"/>
  <c r="BC896" i="19"/>
  <c r="BC895" i="19"/>
  <c r="BC894" i="19"/>
  <c r="BC893" i="19"/>
  <c r="BC892" i="19"/>
  <c r="BC891" i="19"/>
  <c r="BC890" i="19"/>
  <c r="BC889" i="19"/>
  <c r="BC888" i="19"/>
  <c r="BC887" i="19"/>
  <c r="BC886" i="19"/>
  <c r="BC885" i="19"/>
  <c r="BC884" i="19"/>
  <c r="BC883" i="19"/>
  <c r="BC882" i="19"/>
  <c r="BC881" i="19"/>
  <c r="BC880" i="19"/>
  <c r="BC879" i="19"/>
  <c r="BC878" i="19"/>
  <c r="BC877" i="19"/>
  <c r="BC876" i="19"/>
  <c r="BC875" i="19"/>
  <c r="BC874" i="19"/>
  <c r="BC873" i="19"/>
  <c r="BC872" i="19"/>
  <c r="BC871" i="19"/>
  <c r="BC870" i="19"/>
  <c r="BC869" i="19"/>
  <c r="BC868" i="19"/>
  <c r="BC867" i="19"/>
  <c r="BC866" i="19"/>
  <c r="BC865" i="19"/>
  <c r="BC864" i="19"/>
  <c r="BC863" i="19"/>
  <c r="BC862" i="19"/>
  <c r="BC861" i="19"/>
  <c r="BC860" i="19"/>
  <c r="BC859" i="19"/>
  <c r="BC858" i="19"/>
  <c r="BC857" i="19"/>
  <c r="BC856" i="19"/>
  <c r="BC855" i="19"/>
  <c r="BC854" i="19"/>
  <c r="BC853" i="19"/>
  <c r="BC852" i="19"/>
  <c r="BC851" i="19"/>
  <c r="BC850" i="19"/>
  <c r="BC849" i="19"/>
  <c r="BC848" i="19"/>
  <c r="BC847" i="19"/>
  <c r="BC846" i="19"/>
  <c r="BC845" i="19"/>
  <c r="BC844" i="19"/>
  <c r="BC843" i="19"/>
  <c r="BC842" i="19"/>
  <c r="BC841" i="19"/>
  <c r="BC840" i="19"/>
  <c r="BC839" i="19"/>
  <c r="BC838" i="19"/>
  <c r="BC837" i="19"/>
  <c r="BC836" i="19"/>
  <c r="BC835" i="19"/>
  <c r="BC834" i="19"/>
  <c r="BC833" i="19"/>
  <c r="BC832" i="19"/>
  <c r="BC831" i="19"/>
  <c r="BC830" i="19"/>
  <c r="BC829" i="19"/>
  <c r="BC828" i="19"/>
  <c r="BC827" i="19"/>
  <c r="BC826" i="19"/>
  <c r="BC825" i="19"/>
  <c r="BC824" i="19"/>
  <c r="BC823" i="19"/>
  <c r="BC822" i="19"/>
  <c r="BC821" i="19"/>
  <c r="BC820" i="19"/>
  <c r="BC819" i="19"/>
  <c r="BC818" i="19"/>
  <c r="BC817" i="19"/>
  <c r="BC816" i="19"/>
  <c r="BC815" i="19"/>
  <c r="BC814" i="19"/>
  <c r="BC813" i="19"/>
  <c r="BC812" i="19"/>
  <c r="BC811" i="19"/>
  <c r="BC810" i="19"/>
  <c r="BC809" i="19"/>
  <c r="BC808" i="19"/>
  <c r="BC807" i="19"/>
  <c r="BC806" i="19"/>
  <c r="BC805" i="19"/>
  <c r="BC804" i="19"/>
  <c r="BC803" i="19"/>
  <c r="BC802" i="19"/>
  <c r="BC801" i="19"/>
  <c r="BC800" i="19"/>
  <c r="BC799" i="19"/>
  <c r="BC798" i="19"/>
  <c r="BC797" i="19"/>
  <c r="BC796" i="19"/>
  <c r="BC795" i="19"/>
  <c r="BC794" i="19"/>
  <c r="BC793" i="19"/>
  <c r="BC792" i="19"/>
  <c r="BC791" i="19"/>
  <c r="BC790" i="19"/>
  <c r="BC789" i="19"/>
  <c r="BC788" i="19"/>
  <c r="BC787" i="19"/>
  <c r="BC786" i="19"/>
  <c r="BC785" i="19"/>
  <c r="BC784" i="19"/>
  <c r="BC783" i="19"/>
  <c r="BC782" i="19"/>
  <c r="BC781" i="19"/>
  <c r="BC780" i="19"/>
  <c r="BC779" i="19"/>
  <c r="BC778" i="19"/>
  <c r="BC777" i="19"/>
  <c r="BC776" i="19"/>
  <c r="BC775" i="19"/>
  <c r="BC774" i="19"/>
  <c r="BC773" i="19"/>
  <c r="BC772" i="19"/>
  <c r="BC771" i="19"/>
  <c r="BC770" i="19"/>
  <c r="BC769" i="19"/>
  <c r="BC768" i="19"/>
  <c r="BC767" i="19"/>
  <c r="BC766" i="19"/>
  <c r="BC765" i="19"/>
  <c r="BC764" i="19"/>
  <c r="BC763" i="19"/>
  <c r="BC762" i="19"/>
  <c r="BC761" i="19"/>
  <c r="BC760" i="19"/>
  <c r="BC759" i="19"/>
  <c r="BC758" i="19"/>
  <c r="BC757" i="19"/>
  <c r="BC756" i="19"/>
  <c r="BC755" i="19"/>
  <c r="BC754" i="19"/>
  <c r="BC753" i="19"/>
  <c r="BC752" i="19"/>
  <c r="BC751" i="19"/>
  <c r="BC750" i="19"/>
  <c r="BC749" i="19"/>
  <c r="BC748" i="19"/>
  <c r="BC747" i="19"/>
  <c r="BC746" i="19"/>
  <c r="BC745" i="19"/>
  <c r="BC744" i="19"/>
  <c r="BC743" i="19"/>
  <c r="BC742" i="19"/>
  <c r="BC741" i="19"/>
  <c r="BC740" i="19"/>
  <c r="BC739" i="19"/>
  <c r="BC738" i="19"/>
  <c r="BC737" i="19"/>
  <c r="BC736" i="19"/>
  <c r="BC735" i="19"/>
  <c r="BC734" i="19"/>
  <c r="BC733" i="19"/>
  <c r="BC732" i="19"/>
  <c r="BC731" i="19"/>
  <c r="BC730" i="19"/>
  <c r="BC729" i="19"/>
  <c r="BC728" i="19"/>
  <c r="BC727" i="19"/>
  <c r="BC726" i="19"/>
  <c r="BC725" i="19"/>
  <c r="BC724" i="19"/>
  <c r="BC723" i="19"/>
  <c r="BC722" i="19"/>
  <c r="BC721" i="19"/>
  <c r="BC720" i="19"/>
  <c r="BC719" i="19"/>
  <c r="BC718" i="19"/>
  <c r="BC717" i="19"/>
  <c r="BC716" i="19"/>
  <c r="BC715" i="19"/>
  <c r="BC714" i="19"/>
  <c r="BC713" i="19"/>
  <c r="BC712" i="19"/>
  <c r="BC711" i="19"/>
  <c r="BC710" i="19"/>
  <c r="BC709" i="19"/>
  <c r="BC708" i="19"/>
  <c r="BC707" i="19"/>
  <c r="BC706" i="19"/>
  <c r="BC705" i="19"/>
  <c r="BC704" i="19"/>
  <c r="BC703" i="19"/>
  <c r="BC702" i="19"/>
  <c r="BC701" i="19"/>
  <c r="BC700" i="19"/>
  <c r="BC699" i="19"/>
  <c r="BC698" i="19"/>
  <c r="BC697" i="19"/>
  <c r="BC696" i="19"/>
  <c r="BC695" i="19"/>
  <c r="BC694" i="19"/>
  <c r="BC693" i="19"/>
  <c r="BC692" i="19"/>
  <c r="BC691" i="19"/>
  <c r="BC690" i="19"/>
  <c r="BC689" i="19"/>
  <c r="BC688" i="19"/>
  <c r="BC687" i="19"/>
  <c r="BC686" i="19"/>
  <c r="BC685" i="19"/>
  <c r="BC684" i="19"/>
  <c r="BC683" i="19"/>
  <c r="BC682" i="19"/>
  <c r="BC681" i="19"/>
  <c r="BC680" i="19"/>
  <c r="BC679" i="19"/>
  <c r="BC678" i="19"/>
  <c r="BC677" i="19"/>
  <c r="BC676" i="19"/>
  <c r="BC675" i="19"/>
  <c r="BC674" i="19"/>
  <c r="BC673" i="19"/>
  <c r="BC672" i="19"/>
  <c r="BC671" i="19"/>
  <c r="BC670" i="19"/>
  <c r="BC669" i="19"/>
  <c r="BC668" i="19"/>
  <c r="BC667" i="19"/>
  <c r="BC666" i="19"/>
  <c r="BC665" i="19"/>
  <c r="BC664" i="19"/>
  <c r="BC663" i="19"/>
  <c r="BC662" i="19"/>
  <c r="BC661" i="19"/>
  <c r="BC660" i="19"/>
  <c r="BC659" i="19"/>
  <c r="BC658" i="19"/>
  <c r="BC657" i="19"/>
  <c r="BC656" i="19"/>
  <c r="BC655" i="19"/>
  <c r="BC654" i="19"/>
  <c r="BC653" i="19"/>
  <c r="BC652" i="19"/>
  <c r="BC651" i="19"/>
  <c r="BC650" i="19"/>
  <c r="BC649" i="19"/>
  <c r="BC648" i="19"/>
  <c r="BC647" i="19"/>
  <c r="BC646" i="19"/>
  <c r="BC645" i="19"/>
  <c r="BC644" i="19"/>
  <c r="BC643" i="19"/>
  <c r="BC642" i="19"/>
  <c r="BC641" i="19"/>
  <c r="BC640" i="19"/>
  <c r="BC639" i="19"/>
  <c r="BC638" i="19"/>
  <c r="BC637" i="19"/>
  <c r="BC636" i="19"/>
  <c r="BC635" i="19"/>
  <c r="BC634" i="19"/>
  <c r="BC633" i="19"/>
  <c r="BC632" i="19"/>
  <c r="BC631" i="19"/>
  <c r="BC630" i="19"/>
  <c r="BC629" i="19"/>
  <c r="BC628" i="19"/>
  <c r="BC627" i="19"/>
  <c r="BC626" i="19"/>
  <c r="BC625" i="19"/>
  <c r="BC624" i="19"/>
  <c r="BC623" i="19"/>
  <c r="BC622" i="19"/>
  <c r="BC621" i="19"/>
  <c r="BC620" i="19"/>
  <c r="BC619" i="19"/>
  <c r="BC618" i="19"/>
  <c r="BC617" i="19"/>
  <c r="BC616" i="19"/>
  <c r="BC615" i="19"/>
  <c r="BC614" i="19"/>
  <c r="BC613" i="19"/>
  <c r="BC612" i="19"/>
  <c r="BC611" i="19"/>
  <c r="BC610" i="19"/>
  <c r="BC609" i="19"/>
  <c r="BC608" i="19"/>
  <c r="BC607" i="19"/>
  <c r="BC606" i="19"/>
  <c r="BC605" i="19"/>
  <c r="BC604" i="19"/>
  <c r="BC603" i="19"/>
  <c r="BC602" i="19"/>
  <c r="BC601" i="19"/>
  <c r="BC600" i="19"/>
  <c r="BC599" i="19"/>
  <c r="BC598" i="19"/>
  <c r="BC597" i="19"/>
  <c r="BC596" i="19"/>
  <c r="BC595" i="19"/>
  <c r="BC594" i="19"/>
  <c r="BC593" i="19"/>
  <c r="BC592" i="19"/>
  <c r="BC591" i="19"/>
  <c r="BC590" i="19"/>
  <c r="BC589" i="19"/>
  <c r="BC588" i="19"/>
  <c r="BC587" i="19"/>
  <c r="BC586" i="19"/>
  <c r="BC585" i="19"/>
  <c r="BC584" i="19"/>
  <c r="BC583" i="19"/>
  <c r="BC582" i="19"/>
  <c r="BC581" i="19"/>
  <c r="BC580" i="19"/>
  <c r="BC579" i="19"/>
  <c r="BC578" i="19"/>
  <c r="BC577" i="19"/>
  <c r="BC576" i="19"/>
  <c r="BC575" i="19"/>
  <c r="BC574" i="19"/>
  <c r="BC573" i="19"/>
  <c r="BC572" i="19"/>
  <c r="BC571" i="19"/>
  <c r="BC570" i="19"/>
  <c r="BC569" i="19"/>
  <c r="BC568" i="19"/>
  <c r="BC567" i="19"/>
  <c r="BC566" i="19"/>
  <c r="BC565" i="19"/>
  <c r="BC564" i="19"/>
  <c r="BC563" i="19"/>
  <c r="BC562" i="19"/>
  <c r="BC561" i="19"/>
  <c r="BC560" i="19"/>
  <c r="BC559" i="19"/>
  <c r="BC558" i="19"/>
  <c r="BC557" i="19"/>
  <c r="BC556" i="19"/>
  <c r="BC555" i="19"/>
  <c r="BC554" i="19"/>
  <c r="BC553" i="19"/>
  <c r="BC552" i="19"/>
  <c r="BC551" i="19"/>
  <c r="BC550" i="19"/>
  <c r="BC549" i="19"/>
  <c r="BC548" i="19"/>
  <c r="BC547" i="19"/>
  <c r="BC546" i="19"/>
  <c r="BC545" i="19"/>
  <c r="BC544" i="19"/>
  <c r="BC543" i="19"/>
  <c r="BC542" i="19"/>
  <c r="BC541" i="19"/>
  <c r="BC540" i="19"/>
  <c r="BC539" i="19"/>
  <c r="BC538" i="19"/>
  <c r="BC537" i="19"/>
  <c r="BC536" i="19"/>
  <c r="BC535" i="19"/>
  <c r="BC534" i="19"/>
  <c r="BC533" i="19"/>
  <c r="BC532" i="19"/>
  <c r="BC531" i="19"/>
  <c r="BC530" i="19"/>
  <c r="BC529" i="19"/>
  <c r="BC528" i="19"/>
  <c r="BC527" i="19"/>
  <c r="BC526" i="19"/>
  <c r="BC525" i="19"/>
  <c r="BC524" i="19"/>
  <c r="BC523" i="19"/>
  <c r="BC522" i="19"/>
  <c r="BC521" i="19"/>
  <c r="BC520" i="19"/>
  <c r="BC519" i="19"/>
  <c r="BC518" i="19"/>
  <c r="BC517" i="19"/>
  <c r="BC516" i="19"/>
  <c r="BC515" i="19"/>
  <c r="BC514" i="19"/>
  <c r="BC513" i="19"/>
  <c r="BC512" i="19"/>
  <c r="BC511" i="19"/>
  <c r="BC510" i="19"/>
  <c r="BC509" i="19"/>
  <c r="BC508" i="19"/>
  <c r="BC507" i="19"/>
  <c r="BC506" i="19"/>
  <c r="BC505" i="19"/>
  <c r="BC504" i="19"/>
  <c r="BC503" i="19"/>
  <c r="BC502" i="19"/>
  <c r="BC501" i="19"/>
  <c r="BC500" i="19"/>
  <c r="BC499" i="19"/>
  <c r="BC498" i="19"/>
  <c r="BC497" i="19"/>
  <c r="BC496" i="19"/>
  <c r="BC495" i="19"/>
  <c r="BC494" i="19"/>
  <c r="BC493" i="19"/>
  <c r="BC492" i="19"/>
  <c r="BC491" i="19"/>
  <c r="BC490" i="19"/>
  <c r="BC489" i="19"/>
  <c r="BC488" i="19"/>
  <c r="BC487" i="19"/>
  <c r="BC486" i="19"/>
  <c r="BC485" i="19"/>
  <c r="BC484" i="19"/>
  <c r="BC483" i="19"/>
  <c r="BC482" i="19"/>
  <c r="BC481" i="19"/>
  <c r="BC480" i="19"/>
  <c r="BC479" i="19"/>
  <c r="BC478" i="19"/>
  <c r="BC477" i="19"/>
  <c r="BC476" i="19"/>
  <c r="BC475" i="19"/>
  <c r="BC474" i="19"/>
  <c r="BC473" i="19"/>
  <c r="BC472" i="19"/>
  <c r="BC471" i="19"/>
  <c r="BC470" i="19"/>
  <c r="BC469" i="19"/>
  <c r="BC468" i="19"/>
  <c r="BC467" i="19"/>
  <c r="BC466" i="19"/>
  <c r="BC465" i="19"/>
  <c r="BC464" i="19"/>
  <c r="BC463" i="19"/>
  <c r="BC462" i="19"/>
  <c r="BC461" i="19"/>
  <c r="BC460" i="19"/>
  <c r="BC459" i="19"/>
  <c r="BC458" i="19"/>
  <c r="BC457" i="19"/>
  <c r="BC456" i="19"/>
  <c r="BC455" i="19"/>
  <c r="BC454" i="19"/>
  <c r="BC453" i="19"/>
  <c r="BC452" i="19"/>
  <c r="BC451" i="19"/>
  <c r="BC450" i="19"/>
  <c r="BC449" i="19"/>
  <c r="BC448" i="19"/>
  <c r="BC447" i="19"/>
  <c r="BC446" i="19"/>
  <c r="BC445" i="19"/>
  <c r="BC444" i="19"/>
  <c r="BC443" i="19"/>
  <c r="BC442" i="19"/>
  <c r="BC441" i="19"/>
  <c r="BC440" i="19"/>
  <c r="BC439" i="19"/>
  <c r="BC438" i="19"/>
  <c r="BC437" i="19"/>
  <c r="BC436" i="19"/>
  <c r="BC435" i="19"/>
  <c r="BC434" i="19"/>
  <c r="BC433" i="19"/>
  <c r="BC432" i="19"/>
  <c r="BC431" i="19"/>
  <c r="BC430" i="19"/>
  <c r="BC429" i="19"/>
  <c r="BC428" i="19"/>
  <c r="BC427" i="19"/>
  <c r="BC426" i="19"/>
  <c r="BC425" i="19"/>
  <c r="BC424" i="19"/>
  <c r="BC423" i="19"/>
  <c r="BC422" i="19"/>
  <c r="BC421" i="19"/>
  <c r="BC420" i="19"/>
  <c r="BC419" i="19"/>
  <c r="BC418" i="19"/>
  <c r="BC417" i="19"/>
  <c r="BC416" i="19"/>
  <c r="BC415" i="19"/>
  <c r="BC414" i="19"/>
  <c r="BC413" i="19"/>
  <c r="BC412" i="19"/>
  <c r="BC411" i="19"/>
  <c r="BC410" i="19"/>
  <c r="BC409" i="19"/>
  <c r="BC408" i="19"/>
  <c r="BC407" i="19"/>
  <c r="BC406" i="19"/>
  <c r="BC405" i="19"/>
  <c r="BC404" i="19"/>
  <c r="BC403" i="19"/>
  <c r="BC402" i="19"/>
  <c r="BC401" i="19"/>
  <c r="BC400" i="19"/>
  <c r="BC399" i="19"/>
  <c r="BC398" i="19"/>
  <c r="BC397" i="19"/>
  <c r="BC396" i="19"/>
  <c r="BC395" i="19"/>
  <c r="BC394" i="19"/>
  <c r="BC393" i="19"/>
  <c r="BC392" i="19"/>
  <c r="BC391" i="19"/>
  <c r="BC390" i="19"/>
  <c r="BC389" i="19"/>
  <c r="BC388" i="19"/>
  <c r="BC387" i="19"/>
  <c r="BC386" i="19"/>
  <c r="BC385" i="19"/>
  <c r="BC384" i="19"/>
  <c r="BC383" i="19"/>
  <c r="BC382" i="19"/>
  <c r="BC381" i="19"/>
  <c r="BC380" i="19"/>
  <c r="BC379" i="19"/>
  <c r="BC378" i="19"/>
  <c r="BC377" i="19"/>
  <c r="BC376" i="19"/>
  <c r="BC375" i="19"/>
  <c r="BC374" i="19"/>
  <c r="BC373" i="19"/>
  <c r="BC372" i="19"/>
  <c r="BC371" i="19"/>
  <c r="BC370" i="19"/>
  <c r="BC369" i="19"/>
  <c r="BC368" i="19"/>
  <c r="BC367" i="19"/>
  <c r="BC366" i="19"/>
  <c r="BC365" i="19"/>
  <c r="BC364" i="19"/>
  <c r="BC363" i="19"/>
  <c r="BC362" i="19"/>
  <c r="BC361" i="19"/>
  <c r="BC360" i="19"/>
  <c r="BC359" i="19"/>
  <c r="BC358" i="19"/>
  <c r="BC357" i="19"/>
  <c r="BC356" i="19"/>
  <c r="BC355" i="19"/>
  <c r="BC354" i="19"/>
  <c r="BC353" i="19"/>
  <c r="BC352" i="19"/>
  <c r="BC351" i="19"/>
  <c r="BC350" i="19"/>
  <c r="BC349" i="19"/>
  <c r="BC348" i="19"/>
  <c r="BC347" i="19"/>
  <c r="BC346" i="19"/>
  <c r="BC345" i="19"/>
  <c r="BC344" i="19"/>
  <c r="BC343" i="19"/>
  <c r="BC342" i="19"/>
  <c r="BC341" i="19"/>
  <c r="BC340" i="19"/>
  <c r="BC339" i="19"/>
  <c r="BC338" i="19"/>
  <c r="BC337" i="19"/>
  <c r="BC336" i="19"/>
  <c r="BC335" i="19"/>
  <c r="BC334" i="19"/>
  <c r="BC333" i="19"/>
  <c r="BC332" i="19"/>
  <c r="BC331" i="19"/>
  <c r="BC330" i="19"/>
  <c r="BC329" i="19"/>
  <c r="BC328" i="19"/>
  <c r="BC327" i="19"/>
  <c r="BC326" i="19"/>
  <c r="BC325" i="19"/>
  <c r="BC324" i="19"/>
  <c r="BC323" i="19"/>
  <c r="BC322" i="19"/>
  <c r="BC321" i="19"/>
  <c r="BC320" i="19"/>
  <c r="BC319" i="19"/>
  <c r="BC318" i="19"/>
  <c r="BC317" i="19"/>
  <c r="BC316" i="19"/>
  <c r="BC315" i="19"/>
  <c r="BC314" i="19"/>
  <c r="BC313" i="19"/>
  <c r="BC312" i="19"/>
  <c r="BC311" i="19"/>
  <c r="BC310" i="19"/>
  <c r="BC309" i="19"/>
  <c r="BC308" i="19"/>
  <c r="BC307" i="19"/>
  <c r="BC306" i="19"/>
  <c r="BC305" i="19"/>
  <c r="BC304" i="19"/>
  <c r="BC303" i="19"/>
  <c r="BC302" i="19"/>
  <c r="BC301" i="19"/>
  <c r="BC300" i="19"/>
  <c r="BC299" i="19"/>
  <c r="BC298" i="19"/>
  <c r="BC297" i="19"/>
  <c r="BC296" i="19"/>
  <c r="BC295" i="19"/>
  <c r="BC294" i="19"/>
  <c r="BC293" i="19"/>
  <c r="BC292" i="19"/>
  <c r="BC291" i="19"/>
  <c r="BC290" i="19"/>
  <c r="BC289" i="19"/>
  <c r="BC288" i="19"/>
  <c r="BC287" i="19"/>
  <c r="BC286" i="19"/>
  <c r="BC285" i="19"/>
  <c r="BC284" i="19"/>
  <c r="BC283" i="19"/>
  <c r="BC282" i="19"/>
  <c r="BC281" i="19"/>
  <c r="BC280" i="19"/>
  <c r="BC279" i="19"/>
  <c r="BC278" i="19"/>
  <c r="BC277" i="19"/>
  <c r="BC276" i="19"/>
  <c r="BC275" i="19"/>
  <c r="BC274" i="19"/>
  <c r="BC273" i="19"/>
  <c r="BC272" i="19"/>
  <c r="BC271" i="19"/>
  <c r="BC270" i="19"/>
  <c r="BC269" i="19"/>
  <c r="BC268" i="19"/>
  <c r="BC267" i="19"/>
  <c r="BC266" i="19"/>
  <c r="BC265" i="19"/>
  <c r="BC264" i="19"/>
  <c r="BC263" i="19"/>
  <c r="BC262" i="19"/>
  <c r="BC261" i="19"/>
  <c r="BC260" i="19"/>
  <c r="BC259" i="19"/>
  <c r="BC258" i="19"/>
  <c r="BC257" i="19"/>
  <c r="BC256" i="19"/>
  <c r="BC255" i="19"/>
  <c r="BC254" i="19"/>
  <c r="BC253" i="19"/>
  <c r="BC252" i="19"/>
  <c r="BC251" i="19"/>
  <c r="BC250" i="19"/>
  <c r="BC249" i="19"/>
  <c r="BC248" i="19"/>
  <c r="BC247" i="19"/>
  <c r="BC246" i="19"/>
  <c r="BC245" i="19"/>
  <c r="BC244" i="19"/>
  <c r="BC243" i="19"/>
  <c r="BC242" i="19"/>
  <c r="BC241" i="19"/>
  <c r="BC240" i="19"/>
  <c r="BC239" i="19"/>
  <c r="BC238" i="19"/>
  <c r="BC237" i="19"/>
  <c r="BC236" i="19"/>
  <c r="BC235" i="19"/>
  <c r="BC234" i="19"/>
  <c r="BC233" i="19"/>
  <c r="BC232" i="19"/>
  <c r="BC231" i="19"/>
  <c r="BC230" i="19"/>
  <c r="BC229" i="19"/>
  <c r="BC228" i="19"/>
  <c r="BC227" i="19"/>
  <c r="BC226" i="19"/>
  <c r="BC225" i="19"/>
  <c r="BC224" i="19"/>
  <c r="BC223" i="19"/>
  <c r="BC222" i="19"/>
  <c r="BC221" i="19"/>
  <c r="BC220" i="19"/>
  <c r="BC219" i="19"/>
  <c r="BC218" i="19"/>
  <c r="BC217" i="19"/>
  <c r="BC216" i="19"/>
  <c r="BC215" i="19"/>
  <c r="BC214" i="19"/>
  <c r="BC213" i="19"/>
  <c r="BC212" i="19"/>
  <c r="BC211" i="19"/>
  <c r="BC210" i="19"/>
  <c r="BC209" i="19"/>
  <c r="BC208" i="19"/>
  <c r="BC207" i="19"/>
  <c r="BC206" i="19"/>
  <c r="BC205" i="19"/>
  <c r="BC204" i="19"/>
  <c r="BC203" i="19"/>
  <c r="BC202" i="19"/>
  <c r="BC201" i="19"/>
  <c r="BC200" i="19"/>
  <c r="BC199" i="19"/>
  <c r="BC198" i="19"/>
  <c r="BC197" i="19"/>
  <c r="BC196" i="19"/>
  <c r="BC195" i="19"/>
  <c r="BC194" i="19"/>
  <c r="BC193" i="19"/>
  <c r="BC192" i="19"/>
  <c r="BC191" i="19"/>
  <c r="BC190" i="19"/>
  <c r="BC189" i="19"/>
  <c r="BC188" i="19"/>
  <c r="BC187" i="19"/>
  <c r="BC186" i="19"/>
  <c r="BC185" i="19"/>
  <c r="BC184" i="19"/>
  <c r="BC183" i="19"/>
  <c r="BC182" i="19"/>
  <c r="BC181" i="19"/>
  <c r="BC180" i="19"/>
  <c r="BC179" i="19"/>
  <c r="BC178" i="19"/>
  <c r="BC177" i="19"/>
  <c r="BC176" i="19"/>
  <c r="BC175" i="19"/>
  <c r="BC174" i="19"/>
  <c r="BC173" i="19"/>
  <c r="BC172" i="19"/>
  <c r="BC171" i="19"/>
  <c r="BC170" i="19"/>
  <c r="BC169" i="19"/>
  <c r="BC168" i="19"/>
  <c r="BC167" i="19"/>
  <c r="BC166" i="19"/>
  <c r="BC165" i="19"/>
  <c r="BC164" i="19"/>
  <c r="BC163" i="19"/>
  <c r="BC162" i="19"/>
  <c r="BC161" i="19"/>
  <c r="BC160" i="19"/>
  <c r="BC159" i="19"/>
  <c r="BC158" i="19"/>
  <c r="BC157" i="19"/>
  <c r="BC156" i="19"/>
  <c r="BC155" i="19"/>
  <c r="BC154" i="19"/>
  <c r="BC153" i="19"/>
  <c r="BC152" i="19"/>
  <c r="BC151" i="19"/>
  <c r="BC150" i="19"/>
  <c r="BC149" i="19"/>
  <c r="BC148" i="19"/>
  <c r="BC147" i="19"/>
  <c r="BC146" i="19"/>
  <c r="BC145" i="19"/>
  <c r="BC144" i="19"/>
  <c r="BC143" i="19"/>
  <c r="BC142" i="19"/>
  <c r="BC141" i="19"/>
  <c r="BC140" i="19"/>
  <c r="BC139" i="19"/>
  <c r="BC138" i="19"/>
  <c r="BC137" i="19"/>
  <c r="BC136" i="19"/>
  <c r="BC135" i="19"/>
  <c r="BC134" i="19"/>
  <c r="BC133" i="19"/>
  <c r="BC132" i="19"/>
  <c r="BC131" i="19"/>
  <c r="BC130" i="19"/>
  <c r="BC129" i="19"/>
  <c r="BC128" i="19"/>
  <c r="BC127" i="19"/>
  <c r="BC126" i="19"/>
  <c r="BC125" i="19"/>
  <c r="BC124" i="19"/>
  <c r="BC123" i="19"/>
  <c r="BC122" i="19"/>
  <c r="BC121" i="19"/>
  <c r="BC120" i="19"/>
  <c r="BC119" i="19"/>
  <c r="BC118" i="19"/>
  <c r="BC117" i="19"/>
  <c r="BC116" i="19"/>
  <c r="BC115" i="19"/>
  <c r="BC114" i="19"/>
  <c r="BC113" i="19"/>
  <c r="BC112" i="19"/>
  <c r="BC111" i="19"/>
  <c r="BC110" i="19"/>
  <c r="BC109" i="19"/>
  <c r="BC108" i="19"/>
  <c r="BC107" i="19"/>
  <c r="BC106" i="19"/>
  <c r="BC105" i="19"/>
  <c r="BC104" i="19"/>
  <c r="BC103" i="19"/>
  <c r="BC102" i="19"/>
  <c r="BC101" i="19"/>
  <c r="BC100" i="19"/>
  <c r="BC99" i="19"/>
  <c r="BC98" i="19"/>
  <c r="BC97" i="19"/>
  <c r="BC96" i="19"/>
  <c r="BC95" i="19"/>
  <c r="BC94" i="19"/>
  <c r="BC93" i="19"/>
  <c r="BC92" i="19"/>
  <c r="BC91" i="19"/>
  <c r="BC90" i="19"/>
  <c r="BC89" i="19"/>
  <c r="BC88" i="19"/>
  <c r="BC87" i="19"/>
  <c r="BC86" i="19"/>
  <c r="BC85" i="19"/>
  <c r="BC84" i="19"/>
  <c r="BC83" i="19"/>
  <c r="BC82" i="19"/>
  <c r="BC81" i="19"/>
  <c r="BC80" i="19"/>
  <c r="BC79" i="19"/>
  <c r="BC78" i="19"/>
  <c r="BC77" i="19"/>
  <c r="BC76" i="19"/>
  <c r="BC75" i="19"/>
  <c r="BC74" i="19"/>
  <c r="BC73" i="19"/>
  <c r="BC72" i="19"/>
  <c r="BC71" i="19"/>
  <c r="BC70" i="19"/>
  <c r="BC69" i="19"/>
  <c r="BC68" i="19"/>
  <c r="BC67" i="19"/>
  <c r="BC66" i="19"/>
  <c r="BC65" i="19"/>
  <c r="BC64" i="19"/>
  <c r="BC63" i="19"/>
  <c r="BC62" i="19"/>
  <c r="BC61" i="19"/>
  <c r="BC60" i="19"/>
  <c r="BC59" i="19"/>
  <c r="BC58" i="19"/>
  <c r="BC57" i="19"/>
  <c r="BC56" i="19"/>
  <c r="BC55" i="19"/>
  <c r="BC54" i="19"/>
  <c r="BC53" i="19"/>
  <c r="BC52" i="19"/>
  <c r="BC51" i="19"/>
  <c r="BC50" i="19"/>
  <c r="BC49" i="19"/>
  <c r="BC48" i="19"/>
  <c r="BC47" i="19"/>
  <c r="BC46" i="19"/>
  <c r="BC45" i="19"/>
  <c r="BC44" i="19"/>
  <c r="BC43" i="19"/>
  <c r="BC42" i="19"/>
  <c r="BC41" i="19"/>
  <c r="BC40" i="19"/>
  <c r="BC39" i="19"/>
  <c r="BC38" i="19"/>
  <c r="BC37" i="19"/>
  <c r="BC36" i="19"/>
  <c r="BC35" i="19"/>
  <c r="BC34" i="19"/>
  <c r="BC33" i="19"/>
  <c r="BC32" i="19"/>
  <c r="BC31" i="19"/>
  <c r="BC30" i="19"/>
  <c r="BC29" i="19"/>
  <c r="BC28" i="19"/>
  <c r="BC27" i="19"/>
  <c r="BC26" i="19"/>
  <c r="BC25" i="19"/>
  <c r="BC24" i="19"/>
  <c r="BC23" i="19"/>
  <c r="BC22" i="19"/>
  <c r="BC21" i="19"/>
  <c r="BC20" i="19"/>
  <c r="BC19" i="19"/>
  <c r="BC18" i="19"/>
  <c r="BC17" i="19"/>
  <c r="BC16" i="19"/>
  <c r="BC15" i="19"/>
  <c r="BC14" i="19"/>
  <c r="BC13" i="19"/>
  <c r="BC12" i="19"/>
  <c r="BC11" i="19"/>
  <c r="BC10" i="19"/>
  <c r="BC9" i="19"/>
  <c r="BC8" i="19"/>
  <c r="BC7" i="19"/>
  <c r="BC6" i="19"/>
  <c r="BC5" i="19"/>
  <c r="BC4" i="19"/>
  <c r="AW8" i="24" l="1"/>
  <c r="AW12" i="24"/>
  <c r="AW6" i="24"/>
  <c r="AW2" i="24"/>
  <c r="AW4" i="24"/>
  <c r="AW10" i="24"/>
  <c r="AW3" i="24"/>
  <c r="AW5" i="24"/>
  <c r="AW7" i="24"/>
  <c r="AW9" i="24"/>
  <c r="AW11" i="24"/>
  <c r="AW13" i="24"/>
  <c r="Z2" i="19"/>
  <c r="Z44" i="19"/>
  <c r="Z85" i="19"/>
  <c r="Z20" i="19"/>
  <c r="Z42" i="19"/>
  <c r="Z73" i="19"/>
  <c r="Z18" i="19"/>
  <c r="Z19" i="19"/>
  <c r="Z65" i="19"/>
  <c r="Z81" i="19"/>
  <c r="Z39" i="19"/>
  <c r="Z22" i="19"/>
  <c r="Z17" i="19"/>
  <c r="Z41" i="19"/>
  <c r="Z56" i="19"/>
  <c r="Z27" i="19"/>
  <c r="Z3" i="19"/>
  <c r="Z26" i="19"/>
  <c r="Z15" i="19"/>
  <c r="Z74" i="19"/>
  <c r="Z82" i="19"/>
  <c r="Z5" i="19"/>
  <c r="Z93" i="19"/>
  <c r="Z64" i="19"/>
  <c r="Z92" i="19"/>
  <c r="Z83" i="19"/>
  <c r="Z24" i="19"/>
  <c r="Z29" i="19"/>
  <c r="Z36" i="19"/>
  <c r="Z38" i="19"/>
  <c r="Z10" i="19"/>
  <c r="Z45" i="19"/>
  <c r="Z60" i="19"/>
  <c r="Z87" i="19"/>
  <c r="Z47" i="19"/>
  <c r="Z50" i="19"/>
  <c r="Z4" i="19"/>
  <c r="Z30" i="19"/>
  <c r="Z72" i="19"/>
  <c r="Z90" i="19"/>
  <c r="Z63" i="19"/>
  <c r="Z35" i="19"/>
  <c r="Z51" i="19"/>
  <c r="Z67" i="19"/>
  <c r="Z43" i="19"/>
  <c r="Z48" i="19"/>
  <c r="Z31" i="19"/>
  <c r="Z89" i="19"/>
  <c r="Z62" i="19"/>
  <c r="Z86" i="19"/>
  <c r="Z37" i="19"/>
  <c r="Z34" i="19"/>
  <c r="Z11" i="19"/>
  <c r="Z46" i="19"/>
  <c r="Z66" i="19"/>
  <c r="Z76" i="19"/>
  <c r="Z91" i="19"/>
  <c r="Z78" i="19"/>
  <c r="Z33" i="19"/>
  <c r="Z6" i="19"/>
  <c r="Z69" i="19"/>
  <c r="Z28" i="19"/>
  <c r="Z14" i="19"/>
  <c r="Z61" i="19"/>
  <c r="Z23" i="19"/>
  <c r="Z53" i="19"/>
  <c r="Z75" i="19"/>
  <c r="Z57" i="19"/>
  <c r="Z9" i="19"/>
  <c r="Z40" i="19"/>
  <c r="Z71" i="19"/>
  <c r="Z88" i="19"/>
  <c r="Z80" i="19"/>
  <c r="Z54" i="19"/>
  <c r="Z59" i="19"/>
  <c r="Z32" i="19"/>
  <c r="Z13" i="19"/>
  <c r="Z77" i="19"/>
  <c r="Z84" i="19"/>
  <c r="Z25" i="19"/>
  <c r="Z49" i="19"/>
  <c r="Z58" i="19"/>
  <c r="Z21" i="19"/>
  <c r="Z68" i="19"/>
  <c r="Z16" i="19"/>
  <c r="Z79" i="19"/>
  <c r="Z7" i="19"/>
  <c r="Z70" i="19"/>
  <c r="Z8" i="19"/>
  <c r="Z55" i="19"/>
  <c r="Z12" i="19"/>
  <c r="Z52" i="19"/>
  <c r="AT3" i="19"/>
  <c r="AV3" i="19" s="1"/>
  <c r="AT13" i="19"/>
  <c r="AV13" i="19" s="1"/>
  <c r="AT2" i="19"/>
  <c r="AV2" i="19" s="1"/>
  <c r="AT11" i="19"/>
  <c r="AV11" i="19" s="1"/>
  <c r="AT5" i="19"/>
  <c r="AV5" i="19" s="1"/>
  <c r="I40" i="1"/>
  <c r="AT8" i="19"/>
  <c r="AV8" i="19" s="1"/>
  <c r="AT4" i="19"/>
  <c r="AV4" i="19" s="1"/>
  <c r="AT6" i="19"/>
  <c r="AV6" i="19" s="1"/>
  <c r="AT10" i="19"/>
  <c r="AV10" i="19" s="1"/>
  <c r="AT9" i="19"/>
  <c r="AV9" i="19" s="1"/>
  <c r="AT7" i="19"/>
  <c r="AV7" i="19" s="1"/>
  <c r="AT12" i="19"/>
  <c r="AV12" i="19" s="1"/>
  <c r="T3" i="20" a="1"/>
  <c r="T3" i="22" a="1"/>
  <c r="AW5" i="19" l="1"/>
  <c r="AW2" i="19"/>
  <c r="AW13" i="19"/>
  <c r="AW11" i="19"/>
  <c r="AW3" i="19"/>
  <c r="AW12" i="19"/>
  <c r="AW7" i="19"/>
  <c r="AW6" i="19"/>
  <c r="AW4" i="19"/>
  <c r="AW9" i="19"/>
  <c r="AW8" i="19"/>
  <c r="AW10" i="19"/>
  <c r="T75" i="22"/>
  <c r="T85" i="22"/>
  <c r="T42" i="22"/>
  <c r="T83" i="22"/>
  <c r="T52" i="22"/>
  <c r="T28" i="22"/>
  <c r="T4" i="22"/>
  <c r="T6" i="22"/>
  <c r="T55" i="22"/>
  <c r="T32" i="22"/>
  <c r="T64" i="22"/>
  <c r="T80" i="22"/>
  <c r="T29" i="22"/>
  <c r="T22" i="22"/>
  <c r="T51" i="22"/>
  <c r="T39" i="22"/>
  <c r="T16" i="22"/>
  <c r="T48" i="22"/>
  <c r="T63" i="22"/>
  <c r="T24" i="22"/>
  <c r="T56" i="22"/>
  <c r="T35" i="22"/>
  <c r="T78" i="22"/>
  <c r="T13" i="22"/>
  <c r="T88" i="22"/>
  <c r="T92" i="22"/>
  <c r="T71" i="22"/>
  <c r="T37" i="22"/>
  <c r="T45" i="22"/>
  <c r="T15" i="22"/>
  <c r="T86" i="22"/>
  <c r="T62" i="22"/>
  <c r="T9" i="22"/>
  <c r="T50" i="22"/>
  <c r="T77" i="22"/>
  <c r="T54" i="22"/>
  <c r="T66" i="22"/>
  <c r="T30" i="22"/>
  <c r="T90" i="22"/>
  <c r="T67" i="22"/>
  <c r="T87" i="22"/>
  <c r="T7" i="22"/>
  <c r="T25" i="22"/>
  <c r="T41" i="22"/>
  <c r="T68" i="22"/>
  <c r="T19" i="22"/>
  <c r="T34" i="22"/>
  <c r="T59" i="22"/>
  <c r="T73" i="22"/>
  <c r="T3" i="22"/>
  <c r="T27" i="22"/>
  <c r="T76" i="22"/>
  <c r="T53" i="22"/>
  <c r="T31" i="22"/>
  <c r="T38" i="22"/>
  <c r="T5" i="22"/>
  <c r="T12" i="22"/>
  <c r="T21" i="22"/>
  <c r="T18" i="22"/>
  <c r="T8" i="22"/>
  <c r="T49" i="22"/>
  <c r="T47" i="22"/>
  <c r="T65" i="22"/>
  <c r="T60" i="22"/>
  <c r="T61" i="22"/>
  <c r="T82" i="22"/>
  <c r="T26" i="22"/>
  <c r="T79" i="22"/>
  <c r="T57" i="22"/>
  <c r="T74" i="22"/>
  <c r="T69" i="22"/>
  <c r="T89" i="22"/>
  <c r="T46" i="22"/>
  <c r="T14" i="22"/>
  <c r="T23" i="22"/>
  <c r="T17" i="22"/>
  <c r="T58" i="22"/>
  <c r="T43" i="22"/>
  <c r="T93" i="22"/>
  <c r="T20" i="22"/>
  <c r="T72" i="22"/>
  <c r="T40" i="22"/>
  <c r="T81" i="22"/>
  <c r="T84" i="22"/>
  <c r="T33" i="22"/>
  <c r="T10" i="22"/>
  <c r="T36" i="22"/>
  <c r="T44" i="22"/>
  <c r="T91" i="22"/>
  <c r="T11" i="22"/>
  <c r="T70" i="22"/>
  <c r="T78" i="20"/>
  <c r="T20" i="20"/>
  <c r="T41" i="20"/>
  <c r="T94" i="20"/>
  <c r="T36" i="20"/>
  <c r="T57" i="20"/>
  <c r="T70" i="20"/>
  <c r="T35" i="20"/>
  <c r="T11" i="20"/>
  <c r="T58" i="20"/>
  <c r="T15" i="20"/>
  <c r="T82" i="20"/>
  <c r="T10" i="20"/>
  <c r="T47" i="20"/>
  <c r="T84" i="20"/>
  <c r="T26" i="20"/>
  <c r="T63" i="20"/>
  <c r="T5" i="20"/>
  <c r="T42" i="20"/>
  <c r="T8" i="20"/>
  <c r="T50" i="20"/>
  <c r="T65" i="20"/>
  <c r="T91" i="20"/>
  <c r="T19" i="20"/>
  <c r="T45" i="20"/>
  <c r="T74" i="20"/>
  <c r="T16" i="20"/>
  <c r="T53" i="20"/>
  <c r="T90" i="20"/>
  <c r="T32" i="20"/>
  <c r="T69" i="20"/>
  <c r="T75" i="20"/>
  <c r="T89" i="20"/>
  <c r="T83" i="20"/>
  <c r="T85" i="20"/>
  <c r="T29" i="20"/>
  <c r="T73" i="20"/>
  <c r="T61" i="20"/>
  <c r="T43" i="20"/>
  <c r="T80" i="20"/>
  <c r="T22" i="20"/>
  <c r="T59" i="20"/>
  <c r="T96" i="20"/>
  <c r="T38" i="20"/>
  <c r="T13" i="20"/>
  <c r="T77" i="20"/>
  <c r="T21" i="20"/>
  <c r="T23" i="20"/>
  <c r="T62" i="20"/>
  <c r="T60" i="20"/>
  <c r="T3" i="20"/>
  <c r="T37" i="20"/>
  <c r="T12" i="20"/>
  <c r="T33" i="20"/>
  <c r="T86" i="20"/>
  <c r="T28" i="20"/>
  <c r="T49" i="20"/>
  <c r="T7" i="20"/>
  <c r="T46" i="20"/>
  <c r="T48" i="20"/>
  <c r="T54" i="20"/>
  <c r="T27" i="20"/>
  <c r="T95" i="20"/>
  <c r="T31" i="20"/>
  <c r="T24" i="20"/>
  <c r="T72" i="20"/>
  <c r="T76" i="20"/>
  <c r="T18" i="20"/>
  <c r="T55" i="20"/>
  <c r="T92" i="20"/>
  <c r="T34" i="20"/>
  <c r="T71" i="20"/>
  <c r="T79" i="20"/>
  <c r="T52" i="20"/>
  <c r="T87" i="20"/>
  <c r="T64" i="20"/>
  <c r="T25" i="20"/>
  <c r="T6" i="20"/>
  <c r="T40" i="20"/>
  <c r="T17" i="20"/>
  <c r="T56" i="20"/>
  <c r="T81" i="20"/>
  <c r="T68" i="20"/>
  <c r="T14" i="20"/>
  <c r="T51" i="20"/>
  <c r="T88" i="20"/>
  <c r="T30" i="20"/>
  <c r="T67" i="20"/>
  <c r="T9" i="20"/>
  <c r="T66" i="20"/>
  <c r="T93" i="20"/>
  <c r="T4" i="20"/>
  <c r="T39" i="20"/>
  <c r="T44" i="20"/>
  <c r="V52" i="22"/>
  <c r="V29" i="22"/>
  <c r="V56" i="22"/>
  <c r="V45" i="22"/>
  <c r="V66" i="22"/>
  <c r="V68" i="22"/>
  <c r="V53" i="22"/>
  <c r="V49" i="22"/>
  <c r="V57" i="22"/>
  <c r="V58" i="22"/>
  <c r="V33" i="22"/>
  <c r="V20" i="20"/>
  <c r="V58" i="20"/>
  <c r="V5" i="20"/>
  <c r="V74" i="20"/>
  <c r="V83" i="20"/>
  <c r="V59" i="20"/>
  <c r="V60" i="20"/>
  <c r="V7" i="20"/>
  <c r="V72" i="20"/>
  <c r="V52" i="20"/>
  <c r="V81" i="20"/>
  <c r="V66" i="20"/>
  <c r="V28" i="22"/>
  <c r="V22" i="22"/>
  <c r="V35" i="22"/>
  <c r="V15" i="22"/>
  <c r="V30" i="22"/>
  <c r="V19" i="22"/>
  <c r="V31" i="22"/>
  <c r="V47" i="22"/>
  <c r="V74" i="22"/>
  <c r="V43" i="22"/>
  <c r="V10" i="22"/>
  <c r="V41" i="20"/>
  <c r="V15" i="20"/>
  <c r="V42" i="20"/>
  <c r="V16" i="20"/>
  <c r="V85" i="20"/>
  <c r="V96" i="20"/>
  <c r="V3" i="20"/>
  <c r="V46" i="20"/>
  <c r="V76" i="20"/>
  <c r="V87" i="20"/>
  <c r="V68" i="20"/>
  <c r="V93" i="20"/>
  <c r="V4" i="22"/>
  <c r="V51" i="22"/>
  <c r="V78" i="22"/>
  <c r="V86" i="22"/>
  <c r="V90" i="22"/>
  <c r="V34" i="22"/>
  <c r="V38" i="22"/>
  <c r="V65" i="22"/>
  <c r="V69" i="22"/>
  <c r="V93" i="22"/>
  <c r="V36" i="22"/>
  <c r="V94" i="20"/>
  <c r="V82" i="20"/>
  <c r="V8" i="20"/>
  <c r="V53" i="20"/>
  <c r="V29" i="20"/>
  <c r="V38" i="20"/>
  <c r="V37" i="20"/>
  <c r="V48" i="20"/>
  <c r="V18" i="20"/>
  <c r="V64" i="20"/>
  <c r="V14" i="20"/>
  <c r="V4" i="20"/>
  <c r="V6" i="22"/>
  <c r="V39" i="22"/>
  <c r="V13" i="22"/>
  <c r="V62" i="22"/>
  <c r="V67" i="22"/>
  <c r="V59" i="22"/>
  <c r="V5" i="22"/>
  <c r="V60" i="22"/>
  <c r="V89" i="22"/>
  <c r="V20" i="22"/>
  <c r="V44" i="22"/>
  <c r="V36" i="20"/>
  <c r="V10" i="20"/>
  <c r="V50" i="20"/>
  <c r="V90" i="20"/>
  <c r="V73" i="20"/>
  <c r="V13" i="20"/>
  <c r="V12" i="20"/>
  <c r="V54" i="20"/>
  <c r="V55" i="20"/>
  <c r="V25" i="20"/>
  <c r="V51" i="20"/>
  <c r="V39" i="20"/>
  <c r="V75" i="22"/>
  <c r="V55" i="22"/>
  <c r="V16" i="22"/>
  <c r="V88" i="22"/>
  <c r="V9" i="22"/>
  <c r="V87" i="22"/>
  <c r="V73" i="22"/>
  <c r="V12" i="22"/>
  <c r="V61" i="22"/>
  <c r="V46" i="22"/>
  <c r="V72" i="22"/>
  <c r="V91" i="22"/>
  <c r="V57" i="20"/>
  <c r="V47" i="20"/>
  <c r="V65" i="20"/>
  <c r="V32" i="20"/>
  <c r="V61" i="20"/>
  <c r="V77" i="20"/>
  <c r="V33" i="20"/>
  <c r="V27" i="20"/>
  <c r="V92" i="20"/>
  <c r="V6" i="20"/>
  <c r="V88" i="20"/>
  <c r="V44" i="20"/>
  <c r="V85" i="22"/>
  <c r="V32" i="22"/>
  <c r="V48" i="22"/>
  <c r="V92" i="22"/>
  <c r="V50" i="22"/>
  <c r="V7" i="22"/>
  <c r="V3" i="22"/>
  <c r="V21" i="22"/>
  <c r="V82" i="22"/>
  <c r="V14" i="22"/>
  <c r="V40" i="22"/>
  <c r="V11" i="22"/>
  <c r="V21" i="20"/>
  <c r="V86" i="20"/>
  <c r="V95" i="20"/>
  <c r="V34" i="20"/>
  <c r="V40" i="20"/>
  <c r="V30" i="20"/>
  <c r="V42" i="22"/>
  <c r="V64" i="22"/>
  <c r="V63" i="22"/>
  <c r="V71" i="22"/>
  <c r="V77" i="22"/>
  <c r="V25" i="22"/>
  <c r="V27" i="22"/>
  <c r="V18" i="22"/>
  <c r="V26" i="22"/>
  <c r="V23" i="22"/>
  <c r="V81" i="22"/>
  <c r="V70" i="22"/>
  <c r="V35" i="20"/>
  <c r="V26" i="20"/>
  <c r="V19" i="20"/>
  <c r="V75" i="20"/>
  <c r="V80" i="20"/>
  <c r="V23" i="20"/>
  <c r="V28" i="20"/>
  <c r="V31" i="20"/>
  <c r="V71" i="20"/>
  <c r="V17" i="20"/>
  <c r="V67" i="20"/>
  <c r="V83" i="22"/>
  <c r="V80" i="22"/>
  <c r="V24" i="22"/>
  <c r="V37" i="22"/>
  <c r="V54" i="22"/>
  <c r="V41" i="22"/>
  <c r="V76" i="22"/>
  <c r="V8" i="22"/>
  <c r="V79" i="22"/>
  <c r="V17" i="22"/>
  <c r="V84" i="22"/>
  <c r="V78" i="20"/>
  <c r="V11" i="20"/>
  <c r="V63" i="20"/>
  <c r="V45" i="20"/>
  <c r="V89" i="20"/>
  <c r="V22" i="20"/>
  <c r="V62" i="20"/>
  <c r="V49" i="20"/>
  <c r="V24" i="20"/>
  <c r="V79" i="20"/>
  <c r="V56" i="20"/>
  <c r="V9" i="20"/>
  <c r="V70" i="20"/>
  <c r="V84" i="20"/>
  <c r="V91" i="20"/>
  <c r="V69" i="20"/>
  <c r="V43" i="20"/>
  <c r="X75" i="22"/>
  <c r="U75" i="22"/>
  <c r="W75" i="22"/>
  <c r="Y75" i="22"/>
  <c r="X55" i="22"/>
  <c r="U55" i="22"/>
  <c r="Y55" i="22"/>
  <c r="W55" i="22"/>
  <c r="X16" i="22"/>
  <c r="Y16" i="22"/>
  <c r="W16" i="22"/>
  <c r="U16" i="22"/>
  <c r="U88" i="22"/>
  <c r="Y88" i="22"/>
  <c r="W88" i="22"/>
  <c r="X88" i="22"/>
  <c r="Y9" i="22"/>
  <c r="W9" i="22"/>
  <c r="U9" i="22"/>
  <c r="X9" i="22"/>
  <c r="Y87" i="22"/>
  <c r="U87" i="22"/>
  <c r="X87" i="22"/>
  <c r="W87" i="22"/>
  <c r="W73" i="22"/>
  <c r="U73" i="22"/>
  <c r="Y73" i="22"/>
  <c r="X73" i="22"/>
  <c r="X12" i="22"/>
  <c r="U12" i="22"/>
  <c r="Y12" i="22"/>
  <c r="W12" i="22"/>
  <c r="U61" i="22"/>
  <c r="W61" i="22"/>
  <c r="X61" i="22"/>
  <c r="Y61" i="22"/>
  <c r="U46" i="22"/>
  <c r="W46" i="22"/>
  <c r="X46" i="22"/>
  <c r="Y46" i="22"/>
  <c r="X72" i="22"/>
  <c r="Y72" i="22"/>
  <c r="W72" i="22"/>
  <c r="U72" i="22"/>
  <c r="X91" i="22"/>
  <c r="U91" i="22"/>
  <c r="W91" i="22"/>
  <c r="Y91" i="22"/>
  <c r="X57" i="20"/>
  <c r="W57" i="20"/>
  <c r="U57" i="20"/>
  <c r="Y57" i="20"/>
  <c r="U47" i="20"/>
  <c r="Y47" i="20"/>
  <c r="X47" i="20"/>
  <c r="W47" i="20"/>
  <c r="X65" i="20"/>
  <c r="W65" i="20"/>
  <c r="U65" i="20"/>
  <c r="Y65" i="20"/>
  <c r="W32" i="20"/>
  <c r="U32" i="20"/>
  <c r="X32" i="20"/>
  <c r="Y32" i="20"/>
  <c r="X61" i="20"/>
  <c r="W61" i="20"/>
  <c r="U61" i="20"/>
  <c r="Y61" i="20"/>
  <c r="X77" i="20"/>
  <c r="Y77" i="20"/>
  <c r="U77" i="20"/>
  <c r="W77" i="20"/>
  <c r="X33" i="20"/>
  <c r="Y33" i="20"/>
  <c r="U33" i="20"/>
  <c r="W33" i="20"/>
  <c r="W27" i="20"/>
  <c r="X27" i="20"/>
  <c r="U27" i="20"/>
  <c r="Y27" i="20"/>
  <c r="U92" i="20"/>
  <c r="X92" i="20"/>
  <c r="W92" i="20"/>
  <c r="Y92" i="20"/>
  <c r="U6" i="20"/>
  <c r="W6" i="20"/>
  <c r="Y6" i="20"/>
  <c r="X6" i="20"/>
  <c r="X88" i="20"/>
  <c r="Y88" i="20"/>
  <c r="U88" i="20"/>
  <c r="W88" i="20"/>
  <c r="X44" i="20"/>
  <c r="Y44" i="20"/>
  <c r="U44" i="20"/>
  <c r="W44" i="20"/>
  <c r="W85" i="22"/>
  <c r="Y85" i="22"/>
  <c r="X85" i="22"/>
  <c r="U85" i="22"/>
  <c r="X32" i="22"/>
  <c r="W32" i="22"/>
  <c r="U32" i="22"/>
  <c r="Y32" i="22"/>
  <c r="X48" i="22"/>
  <c r="W48" i="22"/>
  <c r="U48" i="22"/>
  <c r="Y48" i="22"/>
  <c r="X92" i="22"/>
  <c r="U92" i="22"/>
  <c r="Y92" i="22"/>
  <c r="W92" i="22"/>
  <c r="U50" i="22"/>
  <c r="Y50" i="22"/>
  <c r="X50" i="22"/>
  <c r="W50" i="22"/>
  <c r="W7" i="22"/>
  <c r="U7" i="22"/>
  <c r="X7" i="22"/>
  <c r="Y7" i="22"/>
  <c r="X3" i="22"/>
  <c r="W3" i="22"/>
  <c r="U3" i="22"/>
  <c r="Y3" i="22"/>
  <c r="W21" i="22"/>
  <c r="Y21" i="22"/>
  <c r="X21" i="22"/>
  <c r="U21" i="22"/>
  <c r="W82" i="22"/>
  <c r="Y82" i="22"/>
  <c r="U82" i="22"/>
  <c r="X82" i="22"/>
  <c r="U14" i="22"/>
  <c r="W14" i="22"/>
  <c r="Y14" i="22"/>
  <c r="X14" i="22"/>
  <c r="U40" i="22"/>
  <c r="X40" i="22"/>
  <c r="W40" i="22"/>
  <c r="Y40" i="22"/>
  <c r="W11" i="22"/>
  <c r="U11" i="22"/>
  <c r="X11" i="22"/>
  <c r="Y11" i="22"/>
  <c r="W70" i="20"/>
  <c r="U70" i="20"/>
  <c r="Y70" i="20"/>
  <c r="X70" i="20"/>
  <c r="Y84" i="20"/>
  <c r="U84" i="20"/>
  <c r="W84" i="20"/>
  <c r="X84" i="20"/>
  <c r="U91" i="20"/>
  <c r="W91" i="20"/>
  <c r="Y91" i="20"/>
  <c r="X91" i="20"/>
  <c r="U69" i="20"/>
  <c r="W69" i="20"/>
  <c r="X69" i="20"/>
  <c r="Y69" i="20"/>
  <c r="Y43" i="20"/>
  <c r="U43" i="20"/>
  <c r="X43" i="20"/>
  <c r="W43" i="20"/>
  <c r="X21" i="20"/>
  <c r="Y21" i="20"/>
  <c r="W21" i="20"/>
  <c r="U21" i="20"/>
  <c r="U86" i="20"/>
  <c r="X86" i="20"/>
  <c r="Y86" i="20"/>
  <c r="W86" i="20"/>
  <c r="W95" i="20"/>
  <c r="X95" i="20"/>
  <c r="Y95" i="20"/>
  <c r="U95" i="20"/>
  <c r="U34" i="20"/>
  <c r="X34" i="20"/>
  <c r="W34" i="20"/>
  <c r="Y34" i="20"/>
  <c r="Y40" i="20"/>
  <c r="U40" i="20"/>
  <c r="W40" i="20"/>
  <c r="X40" i="20"/>
  <c r="U30" i="20"/>
  <c r="W30" i="20"/>
  <c r="X30" i="20"/>
  <c r="Y30" i="20"/>
  <c r="Y42" i="22"/>
  <c r="X42" i="22"/>
  <c r="U42" i="22"/>
  <c r="W42" i="22"/>
  <c r="X64" i="22"/>
  <c r="U64" i="22"/>
  <c r="W64" i="22"/>
  <c r="Y64" i="22"/>
  <c r="U63" i="22"/>
  <c r="Y63" i="22"/>
  <c r="W63" i="22"/>
  <c r="X63" i="22"/>
  <c r="U71" i="22"/>
  <c r="W71" i="22"/>
  <c r="Y71" i="22"/>
  <c r="X71" i="22"/>
  <c r="X77" i="22"/>
  <c r="W77" i="22"/>
  <c r="U77" i="22"/>
  <c r="Y77" i="22"/>
  <c r="W25" i="22"/>
  <c r="X25" i="22"/>
  <c r="U25" i="22"/>
  <c r="Y25" i="22"/>
  <c r="X27" i="22"/>
  <c r="U27" i="22"/>
  <c r="W27" i="22"/>
  <c r="Y27" i="22"/>
  <c r="X18" i="22"/>
  <c r="W18" i="22"/>
  <c r="Y18" i="22"/>
  <c r="U18" i="22"/>
  <c r="U26" i="22"/>
  <c r="X26" i="22"/>
  <c r="W26" i="22"/>
  <c r="Y26" i="22"/>
  <c r="W23" i="22"/>
  <c r="Y23" i="22"/>
  <c r="X23" i="22"/>
  <c r="U23" i="22"/>
  <c r="Y81" i="22"/>
  <c r="W81" i="22"/>
  <c r="X81" i="22"/>
  <c r="U81" i="22"/>
  <c r="X70" i="22"/>
  <c r="U70" i="22"/>
  <c r="Y70" i="22"/>
  <c r="W70" i="22"/>
  <c r="Y35" i="20"/>
  <c r="X35" i="20"/>
  <c r="W35" i="20"/>
  <c r="U35" i="20"/>
  <c r="X26" i="20"/>
  <c r="Y26" i="20"/>
  <c r="W26" i="20"/>
  <c r="U26" i="20"/>
  <c r="Y19" i="20"/>
  <c r="X19" i="20"/>
  <c r="W19" i="20"/>
  <c r="U19" i="20"/>
  <c r="U75" i="20"/>
  <c r="W75" i="20"/>
  <c r="X75" i="20"/>
  <c r="Y75" i="20"/>
  <c r="W80" i="20"/>
  <c r="Y80" i="20"/>
  <c r="X80" i="20"/>
  <c r="U80" i="20"/>
  <c r="X23" i="20"/>
  <c r="W23" i="20"/>
  <c r="U23" i="20"/>
  <c r="Y23" i="20"/>
  <c r="U28" i="20"/>
  <c r="X28" i="20"/>
  <c r="W28" i="20"/>
  <c r="Y28" i="20"/>
  <c r="U31" i="20"/>
  <c r="X31" i="20"/>
  <c r="Y31" i="20"/>
  <c r="W31" i="20"/>
  <c r="U71" i="20"/>
  <c r="W71" i="20"/>
  <c r="X71" i="20"/>
  <c r="Y71" i="20"/>
  <c r="X17" i="20"/>
  <c r="Y17" i="20"/>
  <c r="U17" i="20"/>
  <c r="W17" i="20"/>
  <c r="X67" i="20"/>
  <c r="U67" i="20"/>
  <c r="Y67" i="20"/>
  <c r="W67" i="20"/>
  <c r="X83" i="22"/>
  <c r="Y83" i="22"/>
  <c r="W83" i="22"/>
  <c r="U83" i="22"/>
  <c r="U80" i="22"/>
  <c r="Y80" i="22"/>
  <c r="X80" i="22"/>
  <c r="W80" i="22"/>
  <c r="X24" i="22"/>
  <c r="Y24" i="22"/>
  <c r="U24" i="22"/>
  <c r="W24" i="22"/>
  <c r="W37" i="22"/>
  <c r="U37" i="22"/>
  <c r="Y37" i="22"/>
  <c r="X37" i="22"/>
  <c r="U54" i="22"/>
  <c r="X54" i="22"/>
  <c r="Y54" i="22"/>
  <c r="W54" i="22"/>
  <c r="X41" i="22"/>
  <c r="U41" i="22"/>
  <c r="Y41" i="22"/>
  <c r="W41" i="22"/>
  <c r="W76" i="22"/>
  <c r="U76" i="22"/>
  <c r="Y76" i="22"/>
  <c r="X76" i="22"/>
  <c r="W8" i="22"/>
  <c r="Y8" i="22"/>
  <c r="X8" i="22"/>
  <c r="U8" i="22"/>
  <c r="W79" i="22"/>
  <c r="U79" i="22"/>
  <c r="Y79" i="22"/>
  <c r="X79" i="22"/>
  <c r="X17" i="22"/>
  <c r="U17" i="22"/>
  <c r="W17" i="22"/>
  <c r="Y17" i="22"/>
  <c r="W84" i="22"/>
  <c r="Y84" i="22"/>
  <c r="U84" i="22"/>
  <c r="X84" i="22"/>
  <c r="W78" i="20"/>
  <c r="X78" i="20"/>
  <c r="Y78" i="20"/>
  <c r="U78" i="20"/>
  <c r="W11" i="20"/>
  <c r="X11" i="20"/>
  <c r="Y11" i="20"/>
  <c r="U11" i="20"/>
  <c r="X63" i="20"/>
  <c r="U63" i="20"/>
  <c r="W63" i="20"/>
  <c r="Y63" i="20"/>
  <c r="X45" i="20"/>
  <c r="W45" i="20"/>
  <c r="U45" i="20"/>
  <c r="Y45" i="20"/>
  <c r="X89" i="20"/>
  <c r="Y89" i="20"/>
  <c r="W89" i="20"/>
  <c r="U89" i="20"/>
  <c r="X22" i="20"/>
  <c r="U22" i="20"/>
  <c r="W22" i="20"/>
  <c r="Y22" i="20"/>
  <c r="U62" i="20"/>
  <c r="Y62" i="20"/>
  <c r="X62" i="20"/>
  <c r="W62" i="20"/>
  <c r="X49" i="20"/>
  <c r="W49" i="20"/>
  <c r="U49" i="20"/>
  <c r="Y49" i="20"/>
  <c r="U24" i="20"/>
  <c r="X24" i="20"/>
  <c r="W24" i="20"/>
  <c r="Y24" i="20"/>
  <c r="X79" i="20"/>
  <c r="Y79" i="20"/>
  <c r="U79" i="20"/>
  <c r="W79" i="20"/>
  <c r="X56" i="20"/>
  <c r="U56" i="20"/>
  <c r="W56" i="20"/>
  <c r="Y56" i="20"/>
  <c r="W9" i="20"/>
  <c r="X9" i="20"/>
  <c r="Y9" i="20"/>
  <c r="U9" i="20"/>
  <c r="U52" i="22"/>
  <c r="W52" i="22"/>
  <c r="Y52" i="22"/>
  <c r="X52" i="22"/>
  <c r="W29" i="22"/>
  <c r="Y29" i="22"/>
  <c r="U29" i="22"/>
  <c r="X29" i="22"/>
  <c r="W56" i="22"/>
  <c r="Y56" i="22"/>
  <c r="X56" i="22"/>
  <c r="U56" i="22"/>
  <c r="Y45" i="22"/>
  <c r="U45" i="22"/>
  <c r="W45" i="22"/>
  <c r="X45" i="22"/>
  <c r="X66" i="22"/>
  <c r="W66" i="22"/>
  <c r="Y66" i="22"/>
  <c r="U66" i="22"/>
  <c r="X68" i="22"/>
  <c r="W68" i="22"/>
  <c r="Y68" i="22"/>
  <c r="U68" i="22"/>
  <c r="Y53" i="22"/>
  <c r="W53" i="22"/>
  <c r="X53" i="22"/>
  <c r="U53" i="22"/>
  <c r="U49" i="22"/>
  <c r="Y49" i="22"/>
  <c r="X49" i="22"/>
  <c r="W49" i="22"/>
  <c r="X57" i="22"/>
  <c r="U57" i="22"/>
  <c r="Y57" i="22"/>
  <c r="W57" i="22"/>
  <c r="U58" i="22"/>
  <c r="Y58" i="22"/>
  <c r="W58" i="22"/>
  <c r="X58" i="22"/>
  <c r="Y33" i="22"/>
  <c r="X33" i="22"/>
  <c r="U33" i="22"/>
  <c r="W33" i="22"/>
  <c r="U20" i="20"/>
  <c r="X20" i="20"/>
  <c r="W20" i="20"/>
  <c r="Y20" i="20"/>
  <c r="U58" i="20"/>
  <c r="Y58" i="20"/>
  <c r="X58" i="20"/>
  <c r="W58" i="20"/>
  <c r="U5" i="20"/>
  <c r="Y5" i="20"/>
  <c r="W5" i="20"/>
  <c r="X5" i="20"/>
  <c r="W74" i="20"/>
  <c r="X74" i="20"/>
  <c r="Y74" i="20"/>
  <c r="U74" i="20"/>
  <c r="W83" i="20"/>
  <c r="X83" i="20"/>
  <c r="Y83" i="20"/>
  <c r="U83" i="20"/>
  <c r="W59" i="20"/>
  <c r="U59" i="20"/>
  <c r="Y59" i="20"/>
  <c r="X59" i="20"/>
  <c r="X60" i="20"/>
  <c r="U60" i="20"/>
  <c r="W60" i="20"/>
  <c r="Y60" i="20"/>
  <c r="U7" i="20"/>
  <c r="W7" i="20"/>
  <c r="X7" i="20"/>
  <c r="Y7" i="20"/>
  <c r="X72" i="20"/>
  <c r="Y72" i="20"/>
  <c r="U72" i="20"/>
  <c r="W72" i="20"/>
  <c r="X52" i="20"/>
  <c r="U52" i="20"/>
  <c r="W52" i="20"/>
  <c r="Y52" i="20"/>
  <c r="Y81" i="20"/>
  <c r="U81" i="20"/>
  <c r="W81" i="20"/>
  <c r="X81" i="20"/>
  <c r="U66" i="20"/>
  <c r="Y66" i="20"/>
  <c r="W66" i="20"/>
  <c r="X66" i="20"/>
  <c r="Y28" i="22"/>
  <c r="U28" i="22"/>
  <c r="W28" i="22"/>
  <c r="X28" i="22"/>
  <c r="X22" i="22"/>
  <c r="W22" i="22"/>
  <c r="Y22" i="22"/>
  <c r="U22" i="22"/>
  <c r="W35" i="22"/>
  <c r="Y35" i="22"/>
  <c r="U35" i="22"/>
  <c r="X35" i="22"/>
  <c r="Y15" i="22"/>
  <c r="X15" i="22"/>
  <c r="W15" i="22"/>
  <c r="U15" i="22"/>
  <c r="U30" i="22"/>
  <c r="Y30" i="22"/>
  <c r="W30" i="22"/>
  <c r="X30" i="22"/>
  <c r="Y19" i="22"/>
  <c r="X19" i="22"/>
  <c r="W19" i="22"/>
  <c r="U19" i="22"/>
  <c r="W31" i="22"/>
  <c r="U31" i="22"/>
  <c r="X31" i="22"/>
  <c r="Y31" i="22"/>
  <c r="U47" i="22"/>
  <c r="X47" i="22"/>
  <c r="Y47" i="22"/>
  <c r="W47" i="22"/>
  <c r="U74" i="22"/>
  <c r="W74" i="22"/>
  <c r="Y74" i="22"/>
  <c r="X74" i="22"/>
  <c r="W43" i="22"/>
  <c r="U43" i="22"/>
  <c r="Y43" i="22"/>
  <c r="X43" i="22"/>
  <c r="U10" i="22"/>
  <c r="Y10" i="22"/>
  <c r="W10" i="22"/>
  <c r="X10" i="22"/>
  <c r="W41" i="20"/>
  <c r="U41" i="20"/>
  <c r="Y41" i="20"/>
  <c r="X41" i="20"/>
  <c r="X15" i="20"/>
  <c r="Y15" i="20"/>
  <c r="U15" i="20"/>
  <c r="W15" i="20"/>
  <c r="W42" i="20"/>
  <c r="Y42" i="20"/>
  <c r="U42" i="20"/>
  <c r="X42" i="20"/>
  <c r="Y16" i="20"/>
  <c r="W16" i="20"/>
  <c r="X16" i="20"/>
  <c r="U16" i="20"/>
  <c r="Y85" i="20"/>
  <c r="X85" i="20"/>
  <c r="U85" i="20"/>
  <c r="W85" i="20"/>
  <c r="W96" i="20"/>
  <c r="Y96" i="20"/>
  <c r="X96" i="20"/>
  <c r="U96" i="20"/>
  <c r="X3" i="20"/>
  <c r="W3" i="20"/>
  <c r="U3" i="20"/>
  <c r="Y3" i="20"/>
  <c r="X46" i="20"/>
  <c r="W46" i="20"/>
  <c r="U46" i="20"/>
  <c r="Y46" i="20"/>
  <c r="Y76" i="20"/>
  <c r="U76" i="20"/>
  <c r="W76" i="20"/>
  <c r="X76" i="20"/>
  <c r="U87" i="20"/>
  <c r="W87" i="20"/>
  <c r="X87" i="20"/>
  <c r="Y87" i="20"/>
  <c r="Y68" i="20"/>
  <c r="U68" i="20"/>
  <c r="W68" i="20"/>
  <c r="X68" i="20"/>
  <c r="W93" i="20"/>
  <c r="X93" i="20"/>
  <c r="Y93" i="20"/>
  <c r="U93" i="20"/>
  <c r="W4" i="22"/>
  <c r="Y4" i="22"/>
  <c r="X4" i="22"/>
  <c r="U4" i="22"/>
  <c r="U51" i="22"/>
  <c r="Y51" i="22"/>
  <c r="W51" i="22"/>
  <c r="X51" i="22"/>
  <c r="W78" i="22"/>
  <c r="U78" i="22"/>
  <c r="X78" i="22"/>
  <c r="Y78" i="22"/>
  <c r="Y86" i="22"/>
  <c r="W86" i="22"/>
  <c r="U86" i="22"/>
  <c r="X86" i="22"/>
  <c r="X90" i="22"/>
  <c r="U90" i="22"/>
  <c r="W90" i="22"/>
  <c r="Y90" i="22"/>
  <c r="X34" i="22"/>
  <c r="W34" i="22"/>
  <c r="Y34" i="22"/>
  <c r="U34" i="22"/>
  <c r="Y38" i="22"/>
  <c r="X38" i="22"/>
  <c r="W38" i="22"/>
  <c r="U38" i="22"/>
  <c r="U65" i="22"/>
  <c r="Y65" i="22"/>
  <c r="X65" i="22"/>
  <c r="W65" i="22"/>
  <c r="U69" i="22"/>
  <c r="W69" i="22"/>
  <c r="Y69" i="22"/>
  <c r="X69" i="22"/>
  <c r="W93" i="22"/>
  <c r="Y93" i="22"/>
  <c r="U93" i="22"/>
  <c r="X93" i="22"/>
  <c r="Y36" i="22"/>
  <c r="U36" i="22"/>
  <c r="X36" i="22"/>
  <c r="W36" i="22"/>
  <c r="W94" i="20"/>
  <c r="Y94" i="20"/>
  <c r="U94" i="20"/>
  <c r="X94" i="20"/>
  <c r="W82" i="20"/>
  <c r="U82" i="20"/>
  <c r="Y82" i="20"/>
  <c r="X82" i="20"/>
  <c r="U8" i="20"/>
  <c r="X8" i="20"/>
  <c r="W8" i="20"/>
  <c r="Y8" i="20"/>
  <c r="U53" i="20"/>
  <c r="W53" i="20"/>
  <c r="Y53" i="20"/>
  <c r="X53" i="20"/>
  <c r="X29" i="20"/>
  <c r="U29" i="20"/>
  <c r="W29" i="20"/>
  <c r="Y29" i="20"/>
  <c r="X38" i="20"/>
  <c r="W38" i="20"/>
  <c r="Y38" i="20"/>
  <c r="U38" i="20"/>
  <c r="X37" i="20"/>
  <c r="U37" i="20"/>
  <c r="Y37" i="20"/>
  <c r="W37" i="20"/>
  <c r="W48" i="20"/>
  <c r="Y48" i="20"/>
  <c r="X48" i="20"/>
  <c r="U48" i="20"/>
  <c r="Y18" i="20"/>
  <c r="U18" i="20"/>
  <c r="X18" i="20"/>
  <c r="W18" i="20"/>
  <c r="Y64" i="20"/>
  <c r="W64" i="20"/>
  <c r="X64" i="20"/>
  <c r="U64" i="20"/>
  <c r="U14" i="20"/>
  <c r="W14" i="20"/>
  <c r="Y14" i="20"/>
  <c r="X14" i="20"/>
  <c r="X4" i="20"/>
  <c r="Y4" i="20"/>
  <c r="U4" i="20"/>
  <c r="W4" i="20"/>
  <c r="Y6" i="22"/>
  <c r="U6" i="22"/>
  <c r="X6" i="22"/>
  <c r="W6" i="22"/>
  <c r="W39" i="22"/>
  <c r="Y39" i="22"/>
  <c r="X39" i="22"/>
  <c r="U39" i="22"/>
  <c r="Y13" i="22"/>
  <c r="U13" i="22"/>
  <c r="X13" i="22"/>
  <c r="W13" i="22"/>
  <c r="U62" i="22"/>
  <c r="Y62" i="22"/>
  <c r="X62" i="22"/>
  <c r="W62" i="22"/>
  <c r="W67" i="22"/>
  <c r="U67" i="22"/>
  <c r="Y67" i="22"/>
  <c r="X67" i="22"/>
  <c r="Y59" i="22"/>
  <c r="X59" i="22"/>
  <c r="W59" i="22"/>
  <c r="U59" i="22"/>
  <c r="W5" i="22"/>
  <c r="Y5" i="22"/>
  <c r="U5" i="22"/>
  <c r="X5" i="22"/>
  <c r="W60" i="22"/>
  <c r="X60" i="22"/>
  <c r="U60" i="22"/>
  <c r="Y60" i="22"/>
  <c r="X89" i="22"/>
  <c r="W89" i="22"/>
  <c r="Y89" i="22"/>
  <c r="U89" i="22"/>
  <c r="U20" i="22"/>
  <c r="Y20" i="22"/>
  <c r="W20" i="22"/>
  <c r="X20" i="22"/>
  <c r="U44" i="22"/>
  <c r="X44" i="22"/>
  <c r="W44" i="22"/>
  <c r="Y44" i="22"/>
  <c r="W36" i="20"/>
  <c r="Y36" i="20"/>
  <c r="U36" i="20"/>
  <c r="X36" i="20"/>
  <c r="W10" i="20"/>
  <c r="U10" i="20"/>
  <c r="Y10" i="20"/>
  <c r="X10" i="20"/>
  <c r="U50" i="20"/>
  <c r="X50" i="20"/>
  <c r="W50" i="20"/>
  <c r="Y50" i="20"/>
  <c r="U90" i="20"/>
  <c r="W90" i="20"/>
  <c r="Y90" i="20"/>
  <c r="X90" i="20"/>
  <c r="Y73" i="20"/>
  <c r="U73" i="20"/>
  <c r="W73" i="20"/>
  <c r="X73" i="20"/>
  <c r="X13" i="20"/>
  <c r="Y13" i="20"/>
  <c r="U13" i="20"/>
  <c r="W13" i="20"/>
  <c r="W12" i="20"/>
  <c r="Y12" i="20"/>
  <c r="X12" i="20"/>
  <c r="U12" i="20"/>
  <c r="X54" i="20"/>
  <c r="W54" i="20"/>
  <c r="U54" i="20"/>
  <c r="Y54" i="20"/>
  <c r="W55" i="20"/>
  <c r="U55" i="20"/>
  <c r="Y55" i="20"/>
  <c r="X55" i="20"/>
  <c r="X25" i="20"/>
  <c r="U25" i="20"/>
  <c r="W25" i="20"/>
  <c r="Y25" i="20"/>
  <c r="X51" i="20"/>
  <c r="W51" i="20"/>
  <c r="U51" i="20"/>
  <c r="Y51" i="20"/>
  <c r="W39" i="20"/>
  <c r="Y39" i="20"/>
  <c r="U39" i="20"/>
  <c r="X39" i="20"/>
  <c r="I47" i="1" l="1"/>
  <c r="AC5" i="22"/>
  <c r="AT11" i="22"/>
  <c r="AT9" i="22"/>
  <c r="AT3" i="22"/>
  <c r="AT10" i="22"/>
  <c r="AT13" i="22"/>
  <c r="AT8" i="22"/>
  <c r="AT6" i="22"/>
  <c r="AT12" i="22"/>
  <c r="AT2" i="22"/>
  <c r="AT7" i="22"/>
  <c r="AT5" i="22"/>
  <c r="I48" i="1"/>
  <c r="I59" i="1"/>
  <c r="AT4" i="22"/>
  <c r="Z2" i="22" a="1"/>
  <c r="Z51" i="22"/>
  <c r="Z62" i="22"/>
  <c r="Z49" i="22"/>
  <c r="Z77" i="22"/>
  <c r="Z44" i="22"/>
  <c r="Z20" i="22"/>
  <c r="Z30" i="22"/>
  <c r="Z4" i="22"/>
  <c r="Z7" i="22"/>
  <c r="Z25" i="22"/>
  <c r="Z28" i="22"/>
  <c r="Z88" i="22"/>
  <c r="Z93" i="22"/>
  <c r="Z56" i="22"/>
  <c r="Z40" i="22"/>
  <c r="Z68" i="22"/>
  <c r="Z67" i="22"/>
  <c r="Z37" i="22"/>
  <c r="Z13" i="22"/>
  <c r="Z86" i="22"/>
  <c r="Z72" i="22"/>
  <c r="Z33" i="22"/>
  <c r="Z2" i="22"/>
  <c r="Z50" i="22"/>
  <c r="Z31" i="22"/>
  <c r="Z74" i="22"/>
  <c r="Z47" i="22"/>
  <c r="Z21" i="22"/>
  <c r="Z69" i="22"/>
  <c r="Z70" i="22"/>
  <c r="Z52" i="22"/>
  <c r="Z26" i="22"/>
  <c r="Z29" i="22"/>
  <c r="Z66" i="22"/>
  <c r="Z78" i="22"/>
  <c r="Z60" i="22"/>
  <c r="Z19" i="22"/>
  <c r="Z75" i="22"/>
  <c r="Z84" i="22"/>
  <c r="Z91" i="22"/>
  <c r="Z34" i="22"/>
  <c r="Z8" i="22"/>
  <c r="Z92" i="22"/>
  <c r="Z64" i="22"/>
  <c r="Z11" i="22"/>
  <c r="Z80" i="22"/>
  <c r="Z71" i="22"/>
  <c r="Z81" i="22"/>
  <c r="Z43" i="22"/>
  <c r="Z42" i="22"/>
  <c r="Z3" i="22"/>
  <c r="Z32" i="22"/>
  <c r="Z16" i="22"/>
  <c r="Z58" i="22"/>
  <c r="Z61" i="22"/>
  <c r="Z12" i="22"/>
  <c r="Z54" i="22"/>
  <c r="Z17" i="22"/>
  <c r="Z63" i="22"/>
  <c r="Z41" i="22"/>
  <c r="Z23" i="22"/>
  <c r="Z73" i="22"/>
  <c r="Z57" i="22"/>
  <c r="Z6" i="22"/>
  <c r="Z38" i="22"/>
  <c r="Z22" i="22"/>
  <c r="Z83" i="22"/>
  <c r="Z65" i="22"/>
  <c r="Z35" i="22"/>
  <c r="Z36" i="22"/>
  <c r="Z14" i="22"/>
  <c r="Z15" i="22"/>
  <c r="Z18" i="22"/>
  <c r="Z76" i="22"/>
  <c r="Z5" i="22"/>
  <c r="Z82" i="22"/>
  <c r="Z27" i="22"/>
  <c r="Z55" i="22"/>
  <c r="Z90" i="22"/>
  <c r="Z87" i="22"/>
  <c r="Z48" i="22"/>
  <c r="Z45" i="22"/>
  <c r="Z39" i="22"/>
  <c r="Z89" i="22"/>
  <c r="Z59" i="22"/>
  <c r="Z10" i="22"/>
  <c r="Z85" i="22"/>
  <c r="Z79" i="22"/>
  <c r="Z53" i="22"/>
  <c r="Z24" i="22"/>
  <c r="Z46" i="22"/>
  <c r="Z9" i="22"/>
  <c r="D31" i="1"/>
  <c r="D32" i="1"/>
  <c r="D43" i="1"/>
  <c r="Z2" i="20" a="1"/>
  <c r="Z71" i="20"/>
  <c r="Z26" i="20"/>
  <c r="Z51" i="20"/>
  <c r="Z2" i="20"/>
  <c r="Z61" i="20"/>
  <c r="Z16" i="20"/>
  <c r="Z8" i="20"/>
  <c r="Z66" i="20"/>
  <c r="Z60" i="20"/>
  <c r="Z23" i="20"/>
  <c r="Z81" i="20"/>
  <c r="Z44" i="20"/>
  <c r="Z75" i="20"/>
  <c r="Z79" i="20"/>
  <c r="Z17" i="20"/>
  <c r="Z82" i="20"/>
  <c r="Z78" i="20"/>
  <c r="Z91" i="20"/>
  <c r="Z55" i="20"/>
  <c r="Z28" i="20"/>
  <c r="Z40" i="20"/>
  <c r="Z32" i="20"/>
  <c r="Z56" i="20"/>
  <c r="Z95" i="20"/>
  <c r="Z24" i="20"/>
  <c r="Z31" i="20"/>
  <c r="Z3" i="20"/>
  <c r="Z53" i="20"/>
  <c r="Z14" i="20"/>
  <c r="Z63" i="20"/>
  <c r="Z57" i="20"/>
  <c r="Z74" i="20"/>
  <c r="Z68" i="20"/>
  <c r="Z62" i="20"/>
  <c r="Z25" i="20"/>
  <c r="Z83" i="20"/>
  <c r="Z46" i="20"/>
  <c r="Z9" i="20"/>
  <c r="Z7" i="20"/>
  <c r="Z69" i="20"/>
  <c r="Z39" i="20"/>
  <c r="Z54" i="20"/>
  <c r="Z38" i="20"/>
  <c r="Z70" i="20"/>
  <c r="Z5" i="20"/>
  <c r="Z34" i="20"/>
  <c r="Z59" i="20"/>
  <c r="Z6" i="20"/>
  <c r="Z58" i="20"/>
  <c r="Z42" i="20"/>
  <c r="Z22" i="20"/>
  <c r="Z43" i="20"/>
  <c r="Z89" i="20"/>
  <c r="Z65" i="20"/>
  <c r="Z84" i="20"/>
  <c r="Z76" i="20"/>
  <c r="Z94" i="20"/>
  <c r="Z80" i="20"/>
  <c r="Z10" i="20"/>
  <c r="Z4" i="20"/>
  <c r="Z93" i="20"/>
  <c r="Z96" i="20"/>
  <c r="Z19" i="20"/>
  <c r="Z77" i="20"/>
  <c r="Z64" i="20"/>
  <c r="Z92" i="20"/>
  <c r="Z33" i="20"/>
  <c r="Z49" i="20"/>
  <c r="Z36" i="20"/>
  <c r="Z45" i="20"/>
  <c r="Z27" i="20"/>
  <c r="Z85" i="20"/>
  <c r="Z11" i="20"/>
  <c r="Z86" i="20"/>
  <c r="Z12" i="20"/>
  <c r="Z21" i="20"/>
  <c r="Z67" i="20"/>
  <c r="Z47" i="20"/>
  <c r="Z90" i="20"/>
  <c r="Z37" i="20"/>
  <c r="Z52" i="20"/>
  <c r="Z15" i="20"/>
  <c r="Z73" i="20"/>
  <c r="Z88" i="20"/>
  <c r="Z72" i="20"/>
  <c r="Z20" i="20"/>
  <c r="Z41" i="20"/>
  <c r="Z30" i="20"/>
  <c r="Z18" i="20"/>
  <c r="Z48" i="20"/>
  <c r="Z35" i="20"/>
  <c r="Z29" i="20"/>
  <c r="Z87" i="20"/>
  <c r="Z50" i="20"/>
  <c r="Z13" i="20"/>
  <c r="AC5" i="20"/>
  <c r="H56" i="1"/>
  <c r="I56" i="1" s="1"/>
  <c r="H57" i="1"/>
  <c r="I57" i="1" s="1"/>
  <c r="C40" i="1"/>
  <c r="D40" i="1" s="1"/>
  <c r="C41" i="1"/>
  <c r="D41" i="1" s="1"/>
  <c r="BC2366" i="22"/>
  <c r="BC2358" i="22"/>
  <c r="BC2350" i="22"/>
  <c r="BC2342" i="22"/>
  <c r="BC2334" i="22"/>
  <c r="BC2326" i="22"/>
  <c r="BC2318" i="22"/>
  <c r="BC2310" i="22"/>
  <c r="BC2302" i="22"/>
  <c r="BC2294" i="22"/>
  <c r="BC2286" i="22"/>
  <c r="BC2278" i="22"/>
  <c r="BC2270" i="22"/>
  <c r="BC2262" i="22"/>
  <c r="BC2254" i="22"/>
  <c r="BC2246" i="22"/>
  <c r="BC2238" i="22"/>
  <c r="BC2230" i="22"/>
  <c r="BC2222" i="22"/>
  <c r="BC2214" i="22"/>
  <c r="BC2206" i="22"/>
  <c r="BC2198" i="22"/>
  <c r="BC2190" i="22"/>
  <c r="BC2182" i="22"/>
  <c r="BC2174" i="22"/>
  <c r="BC2166" i="22"/>
  <c r="BC2158" i="22"/>
  <c r="BC2150" i="22"/>
  <c r="BC2142" i="22"/>
  <c r="BC2134" i="22"/>
  <c r="BC2126" i="22"/>
  <c r="BC2118" i="22"/>
  <c r="BC2110" i="22"/>
  <c r="BC2102" i="22"/>
  <c r="BC2094" i="22"/>
  <c r="BC2086" i="22"/>
  <c r="BC2078" i="22"/>
  <c r="BC2070" i="22"/>
  <c r="BC2062" i="22"/>
  <c r="BC2054" i="22"/>
  <c r="BC2046" i="22"/>
  <c r="BC2038" i="22"/>
  <c r="BC2030" i="22"/>
  <c r="BC2022" i="22"/>
  <c r="BC2014" i="22"/>
  <c r="BC2006" i="22"/>
  <c r="BC1998" i="22"/>
  <c r="BC1990" i="22"/>
  <c r="BC1982" i="22"/>
  <c r="BC1974" i="22"/>
  <c r="BC1966" i="22"/>
  <c r="BC1958" i="22"/>
  <c r="BC1950" i="22"/>
  <c r="BC1942" i="22"/>
  <c r="BC1934" i="22"/>
  <c r="BC1926" i="22"/>
  <c r="BC1918" i="22"/>
  <c r="BC1910" i="22"/>
  <c r="BC1902" i="22"/>
  <c r="BC1894" i="22"/>
  <c r="BC1886" i="22"/>
  <c r="BC1878" i="22"/>
  <c r="BC1870" i="22"/>
  <c r="BC1862" i="22"/>
  <c r="BC1854" i="22"/>
  <c r="BC1846" i="22"/>
  <c r="BC1838" i="22"/>
  <c r="BC1830" i="22"/>
  <c r="BC1822" i="22"/>
  <c r="BC1814" i="22"/>
  <c r="BC1806" i="22"/>
  <c r="BC1798" i="22"/>
  <c r="BC1790" i="22"/>
  <c r="BC1782" i="22"/>
  <c r="BC1774" i="22"/>
  <c r="BC1766" i="22"/>
  <c r="BC1758" i="22"/>
  <c r="BC1750" i="22"/>
  <c r="BC1742" i="22"/>
  <c r="BC1734" i="22"/>
  <c r="BC1726" i="22"/>
  <c r="BC1718" i="22"/>
  <c r="BC1710" i="22"/>
  <c r="BC1702" i="22"/>
  <c r="BC1694" i="22"/>
  <c r="BC1686" i="22"/>
  <c r="BC1678" i="22"/>
  <c r="BC1670" i="22"/>
  <c r="BC1662" i="22"/>
  <c r="BC1654" i="22"/>
  <c r="BC1646" i="22"/>
  <c r="BC1638" i="22"/>
  <c r="BC1630" i="22"/>
  <c r="BC1622" i="22"/>
  <c r="BC1614" i="22"/>
  <c r="BC1606" i="22"/>
  <c r="BC1598" i="22"/>
  <c r="BC1590" i="22"/>
  <c r="BC1582" i="22"/>
  <c r="BC1574" i="22"/>
  <c r="BC1566" i="22"/>
  <c r="BC1558" i="22"/>
  <c r="BC1550" i="22"/>
  <c r="BC1542" i="22"/>
  <c r="BC1534" i="22"/>
  <c r="BC1526" i="22"/>
  <c r="BC1518" i="22"/>
  <c r="BC1510" i="22"/>
  <c r="BC1502" i="22"/>
  <c r="BC1494" i="22"/>
  <c r="BC1486" i="22"/>
  <c r="BC1478" i="22"/>
  <c r="BC1470" i="22"/>
  <c r="BC1462" i="22"/>
  <c r="BC1454" i="22"/>
  <c r="BC1446" i="22"/>
  <c r="BC1438" i="22"/>
  <c r="BC1430" i="22"/>
  <c r="BC1422" i="22"/>
  <c r="BC1414" i="22"/>
  <c r="BC1406" i="22"/>
  <c r="BC1398" i="22"/>
  <c r="BC1390" i="22"/>
  <c r="BC1382" i="22"/>
  <c r="BC1374" i="22"/>
  <c r="BC1366" i="22"/>
  <c r="BC1358" i="22"/>
  <c r="BC2365" i="22"/>
  <c r="BC2357" i="22"/>
  <c r="BC2349" i="22"/>
  <c r="BC2341" i="22"/>
  <c r="BC2333" i="22"/>
  <c r="BC2325" i="22"/>
  <c r="BC2317" i="22"/>
  <c r="BC2309" i="22"/>
  <c r="BC2301" i="22"/>
  <c r="BC2293" i="22"/>
  <c r="BC2285" i="22"/>
  <c r="BC2277" i="22"/>
  <c r="BC2269" i="22"/>
  <c r="BC2261" i="22"/>
  <c r="BC2253" i="22"/>
  <c r="BC2245" i="22"/>
  <c r="BC2237" i="22"/>
  <c r="BC2229" i="22"/>
  <c r="BC2221" i="22"/>
  <c r="BC2213" i="22"/>
  <c r="BC2205" i="22"/>
  <c r="BC2197" i="22"/>
  <c r="BC2189" i="22"/>
  <c r="BC2181" i="22"/>
  <c r="BC2173" i="22"/>
  <c r="BC2165" i="22"/>
  <c r="BC2157" i="22"/>
  <c r="BC2149" i="22"/>
  <c r="BC2141" i="22"/>
  <c r="BC2133" i="22"/>
  <c r="BC2125" i="22"/>
  <c r="BC2117" i="22"/>
  <c r="BC2109" i="22"/>
  <c r="BC2101" i="22"/>
  <c r="BC2093" i="22"/>
  <c r="BC2085" i="22"/>
  <c r="BC2077" i="22"/>
  <c r="BC2069" i="22"/>
  <c r="BC2061" i="22"/>
  <c r="BC2053" i="22"/>
  <c r="BC2045" i="22"/>
  <c r="BC2037" i="22"/>
  <c r="BC2029" i="22"/>
  <c r="BC2021" i="22"/>
  <c r="BC2013" i="22"/>
  <c r="BC2005" i="22"/>
  <c r="BC1997" i="22"/>
  <c r="BC1989" i="22"/>
  <c r="BC1981" i="22"/>
  <c r="BC1973" i="22"/>
  <c r="BC1965" i="22"/>
  <c r="BC1957" i="22"/>
  <c r="BC1949" i="22"/>
  <c r="BC1941" i="22"/>
  <c r="BC1933" i="22"/>
  <c r="BC1925" i="22"/>
  <c r="BC1917" i="22"/>
  <c r="BC1909" i="22"/>
  <c r="BC1901" i="22"/>
  <c r="BC1893" i="22"/>
  <c r="BC1885" i="22"/>
  <c r="BC1877" i="22"/>
  <c r="BC1869" i="22"/>
  <c r="BC1861" i="22"/>
  <c r="BC1853" i="22"/>
  <c r="BC1845" i="22"/>
  <c r="BC1837" i="22"/>
  <c r="BC1829" i="22"/>
  <c r="BC1821" i="22"/>
  <c r="BC1813" i="22"/>
  <c r="BC1805" i="22"/>
  <c r="BC1797" i="22"/>
  <c r="BC1789" i="22"/>
  <c r="BC1781" i="22"/>
  <c r="BC1773" i="22"/>
  <c r="BC1765" i="22"/>
  <c r="BC1757" i="22"/>
  <c r="BC1749" i="22"/>
  <c r="BC1741" i="22"/>
  <c r="BC1733" i="22"/>
  <c r="BC1725" i="22"/>
  <c r="BC1717" i="22"/>
  <c r="BC1709" i="22"/>
  <c r="BC1701" i="22"/>
  <c r="BC1693" i="22"/>
  <c r="BC1685" i="22"/>
  <c r="BC1677" i="22"/>
  <c r="BC1669" i="22"/>
  <c r="BC1661" i="22"/>
  <c r="BC1653" i="22"/>
  <c r="BC1645" i="22"/>
  <c r="BC1637" i="22"/>
  <c r="BC1629" i="22"/>
  <c r="BC1621" i="22"/>
  <c r="BC1613" i="22"/>
  <c r="BC1605" i="22"/>
  <c r="BC1597" i="22"/>
  <c r="BC1589" i="22"/>
  <c r="BC1581" i="22"/>
  <c r="BC1573" i="22"/>
  <c r="BC1565" i="22"/>
  <c r="BC1557" i="22"/>
  <c r="BC1549" i="22"/>
  <c r="BC1541" i="22"/>
  <c r="BC1533" i="22"/>
  <c r="BC1525" i="22"/>
  <c r="BC1517" i="22"/>
  <c r="BC1509" i="22"/>
  <c r="BC1501" i="22"/>
  <c r="BC1493" i="22"/>
  <c r="BC1485" i="22"/>
  <c r="BC1477" i="22"/>
  <c r="BC1469" i="22"/>
  <c r="BC2364" i="22"/>
  <c r="BC2356" i="22"/>
  <c r="BC2348" i="22"/>
  <c r="BC2340" i="22"/>
  <c r="BC2332" i="22"/>
  <c r="BC2324" i="22"/>
  <c r="BC2316" i="22"/>
  <c r="BC2308" i="22"/>
  <c r="BC2300" i="22"/>
  <c r="BC2292" i="22"/>
  <c r="BC2284" i="22"/>
  <c r="BC2276" i="22"/>
  <c r="BC2268" i="22"/>
  <c r="BC2260" i="22"/>
  <c r="BC2252" i="22"/>
  <c r="BC2244" i="22"/>
  <c r="BC2236" i="22"/>
  <c r="BC2228" i="22"/>
  <c r="BC2220" i="22"/>
  <c r="BC2212" i="22"/>
  <c r="BC2204" i="22"/>
  <c r="BC2196" i="22"/>
  <c r="BC2188" i="22"/>
  <c r="BC2180" i="22"/>
  <c r="BC2172" i="22"/>
  <c r="BC2164" i="22"/>
  <c r="BC2156" i="22"/>
  <c r="BC2148" i="22"/>
  <c r="BC2140" i="22"/>
  <c r="BC2132" i="22"/>
  <c r="BC2124" i="22"/>
  <c r="BC2116" i="22"/>
  <c r="BC2108" i="22"/>
  <c r="BC2100" i="22"/>
  <c r="BC2092" i="22"/>
  <c r="BC2084" i="22"/>
  <c r="BC2076" i="22"/>
  <c r="BC2068" i="22"/>
  <c r="BC2060" i="22"/>
  <c r="BC2052" i="22"/>
  <c r="BC2044" i="22"/>
  <c r="BC2036" i="22"/>
  <c r="BC2028" i="22"/>
  <c r="BC2020" i="22"/>
  <c r="BC2012" i="22"/>
  <c r="BC2004" i="22"/>
  <c r="BC1996" i="22"/>
  <c r="BC1988" i="22"/>
  <c r="BC1980" i="22"/>
  <c r="BC1972" i="22"/>
  <c r="BC1964" i="22"/>
  <c r="BC1956" i="22"/>
  <c r="BC1948" i="22"/>
  <c r="BC1940" i="22"/>
  <c r="BC1932" i="22"/>
  <c r="BC1924" i="22"/>
  <c r="BC1916" i="22"/>
  <c r="BC1908" i="22"/>
  <c r="BC1900" i="22"/>
  <c r="BC1892" i="22"/>
  <c r="BC1884" i="22"/>
  <c r="BC1876" i="22"/>
  <c r="BC1868" i="22"/>
  <c r="BC1860" i="22"/>
  <c r="BC1852" i="22"/>
  <c r="BC1844" i="22"/>
  <c r="BC1836" i="22"/>
  <c r="BC1828" i="22"/>
  <c r="BC1820" i="22"/>
  <c r="BC1812" i="22"/>
  <c r="BC1804" i="22"/>
  <c r="BC1796" i="22"/>
  <c r="BC1788" i="22"/>
  <c r="BC1780" i="22"/>
  <c r="BC1772" i="22"/>
  <c r="BC1764" i="22"/>
  <c r="BC1756" i="22"/>
  <c r="BC1748" i="22"/>
  <c r="BC1740" i="22"/>
  <c r="BC1732" i="22"/>
  <c r="BC1724" i="22"/>
  <c r="BC1716" i="22"/>
  <c r="BC1708" i="22"/>
  <c r="BC1700" i="22"/>
  <c r="BC1692" i="22"/>
  <c r="BC1684" i="22"/>
  <c r="BC1676" i="22"/>
  <c r="BC1668" i="22"/>
  <c r="BC1660" i="22"/>
  <c r="BC1652" i="22"/>
  <c r="BC1644" i="22"/>
  <c r="BC1636" i="22"/>
  <c r="BC1628" i="22"/>
  <c r="BC1620" i="22"/>
  <c r="BC1612" i="22"/>
  <c r="BC1604" i="22"/>
  <c r="BC1596" i="22"/>
  <c r="BC1588" i="22"/>
  <c r="BC1580" i="22"/>
  <c r="BC1572" i="22"/>
  <c r="BC1564" i="22"/>
  <c r="BC1556" i="22"/>
  <c r="BC1548" i="22"/>
  <c r="BC1540" i="22"/>
  <c r="BC1532" i="22"/>
  <c r="BC1524" i="22"/>
  <c r="BC1516" i="22"/>
  <c r="BC1508" i="22"/>
  <c r="BC1500" i="22"/>
  <c r="BC1492" i="22"/>
  <c r="BC1484" i="22"/>
  <c r="BC1476" i="22"/>
  <c r="BC1468" i="22"/>
  <c r="BC1460" i="22"/>
  <c r="BC1452" i="22"/>
  <c r="BC1444" i="22"/>
  <c r="BC1436" i="22"/>
  <c r="BC1428" i="22"/>
  <c r="BC1420" i="22"/>
  <c r="BC1412" i="22"/>
  <c r="BC1404" i="22"/>
  <c r="BC1396" i="22"/>
  <c r="BC1388" i="22"/>
  <c r="BC1380" i="22"/>
  <c r="BC1372" i="22"/>
  <c r="BC1364" i="22"/>
  <c r="BC1356" i="22"/>
  <c r="BC2363" i="22"/>
  <c r="BC2355" i="22"/>
  <c r="BC2347" i="22"/>
  <c r="BC2339" i="22"/>
  <c r="BC2331" i="22"/>
  <c r="BC2323" i="22"/>
  <c r="BC2315" i="22"/>
  <c r="BC2307" i="22"/>
  <c r="BC2299" i="22"/>
  <c r="BC2291" i="22"/>
  <c r="BC2283" i="22"/>
  <c r="BC2275" i="22"/>
  <c r="BC2267" i="22"/>
  <c r="BC2259" i="22"/>
  <c r="BC2251" i="22"/>
  <c r="BC2243" i="22"/>
  <c r="BC2235" i="22"/>
  <c r="BC2227" i="22"/>
  <c r="BC2219" i="22"/>
  <c r="BC2211" i="22"/>
  <c r="BC2203" i="22"/>
  <c r="BC2195" i="22"/>
  <c r="BC2187" i="22"/>
  <c r="BC2179" i="22"/>
  <c r="BC2171" i="22"/>
  <c r="BC2163" i="22"/>
  <c r="BC2155" i="22"/>
  <c r="BC2147" i="22"/>
  <c r="BC2139" i="22"/>
  <c r="BC2131" i="22"/>
  <c r="BC2123" i="22"/>
  <c r="BC2115" i="22"/>
  <c r="BC2107" i="22"/>
  <c r="BC2099" i="22"/>
  <c r="BC2362" i="22"/>
  <c r="BC2354" i="22"/>
  <c r="BC2346" i="22"/>
  <c r="BC2338" i="22"/>
  <c r="BC2330" i="22"/>
  <c r="BC2322" i="22"/>
  <c r="BC2314" i="22"/>
  <c r="BC2306" i="22"/>
  <c r="BC2298" i="22"/>
  <c r="BC2290" i="22"/>
  <c r="BC2282" i="22"/>
  <c r="BC2274" i="22"/>
  <c r="BC2266" i="22"/>
  <c r="BC2361" i="22"/>
  <c r="BC2353" i="22"/>
  <c r="BC2345" i="22"/>
  <c r="BC2337" i="22"/>
  <c r="BC2329" i="22"/>
  <c r="BC2321" i="22"/>
  <c r="BC2313" i="22"/>
  <c r="BC2305" i="22"/>
  <c r="BC2297" i="22"/>
  <c r="BC2289" i="22"/>
  <c r="BC2281" i="22"/>
  <c r="BC2273" i="22"/>
  <c r="BC2265" i="22"/>
  <c r="BC2257" i="22"/>
  <c r="BC2249" i="22"/>
  <c r="BC2241" i="22"/>
  <c r="BC2233" i="22"/>
  <c r="BC2225" i="22"/>
  <c r="BC2217" i="22"/>
  <c r="BC2209" i="22"/>
  <c r="BC2360" i="22"/>
  <c r="BC2352" i="22"/>
  <c r="BC2344" i="22"/>
  <c r="BC2336" i="22"/>
  <c r="BC2328" i="22"/>
  <c r="BC2320" i="22"/>
  <c r="BC2312" i="22"/>
  <c r="BC2304" i="22"/>
  <c r="BC2296" i="22"/>
  <c r="BC2288" i="22"/>
  <c r="BC2280" i="22"/>
  <c r="BC2272" i="22"/>
  <c r="BC2264" i="22"/>
  <c r="BC2256" i="22"/>
  <c r="BC2248" i="22"/>
  <c r="BC2240" i="22"/>
  <c r="BC2232" i="22"/>
  <c r="BC2224" i="22"/>
  <c r="BC2359" i="22"/>
  <c r="BC2351" i="22"/>
  <c r="BC2343" i="22"/>
  <c r="BC2335" i="22"/>
  <c r="BC2327" i="22"/>
  <c r="BC2319" i="22"/>
  <c r="BC2311" i="22"/>
  <c r="BC2303" i="22"/>
  <c r="BC2295" i="22"/>
  <c r="BC2287" i="22"/>
  <c r="BC2279" i="22"/>
  <c r="BC2271" i="22"/>
  <c r="BC2263" i="22"/>
  <c r="BC2255" i="22"/>
  <c r="BC2247" i="22"/>
  <c r="BC2239" i="22"/>
  <c r="BC2231" i="22"/>
  <c r="BC2223" i="22"/>
  <c r="BC2215" i="22"/>
  <c r="BC2207" i="22"/>
  <c r="BC2258" i="22"/>
  <c r="BC2208" i="22"/>
  <c r="BC2191" i="22"/>
  <c r="BC2175" i="22"/>
  <c r="BC2159" i="22"/>
  <c r="BC2143" i="22"/>
  <c r="BC2127" i="22"/>
  <c r="BC2111" i="22"/>
  <c r="BC2095" i="22"/>
  <c r="BC2081" i="22"/>
  <c r="BC2067" i="22"/>
  <c r="BC2056" i="22"/>
  <c r="BC2042" i="22"/>
  <c r="BC2031" i="22"/>
  <c r="BC2017" i="22"/>
  <c r="BC2003" i="22"/>
  <c r="BC1992" i="22"/>
  <c r="BC1978" i="22"/>
  <c r="BC1967" i="22"/>
  <c r="BC1953" i="22"/>
  <c r="BC1939" i="22"/>
  <c r="BC1928" i="22"/>
  <c r="BC1914" i="22"/>
  <c r="BC1903" i="22"/>
  <c r="BC1889" i="22"/>
  <c r="BC1875" i="22"/>
  <c r="BC1864" i="22"/>
  <c r="BC1850" i="22"/>
  <c r="BC1839" i="22"/>
  <c r="BC1825" i="22"/>
  <c r="BC1811" i="22"/>
  <c r="BC1800" i="22"/>
  <c r="BC1786" i="22"/>
  <c r="BC1775" i="22"/>
  <c r="BC1761" i="22"/>
  <c r="BC1747" i="22"/>
  <c r="BC1736" i="22"/>
  <c r="BC1722" i="22"/>
  <c r="BC1711" i="22"/>
  <c r="BC1697" i="22"/>
  <c r="BC1683" i="22"/>
  <c r="BC1672" i="22"/>
  <c r="BC1658" i="22"/>
  <c r="BC1647" i="22"/>
  <c r="BC1633" i="22"/>
  <c r="BC1619" i="22"/>
  <c r="BC1608" i="22"/>
  <c r="BC1594" i="22"/>
  <c r="BC1583" i="22"/>
  <c r="BC1569" i="22"/>
  <c r="BC1555" i="22"/>
  <c r="BC1544" i="22"/>
  <c r="BC1530" i="22"/>
  <c r="BC1519" i="22"/>
  <c r="BC1505" i="22"/>
  <c r="BC1491" i="22"/>
  <c r="BC1480" i="22"/>
  <c r="BC1466" i="22"/>
  <c r="BC1456" i="22"/>
  <c r="BC1445" i="22"/>
  <c r="BC1434" i="22"/>
  <c r="BC1424" i="22"/>
  <c r="BC1413" i="22"/>
  <c r="BC1402" i="22"/>
  <c r="BC1392" i="22"/>
  <c r="BC1381" i="22"/>
  <c r="BC1370" i="22"/>
  <c r="BC1360" i="22"/>
  <c r="BC1350" i="22"/>
  <c r="BC1342" i="22"/>
  <c r="BC1334" i="22"/>
  <c r="BC1326" i="22"/>
  <c r="BC1318" i="22"/>
  <c r="BC1310" i="22"/>
  <c r="BC1302" i="22"/>
  <c r="BC1294" i="22"/>
  <c r="BC1286" i="22"/>
  <c r="BC1278" i="22"/>
  <c r="BC1270" i="22"/>
  <c r="BC1262" i="22"/>
  <c r="BC1254" i="22"/>
  <c r="BC1246" i="22"/>
  <c r="BC1238" i="22"/>
  <c r="BC1230" i="22"/>
  <c r="BC1222" i="22"/>
  <c r="BC1214" i="22"/>
  <c r="BC1206" i="22"/>
  <c r="BC1198" i="22"/>
  <c r="BC1190" i="22"/>
  <c r="BC1182" i="22"/>
  <c r="BC1174" i="22"/>
  <c r="BC1166" i="22"/>
  <c r="BC1158" i="22"/>
  <c r="BC1150" i="22"/>
  <c r="BC1142" i="22"/>
  <c r="BC1134" i="22"/>
  <c r="BC1126" i="22"/>
  <c r="BC1118" i="22"/>
  <c r="BC1110" i="22"/>
  <c r="BC1102" i="22"/>
  <c r="BC1094" i="22"/>
  <c r="BC1086" i="22"/>
  <c r="BC1078" i="22"/>
  <c r="BC1070" i="22"/>
  <c r="BC1062" i="22"/>
  <c r="BC1054" i="22"/>
  <c r="BC1046" i="22"/>
  <c r="BC1038" i="22"/>
  <c r="BC1030" i="22"/>
  <c r="BC1022" i="22"/>
  <c r="BC1014" i="22"/>
  <c r="BC1006" i="22"/>
  <c r="BC998" i="22"/>
  <c r="BC990" i="22"/>
  <c r="BC982" i="22"/>
  <c r="BC974" i="22"/>
  <c r="BC966" i="22"/>
  <c r="BC958" i="22"/>
  <c r="BC950" i="22"/>
  <c r="BC942" i="22"/>
  <c r="BC934" i="22"/>
  <c r="BC926" i="22"/>
  <c r="BC918" i="22"/>
  <c r="BC910" i="22"/>
  <c r="BC902" i="22"/>
  <c r="BC894" i="22"/>
  <c r="BC2250" i="22"/>
  <c r="BC2202" i="22"/>
  <c r="BC2186" i="22"/>
  <c r="BC2170" i="22"/>
  <c r="BC2154" i="22"/>
  <c r="BC2138" i="22"/>
  <c r="BC2122" i="22"/>
  <c r="BC2106" i="22"/>
  <c r="BC2091" i="22"/>
  <c r="BC2080" i="22"/>
  <c r="BC2066" i="22"/>
  <c r="BC2055" i="22"/>
  <c r="BC2041" i="22"/>
  <c r="BC2027" i="22"/>
  <c r="BC2016" i="22"/>
  <c r="BC2002" i="22"/>
  <c r="BC1991" i="22"/>
  <c r="BC1977" i="22"/>
  <c r="BC1963" i="22"/>
  <c r="BC1952" i="22"/>
  <c r="BC1938" i="22"/>
  <c r="BC1927" i="22"/>
  <c r="BC1913" i="22"/>
  <c r="BC1899" i="22"/>
  <c r="BC1888" i="22"/>
  <c r="BC1874" i="22"/>
  <c r="BC1863" i="22"/>
  <c r="BC1849" i="22"/>
  <c r="BC1835" i="22"/>
  <c r="BC1824" i="22"/>
  <c r="BC1810" i="22"/>
  <c r="BC1799" i="22"/>
  <c r="BC1785" i="22"/>
  <c r="BC1771" i="22"/>
  <c r="BC1760" i="22"/>
  <c r="BC1746" i="22"/>
  <c r="BC1735" i="22"/>
  <c r="BC1721" i="22"/>
  <c r="BC1707" i="22"/>
  <c r="BC1696" i="22"/>
  <c r="BC1682" i="22"/>
  <c r="BC1671" i="22"/>
  <c r="BC1657" i="22"/>
  <c r="BC1643" i="22"/>
  <c r="BC1632" i="22"/>
  <c r="BC1618" i="22"/>
  <c r="BC1607" i="22"/>
  <c r="BC1593" i="22"/>
  <c r="BC1579" i="22"/>
  <c r="BC1568" i="22"/>
  <c r="BC1554" i="22"/>
  <c r="BC1543" i="22"/>
  <c r="BC1529" i="22"/>
  <c r="BC1515" i="22"/>
  <c r="BC1504" i="22"/>
  <c r="BC1490" i="22"/>
  <c r="BC1479" i="22"/>
  <c r="BC1465" i="22"/>
  <c r="BC1455" i="22"/>
  <c r="BC1443" i="22"/>
  <c r="BC1433" i="22"/>
  <c r="BC1423" i="22"/>
  <c r="BC1411" i="22"/>
  <c r="BC1401" i="22"/>
  <c r="BC1391" i="22"/>
  <c r="BC1379" i="22"/>
  <c r="BC1369" i="22"/>
  <c r="BC1359" i="22"/>
  <c r="BC1349" i="22"/>
  <c r="BC1341" i="22"/>
  <c r="BC1333" i="22"/>
  <c r="BC1325" i="22"/>
  <c r="BC1317" i="22"/>
  <c r="BC1309" i="22"/>
  <c r="BC1301" i="22"/>
  <c r="BC1293" i="22"/>
  <c r="BC1285" i="22"/>
  <c r="BC1277" i="22"/>
  <c r="BC1269" i="22"/>
  <c r="BC1261" i="22"/>
  <c r="BC1253" i="22"/>
  <c r="BC1245" i="22"/>
  <c r="BC1237" i="22"/>
  <c r="BC1229" i="22"/>
  <c r="BC1221" i="22"/>
  <c r="BC1213" i="22"/>
  <c r="BC1205" i="22"/>
  <c r="BC1197" i="22"/>
  <c r="BC1189" i="22"/>
  <c r="BC1181" i="22"/>
  <c r="BC1173" i="22"/>
  <c r="BC1165" i="22"/>
  <c r="BC1157" i="22"/>
  <c r="BC1149" i="22"/>
  <c r="BC1141" i="22"/>
  <c r="BC1133" i="22"/>
  <c r="BC1125" i="22"/>
  <c r="BC1117" i="22"/>
  <c r="BC1109" i="22"/>
  <c r="BC1101" i="22"/>
  <c r="BC1093" i="22"/>
  <c r="BC1085" i="22"/>
  <c r="BC1077" i="22"/>
  <c r="BC1069" i="22"/>
  <c r="BC1061" i="22"/>
  <c r="BC1053" i="22"/>
  <c r="BC1045" i="22"/>
  <c r="BC1037" i="22"/>
  <c r="BC1029" i="22"/>
  <c r="BC1021" i="22"/>
  <c r="BC1013" i="22"/>
  <c r="BC1005" i="22"/>
  <c r="BC997" i="22"/>
  <c r="BC989" i="22"/>
  <c r="BC981" i="22"/>
  <c r="BC2242" i="22"/>
  <c r="BC2201" i="22"/>
  <c r="BC2185" i="22"/>
  <c r="BC2169" i="22"/>
  <c r="BC2153" i="22"/>
  <c r="BC2137" i="22"/>
  <c r="BC2121" i="22"/>
  <c r="BC2105" i="22"/>
  <c r="BC2090" i="22"/>
  <c r="BC2079" i="22"/>
  <c r="BC2065" i="22"/>
  <c r="BC2051" i="22"/>
  <c r="BC2040" i="22"/>
  <c r="BC2026" i="22"/>
  <c r="BC2015" i="22"/>
  <c r="BC2001" i="22"/>
  <c r="BC1987" i="22"/>
  <c r="BC1976" i="22"/>
  <c r="BC1962" i="22"/>
  <c r="BC1951" i="22"/>
  <c r="BC1937" i="22"/>
  <c r="BC1923" i="22"/>
  <c r="BC1912" i="22"/>
  <c r="BC1898" i="22"/>
  <c r="BC1887" i="22"/>
  <c r="BC1873" i="22"/>
  <c r="BC1859" i="22"/>
  <c r="BC1848" i="22"/>
  <c r="BC1834" i="22"/>
  <c r="BC1823" i="22"/>
  <c r="BC1809" i="22"/>
  <c r="BC1795" i="22"/>
  <c r="BC1784" i="22"/>
  <c r="BC1770" i="22"/>
  <c r="BC1759" i="22"/>
  <c r="BC1745" i="22"/>
  <c r="BC1731" i="22"/>
  <c r="BC1720" i="22"/>
  <c r="BC1706" i="22"/>
  <c r="BC1695" i="22"/>
  <c r="BC1681" i="22"/>
  <c r="BC1667" i="22"/>
  <c r="BC1656" i="22"/>
  <c r="BC1642" i="22"/>
  <c r="BC1631" i="22"/>
  <c r="BC1617" i="22"/>
  <c r="BC1603" i="22"/>
  <c r="BC1592" i="22"/>
  <c r="BC1578" i="22"/>
  <c r="BC1567" i="22"/>
  <c r="BC1553" i="22"/>
  <c r="BC1539" i="22"/>
  <c r="BC1528" i="22"/>
  <c r="BC1514" i="22"/>
  <c r="BC1503" i="22"/>
  <c r="BC1489" i="22"/>
  <c r="BC1475" i="22"/>
  <c r="BC1464" i="22"/>
  <c r="BC1453" i="22"/>
  <c r="BC1442" i="22"/>
  <c r="BC1432" i="22"/>
  <c r="BC1421" i="22"/>
  <c r="BC1410" i="22"/>
  <c r="BC1400" i="22"/>
  <c r="BC1389" i="22"/>
  <c r="BC1378" i="22"/>
  <c r="BC1368" i="22"/>
  <c r="BC1357" i="22"/>
  <c r="BC1348" i="22"/>
  <c r="BC1340" i="22"/>
  <c r="BC1332" i="22"/>
  <c r="BC1324" i="22"/>
  <c r="BC1316" i="22"/>
  <c r="BC1308" i="22"/>
  <c r="BC1300" i="22"/>
  <c r="BC1292" i="22"/>
  <c r="BC1284" i="22"/>
  <c r="BC1276" i="22"/>
  <c r="BC1268" i="22"/>
  <c r="BC1260" i="22"/>
  <c r="BC1252" i="22"/>
  <c r="BC1244" i="22"/>
  <c r="BC1236" i="22"/>
  <c r="BC1228" i="22"/>
  <c r="BC1220" i="22"/>
  <c r="BC1212" i="22"/>
  <c r="BC1204" i="22"/>
  <c r="BC1196" i="22"/>
  <c r="BC1188" i="22"/>
  <c r="BC1180" i="22"/>
  <c r="BC1172" i="22"/>
  <c r="BC1164" i="22"/>
  <c r="BC1156" i="22"/>
  <c r="BC1148" i="22"/>
  <c r="BC1140" i="22"/>
  <c r="BC1132" i="22"/>
  <c r="BC1124" i="22"/>
  <c r="BC1116" i="22"/>
  <c r="BC1108" i="22"/>
  <c r="BC1100" i="22"/>
  <c r="BC1092" i="22"/>
  <c r="BC1084" i="22"/>
  <c r="BC1076" i="22"/>
  <c r="BC1068" i="22"/>
  <c r="BC1060" i="22"/>
  <c r="BC1052" i="22"/>
  <c r="BC1044" i="22"/>
  <c r="BC1036" i="22"/>
  <c r="BC1028" i="22"/>
  <c r="BC1020" i="22"/>
  <c r="BC1012" i="22"/>
  <c r="BC1004" i="22"/>
  <c r="BC996" i="22"/>
  <c r="BC988" i="22"/>
  <c r="BC980" i="22"/>
  <c r="BC972" i="22"/>
  <c r="BC964" i="22"/>
  <c r="BC956" i="22"/>
  <c r="BC948" i="22"/>
  <c r="BC940" i="22"/>
  <c r="BC932" i="22"/>
  <c r="BC924" i="22"/>
  <c r="BC916" i="22"/>
  <c r="BC908" i="22"/>
  <c r="BC900" i="22"/>
  <c r="BC892" i="22"/>
  <c r="BC884" i="22"/>
  <c r="BC2234" i="22"/>
  <c r="BC2200" i="22"/>
  <c r="BC2184" i="22"/>
  <c r="BC2168" i="22"/>
  <c r="BC2152" i="22"/>
  <c r="BC2136" i="22"/>
  <c r="BC2120" i="22"/>
  <c r="BC2104" i="22"/>
  <c r="BC2089" i="22"/>
  <c r="BC2075" i="22"/>
  <c r="BC2064" i="22"/>
  <c r="BC2050" i="22"/>
  <c r="BC2039" i="22"/>
  <c r="BC2025" i="22"/>
  <c r="BC2011" i="22"/>
  <c r="BC2000" i="22"/>
  <c r="BC1986" i="22"/>
  <c r="BC1975" i="22"/>
  <c r="BC1961" i="22"/>
  <c r="BC1947" i="22"/>
  <c r="BC1936" i="22"/>
  <c r="BC1922" i="22"/>
  <c r="BC1911" i="22"/>
  <c r="BC1897" i="22"/>
  <c r="BC1883" i="22"/>
  <c r="BC1872" i="22"/>
  <c r="BC1858" i="22"/>
  <c r="BC1847" i="22"/>
  <c r="BC1833" i="22"/>
  <c r="BC2226" i="22"/>
  <c r="BC2218" i="22"/>
  <c r="BC2178" i="22"/>
  <c r="BC2146" i="22"/>
  <c r="BC2114" i="22"/>
  <c r="BC2087" i="22"/>
  <c r="BC2059" i="22"/>
  <c r="BC2034" i="22"/>
  <c r="BC2009" i="22"/>
  <c r="BC1984" i="22"/>
  <c r="BC1959" i="22"/>
  <c r="BC1931" i="22"/>
  <c r="BC1906" i="22"/>
  <c r="BC1881" i="22"/>
  <c r="BC1856" i="22"/>
  <c r="BC1831" i="22"/>
  <c r="BC1808" i="22"/>
  <c r="BC1791" i="22"/>
  <c r="BC1768" i="22"/>
  <c r="BC1751" i="22"/>
  <c r="BC1728" i="22"/>
  <c r="BC1705" i="22"/>
  <c r="BC1688" i="22"/>
  <c r="BC1665" i="22"/>
  <c r="BC1648" i="22"/>
  <c r="BC1625" i="22"/>
  <c r="BC1602" i="22"/>
  <c r="BC1585" i="22"/>
  <c r="BC1562" i="22"/>
  <c r="BC1545" i="22"/>
  <c r="BC1522" i="22"/>
  <c r="BC1499" i="22"/>
  <c r="BC1482" i="22"/>
  <c r="BC1461" i="22"/>
  <c r="BC1447" i="22"/>
  <c r="BC1427" i="22"/>
  <c r="BC1409" i="22"/>
  <c r="BC1394" i="22"/>
  <c r="BC1376" i="22"/>
  <c r="BC1361" i="22"/>
  <c r="BC1345" i="22"/>
  <c r="BC1331" i="22"/>
  <c r="BC1320" i="22"/>
  <c r="BC1306" i="22"/>
  <c r="BC1295" i="22"/>
  <c r="BC1281" i="22"/>
  <c r="BC1267" i="22"/>
  <c r="BC1256" i="22"/>
  <c r="BC1242" i="22"/>
  <c r="BC1231" i="22"/>
  <c r="BC1217" i="22"/>
  <c r="BC1203" i="22"/>
  <c r="BC1192" i="22"/>
  <c r="BC1178" i="22"/>
  <c r="BC1167" i="22"/>
  <c r="BC1153" i="22"/>
  <c r="BC1139" i="22"/>
  <c r="BC1128" i="22"/>
  <c r="BC1114" i="22"/>
  <c r="BC1103" i="22"/>
  <c r="BC1089" i="22"/>
  <c r="BC1075" i="22"/>
  <c r="BC1064" i="22"/>
  <c r="BC1050" i="22"/>
  <c r="BC1039" i="22"/>
  <c r="BC1025" i="22"/>
  <c r="BC1011" i="22"/>
  <c r="BC1000" i="22"/>
  <c r="BC986" i="22"/>
  <c r="BC975" i="22"/>
  <c r="BC963" i="22"/>
  <c r="BC953" i="22"/>
  <c r="BC943" i="22"/>
  <c r="BC931" i="22"/>
  <c r="BC921" i="22"/>
  <c r="BC911" i="22"/>
  <c r="BC899" i="22"/>
  <c r="BC889" i="22"/>
  <c r="BC880" i="22"/>
  <c r="BC872" i="22"/>
  <c r="BC864" i="22"/>
  <c r="BC856" i="22"/>
  <c r="BC848" i="22"/>
  <c r="BC840" i="22"/>
  <c r="BC832" i="22"/>
  <c r="BC824" i="22"/>
  <c r="BC816" i="22"/>
  <c r="BC808" i="22"/>
  <c r="BC800" i="22"/>
  <c r="BC792" i="22"/>
  <c r="BC784" i="22"/>
  <c r="BC776" i="22"/>
  <c r="BC768" i="22"/>
  <c r="BC760" i="22"/>
  <c r="BC752" i="22"/>
  <c r="BC744" i="22"/>
  <c r="BC736" i="22"/>
  <c r="BC728" i="22"/>
  <c r="BC720" i="22"/>
  <c r="BC712" i="22"/>
  <c r="BC704" i="22"/>
  <c r="BC696" i="22"/>
  <c r="BC688" i="22"/>
  <c r="BC680" i="22"/>
  <c r="BC672" i="22"/>
  <c r="BC664" i="22"/>
  <c r="BC656" i="22"/>
  <c r="BC648" i="22"/>
  <c r="BC640" i="22"/>
  <c r="BC632" i="22"/>
  <c r="BC624" i="22"/>
  <c r="BC616" i="22"/>
  <c r="BC608" i="22"/>
  <c r="BC600" i="22"/>
  <c r="BC592" i="22"/>
  <c r="BC584" i="22"/>
  <c r="BC576" i="22"/>
  <c r="BC568" i="22"/>
  <c r="BC560" i="22"/>
  <c r="BC552" i="22"/>
  <c r="BC544" i="22"/>
  <c r="BC536" i="22"/>
  <c r="BC528" i="22"/>
  <c r="BC520" i="22"/>
  <c r="BC512" i="22"/>
  <c r="BC504" i="22"/>
  <c r="BC496" i="22"/>
  <c r="BC488" i="22"/>
  <c r="BC480" i="22"/>
  <c r="BC472" i="22"/>
  <c r="BC464" i="22"/>
  <c r="BC456" i="22"/>
  <c r="BC2216" i="22"/>
  <c r="BC2177" i="22"/>
  <c r="BC2145" i="22"/>
  <c r="BC2113" i="22"/>
  <c r="BC2083" i="22"/>
  <c r="BC2058" i="22"/>
  <c r="BC2033" i="22"/>
  <c r="BC2008" i="22"/>
  <c r="BC1983" i="22"/>
  <c r="BC1955" i="22"/>
  <c r="BC1930" i="22"/>
  <c r="BC1905" i="22"/>
  <c r="BC1880" i="22"/>
  <c r="BC1855" i="22"/>
  <c r="BC1827" i="22"/>
  <c r="BC1807" i="22"/>
  <c r="BC1787" i="22"/>
  <c r="BC1767" i="22"/>
  <c r="BC1744" i="22"/>
  <c r="BC1727" i="22"/>
  <c r="BC1704" i="22"/>
  <c r="BC1687" i="22"/>
  <c r="BC1664" i="22"/>
  <c r="BC1641" i="22"/>
  <c r="BC1624" i="22"/>
  <c r="BC1601" i="22"/>
  <c r="BC1584" i="22"/>
  <c r="BC1561" i="22"/>
  <c r="BC1538" i="22"/>
  <c r="BC1521" i="22"/>
  <c r="BC1498" i="22"/>
  <c r="BC1481" i="22"/>
  <c r="BC1459" i="22"/>
  <c r="BC1441" i="22"/>
  <c r="BC1426" i="22"/>
  <c r="BC1408" i="22"/>
  <c r="BC1393" i="22"/>
  <c r="BC1375" i="22"/>
  <c r="BC1355" i="22"/>
  <c r="BC1344" i="22"/>
  <c r="BC1330" i="22"/>
  <c r="BC1319" i="22"/>
  <c r="BC1305" i="22"/>
  <c r="BC1291" i="22"/>
  <c r="BC1280" i="22"/>
  <c r="BC1266" i="22"/>
  <c r="BC1255" i="22"/>
  <c r="BC1241" i="22"/>
  <c r="BC1227" i="22"/>
  <c r="BC1216" i="22"/>
  <c r="BC1202" i="22"/>
  <c r="BC1191" i="22"/>
  <c r="BC1177" i="22"/>
  <c r="BC1163" i="22"/>
  <c r="BC1152" i="22"/>
  <c r="BC1138" i="22"/>
  <c r="BC1127" i="22"/>
  <c r="BC1113" i="22"/>
  <c r="BC1099" i="22"/>
  <c r="BC1088" i="22"/>
  <c r="BC1074" i="22"/>
  <c r="BC1063" i="22"/>
  <c r="BC1049" i="22"/>
  <c r="BC1035" i="22"/>
  <c r="BC1024" i="22"/>
  <c r="BC1010" i="22"/>
  <c r="BC999" i="22"/>
  <c r="BC985" i="22"/>
  <c r="BC973" i="22"/>
  <c r="BC962" i="22"/>
  <c r="BC952" i="22"/>
  <c r="BC941" i="22"/>
  <c r="BC930" i="22"/>
  <c r="BC920" i="22"/>
  <c r="BC909" i="22"/>
  <c r="BC898" i="22"/>
  <c r="BC888" i="22"/>
  <c r="BC879" i="22"/>
  <c r="BC871" i="22"/>
  <c r="BC863" i="22"/>
  <c r="BC855" i="22"/>
  <c r="BC847" i="22"/>
  <c r="BC839" i="22"/>
  <c r="BC831" i="22"/>
  <c r="BC823" i="22"/>
  <c r="BC815" i="22"/>
  <c r="BC807" i="22"/>
  <c r="BC799" i="22"/>
  <c r="BC791" i="22"/>
  <c r="BC783" i="22"/>
  <c r="BC775" i="22"/>
  <c r="BC767" i="22"/>
  <c r="BC759" i="22"/>
  <c r="BC751" i="22"/>
  <c r="BC743" i="22"/>
  <c r="BC735" i="22"/>
  <c r="BC727" i="22"/>
  <c r="BC719" i="22"/>
  <c r="BC711" i="22"/>
  <c r="BC703" i="22"/>
  <c r="BC695" i="22"/>
  <c r="BC687" i="22"/>
  <c r="BC679" i="22"/>
  <c r="BC671" i="22"/>
  <c r="BC663" i="22"/>
  <c r="BC655" i="22"/>
  <c r="BC647" i="22"/>
  <c r="BC639" i="22"/>
  <c r="BC631" i="22"/>
  <c r="BC623" i="22"/>
  <c r="BC615" i="22"/>
  <c r="BC607" i="22"/>
  <c r="BC599" i="22"/>
  <c r="BC591" i="22"/>
  <c r="BC583" i="22"/>
  <c r="BC575" i="22"/>
  <c r="BC567" i="22"/>
  <c r="BC559" i="22"/>
  <c r="BC551" i="22"/>
  <c r="BC543" i="22"/>
  <c r="BC535" i="22"/>
  <c r="BC527" i="22"/>
  <c r="BC519" i="22"/>
  <c r="BC511" i="22"/>
  <c r="BC503" i="22"/>
  <c r="BC495" i="22"/>
  <c r="BC487" i="22"/>
  <c r="BC2210" i="22"/>
  <c r="BC2176" i="22"/>
  <c r="BC2144" i="22"/>
  <c r="BC2112" i="22"/>
  <c r="BC2082" i="22"/>
  <c r="BC2057" i="22"/>
  <c r="BC2032" i="22"/>
  <c r="BC2007" i="22"/>
  <c r="BC1979" i="22"/>
  <c r="BC1954" i="22"/>
  <c r="BC1929" i="22"/>
  <c r="BC1904" i="22"/>
  <c r="BC1879" i="22"/>
  <c r="BC1851" i="22"/>
  <c r="BC1826" i="22"/>
  <c r="BC1803" i="22"/>
  <c r="BC1783" i="22"/>
  <c r="BC1763" i="22"/>
  <c r="BC1743" i="22"/>
  <c r="BC1723" i="22"/>
  <c r="BC1703" i="22"/>
  <c r="BC1680" i="22"/>
  <c r="BC1663" i="22"/>
  <c r="BC1640" i="22"/>
  <c r="BC1623" i="22"/>
  <c r="BC1600" i="22"/>
  <c r="BC1577" i="22"/>
  <c r="BC1560" i="22"/>
  <c r="BC1537" i="22"/>
  <c r="BC1520" i="22"/>
  <c r="BC1497" i="22"/>
  <c r="BC1474" i="22"/>
  <c r="BC1458" i="22"/>
  <c r="BC1440" i="22"/>
  <c r="BC1425" i="22"/>
  <c r="BC1407" i="22"/>
  <c r="BC1387" i="22"/>
  <c r="BC1373" i="22"/>
  <c r="BC1354" i="22"/>
  <c r="BC1343" i="22"/>
  <c r="BC1329" i="22"/>
  <c r="BC1315" i="22"/>
  <c r="BC1304" i="22"/>
  <c r="BC1290" i="22"/>
  <c r="BC1279" i="22"/>
  <c r="BC1265" i="22"/>
  <c r="BC1251" i="22"/>
  <c r="BC1240" i="22"/>
  <c r="BC1226" i="22"/>
  <c r="BC1215" i="22"/>
  <c r="BC1201" i="22"/>
  <c r="BC1187" i="22"/>
  <c r="BC1176" i="22"/>
  <c r="BC1162" i="22"/>
  <c r="BC1151" i="22"/>
  <c r="BC1137" i="22"/>
  <c r="BC1123" i="22"/>
  <c r="BC1112" i="22"/>
  <c r="BC1098" i="22"/>
  <c r="BC1087" i="22"/>
  <c r="BC1073" i="22"/>
  <c r="BC1059" i="22"/>
  <c r="BC1048" i="22"/>
  <c r="BC1034" i="22"/>
  <c r="BC1023" i="22"/>
  <c r="BC1009" i="22"/>
  <c r="BC995" i="22"/>
  <c r="BC984" i="22"/>
  <c r="BC971" i="22"/>
  <c r="BC961" i="22"/>
  <c r="BC951" i="22"/>
  <c r="BC939" i="22"/>
  <c r="BC929" i="22"/>
  <c r="BC919" i="22"/>
  <c r="BC907" i="22"/>
  <c r="BC897" i="22"/>
  <c r="BC887" i="22"/>
  <c r="BC878" i="22"/>
  <c r="BC870" i="22"/>
  <c r="BC862" i="22"/>
  <c r="BC854" i="22"/>
  <c r="BC846" i="22"/>
  <c r="BC838" i="22"/>
  <c r="BC830" i="22"/>
  <c r="BC822" i="22"/>
  <c r="BC814" i="22"/>
  <c r="BC806" i="22"/>
  <c r="BC798" i="22"/>
  <c r="BC790" i="22"/>
  <c r="BC782" i="22"/>
  <c r="BC774" i="22"/>
  <c r="BC766" i="22"/>
  <c r="BC758" i="22"/>
  <c r="BC750" i="22"/>
  <c r="BC742" i="22"/>
  <c r="BC734" i="22"/>
  <c r="BC726" i="22"/>
  <c r="BC718" i="22"/>
  <c r="BC710" i="22"/>
  <c r="BC702" i="22"/>
  <c r="BC694" i="22"/>
  <c r="BC686" i="22"/>
  <c r="BC678" i="22"/>
  <c r="BC670" i="22"/>
  <c r="BC662" i="22"/>
  <c r="BC654" i="22"/>
  <c r="BC646" i="22"/>
  <c r="BC638" i="22"/>
  <c r="BC630" i="22"/>
  <c r="BC622" i="22"/>
  <c r="BC614" i="22"/>
  <c r="BC606" i="22"/>
  <c r="BC598" i="22"/>
  <c r="BC590" i="22"/>
  <c r="BC582" i="22"/>
  <c r="BC574" i="22"/>
  <c r="BC566" i="22"/>
  <c r="BC558" i="22"/>
  <c r="BC550" i="22"/>
  <c r="BC542" i="22"/>
  <c r="BC534" i="22"/>
  <c r="BC526" i="22"/>
  <c r="BC518" i="22"/>
  <c r="BC510" i="22"/>
  <c r="BC502" i="22"/>
  <c r="BC494" i="22"/>
  <c r="BC486" i="22"/>
  <c r="BC478" i="22"/>
  <c r="BC470" i="22"/>
  <c r="BC462" i="22"/>
  <c r="BC454" i="22"/>
  <c r="BC2199" i="22"/>
  <c r="BC2167" i="22"/>
  <c r="BC2135" i="22"/>
  <c r="BC2103" i="22"/>
  <c r="BC2074" i="22"/>
  <c r="BC2049" i="22"/>
  <c r="BC2024" i="22"/>
  <c r="BC1999" i="22"/>
  <c r="BC1971" i="22"/>
  <c r="BC1946" i="22"/>
  <c r="BC1921" i="22"/>
  <c r="BC1896" i="22"/>
  <c r="BC1871" i="22"/>
  <c r="BC1843" i="22"/>
  <c r="BC1819" i="22"/>
  <c r="BC1802" i="22"/>
  <c r="BC1779" i="22"/>
  <c r="BC1762" i="22"/>
  <c r="BC1739" i="22"/>
  <c r="BC1719" i="22"/>
  <c r="BC1699" i="22"/>
  <c r="BC1679" i="22"/>
  <c r="BC1659" i="22"/>
  <c r="BC1639" i="22"/>
  <c r="BC1616" i="22"/>
  <c r="BC1599" i="22"/>
  <c r="BC1576" i="22"/>
  <c r="BC1559" i="22"/>
  <c r="BC1536" i="22"/>
  <c r="BC1513" i="22"/>
  <c r="BC1496" i="22"/>
  <c r="BC1473" i="22"/>
  <c r="BC1457" i="22"/>
  <c r="BC1439" i="22"/>
  <c r="BC1419" i="22"/>
  <c r="BC1405" i="22"/>
  <c r="BC1386" i="22"/>
  <c r="BC1371" i="22"/>
  <c r="BC1353" i="22"/>
  <c r="BC1339" i="22"/>
  <c r="BC1328" i="22"/>
  <c r="BC2194" i="22"/>
  <c r="BC2162" i="22"/>
  <c r="BC2130" i="22"/>
  <c r="BC2098" i="22"/>
  <c r="BC2073" i="22"/>
  <c r="BC2048" i="22"/>
  <c r="BC2023" i="22"/>
  <c r="BC1995" i="22"/>
  <c r="BC1970" i="22"/>
  <c r="BC1945" i="22"/>
  <c r="BC1920" i="22"/>
  <c r="BC1895" i="22"/>
  <c r="BC1867" i="22"/>
  <c r="BC1842" i="22"/>
  <c r="BC1818" i="22"/>
  <c r="BC1801" i="22"/>
  <c r="BC1778" i="22"/>
  <c r="BC2193" i="22"/>
  <c r="BC2119" i="22"/>
  <c r="BC2043" i="22"/>
  <c r="BC1969" i="22"/>
  <c r="BC1907" i="22"/>
  <c r="BC1840" i="22"/>
  <c r="BC1777" i="22"/>
  <c r="BC1737" i="22"/>
  <c r="BC1691" i="22"/>
  <c r="BC1651" i="22"/>
  <c r="BC1611" i="22"/>
  <c r="BC1571" i="22"/>
  <c r="BC1531" i="22"/>
  <c r="BC1488" i="22"/>
  <c r="BC1450" i="22"/>
  <c r="BC1417" i="22"/>
  <c r="BC1384" i="22"/>
  <c r="BC1351" i="22"/>
  <c r="BC1323" i="22"/>
  <c r="BC1303" i="22"/>
  <c r="BC1283" i="22"/>
  <c r="BC1263" i="22"/>
  <c r="BC1243" i="22"/>
  <c r="BC1223" i="22"/>
  <c r="BC1200" i="22"/>
  <c r="BC1183" i="22"/>
  <c r="BC1160" i="22"/>
  <c r="BC1143" i="22"/>
  <c r="BC1120" i="22"/>
  <c r="BC1097" i="22"/>
  <c r="BC1080" i="22"/>
  <c r="BC1057" i="22"/>
  <c r="BC1040" i="22"/>
  <c r="BC1017" i="22"/>
  <c r="BC994" i="22"/>
  <c r="BC977" i="22"/>
  <c r="BC959" i="22"/>
  <c r="BC944" i="22"/>
  <c r="BC925" i="22"/>
  <c r="BC906" i="22"/>
  <c r="BC891" i="22"/>
  <c r="BC876" i="22"/>
  <c r="BC865" i="22"/>
  <c r="BC851" i="22"/>
  <c r="BC837" i="22"/>
  <c r="BC826" i="22"/>
  <c r="BC812" i="22"/>
  <c r="BC801" i="22"/>
  <c r="BC787" i="22"/>
  <c r="BC773" i="22"/>
  <c r="BC762" i="22"/>
  <c r="BC748" i="22"/>
  <c r="BC737" i="22"/>
  <c r="BC723" i="22"/>
  <c r="BC709" i="22"/>
  <c r="BC698" i="22"/>
  <c r="BC684" i="22"/>
  <c r="BC673" i="22"/>
  <c r="BC659" i="22"/>
  <c r="BC645" i="22"/>
  <c r="BC634" i="22"/>
  <c r="BC620" i="22"/>
  <c r="BC609" i="22"/>
  <c r="BC595" i="22"/>
  <c r="BC581" i="22"/>
  <c r="BC570" i="22"/>
  <c r="BC556" i="22"/>
  <c r="BC545" i="22"/>
  <c r="BC531" i="22"/>
  <c r="BC517" i="22"/>
  <c r="BC506" i="22"/>
  <c r="BC492" i="22"/>
  <c r="BC481" i="22"/>
  <c r="BC469" i="22"/>
  <c r="BC459" i="22"/>
  <c r="BC449" i="22"/>
  <c r="BC441" i="22"/>
  <c r="BC433" i="22"/>
  <c r="BC425" i="22"/>
  <c r="BC417" i="22"/>
  <c r="BC409" i="22"/>
  <c r="BC401" i="22"/>
  <c r="BC393" i="22"/>
  <c r="BC385" i="22"/>
  <c r="BC377" i="22"/>
  <c r="BC369" i="22"/>
  <c r="BC361" i="22"/>
  <c r="BC353" i="22"/>
  <c r="BC345" i="22"/>
  <c r="BC337" i="22"/>
  <c r="BC329" i="22"/>
  <c r="BC321" i="22"/>
  <c r="BC313" i="22"/>
  <c r="BC305" i="22"/>
  <c r="BC297" i="22"/>
  <c r="BC289" i="22"/>
  <c r="BC281" i="22"/>
  <c r="BC273" i="22"/>
  <c r="BC265" i="22"/>
  <c r="BC257" i="22"/>
  <c r="BC249" i="22"/>
  <c r="BC241" i="22"/>
  <c r="BC233" i="22"/>
  <c r="BC225" i="22"/>
  <c r="BC217" i="22"/>
  <c r="BC209" i="22"/>
  <c r="BC201" i="22"/>
  <c r="BC193" i="22"/>
  <c r="BC185" i="22"/>
  <c r="BC177" i="22"/>
  <c r="BC169" i="22"/>
  <c r="BC161" i="22"/>
  <c r="BC153" i="22"/>
  <c r="BC145" i="22"/>
  <c r="BC137" i="22"/>
  <c r="BC129" i="22"/>
  <c r="BC121" i="22"/>
  <c r="BC113" i="22"/>
  <c r="BC105" i="22"/>
  <c r="BC97" i="22"/>
  <c r="BC89" i="22"/>
  <c r="BC81" i="22"/>
  <c r="BC73" i="22"/>
  <c r="BC65" i="22"/>
  <c r="BC57" i="22"/>
  <c r="BC49" i="22"/>
  <c r="BC41" i="22"/>
  <c r="BC33" i="22"/>
  <c r="BC25" i="22"/>
  <c r="BC17" i="22"/>
  <c r="BC9" i="22"/>
  <c r="BC875" i="22"/>
  <c r="BC761" i="22"/>
  <c r="BC733" i="22"/>
  <c r="BC708" i="22"/>
  <c r="BC683" i="22"/>
  <c r="BC658" i="22"/>
  <c r="BC633" i="22"/>
  <c r="BC605" i="22"/>
  <c r="BC580" i="22"/>
  <c r="BC555" i="22"/>
  <c r="BC530" i="22"/>
  <c r="BC505" i="22"/>
  <c r="BC479" i="22"/>
  <c r="BC458" i="22"/>
  <c r="BC440" i="22"/>
  <c r="BC424" i="22"/>
  <c r="BC416" i="22"/>
  <c r="BC400" i="22"/>
  <c r="BC384" i="22"/>
  <c r="BC368" i="22"/>
  <c r="BC352" i="22"/>
  <c r="BC336" i="22"/>
  <c r="BC328" i="22"/>
  <c r="BC312" i="22"/>
  <c r="BC296" i="22"/>
  <c r="BC280" i="22"/>
  <c r="BC264" i="22"/>
  <c r="BC248" i="22"/>
  <c r="BC232" i="22"/>
  <c r="BC216" i="22"/>
  <c r="BC200" i="22"/>
  <c r="BC184" i="22"/>
  <c r="BC176" i="22"/>
  <c r="BC160" i="22"/>
  <c r="BC144" i="22"/>
  <c r="BC136" i="22"/>
  <c r="BC120" i="22"/>
  <c r="BC104" i="22"/>
  <c r="BC88" i="22"/>
  <c r="BC72" i="22"/>
  <c r="BC56" i="22"/>
  <c r="BC40" i="22"/>
  <c r="BC24" i="22"/>
  <c r="BC8" i="22"/>
  <c r="BC485" i="22"/>
  <c r="BC413" i="22"/>
  <c r="BC381" i="22"/>
  <c r="BC357" i="22"/>
  <c r="BC317" i="22"/>
  <c r="BC301" i="22"/>
  <c r="BC277" i="22"/>
  <c r="BC253" i="22"/>
  <c r="BC221" i="22"/>
  <c r="BC205" i="22"/>
  <c r="BC165" i="22"/>
  <c r="BC133" i="22"/>
  <c r="BC109" i="22"/>
  <c r="BC93" i="22"/>
  <c r="BC61" i="22"/>
  <c r="BC29" i="22"/>
  <c r="BC1507" i="22"/>
  <c r="BC2192" i="22"/>
  <c r="BC2097" i="22"/>
  <c r="BC2035" i="22"/>
  <c r="BC1968" i="22"/>
  <c r="BC1891" i="22"/>
  <c r="BC1832" i="22"/>
  <c r="BC1776" i="22"/>
  <c r="BC1730" i="22"/>
  <c r="BC1690" i="22"/>
  <c r="BC1650" i="22"/>
  <c r="BC1610" i="22"/>
  <c r="BC1570" i="22"/>
  <c r="BC1527" i="22"/>
  <c r="BC1487" i="22"/>
  <c r="BC1449" i="22"/>
  <c r="BC1416" i="22"/>
  <c r="BC1383" i="22"/>
  <c r="BC1347" i="22"/>
  <c r="BC1322" i="22"/>
  <c r="BC1299" i="22"/>
  <c r="BC1282" i="22"/>
  <c r="BC1259" i="22"/>
  <c r="BC1239" i="22"/>
  <c r="BC1219" i="22"/>
  <c r="BC1199" i="22"/>
  <c r="BC1179" i="22"/>
  <c r="BC1159" i="22"/>
  <c r="BC1136" i="22"/>
  <c r="BC1119" i="22"/>
  <c r="BC1096" i="22"/>
  <c r="BC1079" i="22"/>
  <c r="BC1056" i="22"/>
  <c r="BC1033" i="22"/>
  <c r="BC1016" i="22"/>
  <c r="BC993" i="22"/>
  <c r="BC976" i="22"/>
  <c r="BC957" i="22"/>
  <c r="BC938" i="22"/>
  <c r="BC923" i="22"/>
  <c r="BC905" i="22"/>
  <c r="BC890" i="22"/>
  <c r="BC861" i="22"/>
  <c r="BC850" i="22"/>
  <c r="BC836" i="22"/>
  <c r="BC825" i="22"/>
  <c r="BC811" i="22"/>
  <c r="BC797" i="22"/>
  <c r="BC786" i="22"/>
  <c r="BC772" i="22"/>
  <c r="BC747" i="22"/>
  <c r="BC722" i="22"/>
  <c r="BC697" i="22"/>
  <c r="BC669" i="22"/>
  <c r="BC644" i="22"/>
  <c r="BC619" i="22"/>
  <c r="BC594" i="22"/>
  <c r="BC569" i="22"/>
  <c r="BC541" i="22"/>
  <c r="BC516" i="22"/>
  <c r="BC491" i="22"/>
  <c r="BC468" i="22"/>
  <c r="BC448" i="22"/>
  <c r="BC432" i="22"/>
  <c r="BC408" i="22"/>
  <c r="BC392" i="22"/>
  <c r="BC376" i="22"/>
  <c r="BC360" i="22"/>
  <c r="BC344" i="22"/>
  <c r="BC320" i="22"/>
  <c r="BC304" i="22"/>
  <c r="BC288" i="22"/>
  <c r="BC272" i="22"/>
  <c r="BC256" i="22"/>
  <c r="BC240" i="22"/>
  <c r="BC224" i="22"/>
  <c r="BC208" i="22"/>
  <c r="BC192" i="22"/>
  <c r="BC168" i="22"/>
  <c r="BC152" i="22"/>
  <c r="BC128" i="22"/>
  <c r="BC112" i="22"/>
  <c r="BC96" i="22"/>
  <c r="BC80" i="22"/>
  <c r="BC64" i="22"/>
  <c r="BC48" i="22"/>
  <c r="BC32" i="22"/>
  <c r="BC16" i="22"/>
  <c r="BC513" i="22"/>
  <c r="BC421" i="22"/>
  <c r="BC389" i="22"/>
  <c r="BC365" i="22"/>
  <c r="BC325" i="22"/>
  <c r="BC293" i="22"/>
  <c r="BC269" i="22"/>
  <c r="BC245" i="22"/>
  <c r="BC213" i="22"/>
  <c r="BC181" i="22"/>
  <c r="BC157" i="22"/>
  <c r="BC125" i="22"/>
  <c r="BC101" i="22"/>
  <c r="BC69" i="22"/>
  <c r="BC37" i="22"/>
  <c r="BC5" i="22"/>
  <c r="BC1467" i="22"/>
  <c r="BC2183" i="22"/>
  <c r="BC2096" i="22"/>
  <c r="BC2019" i="22"/>
  <c r="BC1960" i="22"/>
  <c r="BC1890" i="22"/>
  <c r="BC1817" i="22"/>
  <c r="BC1769" i="22"/>
  <c r="BC1729" i="22"/>
  <c r="BC1689" i="22"/>
  <c r="BC1649" i="22"/>
  <c r="BC1609" i="22"/>
  <c r="BC1563" i="22"/>
  <c r="BC1523" i="22"/>
  <c r="BC1483" i="22"/>
  <c r="BC1448" i="22"/>
  <c r="BC1415" i="22"/>
  <c r="BC1377" i="22"/>
  <c r="BC1346" i="22"/>
  <c r="BC1321" i="22"/>
  <c r="BC1298" i="22"/>
  <c r="BC1275" i="22"/>
  <c r="BC1258" i="22"/>
  <c r="BC1235" i="22"/>
  <c r="BC1218" i="22"/>
  <c r="BC1195" i="22"/>
  <c r="BC1175" i="22"/>
  <c r="BC1155" i="22"/>
  <c r="BC1135" i="22"/>
  <c r="BC1115" i="22"/>
  <c r="BC1095" i="22"/>
  <c r="BC1072" i="22"/>
  <c r="BC1055" i="22"/>
  <c r="BC1032" i="22"/>
  <c r="BC1015" i="22"/>
  <c r="BC992" i="22"/>
  <c r="BC970" i="22"/>
  <c r="BC955" i="22"/>
  <c r="BC937" i="22"/>
  <c r="BC922" i="22"/>
  <c r="BC904" i="22"/>
  <c r="BC886" i="22"/>
  <c r="BC874" i="22"/>
  <c r="BC860" i="22"/>
  <c r="BC849" i="22"/>
  <c r="BC835" i="22"/>
  <c r="BC821" i="22"/>
  <c r="BC810" i="22"/>
  <c r="BC796" i="22"/>
  <c r="BC785" i="22"/>
  <c r="BC771" i="22"/>
  <c r="BC757" i="22"/>
  <c r="BC746" i="22"/>
  <c r="BC732" i="22"/>
  <c r="BC721" i="22"/>
  <c r="BC707" i="22"/>
  <c r="BC693" i="22"/>
  <c r="BC682" i="22"/>
  <c r="BC668" i="22"/>
  <c r="BC657" i="22"/>
  <c r="BC643" i="22"/>
  <c r="BC629" i="22"/>
  <c r="BC618" i="22"/>
  <c r="BC604" i="22"/>
  <c r="BC593" i="22"/>
  <c r="BC579" i="22"/>
  <c r="BC565" i="22"/>
  <c r="BC554" i="22"/>
  <c r="BC540" i="22"/>
  <c r="BC529" i="22"/>
  <c r="BC515" i="22"/>
  <c r="BC501" i="22"/>
  <c r="BC490" i="22"/>
  <c r="BC477" i="22"/>
  <c r="BC467" i="22"/>
  <c r="BC457" i="22"/>
  <c r="BC447" i="22"/>
  <c r="BC439" i="22"/>
  <c r="BC431" i="22"/>
  <c r="BC423" i="22"/>
  <c r="BC415" i="22"/>
  <c r="BC407" i="22"/>
  <c r="BC399" i="22"/>
  <c r="BC391" i="22"/>
  <c r="BC383" i="22"/>
  <c r="BC375" i="22"/>
  <c r="BC367" i="22"/>
  <c r="BC359" i="22"/>
  <c r="BC351" i="22"/>
  <c r="BC343" i="22"/>
  <c r="BC335" i="22"/>
  <c r="BC327" i="22"/>
  <c r="BC319" i="22"/>
  <c r="BC311" i="22"/>
  <c r="BC303" i="22"/>
  <c r="BC295" i="22"/>
  <c r="BC287" i="22"/>
  <c r="BC279" i="22"/>
  <c r="BC271" i="22"/>
  <c r="BC263" i="22"/>
  <c r="BC255" i="22"/>
  <c r="BC247" i="22"/>
  <c r="BC239" i="22"/>
  <c r="BC231" i="22"/>
  <c r="BC223" i="22"/>
  <c r="BC215" i="22"/>
  <c r="BC207" i="22"/>
  <c r="BC199" i="22"/>
  <c r="BC191" i="22"/>
  <c r="BC183" i="22"/>
  <c r="BC175" i="22"/>
  <c r="BC167" i="22"/>
  <c r="BC159" i="22"/>
  <c r="BC151" i="22"/>
  <c r="BC143" i="22"/>
  <c r="BC135" i="22"/>
  <c r="BC127" i="22"/>
  <c r="BC119" i="22"/>
  <c r="BC111" i="22"/>
  <c r="BC103" i="22"/>
  <c r="BC95" i="22"/>
  <c r="BC87" i="22"/>
  <c r="BC79" i="22"/>
  <c r="BC71" i="22"/>
  <c r="BC63" i="22"/>
  <c r="BC55" i="22"/>
  <c r="BC47" i="22"/>
  <c r="BC39" i="22"/>
  <c r="BC31" i="22"/>
  <c r="BC23" i="22"/>
  <c r="BC15" i="22"/>
  <c r="BC7" i="22"/>
  <c r="BC1338" i="22"/>
  <c r="BC1274" i="22"/>
  <c r="BC1234" i="22"/>
  <c r="BC1194" i="22"/>
  <c r="BC1171" i="22"/>
  <c r="BC1154" i="22"/>
  <c r="BC1131" i="22"/>
  <c r="BC1091" i="22"/>
  <c r="BC1071" i="22"/>
  <c r="BC1051" i="22"/>
  <c r="BC1031" i="22"/>
  <c r="BC991" i="22"/>
  <c r="BC969" i="22"/>
  <c r="BC954" i="22"/>
  <c r="BC936" i="22"/>
  <c r="BC903" i="22"/>
  <c r="BC885" i="22"/>
  <c r="BC873" i="22"/>
  <c r="BC859" i="22"/>
  <c r="BC834" i="22"/>
  <c r="BC820" i="22"/>
  <c r="BC809" i="22"/>
  <c r="BC795" i="22"/>
  <c r="BC770" i="22"/>
  <c r="BC756" i="22"/>
  <c r="BC745" i="22"/>
  <c r="BC717" i="22"/>
  <c r="BC706" i="22"/>
  <c r="BC692" i="22"/>
  <c r="BC667" i="22"/>
  <c r="BC653" i="22"/>
  <c r="BC642" i="22"/>
  <c r="BC617" i="22"/>
  <c r="BC603" i="22"/>
  <c r="BC589" i="22"/>
  <c r="BC564" i="22"/>
  <c r="BC553" i="22"/>
  <c r="BC525" i="22"/>
  <c r="BC514" i="22"/>
  <c r="BC500" i="22"/>
  <c r="BC476" i="22"/>
  <c r="BC466" i="22"/>
  <c r="BC446" i="22"/>
  <c r="BC438" i="22"/>
  <c r="BC430" i="22"/>
  <c r="BC414" i="22"/>
  <c r="BC406" i="22"/>
  <c r="BC390" i="22"/>
  <c r="BC382" i="22"/>
  <c r="BC374" i="22"/>
  <c r="BC358" i="22"/>
  <c r="BC350" i="22"/>
  <c r="BC334" i="22"/>
  <c r="BC326" i="22"/>
  <c r="BC310" i="22"/>
  <c r="BC302" i="22"/>
  <c r="BC286" i="22"/>
  <c r="BC278" i="22"/>
  <c r="BC262" i="22"/>
  <c r="BC246" i="22"/>
  <c r="BC238" i="22"/>
  <c r="BC222" i="22"/>
  <c r="BC214" i="22"/>
  <c r="BC198" i="22"/>
  <c r="BC190" i="22"/>
  <c r="BC182" i="22"/>
  <c r="BC166" i="22"/>
  <c r="BC158" i="22"/>
  <c r="BC142" i="22"/>
  <c r="BC134" i="22"/>
  <c r="BC126" i="22"/>
  <c r="BC110" i="22"/>
  <c r="BC94" i="22"/>
  <c r="BC86" i="22"/>
  <c r="BC70" i="22"/>
  <c r="BC62" i="22"/>
  <c r="BC46" i="22"/>
  <c r="BC38" i="22"/>
  <c r="BC30" i="22"/>
  <c r="BC22" i="22"/>
  <c r="BC6" i="22"/>
  <c r="BC1170" i="22"/>
  <c r="BC987" i="22"/>
  <c r="BC968" i="22"/>
  <c r="BC935" i="22"/>
  <c r="BC915" i="22"/>
  <c r="BC901" i="22"/>
  <c r="BC869" i="22"/>
  <c r="BC844" i="22"/>
  <c r="BC833" i="22"/>
  <c r="BC819" i="22"/>
  <c r="BC794" i="22"/>
  <c r="BC769" i="22"/>
  <c r="BC755" i="22"/>
  <c r="BC730" i="22"/>
  <c r="BC705" i="22"/>
  <c r="BC691" i="22"/>
  <c r="BC666" i="22"/>
  <c r="BC641" i="22"/>
  <c r="BC627" i="22"/>
  <c r="BC602" i="22"/>
  <c r="BC588" i="22"/>
  <c r="BC563" i="22"/>
  <c r="BC538" i="22"/>
  <c r="BC524" i="22"/>
  <c r="BC475" i="22"/>
  <c r="BC453" i="22"/>
  <c r="BC437" i="22"/>
  <c r="BC405" i="22"/>
  <c r="BC397" i="22"/>
  <c r="BC373" i="22"/>
  <c r="BC349" i="22"/>
  <c r="BC309" i="22"/>
  <c r="BC285" i="22"/>
  <c r="BC261" i="22"/>
  <c r="BC229" i="22"/>
  <c r="BC197" i="22"/>
  <c r="BC173" i="22"/>
  <c r="BC149" i="22"/>
  <c r="BC117" i="22"/>
  <c r="BC77" i="22"/>
  <c r="BC45" i="22"/>
  <c r="BC21" i="22"/>
  <c r="BC1431" i="22"/>
  <c r="BC2161" i="22"/>
  <c r="BC2088" i="22"/>
  <c r="BC2018" i="22"/>
  <c r="BC1944" i="22"/>
  <c r="BC1882" i="22"/>
  <c r="BC1816" i="22"/>
  <c r="BC1755" i="22"/>
  <c r="BC1715" i="22"/>
  <c r="BC1675" i="22"/>
  <c r="BC1635" i="22"/>
  <c r="BC1595" i="22"/>
  <c r="BC1552" i="22"/>
  <c r="BC1512" i="22"/>
  <c r="BC1472" i="22"/>
  <c r="BC1437" i="22"/>
  <c r="BC1403" i="22"/>
  <c r="BC1367" i="22"/>
  <c r="BC1314" i="22"/>
  <c r="BC1297" i="22"/>
  <c r="BC1257" i="22"/>
  <c r="BC1211" i="22"/>
  <c r="BC1111" i="22"/>
  <c r="BC1008" i="22"/>
  <c r="BC917" i="22"/>
  <c r="BC845" i="22"/>
  <c r="BC781" i="22"/>
  <c r="BC731" i="22"/>
  <c r="BC681" i="22"/>
  <c r="BC628" i="22"/>
  <c r="BC578" i="22"/>
  <c r="BC539" i="22"/>
  <c r="BC489" i="22"/>
  <c r="BC455" i="22"/>
  <c r="BC422" i="22"/>
  <c r="BC398" i="22"/>
  <c r="BC366" i="22"/>
  <c r="BC342" i="22"/>
  <c r="BC318" i="22"/>
  <c r="BC294" i="22"/>
  <c r="BC270" i="22"/>
  <c r="BC254" i="22"/>
  <c r="BC230" i="22"/>
  <c r="BC206" i="22"/>
  <c r="BC174" i="22"/>
  <c r="BC150" i="22"/>
  <c r="BC118" i="22"/>
  <c r="BC102" i="22"/>
  <c r="BC78" i="22"/>
  <c r="BC54" i="22"/>
  <c r="BC14" i="22"/>
  <c r="BC1130" i="22"/>
  <c r="BC883" i="22"/>
  <c r="BC805" i="22"/>
  <c r="BC741" i="22"/>
  <c r="BC677" i="22"/>
  <c r="BC613" i="22"/>
  <c r="BC549" i="22"/>
  <c r="BC465" i="22"/>
  <c r="BC429" i="22"/>
  <c r="BC341" i="22"/>
  <c r="BC237" i="22"/>
  <c r="BC141" i="22"/>
  <c r="BC53" i="22"/>
  <c r="BC1363" i="22"/>
  <c r="BC2160" i="22"/>
  <c r="BC2072" i="22"/>
  <c r="BC2010" i="22"/>
  <c r="BC1943" i="22"/>
  <c r="BC1866" i="22"/>
  <c r="BC1815" i="22"/>
  <c r="BC1754" i="22"/>
  <c r="BC1714" i="22"/>
  <c r="BC1674" i="22"/>
  <c r="BC1634" i="22"/>
  <c r="BC1591" i="22"/>
  <c r="BC1551" i="22"/>
  <c r="BC1511" i="22"/>
  <c r="BC1471" i="22"/>
  <c r="BC1435" i="22"/>
  <c r="BC1399" i="22"/>
  <c r="BC1365" i="22"/>
  <c r="BC1337" i="22"/>
  <c r="BC1313" i="22"/>
  <c r="BC1296" i="22"/>
  <c r="BC1273" i="22"/>
  <c r="BC1250" i="22"/>
  <c r="BC1233" i="22"/>
  <c r="BC1210" i="22"/>
  <c r="BC1193" i="22"/>
  <c r="BC1147" i="22"/>
  <c r="BC1107" i="22"/>
  <c r="BC1090" i="22"/>
  <c r="BC1067" i="22"/>
  <c r="BC1047" i="22"/>
  <c r="BC1027" i="22"/>
  <c r="BC1007" i="22"/>
  <c r="BC949" i="22"/>
  <c r="BC858" i="22"/>
  <c r="BC780" i="22"/>
  <c r="BC716" i="22"/>
  <c r="BC652" i="22"/>
  <c r="BC577" i="22"/>
  <c r="BC499" i="22"/>
  <c r="BC445" i="22"/>
  <c r="BC333" i="22"/>
  <c r="BC189" i="22"/>
  <c r="BC85" i="22"/>
  <c r="BC13" i="22"/>
  <c r="BC1336" i="22"/>
  <c r="BC2151" i="22"/>
  <c r="BC2071" i="22"/>
  <c r="BC1994" i="22"/>
  <c r="BC1935" i="22"/>
  <c r="BC1865" i="22"/>
  <c r="BC1794" i="22"/>
  <c r="BC1753" i="22"/>
  <c r="BC1713" i="22"/>
  <c r="BC1673" i="22"/>
  <c r="BC1627" i="22"/>
  <c r="BC1587" i="22"/>
  <c r="BC1547" i="22"/>
  <c r="BC1397" i="22"/>
  <c r="BC1312" i="22"/>
  <c r="BC1289" i="22"/>
  <c r="BC1272" i="22"/>
  <c r="BC1249" i="22"/>
  <c r="BC1232" i="22"/>
  <c r="BC1209" i="22"/>
  <c r="BC1186" i="22"/>
  <c r="BC1169" i="22"/>
  <c r="BC2129" i="22"/>
  <c r="BC2063" i="22"/>
  <c r="BC1993" i="22"/>
  <c r="BC1919" i="22"/>
  <c r="BC1857" i="22"/>
  <c r="BC1793" i="22"/>
  <c r="BC1752" i="22"/>
  <c r="BC1712" i="22"/>
  <c r="BC1666" i="22"/>
  <c r="BC1626" i="22"/>
  <c r="BC1586" i="22"/>
  <c r="BC1546" i="22"/>
  <c r="BC1506" i="22"/>
  <c r="BC1463" i="22"/>
  <c r="BC1429" i="22"/>
  <c r="BC1395" i="22"/>
  <c r="BC1362" i="22"/>
  <c r="BC1335" i="22"/>
  <c r="BC1311" i="22"/>
  <c r="BC1288" i="22"/>
  <c r="BC1271" i="22"/>
  <c r="BC2128" i="22"/>
  <c r="BC2047" i="22"/>
  <c r="BC1985" i="22"/>
  <c r="BC1915" i="22"/>
  <c r="BC1841" i="22"/>
  <c r="BC1792" i="22"/>
  <c r="BC1738" i="22"/>
  <c r="BC1698" i="22"/>
  <c r="BC1655" i="22"/>
  <c r="BC1615" i="22"/>
  <c r="BC1575" i="22"/>
  <c r="BC1535" i="22"/>
  <c r="BC1495" i="22"/>
  <c r="BC1451" i="22"/>
  <c r="BC1418" i="22"/>
  <c r="BC1385" i="22"/>
  <c r="BC1352" i="22"/>
  <c r="BC1327" i="22"/>
  <c r="BC1307" i="22"/>
  <c r="BC1287" i="22"/>
  <c r="BC1264" i="22"/>
  <c r="BC1247" i="22"/>
  <c r="BC1224" i="22"/>
  <c r="BC1207" i="22"/>
  <c r="BC1184" i="22"/>
  <c r="BC1161" i="22"/>
  <c r="BC1144" i="22"/>
  <c r="BC1121" i="22"/>
  <c r="BC1104" i="22"/>
  <c r="BC1081" i="22"/>
  <c r="BC1058" i="22"/>
  <c r="BC1041" i="22"/>
  <c r="BC1018" i="22"/>
  <c r="BC1001" i="22"/>
  <c r="BC1248" i="22"/>
  <c r="BC1122" i="22"/>
  <c r="BC1042" i="22"/>
  <c r="BC967" i="22"/>
  <c r="BC927" i="22"/>
  <c r="BC881" i="22"/>
  <c r="BC843" i="22"/>
  <c r="BC813" i="22"/>
  <c r="BC778" i="22"/>
  <c r="BC740" i="22"/>
  <c r="BC713" i="22"/>
  <c r="BC675" i="22"/>
  <c r="BC637" i="22"/>
  <c r="BC610" i="22"/>
  <c r="BC572" i="22"/>
  <c r="BC537" i="22"/>
  <c r="BC507" i="22"/>
  <c r="BC473" i="22"/>
  <c r="BC444" i="22"/>
  <c r="BC426" i="22"/>
  <c r="BC403" i="22"/>
  <c r="BC380" i="22"/>
  <c r="BC362" i="22"/>
  <c r="BC339" i="22"/>
  <c r="BC316" i="22"/>
  <c r="BC298" i="22"/>
  <c r="BC275" i="22"/>
  <c r="BC252" i="22"/>
  <c r="BC234" i="22"/>
  <c r="BC211" i="22"/>
  <c r="BC188" i="22"/>
  <c r="BC170" i="22"/>
  <c r="BC147" i="22"/>
  <c r="BC124" i="22"/>
  <c r="BC106" i="22"/>
  <c r="BC83" i="22"/>
  <c r="BC60" i="22"/>
  <c r="BC42" i="22"/>
  <c r="BC19" i="22"/>
  <c r="BC1225" i="22"/>
  <c r="BC1106" i="22"/>
  <c r="BC1026" i="22"/>
  <c r="BC965" i="22"/>
  <c r="BC914" i="22"/>
  <c r="BC877" i="22"/>
  <c r="BC842" i="22"/>
  <c r="BC804" i="22"/>
  <c r="BC777" i="22"/>
  <c r="BC739" i="22"/>
  <c r="BC701" i="22"/>
  <c r="BC674" i="22"/>
  <c r="BC636" i="22"/>
  <c r="BC601" i="22"/>
  <c r="BC571" i="22"/>
  <c r="BC533" i="22"/>
  <c r="BC498" i="22"/>
  <c r="BC471" i="22"/>
  <c r="BC443" i="22"/>
  <c r="BC402" i="22"/>
  <c r="BC379" i="22"/>
  <c r="BC356" i="22"/>
  <c r="BC338" i="22"/>
  <c r="BC315" i="22"/>
  <c r="BC292" i="22"/>
  <c r="BC274" i="22"/>
  <c r="BC251" i="22"/>
  <c r="BC228" i="22"/>
  <c r="BC187" i="22"/>
  <c r="BC164" i="22"/>
  <c r="BC123" i="22"/>
  <c r="BC82" i="22"/>
  <c r="BC59" i="22"/>
  <c r="BC18" i="22"/>
  <c r="BC497" i="22"/>
  <c r="BC396" i="22"/>
  <c r="BC332" i="22"/>
  <c r="BC291" i="22"/>
  <c r="BC227" i="22"/>
  <c r="BC163" i="22"/>
  <c r="BC122" i="22"/>
  <c r="BC58" i="22"/>
  <c r="BC1185" i="22"/>
  <c r="BC867" i="22"/>
  <c r="BC764" i="22"/>
  <c r="BC661" i="22"/>
  <c r="BC561" i="22"/>
  <c r="BC461" i="22"/>
  <c r="BC395" i="22"/>
  <c r="BC331" i="22"/>
  <c r="BC290" i="22"/>
  <c r="BC226" i="22"/>
  <c r="BC162" i="22"/>
  <c r="BC98" i="22"/>
  <c r="BC34" i="22"/>
  <c r="BC1002" i="22"/>
  <c r="BC828" i="22"/>
  <c r="BC725" i="22"/>
  <c r="BC625" i="22"/>
  <c r="BC522" i="22"/>
  <c r="BC435" i="22"/>
  <c r="BC371" i="22"/>
  <c r="BC307" i="22"/>
  <c r="BC243" i="22"/>
  <c r="BC202" i="22"/>
  <c r="BC138" i="22"/>
  <c r="BC74" i="22"/>
  <c r="BC10" i="22"/>
  <c r="BC1066" i="22"/>
  <c r="BC857" i="22"/>
  <c r="BC754" i="22"/>
  <c r="BC651" i="22"/>
  <c r="BC586" i="22"/>
  <c r="BC483" i="22"/>
  <c r="BC411" i="22"/>
  <c r="BC347" i="22"/>
  <c r="BC283" i="22"/>
  <c r="BC219" i="22"/>
  <c r="BC155" i="22"/>
  <c r="BC91" i="22"/>
  <c r="BC27" i="22"/>
  <c r="BC1065" i="22"/>
  <c r="BC853" i="22"/>
  <c r="BC753" i="22"/>
  <c r="BC650" i="22"/>
  <c r="BC547" i="22"/>
  <c r="BC482" i="22"/>
  <c r="BC428" i="22"/>
  <c r="BC364" i="22"/>
  <c r="BC300" i="22"/>
  <c r="BC195" i="22"/>
  <c r="BC131" i="22"/>
  <c r="BC67" i="22"/>
  <c r="BC3" i="22"/>
  <c r="BC978" i="22"/>
  <c r="BC882" i="22"/>
  <c r="BC779" i="22"/>
  <c r="BC649" i="22"/>
  <c r="BC546" i="22"/>
  <c r="BC427" i="22"/>
  <c r="BC363" i="22"/>
  <c r="BC276" i="22"/>
  <c r="BC235" i="22"/>
  <c r="BC171" i="22"/>
  <c r="BC107" i="22"/>
  <c r="BC420" i="22"/>
  <c r="BC210" i="22"/>
  <c r="BC146" i="22"/>
  <c r="BC100" i="22"/>
  <c r="BC36" i="22"/>
  <c r="BC562" i="22"/>
  <c r="BC442" i="22"/>
  <c r="BC378" i="22"/>
  <c r="BC314" i="22"/>
  <c r="BC250" i="22"/>
  <c r="BC186" i="22"/>
  <c r="BC99" i="22"/>
  <c r="BC35" i="22"/>
  <c r="BC1083" i="22"/>
  <c r="BC829" i="22"/>
  <c r="BC729" i="22"/>
  <c r="BC626" i="22"/>
  <c r="BC523" i="22"/>
  <c r="BC418" i="22"/>
  <c r="BC354" i="22"/>
  <c r="BC267" i="22"/>
  <c r="BC203" i="22"/>
  <c r="BC139" i="22"/>
  <c r="BC75" i="22"/>
  <c r="BC1168" i="22"/>
  <c r="BC896" i="22"/>
  <c r="BC793" i="22"/>
  <c r="BC690" i="22"/>
  <c r="BC587" i="22"/>
  <c r="BC484" i="22"/>
  <c r="BC394" i="22"/>
  <c r="BC330" i="22"/>
  <c r="BC266" i="22"/>
  <c r="BC179" i="22"/>
  <c r="BC115" i="22"/>
  <c r="BC28" i="22"/>
  <c r="BC983" i="22"/>
  <c r="BC945" i="22"/>
  <c r="BC789" i="22"/>
  <c r="BC689" i="22"/>
  <c r="BC548" i="22"/>
  <c r="BC452" i="22"/>
  <c r="BC370" i="22"/>
  <c r="BC306" i="22"/>
  <c r="BC196" i="22"/>
  <c r="BC132" i="22"/>
  <c r="BC68" i="22"/>
  <c r="BC4" i="22"/>
  <c r="BC979" i="22"/>
  <c r="BC818" i="22"/>
  <c r="BC715" i="22"/>
  <c r="BC612" i="22"/>
  <c r="BC509" i="22"/>
  <c r="BC410" i="22"/>
  <c r="BC323" i="22"/>
  <c r="BC236" i="22"/>
  <c r="BC172" i="22"/>
  <c r="BC108" i="22"/>
  <c r="BC44" i="22"/>
  <c r="BC1129" i="22"/>
  <c r="BC817" i="22"/>
  <c r="BC714" i="22"/>
  <c r="BC611" i="22"/>
  <c r="BC474" i="22"/>
  <c r="BC386" i="22"/>
  <c r="BC299" i="22"/>
  <c r="BC212" i="22"/>
  <c r="BC148" i="22"/>
  <c r="BC43" i="22"/>
  <c r="BC1208" i="22"/>
  <c r="BC1105" i="22"/>
  <c r="BC1019" i="22"/>
  <c r="BC960" i="22"/>
  <c r="BC913" i="22"/>
  <c r="BC868" i="22"/>
  <c r="BC841" i="22"/>
  <c r="BC803" i="22"/>
  <c r="BC765" i="22"/>
  <c r="BC738" i="22"/>
  <c r="BC700" i="22"/>
  <c r="BC665" i="22"/>
  <c r="BC635" i="22"/>
  <c r="BC597" i="22"/>
  <c r="BC532" i="22"/>
  <c r="BC463" i="22"/>
  <c r="BC419" i="22"/>
  <c r="BC355" i="22"/>
  <c r="BC268" i="22"/>
  <c r="BC204" i="22"/>
  <c r="BC140" i="22"/>
  <c r="BC76" i="22"/>
  <c r="BC12" i="22"/>
  <c r="BC1003" i="22"/>
  <c r="BC947" i="22"/>
  <c r="BC912" i="22"/>
  <c r="BC802" i="22"/>
  <c r="BC699" i="22"/>
  <c r="BC596" i="22"/>
  <c r="BC493" i="22"/>
  <c r="BC436" i="22"/>
  <c r="BC372" i="22"/>
  <c r="BC308" i="22"/>
  <c r="BC244" i="22"/>
  <c r="BC180" i="22"/>
  <c r="BC116" i="22"/>
  <c r="BC52" i="22"/>
  <c r="BC11" i="22"/>
  <c r="BC1082" i="22"/>
  <c r="BC946" i="22"/>
  <c r="BC866" i="22"/>
  <c r="BC763" i="22"/>
  <c r="BC660" i="22"/>
  <c r="BC557" i="22"/>
  <c r="BC460" i="22"/>
  <c r="BC412" i="22"/>
  <c r="BC348" i="22"/>
  <c r="BC284" i="22"/>
  <c r="BC220" i="22"/>
  <c r="BC156" i="22"/>
  <c r="BC92" i="22"/>
  <c r="BC51" i="22"/>
  <c r="BC1146" i="22"/>
  <c r="BC827" i="22"/>
  <c r="BC724" i="22"/>
  <c r="BC621" i="22"/>
  <c r="BC521" i="22"/>
  <c r="BC434" i="22"/>
  <c r="BC388" i="22"/>
  <c r="BC324" i="22"/>
  <c r="BC242" i="22"/>
  <c r="BC178" i="22"/>
  <c r="BC114" i="22"/>
  <c r="BC50" i="22"/>
  <c r="BC1145" i="22"/>
  <c r="BC893" i="22"/>
  <c r="BC788" i="22"/>
  <c r="BC685" i="22"/>
  <c r="BC585" i="22"/>
  <c r="BC451" i="22"/>
  <c r="BC387" i="22"/>
  <c r="BC346" i="22"/>
  <c r="BC259" i="22"/>
  <c r="BC218" i="22"/>
  <c r="BC154" i="22"/>
  <c r="BC90" i="22"/>
  <c r="BC26" i="22"/>
  <c r="BC1043" i="22"/>
  <c r="BC852" i="22"/>
  <c r="BC749" i="22"/>
  <c r="BC676" i="22"/>
  <c r="BC573" i="22"/>
  <c r="BC450" i="22"/>
  <c r="BC404" i="22"/>
  <c r="BC322" i="22"/>
  <c r="BC258" i="22"/>
  <c r="BC194" i="22"/>
  <c r="BC130" i="22"/>
  <c r="BC20" i="22"/>
  <c r="BC895" i="22"/>
  <c r="BC260" i="22"/>
  <c r="BC933" i="22"/>
  <c r="BC282" i="22"/>
  <c r="BC928" i="22"/>
  <c r="BC340" i="22"/>
  <c r="BC66" i="22"/>
  <c r="BC508" i="22"/>
  <c r="BC84" i="22"/>
  <c r="BC2" i="22"/>
  <c r="AV13" i="22"/>
  <c r="AV5" i="22"/>
  <c r="AV12" i="22"/>
  <c r="AV4" i="22"/>
  <c r="AV11" i="22"/>
  <c r="AV2" i="22"/>
  <c r="AV10" i="22"/>
  <c r="AV9" i="22"/>
  <c r="AV8" i="22"/>
  <c r="AV7" i="22"/>
  <c r="AV6" i="22"/>
  <c r="AV3" i="22"/>
  <c r="AS2366" i="20"/>
  <c r="AS2358" i="20"/>
  <c r="AS2350" i="20"/>
  <c r="AS2342" i="20"/>
  <c r="AS2334" i="20"/>
  <c r="AS2326" i="20"/>
  <c r="AS2318" i="20"/>
  <c r="AS2310" i="20"/>
  <c r="AS2302" i="20"/>
  <c r="AS2294" i="20"/>
  <c r="AS2286" i="20"/>
  <c r="AS2278" i="20"/>
  <c r="AS2270" i="20"/>
  <c r="AS2262" i="20"/>
  <c r="AS2254" i="20"/>
  <c r="AS2246" i="20"/>
  <c r="AS2238" i="20"/>
  <c r="AS2230" i="20"/>
  <c r="AS2222" i="20"/>
  <c r="AS2214" i="20"/>
  <c r="AS2206" i="20"/>
  <c r="AS2198" i="20"/>
  <c r="AS2190" i="20"/>
  <c r="AS2182" i="20"/>
  <c r="AS2174" i="20"/>
  <c r="AS2166" i="20"/>
  <c r="AS2158" i="20"/>
  <c r="AS2150" i="20"/>
  <c r="AS2142" i="20"/>
  <c r="AS2134" i="20"/>
  <c r="AS2126" i="20"/>
  <c r="AS2118" i="20"/>
  <c r="AS2110" i="20"/>
  <c r="AS2102" i="20"/>
  <c r="AS2094" i="20"/>
  <c r="AS2086" i="20"/>
  <c r="AS2078" i="20"/>
  <c r="AS2070" i="20"/>
  <c r="AS2062" i="20"/>
  <c r="AS2054" i="20"/>
  <c r="AS2046" i="20"/>
  <c r="AS2038" i="20"/>
  <c r="AS2030" i="20"/>
  <c r="AS2022" i="20"/>
  <c r="AS2014" i="20"/>
  <c r="AS2006" i="20"/>
  <c r="AS1998" i="20"/>
  <c r="AS1990" i="20"/>
  <c r="AS1982" i="20"/>
  <c r="AS1974" i="20"/>
  <c r="AS1966" i="20"/>
  <c r="AS1958" i="20"/>
  <c r="AS1950" i="20"/>
  <c r="AS1942" i="20"/>
  <c r="AS1934" i="20"/>
  <c r="AS1926" i="20"/>
  <c r="AS1918" i="20"/>
  <c r="AS1910" i="20"/>
  <c r="AS1902" i="20"/>
  <c r="AS1894" i="20"/>
  <c r="AS1886" i="20"/>
  <c r="AS1878" i="20"/>
  <c r="AS1870" i="20"/>
  <c r="AS1862" i="20"/>
  <c r="AS1854" i="20"/>
  <c r="AS1846" i="20"/>
  <c r="AS1838" i="20"/>
  <c r="AS1830" i="20"/>
  <c r="AS1822" i="20"/>
  <c r="AS1814" i="20"/>
  <c r="AS1806" i="20"/>
  <c r="AS1798" i="20"/>
  <c r="AS1790" i="20"/>
  <c r="AS1782" i="20"/>
  <c r="AS1774" i="20"/>
  <c r="AS1766" i="20"/>
  <c r="AS1758" i="20"/>
  <c r="AS1750" i="20"/>
  <c r="AS1742" i="20"/>
  <c r="AS1734" i="20"/>
  <c r="AS1726" i="20"/>
  <c r="AS1718" i="20"/>
  <c r="AS1710" i="20"/>
  <c r="AS1702" i="20"/>
  <c r="AS1694" i="20"/>
  <c r="AS1686" i="20"/>
  <c r="AS1678" i="20"/>
  <c r="AS1670" i="20"/>
  <c r="AS1662" i="20"/>
  <c r="AS1654" i="20"/>
  <c r="AS1646" i="20"/>
  <c r="AS1638" i="20"/>
  <c r="AS1630" i="20"/>
  <c r="AS1622" i="20"/>
  <c r="AS1614" i="20"/>
  <c r="AS1606" i="20"/>
  <c r="AS1598" i="20"/>
  <c r="AS1590" i="20"/>
  <c r="AS1582" i="20"/>
  <c r="AS1574" i="20"/>
  <c r="AS1566" i="20"/>
  <c r="AS1558" i="20"/>
  <c r="AS1550" i="20"/>
  <c r="AS1542" i="20"/>
  <c r="AS1534" i="20"/>
  <c r="AS1526" i="20"/>
  <c r="AS1518" i="20"/>
  <c r="AS1510" i="20"/>
  <c r="AS1502" i="20"/>
  <c r="AS1494" i="20"/>
  <c r="AS1486" i="20"/>
  <c r="AS1478" i="20"/>
  <c r="AS1470" i="20"/>
  <c r="AS1462" i="20"/>
  <c r="AS1454" i="20"/>
  <c r="AS1446" i="20"/>
  <c r="AS1438" i="20"/>
  <c r="AS1430" i="20"/>
  <c r="AS1422" i="20"/>
  <c r="AS1414" i="20"/>
  <c r="AS1406" i="20"/>
  <c r="AS1398" i="20"/>
  <c r="AS1390" i="20"/>
  <c r="AS1382" i="20"/>
  <c r="AS1374" i="20"/>
  <c r="AS1366" i="20"/>
  <c r="AS1358" i="20"/>
  <c r="AS2365" i="20"/>
  <c r="AS2357" i="20"/>
  <c r="AS2349" i="20"/>
  <c r="AS2341" i="20"/>
  <c r="AS2333" i="20"/>
  <c r="AS2325" i="20"/>
  <c r="AS2317" i="20"/>
  <c r="AS2309" i="20"/>
  <c r="AS2301" i="20"/>
  <c r="AS2293" i="20"/>
  <c r="AS2285" i="20"/>
  <c r="AS2277" i="20"/>
  <c r="AS2269" i="20"/>
  <c r="AS2261" i="20"/>
  <c r="AS2253" i="20"/>
  <c r="AS2245" i="20"/>
  <c r="AS2237" i="20"/>
  <c r="AS2229" i="20"/>
  <c r="AS2221" i="20"/>
  <c r="AS2213" i="20"/>
  <c r="AS2205" i="20"/>
  <c r="AS2197" i="20"/>
  <c r="AS2189" i="20"/>
  <c r="AS2181" i="20"/>
  <c r="AS2173" i="20"/>
  <c r="AS2165" i="20"/>
  <c r="AS2157" i="20"/>
  <c r="AS2149" i="20"/>
  <c r="AS2141" i="20"/>
  <c r="AS2133" i="20"/>
  <c r="AS2125" i="20"/>
  <c r="AS2117" i="20"/>
  <c r="AS2109" i="20"/>
  <c r="AS2101" i="20"/>
  <c r="AS2093" i="20"/>
  <c r="AS2085" i="20"/>
  <c r="AS2077" i="20"/>
  <c r="AS2069" i="20"/>
  <c r="AS2061" i="20"/>
  <c r="AS2053" i="20"/>
  <c r="AS2045" i="20"/>
  <c r="AS2037" i="20"/>
  <c r="AS2029" i="20"/>
  <c r="AS2021" i="20"/>
  <c r="AS2013" i="20"/>
  <c r="AS2005" i="20"/>
  <c r="AS1997" i="20"/>
  <c r="AS1989" i="20"/>
  <c r="AS1981" i="20"/>
  <c r="AS1973" i="20"/>
  <c r="AS1965" i="20"/>
  <c r="AS1957" i="20"/>
  <c r="AS1949" i="20"/>
  <c r="AS1941" i="20"/>
  <c r="AS1933" i="20"/>
  <c r="AS1925" i="20"/>
  <c r="AS1917" i="20"/>
  <c r="AS1909" i="20"/>
  <c r="AS1901" i="20"/>
  <c r="AS1893" i="20"/>
  <c r="AS2364" i="20"/>
  <c r="AS2363" i="20"/>
  <c r="AS2353" i="20"/>
  <c r="AS2343" i="20"/>
  <c r="AS2331" i="20"/>
  <c r="AS2321" i="20"/>
  <c r="AS2311" i="20"/>
  <c r="AS2299" i="20"/>
  <c r="AS2289" i="20"/>
  <c r="AS2279" i="20"/>
  <c r="AS2267" i="20"/>
  <c r="AS2257" i="20"/>
  <c r="AS2247" i="20"/>
  <c r="AS2235" i="20"/>
  <c r="AS2225" i="20"/>
  <c r="AS2215" i="20"/>
  <c r="AS2203" i="20"/>
  <c r="AS2193" i="20"/>
  <c r="AS2183" i="20"/>
  <c r="AS2171" i="20"/>
  <c r="AS2161" i="20"/>
  <c r="AS2151" i="20"/>
  <c r="AS2139" i="20"/>
  <c r="AS2129" i="20"/>
  <c r="AS2119" i="20"/>
  <c r="AS2107" i="20"/>
  <c r="AS2097" i="20"/>
  <c r="AS2087" i="20"/>
  <c r="AS2075" i="20"/>
  <c r="AS2065" i="20"/>
  <c r="AS2055" i="20"/>
  <c r="AS2043" i="20"/>
  <c r="AS2033" i="20"/>
  <c r="AS2023" i="20"/>
  <c r="AS2011" i="20"/>
  <c r="AS2001" i="20"/>
  <c r="AS1991" i="20"/>
  <c r="AS1979" i="20"/>
  <c r="AS1969" i="20"/>
  <c r="AS1959" i="20"/>
  <c r="AS1947" i="20"/>
  <c r="AS1937" i="20"/>
  <c r="AS1927" i="20"/>
  <c r="AS1915" i="20"/>
  <c r="AS1905" i="20"/>
  <c r="AS1895" i="20"/>
  <c r="AS1884" i="20"/>
  <c r="AS1875" i="20"/>
  <c r="AS1866" i="20"/>
  <c r="AS1857" i="20"/>
  <c r="AS1848" i="20"/>
  <c r="AS1839" i="20"/>
  <c r="AS1829" i="20"/>
  <c r="AS1820" i="20"/>
  <c r="AS1811" i="20"/>
  <c r="AS1802" i="20"/>
  <c r="AS1793" i="20"/>
  <c r="AS1784" i="20"/>
  <c r="AS1775" i="20"/>
  <c r="AS1765" i="20"/>
  <c r="AS1756" i="20"/>
  <c r="AS1747" i="20"/>
  <c r="AS1738" i="20"/>
  <c r="AS1729" i="20"/>
  <c r="AS1720" i="20"/>
  <c r="AS1711" i="20"/>
  <c r="AS1701" i="20"/>
  <c r="AS1692" i="20"/>
  <c r="AS1683" i="20"/>
  <c r="AS1674" i="20"/>
  <c r="AS1665" i="20"/>
  <c r="AS1656" i="20"/>
  <c r="AS1647" i="20"/>
  <c r="AS1637" i="20"/>
  <c r="AS1628" i="20"/>
  <c r="AS1619" i="20"/>
  <c r="AS1610" i="20"/>
  <c r="AS1601" i="20"/>
  <c r="AS1592" i="20"/>
  <c r="AS1583" i="20"/>
  <c r="AS1573" i="20"/>
  <c r="AS1564" i="20"/>
  <c r="AS1555" i="20"/>
  <c r="AS1546" i="20"/>
  <c r="AS1537" i="20"/>
  <c r="AS1528" i="20"/>
  <c r="AS1519" i="20"/>
  <c r="AS1509" i="20"/>
  <c r="AS1500" i="20"/>
  <c r="AS1491" i="20"/>
  <c r="AS1482" i="20"/>
  <c r="AS1473" i="20"/>
  <c r="AS1464" i="20"/>
  <c r="AS1455" i="20"/>
  <c r="AS1445" i="20"/>
  <c r="AS1436" i="20"/>
  <c r="AS1427" i="20"/>
  <c r="AS1418" i="20"/>
  <c r="AS1409" i="20"/>
  <c r="AS1400" i="20"/>
  <c r="AS1391" i="20"/>
  <c r="AS1381" i="20"/>
  <c r="AS1372" i="20"/>
  <c r="AS1363" i="20"/>
  <c r="AS1354" i="20"/>
  <c r="AS1346" i="20"/>
  <c r="AS1338" i="20"/>
  <c r="AS1330" i="20"/>
  <c r="AS1322" i="20"/>
  <c r="AS1314" i="20"/>
  <c r="AS1306" i="20"/>
  <c r="AS1298" i="20"/>
  <c r="AS1290" i="20"/>
  <c r="AS1282" i="20"/>
  <c r="AS1274" i="20"/>
  <c r="AS1266" i="20"/>
  <c r="AS1258" i="20"/>
  <c r="AS1250" i="20"/>
  <c r="AS1242" i="20"/>
  <c r="AS1234" i="20"/>
  <c r="AS1226" i="20"/>
  <c r="AS1218" i="20"/>
  <c r="AS1210" i="20"/>
  <c r="AS1202" i="20"/>
  <c r="AS1194" i="20"/>
  <c r="AS1186" i="20"/>
  <c r="AS1178" i="20"/>
  <c r="AS1170" i="20"/>
  <c r="AS1162" i="20"/>
  <c r="AS1154" i="20"/>
  <c r="AS1146" i="20"/>
  <c r="AS1138" i="20"/>
  <c r="AS1130" i="20"/>
  <c r="AS1122" i="20"/>
  <c r="AS1114" i="20"/>
  <c r="AS1106" i="20"/>
  <c r="AS1098" i="20"/>
  <c r="AS1090" i="20"/>
  <c r="AS1082" i="20"/>
  <c r="AS1074" i="20"/>
  <c r="AS1066" i="20"/>
  <c r="AS1058" i="20"/>
  <c r="AS1050" i="20"/>
  <c r="AS1042" i="20"/>
  <c r="AS1034" i="20"/>
  <c r="AS1026" i="20"/>
  <c r="AS1018" i="20"/>
  <c r="AS1010" i="20"/>
  <c r="AS1002" i="20"/>
  <c r="AS994" i="20"/>
  <c r="AS986" i="20"/>
  <c r="AS978" i="20"/>
  <c r="AS970" i="20"/>
  <c r="AS962" i="20"/>
  <c r="AS954" i="20"/>
  <c r="AS946" i="20"/>
  <c r="AS938" i="20"/>
  <c r="AS930" i="20"/>
  <c r="AS922" i="20"/>
  <c r="AS914" i="20"/>
  <c r="AS906" i="20"/>
  <c r="AS898" i="20"/>
  <c r="AS890" i="20"/>
  <c r="AS882" i="20"/>
  <c r="AS874" i="20"/>
  <c r="AS866" i="20"/>
  <c r="AS858" i="20"/>
  <c r="AS850" i="20"/>
  <c r="AS842" i="20"/>
  <c r="AS834" i="20"/>
  <c r="AS826" i="20"/>
  <c r="AS818" i="20"/>
  <c r="AS810" i="20"/>
  <c r="AS802" i="20"/>
  <c r="AS794" i="20"/>
  <c r="AS786" i="20"/>
  <c r="AS778" i="20"/>
  <c r="AS770" i="20"/>
  <c r="AS762" i="20"/>
  <c r="AS754" i="20"/>
  <c r="AS746" i="20"/>
  <c r="AS738" i="20"/>
  <c r="AS730" i="20"/>
  <c r="AS722" i="20"/>
  <c r="AS714" i="20"/>
  <c r="AS706" i="20"/>
  <c r="AS698" i="20"/>
  <c r="AS690" i="20"/>
  <c r="AS682" i="20"/>
  <c r="AS674" i="20"/>
  <c r="AS666" i="20"/>
  <c r="AS658" i="20"/>
  <c r="AS650" i="20"/>
  <c r="AS642" i="20"/>
  <c r="AS634" i="20"/>
  <c r="AS626" i="20"/>
  <c r="AS618" i="20"/>
  <c r="AS610" i="20"/>
  <c r="AS602" i="20"/>
  <c r="AS594" i="20"/>
  <c r="AS586" i="20"/>
  <c r="AS578" i="20"/>
  <c r="AS570" i="20"/>
  <c r="AS562" i="20"/>
  <c r="AS554" i="20"/>
  <c r="AS546" i="20"/>
  <c r="AS538" i="20"/>
  <c r="AS530" i="20"/>
  <c r="AS522" i="20"/>
  <c r="AS514" i="20"/>
  <c r="AS506" i="20"/>
  <c r="AS2362" i="20"/>
  <c r="AS2352" i="20"/>
  <c r="AS2340" i="20"/>
  <c r="AS2330" i="20"/>
  <c r="AS2320" i="20"/>
  <c r="AS2308" i="20"/>
  <c r="AS2298" i="20"/>
  <c r="AS2288" i="20"/>
  <c r="AS2276" i="20"/>
  <c r="AS2266" i="20"/>
  <c r="AS2256" i="20"/>
  <c r="AS2244" i="20"/>
  <c r="AS2234" i="20"/>
  <c r="AS2224" i="20"/>
  <c r="AS2212" i="20"/>
  <c r="AS2202" i="20"/>
  <c r="AS2192" i="20"/>
  <c r="AS2180" i="20"/>
  <c r="AS2170" i="20"/>
  <c r="AS2160" i="20"/>
  <c r="AS2148" i="20"/>
  <c r="AS2138" i="20"/>
  <c r="AS2128" i="20"/>
  <c r="AS2116" i="20"/>
  <c r="AS2106" i="20"/>
  <c r="AS2096" i="20"/>
  <c r="AS2084" i="20"/>
  <c r="AS2074" i="20"/>
  <c r="AS2064" i="20"/>
  <c r="AS2052" i="20"/>
  <c r="AS2042" i="20"/>
  <c r="AS2032" i="20"/>
  <c r="AS2020" i="20"/>
  <c r="AS2010" i="20"/>
  <c r="AS2000" i="20"/>
  <c r="AS1988" i="20"/>
  <c r="AS1978" i="20"/>
  <c r="AS1968" i="20"/>
  <c r="AS1956" i="20"/>
  <c r="AS1946" i="20"/>
  <c r="AS1936" i="20"/>
  <c r="AS1924" i="20"/>
  <c r="AS1914" i="20"/>
  <c r="AS1904" i="20"/>
  <c r="AS1892" i="20"/>
  <c r="AS1883" i="20"/>
  <c r="AS1874" i="20"/>
  <c r="AS1865" i="20"/>
  <c r="AS1856" i="20"/>
  <c r="AS1847" i="20"/>
  <c r="AS1837" i="20"/>
  <c r="AS1828" i="20"/>
  <c r="AS1819" i="20"/>
  <c r="AS1810" i="20"/>
  <c r="AS1801" i="20"/>
  <c r="AS1792" i="20"/>
  <c r="AS1783" i="20"/>
  <c r="AS1773" i="20"/>
  <c r="AS1764" i="20"/>
  <c r="AS1755" i="20"/>
  <c r="AS1746" i="20"/>
  <c r="AS1737" i="20"/>
  <c r="AS1728" i="20"/>
  <c r="AS1719" i="20"/>
  <c r="AS1709" i="20"/>
  <c r="AS1700" i="20"/>
  <c r="AS1691" i="20"/>
  <c r="AS1682" i="20"/>
  <c r="AS1673" i="20"/>
  <c r="AS1664" i="20"/>
  <c r="AS1655" i="20"/>
  <c r="AS1645" i="20"/>
  <c r="AS1636" i="20"/>
  <c r="AS1627" i="20"/>
  <c r="AS1618" i="20"/>
  <c r="AS1609" i="20"/>
  <c r="AS1600" i="20"/>
  <c r="AS1591" i="20"/>
  <c r="AS1581" i="20"/>
  <c r="AS1572" i="20"/>
  <c r="AS1563" i="20"/>
  <c r="AS1554" i="20"/>
  <c r="AS1545" i="20"/>
  <c r="AS1536" i="20"/>
  <c r="AS1527" i="20"/>
  <c r="AS1517" i="20"/>
  <c r="AS1508" i="20"/>
  <c r="AS1499" i="20"/>
  <c r="AS1490" i="20"/>
  <c r="AS1481" i="20"/>
  <c r="AS1472" i="20"/>
  <c r="AS1463" i="20"/>
  <c r="AS1453" i="20"/>
  <c r="AS1444" i="20"/>
  <c r="AS1435" i="20"/>
  <c r="AS1426" i="20"/>
  <c r="AS1417" i="20"/>
  <c r="AS1408" i="20"/>
  <c r="AS1399" i="20"/>
  <c r="AS1389" i="20"/>
  <c r="AS1380" i="20"/>
  <c r="AS1371" i="20"/>
  <c r="AS1362" i="20"/>
  <c r="AS1353" i="20"/>
  <c r="AS1345" i="20"/>
  <c r="AS1337" i="20"/>
  <c r="AS1329" i="20"/>
  <c r="AS1321" i="20"/>
  <c r="AS1313" i="20"/>
  <c r="AS1305" i="20"/>
  <c r="AS1297" i="20"/>
  <c r="AS1289" i="20"/>
  <c r="AS1281" i="20"/>
  <c r="AS1273" i="20"/>
  <c r="AS1265" i="20"/>
  <c r="AS1257" i="20"/>
  <c r="AS1249" i="20"/>
  <c r="AS1241" i="20"/>
  <c r="AS1233" i="20"/>
  <c r="AS1225" i="20"/>
  <c r="AS1217" i="20"/>
  <c r="AS1209" i="20"/>
  <c r="AS1201" i="20"/>
  <c r="AS1193" i="20"/>
  <c r="AS1185" i="20"/>
  <c r="AS1177" i="20"/>
  <c r="AS1169" i="20"/>
  <c r="AS2361" i="20"/>
  <c r="AS2351" i="20"/>
  <c r="AS2339" i="20"/>
  <c r="AS2329" i="20"/>
  <c r="AS2319" i="20"/>
  <c r="AS2307" i="20"/>
  <c r="AS2297" i="20"/>
  <c r="AS2287" i="20"/>
  <c r="AS2275" i="20"/>
  <c r="AS2265" i="20"/>
  <c r="AS2255" i="20"/>
  <c r="AS2243" i="20"/>
  <c r="AS2233" i="20"/>
  <c r="AS2223" i="20"/>
  <c r="AS2211" i="20"/>
  <c r="AS2201" i="20"/>
  <c r="AS2191" i="20"/>
  <c r="AS2179" i="20"/>
  <c r="AS2169" i="20"/>
  <c r="AS2159" i="20"/>
  <c r="AS2147" i="20"/>
  <c r="AS2137" i="20"/>
  <c r="AS2127" i="20"/>
  <c r="AS2115" i="20"/>
  <c r="AS2105" i="20"/>
  <c r="AS2095" i="20"/>
  <c r="AS2083" i="20"/>
  <c r="AS2073" i="20"/>
  <c r="AS2063" i="20"/>
  <c r="AS2051" i="20"/>
  <c r="AS2041" i="20"/>
  <c r="AS2031" i="20"/>
  <c r="AS2019" i="20"/>
  <c r="AS2009" i="20"/>
  <c r="AS1999" i="20"/>
  <c r="AS1987" i="20"/>
  <c r="AS1977" i="20"/>
  <c r="AS1967" i="20"/>
  <c r="AS1955" i="20"/>
  <c r="AS1945" i="20"/>
  <c r="AS1935" i="20"/>
  <c r="AS1923" i="20"/>
  <c r="AS1913" i="20"/>
  <c r="AS1903" i="20"/>
  <c r="AS1891" i="20"/>
  <c r="AS1882" i="20"/>
  <c r="AS1873" i="20"/>
  <c r="AS1864" i="20"/>
  <c r="AS1855" i="20"/>
  <c r="AS1845" i="20"/>
  <c r="AS1836" i="20"/>
  <c r="AS1827" i="20"/>
  <c r="AS1818" i="20"/>
  <c r="AS1809" i="20"/>
  <c r="AS1800" i="20"/>
  <c r="AS1791" i="20"/>
  <c r="AS1781" i="20"/>
  <c r="AS1772" i="20"/>
  <c r="AS1763" i="20"/>
  <c r="AS1754" i="20"/>
  <c r="AS1745" i="20"/>
  <c r="AS1736" i="20"/>
  <c r="AS1727" i="20"/>
  <c r="AS1717" i="20"/>
  <c r="AS1708" i="20"/>
  <c r="AS1699" i="20"/>
  <c r="AS1690" i="20"/>
  <c r="AS1681" i="20"/>
  <c r="AS1672" i="20"/>
  <c r="AS1663" i="20"/>
  <c r="AS1653" i="20"/>
  <c r="AS1644" i="20"/>
  <c r="AS1635" i="20"/>
  <c r="AS1626" i="20"/>
  <c r="AS1617" i="20"/>
  <c r="AS1608" i="20"/>
  <c r="AS1599" i="20"/>
  <c r="AS1589" i="20"/>
  <c r="AS1580" i="20"/>
  <c r="AS1571" i="20"/>
  <c r="AS1562" i="20"/>
  <c r="AS1553" i="20"/>
  <c r="AS1544" i="20"/>
  <c r="AS1535" i="20"/>
  <c r="AS1525" i="20"/>
  <c r="AS1516" i="20"/>
  <c r="AS1507" i="20"/>
  <c r="AS1498" i="20"/>
  <c r="AS1489" i="20"/>
  <c r="AS1480" i="20"/>
  <c r="AS1471" i="20"/>
  <c r="AS1461" i="20"/>
  <c r="AS1452" i="20"/>
  <c r="AS1443" i="20"/>
  <c r="AS1434" i="20"/>
  <c r="AS1425" i="20"/>
  <c r="AS1416" i="20"/>
  <c r="AS1407" i="20"/>
  <c r="AS1397" i="20"/>
  <c r="AS2360" i="20"/>
  <c r="AS2348" i="20"/>
  <c r="AS2338" i="20"/>
  <c r="AS2328" i="20"/>
  <c r="AS2316" i="20"/>
  <c r="AS2306" i="20"/>
  <c r="AS2296" i="20"/>
  <c r="AS2284" i="20"/>
  <c r="AS2274" i="20"/>
  <c r="AS2264" i="20"/>
  <c r="AS2252" i="20"/>
  <c r="AS2242" i="20"/>
  <c r="AS2232" i="20"/>
  <c r="AS2220" i="20"/>
  <c r="AS2210" i="20"/>
  <c r="AS2200" i="20"/>
  <c r="AS2188" i="20"/>
  <c r="AS2178" i="20"/>
  <c r="AS2168" i="20"/>
  <c r="AS2156" i="20"/>
  <c r="AS2146" i="20"/>
  <c r="AS2136" i="20"/>
  <c r="AS2124" i="20"/>
  <c r="AS2359" i="20"/>
  <c r="AS2356" i="20"/>
  <c r="AS2336" i="20"/>
  <c r="AS2314" i="20"/>
  <c r="AS2292" i="20"/>
  <c r="AS2272" i="20"/>
  <c r="AS2250" i="20"/>
  <c r="AS2228" i="20"/>
  <c r="AS2208" i="20"/>
  <c r="AS2186" i="20"/>
  <c r="AS2164" i="20"/>
  <c r="AS2144" i="20"/>
  <c r="AS2122" i="20"/>
  <c r="AS2104" i="20"/>
  <c r="AS2089" i="20"/>
  <c r="AS2071" i="20"/>
  <c r="AS2056" i="20"/>
  <c r="AS2036" i="20"/>
  <c r="AS2018" i="20"/>
  <c r="AS2003" i="20"/>
  <c r="AS1985" i="20"/>
  <c r="AS1970" i="20"/>
  <c r="AS1952" i="20"/>
  <c r="AS1932" i="20"/>
  <c r="AS1919" i="20"/>
  <c r="AS1899" i="20"/>
  <c r="AS1885" i="20"/>
  <c r="AS1869" i="20"/>
  <c r="AS1853" i="20"/>
  <c r="AS1841" i="20"/>
  <c r="AS1825" i="20"/>
  <c r="AS1812" i="20"/>
  <c r="AS1796" i="20"/>
  <c r="AS1780" i="20"/>
  <c r="AS1768" i="20"/>
  <c r="AS1752" i="20"/>
  <c r="AS1739" i="20"/>
  <c r="AS1723" i="20"/>
  <c r="AS1707" i="20"/>
  <c r="AS1695" i="20"/>
  <c r="AS1679" i="20"/>
  <c r="AS1666" i="20"/>
  <c r="AS1650" i="20"/>
  <c r="AS1634" i="20"/>
  <c r="AS1621" i="20"/>
  <c r="AS1605" i="20"/>
  <c r="AS1593" i="20"/>
  <c r="AS1577" i="20"/>
  <c r="AS1561" i="20"/>
  <c r="AS1548" i="20"/>
  <c r="AS1532" i="20"/>
  <c r="AS1520" i="20"/>
  <c r="AS1504" i="20"/>
  <c r="AS1488" i="20"/>
  <c r="AS1475" i="20"/>
  <c r="AS1459" i="20"/>
  <c r="AS1447" i="20"/>
  <c r="AS1431" i="20"/>
  <c r="AS1415" i="20"/>
  <c r="AS1402" i="20"/>
  <c r="AS1387" i="20"/>
  <c r="AS1376" i="20"/>
  <c r="AS1364" i="20"/>
  <c r="AS1351" i="20"/>
  <c r="AS1341" i="20"/>
  <c r="AS1331" i="20"/>
  <c r="AS1319" i="20"/>
  <c r="AS1309" i="20"/>
  <c r="AS1299" i="20"/>
  <c r="AS1287" i="20"/>
  <c r="AS1277" i="20"/>
  <c r="AS1267" i="20"/>
  <c r="AS1255" i="20"/>
  <c r="AS1245" i="20"/>
  <c r="AS1235" i="20"/>
  <c r="AS1223" i="20"/>
  <c r="AS1213" i="20"/>
  <c r="AS1203" i="20"/>
  <c r="AS1191" i="20"/>
  <c r="AS1181" i="20"/>
  <c r="AS1171" i="20"/>
  <c r="AS1160" i="20"/>
  <c r="AS1151" i="20"/>
  <c r="AS1142" i="20"/>
  <c r="AS1133" i="20"/>
  <c r="AS1124" i="20"/>
  <c r="AS1115" i="20"/>
  <c r="AS1105" i="20"/>
  <c r="AS1096" i="20"/>
  <c r="AS1087" i="20"/>
  <c r="AS1078" i="20"/>
  <c r="AS1069" i="20"/>
  <c r="AS1060" i="20"/>
  <c r="AS1051" i="20"/>
  <c r="AS1041" i="20"/>
  <c r="AS1032" i="20"/>
  <c r="AS1023" i="20"/>
  <c r="AS1014" i="20"/>
  <c r="AS1005" i="20"/>
  <c r="AS996" i="20"/>
  <c r="AS987" i="20"/>
  <c r="AS977" i="20"/>
  <c r="AS968" i="20"/>
  <c r="AS959" i="20"/>
  <c r="AS950" i="20"/>
  <c r="AS941" i="20"/>
  <c r="AS932" i="20"/>
  <c r="AS923" i="20"/>
  <c r="AS913" i="20"/>
  <c r="AS904" i="20"/>
  <c r="AS895" i="20"/>
  <c r="AS886" i="20"/>
  <c r="AS877" i="20"/>
  <c r="AS868" i="20"/>
  <c r="AS859" i="20"/>
  <c r="AS849" i="20"/>
  <c r="AS840" i="20"/>
  <c r="AS831" i="20"/>
  <c r="AS822" i="20"/>
  <c r="AS813" i="20"/>
  <c r="AS804" i="20"/>
  <c r="AS795" i="20"/>
  <c r="AS785" i="20"/>
  <c r="AS776" i="20"/>
  <c r="AS767" i="20"/>
  <c r="AS758" i="20"/>
  <c r="AS749" i="20"/>
  <c r="AS740" i="20"/>
  <c r="AS731" i="20"/>
  <c r="AS721" i="20"/>
  <c r="AS2355" i="20"/>
  <c r="AS2335" i="20"/>
  <c r="AS2313" i="20"/>
  <c r="AS2291" i="20"/>
  <c r="AS2271" i="20"/>
  <c r="AS2249" i="20"/>
  <c r="AS2227" i="20"/>
  <c r="AS2207" i="20"/>
  <c r="AS2185" i="20"/>
  <c r="AS2163" i="20"/>
  <c r="AS2143" i="20"/>
  <c r="AS2121" i="20"/>
  <c r="AS2103" i="20"/>
  <c r="AS2088" i="20"/>
  <c r="AS2068" i="20"/>
  <c r="AS2050" i="20"/>
  <c r="AS2035" i="20"/>
  <c r="AS2017" i="20"/>
  <c r="AS2002" i="20"/>
  <c r="AS1984" i="20"/>
  <c r="AS1964" i="20"/>
  <c r="AS1951" i="20"/>
  <c r="AS1931" i="20"/>
  <c r="AS1916" i="20"/>
  <c r="AS1898" i="20"/>
  <c r="AS1881" i="20"/>
  <c r="AS1868" i="20"/>
  <c r="AS1852" i="20"/>
  <c r="AS1840" i="20"/>
  <c r="AS1824" i="20"/>
  <c r="AS1808" i="20"/>
  <c r="AS1795" i="20"/>
  <c r="AS1779" i="20"/>
  <c r="AS1767" i="20"/>
  <c r="AS1751" i="20"/>
  <c r="AS1735" i="20"/>
  <c r="AS1722" i="20"/>
  <c r="AS1706" i="20"/>
  <c r="AS1693" i="20"/>
  <c r="AS1677" i="20"/>
  <c r="AS1661" i="20"/>
  <c r="AS1649" i="20"/>
  <c r="AS1633" i="20"/>
  <c r="AS1620" i="20"/>
  <c r="AS1604" i="20"/>
  <c r="AS1588" i="20"/>
  <c r="AS1576" i="20"/>
  <c r="AS1560" i="20"/>
  <c r="AS1547" i="20"/>
  <c r="AS1531" i="20"/>
  <c r="AS1515" i="20"/>
  <c r="AS1503" i="20"/>
  <c r="AS1487" i="20"/>
  <c r="AS1474" i="20"/>
  <c r="AS1458" i="20"/>
  <c r="AS1442" i="20"/>
  <c r="AS1429" i="20"/>
  <c r="AS1413" i="20"/>
  <c r="AS1401" i="20"/>
  <c r="AS1386" i="20"/>
  <c r="AS1375" i="20"/>
  <c r="AS1361" i="20"/>
  <c r="AS1350" i="20"/>
  <c r="AS1340" i="20"/>
  <c r="AS1328" i="20"/>
  <c r="AS1318" i="20"/>
  <c r="AS1308" i="20"/>
  <c r="AS1296" i="20"/>
  <c r="AS1286" i="20"/>
  <c r="AS1276" i="20"/>
  <c r="AS1264" i="20"/>
  <c r="AS1254" i="20"/>
  <c r="AS1244" i="20"/>
  <c r="AS1232" i="20"/>
  <c r="AS1222" i="20"/>
  <c r="AS1212" i="20"/>
  <c r="AS1200" i="20"/>
  <c r="AS1190" i="20"/>
  <c r="AS1180" i="20"/>
  <c r="AS1168" i="20"/>
  <c r="AS1159" i="20"/>
  <c r="AS1150" i="20"/>
  <c r="AS1141" i="20"/>
  <c r="AS1132" i="20"/>
  <c r="AS1123" i="20"/>
  <c r="AS1113" i="20"/>
  <c r="AS1104" i="20"/>
  <c r="AS1095" i="20"/>
  <c r="AS1086" i="20"/>
  <c r="AS1077" i="20"/>
  <c r="AS1068" i="20"/>
  <c r="AS1059" i="20"/>
  <c r="AS1049" i="20"/>
  <c r="AS1040" i="20"/>
  <c r="AS1031" i="20"/>
  <c r="AS1022" i="20"/>
  <c r="AS1013" i="20"/>
  <c r="AS1004" i="20"/>
  <c r="AS995" i="20"/>
  <c r="AS985" i="20"/>
  <c r="AS976" i="20"/>
  <c r="AS967" i="20"/>
  <c r="AS958" i="20"/>
  <c r="AS949" i="20"/>
  <c r="AS940" i="20"/>
  <c r="AS931" i="20"/>
  <c r="AS921" i="20"/>
  <c r="AS912" i="20"/>
  <c r="AS903" i="20"/>
  <c r="AS894" i="20"/>
  <c r="AS885" i="20"/>
  <c r="AS876" i="20"/>
  <c r="AS867" i="20"/>
  <c r="AS857" i="20"/>
  <c r="AS2354" i="20"/>
  <c r="AS2332" i="20"/>
  <c r="AS2312" i="20"/>
  <c r="AS2290" i="20"/>
  <c r="AS2268" i="20"/>
  <c r="AS2248" i="20"/>
  <c r="AS2226" i="20"/>
  <c r="AS2204" i="20"/>
  <c r="AS2184" i="20"/>
  <c r="AS2162" i="20"/>
  <c r="AS2140" i="20"/>
  <c r="AS2120" i="20"/>
  <c r="AS2100" i="20"/>
  <c r="AS2082" i="20"/>
  <c r="AS2067" i="20"/>
  <c r="AS2049" i="20"/>
  <c r="AS2034" i="20"/>
  <c r="AS2016" i="20"/>
  <c r="AS1996" i="20"/>
  <c r="AS1983" i="20"/>
  <c r="AS1963" i="20"/>
  <c r="AS1948" i="20"/>
  <c r="AS1930" i="20"/>
  <c r="AS1912" i="20"/>
  <c r="AS1897" i="20"/>
  <c r="AS1880" i="20"/>
  <c r="AS1867" i="20"/>
  <c r="AS1851" i="20"/>
  <c r="AS1835" i="20"/>
  <c r="AS1823" i="20"/>
  <c r="AS1807" i="20"/>
  <c r="AS1794" i="20"/>
  <c r="AS1778" i="20"/>
  <c r="AS1762" i="20"/>
  <c r="AS1749" i="20"/>
  <c r="AS1733" i="20"/>
  <c r="AS1721" i="20"/>
  <c r="AS1705" i="20"/>
  <c r="AS1689" i="20"/>
  <c r="AS1676" i="20"/>
  <c r="AS1660" i="20"/>
  <c r="AS1648" i="20"/>
  <c r="AS1632" i="20"/>
  <c r="AS1616" i="20"/>
  <c r="AS1603" i="20"/>
  <c r="AS1587" i="20"/>
  <c r="AS1575" i="20"/>
  <c r="AS1559" i="20"/>
  <c r="AS1543" i="20"/>
  <c r="AS1530" i="20"/>
  <c r="AS1514" i="20"/>
  <c r="AS1501" i="20"/>
  <c r="AS1485" i="20"/>
  <c r="AS1469" i="20"/>
  <c r="AS1457" i="20"/>
  <c r="AS1441" i="20"/>
  <c r="AS1428" i="20"/>
  <c r="AS1412" i="20"/>
  <c r="AS1396" i="20"/>
  <c r="AS1385" i="20"/>
  <c r="AS1373" i="20"/>
  <c r="AS1360" i="20"/>
  <c r="AS1349" i="20"/>
  <c r="AS1339" i="20"/>
  <c r="AS1327" i="20"/>
  <c r="AS1317" i="20"/>
  <c r="AS1307" i="20"/>
  <c r="AS1295" i="20"/>
  <c r="AS1285" i="20"/>
  <c r="AS1275" i="20"/>
  <c r="AS1263" i="20"/>
  <c r="AS1253" i="20"/>
  <c r="AS1243" i="20"/>
  <c r="AS1231" i="20"/>
  <c r="AS1221" i="20"/>
  <c r="AS1211" i="20"/>
  <c r="AS1199" i="20"/>
  <c r="AS1189" i="20"/>
  <c r="AS1179" i="20"/>
  <c r="AS1167" i="20"/>
  <c r="AS1158" i="20"/>
  <c r="AS1149" i="20"/>
  <c r="AS1140" i="20"/>
  <c r="AS1131" i="20"/>
  <c r="AS1121" i="20"/>
  <c r="AS1112" i="20"/>
  <c r="AS1103" i="20"/>
  <c r="AS1094" i="20"/>
  <c r="AS1085" i="20"/>
  <c r="AS1076" i="20"/>
  <c r="AS1067" i="20"/>
  <c r="AS1057" i="20"/>
  <c r="AS1048" i="20"/>
  <c r="AS1039" i="20"/>
  <c r="AS1030" i="20"/>
  <c r="AS1021" i="20"/>
  <c r="AS1012" i="20"/>
  <c r="AS1003" i="20"/>
  <c r="AS993" i="20"/>
  <c r="AS984" i="20"/>
  <c r="AS975" i="20"/>
  <c r="AS966" i="20"/>
  <c r="AS957" i="20"/>
  <c r="AS948" i="20"/>
  <c r="AS939" i="20"/>
  <c r="AS929" i="20"/>
  <c r="AS920" i="20"/>
  <c r="AS911" i="20"/>
  <c r="AS902" i="20"/>
  <c r="AS893" i="20"/>
  <c r="AS884" i="20"/>
  <c r="AS875" i="20"/>
  <c r="AS865" i="20"/>
  <c r="AS856" i="20"/>
  <c r="AS847" i="20"/>
  <c r="AS838" i="20"/>
  <c r="AS829" i="20"/>
  <c r="AS820" i="20"/>
  <c r="AS811" i="20"/>
  <c r="AS801" i="20"/>
  <c r="AS792" i="20"/>
  <c r="AS783" i="20"/>
  <c r="AS774" i="20"/>
  <c r="AS765" i="20"/>
  <c r="AS756" i="20"/>
  <c r="AS747" i="20"/>
  <c r="AS737" i="20"/>
  <c r="AS2347" i="20"/>
  <c r="AS2327" i="20"/>
  <c r="AS2305" i="20"/>
  <c r="AS2283" i="20"/>
  <c r="AS2263" i="20"/>
  <c r="AS2241" i="20"/>
  <c r="AS2219" i="20"/>
  <c r="AS2199" i="20"/>
  <c r="AS2177" i="20"/>
  <c r="AS2155" i="20"/>
  <c r="AS2135" i="20"/>
  <c r="AS2114" i="20"/>
  <c r="AS2099" i="20"/>
  <c r="AS2081" i="20"/>
  <c r="AS2066" i="20"/>
  <c r="AS2048" i="20"/>
  <c r="AS2028" i="20"/>
  <c r="AS2015" i="20"/>
  <c r="AS1995" i="20"/>
  <c r="AS1980" i="20"/>
  <c r="AS1962" i="20"/>
  <c r="AS1944" i="20"/>
  <c r="AS1929" i="20"/>
  <c r="AS1911" i="20"/>
  <c r="AS1896" i="20"/>
  <c r="AS1879" i="20"/>
  <c r="AS1863" i="20"/>
  <c r="AS1850" i="20"/>
  <c r="AS1834" i="20"/>
  <c r="AS1821" i="20"/>
  <c r="AS1805" i="20"/>
  <c r="AS1789" i="20"/>
  <c r="AS1777" i="20"/>
  <c r="AS1761" i="20"/>
  <c r="AS1748" i="20"/>
  <c r="AS1732" i="20"/>
  <c r="AS1716" i="20"/>
  <c r="AS1704" i="20"/>
  <c r="AS1688" i="20"/>
  <c r="AS1675" i="20"/>
  <c r="AS1659" i="20"/>
  <c r="AS2346" i="20"/>
  <c r="AS2324" i="20"/>
  <c r="AS2304" i="20"/>
  <c r="AS2282" i="20"/>
  <c r="AS2260" i="20"/>
  <c r="AS2240" i="20"/>
  <c r="AS2218" i="20"/>
  <c r="AS2196" i="20"/>
  <c r="AS2176" i="20"/>
  <c r="AS2154" i="20"/>
  <c r="AS2132" i="20"/>
  <c r="AS2113" i="20"/>
  <c r="AS2098" i="20"/>
  <c r="AS2080" i="20"/>
  <c r="AS2345" i="20"/>
  <c r="AS2295" i="20"/>
  <c r="AS2236" i="20"/>
  <c r="AS2175" i="20"/>
  <c r="AS2123" i="20"/>
  <c r="AS2076" i="20"/>
  <c r="AS2040" i="20"/>
  <c r="AS2007" i="20"/>
  <c r="AS1972" i="20"/>
  <c r="AS1939" i="20"/>
  <c r="AS1906" i="20"/>
  <c r="AS1872" i="20"/>
  <c r="AS1843" i="20"/>
  <c r="AS1815" i="20"/>
  <c r="AS1786" i="20"/>
  <c r="AS1757" i="20"/>
  <c r="AS1725" i="20"/>
  <c r="AS1697" i="20"/>
  <c r="AS1668" i="20"/>
  <c r="AS1641" i="20"/>
  <c r="AS1615" i="20"/>
  <c r="AS1595" i="20"/>
  <c r="AS1569" i="20"/>
  <c r="AS1549" i="20"/>
  <c r="AS1523" i="20"/>
  <c r="AS1497" i="20"/>
  <c r="AS1477" i="20"/>
  <c r="AS1451" i="20"/>
  <c r="AS1432" i="20"/>
  <c r="AS1405" i="20"/>
  <c r="AS1384" i="20"/>
  <c r="AS1367" i="20"/>
  <c r="AS1347" i="20"/>
  <c r="AS1332" i="20"/>
  <c r="AS1312" i="20"/>
  <c r="AS1294" i="20"/>
  <c r="AS1279" i="20"/>
  <c r="AS1261" i="20"/>
  <c r="AS1246" i="20"/>
  <c r="AS1228" i="20"/>
  <c r="AS1208" i="20"/>
  <c r="AS1195" i="20"/>
  <c r="AS1175" i="20"/>
  <c r="AS1161" i="20"/>
  <c r="AS1145" i="20"/>
  <c r="AS1129" i="20"/>
  <c r="AS1117" i="20"/>
  <c r="AS1101" i="20"/>
  <c r="AS1088" i="20"/>
  <c r="AS1072" i="20"/>
  <c r="AS1056" i="20"/>
  <c r="AS1044" i="20"/>
  <c r="AS1028" i="20"/>
  <c r="AS1015" i="20"/>
  <c r="AS999" i="20"/>
  <c r="AS983" i="20"/>
  <c r="AS971" i="20"/>
  <c r="AS955" i="20"/>
  <c r="AS942" i="20"/>
  <c r="AS926" i="20"/>
  <c r="AS910" i="20"/>
  <c r="AS897" i="20"/>
  <c r="AS881" i="20"/>
  <c r="AS869" i="20"/>
  <c r="AS853" i="20"/>
  <c r="AS841" i="20"/>
  <c r="AS828" i="20"/>
  <c r="AS816" i="20"/>
  <c r="AS805" i="20"/>
  <c r="AS791" i="20"/>
  <c r="AS780" i="20"/>
  <c r="AS768" i="20"/>
  <c r="AS755" i="20"/>
  <c r="AS743" i="20"/>
  <c r="AS732" i="20"/>
  <c r="AS720" i="20"/>
  <c r="AS711" i="20"/>
  <c r="AS702" i="20"/>
  <c r="AS693" i="20"/>
  <c r="AS684" i="20"/>
  <c r="AS675" i="20"/>
  <c r="AS665" i="20"/>
  <c r="AS656" i="20"/>
  <c r="AS647" i="20"/>
  <c r="AS638" i="20"/>
  <c r="AS629" i="20"/>
  <c r="AS620" i="20"/>
  <c r="AS611" i="20"/>
  <c r="AS601" i="20"/>
  <c r="AS592" i="20"/>
  <c r="AS583" i="20"/>
  <c r="AS574" i="20"/>
  <c r="AS565" i="20"/>
  <c r="AS556" i="20"/>
  <c r="AS547" i="20"/>
  <c r="AS537" i="20"/>
  <c r="AS528" i="20"/>
  <c r="AS519" i="20"/>
  <c r="AS510" i="20"/>
  <c r="AS501" i="20"/>
  <c r="AS493" i="20"/>
  <c r="AS485" i="20"/>
  <c r="AS477" i="20"/>
  <c r="AS469" i="20"/>
  <c r="AS461" i="20"/>
  <c r="AS453" i="20"/>
  <c r="AS445" i="20"/>
  <c r="AS437" i="20"/>
  <c r="AS429" i="20"/>
  <c r="AS421" i="20"/>
  <c r="AS413" i="20"/>
  <c r="AS405" i="20"/>
  <c r="AS397" i="20"/>
  <c r="AS389" i="20"/>
  <c r="AS381" i="20"/>
  <c r="AS373" i="20"/>
  <c r="AS365" i="20"/>
  <c r="AS357" i="20"/>
  <c r="AS349" i="20"/>
  <c r="AS341" i="20"/>
  <c r="AS333" i="20"/>
  <c r="AS325" i="20"/>
  <c r="AS317" i="20"/>
  <c r="AS309" i="20"/>
  <c r="AS301" i="20"/>
  <c r="AS293" i="20"/>
  <c r="AS285" i="20"/>
  <c r="AS277" i="20"/>
  <c r="AS269" i="20"/>
  <c r="AS261" i="20"/>
  <c r="AS253" i="20"/>
  <c r="AS245" i="20"/>
  <c r="AS237" i="20"/>
  <c r="AS229" i="20"/>
  <c r="AS221" i="20"/>
  <c r="AS213" i="20"/>
  <c r="AS205" i="20"/>
  <c r="AS197" i="20"/>
  <c r="AS189" i="20"/>
  <c r="AS181" i="20"/>
  <c r="AS173" i="20"/>
  <c r="AS165" i="20"/>
  <c r="AS157" i="20"/>
  <c r="AS149" i="20"/>
  <c r="AS141" i="20"/>
  <c r="AS133" i="20"/>
  <c r="AS125" i="20"/>
  <c r="AS117" i="20"/>
  <c r="AS109" i="20"/>
  <c r="AS101" i="20"/>
  <c r="AS93" i="20"/>
  <c r="AS85" i="20"/>
  <c r="AS77" i="20"/>
  <c r="AS69" i="20"/>
  <c r="AS61" i="20"/>
  <c r="AS53" i="20"/>
  <c r="AS45" i="20"/>
  <c r="AS37" i="20"/>
  <c r="AS29" i="20"/>
  <c r="AS21" i="20"/>
  <c r="AS13" i="20"/>
  <c r="AS5" i="20"/>
  <c r="AS324" i="20"/>
  <c r="AS300" i="20"/>
  <c r="AS284" i="20"/>
  <c r="AS268" i="20"/>
  <c r="AS252" i="20"/>
  <c r="AS236" i="20"/>
  <c r="AS228" i="20"/>
  <c r="AS212" i="20"/>
  <c r="AS196" i="20"/>
  <c r="AS180" i="20"/>
  <c r="AS164" i="20"/>
  <c r="AS148" i="20"/>
  <c r="AS132" i="20"/>
  <c r="AS116" i="20"/>
  <c r="AS100" i="20"/>
  <c r="AS84" i="20"/>
  <c r="AS76" i="20"/>
  <c r="AS60" i="20"/>
  <c r="AS44" i="20"/>
  <c r="AS28" i="20"/>
  <c r="AS12" i="20"/>
  <c r="AS251" i="20"/>
  <c r="AS219" i="20"/>
  <c r="AS203" i="20"/>
  <c r="AS179" i="20"/>
  <c r="AS155" i="20"/>
  <c r="AS123" i="20"/>
  <c r="AS99" i="20"/>
  <c r="AS83" i="20"/>
  <c r="AS51" i="20"/>
  <c r="AS27" i="20"/>
  <c r="AS3" i="20"/>
  <c r="AS1053" i="20"/>
  <c r="AS951" i="20"/>
  <c r="AS919" i="20"/>
  <c r="AS878" i="20"/>
  <c r="AS824" i="20"/>
  <c r="AS788" i="20"/>
  <c r="AS763" i="20"/>
  <c r="AS727" i="20"/>
  <c r="AS699" i="20"/>
  <c r="AS671" i="20"/>
  <c r="AS635" i="20"/>
  <c r="AS607" i="20"/>
  <c r="AS580" i="20"/>
  <c r="AS543" i="20"/>
  <c r="AS516" i="20"/>
  <c r="AS498" i="20"/>
  <c r="AS458" i="20"/>
  <c r="AS434" i="20"/>
  <c r="AS410" i="20"/>
  <c r="AS394" i="20"/>
  <c r="AS370" i="20"/>
  <c r="AS338" i="20"/>
  <c r="AS306" i="20"/>
  <c r="AS282" i="20"/>
  <c r="AS258" i="20"/>
  <c r="AS234" i="20"/>
  <c r="AS210" i="20"/>
  <c r="AS162" i="20"/>
  <c r="AS146" i="20"/>
  <c r="AS130" i="20"/>
  <c r="AS106" i="20"/>
  <c r="AS74" i="20"/>
  <c r="AS50" i="20"/>
  <c r="AS34" i="20"/>
  <c r="AS10" i="20"/>
  <c r="AS1064" i="20"/>
  <c r="AS918" i="20"/>
  <c r="AS873" i="20"/>
  <c r="AS823" i="20"/>
  <c r="AS773" i="20"/>
  <c r="AS736" i="20"/>
  <c r="AS697" i="20"/>
  <c r="AS661" i="20"/>
  <c r="AS643" i="20"/>
  <c r="AS606" i="20"/>
  <c r="AS560" i="20"/>
  <c r="AS533" i="20"/>
  <c r="AS497" i="20"/>
  <c r="AS473" i="20"/>
  <c r="AS449" i="20"/>
  <c r="AS425" i="20"/>
  <c r="AS401" i="20"/>
  <c r="AS361" i="20"/>
  <c r="AS345" i="20"/>
  <c r="AS321" i="20"/>
  <c r="AS297" i="20"/>
  <c r="AS257" i="20"/>
  <c r="AS241" i="20"/>
  <c r="AS225" i="20"/>
  <c r="AS201" i="20"/>
  <c r="AS161" i="20"/>
  <c r="AS2344" i="20"/>
  <c r="AS2281" i="20"/>
  <c r="AS2231" i="20"/>
  <c r="AS2172" i="20"/>
  <c r="AS2112" i="20"/>
  <c r="AS2072" i="20"/>
  <c r="AS2039" i="20"/>
  <c r="AS2004" i="20"/>
  <c r="AS1971" i="20"/>
  <c r="AS1938" i="20"/>
  <c r="AS1900" i="20"/>
  <c r="AS1871" i="20"/>
  <c r="AS1842" i="20"/>
  <c r="AS1813" i="20"/>
  <c r="AS1785" i="20"/>
  <c r="AS1753" i="20"/>
  <c r="AS1724" i="20"/>
  <c r="AS1696" i="20"/>
  <c r="AS1667" i="20"/>
  <c r="AS1640" i="20"/>
  <c r="AS1613" i="20"/>
  <c r="AS1594" i="20"/>
  <c r="AS1568" i="20"/>
  <c r="AS1541" i="20"/>
  <c r="AS1522" i="20"/>
  <c r="AS1496" i="20"/>
  <c r="AS1476" i="20"/>
  <c r="AS1450" i="20"/>
  <c r="AS1424" i="20"/>
  <c r="AS1404" i="20"/>
  <c r="AS1383" i="20"/>
  <c r="AS1365" i="20"/>
  <c r="AS1344" i="20"/>
  <c r="AS1326" i="20"/>
  <c r="AS1311" i="20"/>
  <c r="AS1293" i="20"/>
  <c r="AS1278" i="20"/>
  <c r="AS1260" i="20"/>
  <c r="AS1240" i="20"/>
  <c r="AS1227" i="20"/>
  <c r="AS1207" i="20"/>
  <c r="AS1192" i="20"/>
  <c r="AS1174" i="20"/>
  <c r="AS1157" i="20"/>
  <c r="AS1144" i="20"/>
  <c r="AS1128" i="20"/>
  <c r="AS1116" i="20"/>
  <c r="AS1100" i="20"/>
  <c r="AS1084" i="20"/>
  <c r="AS1071" i="20"/>
  <c r="AS1055" i="20"/>
  <c r="AS1043" i="20"/>
  <c r="AS1027" i="20"/>
  <c r="AS1011" i="20"/>
  <c r="AS998" i="20"/>
  <c r="AS982" i="20"/>
  <c r="AS969" i="20"/>
  <c r="AS953" i="20"/>
  <c r="AS937" i="20"/>
  <c r="AS925" i="20"/>
  <c r="AS909" i="20"/>
  <c r="AS896" i="20"/>
  <c r="AS880" i="20"/>
  <c r="AS864" i="20"/>
  <c r="AS852" i="20"/>
  <c r="AS839" i="20"/>
  <c r="AS827" i="20"/>
  <c r="AS815" i="20"/>
  <c r="AS803" i="20"/>
  <c r="AS790" i="20"/>
  <c r="AS779" i="20"/>
  <c r="AS766" i="20"/>
  <c r="AS753" i="20"/>
  <c r="AS742" i="20"/>
  <c r="AS729" i="20"/>
  <c r="AS719" i="20"/>
  <c r="AS710" i="20"/>
  <c r="AS701" i="20"/>
  <c r="AS692" i="20"/>
  <c r="AS683" i="20"/>
  <c r="AS673" i="20"/>
  <c r="AS664" i="20"/>
  <c r="AS655" i="20"/>
  <c r="AS646" i="20"/>
  <c r="AS637" i="20"/>
  <c r="AS628" i="20"/>
  <c r="AS619" i="20"/>
  <c r="AS609" i="20"/>
  <c r="AS600" i="20"/>
  <c r="AS591" i="20"/>
  <c r="AS582" i="20"/>
  <c r="AS573" i="20"/>
  <c r="AS564" i="20"/>
  <c r="AS555" i="20"/>
  <c r="AS545" i="20"/>
  <c r="AS536" i="20"/>
  <c r="AS527" i="20"/>
  <c r="AS518" i="20"/>
  <c r="AS509" i="20"/>
  <c r="AS500" i="20"/>
  <c r="AS492" i="20"/>
  <c r="AS484" i="20"/>
  <c r="AS476" i="20"/>
  <c r="AS468" i="20"/>
  <c r="AS460" i="20"/>
  <c r="AS452" i="20"/>
  <c r="AS444" i="20"/>
  <c r="AS436" i="20"/>
  <c r="AS428" i="20"/>
  <c r="AS420" i="20"/>
  <c r="AS412" i="20"/>
  <c r="AS404" i="20"/>
  <c r="AS396" i="20"/>
  <c r="AS388" i="20"/>
  <c r="AS380" i="20"/>
  <c r="AS372" i="20"/>
  <c r="AS364" i="20"/>
  <c r="AS356" i="20"/>
  <c r="AS348" i="20"/>
  <c r="AS340" i="20"/>
  <c r="AS332" i="20"/>
  <c r="AS316" i="20"/>
  <c r="AS308" i="20"/>
  <c r="AS292" i="20"/>
  <c r="AS276" i="20"/>
  <c r="AS260" i="20"/>
  <c r="AS244" i="20"/>
  <c r="AS220" i="20"/>
  <c r="AS204" i="20"/>
  <c r="AS188" i="20"/>
  <c r="AS172" i="20"/>
  <c r="AS156" i="20"/>
  <c r="AS140" i="20"/>
  <c r="AS124" i="20"/>
  <c r="AS108" i="20"/>
  <c r="AS92" i="20"/>
  <c r="AS68" i="20"/>
  <c r="AS52" i="20"/>
  <c r="AS36" i="20"/>
  <c r="AS20" i="20"/>
  <c r="AS4" i="20"/>
  <c r="AS235" i="20"/>
  <c r="AS195" i="20"/>
  <c r="AS171" i="20"/>
  <c r="AS147" i="20"/>
  <c r="AS131" i="20"/>
  <c r="AS115" i="20"/>
  <c r="AS91" i="20"/>
  <c r="AS67" i="20"/>
  <c r="AS43" i="20"/>
  <c r="AS19" i="20"/>
  <c r="AS1065" i="20"/>
  <c r="AS964" i="20"/>
  <c r="AS891" i="20"/>
  <c r="AS836" i="20"/>
  <c r="AS799" i="20"/>
  <c r="AS739" i="20"/>
  <c r="AS708" i="20"/>
  <c r="AS680" i="20"/>
  <c r="AS644" i="20"/>
  <c r="AS616" i="20"/>
  <c r="AS589" i="20"/>
  <c r="AS561" i="20"/>
  <c r="AS534" i="20"/>
  <c r="AS490" i="20"/>
  <c r="AS466" i="20"/>
  <c r="AS442" i="20"/>
  <c r="AS418" i="20"/>
  <c r="AS386" i="20"/>
  <c r="AS354" i="20"/>
  <c r="AS322" i="20"/>
  <c r="AS314" i="20"/>
  <c r="AS290" i="20"/>
  <c r="AS266" i="20"/>
  <c r="AS226" i="20"/>
  <c r="AS202" i="20"/>
  <c r="AS170" i="20"/>
  <c r="AS138" i="20"/>
  <c r="AS114" i="20"/>
  <c r="AS82" i="20"/>
  <c r="AS58" i="20"/>
  <c r="AS26" i="20"/>
  <c r="AS1109" i="20"/>
  <c r="AS889" i="20"/>
  <c r="AS835" i="20"/>
  <c r="AS787" i="20"/>
  <c r="AS750" i="20"/>
  <c r="AS707" i="20"/>
  <c r="AS670" i="20"/>
  <c r="AS633" i="20"/>
  <c r="AS597" i="20"/>
  <c r="AS569" i="20"/>
  <c r="AS542" i="20"/>
  <c r="AS505" i="20"/>
  <c r="AS465" i="20"/>
  <c r="AS433" i="20"/>
  <c r="AS409" i="20"/>
  <c r="AS369" i="20"/>
  <c r="AS337" i="20"/>
  <c r="AS305" i="20"/>
  <c r="AS265" i="20"/>
  <c r="AS233" i="20"/>
  <c r="AS209" i="20"/>
  <c r="AS169" i="20"/>
  <c r="AS2337" i="20"/>
  <c r="AS2280" i="20"/>
  <c r="AS2217" i="20"/>
  <c r="AS2167" i="20"/>
  <c r="AS2111" i="20"/>
  <c r="AS2060" i="20"/>
  <c r="AS2027" i="20"/>
  <c r="AS1994" i="20"/>
  <c r="AS1961" i="20"/>
  <c r="AS1928" i="20"/>
  <c r="AS1890" i="20"/>
  <c r="AS1861" i="20"/>
  <c r="AS1833" i="20"/>
  <c r="AS1804" i="20"/>
  <c r="AS1776" i="20"/>
  <c r="AS1744" i="20"/>
  <c r="AS1715" i="20"/>
  <c r="AS1687" i="20"/>
  <c r="AS1658" i="20"/>
  <c r="AS1639" i="20"/>
  <c r="AS1612" i="20"/>
  <c r="AS1586" i="20"/>
  <c r="AS1567" i="20"/>
  <c r="AS1540" i="20"/>
  <c r="AS1521" i="20"/>
  <c r="AS1495" i="20"/>
  <c r="AS1468" i="20"/>
  <c r="AS1449" i="20"/>
  <c r="AS1423" i="20"/>
  <c r="AS1403" i="20"/>
  <c r="AS1379" i="20"/>
  <c r="AS1359" i="20"/>
  <c r="AS1343" i="20"/>
  <c r="AS1325" i="20"/>
  <c r="AS1310" i="20"/>
  <c r="AS1292" i="20"/>
  <c r="AS1272" i="20"/>
  <c r="AS1259" i="20"/>
  <c r="AS1239" i="20"/>
  <c r="AS1224" i="20"/>
  <c r="AS1206" i="20"/>
  <c r="AS1188" i="20"/>
  <c r="AS1173" i="20"/>
  <c r="AS1156" i="20"/>
  <c r="AS1143" i="20"/>
  <c r="AS1127" i="20"/>
  <c r="AS1111" i="20"/>
  <c r="AS1099" i="20"/>
  <c r="AS1083" i="20"/>
  <c r="AS1070" i="20"/>
  <c r="AS1054" i="20"/>
  <c r="AS1038" i="20"/>
  <c r="AS1025" i="20"/>
  <c r="AS1009" i="20"/>
  <c r="AS997" i="20"/>
  <c r="AS981" i="20"/>
  <c r="AS965" i="20"/>
  <c r="AS952" i="20"/>
  <c r="AS936" i="20"/>
  <c r="AS924" i="20"/>
  <c r="AS908" i="20"/>
  <c r="AS892" i="20"/>
  <c r="AS879" i="20"/>
  <c r="AS863" i="20"/>
  <c r="AS851" i="20"/>
  <c r="AS837" i="20"/>
  <c r="AS825" i="20"/>
  <c r="AS814" i="20"/>
  <c r="AS800" i="20"/>
  <c r="AS789" i="20"/>
  <c r="AS777" i="20"/>
  <c r="AS764" i="20"/>
  <c r="AS752" i="20"/>
  <c r="AS741" i="20"/>
  <c r="AS728" i="20"/>
  <c r="AS718" i="20"/>
  <c r="AS709" i="20"/>
  <c r="AS700" i="20"/>
  <c r="AS691" i="20"/>
  <c r="AS681" i="20"/>
  <c r="AS672" i="20"/>
  <c r="AS663" i="20"/>
  <c r="AS654" i="20"/>
  <c r="AS645" i="20"/>
  <c r="AS636" i="20"/>
  <c r="AS627" i="20"/>
  <c r="AS617" i="20"/>
  <c r="AS608" i="20"/>
  <c r="AS599" i="20"/>
  <c r="AS590" i="20"/>
  <c r="AS581" i="20"/>
  <c r="AS572" i="20"/>
  <c r="AS563" i="20"/>
  <c r="AS553" i="20"/>
  <c r="AS544" i="20"/>
  <c r="AS535" i="20"/>
  <c r="AS526" i="20"/>
  <c r="AS517" i="20"/>
  <c r="AS508" i="20"/>
  <c r="AS499" i="20"/>
  <c r="AS491" i="20"/>
  <c r="AS483" i="20"/>
  <c r="AS475" i="20"/>
  <c r="AS467" i="20"/>
  <c r="AS459" i="20"/>
  <c r="AS451" i="20"/>
  <c r="AS443" i="20"/>
  <c r="AS435" i="20"/>
  <c r="AS427" i="20"/>
  <c r="AS419" i="20"/>
  <c r="AS411" i="20"/>
  <c r="AS403" i="20"/>
  <c r="AS395" i="20"/>
  <c r="AS387" i="20"/>
  <c r="AS379" i="20"/>
  <c r="AS371" i="20"/>
  <c r="AS363" i="20"/>
  <c r="AS355" i="20"/>
  <c r="AS347" i="20"/>
  <c r="AS339" i="20"/>
  <c r="AS331" i="20"/>
  <c r="AS323" i="20"/>
  <c r="AS315" i="20"/>
  <c r="AS307" i="20"/>
  <c r="AS299" i="20"/>
  <c r="AS291" i="20"/>
  <c r="AS283" i="20"/>
  <c r="AS275" i="20"/>
  <c r="AS267" i="20"/>
  <c r="AS259" i="20"/>
  <c r="AS243" i="20"/>
  <c r="AS227" i="20"/>
  <c r="AS211" i="20"/>
  <c r="AS187" i="20"/>
  <c r="AS163" i="20"/>
  <c r="AS139" i="20"/>
  <c r="AS107" i="20"/>
  <c r="AS75" i="20"/>
  <c r="AS59" i="20"/>
  <c r="AS35" i="20"/>
  <c r="AS11" i="20"/>
  <c r="AS1037" i="20"/>
  <c r="AS935" i="20"/>
  <c r="AS907" i="20"/>
  <c r="AS862" i="20"/>
  <c r="AS812" i="20"/>
  <c r="AS775" i="20"/>
  <c r="AS751" i="20"/>
  <c r="AS717" i="20"/>
  <c r="AS689" i="20"/>
  <c r="AS662" i="20"/>
  <c r="AS625" i="20"/>
  <c r="AS598" i="20"/>
  <c r="AS571" i="20"/>
  <c r="AS552" i="20"/>
  <c r="AS525" i="20"/>
  <c r="AS507" i="20"/>
  <c r="AS474" i="20"/>
  <c r="AS450" i="20"/>
  <c r="AS426" i="20"/>
  <c r="AS402" i="20"/>
  <c r="AS378" i="20"/>
  <c r="AS362" i="20"/>
  <c r="AS330" i="20"/>
  <c r="AS298" i="20"/>
  <c r="AS274" i="20"/>
  <c r="AS250" i="20"/>
  <c r="AS218" i="20"/>
  <c r="AS194" i="20"/>
  <c r="AS178" i="20"/>
  <c r="AS154" i="20"/>
  <c r="AS122" i="20"/>
  <c r="AS90" i="20"/>
  <c r="AS66" i="20"/>
  <c r="AS42" i="20"/>
  <c r="AS18" i="20"/>
  <c r="AS1093" i="20"/>
  <c r="AS905" i="20"/>
  <c r="AS861" i="20"/>
  <c r="AS798" i="20"/>
  <c r="AS761" i="20"/>
  <c r="AS716" i="20"/>
  <c r="AS679" i="20"/>
  <c r="AS652" i="20"/>
  <c r="AS624" i="20"/>
  <c r="AS579" i="20"/>
  <c r="AS551" i="20"/>
  <c r="AS524" i="20"/>
  <c r="AS489" i="20"/>
  <c r="AS457" i="20"/>
  <c r="AS441" i="20"/>
  <c r="AS417" i="20"/>
  <c r="AS377" i="20"/>
  <c r="AS353" i="20"/>
  <c r="AS329" i="20"/>
  <c r="AS313" i="20"/>
  <c r="AS273" i="20"/>
  <c r="AS249" i="20"/>
  <c r="AS217" i="20"/>
  <c r="AS185" i="20"/>
  <c r="AS153" i="20"/>
  <c r="AS2323" i="20"/>
  <c r="AS2273" i="20"/>
  <c r="AS2216" i="20"/>
  <c r="AS2153" i="20"/>
  <c r="AS2108" i="20"/>
  <c r="AS2059" i="20"/>
  <c r="AS2026" i="20"/>
  <c r="AS1993" i="20"/>
  <c r="AS1960" i="20"/>
  <c r="AS1922" i="20"/>
  <c r="AS1889" i="20"/>
  <c r="AS1860" i="20"/>
  <c r="AS1832" i="20"/>
  <c r="AS1803" i="20"/>
  <c r="AS1771" i="20"/>
  <c r="AS1743" i="20"/>
  <c r="AS1714" i="20"/>
  <c r="AS1685" i="20"/>
  <c r="AS1657" i="20"/>
  <c r="AS1631" i="20"/>
  <c r="AS1611" i="20"/>
  <c r="AS1585" i="20"/>
  <c r="AS1565" i="20"/>
  <c r="AS1539" i="20"/>
  <c r="AS1513" i="20"/>
  <c r="AS1493" i="20"/>
  <c r="AS1467" i="20"/>
  <c r="AS1448" i="20"/>
  <c r="AS1421" i="20"/>
  <c r="AS1395" i="20"/>
  <c r="AS1378" i="20"/>
  <c r="AS1357" i="20"/>
  <c r="AS1342" i="20"/>
  <c r="AS1324" i="20"/>
  <c r="AS1304" i="20"/>
  <c r="AS1291" i="20"/>
  <c r="AS1271" i="20"/>
  <c r="AS1256" i="20"/>
  <c r="AS1238" i="20"/>
  <c r="AS1220" i="20"/>
  <c r="AS1205" i="20"/>
  <c r="AS1187" i="20"/>
  <c r="AS1172" i="20"/>
  <c r="AS1155" i="20"/>
  <c r="AS1139" i="20"/>
  <c r="AS1126" i="20"/>
  <c r="AS1110" i="20"/>
  <c r="AS1097" i="20"/>
  <c r="AS1081" i="20"/>
  <c r="AS1024" i="20"/>
  <c r="AS1008" i="20"/>
  <c r="AS992" i="20"/>
  <c r="AS980" i="20"/>
  <c r="AS848" i="20"/>
  <c r="AS653" i="20"/>
  <c r="AS482" i="20"/>
  <c r="AS346" i="20"/>
  <c r="AS242" i="20"/>
  <c r="AS186" i="20"/>
  <c r="AS98" i="20"/>
  <c r="AS1052" i="20"/>
  <c r="AS809" i="20"/>
  <c r="AS688" i="20"/>
  <c r="AS588" i="20"/>
  <c r="AS481" i="20"/>
  <c r="AS385" i="20"/>
  <c r="AS289" i="20"/>
  <c r="AS193" i="20"/>
  <c r="AS2322" i="20"/>
  <c r="AS2259" i="20"/>
  <c r="AS2209" i="20"/>
  <c r="AS2152" i="20"/>
  <c r="AS2092" i="20"/>
  <c r="AS2058" i="20"/>
  <c r="AS2025" i="20"/>
  <c r="AS1992" i="20"/>
  <c r="AS1954" i="20"/>
  <c r="AS1921" i="20"/>
  <c r="AS1888" i="20"/>
  <c r="AS1859" i="20"/>
  <c r="AS1831" i="20"/>
  <c r="AS1799" i="20"/>
  <c r="AS1770" i="20"/>
  <c r="AS1741" i="20"/>
  <c r="AS1713" i="20"/>
  <c r="AS1684" i="20"/>
  <c r="AS1652" i="20"/>
  <c r="AS1629" i="20"/>
  <c r="AS1607" i="20"/>
  <c r="AS1584" i="20"/>
  <c r="AS1557" i="20"/>
  <c r="AS1538" i="20"/>
  <c r="AS1512" i="20"/>
  <c r="AS1492" i="20"/>
  <c r="AS1466" i="20"/>
  <c r="AS1440" i="20"/>
  <c r="AS1420" i="20"/>
  <c r="AS1394" i="20"/>
  <c r="AS1377" i="20"/>
  <c r="AS1356" i="20"/>
  <c r="AS1336" i="20"/>
  <c r="AS1323" i="20"/>
  <c r="AS1303" i="20"/>
  <c r="AS1288" i="20"/>
  <c r="AS1270" i="20"/>
  <c r="AS1252" i="20"/>
  <c r="AS1237" i="20"/>
  <c r="AS1219" i="20"/>
  <c r="AS1204" i="20"/>
  <c r="AS1184" i="20"/>
  <c r="AS1166" i="20"/>
  <c r="AS1153" i="20"/>
  <c r="AS1137" i="20"/>
  <c r="AS1125" i="20"/>
  <c r="AS1080" i="20"/>
  <c r="AS1036" i="20"/>
  <c r="AS1020" i="20"/>
  <c r="AS1007" i="20"/>
  <c r="AS991" i="20"/>
  <c r="AS979" i="20"/>
  <c r="AS963" i="20"/>
  <c r="AS947" i="20"/>
  <c r="AS934" i="20"/>
  <c r="AS846" i="20"/>
  <c r="AS726" i="20"/>
  <c r="AS615" i="20"/>
  <c r="AS515" i="20"/>
  <c r="AS393" i="20"/>
  <c r="AS281" i="20"/>
  <c r="AS177" i="20"/>
  <c r="AS2315" i="20"/>
  <c r="AS2258" i="20"/>
  <c r="AS2195" i="20"/>
  <c r="AS2145" i="20"/>
  <c r="AS2091" i="20"/>
  <c r="AS2057" i="20"/>
  <c r="AS2024" i="20"/>
  <c r="AS1986" i="20"/>
  <c r="AS1953" i="20"/>
  <c r="AS1920" i="20"/>
  <c r="AS1887" i="20"/>
  <c r="AS1858" i="20"/>
  <c r="AS1826" i="20"/>
  <c r="AS1797" i="20"/>
  <c r="AS1769" i="20"/>
  <c r="AS1740" i="20"/>
  <c r="AS1712" i="20"/>
  <c r="AS1680" i="20"/>
  <c r="AS1651" i="20"/>
  <c r="AS1625" i="20"/>
  <c r="AS1602" i="20"/>
  <c r="AS1579" i="20"/>
  <c r="AS1556" i="20"/>
  <c r="AS1533" i="20"/>
  <c r="AS1511" i="20"/>
  <c r="AS1484" i="20"/>
  <c r="AS1465" i="20"/>
  <c r="AS1439" i="20"/>
  <c r="AS1419" i="20"/>
  <c r="AS1393" i="20"/>
  <c r="AS1370" i="20"/>
  <c r="AS1355" i="20"/>
  <c r="AS1335" i="20"/>
  <c r="AS1320" i="20"/>
  <c r="AS1302" i="20"/>
  <c r="AS1284" i="20"/>
  <c r="AS1269" i="20"/>
  <c r="AS1251" i="20"/>
  <c r="AS1236" i="20"/>
  <c r="AS1216" i="20"/>
  <c r="AS1198" i="20"/>
  <c r="AS1183" i="20"/>
  <c r="AS1165" i="20"/>
  <c r="AS1152" i="20"/>
  <c r="AS1136" i="20"/>
  <c r="AS1120" i="20"/>
  <c r="AS1108" i="20"/>
  <c r="AS1092" i="20"/>
  <c r="AS1079" i="20"/>
  <c r="AS1063" i="20"/>
  <c r="AS1047" i="20"/>
  <c r="AS1035" i="20"/>
  <c r="AS1019" i="20"/>
  <c r="AS1006" i="20"/>
  <c r="AS990" i="20"/>
  <c r="AS974" i="20"/>
  <c r="AS961" i="20"/>
  <c r="AS945" i="20"/>
  <c r="AS933" i="20"/>
  <c r="AS917" i="20"/>
  <c r="AS2303" i="20"/>
  <c r="AS2251" i="20"/>
  <c r="AS2194" i="20"/>
  <c r="AS2131" i="20"/>
  <c r="AS2090" i="20"/>
  <c r="AS2047" i="20"/>
  <c r="AS2012" i="20"/>
  <c r="AS1976" i="20"/>
  <c r="AS1943" i="20"/>
  <c r="AS1908" i="20"/>
  <c r="AS1877" i="20"/>
  <c r="AS1849" i="20"/>
  <c r="AS1817" i="20"/>
  <c r="AS1788" i="20"/>
  <c r="AS1760" i="20"/>
  <c r="AS1731" i="20"/>
  <c r="AS1703" i="20"/>
  <c r="AS1671" i="20"/>
  <c r="AS1643" i="20"/>
  <c r="AS2300" i="20"/>
  <c r="AS2239" i="20"/>
  <c r="AS2187" i="20"/>
  <c r="AS2130" i="20"/>
  <c r="AS2079" i="20"/>
  <c r="AS2044" i="20"/>
  <c r="AS2008" i="20"/>
  <c r="AS1975" i="20"/>
  <c r="AS1940" i="20"/>
  <c r="AS1907" i="20"/>
  <c r="AS1876" i="20"/>
  <c r="AS1844" i="20"/>
  <c r="AS1816" i="20"/>
  <c r="AS1787" i="20"/>
  <c r="AS1759" i="20"/>
  <c r="AS1730" i="20"/>
  <c r="AS1698" i="20"/>
  <c r="AS1669" i="20"/>
  <c r="AS1642" i="20"/>
  <c r="AS1623" i="20"/>
  <c r="AS1596" i="20"/>
  <c r="AS1570" i="20"/>
  <c r="AS1624" i="20"/>
  <c r="AS1505" i="20"/>
  <c r="AS1410" i="20"/>
  <c r="AS1333" i="20"/>
  <c r="AS1262" i="20"/>
  <c r="AS1196" i="20"/>
  <c r="AS1134" i="20"/>
  <c r="AS1073" i="20"/>
  <c r="AS1016" i="20"/>
  <c r="AS956" i="20"/>
  <c r="AS900" i="20"/>
  <c r="AS860" i="20"/>
  <c r="AS830" i="20"/>
  <c r="AS796" i="20"/>
  <c r="AS760" i="20"/>
  <c r="AS733" i="20"/>
  <c r="AS704" i="20"/>
  <c r="AS678" i="20"/>
  <c r="AS657" i="20"/>
  <c r="AS631" i="20"/>
  <c r="AS605" i="20"/>
  <c r="AS584" i="20"/>
  <c r="AS558" i="20"/>
  <c r="AS532" i="20"/>
  <c r="AS511" i="20"/>
  <c r="AS487" i="20"/>
  <c r="AS464" i="20"/>
  <c r="AS446" i="20"/>
  <c r="AS423" i="20"/>
  <c r="AS400" i="20"/>
  <c r="AS382" i="20"/>
  <c r="AS359" i="20"/>
  <c r="AS336" i="20"/>
  <c r="AS318" i="20"/>
  <c r="AS295" i="20"/>
  <c r="AS272" i="20"/>
  <c r="AS254" i="20"/>
  <c r="AS231" i="20"/>
  <c r="AS208" i="20"/>
  <c r="AS190" i="20"/>
  <c r="AS167" i="20"/>
  <c r="AS145" i="20"/>
  <c r="AS129" i="20"/>
  <c r="AS113" i="20"/>
  <c r="AS97" i="20"/>
  <c r="AS81" i="20"/>
  <c r="AS65" i="20"/>
  <c r="AS49" i="20"/>
  <c r="AS33" i="20"/>
  <c r="AS17" i="20"/>
  <c r="AS577" i="20"/>
  <c r="AS504" i="20"/>
  <c r="AS463" i="20"/>
  <c r="AS422" i="20"/>
  <c r="AS376" i="20"/>
  <c r="AS335" i="20"/>
  <c r="AS312" i="20"/>
  <c r="AS271" i="20"/>
  <c r="AS230" i="20"/>
  <c r="AS184" i="20"/>
  <c r="AS144" i="20"/>
  <c r="AS112" i="20"/>
  <c r="AS96" i="20"/>
  <c r="AS64" i="20"/>
  <c r="AS32" i="20"/>
  <c r="AS1388" i="20"/>
  <c r="AS943" i="20"/>
  <c r="AS819" i="20"/>
  <c r="AS724" i="20"/>
  <c r="AS649" i="20"/>
  <c r="AS576" i="20"/>
  <c r="AS529" i="20"/>
  <c r="AS462" i="20"/>
  <c r="AS398" i="20"/>
  <c r="AS334" i="20"/>
  <c r="AS288" i="20"/>
  <c r="AS247" i="20"/>
  <c r="AS183" i="20"/>
  <c r="AS127" i="20"/>
  <c r="AS79" i="20"/>
  <c r="AS31" i="20"/>
  <c r="AS1369" i="20"/>
  <c r="AS1046" i="20"/>
  <c r="AS845" i="20"/>
  <c r="AS782" i="20"/>
  <c r="AS723" i="20"/>
  <c r="AS622" i="20"/>
  <c r="AS549" i="20"/>
  <c r="AS479" i="20"/>
  <c r="AS415" i="20"/>
  <c r="AS351" i="20"/>
  <c r="AS287" i="20"/>
  <c r="AS223" i="20"/>
  <c r="AS159" i="20"/>
  <c r="AS78" i="20"/>
  <c r="AS46" i="20"/>
  <c r="AS1551" i="20"/>
  <c r="AS1045" i="20"/>
  <c r="AS883" i="20"/>
  <c r="AS781" i="20"/>
  <c r="AS715" i="20"/>
  <c r="AS641" i="20"/>
  <c r="AS568" i="20"/>
  <c r="AS496" i="20"/>
  <c r="AS414" i="20"/>
  <c r="AS327" i="20"/>
  <c r="AS263" i="20"/>
  <c r="AS199" i="20"/>
  <c r="AS121" i="20"/>
  <c r="AS73" i="20"/>
  <c r="AS25" i="20"/>
  <c r="AS1437" i="20"/>
  <c r="AS1148" i="20"/>
  <c r="AS973" i="20"/>
  <c r="AS807" i="20"/>
  <c r="AS687" i="20"/>
  <c r="AS593" i="20"/>
  <c r="AS541" i="20"/>
  <c r="AS431" i="20"/>
  <c r="AS367" i="20"/>
  <c r="AS303" i="20"/>
  <c r="AS175" i="20"/>
  <c r="AS120" i="20"/>
  <c r="AS72" i="20"/>
  <c r="AS24" i="20"/>
  <c r="AS1433" i="20"/>
  <c r="AS1089" i="20"/>
  <c r="AS915" i="20"/>
  <c r="AS806" i="20"/>
  <c r="AS712" i="20"/>
  <c r="AS639" i="20"/>
  <c r="AS540" i="20"/>
  <c r="AS448" i="20"/>
  <c r="AS384" i="20"/>
  <c r="AS320" i="20"/>
  <c r="AS238" i="20"/>
  <c r="AS151" i="20"/>
  <c r="AS103" i="20"/>
  <c r="AS55" i="20"/>
  <c r="AS1506" i="20"/>
  <c r="AS960" i="20"/>
  <c r="AS870" i="20"/>
  <c r="AS769" i="20"/>
  <c r="AS685" i="20"/>
  <c r="AS559" i="20"/>
  <c r="AS488" i="20"/>
  <c r="AS406" i="20"/>
  <c r="AS342" i="20"/>
  <c r="AS255" i="20"/>
  <c r="AS168" i="20"/>
  <c r="AS102" i="20"/>
  <c r="AS70" i="20"/>
  <c r="AS1597" i="20"/>
  <c r="AS1483" i="20"/>
  <c r="AS1392" i="20"/>
  <c r="AS1316" i="20"/>
  <c r="AS1248" i="20"/>
  <c r="AS1182" i="20"/>
  <c r="AS1119" i="20"/>
  <c r="AS1062" i="20"/>
  <c r="AS1001" i="20"/>
  <c r="AS944" i="20"/>
  <c r="AS899" i="20"/>
  <c r="AS855" i="20"/>
  <c r="AS821" i="20"/>
  <c r="AS793" i="20"/>
  <c r="AS759" i="20"/>
  <c r="AS725" i="20"/>
  <c r="AS703" i="20"/>
  <c r="AS677" i="20"/>
  <c r="AS651" i="20"/>
  <c r="AS630" i="20"/>
  <c r="AS604" i="20"/>
  <c r="AS557" i="20"/>
  <c r="AS531" i="20"/>
  <c r="AS486" i="20"/>
  <c r="AS440" i="20"/>
  <c r="AS399" i="20"/>
  <c r="AS358" i="20"/>
  <c r="AS294" i="20"/>
  <c r="AS248" i="20"/>
  <c r="AS207" i="20"/>
  <c r="AS166" i="20"/>
  <c r="AS128" i="20"/>
  <c r="AS80" i="20"/>
  <c r="AS48" i="20"/>
  <c r="AS16" i="20"/>
  <c r="AS1247" i="20"/>
  <c r="AS888" i="20"/>
  <c r="AS784" i="20"/>
  <c r="AS696" i="20"/>
  <c r="AS623" i="20"/>
  <c r="AS550" i="20"/>
  <c r="AS480" i="20"/>
  <c r="AS416" i="20"/>
  <c r="AS352" i="20"/>
  <c r="AS270" i="20"/>
  <c r="AS206" i="20"/>
  <c r="AS143" i="20"/>
  <c r="AS95" i="20"/>
  <c r="AS47" i="20"/>
  <c r="AS1301" i="20"/>
  <c r="AS1107" i="20"/>
  <c r="AS887" i="20"/>
  <c r="AS817" i="20"/>
  <c r="AS748" i="20"/>
  <c r="AS669" i="20"/>
  <c r="AS575" i="20"/>
  <c r="AS502" i="20"/>
  <c r="AS438" i="20"/>
  <c r="AS374" i="20"/>
  <c r="AS310" i="20"/>
  <c r="AS246" i="20"/>
  <c r="AS142" i="20"/>
  <c r="AS110" i="20"/>
  <c r="AS30" i="20"/>
  <c r="AS1456" i="20"/>
  <c r="AS1163" i="20"/>
  <c r="AS988" i="20"/>
  <c r="AS844" i="20"/>
  <c r="AS745" i="20"/>
  <c r="AS668" i="20"/>
  <c r="AS548" i="20"/>
  <c r="AS478" i="20"/>
  <c r="AS391" i="20"/>
  <c r="AS304" i="20"/>
  <c r="AS240" i="20"/>
  <c r="AS176" i="20"/>
  <c r="AS105" i="20"/>
  <c r="AS57" i="20"/>
  <c r="AS9" i="20"/>
  <c r="AS1352" i="20"/>
  <c r="AS1091" i="20"/>
  <c r="AS872" i="20"/>
  <c r="AS772" i="20"/>
  <c r="AS640" i="20"/>
  <c r="AS567" i="20"/>
  <c r="AS495" i="20"/>
  <c r="AS390" i="20"/>
  <c r="AS326" i="20"/>
  <c r="AS262" i="20"/>
  <c r="AS152" i="20"/>
  <c r="AS104" i="20"/>
  <c r="AS56" i="20"/>
  <c r="AS1524" i="20"/>
  <c r="AS1029" i="20"/>
  <c r="AS871" i="20"/>
  <c r="AS771" i="20"/>
  <c r="AS686" i="20"/>
  <c r="AS613" i="20"/>
  <c r="AS494" i="20"/>
  <c r="AS430" i="20"/>
  <c r="AS366" i="20"/>
  <c r="AS279" i="20"/>
  <c r="AS174" i="20"/>
  <c r="AS119" i="20"/>
  <c r="AS71" i="20"/>
  <c r="AS23" i="20"/>
  <c r="AS1411" i="20"/>
  <c r="AS1017" i="20"/>
  <c r="AS832" i="20"/>
  <c r="AS734" i="20"/>
  <c r="AS632" i="20"/>
  <c r="AS512" i="20"/>
  <c r="AS424" i="20"/>
  <c r="AS319" i="20"/>
  <c r="AS232" i="20"/>
  <c r="AS118" i="20"/>
  <c r="AS54" i="20"/>
  <c r="AS1578" i="20"/>
  <c r="AS1479" i="20"/>
  <c r="AS1315" i="20"/>
  <c r="AS1176" i="20"/>
  <c r="AS1118" i="20"/>
  <c r="AS1061" i="20"/>
  <c r="AS1000" i="20"/>
  <c r="AS854" i="20"/>
  <c r="AS757" i="20"/>
  <c r="AS676" i="20"/>
  <c r="AS603" i="20"/>
  <c r="AS503" i="20"/>
  <c r="AS439" i="20"/>
  <c r="AS375" i="20"/>
  <c r="AS311" i="20"/>
  <c r="AS224" i="20"/>
  <c r="AS160" i="20"/>
  <c r="AS111" i="20"/>
  <c r="AS63" i="20"/>
  <c r="AS15" i="20"/>
  <c r="AS1230" i="20"/>
  <c r="AS928" i="20"/>
  <c r="AS695" i="20"/>
  <c r="AS596" i="20"/>
  <c r="AS523" i="20"/>
  <c r="AS456" i="20"/>
  <c r="AS392" i="20"/>
  <c r="AS328" i="20"/>
  <c r="AS264" i="20"/>
  <c r="AS200" i="20"/>
  <c r="AS126" i="20"/>
  <c r="AS94" i="20"/>
  <c r="AS62" i="20"/>
  <c r="AS14" i="20"/>
  <c r="AS1368" i="20"/>
  <c r="AS1300" i="20"/>
  <c r="AS1102" i="20"/>
  <c r="AS927" i="20"/>
  <c r="AS808" i="20"/>
  <c r="AS694" i="20"/>
  <c r="AS595" i="20"/>
  <c r="AS521" i="20"/>
  <c r="AS455" i="20"/>
  <c r="AS368" i="20"/>
  <c r="AS286" i="20"/>
  <c r="AS222" i="20"/>
  <c r="AS158" i="20"/>
  <c r="AS89" i="20"/>
  <c r="AS41" i="20"/>
  <c r="AS1529" i="20"/>
  <c r="AS1033" i="20"/>
  <c r="AS916" i="20"/>
  <c r="AS843" i="20"/>
  <c r="AS713" i="20"/>
  <c r="AS614" i="20"/>
  <c r="AS520" i="20"/>
  <c r="AS408" i="20"/>
  <c r="AS344" i="20"/>
  <c r="AS280" i="20"/>
  <c r="AS198" i="20"/>
  <c r="AS136" i="20"/>
  <c r="AS88" i="20"/>
  <c r="AS40" i="20"/>
  <c r="AS1348" i="20"/>
  <c r="AS1147" i="20"/>
  <c r="AS972" i="20"/>
  <c r="AS833" i="20"/>
  <c r="AS735" i="20"/>
  <c r="AS660" i="20"/>
  <c r="AS566" i="20"/>
  <c r="AS471" i="20"/>
  <c r="AS407" i="20"/>
  <c r="AS343" i="20"/>
  <c r="AS302" i="20"/>
  <c r="AS192" i="20"/>
  <c r="AS135" i="20"/>
  <c r="AS87" i="20"/>
  <c r="AS39" i="20"/>
  <c r="AS1334" i="20"/>
  <c r="AS1075" i="20"/>
  <c r="AS901" i="20"/>
  <c r="AS797" i="20"/>
  <c r="AS705" i="20"/>
  <c r="AS612" i="20"/>
  <c r="AS539" i="20"/>
  <c r="AS447" i="20"/>
  <c r="AS360" i="20"/>
  <c r="AS296" i="20"/>
  <c r="AS191" i="20"/>
  <c r="AS134" i="20"/>
  <c r="AS86" i="20"/>
  <c r="AS6" i="20"/>
  <c r="AS1552" i="20"/>
  <c r="AS1460" i="20"/>
  <c r="AS1164" i="20"/>
  <c r="AS989" i="20"/>
  <c r="AS648" i="20"/>
  <c r="AS182" i="20"/>
  <c r="AS1229" i="20"/>
  <c r="AS621" i="20"/>
  <c r="AS350" i="20"/>
  <c r="AS137" i="20"/>
  <c r="AS1283" i="20"/>
  <c r="AS744" i="20"/>
  <c r="AS472" i="20"/>
  <c r="AS239" i="20"/>
  <c r="AS8" i="20"/>
  <c r="AS1214" i="20"/>
  <c r="AS587" i="20"/>
  <c r="AS256" i="20"/>
  <c r="AS7" i="20"/>
  <c r="AS1197" i="20"/>
  <c r="AS659" i="20"/>
  <c r="AS383" i="20"/>
  <c r="AS150" i="20"/>
  <c r="AS432" i="20"/>
  <c r="AS1215" i="20"/>
  <c r="AS667" i="20"/>
  <c r="AS454" i="20"/>
  <c r="AS216" i="20"/>
  <c r="AS1280" i="20"/>
  <c r="AS513" i="20"/>
  <c r="AS215" i="20"/>
  <c r="AS1268" i="20"/>
  <c r="AS585" i="20"/>
  <c r="AS278" i="20"/>
  <c r="AS22" i="20"/>
  <c r="AS1135" i="20"/>
  <c r="AS470" i="20"/>
  <c r="AS214" i="20"/>
  <c r="AS38" i="20"/>
  <c r="AS2" i="20"/>
  <c r="AW3" i="22" l="1"/>
  <c r="AW6" i="22"/>
  <c r="AW7" i="22"/>
  <c r="AW8" i="22"/>
  <c r="AW9" i="22"/>
  <c r="AW10" i="22"/>
  <c r="AW2" i="22"/>
  <c r="AW11" i="22"/>
  <c r="AW4" i="22"/>
  <c r="AW12" i="22"/>
  <c r="AW5" i="22"/>
  <c r="AW13" i="22"/>
  <c r="T3" i="24" a="1"/>
  <c r="T8" i="24"/>
  <c r="T72" i="24"/>
  <c r="T37" i="24"/>
  <c r="V8" i="24"/>
  <c r="V72" i="24"/>
  <c r="V37" i="24"/>
  <c r="Y37" i="24"/>
  <c r="T13" i="24"/>
  <c r="T25" i="24"/>
  <c r="T78" i="24"/>
  <c r="V13" i="24"/>
  <c r="V25" i="24"/>
  <c r="V78" i="24"/>
  <c r="W78" i="24"/>
  <c r="T86" i="24"/>
  <c r="V86" i="24"/>
  <c r="W86" i="24"/>
  <c r="T38" i="24"/>
  <c r="V38" i="24"/>
  <c r="W38" i="24"/>
  <c r="T9" i="24"/>
  <c r="T14" i="24"/>
  <c r="T53" i="24"/>
  <c r="V9" i="24"/>
  <c r="V14" i="24"/>
  <c r="V53" i="24"/>
  <c r="Y53" i="24"/>
  <c r="T40" i="24"/>
  <c r="T22" i="24"/>
  <c r="V40" i="24"/>
  <c r="V22" i="24"/>
  <c r="X22" i="24"/>
  <c r="T47" i="24"/>
  <c r="V47" i="24"/>
  <c r="U47" i="24"/>
  <c r="T61" i="24"/>
  <c r="V61" i="24"/>
  <c r="Y61" i="24"/>
  <c r="T48" i="24"/>
  <c r="T73" i="24"/>
  <c r="V48" i="24"/>
  <c r="V73" i="24"/>
  <c r="Y73" i="24"/>
  <c r="T39" i="24"/>
  <c r="V39" i="24"/>
  <c r="U39" i="24"/>
  <c r="T64" i="24"/>
  <c r="T89" i="24"/>
  <c r="V64" i="24"/>
  <c r="V89" i="24"/>
  <c r="U89" i="24"/>
  <c r="T15" i="24"/>
  <c r="T54" i="24"/>
  <c r="V15" i="24"/>
  <c r="V54" i="24"/>
  <c r="W54" i="24"/>
  <c r="T79" i="24"/>
  <c r="V79" i="24"/>
  <c r="U79" i="24"/>
  <c r="T5" i="24"/>
  <c r="T30" i="24"/>
  <c r="V5" i="24"/>
  <c r="V30" i="24"/>
  <c r="U30" i="24"/>
  <c r="T55" i="24"/>
  <c r="V55" i="24"/>
  <c r="U55" i="24"/>
  <c r="T80" i="24"/>
  <c r="T33" i="24"/>
  <c r="T23" i="24"/>
  <c r="V80" i="24"/>
  <c r="V33" i="24"/>
  <c r="V23" i="24"/>
  <c r="X23" i="24"/>
  <c r="T62" i="24"/>
  <c r="V62" i="24"/>
  <c r="W62" i="24"/>
  <c r="T87" i="24"/>
  <c r="V87" i="24"/>
  <c r="U87" i="24"/>
  <c r="T24" i="24"/>
  <c r="T49" i="24"/>
  <c r="V24" i="24"/>
  <c r="V49" i="24"/>
  <c r="Y49" i="24"/>
  <c r="T63" i="24"/>
  <c r="V63" i="24"/>
  <c r="U63" i="24"/>
  <c r="T77" i="24"/>
  <c r="V77" i="24"/>
  <c r="Y77" i="24"/>
  <c r="T88" i="24"/>
  <c r="V88" i="24"/>
  <c r="U88" i="24"/>
  <c r="T29" i="24"/>
  <c r="T65" i="24"/>
  <c r="V29" i="24"/>
  <c r="V65" i="24"/>
  <c r="Y65" i="24"/>
  <c r="T93" i="24"/>
  <c r="V93" i="24"/>
  <c r="U93" i="24"/>
  <c r="T16" i="24"/>
  <c r="V16" i="24"/>
  <c r="X16" i="24"/>
  <c r="T41" i="24"/>
  <c r="V41" i="24"/>
  <c r="Y41" i="24"/>
  <c r="T69" i="24"/>
  <c r="V69" i="24"/>
  <c r="Y69" i="24"/>
  <c r="T6" i="24"/>
  <c r="T17" i="24"/>
  <c r="V6" i="24"/>
  <c r="V17" i="24"/>
  <c r="U17" i="24"/>
  <c r="T31" i="24"/>
  <c r="V31" i="24"/>
  <c r="W31" i="24"/>
  <c r="T45" i="24"/>
  <c r="V45" i="24"/>
  <c r="Y45" i="24"/>
  <c r="T56" i="24"/>
  <c r="T70" i="24"/>
  <c r="V56" i="24"/>
  <c r="V70" i="24"/>
  <c r="W70" i="24"/>
  <c r="T81" i="24"/>
  <c r="V81" i="24"/>
  <c r="Y81" i="24"/>
  <c r="T7" i="24"/>
  <c r="T21" i="24"/>
  <c r="T32" i="24"/>
  <c r="V7" i="24"/>
  <c r="V21" i="24"/>
  <c r="V32" i="24"/>
  <c r="X32" i="24"/>
  <c r="T46" i="24"/>
  <c r="V46" i="24"/>
  <c r="W46" i="24"/>
  <c r="T57" i="24"/>
  <c r="V57" i="24"/>
  <c r="Y57" i="24"/>
  <c r="T71" i="24"/>
  <c r="V71" i="24"/>
  <c r="U71" i="24"/>
  <c r="T85" i="24"/>
  <c r="V85" i="24"/>
  <c r="Y85" i="24"/>
  <c r="T10" i="24"/>
  <c r="T50" i="24"/>
  <c r="V10" i="24"/>
  <c r="V50" i="24"/>
  <c r="W50" i="24"/>
  <c r="T74" i="24"/>
  <c r="V74" i="24"/>
  <c r="W74" i="24"/>
  <c r="T90" i="24"/>
  <c r="V90" i="24"/>
  <c r="Y90" i="24"/>
  <c r="T18" i="24"/>
  <c r="T34" i="24"/>
  <c r="V18" i="24"/>
  <c r="V34" i="24"/>
  <c r="W34" i="24"/>
  <c r="T66" i="24"/>
  <c r="V66" i="24"/>
  <c r="W66" i="24"/>
  <c r="T3" i="24"/>
  <c r="V3" i="24"/>
  <c r="Y3" i="24"/>
  <c r="T11" i="24"/>
  <c r="T19" i="24"/>
  <c r="V11" i="24"/>
  <c r="V19" i="24"/>
  <c r="W19" i="24"/>
  <c r="T27" i="24"/>
  <c r="T35" i="24"/>
  <c r="V27" i="24"/>
  <c r="V35" i="24"/>
  <c r="U35" i="24"/>
  <c r="T43" i="24"/>
  <c r="V43" i="24"/>
  <c r="U43" i="24"/>
  <c r="T51" i="24"/>
  <c r="V51" i="24"/>
  <c r="U51" i="24"/>
  <c r="T59" i="24"/>
  <c r="V59" i="24"/>
  <c r="U59" i="24"/>
  <c r="T67" i="24"/>
  <c r="V67" i="24"/>
  <c r="U67" i="24"/>
  <c r="T75" i="24"/>
  <c r="V75" i="24"/>
  <c r="U75" i="24"/>
  <c r="T83" i="24"/>
  <c r="V83" i="24"/>
  <c r="U83" i="24"/>
  <c r="T91" i="24"/>
  <c r="V91" i="24"/>
  <c r="W91" i="24"/>
  <c r="T26" i="24"/>
  <c r="V26" i="24"/>
  <c r="Y26" i="24"/>
  <c r="T42" i="24"/>
  <c r="V42" i="24"/>
  <c r="W42" i="24"/>
  <c r="T58" i="24"/>
  <c r="V58" i="24"/>
  <c r="W58" i="24"/>
  <c r="T82" i="24"/>
  <c r="V82" i="24"/>
  <c r="W82" i="24"/>
  <c r="T4" i="24"/>
  <c r="V4" i="24"/>
  <c r="U4" i="24"/>
  <c r="W4" i="24"/>
  <c r="T12" i="24"/>
  <c r="T20" i="24"/>
  <c r="T28" i="24"/>
  <c r="V12" i="24"/>
  <c r="V20" i="24"/>
  <c r="V28" i="24"/>
  <c r="W28" i="24"/>
  <c r="T36" i="24"/>
  <c r="T44" i="24"/>
  <c r="T52" i="24"/>
  <c r="T60" i="24"/>
  <c r="T68" i="24"/>
  <c r="T76" i="24"/>
  <c r="T84" i="24"/>
  <c r="T92" i="24"/>
  <c r="V36" i="24"/>
  <c r="V44" i="24"/>
  <c r="V52" i="24"/>
  <c r="V60" i="24"/>
  <c r="V68" i="24"/>
  <c r="V76" i="24"/>
  <c r="V84" i="24"/>
  <c r="V92" i="24"/>
  <c r="U92" i="24"/>
  <c r="X85" i="24"/>
  <c r="X81" i="24"/>
  <c r="X77" i="24"/>
  <c r="X73" i="24"/>
  <c r="X69" i="24"/>
  <c r="X65" i="24"/>
  <c r="X61" i="24"/>
  <c r="X57" i="24"/>
  <c r="X53" i="24"/>
  <c r="X49" i="24"/>
  <c r="X45" i="24"/>
  <c r="X41" i="24"/>
  <c r="X37" i="24"/>
  <c r="Y33" i="24"/>
  <c r="W32" i="24"/>
  <c r="Y29" i="24"/>
  <c r="X26" i="24"/>
  <c r="U25" i="24"/>
  <c r="W23" i="24"/>
  <c r="W22" i="24"/>
  <c r="U21" i="24"/>
  <c r="Y18" i="24"/>
  <c r="W16" i="24"/>
  <c r="U14" i="24"/>
  <c r="Y13" i="24"/>
  <c r="U12" i="24"/>
  <c r="Y11" i="24"/>
  <c r="U10" i="24"/>
  <c r="Y9" i="24"/>
  <c r="U8" i="24"/>
  <c r="Y7" i="24"/>
  <c r="U6" i="24"/>
  <c r="U86" i="24"/>
  <c r="W85" i="24"/>
  <c r="Y84" i="24"/>
  <c r="U82" i="24"/>
  <c r="W81" i="24"/>
  <c r="Y80" i="24"/>
  <c r="U78" i="24"/>
  <c r="W77" i="24"/>
  <c r="Y76" i="24"/>
  <c r="U74" i="24"/>
  <c r="W73" i="24"/>
  <c r="Y72" i="24"/>
  <c r="U70" i="24"/>
  <c r="W69" i="24"/>
  <c r="Y68" i="24"/>
  <c r="U66" i="24"/>
  <c r="W65" i="24"/>
  <c r="Y64" i="24"/>
  <c r="U62" i="24"/>
  <c r="W61" i="24"/>
  <c r="Y60" i="24"/>
  <c r="U58" i="24"/>
  <c r="W57" i="24"/>
  <c r="Y56" i="24"/>
  <c r="U54" i="24"/>
  <c r="W53" i="24"/>
  <c r="Y52" i="24"/>
  <c r="U50" i="24"/>
  <c r="W49" i="24"/>
  <c r="Y48" i="24"/>
  <c r="U46" i="24"/>
  <c r="W45" i="24"/>
  <c r="Y44" i="24"/>
  <c r="U42" i="24"/>
  <c r="W41" i="24"/>
  <c r="Y40" i="24"/>
  <c r="U38" i="24"/>
  <c r="W37" i="24"/>
  <c r="Y36" i="24"/>
  <c r="U34" i="24"/>
  <c r="X33" i="24"/>
  <c r="U31" i="24"/>
  <c r="X29" i="24"/>
  <c r="U28" i="24"/>
  <c r="W26" i="24"/>
  <c r="Y24" i="24"/>
  <c r="U19" i="24"/>
  <c r="X18" i="24"/>
  <c r="Y15" i="24"/>
  <c r="X13" i="24"/>
  <c r="X11" i="24"/>
  <c r="X9" i="24"/>
  <c r="X7" i="24"/>
  <c r="Y5" i="24"/>
  <c r="X84" i="24"/>
  <c r="X93" i="24"/>
  <c r="X92" i="24"/>
  <c r="X91" i="24"/>
  <c r="W90" i="24"/>
  <c r="X89" i="24"/>
  <c r="X88" i="24"/>
  <c r="X87" i="24"/>
  <c r="Y92" i="24"/>
  <c r="U90" i="24"/>
  <c r="Y79" i="24"/>
  <c r="X75" i="24"/>
  <c r="U73" i="24"/>
  <c r="W71" i="24"/>
  <c r="X64" i="24"/>
  <c r="Y62" i="24"/>
  <c r="W60" i="24"/>
  <c r="X58" i="24"/>
  <c r="U52" i="24"/>
  <c r="Y47" i="24"/>
  <c r="X43" i="24"/>
  <c r="U41" i="24"/>
  <c r="W39" i="24"/>
  <c r="Y27" i="24"/>
  <c r="W17" i="24"/>
  <c r="U13" i="24"/>
  <c r="Y12" i="24"/>
  <c r="W9" i="24"/>
  <c r="X6" i="24"/>
  <c r="W3" i="24"/>
  <c r="X12" i="24"/>
  <c r="W6" i="24"/>
  <c r="U22" i="24"/>
  <c r="X21" i="24"/>
  <c r="U53" i="24"/>
  <c r="Y42" i="24"/>
  <c r="Y28" i="24"/>
  <c r="Y23" i="24"/>
  <c r="W20" i="24"/>
  <c r="W11" i="24"/>
  <c r="X8" i="24"/>
  <c r="W5" i="24"/>
  <c r="U57" i="24"/>
  <c r="Y32" i="24"/>
  <c r="U27" i="24"/>
  <c r="U18" i="24"/>
  <c r="W8" i="24"/>
  <c r="U32" i="24"/>
  <c r="W29" i="24"/>
  <c r="Y25" i="24"/>
  <c r="U20" i="24"/>
  <c r="U11" i="24"/>
  <c r="Y10" i="24"/>
  <c r="Y4" i="24"/>
  <c r="X67" i="24"/>
  <c r="Y54" i="24"/>
  <c r="X30" i="24"/>
  <c r="X25" i="24"/>
  <c r="X15" i="24"/>
  <c r="W13" i="24"/>
  <c r="Y43" i="24"/>
  <c r="X39" i="24"/>
  <c r="W30" i="24"/>
  <c r="X19" i="24"/>
  <c r="Y93" i="24"/>
  <c r="W92" i="24"/>
  <c r="U91" i="24"/>
  <c r="X79" i="24"/>
  <c r="U77" i="24"/>
  <c r="W75" i="24"/>
  <c r="X68" i="24"/>
  <c r="Y66" i="24"/>
  <c r="W64" i="24"/>
  <c r="X62" i="24"/>
  <c r="U56" i="24"/>
  <c r="Y51" i="24"/>
  <c r="X47" i="24"/>
  <c r="U45" i="24"/>
  <c r="W43" i="24"/>
  <c r="X36" i="24"/>
  <c r="Y34" i="24"/>
  <c r="X27" i="24"/>
  <c r="U26" i="24"/>
  <c r="Y22" i="24"/>
  <c r="Y21" i="24"/>
  <c r="Y20" i="24"/>
  <c r="U15" i="24"/>
  <c r="Y38" i="24"/>
  <c r="W33" i="24"/>
  <c r="X20" i="24"/>
  <c r="W18" i="24"/>
  <c r="W12" i="24"/>
  <c r="U9" i="24"/>
  <c r="X55" i="24"/>
  <c r="W51" i="24"/>
  <c r="X38" i="24"/>
  <c r="Y14" i="24"/>
  <c r="Y35" i="24"/>
  <c r="Y30" i="24"/>
  <c r="W14" i="24"/>
  <c r="U5" i="24"/>
  <c r="X50" i="24"/>
  <c r="X4" i="24"/>
  <c r="W25" i="24"/>
  <c r="W10" i="24"/>
  <c r="U7" i="24"/>
  <c r="W93" i="24"/>
  <c r="Y86" i="24"/>
  <c r="U85" i="24"/>
  <c r="U81" i="24"/>
  <c r="W79" i="24"/>
  <c r="X72" i="24"/>
  <c r="Y70" i="24"/>
  <c r="W68" i="24"/>
  <c r="X66" i="24"/>
  <c r="U60" i="24"/>
  <c r="Y55" i="24"/>
  <c r="X51" i="24"/>
  <c r="U49" i="24"/>
  <c r="W47" i="24"/>
  <c r="X40" i="24"/>
  <c r="W36" i="24"/>
  <c r="X34" i="24"/>
  <c r="W27" i="24"/>
  <c r="Y8" i="24"/>
  <c r="X5" i="24"/>
  <c r="U3" i="24"/>
  <c r="Y59" i="24"/>
  <c r="X44" i="24"/>
  <c r="W40" i="24"/>
  <c r="W21" i="24"/>
  <c r="Y16" i="24"/>
  <c r="U36" i="24"/>
  <c r="U33" i="24"/>
  <c r="X28" i="24"/>
  <c r="U23" i="24"/>
  <c r="X14" i="24"/>
  <c r="X56" i="24"/>
  <c r="U44" i="24"/>
  <c r="X10" i="24"/>
  <c r="W56" i="24"/>
  <c r="Y87" i="24"/>
  <c r="X86" i="24"/>
  <c r="W84" i="24"/>
  <c r="X76" i="24"/>
  <c r="Y74" i="24"/>
  <c r="W72" i="24"/>
  <c r="X70" i="24"/>
  <c r="U64" i="24"/>
  <c r="X24" i="24"/>
  <c r="Y39" i="24"/>
  <c r="Y17" i="24"/>
  <c r="W35" i="24"/>
  <c r="Y6" i="24"/>
  <c r="Y88" i="24"/>
  <c r="W87" i="24"/>
  <c r="Y83" i="24"/>
  <c r="X80" i="24"/>
  <c r="Y78" i="24"/>
  <c r="W76" i="24"/>
  <c r="X74" i="24"/>
  <c r="U68" i="24"/>
  <c r="Y63" i="24"/>
  <c r="X59" i="24"/>
  <c r="W55" i="24"/>
  <c r="X48" i="24"/>
  <c r="Y46" i="24"/>
  <c r="W44" i="24"/>
  <c r="X42" i="24"/>
  <c r="U16" i="24"/>
  <c r="Y31" i="24"/>
  <c r="U65" i="24"/>
  <c r="X35" i="24"/>
  <c r="Y19" i="24"/>
  <c r="W15" i="24"/>
  <c r="Y89" i="24"/>
  <c r="W88" i="24"/>
  <c r="U84" i="24"/>
  <c r="X83" i="24"/>
  <c r="W80" i="24"/>
  <c r="X78" i="24"/>
  <c r="U72" i="24"/>
  <c r="Y67" i="24"/>
  <c r="X63" i="24"/>
  <c r="U61" i="24"/>
  <c r="W59" i="24"/>
  <c r="X52" i="24"/>
  <c r="Y50" i="24"/>
  <c r="W48" i="24"/>
  <c r="X46" i="24"/>
  <c r="U40" i="24"/>
  <c r="W24" i="24"/>
  <c r="W7" i="24"/>
  <c r="W52" i="24"/>
  <c r="X31" i="24"/>
  <c r="X54" i="24"/>
  <c r="U29" i="24"/>
  <c r="X3" i="24"/>
  <c r="X90" i="24"/>
  <c r="W89" i="24"/>
  <c r="W83" i="24"/>
  <c r="Y82" i="24"/>
  <c r="U76" i="24"/>
  <c r="Y71" i="24"/>
  <c r="W63" i="24"/>
  <c r="U37" i="24"/>
  <c r="Y91" i="24"/>
  <c r="X82" i="24"/>
  <c r="U80" i="24"/>
  <c r="Y75" i="24"/>
  <c r="X71" i="24"/>
  <c r="U69" i="24"/>
  <c r="W67" i="24"/>
  <c r="X60" i="24"/>
  <c r="Y58" i="24"/>
  <c r="U48" i="24"/>
  <c r="U24" i="24"/>
  <c r="X17" i="24"/>
  <c r="T3" i="23" a="1"/>
  <c r="T18" i="23" l="1"/>
  <c r="T82" i="23"/>
  <c r="T51" i="23"/>
  <c r="T20" i="23"/>
  <c r="T84" i="23"/>
  <c r="T53" i="23"/>
  <c r="T22" i="23"/>
  <c r="T86" i="23"/>
  <c r="T55" i="23"/>
  <c r="T32" i="23"/>
  <c r="T9" i="23"/>
  <c r="T73" i="23"/>
  <c r="T34" i="23"/>
  <c r="T3" i="23"/>
  <c r="T67" i="23"/>
  <c r="T5" i="23"/>
  <c r="T38" i="23"/>
  <c r="T7" i="23"/>
  <c r="T71" i="23"/>
  <c r="T25" i="23"/>
  <c r="T89" i="23"/>
  <c r="T75" i="23"/>
  <c r="T13" i="23"/>
  <c r="T46" i="23"/>
  <c r="T79" i="23"/>
  <c r="T56" i="23"/>
  <c r="T26" i="23"/>
  <c r="T90" i="23"/>
  <c r="T59" i="23"/>
  <c r="T28" i="23"/>
  <c r="T92" i="23"/>
  <c r="T61" i="23"/>
  <c r="T30" i="23"/>
  <c r="T94" i="23"/>
  <c r="T63" i="23"/>
  <c r="T40" i="23"/>
  <c r="T17" i="23"/>
  <c r="T81" i="23"/>
  <c r="T36" i="23"/>
  <c r="T48" i="23"/>
  <c r="T42" i="23"/>
  <c r="T77" i="23"/>
  <c r="T69" i="23"/>
  <c r="T11" i="23"/>
  <c r="T44" i="23"/>
  <c r="T15" i="23"/>
  <c r="T33" i="23"/>
  <c r="T10" i="23"/>
  <c r="T43" i="23"/>
  <c r="T76" i="23"/>
  <c r="T14" i="23"/>
  <c r="T47" i="23"/>
  <c r="T88" i="23"/>
  <c r="T50" i="23"/>
  <c r="T83" i="23"/>
  <c r="T21" i="23"/>
  <c r="T54" i="23"/>
  <c r="T87" i="23"/>
  <c r="T41" i="23"/>
  <c r="T58" i="23"/>
  <c r="T91" i="23"/>
  <c r="T29" i="23"/>
  <c r="T62" i="23"/>
  <c r="T8" i="23"/>
  <c r="T49" i="23"/>
  <c r="T66" i="23"/>
  <c r="T4" i="23"/>
  <c r="T70" i="23"/>
  <c r="T16" i="23"/>
  <c r="T57" i="23"/>
  <c r="T74" i="23"/>
  <c r="T45" i="23"/>
  <c r="T78" i="23"/>
  <c r="T24" i="23"/>
  <c r="T65" i="23"/>
  <c r="T85" i="23"/>
  <c r="T64" i="23"/>
  <c r="T27" i="23"/>
  <c r="T31" i="23"/>
  <c r="T35" i="23"/>
  <c r="T6" i="23"/>
  <c r="T80" i="23"/>
  <c r="T37" i="23"/>
  <c r="T12" i="23"/>
  <c r="T19" i="23"/>
  <c r="T52" i="23"/>
  <c r="T23" i="23"/>
  <c r="T60" i="23"/>
  <c r="T72" i="23"/>
  <c r="T68" i="23"/>
  <c r="T93" i="23"/>
  <c r="T39" i="23"/>
  <c r="W18" i="23"/>
  <c r="U18" i="23"/>
  <c r="X18" i="23"/>
  <c r="Y18" i="23"/>
  <c r="V18" i="23"/>
  <c r="Y55" i="23"/>
  <c r="X55" i="23"/>
  <c r="W55" i="23"/>
  <c r="U55" i="23"/>
  <c r="V55" i="23"/>
  <c r="Y38" i="23"/>
  <c r="X38" i="23"/>
  <c r="U38" i="23"/>
  <c r="W38" i="23"/>
  <c r="V38" i="23"/>
  <c r="U79" i="23"/>
  <c r="Y79" i="23"/>
  <c r="X79" i="23"/>
  <c r="W79" i="23"/>
  <c r="V79" i="23"/>
  <c r="Y30" i="23"/>
  <c r="X30" i="23"/>
  <c r="W30" i="23"/>
  <c r="U30" i="23"/>
  <c r="V30" i="23"/>
  <c r="Y42" i="23"/>
  <c r="W42" i="23"/>
  <c r="X42" i="23"/>
  <c r="U42" i="23"/>
  <c r="V42" i="23"/>
  <c r="Y43" i="23"/>
  <c r="X43" i="23"/>
  <c r="W43" i="23"/>
  <c r="U43" i="23"/>
  <c r="V43" i="23"/>
  <c r="X54" i="23"/>
  <c r="Y54" i="23"/>
  <c r="U54" i="23"/>
  <c r="W54" i="23"/>
  <c r="V54" i="23"/>
  <c r="U49" i="23"/>
  <c r="Y49" i="23"/>
  <c r="X49" i="23"/>
  <c r="W49" i="23"/>
  <c r="V49" i="23"/>
  <c r="W78" i="23"/>
  <c r="U78" i="23"/>
  <c r="X78" i="23"/>
  <c r="Y78" i="23"/>
  <c r="V78" i="23"/>
  <c r="Y6" i="23"/>
  <c r="X6" i="23"/>
  <c r="W6" i="23"/>
  <c r="U6" i="23"/>
  <c r="V6" i="23"/>
  <c r="X72" i="23"/>
  <c r="Y72" i="23"/>
  <c r="U72" i="23"/>
  <c r="W72" i="23"/>
  <c r="V72" i="23"/>
  <c r="W82" i="23"/>
  <c r="U82" i="23"/>
  <c r="X82" i="23"/>
  <c r="Y82" i="23"/>
  <c r="V82" i="23"/>
  <c r="U32" i="23"/>
  <c r="W32" i="23"/>
  <c r="X32" i="23"/>
  <c r="Y32" i="23"/>
  <c r="V32" i="23"/>
  <c r="X7" i="23"/>
  <c r="Y7" i="23"/>
  <c r="U7" i="23"/>
  <c r="W7" i="23"/>
  <c r="V7" i="23"/>
  <c r="X56" i="23"/>
  <c r="Y56" i="23"/>
  <c r="W56" i="23"/>
  <c r="U56" i="23"/>
  <c r="V56" i="23"/>
  <c r="V94" i="23"/>
  <c r="U77" i="23"/>
  <c r="W77" i="23"/>
  <c r="X77" i="23"/>
  <c r="Y77" i="23"/>
  <c r="V77" i="23"/>
  <c r="W76" i="23"/>
  <c r="Y76" i="23"/>
  <c r="X76" i="23"/>
  <c r="U76" i="23"/>
  <c r="V76" i="23"/>
  <c r="W87" i="23"/>
  <c r="U87" i="23"/>
  <c r="X87" i="23"/>
  <c r="Y87" i="23"/>
  <c r="V87" i="23"/>
  <c r="Y66" i="23"/>
  <c r="X66" i="23"/>
  <c r="U66" i="23"/>
  <c r="W66" i="23"/>
  <c r="V66" i="23"/>
  <c r="W24" i="23"/>
  <c r="U24" i="23"/>
  <c r="X24" i="23"/>
  <c r="Y24" i="23"/>
  <c r="V24" i="23"/>
  <c r="Y80" i="23"/>
  <c r="X80" i="23"/>
  <c r="U80" i="23"/>
  <c r="W80" i="23"/>
  <c r="V80" i="23"/>
  <c r="W68" i="23"/>
  <c r="U68" i="23"/>
  <c r="X68" i="23"/>
  <c r="Y68" i="23"/>
  <c r="V68" i="23"/>
  <c r="Y51" i="23"/>
  <c r="X51" i="23"/>
  <c r="W51" i="23"/>
  <c r="U51" i="23"/>
  <c r="V51" i="23"/>
  <c r="U9" i="23"/>
  <c r="W9" i="23"/>
  <c r="Y9" i="23"/>
  <c r="X9" i="23"/>
  <c r="V9" i="23"/>
  <c r="X71" i="23"/>
  <c r="U71" i="23"/>
  <c r="Y71" i="23"/>
  <c r="W71" i="23"/>
  <c r="V71" i="23"/>
  <c r="Y26" i="23"/>
  <c r="X26" i="23"/>
  <c r="U26" i="23"/>
  <c r="W26" i="23"/>
  <c r="V26" i="23"/>
  <c r="U63" i="23"/>
  <c r="Y63" i="23"/>
  <c r="X63" i="23"/>
  <c r="W63" i="23"/>
  <c r="V63" i="23"/>
  <c r="Y69" i="23"/>
  <c r="X69" i="23"/>
  <c r="U69" i="23"/>
  <c r="W69" i="23"/>
  <c r="V69" i="23"/>
  <c r="U14" i="23"/>
  <c r="Y14" i="23"/>
  <c r="X14" i="23"/>
  <c r="W14" i="23"/>
  <c r="V14" i="23"/>
  <c r="Y41" i="23"/>
  <c r="X41" i="23"/>
  <c r="U41" i="23"/>
  <c r="W41" i="23"/>
  <c r="V41" i="23"/>
  <c r="W4" i="23"/>
  <c r="X4" i="23"/>
  <c r="Y4" i="23"/>
  <c r="U4" i="23"/>
  <c r="V4" i="23"/>
  <c r="U65" i="23"/>
  <c r="Y65" i="23"/>
  <c r="X65" i="23"/>
  <c r="W65" i="23"/>
  <c r="V65" i="23"/>
  <c r="W37" i="23"/>
  <c r="X37" i="23"/>
  <c r="U37" i="23"/>
  <c r="Y37" i="23"/>
  <c r="V37" i="23"/>
  <c r="V93" i="23"/>
  <c r="U20" i="23"/>
  <c r="X20" i="23"/>
  <c r="W20" i="23"/>
  <c r="Y20" i="23"/>
  <c r="V20" i="23"/>
  <c r="W73" i="23"/>
  <c r="Y73" i="23"/>
  <c r="U73" i="23"/>
  <c r="X73" i="23"/>
  <c r="V73" i="23"/>
  <c r="W25" i="23"/>
  <c r="Y25" i="23"/>
  <c r="X25" i="23"/>
  <c r="U25" i="23"/>
  <c r="V25" i="23"/>
  <c r="Y90" i="23"/>
  <c r="X90" i="23"/>
  <c r="W90" i="23"/>
  <c r="U90" i="23"/>
  <c r="V90" i="23"/>
  <c r="W40" i="23"/>
  <c r="U40" i="23"/>
  <c r="X40" i="23"/>
  <c r="Y40" i="23"/>
  <c r="V40" i="23"/>
  <c r="W11" i="23"/>
  <c r="Y11" i="23"/>
  <c r="X11" i="23"/>
  <c r="U11" i="23"/>
  <c r="V11" i="23"/>
  <c r="Y47" i="23"/>
  <c r="X47" i="23"/>
  <c r="W47" i="23"/>
  <c r="U47" i="23"/>
  <c r="V47" i="23"/>
  <c r="W58" i="23"/>
  <c r="X58" i="23"/>
  <c r="Y58" i="23"/>
  <c r="U58" i="23"/>
  <c r="V58" i="23"/>
  <c r="W70" i="23"/>
  <c r="Y70" i="23"/>
  <c r="U70" i="23"/>
  <c r="X70" i="23"/>
  <c r="V70" i="23"/>
  <c r="X85" i="23"/>
  <c r="W85" i="23"/>
  <c r="U85" i="23"/>
  <c r="Y85" i="23"/>
  <c r="V85" i="23"/>
  <c r="Y12" i="23"/>
  <c r="X12" i="23"/>
  <c r="U12" i="23"/>
  <c r="W12" i="23"/>
  <c r="V12" i="23"/>
  <c r="U39" i="23"/>
  <c r="Y39" i="23"/>
  <c r="X39" i="23"/>
  <c r="W39" i="23"/>
  <c r="V39" i="23"/>
  <c r="X84" i="23"/>
  <c r="U84" i="23"/>
  <c r="Y84" i="23"/>
  <c r="W84" i="23"/>
  <c r="V84" i="23"/>
  <c r="Y34" i="23"/>
  <c r="X34" i="23"/>
  <c r="W34" i="23"/>
  <c r="U34" i="23"/>
  <c r="V34" i="23"/>
  <c r="Y89" i="23"/>
  <c r="X89" i="23"/>
  <c r="W89" i="23"/>
  <c r="U89" i="23"/>
  <c r="V89" i="23"/>
  <c r="Y59" i="23"/>
  <c r="X59" i="23"/>
  <c r="W59" i="23"/>
  <c r="U59" i="23"/>
  <c r="V59" i="23"/>
  <c r="Y17" i="23"/>
  <c r="X17" i="23"/>
  <c r="W17" i="23"/>
  <c r="U17" i="23"/>
  <c r="V17" i="23"/>
  <c r="W44" i="23"/>
  <c r="U44" i="23"/>
  <c r="X44" i="23"/>
  <c r="Y44" i="23"/>
  <c r="V44" i="23"/>
  <c r="X88" i="23"/>
  <c r="W88" i="23"/>
  <c r="U88" i="23"/>
  <c r="Y88" i="23"/>
  <c r="V88" i="23"/>
  <c r="V91" i="23"/>
  <c r="W16" i="23"/>
  <c r="U16" i="23"/>
  <c r="X16" i="23"/>
  <c r="Y16" i="23"/>
  <c r="V16" i="23"/>
  <c r="X64" i="23"/>
  <c r="Y64" i="23"/>
  <c r="W64" i="23"/>
  <c r="U64" i="23"/>
  <c r="V64" i="23"/>
  <c r="X19" i="23"/>
  <c r="Y19" i="23"/>
  <c r="W19" i="23"/>
  <c r="U19" i="23"/>
  <c r="V19" i="23"/>
  <c r="U53" i="23"/>
  <c r="Y53" i="23"/>
  <c r="W53" i="23"/>
  <c r="X53" i="23"/>
  <c r="V53" i="23"/>
  <c r="W3" i="23"/>
  <c r="U3" i="23"/>
  <c r="Y3" i="23"/>
  <c r="X3" i="23"/>
  <c r="V3" i="23"/>
  <c r="Y75" i="23"/>
  <c r="X75" i="23"/>
  <c r="U75" i="23"/>
  <c r="W75" i="23"/>
  <c r="V75" i="23"/>
  <c r="U28" i="23"/>
  <c r="Y28" i="23"/>
  <c r="W28" i="23"/>
  <c r="X28" i="23"/>
  <c r="V28" i="23"/>
  <c r="W81" i="23"/>
  <c r="Y81" i="23"/>
  <c r="U81" i="23"/>
  <c r="X81" i="23"/>
  <c r="V81" i="23"/>
  <c r="W15" i="23"/>
  <c r="U15" i="23"/>
  <c r="Y15" i="23"/>
  <c r="X15" i="23"/>
  <c r="V15" i="23"/>
  <c r="U50" i="23"/>
  <c r="Y50" i="23"/>
  <c r="X50" i="23"/>
  <c r="W50" i="23"/>
  <c r="V50" i="23"/>
  <c r="W29" i="23"/>
  <c r="X29" i="23"/>
  <c r="U29" i="23"/>
  <c r="Y29" i="23"/>
  <c r="V29" i="23"/>
  <c r="U57" i="23"/>
  <c r="X57" i="23"/>
  <c r="Y57" i="23"/>
  <c r="W57" i="23"/>
  <c r="V57" i="23"/>
  <c r="X27" i="23"/>
  <c r="W27" i="23"/>
  <c r="U27" i="23"/>
  <c r="Y27" i="23"/>
  <c r="V27" i="23"/>
  <c r="W52" i="23"/>
  <c r="U52" i="23"/>
  <c r="X52" i="23"/>
  <c r="Y52" i="23"/>
  <c r="V52" i="23"/>
  <c r="Y22" i="23"/>
  <c r="X22" i="23"/>
  <c r="U22" i="23"/>
  <c r="W22" i="23"/>
  <c r="V22" i="23"/>
  <c r="W67" i="23"/>
  <c r="Y67" i="23"/>
  <c r="X67" i="23"/>
  <c r="U67" i="23"/>
  <c r="V67" i="23"/>
  <c r="Y13" i="23"/>
  <c r="U13" i="23"/>
  <c r="X13" i="23"/>
  <c r="W13" i="23"/>
  <c r="V13" i="23"/>
  <c r="V92" i="23"/>
  <c r="W36" i="23"/>
  <c r="U36" i="23"/>
  <c r="Y36" i="23"/>
  <c r="X36" i="23"/>
  <c r="V36" i="23"/>
  <c r="U33" i="23"/>
  <c r="W33" i="23"/>
  <c r="Y33" i="23"/>
  <c r="X33" i="23"/>
  <c r="V33" i="23"/>
  <c r="U83" i="23"/>
  <c r="Y83" i="23"/>
  <c r="W83" i="23"/>
  <c r="X83" i="23"/>
  <c r="V83" i="23"/>
  <c r="U62" i="23"/>
  <c r="Y62" i="23"/>
  <c r="X62" i="23"/>
  <c r="W62" i="23"/>
  <c r="V62" i="23"/>
  <c r="W74" i="23"/>
  <c r="U74" i="23"/>
  <c r="Y74" i="23"/>
  <c r="X74" i="23"/>
  <c r="V74" i="23"/>
  <c r="U31" i="23"/>
  <c r="W31" i="23"/>
  <c r="X31" i="23"/>
  <c r="Y31" i="23"/>
  <c r="V31" i="23"/>
  <c r="U23" i="23"/>
  <c r="Y23" i="23"/>
  <c r="X23" i="23"/>
  <c r="W23" i="23"/>
  <c r="V23" i="23"/>
  <c r="X86" i="23"/>
  <c r="Y86" i="23"/>
  <c r="W86" i="23"/>
  <c r="U86" i="23"/>
  <c r="V86" i="23"/>
  <c r="W5" i="23"/>
  <c r="U5" i="23"/>
  <c r="Y5" i="23"/>
  <c r="X5" i="23"/>
  <c r="V5" i="23"/>
  <c r="U46" i="23"/>
  <c r="Y46" i="23"/>
  <c r="X46" i="23"/>
  <c r="W46" i="23"/>
  <c r="V46" i="23"/>
  <c r="U61" i="23"/>
  <c r="Y61" i="23"/>
  <c r="X61" i="23"/>
  <c r="W61" i="23"/>
  <c r="V61" i="23"/>
  <c r="W48" i="23"/>
  <c r="U48" i="23"/>
  <c r="Y48" i="23"/>
  <c r="X48" i="23"/>
  <c r="V48" i="23"/>
  <c r="W10" i="23"/>
  <c r="Y10" i="23"/>
  <c r="X10" i="23"/>
  <c r="U10" i="23"/>
  <c r="V10" i="23"/>
  <c r="Y21" i="23"/>
  <c r="X21" i="23"/>
  <c r="U21" i="23"/>
  <c r="W21" i="23"/>
  <c r="V21" i="23"/>
  <c r="U8" i="23"/>
  <c r="Y8" i="23"/>
  <c r="X8" i="23"/>
  <c r="W8" i="23"/>
  <c r="V8" i="23"/>
  <c r="Y45" i="23"/>
  <c r="U45" i="23"/>
  <c r="X45" i="23"/>
  <c r="W45" i="23"/>
  <c r="V45" i="23"/>
  <c r="U35" i="23"/>
  <c r="Y35" i="23"/>
  <c r="X35" i="23"/>
  <c r="W35" i="23"/>
  <c r="V35" i="23"/>
  <c r="X60" i="23"/>
  <c r="Y60" i="23"/>
  <c r="W60" i="23"/>
  <c r="U60" i="23"/>
  <c r="V60" i="23"/>
  <c r="X92" i="23"/>
  <c r="Y92" i="23"/>
  <c r="U92" i="23"/>
  <c r="W92" i="23"/>
  <c r="W94" i="23"/>
  <c r="X94" i="23"/>
  <c r="Y94" i="23"/>
  <c r="U94" i="23"/>
  <c r="U91" i="23"/>
  <c r="W91" i="23"/>
  <c r="X91" i="23"/>
  <c r="Y91" i="23"/>
  <c r="U93" i="23"/>
  <c r="W93" i="23"/>
  <c r="X93" i="23"/>
  <c r="Y93" i="23"/>
  <c r="D47" i="1"/>
  <c r="C57" i="1"/>
  <c r="D57" i="1"/>
  <c r="D59" i="1"/>
  <c r="D48" i="1"/>
  <c r="C56" i="1"/>
  <c r="D56" i="1"/>
  <c r="AC5" i="23"/>
  <c r="AT3" i="23"/>
  <c r="AT2" i="23"/>
  <c r="AT5" i="23"/>
  <c r="AT4" i="23"/>
  <c r="AT7" i="23"/>
  <c r="AT6" i="23"/>
  <c r="AT11" i="23"/>
  <c r="AT10" i="23"/>
  <c r="AT13" i="23"/>
  <c r="AT12" i="23"/>
  <c r="AT8" i="23"/>
  <c r="AT9" i="23"/>
  <c r="Z2" i="23" a="1"/>
  <c r="AV13" i="23"/>
  <c r="AW13" i="23"/>
  <c r="AV5" i="23"/>
  <c r="AW5" i="23"/>
  <c r="AV12" i="23"/>
  <c r="AW12" i="23"/>
  <c r="AV4" i="23"/>
  <c r="AW4" i="23"/>
  <c r="AV11" i="23"/>
  <c r="AW11" i="23"/>
  <c r="AV3" i="23"/>
  <c r="AW3" i="23"/>
  <c r="AV10" i="23"/>
  <c r="AW10" i="23"/>
  <c r="AV9" i="23"/>
  <c r="AW9" i="23"/>
  <c r="AV8" i="23"/>
  <c r="AW8" i="23"/>
  <c r="AV7" i="23"/>
  <c r="AW7" i="23"/>
  <c r="AV6" i="23"/>
  <c r="AW6" i="23"/>
  <c r="AV2" i="23"/>
  <c r="AW2" i="23"/>
  <c r="BC2" i="23"/>
  <c r="BC66" i="23"/>
  <c r="BC737" i="23"/>
  <c r="BC99" i="23"/>
  <c r="BC98" i="23"/>
  <c r="BC194" i="23"/>
  <c r="BC290" i="23"/>
  <c r="BC386" i="23"/>
  <c r="BC494" i="23"/>
  <c r="BC591" i="23"/>
  <c r="BC791" i="23"/>
  <c r="BC1003" i="23"/>
  <c r="BC67" i="23"/>
  <c r="BC195" i="23"/>
  <c r="BC291" i="23"/>
  <c r="BC387" i="23"/>
  <c r="BC495" i="23"/>
  <c r="BC691" i="23"/>
  <c r="BC1015" i="23"/>
  <c r="BC74" i="23"/>
  <c r="BC170" i="23"/>
  <c r="BC266" i="23"/>
  <c r="BC362" i="23"/>
  <c r="BC467" i="23"/>
  <c r="BC603" i="23"/>
  <c r="BC749" i="23"/>
  <c r="BC932" i="23"/>
  <c r="BC43" i="23"/>
  <c r="BC107" i="23"/>
  <c r="BC203" i="23"/>
  <c r="BC299" i="23"/>
  <c r="BC395" i="23"/>
  <c r="BC508" i="23"/>
  <c r="BC654" i="23"/>
  <c r="BC808" i="23"/>
  <c r="BC1048" i="23"/>
  <c r="BC82" i="23"/>
  <c r="BC178" i="23"/>
  <c r="BC274" i="23"/>
  <c r="BC370" i="23"/>
  <c r="BC476" i="23"/>
  <c r="BC616" i="23"/>
  <c r="BC712" i="23"/>
  <c r="BC878" i="23"/>
  <c r="BC51" i="23"/>
  <c r="BC243" i="23"/>
  <c r="BC617" i="23"/>
  <c r="BC34" i="23"/>
  <c r="BC162" i="23"/>
  <c r="BC258" i="23"/>
  <c r="BC354" i="23"/>
  <c r="BC457" i="23"/>
  <c r="BC639" i="23"/>
  <c r="BC916" i="23"/>
  <c r="BC35" i="23"/>
  <c r="BC163" i="23"/>
  <c r="BC259" i="23"/>
  <c r="BC355" i="23"/>
  <c r="BC459" i="23"/>
  <c r="BC592" i="23"/>
  <c r="BC739" i="23"/>
  <c r="BC931" i="23"/>
  <c r="BC42" i="23"/>
  <c r="BC138" i="23"/>
  <c r="BC234" i="23"/>
  <c r="BC330" i="23"/>
  <c r="BC430" i="23"/>
  <c r="BC555" i="23"/>
  <c r="BC701" i="23"/>
  <c r="BC864" i="23"/>
  <c r="BC11" i="23"/>
  <c r="BC139" i="23"/>
  <c r="BC235" i="23"/>
  <c r="BC331" i="23"/>
  <c r="BC431" i="23"/>
  <c r="BC556" i="23"/>
  <c r="BC702" i="23"/>
  <c r="BC865" i="23"/>
  <c r="BC18" i="23"/>
  <c r="BC114" i="23"/>
  <c r="BC210" i="23"/>
  <c r="BC306" i="23"/>
  <c r="BC439" i="23"/>
  <c r="BC566" i="23"/>
  <c r="BC763" i="23"/>
  <c r="BC950" i="23"/>
  <c r="BC19" i="23"/>
  <c r="BC115" i="23"/>
  <c r="BC179" i="23"/>
  <c r="BC275" i="23"/>
  <c r="BC339" i="23"/>
  <c r="BC404" i="23"/>
  <c r="BC477" i="23"/>
  <c r="BC568" i="23"/>
  <c r="BC715" i="23"/>
  <c r="BC821" i="23"/>
  <c r="BC964" i="23"/>
  <c r="BC26" i="23"/>
  <c r="BC90" i="23"/>
  <c r="BC186" i="23"/>
  <c r="BC250" i="23"/>
  <c r="BC314" i="23"/>
  <c r="BC378" i="23"/>
  <c r="BC448" i="23"/>
  <c r="BC485" i="23"/>
  <c r="BC529" i="23"/>
  <c r="BC580" i="23"/>
  <c r="BC628" i="23"/>
  <c r="BC676" i="23"/>
  <c r="BC726" i="23"/>
  <c r="BC775" i="23"/>
  <c r="BC836" i="23"/>
  <c r="BC896" i="23"/>
  <c r="BC982" i="23"/>
  <c r="BC1101" i="23"/>
  <c r="BC130" i="23"/>
  <c r="BC226" i="23"/>
  <c r="BC322" i="23"/>
  <c r="BC421" i="23"/>
  <c r="BC543" i="23"/>
  <c r="BC689" i="23"/>
  <c r="BC848" i="23"/>
  <c r="BC3" i="23"/>
  <c r="BC131" i="23"/>
  <c r="BC227" i="23"/>
  <c r="BC323" i="23"/>
  <c r="BC422" i="23"/>
  <c r="BC544" i="23"/>
  <c r="BC641" i="23"/>
  <c r="BC792" i="23"/>
  <c r="BC849" i="23"/>
  <c r="BC10" i="23"/>
  <c r="BC106" i="23"/>
  <c r="BC202" i="23"/>
  <c r="BC298" i="23"/>
  <c r="BC394" i="23"/>
  <c r="BC507" i="23"/>
  <c r="BC653" i="23"/>
  <c r="BC804" i="23"/>
  <c r="BC1035" i="23"/>
  <c r="BC75" i="23"/>
  <c r="BC171" i="23"/>
  <c r="BC267" i="23"/>
  <c r="BC363" i="23"/>
  <c r="BC468" i="23"/>
  <c r="BC605" i="23"/>
  <c r="BC751" i="23"/>
  <c r="BC949" i="23"/>
  <c r="BC50" i="23"/>
  <c r="BC146" i="23"/>
  <c r="BC242" i="23"/>
  <c r="BC338" i="23"/>
  <c r="BC403" i="23"/>
  <c r="BC518" i="23"/>
  <c r="BC664" i="23"/>
  <c r="BC820" i="23"/>
  <c r="BC1068" i="23"/>
  <c r="BC83" i="23"/>
  <c r="BC147" i="23"/>
  <c r="BC211" i="23"/>
  <c r="BC307" i="23"/>
  <c r="BC371" i="23"/>
  <c r="BC440" i="23"/>
  <c r="BC519" i="23"/>
  <c r="BC665" i="23"/>
  <c r="BC764" i="23"/>
  <c r="BC884" i="23"/>
  <c r="BC1086" i="23"/>
  <c r="BC58" i="23"/>
  <c r="BC122" i="23"/>
  <c r="BC154" i="23"/>
  <c r="BC218" i="23"/>
  <c r="BC282" i="23"/>
  <c r="BC346" i="23"/>
  <c r="BC412" i="23"/>
  <c r="BC27" i="23"/>
  <c r="BC59" i="23"/>
  <c r="BC91" i="23"/>
  <c r="BC123" i="23"/>
  <c r="BC155" i="23"/>
  <c r="BC187" i="23"/>
  <c r="BC219" i="23"/>
  <c r="BC251" i="23"/>
  <c r="BC283" i="23"/>
  <c r="BC315" i="23"/>
  <c r="BC347" i="23"/>
  <c r="BC379" i="23"/>
  <c r="BC413" i="23"/>
  <c r="BC449" i="23"/>
  <c r="BC486" i="23"/>
  <c r="BC532" i="23"/>
  <c r="BC581" i="23"/>
  <c r="BC629" i="23"/>
  <c r="BC678" i="23"/>
  <c r="BC727" i="23"/>
  <c r="BC776" i="23"/>
  <c r="BC837" i="23"/>
  <c r="BC899" i="23"/>
  <c r="BC1000" i="23"/>
  <c r="BC1119" i="23"/>
  <c r="BC1134" i="23"/>
  <c r="BC1152" i="23"/>
  <c r="BC1172" i="23"/>
  <c r="BC1187" i="23"/>
  <c r="BC1205" i="23"/>
  <c r="BC1220" i="23"/>
  <c r="BC1238" i="23"/>
  <c r="BC1256" i="23"/>
  <c r="BC1271" i="23"/>
  <c r="BC1291" i="23"/>
  <c r="BC1304" i="23"/>
  <c r="BC1324" i="23"/>
  <c r="BC1342" i="23"/>
  <c r="BC1359" i="23"/>
  <c r="BC1383" i="23"/>
  <c r="BC1402" i="23"/>
  <c r="BC1431" i="23"/>
  <c r="BC1458" i="23"/>
  <c r="BC1504" i="23"/>
  <c r="BC1544" i="23"/>
  <c r="BC1584" i="23"/>
  <c r="BC1624" i="23"/>
  <c r="BC1664" i="23"/>
  <c r="BC1707" i="23"/>
  <c r="BC1747" i="23"/>
  <c r="BC1787" i="23"/>
  <c r="BC1827" i="23"/>
  <c r="BC1867" i="23"/>
  <c r="BC1913" i="23"/>
  <c r="BC1953" i="23"/>
  <c r="BC1993" i="23"/>
  <c r="BC2041" i="23"/>
  <c r="BC2113" i="23"/>
  <c r="BC1140" i="23"/>
  <c r="BC1206" i="23"/>
  <c r="BC1224" i="23"/>
  <c r="BC1239" i="23"/>
  <c r="BC1292" i="23"/>
  <c r="BC1384" i="23"/>
  <c r="BC1410" i="23"/>
  <c r="BC1432" i="23"/>
  <c r="BC1465" i="23"/>
  <c r="BC1505" i="23"/>
  <c r="BC1545" i="23"/>
  <c r="BC1585" i="23"/>
  <c r="BC1625" i="23"/>
  <c r="BC1671" i="23"/>
  <c r="BC1711" i="23"/>
  <c r="BC1751" i="23"/>
  <c r="BC1791" i="23"/>
  <c r="BC1831" i="23"/>
  <c r="BC1874" i="23"/>
  <c r="BC1914" i="23"/>
  <c r="BC1954" i="23"/>
  <c r="BC1994" i="23"/>
  <c r="BC2056" i="23"/>
  <c r="BC2114" i="23"/>
  <c r="BC1259" i="23"/>
  <c r="BC36" i="23"/>
  <c r="BC100" i="23"/>
  <c r="BC172" i="23"/>
  <c r="BC236" i="23"/>
  <c r="BC308" i="23"/>
  <c r="BC388" i="23"/>
  <c r="BC478" i="23"/>
  <c r="BC607" i="23"/>
  <c r="BC728" i="23"/>
  <c r="BC793" i="23"/>
  <c r="BC854" i="23"/>
  <c r="BC885" i="23"/>
  <c r="BC918" i="23"/>
  <c r="BC936" i="23"/>
  <c r="BC951" i="23"/>
  <c r="BC984" i="23"/>
  <c r="BC1070" i="23"/>
  <c r="BC1088" i="23"/>
  <c r="BC1108" i="23"/>
  <c r="BC1123" i="23"/>
  <c r="BC1141" i="23"/>
  <c r="BC1156" i="23"/>
  <c r="BC1174" i="23"/>
  <c r="BC1192" i="23"/>
  <c r="BC1207" i="23"/>
  <c r="BC1227" i="23"/>
  <c r="BC1240" i="23"/>
  <c r="BC1260" i="23"/>
  <c r="BC1278" i="23"/>
  <c r="BC1293" i="23"/>
  <c r="BC1311" i="23"/>
  <c r="BC1326" i="23"/>
  <c r="BC1344" i="23"/>
  <c r="BC1368" i="23"/>
  <c r="BC1387" i="23"/>
  <c r="BC1411" i="23"/>
  <c r="BC1433" i="23"/>
  <c r="BC1466" i="23"/>
  <c r="BC1506" i="23"/>
  <c r="BC1546" i="23"/>
  <c r="BC1586" i="23"/>
  <c r="BC1632" i="23"/>
  <c r="BC1672" i="23"/>
  <c r="BC1712" i="23"/>
  <c r="BC1752" i="23"/>
  <c r="BC1792" i="23"/>
  <c r="BC1835" i="23"/>
  <c r="BC1875" i="23"/>
  <c r="BC1915" i="23"/>
  <c r="BC1955" i="23"/>
  <c r="BC1995" i="23"/>
  <c r="BC2057" i="23"/>
  <c r="BC2144" i="23"/>
  <c r="BC1272" i="23"/>
  <c r="BC12" i="23"/>
  <c r="BC116" i="23"/>
  <c r="BC204" i="23"/>
  <c r="BC340" i="23"/>
  <c r="BC451" i="23"/>
  <c r="BC630" i="23"/>
  <c r="BC971" i="23"/>
  <c r="BC109" i="23"/>
  <c r="BC213" i="23"/>
  <c r="BC293" i="23"/>
  <c r="BC389" i="23"/>
  <c r="BC559" i="23"/>
  <c r="BC755" i="23"/>
  <c r="BC919" i="23"/>
  <c r="BC990" i="23"/>
  <c r="BC1005" i="23"/>
  <c r="BC1023" i="23"/>
  <c r="BC1038" i="23"/>
  <c r="BC1056" i="23"/>
  <c r="BC1091" i="23"/>
  <c r="BC1109" i="23"/>
  <c r="BC1175" i="23"/>
  <c r="BC1195" i="23"/>
  <c r="BC1208" i="23"/>
  <c r="BC1228" i="23"/>
  <c r="BC1246" i="23"/>
  <c r="BC1261" i="23"/>
  <c r="BC1279" i="23"/>
  <c r="BC1294" i="23"/>
  <c r="BC1312" i="23"/>
  <c r="BC1332" i="23"/>
  <c r="BC1347" i="23"/>
  <c r="BC1369" i="23"/>
  <c r="BC1389" i="23"/>
  <c r="BC1413" i="23"/>
  <c r="BC1442" i="23"/>
  <c r="BC1467" i="23"/>
  <c r="BC1507" i="23"/>
  <c r="BC1547" i="23"/>
  <c r="BC1593" i="23"/>
  <c r="BC1633" i="23"/>
  <c r="BC1673" i="23"/>
  <c r="BC1713" i="23"/>
  <c r="BC1753" i="23"/>
  <c r="BC1799" i="23"/>
  <c r="BC1839" i="23"/>
  <c r="BC1879" i="23"/>
  <c r="BC1919" i="23"/>
  <c r="BC1959" i="23"/>
  <c r="BC2016" i="23"/>
  <c r="BC2058" i="23"/>
  <c r="BC2145" i="23"/>
  <c r="BC1310" i="23"/>
  <c r="BC68" i="23"/>
  <c r="BC140" i="23"/>
  <c r="BC252" i="23"/>
  <c r="BC348" i="23"/>
  <c r="BC423" i="23"/>
  <c r="BC557" i="23"/>
  <c r="BC680" i="23"/>
  <c r="BC781" i="23"/>
  <c r="BC867" i="23"/>
  <c r="BC900" i="23"/>
  <c r="BC1055" i="23"/>
  <c r="BC101" i="23"/>
  <c r="BC229" i="23"/>
  <c r="BC317" i="23"/>
  <c r="BC415" i="23"/>
  <c r="BC547" i="23"/>
  <c r="BC729" i="23"/>
  <c r="BC904" i="23"/>
  <c r="BC1076" i="23"/>
  <c r="BC22" i="23"/>
  <c r="BC110" i="23"/>
  <c r="BC214" i="23"/>
  <c r="BC350" i="23"/>
  <c r="BC548" i="23"/>
  <c r="BC731" i="23"/>
  <c r="BC907" i="23"/>
  <c r="BC973" i="23"/>
  <c r="BC1024" i="23"/>
  <c r="BC1044" i="23"/>
  <c r="BC1092" i="23"/>
  <c r="BC1128" i="23"/>
  <c r="BC1143" i="23"/>
  <c r="BC1163" i="23"/>
  <c r="BC1176" i="23"/>
  <c r="BC1196" i="23"/>
  <c r="BC1214" i="23"/>
  <c r="BC1229" i="23"/>
  <c r="BC1247" i="23"/>
  <c r="BC1262" i="23"/>
  <c r="BC1280" i="23"/>
  <c r="BC1300" i="23"/>
  <c r="BC1315" i="23"/>
  <c r="BC1333" i="23"/>
  <c r="BC1348" i="23"/>
  <c r="BC1370" i="23"/>
  <c r="BC1394" i="23"/>
  <c r="BC1415" i="23"/>
  <c r="BC1443" i="23"/>
  <c r="BC1481" i="23"/>
  <c r="BC1521" i="23"/>
  <c r="BC1561" i="23"/>
  <c r="BC1607" i="23"/>
  <c r="BC1647" i="23"/>
  <c r="BC1687" i="23"/>
  <c r="BC1727" i="23"/>
  <c r="BC1767" i="23"/>
  <c r="BC1810" i="23"/>
  <c r="BC1850" i="23"/>
  <c r="BC1890" i="23"/>
  <c r="BC1930" i="23"/>
  <c r="BC1970" i="23"/>
  <c r="BC2017" i="23"/>
  <c r="BC2080" i="23"/>
  <c r="BC2146" i="23"/>
  <c r="BC917" i="23"/>
  <c r="BC968" i="23"/>
  <c r="BC1036" i="23"/>
  <c r="BC1087" i="23"/>
  <c r="BC1155" i="23"/>
  <c r="BC1343" i="23"/>
  <c r="BC28" i="23"/>
  <c r="BC60" i="23"/>
  <c r="BC84" i="23"/>
  <c r="BC108" i="23"/>
  <c r="BC156" i="23"/>
  <c r="BC188" i="23"/>
  <c r="BC228" i="23"/>
  <c r="BC268" i="23"/>
  <c r="BC292" i="23"/>
  <c r="BC324" i="23"/>
  <c r="BC356" i="23"/>
  <c r="BC380" i="23"/>
  <c r="BC414" i="23"/>
  <c r="BC460" i="23"/>
  <c r="BC497" i="23"/>
  <c r="BC534" i="23"/>
  <c r="BC571" i="23"/>
  <c r="BC619" i="23"/>
  <c r="BC667" i="23"/>
  <c r="BC717" i="23"/>
  <c r="BC740" i="23"/>
  <c r="BC809" i="23"/>
  <c r="BC1037" i="23"/>
  <c r="BC21" i="23"/>
  <c r="BC37" i="23"/>
  <c r="BC61" i="23"/>
  <c r="BC85" i="23"/>
  <c r="BC125" i="23"/>
  <c r="BC149" i="23"/>
  <c r="BC173" i="23"/>
  <c r="BC197" i="23"/>
  <c r="BC237" i="23"/>
  <c r="BC253" i="23"/>
  <c r="BC277" i="23"/>
  <c r="BC309" i="23"/>
  <c r="BC349" i="23"/>
  <c r="BC373" i="23"/>
  <c r="BC397" i="23"/>
  <c r="BC433" i="23"/>
  <c r="BC470" i="23"/>
  <c r="BC488" i="23"/>
  <c r="BC523" i="23"/>
  <c r="BC583" i="23"/>
  <c r="BC620" i="23"/>
  <c r="BC656" i="23"/>
  <c r="BC693" i="23"/>
  <c r="BC742" i="23"/>
  <c r="BC795" i="23"/>
  <c r="BC839" i="23"/>
  <c r="BC868" i="23"/>
  <c r="BC939" i="23"/>
  <c r="BC1124" i="23"/>
  <c r="BC14" i="23"/>
  <c r="BC46" i="23"/>
  <c r="BC70" i="23"/>
  <c r="BC94" i="23"/>
  <c r="BC126" i="23"/>
  <c r="BC150" i="23"/>
  <c r="BC174" i="23"/>
  <c r="BC206" i="23"/>
  <c r="BC238" i="23"/>
  <c r="BC262" i="23"/>
  <c r="BC286" i="23"/>
  <c r="BC310" i="23"/>
  <c r="BC334" i="23"/>
  <c r="BC358" i="23"/>
  <c r="BC382" i="23"/>
  <c r="BC407" i="23"/>
  <c r="BC435" i="23"/>
  <c r="BC462" i="23"/>
  <c r="BC489" i="23"/>
  <c r="BC536" i="23"/>
  <c r="BC584" i="23"/>
  <c r="BC621" i="23"/>
  <c r="BC657" i="23"/>
  <c r="BC683" i="23"/>
  <c r="BC719" i="23"/>
  <c r="BC767" i="23"/>
  <c r="BC812" i="23"/>
  <c r="BC872" i="23"/>
  <c r="BC958" i="23"/>
  <c r="BC1110" i="23"/>
  <c r="BC23" i="23"/>
  <c r="BC47" i="23"/>
  <c r="BC71" i="23"/>
  <c r="BC95" i="23"/>
  <c r="BC119" i="23"/>
  <c r="BC143" i="23"/>
  <c r="BC167" i="23"/>
  <c r="BC191" i="23"/>
  <c r="BC215" i="23"/>
  <c r="BC239" i="23"/>
  <c r="BC263" i="23"/>
  <c r="BC279" i="23"/>
  <c r="BC303" i="23"/>
  <c r="BC327" i="23"/>
  <c r="BC335" i="23"/>
  <c r="BC351" i="23"/>
  <c r="BC367" i="23"/>
  <c r="BC375" i="23"/>
  <c r="BC383" i="23"/>
  <c r="BC391" i="23"/>
  <c r="BC399" i="23"/>
  <c r="BC408" i="23"/>
  <c r="BC417" i="23"/>
  <c r="BC427" i="23"/>
  <c r="BC436" i="23"/>
  <c r="BC445" i="23"/>
  <c r="BC454" i="23"/>
  <c r="BC463" i="23"/>
  <c r="BC472" i="23"/>
  <c r="BC481" i="23"/>
  <c r="BC491" i="23"/>
  <c r="BC501" i="23"/>
  <c r="BC513" i="23"/>
  <c r="BC526" i="23"/>
  <c r="BC537" i="23"/>
  <c r="BC550" i="23"/>
  <c r="BC563" i="23"/>
  <c r="BC574" i="23"/>
  <c r="BC587" i="23"/>
  <c r="BC599" i="23"/>
  <c r="BC611" i="23"/>
  <c r="BC623" i="23"/>
  <c r="BC636" i="23"/>
  <c r="BC647" i="23"/>
  <c r="BC660" i="23"/>
  <c r="BC672" i="23"/>
  <c r="BC684" i="23"/>
  <c r="BC696" i="23"/>
  <c r="BC709" i="23"/>
  <c r="BC720" i="23"/>
  <c r="BC733" i="23"/>
  <c r="BC745" i="23"/>
  <c r="BC757" i="23"/>
  <c r="BC772" i="23"/>
  <c r="BC784" i="23"/>
  <c r="BC800" i="23"/>
  <c r="BC813" i="23"/>
  <c r="BC829" i="23"/>
  <c r="BC845" i="23"/>
  <c r="BC857" i="23"/>
  <c r="BC875" i="23"/>
  <c r="BC888" i="23"/>
  <c r="BC908" i="23"/>
  <c r="BC926" i="23"/>
  <c r="BC941" i="23"/>
  <c r="BC959" i="23"/>
  <c r="BC974" i="23"/>
  <c r="BC992" i="23"/>
  <c r="BC1012" i="23"/>
  <c r="BC1027" i="23"/>
  <c r="BC1045" i="23"/>
  <c r="BC1060" i="23"/>
  <c r="BC1078" i="23"/>
  <c r="BC1096" i="23"/>
  <c r="BC1111" i="23"/>
  <c r="BC1131" i="23"/>
  <c r="BC1144" i="23"/>
  <c r="BC1164" i="23"/>
  <c r="BC1182" i="23"/>
  <c r="BC1197" i="23"/>
  <c r="BC1215" i="23"/>
  <c r="BC1230" i="23"/>
  <c r="BC1248" i="23"/>
  <c r="BC1268" i="23"/>
  <c r="BC1283" i="23"/>
  <c r="BC1301" i="23"/>
  <c r="BC1316" i="23"/>
  <c r="BC1334" i="23"/>
  <c r="BC1352" i="23"/>
  <c r="BC1371" i="23"/>
  <c r="BC1399" i="23"/>
  <c r="BC1416" i="23"/>
  <c r="BC1445" i="23"/>
  <c r="BC1482" i="23"/>
  <c r="BC1522" i="23"/>
  <c r="BC1568" i="23"/>
  <c r="BC1608" i="23"/>
  <c r="BC1648" i="23"/>
  <c r="BC1688" i="23"/>
  <c r="BC1728" i="23"/>
  <c r="BC1771" i="23"/>
  <c r="BC1811" i="23"/>
  <c r="BC1851" i="23"/>
  <c r="BC1891" i="23"/>
  <c r="BC1931" i="23"/>
  <c r="BC1977" i="23"/>
  <c r="BC2018" i="23"/>
  <c r="BC2081" i="23"/>
  <c r="BC2178" i="23"/>
  <c r="BC983" i="23"/>
  <c r="BC1054" i="23"/>
  <c r="BC1102" i="23"/>
  <c r="BC1188" i="23"/>
  <c r="BC1325" i="23"/>
  <c r="BC4" i="23"/>
  <c r="BC52" i="23"/>
  <c r="BC92" i="23"/>
  <c r="BC132" i="23"/>
  <c r="BC164" i="23"/>
  <c r="BC196" i="23"/>
  <c r="BC220" i="23"/>
  <c r="BC260" i="23"/>
  <c r="BC284" i="23"/>
  <c r="BC316" i="23"/>
  <c r="BC364" i="23"/>
  <c r="BC405" i="23"/>
  <c r="BC441" i="23"/>
  <c r="BC487" i="23"/>
  <c r="BC520" i="23"/>
  <c r="BC582" i="23"/>
  <c r="BC644" i="23"/>
  <c r="BC692" i="23"/>
  <c r="BC753" i="23"/>
  <c r="BC822" i="23"/>
  <c r="BC1004" i="23"/>
  <c r="BC5" i="23"/>
  <c r="BC45" i="23"/>
  <c r="BC69" i="23"/>
  <c r="BC93" i="23"/>
  <c r="BC133" i="23"/>
  <c r="BC157" i="23"/>
  <c r="BC181" i="23"/>
  <c r="BC205" i="23"/>
  <c r="BC245" i="23"/>
  <c r="BC269" i="23"/>
  <c r="BC301" i="23"/>
  <c r="BC333" i="23"/>
  <c r="BC365" i="23"/>
  <c r="BC406" i="23"/>
  <c r="BC443" i="23"/>
  <c r="BC461" i="23"/>
  <c r="BC499" i="23"/>
  <c r="BC535" i="23"/>
  <c r="BC596" i="23"/>
  <c r="BC632" i="23"/>
  <c r="BC669" i="23"/>
  <c r="BC718" i="23"/>
  <c r="BC782" i="23"/>
  <c r="BC827" i="23"/>
  <c r="BC855" i="23"/>
  <c r="BC952" i="23"/>
  <c r="BC1142" i="23"/>
  <c r="BC6" i="23"/>
  <c r="BC38" i="23"/>
  <c r="BC62" i="23"/>
  <c r="BC86" i="23"/>
  <c r="BC118" i="23"/>
  <c r="BC142" i="23"/>
  <c r="BC166" i="23"/>
  <c r="BC190" i="23"/>
  <c r="BC222" i="23"/>
  <c r="BC246" i="23"/>
  <c r="BC278" i="23"/>
  <c r="BC302" i="23"/>
  <c r="BC326" i="23"/>
  <c r="BC366" i="23"/>
  <c r="BC398" i="23"/>
  <c r="BC425" i="23"/>
  <c r="BC453" i="23"/>
  <c r="BC480" i="23"/>
  <c r="BC511" i="23"/>
  <c r="BC561" i="23"/>
  <c r="BC598" i="23"/>
  <c r="BC646" i="23"/>
  <c r="BC694" i="23"/>
  <c r="BC744" i="23"/>
  <c r="BC783" i="23"/>
  <c r="BC828" i="23"/>
  <c r="BC856" i="23"/>
  <c r="BC920" i="23"/>
  <c r="BC991" i="23"/>
  <c r="BC1059" i="23"/>
  <c r="BC7" i="23"/>
  <c r="BC31" i="23"/>
  <c r="BC55" i="23"/>
  <c r="BC79" i="23"/>
  <c r="BC103" i="23"/>
  <c r="BC127" i="23"/>
  <c r="BC151" i="23"/>
  <c r="BC175" i="23"/>
  <c r="BC207" i="23"/>
  <c r="BC231" i="23"/>
  <c r="BC255" i="23"/>
  <c r="BC287" i="23"/>
  <c r="BC311" i="23"/>
  <c r="BC343" i="23"/>
  <c r="BC8" i="23"/>
  <c r="BC24" i="23"/>
  <c r="BC40" i="23"/>
  <c r="BC56" i="23"/>
  <c r="BC80" i="23"/>
  <c r="BC96" i="23"/>
  <c r="BC112" i="23"/>
  <c r="BC136" i="23"/>
  <c r="BC152" i="23"/>
  <c r="BC168" i="23"/>
  <c r="BC184" i="23"/>
  <c r="BC192" i="23"/>
  <c r="BC200" i="23"/>
  <c r="BC208" i="23"/>
  <c r="BC216" i="23"/>
  <c r="BC224" i="23"/>
  <c r="BC232" i="23"/>
  <c r="BC240" i="23"/>
  <c r="BC248" i="23"/>
  <c r="BC256" i="23"/>
  <c r="BC264" i="23"/>
  <c r="BC272" i="23"/>
  <c r="BC280" i="23"/>
  <c r="BC288" i="23"/>
  <c r="BC296" i="23"/>
  <c r="BC304" i="23"/>
  <c r="BC312" i="23"/>
  <c r="BC320" i="23"/>
  <c r="BC328" i="23"/>
  <c r="BC336" i="23"/>
  <c r="BC344" i="23"/>
  <c r="BC352" i="23"/>
  <c r="BC360" i="23"/>
  <c r="BC368" i="23"/>
  <c r="BC376" i="23"/>
  <c r="BC384" i="23"/>
  <c r="BC392" i="23"/>
  <c r="BC400" i="23"/>
  <c r="BC409" i="23"/>
  <c r="BC419" i="23"/>
  <c r="BC428" i="23"/>
  <c r="BC437" i="23"/>
  <c r="BC446" i="23"/>
  <c r="BC455" i="23"/>
  <c r="BC464" i="23"/>
  <c r="BC473" i="23"/>
  <c r="BC483" i="23"/>
  <c r="BC492" i="23"/>
  <c r="BC502" i="23"/>
  <c r="BC516" i="23"/>
  <c r="BC527" i="23"/>
  <c r="BC539" i="23"/>
  <c r="BC552" i="23"/>
  <c r="BC564" i="23"/>
  <c r="BC575" i="23"/>
  <c r="BC589" i="23"/>
  <c r="BC600" i="23"/>
  <c r="BC612" i="23"/>
  <c r="BC625" i="23"/>
  <c r="BC637" i="23"/>
  <c r="BC648" i="23"/>
  <c r="BC662" i="23"/>
  <c r="BC673" i="23"/>
  <c r="BC685" i="23"/>
  <c r="BC699" i="23"/>
  <c r="BC710" i="23"/>
  <c r="BC721" i="23"/>
  <c r="BC735" i="23"/>
  <c r="BC747" i="23"/>
  <c r="BC758" i="23"/>
  <c r="BC773" i="23"/>
  <c r="BC785" i="23"/>
  <c r="BC801" i="23"/>
  <c r="BC817" i="23"/>
  <c r="BC830" i="23"/>
  <c r="BC846" i="23"/>
  <c r="BC859" i="23"/>
  <c r="BC876" i="23"/>
  <c r="BC894" i="23"/>
  <c r="BC909" i="23"/>
  <c r="BC927" i="23"/>
  <c r="BC942" i="23"/>
  <c r="BC960" i="23"/>
  <c r="BC980" i="23"/>
  <c r="BC995" i="23"/>
  <c r="BC1013" i="23"/>
  <c r="BC1028" i="23"/>
  <c r="BC1046" i="23"/>
  <c r="BC1064" i="23"/>
  <c r="BC1079" i="23"/>
  <c r="BC1099" i="23"/>
  <c r="BC1112" i="23"/>
  <c r="BC1132" i="23"/>
  <c r="BC1150" i="23"/>
  <c r="BC1165" i="23"/>
  <c r="BC1183" i="23"/>
  <c r="BC1198" i="23"/>
  <c r="BC1216" i="23"/>
  <c r="BC1236" i="23"/>
  <c r="BC1251" i="23"/>
  <c r="BC1269" i="23"/>
  <c r="BC1284" i="23"/>
  <c r="BC1302" i="23"/>
  <c r="BC1320" i="23"/>
  <c r="BC1335" i="23"/>
  <c r="BC1355" i="23"/>
  <c r="BC1373" i="23"/>
  <c r="BC1400" i="23"/>
  <c r="BC1424" i="23"/>
  <c r="BC1447" i="23"/>
  <c r="BC1483" i="23"/>
  <c r="BC1529" i="23"/>
  <c r="BC1569" i="23"/>
  <c r="BC1609" i="23"/>
  <c r="BC1649" i="23"/>
  <c r="BC1689" i="23"/>
  <c r="BC1735" i="23"/>
  <c r="BC1775" i="23"/>
  <c r="BC1815" i="23"/>
  <c r="BC1855" i="23"/>
  <c r="BC1895" i="23"/>
  <c r="BC1938" i="23"/>
  <c r="BC1978" i="23"/>
  <c r="BC2033" i="23"/>
  <c r="BC2082" i="23"/>
  <c r="BC2183" i="23"/>
  <c r="BC1016" i="23"/>
  <c r="BC1069" i="23"/>
  <c r="BC1120" i="23"/>
  <c r="BC1173" i="23"/>
  <c r="BC1360" i="23"/>
  <c r="BC20" i="23"/>
  <c r="BC44" i="23"/>
  <c r="BC76" i="23"/>
  <c r="BC124" i="23"/>
  <c r="BC148" i="23"/>
  <c r="BC180" i="23"/>
  <c r="BC212" i="23"/>
  <c r="BC244" i="23"/>
  <c r="BC276" i="23"/>
  <c r="BC300" i="23"/>
  <c r="BC332" i="23"/>
  <c r="BC372" i="23"/>
  <c r="BC396" i="23"/>
  <c r="BC432" i="23"/>
  <c r="BC469" i="23"/>
  <c r="BC509" i="23"/>
  <c r="BC545" i="23"/>
  <c r="BC593" i="23"/>
  <c r="BC655" i="23"/>
  <c r="BC703" i="23"/>
  <c r="BC765" i="23"/>
  <c r="BC838" i="23"/>
  <c r="BC1022" i="23"/>
  <c r="BC13" i="23"/>
  <c r="BC29" i="23"/>
  <c r="BC53" i="23"/>
  <c r="BC77" i="23"/>
  <c r="BC117" i="23"/>
  <c r="BC141" i="23"/>
  <c r="BC165" i="23"/>
  <c r="BC189" i="23"/>
  <c r="BC221" i="23"/>
  <c r="BC261" i="23"/>
  <c r="BC285" i="23"/>
  <c r="BC325" i="23"/>
  <c r="BC341" i="23"/>
  <c r="BC357" i="23"/>
  <c r="BC381" i="23"/>
  <c r="BC424" i="23"/>
  <c r="BC452" i="23"/>
  <c r="BC479" i="23"/>
  <c r="BC510" i="23"/>
  <c r="BC572" i="23"/>
  <c r="BC608" i="23"/>
  <c r="BC645" i="23"/>
  <c r="BC681" i="23"/>
  <c r="BC705" i="23"/>
  <c r="BC766" i="23"/>
  <c r="BC811" i="23"/>
  <c r="BC886" i="23"/>
  <c r="BC972" i="23"/>
  <c r="BC1160" i="23"/>
  <c r="BC30" i="23"/>
  <c r="BC54" i="23"/>
  <c r="BC78" i="23"/>
  <c r="BC102" i="23"/>
  <c r="BC134" i="23"/>
  <c r="BC158" i="23"/>
  <c r="BC182" i="23"/>
  <c r="BC198" i="23"/>
  <c r="BC230" i="23"/>
  <c r="BC254" i="23"/>
  <c r="BC270" i="23"/>
  <c r="BC294" i="23"/>
  <c r="BC318" i="23"/>
  <c r="BC342" i="23"/>
  <c r="BC374" i="23"/>
  <c r="BC390" i="23"/>
  <c r="BC416" i="23"/>
  <c r="BC444" i="23"/>
  <c r="BC471" i="23"/>
  <c r="BC500" i="23"/>
  <c r="BC525" i="23"/>
  <c r="BC573" i="23"/>
  <c r="BC609" i="23"/>
  <c r="BC635" i="23"/>
  <c r="BC671" i="23"/>
  <c r="BC708" i="23"/>
  <c r="BC756" i="23"/>
  <c r="BC799" i="23"/>
  <c r="BC840" i="23"/>
  <c r="BC887" i="23"/>
  <c r="BC940" i="23"/>
  <c r="BC1006" i="23"/>
  <c r="BC1077" i="23"/>
  <c r="BC15" i="23"/>
  <c r="BC39" i="23"/>
  <c r="BC63" i="23"/>
  <c r="BC87" i="23"/>
  <c r="BC111" i="23"/>
  <c r="BC135" i="23"/>
  <c r="BC159" i="23"/>
  <c r="BC183" i="23"/>
  <c r="BC199" i="23"/>
  <c r="BC223" i="23"/>
  <c r="BC247" i="23"/>
  <c r="BC271" i="23"/>
  <c r="BC295" i="23"/>
  <c r="BC319" i="23"/>
  <c r="BC359" i="23"/>
  <c r="BC16" i="23"/>
  <c r="BC32" i="23"/>
  <c r="BC48" i="23"/>
  <c r="BC64" i="23"/>
  <c r="BC72" i="23"/>
  <c r="BC88" i="23"/>
  <c r="BC104" i="23"/>
  <c r="BC120" i="23"/>
  <c r="BC128" i="23"/>
  <c r="BC144" i="23"/>
  <c r="BC160" i="23"/>
  <c r="BC176" i="23"/>
  <c r="BC9" i="23"/>
  <c r="BC17" i="23"/>
  <c r="BC25" i="23"/>
  <c r="BC33" i="23"/>
  <c r="BC41" i="23"/>
  <c r="BC49" i="23"/>
  <c r="BC57" i="23"/>
  <c r="BC65" i="23"/>
  <c r="BC73" i="23"/>
  <c r="BC81" i="23"/>
  <c r="BC89" i="23"/>
  <c r="BC97" i="23"/>
  <c r="BC105" i="23"/>
  <c r="BC113" i="23"/>
  <c r="BC121" i="23"/>
  <c r="BC129" i="23"/>
  <c r="BC137" i="23"/>
  <c r="BC145" i="23"/>
  <c r="BC153" i="23"/>
  <c r="BC161" i="23"/>
  <c r="BC169" i="23"/>
  <c r="BC177" i="23"/>
  <c r="BC185" i="23"/>
  <c r="BC193" i="23"/>
  <c r="BC201" i="23"/>
  <c r="BC209" i="23"/>
  <c r="BC217" i="23"/>
  <c r="BC225" i="23"/>
  <c r="BC233" i="23"/>
  <c r="BC241" i="23"/>
  <c r="BC249" i="23"/>
  <c r="BC257" i="23"/>
  <c r="BC265" i="23"/>
  <c r="BC273" i="23"/>
  <c r="BC281" i="23"/>
  <c r="BC289" i="23"/>
  <c r="BC297" i="23"/>
  <c r="BC305" i="23"/>
  <c r="BC313" i="23"/>
  <c r="BC321" i="23"/>
  <c r="BC329" i="23"/>
  <c r="BC337" i="23"/>
  <c r="BC345" i="23"/>
  <c r="BC353" i="23"/>
  <c r="BC361" i="23"/>
  <c r="BC369" i="23"/>
  <c r="BC377" i="23"/>
  <c r="BC385" i="23"/>
  <c r="BC393" i="23"/>
  <c r="BC401" i="23"/>
  <c r="BC411" i="23"/>
  <c r="BC420" i="23"/>
  <c r="BC429" i="23"/>
  <c r="BC438" i="23"/>
  <c r="BC447" i="23"/>
  <c r="BC456" i="23"/>
  <c r="BC465" i="23"/>
  <c r="BC475" i="23"/>
  <c r="BC484" i="23"/>
  <c r="BC493" i="23"/>
  <c r="BC504" i="23"/>
  <c r="BC517" i="23"/>
  <c r="BC528" i="23"/>
  <c r="BC541" i="23"/>
  <c r="BC553" i="23"/>
  <c r="BC565" i="23"/>
  <c r="BC577" i="23"/>
  <c r="BC590" i="23"/>
  <c r="BC601" i="23"/>
  <c r="BC614" i="23"/>
  <c r="BC627" i="23"/>
  <c r="BC638" i="23"/>
  <c r="BC651" i="23"/>
  <c r="BC663" i="23"/>
  <c r="BC675" i="23"/>
  <c r="BC687" i="23"/>
  <c r="BC700" i="23"/>
  <c r="BC711" i="23"/>
  <c r="BC724" i="23"/>
  <c r="BC736" i="23"/>
  <c r="BC748" i="23"/>
  <c r="BC760" i="23"/>
  <c r="BC774" i="23"/>
  <c r="BC790" i="23"/>
  <c r="BC803" i="23"/>
  <c r="BC819" i="23"/>
  <c r="BC831" i="23"/>
  <c r="BC847" i="23"/>
  <c r="BC863" i="23"/>
  <c r="BC877" i="23"/>
  <c r="BC895" i="23"/>
  <c r="BC910" i="23"/>
  <c r="BC928" i="23"/>
  <c r="BC948" i="23"/>
  <c r="BC963" i="23"/>
  <c r="BC981" i="23"/>
  <c r="BC996" i="23"/>
  <c r="BC1014" i="23"/>
  <c r="BC1032" i="23"/>
  <c r="BC1047" i="23"/>
  <c r="BC1067" i="23"/>
  <c r="BC1080" i="23"/>
  <c r="BC1100" i="23"/>
  <c r="BC1118" i="23"/>
  <c r="BC1133" i="23"/>
  <c r="BC1151" i="23"/>
  <c r="BC1166" i="23"/>
  <c r="BC1184" i="23"/>
  <c r="BC1204" i="23"/>
  <c r="BC1219" i="23"/>
  <c r="BC1237" i="23"/>
  <c r="BC1252" i="23"/>
  <c r="BC1270" i="23"/>
  <c r="BC1288" i="23"/>
  <c r="BC1303" i="23"/>
  <c r="BC1323" i="23"/>
  <c r="BC1336" i="23"/>
  <c r="BC1357" i="23"/>
  <c r="BC1381" i="23"/>
  <c r="BC1401" i="23"/>
  <c r="BC1425" i="23"/>
  <c r="BC1451" i="23"/>
  <c r="BC1490" i="23"/>
  <c r="BC1530" i="23"/>
  <c r="BC1570" i="23"/>
  <c r="BC1610" i="23"/>
  <c r="BC1650" i="23"/>
  <c r="BC1696" i="23"/>
  <c r="BC1736" i="23"/>
  <c r="BC1776" i="23"/>
  <c r="BC1816" i="23"/>
  <c r="BC1856" i="23"/>
  <c r="BC1899" i="23"/>
  <c r="BC1939" i="23"/>
  <c r="BC1979" i="23"/>
  <c r="BC2034" i="23"/>
  <c r="BC2112" i="23"/>
  <c r="BC2184" i="23"/>
  <c r="BC2002" i="23"/>
  <c r="BC2019" i="23"/>
  <c r="BC2042" i="23"/>
  <c r="BC2059" i="23"/>
  <c r="BC2087" i="23"/>
  <c r="BC2119" i="23"/>
  <c r="BC2151" i="23"/>
  <c r="BC2186" i="23"/>
  <c r="BC1471" i="23"/>
  <c r="BC1491" i="23"/>
  <c r="BC1511" i="23"/>
  <c r="BC1531" i="23"/>
  <c r="BC1554" i="23"/>
  <c r="BC1571" i="23"/>
  <c r="BC1594" i="23"/>
  <c r="BC1611" i="23"/>
  <c r="BC1634" i="23"/>
  <c r="BC1657" i="23"/>
  <c r="BC1674" i="23"/>
  <c r="BC1697" i="23"/>
  <c r="BC1714" i="23"/>
  <c r="BC1737" i="23"/>
  <c r="BC1760" i="23"/>
  <c r="BC1777" i="23"/>
  <c r="BC1800" i="23"/>
  <c r="BC1817" i="23"/>
  <c r="BC1840" i="23"/>
  <c r="BC1863" i="23"/>
  <c r="BC1880" i="23"/>
  <c r="BC1903" i="23"/>
  <c r="BC1920" i="23"/>
  <c r="BC1943" i="23"/>
  <c r="BC1963" i="23"/>
  <c r="BC1983" i="23"/>
  <c r="BC2003" i="23"/>
  <c r="BC2023" i="23"/>
  <c r="BC2043" i="23"/>
  <c r="BC2066" i="23"/>
  <c r="BC2096" i="23"/>
  <c r="BC2128" i="23"/>
  <c r="BC2160" i="23"/>
  <c r="BC2200" i="23"/>
  <c r="BC503" i="23"/>
  <c r="BC512" i="23"/>
  <c r="BC521" i="23"/>
  <c r="BC531" i="23"/>
  <c r="BC540" i="23"/>
  <c r="BC549" i="23"/>
  <c r="BC558" i="23"/>
  <c r="BC567" i="23"/>
  <c r="BC576" i="23"/>
  <c r="BC585" i="23"/>
  <c r="BC595" i="23"/>
  <c r="BC604" i="23"/>
  <c r="BC613" i="23"/>
  <c r="BC622" i="23"/>
  <c r="BC631" i="23"/>
  <c r="BC640" i="23"/>
  <c r="BC649" i="23"/>
  <c r="BC659" i="23"/>
  <c r="BC668" i="23"/>
  <c r="BC677" i="23"/>
  <c r="BC686" i="23"/>
  <c r="BC695" i="23"/>
  <c r="BC704" i="23"/>
  <c r="BC713" i="23"/>
  <c r="BC723" i="23"/>
  <c r="BC732" i="23"/>
  <c r="BC741" i="23"/>
  <c r="BC750" i="23"/>
  <c r="BC759" i="23"/>
  <c r="BC768" i="23"/>
  <c r="BC777" i="23"/>
  <c r="BC787" i="23"/>
  <c r="BC796" i="23"/>
  <c r="BC805" i="23"/>
  <c r="BC814" i="23"/>
  <c r="BC823" i="23"/>
  <c r="BC832" i="23"/>
  <c r="BC841" i="23"/>
  <c r="BC851" i="23"/>
  <c r="BC860" i="23"/>
  <c r="BC869" i="23"/>
  <c r="BC879" i="23"/>
  <c r="BC891" i="23"/>
  <c r="BC901" i="23"/>
  <c r="BC911" i="23"/>
  <c r="BC923" i="23"/>
  <c r="BC933" i="23"/>
  <c r="BC943" i="23"/>
  <c r="BC955" i="23"/>
  <c r="BC965" i="23"/>
  <c r="BC975" i="23"/>
  <c r="BC987" i="23"/>
  <c r="BC997" i="23"/>
  <c r="BC1007" i="23"/>
  <c r="BC1019" i="23"/>
  <c r="BC1029" i="23"/>
  <c r="BC1039" i="23"/>
  <c r="BC1051" i="23"/>
  <c r="BC1061" i="23"/>
  <c r="BC1071" i="23"/>
  <c r="BC1083" i="23"/>
  <c r="BC1093" i="23"/>
  <c r="BC1103" i="23"/>
  <c r="BC1115" i="23"/>
  <c r="BC1125" i="23"/>
  <c r="BC1135" i="23"/>
  <c r="BC1147" i="23"/>
  <c r="BC1157" i="23"/>
  <c r="BC1167" i="23"/>
  <c r="BC1179" i="23"/>
  <c r="BC1189" i="23"/>
  <c r="BC1199" i="23"/>
  <c r="BC1211" i="23"/>
  <c r="BC1221" i="23"/>
  <c r="BC1231" i="23"/>
  <c r="BC1243" i="23"/>
  <c r="BC1253" i="23"/>
  <c r="BC1263" i="23"/>
  <c r="BC1275" i="23"/>
  <c r="BC1285" i="23"/>
  <c r="BC1295" i="23"/>
  <c r="BC1307" i="23"/>
  <c r="BC1317" i="23"/>
  <c r="BC1327" i="23"/>
  <c r="BC1339" i="23"/>
  <c r="BC1349" i="23"/>
  <c r="BC1361" i="23"/>
  <c r="BC1377" i="23"/>
  <c r="BC1391" i="23"/>
  <c r="BC1403" i="23"/>
  <c r="BC1419" i="23"/>
  <c r="BC1434" i="23"/>
  <c r="BC1455" i="23"/>
  <c r="BC1472" i="23"/>
  <c r="BC1495" i="23"/>
  <c r="BC1515" i="23"/>
  <c r="BC1535" i="23"/>
  <c r="BC1555" i="23"/>
  <c r="BC1575" i="23"/>
  <c r="BC1595" i="23"/>
  <c r="BC1618" i="23"/>
  <c r="BC1635" i="23"/>
  <c r="BC1658" i="23"/>
  <c r="BC1675" i="23"/>
  <c r="BC1698" i="23"/>
  <c r="BC1721" i="23"/>
  <c r="BC1738" i="23"/>
  <c r="BC1761" i="23"/>
  <c r="BC1778" i="23"/>
  <c r="BC1801" i="23"/>
  <c r="BC1824" i="23"/>
  <c r="BC1841" i="23"/>
  <c r="BC1864" i="23"/>
  <c r="BC1881" i="23"/>
  <c r="BC1904" i="23"/>
  <c r="BC1927" i="23"/>
  <c r="BC1944" i="23"/>
  <c r="BC1967" i="23"/>
  <c r="BC1984" i="23"/>
  <c r="BC2007" i="23"/>
  <c r="BC2027" i="23"/>
  <c r="BC2047" i="23"/>
  <c r="BC2067" i="23"/>
  <c r="BC2097" i="23"/>
  <c r="BC2129" i="23"/>
  <c r="BC2161" i="23"/>
  <c r="BC2202" i="23"/>
  <c r="BC769" i="23"/>
  <c r="BC779" i="23"/>
  <c r="BC788" i="23"/>
  <c r="BC797" i="23"/>
  <c r="BC806" i="23"/>
  <c r="BC815" i="23"/>
  <c r="BC824" i="23"/>
  <c r="BC833" i="23"/>
  <c r="BC843" i="23"/>
  <c r="BC852" i="23"/>
  <c r="BC861" i="23"/>
  <c r="BC870" i="23"/>
  <c r="BC880" i="23"/>
  <c r="BC892" i="23"/>
  <c r="BC902" i="23"/>
  <c r="BC912" i="23"/>
  <c r="BC924" i="23"/>
  <c r="BC934" i="23"/>
  <c r="BC944" i="23"/>
  <c r="BC956" i="23"/>
  <c r="BC966" i="23"/>
  <c r="BC976" i="23"/>
  <c r="BC988" i="23"/>
  <c r="BC998" i="23"/>
  <c r="BC1008" i="23"/>
  <c r="BC1020" i="23"/>
  <c r="BC1030" i="23"/>
  <c r="BC1040" i="23"/>
  <c r="BC1052" i="23"/>
  <c r="BC1062" i="23"/>
  <c r="BC1072" i="23"/>
  <c r="BC1084" i="23"/>
  <c r="BC1094" i="23"/>
  <c r="BC1104" i="23"/>
  <c r="BC1116" i="23"/>
  <c r="BC1126" i="23"/>
  <c r="BC1136" i="23"/>
  <c r="BC1148" i="23"/>
  <c r="BC1158" i="23"/>
  <c r="BC1168" i="23"/>
  <c r="BC1180" i="23"/>
  <c r="BC1190" i="23"/>
  <c r="BC1200" i="23"/>
  <c r="BC1212" i="23"/>
  <c r="BC1222" i="23"/>
  <c r="BC1232" i="23"/>
  <c r="BC1244" i="23"/>
  <c r="BC1254" i="23"/>
  <c r="BC1264" i="23"/>
  <c r="BC1276" i="23"/>
  <c r="BC1286" i="23"/>
  <c r="BC1296" i="23"/>
  <c r="BC1308" i="23"/>
  <c r="BC1318" i="23"/>
  <c r="BC1328" i="23"/>
  <c r="BC1340" i="23"/>
  <c r="BC1350" i="23"/>
  <c r="BC1362" i="23"/>
  <c r="BC1378" i="23"/>
  <c r="BC1392" i="23"/>
  <c r="BC1405" i="23"/>
  <c r="BC1421" i="23"/>
  <c r="BC1435" i="23"/>
  <c r="BC1456" i="23"/>
  <c r="BC1479" i="23"/>
  <c r="BC1496" i="23"/>
  <c r="BC1519" i="23"/>
  <c r="BC1536" i="23"/>
  <c r="BC1559" i="23"/>
  <c r="BC1579" i="23"/>
  <c r="BC1599" i="23"/>
  <c r="BC1619" i="23"/>
  <c r="BC1639" i="23"/>
  <c r="BC1659" i="23"/>
  <c r="BC1682" i="23"/>
  <c r="BC1699" i="23"/>
  <c r="BC1722" i="23"/>
  <c r="BC1739" i="23"/>
  <c r="BC1762" i="23"/>
  <c r="BC1785" i="23"/>
  <c r="BC1802" i="23"/>
  <c r="BC1825" i="23"/>
  <c r="BC1842" i="23"/>
  <c r="BC1865" i="23"/>
  <c r="BC1888" i="23"/>
  <c r="BC1905" i="23"/>
  <c r="BC1928" i="23"/>
  <c r="BC1945" i="23"/>
  <c r="BC1968" i="23"/>
  <c r="BC1991" i="23"/>
  <c r="BC2008" i="23"/>
  <c r="BC2031" i="23"/>
  <c r="BC2048" i="23"/>
  <c r="BC2071" i="23"/>
  <c r="BC2098" i="23"/>
  <c r="BC2130" i="23"/>
  <c r="BC2162" i="23"/>
  <c r="BC2210" i="23"/>
  <c r="BC496" i="23"/>
  <c r="BC505" i="23"/>
  <c r="BC515" i="23"/>
  <c r="BC524" i="23"/>
  <c r="BC533" i="23"/>
  <c r="BC542" i="23"/>
  <c r="BC551" i="23"/>
  <c r="BC560" i="23"/>
  <c r="BC569" i="23"/>
  <c r="BC579" i="23"/>
  <c r="BC588" i="23"/>
  <c r="BC597" i="23"/>
  <c r="BC606" i="23"/>
  <c r="BC615" i="23"/>
  <c r="BC624" i="23"/>
  <c r="BC633" i="23"/>
  <c r="BC643" i="23"/>
  <c r="BC652" i="23"/>
  <c r="BC661" i="23"/>
  <c r="BC670" i="23"/>
  <c r="BC679" i="23"/>
  <c r="BC688" i="23"/>
  <c r="BC697" i="23"/>
  <c r="BC707" i="23"/>
  <c r="BC716" i="23"/>
  <c r="BC725" i="23"/>
  <c r="BC734" i="23"/>
  <c r="BC743" i="23"/>
  <c r="BC752" i="23"/>
  <c r="BC761" i="23"/>
  <c r="BC771" i="23"/>
  <c r="BC780" i="23"/>
  <c r="BC789" i="23"/>
  <c r="BC798" i="23"/>
  <c r="BC807" i="23"/>
  <c r="BC816" i="23"/>
  <c r="BC825" i="23"/>
  <c r="BC835" i="23"/>
  <c r="BC844" i="23"/>
  <c r="BC853" i="23"/>
  <c r="BC862" i="23"/>
  <c r="BC871" i="23"/>
  <c r="BC883" i="23"/>
  <c r="BC893" i="23"/>
  <c r="BC903" i="23"/>
  <c r="BC915" i="23"/>
  <c r="BC925" i="23"/>
  <c r="BC935" i="23"/>
  <c r="BC947" i="23"/>
  <c r="BC957" i="23"/>
  <c r="BC967" i="23"/>
  <c r="BC979" i="23"/>
  <c r="BC989" i="23"/>
  <c r="BC999" i="23"/>
  <c r="BC1011" i="23"/>
  <c r="BC1021" i="23"/>
  <c r="BC1031" i="23"/>
  <c r="BC1043" i="23"/>
  <c r="BC1053" i="23"/>
  <c r="BC1063" i="23"/>
  <c r="BC1075" i="23"/>
  <c r="BC1085" i="23"/>
  <c r="BC1095" i="23"/>
  <c r="BC1107" i="23"/>
  <c r="BC1117" i="23"/>
  <c r="BC1127" i="23"/>
  <c r="BC1139" i="23"/>
  <c r="BC1149" i="23"/>
  <c r="BC1159" i="23"/>
  <c r="BC1171" i="23"/>
  <c r="BC1181" i="23"/>
  <c r="BC1191" i="23"/>
  <c r="BC1203" i="23"/>
  <c r="BC1213" i="23"/>
  <c r="BC1223" i="23"/>
  <c r="BC1235" i="23"/>
  <c r="BC1245" i="23"/>
  <c r="BC1255" i="23"/>
  <c r="BC1267" i="23"/>
  <c r="BC1277" i="23"/>
  <c r="BC1287" i="23"/>
  <c r="BC1299" i="23"/>
  <c r="BC1309" i="23"/>
  <c r="BC1319" i="23"/>
  <c r="BC1331" i="23"/>
  <c r="BC1341" i="23"/>
  <c r="BC1351" i="23"/>
  <c r="BC1367" i="23"/>
  <c r="BC1379" i="23"/>
  <c r="BC1393" i="23"/>
  <c r="BC1409" i="23"/>
  <c r="BC1423" i="23"/>
  <c r="BC1441" i="23"/>
  <c r="BC1457" i="23"/>
  <c r="BC1480" i="23"/>
  <c r="BC1497" i="23"/>
  <c r="BC1520" i="23"/>
  <c r="BC1543" i="23"/>
  <c r="BC1560" i="23"/>
  <c r="BC1583" i="23"/>
  <c r="BC1600" i="23"/>
  <c r="BC1623" i="23"/>
  <c r="BC1643" i="23"/>
  <c r="BC1663" i="23"/>
  <c r="BC1683" i="23"/>
  <c r="BC1703" i="23"/>
  <c r="BC1723" i="23"/>
  <c r="BC1746" i="23"/>
  <c r="BC1763" i="23"/>
  <c r="BC1786" i="23"/>
  <c r="BC1803" i="23"/>
  <c r="BC1826" i="23"/>
  <c r="BC1849" i="23"/>
  <c r="BC1866" i="23"/>
  <c r="BC1889" i="23"/>
  <c r="BC1906" i="23"/>
  <c r="BC1929" i="23"/>
  <c r="BC1952" i="23"/>
  <c r="BC1969" i="23"/>
  <c r="BC1992" i="23"/>
  <c r="BC2009" i="23"/>
  <c r="BC2032" i="23"/>
  <c r="BC2055" i="23"/>
  <c r="BC2072" i="23"/>
  <c r="BC2103" i="23"/>
  <c r="BC2135" i="23"/>
  <c r="BC2167" i="23"/>
  <c r="BC2218" i="23"/>
  <c r="BC2073" i="23"/>
  <c r="BC2088" i="23"/>
  <c r="BC2104" i="23"/>
  <c r="BC2120" i="23"/>
  <c r="BC2136" i="23"/>
  <c r="BC2152" i="23"/>
  <c r="BC2168" i="23"/>
  <c r="BC2191" i="23"/>
  <c r="BC2226" i="23"/>
  <c r="BC1426" i="23"/>
  <c r="BC1437" i="23"/>
  <c r="BC1448" i="23"/>
  <c r="BC1459" i="23"/>
  <c r="BC1473" i="23"/>
  <c r="BC1487" i="23"/>
  <c r="BC1498" i="23"/>
  <c r="BC1512" i="23"/>
  <c r="BC1523" i="23"/>
  <c r="BC1537" i="23"/>
  <c r="BC1551" i="23"/>
  <c r="BC1562" i="23"/>
  <c r="BC1576" i="23"/>
  <c r="BC1587" i="23"/>
  <c r="BC1601" i="23"/>
  <c r="BC1615" i="23"/>
  <c r="BC1626" i="23"/>
  <c r="BC1640" i="23"/>
  <c r="BC1651" i="23"/>
  <c r="BC1665" i="23"/>
  <c r="BC1679" i="23"/>
  <c r="BC1690" i="23"/>
  <c r="BC1704" i="23"/>
  <c r="BC1715" i="23"/>
  <c r="BC1729" i="23"/>
  <c r="BC1743" i="23"/>
  <c r="BC1754" i="23"/>
  <c r="BC1768" i="23"/>
  <c r="BC1779" i="23"/>
  <c r="BC1793" i="23"/>
  <c r="BC1807" i="23"/>
  <c r="BC1818" i="23"/>
  <c r="BC1832" i="23"/>
  <c r="BC1843" i="23"/>
  <c r="BC1857" i="23"/>
  <c r="BC1871" i="23"/>
  <c r="BC1882" i="23"/>
  <c r="BC1896" i="23"/>
  <c r="BC1907" i="23"/>
  <c r="BC1921" i="23"/>
  <c r="BC1935" i="23"/>
  <c r="BC1946" i="23"/>
  <c r="BC1960" i="23"/>
  <c r="BC1971" i="23"/>
  <c r="BC1985" i="23"/>
  <c r="BC1999" i="23"/>
  <c r="BC2010" i="23"/>
  <c r="BC2024" i="23"/>
  <c r="BC2035" i="23"/>
  <c r="BC2049" i="23"/>
  <c r="BC2063" i="23"/>
  <c r="BC2074" i="23"/>
  <c r="BC2089" i="23"/>
  <c r="BC2105" i="23"/>
  <c r="BC2121" i="23"/>
  <c r="BC2137" i="23"/>
  <c r="BC2153" i="23"/>
  <c r="BC2170" i="23"/>
  <c r="BC2192" i="23"/>
  <c r="BC2234" i="23"/>
  <c r="BC873" i="23"/>
  <c r="BC881" i="23"/>
  <c r="BC889" i="23"/>
  <c r="BC897" i="23"/>
  <c r="BC905" i="23"/>
  <c r="BC913" i="23"/>
  <c r="BC921" i="23"/>
  <c r="BC929" i="23"/>
  <c r="BC937" i="23"/>
  <c r="BC945" i="23"/>
  <c r="BC953" i="23"/>
  <c r="BC961" i="23"/>
  <c r="BC969" i="23"/>
  <c r="BC977" i="23"/>
  <c r="BC985" i="23"/>
  <c r="BC993" i="23"/>
  <c r="BC1001" i="23"/>
  <c r="BC1009" i="23"/>
  <c r="BC1017" i="23"/>
  <c r="BC1025" i="23"/>
  <c r="BC1033" i="23"/>
  <c r="BC1041" i="23"/>
  <c r="BC1049" i="23"/>
  <c r="BC1057" i="23"/>
  <c r="BC1065" i="23"/>
  <c r="BC1073" i="23"/>
  <c r="BC1081" i="23"/>
  <c r="BC1089" i="23"/>
  <c r="BC1097" i="23"/>
  <c r="BC1105" i="23"/>
  <c r="BC1113" i="23"/>
  <c r="BC1121" i="23"/>
  <c r="BC1129" i="23"/>
  <c r="BC1137" i="23"/>
  <c r="BC1145" i="23"/>
  <c r="BC1153" i="23"/>
  <c r="BC1161" i="23"/>
  <c r="BC1169" i="23"/>
  <c r="BC1177" i="23"/>
  <c r="BC1185" i="23"/>
  <c r="BC1193" i="23"/>
  <c r="BC1201" i="23"/>
  <c r="BC1209" i="23"/>
  <c r="BC1217" i="23"/>
  <c r="BC1225" i="23"/>
  <c r="BC1233" i="23"/>
  <c r="BC1241" i="23"/>
  <c r="BC1249" i="23"/>
  <c r="BC1257" i="23"/>
  <c r="BC1265" i="23"/>
  <c r="BC1273" i="23"/>
  <c r="BC1281" i="23"/>
  <c r="BC1289" i="23"/>
  <c r="BC1297" i="23"/>
  <c r="BC1305" i="23"/>
  <c r="BC1313" i="23"/>
  <c r="BC1321" i="23"/>
  <c r="BC1329" i="23"/>
  <c r="BC1337" i="23"/>
  <c r="BC1345" i="23"/>
  <c r="BC1353" i="23"/>
  <c r="BC1363" i="23"/>
  <c r="BC1375" i="23"/>
  <c r="BC1385" i="23"/>
  <c r="BC1395" i="23"/>
  <c r="BC1407" i="23"/>
  <c r="BC1417" i="23"/>
  <c r="BC1427" i="23"/>
  <c r="BC1439" i="23"/>
  <c r="BC1449" i="23"/>
  <c r="BC1463" i="23"/>
  <c r="BC1474" i="23"/>
  <c r="BC1488" i="23"/>
  <c r="BC1499" i="23"/>
  <c r="BC1513" i="23"/>
  <c r="BC1527" i="23"/>
  <c r="BC1538" i="23"/>
  <c r="BC1552" i="23"/>
  <c r="BC1563" i="23"/>
  <c r="BC1577" i="23"/>
  <c r="BC1591" i="23"/>
  <c r="BC1602" i="23"/>
  <c r="BC1616" i="23"/>
  <c r="BC1627" i="23"/>
  <c r="BC1641" i="23"/>
  <c r="BC1655" i="23"/>
  <c r="BC1666" i="23"/>
  <c r="BC1680" i="23"/>
  <c r="BC1691" i="23"/>
  <c r="BC1705" i="23"/>
  <c r="BC1719" i="23"/>
  <c r="BC1730" i="23"/>
  <c r="BC1744" i="23"/>
  <c r="BC1755" i="23"/>
  <c r="BC1769" i="23"/>
  <c r="BC1783" i="23"/>
  <c r="BC1794" i="23"/>
  <c r="BC1808" i="23"/>
  <c r="BC1819" i="23"/>
  <c r="BC1833" i="23"/>
  <c r="BC1847" i="23"/>
  <c r="BC1858" i="23"/>
  <c r="BC1872" i="23"/>
  <c r="BC1883" i="23"/>
  <c r="BC1897" i="23"/>
  <c r="BC1911" i="23"/>
  <c r="BC1922" i="23"/>
  <c r="BC1936" i="23"/>
  <c r="BC1947" i="23"/>
  <c r="BC1961" i="23"/>
  <c r="BC1975" i="23"/>
  <c r="BC1986" i="23"/>
  <c r="BC2000" i="23"/>
  <c r="BC2011" i="23"/>
  <c r="BC2025" i="23"/>
  <c r="BC2039" i="23"/>
  <c r="BC2050" i="23"/>
  <c r="BC2064" i="23"/>
  <c r="BC2075" i="23"/>
  <c r="BC2090" i="23"/>
  <c r="BC2106" i="23"/>
  <c r="BC2122" i="23"/>
  <c r="BC2138" i="23"/>
  <c r="BC2154" i="23"/>
  <c r="BC2175" i="23"/>
  <c r="BC2194" i="23"/>
  <c r="BC2242" i="23"/>
  <c r="BC402" i="23"/>
  <c r="BC410" i="23"/>
  <c r="BC418" i="23"/>
  <c r="BC426" i="23"/>
  <c r="BC434" i="23"/>
  <c r="BC442" i="23"/>
  <c r="BC450" i="23"/>
  <c r="BC458" i="23"/>
  <c r="BC466" i="23"/>
  <c r="BC474" i="23"/>
  <c r="BC482" i="23"/>
  <c r="BC490" i="23"/>
  <c r="BC498" i="23"/>
  <c r="BC506" i="23"/>
  <c r="BC514" i="23"/>
  <c r="BC522" i="23"/>
  <c r="BC530" i="23"/>
  <c r="BC538" i="23"/>
  <c r="BC546" i="23"/>
  <c r="BC554" i="23"/>
  <c r="BC562" i="23"/>
  <c r="BC570" i="23"/>
  <c r="BC578" i="23"/>
  <c r="BC586" i="23"/>
  <c r="BC594" i="23"/>
  <c r="BC602" i="23"/>
  <c r="BC610" i="23"/>
  <c r="BC618" i="23"/>
  <c r="BC626" i="23"/>
  <c r="BC634" i="23"/>
  <c r="BC642" i="23"/>
  <c r="BC650" i="23"/>
  <c r="BC658" i="23"/>
  <c r="BC666" i="23"/>
  <c r="BC674" i="23"/>
  <c r="BC682" i="23"/>
  <c r="BC690" i="23"/>
  <c r="BC698" i="23"/>
  <c r="BC706" i="23"/>
  <c r="BC714" i="23"/>
  <c r="BC722" i="23"/>
  <c r="BC730" i="23"/>
  <c r="BC738" i="23"/>
  <c r="BC746" i="23"/>
  <c r="BC754" i="23"/>
  <c r="BC762" i="23"/>
  <c r="BC770" i="23"/>
  <c r="BC778" i="23"/>
  <c r="BC786" i="23"/>
  <c r="BC794" i="23"/>
  <c r="BC802" i="23"/>
  <c r="BC810" i="23"/>
  <c r="BC818" i="23"/>
  <c r="BC826" i="23"/>
  <c r="BC834" i="23"/>
  <c r="BC842" i="23"/>
  <c r="BC850" i="23"/>
  <c r="BC858" i="23"/>
  <c r="BC866" i="23"/>
  <c r="BC874" i="23"/>
  <c r="BC882" i="23"/>
  <c r="BC890" i="23"/>
  <c r="BC898" i="23"/>
  <c r="BC906" i="23"/>
  <c r="BC914" i="23"/>
  <c r="BC922" i="23"/>
  <c r="BC930" i="23"/>
  <c r="BC938" i="23"/>
  <c r="BC946" i="23"/>
  <c r="BC954" i="23"/>
  <c r="BC962" i="23"/>
  <c r="BC970" i="23"/>
  <c r="BC978" i="23"/>
  <c r="BC986" i="23"/>
  <c r="BC994" i="23"/>
  <c r="BC1002" i="23"/>
  <c r="BC1010" i="23"/>
  <c r="BC1018" i="23"/>
  <c r="BC1026" i="23"/>
  <c r="BC1034" i="23"/>
  <c r="BC1042" i="23"/>
  <c r="BC1050" i="23"/>
  <c r="BC1058" i="23"/>
  <c r="BC1066" i="23"/>
  <c r="BC1074" i="23"/>
  <c r="BC1082" i="23"/>
  <c r="BC1090" i="23"/>
  <c r="BC1098" i="23"/>
  <c r="BC1106" i="23"/>
  <c r="BC1114" i="23"/>
  <c r="BC1122" i="23"/>
  <c r="BC1130" i="23"/>
  <c r="BC1138" i="23"/>
  <c r="BC1146" i="23"/>
  <c r="BC1154" i="23"/>
  <c r="BC1162" i="23"/>
  <c r="BC1170" i="23"/>
  <c r="BC1178" i="23"/>
  <c r="BC1186" i="23"/>
  <c r="BC1194" i="23"/>
  <c r="BC1202" i="23"/>
  <c r="BC1210" i="23"/>
  <c r="BC1218" i="23"/>
  <c r="BC1226" i="23"/>
  <c r="BC1234" i="23"/>
  <c r="BC1242" i="23"/>
  <c r="BC1250" i="23"/>
  <c r="BC1258" i="23"/>
  <c r="BC1266" i="23"/>
  <c r="BC1274" i="23"/>
  <c r="BC1282" i="23"/>
  <c r="BC1290" i="23"/>
  <c r="BC1298" i="23"/>
  <c r="BC1306" i="23"/>
  <c r="BC1314" i="23"/>
  <c r="BC1322" i="23"/>
  <c r="BC1330" i="23"/>
  <c r="BC1338" i="23"/>
  <c r="BC1346" i="23"/>
  <c r="BC1354" i="23"/>
  <c r="BC1365" i="23"/>
  <c r="BC1376" i="23"/>
  <c r="BC1386" i="23"/>
  <c r="BC1397" i="23"/>
  <c r="BC1408" i="23"/>
  <c r="BC1418" i="23"/>
  <c r="BC1429" i="23"/>
  <c r="BC1440" i="23"/>
  <c r="BC1450" i="23"/>
  <c r="BC1464" i="23"/>
  <c r="BC1475" i="23"/>
  <c r="BC1489" i="23"/>
  <c r="BC1503" i="23"/>
  <c r="BC1514" i="23"/>
  <c r="BC1528" i="23"/>
  <c r="BC1539" i="23"/>
  <c r="BC1553" i="23"/>
  <c r="BC1567" i="23"/>
  <c r="BC1578" i="23"/>
  <c r="BC1592" i="23"/>
  <c r="BC1603" i="23"/>
  <c r="BC1617" i="23"/>
  <c r="BC1631" i="23"/>
  <c r="BC1642" i="23"/>
  <c r="BC1656" i="23"/>
  <c r="BC1667" i="23"/>
  <c r="BC1681" i="23"/>
  <c r="BC1695" i="23"/>
  <c r="BC1706" i="23"/>
  <c r="BC1720" i="23"/>
  <c r="BC1731" i="23"/>
  <c r="BC1745" i="23"/>
  <c r="BC1759" i="23"/>
  <c r="BC1770" i="23"/>
  <c r="BC1784" i="23"/>
  <c r="BC1795" i="23"/>
  <c r="BC1809" i="23"/>
  <c r="BC1823" i="23"/>
  <c r="BC1834" i="23"/>
  <c r="BC1848" i="23"/>
  <c r="BC1859" i="23"/>
  <c r="BC1873" i="23"/>
  <c r="BC1887" i="23"/>
  <c r="BC1898" i="23"/>
  <c r="BC1912" i="23"/>
  <c r="BC1923" i="23"/>
  <c r="BC1937" i="23"/>
  <c r="BC1951" i="23"/>
  <c r="BC1962" i="23"/>
  <c r="BC1976" i="23"/>
  <c r="BC1987" i="23"/>
  <c r="BC2001" i="23"/>
  <c r="BC2015" i="23"/>
  <c r="BC2026" i="23"/>
  <c r="BC2040" i="23"/>
  <c r="BC2051" i="23"/>
  <c r="BC2065" i="23"/>
  <c r="BC2079" i="23"/>
  <c r="BC2095" i="23"/>
  <c r="BC2111" i="23"/>
  <c r="BC2127" i="23"/>
  <c r="BC2143" i="23"/>
  <c r="BC2159" i="23"/>
  <c r="BC2176" i="23"/>
  <c r="BC2199" i="23"/>
  <c r="BC2250" i="23"/>
  <c r="BC2207" i="23"/>
  <c r="BC2215" i="23"/>
  <c r="BC2223" i="23"/>
  <c r="BC2231" i="23"/>
  <c r="BC2239" i="23"/>
  <c r="BC2247" i="23"/>
  <c r="BC2255" i="23"/>
  <c r="BC2263" i="23"/>
  <c r="BC2271" i="23"/>
  <c r="BC2279" i="23"/>
  <c r="BC2287" i="23"/>
  <c r="BC2295" i="23"/>
  <c r="BC2303" i="23"/>
  <c r="BC2311" i="23"/>
  <c r="BC2319" i="23"/>
  <c r="BC2327" i="23"/>
  <c r="BC2335" i="23"/>
  <c r="BC2343" i="23"/>
  <c r="BC2351" i="23"/>
  <c r="BC2359" i="23"/>
  <c r="BC2208" i="23"/>
  <c r="BC2216" i="23"/>
  <c r="BC2224" i="23"/>
  <c r="BC2232" i="23"/>
  <c r="BC2240" i="23"/>
  <c r="BC2248" i="23"/>
  <c r="BC2256" i="23"/>
  <c r="BC2264" i="23"/>
  <c r="BC2272" i="23"/>
  <c r="BC2280" i="23"/>
  <c r="BC2288" i="23"/>
  <c r="BC2296" i="23"/>
  <c r="BC2304" i="23"/>
  <c r="BC2312" i="23"/>
  <c r="BC2320" i="23"/>
  <c r="BC2328" i="23"/>
  <c r="BC2336" i="23"/>
  <c r="BC2344" i="23"/>
  <c r="BC2352" i="23"/>
  <c r="BC2360" i="23"/>
  <c r="BC2169" i="23"/>
  <c r="BC2177" i="23"/>
  <c r="BC2185" i="23"/>
  <c r="BC2193" i="23"/>
  <c r="BC2201" i="23"/>
  <c r="BC2209" i="23"/>
  <c r="BC2217" i="23"/>
  <c r="BC2225" i="23"/>
  <c r="BC2233" i="23"/>
  <c r="BC2241" i="23"/>
  <c r="BC2249" i="23"/>
  <c r="BC2257" i="23"/>
  <c r="BC2265" i="23"/>
  <c r="BC2273" i="23"/>
  <c r="BC2281" i="23"/>
  <c r="BC2289" i="23"/>
  <c r="BC2297" i="23"/>
  <c r="BC2305" i="23"/>
  <c r="BC2313" i="23"/>
  <c r="BC2321" i="23"/>
  <c r="BC2329" i="23"/>
  <c r="BC2337" i="23"/>
  <c r="BC2345" i="23"/>
  <c r="BC2353" i="23"/>
  <c r="BC2361" i="23"/>
  <c r="BC2258" i="23"/>
  <c r="BC2266" i="23"/>
  <c r="BC2274" i="23"/>
  <c r="BC2282" i="23"/>
  <c r="BC2290" i="23"/>
  <c r="BC2298" i="23"/>
  <c r="BC2306" i="23"/>
  <c r="BC2314" i="23"/>
  <c r="BC2322" i="23"/>
  <c r="BC2330" i="23"/>
  <c r="BC2338" i="23"/>
  <c r="BC2346" i="23"/>
  <c r="BC2354" i="23"/>
  <c r="BC2362" i="23"/>
  <c r="BC2083" i="23"/>
  <c r="BC2091" i="23"/>
  <c r="BC2099" i="23"/>
  <c r="BC2107" i="23"/>
  <c r="BC2115" i="23"/>
  <c r="BC2123" i="23"/>
  <c r="BC2131" i="23"/>
  <c r="BC2139" i="23"/>
  <c r="BC2147" i="23"/>
  <c r="BC2155" i="23"/>
  <c r="BC2163" i="23"/>
  <c r="BC2171" i="23"/>
  <c r="BC2179" i="23"/>
  <c r="BC2187" i="23"/>
  <c r="BC2195" i="23"/>
  <c r="BC2203" i="23"/>
  <c r="BC2211" i="23"/>
  <c r="BC2219" i="23"/>
  <c r="BC2227" i="23"/>
  <c r="BC2235" i="23"/>
  <c r="BC2243" i="23"/>
  <c r="BC2251" i="23"/>
  <c r="BC2259" i="23"/>
  <c r="BC2267" i="23"/>
  <c r="BC2275" i="23"/>
  <c r="BC2283" i="23"/>
  <c r="BC2291" i="23"/>
  <c r="BC2299" i="23"/>
  <c r="BC2307" i="23"/>
  <c r="BC2315" i="23"/>
  <c r="BC2323" i="23"/>
  <c r="BC2331" i="23"/>
  <c r="BC2339" i="23"/>
  <c r="BC2347" i="23"/>
  <c r="BC2355" i="23"/>
  <c r="BC2363" i="23"/>
  <c r="BC1356" i="23"/>
  <c r="BC1364" i="23"/>
  <c r="BC1372" i="23"/>
  <c r="BC1380" i="23"/>
  <c r="BC1388" i="23"/>
  <c r="BC1396" i="23"/>
  <c r="BC1404" i="23"/>
  <c r="BC1412" i="23"/>
  <c r="BC1420" i="23"/>
  <c r="BC1428" i="23"/>
  <c r="BC1436" i="23"/>
  <c r="BC1444" i="23"/>
  <c r="BC1452" i="23"/>
  <c r="BC1460" i="23"/>
  <c r="BC1468" i="23"/>
  <c r="BC1476" i="23"/>
  <c r="BC1484" i="23"/>
  <c r="BC1492" i="23"/>
  <c r="BC1500" i="23"/>
  <c r="BC1508" i="23"/>
  <c r="BC1516" i="23"/>
  <c r="BC1524" i="23"/>
  <c r="BC1532" i="23"/>
  <c r="BC1540" i="23"/>
  <c r="BC1548" i="23"/>
  <c r="BC1556" i="23"/>
  <c r="BC1564" i="23"/>
  <c r="BC1572" i="23"/>
  <c r="BC1580" i="23"/>
  <c r="BC1588" i="23"/>
  <c r="BC1596" i="23"/>
  <c r="BC1604" i="23"/>
  <c r="BC1612" i="23"/>
  <c r="BC1620" i="23"/>
  <c r="BC1628" i="23"/>
  <c r="BC1636" i="23"/>
  <c r="BC1644" i="23"/>
  <c r="BC1652" i="23"/>
  <c r="BC1660" i="23"/>
  <c r="BC1668" i="23"/>
  <c r="BC1676" i="23"/>
  <c r="BC1684" i="23"/>
  <c r="BC1692" i="23"/>
  <c r="BC1700" i="23"/>
  <c r="BC1708" i="23"/>
  <c r="BC1716" i="23"/>
  <c r="BC1724" i="23"/>
  <c r="BC1732" i="23"/>
  <c r="BC1740" i="23"/>
  <c r="BC1748" i="23"/>
  <c r="BC1756" i="23"/>
  <c r="BC1764" i="23"/>
  <c r="BC1772" i="23"/>
  <c r="BC1780" i="23"/>
  <c r="BC1788" i="23"/>
  <c r="BC1796" i="23"/>
  <c r="BC1804" i="23"/>
  <c r="BC1812" i="23"/>
  <c r="BC1820" i="23"/>
  <c r="BC1828" i="23"/>
  <c r="BC1836" i="23"/>
  <c r="BC1844" i="23"/>
  <c r="BC1852" i="23"/>
  <c r="BC1860" i="23"/>
  <c r="BC1868" i="23"/>
  <c r="BC1876" i="23"/>
  <c r="BC1884" i="23"/>
  <c r="BC1892" i="23"/>
  <c r="BC1900" i="23"/>
  <c r="BC1908" i="23"/>
  <c r="BC1916" i="23"/>
  <c r="BC1924" i="23"/>
  <c r="BC1932" i="23"/>
  <c r="BC1940" i="23"/>
  <c r="BC1948" i="23"/>
  <c r="BC1956" i="23"/>
  <c r="BC1964" i="23"/>
  <c r="BC1972" i="23"/>
  <c r="BC1980" i="23"/>
  <c r="BC1988" i="23"/>
  <c r="BC1996" i="23"/>
  <c r="BC2004" i="23"/>
  <c r="BC2012" i="23"/>
  <c r="BC2020" i="23"/>
  <c r="BC2028" i="23"/>
  <c r="BC2036" i="23"/>
  <c r="BC2044" i="23"/>
  <c r="BC2052" i="23"/>
  <c r="BC2060" i="23"/>
  <c r="BC2068" i="23"/>
  <c r="BC2076" i="23"/>
  <c r="BC2084" i="23"/>
  <c r="BC2092" i="23"/>
  <c r="BC2100" i="23"/>
  <c r="BC2108" i="23"/>
  <c r="BC2116" i="23"/>
  <c r="BC2124" i="23"/>
  <c r="BC2132" i="23"/>
  <c r="BC2140" i="23"/>
  <c r="BC2148" i="23"/>
  <c r="BC2156" i="23"/>
  <c r="BC2164" i="23"/>
  <c r="BC2172" i="23"/>
  <c r="BC2180" i="23"/>
  <c r="BC2188" i="23"/>
  <c r="BC2196" i="23"/>
  <c r="BC2204" i="23"/>
  <c r="BC2212" i="23"/>
  <c r="BC2220" i="23"/>
  <c r="BC2228" i="23"/>
  <c r="BC2236" i="23"/>
  <c r="BC2244" i="23"/>
  <c r="BC2252" i="23"/>
  <c r="BC2260" i="23"/>
  <c r="BC2268" i="23"/>
  <c r="BC2276" i="23"/>
  <c r="BC2284" i="23"/>
  <c r="BC2292" i="23"/>
  <c r="BC2300" i="23"/>
  <c r="BC2308" i="23"/>
  <c r="BC2316" i="23"/>
  <c r="BC2324" i="23"/>
  <c r="BC2332" i="23"/>
  <c r="BC2340" i="23"/>
  <c r="BC2348" i="23"/>
  <c r="BC2356" i="23"/>
  <c r="BC2364" i="23"/>
  <c r="BC1453" i="23"/>
  <c r="BC1461" i="23"/>
  <c r="BC1469" i="23"/>
  <c r="BC1477" i="23"/>
  <c r="BC1485" i="23"/>
  <c r="BC1493" i="23"/>
  <c r="BC1501" i="23"/>
  <c r="BC1509" i="23"/>
  <c r="BC1517" i="23"/>
  <c r="BC1525" i="23"/>
  <c r="BC1533" i="23"/>
  <c r="BC1541" i="23"/>
  <c r="BC1549" i="23"/>
  <c r="BC1557" i="23"/>
  <c r="BC1565" i="23"/>
  <c r="BC1573" i="23"/>
  <c r="BC1581" i="23"/>
  <c r="BC1589" i="23"/>
  <c r="BC1597" i="23"/>
  <c r="BC1605" i="23"/>
  <c r="BC1613" i="23"/>
  <c r="BC1621" i="23"/>
  <c r="BC1629" i="23"/>
  <c r="BC1637" i="23"/>
  <c r="BC1645" i="23"/>
  <c r="BC1653" i="23"/>
  <c r="BC1661" i="23"/>
  <c r="BC1669" i="23"/>
  <c r="BC1677" i="23"/>
  <c r="BC1685" i="23"/>
  <c r="BC1693" i="23"/>
  <c r="BC1701" i="23"/>
  <c r="BC1709" i="23"/>
  <c r="BC1717" i="23"/>
  <c r="BC1725" i="23"/>
  <c r="BC1733" i="23"/>
  <c r="BC1741" i="23"/>
  <c r="BC1749" i="23"/>
  <c r="BC1757" i="23"/>
  <c r="BC1765" i="23"/>
  <c r="BC1773" i="23"/>
  <c r="BC1781" i="23"/>
  <c r="BC1789" i="23"/>
  <c r="BC1797" i="23"/>
  <c r="BC1805" i="23"/>
  <c r="BC1813" i="23"/>
  <c r="BC1821" i="23"/>
  <c r="BC1829" i="23"/>
  <c r="BC1837" i="23"/>
  <c r="BC1845" i="23"/>
  <c r="BC1853" i="23"/>
  <c r="BC1861" i="23"/>
  <c r="BC1869" i="23"/>
  <c r="BC1877" i="23"/>
  <c r="BC1885" i="23"/>
  <c r="BC1893" i="23"/>
  <c r="BC1901" i="23"/>
  <c r="BC1909" i="23"/>
  <c r="BC1917" i="23"/>
  <c r="BC1925" i="23"/>
  <c r="BC1933" i="23"/>
  <c r="BC1941" i="23"/>
  <c r="BC1949" i="23"/>
  <c r="BC1957" i="23"/>
  <c r="BC1965" i="23"/>
  <c r="BC1973" i="23"/>
  <c r="BC1981" i="23"/>
  <c r="BC1989" i="23"/>
  <c r="BC1997" i="23"/>
  <c r="BC2005" i="23"/>
  <c r="BC2013" i="23"/>
  <c r="BC2021" i="23"/>
  <c r="BC2029" i="23"/>
  <c r="BC2037" i="23"/>
  <c r="BC2045" i="23"/>
  <c r="BC2053" i="23"/>
  <c r="BC2061" i="23"/>
  <c r="BC2069" i="23"/>
  <c r="BC2077" i="23"/>
  <c r="BC2085" i="23"/>
  <c r="BC2093" i="23"/>
  <c r="BC2101" i="23"/>
  <c r="BC2109" i="23"/>
  <c r="BC2117" i="23"/>
  <c r="BC2125" i="23"/>
  <c r="BC2133" i="23"/>
  <c r="BC2141" i="23"/>
  <c r="BC2149" i="23"/>
  <c r="BC2157" i="23"/>
  <c r="BC2165" i="23"/>
  <c r="BC2173" i="23"/>
  <c r="BC2181" i="23"/>
  <c r="BC2189" i="23"/>
  <c r="BC2197" i="23"/>
  <c r="BC2205" i="23"/>
  <c r="BC2213" i="23"/>
  <c r="BC2221" i="23"/>
  <c r="BC2229" i="23"/>
  <c r="BC2237" i="23"/>
  <c r="BC2245" i="23"/>
  <c r="BC2253" i="23"/>
  <c r="BC2261" i="23"/>
  <c r="BC2269" i="23"/>
  <c r="BC2277" i="23"/>
  <c r="BC2285" i="23"/>
  <c r="BC2293" i="23"/>
  <c r="BC2301" i="23"/>
  <c r="BC2309" i="23"/>
  <c r="BC2317" i="23"/>
  <c r="BC2325" i="23"/>
  <c r="BC2333" i="23"/>
  <c r="BC2341" i="23"/>
  <c r="BC2349" i="23"/>
  <c r="BC2357" i="23"/>
  <c r="BC2365" i="23"/>
  <c r="BC1358" i="23"/>
  <c r="BC1366" i="23"/>
  <c r="BC1374" i="23"/>
  <c r="BC1382" i="23"/>
  <c r="BC1390" i="23"/>
  <c r="BC1398" i="23"/>
  <c r="BC1406" i="23"/>
  <c r="BC1414" i="23"/>
  <c r="BC1422" i="23"/>
  <c r="BC1430" i="23"/>
  <c r="BC1438" i="23"/>
  <c r="BC1446" i="23"/>
  <c r="BC1454" i="23"/>
  <c r="BC1462" i="23"/>
  <c r="BC1470" i="23"/>
  <c r="BC1478" i="23"/>
  <c r="BC1486" i="23"/>
  <c r="BC1494" i="23"/>
  <c r="BC1502" i="23"/>
  <c r="BC1510" i="23"/>
  <c r="BC1518" i="23"/>
  <c r="BC1526" i="23"/>
  <c r="BC1534" i="23"/>
  <c r="BC1542" i="23"/>
  <c r="BC1550" i="23"/>
  <c r="BC1558" i="23"/>
  <c r="BC1566" i="23"/>
  <c r="BC1574" i="23"/>
  <c r="BC1582" i="23"/>
  <c r="BC1590" i="23"/>
  <c r="BC1598" i="23"/>
  <c r="BC1606" i="23"/>
  <c r="BC1614" i="23"/>
  <c r="BC1622" i="23"/>
  <c r="BC1630" i="23"/>
  <c r="BC1638" i="23"/>
  <c r="BC1646" i="23"/>
  <c r="BC1654" i="23"/>
  <c r="BC1662" i="23"/>
  <c r="BC1670" i="23"/>
  <c r="BC1678" i="23"/>
  <c r="BC1686" i="23"/>
  <c r="BC1694" i="23"/>
  <c r="BC1702" i="23"/>
  <c r="BC1710" i="23"/>
  <c r="BC1718" i="23"/>
  <c r="BC1726" i="23"/>
  <c r="BC1734" i="23"/>
  <c r="BC1742" i="23"/>
  <c r="BC1750" i="23"/>
  <c r="BC1758" i="23"/>
  <c r="BC1766" i="23"/>
  <c r="BC1774" i="23"/>
  <c r="BC1782" i="23"/>
  <c r="BC1790" i="23"/>
  <c r="BC1798" i="23"/>
  <c r="BC1806" i="23"/>
  <c r="BC1814" i="23"/>
  <c r="BC1822" i="23"/>
  <c r="BC1830" i="23"/>
  <c r="BC1838" i="23"/>
  <c r="BC1846" i="23"/>
  <c r="BC1854" i="23"/>
  <c r="BC1862" i="23"/>
  <c r="BC1870" i="23"/>
  <c r="BC1878" i="23"/>
  <c r="BC1886" i="23"/>
  <c r="BC1894" i="23"/>
  <c r="BC1902" i="23"/>
  <c r="BC1910" i="23"/>
  <c r="BC1918" i="23"/>
  <c r="BC1926" i="23"/>
  <c r="BC1934" i="23"/>
  <c r="BC1942" i="23"/>
  <c r="BC1950" i="23"/>
  <c r="BC1958" i="23"/>
  <c r="BC1966" i="23"/>
  <c r="BC1974" i="23"/>
  <c r="BC1982" i="23"/>
  <c r="BC1990" i="23"/>
  <c r="BC1998" i="23"/>
  <c r="BC2006" i="23"/>
  <c r="BC2014" i="23"/>
  <c r="BC2022" i="23"/>
  <c r="BC2030" i="23"/>
  <c r="BC2038" i="23"/>
  <c r="BC2046" i="23"/>
  <c r="BC2054" i="23"/>
  <c r="BC2062" i="23"/>
  <c r="BC2070" i="23"/>
  <c r="BC2078" i="23"/>
  <c r="BC2086" i="23"/>
  <c r="BC2094" i="23"/>
  <c r="BC2102" i="23"/>
  <c r="BC2110" i="23"/>
  <c r="BC2118" i="23"/>
  <c r="BC2126" i="23"/>
  <c r="BC2134" i="23"/>
  <c r="BC2142" i="23"/>
  <c r="BC2150" i="23"/>
  <c r="BC2158" i="23"/>
  <c r="BC2166" i="23"/>
  <c r="BC2174" i="23"/>
  <c r="BC2182" i="23"/>
  <c r="BC2190" i="23"/>
  <c r="BC2198" i="23"/>
  <c r="BC2206" i="23"/>
  <c r="BC2214" i="23"/>
  <c r="BC2222" i="23"/>
  <c r="BC2230" i="23"/>
  <c r="BC2238" i="23"/>
  <c r="BC2246" i="23"/>
  <c r="BC2254" i="23"/>
  <c r="BC2262" i="23"/>
  <c r="BC2270" i="23"/>
  <c r="BC2278" i="23"/>
  <c r="BC2286" i="23"/>
  <c r="BC2294" i="23"/>
  <c r="BC2302" i="23"/>
  <c r="BC2310" i="23"/>
  <c r="BC2318" i="23"/>
  <c r="BC2326" i="23"/>
  <c r="BC2334" i="23"/>
  <c r="BC2342" i="23"/>
  <c r="BC2350" i="23"/>
  <c r="BC2358" i="23"/>
  <c r="BC2366" i="23"/>
  <c r="Z28" i="23"/>
  <c r="Z73" i="23"/>
  <c r="Z79" i="23"/>
  <c r="Z54" i="23"/>
  <c r="Z5" i="23"/>
  <c r="Z83" i="23"/>
  <c r="Z58" i="23"/>
  <c r="Z37" i="23"/>
  <c r="Z24" i="23"/>
  <c r="Z68" i="23"/>
  <c r="Z64" i="23"/>
  <c r="Z47" i="23"/>
  <c r="Z92" i="23"/>
  <c r="Z42" i="23"/>
  <c r="Z48" i="23"/>
  <c r="Z23" i="23"/>
  <c r="Z69" i="23"/>
  <c r="Z87" i="23"/>
  <c r="Z91" i="23"/>
  <c r="Z70" i="23"/>
  <c r="Z49" i="23"/>
  <c r="Z43" i="23"/>
  <c r="Z35" i="23"/>
  <c r="Z61" i="23"/>
  <c r="Z11" i="23"/>
  <c r="Z17" i="23"/>
  <c r="Z56" i="23"/>
  <c r="Z38" i="23"/>
  <c r="Z18" i="23"/>
  <c r="Z29" i="23"/>
  <c r="Z16" i="23"/>
  <c r="Z82" i="23"/>
  <c r="Z76" i="23"/>
  <c r="Z39" i="23"/>
  <c r="Z30" i="23"/>
  <c r="Z75" i="23"/>
  <c r="Z81" i="23"/>
  <c r="Z65" i="23"/>
  <c r="Z7" i="23"/>
  <c r="Z51" i="23"/>
  <c r="Z62" i="23"/>
  <c r="Z41" i="23"/>
  <c r="Z20" i="23"/>
  <c r="Z14" i="23"/>
  <c r="Z27" i="23"/>
  <c r="Z57" i="23"/>
  <c r="Z94" i="23"/>
  <c r="Z13" i="23"/>
  <c r="Z50" i="23"/>
  <c r="Z34" i="23"/>
  <c r="Z71" i="23"/>
  <c r="Z84" i="23"/>
  <c r="Z8" i="23"/>
  <c r="Z74" i="23"/>
  <c r="Z53" i="23"/>
  <c r="Z80" i="23"/>
  <c r="Z2" i="23"/>
  <c r="Z26" i="23"/>
  <c r="Z63" i="23"/>
  <c r="Z77" i="23"/>
  <c r="Z19" i="23"/>
  <c r="Z3" i="23"/>
  <c r="Z40" i="23"/>
  <c r="Z22" i="23"/>
  <c r="Z33" i="23"/>
  <c r="Z12" i="23"/>
  <c r="Z86" i="23"/>
  <c r="Z89" i="23"/>
  <c r="Z6" i="23"/>
  <c r="Z90" i="23"/>
  <c r="Z32" i="23"/>
  <c r="Z46" i="23"/>
  <c r="Z52" i="23"/>
  <c r="Z67" i="23"/>
  <c r="Z44" i="23"/>
  <c r="Z55" i="23"/>
  <c r="Z66" i="23"/>
  <c r="Z45" i="23"/>
  <c r="Z88" i="23"/>
  <c r="Z60" i="23"/>
  <c r="Z72" i="23"/>
  <c r="Z59" i="23"/>
  <c r="Z9" i="23"/>
  <c r="Z15" i="23"/>
  <c r="Z85" i="23"/>
  <c r="Z36" i="23"/>
  <c r="Z21" i="23"/>
  <c r="Z25" i="23"/>
  <c r="Z4" i="23"/>
  <c r="Z78" i="23"/>
  <c r="Z31" i="23"/>
  <c r="Z93" i="23"/>
  <c r="Z10" i="23"/>
</calcChain>
</file>

<file path=xl/comments1.xml><?xml version="1.0" encoding="utf-8"?>
<comments xmlns="http://schemas.openxmlformats.org/spreadsheetml/2006/main">
  <authors>
    <author>Ferdinando Ametrano</author>
  </authors>
  <commentList>
    <comment ref="D8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I1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8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I18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1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I21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2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  <comment ref="I22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  <comment ref="D33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I33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34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I34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37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I37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38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  <comment ref="I38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  <comment ref="D49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I49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50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I50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53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I53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54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  <comment ref="I54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Ferdinando Ametrano</author>
  </authors>
  <commentList>
    <comment ref="AC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AC4" authorId="0">
      <text>
        <r>
          <rPr>
            <sz val="8"/>
            <color indexed="81"/>
            <rFont val="Tahoma"/>
            <family val="2"/>
          </rPr>
          <t>discard the front Futures the given number of days before its earliest date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AC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AC4" authorId="0">
      <text>
        <r>
          <rPr>
            <sz val="8"/>
            <color indexed="81"/>
            <rFont val="Tahoma"/>
            <family val="2"/>
          </rPr>
          <t>discard the front Futures the given number of days before its earliest date</t>
        </r>
      </text>
    </comment>
  </commentList>
</comments>
</file>

<file path=xl/comments4.xml><?xml version="1.0" encoding="utf-8"?>
<comments xmlns="http://schemas.openxmlformats.org/spreadsheetml/2006/main">
  <authors>
    <author>Ferdinando Ametrano</author>
  </authors>
  <commentList>
    <comment ref="AC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AC4" authorId="0">
      <text>
        <r>
          <rPr>
            <sz val="8"/>
            <color indexed="81"/>
            <rFont val="Tahoma"/>
            <family val="2"/>
          </rPr>
          <t>discard the front Futures the given number of days before its earliest date</t>
        </r>
      </text>
    </comment>
  </commentList>
</comments>
</file>

<file path=xl/comments5.xml><?xml version="1.0" encoding="utf-8"?>
<comments xmlns="http://schemas.openxmlformats.org/spreadsheetml/2006/main">
  <authors>
    <author>Ferdinando Ametrano</author>
  </authors>
  <commentList>
    <comment ref="AC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AC4" authorId="0">
      <text>
        <r>
          <rPr>
            <sz val="8"/>
            <color indexed="81"/>
            <rFont val="Tahoma"/>
            <family val="2"/>
          </rPr>
          <t>discard the front Futures the given number of days before its earliest date</t>
        </r>
      </text>
    </comment>
  </commentList>
</comments>
</file>

<file path=xl/comments6.xml><?xml version="1.0" encoding="utf-8"?>
<comments xmlns="http://schemas.openxmlformats.org/spreadsheetml/2006/main">
  <authors>
    <author>Ferdinando Ametrano</author>
  </authors>
  <commentList>
    <comment ref="AC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AC4" authorId="0">
      <text>
        <r>
          <rPr>
            <sz val="8"/>
            <color indexed="81"/>
            <rFont val="Tahoma"/>
            <family val="2"/>
          </rPr>
          <t>discard the front Futures the given number of days before its earliest date</t>
        </r>
      </text>
    </comment>
  </commentList>
</comments>
</file>

<file path=xl/sharedStrings.xml><?xml version="1.0" encoding="utf-8"?>
<sst xmlns="http://schemas.openxmlformats.org/spreadsheetml/2006/main" count="16542" uniqueCount="267">
  <si>
    <t>3M</t>
  </si>
  <si>
    <t>tenor</t>
  </si>
  <si>
    <t>fixing days</t>
  </si>
  <si>
    <t>eom</t>
  </si>
  <si>
    <t>daycounter</t>
  </si>
  <si>
    <t>Quote Object ID</t>
  </si>
  <si>
    <t>1M</t>
  </si>
  <si>
    <t>6M</t>
  </si>
  <si>
    <t>Future Code</t>
  </si>
  <si>
    <t>Index</t>
  </si>
  <si>
    <t>ConvAdj Quote Object ID</t>
  </si>
  <si>
    <t>Fwd start</t>
  </si>
  <si>
    <t>Freq</t>
  </si>
  <si>
    <t>Business Day Convention</t>
  </si>
  <si>
    <t>0D</t>
  </si>
  <si>
    <t>Modified Following</t>
  </si>
  <si>
    <t>Annual</t>
  </si>
  <si>
    <t>30/360 (Bond Basis)</t>
  </si>
  <si>
    <t>Type</t>
  </si>
  <si>
    <t>PiecewiseYieldCurve</t>
  </si>
  <si>
    <t>Error</t>
  </si>
  <si>
    <t>ObjectID</t>
  </si>
  <si>
    <t>NDays</t>
  </si>
  <si>
    <t>Calendar</t>
  </si>
  <si>
    <t>Target</t>
  </si>
  <si>
    <t>Accuracy</t>
  </si>
  <si>
    <t>TraitsID</t>
  </si>
  <si>
    <t>ZeroYield</t>
  </si>
  <si>
    <t>InterpolatorID</t>
  </si>
  <si>
    <t>Linear</t>
  </si>
  <si>
    <t>Trigger</t>
  </si>
  <si>
    <t>Permanent</t>
  </si>
  <si>
    <t>ObjectOverwrite</t>
  </si>
  <si>
    <t>Discounting</t>
  </si>
  <si>
    <t>Currency</t>
  </si>
  <si>
    <t>EUR</t>
  </si>
  <si>
    <t>IMM Date</t>
  </si>
  <si>
    <t>TARGET</t>
  </si>
  <si>
    <t>Earliest Date</t>
  </si>
  <si>
    <t>Latest Date</t>
  </si>
  <si>
    <t>Rate</t>
  </si>
  <si>
    <t>_MXEUR3M</t>
  </si>
  <si>
    <t>_MXEURSTD</t>
  </si>
  <si>
    <t>_MXEUR6M</t>
  </si>
  <si>
    <t>Rate Helpers</t>
  </si>
  <si>
    <t>Sf</t>
  </si>
  <si>
    <t>Sw</t>
  </si>
  <si>
    <t>Dp</t>
  </si>
  <si>
    <t>Selected</t>
  </si>
  <si>
    <t>_MXEUR1M</t>
  </si>
  <si>
    <t>_MXEUR1Y</t>
  </si>
  <si>
    <t>Actual/360</t>
  </si>
  <si>
    <t>1Y</t>
  </si>
  <si>
    <t>_MXEURON</t>
  </si>
  <si>
    <t>Euribor3M</t>
  </si>
  <si>
    <t>FamilyName</t>
  </si>
  <si>
    <t>ibor</t>
  </si>
  <si>
    <t>Tenor</t>
  </si>
  <si>
    <t>STD</t>
  </si>
  <si>
    <t>Eonia</t>
  </si>
  <si>
    <t>Fixing Check</t>
  </si>
  <si>
    <t>Add Fixing</t>
  </si>
  <si>
    <t>Object ID</t>
  </si>
  <si>
    <t>Forecasted Before Fixing</t>
  </si>
  <si>
    <t>Observed Fixing</t>
  </si>
  <si>
    <t>Delta</t>
  </si>
  <si>
    <t>After Fixing Check</t>
  </si>
  <si>
    <t>ON</t>
  </si>
  <si>
    <t>EONIA=</t>
  </si>
  <si>
    <t>start date</t>
  </si>
  <si>
    <t>Evaluation Date</t>
  </si>
  <si>
    <t>end date</t>
  </si>
  <si>
    <t>Condition:</t>
  </si>
  <si>
    <t>LAST_QUOTE.TIMESTAMP</t>
  </si>
  <si>
    <t>LAST_QUOTE.CLOSE</t>
  </si>
  <si>
    <t>EURIBOR1MD=</t>
  </si>
  <si>
    <t>EURIBOR3MD=</t>
  </si>
  <si>
    <t>EURIBOR6MD=</t>
  </si>
  <si>
    <t>EURIBOR1YD=</t>
  </si>
  <si>
    <t>Field</t>
  </si>
  <si>
    <t>Instruments</t>
  </si>
  <si>
    <t>Date</t>
  </si>
  <si>
    <t>Last</t>
  </si>
  <si>
    <t>SettlementDate</t>
  </si>
  <si>
    <t>EUR 3M</t>
  </si>
  <si>
    <t>CASH CURVES</t>
  </si>
  <si>
    <t>O/N</t>
  </si>
  <si>
    <t>T/N</t>
  </si>
  <si>
    <t>OIS 3M CURVES</t>
  </si>
  <si>
    <t>S/N</t>
  </si>
  <si>
    <t>1W</t>
  </si>
  <si>
    <t>2W</t>
  </si>
  <si>
    <t>3W</t>
  </si>
  <si>
    <t>2M</t>
  </si>
  <si>
    <t>4M</t>
  </si>
  <si>
    <t>5M</t>
  </si>
  <si>
    <t>7M</t>
  </si>
  <si>
    <t>STUB 3M CURVES</t>
  </si>
  <si>
    <t>LIFEURCURVES3M</t>
  </si>
  <si>
    <t>EUR 3M CURVES</t>
  </si>
  <si>
    <t>3Y</t>
  </si>
  <si>
    <t>4Y</t>
  </si>
  <si>
    <t>5Y</t>
  </si>
  <si>
    <t>6Y</t>
  </si>
  <si>
    <t>7Y</t>
  </si>
  <si>
    <t>8Y</t>
  </si>
  <si>
    <t>9Y</t>
  </si>
  <si>
    <t>10Y</t>
  </si>
  <si>
    <t>11Y</t>
  </si>
  <si>
    <t>12Y</t>
  </si>
  <si>
    <t>13Y</t>
  </si>
  <si>
    <t>14Y</t>
  </si>
  <si>
    <t>15Y</t>
  </si>
  <si>
    <t>16Y</t>
  </si>
  <si>
    <t>17Y</t>
  </si>
  <si>
    <t>18Y</t>
  </si>
  <si>
    <t>19Y</t>
  </si>
  <si>
    <t>20Y</t>
  </si>
  <si>
    <t>21Y</t>
  </si>
  <si>
    <t>22Y</t>
  </si>
  <si>
    <t>23Y</t>
  </si>
  <si>
    <t>24Y</t>
  </si>
  <si>
    <t>25Y</t>
  </si>
  <si>
    <t>26Y</t>
  </si>
  <si>
    <t>27Y</t>
  </si>
  <si>
    <t>28Y</t>
  </si>
  <si>
    <t>29Y</t>
  </si>
  <si>
    <t>30Y</t>
  </si>
  <si>
    <t>31Y</t>
  </si>
  <si>
    <t>32Y</t>
  </si>
  <si>
    <t>33Y</t>
  </si>
  <si>
    <t>34Y</t>
  </si>
  <si>
    <t>EUR :Std</t>
  </si>
  <si>
    <t>CASH</t>
  </si>
  <si>
    <t>STUB</t>
  </si>
  <si>
    <t>LIF EURIBOR 3M</t>
  </si>
  <si>
    <t>EUR R6M CUM FIX</t>
  </si>
  <si>
    <t>EUR 6M</t>
  </si>
  <si>
    <t>OIS 6M CURVES</t>
  </si>
  <si>
    <t>STUB 6M CURVES</t>
  </si>
  <si>
    <t>LIFEURCURVES6M</t>
  </si>
  <si>
    <t>EUR 1Y</t>
  </si>
  <si>
    <t>OIS 12M CURVES</t>
  </si>
  <si>
    <t>STUB 12M CURVES</t>
  </si>
  <si>
    <t>LIFEURCURVES12M</t>
  </si>
  <si>
    <t>EUR 12M CURVES</t>
  </si>
  <si>
    <t>EUR-OIS</t>
  </si>
  <si>
    <t>OISINT</t>
  </si>
  <si>
    <t>8M</t>
  </si>
  <si>
    <t>9M</t>
  </si>
  <si>
    <t>10M</t>
  </si>
  <si>
    <t>11M</t>
  </si>
  <si>
    <t>13M</t>
  </si>
  <si>
    <t>14M</t>
  </si>
  <si>
    <t>15M</t>
  </si>
  <si>
    <t>16M</t>
  </si>
  <si>
    <t>17M</t>
  </si>
  <si>
    <t>18M</t>
  </si>
  <si>
    <t>19M</t>
  </si>
  <si>
    <t>20M</t>
  </si>
  <si>
    <t>21M</t>
  </si>
  <si>
    <t>22M</t>
  </si>
  <si>
    <t>23M</t>
  </si>
  <si>
    <t>2Y</t>
  </si>
  <si>
    <t>EUR FIX 1RM</t>
  </si>
  <si>
    <t>EURYC1M</t>
  </si>
  <si>
    <t>EUR R1M CUM FIX</t>
  </si>
  <si>
    <t>12M</t>
  </si>
  <si>
    <t>EURYC1M AB1E</t>
  </si>
  <si>
    <t>1Y3M</t>
  </si>
  <si>
    <t>1Y6M</t>
  </si>
  <si>
    <t>1Y9M</t>
  </si>
  <si>
    <t>2Y3M</t>
  </si>
  <si>
    <t>2Y6M</t>
  </si>
  <si>
    <t>2Y9M</t>
  </si>
  <si>
    <t>EURSTD</t>
  </si>
  <si>
    <t>#20151216</t>
  </si>
  <si>
    <t>35Y</t>
  </si>
  <si>
    <t>36Y</t>
  </si>
  <si>
    <t>37Y</t>
  </si>
  <si>
    <t>38Y</t>
  </si>
  <si>
    <t>39Y</t>
  </si>
  <si>
    <t>40Y</t>
  </si>
  <si>
    <t>50Y</t>
  </si>
  <si>
    <t>60Y</t>
  </si>
  <si>
    <t>Mx_</t>
  </si>
  <si>
    <t>TN</t>
  </si>
  <si>
    <t>SN</t>
  </si>
  <si>
    <t>Data</t>
  </si>
  <si>
    <t>41Y</t>
  </si>
  <si>
    <t>42Y</t>
  </si>
  <si>
    <t>43Y</t>
  </si>
  <si>
    <t>44Y</t>
  </si>
  <si>
    <t>45Y</t>
  </si>
  <si>
    <t>46Y</t>
  </si>
  <si>
    <t>47Y</t>
  </si>
  <si>
    <t>48Y</t>
  </si>
  <si>
    <t>49Y</t>
  </si>
  <si>
    <t>51Y</t>
  </si>
  <si>
    <t>52Y</t>
  </si>
  <si>
    <t>53Y</t>
  </si>
  <si>
    <t>54Y</t>
  </si>
  <si>
    <t>55Y</t>
  </si>
  <si>
    <t>56Y</t>
  </si>
  <si>
    <t>57Y</t>
  </si>
  <si>
    <t>58Y</t>
  </si>
  <si>
    <t>59Y</t>
  </si>
  <si>
    <t>t1</t>
  </si>
  <si>
    <t>t end</t>
  </si>
  <si>
    <t>tau</t>
  </si>
  <si>
    <t>rate</t>
  </si>
  <si>
    <t>1D</t>
  </si>
  <si>
    <t xml:space="preserve"> </t>
  </si>
  <si>
    <t>Quote Mx Live</t>
  </si>
  <si>
    <t>Market Quote</t>
  </si>
  <si>
    <t>Discount</t>
  </si>
  <si>
    <t>KrugerLogCubic</t>
  </si>
  <si>
    <t>Discount Factor</t>
  </si>
  <si>
    <t>selected</t>
  </si>
  <si>
    <t>Priority</t>
  </si>
  <si>
    <t>N imm Futures</t>
  </si>
  <si>
    <t>Depo Inclusion</t>
  </si>
  <si>
    <t>Quote ID</t>
  </si>
  <si>
    <t>Set Value</t>
  </si>
  <si>
    <t>RIC</t>
  </si>
  <si>
    <t>Timestamp</t>
  </si>
  <si>
    <t>Last Quote Close</t>
  </si>
  <si>
    <t>EUR ON</t>
  </si>
  <si>
    <t>Min Distance</t>
  </si>
  <si>
    <t>Zero Rate</t>
  </si>
  <si>
    <t>nSerialFutures</t>
  </si>
  <si>
    <t>FrontFuturesRollingDays</t>
  </si>
  <si>
    <t>DeposBeforeFirstFuturesStartDatePlusOne</t>
  </si>
  <si>
    <t>Mx_EURON</t>
  </si>
  <si>
    <t>BID</t>
  </si>
  <si>
    <t>ASK</t>
  </si>
  <si>
    <t>MID</t>
  </si>
  <si>
    <t>Fixing date</t>
  </si>
  <si>
    <t>FRA</t>
  </si>
  <si>
    <t>Value Date</t>
  </si>
  <si>
    <t>Convexity</t>
  </si>
  <si>
    <t>Pasted Value</t>
  </si>
  <si>
    <t>Diff (bps)</t>
  </si>
  <si>
    <t>LAST_QUOTE</t>
  </si>
  <si>
    <t>Live Tenor</t>
  </si>
  <si>
    <t>Ref Tenor</t>
  </si>
  <si>
    <t>Fixing Days</t>
  </si>
  <si>
    <t>EoM</t>
  </si>
  <si>
    <t>Day Counter Convention</t>
  </si>
  <si>
    <t>DP</t>
  </si>
  <si>
    <t>SF</t>
  </si>
  <si>
    <t>SW</t>
  </si>
  <si>
    <t>Following</t>
  </si>
  <si>
    <t>Live Code</t>
  </si>
  <si>
    <t>Ref Code</t>
  </si>
  <si>
    <t>IMM Code</t>
  </si>
  <si>
    <t>IMM</t>
  </si>
  <si>
    <t>Fwd Start</t>
  </si>
  <si>
    <t>Reference</t>
  </si>
  <si>
    <t>Ref Quote</t>
  </si>
  <si>
    <t>Live Quote</t>
  </si>
  <si>
    <t>Business Day Conv</t>
  </si>
  <si>
    <t>Day Counter Conv</t>
  </si>
  <si>
    <t>Quote Mx Reference</t>
  </si>
  <si>
    <t>Fixing Date</t>
  </si>
  <si>
    <t>Maturity Date</t>
  </si>
  <si>
    <t>Actual/361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</si>
</sst>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0">
    <numFmt numFmtId="164" formatCode="&quot;£&quot;#,##0;[Red]\-&quot;£&quot;#,##0"/>
    <numFmt numFmtId="165" formatCode="mm/dd/yy;@"/>
    <numFmt numFmtId="166" formatCode="0.0000%"/>
    <numFmt numFmtId="167" formatCode="0.00000%"/>
    <numFmt numFmtId="168" formatCode="ddd\,\ dd\-mmm\-yyyy"/>
    <numFmt numFmtId="169" formatCode="ddd\,\ dd\-mmm\-yyyy\,\ hh:mm:ss"/>
    <numFmt numFmtId="170" formatCode="ddd\,\ d\-mmm\-yy"/>
    <numFmt numFmtId="171" formatCode="ddd\,\ d\-mmm\-yyyy"/>
    <numFmt numFmtId="172" formatCode="0.000000000"/>
    <numFmt numFmtId="173" formatCode="ddd\,\ d\-mmm\-yyyy\,\ hh:mm:ss"/>
    <numFmt numFmtId="174" formatCode="0.00000"/>
    <numFmt numFmtId="175" formatCode="0.000000"/>
    <numFmt numFmtId="176" formatCode="[$-F800]dddd\,\ mmmm\ dd\,\ yyyy"/>
    <numFmt numFmtId="177" formatCode="ddd\,\ dd\-mmm\-yy"/>
    <numFmt numFmtId="178" formatCode="0.0000"/>
    <numFmt numFmtId="179" formatCode="_([$€-2]* #,##0.00_);_([$€-2]* \(#,##0.00\);_([$€-2]* &quot;-&quot;??_)"/>
    <numFmt numFmtId="180" formatCode="General_)"/>
    <numFmt numFmtId="181" formatCode="#,##0.0;#,##0.0"/>
    <numFmt numFmtId="182" formatCode="dd\-mmm\-yy"/>
    <numFmt numFmtId="183" formatCode="m/d/yy;@"/>
  </numFmts>
  <fonts count="1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1"/>
      <color theme="1"/>
      <name val="Courier New"/>
      <family val="3"/>
    </font>
    <font>
      <sz val="8"/>
      <name val="Courier New"/>
      <family val="3"/>
    </font>
    <font>
      <sz val="8"/>
      <color indexed="81"/>
      <name val="Tahoma"/>
      <family val="2"/>
    </font>
    <font>
      <sz val="8"/>
      <color theme="0"/>
      <name val="Courier New"/>
      <family val="3"/>
    </font>
    <font>
      <b/>
      <sz val="8"/>
      <color theme="0"/>
      <name val="Courier New"/>
      <family val="3"/>
    </font>
    <font>
      <sz val="8"/>
      <color theme="1"/>
      <name val="Courier New"/>
      <family val="3"/>
    </font>
    <font>
      <sz val="11"/>
      <color rgb="FF000000"/>
      <name val="Calibri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b/>
      <sz val="8"/>
      <color indexed="12"/>
      <name val="Courier New"/>
      <family val="3"/>
    </font>
    <font>
      <b/>
      <sz val="8"/>
      <name val="Courier New"/>
      <family val="3"/>
    </font>
    <font>
      <sz val="8"/>
      <color rgb="FFFF0000"/>
      <name val="Courier New"/>
      <family val="3"/>
    </font>
    <font>
      <b/>
      <sz val="8"/>
      <color theme="1"/>
      <name val="Courier New"/>
      <family val="3"/>
    </font>
    <font>
      <b/>
      <sz val="10"/>
      <name val="Courier New"/>
      <family val="3"/>
    </font>
    <font>
      <b/>
      <sz val="10"/>
      <color theme="1"/>
      <name val="Courier New"/>
      <family val="3"/>
    </font>
  </fonts>
  <fills count="1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4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4.9989318521683403E-2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13">
    <xf numFmtId="0" fontId="0" fillId="0" borderId="0"/>
    <xf numFmtId="0" fontId="1" fillId="0" borderId="0"/>
    <xf numFmtId="9" fontId="1" fillId="0" borderId="0" applyFont="0" applyFill="0" applyBorder="0" applyAlignment="0" applyProtection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79" fontId="1" fillId="0" borderId="0" applyFont="0" applyFill="0" applyBorder="0" applyAlignment="0" applyProtection="0"/>
    <xf numFmtId="38" fontId="10" fillId="0" borderId="0" applyFont="0" applyFill="0" applyBorder="0" applyAlignment="0" applyProtection="0"/>
    <xf numFmtId="40" fontId="10" fillId="0" borderId="0" applyFont="0" applyFill="0" applyBorder="0" applyAlignment="0" applyProtection="0"/>
    <xf numFmtId="180" fontId="11" fillId="0" borderId="0"/>
    <xf numFmtId="181" fontId="12" fillId="6" borderId="0">
      <alignment horizontal="center" vertical="center"/>
    </xf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</cellStyleXfs>
  <cellXfs count="517">
    <xf numFmtId="0" fontId="0" fillId="0" borderId="0" xfId="0"/>
    <xf numFmtId="0" fontId="3" fillId="0" borderId="0" xfId="0" applyFont="1"/>
    <xf numFmtId="0" fontId="4" fillId="2" borderId="0" xfId="1" applyFont="1" applyFill="1" applyBorder="1"/>
    <xf numFmtId="0" fontId="4" fillId="2" borderId="2" xfId="1" applyFont="1" applyFill="1" applyBorder="1"/>
    <xf numFmtId="0" fontId="4" fillId="2" borderId="2" xfId="1" applyNumberFormat="1" applyFont="1" applyFill="1" applyBorder="1" applyAlignment="1">
      <alignment horizontal="center"/>
    </xf>
    <xf numFmtId="0" fontId="4" fillId="0" borderId="2" xfId="2" applyNumberFormat="1" applyFont="1" applyFill="1" applyBorder="1" applyAlignment="1">
      <alignment horizontal="center"/>
    </xf>
    <xf numFmtId="0" fontId="4" fillId="2" borderId="2" xfId="1" applyFont="1" applyFill="1" applyBorder="1" applyAlignment="1">
      <alignment horizontal="center"/>
    </xf>
    <xf numFmtId="166" fontId="4" fillId="2" borderId="2" xfId="1" applyNumberFormat="1" applyFont="1" applyFill="1" applyBorder="1" applyAlignment="1">
      <alignment horizontal="right"/>
    </xf>
    <xf numFmtId="0" fontId="4" fillId="2" borderId="2" xfId="1" applyNumberFormat="1" applyFont="1" applyFill="1" applyBorder="1" applyAlignment="1"/>
    <xf numFmtId="0" fontId="4" fillId="2" borderId="1" xfId="1" applyFont="1" applyFill="1" applyBorder="1" applyAlignment="1">
      <alignment horizontal="center"/>
    </xf>
    <xf numFmtId="0" fontId="4" fillId="2" borderId="0" xfId="1" applyNumberFormat="1" applyFont="1" applyFill="1" applyBorder="1" applyAlignment="1">
      <alignment horizontal="center"/>
    </xf>
    <xf numFmtId="0" fontId="4" fillId="2" borderId="0" xfId="1" applyNumberFormat="1" applyFont="1" applyFill="1" applyBorder="1" applyAlignment="1"/>
    <xf numFmtId="165" fontId="4" fillId="2" borderId="4" xfId="1" applyNumberFormat="1" applyFont="1" applyFill="1" applyBorder="1" applyAlignment="1"/>
    <xf numFmtId="0" fontId="3" fillId="0" borderId="0" xfId="0" applyFont="1" applyBorder="1"/>
    <xf numFmtId="165" fontId="4" fillId="2" borderId="1" xfId="1" applyNumberFormat="1" applyFont="1" applyFill="1" applyBorder="1" applyAlignment="1"/>
    <xf numFmtId="0" fontId="4" fillId="2" borderId="1" xfId="1" applyNumberFormat="1" applyFont="1" applyFill="1" applyBorder="1" applyAlignment="1"/>
    <xf numFmtId="167" fontId="4" fillId="3" borderId="1" xfId="1" applyNumberFormat="1" applyFont="1" applyFill="1" applyBorder="1" applyAlignment="1">
      <alignment horizontal="right"/>
    </xf>
    <xf numFmtId="0" fontId="4" fillId="2" borderId="1" xfId="1" applyNumberFormat="1" applyFont="1" applyFill="1" applyBorder="1" applyAlignment="1">
      <alignment horizontal="left"/>
    </xf>
    <xf numFmtId="165" fontId="4" fillId="2" borderId="0" xfId="1" applyNumberFormat="1" applyFont="1" applyFill="1" applyBorder="1" applyAlignment="1"/>
    <xf numFmtId="0" fontId="4" fillId="2" borderId="0" xfId="3" applyFont="1" applyFill="1" applyBorder="1"/>
    <xf numFmtId="0" fontId="4" fillId="2" borderId="1" xfId="1" quotePrefix="1" applyFont="1" applyFill="1" applyBorder="1" applyAlignment="1">
      <alignment horizontal="center"/>
    </xf>
    <xf numFmtId="0" fontId="4" fillId="2" borderId="2" xfId="1" quotePrefix="1" applyFont="1" applyFill="1" applyBorder="1" applyAlignment="1">
      <alignment horizontal="center"/>
    </xf>
    <xf numFmtId="168" fontId="4" fillId="2" borderId="1" xfId="1" quotePrefix="1" applyNumberFormat="1" applyFont="1" applyFill="1" applyBorder="1" applyAlignment="1">
      <alignment horizontal="center"/>
    </xf>
    <xf numFmtId="0" fontId="4" fillId="2" borderId="5" xfId="2" applyNumberFormat="1" applyFont="1" applyFill="1" applyBorder="1" applyAlignment="1">
      <alignment horizontal="right"/>
    </xf>
    <xf numFmtId="165" fontId="4" fillId="2" borderId="1" xfId="2" applyNumberFormat="1" applyFont="1" applyFill="1" applyBorder="1" applyAlignment="1">
      <alignment horizontal="center"/>
    </xf>
    <xf numFmtId="168" fontId="4" fillId="2" borderId="2" xfId="1" quotePrefix="1" applyNumberFormat="1" applyFont="1" applyFill="1" applyBorder="1" applyAlignment="1">
      <alignment horizontal="center"/>
    </xf>
    <xf numFmtId="165" fontId="4" fillId="2" borderId="2" xfId="2" applyNumberFormat="1" applyFont="1" applyFill="1" applyBorder="1" applyAlignment="1">
      <alignment horizontal="center"/>
    </xf>
    <xf numFmtId="0" fontId="7" fillId="5" borderId="2" xfId="1" applyFont="1" applyFill="1" applyBorder="1" applyAlignment="1">
      <alignment horizontal="center" vertical="center" wrapText="1"/>
    </xf>
    <xf numFmtId="0" fontId="8" fillId="0" borderId="0" xfId="0" applyFont="1"/>
    <xf numFmtId="0" fontId="6" fillId="5" borderId="13" xfId="0" applyFont="1" applyFill="1" applyBorder="1" applyAlignment="1">
      <alignment horizontal="centerContinuous" vertical="center"/>
    </xf>
    <xf numFmtId="0" fontId="6" fillId="5" borderId="14" xfId="0" applyFont="1" applyFill="1" applyBorder="1" applyAlignment="1">
      <alignment horizontal="centerContinuous" vertical="center"/>
    </xf>
    <xf numFmtId="0" fontId="6" fillId="5" borderId="15" xfId="0" applyFont="1" applyFill="1" applyBorder="1" applyAlignment="1">
      <alignment horizontal="centerContinuous" vertical="center"/>
    </xf>
    <xf numFmtId="0" fontId="6" fillId="5" borderId="16" xfId="0" applyFont="1" applyFill="1" applyBorder="1"/>
    <xf numFmtId="0" fontId="6" fillId="5" borderId="2" xfId="0" applyFont="1" applyFill="1" applyBorder="1"/>
    <xf numFmtId="0" fontId="8" fillId="0" borderId="6" xfId="0" applyFont="1" applyBorder="1"/>
    <xf numFmtId="168" fontId="8" fillId="0" borderId="6" xfId="0" applyNumberFormat="1" applyFont="1" applyBorder="1"/>
    <xf numFmtId="0" fontId="8" fillId="0" borderId="1" xfId="0" applyFont="1" applyBorder="1"/>
    <xf numFmtId="0" fontId="8" fillId="0" borderId="21" xfId="0" applyFont="1" applyBorder="1"/>
    <xf numFmtId="168" fontId="8" fillId="0" borderId="21" xfId="0" applyNumberFormat="1" applyFont="1" applyBorder="1"/>
    <xf numFmtId="166" fontId="8" fillId="0" borderId="17" xfId="0" applyNumberFormat="1" applyFont="1" applyBorder="1"/>
    <xf numFmtId="166" fontId="8" fillId="0" borderId="19" xfId="0" applyNumberFormat="1" applyFont="1" applyBorder="1"/>
    <xf numFmtId="174" fontId="4" fillId="2" borderId="5" xfId="2" applyNumberFormat="1" applyFont="1" applyFill="1" applyBorder="1" applyAlignment="1">
      <alignment horizontal="right"/>
    </xf>
    <xf numFmtId="0" fontId="4" fillId="2" borderId="0" xfId="1" applyFont="1" applyFill="1" applyBorder="1" applyAlignment="1">
      <alignment horizontal="center" vertical="center"/>
    </xf>
    <xf numFmtId="0" fontId="4" fillId="2" borderId="1" xfId="1" applyNumberFormat="1" applyFont="1" applyFill="1" applyBorder="1" applyAlignment="1">
      <alignment horizontal="center" vertical="center"/>
    </xf>
    <xf numFmtId="0" fontId="4" fillId="2" borderId="0" xfId="1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2" borderId="0" xfId="1" applyFont="1" applyFill="1" applyBorder="1" applyAlignment="1">
      <alignment horizontal="right"/>
    </xf>
    <xf numFmtId="165" fontId="4" fillId="2" borderId="1" xfId="1" applyNumberFormat="1" applyFont="1" applyFill="1" applyBorder="1" applyAlignment="1">
      <alignment horizontal="right"/>
    </xf>
    <xf numFmtId="165" fontId="4" fillId="2" borderId="0" xfId="1" applyNumberFormat="1" applyFont="1" applyFill="1" applyBorder="1" applyAlignment="1">
      <alignment horizontal="right"/>
    </xf>
    <xf numFmtId="0" fontId="3" fillId="0" borderId="0" xfId="0" applyFont="1" applyAlignment="1">
      <alignment horizontal="right"/>
    </xf>
    <xf numFmtId="175" fontId="6" fillId="5" borderId="14" xfId="0" applyNumberFormat="1" applyFont="1" applyFill="1" applyBorder="1" applyAlignment="1">
      <alignment horizontal="centerContinuous" vertical="center"/>
    </xf>
    <xf numFmtId="175" fontId="6" fillId="5" borderId="2" xfId="0" applyNumberFormat="1" applyFont="1" applyFill="1" applyBorder="1"/>
    <xf numFmtId="175" fontId="8" fillId="0" borderId="6" xfId="0" applyNumberFormat="1" applyFont="1" applyBorder="1"/>
    <xf numFmtId="175" fontId="8" fillId="0" borderId="21" xfId="0" applyNumberFormat="1" applyFont="1" applyBorder="1"/>
    <xf numFmtId="165" fontId="4" fillId="2" borderId="1" xfId="1" applyNumberFormat="1" applyFont="1" applyFill="1" applyBorder="1" applyAlignment="1">
      <alignment horizontal="right" vertical="center"/>
    </xf>
    <xf numFmtId="165" fontId="4" fillId="2" borderId="1" xfId="1" applyNumberFormat="1" applyFont="1" applyFill="1" applyBorder="1" applyAlignment="1">
      <alignment horizontal="center" vertical="center"/>
    </xf>
    <xf numFmtId="0" fontId="4" fillId="2" borderId="0" xfId="1" applyFont="1" applyFill="1" applyBorder="1" applyAlignment="1">
      <alignment horizontal="right" vertical="center"/>
    </xf>
    <xf numFmtId="165" fontId="4" fillId="2" borderId="0" xfId="1" applyNumberFormat="1" applyFont="1" applyFill="1" applyBorder="1" applyAlignment="1">
      <alignment horizontal="right" vertical="center"/>
    </xf>
    <xf numFmtId="0" fontId="3" fillId="0" borderId="0" xfId="0" applyFont="1" applyAlignment="1">
      <alignment horizontal="right" vertical="center"/>
    </xf>
    <xf numFmtId="176" fontId="4" fillId="2" borderId="2" xfId="1" quotePrefix="1" applyNumberFormat="1" applyFont="1" applyFill="1" applyBorder="1" applyAlignment="1">
      <alignment horizontal="center"/>
    </xf>
    <xf numFmtId="0" fontId="4" fillId="2" borderId="1" xfId="1" quotePrefix="1" applyFont="1" applyFill="1" applyBorder="1" applyAlignment="1">
      <alignment horizontal="left"/>
    </xf>
    <xf numFmtId="0" fontId="4" fillId="2" borderId="2" xfId="1" quotePrefix="1" applyFont="1" applyFill="1" applyBorder="1" applyAlignment="1">
      <alignment horizontal="left"/>
    </xf>
    <xf numFmtId="0" fontId="4" fillId="2" borderId="2" xfId="1" applyNumberFormat="1" applyFont="1" applyFill="1" applyBorder="1" applyAlignment="1">
      <alignment horizontal="left"/>
    </xf>
    <xf numFmtId="165" fontId="8" fillId="0" borderId="18" xfId="0" applyNumberFormat="1" applyFont="1" applyBorder="1"/>
    <xf numFmtId="165" fontId="8" fillId="0" borderId="6" xfId="0" applyNumberFormat="1" applyFont="1" applyBorder="1"/>
    <xf numFmtId="165" fontId="8" fillId="0" borderId="23" xfId="0" applyNumberFormat="1" applyFont="1" applyBorder="1"/>
    <xf numFmtId="165" fontId="8" fillId="0" borderId="1" xfId="0" applyNumberFormat="1" applyFont="1" applyBorder="1"/>
    <xf numFmtId="165" fontId="8" fillId="0" borderId="20" xfId="0" applyNumberFormat="1" applyFont="1" applyBorder="1"/>
    <xf numFmtId="165" fontId="8" fillId="0" borderId="21" xfId="0" applyNumberFormat="1" applyFont="1" applyBorder="1"/>
    <xf numFmtId="0" fontId="8" fillId="0" borderId="19" xfId="0" applyFont="1" applyBorder="1"/>
    <xf numFmtId="0" fontId="8" fillId="0" borderId="22" xfId="0" applyFont="1" applyBorder="1"/>
    <xf numFmtId="165" fontId="4" fillId="2" borderId="1" xfId="1" applyNumberFormat="1" applyFont="1" applyFill="1" applyBorder="1" applyAlignment="1">
      <alignment horizontal="center"/>
    </xf>
    <xf numFmtId="168" fontId="8" fillId="0" borderId="1" xfId="0" applyNumberFormat="1" applyFont="1" applyBorder="1"/>
    <xf numFmtId="0" fontId="4" fillId="2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vertical="center" wrapText="1"/>
    </xf>
    <xf numFmtId="0" fontId="4" fillId="0" borderId="2" xfId="0" applyFont="1" applyBorder="1" applyAlignment="1">
      <alignment wrapText="1"/>
    </xf>
    <xf numFmtId="178" fontId="4" fillId="3" borderId="2" xfId="5" applyNumberFormat="1" applyFont="1" applyFill="1" applyBorder="1" applyAlignment="1"/>
    <xf numFmtId="178" fontId="4" fillId="3" borderId="25" xfId="5" applyNumberFormat="1" applyFont="1" applyFill="1" applyBorder="1" applyAlignment="1"/>
    <xf numFmtId="166" fontId="4" fillId="3" borderId="8" xfId="5" applyNumberFormat="1" applyFont="1" applyFill="1" applyBorder="1" applyAlignment="1">
      <alignment horizontal="center"/>
    </xf>
    <xf numFmtId="168" fontId="4" fillId="3" borderId="8" xfId="5" applyNumberFormat="1" applyFont="1" applyFill="1" applyBorder="1" applyAlignment="1">
      <alignment horizontal="center"/>
    </xf>
    <xf numFmtId="178" fontId="4" fillId="3" borderId="8" xfId="5" applyNumberFormat="1" applyFont="1" applyFill="1" applyBorder="1" applyAlignment="1">
      <alignment horizontal="center"/>
    </xf>
    <xf numFmtId="166" fontId="4" fillId="3" borderId="6" xfId="5" applyNumberFormat="1" applyFont="1" applyFill="1" applyBorder="1" applyAlignment="1">
      <alignment horizontal="center"/>
    </xf>
    <xf numFmtId="168" fontId="4" fillId="3" borderId="6" xfId="5" applyNumberFormat="1" applyFont="1" applyFill="1" applyBorder="1" applyAlignment="1">
      <alignment horizontal="center"/>
    </xf>
    <xf numFmtId="178" fontId="4" fillId="3" borderId="6" xfId="5" applyNumberFormat="1" applyFont="1" applyFill="1" applyBorder="1" applyAlignment="1">
      <alignment horizontal="center"/>
    </xf>
    <xf numFmtId="166" fontId="4" fillId="3" borderId="1" xfId="5" applyNumberFormat="1" applyFont="1" applyFill="1" applyBorder="1" applyAlignment="1">
      <alignment horizontal="center"/>
    </xf>
    <xf numFmtId="168" fontId="4" fillId="3" borderId="1" xfId="5" applyNumberFormat="1" applyFont="1" applyFill="1" applyBorder="1" applyAlignment="1">
      <alignment horizontal="center"/>
    </xf>
    <xf numFmtId="178" fontId="4" fillId="3" borderId="1" xfId="5" applyNumberFormat="1" applyFont="1" applyFill="1" applyBorder="1" applyAlignment="1">
      <alignment horizontal="center"/>
    </xf>
    <xf numFmtId="177" fontId="4" fillId="3" borderId="2" xfId="5" applyNumberFormat="1" applyFont="1" applyFill="1" applyBorder="1" applyAlignment="1"/>
    <xf numFmtId="0" fontId="4" fillId="8" borderId="0" xfId="3" applyFont="1" applyFill="1"/>
    <xf numFmtId="0" fontId="4" fillId="8" borderId="0" xfId="1" applyFont="1" applyFill="1"/>
    <xf numFmtId="0" fontId="4" fillId="10" borderId="2" xfId="1" applyNumberFormat="1" applyFont="1" applyFill="1" applyBorder="1" applyAlignment="1">
      <alignment horizontal="center" vertical="center"/>
    </xf>
    <xf numFmtId="178" fontId="4" fillId="3" borderId="25" xfId="5" applyNumberFormat="1" applyFont="1" applyFill="1" applyBorder="1" applyAlignment="1">
      <alignment vertical="center"/>
    </xf>
    <xf numFmtId="178" fontId="4" fillId="9" borderId="2" xfId="5" applyNumberFormat="1" applyFont="1" applyFill="1" applyBorder="1" applyAlignment="1"/>
    <xf numFmtId="178" fontId="4" fillId="9" borderId="25" xfId="5" applyNumberFormat="1" applyFont="1" applyFill="1" applyBorder="1" applyAlignment="1"/>
    <xf numFmtId="0" fontId="4" fillId="10" borderId="2" xfId="1" applyNumberFormat="1" applyFont="1" applyFill="1" applyBorder="1" applyAlignment="1">
      <alignment horizontal="center" vertical="center" wrapText="1"/>
    </xf>
    <xf numFmtId="0" fontId="4" fillId="3" borderId="12" xfId="4" applyFont="1" applyFill="1" applyBorder="1"/>
    <xf numFmtId="0" fontId="4" fillId="3" borderId="9" xfId="4" applyFont="1" applyFill="1" applyBorder="1"/>
    <xf numFmtId="0" fontId="4" fillId="3" borderId="10" xfId="4" applyFont="1" applyFill="1" applyBorder="1"/>
    <xf numFmtId="0" fontId="4" fillId="3" borderId="4" xfId="4" applyFont="1" applyFill="1" applyBorder="1"/>
    <xf numFmtId="0" fontId="4" fillId="3" borderId="3" xfId="4" applyFont="1" applyFill="1" applyBorder="1"/>
    <xf numFmtId="0" fontId="4" fillId="2" borderId="11" xfId="3" applyFont="1" applyFill="1" applyBorder="1"/>
    <xf numFmtId="0" fontId="4" fillId="2" borderId="12" xfId="3" applyFont="1" applyFill="1" applyBorder="1"/>
    <xf numFmtId="166" fontId="4" fillId="3" borderId="12" xfId="4" applyNumberFormat="1" applyFont="1" applyFill="1" applyBorder="1"/>
    <xf numFmtId="0" fontId="4" fillId="2" borderId="7" xfId="3" applyFont="1" applyFill="1" applyBorder="1"/>
    <xf numFmtId="0" fontId="4" fillId="2" borderId="5" xfId="1" applyFont="1" applyFill="1" applyBorder="1"/>
    <xf numFmtId="0" fontId="4" fillId="2" borderId="4" xfId="1" applyFont="1" applyFill="1" applyBorder="1"/>
    <xf numFmtId="0" fontId="4" fillId="8" borderId="0" xfId="4" applyFont="1" applyFill="1" applyBorder="1"/>
    <xf numFmtId="0" fontId="13" fillId="8" borderId="0" xfId="4" applyFont="1" applyFill="1" applyBorder="1"/>
    <xf numFmtId="0" fontId="4" fillId="8" borderId="4" xfId="4" applyFont="1" applyFill="1" applyBorder="1"/>
    <xf numFmtId="0" fontId="13" fillId="8" borderId="0" xfId="4" applyFont="1" applyFill="1" applyBorder="1" applyAlignment="1">
      <alignment horizontal="center"/>
    </xf>
    <xf numFmtId="166" fontId="4" fillId="3" borderId="8" xfId="5" applyNumberFormat="1" applyFont="1" applyFill="1" applyBorder="1" applyAlignment="1"/>
    <xf numFmtId="166" fontId="4" fillId="3" borderId="6" xfId="5" applyNumberFormat="1" applyFont="1" applyFill="1" applyBorder="1" applyAlignment="1"/>
    <xf numFmtId="166" fontId="4" fillId="3" borderId="1" xfId="5" applyNumberFormat="1" applyFont="1" applyFill="1" applyBorder="1" applyAlignment="1"/>
    <xf numFmtId="166" fontId="4" fillId="0" borderId="9" xfId="0" applyNumberFormat="1" applyFont="1" applyFill="1" applyBorder="1"/>
    <xf numFmtId="166" fontId="4" fillId="0" borderId="28" xfId="0" applyNumberFormat="1" applyFont="1" applyFill="1" applyBorder="1"/>
    <xf numFmtId="166" fontId="4" fillId="0" borderId="10" xfId="0" applyNumberFormat="1" applyFont="1" applyFill="1" applyBorder="1"/>
    <xf numFmtId="166" fontId="4" fillId="0" borderId="3" xfId="0" applyNumberFormat="1" applyFont="1" applyFill="1" applyBorder="1"/>
    <xf numFmtId="0" fontId="14" fillId="10" borderId="2" xfId="1" applyFont="1" applyFill="1" applyBorder="1" applyAlignment="1">
      <alignment horizontal="center" vertical="center" wrapText="1"/>
    </xf>
    <xf numFmtId="165" fontId="4" fillId="2" borderId="8" xfId="1" applyNumberFormat="1" applyFont="1" applyFill="1" applyBorder="1" applyAlignment="1"/>
    <xf numFmtId="0" fontId="4" fillId="2" borderId="8" xfId="1" applyNumberFormat="1" applyFont="1" applyFill="1" applyBorder="1" applyAlignment="1">
      <alignment horizontal="center" vertical="center"/>
    </xf>
    <xf numFmtId="165" fontId="4" fillId="2" borderId="8" xfId="1" applyNumberFormat="1" applyFont="1" applyFill="1" applyBorder="1" applyAlignment="1">
      <alignment horizontal="right"/>
    </xf>
    <xf numFmtId="165" fontId="4" fillId="2" borderId="8" xfId="1" applyNumberFormat="1" applyFont="1" applyFill="1" applyBorder="1" applyAlignment="1">
      <alignment horizontal="center" vertical="center"/>
    </xf>
    <xf numFmtId="0" fontId="4" fillId="2" borderId="8" xfId="1" applyNumberFormat="1" applyFont="1" applyFill="1" applyBorder="1" applyAlignment="1"/>
    <xf numFmtId="167" fontId="4" fillId="3" borderId="8" xfId="1" applyNumberFormat="1" applyFont="1" applyFill="1" applyBorder="1" applyAlignment="1">
      <alignment horizontal="right"/>
    </xf>
    <xf numFmtId="0" fontId="4" fillId="2" borderId="8" xfId="1" applyNumberFormat="1" applyFont="1" applyFill="1" applyBorder="1" applyAlignment="1">
      <alignment horizontal="left"/>
    </xf>
    <xf numFmtId="165" fontId="4" fillId="2" borderId="6" xfId="1" applyNumberFormat="1" applyFont="1" applyFill="1" applyBorder="1" applyAlignment="1"/>
    <xf numFmtId="165" fontId="4" fillId="2" borderId="6" xfId="1" applyNumberFormat="1" applyFont="1" applyFill="1" applyBorder="1" applyAlignment="1">
      <alignment horizontal="right" vertical="center"/>
    </xf>
    <xf numFmtId="0" fontId="4" fillId="2" borderId="6" xfId="1" applyNumberFormat="1" applyFont="1" applyFill="1" applyBorder="1" applyAlignment="1">
      <alignment horizontal="center" vertical="center"/>
    </xf>
    <xf numFmtId="165" fontId="4" fillId="2" borderId="6" xfId="1" applyNumberFormat="1" applyFont="1" applyFill="1" applyBorder="1" applyAlignment="1">
      <alignment horizontal="right"/>
    </xf>
    <xf numFmtId="165" fontId="4" fillId="2" borderId="6" xfId="1" applyNumberFormat="1" applyFont="1" applyFill="1" applyBorder="1" applyAlignment="1">
      <alignment horizontal="center" vertical="center"/>
    </xf>
    <xf numFmtId="0" fontId="4" fillId="2" borderId="6" xfId="1" applyNumberFormat="1" applyFont="1" applyFill="1" applyBorder="1" applyAlignment="1"/>
    <xf numFmtId="167" fontId="4" fillId="3" borderId="6" xfId="1" applyNumberFormat="1" applyFont="1" applyFill="1" applyBorder="1" applyAlignment="1">
      <alignment horizontal="right"/>
    </xf>
    <xf numFmtId="0" fontId="4" fillId="2" borderId="6" xfId="1" applyNumberFormat="1" applyFont="1" applyFill="1" applyBorder="1" applyAlignment="1">
      <alignment horizontal="left"/>
    </xf>
    <xf numFmtId="165" fontId="4" fillId="2" borderId="8" xfId="1" applyNumberFormat="1" applyFont="1" applyFill="1" applyBorder="1" applyAlignment="1">
      <alignment horizontal="center"/>
    </xf>
    <xf numFmtId="165" fontId="4" fillId="2" borderId="6" xfId="1" applyNumberFormat="1" applyFont="1" applyFill="1" applyBorder="1" applyAlignment="1">
      <alignment horizontal="center"/>
    </xf>
    <xf numFmtId="0" fontId="4" fillId="10" borderId="2" xfId="0" applyFont="1" applyFill="1" applyBorder="1"/>
    <xf numFmtId="166" fontId="8" fillId="0" borderId="6" xfId="0" applyNumberFormat="1" applyFont="1" applyBorder="1"/>
    <xf numFmtId="0" fontId="8" fillId="8" borderId="0" xfId="0" applyFont="1" applyFill="1"/>
    <xf numFmtId="0" fontId="4" fillId="8" borderId="0" xfId="1" applyFont="1" applyFill="1" applyBorder="1"/>
    <xf numFmtId="0" fontId="4" fillId="8" borderId="0" xfId="1" applyFont="1" applyFill="1" applyBorder="1" applyAlignment="1">
      <alignment horizontal="right" vertical="center"/>
    </xf>
    <xf numFmtId="0" fontId="4" fillId="8" borderId="0" xfId="1" applyFont="1" applyFill="1" applyBorder="1" applyAlignment="1">
      <alignment horizontal="center" vertical="center"/>
    </xf>
    <xf numFmtId="0" fontId="4" fillId="8" borderId="0" xfId="1" applyFont="1" applyFill="1" applyBorder="1" applyAlignment="1">
      <alignment horizontal="right"/>
    </xf>
    <xf numFmtId="165" fontId="4" fillId="8" borderId="4" xfId="1" applyNumberFormat="1" applyFont="1" applyFill="1" applyBorder="1" applyAlignment="1"/>
    <xf numFmtId="0" fontId="4" fillId="8" borderId="0" xfId="1" applyNumberFormat="1" applyFont="1" applyFill="1" applyBorder="1" applyAlignment="1">
      <alignment horizontal="center"/>
    </xf>
    <xf numFmtId="0" fontId="8" fillId="8" borderId="0" xfId="0" applyFont="1" applyFill="1" applyBorder="1"/>
    <xf numFmtId="0" fontId="4" fillId="8" borderId="0" xfId="0" applyFont="1" applyFill="1"/>
    <xf numFmtId="0" fontId="4" fillId="8" borderId="0" xfId="0" applyFont="1" applyFill="1" applyBorder="1"/>
    <xf numFmtId="0" fontId="4" fillId="8" borderId="0" xfId="0" applyFont="1" applyFill="1" applyAlignment="1">
      <alignment horizontal="center" vertical="center"/>
    </xf>
    <xf numFmtId="0" fontId="4" fillId="8" borderId="0" xfId="0" applyFont="1" applyFill="1" applyAlignment="1">
      <alignment horizontal="right" vertical="center"/>
    </xf>
    <xf numFmtId="0" fontId="4" fillId="8" borderId="0" xfId="0" applyFont="1" applyFill="1" applyAlignment="1">
      <alignment horizontal="right"/>
    </xf>
    <xf numFmtId="0" fontId="4" fillId="2" borderId="6" xfId="1" applyFont="1" applyFill="1" applyBorder="1" applyAlignment="1">
      <alignment horizontal="center"/>
    </xf>
    <xf numFmtId="0" fontId="8" fillId="10" borderId="2" xfId="0" applyFont="1" applyFill="1" applyBorder="1"/>
    <xf numFmtId="168" fontId="8" fillId="3" borderId="2" xfId="0" applyNumberFormat="1" applyFont="1" applyFill="1" applyBorder="1"/>
    <xf numFmtId="0" fontId="8" fillId="3" borderId="2" xfId="0" applyFont="1" applyFill="1" applyBorder="1"/>
    <xf numFmtId="166" fontId="8" fillId="3" borderId="2" xfId="0" applyNumberFormat="1" applyFont="1" applyFill="1" applyBorder="1"/>
    <xf numFmtId="0" fontId="8" fillId="3" borderId="8" xfId="0" applyFont="1" applyFill="1" applyBorder="1"/>
    <xf numFmtId="168" fontId="8" fillId="3" borderId="8" xfId="0" applyNumberFormat="1" applyFont="1" applyFill="1" applyBorder="1"/>
    <xf numFmtId="0" fontId="8" fillId="3" borderId="6" xfId="0" applyFont="1" applyFill="1" applyBorder="1"/>
    <xf numFmtId="168" fontId="8" fillId="3" borderId="6" xfId="0" applyNumberFormat="1" applyFont="1" applyFill="1" applyBorder="1"/>
    <xf numFmtId="0" fontId="4" fillId="3" borderId="6" xfId="0" applyFont="1" applyFill="1" applyBorder="1"/>
    <xf numFmtId="0" fontId="4" fillId="3" borderId="1" xfId="0" applyFont="1" applyFill="1" applyBorder="1"/>
    <xf numFmtId="168" fontId="8" fillId="3" borderId="1" xfId="0" applyNumberFormat="1" applyFont="1" applyFill="1" applyBorder="1"/>
    <xf numFmtId="0" fontId="8" fillId="8" borderId="0" xfId="0" applyFont="1" applyFill="1" applyAlignment="1">
      <alignment horizontal="center" vertical="center"/>
    </xf>
    <xf numFmtId="0" fontId="8" fillId="10" borderId="8" xfId="0" applyFont="1" applyFill="1" applyBorder="1" applyAlignment="1">
      <alignment horizontal="center" vertical="center"/>
    </xf>
    <xf numFmtId="166" fontId="4" fillId="0" borderId="29" xfId="0" applyNumberFormat="1" applyFont="1" applyFill="1" applyBorder="1"/>
    <xf numFmtId="166" fontId="4" fillId="3" borderId="10" xfId="0" applyNumberFormat="1" applyFont="1" applyFill="1" applyBorder="1"/>
    <xf numFmtId="166" fontId="4" fillId="3" borderId="28" xfId="0" applyNumberFormat="1" applyFont="1" applyFill="1" applyBorder="1"/>
    <xf numFmtId="0" fontId="4" fillId="8" borderId="12" xfId="0" applyFont="1" applyFill="1" applyBorder="1"/>
    <xf numFmtId="0" fontId="8" fillId="3" borderId="1" xfId="0" applyFont="1" applyFill="1" applyBorder="1"/>
    <xf numFmtId="165" fontId="4" fillId="9" borderId="8" xfId="1" applyNumberFormat="1" applyFont="1" applyFill="1" applyBorder="1" applyAlignment="1">
      <alignment horizontal="right" vertical="center"/>
    </xf>
    <xf numFmtId="165" fontId="4" fillId="9" borderId="6" xfId="1" applyNumberFormat="1" applyFont="1" applyFill="1" applyBorder="1" applyAlignment="1">
      <alignment horizontal="right" vertical="center"/>
    </xf>
    <xf numFmtId="165" fontId="4" fillId="2" borderId="27" xfId="1" applyNumberFormat="1" applyFont="1" applyFill="1" applyBorder="1" applyAlignment="1"/>
    <xf numFmtId="165" fontId="4" fillId="9" borderId="27" xfId="1" applyNumberFormat="1" applyFont="1" applyFill="1" applyBorder="1" applyAlignment="1">
      <alignment horizontal="right" vertical="center"/>
    </xf>
    <xf numFmtId="0" fontId="4" fillId="2" borderId="27" xfId="1" applyNumberFormat="1" applyFont="1" applyFill="1" applyBorder="1" applyAlignment="1">
      <alignment horizontal="center" vertical="center"/>
    </xf>
    <xf numFmtId="165" fontId="4" fillId="2" borderId="27" xfId="1" applyNumberFormat="1" applyFont="1" applyFill="1" applyBorder="1" applyAlignment="1">
      <alignment horizontal="right"/>
    </xf>
    <xf numFmtId="165" fontId="4" fillId="2" borderId="27" xfId="1" applyNumberFormat="1" applyFont="1" applyFill="1" applyBorder="1" applyAlignment="1">
      <alignment horizontal="center" vertical="center"/>
    </xf>
    <xf numFmtId="0" fontId="4" fillId="2" borderId="27" xfId="1" applyNumberFormat="1" applyFont="1" applyFill="1" applyBorder="1" applyAlignment="1"/>
    <xf numFmtId="0" fontId="4" fillId="2" borderId="27" xfId="1" applyNumberFormat="1" applyFont="1" applyFill="1" applyBorder="1" applyAlignment="1">
      <alignment horizontal="left"/>
    </xf>
    <xf numFmtId="0" fontId="4" fillId="2" borderId="5" xfId="3" applyFont="1" applyFill="1" applyBorder="1"/>
    <xf numFmtId="168" fontId="4" fillId="2" borderId="8" xfId="1" applyNumberFormat="1" applyFont="1" applyFill="1" applyBorder="1" applyAlignment="1">
      <alignment horizontal="center"/>
    </xf>
    <xf numFmtId="168" fontId="4" fillId="2" borderId="6" xfId="1" applyNumberFormat="1" applyFont="1" applyFill="1" applyBorder="1" applyAlignment="1">
      <alignment horizontal="center"/>
    </xf>
    <xf numFmtId="173" fontId="4" fillId="2" borderId="6" xfId="1" applyNumberFormat="1" applyFont="1" applyFill="1" applyBorder="1" applyAlignment="1">
      <alignment horizontal="center"/>
    </xf>
    <xf numFmtId="173" fontId="4" fillId="2" borderId="1" xfId="1" applyNumberFormat="1" applyFont="1" applyFill="1" applyBorder="1" applyAlignment="1">
      <alignment horizontal="center"/>
    </xf>
    <xf numFmtId="0" fontId="6" fillId="3" borderId="4" xfId="1" applyFont="1" applyFill="1" applyBorder="1"/>
    <xf numFmtId="173" fontId="4" fillId="3" borderId="4" xfId="1" applyNumberFormat="1" applyFont="1" applyFill="1" applyBorder="1" applyAlignment="1">
      <alignment horizontal="center"/>
    </xf>
    <xf numFmtId="170" fontId="4" fillId="4" borderId="9" xfId="1" applyNumberFormat="1" applyFont="1" applyFill="1" applyBorder="1" applyAlignment="1">
      <alignment horizontal="center"/>
    </xf>
    <xf numFmtId="3" fontId="4" fillId="4" borderId="10" xfId="1" applyNumberFormat="1" applyFont="1" applyFill="1" applyBorder="1" applyAlignment="1">
      <alignment horizontal="center"/>
    </xf>
    <xf numFmtId="0" fontId="4" fillId="2" borderId="10" xfId="3" applyFont="1" applyFill="1" applyBorder="1" applyAlignment="1">
      <alignment horizontal="center"/>
    </xf>
    <xf numFmtId="11" fontId="4" fillId="4" borderId="10" xfId="1" applyNumberFormat="1" applyFont="1" applyFill="1" applyBorder="1" applyAlignment="1">
      <alignment horizontal="center"/>
    </xf>
    <xf numFmtId="0" fontId="4" fillId="4" borderId="10" xfId="1" applyFont="1" applyFill="1" applyBorder="1" applyAlignment="1">
      <alignment horizontal="center"/>
    </xf>
    <xf numFmtId="0" fontId="4" fillId="4" borderId="3" xfId="1" applyFont="1" applyFill="1" applyBorder="1" applyAlignment="1">
      <alignment horizontal="center"/>
    </xf>
    <xf numFmtId="169" fontId="4" fillId="2" borderId="0" xfId="3" applyNumberFormat="1" applyFont="1" applyFill="1" applyBorder="1" applyAlignment="1">
      <alignment horizontal="center"/>
    </xf>
    <xf numFmtId="171" fontId="4" fillId="2" borderId="8" xfId="1" applyNumberFormat="1" applyFont="1" applyFill="1" applyBorder="1" applyAlignment="1">
      <alignment horizontal="right"/>
    </xf>
    <xf numFmtId="172" fontId="4" fillId="2" borderId="8" xfId="1" applyNumberFormat="1" applyFont="1" applyFill="1" applyBorder="1" applyAlignment="1">
      <alignment horizontal="center"/>
    </xf>
    <xf numFmtId="172" fontId="4" fillId="2" borderId="6" xfId="1" applyNumberFormat="1" applyFont="1" applyFill="1" applyBorder="1" applyAlignment="1">
      <alignment horizontal="center"/>
    </xf>
    <xf numFmtId="168" fontId="4" fillId="2" borderId="6" xfId="1" applyNumberFormat="1" applyFont="1" applyFill="1" applyBorder="1" applyAlignment="1">
      <alignment horizontal="right"/>
    </xf>
    <xf numFmtId="0" fontId="4" fillId="2" borderId="10" xfId="1" applyFont="1" applyFill="1" applyBorder="1" applyAlignment="1">
      <alignment horizontal="left"/>
    </xf>
    <xf numFmtId="0" fontId="4" fillId="2" borderId="1" xfId="3" applyFont="1" applyFill="1" applyBorder="1" applyAlignment="1">
      <alignment horizontal="right"/>
    </xf>
    <xf numFmtId="0" fontId="4" fillId="2" borderId="3" xfId="3" applyFont="1" applyFill="1" applyBorder="1"/>
    <xf numFmtId="0" fontId="4" fillId="2" borderId="6" xfId="1" applyFont="1" applyFill="1" applyBorder="1" applyAlignment="1">
      <alignment horizontal="left"/>
    </xf>
    <xf numFmtId="0" fontId="4" fillId="2" borderId="1" xfId="3" applyFont="1" applyFill="1" applyBorder="1"/>
    <xf numFmtId="0" fontId="8" fillId="0" borderId="11" xfId="0" applyFont="1" applyBorder="1"/>
    <xf numFmtId="0" fontId="8" fillId="0" borderId="12" xfId="0" applyFont="1" applyBorder="1"/>
    <xf numFmtId="0" fontId="8" fillId="0" borderId="9" xfId="0" applyFont="1" applyBorder="1"/>
    <xf numFmtId="0" fontId="8" fillId="0" borderId="7" xfId="0" applyFont="1" applyBorder="1"/>
    <xf numFmtId="0" fontId="8" fillId="0" borderId="10" xfId="0" applyFont="1" applyBorder="1"/>
    <xf numFmtId="0" fontId="8" fillId="0" borderId="3" xfId="0" applyFont="1" applyBorder="1"/>
    <xf numFmtId="0" fontId="8" fillId="0" borderId="5" xfId="0" applyFont="1" applyBorder="1"/>
    <xf numFmtId="0" fontId="8" fillId="0" borderId="4" xfId="0" applyFont="1" applyBorder="1"/>
    <xf numFmtId="0" fontId="8" fillId="0" borderId="24" xfId="0" applyFont="1" applyBorder="1"/>
    <xf numFmtId="0" fontId="4" fillId="10" borderId="8" xfId="1" applyFont="1" applyFill="1" applyBorder="1"/>
    <xf numFmtId="0" fontId="4" fillId="10" borderId="6" xfId="1" applyFont="1" applyFill="1" applyBorder="1"/>
    <xf numFmtId="0" fontId="4" fillId="10" borderId="1" xfId="1" applyFont="1" applyFill="1" applyBorder="1"/>
    <xf numFmtId="173" fontId="4" fillId="9" borderId="2" xfId="1" applyNumberFormat="1" applyFont="1" applyFill="1" applyBorder="1" applyAlignment="1">
      <alignment horizontal="center"/>
    </xf>
    <xf numFmtId="0" fontId="4" fillId="10" borderId="2" xfId="1" applyFont="1" applyFill="1" applyBorder="1"/>
    <xf numFmtId="169" fontId="4" fillId="8" borderId="0" xfId="3" applyNumberFormat="1" applyFont="1" applyFill="1" applyBorder="1" applyAlignment="1">
      <alignment horizontal="center"/>
    </xf>
    <xf numFmtId="0" fontId="8" fillId="8" borderId="7" xfId="0" applyFont="1" applyFill="1" applyBorder="1"/>
    <xf numFmtId="0" fontId="14" fillId="10" borderId="8" xfId="1" applyFont="1" applyFill="1" applyBorder="1" applyAlignment="1">
      <alignment horizontal="right"/>
    </xf>
    <xf numFmtId="0" fontId="14" fillId="10" borderId="1" xfId="1" applyFont="1" applyFill="1" applyBorder="1" applyAlignment="1">
      <alignment horizontal="right"/>
    </xf>
    <xf numFmtId="0" fontId="14" fillId="10" borderId="6" xfId="1" applyFont="1" applyFill="1" applyBorder="1" applyAlignment="1">
      <alignment horizontal="right"/>
    </xf>
    <xf numFmtId="0" fontId="8" fillId="9" borderId="9" xfId="0" applyFont="1" applyFill="1" applyBorder="1" applyAlignment="1">
      <alignment horizontal="center" vertical="center"/>
    </xf>
    <xf numFmtId="0" fontId="8" fillId="9" borderId="10" xfId="0" applyFont="1" applyFill="1" applyBorder="1" applyAlignment="1">
      <alignment horizontal="center" vertical="center"/>
    </xf>
    <xf numFmtId="0" fontId="8" fillId="9" borderId="2" xfId="0" applyFont="1" applyFill="1" applyBorder="1"/>
    <xf numFmtId="166" fontId="4" fillId="9" borderId="26" xfId="0" applyNumberFormat="1" applyFont="1" applyFill="1" applyBorder="1"/>
    <xf numFmtId="175" fontId="4" fillId="10" borderId="2" xfId="0" applyNumberFormat="1" applyFont="1" applyFill="1" applyBorder="1" applyAlignment="1">
      <alignment horizontal="center" vertical="center" wrapText="1"/>
    </xf>
    <xf numFmtId="0" fontId="4" fillId="10" borderId="2" xfId="0" applyFont="1" applyFill="1" applyBorder="1" applyAlignment="1">
      <alignment horizontal="center" vertical="center" wrapText="1"/>
    </xf>
    <xf numFmtId="166" fontId="8" fillId="0" borderId="1" xfId="0" applyNumberFormat="1" applyFont="1" applyBorder="1"/>
    <xf numFmtId="0" fontId="8" fillId="8" borderId="0" xfId="0" applyFont="1" applyFill="1" applyAlignment="1">
      <alignment horizontal="right" vertical="center"/>
    </xf>
    <xf numFmtId="0" fontId="8" fillId="8" borderId="0" xfId="0" applyFont="1" applyFill="1" applyAlignment="1">
      <alignment horizontal="right"/>
    </xf>
    <xf numFmtId="172" fontId="8" fillId="0" borderId="8" xfId="0" applyNumberFormat="1" applyFont="1" applyBorder="1"/>
    <xf numFmtId="172" fontId="8" fillId="0" borderId="6" xfId="0" applyNumberFormat="1" applyFont="1" applyBorder="1"/>
    <xf numFmtId="172" fontId="8" fillId="0" borderId="1" xfId="0" applyNumberFormat="1" applyFont="1" applyBorder="1"/>
    <xf numFmtId="166" fontId="4" fillId="8" borderId="0" xfId="0" applyNumberFormat="1" applyFont="1" applyFill="1" applyBorder="1"/>
    <xf numFmtId="166" fontId="4" fillId="9" borderId="10" xfId="0" applyNumberFormat="1" applyFont="1" applyFill="1" applyBorder="1"/>
    <xf numFmtId="166" fontId="4" fillId="9" borderId="3" xfId="0" applyNumberFormat="1" applyFont="1" applyFill="1" applyBorder="1"/>
    <xf numFmtId="167" fontId="4" fillId="3" borderId="8" xfId="1" applyNumberFormat="1" applyFont="1" applyFill="1" applyBorder="1" applyAlignment="1"/>
    <xf numFmtId="167" fontId="4" fillId="3" borderId="6" xfId="1" applyNumberFormat="1" applyFont="1" applyFill="1" applyBorder="1" applyAlignment="1"/>
    <xf numFmtId="167" fontId="4" fillId="3" borderId="27" xfId="1" applyNumberFormat="1" applyFont="1" applyFill="1" applyBorder="1" applyAlignment="1"/>
    <xf numFmtId="167" fontId="4" fillId="3" borderId="1" xfId="1" applyNumberFormat="1" applyFont="1" applyFill="1" applyBorder="1" applyAlignment="1"/>
    <xf numFmtId="0" fontId="15" fillId="3" borderId="6" xfId="0" applyFont="1" applyFill="1" applyBorder="1"/>
    <xf numFmtId="166" fontId="15" fillId="0" borderId="10" xfId="0" applyNumberFormat="1" applyFont="1" applyFill="1" applyBorder="1"/>
    <xf numFmtId="0" fontId="14" fillId="11" borderId="2" xfId="0" applyFont="1" applyFill="1" applyBorder="1"/>
    <xf numFmtId="0" fontId="14" fillId="10" borderId="2" xfId="0" applyFont="1" applyFill="1" applyBorder="1"/>
    <xf numFmtId="0" fontId="16" fillId="7" borderId="2" xfId="0" applyFont="1" applyFill="1" applyBorder="1"/>
    <xf numFmtId="0" fontId="16" fillId="10" borderId="2" xfId="0" applyFont="1" applyFill="1" applyBorder="1"/>
    <xf numFmtId="168" fontId="16" fillId="3" borderId="2" xfId="0" applyNumberFormat="1" applyFont="1" applyFill="1" applyBorder="1"/>
    <xf numFmtId="166" fontId="4" fillId="0" borderId="8" xfId="0" applyNumberFormat="1" applyFont="1" applyBorder="1" applyAlignment="1"/>
    <xf numFmtId="166" fontId="4" fillId="0" borderId="27" xfId="0" applyNumberFormat="1" applyFont="1" applyBorder="1" applyAlignment="1"/>
    <xf numFmtId="166" fontId="4" fillId="0" borderId="6" xfId="0" applyNumberFormat="1" applyFont="1" applyBorder="1" applyAlignment="1"/>
    <xf numFmtId="0" fontId="4" fillId="9" borderId="2" xfId="0" applyFont="1" applyFill="1" applyBorder="1" applyAlignment="1"/>
    <xf numFmtId="0" fontId="4" fillId="9" borderId="26" xfId="0" applyFont="1" applyFill="1" applyBorder="1" applyAlignment="1"/>
    <xf numFmtId="166" fontId="4" fillId="9" borderId="2" xfId="0" applyNumberFormat="1" applyFont="1" applyFill="1" applyBorder="1" applyAlignment="1"/>
    <xf numFmtId="0" fontId="4" fillId="9" borderId="6" xfId="0" applyFont="1" applyFill="1" applyBorder="1" applyAlignment="1"/>
    <xf numFmtId="0" fontId="4" fillId="9" borderId="10" xfId="0" applyFont="1" applyFill="1" applyBorder="1" applyAlignment="1"/>
    <xf numFmtId="0" fontId="4" fillId="3" borderId="29" xfId="0" applyFont="1" applyFill="1" applyBorder="1" applyAlignment="1"/>
    <xf numFmtId="166" fontId="4" fillId="3" borderId="29" xfId="0" applyNumberFormat="1" applyFont="1" applyFill="1" applyBorder="1" applyAlignment="1"/>
    <xf numFmtId="0" fontId="4" fillId="3" borderId="6" xfId="0" applyFont="1" applyFill="1" applyBorder="1" applyAlignment="1"/>
    <xf numFmtId="0" fontId="4" fillId="3" borderId="10" xfId="0" applyFont="1" applyFill="1" applyBorder="1" applyAlignment="1"/>
    <xf numFmtId="166" fontId="4" fillId="3" borderId="6" xfId="0" applyNumberFormat="1" applyFont="1" applyFill="1" applyBorder="1" applyAlignment="1"/>
    <xf numFmtId="0" fontId="4" fillId="3" borderId="27" xfId="0" applyFont="1" applyFill="1" applyBorder="1" applyAlignment="1"/>
    <xf numFmtId="0" fontId="4" fillId="3" borderId="28" xfId="0" applyFont="1" applyFill="1" applyBorder="1" applyAlignment="1"/>
    <xf numFmtId="166" fontId="4" fillId="3" borderId="27" xfId="0" applyNumberFormat="1" applyFont="1" applyFill="1" applyBorder="1" applyAlignment="1"/>
    <xf numFmtId="166" fontId="15" fillId="0" borderId="6" xfId="0" applyNumberFormat="1" applyFont="1" applyBorder="1" applyAlignment="1"/>
    <xf numFmtId="166" fontId="4" fillId="0" borderId="1" xfId="0" applyNumberFormat="1" applyFont="1" applyBorder="1" applyAlignment="1"/>
    <xf numFmtId="0" fontId="4" fillId="8" borderId="0" xfId="0" applyFont="1" applyFill="1" applyBorder="1" applyAlignment="1"/>
    <xf numFmtId="0" fontId="4" fillId="9" borderId="8" xfId="0" applyFont="1" applyFill="1" applyBorder="1" applyAlignment="1"/>
    <xf numFmtId="0" fontId="4" fillId="9" borderId="9" xfId="0" applyFont="1" applyFill="1" applyBorder="1" applyAlignment="1"/>
    <xf numFmtId="166" fontId="4" fillId="9" borderId="9" xfId="0" applyNumberFormat="1" applyFont="1" applyFill="1" applyBorder="1"/>
    <xf numFmtId="0" fontId="4" fillId="9" borderId="27" xfId="0" applyFont="1" applyFill="1" applyBorder="1" applyAlignment="1"/>
    <xf numFmtId="0" fontId="4" fillId="9" borderId="28" xfId="0" applyFont="1" applyFill="1" applyBorder="1" applyAlignment="1"/>
    <xf numFmtId="166" fontId="4" fillId="9" borderId="28" xfId="0" applyNumberFormat="1" applyFont="1" applyFill="1" applyBorder="1"/>
    <xf numFmtId="166" fontId="4" fillId="9" borderId="29" xfId="0" applyNumberFormat="1" applyFont="1" applyFill="1" applyBorder="1"/>
    <xf numFmtId="0" fontId="15" fillId="9" borderId="10" xfId="0" applyFont="1" applyFill="1" applyBorder="1" applyAlignment="1"/>
    <xf numFmtId="166" fontId="4" fillId="8" borderId="10" xfId="0" applyNumberFormat="1" applyFont="1" applyFill="1" applyBorder="1"/>
    <xf numFmtId="0" fontId="8" fillId="8" borderId="6" xfId="0" applyFont="1" applyFill="1" applyBorder="1"/>
    <xf numFmtId="166" fontId="4" fillId="8" borderId="3" xfId="0" applyNumberFormat="1" applyFont="1" applyFill="1" applyBorder="1"/>
    <xf numFmtId="0" fontId="4" fillId="10" borderId="26" xfId="0" applyFont="1" applyFill="1" applyBorder="1" applyAlignment="1">
      <alignment horizontal="centerContinuous" vertical="center"/>
    </xf>
    <xf numFmtId="0" fontId="4" fillId="10" borderId="24" xfId="0" applyFont="1" applyFill="1" applyBorder="1" applyAlignment="1">
      <alignment horizontal="centerContinuous" vertical="center"/>
    </xf>
    <xf numFmtId="0" fontId="17" fillId="10" borderId="2" xfId="0" applyFont="1" applyFill="1" applyBorder="1" applyAlignment="1">
      <alignment horizontal="centerContinuous" vertical="center"/>
    </xf>
    <xf numFmtId="0" fontId="17" fillId="10" borderId="24" xfId="0" applyFont="1" applyFill="1" applyBorder="1" applyAlignment="1">
      <alignment horizontal="centerContinuous" vertical="center"/>
    </xf>
    <xf numFmtId="0" fontId="17" fillId="10" borderId="26" xfId="0" applyFont="1" applyFill="1" applyBorder="1" applyAlignment="1">
      <alignment horizontal="centerContinuous" vertical="center"/>
    </xf>
    <xf numFmtId="0" fontId="17" fillId="8" borderId="0" xfId="0" applyFont="1" applyFill="1"/>
    <xf numFmtId="0" fontId="18" fillId="8" borderId="0" xfId="0" applyFont="1" applyFill="1"/>
    <xf numFmtId="0" fontId="17" fillId="10" borderId="2" xfId="0" applyFont="1" applyFill="1" applyBorder="1" applyAlignment="1">
      <alignment horizontal="center"/>
    </xf>
    <xf numFmtId="0" fontId="17" fillId="10" borderId="26" xfId="0" applyFont="1" applyFill="1" applyBorder="1" applyAlignment="1">
      <alignment horizontal="center"/>
    </xf>
    <xf numFmtId="0" fontId="17" fillId="10" borderId="26" xfId="0" applyFont="1" applyFill="1" applyBorder="1" applyAlignment="1">
      <alignment horizontal="center" vertical="center"/>
    </xf>
    <xf numFmtId="0" fontId="17" fillId="8" borderId="0" xfId="0" applyFont="1" applyFill="1" applyBorder="1"/>
    <xf numFmtId="166" fontId="4" fillId="8" borderId="6" xfId="0" applyNumberFormat="1" applyFont="1" applyFill="1" applyBorder="1" applyAlignment="1"/>
    <xf numFmtId="166" fontId="4" fillId="8" borderId="1" xfId="0" applyNumberFormat="1" applyFont="1" applyFill="1" applyBorder="1" applyAlignment="1"/>
    <xf numFmtId="166" fontId="4" fillId="3" borderId="3" xfId="0" applyNumberFormat="1" applyFont="1" applyFill="1" applyBorder="1"/>
    <xf numFmtId="0" fontId="15" fillId="3" borderId="6" xfId="0" applyFont="1" applyFill="1" applyBorder="1" applyAlignment="1"/>
    <xf numFmtId="0" fontId="15" fillId="3" borderId="10" xfId="0" applyFont="1" applyFill="1" applyBorder="1" applyAlignment="1"/>
    <xf numFmtId="166" fontId="15" fillId="3" borderId="10" xfId="0" applyNumberFormat="1" applyFont="1" applyFill="1" applyBorder="1"/>
    <xf numFmtId="0" fontId="4" fillId="3" borderId="1" xfId="0" applyFont="1" applyFill="1" applyBorder="1" applyAlignment="1"/>
    <xf numFmtId="0" fontId="4" fillId="3" borderId="3" xfId="0" applyFont="1" applyFill="1" applyBorder="1" applyAlignment="1"/>
    <xf numFmtId="0" fontId="4" fillId="10" borderId="25" xfId="0" applyFont="1" applyFill="1" applyBorder="1" applyAlignment="1">
      <alignment horizontal="centerContinuous" vertical="center"/>
    </xf>
    <xf numFmtId="175" fontId="4" fillId="10" borderId="24" xfId="0" applyNumberFormat="1" applyFont="1" applyFill="1" applyBorder="1" applyAlignment="1">
      <alignment horizontal="centerContinuous" vertical="center"/>
    </xf>
    <xf numFmtId="0" fontId="4" fillId="10" borderId="25" xfId="0" applyFont="1" applyFill="1" applyBorder="1"/>
    <xf numFmtId="0" fontId="8" fillId="9" borderId="6" xfId="0" applyFont="1" applyFill="1" applyBorder="1"/>
    <xf numFmtId="0" fontId="8" fillId="9" borderId="1" xfId="0" applyFont="1" applyFill="1" applyBorder="1"/>
    <xf numFmtId="182" fontId="8" fillId="0" borderId="6" xfId="0" applyNumberFormat="1" applyFont="1" applyBorder="1"/>
    <xf numFmtId="182" fontId="8" fillId="0" borderId="1" xfId="0" applyNumberFormat="1" applyFont="1" applyBorder="1"/>
    <xf numFmtId="0" fontId="8" fillId="11" borderId="6" xfId="0" applyFont="1" applyFill="1" applyBorder="1"/>
    <xf numFmtId="0" fontId="4" fillId="11" borderId="6" xfId="0" applyFont="1" applyFill="1" applyBorder="1" applyAlignment="1"/>
    <xf numFmtId="0" fontId="4" fillId="11" borderId="10" xfId="0" applyFont="1" applyFill="1" applyBorder="1" applyAlignment="1"/>
    <xf numFmtId="0" fontId="4" fillId="11" borderId="10" xfId="0" applyFont="1" applyFill="1" applyBorder="1"/>
    <xf numFmtId="0" fontId="4" fillId="11" borderId="1" xfId="0" applyFont="1" applyFill="1" applyBorder="1" applyAlignment="1"/>
    <xf numFmtId="0" fontId="4" fillId="11" borderId="3" xfId="0" applyFont="1" applyFill="1" applyBorder="1" applyAlignment="1"/>
    <xf numFmtId="0" fontId="4" fillId="11" borderId="3" xfId="0" applyFont="1" applyFill="1" applyBorder="1"/>
    <xf numFmtId="0" fontId="4" fillId="11" borderId="10" xfId="0" applyNumberFormat="1" applyFont="1" applyFill="1" applyBorder="1"/>
    <xf numFmtId="0" fontId="4" fillId="11" borderId="3" xfId="0" applyNumberFormat="1" applyFont="1" applyFill="1" applyBorder="1"/>
    <xf numFmtId="178" fontId="4" fillId="11" borderId="10" xfId="0" applyNumberFormat="1" applyFont="1" applyFill="1" applyBorder="1"/>
    <xf numFmtId="178" fontId="4" fillId="11" borderId="3" xfId="0" applyNumberFormat="1" applyFont="1" applyFill="1" applyBorder="1"/>
    <xf numFmtId="0" fontId="8" fillId="3" borderId="2" xfId="0" applyFont="1" applyFill="1" applyBorder="1" applyAlignment="1">
      <alignment horizontal="left" wrapText="1"/>
    </xf>
    <xf numFmtId="0" fontId="8" fillId="3" borderId="2" xfId="0" applyFont="1" applyFill="1" applyBorder="1" applyAlignment="1">
      <alignment horizontal="center" vertical="center"/>
    </xf>
    <xf numFmtId="0" fontId="4" fillId="10" borderId="9" xfId="0" applyFont="1" applyFill="1" applyBorder="1" applyAlignment="1">
      <alignment horizontal="center" vertical="center" wrapText="1"/>
    </xf>
    <xf numFmtId="0" fontId="8" fillId="10" borderId="2" xfId="0" applyFont="1" applyFill="1" applyBorder="1" applyAlignment="1">
      <alignment horizontal="left" vertical="center" wrapText="1"/>
    </xf>
    <xf numFmtId="166" fontId="8" fillId="0" borderId="6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6" fontId="8" fillId="3" borderId="8" xfId="0" applyNumberFormat="1" applyFont="1" applyFill="1" applyBorder="1"/>
    <xf numFmtId="166" fontId="8" fillId="3" borderId="6" xfId="0" applyNumberFormat="1" applyFont="1" applyFill="1" applyBorder="1"/>
    <xf numFmtId="3" fontId="4" fillId="4" borderId="2" xfId="1" applyNumberFormat="1" applyFont="1" applyFill="1" applyBorder="1" applyAlignment="1">
      <alignment horizontal="center"/>
    </xf>
    <xf numFmtId="166" fontId="8" fillId="3" borderId="1" xfId="0" applyNumberFormat="1" applyFont="1" applyFill="1" applyBorder="1"/>
    <xf numFmtId="0" fontId="8" fillId="10" borderId="2" xfId="0" applyFont="1" applyFill="1" applyBorder="1" applyAlignment="1">
      <alignment horizontal="center" vertical="center"/>
    </xf>
    <xf numFmtId="166" fontId="8" fillId="8" borderId="0" xfId="0" applyNumberFormat="1" applyFont="1" applyFill="1"/>
    <xf numFmtId="0" fontId="8" fillId="11" borderId="8" xfId="0" applyFont="1" applyFill="1" applyBorder="1"/>
    <xf numFmtId="166" fontId="8" fillId="11" borderId="8" xfId="0" applyNumberFormat="1" applyFont="1" applyFill="1" applyBorder="1"/>
    <xf numFmtId="168" fontId="8" fillId="11" borderId="8" xfId="0" applyNumberFormat="1" applyFont="1" applyFill="1" applyBorder="1"/>
    <xf numFmtId="166" fontId="8" fillId="11" borderId="6" xfId="0" applyNumberFormat="1" applyFont="1" applyFill="1" applyBorder="1"/>
    <xf numFmtId="168" fontId="8" fillId="11" borderId="6" xfId="0" applyNumberFormat="1" applyFont="1" applyFill="1" applyBorder="1"/>
    <xf numFmtId="0" fontId="8" fillId="11" borderId="1" xfId="0" applyFont="1" applyFill="1" applyBorder="1"/>
    <xf numFmtId="166" fontId="8" fillId="11" borderId="1" xfId="0" applyNumberFormat="1" applyFont="1" applyFill="1" applyBorder="1"/>
    <xf numFmtId="168" fontId="8" fillId="11" borderId="1" xfId="0" applyNumberFormat="1" applyFont="1" applyFill="1" applyBorder="1"/>
    <xf numFmtId="0" fontId="8" fillId="8" borderId="0" xfId="0" applyNumberFormat="1" applyFont="1" applyFill="1"/>
    <xf numFmtId="166" fontId="4" fillId="9" borderId="6" xfId="0" applyNumberFormat="1" applyFont="1" applyFill="1" applyBorder="1"/>
    <xf numFmtId="166" fontId="4" fillId="11" borderId="10" xfId="0" applyNumberFormat="1" applyFont="1" applyFill="1" applyBorder="1"/>
    <xf numFmtId="166" fontId="4" fillId="11" borderId="3" xfId="0" applyNumberFormat="1" applyFont="1" applyFill="1" applyBorder="1"/>
    <xf numFmtId="0" fontId="0" fillId="8" borderId="0" xfId="0" applyFill="1"/>
    <xf numFmtId="166" fontId="4" fillId="9" borderId="9" xfId="0" applyNumberFormat="1" applyFont="1" applyFill="1" applyBorder="1" applyAlignment="1"/>
    <xf numFmtId="174" fontId="8" fillId="11" borderId="8" xfId="0" applyNumberFormat="1" applyFont="1" applyFill="1" applyBorder="1"/>
    <xf numFmtId="174" fontId="8" fillId="11" borderId="6" xfId="0" applyNumberFormat="1" applyFont="1" applyFill="1" applyBorder="1"/>
    <xf numFmtId="174" fontId="8" fillId="11" borderId="1" xfId="0" applyNumberFormat="1" applyFont="1" applyFill="1" applyBorder="1"/>
    <xf numFmtId="2" fontId="8" fillId="11" borderId="8" xfId="0" applyNumberFormat="1" applyFont="1" applyFill="1" applyBorder="1"/>
    <xf numFmtId="2" fontId="8" fillId="11" borderId="6" xfId="0" applyNumberFormat="1" applyFont="1" applyFill="1" applyBorder="1"/>
    <xf numFmtId="2" fontId="8" fillId="11" borderId="1" xfId="0" applyNumberFormat="1" applyFont="1" applyFill="1" applyBorder="1"/>
    <xf numFmtId="0" fontId="8" fillId="10" borderId="2" xfId="0" applyFont="1" applyFill="1" applyBorder="1" applyAlignment="1">
      <alignment horizontal="center" vertical="center" wrapText="1"/>
    </xf>
    <xf numFmtId="166" fontId="4" fillId="8" borderId="0" xfId="2" quotePrefix="1" applyNumberFormat="1" applyFont="1" applyFill="1" applyBorder="1" applyAlignment="1"/>
    <xf numFmtId="166" fontId="4" fillId="8" borderId="30" xfId="2" quotePrefix="1" applyNumberFormat="1" applyFont="1" applyFill="1" applyBorder="1" applyAlignment="1"/>
    <xf numFmtId="165" fontId="4" fillId="3" borderId="8" xfId="1" applyNumberFormat="1" applyFont="1" applyFill="1" applyBorder="1" applyAlignment="1"/>
    <xf numFmtId="0" fontId="4" fillId="3" borderId="8" xfId="1" applyNumberFormat="1" applyFont="1" applyFill="1" applyBorder="1" applyAlignment="1">
      <alignment horizontal="center" vertical="center"/>
    </xf>
    <xf numFmtId="165" fontId="4" fillId="3" borderId="8" xfId="1" applyNumberFormat="1" applyFont="1" applyFill="1" applyBorder="1" applyAlignment="1">
      <alignment horizontal="center"/>
    </xf>
    <xf numFmtId="165" fontId="4" fillId="3" borderId="8" xfId="1" applyNumberFormat="1" applyFont="1" applyFill="1" applyBorder="1" applyAlignment="1">
      <alignment horizontal="center" vertical="center"/>
    </xf>
    <xf numFmtId="0" fontId="4" fillId="3" borderId="8" xfId="1" applyNumberFormat="1" applyFont="1" applyFill="1" applyBorder="1" applyAlignment="1">
      <alignment horizontal="center"/>
    </xf>
    <xf numFmtId="0" fontId="4" fillId="3" borderId="8" xfId="1" applyNumberFormat="1" applyFont="1" applyFill="1" applyBorder="1" applyAlignment="1">
      <alignment horizontal="left"/>
    </xf>
    <xf numFmtId="165" fontId="4" fillId="3" borderId="6" xfId="1" applyNumberFormat="1" applyFont="1" applyFill="1" applyBorder="1" applyAlignment="1"/>
    <xf numFmtId="0" fontId="4" fillId="3" borderId="6" xfId="1" applyNumberFormat="1" applyFont="1" applyFill="1" applyBorder="1" applyAlignment="1">
      <alignment horizontal="center" vertical="center"/>
    </xf>
    <xf numFmtId="165" fontId="4" fillId="3" borderId="6" xfId="1" applyNumberFormat="1" applyFont="1" applyFill="1" applyBorder="1" applyAlignment="1">
      <alignment horizontal="center"/>
    </xf>
    <xf numFmtId="165" fontId="4" fillId="3" borderId="6" xfId="1" applyNumberFormat="1" applyFont="1" applyFill="1" applyBorder="1" applyAlignment="1">
      <alignment horizontal="center" vertical="center"/>
    </xf>
    <xf numFmtId="0" fontId="4" fillId="3" borderId="6" xfId="1" applyNumberFormat="1" applyFont="1" applyFill="1" applyBorder="1" applyAlignment="1">
      <alignment horizontal="center"/>
    </xf>
    <xf numFmtId="0" fontId="4" fillId="3" borderId="6" xfId="1" applyNumberFormat="1" applyFont="1" applyFill="1" applyBorder="1" applyAlignment="1">
      <alignment horizontal="left"/>
    </xf>
    <xf numFmtId="165" fontId="4" fillId="3" borderId="1" xfId="1" applyNumberFormat="1" applyFont="1" applyFill="1" applyBorder="1" applyAlignment="1"/>
    <xf numFmtId="0" fontId="4" fillId="3" borderId="1" xfId="1" applyNumberFormat="1" applyFont="1" applyFill="1" applyBorder="1" applyAlignment="1">
      <alignment horizontal="center" vertical="center"/>
    </xf>
    <xf numFmtId="165" fontId="4" fillId="3" borderId="1" xfId="1" applyNumberFormat="1" applyFont="1" applyFill="1" applyBorder="1" applyAlignment="1">
      <alignment horizontal="center"/>
    </xf>
    <xf numFmtId="165" fontId="4" fillId="3" borderId="1" xfId="1" applyNumberFormat="1" applyFont="1" applyFill="1" applyBorder="1" applyAlignment="1">
      <alignment horizontal="center" vertical="center"/>
    </xf>
    <xf numFmtId="0" fontId="4" fillId="3" borderId="1" xfId="1" applyNumberFormat="1" applyFont="1" applyFill="1" applyBorder="1" applyAlignment="1">
      <alignment horizontal="center"/>
    </xf>
    <xf numFmtId="0" fontId="8" fillId="3" borderId="12" xfId="0" applyFont="1" applyFill="1" applyBorder="1" applyAlignment="1">
      <alignment horizontal="center"/>
    </xf>
    <xf numFmtId="0" fontId="8" fillId="3" borderId="0" xfId="0" applyFont="1" applyFill="1" applyBorder="1" applyAlignment="1">
      <alignment horizontal="center"/>
    </xf>
    <xf numFmtId="0" fontId="8" fillId="3" borderId="4" xfId="0" applyFont="1" applyFill="1" applyBorder="1" applyAlignment="1">
      <alignment horizontal="center"/>
    </xf>
    <xf numFmtId="0" fontId="4" fillId="3" borderId="8" xfId="1" quotePrefix="1" applyFont="1" applyFill="1" applyBorder="1" applyAlignment="1">
      <alignment horizontal="left"/>
    </xf>
    <xf numFmtId="15" fontId="4" fillId="3" borderId="8" xfId="1" quotePrefix="1" applyNumberFormat="1" applyFont="1" applyFill="1" applyBorder="1" applyAlignment="1">
      <alignment horizontal="center"/>
    </xf>
    <xf numFmtId="168" fontId="4" fillId="3" borderId="8" xfId="1" quotePrefix="1" applyNumberFormat="1" applyFont="1" applyFill="1" applyBorder="1" applyAlignment="1">
      <alignment horizontal="center"/>
    </xf>
    <xf numFmtId="0" fontId="4" fillId="3" borderId="8" xfId="1" quotePrefix="1" applyFont="1" applyFill="1" applyBorder="1" applyAlignment="1">
      <alignment horizontal="center"/>
    </xf>
    <xf numFmtId="165" fontId="4" fillId="3" borderId="8" xfId="2" applyNumberFormat="1" applyFont="1" applyFill="1" applyBorder="1" applyAlignment="1">
      <alignment horizontal="center"/>
    </xf>
    <xf numFmtId="0" fontId="4" fillId="3" borderId="6" xfId="1" quotePrefix="1" applyFont="1" applyFill="1" applyBorder="1" applyAlignment="1">
      <alignment horizontal="left"/>
    </xf>
    <xf numFmtId="15" fontId="4" fillId="3" borderId="6" xfId="1" quotePrefix="1" applyNumberFormat="1" applyFont="1" applyFill="1" applyBorder="1" applyAlignment="1">
      <alignment horizontal="center"/>
    </xf>
    <xf numFmtId="168" fontId="4" fillId="3" borderId="6" xfId="1" quotePrefix="1" applyNumberFormat="1" applyFont="1" applyFill="1" applyBorder="1" applyAlignment="1">
      <alignment horizontal="center"/>
    </xf>
    <xf numFmtId="0" fontId="4" fillId="3" borderId="6" xfId="1" quotePrefix="1" applyFont="1" applyFill="1" applyBorder="1" applyAlignment="1">
      <alignment horizontal="center"/>
    </xf>
    <xf numFmtId="165" fontId="4" fillId="3" borderId="6" xfId="2" applyNumberFormat="1" applyFont="1" applyFill="1" applyBorder="1" applyAlignment="1">
      <alignment horizontal="center"/>
    </xf>
    <xf numFmtId="0" fontId="4" fillId="3" borderId="1" xfId="1" quotePrefix="1" applyFont="1" applyFill="1" applyBorder="1" applyAlignment="1">
      <alignment horizontal="left"/>
    </xf>
    <xf numFmtId="15" fontId="4" fillId="3" borderId="1" xfId="1" quotePrefix="1" applyNumberFormat="1" applyFont="1" applyFill="1" applyBorder="1" applyAlignment="1">
      <alignment horizontal="center"/>
    </xf>
    <xf numFmtId="168" fontId="4" fillId="3" borderId="1" xfId="1" quotePrefix="1" applyNumberFormat="1" applyFont="1" applyFill="1" applyBorder="1" applyAlignment="1">
      <alignment horizontal="center"/>
    </xf>
    <xf numFmtId="0" fontId="4" fillId="3" borderId="1" xfId="1" quotePrefix="1" applyFont="1" applyFill="1" applyBorder="1" applyAlignment="1">
      <alignment horizontal="center"/>
    </xf>
    <xf numFmtId="165" fontId="4" fillId="3" borderId="1" xfId="2" applyNumberFormat="1" applyFont="1" applyFill="1" applyBorder="1" applyAlignment="1">
      <alignment horizontal="center"/>
    </xf>
    <xf numFmtId="0" fontId="14" fillId="10" borderId="2" xfId="1" applyFont="1" applyFill="1" applyBorder="1" applyAlignment="1">
      <alignment horizontal="centerContinuous" vertical="center" wrapText="1"/>
    </xf>
    <xf numFmtId="166" fontId="4" fillId="3" borderId="8" xfId="2" applyNumberFormat="1" applyFont="1" applyFill="1" applyBorder="1" applyAlignment="1">
      <alignment horizontal="right"/>
    </xf>
    <xf numFmtId="0" fontId="4" fillId="3" borderId="8" xfId="2" applyNumberFormat="1" applyFont="1" applyFill="1" applyBorder="1" applyAlignment="1">
      <alignment horizontal="right"/>
    </xf>
    <xf numFmtId="166" fontId="4" fillId="3" borderId="6" xfId="2" applyNumberFormat="1" applyFont="1" applyFill="1" applyBorder="1" applyAlignment="1">
      <alignment horizontal="right"/>
    </xf>
    <xf numFmtId="0" fontId="4" fillId="3" borderId="6" xfId="2" applyNumberFormat="1" applyFont="1" applyFill="1" applyBorder="1" applyAlignment="1">
      <alignment horizontal="right"/>
    </xf>
    <xf numFmtId="166" fontId="4" fillId="3" borderId="1" xfId="2" applyNumberFormat="1" applyFont="1" applyFill="1" applyBorder="1" applyAlignment="1">
      <alignment horizontal="right"/>
    </xf>
    <xf numFmtId="0" fontId="4" fillId="3" borderId="1" xfId="2" applyNumberFormat="1" applyFont="1" applyFill="1" applyBorder="1" applyAlignment="1">
      <alignment horizontal="right"/>
    </xf>
    <xf numFmtId="183" fontId="8" fillId="0" borderId="6" xfId="0" applyNumberFormat="1" applyFont="1" applyBorder="1"/>
    <xf numFmtId="0" fontId="4" fillId="3" borderId="8" xfId="2" applyNumberFormat="1" applyFont="1" applyFill="1" applyBorder="1" applyAlignment="1">
      <alignment horizontal="center"/>
    </xf>
    <xf numFmtId="0" fontId="4" fillId="3" borderId="6" xfId="2" applyNumberFormat="1" applyFont="1" applyFill="1" applyBorder="1" applyAlignment="1">
      <alignment horizontal="center"/>
    </xf>
    <xf numFmtId="0" fontId="4" fillId="3" borderId="1" xfId="2" applyNumberFormat="1" applyFont="1" applyFill="1" applyBorder="1" applyAlignment="1">
      <alignment horizontal="center"/>
    </xf>
    <xf numFmtId="0" fontId="8" fillId="8" borderId="0" xfId="0" applyFont="1" applyFill="1" applyAlignment="1">
      <alignment horizontal="center"/>
    </xf>
    <xf numFmtId="0" fontId="4" fillId="3" borderId="8" xfId="1" applyFont="1" applyFill="1" applyBorder="1" applyAlignment="1">
      <alignment horizontal="center"/>
    </xf>
    <xf numFmtId="166" fontId="4" fillId="3" borderId="8" xfId="1" applyNumberFormat="1" applyFont="1" applyFill="1" applyBorder="1" applyAlignment="1">
      <alignment horizontal="right"/>
    </xf>
    <xf numFmtId="0" fontId="4" fillId="3" borderId="8" xfId="1" applyNumberFormat="1" applyFont="1" applyFill="1" applyBorder="1" applyAlignment="1"/>
    <xf numFmtId="0" fontId="4" fillId="3" borderId="6" xfId="1" applyFont="1" applyFill="1" applyBorder="1" applyAlignment="1">
      <alignment horizontal="center"/>
    </xf>
    <xf numFmtId="166" fontId="4" fillId="3" borderId="6" xfId="1" applyNumberFormat="1" applyFont="1" applyFill="1" applyBorder="1" applyAlignment="1">
      <alignment horizontal="right"/>
    </xf>
    <xf numFmtId="0" fontId="4" fillId="3" borderId="6" xfId="1" applyNumberFormat="1" applyFont="1" applyFill="1" applyBorder="1" applyAlignment="1"/>
    <xf numFmtId="0" fontId="8" fillId="3" borderId="8" xfId="0" applyFont="1" applyFill="1" applyBorder="1" applyAlignment="1">
      <alignment horizontal="center"/>
    </xf>
    <xf numFmtId="0" fontId="4" fillId="3" borderId="6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right"/>
    </xf>
    <xf numFmtId="0" fontId="4" fillId="3" borderId="1" xfId="0" applyFont="1" applyFill="1" applyBorder="1" applyAlignment="1">
      <alignment horizontal="center" vertical="center"/>
    </xf>
    <xf numFmtId="0" fontId="4" fillId="3" borderId="1" xfId="1" applyFont="1" applyFill="1" applyBorder="1" applyAlignment="1">
      <alignment horizontal="center"/>
    </xf>
    <xf numFmtId="0" fontId="4" fillId="3" borderId="1" xfId="0" applyFont="1" applyFill="1" applyBorder="1" applyAlignment="1">
      <alignment horizontal="right"/>
    </xf>
    <xf numFmtId="0" fontId="4" fillId="3" borderId="6" xfId="0" applyFont="1" applyFill="1" applyBorder="1" applyAlignment="1">
      <alignment horizontal="center"/>
    </xf>
    <xf numFmtId="168" fontId="8" fillId="3" borderId="8" xfId="0" applyNumberFormat="1" applyFont="1" applyFill="1" applyBorder="1" applyAlignment="1">
      <alignment horizontal="center"/>
    </xf>
    <xf numFmtId="168" fontId="8" fillId="3" borderId="6" xfId="0" applyNumberFormat="1" applyFont="1" applyFill="1" applyBorder="1" applyAlignment="1">
      <alignment horizontal="center"/>
    </xf>
    <xf numFmtId="168" fontId="8" fillId="3" borderId="1" xfId="0" applyNumberFormat="1" applyFont="1" applyFill="1" applyBorder="1" applyAlignment="1">
      <alignment horizontal="center"/>
    </xf>
    <xf numFmtId="0" fontId="4" fillId="8" borderId="0" xfId="0" applyFont="1" applyFill="1" applyAlignment="1">
      <alignment horizontal="center"/>
    </xf>
    <xf numFmtId="166" fontId="8" fillId="3" borderId="6" xfId="0" applyNumberFormat="1" applyFont="1" applyFill="1" applyBorder="1" applyAlignment="1">
      <alignment horizontal="center"/>
    </xf>
    <xf numFmtId="166" fontId="8" fillId="3" borderId="8" xfId="0" applyNumberFormat="1" applyFont="1" applyFill="1" applyBorder="1" applyAlignment="1">
      <alignment horizontal="center"/>
    </xf>
    <xf numFmtId="165" fontId="8" fillId="3" borderId="6" xfId="0" applyNumberFormat="1" applyFont="1" applyFill="1" applyBorder="1"/>
    <xf numFmtId="0" fontId="8" fillId="3" borderId="6" xfId="0" applyFont="1" applyFill="1" applyBorder="1" applyAlignment="1">
      <alignment horizontal="center"/>
    </xf>
    <xf numFmtId="165" fontId="8" fillId="3" borderId="8" xfId="0" applyNumberFormat="1" applyFont="1" applyFill="1" applyBorder="1"/>
    <xf numFmtId="165" fontId="8" fillId="3" borderId="8" xfId="0" applyNumberFormat="1" applyFont="1" applyFill="1" applyBorder="1" applyAlignment="1">
      <alignment horizontal="center"/>
    </xf>
    <xf numFmtId="165" fontId="8" fillId="3" borderId="6" xfId="0" applyNumberFormat="1" applyFont="1" applyFill="1" applyBorder="1" applyAlignment="1">
      <alignment horizontal="center"/>
    </xf>
    <xf numFmtId="165" fontId="8" fillId="3" borderId="1" xfId="0" applyNumberFormat="1" applyFont="1" applyFill="1" applyBorder="1"/>
    <xf numFmtId="165" fontId="8" fillId="3" borderId="1" xfId="0" applyNumberFormat="1" applyFont="1" applyFill="1" applyBorder="1" applyAlignment="1">
      <alignment horizontal="center"/>
    </xf>
    <xf numFmtId="0" fontId="8" fillId="3" borderId="1" xfId="0" applyFont="1" applyFill="1" applyBorder="1" applyAlignment="1">
      <alignment horizontal="center"/>
    </xf>
    <xf numFmtId="0" fontId="8" fillId="3" borderId="6" xfId="0" applyNumberFormat="1" applyFont="1" applyFill="1" applyBorder="1" applyAlignment="1">
      <alignment horizontal="center"/>
    </xf>
    <xf numFmtId="0" fontId="8" fillId="3" borderId="1" xfId="0" applyNumberFormat="1" applyFont="1" applyFill="1" applyBorder="1" applyAlignment="1">
      <alignment horizontal="center"/>
    </xf>
    <xf numFmtId="166" fontId="4" fillId="3" borderId="6" xfId="0" applyNumberFormat="1" applyFont="1" applyFill="1" applyBorder="1" applyAlignment="1">
      <alignment horizontal="center"/>
    </xf>
    <xf numFmtId="166" fontId="4" fillId="3" borderId="1" xfId="0" applyNumberFormat="1" applyFont="1" applyFill="1" applyBorder="1" applyAlignment="1">
      <alignment horizontal="center"/>
    </xf>
    <xf numFmtId="167" fontId="4" fillId="3" borderId="11" xfId="1" applyNumberFormat="1" applyFont="1" applyFill="1" applyBorder="1" applyAlignment="1">
      <alignment horizontal="right"/>
    </xf>
    <xf numFmtId="167" fontId="4" fillId="3" borderId="7" xfId="1" applyNumberFormat="1" applyFont="1" applyFill="1" applyBorder="1" applyAlignment="1">
      <alignment horizontal="right"/>
    </xf>
    <xf numFmtId="167" fontId="4" fillId="3" borderId="5" xfId="1" applyNumberFormat="1" applyFont="1" applyFill="1" applyBorder="1" applyAlignment="1">
      <alignment horizontal="right"/>
    </xf>
    <xf numFmtId="0" fontId="4" fillId="3" borderId="9" xfId="1" applyNumberFormat="1" applyFont="1" applyFill="1" applyBorder="1" applyAlignment="1">
      <alignment horizontal="left"/>
    </xf>
    <xf numFmtId="0" fontId="4" fillId="3" borderId="10" xfId="1" applyNumberFormat="1" applyFont="1" applyFill="1" applyBorder="1" applyAlignment="1">
      <alignment horizontal="left"/>
    </xf>
    <xf numFmtId="0" fontId="4" fillId="3" borderId="3" xfId="1" applyNumberFormat="1" applyFont="1" applyFill="1" applyBorder="1" applyAlignment="1">
      <alignment horizontal="left"/>
    </xf>
    <xf numFmtId="0" fontId="14" fillId="10" borderId="8" xfId="1" applyFont="1" applyFill="1" applyBorder="1" applyAlignment="1">
      <alignment horizontal="center" vertical="center" wrapText="1"/>
    </xf>
    <xf numFmtId="165" fontId="4" fillId="2" borderId="27" xfId="1" applyNumberFormat="1" applyFont="1" applyFill="1" applyBorder="1" applyAlignment="1">
      <alignment horizontal="center"/>
    </xf>
    <xf numFmtId="166" fontId="4" fillId="2" borderId="8" xfId="1" applyNumberFormat="1" applyFont="1" applyFill="1" applyBorder="1" applyAlignment="1"/>
    <xf numFmtId="166" fontId="4" fillId="2" borderId="6" xfId="1" applyNumberFormat="1" applyFont="1" applyFill="1" applyBorder="1" applyAlignment="1"/>
    <xf numFmtId="166" fontId="4" fillId="2" borderId="27" xfId="1" applyNumberFormat="1" applyFont="1" applyFill="1" applyBorder="1" applyAlignment="1"/>
    <xf numFmtId="166" fontId="4" fillId="2" borderId="1" xfId="1" applyNumberFormat="1" applyFont="1" applyFill="1" applyBorder="1" applyAlignment="1"/>
    <xf numFmtId="178" fontId="4" fillId="3" borderId="8" xfId="2" applyNumberFormat="1" applyFont="1" applyFill="1" applyBorder="1" applyAlignment="1">
      <alignment horizontal="right"/>
    </xf>
    <xf numFmtId="178" fontId="4" fillId="3" borderId="6" xfId="2" applyNumberFormat="1" applyFont="1" applyFill="1" applyBorder="1" applyAlignment="1">
      <alignment horizontal="right"/>
    </xf>
    <xf numFmtId="178" fontId="4" fillId="3" borderId="1" xfId="2" applyNumberFormat="1" applyFont="1" applyFill="1" applyBorder="1" applyAlignment="1">
      <alignment horizontal="right"/>
    </xf>
    <xf numFmtId="0" fontId="4" fillId="3" borderId="1" xfId="0" applyFont="1" applyFill="1" applyBorder="1" applyAlignment="1">
      <alignment horizontal="center"/>
    </xf>
    <xf numFmtId="0" fontId="4" fillId="3" borderId="8" xfId="1" applyNumberFormat="1" applyFont="1" applyFill="1" applyBorder="1" applyAlignment="1">
      <alignment horizontal="right"/>
    </xf>
    <xf numFmtId="0" fontId="4" fillId="3" borderId="6" xfId="1" applyNumberFormat="1" applyFont="1" applyFill="1" applyBorder="1" applyAlignment="1">
      <alignment horizontal="right"/>
    </xf>
    <xf numFmtId="0" fontId="4" fillId="3" borderId="6" xfId="0" applyFont="1" applyFill="1" applyBorder="1" applyAlignment="1">
      <alignment horizontal="right" vertical="center"/>
    </xf>
    <xf numFmtId="0" fontId="8" fillId="3" borderId="12" xfId="0" applyFont="1" applyFill="1" applyBorder="1" applyAlignment="1">
      <alignment horizontal="right"/>
    </xf>
    <xf numFmtId="165" fontId="4" fillId="3" borderId="8" xfId="1" applyNumberFormat="1" applyFont="1" applyFill="1" applyBorder="1" applyAlignment="1">
      <alignment horizontal="right" vertical="center"/>
    </xf>
    <xf numFmtId="165" fontId="4" fillId="3" borderId="8" xfId="1" applyNumberFormat="1" applyFont="1" applyFill="1" applyBorder="1" applyAlignment="1">
      <alignment horizontal="right"/>
    </xf>
    <xf numFmtId="0" fontId="8" fillId="3" borderId="0" xfId="0" applyFont="1" applyFill="1" applyBorder="1" applyAlignment="1">
      <alignment horizontal="right"/>
    </xf>
    <xf numFmtId="165" fontId="4" fillId="3" borderId="6" xfId="1" applyNumberFormat="1" applyFont="1" applyFill="1" applyBorder="1" applyAlignment="1">
      <alignment horizontal="right" vertical="center"/>
    </xf>
    <xf numFmtId="165" fontId="4" fillId="3" borderId="6" xfId="1" applyNumberFormat="1" applyFont="1" applyFill="1" applyBorder="1" applyAlignment="1">
      <alignment horizontal="right"/>
    </xf>
    <xf numFmtId="0" fontId="8" fillId="3" borderId="4" xfId="0" applyFont="1" applyFill="1" applyBorder="1" applyAlignment="1">
      <alignment horizontal="right"/>
    </xf>
    <xf numFmtId="165" fontId="4" fillId="3" borderId="1" xfId="1" applyNumberFormat="1" applyFont="1" applyFill="1" applyBorder="1" applyAlignment="1">
      <alignment horizontal="right" vertical="center"/>
    </xf>
    <xf numFmtId="165" fontId="4" fillId="3" borderId="1" xfId="1" applyNumberFormat="1" applyFont="1" applyFill="1" applyBorder="1" applyAlignment="1">
      <alignment horizontal="right"/>
    </xf>
    <xf numFmtId="0" fontId="4" fillId="3" borderId="1" xfId="1" applyNumberFormat="1" applyFont="1" applyFill="1" applyBorder="1" applyAlignment="1">
      <alignment horizontal="left"/>
    </xf>
    <xf numFmtId="0" fontId="4" fillId="3" borderId="1" xfId="1" applyNumberFormat="1" applyFont="1" applyFill="1" applyBorder="1" applyAlignment="1">
      <alignment horizontal="right"/>
    </xf>
    <xf numFmtId="166" fontId="4" fillId="3" borderId="1" xfId="1" applyNumberFormat="1" applyFont="1" applyFill="1" applyBorder="1" applyAlignment="1">
      <alignment horizontal="right"/>
    </xf>
    <xf numFmtId="0" fontId="4" fillId="3" borderId="1" xfId="0" applyFont="1" applyFill="1" applyBorder="1" applyAlignment="1">
      <alignment horizontal="right" vertical="center"/>
    </xf>
    <xf numFmtId="0" fontId="4" fillId="3" borderId="9" xfId="1" applyNumberFormat="1" applyFont="1" applyFill="1" applyBorder="1" applyAlignment="1">
      <alignment horizontal="center"/>
    </xf>
    <xf numFmtId="0" fontId="4" fillId="3" borderId="10" xfId="1" applyNumberFormat="1" applyFont="1" applyFill="1" applyBorder="1" applyAlignment="1">
      <alignment horizontal="center"/>
    </xf>
    <xf numFmtId="0" fontId="4" fillId="3" borderId="3" xfId="1" applyNumberFormat="1" applyFont="1" applyFill="1" applyBorder="1" applyAlignment="1">
      <alignment horizontal="center"/>
    </xf>
    <xf numFmtId="166" fontId="4" fillId="3" borderId="6" xfId="0" applyNumberFormat="1" applyFont="1" applyFill="1" applyBorder="1" applyAlignment="1">
      <alignment horizontal="right"/>
    </xf>
    <xf numFmtId="166" fontId="4" fillId="3" borderId="1" xfId="0" applyNumberFormat="1" applyFont="1" applyFill="1" applyBorder="1" applyAlignment="1">
      <alignment horizontal="right"/>
    </xf>
    <xf numFmtId="0" fontId="4" fillId="10" borderId="8" xfId="0" applyFont="1" applyFill="1" applyBorder="1" applyAlignment="1">
      <alignment horizontal="center" vertical="center" wrapText="1"/>
    </xf>
    <xf numFmtId="175" fontId="4" fillId="10" borderId="8" xfId="0" applyNumberFormat="1" applyFont="1" applyFill="1" applyBorder="1" applyAlignment="1">
      <alignment horizontal="center" vertical="center" wrapText="1"/>
    </xf>
    <xf numFmtId="166" fontId="8" fillId="3" borderId="1" xfId="0" applyNumberFormat="1" applyFont="1" applyFill="1" applyBorder="1" applyAlignment="1">
      <alignment horizontal="center"/>
    </xf>
    <xf numFmtId="0" fontId="8" fillId="11" borderId="6" xfId="0" applyNumberFormat="1" applyFont="1" applyFill="1" applyBorder="1"/>
    <xf numFmtId="0" fontId="8" fillId="11" borderId="1" xfId="0" applyNumberFormat="1" applyFont="1" applyFill="1" applyBorder="1"/>
    <xf numFmtId="171" fontId="4" fillId="3" borderId="6" xfId="1" applyNumberFormat="1" applyFont="1" applyFill="1" applyBorder="1" applyAlignment="1">
      <alignment horizontal="right"/>
    </xf>
    <xf numFmtId="172" fontId="4" fillId="3" borderId="6" xfId="1" applyNumberFormat="1" applyFont="1" applyFill="1" applyBorder="1" applyAlignment="1">
      <alignment horizontal="center"/>
    </xf>
    <xf numFmtId="0" fontId="8" fillId="7" borderId="12" xfId="0" applyFont="1" applyFill="1" applyBorder="1" applyAlignment="1">
      <alignment horizontal="center"/>
    </xf>
    <xf numFmtId="0" fontId="8" fillId="7" borderId="0" xfId="0" applyFont="1" applyFill="1" applyBorder="1" applyAlignment="1">
      <alignment horizontal="center"/>
    </xf>
    <xf numFmtId="0" fontId="8" fillId="7" borderId="4" xfId="0" applyFont="1" applyFill="1" applyBorder="1" applyAlignment="1">
      <alignment horizontal="center"/>
    </xf>
    <xf numFmtId="0" fontId="8" fillId="7" borderId="0" xfId="0" applyFont="1" applyFill="1"/>
    <xf numFmtId="166" fontId="4" fillId="3" borderId="11" xfId="1" applyNumberFormat="1" applyFont="1" applyFill="1" applyBorder="1" applyAlignment="1">
      <alignment horizontal="right"/>
    </xf>
    <xf numFmtId="166" fontId="4" fillId="3" borderId="7" xfId="1" applyNumberFormat="1" applyFont="1" applyFill="1" applyBorder="1" applyAlignment="1">
      <alignment horizontal="right"/>
    </xf>
    <xf numFmtId="166" fontId="4" fillId="3" borderId="5" xfId="1" applyNumberFormat="1" applyFont="1" applyFill="1" applyBorder="1" applyAlignment="1">
      <alignment horizontal="right"/>
    </xf>
    <xf numFmtId="167" fontId="4" fillId="7" borderId="8" xfId="1" applyNumberFormat="1" applyFont="1" applyFill="1" applyBorder="1" applyAlignment="1">
      <alignment horizontal="right"/>
    </xf>
    <xf numFmtId="167" fontId="4" fillId="7" borderId="6" xfId="1" applyNumberFormat="1" applyFont="1" applyFill="1" applyBorder="1" applyAlignment="1">
      <alignment horizontal="right"/>
    </xf>
    <xf numFmtId="167" fontId="4" fillId="7" borderId="1" xfId="1" applyNumberFormat="1" applyFont="1" applyFill="1" applyBorder="1" applyAlignment="1">
      <alignment horizontal="right"/>
    </xf>
    <xf numFmtId="165" fontId="4" fillId="7" borderId="8" xfId="1" applyNumberFormat="1" applyFont="1" applyFill="1" applyBorder="1" applyAlignment="1">
      <alignment horizontal="center"/>
    </xf>
    <xf numFmtId="165" fontId="4" fillId="7" borderId="6" xfId="1" applyNumberFormat="1" applyFont="1" applyFill="1" applyBorder="1" applyAlignment="1">
      <alignment horizontal="center"/>
    </xf>
    <xf numFmtId="165" fontId="4" fillId="7" borderId="1" xfId="1" applyNumberFormat="1" applyFont="1" applyFill="1" applyBorder="1" applyAlignment="1">
      <alignment horizontal="center"/>
    </xf>
    <xf numFmtId="15" fontId="4" fillId="7" borderId="8" xfId="1" quotePrefix="1" applyNumberFormat="1" applyFont="1" applyFill="1" applyBorder="1" applyAlignment="1">
      <alignment horizontal="center"/>
    </xf>
    <xf numFmtId="15" fontId="4" fillId="7" borderId="6" xfId="1" quotePrefix="1" applyNumberFormat="1" applyFont="1" applyFill="1" applyBorder="1" applyAlignment="1">
      <alignment horizontal="center"/>
    </xf>
    <xf numFmtId="15" fontId="4" fillId="7" borderId="1" xfId="1" quotePrefix="1" applyNumberFormat="1" applyFont="1" applyFill="1" applyBorder="1" applyAlignment="1">
      <alignment horizontal="center"/>
    </xf>
    <xf numFmtId="0" fontId="4" fillId="7" borderId="8" xfId="2" applyNumberFormat="1" applyFont="1" applyFill="1" applyBorder="1" applyAlignment="1">
      <alignment horizontal="center"/>
    </xf>
    <xf numFmtId="0" fontId="4" fillId="7" borderId="6" xfId="2" applyNumberFormat="1" applyFont="1" applyFill="1" applyBorder="1" applyAlignment="1">
      <alignment horizontal="center"/>
    </xf>
    <xf numFmtId="0" fontId="4" fillId="7" borderId="6" xfId="0" applyFont="1" applyFill="1" applyBorder="1" applyAlignment="1">
      <alignment horizontal="center"/>
    </xf>
    <xf numFmtId="0" fontId="4" fillId="7" borderId="1" xfId="2" applyNumberFormat="1" applyFont="1" applyFill="1" applyBorder="1" applyAlignment="1">
      <alignment horizontal="center"/>
    </xf>
    <xf numFmtId="166" fontId="4" fillId="7" borderId="8" xfId="1" applyNumberFormat="1" applyFont="1" applyFill="1" applyBorder="1" applyAlignment="1">
      <alignment horizontal="right"/>
    </xf>
    <xf numFmtId="166" fontId="4" fillId="7" borderId="6" xfId="1" applyNumberFormat="1" applyFont="1" applyFill="1" applyBorder="1" applyAlignment="1">
      <alignment horizontal="right"/>
    </xf>
    <xf numFmtId="0" fontId="4" fillId="7" borderId="6" xfId="0" applyFont="1" applyFill="1" applyBorder="1" applyAlignment="1">
      <alignment horizontal="right"/>
    </xf>
    <xf numFmtId="0" fontId="4" fillId="7" borderId="1" xfId="0" applyFont="1" applyFill="1" applyBorder="1" applyAlignment="1">
      <alignment horizontal="right"/>
    </xf>
    <xf numFmtId="0" fontId="4" fillId="7" borderId="8" xfId="2" applyNumberFormat="1" applyFont="1" applyFill="1" applyBorder="1" applyAlignment="1">
      <alignment horizontal="right"/>
    </xf>
    <xf numFmtId="0" fontId="4" fillId="7" borderId="6" xfId="2" applyNumberFormat="1" applyFont="1" applyFill="1" applyBorder="1" applyAlignment="1">
      <alignment horizontal="right"/>
    </xf>
    <xf numFmtId="0" fontId="4" fillId="7" borderId="1" xfId="2" applyNumberFormat="1" applyFont="1" applyFill="1" applyBorder="1" applyAlignment="1">
      <alignment horizontal="right"/>
    </xf>
    <xf numFmtId="0" fontId="4" fillId="7" borderId="2" xfId="1" applyFont="1" applyFill="1" applyBorder="1"/>
    <xf numFmtId="0" fontId="4" fillId="7" borderId="25" xfId="0" applyFont="1" applyFill="1" applyBorder="1" applyAlignment="1">
      <alignment horizontal="centerContinuous" vertical="center"/>
    </xf>
    <xf numFmtId="166" fontId="8" fillId="7" borderId="8" xfId="0" applyNumberFormat="1" applyFont="1" applyFill="1" applyBorder="1" applyAlignment="1">
      <alignment horizontal="center"/>
    </xf>
    <xf numFmtId="166" fontId="8" fillId="7" borderId="6" xfId="0" applyNumberFormat="1" applyFont="1" applyFill="1" applyBorder="1" applyAlignment="1">
      <alignment horizontal="center"/>
    </xf>
    <xf numFmtId="166" fontId="4" fillId="7" borderId="6" xfId="0" applyNumberFormat="1" applyFont="1" applyFill="1" applyBorder="1" applyAlignment="1">
      <alignment horizontal="center"/>
    </xf>
    <xf numFmtId="166" fontId="4" fillId="7" borderId="1" xfId="0" applyNumberFormat="1" applyFont="1" applyFill="1" applyBorder="1" applyAlignment="1">
      <alignment horizontal="center"/>
    </xf>
    <xf numFmtId="3" fontId="4" fillId="7" borderId="2" xfId="1" applyNumberFormat="1" applyFont="1" applyFill="1" applyBorder="1" applyAlignment="1">
      <alignment horizontal="center"/>
    </xf>
    <xf numFmtId="0" fontId="8" fillId="7" borderId="8" xfId="0" applyFont="1" applyFill="1" applyBorder="1"/>
    <xf numFmtId="166" fontId="8" fillId="7" borderId="8" xfId="0" applyNumberFormat="1" applyFont="1" applyFill="1" applyBorder="1"/>
    <xf numFmtId="168" fontId="8" fillId="7" borderId="8" xfId="0" applyNumberFormat="1" applyFont="1" applyFill="1" applyBorder="1"/>
    <xf numFmtId="0" fontId="8" fillId="7" borderId="6" xfId="0" applyFont="1" applyFill="1" applyBorder="1"/>
    <xf numFmtId="166" fontId="8" fillId="7" borderId="6" xfId="0" applyNumberFormat="1" applyFont="1" applyFill="1" applyBorder="1"/>
    <xf numFmtId="168" fontId="8" fillId="7" borderId="6" xfId="0" applyNumberFormat="1" applyFont="1" applyFill="1" applyBorder="1"/>
    <xf numFmtId="0" fontId="8" fillId="7" borderId="6" xfId="0" applyNumberFormat="1" applyFont="1" applyFill="1" applyBorder="1"/>
    <xf numFmtId="0" fontId="8" fillId="7" borderId="1" xfId="0" applyFont="1" applyFill="1" applyBorder="1"/>
    <xf numFmtId="166" fontId="8" fillId="7" borderId="1" xfId="0" applyNumberFormat="1" applyFont="1" applyFill="1" applyBorder="1"/>
    <xf numFmtId="168" fontId="8" fillId="7" borderId="1" xfId="0" applyNumberFormat="1" applyFont="1" applyFill="1" applyBorder="1"/>
    <xf numFmtId="0" fontId="8" fillId="7" borderId="1" xfId="0" applyNumberFormat="1" applyFont="1" applyFill="1" applyBorder="1"/>
    <xf numFmtId="0" fontId="4" fillId="7" borderId="6" xfId="0" applyFont="1" applyFill="1" applyBorder="1"/>
    <xf numFmtId="0" fontId="4" fillId="7" borderId="1" xfId="0" applyFont="1" applyFill="1" applyBorder="1"/>
  </cellXfs>
  <cellStyles count="13">
    <cellStyle name="Euro" xfId="6"/>
    <cellStyle name="Migliaia (0)_AZIONI" xfId="7"/>
    <cellStyle name="Migliaia_AZIONI" xfId="8"/>
    <cellStyle name="Normal" xfId="0" builtinId="0"/>
    <cellStyle name="Normal 2" xfId="1"/>
    <cellStyle name="Normal 3" xfId="4"/>
    <cellStyle name="Normal_SwaptionATMVols" xfId="3"/>
    <cellStyle name="Normale_AZIONI" xfId="9"/>
    <cellStyle name="Percent 2" xfId="2"/>
    <cellStyle name="Percent 3" xfId="5"/>
    <cellStyle name="result" xfId="10"/>
    <cellStyle name="Valuta (0)_AZIONI" xfId="11"/>
    <cellStyle name="Valuta_AZIONI" xfId="12"/>
  </cellStyles>
  <dxfs count="2">
    <dxf>
      <font>
        <condense val="0"/>
        <extend val="0"/>
        <color indexed="10"/>
      </font>
    </dxf>
    <dxf>
      <font>
        <condense val="0"/>
        <extend val="0"/>
        <color indexed="12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pldatasource.rtgetrtdserver">
      <tp t="s">
        <v>#N/A Stale</v>
        <stp/>
        <stp>_x000C_EURAB6R2Y9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44" s="17"/>
      </tp>
      <tp t="s">
        <v>#N/A Stale</v>
        <stp/>
        <stp>_x000C_EURAB6R2Y3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42" s="17"/>
      </tp>
      <tp t="s">
        <v>#N/A Stale</v>
        <stp/>
        <stp>_x000C_EURAB6R2Y6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43" s="17"/>
      </tp>
      <tp t="s">
        <v>#N/A Stale</v>
        <stp/>
        <stp>_x000C_EURAB6R1Y9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38" s="17"/>
      </tp>
      <tp t="s">
        <v>#N/A Stale</v>
        <stp/>
        <stp>_x000C_EURAB6R1Y3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32" s="17"/>
      </tp>
      <tp t="s">
        <v>#N/A Stale</v>
        <stp/>
        <stp>_x000C_EURAB6R1Y6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35" s="17"/>
      </tp>
      <tp t="s">
        <v>#N/A Stale</v>
        <stp/>
        <stp>_x000C_EURAB6R1Y9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8" s="17"/>
      </tp>
      <tp t="s">
        <v>#N/A Stale</v>
        <stp/>
        <stp>_x000C_EURAB6R1Y3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2" s="17"/>
      </tp>
      <tp t="s">
        <v>#N/A Stale</v>
        <stp/>
        <stp>_x000C_EURAB6R1Y6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5" s="17"/>
      </tp>
      <tp t="s">
        <v>#N/A Stale</v>
        <stp/>
        <stp>_x000C_EURAB6R2Y9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4" s="17"/>
      </tp>
      <tp t="s">
        <v>#N/A Stale</v>
        <stp/>
        <stp>_x000C_EURAB6R2Y3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2" s="17"/>
      </tp>
      <tp t="s">
        <v>#N/A Stale</v>
        <stp/>
        <stp>_x000C_EURAB6R2Y6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3" s="17"/>
      </tp>
      <tp t="s">
        <v>#N/A Stale</v>
        <stp/>
        <stp>_x000C_EUROISDDS12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1" s="17"/>
      </tp>
      <tp t="s">
        <v>#N/A Stale</v>
        <stp/>
        <stp>_x000C_EUROISDDS11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0" s="17"/>
      </tp>
      <tp t="s">
        <v>#N/A Stale</v>
        <stp/>
        <stp>_x000C_EUROISDDS10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9" s="17"/>
      </tp>
    </main>
    <main first="pldatasource.rhistoryrtdserver">
      <tp t="e">
        <v>#N/A</v>
        <stp/>
        <stp>{163213AB-5B40-4C29-B1C4-34299D4BF459}_x0000_</stp>
        <tr r="F12" s="16"/>
      </tp>
    </main>
    <main first="pldatasource.rtgetrtdserver">
      <tp t="s">
        <v>#N/A Stale</v>
        <stp/>
        <stp>_x0014_EUR_CURVE_DEP12M_12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21" s="17"/>
      </tp>
      <tp t="s">
        <v>#N/A Stale</v>
        <stp/>
        <stp>_x0014_EUR_CURVE_DEP12M_11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20" s="17"/>
      </tp>
      <tp t="s">
        <v>#N/A Stale</v>
        <stp/>
        <stp>_x0014_EUR_CURVE_DEP12M_10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9" s="17"/>
      </tp>
      <tp t="s">
        <v>#N/A Stale</v>
        <stp/>
        <stp>_x000E_EUR12X18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3" s="23"/>
      </tp>
      <tp t="s">
        <v>#N/A Stale</v>
        <stp/>
        <stp>_x000E_EUR12X18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3" s="23"/>
      </tp>
      <tp t="s">
        <v>#N/A Stale</v>
        <stp/>
        <stp>_x0008_EURXTN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" s="17"/>
        <tr r="U5" s="17"/>
      </tp>
      <tp t="s">
        <v>#N/A Stale</v>
        <stp/>
        <stp>_x0008_EURXON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" s="17"/>
        <tr r="U4" s="17"/>
      </tp>
      <tp t="s">
        <v>#N/A Stale</v>
        <stp/>
        <stp>_x0012_EUR_CURVE_DEP6M_2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" s="17"/>
      </tp>
      <tp t="s">
        <v>#N/A Stale</v>
        <stp/>
        <stp>_x0012_EUR_CURVE_DEP3M_2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8" s="17"/>
      </tp>
      <tp t="s">
        <v>#N/A Stale</v>
        <stp/>
        <stp>_x0012_EUR_CURVE_DEP6M_2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1" s="17"/>
      </tp>
      <tp t="s">
        <v>#N/A Stale</v>
        <stp/>
        <stp>_x0012_EUR_CURVE_DEP3M_2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1" s="17"/>
      </tp>
      <tp t="s">
        <v>#N/A Stale</v>
        <stp/>
        <stp>_x0012_EUR_CURVE_DEP6M_3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" s="17"/>
      </tp>
      <tp t="s">
        <v>#N/A Stale</v>
        <stp/>
        <stp>_x0012_EUR_CURVE_DEP3M_3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9" s="17"/>
      </tp>
      <tp t="s">
        <v>#N/A Stale</v>
        <stp/>
        <stp>_x0012_EUR_CURVE_DEP6M_3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2" s="17"/>
      </tp>
      <tp t="s">
        <v>#N/A Stale</v>
        <stp/>
        <stp>_x0012_EUR_CURVE_DEP3M_3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2" s="17"/>
      </tp>
      <tp t="s">
        <v>#N/A Stale</v>
        <stp/>
        <stp>_x0012_EUR_CURVE_DEP6M_1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" s="17"/>
      </tp>
      <tp t="s">
        <v>#N/A Stale</v>
        <stp/>
        <stp>_x0012_EUR_CURVE_DEP3M_1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7" s="17"/>
      </tp>
      <tp t="s">
        <v>#N/A Stale</v>
        <stp/>
        <stp>_x0012_EUR_CURVE_DEP6M_1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0" s="17"/>
      </tp>
      <tp t="s">
        <v>#N/A Stale</v>
        <stp/>
        <stp>_x0012_EUR_CURVE_DEP3M_1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0" s="17"/>
      </tp>
      <tp t="s">
        <v>#N/A Stale</v>
        <stp/>
        <stp>_x0012_EUR_CURVE_DEP6M_6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5" s="17"/>
      </tp>
      <tp t="s">
        <v>#N/A Stale</v>
        <stp/>
        <stp>_x0012_EUR_CURVE_DEP3M_6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5" s="17"/>
      </tp>
      <tp t="s">
        <v>#N/A Stale</v>
        <stp/>
        <stp>_x0012_EUR_CURVE_DEP6M_7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6" s="17"/>
      </tp>
      <tp t="s">
        <v>#N/A Stale</v>
        <stp/>
        <stp>_x0012_EUR_CURVE_DEP3M_7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6" s="17"/>
      </tp>
      <tp t="s">
        <v>#N/A Stale</v>
        <stp/>
        <stp>_x0012_EUR_CURVE_DEP6M_4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3" s="17"/>
      </tp>
      <tp t="s">
        <v>#N/A Stale</v>
        <stp/>
        <stp>_x0012_EUR_CURVE_DEP3M_4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3" s="17"/>
      </tp>
      <tp t="s">
        <v>#N/A Stale</v>
        <stp/>
        <stp>_x0012_EUR_CURVE_DEP6M_5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4" s="17"/>
      </tp>
      <tp t="s">
        <v>#N/A Stale</v>
        <stp/>
        <stp>_x0012_EUR_CURVE_DEP3M_5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4" s="17"/>
      </tp>
      <tp t="s">
        <v>#N/A Stale</v>
        <stp/>
        <stp>_x0012_EUR_CURVE_DEP6M_8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7" s="17"/>
      </tp>
      <tp t="s">
        <v>#N/A Stale</v>
        <stp/>
        <stp>_x0012_EUR_CURVE_DEP3M_8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7" s="17"/>
      </tp>
      <tp t="s">
        <v>#N/A Stale</v>
        <stp/>
        <stp>_x0012_EUR_CURVE_DEP6M_9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8" s="17"/>
      </tp>
      <tp t="s">
        <v>#N/A Stale</v>
        <stp/>
        <stp>_x0012_EUR_CURVE_DEP3M_9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8" s="17"/>
      </tp>
      <tp t="s">
        <v>#N/A Stale</v>
        <stp/>
        <stp>_x0012_EUR_CURVE_DEP6M_SN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" s="17"/>
      </tp>
      <tp t="s">
        <v>#N/A Stale</v>
        <stp/>
        <stp>_x0012_EUR_CURVE_DEP3M_SN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6" s="17"/>
      </tp>
      <tp t="s">
        <v>#N/A Stale</v>
        <stp/>
        <stp>_x0012_EUR_CURVE_DEP3M_8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7" s="17"/>
      </tp>
      <tp t="s">
        <v>#N/A Stale</v>
        <stp/>
        <stp>_x0012_EUR_CURVE_DEP6M_8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7" s="17"/>
      </tp>
      <tp t="s">
        <v>#N/A Stale</v>
        <stp/>
        <stp>_x0012_EUR_CURVE_DEP3M_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8" s="17"/>
      </tp>
      <tp t="s">
        <v>#N/A Stale</v>
        <stp/>
        <stp>_x0012_EUR_CURVE_DEP6M_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8" s="17"/>
      </tp>
      <tp t="s">
        <v>#N/A Stale</v>
        <stp/>
        <stp>_x0012_EUR_CURVE_DEP3M_1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" s="17"/>
      </tp>
      <tp t="s">
        <v>#N/A Stale</v>
        <stp/>
        <stp>_x0012_EUR_CURVE_DEP6M_1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7" s="17"/>
      </tp>
      <tp t="s">
        <v>#N/A Stale</v>
        <stp/>
        <stp>_x0012_EUR_CURVE_DEP3M_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0" s="17"/>
      </tp>
      <tp t="s">
        <v>#N/A Stale</v>
        <stp/>
        <stp>_x0012_EUR_CURVE_DEP6M_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0" s="17"/>
      </tp>
      <tp t="s">
        <v>#N/A Stale</v>
        <stp/>
        <stp>_x0012_EUR_CURVE_DEP3M_2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" s="17"/>
      </tp>
      <tp t="s">
        <v>#N/A Stale</v>
        <stp/>
        <stp>_x0012_EUR_CURVE_DEP6M_2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8" s="17"/>
      </tp>
      <tp t="s">
        <v>#N/A Stale</v>
        <stp/>
        <stp>_x0012_EUR_CURVE_DEP3M_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1" s="17"/>
      </tp>
      <tp t="s">
        <v>#N/A Stale</v>
        <stp/>
        <stp>_x0012_EUR_CURVE_DEP6M_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1" s="17"/>
      </tp>
      <tp t="s">
        <v>#N/A Stale</v>
        <stp/>
        <stp>_x0012_EUR_CURVE_DEP3M_3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" s="17"/>
      </tp>
      <tp t="s">
        <v>#N/A Stale</v>
        <stp/>
        <stp>_x0012_EUR_CURVE_DEP6M_3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9" s="17"/>
      </tp>
      <tp t="s">
        <v>#N/A Stale</v>
        <stp/>
        <stp>_x0012_EUR_CURVE_DEP3M_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2" s="17"/>
      </tp>
      <tp t="s">
        <v>#N/A Stale</v>
        <stp/>
        <stp>_x0012_EUR_CURVE_DEP6M_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2" s="17"/>
      </tp>
      <tp t="s">
        <v>#N/A Stale</v>
        <stp/>
        <stp>_x0012_EUR_CURVE_DEP3M_4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3" s="17"/>
      </tp>
      <tp t="s">
        <v>#N/A Stale</v>
        <stp/>
        <stp>_x0012_EUR_CURVE_DEP6M_4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3" s="17"/>
      </tp>
      <tp t="s">
        <v>#N/A Stale</v>
        <stp/>
        <stp>_x0012_EUR_CURVE_DEP3M_5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4" s="17"/>
      </tp>
      <tp t="s">
        <v>#N/A Stale</v>
        <stp/>
        <stp>_x0012_EUR_CURVE_DEP6M_5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4" s="17"/>
      </tp>
      <tp t="s">
        <v>#N/A Stale</v>
        <stp/>
        <stp>_x0012_EUR_CURVE_DEP3M_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5" s="17"/>
      </tp>
      <tp t="s">
        <v>#N/A Stale</v>
        <stp/>
        <stp>_x0012_EUR_CURVE_DEP6M_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5" s="17"/>
      </tp>
      <tp t="s">
        <v>#N/A Stale</v>
        <stp/>
        <stp>_x0012_EUR_CURVE_DEP3M_7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6" s="17"/>
      </tp>
      <tp t="s">
        <v>#N/A Stale</v>
        <stp/>
        <stp>_x0012_EUR_CURVE_DEP6M_7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6" s="17"/>
      </tp>
      <tp t="s">
        <v>#N/A Stale</v>
        <stp/>
        <stp>_x0012_EUR_CURVE_DEP3M_SN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" s="17"/>
      </tp>
      <tp t="s">
        <v>#N/A Stale</v>
        <stp/>
        <stp>_x0012_EUR_CURVE_DEP6M_SN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6" s="17"/>
      </tp>
      <tp t="s">
        <v>#N/A Stale</v>
        <stp/>
        <stp>_x000E_EUR10X13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1" s="19"/>
        <tr r="AR11" s="24"/>
      </tp>
      <tp t="s">
        <v>#N/A Not Signed In</v>
        <stp/>
        <stp>_x000E_EUR11X23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2" s="22"/>
      </tp>
      <tp t="s">
        <v>#N/A Not Signed In</v>
        <stp/>
        <stp>_x000E_EUR10X22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1" s="22"/>
      </tp>
      <tp t="s">
        <v>#N/A Not Signed In</v>
        <stp/>
        <stp>_x000E_EUR10X22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1" s="22"/>
      </tp>
      <tp t="s">
        <v>#N/A Stale</v>
        <stp/>
        <stp>_x000E_EUR10X13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1" s="19"/>
        <tr r="AQ11" s="24"/>
      </tp>
      <tp t="s">
        <v>#N/A Not Signed In</v>
        <stp/>
        <stp>_x000E_EUR11X23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2" s="22"/>
      </tp>
      <tp t="s">
        <v>#N/A Stale</v>
        <stp/>
        <stp>_x0019_EUR_CURVE_DEP6M_#20151216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22" s="17"/>
      </tp>
      <tp t="s">
        <v>#N/A Stale</v>
        <stp/>
        <stp>_x0019_EUR_CURVE_DEP3M_#20151216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2" s="17"/>
      </tp>
      <tp t="s">
        <v>#N/A Stale</v>
        <stp/>
        <stp>_x0008_EURXSN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6" s="17"/>
      </tp>
      <tp t="s">
        <v>#N/A Stale</v>
        <stp/>
        <stp>_x0008_EURXTN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5" s="17"/>
        <tr r="AC5" s="17"/>
        <tr r="F5" s="17"/>
        <tr r="T5" s="17"/>
      </tp>
      <tp t="s">
        <v>#N/A Stale</v>
        <stp/>
        <stp>_x0008_EURXON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" s="17"/>
        <tr r="AL4" s="17"/>
        <tr r="AC4" s="17"/>
        <tr r="F4" s="17"/>
      </tp>
      <tp t="s">
        <v>#N/A Stale</v>
        <stp/>
        <stp>_x000E_EUR11X17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2" s="23"/>
      </tp>
      <tp t="s">
        <v>#N/A Not Signed In</v>
        <stp/>
        <stp>_x000E_EUR12X24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3" s="22"/>
      </tp>
      <tp t="s">
        <v>#N/A Stale</v>
        <stp/>
        <stp>_x000E_EUR11X14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2" s="19"/>
        <tr r="AQ12" s="24"/>
      </tp>
      <tp t="s">
        <v>#N/A Stale</v>
        <stp/>
        <stp>_x000C_EUROISDDS23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0" s="17"/>
      </tp>
      <tp t="s">
        <v>#N/A Stale</v>
        <stp/>
        <stp>_x000C_EUROISDDS22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9" s="17"/>
      </tp>
      <tp t="s">
        <v>#N/A Stale</v>
        <stp/>
        <stp>_x000C_EUROISDDS21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8" s="17"/>
      </tp>
      <tp t="s">
        <v>#N/A Stale</v>
        <stp/>
        <stp>_x000C_EUROISDDS20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7" s="17"/>
      </tp>
      <tp t="s">
        <v>#N/A Stale</v>
        <stp/>
        <stp>_x000C_EUROISDDS19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6" s="17"/>
      </tp>
      <tp t="s">
        <v>#N/A Stale</v>
        <stp/>
        <stp>_x000C_EUROISDDS18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5" s="17"/>
      </tp>
      <tp t="s">
        <v>#N/A Stale</v>
        <stp/>
        <stp>_x000C_EUROISDDS17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4" s="17"/>
      </tp>
      <tp t="s">
        <v>#N/A Stale</v>
        <stp/>
        <stp>_x000C_EUROISDDS16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3" s="17"/>
      </tp>
      <tp t="s">
        <v>#N/A Stale</v>
        <stp/>
        <stp>_x000C_EUROISDDS15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2" s="17"/>
      </tp>
      <tp t="s">
        <v>#N/A Stale</v>
        <stp/>
        <stp>_x000C_EUROISDDS14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1" s="17"/>
      </tp>
      <tp t="s">
        <v>#N/A Stale</v>
        <stp/>
        <stp>_x000C_EUROISDDS13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0" s="17"/>
      </tp>
      <tp t="s">
        <v>#N/A Stale</v>
        <stp/>
        <stp>_x000E_EUR10X16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1" s="23"/>
      </tp>
      <tp t="s">
        <v>#N/A Stale</v>
        <stp/>
        <stp>_x000E_EUR12X15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3" s="19"/>
        <tr r="AQ13" s="24"/>
      </tp>
      <tp t="s">
        <v>#N/A Stale</v>
        <stp/>
        <stp>_x000E_EUR12X15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3" s="19"/>
        <tr r="AR13" s="24"/>
      </tp>
      <tp t="s">
        <v>#N/A Stale</v>
        <stp/>
        <stp>_x000E_EUR10X16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1" s="23"/>
      </tp>
      <tp t="s">
        <v>#N/A Stale</v>
        <stp/>
        <stp>_x000E_EUR11X14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2" s="19"/>
        <tr r="AR12" s="24"/>
      </tp>
      <tp t="s">
        <v>#N/A Not Signed In</v>
        <stp/>
        <stp>_x000E_EUR12X24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3" s="22"/>
      </tp>
      <tp t="s">
        <v>#N/A Stale</v>
        <stp/>
        <stp>_x000E_EUR11X17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2" s="23"/>
      </tp>
    </main>
    <main first="pldatasource.rtgetrtdserver">
      <tp t="s">
        <v>#N/A Stale</v>
        <stp/>
        <stp>_x000C_EUR4X7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5" s="19"/>
        <tr r="AQ5" s="24"/>
      </tp>
    </main>
    <main first="pldatasource.rtgetrtdserver">
      <tp t="s">
        <v>#N/A Stale</v>
        <stp/>
        <stp>_x0019_EUR_CURVE_DEP6M_#20151216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2" s="17"/>
      </tp>
      <tp t="s">
        <v>#N/A Stale</v>
        <stp/>
        <stp>_x0019_EUR_CURVE_DEP3M_#20151216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22" s="17"/>
      </tp>
      <tp t="s">
        <v>#N/A Stale</v>
        <stp/>
        <stp>_x000D_EUROISDDS2Y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3" s="17"/>
      </tp>
      <tp t="s">
        <v>#N/A Stale</v>
        <stp/>
        <stp>_x000C_EUR5X8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6" s="19"/>
        <tr r="AQ6" s="24"/>
      </tp>
      <tp t="s">
        <v>#N/A Stale</v>
        <stp/>
        <stp>_x0011_EUR_CURVE_12M_49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91" s="17"/>
      </tp>
      <tp t="s">
        <v>#N/A Stale</v>
        <stp/>
        <stp>_x0011_EUR_CURVE_12M_59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01" s="17"/>
      </tp>
      <tp t="s">
        <v>#N/A Stale</v>
        <stp/>
        <stp>_x0011_EUR_CURVE_12M_29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71" s="17"/>
      </tp>
      <tp t="s">
        <v>#N/A Stale</v>
        <stp/>
        <stp>_x0011_EUR_CURVE_12M_39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81" s="17"/>
      </tp>
      <tp t="s">
        <v>#N/A Stale</v>
        <stp/>
        <stp>_x0011_EUR_CURVE_12M_19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61" s="17"/>
      </tp>
    </main>
    <main first="pldatasource.rtgetrtdserver">
      <tp t="s">
        <v>#N/A Stale</v>
        <stp/>
        <stp>_x000C_EUR6X9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7" s="19"/>
        <tr r="AQ7" s="24"/>
      </tp>
      <tp t="s">
        <v>#N/A Stale</v>
        <stp/>
        <stp>_x0011_EUR_CURVE_12M_48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90" s="17"/>
      </tp>
      <tp t="s">
        <v>#N/A Stale</v>
        <stp/>
        <stp>_x0011_EUR_CURVE_12M_58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00" s="17"/>
      </tp>
      <tp t="s">
        <v>#N/A Stale</v>
        <stp/>
        <stp>_x0011_EUR_CURVE_12M_28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70" s="17"/>
      </tp>
      <tp t="s">
        <v>#N/A Stale</v>
        <stp/>
        <stp>_x0011_EUR_CURVE_12M_38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80" s="17"/>
      </tp>
      <tp t="s">
        <v>#N/A Stale</v>
        <stp/>
        <stp>_x0011_EUR_CURVE_12M_18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60" s="17"/>
      </tp>
    </main>
    <main first="pldatasource.rtgetrtdserver">
      <tp t="s">
        <v>#N/A Stale</v>
        <stp/>
        <stp>_x000D_EUROISDDS2Y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2" s="17"/>
      </tp>
      <tp t="s">
        <v>#N/A Stale</v>
        <stp/>
        <stp>_x0010_EUR_CURVE_12M_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50" s="17"/>
      </tp>
      <tp t="s">
        <v>#N/A Stale</v>
        <stp/>
        <stp>_x0010_EUR_CURVE_12M_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51" s="17"/>
      </tp>
      <tp t="s">
        <v>#N/A Stale</v>
        <stp/>
        <stp>_x0010_EUR_CURVE_12M_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29" s="17"/>
      </tp>
      <tp t="s">
        <v>#N/A Stale</v>
        <stp/>
        <stp>_x0010_EUR_CURVE_12M_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41" s="17"/>
      </tp>
      <tp t="s">
        <v>#N/A Stale</v>
        <stp/>
        <stp>_x0010_EUR_CURVE_12M_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45" s="17"/>
      </tp>
      <tp t="s">
        <v>#N/A Stale</v>
        <stp/>
        <stp>_x0010_EUR_CURVE_12M_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46" s="17"/>
      </tp>
      <tp t="s">
        <v>#N/A Stale</v>
        <stp/>
        <stp>_x0010_EUR_CURVE_12M_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47" s="17"/>
      </tp>
      <tp t="s">
        <v>#N/A Stale</v>
        <stp/>
        <stp>_x0010_EUR_CURVE_12M_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48" s="17"/>
      </tp>
      <tp t="s">
        <v>#N/A Stale</v>
        <stp/>
        <stp>_x0010_EUR_CURVE_12M_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49" s="17"/>
      </tp>
    </main>
    <main first="pldatasource.rtgetrtdserver">
      <tp t="s">
        <v>#N/A Stale</v>
        <stp/>
        <stp>_x0012_EUR_CURVE_FUT6M_M6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5" s="17"/>
      </tp>
      <tp t="s">
        <v>#N/A Stale</v>
        <stp/>
        <stp>_x0012_EUR_CURVE_FUT3M_M6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25" s="17"/>
      </tp>
      <tp t="s">
        <v>#N/A Stale</v>
        <stp/>
        <stp>_x0012_EUR_CURVE_FUT6M_H6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4" s="17"/>
      </tp>
      <tp t="s">
        <v>#N/A Stale</v>
        <stp/>
        <stp>_x0012_EUR_CURVE_FUT6M_H7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8" s="17"/>
      </tp>
      <tp t="s">
        <v>#N/A Stale</v>
        <stp/>
        <stp>_x0012_EUR_CURVE_FUT3M_H7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28" s="17"/>
      </tp>
      <tp t="s">
        <v>#N/A Stale</v>
        <stp/>
        <stp>_x0012_EUR_CURVE_FUT3M_H6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24" s="17"/>
      </tp>
      <tp t="s">
        <v>#N/A Stale</v>
        <stp/>
        <stp>_x0012_EUR_CURVE_FUT6M_U6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6" s="17"/>
      </tp>
      <tp t="s">
        <v>#N/A Stale</v>
        <stp/>
        <stp>_x0012_EUR_CURVE_FUT3M_U6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26" s="17"/>
      </tp>
      <tp t="s">
        <v>#N/A Stale</v>
        <stp/>
        <stp>_x0012_EUR_CURVE_FUT6M_Z6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7" s="17"/>
      </tp>
      <tp t="s">
        <v>#N/A Stale</v>
        <stp/>
        <stp>_x0012_EUR_CURVE_FUT6M_Z5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3" s="17"/>
      </tp>
      <tp t="s">
        <v>#N/A Stale</v>
        <stp/>
        <stp>_x0012_EUR_CURVE_FUT3M_Z6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27" s="17"/>
      </tp>
      <tp t="s">
        <v>#N/A Stale</v>
        <stp/>
        <stp>_x0012_EUR_CURVE_FUT3M_Z5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23" s="17"/>
      </tp>
      <tp t="s">
        <v>#N/A Stale</v>
        <stp/>
        <stp>_x000C_EUR1X4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" s="19"/>
        <tr r="AQ2" s="24"/>
      </tp>
      <tp t="s">
        <v>#N/A Stale</v>
        <stp/>
        <stp>_x000C_EUR1X7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" s="23"/>
      </tp>
    </main>
    <main first="pldatasource.rtgetrtdserver">
      <tp t="s">
        <v>#N/A Stale</v>
        <stp/>
        <stp>_x0012_EUR_CURVE_FUT3M_Z5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3" s="17"/>
      </tp>
      <tp t="s">
        <v>#N/A Stale</v>
        <stp/>
        <stp>_x0012_EUR_CURVE_FUT3M_Z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7" s="17"/>
      </tp>
      <tp t="s">
        <v>#N/A Stale</v>
        <stp/>
        <stp>_x0012_EUR_CURVE_FUT6M_Z5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23" s="17"/>
      </tp>
      <tp t="s">
        <v>#N/A Stale</v>
        <stp/>
        <stp>_x0012_EUR_CURVE_FUT6M_Z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27" s="17"/>
      </tp>
      <tp t="s">
        <v>#N/A Stale</v>
        <stp/>
        <stp>_x0012_EUR_CURVE_FUT3M_U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6" s="17"/>
      </tp>
      <tp t="s">
        <v>#N/A Stale</v>
        <stp/>
        <stp>_x0012_EUR_CURVE_FUT6M_U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26" s="17"/>
      </tp>
      <tp t="s">
        <v>#N/A Stale</v>
        <stp/>
        <stp>_x0012_EUR_CURVE_FUT3M_M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5" s="17"/>
      </tp>
      <tp t="s">
        <v>#N/A Stale</v>
        <stp/>
        <stp>_x0012_EUR_CURVE_FUT6M_M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25" s="17"/>
      </tp>
      <tp t="s">
        <v>#N/A Stale</v>
        <stp/>
        <stp>_x0012_EUR_CURVE_FUT3M_H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4" s="17"/>
      </tp>
      <tp t="s">
        <v>#N/A Stale</v>
        <stp/>
        <stp>_x0012_EUR_CURVE_FUT3M_H7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8" s="17"/>
      </tp>
      <tp t="s">
        <v>#N/A Stale</v>
        <stp/>
        <stp>_x0012_EUR_CURVE_FUT6M_H7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28" s="17"/>
      </tp>
      <tp t="s">
        <v>#N/A Stale</v>
        <stp/>
        <stp>_x0012_EUR_CURVE_FUT6M_H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24" s="17"/>
      </tp>
      <tp t="s">
        <v>#N/A Stale</v>
        <stp/>
        <stp>_x000C_EUR2X8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3" s="23"/>
      </tp>
      <tp t="s">
        <v>#N/A Stale</v>
        <stp/>
        <stp>_x000C_EUR2X5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3" s="19"/>
        <tr r="AQ3" s="24"/>
      </tp>
    </main>
    <main first="pldatasource.rtgetrtdserver">
      <tp t="s">
        <v>#N/A Stale</v>
        <stp/>
        <stp>_x000C_EUR3X9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4" s="23"/>
      </tp>
      <tp t="s">
        <v>#N/A Stale</v>
        <stp/>
        <stp>_x000C_EUR3X6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4" s="19"/>
        <tr r="AQ4" s="24"/>
      </tp>
      <tp t="s">
        <v>#N/A Stale</v>
        <stp/>
        <stp>_x0011_EUR_CURVE_12M_43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85" s="17"/>
      </tp>
      <tp t="s">
        <v>#N/A Stale</v>
        <stp/>
        <stp>_x0011_EUR_CURVE_12M_53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95" s="17"/>
      </tp>
      <tp t="s">
        <v>#N/A Stale</v>
        <stp/>
        <stp>_x0011_EUR_CURVE_12M_23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65" s="17"/>
      </tp>
      <tp t="s">
        <v>#N/A Stale</v>
        <stp/>
        <stp>_x0011_EUR_CURVE_12M_33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75" s="17"/>
      </tp>
      <tp t="s">
        <v>#N/A Stale</v>
        <stp/>
        <stp>_x0011_EUR_CURVE_12M_13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55" s="17"/>
      </tp>
    </main>
    <main first="pldatasource.rtgetrtdserver">
      <tp t="s">
        <v>#N/A Stale</v>
        <stp/>
        <stp>_x000C_EUROISDDS60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02" s="17"/>
      </tp>
      <tp t="s">
        <v>#N/A Stale</v>
        <stp/>
        <stp>_x000C_EUROISDDS59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01" s="17"/>
      </tp>
      <tp t="s">
        <v>#N/A Stale</v>
        <stp/>
        <stp>_x000C_EUROISDDS58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00" s="17"/>
      </tp>
      <tp t="s">
        <v>#N/A Stale</v>
        <stp/>
        <stp>_x000C_EUROISDDS57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99" s="17"/>
      </tp>
      <tp t="s">
        <v>#N/A Stale</v>
        <stp/>
        <stp>_x000C_EUROISDDS56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98" s="17"/>
      </tp>
      <tp t="s">
        <v>#N/A Stale</v>
        <stp/>
        <stp>_x000C_EUROISDDS55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97" s="17"/>
      </tp>
      <tp t="s">
        <v>#N/A Stale</v>
        <stp/>
        <stp>_x000C_EUROISDDS54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96" s="17"/>
      </tp>
      <tp t="s">
        <v>#N/A Stale</v>
        <stp/>
        <stp>_x000C_EUROISDDS53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95" s="17"/>
      </tp>
      <tp t="s">
        <v>#N/A Stale</v>
        <stp/>
        <stp>_x000C_EUROISDDS52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94" s="17"/>
      </tp>
      <tp t="s">
        <v>#N/A Stale</v>
        <stp/>
        <stp>_x000C_EUROISDDS51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93" s="17"/>
      </tp>
      <tp t="s">
        <v>#N/A Stale</v>
        <stp/>
        <stp>_x000C_EUROISDDS50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92" s="17"/>
      </tp>
      <tp t="s">
        <v>#N/A Stale</v>
        <stp/>
        <stp>_x000C_EUROISDDS49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91" s="17"/>
      </tp>
      <tp t="s">
        <v>#N/A Stale</v>
        <stp/>
        <stp>_x000C_EUROISDDS48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90" s="17"/>
      </tp>
      <tp t="s">
        <v>#N/A Stale</v>
        <stp/>
        <stp>_x000C_EUROISDDS47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89" s="17"/>
      </tp>
      <tp t="s">
        <v>#N/A Stale</v>
        <stp/>
        <stp>_x000C_EUROISDDS46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88" s="17"/>
      </tp>
      <tp t="s">
        <v>#N/A Stale</v>
        <stp/>
        <stp>_x000C_EUROISDDS45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87" s="17"/>
      </tp>
      <tp t="s">
        <v>#N/A Stale</v>
        <stp/>
        <stp>_x000C_EUROISDDS44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86" s="17"/>
      </tp>
      <tp t="s">
        <v>#N/A Stale</v>
        <stp/>
        <stp>_x000C_EUROISDDS43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85" s="17"/>
      </tp>
      <tp t="s">
        <v>#N/A Stale</v>
        <stp/>
        <stp>_x000C_EUROISDDS42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84" s="17"/>
      </tp>
      <tp t="s">
        <v>#N/A Stale</v>
        <stp/>
        <stp>_x000C_EUROISDDS41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83" s="17"/>
      </tp>
      <tp t="s">
        <v>#N/A Stale</v>
        <stp/>
        <stp>_x000C_EUROISDDS40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82" s="17"/>
      </tp>
      <tp t="s">
        <v>#N/A Stale</v>
        <stp/>
        <stp>_x000C_EUROISDDS39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81" s="17"/>
      </tp>
      <tp t="s">
        <v>#N/A Stale</v>
        <stp/>
        <stp>_x000C_EUROISDDS38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80" s="17"/>
      </tp>
      <tp t="s">
        <v>#N/A Stale</v>
        <stp/>
        <stp>_x000C_EUROISDDS37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79" s="17"/>
      </tp>
      <tp t="s">
        <v>#N/A Stale</v>
        <stp/>
        <stp>_x000C_EUROISDDS36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78" s="17"/>
      </tp>
      <tp t="s">
        <v>#N/A Stale</v>
        <stp/>
        <stp>_x000C_EUROISDDS35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77" s="17"/>
      </tp>
      <tp t="s">
        <v>#N/A Stale</v>
        <stp/>
        <stp>_x000C_EUROISDDS34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76" s="17"/>
      </tp>
      <tp t="s">
        <v>#N/A Stale</v>
        <stp/>
        <stp>_x000C_EUROISDDS33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75" s="17"/>
      </tp>
      <tp t="s">
        <v>#N/A Stale</v>
        <stp/>
        <stp>_x000C_EUROISDDS32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74" s="17"/>
      </tp>
      <tp t="s">
        <v>#N/A Stale</v>
        <stp/>
        <stp>_x000C_EUROISDDS31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73" s="17"/>
      </tp>
      <tp t="s">
        <v>#N/A Stale</v>
        <stp/>
        <stp>_x000C_EUROISDDS30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72" s="17"/>
      </tp>
      <tp t="s">
        <v>#N/A Stale</v>
        <stp/>
        <stp>_x000C_EUROISDDS29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71" s="17"/>
      </tp>
      <tp t="s">
        <v>#N/A Stale</v>
        <stp/>
        <stp>_x000C_EUROISDDS28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70" s="17"/>
      </tp>
      <tp t="s">
        <v>#N/A Stale</v>
        <stp/>
        <stp>_x000C_EUROISDDS27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69" s="17"/>
      </tp>
      <tp t="s">
        <v>#N/A Stale</v>
        <stp/>
        <stp>_x000C_EUROISDDS26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68" s="17"/>
      </tp>
      <tp t="s">
        <v>#N/A Stale</v>
        <stp/>
        <stp>_x000C_EUROISDDS25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67" s="17"/>
      </tp>
      <tp t="s">
        <v>#N/A Stale</v>
        <stp/>
        <stp>_x000C_EUROISDDS24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66" s="17"/>
      </tp>
      <tp t="s">
        <v>#N/A Stale</v>
        <stp/>
        <stp>_x000C_EUROISDDS23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65" s="17"/>
      </tp>
      <tp t="s">
        <v>#N/A Stale</v>
        <stp/>
        <stp>_x000C_EUROISDDS22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64" s="17"/>
      </tp>
      <tp t="s">
        <v>#N/A Stale</v>
        <stp/>
        <stp>_x000C_EUROISDDS21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63" s="17"/>
      </tp>
      <tp t="s">
        <v>#N/A Stale</v>
        <stp/>
        <stp>_x000C_EUROISDDS20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62" s="17"/>
      </tp>
      <tp t="s">
        <v>#N/A Stale</v>
        <stp/>
        <stp>_x000C_EUROISDDS19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61" s="17"/>
      </tp>
      <tp t="s">
        <v>#N/A Stale</v>
        <stp/>
        <stp>_x000C_EUROISDDS18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60" s="17"/>
      </tp>
      <tp t="s">
        <v>#N/A Stale</v>
        <stp/>
        <stp>_x000C_EUROISDDS17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59" s="17"/>
      </tp>
      <tp t="s">
        <v>#N/A Stale</v>
        <stp/>
        <stp>_x000C_EUROISDDS16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58" s="17"/>
      </tp>
      <tp t="s">
        <v>#N/A Stale</v>
        <stp/>
        <stp>_x000C_EUROISDDS15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57" s="17"/>
      </tp>
      <tp t="s">
        <v>#N/A Stale</v>
        <stp/>
        <stp>_x000C_EUROISDDS14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56" s="17"/>
      </tp>
      <tp t="s">
        <v>#N/A Stale</v>
        <stp/>
        <stp>_x000C_EUROISDDS13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55" s="17"/>
      </tp>
      <tp t="s">
        <v>#N/A Stale</v>
        <stp/>
        <stp>_x000C_EUROISDDS12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54" s="17"/>
      </tp>
      <tp t="s">
        <v>#N/A Stale</v>
        <stp/>
        <stp>_x000C_EUROISDDS11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53" s="17"/>
      </tp>
      <tp t="s">
        <v>#N/A Stale</v>
        <stp/>
        <stp>_x000C_EUROISDDS10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52" s="17"/>
      </tp>
      <tp t="s">
        <v>#N/A Stale</v>
        <stp/>
        <stp>_x000C_EUR3X9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4" s="23"/>
      </tp>
      <tp t="s">
        <v>#N/A Stale</v>
        <stp/>
        <stp>_x000C_EUR3X6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4" s="19"/>
        <tr r="AR4" s="24"/>
      </tp>
      <tp t="s">
        <v>#N/A Stale</v>
        <stp/>
        <stp>_x0011_EUR_CURVE_12M_42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84" s="17"/>
      </tp>
      <tp t="s">
        <v>#N/A Stale</v>
        <stp/>
        <stp>_x0011_EUR_CURVE_12M_52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94" s="17"/>
      </tp>
      <tp t="s">
        <v>#N/A Stale</v>
        <stp/>
        <stp>_x0011_EUR_CURVE_12M_22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64" s="17"/>
      </tp>
      <tp t="s">
        <v>#N/A Stale</v>
        <stp/>
        <stp>_x0011_EUR_CURVE_12M_32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74" s="17"/>
      </tp>
      <tp t="s">
        <v>#N/A Stale</v>
        <stp/>
        <stp>_x0011_EUR_CURVE_12M_12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54" s="17"/>
      </tp>
      <tp t="s">
        <v>#N/A Stale</v>
        <stp/>
        <stp>_x000C_EUR2X8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3" s="23"/>
      </tp>
      <tp t="s">
        <v>#N/A Stale</v>
        <stp/>
        <stp>_x000C_EUR2X5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3" s="19"/>
        <tr r="AR3" s="24"/>
      </tp>
      <tp t="s">
        <v>#N/A Stale</v>
        <stp/>
        <stp>_x0011_EUR_CURVE_12M_41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83" s="17"/>
      </tp>
      <tp t="s">
        <v>#N/A Stale</v>
        <stp/>
        <stp>_x0011_EUR_CURVE_12M_51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93" s="17"/>
      </tp>
      <tp t="s">
        <v>#N/A Stale</v>
        <stp/>
        <stp>_x0011_EUR_CURVE_12M_21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63" s="17"/>
      </tp>
      <tp t="s">
        <v>#N/A Stale</v>
        <stp/>
        <stp>_x0011_EUR_CURVE_12M_31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73" s="17"/>
      </tp>
      <tp t="s">
        <v>#N/A Stale</v>
        <stp/>
        <stp>_x0011_EUR_CURVE_12M_11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53" s="17"/>
      </tp>
    </main>
    <main first="pldatasource.rtgetrtdserver">
      <tp t="s">
        <v>#N/A Stale</v>
        <stp/>
        <stp>_x000C_EUR1X7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2" s="23"/>
      </tp>
      <tp t="s">
        <v>#N/A Stale</v>
        <stp/>
        <stp>_x000C_EUR1X4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2" s="19"/>
        <tr r="AR2" s="24"/>
      </tp>
      <tp t="s">
        <v>#N/A Stale</v>
        <stp/>
        <stp>_x0011_EUR_CURVE_12M_60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02" s="17"/>
      </tp>
      <tp t="s">
        <v>#N/A Stale</v>
        <stp/>
        <stp>_x0011_EUR_CURVE_12M_40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82" s="17"/>
      </tp>
      <tp t="s">
        <v>#N/A Stale</v>
        <stp/>
        <stp>_x0011_EUR_CURVE_12M_50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92" s="17"/>
      </tp>
      <tp t="s">
        <v>#N/A Stale</v>
        <stp/>
        <stp>_x0011_EUR_CURVE_12M_20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62" s="17"/>
      </tp>
      <tp t="s">
        <v>#N/A Stale</v>
        <stp/>
        <stp>_x0011_EUR_CURVE_12M_30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72" s="17"/>
      </tp>
      <tp t="s">
        <v>#N/A Stale</v>
        <stp/>
        <stp>_x0011_EUR_CURVE_12M_10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52" s="17"/>
      </tp>
      <tp t="s">
        <v>#N/A Stale</v>
        <stp/>
        <stp>_x0011_EUR_CURVE_12M_47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89" s="17"/>
      </tp>
      <tp t="s">
        <v>#N/A Stale</v>
        <stp/>
        <stp>_x0011_EUR_CURVE_12M_57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99" s="17"/>
      </tp>
      <tp t="s">
        <v>#N/A Stale</v>
        <stp/>
        <stp>_x0011_EUR_CURVE_12M_27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69" s="17"/>
      </tp>
      <tp t="s">
        <v>#N/A Stale</v>
        <stp/>
        <stp>_x0011_EUR_CURVE_12M_37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79" s="17"/>
      </tp>
      <tp t="s">
        <v>#N/A Stale</v>
        <stp/>
        <stp>_x0011_EUR_CURVE_12M_17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59" s="17"/>
      </tp>
    </main>
    <main first="pldatasource.rtgetrtdserver">
      <tp t="s">
        <v>#N/A Stale</v>
        <stp/>
        <stp xml:space="preserve">	EURX1S9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8" s="17"/>
      </tp>
      <tp t="s">
        <v>#N/A Stale</v>
        <stp/>
        <stp xml:space="preserve">	EURX1S8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7" s="17"/>
      </tp>
      <tp t="s">
        <v>#N/A Stale</v>
        <stp/>
        <stp xml:space="preserve">	EURX1S5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4" s="17"/>
      </tp>
      <tp t="s">
        <v>#N/A Stale</v>
        <stp/>
        <stp xml:space="preserve">	EURX1S4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3" s="17"/>
      </tp>
      <tp t="s">
        <v>#N/A Stale</v>
        <stp/>
        <stp xml:space="preserve">	EURX1S7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6" s="17"/>
      </tp>
      <tp t="s">
        <v>#N/A Stale</v>
        <stp/>
        <stp xml:space="preserve">	EURX1S6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5" s="17"/>
      </tp>
      <tp t="s">
        <v>#N/A Stale</v>
        <stp/>
        <stp xml:space="preserve">	EURX1S3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2" s="17"/>
      </tp>
      <tp t="s">
        <v>#N/A Stale</v>
        <stp/>
        <stp xml:space="preserve">	EURX1S2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1" s="17"/>
      </tp>
      <tp t="s">
        <v>#N/A Stale</v>
        <stp/>
        <stp>_x0011_EUR_CURVE_12M_46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88" s="17"/>
      </tp>
      <tp t="s">
        <v>#N/A Stale</v>
        <stp/>
        <stp>_x0011_EUR_CURVE_12M_56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98" s="17"/>
      </tp>
      <tp t="s">
        <v>#N/A Stale</v>
        <stp/>
        <stp>_x0011_EUR_CURVE_12M_26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68" s="17"/>
      </tp>
      <tp t="s">
        <v>#N/A Stale</v>
        <stp/>
        <stp>_x0011_EUR_CURVE_12M_36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78" s="17"/>
      </tp>
      <tp t="s">
        <v>#N/A Stale</v>
        <stp/>
        <stp>_x0011_EUR_CURVE_12M_16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58" s="17"/>
      </tp>
    </main>
    <main first="pldatasource.rtgetrtdserver">
      <tp t="s">
        <v>#N/A Stale</v>
        <stp/>
        <stp>_x000C_EUR6X9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7" s="19"/>
        <tr r="AR7" s="24"/>
      </tp>
      <tp t="s">
        <v>#N/A Stale</v>
        <stp/>
        <stp>_x0011_EUR_CURVE_12M_45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87" s="17"/>
      </tp>
      <tp t="s">
        <v>#N/A Stale</v>
        <stp/>
        <stp>_x0011_EUR_CURVE_12M_55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97" s="17"/>
      </tp>
      <tp t="s">
        <v>#N/A Stale</v>
        <stp/>
        <stp>_x0011_EUR_CURVE_12M_25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67" s="17"/>
      </tp>
      <tp t="s">
        <v>#N/A Stale</v>
        <stp/>
        <stp>_x0011_EUR_CURVE_12M_35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77" s="17"/>
      </tp>
      <tp t="s">
        <v>#N/A Stale</v>
        <stp/>
        <stp>_x0011_EUR_CURVE_12M_15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57" s="17"/>
      </tp>
    </main>
    <main first="pldatasource.rtgetrtdserver">
      <tp t="s">
        <v>#N/A Stale</v>
        <stp/>
        <stp>_x001A_EUR_CURVE_DEP12M_#20151216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22" s="17"/>
      </tp>
      <tp t="s">
        <v>#N/A Stale</v>
        <stp/>
        <stp>_x000D_EUROISDDS2Y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4" s="17"/>
      </tp>
      <tp t="s">
        <v>#N/A Stale</v>
        <stp/>
        <stp>_x000C_EUR5X8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6" s="19"/>
        <tr r="AR6" s="24"/>
      </tp>
      <tp t="s">
        <v>#N/A Stale</v>
        <stp/>
        <stp>_x0011_EUR_CURVE_12M_44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86" s="17"/>
      </tp>
      <tp t="s">
        <v>#N/A Stale</v>
        <stp/>
        <stp>_x0011_EUR_CURVE_12M_54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96" s="17"/>
      </tp>
      <tp t="s">
        <v>#N/A Stale</v>
        <stp/>
        <stp>_x0011_EUR_CURVE_12M_24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66" s="17"/>
      </tp>
      <tp t="s">
        <v>#N/A Stale</v>
        <stp/>
        <stp>_x0011_EUR_CURVE_12M_34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76" s="17"/>
      </tp>
      <tp t="s">
        <v>#N/A Stale</v>
        <stp/>
        <stp>_x0011_EUR_CURVE_12M_14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56" s="17"/>
      </tp>
    </main>
    <main first="pldatasource.rtgetrtdserver">
      <tp t="s">
        <v>#N/A Stale</v>
        <stp/>
        <stp>_x000C_EUR4X7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5" s="19"/>
        <tr r="AR5" s="24"/>
      </tp>
      <tp t="s">
        <v>#N/A Not Signed In</v>
        <stp/>
        <stp>_x000D_EUR2X14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3" s="22"/>
      </tp>
      <tp t="s">
        <v>#N/A Stale</v>
        <stp/>
        <stp>_x0011_EURYC1M_AB1E_1Y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32" s="17"/>
      </tp>
      <tp t="s">
        <v>#N/A Stale</v>
        <stp/>
        <stp>_x0011_EURYC1M_AB1E_2Y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42" s="17"/>
      </tp>
    </main>
    <main first="pldatasource.rtgetrtdserver">
      <tp t="s">
        <v>#N/A Not Signed In</v>
        <stp/>
        <stp>_x000D_EUR3X15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4" s="22"/>
      </tp>
      <tp t="s">
        <v>#N/A Stale</v>
        <stp/>
        <stp>_x0011_EUR_CURVE_3M_1Y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35" s="17"/>
      </tp>
      <tp t="s">
        <v>#N/A Stale</v>
        <stp/>
        <stp>_x0011_EUR_CURVE_3M_2Y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3" s="17"/>
      </tp>
      <tp t="s">
        <v>#N/A Not Signed In</v>
        <stp/>
        <stp>_x000D_EUR1X13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2" s="22"/>
      </tp>
      <tp t="s">
        <v>#N/A Not Signed In</v>
        <stp/>
        <stp>_x000D_EUR6X18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7" s="22"/>
      </tp>
      <tp t="s">
        <v>#N/A Stale</v>
        <stp/>
        <stp>_x000D_EUR6X12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7" s="23"/>
      </tp>
      <tp t="s">
        <v>#N/A Stale</v>
        <stp/>
        <stp xml:space="preserve">
EURX1S11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20" s="17"/>
      </tp>
    </main>
    <main first="pldatasource.rtgetrtdserver">
      <tp t="s">
        <v>#N/A Stale</v>
        <stp/>
        <stp>_x0010_EUR_CURVE_3M_50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92" s="17"/>
      </tp>
      <tp t="s">
        <v>#N/A Stale</v>
        <stp/>
        <stp>_x0010_EUR_CURVE_3M_51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93" s="17"/>
      </tp>
      <tp t="s">
        <v>#N/A Stale</v>
        <stp/>
        <stp>_x0010_EUR_CURVE_3M_52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94" s="17"/>
      </tp>
      <tp t="s">
        <v>#N/A Stale</v>
        <stp/>
        <stp>_x0010_EUR_CURVE_3M_53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95" s="17"/>
      </tp>
      <tp t="s">
        <v>#N/A Stale</v>
        <stp/>
        <stp>_x0010_EUR_CURVE_3M_54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96" s="17"/>
      </tp>
      <tp t="s">
        <v>#N/A Stale</v>
        <stp/>
        <stp>_x0010_EUR_CURVE_3M_55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97" s="17"/>
      </tp>
      <tp t="s">
        <v>#N/A Stale</v>
        <stp/>
        <stp>_x0010_EUR_CURVE_3M_56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98" s="17"/>
      </tp>
      <tp t="s">
        <v>#N/A Stale</v>
        <stp/>
        <stp>_x0010_EUR_CURVE_3M_57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99" s="17"/>
      </tp>
      <tp t="s">
        <v>#N/A Stale</v>
        <stp/>
        <stp>_x0010_EUR_CURVE_3M_58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00" s="17"/>
      </tp>
      <tp t="s">
        <v>#N/A Stale</v>
        <stp/>
        <stp>_x0010_EUR_CURVE_3M_59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01" s="17"/>
      </tp>
      <tp t="s">
        <v>#N/A Stale</v>
        <stp/>
        <stp>_x0010_EUR_CURVE_3M_40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82" s="17"/>
      </tp>
      <tp t="s">
        <v>#N/A Stale</v>
        <stp/>
        <stp>_x0010_EUR_CURVE_3M_41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83" s="17"/>
      </tp>
      <tp t="s">
        <v>#N/A Stale</v>
        <stp/>
        <stp>_x0010_EUR_CURVE_3M_42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84" s="17"/>
      </tp>
      <tp t="s">
        <v>#N/A Stale</v>
        <stp/>
        <stp>_x0010_EUR_CURVE_3M_43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85" s="17"/>
      </tp>
      <tp t="s">
        <v>#N/A Stale</v>
        <stp/>
        <stp>_x0010_EUR_CURVE_3M_44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86" s="17"/>
      </tp>
      <tp t="s">
        <v>#N/A Stale</v>
        <stp/>
        <stp>_x0010_EUR_CURVE_3M_45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87" s="17"/>
      </tp>
      <tp t="s">
        <v>#N/A Stale</v>
        <stp/>
        <stp>_x0010_EUR_CURVE_3M_46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88" s="17"/>
      </tp>
      <tp t="s">
        <v>#N/A Stale</v>
        <stp/>
        <stp>_x0010_EUR_CURVE_3M_47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89" s="17"/>
      </tp>
      <tp t="s">
        <v>#N/A Stale</v>
        <stp/>
        <stp>_x0010_EUR_CURVE_3M_48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90" s="17"/>
      </tp>
      <tp t="s">
        <v>#N/A Stale</v>
        <stp/>
        <stp>_x0010_EUR_CURVE_3M_49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91" s="17"/>
      </tp>
      <tp t="s">
        <v>#N/A Stale</v>
        <stp/>
        <stp>_x0010_EUR_CURVE_3M_60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02" s="17"/>
      </tp>
      <tp t="s">
        <v>#N/A Stale</v>
        <stp/>
        <stp>_x0010_EUR_CURVE_3M_10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52" s="17"/>
      </tp>
      <tp t="s">
        <v>#N/A Stale</v>
        <stp/>
        <stp>_x0010_EUR_CURVE_3M_11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53" s="17"/>
      </tp>
      <tp t="s">
        <v>#N/A Stale</v>
        <stp/>
        <stp>_x0010_EUR_CURVE_3M_12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54" s="17"/>
      </tp>
      <tp t="s">
        <v>#N/A Stale</v>
        <stp/>
        <stp>_x0010_EUR_CURVE_3M_13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55" s="17"/>
      </tp>
      <tp t="s">
        <v>#N/A Stale</v>
        <stp/>
        <stp>_x0010_EUR_CURVE_3M_14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56" s="17"/>
      </tp>
      <tp t="s">
        <v>#N/A Stale</v>
        <stp/>
        <stp>_x0010_EUR_CURVE_3M_15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57" s="17"/>
      </tp>
      <tp t="s">
        <v>#N/A Stale</v>
        <stp/>
        <stp>_x0010_EUR_CURVE_3M_16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58" s="17"/>
      </tp>
      <tp t="s">
        <v>#N/A Stale</v>
        <stp/>
        <stp>_x0010_EUR_CURVE_3M_17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59" s="17"/>
      </tp>
      <tp t="s">
        <v>#N/A Stale</v>
        <stp/>
        <stp>_x0010_EUR_CURVE_3M_18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60" s="17"/>
      </tp>
      <tp t="s">
        <v>#N/A Stale</v>
        <stp/>
        <stp>_x0010_EUR_CURVE_3M_19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61" s="17"/>
      </tp>
      <tp t="s">
        <v>#N/A Stale</v>
        <stp/>
        <stp>_x0010_EUR_CURVE_3M_30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72" s="17"/>
      </tp>
      <tp t="s">
        <v>#N/A Stale</v>
        <stp/>
        <stp>_x0010_EUR_CURVE_3M_31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73" s="17"/>
      </tp>
      <tp t="s">
        <v>#N/A Stale</v>
        <stp/>
        <stp>_x0010_EUR_CURVE_3M_32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74" s="17"/>
      </tp>
      <tp t="s">
        <v>#N/A Stale</v>
        <stp/>
        <stp>_x0010_EUR_CURVE_3M_33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75" s="17"/>
      </tp>
      <tp t="s">
        <v>#N/A Stale</v>
        <stp/>
        <stp>_x0010_EUR_CURVE_3M_34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76" s="17"/>
      </tp>
      <tp t="s">
        <v>#N/A Stale</v>
        <stp/>
        <stp>_x0010_EUR_CURVE_3M_35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77" s="17"/>
      </tp>
      <tp t="s">
        <v>#N/A Stale</v>
        <stp/>
        <stp>_x0010_EUR_CURVE_3M_36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78" s="17"/>
      </tp>
      <tp t="s">
        <v>#N/A Stale</v>
        <stp/>
        <stp>_x0010_EUR_CURVE_3M_37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79" s="17"/>
      </tp>
      <tp t="s">
        <v>#N/A Stale</v>
        <stp/>
        <stp>_x0010_EUR_CURVE_3M_38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80" s="17"/>
      </tp>
      <tp t="s">
        <v>#N/A Stale</v>
        <stp/>
        <stp>_x0010_EUR_CURVE_3M_39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81" s="17"/>
      </tp>
      <tp t="s">
        <v>#N/A Stale</v>
        <stp/>
        <stp>_x0010_EUR_CURVE_3M_20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62" s="17"/>
      </tp>
      <tp t="s">
        <v>#N/A Stale</v>
        <stp/>
        <stp>_x0010_EUR_CURVE_3M_21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63" s="17"/>
      </tp>
      <tp t="s">
        <v>#N/A Stale</v>
        <stp/>
        <stp>_x0010_EUR_CURVE_3M_22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64" s="17"/>
      </tp>
      <tp t="s">
        <v>#N/A Stale</v>
        <stp/>
        <stp>_x0010_EUR_CURVE_3M_23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65" s="17"/>
      </tp>
      <tp t="s">
        <v>#N/A Stale</v>
        <stp/>
        <stp>_x0010_EUR_CURVE_3M_24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66" s="17"/>
      </tp>
      <tp t="s">
        <v>#N/A Stale</v>
        <stp/>
        <stp>_x0010_EUR_CURVE_3M_25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67" s="17"/>
      </tp>
      <tp t="s">
        <v>#N/A Stale</v>
        <stp/>
        <stp>_x0010_EUR_CURVE_3M_26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68" s="17"/>
      </tp>
      <tp t="s">
        <v>#N/A Stale</v>
        <stp/>
        <stp>_x0010_EUR_CURVE_3M_27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69" s="17"/>
      </tp>
      <tp t="s">
        <v>#N/A Stale</v>
        <stp/>
        <stp>_x0010_EUR_CURVE_3M_28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70" s="17"/>
      </tp>
      <tp t="s">
        <v>#N/A Stale</v>
        <stp/>
        <stp>_x0010_EUR_CURVE_3M_29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71" s="17"/>
      </tp>
      <tp t="s">
        <v>#N/A Not Signed In</v>
        <stp/>
        <stp>_x000D_EUR7X19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8" s="22"/>
      </tp>
      <tp t="s">
        <v>#N/A Stale</v>
        <stp/>
        <stp>_x000D_EUR7X13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8" s="23"/>
      </tp>
      <tp t="s">
        <v>#N/A Stale</v>
        <stp/>
        <stp>_x000D_EUR7X10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8" s="19"/>
        <tr r="AR8" s="24"/>
      </tp>
      <tp t="s">
        <v>#N/A Stale</v>
        <stp/>
        <stp xml:space="preserve">
EURX1S10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9" s="17"/>
      </tp>
      <tp t="s">
        <v>#N/A Stale</v>
        <stp/>
        <stp>_x0011_EURYC1M_AB1E_1Y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35" s="17"/>
      </tp>
      <tp t="s">
        <v>#N/A Stale</v>
        <stp/>
        <stp>_x0011_EURYC1M_AB1E_2Y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43" s="17"/>
      </tp>
      <tp t="s">
        <v>#N/A Not Signed In</v>
        <stp/>
        <stp>_x000D_EUR4X16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5" s="22"/>
      </tp>
      <tp t="s">
        <v>#N/A Stale</v>
        <stp/>
        <stp>_x000D_EUR4X10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5" s="23"/>
      </tp>
    </main>
    <main first="pldatasource.rtgetrtdserver">
      <tp t="s">
        <v>#N/A Not Signed In</v>
        <stp/>
        <stp>_x000D_EUR5X17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6" s="22"/>
      </tp>
      <tp t="s">
        <v>#N/A Stale</v>
        <stp/>
        <stp>_x000D_EUR5X11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6" s="23"/>
      </tp>
      <tp t="s">
        <v>#N/A Stale</v>
        <stp/>
        <stp xml:space="preserve">
EURX1S12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21" s="17"/>
      </tp>
      <tp t="s">
        <v>#N/A Stale</v>
        <stp/>
        <stp>_x0011_EUR_CURVE_3M_1Y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32" s="17"/>
      </tp>
      <tp t="s">
        <v>#N/A Stale</v>
        <stp/>
        <stp>_x0011_EUR_CURVE_3M_2Y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2" s="17"/>
      </tp>
    </main>
    <main first="pldatasource.rtgetrtdserver">
      <tp t="s">
        <v>#N/A Not Signed In</v>
        <stp/>
        <stp>_x000D_EUR8X20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9" s="22"/>
      </tp>
      <tp t="s">
        <v>#N/A Stale</v>
        <stp/>
        <stp>_x000D_EUR8X14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9" s="23"/>
      </tp>
      <tp t="s">
        <v>#N/A Stale</v>
        <stp/>
        <stp>_x000D_EUR8X11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9" s="19"/>
        <tr r="AR9" s="24"/>
      </tp>
      <tp t="s">
        <v>#N/A Stale</v>
        <stp/>
        <stp>_x0011_EURYC1M_AB1E_1Y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38" s="17"/>
      </tp>
      <tp t="s">
        <v>#N/A Stale</v>
        <stp/>
        <stp>_x0011_EURYC1M_AB1E_2Y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44" s="17"/>
      </tp>
      <tp t="s">
        <v>#N/A Not Signed In</v>
        <stp/>
        <stp>_x000D_EUR9X21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0" s="22"/>
      </tp>
      <tp t="s">
        <v>#N/A Stale</v>
        <stp/>
        <stp>_x000D_EUR9X15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0" s="23"/>
      </tp>
      <tp t="s">
        <v>#N/A Stale</v>
        <stp/>
        <stp>_x000D_EUR9X12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0" s="19"/>
        <tr r="AR10" s="24"/>
      </tp>
    </main>
    <main first="pldatasource.rtgetrtdserver">
      <tp t="s">
        <v>#N/A Stale</v>
        <stp/>
        <stp>_x0010_EUR_CURVE_3M_60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02" s="17"/>
      </tp>
      <tp t="s">
        <v>#N/A Stale</v>
        <stp/>
        <stp>_x0010_EUR_CURVE_3M_48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0" s="17"/>
      </tp>
      <tp t="s">
        <v>#N/A Stale</v>
        <stp/>
        <stp>_x0010_EUR_CURVE_3M_49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1" s="17"/>
      </tp>
      <tp t="s">
        <v>#N/A Stale</v>
        <stp/>
        <stp>_x0010_EUR_CURVE_3M_42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4" s="17"/>
      </tp>
      <tp t="s">
        <v>#N/A Stale</v>
        <stp/>
        <stp>_x0010_EUR_CURVE_3M_43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5" s="17"/>
      </tp>
      <tp t="s">
        <v>#N/A Stale</v>
        <stp/>
        <stp>_x0010_EUR_CURVE_3M_40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2" s="17"/>
      </tp>
      <tp t="s">
        <v>#N/A Stale</v>
        <stp/>
        <stp>_x0010_EUR_CURVE_3M_41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3" s="17"/>
      </tp>
      <tp t="s">
        <v>#N/A Stale</v>
        <stp/>
        <stp>_x0010_EUR_CURVE_3M_46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8" s="17"/>
      </tp>
      <tp t="s">
        <v>#N/A Stale</v>
        <stp/>
        <stp>_x0010_EUR_CURVE_3M_47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9" s="17"/>
      </tp>
      <tp t="s">
        <v>#N/A Stale</v>
        <stp/>
        <stp>_x0010_EUR_CURVE_3M_44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6" s="17"/>
      </tp>
      <tp t="s">
        <v>#N/A Stale</v>
        <stp/>
        <stp>_x0010_EUR_CURVE_3M_45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7" s="17"/>
      </tp>
      <tp t="s">
        <v>#N/A Stale</v>
        <stp/>
        <stp>_x0010_EUR_CURVE_3M_58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00" s="17"/>
      </tp>
      <tp t="s">
        <v>#N/A Stale</v>
        <stp/>
        <stp>_x0010_EUR_CURVE_3M_59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01" s="17"/>
      </tp>
      <tp t="s">
        <v>#N/A Stale</v>
        <stp/>
        <stp>_x0010_EUR_CURVE_3M_52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4" s="17"/>
      </tp>
      <tp t="s">
        <v>#N/A Stale</v>
        <stp/>
        <stp>_x0010_EUR_CURVE_3M_53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5" s="17"/>
      </tp>
      <tp t="s">
        <v>#N/A Stale</v>
        <stp/>
        <stp>_x0010_EUR_CURVE_3M_50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2" s="17"/>
      </tp>
      <tp t="s">
        <v>#N/A Stale</v>
        <stp/>
        <stp>_x0010_EUR_CURVE_3M_51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3" s="17"/>
      </tp>
      <tp t="s">
        <v>#N/A Stale</v>
        <stp/>
        <stp>_x0010_EUR_CURVE_3M_56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8" s="17"/>
      </tp>
      <tp t="s">
        <v>#N/A Stale</v>
        <stp/>
        <stp>_x0010_EUR_CURVE_3M_57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9" s="17"/>
      </tp>
      <tp t="s">
        <v>#N/A Stale</v>
        <stp/>
        <stp>_x0010_EUR_CURVE_3M_54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6" s="17"/>
      </tp>
      <tp t="s">
        <v>#N/A Stale</v>
        <stp/>
        <stp>_x0010_EUR_CURVE_3M_55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7" s="17"/>
      </tp>
      <tp t="s">
        <v>#N/A Stale</v>
        <stp/>
        <stp>_x0010_EUR_CURVE_3M_28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0" s="17"/>
      </tp>
      <tp t="s">
        <v>#N/A Stale</v>
        <stp/>
        <stp>_x0010_EUR_CURVE_3M_29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1" s="17"/>
      </tp>
      <tp t="s">
        <v>#N/A Stale</v>
        <stp/>
        <stp>_x0010_EUR_CURVE_3M_22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4" s="17"/>
      </tp>
      <tp t="s">
        <v>#N/A Stale</v>
        <stp/>
        <stp>_x0010_EUR_CURVE_3M_23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5" s="17"/>
      </tp>
      <tp t="s">
        <v>#N/A Stale</v>
        <stp/>
        <stp>_x0010_EUR_CURVE_3M_20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2" s="17"/>
      </tp>
      <tp t="s">
        <v>#N/A Stale</v>
        <stp/>
        <stp>_x0010_EUR_CURVE_3M_21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3" s="17"/>
      </tp>
      <tp t="s">
        <v>#N/A Stale</v>
        <stp/>
        <stp>_x0010_EUR_CURVE_3M_26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8" s="17"/>
      </tp>
      <tp t="s">
        <v>#N/A Stale</v>
        <stp/>
        <stp>_x0010_EUR_CURVE_3M_27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9" s="17"/>
      </tp>
      <tp t="s">
        <v>#N/A Stale</v>
        <stp/>
        <stp>_x0010_EUR_CURVE_3M_24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6" s="17"/>
      </tp>
      <tp t="s">
        <v>#N/A Stale</v>
        <stp/>
        <stp>_x0010_EUR_CURVE_3M_25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7" s="17"/>
      </tp>
      <tp t="s">
        <v>#N/A Stale</v>
        <stp/>
        <stp>_x0010_EUR_CURVE_3M_38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0" s="17"/>
      </tp>
      <tp t="s">
        <v>#N/A Stale</v>
        <stp/>
        <stp>_x0010_EUR_CURVE_3M_39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1" s="17"/>
      </tp>
      <tp t="s">
        <v>#N/A Stale</v>
        <stp/>
        <stp>_x0010_EUR_CURVE_3M_32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4" s="17"/>
      </tp>
      <tp t="s">
        <v>#N/A Stale</v>
        <stp/>
        <stp>_x0010_EUR_CURVE_3M_33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5" s="17"/>
      </tp>
      <tp t="s">
        <v>#N/A Stale</v>
        <stp/>
        <stp>_x0010_EUR_CURVE_3M_30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2" s="17"/>
      </tp>
      <tp t="s">
        <v>#N/A Stale</v>
        <stp/>
        <stp>_x0010_EUR_CURVE_3M_31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3" s="17"/>
      </tp>
      <tp t="s">
        <v>#N/A Stale</v>
        <stp/>
        <stp>_x0010_EUR_CURVE_3M_36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8" s="17"/>
      </tp>
      <tp t="s">
        <v>#N/A Stale</v>
        <stp/>
        <stp>_x0010_EUR_CURVE_3M_37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9" s="17"/>
      </tp>
      <tp t="s">
        <v>#N/A Stale</v>
        <stp/>
        <stp>_x0010_EUR_CURVE_3M_34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6" s="17"/>
      </tp>
      <tp t="s">
        <v>#N/A Stale</v>
        <stp/>
        <stp>_x0010_EUR_CURVE_3M_35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7" s="17"/>
      </tp>
      <tp t="s">
        <v>#N/A Stale</v>
        <stp/>
        <stp>_x0010_EUR_CURVE_3M_18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0" s="17"/>
      </tp>
      <tp t="s">
        <v>#N/A Stale</v>
        <stp/>
        <stp>_x0010_EUR_CURVE_3M_19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1" s="17"/>
      </tp>
      <tp t="s">
        <v>#N/A Stale</v>
        <stp/>
        <stp>_x0010_EUR_CURVE_3M_12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4" s="17"/>
      </tp>
      <tp t="s">
        <v>#N/A Stale</v>
        <stp/>
        <stp>_x0010_EUR_CURVE_3M_13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5" s="17"/>
      </tp>
      <tp t="s">
        <v>#N/A Stale</v>
        <stp/>
        <stp>_x0010_EUR_CURVE_3M_10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2" s="17"/>
      </tp>
      <tp t="s">
        <v>#N/A Stale</v>
        <stp/>
        <stp>_x0010_EUR_CURVE_3M_11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3" s="17"/>
      </tp>
      <tp t="s">
        <v>#N/A Stale</v>
        <stp/>
        <stp>_x0010_EUR_CURVE_3M_16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8" s="17"/>
      </tp>
      <tp t="s">
        <v>#N/A Stale</v>
        <stp/>
        <stp>_x0010_EUR_CURVE_3M_17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9" s="17"/>
      </tp>
      <tp t="s">
        <v>#N/A Stale</v>
        <stp/>
        <stp>_x0010_EUR_CURVE_3M_14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6" s="17"/>
      </tp>
      <tp t="s">
        <v>#N/A Stale</v>
        <stp/>
        <stp>_x0010_EUR_CURVE_3M_15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7" s="17"/>
      </tp>
      <tp t="s">
        <v>#N/A Stale</v>
        <stp/>
        <stp>_x0010_EURYC1M_AB1E_60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02" s="17"/>
      </tp>
      <tp t="s">
        <v>#N/A Stale</v>
        <stp/>
        <stp>_x0010_EURYC1M_AB1E_57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99" s="17"/>
      </tp>
      <tp t="s">
        <v>#N/A Stale</v>
        <stp/>
        <stp>_x0010_EURYC1M_AB1E_56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98" s="17"/>
      </tp>
      <tp t="s">
        <v>#N/A Stale</v>
        <stp/>
        <stp>_x0010_EURYC1M_AB1E_55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97" s="17"/>
      </tp>
      <tp t="s">
        <v>#N/A Stale</v>
        <stp/>
        <stp>_x0010_EURYC1M_AB1E_54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96" s="17"/>
      </tp>
      <tp t="s">
        <v>#N/A Stale</v>
        <stp/>
        <stp>_x0010_EURYC1M_AB1E_53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95" s="17"/>
      </tp>
      <tp t="s">
        <v>#N/A Stale</v>
        <stp/>
        <stp>_x0010_EURYC1M_AB1E_52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94" s="17"/>
      </tp>
      <tp t="s">
        <v>#N/A Stale</v>
        <stp/>
        <stp>_x0010_EURYC1M_AB1E_51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93" s="17"/>
      </tp>
      <tp t="s">
        <v>#N/A Stale</v>
        <stp/>
        <stp>_x0010_EURYC1M_AB1E_50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92" s="17"/>
      </tp>
      <tp t="s">
        <v>#N/A Stale</v>
        <stp/>
        <stp>_x0010_EURYC1M_AB1E_59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01" s="17"/>
      </tp>
      <tp t="s">
        <v>#N/A Stale</v>
        <stp/>
        <stp>_x0010_EURYC1M_AB1E_58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00" s="17"/>
      </tp>
      <tp t="s">
        <v>#N/A Stale</v>
        <stp/>
        <stp>_x0010_EURYC1M_AB1E_47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89" s="17"/>
      </tp>
      <tp t="s">
        <v>#N/A Stale</v>
        <stp/>
        <stp>_x0010_EURYC1M_AB1E_46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88" s="17"/>
      </tp>
      <tp t="s">
        <v>#N/A Stale</v>
        <stp/>
        <stp>_x0010_EURYC1M_AB1E_45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87" s="17"/>
      </tp>
      <tp t="s">
        <v>#N/A Stale</v>
        <stp/>
        <stp>_x0010_EURYC1M_AB1E_44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86" s="17"/>
      </tp>
      <tp t="s">
        <v>#N/A Stale</v>
        <stp/>
        <stp>_x0010_EURYC1M_AB1E_43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85" s="17"/>
      </tp>
      <tp t="s">
        <v>#N/A Stale</v>
        <stp/>
        <stp>_x0010_EURYC1M_AB1E_42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84" s="17"/>
      </tp>
      <tp t="s">
        <v>#N/A Stale</v>
        <stp/>
        <stp>_x0010_EURYC1M_AB1E_41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83" s="17"/>
      </tp>
      <tp t="s">
        <v>#N/A Stale</v>
        <stp/>
        <stp>_x0010_EURYC1M_AB1E_40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82" s="17"/>
      </tp>
      <tp t="s">
        <v>#N/A Stale</v>
        <stp/>
        <stp>_x0010_EURYC1M_AB1E_49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91" s="17"/>
      </tp>
      <tp t="s">
        <v>#N/A Stale</v>
        <stp/>
        <stp>_x0010_EURYC1M_AB1E_48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90" s="17"/>
      </tp>
      <tp t="s">
        <v>#N/A Stale</v>
        <stp/>
        <stp>_x0010_EURYC1M_AB1E_37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79" s="17"/>
      </tp>
      <tp t="s">
        <v>#N/A Stale</v>
        <stp/>
        <stp>_x0010_EURYC1M_AB1E_36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78" s="17"/>
      </tp>
      <tp t="s">
        <v>#N/A Stale</v>
        <stp/>
        <stp>_x0010_EURYC1M_AB1E_35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77" s="17"/>
      </tp>
      <tp t="s">
        <v>#N/A Stale</v>
        <stp/>
        <stp>_x0010_EURYC1M_AB1E_34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76" s="17"/>
      </tp>
      <tp t="s">
        <v>#N/A Stale</v>
        <stp/>
        <stp>_x0010_EURYC1M_AB1E_33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75" s="17"/>
      </tp>
      <tp t="s">
        <v>#N/A Stale</v>
        <stp/>
        <stp>_x0010_EURYC1M_AB1E_32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74" s="17"/>
      </tp>
      <tp t="s">
        <v>#N/A Stale</v>
        <stp/>
        <stp>_x0010_EURYC1M_AB1E_31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73" s="17"/>
      </tp>
      <tp t="s">
        <v>#N/A Stale</v>
        <stp/>
        <stp>_x0010_EURYC1M_AB1E_30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72" s="17"/>
      </tp>
      <tp t="s">
        <v>#N/A Stale</v>
        <stp/>
        <stp>_x0010_EURYC1M_AB1E_39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81" s="17"/>
      </tp>
      <tp t="s">
        <v>#N/A Stale</v>
        <stp/>
        <stp>_x0010_EURYC1M_AB1E_38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80" s="17"/>
      </tp>
      <tp t="s">
        <v>#N/A Stale</v>
        <stp/>
        <stp>_x0010_EURYC1M_AB1E_27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69" s="17"/>
      </tp>
      <tp t="s">
        <v>#N/A Stale</v>
        <stp/>
        <stp>_x0010_EURYC1M_AB1E_26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68" s="17"/>
      </tp>
      <tp t="s">
        <v>#N/A Stale</v>
        <stp/>
        <stp>_x0010_EURYC1M_AB1E_25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67" s="17"/>
      </tp>
      <tp t="s">
        <v>#N/A Stale</v>
        <stp/>
        <stp>_x0010_EURYC1M_AB1E_24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66" s="17"/>
      </tp>
      <tp t="s">
        <v>#N/A Stale</v>
        <stp/>
        <stp>_x0010_EURYC1M_AB1E_23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65" s="17"/>
      </tp>
      <tp t="s">
        <v>#N/A Stale</v>
        <stp/>
        <stp>_x0010_EURYC1M_AB1E_22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64" s="17"/>
      </tp>
      <tp t="s">
        <v>#N/A Stale</v>
        <stp/>
        <stp>_x0010_EURYC1M_AB1E_21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63" s="17"/>
      </tp>
      <tp t="s">
        <v>#N/A Stale</v>
        <stp/>
        <stp>_x0010_EURYC1M_AB1E_20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62" s="17"/>
      </tp>
      <tp t="s">
        <v>#N/A Stale</v>
        <stp/>
        <stp>_x0010_EURYC1M_AB1E_29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71" s="17"/>
      </tp>
      <tp t="s">
        <v>#N/A Stale</v>
        <stp/>
        <stp>_x0010_EURYC1M_AB1E_28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70" s="17"/>
      </tp>
      <tp t="s">
        <v>#N/A Stale</v>
        <stp/>
        <stp>_x0010_EURYC1M_AB1E_17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59" s="17"/>
      </tp>
      <tp t="s">
        <v>#N/A Stale</v>
        <stp/>
        <stp>_x0010_EURYC1M_AB1E_16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58" s="17"/>
      </tp>
      <tp t="s">
        <v>#N/A Stale</v>
        <stp/>
        <stp>_x0010_EURYC1M_AB1E_15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57" s="17"/>
      </tp>
      <tp t="s">
        <v>#N/A Stale</v>
        <stp/>
        <stp>_x0010_EURYC1M_AB1E_14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56" s="17"/>
      </tp>
      <tp t="s">
        <v>#N/A Stale</v>
        <stp/>
        <stp>_x0010_EURYC1M_AB1E_13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55" s="17"/>
      </tp>
      <tp t="s">
        <v>#N/A Stale</v>
        <stp/>
        <stp>_x0010_EURYC1M_AB1E_12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54" s="17"/>
      </tp>
      <tp t="s">
        <v>#N/A Stale</v>
        <stp/>
        <stp>_x0010_EURYC1M_AB1E_11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53" s="17"/>
      </tp>
      <tp t="s">
        <v>#N/A Stale</v>
        <stp/>
        <stp>_x0010_EURYC1M_AB1E_10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52" s="17"/>
      </tp>
      <tp t="s">
        <v>#N/A Stale</v>
        <stp/>
        <stp>_x0010_EURYC1M_AB1E_19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61" s="17"/>
      </tp>
      <tp t="s">
        <v>#N/A Stale</v>
        <stp/>
        <stp>_x0010_EURYC1M_AB1E_18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60" s="17"/>
      </tp>
      <tp t="s">
        <v>#N/A Stale</v>
        <stp/>
        <stp>_x0011_EUR_CURVE_3M_1Y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38" s="17"/>
      </tp>
      <tp t="s">
        <v>#N/A Stale</v>
        <stp/>
        <stp>_x0011_EUR_CURVE_3M_2Y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4" s="17"/>
      </tp>
    </main>
    <main first="pldatasource.rtgetrtdserver">
      <tp t="s">
        <v>#N/A Not Signed In</v>
        <stp/>
        <stp>_x000D_EUR8X20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9" s="22"/>
      </tp>
      <tp t="s">
        <v>#N/A Stale</v>
        <stp/>
        <stp>_x000D_EUR8X14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9" s="23"/>
      </tp>
      <tp t="s">
        <v>#N/A Stale</v>
        <stp/>
        <stp>_x000D_EUR8X11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9" s="19"/>
        <tr r="AQ9" s="24"/>
      </tp>
      <tp t="s">
        <v>#N/A Not Signed In</v>
        <stp/>
        <stp>_x000D_EUR9X21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0" s="22"/>
      </tp>
      <tp t="s">
        <v>#N/A Stale</v>
        <stp/>
        <stp>_x000D_EUR9X15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0" s="23"/>
      </tp>
      <tp t="s">
        <v>#N/A Stale</v>
        <stp/>
        <stp>_x000D_EUR9X12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0" s="19"/>
        <tr r="AQ10" s="24"/>
      </tp>
      <tp t="s">
        <v>#N/A Stale</v>
        <stp/>
        <stp xml:space="preserve">
EURAB6R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50" s="17"/>
      </tp>
      <tp t="s">
        <v>#N/A Stale</v>
        <stp/>
        <stp xml:space="preserve">
EURAB6R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51" s="17"/>
      </tp>
      <tp t="s">
        <v>#N/A Stale</v>
        <stp/>
        <stp xml:space="preserve">
EURAB6R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1" s="17"/>
      </tp>
      <tp t="s">
        <v>#N/A Stale</v>
        <stp/>
        <stp>_x0011_EUR_CURVE_3M_1Y9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38" s="17"/>
      </tp>
      <tp t="s">
        <v>#N/A Stale</v>
        <stp/>
        <stp>_x0011_EUR_CURVE_3M_2Y9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44" s="17"/>
      </tp>
      <tp t="s">
        <v>#N/A Stale</v>
        <stp/>
        <stp>_x0012_EUR_CURVE_12M_1Y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35" s="17"/>
      </tp>
      <tp t="s">
        <v>#N/A Stale</v>
        <stp/>
        <stp>_x0012_EUR_CURVE_12M_2Y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43" s="17"/>
      </tp>
      <tp t="s">
        <v>#N/A Stale</v>
        <stp/>
        <stp>_x0012_EUR_CURVE_12M_1Y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32" s="17"/>
      </tp>
      <tp t="s">
        <v>#N/A Stale</v>
        <stp/>
        <stp>_x0012_EUR_CURVE_12M_2Y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42" s="17"/>
      </tp>
      <tp t="s">
        <v>#N/A Stale</v>
        <stp/>
        <stp>_x0012_EUR_CURVE_12M_1Y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38" s="17"/>
      </tp>
      <tp t="s">
        <v>#N/A Stale</v>
        <stp/>
        <stp>_x0012_EUR_CURVE_12M_2Y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44" s="17"/>
      </tp>
      <tp t="s">
        <v>#N/A Stale</v>
        <stp/>
        <stp xml:space="preserve">
EURAB6R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0" s="17"/>
      </tp>
      <tp t="s">
        <v>#N/A Stale</v>
        <stp/>
        <stp>_x0011_EUR_CURVE_3M_1Y6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35" s="17"/>
      </tp>
      <tp t="s">
        <v>#N/A Stale</v>
        <stp/>
        <stp>_x0011_EUR_CURVE_3M_2Y6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43" s="17"/>
      </tp>
      <tp t="s">
        <v>#N/A Stale</v>
        <stp/>
        <stp xml:space="preserve">
EURAB6R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9" s="17"/>
      </tp>
      <tp t="s">
        <v>#N/A Stale</v>
        <stp/>
        <stp xml:space="preserve">
EURAB6R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46" s="17"/>
      </tp>
      <tp t="s">
        <v>#N/A Not Signed In</v>
        <stp/>
        <stp>_x000D_EUR1X13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" s="22"/>
      </tp>
      <tp t="s">
        <v>#N/A Stale</v>
        <stp/>
        <stp xml:space="preserve">
EURAB6R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8" s="17"/>
      </tp>
      <tp t="s">
        <v>#N/A Stale</v>
        <stp/>
        <stp xml:space="preserve">
EURAB6R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47" s="17"/>
      </tp>
      <tp t="s">
        <v>#N/A Not Signed In</v>
        <stp/>
        <stp>_x000D_EUR2X14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3" s="22"/>
      </tp>
      <tp t="s">
        <v>#N/A Stale</v>
        <stp/>
        <stp xml:space="preserve">
EURAB6R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7" s="17"/>
      </tp>
      <tp t="s">
        <v>#N/A Stale</v>
        <stp/>
        <stp xml:space="preserve">
EURAB6R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48" s="17"/>
      </tp>
      <tp t="s">
        <v>#N/A Not Signed In</v>
        <stp/>
        <stp>_x000D_EUR3X15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4" s="22"/>
      </tp>
      <tp t="s">
        <v>#N/A Stale</v>
        <stp/>
        <stp xml:space="preserve">
EURAB6R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6" s="17"/>
      </tp>
      <tp t="s">
        <v>#N/A Stale</v>
        <stp/>
        <stp xml:space="preserve">
EURAB6R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49" s="17"/>
      </tp>
      <tp t="s">
        <v>#N/A Not Signed In</v>
        <stp/>
        <stp>_x000D_EUR4X16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5" s="22"/>
      </tp>
      <tp t="s">
        <v>#N/A Stale</v>
        <stp/>
        <stp>_x000D_EUR4X10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5" s="23"/>
      </tp>
      <tp t="s">
        <v>#N/A Stale</v>
        <stp/>
        <stp xml:space="preserve">
EURAB6R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5" s="17"/>
      </tp>
      <tp t="s">
        <v>#N/A Stale</v>
        <stp/>
        <stp>_x0011_EUR_CURVE_3M_1Y3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32" s="17"/>
      </tp>
      <tp t="s">
        <v>#N/A Stale</v>
        <stp/>
        <stp>_x0011_EUR_CURVE_3M_2Y3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42" s="17"/>
      </tp>
      <tp t="s">
        <v>#N/A Not Signed In</v>
        <stp/>
        <stp>_x000D_EUR5X17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6" s="22"/>
      </tp>
      <tp t="s">
        <v>#N/A Stale</v>
        <stp/>
        <stp>_x000D_EUR5X11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6" s="23"/>
      </tp>
      <tp t="s">
        <v>#N/A Stale</v>
        <stp/>
        <stp xml:space="preserve">
EURAB6R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1" s="17"/>
      </tp>
      <tp t="s">
        <v>#N/A Stale</v>
        <stp/>
        <stp xml:space="preserve">
EURAB6R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29" s="17"/>
      </tp>
      <tp t="s">
        <v>#N/A Not Signed In</v>
        <stp/>
        <stp>_x000D_EUR6X18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7" s="22"/>
      </tp>
      <tp t="s">
        <v>#N/A Stale</v>
        <stp/>
        <stp>_x000D_EUR6X12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7" s="23"/>
      </tp>
      <tp t="s">
        <v>#N/A Stale</v>
        <stp/>
        <stp xml:space="preserve">
EURAB6R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9" s="17"/>
      </tp>
      <tp t="s">
        <v>#N/A Stale</v>
        <stp/>
        <stp xml:space="preserve">
EURAB6R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41" s="17"/>
      </tp>
      <tp t="s">
        <v>#N/A Not Signed In</v>
        <stp/>
        <stp>_x000D_EUR7X19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8" s="22"/>
      </tp>
      <tp t="s">
        <v>#N/A Stale</v>
        <stp/>
        <stp>_x000D_EUR7X10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8" s="19"/>
        <tr r="AQ8" s="24"/>
      </tp>
      <tp t="s">
        <v>#N/A Stale</v>
        <stp/>
        <stp>_x000D_EUR7X13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8" s="23"/>
      </tp>
      <tp t="s">
        <v>#N/A Stale</v>
        <stp/>
        <stp xml:space="preserve">
EURAB6R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45" s="17"/>
      </tp>
    </main>
    <main first="pldatasource.rtgetrtdserver">
      <tp t="s">
        <v>#N/A Stale</v>
        <stp/>
        <stp>_x000F_EURYC1M_AB1E_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51" s="17"/>
      </tp>
      <tp t="s">
        <v>#N/A Stale</v>
        <stp/>
        <stp>_x000F_EURYC1M_AB1E_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50" s="17"/>
      </tp>
      <tp t="s">
        <v>#N/A Stale</v>
        <stp/>
        <stp>_x000F_EURYC1M_AB1E_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29" s="17"/>
      </tp>
      <tp t="s">
        <v>#N/A Stale</v>
        <stp/>
        <stp>_x000F_EURYC1M_AB1E_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45" s="17"/>
      </tp>
      <tp t="s">
        <v>#N/A Stale</v>
        <stp/>
        <stp>_x000F_EURYC1M_AB1E_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41" s="17"/>
      </tp>
      <tp t="s">
        <v>#N/A Stale</v>
        <stp/>
        <stp>_x000F_EURYC1M_AB1E_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47" s="17"/>
      </tp>
      <tp t="s">
        <v>#N/A Stale</v>
        <stp/>
        <stp>_x000F_EURYC1M_AB1E_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46" s="17"/>
      </tp>
      <tp t="s">
        <v>#N/A Stale</v>
        <stp/>
        <stp>_x000F_EURYC1M_AB1E_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49" s="17"/>
      </tp>
      <tp t="s">
        <v>#N/A Stale</v>
        <stp/>
        <stp>_x000F_EURYC1M_AB1E_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48" s="17"/>
      </tp>
      <tp t="s">
        <v>#N/A Stale</v>
        <stp/>
        <stp>_x000F_EUR_CURVE_3M_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9" s="17"/>
      </tp>
      <tp t="s">
        <v>#N/A Stale</v>
        <stp/>
        <stp>_x000F_EUR_CURVE_3M_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1" s="17"/>
      </tp>
      <tp t="s">
        <v>#N/A Stale</v>
        <stp/>
        <stp>_x000F_EUR_CURVE_3M_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5" s="17"/>
      </tp>
      <tp t="s">
        <v>#N/A Stale</v>
        <stp/>
        <stp>_x000F_EUR_CURVE_3M_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6" s="17"/>
      </tp>
      <tp t="s">
        <v>#N/A Stale</v>
        <stp/>
        <stp>_x000F_EUR_CURVE_3M_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7" s="17"/>
      </tp>
      <tp t="s">
        <v>#N/A Stale</v>
        <stp/>
        <stp>_x000F_EUR_CURVE_3M_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8" s="17"/>
      </tp>
      <tp t="s">
        <v>#N/A Stale</v>
        <stp/>
        <stp>_x000F_EUR_CURVE_3M_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9" s="17"/>
      </tp>
      <tp t="s">
        <v>#N/A Stale</v>
        <stp/>
        <stp>_x000F_EUR_CURVE_3M_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0" s="17"/>
      </tp>
      <tp t="s">
        <v>#N/A Stale</v>
        <stp/>
        <stp>_x000F_EUR_CURVE_3M_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1" s="17"/>
      </tp>
      <tp t="s">
        <v>#N/A Stale</v>
        <stp/>
        <stp>_x000F_EUR_CURVE_3M_8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50" s="17"/>
      </tp>
      <tp t="s">
        <v>#N/A Stale</v>
        <stp/>
        <stp>_x000F_EUR_CURVE_3M_9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51" s="17"/>
      </tp>
      <tp t="s">
        <v>#N/A Stale</v>
        <stp/>
        <stp>_x000F_EUR_CURVE_3M_2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41" s="17"/>
      </tp>
      <tp t="s">
        <v>#N/A Stale</v>
        <stp/>
        <stp>_x000F_EUR_CURVE_3M_3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45" s="17"/>
      </tp>
      <tp t="s">
        <v>#N/A Stale</v>
        <stp/>
        <stp>_x000F_EUR_CURVE_3M_1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29" s="17"/>
      </tp>
      <tp t="s">
        <v>#N/A Stale</v>
        <stp/>
        <stp>_x000F_EUR_CURVE_3M_6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48" s="17"/>
      </tp>
      <tp t="s">
        <v>#N/A Stale</v>
        <stp/>
        <stp>_x000F_EUR_CURVE_3M_7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49" s="17"/>
      </tp>
      <tp t="s">
        <v>#N/A Stale</v>
        <stp/>
        <stp>_x000F_EUR_CURVE_3M_4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46" s="17"/>
      </tp>
      <tp t="s">
        <v>#N/A Stale</v>
        <stp/>
        <stp>_x000F_EUR_CURVE_3M_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47" s="17"/>
      </tp>
      <tp t="s">
        <v>#N/A Stale</v>
        <stp/>
        <stp>_x000B_EURAB6R60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02" s="17"/>
      </tp>
      <tp t="s">
        <v>#N/A Stale</v>
        <stp/>
        <stp>_x000B_EURAB6R60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02" s="17"/>
      </tp>
      <tp t="s">
        <v>#N/A Stale</v>
        <stp/>
        <stp>_x000B_EURAB6R59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01" s="17"/>
      </tp>
      <tp t="s">
        <v>#N/A Stale</v>
        <stp/>
        <stp>_x000B_EURAB6R58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00" s="17"/>
      </tp>
      <tp t="s">
        <v>#N/A Stale</v>
        <stp/>
        <stp>_x000B_EURAB6R58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00" s="17"/>
      </tp>
      <tp t="s">
        <v>#N/A Stale</v>
        <stp/>
        <stp>_x000B_EURAB6R59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01" s="17"/>
      </tp>
      <tp t="s">
        <v>#N/A Stale</v>
        <stp/>
        <stp>_x000B_EURAB6R52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94" s="17"/>
      </tp>
      <tp t="s">
        <v>#N/A Stale</v>
        <stp/>
        <stp>_x000B_EURAB6R51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3" s="17"/>
      </tp>
      <tp t="s">
        <v>#N/A Stale</v>
        <stp/>
        <stp>_x000B_EURAB6R53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95" s="17"/>
      </tp>
      <tp t="s">
        <v>#N/A Stale</v>
        <stp/>
        <stp>_x000B_EURAB6R50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2" s="17"/>
      </tp>
      <tp t="s">
        <v>#N/A Stale</v>
        <stp/>
        <stp>_x000B_EURAB6R50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92" s="17"/>
      </tp>
      <tp t="s">
        <v>#N/A Stale</v>
        <stp/>
        <stp>_x000B_EURAB6R53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5" s="17"/>
      </tp>
      <tp t="s">
        <v>#N/A Stale</v>
        <stp/>
        <stp>_x000B_EURAB6R51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93" s="17"/>
      </tp>
      <tp t="s">
        <v>#N/A Stale</v>
        <stp/>
        <stp>_x000B_EURAB6R52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4" s="17"/>
      </tp>
      <tp t="s">
        <v>#N/A Stale</v>
        <stp/>
        <stp>_x000B_EURAB6R56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98" s="17"/>
      </tp>
      <tp t="s">
        <v>#N/A Stale</v>
        <stp/>
        <stp>_x000B_EURAB6R55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7" s="17"/>
      </tp>
      <tp t="s">
        <v>#N/A Stale</v>
        <stp/>
        <stp>_x000B_EURAB6R57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99" s="17"/>
      </tp>
      <tp t="s">
        <v>#N/A Stale</v>
        <stp/>
        <stp>_x000B_EURAB6R54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6" s="17"/>
      </tp>
      <tp t="s">
        <v>#N/A Stale</v>
        <stp/>
        <stp>_x000B_EURAB6R54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96" s="17"/>
      </tp>
      <tp t="s">
        <v>#N/A Stale</v>
        <stp/>
        <stp>_x000B_EURAB6R57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9" s="17"/>
      </tp>
      <tp t="s">
        <v>#N/A Stale</v>
        <stp/>
        <stp>_x000B_EURAB6R55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97" s="17"/>
      </tp>
      <tp t="s">
        <v>#N/A Stale</v>
        <stp/>
        <stp>_x000B_EURAB6R56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8" s="17"/>
      </tp>
      <tp t="s">
        <v>#N/A Stale</v>
        <stp/>
        <stp>_x000B_EURAB6R49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1" s="17"/>
      </tp>
      <tp t="s">
        <v>#N/A Stale</v>
        <stp/>
        <stp>_x000B_EURAB6R48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0" s="17"/>
      </tp>
      <tp t="s">
        <v>#N/A Stale</v>
        <stp/>
        <stp>_x000B_EURAB6R48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90" s="17"/>
      </tp>
      <tp t="s">
        <v>#N/A Stale</v>
        <stp/>
        <stp>_x000B_EURAB6R49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91" s="17"/>
      </tp>
      <tp t="s">
        <v>#N/A Stale</v>
        <stp/>
        <stp>_x000B_EURAB6R42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84" s="17"/>
      </tp>
      <tp t="s">
        <v>#N/A Stale</v>
        <stp/>
        <stp>_x000B_EURAB6R41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3" s="17"/>
      </tp>
      <tp t="s">
        <v>#N/A Stale</v>
        <stp/>
        <stp>_x000B_EURAB6R43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85" s="17"/>
      </tp>
      <tp t="s">
        <v>#N/A Stale</v>
        <stp/>
        <stp>_x000B_EURAB6R40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2" s="17"/>
      </tp>
      <tp t="s">
        <v>#N/A Stale</v>
        <stp/>
        <stp>_x000B_EURAB6R40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82" s="17"/>
      </tp>
      <tp t="s">
        <v>#N/A Stale</v>
        <stp/>
        <stp>_x000B_EURAB6R43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5" s="17"/>
      </tp>
      <tp t="s">
        <v>#N/A Stale</v>
        <stp/>
        <stp>_x000B_EURAB6R41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83" s="17"/>
      </tp>
      <tp t="s">
        <v>#N/A Stale</v>
        <stp/>
        <stp>_x000B_EURAB6R42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4" s="17"/>
      </tp>
      <tp t="s">
        <v>#N/A Stale</v>
        <stp/>
        <stp>_x000B_EURAB6R46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88" s="17"/>
      </tp>
      <tp t="s">
        <v>#N/A Stale</v>
        <stp/>
        <stp>_x000B_EURAB6R45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7" s="17"/>
      </tp>
      <tp t="s">
        <v>#N/A Stale</v>
        <stp/>
        <stp>_x000B_EURAB6R47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89" s="17"/>
      </tp>
      <tp t="s">
        <v>#N/A Stale</v>
        <stp/>
        <stp>_x000B_EURAB6R44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6" s="17"/>
      </tp>
      <tp t="s">
        <v>#N/A Stale</v>
        <stp/>
        <stp>_x000B_EURAB6R44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86" s="17"/>
      </tp>
      <tp t="s">
        <v>#N/A Stale</v>
        <stp/>
        <stp>_x000B_EURAB6R47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9" s="17"/>
      </tp>
      <tp t="s">
        <v>#N/A Stale</v>
        <stp/>
        <stp>_x000B_EURAB6R45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87" s="17"/>
      </tp>
      <tp t="s">
        <v>#N/A Stale</v>
        <stp/>
        <stp>_x000B_EURAB6R46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8" s="17"/>
      </tp>
      <tp t="s">
        <v>#N/A Stale</v>
        <stp/>
        <stp>_x000B_EURAB6R39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1" s="17"/>
      </tp>
      <tp t="s">
        <v>#N/A Stale</v>
        <stp/>
        <stp>_x000B_EURAB6R38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0" s="17"/>
      </tp>
      <tp t="s">
        <v>#N/A Stale</v>
        <stp/>
        <stp>_x000B_EURAB6R38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80" s="17"/>
      </tp>
      <tp t="s">
        <v>#N/A Stale</v>
        <stp/>
        <stp>_x000B_EURAB6R39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81" s="17"/>
      </tp>
      <tp t="s">
        <v>#N/A Stale</v>
        <stp/>
        <stp>_x000B_EURAB6R32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74" s="17"/>
      </tp>
      <tp t="s">
        <v>#N/A Stale</v>
        <stp/>
        <stp>_x000B_EURAB6R31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3" s="17"/>
      </tp>
      <tp t="s">
        <v>#N/A Stale</v>
        <stp/>
        <stp>_x000B_EURAB6R33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75" s="17"/>
      </tp>
      <tp t="s">
        <v>#N/A Stale</v>
        <stp/>
        <stp>_x000B_EURAB6R30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2" s="17"/>
      </tp>
      <tp t="s">
        <v>#N/A Stale</v>
        <stp/>
        <stp>_x000B_EURAB6R30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72" s="17"/>
      </tp>
      <tp t="s">
        <v>#N/A Stale</v>
        <stp/>
        <stp>_x000B_EURAB6R33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5" s="17"/>
      </tp>
      <tp t="s">
        <v>#N/A Stale</v>
        <stp/>
        <stp>_x000B_EURAB6R31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73" s="17"/>
      </tp>
      <tp t="s">
        <v>#N/A Stale</v>
        <stp/>
        <stp>_x000B_EURAB6R32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4" s="17"/>
      </tp>
      <tp t="s">
        <v>#N/A Stale</v>
        <stp/>
        <stp>_x000B_EURAB6R36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78" s="17"/>
      </tp>
      <tp t="s">
        <v>#N/A Stale</v>
        <stp/>
        <stp>_x000B_EURAB6R35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7" s="17"/>
      </tp>
      <tp t="s">
        <v>#N/A Stale</v>
        <stp/>
        <stp>_x000B_EURAB6R37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79" s="17"/>
      </tp>
      <tp t="s">
        <v>#N/A Stale</v>
        <stp/>
        <stp>_x000B_EURAB6R34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6" s="17"/>
      </tp>
      <tp t="s">
        <v>#N/A Stale</v>
        <stp/>
        <stp>_x000B_EURAB6R34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76" s="17"/>
      </tp>
      <tp t="s">
        <v>#N/A Stale</v>
        <stp/>
        <stp>_x000B_EURAB6R37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9" s="17"/>
      </tp>
      <tp t="s">
        <v>#N/A Stale</v>
        <stp/>
        <stp>_x000B_EURAB6R35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77" s="17"/>
      </tp>
      <tp t="s">
        <v>#N/A Stale</v>
        <stp/>
        <stp>_x000B_EURAB6R36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8" s="17"/>
      </tp>
      <tp t="s">
        <v>#N/A Stale</v>
        <stp/>
        <stp>_x000B_EURAB6R29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1" s="17"/>
      </tp>
      <tp t="s">
        <v>#N/A Stale</v>
        <stp/>
        <stp>_x000B_EURAB6R28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0" s="17"/>
      </tp>
      <tp t="s">
        <v>#N/A Stale</v>
        <stp/>
        <stp>_x000B_EURAB6R28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70" s="17"/>
      </tp>
      <tp t="s">
        <v>#N/A Stale</v>
        <stp/>
        <stp>_x000B_EURAB6R29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71" s="17"/>
      </tp>
      <tp t="s">
        <v>#N/A Stale</v>
        <stp/>
        <stp>_x000B_EURAB6R22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64" s="17"/>
      </tp>
      <tp t="s">
        <v>#N/A Stale</v>
        <stp/>
        <stp>_x000B_EURAB6R21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3" s="17"/>
      </tp>
      <tp t="s">
        <v>#N/A Stale</v>
        <stp/>
        <stp>_x000B_EURAB6R23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65" s="17"/>
      </tp>
      <tp t="s">
        <v>#N/A Stale</v>
        <stp/>
        <stp>_x000B_EURAB6R20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2" s="17"/>
      </tp>
      <tp t="s">
        <v>#N/A Stale</v>
        <stp/>
        <stp>_x000B_EURAB6R20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62" s="17"/>
      </tp>
      <tp t="s">
        <v>#N/A Stale</v>
        <stp/>
        <stp>_x000B_EURAB6R23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5" s="17"/>
      </tp>
      <tp t="s">
        <v>#N/A Stale</v>
        <stp/>
        <stp>_x000B_EURAB6R21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63" s="17"/>
      </tp>
      <tp t="s">
        <v>#N/A Stale</v>
        <stp/>
        <stp>_x000B_EURAB6R22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4" s="17"/>
      </tp>
      <tp t="s">
        <v>#N/A Stale</v>
        <stp/>
        <stp>_x000B_EURAB6R26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68" s="17"/>
      </tp>
      <tp t="s">
        <v>#N/A Stale</v>
        <stp/>
        <stp>_x000B_EURAB6R25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7" s="17"/>
      </tp>
      <tp t="s">
        <v>#N/A Stale</v>
        <stp/>
        <stp>_x000B_EURAB6R27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69" s="17"/>
      </tp>
      <tp t="s">
        <v>#N/A Stale</v>
        <stp/>
        <stp>_x000B_EURAB6R24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6" s="17"/>
      </tp>
      <tp t="s">
        <v>#N/A Stale</v>
        <stp/>
        <stp>_x000B_EURAB6R24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66" s="17"/>
      </tp>
      <tp t="s">
        <v>#N/A Stale</v>
        <stp/>
        <stp>_x000B_EURAB6R27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9" s="17"/>
      </tp>
      <tp t="s">
        <v>#N/A Stale</v>
        <stp/>
        <stp>_x000B_EURAB6R25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67" s="17"/>
      </tp>
      <tp t="s">
        <v>#N/A Stale</v>
        <stp/>
        <stp>_x000B_EURAB6R26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8" s="17"/>
      </tp>
      <tp t="s">
        <v>#N/A Stale</v>
        <stp/>
        <stp>_x000B_EURAB6R19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1" s="17"/>
      </tp>
      <tp t="s">
        <v>#N/A Stale</v>
        <stp/>
        <stp>_x000B_EURAB6R18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0" s="17"/>
      </tp>
      <tp t="s">
        <v>#N/A Stale</v>
        <stp/>
        <stp>_x000B_EURAB6R18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60" s="17"/>
      </tp>
      <tp t="s">
        <v>#N/A Stale</v>
        <stp/>
        <stp>_x000B_EURAB6R19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61" s="17"/>
      </tp>
      <tp t="s">
        <v>#N/A Stale</v>
        <stp/>
        <stp>_x000B_EURAB6R12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54" s="17"/>
      </tp>
      <tp t="s">
        <v>#N/A Stale</v>
        <stp/>
        <stp>_x000B_EURAB6R11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3" s="17"/>
      </tp>
      <tp t="s">
        <v>#N/A Stale</v>
        <stp/>
        <stp>_x000B_EURAB6R13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55" s="17"/>
      </tp>
      <tp t="s">
        <v>#N/A Stale</v>
        <stp/>
        <stp>_x000B_EURAB6R10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2" s="17"/>
      </tp>
      <tp t="s">
        <v>#N/A Stale</v>
        <stp/>
        <stp>_x000B_EURAB6R10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52" s="17"/>
      </tp>
      <tp t="s">
        <v>#N/A Stale</v>
        <stp/>
        <stp>_x000B_EURAB6R13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5" s="17"/>
      </tp>
      <tp t="s">
        <v>#N/A Stale</v>
        <stp/>
        <stp>_x000B_EURAB6R11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53" s="17"/>
      </tp>
      <tp t="s">
        <v>#N/A Stale</v>
        <stp/>
        <stp>_x000B_EURAB6R12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4" s="17"/>
      </tp>
      <tp t="s">
        <v>#N/A Stale</v>
        <stp/>
        <stp>_x000B_EURAB6R16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58" s="17"/>
      </tp>
      <tp t="s">
        <v>#N/A Stale</v>
        <stp/>
        <stp>_x000B_EURAB6R15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7" s="17"/>
      </tp>
      <tp t="s">
        <v>#N/A Stale</v>
        <stp/>
        <stp>_x000B_EURAB6R17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59" s="17"/>
      </tp>
      <tp t="s">
        <v>#N/A Stale</v>
        <stp/>
        <stp>_x000B_EURAB6R14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6" s="17"/>
      </tp>
      <tp t="s">
        <v>#N/A Stale</v>
        <stp/>
        <stp>_x000B_EURAB6R14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56" s="17"/>
      </tp>
      <tp t="s">
        <v>#N/A Stale</v>
        <stp/>
        <stp>_x000B_EURAB6R17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9" s="17"/>
      </tp>
      <tp t="s">
        <v>#N/A Stale</v>
        <stp/>
        <stp>_x000B_EURAB6R15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57" s="17"/>
      </tp>
      <tp t="s">
        <v>#N/A Stale</v>
        <stp/>
        <stp>_x000B_EURAB6R16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8" s="17"/>
      </tp>
      <tp t="s">
        <v>#N/A No instrument defined.</v>
        <stp/>
        <stp>ÿ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40" s="17"/>
        <tr r="U30" s="17"/>
        <tr r="U33" s="17"/>
        <tr r="U34" s="17"/>
        <tr r="U31" s="17"/>
        <tr r="U37" s="17"/>
        <tr r="U39" s="17"/>
        <tr r="U36" s="17"/>
        <tr r="AD36" s="17"/>
        <tr r="AD31" s="17"/>
        <tr r="AD33" s="17"/>
        <tr r="AD37" s="17"/>
        <tr r="AD34" s="17"/>
        <tr r="AD40" s="17"/>
        <tr r="AD39" s="17"/>
        <tr r="AD30" s="17"/>
      </tp>
      <tp t="s">
        <v>#N/A No instrument defined.</v>
        <stp/>
        <stp>ÿ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30" s="17"/>
        <tr r="AL36" s="17"/>
        <tr r="AL39" s="17"/>
        <tr r="AL37" s="17"/>
        <tr r="AL31" s="17"/>
        <tr r="AL40" s="17"/>
        <tr r="M31" s="17"/>
        <tr r="M37" s="17"/>
        <tr r="M39" s="17"/>
        <tr r="M30" s="17"/>
        <tr r="M34" s="17"/>
        <tr r="AL34" s="17"/>
        <tr r="M33" s="17"/>
        <tr r="M36" s="17"/>
        <tr r="AL33" s="17"/>
        <tr r="M40" s="17"/>
        <tr r="T34" s="17"/>
        <tr r="T30" s="17"/>
        <tr r="T37" s="17"/>
        <tr r="T39" s="17"/>
        <tr r="T40" s="17"/>
        <tr r="T33" s="17"/>
        <tr r="T31" s="17"/>
        <tr r="T36" s="17"/>
        <tr r="AC34" s="17"/>
        <tr r="AC37" s="17"/>
        <tr r="AC40" s="17"/>
        <tr r="AC31" s="17"/>
        <tr r="AC30" s="17"/>
        <tr r="AC36" s="17"/>
        <tr r="AC33" s="17"/>
        <tr r="AC39" s="17"/>
      </tp>
      <tp t="s">
        <v>#N/A Stale</v>
        <stp/>
        <stp>_x0013_EUR_CURVE_DEP12M_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0" s="17"/>
      </tp>
      <tp t="s">
        <v>#N/A Stale</v>
        <stp/>
        <stp>_x0013_EUR_CURVE_DEP12M_1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7" s="17"/>
      </tp>
      <tp t="s">
        <v>#N/A Stale</v>
        <stp/>
        <stp>_x0013_EUR_CURVE_DEP12M_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2" s="17"/>
      </tp>
      <tp t="s">
        <v>#N/A Stale</v>
        <stp/>
        <stp>_x0013_EUR_CURVE_DEP12M_3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9" s="17"/>
      </tp>
      <tp t="s">
        <v>#N/A Stale</v>
        <stp/>
        <stp>_x0013_EUR_CURVE_DEP12M_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1" s="17"/>
      </tp>
      <tp t="s">
        <v>#N/A Stale</v>
        <stp/>
        <stp>_x0013_EUR_CURVE_DEP12M_2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8" s="17"/>
      </tp>
      <tp t="s">
        <v>#N/A Stale</v>
        <stp/>
        <stp>_x0013_EUR_CURVE_DEP12M_5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4" s="17"/>
      </tp>
      <tp t="s">
        <v>#N/A Stale</v>
        <stp/>
        <stp>_x0013_EUR_CURVE_DEP12M_4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3" s="17"/>
      </tp>
      <tp t="s">
        <v>#N/A Stale</v>
        <stp/>
        <stp>_x0013_EUR_CURVE_DEP12M_7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6" s="17"/>
      </tp>
      <tp t="s">
        <v>#N/A Stale</v>
        <stp/>
        <stp>_x0013_EUR_CURVE_DEP12M_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5" s="17"/>
      </tp>
      <tp t="s">
        <v>#N/A Stale</v>
        <stp/>
        <stp>_x0013_EUR_CURVE_DEP12M_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8" s="17"/>
      </tp>
      <tp t="s">
        <v>#N/A Stale</v>
        <stp/>
        <stp>_x0013_EUR_CURVE_DEP12M_8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7" s="17"/>
      </tp>
      <tp t="s">
        <v>#N/A Stale</v>
        <stp/>
        <stp>_x0013_EUR_CURVE_DEP12M_SN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6" s="17"/>
      </tp>
      <tp t="s">
        <v>#N/A Stale</v>
        <stp/>
        <stp>_x000B_EURYC1M_3WD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9" s="17"/>
      </tp>
      <tp t="s">
        <v>#N/A Stale</v>
        <stp/>
        <stp>_x000B_EURYC1M_2WD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8" s="17"/>
      </tp>
      <tp t="s">
        <v>#N/A Stale</v>
        <stp/>
        <stp>_x000B_EURYC1M_1MD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0" s="17"/>
      </tp>
      <tp t="s">
        <v>#N/A Stale</v>
        <stp/>
        <stp>_x000B_EURYC1M_OND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4" s="17"/>
      </tp>
      <tp t="s">
        <v>#N/A Stale</v>
        <stp/>
        <stp>_x000B_EURYC1M_SWD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7" s="17"/>
      </tp>
      <tp t="s">
        <v>#N/A Stale</v>
        <stp/>
        <stp>_x000B_EURYC1M_SND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6" s="17"/>
      </tp>
      <tp t="s">
        <v>#N/A Stale</v>
        <stp/>
        <stp>_x000B_EURYC1M_TND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5" s="17"/>
      </tp>
      <tp t="s">
        <v>#N/A Stale</v>
        <stp/>
        <stp>_x0013_EUR_CURVE_DEP3M_11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20" s="17"/>
      </tp>
      <tp t="s">
        <v>#N/A Stale</v>
        <stp/>
        <stp>_x0013_EUR_CURVE_DEP3M_10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9" s="17"/>
      </tp>
      <tp t="s">
        <v>#N/A Stale</v>
        <stp/>
        <stp>_x0013_EUR_CURVE_DEP3M_12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21" s="17"/>
      </tp>
      <tp t="s">
        <v>#N/A Stale</v>
        <stp/>
        <stp>_x0013_EUR_CURVE_DEP6M_10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9" s="17"/>
      </tp>
      <tp t="s">
        <v>#N/A Stale</v>
        <stp/>
        <stp>_x0013_EUR_CURVE_DEP6M_11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0" s="17"/>
      </tp>
      <tp t="s">
        <v>#N/A Stale</v>
        <stp/>
        <stp>_x0013_EUR_CURVE_DEP6M_12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1" s="17"/>
      </tp>
      <tp t="s">
        <v>#N/A Stale</v>
        <stp/>
        <stp>_x0013_EUR_CURVE_DEP3M_12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1" s="17"/>
      </tp>
      <tp t="s">
        <v>#N/A Stale</v>
        <stp/>
        <stp>_x0013_EUR_CURVE_DEP3M_11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0" s="17"/>
      </tp>
      <tp t="s">
        <v>#N/A Stale</v>
        <stp/>
        <stp>_x0013_EUR_CURVE_DEP3M_10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9" s="17"/>
      </tp>
      <tp t="s">
        <v>#N/A Stale</v>
        <stp/>
        <stp>_x0013_EUR_CURVE_DEP6M_12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21" s="17"/>
      </tp>
      <tp t="s">
        <v>#N/A Stale</v>
        <stp/>
        <stp>_x0013_EUR_CURVE_DEP6M_10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9" s="17"/>
      </tp>
      <tp t="s">
        <v>#N/A Stale</v>
        <stp/>
        <stp>_x0013_EUR_CURVE_DEP6M_11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20" s="17"/>
      </tp>
      <tp t="s">
        <v>#N/A Stale</v>
        <stp/>
        <stp>_x000B_EUROISDDS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51" s="17"/>
      </tp>
      <tp t="s">
        <v>#N/A Stale</v>
        <stp/>
        <stp>_x000B_EUROISDDS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50" s="17"/>
      </tp>
      <tp t="s">
        <v>#N/A Stale</v>
        <stp/>
        <stp>_x000B_EUROISDDS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9" s="17"/>
      </tp>
      <tp t="s">
        <v>#N/A Stale</v>
        <stp/>
        <stp>_x000B_EUROISDDS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5" s="17"/>
      </tp>
      <tp t="s">
        <v>#N/A Stale</v>
        <stp/>
        <stp>_x000B_EUROISDDS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1" s="17"/>
      </tp>
      <tp t="s">
        <v>#N/A Stale</v>
        <stp/>
        <stp>_x000B_EUROISDDS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7" s="17"/>
      </tp>
      <tp t="s">
        <v>#N/A Stale</v>
        <stp/>
        <stp>_x000B_EUROISDDS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6" s="17"/>
      </tp>
      <tp t="s">
        <v>#N/A Stale</v>
        <stp/>
        <stp>_x000B_EUROISDDS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9" s="17"/>
      </tp>
      <tp t="s">
        <v>#N/A Stale</v>
        <stp/>
        <stp>_x000B_EUROISDDS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8" s="17"/>
      </tp>
      <tp t="s">
        <v>#N/A Stale</v>
        <stp/>
        <stp>_x000B_EUROISDDS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8" s="17"/>
      </tp>
      <tp t="s">
        <v>#N/A Stale</v>
        <stp/>
        <stp>_x000B_EUROISDDS8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7" s="17"/>
      </tp>
      <tp t="s">
        <v>#N/A Stale</v>
        <stp/>
        <stp>_x000B_EUROISDDS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0" s="17"/>
      </tp>
      <tp t="s">
        <v>#N/A Stale</v>
        <stp/>
        <stp>_x000B_EUROISDDS1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7" s="17"/>
      </tp>
      <tp t="s">
        <v>#N/A Stale</v>
        <stp/>
        <stp>_x000B_EUROISDDS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2" s="17"/>
      </tp>
      <tp t="s">
        <v>#N/A Stale</v>
        <stp/>
        <stp>_x000B_EUROISDDS3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9" s="17"/>
      </tp>
      <tp t="s">
        <v>#N/A Stale</v>
        <stp/>
        <stp>_x000B_EUROISDDS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1" s="17"/>
      </tp>
      <tp t="s">
        <v>#N/A Stale</v>
        <stp/>
        <stp>_x000B_EUROISDDS2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8" s="17"/>
      </tp>
      <tp t="s">
        <v>#N/A Stale</v>
        <stp/>
        <stp>_x000B_EUROISDDS5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4" s="17"/>
      </tp>
      <tp t="s">
        <v>#N/A Stale</v>
        <stp/>
        <stp>_x000B_EUROISDDS4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3" s="17"/>
      </tp>
      <tp t="s">
        <v>#N/A Stale</v>
        <stp/>
        <stp>_x000B_EUROISDDS7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6" s="17"/>
      </tp>
      <tp t="s">
        <v>#N/A Stale</v>
        <stp/>
        <stp>_x000B_EUROISDDS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5" s="17"/>
      </tp>
      <tp t="s">
        <v>#N/A Stale</v>
        <stp/>
        <stp>_x0013_EUR_CURVE_FUT12M_U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26" s="17"/>
      </tp>
      <tp t="s">
        <v>#N/A Stale</v>
        <stp/>
        <stp>_x0013_EUR_CURVE_FUT12M_Z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27" s="17"/>
      </tp>
      <tp t="s">
        <v>#N/A Stale</v>
        <stp/>
        <stp>_x0013_EUR_CURVE_FUT12M_Z5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23" s="17"/>
      </tp>
      <tp t="s">
        <v>#N/A Stale</v>
        <stp/>
        <stp>_x0013_EUR_CURVE_FUT12M_H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24" s="17"/>
      </tp>
      <tp t="s">
        <v>#N/A Stale</v>
        <stp/>
        <stp>_x0013_EUR_CURVE_FUT12M_H7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28" s="17"/>
      </tp>
      <tp t="s">
        <v>#N/A Stale</v>
        <stp/>
        <stp>_x0013_EUR_CURVE_FUT12M_M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25" s="17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volatileDependencies" Target="volatileDependenci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Euribor 1M (0Y-1Y)</a:t>
            </a:r>
          </a:p>
        </c:rich>
      </c:tx>
      <c:layout/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1M Mx</c:v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EUR1M!$AQ$2:$AQ$2366</c:f>
              <c:numCache>
                <c:formatCode>ddd\,\ dd\-mmm\-yyyy</c:formatCode>
                <c:ptCount val="2365"/>
                <c:pt idx="0">
                  <c:v>42138</c:v>
                </c:pt>
                <c:pt idx="1">
                  <c:v>42139</c:v>
                </c:pt>
                <c:pt idx="2">
                  <c:v>42142</c:v>
                </c:pt>
                <c:pt idx="3">
                  <c:v>42143</c:v>
                </c:pt>
                <c:pt idx="4">
                  <c:v>42144</c:v>
                </c:pt>
                <c:pt idx="5">
                  <c:v>42145</c:v>
                </c:pt>
                <c:pt idx="6">
                  <c:v>42146</c:v>
                </c:pt>
                <c:pt idx="7">
                  <c:v>42149</c:v>
                </c:pt>
                <c:pt idx="8">
                  <c:v>42150</c:v>
                </c:pt>
                <c:pt idx="9">
                  <c:v>42151</c:v>
                </c:pt>
                <c:pt idx="10">
                  <c:v>42152</c:v>
                </c:pt>
                <c:pt idx="11">
                  <c:v>42153</c:v>
                </c:pt>
                <c:pt idx="12">
                  <c:v>42156</c:v>
                </c:pt>
                <c:pt idx="13">
                  <c:v>42157</c:v>
                </c:pt>
                <c:pt idx="14">
                  <c:v>42158</c:v>
                </c:pt>
                <c:pt idx="15">
                  <c:v>42159</c:v>
                </c:pt>
                <c:pt idx="16">
                  <c:v>42160</c:v>
                </c:pt>
                <c:pt idx="17">
                  <c:v>42163</c:v>
                </c:pt>
                <c:pt idx="18">
                  <c:v>42164</c:v>
                </c:pt>
                <c:pt idx="19">
                  <c:v>42165</c:v>
                </c:pt>
                <c:pt idx="20">
                  <c:v>42166</c:v>
                </c:pt>
                <c:pt idx="21">
                  <c:v>42167</c:v>
                </c:pt>
                <c:pt idx="22">
                  <c:v>42170</c:v>
                </c:pt>
                <c:pt idx="23">
                  <c:v>42171</c:v>
                </c:pt>
                <c:pt idx="24">
                  <c:v>42172</c:v>
                </c:pt>
                <c:pt idx="25">
                  <c:v>42173</c:v>
                </c:pt>
                <c:pt idx="26">
                  <c:v>42174</c:v>
                </c:pt>
                <c:pt idx="27">
                  <c:v>42177</c:v>
                </c:pt>
                <c:pt idx="28">
                  <c:v>42178</c:v>
                </c:pt>
                <c:pt idx="29">
                  <c:v>42179</c:v>
                </c:pt>
                <c:pt idx="30">
                  <c:v>42180</c:v>
                </c:pt>
                <c:pt idx="31">
                  <c:v>42181</c:v>
                </c:pt>
                <c:pt idx="32">
                  <c:v>42184</c:v>
                </c:pt>
                <c:pt idx="33">
                  <c:v>42185</c:v>
                </c:pt>
                <c:pt idx="34">
                  <c:v>42186</c:v>
                </c:pt>
                <c:pt idx="35">
                  <c:v>42187</c:v>
                </c:pt>
                <c:pt idx="36">
                  <c:v>42188</c:v>
                </c:pt>
                <c:pt idx="37">
                  <c:v>42191</c:v>
                </c:pt>
                <c:pt idx="38">
                  <c:v>42192</c:v>
                </c:pt>
                <c:pt idx="39">
                  <c:v>42193</c:v>
                </c:pt>
                <c:pt idx="40">
                  <c:v>42194</c:v>
                </c:pt>
                <c:pt idx="41">
                  <c:v>42195</c:v>
                </c:pt>
                <c:pt idx="42">
                  <c:v>42198</c:v>
                </c:pt>
                <c:pt idx="43">
                  <c:v>42199</c:v>
                </c:pt>
                <c:pt idx="44">
                  <c:v>42200</c:v>
                </c:pt>
                <c:pt idx="45">
                  <c:v>42201</c:v>
                </c:pt>
                <c:pt idx="46">
                  <c:v>42202</c:v>
                </c:pt>
                <c:pt idx="47">
                  <c:v>42205</c:v>
                </c:pt>
                <c:pt idx="48">
                  <c:v>42206</c:v>
                </c:pt>
                <c:pt idx="49">
                  <c:v>42207</c:v>
                </c:pt>
                <c:pt idx="50">
                  <c:v>42208</c:v>
                </c:pt>
                <c:pt idx="51">
                  <c:v>42209</c:v>
                </c:pt>
                <c:pt idx="52">
                  <c:v>42212</c:v>
                </c:pt>
                <c:pt idx="53">
                  <c:v>42213</c:v>
                </c:pt>
                <c:pt idx="54">
                  <c:v>42214</c:v>
                </c:pt>
                <c:pt idx="55">
                  <c:v>42215</c:v>
                </c:pt>
                <c:pt idx="56">
                  <c:v>42216</c:v>
                </c:pt>
                <c:pt idx="57">
                  <c:v>42219</c:v>
                </c:pt>
                <c:pt idx="58">
                  <c:v>42220</c:v>
                </c:pt>
                <c:pt idx="59">
                  <c:v>42221</c:v>
                </c:pt>
                <c:pt idx="60">
                  <c:v>42222</c:v>
                </c:pt>
                <c:pt idx="61">
                  <c:v>42223</c:v>
                </c:pt>
                <c:pt idx="62">
                  <c:v>42226</c:v>
                </c:pt>
                <c:pt idx="63">
                  <c:v>42227</c:v>
                </c:pt>
                <c:pt idx="64">
                  <c:v>42228</c:v>
                </c:pt>
                <c:pt idx="65">
                  <c:v>42229</c:v>
                </c:pt>
                <c:pt idx="66">
                  <c:v>42230</c:v>
                </c:pt>
                <c:pt idx="67">
                  <c:v>42233</c:v>
                </c:pt>
                <c:pt idx="68">
                  <c:v>42234</c:v>
                </c:pt>
                <c:pt idx="69">
                  <c:v>42235</c:v>
                </c:pt>
                <c:pt idx="70">
                  <c:v>42236</c:v>
                </c:pt>
                <c:pt idx="71">
                  <c:v>42237</c:v>
                </c:pt>
                <c:pt idx="72">
                  <c:v>42240</c:v>
                </c:pt>
                <c:pt idx="73">
                  <c:v>42241</c:v>
                </c:pt>
                <c:pt idx="74">
                  <c:v>42242</c:v>
                </c:pt>
                <c:pt idx="75">
                  <c:v>42243</c:v>
                </c:pt>
                <c:pt idx="76">
                  <c:v>42244</c:v>
                </c:pt>
                <c:pt idx="77">
                  <c:v>42247</c:v>
                </c:pt>
                <c:pt idx="78">
                  <c:v>42248</c:v>
                </c:pt>
                <c:pt idx="79">
                  <c:v>42249</c:v>
                </c:pt>
                <c:pt idx="80">
                  <c:v>42250</c:v>
                </c:pt>
                <c:pt idx="81">
                  <c:v>42251</c:v>
                </c:pt>
                <c:pt idx="82">
                  <c:v>42254</c:v>
                </c:pt>
                <c:pt idx="83">
                  <c:v>42255</c:v>
                </c:pt>
                <c:pt idx="84">
                  <c:v>42256</c:v>
                </c:pt>
                <c:pt idx="85">
                  <c:v>42257</c:v>
                </c:pt>
                <c:pt idx="86">
                  <c:v>42258</c:v>
                </c:pt>
                <c:pt idx="87">
                  <c:v>42261</c:v>
                </c:pt>
                <c:pt idx="88">
                  <c:v>42262</c:v>
                </c:pt>
                <c:pt idx="89">
                  <c:v>42263</c:v>
                </c:pt>
                <c:pt idx="90">
                  <c:v>42264</c:v>
                </c:pt>
                <c:pt idx="91">
                  <c:v>42265</c:v>
                </c:pt>
                <c:pt idx="92">
                  <c:v>42268</c:v>
                </c:pt>
                <c:pt idx="93">
                  <c:v>42269</c:v>
                </c:pt>
                <c:pt idx="94">
                  <c:v>42270</c:v>
                </c:pt>
                <c:pt idx="95">
                  <c:v>42271</c:v>
                </c:pt>
                <c:pt idx="96">
                  <c:v>42272</c:v>
                </c:pt>
                <c:pt idx="97">
                  <c:v>42275</c:v>
                </c:pt>
                <c:pt idx="98">
                  <c:v>42276</c:v>
                </c:pt>
                <c:pt idx="99">
                  <c:v>42277</c:v>
                </c:pt>
                <c:pt idx="100">
                  <c:v>42278</c:v>
                </c:pt>
                <c:pt idx="101">
                  <c:v>42279</c:v>
                </c:pt>
                <c:pt idx="102">
                  <c:v>42282</c:v>
                </c:pt>
                <c:pt idx="103">
                  <c:v>42283</c:v>
                </c:pt>
                <c:pt idx="104">
                  <c:v>42284</c:v>
                </c:pt>
                <c:pt idx="105">
                  <c:v>42285</c:v>
                </c:pt>
                <c:pt idx="106">
                  <c:v>42286</c:v>
                </c:pt>
                <c:pt idx="107">
                  <c:v>42289</c:v>
                </c:pt>
                <c:pt idx="108">
                  <c:v>42290</c:v>
                </c:pt>
                <c:pt idx="109">
                  <c:v>42291</c:v>
                </c:pt>
                <c:pt idx="110">
                  <c:v>42292</c:v>
                </c:pt>
                <c:pt idx="111">
                  <c:v>42293</c:v>
                </c:pt>
                <c:pt idx="112">
                  <c:v>42296</c:v>
                </c:pt>
                <c:pt idx="113">
                  <c:v>42297</c:v>
                </c:pt>
                <c:pt idx="114">
                  <c:v>42298</c:v>
                </c:pt>
                <c:pt idx="115">
                  <c:v>42299</c:v>
                </c:pt>
                <c:pt idx="116">
                  <c:v>42300</c:v>
                </c:pt>
                <c:pt idx="117">
                  <c:v>42303</c:v>
                </c:pt>
                <c:pt idx="118">
                  <c:v>42304</c:v>
                </c:pt>
                <c:pt idx="119">
                  <c:v>42305</c:v>
                </c:pt>
                <c:pt idx="120">
                  <c:v>42306</c:v>
                </c:pt>
                <c:pt idx="121">
                  <c:v>42307</c:v>
                </c:pt>
                <c:pt idx="122">
                  <c:v>42310</c:v>
                </c:pt>
                <c:pt idx="123">
                  <c:v>42311</c:v>
                </c:pt>
                <c:pt idx="124">
                  <c:v>42312</c:v>
                </c:pt>
                <c:pt idx="125">
                  <c:v>42313</c:v>
                </c:pt>
                <c:pt idx="126">
                  <c:v>42314</c:v>
                </c:pt>
                <c:pt idx="127">
                  <c:v>42317</c:v>
                </c:pt>
                <c:pt idx="128">
                  <c:v>42318</c:v>
                </c:pt>
                <c:pt idx="129">
                  <c:v>42319</c:v>
                </c:pt>
                <c:pt idx="130">
                  <c:v>42320</c:v>
                </c:pt>
                <c:pt idx="131">
                  <c:v>42321</c:v>
                </c:pt>
                <c:pt idx="132">
                  <c:v>42324</c:v>
                </c:pt>
                <c:pt idx="133">
                  <c:v>42325</c:v>
                </c:pt>
                <c:pt idx="134">
                  <c:v>42326</c:v>
                </c:pt>
                <c:pt idx="135">
                  <c:v>42327</c:v>
                </c:pt>
                <c:pt idx="136">
                  <c:v>42328</c:v>
                </c:pt>
                <c:pt idx="137">
                  <c:v>42331</c:v>
                </c:pt>
                <c:pt idx="138">
                  <c:v>42332</c:v>
                </c:pt>
                <c:pt idx="139">
                  <c:v>42333</c:v>
                </c:pt>
                <c:pt idx="140">
                  <c:v>42334</c:v>
                </c:pt>
                <c:pt idx="141">
                  <c:v>42335</c:v>
                </c:pt>
                <c:pt idx="142">
                  <c:v>42338</c:v>
                </c:pt>
                <c:pt idx="143">
                  <c:v>42339</c:v>
                </c:pt>
                <c:pt idx="144">
                  <c:v>42340</c:v>
                </c:pt>
                <c:pt idx="145">
                  <c:v>42341</c:v>
                </c:pt>
                <c:pt idx="146">
                  <c:v>42342</c:v>
                </c:pt>
                <c:pt idx="147">
                  <c:v>42345</c:v>
                </c:pt>
                <c:pt idx="148">
                  <c:v>42346</c:v>
                </c:pt>
                <c:pt idx="149">
                  <c:v>42347</c:v>
                </c:pt>
                <c:pt idx="150">
                  <c:v>42348</c:v>
                </c:pt>
                <c:pt idx="151">
                  <c:v>42349</c:v>
                </c:pt>
                <c:pt idx="152">
                  <c:v>42352</c:v>
                </c:pt>
                <c:pt idx="153">
                  <c:v>42353</c:v>
                </c:pt>
                <c:pt idx="154">
                  <c:v>42354</c:v>
                </c:pt>
                <c:pt idx="155">
                  <c:v>42355</c:v>
                </c:pt>
                <c:pt idx="156">
                  <c:v>42356</c:v>
                </c:pt>
                <c:pt idx="157">
                  <c:v>42359</c:v>
                </c:pt>
                <c:pt idx="158">
                  <c:v>42360</c:v>
                </c:pt>
                <c:pt idx="159">
                  <c:v>42361</c:v>
                </c:pt>
                <c:pt idx="160">
                  <c:v>42362</c:v>
                </c:pt>
                <c:pt idx="161">
                  <c:v>42366</c:v>
                </c:pt>
                <c:pt idx="162">
                  <c:v>42367</c:v>
                </c:pt>
                <c:pt idx="163">
                  <c:v>42368</c:v>
                </c:pt>
                <c:pt idx="164">
                  <c:v>42369</c:v>
                </c:pt>
                <c:pt idx="165">
                  <c:v>42373</c:v>
                </c:pt>
                <c:pt idx="166">
                  <c:v>42374</c:v>
                </c:pt>
                <c:pt idx="167">
                  <c:v>42375</c:v>
                </c:pt>
                <c:pt idx="168">
                  <c:v>42376</c:v>
                </c:pt>
                <c:pt idx="169">
                  <c:v>42377</c:v>
                </c:pt>
                <c:pt idx="170">
                  <c:v>42380</c:v>
                </c:pt>
                <c:pt idx="171">
                  <c:v>42381</c:v>
                </c:pt>
                <c:pt idx="172">
                  <c:v>42382</c:v>
                </c:pt>
                <c:pt idx="173">
                  <c:v>42383</c:v>
                </c:pt>
                <c:pt idx="174">
                  <c:v>42384</c:v>
                </c:pt>
                <c:pt idx="175">
                  <c:v>42387</c:v>
                </c:pt>
                <c:pt idx="176">
                  <c:v>42388</c:v>
                </c:pt>
                <c:pt idx="177">
                  <c:v>42389</c:v>
                </c:pt>
                <c:pt idx="178">
                  <c:v>42390</c:v>
                </c:pt>
                <c:pt idx="179">
                  <c:v>42391</c:v>
                </c:pt>
                <c:pt idx="180">
                  <c:v>42394</c:v>
                </c:pt>
                <c:pt idx="181">
                  <c:v>42395</c:v>
                </c:pt>
                <c:pt idx="182">
                  <c:v>42396</c:v>
                </c:pt>
                <c:pt idx="183">
                  <c:v>42397</c:v>
                </c:pt>
                <c:pt idx="184">
                  <c:v>42398</c:v>
                </c:pt>
                <c:pt idx="185">
                  <c:v>42401</c:v>
                </c:pt>
                <c:pt idx="186">
                  <c:v>42402</c:v>
                </c:pt>
                <c:pt idx="187">
                  <c:v>42403</c:v>
                </c:pt>
                <c:pt idx="188">
                  <c:v>42404</c:v>
                </c:pt>
                <c:pt idx="189">
                  <c:v>42405</c:v>
                </c:pt>
                <c:pt idx="190">
                  <c:v>42408</c:v>
                </c:pt>
                <c:pt idx="191">
                  <c:v>42409</c:v>
                </c:pt>
                <c:pt idx="192">
                  <c:v>42410</c:v>
                </c:pt>
                <c:pt idx="193">
                  <c:v>42411</c:v>
                </c:pt>
                <c:pt idx="194">
                  <c:v>42412</c:v>
                </c:pt>
                <c:pt idx="195">
                  <c:v>42415</c:v>
                </c:pt>
                <c:pt idx="196">
                  <c:v>42416</c:v>
                </c:pt>
                <c:pt idx="197">
                  <c:v>42417</c:v>
                </c:pt>
                <c:pt idx="198">
                  <c:v>42418</c:v>
                </c:pt>
                <c:pt idx="199">
                  <c:v>42419</c:v>
                </c:pt>
                <c:pt idx="200">
                  <c:v>42422</c:v>
                </c:pt>
                <c:pt idx="201">
                  <c:v>42423</c:v>
                </c:pt>
                <c:pt idx="202">
                  <c:v>42424</c:v>
                </c:pt>
                <c:pt idx="203">
                  <c:v>42425</c:v>
                </c:pt>
                <c:pt idx="204">
                  <c:v>42426</c:v>
                </c:pt>
                <c:pt idx="205">
                  <c:v>42429</c:v>
                </c:pt>
                <c:pt idx="206">
                  <c:v>42430</c:v>
                </c:pt>
                <c:pt idx="207">
                  <c:v>42431</c:v>
                </c:pt>
                <c:pt idx="208">
                  <c:v>42432</c:v>
                </c:pt>
                <c:pt idx="209">
                  <c:v>42433</c:v>
                </c:pt>
                <c:pt idx="210">
                  <c:v>42436</c:v>
                </c:pt>
                <c:pt idx="211">
                  <c:v>42437</c:v>
                </c:pt>
                <c:pt idx="212">
                  <c:v>42438</c:v>
                </c:pt>
                <c:pt idx="213">
                  <c:v>42439</c:v>
                </c:pt>
                <c:pt idx="214">
                  <c:v>42440</c:v>
                </c:pt>
                <c:pt idx="215">
                  <c:v>42443</c:v>
                </c:pt>
                <c:pt idx="216">
                  <c:v>42444</c:v>
                </c:pt>
                <c:pt idx="217">
                  <c:v>42445</c:v>
                </c:pt>
                <c:pt idx="218">
                  <c:v>42446</c:v>
                </c:pt>
                <c:pt idx="219">
                  <c:v>42447</c:v>
                </c:pt>
                <c:pt idx="220">
                  <c:v>42450</c:v>
                </c:pt>
                <c:pt idx="221">
                  <c:v>42451</c:v>
                </c:pt>
                <c:pt idx="222">
                  <c:v>42452</c:v>
                </c:pt>
                <c:pt idx="223">
                  <c:v>42453</c:v>
                </c:pt>
                <c:pt idx="224">
                  <c:v>42458</c:v>
                </c:pt>
                <c:pt idx="225">
                  <c:v>42459</c:v>
                </c:pt>
                <c:pt idx="226">
                  <c:v>42460</c:v>
                </c:pt>
                <c:pt idx="227">
                  <c:v>42461</c:v>
                </c:pt>
                <c:pt idx="228">
                  <c:v>42464</c:v>
                </c:pt>
                <c:pt idx="229">
                  <c:v>42465</c:v>
                </c:pt>
                <c:pt idx="230">
                  <c:v>42466</c:v>
                </c:pt>
                <c:pt idx="231">
                  <c:v>42467</c:v>
                </c:pt>
                <c:pt idx="232">
                  <c:v>42468</c:v>
                </c:pt>
                <c:pt idx="233">
                  <c:v>42471</c:v>
                </c:pt>
                <c:pt idx="234">
                  <c:v>42472</c:v>
                </c:pt>
                <c:pt idx="235">
                  <c:v>42473</c:v>
                </c:pt>
                <c:pt idx="236">
                  <c:v>42474</c:v>
                </c:pt>
                <c:pt idx="237">
                  <c:v>42475</c:v>
                </c:pt>
                <c:pt idx="238">
                  <c:v>42478</c:v>
                </c:pt>
                <c:pt idx="239">
                  <c:v>42479</c:v>
                </c:pt>
                <c:pt idx="240">
                  <c:v>42480</c:v>
                </c:pt>
                <c:pt idx="241">
                  <c:v>42481</c:v>
                </c:pt>
                <c:pt idx="242">
                  <c:v>42482</c:v>
                </c:pt>
                <c:pt idx="243">
                  <c:v>42485</c:v>
                </c:pt>
                <c:pt idx="244">
                  <c:v>42486</c:v>
                </c:pt>
                <c:pt idx="245">
                  <c:v>42487</c:v>
                </c:pt>
                <c:pt idx="246">
                  <c:v>42488</c:v>
                </c:pt>
                <c:pt idx="247">
                  <c:v>42489</c:v>
                </c:pt>
                <c:pt idx="248">
                  <c:v>42492</c:v>
                </c:pt>
                <c:pt idx="249">
                  <c:v>42493</c:v>
                </c:pt>
                <c:pt idx="250">
                  <c:v>42494</c:v>
                </c:pt>
                <c:pt idx="251">
                  <c:v>42495</c:v>
                </c:pt>
                <c:pt idx="252">
                  <c:v>42496</c:v>
                </c:pt>
                <c:pt idx="253">
                  <c:v>42499</c:v>
                </c:pt>
                <c:pt idx="254">
                  <c:v>42500</c:v>
                </c:pt>
                <c:pt idx="255">
                  <c:v>42501</c:v>
                </c:pt>
                <c:pt idx="256">
                  <c:v>42502</c:v>
                </c:pt>
                <c:pt idx="257">
                  <c:v>42503</c:v>
                </c:pt>
                <c:pt idx="258">
                  <c:v>42506</c:v>
                </c:pt>
                <c:pt idx="259">
                  <c:v>42507</c:v>
                </c:pt>
                <c:pt idx="260">
                  <c:v>42508</c:v>
                </c:pt>
                <c:pt idx="261">
                  <c:v>42509</c:v>
                </c:pt>
                <c:pt idx="262">
                  <c:v>42510</c:v>
                </c:pt>
                <c:pt idx="263">
                  <c:v>42513</c:v>
                </c:pt>
                <c:pt idx="264">
                  <c:v>42514</c:v>
                </c:pt>
                <c:pt idx="265">
                  <c:v>42515</c:v>
                </c:pt>
                <c:pt idx="266">
                  <c:v>42516</c:v>
                </c:pt>
                <c:pt idx="267">
                  <c:v>42517</c:v>
                </c:pt>
                <c:pt idx="268">
                  <c:v>42520</c:v>
                </c:pt>
                <c:pt idx="269">
                  <c:v>42521</c:v>
                </c:pt>
                <c:pt idx="270">
                  <c:v>42522</c:v>
                </c:pt>
                <c:pt idx="271">
                  <c:v>42523</c:v>
                </c:pt>
                <c:pt idx="272">
                  <c:v>42524</c:v>
                </c:pt>
                <c:pt idx="273">
                  <c:v>42527</c:v>
                </c:pt>
                <c:pt idx="274">
                  <c:v>42528</c:v>
                </c:pt>
                <c:pt idx="275">
                  <c:v>42529</c:v>
                </c:pt>
                <c:pt idx="276">
                  <c:v>42530</c:v>
                </c:pt>
                <c:pt idx="277">
                  <c:v>42531</c:v>
                </c:pt>
                <c:pt idx="278">
                  <c:v>42534</c:v>
                </c:pt>
                <c:pt idx="279">
                  <c:v>42535</c:v>
                </c:pt>
                <c:pt idx="280">
                  <c:v>42536</c:v>
                </c:pt>
                <c:pt idx="281">
                  <c:v>42537</c:v>
                </c:pt>
                <c:pt idx="282">
                  <c:v>42538</c:v>
                </c:pt>
                <c:pt idx="283">
                  <c:v>42541</c:v>
                </c:pt>
                <c:pt idx="284">
                  <c:v>42542</c:v>
                </c:pt>
                <c:pt idx="285">
                  <c:v>42543</c:v>
                </c:pt>
                <c:pt idx="286">
                  <c:v>42544</c:v>
                </c:pt>
                <c:pt idx="287">
                  <c:v>42545</c:v>
                </c:pt>
                <c:pt idx="288">
                  <c:v>42548</c:v>
                </c:pt>
                <c:pt idx="289">
                  <c:v>42549</c:v>
                </c:pt>
                <c:pt idx="290">
                  <c:v>42550</c:v>
                </c:pt>
                <c:pt idx="291">
                  <c:v>42551</c:v>
                </c:pt>
                <c:pt idx="292">
                  <c:v>42552</c:v>
                </c:pt>
                <c:pt idx="293">
                  <c:v>42555</c:v>
                </c:pt>
                <c:pt idx="294">
                  <c:v>42556</c:v>
                </c:pt>
                <c:pt idx="295">
                  <c:v>42557</c:v>
                </c:pt>
                <c:pt idx="296">
                  <c:v>42558</c:v>
                </c:pt>
                <c:pt idx="297">
                  <c:v>42559</c:v>
                </c:pt>
                <c:pt idx="298">
                  <c:v>42562</c:v>
                </c:pt>
                <c:pt idx="299">
                  <c:v>42563</c:v>
                </c:pt>
                <c:pt idx="300">
                  <c:v>42564</c:v>
                </c:pt>
                <c:pt idx="301">
                  <c:v>42565</c:v>
                </c:pt>
                <c:pt idx="302">
                  <c:v>42566</c:v>
                </c:pt>
                <c:pt idx="303">
                  <c:v>42569</c:v>
                </c:pt>
                <c:pt idx="304">
                  <c:v>42570</c:v>
                </c:pt>
                <c:pt idx="305">
                  <c:v>42571</c:v>
                </c:pt>
                <c:pt idx="306">
                  <c:v>42572</c:v>
                </c:pt>
                <c:pt idx="307">
                  <c:v>42573</c:v>
                </c:pt>
                <c:pt idx="308">
                  <c:v>42576</c:v>
                </c:pt>
                <c:pt idx="309">
                  <c:v>42577</c:v>
                </c:pt>
                <c:pt idx="310">
                  <c:v>42578</c:v>
                </c:pt>
                <c:pt idx="311">
                  <c:v>42579</c:v>
                </c:pt>
                <c:pt idx="312">
                  <c:v>42580</c:v>
                </c:pt>
                <c:pt idx="313">
                  <c:v>42583</c:v>
                </c:pt>
                <c:pt idx="314">
                  <c:v>42584</c:v>
                </c:pt>
                <c:pt idx="315">
                  <c:v>42585</c:v>
                </c:pt>
                <c:pt idx="316">
                  <c:v>42586</c:v>
                </c:pt>
                <c:pt idx="317">
                  <c:v>42587</c:v>
                </c:pt>
                <c:pt idx="318">
                  <c:v>42590</c:v>
                </c:pt>
                <c:pt idx="319">
                  <c:v>42591</c:v>
                </c:pt>
                <c:pt idx="320">
                  <c:v>42592</c:v>
                </c:pt>
                <c:pt idx="321">
                  <c:v>42593</c:v>
                </c:pt>
                <c:pt idx="322">
                  <c:v>42594</c:v>
                </c:pt>
                <c:pt idx="323">
                  <c:v>42597</c:v>
                </c:pt>
                <c:pt idx="324">
                  <c:v>42598</c:v>
                </c:pt>
                <c:pt idx="325">
                  <c:v>42599</c:v>
                </c:pt>
                <c:pt idx="326">
                  <c:v>42600</c:v>
                </c:pt>
                <c:pt idx="327">
                  <c:v>42601</c:v>
                </c:pt>
                <c:pt idx="328">
                  <c:v>42604</c:v>
                </c:pt>
                <c:pt idx="329">
                  <c:v>42605</c:v>
                </c:pt>
                <c:pt idx="330">
                  <c:v>42606</c:v>
                </c:pt>
                <c:pt idx="331">
                  <c:v>42607</c:v>
                </c:pt>
                <c:pt idx="332">
                  <c:v>42608</c:v>
                </c:pt>
                <c:pt idx="333">
                  <c:v>42611</c:v>
                </c:pt>
                <c:pt idx="334">
                  <c:v>42612</c:v>
                </c:pt>
                <c:pt idx="335">
                  <c:v>42613</c:v>
                </c:pt>
                <c:pt idx="336">
                  <c:v>42614</c:v>
                </c:pt>
                <c:pt idx="337">
                  <c:v>42615</c:v>
                </c:pt>
                <c:pt idx="338">
                  <c:v>42618</c:v>
                </c:pt>
                <c:pt idx="339">
                  <c:v>42619</c:v>
                </c:pt>
                <c:pt idx="340">
                  <c:v>42620</c:v>
                </c:pt>
                <c:pt idx="341">
                  <c:v>42621</c:v>
                </c:pt>
                <c:pt idx="342">
                  <c:v>42622</c:v>
                </c:pt>
                <c:pt idx="343">
                  <c:v>42625</c:v>
                </c:pt>
                <c:pt idx="344">
                  <c:v>42626</c:v>
                </c:pt>
                <c:pt idx="345">
                  <c:v>42627</c:v>
                </c:pt>
                <c:pt idx="346">
                  <c:v>42628</c:v>
                </c:pt>
                <c:pt idx="347">
                  <c:v>42629</c:v>
                </c:pt>
                <c:pt idx="348">
                  <c:v>42632</c:v>
                </c:pt>
                <c:pt idx="349">
                  <c:v>42633</c:v>
                </c:pt>
                <c:pt idx="350">
                  <c:v>42634</c:v>
                </c:pt>
                <c:pt idx="351">
                  <c:v>42635</c:v>
                </c:pt>
                <c:pt idx="352">
                  <c:v>42636</c:v>
                </c:pt>
                <c:pt idx="353">
                  <c:v>42639</c:v>
                </c:pt>
                <c:pt idx="354">
                  <c:v>42640</c:v>
                </c:pt>
                <c:pt idx="355">
                  <c:v>42641</c:v>
                </c:pt>
                <c:pt idx="356">
                  <c:v>42642</c:v>
                </c:pt>
                <c:pt idx="357">
                  <c:v>42643</c:v>
                </c:pt>
                <c:pt idx="358">
                  <c:v>42646</c:v>
                </c:pt>
                <c:pt idx="359">
                  <c:v>42647</c:v>
                </c:pt>
                <c:pt idx="360">
                  <c:v>42648</c:v>
                </c:pt>
                <c:pt idx="361">
                  <c:v>42649</c:v>
                </c:pt>
                <c:pt idx="362">
                  <c:v>42650</c:v>
                </c:pt>
                <c:pt idx="363">
                  <c:v>42653</c:v>
                </c:pt>
                <c:pt idx="364">
                  <c:v>42654</c:v>
                </c:pt>
                <c:pt idx="365">
                  <c:v>42655</c:v>
                </c:pt>
                <c:pt idx="366">
                  <c:v>42656</c:v>
                </c:pt>
                <c:pt idx="367">
                  <c:v>42657</c:v>
                </c:pt>
                <c:pt idx="368">
                  <c:v>42660</c:v>
                </c:pt>
                <c:pt idx="369">
                  <c:v>42661</c:v>
                </c:pt>
                <c:pt idx="370">
                  <c:v>42662</c:v>
                </c:pt>
                <c:pt idx="371">
                  <c:v>42663</c:v>
                </c:pt>
                <c:pt idx="372">
                  <c:v>42664</c:v>
                </c:pt>
                <c:pt idx="373">
                  <c:v>42667</c:v>
                </c:pt>
                <c:pt idx="374">
                  <c:v>42668</c:v>
                </c:pt>
                <c:pt idx="375">
                  <c:v>42669</c:v>
                </c:pt>
                <c:pt idx="376">
                  <c:v>42670</c:v>
                </c:pt>
                <c:pt idx="377">
                  <c:v>42671</c:v>
                </c:pt>
                <c:pt idx="378">
                  <c:v>42674</c:v>
                </c:pt>
                <c:pt idx="379">
                  <c:v>42675</c:v>
                </c:pt>
                <c:pt idx="380">
                  <c:v>42676</c:v>
                </c:pt>
                <c:pt idx="381">
                  <c:v>42677</c:v>
                </c:pt>
                <c:pt idx="382">
                  <c:v>42678</c:v>
                </c:pt>
                <c:pt idx="383">
                  <c:v>42681</c:v>
                </c:pt>
                <c:pt idx="384">
                  <c:v>42682</c:v>
                </c:pt>
                <c:pt idx="385">
                  <c:v>42683</c:v>
                </c:pt>
                <c:pt idx="386">
                  <c:v>42684</c:v>
                </c:pt>
                <c:pt idx="387">
                  <c:v>42685</c:v>
                </c:pt>
                <c:pt idx="388">
                  <c:v>42688</c:v>
                </c:pt>
                <c:pt idx="389">
                  <c:v>42689</c:v>
                </c:pt>
                <c:pt idx="390">
                  <c:v>42690</c:v>
                </c:pt>
                <c:pt idx="391">
                  <c:v>42691</c:v>
                </c:pt>
                <c:pt idx="392">
                  <c:v>42692</c:v>
                </c:pt>
                <c:pt idx="393">
                  <c:v>42695</c:v>
                </c:pt>
                <c:pt idx="394">
                  <c:v>42696</c:v>
                </c:pt>
                <c:pt idx="395">
                  <c:v>42697</c:v>
                </c:pt>
                <c:pt idx="396">
                  <c:v>42698</c:v>
                </c:pt>
                <c:pt idx="397">
                  <c:v>42699</c:v>
                </c:pt>
                <c:pt idx="398">
                  <c:v>42702</c:v>
                </c:pt>
                <c:pt idx="399">
                  <c:v>42703</c:v>
                </c:pt>
                <c:pt idx="400">
                  <c:v>42704</c:v>
                </c:pt>
                <c:pt idx="401">
                  <c:v>42705</c:v>
                </c:pt>
                <c:pt idx="402">
                  <c:v>42706</c:v>
                </c:pt>
                <c:pt idx="403">
                  <c:v>42709</c:v>
                </c:pt>
                <c:pt idx="404">
                  <c:v>42710</c:v>
                </c:pt>
                <c:pt idx="405">
                  <c:v>42711</c:v>
                </c:pt>
                <c:pt idx="406">
                  <c:v>42712</c:v>
                </c:pt>
                <c:pt idx="407">
                  <c:v>42713</c:v>
                </c:pt>
                <c:pt idx="408">
                  <c:v>42716</c:v>
                </c:pt>
                <c:pt idx="409">
                  <c:v>42717</c:v>
                </c:pt>
                <c:pt idx="410">
                  <c:v>42718</c:v>
                </c:pt>
                <c:pt idx="411">
                  <c:v>42719</c:v>
                </c:pt>
                <c:pt idx="412">
                  <c:v>42720</c:v>
                </c:pt>
                <c:pt idx="413">
                  <c:v>42723</c:v>
                </c:pt>
                <c:pt idx="414">
                  <c:v>42724</c:v>
                </c:pt>
                <c:pt idx="415">
                  <c:v>42725</c:v>
                </c:pt>
                <c:pt idx="416">
                  <c:v>42726</c:v>
                </c:pt>
                <c:pt idx="417">
                  <c:v>42727</c:v>
                </c:pt>
                <c:pt idx="418">
                  <c:v>42731</c:v>
                </c:pt>
                <c:pt idx="419">
                  <c:v>42732</c:v>
                </c:pt>
                <c:pt idx="420">
                  <c:v>42733</c:v>
                </c:pt>
                <c:pt idx="421">
                  <c:v>42734</c:v>
                </c:pt>
                <c:pt idx="422">
                  <c:v>42737</c:v>
                </c:pt>
                <c:pt idx="423">
                  <c:v>42738</c:v>
                </c:pt>
                <c:pt idx="424">
                  <c:v>42739</c:v>
                </c:pt>
                <c:pt idx="425">
                  <c:v>42740</c:v>
                </c:pt>
                <c:pt idx="426">
                  <c:v>42741</c:v>
                </c:pt>
                <c:pt idx="427">
                  <c:v>42744</c:v>
                </c:pt>
                <c:pt idx="428">
                  <c:v>42745</c:v>
                </c:pt>
                <c:pt idx="429">
                  <c:v>42746</c:v>
                </c:pt>
                <c:pt idx="430">
                  <c:v>42747</c:v>
                </c:pt>
                <c:pt idx="431">
                  <c:v>42748</c:v>
                </c:pt>
                <c:pt idx="432">
                  <c:v>42751</c:v>
                </c:pt>
                <c:pt idx="433">
                  <c:v>42752</c:v>
                </c:pt>
                <c:pt idx="434">
                  <c:v>42753</c:v>
                </c:pt>
                <c:pt idx="435">
                  <c:v>42754</c:v>
                </c:pt>
                <c:pt idx="436">
                  <c:v>42755</c:v>
                </c:pt>
                <c:pt idx="437">
                  <c:v>42758</c:v>
                </c:pt>
                <c:pt idx="438">
                  <c:v>42759</c:v>
                </c:pt>
                <c:pt idx="439">
                  <c:v>42760</c:v>
                </c:pt>
                <c:pt idx="440">
                  <c:v>42761</c:v>
                </c:pt>
                <c:pt idx="441">
                  <c:v>42762</c:v>
                </c:pt>
                <c:pt idx="442">
                  <c:v>42765</c:v>
                </c:pt>
                <c:pt idx="443">
                  <c:v>42766</c:v>
                </c:pt>
                <c:pt idx="444">
                  <c:v>42767</c:v>
                </c:pt>
                <c:pt idx="445">
                  <c:v>42768</c:v>
                </c:pt>
                <c:pt idx="446">
                  <c:v>42769</c:v>
                </c:pt>
                <c:pt idx="447">
                  <c:v>42772</c:v>
                </c:pt>
                <c:pt idx="448">
                  <c:v>42773</c:v>
                </c:pt>
                <c:pt idx="449">
                  <c:v>42774</c:v>
                </c:pt>
                <c:pt idx="450">
                  <c:v>42775</c:v>
                </c:pt>
                <c:pt idx="451">
                  <c:v>42776</c:v>
                </c:pt>
                <c:pt idx="452">
                  <c:v>42779</c:v>
                </c:pt>
                <c:pt idx="453">
                  <c:v>42780</c:v>
                </c:pt>
                <c:pt idx="454">
                  <c:v>42781</c:v>
                </c:pt>
                <c:pt idx="455">
                  <c:v>42782</c:v>
                </c:pt>
                <c:pt idx="456">
                  <c:v>42783</c:v>
                </c:pt>
                <c:pt idx="457">
                  <c:v>42786</c:v>
                </c:pt>
                <c:pt idx="458">
                  <c:v>42787</c:v>
                </c:pt>
                <c:pt idx="459">
                  <c:v>42788</c:v>
                </c:pt>
                <c:pt idx="460">
                  <c:v>42789</c:v>
                </c:pt>
                <c:pt idx="461">
                  <c:v>42790</c:v>
                </c:pt>
                <c:pt idx="462">
                  <c:v>42793</c:v>
                </c:pt>
                <c:pt idx="463">
                  <c:v>42794</c:v>
                </c:pt>
                <c:pt idx="464">
                  <c:v>42795</c:v>
                </c:pt>
                <c:pt idx="465">
                  <c:v>42796</c:v>
                </c:pt>
                <c:pt idx="466">
                  <c:v>42797</c:v>
                </c:pt>
                <c:pt idx="467">
                  <c:v>42800</c:v>
                </c:pt>
                <c:pt idx="468">
                  <c:v>42801</c:v>
                </c:pt>
                <c:pt idx="469">
                  <c:v>42802</c:v>
                </c:pt>
                <c:pt idx="470">
                  <c:v>42803</c:v>
                </c:pt>
                <c:pt idx="471">
                  <c:v>42804</c:v>
                </c:pt>
                <c:pt idx="472">
                  <c:v>42807</c:v>
                </c:pt>
                <c:pt idx="473">
                  <c:v>42808</c:v>
                </c:pt>
                <c:pt idx="474">
                  <c:v>42809</c:v>
                </c:pt>
                <c:pt idx="475">
                  <c:v>42810</c:v>
                </c:pt>
                <c:pt idx="476">
                  <c:v>42811</c:v>
                </c:pt>
                <c:pt idx="477">
                  <c:v>42814</c:v>
                </c:pt>
                <c:pt idx="478">
                  <c:v>42815</c:v>
                </c:pt>
                <c:pt idx="479">
                  <c:v>42816</c:v>
                </c:pt>
                <c:pt idx="480">
                  <c:v>42817</c:v>
                </c:pt>
                <c:pt idx="481">
                  <c:v>42818</c:v>
                </c:pt>
                <c:pt idx="482">
                  <c:v>42821</c:v>
                </c:pt>
                <c:pt idx="483">
                  <c:v>42822</c:v>
                </c:pt>
                <c:pt idx="484">
                  <c:v>42823</c:v>
                </c:pt>
                <c:pt idx="485">
                  <c:v>42824</c:v>
                </c:pt>
                <c:pt idx="486">
                  <c:v>42825</c:v>
                </c:pt>
                <c:pt idx="487">
                  <c:v>42828</c:v>
                </c:pt>
                <c:pt idx="488">
                  <c:v>42829</c:v>
                </c:pt>
                <c:pt idx="489">
                  <c:v>42830</c:v>
                </c:pt>
                <c:pt idx="490">
                  <c:v>42831</c:v>
                </c:pt>
                <c:pt idx="491">
                  <c:v>42832</c:v>
                </c:pt>
                <c:pt idx="492">
                  <c:v>42835</c:v>
                </c:pt>
                <c:pt idx="493">
                  <c:v>42836</c:v>
                </c:pt>
                <c:pt idx="494">
                  <c:v>42837</c:v>
                </c:pt>
                <c:pt idx="495">
                  <c:v>42838</c:v>
                </c:pt>
                <c:pt idx="496">
                  <c:v>42843</c:v>
                </c:pt>
                <c:pt idx="497">
                  <c:v>42844</c:v>
                </c:pt>
                <c:pt idx="498">
                  <c:v>42845</c:v>
                </c:pt>
                <c:pt idx="499">
                  <c:v>42846</c:v>
                </c:pt>
                <c:pt idx="500">
                  <c:v>42849</c:v>
                </c:pt>
                <c:pt idx="501">
                  <c:v>42850</c:v>
                </c:pt>
                <c:pt idx="502">
                  <c:v>42851</c:v>
                </c:pt>
                <c:pt idx="503">
                  <c:v>42852</c:v>
                </c:pt>
                <c:pt idx="504">
                  <c:v>42853</c:v>
                </c:pt>
                <c:pt idx="505">
                  <c:v>42857</c:v>
                </c:pt>
                <c:pt idx="506">
                  <c:v>42858</c:v>
                </c:pt>
                <c:pt idx="507">
                  <c:v>42859</c:v>
                </c:pt>
                <c:pt idx="508">
                  <c:v>42860</c:v>
                </c:pt>
                <c:pt idx="509">
                  <c:v>42863</c:v>
                </c:pt>
                <c:pt idx="510">
                  <c:v>42864</c:v>
                </c:pt>
                <c:pt idx="511">
                  <c:v>42871</c:v>
                </c:pt>
                <c:pt idx="512">
                  <c:v>42878</c:v>
                </c:pt>
                <c:pt idx="513">
                  <c:v>42885</c:v>
                </c:pt>
                <c:pt idx="514">
                  <c:v>42892</c:v>
                </c:pt>
                <c:pt idx="515">
                  <c:v>42899</c:v>
                </c:pt>
                <c:pt idx="516">
                  <c:v>42906</c:v>
                </c:pt>
                <c:pt idx="517">
                  <c:v>42913</c:v>
                </c:pt>
                <c:pt idx="518">
                  <c:v>42920</c:v>
                </c:pt>
                <c:pt idx="519">
                  <c:v>42927</c:v>
                </c:pt>
                <c:pt idx="520">
                  <c:v>42934</c:v>
                </c:pt>
                <c:pt idx="521">
                  <c:v>42941</c:v>
                </c:pt>
                <c:pt idx="522">
                  <c:v>42948</c:v>
                </c:pt>
                <c:pt idx="523">
                  <c:v>42955</c:v>
                </c:pt>
                <c:pt idx="524">
                  <c:v>42962</c:v>
                </c:pt>
                <c:pt idx="525">
                  <c:v>42969</c:v>
                </c:pt>
                <c:pt idx="526">
                  <c:v>42976</c:v>
                </c:pt>
                <c:pt idx="527">
                  <c:v>42983</c:v>
                </c:pt>
                <c:pt idx="528">
                  <c:v>42990</c:v>
                </c:pt>
                <c:pt idx="529">
                  <c:v>42997</c:v>
                </c:pt>
                <c:pt idx="530">
                  <c:v>43004</c:v>
                </c:pt>
                <c:pt idx="531">
                  <c:v>43011</c:v>
                </c:pt>
                <c:pt idx="532">
                  <c:v>43018</c:v>
                </c:pt>
                <c:pt idx="533">
                  <c:v>43025</c:v>
                </c:pt>
                <c:pt idx="534">
                  <c:v>43032</c:v>
                </c:pt>
                <c:pt idx="535">
                  <c:v>43039</c:v>
                </c:pt>
                <c:pt idx="536">
                  <c:v>43046</c:v>
                </c:pt>
                <c:pt idx="537">
                  <c:v>43053</c:v>
                </c:pt>
                <c:pt idx="538">
                  <c:v>43060</c:v>
                </c:pt>
                <c:pt idx="539">
                  <c:v>43067</c:v>
                </c:pt>
                <c:pt idx="540">
                  <c:v>43074</c:v>
                </c:pt>
                <c:pt idx="541">
                  <c:v>43081</c:v>
                </c:pt>
                <c:pt idx="542">
                  <c:v>43088</c:v>
                </c:pt>
                <c:pt idx="543">
                  <c:v>43096</c:v>
                </c:pt>
                <c:pt idx="544">
                  <c:v>43103</c:v>
                </c:pt>
                <c:pt idx="545">
                  <c:v>43110</c:v>
                </c:pt>
                <c:pt idx="546">
                  <c:v>43117</c:v>
                </c:pt>
                <c:pt idx="547">
                  <c:v>43124</c:v>
                </c:pt>
                <c:pt idx="548">
                  <c:v>43131</c:v>
                </c:pt>
                <c:pt idx="549">
                  <c:v>43138</c:v>
                </c:pt>
                <c:pt idx="550">
                  <c:v>43145</c:v>
                </c:pt>
                <c:pt idx="551">
                  <c:v>43152</c:v>
                </c:pt>
                <c:pt idx="552">
                  <c:v>43159</c:v>
                </c:pt>
                <c:pt idx="553">
                  <c:v>43166</c:v>
                </c:pt>
                <c:pt idx="554">
                  <c:v>43173</c:v>
                </c:pt>
                <c:pt idx="555">
                  <c:v>43180</c:v>
                </c:pt>
                <c:pt idx="556">
                  <c:v>43187</c:v>
                </c:pt>
                <c:pt idx="557">
                  <c:v>43194</c:v>
                </c:pt>
                <c:pt idx="558">
                  <c:v>43201</c:v>
                </c:pt>
                <c:pt idx="559">
                  <c:v>43208</c:v>
                </c:pt>
                <c:pt idx="560">
                  <c:v>43215</c:v>
                </c:pt>
                <c:pt idx="561">
                  <c:v>43222</c:v>
                </c:pt>
                <c:pt idx="562">
                  <c:v>43229</c:v>
                </c:pt>
                <c:pt idx="563">
                  <c:v>43236</c:v>
                </c:pt>
                <c:pt idx="564">
                  <c:v>43243</c:v>
                </c:pt>
                <c:pt idx="565">
                  <c:v>43250</c:v>
                </c:pt>
                <c:pt idx="566">
                  <c:v>43257</c:v>
                </c:pt>
                <c:pt idx="567">
                  <c:v>43264</c:v>
                </c:pt>
                <c:pt idx="568">
                  <c:v>43271</c:v>
                </c:pt>
                <c:pt idx="569">
                  <c:v>43278</c:v>
                </c:pt>
                <c:pt idx="570">
                  <c:v>43285</c:v>
                </c:pt>
                <c:pt idx="571">
                  <c:v>43292</c:v>
                </c:pt>
                <c:pt idx="572">
                  <c:v>43299</c:v>
                </c:pt>
                <c:pt idx="573">
                  <c:v>43306</c:v>
                </c:pt>
                <c:pt idx="574">
                  <c:v>43313</c:v>
                </c:pt>
                <c:pt idx="575">
                  <c:v>43320</c:v>
                </c:pt>
                <c:pt idx="576">
                  <c:v>43327</c:v>
                </c:pt>
                <c:pt idx="577">
                  <c:v>43334</c:v>
                </c:pt>
                <c:pt idx="578">
                  <c:v>43341</c:v>
                </c:pt>
                <c:pt idx="579">
                  <c:v>43348</c:v>
                </c:pt>
                <c:pt idx="580">
                  <c:v>43355</c:v>
                </c:pt>
                <c:pt idx="581">
                  <c:v>43362</c:v>
                </c:pt>
                <c:pt idx="582">
                  <c:v>43369</c:v>
                </c:pt>
                <c:pt idx="583">
                  <c:v>43376</c:v>
                </c:pt>
                <c:pt idx="584">
                  <c:v>43383</c:v>
                </c:pt>
                <c:pt idx="585">
                  <c:v>43390</c:v>
                </c:pt>
                <c:pt idx="586">
                  <c:v>43397</c:v>
                </c:pt>
                <c:pt idx="587">
                  <c:v>43404</c:v>
                </c:pt>
                <c:pt idx="588">
                  <c:v>43411</c:v>
                </c:pt>
                <c:pt idx="589">
                  <c:v>43418</c:v>
                </c:pt>
                <c:pt idx="590">
                  <c:v>43425</c:v>
                </c:pt>
                <c:pt idx="591">
                  <c:v>43432</c:v>
                </c:pt>
                <c:pt idx="592">
                  <c:v>43439</c:v>
                </c:pt>
                <c:pt idx="593">
                  <c:v>43446</c:v>
                </c:pt>
                <c:pt idx="594">
                  <c:v>43453</c:v>
                </c:pt>
                <c:pt idx="595">
                  <c:v>43461</c:v>
                </c:pt>
                <c:pt idx="596">
                  <c:v>43468</c:v>
                </c:pt>
                <c:pt idx="597">
                  <c:v>43475</c:v>
                </c:pt>
                <c:pt idx="598">
                  <c:v>43482</c:v>
                </c:pt>
                <c:pt idx="599">
                  <c:v>43489</c:v>
                </c:pt>
                <c:pt idx="600">
                  <c:v>43496</c:v>
                </c:pt>
                <c:pt idx="601">
                  <c:v>43503</c:v>
                </c:pt>
                <c:pt idx="602">
                  <c:v>43510</c:v>
                </c:pt>
                <c:pt idx="603">
                  <c:v>43517</c:v>
                </c:pt>
                <c:pt idx="604">
                  <c:v>43524</c:v>
                </c:pt>
                <c:pt idx="605">
                  <c:v>43531</c:v>
                </c:pt>
                <c:pt idx="606">
                  <c:v>43538</c:v>
                </c:pt>
                <c:pt idx="607">
                  <c:v>43545</c:v>
                </c:pt>
                <c:pt idx="608">
                  <c:v>43552</c:v>
                </c:pt>
                <c:pt idx="609">
                  <c:v>43559</c:v>
                </c:pt>
                <c:pt idx="610">
                  <c:v>43566</c:v>
                </c:pt>
                <c:pt idx="611">
                  <c:v>43573</c:v>
                </c:pt>
                <c:pt idx="612">
                  <c:v>43580</c:v>
                </c:pt>
                <c:pt idx="613">
                  <c:v>43587</c:v>
                </c:pt>
                <c:pt idx="614">
                  <c:v>43594</c:v>
                </c:pt>
                <c:pt idx="615">
                  <c:v>43601</c:v>
                </c:pt>
                <c:pt idx="616">
                  <c:v>43608</c:v>
                </c:pt>
                <c:pt idx="617">
                  <c:v>43615</c:v>
                </c:pt>
                <c:pt idx="618">
                  <c:v>43622</c:v>
                </c:pt>
                <c:pt idx="619">
                  <c:v>43629</c:v>
                </c:pt>
                <c:pt idx="620">
                  <c:v>43636</c:v>
                </c:pt>
                <c:pt idx="621">
                  <c:v>43643</c:v>
                </c:pt>
                <c:pt idx="622">
                  <c:v>43650</c:v>
                </c:pt>
                <c:pt idx="623">
                  <c:v>43657</c:v>
                </c:pt>
                <c:pt idx="624">
                  <c:v>43664</c:v>
                </c:pt>
                <c:pt idx="625">
                  <c:v>43671</c:v>
                </c:pt>
                <c:pt idx="626">
                  <c:v>43678</c:v>
                </c:pt>
                <c:pt idx="627">
                  <c:v>43685</c:v>
                </c:pt>
                <c:pt idx="628">
                  <c:v>43692</c:v>
                </c:pt>
                <c:pt idx="629">
                  <c:v>43699</c:v>
                </c:pt>
                <c:pt idx="630">
                  <c:v>43706</c:v>
                </c:pt>
                <c:pt idx="631">
                  <c:v>43713</c:v>
                </c:pt>
                <c:pt idx="632">
                  <c:v>43720</c:v>
                </c:pt>
                <c:pt idx="633">
                  <c:v>43727</c:v>
                </c:pt>
                <c:pt idx="634">
                  <c:v>43734</c:v>
                </c:pt>
                <c:pt idx="635">
                  <c:v>43741</c:v>
                </c:pt>
                <c:pt idx="636">
                  <c:v>43748</c:v>
                </c:pt>
                <c:pt idx="637">
                  <c:v>43755</c:v>
                </c:pt>
                <c:pt idx="638">
                  <c:v>43762</c:v>
                </c:pt>
                <c:pt idx="639">
                  <c:v>43769</c:v>
                </c:pt>
                <c:pt idx="640">
                  <c:v>43776</c:v>
                </c:pt>
                <c:pt idx="641">
                  <c:v>43783</c:v>
                </c:pt>
                <c:pt idx="642">
                  <c:v>43790</c:v>
                </c:pt>
                <c:pt idx="643">
                  <c:v>43797</c:v>
                </c:pt>
                <c:pt idx="644">
                  <c:v>43804</c:v>
                </c:pt>
                <c:pt idx="645">
                  <c:v>43811</c:v>
                </c:pt>
                <c:pt idx="646">
                  <c:v>43818</c:v>
                </c:pt>
                <c:pt idx="647">
                  <c:v>43826</c:v>
                </c:pt>
                <c:pt idx="648">
                  <c:v>43833</c:v>
                </c:pt>
                <c:pt idx="649">
                  <c:v>43840</c:v>
                </c:pt>
                <c:pt idx="650">
                  <c:v>43847</c:v>
                </c:pt>
                <c:pt idx="651">
                  <c:v>43854</c:v>
                </c:pt>
                <c:pt idx="652">
                  <c:v>43861</c:v>
                </c:pt>
                <c:pt idx="653">
                  <c:v>43868</c:v>
                </c:pt>
                <c:pt idx="654">
                  <c:v>43875</c:v>
                </c:pt>
                <c:pt idx="655">
                  <c:v>43882</c:v>
                </c:pt>
                <c:pt idx="656">
                  <c:v>43889</c:v>
                </c:pt>
                <c:pt idx="657">
                  <c:v>43896</c:v>
                </c:pt>
                <c:pt idx="658">
                  <c:v>43903</c:v>
                </c:pt>
                <c:pt idx="659">
                  <c:v>43910</c:v>
                </c:pt>
                <c:pt idx="660">
                  <c:v>43917</c:v>
                </c:pt>
                <c:pt idx="661">
                  <c:v>43924</c:v>
                </c:pt>
                <c:pt idx="662">
                  <c:v>43935</c:v>
                </c:pt>
                <c:pt idx="663">
                  <c:v>43942</c:v>
                </c:pt>
                <c:pt idx="664">
                  <c:v>43949</c:v>
                </c:pt>
                <c:pt idx="665">
                  <c:v>43956</c:v>
                </c:pt>
                <c:pt idx="666">
                  <c:v>43963</c:v>
                </c:pt>
                <c:pt idx="667">
                  <c:v>43970</c:v>
                </c:pt>
                <c:pt idx="668">
                  <c:v>43977</c:v>
                </c:pt>
                <c:pt idx="669">
                  <c:v>43984</c:v>
                </c:pt>
                <c:pt idx="670">
                  <c:v>43991</c:v>
                </c:pt>
                <c:pt idx="671">
                  <c:v>43998</c:v>
                </c:pt>
                <c:pt idx="672">
                  <c:v>44005</c:v>
                </c:pt>
                <c:pt idx="673">
                  <c:v>44012</c:v>
                </c:pt>
                <c:pt idx="674">
                  <c:v>44019</c:v>
                </c:pt>
                <c:pt idx="675">
                  <c:v>44026</c:v>
                </c:pt>
                <c:pt idx="676">
                  <c:v>44033</c:v>
                </c:pt>
                <c:pt idx="677">
                  <c:v>44040</c:v>
                </c:pt>
                <c:pt idx="678">
                  <c:v>44047</c:v>
                </c:pt>
                <c:pt idx="679">
                  <c:v>44054</c:v>
                </c:pt>
                <c:pt idx="680">
                  <c:v>44061</c:v>
                </c:pt>
                <c:pt idx="681">
                  <c:v>44068</c:v>
                </c:pt>
                <c:pt idx="682">
                  <c:v>44075</c:v>
                </c:pt>
                <c:pt idx="683">
                  <c:v>44082</c:v>
                </c:pt>
                <c:pt idx="684">
                  <c:v>44089</c:v>
                </c:pt>
                <c:pt idx="685">
                  <c:v>44096</c:v>
                </c:pt>
                <c:pt idx="686">
                  <c:v>44103</c:v>
                </c:pt>
                <c:pt idx="687">
                  <c:v>44110</c:v>
                </c:pt>
                <c:pt idx="688">
                  <c:v>44117</c:v>
                </c:pt>
                <c:pt idx="689">
                  <c:v>44124</c:v>
                </c:pt>
                <c:pt idx="690">
                  <c:v>44131</c:v>
                </c:pt>
                <c:pt idx="691">
                  <c:v>44138</c:v>
                </c:pt>
                <c:pt idx="692">
                  <c:v>44145</c:v>
                </c:pt>
                <c:pt idx="693">
                  <c:v>44152</c:v>
                </c:pt>
                <c:pt idx="694">
                  <c:v>44159</c:v>
                </c:pt>
                <c:pt idx="695">
                  <c:v>44166</c:v>
                </c:pt>
                <c:pt idx="696">
                  <c:v>44173</c:v>
                </c:pt>
                <c:pt idx="697">
                  <c:v>44180</c:v>
                </c:pt>
                <c:pt idx="698">
                  <c:v>44187</c:v>
                </c:pt>
                <c:pt idx="699">
                  <c:v>44194</c:v>
                </c:pt>
                <c:pt idx="700">
                  <c:v>44201</c:v>
                </c:pt>
                <c:pt idx="701">
                  <c:v>44208</c:v>
                </c:pt>
                <c:pt idx="702">
                  <c:v>44215</c:v>
                </c:pt>
                <c:pt idx="703">
                  <c:v>44222</c:v>
                </c:pt>
                <c:pt idx="704">
                  <c:v>44229</c:v>
                </c:pt>
                <c:pt idx="705">
                  <c:v>44236</c:v>
                </c:pt>
                <c:pt idx="706">
                  <c:v>44243</c:v>
                </c:pt>
                <c:pt idx="707">
                  <c:v>44250</c:v>
                </c:pt>
                <c:pt idx="708">
                  <c:v>44257</c:v>
                </c:pt>
                <c:pt idx="709">
                  <c:v>44264</c:v>
                </c:pt>
                <c:pt idx="710">
                  <c:v>44271</c:v>
                </c:pt>
                <c:pt idx="711">
                  <c:v>44278</c:v>
                </c:pt>
                <c:pt idx="712">
                  <c:v>44285</c:v>
                </c:pt>
                <c:pt idx="713">
                  <c:v>44292</c:v>
                </c:pt>
                <c:pt idx="714">
                  <c:v>44299</c:v>
                </c:pt>
                <c:pt idx="715">
                  <c:v>44306</c:v>
                </c:pt>
                <c:pt idx="716">
                  <c:v>44313</c:v>
                </c:pt>
                <c:pt idx="717">
                  <c:v>44320</c:v>
                </c:pt>
                <c:pt idx="718">
                  <c:v>44327</c:v>
                </c:pt>
                <c:pt idx="719">
                  <c:v>44334</c:v>
                </c:pt>
                <c:pt idx="720">
                  <c:v>44341</c:v>
                </c:pt>
                <c:pt idx="721">
                  <c:v>44348</c:v>
                </c:pt>
                <c:pt idx="722">
                  <c:v>44355</c:v>
                </c:pt>
                <c:pt idx="723">
                  <c:v>44362</c:v>
                </c:pt>
                <c:pt idx="724">
                  <c:v>44369</c:v>
                </c:pt>
                <c:pt idx="725">
                  <c:v>44376</c:v>
                </c:pt>
                <c:pt idx="726">
                  <c:v>44383</c:v>
                </c:pt>
                <c:pt idx="727">
                  <c:v>44390</c:v>
                </c:pt>
                <c:pt idx="728">
                  <c:v>44397</c:v>
                </c:pt>
                <c:pt idx="729">
                  <c:v>44404</c:v>
                </c:pt>
                <c:pt idx="730">
                  <c:v>44411</c:v>
                </c:pt>
                <c:pt idx="731">
                  <c:v>44418</c:v>
                </c:pt>
                <c:pt idx="732">
                  <c:v>44425</c:v>
                </c:pt>
                <c:pt idx="733">
                  <c:v>44432</c:v>
                </c:pt>
                <c:pt idx="734">
                  <c:v>44439</c:v>
                </c:pt>
                <c:pt idx="735">
                  <c:v>44446</c:v>
                </c:pt>
                <c:pt idx="736">
                  <c:v>44453</c:v>
                </c:pt>
                <c:pt idx="737">
                  <c:v>44460</c:v>
                </c:pt>
                <c:pt idx="738">
                  <c:v>44467</c:v>
                </c:pt>
                <c:pt idx="739">
                  <c:v>44474</c:v>
                </c:pt>
                <c:pt idx="740">
                  <c:v>44481</c:v>
                </c:pt>
                <c:pt idx="741">
                  <c:v>44488</c:v>
                </c:pt>
                <c:pt idx="742">
                  <c:v>44495</c:v>
                </c:pt>
                <c:pt idx="743">
                  <c:v>44502</c:v>
                </c:pt>
                <c:pt idx="744">
                  <c:v>44509</c:v>
                </c:pt>
                <c:pt idx="745">
                  <c:v>44516</c:v>
                </c:pt>
                <c:pt idx="746">
                  <c:v>44523</c:v>
                </c:pt>
                <c:pt idx="747">
                  <c:v>44530</c:v>
                </c:pt>
                <c:pt idx="748">
                  <c:v>44537</c:v>
                </c:pt>
                <c:pt idx="749">
                  <c:v>44544</c:v>
                </c:pt>
                <c:pt idx="750">
                  <c:v>44551</c:v>
                </c:pt>
                <c:pt idx="751">
                  <c:v>44558</c:v>
                </c:pt>
                <c:pt idx="752">
                  <c:v>44565</c:v>
                </c:pt>
                <c:pt idx="753">
                  <c:v>44572</c:v>
                </c:pt>
                <c:pt idx="754">
                  <c:v>44579</c:v>
                </c:pt>
                <c:pt idx="755">
                  <c:v>44586</c:v>
                </c:pt>
                <c:pt idx="756">
                  <c:v>44593</c:v>
                </c:pt>
                <c:pt idx="757">
                  <c:v>44600</c:v>
                </c:pt>
                <c:pt idx="758">
                  <c:v>44607</c:v>
                </c:pt>
                <c:pt idx="759">
                  <c:v>44614</c:v>
                </c:pt>
                <c:pt idx="760">
                  <c:v>44621</c:v>
                </c:pt>
                <c:pt idx="761">
                  <c:v>44628</c:v>
                </c:pt>
                <c:pt idx="762">
                  <c:v>44635</c:v>
                </c:pt>
                <c:pt idx="763">
                  <c:v>44642</c:v>
                </c:pt>
                <c:pt idx="764">
                  <c:v>44649</c:v>
                </c:pt>
                <c:pt idx="765">
                  <c:v>44656</c:v>
                </c:pt>
                <c:pt idx="766">
                  <c:v>44663</c:v>
                </c:pt>
                <c:pt idx="767">
                  <c:v>44670</c:v>
                </c:pt>
                <c:pt idx="768">
                  <c:v>44677</c:v>
                </c:pt>
                <c:pt idx="769">
                  <c:v>44684</c:v>
                </c:pt>
                <c:pt idx="770">
                  <c:v>44691</c:v>
                </c:pt>
                <c:pt idx="771">
                  <c:v>44698</c:v>
                </c:pt>
                <c:pt idx="772">
                  <c:v>44705</c:v>
                </c:pt>
                <c:pt idx="773">
                  <c:v>44712</c:v>
                </c:pt>
                <c:pt idx="774">
                  <c:v>44719</c:v>
                </c:pt>
                <c:pt idx="775">
                  <c:v>44726</c:v>
                </c:pt>
                <c:pt idx="776">
                  <c:v>44733</c:v>
                </c:pt>
                <c:pt idx="777">
                  <c:v>44740</c:v>
                </c:pt>
                <c:pt idx="778">
                  <c:v>44747</c:v>
                </c:pt>
                <c:pt idx="779">
                  <c:v>44754</c:v>
                </c:pt>
                <c:pt idx="780">
                  <c:v>44761</c:v>
                </c:pt>
                <c:pt idx="781">
                  <c:v>44768</c:v>
                </c:pt>
                <c:pt idx="782">
                  <c:v>44775</c:v>
                </c:pt>
                <c:pt idx="783">
                  <c:v>44782</c:v>
                </c:pt>
                <c:pt idx="784">
                  <c:v>44789</c:v>
                </c:pt>
                <c:pt idx="785">
                  <c:v>44796</c:v>
                </c:pt>
                <c:pt idx="786">
                  <c:v>44803</c:v>
                </c:pt>
                <c:pt idx="787">
                  <c:v>44810</c:v>
                </c:pt>
                <c:pt idx="788">
                  <c:v>44817</c:v>
                </c:pt>
                <c:pt idx="789">
                  <c:v>44824</c:v>
                </c:pt>
                <c:pt idx="790">
                  <c:v>44831</c:v>
                </c:pt>
                <c:pt idx="791">
                  <c:v>44838</c:v>
                </c:pt>
                <c:pt idx="792">
                  <c:v>44845</c:v>
                </c:pt>
                <c:pt idx="793">
                  <c:v>44852</c:v>
                </c:pt>
                <c:pt idx="794">
                  <c:v>44859</c:v>
                </c:pt>
                <c:pt idx="795">
                  <c:v>44866</c:v>
                </c:pt>
                <c:pt idx="796">
                  <c:v>44873</c:v>
                </c:pt>
                <c:pt idx="797">
                  <c:v>44880</c:v>
                </c:pt>
                <c:pt idx="798">
                  <c:v>44887</c:v>
                </c:pt>
                <c:pt idx="799">
                  <c:v>44894</c:v>
                </c:pt>
                <c:pt idx="800">
                  <c:v>44901</c:v>
                </c:pt>
                <c:pt idx="801">
                  <c:v>44908</c:v>
                </c:pt>
                <c:pt idx="802">
                  <c:v>44915</c:v>
                </c:pt>
                <c:pt idx="803">
                  <c:v>44922</c:v>
                </c:pt>
                <c:pt idx="804">
                  <c:v>44929</c:v>
                </c:pt>
                <c:pt idx="805">
                  <c:v>44936</c:v>
                </c:pt>
                <c:pt idx="806">
                  <c:v>44943</c:v>
                </c:pt>
                <c:pt idx="807">
                  <c:v>44950</c:v>
                </c:pt>
                <c:pt idx="808">
                  <c:v>44957</c:v>
                </c:pt>
                <c:pt idx="809">
                  <c:v>44964</c:v>
                </c:pt>
                <c:pt idx="810">
                  <c:v>44971</c:v>
                </c:pt>
                <c:pt idx="811">
                  <c:v>44978</c:v>
                </c:pt>
                <c:pt idx="812">
                  <c:v>44985</c:v>
                </c:pt>
                <c:pt idx="813">
                  <c:v>44992</c:v>
                </c:pt>
                <c:pt idx="814">
                  <c:v>44999</c:v>
                </c:pt>
                <c:pt idx="815">
                  <c:v>45006</c:v>
                </c:pt>
                <c:pt idx="816">
                  <c:v>45013</c:v>
                </c:pt>
                <c:pt idx="817">
                  <c:v>45020</c:v>
                </c:pt>
                <c:pt idx="818">
                  <c:v>45027</c:v>
                </c:pt>
                <c:pt idx="819">
                  <c:v>45034</c:v>
                </c:pt>
                <c:pt idx="820">
                  <c:v>45041</c:v>
                </c:pt>
                <c:pt idx="821">
                  <c:v>45048</c:v>
                </c:pt>
                <c:pt idx="822">
                  <c:v>45055</c:v>
                </c:pt>
                <c:pt idx="823">
                  <c:v>45062</c:v>
                </c:pt>
                <c:pt idx="824">
                  <c:v>45069</c:v>
                </c:pt>
                <c:pt idx="825">
                  <c:v>45076</c:v>
                </c:pt>
                <c:pt idx="826">
                  <c:v>45083</c:v>
                </c:pt>
                <c:pt idx="827">
                  <c:v>45090</c:v>
                </c:pt>
                <c:pt idx="828">
                  <c:v>45097</c:v>
                </c:pt>
                <c:pt idx="829">
                  <c:v>45104</c:v>
                </c:pt>
                <c:pt idx="830">
                  <c:v>45111</c:v>
                </c:pt>
                <c:pt idx="831">
                  <c:v>45118</c:v>
                </c:pt>
                <c:pt idx="832">
                  <c:v>45125</c:v>
                </c:pt>
                <c:pt idx="833">
                  <c:v>45132</c:v>
                </c:pt>
                <c:pt idx="834">
                  <c:v>45139</c:v>
                </c:pt>
                <c:pt idx="835">
                  <c:v>45146</c:v>
                </c:pt>
                <c:pt idx="836">
                  <c:v>45153</c:v>
                </c:pt>
                <c:pt idx="837">
                  <c:v>45160</c:v>
                </c:pt>
                <c:pt idx="838">
                  <c:v>45167</c:v>
                </c:pt>
                <c:pt idx="839">
                  <c:v>45174</c:v>
                </c:pt>
                <c:pt idx="840">
                  <c:v>45181</c:v>
                </c:pt>
                <c:pt idx="841">
                  <c:v>45188</c:v>
                </c:pt>
                <c:pt idx="842">
                  <c:v>45195</c:v>
                </c:pt>
                <c:pt idx="843">
                  <c:v>45202</c:v>
                </c:pt>
                <c:pt idx="844">
                  <c:v>45209</c:v>
                </c:pt>
                <c:pt idx="845">
                  <c:v>45216</c:v>
                </c:pt>
                <c:pt idx="846">
                  <c:v>45223</c:v>
                </c:pt>
                <c:pt idx="847">
                  <c:v>45230</c:v>
                </c:pt>
                <c:pt idx="848">
                  <c:v>45237</c:v>
                </c:pt>
                <c:pt idx="849">
                  <c:v>45244</c:v>
                </c:pt>
                <c:pt idx="850">
                  <c:v>45251</c:v>
                </c:pt>
                <c:pt idx="851">
                  <c:v>45258</c:v>
                </c:pt>
                <c:pt idx="852">
                  <c:v>45265</c:v>
                </c:pt>
                <c:pt idx="853">
                  <c:v>45272</c:v>
                </c:pt>
                <c:pt idx="854">
                  <c:v>45279</c:v>
                </c:pt>
                <c:pt idx="855">
                  <c:v>45287</c:v>
                </c:pt>
                <c:pt idx="856">
                  <c:v>45294</c:v>
                </c:pt>
                <c:pt idx="857">
                  <c:v>45301</c:v>
                </c:pt>
                <c:pt idx="858">
                  <c:v>45308</c:v>
                </c:pt>
                <c:pt idx="859">
                  <c:v>45315</c:v>
                </c:pt>
                <c:pt idx="860">
                  <c:v>45322</c:v>
                </c:pt>
                <c:pt idx="861">
                  <c:v>45329</c:v>
                </c:pt>
                <c:pt idx="862">
                  <c:v>45336</c:v>
                </c:pt>
                <c:pt idx="863">
                  <c:v>45343</c:v>
                </c:pt>
                <c:pt idx="864">
                  <c:v>45350</c:v>
                </c:pt>
                <c:pt idx="865">
                  <c:v>45357</c:v>
                </c:pt>
                <c:pt idx="866">
                  <c:v>45364</c:v>
                </c:pt>
                <c:pt idx="867">
                  <c:v>45371</c:v>
                </c:pt>
                <c:pt idx="868">
                  <c:v>45378</c:v>
                </c:pt>
                <c:pt idx="869">
                  <c:v>45385</c:v>
                </c:pt>
                <c:pt idx="870">
                  <c:v>45392</c:v>
                </c:pt>
                <c:pt idx="871">
                  <c:v>45399</c:v>
                </c:pt>
                <c:pt idx="872">
                  <c:v>45406</c:v>
                </c:pt>
                <c:pt idx="873">
                  <c:v>45414</c:v>
                </c:pt>
                <c:pt idx="874">
                  <c:v>45421</c:v>
                </c:pt>
                <c:pt idx="875">
                  <c:v>45428</c:v>
                </c:pt>
                <c:pt idx="876">
                  <c:v>45435</c:v>
                </c:pt>
                <c:pt idx="877">
                  <c:v>45442</c:v>
                </c:pt>
                <c:pt idx="878">
                  <c:v>45449</c:v>
                </c:pt>
                <c:pt idx="879">
                  <c:v>45456</c:v>
                </c:pt>
                <c:pt idx="880">
                  <c:v>45463</c:v>
                </c:pt>
                <c:pt idx="881">
                  <c:v>45470</c:v>
                </c:pt>
                <c:pt idx="882">
                  <c:v>45477</c:v>
                </c:pt>
                <c:pt idx="883">
                  <c:v>45484</c:v>
                </c:pt>
                <c:pt idx="884">
                  <c:v>45491</c:v>
                </c:pt>
                <c:pt idx="885">
                  <c:v>45498</c:v>
                </c:pt>
                <c:pt idx="886">
                  <c:v>45505</c:v>
                </c:pt>
                <c:pt idx="887">
                  <c:v>45512</c:v>
                </c:pt>
                <c:pt idx="888">
                  <c:v>45519</c:v>
                </c:pt>
                <c:pt idx="889">
                  <c:v>45526</c:v>
                </c:pt>
                <c:pt idx="890">
                  <c:v>45533</c:v>
                </c:pt>
                <c:pt idx="891">
                  <c:v>45540</c:v>
                </c:pt>
                <c:pt idx="892">
                  <c:v>45547</c:v>
                </c:pt>
                <c:pt idx="893">
                  <c:v>45554</c:v>
                </c:pt>
                <c:pt idx="894">
                  <c:v>45561</c:v>
                </c:pt>
                <c:pt idx="895">
                  <c:v>45568</c:v>
                </c:pt>
                <c:pt idx="896">
                  <c:v>45575</c:v>
                </c:pt>
                <c:pt idx="897">
                  <c:v>45582</c:v>
                </c:pt>
                <c:pt idx="898">
                  <c:v>45589</c:v>
                </c:pt>
                <c:pt idx="899">
                  <c:v>45596</c:v>
                </c:pt>
                <c:pt idx="900">
                  <c:v>45603</c:v>
                </c:pt>
                <c:pt idx="901">
                  <c:v>45610</c:v>
                </c:pt>
                <c:pt idx="902">
                  <c:v>45617</c:v>
                </c:pt>
                <c:pt idx="903">
                  <c:v>45624</c:v>
                </c:pt>
                <c:pt idx="904">
                  <c:v>45631</c:v>
                </c:pt>
                <c:pt idx="905">
                  <c:v>45638</c:v>
                </c:pt>
                <c:pt idx="906">
                  <c:v>45645</c:v>
                </c:pt>
                <c:pt idx="907">
                  <c:v>45653</c:v>
                </c:pt>
                <c:pt idx="908">
                  <c:v>45660</c:v>
                </c:pt>
                <c:pt idx="909">
                  <c:v>45667</c:v>
                </c:pt>
                <c:pt idx="910">
                  <c:v>45674</c:v>
                </c:pt>
                <c:pt idx="911">
                  <c:v>45681</c:v>
                </c:pt>
                <c:pt idx="912">
                  <c:v>45688</c:v>
                </c:pt>
                <c:pt idx="913">
                  <c:v>45695</c:v>
                </c:pt>
                <c:pt idx="914">
                  <c:v>45702</c:v>
                </c:pt>
                <c:pt idx="915">
                  <c:v>45709</c:v>
                </c:pt>
                <c:pt idx="916">
                  <c:v>45716</c:v>
                </c:pt>
                <c:pt idx="917">
                  <c:v>45723</c:v>
                </c:pt>
                <c:pt idx="918">
                  <c:v>45730</c:v>
                </c:pt>
                <c:pt idx="919">
                  <c:v>45737</c:v>
                </c:pt>
                <c:pt idx="920">
                  <c:v>45744</c:v>
                </c:pt>
                <c:pt idx="921">
                  <c:v>45751</c:v>
                </c:pt>
                <c:pt idx="922">
                  <c:v>45758</c:v>
                </c:pt>
                <c:pt idx="923">
                  <c:v>45769</c:v>
                </c:pt>
                <c:pt idx="924">
                  <c:v>45776</c:v>
                </c:pt>
                <c:pt idx="925">
                  <c:v>45783</c:v>
                </c:pt>
                <c:pt idx="926">
                  <c:v>45790</c:v>
                </c:pt>
                <c:pt idx="927">
                  <c:v>45797</c:v>
                </c:pt>
                <c:pt idx="928">
                  <c:v>45804</c:v>
                </c:pt>
                <c:pt idx="929">
                  <c:v>45811</c:v>
                </c:pt>
                <c:pt idx="930">
                  <c:v>45818</c:v>
                </c:pt>
                <c:pt idx="931">
                  <c:v>45825</c:v>
                </c:pt>
                <c:pt idx="932">
                  <c:v>45832</c:v>
                </c:pt>
                <c:pt idx="933">
                  <c:v>45839</c:v>
                </c:pt>
                <c:pt idx="934">
                  <c:v>45846</c:v>
                </c:pt>
                <c:pt idx="935">
                  <c:v>45853</c:v>
                </c:pt>
                <c:pt idx="936">
                  <c:v>45860</c:v>
                </c:pt>
                <c:pt idx="937">
                  <c:v>45867</c:v>
                </c:pt>
                <c:pt idx="938">
                  <c:v>45874</c:v>
                </c:pt>
                <c:pt idx="939">
                  <c:v>45881</c:v>
                </c:pt>
                <c:pt idx="940">
                  <c:v>45888</c:v>
                </c:pt>
                <c:pt idx="941">
                  <c:v>45895</c:v>
                </c:pt>
                <c:pt idx="942">
                  <c:v>45902</c:v>
                </c:pt>
                <c:pt idx="943">
                  <c:v>45909</c:v>
                </c:pt>
                <c:pt idx="944">
                  <c:v>45916</c:v>
                </c:pt>
                <c:pt idx="945">
                  <c:v>45923</c:v>
                </c:pt>
                <c:pt idx="946">
                  <c:v>45930</c:v>
                </c:pt>
                <c:pt idx="947">
                  <c:v>45937</c:v>
                </c:pt>
                <c:pt idx="948">
                  <c:v>45944</c:v>
                </c:pt>
                <c:pt idx="949">
                  <c:v>45951</c:v>
                </c:pt>
                <c:pt idx="950">
                  <c:v>45958</c:v>
                </c:pt>
                <c:pt idx="951">
                  <c:v>45965</c:v>
                </c:pt>
                <c:pt idx="952">
                  <c:v>45972</c:v>
                </c:pt>
                <c:pt idx="953">
                  <c:v>45979</c:v>
                </c:pt>
                <c:pt idx="954">
                  <c:v>45986</c:v>
                </c:pt>
                <c:pt idx="955">
                  <c:v>45993</c:v>
                </c:pt>
                <c:pt idx="956">
                  <c:v>46000</c:v>
                </c:pt>
                <c:pt idx="957">
                  <c:v>46007</c:v>
                </c:pt>
                <c:pt idx="958">
                  <c:v>46014</c:v>
                </c:pt>
                <c:pt idx="959">
                  <c:v>46021</c:v>
                </c:pt>
                <c:pt idx="960">
                  <c:v>46028</c:v>
                </c:pt>
                <c:pt idx="961">
                  <c:v>46035</c:v>
                </c:pt>
                <c:pt idx="962">
                  <c:v>46042</c:v>
                </c:pt>
                <c:pt idx="963">
                  <c:v>46049</c:v>
                </c:pt>
                <c:pt idx="964">
                  <c:v>46056</c:v>
                </c:pt>
                <c:pt idx="965">
                  <c:v>46063</c:v>
                </c:pt>
                <c:pt idx="966">
                  <c:v>46070</c:v>
                </c:pt>
                <c:pt idx="967">
                  <c:v>46077</c:v>
                </c:pt>
                <c:pt idx="968">
                  <c:v>46084</c:v>
                </c:pt>
                <c:pt idx="969">
                  <c:v>46091</c:v>
                </c:pt>
                <c:pt idx="970">
                  <c:v>46098</c:v>
                </c:pt>
                <c:pt idx="971">
                  <c:v>46105</c:v>
                </c:pt>
                <c:pt idx="972">
                  <c:v>46112</c:v>
                </c:pt>
                <c:pt idx="973">
                  <c:v>46119</c:v>
                </c:pt>
                <c:pt idx="974">
                  <c:v>46126</c:v>
                </c:pt>
                <c:pt idx="975">
                  <c:v>46133</c:v>
                </c:pt>
                <c:pt idx="976">
                  <c:v>46140</c:v>
                </c:pt>
                <c:pt idx="977">
                  <c:v>46147</c:v>
                </c:pt>
                <c:pt idx="978">
                  <c:v>46154</c:v>
                </c:pt>
                <c:pt idx="979">
                  <c:v>46161</c:v>
                </c:pt>
                <c:pt idx="980">
                  <c:v>46168</c:v>
                </c:pt>
                <c:pt idx="981">
                  <c:v>46175</c:v>
                </c:pt>
                <c:pt idx="982">
                  <c:v>46182</c:v>
                </c:pt>
                <c:pt idx="983">
                  <c:v>46189</c:v>
                </c:pt>
                <c:pt idx="984">
                  <c:v>46196</c:v>
                </c:pt>
                <c:pt idx="985">
                  <c:v>46203</c:v>
                </c:pt>
                <c:pt idx="986">
                  <c:v>46210</c:v>
                </c:pt>
                <c:pt idx="987">
                  <c:v>46217</c:v>
                </c:pt>
                <c:pt idx="988">
                  <c:v>46224</c:v>
                </c:pt>
                <c:pt idx="989">
                  <c:v>46231</c:v>
                </c:pt>
                <c:pt idx="990">
                  <c:v>46238</c:v>
                </c:pt>
                <c:pt idx="991">
                  <c:v>46245</c:v>
                </c:pt>
                <c:pt idx="992">
                  <c:v>46252</c:v>
                </c:pt>
                <c:pt idx="993">
                  <c:v>46259</c:v>
                </c:pt>
                <c:pt idx="994">
                  <c:v>46266</c:v>
                </c:pt>
                <c:pt idx="995">
                  <c:v>46273</c:v>
                </c:pt>
                <c:pt idx="996">
                  <c:v>46280</c:v>
                </c:pt>
                <c:pt idx="997">
                  <c:v>46287</c:v>
                </c:pt>
                <c:pt idx="998">
                  <c:v>46294</c:v>
                </c:pt>
                <c:pt idx="999">
                  <c:v>46301</c:v>
                </c:pt>
                <c:pt idx="1000">
                  <c:v>46308</c:v>
                </c:pt>
                <c:pt idx="1001">
                  <c:v>46315</c:v>
                </c:pt>
                <c:pt idx="1002">
                  <c:v>46322</c:v>
                </c:pt>
                <c:pt idx="1003">
                  <c:v>46329</c:v>
                </c:pt>
                <c:pt idx="1004">
                  <c:v>46336</c:v>
                </c:pt>
                <c:pt idx="1005">
                  <c:v>46343</c:v>
                </c:pt>
                <c:pt idx="1006">
                  <c:v>46350</c:v>
                </c:pt>
                <c:pt idx="1007">
                  <c:v>46357</c:v>
                </c:pt>
                <c:pt idx="1008">
                  <c:v>46364</c:v>
                </c:pt>
                <c:pt idx="1009">
                  <c:v>46371</c:v>
                </c:pt>
                <c:pt idx="1010">
                  <c:v>46378</c:v>
                </c:pt>
                <c:pt idx="1011">
                  <c:v>46385</c:v>
                </c:pt>
                <c:pt idx="1012">
                  <c:v>46392</c:v>
                </c:pt>
                <c:pt idx="1013">
                  <c:v>46399</c:v>
                </c:pt>
                <c:pt idx="1014">
                  <c:v>46406</c:v>
                </c:pt>
                <c:pt idx="1015">
                  <c:v>46413</c:v>
                </c:pt>
                <c:pt idx="1016">
                  <c:v>46420</c:v>
                </c:pt>
                <c:pt idx="1017">
                  <c:v>46427</c:v>
                </c:pt>
                <c:pt idx="1018">
                  <c:v>46434</c:v>
                </c:pt>
                <c:pt idx="1019">
                  <c:v>46441</c:v>
                </c:pt>
                <c:pt idx="1020">
                  <c:v>46448</c:v>
                </c:pt>
                <c:pt idx="1021">
                  <c:v>46455</c:v>
                </c:pt>
                <c:pt idx="1022">
                  <c:v>46462</c:v>
                </c:pt>
                <c:pt idx="1023">
                  <c:v>46469</c:v>
                </c:pt>
                <c:pt idx="1024">
                  <c:v>46476</c:v>
                </c:pt>
                <c:pt idx="1025">
                  <c:v>46483</c:v>
                </c:pt>
                <c:pt idx="1026">
                  <c:v>46490</c:v>
                </c:pt>
                <c:pt idx="1027">
                  <c:v>46497</c:v>
                </c:pt>
                <c:pt idx="1028">
                  <c:v>46504</c:v>
                </c:pt>
                <c:pt idx="1029">
                  <c:v>46511</c:v>
                </c:pt>
                <c:pt idx="1030">
                  <c:v>46518</c:v>
                </c:pt>
                <c:pt idx="1031">
                  <c:v>46525</c:v>
                </c:pt>
                <c:pt idx="1032">
                  <c:v>46532</c:v>
                </c:pt>
                <c:pt idx="1033">
                  <c:v>46539</c:v>
                </c:pt>
                <c:pt idx="1034">
                  <c:v>46546</c:v>
                </c:pt>
                <c:pt idx="1035">
                  <c:v>46553</c:v>
                </c:pt>
                <c:pt idx="1036">
                  <c:v>46560</c:v>
                </c:pt>
                <c:pt idx="1037">
                  <c:v>46567</c:v>
                </c:pt>
                <c:pt idx="1038">
                  <c:v>46574</c:v>
                </c:pt>
                <c:pt idx="1039">
                  <c:v>46581</c:v>
                </c:pt>
                <c:pt idx="1040">
                  <c:v>46588</c:v>
                </c:pt>
                <c:pt idx="1041">
                  <c:v>46595</c:v>
                </c:pt>
                <c:pt idx="1042">
                  <c:v>46602</c:v>
                </c:pt>
                <c:pt idx="1043">
                  <c:v>46609</c:v>
                </c:pt>
                <c:pt idx="1044">
                  <c:v>46616</c:v>
                </c:pt>
                <c:pt idx="1045">
                  <c:v>46623</c:v>
                </c:pt>
                <c:pt idx="1046">
                  <c:v>46630</c:v>
                </c:pt>
                <c:pt idx="1047">
                  <c:v>46637</c:v>
                </c:pt>
                <c:pt idx="1048">
                  <c:v>46644</c:v>
                </c:pt>
                <c:pt idx="1049">
                  <c:v>46651</c:v>
                </c:pt>
                <c:pt idx="1050">
                  <c:v>46658</c:v>
                </c:pt>
                <c:pt idx="1051">
                  <c:v>46665</c:v>
                </c:pt>
                <c:pt idx="1052">
                  <c:v>46672</c:v>
                </c:pt>
                <c:pt idx="1053">
                  <c:v>46679</c:v>
                </c:pt>
                <c:pt idx="1054">
                  <c:v>46686</c:v>
                </c:pt>
                <c:pt idx="1055">
                  <c:v>46693</c:v>
                </c:pt>
                <c:pt idx="1056">
                  <c:v>46700</c:v>
                </c:pt>
                <c:pt idx="1057">
                  <c:v>46707</c:v>
                </c:pt>
                <c:pt idx="1058">
                  <c:v>46714</c:v>
                </c:pt>
                <c:pt idx="1059">
                  <c:v>46721</c:v>
                </c:pt>
                <c:pt idx="1060">
                  <c:v>46728</c:v>
                </c:pt>
                <c:pt idx="1061">
                  <c:v>46735</c:v>
                </c:pt>
                <c:pt idx="1062">
                  <c:v>46742</c:v>
                </c:pt>
                <c:pt idx="1063">
                  <c:v>46749</c:v>
                </c:pt>
                <c:pt idx="1064">
                  <c:v>46756</c:v>
                </c:pt>
                <c:pt idx="1065">
                  <c:v>46763</c:v>
                </c:pt>
                <c:pt idx="1066">
                  <c:v>46770</c:v>
                </c:pt>
                <c:pt idx="1067">
                  <c:v>46777</c:v>
                </c:pt>
                <c:pt idx="1068">
                  <c:v>46784</c:v>
                </c:pt>
                <c:pt idx="1069">
                  <c:v>46791</c:v>
                </c:pt>
                <c:pt idx="1070">
                  <c:v>46798</c:v>
                </c:pt>
                <c:pt idx="1071">
                  <c:v>46805</c:v>
                </c:pt>
                <c:pt idx="1072">
                  <c:v>46812</c:v>
                </c:pt>
                <c:pt idx="1073">
                  <c:v>46819</c:v>
                </c:pt>
                <c:pt idx="1074">
                  <c:v>46826</c:v>
                </c:pt>
                <c:pt idx="1075">
                  <c:v>46833</c:v>
                </c:pt>
                <c:pt idx="1076">
                  <c:v>46840</c:v>
                </c:pt>
                <c:pt idx="1077">
                  <c:v>46847</c:v>
                </c:pt>
                <c:pt idx="1078">
                  <c:v>46854</c:v>
                </c:pt>
                <c:pt idx="1079">
                  <c:v>46861</c:v>
                </c:pt>
                <c:pt idx="1080">
                  <c:v>46868</c:v>
                </c:pt>
                <c:pt idx="1081">
                  <c:v>46875</c:v>
                </c:pt>
                <c:pt idx="1082">
                  <c:v>46882</c:v>
                </c:pt>
                <c:pt idx="1083">
                  <c:v>46889</c:v>
                </c:pt>
                <c:pt idx="1084">
                  <c:v>46896</c:v>
                </c:pt>
                <c:pt idx="1085">
                  <c:v>46903</c:v>
                </c:pt>
                <c:pt idx="1086">
                  <c:v>46910</c:v>
                </c:pt>
                <c:pt idx="1087">
                  <c:v>46917</c:v>
                </c:pt>
                <c:pt idx="1088">
                  <c:v>46924</c:v>
                </c:pt>
                <c:pt idx="1089">
                  <c:v>46931</c:v>
                </c:pt>
                <c:pt idx="1090">
                  <c:v>46938</c:v>
                </c:pt>
                <c:pt idx="1091">
                  <c:v>46945</c:v>
                </c:pt>
                <c:pt idx="1092">
                  <c:v>46952</c:v>
                </c:pt>
                <c:pt idx="1093">
                  <c:v>46959</c:v>
                </c:pt>
                <c:pt idx="1094">
                  <c:v>46966</c:v>
                </c:pt>
                <c:pt idx="1095">
                  <c:v>46973</c:v>
                </c:pt>
                <c:pt idx="1096">
                  <c:v>46980</c:v>
                </c:pt>
                <c:pt idx="1097">
                  <c:v>46987</c:v>
                </c:pt>
                <c:pt idx="1098">
                  <c:v>46994</c:v>
                </c:pt>
                <c:pt idx="1099">
                  <c:v>47001</c:v>
                </c:pt>
                <c:pt idx="1100">
                  <c:v>47008</c:v>
                </c:pt>
                <c:pt idx="1101">
                  <c:v>47015</c:v>
                </c:pt>
                <c:pt idx="1102">
                  <c:v>47022</c:v>
                </c:pt>
                <c:pt idx="1103">
                  <c:v>47029</c:v>
                </c:pt>
                <c:pt idx="1104">
                  <c:v>47036</c:v>
                </c:pt>
                <c:pt idx="1105">
                  <c:v>47043</c:v>
                </c:pt>
                <c:pt idx="1106">
                  <c:v>47050</c:v>
                </c:pt>
                <c:pt idx="1107">
                  <c:v>47057</c:v>
                </c:pt>
                <c:pt idx="1108">
                  <c:v>47064</c:v>
                </c:pt>
                <c:pt idx="1109">
                  <c:v>47071</c:v>
                </c:pt>
                <c:pt idx="1110">
                  <c:v>47078</c:v>
                </c:pt>
                <c:pt idx="1111">
                  <c:v>47085</c:v>
                </c:pt>
                <c:pt idx="1112">
                  <c:v>47092</c:v>
                </c:pt>
                <c:pt idx="1113">
                  <c:v>47099</c:v>
                </c:pt>
                <c:pt idx="1114">
                  <c:v>47106</c:v>
                </c:pt>
                <c:pt idx="1115">
                  <c:v>47114</c:v>
                </c:pt>
                <c:pt idx="1116">
                  <c:v>47121</c:v>
                </c:pt>
                <c:pt idx="1117">
                  <c:v>47128</c:v>
                </c:pt>
                <c:pt idx="1118">
                  <c:v>47135</c:v>
                </c:pt>
                <c:pt idx="1119">
                  <c:v>47142</c:v>
                </c:pt>
                <c:pt idx="1120">
                  <c:v>47149</c:v>
                </c:pt>
                <c:pt idx="1121">
                  <c:v>47156</c:v>
                </c:pt>
                <c:pt idx="1122">
                  <c:v>47163</c:v>
                </c:pt>
                <c:pt idx="1123">
                  <c:v>47170</c:v>
                </c:pt>
                <c:pt idx="1124">
                  <c:v>47177</c:v>
                </c:pt>
                <c:pt idx="1125">
                  <c:v>47184</c:v>
                </c:pt>
                <c:pt idx="1126">
                  <c:v>47191</c:v>
                </c:pt>
                <c:pt idx="1127">
                  <c:v>47198</c:v>
                </c:pt>
                <c:pt idx="1128">
                  <c:v>47205</c:v>
                </c:pt>
                <c:pt idx="1129">
                  <c:v>47212</c:v>
                </c:pt>
                <c:pt idx="1130">
                  <c:v>47219</c:v>
                </c:pt>
                <c:pt idx="1131">
                  <c:v>47226</c:v>
                </c:pt>
                <c:pt idx="1132">
                  <c:v>47233</c:v>
                </c:pt>
                <c:pt idx="1133">
                  <c:v>47240</c:v>
                </c:pt>
                <c:pt idx="1134">
                  <c:v>47247</c:v>
                </c:pt>
                <c:pt idx="1135">
                  <c:v>47254</c:v>
                </c:pt>
                <c:pt idx="1136">
                  <c:v>47261</c:v>
                </c:pt>
                <c:pt idx="1137">
                  <c:v>47268</c:v>
                </c:pt>
                <c:pt idx="1138">
                  <c:v>47275</c:v>
                </c:pt>
                <c:pt idx="1139">
                  <c:v>47282</c:v>
                </c:pt>
                <c:pt idx="1140">
                  <c:v>47289</c:v>
                </c:pt>
                <c:pt idx="1141">
                  <c:v>47296</c:v>
                </c:pt>
                <c:pt idx="1142">
                  <c:v>47303</c:v>
                </c:pt>
                <c:pt idx="1143">
                  <c:v>47310</c:v>
                </c:pt>
                <c:pt idx="1144">
                  <c:v>47317</c:v>
                </c:pt>
                <c:pt idx="1145">
                  <c:v>47324</c:v>
                </c:pt>
                <c:pt idx="1146">
                  <c:v>47331</c:v>
                </c:pt>
                <c:pt idx="1147">
                  <c:v>47338</c:v>
                </c:pt>
                <c:pt idx="1148">
                  <c:v>47345</c:v>
                </c:pt>
                <c:pt idx="1149">
                  <c:v>47352</c:v>
                </c:pt>
                <c:pt idx="1150">
                  <c:v>47359</c:v>
                </c:pt>
                <c:pt idx="1151">
                  <c:v>47366</c:v>
                </c:pt>
                <c:pt idx="1152">
                  <c:v>47373</c:v>
                </c:pt>
                <c:pt idx="1153">
                  <c:v>47380</c:v>
                </c:pt>
                <c:pt idx="1154">
                  <c:v>47387</c:v>
                </c:pt>
                <c:pt idx="1155">
                  <c:v>47394</c:v>
                </c:pt>
                <c:pt idx="1156">
                  <c:v>47401</c:v>
                </c:pt>
                <c:pt idx="1157">
                  <c:v>47408</c:v>
                </c:pt>
                <c:pt idx="1158">
                  <c:v>47415</c:v>
                </c:pt>
                <c:pt idx="1159">
                  <c:v>47422</c:v>
                </c:pt>
                <c:pt idx="1160">
                  <c:v>47429</c:v>
                </c:pt>
                <c:pt idx="1161">
                  <c:v>47436</c:v>
                </c:pt>
                <c:pt idx="1162">
                  <c:v>47443</c:v>
                </c:pt>
                <c:pt idx="1163">
                  <c:v>47450</c:v>
                </c:pt>
                <c:pt idx="1164">
                  <c:v>47457</c:v>
                </c:pt>
                <c:pt idx="1165">
                  <c:v>47464</c:v>
                </c:pt>
                <c:pt idx="1166">
                  <c:v>47471</c:v>
                </c:pt>
                <c:pt idx="1167">
                  <c:v>47479</c:v>
                </c:pt>
                <c:pt idx="1168">
                  <c:v>47486</c:v>
                </c:pt>
                <c:pt idx="1169">
                  <c:v>47493</c:v>
                </c:pt>
                <c:pt idx="1170">
                  <c:v>47500</c:v>
                </c:pt>
                <c:pt idx="1171">
                  <c:v>47507</c:v>
                </c:pt>
                <c:pt idx="1172">
                  <c:v>47514</c:v>
                </c:pt>
                <c:pt idx="1173">
                  <c:v>47521</c:v>
                </c:pt>
                <c:pt idx="1174">
                  <c:v>47528</c:v>
                </c:pt>
                <c:pt idx="1175">
                  <c:v>47535</c:v>
                </c:pt>
                <c:pt idx="1176">
                  <c:v>47542</c:v>
                </c:pt>
                <c:pt idx="1177">
                  <c:v>47549</c:v>
                </c:pt>
                <c:pt idx="1178">
                  <c:v>47556</c:v>
                </c:pt>
                <c:pt idx="1179">
                  <c:v>47563</c:v>
                </c:pt>
                <c:pt idx="1180">
                  <c:v>47570</c:v>
                </c:pt>
                <c:pt idx="1181">
                  <c:v>47577</c:v>
                </c:pt>
                <c:pt idx="1182">
                  <c:v>47584</c:v>
                </c:pt>
                <c:pt idx="1183">
                  <c:v>47591</c:v>
                </c:pt>
                <c:pt idx="1184">
                  <c:v>47598</c:v>
                </c:pt>
                <c:pt idx="1185">
                  <c:v>47605</c:v>
                </c:pt>
                <c:pt idx="1186">
                  <c:v>47612</c:v>
                </c:pt>
                <c:pt idx="1187">
                  <c:v>47619</c:v>
                </c:pt>
                <c:pt idx="1188">
                  <c:v>47626</c:v>
                </c:pt>
                <c:pt idx="1189">
                  <c:v>47633</c:v>
                </c:pt>
                <c:pt idx="1190">
                  <c:v>47640</c:v>
                </c:pt>
                <c:pt idx="1191">
                  <c:v>47647</c:v>
                </c:pt>
                <c:pt idx="1192">
                  <c:v>47654</c:v>
                </c:pt>
                <c:pt idx="1193">
                  <c:v>47661</c:v>
                </c:pt>
                <c:pt idx="1194">
                  <c:v>47668</c:v>
                </c:pt>
                <c:pt idx="1195">
                  <c:v>47675</c:v>
                </c:pt>
                <c:pt idx="1196">
                  <c:v>47682</c:v>
                </c:pt>
                <c:pt idx="1197">
                  <c:v>47689</c:v>
                </c:pt>
                <c:pt idx="1198">
                  <c:v>47696</c:v>
                </c:pt>
                <c:pt idx="1199">
                  <c:v>47703</c:v>
                </c:pt>
                <c:pt idx="1200">
                  <c:v>47710</c:v>
                </c:pt>
                <c:pt idx="1201">
                  <c:v>47717</c:v>
                </c:pt>
                <c:pt idx="1202">
                  <c:v>47724</c:v>
                </c:pt>
                <c:pt idx="1203">
                  <c:v>47731</c:v>
                </c:pt>
                <c:pt idx="1204">
                  <c:v>47738</c:v>
                </c:pt>
                <c:pt idx="1205">
                  <c:v>47745</c:v>
                </c:pt>
                <c:pt idx="1206">
                  <c:v>47752</c:v>
                </c:pt>
                <c:pt idx="1207">
                  <c:v>47759</c:v>
                </c:pt>
                <c:pt idx="1208">
                  <c:v>47766</c:v>
                </c:pt>
                <c:pt idx="1209">
                  <c:v>47773</c:v>
                </c:pt>
                <c:pt idx="1210">
                  <c:v>47780</c:v>
                </c:pt>
                <c:pt idx="1211">
                  <c:v>47787</c:v>
                </c:pt>
                <c:pt idx="1212">
                  <c:v>47794</c:v>
                </c:pt>
                <c:pt idx="1213">
                  <c:v>47801</c:v>
                </c:pt>
                <c:pt idx="1214">
                  <c:v>47808</c:v>
                </c:pt>
                <c:pt idx="1215">
                  <c:v>47815</c:v>
                </c:pt>
                <c:pt idx="1216">
                  <c:v>47822</c:v>
                </c:pt>
                <c:pt idx="1217">
                  <c:v>47829</c:v>
                </c:pt>
                <c:pt idx="1218">
                  <c:v>47836</c:v>
                </c:pt>
                <c:pt idx="1219">
                  <c:v>47844</c:v>
                </c:pt>
                <c:pt idx="1220">
                  <c:v>47851</c:v>
                </c:pt>
                <c:pt idx="1221">
                  <c:v>47858</c:v>
                </c:pt>
                <c:pt idx="1222">
                  <c:v>47865</c:v>
                </c:pt>
                <c:pt idx="1223">
                  <c:v>47872</c:v>
                </c:pt>
                <c:pt idx="1224">
                  <c:v>47879</c:v>
                </c:pt>
                <c:pt idx="1225">
                  <c:v>47886</c:v>
                </c:pt>
                <c:pt idx="1226">
                  <c:v>47893</c:v>
                </c:pt>
                <c:pt idx="1227">
                  <c:v>47900</c:v>
                </c:pt>
                <c:pt idx="1228">
                  <c:v>47907</c:v>
                </c:pt>
                <c:pt idx="1229">
                  <c:v>47914</c:v>
                </c:pt>
                <c:pt idx="1230">
                  <c:v>47921</c:v>
                </c:pt>
                <c:pt idx="1231">
                  <c:v>47928</c:v>
                </c:pt>
                <c:pt idx="1232">
                  <c:v>47935</c:v>
                </c:pt>
                <c:pt idx="1233">
                  <c:v>47942</c:v>
                </c:pt>
                <c:pt idx="1234">
                  <c:v>47953</c:v>
                </c:pt>
                <c:pt idx="1235">
                  <c:v>47960</c:v>
                </c:pt>
                <c:pt idx="1236">
                  <c:v>47967</c:v>
                </c:pt>
                <c:pt idx="1237">
                  <c:v>47974</c:v>
                </c:pt>
                <c:pt idx="1238">
                  <c:v>47981</c:v>
                </c:pt>
                <c:pt idx="1239">
                  <c:v>47988</c:v>
                </c:pt>
                <c:pt idx="1240">
                  <c:v>47995</c:v>
                </c:pt>
                <c:pt idx="1241">
                  <c:v>48002</c:v>
                </c:pt>
                <c:pt idx="1242">
                  <c:v>48009</c:v>
                </c:pt>
                <c:pt idx="1243">
                  <c:v>48016</c:v>
                </c:pt>
                <c:pt idx="1244">
                  <c:v>48023</c:v>
                </c:pt>
                <c:pt idx="1245">
                  <c:v>48030</c:v>
                </c:pt>
                <c:pt idx="1246">
                  <c:v>48037</c:v>
                </c:pt>
                <c:pt idx="1247">
                  <c:v>48044</c:v>
                </c:pt>
                <c:pt idx="1248">
                  <c:v>48051</c:v>
                </c:pt>
                <c:pt idx="1249">
                  <c:v>48058</c:v>
                </c:pt>
                <c:pt idx="1250">
                  <c:v>48065</c:v>
                </c:pt>
                <c:pt idx="1251">
                  <c:v>48072</c:v>
                </c:pt>
                <c:pt idx="1252">
                  <c:v>48079</c:v>
                </c:pt>
                <c:pt idx="1253">
                  <c:v>48086</c:v>
                </c:pt>
                <c:pt idx="1254">
                  <c:v>48093</c:v>
                </c:pt>
                <c:pt idx="1255">
                  <c:v>48100</c:v>
                </c:pt>
                <c:pt idx="1256">
                  <c:v>48107</c:v>
                </c:pt>
                <c:pt idx="1257">
                  <c:v>48114</c:v>
                </c:pt>
                <c:pt idx="1258">
                  <c:v>48121</c:v>
                </c:pt>
                <c:pt idx="1259">
                  <c:v>48128</c:v>
                </c:pt>
                <c:pt idx="1260">
                  <c:v>48135</c:v>
                </c:pt>
                <c:pt idx="1261">
                  <c:v>48142</c:v>
                </c:pt>
                <c:pt idx="1262">
                  <c:v>48149</c:v>
                </c:pt>
                <c:pt idx="1263">
                  <c:v>48156</c:v>
                </c:pt>
                <c:pt idx="1264">
                  <c:v>48163</c:v>
                </c:pt>
                <c:pt idx="1265">
                  <c:v>48170</c:v>
                </c:pt>
                <c:pt idx="1266">
                  <c:v>48177</c:v>
                </c:pt>
                <c:pt idx="1267">
                  <c:v>48184</c:v>
                </c:pt>
                <c:pt idx="1268">
                  <c:v>48191</c:v>
                </c:pt>
                <c:pt idx="1269">
                  <c:v>48198</c:v>
                </c:pt>
                <c:pt idx="1270">
                  <c:v>48205</c:v>
                </c:pt>
                <c:pt idx="1271">
                  <c:v>48212</c:v>
                </c:pt>
                <c:pt idx="1272">
                  <c:v>48219</c:v>
                </c:pt>
                <c:pt idx="1273">
                  <c:v>48226</c:v>
                </c:pt>
                <c:pt idx="1274">
                  <c:v>48233</c:v>
                </c:pt>
                <c:pt idx="1275">
                  <c:v>48240</c:v>
                </c:pt>
                <c:pt idx="1276">
                  <c:v>48247</c:v>
                </c:pt>
                <c:pt idx="1277">
                  <c:v>48254</c:v>
                </c:pt>
                <c:pt idx="1278">
                  <c:v>48261</c:v>
                </c:pt>
                <c:pt idx="1279">
                  <c:v>48268</c:v>
                </c:pt>
                <c:pt idx="1280">
                  <c:v>48275</c:v>
                </c:pt>
                <c:pt idx="1281">
                  <c:v>48282</c:v>
                </c:pt>
                <c:pt idx="1282">
                  <c:v>48289</c:v>
                </c:pt>
                <c:pt idx="1283">
                  <c:v>48296</c:v>
                </c:pt>
                <c:pt idx="1284">
                  <c:v>48303</c:v>
                </c:pt>
                <c:pt idx="1285">
                  <c:v>48310</c:v>
                </c:pt>
                <c:pt idx="1286">
                  <c:v>48317</c:v>
                </c:pt>
                <c:pt idx="1287">
                  <c:v>48324</c:v>
                </c:pt>
                <c:pt idx="1288">
                  <c:v>48331</c:v>
                </c:pt>
                <c:pt idx="1289">
                  <c:v>48338</c:v>
                </c:pt>
                <c:pt idx="1290">
                  <c:v>48345</c:v>
                </c:pt>
                <c:pt idx="1291">
                  <c:v>48352</c:v>
                </c:pt>
                <c:pt idx="1292">
                  <c:v>48359</c:v>
                </c:pt>
                <c:pt idx="1293">
                  <c:v>48366</c:v>
                </c:pt>
                <c:pt idx="1294">
                  <c:v>48373</c:v>
                </c:pt>
                <c:pt idx="1295">
                  <c:v>48380</c:v>
                </c:pt>
                <c:pt idx="1296">
                  <c:v>48387</c:v>
                </c:pt>
                <c:pt idx="1297">
                  <c:v>48394</c:v>
                </c:pt>
                <c:pt idx="1298">
                  <c:v>48401</c:v>
                </c:pt>
                <c:pt idx="1299">
                  <c:v>48408</c:v>
                </c:pt>
                <c:pt idx="1300">
                  <c:v>48415</c:v>
                </c:pt>
                <c:pt idx="1301">
                  <c:v>48422</c:v>
                </c:pt>
                <c:pt idx="1302">
                  <c:v>48429</c:v>
                </c:pt>
                <c:pt idx="1303">
                  <c:v>48436</c:v>
                </c:pt>
                <c:pt idx="1304">
                  <c:v>48443</c:v>
                </c:pt>
                <c:pt idx="1305">
                  <c:v>48450</c:v>
                </c:pt>
                <c:pt idx="1306">
                  <c:v>48457</c:v>
                </c:pt>
                <c:pt idx="1307">
                  <c:v>48464</c:v>
                </c:pt>
                <c:pt idx="1308">
                  <c:v>48471</c:v>
                </c:pt>
                <c:pt idx="1309">
                  <c:v>48478</c:v>
                </c:pt>
                <c:pt idx="1310">
                  <c:v>48485</c:v>
                </c:pt>
                <c:pt idx="1311">
                  <c:v>48492</c:v>
                </c:pt>
                <c:pt idx="1312">
                  <c:v>48499</c:v>
                </c:pt>
                <c:pt idx="1313">
                  <c:v>48506</c:v>
                </c:pt>
                <c:pt idx="1314">
                  <c:v>48513</c:v>
                </c:pt>
                <c:pt idx="1315">
                  <c:v>48520</c:v>
                </c:pt>
                <c:pt idx="1316">
                  <c:v>48527</c:v>
                </c:pt>
                <c:pt idx="1317">
                  <c:v>48534</c:v>
                </c:pt>
                <c:pt idx="1318">
                  <c:v>48541</c:v>
                </c:pt>
                <c:pt idx="1319">
                  <c:v>48548</c:v>
                </c:pt>
                <c:pt idx="1320">
                  <c:v>48555</c:v>
                </c:pt>
                <c:pt idx="1321">
                  <c:v>48562</c:v>
                </c:pt>
                <c:pt idx="1322">
                  <c:v>48569</c:v>
                </c:pt>
                <c:pt idx="1323">
                  <c:v>48576</c:v>
                </c:pt>
                <c:pt idx="1324">
                  <c:v>48583</c:v>
                </c:pt>
                <c:pt idx="1325">
                  <c:v>48590</c:v>
                </c:pt>
                <c:pt idx="1326">
                  <c:v>48597</c:v>
                </c:pt>
                <c:pt idx="1327">
                  <c:v>48604</c:v>
                </c:pt>
                <c:pt idx="1328">
                  <c:v>48611</c:v>
                </c:pt>
                <c:pt idx="1329">
                  <c:v>48618</c:v>
                </c:pt>
                <c:pt idx="1330">
                  <c:v>48625</c:v>
                </c:pt>
                <c:pt idx="1331">
                  <c:v>48632</c:v>
                </c:pt>
                <c:pt idx="1332">
                  <c:v>48639</c:v>
                </c:pt>
                <c:pt idx="1333">
                  <c:v>48646</c:v>
                </c:pt>
                <c:pt idx="1334">
                  <c:v>48653</c:v>
                </c:pt>
                <c:pt idx="1335">
                  <c:v>48660</c:v>
                </c:pt>
                <c:pt idx="1336">
                  <c:v>48667</c:v>
                </c:pt>
                <c:pt idx="1337">
                  <c:v>48674</c:v>
                </c:pt>
                <c:pt idx="1338">
                  <c:v>48681</c:v>
                </c:pt>
                <c:pt idx="1339">
                  <c:v>48688</c:v>
                </c:pt>
                <c:pt idx="1340">
                  <c:v>48695</c:v>
                </c:pt>
                <c:pt idx="1341">
                  <c:v>48702</c:v>
                </c:pt>
                <c:pt idx="1342">
                  <c:v>48709</c:v>
                </c:pt>
                <c:pt idx="1343">
                  <c:v>48716</c:v>
                </c:pt>
                <c:pt idx="1344">
                  <c:v>48723</c:v>
                </c:pt>
                <c:pt idx="1345">
                  <c:v>48730</c:v>
                </c:pt>
                <c:pt idx="1346">
                  <c:v>48737</c:v>
                </c:pt>
                <c:pt idx="1347">
                  <c:v>48744</c:v>
                </c:pt>
                <c:pt idx="1348">
                  <c:v>48751</c:v>
                </c:pt>
                <c:pt idx="1349">
                  <c:v>48758</c:v>
                </c:pt>
                <c:pt idx="1350">
                  <c:v>48765</c:v>
                </c:pt>
                <c:pt idx="1351">
                  <c:v>48772</c:v>
                </c:pt>
                <c:pt idx="1352">
                  <c:v>48779</c:v>
                </c:pt>
                <c:pt idx="1353">
                  <c:v>48786</c:v>
                </c:pt>
                <c:pt idx="1354">
                  <c:v>48793</c:v>
                </c:pt>
                <c:pt idx="1355">
                  <c:v>48800</c:v>
                </c:pt>
                <c:pt idx="1356">
                  <c:v>48807</c:v>
                </c:pt>
                <c:pt idx="1357">
                  <c:v>48814</c:v>
                </c:pt>
                <c:pt idx="1358">
                  <c:v>48821</c:v>
                </c:pt>
                <c:pt idx="1359">
                  <c:v>48828</c:v>
                </c:pt>
                <c:pt idx="1360">
                  <c:v>48835</c:v>
                </c:pt>
                <c:pt idx="1361">
                  <c:v>48842</c:v>
                </c:pt>
                <c:pt idx="1362">
                  <c:v>48849</c:v>
                </c:pt>
                <c:pt idx="1363">
                  <c:v>48856</c:v>
                </c:pt>
                <c:pt idx="1364">
                  <c:v>48863</c:v>
                </c:pt>
                <c:pt idx="1365">
                  <c:v>48870</c:v>
                </c:pt>
                <c:pt idx="1366">
                  <c:v>48877</c:v>
                </c:pt>
                <c:pt idx="1367">
                  <c:v>48884</c:v>
                </c:pt>
                <c:pt idx="1368">
                  <c:v>48891</c:v>
                </c:pt>
                <c:pt idx="1369">
                  <c:v>48898</c:v>
                </c:pt>
                <c:pt idx="1370">
                  <c:v>48905</c:v>
                </c:pt>
                <c:pt idx="1371">
                  <c:v>48912</c:v>
                </c:pt>
                <c:pt idx="1372">
                  <c:v>48919</c:v>
                </c:pt>
                <c:pt idx="1373">
                  <c:v>48926</c:v>
                </c:pt>
                <c:pt idx="1374">
                  <c:v>48933</c:v>
                </c:pt>
                <c:pt idx="1375">
                  <c:v>48940</c:v>
                </c:pt>
                <c:pt idx="1376">
                  <c:v>48947</c:v>
                </c:pt>
                <c:pt idx="1377">
                  <c:v>48954</c:v>
                </c:pt>
                <c:pt idx="1378">
                  <c:v>48961</c:v>
                </c:pt>
                <c:pt idx="1379">
                  <c:v>48968</c:v>
                </c:pt>
                <c:pt idx="1380">
                  <c:v>48975</c:v>
                </c:pt>
                <c:pt idx="1381">
                  <c:v>48982</c:v>
                </c:pt>
                <c:pt idx="1382">
                  <c:v>48989</c:v>
                </c:pt>
                <c:pt idx="1383">
                  <c:v>48996</c:v>
                </c:pt>
                <c:pt idx="1384">
                  <c:v>49003</c:v>
                </c:pt>
                <c:pt idx="1385">
                  <c:v>49010</c:v>
                </c:pt>
                <c:pt idx="1386">
                  <c:v>49017</c:v>
                </c:pt>
                <c:pt idx="1387">
                  <c:v>49024</c:v>
                </c:pt>
                <c:pt idx="1388">
                  <c:v>49031</c:v>
                </c:pt>
                <c:pt idx="1389">
                  <c:v>49038</c:v>
                </c:pt>
                <c:pt idx="1390">
                  <c:v>49045</c:v>
                </c:pt>
                <c:pt idx="1391">
                  <c:v>49052</c:v>
                </c:pt>
                <c:pt idx="1392">
                  <c:v>49059</c:v>
                </c:pt>
                <c:pt idx="1393">
                  <c:v>49066</c:v>
                </c:pt>
                <c:pt idx="1394">
                  <c:v>49073</c:v>
                </c:pt>
                <c:pt idx="1395">
                  <c:v>49080</c:v>
                </c:pt>
                <c:pt idx="1396">
                  <c:v>49087</c:v>
                </c:pt>
                <c:pt idx="1397">
                  <c:v>49094</c:v>
                </c:pt>
                <c:pt idx="1398">
                  <c:v>49101</c:v>
                </c:pt>
                <c:pt idx="1399">
                  <c:v>49108</c:v>
                </c:pt>
                <c:pt idx="1400">
                  <c:v>49115</c:v>
                </c:pt>
                <c:pt idx="1401">
                  <c:v>49122</c:v>
                </c:pt>
                <c:pt idx="1402">
                  <c:v>49129</c:v>
                </c:pt>
                <c:pt idx="1403">
                  <c:v>49136</c:v>
                </c:pt>
                <c:pt idx="1404">
                  <c:v>49143</c:v>
                </c:pt>
                <c:pt idx="1405">
                  <c:v>49150</c:v>
                </c:pt>
                <c:pt idx="1406">
                  <c:v>49157</c:v>
                </c:pt>
                <c:pt idx="1407">
                  <c:v>49164</c:v>
                </c:pt>
                <c:pt idx="1408">
                  <c:v>49171</c:v>
                </c:pt>
                <c:pt idx="1409">
                  <c:v>49178</c:v>
                </c:pt>
                <c:pt idx="1410">
                  <c:v>49185</c:v>
                </c:pt>
                <c:pt idx="1411">
                  <c:v>49192</c:v>
                </c:pt>
                <c:pt idx="1412">
                  <c:v>49199</c:v>
                </c:pt>
                <c:pt idx="1413">
                  <c:v>49206</c:v>
                </c:pt>
                <c:pt idx="1414">
                  <c:v>49213</c:v>
                </c:pt>
                <c:pt idx="1415">
                  <c:v>49220</c:v>
                </c:pt>
                <c:pt idx="1416">
                  <c:v>49227</c:v>
                </c:pt>
                <c:pt idx="1417">
                  <c:v>49234</c:v>
                </c:pt>
                <c:pt idx="1418">
                  <c:v>49241</c:v>
                </c:pt>
                <c:pt idx="1419">
                  <c:v>49248</c:v>
                </c:pt>
                <c:pt idx="1420">
                  <c:v>49255</c:v>
                </c:pt>
                <c:pt idx="1421">
                  <c:v>49262</c:v>
                </c:pt>
                <c:pt idx="1422">
                  <c:v>49269</c:v>
                </c:pt>
                <c:pt idx="1423">
                  <c:v>49276</c:v>
                </c:pt>
                <c:pt idx="1424">
                  <c:v>49283</c:v>
                </c:pt>
                <c:pt idx="1425">
                  <c:v>49290</c:v>
                </c:pt>
                <c:pt idx="1426">
                  <c:v>49297</c:v>
                </c:pt>
                <c:pt idx="1427">
                  <c:v>49305</c:v>
                </c:pt>
                <c:pt idx="1428">
                  <c:v>49312</c:v>
                </c:pt>
                <c:pt idx="1429">
                  <c:v>49319</c:v>
                </c:pt>
                <c:pt idx="1430">
                  <c:v>49326</c:v>
                </c:pt>
                <c:pt idx="1431">
                  <c:v>49333</c:v>
                </c:pt>
                <c:pt idx="1432">
                  <c:v>49340</c:v>
                </c:pt>
                <c:pt idx="1433">
                  <c:v>49347</c:v>
                </c:pt>
                <c:pt idx="1434">
                  <c:v>49354</c:v>
                </c:pt>
                <c:pt idx="1435">
                  <c:v>49361</c:v>
                </c:pt>
                <c:pt idx="1436">
                  <c:v>49368</c:v>
                </c:pt>
                <c:pt idx="1437">
                  <c:v>49375</c:v>
                </c:pt>
                <c:pt idx="1438">
                  <c:v>49382</c:v>
                </c:pt>
                <c:pt idx="1439">
                  <c:v>49389</c:v>
                </c:pt>
                <c:pt idx="1440">
                  <c:v>49396</c:v>
                </c:pt>
                <c:pt idx="1441">
                  <c:v>49403</c:v>
                </c:pt>
                <c:pt idx="1442">
                  <c:v>49410</c:v>
                </c:pt>
                <c:pt idx="1443">
                  <c:v>49417</c:v>
                </c:pt>
                <c:pt idx="1444">
                  <c:v>49424</c:v>
                </c:pt>
                <c:pt idx="1445">
                  <c:v>49431</c:v>
                </c:pt>
                <c:pt idx="1446">
                  <c:v>49438</c:v>
                </c:pt>
                <c:pt idx="1447">
                  <c:v>49445</c:v>
                </c:pt>
                <c:pt idx="1448">
                  <c:v>49452</c:v>
                </c:pt>
                <c:pt idx="1449">
                  <c:v>49459</c:v>
                </c:pt>
                <c:pt idx="1450">
                  <c:v>49466</c:v>
                </c:pt>
                <c:pt idx="1451">
                  <c:v>49473</c:v>
                </c:pt>
                <c:pt idx="1452">
                  <c:v>49480</c:v>
                </c:pt>
                <c:pt idx="1453">
                  <c:v>49487</c:v>
                </c:pt>
                <c:pt idx="1454">
                  <c:v>49494</c:v>
                </c:pt>
                <c:pt idx="1455">
                  <c:v>49501</c:v>
                </c:pt>
                <c:pt idx="1456">
                  <c:v>49508</c:v>
                </c:pt>
                <c:pt idx="1457">
                  <c:v>49515</c:v>
                </c:pt>
                <c:pt idx="1458">
                  <c:v>49522</c:v>
                </c:pt>
                <c:pt idx="1459">
                  <c:v>49529</c:v>
                </c:pt>
                <c:pt idx="1460">
                  <c:v>49536</c:v>
                </c:pt>
                <c:pt idx="1461">
                  <c:v>49543</c:v>
                </c:pt>
                <c:pt idx="1462">
                  <c:v>49550</c:v>
                </c:pt>
                <c:pt idx="1463">
                  <c:v>49557</c:v>
                </c:pt>
                <c:pt idx="1464">
                  <c:v>49564</c:v>
                </c:pt>
                <c:pt idx="1465">
                  <c:v>49571</c:v>
                </c:pt>
                <c:pt idx="1466">
                  <c:v>49578</c:v>
                </c:pt>
                <c:pt idx="1467">
                  <c:v>49585</c:v>
                </c:pt>
                <c:pt idx="1468">
                  <c:v>49592</c:v>
                </c:pt>
                <c:pt idx="1469">
                  <c:v>49599</c:v>
                </c:pt>
                <c:pt idx="1470">
                  <c:v>49606</c:v>
                </c:pt>
                <c:pt idx="1471">
                  <c:v>49613</c:v>
                </c:pt>
                <c:pt idx="1472">
                  <c:v>49620</c:v>
                </c:pt>
                <c:pt idx="1473">
                  <c:v>49627</c:v>
                </c:pt>
                <c:pt idx="1474">
                  <c:v>49634</c:v>
                </c:pt>
                <c:pt idx="1475">
                  <c:v>49641</c:v>
                </c:pt>
                <c:pt idx="1476">
                  <c:v>49648</c:v>
                </c:pt>
                <c:pt idx="1477">
                  <c:v>49655</c:v>
                </c:pt>
                <c:pt idx="1478">
                  <c:v>49662</c:v>
                </c:pt>
                <c:pt idx="1479">
                  <c:v>49670</c:v>
                </c:pt>
                <c:pt idx="1480">
                  <c:v>49677</c:v>
                </c:pt>
                <c:pt idx="1481">
                  <c:v>49684</c:v>
                </c:pt>
                <c:pt idx="1482">
                  <c:v>49691</c:v>
                </c:pt>
                <c:pt idx="1483">
                  <c:v>49698</c:v>
                </c:pt>
                <c:pt idx="1484">
                  <c:v>49705</c:v>
                </c:pt>
                <c:pt idx="1485">
                  <c:v>49712</c:v>
                </c:pt>
                <c:pt idx="1486">
                  <c:v>49719</c:v>
                </c:pt>
                <c:pt idx="1487">
                  <c:v>49726</c:v>
                </c:pt>
                <c:pt idx="1488">
                  <c:v>49733</c:v>
                </c:pt>
                <c:pt idx="1489">
                  <c:v>49740</c:v>
                </c:pt>
                <c:pt idx="1490">
                  <c:v>49747</c:v>
                </c:pt>
                <c:pt idx="1491">
                  <c:v>49754</c:v>
                </c:pt>
                <c:pt idx="1492">
                  <c:v>49761</c:v>
                </c:pt>
                <c:pt idx="1493">
                  <c:v>49768</c:v>
                </c:pt>
                <c:pt idx="1494">
                  <c:v>49775</c:v>
                </c:pt>
                <c:pt idx="1495">
                  <c:v>49782</c:v>
                </c:pt>
                <c:pt idx="1496">
                  <c:v>49789</c:v>
                </c:pt>
                <c:pt idx="1497">
                  <c:v>49797</c:v>
                </c:pt>
                <c:pt idx="1498">
                  <c:v>49804</c:v>
                </c:pt>
                <c:pt idx="1499">
                  <c:v>49811</c:v>
                </c:pt>
                <c:pt idx="1500">
                  <c:v>49818</c:v>
                </c:pt>
                <c:pt idx="1501">
                  <c:v>49825</c:v>
                </c:pt>
                <c:pt idx="1502">
                  <c:v>49832</c:v>
                </c:pt>
                <c:pt idx="1503">
                  <c:v>49839</c:v>
                </c:pt>
                <c:pt idx="1504">
                  <c:v>49846</c:v>
                </c:pt>
                <c:pt idx="1505">
                  <c:v>49853</c:v>
                </c:pt>
                <c:pt idx="1506">
                  <c:v>49860</c:v>
                </c:pt>
                <c:pt idx="1507">
                  <c:v>49867</c:v>
                </c:pt>
                <c:pt idx="1508">
                  <c:v>49874</c:v>
                </c:pt>
                <c:pt idx="1509">
                  <c:v>49881</c:v>
                </c:pt>
                <c:pt idx="1510">
                  <c:v>49888</c:v>
                </c:pt>
                <c:pt idx="1511">
                  <c:v>49895</c:v>
                </c:pt>
                <c:pt idx="1512">
                  <c:v>49902</c:v>
                </c:pt>
                <c:pt idx="1513">
                  <c:v>49909</c:v>
                </c:pt>
                <c:pt idx="1514">
                  <c:v>49916</c:v>
                </c:pt>
                <c:pt idx="1515">
                  <c:v>49923</c:v>
                </c:pt>
                <c:pt idx="1516">
                  <c:v>49930</c:v>
                </c:pt>
                <c:pt idx="1517">
                  <c:v>49937</c:v>
                </c:pt>
                <c:pt idx="1518">
                  <c:v>49944</c:v>
                </c:pt>
                <c:pt idx="1519">
                  <c:v>49951</c:v>
                </c:pt>
                <c:pt idx="1520">
                  <c:v>49958</c:v>
                </c:pt>
                <c:pt idx="1521">
                  <c:v>49965</c:v>
                </c:pt>
                <c:pt idx="1522">
                  <c:v>49972</c:v>
                </c:pt>
                <c:pt idx="1523">
                  <c:v>49979</c:v>
                </c:pt>
                <c:pt idx="1524">
                  <c:v>49986</c:v>
                </c:pt>
                <c:pt idx="1525">
                  <c:v>49993</c:v>
                </c:pt>
                <c:pt idx="1526">
                  <c:v>50000</c:v>
                </c:pt>
                <c:pt idx="1527">
                  <c:v>50007</c:v>
                </c:pt>
                <c:pt idx="1528">
                  <c:v>50014</c:v>
                </c:pt>
                <c:pt idx="1529">
                  <c:v>50021</c:v>
                </c:pt>
                <c:pt idx="1530">
                  <c:v>50028</c:v>
                </c:pt>
                <c:pt idx="1531">
                  <c:v>50038</c:v>
                </c:pt>
                <c:pt idx="1532">
                  <c:v>50045</c:v>
                </c:pt>
                <c:pt idx="1533">
                  <c:v>50052</c:v>
                </c:pt>
                <c:pt idx="1534">
                  <c:v>50059</c:v>
                </c:pt>
                <c:pt idx="1535">
                  <c:v>50066</c:v>
                </c:pt>
                <c:pt idx="1536">
                  <c:v>50073</c:v>
                </c:pt>
                <c:pt idx="1537">
                  <c:v>50080</c:v>
                </c:pt>
                <c:pt idx="1538">
                  <c:v>50087</c:v>
                </c:pt>
                <c:pt idx="1539">
                  <c:v>50094</c:v>
                </c:pt>
                <c:pt idx="1540">
                  <c:v>50101</c:v>
                </c:pt>
                <c:pt idx="1541">
                  <c:v>50108</c:v>
                </c:pt>
                <c:pt idx="1542">
                  <c:v>50115</c:v>
                </c:pt>
                <c:pt idx="1543">
                  <c:v>50122</c:v>
                </c:pt>
                <c:pt idx="1544">
                  <c:v>50129</c:v>
                </c:pt>
                <c:pt idx="1545">
                  <c:v>50137</c:v>
                </c:pt>
                <c:pt idx="1546">
                  <c:v>50144</c:v>
                </c:pt>
                <c:pt idx="1547">
                  <c:v>50151</c:v>
                </c:pt>
                <c:pt idx="1548">
                  <c:v>50158</c:v>
                </c:pt>
                <c:pt idx="1549">
                  <c:v>50165</c:v>
                </c:pt>
                <c:pt idx="1550">
                  <c:v>50172</c:v>
                </c:pt>
                <c:pt idx="1551">
                  <c:v>50179</c:v>
                </c:pt>
                <c:pt idx="1552">
                  <c:v>50186</c:v>
                </c:pt>
                <c:pt idx="1553">
                  <c:v>50193</c:v>
                </c:pt>
                <c:pt idx="1554">
                  <c:v>50200</c:v>
                </c:pt>
                <c:pt idx="1555">
                  <c:v>50207</c:v>
                </c:pt>
                <c:pt idx="1556">
                  <c:v>50214</c:v>
                </c:pt>
                <c:pt idx="1557">
                  <c:v>50221</c:v>
                </c:pt>
                <c:pt idx="1558">
                  <c:v>50228</c:v>
                </c:pt>
                <c:pt idx="1559">
                  <c:v>50235</c:v>
                </c:pt>
                <c:pt idx="1560">
                  <c:v>50242</c:v>
                </c:pt>
                <c:pt idx="1561">
                  <c:v>50249</c:v>
                </c:pt>
                <c:pt idx="1562">
                  <c:v>50256</c:v>
                </c:pt>
                <c:pt idx="1563">
                  <c:v>50263</c:v>
                </c:pt>
                <c:pt idx="1564">
                  <c:v>50270</c:v>
                </c:pt>
                <c:pt idx="1565">
                  <c:v>50277</c:v>
                </c:pt>
                <c:pt idx="1566">
                  <c:v>50284</c:v>
                </c:pt>
                <c:pt idx="1567">
                  <c:v>50291</c:v>
                </c:pt>
                <c:pt idx="1568">
                  <c:v>50298</c:v>
                </c:pt>
                <c:pt idx="1569">
                  <c:v>50305</c:v>
                </c:pt>
                <c:pt idx="1570">
                  <c:v>50312</c:v>
                </c:pt>
                <c:pt idx="1571">
                  <c:v>50319</c:v>
                </c:pt>
                <c:pt idx="1572">
                  <c:v>50326</c:v>
                </c:pt>
                <c:pt idx="1573">
                  <c:v>50333</c:v>
                </c:pt>
                <c:pt idx="1574">
                  <c:v>50340</c:v>
                </c:pt>
                <c:pt idx="1575">
                  <c:v>50347</c:v>
                </c:pt>
                <c:pt idx="1576">
                  <c:v>50354</c:v>
                </c:pt>
                <c:pt idx="1577">
                  <c:v>50361</c:v>
                </c:pt>
                <c:pt idx="1578">
                  <c:v>50368</c:v>
                </c:pt>
                <c:pt idx="1579">
                  <c:v>50375</c:v>
                </c:pt>
                <c:pt idx="1580">
                  <c:v>50382</c:v>
                </c:pt>
                <c:pt idx="1581">
                  <c:v>50389</c:v>
                </c:pt>
                <c:pt idx="1582">
                  <c:v>50396</c:v>
                </c:pt>
                <c:pt idx="1583">
                  <c:v>50403</c:v>
                </c:pt>
                <c:pt idx="1584">
                  <c:v>50410</c:v>
                </c:pt>
                <c:pt idx="1585">
                  <c:v>50417</c:v>
                </c:pt>
                <c:pt idx="1586">
                  <c:v>50424</c:v>
                </c:pt>
                <c:pt idx="1587">
                  <c:v>50431</c:v>
                </c:pt>
                <c:pt idx="1588">
                  <c:v>50438</c:v>
                </c:pt>
                <c:pt idx="1589">
                  <c:v>50445</c:v>
                </c:pt>
                <c:pt idx="1590">
                  <c:v>50452</c:v>
                </c:pt>
                <c:pt idx="1591">
                  <c:v>50459</c:v>
                </c:pt>
                <c:pt idx="1592">
                  <c:v>50466</c:v>
                </c:pt>
                <c:pt idx="1593">
                  <c:v>50473</c:v>
                </c:pt>
                <c:pt idx="1594">
                  <c:v>50480</c:v>
                </c:pt>
                <c:pt idx="1595">
                  <c:v>50487</c:v>
                </c:pt>
                <c:pt idx="1596">
                  <c:v>50494</c:v>
                </c:pt>
                <c:pt idx="1597">
                  <c:v>50501</c:v>
                </c:pt>
                <c:pt idx="1598">
                  <c:v>50508</c:v>
                </c:pt>
                <c:pt idx="1599">
                  <c:v>50515</c:v>
                </c:pt>
                <c:pt idx="1600">
                  <c:v>50522</c:v>
                </c:pt>
                <c:pt idx="1601">
                  <c:v>50529</c:v>
                </c:pt>
                <c:pt idx="1602">
                  <c:v>50536</c:v>
                </c:pt>
                <c:pt idx="1603">
                  <c:v>50543</c:v>
                </c:pt>
                <c:pt idx="1604">
                  <c:v>50550</c:v>
                </c:pt>
                <c:pt idx="1605">
                  <c:v>50557</c:v>
                </c:pt>
                <c:pt idx="1606">
                  <c:v>50564</c:v>
                </c:pt>
                <c:pt idx="1607">
                  <c:v>50571</c:v>
                </c:pt>
                <c:pt idx="1608">
                  <c:v>50578</c:v>
                </c:pt>
                <c:pt idx="1609">
                  <c:v>50585</c:v>
                </c:pt>
                <c:pt idx="1610">
                  <c:v>50592</c:v>
                </c:pt>
                <c:pt idx="1611">
                  <c:v>50599</c:v>
                </c:pt>
                <c:pt idx="1612">
                  <c:v>50606</c:v>
                </c:pt>
                <c:pt idx="1613">
                  <c:v>50613</c:v>
                </c:pt>
                <c:pt idx="1614">
                  <c:v>50620</c:v>
                </c:pt>
                <c:pt idx="1615">
                  <c:v>50627</c:v>
                </c:pt>
                <c:pt idx="1616">
                  <c:v>50634</c:v>
                </c:pt>
                <c:pt idx="1617">
                  <c:v>50641</c:v>
                </c:pt>
                <c:pt idx="1618">
                  <c:v>50648</c:v>
                </c:pt>
                <c:pt idx="1619">
                  <c:v>50655</c:v>
                </c:pt>
                <c:pt idx="1620">
                  <c:v>50662</c:v>
                </c:pt>
                <c:pt idx="1621">
                  <c:v>50669</c:v>
                </c:pt>
                <c:pt idx="1622">
                  <c:v>50676</c:v>
                </c:pt>
                <c:pt idx="1623">
                  <c:v>50683</c:v>
                </c:pt>
                <c:pt idx="1624">
                  <c:v>50690</c:v>
                </c:pt>
                <c:pt idx="1625">
                  <c:v>50697</c:v>
                </c:pt>
                <c:pt idx="1626">
                  <c:v>50704</c:v>
                </c:pt>
                <c:pt idx="1627">
                  <c:v>50711</c:v>
                </c:pt>
                <c:pt idx="1628">
                  <c:v>50718</c:v>
                </c:pt>
                <c:pt idx="1629">
                  <c:v>50725</c:v>
                </c:pt>
                <c:pt idx="1630">
                  <c:v>50732</c:v>
                </c:pt>
                <c:pt idx="1631">
                  <c:v>50739</c:v>
                </c:pt>
                <c:pt idx="1632">
                  <c:v>50746</c:v>
                </c:pt>
                <c:pt idx="1633">
                  <c:v>50753</c:v>
                </c:pt>
                <c:pt idx="1634">
                  <c:v>50760</c:v>
                </c:pt>
                <c:pt idx="1635">
                  <c:v>50767</c:v>
                </c:pt>
                <c:pt idx="1636">
                  <c:v>50774</c:v>
                </c:pt>
                <c:pt idx="1637">
                  <c:v>50781</c:v>
                </c:pt>
                <c:pt idx="1638">
                  <c:v>50788</c:v>
                </c:pt>
                <c:pt idx="1639">
                  <c:v>50795</c:v>
                </c:pt>
                <c:pt idx="1640">
                  <c:v>50802</c:v>
                </c:pt>
                <c:pt idx="1641">
                  <c:v>50809</c:v>
                </c:pt>
                <c:pt idx="1642">
                  <c:v>50816</c:v>
                </c:pt>
                <c:pt idx="1643">
                  <c:v>50823</c:v>
                </c:pt>
                <c:pt idx="1644">
                  <c:v>50830</c:v>
                </c:pt>
                <c:pt idx="1645">
                  <c:v>50837</c:v>
                </c:pt>
                <c:pt idx="1646">
                  <c:v>50844</c:v>
                </c:pt>
                <c:pt idx="1647">
                  <c:v>50851</c:v>
                </c:pt>
                <c:pt idx="1648">
                  <c:v>50858</c:v>
                </c:pt>
                <c:pt idx="1649">
                  <c:v>50865</c:v>
                </c:pt>
                <c:pt idx="1650">
                  <c:v>50872</c:v>
                </c:pt>
                <c:pt idx="1651">
                  <c:v>50879</c:v>
                </c:pt>
                <c:pt idx="1652">
                  <c:v>50886</c:v>
                </c:pt>
                <c:pt idx="1653">
                  <c:v>50893</c:v>
                </c:pt>
                <c:pt idx="1654">
                  <c:v>50900</c:v>
                </c:pt>
                <c:pt idx="1655">
                  <c:v>50907</c:v>
                </c:pt>
                <c:pt idx="1656">
                  <c:v>50914</c:v>
                </c:pt>
                <c:pt idx="1657">
                  <c:v>50921</c:v>
                </c:pt>
                <c:pt idx="1658">
                  <c:v>50928</c:v>
                </c:pt>
                <c:pt idx="1659">
                  <c:v>50935</c:v>
                </c:pt>
                <c:pt idx="1660">
                  <c:v>50942</c:v>
                </c:pt>
                <c:pt idx="1661">
                  <c:v>50949</c:v>
                </c:pt>
                <c:pt idx="1662">
                  <c:v>50956</c:v>
                </c:pt>
                <c:pt idx="1663">
                  <c:v>50963</c:v>
                </c:pt>
                <c:pt idx="1664">
                  <c:v>50970</c:v>
                </c:pt>
                <c:pt idx="1665">
                  <c:v>50977</c:v>
                </c:pt>
                <c:pt idx="1666">
                  <c:v>50984</c:v>
                </c:pt>
                <c:pt idx="1667">
                  <c:v>50991</c:v>
                </c:pt>
                <c:pt idx="1668">
                  <c:v>50998</c:v>
                </c:pt>
                <c:pt idx="1669">
                  <c:v>51005</c:v>
                </c:pt>
                <c:pt idx="1670">
                  <c:v>51012</c:v>
                </c:pt>
                <c:pt idx="1671">
                  <c:v>51019</c:v>
                </c:pt>
                <c:pt idx="1672">
                  <c:v>51026</c:v>
                </c:pt>
                <c:pt idx="1673">
                  <c:v>51033</c:v>
                </c:pt>
                <c:pt idx="1674">
                  <c:v>51040</c:v>
                </c:pt>
                <c:pt idx="1675">
                  <c:v>51047</c:v>
                </c:pt>
                <c:pt idx="1676">
                  <c:v>51054</c:v>
                </c:pt>
                <c:pt idx="1677">
                  <c:v>51061</c:v>
                </c:pt>
                <c:pt idx="1678">
                  <c:v>51068</c:v>
                </c:pt>
                <c:pt idx="1679">
                  <c:v>51075</c:v>
                </c:pt>
                <c:pt idx="1680">
                  <c:v>51082</c:v>
                </c:pt>
                <c:pt idx="1681">
                  <c:v>51089</c:v>
                </c:pt>
                <c:pt idx="1682">
                  <c:v>51096</c:v>
                </c:pt>
                <c:pt idx="1683">
                  <c:v>51103</c:v>
                </c:pt>
                <c:pt idx="1684">
                  <c:v>51110</c:v>
                </c:pt>
                <c:pt idx="1685">
                  <c:v>51117</c:v>
                </c:pt>
                <c:pt idx="1686">
                  <c:v>51124</c:v>
                </c:pt>
                <c:pt idx="1687">
                  <c:v>51131</c:v>
                </c:pt>
                <c:pt idx="1688">
                  <c:v>51138</c:v>
                </c:pt>
                <c:pt idx="1689">
                  <c:v>51145</c:v>
                </c:pt>
                <c:pt idx="1690">
                  <c:v>51152</c:v>
                </c:pt>
                <c:pt idx="1691">
                  <c:v>51159</c:v>
                </c:pt>
                <c:pt idx="1692">
                  <c:v>51166</c:v>
                </c:pt>
                <c:pt idx="1693">
                  <c:v>51173</c:v>
                </c:pt>
                <c:pt idx="1694">
                  <c:v>51180</c:v>
                </c:pt>
                <c:pt idx="1695">
                  <c:v>51187</c:v>
                </c:pt>
                <c:pt idx="1696">
                  <c:v>51194</c:v>
                </c:pt>
                <c:pt idx="1697">
                  <c:v>51201</c:v>
                </c:pt>
                <c:pt idx="1698">
                  <c:v>51208</c:v>
                </c:pt>
                <c:pt idx="1699">
                  <c:v>51215</c:v>
                </c:pt>
                <c:pt idx="1700">
                  <c:v>51222</c:v>
                </c:pt>
                <c:pt idx="1701">
                  <c:v>51229</c:v>
                </c:pt>
                <c:pt idx="1702">
                  <c:v>51236</c:v>
                </c:pt>
                <c:pt idx="1703">
                  <c:v>51243</c:v>
                </c:pt>
                <c:pt idx="1704">
                  <c:v>51250</c:v>
                </c:pt>
                <c:pt idx="1705">
                  <c:v>51258</c:v>
                </c:pt>
                <c:pt idx="1706">
                  <c:v>51265</c:v>
                </c:pt>
                <c:pt idx="1707">
                  <c:v>51272</c:v>
                </c:pt>
                <c:pt idx="1708">
                  <c:v>51279</c:v>
                </c:pt>
                <c:pt idx="1709">
                  <c:v>51286</c:v>
                </c:pt>
                <c:pt idx="1710">
                  <c:v>51293</c:v>
                </c:pt>
                <c:pt idx="1711">
                  <c:v>51300</c:v>
                </c:pt>
                <c:pt idx="1712">
                  <c:v>51307</c:v>
                </c:pt>
                <c:pt idx="1713">
                  <c:v>51314</c:v>
                </c:pt>
                <c:pt idx="1714">
                  <c:v>51321</c:v>
                </c:pt>
                <c:pt idx="1715">
                  <c:v>51328</c:v>
                </c:pt>
                <c:pt idx="1716">
                  <c:v>51335</c:v>
                </c:pt>
                <c:pt idx="1717">
                  <c:v>51342</c:v>
                </c:pt>
                <c:pt idx="1718">
                  <c:v>51349</c:v>
                </c:pt>
                <c:pt idx="1719">
                  <c:v>51356</c:v>
                </c:pt>
                <c:pt idx="1720">
                  <c:v>51363</c:v>
                </c:pt>
                <c:pt idx="1721">
                  <c:v>51370</c:v>
                </c:pt>
                <c:pt idx="1722">
                  <c:v>51377</c:v>
                </c:pt>
                <c:pt idx="1723">
                  <c:v>51384</c:v>
                </c:pt>
                <c:pt idx="1724">
                  <c:v>51391</c:v>
                </c:pt>
                <c:pt idx="1725">
                  <c:v>51398</c:v>
                </c:pt>
                <c:pt idx="1726">
                  <c:v>51405</c:v>
                </c:pt>
                <c:pt idx="1727">
                  <c:v>51412</c:v>
                </c:pt>
                <c:pt idx="1728">
                  <c:v>51419</c:v>
                </c:pt>
                <c:pt idx="1729">
                  <c:v>51426</c:v>
                </c:pt>
                <c:pt idx="1730">
                  <c:v>51433</c:v>
                </c:pt>
                <c:pt idx="1731">
                  <c:v>51440</c:v>
                </c:pt>
                <c:pt idx="1732">
                  <c:v>51447</c:v>
                </c:pt>
                <c:pt idx="1733">
                  <c:v>51454</c:v>
                </c:pt>
                <c:pt idx="1734">
                  <c:v>51461</c:v>
                </c:pt>
                <c:pt idx="1735">
                  <c:v>51468</c:v>
                </c:pt>
                <c:pt idx="1736">
                  <c:v>51475</c:v>
                </c:pt>
                <c:pt idx="1737">
                  <c:v>51482</c:v>
                </c:pt>
                <c:pt idx="1738">
                  <c:v>51489</c:v>
                </c:pt>
                <c:pt idx="1739">
                  <c:v>51497</c:v>
                </c:pt>
                <c:pt idx="1740">
                  <c:v>51504</c:v>
                </c:pt>
                <c:pt idx="1741">
                  <c:v>51511</c:v>
                </c:pt>
                <c:pt idx="1742">
                  <c:v>51518</c:v>
                </c:pt>
                <c:pt idx="1743">
                  <c:v>51525</c:v>
                </c:pt>
                <c:pt idx="1744">
                  <c:v>51532</c:v>
                </c:pt>
                <c:pt idx="1745">
                  <c:v>51539</c:v>
                </c:pt>
                <c:pt idx="1746">
                  <c:v>51546</c:v>
                </c:pt>
                <c:pt idx="1747">
                  <c:v>51553</c:v>
                </c:pt>
                <c:pt idx="1748">
                  <c:v>51560</c:v>
                </c:pt>
                <c:pt idx="1749">
                  <c:v>51567</c:v>
                </c:pt>
                <c:pt idx="1750">
                  <c:v>51574</c:v>
                </c:pt>
                <c:pt idx="1751">
                  <c:v>51581</c:v>
                </c:pt>
                <c:pt idx="1752">
                  <c:v>51588</c:v>
                </c:pt>
                <c:pt idx="1753">
                  <c:v>51595</c:v>
                </c:pt>
                <c:pt idx="1754">
                  <c:v>51602</c:v>
                </c:pt>
                <c:pt idx="1755">
                  <c:v>51609</c:v>
                </c:pt>
                <c:pt idx="1756">
                  <c:v>51616</c:v>
                </c:pt>
                <c:pt idx="1757">
                  <c:v>51623</c:v>
                </c:pt>
                <c:pt idx="1758">
                  <c:v>51630</c:v>
                </c:pt>
                <c:pt idx="1759">
                  <c:v>51637</c:v>
                </c:pt>
                <c:pt idx="1760">
                  <c:v>51644</c:v>
                </c:pt>
                <c:pt idx="1761">
                  <c:v>51651</c:v>
                </c:pt>
                <c:pt idx="1762">
                  <c:v>51658</c:v>
                </c:pt>
                <c:pt idx="1763">
                  <c:v>51665</c:v>
                </c:pt>
                <c:pt idx="1764">
                  <c:v>51672</c:v>
                </c:pt>
                <c:pt idx="1765">
                  <c:v>51679</c:v>
                </c:pt>
                <c:pt idx="1766">
                  <c:v>51686</c:v>
                </c:pt>
                <c:pt idx="1767">
                  <c:v>51693</c:v>
                </c:pt>
                <c:pt idx="1768">
                  <c:v>51700</c:v>
                </c:pt>
                <c:pt idx="1769">
                  <c:v>51707</c:v>
                </c:pt>
                <c:pt idx="1770">
                  <c:v>51714</c:v>
                </c:pt>
                <c:pt idx="1771">
                  <c:v>51721</c:v>
                </c:pt>
                <c:pt idx="1772">
                  <c:v>51728</c:v>
                </c:pt>
                <c:pt idx="1773">
                  <c:v>51735</c:v>
                </c:pt>
                <c:pt idx="1774">
                  <c:v>51742</c:v>
                </c:pt>
                <c:pt idx="1775">
                  <c:v>51749</c:v>
                </c:pt>
                <c:pt idx="1776">
                  <c:v>51756</c:v>
                </c:pt>
                <c:pt idx="1777">
                  <c:v>51763</c:v>
                </c:pt>
                <c:pt idx="1778">
                  <c:v>51770</c:v>
                </c:pt>
                <c:pt idx="1779">
                  <c:v>51777</c:v>
                </c:pt>
                <c:pt idx="1780">
                  <c:v>51784</c:v>
                </c:pt>
                <c:pt idx="1781">
                  <c:v>51791</c:v>
                </c:pt>
                <c:pt idx="1782">
                  <c:v>51798</c:v>
                </c:pt>
                <c:pt idx="1783">
                  <c:v>51805</c:v>
                </c:pt>
                <c:pt idx="1784">
                  <c:v>51812</c:v>
                </c:pt>
                <c:pt idx="1785">
                  <c:v>51819</c:v>
                </c:pt>
                <c:pt idx="1786">
                  <c:v>51826</c:v>
                </c:pt>
                <c:pt idx="1787">
                  <c:v>51833</c:v>
                </c:pt>
                <c:pt idx="1788">
                  <c:v>51840</c:v>
                </c:pt>
                <c:pt idx="1789">
                  <c:v>51847</c:v>
                </c:pt>
                <c:pt idx="1790">
                  <c:v>51854</c:v>
                </c:pt>
                <c:pt idx="1791">
                  <c:v>51862</c:v>
                </c:pt>
                <c:pt idx="1792">
                  <c:v>51869</c:v>
                </c:pt>
                <c:pt idx="1793">
                  <c:v>51876</c:v>
                </c:pt>
                <c:pt idx="1794">
                  <c:v>51883</c:v>
                </c:pt>
                <c:pt idx="1795">
                  <c:v>51890</c:v>
                </c:pt>
                <c:pt idx="1796">
                  <c:v>51897</c:v>
                </c:pt>
                <c:pt idx="1797">
                  <c:v>51904</c:v>
                </c:pt>
                <c:pt idx="1798">
                  <c:v>51911</c:v>
                </c:pt>
                <c:pt idx="1799">
                  <c:v>51918</c:v>
                </c:pt>
                <c:pt idx="1800">
                  <c:v>51925</c:v>
                </c:pt>
                <c:pt idx="1801">
                  <c:v>51932</c:v>
                </c:pt>
                <c:pt idx="1802">
                  <c:v>51939</c:v>
                </c:pt>
                <c:pt idx="1803">
                  <c:v>51946</c:v>
                </c:pt>
                <c:pt idx="1804">
                  <c:v>51953</c:v>
                </c:pt>
                <c:pt idx="1805">
                  <c:v>51964</c:v>
                </c:pt>
                <c:pt idx="1806">
                  <c:v>51971</c:v>
                </c:pt>
                <c:pt idx="1807">
                  <c:v>51978</c:v>
                </c:pt>
                <c:pt idx="1808">
                  <c:v>51985</c:v>
                </c:pt>
                <c:pt idx="1809">
                  <c:v>51992</c:v>
                </c:pt>
                <c:pt idx="1810">
                  <c:v>51999</c:v>
                </c:pt>
                <c:pt idx="1811">
                  <c:v>52006</c:v>
                </c:pt>
                <c:pt idx="1812">
                  <c:v>52013</c:v>
                </c:pt>
                <c:pt idx="1813">
                  <c:v>52020</c:v>
                </c:pt>
                <c:pt idx="1814">
                  <c:v>52027</c:v>
                </c:pt>
                <c:pt idx="1815">
                  <c:v>52034</c:v>
                </c:pt>
                <c:pt idx="1816">
                  <c:v>52041</c:v>
                </c:pt>
                <c:pt idx="1817">
                  <c:v>52048</c:v>
                </c:pt>
                <c:pt idx="1818">
                  <c:v>52055</c:v>
                </c:pt>
                <c:pt idx="1819">
                  <c:v>52062</c:v>
                </c:pt>
                <c:pt idx="1820">
                  <c:v>52069</c:v>
                </c:pt>
                <c:pt idx="1821">
                  <c:v>52076</c:v>
                </c:pt>
                <c:pt idx="1822">
                  <c:v>52083</c:v>
                </c:pt>
                <c:pt idx="1823">
                  <c:v>52090</c:v>
                </c:pt>
                <c:pt idx="1824">
                  <c:v>52097</c:v>
                </c:pt>
                <c:pt idx="1825">
                  <c:v>52104</c:v>
                </c:pt>
                <c:pt idx="1826">
                  <c:v>52111</c:v>
                </c:pt>
                <c:pt idx="1827">
                  <c:v>52118</c:v>
                </c:pt>
                <c:pt idx="1828">
                  <c:v>52125</c:v>
                </c:pt>
                <c:pt idx="1829">
                  <c:v>52132</c:v>
                </c:pt>
                <c:pt idx="1830">
                  <c:v>52139</c:v>
                </c:pt>
                <c:pt idx="1831">
                  <c:v>52146</c:v>
                </c:pt>
                <c:pt idx="1832">
                  <c:v>52153</c:v>
                </c:pt>
                <c:pt idx="1833">
                  <c:v>52160</c:v>
                </c:pt>
                <c:pt idx="1834">
                  <c:v>52167</c:v>
                </c:pt>
                <c:pt idx="1835">
                  <c:v>52174</c:v>
                </c:pt>
                <c:pt idx="1836">
                  <c:v>52181</c:v>
                </c:pt>
                <c:pt idx="1837">
                  <c:v>52188</c:v>
                </c:pt>
                <c:pt idx="1838">
                  <c:v>52195</c:v>
                </c:pt>
                <c:pt idx="1839">
                  <c:v>52202</c:v>
                </c:pt>
                <c:pt idx="1840">
                  <c:v>52209</c:v>
                </c:pt>
                <c:pt idx="1841">
                  <c:v>52216</c:v>
                </c:pt>
                <c:pt idx="1842">
                  <c:v>52223</c:v>
                </c:pt>
                <c:pt idx="1843">
                  <c:v>52230</c:v>
                </c:pt>
                <c:pt idx="1844">
                  <c:v>52237</c:v>
                </c:pt>
                <c:pt idx="1845">
                  <c:v>52244</c:v>
                </c:pt>
                <c:pt idx="1846">
                  <c:v>52251</c:v>
                </c:pt>
                <c:pt idx="1847">
                  <c:v>52258</c:v>
                </c:pt>
                <c:pt idx="1848">
                  <c:v>52265</c:v>
                </c:pt>
                <c:pt idx="1849">
                  <c:v>52272</c:v>
                </c:pt>
                <c:pt idx="1850">
                  <c:v>52279</c:v>
                </c:pt>
                <c:pt idx="1851">
                  <c:v>52286</c:v>
                </c:pt>
                <c:pt idx="1852">
                  <c:v>52293</c:v>
                </c:pt>
                <c:pt idx="1853">
                  <c:v>52300</c:v>
                </c:pt>
                <c:pt idx="1854">
                  <c:v>52307</c:v>
                </c:pt>
                <c:pt idx="1855">
                  <c:v>52314</c:v>
                </c:pt>
                <c:pt idx="1856">
                  <c:v>52321</c:v>
                </c:pt>
                <c:pt idx="1857">
                  <c:v>52328</c:v>
                </c:pt>
                <c:pt idx="1858">
                  <c:v>52335</c:v>
                </c:pt>
                <c:pt idx="1859">
                  <c:v>52342</c:v>
                </c:pt>
                <c:pt idx="1860">
                  <c:v>52349</c:v>
                </c:pt>
                <c:pt idx="1861">
                  <c:v>52356</c:v>
                </c:pt>
                <c:pt idx="1862">
                  <c:v>52363</c:v>
                </c:pt>
                <c:pt idx="1863">
                  <c:v>52370</c:v>
                </c:pt>
                <c:pt idx="1864">
                  <c:v>52377</c:v>
                </c:pt>
                <c:pt idx="1865">
                  <c:v>52384</c:v>
                </c:pt>
                <c:pt idx="1866">
                  <c:v>52391</c:v>
                </c:pt>
                <c:pt idx="1867">
                  <c:v>52398</c:v>
                </c:pt>
                <c:pt idx="1868">
                  <c:v>52405</c:v>
                </c:pt>
                <c:pt idx="1869">
                  <c:v>52412</c:v>
                </c:pt>
                <c:pt idx="1870">
                  <c:v>52419</c:v>
                </c:pt>
                <c:pt idx="1871">
                  <c:v>52426</c:v>
                </c:pt>
                <c:pt idx="1872">
                  <c:v>52433</c:v>
                </c:pt>
                <c:pt idx="1873">
                  <c:v>52440</c:v>
                </c:pt>
                <c:pt idx="1874">
                  <c:v>52447</c:v>
                </c:pt>
                <c:pt idx="1875">
                  <c:v>52454</c:v>
                </c:pt>
                <c:pt idx="1876">
                  <c:v>52461</c:v>
                </c:pt>
                <c:pt idx="1877">
                  <c:v>52468</c:v>
                </c:pt>
                <c:pt idx="1878">
                  <c:v>52475</c:v>
                </c:pt>
                <c:pt idx="1879">
                  <c:v>52482</c:v>
                </c:pt>
                <c:pt idx="1880">
                  <c:v>52489</c:v>
                </c:pt>
                <c:pt idx="1881">
                  <c:v>52496</c:v>
                </c:pt>
                <c:pt idx="1882">
                  <c:v>52503</c:v>
                </c:pt>
                <c:pt idx="1883">
                  <c:v>52510</c:v>
                </c:pt>
                <c:pt idx="1884">
                  <c:v>52517</c:v>
                </c:pt>
                <c:pt idx="1885">
                  <c:v>52524</c:v>
                </c:pt>
                <c:pt idx="1886">
                  <c:v>52531</c:v>
                </c:pt>
                <c:pt idx="1887">
                  <c:v>52538</c:v>
                </c:pt>
                <c:pt idx="1888">
                  <c:v>52545</c:v>
                </c:pt>
                <c:pt idx="1889">
                  <c:v>52552</c:v>
                </c:pt>
                <c:pt idx="1890">
                  <c:v>52559</c:v>
                </c:pt>
                <c:pt idx="1891">
                  <c:v>52566</c:v>
                </c:pt>
                <c:pt idx="1892">
                  <c:v>52573</c:v>
                </c:pt>
                <c:pt idx="1893">
                  <c:v>52580</c:v>
                </c:pt>
                <c:pt idx="1894">
                  <c:v>52587</c:v>
                </c:pt>
                <c:pt idx="1895">
                  <c:v>52594</c:v>
                </c:pt>
                <c:pt idx="1896">
                  <c:v>52601</c:v>
                </c:pt>
                <c:pt idx="1897">
                  <c:v>52608</c:v>
                </c:pt>
                <c:pt idx="1898">
                  <c:v>52615</c:v>
                </c:pt>
                <c:pt idx="1899">
                  <c:v>52622</c:v>
                </c:pt>
                <c:pt idx="1900">
                  <c:v>52629</c:v>
                </c:pt>
                <c:pt idx="1901">
                  <c:v>52636</c:v>
                </c:pt>
                <c:pt idx="1902">
                  <c:v>52643</c:v>
                </c:pt>
                <c:pt idx="1903">
                  <c:v>52650</c:v>
                </c:pt>
                <c:pt idx="1904">
                  <c:v>52657</c:v>
                </c:pt>
                <c:pt idx="1905">
                  <c:v>52664</c:v>
                </c:pt>
                <c:pt idx="1906">
                  <c:v>52671</c:v>
                </c:pt>
                <c:pt idx="1907">
                  <c:v>52678</c:v>
                </c:pt>
                <c:pt idx="1908">
                  <c:v>52685</c:v>
                </c:pt>
                <c:pt idx="1909">
                  <c:v>52692</c:v>
                </c:pt>
                <c:pt idx="1910">
                  <c:v>52699</c:v>
                </c:pt>
                <c:pt idx="1911">
                  <c:v>52706</c:v>
                </c:pt>
                <c:pt idx="1912">
                  <c:v>52713</c:v>
                </c:pt>
                <c:pt idx="1913">
                  <c:v>52720</c:v>
                </c:pt>
                <c:pt idx="1914">
                  <c:v>52727</c:v>
                </c:pt>
                <c:pt idx="1915">
                  <c:v>52734</c:v>
                </c:pt>
                <c:pt idx="1916">
                  <c:v>52741</c:v>
                </c:pt>
                <c:pt idx="1917">
                  <c:v>52748</c:v>
                </c:pt>
                <c:pt idx="1918">
                  <c:v>52755</c:v>
                </c:pt>
                <c:pt idx="1919">
                  <c:v>52762</c:v>
                </c:pt>
                <c:pt idx="1920">
                  <c:v>52769</c:v>
                </c:pt>
                <c:pt idx="1921">
                  <c:v>52776</c:v>
                </c:pt>
                <c:pt idx="1922">
                  <c:v>52783</c:v>
                </c:pt>
                <c:pt idx="1923">
                  <c:v>52790</c:v>
                </c:pt>
                <c:pt idx="1924">
                  <c:v>52797</c:v>
                </c:pt>
                <c:pt idx="1925">
                  <c:v>52804</c:v>
                </c:pt>
                <c:pt idx="1926">
                  <c:v>52811</c:v>
                </c:pt>
                <c:pt idx="1927">
                  <c:v>52818</c:v>
                </c:pt>
                <c:pt idx="1928">
                  <c:v>52825</c:v>
                </c:pt>
                <c:pt idx="1929">
                  <c:v>52832</c:v>
                </c:pt>
                <c:pt idx="1930">
                  <c:v>52839</c:v>
                </c:pt>
                <c:pt idx="1931">
                  <c:v>52846</c:v>
                </c:pt>
                <c:pt idx="1932">
                  <c:v>52853</c:v>
                </c:pt>
                <c:pt idx="1933">
                  <c:v>52860</c:v>
                </c:pt>
                <c:pt idx="1934">
                  <c:v>52867</c:v>
                </c:pt>
                <c:pt idx="1935">
                  <c:v>52874</c:v>
                </c:pt>
                <c:pt idx="1936">
                  <c:v>52881</c:v>
                </c:pt>
                <c:pt idx="1937">
                  <c:v>52888</c:v>
                </c:pt>
                <c:pt idx="1938">
                  <c:v>52895</c:v>
                </c:pt>
                <c:pt idx="1939">
                  <c:v>52902</c:v>
                </c:pt>
                <c:pt idx="1940">
                  <c:v>52909</c:v>
                </c:pt>
                <c:pt idx="1941">
                  <c:v>52916</c:v>
                </c:pt>
                <c:pt idx="1942">
                  <c:v>52923</c:v>
                </c:pt>
                <c:pt idx="1943">
                  <c:v>52930</c:v>
                </c:pt>
                <c:pt idx="1944">
                  <c:v>52937</c:v>
                </c:pt>
                <c:pt idx="1945">
                  <c:v>52944</c:v>
                </c:pt>
                <c:pt idx="1946">
                  <c:v>52951</c:v>
                </c:pt>
                <c:pt idx="1947">
                  <c:v>52958</c:v>
                </c:pt>
                <c:pt idx="1948">
                  <c:v>52965</c:v>
                </c:pt>
                <c:pt idx="1949">
                  <c:v>52972</c:v>
                </c:pt>
                <c:pt idx="1950">
                  <c:v>52979</c:v>
                </c:pt>
                <c:pt idx="1951">
                  <c:v>52986</c:v>
                </c:pt>
                <c:pt idx="1952">
                  <c:v>52993</c:v>
                </c:pt>
                <c:pt idx="1953">
                  <c:v>53000</c:v>
                </c:pt>
                <c:pt idx="1954">
                  <c:v>53007</c:v>
                </c:pt>
                <c:pt idx="1955">
                  <c:v>53014</c:v>
                </c:pt>
                <c:pt idx="1956">
                  <c:v>53021</c:v>
                </c:pt>
                <c:pt idx="1957">
                  <c:v>53028</c:v>
                </c:pt>
                <c:pt idx="1958">
                  <c:v>53035</c:v>
                </c:pt>
                <c:pt idx="1959">
                  <c:v>53042</c:v>
                </c:pt>
                <c:pt idx="1960">
                  <c:v>53049</c:v>
                </c:pt>
                <c:pt idx="1961">
                  <c:v>53056</c:v>
                </c:pt>
                <c:pt idx="1962">
                  <c:v>53063</c:v>
                </c:pt>
                <c:pt idx="1963">
                  <c:v>53070</c:v>
                </c:pt>
                <c:pt idx="1964">
                  <c:v>53077</c:v>
                </c:pt>
                <c:pt idx="1965">
                  <c:v>53084</c:v>
                </c:pt>
                <c:pt idx="1966">
                  <c:v>53091</c:v>
                </c:pt>
                <c:pt idx="1967">
                  <c:v>53098</c:v>
                </c:pt>
                <c:pt idx="1968">
                  <c:v>53105</c:v>
                </c:pt>
                <c:pt idx="1969">
                  <c:v>53112</c:v>
                </c:pt>
                <c:pt idx="1970">
                  <c:v>53119</c:v>
                </c:pt>
                <c:pt idx="1971">
                  <c:v>53126</c:v>
                </c:pt>
                <c:pt idx="1972">
                  <c:v>53133</c:v>
                </c:pt>
                <c:pt idx="1973">
                  <c:v>53140</c:v>
                </c:pt>
                <c:pt idx="1974">
                  <c:v>53147</c:v>
                </c:pt>
                <c:pt idx="1975">
                  <c:v>53154</c:v>
                </c:pt>
                <c:pt idx="1976">
                  <c:v>53161</c:v>
                </c:pt>
                <c:pt idx="1977">
                  <c:v>53168</c:v>
                </c:pt>
                <c:pt idx="1978">
                  <c:v>53175</c:v>
                </c:pt>
                <c:pt idx="1979">
                  <c:v>53182</c:v>
                </c:pt>
                <c:pt idx="1980">
                  <c:v>53189</c:v>
                </c:pt>
                <c:pt idx="1981">
                  <c:v>53196</c:v>
                </c:pt>
                <c:pt idx="1982">
                  <c:v>53203</c:v>
                </c:pt>
                <c:pt idx="1983">
                  <c:v>53210</c:v>
                </c:pt>
                <c:pt idx="1984">
                  <c:v>53217</c:v>
                </c:pt>
                <c:pt idx="1985">
                  <c:v>53224</c:v>
                </c:pt>
                <c:pt idx="1986">
                  <c:v>53231</c:v>
                </c:pt>
                <c:pt idx="1987">
                  <c:v>53238</c:v>
                </c:pt>
                <c:pt idx="1988">
                  <c:v>53245</c:v>
                </c:pt>
                <c:pt idx="1989">
                  <c:v>53252</c:v>
                </c:pt>
                <c:pt idx="1990">
                  <c:v>53259</c:v>
                </c:pt>
                <c:pt idx="1991">
                  <c:v>53266</c:v>
                </c:pt>
                <c:pt idx="1992">
                  <c:v>53273</c:v>
                </c:pt>
                <c:pt idx="1993">
                  <c:v>53280</c:v>
                </c:pt>
                <c:pt idx="1994">
                  <c:v>53287</c:v>
                </c:pt>
                <c:pt idx="1995">
                  <c:v>53294</c:v>
                </c:pt>
                <c:pt idx="1996">
                  <c:v>53301</c:v>
                </c:pt>
                <c:pt idx="1997">
                  <c:v>53308</c:v>
                </c:pt>
                <c:pt idx="1998">
                  <c:v>53315</c:v>
                </c:pt>
                <c:pt idx="1999">
                  <c:v>53323</c:v>
                </c:pt>
                <c:pt idx="2000">
                  <c:v>53330</c:v>
                </c:pt>
                <c:pt idx="2001">
                  <c:v>53337</c:v>
                </c:pt>
                <c:pt idx="2002">
                  <c:v>53344</c:v>
                </c:pt>
                <c:pt idx="2003">
                  <c:v>53351</c:v>
                </c:pt>
                <c:pt idx="2004">
                  <c:v>53358</c:v>
                </c:pt>
                <c:pt idx="2005">
                  <c:v>53365</c:v>
                </c:pt>
                <c:pt idx="2006">
                  <c:v>53372</c:v>
                </c:pt>
                <c:pt idx="2007">
                  <c:v>53379</c:v>
                </c:pt>
                <c:pt idx="2008">
                  <c:v>53386</c:v>
                </c:pt>
                <c:pt idx="2009">
                  <c:v>53393</c:v>
                </c:pt>
                <c:pt idx="2010">
                  <c:v>53400</c:v>
                </c:pt>
                <c:pt idx="2011">
                  <c:v>53407</c:v>
                </c:pt>
                <c:pt idx="2012">
                  <c:v>53414</c:v>
                </c:pt>
                <c:pt idx="2013">
                  <c:v>53421</c:v>
                </c:pt>
                <c:pt idx="2014">
                  <c:v>53428</c:v>
                </c:pt>
                <c:pt idx="2015">
                  <c:v>53435</c:v>
                </c:pt>
                <c:pt idx="2016">
                  <c:v>53442</c:v>
                </c:pt>
                <c:pt idx="2017">
                  <c:v>53449</c:v>
                </c:pt>
                <c:pt idx="2018">
                  <c:v>53456</c:v>
                </c:pt>
                <c:pt idx="2019">
                  <c:v>53463</c:v>
                </c:pt>
                <c:pt idx="2020">
                  <c:v>53470</c:v>
                </c:pt>
                <c:pt idx="2021">
                  <c:v>53477</c:v>
                </c:pt>
                <c:pt idx="2022">
                  <c:v>53484</c:v>
                </c:pt>
                <c:pt idx="2023">
                  <c:v>53491</c:v>
                </c:pt>
                <c:pt idx="2024">
                  <c:v>53498</c:v>
                </c:pt>
                <c:pt idx="2025">
                  <c:v>53505</c:v>
                </c:pt>
                <c:pt idx="2026">
                  <c:v>53512</c:v>
                </c:pt>
                <c:pt idx="2027">
                  <c:v>53519</c:v>
                </c:pt>
                <c:pt idx="2028">
                  <c:v>53526</c:v>
                </c:pt>
                <c:pt idx="2029">
                  <c:v>53533</c:v>
                </c:pt>
                <c:pt idx="2030">
                  <c:v>53540</c:v>
                </c:pt>
                <c:pt idx="2031">
                  <c:v>53547</c:v>
                </c:pt>
                <c:pt idx="2032">
                  <c:v>53554</c:v>
                </c:pt>
                <c:pt idx="2033">
                  <c:v>53561</c:v>
                </c:pt>
                <c:pt idx="2034">
                  <c:v>53568</c:v>
                </c:pt>
                <c:pt idx="2035">
                  <c:v>53575</c:v>
                </c:pt>
                <c:pt idx="2036">
                  <c:v>53582</c:v>
                </c:pt>
                <c:pt idx="2037">
                  <c:v>53589</c:v>
                </c:pt>
                <c:pt idx="2038">
                  <c:v>53596</c:v>
                </c:pt>
                <c:pt idx="2039">
                  <c:v>53603</c:v>
                </c:pt>
                <c:pt idx="2040">
                  <c:v>53610</c:v>
                </c:pt>
                <c:pt idx="2041">
                  <c:v>53617</c:v>
                </c:pt>
                <c:pt idx="2042">
                  <c:v>53624</c:v>
                </c:pt>
                <c:pt idx="2043">
                  <c:v>53631</c:v>
                </c:pt>
                <c:pt idx="2044">
                  <c:v>53638</c:v>
                </c:pt>
                <c:pt idx="2045">
                  <c:v>53645</c:v>
                </c:pt>
                <c:pt idx="2046">
                  <c:v>53652</c:v>
                </c:pt>
                <c:pt idx="2047">
                  <c:v>53659</c:v>
                </c:pt>
                <c:pt idx="2048">
                  <c:v>53666</c:v>
                </c:pt>
                <c:pt idx="2049">
                  <c:v>53673</c:v>
                </c:pt>
                <c:pt idx="2050">
                  <c:v>53680</c:v>
                </c:pt>
                <c:pt idx="2051">
                  <c:v>53688</c:v>
                </c:pt>
                <c:pt idx="2052">
                  <c:v>53695</c:v>
                </c:pt>
                <c:pt idx="2053">
                  <c:v>53702</c:v>
                </c:pt>
                <c:pt idx="2054">
                  <c:v>53709</c:v>
                </c:pt>
                <c:pt idx="2055">
                  <c:v>53716</c:v>
                </c:pt>
                <c:pt idx="2056">
                  <c:v>53723</c:v>
                </c:pt>
                <c:pt idx="2057">
                  <c:v>53730</c:v>
                </c:pt>
                <c:pt idx="2058">
                  <c:v>53737</c:v>
                </c:pt>
                <c:pt idx="2059">
                  <c:v>53744</c:v>
                </c:pt>
                <c:pt idx="2060">
                  <c:v>53751</c:v>
                </c:pt>
                <c:pt idx="2061">
                  <c:v>53758</c:v>
                </c:pt>
                <c:pt idx="2062">
                  <c:v>53765</c:v>
                </c:pt>
                <c:pt idx="2063">
                  <c:v>53772</c:v>
                </c:pt>
                <c:pt idx="2064">
                  <c:v>53779</c:v>
                </c:pt>
                <c:pt idx="2065">
                  <c:v>53786</c:v>
                </c:pt>
                <c:pt idx="2066">
                  <c:v>53793</c:v>
                </c:pt>
                <c:pt idx="2067">
                  <c:v>53800</c:v>
                </c:pt>
                <c:pt idx="2068">
                  <c:v>53807</c:v>
                </c:pt>
                <c:pt idx="2069">
                  <c:v>53814</c:v>
                </c:pt>
                <c:pt idx="2070">
                  <c:v>53821</c:v>
                </c:pt>
                <c:pt idx="2071">
                  <c:v>53828</c:v>
                </c:pt>
                <c:pt idx="2072">
                  <c:v>53835</c:v>
                </c:pt>
                <c:pt idx="2073">
                  <c:v>53842</c:v>
                </c:pt>
                <c:pt idx="2074">
                  <c:v>53849</c:v>
                </c:pt>
                <c:pt idx="2075">
                  <c:v>53856</c:v>
                </c:pt>
                <c:pt idx="2076">
                  <c:v>53863</c:v>
                </c:pt>
                <c:pt idx="2077">
                  <c:v>53870</c:v>
                </c:pt>
                <c:pt idx="2078">
                  <c:v>53877</c:v>
                </c:pt>
                <c:pt idx="2079">
                  <c:v>53884</c:v>
                </c:pt>
                <c:pt idx="2080">
                  <c:v>53891</c:v>
                </c:pt>
                <c:pt idx="2081">
                  <c:v>53898</c:v>
                </c:pt>
                <c:pt idx="2082">
                  <c:v>53905</c:v>
                </c:pt>
                <c:pt idx="2083">
                  <c:v>53912</c:v>
                </c:pt>
                <c:pt idx="2084">
                  <c:v>53919</c:v>
                </c:pt>
                <c:pt idx="2085">
                  <c:v>53926</c:v>
                </c:pt>
                <c:pt idx="2086">
                  <c:v>53933</c:v>
                </c:pt>
                <c:pt idx="2087">
                  <c:v>53940</c:v>
                </c:pt>
                <c:pt idx="2088">
                  <c:v>53947</c:v>
                </c:pt>
                <c:pt idx="2089">
                  <c:v>53954</c:v>
                </c:pt>
                <c:pt idx="2090">
                  <c:v>53961</c:v>
                </c:pt>
                <c:pt idx="2091">
                  <c:v>53968</c:v>
                </c:pt>
                <c:pt idx="2092">
                  <c:v>53975</c:v>
                </c:pt>
                <c:pt idx="2093">
                  <c:v>53982</c:v>
                </c:pt>
                <c:pt idx="2094">
                  <c:v>53989</c:v>
                </c:pt>
                <c:pt idx="2095">
                  <c:v>53996</c:v>
                </c:pt>
                <c:pt idx="2096">
                  <c:v>54003</c:v>
                </c:pt>
                <c:pt idx="2097">
                  <c:v>54010</c:v>
                </c:pt>
                <c:pt idx="2098">
                  <c:v>54017</c:v>
                </c:pt>
                <c:pt idx="2099">
                  <c:v>54024</c:v>
                </c:pt>
                <c:pt idx="2100">
                  <c:v>54031</c:v>
                </c:pt>
                <c:pt idx="2101">
                  <c:v>54038</c:v>
                </c:pt>
                <c:pt idx="2102">
                  <c:v>54045</c:v>
                </c:pt>
                <c:pt idx="2103">
                  <c:v>54053</c:v>
                </c:pt>
                <c:pt idx="2104">
                  <c:v>54060</c:v>
                </c:pt>
                <c:pt idx="2105">
                  <c:v>54067</c:v>
                </c:pt>
                <c:pt idx="2106">
                  <c:v>54074</c:v>
                </c:pt>
                <c:pt idx="2107">
                  <c:v>54081</c:v>
                </c:pt>
                <c:pt idx="2108">
                  <c:v>54088</c:v>
                </c:pt>
                <c:pt idx="2109">
                  <c:v>54095</c:v>
                </c:pt>
                <c:pt idx="2110">
                  <c:v>54102</c:v>
                </c:pt>
                <c:pt idx="2111">
                  <c:v>54109</c:v>
                </c:pt>
                <c:pt idx="2112">
                  <c:v>54116</c:v>
                </c:pt>
                <c:pt idx="2113">
                  <c:v>54123</c:v>
                </c:pt>
                <c:pt idx="2114">
                  <c:v>54130</c:v>
                </c:pt>
                <c:pt idx="2115">
                  <c:v>54137</c:v>
                </c:pt>
                <c:pt idx="2116">
                  <c:v>54144</c:v>
                </c:pt>
                <c:pt idx="2117">
                  <c:v>54155</c:v>
                </c:pt>
                <c:pt idx="2118">
                  <c:v>54162</c:v>
                </c:pt>
                <c:pt idx="2119">
                  <c:v>54169</c:v>
                </c:pt>
                <c:pt idx="2120">
                  <c:v>54176</c:v>
                </c:pt>
                <c:pt idx="2121">
                  <c:v>54183</c:v>
                </c:pt>
                <c:pt idx="2122">
                  <c:v>54190</c:v>
                </c:pt>
                <c:pt idx="2123">
                  <c:v>54197</c:v>
                </c:pt>
                <c:pt idx="2124">
                  <c:v>54204</c:v>
                </c:pt>
                <c:pt idx="2125">
                  <c:v>54211</c:v>
                </c:pt>
                <c:pt idx="2126">
                  <c:v>54218</c:v>
                </c:pt>
                <c:pt idx="2127">
                  <c:v>54225</c:v>
                </c:pt>
                <c:pt idx="2128">
                  <c:v>54232</c:v>
                </c:pt>
                <c:pt idx="2129">
                  <c:v>54239</c:v>
                </c:pt>
                <c:pt idx="2130">
                  <c:v>54246</c:v>
                </c:pt>
                <c:pt idx="2131">
                  <c:v>54253</c:v>
                </c:pt>
                <c:pt idx="2132">
                  <c:v>54260</c:v>
                </c:pt>
                <c:pt idx="2133">
                  <c:v>54267</c:v>
                </c:pt>
                <c:pt idx="2134">
                  <c:v>54274</c:v>
                </c:pt>
                <c:pt idx="2135">
                  <c:v>54281</c:v>
                </c:pt>
                <c:pt idx="2136">
                  <c:v>54288</c:v>
                </c:pt>
                <c:pt idx="2137">
                  <c:v>54295</c:v>
                </c:pt>
                <c:pt idx="2138">
                  <c:v>54302</c:v>
                </c:pt>
                <c:pt idx="2139">
                  <c:v>54309</c:v>
                </c:pt>
                <c:pt idx="2140">
                  <c:v>54316</c:v>
                </c:pt>
                <c:pt idx="2141">
                  <c:v>54323</c:v>
                </c:pt>
                <c:pt idx="2142">
                  <c:v>54330</c:v>
                </c:pt>
                <c:pt idx="2143">
                  <c:v>54337</c:v>
                </c:pt>
                <c:pt idx="2144">
                  <c:v>54344</c:v>
                </c:pt>
                <c:pt idx="2145">
                  <c:v>54351</c:v>
                </c:pt>
                <c:pt idx="2146">
                  <c:v>54358</c:v>
                </c:pt>
                <c:pt idx="2147">
                  <c:v>54365</c:v>
                </c:pt>
                <c:pt idx="2148">
                  <c:v>54372</c:v>
                </c:pt>
                <c:pt idx="2149">
                  <c:v>54379</c:v>
                </c:pt>
                <c:pt idx="2150">
                  <c:v>54386</c:v>
                </c:pt>
                <c:pt idx="2151">
                  <c:v>54393</c:v>
                </c:pt>
                <c:pt idx="2152">
                  <c:v>54400</c:v>
                </c:pt>
                <c:pt idx="2153">
                  <c:v>54407</c:v>
                </c:pt>
                <c:pt idx="2154">
                  <c:v>54414</c:v>
                </c:pt>
                <c:pt idx="2155">
                  <c:v>54421</c:v>
                </c:pt>
                <c:pt idx="2156">
                  <c:v>54428</c:v>
                </c:pt>
                <c:pt idx="2157">
                  <c:v>54435</c:v>
                </c:pt>
                <c:pt idx="2158">
                  <c:v>54442</c:v>
                </c:pt>
                <c:pt idx="2159">
                  <c:v>54449</c:v>
                </c:pt>
                <c:pt idx="2160">
                  <c:v>54456</c:v>
                </c:pt>
                <c:pt idx="2161">
                  <c:v>54463</c:v>
                </c:pt>
                <c:pt idx="2162">
                  <c:v>54470</c:v>
                </c:pt>
                <c:pt idx="2163">
                  <c:v>54477</c:v>
                </c:pt>
                <c:pt idx="2164">
                  <c:v>54484</c:v>
                </c:pt>
                <c:pt idx="2165">
                  <c:v>54491</c:v>
                </c:pt>
                <c:pt idx="2166">
                  <c:v>54498</c:v>
                </c:pt>
                <c:pt idx="2167">
                  <c:v>54505</c:v>
                </c:pt>
                <c:pt idx="2168">
                  <c:v>54512</c:v>
                </c:pt>
                <c:pt idx="2169">
                  <c:v>54519</c:v>
                </c:pt>
                <c:pt idx="2170">
                  <c:v>54526</c:v>
                </c:pt>
                <c:pt idx="2171">
                  <c:v>54533</c:v>
                </c:pt>
                <c:pt idx="2172">
                  <c:v>54540</c:v>
                </c:pt>
                <c:pt idx="2173">
                  <c:v>54547</c:v>
                </c:pt>
                <c:pt idx="2174">
                  <c:v>54554</c:v>
                </c:pt>
                <c:pt idx="2175">
                  <c:v>54561</c:v>
                </c:pt>
                <c:pt idx="2176">
                  <c:v>54568</c:v>
                </c:pt>
                <c:pt idx="2177">
                  <c:v>54575</c:v>
                </c:pt>
                <c:pt idx="2178">
                  <c:v>54582</c:v>
                </c:pt>
                <c:pt idx="2179">
                  <c:v>54589</c:v>
                </c:pt>
                <c:pt idx="2180">
                  <c:v>54596</c:v>
                </c:pt>
                <c:pt idx="2181">
                  <c:v>54603</c:v>
                </c:pt>
                <c:pt idx="2182">
                  <c:v>54610</c:v>
                </c:pt>
                <c:pt idx="2183">
                  <c:v>54617</c:v>
                </c:pt>
                <c:pt idx="2184">
                  <c:v>54624</c:v>
                </c:pt>
                <c:pt idx="2185">
                  <c:v>54631</c:v>
                </c:pt>
                <c:pt idx="2186">
                  <c:v>54638</c:v>
                </c:pt>
                <c:pt idx="2187">
                  <c:v>54645</c:v>
                </c:pt>
                <c:pt idx="2188">
                  <c:v>54652</c:v>
                </c:pt>
                <c:pt idx="2189">
                  <c:v>54659</c:v>
                </c:pt>
                <c:pt idx="2190">
                  <c:v>54666</c:v>
                </c:pt>
                <c:pt idx="2191">
                  <c:v>54673</c:v>
                </c:pt>
                <c:pt idx="2192">
                  <c:v>54680</c:v>
                </c:pt>
                <c:pt idx="2193">
                  <c:v>54687</c:v>
                </c:pt>
                <c:pt idx="2194">
                  <c:v>54694</c:v>
                </c:pt>
                <c:pt idx="2195">
                  <c:v>54701</c:v>
                </c:pt>
                <c:pt idx="2196">
                  <c:v>54708</c:v>
                </c:pt>
                <c:pt idx="2197">
                  <c:v>54715</c:v>
                </c:pt>
                <c:pt idx="2198">
                  <c:v>54722</c:v>
                </c:pt>
                <c:pt idx="2199">
                  <c:v>54729</c:v>
                </c:pt>
                <c:pt idx="2200">
                  <c:v>54736</c:v>
                </c:pt>
                <c:pt idx="2201">
                  <c:v>54743</c:v>
                </c:pt>
                <c:pt idx="2202">
                  <c:v>54750</c:v>
                </c:pt>
                <c:pt idx="2203">
                  <c:v>54757</c:v>
                </c:pt>
                <c:pt idx="2204">
                  <c:v>54764</c:v>
                </c:pt>
                <c:pt idx="2205">
                  <c:v>54771</c:v>
                </c:pt>
                <c:pt idx="2206">
                  <c:v>54778</c:v>
                </c:pt>
                <c:pt idx="2207">
                  <c:v>54785</c:v>
                </c:pt>
                <c:pt idx="2208">
                  <c:v>54792</c:v>
                </c:pt>
                <c:pt idx="2209">
                  <c:v>54799</c:v>
                </c:pt>
                <c:pt idx="2210">
                  <c:v>54806</c:v>
                </c:pt>
                <c:pt idx="2211">
                  <c:v>54813</c:v>
                </c:pt>
                <c:pt idx="2212">
                  <c:v>54820</c:v>
                </c:pt>
                <c:pt idx="2213">
                  <c:v>54827</c:v>
                </c:pt>
                <c:pt idx="2214">
                  <c:v>54834</c:v>
                </c:pt>
                <c:pt idx="2215">
                  <c:v>54841</c:v>
                </c:pt>
                <c:pt idx="2216">
                  <c:v>54848</c:v>
                </c:pt>
                <c:pt idx="2217">
                  <c:v>54855</c:v>
                </c:pt>
                <c:pt idx="2218">
                  <c:v>54862</c:v>
                </c:pt>
                <c:pt idx="2219">
                  <c:v>54869</c:v>
                </c:pt>
                <c:pt idx="2220">
                  <c:v>54876</c:v>
                </c:pt>
                <c:pt idx="2221">
                  <c:v>54883</c:v>
                </c:pt>
                <c:pt idx="2222">
                  <c:v>54890</c:v>
                </c:pt>
                <c:pt idx="2223">
                  <c:v>54897</c:v>
                </c:pt>
                <c:pt idx="2224">
                  <c:v>54904</c:v>
                </c:pt>
                <c:pt idx="2225">
                  <c:v>54911</c:v>
                </c:pt>
                <c:pt idx="2226">
                  <c:v>54918</c:v>
                </c:pt>
                <c:pt idx="2227">
                  <c:v>54925</c:v>
                </c:pt>
                <c:pt idx="2228">
                  <c:v>54932</c:v>
                </c:pt>
                <c:pt idx="2229">
                  <c:v>54939</c:v>
                </c:pt>
                <c:pt idx="2230">
                  <c:v>54946</c:v>
                </c:pt>
                <c:pt idx="2231">
                  <c:v>54953</c:v>
                </c:pt>
                <c:pt idx="2232">
                  <c:v>54960</c:v>
                </c:pt>
                <c:pt idx="2233">
                  <c:v>54967</c:v>
                </c:pt>
                <c:pt idx="2234">
                  <c:v>54974</c:v>
                </c:pt>
                <c:pt idx="2235">
                  <c:v>54981</c:v>
                </c:pt>
                <c:pt idx="2236">
                  <c:v>54988</c:v>
                </c:pt>
                <c:pt idx="2237">
                  <c:v>54995</c:v>
                </c:pt>
                <c:pt idx="2238">
                  <c:v>55002</c:v>
                </c:pt>
                <c:pt idx="2239">
                  <c:v>55009</c:v>
                </c:pt>
                <c:pt idx="2240">
                  <c:v>55016</c:v>
                </c:pt>
                <c:pt idx="2241">
                  <c:v>55023</c:v>
                </c:pt>
                <c:pt idx="2242">
                  <c:v>55030</c:v>
                </c:pt>
                <c:pt idx="2243">
                  <c:v>55037</c:v>
                </c:pt>
                <c:pt idx="2244">
                  <c:v>55044</c:v>
                </c:pt>
                <c:pt idx="2245">
                  <c:v>55051</c:v>
                </c:pt>
                <c:pt idx="2246">
                  <c:v>55058</c:v>
                </c:pt>
                <c:pt idx="2247">
                  <c:v>55065</c:v>
                </c:pt>
                <c:pt idx="2248">
                  <c:v>55072</c:v>
                </c:pt>
                <c:pt idx="2249">
                  <c:v>55079</c:v>
                </c:pt>
                <c:pt idx="2250">
                  <c:v>55086</c:v>
                </c:pt>
                <c:pt idx="2251">
                  <c:v>55093</c:v>
                </c:pt>
                <c:pt idx="2252">
                  <c:v>55100</c:v>
                </c:pt>
                <c:pt idx="2253">
                  <c:v>55107</c:v>
                </c:pt>
                <c:pt idx="2254">
                  <c:v>55114</c:v>
                </c:pt>
                <c:pt idx="2255">
                  <c:v>55121</c:v>
                </c:pt>
                <c:pt idx="2256">
                  <c:v>55128</c:v>
                </c:pt>
                <c:pt idx="2257">
                  <c:v>55135</c:v>
                </c:pt>
                <c:pt idx="2258">
                  <c:v>55142</c:v>
                </c:pt>
                <c:pt idx="2259">
                  <c:v>55149</c:v>
                </c:pt>
                <c:pt idx="2260">
                  <c:v>55156</c:v>
                </c:pt>
                <c:pt idx="2261">
                  <c:v>55163</c:v>
                </c:pt>
                <c:pt idx="2262">
                  <c:v>55170</c:v>
                </c:pt>
                <c:pt idx="2263">
                  <c:v>55177</c:v>
                </c:pt>
                <c:pt idx="2264">
                  <c:v>55184</c:v>
                </c:pt>
                <c:pt idx="2265">
                  <c:v>55191</c:v>
                </c:pt>
                <c:pt idx="2266">
                  <c:v>55198</c:v>
                </c:pt>
                <c:pt idx="2267">
                  <c:v>55205</c:v>
                </c:pt>
                <c:pt idx="2268">
                  <c:v>55212</c:v>
                </c:pt>
                <c:pt idx="2269">
                  <c:v>55219</c:v>
                </c:pt>
                <c:pt idx="2270">
                  <c:v>55226</c:v>
                </c:pt>
                <c:pt idx="2271">
                  <c:v>55233</c:v>
                </c:pt>
                <c:pt idx="2272">
                  <c:v>55240</c:v>
                </c:pt>
                <c:pt idx="2273">
                  <c:v>55247</c:v>
                </c:pt>
                <c:pt idx="2274">
                  <c:v>55254</c:v>
                </c:pt>
                <c:pt idx="2275">
                  <c:v>55261</c:v>
                </c:pt>
                <c:pt idx="2276">
                  <c:v>55268</c:v>
                </c:pt>
                <c:pt idx="2277">
                  <c:v>55275</c:v>
                </c:pt>
                <c:pt idx="2278">
                  <c:v>55282</c:v>
                </c:pt>
                <c:pt idx="2279">
                  <c:v>55289</c:v>
                </c:pt>
                <c:pt idx="2280">
                  <c:v>55296</c:v>
                </c:pt>
                <c:pt idx="2281">
                  <c:v>55303</c:v>
                </c:pt>
                <c:pt idx="2282">
                  <c:v>55310</c:v>
                </c:pt>
                <c:pt idx="2283">
                  <c:v>55317</c:v>
                </c:pt>
                <c:pt idx="2284">
                  <c:v>55324</c:v>
                </c:pt>
                <c:pt idx="2285">
                  <c:v>55331</c:v>
                </c:pt>
                <c:pt idx="2286">
                  <c:v>55338</c:v>
                </c:pt>
                <c:pt idx="2287">
                  <c:v>55345</c:v>
                </c:pt>
                <c:pt idx="2288">
                  <c:v>55352</c:v>
                </c:pt>
                <c:pt idx="2289">
                  <c:v>55359</c:v>
                </c:pt>
                <c:pt idx="2290">
                  <c:v>55366</c:v>
                </c:pt>
                <c:pt idx="2291">
                  <c:v>55373</c:v>
                </c:pt>
                <c:pt idx="2292">
                  <c:v>55380</c:v>
                </c:pt>
                <c:pt idx="2293">
                  <c:v>55387</c:v>
                </c:pt>
                <c:pt idx="2294">
                  <c:v>55394</c:v>
                </c:pt>
                <c:pt idx="2295">
                  <c:v>55401</c:v>
                </c:pt>
                <c:pt idx="2296">
                  <c:v>55408</c:v>
                </c:pt>
                <c:pt idx="2297">
                  <c:v>55415</c:v>
                </c:pt>
                <c:pt idx="2298">
                  <c:v>55422</c:v>
                </c:pt>
                <c:pt idx="2299">
                  <c:v>55429</c:v>
                </c:pt>
                <c:pt idx="2300">
                  <c:v>55436</c:v>
                </c:pt>
                <c:pt idx="2301">
                  <c:v>55443</c:v>
                </c:pt>
                <c:pt idx="2302">
                  <c:v>55450</c:v>
                </c:pt>
                <c:pt idx="2303">
                  <c:v>55457</c:v>
                </c:pt>
                <c:pt idx="2304">
                  <c:v>55464</c:v>
                </c:pt>
                <c:pt idx="2305">
                  <c:v>55471</c:v>
                </c:pt>
                <c:pt idx="2306">
                  <c:v>55478</c:v>
                </c:pt>
                <c:pt idx="2307">
                  <c:v>55485</c:v>
                </c:pt>
                <c:pt idx="2308">
                  <c:v>55492</c:v>
                </c:pt>
                <c:pt idx="2309">
                  <c:v>55499</c:v>
                </c:pt>
                <c:pt idx="2310">
                  <c:v>55506</c:v>
                </c:pt>
                <c:pt idx="2311">
                  <c:v>55514</c:v>
                </c:pt>
                <c:pt idx="2312">
                  <c:v>55521</c:v>
                </c:pt>
                <c:pt idx="2313">
                  <c:v>55528</c:v>
                </c:pt>
                <c:pt idx="2314">
                  <c:v>55535</c:v>
                </c:pt>
                <c:pt idx="2315">
                  <c:v>55542</c:v>
                </c:pt>
                <c:pt idx="2316">
                  <c:v>55549</c:v>
                </c:pt>
                <c:pt idx="2317">
                  <c:v>55556</c:v>
                </c:pt>
                <c:pt idx="2318">
                  <c:v>55563</c:v>
                </c:pt>
                <c:pt idx="2319">
                  <c:v>55570</c:v>
                </c:pt>
                <c:pt idx="2320">
                  <c:v>55577</c:v>
                </c:pt>
                <c:pt idx="2321">
                  <c:v>55584</c:v>
                </c:pt>
                <c:pt idx="2322">
                  <c:v>55591</c:v>
                </c:pt>
                <c:pt idx="2323">
                  <c:v>55598</c:v>
                </c:pt>
                <c:pt idx="2324">
                  <c:v>55605</c:v>
                </c:pt>
                <c:pt idx="2325">
                  <c:v>55612</c:v>
                </c:pt>
                <c:pt idx="2326">
                  <c:v>55619</c:v>
                </c:pt>
                <c:pt idx="2327">
                  <c:v>55626</c:v>
                </c:pt>
                <c:pt idx="2328">
                  <c:v>55633</c:v>
                </c:pt>
                <c:pt idx="2329">
                  <c:v>55641</c:v>
                </c:pt>
                <c:pt idx="2330">
                  <c:v>55648</c:v>
                </c:pt>
                <c:pt idx="2331">
                  <c:v>55655</c:v>
                </c:pt>
                <c:pt idx="2332">
                  <c:v>55662</c:v>
                </c:pt>
                <c:pt idx="2333">
                  <c:v>55669</c:v>
                </c:pt>
                <c:pt idx="2334">
                  <c:v>55676</c:v>
                </c:pt>
                <c:pt idx="2335">
                  <c:v>55683</c:v>
                </c:pt>
                <c:pt idx="2336">
                  <c:v>55690</c:v>
                </c:pt>
                <c:pt idx="2337">
                  <c:v>55697</c:v>
                </c:pt>
                <c:pt idx="2338">
                  <c:v>55704</c:v>
                </c:pt>
                <c:pt idx="2339">
                  <c:v>55711</c:v>
                </c:pt>
                <c:pt idx="2340">
                  <c:v>55718</c:v>
                </c:pt>
                <c:pt idx="2341">
                  <c:v>55725</c:v>
                </c:pt>
                <c:pt idx="2342">
                  <c:v>55732</c:v>
                </c:pt>
                <c:pt idx="2343">
                  <c:v>55739</c:v>
                </c:pt>
                <c:pt idx="2344">
                  <c:v>55746</c:v>
                </c:pt>
                <c:pt idx="2345">
                  <c:v>55753</c:v>
                </c:pt>
                <c:pt idx="2346">
                  <c:v>55760</c:v>
                </c:pt>
                <c:pt idx="2347">
                  <c:v>55767</c:v>
                </c:pt>
                <c:pt idx="2348">
                  <c:v>55774</c:v>
                </c:pt>
                <c:pt idx="2349">
                  <c:v>55781</c:v>
                </c:pt>
                <c:pt idx="2350">
                  <c:v>55788</c:v>
                </c:pt>
                <c:pt idx="2351">
                  <c:v>55795</c:v>
                </c:pt>
                <c:pt idx="2352">
                  <c:v>55802</c:v>
                </c:pt>
                <c:pt idx="2353">
                  <c:v>55809</c:v>
                </c:pt>
                <c:pt idx="2354">
                  <c:v>55816</c:v>
                </c:pt>
                <c:pt idx="2355">
                  <c:v>55823</c:v>
                </c:pt>
                <c:pt idx="2356">
                  <c:v>55830</c:v>
                </c:pt>
                <c:pt idx="2357">
                  <c:v>55837</c:v>
                </c:pt>
                <c:pt idx="2358">
                  <c:v>55844</c:v>
                </c:pt>
                <c:pt idx="2359">
                  <c:v>55851</c:v>
                </c:pt>
                <c:pt idx="2360">
                  <c:v>55858</c:v>
                </c:pt>
                <c:pt idx="2361">
                  <c:v>55865</c:v>
                </c:pt>
                <c:pt idx="2362">
                  <c:v>55872</c:v>
                </c:pt>
                <c:pt idx="2363">
                  <c:v>55880</c:v>
                </c:pt>
                <c:pt idx="2364">
                  <c:v>55887</c:v>
                </c:pt>
              </c:numCache>
            </c:numRef>
          </c:xVal>
          <c:yVal>
            <c:numRef>
              <c:f>EUR1M!$AS$2:$AS$256</c:f>
              <c:numCache>
                <c:formatCode>0.0000%</c:formatCode>
                <c:ptCount val="255"/>
                <c:pt idx="0">
                  <c:v>-5.4000000006423909E-4</c:v>
                </c:pt>
                <c:pt idx="1">
                  <c:v>-5.4741536940438077E-4</c:v>
                </c:pt>
                <c:pt idx="2">
                  <c:v>-5.7373367845517831E-4</c:v>
                </c:pt>
                <c:pt idx="3">
                  <c:v>-5.8183139105499708E-4</c:v>
                </c:pt>
                <c:pt idx="4">
                  <c:v>-5.9301396706754809E-4</c:v>
                </c:pt>
                <c:pt idx="5">
                  <c:v>-5.9862859597858975E-4</c:v>
                </c:pt>
                <c:pt idx="6">
                  <c:v>-6.0166233855977081E-4</c:v>
                </c:pt>
                <c:pt idx="7">
                  <c:v>-6.106570801319818E-4</c:v>
                </c:pt>
                <c:pt idx="8">
                  <c:v>-6.1200547299128567E-4</c:v>
                </c:pt>
                <c:pt idx="9">
                  <c:v>-6.1677785267474667E-4</c:v>
                </c:pt>
                <c:pt idx="10">
                  <c:v>-6.1450941015478433E-4</c:v>
                </c:pt>
                <c:pt idx="11">
                  <c:v>-6.1992363427382235E-4</c:v>
                </c:pt>
                <c:pt idx="12">
                  <c:v>-6.3133563439254914E-4</c:v>
                </c:pt>
                <c:pt idx="13">
                  <c:v>-6.3653627918869304E-4</c:v>
                </c:pt>
                <c:pt idx="14">
                  <c:v>-6.4168037358180996E-4</c:v>
                </c:pt>
                <c:pt idx="15">
                  <c:v>-6.5129563755025877E-4</c:v>
                </c:pt>
                <c:pt idx="16">
                  <c:v>-6.5369175310941096E-4</c:v>
                </c:pt>
                <c:pt idx="17">
                  <c:v>-6.6485047451037005E-4</c:v>
                </c:pt>
                <c:pt idx="18">
                  <c:v>-6.6915093770791856E-4</c:v>
                </c:pt>
                <c:pt idx="19">
                  <c:v>-6.7336333069301091E-4</c:v>
                </c:pt>
                <c:pt idx="20">
                  <c:v>-6.8238128185765801E-4</c:v>
                </c:pt>
                <c:pt idx="21">
                  <c:v>-6.8400374260590979E-4</c:v>
                </c:pt>
                <c:pt idx="22">
                  <c:v>-6.8997364213663204E-4</c:v>
                </c:pt>
                <c:pt idx="23">
                  <c:v>-6.9197038153845369E-4</c:v>
                </c:pt>
                <c:pt idx="24">
                  <c:v>-6.9386928926951086E-4</c:v>
                </c:pt>
                <c:pt idx="25">
                  <c:v>-6.9501820196424258E-4</c:v>
                </c:pt>
                <c:pt idx="26">
                  <c:v>-6.9701902312505146E-4</c:v>
                </c:pt>
                <c:pt idx="27">
                  <c:v>-7.0189635442607923E-4</c:v>
                </c:pt>
                <c:pt idx="28">
                  <c:v>-7.0320827303049782E-4</c:v>
                </c:pt>
                <c:pt idx="29">
                  <c:v>-7.0442236024259586E-4</c:v>
                </c:pt>
                <c:pt idx="30">
                  <c:v>-7.052716238520329E-4</c:v>
                </c:pt>
                <c:pt idx="31">
                  <c:v>-7.0642334499081453E-4</c:v>
                </c:pt>
                <c:pt idx="32">
                  <c:v>-7.0902532632821647E-4</c:v>
                </c:pt>
                <c:pt idx="33">
                  <c:v>-7.0971438608594204E-4</c:v>
                </c:pt>
                <c:pt idx="34">
                  <c:v>-7.1072446639710381E-4</c:v>
                </c:pt>
                <c:pt idx="35">
                  <c:v>-7.110309343992538E-4</c:v>
                </c:pt>
                <c:pt idx="36">
                  <c:v>-7.1118857710938954E-4</c:v>
                </c:pt>
                <c:pt idx="37">
                  <c:v>-7.1181069154290628E-4</c:v>
                </c:pt>
                <c:pt idx="38">
                  <c:v>-7.1182871269521867E-4</c:v>
                </c:pt>
                <c:pt idx="39">
                  <c:v>-7.1305969227038321E-4</c:v>
                </c:pt>
                <c:pt idx="40">
                  <c:v>-7.1229614049664325E-4</c:v>
                </c:pt>
                <c:pt idx="41">
                  <c:v>-7.113147251858904E-4</c:v>
                </c:pt>
                <c:pt idx="42">
                  <c:v>-7.0994866111370649E-4</c:v>
                </c:pt>
                <c:pt idx="43">
                  <c:v>-7.0930395603083858E-4</c:v>
                </c:pt>
                <c:pt idx="44">
                  <c:v>-7.0671312932489951E-4</c:v>
                </c:pt>
                <c:pt idx="45">
                  <c:v>-7.0763487504552081E-4</c:v>
                </c:pt>
                <c:pt idx="46">
                  <c:v>-7.0854216889166253E-4</c:v>
                </c:pt>
                <c:pt idx="47">
                  <c:v>-7.0730827048240852E-4</c:v>
                </c:pt>
                <c:pt idx="48">
                  <c:v>-7.0679205737273116E-4</c:v>
                </c:pt>
                <c:pt idx="49">
                  <c:v>-7.0429025723527485E-4</c:v>
                </c:pt>
                <c:pt idx="50">
                  <c:v>-7.0463529746919717E-4</c:v>
                </c:pt>
                <c:pt idx="51">
                  <c:v>-7.0492867703109141E-4</c:v>
                </c:pt>
                <c:pt idx="52">
                  <c:v>-7.0259318498101483E-4</c:v>
                </c:pt>
                <c:pt idx="53">
                  <c:v>-7.0170977386901023E-4</c:v>
                </c:pt>
                <c:pt idx="54">
                  <c:v>-6.9945279007994031E-4</c:v>
                </c:pt>
                <c:pt idx="55">
                  <c:v>-6.9914566358297847E-4</c:v>
                </c:pt>
                <c:pt idx="56">
                  <c:v>-6.9874479908460876E-4</c:v>
                </c:pt>
                <c:pt idx="57">
                  <c:v>-6.953077118362457E-4</c:v>
                </c:pt>
                <c:pt idx="58">
                  <c:v>-6.940571021378651E-4</c:v>
                </c:pt>
                <c:pt idx="59">
                  <c:v>-6.9220072465176429E-4</c:v>
                </c:pt>
                <c:pt idx="60">
                  <c:v>-6.9116596974228006E-4</c:v>
                </c:pt>
                <c:pt idx="61">
                  <c:v>-6.8999053094582195E-4</c:v>
                </c:pt>
                <c:pt idx="62">
                  <c:v>-6.8545184622228398E-4</c:v>
                </c:pt>
                <c:pt idx="63">
                  <c:v>-6.8383403710206656E-4</c:v>
                </c:pt>
                <c:pt idx="64">
                  <c:v>-6.8253405612914912E-4</c:v>
                </c:pt>
                <c:pt idx="65">
                  <c:v>-6.8069621064384411E-4</c:v>
                </c:pt>
                <c:pt idx="66">
                  <c:v>-6.7866586679744866E-4</c:v>
                </c:pt>
                <c:pt idx="67">
                  <c:v>-6.8247676334158699E-4</c:v>
                </c:pt>
                <c:pt idx="68">
                  <c:v>-6.8376600666658811E-4</c:v>
                </c:pt>
                <c:pt idx="69">
                  <c:v>-6.8675996727380294E-4</c:v>
                </c:pt>
                <c:pt idx="70">
                  <c:v>-6.8722112361752075E-4</c:v>
                </c:pt>
                <c:pt idx="71">
                  <c:v>-6.8769057003248782E-4</c:v>
                </c:pt>
                <c:pt idx="72">
                  <c:v>-6.917003834118877E-4</c:v>
                </c:pt>
                <c:pt idx="73">
                  <c:v>-6.9305593230695542E-4</c:v>
                </c:pt>
                <c:pt idx="74">
                  <c:v>-6.9595541856027807E-4</c:v>
                </c:pt>
                <c:pt idx="75">
                  <c:v>-6.9655868639550977E-4</c:v>
                </c:pt>
                <c:pt idx="76">
                  <c:v>-6.9717941223736547E-4</c:v>
                </c:pt>
                <c:pt idx="77">
                  <c:v>-7.0066463531270884E-4</c:v>
                </c:pt>
                <c:pt idx="78">
                  <c:v>-7.0210196402475944E-4</c:v>
                </c:pt>
                <c:pt idx="79">
                  <c:v>-7.0354908069392152E-4</c:v>
                </c:pt>
                <c:pt idx="80">
                  <c:v>-7.0634588160853329E-4</c:v>
                </c:pt>
                <c:pt idx="81">
                  <c:v>-7.0713239227621614E-4</c:v>
                </c:pt>
                <c:pt idx="82">
                  <c:v>-7.1093148321521582E-4</c:v>
                </c:pt>
                <c:pt idx="83">
                  <c:v>-7.1243732753378808E-4</c:v>
                </c:pt>
                <c:pt idx="84">
                  <c:v>-7.139529597774974E-4</c:v>
                </c:pt>
                <c:pt idx="85">
                  <c:v>-7.1658270808003244E-4</c:v>
                </c:pt>
                <c:pt idx="86">
                  <c:v>-7.1754950895644518E-4</c:v>
                </c:pt>
                <c:pt idx="87">
                  <c:v>-7.2167793980515427E-4</c:v>
                </c:pt>
                <c:pt idx="88">
                  <c:v>-7.2308667898379753E-4</c:v>
                </c:pt>
                <c:pt idx="89">
                  <c:v>-7.245012004357676E-4</c:v>
                </c:pt>
                <c:pt idx="90">
                  <c:v>-7.2767571826795607E-4</c:v>
                </c:pt>
                <c:pt idx="91">
                  <c:v>-7.2822525562119976E-4</c:v>
                </c:pt>
                <c:pt idx="92">
                  <c:v>-7.3166054175688444E-4</c:v>
                </c:pt>
                <c:pt idx="93">
                  <c:v>-7.3310975681684099E-4</c:v>
                </c:pt>
                <c:pt idx="94">
                  <c:v>-7.3456475413680167E-4</c:v>
                </c:pt>
                <c:pt idx="95">
                  <c:v>-7.3764309576757059E-4</c:v>
                </c:pt>
                <c:pt idx="96">
                  <c:v>-7.3829792565216132E-4</c:v>
                </c:pt>
                <c:pt idx="97">
                  <c:v>-7.4192647456339245E-4</c:v>
                </c:pt>
                <c:pt idx="98">
                  <c:v>-7.434161654007454E-4</c:v>
                </c:pt>
                <c:pt idx="99">
                  <c:v>-7.4491163848078301E-4</c:v>
                </c:pt>
                <c:pt idx="100">
                  <c:v>-7.4787609366536167E-4</c:v>
                </c:pt>
                <c:pt idx="101">
                  <c:v>-7.4864478541339819E-4</c:v>
                </c:pt>
                <c:pt idx="102">
                  <c:v>-7.5316308933021645E-4</c:v>
                </c:pt>
                <c:pt idx="103">
                  <c:v>-7.5468038201139071E-4</c:v>
                </c:pt>
                <c:pt idx="104">
                  <c:v>-7.5750852958663989E-4</c:v>
                </c:pt>
                <c:pt idx="105">
                  <c:v>-7.583747112306638E-4</c:v>
                </c:pt>
                <c:pt idx="106">
                  <c:v>-7.5926583416485727E-4</c:v>
                </c:pt>
                <c:pt idx="107">
                  <c:v>-7.6390164741941971E-4</c:v>
                </c:pt>
                <c:pt idx="108">
                  <c:v>-7.6545810985190741E-4</c:v>
                </c:pt>
                <c:pt idx="109">
                  <c:v>-7.6814970420083489E-4</c:v>
                </c:pt>
                <c:pt idx="110">
                  <c:v>-7.6871611015660868E-4</c:v>
                </c:pt>
                <c:pt idx="111">
                  <c:v>-7.6928251850102904E-4</c:v>
                </c:pt>
                <c:pt idx="112">
                  <c:v>-7.7709671324907136E-4</c:v>
                </c:pt>
                <c:pt idx="113">
                  <c:v>-7.7973230347255611E-4</c:v>
                </c:pt>
                <c:pt idx="114">
                  <c:v>-7.8596052389750593E-4</c:v>
                </c:pt>
                <c:pt idx="115">
                  <c:v>-7.8683611259011688E-4</c:v>
                </c:pt>
                <c:pt idx="116">
                  <c:v>-7.8773164993004648E-4</c:v>
                </c:pt>
                <c:pt idx="117">
                  <c:v>-7.9586985982957239E-4</c:v>
                </c:pt>
                <c:pt idx="118">
                  <c:v>-7.9861345495872119E-4</c:v>
                </c:pt>
                <c:pt idx="119">
                  <c:v>-8.0448155307086017E-4</c:v>
                </c:pt>
                <c:pt idx="120">
                  <c:v>-8.0568852090581733E-4</c:v>
                </c:pt>
                <c:pt idx="121">
                  <c:v>-8.0693681566648061E-4</c:v>
                </c:pt>
                <c:pt idx="122">
                  <c:v>-8.1396875888817277E-4</c:v>
                </c:pt>
                <c:pt idx="123">
                  <c:v>-8.1686176873718708E-4</c:v>
                </c:pt>
                <c:pt idx="124">
                  <c:v>-8.1977072210071E-4</c:v>
                </c:pt>
                <c:pt idx="125">
                  <c:v>-8.2527333141790837E-4</c:v>
                </c:pt>
                <c:pt idx="126">
                  <c:v>-8.2689801195591538E-4</c:v>
                </c:pt>
                <c:pt idx="127">
                  <c:v>-8.345546413042193E-4</c:v>
                </c:pt>
                <c:pt idx="128">
                  <c:v>-8.375592555389666E-4</c:v>
                </c:pt>
                <c:pt idx="129">
                  <c:v>-8.4057981321361552E-4</c:v>
                </c:pt>
                <c:pt idx="130">
                  <c:v>-8.4559054030944325E-4</c:v>
                </c:pt>
                <c:pt idx="131">
                  <c:v>-8.4761523490598043E-4</c:v>
                </c:pt>
                <c:pt idx="132">
                  <c:v>-8.4371245919090399E-4</c:v>
                </c:pt>
                <c:pt idx="133">
                  <c:v>-8.3913329563056749E-4</c:v>
                </c:pt>
                <c:pt idx="134">
                  <c:v>-8.3449812431846127E-4</c:v>
                </c:pt>
                <c:pt idx="135">
                  <c:v>-8.2137723596664713E-4</c:v>
                </c:pt>
                <c:pt idx="136">
                  <c:v>-8.2086096604241661E-4</c:v>
                </c:pt>
                <c:pt idx="137">
                  <c:v>-8.1048214917256445E-4</c:v>
                </c:pt>
                <c:pt idx="138">
                  <c:v>-8.0551092995495566E-4</c:v>
                </c:pt>
                <c:pt idx="139">
                  <c:v>-7.9084638304143863E-4</c:v>
                </c:pt>
                <c:pt idx="140">
                  <c:v>-7.8909036329871673E-4</c:v>
                </c:pt>
                <c:pt idx="141">
                  <c:v>-7.8716906829973305E-4</c:v>
                </c:pt>
                <c:pt idx="142">
                  <c:v>-7.7191666076276328E-4</c:v>
                </c:pt>
                <c:pt idx="143">
                  <c:v>-7.6030542400025035E-4</c:v>
                </c:pt>
                <c:pt idx="144">
                  <c:v>-7.5738447980407261E-4</c:v>
                </c:pt>
                <c:pt idx="145">
                  <c:v>-7.542306159637191E-4</c:v>
                </c:pt>
                <c:pt idx="146">
                  <c:v>-7.5082129149714732E-4</c:v>
                </c:pt>
                <c:pt idx="147">
                  <c:v>-7.3443064255324282E-4</c:v>
                </c:pt>
                <c:pt idx="148">
                  <c:v>-7.2885868830814776E-4</c:v>
                </c:pt>
                <c:pt idx="149">
                  <c:v>-7.2142765274522838E-4</c:v>
                </c:pt>
                <c:pt idx="150">
                  <c:v>-7.1679797005452794E-4</c:v>
                </c:pt>
                <c:pt idx="151">
                  <c:v>-7.1181761069847736E-4</c:v>
                </c:pt>
                <c:pt idx="152">
                  <c:v>-6.9428870909728256E-4</c:v>
                </c:pt>
                <c:pt idx="153">
                  <c:v>-6.9682855233236499E-4</c:v>
                </c:pt>
                <c:pt idx="154">
                  <c:v>-7.0400319110804207E-4</c:v>
                </c:pt>
                <c:pt idx="155">
                  <c:v>-7.0427878426149171E-4</c:v>
                </c:pt>
                <c:pt idx="156">
                  <c:v>-7.0457439442139064E-4</c:v>
                </c:pt>
                <c:pt idx="157">
                  <c:v>-7.1250970477987699E-4</c:v>
                </c:pt>
                <c:pt idx="158">
                  <c:v>-7.151969122261158E-4</c:v>
                </c:pt>
                <c:pt idx="159">
                  <c:v>-7.2164356064890523E-4</c:v>
                </c:pt>
                <c:pt idx="160">
                  <c:v>-7.2248591242787819E-4</c:v>
                </c:pt>
                <c:pt idx="161">
                  <c:v>-7.317622478054997E-4</c:v>
                </c:pt>
                <c:pt idx="162">
                  <c:v>-7.3459681874604905E-4</c:v>
                </c:pt>
                <c:pt idx="163">
                  <c:v>-7.3594117224295985E-4</c:v>
                </c:pt>
                <c:pt idx="164">
                  <c:v>-7.3738063096069942E-4</c:v>
                </c:pt>
                <c:pt idx="165">
                  <c:v>-7.5204633304663945E-4</c:v>
                </c:pt>
                <c:pt idx="166">
                  <c:v>-7.5502826672210668E-4</c:v>
                </c:pt>
                <c:pt idx="167">
                  <c:v>-7.5983136365476156E-4</c:v>
                </c:pt>
                <c:pt idx="168">
                  <c:v>-7.6189808405541237E-4</c:v>
                </c:pt>
                <c:pt idx="169">
                  <c:v>-7.6410037822929248E-4</c:v>
                </c:pt>
                <c:pt idx="170">
                  <c:v>-7.733619550934302E-4</c:v>
                </c:pt>
                <c:pt idx="171">
                  <c:v>-7.7649125071476896E-4</c:v>
                </c:pt>
                <c:pt idx="172">
                  <c:v>-7.8037878694244131E-4</c:v>
                </c:pt>
                <c:pt idx="173">
                  <c:v>-7.8310311701121349E-4</c:v>
                </c:pt>
                <c:pt idx="174">
                  <c:v>-7.8339494067124877E-4</c:v>
                </c:pt>
                <c:pt idx="175">
                  <c:v>-7.9116799150263028E-4</c:v>
                </c:pt>
                <c:pt idx="176">
                  <c:v>-7.9378750476957478E-4</c:v>
                </c:pt>
                <c:pt idx="177">
                  <c:v>-8.0028338842827202E-4</c:v>
                </c:pt>
                <c:pt idx="178">
                  <c:v>-8.0099395274785268E-4</c:v>
                </c:pt>
                <c:pt idx="179">
                  <c:v>-8.0173153339803806E-4</c:v>
                </c:pt>
                <c:pt idx="180">
                  <c:v>-8.0980379506488274E-4</c:v>
                </c:pt>
                <c:pt idx="181">
                  <c:v>-8.1252304513902739E-4</c:v>
                </c:pt>
                <c:pt idx="182">
                  <c:v>-8.184113236854206E-4</c:v>
                </c:pt>
                <c:pt idx="183">
                  <c:v>-8.1956112684106186E-4</c:v>
                </c:pt>
                <c:pt idx="184">
                  <c:v>-8.2076628378038592E-4</c:v>
                </c:pt>
                <c:pt idx="185">
                  <c:v>-8.2629314961727926E-4</c:v>
                </c:pt>
                <c:pt idx="186">
                  <c:v>-8.2923596649022401E-4</c:v>
                </c:pt>
                <c:pt idx="187">
                  <c:v>-8.3219401409294965E-4</c:v>
                </c:pt>
                <c:pt idx="188">
                  <c:v>-8.35167292418565E-4</c:v>
                </c:pt>
                <c:pt idx="189">
                  <c:v>-8.404991883913562E-4</c:v>
                </c:pt>
                <c:pt idx="190">
                  <c:v>-8.4721271272389853E-4</c:v>
                </c:pt>
                <c:pt idx="191">
                  <c:v>-8.5026214449857788E-4</c:v>
                </c:pt>
                <c:pt idx="192">
                  <c:v>-8.5332680692585844E-4</c:v>
                </c:pt>
                <c:pt idx="193">
                  <c:v>-8.56406699997471E-4</c:v>
                </c:pt>
                <c:pt idx="194">
                  <c:v>-8.6093024366863712E-4</c:v>
                </c:pt>
                <c:pt idx="195">
                  <c:v>-8.6306140520091322E-4</c:v>
                </c:pt>
                <c:pt idx="196">
                  <c:v>-8.5823010872768395E-4</c:v>
                </c:pt>
                <c:pt idx="197">
                  <c:v>-8.533610364802218E-4</c:v>
                </c:pt>
                <c:pt idx="198">
                  <c:v>-8.4845418841855886E-4</c:v>
                </c:pt>
                <c:pt idx="199">
                  <c:v>-8.3515969083112996E-4</c:v>
                </c:pt>
                <c:pt idx="200">
                  <c:v>-8.2844903711476838E-4</c:v>
                </c:pt>
                <c:pt idx="201">
                  <c:v>-8.2335330929713172E-4</c:v>
                </c:pt>
                <c:pt idx="202">
                  <c:v>-8.1821980539103091E-4</c:v>
                </c:pt>
                <c:pt idx="203">
                  <c:v>-8.0099226015080535E-4</c:v>
                </c:pt>
                <c:pt idx="204">
                  <c:v>-7.989997798023285E-4</c:v>
                </c:pt>
                <c:pt idx="205">
                  <c:v>-7.8691376882526884E-4</c:v>
                </c:pt>
                <c:pt idx="206">
                  <c:v>-7.8189481256822038E-4</c:v>
                </c:pt>
                <c:pt idx="207">
                  <c:v>-7.7297637867063628E-4</c:v>
                </c:pt>
                <c:pt idx="208">
                  <c:v>-7.6991639747864271E-4</c:v>
                </c:pt>
                <c:pt idx="209">
                  <c:v>-7.6662590899961326E-4</c:v>
                </c:pt>
                <c:pt idx="210">
                  <c:v>-7.5103895227429131E-4</c:v>
                </c:pt>
                <c:pt idx="211">
                  <c:v>-7.4577262133005665E-4</c:v>
                </c:pt>
                <c:pt idx="212">
                  <c:v>-7.3878070792590938E-4</c:v>
                </c:pt>
                <c:pt idx="213">
                  <c:v>-7.3442810166912675E-4</c:v>
                </c:pt>
                <c:pt idx="214">
                  <c:v>-7.2976159172727557E-4</c:v>
                </c:pt>
                <c:pt idx="215">
                  <c:v>-7.1343250594052381E-4</c:v>
                </c:pt>
                <c:pt idx="216">
                  <c:v>-7.1079124471788485E-4</c:v>
                </c:pt>
                <c:pt idx="217">
                  <c:v>-7.0347533269045999E-4</c:v>
                </c:pt>
                <c:pt idx="218">
                  <c:v>-7.0313573731939361E-4</c:v>
                </c:pt>
                <c:pt idx="219">
                  <c:v>-7.0277650263626411E-4</c:v>
                </c:pt>
                <c:pt idx="220">
                  <c:v>-6.9462532269363411E-4</c:v>
                </c:pt>
                <c:pt idx="221">
                  <c:v>-6.9187794313880927E-4</c:v>
                </c:pt>
                <c:pt idx="222">
                  <c:v>-6.8537884618842656E-4</c:v>
                </c:pt>
                <c:pt idx="223">
                  <c:v>-6.8448940255816382E-4</c:v>
                </c:pt>
                <c:pt idx="224">
                  <c:v>-6.7222181111483629E-4</c:v>
                </c:pt>
                <c:pt idx="225">
                  <c:v>-6.7084874383294135E-4</c:v>
                </c:pt>
                <c:pt idx="226">
                  <c:v>-6.6938340902487372E-4</c:v>
                </c:pt>
                <c:pt idx="227">
                  <c:v>-6.6357035652727053E-4</c:v>
                </c:pt>
                <c:pt idx="228">
                  <c:v>-6.5588262560556387E-4</c:v>
                </c:pt>
                <c:pt idx="229">
                  <c:v>-6.5284240610408162E-4</c:v>
                </c:pt>
                <c:pt idx="230">
                  <c:v>-6.4978652129754622E-4</c:v>
                </c:pt>
                <c:pt idx="231">
                  <c:v>-6.4503787781611255E-4</c:v>
                </c:pt>
                <c:pt idx="232">
                  <c:v>-6.4285303157750643E-4</c:v>
                </c:pt>
                <c:pt idx="233">
                  <c:v>-6.3427211716016174E-4</c:v>
                </c:pt>
                <c:pt idx="234">
                  <c:v>-6.3112224023020858E-4</c:v>
                </c:pt>
                <c:pt idx="235">
                  <c:v>-6.2795669790194353E-4</c:v>
                </c:pt>
                <c:pt idx="236">
                  <c:v>-6.2423268026259859E-4</c:v>
                </c:pt>
                <c:pt idx="237">
                  <c:v>-6.2396235820225761E-4</c:v>
                </c:pt>
                <c:pt idx="238">
                  <c:v>-6.2554959806249144E-4</c:v>
                </c:pt>
                <c:pt idx="239">
                  <c:v>-6.2649023832950235E-4</c:v>
                </c:pt>
                <c:pt idx="240">
                  <c:v>-6.2743878448046075E-4</c:v>
                </c:pt>
                <c:pt idx="241">
                  <c:v>-6.3022048767125138E-4</c:v>
                </c:pt>
                <c:pt idx="242">
                  <c:v>-6.3026565683627263E-4</c:v>
                </c:pt>
                <c:pt idx="243">
                  <c:v>-6.3230010347181675E-4</c:v>
                </c:pt>
                <c:pt idx="244">
                  <c:v>-6.3329608490247935E-4</c:v>
                </c:pt>
                <c:pt idx="245">
                  <c:v>-6.3429997220509904E-4</c:v>
                </c:pt>
                <c:pt idx="246">
                  <c:v>-6.365714703772396E-4</c:v>
                </c:pt>
                <c:pt idx="247">
                  <c:v>-6.375084005456888E-4</c:v>
                </c:pt>
                <c:pt idx="248">
                  <c:v>-6.3992069038957514E-4</c:v>
                </c:pt>
                <c:pt idx="249">
                  <c:v>-6.4092827329184914E-4</c:v>
                </c:pt>
                <c:pt idx="250">
                  <c:v>-6.4263382104351962E-4</c:v>
                </c:pt>
                <c:pt idx="251">
                  <c:v>-6.432856277623078E-4</c:v>
                </c:pt>
                <c:pt idx="252">
                  <c:v>-6.4399692689919691E-4</c:v>
                </c:pt>
                <c:pt idx="253">
                  <c:v>-6.471344378199442E-4</c:v>
                </c:pt>
                <c:pt idx="254">
                  <c:v>-6.481955764085555E-4</c:v>
                </c:pt>
              </c:numCache>
            </c:numRef>
          </c:yVal>
          <c:smooth val="0"/>
        </c:ser>
        <c:ser>
          <c:idx val="2"/>
          <c:order val="1"/>
          <c:tx>
            <c:v>1M QL</c:v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EUR1M!$AQ$2:$AQ$266</c:f>
              <c:numCache>
                <c:formatCode>ddd\,\ dd\-mmm\-yyyy</c:formatCode>
                <c:ptCount val="265"/>
                <c:pt idx="0">
                  <c:v>42138</c:v>
                </c:pt>
                <c:pt idx="1">
                  <c:v>42139</c:v>
                </c:pt>
                <c:pt idx="2">
                  <c:v>42142</c:v>
                </c:pt>
                <c:pt idx="3">
                  <c:v>42143</c:v>
                </c:pt>
                <c:pt idx="4">
                  <c:v>42144</c:v>
                </c:pt>
                <c:pt idx="5">
                  <c:v>42145</c:v>
                </c:pt>
                <c:pt idx="6">
                  <c:v>42146</c:v>
                </c:pt>
                <c:pt idx="7">
                  <c:v>42149</c:v>
                </c:pt>
                <c:pt idx="8">
                  <c:v>42150</c:v>
                </c:pt>
                <c:pt idx="9">
                  <c:v>42151</c:v>
                </c:pt>
                <c:pt idx="10">
                  <c:v>42152</c:v>
                </c:pt>
                <c:pt idx="11">
                  <c:v>42153</c:v>
                </c:pt>
                <c:pt idx="12">
                  <c:v>42156</c:v>
                </c:pt>
                <c:pt idx="13">
                  <c:v>42157</c:v>
                </c:pt>
                <c:pt idx="14">
                  <c:v>42158</c:v>
                </c:pt>
                <c:pt idx="15">
                  <c:v>42159</c:v>
                </c:pt>
                <c:pt idx="16">
                  <c:v>42160</c:v>
                </c:pt>
                <c:pt idx="17">
                  <c:v>42163</c:v>
                </c:pt>
                <c:pt idx="18">
                  <c:v>42164</c:v>
                </c:pt>
                <c:pt idx="19">
                  <c:v>42165</c:v>
                </c:pt>
                <c:pt idx="20">
                  <c:v>42166</c:v>
                </c:pt>
                <c:pt idx="21">
                  <c:v>42167</c:v>
                </c:pt>
                <c:pt idx="22">
                  <c:v>42170</c:v>
                </c:pt>
                <c:pt idx="23">
                  <c:v>42171</c:v>
                </c:pt>
                <c:pt idx="24">
                  <c:v>42172</c:v>
                </c:pt>
                <c:pt idx="25">
                  <c:v>42173</c:v>
                </c:pt>
                <c:pt idx="26">
                  <c:v>42174</c:v>
                </c:pt>
                <c:pt idx="27">
                  <c:v>42177</c:v>
                </c:pt>
                <c:pt idx="28">
                  <c:v>42178</c:v>
                </c:pt>
                <c:pt idx="29">
                  <c:v>42179</c:v>
                </c:pt>
                <c:pt idx="30">
                  <c:v>42180</c:v>
                </c:pt>
                <c:pt idx="31">
                  <c:v>42181</c:v>
                </c:pt>
                <c:pt idx="32">
                  <c:v>42184</c:v>
                </c:pt>
                <c:pt idx="33">
                  <c:v>42185</c:v>
                </c:pt>
                <c:pt idx="34">
                  <c:v>42186</c:v>
                </c:pt>
                <c:pt idx="35">
                  <c:v>42187</c:v>
                </c:pt>
                <c:pt idx="36">
                  <c:v>42188</c:v>
                </c:pt>
                <c:pt idx="37">
                  <c:v>42191</c:v>
                </c:pt>
                <c:pt idx="38">
                  <c:v>42192</c:v>
                </c:pt>
                <c:pt idx="39">
                  <c:v>42193</c:v>
                </c:pt>
                <c:pt idx="40">
                  <c:v>42194</c:v>
                </c:pt>
                <c:pt idx="41">
                  <c:v>42195</c:v>
                </c:pt>
                <c:pt idx="42">
                  <c:v>42198</c:v>
                </c:pt>
                <c:pt idx="43">
                  <c:v>42199</c:v>
                </c:pt>
                <c:pt idx="44">
                  <c:v>42200</c:v>
                </c:pt>
                <c:pt idx="45">
                  <c:v>42201</c:v>
                </c:pt>
                <c:pt idx="46">
                  <c:v>42202</c:v>
                </c:pt>
                <c:pt idx="47">
                  <c:v>42205</c:v>
                </c:pt>
                <c:pt idx="48">
                  <c:v>42206</c:v>
                </c:pt>
                <c:pt idx="49">
                  <c:v>42207</c:v>
                </c:pt>
                <c:pt idx="50">
                  <c:v>42208</c:v>
                </c:pt>
                <c:pt idx="51">
                  <c:v>42209</c:v>
                </c:pt>
                <c:pt idx="52">
                  <c:v>42212</c:v>
                </c:pt>
                <c:pt idx="53">
                  <c:v>42213</c:v>
                </c:pt>
                <c:pt idx="54">
                  <c:v>42214</c:v>
                </c:pt>
                <c:pt idx="55">
                  <c:v>42215</c:v>
                </c:pt>
                <c:pt idx="56">
                  <c:v>42216</c:v>
                </c:pt>
                <c:pt idx="57">
                  <c:v>42219</c:v>
                </c:pt>
                <c:pt idx="58">
                  <c:v>42220</c:v>
                </c:pt>
                <c:pt idx="59">
                  <c:v>42221</c:v>
                </c:pt>
                <c:pt idx="60">
                  <c:v>42222</c:v>
                </c:pt>
                <c:pt idx="61">
                  <c:v>42223</c:v>
                </c:pt>
                <c:pt idx="62">
                  <c:v>42226</c:v>
                </c:pt>
                <c:pt idx="63">
                  <c:v>42227</c:v>
                </c:pt>
                <c:pt idx="64">
                  <c:v>42228</c:v>
                </c:pt>
                <c:pt idx="65">
                  <c:v>42229</c:v>
                </c:pt>
                <c:pt idx="66">
                  <c:v>42230</c:v>
                </c:pt>
                <c:pt idx="67">
                  <c:v>42233</c:v>
                </c:pt>
                <c:pt idx="68">
                  <c:v>42234</c:v>
                </c:pt>
                <c:pt idx="69">
                  <c:v>42235</c:v>
                </c:pt>
                <c:pt idx="70">
                  <c:v>42236</c:v>
                </c:pt>
                <c:pt idx="71">
                  <c:v>42237</c:v>
                </c:pt>
                <c:pt idx="72">
                  <c:v>42240</c:v>
                </c:pt>
                <c:pt idx="73">
                  <c:v>42241</c:v>
                </c:pt>
                <c:pt idx="74">
                  <c:v>42242</c:v>
                </c:pt>
                <c:pt idx="75">
                  <c:v>42243</c:v>
                </c:pt>
                <c:pt idx="76">
                  <c:v>42244</c:v>
                </c:pt>
                <c:pt idx="77">
                  <c:v>42247</c:v>
                </c:pt>
                <c:pt idx="78">
                  <c:v>42248</c:v>
                </c:pt>
                <c:pt idx="79">
                  <c:v>42249</c:v>
                </c:pt>
                <c:pt idx="80">
                  <c:v>42250</c:v>
                </c:pt>
                <c:pt idx="81">
                  <c:v>42251</c:v>
                </c:pt>
                <c:pt idx="82">
                  <c:v>42254</c:v>
                </c:pt>
                <c:pt idx="83">
                  <c:v>42255</c:v>
                </c:pt>
                <c:pt idx="84">
                  <c:v>42256</c:v>
                </c:pt>
                <c:pt idx="85">
                  <c:v>42257</c:v>
                </c:pt>
                <c:pt idx="86">
                  <c:v>42258</c:v>
                </c:pt>
                <c:pt idx="87">
                  <c:v>42261</c:v>
                </c:pt>
                <c:pt idx="88">
                  <c:v>42262</c:v>
                </c:pt>
                <c:pt idx="89">
                  <c:v>42263</c:v>
                </c:pt>
                <c:pt idx="90">
                  <c:v>42264</c:v>
                </c:pt>
                <c:pt idx="91">
                  <c:v>42265</c:v>
                </c:pt>
                <c:pt idx="92">
                  <c:v>42268</c:v>
                </c:pt>
                <c:pt idx="93">
                  <c:v>42269</c:v>
                </c:pt>
                <c:pt idx="94">
                  <c:v>42270</c:v>
                </c:pt>
                <c:pt idx="95">
                  <c:v>42271</c:v>
                </c:pt>
                <c:pt idx="96">
                  <c:v>42272</c:v>
                </c:pt>
                <c:pt idx="97">
                  <c:v>42275</c:v>
                </c:pt>
                <c:pt idx="98">
                  <c:v>42276</c:v>
                </c:pt>
                <c:pt idx="99">
                  <c:v>42277</c:v>
                </c:pt>
                <c:pt idx="100">
                  <c:v>42278</c:v>
                </c:pt>
                <c:pt idx="101">
                  <c:v>42279</c:v>
                </c:pt>
                <c:pt idx="102">
                  <c:v>42282</c:v>
                </c:pt>
                <c:pt idx="103">
                  <c:v>42283</c:v>
                </c:pt>
                <c:pt idx="104">
                  <c:v>42284</c:v>
                </c:pt>
                <c:pt idx="105">
                  <c:v>42285</c:v>
                </c:pt>
                <c:pt idx="106">
                  <c:v>42286</c:v>
                </c:pt>
                <c:pt idx="107">
                  <c:v>42289</c:v>
                </c:pt>
                <c:pt idx="108">
                  <c:v>42290</c:v>
                </c:pt>
                <c:pt idx="109">
                  <c:v>42291</c:v>
                </c:pt>
                <c:pt idx="110">
                  <c:v>42292</c:v>
                </c:pt>
                <c:pt idx="111">
                  <c:v>42293</c:v>
                </c:pt>
                <c:pt idx="112">
                  <c:v>42296</c:v>
                </c:pt>
                <c:pt idx="113">
                  <c:v>42297</c:v>
                </c:pt>
                <c:pt idx="114">
                  <c:v>42298</c:v>
                </c:pt>
                <c:pt idx="115">
                  <c:v>42299</c:v>
                </c:pt>
                <c:pt idx="116">
                  <c:v>42300</c:v>
                </c:pt>
                <c:pt idx="117">
                  <c:v>42303</c:v>
                </c:pt>
                <c:pt idx="118">
                  <c:v>42304</c:v>
                </c:pt>
                <c:pt idx="119">
                  <c:v>42305</c:v>
                </c:pt>
                <c:pt idx="120">
                  <c:v>42306</c:v>
                </c:pt>
                <c:pt idx="121">
                  <c:v>42307</c:v>
                </c:pt>
                <c:pt idx="122">
                  <c:v>42310</c:v>
                </c:pt>
                <c:pt idx="123">
                  <c:v>42311</c:v>
                </c:pt>
                <c:pt idx="124">
                  <c:v>42312</c:v>
                </c:pt>
                <c:pt idx="125">
                  <c:v>42313</c:v>
                </c:pt>
                <c:pt idx="126">
                  <c:v>42314</c:v>
                </c:pt>
                <c:pt idx="127">
                  <c:v>42317</c:v>
                </c:pt>
                <c:pt idx="128">
                  <c:v>42318</c:v>
                </c:pt>
                <c:pt idx="129">
                  <c:v>42319</c:v>
                </c:pt>
                <c:pt idx="130">
                  <c:v>42320</c:v>
                </c:pt>
                <c:pt idx="131">
                  <c:v>42321</c:v>
                </c:pt>
                <c:pt idx="132">
                  <c:v>42324</c:v>
                </c:pt>
                <c:pt idx="133">
                  <c:v>42325</c:v>
                </c:pt>
                <c:pt idx="134">
                  <c:v>42326</c:v>
                </c:pt>
                <c:pt idx="135">
                  <c:v>42327</c:v>
                </c:pt>
                <c:pt idx="136">
                  <c:v>42328</c:v>
                </c:pt>
                <c:pt idx="137">
                  <c:v>42331</c:v>
                </c:pt>
                <c:pt idx="138">
                  <c:v>42332</c:v>
                </c:pt>
                <c:pt idx="139">
                  <c:v>42333</c:v>
                </c:pt>
                <c:pt idx="140">
                  <c:v>42334</c:v>
                </c:pt>
                <c:pt idx="141">
                  <c:v>42335</c:v>
                </c:pt>
                <c:pt idx="142">
                  <c:v>42338</c:v>
                </c:pt>
                <c:pt idx="143">
                  <c:v>42339</c:v>
                </c:pt>
                <c:pt idx="144">
                  <c:v>42340</c:v>
                </c:pt>
                <c:pt idx="145">
                  <c:v>42341</c:v>
                </c:pt>
                <c:pt idx="146">
                  <c:v>42342</c:v>
                </c:pt>
                <c:pt idx="147">
                  <c:v>42345</c:v>
                </c:pt>
                <c:pt idx="148">
                  <c:v>42346</c:v>
                </c:pt>
                <c:pt idx="149">
                  <c:v>42347</c:v>
                </c:pt>
                <c:pt idx="150">
                  <c:v>42348</c:v>
                </c:pt>
                <c:pt idx="151">
                  <c:v>42349</c:v>
                </c:pt>
                <c:pt idx="152">
                  <c:v>42352</c:v>
                </c:pt>
                <c:pt idx="153">
                  <c:v>42353</c:v>
                </c:pt>
                <c:pt idx="154">
                  <c:v>42354</c:v>
                </c:pt>
                <c:pt idx="155">
                  <c:v>42355</c:v>
                </c:pt>
                <c:pt idx="156">
                  <c:v>42356</c:v>
                </c:pt>
                <c:pt idx="157">
                  <c:v>42359</c:v>
                </c:pt>
                <c:pt idx="158">
                  <c:v>42360</c:v>
                </c:pt>
                <c:pt idx="159">
                  <c:v>42361</c:v>
                </c:pt>
                <c:pt idx="160">
                  <c:v>42362</c:v>
                </c:pt>
                <c:pt idx="161">
                  <c:v>42366</c:v>
                </c:pt>
                <c:pt idx="162">
                  <c:v>42367</c:v>
                </c:pt>
                <c:pt idx="163">
                  <c:v>42368</c:v>
                </c:pt>
                <c:pt idx="164">
                  <c:v>42369</c:v>
                </c:pt>
                <c:pt idx="165">
                  <c:v>42373</c:v>
                </c:pt>
                <c:pt idx="166">
                  <c:v>42374</c:v>
                </c:pt>
                <c:pt idx="167">
                  <c:v>42375</c:v>
                </c:pt>
                <c:pt idx="168">
                  <c:v>42376</c:v>
                </c:pt>
                <c:pt idx="169">
                  <c:v>42377</c:v>
                </c:pt>
                <c:pt idx="170">
                  <c:v>42380</c:v>
                </c:pt>
                <c:pt idx="171">
                  <c:v>42381</c:v>
                </c:pt>
                <c:pt idx="172">
                  <c:v>42382</c:v>
                </c:pt>
                <c:pt idx="173">
                  <c:v>42383</c:v>
                </c:pt>
                <c:pt idx="174">
                  <c:v>42384</c:v>
                </c:pt>
                <c:pt idx="175">
                  <c:v>42387</c:v>
                </c:pt>
                <c:pt idx="176">
                  <c:v>42388</c:v>
                </c:pt>
                <c:pt idx="177">
                  <c:v>42389</c:v>
                </c:pt>
                <c:pt idx="178">
                  <c:v>42390</c:v>
                </c:pt>
                <c:pt idx="179">
                  <c:v>42391</c:v>
                </c:pt>
                <c:pt idx="180">
                  <c:v>42394</c:v>
                </c:pt>
                <c:pt idx="181">
                  <c:v>42395</c:v>
                </c:pt>
                <c:pt idx="182">
                  <c:v>42396</c:v>
                </c:pt>
                <c:pt idx="183">
                  <c:v>42397</c:v>
                </c:pt>
                <c:pt idx="184">
                  <c:v>42398</c:v>
                </c:pt>
                <c:pt idx="185">
                  <c:v>42401</c:v>
                </c:pt>
                <c:pt idx="186">
                  <c:v>42402</c:v>
                </c:pt>
                <c:pt idx="187">
                  <c:v>42403</c:v>
                </c:pt>
                <c:pt idx="188">
                  <c:v>42404</c:v>
                </c:pt>
                <c:pt idx="189">
                  <c:v>42405</c:v>
                </c:pt>
                <c:pt idx="190">
                  <c:v>42408</c:v>
                </c:pt>
                <c:pt idx="191">
                  <c:v>42409</c:v>
                </c:pt>
                <c:pt idx="192">
                  <c:v>42410</c:v>
                </c:pt>
                <c:pt idx="193">
                  <c:v>42411</c:v>
                </c:pt>
                <c:pt idx="194">
                  <c:v>42412</c:v>
                </c:pt>
                <c:pt idx="195">
                  <c:v>42415</c:v>
                </c:pt>
                <c:pt idx="196">
                  <c:v>42416</c:v>
                </c:pt>
                <c:pt idx="197">
                  <c:v>42417</c:v>
                </c:pt>
                <c:pt idx="198">
                  <c:v>42418</c:v>
                </c:pt>
                <c:pt idx="199">
                  <c:v>42419</c:v>
                </c:pt>
                <c:pt idx="200">
                  <c:v>42422</c:v>
                </c:pt>
                <c:pt idx="201">
                  <c:v>42423</c:v>
                </c:pt>
                <c:pt idx="202">
                  <c:v>42424</c:v>
                </c:pt>
                <c:pt idx="203">
                  <c:v>42425</c:v>
                </c:pt>
                <c:pt idx="204">
                  <c:v>42426</c:v>
                </c:pt>
                <c:pt idx="205">
                  <c:v>42429</c:v>
                </c:pt>
                <c:pt idx="206">
                  <c:v>42430</c:v>
                </c:pt>
                <c:pt idx="207">
                  <c:v>42431</c:v>
                </c:pt>
                <c:pt idx="208">
                  <c:v>42432</c:v>
                </c:pt>
                <c:pt idx="209">
                  <c:v>42433</c:v>
                </c:pt>
                <c:pt idx="210">
                  <c:v>42436</c:v>
                </c:pt>
                <c:pt idx="211">
                  <c:v>42437</c:v>
                </c:pt>
                <c:pt idx="212">
                  <c:v>42438</c:v>
                </c:pt>
                <c:pt idx="213">
                  <c:v>42439</c:v>
                </c:pt>
                <c:pt idx="214">
                  <c:v>42440</c:v>
                </c:pt>
                <c:pt idx="215">
                  <c:v>42443</c:v>
                </c:pt>
                <c:pt idx="216">
                  <c:v>42444</c:v>
                </c:pt>
                <c:pt idx="217">
                  <c:v>42445</c:v>
                </c:pt>
                <c:pt idx="218">
                  <c:v>42446</c:v>
                </c:pt>
                <c:pt idx="219">
                  <c:v>42447</c:v>
                </c:pt>
                <c:pt idx="220">
                  <c:v>42450</c:v>
                </c:pt>
                <c:pt idx="221">
                  <c:v>42451</c:v>
                </c:pt>
                <c:pt idx="222">
                  <c:v>42452</c:v>
                </c:pt>
                <c:pt idx="223">
                  <c:v>42453</c:v>
                </c:pt>
                <c:pt idx="224">
                  <c:v>42458</c:v>
                </c:pt>
                <c:pt idx="225">
                  <c:v>42459</c:v>
                </c:pt>
                <c:pt idx="226">
                  <c:v>42460</c:v>
                </c:pt>
                <c:pt idx="227">
                  <c:v>42461</c:v>
                </c:pt>
                <c:pt idx="228">
                  <c:v>42464</c:v>
                </c:pt>
                <c:pt idx="229">
                  <c:v>42465</c:v>
                </c:pt>
                <c:pt idx="230">
                  <c:v>42466</c:v>
                </c:pt>
                <c:pt idx="231">
                  <c:v>42467</c:v>
                </c:pt>
                <c:pt idx="232">
                  <c:v>42468</c:v>
                </c:pt>
                <c:pt idx="233">
                  <c:v>42471</c:v>
                </c:pt>
                <c:pt idx="234">
                  <c:v>42472</c:v>
                </c:pt>
                <c:pt idx="235">
                  <c:v>42473</c:v>
                </c:pt>
                <c:pt idx="236">
                  <c:v>42474</c:v>
                </c:pt>
                <c:pt idx="237">
                  <c:v>42475</c:v>
                </c:pt>
                <c:pt idx="238">
                  <c:v>42478</c:v>
                </c:pt>
                <c:pt idx="239">
                  <c:v>42479</c:v>
                </c:pt>
                <c:pt idx="240">
                  <c:v>42480</c:v>
                </c:pt>
                <c:pt idx="241">
                  <c:v>42481</c:v>
                </c:pt>
                <c:pt idx="242">
                  <c:v>42482</c:v>
                </c:pt>
                <c:pt idx="243">
                  <c:v>42485</c:v>
                </c:pt>
                <c:pt idx="244">
                  <c:v>42486</c:v>
                </c:pt>
                <c:pt idx="245">
                  <c:v>42487</c:v>
                </c:pt>
                <c:pt idx="246">
                  <c:v>42488</c:v>
                </c:pt>
                <c:pt idx="247">
                  <c:v>42489</c:v>
                </c:pt>
                <c:pt idx="248">
                  <c:v>42492</c:v>
                </c:pt>
                <c:pt idx="249">
                  <c:v>42493</c:v>
                </c:pt>
                <c:pt idx="250">
                  <c:v>42494</c:v>
                </c:pt>
                <c:pt idx="251">
                  <c:v>42495</c:v>
                </c:pt>
                <c:pt idx="252">
                  <c:v>42496</c:v>
                </c:pt>
                <c:pt idx="253">
                  <c:v>42499</c:v>
                </c:pt>
                <c:pt idx="254">
                  <c:v>42500</c:v>
                </c:pt>
                <c:pt idx="255">
                  <c:v>42501</c:v>
                </c:pt>
                <c:pt idx="256">
                  <c:v>42502</c:v>
                </c:pt>
                <c:pt idx="257">
                  <c:v>42503</c:v>
                </c:pt>
                <c:pt idx="258">
                  <c:v>42506</c:v>
                </c:pt>
                <c:pt idx="259">
                  <c:v>42507</c:v>
                </c:pt>
                <c:pt idx="260">
                  <c:v>42508</c:v>
                </c:pt>
                <c:pt idx="261">
                  <c:v>42509</c:v>
                </c:pt>
                <c:pt idx="262">
                  <c:v>42510</c:v>
                </c:pt>
                <c:pt idx="263">
                  <c:v>42513</c:v>
                </c:pt>
                <c:pt idx="264">
                  <c:v>42514</c:v>
                </c:pt>
              </c:numCache>
            </c:numRef>
          </c:xVal>
          <c:yVal>
            <c:numRef>
              <c:f>EUR1M!$AT$2:$AT$266</c:f>
              <c:numCache>
                <c:formatCode>0.0000%</c:formatCode>
                <c:ptCount val="265"/>
                <c:pt idx="0">
                  <c:v>-4.5000000000169904E-4</c:v>
                </c:pt>
                <c:pt idx="1">
                  <c:v>-4.4771025239143114E-4</c:v>
                </c:pt>
                <c:pt idx="2">
                  <c:v>-4.5344107291665726E-4</c:v>
                </c:pt>
                <c:pt idx="3">
                  <c:v>-4.5521329427599874E-4</c:v>
                </c:pt>
                <c:pt idx="4">
                  <c:v>-4.6363687185105562E-4</c:v>
                </c:pt>
                <c:pt idx="5">
                  <c:v>-4.6184487180508937E-4</c:v>
                </c:pt>
                <c:pt idx="6">
                  <c:v>-4.5993873726387383E-4</c:v>
                </c:pt>
                <c:pt idx="7">
                  <c:v>-4.6370647192233377E-4</c:v>
                </c:pt>
                <c:pt idx="8">
                  <c:v>-4.6479525805842223E-4</c:v>
                </c:pt>
                <c:pt idx="9">
                  <c:v>-4.7026370838148591E-4</c:v>
                </c:pt>
                <c:pt idx="10">
                  <c:v>-4.6904165784469876E-4</c:v>
                </c:pt>
                <c:pt idx="11">
                  <c:v>-4.7177498634198844E-4</c:v>
                </c:pt>
                <c:pt idx="12">
                  <c:v>-4.966007927182936E-4</c:v>
                </c:pt>
                <c:pt idx="13">
                  <c:v>-5.094619092407271E-4</c:v>
                </c:pt>
                <c:pt idx="14">
                  <c:v>-5.2151532239630427E-4</c:v>
                </c:pt>
                <c:pt idx="15">
                  <c:v>-5.2951468819673053E-4</c:v>
                </c:pt>
                <c:pt idx="16">
                  <c:v>-5.3636413219258371E-4</c:v>
                </c:pt>
                <c:pt idx="17">
                  <c:v>-5.4732055457806794E-4</c:v>
                </c:pt>
                <c:pt idx="18">
                  <c:v>-5.4774698793869092E-4</c:v>
                </c:pt>
                <c:pt idx="19">
                  <c:v>-5.4694149168499351E-4</c:v>
                </c:pt>
                <c:pt idx="20">
                  <c:v>-5.4191459119862229E-4</c:v>
                </c:pt>
                <c:pt idx="21">
                  <c:v>-5.4090026942487138E-4</c:v>
                </c:pt>
                <c:pt idx="22">
                  <c:v>-5.3301212138245901E-4</c:v>
                </c:pt>
                <c:pt idx="23">
                  <c:v>-5.3057650168453208E-4</c:v>
                </c:pt>
                <c:pt idx="24">
                  <c:v>-5.2851560312605628E-4</c:v>
                </c:pt>
                <c:pt idx="25">
                  <c:v>-5.2781779842678289E-4</c:v>
                </c:pt>
                <c:pt idx="26">
                  <c:v>-5.2626620838706667E-4</c:v>
                </c:pt>
                <c:pt idx="27">
                  <c:v>-5.2422522503858815E-4</c:v>
                </c:pt>
                <c:pt idx="28">
                  <c:v>-5.2461507614465219E-4</c:v>
                </c:pt>
                <c:pt idx="29">
                  <c:v>-5.2542475214556461E-4</c:v>
                </c:pt>
                <c:pt idx="30">
                  <c:v>-5.3142584534551784E-4</c:v>
                </c:pt>
                <c:pt idx="31">
                  <c:v>-5.3082360088786739E-4</c:v>
                </c:pt>
                <c:pt idx="32">
                  <c:v>-5.3557657665592728E-4</c:v>
                </c:pt>
                <c:pt idx="33">
                  <c:v>-5.4180925603085665E-4</c:v>
                </c:pt>
                <c:pt idx="34">
                  <c:v>-5.5149755530215958E-4</c:v>
                </c:pt>
                <c:pt idx="35">
                  <c:v>-5.523791656730781E-4</c:v>
                </c:pt>
                <c:pt idx="36">
                  <c:v>-5.5345351488605803E-4</c:v>
                </c:pt>
                <c:pt idx="37">
                  <c:v>-5.6735621022553683E-4</c:v>
                </c:pt>
                <c:pt idx="38">
                  <c:v>-5.7235986037523605E-4</c:v>
                </c:pt>
                <c:pt idx="39">
                  <c:v>-5.825496200156428E-4</c:v>
                </c:pt>
                <c:pt idx="40">
                  <c:v>-5.851576889387422E-4</c:v>
                </c:pt>
                <c:pt idx="41">
                  <c:v>-5.8800051654544876E-4</c:v>
                </c:pt>
                <c:pt idx="42">
                  <c:v>-6.0374613818036857E-4</c:v>
                </c:pt>
                <c:pt idx="43">
                  <c:v>-6.0880978045488397E-4</c:v>
                </c:pt>
                <c:pt idx="44">
                  <c:v>-6.1513672799859171E-4</c:v>
                </c:pt>
                <c:pt idx="45">
                  <c:v>-6.1845957186501543E-4</c:v>
                </c:pt>
                <c:pt idx="46">
                  <c:v>-6.2168326915573908E-4</c:v>
                </c:pt>
                <c:pt idx="47">
                  <c:v>-6.305049197747666E-4</c:v>
                </c:pt>
                <c:pt idx="48">
                  <c:v>-6.3258571572192526E-4</c:v>
                </c:pt>
                <c:pt idx="49">
                  <c:v>-6.3291806281163729E-4</c:v>
                </c:pt>
                <c:pt idx="50">
                  <c:v>-6.3474943228059022E-4</c:v>
                </c:pt>
                <c:pt idx="51">
                  <c:v>-6.36421727582342E-4</c:v>
                </c:pt>
                <c:pt idx="52">
                  <c:v>-6.3698389237061071E-4</c:v>
                </c:pt>
                <c:pt idx="53">
                  <c:v>-6.3653194276641807E-4</c:v>
                </c:pt>
                <c:pt idx="54">
                  <c:v>-6.3338345070713075E-4</c:v>
                </c:pt>
                <c:pt idx="55">
                  <c:v>-6.3356882518975088E-4</c:v>
                </c:pt>
                <c:pt idx="56">
                  <c:v>-6.3357355669610698E-4</c:v>
                </c:pt>
                <c:pt idx="57">
                  <c:v>-6.2876096787187826E-4</c:v>
                </c:pt>
                <c:pt idx="58">
                  <c:v>-6.2688044089902683E-4</c:v>
                </c:pt>
                <c:pt idx="59">
                  <c:v>-6.2315804442784775E-4</c:v>
                </c:pt>
                <c:pt idx="60">
                  <c:v>-6.2207766604802095E-4</c:v>
                </c:pt>
                <c:pt idx="61">
                  <c:v>-6.2086793754448095E-4</c:v>
                </c:pt>
                <c:pt idx="62">
                  <c:v>-6.1506254551415489E-4</c:v>
                </c:pt>
                <c:pt idx="63">
                  <c:v>-6.1335668568140989E-4</c:v>
                </c:pt>
                <c:pt idx="64">
                  <c:v>-6.1214877379574392E-4</c:v>
                </c:pt>
                <c:pt idx="65">
                  <c:v>-6.1082021663536046E-4</c:v>
                </c:pt>
                <c:pt idx="66">
                  <c:v>-6.0952758404822234E-4</c:v>
                </c:pt>
                <c:pt idx="67">
                  <c:v>-6.0833540803998634E-4</c:v>
                </c:pt>
                <c:pt idx="68">
                  <c:v>-6.0852609296718947E-4</c:v>
                </c:pt>
                <c:pt idx="69">
                  <c:v>-6.114050097599295E-4</c:v>
                </c:pt>
                <c:pt idx="70">
                  <c:v>-6.1098777370732771E-4</c:v>
                </c:pt>
                <c:pt idx="71">
                  <c:v>-6.1066776735212288E-4</c:v>
                </c:pt>
                <c:pt idx="72">
                  <c:v>-6.1482837140695271E-4</c:v>
                </c:pt>
                <c:pt idx="73">
                  <c:v>-6.1658158695775437E-4</c:v>
                </c:pt>
                <c:pt idx="74">
                  <c:v>-6.2136563752252471E-4</c:v>
                </c:pt>
                <c:pt idx="75">
                  <c:v>-6.2196025729030491E-4</c:v>
                </c:pt>
                <c:pt idx="76">
                  <c:v>-6.2266431091582573E-4</c:v>
                </c:pt>
                <c:pt idx="77">
                  <c:v>-6.2825121506993042E-4</c:v>
                </c:pt>
                <c:pt idx="78">
                  <c:v>-6.3069507248636469E-4</c:v>
                </c:pt>
                <c:pt idx="79">
                  <c:v>-6.3314303873340805E-4</c:v>
                </c:pt>
                <c:pt idx="80">
                  <c:v>-6.3734892394876064E-4</c:v>
                </c:pt>
                <c:pt idx="81">
                  <c:v>-6.3875607140896672E-4</c:v>
                </c:pt>
                <c:pt idx="82">
                  <c:v>-6.4447445575677165E-4</c:v>
                </c:pt>
                <c:pt idx="83">
                  <c:v>-6.4635303797588861E-4</c:v>
                </c:pt>
                <c:pt idx="84">
                  <c:v>-6.4802971067257076E-4</c:v>
                </c:pt>
                <c:pt idx="85">
                  <c:v>-6.4882884408951069E-4</c:v>
                </c:pt>
                <c:pt idx="86">
                  <c:v>-6.5018877800845476E-4</c:v>
                </c:pt>
                <c:pt idx="87">
                  <c:v>-6.5220422529188582E-4</c:v>
                </c:pt>
                <c:pt idx="88">
                  <c:v>-6.5198584467029974E-4</c:v>
                </c:pt>
                <c:pt idx="89">
                  <c:v>-6.5143111754339955E-4</c:v>
                </c:pt>
                <c:pt idx="90">
                  <c:v>-6.4754849697118422E-4</c:v>
                </c:pt>
                <c:pt idx="91">
                  <c:v>-6.4782804703516876E-4</c:v>
                </c:pt>
                <c:pt idx="92">
                  <c:v>-6.4445423502368371E-4</c:v>
                </c:pt>
                <c:pt idx="93">
                  <c:v>-6.4239835493751229E-4</c:v>
                </c:pt>
                <c:pt idx="94">
                  <c:v>-6.4018627418294116E-4</c:v>
                </c:pt>
                <c:pt idx="95">
                  <c:v>-6.3478155543597592E-4</c:v>
                </c:pt>
                <c:pt idx="96">
                  <c:v>-6.3390619931923088E-4</c:v>
                </c:pt>
                <c:pt idx="97">
                  <c:v>-6.2783053819792656E-4</c:v>
                </c:pt>
                <c:pt idx="98">
                  <c:v>-6.2532161621975391E-4</c:v>
                </c:pt>
                <c:pt idx="99">
                  <c:v>-6.2287778525416115E-4</c:v>
                </c:pt>
                <c:pt idx="100">
                  <c:v>-6.1944676622752159E-4</c:v>
                </c:pt>
                <c:pt idx="101">
                  <c:v>-6.1790501465937514E-4</c:v>
                </c:pt>
                <c:pt idx="102">
                  <c:v>-6.1318776385649494E-4</c:v>
                </c:pt>
                <c:pt idx="103">
                  <c:v>-6.1216712882967853E-4</c:v>
                </c:pt>
                <c:pt idx="104">
                  <c:v>-6.1382969287845674E-4</c:v>
                </c:pt>
                <c:pt idx="105">
                  <c:v>-6.1254960448703377E-4</c:v>
                </c:pt>
                <c:pt idx="106">
                  <c:v>-6.113089604172174E-4</c:v>
                </c:pt>
                <c:pt idx="107">
                  <c:v>-6.1462164403237917E-4</c:v>
                </c:pt>
                <c:pt idx="108">
                  <c:v>-6.1685258883159924E-4</c:v>
                </c:pt>
                <c:pt idx="109">
                  <c:v>-6.2668386651062752E-4</c:v>
                </c:pt>
                <c:pt idx="110">
                  <c:v>-6.2695556649283724E-4</c:v>
                </c:pt>
                <c:pt idx="111">
                  <c:v>-6.2740751828721346E-4</c:v>
                </c:pt>
                <c:pt idx="112">
                  <c:v>-6.4617101236182312E-4</c:v>
                </c:pt>
                <c:pt idx="113">
                  <c:v>-6.545315965068183E-4</c:v>
                </c:pt>
                <c:pt idx="114">
                  <c:v>-6.7895910229436919E-4</c:v>
                </c:pt>
                <c:pt idx="115">
                  <c:v>-6.816668660411529E-4</c:v>
                </c:pt>
                <c:pt idx="116">
                  <c:v>-6.8460415783570231E-4</c:v>
                </c:pt>
                <c:pt idx="117">
                  <c:v>-7.2004731673254311E-4</c:v>
                </c:pt>
                <c:pt idx="118">
                  <c:v>-7.3256291083685871E-4</c:v>
                </c:pt>
                <c:pt idx="119">
                  <c:v>-7.5990271208011126E-4</c:v>
                </c:pt>
                <c:pt idx="120">
                  <c:v>-7.6514657776693973E-4</c:v>
                </c:pt>
                <c:pt idx="121">
                  <c:v>-7.7065359024233097E-4</c:v>
                </c:pt>
                <c:pt idx="122">
                  <c:v>-8.0166890077215669E-4</c:v>
                </c:pt>
                <c:pt idx="123">
                  <c:v>-8.1365925114473825E-4</c:v>
                </c:pt>
                <c:pt idx="124">
                  <c:v>-8.2505697687595969E-4</c:v>
                </c:pt>
                <c:pt idx="125">
                  <c:v>-8.4052560785224939E-4</c:v>
                </c:pt>
                <c:pt idx="126">
                  <c:v>-8.4734258081699666E-4</c:v>
                </c:pt>
                <c:pt idx="127">
                  <c:v>-8.6842490368566061E-4</c:v>
                </c:pt>
                <c:pt idx="128">
                  <c:v>-8.7339379296835773E-4</c:v>
                </c:pt>
                <c:pt idx="129">
                  <c:v>-8.7678950092184849E-4</c:v>
                </c:pt>
                <c:pt idx="130">
                  <c:v>-8.6542226548025347E-4</c:v>
                </c:pt>
                <c:pt idx="131">
                  <c:v>-8.7076745168326235E-4</c:v>
                </c:pt>
                <c:pt idx="132">
                  <c:v>-8.6844140716824114E-4</c:v>
                </c:pt>
                <c:pt idx="133">
                  <c:v>-8.6357335187070561E-4</c:v>
                </c:pt>
                <c:pt idx="134">
                  <c:v>-8.5762798544486429E-4</c:v>
                </c:pt>
                <c:pt idx="135">
                  <c:v>-8.3629396936513167E-4</c:v>
                </c:pt>
                <c:pt idx="136">
                  <c:v>-8.3564460529584131E-4</c:v>
                </c:pt>
                <c:pt idx="137">
                  <c:v>-8.1453376277718093E-4</c:v>
                </c:pt>
                <c:pt idx="138">
                  <c:v>-8.0382771521936291E-4</c:v>
                </c:pt>
                <c:pt idx="139">
                  <c:v>-7.7695536102756989E-4</c:v>
                </c:pt>
                <c:pt idx="140">
                  <c:v>-7.7098166452571615E-4</c:v>
                </c:pt>
                <c:pt idx="141">
                  <c:v>-7.6432745198264139E-4</c:v>
                </c:pt>
                <c:pt idx="142">
                  <c:v>-7.2893365917379234E-4</c:v>
                </c:pt>
                <c:pt idx="143">
                  <c:v>-7.0862377109828626E-4</c:v>
                </c:pt>
                <c:pt idx="144">
                  <c:v>-7.0043525570273601E-4</c:v>
                </c:pt>
                <c:pt idx="145">
                  <c:v>-6.9201394138518335E-4</c:v>
                </c:pt>
                <c:pt idx="146">
                  <c:v>-6.834412027873117E-4</c:v>
                </c:pt>
                <c:pt idx="147">
                  <c:v>-6.5420738709911065E-4</c:v>
                </c:pt>
                <c:pt idx="148">
                  <c:v>-6.4597182694140745E-4</c:v>
                </c:pt>
                <c:pt idx="149">
                  <c:v>-6.375864789961742E-4</c:v>
                </c:pt>
                <c:pt idx="150">
                  <c:v>-6.3207688945979279E-4</c:v>
                </c:pt>
                <c:pt idx="151">
                  <c:v>-6.2738480652442042E-4</c:v>
                </c:pt>
                <c:pt idx="152">
                  <c:v>-6.2046702217261236E-4</c:v>
                </c:pt>
                <c:pt idx="153">
                  <c:v>-6.2095095786799997E-4</c:v>
                </c:pt>
                <c:pt idx="154">
                  <c:v>-6.2742428145937373E-4</c:v>
                </c:pt>
                <c:pt idx="155">
                  <c:v>-6.2763422674333436E-4</c:v>
                </c:pt>
                <c:pt idx="156">
                  <c:v>-6.2786011065982521E-4</c:v>
                </c:pt>
                <c:pt idx="157">
                  <c:v>-6.421568643684651E-4</c:v>
                </c:pt>
                <c:pt idx="158">
                  <c:v>-6.4837945659705046E-4</c:v>
                </c:pt>
                <c:pt idx="159">
                  <c:v>-6.6777270457472264E-4</c:v>
                </c:pt>
                <c:pt idx="160">
                  <c:v>-6.6925643978574256E-4</c:v>
                </c:pt>
                <c:pt idx="161">
                  <c:v>-6.9806653887532143E-4</c:v>
                </c:pt>
                <c:pt idx="162">
                  <c:v>-7.0799341898937008E-4</c:v>
                </c:pt>
                <c:pt idx="163">
                  <c:v>-7.1092066845945823E-4</c:v>
                </c:pt>
                <c:pt idx="164">
                  <c:v>-7.1404964297223494E-4</c:v>
                </c:pt>
                <c:pt idx="165">
                  <c:v>-7.7315572085084351E-4</c:v>
                </c:pt>
                <c:pt idx="166">
                  <c:v>-7.8448594904005761E-4</c:v>
                </c:pt>
                <c:pt idx="167">
                  <c:v>-8.0625669271220095E-4</c:v>
                </c:pt>
                <c:pt idx="168">
                  <c:v>-8.1206489267765525E-4</c:v>
                </c:pt>
                <c:pt idx="169">
                  <c:v>-8.1824578981071921E-4</c:v>
                </c:pt>
                <c:pt idx="170">
                  <c:v>-8.5051822766441865E-4</c:v>
                </c:pt>
                <c:pt idx="171">
                  <c:v>-8.6068433480504254E-4</c:v>
                </c:pt>
                <c:pt idx="172">
                  <c:v>-8.7238380260186562E-4</c:v>
                </c:pt>
                <c:pt idx="173">
                  <c:v>-8.802398311597015E-4</c:v>
                </c:pt>
                <c:pt idx="174">
                  <c:v>-8.8812302114226946E-4</c:v>
                </c:pt>
                <c:pt idx="175">
                  <c:v>-9.0510077400391396E-4</c:v>
                </c:pt>
                <c:pt idx="176">
                  <c:v>-9.0830941799183965E-4</c:v>
                </c:pt>
                <c:pt idx="177">
                  <c:v>-9.046935322657132E-4</c:v>
                </c:pt>
                <c:pt idx="178">
                  <c:v>-9.0822858142339258E-4</c:v>
                </c:pt>
                <c:pt idx="179">
                  <c:v>-9.1129189811922282E-4</c:v>
                </c:pt>
                <c:pt idx="180">
                  <c:v>-9.0542431088507088E-4</c:v>
                </c:pt>
                <c:pt idx="181">
                  <c:v>-9.017589135407178E-4</c:v>
                </c:pt>
                <c:pt idx="182">
                  <c:v>-8.8858269201716217E-4</c:v>
                </c:pt>
                <c:pt idx="183">
                  <c:v>-8.8773609708520107E-4</c:v>
                </c:pt>
                <c:pt idx="184">
                  <c:v>-8.8644060175008081E-4</c:v>
                </c:pt>
                <c:pt idx="185">
                  <c:v>-8.7514223074636568E-4</c:v>
                </c:pt>
                <c:pt idx="186">
                  <c:v>-8.6731573084165218E-4</c:v>
                </c:pt>
                <c:pt idx="187">
                  <c:v>-8.5910692114070418E-4</c:v>
                </c:pt>
                <c:pt idx="188">
                  <c:v>-8.505854576417324E-4</c:v>
                </c:pt>
                <c:pt idx="189">
                  <c:v>-8.3332809112567747E-4</c:v>
                </c:pt>
                <c:pt idx="190">
                  <c:v>-8.1480365943870656E-4</c:v>
                </c:pt>
                <c:pt idx="191">
                  <c:v>-8.058012409122065E-4</c:v>
                </c:pt>
                <c:pt idx="192">
                  <c:v>-7.9692658913185484E-4</c:v>
                </c:pt>
                <c:pt idx="193">
                  <c:v>-7.8825685502605623E-4</c:v>
                </c:pt>
                <c:pt idx="194">
                  <c:v>-7.7411780414129723E-4</c:v>
                </c:pt>
                <c:pt idx="195">
                  <c:v>-7.5720379990289611E-4</c:v>
                </c:pt>
                <c:pt idx="196">
                  <c:v>-7.5062925015827598E-4</c:v>
                </c:pt>
                <c:pt idx="197">
                  <c:v>-7.4445284623203924E-4</c:v>
                </c:pt>
                <c:pt idx="198">
                  <c:v>-7.3865825594581749E-4</c:v>
                </c:pt>
                <c:pt idx="199">
                  <c:v>-7.3010022390376881E-4</c:v>
                </c:pt>
                <c:pt idx="200">
                  <c:v>-7.1896098470278311E-4</c:v>
                </c:pt>
                <c:pt idx="201">
                  <c:v>-7.148200770680656E-4</c:v>
                </c:pt>
                <c:pt idx="202">
                  <c:v>-7.1095674833941539E-4</c:v>
                </c:pt>
                <c:pt idx="203">
                  <c:v>-7.0313530225998096E-4</c:v>
                </c:pt>
                <c:pt idx="204">
                  <c:v>-7.0094053397778966E-4</c:v>
                </c:pt>
                <c:pt idx="205">
                  <c:v>-6.932236197618449E-4</c:v>
                </c:pt>
                <c:pt idx="206">
                  <c:v>-6.9061938179076736E-4</c:v>
                </c:pt>
                <c:pt idx="207">
                  <c:v>-6.8603537694061413E-4</c:v>
                </c:pt>
                <c:pt idx="208">
                  <c:v>-6.8470080435673042E-4</c:v>
                </c:pt>
                <c:pt idx="209">
                  <c:v>-6.834704087565677E-4</c:v>
                </c:pt>
                <c:pt idx="210">
                  <c:v>-6.7690360351505083E-4</c:v>
                </c:pt>
                <c:pt idx="211">
                  <c:v>-6.7474956797672618E-4</c:v>
                </c:pt>
                <c:pt idx="212">
                  <c:v>-6.6979245681654163E-4</c:v>
                </c:pt>
                <c:pt idx="213">
                  <c:v>-6.6893246619528779E-4</c:v>
                </c:pt>
                <c:pt idx="214">
                  <c:v>-6.6809901651234966E-4</c:v>
                </c:pt>
                <c:pt idx="215">
                  <c:v>-6.6071148718858897E-4</c:v>
                </c:pt>
                <c:pt idx="216">
                  <c:v>-6.579866657542969E-4</c:v>
                </c:pt>
                <c:pt idx="217">
                  <c:v>-6.5135072183621719E-4</c:v>
                </c:pt>
                <c:pt idx="218">
                  <c:v>-6.5019575392982754E-4</c:v>
                </c:pt>
                <c:pt idx="219">
                  <c:v>-6.4899373018517496E-4</c:v>
                </c:pt>
                <c:pt idx="220">
                  <c:v>-6.3893175657344758E-4</c:v>
                </c:pt>
                <c:pt idx="221">
                  <c:v>-6.3537643790559102E-4</c:v>
                </c:pt>
                <c:pt idx="222">
                  <c:v>-6.2751836932172335E-4</c:v>
                </c:pt>
                <c:pt idx="223">
                  <c:v>-6.2589213935398957E-4</c:v>
                </c:pt>
                <c:pt idx="224">
                  <c:v>-6.0850543414672862E-4</c:v>
                </c:pt>
                <c:pt idx="225">
                  <c:v>-6.0656751988252822E-4</c:v>
                </c:pt>
                <c:pt idx="226">
                  <c:v>-6.0458778807061762E-4</c:v>
                </c:pt>
                <c:pt idx="227">
                  <c:v>-5.9639392192391684E-4</c:v>
                </c:pt>
                <c:pt idx="228">
                  <c:v>-5.861809881611002E-4</c:v>
                </c:pt>
                <c:pt idx="229">
                  <c:v>-5.8213411351504263E-4</c:v>
                </c:pt>
                <c:pt idx="230">
                  <c:v>-5.7811988462175279E-4</c:v>
                </c:pt>
                <c:pt idx="231">
                  <c:v>-5.7066716915465943E-4</c:v>
                </c:pt>
                <c:pt idx="232">
                  <c:v>-5.6852330444938143E-4</c:v>
                </c:pt>
                <c:pt idx="233">
                  <c:v>-5.5888731046982443E-4</c:v>
                </c:pt>
                <c:pt idx="234">
                  <c:v>-5.5527980064162819E-4</c:v>
                </c:pt>
                <c:pt idx="235">
                  <c:v>-5.5177622751401145E-4</c:v>
                </c:pt>
                <c:pt idx="236">
                  <c:v>-5.4577711330078271E-4</c:v>
                </c:pt>
                <c:pt idx="237">
                  <c:v>-5.4386127483734492E-4</c:v>
                </c:pt>
                <c:pt idx="238">
                  <c:v>-5.360876096571765E-4</c:v>
                </c:pt>
                <c:pt idx="239">
                  <c:v>-5.3332337180522771E-4</c:v>
                </c:pt>
                <c:pt idx="240">
                  <c:v>-5.3067664717110219E-4</c:v>
                </c:pt>
                <c:pt idx="241">
                  <c:v>-5.2634094579659396E-4</c:v>
                </c:pt>
                <c:pt idx="242">
                  <c:v>-5.2485117932797901E-4</c:v>
                </c:pt>
                <c:pt idx="243">
                  <c:v>-5.1906964971593084E-4</c:v>
                </c:pt>
                <c:pt idx="244">
                  <c:v>-5.1704555077414227E-4</c:v>
                </c:pt>
                <c:pt idx="245">
                  <c:v>-5.1511094046352568E-4</c:v>
                </c:pt>
                <c:pt idx="246">
                  <c:v>-5.1191999149588496E-4</c:v>
                </c:pt>
                <c:pt idx="247">
                  <c:v>-5.1019360172974149E-4</c:v>
                </c:pt>
                <c:pt idx="248">
                  <c:v>-5.0602684665856218E-4</c:v>
                </c:pt>
                <c:pt idx="249">
                  <c:v>-5.0455016362593505E-4</c:v>
                </c:pt>
                <c:pt idx="250">
                  <c:v>-5.01970043845274E-4</c:v>
                </c:pt>
                <c:pt idx="251">
                  <c:v>-5.0118879649452275E-4</c:v>
                </c:pt>
                <c:pt idx="252">
                  <c:v>-5.0044129781705077E-4</c:v>
                </c:pt>
                <c:pt idx="253">
                  <c:v>-4.967181195339544E-4</c:v>
                </c:pt>
                <c:pt idx="254">
                  <c:v>-4.9554089309504273E-4</c:v>
                </c:pt>
                <c:pt idx="255">
                  <c:v>-4.9326541876272177E-4</c:v>
                </c:pt>
                <c:pt idx="256">
                  <c:v>-4.9269166624510419E-4</c:v>
                </c:pt>
                <c:pt idx="257">
                  <c:v>-4.9213312695480188E-4</c:v>
                </c:pt>
                <c:pt idx="258">
                  <c:v>-4.8880691231043981E-4</c:v>
                </c:pt>
                <c:pt idx="259">
                  <c:v>-4.8769345307208038E-4</c:v>
                </c:pt>
                <c:pt idx="260">
                  <c:v>-4.8541324498123248E-4</c:v>
                </c:pt>
                <c:pt idx="261">
                  <c:v>-4.8486530721175702E-4</c:v>
                </c:pt>
                <c:pt idx="262">
                  <c:v>-4.8431535550524392E-4</c:v>
                </c:pt>
                <c:pt idx="263">
                  <c:v>-4.8087982940808917E-4</c:v>
                </c:pt>
                <c:pt idx="264">
                  <c:v>-4.7972170352902102E-4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2607360"/>
        <c:axId val="512609280"/>
      </c:scatterChart>
      <c:valAx>
        <c:axId val="512607360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512609280"/>
        <c:crosses val="autoZero"/>
        <c:crossBetween val="midCat"/>
      </c:valAx>
      <c:valAx>
        <c:axId val="512609280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5126073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6618333333333331"/>
          <c:y val="0.57717222222222231"/>
          <c:w val="9.0839583333333335E-2"/>
          <c:h val="0.19137750000000001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Euribor 1M (0Y-2Y)</a:t>
            </a:r>
          </a:p>
        </c:rich>
      </c:tx>
      <c:layout/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1M Mx</c:v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EUR1M!$AQ$2:$AQ$513</c:f>
              <c:numCache>
                <c:formatCode>ddd\,\ dd\-mmm\-yyyy</c:formatCode>
                <c:ptCount val="512"/>
                <c:pt idx="0">
                  <c:v>42138</c:v>
                </c:pt>
                <c:pt idx="1">
                  <c:v>42139</c:v>
                </c:pt>
                <c:pt idx="2">
                  <c:v>42142</c:v>
                </c:pt>
                <c:pt idx="3">
                  <c:v>42143</c:v>
                </c:pt>
                <c:pt idx="4">
                  <c:v>42144</c:v>
                </c:pt>
                <c:pt idx="5">
                  <c:v>42145</c:v>
                </c:pt>
                <c:pt idx="6">
                  <c:v>42146</c:v>
                </c:pt>
                <c:pt idx="7">
                  <c:v>42149</c:v>
                </c:pt>
                <c:pt idx="8">
                  <c:v>42150</c:v>
                </c:pt>
                <c:pt idx="9">
                  <c:v>42151</c:v>
                </c:pt>
                <c:pt idx="10">
                  <c:v>42152</c:v>
                </c:pt>
                <c:pt idx="11">
                  <c:v>42153</c:v>
                </c:pt>
                <c:pt idx="12">
                  <c:v>42156</c:v>
                </c:pt>
                <c:pt idx="13">
                  <c:v>42157</c:v>
                </c:pt>
                <c:pt idx="14">
                  <c:v>42158</c:v>
                </c:pt>
                <c:pt idx="15">
                  <c:v>42159</c:v>
                </c:pt>
                <c:pt idx="16">
                  <c:v>42160</c:v>
                </c:pt>
                <c:pt idx="17">
                  <c:v>42163</c:v>
                </c:pt>
                <c:pt idx="18">
                  <c:v>42164</c:v>
                </c:pt>
                <c:pt idx="19">
                  <c:v>42165</c:v>
                </c:pt>
                <c:pt idx="20">
                  <c:v>42166</c:v>
                </c:pt>
                <c:pt idx="21">
                  <c:v>42167</c:v>
                </c:pt>
                <c:pt idx="22">
                  <c:v>42170</c:v>
                </c:pt>
                <c:pt idx="23">
                  <c:v>42171</c:v>
                </c:pt>
                <c:pt idx="24">
                  <c:v>42172</c:v>
                </c:pt>
                <c:pt idx="25">
                  <c:v>42173</c:v>
                </c:pt>
                <c:pt idx="26">
                  <c:v>42174</c:v>
                </c:pt>
                <c:pt idx="27">
                  <c:v>42177</c:v>
                </c:pt>
                <c:pt idx="28">
                  <c:v>42178</c:v>
                </c:pt>
                <c:pt idx="29">
                  <c:v>42179</c:v>
                </c:pt>
                <c:pt idx="30">
                  <c:v>42180</c:v>
                </c:pt>
                <c:pt idx="31">
                  <c:v>42181</c:v>
                </c:pt>
                <c:pt idx="32">
                  <c:v>42184</c:v>
                </c:pt>
                <c:pt idx="33">
                  <c:v>42185</c:v>
                </c:pt>
                <c:pt idx="34">
                  <c:v>42186</c:v>
                </c:pt>
                <c:pt idx="35">
                  <c:v>42187</c:v>
                </c:pt>
                <c:pt idx="36">
                  <c:v>42188</c:v>
                </c:pt>
                <c:pt idx="37">
                  <c:v>42191</c:v>
                </c:pt>
                <c:pt idx="38">
                  <c:v>42192</c:v>
                </c:pt>
                <c:pt idx="39">
                  <c:v>42193</c:v>
                </c:pt>
                <c:pt idx="40">
                  <c:v>42194</c:v>
                </c:pt>
                <c:pt idx="41">
                  <c:v>42195</c:v>
                </c:pt>
                <c:pt idx="42">
                  <c:v>42198</c:v>
                </c:pt>
                <c:pt idx="43">
                  <c:v>42199</c:v>
                </c:pt>
                <c:pt idx="44">
                  <c:v>42200</c:v>
                </c:pt>
                <c:pt idx="45">
                  <c:v>42201</c:v>
                </c:pt>
                <c:pt idx="46">
                  <c:v>42202</c:v>
                </c:pt>
                <c:pt idx="47">
                  <c:v>42205</c:v>
                </c:pt>
                <c:pt idx="48">
                  <c:v>42206</c:v>
                </c:pt>
                <c:pt idx="49">
                  <c:v>42207</c:v>
                </c:pt>
                <c:pt idx="50">
                  <c:v>42208</c:v>
                </c:pt>
                <c:pt idx="51">
                  <c:v>42209</c:v>
                </c:pt>
                <c:pt idx="52">
                  <c:v>42212</c:v>
                </c:pt>
                <c:pt idx="53">
                  <c:v>42213</c:v>
                </c:pt>
                <c:pt idx="54">
                  <c:v>42214</c:v>
                </c:pt>
                <c:pt idx="55">
                  <c:v>42215</c:v>
                </c:pt>
                <c:pt idx="56">
                  <c:v>42216</c:v>
                </c:pt>
                <c:pt idx="57">
                  <c:v>42219</c:v>
                </c:pt>
                <c:pt idx="58">
                  <c:v>42220</c:v>
                </c:pt>
                <c:pt idx="59">
                  <c:v>42221</c:v>
                </c:pt>
                <c:pt idx="60">
                  <c:v>42222</c:v>
                </c:pt>
                <c:pt idx="61">
                  <c:v>42223</c:v>
                </c:pt>
                <c:pt idx="62">
                  <c:v>42226</c:v>
                </c:pt>
                <c:pt idx="63">
                  <c:v>42227</c:v>
                </c:pt>
                <c:pt idx="64">
                  <c:v>42228</c:v>
                </c:pt>
                <c:pt idx="65">
                  <c:v>42229</c:v>
                </c:pt>
                <c:pt idx="66">
                  <c:v>42230</c:v>
                </c:pt>
                <c:pt idx="67">
                  <c:v>42233</c:v>
                </c:pt>
                <c:pt idx="68">
                  <c:v>42234</c:v>
                </c:pt>
                <c:pt idx="69">
                  <c:v>42235</c:v>
                </c:pt>
                <c:pt idx="70">
                  <c:v>42236</c:v>
                </c:pt>
                <c:pt idx="71">
                  <c:v>42237</c:v>
                </c:pt>
                <c:pt idx="72">
                  <c:v>42240</c:v>
                </c:pt>
                <c:pt idx="73">
                  <c:v>42241</c:v>
                </c:pt>
                <c:pt idx="74">
                  <c:v>42242</c:v>
                </c:pt>
                <c:pt idx="75">
                  <c:v>42243</c:v>
                </c:pt>
                <c:pt idx="76">
                  <c:v>42244</c:v>
                </c:pt>
                <c:pt idx="77">
                  <c:v>42247</c:v>
                </c:pt>
                <c:pt idx="78">
                  <c:v>42248</c:v>
                </c:pt>
                <c:pt idx="79">
                  <c:v>42249</c:v>
                </c:pt>
                <c:pt idx="80">
                  <c:v>42250</c:v>
                </c:pt>
                <c:pt idx="81">
                  <c:v>42251</c:v>
                </c:pt>
                <c:pt idx="82">
                  <c:v>42254</c:v>
                </c:pt>
                <c:pt idx="83">
                  <c:v>42255</c:v>
                </c:pt>
                <c:pt idx="84">
                  <c:v>42256</c:v>
                </c:pt>
                <c:pt idx="85">
                  <c:v>42257</c:v>
                </c:pt>
                <c:pt idx="86">
                  <c:v>42258</c:v>
                </c:pt>
                <c:pt idx="87">
                  <c:v>42261</c:v>
                </c:pt>
                <c:pt idx="88">
                  <c:v>42262</c:v>
                </c:pt>
                <c:pt idx="89">
                  <c:v>42263</c:v>
                </c:pt>
                <c:pt idx="90">
                  <c:v>42264</c:v>
                </c:pt>
                <c:pt idx="91">
                  <c:v>42265</c:v>
                </c:pt>
                <c:pt idx="92">
                  <c:v>42268</c:v>
                </c:pt>
                <c:pt idx="93">
                  <c:v>42269</c:v>
                </c:pt>
                <c:pt idx="94">
                  <c:v>42270</c:v>
                </c:pt>
                <c:pt idx="95">
                  <c:v>42271</c:v>
                </c:pt>
                <c:pt idx="96">
                  <c:v>42272</c:v>
                </c:pt>
                <c:pt idx="97">
                  <c:v>42275</c:v>
                </c:pt>
                <c:pt idx="98">
                  <c:v>42276</c:v>
                </c:pt>
                <c:pt idx="99">
                  <c:v>42277</c:v>
                </c:pt>
                <c:pt idx="100">
                  <c:v>42278</c:v>
                </c:pt>
                <c:pt idx="101">
                  <c:v>42279</c:v>
                </c:pt>
                <c:pt idx="102">
                  <c:v>42282</c:v>
                </c:pt>
                <c:pt idx="103">
                  <c:v>42283</c:v>
                </c:pt>
                <c:pt idx="104">
                  <c:v>42284</c:v>
                </c:pt>
                <c:pt idx="105">
                  <c:v>42285</c:v>
                </c:pt>
                <c:pt idx="106">
                  <c:v>42286</c:v>
                </c:pt>
                <c:pt idx="107">
                  <c:v>42289</c:v>
                </c:pt>
                <c:pt idx="108">
                  <c:v>42290</c:v>
                </c:pt>
                <c:pt idx="109">
                  <c:v>42291</c:v>
                </c:pt>
                <c:pt idx="110">
                  <c:v>42292</c:v>
                </c:pt>
                <c:pt idx="111">
                  <c:v>42293</c:v>
                </c:pt>
                <c:pt idx="112">
                  <c:v>42296</c:v>
                </c:pt>
                <c:pt idx="113">
                  <c:v>42297</c:v>
                </c:pt>
                <c:pt idx="114">
                  <c:v>42298</c:v>
                </c:pt>
                <c:pt idx="115">
                  <c:v>42299</c:v>
                </c:pt>
                <c:pt idx="116">
                  <c:v>42300</c:v>
                </c:pt>
                <c:pt idx="117">
                  <c:v>42303</c:v>
                </c:pt>
                <c:pt idx="118">
                  <c:v>42304</c:v>
                </c:pt>
                <c:pt idx="119">
                  <c:v>42305</c:v>
                </c:pt>
                <c:pt idx="120">
                  <c:v>42306</c:v>
                </c:pt>
                <c:pt idx="121">
                  <c:v>42307</c:v>
                </c:pt>
                <c:pt idx="122">
                  <c:v>42310</c:v>
                </c:pt>
                <c:pt idx="123">
                  <c:v>42311</c:v>
                </c:pt>
                <c:pt idx="124">
                  <c:v>42312</c:v>
                </c:pt>
                <c:pt idx="125">
                  <c:v>42313</c:v>
                </c:pt>
                <c:pt idx="126">
                  <c:v>42314</c:v>
                </c:pt>
                <c:pt idx="127">
                  <c:v>42317</c:v>
                </c:pt>
                <c:pt idx="128">
                  <c:v>42318</c:v>
                </c:pt>
                <c:pt idx="129">
                  <c:v>42319</c:v>
                </c:pt>
                <c:pt idx="130">
                  <c:v>42320</c:v>
                </c:pt>
                <c:pt idx="131">
                  <c:v>42321</c:v>
                </c:pt>
                <c:pt idx="132">
                  <c:v>42324</c:v>
                </c:pt>
                <c:pt idx="133">
                  <c:v>42325</c:v>
                </c:pt>
                <c:pt idx="134">
                  <c:v>42326</c:v>
                </c:pt>
                <c:pt idx="135">
                  <c:v>42327</c:v>
                </c:pt>
                <c:pt idx="136">
                  <c:v>42328</c:v>
                </c:pt>
                <c:pt idx="137">
                  <c:v>42331</c:v>
                </c:pt>
                <c:pt idx="138">
                  <c:v>42332</c:v>
                </c:pt>
                <c:pt idx="139">
                  <c:v>42333</c:v>
                </c:pt>
                <c:pt idx="140">
                  <c:v>42334</c:v>
                </c:pt>
                <c:pt idx="141">
                  <c:v>42335</c:v>
                </c:pt>
                <c:pt idx="142">
                  <c:v>42338</c:v>
                </c:pt>
                <c:pt idx="143">
                  <c:v>42339</c:v>
                </c:pt>
                <c:pt idx="144">
                  <c:v>42340</c:v>
                </c:pt>
                <c:pt idx="145">
                  <c:v>42341</c:v>
                </c:pt>
                <c:pt idx="146">
                  <c:v>42342</c:v>
                </c:pt>
                <c:pt idx="147">
                  <c:v>42345</c:v>
                </c:pt>
                <c:pt idx="148">
                  <c:v>42346</c:v>
                </c:pt>
                <c:pt idx="149">
                  <c:v>42347</c:v>
                </c:pt>
                <c:pt idx="150">
                  <c:v>42348</c:v>
                </c:pt>
                <c:pt idx="151">
                  <c:v>42349</c:v>
                </c:pt>
                <c:pt idx="152">
                  <c:v>42352</c:v>
                </c:pt>
                <c:pt idx="153">
                  <c:v>42353</c:v>
                </c:pt>
                <c:pt idx="154">
                  <c:v>42354</c:v>
                </c:pt>
                <c:pt idx="155">
                  <c:v>42355</c:v>
                </c:pt>
                <c:pt idx="156">
                  <c:v>42356</c:v>
                </c:pt>
                <c:pt idx="157">
                  <c:v>42359</c:v>
                </c:pt>
                <c:pt idx="158">
                  <c:v>42360</c:v>
                </c:pt>
                <c:pt idx="159">
                  <c:v>42361</c:v>
                </c:pt>
                <c:pt idx="160">
                  <c:v>42362</c:v>
                </c:pt>
                <c:pt idx="161">
                  <c:v>42366</c:v>
                </c:pt>
                <c:pt idx="162">
                  <c:v>42367</c:v>
                </c:pt>
                <c:pt idx="163">
                  <c:v>42368</c:v>
                </c:pt>
                <c:pt idx="164">
                  <c:v>42369</c:v>
                </c:pt>
                <c:pt idx="165">
                  <c:v>42373</c:v>
                </c:pt>
                <c:pt idx="166">
                  <c:v>42374</c:v>
                </c:pt>
                <c:pt idx="167">
                  <c:v>42375</c:v>
                </c:pt>
                <c:pt idx="168">
                  <c:v>42376</c:v>
                </c:pt>
                <c:pt idx="169">
                  <c:v>42377</c:v>
                </c:pt>
                <c:pt idx="170">
                  <c:v>42380</c:v>
                </c:pt>
                <c:pt idx="171">
                  <c:v>42381</c:v>
                </c:pt>
                <c:pt idx="172">
                  <c:v>42382</c:v>
                </c:pt>
                <c:pt idx="173">
                  <c:v>42383</c:v>
                </c:pt>
                <c:pt idx="174">
                  <c:v>42384</c:v>
                </c:pt>
                <c:pt idx="175">
                  <c:v>42387</c:v>
                </c:pt>
                <c:pt idx="176">
                  <c:v>42388</c:v>
                </c:pt>
                <c:pt idx="177">
                  <c:v>42389</c:v>
                </c:pt>
                <c:pt idx="178">
                  <c:v>42390</c:v>
                </c:pt>
                <c:pt idx="179">
                  <c:v>42391</c:v>
                </c:pt>
                <c:pt idx="180">
                  <c:v>42394</c:v>
                </c:pt>
                <c:pt idx="181">
                  <c:v>42395</c:v>
                </c:pt>
                <c:pt idx="182">
                  <c:v>42396</c:v>
                </c:pt>
                <c:pt idx="183">
                  <c:v>42397</c:v>
                </c:pt>
                <c:pt idx="184">
                  <c:v>42398</c:v>
                </c:pt>
                <c:pt idx="185">
                  <c:v>42401</c:v>
                </c:pt>
                <c:pt idx="186">
                  <c:v>42402</c:v>
                </c:pt>
                <c:pt idx="187">
                  <c:v>42403</c:v>
                </c:pt>
                <c:pt idx="188">
                  <c:v>42404</c:v>
                </c:pt>
                <c:pt idx="189">
                  <c:v>42405</c:v>
                </c:pt>
                <c:pt idx="190">
                  <c:v>42408</c:v>
                </c:pt>
                <c:pt idx="191">
                  <c:v>42409</c:v>
                </c:pt>
                <c:pt idx="192">
                  <c:v>42410</c:v>
                </c:pt>
                <c:pt idx="193">
                  <c:v>42411</c:v>
                </c:pt>
                <c:pt idx="194">
                  <c:v>42412</c:v>
                </c:pt>
                <c:pt idx="195">
                  <c:v>42415</c:v>
                </c:pt>
                <c:pt idx="196">
                  <c:v>42416</c:v>
                </c:pt>
                <c:pt idx="197">
                  <c:v>42417</c:v>
                </c:pt>
                <c:pt idx="198">
                  <c:v>42418</c:v>
                </c:pt>
                <c:pt idx="199">
                  <c:v>42419</c:v>
                </c:pt>
                <c:pt idx="200">
                  <c:v>42422</c:v>
                </c:pt>
                <c:pt idx="201">
                  <c:v>42423</c:v>
                </c:pt>
                <c:pt idx="202">
                  <c:v>42424</c:v>
                </c:pt>
                <c:pt idx="203">
                  <c:v>42425</c:v>
                </c:pt>
                <c:pt idx="204">
                  <c:v>42426</c:v>
                </c:pt>
                <c:pt idx="205">
                  <c:v>42429</c:v>
                </c:pt>
                <c:pt idx="206">
                  <c:v>42430</c:v>
                </c:pt>
                <c:pt idx="207">
                  <c:v>42431</c:v>
                </c:pt>
                <c:pt idx="208">
                  <c:v>42432</c:v>
                </c:pt>
                <c:pt idx="209">
                  <c:v>42433</c:v>
                </c:pt>
                <c:pt idx="210">
                  <c:v>42436</c:v>
                </c:pt>
                <c:pt idx="211">
                  <c:v>42437</c:v>
                </c:pt>
                <c:pt idx="212">
                  <c:v>42438</c:v>
                </c:pt>
                <c:pt idx="213">
                  <c:v>42439</c:v>
                </c:pt>
                <c:pt idx="214">
                  <c:v>42440</c:v>
                </c:pt>
                <c:pt idx="215">
                  <c:v>42443</c:v>
                </c:pt>
                <c:pt idx="216">
                  <c:v>42444</c:v>
                </c:pt>
                <c:pt idx="217">
                  <c:v>42445</c:v>
                </c:pt>
                <c:pt idx="218">
                  <c:v>42446</c:v>
                </c:pt>
                <c:pt idx="219">
                  <c:v>42447</c:v>
                </c:pt>
                <c:pt idx="220">
                  <c:v>42450</c:v>
                </c:pt>
                <c:pt idx="221">
                  <c:v>42451</c:v>
                </c:pt>
                <c:pt idx="222">
                  <c:v>42452</c:v>
                </c:pt>
                <c:pt idx="223">
                  <c:v>42453</c:v>
                </c:pt>
                <c:pt idx="224">
                  <c:v>42458</c:v>
                </c:pt>
                <c:pt idx="225">
                  <c:v>42459</c:v>
                </c:pt>
                <c:pt idx="226">
                  <c:v>42460</c:v>
                </c:pt>
                <c:pt idx="227">
                  <c:v>42461</c:v>
                </c:pt>
                <c:pt idx="228">
                  <c:v>42464</c:v>
                </c:pt>
                <c:pt idx="229">
                  <c:v>42465</c:v>
                </c:pt>
                <c:pt idx="230">
                  <c:v>42466</c:v>
                </c:pt>
                <c:pt idx="231">
                  <c:v>42467</c:v>
                </c:pt>
                <c:pt idx="232">
                  <c:v>42468</c:v>
                </c:pt>
                <c:pt idx="233">
                  <c:v>42471</c:v>
                </c:pt>
                <c:pt idx="234">
                  <c:v>42472</c:v>
                </c:pt>
                <c:pt idx="235">
                  <c:v>42473</c:v>
                </c:pt>
                <c:pt idx="236">
                  <c:v>42474</c:v>
                </c:pt>
                <c:pt idx="237">
                  <c:v>42475</c:v>
                </c:pt>
                <c:pt idx="238">
                  <c:v>42478</c:v>
                </c:pt>
                <c:pt idx="239">
                  <c:v>42479</c:v>
                </c:pt>
                <c:pt idx="240">
                  <c:v>42480</c:v>
                </c:pt>
                <c:pt idx="241">
                  <c:v>42481</c:v>
                </c:pt>
                <c:pt idx="242">
                  <c:v>42482</c:v>
                </c:pt>
                <c:pt idx="243">
                  <c:v>42485</c:v>
                </c:pt>
                <c:pt idx="244">
                  <c:v>42486</c:v>
                </c:pt>
                <c:pt idx="245">
                  <c:v>42487</c:v>
                </c:pt>
                <c:pt idx="246">
                  <c:v>42488</c:v>
                </c:pt>
                <c:pt idx="247">
                  <c:v>42489</c:v>
                </c:pt>
                <c:pt idx="248">
                  <c:v>42492</c:v>
                </c:pt>
                <c:pt idx="249">
                  <c:v>42493</c:v>
                </c:pt>
                <c:pt idx="250">
                  <c:v>42494</c:v>
                </c:pt>
                <c:pt idx="251">
                  <c:v>42495</c:v>
                </c:pt>
                <c:pt idx="252">
                  <c:v>42496</c:v>
                </c:pt>
                <c:pt idx="253">
                  <c:v>42499</c:v>
                </c:pt>
                <c:pt idx="254">
                  <c:v>42500</c:v>
                </c:pt>
                <c:pt idx="255">
                  <c:v>42501</c:v>
                </c:pt>
                <c:pt idx="256">
                  <c:v>42502</c:v>
                </c:pt>
                <c:pt idx="257">
                  <c:v>42503</c:v>
                </c:pt>
                <c:pt idx="258">
                  <c:v>42506</c:v>
                </c:pt>
                <c:pt idx="259">
                  <c:v>42507</c:v>
                </c:pt>
                <c:pt idx="260">
                  <c:v>42508</c:v>
                </c:pt>
                <c:pt idx="261">
                  <c:v>42509</c:v>
                </c:pt>
                <c:pt idx="262">
                  <c:v>42510</c:v>
                </c:pt>
                <c:pt idx="263">
                  <c:v>42513</c:v>
                </c:pt>
                <c:pt idx="264">
                  <c:v>42514</c:v>
                </c:pt>
                <c:pt idx="265">
                  <c:v>42515</c:v>
                </c:pt>
                <c:pt idx="266">
                  <c:v>42516</c:v>
                </c:pt>
                <c:pt idx="267">
                  <c:v>42517</c:v>
                </c:pt>
                <c:pt idx="268">
                  <c:v>42520</c:v>
                </c:pt>
                <c:pt idx="269">
                  <c:v>42521</c:v>
                </c:pt>
                <c:pt idx="270">
                  <c:v>42522</c:v>
                </c:pt>
                <c:pt idx="271">
                  <c:v>42523</c:v>
                </c:pt>
                <c:pt idx="272">
                  <c:v>42524</c:v>
                </c:pt>
                <c:pt idx="273">
                  <c:v>42527</c:v>
                </c:pt>
                <c:pt idx="274">
                  <c:v>42528</c:v>
                </c:pt>
                <c:pt idx="275">
                  <c:v>42529</c:v>
                </c:pt>
                <c:pt idx="276">
                  <c:v>42530</c:v>
                </c:pt>
                <c:pt idx="277">
                  <c:v>42531</c:v>
                </c:pt>
                <c:pt idx="278">
                  <c:v>42534</c:v>
                </c:pt>
                <c:pt idx="279">
                  <c:v>42535</c:v>
                </c:pt>
                <c:pt idx="280">
                  <c:v>42536</c:v>
                </c:pt>
                <c:pt idx="281">
                  <c:v>42537</c:v>
                </c:pt>
                <c:pt idx="282">
                  <c:v>42538</c:v>
                </c:pt>
                <c:pt idx="283">
                  <c:v>42541</c:v>
                </c:pt>
                <c:pt idx="284">
                  <c:v>42542</c:v>
                </c:pt>
                <c:pt idx="285">
                  <c:v>42543</c:v>
                </c:pt>
                <c:pt idx="286">
                  <c:v>42544</c:v>
                </c:pt>
                <c:pt idx="287">
                  <c:v>42545</c:v>
                </c:pt>
                <c:pt idx="288">
                  <c:v>42548</c:v>
                </c:pt>
                <c:pt idx="289">
                  <c:v>42549</c:v>
                </c:pt>
                <c:pt idx="290">
                  <c:v>42550</c:v>
                </c:pt>
                <c:pt idx="291">
                  <c:v>42551</c:v>
                </c:pt>
                <c:pt idx="292">
                  <c:v>42552</c:v>
                </c:pt>
                <c:pt idx="293">
                  <c:v>42555</c:v>
                </c:pt>
                <c:pt idx="294">
                  <c:v>42556</c:v>
                </c:pt>
                <c:pt idx="295">
                  <c:v>42557</c:v>
                </c:pt>
                <c:pt idx="296">
                  <c:v>42558</c:v>
                </c:pt>
                <c:pt idx="297">
                  <c:v>42559</c:v>
                </c:pt>
                <c:pt idx="298">
                  <c:v>42562</c:v>
                </c:pt>
                <c:pt idx="299">
                  <c:v>42563</c:v>
                </c:pt>
                <c:pt idx="300">
                  <c:v>42564</c:v>
                </c:pt>
                <c:pt idx="301">
                  <c:v>42565</c:v>
                </c:pt>
                <c:pt idx="302">
                  <c:v>42566</c:v>
                </c:pt>
                <c:pt idx="303">
                  <c:v>42569</c:v>
                </c:pt>
                <c:pt idx="304">
                  <c:v>42570</c:v>
                </c:pt>
                <c:pt idx="305">
                  <c:v>42571</c:v>
                </c:pt>
                <c:pt idx="306">
                  <c:v>42572</c:v>
                </c:pt>
                <c:pt idx="307">
                  <c:v>42573</c:v>
                </c:pt>
                <c:pt idx="308">
                  <c:v>42576</c:v>
                </c:pt>
                <c:pt idx="309">
                  <c:v>42577</c:v>
                </c:pt>
                <c:pt idx="310">
                  <c:v>42578</c:v>
                </c:pt>
                <c:pt idx="311">
                  <c:v>42579</c:v>
                </c:pt>
                <c:pt idx="312">
                  <c:v>42580</c:v>
                </c:pt>
                <c:pt idx="313">
                  <c:v>42583</c:v>
                </c:pt>
                <c:pt idx="314">
                  <c:v>42584</c:v>
                </c:pt>
                <c:pt idx="315">
                  <c:v>42585</c:v>
                </c:pt>
                <c:pt idx="316">
                  <c:v>42586</c:v>
                </c:pt>
                <c:pt idx="317">
                  <c:v>42587</c:v>
                </c:pt>
                <c:pt idx="318">
                  <c:v>42590</c:v>
                </c:pt>
                <c:pt idx="319">
                  <c:v>42591</c:v>
                </c:pt>
                <c:pt idx="320">
                  <c:v>42592</c:v>
                </c:pt>
                <c:pt idx="321">
                  <c:v>42593</c:v>
                </c:pt>
                <c:pt idx="322">
                  <c:v>42594</c:v>
                </c:pt>
                <c:pt idx="323">
                  <c:v>42597</c:v>
                </c:pt>
                <c:pt idx="324">
                  <c:v>42598</c:v>
                </c:pt>
                <c:pt idx="325">
                  <c:v>42599</c:v>
                </c:pt>
                <c:pt idx="326">
                  <c:v>42600</c:v>
                </c:pt>
                <c:pt idx="327">
                  <c:v>42601</c:v>
                </c:pt>
                <c:pt idx="328">
                  <c:v>42604</c:v>
                </c:pt>
                <c:pt idx="329">
                  <c:v>42605</c:v>
                </c:pt>
                <c:pt idx="330">
                  <c:v>42606</c:v>
                </c:pt>
                <c:pt idx="331">
                  <c:v>42607</c:v>
                </c:pt>
                <c:pt idx="332">
                  <c:v>42608</c:v>
                </c:pt>
                <c:pt idx="333">
                  <c:v>42611</c:v>
                </c:pt>
                <c:pt idx="334">
                  <c:v>42612</c:v>
                </c:pt>
                <c:pt idx="335">
                  <c:v>42613</c:v>
                </c:pt>
                <c:pt idx="336">
                  <c:v>42614</c:v>
                </c:pt>
                <c:pt idx="337">
                  <c:v>42615</c:v>
                </c:pt>
                <c:pt idx="338">
                  <c:v>42618</c:v>
                </c:pt>
                <c:pt idx="339">
                  <c:v>42619</c:v>
                </c:pt>
                <c:pt idx="340">
                  <c:v>42620</c:v>
                </c:pt>
                <c:pt idx="341">
                  <c:v>42621</c:v>
                </c:pt>
                <c:pt idx="342">
                  <c:v>42622</c:v>
                </c:pt>
                <c:pt idx="343">
                  <c:v>42625</c:v>
                </c:pt>
                <c:pt idx="344">
                  <c:v>42626</c:v>
                </c:pt>
                <c:pt idx="345">
                  <c:v>42627</c:v>
                </c:pt>
                <c:pt idx="346">
                  <c:v>42628</c:v>
                </c:pt>
                <c:pt idx="347">
                  <c:v>42629</c:v>
                </c:pt>
                <c:pt idx="348">
                  <c:v>42632</c:v>
                </c:pt>
                <c:pt idx="349">
                  <c:v>42633</c:v>
                </c:pt>
                <c:pt idx="350">
                  <c:v>42634</c:v>
                </c:pt>
                <c:pt idx="351">
                  <c:v>42635</c:v>
                </c:pt>
                <c:pt idx="352">
                  <c:v>42636</c:v>
                </c:pt>
                <c:pt idx="353">
                  <c:v>42639</c:v>
                </c:pt>
                <c:pt idx="354">
                  <c:v>42640</c:v>
                </c:pt>
                <c:pt idx="355">
                  <c:v>42641</c:v>
                </c:pt>
                <c:pt idx="356">
                  <c:v>42642</c:v>
                </c:pt>
                <c:pt idx="357">
                  <c:v>42643</c:v>
                </c:pt>
                <c:pt idx="358">
                  <c:v>42646</c:v>
                </c:pt>
                <c:pt idx="359">
                  <c:v>42647</c:v>
                </c:pt>
                <c:pt idx="360">
                  <c:v>42648</c:v>
                </c:pt>
                <c:pt idx="361">
                  <c:v>42649</c:v>
                </c:pt>
                <c:pt idx="362">
                  <c:v>42650</c:v>
                </c:pt>
                <c:pt idx="363">
                  <c:v>42653</c:v>
                </c:pt>
                <c:pt idx="364">
                  <c:v>42654</c:v>
                </c:pt>
                <c:pt idx="365">
                  <c:v>42655</c:v>
                </c:pt>
                <c:pt idx="366">
                  <c:v>42656</c:v>
                </c:pt>
                <c:pt idx="367">
                  <c:v>42657</c:v>
                </c:pt>
                <c:pt idx="368">
                  <c:v>42660</c:v>
                </c:pt>
                <c:pt idx="369">
                  <c:v>42661</c:v>
                </c:pt>
                <c:pt idx="370">
                  <c:v>42662</c:v>
                </c:pt>
                <c:pt idx="371">
                  <c:v>42663</c:v>
                </c:pt>
                <c:pt idx="372">
                  <c:v>42664</c:v>
                </c:pt>
                <c:pt idx="373">
                  <c:v>42667</c:v>
                </c:pt>
                <c:pt idx="374">
                  <c:v>42668</c:v>
                </c:pt>
                <c:pt idx="375">
                  <c:v>42669</c:v>
                </c:pt>
                <c:pt idx="376">
                  <c:v>42670</c:v>
                </c:pt>
                <c:pt idx="377">
                  <c:v>42671</c:v>
                </c:pt>
                <c:pt idx="378">
                  <c:v>42674</c:v>
                </c:pt>
                <c:pt idx="379">
                  <c:v>42675</c:v>
                </c:pt>
                <c:pt idx="380">
                  <c:v>42676</c:v>
                </c:pt>
                <c:pt idx="381">
                  <c:v>42677</c:v>
                </c:pt>
                <c:pt idx="382">
                  <c:v>42678</c:v>
                </c:pt>
                <c:pt idx="383">
                  <c:v>42681</c:v>
                </c:pt>
                <c:pt idx="384">
                  <c:v>42682</c:v>
                </c:pt>
                <c:pt idx="385">
                  <c:v>42683</c:v>
                </c:pt>
                <c:pt idx="386">
                  <c:v>42684</c:v>
                </c:pt>
                <c:pt idx="387">
                  <c:v>42685</c:v>
                </c:pt>
                <c:pt idx="388">
                  <c:v>42688</c:v>
                </c:pt>
                <c:pt idx="389">
                  <c:v>42689</c:v>
                </c:pt>
                <c:pt idx="390">
                  <c:v>42690</c:v>
                </c:pt>
                <c:pt idx="391">
                  <c:v>42691</c:v>
                </c:pt>
                <c:pt idx="392">
                  <c:v>42692</c:v>
                </c:pt>
                <c:pt idx="393">
                  <c:v>42695</c:v>
                </c:pt>
                <c:pt idx="394">
                  <c:v>42696</c:v>
                </c:pt>
                <c:pt idx="395">
                  <c:v>42697</c:v>
                </c:pt>
                <c:pt idx="396">
                  <c:v>42698</c:v>
                </c:pt>
                <c:pt idx="397">
                  <c:v>42699</c:v>
                </c:pt>
                <c:pt idx="398">
                  <c:v>42702</c:v>
                </c:pt>
                <c:pt idx="399">
                  <c:v>42703</c:v>
                </c:pt>
                <c:pt idx="400">
                  <c:v>42704</c:v>
                </c:pt>
                <c:pt idx="401">
                  <c:v>42705</c:v>
                </c:pt>
                <c:pt idx="402">
                  <c:v>42706</c:v>
                </c:pt>
                <c:pt idx="403">
                  <c:v>42709</c:v>
                </c:pt>
                <c:pt idx="404">
                  <c:v>42710</c:v>
                </c:pt>
                <c:pt idx="405">
                  <c:v>42711</c:v>
                </c:pt>
                <c:pt idx="406">
                  <c:v>42712</c:v>
                </c:pt>
                <c:pt idx="407">
                  <c:v>42713</c:v>
                </c:pt>
                <c:pt idx="408">
                  <c:v>42716</c:v>
                </c:pt>
                <c:pt idx="409">
                  <c:v>42717</c:v>
                </c:pt>
                <c:pt idx="410">
                  <c:v>42718</c:v>
                </c:pt>
                <c:pt idx="411">
                  <c:v>42719</c:v>
                </c:pt>
                <c:pt idx="412">
                  <c:v>42720</c:v>
                </c:pt>
                <c:pt idx="413">
                  <c:v>42723</c:v>
                </c:pt>
                <c:pt idx="414">
                  <c:v>42724</c:v>
                </c:pt>
                <c:pt idx="415">
                  <c:v>42725</c:v>
                </c:pt>
                <c:pt idx="416">
                  <c:v>42726</c:v>
                </c:pt>
                <c:pt idx="417">
                  <c:v>42727</c:v>
                </c:pt>
                <c:pt idx="418">
                  <c:v>42731</c:v>
                </c:pt>
                <c:pt idx="419">
                  <c:v>42732</c:v>
                </c:pt>
                <c:pt idx="420">
                  <c:v>42733</c:v>
                </c:pt>
                <c:pt idx="421">
                  <c:v>42734</c:v>
                </c:pt>
                <c:pt idx="422">
                  <c:v>42737</c:v>
                </c:pt>
                <c:pt idx="423">
                  <c:v>42738</c:v>
                </c:pt>
                <c:pt idx="424">
                  <c:v>42739</c:v>
                </c:pt>
                <c:pt idx="425">
                  <c:v>42740</c:v>
                </c:pt>
                <c:pt idx="426">
                  <c:v>42741</c:v>
                </c:pt>
                <c:pt idx="427">
                  <c:v>42744</c:v>
                </c:pt>
                <c:pt idx="428">
                  <c:v>42745</c:v>
                </c:pt>
                <c:pt idx="429">
                  <c:v>42746</c:v>
                </c:pt>
                <c:pt idx="430">
                  <c:v>42747</c:v>
                </c:pt>
                <c:pt idx="431">
                  <c:v>42748</c:v>
                </c:pt>
                <c:pt idx="432">
                  <c:v>42751</c:v>
                </c:pt>
                <c:pt idx="433">
                  <c:v>42752</c:v>
                </c:pt>
                <c:pt idx="434">
                  <c:v>42753</c:v>
                </c:pt>
                <c:pt idx="435">
                  <c:v>42754</c:v>
                </c:pt>
                <c:pt idx="436">
                  <c:v>42755</c:v>
                </c:pt>
                <c:pt idx="437">
                  <c:v>42758</c:v>
                </c:pt>
                <c:pt idx="438">
                  <c:v>42759</c:v>
                </c:pt>
                <c:pt idx="439">
                  <c:v>42760</c:v>
                </c:pt>
                <c:pt idx="440">
                  <c:v>42761</c:v>
                </c:pt>
                <c:pt idx="441">
                  <c:v>42762</c:v>
                </c:pt>
                <c:pt idx="442">
                  <c:v>42765</c:v>
                </c:pt>
                <c:pt idx="443">
                  <c:v>42766</c:v>
                </c:pt>
                <c:pt idx="444">
                  <c:v>42767</c:v>
                </c:pt>
                <c:pt idx="445">
                  <c:v>42768</c:v>
                </c:pt>
                <c:pt idx="446">
                  <c:v>42769</c:v>
                </c:pt>
                <c:pt idx="447">
                  <c:v>42772</c:v>
                </c:pt>
                <c:pt idx="448">
                  <c:v>42773</c:v>
                </c:pt>
                <c:pt idx="449">
                  <c:v>42774</c:v>
                </c:pt>
                <c:pt idx="450">
                  <c:v>42775</c:v>
                </c:pt>
                <c:pt idx="451">
                  <c:v>42776</c:v>
                </c:pt>
                <c:pt idx="452">
                  <c:v>42779</c:v>
                </c:pt>
                <c:pt idx="453">
                  <c:v>42780</c:v>
                </c:pt>
                <c:pt idx="454">
                  <c:v>42781</c:v>
                </c:pt>
                <c:pt idx="455">
                  <c:v>42782</c:v>
                </c:pt>
                <c:pt idx="456">
                  <c:v>42783</c:v>
                </c:pt>
                <c:pt idx="457">
                  <c:v>42786</c:v>
                </c:pt>
                <c:pt idx="458">
                  <c:v>42787</c:v>
                </c:pt>
                <c:pt idx="459">
                  <c:v>42788</c:v>
                </c:pt>
                <c:pt idx="460">
                  <c:v>42789</c:v>
                </c:pt>
                <c:pt idx="461">
                  <c:v>42790</c:v>
                </c:pt>
                <c:pt idx="462">
                  <c:v>42793</c:v>
                </c:pt>
                <c:pt idx="463">
                  <c:v>42794</c:v>
                </c:pt>
                <c:pt idx="464">
                  <c:v>42795</c:v>
                </c:pt>
                <c:pt idx="465">
                  <c:v>42796</c:v>
                </c:pt>
                <c:pt idx="466">
                  <c:v>42797</c:v>
                </c:pt>
                <c:pt idx="467">
                  <c:v>42800</c:v>
                </c:pt>
                <c:pt idx="468">
                  <c:v>42801</c:v>
                </c:pt>
                <c:pt idx="469">
                  <c:v>42802</c:v>
                </c:pt>
                <c:pt idx="470">
                  <c:v>42803</c:v>
                </c:pt>
                <c:pt idx="471">
                  <c:v>42804</c:v>
                </c:pt>
                <c:pt idx="472">
                  <c:v>42807</c:v>
                </c:pt>
                <c:pt idx="473">
                  <c:v>42808</c:v>
                </c:pt>
                <c:pt idx="474">
                  <c:v>42809</c:v>
                </c:pt>
                <c:pt idx="475">
                  <c:v>42810</c:v>
                </c:pt>
                <c:pt idx="476">
                  <c:v>42811</c:v>
                </c:pt>
                <c:pt idx="477">
                  <c:v>42814</c:v>
                </c:pt>
                <c:pt idx="478">
                  <c:v>42815</c:v>
                </c:pt>
                <c:pt idx="479">
                  <c:v>42816</c:v>
                </c:pt>
                <c:pt idx="480">
                  <c:v>42817</c:v>
                </c:pt>
                <c:pt idx="481">
                  <c:v>42818</c:v>
                </c:pt>
                <c:pt idx="482">
                  <c:v>42821</c:v>
                </c:pt>
                <c:pt idx="483">
                  <c:v>42822</c:v>
                </c:pt>
                <c:pt idx="484">
                  <c:v>42823</c:v>
                </c:pt>
                <c:pt idx="485">
                  <c:v>42824</c:v>
                </c:pt>
                <c:pt idx="486">
                  <c:v>42825</c:v>
                </c:pt>
                <c:pt idx="487">
                  <c:v>42828</c:v>
                </c:pt>
                <c:pt idx="488">
                  <c:v>42829</c:v>
                </c:pt>
                <c:pt idx="489">
                  <c:v>42830</c:v>
                </c:pt>
                <c:pt idx="490">
                  <c:v>42831</c:v>
                </c:pt>
                <c:pt idx="491">
                  <c:v>42832</c:v>
                </c:pt>
                <c:pt idx="492">
                  <c:v>42835</c:v>
                </c:pt>
                <c:pt idx="493">
                  <c:v>42836</c:v>
                </c:pt>
                <c:pt idx="494">
                  <c:v>42837</c:v>
                </c:pt>
                <c:pt idx="495">
                  <c:v>42838</c:v>
                </c:pt>
                <c:pt idx="496">
                  <c:v>42843</c:v>
                </c:pt>
                <c:pt idx="497">
                  <c:v>42844</c:v>
                </c:pt>
                <c:pt idx="498">
                  <c:v>42845</c:v>
                </c:pt>
                <c:pt idx="499">
                  <c:v>42846</c:v>
                </c:pt>
                <c:pt idx="500">
                  <c:v>42849</c:v>
                </c:pt>
                <c:pt idx="501">
                  <c:v>42850</c:v>
                </c:pt>
                <c:pt idx="502">
                  <c:v>42851</c:v>
                </c:pt>
                <c:pt idx="503">
                  <c:v>42852</c:v>
                </c:pt>
                <c:pt idx="504">
                  <c:v>42853</c:v>
                </c:pt>
                <c:pt idx="505">
                  <c:v>42857</c:v>
                </c:pt>
                <c:pt idx="506">
                  <c:v>42858</c:v>
                </c:pt>
                <c:pt idx="507">
                  <c:v>42859</c:v>
                </c:pt>
                <c:pt idx="508">
                  <c:v>42860</c:v>
                </c:pt>
                <c:pt idx="509">
                  <c:v>42863</c:v>
                </c:pt>
                <c:pt idx="510">
                  <c:v>42864</c:v>
                </c:pt>
                <c:pt idx="511">
                  <c:v>42871</c:v>
                </c:pt>
              </c:numCache>
            </c:numRef>
          </c:xVal>
          <c:yVal>
            <c:numRef>
              <c:f>EUR1M!$AS$2:$AS$513</c:f>
              <c:numCache>
                <c:formatCode>0.0000%</c:formatCode>
                <c:ptCount val="512"/>
                <c:pt idx="0">
                  <c:v>-5.4000000006423909E-4</c:v>
                </c:pt>
                <c:pt idx="1">
                  <c:v>-5.4741536940438077E-4</c:v>
                </c:pt>
                <c:pt idx="2">
                  <c:v>-5.7373367845517831E-4</c:v>
                </c:pt>
                <c:pt idx="3">
                  <c:v>-5.8183139105499708E-4</c:v>
                </c:pt>
                <c:pt idx="4">
                  <c:v>-5.9301396706754809E-4</c:v>
                </c:pt>
                <c:pt idx="5">
                  <c:v>-5.9862859597858975E-4</c:v>
                </c:pt>
                <c:pt idx="6">
                  <c:v>-6.0166233855977081E-4</c:v>
                </c:pt>
                <c:pt idx="7">
                  <c:v>-6.106570801319818E-4</c:v>
                </c:pt>
                <c:pt idx="8">
                  <c:v>-6.1200547299128567E-4</c:v>
                </c:pt>
                <c:pt idx="9">
                  <c:v>-6.1677785267474667E-4</c:v>
                </c:pt>
                <c:pt idx="10">
                  <c:v>-6.1450941015478433E-4</c:v>
                </c:pt>
                <c:pt idx="11">
                  <c:v>-6.1992363427382235E-4</c:v>
                </c:pt>
                <c:pt idx="12">
                  <c:v>-6.3133563439254914E-4</c:v>
                </c:pt>
                <c:pt idx="13">
                  <c:v>-6.3653627918869304E-4</c:v>
                </c:pt>
                <c:pt idx="14">
                  <c:v>-6.4168037358180996E-4</c:v>
                </c:pt>
                <c:pt idx="15">
                  <c:v>-6.5129563755025877E-4</c:v>
                </c:pt>
                <c:pt idx="16">
                  <c:v>-6.5369175310941096E-4</c:v>
                </c:pt>
                <c:pt idx="17">
                  <c:v>-6.6485047451037005E-4</c:v>
                </c:pt>
                <c:pt idx="18">
                  <c:v>-6.6915093770791856E-4</c:v>
                </c:pt>
                <c:pt idx="19">
                  <c:v>-6.7336333069301091E-4</c:v>
                </c:pt>
                <c:pt idx="20">
                  <c:v>-6.8238128185765801E-4</c:v>
                </c:pt>
                <c:pt idx="21">
                  <c:v>-6.8400374260590979E-4</c:v>
                </c:pt>
                <c:pt idx="22">
                  <c:v>-6.8997364213663204E-4</c:v>
                </c:pt>
                <c:pt idx="23">
                  <c:v>-6.9197038153845369E-4</c:v>
                </c:pt>
                <c:pt idx="24">
                  <c:v>-6.9386928926951086E-4</c:v>
                </c:pt>
                <c:pt idx="25">
                  <c:v>-6.9501820196424258E-4</c:v>
                </c:pt>
                <c:pt idx="26">
                  <c:v>-6.9701902312505146E-4</c:v>
                </c:pt>
                <c:pt idx="27">
                  <c:v>-7.0189635442607923E-4</c:v>
                </c:pt>
                <c:pt idx="28">
                  <c:v>-7.0320827303049782E-4</c:v>
                </c:pt>
                <c:pt idx="29">
                  <c:v>-7.0442236024259586E-4</c:v>
                </c:pt>
                <c:pt idx="30">
                  <c:v>-7.052716238520329E-4</c:v>
                </c:pt>
                <c:pt idx="31">
                  <c:v>-7.0642334499081453E-4</c:v>
                </c:pt>
                <c:pt idx="32">
                  <c:v>-7.0902532632821647E-4</c:v>
                </c:pt>
                <c:pt idx="33">
                  <c:v>-7.0971438608594204E-4</c:v>
                </c:pt>
                <c:pt idx="34">
                  <c:v>-7.1072446639710381E-4</c:v>
                </c:pt>
                <c:pt idx="35">
                  <c:v>-7.110309343992538E-4</c:v>
                </c:pt>
                <c:pt idx="36">
                  <c:v>-7.1118857710938954E-4</c:v>
                </c:pt>
                <c:pt idx="37">
                  <c:v>-7.1181069154290628E-4</c:v>
                </c:pt>
                <c:pt idx="38">
                  <c:v>-7.1182871269521867E-4</c:v>
                </c:pt>
                <c:pt idx="39">
                  <c:v>-7.1305969227038321E-4</c:v>
                </c:pt>
                <c:pt idx="40">
                  <c:v>-7.1229614049664325E-4</c:v>
                </c:pt>
                <c:pt idx="41">
                  <c:v>-7.113147251858904E-4</c:v>
                </c:pt>
                <c:pt idx="42">
                  <c:v>-7.0994866111370649E-4</c:v>
                </c:pt>
                <c:pt idx="43">
                  <c:v>-7.0930395603083858E-4</c:v>
                </c:pt>
                <c:pt idx="44">
                  <c:v>-7.0671312932489951E-4</c:v>
                </c:pt>
                <c:pt idx="45">
                  <c:v>-7.0763487504552081E-4</c:v>
                </c:pt>
                <c:pt idx="46">
                  <c:v>-7.0854216889166253E-4</c:v>
                </c:pt>
                <c:pt idx="47">
                  <c:v>-7.0730827048240852E-4</c:v>
                </c:pt>
                <c:pt idx="48">
                  <c:v>-7.0679205737273116E-4</c:v>
                </c:pt>
                <c:pt idx="49">
                  <c:v>-7.0429025723527485E-4</c:v>
                </c:pt>
                <c:pt idx="50">
                  <c:v>-7.0463529746919717E-4</c:v>
                </c:pt>
                <c:pt idx="51">
                  <c:v>-7.0492867703109141E-4</c:v>
                </c:pt>
                <c:pt idx="52">
                  <c:v>-7.0259318498101483E-4</c:v>
                </c:pt>
                <c:pt idx="53">
                  <c:v>-7.0170977386901023E-4</c:v>
                </c:pt>
                <c:pt idx="54">
                  <c:v>-6.9945279007994031E-4</c:v>
                </c:pt>
                <c:pt idx="55">
                  <c:v>-6.9914566358297847E-4</c:v>
                </c:pt>
                <c:pt idx="56">
                  <c:v>-6.9874479908460876E-4</c:v>
                </c:pt>
                <c:pt idx="57">
                  <c:v>-6.953077118362457E-4</c:v>
                </c:pt>
                <c:pt idx="58">
                  <c:v>-6.940571021378651E-4</c:v>
                </c:pt>
                <c:pt idx="59">
                  <c:v>-6.9220072465176429E-4</c:v>
                </c:pt>
                <c:pt idx="60">
                  <c:v>-6.9116596974228006E-4</c:v>
                </c:pt>
                <c:pt idx="61">
                  <c:v>-6.8999053094582195E-4</c:v>
                </c:pt>
                <c:pt idx="62">
                  <c:v>-6.8545184622228398E-4</c:v>
                </c:pt>
                <c:pt idx="63">
                  <c:v>-6.8383403710206656E-4</c:v>
                </c:pt>
                <c:pt idx="64">
                  <c:v>-6.8253405612914912E-4</c:v>
                </c:pt>
                <c:pt idx="65">
                  <c:v>-6.8069621064384411E-4</c:v>
                </c:pt>
                <c:pt idx="66">
                  <c:v>-6.7866586679744866E-4</c:v>
                </c:pt>
                <c:pt idx="67">
                  <c:v>-6.8247676334158699E-4</c:v>
                </c:pt>
                <c:pt idx="68">
                  <c:v>-6.8376600666658811E-4</c:v>
                </c:pt>
                <c:pt idx="69">
                  <c:v>-6.8675996727380294E-4</c:v>
                </c:pt>
                <c:pt idx="70">
                  <c:v>-6.8722112361752075E-4</c:v>
                </c:pt>
                <c:pt idx="71">
                  <c:v>-6.8769057003248782E-4</c:v>
                </c:pt>
                <c:pt idx="72">
                  <c:v>-6.917003834118877E-4</c:v>
                </c:pt>
                <c:pt idx="73">
                  <c:v>-6.9305593230695542E-4</c:v>
                </c:pt>
                <c:pt idx="74">
                  <c:v>-6.9595541856027807E-4</c:v>
                </c:pt>
                <c:pt idx="75">
                  <c:v>-6.9655868639550977E-4</c:v>
                </c:pt>
                <c:pt idx="76">
                  <c:v>-6.9717941223736547E-4</c:v>
                </c:pt>
                <c:pt idx="77">
                  <c:v>-7.0066463531270884E-4</c:v>
                </c:pt>
                <c:pt idx="78">
                  <c:v>-7.0210196402475944E-4</c:v>
                </c:pt>
                <c:pt idx="79">
                  <c:v>-7.0354908069392152E-4</c:v>
                </c:pt>
                <c:pt idx="80">
                  <c:v>-7.0634588160853329E-4</c:v>
                </c:pt>
                <c:pt idx="81">
                  <c:v>-7.0713239227621614E-4</c:v>
                </c:pt>
                <c:pt idx="82">
                  <c:v>-7.1093148321521582E-4</c:v>
                </c:pt>
                <c:pt idx="83">
                  <c:v>-7.1243732753378808E-4</c:v>
                </c:pt>
                <c:pt idx="84">
                  <c:v>-7.139529597774974E-4</c:v>
                </c:pt>
                <c:pt idx="85">
                  <c:v>-7.1658270808003244E-4</c:v>
                </c:pt>
                <c:pt idx="86">
                  <c:v>-7.1754950895644518E-4</c:v>
                </c:pt>
                <c:pt idx="87">
                  <c:v>-7.2167793980515427E-4</c:v>
                </c:pt>
                <c:pt idx="88">
                  <c:v>-7.2308667898379753E-4</c:v>
                </c:pt>
                <c:pt idx="89">
                  <c:v>-7.245012004357676E-4</c:v>
                </c:pt>
                <c:pt idx="90">
                  <c:v>-7.2767571826795607E-4</c:v>
                </c:pt>
                <c:pt idx="91">
                  <c:v>-7.2822525562119976E-4</c:v>
                </c:pt>
                <c:pt idx="92">
                  <c:v>-7.3166054175688444E-4</c:v>
                </c:pt>
                <c:pt idx="93">
                  <c:v>-7.3310975681684099E-4</c:v>
                </c:pt>
                <c:pt idx="94">
                  <c:v>-7.3456475413680167E-4</c:v>
                </c:pt>
                <c:pt idx="95">
                  <c:v>-7.3764309576757059E-4</c:v>
                </c:pt>
                <c:pt idx="96">
                  <c:v>-7.3829792565216132E-4</c:v>
                </c:pt>
                <c:pt idx="97">
                  <c:v>-7.4192647456339245E-4</c:v>
                </c:pt>
                <c:pt idx="98">
                  <c:v>-7.434161654007454E-4</c:v>
                </c:pt>
                <c:pt idx="99">
                  <c:v>-7.4491163848078301E-4</c:v>
                </c:pt>
                <c:pt idx="100">
                  <c:v>-7.4787609366536167E-4</c:v>
                </c:pt>
                <c:pt idx="101">
                  <c:v>-7.4864478541339819E-4</c:v>
                </c:pt>
                <c:pt idx="102">
                  <c:v>-7.5316308933021645E-4</c:v>
                </c:pt>
                <c:pt idx="103">
                  <c:v>-7.5468038201139071E-4</c:v>
                </c:pt>
                <c:pt idx="104">
                  <c:v>-7.5750852958663989E-4</c:v>
                </c:pt>
                <c:pt idx="105">
                  <c:v>-7.583747112306638E-4</c:v>
                </c:pt>
                <c:pt idx="106">
                  <c:v>-7.5926583416485727E-4</c:v>
                </c:pt>
                <c:pt idx="107">
                  <c:v>-7.6390164741941971E-4</c:v>
                </c:pt>
                <c:pt idx="108">
                  <c:v>-7.6545810985190741E-4</c:v>
                </c:pt>
                <c:pt idx="109">
                  <c:v>-7.6814970420083489E-4</c:v>
                </c:pt>
                <c:pt idx="110">
                  <c:v>-7.6871611015660868E-4</c:v>
                </c:pt>
                <c:pt idx="111">
                  <c:v>-7.6928251850102904E-4</c:v>
                </c:pt>
                <c:pt idx="112">
                  <c:v>-7.7709671324907136E-4</c:v>
                </c:pt>
                <c:pt idx="113">
                  <c:v>-7.7973230347255611E-4</c:v>
                </c:pt>
                <c:pt idx="114">
                  <c:v>-7.8596052389750593E-4</c:v>
                </c:pt>
                <c:pt idx="115">
                  <c:v>-7.8683611259011688E-4</c:v>
                </c:pt>
                <c:pt idx="116">
                  <c:v>-7.8773164993004648E-4</c:v>
                </c:pt>
                <c:pt idx="117">
                  <c:v>-7.9586985982957239E-4</c:v>
                </c:pt>
                <c:pt idx="118">
                  <c:v>-7.9861345495872119E-4</c:v>
                </c:pt>
                <c:pt idx="119">
                  <c:v>-8.0448155307086017E-4</c:v>
                </c:pt>
                <c:pt idx="120">
                  <c:v>-8.0568852090581733E-4</c:v>
                </c:pt>
                <c:pt idx="121">
                  <c:v>-8.0693681566648061E-4</c:v>
                </c:pt>
                <c:pt idx="122">
                  <c:v>-8.1396875888817277E-4</c:v>
                </c:pt>
                <c:pt idx="123">
                  <c:v>-8.1686176873718708E-4</c:v>
                </c:pt>
                <c:pt idx="124">
                  <c:v>-8.1977072210071E-4</c:v>
                </c:pt>
                <c:pt idx="125">
                  <c:v>-8.2527333141790837E-4</c:v>
                </c:pt>
                <c:pt idx="126">
                  <c:v>-8.2689801195591538E-4</c:v>
                </c:pt>
                <c:pt idx="127">
                  <c:v>-8.345546413042193E-4</c:v>
                </c:pt>
                <c:pt idx="128">
                  <c:v>-8.375592555389666E-4</c:v>
                </c:pt>
                <c:pt idx="129">
                  <c:v>-8.4057981321361552E-4</c:v>
                </c:pt>
                <c:pt idx="130">
                  <c:v>-8.4559054030944325E-4</c:v>
                </c:pt>
                <c:pt idx="131">
                  <c:v>-8.4761523490598043E-4</c:v>
                </c:pt>
                <c:pt idx="132">
                  <c:v>-8.4371245919090399E-4</c:v>
                </c:pt>
                <c:pt idx="133">
                  <c:v>-8.3913329563056749E-4</c:v>
                </c:pt>
                <c:pt idx="134">
                  <c:v>-8.3449812431846127E-4</c:v>
                </c:pt>
                <c:pt idx="135">
                  <c:v>-8.2137723596664713E-4</c:v>
                </c:pt>
                <c:pt idx="136">
                  <c:v>-8.2086096604241661E-4</c:v>
                </c:pt>
                <c:pt idx="137">
                  <c:v>-8.1048214917256445E-4</c:v>
                </c:pt>
                <c:pt idx="138">
                  <c:v>-8.0551092995495566E-4</c:v>
                </c:pt>
                <c:pt idx="139">
                  <c:v>-7.9084638304143863E-4</c:v>
                </c:pt>
                <c:pt idx="140">
                  <c:v>-7.8909036329871673E-4</c:v>
                </c:pt>
                <c:pt idx="141">
                  <c:v>-7.8716906829973305E-4</c:v>
                </c:pt>
                <c:pt idx="142">
                  <c:v>-7.7191666076276328E-4</c:v>
                </c:pt>
                <c:pt idx="143">
                  <c:v>-7.6030542400025035E-4</c:v>
                </c:pt>
                <c:pt idx="144">
                  <c:v>-7.5738447980407261E-4</c:v>
                </c:pt>
                <c:pt idx="145">
                  <c:v>-7.542306159637191E-4</c:v>
                </c:pt>
                <c:pt idx="146">
                  <c:v>-7.5082129149714732E-4</c:v>
                </c:pt>
                <c:pt idx="147">
                  <c:v>-7.3443064255324282E-4</c:v>
                </c:pt>
                <c:pt idx="148">
                  <c:v>-7.2885868830814776E-4</c:v>
                </c:pt>
                <c:pt idx="149">
                  <c:v>-7.2142765274522838E-4</c:v>
                </c:pt>
                <c:pt idx="150">
                  <c:v>-7.1679797005452794E-4</c:v>
                </c:pt>
                <c:pt idx="151">
                  <c:v>-7.1181761069847736E-4</c:v>
                </c:pt>
                <c:pt idx="152">
                  <c:v>-6.9428870909728256E-4</c:v>
                </c:pt>
                <c:pt idx="153">
                  <c:v>-6.9682855233236499E-4</c:v>
                </c:pt>
                <c:pt idx="154">
                  <c:v>-7.0400319110804207E-4</c:v>
                </c:pt>
                <c:pt idx="155">
                  <c:v>-7.0427878426149171E-4</c:v>
                </c:pt>
                <c:pt idx="156">
                  <c:v>-7.0457439442139064E-4</c:v>
                </c:pt>
                <c:pt idx="157">
                  <c:v>-7.1250970477987699E-4</c:v>
                </c:pt>
                <c:pt idx="158">
                  <c:v>-7.151969122261158E-4</c:v>
                </c:pt>
                <c:pt idx="159">
                  <c:v>-7.2164356064890523E-4</c:v>
                </c:pt>
                <c:pt idx="160">
                  <c:v>-7.2248591242787819E-4</c:v>
                </c:pt>
                <c:pt idx="161">
                  <c:v>-7.317622478054997E-4</c:v>
                </c:pt>
                <c:pt idx="162">
                  <c:v>-7.3459681874604905E-4</c:v>
                </c:pt>
                <c:pt idx="163">
                  <c:v>-7.3594117224295985E-4</c:v>
                </c:pt>
                <c:pt idx="164">
                  <c:v>-7.3738063096069942E-4</c:v>
                </c:pt>
                <c:pt idx="165">
                  <c:v>-7.5204633304663945E-4</c:v>
                </c:pt>
                <c:pt idx="166">
                  <c:v>-7.5502826672210668E-4</c:v>
                </c:pt>
                <c:pt idx="167">
                  <c:v>-7.5983136365476156E-4</c:v>
                </c:pt>
                <c:pt idx="168">
                  <c:v>-7.6189808405541237E-4</c:v>
                </c:pt>
                <c:pt idx="169">
                  <c:v>-7.6410037822929248E-4</c:v>
                </c:pt>
                <c:pt idx="170">
                  <c:v>-7.733619550934302E-4</c:v>
                </c:pt>
                <c:pt idx="171">
                  <c:v>-7.7649125071476896E-4</c:v>
                </c:pt>
                <c:pt idx="172">
                  <c:v>-7.8037878694244131E-4</c:v>
                </c:pt>
                <c:pt idx="173">
                  <c:v>-7.8310311701121349E-4</c:v>
                </c:pt>
                <c:pt idx="174">
                  <c:v>-7.8339494067124877E-4</c:v>
                </c:pt>
                <c:pt idx="175">
                  <c:v>-7.9116799150263028E-4</c:v>
                </c:pt>
                <c:pt idx="176">
                  <c:v>-7.9378750476957478E-4</c:v>
                </c:pt>
                <c:pt idx="177">
                  <c:v>-8.0028338842827202E-4</c:v>
                </c:pt>
                <c:pt idx="178">
                  <c:v>-8.0099395274785268E-4</c:v>
                </c:pt>
                <c:pt idx="179">
                  <c:v>-8.0173153339803806E-4</c:v>
                </c:pt>
                <c:pt idx="180">
                  <c:v>-8.0980379506488274E-4</c:v>
                </c:pt>
                <c:pt idx="181">
                  <c:v>-8.1252304513902739E-4</c:v>
                </c:pt>
                <c:pt idx="182">
                  <c:v>-8.184113236854206E-4</c:v>
                </c:pt>
                <c:pt idx="183">
                  <c:v>-8.1956112684106186E-4</c:v>
                </c:pt>
                <c:pt idx="184">
                  <c:v>-8.2076628378038592E-4</c:v>
                </c:pt>
                <c:pt idx="185">
                  <c:v>-8.2629314961727926E-4</c:v>
                </c:pt>
                <c:pt idx="186">
                  <c:v>-8.2923596649022401E-4</c:v>
                </c:pt>
                <c:pt idx="187">
                  <c:v>-8.3219401409294965E-4</c:v>
                </c:pt>
                <c:pt idx="188">
                  <c:v>-8.35167292418565E-4</c:v>
                </c:pt>
                <c:pt idx="189">
                  <c:v>-8.404991883913562E-4</c:v>
                </c:pt>
                <c:pt idx="190">
                  <c:v>-8.4721271272389853E-4</c:v>
                </c:pt>
                <c:pt idx="191">
                  <c:v>-8.5026214449857788E-4</c:v>
                </c:pt>
                <c:pt idx="192">
                  <c:v>-8.5332680692585844E-4</c:v>
                </c:pt>
                <c:pt idx="193">
                  <c:v>-8.56406699997471E-4</c:v>
                </c:pt>
                <c:pt idx="194">
                  <c:v>-8.6093024366863712E-4</c:v>
                </c:pt>
                <c:pt idx="195">
                  <c:v>-8.6306140520091322E-4</c:v>
                </c:pt>
                <c:pt idx="196">
                  <c:v>-8.5823010872768395E-4</c:v>
                </c:pt>
                <c:pt idx="197">
                  <c:v>-8.533610364802218E-4</c:v>
                </c:pt>
                <c:pt idx="198">
                  <c:v>-8.4845418841855886E-4</c:v>
                </c:pt>
                <c:pt idx="199">
                  <c:v>-8.3515969083112996E-4</c:v>
                </c:pt>
                <c:pt idx="200">
                  <c:v>-8.2844903711476838E-4</c:v>
                </c:pt>
                <c:pt idx="201">
                  <c:v>-8.2335330929713172E-4</c:v>
                </c:pt>
                <c:pt idx="202">
                  <c:v>-8.1821980539103091E-4</c:v>
                </c:pt>
                <c:pt idx="203">
                  <c:v>-8.0099226015080535E-4</c:v>
                </c:pt>
                <c:pt idx="204">
                  <c:v>-7.989997798023285E-4</c:v>
                </c:pt>
                <c:pt idx="205">
                  <c:v>-7.8691376882526884E-4</c:v>
                </c:pt>
                <c:pt idx="206">
                  <c:v>-7.8189481256822038E-4</c:v>
                </c:pt>
                <c:pt idx="207">
                  <c:v>-7.7297637867063628E-4</c:v>
                </c:pt>
                <c:pt idx="208">
                  <c:v>-7.6991639747864271E-4</c:v>
                </c:pt>
                <c:pt idx="209">
                  <c:v>-7.6662590899961326E-4</c:v>
                </c:pt>
                <c:pt idx="210">
                  <c:v>-7.5103895227429131E-4</c:v>
                </c:pt>
                <c:pt idx="211">
                  <c:v>-7.4577262133005665E-4</c:v>
                </c:pt>
                <c:pt idx="212">
                  <c:v>-7.3878070792590938E-4</c:v>
                </c:pt>
                <c:pt idx="213">
                  <c:v>-7.3442810166912675E-4</c:v>
                </c:pt>
                <c:pt idx="214">
                  <c:v>-7.2976159172727557E-4</c:v>
                </c:pt>
                <c:pt idx="215">
                  <c:v>-7.1343250594052381E-4</c:v>
                </c:pt>
                <c:pt idx="216">
                  <c:v>-7.1079124471788485E-4</c:v>
                </c:pt>
                <c:pt idx="217">
                  <c:v>-7.0347533269045999E-4</c:v>
                </c:pt>
                <c:pt idx="218">
                  <c:v>-7.0313573731939361E-4</c:v>
                </c:pt>
                <c:pt idx="219">
                  <c:v>-7.0277650263626411E-4</c:v>
                </c:pt>
                <c:pt idx="220">
                  <c:v>-6.9462532269363411E-4</c:v>
                </c:pt>
                <c:pt idx="221">
                  <c:v>-6.9187794313880927E-4</c:v>
                </c:pt>
                <c:pt idx="222">
                  <c:v>-6.8537884618842656E-4</c:v>
                </c:pt>
                <c:pt idx="223">
                  <c:v>-6.8448940255816382E-4</c:v>
                </c:pt>
                <c:pt idx="224">
                  <c:v>-6.7222181111483629E-4</c:v>
                </c:pt>
                <c:pt idx="225">
                  <c:v>-6.7084874383294135E-4</c:v>
                </c:pt>
                <c:pt idx="226">
                  <c:v>-6.6938340902487372E-4</c:v>
                </c:pt>
                <c:pt idx="227">
                  <c:v>-6.6357035652727053E-4</c:v>
                </c:pt>
                <c:pt idx="228">
                  <c:v>-6.5588262560556387E-4</c:v>
                </c:pt>
                <c:pt idx="229">
                  <c:v>-6.5284240610408162E-4</c:v>
                </c:pt>
                <c:pt idx="230">
                  <c:v>-6.4978652129754622E-4</c:v>
                </c:pt>
                <c:pt idx="231">
                  <c:v>-6.4503787781611255E-4</c:v>
                </c:pt>
                <c:pt idx="232">
                  <c:v>-6.4285303157750643E-4</c:v>
                </c:pt>
                <c:pt idx="233">
                  <c:v>-6.3427211716016174E-4</c:v>
                </c:pt>
                <c:pt idx="234">
                  <c:v>-6.3112224023020858E-4</c:v>
                </c:pt>
                <c:pt idx="235">
                  <c:v>-6.2795669790194353E-4</c:v>
                </c:pt>
                <c:pt idx="236">
                  <c:v>-6.2423268026259859E-4</c:v>
                </c:pt>
                <c:pt idx="237">
                  <c:v>-6.2396235820225761E-4</c:v>
                </c:pt>
                <c:pt idx="238">
                  <c:v>-6.2554959806249144E-4</c:v>
                </c:pt>
                <c:pt idx="239">
                  <c:v>-6.2649023832950235E-4</c:v>
                </c:pt>
                <c:pt idx="240">
                  <c:v>-6.2743878448046075E-4</c:v>
                </c:pt>
                <c:pt idx="241">
                  <c:v>-6.3022048767125138E-4</c:v>
                </c:pt>
                <c:pt idx="242">
                  <c:v>-6.3026565683627263E-4</c:v>
                </c:pt>
                <c:pt idx="243">
                  <c:v>-6.3230010347181675E-4</c:v>
                </c:pt>
                <c:pt idx="244">
                  <c:v>-6.3329608490247935E-4</c:v>
                </c:pt>
                <c:pt idx="245">
                  <c:v>-6.3429997220509904E-4</c:v>
                </c:pt>
                <c:pt idx="246">
                  <c:v>-6.365714703772396E-4</c:v>
                </c:pt>
                <c:pt idx="247">
                  <c:v>-6.375084005456888E-4</c:v>
                </c:pt>
                <c:pt idx="248">
                  <c:v>-6.3992069038957514E-4</c:v>
                </c:pt>
                <c:pt idx="249">
                  <c:v>-6.4092827329184914E-4</c:v>
                </c:pt>
                <c:pt idx="250">
                  <c:v>-6.4263382104351962E-4</c:v>
                </c:pt>
                <c:pt idx="251">
                  <c:v>-6.432856277623078E-4</c:v>
                </c:pt>
                <c:pt idx="252">
                  <c:v>-6.4399692689919691E-4</c:v>
                </c:pt>
                <c:pt idx="253">
                  <c:v>-6.471344378199442E-4</c:v>
                </c:pt>
                <c:pt idx="254">
                  <c:v>-6.481955764085555E-4</c:v>
                </c:pt>
                <c:pt idx="255">
                  <c:v>-6.4938176498653319E-4</c:v>
                </c:pt>
                <c:pt idx="256">
                  <c:v>-6.503629591707305E-4</c:v>
                </c:pt>
                <c:pt idx="257">
                  <c:v>-6.5142489699368978E-4</c:v>
                </c:pt>
                <c:pt idx="258">
                  <c:v>-6.5472307476200525E-4</c:v>
                </c:pt>
                <c:pt idx="259">
                  <c:v>-6.5441852746107908E-4</c:v>
                </c:pt>
                <c:pt idx="260">
                  <c:v>-6.5380824541237041E-4</c:v>
                </c:pt>
                <c:pt idx="261">
                  <c:v>-6.5365656574320474E-4</c:v>
                </c:pt>
                <c:pt idx="262">
                  <c:v>-6.5350488551962189E-4</c:v>
                </c:pt>
                <c:pt idx="263">
                  <c:v>-6.5259124350467508E-4</c:v>
                </c:pt>
                <c:pt idx="264">
                  <c:v>-6.5228669615088799E-4</c:v>
                </c:pt>
                <c:pt idx="265">
                  <c:v>-6.516764217190385E-4</c:v>
                </c:pt>
                <c:pt idx="266">
                  <c:v>-6.5152473815624501E-4</c:v>
                </c:pt>
                <c:pt idx="267">
                  <c:v>-6.5137305403924434E-4</c:v>
                </c:pt>
                <c:pt idx="268">
                  <c:v>-6.5045941185797886E-4</c:v>
                </c:pt>
                <c:pt idx="269">
                  <c:v>-6.5030772552532312E-4</c:v>
                </c:pt>
                <c:pt idx="270">
                  <c:v>-6.500031775598103E-4</c:v>
                </c:pt>
                <c:pt idx="271">
                  <c:v>-6.4939291016585798E-4</c:v>
                </c:pt>
                <c:pt idx="272">
                  <c:v>-6.4924122216950073E-4</c:v>
                </c:pt>
                <c:pt idx="273">
                  <c:v>-6.484804376243325E-4</c:v>
                </c:pt>
                <c:pt idx="274">
                  <c:v>-6.4817588961485484E-4</c:v>
                </c:pt>
                <c:pt idx="275">
                  <c:v>-6.4787134159471904E-4</c:v>
                </c:pt>
                <c:pt idx="276">
                  <c:v>-6.4726108176829666E-4</c:v>
                </c:pt>
                <c:pt idx="277">
                  <c:v>-6.4710938990523406E-4</c:v>
                </c:pt>
                <c:pt idx="278">
                  <c:v>-6.4634860138745864E-4</c:v>
                </c:pt>
                <c:pt idx="279">
                  <c:v>-6.4604405332069348E-4</c:v>
                </c:pt>
                <c:pt idx="280">
                  <c:v>-6.4573950525259605E-4</c:v>
                </c:pt>
                <c:pt idx="281">
                  <c:v>-6.4512925296855705E-4</c:v>
                </c:pt>
                <c:pt idx="282">
                  <c:v>-6.4497755725160145E-4</c:v>
                </c:pt>
                <c:pt idx="283">
                  <c:v>-6.4421676477355305E-4</c:v>
                </c:pt>
                <c:pt idx="284">
                  <c:v>-6.4391221665216491E-4</c:v>
                </c:pt>
                <c:pt idx="285">
                  <c:v>-6.4360766852544771E-4</c:v>
                </c:pt>
                <c:pt idx="286">
                  <c:v>-6.4299742376913716E-4</c:v>
                </c:pt>
                <c:pt idx="287">
                  <c:v>-6.4284572420602432E-4</c:v>
                </c:pt>
                <c:pt idx="288">
                  <c:v>-6.4208492777995119E-4</c:v>
                </c:pt>
                <c:pt idx="289">
                  <c:v>-6.4178037960660461E-4</c:v>
                </c:pt>
                <c:pt idx="290">
                  <c:v>-6.4147583142526443E-4</c:v>
                </c:pt>
                <c:pt idx="291">
                  <c:v>-6.413241285878E-4</c:v>
                </c:pt>
                <c:pt idx="292">
                  <c:v>-6.4071389076979192E-4</c:v>
                </c:pt>
                <c:pt idx="293">
                  <c:v>-6.3980024774661927E-4</c:v>
                </c:pt>
                <c:pt idx="294">
                  <c:v>-6.3949570005761649E-4</c:v>
                </c:pt>
                <c:pt idx="295">
                  <c:v>-6.388854708133158E-4</c:v>
                </c:pt>
                <c:pt idx="296">
                  <c:v>-6.3873376414752547E-4</c:v>
                </c:pt>
                <c:pt idx="297">
                  <c:v>-6.38582056941615E-4</c:v>
                </c:pt>
                <c:pt idx="298">
                  <c:v>-6.3766841375341313E-4</c:v>
                </c:pt>
                <c:pt idx="299">
                  <c:v>-6.373638660063922E-4</c:v>
                </c:pt>
                <c:pt idx="300">
                  <c:v>-6.3675364420352895E-4</c:v>
                </c:pt>
                <c:pt idx="301">
                  <c:v>-6.366019337340767E-4</c:v>
                </c:pt>
                <c:pt idx="302">
                  <c:v>-6.3645022272149348E-4</c:v>
                </c:pt>
                <c:pt idx="303">
                  <c:v>-6.2919903574804579E-4</c:v>
                </c:pt>
                <c:pt idx="304">
                  <c:v>-6.2676376107322562E-4</c:v>
                </c:pt>
                <c:pt idx="305">
                  <c:v>-6.2061072350758843E-4</c:v>
                </c:pt>
                <c:pt idx="306">
                  <c:v>-6.2002113689979543E-4</c:v>
                </c:pt>
                <c:pt idx="307">
                  <c:v>-6.194032999371562E-4</c:v>
                </c:pt>
                <c:pt idx="308">
                  <c:v>-6.1196088299120624E-4</c:v>
                </c:pt>
                <c:pt idx="309">
                  <c:v>-6.0946186491615058E-4</c:v>
                </c:pt>
                <c:pt idx="310">
                  <c:v>-6.0404864274378087E-4</c:v>
                </c:pt>
                <c:pt idx="311">
                  <c:v>-6.0300808067723088E-4</c:v>
                </c:pt>
                <c:pt idx="312">
                  <c:v>-5.9923963081934522E-4</c:v>
                </c:pt>
                <c:pt idx="313">
                  <c:v>-5.9427652555342091E-4</c:v>
                </c:pt>
                <c:pt idx="314">
                  <c:v>-5.9171376378674978E-4</c:v>
                </c:pt>
                <c:pt idx="315">
                  <c:v>-5.8706740000575252E-4</c:v>
                </c:pt>
                <c:pt idx="316">
                  <c:v>-5.8556276310794964E-4</c:v>
                </c:pt>
                <c:pt idx="317">
                  <c:v>-5.8397084086972504E-4</c:v>
                </c:pt>
                <c:pt idx="318">
                  <c:v>-5.7614596139245232E-4</c:v>
                </c:pt>
                <c:pt idx="319">
                  <c:v>-5.7351945564149674E-4</c:v>
                </c:pt>
                <c:pt idx="320">
                  <c:v>-5.6966699333385867E-4</c:v>
                </c:pt>
                <c:pt idx="321">
                  <c:v>-5.6768518217606423E-4</c:v>
                </c:pt>
                <c:pt idx="322">
                  <c:v>-5.6558530050215654E-4</c:v>
                </c:pt>
                <c:pt idx="323">
                  <c:v>-5.5756918841964875E-4</c:v>
                </c:pt>
                <c:pt idx="324">
                  <c:v>-5.5698236109485088E-4</c:v>
                </c:pt>
                <c:pt idx="325">
                  <c:v>-5.5580784822110865E-4</c:v>
                </c:pt>
                <c:pt idx="326">
                  <c:v>-5.5551486403779271E-4</c:v>
                </c:pt>
                <c:pt idx="327">
                  <c:v>-5.5522187894124601E-4</c:v>
                </c:pt>
                <c:pt idx="328">
                  <c:v>-5.534613965194684E-4</c:v>
                </c:pt>
                <c:pt idx="329">
                  <c:v>-5.5287456898967327E-4</c:v>
                </c:pt>
                <c:pt idx="330">
                  <c:v>-5.517000683400139E-4</c:v>
                </c:pt>
                <c:pt idx="331">
                  <c:v>-5.5140707772918796E-4</c:v>
                </c:pt>
                <c:pt idx="332">
                  <c:v>-5.5111408621205129E-4</c:v>
                </c:pt>
                <c:pt idx="333">
                  <c:v>-5.4935360317012467E-4</c:v>
                </c:pt>
                <c:pt idx="334">
                  <c:v>-5.4876677543017505E-4</c:v>
                </c:pt>
                <c:pt idx="335">
                  <c:v>-5.4847377936573238E-4</c:v>
                </c:pt>
                <c:pt idx="336">
                  <c:v>-5.4729928991928412E-4</c:v>
                </c:pt>
                <c:pt idx="337">
                  <c:v>-5.4700629203111473E-4</c:v>
                </c:pt>
                <c:pt idx="338">
                  <c:v>-5.4553963568571007E-4</c:v>
                </c:pt>
                <c:pt idx="339">
                  <c:v>-5.4495280686683856E-4</c:v>
                </c:pt>
                <c:pt idx="340">
                  <c:v>-5.4436597801599262E-4</c:v>
                </c:pt>
                <c:pt idx="341">
                  <c:v>-5.4319150061057919E-4</c:v>
                </c:pt>
                <c:pt idx="342">
                  <c:v>-5.4289849639456835E-4</c:v>
                </c:pt>
                <c:pt idx="343">
                  <c:v>-5.4143183333010825E-4</c:v>
                </c:pt>
                <c:pt idx="344">
                  <c:v>-5.4084500430606752E-4</c:v>
                </c:pt>
                <c:pt idx="345">
                  <c:v>-5.4025817525671371E-4</c:v>
                </c:pt>
                <c:pt idx="346">
                  <c:v>-5.3908370980057518E-4</c:v>
                </c:pt>
                <c:pt idx="347">
                  <c:v>-5.3879069930885858E-4</c:v>
                </c:pt>
                <c:pt idx="348">
                  <c:v>-5.3732402956763181E-4</c:v>
                </c:pt>
                <c:pt idx="349">
                  <c:v>-5.3673720034508321E-4</c:v>
                </c:pt>
                <c:pt idx="350">
                  <c:v>-5.3615037109189245E-4</c:v>
                </c:pt>
                <c:pt idx="351">
                  <c:v>-5.3497591749052109E-4</c:v>
                </c:pt>
                <c:pt idx="352">
                  <c:v>-5.3468290076624976E-4</c:v>
                </c:pt>
                <c:pt idx="353">
                  <c:v>-5.3321622439961303E-4</c:v>
                </c:pt>
                <c:pt idx="354">
                  <c:v>-5.3262939497589201E-4</c:v>
                </c:pt>
                <c:pt idx="355">
                  <c:v>-5.3204256552286111E-4</c:v>
                </c:pt>
                <c:pt idx="356">
                  <c:v>-5.3086812368166592E-4</c:v>
                </c:pt>
                <c:pt idx="357">
                  <c:v>-5.3057510077189889E-4</c:v>
                </c:pt>
                <c:pt idx="358">
                  <c:v>-5.2881461461504458E-4</c:v>
                </c:pt>
                <c:pt idx="359">
                  <c:v>-5.2822778583721543E-4</c:v>
                </c:pt>
                <c:pt idx="360">
                  <c:v>-5.2705335655217123E-4</c:v>
                </c:pt>
                <c:pt idx="361">
                  <c:v>-5.2676032837026265E-4</c:v>
                </c:pt>
                <c:pt idx="362">
                  <c:v>-5.2646729932322753E-4</c:v>
                </c:pt>
                <c:pt idx="363">
                  <c:v>-5.2470681254364554E-4</c:v>
                </c:pt>
                <c:pt idx="364">
                  <c:v>-5.2411998355695124E-4</c:v>
                </c:pt>
                <c:pt idx="365">
                  <c:v>-5.2294556584095181E-4</c:v>
                </c:pt>
                <c:pt idx="366">
                  <c:v>-5.2265253156255631E-4</c:v>
                </c:pt>
                <c:pt idx="367">
                  <c:v>-5.2235949642539278E-4</c:v>
                </c:pt>
                <c:pt idx="368">
                  <c:v>-5.0991156049949181E-4</c:v>
                </c:pt>
                <c:pt idx="369">
                  <c:v>-5.0573656998618587E-4</c:v>
                </c:pt>
                <c:pt idx="370">
                  <c:v>-4.9524296362634215E-4</c:v>
                </c:pt>
                <c:pt idx="371">
                  <c:v>-4.9421254978046503E-4</c:v>
                </c:pt>
                <c:pt idx="372">
                  <c:v>-4.9313456264014671E-4</c:v>
                </c:pt>
                <c:pt idx="373">
                  <c:v>-4.8041700128903341E-4</c:v>
                </c:pt>
                <c:pt idx="374">
                  <c:v>-4.7615213543629865E-4</c:v>
                </c:pt>
                <c:pt idx="375">
                  <c:v>-4.6694936343269239E-4</c:v>
                </c:pt>
                <c:pt idx="376">
                  <c:v>-4.6516310109642744E-4</c:v>
                </c:pt>
                <c:pt idx="377">
                  <c:v>-4.6328050148405643E-4</c:v>
                </c:pt>
                <c:pt idx="378">
                  <c:v>-4.5239757753945398E-4</c:v>
                </c:pt>
                <c:pt idx="379">
                  <c:v>-4.4793049966918019E-4</c:v>
                </c:pt>
                <c:pt idx="380">
                  <c:v>-4.4345015433444601E-4</c:v>
                </c:pt>
                <c:pt idx="381">
                  <c:v>-4.3550418078922015E-4</c:v>
                </c:pt>
                <c:pt idx="382">
                  <c:v>-4.3279730810294009E-4</c:v>
                </c:pt>
                <c:pt idx="383">
                  <c:v>-4.2084941519826558E-4</c:v>
                </c:pt>
                <c:pt idx="384">
                  <c:v>-4.1628946477034745E-4</c:v>
                </c:pt>
                <c:pt idx="385">
                  <c:v>-4.1171624677671659E-4</c:v>
                </c:pt>
                <c:pt idx="386">
                  <c:v>-4.0523578403395266E-4</c:v>
                </c:pt>
                <c:pt idx="387">
                  <c:v>-4.0168497754463018E-4</c:v>
                </c:pt>
                <c:pt idx="388">
                  <c:v>-3.8865114274999613E-4</c:v>
                </c:pt>
                <c:pt idx="389">
                  <c:v>-3.8766633040365761E-4</c:v>
                </c:pt>
                <c:pt idx="390">
                  <c:v>-3.8668151797871531E-4</c:v>
                </c:pt>
                <c:pt idx="391">
                  <c:v>-3.8471148176122405E-4</c:v>
                </c:pt>
                <c:pt idx="392">
                  <c:v>-3.8421928152484932E-4</c:v>
                </c:pt>
                <c:pt idx="393">
                  <c:v>-3.817574546389757E-4</c:v>
                </c:pt>
                <c:pt idx="394">
                  <c:v>-3.8077264172642344E-4</c:v>
                </c:pt>
                <c:pt idx="395">
                  <c:v>-3.7978782873659966E-4</c:v>
                </c:pt>
                <c:pt idx="396">
                  <c:v>-3.7732520266832063E-4</c:v>
                </c:pt>
                <c:pt idx="397">
                  <c:v>-3.7683299481713894E-4</c:v>
                </c:pt>
                <c:pt idx="398">
                  <c:v>-3.7486376256312681E-4</c:v>
                </c:pt>
                <c:pt idx="399">
                  <c:v>-3.7387894908702535E-4</c:v>
                </c:pt>
                <c:pt idx="400">
                  <c:v>-3.7289413552965556E-4</c:v>
                </c:pt>
                <c:pt idx="401">
                  <c:v>-3.7092412598790925E-4</c:v>
                </c:pt>
                <c:pt idx="402">
                  <c:v>-3.7043191069660136E-4</c:v>
                </c:pt>
                <c:pt idx="403">
                  <c:v>-3.6747747196036283E-4</c:v>
                </c:pt>
                <c:pt idx="404">
                  <c:v>-3.6649265888282428E-4</c:v>
                </c:pt>
                <c:pt idx="405">
                  <c:v>-3.6452266336811141E-4</c:v>
                </c:pt>
                <c:pt idx="406">
                  <c:v>-3.6403044176444577E-4</c:v>
                </c:pt>
                <c:pt idx="407">
                  <c:v>-3.6353821914351714E-4</c:v>
                </c:pt>
                <c:pt idx="408">
                  <c:v>-3.6058377865513173E-4</c:v>
                </c:pt>
                <c:pt idx="409">
                  <c:v>-3.595989649909657E-4</c:v>
                </c:pt>
                <c:pt idx="410">
                  <c:v>-3.5762898213619434E-4</c:v>
                </c:pt>
                <c:pt idx="411">
                  <c:v>-3.5713675331935923E-4</c:v>
                </c:pt>
                <c:pt idx="412">
                  <c:v>-3.5664452350080101E-4</c:v>
                </c:pt>
                <c:pt idx="413">
                  <c:v>-3.5369008125769023E-4</c:v>
                </c:pt>
                <c:pt idx="414">
                  <c:v>-3.5270526700818594E-4</c:v>
                </c:pt>
                <c:pt idx="415">
                  <c:v>-3.5073529654897328E-4</c:v>
                </c:pt>
                <c:pt idx="416">
                  <c:v>-3.5024306064640465E-4</c:v>
                </c:pt>
                <c:pt idx="417">
                  <c:v>-3.4975082376200654E-4</c:v>
                </c:pt>
                <c:pt idx="418">
                  <c:v>-3.45811564934485E-4</c:v>
                </c:pt>
                <c:pt idx="419">
                  <c:v>-3.4384160660644824E-4</c:v>
                </c:pt>
                <c:pt idx="420">
                  <c:v>-3.4334936375182701E-4</c:v>
                </c:pt>
                <c:pt idx="421">
                  <c:v>-3.423645495641281E-4</c:v>
                </c:pt>
                <c:pt idx="422">
                  <c:v>-3.3990267418359729E-4</c:v>
                </c:pt>
                <c:pt idx="423">
                  <c:v>-3.389178587659951E-4</c:v>
                </c:pt>
                <c:pt idx="424">
                  <c:v>-3.3694791230498566E-4</c:v>
                </c:pt>
                <c:pt idx="425">
                  <c:v>-3.3645566263063031E-4</c:v>
                </c:pt>
                <c:pt idx="426">
                  <c:v>-3.3596341201294351E-4</c:v>
                </c:pt>
                <c:pt idx="427">
                  <c:v>-3.3300896451081375E-4</c:v>
                </c:pt>
                <c:pt idx="428">
                  <c:v>-3.3202414850658403E-4</c:v>
                </c:pt>
                <c:pt idx="429">
                  <c:v>-3.30054213647008E-4</c:v>
                </c:pt>
                <c:pt idx="430">
                  <c:v>-3.2956195728406357E-4</c:v>
                </c:pt>
                <c:pt idx="431">
                  <c:v>-3.2906969999751777E-4</c:v>
                </c:pt>
                <c:pt idx="432">
                  <c:v>-3.147771529226288E-4</c:v>
                </c:pt>
                <c:pt idx="433">
                  <c:v>-3.0809695495493555E-4</c:v>
                </c:pt>
                <c:pt idx="434">
                  <c:v>-2.91009857094273E-4</c:v>
                </c:pt>
                <c:pt idx="435">
                  <c:v>-2.8951285503703295E-4</c:v>
                </c:pt>
                <c:pt idx="436">
                  <c:v>-2.8795103029096819E-4</c:v>
                </c:pt>
                <c:pt idx="437">
                  <c:v>-2.6764710884360246E-4</c:v>
                </c:pt>
                <c:pt idx="438">
                  <c:v>-2.6084402448839182E-4</c:v>
                </c:pt>
                <c:pt idx="439">
                  <c:v>-2.4585670404500803E-4</c:v>
                </c:pt>
                <c:pt idx="440">
                  <c:v>-2.4316405213262171E-4</c:v>
                </c:pt>
                <c:pt idx="441">
                  <c:v>-2.4032943937258102E-4</c:v>
                </c:pt>
                <c:pt idx="442">
                  <c:v>-2.2689616795205971E-4</c:v>
                </c:pt>
                <c:pt idx="443">
                  <c:v>-2.2331750095281957E-4</c:v>
                </c:pt>
                <c:pt idx="444">
                  <c:v>-2.1579382950982177E-4</c:v>
                </c:pt>
                <c:pt idx="445">
                  <c:v>-2.0825072172000629E-4</c:v>
                </c:pt>
                <c:pt idx="446">
                  <c:v>-2.0068817754625989E-4</c:v>
                </c:pt>
                <c:pt idx="447">
                  <c:v>-1.7788392638741688E-4</c:v>
                </c:pt>
                <c:pt idx="448">
                  <c:v>-1.7024363633679127E-4</c:v>
                </c:pt>
                <c:pt idx="449">
                  <c:v>-1.6258390973379808E-4</c:v>
                </c:pt>
                <c:pt idx="450">
                  <c:v>-1.5490474653704185E-4</c:v>
                </c:pt>
                <c:pt idx="451">
                  <c:v>-1.4720614672082886E-4</c:v>
                </c:pt>
                <c:pt idx="452">
                  <c:v>-1.2399372716576096E-4</c:v>
                </c:pt>
                <c:pt idx="453">
                  <c:v>-1.1621738049916175E-4</c:v>
                </c:pt>
                <c:pt idx="454">
                  <c:v>-1.1468844672671681E-4</c:v>
                </c:pt>
                <c:pt idx="455">
                  <c:v>-1.1315951277441576E-4</c:v>
                </c:pt>
                <c:pt idx="456">
                  <c:v>-1.1163057864083115E-4</c:v>
                </c:pt>
                <c:pt idx="457">
                  <c:v>-1.0704377514381136E-4</c:v>
                </c:pt>
                <c:pt idx="458">
                  <c:v>-1.0551484028223764E-4</c:v>
                </c:pt>
                <c:pt idx="459">
                  <c:v>-1.0398590523795294E-4</c:v>
                </c:pt>
                <c:pt idx="460">
                  <c:v>-1.0245697000952982E-4</c:v>
                </c:pt>
                <c:pt idx="461">
                  <c:v>-1.0092803460410542E-4</c:v>
                </c:pt>
                <c:pt idx="462">
                  <c:v>-9.6341227288711443E-5</c:v>
                </c:pt>
                <c:pt idx="463">
                  <c:v>-9.2518850945572291E-5</c:v>
                </c:pt>
                <c:pt idx="464">
                  <c:v>-8.9460957674541489E-5</c:v>
                </c:pt>
                <c:pt idx="465">
                  <c:v>-8.8696501092527802E-5</c:v>
                </c:pt>
                <c:pt idx="466">
                  <c:v>-8.7932044082213029E-5</c:v>
                </c:pt>
                <c:pt idx="467">
                  <c:v>-8.3345235403531692E-5</c:v>
                </c:pt>
                <c:pt idx="468">
                  <c:v>-8.1816298778483824E-5</c:v>
                </c:pt>
                <c:pt idx="469">
                  <c:v>-7.8758407687683601E-5</c:v>
                </c:pt>
                <c:pt idx="470">
                  <c:v>-7.7993947878857162E-5</c:v>
                </c:pt>
                <c:pt idx="471">
                  <c:v>-7.7229487684959963E-5</c:v>
                </c:pt>
                <c:pt idx="472">
                  <c:v>-7.2642674783849768E-5</c:v>
                </c:pt>
                <c:pt idx="473">
                  <c:v>-6.8055834333716601E-5</c:v>
                </c:pt>
                <c:pt idx="474">
                  <c:v>-6.7291371902879779E-5</c:v>
                </c:pt>
                <c:pt idx="475">
                  <c:v>-6.6526909131861799E-5</c:v>
                </c:pt>
                <c:pt idx="476">
                  <c:v>-6.5762446021244703E-5</c:v>
                </c:pt>
                <c:pt idx="477">
                  <c:v>-6.1940104294643282E-5</c:v>
                </c:pt>
                <c:pt idx="478">
                  <c:v>-6.0411164848626145E-5</c:v>
                </c:pt>
                <c:pt idx="479">
                  <c:v>-5.7353276215527614E-5</c:v>
                </c:pt>
                <c:pt idx="480">
                  <c:v>-5.6588810905949805E-5</c:v>
                </c:pt>
                <c:pt idx="481">
                  <c:v>-5.5824345301219536E-5</c:v>
                </c:pt>
                <c:pt idx="482">
                  <c:v>-5.1237523943648E-5</c:v>
                </c:pt>
                <c:pt idx="483">
                  <c:v>-4.9708583085856941E-5</c:v>
                </c:pt>
                <c:pt idx="484">
                  <c:v>-4.8944115910831698E-5</c:v>
                </c:pt>
                <c:pt idx="485">
                  <c:v>-4.8179648479083373E-5</c:v>
                </c:pt>
                <c:pt idx="486">
                  <c:v>-4.7415180794509381E-5</c:v>
                </c:pt>
                <c:pt idx="487">
                  <c:v>-4.1299407152806111E-5</c:v>
                </c:pt>
                <c:pt idx="488">
                  <c:v>-3.9770464816069051E-5</c:v>
                </c:pt>
                <c:pt idx="489">
                  <c:v>-3.8241522287485452E-5</c:v>
                </c:pt>
                <c:pt idx="490">
                  <c:v>-3.5183633201874009E-5</c:v>
                </c:pt>
                <c:pt idx="491">
                  <c:v>-3.4419163460009556E-5</c:v>
                </c:pt>
                <c:pt idx="492">
                  <c:v>-3.0596806710914137E-5</c:v>
                </c:pt>
                <c:pt idx="493">
                  <c:v>-2.9067863009935024E-5</c:v>
                </c:pt>
                <c:pt idx="494">
                  <c:v>-2.7538919115777105E-5</c:v>
                </c:pt>
                <c:pt idx="495">
                  <c:v>-2.4481029076428573E-5</c:v>
                </c:pt>
                <c:pt idx="496">
                  <c:v>4.8424659775392342E-6</c:v>
                </c:pt>
                <c:pt idx="497">
                  <c:v>1.4149317024703123E-5</c:v>
                </c:pt>
                <c:pt idx="498">
                  <c:v>3.7264082202448368E-5</c:v>
                </c:pt>
                <c:pt idx="499">
                  <c:v>3.9675092450107373E-5</c:v>
                </c:pt>
                <c:pt idx="500">
                  <c:v>6.0998576712378849E-5</c:v>
                </c:pt>
                <c:pt idx="501">
                  <c:v>7.0431429882944485E-5</c:v>
                </c:pt>
                <c:pt idx="502">
                  <c:v>7.9885283580161115E-5</c:v>
                </c:pt>
                <c:pt idx="503">
                  <c:v>9.9973905549055608E-5</c:v>
                </c:pt>
                <c:pt idx="504">
                  <c:v>1.1372534414552408E-4</c:v>
                </c:pt>
                <c:pt idx="505">
                  <c:v>1.4130252836711435E-4</c:v>
                </c:pt>
                <c:pt idx="506">
                  <c:v>1.5815604787018279E-4</c:v>
                </c:pt>
                <c:pt idx="507">
                  <c:v>1.6364845710048481E-4</c:v>
                </c:pt>
                <c:pt idx="508">
                  <c:v>1.694458937394652E-4</c:v>
                </c:pt>
                <c:pt idx="509">
                  <c:v>1.9777217244017076E-4</c:v>
                </c:pt>
                <c:pt idx="510">
                  <c:v>2.0725491297877941E-4</c:v>
                </c:pt>
                <c:pt idx="511">
                  <c:v>2.6673694595016266E-4</c:v>
                </c:pt>
              </c:numCache>
            </c:numRef>
          </c:yVal>
          <c:smooth val="0"/>
        </c:ser>
        <c:ser>
          <c:idx val="2"/>
          <c:order val="1"/>
          <c:tx>
            <c:v>1M QL</c:v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EUR1M!$AQ$2:$AQ$513</c:f>
              <c:numCache>
                <c:formatCode>ddd\,\ dd\-mmm\-yyyy</c:formatCode>
                <c:ptCount val="512"/>
                <c:pt idx="0">
                  <c:v>42138</c:v>
                </c:pt>
                <c:pt idx="1">
                  <c:v>42139</c:v>
                </c:pt>
                <c:pt idx="2">
                  <c:v>42142</c:v>
                </c:pt>
                <c:pt idx="3">
                  <c:v>42143</c:v>
                </c:pt>
                <c:pt idx="4">
                  <c:v>42144</c:v>
                </c:pt>
                <c:pt idx="5">
                  <c:v>42145</c:v>
                </c:pt>
                <c:pt idx="6">
                  <c:v>42146</c:v>
                </c:pt>
                <c:pt idx="7">
                  <c:v>42149</c:v>
                </c:pt>
                <c:pt idx="8">
                  <c:v>42150</c:v>
                </c:pt>
                <c:pt idx="9">
                  <c:v>42151</c:v>
                </c:pt>
                <c:pt idx="10">
                  <c:v>42152</c:v>
                </c:pt>
                <c:pt idx="11">
                  <c:v>42153</c:v>
                </c:pt>
                <c:pt idx="12">
                  <c:v>42156</c:v>
                </c:pt>
                <c:pt idx="13">
                  <c:v>42157</c:v>
                </c:pt>
                <c:pt idx="14">
                  <c:v>42158</c:v>
                </c:pt>
                <c:pt idx="15">
                  <c:v>42159</c:v>
                </c:pt>
                <c:pt idx="16">
                  <c:v>42160</c:v>
                </c:pt>
                <c:pt idx="17">
                  <c:v>42163</c:v>
                </c:pt>
                <c:pt idx="18">
                  <c:v>42164</c:v>
                </c:pt>
                <c:pt idx="19">
                  <c:v>42165</c:v>
                </c:pt>
                <c:pt idx="20">
                  <c:v>42166</c:v>
                </c:pt>
                <c:pt idx="21">
                  <c:v>42167</c:v>
                </c:pt>
                <c:pt idx="22">
                  <c:v>42170</c:v>
                </c:pt>
                <c:pt idx="23">
                  <c:v>42171</c:v>
                </c:pt>
                <c:pt idx="24">
                  <c:v>42172</c:v>
                </c:pt>
                <c:pt idx="25">
                  <c:v>42173</c:v>
                </c:pt>
                <c:pt idx="26">
                  <c:v>42174</c:v>
                </c:pt>
                <c:pt idx="27">
                  <c:v>42177</c:v>
                </c:pt>
                <c:pt idx="28">
                  <c:v>42178</c:v>
                </c:pt>
                <c:pt idx="29">
                  <c:v>42179</c:v>
                </c:pt>
                <c:pt idx="30">
                  <c:v>42180</c:v>
                </c:pt>
                <c:pt idx="31">
                  <c:v>42181</c:v>
                </c:pt>
                <c:pt idx="32">
                  <c:v>42184</c:v>
                </c:pt>
                <c:pt idx="33">
                  <c:v>42185</c:v>
                </c:pt>
                <c:pt idx="34">
                  <c:v>42186</c:v>
                </c:pt>
                <c:pt idx="35">
                  <c:v>42187</c:v>
                </c:pt>
                <c:pt idx="36">
                  <c:v>42188</c:v>
                </c:pt>
                <c:pt idx="37">
                  <c:v>42191</c:v>
                </c:pt>
                <c:pt idx="38">
                  <c:v>42192</c:v>
                </c:pt>
                <c:pt idx="39">
                  <c:v>42193</c:v>
                </c:pt>
                <c:pt idx="40">
                  <c:v>42194</c:v>
                </c:pt>
                <c:pt idx="41">
                  <c:v>42195</c:v>
                </c:pt>
                <c:pt idx="42">
                  <c:v>42198</c:v>
                </c:pt>
                <c:pt idx="43">
                  <c:v>42199</c:v>
                </c:pt>
                <c:pt idx="44">
                  <c:v>42200</c:v>
                </c:pt>
                <c:pt idx="45">
                  <c:v>42201</c:v>
                </c:pt>
                <c:pt idx="46">
                  <c:v>42202</c:v>
                </c:pt>
                <c:pt idx="47">
                  <c:v>42205</c:v>
                </c:pt>
                <c:pt idx="48">
                  <c:v>42206</c:v>
                </c:pt>
                <c:pt idx="49">
                  <c:v>42207</c:v>
                </c:pt>
                <c:pt idx="50">
                  <c:v>42208</c:v>
                </c:pt>
                <c:pt idx="51">
                  <c:v>42209</c:v>
                </c:pt>
                <c:pt idx="52">
                  <c:v>42212</c:v>
                </c:pt>
                <c:pt idx="53">
                  <c:v>42213</c:v>
                </c:pt>
                <c:pt idx="54">
                  <c:v>42214</c:v>
                </c:pt>
                <c:pt idx="55">
                  <c:v>42215</c:v>
                </c:pt>
                <c:pt idx="56">
                  <c:v>42216</c:v>
                </c:pt>
                <c:pt idx="57">
                  <c:v>42219</c:v>
                </c:pt>
                <c:pt idx="58">
                  <c:v>42220</c:v>
                </c:pt>
                <c:pt idx="59">
                  <c:v>42221</c:v>
                </c:pt>
                <c:pt idx="60">
                  <c:v>42222</c:v>
                </c:pt>
                <c:pt idx="61">
                  <c:v>42223</c:v>
                </c:pt>
                <c:pt idx="62">
                  <c:v>42226</c:v>
                </c:pt>
                <c:pt idx="63">
                  <c:v>42227</c:v>
                </c:pt>
                <c:pt idx="64">
                  <c:v>42228</c:v>
                </c:pt>
                <c:pt idx="65">
                  <c:v>42229</c:v>
                </c:pt>
                <c:pt idx="66">
                  <c:v>42230</c:v>
                </c:pt>
                <c:pt idx="67">
                  <c:v>42233</c:v>
                </c:pt>
                <c:pt idx="68">
                  <c:v>42234</c:v>
                </c:pt>
                <c:pt idx="69">
                  <c:v>42235</c:v>
                </c:pt>
                <c:pt idx="70">
                  <c:v>42236</c:v>
                </c:pt>
                <c:pt idx="71">
                  <c:v>42237</c:v>
                </c:pt>
                <c:pt idx="72">
                  <c:v>42240</c:v>
                </c:pt>
                <c:pt idx="73">
                  <c:v>42241</c:v>
                </c:pt>
                <c:pt idx="74">
                  <c:v>42242</c:v>
                </c:pt>
                <c:pt idx="75">
                  <c:v>42243</c:v>
                </c:pt>
                <c:pt idx="76">
                  <c:v>42244</c:v>
                </c:pt>
                <c:pt idx="77">
                  <c:v>42247</c:v>
                </c:pt>
                <c:pt idx="78">
                  <c:v>42248</c:v>
                </c:pt>
                <c:pt idx="79">
                  <c:v>42249</c:v>
                </c:pt>
                <c:pt idx="80">
                  <c:v>42250</c:v>
                </c:pt>
                <c:pt idx="81">
                  <c:v>42251</c:v>
                </c:pt>
                <c:pt idx="82">
                  <c:v>42254</c:v>
                </c:pt>
                <c:pt idx="83">
                  <c:v>42255</c:v>
                </c:pt>
                <c:pt idx="84">
                  <c:v>42256</c:v>
                </c:pt>
                <c:pt idx="85">
                  <c:v>42257</c:v>
                </c:pt>
                <c:pt idx="86">
                  <c:v>42258</c:v>
                </c:pt>
                <c:pt idx="87">
                  <c:v>42261</c:v>
                </c:pt>
                <c:pt idx="88">
                  <c:v>42262</c:v>
                </c:pt>
                <c:pt idx="89">
                  <c:v>42263</c:v>
                </c:pt>
                <c:pt idx="90">
                  <c:v>42264</c:v>
                </c:pt>
                <c:pt idx="91">
                  <c:v>42265</c:v>
                </c:pt>
                <c:pt idx="92">
                  <c:v>42268</c:v>
                </c:pt>
                <c:pt idx="93">
                  <c:v>42269</c:v>
                </c:pt>
                <c:pt idx="94">
                  <c:v>42270</c:v>
                </c:pt>
                <c:pt idx="95">
                  <c:v>42271</c:v>
                </c:pt>
                <c:pt idx="96">
                  <c:v>42272</c:v>
                </c:pt>
                <c:pt idx="97">
                  <c:v>42275</c:v>
                </c:pt>
                <c:pt idx="98">
                  <c:v>42276</c:v>
                </c:pt>
                <c:pt idx="99">
                  <c:v>42277</c:v>
                </c:pt>
                <c:pt idx="100">
                  <c:v>42278</c:v>
                </c:pt>
                <c:pt idx="101">
                  <c:v>42279</c:v>
                </c:pt>
                <c:pt idx="102">
                  <c:v>42282</c:v>
                </c:pt>
                <c:pt idx="103">
                  <c:v>42283</c:v>
                </c:pt>
                <c:pt idx="104">
                  <c:v>42284</c:v>
                </c:pt>
                <c:pt idx="105">
                  <c:v>42285</c:v>
                </c:pt>
                <c:pt idx="106">
                  <c:v>42286</c:v>
                </c:pt>
                <c:pt idx="107">
                  <c:v>42289</c:v>
                </c:pt>
                <c:pt idx="108">
                  <c:v>42290</c:v>
                </c:pt>
                <c:pt idx="109">
                  <c:v>42291</c:v>
                </c:pt>
                <c:pt idx="110">
                  <c:v>42292</c:v>
                </c:pt>
                <c:pt idx="111">
                  <c:v>42293</c:v>
                </c:pt>
                <c:pt idx="112">
                  <c:v>42296</c:v>
                </c:pt>
                <c:pt idx="113">
                  <c:v>42297</c:v>
                </c:pt>
                <c:pt idx="114">
                  <c:v>42298</c:v>
                </c:pt>
                <c:pt idx="115">
                  <c:v>42299</c:v>
                </c:pt>
                <c:pt idx="116">
                  <c:v>42300</c:v>
                </c:pt>
                <c:pt idx="117">
                  <c:v>42303</c:v>
                </c:pt>
                <c:pt idx="118">
                  <c:v>42304</c:v>
                </c:pt>
                <c:pt idx="119">
                  <c:v>42305</c:v>
                </c:pt>
                <c:pt idx="120">
                  <c:v>42306</c:v>
                </c:pt>
                <c:pt idx="121">
                  <c:v>42307</c:v>
                </c:pt>
                <c:pt idx="122">
                  <c:v>42310</c:v>
                </c:pt>
                <c:pt idx="123">
                  <c:v>42311</c:v>
                </c:pt>
                <c:pt idx="124">
                  <c:v>42312</c:v>
                </c:pt>
                <c:pt idx="125">
                  <c:v>42313</c:v>
                </c:pt>
                <c:pt idx="126">
                  <c:v>42314</c:v>
                </c:pt>
                <c:pt idx="127">
                  <c:v>42317</c:v>
                </c:pt>
                <c:pt idx="128">
                  <c:v>42318</c:v>
                </c:pt>
                <c:pt idx="129">
                  <c:v>42319</c:v>
                </c:pt>
                <c:pt idx="130">
                  <c:v>42320</c:v>
                </c:pt>
                <c:pt idx="131">
                  <c:v>42321</c:v>
                </c:pt>
                <c:pt idx="132">
                  <c:v>42324</c:v>
                </c:pt>
                <c:pt idx="133">
                  <c:v>42325</c:v>
                </c:pt>
                <c:pt idx="134">
                  <c:v>42326</c:v>
                </c:pt>
                <c:pt idx="135">
                  <c:v>42327</c:v>
                </c:pt>
                <c:pt idx="136">
                  <c:v>42328</c:v>
                </c:pt>
                <c:pt idx="137">
                  <c:v>42331</c:v>
                </c:pt>
                <c:pt idx="138">
                  <c:v>42332</c:v>
                </c:pt>
                <c:pt idx="139">
                  <c:v>42333</c:v>
                </c:pt>
                <c:pt idx="140">
                  <c:v>42334</c:v>
                </c:pt>
                <c:pt idx="141">
                  <c:v>42335</c:v>
                </c:pt>
                <c:pt idx="142">
                  <c:v>42338</c:v>
                </c:pt>
                <c:pt idx="143">
                  <c:v>42339</c:v>
                </c:pt>
                <c:pt idx="144">
                  <c:v>42340</c:v>
                </c:pt>
                <c:pt idx="145">
                  <c:v>42341</c:v>
                </c:pt>
                <c:pt idx="146">
                  <c:v>42342</c:v>
                </c:pt>
                <c:pt idx="147">
                  <c:v>42345</c:v>
                </c:pt>
                <c:pt idx="148">
                  <c:v>42346</c:v>
                </c:pt>
                <c:pt idx="149">
                  <c:v>42347</c:v>
                </c:pt>
                <c:pt idx="150">
                  <c:v>42348</c:v>
                </c:pt>
                <c:pt idx="151">
                  <c:v>42349</c:v>
                </c:pt>
                <c:pt idx="152">
                  <c:v>42352</c:v>
                </c:pt>
                <c:pt idx="153">
                  <c:v>42353</c:v>
                </c:pt>
                <c:pt idx="154">
                  <c:v>42354</c:v>
                </c:pt>
                <c:pt idx="155">
                  <c:v>42355</c:v>
                </c:pt>
                <c:pt idx="156">
                  <c:v>42356</c:v>
                </c:pt>
                <c:pt idx="157">
                  <c:v>42359</c:v>
                </c:pt>
                <c:pt idx="158">
                  <c:v>42360</c:v>
                </c:pt>
                <c:pt idx="159">
                  <c:v>42361</c:v>
                </c:pt>
                <c:pt idx="160">
                  <c:v>42362</c:v>
                </c:pt>
                <c:pt idx="161">
                  <c:v>42366</c:v>
                </c:pt>
                <c:pt idx="162">
                  <c:v>42367</c:v>
                </c:pt>
                <c:pt idx="163">
                  <c:v>42368</c:v>
                </c:pt>
                <c:pt idx="164">
                  <c:v>42369</c:v>
                </c:pt>
                <c:pt idx="165">
                  <c:v>42373</c:v>
                </c:pt>
                <c:pt idx="166">
                  <c:v>42374</c:v>
                </c:pt>
                <c:pt idx="167">
                  <c:v>42375</c:v>
                </c:pt>
                <c:pt idx="168">
                  <c:v>42376</c:v>
                </c:pt>
                <c:pt idx="169">
                  <c:v>42377</c:v>
                </c:pt>
                <c:pt idx="170">
                  <c:v>42380</c:v>
                </c:pt>
                <c:pt idx="171">
                  <c:v>42381</c:v>
                </c:pt>
                <c:pt idx="172">
                  <c:v>42382</c:v>
                </c:pt>
                <c:pt idx="173">
                  <c:v>42383</c:v>
                </c:pt>
                <c:pt idx="174">
                  <c:v>42384</c:v>
                </c:pt>
                <c:pt idx="175">
                  <c:v>42387</c:v>
                </c:pt>
                <c:pt idx="176">
                  <c:v>42388</c:v>
                </c:pt>
                <c:pt idx="177">
                  <c:v>42389</c:v>
                </c:pt>
                <c:pt idx="178">
                  <c:v>42390</c:v>
                </c:pt>
                <c:pt idx="179">
                  <c:v>42391</c:v>
                </c:pt>
                <c:pt idx="180">
                  <c:v>42394</c:v>
                </c:pt>
                <c:pt idx="181">
                  <c:v>42395</c:v>
                </c:pt>
                <c:pt idx="182">
                  <c:v>42396</c:v>
                </c:pt>
                <c:pt idx="183">
                  <c:v>42397</c:v>
                </c:pt>
                <c:pt idx="184">
                  <c:v>42398</c:v>
                </c:pt>
                <c:pt idx="185">
                  <c:v>42401</c:v>
                </c:pt>
                <c:pt idx="186">
                  <c:v>42402</c:v>
                </c:pt>
                <c:pt idx="187">
                  <c:v>42403</c:v>
                </c:pt>
                <c:pt idx="188">
                  <c:v>42404</c:v>
                </c:pt>
                <c:pt idx="189">
                  <c:v>42405</c:v>
                </c:pt>
                <c:pt idx="190">
                  <c:v>42408</c:v>
                </c:pt>
                <c:pt idx="191">
                  <c:v>42409</c:v>
                </c:pt>
                <c:pt idx="192">
                  <c:v>42410</c:v>
                </c:pt>
                <c:pt idx="193">
                  <c:v>42411</c:v>
                </c:pt>
                <c:pt idx="194">
                  <c:v>42412</c:v>
                </c:pt>
                <c:pt idx="195">
                  <c:v>42415</c:v>
                </c:pt>
                <c:pt idx="196">
                  <c:v>42416</c:v>
                </c:pt>
                <c:pt idx="197">
                  <c:v>42417</c:v>
                </c:pt>
                <c:pt idx="198">
                  <c:v>42418</c:v>
                </c:pt>
                <c:pt idx="199">
                  <c:v>42419</c:v>
                </c:pt>
                <c:pt idx="200">
                  <c:v>42422</c:v>
                </c:pt>
                <c:pt idx="201">
                  <c:v>42423</c:v>
                </c:pt>
                <c:pt idx="202">
                  <c:v>42424</c:v>
                </c:pt>
                <c:pt idx="203">
                  <c:v>42425</c:v>
                </c:pt>
                <c:pt idx="204">
                  <c:v>42426</c:v>
                </c:pt>
                <c:pt idx="205">
                  <c:v>42429</c:v>
                </c:pt>
                <c:pt idx="206">
                  <c:v>42430</c:v>
                </c:pt>
                <c:pt idx="207">
                  <c:v>42431</c:v>
                </c:pt>
                <c:pt idx="208">
                  <c:v>42432</c:v>
                </c:pt>
                <c:pt idx="209">
                  <c:v>42433</c:v>
                </c:pt>
                <c:pt idx="210">
                  <c:v>42436</c:v>
                </c:pt>
                <c:pt idx="211">
                  <c:v>42437</c:v>
                </c:pt>
                <c:pt idx="212">
                  <c:v>42438</c:v>
                </c:pt>
                <c:pt idx="213">
                  <c:v>42439</c:v>
                </c:pt>
                <c:pt idx="214">
                  <c:v>42440</c:v>
                </c:pt>
                <c:pt idx="215">
                  <c:v>42443</c:v>
                </c:pt>
                <c:pt idx="216">
                  <c:v>42444</c:v>
                </c:pt>
                <c:pt idx="217">
                  <c:v>42445</c:v>
                </c:pt>
                <c:pt idx="218">
                  <c:v>42446</c:v>
                </c:pt>
                <c:pt idx="219">
                  <c:v>42447</c:v>
                </c:pt>
                <c:pt idx="220">
                  <c:v>42450</c:v>
                </c:pt>
                <c:pt idx="221">
                  <c:v>42451</c:v>
                </c:pt>
                <c:pt idx="222">
                  <c:v>42452</c:v>
                </c:pt>
                <c:pt idx="223">
                  <c:v>42453</c:v>
                </c:pt>
                <c:pt idx="224">
                  <c:v>42458</c:v>
                </c:pt>
                <c:pt idx="225">
                  <c:v>42459</c:v>
                </c:pt>
                <c:pt idx="226">
                  <c:v>42460</c:v>
                </c:pt>
                <c:pt idx="227">
                  <c:v>42461</c:v>
                </c:pt>
                <c:pt idx="228">
                  <c:v>42464</c:v>
                </c:pt>
                <c:pt idx="229">
                  <c:v>42465</c:v>
                </c:pt>
                <c:pt idx="230">
                  <c:v>42466</c:v>
                </c:pt>
                <c:pt idx="231">
                  <c:v>42467</c:v>
                </c:pt>
                <c:pt idx="232">
                  <c:v>42468</c:v>
                </c:pt>
                <c:pt idx="233">
                  <c:v>42471</c:v>
                </c:pt>
                <c:pt idx="234">
                  <c:v>42472</c:v>
                </c:pt>
                <c:pt idx="235">
                  <c:v>42473</c:v>
                </c:pt>
                <c:pt idx="236">
                  <c:v>42474</c:v>
                </c:pt>
                <c:pt idx="237">
                  <c:v>42475</c:v>
                </c:pt>
                <c:pt idx="238">
                  <c:v>42478</c:v>
                </c:pt>
                <c:pt idx="239">
                  <c:v>42479</c:v>
                </c:pt>
                <c:pt idx="240">
                  <c:v>42480</c:v>
                </c:pt>
                <c:pt idx="241">
                  <c:v>42481</c:v>
                </c:pt>
                <c:pt idx="242">
                  <c:v>42482</c:v>
                </c:pt>
                <c:pt idx="243">
                  <c:v>42485</c:v>
                </c:pt>
                <c:pt idx="244">
                  <c:v>42486</c:v>
                </c:pt>
                <c:pt idx="245">
                  <c:v>42487</c:v>
                </c:pt>
                <c:pt idx="246">
                  <c:v>42488</c:v>
                </c:pt>
                <c:pt idx="247">
                  <c:v>42489</c:v>
                </c:pt>
                <c:pt idx="248">
                  <c:v>42492</c:v>
                </c:pt>
                <c:pt idx="249">
                  <c:v>42493</c:v>
                </c:pt>
                <c:pt idx="250">
                  <c:v>42494</c:v>
                </c:pt>
                <c:pt idx="251">
                  <c:v>42495</c:v>
                </c:pt>
                <c:pt idx="252">
                  <c:v>42496</c:v>
                </c:pt>
                <c:pt idx="253">
                  <c:v>42499</c:v>
                </c:pt>
                <c:pt idx="254">
                  <c:v>42500</c:v>
                </c:pt>
                <c:pt idx="255">
                  <c:v>42501</c:v>
                </c:pt>
                <c:pt idx="256">
                  <c:v>42502</c:v>
                </c:pt>
                <c:pt idx="257">
                  <c:v>42503</c:v>
                </c:pt>
                <c:pt idx="258">
                  <c:v>42506</c:v>
                </c:pt>
                <c:pt idx="259">
                  <c:v>42507</c:v>
                </c:pt>
                <c:pt idx="260">
                  <c:v>42508</c:v>
                </c:pt>
                <c:pt idx="261">
                  <c:v>42509</c:v>
                </c:pt>
                <c:pt idx="262">
                  <c:v>42510</c:v>
                </c:pt>
                <c:pt idx="263">
                  <c:v>42513</c:v>
                </c:pt>
                <c:pt idx="264">
                  <c:v>42514</c:v>
                </c:pt>
                <c:pt idx="265">
                  <c:v>42515</c:v>
                </c:pt>
                <c:pt idx="266">
                  <c:v>42516</c:v>
                </c:pt>
                <c:pt idx="267">
                  <c:v>42517</c:v>
                </c:pt>
                <c:pt idx="268">
                  <c:v>42520</c:v>
                </c:pt>
                <c:pt idx="269">
                  <c:v>42521</c:v>
                </c:pt>
                <c:pt idx="270">
                  <c:v>42522</c:v>
                </c:pt>
                <c:pt idx="271">
                  <c:v>42523</c:v>
                </c:pt>
                <c:pt idx="272">
                  <c:v>42524</c:v>
                </c:pt>
                <c:pt idx="273">
                  <c:v>42527</c:v>
                </c:pt>
                <c:pt idx="274">
                  <c:v>42528</c:v>
                </c:pt>
                <c:pt idx="275">
                  <c:v>42529</c:v>
                </c:pt>
                <c:pt idx="276">
                  <c:v>42530</c:v>
                </c:pt>
                <c:pt idx="277">
                  <c:v>42531</c:v>
                </c:pt>
                <c:pt idx="278">
                  <c:v>42534</c:v>
                </c:pt>
                <c:pt idx="279">
                  <c:v>42535</c:v>
                </c:pt>
                <c:pt idx="280">
                  <c:v>42536</c:v>
                </c:pt>
                <c:pt idx="281">
                  <c:v>42537</c:v>
                </c:pt>
                <c:pt idx="282">
                  <c:v>42538</c:v>
                </c:pt>
                <c:pt idx="283">
                  <c:v>42541</c:v>
                </c:pt>
                <c:pt idx="284">
                  <c:v>42542</c:v>
                </c:pt>
                <c:pt idx="285">
                  <c:v>42543</c:v>
                </c:pt>
                <c:pt idx="286">
                  <c:v>42544</c:v>
                </c:pt>
                <c:pt idx="287">
                  <c:v>42545</c:v>
                </c:pt>
                <c:pt idx="288">
                  <c:v>42548</c:v>
                </c:pt>
                <c:pt idx="289">
                  <c:v>42549</c:v>
                </c:pt>
                <c:pt idx="290">
                  <c:v>42550</c:v>
                </c:pt>
                <c:pt idx="291">
                  <c:v>42551</c:v>
                </c:pt>
                <c:pt idx="292">
                  <c:v>42552</c:v>
                </c:pt>
                <c:pt idx="293">
                  <c:v>42555</c:v>
                </c:pt>
                <c:pt idx="294">
                  <c:v>42556</c:v>
                </c:pt>
                <c:pt idx="295">
                  <c:v>42557</c:v>
                </c:pt>
                <c:pt idx="296">
                  <c:v>42558</c:v>
                </c:pt>
                <c:pt idx="297">
                  <c:v>42559</c:v>
                </c:pt>
                <c:pt idx="298">
                  <c:v>42562</c:v>
                </c:pt>
                <c:pt idx="299">
                  <c:v>42563</c:v>
                </c:pt>
                <c:pt idx="300">
                  <c:v>42564</c:v>
                </c:pt>
                <c:pt idx="301">
                  <c:v>42565</c:v>
                </c:pt>
                <c:pt idx="302">
                  <c:v>42566</c:v>
                </c:pt>
                <c:pt idx="303">
                  <c:v>42569</c:v>
                </c:pt>
                <c:pt idx="304">
                  <c:v>42570</c:v>
                </c:pt>
                <c:pt idx="305">
                  <c:v>42571</c:v>
                </c:pt>
                <c:pt idx="306">
                  <c:v>42572</c:v>
                </c:pt>
                <c:pt idx="307">
                  <c:v>42573</c:v>
                </c:pt>
                <c:pt idx="308">
                  <c:v>42576</c:v>
                </c:pt>
                <c:pt idx="309">
                  <c:v>42577</c:v>
                </c:pt>
                <c:pt idx="310">
                  <c:v>42578</c:v>
                </c:pt>
                <c:pt idx="311">
                  <c:v>42579</c:v>
                </c:pt>
                <c:pt idx="312">
                  <c:v>42580</c:v>
                </c:pt>
                <c:pt idx="313">
                  <c:v>42583</c:v>
                </c:pt>
                <c:pt idx="314">
                  <c:v>42584</c:v>
                </c:pt>
                <c:pt idx="315">
                  <c:v>42585</c:v>
                </c:pt>
                <c:pt idx="316">
                  <c:v>42586</c:v>
                </c:pt>
                <c:pt idx="317">
                  <c:v>42587</c:v>
                </c:pt>
                <c:pt idx="318">
                  <c:v>42590</c:v>
                </c:pt>
                <c:pt idx="319">
                  <c:v>42591</c:v>
                </c:pt>
                <c:pt idx="320">
                  <c:v>42592</c:v>
                </c:pt>
                <c:pt idx="321">
                  <c:v>42593</c:v>
                </c:pt>
                <c:pt idx="322">
                  <c:v>42594</c:v>
                </c:pt>
                <c:pt idx="323">
                  <c:v>42597</c:v>
                </c:pt>
                <c:pt idx="324">
                  <c:v>42598</c:v>
                </c:pt>
                <c:pt idx="325">
                  <c:v>42599</c:v>
                </c:pt>
                <c:pt idx="326">
                  <c:v>42600</c:v>
                </c:pt>
                <c:pt idx="327">
                  <c:v>42601</c:v>
                </c:pt>
                <c:pt idx="328">
                  <c:v>42604</c:v>
                </c:pt>
                <c:pt idx="329">
                  <c:v>42605</c:v>
                </c:pt>
                <c:pt idx="330">
                  <c:v>42606</c:v>
                </c:pt>
                <c:pt idx="331">
                  <c:v>42607</c:v>
                </c:pt>
                <c:pt idx="332">
                  <c:v>42608</c:v>
                </c:pt>
                <c:pt idx="333">
                  <c:v>42611</c:v>
                </c:pt>
                <c:pt idx="334">
                  <c:v>42612</c:v>
                </c:pt>
                <c:pt idx="335">
                  <c:v>42613</c:v>
                </c:pt>
                <c:pt idx="336">
                  <c:v>42614</c:v>
                </c:pt>
                <c:pt idx="337">
                  <c:v>42615</c:v>
                </c:pt>
                <c:pt idx="338">
                  <c:v>42618</c:v>
                </c:pt>
                <c:pt idx="339">
                  <c:v>42619</c:v>
                </c:pt>
                <c:pt idx="340">
                  <c:v>42620</c:v>
                </c:pt>
                <c:pt idx="341">
                  <c:v>42621</c:v>
                </c:pt>
                <c:pt idx="342">
                  <c:v>42622</c:v>
                </c:pt>
                <c:pt idx="343">
                  <c:v>42625</c:v>
                </c:pt>
                <c:pt idx="344">
                  <c:v>42626</c:v>
                </c:pt>
                <c:pt idx="345">
                  <c:v>42627</c:v>
                </c:pt>
                <c:pt idx="346">
                  <c:v>42628</c:v>
                </c:pt>
                <c:pt idx="347">
                  <c:v>42629</c:v>
                </c:pt>
                <c:pt idx="348">
                  <c:v>42632</c:v>
                </c:pt>
                <c:pt idx="349">
                  <c:v>42633</c:v>
                </c:pt>
                <c:pt idx="350">
                  <c:v>42634</c:v>
                </c:pt>
                <c:pt idx="351">
                  <c:v>42635</c:v>
                </c:pt>
                <c:pt idx="352">
                  <c:v>42636</c:v>
                </c:pt>
                <c:pt idx="353">
                  <c:v>42639</c:v>
                </c:pt>
                <c:pt idx="354">
                  <c:v>42640</c:v>
                </c:pt>
                <c:pt idx="355">
                  <c:v>42641</c:v>
                </c:pt>
                <c:pt idx="356">
                  <c:v>42642</c:v>
                </c:pt>
                <c:pt idx="357">
                  <c:v>42643</c:v>
                </c:pt>
                <c:pt idx="358">
                  <c:v>42646</c:v>
                </c:pt>
                <c:pt idx="359">
                  <c:v>42647</c:v>
                </c:pt>
                <c:pt idx="360">
                  <c:v>42648</c:v>
                </c:pt>
                <c:pt idx="361">
                  <c:v>42649</c:v>
                </c:pt>
                <c:pt idx="362">
                  <c:v>42650</c:v>
                </c:pt>
                <c:pt idx="363">
                  <c:v>42653</c:v>
                </c:pt>
                <c:pt idx="364">
                  <c:v>42654</c:v>
                </c:pt>
                <c:pt idx="365">
                  <c:v>42655</c:v>
                </c:pt>
                <c:pt idx="366">
                  <c:v>42656</c:v>
                </c:pt>
                <c:pt idx="367">
                  <c:v>42657</c:v>
                </c:pt>
                <c:pt idx="368">
                  <c:v>42660</c:v>
                </c:pt>
                <c:pt idx="369">
                  <c:v>42661</c:v>
                </c:pt>
                <c:pt idx="370">
                  <c:v>42662</c:v>
                </c:pt>
                <c:pt idx="371">
                  <c:v>42663</c:v>
                </c:pt>
                <c:pt idx="372">
                  <c:v>42664</c:v>
                </c:pt>
                <c:pt idx="373">
                  <c:v>42667</c:v>
                </c:pt>
                <c:pt idx="374">
                  <c:v>42668</c:v>
                </c:pt>
                <c:pt idx="375">
                  <c:v>42669</c:v>
                </c:pt>
                <c:pt idx="376">
                  <c:v>42670</c:v>
                </c:pt>
                <c:pt idx="377">
                  <c:v>42671</c:v>
                </c:pt>
                <c:pt idx="378">
                  <c:v>42674</c:v>
                </c:pt>
                <c:pt idx="379">
                  <c:v>42675</c:v>
                </c:pt>
                <c:pt idx="380">
                  <c:v>42676</c:v>
                </c:pt>
                <c:pt idx="381">
                  <c:v>42677</c:v>
                </c:pt>
                <c:pt idx="382">
                  <c:v>42678</c:v>
                </c:pt>
                <c:pt idx="383">
                  <c:v>42681</c:v>
                </c:pt>
                <c:pt idx="384">
                  <c:v>42682</c:v>
                </c:pt>
                <c:pt idx="385">
                  <c:v>42683</c:v>
                </c:pt>
                <c:pt idx="386">
                  <c:v>42684</c:v>
                </c:pt>
                <c:pt idx="387">
                  <c:v>42685</c:v>
                </c:pt>
                <c:pt idx="388">
                  <c:v>42688</c:v>
                </c:pt>
                <c:pt idx="389">
                  <c:v>42689</c:v>
                </c:pt>
                <c:pt idx="390">
                  <c:v>42690</c:v>
                </c:pt>
                <c:pt idx="391">
                  <c:v>42691</c:v>
                </c:pt>
                <c:pt idx="392">
                  <c:v>42692</c:v>
                </c:pt>
                <c:pt idx="393">
                  <c:v>42695</c:v>
                </c:pt>
                <c:pt idx="394">
                  <c:v>42696</c:v>
                </c:pt>
                <c:pt idx="395">
                  <c:v>42697</c:v>
                </c:pt>
                <c:pt idx="396">
                  <c:v>42698</c:v>
                </c:pt>
                <c:pt idx="397">
                  <c:v>42699</c:v>
                </c:pt>
                <c:pt idx="398">
                  <c:v>42702</c:v>
                </c:pt>
                <c:pt idx="399">
                  <c:v>42703</c:v>
                </c:pt>
                <c:pt idx="400">
                  <c:v>42704</c:v>
                </c:pt>
                <c:pt idx="401">
                  <c:v>42705</c:v>
                </c:pt>
                <c:pt idx="402">
                  <c:v>42706</c:v>
                </c:pt>
                <c:pt idx="403">
                  <c:v>42709</c:v>
                </c:pt>
                <c:pt idx="404">
                  <c:v>42710</c:v>
                </c:pt>
                <c:pt idx="405">
                  <c:v>42711</c:v>
                </c:pt>
                <c:pt idx="406">
                  <c:v>42712</c:v>
                </c:pt>
                <c:pt idx="407">
                  <c:v>42713</c:v>
                </c:pt>
                <c:pt idx="408">
                  <c:v>42716</c:v>
                </c:pt>
                <c:pt idx="409">
                  <c:v>42717</c:v>
                </c:pt>
                <c:pt idx="410">
                  <c:v>42718</c:v>
                </c:pt>
                <c:pt idx="411">
                  <c:v>42719</c:v>
                </c:pt>
                <c:pt idx="412">
                  <c:v>42720</c:v>
                </c:pt>
                <c:pt idx="413">
                  <c:v>42723</c:v>
                </c:pt>
                <c:pt idx="414">
                  <c:v>42724</c:v>
                </c:pt>
                <c:pt idx="415">
                  <c:v>42725</c:v>
                </c:pt>
                <c:pt idx="416">
                  <c:v>42726</c:v>
                </c:pt>
                <c:pt idx="417">
                  <c:v>42727</c:v>
                </c:pt>
                <c:pt idx="418">
                  <c:v>42731</c:v>
                </c:pt>
                <c:pt idx="419">
                  <c:v>42732</c:v>
                </c:pt>
                <c:pt idx="420">
                  <c:v>42733</c:v>
                </c:pt>
                <c:pt idx="421">
                  <c:v>42734</c:v>
                </c:pt>
                <c:pt idx="422">
                  <c:v>42737</c:v>
                </c:pt>
                <c:pt idx="423">
                  <c:v>42738</c:v>
                </c:pt>
                <c:pt idx="424">
                  <c:v>42739</c:v>
                </c:pt>
                <c:pt idx="425">
                  <c:v>42740</c:v>
                </c:pt>
                <c:pt idx="426">
                  <c:v>42741</c:v>
                </c:pt>
                <c:pt idx="427">
                  <c:v>42744</c:v>
                </c:pt>
                <c:pt idx="428">
                  <c:v>42745</c:v>
                </c:pt>
                <c:pt idx="429">
                  <c:v>42746</c:v>
                </c:pt>
                <c:pt idx="430">
                  <c:v>42747</c:v>
                </c:pt>
                <c:pt idx="431">
                  <c:v>42748</c:v>
                </c:pt>
                <c:pt idx="432">
                  <c:v>42751</c:v>
                </c:pt>
                <c:pt idx="433">
                  <c:v>42752</c:v>
                </c:pt>
                <c:pt idx="434">
                  <c:v>42753</c:v>
                </c:pt>
                <c:pt idx="435">
                  <c:v>42754</c:v>
                </c:pt>
                <c:pt idx="436">
                  <c:v>42755</c:v>
                </c:pt>
                <c:pt idx="437">
                  <c:v>42758</c:v>
                </c:pt>
                <c:pt idx="438">
                  <c:v>42759</c:v>
                </c:pt>
                <c:pt idx="439">
                  <c:v>42760</c:v>
                </c:pt>
                <c:pt idx="440">
                  <c:v>42761</c:v>
                </c:pt>
                <c:pt idx="441">
                  <c:v>42762</c:v>
                </c:pt>
                <c:pt idx="442">
                  <c:v>42765</c:v>
                </c:pt>
                <c:pt idx="443">
                  <c:v>42766</c:v>
                </c:pt>
                <c:pt idx="444">
                  <c:v>42767</c:v>
                </c:pt>
                <c:pt idx="445">
                  <c:v>42768</c:v>
                </c:pt>
                <c:pt idx="446">
                  <c:v>42769</c:v>
                </c:pt>
                <c:pt idx="447">
                  <c:v>42772</c:v>
                </c:pt>
                <c:pt idx="448">
                  <c:v>42773</c:v>
                </c:pt>
                <c:pt idx="449">
                  <c:v>42774</c:v>
                </c:pt>
                <c:pt idx="450">
                  <c:v>42775</c:v>
                </c:pt>
                <c:pt idx="451">
                  <c:v>42776</c:v>
                </c:pt>
                <c:pt idx="452">
                  <c:v>42779</c:v>
                </c:pt>
                <c:pt idx="453">
                  <c:v>42780</c:v>
                </c:pt>
                <c:pt idx="454">
                  <c:v>42781</c:v>
                </c:pt>
                <c:pt idx="455">
                  <c:v>42782</c:v>
                </c:pt>
                <c:pt idx="456">
                  <c:v>42783</c:v>
                </c:pt>
                <c:pt idx="457">
                  <c:v>42786</c:v>
                </c:pt>
                <c:pt idx="458">
                  <c:v>42787</c:v>
                </c:pt>
                <c:pt idx="459">
                  <c:v>42788</c:v>
                </c:pt>
                <c:pt idx="460">
                  <c:v>42789</c:v>
                </c:pt>
                <c:pt idx="461">
                  <c:v>42790</c:v>
                </c:pt>
                <c:pt idx="462">
                  <c:v>42793</c:v>
                </c:pt>
                <c:pt idx="463">
                  <c:v>42794</c:v>
                </c:pt>
                <c:pt idx="464">
                  <c:v>42795</c:v>
                </c:pt>
                <c:pt idx="465">
                  <c:v>42796</c:v>
                </c:pt>
                <c:pt idx="466">
                  <c:v>42797</c:v>
                </c:pt>
                <c:pt idx="467">
                  <c:v>42800</c:v>
                </c:pt>
                <c:pt idx="468">
                  <c:v>42801</c:v>
                </c:pt>
                <c:pt idx="469">
                  <c:v>42802</c:v>
                </c:pt>
                <c:pt idx="470">
                  <c:v>42803</c:v>
                </c:pt>
                <c:pt idx="471">
                  <c:v>42804</c:v>
                </c:pt>
                <c:pt idx="472">
                  <c:v>42807</c:v>
                </c:pt>
                <c:pt idx="473">
                  <c:v>42808</c:v>
                </c:pt>
                <c:pt idx="474">
                  <c:v>42809</c:v>
                </c:pt>
                <c:pt idx="475">
                  <c:v>42810</c:v>
                </c:pt>
                <c:pt idx="476">
                  <c:v>42811</c:v>
                </c:pt>
                <c:pt idx="477">
                  <c:v>42814</c:v>
                </c:pt>
                <c:pt idx="478">
                  <c:v>42815</c:v>
                </c:pt>
                <c:pt idx="479">
                  <c:v>42816</c:v>
                </c:pt>
                <c:pt idx="480">
                  <c:v>42817</c:v>
                </c:pt>
                <c:pt idx="481">
                  <c:v>42818</c:v>
                </c:pt>
                <c:pt idx="482">
                  <c:v>42821</c:v>
                </c:pt>
                <c:pt idx="483">
                  <c:v>42822</c:v>
                </c:pt>
                <c:pt idx="484">
                  <c:v>42823</c:v>
                </c:pt>
                <c:pt idx="485">
                  <c:v>42824</c:v>
                </c:pt>
                <c:pt idx="486">
                  <c:v>42825</c:v>
                </c:pt>
                <c:pt idx="487">
                  <c:v>42828</c:v>
                </c:pt>
                <c:pt idx="488">
                  <c:v>42829</c:v>
                </c:pt>
                <c:pt idx="489">
                  <c:v>42830</c:v>
                </c:pt>
                <c:pt idx="490">
                  <c:v>42831</c:v>
                </c:pt>
                <c:pt idx="491">
                  <c:v>42832</c:v>
                </c:pt>
                <c:pt idx="492">
                  <c:v>42835</c:v>
                </c:pt>
                <c:pt idx="493">
                  <c:v>42836</c:v>
                </c:pt>
                <c:pt idx="494">
                  <c:v>42837</c:v>
                </c:pt>
                <c:pt idx="495">
                  <c:v>42838</c:v>
                </c:pt>
                <c:pt idx="496">
                  <c:v>42843</c:v>
                </c:pt>
                <c:pt idx="497">
                  <c:v>42844</c:v>
                </c:pt>
                <c:pt idx="498">
                  <c:v>42845</c:v>
                </c:pt>
                <c:pt idx="499">
                  <c:v>42846</c:v>
                </c:pt>
                <c:pt idx="500">
                  <c:v>42849</c:v>
                </c:pt>
                <c:pt idx="501">
                  <c:v>42850</c:v>
                </c:pt>
                <c:pt idx="502">
                  <c:v>42851</c:v>
                </c:pt>
                <c:pt idx="503">
                  <c:v>42852</c:v>
                </c:pt>
                <c:pt idx="504">
                  <c:v>42853</c:v>
                </c:pt>
                <c:pt idx="505">
                  <c:v>42857</c:v>
                </c:pt>
                <c:pt idx="506">
                  <c:v>42858</c:v>
                </c:pt>
                <c:pt idx="507">
                  <c:v>42859</c:v>
                </c:pt>
                <c:pt idx="508">
                  <c:v>42860</c:v>
                </c:pt>
                <c:pt idx="509">
                  <c:v>42863</c:v>
                </c:pt>
                <c:pt idx="510">
                  <c:v>42864</c:v>
                </c:pt>
                <c:pt idx="511">
                  <c:v>42871</c:v>
                </c:pt>
              </c:numCache>
            </c:numRef>
          </c:xVal>
          <c:yVal>
            <c:numRef>
              <c:f>EUR1M!$AT$2:$AT$513</c:f>
              <c:numCache>
                <c:formatCode>0.0000%</c:formatCode>
                <c:ptCount val="512"/>
                <c:pt idx="0">
                  <c:v>-4.5000000000169904E-4</c:v>
                </c:pt>
                <c:pt idx="1">
                  <c:v>-4.4771025239143114E-4</c:v>
                </c:pt>
                <c:pt idx="2">
                  <c:v>-4.5344107291665726E-4</c:v>
                </c:pt>
                <c:pt idx="3">
                  <c:v>-4.5521329427599874E-4</c:v>
                </c:pt>
                <c:pt idx="4">
                  <c:v>-4.6363687185105562E-4</c:v>
                </c:pt>
                <c:pt idx="5">
                  <c:v>-4.6184487180508937E-4</c:v>
                </c:pt>
                <c:pt idx="6">
                  <c:v>-4.5993873726387383E-4</c:v>
                </c:pt>
                <c:pt idx="7">
                  <c:v>-4.6370647192233377E-4</c:v>
                </c:pt>
                <c:pt idx="8">
                  <c:v>-4.6479525805842223E-4</c:v>
                </c:pt>
                <c:pt idx="9">
                  <c:v>-4.7026370838148591E-4</c:v>
                </c:pt>
                <c:pt idx="10">
                  <c:v>-4.6904165784469876E-4</c:v>
                </c:pt>
                <c:pt idx="11">
                  <c:v>-4.7177498634198844E-4</c:v>
                </c:pt>
                <c:pt idx="12">
                  <c:v>-4.966007927182936E-4</c:v>
                </c:pt>
                <c:pt idx="13">
                  <c:v>-5.094619092407271E-4</c:v>
                </c:pt>
                <c:pt idx="14">
                  <c:v>-5.2151532239630427E-4</c:v>
                </c:pt>
                <c:pt idx="15">
                  <c:v>-5.2951468819673053E-4</c:v>
                </c:pt>
                <c:pt idx="16">
                  <c:v>-5.3636413219258371E-4</c:v>
                </c:pt>
                <c:pt idx="17">
                  <c:v>-5.4732055457806794E-4</c:v>
                </c:pt>
                <c:pt idx="18">
                  <c:v>-5.4774698793869092E-4</c:v>
                </c:pt>
                <c:pt idx="19">
                  <c:v>-5.4694149168499351E-4</c:v>
                </c:pt>
                <c:pt idx="20">
                  <c:v>-5.4191459119862229E-4</c:v>
                </c:pt>
                <c:pt idx="21">
                  <c:v>-5.4090026942487138E-4</c:v>
                </c:pt>
                <c:pt idx="22">
                  <c:v>-5.3301212138245901E-4</c:v>
                </c:pt>
                <c:pt idx="23">
                  <c:v>-5.3057650168453208E-4</c:v>
                </c:pt>
                <c:pt idx="24">
                  <c:v>-5.2851560312605628E-4</c:v>
                </c:pt>
                <c:pt idx="25">
                  <c:v>-5.2781779842678289E-4</c:v>
                </c:pt>
                <c:pt idx="26">
                  <c:v>-5.2626620838706667E-4</c:v>
                </c:pt>
                <c:pt idx="27">
                  <c:v>-5.2422522503858815E-4</c:v>
                </c:pt>
                <c:pt idx="28">
                  <c:v>-5.2461507614465219E-4</c:v>
                </c:pt>
                <c:pt idx="29">
                  <c:v>-5.2542475214556461E-4</c:v>
                </c:pt>
                <c:pt idx="30">
                  <c:v>-5.3142584534551784E-4</c:v>
                </c:pt>
                <c:pt idx="31">
                  <c:v>-5.3082360088786739E-4</c:v>
                </c:pt>
                <c:pt idx="32">
                  <c:v>-5.3557657665592728E-4</c:v>
                </c:pt>
                <c:pt idx="33">
                  <c:v>-5.4180925603085665E-4</c:v>
                </c:pt>
                <c:pt idx="34">
                  <c:v>-5.5149755530215958E-4</c:v>
                </c:pt>
                <c:pt idx="35">
                  <c:v>-5.523791656730781E-4</c:v>
                </c:pt>
                <c:pt idx="36">
                  <c:v>-5.5345351488605803E-4</c:v>
                </c:pt>
                <c:pt idx="37">
                  <c:v>-5.6735621022553683E-4</c:v>
                </c:pt>
                <c:pt idx="38">
                  <c:v>-5.7235986037523605E-4</c:v>
                </c:pt>
                <c:pt idx="39">
                  <c:v>-5.825496200156428E-4</c:v>
                </c:pt>
                <c:pt idx="40">
                  <c:v>-5.851576889387422E-4</c:v>
                </c:pt>
                <c:pt idx="41">
                  <c:v>-5.8800051654544876E-4</c:v>
                </c:pt>
                <c:pt idx="42">
                  <c:v>-6.0374613818036857E-4</c:v>
                </c:pt>
                <c:pt idx="43">
                  <c:v>-6.0880978045488397E-4</c:v>
                </c:pt>
                <c:pt idx="44">
                  <c:v>-6.1513672799859171E-4</c:v>
                </c:pt>
                <c:pt idx="45">
                  <c:v>-6.1845957186501543E-4</c:v>
                </c:pt>
                <c:pt idx="46">
                  <c:v>-6.2168326915573908E-4</c:v>
                </c:pt>
                <c:pt idx="47">
                  <c:v>-6.305049197747666E-4</c:v>
                </c:pt>
                <c:pt idx="48">
                  <c:v>-6.3258571572192526E-4</c:v>
                </c:pt>
                <c:pt idx="49">
                  <c:v>-6.3291806281163729E-4</c:v>
                </c:pt>
                <c:pt idx="50">
                  <c:v>-6.3474943228059022E-4</c:v>
                </c:pt>
                <c:pt idx="51">
                  <c:v>-6.36421727582342E-4</c:v>
                </c:pt>
                <c:pt idx="52">
                  <c:v>-6.3698389237061071E-4</c:v>
                </c:pt>
                <c:pt idx="53">
                  <c:v>-6.3653194276641807E-4</c:v>
                </c:pt>
                <c:pt idx="54">
                  <c:v>-6.3338345070713075E-4</c:v>
                </c:pt>
                <c:pt idx="55">
                  <c:v>-6.3356882518975088E-4</c:v>
                </c:pt>
                <c:pt idx="56">
                  <c:v>-6.3357355669610698E-4</c:v>
                </c:pt>
                <c:pt idx="57">
                  <c:v>-6.2876096787187826E-4</c:v>
                </c:pt>
                <c:pt idx="58">
                  <c:v>-6.2688044089902683E-4</c:v>
                </c:pt>
                <c:pt idx="59">
                  <c:v>-6.2315804442784775E-4</c:v>
                </c:pt>
                <c:pt idx="60">
                  <c:v>-6.2207766604802095E-4</c:v>
                </c:pt>
                <c:pt idx="61">
                  <c:v>-6.2086793754448095E-4</c:v>
                </c:pt>
                <c:pt idx="62">
                  <c:v>-6.1506254551415489E-4</c:v>
                </c:pt>
                <c:pt idx="63">
                  <c:v>-6.1335668568140989E-4</c:v>
                </c:pt>
                <c:pt idx="64">
                  <c:v>-6.1214877379574392E-4</c:v>
                </c:pt>
                <c:pt idx="65">
                  <c:v>-6.1082021663536046E-4</c:v>
                </c:pt>
                <c:pt idx="66">
                  <c:v>-6.0952758404822234E-4</c:v>
                </c:pt>
                <c:pt idx="67">
                  <c:v>-6.0833540803998634E-4</c:v>
                </c:pt>
                <c:pt idx="68">
                  <c:v>-6.0852609296718947E-4</c:v>
                </c:pt>
                <c:pt idx="69">
                  <c:v>-6.114050097599295E-4</c:v>
                </c:pt>
                <c:pt idx="70">
                  <c:v>-6.1098777370732771E-4</c:v>
                </c:pt>
                <c:pt idx="71">
                  <c:v>-6.1066776735212288E-4</c:v>
                </c:pt>
                <c:pt idx="72">
                  <c:v>-6.1482837140695271E-4</c:v>
                </c:pt>
                <c:pt idx="73">
                  <c:v>-6.1658158695775437E-4</c:v>
                </c:pt>
                <c:pt idx="74">
                  <c:v>-6.2136563752252471E-4</c:v>
                </c:pt>
                <c:pt idx="75">
                  <c:v>-6.2196025729030491E-4</c:v>
                </c:pt>
                <c:pt idx="76">
                  <c:v>-6.2266431091582573E-4</c:v>
                </c:pt>
                <c:pt idx="77">
                  <c:v>-6.2825121506993042E-4</c:v>
                </c:pt>
                <c:pt idx="78">
                  <c:v>-6.3069507248636469E-4</c:v>
                </c:pt>
                <c:pt idx="79">
                  <c:v>-6.3314303873340805E-4</c:v>
                </c:pt>
                <c:pt idx="80">
                  <c:v>-6.3734892394876064E-4</c:v>
                </c:pt>
                <c:pt idx="81">
                  <c:v>-6.3875607140896672E-4</c:v>
                </c:pt>
                <c:pt idx="82">
                  <c:v>-6.4447445575677165E-4</c:v>
                </c:pt>
                <c:pt idx="83">
                  <c:v>-6.4635303797588861E-4</c:v>
                </c:pt>
                <c:pt idx="84">
                  <c:v>-6.4802971067257076E-4</c:v>
                </c:pt>
                <c:pt idx="85">
                  <c:v>-6.4882884408951069E-4</c:v>
                </c:pt>
                <c:pt idx="86">
                  <c:v>-6.5018877800845476E-4</c:v>
                </c:pt>
                <c:pt idx="87">
                  <c:v>-6.5220422529188582E-4</c:v>
                </c:pt>
                <c:pt idx="88">
                  <c:v>-6.5198584467029974E-4</c:v>
                </c:pt>
                <c:pt idx="89">
                  <c:v>-6.5143111754339955E-4</c:v>
                </c:pt>
                <c:pt idx="90">
                  <c:v>-6.4754849697118422E-4</c:v>
                </c:pt>
                <c:pt idx="91">
                  <c:v>-6.4782804703516876E-4</c:v>
                </c:pt>
                <c:pt idx="92">
                  <c:v>-6.4445423502368371E-4</c:v>
                </c:pt>
                <c:pt idx="93">
                  <c:v>-6.4239835493751229E-4</c:v>
                </c:pt>
                <c:pt idx="94">
                  <c:v>-6.4018627418294116E-4</c:v>
                </c:pt>
                <c:pt idx="95">
                  <c:v>-6.3478155543597592E-4</c:v>
                </c:pt>
                <c:pt idx="96">
                  <c:v>-6.3390619931923088E-4</c:v>
                </c:pt>
                <c:pt idx="97">
                  <c:v>-6.2783053819792656E-4</c:v>
                </c:pt>
                <c:pt idx="98">
                  <c:v>-6.2532161621975391E-4</c:v>
                </c:pt>
                <c:pt idx="99">
                  <c:v>-6.2287778525416115E-4</c:v>
                </c:pt>
                <c:pt idx="100">
                  <c:v>-6.1944676622752159E-4</c:v>
                </c:pt>
                <c:pt idx="101">
                  <c:v>-6.1790501465937514E-4</c:v>
                </c:pt>
                <c:pt idx="102">
                  <c:v>-6.1318776385649494E-4</c:v>
                </c:pt>
                <c:pt idx="103">
                  <c:v>-6.1216712882967853E-4</c:v>
                </c:pt>
                <c:pt idx="104">
                  <c:v>-6.1382969287845674E-4</c:v>
                </c:pt>
                <c:pt idx="105">
                  <c:v>-6.1254960448703377E-4</c:v>
                </c:pt>
                <c:pt idx="106">
                  <c:v>-6.113089604172174E-4</c:v>
                </c:pt>
                <c:pt idx="107">
                  <c:v>-6.1462164403237917E-4</c:v>
                </c:pt>
                <c:pt idx="108">
                  <c:v>-6.1685258883159924E-4</c:v>
                </c:pt>
                <c:pt idx="109">
                  <c:v>-6.2668386651062752E-4</c:v>
                </c:pt>
                <c:pt idx="110">
                  <c:v>-6.2695556649283724E-4</c:v>
                </c:pt>
                <c:pt idx="111">
                  <c:v>-6.2740751828721346E-4</c:v>
                </c:pt>
                <c:pt idx="112">
                  <c:v>-6.4617101236182312E-4</c:v>
                </c:pt>
                <c:pt idx="113">
                  <c:v>-6.545315965068183E-4</c:v>
                </c:pt>
                <c:pt idx="114">
                  <c:v>-6.7895910229436919E-4</c:v>
                </c:pt>
                <c:pt idx="115">
                  <c:v>-6.816668660411529E-4</c:v>
                </c:pt>
                <c:pt idx="116">
                  <c:v>-6.8460415783570231E-4</c:v>
                </c:pt>
                <c:pt idx="117">
                  <c:v>-7.2004731673254311E-4</c:v>
                </c:pt>
                <c:pt idx="118">
                  <c:v>-7.3256291083685871E-4</c:v>
                </c:pt>
                <c:pt idx="119">
                  <c:v>-7.5990271208011126E-4</c:v>
                </c:pt>
                <c:pt idx="120">
                  <c:v>-7.6514657776693973E-4</c:v>
                </c:pt>
                <c:pt idx="121">
                  <c:v>-7.7065359024233097E-4</c:v>
                </c:pt>
                <c:pt idx="122">
                  <c:v>-8.0166890077215669E-4</c:v>
                </c:pt>
                <c:pt idx="123">
                  <c:v>-8.1365925114473825E-4</c:v>
                </c:pt>
                <c:pt idx="124">
                  <c:v>-8.2505697687595969E-4</c:v>
                </c:pt>
                <c:pt idx="125">
                  <c:v>-8.4052560785224939E-4</c:v>
                </c:pt>
                <c:pt idx="126">
                  <c:v>-8.4734258081699666E-4</c:v>
                </c:pt>
                <c:pt idx="127">
                  <c:v>-8.6842490368566061E-4</c:v>
                </c:pt>
                <c:pt idx="128">
                  <c:v>-8.7339379296835773E-4</c:v>
                </c:pt>
                <c:pt idx="129">
                  <c:v>-8.7678950092184849E-4</c:v>
                </c:pt>
                <c:pt idx="130">
                  <c:v>-8.6542226548025347E-4</c:v>
                </c:pt>
                <c:pt idx="131">
                  <c:v>-8.7076745168326235E-4</c:v>
                </c:pt>
                <c:pt idx="132">
                  <c:v>-8.6844140716824114E-4</c:v>
                </c:pt>
                <c:pt idx="133">
                  <c:v>-8.6357335187070561E-4</c:v>
                </c:pt>
                <c:pt idx="134">
                  <c:v>-8.5762798544486429E-4</c:v>
                </c:pt>
                <c:pt idx="135">
                  <c:v>-8.3629396936513167E-4</c:v>
                </c:pt>
                <c:pt idx="136">
                  <c:v>-8.3564460529584131E-4</c:v>
                </c:pt>
                <c:pt idx="137">
                  <c:v>-8.1453376277718093E-4</c:v>
                </c:pt>
                <c:pt idx="138">
                  <c:v>-8.0382771521936291E-4</c:v>
                </c:pt>
                <c:pt idx="139">
                  <c:v>-7.7695536102756989E-4</c:v>
                </c:pt>
                <c:pt idx="140">
                  <c:v>-7.7098166452571615E-4</c:v>
                </c:pt>
                <c:pt idx="141">
                  <c:v>-7.6432745198264139E-4</c:v>
                </c:pt>
                <c:pt idx="142">
                  <c:v>-7.2893365917379234E-4</c:v>
                </c:pt>
                <c:pt idx="143">
                  <c:v>-7.0862377109828626E-4</c:v>
                </c:pt>
                <c:pt idx="144">
                  <c:v>-7.0043525570273601E-4</c:v>
                </c:pt>
                <c:pt idx="145">
                  <c:v>-6.9201394138518335E-4</c:v>
                </c:pt>
                <c:pt idx="146">
                  <c:v>-6.834412027873117E-4</c:v>
                </c:pt>
                <c:pt idx="147">
                  <c:v>-6.5420738709911065E-4</c:v>
                </c:pt>
                <c:pt idx="148">
                  <c:v>-6.4597182694140745E-4</c:v>
                </c:pt>
                <c:pt idx="149">
                  <c:v>-6.375864789961742E-4</c:v>
                </c:pt>
                <c:pt idx="150">
                  <c:v>-6.3207688945979279E-4</c:v>
                </c:pt>
                <c:pt idx="151">
                  <c:v>-6.2738480652442042E-4</c:v>
                </c:pt>
                <c:pt idx="152">
                  <c:v>-6.2046702217261236E-4</c:v>
                </c:pt>
                <c:pt idx="153">
                  <c:v>-6.2095095786799997E-4</c:v>
                </c:pt>
                <c:pt idx="154">
                  <c:v>-6.2742428145937373E-4</c:v>
                </c:pt>
                <c:pt idx="155">
                  <c:v>-6.2763422674333436E-4</c:v>
                </c:pt>
                <c:pt idx="156">
                  <c:v>-6.2786011065982521E-4</c:v>
                </c:pt>
                <c:pt idx="157">
                  <c:v>-6.421568643684651E-4</c:v>
                </c:pt>
                <c:pt idx="158">
                  <c:v>-6.4837945659705046E-4</c:v>
                </c:pt>
                <c:pt idx="159">
                  <c:v>-6.6777270457472264E-4</c:v>
                </c:pt>
                <c:pt idx="160">
                  <c:v>-6.6925643978574256E-4</c:v>
                </c:pt>
                <c:pt idx="161">
                  <c:v>-6.9806653887532143E-4</c:v>
                </c:pt>
                <c:pt idx="162">
                  <c:v>-7.0799341898937008E-4</c:v>
                </c:pt>
                <c:pt idx="163">
                  <c:v>-7.1092066845945823E-4</c:v>
                </c:pt>
                <c:pt idx="164">
                  <c:v>-7.1404964297223494E-4</c:v>
                </c:pt>
                <c:pt idx="165">
                  <c:v>-7.7315572085084351E-4</c:v>
                </c:pt>
                <c:pt idx="166">
                  <c:v>-7.8448594904005761E-4</c:v>
                </c:pt>
                <c:pt idx="167">
                  <c:v>-8.0625669271220095E-4</c:v>
                </c:pt>
                <c:pt idx="168">
                  <c:v>-8.1206489267765525E-4</c:v>
                </c:pt>
                <c:pt idx="169">
                  <c:v>-8.1824578981071921E-4</c:v>
                </c:pt>
                <c:pt idx="170">
                  <c:v>-8.5051822766441865E-4</c:v>
                </c:pt>
                <c:pt idx="171">
                  <c:v>-8.6068433480504254E-4</c:v>
                </c:pt>
                <c:pt idx="172">
                  <c:v>-8.7238380260186562E-4</c:v>
                </c:pt>
                <c:pt idx="173">
                  <c:v>-8.802398311597015E-4</c:v>
                </c:pt>
                <c:pt idx="174">
                  <c:v>-8.8812302114226946E-4</c:v>
                </c:pt>
                <c:pt idx="175">
                  <c:v>-9.0510077400391396E-4</c:v>
                </c:pt>
                <c:pt idx="176">
                  <c:v>-9.0830941799183965E-4</c:v>
                </c:pt>
                <c:pt idx="177">
                  <c:v>-9.046935322657132E-4</c:v>
                </c:pt>
                <c:pt idx="178">
                  <c:v>-9.0822858142339258E-4</c:v>
                </c:pt>
                <c:pt idx="179">
                  <c:v>-9.1129189811922282E-4</c:v>
                </c:pt>
                <c:pt idx="180">
                  <c:v>-9.0542431088507088E-4</c:v>
                </c:pt>
                <c:pt idx="181">
                  <c:v>-9.017589135407178E-4</c:v>
                </c:pt>
                <c:pt idx="182">
                  <c:v>-8.8858269201716217E-4</c:v>
                </c:pt>
                <c:pt idx="183">
                  <c:v>-8.8773609708520107E-4</c:v>
                </c:pt>
                <c:pt idx="184">
                  <c:v>-8.8644060175008081E-4</c:v>
                </c:pt>
                <c:pt idx="185">
                  <c:v>-8.7514223074636568E-4</c:v>
                </c:pt>
                <c:pt idx="186">
                  <c:v>-8.6731573084165218E-4</c:v>
                </c:pt>
                <c:pt idx="187">
                  <c:v>-8.5910692114070418E-4</c:v>
                </c:pt>
                <c:pt idx="188">
                  <c:v>-8.505854576417324E-4</c:v>
                </c:pt>
                <c:pt idx="189">
                  <c:v>-8.3332809112567747E-4</c:v>
                </c:pt>
                <c:pt idx="190">
                  <c:v>-8.1480365943870656E-4</c:v>
                </c:pt>
                <c:pt idx="191">
                  <c:v>-8.058012409122065E-4</c:v>
                </c:pt>
                <c:pt idx="192">
                  <c:v>-7.9692658913185484E-4</c:v>
                </c:pt>
                <c:pt idx="193">
                  <c:v>-7.8825685502605623E-4</c:v>
                </c:pt>
                <c:pt idx="194">
                  <c:v>-7.7411780414129723E-4</c:v>
                </c:pt>
                <c:pt idx="195">
                  <c:v>-7.5720379990289611E-4</c:v>
                </c:pt>
                <c:pt idx="196">
                  <c:v>-7.5062925015827598E-4</c:v>
                </c:pt>
                <c:pt idx="197">
                  <c:v>-7.4445284623203924E-4</c:v>
                </c:pt>
                <c:pt idx="198">
                  <c:v>-7.3865825594581749E-4</c:v>
                </c:pt>
                <c:pt idx="199">
                  <c:v>-7.3010022390376881E-4</c:v>
                </c:pt>
                <c:pt idx="200">
                  <c:v>-7.1896098470278311E-4</c:v>
                </c:pt>
                <c:pt idx="201">
                  <c:v>-7.148200770680656E-4</c:v>
                </c:pt>
                <c:pt idx="202">
                  <c:v>-7.1095674833941539E-4</c:v>
                </c:pt>
                <c:pt idx="203">
                  <c:v>-7.0313530225998096E-4</c:v>
                </c:pt>
                <c:pt idx="204">
                  <c:v>-7.0094053397778966E-4</c:v>
                </c:pt>
                <c:pt idx="205">
                  <c:v>-6.932236197618449E-4</c:v>
                </c:pt>
                <c:pt idx="206">
                  <c:v>-6.9061938179076736E-4</c:v>
                </c:pt>
                <c:pt idx="207">
                  <c:v>-6.8603537694061413E-4</c:v>
                </c:pt>
                <c:pt idx="208">
                  <c:v>-6.8470080435673042E-4</c:v>
                </c:pt>
                <c:pt idx="209">
                  <c:v>-6.834704087565677E-4</c:v>
                </c:pt>
                <c:pt idx="210">
                  <c:v>-6.7690360351505083E-4</c:v>
                </c:pt>
                <c:pt idx="211">
                  <c:v>-6.7474956797672618E-4</c:v>
                </c:pt>
                <c:pt idx="212">
                  <c:v>-6.6979245681654163E-4</c:v>
                </c:pt>
                <c:pt idx="213">
                  <c:v>-6.6893246619528779E-4</c:v>
                </c:pt>
                <c:pt idx="214">
                  <c:v>-6.6809901651234966E-4</c:v>
                </c:pt>
                <c:pt idx="215">
                  <c:v>-6.6071148718858897E-4</c:v>
                </c:pt>
                <c:pt idx="216">
                  <c:v>-6.579866657542969E-4</c:v>
                </c:pt>
                <c:pt idx="217">
                  <c:v>-6.5135072183621719E-4</c:v>
                </c:pt>
                <c:pt idx="218">
                  <c:v>-6.5019575392982754E-4</c:v>
                </c:pt>
                <c:pt idx="219">
                  <c:v>-6.4899373018517496E-4</c:v>
                </c:pt>
                <c:pt idx="220">
                  <c:v>-6.3893175657344758E-4</c:v>
                </c:pt>
                <c:pt idx="221">
                  <c:v>-6.3537643790559102E-4</c:v>
                </c:pt>
                <c:pt idx="222">
                  <c:v>-6.2751836932172335E-4</c:v>
                </c:pt>
                <c:pt idx="223">
                  <c:v>-6.2589213935398957E-4</c:v>
                </c:pt>
                <c:pt idx="224">
                  <c:v>-6.0850543414672862E-4</c:v>
                </c:pt>
                <c:pt idx="225">
                  <c:v>-6.0656751988252822E-4</c:v>
                </c:pt>
                <c:pt idx="226">
                  <c:v>-6.0458778807061762E-4</c:v>
                </c:pt>
                <c:pt idx="227">
                  <c:v>-5.9639392192391684E-4</c:v>
                </c:pt>
                <c:pt idx="228">
                  <c:v>-5.861809881611002E-4</c:v>
                </c:pt>
                <c:pt idx="229">
                  <c:v>-5.8213411351504263E-4</c:v>
                </c:pt>
                <c:pt idx="230">
                  <c:v>-5.7811988462175279E-4</c:v>
                </c:pt>
                <c:pt idx="231">
                  <c:v>-5.7066716915465943E-4</c:v>
                </c:pt>
                <c:pt idx="232">
                  <c:v>-5.6852330444938143E-4</c:v>
                </c:pt>
                <c:pt idx="233">
                  <c:v>-5.5888731046982443E-4</c:v>
                </c:pt>
                <c:pt idx="234">
                  <c:v>-5.5527980064162819E-4</c:v>
                </c:pt>
                <c:pt idx="235">
                  <c:v>-5.5177622751401145E-4</c:v>
                </c:pt>
                <c:pt idx="236">
                  <c:v>-5.4577711330078271E-4</c:v>
                </c:pt>
                <c:pt idx="237">
                  <c:v>-5.4386127483734492E-4</c:v>
                </c:pt>
                <c:pt idx="238">
                  <c:v>-5.360876096571765E-4</c:v>
                </c:pt>
                <c:pt idx="239">
                  <c:v>-5.3332337180522771E-4</c:v>
                </c:pt>
                <c:pt idx="240">
                  <c:v>-5.3067664717110219E-4</c:v>
                </c:pt>
                <c:pt idx="241">
                  <c:v>-5.2634094579659396E-4</c:v>
                </c:pt>
                <c:pt idx="242">
                  <c:v>-5.2485117932797901E-4</c:v>
                </c:pt>
                <c:pt idx="243">
                  <c:v>-5.1906964971593084E-4</c:v>
                </c:pt>
                <c:pt idx="244">
                  <c:v>-5.1704555077414227E-4</c:v>
                </c:pt>
                <c:pt idx="245">
                  <c:v>-5.1511094046352568E-4</c:v>
                </c:pt>
                <c:pt idx="246">
                  <c:v>-5.1191999149588496E-4</c:v>
                </c:pt>
                <c:pt idx="247">
                  <c:v>-5.1019360172974149E-4</c:v>
                </c:pt>
                <c:pt idx="248">
                  <c:v>-5.0602684665856218E-4</c:v>
                </c:pt>
                <c:pt idx="249">
                  <c:v>-5.0455016362593505E-4</c:v>
                </c:pt>
                <c:pt idx="250">
                  <c:v>-5.01970043845274E-4</c:v>
                </c:pt>
                <c:pt idx="251">
                  <c:v>-5.0118879649452275E-4</c:v>
                </c:pt>
                <c:pt idx="252">
                  <c:v>-5.0044129781705077E-4</c:v>
                </c:pt>
                <c:pt idx="253">
                  <c:v>-4.967181195339544E-4</c:v>
                </c:pt>
                <c:pt idx="254">
                  <c:v>-4.9554089309504273E-4</c:v>
                </c:pt>
                <c:pt idx="255">
                  <c:v>-4.9326541876272177E-4</c:v>
                </c:pt>
                <c:pt idx="256">
                  <c:v>-4.9269166624510419E-4</c:v>
                </c:pt>
                <c:pt idx="257">
                  <c:v>-4.9213312695480188E-4</c:v>
                </c:pt>
                <c:pt idx="258">
                  <c:v>-4.8880691231043981E-4</c:v>
                </c:pt>
                <c:pt idx="259">
                  <c:v>-4.8769345307208038E-4</c:v>
                </c:pt>
                <c:pt idx="260">
                  <c:v>-4.8541324498123248E-4</c:v>
                </c:pt>
                <c:pt idx="261">
                  <c:v>-4.8486530721175702E-4</c:v>
                </c:pt>
                <c:pt idx="262">
                  <c:v>-4.8431535550524392E-4</c:v>
                </c:pt>
                <c:pt idx="263">
                  <c:v>-4.8087982940808917E-4</c:v>
                </c:pt>
                <c:pt idx="264">
                  <c:v>-4.7972170352902102E-4</c:v>
                </c:pt>
                <c:pt idx="265">
                  <c:v>-4.7734982608985376E-4</c:v>
                </c:pt>
                <c:pt idx="266">
                  <c:v>-4.767799214433488E-4</c:v>
                </c:pt>
                <c:pt idx="267">
                  <c:v>-4.7620790852051422E-4</c:v>
                </c:pt>
                <c:pt idx="268">
                  <c:v>-4.7263413866240457E-4</c:v>
                </c:pt>
                <c:pt idx="269">
                  <c:v>-4.7205020890705995E-4</c:v>
                </c:pt>
                <c:pt idx="270">
                  <c:v>-4.7084212934933589E-4</c:v>
                </c:pt>
                <c:pt idx="271">
                  <c:v>-4.6836899644436825E-4</c:v>
                </c:pt>
                <c:pt idx="272">
                  <c:v>-4.677739318267065E-4</c:v>
                </c:pt>
                <c:pt idx="273">
                  <c:v>-4.6469823688388701E-4</c:v>
                </c:pt>
                <c:pt idx="274">
                  <c:v>-4.6344847652202148E-4</c:v>
                </c:pt>
                <c:pt idx="275">
                  <c:v>-4.6219162790217538E-4</c:v>
                </c:pt>
                <c:pt idx="276">
                  <c:v>-4.596186689055648E-4</c:v>
                </c:pt>
                <c:pt idx="277">
                  <c:v>-4.5899956212363554E-4</c:v>
                </c:pt>
                <c:pt idx="278">
                  <c:v>-4.5579964620356961E-4</c:v>
                </c:pt>
                <c:pt idx="279">
                  <c:v>-4.5449941921615888E-4</c:v>
                </c:pt>
                <c:pt idx="280">
                  <c:v>-4.5319182104508471E-4</c:v>
                </c:pt>
                <c:pt idx="281">
                  <c:v>-4.5051507544524583E-4</c:v>
                </c:pt>
                <c:pt idx="282">
                  <c:v>-4.498709360234443E-4</c:v>
                </c:pt>
                <c:pt idx="283">
                  <c:v>-4.4654184767711769E-4</c:v>
                </c:pt>
                <c:pt idx="284">
                  <c:v>-4.4518917357638799E-4</c:v>
                </c:pt>
                <c:pt idx="285">
                  <c:v>-4.4382884535698608E-4</c:v>
                </c:pt>
                <c:pt idx="286">
                  <c:v>-4.4104435260053365E-4</c:v>
                </c:pt>
                <c:pt idx="287">
                  <c:v>-4.4037419007381118E-4</c:v>
                </c:pt>
                <c:pt idx="288">
                  <c:v>-4.3691097783149502E-4</c:v>
                </c:pt>
                <c:pt idx="289">
                  <c:v>-4.3550387611368535E-4</c:v>
                </c:pt>
                <c:pt idx="290">
                  <c:v>-4.3408883734485926E-4</c:v>
                </c:pt>
                <c:pt idx="291">
                  <c:v>-4.3339825035827484E-4</c:v>
                </c:pt>
                <c:pt idx="292">
                  <c:v>-4.3049546073603204E-4</c:v>
                </c:pt>
                <c:pt idx="293">
                  <c:v>-4.2614135031414325E-4</c:v>
                </c:pt>
                <c:pt idx="294">
                  <c:v>-4.2467363452910572E-4</c:v>
                </c:pt>
                <c:pt idx="295">
                  <c:v>-4.2166857030068178E-4</c:v>
                </c:pt>
                <c:pt idx="296">
                  <c:v>-4.2094606450049366E-4</c:v>
                </c:pt>
                <c:pt idx="297">
                  <c:v>-4.2022088438759881E-4</c:v>
                </c:pt>
                <c:pt idx="298">
                  <c:v>-4.1569288126031359E-4</c:v>
                </c:pt>
                <c:pt idx="299">
                  <c:v>-4.1416663537451005E-4</c:v>
                </c:pt>
                <c:pt idx="300">
                  <c:v>-4.1104217782200243E-4</c:v>
                </c:pt>
                <c:pt idx="301">
                  <c:v>-4.1029077189475016E-4</c:v>
                </c:pt>
                <c:pt idx="302">
                  <c:v>-4.0953659732348885E-4</c:v>
                </c:pt>
                <c:pt idx="303">
                  <c:v>-4.0482875987457589E-4</c:v>
                </c:pt>
                <c:pt idx="304">
                  <c:v>-4.0324200334324582E-4</c:v>
                </c:pt>
                <c:pt idx="305">
                  <c:v>-3.9999419167425679E-4</c:v>
                </c:pt>
                <c:pt idx="306">
                  <c:v>-3.9921289519129211E-4</c:v>
                </c:pt>
                <c:pt idx="307">
                  <c:v>-3.9842873573811468E-4</c:v>
                </c:pt>
                <c:pt idx="308">
                  <c:v>-3.9353512230621754E-4</c:v>
                </c:pt>
                <c:pt idx="309">
                  <c:v>-3.9188587457428617E-4</c:v>
                </c:pt>
                <c:pt idx="310">
                  <c:v>-3.885107479304686E-4</c:v>
                </c:pt>
                <c:pt idx="311">
                  <c:v>-3.8769857048259748E-4</c:v>
                </c:pt>
                <c:pt idx="312">
                  <c:v>-3.8514784183868954E-4</c:v>
                </c:pt>
                <c:pt idx="313">
                  <c:v>-3.8179810461556483E-4</c:v>
                </c:pt>
                <c:pt idx="314">
                  <c:v>-3.8008438510732872E-4</c:v>
                </c:pt>
                <c:pt idx="315">
                  <c:v>-3.765779825401242E-4</c:v>
                </c:pt>
                <c:pt idx="316">
                  <c:v>-3.757339337349952E-4</c:v>
                </c:pt>
                <c:pt idx="317">
                  <c:v>-3.7488683330547562E-4</c:v>
                </c:pt>
                <c:pt idx="318">
                  <c:v>-3.6960384275077566E-4</c:v>
                </c:pt>
                <c:pt idx="319">
                  <c:v>-3.6782367088279564E-4</c:v>
                </c:pt>
                <c:pt idx="320">
                  <c:v>-3.6418203134976198E-4</c:v>
                </c:pt>
                <c:pt idx="321">
                  <c:v>-3.6330512081739208E-4</c:v>
                </c:pt>
                <c:pt idx="322">
                  <c:v>-3.6242506433905512E-4</c:v>
                </c:pt>
                <c:pt idx="323">
                  <c:v>-3.5693847255170762E-4</c:v>
                </c:pt>
                <c:pt idx="324">
                  <c:v>-3.5508986771862655E-4</c:v>
                </c:pt>
                <c:pt idx="325">
                  <c:v>-3.5130903007753812E-4</c:v>
                </c:pt>
                <c:pt idx="326">
                  <c:v>-3.5039826747004787E-4</c:v>
                </c:pt>
                <c:pt idx="327">
                  <c:v>-3.4948426460403427E-4</c:v>
                </c:pt>
                <c:pt idx="328">
                  <c:v>-3.437881297383141E-4</c:v>
                </c:pt>
                <c:pt idx="329">
                  <c:v>-3.4186911131672468E-4</c:v>
                </c:pt>
                <c:pt idx="330">
                  <c:v>-3.3794511431322667E-4</c:v>
                </c:pt>
                <c:pt idx="331">
                  <c:v>-3.3699950932206124E-4</c:v>
                </c:pt>
                <c:pt idx="332">
                  <c:v>-3.3605056975590186E-4</c:v>
                </c:pt>
                <c:pt idx="333">
                  <c:v>-3.3013894991064429E-4</c:v>
                </c:pt>
                <c:pt idx="334">
                  <c:v>-3.2814753726424648E-4</c:v>
                </c:pt>
                <c:pt idx="335">
                  <c:v>-3.2717479068766764E-4</c:v>
                </c:pt>
                <c:pt idx="336">
                  <c:v>-3.2309498186514074E-4</c:v>
                </c:pt>
                <c:pt idx="337">
                  <c:v>-3.2211011532637482E-4</c:v>
                </c:pt>
                <c:pt idx="338">
                  <c:v>-3.1703333061994243E-4</c:v>
                </c:pt>
                <c:pt idx="339">
                  <c:v>-3.1497302218941314E-4</c:v>
                </c:pt>
                <c:pt idx="340">
                  <c:v>-3.129019472991601E-4</c:v>
                </c:pt>
                <c:pt idx="341">
                  <c:v>-3.0867082045485383E-4</c:v>
                </c:pt>
                <c:pt idx="342">
                  <c:v>-3.0764903670019075E-4</c:v>
                </c:pt>
                <c:pt idx="343">
                  <c:v>-3.0238366122103955E-4</c:v>
                </c:pt>
                <c:pt idx="344">
                  <c:v>-3.0024713872478515E-4</c:v>
                </c:pt>
                <c:pt idx="345">
                  <c:v>-2.9809956681781102E-4</c:v>
                </c:pt>
                <c:pt idx="346">
                  <c:v>-2.9371316031062689E-4</c:v>
                </c:pt>
                <c:pt idx="347">
                  <c:v>-2.9265346914605109E-4</c:v>
                </c:pt>
                <c:pt idx="348">
                  <c:v>-2.8719455132719673E-4</c:v>
                </c:pt>
                <c:pt idx="349">
                  <c:v>-2.8497983408026784E-4</c:v>
                </c:pt>
                <c:pt idx="350">
                  <c:v>-2.8275378446362964E-4</c:v>
                </c:pt>
                <c:pt idx="351">
                  <c:v>-2.7820813649701015E-4</c:v>
                </c:pt>
                <c:pt idx="352">
                  <c:v>-2.7710954776504957E-4</c:v>
                </c:pt>
                <c:pt idx="353">
                  <c:v>-2.7145213605717089E-4</c:v>
                </c:pt>
                <c:pt idx="354">
                  <c:v>-2.6915724334797275E-4</c:v>
                </c:pt>
                <c:pt idx="355">
                  <c:v>-2.6685073531140802E-4</c:v>
                </c:pt>
                <c:pt idx="356">
                  <c:v>-2.6214188392742477E-4</c:v>
                </c:pt>
                <c:pt idx="357">
                  <c:v>-2.6100340752935054E-4</c:v>
                </c:pt>
                <c:pt idx="358">
                  <c:v>-2.5392523221122768E-4</c:v>
                </c:pt>
                <c:pt idx="359">
                  <c:v>-2.5154213816010049E-4</c:v>
                </c:pt>
                <c:pt idx="360">
                  <c:v>-2.4667599116436702E-4</c:v>
                </c:pt>
                <c:pt idx="361">
                  <c:v>-2.4550053735417077E-4</c:v>
                </c:pt>
                <c:pt idx="362">
                  <c:v>-2.4432118324222145E-4</c:v>
                </c:pt>
                <c:pt idx="363">
                  <c:v>-2.3699187027148929E-4</c:v>
                </c:pt>
                <c:pt idx="364">
                  <c:v>-2.3452449773294745E-4</c:v>
                </c:pt>
                <c:pt idx="365">
                  <c:v>-2.2948745861072308E-4</c:v>
                </c:pt>
                <c:pt idx="366">
                  <c:v>-2.2827023135968405E-4</c:v>
                </c:pt>
                <c:pt idx="367">
                  <c:v>-2.270490095419002E-4</c:v>
                </c:pt>
                <c:pt idx="368">
                  <c:v>-2.1946261656743154E-4</c:v>
                </c:pt>
                <c:pt idx="369">
                  <c:v>-2.1690898475432778E-4</c:v>
                </c:pt>
                <c:pt idx="370">
                  <c:v>-2.1169709097833658E-4</c:v>
                </c:pt>
                <c:pt idx="371">
                  <c:v>-2.1043710034654439E-4</c:v>
                </c:pt>
                <c:pt idx="372">
                  <c:v>-2.0917302089901705E-4</c:v>
                </c:pt>
                <c:pt idx="373">
                  <c:v>-2.0132360550135213E-4</c:v>
                </c:pt>
                <c:pt idx="374">
                  <c:v>-1.98681733594307E-4</c:v>
                </c:pt>
                <c:pt idx="375">
                  <c:v>-1.9329102242055481E-4</c:v>
                </c:pt>
                <c:pt idx="376">
                  <c:v>-1.9198727854247144E-4</c:v>
                </c:pt>
                <c:pt idx="377">
                  <c:v>-1.9067935160885856E-4</c:v>
                </c:pt>
                <c:pt idx="378">
                  <c:v>-1.8395519747471667E-4</c:v>
                </c:pt>
                <c:pt idx="379">
                  <c:v>-1.8122971602752003E-4</c:v>
                </c:pt>
                <c:pt idx="380">
                  <c:v>-1.7849120440471822E-4</c:v>
                </c:pt>
                <c:pt idx="381">
                  <c:v>-1.729068999753447E-4</c:v>
                </c:pt>
                <c:pt idx="382">
                  <c:v>-1.7155413577460689E-4</c:v>
                </c:pt>
                <c:pt idx="383">
                  <c:v>-1.6460177867649861E-4</c:v>
                </c:pt>
                <c:pt idx="384">
                  <c:v>-1.6178423702717382E-4</c:v>
                </c:pt>
                <c:pt idx="385">
                  <c:v>-1.5895338221927346E-4</c:v>
                </c:pt>
                <c:pt idx="386">
                  <c:v>-1.5318209847695052E-4</c:v>
                </c:pt>
                <c:pt idx="387">
                  <c:v>-1.5178350730991842E-4</c:v>
                </c:pt>
                <c:pt idx="388">
                  <c:v>-1.4459799581434396E-4</c:v>
                </c:pt>
                <c:pt idx="389">
                  <c:v>-1.4168641307543695E-4</c:v>
                </c:pt>
                <c:pt idx="390">
                  <c:v>-1.3876123419365172E-4</c:v>
                </c:pt>
                <c:pt idx="391">
                  <c:v>-1.3279900768048414E-4</c:v>
                </c:pt>
                <c:pt idx="392">
                  <c:v>-1.3135359993247716E-4</c:v>
                </c:pt>
                <c:pt idx="393">
                  <c:v>-1.2392998262411581E-4</c:v>
                </c:pt>
                <c:pt idx="394">
                  <c:v>-1.2092237789085303E-4</c:v>
                </c:pt>
                <c:pt idx="395">
                  <c:v>-1.179008940210835E-4</c:v>
                </c:pt>
                <c:pt idx="396">
                  <c:v>-1.1017574090751739E-4</c:v>
                </c:pt>
                <c:pt idx="397">
                  <c:v>-1.0868019018603348E-4</c:v>
                </c:pt>
                <c:pt idx="398">
                  <c:v>-1.0258387265116298E-4</c:v>
                </c:pt>
                <c:pt idx="399">
                  <c:v>-9.947826498146739E-5</c:v>
                </c:pt>
                <c:pt idx="400">
                  <c:v>-9.6358495178971992E-5</c:v>
                </c:pt>
                <c:pt idx="401">
                  <c:v>-9.0002491612006796E-5</c:v>
                </c:pt>
                <c:pt idx="402">
                  <c:v>-8.8460482236093238E-5</c:v>
                </c:pt>
                <c:pt idx="403">
                  <c:v>-7.8908136748583185E-5</c:v>
                </c:pt>
                <c:pt idx="404">
                  <c:v>-7.5695225610153497E-5</c:v>
                </c:pt>
                <c:pt idx="405">
                  <c:v>-6.9148378482547016E-5</c:v>
                </c:pt>
                <c:pt idx="406">
                  <c:v>-6.7561332483534464E-5</c:v>
                </c:pt>
                <c:pt idx="407">
                  <c:v>-6.5969538265646171E-5</c:v>
                </c:pt>
                <c:pt idx="408">
                  <c:v>-5.6112571006457809E-5</c:v>
                </c:pt>
                <c:pt idx="409">
                  <c:v>-5.2797553266144856E-5</c:v>
                </c:pt>
                <c:pt idx="410">
                  <c:v>-4.6044142243204725E-5</c:v>
                </c:pt>
                <c:pt idx="411">
                  <c:v>-4.4406416336573162E-5</c:v>
                </c:pt>
                <c:pt idx="412">
                  <c:v>-4.2763848072991184E-5</c:v>
                </c:pt>
                <c:pt idx="413">
                  <c:v>-3.2596315889058073E-5</c:v>
                </c:pt>
                <c:pt idx="414">
                  <c:v>-2.9177210491542062E-5</c:v>
                </c:pt>
                <c:pt idx="415">
                  <c:v>-2.2213270559926201E-5</c:v>
                </c:pt>
                <c:pt idx="416">
                  <c:v>-2.0523875640249267E-5</c:v>
                </c:pt>
                <c:pt idx="417">
                  <c:v>-1.8829544245103959E-5</c:v>
                </c:pt>
                <c:pt idx="418">
                  <c:v>-4.8203297340773222E-6</c:v>
                </c:pt>
                <c:pt idx="419">
                  <c:v>2.358104485011836E-6</c:v>
                </c:pt>
                <c:pt idx="420">
                  <c:v>4.1001573911070288E-6</c:v>
                </c:pt>
                <c:pt idx="421">
                  <c:v>7.6792150113802471E-6</c:v>
                </c:pt>
                <c:pt idx="422">
                  <c:v>1.6653732769596779E-5</c:v>
                </c:pt>
                <c:pt idx="423">
                  <c:v>2.028695680606109E-5</c:v>
                </c:pt>
                <c:pt idx="424">
                  <c:v>2.7683851075786173E-5</c:v>
                </c:pt>
                <c:pt idx="425">
                  <c:v>2.9479550810451727E-5</c:v>
                </c:pt>
                <c:pt idx="426">
                  <c:v>3.1280375206184243E-5</c:v>
                </c:pt>
                <c:pt idx="427">
                  <c:v>4.2415262107736895E-5</c:v>
                </c:pt>
                <c:pt idx="428">
                  <c:v>4.6158517202014636E-5</c:v>
                </c:pt>
                <c:pt idx="429">
                  <c:v>5.3777837678772115E-5</c:v>
                </c:pt>
                <c:pt idx="430">
                  <c:v>5.562817295051703E-5</c:v>
                </c:pt>
                <c:pt idx="431">
                  <c:v>5.7483726937189404E-5</c:v>
                </c:pt>
                <c:pt idx="432">
                  <c:v>6.895295243683933E-5</c:v>
                </c:pt>
                <c:pt idx="433">
                  <c:v>7.2808219796386656E-5</c:v>
                </c:pt>
                <c:pt idx="434">
                  <c:v>8.0653933057077295E-5</c:v>
                </c:pt>
                <c:pt idx="435">
                  <c:v>8.2559892412570335E-5</c:v>
                </c:pt>
                <c:pt idx="436">
                  <c:v>8.4471164525081667E-5</c:v>
                </c:pt>
                <c:pt idx="437">
                  <c:v>9.628067233802631E-5</c:v>
                </c:pt>
                <c:pt idx="438">
                  <c:v>1.0024993320897812E-4</c:v>
                </c:pt>
                <c:pt idx="439">
                  <c:v>1.0832600627659744E-4</c:v>
                </c:pt>
                <c:pt idx="440">
                  <c:v>1.1028857811262727E-4</c:v>
                </c:pt>
                <c:pt idx="441">
                  <c:v>1.1225655671343396E-4</c:v>
                </c:pt>
                <c:pt idx="442">
                  <c:v>1.2026046756774927E-4</c:v>
                </c:pt>
                <c:pt idx="443">
                  <c:v>1.2225294877289881E-4</c:v>
                </c:pt>
                <c:pt idx="444">
                  <c:v>1.2632953248064332E-4</c:v>
                </c:pt>
                <c:pt idx="445">
                  <c:v>1.3042282538527111E-4</c:v>
                </c:pt>
                <c:pt idx="446">
                  <c:v>1.3453286791729826E-4</c:v>
                </c:pt>
                <c:pt idx="447">
                  <c:v>1.4696389763146911E-4</c:v>
                </c:pt>
                <c:pt idx="448">
                  <c:v>1.5114134301822242E-4</c:v>
                </c:pt>
                <c:pt idx="449">
                  <c:v>1.5533574020493949E-4</c:v>
                </c:pt>
                <c:pt idx="450">
                  <c:v>1.5954712962784612E-4</c:v>
                </c:pt>
                <c:pt idx="451">
                  <c:v>1.6377555171745835E-4</c:v>
                </c:pt>
                <c:pt idx="452">
                  <c:v>1.7656341834307705E-4</c:v>
                </c:pt>
                <c:pt idx="453">
                  <c:v>1.8086037545035031E-4</c:v>
                </c:pt>
                <c:pt idx="454">
                  <c:v>1.8517456740545818E-4</c:v>
                </c:pt>
                <c:pt idx="455">
                  <c:v>1.8950603463606188E-4</c:v>
                </c:pt>
                <c:pt idx="456">
                  <c:v>1.9385481758124205E-4</c:v>
                </c:pt>
                <c:pt idx="457">
                  <c:v>2.0700546504937023E-4</c:v>
                </c:pt>
                <c:pt idx="458">
                  <c:v>2.114239152065497E-4</c:v>
                </c:pt>
                <c:pt idx="459">
                  <c:v>2.1585988325087006E-4</c:v>
                </c:pt>
                <c:pt idx="460">
                  <c:v>2.2031340962997651E-4</c:v>
                </c:pt>
                <c:pt idx="461">
                  <c:v>2.2478453477153032E-4</c:v>
                </c:pt>
                <c:pt idx="462">
                  <c:v>2.3830390714455314E-4</c:v>
                </c:pt>
                <c:pt idx="463">
                  <c:v>2.4982408533364401E-4</c:v>
                </c:pt>
                <c:pt idx="464">
                  <c:v>2.5911147972931565E-4</c:v>
                </c:pt>
                <c:pt idx="465">
                  <c:v>2.6137193371134071E-4</c:v>
                </c:pt>
                <c:pt idx="466">
                  <c:v>2.6363826411001138E-4</c:v>
                </c:pt>
                <c:pt idx="467">
                  <c:v>2.7761429109863036E-4</c:v>
                </c:pt>
                <c:pt idx="468">
                  <c:v>2.8230912175190279E-4</c:v>
                </c:pt>
                <c:pt idx="469">
                  <c:v>2.9185068860293484E-4</c:v>
                </c:pt>
                <c:pt idx="470">
                  <c:v>2.9417368159423418E-4</c:v>
                </c:pt>
                <c:pt idx="471">
                  <c:v>2.9650264484165097E-4</c:v>
                </c:pt>
                <c:pt idx="472">
                  <c:v>3.1086056388115562E-4</c:v>
                </c:pt>
                <c:pt idx="473">
                  <c:v>3.2558813476616218E-4</c:v>
                </c:pt>
                <c:pt idx="474">
                  <c:v>3.2797168472571936E-4</c:v>
                </c:pt>
                <c:pt idx="475">
                  <c:v>3.3036129204850283E-4</c:v>
                </c:pt>
                <c:pt idx="476">
                  <c:v>3.3275696678353173E-4</c:v>
                </c:pt>
                <c:pt idx="477">
                  <c:v>3.4500782615572736E-4</c:v>
                </c:pt>
                <c:pt idx="478">
                  <c:v>3.4996036547115195E-4</c:v>
                </c:pt>
                <c:pt idx="479">
                  <c:v>3.6002219013039655E-4</c:v>
                </c:pt>
                <c:pt idx="480">
                  <c:v>3.6247322197757725E-4</c:v>
                </c:pt>
                <c:pt idx="481">
                  <c:v>3.6493041164931128E-4</c:v>
                </c:pt>
                <c:pt idx="482">
                  <c:v>3.800699494636805E-4</c:v>
                </c:pt>
                <c:pt idx="483">
                  <c:v>3.8515431560984698E-4</c:v>
                </c:pt>
                <c:pt idx="484">
                  <c:v>3.8765508769156298E-4</c:v>
                </c:pt>
                <c:pt idx="485">
                  <c:v>3.9016209123636942E-4</c:v>
                </c:pt>
                <c:pt idx="486">
                  <c:v>3.9267533627849815E-4</c:v>
                </c:pt>
                <c:pt idx="487">
                  <c:v>4.1340986102955668E-4</c:v>
                </c:pt>
                <c:pt idx="488">
                  <c:v>4.1861830349088081E-4</c:v>
                </c:pt>
                <c:pt idx="489">
                  <c:v>4.2384600291889285E-4</c:v>
                </c:pt>
                <c:pt idx="490">
                  <c:v>4.3445996798174846E-4</c:v>
                </c:pt>
                <c:pt idx="491">
                  <c:v>4.3704933007100933E-4</c:v>
                </c:pt>
                <c:pt idx="492">
                  <c:v>4.5027477008829919E-4</c:v>
                </c:pt>
                <c:pt idx="493">
                  <c:v>4.5561886064238166E-4</c:v>
                </c:pt>
                <c:pt idx="494">
                  <c:v>4.609824912673588E-4</c:v>
                </c:pt>
                <c:pt idx="495">
                  <c:v>4.7187072439197619E-4</c:v>
                </c:pt>
                <c:pt idx="496">
                  <c:v>4.9357473923983264E-4</c:v>
                </c:pt>
                <c:pt idx="497">
                  <c:v>4.9907334013443716E-4</c:v>
                </c:pt>
                <c:pt idx="498">
                  <c:v>5.1021924663469109E-4</c:v>
                </c:pt>
                <c:pt idx="499">
                  <c:v>5.129438974732682E-4</c:v>
                </c:pt>
                <c:pt idx="500">
                  <c:v>5.2682659078140404E-4</c:v>
                </c:pt>
                <c:pt idx="501">
                  <c:v>5.324261363792715E-4</c:v>
                </c:pt>
                <c:pt idx="502">
                  <c:v>5.3804091712095214E-4</c:v>
                </c:pt>
                <c:pt idx="503">
                  <c:v>5.4938919388791696E-4</c:v>
                </c:pt>
                <c:pt idx="504">
                  <c:v>5.5791199350336228E-4</c:v>
                </c:pt>
                <c:pt idx="505">
                  <c:v>5.7490527373016767E-4</c:v>
                </c:pt>
                <c:pt idx="506">
                  <c:v>5.8639579360011214E-4</c:v>
                </c:pt>
                <c:pt idx="507">
                  <c:v>5.8923322370341147E-4</c:v>
                </c:pt>
                <c:pt idx="508">
                  <c:v>5.9207599362126433E-4</c:v>
                </c:pt>
                <c:pt idx="509">
                  <c:v>6.093397779356254E-4</c:v>
                </c:pt>
                <c:pt idx="510">
                  <c:v>6.1511284366431594E-4</c:v>
                </c:pt>
                <c:pt idx="511">
                  <c:v>6.5573345199936505E-4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8425216"/>
        <c:axId val="595250560"/>
      </c:scatterChart>
      <c:valAx>
        <c:axId val="578425216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595250560"/>
        <c:crosses val="autoZero"/>
        <c:crossBetween val="midCat"/>
      </c:valAx>
      <c:valAx>
        <c:axId val="595250560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5784252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3981319444444447"/>
          <c:y val="0.47839444444444451"/>
          <c:w val="0.11256180555555556"/>
          <c:h val="0.19137750000000001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Euribor 1M (0Y-60Y)</a:t>
            </a:r>
          </a:p>
        </c:rich>
      </c:tx>
      <c:layout/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1M Mx</c:v>
          </c:tx>
          <c:spPr>
            <a:ln>
              <a:noFill/>
            </a:ln>
          </c:spPr>
          <c:marker>
            <c:symbol val="circle"/>
            <c:size val="3"/>
          </c:marker>
          <c:cat>
            <c:numRef>
              <c:f>EUR1M!$AQ$2:$AQ$2366</c:f>
              <c:numCache>
                <c:formatCode>ddd\,\ dd\-mmm\-yyyy</c:formatCode>
                <c:ptCount val="2365"/>
                <c:pt idx="0">
                  <c:v>42138</c:v>
                </c:pt>
                <c:pt idx="1">
                  <c:v>42139</c:v>
                </c:pt>
                <c:pt idx="2">
                  <c:v>42142</c:v>
                </c:pt>
                <c:pt idx="3">
                  <c:v>42143</c:v>
                </c:pt>
                <c:pt idx="4">
                  <c:v>42144</c:v>
                </c:pt>
                <c:pt idx="5">
                  <c:v>42145</c:v>
                </c:pt>
                <c:pt idx="6">
                  <c:v>42146</c:v>
                </c:pt>
                <c:pt idx="7">
                  <c:v>42149</c:v>
                </c:pt>
                <c:pt idx="8">
                  <c:v>42150</c:v>
                </c:pt>
                <c:pt idx="9">
                  <c:v>42151</c:v>
                </c:pt>
                <c:pt idx="10">
                  <c:v>42152</c:v>
                </c:pt>
                <c:pt idx="11">
                  <c:v>42153</c:v>
                </c:pt>
                <c:pt idx="12">
                  <c:v>42156</c:v>
                </c:pt>
                <c:pt idx="13">
                  <c:v>42157</c:v>
                </c:pt>
                <c:pt idx="14">
                  <c:v>42158</c:v>
                </c:pt>
                <c:pt idx="15">
                  <c:v>42159</c:v>
                </c:pt>
                <c:pt idx="16">
                  <c:v>42160</c:v>
                </c:pt>
                <c:pt idx="17">
                  <c:v>42163</c:v>
                </c:pt>
                <c:pt idx="18">
                  <c:v>42164</c:v>
                </c:pt>
                <c:pt idx="19">
                  <c:v>42165</c:v>
                </c:pt>
                <c:pt idx="20">
                  <c:v>42166</c:v>
                </c:pt>
                <c:pt idx="21">
                  <c:v>42167</c:v>
                </c:pt>
                <c:pt idx="22">
                  <c:v>42170</c:v>
                </c:pt>
                <c:pt idx="23">
                  <c:v>42171</c:v>
                </c:pt>
                <c:pt idx="24">
                  <c:v>42172</c:v>
                </c:pt>
                <c:pt idx="25">
                  <c:v>42173</c:v>
                </c:pt>
                <c:pt idx="26">
                  <c:v>42174</c:v>
                </c:pt>
                <c:pt idx="27">
                  <c:v>42177</c:v>
                </c:pt>
                <c:pt idx="28">
                  <c:v>42178</c:v>
                </c:pt>
                <c:pt idx="29">
                  <c:v>42179</c:v>
                </c:pt>
                <c:pt idx="30">
                  <c:v>42180</c:v>
                </c:pt>
                <c:pt idx="31">
                  <c:v>42181</c:v>
                </c:pt>
                <c:pt idx="32">
                  <c:v>42184</c:v>
                </c:pt>
                <c:pt idx="33">
                  <c:v>42185</c:v>
                </c:pt>
                <c:pt idx="34">
                  <c:v>42186</c:v>
                </c:pt>
                <c:pt idx="35">
                  <c:v>42187</c:v>
                </c:pt>
                <c:pt idx="36">
                  <c:v>42188</c:v>
                </c:pt>
                <c:pt idx="37">
                  <c:v>42191</c:v>
                </c:pt>
                <c:pt idx="38">
                  <c:v>42192</c:v>
                </c:pt>
                <c:pt idx="39">
                  <c:v>42193</c:v>
                </c:pt>
                <c:pt idx="40">
                  <c:v>42194</c:v>
                </c:pt>
                <c:pt idx="41">
                  <c:v>42195</c:v>
                </c:pt>
                <c:pt idx="42">
                  <c:v>42198</c:v>
                </c:pt>
                <c:pt idx="43">
                  <c:v>42199</c:v>
                </c:pt>
                <c:pt idx="44">
                  <c:v>42200</c:v>
                </c:pt>
                <c:pt idx="45">
                  <c:v>42201</c:v>
                </c:pt>
                <c:pt idx="46">
                  <c:v>42202</c:v>
                </c:pt>
                <c:pt idx="47">
                  <c:v>42205</c:v>
                </c:pt>
                <c:pt idx="48">
                  <c:v>42206</c:v>
                </c:pt>
                <c:pt idx="49">
                  <c:v>42207</c:v>
                </c:pt>
                <c:pt idx="50">
                  <c:v>42208</c:v>
                </c:pt>
                <c:pt idx="51">
                  <c:v>42209</c:v>
                </c:pt>
                <c:pt idx="52">
                  <c:v>42212</c:v>
                </c:pt>
                <c:pt idx="53">
                  <c:v>42213</c:v>
                </c:pt>
                <c:pt idx="54">
                  <c:v>42214</c:v>
                </c:pt>
                <c:pt idx="55">
                  <c:v>42215</c:v>
                </c:pt>
                <c:pt idx="56">
                  <c:v>42216</c:v>
                </c:pt>
                <c:pt idx="57">
                  <c:v>42219</c:v>
                </c:pt>
                <c:pt idx="58">
                  <c:v>42220</c:v>
                </c:pt>
                <c:pt idx="59">
                  <c:v>42221</c:v>
                </c:pt>
                <c:pt idx="60">
                  <c:v>42222</c:v>
                </c:pt>
                <c:pt idx="61">
                  <c:v>42223</c:v>
                </c:pt>
                <c:pt idx="62">
                  <c:v>42226</c:v>
                </c:pt>
                <c:pt idx="63">
                  <c:v>42227</c:v>
                </c:pt>
                <c:pt idx="64">
                  <c:v>42228</c:v>
                </c:pt>
                <c:pt idx="65">
                  <c:v>42229</c:v>
                </c:pt>
                <c:pt idx="66">
                  <c:v>42230</c:v>
                </c:pt>
                <c:pt idx="67">
                  <c:v>42233</c:v>
                </c:pt>
                <c:pt idx="68">
                  <c:v>42234</c:v>
                </c:pt>
                <c:pt idx="69">
                  <c:v>42235</c:v>
                </c:pt>
                <c:pt idx="70">
                  <c:v>42236</c:v>
                </c:pt>
                <c:pt idx="71">
                  <c:v>42237</c:v>
                </c:pt>
                <c:pt idx="72">
                  <c:v>42240</c:v>
                </c:pt>
                <c:pt idx="73">
                  <c:v>42241</c:v>
                </c:pt>
                <c:pt idx="74">
                  <c:v>42242</c:v>
                </c:pt>
                <c:pt idx="75">
                  <c:v>42243</c:v>
                </c:pt>
                <c:pt idx="76">
                  <c:v>42244</c:v>
                </c:pt>
                <c:pt idx="77">
                  <c:v>42247</c:v>
                </c:pt>
                <c:pt idx="78">
                  <c:v>42248</c:v>
                </c:pt>
                <c:pt idx="79">
                  <c:v>42249</c:v>
                </c:pt>
                <c:pt idx="80">
                  <c:v>42250</c:v>
                </c:pt>
                <c:pt idx="81">
                  <c:v>42251</c:v>
                </c:pt>
                <c:pt idx="82">
                  <c:v>42254</c:v>
                </c:pt>
                <c:pt idx="83">
                  <c:v>42255</c:v>
                </c:pt>
                <c:pt idx="84">
                  <c:v>42256</c:v>
                </c:pt>
                <c:pt idx="85">
                  <c:v>42257</c:v>
                </c:pt>
                <c:pt idx="86">
                  <c:v>42258</c:v>
                </c:pt>
                <c:pt idx="87">
                  <c:v>42261</c:v>
                </c:pt>
                <c:pt idx="88">
                  <c:v>42262</c:v>
                </c:pt>
                <c:pt idx="89">
                  <c:v>42263</c:v>
                </c:pt>
                <c:pt idx="90">
                  <c:v>42264</c:v>
                </c:pt>
                <c:pt idx="91">
                  <c:v>42265</c:v>
                </c:pt>
                <c:pt idx="92">
                  <c:v>42268</c:v>
                </c:pt>
                <c:pt idx="93">
                  <c:v>42269</c:v>
                </c:pt>
                <c:pt idx="94">
                  <c:v>42270</c:v>
                </c:pt>
                <c:pt idx="95">
                  <c:v>42271</c:v>
                </c:pt>
                <c:pt idx="96">
                  <c:v>42272</c:v>
                </c:pt>
                <c:pt idx="97">
                  <c:v>42275</c:v>
                </c:pt>
                <c:pt idx="98">
                  <c:v>42276</c:v>
                </c:pt>
                <c:pt idx="99">
                  <c:v>42277</c:v>
                </c:pt>
                <c:pt idx="100">
                  <c:v>42278</c:v>
                </c:pt>
                <c:pt idx="101">
                  <c:v>42279</c:v>
                </c:pt>
                <c:pt idx="102">
                  <c:v>42282</c:v>
                </c:pt>
                <c:pt idx="103">
                  <c:v>42283</c:v>
                </c:pt>
                <c:pt idx="104">
                  <c:v>42284</c:v>
                </c:pt>
                <c:pt idx="105">
                  <c:v>42285</c:v>
                </c:pt>
                <c:pt idx="106">
                  <c:v>42286</c:v>
                </c:pt>
                <c:pt idx="107">
                  <c:v>42289</c:v>
                </c:pt>
                <c:pt idx="108">
                  <c:v>42290</c:v>
                </c:pt>
                <c:pt idx="109">
                  <c:v>42291</c:v>
                </c:pt>
                <c:pt idx="110">
                  <c:v>42292</c:v>
                </c:pt>
                <c:pt idx="111">
                  <c:v>42293</c:v>
                </c:pt>
                <c:pt idx="112">
                  <c:v>42296</c:v>
                </c:pt>
                <c:pt idx="113">
                  <c:v>42297</c:v>
                </c:pt>
                <c:pt idx="114">
                  <c:v>42298</c:v>
                </c:pt>
                <c:pt idx="115">
                  <c:v>42299</c:v>
                </c:pt>
                <c:pt idx="116">
                  <c:v>42300</c:v>
                </c:pt>
                <c:pt idx="117">
                  <c:v>42303</c:v>
                </c:pt>
                <c:pt idx="118">
                  <c:v>42304</c:v>
                </c:pt>
                <c:pt idx="119">
                  <c:v>42305</c:v>
                </c:pt>
                <c:pt idx="120">
                  <c:v>42306</c:v>
                </c:pt>
                <c:pt idx="121">
                  <c:v>42307</c:v>
                </c:pt>
                <c:pt idx="122">
                  <c:v>42310</c:v>
                </c:pt>
                <c:pt idx="123">
                  <c:v>42311</c:v>
                </c:pt>
                <c:pt idx="124">
                  <c:v>42312</c:v>
                </c:pt>
                <c:pt idx="125">
                  <c:v>42313</c:v>
                </c:pt>
                <c:pt idx="126">
                  <c:v>42314</c:v>
                </c:pt>
                <c:pt idx="127">
                  <c:v>42317</c:v>
                </c:pt>
                <c:pt idx="128">
                  <c:v>42318</c:v>
                </c:pt>
                <c:pt idx="129">
                  <c:v>42319</c:v>
                </c:pt>
                <c:pt idx="130">
                  <c:v>42320</c:v>
                </c:pt>
                <c:pt idx="131">
                  <c:v>42321</c:v>
                </c:pt>
                <c:pt idx="132">
                  <c:v>42324</c:v>
                </c:pt>
                <c:pt idx="133">
                  <c:v>42325</c:v>
                </c:pt>
                <c:pt idx="134">
                  <c:v>42326</c:v>
                </c:pt>
                <c:pt idx="135">
                  <c:v>42327</c:v>
                </c:pt>
                <c:pt idx="136">
                  <c:v>42328</c:v>
                </c:pt>
                <c:pt idx="137">
                  <c:v>42331</c:v>
                </c:pt>
                <c:pt idx="138">
                  <c:v>42332</c:v>
                </c:pt>
                <c:pt idx="139">
                  <c:v>42333</c:v>
                </c:pt>
                <c:pt idx="140">
                  <c:v>42334</c:v>
                </c:pt>
                <c:pt idx="141">
                  <c:v>42335</c:v>
                </c:pt>
                <c:pt idx="142">
                  <c:v>42338</c:v>
                </c:pt>
                <c:pt idx="143">
                  <c:v>42339</c:v>
                </c:pt>
                <c:pt idx="144">
                  <c:v>42340</c:v>
                </c:pt>
                <c:pt idx="145">
                  <c:v>42341</c:v>
                </c:pt>
                <c:pt idx="146">
                  <c:v>42342</c:v>
                </c:pt>
                <c:pt idx="147">
                  <c:v>42345</c:v>
                </c:pt>
                <c:pt idx="148">
                  <c:v>42346</c:v>
                </c:pt>
                <c:pt idx="149">
                  <c:v>42347</c:v>
                </c:pt>
                <c:pt idx="150">
                  <c:v>42348</c:v>
                </c:pt>
                <c:pt idx="151">
                  <c:v>42349</c:v>
                </c:pt>
                <c:pt idx="152">
                  <c:v>42352</c:v>
                </c:pt>
                <c:pt idx="153">
                  <c:v>42353</c:v>
                </c:pt>
                <c:pt idx="154">
                  <c:v>42354</c:v>
                </c:pt>
                <c:pt idx="155">
                  <c:v>42355</c:v>
                </c:pt>
                <c:pt idx="156">
                  <c:v>42356</c:v>
                </c:pt>
                <c:pt idx="157">
                  <c:v>42359</c:v>
                </c:pt>
                <c:pt idx="158">
                  <c:v>42360</c:v>
                </c:pt>
                <c:pt idx="159">
                  <c:v>42361</c:v>
                </c:pt>
                <c:pt idx="160">
                  <c:v>42362</c:v>
                </c:pt>
                <c:pt idx="161">
                  <c:v>42366</c:v>
                </c:pt>
                <c:pt idx="162">
                  <c:v>42367</c:v>
                </c:pt>
                <c:pt idx="163">
                  <c:v>42368</c:v>
                </c:pt>
                <c:pt idx="164">
                  <c:v>42369</c:v>
                </c:pt>
                <c:pt idx="165">
                  <c:v>42373</c:v>
                </c:pt>
                <c:pt idx="166">
                  <c:v>42374</c:v>
                </c:pt>
                <c:pt idx="167">
                  <c:v>42375</c:v>
                </c:pt>
                <c:pt idx="168">
                  <c:v>42376</c:v>
                </c:pt>
                <c:pt idx="169">
                  <c:v>42377</c:v>
                </c:pt>
                <c:pt idx="170">
                  <c:v>42380</c:v>
                </c:pt>
                <c:pt idx="171">
                  <c:v>42381</c:v>
                </c:pt>
                <c:pt idx="172">
                  <c:v>42382</c:v>
                </c:pt>
                <c:pt idx="173">
                  <c:v>42383</c:v>
                </c:pt>
                <c:pt idx="174">
                  <c:v>42384</c:v>
                </c:pt>
                <c:pt idx="175">
                  <c:v>42387</c:v>
                </c:pt>
                <c:pt idx="176">
                  <c:v>42388</c:v>
                </c:pt>
                <c:pt idx="177">
                  <c:v>42389</c:v>
                </c:pt>
                <c:pt idx="178">
                  <c:v>42390</c:v>
                </c:pt>
                <c:pt idx="179">
                  <c:v>42391</c:v>
                </c:pt>
                <c:pt idx="180">
                  <c:v>42394</c:v>
                </c:pt>
                <c:pt idx="181">
                  <c:v>42395</c:v>
                </c:pt>
                <c:pt idx="182">
                  <c:v>42396</c:v>
                </c:pt>
                <c:pt idx="183">
                  <c:v>42397</c:v>
                </c:pt>
                <c:pt idx="184">
                  <c:v>42398</c:v>
                </c:pt>
                <c:pt idx="185">
                  <c:v>42401</c:v>
                </c:pt>
                <c:pt idx="186">
                  <c:v>42402</c:v>
                </c:pt>
                <c:pt idx="187">
                  <c:v>42403</c:v>
                </c:pt>
                <c:pt idx="188">
                  <c:v>42404</c:v>
                </c:pt>
                <c:pt idx="189">
                  <c:v>42405</c:v>
                </c:pt>
                <c:pt idx="190">
                  <c:v>42408</c:v>
                </c:pt>
                <c:pt idx="191">
                  <c:v>42409</c:v>
                </c:pt>
                <c:pt idx="192">
                  <c:v>42410</c:v>
                </c:pt>
                <c:pt idx="193">
                  <c:v>42411</c:v>
                </c:pt>
                <c:pt idx="194">
                  <c:v>42412</c:v>
                </c:pt>
                <c:pt idx="195">
                  <c:v>42415</c:v>
                </c:pt>
                <c:pt idx="196">
                  <c:v>42416</c:v>
                </c:pt>
                <c:pt idx="197">
                  <c:v>42417</c:v>
                </c:pt>
                <c:pt idx="198">
                  <c:v>42418</c:v>
                </c:pt>
                <c:pt idx="199">
                  <c:v>42419</c:v>
                </c:pt>
                <c:pt idx="200">
                  <c:v>42422</c:v>
                </c:pt>
                <c:pt idx="201">
                  <c:v>42423</c:v>
                </c:pt>
                <c:pt idx="202">
                  <c:v>42424</c:v>
                </c:pt>
                <c:pt idx="203">
                  <c:v>42425</c:v>
                </c:pt>
                <c:pt idx="204">
                  <c:v>42426</c:v>
                </c:pt>
                <c:pt idx="205">
                  <c:v>42429</c:v>
                </c:pt>
                <c:pt idx="206">
                  <c:v>42430</c:v>
                </c:pt>
                <c:pt idx="207">
                  <c:v>42431</c:v>
                </c:pt>
                <c:pt idx="208">
                  <c:v>42432</c:v>
                </c:pt>
                <c:pt idx="209">
                  <c:v>42433</c:v>
                </c:pt>
                <c:pt idx="210">
                  <c:v>42436</c:v>
                </c:pt>
                <c:pt idx="211">
                  <c:v>42437</c:v>
                </c:pt>
                <c:pt idx="212">
                  <c:v>42438</c:v>
                </c:pt>
                <c:pt idx="213">
                  <c:v>42439</c:v>
                </c:pt>
                <c:pt idx="214">
                  <c:v>42440</c:v>
                </c:pt>
                <c:pt idx="215">
                  <c:v>42443</c:v>
                </c:pt>
                <c:pt idx="216">
                  <c:v>42444</c:v>
                </c:pt>
                <c:pt idx="217">
                  <c:v>42445</c:v>
                </c:pt>
                <c:pt idx="218">
                  <c:v>42446</c:v>
                </c:pt>
                <c:pt idx="219">
                  <c:v>42447</c:v>
                </c:pt>
                <c:pt idx="220">
                  <c:v>42450</c:v>
                </c:pt>
                <c:pt idx="221">
                  <c:v>42451</c:v>
                </c:pt>
                <c:pt idx="222">
                  <c:v>42452</c:v>
                </c:pt>
                <c:pt idx="223">
                  <c:v>42453</c:v>
                </c:pt>
                <c:pt idx="224">
                  <c:v>42458</c:v>
                </c:pt>
                <c:pt idx="225">
                  <c:v>42459</c:v>
                </c:pt>
                <c:pt idx="226">
                  <c:v>42460</c:v>
                </c:pt>
                <c:pt idx="227">
                  <c:v>42461</c:v>
                </c:pt>
                <c:pt idx="228">
                  <c:v>42464</c:v>
                </c:pt>
                <c:pt idx="229">
                  <c:v>42465</c:v>
                </c:pt>
                <c:pt idx="230">
                  <c:v>42466</c:v>
                </c:pt>
                <c:pt idx="231">
                  <c:v>42467</c:v>
                </c:pt>
                <c:pt idx="232">
                  <c:v>42468</c:v>
                </c:pt>
                <c:pt idx="233">
                  <c:v>42471</c:v>
                </c:pt>
                <c:pt idx="234">
                  <c:v>42472</c:v>
                </c:pt>
                <c:pt idx="235">
                  <c:v>42473</c:v>
                </c:pt>
                <c:pt idx="236">
                  <c:v>42474</c:v>
                </c:pt>
                <c:pt idx="237">
                  <c:v>42475</c:v>
                </c:pt>
                <c:pt idx="238">
                  <c:v>42478</c:v>
                </c:pt>
                <c:pt idx="239">
                  <c:v>42479</c:v>
                </c:pt>
                <c:pt idx="240">
                  <c:v>42480</c:v>
                </c:pt>
                <c:pt idx="241">
                  <c:v>42481</c:v>
                </c:pt>
                <c:pt idx="242">
                  <c:v>42482</c:v>
                </c:pt>
                <c:pt idx="243">
                  <c:v>42485</c:v>
                </c:pt>
                <c:pt idx="244">
                  <c:v>42486</c:v>
                </c:pt>
                <c:pt idx="245">
                  <c:v>42487</c:v>
                </c:pt>
                <c:pt idx="246">
                  <c:v>42488</c:v>
                </c:pt>
                <c:pt idx="247">
                  <c:v>42489</c:v>
                </c:pt>
                <c:pt idx="248">
                  <c:v>42492</c:v>
                </c:pt>
                <c:pt idx="249">
                  <c:v>42493</c:v>
                </c:pt>
                <c:pt idx="250">
                  <c:v>42494</c:v>
                </c:pt>
                <c:pt idx="251">
                  <c:v>42495</c:v>
                </c:pt>
                <c:pt idx="252">
                  <c:v>42496</c:v>
                </c:pt>
                <c:pt idx="253">
                  <c:v>42499</c:v>
                </c:pt>
                <c:pt idx="254">
                  <c:v>42500</c:v>
                </c:pt>
                <c:pt idx="255">
                  <c:v>42501</c:v>
                </c:pt>
                <c:pt idx="256">
                  <c:v>42502</c:v>
                </c:pt>
                <c:pt idx="257">
                  <c:v>42503</c:v>
                </c:pt>
                <c:pt idx="258">
                  <c:v>42506</c:v>
                </c:pt>
                <c:pt idx="259">
                  <c:v>42507</c:v>
                </c:pt>
                <c:pt idx="260">
                  <c:v>42508</c:v>
                </c:pt>
                <c:pt idx="261">
                  <c:v>42509</c:v>
                </c:pt>
                <c:pt idx="262">
                  <c:v>42510</c:v>
                </c:pt>
                <c:pt idx="263">
                  <c:v>42513</c:v>
                </c:pt>
                <c:pt idx="264">
                  <c:v>42514</c:v>
                </c:pt>
                <c:pt idx="265">
                  <c:v>42515</c:v>
                </c:pt>
                <c:pt idx="266">
                  <c:v>42516</c:v>
                </c:pt>
                <c:pt idx="267">
                  <c:v>42517</c:v>
                </c:pt>
                <c:pt idx="268">
                  <c:v>42520</c:v>
                </c:pt>
                <c:pt idx="269">
                  <c:v>42521</c:v>
                </c:pt>
                <c:pt idx="270">
                  <c:v>42522</c:v>
                </c:pt>
                <c:pt idx="271">
                  <c:v>42523</c:v>
                </c:pt>
                <c:pt idx="272">
                  <c:v>42524</c:v>
                </c:pt>
                <c:pt idx="273">
                  <c:v>42527</c:v>
                </c:pt>
                <c:pt idx="274">
                  <c:v>42528</c:v>
                </c:pt>
                <c:pt idx="275">
                  <c:v>42529</c:v>
                </c:pt>
                <c:pt idx="276">
                  <c:v>42530</c:v>
                </c:pt>
                <c:pt idx="277">
                  <c:v>42531</c:v>
                </c:pt>
                <c:pt idx="278">
                  <c:v>42534</c:v>
                </c:pt>
                <c:pt idx="279">
                  <c:v>42535</c:v>
                </c:pt>
                <c:pt idx="280">
                  <c:v>42536</c:v>
                </c:pt>
                <c:pt idx="281">
                  <c:v>42537</c:v>
                </c:pt>
                <c:pt idx="282">
                  <c:v>42538</c:v>
                </c:pt>
                <c:pt idx="283">
                  <c:v>42541</c:v>
                </c:pt>
                <c:pt idx="284">
                  <c:v>42542</c:v>
                </c:pt>
                <c:pt idx="285">
                  <c:v>42543</c:v>
                </c:pt>
                <c:pt idx="286">
                  <c:v>42544</c:v>
                </c:pt>
                <c:pt idx="287">
                  <c:v>42545</c:v>
                </c:pt>
                <c:pt idx="288">
                  <c:v>42548</c:v>
                </c:pt>
                <c:pt idx="289">
                  <c:v>42549</c:v>
                </c:pt>
                <c:pt idx="290">
                  <c:v>42550</c:v>
                </c:pt>
                <c:pt idx="291">
                  <c:v>42551</c:v>
                </c:pt>
                <c:pt idx="292">
                  <c:v>42552</c:v>
                </c:pt>
                <c:pt idx="293">
                  <c:v>42555</c:v>
                </c:pt>
                <c:pt idx="294">
                  <c:v>42556</c:v>
                </c:pt>
                <c:pt idx="295">
                  <c:v>42557</c:v>
                </c:pt>
                <c:pt idx="296">
                  <c:v>42558</c:v>
                </c:pt>
                <c:pt idx="297">
                  <c:v>42559</c:v>
                </c:pt>
                <c:pt idx="298">
                  <c:v>42562</c:v>
                </c:pt>
                <c:pt idx="299">
                  <c:v>42563</c:v>
                </c:pt>
                <c:pt idx="300">
                  <c:v>42564</c:v>
                </c:pt>
                <c:pt idx="301">
                  <c:v>42565</c:v>
                </c:pt>
                <c:pt idx="302">
                  <c:v>42566</c:v>
                </c:pt>
                <c:pt idx="303">
                  <c:v>42569</c:v>
                </c:pt>
                <c:pt idx="304">
                  <c:v>42570</c:v>
                </c:pt>
                <c:pt idx="305">
                  <c:v>42571</c:v>
                </c:pt>
                <c:pt idx="306">
                  <c:v>42572</c:v>
                </c:pt>
                <c:pt idx="307">
                  <c:v>42573</c:v>
                </c:pt>
                <c:pt idx="308">
                  <c:v>42576</c:v>
                </c:pt>
                <c:pt idx="309">
                  <c:v>42577</c:v>
                </c:pt>
                <c:pt idx="310">
                  <c:v>42578</c:v>
                </c:pt>
                <c:pt idx="311">
                  <c:v>42579</c:v>
                </c:pt>
                <c:pt idx="312">
                  <c:v>42580</c:v>
                </c:pt>
                <c:pt idx="313">
                  <c:v>42583</c:v>
                </c:pt>
                <c:pt idx="314">
                  <c:v>42584</c:v>
                </c:pt>
                <c:pt idx="315">
                  <c:v>42585</c:v>
                </c:pt>
                <c:pt idx="316">
                  <c:v>42586</c:v>
                </c:pt>
                <c:pt idx="317">
                  <c:v>42587</c:v>
                </c:pt>
                <c:pt idx="318">
                  <c:v>42590</c:v>
                </c:pt>
                <c:pt idx="319">
                  <c:v>42591</c:v>
                </c:pt>
                <c:pt idx="320">
                  <c:v>42592</c:v>
                </c:pt>
                <c:pt idx="321">
                  <c:v>42593</c:v>
                </c:pt>
                <c:pt idx="322">
                  <c:v>42594</c:v>
                </c:pt>
                <c:pt idx="323">
                  <c:v>42597</c:v>
                </c:pt>
                <c:pt idx="324">
                  <c:v>42598</c:v>
                </c:pt>
                <c:pt idx="325">
                  <c:v>42599</c:v>
                </c:pt>
                <c:pt idx="326">
                  <c:v>42600</c:v>
                </c:pt>
                <c:pt idx="327">
                  <c:v>42601</c:v>
                </c:pt>
                <c:pt idx="328">
                  <c:v>42604</c:v>
                </c:pt>
                <c:pt idx="329">
                  <c:v>42605</c:v>
                </c:pt>
                <c:pt idx="330">
                  <c:v>42606</c:v>
                </c:pt>
                <c:pt idx="331">
                  <c:v>42607</c:v>
                </c:pt>
                <c:pt idx="332">
                  <c:v>42608</c:v>
                </c:pt>
                <c:pt idx="333">
                  <c:v>42611</c:v>
                </c:pt>
                <c:pt idx="334">
                  <c:v>42612</c:v>
                </c:pt>
                <c:pt idx="335">
                  <c:v>42613</c:v>
                </c:pt>
                <c:pt idx="336">
                  <c:v>42614</c:v>
                </c:pt>
                <c:pt idx="337">
                  <c:v>42615</c:v>
                </c:pt>
                <c:pt idx="338">
                  <c:v>42618</c:v>
                </c:pt>
                <c:pt idx="339">
                  <c:v>42619</c:v>
                </c:pt>
                <c:pt idx="340">
                  <c:v>42620</c:v>
                </c:pt>
                <c:pt idx="341">
                  <c:v>42621</c:v>
                </c:pt>
                <c:pt idx="342">
                  <c:v>42622</c:v>
                </c:pt>
                <c:pt idx="343">
                  <c:v>42625</c:v>
                </c:pt>
                <c:pt idx="344">
                  <c:v>42626</c:v>
                </c:pt>
                <c:pt idx="345">
                  <c:v>42627</c:v>
                </c:pt>
                <c:pt idx="346">
                  <c:v>42628</c:v>
                </c:pt>
                <c:pt idx="347">
                  <c:v>42629</c:v>
                </c:pt>
                <c:pt idx="348">
                  <c:v>42632</c:v>
                </c:pt>
                <c:pt idx="349">
                  <c:v>42633</c:v>
                </c:pt>
                <c:pt idx="350">
                  <c:v>42634</c:v>
                </c:pt>
                <c:pt idx="351">
                  <c:v>42635</c:v>
                </c:pt>
                <c:pt idx="352">
                  <c:v>42636</c:v>
                </c:pt>
                <c:pt idx="353">
                  <c:v>42639</c:v>
                </c:pt>
                <c:pt idx="354">
                  <c:v>42640</c:v>
                </c:pt>
                <c:pt idx="355">
                  <c:v>42641</c:v>
                </c:pt>
                <c:pt idx="356">
                  <c:v>42642</c:v>
                </c:pt>
                <c:pt idx="357">
                  <c:v>42643</c:v>
                </c:pt>
                <c:pt idx="358">
                  <c:v>42646</c:v>
                </c:pt>
                <c:pt idx="359">
                  <c:v>42647</c:v>
                </c:pt>
                <c:pt idx="360">
                  <c:v>42648</c:v>
                </c:pt>
                <c:pt idx="361">
                  <c:v>42649</c:v>
                </c:pt>
                <c:pt idx="362">
                  <c:v>42650</c:v>
                </c:pt>
                <c:pt idx="363">
                  <c:v>42653</c:v>
                </c:pt>
                <c:pt idx="364">
                  <c:v>42654</c:v>
                </c:pt>
                <c:pt idx="365">
                  <c:v>42655</c:v>
                </c:pt>
                <c:pt idx="366">
                  <c:v>42656</c:v>
                </c:pt>
                <c:pt idx="367">
                  <c:v>42657</c:v>
                </c:pt>
                <c:pt idx="368">
                  <c:v>42660</c:v>
                </c:pt>
                <c:pt idx="369">
                  <c:v>42661</c:v>
                </c:pt>
                <c:pt idx="370">
                  <c:v>42662</c:v>
                </c:pt>
                <c:pt idx="371">
                  <c:v>42663</c:v>
                </c:pt>
                <c:pt idx="372">
                  <c:v>42664</c:v>
                </c:pt>
                <c:pt idx="373">
                  <c:v>42667</c:v>
                </c:pt>
                <c:pt idx="374">
                  <c:v>42668</c:v>
                </c:pt>
                <c:pt idx="375">
                  <c:v>42669</c:v>
                </c:pt>
                <c:pt idx="376">
                  <c:v>42670</c:v>
                </c:pt>
                <c:pt idx="377">
                  <c:v>42671</c:v>
                </c:pt>
                <c:pt idx="378">
                  <c:v>42674</c:v>
                </c:pt>
                <c:pt idx="379">
                  <c:v>42675</c:v>
                </c:pt>
                <c:pt idx="380">
                  <c:v>42676</c:v>
                </c:pt>
                <c:pt idx="381">
                  <c:v>42677</c:v>
                </c:pt>
                <c:pt idx="382">
                  <c:v>42678</c:v>
                </c:pt>
                <c:pt idx="383">
                  <c:v>42681</c:v>
                </c:pt>
                <c:pt idx="384">
                  <c:v>42682</c:v>
                </c:pt>
                <c:pt idx="385">
                  <c:v>42683</c:v>
                </c:pt>
                <c:pt idx="386">
                  <c:v>42684</c:v>
                </c:pt>
                <c:pt idx="387">
                  <c:v>42685</c:v>
                </c:pt>
                <c:pt idx="388">
                  <c:v>42688</c:v>
                </c:pt>
                <c:pt idx="389">
                  <c:v>42689</c:v>
                </c:pt>
                <c:pt idx="390">
                  <c:v>42690</c:v>
                </c:pt>
                <c:pt idx="391">
                  <c:v>42691</c:v>
                </c:pt>
                <c:pt idx="392">
                  <c:v>42692</c:v>
                </c:pt>
                <c:pt idx="393">
                  <c:v>42695</c:v>
                </c:pt>
                <c:pt idx="394">
                  <c:v>42696</c:v>
                </c:pt>
                <c:pt idx="395">
                  <c:v>42697</c:v>
                </c:pt>
                <c:pt idx="396">
                  <c:v>42698</c:v>
                </c:pt>
                <c:pt idx="397">
                  <c:v>42699</c:v>
                </c:pt>
                <c:pt idx="398">
                  <c:v>42702</c:v>
                </c:pt>
                <c:pt idx="399">
                  <c:v>42703</c:v>
                </c:pt>
                <c:pt idx="400">
                  <c:v>42704</c:v>
                </c:pt>
                <c:pt idx="401">
                  <c:v>42705</c:v>
                </c:pt>
                <c:pt idx="402">
                  <c:v>42706</c:v>
                </c:pt>
                <c:pt idx="403">
                  <c:v>42709</c:v>
                </c:pt>
                <c:pt idx="404">
                  <c:v>42710</c:v>
                </c:pt>
                <c:pt idx="405">
                  <c:v>42711</c:v>
                </c:pt>
                <c:pt idx="406">
                  <c:v>42712</c:v>
                </c:pt>
                <c:pt idx="407">
                  <c:v>42713</c:v>
                </c:pt>
                <c:pt idx="408">
                  <c:v>42716</c:v>
                </c:pt>
                <c:pt idx="409">
                  <c:v>42717</c:v>
                </c:pt>
                <c:pt idx="410">
                  <c:v>42718</c:v>
                </c:pt>
                <c:pt idx="411">
                  <c:v>42719</c:v>
                </c:pt>
                <c:pt idx="412">
                  <c:v>42720</c:v>
                </c:pt>
                <c:pt idx="413">
                  <c:v>42723</c:v>
                </c:pt>
                <c:pt idx="414">
                  <c:v>42724</c:v>
                </c:pt>
                <c:pt idx="415">
                  <c:v>42725</c:v>
                </c:pt>
                <c:pt idx="416">
                  <c:v>42726</c:v>
                </c:pt>
                <c:pt idx="417">
                  <c:v>42727</c:v>
                </c:pt>
                <c:pt idx="418">
                  <c:v>42731</c:v>
                </c:pt>
                <c:pt idx="419">
                  <c:v>42732</c:v>
                </c:pt>
                <c:pt idx="420">
                  <c:v>42733</c:v>
                </c:pt>
                <c:pt idx="421">
                  <c:v>42734</c:v>
                </c:pt>
                <c:pt idx="422">
                  <c:v>42737</c:v>
                </c:pt>
                <c:pt idx="423">
                  <c:v>42738</c:v>
                </c:pt>
                <c:pt idx="424">
                  <c:v>42739</c:v>
                </c:pt>
                <c:pt idx="425">
                  <c:v>42740</c:v>
                </c:pt>
                <c:pt idx="426">
                  <c:v>42741</c:v>
                </c:pt>
                <c:pt idx="427">
                  <c:v>42744</c:v>
                </c:pt>
                <c:pt idx="428">
                  <c:v>42745</c:v>
                </c:pt>
                <c:pt idx="429">
                  <c:v>42746</c:v>
                </c:pt>
                <c:pt idx="430">
                  <c:v>42747</c:v>
                </c:pt>
                <c:pt idx="431">
                  <c:v>42748</c:v>
                </c:pt>
                <c:pt idx="432">
                  <c:v>42751</c:v>
                </c:pt>
                <c:pt idx="433">
                  <c:v>42752</c:v>
                </c:pt>
                <c:pt idx="434">
                  <c:v>42753</c:v>
                </c:pt>
                <c:pt idx="435">
                  <c:v>42754</c:v>
                </c:pt>
                <c:pt idx="436">
                  <c:v>42755</c:v>
                </c:pt>
                <c:pt idx="437">
                  <c:v>42758</c:v>
                </c:pt>
                <c:pt idx="438">
                  <c:v>42759</c:v>
                </c:pt>
                <c:pt idx="439">
                  <c:v>42760</c:v>
                </c:pt>
                <c:pt idx="440">
                  <c:v>42761</c:v>
                </c:pt>
                <c:pt idx="441">
                  <c:v>42762</c:v>
                </c:pt>
                <c:pt idx="442">
                  <c:v>42765</c:v>
                </c:pt>
                <c:pt idx="443">
                  <c:v>42766</c:v>
                </c:pt>
                <c:pt idx="444">
                  <c:v>42767</c:v>
                </c:pt>
                <c:pt idx="445">
                  <c:v>42768</c:v>
                </c:pt>
                <c:pt idx="446">
                  <c:v>42769</c:v>
                </c:pt>
                <c:pt idx="447">
                  <c:v>42772</c:v>
                </c:pt>
                <c:pt idx="448">
                  <c:v>42773</c:v>
                </c:pt>
                <c:pt idx="449">
                  <c:v>42774</c:v>
                </c:pt>
                <c:pt idx="450">
                  <c:v>42775</c:v>
                </c:pt>
                <c:pt idx="451">
                  <c:v>42776</c:v>
                </c:pt>
                <c:pt idx="452">
                  <c:v>42779</c:v>
                </c:pt>
                <c:pt idx="453">
                  <c:v>42780</c:v>
                </c:pt>
                <c:pt idx="454">
                  <c:v>42781</c:v>
                </c:pt>
                <c:pt idx="455">
                  <c:v>42782</c:v>
                </c:pt>
                <c:pt idx="456">
                  <c:v>42783</c:v>
                </c:pt>
                <c:pt idx="457">
                  <c:v>42786</c:v>
                </c:pt>
                <c:pt idx="458">
                  <c:v>42787</c:v>
                </c:pt>
                <c:pt idx="459">
                  <c:v>42788</c:v>
                </c:pt>
                <c:pt idx="460">
                  <c:v>42789</c:v>
                </c:pt>
                <c:pt idx="461">
                  <c:v>42790</c:v>
                </c:pt>
                <c:pt idx="462">
                  <c:v>42793</c:v>
                </c:pt>
                <c:pt idx="463">
                  <c:v>42794</c:v>
                </c:pt>
                <c:pt idx="464">
                  <c:v>42795</c:v>
                </c:pt>
                <c:pt idx="465">
                  <c:v>42796</c:v>
                </c:pt>
                <c:pt idx="466">
                  <c:v>42797</c:v>
                </c:pt>
                <c:pt idx="467">
                  <c:v>42800</c:v>
                </c:pt>
                <c:pt idx="468">
                  <c:v>42801</c:v>
                </c:pt>
                <c:pt idx="469">
                  <c:v>42802</c:v>
                </c:pt>
                <c:pt idx="470">
                  <c:v>42803</c:v>
                </c:pt>
                <c:pt idx="471">
                  <c:v>42804</c:v>
                </c:pt>
                <c:pt idx="472">
                  <c:v>42807</c:v>
                </c:pt>
                <c:pt idx="473">
                  <c:v>42808</c:v>
                </c:pt>
                <c:pt idx="474">
                  <c:v>42809</c:v>
                </c:pt>
                <c:pt idx="475">
                  <c:v>42810</c:v>
                </c:pt>
                <c:pt idx="476">
                  <c:v>42811</c:v>
                </c:pt>
                <c:pt idx="477">
                  <c:v>42814</c:v>
                </c:pt>
                <c:pt idx="478">
                  <c:v>42815</c:v>
                </c:pt>
                <c:pt idx="479">
                  <c:v>42816</c:v>
                </c:pt>
                <c:pt idx="480">
                  <c:v>42817</c:v>
                </c:pt>
                <c:pt idx="481">
                  <c:v>42818</c:v>
                </c:pt>
                <c:pt idx="482">
                  <c:v>42821</c:v>
                </c:pt>
                <c:pt idx="483">
                  <c:v>42822</c:v>
                </c:pt>
                <c:pt idx="484">
                  <c:v>42823</c:v>
                </c:pt>
                <c:pt idx="485">
                  <c:v>42824</c:v>
                </c:pt>
                <c:pt idx="486">
                  <c:v>42825</c:v>
                </c:pt>
                <c:pt idx="487">
                  <c:v>42828</c:v>
                </c:pt>
                <c:pt idx="488">
                  <c:v>42829</c:v>
                </c:pt>
                <c:pt idx="489">
                  <c:v>42830</c:v>
                </c:pt>
                <c:pt idx="490">
                  <c:v>42831</c:v>
                </c:pt>
                <c:pt idx="491">
                  <c:v>42832</c:v>
                </c:pt>
                <c:pt idx="492">
                  <c:v>42835</c:v>
                </c:pt>
                <c:pt idx="493">
                  <c:v>42836</c:v>
                </c:pt>
                <c:pt idx="494">
                  <c:v>42837</c:v>
                </c:pt>
                <c:pt idx="495">
                  <c:v>42838</c:v>
                </c:pt>
                <c:pt idx="496">
                  <c:v>42843</c:v>
                </c:pt>
                <c:pt idx="497">
                  <c:v>42844</c:v>
                </c:pt>
                <c:pt idx="498">
                  <c:v>42845</c:v>
                </c:pt>
                <c:pt idx="499">
                  <c:v>42846</c:v>
                </c:pt>
                <c:pt idx="500">
                  <c:v>42849</c:v>
                </c:pt>
                <c:pt idx="501">
                  <c:v>42850</c:v>
                </c:pt>
                <c:pt idx="502">
                  <c:v>42851</c:v>
                </c:pt>
                <c:pt idx="503">
                  <c:v>42852</c:v>
                </c:pt>
                <c:pt idx="504">
                  <c:v>42853</c:v>
                </c:pt>
                <c:pt idx="505">
                  <c:v>42857</c:v>
                </c:pt>
                <c:pt idx="506">
                  <c:v>42858</c:v>
                </c:pt>
                <c:pt idx="507">
                  <c:v>42859</c:v>
                </c:pt>
                <c:pt idx="508">
                  <c:v>42860</c:v>
                </c:pt>
                <c:pt idx="509">
                  <c:v>42863</c:v>
                </c:pt>
                <c:pt idx="510">
                  <c:v>42864</c:v>
                </c:pt>
                <c:pt idx="511">
                  <c:v>42871</c:v>
                </c:pt>
                <c:pt idx="512">
                  <c:v>42878</c:v>
                </c:pt>
                <c:pt idx="513">
                  <c:v>42885</c:v>
                </c:pt>
                <c:pt idx="514">
                  <c:v>42892</c:v>
                </c:pt>
                <c:pt idx="515">
                  <c:v>42899</c:v>
                </c:pt>
                <c:pt idx="516">
                  <c:v>42906</c:v>
                </c:pt>
                <c:pt idx="517">
                  <c:v>42913</c:v>
                </c:pt>
                <c:pt idx="518">
                  <c:v>42920</c:v>
                </c:pt>
                <c:pt idx="519">
                  <c:v>42927</c:v>
                </c:pt>
                <c:pt idx="520">
                  <c:v>42934</c:v>
                </c:pt>
                <c:pt idx="521">
                  <c:v>42941</c:v>
                </c:pt>
                <c:pt idx="522">
                  <c:v>42948</c:v>
                </c:pt>
                <c:pt idx="523">
                  <c:v>42955</c:v>
                </c:pt>
                <c:pt idx="524">
                  <c:v>42962</c:v>
                </c:pt>
                <c:pt idx="525">
                  <c:v>42969</c:v>
                </c:pt>
                <c:pt idx="526">
                  <c:v>42976</c:v>
                </c:pt>
                <c:pt idx="527">
                  <c:v>42983</c:v>
                </c:pt>
                <c:pt idx="528">
                  <c:v>42990</c:v>
                </c:pt>
                <c:pt idx="529">
                  <c:v>42997</c:v>
                </c:pt>
                <c:pt idx="530">
                  <c:v>43004</c:v>
                </c:pt>
                <c:pt idx="531">
                  <c:v>43011</c:v>
                </c:pt>
                <c:pt idx="532">
                  <c:v>43018</c:v>
                </c:pt>
                <c:pt idx="533">
                  <c:v>43025</c:v>
                </c:pt>
                <c:pt idx="534">
                  <c:v>43032</c:v>
                </c:pt>
                <c:pt idx="535">
                  <c:v>43039</c:v>
                </c:pt>
                <c:pt idx="536">
                  <c:v>43046</c:v>
                </c:pt>
                <c:pt idx="537">
                  <c:v>43053</c:v>
                </c:pt>
                <c:pt idx="538">
                  <c:v>43060</c:v>
                </c:pt>
                <c:pt idx="539">
                  <c:v>43067</c:v>
                </c:pt>
                <c:pt idx="540">
                  <c:v>43074</c:v>
                </c:pt>
                <c:pt idx="541">
                  <c:v>43081</c:v>
                </c:pt>
                <c:pt idx="542">
                  <c:v>43088</c:v>
                </c:pt>
                <c:pt idx="543">
                  <c:v>43096</c:v>
                </c:pt>
                <c:pt idx="544">
                  <c:v>43103</c:v>
                </c:pt>
                <c:pt idx="545">
                  <c:v>43110</c:v>
                </c:pt>
                <c:pt idx="546">
                  <c:v>43117</c:v>
                </c:pt>
                <c:pt idx="547">
                  <c:v>43124</c:v>
                </c:pt>
                <c:pt idx="548">
                  <c:v>43131</c:v>
                </c:pt>
                <c:pt idx="549">
                  <c:v>43138</c:v>
                </c:pt>
                <c:pt idx="550">
                  <c:v>43145</c:v>
                </c:pt>
                <c:pt idx="551">
                  <c:v>43152</c:v>
                </c:pt>
                <c:pt idx="552">
                  <c:v>43159</c:v>
                </c:pt>
                <c:pt idx="553">
                  <c:v>43166</c:v>
                </c:pt>
                <c:pt idx="554">
                  <c:v>43173</c:v>
                </c:pt>
                <c:pt idx="555">
                  <c:v>43180</c:v>
                </c:pt>
                <c:pt idx="556">
                  <c:v>43187</c:v>
                </c:pt>
                <c:pt idx="557">
                  <c:v>43194</c:v>
                </c:pt>
                <c:pt idx="558">
                  <c:v>43201</c:v>
                </c:pt>
                <c:pt idx="559">
                  <c:v>43208</c:v>
                </c:pt>
                <c:pt idx="560">
                  <c:v>43215</c:v>
                </c:pt>
                <c:pt idx="561">
                  <c:v>43222</c:v>
                </c:pt>
                <c:pt idx="562">
                  <c:v>43229</c:v>
                </c:pt>
                <c:pt idx="563">
                  <c:v>43236</c:v>
                </c:pt>
                <c:pt idx="564">
                  <c:v>43243</c:v>
                </c:pt>
                <c:pt idx="565">
                  <c:v>43250</c:v>
                </c:pt>
                <c:pt idx="566">
                  <c:v>43257</c:v>
                </c:pt>
                <c:pt idx="567">
                  <c:v>43264</c:v>
                </c:pt>
                <c:pt idx="568">
                  <c:v>43271</c:v>
                </c:pt>
                <c:pt idx="569">
                  <c:v>43278</c:v>
                </c:pt>
                <c:pt idx="570">
                  <c:v>43285</c:v>
                </c:pt>
                <c:pt idx="571">
                  <c:v>43292</c:v>
                </c:pt>
                <c:pt idx="572">
                  <c:v>43299</c:v>
                </c:pt>
                <c:pt idx="573">
                  <c:v>43306</c:v>
                </c:pt>
                <c:pt idx="574">
                  <c:v>43313</c:v>
                </c:pt>
                <c:pt idx="575">
                  <c:v>43320</c:v>
                </c:pt>
                <c:pt idx="576">
                  <c:v>43327</c:v>
                </c:pt>
                <c:pt idx="577">
                  <c:v>43334</c:v>
                </c:pt>
                <c:pt idx="578">
                  <c:v>43341</c:v>
                </c:pt>
                <c:pt idx="579">
                  <c:v>43348</c:v>
                </c:pt>
                <c:pt idx="580">
                  <c:v>43355</c:v>
                </c:pt>
                <c:pt idx="581">
                  <c:v>43362</c:v>
                </c:pt>
                <c:pt idx="582">
                  <c:v>43369</c:v>
                </c:pt>
                <c:pt idx="583">
                  <c:v>43376</c:v>
                </c:pt>
                <c:pt idx="584">
                  <c:v>43383</c:v>
                </c:pt>
                <c:pt idx="585">
                  <c:v>43390</c:v>
                </c:pt>
                <c:pt idx="586">
                  <c:v>43397</c:v>
                </c:pt>
                <c:pt idx="587">
                  <c:v>43404</c:v>
                </c:pt>
                <c:pt idx="588">
                  <c:v>43411</c:v>
                </c:pt>
                <c:pt idx="589">
                  <c:v>43418</c:v>
                </c:pt>
                <c:pt idx="590">
                  <c:v>43425</c:v>
                </c:pt>
                <c:pt idx="591">
                  <c:v>43432</c:v>
                </c:pt>
                <c:pt idx="592">
                  <c:v>43439</c:v>
                </c:pt>
                <c:pt idx="593">
                  <c:v>43446</c:v>
                </c:pt>
                <c:pt idx="594">
                  <c:v>43453</c:v>
                </c:pt>
                <c:pt idx="595">
                  <c:v>43461</c:v>
                </c:pt>
                <c:pt idx="596">
                  <c:v>43468</c:v>
                </c:pt>
                <c:pt idx="597">
                  <c:v>43475</c:v>
                </c:pt>
                <c:pt idx="598">
                  <c:v>43482</c:v>
                </c:pt>
                <c:pt idx="599">
                  <c:v>43489</c:v>
                </c:pt>
                <c:pt idx="600">
                  <c:v>43496</c:v>
                </c:pt>
                <c:pt idx="601">
                  <c:v>43503</c:v>
                </c:pt>
                <c:pt idx="602">
                  <c:v>43510</c:v>
                </c:pt>
                <c:pt idx="603">
                  <c:v>43517</c:v>
                </c:pt>
                <c:pt idx="604">
                  <c:v>43524</c:v>
                </c:pt>
                <c:pt idx="605">
                  <c:v>43531</c:v>
                </c:pt>
                <c:pt idx="606">
                  <c:v>43538</c:v>
                </c:pt>
                <c:pt idx="607">
                  <c:v>43545</c:v>
                </c:pt>
                <c:pt idx="608">
                  <c:v>43552</c:v>
                </c:pt>
                <c:pt idx="609">
                  <c:v>43559</c:v>
                </c:pt>
                <c:pt idx="610">
                  <c:v>43566</c:v>
                </c:pt>
                <c:pt idx="611">
                  <c:v>43573</c:v>
                </c:pt>
                <c:pt idx="612">
                  <c:v>43580</c:v>
                </c:pt>
                <c:pt idx="613">
                  <c:v>43587</c:v>
                </c:pt>
                <c:pt idx="614">
                  <c:v>43594</c:v>
                </c:pt>
                <c:pt idx="615">
                  <c:v>43601</c:v>
                </c:pt>
                <c:pt idx="616">
                  <c:v>43608</c:v>
                </c:pt>
                <c:pt idx="617">
                  <c:v>43615</c:v>
                </c:pt>
                <c:pt idx="618">
                  <c:v>43622</c:v>
                </c:pt>
                <c:pt idx="619">
                  <c:v>43629</c:v>
                </c:pt>
                <c:pt idx="620">
                  <c:v>43636</c:v>
                </c:pt>
                <c:pt idx="621">
                  <c:v>43643</c:v>
                </c:pt>
                <c:pt idx="622">
                  <c:v>43650</c:v>
                </c:pt>
                <c:pt idx="623">
                  <c:v>43657</c:v>
                </c:pt>
                <c:pt idx="624">
                  <c:v>43664</c:v>
                </c:pt>
                <c:pt idx="625">
                  <c:v>43671</c:v>
                </c:pt>
                <c:pt idx="626">
                  <c:v>43678</c:v>
                </c:pt>
                <c:pt idx="627">
                  <c:v>43685</c:v>
                </c:pt>
                <c:pt idx="628">
                  <c:v>43692</c:v>
                </c:pt>
                <c:pt idx="629">
                  <c:v>43699</c:v>
                </c:pt>
                <c:pt idx="630">
                  <c:v>43706</c:v>
                </c:pt>
                <c:pt idx="631">
                  <c:v>43713</c:v>
                </c:pt>
                <c:pt idx="632">
                  <c:v>43720</c:v>
                </c:pt>
                <c:pt idx="633">
                  <c:v>43727</c:v>
                </c:pt>
                <c:pt idx="634">
                  <c:v>43734</c:v>
                </c:pt>
                <c:pt idx="635">
                  <c:v>43741</c:v>
                </c:pt>
                <c:pt idx="636">
                  <c:v>43748</c:v>
                </c:pt>
                <c:pt idx="637">
                  <c:v>43755</c:v>
                </c:pt>
                <c:pt idx="638">
                  <c:v>43762</c:v>
                </c:pt>
                <c:pt idx="639">
                  <c:v>43769</c:v>
                </c:pt>
                <c:pt idx="640">
                  <c:v>43776</c:v>
                </c:pt>
                <c:pt idx="641">
                  <c:v>43783</c:v>
                </c:pt>
                <c:pt idx="642">
                  <c:v>43790</c:v>
                </c:pt>
                <c:pt idx="643">
                  <c:v>43797</c:v>
                </c:pt>
                <c:pt idx="644">
                  <c:v>43804</c:v>
                </c:pt>
                <c:pt idx="645">
                  <c:v>43811</c:v>
                </c:pt>
                <c:pt idx="646">
                  <c:v>43818</c:v>
                </c:pt>
                <c:pt idx="647">
                  <c:v>43826</c:v>
                </c:pt>
                <c:pt idx="648">
                  <c:v>43833</c:v>
                </c:pt>
                <c:pt idx="649">
                  <c:v>43840</c:v>
                </c:pt>
                <c:pt idx="650">
                  <c:v>43847</c:v>
                </c:pt>
                <c:pt idx="651">
                  <c:v>43854</c:v>
                </c:pt>
                <c:pt idx="652">
                  <c:v>43861</c:v>
                </c:pt>
                <c:pt idx="653">
                  <c:v>43868</c:v>
                </c:pt>
                <c:pt idx="654">
                  <c:v>43875</c:v>
                </c:pt>
                <c:pt idx="655">
                  <c:v>43882</c:v>
                </c:pt>
                <c:pt idx="656">
                  <c:v>43889</c:v>
                </c:pt>
                <c:pt idx="657">
                  <c:v>43896</c:v>
                </c:pt>
                <c:pt idx="658">
                  <c:v>43903</c:v>
                </c:pt>
                <c:pt idx="659">
                  <c:v>43910</c:v>
                </c:pt>
                <c:pt idx="660">
                  <c:v>43917</c:v>
                </c:pt>
                <c:pt idx="661">
                  <c:v>43924</c:v>
                </c:pt>
                <c:pt idx="662">
                  <c:v>43935</c:v>
                </c:pt>
                <c:pt idx="663">
                  <c:v>43942</c:v>
                </c:pt>
                <c:pt idx="664">
                  <c:v>43949</c:v>
                </c:pt>
                <c:pt idx="665">
                  <c:v>43956</c:v>
                </c:pt>
                <c:pt idx="666">
                  <c:v>43963</c:v>
                </c:pt>
                <c:pt idx="667">
                  <c:v>43970</c:v>
                </c:pt>
                <c:pt idx="668">
                  <c:v>43977</c:v>
                </c:pt>
                <c:pt idx="669">
                  <c:v>43984</c:v>
                </c:pt>
                <c:pt idx="670">
                  <c:v>43991</c:v>
                </c:pt>
                <c:pt idx="671">
                  <c:v>43998</c:v>
                </c:pt>
                <c:pt idx="672">
                  <c:v>44005</c:v>
                </c:pt>
                <c:pt idx="673">
                  <c:v>44012</c:v>
                </c:pt>
                <c:pt idx="674">
                  <c:v>44019</c:v>
                </c:pt>
                <c:pt idx="675">
                  <c:v>44026</c:v>
                </c:pt>
                <c:pt idx="676">
                  <c:v>44033</c:v>
                </c:pt>
                <c:pt idx="677">
                  <c:v>44040</c:v>
                </c:pt>
                <c:pt idx="678">
                  <c:v>44047</c:v>
                </c:pt>
                <c:pt idx="679">
                  <c:v>44054</c:v>
                </c:pt>
                <c:pt idx="680">
                  <c:v>44061</c:v>
                </c:pt>
                <c:pt idx="681">
                  <c:v>44068</c:v>
                </c:pt>
                <c:pt idx="682">
                  <c:v>44075</c:v>
                </c:pt>
                <c:pt idx="683">
                  <c:v>44082</c:v>
                </c:pt>
                <c:pt idx="684">
                  <c:v>44089</c:v>
                </c:pt>
                <c:pt idx="685">
                  <c:v>44096</c:v>
                </c:pt>
                <c:pt idx="686">
                  <c:v>44103</c:v>
                </c:pt>
                <c:pt idx="687">
                  <c:v>44110</c:v>
                </c:pt>
                <c:pt idx="688">
                  <c:v>44117</c:v>
                </c:pt>
                <c:pt idx="689">
                  <c:v>44124</c:v>
                </c:pt>
                <c:pt idx="690">
                  <c:v>44131</c:v>
                </c:pt>
                <c:pt idx="691">
                  <c:v>44138</c:v>
                </c:pt>
                <c:pt idx="692">
                  <c:v>44145</c:v>
                </c:pt>
                <c:pt idx="693">
                  <c:v>44152</c:v>
                </c:pt>
                <c:pt idx="694">
                  <c:v>44159</c:v>
                </c:pt>
                <c:pt idx="695">
                  <c:v>44166</c:v>
                </c:pt>
                <c:pt idx="696">
                  <c:v>44173</c:v>
                </c:pt>
                <c:pt idx="697">
                  <c:v>44180</c:v>
                </c:pt>
                <c:pt idx="698">
                  <c:v>44187</c:v>
                </c:pt>
                <c:pt idx="699">
                  <c:v>44194</c:v>
                </c:pt>
                <c:pt idx="700">
                  <c:v>44201</c:v>
                </c:pt>
                <c:pt idx="701">
                  <c:v>44208</c:v>
                </c:pt>
                <c:pt idx="702">
                  <c:v>44215</c:v>
                </c:pt>
                <c:pt idx="703">
                  <c:v>44222</c:v>
                </c:pt>
                <c:pt idx="704">
                  <c:v>44229</c:v>
                </c:pt>
                <c:pt idx="705">
                  <c:v>44236</c:v>
                </c:pt>
                <c:pt idx="706">
                  <c:v>44243</c:v>
                </c:pt>
                <c:pt idx="707">
                  <c:v>44250</c:v>
                </c:pt>
                <c:pt idx="708">
                  <c:v>44257</c:v>
                </c:pt>
                <c:pt idx="709">
                  <c:v>44264</c:v>
                </c:pt>
                <c:pt idx="710">
                  <c:v>44271</c:v>
                </c:pt>
                <c:pt idx="711">
                  <c:v>44278</c:v>
                </c:pt>
                <c:pt idx="712">
                  <c:v>44285</c:v>
                </c:pt>
                <c:pt idx="713">
                  <c:v>44292</c:v>
                </c:pt>
                <c:pt idx="714">
                  <c:v>44299</c:v>
                </c:pt>
                <c:pt idx="715">
                  <c:v>44306</c:v>
                </c:pt>
                <c:pt idx="716">
                  <c:v>44313</c:v>
                </c:pt>
                <c:pt idx="717">
                  <c:v>44320</c:v>
                </c:pt>
                <c:pt idx="718">
                  <c:v>44327</c:v>
                </c:pt>
                <c:pt idx="719">
                  <c:v>44334</c:v>
                </c:pt>
                <c:pt idx="720">
                  <c:v>44341</c:v>
                </c:pt>
                <c:pt idx="721">
                  <c:v>44348</c:v>
                </c:pt>
                <c:pt idx="722">
                  <c:v>44355</c:v>
                </c:pt>
                <c:pt idx="723">
                  <c:v>44362</c:v>
                </c:pt>
                <c:pt idx="724">
                  <c:v>44369</c:v>
                </c:pt>
                <c:pt idx="725">
                  <c:v>44376</c:v>
                </c:pt>
                <c:pt idx="726">
                  <c:v>44383</c:v>
                </c:pt>
                <c:pt idx="727">
                  <c:v>44390</c:v>
                </c:pt>
                <c:pt idx="728">
                  <c:v>44397</c:v>
                </c:pt>
                <c:pt idx="729">
                  <c:v>44404</c:v>
                </c:pt>
                <c:pt idx="730">
                  <c:v>44411</c:v>
                </c:pt>
                <c:pt idx="731">
                  <c:v>44418</c:v>
                </c:pt>
                <c:pt idx="732">
                  <c:v>44425</c:v>
                </c:pt>
                <c:pt idx="733">
                  <c:v>44432</c:v>
                </c:pt>
                <c:pt idx="734">
                  <c:v>44439</c:v>
                </c:pt>
                <c:pt idx="735">
                  <c:v>44446</c:v>
                </c:pt>
                <c:pt idx="736">
                  <c:v>44453</c:v>
                </c:pt>
                <c:pt idx="737">
                  <c:v>44460</c:v>
                </c:pt>
                <c:pt idx="738">
                  <c:v>44467</c:v>
                </c:pt>
                <c:pt idx="739">
                  <c:v>44474</c:v>
                </c:pt>
                <c:pt idx="740">
                  <c:v>44481</c:v>
                </c:pt>
                <c:pt idx="741">
                  <c:v>44488</c:v>
                </c:pt>
                <c:pt idx="742">
                  <c:v>44495</c:v>
                </c:pt>
                <c:pt idx="743">
                  <c:v>44502</c:v>
                </c:pt>
                <c:pt idx="744">
                  <c:v>44509</c:v>
                </c:pt>
                <c:pt idx="745">
                  <c:v>44516</c:v>
                </c:pt>
                <c:pt idx="746">
                  <c:v>44523</c:v>
                </c:pt>
                <c:pt idx="747">
                  <c:v>44530</c:v>
                </c:pt>
                <c:pt idx="748">
                  <c:v>44537</c:v>
                </c:pt>
                <c:pt idx="749">
                  <c:v>44544</c:v>
                </c:pt>
                <c:pt idx="750">
                  <c:v>44551</c:v>
                </c:pt>
                <c:pt idx="751">
                  <c:v>44558</c:v>
                </c:pt>
                <c:pt idx="752">
                  <c:v>44565</c:v>
                </c:pt>
                <c:pt idx="753">
                  <c:v>44572</c:v>
                </c:pt>
                <c:pt idx="754">
                  <c:v>44579</c:v>
                </c:pt>
                <c:pt idx="755">
                  <c:v>44586</c:v>
                </c:pt>
                <c:pt idx="756">
                  <c:v>44593</c:v>
                </c:pt>
                <c:pt idx="757">
                  <c:v>44600</c:v>
                </c:pt>
                <c:pt idx="758">
                  <c:v>44607</c:v>
                </c:pt>
                <c:pt idx="759">
                  <c:v>44614</c:v>
                </c:pt>
                <c:pt idx="760">
                  <c:v>44621</c:v>
                </c:pt>
                <c:pt idx="761">
                  <c:v>44628</c:v>
                </c:pt>
                <c:pt idx="762">
                  <c:v>44635</c:v>
                </c:pt>
                <c:pt idx="763">
                  <c:v>44642</c:v>
                </c:pt>
                <c:pt idx="764">
                  <c:v>44649</c:v>
                </c:pt>
                <c:pt idx="765">
                  <c:v>44656</c:v>
                </c:pt>
                <c:pt idx="766">
                  <c:v>44663</c:v>
                </c:pt>
                <c:pt idx="767">
                  <c:v>44670</c:v>
                </c:pt>
                <c:pt idx="768">
                  <c:v>44677</c:v>
                </c:pt>
                <c:pt idx="769">
                  <c:v>44684</c:v>
                </c:pt>
                <c:pt idx="770">
                  <c:v>44691</c:v>
                </c:pt>
                <c:pt idx="771">
                  <c:v>44698</c:v>
                </c:pt>
                <c:pt idx="772">
                  <c:v>44705</c:v>
                </c:pt>
                <c:pt idx="773">
                  <c:v>44712</c:v>
                </c:pt>
                <c:pt idx="774">
                  <c:v>44719</c:v>
                </c:pt>
                <c:pt idx="775">
                  <c:v>44726</c:v>
                </c:pt>
                <c:pt idx="776">
                  <c:v>44733</c:v>
                </c:pt>
                <c:pt idx="777">
                  <c:v>44740</c:v>
                </c:pt>
                <c:pt idx="778">
                  <c:v>44747</c:v>
                </c:pt>
                <c:pt idx="779">
                  <c:v>44754</c:v>
                </c:pt>
                <c:pt idx="780">
                  <c:v>44761</c:v>
                </c:pt>
                <c:pt idx="781">
                  <c:v>44768</c:v>
                </c:pt>
                <c:pt idx="782">
                  <c:v>44775</c:v>
                </c:pt>
                <c:pt idx="783">
                  <c:v>44782</c:v>
                </c:pt>
                <c:pt idx="784">
                  <c:v>44789</c:v>
                </c:pt>
                <c:pt idx="785">
                  <c:v>44796</c:v>
                </c:pt>
                <c:pt idx="786">
                  <c:v>44803</c:v>
                </c:pt>
                <c:pt idx="787">
                  <c:v>44810</c:v>
                </c:pt>
                <c:pt idx="788">
                  <c:v>44817</c:v>
                </c:pt>
                <c:pt idx="789">
                  <c:v>44824</c:v>
                </c:pt>
                <c:pt idx="790">
                  <c:v>44831</c:v>
                </c:pt>
                <c:pt idx="791">
                  <c:v>44838</c:v>
                </c:pt>
                <c:pt idx="792">
                  <c:v>44845</c:v>
                </c:pt>
                <c:pt idx="793">
                  <c:v>44852</c:v>
                </c:pt>
                <c:pt idx="794">
                  <c:v>44859</c:v>
                </c:pt>
                <c:pt idx="795">
                  <c:v>44866</c:v>
                </c:pt>
                <c:pt idx="796">
                  <c:v>44873</c:v>
                </c:pt>
                <c:pt idx="797">
                  <c:v>44880</c:v>
                </c:pt>
                <c:pt idx="798">
                  <c:v>44887</c:v>
                </c:pt>
                <c:pt idx="799">
                  <c:v>44894</c:v>
                </c:pt>
                <c:pt idx="800">
                  <c:v>44901</c:v>
                </c:pt>
                <c:pt idx="801">
                  <c:v>44908</c:v>
                </c:pt>
                <c:pt idx="802">
                  <c:v>44915</c:v>
                </c:pt>
                <c:pt idx="803">
                  <c:v>44922</c:v>
                </c:pt>
                <c:pt idx="804">
                  <c:v>44929</c:v>
                </c:pt>
                <c:pt idx="805">
                  <c:v>44936</c:v>
                </c:pt>
                <c:pt idx="806">
                  <c:v>44943</c:v>
                </c:pt>
                <c:pt idx="807">
                  <c:v>44950</c:v>
                </c:pt>
                <c:pt idx="808">
                  <c:v>44957</c:v>
                </c:pt>
                <c:pt idx="809">
                  <c:v>44964</c:v>
                </c:pt>
                <c:pt idx="810">
                  <c:v>44971</c:v>
                </c:pt>
                <c:pt idx="811">
                  <c:v>44978</c:v>
                </c:pt>
                <c:pt idx="812">
                  <c:v>44985</c:v>
                </c:pt>
                <c:pt idx="813">
                  <c:v>44992</c:v>
                </c:pt>
                <c:pt idx="814">
                  <c:v>44999</c:v>
                </c:pt>
                <c:pt idx="815">
                  <c:v>45006</c:v>
                </c:pt>
                <c:pt idx="816">
                  <c:v>45013</c:v>
                </c:pt>
                <c:pt idx="817">
                  <c:v>45020</c:v>
                </c:pt>
                <c:pt idx="818">
                  <c:v>45027</c:v>
                </c:pt>
                <c:pt idx="819">
                  <c:v>45034</c:v>
                </c:pt>
                <c:pt idx="820">
                  <c:v>45041</c:v>
                </c:pt>
                <c:pt idx="821">
                  <c:v>45048</c:v>
                </c:pt>
                <c:pt idx="822">
                  <c:v>45055</c:v>
                </c:pt>
                <c:pt idx="823">
                  <c:v>45062</c:v>
                </c:pt>
                <c:pt idx="824">
                  <c:v>45069</c:v>
                </c:pt>
                <c:pt idx="825">
                  <c:v>45076</c:v>
                </c:pt>
                <c:pt idx="826">
                  <c:v>45083</c:v>
                </c:pt>
                <c:pt idx="827">
                  <c:v>45090</c:v>
                </c:pt>
                <c:pt idx="828">
                  <c:v>45097</c:v>
                </c:pt>
                <c:pt idx="829">
                  <c:v>45104</c:v>
                </c:pt>
                <c:pt idx="830">
                  <c:v>45111</c:v>
                </c:pt>
                <c:pt idx="831">
                  <c:v>45118</c:v>
                </c:pt>
                <c:pt idx="832">
                  <c:v>45125</c:v>
                </c:pt>
                <c:pt idx="833">
                  <c:v>45132</c:v>
                </c:pt>
                <c:pt idx="834">
                  <c:v>45139</c:v>
                </c:pt>
                <c:pt idx="835">
                  <c:v>45146</c:v>
                </c:pt>
                <c:pt idx="836">
                  <c:v>45153</c:v>
                </c:pt>
                <c:pt idx="837">
                  <c:v>45160</c:v>
                </c:pt>
                <c:pt idx="838">
                  <c:v>45167</c:v>
                </c:pt>
                <c:pt idx="839">
                  <c:v>45174</c:v>
                </c:pt>
                <c:pt idx="840">
                  <c:v>45181</c:v>
                </c:pt>
                <c:pt idx="841">
                  <c:v>45188</c:v>
                </c:pt>
                <c:pt idx="842">
                  <c:v>45195</c:v>
                </c:pt>
                <c:pt idx="843">
                  <c:v>45202</c:v>
                </c:pt>
                <c:pt idx="844">
                  <c:v>45209</c:v>
                </c:pt>
                <c:pt idx="845">
                  <c:v>45216</c:v>
                </c:pt>
                <c:pt idx="846">
                  <c:v>45223</c:v>
                </c:pt>
                <c:pt idx="847">
                  <c:v>45230</c:v>
                </c:pt>
                <c:pt idx="848">
                  <c:v>45237</c:v>
                </c:pt>
                <c:pt idx="849">
                  <c:v>45244</c:v>
                </c:pt>
                <c:pt idx="850">
                  <c:v>45251</c:v>
                </c:pt>
                <c:pt idx="851">
                  <c:v>45258</c:v>
                </c:pt>
                <c:pt idx="852">
                  <c:v>45265</c:v>
                </c:pt>
                <c:pt idx="853">
                  <c:v>45272</c:v>
                </c:pt>
                <c:pt idx="854">
                  <c:v>45279</c:v>
                </c:pt>
                <c:pt idx="855">
                  <c:v>45287</c:v>
                </c:pt>
                <c:pt idx="856">
                  <c:v>45294</c:v>
                </c:pt>
                <c:pt idx="857">
                  <c:v>45301</c:v>
                </c:pt>
                <c:pt idx="858">
                  <c:v>45308</c:v>
                </c:pt>
                <c:pt idx="859">
                  <c:v>45315</c:v>
                </c:pt>
                <c:pt idx="860">
                  <c:v>45322</c:v>
                </c:pt>
                <c:pt idx="861">
                  <c:v>45329</c:v>
                </c:pt>
                <c:pt idx="862">
                  <c:v>45336</c:v>
                </c:pt>
                <c:pt idx="863">
                  <c:v>45343</c:v>
                </c:pt>
                <c:pt idx="864">
                  <c:v>45350</c:v>
                </c:pt>
                <c:pt idx="865">
                  <c:v>45357</c:v>
                </c:pt>
                <c:pt idx="866">
                  <c:v>45364</c:v>
                </c:pt>
                <c:pt idx="867">
                  <c:v>45371</c:v>
                </c:pt>
                <c:pt idx="868">
                  <c:v>45378</c:v>
                </c:pt>
                <c:pt idx="869">
                  <c:v>45385</c:v>
                </c:pt>
                <c:pt idx="870">
                  <c:v>45392</c:v>
                </c:pt>
                <c:pt idx="871">
                  <c:v>45399</c:v>
                </c:pt>
                <c:pt idx="872">
                  <c:v>45406</c:v>
                </c:pt>
                <c:pt idx="873">
                  <c:v>45414</c:v>
                </c:pt>
                <c:pt idx="874">
                  <c:v>45421</c:v>
                </c:pt>
                <c:pt idx="875">
                  <c:v>45428</c:v>
                </c:pt>
                <c:pt idx="876">
                  <c:v>45435</c:v>
                </c:pt>
                <c:pt idx="877">
                  <c:v>45442</c:v>
                </c:pt>
                <c:pt idx="878">
                  <c:v>45449</c:v>
                </c:pt>
                <c:pt idx="879">
                  <c:v>45456</c:v>
                </c:pt>
                <c:pt idx="880">
                  <c:v>45463</c:v>
                </c:pt>
                <c:pt idx="881">
                  <c:v>45470</c:v>
                </c:pt>
                <c:pt idx="882">
                  <c:v>45477</c:v>
                </c:pt>
                <c:pt idx="883">
                  <c:v>45484</c:v>
                </c:pt>
                <c:pt idx="884">
                  <c:v>45491</c:v>
                </c:pt>
                <c:pt idx="885">
                  <c:v>45498</c:v>
                </c:pt>
                <c:pt idx="886">
                  <c:v>45505</c:v>
                </c:pt>
                <c:pt idx="887">
                  <c:v>45512</c:v>
                </c:pt>
                <c:pt idx="888">
                  <c:v>45519</c:v>
                </c:pt>
                <c:pt idx="889">
                  <c:v>45526</c:v>
                </c:pt>
                <c:pt idx="890">
                  <c:v>45533</c:v>
                </c:pt>
                <c:pt idx="891">
                  <c:v>45540</c:v>
                </c:pt>
                <c:pt idx="892">
                  <c:v>45547</c:v>
                </c:pt>
                <c:pt idx="893">
                  <c:v>45554</c:v>
                </c:pt>
                <c:pt idx="894">
                  <c:v>45561</c:v>
                </c:pt>
                <c:pt idx="895">
                  <c:v>45568</c:v>
                </c:pt>
                <c:pt idx="896">
                  <c:v>45575</c:v>
                </c:pt>
                <c:pt idx="897">
                  <c:v>45582</c:v>
                </c:pt>
                <c:pt idx="898">
                  <c:v>45589</c:v>
                </c:pt>
                <c:pt idx="899">
                  <c:v>45596</c:v>
                </c:pt>
                <c:pt idx="900">
                  <c:v>45603</c:v>
                </c:pt>
                <c:pt idx="901">
                  <c:v>45610</c:v>
                </c:pt>
                <c:pt idx="902">
                  <c:v>45617</c:v>
                </c:pt>
                <c:pt idx="903">
                  <c:v>45624</c:v>
                </c:pt>
                <c:pt idx="904">
                  <c:v>45631</c:v>
                </c:pt>
                <c:pt idx="905">
                  <c:v>45638</c:v>
                </c:pt>
                <c:pt idx="906">
                  <c:v>45645</c:v>
                </c:pt>
                <c:pt idx="907">
                  <c:v>45653</c:v>
                </c:pt>
                <c:pt idx="908">
                  <c:v>45660</c:v>
                </c:pt>
                <c:pt idx="909">
                  <c:v>45667</c:v>
                </c:pt>
                <c:pt idx="910">
                  <c:v>45674</c:v>
                </c:pt>
                <c:pt idx="911">
                  <c:v>45681</c:v>
                </c:pt>
                <c:pt idx="912">
                  <c:v>45688</c:v>
                </c:pt>
                <c:pt idx="913">
                  <c:v>45695</c:v>
                </c:pt>
                <c:pt idx="914">
                  <c:v>45702</c:v>
                </c:pt>
                <c:pt idx="915">
                  <c:v>45709</c:v>
                </c:pt>
                <c:pt idx="916">
                  <c:v>45716</c:v>
                </c:pt>
                <c:pt idx="917">
                  <c:v>45723</c:v>
                </c:pt>
                <c:pt idx="918">
                  <c:v>45730</c:v>
                </c:pt>
                <c:pt idx="919">
                  <c:v>45737</c:v>
                </c:pt>
                <c:pt idx="920">
                  <c:v>45744</c:v>
                </c:pt>
                <c:pt idx="921">
                  <c:v>45751</c:v>
                </c:pt>
                <c:pt idx="922">
                  <c:v>45758</c:v>
                </c:pt>
                <c:pt idx="923">
                  <c:v>45769</c:v>
                </c:pt>
                <c:pt idx="924">
                  <c:v>45776</c:v>
                </c:pt>
                <c:pt idx="925">
                  <c:v>45783</c:v>
                </c:pt>
                <c:pt idx="926">
                  <c:v>45790</c:v>
                </c:pt>
                <c:pt idx="927">
                  <c:v>45797</c:v>
                </c:pt>
                <c:pt idx="928">
                  <c:v>45804</c:v>
                </c:pt>
                <c:pt idx="929">
                  <c:v>45811</c:v>
                </c:pt>
                <c:pt idx="930">
                  <c:v>45818</c:v>
                </c:pt>
                <c:pt idx="931">
                  <c:v>45825</c:v>
                </c:pt>
                <c:pt idx="932">
                  <c:v>45832</c:v>
                </c:pt>
                <c:pt idx="933">
                  <c:v>45839</c:v>
                </c:pt>
                <c:pt idx="934">
                  <c:v>45846</c:v>
                </c:pt>
                <c:pt idx="935">
                  <c:v>45853</c:v>
                </c:pt>
                <c:pt idx="936">
                  <c:v>45860</c:v>
                </c:pt>
                <c:pt idx="937">
                  <c:v>45867</c:v>
                </c:pt>
                <c:pt idx="938">
                  <c:v>45874</c:v>
                </c:pt>
                <c:pt idx="939">
                  <c:v>45881</c:v>
                </c:pt>
                <c:pt idx="940">
                  <c:v>45888</c:v>
                </c:pt>
                <c:pt idx="941">
                  <c:v>45895</c:v>
                </c:pt>
                <c:pt idx="942">
                  <c:v>45902</c:v>
                </c:pt>
                <c:pt idx="943">
                  <c:v>45909</c:v>
                </c:pt>
                <c:pt idx="944">
                  <c:v>45916</c:v>
                </c:pt>
                <c:pt idx="945">
                  <c:v>45923</c:v>
                </c:pt>
                <c:pt idx="946">
                  <c:v>45930</c:v>
                </c:pt>
                <c:pt idx="947">
                  <c:v>45937</c:v>
                </c:pt>
                <c:pt idx="948">
                  <c:v>45944</c:v>
                </c:pt>
                <c:pt idx="949">
                  <c:v>45951</c:v>
                </c:pt>
                <c:pt idx="950">
                  <c:v>45958</c:v>
                </c:pt>
                <c:pt idx="951">
                  <c:v>45965</c:v>
                </c:pt>
                <c:pt idx="952">
                  <c:v>45972</c:v>
                </c:pt>
                <c:pt idx="953">
                  <c:v>45979</c:v>
                </c:pt>
                <c:pt idx="954">
                  <c:v>45986</c:v>
                </c:pt>
                <c:pt idx="955">
                  <c:v>45993</c:v>
                </c:pt>
                <c:pt idx="956">
                  <c:v>46000</c:v>
                </c:pt>
                <c:pt idx="957">
                  <c:v>46007</c:v>
                </c:pt>
                <c:pt idx="958">
                  <c:v>46014</c:v>
                </c:pt>
                <c:pt idx="959">
                  <c:v>46021</c:v>
                </c:pt>
                <c:pt idx="960">
                  <c:v>46028</c:v>
                </c:pt>
                <c:pt idx="961">
                  <c:v>46035</c:v>
                </c:pt>
                <c:pt idx="962">
                  <c:v>46042</c:v>
                </c:pt>
                <c:pt idx="963">
                  <c:v>46049</c:v>
                </c:pt>
                <c:pt idx="964">
                  <c:v>46056</c:v>
                </c:pt>
                <c:pt idx="965">
                  <c:v>46063</c:v>
                </c:pt>
                <c:pt idx="966">
                  <c:v>46070</c:v>
                </c:pt>
                <c:pt idx="967">
                  <c:v>46077</c:v>
                </c:pt>
                <c:pt idx="968">
                  <c:v>46084</c:v>
                </c:pt>
                <c:pt idx="969">
                  <c:v>46091</c:v>
                </c:pt>
                <c:pt idx="970">
                  <c:v>46098</c:v>
                </c:pt>
                <c:pt idx="971">
                  <c:v>46105</c:v>
                </c:pt>
                <c:pt idx="972">
                  <c:v>46112</c:v>
                </c:pt>
                <c:pt idx="973">
                  <c:v>46119</c:v>
                </c:pt>
                <c:pt idx="974">
                  <c:v>46126</c:v>
                </c:pt>
                <c:pt idx="975">
                  <c:v>46133</c:v>
                </c:pt>
                <c:pt idx="976">
                  <c:v>46140</c:v>
                </c:pt>
                <c:pt idx="977">
                  <c:v>46147</c:v>
                </c:pt>
                <c:pt idx="978">
                  <c:v>46154</c:v>
                </c:pt>
                <c:pt idx="979">
                  <c:v>46161</c:v>
                </c:pt>
                <c:pt idx="980">
                  <c:v>46168</c:v>
                </c:pt>
                <c:pt idx="981">
                  <c:v>46175</c:v>
                </c:pt>
                <c:pt idx="982">
                  <c:v>46182</c:v>
                </c:pt>
                <c:pt idx="983">
                  <c:v>46189</c:v>
                </c:pt>
                <c:pt idx="984">
                  <c:v>46196</c:v>
                </c:pt>
                <c:pt idx="985">
                  <c:v>46203</c:v>
                </c:pt>
                <c:pt idx="986">
                  <c:v>46210</c:v>
                </c:pt>
                <c:pt idx="987">
                  <c:v>46217</c:v>
                </c:pt>
                <c:pt idx="988">
                  <c:v>46224</c:v>
                </c:pt>
                <c:pt idx="989">
                  <c:v>46231</c:v>
                </c:pt>
                <c:pt idx="990">
                  <c:v>46238</c:v>
                </c:pt>
                <c:pt idx="991">
                  <c:v>46245</c:v>
                </c:pt>
                <c:pt idx="992">
                  <c:v>46252</c:v>
                </c:pt>
                <c:pt idx="993">
                  <c:v>46259</c:v>
                </c:pt>
                <c:pt idx="994">
                  <c:v>46266</c:v>
                </c:pt>
                <c:pt idx="995">
                  <c:v>46273</c:v>
                </c:pt>
                <c:pt idx="996">
                  <c:v>46280</c:v>
                </c:pt>
                <c:pt idx="997">
                  <c:v>46287</c:v>
                </c:pt>
                <c:pt idx="998">
                  <c:v>46294</c:v>
                </c:pt>
                <c:pt idx="999">
                  <c:v>46301</c:v>
                </c:pt>
                <c:pt idx="1000">
                  <c:v>46308</c:v>
                </c:pt>
                <c:pt idx="1001">
                  <c:v>46315</c:v>
                </c:pt>
                <c:pt idx="1002">
                  <c:v>46322</c:v>
                </c:pt>
                <c:pt idx="1003">
                  <c:v>46329</c:v>
                </c:pt>
                <c:pt idx="1004">
                  <c:v>46336</c:v>
                </c:pt>
                <c:pt idx="1005">
                  <c:v>46343</c:v>
                </c:pt>
                <c:pt idx="1006">
                  <c:v>46350</c:v>
                </c:pt>
                <c:pt idx="1007">
                  <c:v>46357</c:v>
                </c:pt>
                <c:pt idx="1008">
                  <c:v>46364</c:v>
                </c:pt>
                <c:pt idx="1009">
                  <c:v>46371</c:v>
                </c:pt>
                <c:pt idx="1010">
                  <c:v>46378</c:v>
                </c:pt>
                <c:pt idx="1011">
                  <c:v>46385</c:v>
                </c:pt>
                <c:pt idx="1012">
                  <c:v>46392</c:v>
                </c:pt>
                <c:pt idx="1013">
                  <c:v>46399</c:v>
                </c:pt>
                <c:pt idx="1014">
                  <c:v>46406</c:v>
                </c:pt>
                <c:pt idx="1015">
                  <c:v>46413</c:v>
                </c:pt>
                <c:pt idx="1016">
                  <c:v>46420</c:v>
                </c:pt>
                <c:pt idx="1017">
                  <c:v>46427</c:v>
                </c:pt>
                <c:pt idx="1018">
                  <c:v>46434</c:v>
                </c:pt>
                <c:pt idx="1019">
                  <c:v>46441</c:v>
                </c:pt>
                <c:pt idx="1020">
                  <c:v>46448</c:v>
                </c:pt>
                <c:pt idx="1021">
                  <c:v>46455</c:v>
                </c:pt>
                <c:pt idx="1022">
                  <c:v>46462</c:v>
                </c:pt>
                <c:pt idx="1023">
                  <c:v>46469</c:v>
                </c:pt>
                <c:pt idx="1024">
                  <c:v>46476</c:v>
                </c:pt>
                <c:pt idx="1025">
                  <c:v>46483</c:v>
                </c:pt>
                <c:pt idx="1026">
                  <c:v>46490</c:v>
                </c:pt>
                <c:pt idx="1027">
                  <c:v>46497</c:v>
                </c:pt>
                <c:pt idx="1028">
                  <c:v>46504</c:v>
                </c:pt>
                <c:pt idx="1029">
                  <c:v>46511</c:v>
                </c:pt>
                <c:pt idx="1030">
                  <c:v>46518</c:v>
                </c:pt>
                <c:pt idx="1031">
                  <c:v>46525</c:v>
                </c:pt>
                <c:pt idx="1032">
                  <c:v>46532</c:v>
                </c:pt>
                <c:pt idx="1033">
                  <c:v>46539</c:v>
                </c:pt>
                <c:pt idx="1034">
                  <c:v>46546</c:v>
                </c:pt>
                <c:pt idx="1035">
                  <c:v>46553</c:v>
                </c:pt>
                <c:pt idx="1036">
                  <c:v>46560</c:v>
                </c:pt>
                <c:pt idx="1037">
                  <c:v>46567</c:v>
                </c:pt>
                <c:pt idx="1038">
                  <c:v>46574</c:v>
                </c:pt>
                <c:pt idx="1039">
                  <c:v>46581</c:v>
                </c:pt>
                <c:pt idx="1040">
                  <c:v>46588</c:v>
                </c:pt>
                <c:pt idx="1041">
                  <c:v>46595</c:v>
                </c:pt>
                <c:pt idx="1042">
                  <c:v>46602</c:v>
                </c:pt>
                <c:pt idx="1043">
                  <c:v>46609</c:v>
                </c:pt>
                <c:pt idx="1044">
                  <c:v>46616</c:v>
                </c:pt>
                <c:pt idx="1045">
                  <c:v>46623</c:v>
                </c:pt>
                <c:pt idx="1046">
                  <c:v>46630</c:v>
                </c:pt>
                <c:pt idx="1047">
                  <c:v>46637</c:v>
                </c:pt>
                <c:pt idx="1048">
                  <c:v>46644</c:v>
                </c:pt>
                <c:pt idx="1049">
                  <c:v>46651</c:v>
                </c:pt>
                <c:pt idx="1050">
                  <c:v>46658</c:v>
                </c:pt>
                <c:pt idx="1051">
                  <c:v>46665</c:v>
                </c:pt>
                <c:pt idx="1052">
                  <c:v>46672</c:v>
                </c:pt>
                <c:pt idx="1053">
                  <c:v>46679</c:v>
                </c:pt>
                <c:pt idx="1054">
                  <c:v>46686</c:v>
                </c:pt>
                <c:pt idx="1055">
                  <c:v>46693</c:v>
                </c:pt>
                <c:pt idx="1056">
                  <c:v>46700</c:v>
                </c:pt>
                <c:pt idx="1057">
                  <c:v>46707</c:v>
                </c:pt>
                <c:pt idx="1058">
                  <c:v>46714</c:v>
                </c:pt>
                <c:pt idx="1059">
                  <c:v>46721</c:v>
                </c:pt>
                <c:pt idx="1060">
                  <c:v>46728</c:v>
                </c:pt>
                <c:pt idx="1061">
                  <c:v>46735</c:v>
                </c:pt>
                <c:pt idx="1062">
                  <c:v>46742</c:v>
                </c:pt>
                <c:pt idx="1063">
                  <c:v>46749</c:v>
                </c:pt>
                <c:pt idx="1064">
                  <c:v>46756</c:v>
                </c:pt>
                <c:pt idx="1065">
                  <c:v>46763</c:v>
                </c:pt>
                <c:pt idx="1066">
                  <c:v>46770</c:v>
                </c:pt>
                <c:pt idx="1067">
                  <c:v>46777</c:v>
                </c:pt>
                <c:pt idx="1068">
                  <c:v>46784</c:v>
                </c:pt>
                <c:pt idx="1069">
                  <c:v>46791</c:v>
                </c:pt>
                <c:pt idx="1070">
                  <c:v>46798</c:v>
                </c:pt>
                <c:pt idx="1071">
                  <c:v>46805</c:v>
                </c:pt>
                <c:pt idx="1072">
                  <c:v>46812</c:v>
                </c:pt>
                <c:pt idx="1073">
                  <c:v>46819</c:v>
                </c:pt>
                <c:pt idx="1074">
                  <c:v>46826</c:v>
                </c:pt>
                <c:pt idx="1075">
                  <c:v>46833</c:v>
                </c:pt>
                <c:pt idx="1076">
                  <c:v>46840</c:v>
                </c:pt>
                <c:pt idx="1077">
                  <c:v>46847</c:v>
                </c:pt>
                <c:pt idx="1078">
                  <c:v>46854</c:v>
                </c:pt>
                <c:pt idx="1079">
                  <c:v>46861</c:v>
                </c:pt>
                <c:pt idx="1080">
                  <c:v>46868</c:v>
                </c:pt>
                <c:pt idx="1081">
                  <c:v>46875</c:v>
                </c:pt>
                <c:pt idx="1082">
                  <c:v>46882</c:v>
                </c:pt>
                <c:pt idx="1083">
                  <c:v>46889</c:v>
                </c:pt>
                <c:pt idx="1084">
                  <c:v>46896</c:v>
                </c:pt>
                <c:pt idx="1085">
                  <c:v>46903</c:v>
                </c:pt>
                <c:pt idx="1086">
                  <c:v>46910</c:v>
                </c:pt>
                <c:pt idx="1087">
                  <c:v>46917</c:v>
                </c:pt>
                <c:pt idx="1088">
                  <c:v>46924</c:v>
                </c:pt>
                <c:pt idx="1089">
                  <c:v>46931</c:v>
                </c:pt>
                <c:pt idx="1090">
                  <c:v>46938</c:v>
                </c:pt>
                <c:pt idx="1091">
                  <c:v>46945</c:v>
                </c:pt>
                <c:pt idx="1092">
                  <c:v>46952</c:v>
                </c:pt>
                <c:pt idx="1093">
                  <c:v>46959</c:v>
                </c:pt>
                <c:pt idx="1094">
                  <c:v>46966</c:v>
                </c:pt>
                <c:pt idx="1095">
                  <c:v>46973</c:v>
                </c:pt>
                <c:pt idx="1096">
                  <c:v>46980</c:v>
                </c:pt>
                <c:pt idx="1097">
                  <c:v>46987</c:v>
                </c:pt>
                <c:pt idx="1098">
                  <c:v>46994</c:v>
                </c:pt>
                <c:pt idx="1099">
                  <c:v>47001</c:v>
                </c:pt>
                <c:pt idx="1100">
                  <c:v>47008</c:v>
                </c:pt>
                <c:pt idx="1101">
                  <c:v>47015</c:v>
                </c:pt>
                <c:pt idx="1102">
                  <c:v>47022</c:v>
                </c:pt>
                <c:pt idx="1103">
                  <c:v>47029</c:v>
                </c:pt>
                <c:pt idx="1104">
                  <c:v>47036</c:v>
                </c:pt>
                <c:pt idx="1105">
                  <c:v>47043</c:v>
                </c:pt>
                <c:pt idx="1106">
                  <c:v>47050</c:v>
                </c:pt>
                <c:pt idx="1107">
                  <c:v>47057</c:v>
                </c:pt>
                <c:pt idx="1108">
                  <c:v>47064</c:v>
                </c:pt>
                <c:pt idx="1109">
                  <c:v>47071</c:v>
                </c:pt>
                <c:pt idx="1110">
                  <c:v>47078</c:v>
                </c:pt>
                <c:pt idx="1111">
                  <c:v>47085</c:v>
                </c:pt>
                <c:pt idx="1112">
                  <c:v>47092</c:v>
                </c:pt>
                <c:pt idx="1113">
                  <c:v>47099</c:v>
                </c:pt>
                <c:pt idx="1114">
                  <c:v>47106</c:v>
                </c:pt>
                <c:pt idx="1115">
                  <c:v>47114</c:v>
                </c:pt>
                <c:pt idx="1116">
                  <c:v>47121</c:v>
                </c:pt>
                <c:pt idx="1117">
                  <c:v>47128</c:v>
                </c:pt>
                <c:pt idx="1118">
                  <c:v>47135</c:v>
                </c:pt>
                <c:pt idx="1119">
                  <c:v>47142</c:v>
                </c:pt>
                <c:pt idx="1120">
                  <c:v>47149</c:v>
                </c:pt>
                <c:pt idx="1121">
                  <c:v>47156</c:v>
                </c:pt>
                <c:pt idx="1122">
                  <c:v>47163</c:v>
                </c:pt>
                <c:pt idx="1123">
                  <c:v>47170</c:v>
                </c:pt>
                <c:pt idx="1124">
                  <c:v>47177</c:v>
                </c:pt>
                <c:pt idx="1125">
                  <c:v>47184</c:v>
                </c:pt>
                <c:pt idx="1126">
                  <c:v>47191</c:v>
                </c:pt>
                <c:pt idx="1127">
                  <c:v>47198</c:v>
                </c:pt>
                <c:pt idx="1128">
                  <c:v>47205</c:v>
                </c:pt>
                <c:pt idx="1129">
                  <c:v>47212</c:v>
                </c:pt>
                <c:pt idx="1130">
                  <c:v>47219</c:v>
                </c:pt>
                <c:pt idx="1131">
                  <c:v>47226</c:v>
                </c:pt>
                <c:pt idx="1132">
                  <c:v>47233</c:v>
                </c:pt>
                <c:pt idx="1133">
                  <c:v>47240</c:v>
                </c:pt>
                <c:pt idx="1134">
                  <c:v>47247</c:v>
                </c:pt>
                <c:pt idx="1135">
                  <c:v>47254</c:v>
                </c:pt>
                <c:pt idx="1136">
                  <c:v>47261</c:v>
                </c:pt>
                <c:pt idx="1137">
                  <c:v>47268</c:v>
                </c:pt>
                <c:pt idx="1138">
                  <c:v>47275</c:v>
                </c:pt>
                <c:pt idx="1139">
                  <c:v>47282</c:v>
                </c:pt>
                <c:pt idx="1140">
                  <c:v>47289</c:v>
                </c:pt>
                <c:pt idx="1141">
                  <c:v>47296</c:v>
                </c:pt>
                <c:pt idx="1142">
                  <c:v>47303</c:v>
                </c:pt>
                <c:pt idx="1143">
                  <c:v>47310</c:v>
                </c:pt>
                <c:pt idx="1144">
                  <c:v>47317</c:v>
                </c:pt>
                <c:pt idx="1145">
                  <c:v>47324</c:v>
                </c:pt>
                <c:pt idx="1146">
                  <c:v>47331</c:v>
                </c:pt>
                <c:pt idx="1147">
                  <c:v>47338</c:v>
                </c:pt>
                <c:pt idx="1148">
                  <c:v>47345</c:v>
                </c:pt>
                <c:pt idx="1149">
                  <c:v>47352</c:v>
                </c:pt>
                <c:pt idx="1150">
                  <c:v>47359</c:v>
                </c:pt>
                <c:pt idx="1151">
                  <c:v>47366</c:v>
                </c:pt>
                <c:pt idx="1152">
                  <c:v>47373</c:v>
                </c:pt>
                <c:pt idx="1153">
                  <c:v>47380</c:v>
                </c:pt>
                <c:pt idx="1154">
                  <c:v>47387</c:v>
                </c:pt>
                <c:pt idx="1155">
                  <c:v>47394</c:v>
                </c:pt>
                <c:pt idx="1156">
                  <c:v>47401</c:v>
                </c:pt>
                <c:pt idx="1157">
                  <c:v>47408</c:v>
                </c:pt>
                <c:pt idx="1158">
                  <c:v>47415</c:v>
                </c:pt>
                <c:pt idx="1159">
                  <c:v>47422</c:v>
                </c:pt>
                <c:pt idx="1160">
                  <c:v>47429</c:v>
                </c:pt>
                <c:pt idx="1161">
                  <c:v>47436</c:v>
                </c:pt>
                <c:pt idx="1162">
                  <c:v>47443</c:v>
                </c:pt>
                <c:pt idx="1163">
                  <c:v>47450</c:v>
                </c:pt>
                <c:pt idx="1164">
                  <c:v>47457</c:v>
                </c:pt>
                <c:pt idx="1165">
                  <c:v>47464</c:v>
                </c:pt>
                <c:pt idx="1166">
                  <c:v>47471</c:v>
                </c:pt>
                <c:pt idx="1167">
                  <c:v>47479</c:v>
                </c:pt>
                <c:pt idx="1168">
                  <c:v>47486</c:v>
                </c:pt>
                <c:pt idx="1169">
                  <c:v>47493</c:v>
                </c:pt>
                <c:pt idx="1170">
                  <c:v>47500</c:v>
                </c:pt>
                <c:pt idx="1171">
                  <c:v>47507</c:v>
                </c:pt>
                <c:pt idx="1172">
                  <c:v>47514</c:v>
                </c:pt>
                <c:pt idx="1173">
                  <c:v>47521</c:v>
                </c:pt>
                <c:pt idx="1174">
                  <c:v>47528</c:v>
                </c:pt>
                <c:pt idx="1175">
                  <c:v>47535</c:v>
                </c:pt>
                <c:pt idx="1176">
                  <c:v>47542</c:v>
                </c:pt>
                <c:pt idx="1177">
                  <c:v>47549</c:v>
                </c:pt>
                <c:pt idx="1178">
                  <c:v>47556</c:v>
                </c:pt>
                <c:pt idx="1179">
                  <c:v>47563</c:v>
                </c:pt>
                <c:pt idx="1180">
                  <c:v>47570</c:v>
                </c:pt>
                <c:pt idx="1181">
                  <c:v>47577</c:v>
                </c:pt>
                <c:pt idx="1182">
                  <c:v>47584</c:v>
                </c:pt>
                <c:pt idx="1183">
                  <c:v>47591</c:v>
                </c:pt>
                <c:pt idx="1184">
                  <c:v>47598</c:v>
                </c:pt>
                <c:pt idx="1185">
                  <c:v>47605</c:v>
                </c:pt>
                <c:pt idx="1186">
                  <c:v>47612</c:v>
                </c:pt>
                <c:pt idx="1187">
                  <c:v>47619</c:v>
                </c:pt>
                <c:pt idx="1188">
                  <c:v>47626</c:v>
                </c:pt>
                <c:pt idx="1189">
                  <c:v>47633</c:v>
                </c:pt>
                <c:pt idx="1190">
                  <c:v>47640</c:v>
                </c:pt>
                <c:pt idx="1191">
                  <c:v>47647</c:v>
                </c:pt>
                <c:pt idx="1192">
                  <c:v>47654</c:v>
                </c:pt>
                <c:pt idx="1193">
                  <c:v>47661</c:v>
                </c:pt>
                <c:pt idx="1194">
                  <c:v>47668</c:v>
                </c:pt>
                <c:pt idx="1195">
                  <c:v>47675</c:v>
                </c:pt>
                <c:pt idx="1196">
                  <c:v>47682</c:v>
                </c:pt>
                <c:pt idx="1197">
                  <c:v>47689</c:v>
                </c:pt>
                <c:pt idx="1198">
                  <c:v>47696</c:v>
                </c:pt>
                <c:pt idx="1199">
                  <c:v>47703</c:v>
                </c:pt>
                <c:pt idx="1200">
                  <c:v>47710</c:v>
                </c:pt>
                <c:pt idx="1201">
                  <c:v>47717</c:v>
                </c:pt>
                <c:pt idx="1202">
                  <c:v>47724</c:v>
                </c:pt>
                <c:pt idx="1203">
                  <c:v>47731</c:v>
                </c:pt>
                <c:pt idx="1204">
                  <c:v>47738</c:v>
                </c:pt>
                <c:pt idx="1205">
                  <c:v>47745</c:v>
                </c:pt>
                <c:pt idx="1206">
                  <c:v>47752</c:v>
                </c:pt>
                <c:pt idx="1207">
                  <c:v>47759</c:v>
                </c:pt>
                <c:pt idx="1208">
                  <c:v>47766</c:v>
                </c:pt>
                <c:pt idx="1209">
                  <c:v>47773</c:v>
                </c:pt>
                <c:pt idx="1210">
                  <c:v>47780</c:v>
                </c:pt>
                <c:pt idx="1211">
                  <c:v>47787</c:v>
                </c:pt>
                <c:pt idx="1212">
                  <c:v>47794</c:v>
                </c:pt>
                <c:pt idx="1213">
                  <c:v>47801</c:v>
                </c:pt>
                <c:pt idx="1214">
                  <c:v>47808</c:v>
                </c:pt>
                <c:pt idx="1215">
                  <c:v>47815</c:v>
                </c:pt>
                <c:pt idx="1216">
                  <c:v>47822</c:v>
                </c:pt>
                <c:pt idx="1217">
                  <c:v>47829</c:v>
                </c:pt>
                <c:pt idx="1218">
                  <c:v>47836</c:v>
                </c:pt>
                <c:pt idx="1219">
                  <c:v>47844</c:v>
                </c:pt>
                <c:pt idx="1220">
                  <c:v>47851</c:v>
                </c:pt>
                <c:pt idx="1221">
                  <c:v>47858</c:v>
                </c:pt>
                <c:pt idx="1222">
                  <c:v>47865</c:v>
                </c:pt>
                <c:pt idx="1223">
                  <c:v>47872</c:v>
                </c:pt>
                <c:pt idx="1224">
                  <c:v>47879</c:v>
                </c:pt>
                <c:pt idx="1225">
                  <c:v>47886</c:v>
                </c:pt>
                <c:pt idx="1226">
                  <c:v>47893</c:v>
                </c:pt>
                <c:pt idx="1227">
                  <c:v>47900</c:v>
                </c:pt>
                <c:pt idx="1228">
                  <c:v>47907</c:v>
                </c:pt>
                <c:pt idx="1229">
                  <c:v>47914</c:v>
                </c:pt>
                <c:pt idx="1230">
                  <c:v>47921</c:v>
                </c:pt>
                <c:pt idx="1231">
                  <c:v>47928</c:v>
                </c:pt>
                <c:pt idx="1232">
                  <c:v>47935</c:v>
                </c:pt>
                <c:pt idx="1233">
                  <c:v>47942</c:v>
                </c:pt>
                <c:pt idx="1234">
                  <c:v>47953</c:v>
                </c:pt>
                <c:pt idx="1235">
                  <c:v>47960</c:v>
                </c:pt>
                <c:pt idx="1236">
                  <c:v>47967</c:v>
                </c:pt>
                <c:pt idx="1237">
                  <c:v>47974</c:v>
                </c:pt>
                <c:pt idx="1238">
                  <c:v>47981</c:v>
                </c:pt>
                <c:pt idx="1239">
                  <c:v>47988</c:v>
                </c:pt>
                <c:pt idx="1240">
                  <c:v>47995</c:v>
                </c:pt>
                <c:pt idx="1241">
                  <c:v>48002</c:v>
                </c:pt>
                <c:pt idx="1242">
                  <c:v>48009</c:v>
                </c:pt>
                <c:pt idx="1243">
                  <c:v>48016</c:v>
                </c:pt>
                <c:pt idx="1244">
                  <c:v>48023</c:v>
                </c:pt>
                <c:pt idx="1245">
                  <c:v>48030</c:v>
                </c:pt>
                <c:pt idx="1246">
                  <c:v>48037</c:v>
                </c:pt>
                <c:pt idx="1247">
                  <c:v>48044</c:v>
                </c:pt>
                <c:pt idx="1248">
                  <c:v>48051</c:v>
                </c:pt>
                <c:pt idx="1249">
                  <c:v>48058</c:v>
                </c:pt>
                <c:pt idx="1250">
                  <c:v>48065</c:v>
                </c:pt>
                <c:pt idx="1251">
                  <c:v>48072</c:v>
                </c:pt>
                <c:pt idx="1252">
                  <c:v>48079</c:v>
                </c:pt>
                <c:pt idx="1253">
                  <c:v>48086</c:v>
                </c:pt>
                <c:pt idx="1254">
                  <c:v>48093</c:v>
                </c:pt>
                <c:pt idx="1255">
                  <c:v>48100</c:v>
                </c:pt>
                <c:pt idx="1256">
                  <c:v>48107</c:v>
                </c:pt>
                <c:pt idx="1257">
                  <c:v>48114</c:v>
                </c:pt>
                <c:pt idx="1258">
                  <c:v>48121</c:v>
                </c:pt>
                <c:pt idx="1259">
                  <c:v>48128</c:v>
                </c:pt>
                <c:pt idx="1260">
                  <c:v>48135</c:v>
                </c:pt>
                <c:pt idx="1261">
                  <c:v>48142</c:v>
                </c:pt>
                <c:pt idx="1262">
                  <c:v>48149</c:v>
                </c:pt>
                <c:pt idx="1263">
                  <c:v>48156</c:v>
                </c:pt>
                <c:pt idx="1264">
                  <c:v>48163</c:v>
                </c:pt>
                <c:pt idx="1265">
                  <c:v>48170</c:v>
                </c:pt>
                <c:pt idx="1266">
                  <c:v>48177</c:v>
                </c:pt>
                <c:pt idx="1267">
                  <c:v>48184</c:v>
                </c:pt>
                <c:pt idx="1268">
                  <c:v>48191</c:v>
                </c:pt>
                <c:pt idx="1269">
                  <c:v>48198</c:v>
                </c:pt>
                <c:pt idx="1270">
                  <c:v>48205</c:v>
                </c:pt>
                <c:pt idx="1271">
                  <c:v>48212</c:v>
                </c:pt>
                <c:pt idx="1272">
                  <c:v>48219</c:v>
                </c:pt>
                <c:pt idx="1273">
                  <c:v>48226</c:v>
                </c:pt>
                <c:pt idx="1274">
                  <c:v>48233</c:v>
                </c:pt>
                <c:pt idx="1275">
                  <c:v>48240</c:v>
                </c:pt>
                <c:pt idx="1276">
                  <c:v>48247</c:v>
                </c:pt>
                <c:pt idx="1277">
                  <c:v>48254</c:v>
                </c:pt>
                <c:pt idx="1278">
                  <c:v>48261</c:v>
                </c:pt>
                <c:pt idx="1279">
                  <c:v>48268</c:v>
                </c:pt>
                <c:pt idx="1280">
                  <c:v>48275</c:v>
                </c:pt>
                <c:pt idx="1281">
                  <c:v>48282</c:v>
                </c:pt>
                <c:pt idx="1282">
                  <c:v>48289</c:v>
                </c:pt>
                <c:pt idx="1283">
                  <c:v>48296</c:v>
                </c:pt>
                <c:pt idx="1284">
                  <c:v>48303</c:v>
                </c:pt>
                <c:pt idx="1285">
                  <c:v>48310</c:v>
                </c:pt>
                <c:pt idx="1286">
                  <c:v>48317</c:v>
                </c:pt>
                <c:pt idx="1287">
                  <c:v>48324</c:v>
                </c:pt>
                <c:pt idx="1288">
                  <c:v>48331</c:v>
                </c:pt>
                <c:pt idx="1289">
                  <c:v>48338</c:v>
                </c:pt>
                <c:pt idx="1290">
                  <c:v>48345</c:v>
                </c:pt>
                <c:pt idx="1291">
                  <c:v>48352</c:v>
                </c:pt>
                <c:pt idx="1292">
                  <c:v>48359</c:v>
                </c:pt>
                <c:pt idx="1293">
                  <c:v>48366</c:v>
                </c:pt>
                <c:pt idx="1294">
                  <c:v>48373</c:v>
                </c:pt>
                <c:pt idx="1295">
                  <c:v>48380</c:v>
                </c:pt>
                <c:pt idx="1296">
                  <c:v>48387</c:v>
                </c:pt>
                <c:pt idx="1297">
                  <c:v>48394</c:v>
                </c:pt>
                <c:pt idx="1298">
                  <c:v>48401</c:v>
                </c:pt>
                <c:pt idx="1299">
                  <c:v>48408</c:v>
                </c:pt>
                <c:pt idx="1300">
                  <c:v>48415</c:v>
                </c:pt>
                <c:pt idx="1301">
                  <c:v>48422</c:v>
                </c:pt>
                <c:pt idx="1302">
                  <c:v>48429</c:v>
                </c:pt>
                <c:pt idx="1303">
                  <c:v>48436</c:v>
                </c:pt>
                <c:pt idx="1304">
                  <c:v>48443</c:v>
                </c:pt>
                <c:pt idx="1305">
                  <c:v>48450</c:v>
                </c:pt>
                <c:pt idx="1306">
                  <c:v>48457</c:v>
                </c:pt>
                <c:pt idx="1307">
                  <c:v>48464</c:v>
                </c:pt>
                <c:pt idx="1308">
                  <c:v>48471</c:v>
                </c:pt>
                <c:pt idx="1309">
                  <c:v>48478</c:v>
                </c:pt>
                <c:pt idx="1310">
                  <c:v>48485</c:v>
                </c:pt>
                <c:pt idx="1311">
                  <c:v>48492</c:v>
                </c:pt>
                <c:pt idx="1312">
                  <c:v>48499</c:v>
                </c:pt>
                <c:pt idx="1313">
                  <c:v>48506</c:v>
                </c:pt>
                <c:pt idx="1314">
                  <c:v>48513</c:v>
                </c:pt>
                <c:pt idx="1315">
                  <c:v>48520</c:v>
                </c:pt>
                <c:pt idx="1316">
                  <c:v>48527</c:v>
                </c:pt>
                <c:pt idx="1317">
                  <c:v>48534</c:v>
                </c:pt>
                <c:pt idx="1318">
                  <c:v>48541</c:v>
                </c:pt>
                <c:pt idx="1319">
                  <c:v>48548</c:v>
                </c:pt>
                <c:pt idx="1320">
                  <c:v>48555</c:v>
                </c:pt>
                <c:pt idx="1321">
                  <c:v>48562</c:v>
                </c:pt>
                <c:pt idx="1322">
                  <c:v>48569</c:v>
                </c:pt>
                <c:pt idx="1323">
                  <c:v>48576</c:v>
                </c:pt>
                <c:pt idx="1324">
                  <c:v>48583</c:v>
                </c:pt>
                <c:pt idx="1325">
                  <c:v>48590</c:v>
                </c:pt>
                <c:pt idx="1326">
                  <c:v>48597</c:v>
                </c:pt>
                <c:pt idx="1327">
                  <c:v>48604</c:v>
                </c:pt>
                <c:pt idx="1328">
                  <c:v>48611</c:v>
                </c:pt>
                <c:pt idx="1329">
                  <c:v>48618</c:v>
                </c:pt>
                <c:pt idx="1330">
                  <c:v>48625</c:v>
                </c:pt>
                <c:pt idx="1331">
                  <c:v>48632</c:v>
                </c:pt>
                <c:pt idx="1332">
                  <c:v>48639</c:v>
                </c:pt>
                <c:pt idx="1333">
                  <c:v>48646</c:v>
                </c:pt>
                <c:pt idx="1334">
                  <c:v>48653</c:v>
                </c:pt>
                <c:pt idx="1335">
                  <c:v>48660</c:v>
                </c:pt>
                <c:pt idx="1336">
                  <c:v>48667</c:v>
                </c:pt>
                <c:pt idx="1337">
                  <c:v>48674</c:v>
                </c:pt>
                <c:pt idx="1338">
                  <c:v>48681</c:v>
                </c:pt>
                <c:pt idx="1339">
                  <c:v>48688</c:v>
                </c:pt>
                <c:pt idx="1340">
                  <c:v>48695</c:v>
                </c:pt>
                <c:pt idx="1341">
                  <c:v>48702</c:v>
                </c:pt>
                <c:pt idx="1342">
                  <c:v>48709</c:v>
                </c:pt>
                <c:pt idx="1343">
                  <c:v>48716</c:v>
                </c:pt>
                <c:pt idx="1344">
                  <c:v>48723</c:v>
                </c:pt>
                <c:pt idx="1345">
                  <c:v>48730</c:v>
                </c:pt>
                <c:pt idx="1346">
                  <c:v>48737</c:v>
                </c:pt>
                <c:pt idx="1347">
                  <c:v>48744</c:v>
                </c:pt>
                <c:pt idx="1348">
                  <c:v>48751</c:v>
                </c:pt>
                <c:pt idx="1349">
                  <c:v>48758</c:v>
                </c:pt>
                <c:pt idx="1350">
                  <c:v>48765</c:v>
                </c:pt>
                <c:pt idx="1351">
                  <c:v>48772</c:v>
                </c:pt>
                <c:pt idx="1352">
                  <c:v>48779</c:v>
                </c:pt>
                <c:pt idx="1353">
                  <c:v>48786</c:v>
                </c:pt>
                <c:pt idx="1354">
                  <c:v>48793</c:v>
                </c:pt>
                <c:pt idx="1355">
                  <c:v>48800</c:v>
                </c:pt>
                <c:pt idx="1356">
                  <c:v>48807</c:v>
                </c:pt>
                <c:pt idx="1357">
                  <c:v>48814</c:v>
                </c:pt>
                <c:pt idx="1358">
                  <c:v>48821</c:v>
                </c:pt>
                <c:pt idx="1359">
                  <c:v>48828</c:v>
                </c:pt>
                <c:pt idx="1360">
                  <c:v>48835</c:v>
                </c:pt>
                <c:pt idx="1361">
                  <c:v>48842</c:v>
                </c:pt>
                <c:pt idx="1362">
                  <c:v>48849</c:v>
                </c:pt>
                <c:pt idx="1363">
                  <c:v>48856</c:v>
                </c:pt>
                <c:pt idx="1364">
                  <c:v>48863</c:v>
                </c:pt>
                <c:pt idx="1365">
                  <c:v>48870</c:v>
                </c:pt>
                <c:pt idx="1366">
                  <c:v>48877</c:v>
                </c:pt>
                <c:pt idx="1367">
                  <c:v>48884</c:v>
                </c:pt>
                <c:pt idx="1368">
                  <c:v>48891</c:v>
                </c:pt>
                <c:pt idx="1369">
                  <c:v>48898</c:v>
                </c:pt>
                <c:pt idx="1370">
                  <c:v>48905</c:v>
                </c:pt>
                <c:pt idx="1371">
                  <c:v>48912</c:v>
                </c:pt>
                <c:pt idx="1372">
                  <c:v>48919</c:v>
                </c:pt>
                <c:pt idx="1373">
                  <c:v>48926</c:v>
                </c:pt>
                <c:pt idx="1374">
                  <c:v>48933</c:v>
                </c:pt>
                <c:pt idx="1375">
                  <c:v>48940</c:v>
                </c:pt>
                <c:pt idx="1376">
                  <c:v>48947</c:v>
                </c:pt>
                <c:pt idx="1377">
                  <c:v>48954</c:v>
                </c:pt>
                <c:pt idx="1378">
                  <c:v>48961</c:v>
                </c:pt>
                <c:pt idx="1379">
                  <c:v>48968</c:v>
                </c:pt>
                <c:pt idx="1380">
                  <c:v>48975</c:v>
                </c:pt>
                <c:pt idx="1381">
                  <c:v>48982</c:v>
                </c:pt>
                <c:pt idx="1382">
                  <c:v>48989</c:v>
                </c:pt>
                <c:pt idx="1383">
                  <c:v>48996</c:v>
                </c:pt>
                <c:pt idx="1384">
                  <c:v>49003</c:v>
                </c:pt>
                <c:pt idx="1385">
                  <c:v>49010</c:v>
                </c:pt>
                <c:pt idx="1386">
                  <c:v>49017</c:v>
                </c:pt>
                <c:pt idx="1387">
                  <c:v>49024</c:v>
                </c:pt>
                <c:pt idx="1388">
                  <c:v>49031</c:v>
                </c:pt>
                <c:pt idx="1389">
                  <c:v>49038</c:v>
                </c:pt>
                <c:pt idx="1390">
                  <c:v>49045</c:v>
                </c:pt>
                <c:pt idx="1391">
                  <c:v>49052</c:v>
                </c:pt>
                <c:pt idx="1392">
                  <c:v>49059</c:v>
                </c:pt>
                <c:pt idx="1393">
                  <c:v>49066</c:v>
                </c:pt>
                <c:pt idx="1394">
                  <c:v>49073</c:v>
                </c:pt>
                <c:pt idx="1395">
                  <c:v>49080</c:v>
                </c:pt>
                <c:pt idx="1396">
                  <c:v>49087</c:v>
                </c:pt>
                <c:pt idx="1397">
                  <c:v>49094</c:v>
                </c:pt>
                <c:pt idx="1398">
                  <c:v>49101</c:v>
                </c:pt>
                <c:pt idx="1399">
                  <c:v>49108</c:v>
                </c:pt>
                <c:pt idx="1400">
                  <c:v>49115</c:v>
                </c:pt>
                <c:pt idx="1401">
                  <c:v>49122</c:v>
                </c:pt>
                <c:pt idx="1402">
                  <c:v>49129</c:v>
                </c:pt>
                <c:pt idx="1403">
                  <c:v>49136</c:v>
                </c:pt>
                <c:pt idx="1404">
                  <c:v>49143</c:v>
                </c:pt>
                <c:pt idx="1405">
                  <c:v>49150</c:v>
                </c:pt>
                <c:pt idx="1406">
                  <c:v>49157</c:v>
                </c:pt>
                <c:pt idx="1407">
                  <c:v>49164</c:v>
                </c:pt>
                <c:pt idx="1408">
                  <c:v>49171</c:v>
                </c:pt>
                <c:pt idx="1409">
                  <c:v>49178</c:v>
                </c:pt>
                <c:pt idx="1410">
                  <c:v>49185</c:v>
                </c:pt>
                <c:pt idx="1411">
                  <c:v>49192</c:v>
                </c:pt>
                <c:pt idx="1412">
                  <c:v>49199</c:v>
                </c:pt>
                <c:pt idx="1413">
                  <c:v>49206</c:v>
                </c:pt>
                <c:pt idx="1414">
                  <c:v>49213</c:v>
                </c:pt>
                <c:pt idx="1415">
                  <c:v>49220</c:v>
                </c:pt>
                <c:pt idx="1416">
                  <c:v>49227</c:v>
                </c:pt>
                <c:pt idx="1417">
                  <c:v>49234</c:v>
                </c:pt>
                <c:pt idx="1418">
                  <c:v>49241</c:v>
                </c:pt>
                <c:pt idx="1419">
                  <c:v>49248</c:v>
                </c:pt>
                <c:pt idx="1420">
                  <c:v>49255</c:v>
                </c:pt>
                <c:pt idx="1421">
                  <c:v>49262</c:v>
                </c:pt>
                <c:pt idx="1422">
                  <c:v>49269</c:v>
                </c:pt>
                <c:pt idx="1423">
                  <c:v>49276</c:v>
                </c:pt>
                <c:pt idx="1424">
                  <c:v>49283</c:v>
                </c:pt>
                <c:pt idx="1425">
                  <c:v>49290</c:v>
                </c:pt>
                <c:pt idx="1426">
                  <c:v>49297</c:v>
                </c:pt>
                <c:pt idx="1427">
                  <c:v>49305</c:v>
                </c:pt>
                <c:pt idx="1428">
                  <c:v>49312</c:v>
                </c:pt>
                <c:pt idx="1429">
                  <c:v>49319</c:v>
                </c:pt>
                <c:pt idx="1430">
                  <c:v>49326</c:v>
                </c:pt>
                <c:pt idx="1431">
                  <c:v>49333</c:v>
                </c:pt>
                <c:pt idx="1432">
                  <c:v>49340</c:v>
                </c:pt>
                <c:pt idx="1433">
                  <c:v>49347</c:v>
                </c:pt>
                <c:pt idx="1434">
                  <c:v>49354</c:v>
                </c:pt>
                <c:pt idx="1435">
                  <c:v>49361</c:v>
                </c:pt>
                <c:pt idx="1436">
                  <c:v>49368</c:v>
                </c:pt>
                <c:pt idx="1437">
                  <c:v>49375</c:v>
                </c:pt>
                <c:pt idx="1438">
                  <c:v>49382</c:v>
                </c:pt>
                <c:pt idx="1439">
                  <c:v>49389</c:v>
                </c:pt>
                <c:pt idx="1440">
                  <c:v>49396</c:v>
                </c:pt>
                <c:pt idx="1441">
                  <c:v>49403</c:v>
                </c:pt>
                <c:pt idx="1442">
                  <c:v>49410</c:v>
                </c:pt>
                <c:pt idx="1443">
                  <c:v>49417</c:v>
                </c:pt>
                <c:pt idx="1444">
                  <c:v>49424</c:v>
                </c:pt>
                <c:pt idx="1445">
                  <c:v>49431</c:v>
                </c:pt>
                <c:pt idx="1446">
                  <c:v>49438</c:v>
                </c:pt>
                <c:pt idx="1447">
                  <c:v>49445</c:v>
                </c:pt>
                <c:pt idx="1448">
                  <c:v>49452</c:v>
                </c:pt>
                <c:pt idx="1449">
                  <c:v>49459</c:v>
                </c:pt>
                <c:pt idx="1450">
                  <c:v>49466</c:v>
                </c:pt>
                <c:pt idx="1451">
                  <c:v>49473</c:v>
                </c:pt>
                <c:pt idx="1452">
                  <c:v>49480</c:v>
                </c:pt>
                <c:pt idx="1453">
                  <c:v>49487</c:v>
                </c:pt>
                <c:pt idx="1454">
                  <c:v>49494</c:v>
                </c:pt>
                <c:pt idx="1455">
                  <c:v>49501</c:v>
                </c:pt>
                <c:pt idx="1456">
                  <c:v>49508</c:v>
                </c:pt>
                <c:pt idx="1457">
                  <c:v>49515</c:v>
                </c:pt>
                <c:pt idx="1458">
                  <c:v>49522</c:v>
                </c:pt>
                <c:pt idx="1459">
                  <c:v>49529</c:v>
                </c:pt>
                <c:pt idx="1460">
                  <c:v>49536</c:v>
                </c:pt>
                <c:pt idx="1461">
                  <c:v>49543</c:v>
                </c:pt>
                <c:pt idx="1462">
                  <c:v>49550</c:v>
                </c:pt>
                <c:pt idx="1463">
                  <c:v>49557</c:v>
                </c:pt>
                <c:pt idx="1464">
                  <c:v>49564</c:v>
                </c:pt>
                <c:pt idx="1465">
                  <c:v>49571</c:v>
                </c:pt>
                <c:pt idx="1466">
                  <c:v>49578</c:v>
                </c:pt>
                <c:pt idx="1467">
                  <c:v>49585</c:v>
                </c:pt>
                <c:pt idx="1468">
                  <c:v>49592</c:v>
                </c:pt>
                <c:pt idx="1469">
                  <c:v>49599</c:v>
                </c:pt>
                <c:pt idx="1470">
                  <c:v>49606</c:v>
                </c:pt>
                <c:pt idx="1471">
                  <c:v>49613</c:v>
                </c:pt>
                <c:pt idx="1472">
                  <c:v>49620</c:v>
                </c:pt>
                <c:pt idx="1473">
                  <c:v>49627</c:v>
                </c:pt>
                <c:pt idx="1474">
                  <c:v>49634</c:v>
                </c:pt>
                <c:pt idx="1475">
                  <c:v>49641</c:v>
                </c:pt>
                <c:pt idx="1476">
                  <c:v>49648</c:v>
                </c:pt>
                <c:pt idx="1477">
                  <c:v>49655</c:v>
                </c:pt>
                <c:pt idx="1478">
                  <c:v>49662</c:v>
                </c:pt>
                <c:pt idx="1479">
                  <c:v>49670</c:v>
                </c:pt>
                <c:pt idx="1480">
                  <c:v>49677</c:v>
                </c:pt>
                <c:pt idx="1481">
                  <c:v>49684</c:v>
                </c:pt>
                <c:pt idx="1482">
                  <c:v>49691</c:v>
                </c:pt>
                <c:pt idx="1483">
                  <c:v>49698</c:v>
                </c:pt>
                <c:pt idx="1484">
                  <c:v>49705</c:v>
                </c:pt>
                <c:pt idx="1485">
                  <c:v>49712</c:v>
                </c:pt>
                <c:pt idx="1486">
                  <c:v>49719</c:v>
                </c:pt>
                <c:pt idx="1487">
                  <c:v>49726</c:v>
                </c:pt>
                <c:pt idx="1488">
                  <c:v>49733</c:v>
                </c:pt>
                <c:pt idx="1489">
                  <c:v>49740</c:v>
                </c:pt>
                <c:pt idx="1490">
                  <c:v>49747</c:v>
                </c:pt>
                <c:pt idx="1491">
                  <c:v>49754</c:v>
                </c:pt>
                <c:pt idx="1492">
                  <c:v>49761</c:v>
                </c:pt>
                <c:pt idx="1493">
                  <c:v>49768</c:v>
                </c:pt>
                <c:pt idx="1494">
                  <c:v>49775</c:v>
                </c:pt>
                <c:pt idx="1495">
                  <c:v>49782</c:v>
                </c:pt>
                <c:pt idx="1496">
                  <c:v>49789</c:v>
                </c:pt>
                <c:pt idx="1497">
                  <c:v>49797</c:v>
                </c:pt>
                <c:pt idx="1498">
                  <c:v>49804</c:v>
                </c:pt>
                <c:pt idx="1499">
                  <c:v>49811</c:v>
                </c:pt>
                <c:pt idx="1500">
                  <c:v>49818</c:v>
                </c:pt>
                <c:pt idx="1501">
                  <c:v>49825</c:v>
                </c:pt>
                <c:pt idx="1502">
                  <c:v>49832</c:v>
                </c:pt>
                <c:pt idx="1503">
                  <c:v>49839</c:v>
                </c:pt>
                <c:pt idx="1504">
                  <c:v>49846</c:v>
                </c:pt>
                <c:pt idx="1505">
                  <c:v>49853</c:v>
                </c:pt>
                <c:pt idx="1506">
                  <c:v>49860</c:v>
                </c:pt>
                <c:pt idx="1507">
                  <c:v>49867</c:v>
                </c:pt>
                <c:pt idx="1508">
                  <c:v>49874</c:v>
                </c:pt>
                <c:pt idx="1509">
                  <c:v>49881</c:v>
                </c:pt>
                <c:pt idx="1510">
                  <c:v>49888</c:v>
                </c:pt>
                <c:pt idx="1511">
                  <c:v>49895</c:v>
                </c:pt>
                <c:pt idx="1512">
                  <c:v>49902</c:v>
                </c:pt>
                <c:pt idx="1513">
                  <c:v>49909</c:v>
                </c:pt>
                <c:pt idx="1514">
                  <c:v>49916</c:v>
                </c:pt>
                <c:pt idx="1515">
                  <c:v>49923</c:v>
                </c:pt>
                <c:pt idx="1516">
                  <c:v>49930</c:v>
                </c:pt>
                <c:pt idx="1517">
                  <c:v>49937</c:v>
                </c:pt>
                <c:pt idx="1518">
                  <c:v>49944</c:v>
                </c:pt>
                <c:pt idx="1519">
                  <c:v>49951</c:v>
                </c:pt>
                <c:pt idx="1520">
                  <c:v>49958</c:v>
                </c:pt>
                <c:pt idx="1521">
                  <c:v>49965</c:v>
                </c:pt>
                <c:pt idx="1522">
                  <c:v>49972</c:v>
                </c:pt>
                <c:pt idx="1523">
                  <c:v>49979</c:v>
                </c:pt>
                <c:pt idx="1524">
                  <c:v>49986</c:v>
                </c:pt>
                <c:pt idx="1525">
                  <c:v>49993</c:v>
                </c:pt>
                <c:pt idx="1526">
                  <c:v>50000</c:v>
                </c:pt>
                <c:pt idx="1527">
                  <c:v>50007</c:v>
                </c:pt>
                <c:pt idx="1528">
                  <c:v>50014</c:v>
                </c:pt>
                <c:pt idx="1529">
                  <c:v>50021</c:v>
                </c:pt>
                <c:pt idx="1530">
                  <c:v>50028</c:v>
                </c:pt>
                <c:pt idx="1531">
                  <c:v>50038</c:v>
                </c:pt>
                <c:pt idx="1532">
                  <c:v>50045</c:v>
                </c:pt>
                <c:pt idx="1533">
                  <c:v>50052</c:v>
                </c:pt>
                <c:pt idx="1534">
                  <c:v>50059</c:v>
                </c:pt>
                <c:pt idx="1535">
                  <c:v>50066</c:v>
                </c:pt>
                <c:pt idx="1536">
                  <c:v>50073</c:v>
                </c:pt>
                <c:pt idx="1537">
                  <c:v>50080</c:v>
                </c:pt>
                <c:pt idx="1538">
                  <c:v>50087</c:v>
                </c:pt>
                <c:pt idx="1539">
                  <c:v>50094</c:v>
                </c:pt>
                <c:pt idx="1540">
                  <c:v>50101</c:v>
                </c:pt>
                <c:pt idx="1541">
                  <c:v>50108</c:v>
                </c:pt>
                <c:pt idx="1542">
                  <c:v>50115</c:v>
                </c:pt>
                <c:pt idx="1543">
                  <c:v>50122</c:v>
                </c:pt>
                <c:pt idx="1544">
                  <c:v>50129</c:v>
                </c:pt>
                <c:pt idx="1545">
                  <c:v>50137</c:v>
                </c:pt>
                <c:pt idx="1546">
                  <c:v>50144</c:v>
                </c:pt>
                <c:pt idx="1547">
                  <c:v>50151</c:v>
                </c:pt>
                <c:pt idx="1548">
                  <c:v>50158</c:v>
                </c:pt>
                <c:pt idx="1549">
                  <c:v>50165</c:v>
                </c:pt>
                <c:pt idx="1550">
                  <c:v>50172</c:v>
                </c:pt>
                <c:pt idx="1551">
                  <c:v>50179</c:v>
                </c:pt>
                <c:pt idx="1552">
                  <c:v>50186</c:v>
                </c:pt>
                <c:pt idx="1553">
                  <c:v>50193</c:v>
                </c:pt>
                <c:pt idx="1554">
                  <c:v>50200</c:v>
                </c:pt>
                <c:pt idx="1555">
                  <c:v>50207</c:v>
                </c:pt>
                <c:pt idx="1556">
                  <c:v>50214</c:v>
                </c:pt>
                <c:pt idx="1557">
                  <c:v>50221</c:v>
                </c:pt>
                <c:pt idx="1558">
                  <c:v>50228</c:v>
                </c:pt>
                <c:pt idx="1559">
                  <c:v>50235</c:v>
                </c:pt>
                <c:pt idx="1560">
                  <c:v>50242</c:v>
                </c:pt>
                <c:pt idx="1561">
                  <c:v>50249</c:v>
                </c:pt>
                <c:pt idx="1562">
                  <c:v>50256</c:v>
                </c:pt>
                <c:pt idx="1563">
                  <c:v>50263</c:v>
                </c:pt>
                <c:pt idx="1564">
                  <c:v>50270</c:v>
                </c:pt>
                <c:pt idx="1565">
                  <c:v>50277</c:v>
                </c:pt>
                <c:pt idx="1566">
                  <c:v>50284</c:v>
                </c:pt>
                <c:pt idx="1567">
                  <c:v>50291</c:v>
                </c:pt>
                <c:pt idx="1568">
                  <c:v>50298</c:v>
                </c:pt>
                <c:pt idx="1569">
                  <c:v>50305</c:v>
                </c:pt>
                <c:pt idx="1570">
                  <c:v>50312</c:v>
                </c:pt>
                <c:pt idx="1571">
                  <c:v>50319</c:v>
                </c:pt>
                <c:pt idx="1572">
                  <c:v>50326</c:v>
                </c:pt>
                <c:pt idx="1573">
                  <c:v>50333</c:v>
                </c:pt>
                <c:pt idx="1574">
                  <c:v>50340</c:v>
                </c:pt>
                <c:pt idx="1575">
                  <c:v>50347</c:v>
                </c:pt>
                <c:pt idx="1576">
                  <c:v>50354</c:v>
                </c:pt>
                <c:pt idx="1577">
                  <c:v>50361</c:v>
                </c:pt>
                <c:pt idx="1578">
                  <c:v>50368</c:v>
                </c:pt>
                <c:pt idx="1579">
                  <c:v>50375</c:v>
                </c:pt>
                <c:pt idx="1580">
                  <c:v>50382</c:v>
                </c:pt>
                <c:pt idx="1581">
                  <c:v>50389</c:v>
                </c:pt>
                <c:pt idx="1582">
                  <c:v>50396</c:v>
                </c:pt>
                <c:pt idx="1583">
                  <c:v>50403</c:v>
                </c:pt>
                <c:pt idx="1584">
                  <c:v>50410</c:v>
                </c:pt>
                <c:pt idx="1585">
                  <c:v>50417</c:v>
                </c:pt>
                <c:pt idx="1586">
                  <c:v>50424</c:v>
                </c:pt>
                <c:pt idx="1587">
                  <c:v>50431</c:v>
                </c:pt>
                <c:pt idx="1588">
                  <c:v>50438</c:v>
                </c:pt>
                <c:pt idx="1589">
                  <c:v>50445</c:v>
                </c:pt>
                <c:pt idx="1590">
                  <c:v>50452</c:v>
                </c:pt>
                <c:pt idx="1591">
                  <c:v>50459</c:v>
                </c:pt>
                <c:pt idx="1592">
                  <c:v>50466</c:v>
                </c:pt>
                <c:pt idx="1593">
                  <c:v>50473</c:v>
                </c:pt>
                <c:pt idx="1594">
                  <c:v>50480</c:v>
                </c:pt>
                <c:pt idx="1595">
                  <c:v>50487</c:v>
                </c:pt>
                <c:pt idx="1596">
                  <c:v>50494</c:v>
                </c:pt>
                <c:pt idx="1597">
                  <c:v>50501</c:v>
                </c:pt>
                <c:pt idx="1598">
                  <c:v>50508</c:v>
                </c:pt>
                <c:pt idx="1599">
                  <c:v>50515</c:v>
                </c:pt>
                <c:pt idx="1600">
                  <c:v>50522</c:v>
                </c:pt>
                <c:pt idx="1601">
                  <c:v>50529</c:v>
                </c:pt>
                <c:pt idx="1602">
                  <c:v>50536</c:v>
                </c:pt>
                <c:pt idx="1603">
                  <c:v>50543</c:v>
                </c:pt>
                <c:pt idx="1604">
                  <c:v>50550</c:v>
                </c:pt>
                <c:pt idx="1605">
                  <c:v>50557</c:v>
                </c:pt>
                <c:pt idx="1606">
                  <c:v>50564</c:v>
                </c:pt>
                <c:pt idx="1607">
                  <c:v>50571</c:v>
                </c:pt>
                <c:pt idx="1608">
                  <c:v>50578</c:v>
                </c:pt>
                <c:pt idx="1609">
                  <c:v>50585</c:v>
                </c:pt>
                <c:pt idx="1610">
                  <c:v>50592</c:v>
                </c:pt>
                <c:pt idx="1611">
                  <c:v>50599</c:v>
                </c:pt>
                <c:pt idx="1612">
                  <c:v>50606</c:v>
                </c:pt>
                <c:pt idx="1613">
                  <c:v>50613</c:v>
                </c:pt>
                <c:pt idx="1614">
                  <c:v>50620</c:v>
                </c:pt>
                <c:pt idx="1615">
                  <c:v>50627</c:v>
                </c:pt>
                <c:pt idx="1616">
                  <c:v>50634</c:v>
                </c:pt>
                <c:pt idx="1617">
                  <c:v>50641</c:v>
                </c:pt>
                <c:pt idx="1618">
                  <c:v>50648</c:v>
                </c:pt>
                <c:pt idx="1619">
                  <c:v>50655</c:v>
                </c:pt>
                <c:pt idx="1620">
                  <c:v>50662</c:v>
                </c:pt>
                <c:pt idx="1621">
                  <c:v>50669</c:v>
                </c:pt>
                <c:pt idx="1622">
                  <c:v>50676</c:v>
                </c:pt>
                <c:pt idx="1623">
                  <c:v>50683</c:v>
                </c:pt>
                <c:pt idx="1624">
                  <c:v>50690</c:v>
                </c:pt>
                <c:pt idx="1625">
                  <c:v>50697</c:v>
                </c:pt>
                <c:pt idx="1626">
                  <c:v>50704</c:v>
                </c:pt>
                <c:pt idx="1627">
                  <c:v>50711</c:v>
                </c:pt>
                <c:pt idx="1628">
                  <c:v>50718</c:v>
                </c:pt>
                <c:pt idx="1629">
                  <c:v>50725</c:v>
                </c:pt>
                <c:pt idx="1630">
                  <c:v>50732</c:v>
                </c:pt>
                <c:pt idx="1631">
                  <c:v>50739</c:v>
                </c:pt>
                <c:pt idx="1632">
                  <c:v>50746</c:v>
                </c:pt>
                <c:pt idx="1633">
                  <c:v>50753</c:v>
                </c:pt>
                <c:pt idx="1634">
                  <c:v>50760</c:v>
                </c:pt>
                <c:pt idx="1635">
                  <c:v>50767</c:v>
                </c:pt>
                <c:pt idx="1636">
                  <c:v>50774</c:v>
                </c:pt>
                <c:pt idx="1637">
                  <c:v>50781</c:v>
                </c:pt>
                <c:pt idx="1638">
                  <c:v>50788</c:v>
                </c:pt>
                <c:pt idx="1639">
                  <c:v>50795</c:v>
                </c:pt>
                <c:pt idx="1640">
                  <c:v>50802</c:v>
                </c:pt>
                <c:pt idx="1641">
                  <c:v>50809</c:v>
                </c:pt>
                <c:pt idx="1642">
                  <c:v>50816</c:v>
                </c:pt>
                <c:pt idx="1643">
                  <c:v>50823</c:v>
                </c:pt>
                <c:pt idx="1644">
                  <c:v>50830</c:v>
                </c:pt>
                <c:pt idx="1645">
                  <c:v>50837</c:v>
                </c:pt>
                <c:pt idx="1646">
                  <c:v>50844</c:v>
                </c:pt>
                <c:pt idx="1647">
                  <c:v>50851</c:v>
                </c:pt>
                <c:pt idx="1648">
                  <c:v>50858</c:v>
                </c:pt>
                <c:pt idx="1649">
                  <c:v>50865</c:v>
                </c:pt>
                <c:pt idx="1650">
                  <c:v>50872</c:v>
                </c:pt>
                <c:pt idx="1651">
                  <c:v>50879</c:v>
                </c:pt>
                <c:pt idx="1652">
                  <c:v>50886</c:v>
                </c:pt>
                <c:pt idx="1653">
                  <c:v>50893</c:v>
                </c:pt>
                <c:pt idx="1654">
                  <c:v>50900</c:v>
                </c:pt>
                <c:pt idx="1655">
                  <c:v>50907</c:v>
                </c:pt>
                <c:pt idx="1656">
                  <c:v>50914</c:v>
                </c:pt>
                <c:pt idx="1657">
                  <c:v>50921</c:v>
                </c:pt>
                <c:pt idx="1658">
                  <c:v>50928</c:v>
                </c:pt>
                <c:pt idx="1659">
                  <c:v>50935</c:v>
                </c:pt>
                <c:pt idx="1660">
                  <c:v>50942</c:v>
                </c:pt>
                <c:pt idx="1661">
                  <c:v>50949</c:v>
                </c:pt>
                <c:pt idx="1662">
                  <c:v>50956</c:v>
                </c:pt>
                <c:pt idx="1663">
                  <c:v>50963</c:v>
                </c:pt>
                <c:pt idx="1664">
                  <c:v>50970</c:v>
                </c:pt>
                <c:pt idx="1665">
                  <c:v>50977</c:v>
                </c:pt>
                <c:pt idx="1666">
                  <c:v>50984</c:v>
                </c:pt>
                <c:pt idx="1667">
                  <c:v>50991</c:v>
                </c:pt>
                <c:pt idx="1668">
                  <c:v>50998</c:v>
                </c:pt>
                <c:pt idx="1669">
                  <c:v>51005</c:v>
                </c:pt>
                <c:pt idx="1670">
                  <c:v>51012</c:v>
                </c:pt>
                <c:pt idx="1671">
                  <c:v>51019</c:v>
                </c:pt>
                <c:pt idx="1672">
                  <c:v>51026</c:v>
                </c:pt>
                <c:pt idx="1673">
                  <c:v>51033</c:v>
                </c:pt>
                <c:pt idx="1674">
                  <c:v>51040</c:v>
                </c:pt>
                <c:pt idx="1675">
                  <c:v>51047</c:v>
                </c:pt>
                <c:pt idx="1676">
                  <c:v>51054</c:v>
                </c:pt>
                <c:pt idx="1677">
                  <c:v>51061</c:v>
                </c:pt>
                <c:pt idx="1678">
                  <c:v>51068</c:v>
                </c:pt>
                <c:pt idx="1679">
                  <c:v>51075</c:v>
                </c:pt>
                <c:pt idx="1680">
                  <c:v>51082</c:v>
                </c:pt>
                <c:pt idx="1681">
                  <c:v>51089</c:v>
                </c:pt>
                <c:pt idx="1682">
                  <c:v>51096</c:v>
                </c:pt>
                <c:pt idx="1683">
                  <c:v>51103</c:v>
                </c:pt>
                <c:pt idx="1684">
                  <c:v>51110</c:v>
                </c:pt>
                <c:pt idx="1685">
                  <c:v>51117</c:v>
                </c:pt>
                <c:pt idx="1686">
                  <c:v>51124</c:v>
                </c:pt>
                <c:pt idx="1687">
                  <c:v>51131</c:v>
                </c:pt>
                <c:pt idx="1688">
                  <c:v>51138</c:v>
                </c:pt>
                <c:pt idx="1689">
                  <c:v>51145</c:v>
                </c:pt>
                <c:pt idx="1690">
                  <c:v>51152</c:v>
                </c:pt>
                <c:pt idx="1691">
                  <c:v>51159</c:v>
                </c:pt>
                <c:pt idx="1692">
                  <c:v>51166</c:v>
                </c:pt>
                <c:pt idx="1693">
                  <c:v>51173</c:v>
                </c:pt>
                <c:pt idx="1694">
                  <c:v>51180</c:v>
                </c:pt>
                <c:pt idx="1695">
                  <c:v>51187</c:v>
                </c:pt>
                <c:pt idx="1696">
                  <c:v>51194</c:v>
                </c:pt>
                <c:pt idx="1697">
                  <c:v>51201</c:v>
                </c:pt>
                <c:pt idx="1698">
                  <c:v>51208</c:v>
                </c:pt>
                <c:pt idx="1699">
                  <c:v>51215</c:v>
                </c:pt>
                <c:pt idx="1700">
                  <c:v>51222</c:v>
                </c:pt>
                <c:pt idx="1701">
                  <c:v>51229</c:v>
                </c:pt>
                <c:pt idx="1702">
                  <c:v>51236</c:v>
                </c:pt>
                <c:pt idx="1703">
                  <c:v>51243</c:v>
                </c:pt>
                <c:pt idx="1704">
                  <c:v>51250</c:v>
                </c:pt>
                <c:pt idx="1705">
                  <c:v>51258</c:v>
                </c:pt>
                <c:pt idx="1706">
                  <c:v>51265</c:v>
                </c:pt>
                <c:pt idx="1707">
                  <c:v>51272</c:v>
                </c:pt>
                <c:pt idx="1708">
                  <c:v>51279</c:v>
                </c:pt>
                <c:pt idx="1709">
                  <c:v>51286</c:v>
                </c:pt>
                <c:pt idx="1710">
                  <c:v>51293</c:v>
                </c:pt>
                <c:pt idx="1711">
                  <c:v>51300</c:v>
                </c:pt>
                <c:pt idx="1712">
                  <c:v>51307</c:v>
                </c:pt>
                <c:pt idx="1713">
                  <c:v>51314</c:v>
                </c:pt>
                <c:pt idx="1714">
                  <c:v>51321</c:v>
                </c:pt>
                <c:pt idx="1715">
                  <c:v>51328</c:v>
                </c:pt>
                <c:pt idx="1716">
                  <c:v>51335</c:v>
                </c:pt>
                <c:pt idx="1717">
                  <c:v>51342</c:v>
                </c:pt>
                <c:pt idx="1718">
                  <c:v>51349</c:v>
                </c:pt>
                <c:pt idx="1719">
                  <c:v>51356</c:v>
                </c:pt>
                <c:pt idx="1720">
                  <c:v>51363</c:v>
                </c:pt>
                <c:pt idx="1721">
                  <c:v>51370</c:v>
                </c:pt>
                <c:pt idx="1722">
                  <c:v>51377</c:v>
                </c:pt>
                <c:pt idx="1723">
                  <c:v>51384</c:v>
                </c:pt>
                <c:pt idx="1724">
                  <c:v>51391</c:v>
                </c:pt>
                <c:pt idx="1725">
                  <c:v>51398</c:v>
                </c:pt>
                <c:pt idx="1726">
                  <c:v>51405</c:v>
                </c:pt>
                <c:pt idx="1727">
                  <c:v>51412</c:v>
                </c:pt>
                <c:pt idx="1728">
                  <c:v>51419</c:v>
                </c:pt>
                <c:pt idx="1729">
                  <c:v>51426</c:v>
                </c:pt>
                <c:pt idx="1730">
                  <c:v>51433</c:v>
                </c:pt>
                <c:pt idx="1731">
                  <c:v>51440</c:v>
                </c:pt>
                <c:pt idx="1732">
                  <c:v>51447</c:v>
                </c:pt>
                <c:pt idx="1733">
                  <c:v>51454</c:v>
                </c:pt>
                <c:pt idx="1734">
                  <c:v>51461</c:v>
                </c:pt>
                <c:pt idx="1735">
                  <c:v>51468</c:v>
                </c:pt>
                <c:pt idx="1736">
                  <c:v>51475</c:v>
                </c:pt>
                <c:pt idx="1737">
                  <c:v>51482</c:v>
                </c:pt>
                <c:pt idx="1738">
                  <c:v>51489</c:v>
                </c:pt>
                <c:pt idx="1739">
                  <c:v>51497</c:v>
                </c:pt>
                <c:pt idx="1740">
                  <c:v>51504</c:v>
                </c:pt>
                <c:pt idx="1741">
                  <c:v>51511</c:v>
                </c:pt>
                <c:pt idx="1742">
                  <c:v>51518</c:v>
                </c:pt>
                <c:pt idx="1743">
                  <c:v>51525</c:v>
                </c:pt>
                <c:pt idx="1744">
                  <c:v>51532</c:v>
                </c:pt>
                <c:pt idx="1745">
                  <c:v>51539</c:v>
                </c:pt>
                <c:pt idx="1746">
                  <c:v>51546</c:v>
                </c:pt>
                <c:pt idx="1747">
                  <c:v>51553</c:v>
                </c:pt>
                <c:pt idx="1748">
                  <c:v>51560</c:v>
                </c:pt>
                <c:pt idx="1749">
                  <c:v>51567</c:v>
                </c:pt>
                <c:pt idx="1750">
                  <c:v>51574</c:v>
                </c:pt>
                <c:pt idx="1751">
                  <c:v>51581</c:v>
                </c:pt>
                <c:pt idx="1752">
                  <c:v>51588</c:v>
                </c:pt>
                <c:pt idx="1753">
                  <c:v>51595</c:v>
                </c:pt>
                <c:pt idx="1754">
                  <c:v>51602</c:v>
                </c:pt>
                <c:pt idx="1755">
                  <c:v>51609</c:v>
                </c:pt>
                <c:pt idx="1756">
                  <c:v>51616</c:v>
                </c:pt>
                <c:pt idx="1757">
                  <c:v>51623</c:v>
                </c:pt>
                <c:pt idx="1758">
                  <c:v>51630</c:v>
                </c:pt>
                <c:pt idx="1759">
                  <c:v>51637</c:v>
                </c:pt>
                <c:pt idx="1760">
                  <c:v>51644</c:v>
                </c:pt>
                <c:pt idx="1761">
                  <c:v>51651</c:v>
                </c:pt>
                <c:pt idx="1762">
                  <c:v>51658</c:v>
                </c:pt>
                <c:pt idx="1763">
                  <c:v>51665</c:v>
                </c:pt>
                <c:pt idx="1764">
                  <c:v>51672</c:v>
                </c:pt>
                <c:pt idx="1765">
                  <c:v>51679</c:v>
                </c:pt>
                <c:pt idx="1766">
                  <c:v>51686</c:v>
                </c:pt>
                <c:pt idx="1767">
                  <c:v>51693</c:v>
                </c:pt>
                <c:pt idx="1768">
                  <c:v>51700</c:v>
                </c:pt>
                <c:pt idx="1769">
                  <c:v>51707</c:v>
                </c:pt>
                <c:pt idx="1770">
                  <c:v>51714</c:v>
                </c:pt>
                <c:pt idx="1771">
                  <c:v>51721</c:v>
                </c:pt>
                <c:pt idx="1772">
                  <c:v>51728</c:v>
                </c:pt>
                <c:pt idx="1773">
                  <c:v>51735</c:v>
                </c:pt>
                <c:pt idx="1774">
                  <c:v>51742</c:v>
                </c:pt>
                <c:pt idx="1775">
                  <c:v>51749</c:v>
                </c:pt>
                <c:pt idx="1776">
                  <c:v>51756</c:v>
                </c:pt>
                <c:pt idx="1777">
                  <c:v>51763</c:v>
                </c:pt>
                <c:pt idx="1778">
                  <c:v>51770</c:v>
                </c:pt>
                <c:pt idx="1779">
                  <c:v>51777</c:v>
                </c:pt>
                <c:pt idx="1780">
                  <c:v>51784</c:v>
                </c:pt>
                <c:pt idx="1781">
                  <c:v>51791</c:v>
                </c:pt>
                <c:pt idx="1782">
                  <c:v>51798</c:v>
                </c:pt>
                <c:pt idx="1783">
                  <c:v>51805</c:v>
                </c:pt>
                <c:pt idx="1784">
                  <c:v>51812</c:v>
                </c:pt>
                <c:pt idx="1785">
                  <c:v>51819</c:v>
                </c:pt>
                <c:pt idx="1786">
                  <c:v>51826</c:v>
                </c:pt>
                <c:pt idx="1787">
                  <c:v>51833</c:v>
                </c:pt>
                <c:pt idx="1788">
                  <c:v>51840</c:v>
                </c:pt>
                <c:pt idx="1789">
                  <c:v>51847</c:v>
                </c:pt>
                <c:pt idx="1790">
                  <c:v>51854</c:v>
                </c:pt>
                <c:pt idx="1791">
                  <c:v>51862</c:v>
                </c:pt>
                <c:pt idx="1792">
                  <c:v>51869</c:v>
                </c:pt>
                <c:pt idx="1793">
                  <c:v>51876</c:v>
                </c:pt>
                <c:pt idx="1794">
                  <c:v>51883</c:v>
                </c:pt>
                <c:pt idx="1795">
                  <c:v>51890</c:v>
                </c:pt>
                <c:pt idx="1796">
                  <c:v>51897</c:v>
                </c:pt>
                <c:pt idx="1797">
                  <c:v>51904</c:v>
                </c:pt>
                <c:pt idx="1798">
                  <c:v>51911</c:v>
                </c:pt>
                <c:pt idx="1799">
                  <c:v>51918</c:v>
                </c:pt>
                <c:pt idx="1800">
                  <c:v>51925</c:v>
                </c:pt>
                <c:pt idx="1801">
                  <c:v>51932</c:v>
                </c:pt>
                <c:pt idx="1802">
                  <c:v>51939</c:v>
                </c:pt>
                <c:pt idx="1803">
                  <c:v>51946</c:v>
                </c:pt>
                <c:pt idx="1804">
                  <c:v>51953</c:v>
                </c:pt>
                <c:pt idx="1805">
                  <c:v>51964</c:v>
                </c:pt>
                <c:pt idx="1806">
                  <c:v>51971</c:v>
                </c:pt>
                <c:pt idx="1807">
                  <c:v>51978</c:v>
                </c:pt>
                <c:pt idx="1808">
                  <c:v>51985</c:v>
                </c:pt>
                <c:pt idx="1809">
                  <c:v>51992</c:v>
                </c:pt>
                <c:pt idx="1810">
                  <c:v>51999</c:v>
                </c:pt>
                <c:pt idx="1811">
                  <c:v>52006</c:v>
                </c:pt>
                <c:pt idx="1812">
                  <c:v>52013</c:v>
                </c:pt>
                <c:pt idx="1813">
                  <c:v>52020</c:v>
                </c:pt>
                <c:pt idx="1814">
                  <c:v>52027</c:v>
                </c:pt>
                <c:pt idx="1815">
                  <c:v>52034</c:v>
                </c:pt>
                <c:pt idx="1816">
                  <c:v>52041</c:v>
                </c:pt>
                <c:pt idx="1817">
                  <c:v>52048</c:v>
                </c:pt>
                <c:pt idx="1818">
                  <c:v>52055</c:v>
                </c:pt>
                <c:pt idx="1819">
                  <c:v>52062</c:v>
                </c:pt>
                <c:pt idx="1820">
                  <c:v>52069</c:v>
                </c:pt>
                <c:pt idx="1821">
                  <c:v>52076</c:v>
                </c:pt>
                <c:pt idx="1822">
                  <c:v>52083</c:v>
                </c:pt>
                <c:pt idx="1823">
                  <c:v>52090</c:v>
                </c:pt>
                <c:pt idx="1824">
                  <c:v>52097</c:v>
                </c:pt>
                <c:pt idx="1825">
                  <c:v>52104</c:v>
                </c:pt>
                <c:pt idx="1826">
                  <c:v>52111</c:v>
                </c:pt>
                <c:pt idx="1827">
                  <c:v>52118</c:v>
                </c:pt>
                <c:pt idx="1828">
                  <c:v>52125</c:v>
                </c:pt>
                <c:pt idx="1829">
                  <c:v>52132</c:v>
                </c:pt>
                <c:pt idx="1830">
                  <c:v>52139</c:v>
                </c:pt>
                <c:pt idx="1831">
                  <c:v>52146</c:v>
                </c:pt>
                <c:pt idx="1832">
                  <c:v>52153</c:v>
                </c:pt>
                <c:pt idx="1833">
                  <c:v>52160</c:v>
                </c:pt>
                <c:pt idx="1834">
                  <c:v>52167</c:v>
                </c:pt>
                <c:pt idx="1835">
                  <c:v>52174</c:v>
                </c:pt>
                <c:pt idx="1836">
                  <c:v>52181</c:v>
                </c:pt>
                <c:pt idx="1837">
                  <c:v>52188</c:v>
                </c:pt>
                <c:pt idx="1838">
                  <c:v>52195</c:v>
                </c:pt>
                <c:pt idx="1839">
                  <c:v>52202</c:v>
                </c:pt>
                <c:pt idx="1840">
                  <c:v>52209</c:v>
                </c:pt>
                <c:pt idx="1841">
                  <c:v>52216</c:v>
                </c:pt>
                <c:pt idx="1842">
                  <c:v>52223</c:v>
                </c:pt>
                <c:pt idx="1843">
                  <c:v>52230</c:v>
                </c:pt>
                <c:pt idx="1844">
                  <c:v>52237</c:v>
                </c:pt>
                <c:pt idx="1845">
                  <c:v>52244</c:v>
                </c:pt>
                <c:pt idx="1846">
                  <c:v>52251</c:v>
                </c:pt>
                <c:pt idx="1847">
                  <c:v>52258</c:v>
                </c:pt>
                <c:pt idx="1848">
                  <c:v>52265</c:v>
                </c:pt>
                <c:pt idx="1849">
                  <c:v>52272</c:v>
                </c:pt>
                <c:pt idx="1850">
                  <c:v>52279</c:v>
                </c:pt>
                <c:pt idx="1851">
                  <c:v>52286</c:v>
                </c:pt>
                <c:pt idx="1852">
                  <c:v>52293</c:v>
                </c:pt>
                <c:pt idx="1853">
                  <c:v>52300</c:v>
                </c:pt>
                <c:pt idx="1854">
                  <c:v>52307</c:v>
                </c:pt>
                <c:pt idx="1855">
                  <c:v>52314</c:v>
                </c:pt>
                <c:pt idx="1856">
                  <c:v>52321</c:v>
                </c:pt>
                <c:pt idx="1857">
                  <c:v>52328</c:v>
                </c:pt>
                <c:pt idx="1858">
                  <c:v>52335</c:v>
                </c:pt>
                <c:pt idx="1859">
                  <c:v>52342</c:v>
                </c:pt>
                <c:pt idx="1860">
                  <c:v>52349</c:v>
                </c:pt>
                <c:pt idx="1861">
                  <c:v>52356</c:v>
                </c:pt>
                <c:pt idx="1862">
                  <c:v>52363</c:v>
                </c:pt>
                <c:pt idx="1863">
                  <c:v>52370</c:v>
                </c:pt>
                <c:pt idx="1864">
                  <c:v>52377</c:v>
                </c:pt>
                <c:pt idx="1865">
                  <c:v>52384</c:v>
                </c:pt>
                <c:pt idx="1866">
                  <c:v>52391</c:v>
                </c:pt>
                <c:pt idx="1867">
                  <c:v>52398</c:v>
                </c:pt>
                <c:pt idx="1868">
                  <c:v>52405</c:v>
                </c:pt>
                <c:pt idx="1869">
                  <c:v>52412</c:v>
                </c:pt>
                <c:pt idx="1870">
                  <c:v>52419</c:v>
                </c:pt>
                <c:pt idx="1871">
                  <c:v>52426</c:v>
                </c:pt>
                <c:pt idx="1872">
                  <c:v>52433</c:v>
                </c:pt>
                <c:pt idx="1873">
                  <c:v>52440</c:v>
                </c:pt>
                <c:pt idx="1874">
                  <c:v>52447</c:v>
                </c:pt>
                <c:pt idx="1875">
                  <c:v>52454</c:v>
                </c:pt>
                <c:pt idx="1876">
                  <c:v>52461</c:v>
                </c:pt>
                <c:pt idx="1877">
                  <c:v>52468</c:v>
                </c:pt>
                <c:pt idx="1878">
                  <c:v>52475</c:v>
                </c:pt>
                <c:pt idx="1879">
                  <c:v>52482</c:v>
                </c:pt>
                <c:pt idx="1880">
                  <c:v>52489</c:v>
                </c:pt>
                <c:pt idx="1881">
                  <c:v>52496</c:v>
                </c:pt>
                <c:pt idx="1882">
                  <c:v>52503</c:v>
                </c:pt>
                <c:pt idx="1883">
                  <c:v>52510</c:v>
                </c:pt>
                <c:pt idx="1884">
                  <c:v>52517</c:v>
                </c:pt>
                <c:pt idx="1885">
                  <c:v>52524</c:v>
                </c:pt>
                <c:pt idx="1886">
                  <c:v>52531</c:v>
                </c:pt>
                <c:pt idx="1887">
                  <c:v>52538</c:v>
                </c:pt>
                <c:pt idx="1888">
                  <c:v>52545</c:v>
                </c:pt>
                <c:pt idx="1889">
                  <c:v>52552</c:v>
                </c:pt>
                <c:pt idx="1890">
                  <c:v>52559</c:v>
                </c:pt>
                <c:pt idx="1891">
                  <c:v>52566</c:v>
                </c:pt>
                <c:pt idx="1892">
                  <c:v>52573</c:v>
                </c:pt>
                <c:pt idx="1893">
                  <c:v>52580</c:v>
                </c:pt>
                <c:pt idx="1894">
                  <c:v>52587</c:v>
                </c:pt>
                <c:pt idx="1895">
                  <c:v>52594</c:v>
                </c:pt>
                <c:pt idx="1896">
                  <c:v>52601</c:v>
                </c:pt>
                <c:pt idx="1897">
                  <c:v>52608</c:v>
                </c:pt>
                <c:pt idx="1898">
                  <c:v>52615</c:v>
                </c:pt>
                <c:pt idx="1899">
                  <c:v>52622</c:v>
                </c:pt>
                <c:pt idx="1900">
                  <c:v>52629</c:v>
                </c:pt>
                <c:pt idx="1901">
                  <c:v>52636</c:v>
                </c:pt>
                <c:pt idx="1902">
                  <c:v>52643</c:v>
                </c:pt>
                <c:pt idx="1903">
                  <c:v>52650</c:v>
                </c:pt>
                <c:pt idx="1904">
                  <c:v>52657</c:v>
                </c:pt>
                <c:pt idx="1905">
                  <c:v>52664</c:v>
                </c:pt>
                <c:pt idx="1906">
                  <c:v>52671</c:v>
                </c:pt>
                <c:pt idx="1907">
                  <c:v>52678</c:v>
                </c:pt>
                <c:pt idx="1908">
                  <c:v>52685</c:v>
                </c:pt>
                <c:pt idx="1909">
                  <c:v>52692</c:v>
                </c:pt>
                <c:pt idx="1910">
                  <c:v>52699</c:v>
                </c:pt>
                <c:pt idx="1911">
                  <c:v>52706</c:v>
                </c:pt>
                <c:pt idx="1912">
                  <c:v>52713</c:v>
                </c:pt>
                <c:pt idx="1913">
                  <c:v>52720</c:v>
                </c:pt>
                <c:pt idx="1914">
                  <c:v>52727</c:v>
                </c:pt>
                <c:pt idx="1915">
                  <c:v>52734</c:v>
                </c:pt>
                <c:pt idx="1916">
                  <c:v>52741</c:v>
                </c:pt>
                <c:pt idx="1917">
                  <c:v>52748</c:v>
                </c:pt>
                <c:pt idx="1918">
                  <c:v>52755</c:v>
                </c:pt>
                <c:pt idx="1919">
                  <c:v>52762</c:v>
                </c:pt>
                <c:pt idx="1920">
                  <c:v>52769</c:v>
                </c:pt>
                <c:pt idx="1921">
                  <c:v>52776</c:v>
                </c:pt>
                <c:pt idx="1922">
                  <c:v>52783</c:v>
                </c:pt>
                <c:pt idx="1923">
                  <c:v>52790</c:v>
                </c:pt>
                <c:pt idx="1924">
                  <c:v>52797</c:v>
                </c:pt>
                <c:pt idx="1925">
                  <c:v>52804</c:v>
                </c:pt>
                <c:pt idx="1926">
                  <c:v>52811</c:v>
                </c:pt>
                <c:pt idx="1927">
                  <c:v>52818</c:v>
                </c:pt>
                <c:pt idx="1928">
                  <c:v>52825</c:v>
                </c:pt>
                <c:pt idx="1929">
                  <c:v>52832</c:v>
                </c:pt>
                <c:pt idx="1930">
                  <c:v>52839</c:v>
                </c:pt>
                <c:pt idx="1931">
                  <c:v>52846</c:v>
                </c:pt>
                <c:pt idx="1932">
                  <c:v>52853</c:v>
                </c:pt>
                <c:pt idx="1933">
                  <c:v>52860</c:v>
                </c:pt>
                <c:pt idx="1934">
                  <c:v>52867</c:v>
                </c:pt>
                <c:pt idx="1935">
                  <c:v>52874</c:v>
                </c:pt>
                <c:pt idx="1936">
                  <c:v>52881</c:v>
                </c:pt>
                <c:pt idx="1937">
                  <c:v>52888</c:v>
                </c:pt>
                <c:pt idx="1938">
                  <c:v>52895</c:v>
                </c:pt>
                <c:pt idx="1939">
                  <c:v>52902</c:v>
                </c:pt>
                <c:pt idx="1940">
                  <c:v>52909</c:v>
                </c:pt>
                <c:pt idx="1941">
                  <c:v>52916</c:v>
                </c:pt>
                <c:pt idx="1942">
                  <c:v>52923</c:v>
                </c:pt>
                <c:pt idx="1943">
                  <c:v>52930</c:v>
                </c:pt>
                <c:pt idx="1944">
                  <c:v>52937</c:v>
                </c:pt>
                <c:pt idx="1945">
                  <c:v>52944</c:v>
                </c:pt>
                <c:pt idx="1946">
                  <c:v>52951</c:v>
                </c:pt>
                <c:pt idx="1947">
                  <c:v>52958</c:v>
                </c:pt>
                <c:pt idx="1948">
                  <c:v>52965</c:v>
                </c:pt>
                <c:pt idx="1949">
                  <c:v>52972</c:v>
                </c:pt>
                <c:pt idx="1950">
                  <c:v>52979</c:v>
                </c:pt>
                <c:pt idx="1951">
                  <c:v>52986</c:v>
                </c:pt>
                <c:pt idx="1952">
                  <c:v>52993</c:v>
                </c:pt>
                <c:pt idx="1953">
                  <c:v>53000</c:v>
                </c:pt>
                <c:pt idx="1954">
                  <c:v>53007</c:v>
                </c:pt>
                <c:pt idx="1955">
                  <c:v>53014</c:v>
                </c:pt>
                <c:pt idx="1956">
                  <c:v>53021</c:v>
                </c:pt>
                <c:pt idx="1957">
                  <c:v>53028</c:v>
                </c:pt>
                <c:pt idx="1958">
                  <c:v>53035</c:v>
                </c:pt>
                <c:pt idx="1959">
                  <c:v>53042</c:v>
                </c:pt>
                <c:pt idx="1960">
                  <c:v>53049</c:v>
                </c:pt>
                <c:pt idx="1961">
                  <c:v>53056</c:v>
                </c:pt>
                <c:pt idx="1962">
                  <c:v>53063</c:v>
                </c:pt>
                <c:pt idx="1963">
                  <c:v>53070</c:v>
                </c:pt>
                <c:pt idx="1964">
                  <c:v>53077</c:v>
                </c:pt>
                <c:pt idx="1965">
                  <c:v>53084</c:v>
                </c:pt>
                <c:pt idx="1966">
                  <c:v>53091</c:v>
                </c:pt>
                <c:pt idx="1967">
                  <c:v>53098</c:v>
                </c:pt>
                <c:pt idx="1968">
                  <c:v>53105</c:v>
                </c:pt>
                <c:pt idx="1969">
                  <c:v>53112</c:v>
                </c:pt>
                <c:pt idx="1970">
                  <c:v>53119</c:v>
                </c:pt>
                <c:pt idx="1971">
                  <c:v>53126</c:v>
                </c:pt>
                <c:pt idx="1972">
                  <c:v>53133</c:v>
                </c:pt>
                <c:pt idx="1973">
                  <c:v>53140</c:v>
                </c:pt>
                <c:pt idx="1974">
                  <c:v>53147</c:v>
                </c:pt>
                <c:pt idx="1975">
                  <c:v>53154</c:v>
                </c:pt>
                <c:pt idx="1976">
                  <c:v>53161</c:v>
                </c:pt>
                <c:pt idx="1977">
                  <c:v>53168</c:v>
                </c:pt>
                <c:pt idx="1978">
                  <c:v>53175</c:v>
                </c:pt>
                <c:pt idx="1979">
                  <c:v>53182</c:v>
                </c:pt>
                <c:pt idx="1980">
                  <c:v>53189</c:v>
                </c:pt>
                <c:pt idx="1981">
                  <c:v>53196</c:v>
                </c:pt>
                <c:pt idx="1982">
                  <c:v>53203</c:v>
                </c:pt>
                <c:pt idx="1983">
                  <c:v>53210</c:v>
                </c:pt>
                <c:pt idx="1984">
                  <c:v>53217</c:v>
                </c:pt>
                <c:pt idx="1985">
                  <c:v>53224</c:v>
                </c:pt>
                <c:pt idx="1986">
                  <c:v>53231</c:v>
                </c:pt>
                <c:pt idx="1987">
                  <c:v>53238</c:v>
                </c:pt>
                <c:pt idx="1988">
                  <c:v>53245</c:v>
                </c:pt>
                <c:pt idx="1989">
                  <c:v>53252</c:v>
                </c:pt>
                <c:pt idx="1990">
                  <c:v>53259</c:v>
                </c:pt>
                <c:pt idx="1991">
                  <c:v>53266</c:v>
                </c:pt>
                <c:pt idx="1992">
                  <c:v>53273</c:v>
                </c:pt>
                <c:pt idx="1993">
                  <c:v>53280</c:v>
                </c:pt>
                <c:pt idx="1994">
                  <c:v>53287</c:v>
                </c:pt>
                <c:pt idx="1995">
                  <c:v>53294</c:v>
                </c:pt>
                <c:pt idx="1996">
                  <c:v>53301</c:v>
                </c:pt>
                <c:pt idx="1997">
                  <c:v>53308</c:v>
                </c:pt>
                <c:pt idx="1998">
                  <c:v>53315</c:v>
                </c:pt>
                <c:pt idx="1999">
                  <c:v>53323</c:v>
                </c:pt>
                <c:pt idx="2000">
                  <c:v>53330</c:v>
                </c:pt>
                <c:pt idx="2001">
                  <c:v>53337</c:v>
                </c:pt>
                <c:pt idx="2002">
                  <c:v>53344</c:v>
                </c:pt>
                <c:pt idx="2003">
                  <c:v>53351</c:v>
                </c:pt>
                <c:pt idx="2004">
                  <c:v>53358</c:v>
                </c:pt>
                <c:pt idx="2005">
                  <c:v>53365</c:v>
                </c:pt>
                <c:pt idx="2006">
                  <c:v>53372</c:v>
                </c:pt>
                <c:pt idx="2007">
                  <c:v>53379</c:v>
                </c:pt>
                <c:pt idx="2008">
                  <c:v>53386</c:v>
                </c:pt>
                <c:pt idx="2009">
                  <c:v>53393</c:v>
                </c:pt>
                <c:pt idx="2010">
                  <c:v>53400</c:v>
                </c:pt>
                <c:pt idx="2011">
                  <c:v>53407</c:v>
                </c:pt>
                <c:pt idx="2012">
                  <c:v>53414</c:v>
                </c:pt>
                <c:pt idx="2013">
                  <c:v>53421</c:v>
                </c:pt>
                <c:pt idx="2014">
                  <c:v>53428</c:v>
                </c:pt>
                <c:pt idx="2015">
                  <c:v>53435</c:v>
                </c:pt>
                <c:pt idx="2016">
                  <c:v>53442</c:v>
                </c:pt>
                <c:pt idx="2017">
                  <c:v>53449</c:v>
                </c:pt>
                <c:pt idx="2018">
                  <c:v>53456</c:v>
                </c:pt>
                <c:pt idx="2019">
                  <c:v>53463</c:v>
                </c:pt>
                <c:pt idx="2020">
                  <c:v>53470</c:v>
                </c:pt>
                <c:pt idx="2021">
                  <c:v>53477</c:v>
                </c:pt>
                <c:pt idx="2022">
                  <c:v>53484</c:v>
                </c:pt>
                <c:pt idx="2023">
                  <c:v>53491</c:v>
                </c:pt>
                <c:pt idx="2024">
                  <c:v>53498</c:v>
                </c:pt>
                <c:pt idx="2025">
                  <c:v>53505</c:v>
                </c:pt>
                <c:pt idx="2026">
                  <c:v>53512</c:v>
                </c:pt>
                <c:pt idx="2027">
                  <c:v>53519</c:v>
                </c:pt>
                <c:pt idx="2028">
                  <c:v>53526</c:v>
                </c:pt>
                <c:pt idx="2029">
                  <c:v>53533</c:v>
                </c:pt>
                <c:pt idx="2030">
                  <c:v>53540</c:v>
                </c:pt>
                <c:pt idx="2031">
                  <c:v>53547</c:v>
                </c:pt>
                <c:pt idx="2032">
                  <c:v>53554</c:v>
                </c:pt>
                <c:pt idx="2033">
                  <c:v>53561</c:v>
                </c:pt>
                <c:pt idx="2034">
                  <c:v>53568</c:v>
                </c:pt>
                <c:pt idx="2035">
                  <c:v>53575</c:v>
                </c:pt>
                <c:pt idx="2036">
                  <c:v>53582</c:v>
                </c:pt>
                <c:pt idx="2037">
                  <c:v>53589</c:v>
                </c:pt>
                <c:pt idx="2038">
                  <c:v>53596</c:v>
                </c:pt>
                <c:pt idx="2039">
                  <c:v>53603</c:v>
                </c:pt>
                <c:pt idx="2040">
                  <c:v>53610</c:v>
                </c:pt>
                <c:pt idx="2041">
                  <c:v>53617</c:v>
                </c:pt>
                <c:pt idx="2042">
                  <c:v>53624</c:v>
                </c:pt>
                <c:pt idx="2043">
                  <c:v>53631</c:v>
                </c:pt>
                <c:pt idx="2044">
                  <c:v>53638</c:v>
                </c:pt>
                <c:pt idx="2045">
                  <c:v>53645</c:v>
                </c:pt>
                <c:pt idx="2046">
                  <c:v>53652</c:v>
                </c:pt>
                <c:pt idx="2047">
                  <c:v>53659</c:v>
                </c:pt>
                <c:pt idx="2048">
                  <c:v>53666</c:v>
                </c:pt>
                <c:pt idx="2049">
                  <c:v>53673</c:v>
                </c:pt>
                <c:pt idx="2050">
                  <c:v>53680</c:v>
                </c:pt>
                <c:pt idx="2051">
                  <c:v>53688</c:v>
                </c:pt>
                <c:pt idx="2052">
                  <c:v>53695</c:v>
                </c:pt>
                <c:pt idx="2053">
                  <c:v>53702</c:v>
                </c:pt>
                <c:pt idx="2054">
                  <c:v>53709</c:v>
                </c:pt>
                <c:pt idx="2055">
                  <c:v>53716</c:v>
                </c:pt>
                <c:pt idx="2056">
                  <c:v>53723</c:v>
                </c:pt>
                <c:pt idx="2057">
                  <c:v>53730</c:v>
                </c:pt>
                <c:pt idx="2058">
                  <c:v>53737</c:v>
                </c:pt>
                <c:pt idx="2059">
                  <c:v>53744</c:v>
                </c:pt>
                <c:pt idx="2060">
                  <c:v>53751</c:v>
                </c:pt>
                <c:pt idx="2061">
                  <c:v>53758</c:v>
                </c:pt>
                <c:pt idx="2062">
                  <c:v>53765</c:v>
                </c:pt>
                <c:pt idx="2063">
                  <c:v>53772</c:v>
                </c:pt>
                <c:pt idx="2064">
                  <c:v>53779</c:v>
                </c:pt>
                <c:pt idx="2065">
                  <c:v>53786</c:v>
                </c:pt>
                <c:pt idx="2066">
                  <c:v>53793</c:v>
                </c:pt>
                <c:pt idx="2067">
                  <c:v>53800</c:v>
                </c:pt>
                <c:pt idx="2068">
                  <c:v>53807</c:v>
                </c:pt>
                <c:pt idx="2069">
                  <c:v>53814</c:v>
                </c:pt>
                <c:pt idx="2070">
                  <c:v>53821</c:v>
                </c:pt>
                <c:pt idx="2071">
                  <c:v>53828</c:v>
                </c:pt>
                <c:pt idx="2072">
                  <c:v>53835</c:v>
                </c:pt>
                <c:pt idx="2073">
                  <c:v>53842</c:v>
                </c:pt>
                <c:pt idx="2074">
                  <c:v>53849</c:v>
                </c:pt>
                <c:pt idx="2075">
                  <c:v>53856</c:v>
                </c:pt>
                <c:pt idx="2076">
                  <c:v>53863</c:v>
                </c:pt>
                <c:pt idx="2077">
                  <c:v>53870</c:v>
                </c:pt>
                <c:pt idx="2078">
                  <c:v>53877</c:v>
                </c:pt>
                <c:pt idx="2079">
                  <c:v>53884</c:v>
                </c:pt>
                <c:pt idx="2080">
                  <c:v>53891</c:v>
                </c:pt>
                <c:pt idx="2081">
                  <c:v>53898</c:v>
                </c:pt>
                <c:pt idx="2082">
                  <c:v>53905</c:v>
                </c:pt>
                <c:pt idx="2083">
                  <c:v>53912</c:v>
                </c:pt>
                <c:pt idx="2084">
                  <c:v>53919</c:v>
                </c:pt>
                <c:pt idx="2085">
                  <c:v>53926</c:v>
                </c:pt>
                <c:pt idx="2086">
                  <c:v>53933</c:v>
                </c:pt>
                <c:pt idx="2087">
                  <c:v>53940</c:v>
                </c:pt>
                <c:pt idx="2088">
                  <c:v>53947</c:v>
                </c:pt>
                <c:pt idx="2089">
                  <c:v>53954</c:v>
                </c:pt>
                <c:pt idx="2090">
                  <c:v>53961</c:v>
                </c:pt>
                <c:pt idx="2091">
                  <c:v>53968</c:v>
                </c:pt>
                <c:pt idx="2092">
                  <c:v>53975</c:v>
                </c:pt>
                <c:pt idx="2093">
                  <c:v>53982</c:v>
                </c:pt>
                <c:pt idx="2094">
                  <c:v>53989</c:v>
                </c:pt>
                <c:pt idx="2095">
                  <c:v>53996</c:v>
                </c:pt>
                <c:pt idx="2096">
                  <c:v>54003</c:v>
                </c:pt>
                <c:pt idx="2097">
                  <c:v>54010</c:v>
                </c:pt>
                <c:pt idx="2098">
                  <c:v>54017</c:v>
                </c:pt>
                <c:pt idx="2099">
                  <c:v>54024</c:v>
                </c:pt>
                <c:pt idx="2100">
                  <c:v>54031</c:v>
                </c:pt>
                <c:pt idx="2101">
                  <c:v>54038</c:v>
                </c:pt>
                <c:pt idx="2102">
                  <c:v>54045</c:v>
                </c:pt>
                <c:pt idx="2103">
                  <c:v>54053</c:v>
                </c:pt>
                <c:pt idx="2104">
                  <c:v>54060</c:v>
                </c:pt>
                <c:pt idx="2105">
                  <c:v>54067</c:v>
                </c:pt>
                <c:pt idx="2106">
                  <c:v>54074</c:v>
                </c:pt>
                <c:pt idx="2107">
                  <c:v>54081</c:v>
                </c:pt>
                <c:pt idx="2108">
                  <c:v>54088</c:v>
                </c:pt>
                <c:pt idx="2109">
                  <c:v>54095</c:v>
                </c:pt>
                <c:pt idx="2110">
                  <c:v>54102</c:v>
                </c:pt>
                <c:pt idx="2111">
                  <c:v>54109</c:v>
                </c:pt>
                <c:pt idx="2112">
                  <c:v>54116</c:v>
                </c:pt>
                <c:pt idx="2113">
                  <c:v>54123</c:v>
                </c:pt>
                <c:pt idx="2114">
                  <c:v>54130</c:v>
                </c:pt>
                <c:pt idx="2115">
                  <c:v>54137</c:v>
                </c:pt>
                <c:pt idx="2116">
                  <c:v>54144</c:v>
                </c:pt>
                <c:pt idx="2117">
                  <c:v>54155</c:v>
                </c:pt>
                <c:pt idx="2118">
                  <c:v>54162</c:v>
                </c:pt>
                <c:pt idx="2119">
                  <c:v>54169</c:v>
                </c:pt>
                <c:pt idx="2120">
                  <c:v>54176</c:v>
                </c:pt>
                <c:pt idx="2121">
                  <c:v>54183</c:v>
                </c:pt>
                <c:pt idx="2122">
                  <c:v>54190</c:v>
                </c:pt>
                <c:pt idx="2123">
                  <c:v>54197</c:v>
                </c:pt>
                <c:pt idx="2124">
                  <c:v>54204</c:v>
                </c:pt>
                <c:pt idx="2125">
                  <c:v>54211</c:v>
                </c:pt>
                <c:pt idx="2126">
                  <c:v>54218</c:v>
                </c:pt>
                <c:pt idx="2127">
                  <c:v>54225</c:v>
                </c:pt>
                <c:pt idx="2128">
                  <c:v>54232</c:v>
                </c:pt>
                <c:pt idx="2129">
                  <c:v>54239</c:v>
                </c:pt>
                <c:pt idx="2130">
                  <c:v>54246</c:v>
                </c:pt>
                <c:pt idx="2131">
                  <c:v>54253</c:v>
                </c:pt>
                <c:pt idx="2132">
                  <c:v>54260</c:v>
                </c:pt>
                <c:pt idx="2133">
                  <c:v>54267</c:v>
                </c:pt>
                <c:pt idx="2134">
                  <c:v>54274</c:v>
                </c:pt>
                <c:pt idx="2135">
                  <c:v>54281</c:v>
                </c:pt>
                <c:pt idx="2136">
                  <c:v>54288</c:v>
                </c:pt>
                <c:pt idx="2137">
                  <c:v>54295</c:v>
                </c:pt>
                <c:pt idx="2138">
                  <c:v>54302</c:v>
                </c:pt>
                <c:pt idx="2139">
                  <c:v>54309</c:v>
                </c:pt>
                <c:pt idx="2140">
                  <c:v>54316</c:v>
                </c:pt>
                <c:pt idx="2141">
                  <c:v>54323</c:v>
                </c:pt>
                <c:pt idx="2142">
                  <c:v>54330</c:v>
                </c:pt>
                <c:pt idx="2143">
                  <c:v>54337</c:v>
                </c:pt>
                <c:pt idx="2144">
                  <c:v>54344</c:v>
                </c:pt>
                <c:pt idx="2145">
                  <c:v>54351</c:v>
                </c:pt>
                <c:pt idx="2146">
                  <c:v>54358</c:v>
                </c:pt>
                <c:pt idx="2147">
                  <c:v>54365</c:v>
                </c:pt>
                <c:pt idx="2148">
                  <c:v>54372</c:v>
                </c:pt>
                <c:pt idx="2149">
                  <c:v>54379</c:v>
                </c:pt>
                <c:pt idx="2150">
                  <c:v>54386</c:v>
                </c:pt>
                <c:pt idx="2151">
                  <c:v>54393</c:v>
                </c:pt>
                <c:pt idx="2152">
                  <c:v>54400</c:v>
                </c:pt>
                <c:pt idx="2153">
                  <c:v>54407</c:v>
                </c:pt>
                <c:pt idx="2154">
                  <c:v>54414</c:v>
                </c:pt>
                <c:pt idx="2155">
                  <c:v>54421</c:v>
                </c:pt>
                <c:pt idx="2156">
                  <c:v>54428</c:v>
                </c:pt>
                <c:pt idx="2157">
                  <c:v>54435</c:v>
                </c:pt>
                <c:pt idx="2158">
                  <c:v>54442</c:v>
                </c:pt>
                <c:pt idx="2159">
                  <c:v>54449</c:v>
                </c:pt>
                <c:pt idx="2160">
                  <c:v>54456</c:v>
                </c:pt>
                <c:pt idx="2161">
                  <c:v>54463</c:v>
                </c:pt>
                <c:pt idx="2162">
                  <c:v>54470</c:v>
                </c:pt>
                <c:pt idx="2163">
                  <c:v>54477</c:v>
                </c:pt>
                <c:pt idx="2164">
                  <c:v>54484</c:v>
                </c:pt>
                <c:pt idx="2165">
                  <c:v>54491</c:v>
                </c:pt>
                <c:pt idx="2166">
                  <c:v>54498</c:v>
                </c:pt>
                <c:pt idx="2167">
                  <c:v>54505</c:v>
                </c:pt>
                <c:pt idx="2168">
                  <c:v>54512</c:v>
                </c:pt>
                <c:pt idx="2169">
                  <c:v>54519</c:v>
                </c:pt>
                <c:pt idx="2170">
                  <c:v>54526</c:v>
                </c:pt>
                <c:pt idx="2171">
                  <c:v>54533</c:v>
                </c:pt>
                <c:pt idx="2172">
                  <c:v>54540</c:v>
                </c:pt>
                <c:pt idx="2173">
                  <c:v>54547</c:v>
                </c:pt>
                <c:pt idx="2174">
                  <c:v>54554</c:v>
                </c:pt>
                <c:pt idx="2175">
                  <c:v>54561</c:v>
                </c:pt>
                <c:pt idx="2176">
                  <c:v>54568</c:v>
                </c:pt>
                <c:pt idx="2177">
                  <c:v>54575</c:v>
                </c:pt>
                <c:pt idx="2178">
                  <c:v>54582</c:v>
                </c:pt>
                <c:pt idx="2179">
                  <c:v>54589</c:v>
                </c:pt>
                <c:pt idx="2180">
                  <c:v>54596</c:v>
                </c:pt>
                <c:pt idx="2181">
                  <c:v>54603</c:v>
                </c:pt>
                <c:pt idx="2182">
                  <c:v>54610</c:v>
                </c:pt>
                <c:pt idx="2183">
                  <c:v>54617</c:v>
                </c:pt>
                <c:pt idx="2184">
                  <c:v>54624</c:v>
                </c:pt>
                <c:pt idx="2185">
                  <c:v>54631</c:v>
                </c:pt>
                <c:pt idx="2186">
                  <c:v>54638</c:v>
                </c:pt>
                <c:pt idx="2187">
                  <c:v>54645</c:v>
                </c:pt>
                <c:pt idx="2188">
                  <c:v>54652</c:v>
                </c:pt>
                <c:pt idx="2189">
                  <c:v>54659</c:v>
                </c:pt>
                <c:pt idx="2190">
                  <c:v>54666</c:v>
                </c:pt>
                <c:pt idx="2191">
                  <c:v>54673</c:v>
                </c:pt>
                <c:pt idx="2192">
                  <c:v>54680</c:v>
                </c:pt>
                <c:pt idx="2193">
                  <c:v>54687</c:v>
                </c:pt>
                <c:pt idx="2194">
                  <c:v>54694</c:v>
                </c:pt>
                <c:pt idx="2195">
                  <c:v>54701</c:v>
                </c:pt>
                <c:pt idx="2196">
                  <c:v>54708</c:v>
                </c:pt>
                <c:pt idx="2197">
                  <c:v>54715</c:v>
                </c:pt>
                <c:pt idx="2198">
                  <c:v>54722</c:v>
                </c:pt>
                <c:pt idx="2199">
                  <c:v>54729</c:v>
                </c:pt>
                <c:pt idx="2200">
                  <c:v>54736</c:v>
                </c:pt>
                <c:pt idx="2201">
                  <c:v>54743</c:v>
                </c:pt>
                <c:pt idx="2202">
                  <c:v>54750</c:v>
                </c:pt>
                <c:pt idx="2203">
                  <c:v>54757</c:v>
                </c:pt>
                <c:pt idx="2204">
                  <c:v>54764</c:v>
                </c:pt>
                <c:pt idx="2205">
                  <c:v>54771</c:v>
                </c:pt>
                <c:pt idx="2206">
                  <c:v>54778</c:v>
                </c:pt>
                <c:pt idx="2207">
                  <c:v>54785</c:v>
                </c:pt>
                <c:pt idx="2208">
                  <c:v>54792</c:v>
                </c:pt>
                <c:pt idx="2209">
                  <c:v>54799</c:v>
                </c:pt>
                <c:pt idx="2210">
                  <c:v>54806</c:v>
                </c:pt>
                <c:pt idx="2211">
                  <c:v>54813</c:v>
                </c:pt>
                <c:pt idx="2212">
                  <c:v>54820</c:v>
                </c:pt>
                <c:pt idx="2213">
                  <c:v>54827</c:v>
                </c:pt>
                <c:pt idx="2214">
                  <c:v>54834</c:v>
                </c:pt>
                <c:pt idx="2215">
                  <c:v>54841</c:v>
                </c:pt>
                <c:pt idx="2216">
                  <c:v>54848</c:v>
                </c:pt>
                <c:pt idx="2217">
                  <c:v>54855</c:v>
                </c:pt>
                <c:pt idx="2218">
                  <c:v>54862</c:v>
                </c:pt>
                <c:pt idx="2219">
                  <c:v>54869</c:v>
                </c:pt>
                <c:pt idx="2220">
                  <c:v>54876</c:v>
                </c:pt>
                <c:pt idx="2221">
                  <c:v>54883</c:v>
                </c:pt>
                <c:pt idx="2222">
                  <c:v>54890</c:v>
                </c:pt>
                <c:pt idx="2223">
                  <c:v>54897</c:v>
                </c:pt>
                <c:pt idx="2224">
                  <c:v>54904</c:v>
                </c:pt>
                <c:pt idx="2225">
                  <c:v>54911</c:v>
                </c:pt>
                <c:pt idx="2226">
                  <c:v>54918</c:v>
                </c:pt>
                <c:pt idx="2227">
                  <c:v>54925</c:v>
                </c:pt>
                <c:pt idx="2228">
                  <c:v>54932</c:v>
                </c:pt>
                <c:pt idx="2229">
                  <c:v>54939</c:v>
                </c:pt>
                <c:pt idx="2230">
                  <c:v>54946</c:v>
                </c:pt>
                <c:pt idx="2231">
                  <c:v>54953</c:v>
                </c:pt>
                <c:pt idx="2232">
                  <c:v>54960</c:v>
                </c:pt>
                <c:pt idx="2233">
                  <c:v>54967</c:v>
                </c:pt>
                <c:pt idx="2234">
                  <c:v>54974</c:v>
                </c:pt>
                <c:pt idx="2235">
                  <c:v>54981</c:v>
                </c:pt>
                <c:pt idx="2236">
                  <c:v>54988</c:v>
                </c:pt>
                <c:pt idx="2237">
                  <c:v>54995</c:v>
                </c:pt>
                <c:pt idx="2238">
                  <c:v>55002</c:v>
                </c:pt>
                <c:pt idx="2239">
                  <c:v>55009</c:v>
                </c:pt>
                <c:pt idx="2240">
                  <c:v>55016</c:v>
                </c:pt>
                <c:pt idx="2241">
                  <c:v>55023</c:v>
                </c:pt>
                <c:pt idx="2242">
                  <c:v>55030</c:v>
                </c:pt>
                <c:pt idx="2243">
                  <c:v>55037</c:v>
                </c:pt>
                <c:pt idx="2244">
                  <c:v>55044</c:v>
                </c:pt>
                <c:pt idx="2245">
                  <c:v>55051</c:v>
                </c:pt>
                <c:pt idx="2246">
                  <c:v>55058</c:v>
                </c:pt>
                <c:pt idx="2247">
                  <c:v>55065</c:v>
                </c:pt>
                <c:pt idx="2248">
                  <c:v>55072</c:v>
                </c:pt>
                <c:pt idx="2249">
                  <c:v>55079</c:v>
                </c:pt>
                <c:pt idx="2250">
                  <c:v>55086</c:v>
                </c:pt>
                <c:pt idx="2251">
                  <c:v>55093</c:v>
                </c:pt>
                <c:pt idx="2252">
                  <c:v>55100</c:v>
                </c:pt>
                <c:pt idx="2253">
                  <c:v>55107</c:v>
                </c:pt>
                <c:pt idx="2254">
                  <c:v>55114</c:v>
                </c:pt>
                <c:pt idx="2255">
                  <c:v>55121</c:v>
                </c:pt>
                <c:pt idx="2256">
                  <c:v>55128</c:v>
                </c:pt>
                <c:pt idx="2257">
                  <c:v>55135</c:v>
                </c:pt>
                <c:pt idx="2258">
                  <c:v>55142</c:v>
                </c:pt>
                <c:pt idx="2259">
                  <c:v>55149</c:v>
                </c:pt>
                <c:pt idx="2260">
                  <c:v>55156</c:v>
                </c:pt>
                <c:pt idx="2261">
                  <c:v>55163</c:v>
                </c:pt>
                <c:pt idx="2262">
                  <c:v>55170</c:v>
                </c:pt>
                <c:pt idx="2263">
                  <c:v>55177</c:v>
                </c:pt>
                <c:pt idx="2264">
                  <c:v>55184</c:v>
                </c:pt>
                <c:pt idx="2265">
                  <c:v>55191</c:v>
                </c:pt>
                <c:pt idx="2266">
                  <c:v>55198</c:v>
                </c:pt>
                <c:pt idx="2267">
                  <c:v>55205</c:v>
                </c:pt>
                <c:pt idx="2268">
                  <c:v>55212</c:v>
                </c:pt>
                <c:pt idx="2269">
                  <c:v>55219</c:v>
                </c:pt>
                <c:pt idx="2270">
                  <c:v>55226</c:v>
                </c:pt>
                <c:pt idx="2271">
                  <c:v>55233</c:v>
                </c:pt>
                <c:pt idx="2272">
                  <c:v>55240</c:v>
                </c:pt>
                <c:pt idx="2273">
                  <c:v>55247</c:v>
                </c:pt>
                <c:pt idx="2274">
                  <c:v>55254</c:v>
                </c:pt>
                <c:pt idx="2275">
                  <c:v>55261</c:v>
                </c:pt>
                <c:pt idx="2276">
                  <c:v>55268</c:v>
                </c:pt>
                <c:pt idx="2277">
                  <c:v>55275</c:v>
                </c:pt>
                <c:pt idx="2278">
                  <c:v>55282</c:v>
                </c:pt>
                <c:pt idx="2279">
                  <c:v>55289</c:v>
                </c:pt>
                <c:pt idx="2280">
                  <c:v>55296</c:v>
                </c:pt>
                <c:pt idx="2281">
                  <c:v>55303</c:v>
                </c:pt>
                <c:pt idx="2282">
                  <c:v>55310</c:v>
                </c:pt>
                <c:pt idx="2283">
                  <c:v>55317</c:v>
                </c:pt>
                <c:pt idx="2284">
                  <c:v>55324</c:v>
                </c:pt>
                <c:pt idx="2285">
                  <c:v>55331</c:v>
                </c:pt>
                <c:pt idx="2286">
                  <c:v>55338</c:v>
                </c:pt>
                <c:pt idx="2287">
                  <c:v>55345</c:v>
                </c:pt>
                <c:pt idx="2288">
                  <c:v>55352</c:v>
                </c:pt>
                <c:pt idx="2289">
                  <c:v>55359</c:v>
                </c:pt>
                <c:pt idx="2290">
                  <c:v>55366</c:v>
                </c:pt>
                <c:pt idx="2291">
                  <c:v>55373</c:v>
                </c:pt>
                <c:pt idx="2292">
                  <c:v>55380</c:v>
                </c:pt>
                <c:pt idx="2293">
                  <c:v>55387</c:v>
                </c:pt>
                <c:pt idx="2294">
                  <c:v>55394</c:v>
                </c:pt>
                <c:pt idx="2295">
                  <c:v>55401</c:v>
                </c:pt>
                <c:pt idx="2296">
                  <c:v>55408</c:v>
                </c:pt>
                <c:pt idx="2297">
                  <c:v>55415</c:v>
                </c:pt>
                <c:pt idx="2298">
                  <c:v>55422</c:v>
                </c:pt>
                <c:pt idx="2299">
                  <c:v>55429</c:v>
                </c:pt>
                <c:pt idx="2300">
                  <c:v>55436</c:v>
                </c:pt>
                <c:pt idx="2301">
                  <c:v>55443</c:v>
                </c:pt>
                <c:pt idx="2302">
                  <c:v>55450</c:v>
                </c:pt>
                <c:pt idx="2303">
                  <c:v>55457</c:v>
                </c:pt>
                <c:pt idx="2304">
                  <c:v>55464</c:v>
                </c:pt>
                <c:pt idx="2305">
                  <c:v>55471</c:v>
                </c:pt>
                <c:pt idx="2306">
                  <c:v>55478</c:v>
                </c:pt>
                <c:pt idx="2307">
                  <c:v>55485</c:v>
                </c:pt>
                <c:pt idx="2308">
                  <c:v>55492</c:v>
                </c:pt>
                <c:pt idx="2309">
                  <c:v>55499</c:v>
                </c:pt>
                <c:pt idx="2310">
                  <c:v>55506</c:v>
                </c:pt>
                <c:pt idx="2311">
                  <c:v>55514</c:v>
                </c:pt>
                <c:pt idx="2312">
                  <c:v>55521</c:v>
                </c:pt>
                <c:pt idx="2313">
                  <c:v>55528</c:v>
                </c:pt>
                <c:pt idx="2314">
                  <c:v>55535</c:v>
                </c:pt>
                <c:pt idx="2315">
                  <c:v>55542</c:v>
                </c:pt>
                <c:pt idx="2316">
                  <c:v>55549</c:v>
                </c:pt>
                <c:pt idx="2317">
                  <c:v>55556</c:v>
                </c:pt>
                <c:pt idx="2318">
                  <c:v>55563</c:v>
                </c:pt>
                <c:pt idx="2319">
                  <c:v>55570</c:v>
                </c:pt>
                <c:pt idx="2320">
                  <c:v>55577</c:v>
                </c:pt>
                <c:pt idx="2321">
                  <c:v>55584</c:v>
                </c:pt>
                <c:pt idx="2322">
                  <c:v>55591</c:v>
                </c:pt>
                <c:pt idx="2323">
                  <c:v>55598</c:v>
                </c:pt>
                <c:pt idx="2324">
                  <c:v>55605</c:v>
                </c:pt>
                <c:pt idx="2325">
                  <c:v>55612</c:v>
                </c:pt>
                <c:pt idx="2326">
                  <c:v>55619</c:v>
                </c:pt>
                <c:pt idx="2327">
                  <c:v>55626</c:v>
                </c:pt>
                <c:pt idx="2328">
                  <c:v>55633</c:v>
                </c:pt>
                <c:pt idx="2329">
                  <c:v>55641</c:v>
                </c:pt>
                <c:pt idx="2330">
                  <c:v>55648</c:v>
                </c:pt>
                <c:pt idx="2331">
                  <c:v>55655</c:v>
                </c:pt>
                <c:pt idx="2332">
                  <c:v>55662</c:v>
                </c:pt>
                <c:pt idx="2333">
                  <c:v>55669</c:v>
                </c:pt>
                <c:pt idx="2334">
                  <c:v>55676</c:v>
                </c:pt>
                <c:pt idx="2335">
                  <c:v>55683</c:v>
                </c:pt>
                <c:pt idx="2336">
                  <c:v>55690</c:v>
                </c:pt>
                <c:pt idx="2337">
                  <c:v>55697</c:v>
                </c:pt>
                <c:pt idx="2338">
                  <c:v>55704</c:v>
                </c:pt>
                <c:pt idx="2339">
                  <c:v>55711</c:v>
                </c:pt>
                <c:pt idx="2340">
                  <c:v>55718</c:v>
                </c:pt>
                <c:pt idx="2341">
                  <c:v>55725</c:v>
                </c:pt>
                <c:pt idx="2342">
                  <c:v>55732</c:v>
                </c:pt>
                <c:pt idx="2343">
                  <c:v>55739</c:v>
                </c:pt>
                <c:pt idx="2344">
                  <c:v>55746</c:v>
                </c:pt>
                <c:pt idx="2345">
                  <c:v>55753</c:v>
                </c:pt>
                <c:pt idx="2346">
                  <c:v>55760</c:v>
                </c:pt>
                <c:pt idx="2347">
                  <c:v>55767</c:v>
                </c:pt>
                <c:pt idx="2348">
                  <c:v>55774</c:v>
                </c:pt>
                <c:pt idx="2349">
                  <c:v>55781</c:v>
                </c:pt>
                <c:pt idx="2350">
                  <c:v>55788</c:v>
                </c:pt>
                <c:pt idx="2351">
                  <c:v>55795</c:v>
                </c:pt>
                <c:pt idx="2352">
                  <c:v>55802</c:v>
                </c:pt>
                <c:pt idx="2353">
                  <c:v>55809</c:v>
                </c:pt>
                <c:pt idx="2354">
                  <c:v>55816</c:v>
                </c:pt>
                <c:pt idx="2355">
                  <c:v>55823</c:v>
                </c:pt>
                <c:pt idx="2356">
                  <c:v>55830</c:v>
                </c:pt>
                <c:pt idx="2357">
                  <c:v>55837</c:v>
                </c:pt>
                <c:pt idx="2358">
                  <c:v>55844</c:v>
                </c:pt>
                <c:pt idx="2359">
                  <c:v>55851</c:v>
                </c:pt>
                <c:pt idx="2360">
                  <c:v>55858</c:v>
                </c:pt>
                <c:pt idx="2361">
                  <c:v>55865</c:v>
                </c:pt>
                <c:pt idx="2362">
                  <c:v>55872</c:v>
                </c:pt>
                <c:pt idx="2363">
                  <c:v>55880</c:v>
                </c:pt>
                <c:pt idx="2364">
                  <c:v>55887</c:v>
                </c:pt>
              </c:numCache>
            </c:numRef>
          </c:cat>
          <c:val>
            <c:numRef>
              <c:f>EUR1M!$AS$2:$AS$2366</c:f>
              <c:numCache>
                <c:formatCode>0.0000%</c:formatCode>
                <c:ptCount val="2365"/>
                <c:pt idx="0">
                  <c:v>-5.4000000006423909E-4</c:v>
                </c:pt>
                <c:pt idx="1">
                  <c:v>-5.4741536940438077E-4</c:v>
                </c:pt>
                <c:pt idx="2">
                  <c:v>-5.7373367845517831E-4</c:v>
                </c:pt>
                <c:pt idx="3">
                  <c:v>-5.8183139105499708E-4</c:v>
                </c:pt>
                <c:pt idx="4">
                  <c:v>-5.9301396706754809E-4</c:v>
                </c:pt>
                <c:pt idx="5">
                  <c:v>-5.9862859597858975E-4</c:v>
                </c:pt>
                <c:pt idx="6">
                  <c:v>-6.0166233855977081E-4</c:v>
                </c:pt>
                <c:pt idx="7">
                  <c:v>-6.106570801319818E-4</c:v>
                </c:pt>
                <c:pt idx="8">
                  <c:v>-6.1200547299128567E-4</c:v>
                </c:pt>
                <c:pt idx="9">
                  <c:v>-6.1677785267474667E-4</c:v>
                </c:pt>
                <c:pt idx="10">
                  <c:v>-6.1450941015478433E-4</c:v>
                </c:pt>
                <c:pt idx="11">
                  <c:v>-6.1992363427382235E-4</c:v>
                </c:pt>
                <c:pt idx="12">
                  <c:v>-6.3133563439254914E-4</c:v>
                </c:pt>
                <c:pt idx="13">
                  <c:v>-6.3653627918869304E-4</c:v>
                </c:pt>
                <c:pt idx="14">
                  <c:v>-6.4168037358180996E-4</c:v>
                </c:pt>
                <c:pt idx="15">
                  <c:v>-6.5129563755025877E-4</c:v>
                </c:pt>
                <c:pt idx="16">
                  <c:v>-6.5369175310941096E-4</c:v>
                </c:pt>
                <c:pt idx="17">
                  <c:v>-6.6485047451037005E-4</c:v>
                </c:pt>
                <c:pt idx="18">
                  <c:v>-6.6915093770791856E-4</c:v>
                </c:pt>
                <c:pt idx="19">
                  <c:v>-6.7336333069301091E-4</c:v>
                </c:pt>
                <c:pt idx="20">
                  <c:v>-6.8238128185765801E-4</c:v>
                </c:pt>
                <c:pt idx="21">
                  <c:v>-6.8400374260590979E-4</c:v>
                </c:pt>
                <c:pt idx="22">
                  <c:v>-6.8997364213663204E-4</c:v>
                </c:pt>
                <c:pt idx="23">
                  <c:v>-6.9197038153845369E-4</c:v>
                </c:pt>
                <c:pt idx="24">
                  <c:v>-6.9386928926951086E-4</c:v>
                </c:pt>
                <c:pt idx="25">
                  <c:v>-6.9501820196424258E-4</c:v>
                </c:pt>
                <c:pt idx="26">
                  <c:v>-6.9701902312505146E-4</c:v>
                </c:pt>
                <c:pt idx="27">
                  <c:v>-7.0189635442607923E-4</c:v>
                </c:pt>
                <c:pt idx="28">
                  <c:v>-7.0320827303049782E-4</c:v>
                </c:pt>
                <c:pt idx="29">
                  <c:v>-7.0442236024259586E-4</c:v>
                </c:pt>
                <c:pt idx="30">
                  <c:v>-7.052716238520329E-4</c:v>
                </c:pt>
                <c:pt idx="31">
                  <c:v>-7.0642334499081453E-4</c:v>
                </c:pt>
                <c:pt idx="32">
                  <c:v>-7.0902532632821647E-4</c:v>
                </c:pt>
                <c:pt idx="33">
                  <c:v>-7.0971438608594204E-4</c:v>
                </c:pt>
                <c:pt idx="34">
                  <c:v>-7.1072446639710381E-4</c:v>
                </c:pt>
                <c:pt idx="35">
                  <c:v>-7.110309343992538E-4</c:v>
                </c:pt>
                <c:pt idx="36">
                  <c:v>-7.1118857710938954E-4</c:v>
                </c:pt>
                <c:pt idx="37">
                  <c:v>-7.1181069154290628E-4</c:v>
                </c:pt>
                <c:pt idx="38">
                  <c:v>-7.1182871269521867E-4</c:v>
                </c:pt>
                <c:pt idx="39">
                  <c:v>-7.1305969227038321E-4</c:v>
                </c:pt>
                <c:pt idx="40">
                  <c:v>-7.1229614049664325E-4</c:v>
                </c:pt>
                <c:pt idx="41">
                  <c:v>-7.113147251858904E-4</c:v>
                </c:pt>
                <c:pt idx="42">
                  <c:v>-7.0994866111370649E-4</c:v>
                </c:pt>
                <c:pt idx="43">
                  <c:v>-7.0930395603083858E-4</c:v>
                </c:pt>
                <c:pt idx="44">
                  <c:v>-7.0671312932489951E-4</c:v>
                </c:pt>
                <c:pt idx="45">
                  <c:v>-7.0763487504552081E-4</c:v>
                </c:pt>
                <c:pt idx="46">
                  <c:v>-7.0854216889166253E-4</c:v>
                </c:pt>
                <c:pt idx="47">
                  <c:v>-7.0730827048240852E-4</c:v>
                </c:pt>
                <c:pt idx="48">
                  <c:v>-7.0679205737273116E-4</c:v>
                </c:pt>
                <c:pt idx="49">
                  <c:v>-7.0429025723527485E-4</c:v>
                </c:pt>
                <c:pt idx="50">
                  <c:v>-7.0463529746919717E-4</c:v>
                </c:pt>
                <c:pt idx="51">
                  <c:v>-7.0492867703109141E-4</c:v>
                </c:pt>
                <c:pt idx="52">
                  <c:v>-7.0259318498101483E-4</c:v>
                </c:pt>
                <c:pt idx="53">
                  <c:v>-7.0170977386901023E-4</c:v>
                </c:pt>
                <c:pt idx="54">
                  <c:v>-6.9945279007994031E-4</c:v>
                </c:pt>
                <c:pt idx="55">
                  <c:v>-6.9914566358297847E-4</c:v>
                </c:pt>
                <c:pt idx="56">
                  <c:v>-6.9874479908460876E-4</c:v>
                </c:pt>
                <c:pt idx="57">
                  <c:v>-6.953077118362457E-4</c:v>
                </c:pt>
                <c:pt idx="58">
                  <c:v>-6.940571021378651E-4</c:v>
                </c:pt>
                <c:pt idx="59">
                  <c:v>-6.9220072465176429E-4</c:v>
                </c:pt>
                <c:pt idx="60">
                  <c:v>-6.9116596974228006E-4</c:v>
                </c:pt>
                <c:pt idx="61">
                  <c:v>-6.8999053094582195E-4</c:v>
                </c:pt>
                <c:pt idx="62">
                  <c:v>-6.8545184622228398E-4</c:v>
                </c:pt>
                <c:pt idx="63">
                  <c:v>-6.8383403710206656E-4</c:v>
                </c:pt>
                <c:pt idx="64">
                  <c:v>-6.8253405612914912E-4</c:v>
                </c:pt>
                <c:pt idx="65">
                  <c:v>-6.8069621064384411E-4</c:v>
                </c:pt>
                <c:pt idx="66">
                  <c:v>-6.7866586679744866E-4</c:v>
                </c:pt>
                <c:pt idx="67">
                  <c:v>-6.8247676334158699E-4</c:v>
                </c:pt>
                <c:pt idx="68">
                  <c:v>-6.8376600666658811E-4</c:v>
                </c:pt>
                <c:pt idx="69">
                  <c:v>-6.8675996727380294E-4</c:v>
                </c:pt>
                <c:pt idx="70">
                  <c:v>-6.8722112361752075E-4</c:v>
                </c:pt>
                <c:pt idx="71">
                  <c:v>-6.8769057003248782E-4</c:v>
                </c:pt>
                <c:pt idx="72">
                  <c:v>-6.917003834118877E-4</c:v>
                </c:pt>
                <c:pt idx="73">
                  <c:v>-6.9305593230695542E-4</c:v>
                </c:pt>
                <c:pt idx="74">
                  <c:v>-6.9595541856027807E-4</c:v>
                </c:pt>
                <c:pt idx="75">
                  <c:v>-6.9655868639550977E-4</c:v>
                </c:pt>
                <c:pt idx="76">
                  <c:v>-6.9717941223736547E-4</c:v>
                </c:pt>
                <c:pt idx="77">
                  <c:v>-7.0066463531270884E-4</c:v>
                </c:pt>
                <c:pt idx="78">
                  <c:v>-7.0210196402475944E-4</c:v>
                </c:pt>
                <c:pt idx="79">
                  <c:v>-7.0354908069392152E-4</c:v>
                </c:pt>
                <c:pt idx="80">
                  <c:v>-7.0634588160853329E-4</c:v>
                </c:pt>
                <c:pt idx="81">
                  <c:v>-7.0713239227621614E-4</c:v>
                </c:pt>
                <c:pt idx="82">
                  <c:v>-7.1093148321521582E-4</c:v>
                </c:pt>
                <c:pt idx="83">
                  <c:v>-7.1243732753378808E-4</c:v>
                </c:pt>
                <c:pt idx="84">
                  <c:v>-7.139529597774974E-4</c:v>
                </c:pt>
                <c:pt idx="85">
                  <c:v>-7.1658270808003244E-4</c:v>
                </c:pt>
                <c:pt idx="86">
                  <c:v>-7.1754950895644518E-4</c:v>
                </c:pt>
                <c:pt idx="87">
                  <c:v>-7.2167793980515427E-4</c:v>
                </c:pt>
                <c:pt idx="88">
                  <c:v>-7.2308667898379753E-4</c:v>
                </c:pt>
                <c:pt idx="89">
                  <c:v>-7.245012004357676E-4</c:v>
                </c:pt>
                <c:pt idx="90">
                  <c:v>-7.2767571826795607E-4</c:v>
                </c:pt>
                <c:pt idx="91">
                  <c:v>-7.2822525562119976E-4</c:v>
                </c:pt>
                <c:pt idx="92">
                  <c:v>-7.3166054175688444E-4</c:v>
                </c:pt>
                <c:pt idx="93">
                  <c:v>-7.3310975681684099E-4</c:v>
                </c:pt>
                <c:pt idx="94">
                  <c:v>-7.3456475413680167E-4</c:v>
                </c:pt>
                <c:pt idx="95">
                  <c:v>-7.3764309576757059E-4</c:v>
                </c:pt>
                <c:pt idx="96">
                  <c:v>-7.3829792565216132E-4</c:v>
                </c:pt>
                <c:pt idx="97">
                  <c:v>-7.4192647456339245E-4</c:v>
                </c:pt>
                <c:pt idx="98">
                  <c:v>-7.434161654007454E-4</c:v>
                </c:pt>
                <c:pt idx="99">
                  <c:v>-7.4491163848078301E-4</c:v>
                </c:pt>
                <c:pt idx="100">
                  <c:v>-7.4787609366536167E-4</c:v>
                </c:pt>
                <c:pt idx="101">
                  <c:v>-7.4864478541339819E-4</c:v>
                </c:pt>
                <c:pt idx="102">
                  <c:v>-7.5316308933021645E-4</c:v>
                </c:pt>
                <c:pt idx="103">
                  <c:v>-7.5468038201139071E-4</c:v>
                </c:pt>
                <c:pt idx="104">
                  <c:v>-7.5750852958663989E-4</c:v>
                </c:pt>
                <c:pt idx="105">
                  <c:v>-7.583747112306638E-4</c:v>
                </c:pt>
                <c:pt idx="106">
                  <c:v>-7.5926583416485727E-4</c:v>
                </c:pt>
                <c:pt idx="107">
                  <c:v>-7.6390164741941971E-4</c:v>
                </c:pt>
                <c:pt idx="108">
                  <c:v>-7.6545810985190741E-4</c:v>
                </c:pt>
                <c:pt idx="109">
                  <c:v>-7.6814970420083489E-4</c:v>
                </c:pt>
                <c:pt idx="110">
                  <c:v>-7.6871611015660868E-4</c:v>
                </c:pt>
                <c:pt idx="111">
                  <c:v>-7.6928251850102904E-4</c:v>
                </c:pt>
                <c:pt idx="112">
                  <c:v>-7.7709671324907136E-4</c:v>
                </c:pt>
                <c:pt idx="113">
                  <c:v>-7.7973230347255611E-4</c:v>
                </c:pt>
                <c:pt idx="114">
                  <c:v>-7.8596052389750593E-4</c:v>
                </c:pt>
                <c:pt idx="115">
                  <c:v>-7.8683611259011688E-4</c:v>
                </c:pt>
                <c:pt idx="116">
                  <c:v>-7.8773164993004648E-4</c:v>
                </c:pt>
                <c:pt idx="117">
                  <c:v>-7.9586985982957239E-4</c:v>
                </c:pt>
                <c:pt idx="118">
                  <c:v>-7.9861345495872119E-4</c:v>
                </c:pt>
                <c:pt idx="119">
                  <c:v>-8.0448155307086017E-4</c:v>
                </c:pt>
                <c:pt idx="120">
                  <c:v>-8.0568852090581733E-4</c:v>
                </c:pt>
                <c:pt idx="121">
                  <c:v>-8.0693681566648061E-4</c:v>
                </c:pt>
                <c:pt idx="122">
                  <c:v>-8.1396875888817277E-4</c:v>
                </c:pt>
                <c:pt idx="123">
                  <c:v>-8.1686176873718708E-4</c:v>
                </c:pt>
                <c:pt idx="124">
                  <c:v>-8.1977072210071E-4</c:v>
                </c:pt>
                <c:pt idx="125">
                  <c:v>-8.2527333141790837E-4</c:v>
                </c:pt>
                <c:pt idx="126">
                  <c:v>-8.2689801195591538E-4</c:v>
                </c:pt>
                <c:pt idx="127">
                  <c:v>-8.345546413042193E-4</c:v>
                </c:pt>
                <c:pt idx="128">
                  <c:v>-8.375592555389666E-4</c:v>
                </c:pt>
                <c:pt idx="129">
                  <c:v>-8.4057981321361552E-4</c:v>
                </c:pt>
                <c:pt idx="130">
                  <c:v>-8.4559054030944325E-4</c:v>
                </c:pt>
                <c:pt idx="131">
                  <c:v>-8.4761523490598043E-4</c:v>
                </c:pt>
                <c:pt idx="132">
                  <c:v>-8.4371245919090399E-4</c:v>
                </c:pt>
                <c:pt idx="133">
                  <c:v>-8.3913329563056749E-4</c:v>
                </c:pt>
                <c:pt idx="134">
                  <c:v>-8.3449812431846127E-4</c:v>
                </c:pt>
                <c:pt idx="135">
                  <c:v>-8.2137723596664713E-4</c:v>
                </c:pt>
                <c:pt idx="136">
                  <c:v>-8.2086096604241661E-4</c:v>
                </c:pt>
                <c:pt idx="137">
                  <c:v>-8.1048214917256445E-4</c:v>
                </c:pt>
                <c:pt idx="138">
                  <c:v>-8.0551092995495566E-4</c:v>
                </c:pt>
                <c:pt idx="139">
                  <c:v>-7.9084638304143863E-4</c:v>
                </c:pt>
                <c:pt idx="140">
                  <c:v>-7.8909036329871673E-4</c:v>
                </c:pt>
                <c:pt idx="141">
                  <c:v>-7.8716906829973305E-4</c:v>
                </c:pt>
                <c:pt idx="142">
                  <c:v>-7.7191666076276328E-4</c:v>
                </c:pt>
                <c:pt idx="143">
                  <c:v>-7.6030542400025035E-4</c:v>
                </c:pt>
                <c:pt idx="144">
                  <c:v>-7.5738447980407261E-4</c:v>
                </c:pt>
                <c:pt idx="145">
                  <c:v>-7.542306159637191E-4</c:v>
                </c:pt>
                <c:pt idx="146">
                  <c:v>-7.5082129149714732E-4</c:v>
                </c:pt>
                <c:pt idx="147">
                  <c:v>-7.3443064255324282E-4</c:v>
                </c:pt>
                <c:pt idx="148">
                  <c:v>-7.2885868830814776E-4</c:v>
                </c:pt>
                <c:pt idx="149">
                  <c:v>-7.2142765274522838E-4</c:v>
                </c:pt>
                <c:pt idx="150">
                  <c:v>-7.1679797005452794E-4</c:v>
                </c:pt>
                <c:pt idx="151">
                  <c:v>-7.1181761069847736E-4</c:v>
                </c:pt>
                <c:pt idx="152">
                  <c:v>-6.9428870909728256E-4</c:v>
                </c:pt>
                <c:pt idx="153">
                  <c:v>-6.9682855233236499E-4</c:v>
                </c:pt>
                <c:pt idx="154">
                  <c:v>-7.0400319110804207E-4</c:v>
                </c:pt>
                <c:pt idx="155">
                  <c:v>-7.0427878426149171E-4</c:v>
                </c:pt>
                <c:pt idx="156">
                  <c:v>-7.0457439442139064E-4</c:v>
                </c:pt>
                <c:pt idx="157">
                  <c:v>-7.1250970477987699E-4</c:v>
                </c:pt>
                <c:pt idx="158">
                  <c:v>-7.151969122261158E-4</c:v>
                </c:pt>
                <c:pt idx="159">
                  <c:v>-7.2164356064890523E-4</c:v>
                </c:pt>
                <c:pt idx="160">
                  <c:v>-7.2248591242787819E-4</c:v>
                </c:pt>
                <c:pt idx="161">
                  <c:v>-7.317622478054997E-4</c:v>
                </c:pt>
                <c:pt idx="162">
                  <c:v>-7.3459681874604905E-4</c:v>
                </c:pt>
                <c:pt idx="163">
                  <c:v>-7.3594117224295985E-4</c:v>
                </c:pt>
                <c:pt idx="164">
                  <c:v>-7.3738063096069942E-4</c:v>
                </c:pt>
                <c:pt idx="165">
                  <c:v>-7.5204633304663945E-4</c:v>
                </c:pt>
                <c:pt idx="166">
                  <c:v>-7.5502826672210668E-4</c:v>
                </c:pt>
                <c:pt idx="167">
                  <c:v>-7.5983136365476156E-4</c:v>
                </c:pt>
                <c:pt idx="168">
                  <c:v>-7.6189808405541237E-4</c:v>
                </c:pt>
                <c:pt idx="169">
                  <c:v>-7.6410037822929248E-4</c:v>
                </c:pt>
                <c:pt idx="170">
                  <c:v>-7.733619550934302E-4</c:v>
                </c:pt>
                <c:pt idx="171">
                  <c:v>-7.7649125071476896E-4</c:v>
                </c:pt>
                <c:pt idx="172">
                  <c:v>-7.8037878694244131E-4</c:v>
                </c:pt>
                <c:pt idx="173">
                  <c:v>-7.8310311701121349E-4</c:v>
                </c:pt>
                <c:pt idx="174">
                  <c:v>-7.8339494067124877E-4</c:v>
                </c:pt>
                <c:pt idx="175">
                  <c:v>-7.9116799150263028E-4</c:v>
                </c:pt>
                <c:pt idx="176">
                  <c:v>-7.9378750476957478E-4</c:v>
                </c:pt>
                <c:pt idx="177">
                  <c:v>-8.0028338842827202E-4</c:v>
                </c:pt>
                <c:pt idx="178">
                  <c:v>-8.0099395274785268E-4</c:v>
                </c:pt>
                <c:pt idx="179">
                  <c:v>-8.0173153339803806E-4</c:v>
                </c:pt>
                <c:pt idx="180">
                  <c:v>-8.0980379506488274E-4</c:v>
                </c:pt>
                <c:pt idx="181">
                  <c:v>-8.1252304513902739E-4</c:v>
                </c:pt>
                <c:pt idx="182">
                  <c:v>-8.184113236854206E-4</c:v>
                </c:pt>
                <c:pt idx="183">
                  <c:v>-8.1956112684106186E-4</c:v>
                </c:pt>
                <c:pt idx="184">
                  <c:v>-8.2076628378038592E-4</c:v>
                </c:pt>
                <c:pt idx="185">
                  <c:v>-8.2629314961727926E-4</c:v>
                </c:pt>
                <c:pt idx="186">
                  <c:v>-8.2923596649022401E-4</c:v>
                </c:pt>
                <c:pt idx="187">
                  <c:v>-8.3219401409294965E-4</c:v>
                </c:pt>
                <c:pt idx="188">
                  <c:v>-8.35167292418565E-4</c:v>
                </c:pt>
                <c:pt idx="189">
                  <c:v>-8.404991883913562E-4</c:v>
                </c:pt>
                <c:pt idx="190">
                  <c:v>-8.4721271272389853E-4</c:v>
                </c:pt>
                <c:pt idx="191">
                  <c:v>-8.5026214449857788E-4</c:v>
                </c:pt>
                <c:pt idx="192">
                  <c:v>-8.5332680692585844E-4</c:v>
                </c:pt>
                <c:pt idx="193">
                  <c:v>-8.56406699997471E-4</c:v>
                </c:pt>
                <c:pt idx="194">
                  <c:v>-8.6093024366863712E-4</c:v>
                </c:pt>
                <c:pt idx="195">
                  <c:v>-8.6306140520091322E-4</c:v>
                </c:pt>
                <c:pt idx="196">
                  <c:v>-8.5823010872768395E-4</c:v>
                </c:pt>
                <c:pt idx="197">
                  <c:v>-8.533610364802218E-4</c:v>
                </c:pt>
                <c:pt idx="198">
                  <c:v>-8.4845418841855886E-4</c:v>
                </c:pt>
                <c:pt idx="199">
                  <c:v>-8.3515969083112996E-4</c:v>
                </c:pt>
                <c:pt idx="200">
                  <c:v>-8.2844903711476838E-4</c:v>
                </c:pt>
                <c:pt idx="201">
                  <c:v>-8.2335330929713172E-4</c:v>
                </c:pt>
                <c:pt idx="202">
                  <c:v>-8.1821980539103091E-4</c:v>
                </c:pt>
                <c:pt idx="203">
                  <c:v>-8.0099226015080535E-4</c:v>
                </c:pt>
                <c:pt idx="204">
                  <c:v>-7.989997798023285E-4</c:v>
                </c:pt>
                <c:pt idx="205">
                  <c:v>-7.8691376882526884E-4</c:v>
                </c:pt>
                <c:pt idx="206">
                  <c:v>-7.8189481256822038E-4</c:v>
                </c:pt>
                <c:pt idx="207">
                  <c:v>-7.7297637867063628E-4</c:v>
                </c:pt>
                <c:pt idx="208">
                  <c:v>-7.6991639747864271E-4</c:v>
                </c:pt>
                <c:pt idx="209">
                  <c:v>-7.6662590899961326E-4</c:v>
                </c:pt>
                <c:pt idx="210">
                  <c:v>-7.5103895227429131E-4</c:v>
                </c:pt>
                <c:pt idx="211">
                  <c:v>-7.4577262133005665E-4</c:v>
                </c:pt>
                <c:pt idx="212">
                  <c:v>-7.3878070792590938E-4</c:v>
                </c:pt>
                <c:pt idx="213">
                  <c:v>-7.3442810166912675E-4</c:v>
                </c:pt>
                <c:pt idx="214">
                  <c:v>-7.2976159172727557E-4</c:v>
                </c:pt>
                <c:pt idx="215">
                  <c:v>-7.1343250594052381E-4</c:v>
                </c:pt>
                <c:pt idx="216">
                  <c:v>-7.1079124471788485E-4</c:v>
                </c:pt>
                <c:pt idx="217">
                  <c:v>-7.0347533269045999E-4</c:v>
                </c:pt>
                <c:pt idx="218">
                  <c:v>-7.0313573731939361E-4</c:v>
                </c:pt>
                <c:pt idx="219">
                  <c:v>-7.0277650263626411E-4</c:v>
                </c:pt>
                <c:pt idx="220">
                  <c:v>-6.9462532269363411E-4</c:v>
                </c:pt>
                <c:pt idx="221">
                  <c:v>-6.9187794313880927E-4</c:v>
                </c:pt>
                <c:pt idx="222">
                  <c:v>-6.8537884618842656E-4</c:v>
                </c:pt>
                <c:pt idx="223">
                  <c:v>-6.8448940255816382E-4</c:v>
                </c:pt>
                <c:pt idx="224">
                  <c:v>-6.7222181111483629E-4</c:v>
                </c:pt>
                <c:pt idx="225">
                  <c:v>-6.7084874383294135E-4</c:v>
                </c:pt>
                <c:pt idx="226">
                  <c:v>-6.6938340902487372E-4</c:v>
                </c:pt>
                <c:pt idx="227">
                  <c:v>-6.6357035652727053E-4</c:v>
                </c:pt>
                <c:pt idx="228">
                  <c:v>-6.5588262560556387E-4</c:v>
                </c:pt>
                <c:pt idx="229">
                  <c:v>-6.5284240610408162E-4</c:v>
                </c:pt>
                <c:pt idx="230">
                  <c:v>-6.4978652129754622E-4</c:v>
                </c:pt>
                <c:pt idx="231">
                  <c:v>-6.4503787781611255E-4</c:v>
                </c:pt>
                <c:pt idx="232">
                  <c:v>-6.4285303157750643E-4</c:v>
                </c:pt>
                <c:pt idx="233">
                  <c:v>-6.3427211716016174E-4</c:v>
                </c:pt>
                <c:pt idx="234">
                  <c:v>-6.3112224023020858E-4</c:v>
                </c:pt>
                <c:pt idx="235">
                  <c:v>-6.2795669790194353E-4</c:v>
                </c:pt>
                <c:pt idx="236">
                  <c:v>-6.2423268026259859E-4</c:v>
                </c:pt>
                <c:pt idx="237">
                  <c:v>-6.2396235820225761E-4</c:v>
                </c:pt>
                <c:pt idx="238">
                  <c:v>-6.2554959806249144E-4</c:v>
                </c:pt>
                <c:pt idx="239">
                  <c:v>-6.2649023832950235E-4</c:v>
                </c:pt>
                <c:pt idx="240">
                  <c:v>-6.2743878448046075E-4</c:v>
                </c:pt>
                <c:pt idx="241">
                  <c:v>-6.3022048767125138E-4</c:v>
                </c:pt>
                <c:pt idx="242">
                  <c:v>-6.3026565683627263E-4</c:v>
                </c:pt>
                <c:pt idx="243">
                  <c:v>-6.3230010347181675E-4</c:v>
                </c:pt>
                <c:pt idx="244">
                  <c:v>-6.3329608490247935E-4</c:v>
                </c:pt>
                <c:pt idx="245">
                  <c:v>-6.3429997220509904E-4</c:v>
                </c:pt>
                <c:pt idx="246">
                  <c:v>-6.365714703772396E-4</c:v>
                </c:pt>
                <c:pt idx="247">
                  <c:v>-6.375084005456888E-4</c:v>
                </c:pt>
                <c:pt idx="248">
                  <c:v>-6.3992069038957514E-4</c:v>
                </c:pt>
                <c:pt idx="249">
                  <c:v>-6.4092827329184914E-4</c:v>
                </c:pt>
                <c:pt idx="250">
                  <c:v>-6.4263382104351962E-4</c:v>
                </c:pt>
                <c:pt idx="251">
                  <c:v>-6.432856277623078E-4</c:v>
                </c:pt>
                <c:pt idx="252">
                  <c:v>-6.4399692689919691E-4</c:v>
                </c:pt>
                <c:pt idx="253">
                  <c:v>-6.471344378199442E-4</c:v>
                </c:pt>
                <c:pt idx="254">
                  <c:v>-6.481955764085555E-4</c:v>
                </c:pt>
                <c:pt idx="255">
                  <c:v>-6.4938176498653319E-4</c:v>
                </c:pt>
                <c:pt idx="256">
                  <c:v>-6.503629591707305E-4</c:v>
                </c:pt>
                <c:pt idx="257">
                  <c:v>-6.5142489699368978E-4</c:v>
                </c:pt>
                <c:pt idx="258">
                  <c:v>-6.5472307476200525E-4</c:v>
                </c:pt>
                <c:pt idx="259">
                  <c:v>-6.5441852746107908E-4</c:v>
                </c:pt>
                <c:pt idx="260">
                  <c:v>-6.5380824541237041E-4</c:v>
                </c:pt>
                <c:pt idx="261">
                  <c:v>-6.5365656574320474E-4</c:v>
                </c:pt>
                <c:pt idx="262">
                  <c:v>-6.5350488551962189E-4</c:v>
                </c:pt>
                <c:pt idx="263">
                  <c:v>-6.5259124350467508E-4</c:v>
                </c:pt>
                <c:pt idx="264">
                  <c:v>-6.5228669615088799E-4</c:v>
                </c:pt>
                <c:pt idx="265">
                  <c:v>-6.516764217190385E-4</c:v>
                </c:pt>
                <c:pt idx="266">
                  <c:v>-6.5152473815624501E-4</c:v>
                </c:pt>
                <c:pt idx="267">
                  <c:v>-6.5137305403924434E-4</c:v>
                </c:pt>
                <c:pt idx="268">
                  <c:v>-6.5045941185797886E-4</c:v>
                </c:pt>
                <c:pt idx="269">
                  <c:v>-6.5030772552532312E-4</c:v>
                </c:pt>
                <c:pt idx="270">
                  <c:v>-6.500031775598103E-4</c:v>
                </c:pt>
                <c:pt idx="271">
                  <c:v>-6.4939291016585798E-4</c:v>
                </c:pt>
                <c:pt idx="272">
                  <c:v>-6.4924122216950073E-4</c:v>
                </c:pt>
                <c:pt idx="273">
                  <c:v>-6.484804376243325E-4</c:v>
                </c:pt>
                <c:pt idx="274">
                  <c:v>-6.4817588961485484E-4</c:v>
                </c:pt>
                <c:pt idx="275">
                  <c:v>-6.4787134159471904E-4</c:v>
                </c:pt>
                <c:pt idx="276">
                  <c:v>-6.4726108176829666E-4</c:v>
                </c:pt>
                <c:pt idx="277">
                  <c:v>-6.4710938990523406E-4</c:v>
                </c:pt>
                <c:pt idx="278">
                  <c:v>-6.4634860138745864E-4</c:v>
                </c:pt>
                <c:pt idx="279">
                  <c:v>-6.4604405332069348E-4</c:v>
                </c:pt>
                <c:pt idx="280">
                  <c:v>-6.4573950525259605E-4</c:v>
                </c:pt>
                <c:pt idx="281">
                  <c:v>-6.4512925296855705E-4</c:v>
                </c:pt>
                <c:pt idx="282">
                  <c:v>-6.4497755725160145E-4</c:v>
                </c:pt>
                <c:pt idx="283">
                  <c:v>-6.4421676477355305E-4</c:v>
                </c:pt>
                <c:pt idx="284">
                  <c:v>-6.4391221665216491E-4</c:v>
                </c:pt>
                <c:pt idx="285">
                  <c:v>-6.4360766852544771E-4</c:v>
                </c:pt>
                <c:pt idx="286">
                  <c:v>-6.4299742376913716E-4</c:v>
                </c:pt>
                <c:pt idx="287">
                  <c:v>-6.4284572420602432E-4</c:v>
                </c:pt>
                <c:pt idx="288">
                  <c:v>-6.4208492777995119E-4</c:v>
                </c:pt>
                <c:pt idx="289">
                  <c:v>-6.4178037960660461E-4</c:v>
                </c:pt>
                <c:pt idx="290">
                  <c:v>-6.4147583142526443E-4</c:v>
                </c:pt>
                <c:pt idx="291">
                  <c:v>-6.413241285878E-4</c:v>
                </c:pt>
                <c:pt idx="292">
                  <c:v>-6.4071389076979192E-4</c:v>
                </c:pt>
                <c:pt idx="293">
                  <c:v>-6.3980024774661927E-4</c:v>
                </c:pt>
                <c:pt idx="294">
                  <c:v>-6.3949570005761649E-4</c:v>
                </c:pt>
                <c:pt idx="295">
                  <c:v>-6.388854708133158E-4</c:v>
                </c:pt>
                <c:pt idx="296">
                  <c:v>-6.3873376414752547E-4</c:v>
                </c:pt>
                <c:pt idx="297">
                  <c:v>-6.38582056941615E-4</c:v>
                </c:pt>
                <c:pt idx="298">
                  <c:v>-6.3766841375341313E-4</c:v>
                </c:pt>
                <c:pt idx="299">
                  <c:v>-6.373638660063922E-4</c:v>
                </c:pt>
                <c:pt idx="300">
                  <c:v>-6.3675364420352895E-4</c:v>
                </c:pt>
                <c:pt idx="301">
                  <c:v>-6.366019337340767E-4</c:v>
                </c:pt>
                <c:pt idx="302">
                  <c:v>-6.3645022272149348E-4</c:v>
                </c:pt>
                <c:pt idx="303">
                  <c:v>-6.2919903574804579E-4</c:v>
                </c:pt>
                <c:pt idx="304">
                  <c:v>-6.2676376107322562E-4</c:v>
                </c:pt>
                <c:pt idx="305">
                  <c:v>-6.2061072350758843E-4</c:v>
                </c:pt>
                <c:pt idx="306">
                  <c:v>-6.2002113689979543E-4</c:v>
                </c:pt>
                <c:pt idx="307">
                  <c:v>-6.194032999371562E-4</c:v>
                </c:pt>
                <c:pt idx="308">
                  <c:v>-6.1196088299120624E-4</c:v>
                </c:pt>
                <c:pt idx="309">
                  <c:v>-6.0946186491615058E-4</c:v>
                </c:pt>
                <c:pt idx="310">
                  <c:v>-6.0404864274378087E-4</c:v>
                </c:pt>
                <c:pt idx="311">
                  <c:v>-6.0300808067723088E-4</c:v>
                </c:pt>
                <c:pt idx="312">
                  <c:v>-5.9923963081934522E-4</c:v>
                </c:pt>
                <c:pt idx="313">
                  <c:v>-5.9427652555342091E-4</c:v>
                </c:pt>
                <c:pt idx="314">
                  <c:v>-5.9171376378674978E-4</c:v>
                </c:pt>
                <c:pt idx="315">
                  <c:v>-5.8706740000575252E-4</c:v>
                </c:pt>
                <c:pt idx="316">
                  <c:v>-5.8556276310794964E-4</c:v>
                </c:pt>
                <c:pt idx="317">
                  <c:v>-5.8397084086972504E-4</c:v>
                </c:pt>
                <c:pt idx="318">
                  <c:v>-5.7614596139245232E-4</c:v>
                </c:pt>
                <c:pt idx="319">
                  <c:v>-5.7351945564149674E-4</c:v>
                </c:pt>
                <c:pt idx="320">
                  <c:v>-5.6966699333385867E-4</c:v>
                </c:pt>
                <c:pt idx="321">
                  <c:v>-5.6768518217606423E-4</c:v>
                </c:pt>
                <c:pt idx="322">
                  <c:v>-5.6558530050215654E-4</c:v>
                </c:pt>
                <c:pt idx="323">
                  <c:v>-5.5756918841964875E-4</c:v>
                </c:pt>
                <c:pt idx="324">
                  <c:v>-5.5698236109485088E-4</c:v>
                </c:pt>
                <c:pt idx="325">
                  <c:v>-5.5580784822110865E-4</c:v>
                </c:pt>
                <c:pt idx="326">
                  <c:v>-5.5551486403779271E-4</c:v>
                </c:pt>
                <c:pt idx="327">
                  <c:v>-5.5522187894124601E-4</c:v>
                </c:pt>
                <c:pt idx="328">
                  <c:v>-5.534613965194684E-4</c:v>
                </c:pt>
                <c:pt idx="329">
                  <c:v>-5.5287456898967327E-4</c:v>
                </c:pt>
                <c:pt idx="330">
                  <c:v>-5.517000683400139E-4</c:v>
                </c:pt>
                <c:pt idx="331">
                  <c:v>-5.5140707772918796E-4</c:v>
                </c:pt>
                <c:pt idx="332">
                  <c:v>-5.5111408621205129E-4</c:v>
                </c:pt>
                <c:pt idx="333">
                  <c:v>-5.4935360317012467E-4</c:v>
                </c:pt>
                <c:pt idx="334">
                  <c:v>-5.4876677543017505E-4</c:v>
                </c:pt>
                <c:pt idx="335">
                  <c:v>-5.4847377936573238E-4</c:v>
                </c:pt>
                <c:pt idx="336">
                  <c:v>-5.4729928991928412E-4</c:v>
                </c:pt>
                <c:pt idx="337">
                  <c:v>-5.4700629203111473E-4</c:v>
                </c:pt>
                <c:pt idx="338">
                  <c:v>-5.4553963568571007E-4</c:v>
                </c:pt>
                <c:pt idx="339">
                  <c:v>-5.4495280686683856E-4</c:v>
                </c:pt>
                <c:pt idx="340">
                  <c:v>-5.4436597801599262E-4</c:v>
                </c:pt>
                <c:pt idx="341">
                  <c:v>-5.4319150061057919E-4</c:v>
                </c:pt>
                <c:pt idx="342">
                  <c:v>-5.4289849639456835E-4</c:v>
                </c:pt>
                <c:pt idx="343">
                  <c:v>-5.4143183333010825E-4</c:v>
                </c:pt>
                <c:pt idx="344">
                  <c:v>-5.4084500430606752E-4</c:v>
                </c:pt>
                <c:pt idx="345">
                  <c:v>-5.4025817525671371E-4</c:v>
                </c:pt>
                <c:pt idx="346">
                  <c:v>-5.3908370980057518E-4</c:v>
                </c:pt>
                <c:pt idx="347">
                  <c:v>-5.3879069930885858E-4</c:v>
                </c:pt>
                <c:pt idx="348">
                  <c:v>-5.3732402956763181E-4</c:v>
                </c:pt>
                <c:pt idx="349">
                  <c:v>-5.3673720034508321E-4</c:v>
                </c:pt>
                <c:pt idx="350">
                  <c:v>-5.3615037109189245E-4</c:v>
                </c:pt>
                <c:pt idx="351">
                  <c:v>-5.3497591749052109E-4</c:v>
                </c:pt>
                <c:pt idx="352">
                  <c:v>-5.3468290076624976E-4</c:v>
                </c:pt>
                <c:pt idx="353">
                  <c:v>-5.3321622439961303E-4</c:v>
                </c:pt>
                <c:pt idx="354">
                  <c:v>-5.3262939497589201E-4</c:v>
                </c:pt>
                <c:pt idx="355">
                  <c:v>-5.3204256552286111E-4</c:v>
                </c:pt>
                <c:pt idx="356">
                  <c:v>-5.3086812368166592E-4</c:v>
                </c:pt>
                <c:pt idx="357">
                  <c:v>-5.3057510077189889E-4</c:v>
                </c:pt>
                <c:pt idx="358">
                  <c:v>-5.2881461461504458E-4</c:v>
                </c:pt>
                <c:pt idx="359">
                  <c:v>-5.2822778583721543E-4</c:v>
                </c:pt>
                <c:pt idx="360">
                  <c:v>-5.2705335655217123E-4</c:v>
                </c:pt>
                <c:pt idx="361">
                  <c:v>-5.2676032837026265E-4</c:v>
                </c:pt>
                <c:pt idx="362">
                  <c:v>-5.2646729932322753E-4</c:v>
                </c:pt>
                <c:pt idx="363">
                  <c:v>-5.2470681254364554E-4</c:v>
                </c:pt>
                <c:pt idx="364">
                  <c:v>-5.2411998355695124E-4</c:v>
                </c:pt>
                <c:pt idx="365">
                  <c:v>-5.2294556584095181E-4</c:v>
                </c:pt>
                <c:pt idx="366">
                  <c:v>-5.2265253156255631E-4</c:v>
                </c:pt>
                <c:pt idx="367">
                  <c:v>-5.2235949642539278E-4</c:v>
                </c:pt>
                <c:pt idx="368">
                  <c:v>-5.0991156049949181E-4</c:v>
                </c:pt>
                <c:pt idx="369">
                  <c:v>-5.0573656998618587E-4</c:v>
                </c:pt>
                <c:pt idx="370">
                  <c:v>-4.9524296362634215E-4</c:v>
                </c:pt>
                <c:pt idx="371">
                  <c:v>-4.9421254978046503E-4</c:v>
                </c:pt>
                <c:pt idx="372">
                  <c:v>-4.9313456264014671E-4</c:v>
                </c:pt>
                <c:pt idx="373">
                  <c:v>-4.8041700128903341E-4</c:v>
                </c:pt>
                <c:pt idx="374">
                  <c:v>-4.7615213543629865E-4</c:v>
                </c:pt>
                <c:pt idx="375">
                  <c:v>-4.6694936343269239E-4</c:v>
                </c:pt>
                <c:pt idx="376">
                  <c:v>-4.6516310109642744E-4</c:v>
                </c:pt>
                <c:pt idx="377">
                  <c:v>-4.6328050148405643E-4</c:v>
                </c:pt>
                <c:pt idx="378">
                  <c:v>-4.5239757753945398E-4</c:v>
                </c:pt>
                <c:pt idx="379">
                  <c:v>-4.4793049966918019E-4</c:v>
                </c:pt>
                <c:pt idx="380">
                  <c:v>-4.4345015433444601E-4</c:v>
                </c:pt>
                <c:pt idx="381">
                  <c:v>-4.3550418078922015E-4</c:v>
                </c:pt>
                <c:pt idx="382">
                  <c:v>-4.3279730810294009E-4</c:v>
                </c:pt>
                <c:pt idx="383">
                  <c:v>-4.2084941519826558E-4</c:v>
                </c:pt>
                <c:pt idx="384">
                  <c:v>-4.1628946477034745E-4</c:v>
                </c:pt>
                <c:pt idx="385">
                  <c:v>-4.1171624677671659E-4</c:v>
                </c:pt>
                <c:pt idx="386">
                  <c:v>-4.0523578403395266E-4</c:v>
                </c:pt>
                <c:pt idx="387">
                  <c:v>-4.0168497754463018E-4</c:v>
                </c:pt>
                <c:pt idx="388">
                  <c:v>-3.8865114274999613E-4</c:v>
                </c:pt>
                <c:pt idx="389">
                  <c:v>-3.8766633040365761E-4</c:v>
                </c:pt>
                <c:pt idx="390">
                  <c:v>-3.8668151797871531E-4</c:v>
                </c:pt>
                <c:pt idx="391">
                  <c:v>-3.8471148176122405E-4</c:v>
                </c:pt>
                <c:pt idx="392">
                  <c:v>-3.8421928152484932E-4</c:v>
                </c:pt>
                <c:pt idx="393">
                  <c:v>-3.817574546389757E-4</c:v>
                </c:pt>
                <c:pt idx="394">
                  <c:v>-3.8077264172642344E-4</c:v>
                </c:pt>
                <c:pt idx="395">
                  <c:v>-3.7978782873659966E-4</c:v>
                </c:pt>
                <c:pt idx="396">
                  <c:v>-3.7732520266832063E-4</c:v>
                </c:pt>
                <c:pt idx="397">
                  <c:v>-3.7683299481713894E-4</c:v>
                </c:pt>
                <c:pt idx="398">
                  <c:v>-3.7486376256312681E-4</c:v>
                </c:pt>
                <c:pt idx="399">
                  <c:v>-3.7387894908702535E-4</c:v>
                </c:pt>
                <c:pt idx="400">
                  <c:v>-3.7289413552965556E-4</c:v>
                </c:pt>
                <c:pt idx="401">
                  <c:v>-3.7092412598790925E-4</c:v>
                </c:pt>
                <c:pt idx="402">
                  <c:v>-3.7043191069660136E-4</c:v>
                </c:pt>
                <c:pt idx="403">
                  <c:v>-3.6747747196036283E-4</c:v>
                </c:pt>
                <c:pt idx="404">
                  <c:v>-3.6649265888282428E-4</c:v>
                </c:pt>
                <c:pt idx="405">
                  <c:v>-3.6452266336811141E-4</c:v>
                </c:pt>
                <c:pt idx="406">
                  <c:v>-3.6403044176444577E-4</c:v>
                </c:pt>
                <c:pt idx="407">
                  <c:v>-3.6353821914351714E-4</c:v>
                </c:pt>
                <c:pt idx="408">
                  <c:v>-3.6058377865513173E-4</c:v>
                </c:pt>
                <c:pt idx="409">
                  <c:v>-3.595989649909657E-4</c:v>
                </c:pt>
                <c:pt idx="410">
                  <c:v>-3.5762898213619434E-4</c:v>
                </c:pt>
                <c:pt idx="411">
                  <c:v>-3.5713675331935923E-4</c:v>
                </c:pt>
                <c:pt idx="412">
                  <c:v>-3.5664452350080101E-4</c:v>
                </c:pt>
                <c:pt idx="413">
                  <c:v>-3.5369008125769023E-4</c:v>
                </c:pt>
                <c:pt idx="414">
                  <c:v>-3.5270526700818594E-4</c:v>
                </c:pt>
                <c:pt idx="415">
                  <c:v>-3.5073529654897328E-4</c:v>
                </c:pt>
                <c:pt idx="416">
                  <c:v>-3.5024306064640465E-4</c:v>
                </c:pt>
                <c:pt idx="417">
                  <c:v>-3.4975082376200654E-4</c:v>
                </c:pt>
                <c:pt idx="418">
                  <c:v>-3.45811564934485E-4</c:v>
                </c:pt>
                <c:pt idx="419">
                  <c:v>-3.4384160660644824E-4</c:v>
                </c:pt>
                <c:pt idx="420">
                  <c:v>-3.4334936375182701E-4</c:v>
                </c:pt>
                <c:pt idx="421">
                  <c:v>-3.423645495641281E-4</c:v>
                </c:pt>
                <c:pt idx="422">
                  <c:v>-3.3990267418359729E-4</c:v>
                </c:pt>
                <c:pt idx="423">
                  <c:v>-3.389178587659951E-4</c:v>
                </c:pt>
                <c:pt idx="424">
                  <c:v>-3.3694791230498566E-4</c:v>
                </c:pt>
                <c:pt idx="425">
                  <c:v>-3.3645566263063031E-4</c:v>
                </c:pt>
                <c:pt idx="426">
                  <c:v>-3.3596341201294351E-4</c:v>
                </c:pt>
                <c:pt idx="427">
                  <c:v>-3.3300896451081375E-4</c:v>
                </c:pt>
                <c:pt idx="428">
                  <c:v>-3.3202414850658403E-4</c:v>
                </c:pt>
                <c:pt idx="429">
                  <c:v>-3.30054213647008E-4</c:v>
                </c:pt>
                <c:pt idx="430">
                  <c:v>-3.2956195728406357E-4</c:v>
                </c:pt>
                <c:pt idx="431">
                  <c:v>-3.2906969999751777E-4</c:v>
                </c:pt>
                <c:pt idx="432">
                  <c:v>-3.147771529226288E-4</c:v>
                </c:pt>
                <c:pt idx="433">
                  <c:v>-3.0809695495493555E-4</c:v>
                </c:pt>
                <c:pt idx="434">
                  <c:v>-2.91009857094273E-4</c:v>
                </c:pt>
                <c:pt idx="435">
                  <c:v>-2.8951285503703295E-4</c:v>
                </c:pt>
                <c:pt idx="436">
                  <c:v>-2.8795103029096819E-4</c:v>
                </c:pt>
                <c:pt idx="437">
                  <c:v>-2.6764710884360246E-4</c:v>
                </c:pt>
                <c:pt idx="438">
                  <c:v>-2.6084402448839182E-4</c:v>
                </c:pt>
                <c:pt idx="439">
                  <c:v>-2.4585670404500803E-4</c:v>
                </c:pt>
                <c:pt idx="440">
                  <c:v>-2.4316405213262171E-4</c:v>
                </c:pt>
                <c:pt idx="441">
                  <c:v>-2.4032943937258102E-4</c:v>
                </c:pt>
                <c:pt idx="442">
                  <c:v>-2.2689616795205971E-4</c:v>
                </c:pt>
                <c:pt idx="443">
                  <c:v>-2.2331750095281957E-4</c:v>
                </c:pt>
                <c:pt idx="444">
                  <c:v>-2.1579382950982177E-4</c:v>
                </c:pt>
                <c:pt idx="445">
                  <c:v>-2.0825072172000629E-4</c:v>
                </c:pt>
                <c:pt idx="446">
                  <c:v>-2.0068817754625989E-4</c:v>
                </c:pt>
                <c:pt idx="447">
                  <c:v>-1.7788392638741688E-4</c:v>
                </c:pt>
                <c:pt idx="448">
                  <c:v>-1.7024363633679127E-4</c:v>
                </c:pt>
                <c:pt idx="449">
                  <c:v>-1.6258390973379808E-4</c:v>
                </c:pt>
                <c:pt idx="450">
                  <c:v>-1.5490474653704185E-4</c:v>
                </c:pt>
                <c:pt idx="451">
                  <c:v>-1.4720614672082886E-4</c:v>
                </c:pt>
                <c:pt idx="452">
                  <c:v>-1.2399372716576096E-4</c:v>
                </c:pt>
                <c:pt idx="453">
                  <c:v>-1.1621738049916175E-4</c:v>
                </c:pt>
                <c:pt idx="454">
                  <c:v>-1.1468844672671681E-4</c:v>
                </c:pt>
                <c:pt idx="455">
                  <c:v>-1.1315951277441576E-4</c:v>
                </c:pt>
                <c:pt idx="456">
                  <c:v>-1.1163057864083115E-4</c:v>
                </c:pt>
                <c:pt idx="457">
                  <c:v>-1.0704377514381136E-4</c:v>
                </c:pt>
                <c:pt idx="458">
                  <c:v>-1.0551484028223764E-4</c:v>
                </c:pt>
                <c:pt idx="459">
                  <c:v>-1.0398590523795294E-4</c:v>
                </c:pt>
                <c:pt idx="460">
                  <c:v>-1.0245697000952982E-4</c:v>
                </c:pt>
                <c:pt idx="461">
                  <c:v>-1.0092803460410542E-4</c:v>
                </c:pt>
                <c:pt idx="462">
                  <c:v>-9.6341227288711443E-5</c:v>
                </c:pt>
                <c:pt idx="463">
                  <c:v>-9.2518850945572291E-5</c:v>
                </c:pt>
                <c:pt idx="464">
                  <c:v>-8.9460957674541489E-5</c:v>
                </c:pt>
                <c:pt idx="465">
                  <c:v>-8.8696501092527802E-5</c:v>
                </c:pt>
                <c:pt idx="466">
                  <c:v>-8.7932044082213029E-5</c:v>
                </c:pt>
                <c:pt idx="467">
                  <c:v>-8.3345235403531692E-5</c:v>
                </c:pt>
                <c:pt idx="468">
                  <c:v>-8.1816298778483824E-5</c:v>
                </c:pt>
                <c:pt idx="469">
                  <c:v>-7.8758407687683601E-5</c:v>
                </c:pt>
                <c:pt idx="470">
                  <c:v>-7.7993947878857162E-5</c:v>
                </c:pt>
                <c:pt idx="471">
                  <c:v>-7.7229487684959963E-5</c:v>
                </c:pt>
                <c:pt idx="472">
                  <c:v>-7.2642674783849768E-5</c:v>
                </c:pt>
                <c:pt idx="473">
                  <c:v>-6.8055834333716601E-5</c:v>
                </c:pt>
                <c:pt idx="474">
                  <c:v>-6.7291371902879779E-5</c:v>
                </c:pt>
                <c:pt idx="475">
                  <c:v>-6.6526909131861799E-5</c:v>
                </c:pt>
                <c:pt idx="476">
                  <c:v>-6.5762446021244703E-5</c:v>
                </c:pt>
                <c:pt idx="477">
                  <c:v>-6.1940104294643282E-5</c:v>
                </c:pt>
                <c:pt idx="478">
                  <c:v>-6.0411164848626145E-5</c:v>
                </c:pt>
                <c:pt idx="479">
                  <c:v>-5.7353276215527614E-5</c:v>
                </c:pt>
                <c:pt idx="480">
                  <c:v>-5.6588810905949805E-5</c:v>
                </c:pt>
                <c:pt idx="481">
                  <c:v>-5.5824345301219536E-5</c:v>
                </c:pt>
                <c:pt idx="482">
                  <c:v>-5.1237523943648E-5</c:v>
                </c:pt>
                <c:pt idx="483">
                  <c:v>-4.9708583085856941E-5</c:v>
                </c:pt>
                <c:pt idx="484">
                  <c:v>-4.8944115910831698E-5</c:v>
                </c:pt>
                <c:pt idx="485">
                  <c:v>-4.8179648479083373E-5</c:v>
                </c:pt>
                <c:pt idx="486">
                  <c:v>-4.7415180794509381E-5</c:v>
                </c:pt>
                <c:pt idx="487">
                  <c:v>-4.1299407152806111E-5</c:v>
                </c:pt>
                <c:pt idx="488">
                  <c:v>-3.9770464816069051E-5</c:v>
                </c:pt>
                <c:pt idx="489">
                  <c:v>-3.8241522287485452E-5</c:v>
                </c:pt>
                <c:pt idx="490">
                  <c:v>-3.5183633201874009E-5</c:v>
                </c:pt>
                <c:pt idx="491">
                  <c:v>-3.4419163460009556E-5</c:v>
                </c:pt>
                <c:pt idx="492">
                  <c:v>-3.0596806710914137E-5</c:v>
                </c:pt>
                <c:pt idx="493">
                  <c:v>-2.9067863009935024E-5</c:v>
                </c:pt>
                <c:pt idx="494">
                  <c:v>-2.7538919115777105E-5</c:v>
                </c:pt>
                <c:pt idx="495">
                  <c:v>-2.4481029076428573E-5</c:v>
                </c:pt>
                <c:pt idx="496">
                  <c:v>4.8424659775392342E-6</c:v>
                </c:pt>
                <c:pt idx="497">
                  <c:v>1.4149317024703123E-5</c:v>
                </c:pt>
                <c:pt idx="498">
                  <c:v>3.7264082202448368E-5</c:v>
                </c:pt>
                <c:pt idx="499">
                  <c:v>3.9675092450107373E-5</c:v>
                </c:pt>
                <c:pt idx="500">
                  <c:v>6.0998576712378849E-5</c:v>
                </c:pt>
                <c:pt idx="501">
                  <c:v>7.0431429882944485E-5</c:v>
                </c:pt>
                <c:pt idx="502">
                  <c:v>7.9885283580161115E-5</c:v>
                </c:pt>
                <c:pt idx="503">
                  <c:v>9.9973905549055608E-5</c:v>
                </c:pt>
                <c:pt idx="504">
                  <c:v>1.1372534414552408E-4</c:v>
                </c:pt>
                <c:pt idx="505">
                  <c:v>1.4130252836711435E-4</c:v>
                </c:pt>
                <c:pt idx="506">
                  <c:v>1.5815604787018279E-4</c:v>
                </c:pt>
                <c:pt idx="507">
                  <c:v>1.6364845710048481E-4</c:v>
                </c:pt>
                <c:pt idx="508">
                  <c:v>1.694458937394652E-4</c:v>
                </c:pt>
                <c:pt idx="509">
                  <c:v>1.9777217244017076E-4</c:v>
                </c:pt>
                <c:pt idx="510">
                  <c:v>2.0725491297877941E-4</c:v>
                </c:pt>
                <c:pt idx="511">
                  <c:v>2.6673694595016266E-4</c:v>
                </c:pt>
                <c:pt idx="512">
                  <c:v>2.8184845952611818E-4</c:v>
                </c:pt>
                <c:pt idx="513">
                  <c:v>2.9695999276634392E-4</c:v>
                </c:pt>
                <c:pt idx="514">
                  <c:v>3.1099201405293542E-4</c:v>
                </c:pt>
                <c:pt idx="515">
                  <c:v>3.2610357184736927E-4</c:v>
                </c:pt>
                <c:pt idx="516">
                  <c:v>3.4121514866658487E-4</c:v>
                </c:pt>
                <c:pt idx="517">
                  <c:v>3.5632674451857582E-4</c:v>
                </c:pt>
                <c:pt idx="518">
                  <c:v>3.7251795392121139E-4</c:v>
                </c:pt>
                <c:pt idx="519">
                  <c:v>3.8762960514447979E-4</c:v>
                </c:pt>
                <c:pt idx="520">
                  <c:v>4.2863101050698787E-4</c:v>
                </c:pt>
                <c:pt idx="521">
                  <c:v>4.8965115072767895E-4</c:v>
                </c:pt>
                <c:pt idx="522">
                  <c:v>5.5143675738699197E-4</c:v>
                </c:pt>
                <c:pt idx="523">
                  <c:v>6.1398784270482929E-4</c:v>
                </c:pt>
                <c:pt idx="524">
                  <c:v>6.7085526449574674E-4</c:v>
                </c:pt>
                <c:pt idx="525">
                  <c:v>6.8935584672322463E-4</c:v>
                </c:pt>
                <c:pt idx="526">
                  <c:v>7.0785645841874338E-4</c:v>
                </c:pt>
                <c:pt idx="527">
                  <c:v>7.2503489414899036E-4</c:v>
                </c:pt>
                <c:pt idx="528">
                  <c:v>7.4353552494965669E-4</c:v>
                </c:pt>
                <c:pt idx="529">
                  <c:v>7.6203618427417297E-4</c:v>
                </c:pt>
                <c:pt idx="530">
                  <c:v>7.8053687211721012E-4</c:v>
                </c:pt>
                <c:pt idx="531">
                  <c:v>8.0035995898141538E-4</c:v>
                </c:pt>
                <c:pt idx="532">
                  <c:v>8.1886074750838682E-4</c:v>
                </c:pt>
                <c:pt idx="533">
                  <c:v>8.5707099140635949E-4</c:v>
                </c:pt>
                <c:pt idx="534">
                  <c:v>9.220606139905041E-4</c:v>
                </c:pt>
                <c:pt idx="535">
                  <c:v>9.8319691822723598E-4</c:v>
                </c:pt>
                <c:pt idx="536">
                  <c:v>1.0510797253280302E-3</c:v>
                </c:pt>
                <c:pt idx="537">
                  <c:v>1.1196860861284463E-3</c:v>
                </c:pt>
                <c:pt idx="538">
                  <c:v>1.1412866293945001E-3</c:v>
                </c:pt>
                <c:pt idx="539">
                  <c:v>1.1628872115414524E-3</c:v>
                </c:pt>
                <c:pt idx="540">
                  <c:v>1.1860326891979889E-3</c:v>
                </c:pt>
                <c:pt idx="541">
                  <c:v>1.2076334236868222E-3</c:v>
                </c:pt>
                <c:pt idx="542">
                  <c:v>1.2292341983499711E-3</c:v>
                </c:pt>
                <c:pt idx="543">
                  <c:v>1.2570110708732718E-3</c:v>
                </c:pt>
                <c:pt idx="544">
                  <c:v>1.2786120894979871E-3</c:v>
                </c:pt>
                <c:pt idx="545">
                  <c:v>1.3002131508933379E-3</c:v>
                </c:pt>
                <c:pt idx="546">
                  <c:v>1.3594745099230403E-3</c:v>
                </c:pt>
                <c:pt idx="547">
                  <c:v>1.4344243732375165E-3</c:v>
                </c:pt>
                <c:pt idx="548">
                  <c:v>1.4826694301848875E-3</c:v>
                </c:pt>
                <c:pt idx="549">
                  <c:v>1.5682480946512176E-3</c:v>
                </c:pt>
                <c:pt idx="550">
                  <c:v>1.654685274342173E-3</c:v>
                </c:pt>
                <c:pt idx="551">
                  <c:v>1.6797183697102114E-3</c:v>
                </c:pt>
                <c:pt idx="552">
                  <c:v>1.7065436420572876E-3</c:v>
                </c:pt>
                <c:pt idx="553">
                  <c:v>1.7387461378959303E-3</c:v>
                </c:pt>
                <c:pt idx="554">
                  <c:v>1.7637800057158548E-3</c:v>
                </c:pt>
                <c:pt idx="555">
                  <c:v>1.7888139309758927E-3</c:v>
                </c:pt>
                <c:pt idx="556">
                  <c:v>1.8138479136687769E-3</c:v>
                </c:pt>
                <c:pt idx="557">
                  <c:v>1.8335035052059467E-3</c:v>
                </c:pt>
                <c:pt idx="558">
                  <c:v>1.8585372053907534E-3</c:v>
                </c:pt>
                <c:pt idx="559">
                  <c:v>1.946026273218493E-3</c:v>
                </c:pt>
                <c:pt idx="560">
                  <c:v>2.0814490196352509E-3</c:v>
                </c:pt>
                <c:pt idx="561">
                  <c:v>2.241708939422115E-3</c:v>
                </c:pt>
                <c:pt idx="562">
                  <c:v>2.3701675463761907E-3</c:v>
                </c:pt>
                <c:pt idx="563">
                  <c:v>2.4715508571070514E-3</c:v>
                </c:pt>
                <c:pt idx="564">
                  <c:v>2.5025376442166063E-3</c:v>
                </c:pt>
                <c:pt idx="565">
                  <c:v>2.5268578647166251E-3</c:v>
                </c:pt>
                <c:pt idx="566">
                  <c:v>2.5578441525428985E-3</c:v>
                </c:pt>
                <c:pt idx="567">
                  <c:v>2.5888305203638495E-3</c:v>
                </c:pt>
                <c:pt idx="568">
                  <c:v>2.6198169681794781E-3</c:v>
                </c:pt>
                <c:pt idx="569">
                  <c:v>2.6508034959924487E-3</c:v>
                </c:pt>
                <c:pt idx="570">
                  <c:v>2.6884602148090735E-3</c:v>
                </c:pt>
                <c:pt idx="571">
                  <c:v>2.7194476179010448E-3</c:v>
                </c:pt>
                <c:pt idx="572">
                  <c:v>2.7504351089880819E-3</c:v>
                </c:pt>
                <c:pt idx="573">
                  <c:v>2.7814226880774518E-3</c:v>
                </c:pt>
                <c:pt idx="574">
                  <c:v>2.8124103551643099E-3</c:v>
                </c:pt>
                <c:pt idx="575">
                  <c:v>2.8433981102510783E-3</c:v>
                </c:pt>
                <c:pt idx="576">
                  <c:v>2.8743859533353344E-3</c:v>
                </c:pt>
                <c:pt idx="577">
                  <c:v>2.9053738844195013E-3</c:v>
                </c:pt>
                <c:pt idx="578">
                  <c:v>2.9296858461655972E-3</c:v>
                </c:pt>
                <c:pt idx="579">
                  <c:v>2.9606731739493242E-3</c:v>
                </c:pt>
                <c:pt idx="580">
                  <c:v>2.9916605817357222E-3</c:v>
                </c:pt>
                <c:pt idx="581">
                  <c:v>3.0226480695141333E-3</c:v>
                </c:pt>
                <c:pt idx="582">
                  <c:v>3.0536356372952156E-3</c:v>
                </c:pt>
                <c:pt idx="583">
                  <c:v>3.091303318934732E-3</c:v>
                </c:pt>
                <c:pt idx="584">
                  <c:v>3.1222918660255387E-3</c:v>
                </c:pt>
                <c:pt idx="585">
                  <c:v>3.1532805011162553E-3</c:v>
                </c:pt>
                <c:pt idx="586">
                  <c:v>3.1842692242093052E-3</c:v>
                </c:pt>
                <c:pt idx="587">
                  <c:v>3.2085746761874034E-3</c:v>
                </c:pt>
                <c:pt idx="588">
                  <c:v>3.2395627239631963E-3</c:v>
                </c:pt>
                <c:pt idx="589">
                  <c:v>3.2705508517416604E-3</c:v>
                </c:pt>
                <c:pt idx="590">
                  <c:v>3.301539059520131E-3</c:v>
                </c:pt>
                <c:pt idx="591">
                  <c:v>3.3325273472986083E-3</c:v>
                </c:pt>
                <c:pt idx="592">
                  <c:v>3.3702034108238558E-3</c:v>
                </c:pt>
                <c:pt idx="593">
                  <c:v>3.4011927499356565E-3</c:v>
                </c:pt>
                <c:pt idx="594">
                  <c:v>3.4321821770522125E-3</c:v>
                </c:pt>
                <c:pt idx="595">
                  <c:v>3.465368555136128E-3</c:v>
                </c:pt>
                <c:pt idx="596">
                  <c:v>3.4963578649543914E-3</c:v>
                </c:pt>
                <c:pt idx="597">
                  <c:v>3.5273472601118905E-3</c:v>
                </c:pt>
                <c:pt idx="598">
                  <c:v>3.5583367406061273E-3</c:v>
                </c:pt>
                <c:pt idx="599">
                  <c:v>3.5893263064346037E-3</c:v>
                </c:pt>
                <c:pt idx="600">
                  <c:v>3.6113893123711016E-3</c:v>
                </c:pt>
                <c:pt idx="601">
                  <c:v>3.6423777758492243E-3</c:v>
                </c:pt>
                <c:pt idx="602">
                  <c:v>3.6733663139961893E-3</c:v>
                </c:pt>
                <c:pt idx="603">
                  <c:v>3.7043549268119969E-3</c:v>
                </c:pt>
                <c:pt idx="604">
                  <c:v>3.7375764948709765E-3</c:v>
                </c:pt>
                <c:pt idx="605">
                  <c:v>3.7752654935219176E-3</c:v>
                </c:pt>
                <c:pt idx="606">
                  <c:v>3.8062556567225458E-3</c:v>
                </c:pt>
                <c:pt idx="607">
                  <c:v>3.8394799696868506E-3</c:v>
                </c:pt>
                <c:pt idx="608">
                  <c:v>3.8682362391390113E-3</c:v>
                </c:pt>
                <c:pt idx="609">
                  <c:v>3.8992266583598445E-3</c:v>
                </c:pt>
                <c:pt idx="610">
                  <c:v>3.9302171629174154E-3</c:v>
                </c:pt>
                <c:pt idx="611">
                  <c:v>4.1166132078687689E-3</c:v>
                </c:pt>
                <c:pt idx="612">
                  <c:v>4.3305184094177829E-3</c:v>
                </c:pt>
                <c:pt idx="613">
                  <c:v>4.5461556570983164E-3</c:v>
                </c:pt>
                <c:pt idx="614">
                  <c:v>4.7635250503133553E-3</c:v>
                </c:pt>
                <c:pt idx="615">
                  <c:v>4.9309617107298753E-3</c:v>
                </c:pt>
                <c:pt idx="616">
                  <c:v>4.969854690948794E-3</c:v>
                </c:pt>
                <c:pt idx="617">
                  <c:v>5.0003093883876915E-3</c:v>
                </c:pt>
                <c:pt idx="618">
                  <c:v>5.0476410545866046E-3</c:v>
                </c:pt>
                <c:pt idx="619">
                  <c:v>5.0865344380104927E-3</c:v>
                </c:pt>
                <c:pt idx="620">
                  <c:v>5.1254279558318738E-3</c:v>
                </c:pt>
                <c:pt idx="621">
                  <c:v>5.1643216080557441E-3</c:v>
                </c:pt>
                <c:pt idx="622">
                  <c:v>5.2032153946846016E-3</c:v>
                </c:pt>
                <c:pt idx="623">
                  <c:v>5.2421093157134502E-3</c:v>
                </c:pt>
                <c:pt idx="624">
                  <c:v>5.2810033711447879E-3</c:v>
                </c:pt>
                <c:pt idx="625">
                  <c:v>5.3198975609836108E-3</c:v>
                </c:pt>
                <c:pt idx="626">
                  <c:v>5.3587918852224248E-3</c:v>
                </c:pt>
                <c:pt idx="627">
                  <c:v>5.3976863438712219E-3</c:v>
                </c:pt>
                <c:pt idx="628">
                  <c:v>5.4365809369225082E-3</c:v>
                </c:pt>
                <c:pt idx="629">
                  <c:v>5.4754756643787816E-3</c:v>
                </c:pt>
                <c:pt idx="630">
                  <c:v>5.5143705262425402E-3</c:v>
                </c:pt>
                <c:pt idx="631">
                  <c:v>5.5532655225112859E-3</c:v>
                </c:pt>
                <c:pt idx="632">
                  <c:v>5.5921606531875168E-3</c:v>
                </c:pt>
                <c:pt idx="633">
                  <c:v>5.6310559182712328E-3</c:v>
                </c:pt>
                <c:pt idx="634">
                  <c:v>5.6699513177649319E-3</c:v>
                </c:pt>
                <c:pt idx="635">
                  <c:v>5.7088468516661162E-3</c:v>
                </c:pt>
                <c:pt idx="636">
                  <c:v>5.7477425199747856E-3</c:v>
                </c:pt>
                <c:pt idx="637">
                  <c:v>5.7866383226934381E-3</c:v>
                </c:pt>
                <c:pt idx="638">
                  <c:v>5.8255342598220738E-3</c:v>
                </c:pt>
                <c:pt idx="639">
                  <c:v>5.8559525836278138E-3</c:v>
                </c:pt>
                <c:pt idx="640">
                  <c:v>5.9033265373117927E-3</c:v>
                </c:pt>
                <c:pt idx="641">
                  <c:v>5.9422228776753738E-3</c:v>
                </c:pt>
                <c:pt idx="642">
                  <c:v>5.9811193524464401E-3</c:v>
                </c:pt>
                <c:pt idx="643">
                  <c:v>6.0200159616324855E-3</c:v>
                </c:pt>
                <c:pt idx="644">
                  <c:v>6.0589127052285141E-3</c:v>
                </c:pt>
                <c:pt idx="645">
                  <c:v>6.0978095832395218E-3</c:v>
                </c:pt>
                <c:pt idx="646">
                  <c:v>6.1367065956655087E-3</c:v>
                </c:pt>
                <c:pt idx="647">
                  <c:v>6.1783291080564871E-3</c:v>
                </c:pt>
                <c:pt idx="648">
                  <c:v>6.2172257294357625E-3</c:v>
                </c:pt>
                <c:pt idx="649">
                  <c:v>6.2561224810282982E-3</c:v>
                </c:pt>
                <c:pt idx="650">
                  <c:v>6.2950193628340924E-3</c:v>
                </c:pt>
                <c:pt idx="651">
                  <c:v>6.333916374853147E-3</c:v>
                </c:pt>
                <c:pt idx="652">
                  <c:v>6.3643096605838145E-3</c:v>
                </c:pt>
                <c:pt idx="653">
                  <c:v>6.4117107895310345E-3</c:v>
                </c:pt>
                <c:pt idx="654">
                  <c:v>6.4506081921950247E-3</c:v>
                </c:pt>
                <c:pt idx="655">
                  <c:v>6.4895057250696957E-3</c:v>
                </c:pt>
                <c:pt idx="656">
                  <c:v>6.5312410318141279E-3</c:v>
                </c:pt>
                <c:pt idx="657">
                  <c:v>6.5673011814665521E-3</c:v>
                </c:pt>
                <c:pt idx="658">
                  <c:v>6.6090381866498737E-3</c:v>
                </c:pt>
                <c:pt idx="659">
                  <c:v>6.6450971587293396E-3</c:v>
                </c:pt>
                <c:pt idx="660">
                  <c:v>6.6839953426883576E-3</c:v>
                </c:pt>
                <c:pt idx="661">
                  <c:v>6.7228936568632146E-3</c:v>
                </c:pt>
                <c:pt idx="662">
                  <c:v>6.7811775167312405E-3</c:v>
                </c:pt>
                <c:pt idx="663">
                  <c:v>6.9800240868049812E-3</c:v>
                </c:pt>
                <c:pt idx="664">
                  <c:v>7.1800936305264074E-3</c:v>
                </c:pt>
                <c:pt idx="665">
                  <c:v>7.3911902730644337E-3</c:v>
                </c:pt>
                <c:pt idx="666">
                  <c:v>7.5886008736817997E-3</c:v>
                </c:pt>
                <c:pt idx="667">
                  <c:v>7.6767420725787705E-3</c:v>
                </c:pt>
                <c:pt idx="668">
                  <c:v>7.7208712588787559E-3</c:v>
                </c:pt>
                <c:pt idx="669">
                  <c:v>7.7617648543242268E-3</c:v>
                </c:pt>
                <c:pt idx="670">
                  <c:v>7.8058934099791699E-3</c:v>
                </c:pt>
                <c:pt idx="671">
                  <c:v>7.850022127803058E-3</c:v>
                </c:pt>
                <c:pt idx="672">
                  <c:v>7.89415100780122E-3</c:v>
                </c:pt>
                <c:pt idx="673">
                  <c:v>7.9415197040917877E-3</c:v>
                </c:pt>
                <c:pt idx="674">
                  <c:v>7.9856498958868136E-3</c:v>
                </c:pt>
                <c:pt idx="675">
                  <c:v>8.0297802552613401E-3</c:v>
                </c:pt>
                <c:pt idx="676">
                  <c:v>8.0739107822230989E-3</c:v>
                </c:pt>
                <c:pt idx="677">
                  <c:v>8.1180414767695157E-3</c:v>
                </c:pt>
                <c:pt idx="678">
                  <c:v>8.1621723389031647E-3</c:v>
                </c:pt>
                <c:pt idx="679">
                  <c:v>8.2063033686240495E-3</c:v>
                </c:pt>
                <c:pt idx="680">
                  <c:v>8.2504345659347479E-3</c:v>
                </c:pt>
                <c:pt idx="681">
                  <c:v>8.2945659308301008E-3</c:v>
                </c:pt>
                <c:pt idx="682">
                  <c:v>8.3354487274398537E-3</c:v>
                </c:pt>
                <c:pt idx="683">
                  <c:v>8.3795793913816752E-3</c:v>
                </c:pt>
                <c:pt idx="684">
                  <c:v>8.4237102175030998E-3</c:v>
                </c:pt>
                <c:pt idx="685">
                  <c:v>8.467841205806792E-3</c:v>
                </c:pt>
                <c:pt idx="686">
                  <c:v>8.5119723562900873E-3</c:v>
                </c:pt>
                <c:pt idx="687">
                  <c:v>8.5593576396037641E-3</c:v>
                </c:pt>
                <c:pt idx="688">
                  <c:v>8.6034901776381231E-3</c:v>
                </c:pt>
                <c:pt idx="689">
                  <c:v>8.6476228832648733E-3</c:v>
                </c:pt>
                <c:pt idx="690">
                  <c:v>8.691755756484015E-3</c:v>
                </c:pt>
                <c:pt idx="691">
                  <c:v>8.7326305414592298E-3</c:v>
                </c:pt>
                <c:pt idx="692">
                  <c:v>8.7767626650467889E-3</c:v>
                </c:pt>
                <c:pt idx="693">
                  <c:v>8.8208949508192802E-3</c:v>
                </c:pt>
                <c:pt idx="694">
                  <c:v>8.8650273987767036E-3</c:v>
                </c:pt>
                <c:pt idx="695">
                  <c:v>8.9222114718871572E-3</c:v>
                </c:pt>
                <c:pt idx="696">
                  <c:v>8.956556515321604E-3</c:v>
                </c:pt>
                <c:pt idx="697">
                  <c:v>9.0006905617184291E-3</c:v>
                </c:pt>
                <c:pt idx="698">
                  <c:v>9.0448247757128029E-3</c:v>
                </c:pt>
                <c:pt idx="699">
                  <c:v>9.0889591573098845E-3</c:v>
                </c:pt>
                <c:pt idx="700">
                  <c:v>9.1330937065070925E-3</c:v>
                </c:pt>
                <c:pt idx="701">
                  <c:v>9.177228423304427E-3</c:v>
                </c:pt>
                <c:pt idx="702">
                  <c:v>9.2213633077044676E-3</c:v>
                </c:pt>
                <c:pt idx="703">
                  <c:v>9.2654983597072142E-3</c:v>
                </c:pt>
                <c:pt idx="704">
                  <c:v>9.299815734974879E-3</c:v>
                </c:pt>
                <c:pt idx="705">
                  <c:v>9.3439476591042746E-3</c:v>
                </c:pt>
                <c:pt idx="706">
                  <c:v>9.388079734606869E-3</c:v>
                </c:pt>
                <c:pt idx="707">
                  <c:v>9.4322119614826637E-3</c:v>
                </c:pt>
                <c:pt idx="708">
                  <c:v>9.4992875606576231E-3</c:v>
                </c:pt>
                <c:pt idx="709">
                  <c:v>9.5303121914011493E-3</c:v>
                </c:pt>
                <c:pt idx="710">
                  <c:v>9.5744484166383082E-3</c:v>
                </c:pt>
                <c:pt idx="711">
                  <c:v>9.6185848094807527E-3</c:v>
                </c:pt>
                <c:pt idx="712">
                  <c:v>9.6627213699310606E-3</c:v>
                </c:pt>
                <c:pt idx="713">
                  <c:v>9.7035747261706717E-3</c:v>
                </c:pt>
                <c:pt idx="714">
                  <c:v>9.7477104179786167E-3</c:v>
                </c:pt>
                <c:pt idx="715">
                  <c:v>9.7911432862991532E-3</c:v>
                </c:pt>
                <c:pt idx="716">
                  <c:v>9.8344543006341212E-3</c:v>
                </c:pt>
                <c:pt idx="717">
                  <c:v>9.881009287280593E-3</c:v>
                </c:pt>
                <c:pt idx="718">
                  <c:v>9.9243376063989745E-3</c:v>
                </c:pt>
                <c:pt idx="719">
                  <c:v>9.9681141820898607E-3</c:v>
                </c:pt>
                <c:pt idx="720">
                  <c:v>1.0012229701121238E-2</c:v>
                </c:pt>
                <c:pt idx="721">
                  <c:v>1.0053053932939093E-2</c:v>
                </c:pt>
                <c:pt idx="722">
                  <c:v>1.0097168540791124E-2</c:v>
                </c:pt>
                <c:pt idx="723">
                  <c:v>1.0141283310678872E-2</c:v>
                </c:pt>
                <c:pt idx="724">
                  <c:v>1.0185398242607668E-2</c:v>
                </c:pt>
                <c:pt idx="725">
                  <c:v>1.0229513336574847E-2</c:v>
                </c:pt>
                <c:pt idx="726">
                  <c:v>1.0276926331655428E-2</c:v>
                </c:pt>
                <c:pt idx="727">
                  <c:v>1.0321043022804691E-2</c:v>
                </c:pt>
                <c:pt idx="728">
                  <c:v>1.0365159881407104E-2</c:v>
                </c:pt>
                <c:pt idx="729">
                  <c:v>1.0409276907454927E-2</c:v>
                </c:pt>
                <c:pt idx="730">
                  <c:v>1.0453394100955901E-2</c:v>
                </c:pt>
                <c:pt idx="731">
                  <c:v>1.0497511461904864E-2</c:v>
                </c:pt>
                <c:pt idx="732">
                  <c:v>1.0541628990304398E-2</c:v>
                </c:pt>
                <c:pt idx="733">
                  <c:v>1.0585746686154501E-2</c:v>
                </c:pt>
                <c:pt idx="734">
                  <c:v>1.062655647421451E-2</c:v>
                </c:pt>
                <c:pt idx="735">
                  <c:v>1.0670673188618807E-2</c:v>
                </c:pt>
                <c:pt idx="736">
                  <c:v>1.0714790065072144E-2</c:v>
                </c:pt>
                <c:pt idx="737">
                  <c:v>1.0758907103569193E-2</c:v>
                </c:pt>
                <c:pt idx="738">
                  <c:v>1.0803024304117947E-2</c:v>
                </c:pt>
                <c:pt idx="739">
                  <c:v>1.0850456377784121E-2</c:v>
                </c:pt>
                <c:pt idx="740">
                  <c:v>1.0894575245813996E-2</c:v>
                </c:pt>
                <c:pt idx="741">
                  <c:v>1.0938694281299599E-2</c:v>
                </c:pt>
                <c:pt idx="742">
                  <c:v>1.0982813484246083E-2</c:v>
                </c:pt>
                <c:pt idx="743">
                  <c:v>1.1023612737599997E-2</c:v>
                </c:pt>
                <c:pt idx="744">
                  <c:v>1.1067730910445661E-2</c:v>
                </c:pt>
                <c:pt idx="745">
                  <c:v>1.111184924534836E-2</c:v>
                </c:pt>
                <c:pt idx="746">
                  <c:v>1.1155967742302764E-2</c:v>
                </c:pt>
                <c:pt idx="747">
                  <c:v>1.1203412010845357E-2</c:v>
                </c:pt>
                <c:pt idx="748">
                  <c:v>1.1247532218546833E-2</c:v>
                </c:pt>
                <c:pt idx="749">
                  <c:v>1.129165259370919E-2</c:v>
                </c:pt>
                <c:pt idx="750">
                  <c:v>1.1335773136335011E-2</c:v>
                </c:pt>
                <c:pt idx="751">
                  <c:v>1.1379893846421718E-2</c:v>
                </c:pt>
                <c:pt idx="752">
                  <c:v>1.1424014723974463E-2</c:v>
                </c:pt>
                <c:pt idx="753">
                  <c:v>1.1468135768990672E-2</c:v>
                </c:pt>
                <c:pt idx="754">
                  <c:v>1.1512256981470343E-2</c:v>
                </c:pt>
                <c:pt idx="755">
                  <c:v>1.1556378361418634E-2</c:v>
                </c:pt>
                <c:pt idx="756">
                  <c:v>1.1590485680218317E-2</c:v>
                </c:pt>
                <c:pt idx="757">
                  <c:v>1.1634603091636679E-2</c:v>
                </c:pt>
                <c:pt idx="758">
                  <c:v>1.1678720654302628E-2</c:v>
                </c:pt>
                <c:pt idx="759">
                  <c:v>1.1722838368213306E-2</c:v>
                </c:pt>
                <c:pt idx="760">
                  <c:v>1.177698777315328E-2</c:v>
                </c:pt>
                <c:pt idx="761">
                  <c:v>1.1821110157905552E-2</c:v>
                </c:pt>
                <c:pt idx="762">
                  <c:v>1.1878622746546037E-2</c:v>
                </c:pt>
                <c:pt idx="763">
                  <c:v>1.1909355429821114E-2</c:v>
                </c:pt>
                <c:pt idx="764">
                  <c:v>1.1953478316986982E-2</c:v>
                </c:pt>
                <c:pt idx="765">
                  <c:v>1.199424997525167E-2</c:v>
                </c:pt>
                <c:pt idx="766">
                  <c:v>1.2038371713386731E-2</c:v>
                </c:pt>
                <c:pt idx="767">
                  <c:v>1.2079649783567348E-2</c:v>
                </c:pt>
                <c:pt idx="768">
                  <c:v>1.211711033028795E-2</c:v>
                </c:pt>
                <c:pt idx="769">
                  <c:v>1.2157485423286681E-2</c:v>
                </c:pt>
                <c:pt idx="770">
                  <c:v>1.2195087235941201E-2</c:v>
                </c:pt>
                <c:pt idx="771">
                  <c:v>1.2233570797184705E-2</c:v>
                </c:pt>
                <c:pt idx="772">
                  <c:v>1.2277539627771464E-2</c:v>
                </c:pt>
                <c:pt idx="773">
                  <c:v>1.2318157300349242E-2</c:v>
                </c:pt>
                <c:pt idx="774">
                  <c:v>1.236212494527944E-2</c:v>
                </c:pt>
                <c:pt idx="775">
                  <c:v>1.240609275113691E-2</c:v>
                </c:pt>
                <c:pt idx="776">
                  <c:v>1.2450060717926981E-2</c:v>
                </c:pt>
                <c:pt idx="777">
                  <c:v>1.2494028845649652E-2</c:v>
                </c:pt>
                <c:pt idx="778">
                  <c:v>1.2541356103618456E-2</c:v>
                </c:pt>
                <c:pt idx="779">
                  <c:v>1.2585326098319184E-2</c:v>
                </c:pt>
                <c:pt idx="780">
                  <c:v>1.2629296259323011E-2</c:v>
                </c:pt>
                <c:pt idx="781">
                  <c:v>1.2673266586629938E-2</c:v>
                </c:pt>
                <c:pt idx="782">
                  <c:v>1.2717237080245124E-2</c:v>
                </c:pt>
                <c:pt idx="783">
                  <c:v>1.2761207740165988E-2</c:v>
                </c:pt>
                <c:pt idx="784">
                  <c:v>1.280517856639253E-2</c:v>
                </c:pt>
                <c:pt idx="785">
                  <c:v>1.2849149558927332E-2</c:v>
                </c:pt>
                <c:pt idx="786">
                  <c:v>1.2893120717770389E-2</c:v>
                </c:pt>
                <c:pt idx="787">
                  <c:v>1.2933718974270647E-2</c:v>
                </c:pt>
                <c:pt idx="788">
                  <c:v>1.2977688872286564E-2</c:v>
                </c:pt>
                <c:pt idx="789">
                  <c:v>1.302165893124041E-2</c:v>
                </c:pt>
                <c:pt idx="790">
                  <c:v>1.3065629151132185E-2</c:v>
                </c:pt>
                <c:pt idx="791">
                  <c:v>1.3112979006625013E-2</c:v>
                </c:pt>
                <c:pt idx="792">
                  <c:v>1.3156951163330509E-2</c:v>
                </c:pt>
                <c:pt idx="793">
                  <c:v>1.3200923486346841E-2</c:v>
                </c:pt>
                <c:pt idx="794">
                  <c:v>1.324489597567401E-2</c:v>
                </c:pt>
                <c:pt idx="795">
                  <c:v>1.3285482664718629E-2</c:v>
                </c:pt>
                <c:pt idx="796">
                  <c:v>1.3329453850264628E-2</c:v>
                </c:pt>
                <c:pt idx="797">
                  <c:v>1.3373425196753885E-2</c:v>
                </c:pt>
                <c:pt idx="798">
                  <c:v>1.3417396704186402E-2</c:v>
                </c:pt>
                <c:pt idx="799">
                  <c:v>1.3461368372564841E-2</c:v>
                </c:pt>
                <c:pt idx="800">
                  <c:v>1.3508734404257405E-2</c:v>
                </c:pt>
                <c:pt idx="801">
                  <c:v>1.3552708057796525E-2</c:v>
                </c:pt>
                <c:pt idx="802">
                  <c:v>1.3596681877651638E-2</c:v>
                </c:pt>
                <c:pt idx="803">
                  <c:v>1.3640655863827903E-2</c:v>
                </c:pt>
                <c:pt idx="804">
                  <c:v>1.368463001632016E-2</c:v>
                </c:pt>
                <c:pt idx="805">
                  <c:v>1.3728604335133569E-2</c:v>
                </c:pt>
                <c:pt idx="806">
                  <c:v>1.3772578820270706E-2</c:v>
                </c:pt>
                <c:pt idx="807">
                  <c:v>1.3816553471726415E-2</c:v>
                </c:pt>
                <c:pt idx="808">
                  <c:v>1.3850306060650488E-2</c:v>
                </c:pt>
                <c:pt idx="809">
                  <c:v>1.3894275928534316E-2</c:v>
                </c:pt>
                <c:pt idx="810">
                  <c:v>1.3938245946626562E-2</c:v>
                </c:pt>
                <c:pt idx="811">
                  <c:v>1.3982216114930082E-2</c:v>
                </c:pt>
                <c:pt idx="812">
                  <c:v>1.4036429223842843E-2</c:v>
                </c:pt>
                <c:pt idx="813">
                  <c:v>1.4094072385321914E-2</c:v>
                </c:pt>
                <c:pt idx="814">
                  <c:v>1.4124380688960159E-2</c:v>
                </c:pt>
                <c:pt idx="815">
                  <c:v>1.4168356671010856E-2</c:v>
                </c:pt>
                <c:pt idx="816">
                  <c:v>1.4212332819382705E-2</c:v>
                </c:pt>
                <c:pt idx="817">
                  <c:v>1.425288592565721E-2</c:v>
                </c:pt>
                <c:pt idx="818">
                  <c:v>1.4296860652104115E-2</c:v>
                </c:pt>
                <c:pt idx="819">
                  <c:v>1.4252988410970779E-2</c:v>
                </c:pt>
                <c:pt idx="820">
                  <c:v>1.4091288207373154E-2</c:v>
                </c:pt>
                <c:pt idx="821">
                  <c:v>1.3919507840957617E-2</c:v>
                </c:pt>
                <c:pt idx="822">
                  <c:v>1.3762408196201316E-2</c:v>
                </c:pt>
                <c:pt idx="823">
                  <c:v>1.363268012689507E-2</c:v>
                </c:pt>
                <c:pt idx="824">
                  <c:v>1.3672453966600712E-2</c:v>
                </c:pt>
                <c:pt idx="825">
                  <c:v>1.3712227942372994E-2</c:v>
                </c:pt>
                <c:pt idx="826">
                  <c:v>1.3748898593839876E-2</c:v>
                </c:pt>
                <c:pt idx="827">
                  <c:v>1.3788671311695033E-2</c:v>
                </c:pt>
                <c:pt idx="828">
                  <c:v>1.3828444161218201E-2</c:v>
                </c:pt>
                <c:pt idx="829">
                  <c:v>1.3868217142417372E-2</c:v>
                </c:pt>
                <c:pt idx="830">
                  <c:v>1.3911099862213408E-2</c:v>
                </c:pt>
                <c:pt idx="831">
                  <c:v>1.3950874654380385E-2</c:v>
                </c:pt>
                <c:pt idx="832">
                  <c:v>1.3990649582614005E-2</c:v>
                </c:pt>
                <c:pt idx="833">
                  <c:v>1.4030424646919422E-2</c:v>
                </c:pt>
                <c:pt idx="834">
                  <c:v>1.407019984729148E-2</c:v>
                </c:pt>
                <c:pt idx="835">
                  <c:v>1.410997518373276E-2</c:v>
                </c:pt>
                <c:pt idx="836">
                  <c:v>1.414975065624326E-2</c:v>
                </c:pt>
                <c:pt idx="837">
                  <c:v>1.418952626482556E-2</c:v>
                </c:pt>
                <c:pt idx="838">
                  <c:v>1.422930200947708E-2</c:v>
                </c:pt>
                <c:pt idx="839">
                  <c:v>1.4265954196440056E-2</c:v>
                </c:pt>
                <c:pt idx="840">
                  <c:v>1.4305728626059278E-2</c:v>
                </c:pt>
                <c:pt idx="841">
                  <c:v>1.4345503187351838E-2</c:v>
                </c:pt>
                <c:pt idx="842">
                  <c:v>1.4385277880328395E-2</c:v>
                </c:pt>
                <c:pt idx="843">
                  <c:v>1.4428182773809084E-2</c:v>
                </c:pt>
                <c:pt idx="844">
                  <c:v>1.4467959334893976E-2</c:v>
                </c:pt>
                <c:pt idx="845">
                  <c:v>1.4507736032050668E-2</c:v>
                </c:pt>
                <c:pt idx="846">
                  <c:v>1.4547512865284315E-2</c:v>
                </c:pt>
                <c:pt idx="847">
                  <c:v>1.4584153320369886E-2</c:v>
                </c:pt>
                <c:pt idx="848">
                  <c:v>1.4623928803415787E-2</c:v>
                </c:pt>
                <c:pt idx="849">
                  <c:v>1.4663704418145684E-2</c:v>
                </c:pt>
                <c:pt idx="850">
                  <c:v>1.470348016455425E-2</c:v>
                </c:pt>
                <c:pt idx="851">
                  <c:v>1.4743256042646813E-2</c:v>
                </c:pt>
                <c:pt idx="852">
                  <c:v>1.478617672226102E-2</c:v>
                </c:pt>
                <c:pt idx="853">
                  <c:v>1.4825954508028203E-2</c:v>
                </c:pt>
                <c:pt idx="854">
                  <c:v>1.4865732429869764E-2</c:v>
                </c:pt>
                <c:pt idx="855">
                  <c:v>1.4917493516939991E-2</c:v>
                </c:pt>
                <c:pt idx="856">
                  <c:v>1.4957275048712986E-2</c:v>
                </c:pt>
                <c:pt idx="857">
                  <c:v>1.4997056725356764E-2</c:v>
                </c:pt>
                <c:pt idx="858">
                  <c:v>1.5036838546873746E-2</c:v>
                </c:pt>
                <c:pt idx="859">
                  <c:v>1.5076620513263932E-2</c:v>
                </c:pt>
                <c:pt idx="860">
                  <c:v>1.510376938036477E-2</c:v>
                </c:pt>
                <c:pt idx="861">
                  <c:v>1.5143544914709589E-2</c:v>
                </c:pt>
                <c:pt idx="862">
                  <c:v>1.5183320576342934E-2</c:v>
                </c:pt>
                <c:pt idx="863">
                  <c:v>1.5223096365270316E-2</c:v>
                </c:pt>
                <c:pt idx="864">
                  <c:v>1.5262872281486222E-2</c:v>
                </c:pt>
                <c:pt idx="865">
                  <c:v>1.5315315353932654E-2</c:v>
                </c:pt>
                <c:pt idx="866">
                  <c:v>1.5355098334440114E-2</c:v>
                </c:pt>
                <c:pt idx="867">
                  <c:v>1.5394881459823203E-2</c:v>
                </c:pt>
                <c:pt idx="868">
                  <c:v>1.5434664730081918E-2</c:v>
                </c:pt>
                <c:pt idx="869">
                  <c:v>1.5464926984004812E-2</c:v>
                </c:pt>
                <c:pt idx="870">
                  <c:v>1.5504705382942241E-2</c:v>
                </c:pt>
                <c:pt idx="871">
                  <c:v>1.5413759541223371E-2</c:v>
                </c:pt>
                <c:pt idx="872">
                  <c:v>1.5147592503301333E-2</c:v>
                </c:pt>
                <c:pt idx="873">
                  <c:v>1.4814788321214634E-2</c:v>
                </c:pt>
                <c:pt idx="874">
                  <c:v>1.4564782284756661E-2</c:v>
                </c:pt>
                <c:pt idx="875">
                  <c:v>1.4395242858820934E-2</c:v>
                </c:pt>
                <c:pt idx="876">
                  <c:v>1.4429463265706599E-2</c:v>
                </c:pt>
                <c:pt idx="877">
                  <c:v>1.4455480433538965E-2</c:v>
                </c:pt>
                <c:pt idx="878">
                  <c:v>1.4497904391353456E-2</c:v>
                </c:pt>
                <c:pt idx="879">
                  <c:v>1.4532125110114646E-2</c:v>
                </c:pt>
                <c:pt idx="880">
                  <c:v>1.4566345932837677E-2</c:v>
                </c:pt>
                <c:pt idx="881">
                  <c:v>1.4600566859522546E-2</c:v>
                </c:pt>
                <c:pt idx="882">
                  <c:v>1.4634787890164258E-2</c:v>
                </c:pt>
                <c:pt idx="883">
                  <c:v>1.466900902476781E-2</c:v>
                </c:pt>
                <c:pt idx="884">
                  <c:v>1.4703230263335698E-2</c:v>
                </c:pt>
                <c:pt idx="885">
                  <c:v>1.4737451605862928E-2</c:v>
                </c:pt>
                <c:pt idx="886">
                  <c:v>1.4771673052354495E-2</c:v>
                </c:pt>
                <c:pt idx="887">
                  <c:v>1.4805894602802905E-2</c:v>
                </c:pt>
                <c:pt idx="888">
                  <c:v>1.484011625721815E-2</c:v>
                </c:pt>
                <c:pt idx="889">
                  <c:v>1.4874338015595234E-2</c:v>
                </c:pt>
                <c:pt idx="890">
                  <c:v>1.4908559877936656E-2</c:v>
                </c:pt>
                <c:pt idx="891">
                  <c:v>1.4942781844239916E-2</c:v>
                </c:pt>
                <c:pt idx="892">
                  <c:v>1.4977003914507514E-2</c:v>
                </c:pt>
                <c:pt idx="893">
                  <c:v>1.5011226088739449E-2</c:v>
                </c:pt>
                <c:pt idx="894">
                  <c:v>1.5045448366935721E-2</c:v>
                </c:pt>
                <c:pt idx="895">
                  <c:v>1.507967074909633E-2</c:v>
                </c:pt>
                <c:pt idx="896">
                  <c:v>1.5113893235223774E-2</c:v>
                </c:pt>
                <c:pt idx="897">
                  <c:v>1.5148115825315556E-2</c:v>
                </c:pt>
                <c:pt idx="898">
                  <c:v>1.5182338519371674E-2</c:v>
                </c:pt>
                <c:pt idx="899">
                  <c:v>1.5208264490772084E-2</c:v>
                </c:pt>
                <c:pt idx="900">
                  <c:v>1.5250784219384417E-2</c:v>
                </c:pt>
                <c:pt idx="901">
                  <c:v>1.5285007225341041E-2</c:v>
                </c:pt>
                <c:pt idx="902">
                  <c:v>1.53192303352645E-2</c:v>
                </c:pt>
                <c:pt idx="903">
                  <c:v>1.5353453549154794E-2</c:v>
                </c:pt>
                <c:pt idx="904">
                  <c:v>1.5387676867014422E-2</c:v>
                </c:pt>
                <c:pt idx="905">
                  <c:v>1.5421900288840884E-2</c:v>
                </c:pt>
                <c:pt idx="906">
                  <c:v>1.5456123814634182E-2</c:v>
                </c:pt>
                <c:pt idx="907">
                  <c:v>1.5492458780778991E-2</c:v>
                </c:pt>
                <c:pt idx="908">
                  <c:v>1.5526681048521207E-2</c:v>
                </c:pt>
                <c:pt idx="909">
                  <c:v>1.5560903416980276E-2</c:v>
                </c:pt>
                <c:pt idx="910">
                  <c:v>1.5595125886153621E-2</c:v>
                </c:pt>
                <c:pt idx="911">
                  <c:v>1.5629348456043819E-2</c:v>
                </c:pt>
                <c:pt idx="912">
                  <c:v>1.5655216867714712E-2</c:v>
                </c:pt>
                <c:pt idx="913">
                  <c:v>1.5689435150884532E-2</c:v>
                </c:pt>
                <c:pt idx="914">
                  <c:v>1.572365352501302E-2</c:v>
                </c:pt>
                <c:pt idx="915">
                  <c:v>1.5757871990103034E-2</c:v>
                </c:pt>
                <c:pt idx="916">
                  <c:v>1.5800462816250208E-2</c:v>
                </c:pt>
                <c:pt idx="917">
                  <c:v>1.5834685990446688E-2</c:v>
                </c:pt>
                <c:pt idx="918">
                  <c:v>1.5868909265360023E-2</c:v>
                </c:pt>
                <c:pt idx="919">
                  <c:v>1.5905928387904833E-2</c:v>
                </c:pt>
                <c:pt idx="920">
                  <c:v>1.5937356117342413E-2</c:v>
                </c:pt>
                <c:pt idx="921">
                  <c:v>1.597157969441405E-2</c:v>
                </c:pt>
                <c:pt idx="922">
                  <c:v>1.6005803372202539E-2</c:v>
                </c:pt>
                <c:pt idx="923">
                  <c:v>1.5806274288445721E-2</c:v>
                </c:pt>
                <c:pt idx="924">
                  <c:v>1.5620408559824384E-2</c:v>
                </c:pt>
                <c:pt idx="925">
                  <c:v>1.5428181073650465E-2</c:v>
                </c:pt>
                <c:pt idx="926">
                  <c:v>1.5247675632777419E-2</c:v>
                </c:pt>
                <c:pt idx="927">
                  <c:v>1.5248078436804972E-2</c:v>
                </c:pt>
                <c:pt idx="928">
                  <c:v>1.5278709634509724E-2</c:v>
                </c:pt>
                <c:pt idx="929">
                  <c:v>1.53068276801962E-2</c:v>
                </c:pt>
                <c:pt idx="930">
                  <c:v>1.5337457730657533E-2</c:v>
                </c:pt>
                <c:pt idx="931">
                  <c:v>1.5368087859205737E-2</c:v>
                </c:pt>
                <c:pt idx="932">
                  <c:v>1.5398718065835482E-2</c:v>
                </c:pt>
                <c:pt idx="933">
                  <c:v>1.5431866833376277E-2</c:v>
                </c:pt>
                <c:pt idx="934">
                  <c:v>1.5462498515220208E-2</c:v>
                </c:pt>
                <c:pt idx="935">
                  <c:v>1.5493130277755724E-2</c:v>
                </c:pt>
                <c:pt idx="936">
                  <c:v>1.5523762120982821E-2</c:v>
                </c:pt>
                <c:pt idx="937">
                  <c:v>1.55543940449015E-2</c:v>
                </c:pt>
                <c:pt idx="938">
                  <c:v>1.5585026049509183E-2</c:v>
                </c:pt>
                <c:pt idx="939">
                  <c:v>1.5615658134811028E-2</c:v>
                </c:pt>
                <c:pt idx="940">
                  <c:v>1.5646290300801877E-2</c:v>
                </c:pt>
                <c:pt idx="941">
                  <c:v>1.5676922547486885E-2</c:v>
                </c:pt>
                <c:pt idx="942">
                  <c:v>1.5705024426798886E-2</c:v>
                </c:pt>
                <c:pt idx="943">
                  <c:v>1.5735655492362888E-2</c:v>
                </c:pt>
                <c:pt idx="944">
                  <c:v>1.5766286636016424E-2</c:v>
                </c:pt>
                <c:pt idx="945">
                  <c:v>1.5796917857754167E-2</c:v>
                </c:pt>
                <c:pt idx="946">
                  <c:v>1.5830084991298562E-2</c:v>
                </c:pt>
                <c:pt idx="947">
                  <c:v>1.5860717722140802E-2</c:v>
                </c:pt>
                <c:pt idx="948">
                  <c:v>1.5891350533677202E-2</c:v>
                </c:pt>
                <c:pt idx="949">
                  <c:v>1.5921983425905187E-2</c:v>
                </c:pt>
                <c:pt idx="950">
                  <c:v>1.5952616398829909E-2</c:v>
                </c:pt>
                <c:pt idx="951">
                  <c:v>1.5980706828018221E-2</c:v>
                </c:pt>
                <c:pt idx="952">
                  <c:v>1.6011338596369384E-2</c:v>
                </c:pt>
                <c:pt idx="953">
                  <c:v>1.6041970442810083E-2</c:v>
                </c:pt>
                <c:pt idx="954">
                  <c:v>1.6082790526235985E-2</c:v>
                </c:pt>
                <c:pt idx="955">
                  <c:v>1.6105782473863361E-2</c:v>
                </c:pt>
                <c:pt idx="956">
                  <c:v>1.6136415930955626E-2</c:v>
                </c:pt>
                <c:pt idx="957">
                  <c:v>1.6167049468742055E-2</c:v>
                </c:pt>
                <c:pt idx="958">
                  <c:v>1.6197683087225224E-2</c:v>
                </c:pt>
                <c:pt idx="959">
                  <c:v>1.6228316786405132E-2</c:v>
                </c:pt>
                <c:pt idx="960">
                  <c:v>1.6258950566279202E-2</c:v>
                </c:pt>
                <c:pt idx="961">
                  <c:v>1.628958442685001E-2</c:v>
                </c:pt>
                <c:pt idx="962">
                  <c:v>1.6320218368117558E-2</c:v>
                </c:pt>
                <c:pt idx="963">
                  <c:v>1.6350852390081844E-2</c:v>
                </c:pt>
                <c:pt idx="964">
                  <c:v>1.6373805368934718E-2</c:v>
                </c:pt>
                <c:pt idx="965">
                  <c:v>1.6404435354060123E-2</c:v>
                </c:pt>
                <c:pt idx="966">
                  <c:v>1.6435065412061522E-2</c:v>
                </c:pt>
                <c:pt idx="967">
                  <c:v>1.6465695542944619E-2</c:v>
                </c:pt>
                <c:pt idx="968">
                  <c:v>1.6514290636484068E-2</c:v>
                </c:pt>
                <c:pt idx="969">
                  <c:v>1.6534658216514574E-2</c:v>
                </c:pt>
                <c:pt idx="970">
                  <c:v>1.6565292803363777E-2</c:v>
                </c:pt>
                <c:pt idx="971">
                  <c:v>1.6595927470909717E-2</c:v>
                </c:pt>
                <c:pt idx="972">
                  <c:v>1.6623990362149677E-2</c:v>
                </c:pt>
                <c:pt idx="973">
                  <c:v>1.665462377039173E-2</c:v>
                </c:pt>
                <c:pt idx="974">
                  <c:v>1.6685257256725983E-2</c:v>
                </c:pt>
                <c:pt idx="975">
                  <c:v>1.649677666734739E-2</c:v>
                </c:pt>
                <c:pt idx="976">
                  <c:v>1.6307537295510599E-2</c:v>
                </c:pt>
                <c:pt idx="977">
                  <c:v>1.6110803119824268E-2</c:v>
                </c:pt>
                <c:pt idx="978">
                  <c:v>1.59270744389821E-2</c:v>
                </c:pt>
                <c:pt idx="979">
                  <c:v>1.5893994385521752E-2</c:v>
                </c:pt>
                <c:pt idx="980">
                  <c:v>1.5921362650419976E-2</c:v>
                </c:pt>
                <c:pt idx="981">
                  <c:v>1.5946423069713944E-2</c:v>
                </c:pt>
                <c:pt idx="982">
                  <c:v>1.5973790246326836E-2</c:v>
                </c:pt>
                <c:pt idx="983">
                  <c:v>1.6001157485268536E-2</c:v>
                </c:pt>
                <c:pt idx="984">
                  <c:v>1.6028524786544374E-2</c:v>
                </c:pt>
                <c:pt idx="985">
                  <c:v>1.6058204941082756E-2</c:v>
                </c:pt>
                <c:pt idx="986">
                  <c:v>1.6085573592448613E-2</c:v>
                </c:pt>
                <c:pt idx="987">
                  <c:v>1.6112942308227459E-2</c:v>
                </c:pt>
                <c:pt idx="988">
                  <c:v>1.6140311088416719E-2</c:v>
                </c:pt>
                <c:pt idx="989">
                  <c:v>1.6167679933018968E-2</c:v>
                </c:pt>
                <c:pt idx="990">
                  <c:v>1.6195048842034213E-2</c:v>
                </c:pt>
                <c:pt idx="991">
                  <c:v>1.6222417815462443E-2</c:v>
                </c:pt>
                <c:pt idx="992">
                  <c:v>1.6249786853303669E-2</c:v>
                </c:pt>
                <c:pt idx="993">
                  <c:v>1.6277155955555307E-2</c:v>
                </c:pt>
                <c:pt idx="994">
                  <c:v>1.6302201227515134E-2</c:v>
                </c:pt>
                <c:pt idx="995">
                  <c:v>1.6329569214437178E-2</c:v>
                </c:pt>
                <c:pt idx="996">
                  <c:v>1.6356937263696025E-2</c:v>
                </c:pt>
                <c:pt idx="997">
                  <c:v>1.6384305375283681E-2</c:v>
                </c:pt>
                <c:pt idx="998">
                  <c:v>1.641167354920281E-2</c:v>
                </c:pt>
                <c:pt idx="999">
                  <c:v>1.644137192174825E-2</c:v>
                </c:pt>
                <c:pt idx="1000">
                  <c:v>1.6468741474895982E-2</c:v>
                </c:pt>
                <c:pt idx="1001">
                  <c:v>1.6496111092456706E-2</c:v>
                </c:pt>
                <c:pt idx="1002">
                  <c:v>1.6523480774430419E-2</c:v>
                </c:pt>
                <c:pt idx="1003">
                  <c:v>1.6548515353807858E-2</c:v>
                </c:pt>
                <c:pt idx="1004">
                  <c:v>1.6575883901729149E-2</c:v>
                </c:pt>
                <c:pt idx="1005">
                  <c:v>1.6603252511984579E-2</c:v>
                </c:pt>
                <c:pt idx="1006">
                  <c:v>1.6630621184571481E-2</c:v>
                </c:pt>
                <c:pt idx="1007">
                  <c:v>1.6667352001959752E-2</c:v>
                </c:pt>
                <c:pt idx="1008">
                  <c:v>1.6687700218984192E-2</c:v>
                </c:pt>
                <c:pt idx="1009">
                  <c:v>1.6715070351861733E-2</c:v>
                </c:pt>
                <c:pt idx="1010">
                  <c:v>1.6742440549154847E-2</c:v>
                </c:pt>
                <c:pt idx="1011">
                  <c:v>1.6769810810863529E-2</c:v>
                </c:pt>
                <c:pt idx="1012">
                  <c:v>1.6797181136987784E-2</c:v>
                </c:pt>
                <c:pt idx="1013">
                  <c:v>1.6824551527527605E-2</c:v>
                </c:pt>
                <c:pt idx="1014">
                  <c:v>1.6851921982485574E-2</c:v>
                </c:pt>
                <c:pt idx="1015">
                  <c:v>1.6879292501856536E-2</c:v>
                </c:pt>
                <c:pt idx="1016">
                  <c:v>1.6899608433831315E-2</c:v>
                </c:pt>
                <c:pt idx="1017">
                  <c:v>1.6926975213308167E-2</c:v>
                </c:pt>
                <c:pt idx="1018">
                  <c:v>1.6954342050964195E-2</c:v>
                </c:pt>
                <c:pt idx="1019">
                  <c:v>1.6981708946787979E-2</c:v>
                </c:pt>
                <c:pt idx="1020">
                  <c:v>1.7016146064965518E-2</c:v>
                </c:pt>
                <c:pt idx="1021">
                  <c:v>1.7043516970835056E-2</c:v>
                </c:pt>
                <c:pt idx="1022">
                  <c:v>1.707088794112532E-2</c:v>
                </c:pt>
                <c:pt idx="1023">
                  <c:v>1.7098258975833731E-2</c:v>
                </c:pt>
                <c:pt idx="1024">
                  <c:v>1.7125630074957713E-2</c:v>
                </c:pt>
                <c:pt idx="1025">
                  <c:v>1.7150637807403335E-2</c:v>
                </c:pt>
                <c:pt idx="1026">
                  <c:v>1.717800772669964E-2</c:v>
                </c:pt>
                <c:pt idx="1027">
                  <c:v>1.6952130567251089E-2</c:v>
                </c:pt>
                <c:pt idx="1028">
                  <c:v>1.6683176413113898E-2</c:v>
                </c:pt>
                <c:pt idx="1029">
                  <c:v>1.6401761222975632E-2</c:v>
                </c:pt>
                <c:pt idx="1030">
                  <c:v>1.6140412539297964E-2</c:v>
                </c:pt>
                <c:pt idx="1031">
                  <c:v>1.6041461013870276E-2</c:v>
                </c:pt>
                <c:pt idx="1032">
                  <c:v>1.6064792596195778E-2</c:v>
                </c:pt>
                <c:pt idx="1033">
                  <c:v>1.6086098441526531E-2</c:v>
                </c:pt>
                <c:pt idx="1034">
                  <c:v>1.6109429071551773E-2</c:v>
                </c:pt>
                <c:pt idx="1035">
                  <c:v>1.6132759746876779E-2</c:v>
                </c:pt>
                <c:pt idx="1036">
                  <c:v>1.6156090467501549E-2</c:v>
                </c:pt>
                <c:pt idx="1037">
                  <c:v>1.6179421233423419E-2</c:v>
                </c:pt>
                <c:pt idx="1038">
                  <c:v>1.6204783073176646E-2</c:v>
                </c:pt>
                <c:pt idx="1039">
                  <c:v>1.6228114983180678E-2</c:v>
                </c:pt>
                <c:pt idx="1040">
                  <c:v>1.6251446939996295E-2</c:v>
                </c:pt>
                <c:pt idx="1041">
                  <c:v>1.6274778943623502E-2</c:v>
                </c:pt>
                <c:pt idx="1042">
                  <c:v>1.6298110994062295E-2</c:v>
                </c:pt>
                <c:pt idx="1043">
                  <c:v>1.6321443091312674E-2</c:v>
                </c:pt>
                <c:pt idx="1044">
                  <c:v>1.6344775235374642E-2</c:v>
                </c:pt>
                <c:pt idx="1045">
                  <c:v>1.6368107426250771E-2</c:v>
                </c:pt>
                <c:pt idx="1046">
                  <c:v>1.6389400165222945E-2</c:v>
                </c:pt>
                <c:pt idx="1047">
                  <c:v>1.6412731384145118E-2</c:v>
                </c:pt>
                <c:pt idx="1048">
                  <c:v>1.6436062648367056E-2</c:v>
                </c:pt>
                <c:pt idx="1049">
                  <c:v>1.6459393957888757E-2</c:v>
                </c:pt>
                <c:pt idx="1050">
                  <c:v>1.6482725312712887E-2</c:v>
                </c:pt>
                <c:pt idx="1051">
                  <c:v>1.6508101554563781E-2</c:v>
                </c:pt>
                <c:pt idx="1052">
                  <c:v>1.6531434073126176E-2</c:v>
                </c:pt>
                <c:pt idx="1053">
                  <c:v>1.6554766638500161E-2</c:v>
                </c:pt>
                <c:pt idx="1054">
                  <c:v>1.6578099250690887E-2</c:v>
                </c:pt>
                <c:pt idx="1055">
                  <c:v>1.6599382766337989E-2</c:v>
                </c:pt>
                <c:pt idx="1056">
                  <c:v>1.6622714392966031E-2</c:v>
                </c:pt>
                <c:pt idx="1057">
                  <c:v>1.6646046064893838E-2</c:v>
                </c:pt>
                <c:pt idx="1058">
                  <c:v>1.6669377782124073E-2</c:v>
                </c:pt>
                <c:pt idx="1059">
                  <c:v>1.66947630138338E-2</c:v>
                </c:pt>
                <c:pt idx="1060">
                  <c:v>1.6718095906901785E-2</c:v>
                </c:pt>
                <c:pt idx="1061">
                  <c:v>1.6741428846783937E-2</c:v>
                </c:pt>
                <c:pt idx="1062">
                  <c:v>1.6764761833480253E-2</c:v>
                </c:pt>
                <c:pt idx="1063">
                  <c:v>1.6788094866988155E-2</c:v>
                </c:pt>
                <c:pt idx="1064">
                  <c:v>1.6811427947310224E-2</c:v>
                </c:pt>
                <c:pt idx="1065">
                  <c:v>1.6834761074449034E-2</c:v>
                </c:pt>
                <c:pt idx="1066">
                  <c:v>1.6858094248402011E-2</c:v>
                </c:pt>
                <c:pt idx="1067">
                  <c:v>1.6881427469169156E-2</c:v>
                </c:pt>
                <c:pt idx="1068">
                  <c:v>1.6900634324288726E-2</c:v>
                </c:pt>
                <c:pt idx="1069">
                  <c:v>1.6923965441255396E-2</c:v>
                </c:pt>
                <c:pt idx="1070">
                  <c:v>1.6947296602016004E-2</c:v>
                </c:pt>
                <c:pt idx="1071">
                  <c:v>1.6970627806565032E-2</c:v>
                </c:pt>
                <c:pt idx="1072">
                  <c:v>1.6998094275217351E-2</c:v>
                </c:pt>
                <c:pt idx="1073">
                  <c:v>1.7021427776869484E-2</c:v>
                </c:pt>
                <c:pt idx="1074">
                  <c:v>1.7053042658409012E-2</c:v>
                </c:pt>
                <c:pt idx="1075">
                  <c:v>1.706809492061883E-2</c:v>
                </c:pt>
                <c:pt idx="1076">
                  <c:v>1.709142856271862E-2</c:v>
                </c:pt>
                <c:pt idx="1077">
                  <c:v>1.7112689016826721E-2</c:v>
                </c:pt>
                <c:pt idx="1078">
                  <c:v>1.7136021640097532E-2</c:v>
                </c:pt>
                <c:pt idx="1079">
                  <c:v>1.7059455807796553E-2</c:v>
                </c:pt>
                <c:pt idx="1080">
                  <c:v>1.6849204399766116E-2</c:v>
                </c:pt>
                <c:pt idx="1081">
                  <c:v>1.6626193839358629E-2</c:v>
                </c:pt>
                <c:pt idx="1082">
                  <c:v>1.6422052158756261E-2</c:v>
                </c:pt>
                <c:pt idx="1083">
                  <c:v>1.6249460791617629E-2</c:v>
                </c:pt>
                <c:pt idx="1084">
                  <c:v>1.6269851582853777E-2</c:v>
                </c:pt>
                <c:pt idx="1085">
                  <c:v>1.6290242409841973E-2</c:v>
                </c:pt>
                <c:pt idx="1086">
                  <c:v>1.6308807530086789E-2</c:v>
                </c:pt>
                <c:pt idx="1087">
                  <c:v>1.6329197502349402E-2</c:v>
                </c:pt>
                <c:pt idx="1088">
                  <c:v>1.6349587509208341E-2</c:v>
                </c:pt>
                <c:pt idx="1089">
                  <c:v>1.6369977550668935E-2</c:v>
                </c:pt>
                <c:pt idx="1090">
                  <c:v>1.6392197081097161E-2</c:v>
                </c:pt>
                <c:pt idx="1091">
                  <c:v>1.6412588122607947E-2</c:v>
                </c:pt>
                <c:pt idx="1092">
                  <c:v>1.6432979199873361E-2</c:v>
                </c:pt>
                <c:pt idx="1093">
                  <c:v>1.6453370312893397E-2</c:v>
                </c:pt>
                <c:pt idx="1094">
                  <c:v>1.6473761461668058E-2</c:v>
                </c:pt>
                <c:pt idx="1095">
                  <c:v>1.6494152646199925E-2</c:v>
                </c:pt>
                <c:pt idx="1096">
                  <c:v>1.6514543866483839E-2</c:v>
                </c:pt>
                <c:pt idx="1097">
                  <c:v>1.6534935122519797E-2</c:v>
                </c:pt>
                <c:pt idx="1098">
                  <c:v>1.655532641431038E-2</c:v>
                </c:pt>
                <c:pt idx="1099">
                  <c:v>1.657387986821135E-2</c:v>
                </c:pt>
                <c:pt idx="1100">
                  <c:v>1.6594270290260837E-2</c:v>
                </c:pt>
                <c:pt idx="1101">
                  <c:v>1.661466074691198E-2</c:v>
                </c:pt>
                <c:pt idx="1102">
                  <c:v>1.6635051238162113E-2</c:v>
                </c:pt>
                <c:pt idx="1103">
                  <c:v>1.6657283409590412E-2</c:v>
                </c:pt>
                <c:pt idx="1104">
                  <c:v>1.6677674915908748E-2</c:v>
                </c:pt>
                <c:pt idx="1105">
                  <c:v>1.6698066457984287E-2</c:v>
                </c:pt>
                <c:pt idx="1106">
                  <c:v>1.6718458035817028E-2</c:v>
                </c:pt>
                <c:pt idx="1107">
                  <c:v>1.673700421341362E-2</c:v>
                </c:pt>
                <c:pt idx="1108">
                  <c:v>1.6757394912263024E-2</c:v>
                </c:pt>
                <c:pt idx="1109">
                  <c:v>1.6777785645711418E-2</c:v>
                </c:pt>
                <c:pt idx="1110">
                  <c:v>1.6798176413764132E-2</c:v>
                </c:pt>
                <c:pt idx="1111">
                  <c:v>1.6818567216413172E-2</c:v>
                </c:pt>
                <c:pt idx="1112">
                  <c:v>1.6840808253650291E-2</c:v>
                </c:pt>
                <c:pt idx="1113">
                  <c:v>1.6861200081767985E-2</c:v>
                </c:pt>
                <c:pt idx="1114">
                  <c:v>1.6881591945640307E-2</c:v>
                </c:pt>
                <c:pt idx="1115">
                  <c:v>1.6908603843163273E-2</c:v>
                </c:pt>
                <c:pt idx="1116">
                  <c:v>1.6928997704073596E-2</c:v>
                </c:pt>
                <c:pt idx="1117">
                  <c:v>1.6949391603050434E-2</c:v>
                </c:pt>
                <c:pt idx="1118">
                  <c:v>1.6969785540093794E-2</c:v>
                </c:pt>
                <c:pt idx="1119">
                  <c:v>1.6990179515203672E-2</c:v>
                </c:pt>
                <c:pt idx="1120">
                  <c:v>1.7001283426702089E-2</c:v>
                </c:pt>
                <c:pt idx="1121">
                  <c:v>1.7021672649592139E-2</c:v>
                </c:pt>
                <c:pt idx="1122">
                  <c:v>1.70420619047735E-2</c:v>
                </c:pt>
                <c:pt idx="1123">
                  <c:v>1.7062451192246173E-2</c:v>
                </c:pt>
                <c:pt idx="1124">
                  <c:v>1.7084702099644251E-2</c:v>
                </c:pt>
                <c:pt idx="1125">
                  <c:v>1.7112544165250172E-2</c:v>
                </c:pt>
                <c:pt idx="1126">
                  <c:v>1.7132938406825688E-2</c:v>
                </c:pt>
                <c:pt idx="1127">
                  <c:v>1.7153332686465302E-2</c:v>
                </c:pt>
                <c:pt idx="1128">
                  <c:v>1.7173727004176281E-2</c:v>
                </c:pt>
                <c:pt idx="1129">
                  <c:v>1.7188520644435989E-2</c:v>
                </c:pt>
                <c:pt idx="1130">
                  <c:v>1.7208912109445862E-2</c:v>
                </c:pt>
                <c:pt idx="1131">
                  <c:v>1.7084550457477476E-2</c:v>
                </c:pt>
                <c:pt idx="1132">
                  <c:v>1.6851083272455547E-2</c:v>
                </c:pt>
                <c:pt idx="1133">
                  <c:v>1.6582453448323875E-2</c:v>
                </c:pt>
                <c:pt idx="1134">
                  <c:v>1.6370514655708653E-2</c:v>
                </c:pt>
                <c:pt idx="1135">
                  <c:v>1.6223725004302511E-2</c:v>
                </c:pt>
                <c:pt idx="1136">
                  <c:v>1.6241148840981431E-2</c:v>
                </c:pt>
                <c:pt idx="1137">
                  <c:v>1.6253738698112308E-2</c:v>
                </c:pt>
                <c:pt idx="1138">
                  <c:v>1.6271160224880177E-2</c:v>
                </c:pt>
                <c:pt idx="1139">
                  <c:v>1.6288581776905176E-2</c:v>
                </c:pt>
                <c:pt idx="1140">
                  <c:v>1.6306003354189968E-2</c:v>
                </c:pt>
                <c:pt idx="1141">
                  <c:v>1.6323424956734556E-2</c:v>
                </c:pt>
                <c:pt idx="1142">
                  <c:v>1.6345692444609969E-2</c:v>
                </c:pt>
                <c:pt idx="1143">
                  <c:v>1.6363116475807227E-2</c:v>
                </c:pt>
                <c:pt idx="1144">
                  <c:v>1.6380540534790749E-2</c:v>
                </c:pt>
                <c:pt idx="1145">
                  <c:v>1.6397964621562944E-2</c:v>
                </c:pt>
                <c:pt idx="1146">
                  <c:v>1.6415388736123825E-2</c:v>
                </c:pt>
                <c:pt idx="1147">
                  <c:v>1.6432812878470964E-2</c:v>
                </c:pt>
                <c:pt idx="1148">
                  <c:v>1.6450237048609203E-2</c:v>
                </c:pt>
                <c:pt idx="1149">
                  <c:v>1.6467661246533701E-2</c:v>
                </c:pt>
                <c:pt idx="1150">
                  <c:v>1.6480220516249311E-2</c:v>
                </c:pt>
                <c:pt idx="1151">
                  <c:v>1.6497642371378518E-2</c:v>
                </c:pt>
                <c:pt idx="1152">
                  <c:v>1.6515064251764855E-2</c:v>
                </c:pt>
                <c:pt idx="1153">
                  <c:v>1.6532486157408322E-2</c:v>
                </c:pt>
                <c:pt idx="1154">
                  <c:v>1.6549908088314247E-2</c:v>
                </c:pt>
                <c:pt idx="1155">
                  <c:v>1.6572207017642979E-2</c:v>
                </c:pt>
                <c:pt idx="1156">
                  <c:v>1.658963141008582E-2</c:v>
                </c:pt>
                <c:pt idx="1157">
                  <c:v>1.6607055830317338E-2</c:v>
                </c:pt>
                <c:pt idx="1158">
                  <c:v>1.6624480278339959E-2</c:v>
                </c:pt>
                <c:pt idx="1159">
                  <c:v>1.6637018121719471E-2</c:v>
                </c:pt>
                <c:pt idx="1160">
                  <c:v>1.6654440204176169E-2</c:v>
                </c:pt>
                <c:pt idx="1161">
                  <c:v>1.6671862311895325E-2</c:v>
                </c:pt>
                <c:pt idx="1162">
                  <c:v>1.668928444487161E-2</c:v>
                </c:pt>
                <c:pt idx="1163">
                  <c:v>1.6706706603105026E-2</c:v>
                </c:pt>
                <c:pt idx="1164">
                  <c:v>1.6729027550035563E-2</c:v>
                </c:pt>
                <c:pt idx="1165">
                  <c:v>1.6746452192578948E-2</c:v>
                </c:pt>
                <c:pt idx="1166">
                  <c:v>1.6763876862913436E-2</c:v>
                </c:pt>
                <c:pt idx="1167">
                  <c:v>1.6782155203996785E-2</c:v>
                </c:pt>
                <c:pt idx="1168">
                  <c:v>1.6799579119806951E-2</c:v>
                </c:pt>
                <c:pt idx="1169">
                  <c:v>1.6817003062563063E-2</c:v>
                </c:pt>
                <c:pt idx="1170">
                  <c:v>1.6834427032262622E-2</c:v>
                </c:pt>
                <c:pt idx="1171">
                  <c:v>1.6851851028908127E-2</c:v>
                </c:pt>
                <c:pt idx="1172">
                  <c:v>1.6862717619764909E-2</c:v>
                </c:pt>
                <c:pt idx="1173">
                  <c:v>1.6880138398732862E-2</c:v>
                </c:pt>
                <c:pt idx="1174">
                  <c:v>1.6897559201276238E-2</c:v>
                </c:pt>
                <c:pt idx="1175">
                  <c:v>1.6914980027392192E-2</c:v>
                </c:pt>
                <c:pt idx="1176">
                  <c:v>1.6934043317485478E-2</c:v>
                </c:pt>
                <c:pt idx="1177">
                  <c:v>1.6956395574656002E-2</c:v>
                </c:pt>
                <c:pt idx="1178">
                  <c:v>1.6973819759925624E-2</c:v>
                </c:pt>
                <c:pt idx="1179">
                  <c:v>1.6992889398561382E-2</c:v>
                </c:pt>
                <c:pt idx="1180">
                  <c:v>1.7008668211302702E-2</c:v>
                </c:pt>
                <c:pt idx="1181">
                  <c:v>1.702609247741016E-2</c:v>
                </c:pt>
                <c:pt idx="1182">
                  <c:v>1.7043516770466061E-2</c:v>
                </c:pt>
                <c:pt idx="1183">
                  <c:v>1.6868415337228104E-2</c:v>
                </c:pt>
                <c:pt idx="1184">
                  <c:v>1.6660697670378699E-2</c:v>
                </c:pt>
                <c:pt idx="1185">
                  <c:v>1.6452410761340908E-2</c:v>
                </c:pt>
                <c:pt idx="1186">
                  <c:v>1.6243554641834357E-2</c:v>
                </c:pt>
                <c:pt idx="1187">
                  <c:v>1.609825269730053E-2</c:v>
                </c:pt>
                <c:pt idx="1188">
                  <c:v>1.6113055877799431E-2</c:v>
                </c:pt>
                <c:pt idx="1189">
                  <c:v>1.6123604171157695E-2</c:v>
                </c:pt>
                <c:pt idx="1190">
                  <c:v>1.6142662297148058E-2</c:v>
                </c:pt>
                <c:pt idx="1191">
                  <c:v>1.6157465536000282E-2</c:v>
                </c:pt>
                <c:pt idx="1192">
                  <c:v>1.6172268794301947E-2</c:v>
                </c:pt>
                <c:pt idx="1193">
                  <c:v>1.6187072072055553E-2</c:v>
                </c:pt>
                <c:pt idx="1194">
                  <c:v>1.62018753692586E-2</c:v>
                </c:pt>
                <c:pt idx="1195">
                  <c:v>1.621667868591109E-2</c:v>
                </c:pt>
                <c:pt idx="1196">
                  <c:v>1.6231482022018018E-2</c:v>
                </c:pt>
                <c:pt idx="1197">
                  <c:v>1.6246285377574388E-2</c:v>
                </c:pt>
                <c:pt idx="1198">
                  <c:v>1.6261088752582697E-2</c:v>
                </c:pt>
                <c:pt idx="1199">
                  <c:v>1.6275892147040449E-2</c:v>
                </c:pt>
                <c:pt idx="1200">
                  <c:v>1.6290695560947643E-2</c:v>
                </c:pt>
                <c:pt idx="1201">
                  <c:v>1.6305498994311773E-2</c:v>
                </c:pt>
                <c:pt idx="1202">
                  <c:v>1.6320302447120349E-2</c:v>
                </c:pt>
                <c:pt idx="1203">
                  <c:v>1.6335105919383364E-2</c:v>
                </c:pt>
                <c:pt idx="1204">
                  <c:v>1.6349909411098318E-2</c:v>
                </c:pt>
                <c:pt idx="1205">
                  <c:v>1.6364712922262714E-2</c:v>
                </c:pt>
                <c:pt idx="1206">
                  <c:v>1.637951645287905E-2</c:v>
                </c:pt>
                <c:pt idx="1207">
                  <c:v>1.6394320002944829E-2</c:v>
                </c:pt>
                <c:pt idx="1208">
                  <c:v>1.6409123572465045E-2</c:v>
                </c:pt>
                <c:pt idx="1209">
                  <c:v>1.6423927161434704E-2</c:v>
                </c:pt>
                <c:pt idx="1210">
                  <c:v>1.6438730769856302E-2</c:v>
                </c:pt>
                <c:pt idx="1211">
                  <c:v>1.6449235230708924E-2</c:v>
                </c:pt>
                <c:pt idx="1212">
                  <c:v>1.6468338045052822E-2</c:v>
                </c:pt>
                <c:pt idx="1213">
                  <c:v>1.6483141711827742E-2</c:v>
                </c:pt>
                <c:pt idx="1214">
                  <c:v>1.6497945398054603E-2</c:v>
                </c:pt>
                <c:pt idx="1215">
                  <c:v>1.6512749103733404E-2</c:v>
                </c:pt>
                <c:pt idx="1216">
                  <c:v>1.6527552828861647E-2</c:v>
                </c:pt>
                <c:pt idx="1217">
                  <c:v>1.654235657344183E-2</c:v>
                </c:pt>
                <c:pt idx="1218">
                  <c:v>1.6557160337476451E-2</c:v>
                </c:pt>
                <c:pt idx="1219">
                  <c:v>1.6572640248619857E-2</c:v>
                </c:pt>
                <c:pt idx="1220">
                  <c:v>1.6587443371646589E-2</c:v>
                </c:pt>
                <c:pt idx="1221">
                  <c:v>1.6602246513517598E-2</c:v>
                </c:pt>
                <c:pt idx="1222">
                  <c:v>1.6617049674230309E-2</c:v>
                </c:pt>
                <c:pt idx="1223">
                  <c:v>1.6631852853787304E-2</c:v>
                </c:pt>
                <c:pt idx="1224">
                  <c:v>1.6642330351130306E-2</c:v>
                </c:pt>
                <c:pt idx="1225">
                  <c:v>1.6657131511895899E-2</c:v>
                </c:pt>
                <c:pt idx="1226">
                  <c:v>1.6671932689676452E-2</c:v>
                </c:pt>
                <c:pt idx="1227">
                  <c:v>1.6686733884471963E-2</c:v>
                </c:pt>
                <c:pt idx="1228">
                  <c:v>1.6705869034213276E-2</c:v>
                </c:pt>
                <c:pt idx="1229">
                  <c:v>1.6720672326825642E-2</c:v>
                </c:pt>
                <c:pt idx="1230">
                  <c:v>1.6736921881456701E-2</c:v>
                </c:pt>
                <c:pt idx="1231">
                  <c:v>1.6750278968583214E-2</c:v>
                </c:pt>
                <c:pt idx="1232">
                  <c:v>1.6765082317728424E-2</c:v>
                </c:pt>
                <c:pt idx="1233">
                  <c:v>1.6779885685715333E-2</c:v>
                </c:pt>
                <c:pt idx="1234">
                  <c:v>1.677016596601888E-2</c:v>
                </c:pt>
                <c:pt idx="1235">
                  <c:v>1.6563938362331498E-2</c:v>
                </c:pt>
                <c:pt idx="1236">
                  <c:v>1.6357185802131191E-2</c:v>
                </c:pt>
                <c:pt idx="1237">
                  <c:v>1.614304101300762E-2</c:v>
                </c:pt>
                <c:pt idx="1238">
                  <c:v>1.5942337463145356E-2</c:v>
                </c:pt>
                <c:pt idx="1239">
                  <c:v>1.5924370301309609E-2</c:v>
                </c:pt>
                <c:pt idx="1240">
                  <c:v>1.593690759643426E-2</c:v>
                </c:pt>
                <c:pt idx="1241">
                  <c:v>1.5948196276863058E-2</c:v>
                </c:pt>
                <c:pt idx="1242">
                  <c:v>1.5960733042805764E-2</c:v>
                </c:pt>
                <c:pt idx="1243">
                  <c:v>1.5973269821828673E-2</c:v>
                </c:pt>
                <c:pt idx="1244">
                  <c:v>1.598580661393445E-2</c:v>
                </c:pt>
                <c:pt idx="1245">
                  <c:v>1.5999594274795987E-2</c:v>
                </c:pt>
                <c:pt idx="1246">
                  <c:v>1.6012131651017059E-2</c:v>
                </c:pt>
                <c:pt idx="1247">
                  <c:v>1.6024669040757635E-2</c:v>
                </c:pt>
                <c:pt idx="1248">
                  <c:v>1.6037206444015146E-2</c:v>
                </c:pt>
                <c:pt idx="1249">
                  <c:v>1.6049743860789584E-2</c:v>
                </c:pt>
                <c:pt idx="1250">
                  <c:v>1.6062281291078371E-2</c:v>
                </c:pt>
                <c:pt idx="1251">
                  <c:v>1.607481873488667E-2</c:v>
                </c:pt>
                <c:pt idx="1252">
                  <c:v>1.6087356192211896E-2</c:v>
                </c:pt>
                <c:pt idx="1253">
                  <c:v>1.6099893663051472E-2</c:v>
                </c:pt>
                <c:pt idx="1254">
                  <c:v>1.611117525437944E-2</c:v>
                </c:pt>
                <c:pt idx="1255">
                  <c:v>1.6123712190367456E-2</c:v>
                </c:pt>
                <c:pt idx="1256">
                  <c:v>1.6136249139435677E-2</c:v>
                </c:pt>
                <c:pt idx="1257">
                  <c:v>1.6148786101581436E-2</c:v>
                </c:pt>
                <c:pt idx="1258">
                  <c:v>1.6162581220011039E-2</c:v>
                </c:pt>
                <c:pt idx="1259">
                  <c:v>1.6175118771952195E-2</c:v>
                </c:pt>
                <c:pt idx="1260">
                  <c:v>1.6187656337412856E-2</c:v>
                </c:pt>
                <c:pt idx="1261">
                  <c:v>1.6200193916390451E-2</c:v>
                </c:pt>
                <c:pt idx="1262">
                  <c:v>1.6212731508884973E-2</c:v>
                </c:pt>
                <c:pt idx="1263">
                  <c:v>1.6224008149150926E-2</c:v>
                </c:pt>
                <c:pt idx="1264">
                  <c:v>1.6236545202860775E-2</c:v>
                </c:pt>
                <c:pt idx="1265">
                  <c:v>1.6249082269650827E-2</c:v>
                </c:pt>
                <c:pt idx="1266">
                  <c:v>1.6266670559459406E-2</c:v>
                </c:pt>
                <c:pt idx="1267">
                  <c:v>1.6275419674111523E-2</c:v>
                </c:pt>
                <c:pt idx="1268">
                  <c:v>1.6287957347705044E-2</c:v>
                </c:pt>
                <c:pt idx="1269">
                  <c:v>1.6300495034818074E-2</c:v>
                </c:pt>
                <c:pt idx="1270">
                  <c:v>1.6313032735450608E-2</c:v>
                </c:pt>
                <c:pt idx="1271">
                  <c:v>1.6325570449600074E-2</c:v>
                </c:pt>
                <c:pt idx="1272">
                  <c:v>1.6338108177263892E-2</c:v>
                </c:pt>
                <c:pt idx="1273">
                  <c:v>1.6350645918447218E-2</c:v>
                </c:pt>
                <c:pt idx="1274">
                  <c:v>1.6363183673144894E-2</c:v>
                </c:pt>
                <c:pt idx="1275">
                  <c:v>1.6375721441359497E-2</c:v>
                </c:pt>
                <c:pt idx="1276">
                  <c:v>1.638572260506466E-2</c:v>
                </c:pt>
                <c:pt idx="1277">
                  <c:v>1.6398259257415379E-2</c:v>
                </c:pt>
                <c:pt idx="1278">
                  <c:v>1.6410795922409776E-2</c:v>
                </c:pt>
                <c:pt idx="1279">
                  <c:v>1.6423332600050612E-2</c:v>
                </c:pt>
                <c:pt idx="1280">
                  <c:v>1.6438410485204519E-2</c:v>
                </c:pt>
                <c:pt idx="1281">
                  <c:v>1.6450948334523281E-2</c:v>
                </c:pt>
                <c:pt idx="1282">
                  <c:v>1.646348619736155E-2</c:v>
                </c:pt>
                <c:pt idx="1283">
                  <c:v>1.6476024073716747E-2</c:v>
                </c:pt>
                <c:pt idx="1284">
                  <c:v>1.6488561963588874E-2</c:v>
                </c:pt>
                <c:pt idx="1285">
                  <c:v>1.6499826352371905E-2</c:v>
                </c:pt>
                <c:pt idx="1286">
                  <c:v>1.6512363693856891E-2</c:v>
                </c:pt>
                <c:pt idx="1287">
                  <c:v>1.6319841878838837E-2</c:v>
                </c:pt>
                <c:pt idx="1288">
                  <c:v>1.6092647350387068E-2</c:v>
                </c:pt>
                <c:pt idx="1289">
                  <c:v>1.5855002262285731E-2</c:v>
                </c:pt>
                <c:pt idx="1290">
                  <c:v>1.5634422860646136E-2</c:v>
                </c:pt>
                <c:pt idx="1291">
                  <c:v>1.5545575381220911E-2</c:v>
                </c:pt>
                <c:pt idx="1292">
                  <c:v>1.5555803852462515E-2</c:v>
                </c:pt>
                <c:pt idx="1293">
                  <c:v>1.5564965383675577E-2</c:v>
                </c:pt>
                <c:pt idx="1294">
                  <c:v>1.5575193430181322E-2</c:v>
                </c:pt>
                <c:pt idx="1295">
                  <c:v>1.5585421485386775E-2</c:v>
                </c:pt>
                <c:pt idx="1296">
                  <c:v>1.5595649549305257E-2</c:v>
                </c:pt>
                <c:pt idx="1297">
                  <c:v>1.5605877621928776E-2</c:v>
                </c:pt>
                <c:pt idx="1298">
                  <c:v>1.5617174868842301E-2</c:v>
                </c:pt>
                <c:pt idx="1299">
                  <c:v>1.5627403403060628E-2</c:v>
                </c:pt>
                <c:pt idx="1300">
                  <c:v>1.5637631946280782E-2</c:v>
                </c:pt>
                <c:pt idx="1301">
                  <c:v>1.5647860498495036E-2</c:v>
                </c:pt>
                <c:pt idx="1302">
                  <c:v>1.5658089059705962E-2</c:v>
                </c:pt>
                <c:pt idx="1303">
                  <c:v>1.5668317629913563E-2</c:v>
                </c:pt>
                <c:pt idx="1304">
                  <c:v>1.5678546209120417E-2</c:v>
                </c:pt>
                <c:pt idx="1305">
                  <c:v>1.5688774797321364E-2</c:v>
                </c:pt>
                <c:pt idx="1306">
                  <c:v>1.569793066733105E-2</c:v>
                </c:pt>
                <c:pt idx="1307">
                  <c:v>1.5708158827018259E-2</c:v>
                </c:pt>
                <c:pt idx="1308">
                  <c:v>1.5718386995415834E-2</c:v>
                </c:pt>
                <c:pt idx="1309">
                  <c:v>1.5728615172515781E-2</c:v>
                </c:pt>
                <c:pt idx="1310">
                  <c:v>1.5738843358323429E-2</c:v>
                </c:pt>
                <c:pt idx="1311">
                  <c:v>1.5750146515477854E-2</c:v>
                </c:pt>
                <c:pt idx="1312">
                  <c:v>1.576037516666326E-2</c:v>
                </c:pt>
                <c:pt idx="1313">
                  <c:v>1.5770603826842762E-2</c:v>
                </c:pt>
                <c:pt idx="1314">
                  <c:v>1.5780832496018936E-2</c:v>
                </c:pt>
                <c:pt idx="1315">
                  <c:v>1.57899844179612E-2</c:v>
                </c:pt>
                <c:pt idx="1316">
                  <c:v>1.5800212656009727E-2</c:v>
                </c:pt>
                <c:pt idx="1317">
                  <c:v>1.5810440902760625E-2</c:v>
                </c:pt>
                <c:pt idx="1318">
                  <c:v>1.5820669158224554E-2</c:v>
                </c:pt>
                <c:pt idx="1319">
                  <c:v>1.5831975976862825E-2</c:v>
                </c:pt>
                <c:pt idx="1320">
                  <c:v>1.5842204700024204E-2</c:v>
                </c:pt>
                <c:pt idx="1321">
                  <c:v>1.5852433432182258E-2</c:v>
                </c:pt>
                <c:pt idx="1322">
                  <c:v>1.5862662173336987E-2</c:v>
                </c:pt>
                <c:pt idx="1323">
                  <c:v>1.5872890923488391E-2</c:v>
                </c:pt>
                <c:pt idx="1324">
                  <c:v>1.5883119682639044E-2</c:v>
                </c:pt>
                <c:pt idx="1325">
                  <c:v>1.5893348450786375E-2</c:v>
                </c:pt>
                <c:pt idx="1326">
                  <c:v>1.5903577227932959E-2</c:v>
                </c:pt>
                <c:pt idx="1327">
                  <c:v>1.5913806014073637E-2</c:v>
                </c:pt>
                <c:pt idx="1328">
                  <c:v>1.5920787181674508E-2</c:v>
                </c:pt>
                <c:pt idx="1329">
                  <c:v>1.5931014627290629E-2</c:v>
                </c:pt>
                <c:pt idx="1330">
                  <c:v>1.5941242081028824E-2</c:v>
                </c:pt>
                <c:pt idx="1331">
                  <c:v>1.5951469542894805E-2</c:v>
                </c:pt>
                <c:pt idx="1332">
                  <c:v>1.596495007974004E-2</c:v>
                </c:pt>
                <c:pt idx="1333">
                  <c:v>1.5975178919865919E-2</c:v>
                </c:pt>
                <c:pt idx="1334">
                  <c:v>1.5989749880049229E-2</c:v>
                </c:pt>
                <c:pt idx="1335">
                  <c:v>1.5995636627110288E-2</c:v>
                </c:pt>
                <c:pt idx="1336">
                  <c:v>1.6005865494226192E-2</c:v>
                </c:pt>
                <c:pt idx="1337">
                  <c:v>1.6015007666246639E-2</c:v>
                </c:pt>
                <c:pt idx="1338">
                  <c:v>1.6025236095843276E-2</c:v>
                </c:pt>
                <c:pt idx="1339">
                  <c:v>1.5954446486215801E-2</c:v>
                </c:pt>
                <c:pt idx="1340">
                  <c:v>1.5775347510363247E-2</c:v>
                </c:pt>
                <c:pt idx="1341">
                  <c:v>1.5585496634917245E-2</c:v>
                </c:pt>
                <c:pt idx="1342">
                  <c:v>1.5411668987479836E-2</c:v>
                </c:pt>
                <c:pt idx="1343">
                  <c:v>1.5263581221855503E-2</c:v>
                </c:pt>
                <c:pt idx="1344">
                  <c:v>1.5272086211123196E-2</c:v>
                </c:pt>
                <c:pt idx="1345">
                  <c:v>1.5279659578574467E-2</c:v>
                </c:pt>
                <c:pt idx="1346">
                  <c:v>1.5288164218993039E-2</c:v>
                </c:pt>
                <c:pt idx="1347">
                  <c:v>1.5296668865428131E-2</c:v>
                </c:pt>
                <c:pt idx="1348">
                  <c:v>1.5305173517887738E-2</c:v>
                </c:pt>
                <c:pt idx="1349">
                  <c:v>1.5313678176361201E-2</c:v>
                </c:pt>
                <c:pt idx="1350">
                  <c:v>1.5323116277347454E-2</c:v>
                </c:pt>
                <c:pt idx="1351">
                  <c:v>1.5331621310159671E-2</c:v>
                </c:pt>
                <c:pt idx="1352">
                  <c:v>1.5340126349188849E-2</c:v>
                </c:pt>
                <c:pt idx="1353">
                  <c:v>1.5348631394440147E-2</c:v>
                </c:pt>
                <c:pt idx="1354">
                  <c:v>1.5357136445913565E-2</c:v>
                </c:pt>
                <c:pt idx="1355">
                  <c:v>1.5365641503606524E-2</c:v>
                </c:pt>
                <c:pt idx="1356">
                  <c:v>1.5374146567519023E-2</c:v>
                </c:pt>
                <c:pt idx="1357">
                  <c:v>1.5382651637653642E-2</c:v>
                </c:pt>
                <c:pt idx="1358">
                  <c:v>1.5391156714007804E-2</c:v>
                </c:pt>
                <c:pt idx="1359">
                  <c:v>1.539872509221496E-2</c:v>
                </c:pt>
                <c:pt idx="1360">
                  <c:v>1.5407229816910117E-2</c:v>
                </c:pt>
                <c:pt idx="1361">
                  <c:v>1.5415734547621796E-2</c:v>
                </c:pt>
                <c:pt idx="1362">
                  <c:v>1.5424239284355323E-2</c:v>
                </c:pt>
                <c:pt idx="1363">
                  <c:v>1.5433682189094928E-2</c:v>
                </c:pt>
                <c:pt idx="1364">
                  <c:v>1.5442187302774071E-2</c:v>
                </c:pt>
                <c:pt idx="1365">
                  <c:v>1.5450692422675332E-2</c:v>
                </c:pt>
                <c:pt idx="1366">
                  <c:v>1.5459197548796136E-2</c:v>
                </c:pt>
                <c:pt idx="1367">
                  <c:v>1.5466763058321398E-2</c:v>
                </c:pt>
                <c:pt idx="1368">
                  <c:v>1.5475267831175366E-2</c:v>
                </c:pt>
                <c:pt idx="1369">
                  <c:v>1.5483772610048518E-2</c:v>
                </c:pt>
                <c:pt idx="1370">
                  <c:v>1.5492277394940857E-2</c:v>
                </c:pt>
                <c:pt idx="1371">
                  <c:v>1.550078218585238E-2</c:v>
                </c:pt>
                <c:pt idx="1372">
                  <c:v>1.5510228436157101E-2</c:v>
                </c:pt>
                <c:pt idx="1373">
                  <c:v>1.5518733605822427E-2</c:v>
                </c:pt>
                <c:pt idx="1374">
                  <c:v>1.552723878171245E-2</c:v>
                </c:pt>
                <c:pt idx="1375">
                  <c:v>1.5535743963816857E-2</c:v>
                </c:pt>
                <c:pt idx="1376">
                  <c:v>1.5544249152145964E-2</c:v>
                </c:pt>
                <c:pt idx="1377">
                  <c:v>1.5552754346697189E-2</c:v>
                </c:pt>
                <c:pt idx="1378">
                  <c:v>1.5561259547465378E-2</c:v>
                </c:pt>
                <c:pt idx="1379">
                  <c:v>1.5569764754458263E-2</c:v>
                </c:pt>
                <c:pt idx="1380">
                  <c:v>1.5575436976367207E-2</c:v>
                </c:pt>
                <c:pt idx="1381">
                  <c:v>1.5583941090968294E-2</c:v>
                </c:pt>
                <c:pt idx="1382">
                  <c:v>1.5592445211187744E-2</c:v>
                </c:pt>
                <c:pt idx="1383">
                  <c:v>1.5600949337025556E-2</c:v>
                </c:pt>
                <c:pt idx="1384">
                  <c:v>1.5612290882726124E-2</c:v>
                </c:pt>
                <c:pt idx="1385">
                  <c:v>1.562458169755462E-2</c:v>
                </c:pt>
                <c:pt idx="1386">
                  <c:v>1.5629301377578821E-2</c:v>
                </c:pt>
                <c:pt idx="1387">
                  <c:v>1.5637806634335772E-2</c:v>
                </c:pt>
                <c:pt idx="1388">
                  <c:v>1.564631189731484E-2</c:v>
                </c:pt>
                <c:pt idx="1389">
                  <c:v>1.5653869451671021E-2</c:v>
                </c:pt>
                <c:pt idx="1390">
                  <c:v>1.5662374356960385E-2</c:v>
                </c:pt>
                <c:pt idx="1391">
                  <c:v>1.5586107006168248E-2</c:v>
                </c:pt>
                <c:pt idx="1392">
                  <c:v>1.5396527338923605E-2</c:v>
                </c:pt>
                <c:pt idx="1393">
                  <c:v>1.5195535813945935E-2</c:v>
                </c:pt>
                <c:pt idx="1394">
                  <c:v>1.5011517451372259E-2</c:v>
                </c:pt>
                <c:pt idx="1395">
                  <c:v>1.4854453542486995E-2</c:v>
                </c:pt>
                <c:pt idx="1396">
                  <c:v>1.4861249644972929E-2</c:v>
                </c:pt>
                <c:pt idx="1397">
                  <c:v>1.486804575143246E-2</c:v>
                </c:pt>
                <c:pt idx="1398">
                  <c:v>1.4874049273836398E-2</c:v>
                </c:pt>
                <c:pt idx="1399">
                  <c:v>1.488084510727905E-2</c:v>
                </c:pt>
                <c:pt idx="1400">
                  <c:v>1.4887640944561298E-2</c:v>
                </c:pt>
                <c:pt idx="1401">
                  <c:v>1.4894436785691134E-2</c:v>
                </c:pt>
                <c:pt idx="1402">
                  <c:v>1.4902026343308259E-2</c:v>
                </c:pt>
                <c:pt idx="1403">
                  <c:v>1.4908822473601627E-2</c:v>
                </c:pt>
                <c:pt idx="1404">
                  <c:v>1.4915618607863433E-2</c:v>
                </c:pt>
                <c:pt idx="1405">
                  <c:v>1.4922414746098836E-2</c:v>
                </c:pt>
                <c:pt idx="1406">
                  <c:v>1.4929210888307834E-2</c:v>
                </c:pt>
                <c:pt idx="1407">
                  <c:v>1.4936007034487848E-2</c:v>
                </c:pt>
                <c:pt idx="1408">
                  <c:v>1.494280318463888E-2</c:v>
                </c:pt>
                <c:pt idx="1409">
                  <c:v>1.4949599338766087E-2</c:v>
                </c:pt>
                <c:pt idx="1410">
                  <c:v>1.4956395496861731E-2</c:v>
                </c:pt>
                <c:pt idx="1411">
                  <c:v>1.4962395408393725E-2</c:v>
                </c:pt>
                <c:pt idx="1412">
                  <c:v>1.4969191291804407E-2</c:v>
                </c:pt>
                <c:pt idx="1413">
                  <c:v>1.4975987179060013E-2</c:v>
                </c:pt>
                <c:pt idx="1414">
                  <c:v>1.4982783070157879E-2</c:v>
                </c:pt>
                <c:pt idx="1415">
                  <c:v>1.4990376346928418E-2</c:v>
                </c:pt>
                <c:pt idx="1416">
                  <c:v>1.4997172528857902E-2</c:v>
                </c:pt>
                <c:pt idx="1417">
                  <c:v>1.5003968714760981E-2</c:v>
                </c:pt>
                <c:pt idx="1418">
                  <c:v>1.5010764904635076E-2</c:v>
                </c:pt>
                <c:pt idx="1419">
                  <c:v>1.5016762583313081E-2</c:v>
                </c:pt>
                <c:pt idx="1420">
                  <c:v>1.5023558497475165E-2</c:v>
                </c:pt>
                <c:pt idx="1421">
                  <c:v>1.5030354415482172E-2</c:v>
                </c:pt>
                <c:pt idx="1422">
                  <c:v>1.503715033733144E-2</c:v>
                </c:pt>
                <c:pt idx="1423">
                  <c:v>1.5043946263025632E-2</c:v>
                </c:pt>
                <c:pt idx="1424">
                  <c:v>1.5051542127296794E-2</c:v>
                </c:pt>
                <c:pt idx="1425">
                  <c:v>1.5058338344973166E-2</c:v>
                </c:pt>
                <c:pt idx="1426">
                  <c:v>1.5065134566625712E-2</c:v>
                </c:pt>
                <c:pt idx="1427">
                  <c:v>1.5074503487620659E-2</c:v>
                </c:pt>
                <c:pt idx="1428">
                  <c:v>1.5081300287277086E-2</c:v>
                </c:pt>
                <c:pt idx="1429">
                  <c:v>1.5088097091162858E-2</c:v>
                </c:pt>
                <c:pt idx="1430">
                  <c:v>1.5094893899275551E-2</c:v>
                </c:pt>
                <c:pt idx="1431">
                  <c:v>1.510169071161759E-2</c:v>
                </c:pt>
                <c:pt idx="1432">
                  <c:v>1.510447626088667E-2</c:v>
                </c:pt>
                <c:pt idx="1433">
                  <c:v>1.5111271654976959E-2</c:v>
                </c:pt>
                <c:pt idx="1434">
                  <c:v>1.511806705265295E-2</c:v>
                </c:pt>
                <c:pt idx="1435">
                  <c:v>1.51248624539175E-2</c:v>
                </c:pt>
                <c:pt idx="1436">
                  <c:v>1.5133264500828858E-2</c:v>
                </c:pt>
                <c:pt idx="1437">
                  <c:v>1.5142471674478778E-2</c:v>
                </c:pt>
                <c:pt idx="1438">
                  <c:v>1.514926851642138E-2</c:v>
                </c:pt>
                <c:pt idx="1439">
                  <c:v>1.5156065362593327E-2</c:v>
                </c:pt>
                <c:pt idx="1440">
                  <c:v>1.5162862212994618E-2</c:v>
                </c:pt>
                <c:pt idx="1441">
                  <c:v>1.5167244439558303E-2</c:v>
                </c:pt>
                <c:pt idx="1442">
                  <c:v>1.5174040438833636E-2</c:v>
                </c:pt>
                <c:pt idx="1443">
                  <c:v>1.5071723062051845E-2</c:v>
                </c:pt>
                <c:pt idx="1444">
                  <c:v>1.4887285576929976E-2</c:v>
                </c:pt>
                <c:pt idx="1445">
                  <c:v>1.4674810588166666E-2</c:v>
                </c:pt>
                <c:pt idx="1446">
                  <c:v>1.4506935727635164E-2</c:v>
                </c:pt>
                <c:pt idx="1447">
                  <c:v>1.4388317221536441E-2</c:v>
                </c:pt>
                <c:pt idx="1448">
                  <c:v>1.4393546424311475E-2</c:v>
                </c:pt>
                <c:pt idx="1449">
                  <c:v>1.4396791780987961E-2</c:v>
                </c:pt>
                <c:pt idx="1450">
                  <c:v>1.440202036116478E-2</c:v>
                </c:pt>
                <c:pt idx="1451">
                  <c:v>1.4407248943622442E-2</c:v>
                </c:pt>
                <c:pt idx="1452">
                  <c:v>1.4412477528352952E-2</c:v>
                </c:pt>
                <c:pt idx="1453">
                  <c:v>1.441770611535631E-2</c:v>
                </c:pt>
                <c:pt idx="1454">
                  <c:v>1.4424921693525697E-2</c:v>
                </c:pt>
                <c:pt idx="1455">
                  <c:v>1.4430150913823684E-2</c:v>
                </c:pt>
                <c:pt idx="1456">
                  <c:v>1.4435380136621491E-2</c:v>
                </c:pt>
                <c:pt idx="1457">
                  <c:v>1.4440609361926381E-2</c:v>
                </c:pt>
                <c:pt idx="1458">
                  <c:v>1.4445838589735936E-2</c:v>
                </c:pt>
                <c:pt idx="1459">
                  <c:v>1.4451067820042887E-2</c:v>
                </c:pt>
                <c:pt idx="1460">
                  <c:v>1.4456297052859345E-2</c:v>
                </c:pt>
                <c:pt idx="1461">
                  <c:v>1.4461526288175623E-2</c:v>
                </c:pt>
                <c:pt idx="1462">
                  <c:v>1.4464763500803279E-2</c:v>
                </c:pt>
                <c:pt idx="1463">
                  <c:v>1.4469992110561769E-2</c:v>
                </c:pt>
                <c:pt idx="1464">
                  <c:v>1.4475220722598436E-2</c:v>
                </c:pt>
                <c:pt idx="1465">
                  <c:v>1.4480449336907952E-2</c:v>
                </c:pt>
                <c:pt idx="1466">
                  <c:v>1.4485677953495646E-2</c:v>
                </c:pt>
                <c:pt idx="1467">
                  <c:v>1.4492901752646989E-2</c:v>
                </c:pt>
                <c:pt idx="1468">
                  <c:v>1.4498131005486218E-2</c:v>
                </c:pt>
                <c:pt idx="1469">
                  <c:v>1.4503360260830111E-2</c:v>
                </c:pt>
                <c:pt idx="1470">
                  <c:v>1.4508589518676245E-2</c:v>
                </c:pt>
                <c:pt idx="1471">
                  <c:v>1.4511821070558817E-2</c:v>
                </c:pt>
                <c:pt idx="1472">
                  <c:v>1.4517049700796925E-2</c:v>
                </c:pt>
                <c:pt idx="1473">
                  <c:v>1.4522278333310545E-2</c:v>
                </c:pt>
                <c:pt idx="1474">
                  <c:v>1.4527506968102344E-2</c:v>
                </c:pt>
                <c:pt idx="1475">
                  <c:v>1.4532735605166991E-2</c:v>
                </c:pt>
                <c:pt idx="1476">
                  <c:v>1.4539965118326751E-2</c:v>
                </c:pt>
                <c:pt idx="1477">
                  <c:v>1.4545194393695839E-2</c:v>
                </c:pt>
                <c:pt idx="1478">
                  <c:v>1.4550423671569588E-2</c:v>
                </c:pt>
                <c:pt idx="1479">
                  <c:v>1.4555732331959503E-2</c:v>
                </c:pt>
                <c:pt idx="1480">
                  <c:v>1.4560961403687622E-2</c:v>
                </c:pt>
                <c:pt idx="1481">
                  <c:v>1.4566190477841301E-2</c:v>
                </c:pt>
                <c:pt idx="1482">
                  <c:v>1.4571419554423037E-2</c:v>
                </c:pt>
                <c:pt idx="1483">
                  <c:v>1.457664863343533E-2</c:v>
                </c:pt>
                <c:pt idx="1484">
                  <c:v>1.4579871788507136E-2</c:v>
                </c:pt>
                <c:pt idx="1485">
                  <c:v>1.4585100236821434E-2</c:v>
                </c:pt>
                <c:pt idx="1486">
                  <c:v>1.4590328687335351E-2</c:v>
                </c:pt>
                <c:pt idx="1487">
                  <c:v>1.4595557140048889E-2</c:v>
                </c:pt>
                <c:pt idx="1488">
                  <c:v>1.4600785594962046E-2</c:v>
                </c:pt>
                <c:pt idx="1489">
                  <c:v>1.4608023158473316E-2</c:v>
                </c:pt>
                <c:pt idx="1490">
                  <c:v>1.4613922245500663E-2</c:v>
                </c:pt>
                <c:pt idx="1491">
                  <c:v>1.4618481352903778E-2</c:v>
                </c:pt>
                <c:pt idx="1492">
                  <c:v>1.4623710453758598E-2</c:v>
                </c:pt>
                <c:pt idx="1493">
                  <c:v>1.4628939557043974E-2</c:v>
                </c:pt>
                <c:pt idx="1494">
                  <c:v>1.4634168662754909E-2</c:v>
                </c:pt>
                <c:pt idx="1495">
                  <c:v>1.4538302779378287E-2</c:v>
                </c:pt>
                <c:pt idx="1496">
                  <c:v>1.4401779114195379E-2</c:v>
                </c:pt>
                <c:pt idx="1497">
                  <c:v>1.4252675988941286E-2</c:v>
                </c:pt>
                <c:pt idx="1498">
                  <c:v>1.4111056067414675E-2</c:v>
                </c:pt>
                <c:pt idx="1499">
                  <c:v>1.4010893801580991E-2</c:v>
                </c:pt>
                <c:pt idx="1500">
                  <c:v>1.4014942774227188E-2</c:v>
                </c:pt>
                <c:pt idx="1501">
                  <c:v>1.4018991748283869E-2</c:v>
                </c:pt>
                <c:pt idx="1502">
                  <c:v>1.4023040723751035E-2</c:v>
                </c:pt>
                <c:pt idx="1503">
                  <c:v>1.4027089700626107E-2</c:v>
                </c:pt>
                <c:pt idx="1504">
                  <c:v>1.4031138678911663E-2</c:v>
                </c:pt>
                <c:pt idx="1505">
                  <c:v>1.4035187658605126E-2</c:v>
                </c:pt>
                <c:pt idx="1506">
                  <c:v>1.4039236639711654E-2</c:v>
                </c:pt>
                <c:pt idx="1507">
                  <c:v>1.4043285622226084E-2</c:v>
                </c:pt>
                <c:pt idx="1508">
                  <c:v>1.404733460615358E-2</c:v>
                </c:pt>
                <c:pt idx="1509">
                  <c:v>1.4051383591488982E-2</c:v>
                </c:pt>
                <c:pt idx="1510">
                  <c:v>1.4055432578234868E-2</c:v>
                </c:pt>
                <c:pt idx="1511">
                  <c:v>1.4059481566391238E-2</c:v>
                </c:pt>
                <c:pt idx="1512">
                  <c:v>1.4063530555955514E-2</c:v>
                </c:pt>
                <c:pt idx="1513">
                  <c:v>1.4067579546932855E-2</c:v>
                </c:pt>
                <c:pt idx="1514">
                  <c:v>1.4072192671882311E-2</c:v>
                </c:pt>
                <c:pt idx="1515">
                  <c:v>1.4075677533113831E-2</c:v>
                </c:pt>
                <c:pt idx="1516">
                  <c:v>1.4079726528320046E-2</c:v>
                </c:pt>
                <c:pt idx="1517">
                  <c:v>1.4083775524936745E-2</c:v>
                </c:pt>
                <c:pt idx="1518">
                  <c:v>1.408782452296393E-2</c:v>
                </c:pt>
                <c:pt idx="1519">
                  <c:v>1.4091873522399021E-2</c:v>
                </c:pt>
                <c:pt idx="1520">
                  <c:v>1.4095922523244596E-2</c:v>
                </c:pt>
                <c:pt idx="1521">
                  <c:v>1.4099971525500654E-2</c:v>
                </c:pt>
                <c:pt idx="1522">
                  <c:v>1.4104020529169778E-2</c:v>
                </c:pt>
                <c:pt idx="1523">
                  <c:v>1.4106373036776467E-2</c:v>
                </c:pt>
                <c:pt idx="1524">
                  <c:v>1.4112118540729164E-2</c:v>
                </c:pt>
                <c:pt idx="1525">
                  <c:v>1.4116167548627162E-2</c:v>
                </c:pt>
                <c:pt idx="1526">
                  <c:v>1.4120216557933066E-2</c:v>
                </c:pt>
                <c:pt idx="1527">
                  <c:v>1.4125397986624448E-2</c:v>
                </c:pt>
                <c:pt idx="1528">
                  <c:v>1.4128314580776329E-2</c:v>
                </c:pt>
                <c:pt idx="1529">
                  <c:v>1.4132363594311109E-2</c:v>
                </c:pt>
                <c:pt idx="1530">
                  <c:v>1.4136412609258952E-2</c:v>
                </c:pt>
                <c:pt idx="1531">
                  <c:v>1.4142196918770321E-2</c:v>
                </c:pt>
                <c:pt idx="1532">
                  <c:v>1.4146245937142522E-2</c:v>
                </c:pt>
                <c:pt idx="1533">
                  <c:v>1.4150294956925207E-2</c:v>
                </c:pt>
                <c:pt idx="1534">
                  <c:v>1.4154343978113219E-2</c:v>
                </c:pt>
                <c:pt idx="1535">
                  <c:v>1.4158393000714295E-2</c:v>
                </c:pt>
                <c:pt idx="1536">
                  <c:v>1.41607391231264E-2</c:v>
                </c:pt>
                <c:pt idx="1537">
                  <c:v>1.416478767065505E-2</c:v>
                </c:pt>
                <c:pt idx="1538">
                  <c:v>1.416883621946268E-2</c:v>
                </c:pt>
                <c:pt idx="1539">
                  <c:v>1.4172884769540721E-2</c:v>
                </c:pt>
                <c:pt idx="1540">
                  <c:v>1.4178638134869206E-2</c:v>
                </c:pt>
                <c:pt idx="1541">
                  <c:v>1.4182687165930612E-2</c:v>
                </c:pt>
                <c:pt idx="1542">
                  <c:v>1.4186736198402501E-2</c:v>
                </c:pt>
                <c:pt idx="1543">
                  <c:v>1.4190785232284876E-2</c:v>
                </c:pt>
                <c:pt idx="1544">
                  <c:v>1.4194834267575156E-2</c:v>
                </c:pt>
                <c:pt idx="1545">
                  <c:v>1.419889261605789E-2</c:v>
                </c:pt>
                <c:pt idx="1546">
                  <c:v>1.4202941494644961E-2</c:v>
                </c:pt>
                <c:pt idx="1547">
                  <c:v>1.4098560566767837E-2</c:v>
                </c:pt>
                <c:pt idx="1548">
                  <c:v>1.3993991857486954E-2</c:v>
                </c:pt>
                <c:pt idx="1549">
                  <c:v>1.3885246430644926E-2</c:v>
                </c:pt>
                <c:pt idx="1550">
                  <c:v>1.3783788116002324E-2</c:v>
                </c:pt>
                <c:pt idx="1551">
                  <c:v>1.3757081080639741E-2</c:v>
                </c:pt>
                <c:pt idx="1552">
                  <c:v>1.376032128564985E-2</c:v>
                </c:pt>
                <c:pt idx="1553">
                  <c:v>1.3763067059291423E-2</c:v>
                </c:pt>
                <c:pt idx="1554">
                  <c:v>1.3766307142226708E-2</c:v>
                </c:pt>
                <c:pt idx="1555">
                  <c:v>1.3769547226033296E-2</c:v>
                </c:pt>
                <c:pt idx="1556">
                  <c:v>1.3772787310713852E-2</c:v>
                </c:pt>
                <c:pt idx="1557">
                  <c:v>1.377652232423795E-2</c:v>
                </c:pt>
                <c:pt idx="1558">
                  <c:v>1.3779762534665662E-2</c:v>
                </c:pt>
                <c:pt idx="1559">
                  <c:v>1.3783002745995875E-2</c:v>
                </c:pt>
                <c:pt idx="1560">
                  <c:v>1.3786242958226015E-2</c:v>
                </c:pt>
                <c:pt idx="1561">
                  <c:v>1.3789483171363815E-2</c:v>
                </c:pt>
                <c:pt idx="1562">
                  <c:v>1.379272338540412E-2</c:v>
                </c:pt>
                <c:pt idx="1563">
                  <c:v>1.379596360034435E-2</c:v>
                </c:pt>
                <c:pt idx="1564">
                  <c:v>1.3799203816189662E-2</c:v>
                </c:pt>
                <c:pt idx="1565">
                  <c:v>1.3802444032937478E-2</c:v>
                </c:pt>
                <c:pt idx="1566">
                  <c:v>1.3805188205587626E-2</c:v>
                </c:pt>
                <c:pt idx="1567">
                  <c:v>1.3808428299881825E-2</c:v>
                </c:pt>
                <c:pt idx="1568">
                  <c:v>1.3811668395049992E-2</c:v>
                </c:pt>
                <c:pt idx="1569">
                  <c:v>1.3814908491089462E-2</c:v>
                </c:pt>
                <c:pt idx="1570">
                  <c:v>1.3818148588005563E-2</c:v>
                </c:pt>
                <c:pt idx="1571">
                  <c:v>1.3821885352389851E-2</c:v>
                </c:pt>
                <c:pt idx="1572">
                  <c:v>1.3825125575455193E-2</c:v>
                </c:pt>
                <c:pt idx="1573">
                  <c:v>1.3828365799428198E-2</c:v>
                </c:pt>
                <c:pt idx="1574">
                  <c:v>1.3831606024303706E-2</c:v>
                </c:pt>
                <c:pt idx="1575">
                  <c:v>1.3834349085690256E-2</c:v>
                </c:pt>
                <c:pt idx="1576">
                  <c:v>1.3837589187847499E-2</c:v>
                </c:pt>
                <c:pt idx="1577">
                  <c:v>1.3840829290878709E-2</c:v>
                </c:pt>
                <c:pt idx="1578">
                  <c:v>1.3844069394783887E-2</c:v>
                </c:pt>
                <c:pt idx="1579">
                  <c:v>1.3849300297946275E-2</c:v>
                </c:pt>
                <c:pt idx="1580">
                  <c:v>1.3851047392517073E-2</c:v>
                </c:pt>
                <c:pt idx="1581">
                  <c:v>1.3854287623712687E-2</c:v>
                </c:pt>
                <c:pt idx="1582">
                  <c:v>1.3857527855810804E-2</c:v>
                </c:pt>
                <c:pt idx="1583">
                  <c:v>1.3860768088811426E-2</c:v>
                </c:pt>
                <c:pt idx="1584">
                  <c:v>1.3864008322719709E-2</c:v>
                </c:pt>
                <c:pt idx="1585">
                  <c:v>1.3867248557525339E-2</c:v>
                </c:pt>
                <c:pt idx="1586">
                  <c:v>1.387048879323605E-2</c:v>
                </c:pt>
                <c:pt idx="1587">
                  <c:v>1.3873729029851845E-2</c:v>
                </c:pt>
                <c:pt idx="1588">
                  <c:v>1.3875472985086353E-2</c:v>
                </c:pt>
                <c:pt idx="1589">
                  <c:v>1.38787128488265E-2</c:v>
                </c:pt>
                <c:pt idx="1590">
                  <c:v>1.3881952713383137E-2</c:v>
                </c:pt>
                <c:pt idx="1591">
                  <c:v>1.3885192578753409E-2</c:v>
                </c:pt>
                <c:pt idx="1592">
                  <c:v>1.3889930226468375E-2</c:v>
                </c:pt>
                <c:pt idx="1593">
                  <c:v>1.3893170468499192E-2</c:v>
                </c:pt>
                <c:pt idx="1594">
                  <c:v>1.3896410711435093E-2</c:v>
                </c:pt>
                <c:pt idx="1595">
                  <c:v>1.3901649844517852E-2</c:v>
                </c:pt>
                <c:pt idx="1596">
                  <c:v>1.3902891200014405E-2</c:v>
                </c:pt>
                <c:pt idx="1597">
                  <c:v>1.3905631535028107E-2</c:v>
                </c:pt>
                <c:pt idx="1598">
                  <c:v>1.3908871656409971E-2</c:v>
                </c:pt>
                <c:pt idx="1599">
                  <c:v>1.3836219391744287E-2</c:v>
                </c:pt>
                <c:pt idx="1600">
                  <c:v>1.3750782078522761E-2</c:v>
                </c:pt>
                <c:pt idx="1601">
                  <c:v>1.3661570987012234E-2</c:v>
                </c:pt>
                <c:pt idx="1602">
                  <c:v>1.3578686611030294E-2</c:v>
                </c:pt>
                <c:pt idx="1603">
                  <c:v>1.3544611748367189E-2</c:v>
                </c:pt>
                <c:pt idx="1604">
                  <c:v>1.3547220127920827E-2</c:v>
                </c:pt>
                <c:pt idx="1605">
                  <c:v>1.3549387307478789E-2</c:v>
                </c:pt>
                <c:pt idx="1606">
                  <c:v>1.3551995590034061E-2</c:v>
                </c:pt>
                <c:pt idx="1607">
                  <c:v>1.3554603873159543E-2</c:v>
                </c:pt>
                <c:pt idx="1608">
                  <c:v>1.3557212156847243E-2</c:v>
                </c:pt>
                <c:pt idx="1609">
                  <c:v>1.3559820441105153E-2</c:v>
                </c:pt>
                <c:pt idx="1610">
                  <c:v>1.3562870417527025E-2</c:v>
                </c:pt>
                <c:pt idx="1611">
                  <c:v>1.3565478801175453E-2</c:v>
                </c:pt>
                <c:pt idx="1612">
                  <c:v>1.3568087185411797E-2</c:v>
                </c:pt>
                <c:pt idx="1613">
                  <c:v>1.3570695570228322E-2</c:v>
                </c:pt>
                <c:pt idx="1614">
                  <c:v>1.3573303955635342E-2</c:v>
                </c:pt>
                <c:pt idx="1615">
                  <c:v>1.3575912341625123E-2</c:v>
                </c:pt>
                <c:pt idx="1616">
                  <c:v>1.3578520728200242E-2</c:v>
                </c:pt>
                <c:pt idx="1617">
                  <c:v>1.3581129115360698E-2</c:v>
                </c:pt>
                <c:pt idx="1618">
                  <c:v>1.3583295024893971E-2</c:v>
                </c:pt>
                <c:pt idx="1619">
                  <c:v>1.3585903314814018E-2</c:v>
                </c:pt>
                <c:pt idx="1620">
                  <c:v>1.3588511605296283E-2</c:v>
                </c:pt>
                <c:pt idx="1621">
                  <c:v>1.3591119896348758E-2</c:v>
                </c:pt>
                <c:pt idx="1622">
                  <c:v>1.3593728187966114E-2</c:v>
                </c:pt>
                <c:pt idx="1623">
                  <c:v>1.3596779450612962E-2</c:v>
                </c:pt>
                <c:pt idx="1624">
                  <c:v>1.3599387841868208E-2</c:v>
                </c:pt>
                <c:pt idx="1625">
                  <c:v>1.3601996233711371E-2</c:v>
                </c:pt>
                <c:pt idx="1626">
                  <c:v>1.3604604626139872E-2</c:v>
                </c:pt>
                <c:pt idx="1627">
                  <c:v>1.3606769654552764E-2</c:v>
                </c:pt>
                <c:pt idx="1628">
                  <c:v>1.3609377949567403E-2</c:v>
                </c:pt>
                <c:pt idx="1629">
                  <c:v>1.3611986245149588E-2</c:v>
                </c:pt>
                <c:pt idx="1630">
                  <c:v>1.3614594541296654E-2</c:v>
                </c:pt>
                <c:pt idx="1631">
                  <c:v>1.3617646597052134E-2</c:v>
                </c:pt>
                <c:pt idx="1632">
                  <c:v>1.3620254992992666E-2</c:v>
                </c:pt>
                <c:pt idx="1633">
                  <c:v>1.3622863389515955E-2</c:v>
                </c:pt>
                <c:pt idx="1634">
                  <c:v>1.3625471786624583E-2</c:v>
                </c:pt>
                <c:pt idx="1635">
                  <c:v>1.3628080184318549E-2</c:v>
                </c:pt>
                <c:pt idx="1636">
                  <c:v>1.3630688582595274E-2</c:v>
                </c:pt>
                <c:pt idx="1637">
                  <c:v>1.3633296981462496E-2</c:v>
                </c:pt>
                <c:pt idx="1638">
                  <c:v>1.3635905380912477E-2</c:v>
                </c:pt>
                <c:pt idx="1639">
                  <c:v>1.3638513780947797E-2</c:v>
                </c:pt>
                <c:pt idx="1640">
                  <c:v>1.3639788300552029E-2</c:v>
                </c:pt>
                <c:pt idx="1641">
                  <c:v>1.3642396405292776E-2</c:v>
                </c:pt>
                <c:pt idx="1642">
                  <c:v>1.3645004510564527E-2</c:v>
                </c:pt>
                <c:pt idx="1643">
                  <c:v>1.3647612616361573E-2</c:v>
                </c:pt>
                <c:pt idx="1644">
                  <c:v>1.3651555789896731E-2</c:v>
                </c:pt>
                <c:pt idx="1645">
                  <c:v>1.3655944968015936E-2</c:v>
                </c:pt>
                <c:pt idx="1646">
                  <c:v>1.3656772597574187E-2</c:v>
                </c:pt>
                <c:pt idx="1647">
                  <c:v>1.3659381002289634E-2</c:v>
                </c:pt>
                <c:pt idx="1648">
                  <c:v>1.3661989407590419E-2</c:v>
                </c:pt>
                <c:pt idx="1649">
                  <c:v>1.3664152275711494E-2</c:v>
                </c:pt>
                <c:pt idx="1650">
                  <c:v>1.36667605831855E-2</c:v>
                </c:pt>
                <c:pt idx="1651">
                  <c:v>1.3656357640736694E-2</c:v>
                </c:pt>
                <c:pt idx="1652">
                  <c:v>1.3628571804651379E-2</c:v>
                </c:pt>
                <c:pt idx="1653">
                  <c:v>1.3599350371330568E-2</c:v>
                </c:pt>
                <c:pt idx="1654">
                  <c:v>1.3572443635781277E-2</c:v>
                </c:pt>
                <c:pt idx="1655">
                  <c:v>1.3549686414252117E-2</c:v>
                </c:pt>
                <c:pt idx="1656">
                  <c:v>1.3552087154821039E-2</c:v>
                </c:pt>
                <c:pt idx="1657">
                  <c:v>1.3554061350817825E-2</c:v>
                </c:pt>
                <c:pt idx="1658">
                  <c:v>1.3556462002002334E-2</c:v>
                </c:pt>
                <c:pt idx="1659">
                  <c:v>1.3558862653663795E-2</c:v>
                </c:pt>
                <c:pt idx="1660">
                  <c:v>1.3561263305807536E-2</c:v>
                </c:pt>
                <c:pt idx="1661">
                  <c:v>1.3563663958428229E-2</c:v>
                </c:pt>
                <c:pt idx="1662">
                  <c:v>1.3566491608654627E-2</c:v>
                </c:pt>
                <c:pt idx="1663">
                  <c:v>1.3568892352694321E-2</c:v>
                </c:pt>
                <c:pt idx="1664">
                  <c:v>1.3571293097229103E-2</c:v>
                </c:pt>
                <c:pt idx="1665">
                  <c:v>1.3573693842264131E-2</c:v>
                </c:pt>
                <c:pt idx="1666">
                  <c:v>1.3576094587791668E-2</c:v>
                </c:pt>
                <c:pt idx="1667">
                  <c:v>1.3578495333814292E-2</c:v>
                </c:pt>
                <c:pt idx="1668">
                  <c:v>1.3580896080334583E-2</c:v>
                </c:pt>
                <c:pt idx="1669">
                  <c:v>1.3583296827349963E-2</c:v>
                </c:pt>
                <c:pt idx="1670">
                  <c:v>1.358569757485785E-2</c:v>
                </c:pt>
                <c:pt idx="1671">
                  <c:v>1.3587670511035377E-2</c:v>
                </c:pt>
                <c:pt idx="1672">
                  <c:v>1.3590071168934514E-2</c:v>
                </c:pt>
                <c:pt idx="1673">
                  <c:v>1.3592471827310604E-2</c:v>
                </c:pt>
                <c:pt idx="1674">
                  <c:v>1.3594872486168974E-2</c:v>
                </c:pt>
                <c:pt idx="1675">
                  <c:v>1.3597701319846816E-2</c:v>
                </c:pt>
                <c:pt idx="1676">
                  <c:v>1.3600102070332966E-2</c:v>
                </c:pt>
                <c:pt idx="1677">
                  <c:v>1.3602502821314205E-2</c:v>
                </c:pt>
                <c:pt idx="1678">
                  <c:v>1.3604903572790532E-2</c:v>
                </c:pt>
                <c:pt idx="1679">
                  <c:v>1.3606875787657735E-2</c:v>
                </c:pt>
                <c:pt idx="1680">
                  <c:v>1.3609276449393803E-2</c:v>
                </c:pt>
                <c:pt idx="1681">
                  <c:v>1.3611677111612153E-2</c:v>
                </c:pt>
                <c:pt idx="1682">
                  <c:v>1.3614077774307454E-2</c:v>
                </c:pt>
                <c:pt idx="1683">
                  <c:v>1.3616478437482371E-2</c:v>
                </c:pt>
                <c:pt idx="1684">
                  <c:v>1.3619308092058229E-2</c:v>
                </c:pt>
                <c:pt idx="1685">
                  <c:v>1.3621708847007906E-2</c:v>
                </c:pt>
                <c:pt idx="1686">
                  <c:v>1.3624109602447514E-2</c:v>
                </c:pt>
                <c:pt idx="1687">
                  <c:v>1.3626510358387366E-2</c:v>
                </c:pt>
                <c:pt idx="1688">
                  <c:v>1.3628911114819729E-2</c:v>
                </c:pt>
                <c:pt idx="1689">
                  <c:v>1.3631311871749758E-2</c:v>
                </c:pt>
                <c:pt idx="1690">
                  <c:v>1.3633712629174875E-2</c:v>
                </c:pt>
                <c:pt idx="1691">
                  <c:v>1.3636113387095078E-2</c:v>
                </c:pt>
                <c:pt idx="1692">
                  <c:v>1.3637654729299648E-2</c:v>
                </c:pt>
                <c:pt idx="1693">
                  <c:v>1.3640055306341626E-2</c:v>
                </c:pt>
                <c:pt idx="1694">
                  <c:v>1.3642455883843925E-2</c:v>
                </c:pt>
                <c:pt idx="1695">
                  <c:v>1.3644856461809301E-2</c:v>
                </c:pt>
                <c:pt idx="1696">
                  <c:v>1.3647257040240512E-2</c:v>
                </c:pt>
                <c:pt idx="1697">
                  <c:v>1.3650517945033778E-2</c:v>
                </c:pt>
                <c:pt idx="1698">
                  <c:v>1.3652918706419596E-2</c:v>
                </c:pt>
                <c:pt idx="1699">
                  <c:v>1.3655319468308239E-2</c:v>
                </c:pt>
                <c:pt idx="1700">
                  <c:v>1.3657720230691969E-2</c:v>
                </c:pt>
                <c:pt idx="1701">
                  <c:v>1.3659690456679918E-2</c:v>
                </c:pt>
                <c:pt idx="1702">
                  <c:v>1.3662091128970211E-2</c:v>
                </c:pt>
                <c:pt idx="1703">
                  <c:v>1.3656865597845069E-2</c:v>
                </c:pt>
                <c:pt idx="1704">
                  <c:v>1.3641452333929216E-2</c:v>
                </c:pt>
                <c:pt idx="1705">
                  <c:v>1.3622297443425651E-2</c:v>
                </c:pt>
                <c:pt idx="1706">
                  <c:v>1.3608438359603268E-2</c:v>
                </c:pt>
                <c:pt idx="1707">
                  <c:v>1.3599176438508952E-2</c:v>
                </c:pt>
                <c:pt idx="1708">
                  <c:v>1.3601460506723517E-2</c:v>
                </c:pt>
                <c:pt idx="1709">
                  <c:v>1.3602484445850216E-2</c:v>
                </c:pt>
                <c:pt idx="1710">
                  <c:v>1.3604768256145761E-2</c:v>
                </c:pt>
                <c:pt idx="1711">
                  <c:v>1.3607052066878289E-2</c:v>
                </c:pt>
                <c:pt idx="1712">
                  <c:v>1.3609335878042472E-2</c:v>
                </c:pt>
                <c:pt idx="1713">
                  <c:v>1.3611619689643639E-2</c:v>
                </c:pt>
                <c:pt idx="1714">
                  <c:v>1.3615164926031978E-2</c:v>
                </c:pt>
                <c:pt idx="1715">
                  <c:v>1.3617448997589323E-2</c:v>
                </c:pt>
                <c:pt idx="1716">
                  <c:v>1.3619733069623861E-2</c:v>
                </c:pt>
                <c:pt idx="1717">
                  <c:v>1.3622017142135593E-2</c:v>
                </c:pt>
                <c:pt idx="1718">
                  <c:v>1.3624301215126942E-2</c:v>
                </c:pt>
                <c:pt idx="1719">
                  <c:v>1.3626585288595486E-2</c:v>
                </c:pt>
                <c:pt idx="1720">
                  <c:v>1.3628869362538801E-2</c:v>
                </c:pt>
                <c:pt idx="1721">
                  <c:v>1.3631153436961732E-2</c:v>
                </c:pt>
                <c:pt idx="1722">
                  <c:v>1.3632174013579856E-2</c:v>
                </c:pt>
                <c:pt idx="1723">
                  <c:v>1.3634457829521551E-2</c:v>
                </c:pt>
                <c:pt idx="1724">
                  <c:v>1.3636741645897565E-2</c:v>
                </c:pt>
                <c:pt idx="1725">
                  <c:v>1.3639025462707899E-2</c:v>
                </c:pt>
                <c:pt idx="1726">
                  <c:v>1.3641309279949887E-2</c:v>
                </c:pt>
                <c:pt idx="1727">
                  <c:v>1.364485789352524E-2</c:v>
                </c:pt>
                <c:pt idx="1728">
                  <c:v>1.3647141971293374E-2</c:v>
                </c:pt>
                <c:pt idx="1729">
                  <c:v>1.3649426049536281E-2</c:v>
                </c:pt>
                <c:pt idx="1730">
                  <c:v>1.3651710128258802E-2</c:v>
                </c:pt>
                <c:pt idx="1731">
                  <c:v>1.365272837268261E-2</c:v>
                </c:pt>
                <c:pt idx="1732">
                  <c:v>1.3655012192533178E-2</c:v>
                </c:pt>
                <c:pt idx="1733">
                  <c:v>1.3657296012815401E-2</c:v>
                </c:pt>
                <c:pt idx="1734">
                  <c:v>1.3659579833534607E-2</c:v>
                </c:pt>
                <c:pt idx="1735">
                  <c:v>1.3661863654685469E-2</c:v>
                </c:pt>
                <c:pt idx="1736">
                  <c:v>1.3665414610617434E-2</c:v>
                </c:pt>
                <c:pt idx="1737">
                  <c:v>1.3667698692682737E-2</c:v>
                </c:pt>
                <c:pt idx="1738">
                  <c:v>1.366998277522281E-2</c:v>
                </c:pt>
                <c:pt idx="1739">
                  <c:v>1.3672170486311308E-2</c:v>
                </c:pt>
                <c:pt idx="1740">
                  <c:v>1.3674454483145471E-2</c:v>
                </c:pt>
                <c:pt idx="1741">
                  <c:v>1.3676738480441764E-2</c:v>
                </c:pt>
                <c:pt idx="1742">
                  <c:v>1.3679022478200187E-2</c:v>
                </c:pt>
                <c:pt idx="1743">
                  <c:v>1.3681306476423238E-2</c:v>
                </c:pt>
                <c:pt idx="1744">
                  <c:v>1.3681898251489688E-2</c:v>
                </c:pt>
                <c:pt idx="1745">
                  <c:v>1.3684181903474344E-2</c:v>
                </c:pt>
                <c:pt idx="1746">
                  <c:v>1.3686465555861536E-2</c:v>
                </c:pt>
                <c:pt idx="1747">
                  <c:v>1.3688749208656972E-2</c:v>
                </c:pt>
                <c:pt idx="1748">
                  <c:v>1.3691456236513131E-2</c:v>
                </c:pt>
                <c:pt idx="1749">
                  <c:v>1.3695010475483771E-2</c:v>
                </c:pt>
                <c:pt idx="1750">
                  <c:v>1.3697294476951727E-2</c:v>
                </c:pt>
                <c:pt idx="1751">
                  <c:v>1.3700002190171808E-2</c:v>
                </c:pt>
                <c:pt idx="1752">
                  <c:v>1.3701862481269034E-2</c:v>
                </c:pt>
                <c:pt idx="1753">
                  <c:v>1.3704146484120883E-2</c:v>
                </c:pt>
                <c:pt idx="1754">
                  <c:v>1.3706430487439858E-2</c:v>
                </c:pt>
                <c:pt idx="1755">
                  <c:v>1.3702139661894985E-2</c:v>
                </c:pt>
                <c:pt idx="1756">
                  <c:v>1.369674254275588E-2</c:v>
                </c:pt>
                <c:pt idx="1757">
                  <c:v>1.369133412807727E-2</c:v>
                </c:pt>
                <c:pt idx="1758">
                  <c:v>1.3685914417864153E-2</c:v>
                </c:pt>
                <c:pt idx="1759">
                  <c:v>1.3682674094981639E-2</c:v>
                </c:pt>
                <c:pt idx="1760">
                  <c:v>1.3684906445368683E-2</c:v>
                </c:pt>
                <c:pt idx="1761">
                  <c:v>1.3685880261771888E-2</c:v>
                </c:pt>
                <c:pt idx="1762">
                  <c:v>1.3689371147474205E-2</c:v>
                </c:pt>
                <c:pt idx="1763">
                  <c:v>1.3691603499192684E-2</c:v>
                </c:pt>
                <c:pt idx="1764">
                  <c:v>1.3693835851350811E-2</c:v>
                </c:pt>
                <c:pt idx="1765">
                  <c:v>1.3696068203951084E-2</c:v>
                </c:pt>
                <c:pt idx="1766">
                  <c:v>1.3698300556996001E-2</c:v>
                </c:pt>
                <c:pt idx="1767">
                  <c:v>1.3700532910480567E-2</c:v>
                </c:pt>
                <c:pt idx="1768">
                  <c:v>1.3702765264409777E-2</c:v>
                </c:pt>
                <c:pt idx="1769">
                  <c:v>1.3704997618781134E-2</c:v>
                </c:pt>
                <c:pt idx="1770">
                  <c:v>1.3707229973592139E-2</c:v>
                </c:pt>
                <c:pt idx="1771">
                  <c:v>1.3709462328847788E-2</c:v>
                </c:pt>
                <c:pt idx="1772">
                  <c:v>1.3711694684548081E-2</c:v>
                </c:pt>
                <c:pt idx="1773">
                  <c:v>1.3713927040688023E-2</c:v>
                </c:pt>
                <c:pt idx="1774">
                  <c:v>1.3716159397272609E-2</c:v>
                </c:pt>
                <c:pt idx="1775">
                  <c:v>1.3718391754294346E-2</c:v>
                </c:pt>
                <c:pt idx="1776">
                  <c:v>1.3720624111765722E-2</c:v>
                </c:pt>
                <c:pt idx="1777">
                  <c:v>1.3722856469674249E-2</c:v>
                </c:pt>
                <c:pt idx="1778">
                  <c:v>1.3725088828029919E-2</c:v>
                </c:pt>
                <c:pt idx="1779">
                  <c:v>1.3727321186822738E-2</c:v>
                </c:pt>
                <c:pt idx="1780">
                  <c:v>1.3729553546060203E-2</c:v>
                </c:pt>
                <c:pt idx="1781">
                  <c:v>1.3731785905742311E-2</c:v>
                </c:pt>
                <c:pt idx="1782">
                  <c:v>1.3734018265864067E-2</c:v>
                </c:pt>
                <c:pt idx="1783">
                  <c:v>1.3734986482130883E-2</c:v>
                </c:pt>
                <c:pt idx="1784">
                  <c:v>1.3738482987436518E-2</c:v>
                </c:pt>
                <c:pt idx="1785">
                  <c:v>1.3740715348884713E-2</c:v>
                </c:pt>
                <c:pt idx="1786">
                  <c:v>1.3742947710780051E-2</c:v>
                </c:pt>
                <c:pt idx="1787">
                  <c:v>1.3745180073115038E-2</c:v>
                </c:pt>
                <c:pt idx="1788">
                  <c:v>1.374741243589217E-2</c:v>
                </c:pt>
                <c:pt idx="1789">
                  <c:v>1.3749644799108951E-2</c:v>
                </c:pt>
                <c:pt idx="1790">
                  <c:v>1.3751877162772874E-2</c:v>
                </c:pt>
                <c:pt idx="1791">
                  <c:v>1.3754006341948989E-2</c:v>
                </c:pt>
                <c:pt idx="1792">
                  <c:v>1.3756238621283272E-2</c:v>
                </c:pt>
                <c:pt idx="1793">
                  <c:v>1.3758470901048179E-2</c:v>
                </c:pt>
                <c:pt idx="1794">
                  <c:v>1.3760703181235972E-2</c:v>
                </c:pt>
                <c:pt idx="1795">
                  <c:v>1.3762935461856968E-2</c:v>
                </c:pt>
                <c:pt idx="1796">
                  <c:v>1.3763900294337146E-2</c:v>
                </c:pt>
                <c:pt idx="1797">
                  <c:v>1.376613231981302E-2</c:v>
                </c:pt>
                <c:pt idx="1798">
                  <c:v>1.3768364345677155E-2</c:v>
                </c:pt>
                <c:pt idx="1799">
                  <c:v>1.3770596371926696E-2</c:v>
                </c:pt>
                <c:pt idx="1800">
                  <c:v>1.3774096871390354E-2</c:v>
                </c:pt>
                <c:pt idx="1801">
                  <c:v>1.3776752102081236E-2</c:v>
                </c:pt>
                <c:pt idx="1802">
                  <c:v>1.3778561438204662E-2</c:v>
                </c:pt>
                <c:pt idx="1803">
                  <c:v>1.3780793722252594E-2</c:v>
                </c:pt>
                <c:pt idx="1804">
                  <c:v>1.3783026006731149E-2</c:v>
                </c:pt>
                <c:pt idx="1805">
                  <c:v>1.3786110564075749E-2</c:v>
                </c:pt>
                <c:pt idx="1806">
                  <c:v>1.3787796638843552E-2</c:v>
                </c:pt>
                <c:pt idx="1807">
                  <c:v>1.3786202861719943E-2</c:v>
                </c:pt>
                <c:pt idx="1808">
                  <c:v>1.3784603659543926E-2</c:v>
                </c:pt>
                <c:pt idx="1809">
                  <c:v>1.3783279759141202E-2</c:v>
                </c:pt>
                <c:pt idx="1810">
                  <c:v>1.3781792843513158E-2</c:v>
                </c:pt>
                <c:pt idx="1811">
                  <c:v>1.3783473454881939E-2</c:v>
                </c:pt>
                <c:pt idx="1812">
                  <c:v>1.3785682487838496E-2</c:v>
                </c:pt>
                <c:pt idx="1813">
                  <c:v>1.3787469810892183E-2</c:v>
                </c:pt>
                <c:pt idx="1814">
                  <c:v>1.3789678760097068E-2</c:v>
                </c:pt>
                <c:pt idx="1815">
                  <c:v>1.3791887709701633E-2</c:v>
                </c:pt>
                <c:pt idx="1816">
                  <c:v>1.3794096659719202E-2</c:v>
                </c:pt>
                <c:pt idx="1817">
                  <c:v>1.3796727658897551E-2</c:v>
                </c:pt>
                <c:pt idx="1818">
                  <c:v>1.3798936694368226E-2</c:v>
                </c:pt>
                <c:pt idx="1819">
                  <c:v>1.380114573025921E-2</c:v>
                </c:pt>
                <c:pt idx="1820">
                  <c:v>1.3803354766567924E-2</c:v>
                </c:pt>
                <c:pt idx="1821">
                  <c:v>1.3805563803296948E-2</c:v>
                </c:pt>
                <c:pt idx="1822">
                  <c:v>1.3807772840448859E-2</c:v>
                </c:pt>
                <c:pt idx="1823">
                  <c:v>1.3809981878018501E-2</c:v>
                </c:pt>
                <c:pt idx="1824">
                  <c:v>1.381219091600845E-2</c:v>
                </c:pt>
                <c:pt idx="1825">
                  <c:v>1.3814399954418709E-2</c:v>
                </c:pt>
                <c:pt idx="1826">
                  <c:v>1.3816186182210366E-2</c:v>
                </c:pt>
                <c:pt idx="1827">
                  <c:v>1.381839513669636E-2</c:v>
                </c:pt>
                <c:pt idx="1828">
                  <c:v>1.3820604091584698E-2</c:v>
                </c:pt>
                <c:pt idx="1829">
                  <c:v>1.3822813046880711E-2</c:v>
                </c:pt>
                <c:pt idx="1830">
                  <c:v>1.3825445152756589E-2</c:v>
                </c:pt>
                <c:pt idx="1831">
                  <c:v>1.3827654193686124E-2</c:v>
                </c:pt>
                <c:pt idx="1832">
                  <c:v>1.3829863235033388E-2</c:v>
                </c:pt>
                <c:pt idx="1833">
                  <c:v>1.3832072276800961E-2</c:v>
                </c:pt>
                <c:pt idx="1834">
                  <c:v>1.3834281318986267E-2</c:v>
                </c:pt>
                <c:pt idx="1835">
                  <c:v>1.3836066787180634E-2</c:v>
                </c:pt>
                <c:pt idx="1836">
                  <c:v>1.3838275745319706E-2</c:v>
                </c:pt>
                <c:pt idx="1837">
                  <c:v>1.3840484703863787E-2</c:v>
                </c:pt>
                <c:pt idx="1838">
                  <c:v>1.3844389092960055E-2</c:v>
                </c:pt>
                <c:pt idx="1839">
                  <c:v>1.3845326536214841E-2</c:v>
                </c:pt>
                <c:pt idx="1840">
                  <c:v>1.3847535580919421E-2</c:v>
                </c:pt>
                <c:pt idx="1841">
                  <c:v>1.3849744626044309E-2</c:v>
                </c:pt>
                <c:pt idx="1842">
                  <c:v>1.3851953671589506E-2</c:v>
                </c:pt>
                <c:pt idx="1843">
                  <c:v>1.3854162717552432E-2</c:v>
                </c:pt>
                <c:pt idx="1844">
                  <c:v>1.3856371763935669E-2</c:v>
                </c:pt>
                <c:pt idx="1845">
                  <c:v>1.3858580810736636E-2</c:v>
                </c:pt>
                <c:pt idx="1846">
                  <c:v>1.3860789857963069E-2</c:v>
                </c:pt>
                <c:pt idx="1847">
                  <c:v>1.3862998905604653E-2</c:v>
                </c:pt>
                <c:pt idx="1848">
                  <c:v>1.3863933973640004E-2</c:v>
                </c:pt>
                <c:pt idx="1849">
                  <c:v>1.3866142766945406E-2</c:v>
                </c:pt>
                <c:pt idx="1850">
                  <c:v>1.3868351560630503E-2</c:v>
                </c:pt>
                <c:pt idx="1851">
                  <c:v>1.3870560354695296E-2</c:v>
                </c:pt>
                <c:pt idx="1852">
                  <c:v>1.3874044150114631E-2</c:v>
                </c:pt>
                <c:pt idx="1853">
                  <c:v>1.387625320027549E-2</c:v>
                </c:pt>
                <c:pt idx="1854">
                  <c:v>1.3878462250856659E-2</c:v>
                </c:pt>
                <c:pt idx="1855">
                  <c:v>1.3880671301858138E-2</c:v>
                </c:pt>
                <c:pt idx="1856">
                  <c:v>1.3882454993382254E-2</c:v>
                </c:pt>
                <c:pt idx="1857">
                  <c:v>1.3884663960047838E-2</c:v>
                </c:pt>
                <c:pt idx="1858">
                  <c:v>1.3886872927123761E-2</c:v>
                </c:pt>
                <c:pt idx="1859">
                  <c:v>1.3887216677911596E-2</c:v>
                </c:pt>
                <c:pt idx="1860">
                  <c:v>1.3887557877609424E-2</c:v>
                </c:pt>
                <c:pt idx="1861">
                  <c:v>1.3888244073702576E-2</c:v>
                </c:pt>
                <c:pt idx="1862">
                  <c:v>1.3888640248978387E-2</c:v>
                </c:pt>
                <c:pt idx="1863">
                  <c:v>1.3890323073585792E-2</c:v>
                </c:pt>
                <c:pt idx="1864">
                  <c:v>1.3892521193140554E-2</c:v>
                </c:pt>
                <c:pt idx="1865">
                  <c:v>1.3894294277543295E-2</c:v>
                </c:pt>
                <c:pt idx="1866">
                  <c:v>1.3896492313102193E-2</c:v>
                </c:pt>
                <c:pt idx="1867">
                  <c:v>1.3898690349068765E-2</c:v>
                </c:pt>
                <c:pt idx="1868">
                  <c:v>1.3900888385435017E-2</c:v>
                </c:pt>
                <c:pt idx="1869">
                  <c:v>1.3903511797141641E-2</c:v>
                </c:pt>
                <c:pt idx="1870">
                  <c:v>1.3905709919189891E-2</c:v>
                </c:pt>
                <c:pt idx="1871">
                  <c:v>1.3907908041653295E-2</c:v>
                </c:pt>
                <c:pt idx="1872">
                  <c:v>1.3910106164529271E-2</c:v>
                </c:pt>
                <c:pt idx="1873">
                  <c:v>1.3912304287825557E-2</c:v>
                </c:pt>
                <c:pt idx="1874">
                  <c:v>1.3914502411531837E-2</c:v>
                </c:pt>
                <c:pt idx="1875">
                  <c:v>1.3916700535655847E-2</c:v>
                </c:pt>
                <c:pt idx="1876">
                  <c:v>1.3918898660197587E-2</c:v>
                </c:pt>
                <c:pt idx="1877">
                  <c:v>1.3921096785154479E-2</c:v>
                </c:pt>
                <c:pt idx="1878">
                  <c:v>1.3922868771215846E-2</c:v>
                </c:pt>
                <c:pt idx="1879">
                  <c:v>1.3925066812005227E-2</c:v>
                </c:pt>
                <c:pt idx="1880">
                  <c:v>1.3927264853196952E-2</c:v>
                </c:pt>
                <c:pt idx="1881">
                  <c:v>1.3929462894793687E-2</c:v>
                </c:pt>
                <c:pt idx="1882">
                  <c:v>1.3931660936790102E-2</c:v>
                </c:pt>
                <c:pt idx="1883">
                  <c:v>1.3934285543616599E-2</c:v>
                </c:pt>
                <c:pt idx="1884">
                  <c:v>1.3936483671482133E-2</c:v>
                </c:pt>
                <c:pt idx="1885">
                  <c:v>1.3938681799765396E-2</c:v>
                </c:pt>
                <c:pt idx="1886">
                  <c:v>1.3940879928461233E-2</c:v>
                </c:pt>
                <c:pt idx="1887">
                  <c:v>1.3942651152804686E-2</c:v>
                </c:pt>
                <c:pt idx="1888">
                  <c:v>1.3944849197212505E-2</c:v>
                </c:pt>
                <c:pt idx="1889">
                  <c:v>1.3947047242025334E-2</c:v>
                </c:pt>
                <c:pt idx="1890">
                  <c:v>1.3949245287237844E-2</c:v>
                </c:pt>
                <c:pt idx="1891">
                  <c:v>1.395315242900342E-2</c:v>
                </c:pt>
                <c:pt idx="1892">
                  <c:v>1.3954068709367336E-2</c:v>
                </c:pt>
                <c:pt idx="1893">
                  <c:v>1.3956266840969235E-2</c:v>
                </c:pt>
                <c:pt idx="1894">
                  <c:v>1.3958464972991445E-2</c:v>
                </c:pt>
                <c:pt idx="1895">
                  <c:v>1.3960663105428804E-2</c:v>
                </c:pt>
                <c:pt idx="1896">
                  <c:v>1.3962861238278737E-2</c:v>
                </c:pt>
                <c:pt idx="1897">
                  <c:v>1.3965059371546401E-2</c:v>
                </c:pt>
                <c:pt idx="1898">
                  <c:v>1.3967257505231796E-2</c:v>
                </c:pt>
                <c:pt idx="1899">
                  <c:v>1.3969455639329763E-2</c:v>
                </c:pt>
                <c:pt idx="1900">
                  <c:v>1.397079776833347E-2</c:v>
                </c:pt>
                <c:pt idx="1901">
                  <c:v>1.3972995732684684E-2</c:v>
                </c:pt>
                <c:pt idx="1902">
                  <c:v>1.3975193697421796E-2</c:v>
                </c:pt>
                <c:pt idx="1903">
                  <c:v>1.3977391662550321E-2</c:v>
                </c:pt>
                <c:pt idx="1904">
                  <c:v>1.3980446316054612E-2</c:v>
                </c:pt>
                <c:pt idx="1905">
                  <c:v>1.3982644452646069E-2</c:v>
                </c:pt>
                <c:pt idx="1906">
                  <c:v>1.3986556879102758E-2</c:v>
                </c:pt>
                <c:pt idx="1907">
                  <c:v>1.3987040727077016E-2</c:v>
                </c:pt>
                <c:pt idx="1908">
                  <c:v>1.3989238864916506E-2</c:v>
                </c:pt>
                <c:pt idx="1909">
                  <c:v>1.3991008222707713E-2</c:v>
                </c:pt>
                <c:pt idx="1910">
                  <c:v>1.3993206275964454E-2</c:v>
                </c:pt>
                <c:pt idx="1911">
                  <c:v>1.3997602606296233E-2</c:v>
                </c:pt>
                <c:pt idx="1912">
                  <c:v>1.4004934814478176E-2</c:v>
                </c:pt>
                <c:pt idx="1913">
                  <c:v>1.4013012317516572E-2</c:v>
                </c:pt>
                <c:pt idx="1914">
                  <c:v>1.4020193244912509E-2</c:v>
                </c:pt>
                <c:pt idx="1915">
                  <c:v>1.4026671715934087E-2</c:v>
                </c:pt>
                <c:pt idx="1916">
                  <c:v>1.4028898896314854E-2</c:v>
                </c:pt>
                <c:pt idx="1917">
                  <c:v>1.4030693678543926E-2</c:v>
                </c:pt>
                <c:pt idx="1918">
                  <c:v>1.4032920772991453E-2</c:v>
                </c:pt>
                <c:pt idx="1919">
                  <c:v>1.4035147867851983E-2</c:v>
                </c:pt>
                <c:pt idx="1920">
                  <c:v>1.403737496312818E-2</c:v>
                </c:pt>
                <c:pt idx="1921">
                  <c:v>1.4039602058812051E-2</c:v>
                </c:pt>
                <c:pt idx="1922">
                  <c:v>1.4042261987567757E-2</c:v>
                </c:pt>
                <c:pt idx="1923">
                  <c:v>1.40444891709371E-2</c:v>
                </c:pt>
                <c:pt idx="1924">
                  <c:v>1.404671635473191E-2</c:v>
                </c:pt>
                <c:pt idx="1925">
                  <c:v>1.4048943538957342E-2</c:v>
                </c:pt>
                <c:pt idx="1926">
                  <c:v>1.4051170723605661E-2</c:v>
                </c:pt>
                <c:pt idx="1927">
                  <c:v>1.4053397908679446E-2</c:v>
                </c:pt>
                <c:pt idx="1928">
                  <c:v>1.4055625094181278E-2</c:v>
                </c:pt>
                <c:pt idx="1929">
                  <c:v>1.4057852280111152E-2</c:v>
                </c:pt>
                <c:pt idx="1930">
                  <c:v>1.4060079466466494E-2</c:v>
                </c:pt>
                <c:pt idx="1931">
                  <c:v>1.406187303838724E-2</c:v>
                </c:pt>
                <c:pt idx="1932">
                  <c:v>1.4064100138616809E-2</c:v>
                </c:pt>
                <c:pt idx="1933">
                  <c:v>1.406632723925938E-2</c:v>
                </c:pt>
                <c:pt idx="1934">
                  <c:v>1.4068554340312289E-2</c:v>
                </c:pt>
                <c:pt idx="1935">
                  <c:v>1.4071215404640664E-2</c:v>
                </c:pt>
                <c:pt idx="1936">
                  <c:v>1.4073442593556537E-2</c:v>
                </c:pt>
                <c:pt idx="1937">
                  <c:v>1.4075669782897877E-2</c:v>
                </c:pt>
                <c:pt idx="1938">
                  <c:v>1.4077896972664684E-2</c:v>
                </c:pt>
                <c:pt idx="1939">
                  <c:v>1.4079689851774546E-2</c:v>
                </c:pt>
                <c:pt idx="1940">
                  <c:v>1.4081916955305473E-2</c:v>
                </c:pt>
                <c:pt idx="1941">
                  <c:v>1.4084144059249404E-2</c:v>
                </c:pt>
                <c:pt idx="1942">
                  <c:v>1.4086371163603673E-2</c:v>
                </c:pt>
                <c:pt idx="1943">
                  <c:v>1.4088598268373609E-2</c:v>
                </c:pt>
                <c:pt idx="1944">
                  <c:v>1.4091260120236409E-2</c:v>
                </c:pt>
                <c:pt idx="1945">
                  <c:v>1.4093487312989213E-2</c:v>
                </c:pt>
                <c:pt idx="1946">
                  <c:v>1.4095714506170063E-2</c:v>
                </c:pt>
                <c:pt idx="1947">
                  <c:v>1.4097941699776378E-2</c:v>
                </c:pt>
                <c:pt idx="1948">
                  <c:v>1.4100168893813316E-2</c:v>
                </c:pt>
                <c:pt idx="1949">
                  <c:v>1.4102396088273142E-2</c:v>
                </c:pt>
                <c:pt idx="1950">
                  <c:v>1.4104623283161014E-2</c:v>
                </c:pt>
                <c:pt idx="1951">
                  <c:v>1.4106850478474351E-2</c:v>
                </c:pt>
                <c:pt idx="1952">
                  <c:v>1.4107771400238635E-2</c:v>
                </c:pt>
                <c:pt idx="1953">
                  <c:v>1.4109998334612683E-2</c:v>
                </c:pt>
                <c:pt idx="1954">
                  <c:v>1.4112225269374992E-2</c:v>
                </c:pt>
                <c:pt idx="1955">
                  <c:v>1.4114452204519852E-2</c:v>
                </c:pt>
                <c:pt idx="1956">
                  <c:v>1.4117986461446234E-2</c:v>
                </c:pt>
                <c:pt idx="1957">
                  <c:v>1.4121957379722312E-2</c:v>
                </c:pt>
                <c:pt idx="1958">
                  <c:v>1.4122440857622019E-2</c:v>
                </c:pt>
                <c:pt idx="1959">
                  <c:v>1.4124668056349397E-2</c:v>
                </c:pt>
                <c:pt idx="1960">
                  <c:v>1.4126895255504823E-2</c:v>
                </c:pt>
                <c:pt idx="1961">
                  <c:v>1.412868622482133E-2</c:v>
                </c:pt>
                <c:pt idx="1962">
                  <c:v>1.4130913337435658E-2</c:v>
                </c:pt>
                <c:pt idx="1963">
                  <c:v>1.413493949202671E-2</c:v>
                </c:pt>
                <c:pt idx="1964">
                  <c:v>1.4141368199952709E-2</c:v>
                </c:pt>
                <c:pt idx="1965">
                  <c:v>1.4148492015338214E-2</c:v>
                </c:pt>
                <c:pt idx="1966">
                  <c:v>1.415479655811766E-2</c:v>
                </c:pt>
                <c:pt idx="1967">
                  <c:v>1.4160526037553066E-2</c:v>
                </c:pt>
                <c:pt idx="1968">
                  <c:v>1.4162776216605185E-2</c:v>
                </c:pt>
                <c:pt idx="1969">
                  <c:v>1.4165026396095666E-2</c:v>
                </c:pt>
                <c:pt idx="1970">
                  <c:v>1.4166837205848992E-2</c:v>
                </c:pt>
                <c:pt idx="1971">
                  <c:v>1.4169087297679184E-2</c:v>
                </c:pt>
                <c:pt idx="1972">
                  <c:v>1.4171337389925043E-2</c:v>
                </c:pt>
                <c:pt idx="1973">
                  <c:v>1.4173587482597227E-2</c:v>
                </c:pt>
                <c:pt idx="1974">
                  <c:v>1.417627730007961E-2</c:v>
                </c:pt>
                <c:pt idx="1975">
                  <c:v>1.4178527482179615E-2</c:v>
                </c:pt>
                <c:pt idx="1976">
                  <c:v>1.4180777664717979E-2</c:v>
                </c:pt>
                <c:pt idx="1977">
                  <c:v>1.4183027847692124E-2</c:v>
                </c:pt>
                <c:pt idx="1978">
                  <c:v>1.4185278031099469E-2</c:v>
                </c:pt>
                <c:pt idx="1979">
                  <c:v>1.4187528214945174E-2</c:v>
                </c:pt>
                <c:pt idx="1980">
                  <c:v>1.4189778399226659E-2</c:v>
                </c:pt>
                <c:pt idx="1981">
                  <c:v>1.4192028583941347E-2</c:v>
                </c:pt>
                <c:pt idx="1982">
                  <c:v>1.4194278769091814E-2</c:v>
                </c:pt>
                <c:pt idx="1983">
                  <c:v>1.4196088432471221E-2</c:v>
                </c:pt>
                <c:pt idx="1984">
                  <c:v>1.4198338529777033E-2</c:v>
                </c:pt>
                <c:pt idx="1985">
                  <c:v>1.4200588627501176E-2</c:v>
                </c:pt>
                <c:pt idx="1986">
                  <c:v>1.4202838725648981E-2</c:v>
                </c:pt>
                <c:pt idx="1987">
                  <c:v>1.4205529701380859E-2</c:v>
                </c:pt>
                <c:pt idx="1988">
                  <c:v>1.4207779889143433E-2</c:v>
                </c:pt>
                <c:pt idx="1989">
                  <c:v>1.4210030077341784E-2</c:v>
                </c:pt>
                <c:pt idx="1990">
                  <c:v>1.4212280265978495E-2</c:v>
                </c:pt>
                <c:pt idx="1991">
                  <c:v>1.4214089222710946E-2</c:v>
                </c:pt>
                <c:pt idx="1992">
                  <c:v>1.4216339323387395E-2</c:v>
                </c:pt>
                <c:pt idx="1993">
                  <c:v>1.421858942448484E-2</c:v>
                </c:pt>
                <c:pt idx="1994">
                  <c:v>1.4220839526005946E-2</c:v>
                </c:pt>
                <c:pt idx="1995">
                  <c:v>1.4223089627945384E-2</c:v>
                </c:pt>
                <c:pt idx="1996">
                  <c:v>1.4225781406932102E-2</c:v>
                </c:pt>
                <c:pt idx="1997">
                  <c:v>1.4228031598616698E-2</c:v>
                </c:pt>
                <c:pt idx="1998">
                  <c:v>1.4230281790731918E-2</c:v>
                </c:pt>
                <c:pt idx="1999">
                  <c:v>1.4233737411883335E-2</c:v>
                </c:pt>
                <c:pt idx="2000">
                  <c:v>1.4235987782839582E-2</c:v>
                </c:pt>
                <c:pt idx="2001">
                  <c:v>1.4238238154260912E-2</c:v>
                </c:pt>
                <c:pt idx="2002">
                  <c:v>1.4240488526142479E-2</c:v>
                </c:pt>
                <c:pt idx="2003">
                  <c:v>1.4242738898491552E-2</c:v>
                </c:pt>
                <c:pt idx="2004">
                  <c:v>1.4242777266636315E-2</c:v>
                </c:pt>
                <c:pt idx="2005">
                  <c:v>1.4245027194840061E-2</c:v>
                </c:pt>
                <c:pt idx="2006">
                  <c:v>1.4247277123434923E-2</c:v>
                </c:pt>
                <c:pt idx="2007">
                  <c:v>1.424952705242661E-2</c:v>
                </c:pt>
                <c:pt idx="2008">
                  <c:v>1.4252662435473518E-2</c:v>
                </c:pt>
                <c:pt idx="2009">
                  <c:v>1.4256241142306695E-2</c:v>
                </c:pt>
                <c:pt idx="2010">
                  <c:v>1.4258491517899234E-2</c:v>
                </c:pt>
                <c:pt idx="2011">
                  <c:v>1.4260741893954433E-2</c:v>
                </c:pt>
                <c:pt idx="2012">
                  <c:v>1.4262992270474714E-2</c:v>
                </c:pt>
                <c:pt idx="2013">
                  <c:v>1.4263912979191495E-2</c:v>
                </c:pt>
                <c:pt idx="2014">
                  <c:v>1.4266163089199146E-2</c:v>
                </c:pt>
                <c:pt idx="2015">
                  <c:v>1.4261005184005526E-2</c:v>
                </c:pt>
                <c:pt idx="2016">
                  <c:v>1.4250278687160112E-2</c:v>
                </c:pt>
                <c:pt idx="2017">
                  <c:v>1.4238830489157197E-2</c:v>
                </c:pt>
                <c:pt idx="2018">
                  <c:v>1.4229247195723231E-2</c:v>
                </c:pt>
                <c:pt idx="2019">
                  <c:v>1.4223016416659625E-2</c:v>
                </c:pt>
                <c:pt idx="2020">
                  <c:v>1.4225198118165141E-2</c:v>
                </c:pt>
                <c:pt idx="2021">
                  <c:v>1.4226069357874849E-2</c:v>
                </c:pt>
                <c:pt idx="2022">
                  <c:v>1.4228250801663123E-2</c:v>
                </c:pt>
                <c:pt idx="2023">
                  <c:v>1.4230432245851077E-2</c:v>
                </c:pt>
                <c:pt idx="2024">
                  <c:v>1.4232613690433382E-2</c:v>
                </c:pt>
                <c:pt idx="2025">
                  <c:v>1.4234795135410039E-2</c:v>
                </c:pt>
                <c:pt idx="2026">
                  <c:v>1.42382883363497E-2</c:v>
                </c:pt>
                <c:pt idx="2027">
                  <c:v>1.4240470040902474E-2</c:v>
                </c:pt>
                <c:pt idx="2028">
                  <c:v>1.4242651745896109E-2</c:v>
                </c:pt>
                <c:pt idx="2029">
                  <c:v>1.4244833451323335E-2</c:v>
                </c:pt>
                <c:pt idx="2030">
                  <c:v>1.4247015157184155E-2</c:v>
                </c:pt>
                <c:pt idx="2031">
                  <c:v>1.4249196863485834E-2</c:v>
                </c:pt>
                <c:pt idx="2032">
                  <c:v>1.4251378570218683E-2</c:v>
                </c:pt>
                <c:pt idx="2033">
                  <c:v>1.425356027739239E-2</c:v>
                </c:pt>
                <c:pt idx="2034">
                  <c:v>1.4254428158044341E-2</c:v>
                </c:pt>
                <c:pt idx="2035">
                  <c:v>1.4256609606983162E-2</c:v>
                </c:pt>
                <c:pt idx="2036">
                  <c:v>1.4258791056318998E-2</c:v>
                </c:pt>
                <c:pt idx="2037">
                  <c:v>1.4260972506049185E-2</c:v>
                </c:pt>
                <c:pt idx="2038">
                  <c:v>1.4263153956176389E-2</c:v>
                </c:pt>
                <c:pt idx="2039">
                  <c:v>1.4266650529561888E-2</c:v>
                </c:pt>
                <c:pt idx="2040">
                  <c:v>1.4268832239782855E-2</c:v>
                </c:pt>
                <c:pt idx="2041">
                  <c:v>1.4271013950439839E-2</c:v>
                </c:pt>
                <c:pt idx="2042">
                  <c:v>1.4273195661530413E-2</c:v>
                </c:pt>
                <c:pt idx="2043">
                  <c:v>1.4274061212756983E-2</c:v>
                </c:pt>
                <c:pt idx="2044">
                  <c:v>1.4276242665260952E-2</c:v>
                </c:pt>
                <c:pt idx="2045">
                  <c:v>1.4278424118161936E-2</c:v>
                </c:pt>
                <c:pt idx="2046">
                  <c:v>1.4280605571457272E-2</c:v>
                </c:pt>
                <c:pt idx="2047">
                  <c:v>1.4282787025149624E-2</c:v>
                </c:pt>
                <c:pt idx="2048">
                  <c:v>1.4286285937235023E-2</c:v>
                </c:pt>
                <c:pt idx="2049">
                  <c:v>1.4288467651377703E-2</c:v>
                </c:pt>
                <c:pt idx="2050">
                  <c:v>1.4290649365953974E-2</c:v>
                </c:pt>
                <c:pt idx="2051">
                  <c:v>1.4292703309976562E-2</c:v>
                </c:pt>
                <c:pt idx="2052">
                  <c:v>1.4294884938886587E-2</c:v>
                </c:pt>
                <c:pt idx="2053">
                  <c:v>1.4297066568223771E-2</c:v>
                </c:pt>
                <c:pt idx="2054">
                  <c:v>1.4299248197980619E-2</c:v>
                </c:pt>
                <c:pt idx="2055">
                  <c:v>1.4301429828159629E-2</c:v>
                </c:pt>
                <c:pt idx="2056">
                  <c:v>1.430185214679826E-2</c:v>
                </c:pt>
                <c:pt idx="2057">
                  <c:v>1.4304033431214209E-2</c:v>
                </c:pt>
                <c:pt idx="2058">
                  <c:v>1.4306214715998435E-2</c:v>
                </c:pt>
                <c:pt idx="2059">
                  <c:v>1.4308396001156647E-2</c:v>
                </c:pt>
                <c:pt idx="2060">
                  <c:v>1.431101743148709E-2</c:v>
                </c:pt>
                <c:pt idx="2061">
                  <c:v>1.4314519618114085E-2</c:v>
                </c:pt>
                <c:pt idx="2062">
                  <c:v>1.4317141649174466E-2</c:v>
                </c:pt>
                <c:pt idx="2063">
                  <c:v>1.4318882884812034E-2</c:v>
                </c:pt>
                <c:pt idx="2064">
                  <c:v>1.4321064518795501E-2</c:v>
                </c:pt>
                <c:pt idx="2065">
                  <c:v>1.4323246153198632E-2</c:v>
                </c:pt>
                <c:pt idx="2066">
                  <c:v>1.4325427788026424E-2</c:v>
                </c:pt>
                <c:pt idx="2067">
                  <c:v>1.4304194667986714E-2</c:v>
                </c:pt>
                <c:pt idx="2068">
                  <c:v>1.4279028778099723E-2</c:v>
                </c:pt>
                <c:pt idx="2069">
                  <c:v>1.4253830246171162E-2</c:v>
                </c:pt>
                <c:pt idx="2070">
                  <c:v>1.422859907242835E-2</c:v>
                </c:pt>
                <c:pt idx="2071">
                  <c:v>1.4211137430980569E-2</c:v>
                </c:pt>
                <c:pt idx="2072">
                  <c:v>1.4213169566852646E-2</c:v>
                </c:pt>
                <c:pt idx="2073">
                  <c:v>1.4213924717968335E-2</c:v>
                </c:pt>
                <c:pt idx="2074">
                  <c:v>1.4217233839705912E-2</c:v>
                </c:pt>
                <c:pt idx="2075">
                  <c:v>1.4219265976682105E-2</c:v>
                </c:pt>
                <c:pt idx="2076">
                  <c:v>1.4221298114023007E-2</c:v>
                </c:pt>
                <c:pt idx="2077">
                  <c:v>1.4223330251728616E-2</c:v>
                </c:pt>
                <c:pt idx="2078">
                  <c:v>1.4225362389806429E-2</c:v>
                </c:pt>
                <c:pt idx="2079">
                  <c:v>1.4227394528246451E-2</c:v>
                </c:pt>
                <c:pt idx="2080">
                  <c:v>1.422942666705368E-2</c:v>
                </c:pt>
                <c:pt idx="2081">
                  <c:v>1.4231458806230612E-2</c:v>
                </c:pt>
                <c:pt idx="2082">
                  <c:v>1.4233490945772254E-2</c:v>
                </c:pt>
                <c:pt idx="2083">
                  <c:v>1.4235523085681101E-2</c:v>
                </c:pt>
                <c:pt idx="2084">
                  <c:v>1.4237555225954657E-2</c:v>
                </c:pt>
                <c:pt idx="2085">
                  <c:v>1.4239587366597917E-2</c:v>
                </c:pt>
                <c:pt idx="2086">
                  <c:v>1.4241619507605885E-2</c:v>
                </c:pt>
                <c:pt idx="2087">
                  <c:v>1.4243651648978561E-2</c:v>
                </c:pt>
                <c:pt idx="2088">
                  <c:v>1.4245683790720942E-2</c:v>
                </c:pt>
                <c:pt idx="2089">
                  <c:v>1.4247715932828031E-2</c:v>
                </c:pt>
                <c:pt idx="2090">
                  <c:v>1.4249748075299828E-2</c:v>
                </c:pt>
                <c:pt idx="2091">
                  <c:v>1.4251780218143828E-2</c:v>
                </c:pt>
                <c:pt idx="2092">
                  <c:v>1.4253812361350038E-2</c:v>
                </c:pt>
                <c:pt idx="2093">
                  <c:v>1.4255844504925952E-2</c:v>
                </c:pt>
                <c:pt idx="2094">
                  <c:v>1.4257876648864076E-2</c:v>
                </c:pt>
                <c:pt idx="2095">
                  <c:v>1.4258626505817589E-2</c:v>
                </c:pt>
                <c:pt idx="2096">
                  <c:v>1.426194093784694E-2</c:v>
                </c:pt>
                <c:pt idx="2097">
                  <c:v>1.4263973082886683E-2</c:v>
                </c:pt>
                <c:pt idx="2098">
                  <c:v>1.4266005228293632E-2</c:v>
                </c:pt>
                <c:pt idx="2099">
                  <c:v>1.4268037374067788E-2</c:v>
                </c:pt>
                <c:pt idx="2100">
                  <c:v>1.427006952020915E-2</c:v>
                </c:pt>
                <c:pt idx="2101">
                  <c:v>1.427210166671522E-2</c:v>
                </c:pt>
                <c:pt idx="2102">
                  <c:v>1.4274133813588497E-2</c:v>
                </c:pt>
                <c:pt idx="2103">
                  <c:v>1.4276028163927267E-2</c:v>
                </c:pt>
                <c:pt idx="2104">
                  <c:v>1.4278060231022505E-2</c:v>
                </c:pt>
                <c:pt idx="2105">
                  <c:v>1.428009229846585E-2</c:v>
                </c:pt>
                <c:pt idx="2106">
                  <c:v>1.4282124366270198E-2</c:v>
                </c:pt>
                <c:pt idx="2107">
                  <c:v>1.4284156434427812E-2</c:v>
                </c:pt>
                <c:pt idx="2108">
                  <c:v>1.4284903097091675E-2</c:v>
                </c:pt>
                <c:pt idx="2109">
                  <c:v>1.4288220571807994E-2</c:v>
                </c:pt>
                <c:pt idx="2110">
                  <c:v>1.429025264103314E-2</c:v>
                </c:pt>
                <c:pt idx="2111">
                  <c:v>1.4292284710611553E-2</c:v>
                </c:pt>
                <c:pt idx="2112">
                  <c:v>1.4294745609738368E-2</c:v>
                </c:pt>
                <c:pt idx="2113">
                  <c:v>1.4296777760695878E-2</c:v>
                </c:pt>
                <c:pt idx="2114">
                  <c:v>1.42983809214767E-2</c:v>
                </c:pt>
                <c:pt idx="2115">
                  <c:v>1.4300412992475911E-2</c:v>
                </c:pt>
                <c:pt idx="2116">
                  <c:v>1.4302445063828387E-2</c:v>
                </c:pt>
                <c:pt idx="2117">
                  <c:v>1.4305209059794599E-2</c:v>
                </c:pt>
                <c:pt idx="2118">
                  <c:v>1.4307241051334962E-2</c:v>
                </c:pt>
                <c:pt idx="2119">
                  <c:v>1.4267073636367478E-2</c:v>
                </c:pt>
                <c:pt idx="2120">
                  <c:v>1.4226857380423397E-2</c:v>
                </c:pt>
                <c:pt idx="2121">
                  <c:v>1.4185253919728505E-2</c:v>
                </c:pt>
                <c:pt idx="2122">
                  <c:v>1.4146297680577864E-2</c:v>
                </c:pt>
                <c:pt idx="2123">
                  <c:v>1.413646017477435E-2</c:v>
                </c:pt>
                <c:pt idx="2124">
                  <c:v>1.4138282316772926E-2</c:v>
                </c:pt>
                <c:pt idx="2125">
                  <c:v>1.4139696729420059E-2</c:v>
                </c:pt>
                <c:pt idx="2126">
                  <c:v>1.4141518800439457E-2</c:v>
                </c:pt>
                <c:pt idx="2127">
                  <c:v>1.4143340871735965E-2</c:v>
                </c:pt>
                <c:pt idx="2128">
                  <c:v>1.4145162943306921E-2</c:v>
                </c:pt>
                <c:pt idx="2129">
                  <c:v>1.4147393031051413E-2</c:v>
                </c:pt>
                <c:pt idx="2130">
                  <c:v>1.414921517476217E-2</c:v>
                </c:pt>
                <c:pt idx="2131">
                  <c:v>1.4151037318759148E-2</c:v>
                </c:pt>
                <c:pt idx="2132">
                  <c:v>1.4152859463042348E-2</c:v>
                </c:pt>
                <c:pt idx="2133">
                  <c:v>1.4154681607609193E-2</c:v>
                </c:pt>
                <c:pt idx="2134">
                  <c:v>1.415650375246484E-2</c:v>
                </c:pt>
                <c:pt idx="2135">
                  <c:v>1.4158325897604129E-2</c:v>
                </c:pt>
                <c:pt idx="2136">
                  <c:v>1.4160148043032221E-2</c:v>
                </c:pt>
                <c:pt idx="2137">
                  <c:v>1.4161970188741378E-2</c:v>
                </c:pt>
                <c:pt idx="2138">
                  <c:v>1.4163383674233643E-2</c:v>
                </c:pt>
                <c:pt idx="2139">
                  <c:v>1.4165205748847498E-2</c:v>
                </c:pt>
                <c:pt idx="2140">
                  <c:v>1.41670278237358E-2</c:v>
                </c:pt>
                <c:pt idx="2141">
                  <c:v>1.416884989889855E-2</c:v>
                </c:pt>
                <c:pt idx="2142">
                  <c:v>1.4170671974338411E-2</c:v>
                </c:pt>
                <c:pt idx="2143">
                  <c:v>1.4172903069001838E-2</c:v>
                </c:pt>
                <c:pt idx="2144">
                  <c:v>1.4174725216711976E-2</c:v>
                </c:pt>
                <c:pt idx="2145">
                  <c:v>1.4176547364708336E-2</c:v>
                </c:pt>
                <c:pt idx="2146">
                  <c:v>1.4178369512988339E-2</c:v>
                </c:pt>
                <c:pt idx="2147">
                  <c:v>1.4179782355694392E-2</c:v>
                </c:pt>
                <c:pt idx="2148">
                  <c:v>1.4181604432791595E-2</c:v>
                </c:pt>
                <c:pt idx="2149">
                  <c:v>1.4183426510165908E-2</c:v>
                </c:pt>
                <c:pt idx="2150">
                  <c:v>1.4185248587819999E-2</c:v>
                </c:pt>
                <c:pt idx="2151">
                  <c:v>1.4188709143013145E-2</c:v>
                </c:pt>
                <c:pt idx="2152">
                  <c:v>1.4189302408671301E-2</c:v>
                </c:pt>
                <c:pt idx="2153">
                  <c:v>1.4191124558949707E-2</c:v>
                </c:pt>
                <c:pt idx="2154">
                  <c:v>1.4192946709514334E-2</c:v>
                </c:pt>
                <c:pt idx="2155">
                  <c:v>1.4194768860365185E-2</c:v>
                </c:pt>
                <c:pt idx="2156">
                  <c:v>1.4196591011499679E-2</c:v>
                </c:pt>
                <c:pt idx="2157">
                  <c:v>1.4198413162922975E-2</c:v>
                </c:pt>
                <c:pt idx="2158">
                  <c:v>1.4200235314632494E-2</c:v>
                </c:pt>
                <c:pt idx="2159">
                  <c:v>1.4202057466625657E-2</c:v>
                </c:pt>
                <c:pt idx="2160">
                  <c:v>1.4202648953698065E-2</c:v>
                </c:pt>
                <c:pt idx="2161">
                  <c:v>1.4204470890656509E-2</c:v>
                </c:pt>
                <c:pt idx="2162">
                  <c:v>1.4206292827874747E-2</c:v>
                </c:pt>
                <c:pt idx="2163">
                  <c:v>1.420811476534992E-2</c:v>
                </c:pt>
                <c:pt idx="2164">
                  <c:v>1.4211168230874495E-2</c:v>
                </c:pt>
                <c:pt idx="2165">
                  <c:v>1.4212990384582415E-2</c:v>
                </c:pt>
                <c:pt idx="2166">
                  <c:v>1.4216455398069832E-2</c:v>
                </c:pt>
                <c:pt idx="2167">
                  <c:v>1.4216634692851766E-2</c:v>
                </c:pt>
                <c:pt idx="2168">
                  <c:v>1.4218456847413196E-2</c:v>
                </c:pt>
                <c:pt idx="2169">
                  <c:v>1.4219868115715073E-2</c:v>
                </c:pt>
                <c:pt idx="2170">
                  <c:v>1.4221690198892745E-2</c:v>
                </c:pt>
                <c:pt idx="2171">
                  <c:v>1.4161551850159881E-2</c:v>
                </c:pt>
                <c:pt idx="2172">
                  <c:v>1.4091011526870645E-2</c:v>
                </c:pt>
                <c:pt idx="2173">
                  <c:v>1.4017441317622593E-2</c:v>
                </c:pt>
                <c:pt idx="2174">
                  <c:v>1.3949064548230255E-2</c:v>
                </c:pt>
                <c:pt idx="2175">
                  <c:v>1.3920577978889435E-2</c:v>
                </c:pt>
                <c:pt idx="2176">
                  <c:v>1.3922051064749179E-2</c:v>
                </c:pt>
                <c:pt idx="2177">
                  <c:v>1.3923149789152767E-2</c:v>
                </c:pt>
                <c:pt idx="2178">
                  <c:v>1.3924622818429988E-2</c:v>
                </c:pt>
                <c:pt idx="2179">
                  <c:v>1.3926095847893727E-2</c:v>
                </c:pt>
                <c:pt idx="2180">
                  <c:v>1.3927568877530661E-2</c:v>
                </c:pt>
                <c:pt idx="2181">
                  <c:v>1.3929041907351447E-2</c:v>
                </c:pt>
                <c:pt idx="2182">
                  <c:v>1.3930889583827094E-2</c:v>
                </c:pt>
                <c:pt idx="2183">
                  <c:v>1.3932362670989023E-2</c:v>
                </c:pt>
                <c:pt idx="2184">
                  <c:v>1.3933835758346926E-2</c:v>
                </c:pt>
                <c:pt idx="2185">
                  <c:v>1.3935308845885327E-2</c:v>
                </c:pt>
                <c:pt idx="2186">
                  <c:v>1.3936781933609386E-2</c:v>
                </c:pt>
                <c:pt idx="2187">
                  <c:v>1.3938255021524263E-2</c:v>
                </c:pt>
                <c:pt idx="2188">
                  <c:v>1.3939728109622218E-2</c:v>
                </c:pt>
                <c:pt idx="2189">
                  <c:v>1.3941201197908409E-2</c:v>
                </c:pt>
                <c:pt idx="2190">
                  <c:v>1.3942299183862694E-2</c:v>
                </c:pt>
                <c:pt idx="2191">
                  <c:v>1.3943772215487371E-2</c:v>
                </c:pt>
                <c:pt idx="2192">
                  <c:v>1.3945245247293236E-2</c:v>
                </c:pt>
                <c:pt idx="2193">
                  <c:v>1.3946718279282955E-2</c:v>
                </c:pt>
                <c:pt idx="2194">
                  <c:v>1.3948191311451197E-2</c:v>
                </c:pt>
                <c:pt idx="2195">
                  <c:v>1.3950039731542421E-2</c:v>
                </c:pt>
                <c:pt idx="2196">
                  <c:v>1.3951512821138533E-2</c:v>
                </c:pt>
                <c:pt idx="2197">
                  <c:v>1.3952985910915145E-2</c:v>
                </c:pt>
                <c:pt idx="2198">
                  <c:v>1.3954459000879993E-2</c:v>
                </c:pt>
                <c:pt idx="2199">
                  <c:v>1.3955556474999575E-2</c:v>
                </c:pt>
                <c:pt idx="2200">
                  <c:v>1.3957029508252283E-2</c:v>
                </c:pt>
                <c:pt idx="2201">
                  <c:v>1.395850254168618E-2</c:v>
                </c:pt>
                <c:pt idx="2202">
                  <c:v>1.39599755752986E-2</c:v>
                </c:pt>
                <c:pt idx="2203">
                  <c:v>1.3961824453509733E-2</c:v>
                </c:pt>
                <c:pt idx="2204">
                  <c:v>1.3963297544593686E-2</c:v>
                </c:pt>
                <c:pt idx="2205">
                  <c:v>1.3964770635868455E-2</c:v>
                </c:pt>
                <c:pt idx="2206">
                  <c:v>1.3966243727323724E-2</c:v>
                </c:pt>
                <c:pt idx="2207">
                  <c:v>1.3967716818972386E-2</c:v>
                </c:pt>
                <c:pt idx="2208">
                  <c:v>1.3969189910801549E-2</c:v>
                </c:pt>
                <c:pt idx="2209">
                  <c:v>1.3970663002821527E-2</c:v>
                </c:pt>
                <c:pt idx="2210">
                  <c:v>1.3972136095027165E-2</c:v>
                </c:pt>
                <c:pt idx="2211">
                  <c:v>1.3973609187418459E-2</c:v>
                </c:pt>
                <c:pt idx="2212">
                  <c:v>1.3973953249632385E-2</c:v>
                </c:pt>
                <c:pt idx="2213">
                  <c:v>1.397542617090876E-2</c:v>
                </c:pt>
                <c:pt idx="2214">
                  <c:v>1.3976899092356427E-2</c:v>
                </c:pt>
                <c:pt idx="2215">
                  <c:v>1.3978372013972531E-2</c:v>
                </c:pt>
                <c:pt idx="2216">
                  <c:v>1.398097465217785E-2</c:v>
                </c:pt>
                <c:pt idx="2217">
                  <c:v>1.3983954475721967E-2</c:v>
                </c:pt>
                <c:pt idx="2218">
                  <c:v>1.3983920839389465E-2</c:v>
                </c:pt>
                <c:pt idx="2219">
                  <c:v>1.3985393933273757E-2</c:v>
                </c:pt>
                <c:pt idx="2220">
                  <c:v>1.3986867027343709E-2</c:v>
                </c:pt>
                <c:pt idx="2221">
                  <c:v>1.3987963248264457E-2</c:v>
                </c:pt>
                <c:pt idx="2222">
                  <c:v>1.3989436285487322E-2</c:v>
                </c:pt>
                <c:pt idx="2223">
                  <c:v>1.3963889448529443E-2</c:v>
                </c:pt>
                <c:pt idx="2224">
                  <c:v>1.3902267048541361E-2</c:v>
                </c:pt>
                <c:pt idx="2225">
                  <c:v>1.3837153665246462E-2</c:v>
                </c:pt>
                <c:pt idx="2226">
                  <c:v>1.3777421840500717E-2</c:v>
                </c:pt>
                <c:pt idx="2227">
                  <c:v>1.3726338414188499E-2</c:v>
                </c:pt>
                <c:pt idx="2228">
                  <c:v>1.3727515732506173E-2</c:v>
                </c:pt>
                <c:pt idx="2229">
                  <c:v>1.372834729276029E-2</c:v>
                </c:pt>
                <c:pt idx="2230">
                  <c:v>1.3729524566433504E-2</c:v>
                </c:pt>
                <c:pt idx="2231">
                  <c:v>1.3730701840223958E-2</c:v>
                </c:pt>
                <c:pt idx="2232">
                  <c:v>1.3731879114131651E-2</c:v>
                </c:pt>
                <c:pt idx="2233">
                  <c:v>1.3733056388153919E-2</c:v>
                </c:pt>
                <c:pt idx="2234">
                  <c:v>1.3734579644913442E-2</c:v>
                </c:pt>
                <c:pt idx="2235">
                  <c:v>1.3735756964061421E-2</c:v>
                </c:pt>
                <c:pt idx="2236">
                  <c:v>1.373693428333317E-2</c:v>
                </c:pt>
                <c:pt idx="2237">
                  <c:v>1.3738111602720957E-2</c:v>
                </c:pt>
                <c:pt idx="2238">
                  <c:v>1.3739288922232515E-2</c:v>
                </c:pt>
                <c:pt idx="2239">
                  <c:v>1.3740466241860108E-2</c:v>
                </c:pt>
                <c:pt idx="2240">
                  <c:v>1.3741643561608896E-2</c:v>
                </c:pt>
                <c:pt idx="2241">
                  <c:v>1.3742820881476299E-2</c:v>
                </c:pt>
                <c:pt idx="2242">
                  <c:v>1.3743998201462316E-2</c:v>
                </c:pt>
                <c:pt idx="2243">
                  <c:v>1.3744829134712866E-2</c:v>
                </c:pt>
                <c:pt idx="2244">
                  <c:v>1.3746006410003453E-2</c:v>
                </c:pt>
                <c:pt idx="2245">
                  <c:v>1.3747183685408615E-2</c:v>
                </c:pt>
                <c:pt idx="2246">
                  <c:v>1.3748360960928352E-2</c:v>
                </c:pt>
                <c:pt idx="2247">
                  <c:v>1.3749884803179359E-2</c:v>
                </c:pt>
                <c:pt idx="2248">
                  <c:v>1.3751062123879644E-2</c:v>
                </c:pt>
                <c:pt idx="2249">
                  <c:v>1.37522394447037E-2</c:v>
                </c:pt>
                <c:pt idx="2250">
                  <c:v>1.3753416765641215E-2</c:v>
                </c:pt>
                <c:pt idx="2251">
                  <c:v>1.3754247340266978E-2</c:v>
                </c:pt>
                <c:pt idx="2252">
                  <c:v>1.375542461647683E-2</c:v>
                </c:pt>
                <c:pt idx="2253">
                  <c:v>1.375660189280925E-2</c:v>
                </c:pt>
                <c:pt idx="2254">
                  <c:v>1.3757779169253581E-2</c:v>
                </c:pt>
                <c:pt idx="2255">
                  <c:v>1.3758956445812487E-2</c:v>
                </c:pt>
                <c:pt idx="2256">
                  <c:v>1.3760480693782995E-2</c:v>
                </c:pt>
                <c:pt idx="2257">
                  <c:v>1.3761658015558549E-2</c:v>
                </c:pt>
                <c:pt idx="2258">
                  <c:v>1.3762835337450138E-2</c:v>
                </c:pt>
                <c:pt idx="2259">
                  <c:v>1.3764012659462921E-2</c:v>
                </c:pt>
                <c:pt idx="2260">
                  <c:v>1.3765189981596898E-2</c:v>
                </c:pt>
                <c:pt idx="2261">
                  <c:v>1.3766367303846909E-2</c:v>
                </c:pt>
                <c:pt idx="2262">
                  <c:v>1.3767544626218115E-2</c:v>
                </c:pt>
                <c:pt idx="2263">
                  <c:v>1.3768721948707936E-2</c:v>
                </c:pt>
                <c:pt idx="2264">
                  <c:v>1.3768857316898142E-2</c:v>
                </c:pt>
                <c:pt idx="2265">
                  <c:v>1.3770034504588326E-2</c:v>
                </c:pt>
                <c:pt idx="2266">
                  <c:v>1.377121169238414E-2</c:v>
                </c:pt>
                <c:pt idx="2267">
                  <c:v>1.3772388880291293E-2</c:v>
                </c:pt>
                <c:pt idx="2268">
                  <c:v>1.377426105158186E-2</c:v>
                </c:pt>
                <c:pt idx="2269">
                  <c:v>1.3775785886148086E-2</c:v>
                </c:pt>
                <c:pt idx="2270">
                  <c:v>1.3776963209470789E-2</c:v>
                </c:pt>
                <c:pt idx="2271">
                  <c:v>1.3778140532917264E-2</c:v>
                </c:pt>
                <c:pt idx="2272">
                  <c:v>1.3779317856479775E-2</c:v>
                </c:pt>
                <c:pt idx="2273">
                  <c:v>1.3780147443611668E-2</c:v>
                </c:pt>
                <c:pt idx="2274">
                  <c:v>1.3781324722360822E-2</c:v>
                </c:pt>
                <c:pt idx="2275">
                  <c:v>1.374519524731177E-2</c:v>
                </c:pt>
                <c:pt idx="2276">
                  <c:v>1.3659257700872729E-2</c:v>
                </c:pt>
                <c:pt idx="2277">
                  <c:v>1.3568330956051599E-2</c:v>
                </c:pt>
                <c:pt idx="2278">
                  <c:v>1.3485009544590885E-2</c:v>
                </c:pt>
                <c:pt idx="2279">
                  <c:v>1.3413631775355083E-2</c:v>
                </c:pt>
                <c:pt idx="2280">
                  <c:v>1.3414412027566311E-2</c:v>
                </c:pt>
                <c:pt idx="2281">
                  <c:v>1.3415192279823953E-2</c:v>
                </c:pt>
                <c:pt idx="2282">
                  <c:v>1.3415666917440561E-2</c:v>
                </c:pt>
                <c:pt idx="2283">
                  <c:v>1.3416447140739862E-2</c:v>
                </c:pt>
                <c:pt idx="2284">
                  <c:v>1.3417227364092454E-2</c:v>
                </c:pt>
                <c:pt idx="2285">
                  <c:v>1.3418007587493008E-2</c:v>
                </c:pt>
                <c:pt idx="2286">
                  <c:v>1.3419093541908948E-2</c:v>
                </c:pt>
                <c:pt idx="2287">
                  <c:v>1.3419873794483757E-2</c:v>
                </c:pt>
                <c:pt idx="2288">
                  <c:v>1.3420654047110136E-2</c:v>
                </c:pt>
                <c:pt idx="2289">
                  <c:v>1.3421434299790666E-2</c:v>
                </c:pt>
                <c:pt idx="2290">
                  <c:v>1.3422214552522769E-2</c:v>
                </c:pt>
                <c:pt idx="2291">
                  <c:v>1.3422994805306442E-2</c:v>
                </c:pt>
                <c:pt idx="2292">
                  <c:v>1.3423775058141687E-2</c:v>
                </c:pt>
                <c:pt idx="2293">
                  <c:v>1.3424555311031082E-2</c:v>
                </c:pt>
                <c:pt idx="2294">
                  <c:v>1.342533556397205E-2</c:v>
                </c:pt>
                <c:pt idx="2295">
                  <c:v>1.3425809824298973E-2</c:v>
                </c:pt>
                <c:pt idx="2296">
                  <c:v>1.3426590048256415E-2</c:v>
                </c:pt>
                <c:pt idx="2297">
                  <c:v>1.3427370272264483E-2</c:v>
                </c:pt>
                <c:pt idx="2298">
                  <c:v>1.3428150496325841E-2</c:v>
                </c:pt>
                <c:pt idx="2299">
                  <c:v>1.3429236829460773E-2</c:v>
                </c:pt>
                <c:pt idx="2300">
                  <c:v>1.3430017082716328E-2</c:v>
                </c:pt>
                <c:pt idx="2301">
                  <c:v>1.3430797336023453E-2</c:v>
                </c:pt>
                <c:pt idx="2302">
                  <c:v>1.3431577589382149E-2</c:v>
                </c:pt>
                <c:pt idx="2303">
                  <c:v>1.3432051617386698E-2</c:v>
                </c:pt>
                <c:pt idx="2304">
                  <c:v>1.3432831841751813E-2</c:v>
                </c:pt>
                <c:pt idx="2305">
                  <c:v>1.3433612066167555E-2</c:v>
                </c:pt>
                <c:pt idx="2306">
                  <c:v>1.3434392290633923E-2</c:v>
                </c:pt>
                <c:pt idx="2307">
                  <c:v>1.3435172515150917E-2</c:v>
                </c:pt>
                <c:pt idx="2308">
                  <c:v>1.3436259110640546E-2</c:v>
                </c:pt>
                <c:pt idx="2309">
                  <c:v>1.343703936436798E-2</c:v>
                </c:pt>
                <c:pt idx="2310">
                  <c:v>1.3437819618144407E-2</c:v>
                </c:pt>
                <c:pt idx="2311">
                  <c:v>1.3439324292828691E-2</c:v>
                </c:pt>
                <c:pt idx="2312">
                  <c:v>1.3440104604949064E-2</c:v>
                </c:pt>
                <c:pt idx="2313">
                  <c:v>1.3440884917127574E-2</c:v>
                </c:pt>
                <c:pt idx="2314">
                  <c:v>1.3441665229361795E-2</c:v>
                </c:pt>
                <c:pt idx="2315">
                  <c:v>1.3442445541651729E-2</c:v>
                </c:pt>
                <c:pt idx="2316">
                  <c:v>1.344199940119507E-2</c:v>
                </c:pt>
                <c:pt idx="2317">
                  <c:v>1.3442779597105705E-2</c:v>
                </c:pt>
                <c:pt idx="2318">
                  <c:v>1.3443559793065956E-2</c:v>
                </c:pt>
                <c:pt idx="2319">
                  <c:v>1.344433998907031E-2</c:v>
                </c:pt>
                <c:pt idx="2320">
                  <c:v>1.3445120185127035E-2</c:v>
                </c:pt>
                <c:pt idx="2321">
                  <c:v>1.3447127416561309E-2</c:v>
                </c:pt>
                <c:pt idx="2322">
                  <c:v>1.3447907729238814E-2</c:v>
                </c:pt>
                <c:pt idx="2323">
                  <c:v>1.3448994885102754E-2</c:v>
                </c:pt>
                <c:pt idx="2324">
                  <c:v>1.3449468354765803E-2</c:v>
                </c:pt>
                <c:pt idx="2325">
                  <c:v>1.3449328025890495E-2</c:v>
                </c:pt>
                <c:pt idx="2326">
                  <c:v>1.345010825137738E-2</c:v>
                </c:pt>
                <c:pt idx="2327">
                  <c:v>1.3408131500574072E-2</c:v>
                </c:pt>
                <c:pt idx="2328">
                  <c:v>1.3309072239681363E-2</c:v>
                </c:pt>
                <c:pt idx="2329">
                  <c:v>1.318558993945923E-2</c:v>
                </c:pt>
                <c:pt idx="2330">
                  <c:v>1.3092530352288023E-2</c:v>
                </c:pt>
                <c:pt idx="2331">
                  <c:v>1.3026096815199062E-2</c:v>
                </c:pt>
                <c:pt idx="2332">
                  <c:v>1.302643430268452E-2</c:v>
                </c:pt>
                <c:pt idx="2333">
                  <c:v>1.3025992707663194E-2</c:v>
                </c:pt>
                <c:pt idx="2334">
                  <c:v>1.3027109277690407E-2</c:v>
                </c:pt>
                <c:pt idx="2335">
                  <c:v>1.3027446765205841E-2</c:v>
                </c:pt>
                <c:pt idx="2336">
                  <c:v>1.3027784252731267E-2</c:v>
                </c:pt>
                <c:pt idx="2337">
                  <c:v>1.3028121740269183E-2</c:v>
                </c:pt>
                <c:pt idx="2338">
                  <c:v>1.3028459227817091E-2</c:v>
                </c:pt>
                <c:pt idx="2339">
                  <c:v>1.3028796715374991E-2</c:v>
                </c:pt>
                <c:pt idx="2340">
                  <c:v>1.3029134202942882E-2</c:v>
                </c:pt>
                <c:pt idx="2341">
                  <c:v>1.3029471690518268E-2</c:v>
                </c:pt>
                <c:pt idx="2342">
                  <c:v>1.3029809178106144E-2</c:v>
                </c:pt>
                <c:pt idx="2343">
                  <c:v>1.3030146665701514E-2</c:v>
                </c:pt>
                <c:pt idx="2344">
                  <c:v>1.3030484153311872E-2</c:v>
                </c:pt>
                <c:pt idx="2345">
                  <c:v>1.3030821640929724E-2</c:v>
                </c:pt>
                <c:pt idx="2346">
                  <c:v>1.303115912855507E-2</c:v>
                </c:pt>
                <c:pt idx="2347">
                  <c:v>1.3031496616195404E-2</c:v>
                </c:pt>
                <c:pt idx="2348">
                  <c:v>1.3031834103843232E-2</c:v>
                </c:pt>
                <c:pt idx="2349">
                  <c:v>1.3032171591501052E-2</c:v>
                </c:pt>
                <c:pt idx="2350">
                  <c:v>1.3032509079171362E-2</c:v>
                </c:pt>
                <c:pt idx="2351">
                  <c:v>1.3032846566849166E-2</c:v>
                </c:pt>
                <c:pt idx="2352">
                  <c:v>1.3033184054539459E-2</c:v>
                </c:pt>
                <c:pt idx="2353">
                  <c:v>1.3033521542234749E-2</c:v>
                </c:pt>
                <c:pt idx="2354">
                  <c:v>1.3033859029945027E-2</c:v>
                </c:pt>
                <c:pt idx="2355">
                  <c:v>1.3033416629383326E-2</c:v>
                </c:pt>
                <c:pt idx="2356">
                  <c:v>1.3034534005393061E-2</c:v>
                </c:pt>
                <c:pt idx="2357">
                  <c:v>1.3034871493130817E-2</c:v>
                </c:pt>
                <c:pt idx="2358">
                  <c:v>1.3035208980881063E-2</c:v>
                </c:pt>
                <c:pt idx="2359">
                  <c:v>1.3035546468643799E-2</c:v>
                </c:pt>
                <c:pt idx="2360">
                  <c:v>1.3035883956409033E-2</c:v>
                </c:pt>
                <c:pt idx="2361">
                  <c:v>1.3036221444189255E-2</c:v>
                </c:pt>
                <c:pt idx="2362">
                  <c:v>1.3036558931981967E-2</c:v>
                </c:pt>
                <c:pt idx="2363">
                  <c:v>1.3036684562672818E-2</c:v>
                </c:pt>
                <c:pt idx="2364">
                  <c:v>1.3037022038271251E-2</c:v>
                </c:pt>
              </c:numCache>
            </c:numRef>
          </c:val>
          <c:smooth val="0"/>
        </c:ser>
        <c:ser>
          <c:idx val="1"/>
          <c:order val="1"/>
          <c:tx>
            <c:v>1M QL</c:v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00B050"/>
              </a:solidFill>
              <a:ln>
                <a:noFill/>
              </a:ln>
            </c:spPr>
          </c:marker>
          <c:val>
            <c:numRef>
              <c:f>EUR1M!$AT$2:$AT$2366</c:f>
              <c:numCache>
                <c:formatCode>0.0000%</c:formatCode>
                <c:ptCount val="2365"/>
                <c:pt idx="0">
                  <c:v>-4.5000000000169904E-4</c:v>
                </c:pt>
                <c:pt idx="1">
                  <c:v>-4.4771025239143114E-4</c:v>
                </c:pt>
                <c:pt idx="2">
                  <c:v>-4.5344107291665726E-4</c:v>
                </c:pt>
                <c:pt idx="3">
                  <c:v>-4.5521329427599874E-4</c:v>
                </c:pt>
                <c:pt idx="4">
                  <c:v>-4.6363687185105562E-4</c:v>
                </c:pt>
                <c:pt idx="5">
                  <c:v>-4.6184487180508937E-4</c:v>
                </c:pt>
                <c:pt idx="6">
                  <c:v>-4.5993873726387383E-4</c:v>
                </c:pt>
                <c:pt idx="7">
                  <c:v>-4.6370647192233377E-4</c:v>
                </c:pt>
                <c:pt idx="8">
                  <c:v>-4.6479525805842223E-4</c:v>
                </c:pt>
                <c:pt idx="9">
                  <c:v>-4.7026370838148591E-4</c:v>
                </c:pt>
                <c:pt idx="10">
                  <c:v>-4.6904165784469876E-4</c:v>
                </c:pt>
                <c:pt idx="11">
                  <c:v>-4.7177498634198844E-4</c:v>
                </c:pt>
                <c:pt idx="12">
                  <c:v>-4.966007927182936E-4</c:v>
                </c:pt>
                <c:pt idx="13">
                  <c:v>-5.094619092407271E-4</c:v>
                </c:pt>
                <c:pt idx="14">
                  <c:v>-5.2151532239630427E-4</c:v>
                </c:pt>
                <c:pt idx="15">
                  <c:v>-5.2951468819673053E-4</c:v>
                </c:pt>
                <c:pt idx="16">
                  <c:v>-5.3636413219258371E-4</c:v>
                </c:pt>
                <c:pt idx="17">
                  <c:v>-5.4732055457806794E-4</c:v>
                </c:pt>
                <c:pt idx="18">
                  <c:v>-5.4774698793869092E-4</c:v>
                </c:pt>
                <c:pt idx="19">
                  <c:v>-5.4694149168499351E-4</c:v>
                </c:pt>
                <c:pt idx="20">
                  <c:v>-5.4191459119862229E-4</c:v>
                </c:pt>
                <c:pt idx="21">
                  <c:v>-5.4090026942487138E-4</c:v>
                </c:pt>
                <c:pt idx="22">
                  <c:v>-5.3301212138245901E-4</c:v>
                </c:pt>
                <c:pt idx="23">
                  <c:v>-5.3057650168453208E-4</c:v>
                </c:pt>
                <c:pt idx="24">
                  <c:v>-5.2851560312605628E-4</c:v>
                </c:pt>
                <c:pt idx="25">
                  <c:v>-5.2781779842678289E-4</c:v>
                </c:pt>
                <c:pt idx="26">
                  <c:v>-5.2626620838706667E-4</c:v>
                </c:pt>
                <c:pt idx="27">
                  <c:v>-5.2422522503858815E-4</c:v>
                </c:pt>
                <c:pt idx="28">
                  <c:v>-5.2461507614465219E-4</c:v>
                </c:pt>
                <c:pt idx="29">
                  <c:v>-5.2542475214556461E-4</c:v>
                </c:pt>
                <c:pt idx="30">
                  <c:v>-5.3142584534551784E-4</c:v>
                </c:pt>
                <c:pt idx="31">
                  <c:v>-5.3082360088786739E-4</c:v>
                </c:pt>
                <c:pt idx="32">
                  <c:v>-5.3557657665592728E-4</c:v>
                </c:pt>
                <c:pt idx="33">
                  <c:v>-5.4180925603085665E-4</c:v>
                </c:pt>
                <c:pt idx="34">
                  <c:v>-5.5149755530215958E-4</c:v>
                </c:pt>
                <c:pt idx="35">
                  <c:v>-5.523791656730781E-4</c:v>
                </c:pt>
                <c:pt idx="36">
                  <c:v>-5.5345351488605803E-4</c:v>
                </c:pt>
                <c:pt idx="37">
                  <c:v>-5.6735621022553683E-4</c:v>
                </c:pt>
                <c:pt idx="38">
                  <c:v>-5.7235986037523605E-4</c:v>
                </c:pt>
                <c:pt idx="39">
                  <c:v>-5.825496200156428E-4</c:v>
                </c:pt>
                <c:pt idx="40">
                  <c:v>-5.851576889387422E-4</c:v>
                </c:pt>
                <c:pt idx="41">
                  <c:v>-5.8800051654544876E-4</c:v>
                </c:pt>
                <c:pt idx="42">
                  <c:v>-6.0374613818036857E-4</c:v>
                </c:pt>
                <c:pt idx="43">
                  <c:v>-6.0880978045488397E-4</c:v>
                </c:pt>
                <c:pt idx="44">
                  <c:v>-6.1513672799859171E-4</c:v>
                </c:pt>
                <c:pt idx="45">
                  <c:v>-6.1845957186501543E-4</c:v>
                </c:pt>
                <c:pt idx="46">
                  <c:v>-6.2168326915573908E-4</c:v>
                </c:pt>
                <c:pt idx="47">
                  <c:v>-6.305049197747666E-4</c:v>
                </c:pt>
                <c:pt idx="48">
                  <c:v>-6.3258571572192526E-4</c:v>
                </c:pt>
                <c:pt idx="49">
                  <c:v>-6.3291806281163729E-4</c:v>
                </c:pt>
                <c:pt idx="50">
                  <c:v>-6.3474943228059022E-4</c:v>
                </c:pt>
                <c:pt idx="51">
                  <c:v>-6.36421727582342E-4</c:v>
                </c:pt>
                <c:pt idx="52">
                  <c:v>-6.3698389237061071E-4</c:v>
                </c:pt>
                <c:pt idx="53">
                  <c:v>-6.3653194276641807E-4</c:v>
                </c:pt>
                <c:pt idx="54">
                  <c:v>-6.3338345070713075E-4</c:v>
                </c:pt>
                <c:pt idx="55">
                  <c:v>-6.3356882518975088E-4</c:v>
                </c:pt>
                <c:pt idx="56">
                  <c:v>-6.3357355669610698E-4</c:v>
                </c:pt>
                <c:pt idx="57">
                  <c:v>-6.2876096787187826E-4</c:v>
                </c:pt>
                <c:pt idx="58">
                  <c:v>-6.2688044089902683E-4</c:v>
                </c:pt>
                <c:pt idx="59">
                  <c:v>-6.2315804442784775E-4</c:v>
                </c:pt>
                <c:pt idx="60">
                  <c:v>-6.2207766604802095E-4</c:v>
                </c:pt>
                <c:pt idx="61">
                  <c:v>-6.2086793754448095E-4</c:v>
                </c:pt>
                <c:pt idx="62">
                  <c:v>-6.1506254551415489E-4</c:v>
                </c:pt>
                <c:pt idx="63">
                  <c:v>-6.1335668568140989E-4</c:v>
                </c:pt>
                <c:pt idx="64">
                  <c:v>-6.1214877379574392E-4</c:v>
                </c:pt>
                <c:pt idx="65">
                  <c:v>-6.1082021663536046E-4</c:v>
                </c:pt>
                <c:pt idx="66">
                  <c:v>-6.0952758404822234E-4</c:v>
                </c:pt>
                <c:pt idx="67">
                  <c:v>-6.0833540803998634E-4</c:v>
                </c:pt>
                <c:pt idx="68">
                  <c:v>-6.0852609296718947E-4</c:v>
                </c:pt>
                <c:pt idx="69">
                  <c:v>-6.114050097599295E-4</c:v>
                </c:pt>
                <c:pt idx="70">
                  <c:v>-6.1098777370732771E-4</c:v>
                </c:pt>
                <c:pt idx="71">
                  <c:v>-6.1066776735212288E-4</c:v>
                </c:pt>
                <c:pt idx="72">
                  <c:v>-6.1482837140695271E-4</c:v>
                </c:pt>
                <c:pt idx="73">
                  <c:v>-6.1658158695775437E-4</c:v>
                </c:pt>
                <c:pt idx="74">
                  <c:v>-6.2136563752252471E-4</c:v>
                </c:pt>
                <c:pt idx="75">
                  <c:v>-6.2196025729030491E-4</c:v>
                </c:pt>
                <c:pt idx="76">
                  <c:v>-6.2266431091582573E-4</c:v>
                </c:pt>
                <c:pt idx="77">
                  <c:v>-6.2825121506993042E-4</c:v>
                </c:pt>
                <c:pt idx="78">
                  <c:v>-6.3069507248636469E-4</c:v>
                </c:pt>
                <c:pt idx="79">
                  <c:v>-6.3314303873340805E-4</c:v>
                </c:pt>
                <c:pt idx="80">
                  <c:v>-6.3734892394876064E-4</c:v>
                </c:pt>
                <c:pt idx="81">
                  <c:v>-6.3875607140896672E-4</c:v>
                </c:pt>
                <c:pt idx="82">
                  <c:v>-6.4447445575677165E-4</c:v>
                </c:pt>
                <c:pt idx="83">
                  <c:v>-6.4635303797588861E-4</c:v>
                </c:pt>
                <c:pt idx="84">
                  <c:v>-6.4802971067257076E-4</c:v>
                </c:pt>
                <c:pt idx="85">
                  <c:v>-6.4882884408951069E-4</c:v>
                </c:pt>
                <c:pt idx="86">
                  <c:v>-6.5018877800845476E-4</c:v>
                </c:pt>
                <c:pt idx="87">
                  <c:v>-6.5220422529188582E-4</c:v>
                </c:pt>
                <c:pt idx="88">
                  <c:v>-6.5198584467029974E-4</c:v>
                </c:pt>
                <c:pt idx="89">
                  <c:v>-6.5143111754339955E-4</c:v>
                </c:pt>
                <c:pt idx="90">
                  <c:v>-6.4754849697118422E-4</c:v>
                </c:pt>
                <c:pt idx="91">
                  <c:v>-6.4782804703516876E-4</c:v>
                </c:pt>
                <c:pt idx="92">
                  <c:v>-6.4445423502368371E-4</c:v>
                </c:pt>
                <c:pt idx="93">
                  <c:v>-6.4239835493751229E-4</c:v>
                </c:pt>
                <c:pt idx="94">
                  <c:v>-6.4018627418294116E-4</c:v>
                </c:pt>
                <c:pt idx="95">
                  <c:v>-6.3478155543597592E-4</c:v>
                </c:pt>
                <c:pt idx="96">
                  <c:v>-6.3390619931923088E-4</c:v>
                </c:pt>
                <c:pt idx="97">
                  <c:v>-6.2783053819792656E-4</c:v>
                </c:pt>
                <c:pt idx="98">
                  <c:v>-6.2532161621975391E-4</c:v>
                </c:pt>
                <c:pt idx="99">
                  <c:v>-6.2287778525416115E-4</c:v>
                </c:pt>
                <c:pt idx="100">
                  <c:v>-6.1944676622752159E-4</c:v>
                </c:pt>
                <c:pt idx="101">
                  <c:v>-6.1790501465937514E-4</c:v>
                </c:pt>
                <c:pt idx="102">
                  <c:v>-6.1318776385649494E-4</c:v>
                </c:pt>
                <c:pt idx="103">
                  <c:v>-6.1216712882967853E-4</c:v>
                </c:pt>
                <c:pt idx="104">
                  <c:v>-6.1382969287845674E-4</c:v>
                </c:pt>
                <c:pt idx="105">
                  <c:v>-6.1254960448703377E-4</c:v>
                </c:pt>
                <c:pt idx="106">
                  <c:v>-6.113089604172174E-4</c:v>
                </c:pt>
                <c:pt idx="107">
                  <c:v>-6.1462164403237917E-4</c:v>
                </c:pt>
                <c:pt idx="108">
                  <c:v>-6.1685258883159924E-4</c:v>
                </c:pt>
                <c:pt idx="109">
                  <c:v>-6.2668386651062752E-4</c:v>
                </c:pt>
                <c:pt idx="110">
                  <c:v>-6.2695556649283724E-4</c:v>
                </c:pt>
                <c:pt idx="111">
                  <c:v>-6.2740751828721346E-4</c:v>
                </c:pt>
                <c:pt idx="112">
                  <c:v>-6.4617101236182312E-4</c:v>
                </c:pt>
                <c:pt idx="113">
                  <c:v>-6.545315965068183E-4</c:v>
                </c:pt>
                <c:pt idx="114">
                  <c:v>-6.7895910229436919E-4</c:v>
                </c:pt>
                <c:pt idx="115">
                  <c:v>-6.816668660411529E-4</c:v>
                </c:pt>
                <c:pt idx="116">
                  <c:v>-6.8460415783570231E-4</c:v>
                </c:pt>
                <c:pt idx="117">
                  <c:v>-7.2004731673254311E-4</c:v>
                </c:pt>
                <c:pt idx="118">
                  <c:v>-7.3256291083685871E-4</c:v>
                </c:pt>
                <c:pt idx="119">
                  <c:v>-7.5990271208011126E-4</c:v>
                </c:pt>
                <c:pt idx="120">
                  <c:v>-7.6514657776693973E-4</c:v>
                </c:pt>
                <c:pt idx="121">
                  <c:v>-7.7065359024233097E-4</c:v>
                </c:pt>
                <c:pt idx="122">
                  <c:v>-8.0166890077215669E-4</c:v>
                </c:pt>
                <c:pt idx="123">
                  <c:v>-8.1365925114473825E-4</c:v>
                </c:pt>
                <c:pt idx="124">
                  <c:v>-8.2505697687595969E-4</c:v>
                </c:pt>
                <c:pt idx="125">
                  <c:v>-8.4052560785224939E-4</c:v>
                </c:pt>
                <c:pt idx="126">
                  <c:v>-8.4734258081699666E-4</c:v>
                </c:pt>
                <c:pt idx="127">
                  <c:v>-8.6842490368566061E-4</c:v>
                </c:pt>
                <c:pt idx="128">
                  <c:v>-8.7339379296835773E-4</c:v>
                </c:pt>
                <c:pt idx="129">
                  <c:v>-8.7678950092184849E-4</c:v>
                </c:pt>
                <c:pt idx="130">
                  <c:v>-8.6542226548025347E-4</c:v>
                </c:pt>
                <c:pt idx="131">
                  <c:v>-8.7076745168326235E-4</c:v>
                </c:pt>
                <c:pt idx="132">
                  <c:v>-8.6844140716824114E-4</c:v>
                </c:pt>
                <c:pt idx="133">
                  <c:v>-8.6357335187070561E-4</c:v>
                </c:pt>
                <c:pt idx="134">
                  <c:v>-8.5762798544486429E-4</c:v>
                </c:pt>
                <c:pt idx="135">
                  <c:v>-8.3629396936513167E-4</c:v>
                </c:pt>
                <c:pt idx="136">
                  <c:v>-8.3564460529584131E-4</c:v>
                </c:pt>
                <c:pt idx="137">
                  <c:v>-8.1453376277718093E-4</c:v>
                </c:pt>
                <c:pt idx="138">
                  <c:v>-8.0382771521936291E-4</c:v>
                </c:pt>
                <c:pt idx="139">
                  <c:v>-7.7695536102756989E-4</c:v>
                </c:pt>
                <c:pt idx="140">
                  <c:v>-7.7098166452571615E-4</c:v>
                </c:pt>
                <c:pt idx="141">
                  <c:v>-7.6432745198264139E-4</c:v>
                </c:pt>
                <c:pt idx="142">
                  <c:v>-7.2893365917379234E-4</c:v>
                </c:pt>
                <c:pt idx="143">
                  <c:v>-7.0862377109828626E-4</c:v>
                </c:pt>
                <c:pt idx="144">
                  <c:v>-7.0043525570273601E-4</c:v>
                </c:pt>
                <c:pt idx="145">
                  <c:v>-6.9201394138518335E-4</c:v>
                </c:pt>
                <c:pt idx="146">
                  <c:v>-6.834412027873117E-4</c:v>
                </c:pt>
                <c:pt idx="147">
                  <c:v>-6.5420738709911065E-4</c:v>
                </c:pt>
                <c:pt idx="148">
                  <c:v>-6.4597182694140745E-4</c:v>
                </c:pt>
                <c:pt idx="149">
                  <c:v>-6.375864789961742E-4</c:v>
                </c:pt>
                <c:pt idx="150">
                  <c:v>-6.3207688945979279E-4</c:v>
                </c:pt>
                <c:pt idx="151">
                  <c:v>-6.2738480652442042E-4</c:v>
                </c:pt>
                <c:pt idx="152">
                  <c:v>-6.2046702217261236E-4</c:v>
                </c:pt>
                <c:pt idx="153">
                  <c:v>-6.2095095786799997E-4</c:v>
                </c:pt>
                <c:pt idx="154">
                  <c:v>-6.2742428145937373E-4</c:v>
                </c:pt>
                <c:pt idx="155">
                  <c:v>-6.2763422674333436E-4</c:v>
                </c:pt>
                <c:pt idx="156">
                  <c:v>-6.2786011065982521E-4</c:v>
                </c:pt>
                <c:pt idx="157">
                  <c:v>-6.421568643684651E-4</c:v>
                </c:pt>
                <c:pt idx="158">
                  <c:v>-6.4837945659705046E-4</c:v>
                </c:pt>
                <c:pt idx="159">
                  <c:v>-6.6777270457472264E-4</c:v>
                </c:pt>
                <c:pt idx="160">
                  <c:v>-6.6925643978574256E-4</c:v>
                </c:pt>
                <c:pt idx="161">
                  <c:v>-6.9806653887532143E-4</c:v>
                </c:pt>
                <c:pt idx="162">
                  <c:v>-7.0799341898937008E-4</c:v>
                </c:pt>
                <c:pt idx="163">
                  <c:v>-7.1092066845945823E-4</c:v>
                </c:pt>
                <c:pt idx="164">
                  <c:v>-7.1404964297223494E-4</c:v>
                </c:pt>
                <c:pt idx="165">
                  <c:v>-7.7315572085084351E-4</c:v>
                </c:pt>
                <c:pt idx="166">
                  <c:v>-7.8448594904005761E-4</c:v>
                </c:pt>
                <c:pt idx="167">
                  <c:v>-8.0625669271220095E-4</c:v>
                </c:pt>
                <c:pt idx="168">
                  <c:v>-8.1206489267765525E-4</c:v>
                </c:pt>
                <c:pt idx="169">
                  <c:v>-8.1824578981071921E-4</c:v>
                </c:pt>
                <c:pt idx="170">
                  <c:v>-8.5051822766441865E-4</c:v>
                </c:pt>
                <c:pt idx="171">
                  <c:v>-8.6068433480504254E-4</c:v>
                </c:pt>
                <c:pt idx="172">
                  <c:v>-8.7238380260186562E-4</c:v>
                </c:pt>
                <c:pt idx="173">
                  <c:v>-8.802398311597015E-4</c:v>
                </c:pt>
                <c:pt idx="174">
                  <c:v>-8.8812302114226946E-4</c:v>
                </c:pt>
                <c:pt idx="175">
                  <c:v>-9.0510077400391396E-4</c:v>
                </c:pt>
                <c:pt idx="176">
                  <c:v>-9.0830941799183965E-4</c:v>
                </c:pt>
                <c:pt idx="177">
                  <c:v>-9.046935322657132E-4</c:v>
                </c:pt>
                <c:pt idx="178">
                  <c:v>-9.0822858142339258E-4</c:v>
                </c:pt>
                <c:pt idx="179">
                  <c:v>-9.1129189811922282E-4</c:v>
                </c:pt>
                <c:pt idx="180">
                  <c:v>-9.0542431088507088E-4</c:v>
                </c:pt>
                <c:pt idx="181">
                  <c:v>-9.017589135407178E-4</c:v>
                </c:pt>
                <c:pt idx="182">
                  <c:v>-8.8858269201716217E-4</c:v>
                </c:pt>
                <c:pt idx="183">
                  <c:v>-8.8773609708520107E-4</c:v>
                </c:pt>
                <c:pt idx="184">
                  <c:v>-8.8644060175008081E-4</c:v>
                </c:pt>
                <c:pt idx="185">
                  <c:v>-8.7514223074636568E-4</c:v>
                </c:pt>
                <c:pt idx="186">
                  <c:v>-8.6731573084165218E-4</c:v>
                </c:pt>
                <c:pt idx="187">
                  <c:v>-8.5910692114070418E-4</c:v>
                </c:pt>
                <c:pt idx="188">
                  <c:v>-8.505854576417324E-4</c:v>
                </c:pt>
                <c:pt idx="189">
                  <c:v>-8.3332809112567747E-4</c:v>
                </c:pt>
                <c:pt idx="190">
                  <c:v>-8.1480365943870656E-4</c:v>
                </c:pt>
                <c:pt idx="191">
                  <c:v>-8.058012409122065E-4</c:v>
                </c:pt>
                <c:pt idx="192">
                  <c:v>-7.9692658913185484E-4</c:v>
                </c:pt>
                <c:pt idx="193">
                  <c:v>-7.8825685502605623E-4</c:v>
                </c:pt>
                <c:pt idx="194">
                  <c:v>-7.7411780414129723E-4</c:v>
                </c:pt>
                <c:pt idx="195">
                  <c:v>-7.5720379990289611E-4</c:v>
                </c:pt>
                <c:pt idx="196">
                  <c:v>-7.5062925015827598E-4</c:v>
                </c:pt>
                <c:pt idx="197">
                  <c:v>-7.4445284623203924E-4</c:v>
                </c:pt>
                <c:pt idx="198">
                  <c:v>-7.3865825594581749E-4</c:v>
                </c:pt>
                <c:pt idx="199">
                  <c:v>-7.3010022390376881E-4</c:v>
                </c:pt>
                <c:pt idx="200">
                  <c:v>-7.1896098470278311E-4</c:v>
                </c:pt>
                <c:pt idx="201">
                  <c:v>-7.148200770680656E-4</c:v>
                </c:pt>
                <c:pt idx="202">
                  <c:v>-7.1095674833941539E-4</c:v>
                </c:pt>
                <c:pt idx="203">
                  <c:v>-7.0313530225998096E-4</c:v>
                </c:pt>
                <c:pt idx="204">
                  <c:v>-7.0094053397778966E-4</c:v>
                </c:pt>
                <c:pt idx="205">
                  <c:v>-6.932236197618449E-4</c:v>
                </c:pt>
                <c:pt idx="206">
                  <c:v>-6.9061938179076736E-4</c:v>
                </c:pt>
                <c:pt idx="207">
                  <c:v>-6.8603537694061413E-4</c:v>
                </c:pt>
                <c:pt idx="208">
                  <c:v>-6.8470080435673042E-4</c:v>
                </c:pt>
                <c:pt idx="209">
                  <c:v>-6.834704087565677E-4</c:v>
                </c:pt>
                <c:pt idx="210">
                  <c:v>-6.7690360351505083E-4</c:v>
                </c:pt>
                <c:pt idx="211">
                  <c:v>-6.7474956797672618E-4</c:v>
                </c:pt>
                <c:pt idx="212">
                  <c:v>-6.6979245681654163E-4</c:v>
                </c:pt>
                <c:pt idx="213">
                  <c:v>-6.6893246619528779E-4</c:v>
                </c:pt>
                <c:pt idx="214">
                  <c:v>-6.6809901651234966E-4</c:v>
                </c:pt>
                <c:pt idx="215">
                  <c:v>-6.6071148718858897E-4</c:v>
                </c:pt>
                <c:pt idx="216">
                  <c:v>-6.579866657542969E-4</c:v>
                </c:pt>
                <c:pt idx="217">
                  <c:v>-6.5135072183621719E-4</c:v>
                </c:pt>
                <c:pt idx="218">
                  <c:v>-6.5019575392982754E-4</c:v>
                </c:pt>
                <c:pt idx="219">
                  <c:v>-6.4899373018517496E-4</c:v>
                </c:pt>
                <c:pt idx="220">
                  <c:v>-6.3893175657344758E-4</c:v>
                </c:pt>
                <c:pt idx="221">
                  <c:v>-6.3537643790559102E-4</c:v>
                </c:pt>
                <c:pt idx="222">
                  <c:v>-6.2751836932172335E-4</c:v>
                </c:pt>
                <c:pt idx="223">
                  <c:v>-6.2589213935398957E-4</c:v>
                </c:pt>
                <c:pt idx="224">
                  <c:v>-6.0850543414672862E-4</c:v>
                </c:pt>
                <c:pt idx="225">
                  <c:v>-6.0656751988252822E-4</c:v>
                </c:pt>
                <c:pt idx="226">
                  <c:v>-6.0458778807061762E-4</c:v>
                </c:pt>
                <c:pt idx="227">
                  <c:v>-5.9639392192391684E-4</c:v>
                </c:pt>
                <c:pt idx="228">
                  <c:v>-5.861809881611002E-4</c:v>
                </c:pt>
                <c:pt idx="229">
                  <c:v>-5.8213411351504263E-4</c:v>
                </c:pt>
                <c:pt idx="230">
                  <c:v>-5.7811988462175279E-4</c:v>
                </c:pt>
                <c:pt idx="231">
                  <c:v>-5.7066716915465943E-4</c:v>
                </c:pt>
                <c:pt idx="232">
                  <c:v>-5.6852330444938143E-4</c:v>
                </c:pt>
                <c:pt idx="233">
                  <c:v>-5.5888731046982443E-4</c:v>
                </c:pt>
                <c:pt idx="234">
                  <c:v>-5.5527980064162819E-4</c:v>
                </c:pt>
                <c:pt idx="235">
                  <c:v>-5.5177622751401145E-4</c:v>
                </c:pt>
                <c:pt idx="236">
                  <c:v>-5.4577711330078271E-4</c:v>
                </c:pt>
                <c:pt idx="237">
                  <c:v>-5.4386127483734492E-4</c:v>
                </c:pt>
                <c:pt idx="238">
                  <c:v>-5.360876096571765E-4</c:v>
                </c:pt>
                <c:pt idx="239">
                  <c:v>-5.3332337180522771E-4</c:v>
                </c:pt>
                <c:pt idx="240">
                  <c:v>-5.3067664717110219E-4</c:v>
                </c:pt>
                <c:pt idx="241">
                  <c:v>-5.2634094579659396E-4</c:v>
                </c:pt>
                <c:pt idx="242">
                  <c:v>-5.2485117932797901E-4</c:v>
                </c:pt>
                <c:pt idx="243">
                  <c:v>-5.1906964971593084E-4</c:v>
                </c:pt>
                <c:pt idx="244">
                  <c:v>-5.1704555077414227E-4</c:v>
                </c:pt>
                <c:pt idx="245">
                  <c:v>-5.1511094046352568E-4</c:v>
                </c:pt>
                <c:pt idx="246">
                  <c:v>-5.1191999149588496E-4</c:v>
                </c:pt>
                <c:pt idx="247">
                  <c:v>-5.1019360172974149E-4</c:v>
                </c:pt>
                <c:pt idx="248">
                  <c:v>-5.0602684665856218E-4</c:v>
                </c:pt>
                <c:pt idx="249">
                  <c:v>-5.0455016362593505E-4</c:v>
                </c:pt>
                <c:pt idx="250">
                  <c:v>-5.01970043845274E-4</c:v>
                </c:pt>
                <c:pt idx="251">
                  <c:v>-5.0118879649452275E-4</c:v>
                </c:pt>
                <c:pt idx="252">
                  <c:v>-5.0044129781705077E-4</c:v>
                </c:pt>
                <c:pt idx="253">
                  <c:v>-4.967181195339544E-4</c:v>
                </c:pt>
                <c:pt idx="254">
                  <c:v>-4.9554089309504273E-4</c:v>
                </c:pt>
                <c:pt idx="255">
                  <c:v>-4.9326541876272177E-4</c:v>
                </c:pt>
                <c:pt idx="256">
                  <c:v>-4.9269166624510419E-4</c:v>
                </c:pt>
                <c:pt idx="257">
                  <c:v>-4.9213312695480188E-4</c:v>
                </c:pt>
                <c:pt idx="258">
                  <c:v>-4.8880691231043981E-4</c:v>
                </c:pt>
                <c:pt idx="259">
                  <c:v>-4.8769345307208038E-4</c:v>
                </c:pt>
                <c:pt idx="260">
                  <c:v>-4.8541324498123248E-4</c:v>
                </c:pt>
                <c:pt idx="261">
                  <c:v>-4.8486530721175702E-4</c:v>
                </c:pt>
                <c:pt idx="262">
                  <c:v>-4.8431535550524392E-4</c:v>
                </c:pt>
                <c:pt idx="263">
                  <c:v>-4.8087982940808917E-4</c:v>
                </c:pt>
                <c:pt idx="264">
                  <c:v>-4.7972170352902102E-4</c:v>
                </c:pt>
                <c:pt idx="265">
                  <c:v>-4.7734982608985376E-4</c:v>
                </c:pt>
                <c:pt idx="266">
                  <c:v>-4.767799214433488E-4</c:v>
                </c:pt>
                <c:pt idx="267">
                  <c:v>-4.7620790852051422E-4</c:v>
                </c:pt>
                <c:pt idx="268">
                  <c:v>-4.7263413866240457E-4</c:v>
                </c:pt>
                <c:pt idx="269">
                  <c:v>-4.7205020890705995E-4</c:v>
                </c:pt>
                <c:pt idx="270">
                  <c:v>-4.7084212934933589E-4</c:v>
                </c:pt>
                <c:pt idx="271">
                  <c:v>-4.6836899644436825E-4</c:v>
                </c:pt>
                <c:pt idx="272">
                  <c:v>-4.677739318267065E-4</c:v>
                </c:pt>
                <c:pt idx="273">
                  <c:v>-4.6469823688388701E-4</c:v>
                </c:pt>
                <c:pt idx="274">
                  <c:v>-4.6344847652202148E-4</c:v>
                </c:pt>
                <c:pt idx="275">
                  <c:v>-4.6219162790217538E-4</c:v>
                </c:pt>
                <c:pt idx="276">
                  <c:v>-4.596186689055648E-4</c:v>
                </c:pt>
                <c:pt idx="277">
                  <c:v>-4.5899956212363554E-4</c:v>
                </c:pt>
                <c:pt idx="278">
                  <c:v>-4.5579964620356961E-4</c:v>
                </c:pt>
                <c:pt idx="279">
                  <c:v>-4.5449941921615888E-4</c:v>
                </c:pt>
                <c:pt idx="280">
                  <c:v>-4.5319182104508471E-4</c:v>
                </c:pt>
                <c:pt idx="281">
                  <c:v>-4.5051507544524583E-4</c:v>
                </c:pt>
                <c:pt idx="282">
                  <c:v>-4.498709360234443E-4</c:v>
                </c:pt>
                <c:pt idx="283">
                  <c:v>-4.4654184767711769E-4</c:v>
                </c:pt>
                <c:pt idx="284">
                  <c:v>-4.4518917357638799E-4</c:v>
                </c:pt>
                <c:pt idx="285">
                  <c:v>-4.4382884535698608E-4</c:v>
                </c:pt>
                <c:pt idx="286">
                  <c:v>-4.4104435260053365E-4</c:v>
                </c:pt>
                <c:pt idx="287">
                  <c:v>-4.4037419007381118E-4</c:v>
                </c:pt>
                <c:pt idx="288">
                  <c:v>-4.3691097783149502E-4</c:v>
                </c:pt>
                <c:pt idx="289">
                  <c:v>-4.3550387611368535E-4</c:v>
                </c:pt>
                <c:pt idx="290">
                  <c:v>-4.3408883734485926E-4</c:v>
                </c:pt>
                <c:pt idx="291">
                  <c:v>-4.3339825035827484E-4</c:v>
                </c:pt>
                <c:pt idx="292">
                  <c:v>-4.3049546073603204E-4</c:v>
                </c:pt>
                <c:pt idx="293">
                  <c:v>-4.2614135031414325E-4</c:v>
                </c:pt>
                <c:pt idx="294">
                  <c:v>-4.2467363452910572E-4</c:v>
                </c:pt>
                <c:pt idx="295">
                  <c:v>-4.2166857030068178E-4</c:v>
                </c:pt>
                <c:pt idx="296">
                  <c:v>-4.2094606450049366E-4</c:v>
                </c:pt>
                <c:pt idx="297">
                  <c:v>-4.2022088438759881E-4</c:v>
                </c:pt>
                <c:pt idx="298">
                  <c:v>-4.1569288126031359E-4</c:v>
                </c:pt>
                <c:pt idx="299">
                  <c:v>-4.1416663537451005E-4</c:v>
                </c:pt>
                <c:pt idx="300">
                  <c:v>-4.1104217782200243E-4</c:v>
                </c:pt>
                <c:pt idx="301">
                  <c:v>-4.1029077189475016E-4</c:v>
                </c:pt>
                <c:pt idx="302">
                  <c:v>-4.0953659732348885E-4</c:v>
                </c:pt>
                <c:pt idx="303">
                  <c:v>-4.0482875987457589E-4</c:v>
                </c:pt>
                <c:pt idx="304">
                  <c:v>-4.0324200334324582E-4</c:v>
                </c:pt>
                <c:pt idx="305">
                  <c:v>-3.9999419167425679E-4</c:v>
                </c:pt>
                <c:pt idx="306">
                  <c:v>-3.9921289519129211E-4</c:v>
                </c:pt>
                <c:pt idx="307">
                  <c:v>-3.9842873573811468E-4</c:v>
                </c:pt>
                <c:pt idx="308">
                  <c:v>-3.9353512230621754E-4</c:v>
                </c:pt>
                <c:pt idx="309">
                  <c:v>-3.9188587457428617E-4</c:v>
                </c:pt>
                <c:pt idx="310">
                  <c:v>-3.885107479304686E-4</c:v>
                </c:pt>
                <c:pt idx="311">
                  <c:v>-3.8769857048259748E-4</c:v>
                </c:pt>
                <c:pt idx="312">
                  <c:v>-3.8514784183868954E-4</c:v>
                </c:pt>
                <c:pt idx="313">
                  <c:v>-3.8179810461556483E-4</c:v>
                </c:pt>
                <c:pt idx="314">
                  <c:v>-3.8008438510732872E-4</c:v>
                </c:pt>
                <c:pt idx="315">
                  <c:v>-3.765779825401242E-4</c:v>
                </c:pt>
                <c:pt idx="316">
                  <c:v>-3.757339337349952E-4</c:v>
                </c:pt>
                <c:pt idx="317">
                  <c:v>-3.7488683330547562E-4</c:v>
                </c:pt>
                <c:pt idx="318">
                  <c:v>-3.6960384275077566E-4</c:v>
                </c:pt>
                <c:pt idx="319">
                  <c:v>-3.6782367088279564E-4</c:v>
                </c:pt>
                <c:pt idx="320">
                  <c:v>-3.6418203134976198E-4</c:v>
                </c:pt>
                <c:pt idx="321">
                  <c:v>-3.6330512081739208E-4</c:v>
                </c:pt>
                <c:pt idx="322">
                  <c:v>-3.6242506433905512E-4</c:v>
                </c:pt>
                <c:pt idx="323">
                  <c:v>-3.5693847255170762E-4</c:v>
                </c:pt>
                <c:pt idx="324">
                  <c:v>-3.5508986771862655E-4</c:v>
                </c:pt>
                <c:pt idx="325">
                  <c:v>-3.5130903007753812E-4</c:v>
                </c:pt>
                <c:pt idx="326">
                  <c:v>-3.5039826747004787E-4</c:v>
                </c:pt>
                <c:pt idx="327">
                  <c:v>-3.4948426460403427E-4</c:v>
                </c:pt>
                <c:pt idx="328">
                  <c:v>-3.437881297383141E-4</c:v>
                </c:pt>
                <c:pt idx="329">
                  <c:v>-3.4186911131672468E-4</c:v>
                </c:pt>
                <c:pt idx="330">
                  <c:v>-3.3794511431322667E-4</c:v>
                </c:pt>
                <c:pt idx="331">
                  <c:v>-3.3699950932206124E-4</c:v>
                </c:pt>
                <c:pt idx="332">
                  <c:v>-3.3605056975590186E-4</c:v>
                </c:pt>
                <c:pt idx="333">
                  <c:v>-3.3013894991064429E-4</c:v>
                </c:pt>
                <c:pt idx="334">
                  <c:v>-3.2814753726424648E-4</c:v>
                </c:pt>
                <c:pt idx="335">
                  <c:v>-3.2717479068766764E-4</c:v>
                </c:pt>
                <c:pt idx="336">
                  <c:v>-3.2309498186514074E-4</c:v>
                </c:pt>
                <c:pt idx="337">
                  <c:v>-3.2211011532637482E-4</c:v>
                </c:pt>
                <c:pt idx="338">
                  <c:v>-3.1703333061994243E-4</c:v>
                </c:pt>
                <c:pt idx="339">
                  <c:v>-3.1497302218941314E-4</c:v>
                </c:pt>
                <c:pt idx="340">
                  <c:v>-3.129019472991601E-4</c:v>
                </c:pt>
                <c:pt idx="341">
                  <c:v>-3.0867082045485383E-4</c:v>
                </c:pt>
                <c:pt idx="342">
                  <c:v>-3.0764903670019075E-4</c:v>
                </c:pt>
                <c:pt idx="343">
                  <c:v>-3.0238366122103955E-4</c:v>
                </c:pt>
                <c:pt idx="344">
                  <c:v>-3.0024713872478515E-4</c:v>
                </c:pt>
                <c:pt idx="345">
                  <c:v>-2.9809956681781102E-4</c:v>
                </c:pt>
                <c:pt idx="346">
                  <c:v>-2.9371316031062689E-4</c:v>
                </c:pt>
                <c:pt idx="347">
                  <c:v>-2.9265346914605109E-4</c:v>
                </c:pt>
                <c:pt idx="348">
                  <c:v>-2.8719455132719673E-4</c:v>
                </c:pt>
                <c:pt idx="349">
                  <c:v>-2.8497983408026784E-4</c:v>
                </c:pt>
                <c:pt idx="350">
                  <c:v>-2.8275378446362964E-4</c:v>
                </c:pt>
                <c:pt idx="351">
                  <c:v>-2.7820813649701015E-4</c:v>
                </c:pt>
                <c:pt idx="352">
                  <c:v>-2.7710954776504957E-4</c:v>
                </c:pt>
                <c:pt idx="353">
                  <c:v>-2.7145213605717089E-4</c:v>
                </c:pt>
                <c:pt idx="354">
                  <c:v>-2.6915724334797275E-4</c:v>
                </c:pt>
                <c:pt idx="355">
                  <c:v>-2.6685073531140802E-4</c:v>
                </c:pt>
                <c:pt idx="356">
                  <c:v>-2.6214188392742477E-4</c:v>
                </c:pt>
                <c:pt idx="357">
                  <c:v>-2.6100340752935054E-4</c:v>
                </c:pt>
                <c:pt idx="358">
                  <c:v>-2.5392523221122768E-4</c:v>
                </c:pt>
                <c:pt idx="359">
                  <c:v>-2.5154213816010049E-4</c:v>
                </c:pt>
                <c:pt idx="360">
                  <c:v>-2.4667599116436702E-4</c:v>
                </c:pt>
                <c:pt idx="361">
                  <c:v>-2.4550053735417077E-4</c:v>
                </c:pt>
                <c:pt idx="362">
                  <c:v>-2.4432118324222145E-4</c:v>
                </c:pt>
                <c:pt idx="363">
                  <c:v>-2.3699187027148929E-4</c:v>
                </c:pt>
                <c:pt idx="364">
                  <c:v>-2.3452449773294745E-4</c:v>
                </c:pt>
                <c:pt idx="365">
                  <c:v>-2.2948745861072308E-4</c:v>
                </c:pt>
                <c:pt idx="366">
                  <c:v>-2.2827023135968405E-4</c:v>
                </c:pt>
                <c:pt idx="367">
                  <c:v>-2.270490095419002E-4</c:v>
                </c:pt>
                <c:pt idx="368">
                  <c:v>-2.1946261656743154E-4</c:v>
                </c:pt>
                <c:pt idx="369">
                  <c:v>-2.1690898475432778E-4</c:v>
                </c:pt>
                <c:pt idx="370">
                  <c:v>-2.1169709097833658E-4</c:v>
                </c:pt>
                <c:pt idx="371">
                  <c:v>-2.1043710034654439E-4</c:v>
                </c:pt>
                <c:pt idx="372">
                  <c:v>-2.0917302089901705E-4</c:v>
                </c:pt>
                <c:pt idx="373">
                  <c:v>-2.0132360550135213E-4</c:v>
                </c:pt>
                <c:pt idx="374">
                  <c:v>-1.98681733594307E-4</c:v>
                </c:pt>
                <c:pt idx="375">
                  <c:v>-1.9329102242055481E-4</c:v>
                </c:pt>
                <c:pt idx="376">
                  <c:v>-1.9198727854247144E-4</c:v>
                </c:pt>
                <c:pt idx="377">
                  <c:v>-1.9067935160885856E-4</c:v>
                </c:pt>
                <c:pt idx="378">
                  <c:v>-1.8395519747471667E-4</c:v>
                </c:pt>
                <c:pt idx="379">
                  <c:v>-1.8122971602752003E-4</c:v>
                </c:pt>
                <c:pt idx="380">
                  <c:v>-1.7849120440471822E-4</c:v>
                </c:pt>
                <c:pt idx="381">
                  <c:v>-1.729068999753447E-4</c:v>
                </c:pt>
                <c:pt idx="382">
                  <c:v>-1.7155413577460689E-4</c:v>
                </c:pt>
                <c:pt idx="383">
                  <c:v>-1.6460177867649861E-4</c:v>
                </c:pt>
                <c:pt idx="384">
                  <c:v>-1.6178423702717382E-4</c:v>
                </c:pt>
                <c:pt idx="385">
                  <c:v>-1.5895338221927346E-4</c:v>
                </c:pt>
                <c:pt idx="386">
                  <c:v>-1.5318209847695052E-4</c:v>
                </c:pt>
                <c:pt idx="387">
                  <c:v>-1.5178350730991842E-4</c:v>
                </c:pt>
                <c:pt idx="388">
                  <c:v>-1.4459799581434396E-4</c:v>
                </c:pt>
                <c:pt idx="389">
                  <c:v>-1.4168641307543695E-4</c:v>
                </c:pt>
                <c:pt idx="390">
                  <c:v>-1.3876123419365172E-4</c:v>
                </c:pt>
                <c:pt idx="391">
                  <c:v>-1.3279900768048414E-4</c:v>
                </c:pt>
                <c:pt idx="392">
                  <c:v>-1.3135359993247716E-4</c:v>
                </c:pt>
                <c:pt idx="393">
                  <c:v>-1.2392998262411581E-4</c:v>
                </c:pt>
                <c:pt idx="394">
                  <c:v>-1.2092237789085303E-4</c:v>
                </c:pt>
                <c:pt idx="395">
                  <c:v>-1.179008940210835E-4</c:v>
                </c:pt>
                <c:pt idx="396">
                  <c:v>-1.1017574090751739E-4</c:v>
                </c:pt>
                <c:pt idx="397">
                  <c:v>-1.0868019018603348E-4</c:v>
                </c:pt>
                <c:pt idx="398">
                  <c:v>-1.0258387265116298E-4</c:v>
                </c:pt>
                <c:pt idx="399">
                  <c:v>-9.947826498146739E-5</c:v>
                </c:pt>
                <c:pt idx="400">
                  <c:v>-9.6358495178971992E-5</c:v>
                </c:pt>
                <c:pt idx="401">
                  <c:v>-9.0002491612006796E-5</c:v>
                </c:pt>
                <c:pt idx="402">
                  <c:v>-8.8460482236093238E-5</c:v>
                </c:pt>
                <c:pt idx="403">
                  <c:v>-7.8908136748583185E-5</c:v>
                </c:pt>
                <c:pt idx="404">
                  <c:v>-7.5695225610153497E-5</c:v>
                </c:pt>
                <c:pt idx="405">
                  <c:v>-6.9148378482547016E-5</c:v>
                </c:pt>
                <c:pt idx="406">
                  <c:v>-6.7561332483534464E-5</c:v>
                </c:pt>
                <c:pt idx="407">
                  <c:v>-6.5969538265646171E-5</c:v>
                </c:pt>
                <c:pt idx="408">
                  <c:v>-5.6112571006457809E-5</c:v>
                </c:pt>
                <c:pt idx="409">
                  <c:v>-5.2797553266144856E-5</c:v>
                </c:pt>
                <c:pt idx="410">
                  <c:v>-4.6044142243204725E-5</c:v>
                </c:pt>
                <c:pt idx="411">
                  <c:v>-4.4406416336573162E-5</c:v>
                </c:pt>
                <c:pt idx="412">
                  <c:v>-4.2763848072991184E-5</c:v>
                </c:pt>
                <c:pt idx="413">
                  <c:v>-3.2596315889058073E-5</c:v>
                </c:pt>
                <c:pt idx="414">
                  <c:v>-2.9177210491542062E-5</c:v>
                </c:pt>
                <c:pt idx="415">
                  <c:v>-2.2213270559926201E-5</c:v>
                </c:pt>
                <c:pt idx="416">
                  <c:v>-2.0523875640249267E-5</c:v>
                </c:pt>
                <c:pt idx="417">
                  <c:v>-1.8829544245103959E-5</c:v>
                </c:pt>
                <c:pt idx="418">
                  <c:v>-4.8203297340773222E-6</c:v>
                </c:pt>
                <c:pt idx="419">
                  <c:v>2.358104485011836E-6</c:v>
                </c:pt>
                <c:pt idx="420">
                  <c:v>4.1001573911070288E-6</c:v>
                </c:pt>
                <c:pt idx="421">
                  <c:v>7.6792150113802471E-6</c:v>
                </c:pt>
                <c:pt idx="422">
                  <c:v>1.6653732769596779E-5</c:v>
                </c:pt>
                <c:pt idx="423">
                  <c:v>2.028695680606109E-5</c:v>
                </c:pt>
                <c:pt idx="424">
                  <c:v>2.7683851075786173E-5</c:v>
                </c:pt>
                <c:pt idx="425">
                  <c:v>2.9479550810451727E-5</c:v>
                </c:pt>
                <c:pt idx="426">
                  <c:v>3.1280375206184243E-5</c:v>
                </c:pt>
                <c:pt idx="427">
                  <c:v>4.2415262107736895E-5</c:v>
                </c:pt>
                <c:pt idx="428">
                  <c:v>4.6158517202014636E-5</c:v>
                </c:pt>
                <c:pt idx="429">
                  <c:v>5.3777837678772115E-5</c:v>
                </c:pt>
                <c:pt idx="430">
                  <c:v>5.562817295051703E-5</c:v>
                </c:pt>
                <c:pt idx="431">
                  <c:v>5.7483726937189404E-5</c:v>
                </c:pt>
                <c:pt idx="432">
                  <c:v>6.895295243683933E-5</c:v>
                </c:pt>
                <c:pt idx="433">
                  <c:v>7.2808219796386656E-5</c:v>
                </c:pt>
                <c:pt idx="434">
                  <c:v>8.0653933057077295E-5</c:v>
                </c:pt>
                <c:pt idx="435">
                  <c:v>8.2559892412570335E-5</c:v>
                </c:pt>
                <c:pt idx="436">
                  <c:v>8.4471164525081667E-5</c:v>
                </c:pt>
                <c:pt idx="437">
                  <c:v>9.628067233802631E-5</c:v>
                </c:pt>
                <c:pt idx="438">
                  <c:v>1.0024993320897812E-4</c:v>
                </c:pt>
                <c:pt idx="439">
                  <c:v>1.0832600627659744E-4</c:v>
                </c:pt>
                <c:pt idx="440">
                  <c:v>1.1028857811262727E-4</c:v>
                </c:pt>
                <c:pt idx="441">
                  <c:v>1.1225655671343396E-4</c:v>
                </c:pt>
                <c:pt idx="442">
                  <c:v>1.2026046756774927E-4</c:v>
                </c:pt>
                <c:pt idx="443">
                  <c:v>1.2225294877289881E-4</c:v>
                </c:pt>
                <c:pt idx="444">
                  <c:v>1.2632953248064332E-4</c:v>
                </c:pt>
                <c:pt idx="445">
                  <c:v>1.3042282538527111E-4</c:v>
                </c:pt>
                <c:pt idx="446">
                  <c:v>1.3453286791729826E-4</c:v>
                </c:pt>
                <c:pt idx="447">
                  <c:v>1.4696389763146911E-4</c:v>
                </c:pt>
                <c:pt idx="448">
                  <c:v>1.5114134301822242E-4</c:v>
                </c:pt>
                <c:pt idx="449">
                  <c:v>1.5533574020493949E-4</c:v>
                </c:pt>
                <c:pt idx="450">
                  <c:v>1.5954712962784612E-4</c:v>
                </c:pt>
                <c:pt idx="451">
                  <c:v>1.6377555171745835E-4</c:v>
                </c:pt>
                <c:pt idx="452">
                  <c:v>1.7656341834307705E-4</c:v>
                </c:pt>
                <c:pt idx="453">
                  <c:v>1.8086037545035031E-4</c:v>
                </c:pt>
                <c:pt idx="454">
                  <c:v>1.8517456740545818E-4</c:v>
                </c:pt>
                <c:pt idx="455">
                  <c:v>1.8950603463606188E-4</c:v>
                </c:pt>
                <c:pt idx="456">
                  <c:v>1.9385481758124205E-4</c:v>
                </c:pt>
                <c:pt idx="457">
                  <c:v>2.0700546504937023E-4</c:v>
                </c:pt>
                <c:pt idx="458">
                  <c:v>2.114239152065497E-4</c:v>
                </c:pt>
                <c:pt idx="459">
                  <c:v>2.1585988325087006E-4</c:v>
                </c:pt>
                <c:pt idx="460">
                  <c:v>2.2031340962997651E-4</c:v>
                </c:pt>
                <c:pt idx="461">
                  <c:v>2.2478453477153032E-4</c:v>
                </c:pt>
                <c:pt idx="462">
                  <c:v>2.3830390714455314E-4</c:v>
                </c:pt>
                <c:pt idx="463">
                  <c:v>2.4982408533364401E-4</c:v>
                </c:pt>
                <c:pt idx="464">
                  <c:v>2.5911147972931565E-4</c:v>
                </c:pt>
                <c:pt idx="465">
                  <c:v>2.6137193371134071E-4</c:v>
                </c:pt>
                <c:pt idx="466">
                  <c:v>2.6363826411001138E-4</c:v>
                </c:pt>
                <c:pt idx="467">
                  <c:v>2.7761429109863036E-4</c:v>
                </c:pt>
                <c:pt idx="468">
                  <c:v>2.8230912175190279E-4</c:v>
                </c:pt>
                <c:pt idx="469">
                  <c:v>2.9185068860293484E-4</c:v>
                </c:pt>
                <c:pt idx="470">
                  <c:v>2.9417368159423418E-4</c:v>
                </c:pt>
                <c:pt idx="471">
                  <c:v>2.9650264484165097E-4</c:v>
                </c:pt>
                <c:pt idx="472">
                  <c:v>3.1086056388115562E-4</c:v>
                </c:pt>
                <c:pt idx="473">
                  <c:v>3.2558813476616218E-4</c:v>
                </c:pt>
                <c:pt idx="474">
                  <c:v>3.2797168472571936E-4</c:v>
                </c:pt>
                <c:pt idx="475">
                  <c:v>3.3036129204850283E-4</c:v>
                </c:pt>
                <c:pt idx="476">
                  <c:v>3.3275696678353173E-4</c:v>
                </c:pt>
                <c:pt idx="477">
                  <c:v>3.4500782615572736E-4</c:v>
                </c:pt>
                <c:pt idx="478">
                  <c:v>3.4996036547115195E-4</c:v>
                </c:pt>
                <c:pt idx="479">
                  <c:v>3.6002219013039655E-4</c:v>
                </c:pt>
                <c:pt idx="480">
                  <c:v>3.6247322197757725E-4</c:v>
                </c:pt>
                <c:pt idx="481">
                  <c:v>3.6493041164931128E-4</c:v>
                </c:pt>
                <c:pt idx="482">
                  <c:v>3.800699494636805E-4</c:v>
                </c:pt>
                <c:pt idx="483">
                  <c:v>3.8515431560984698E-4</c:v>
                </c:pt>
                <c:pt idx="484">
                  <c:v>3.8765508769156298E-4</c:v>
                </c:pt>
                <c:pt idx="485">
                  <c:v>3.9016209123636942E-4</c:v>
                </c:pt>
                <c:pt idx="486">
                  <c:v>3.9267533627849815E-4</c:v>
                </c:pt>
                <c:pt idx="487">
                  <c:v>4.1340986102955668E-4</c:v>
                </c:pt>
                <c:pt idx="488">
                  <c:v>4.1861830349088081E-4</c:v>
                </c:pt>
                <c:pt idx="489">
                  <c:v>4.2384600291889285E-4</c:v>
                </c:pt>
                <c:pt idx="490">
                  <c:v>4.3445996798174846E-4</c:v>
                </c:pt>
                <c:pt idx="491">
                  <c:v>4.3704933007100933E-4</c:v>
                </c:pt>
                <c:pt idx="492">
                  <c:v>4.5027477008829919E-4</c:v>
                </c:pt>
                <c:pt idx="493">
                  <c:v>4.5561886064238166E-4</c:v>
                </c:pt>
                <c:pt idx="494">
                  <c:v>4.609824912673588E-4</c:v>
                </c:pt>
                <c:pt idx="495">
                  <c:v>4.7187072439197619E-4</c:v>
                </c:pt>
                <c:pt idx="496">
                  <c:v>4.9357473923983264E-4</c:v>
                </c:pt>
                <c:pt idx="497">
                  <c:v>4.9907334013443716E-4</c:v>
                </c:pt>
                <c:pt idx="498">
                  <c:v>5.1021924663469109E-4</c:v>
                </c:pt>
                <c:pt idx="499">
                  <c:v>5.129438974732682E-4</c:v>
                </c:pt>
                <c:pt idx="500">
                  <c:v>5.2682659078140404E-4</c:v>
                </c:pt>
                <c:pt idx="501">
                  <c:v>5.324261363792715E-4</c:v>
                </c:pt>
                <c:pt idx="502">
                  <c:v>5.3804091712095214E-4</c:v>
                </c:pt>
                <c:pt idx="503">
                  <c:v>5.4938919388791696E-4</c:v>
                </c:pt>
                <c:pt idx="504">
                  <c:v>5.5791199350336228E-4</c:v>
                </c:pt>
                <c:pt idx="505">
                  <c:v>5.7490527373016767E-4</c:v>
                </c:pt>
                <c:pt idx="506">
                  <c:v>5.8639579360011214E-4</c:v>
                </c:pt>
                <c:pt idx="507">
                  <c:v>5.8923322370341147E-4</c:v>
                </c:pt>
                <c:pt idx="508">
                  <c:v>5.9207599362126433E-4</c:v>
                </c:pt>
                <c:pt idx="509">
                  <c:v>6.093397779356254E-4</c:v>
                </c:pt>
                <c:pt idx="510">
                  <c:v>6.1511284366431594E-4</c:v>
                </c:pt>
                <c:pt idx="511">
                  <c:v>6.5573345199936505E-4</c:v>
                </c:pt>
                <c:pt idx="512">
                  <c:v>6.9663842335528667E-4</c:v>
                </c:pt>
                <c:pt idx="513">
                  <c:v>7.377985802742114E-4</c:v>
                </c:pt>
                <c:pt idx="514">
                  <c:v>7.7622325184556473E-4</c:v>
                </c:pt>
                <c:pt idx="515">
                  <c:v>8.178399925125035E-4</c:v>
                </c:pt>
                <c:pt idx="516">
                  <c:v>8.5967444343992838E-4</c:v>
                </c:pt>
                <c:pt idx="517">
                  <c:v>9.0171380962011938E-4</c:v>
                </c:pt>
                <c:pt idx="518">
                  <c:v>9.4697933611365853E-4</c:v>
                </c:pt>
                <c:pt idx="519">
                  <c:v>9.8940191671559319E-4</c:v>
                </c:pt>
                <c:pt idx="520">
                  <c:v>1.0319901180372473E-3</c:v>
                </c:pt>
                <c:pt idx="521">
                  <c:v>1.0747311444018444E-3</c:v>
                </c:pt>
                <c:pt idx="522">
                  <c:v>1.1176121999417934E-3</c:v>
                </c:pt>
                <c:pt idx="523">
                  <c:v>1.1606204886141591E-3</c:v>
                </c:pt>
                <c:pt idx="524">
                  <c:v>1.2037432141826134E-3</c:v>
                </c:pt>
                <c:pt idx="525">
                  <c:v>1.2469675802354837E-3</c:v>
                </c:pt>
                <c:pt idx="526">
                  <c:v>1.2902807901573896E-3</c:v>
                </c:pt>
                <c:pt idx="527">
                  <c:v>1.330562786747258E-3</c:v>
                </c:pt>
                <c:pt idx="528">
                  <c:v>1.3740117009950481E-3</c:v>
                </c:pt>
                <c:pt idx="529">
                  <c:v>1.4175119768138345E-3</c:v>
                </c:pt>
                <c:pt idx="530">
                  <c:v>1.4610508168830805E-3</c:v>
                </c:pt>
                <c:pt idx="531">
                  <c:v>1.5077316034279649E-3</c:v>
                </c:pt>
                <c:pt idx="532">
                  <c:v>1.5513091372494133E-3</c:v>
                </c:pt>
                <c:pt idx="533">
                  <c:v>1.5948859333822418E-3</c:v>
                </c:pt>
                <c:pt idx="534">
                  <c:v>1.6384491936897066E-3</c:v>
                </c:pt>
                <c:pt idx="535">
                  <c:v>1.6788755618897255E-3</c:v>
                </c:pt>
                <c:pt idx="536">
                  <c:v>1.7223770333947286E-3</c:v>
                </c:pt>
                <c:pt idx="537">
                  <c:v>1.765827482723914E-3</c:v>
                </c:pt>
                <c:pt idx="538">
                  <c:v>1.8092141110779281E-3</c:v>
                </c:pt>
                <c:pt idx="539">
                  <c:v>1.8525241194708997E-3</c:v>
                </c:pt>
                <c:pt idx="540">
                  <c:v>1.8988277836458926E-3</c:v>
                </c:pt>
                <c:pt idx="541">
                  <c:v>1.9419379293881339E-3</c:v>
                </c:pt>
                <c:pt idx="542">
                  <c:v>1.9849321473675019E-3</c:v>
                </c:pt>
                <c:pt idx="543">
                  <c:v>2.0400152254614183E-3</c:v>
                </c:pt>
                <c:pt idx="544">
                  <c:v>2.082695496315911E-3</c:v>
                </c:pt>
                <c:pt idx="545">
                  <c:v>2.125217790338787E-3</c:v>
                </c:pt>
                <c:pt idx="546">
                  <c:v>2.1675693068216747E-3</c:v>
                </c:pt>
                <c:pt idx="547">
                  <c:v>2.2097372448672626E-3</c:v>
                </c:pt>
                <c:pt idx="548">
                  <c:v>2.2367606751783065E-3</c:v>
                </c:pt>
                <c:pt idx="549">
                  <c:v>2.2786012376501447E-3</c:v>
                </c:pt>
                <c:pt idx="550">
                  <c:v>2.3202243725517491E-3</c:v>
                </c:pt>
                <c:pt idx="551">
                  <c:v>2.3616172790998291E-3</c:v>
                </c:pt>
                <c:pt idx="552">
                  <c:v>2.405692382360524E-3</c:v>
                </c:pt>
                <c:pt idx="553">
                  <c:v>2.4581728520154593E-3</c:v>
                </c:pt>
                <c:pt idx="554">
                  <c:v>2.4986973002198583E-3</c:v>
                </c:pt>
                <c:pt idx="555">
                  <c:v>2.5389357561907263E-3</c:v>
                </c:pt>
                <c:pt idx="556">
                  <c:v>2.5788754174174955E-3</c:v>
                </c:pt>
                <c:pt idx="557">
                  <c:v>2.6100619608362408E-3</c:v>
                </c:pt>
                <c:pt idx="558">
                  <c:v>2.6494374109660157E-3</c:v>
                </c:pt>
                <c:pt idx="559">
                  <c:v>2.6884830233067092E-3</c:v>
                </c:pt>
                <c:pt idx="560">
                  <c:v>2.7272689604300737E-3</c:v>
                </c:pt>
                <c:pt idx="561">
                  <c:v>2.774261849372421E-3</c:v>
                </c:pt>
                <c:pt idx="562">
                  <c:v>2.8129961570052845E-3</c:v>
                </c:pt>
                <c:pt idx="563">
                  <c:v>2.8519084999167887E-3</c:v>
                </c:pt>
                <c:pt idx="564">
                  <c:v>2.8910897985296399E-3</c:v>
                </c:pt>
                <c:pt idx="565">
                  <c:v>2.9219906703037424E-3</c:v>
                </c:pt>
                <c:pt idx="566">
                  <c:v>2.9616738218338767E-3</c:v>
                </c:pt>
                <c:pt idx="567">
                  <c:v>3.0016436312187977E-3</c:v>
                </c:pt>
                <c:pt idx="568">
                  <c:v>3.0419035347710732E-3</c:v>
                </c:pt>
                <c:pt idx="569">
                  <c:v>3.0824569688645553E-3</c:v>
                </c:pt>
                <c:pt idx="570">
                  <c:v>3.1321892414950337E-3</c:v>
                </c:pt>
                <c:pt idx="571">
                  <c:v>3.17340650006124E-3</c:v>
                </c:pt>
                <c:pt idx="572">
                  <c:v>3.2149283574342295E-3</c:v>
                </c:pt>
                <c:pt idx="573">
                  <c:v>3.2567582506925034E-3</c:v>
                </c:pt>
                <c:pt idx="574">
                  <c:v>3.2988996169848084E-3</c:v>
                </c:pt>
                <c:pt idx="575">
                  <c:v>3.3413558935495176E-3</c:v>
                </c:pt>
                <c:pt idx="576">
                  <c:v>3.3841305176976733E-3</c:v>
                </c:pt>
                <c:pt idx="577">
                  <c:v>3.4272269268226748E-3</c:v>
                </c:pt>
                <c:pt idx="578">
                  <c:v>3.4612137859557635E-3</c:v>
                </c:pt>
                <c:pt idx="579">
                  <c:v>3.5048915413655735E-3</c:v>
                </c:pt>
                <c:pt idx="580">
                  <c:v>3.5489006320972294E-3</c:v>
                </c:pt>
                <c:pt idx="581">
                  <c:v>3.5932444953905573E-3</c:v>
                </c:pt>
                <c:pt idx="582">
                  <c:v>3.6379265685786422E-3</c:v>
                </c:pt>
                <c:pt idx="583">
                  <c:v>3.6927553707774311E-3</c:v>
                </c:pt>
                <c:pt idx="584">
                  <c:v>3.7382005288747167E-3</c:v>
                </c:pt>
                <c:pt idx="585">
                  <c:v>3.7839949741675324E-3</c:v>
                </c:pt>
                <c:pt idx="586">
                  <c:v>3.8301421448341056E-3</c:v>
                </c:pt>
                <c:pt idx="587">
                  <c:v>3.8665303948155483E-3</c:v>
                </c:pt>
                <c:pt idx="588">
                  <c:v>3.9133139156675156E-3</c:v>
                </c:pt>
                <c:pt idx="589">
                  <c:v>3.9604597099547334E-3</c:v>
                </c:pt>
                <c:pt idx="590">
                  <c:v>4.0079712156737557E-3</c:v>
                </c:pt>
                <c:pt idx="591">
                  <c:v>4.0558518708957436E-3</c:v>
                </c:pt>
                <c:pt idx="592">
                  <c:v>4.114624951183643E-3</c:v>
                </c:pt>
                <c:pt idx="593">
                  <c:v>4.1633374762300498E-3</c:v>
                </c:pt>
                <c:pt idx="594">
                  <c:v>4.2124302354599897E-3</c:v>
                </c:pt>
                <c:pt idx="595">
                  <c:v>4.2654088075078089E-3</c:v>
                </c:pt>
                <c:pt idx="596">
                  <c:v>4.3152993504597115E-3</c:v>
                </c:pt>
                <c:pt idx="597">
                  <c:v>4.3655806790479645E-3</c:v>
                </c:pt>
                <c:pt idx="598">
                  <c:v>4.4162562324365218E-3</c:v>
                </c:pt>
                <c:pt idx="599">
                  <c:v>4.4673294498792648E-3</c:v>
                </c:pt>
                <c:pt idx="600">
                  <c:v>4.5038606996037978E-3</c:v>
                </c:pt>
                <c:pt idx="601">
                  <c:v>4.5556203228283975E-3</c:v>
                </c:pt>
                <c:pt idx="602">
                  <c:v>4.6077868951731127E-3</c:v>
                </c:pt>
                <c:pt idx="603">
                  <c:v>4.6603638554129235E-3</c:v>
                </c:pt>
                <c:pt idx="604">
                  <c:v>4.7172067520967285E-3</c:v>
                </c:pt>
                <c:pt idx="605">
                  <c:v>4.7823123116325084E-3</c:v>
                </c:pt>
                <c:pt idx="606">
                  <c:v>4.8362654856884402E-3</c:v>
                </c:pt>
                <c:pt idx="607">
                  <c:v>4.8946013290854492E-3</c:v>
                </c:pt>
                <c:pt idx="608">
                  <c:v>4.9454508200397207E-3</c:v>
                </c:pt>
                <c:pt idx="609">
                  <c:v>5.0006898609411543E-3</c:v>
                </c:pt>
                <c:pt idx="610">
                  <c:v>5.0563644049186895E-3</c:v>
                </c:pt>
                <c:pt idx="611">
                  <c:v>5.1124663310608831E-3</c:v>
                </c:pt>
                <c:pt idx="612">
                  <c:v>5.1689156073417286E-3</c:v>
                </c:pt>
                <c:pt idx="613">
                  <c:v>5.2256031669456471E-3</c:v>
                </c:pt>
                <c:pt idx="614">
                  <c:v>5.2824177850782639E-3</c:v>
                </c:pt>
                <c:pt idx="615">
                  <c:v>5.3392465592222438E-3</c:v>
                </c:pt>
                <c:pt idx="616">
                  <c:v>5.3960118747328756E-3</c:v>
                </c:pt>
                <c:pt idx="617">
                  <c:v>5.4404493511784162E-3</c:v>
                </c:pt>
                <c:pt idx="618">
                  <c:v>5.5093074938467046E-3</c:v>
                </c:pt>
                <c:pt idx="619">
                  <c:v>5.5658254400772766E-3</c:v>
                </c:pt>
                <c:pt idx="620">
                  <c:v>5.6222485723037008E-3</c:v>
                </c:pt>
                <c:pt idx="621">
                  <c:v>5.6785707115361572E-3</c:v>
                </c:pt>
                <c:pt idx="622">
                  <c:v>5.7347856786574281E-3</c:v>
                </c:pt>
                <c:pt idx="623">
                  <c:v>5.7908872944353873E-3</c:v>
                </c:pt>
                <c:pt idx="624">
                  <c:v>5.8468693795205029E-3</c:v>
                </c:pt>
                <c:pt idx="625">
                  <c:v>5.9027257544333467E-3</c:v>
                </c:pt>
                <c:pt idx="626">
                  <c:v>5.9584502395895744E-3</c:v>
                </c:pt>
                <c:pt idx="627">
                  <c:v>6.0140366552749458E-3</c:v>
                </c:pt>
                <c:pt idx="628">
                  <c:v>6.0694788216653084E-3</c:v>
                </c:pt>
                <c:pt idx="629">
                  <c:v>6.1247705588216017E-3</c:v>
                </c:pt>
                <c:pt idx="630">
                  <c:v>6.1799056866798652E-3</c:v>
                </c:pt>
                <c:pt idx="631">
                  <c:v>6.2348780250712221E-3</c:v>
                </c:pt>
                <c:pt idx="632">
                  <c:v>6.2896813937068918E-3</c:v>
                </c:pt>
                <c:pt idx="633">
                  <c:v>6.3443096121906795E-3</c:v>
                </c:pt>
                <c:pt idx="634">
                  <c:v>6.3987565000089841E-3</c:v>
                </c:pt>
                <c:pt idx="635">
                  <c:v>6.4530158765407908E-3</c:v>
                </c:pt>
                <c:pt idx="636">
                  <c:v>6.5070815610551724E-3</c:v>
                </c:pt>
                <c:pt idx="637">
                  <c:v>6.5609473727037959E-3</c:v>
                </c:pt>
                <c:pt idx="638">
                  <c:v>6.6146071305484E-3</c:v>
                </c:pt>
                <c:pt idx="639">
                  <c:v>6.6564690213173957E-3</c:v>
                </c:pt>
                <c:pt idx="640">
                  <c:v>6.7212837604779807E-3</c:v>
                </c:pt>
                <c:pt idx="641">
                  <c:v>6.7742882701393725E-3</c:v>
                </c:pt>
                <c:pt idx="642">
                  <c:v>6.8270620011420813E-3</c:v>
                </c:pt>
                <c:pt idx="643">
                  <c:v>6.8795987720132734E-3</c:v>
                </c:pt>
                <c:pt idx="644">
                  <c:v>6.9318924011826932E-3</c:v>
                </c:pt>
                <c:pt idx="645">
                  <c:v>6.983936706977667E-3</c:v>
                </c:pt>
                <c:pt idx="646">
                  <c:v>7.0357255076355929E-3</c:v>
                </c:pt>
                <c:pt idx="647">
                  <c:v>7.09086751873211E-3</c:v>
                </c:pt>
                <c:pt idx="648">
                  <c:v>7.1421067118115555E-3</c:v>
                </c:pt>
                <c:pt idx="649">
                  <c:v>7.1930714104921772E-3</c:v>
                </c:pt>
                <c:pt idx="650">
                  <c:v>7.2437554328570611E-3</c:v>
                </c:pt>
                <c:pt idx="651">
                  <c:v>7.2941525969119356E-3</c:v>
                </c:pt>
                <c:pt idx="652">
                  <c:v>7.3333659326646483E-3</c:v>
                </c:pt>
                <c:pt idx="653">
                  <c:v>7.3940616216504286E-3</c:v>
                </c:pt>
                <c:pt idx="654">
                  <c:v>7.4435611179097232E-3</c:v>
                </c:pt>
                <c:pt idx="655">
                  <c:v>7.4927490270129413E-3</c:v>
                </c:pt>
                <c:pt idx="656">
                  <c:v>7.5451592291628233E-3</c:v>
                </c:pt>
                <c:pt idx="657">
                  <c:v>7.5901653540051553E-3</c:v>
                </c:pt>
                <c:pt idx="658">
                  <c:v>7.6418756530274856E-3</c:v>
                </c:pt>
                <c:pt idx="659">
                  <c:v>7.6862611423769798E-3</c:v>
                </c:pt>
                <c:pt idx="660">
                  <c:v>7.733798377926226E-3</c:v>
                </c:pt>
                <c:pt idx="661">
                  <c:v>7.7809869306870224E-3</c:v>
                </c:pt>
                <c:pt idx="662">
                  <c:v>7.8510357610896975E-3</c:v>
                </c:pt>
                <c:pt idx="663">
                  <c:v>7.8973439024618841E-3</c:v>
                </c:pt>
                <c:pt idx="664">
                  <c:v>7.9433965287023511E-3</c:v>
                </c:pt>
                <c:pt idx="665">
                  <c:v>7.9926698077025272E-3</c:v>
                </c:pt>
                <c:pt idx="666">
                  <c:v>8.0385516333729198E-3</c:v>
                </c:pt>
                <c:pt idx="667">
                  <c:v>8.0845082850777138E-3</c:v>
                </c:pt>
                <c:pt idx="668">
                  <c:v>8.1305785922391651E-3</c:v>
                </c:pt>
                <c:pt idx="669">
                  <c:v>8.1733626469384646E-3</c:v>
                </c:pt>
                <c:pt idx="670">
                  <c:v>8.2196555123061898E-3</c:v>
                </c:pt>
                <c:pt idx="671">
                  <c:v>8.2660662494928872E-3</c:v>
                </c:pt>
                <c:pt idx="672">
                  <c:v>8.3125961551520078E-3</c:v>
                </c:pt>
                <c:pt idx="673">
                  <c:v>8.3626867576881755E-3</c:v>
                </c:pt>
                <c:pt idx="674">
                  <c:v>8.4094687938170015E-3</c:v>
                </c:pt>
                <c:pt idx="675">
                  <c:v>8.4563739901117665E-3</c:v>
                </c:pt>
                <c:pt idx="676">
                  <c:v>8.5034036433957599E-3</c:v>
                </c:pt>
                <c:pt idx="677">
                  <c:v>8.5505590505258015E-3</c:v>
                </c:pt>
                <c:pt idx="678">
                  <c:v>8.5978415083793319E-3</c:v>
                </c:pt>
                <c:pt idx="679">
                  <c:v>8.6452523138595833E-3</c:v>
                </c:pt>
                <c:pt idx="680">
                  <c:v>8.6927927638929918E-3</c:v>
                </c:pt>
                <c:pt idx="681">
                  <c:v>8.7404641554369375E-3</c:v>
                </c:pt>
                <c:pt idx="682">
                  <c:v>8.784734758341628E-3</c:v>
                </c:pt>
                <c:pt idx="683">
                  <c:v>8.8326611031117608E-3</c:v>
                </c:pt>
                <c:pt idx="684">
                  <c:v>8.8807221780582424E-3</c:v>
                </c:pt>
                <c:pt idx="685">
                  <c:v>8.9289192801595973E-3</c:v>
                </c:pt>
                <c:pt idx="686">
                  <c:v>8.9772537064050084E-3</c:v>
                </c:pt>
                <c:pt idx="687">
                  <c:v>9.0293149090701855E-3</c:v>
                </c:pt>
                <c:pt idx="688">
                  <c:v>9.0779392080677212E-3</c:v>
                </c:pt>
                <c:pt idx="689">
                  <c:v>9.1267048251424971E-3</c:v>
                </c:pt>
                <c:pt idx="690">
                  <c:v>9.1756130574891237E-3</c:v>
                </c:pt>
                <c:pt idx="691">
                  <c:v>9.2210310964579989E-3</c:v>
                </c:pt>
                <c:pt idx="692">
                  <c:v>9.2702167059206531E-3</c:v>
                </c:pt>
                <c:pt idx="693">
                  <c:v>9.3195487192190285E-3</c:v>
                </c:pt>
                <c:pt idx="694">
                  <c:v>9.3690284335581353E-3</c:v>
                </c:pt>
                <c:pt idx="695">
                  <c:v>9.433391298728843E-3</c:v>
                </c:pt>
                <c:pt idx="696">
                  <c:v>9.4721300182985402E-3</c:v>
                </c:pt>
                <c:pt idx="697">
                  <c:v>9.5220728811528845E-3</c:v>
                </c:pt>
                <c:pt idx="698">
                  <c:v>9.5721687377822995E-3</c:v>
                </c:pt>
                <c:pt idx="699">
                  <c:v>9.6224188856315132E-3</c:v>
                </c:pt>
                <c:pt idx="700">
                  <c:v>9.6728246221684661E-3</c:v>
                </c:pt>
                <c:pt idx="701">
                  <c:v>9.7233872448894646E-3</c:v>
                </c:pt>
                <c:pt idx="702">
                  <c:v>9.7741080513165969E-3</c:v>
                </c:pt>
                <c:pt idx="703">
                  <c:v>9.8249883390106301E-3</c:v>
                </c:pt>
                <c:pt idx="704">
                  <c:v>9.8646487444848628E-3</c:v>
                </c:pt>
                <c:pt idx="705">
                  <c:v>9.9158126370760668E-3</c:v>
                </c:pt>
                <c:pt idx="706">
                  <c:v>9.967139590363645E-3</c:v>
                </c:pt>
                <c:pt idx="707">
                  <c:v>1.0018630901692685E-2</c:v>
                </c:pt>
                <c:pt idx="708">
                  <c:v>1.0097232481777343E-2</c:v>
                </c:pt>
                <c:pt idx="709">
                  <c:v>1.0133691838473088E-2</c:v>
                </c:pt>
                <c:pt idx="710">
                  <c:v>1.0185724829019003E-2</c:v>
                </c:pt>
                <c:pt idx="711">
                  <c:v>1.0237927682333928E-2</c:v>
                </c:pt>
                <c:pt idx="712">
                  <c:v>1.0290301696241649E-2</c:v>
                </c:pt>
                <c:pt idx="713">
                  <c:v>1.0338931684474417E-2</c:v>
                </c:pt>
                <c:pt idx="714">
                  <c:v>1.0391637874803905E-2</c:v>
                </c:pt>
                <c:pt idx="715">
                  <c:v>1.0444506180110835E-2</c:v>
                </c:pt>
                <c:pt idx="716">
                  <c:v>1.0497445447126275E-2</c:v>
                </c:pt>
                <c:pt idx="717">
                  <c:v>1.055424844788911E-2</c:v>
                </c:pt>
                <c:pt idx="718">
                  <c:v>1.0606937927731496E-2</c:v>
                </c:pt>
                <c:pt idx="719">
                  <c:v>1.065932707612643E-2</c:v>
                </c:pt>
                <c:pt idx="720">
                  <c:v>1.0711358063683601E-2</c:v>
                </c:pt>
                <c:pt idx="721">
                  <c:v>1.0759204237084319E-2</c:v>
                </c:pt>
                <c:pt idx="722">
                  <c:v>1.0810525038141172E-2</c:v>
                </c:pt>
                <c:pt idx="723">
                  <c:v>1.086147036460261E-2</c:v>
                </c:pt>
                <c:pt idx="724">
                  <c:v>1.0912034831261685E-2</c:v>
                </c:pt>
                <c:pt idx="725">
                  <c:v>1.0962213052842174E-2</c:v>
                </c:pt>
                <c:pt idx="726">
                  <c:v>1.1015688557186133E-2</c:v>
                </c:pt>
                <c:pt idx="727">
                  <c:v>1.1065050802156383E-2</c:v>
                </c:pt>
                <c:pt idx="728">
                  <c:v>1.1114010255587158E-2</c:v>
                </c:pt>
                <c:pt idx="729">
                  <c:v>1.1162561531670525E-2</c:v>
                </c:pt>
                <c:pt idx="730">
                  <c:v>1.1210699244554723E-2</c:v>
                </c:pt>
                <c:pt idx="731">
                  <c:v>1.1258418008338994E-2</c:v>
                </c:pt>
                <c:pt idx="732">
                  <c:v>1.1305712437083899E-2</c:v>
                </c:pt>
                <c:pt idx="733">
                  <c:v>1.135257714480359E-2</c:v>
                </c:pt>
                <c:pt idx="734">
                  <c:v>1.1395547424251973E-2</c:v>
                </c:pt>
                <c:pt idx="735">
                  <c:v>1.144156699444121E-2</c:v>
                </c:pt>
                <c:pt idx="736">
                  <c:v>1.1487141078486474E-2</c:v>
                </c:pt>
                <c:pt idx="737">
                  <c:v>1.1532264290594618E-2</c:v>
                </c:pt>
                <c:pt idx="738">
                  <c:v>1.1576931244953848E-2</c:v>
                </c:pt>
                <c:pt idx="739">
                  <c:v>1.162443962983079E-2</c:v>
                </c:pt>
                <c:pt idx="740">
                  <c:v>1.1668145479786731E-2</c:v>
                </c:pt>
                <c:pt idx="741">
                  <c:v>1.1711378519600666E-2</c:v>
                </c:pt>
                <c:pt idx="742">
                  <c:v>1.1754133363008255E-2</c:v>
                </c:pt>
                <c:pt idx="743">
                  <c:v>1.1793233645070345E-2</c:v>
                </c:pt>
                <c:pt idx="744">
                  <c:v>1.1835049949348253E-2</c:v>
                </c:pt>
                <c:pt idx="745">
                  <c:v>1.1876372294485904E-2</c:v>
                </c:pt>
                <c:pt idx="746">
                  <c:v>1.1917195294495642E-2</c:v>
                </c:pt>
                <c:pt idx="747">
                  <c:v>1.1960546113363528E-2</c:v>
                </c:pt>
                <c:pt idx="748">
                  <c:v>1.2000318665773736E-2</c:v>
                </c:pt>
                <c:pt idx="749">
                  <c:v>1.2039575317478565E-2</c:v>
                </c:pt>
                <c:pt idx="750">
                  <c:v>1.2078310682102794E-2</c:v>
                </c:pt>
                <c:pt idx="751">
                  <c:v>1.211651937328668E-2</c:v>
                </c:pt>
                <c:pt idx="752">
                  <c:v>1.2154196004660164E-2</c:v>
                </c:pt>
                <c:pt idx="753">
                  <c:v>1.2191335189853185E-2</c:v>
                </c:pt>
                <c:pt idx="754">
                  <c:v>1.2227931542516311E-2</c:v>
                </c:pt>
                <c:pt idx="755">
                  <c:v>1.2263979676289796E-2</c:v>
                </c:pt>
                <c:pt idx="756">
                  <c:v>1.2291369773550023E-2</c:v>
                </c:pt>
                <c:pt idx="757">
                  <c:v>1.2326422764080216E-2</c:v>
                </c:pt>
                <c:pt idx="758">
                  <c:v>1.2360912578704499E-2</c:v>
                </c:pt>
                <c:pt idx="759">
                  <c:v>1.2394833832167773E-2</c:v>
                </c:pt>
                <c:pt idx="760">
                  <c:v>1.2435808540423176E-2</c:v>
                </c:pt>
                <c:pt idx="761">
                  <c:v>1.2468454248250514E-2</c:v>
                </c:pt>
                <c:pt idx="762">
                  <c:v>1.251030158622944E-2</c:v>
                </c:pt>
                <c:pt idx="763">
                  <c:v>1.2531982508969593E-2</c:v>
                </c:pt>
                <c:pt idx="764">
                  <c:v>1.2562854289497686E-2</c:v>
                </c:pt>
                <c:pt idx="765">
                  <c:v>1.2590793339438022E-2</c:v>
                </c:pt>
                <c:pt idx="766">
                  <c:v>1.2620498379814826E-2</c:v>
                </c:pt>
                <c:pt idx="767">
                  <c:v>1.2649592782709718E-2</c:v>
                </c:pt>
                <c:pt idx="768">
                  <c:v>1.267813303107701E-2</c:v>
                </c:pt>
                <c:pt idx="769">
                  <c:v>1.2708455310690998E-2</c:v>
                </c:pt>
                <c:pt idx="770">
                  <c:v>1.2736276459146975E-2</c:v>
                </c:pt>
                <c:pt idx="771">
                  <c:v>1.2763949482408261E-2</c:v>
                </c:pt>
                <c:pt idx="772">
                  <c:v>1.2791575347688801E-2</c:v>
                </c:pt>
                <c:pt idx="773">
                  <c:v>1.2816972716841235E-2</c:v>
                </c:pt>
                <c:pt idx="774">
                  <c:v>1.2844536635959081E-2</c:v>
                </c:pt>
                <c:pt idx="775">
                  <c:v>1.2872070566449345E-2</c:v>
                </c:pt>
                <c:pt idx="776">
                  <c:v>1.2899575597027813E-2</c:v>
                </c:pt>
                <c:pt idx="777">
                  <c:v>1.2927052816420925E-2</c:v>
                </c:pt>
                <c:pt idx="778">
                  <c:v>1.2956694812094766E-2</c:v>
                </c:pt>
                <c:pt idx="779">
                  <c:v>1.2984118930010684E-2</c:v>
                </c:pt>
                <c:pt idx="780">
                  <c:v>1.3011518581961866E-2</c:v>
                </c:pt>
                <c:pt idx="781">
                  <c:v>1.3038894856757351E-2</c:v>
                </c:pt>
                <c:pt idx="782">
                  <c:v>1.3066248843206184E-2</c:v>
                </c:pt>
                <c:pt idx="783">
                  <c:v>1.3093581630138037E-2</c:v>
                </c:pt>
                <c:pt idx="784">
                  <c:v>1.3120894306385161E-2</c:v>
                </c:pt>
                <c:pt idx="785">
                  <c:v>1.3148187960790118E-2</c:v>
                </c:pt>
                <c:pt idx="786">
                  <c:v>1.3175463682213522E-2</c:v>
                </c:pt>
                <c:pt idx="787">
                  <c:v>1.3200534922957807E-2</c:v>
                </c:pt>
                <c:pt idx="788">
                  <c:v>1.3227778078348074E-2</c:v>
                </c:pt>
                <c:pt idx="789">
                  <c:v>1.3255006488085641E-2</c:v>
                </c:pt>
                <c:pt idx="790">
                  <c:v>1.3282221241035508E-2</c:v>
                </c:pt>
                <c:pt idx="791">
                  <c:v>1.3311611405252241E-2</c:v>
                </c:pt>
                <c:pt idx="792">
                  <c:v>1.3338802395320811E-2</c:v>
                </c:pt>
                <c:pt idx="793">
                  <c:v>1.3365983074684833E-2</c:v>
                </c:pt>
                <c:pt idx="794">
                  <c:v>1.3393154532279699E-2</c:v>
                </c:pt>
                <c:pt idx="795">
                  <c:v>1.3418128264691909E-2</c:v>
                </c:pt>
                <c:pt idx="796">
                  <c:v>1.3445283943498865E-2</c:v>
                </c:pt>
                <c:pt idx="797">
                  <c:v>1.3472433587807586E-2</c:v>
                </c:pt>
                <c:pt idx="798">
                  <c:v>1.3499578286557679E-2</c:v>
                </c:pt>
                <c:pt idx="799">
                  <c:v>1.3526719128694076E-2</c:v>
                </c:pt>
                <c:pt idx="800">
                  <c:v>1.355605060252269E-2</c:v>
                </c:pt>
                <c:pt idx="801">
                  <c:v>1.358318799885536E-2</c:v>
                </c:pt>
                <c:pt idx="802">
                  <c:v>1.3610324885288808E-2</c:v>
                </c:pt>
                <c:pt idx="803">
                  <c:v>1.3637462350851261E-2</c:v>
                </c:pt>
                <c:pt idx="804">
                  <c:v>1.3664601484586409E-2</c:v>
                </c:pt>
                <c:pt idx="805">
                  <c:v>1.3691743375537949E-2</c:v>
                </c:pt>
                <c:pt idx="806">
                  <c:v>1.371888911277278E-2</c:v>
                </c:pt>
                <c:pt idx="807">
                  <c:v>1.3746039785355225E-2</c:v>
                </c:pt>
                <c:pt idx="808">
                  <c:v>1.3766586191884374E-2</c:v>
                </c:pt>
                <c:pt idx="809">
                  <c:v>1.3793745105194091E-2</c:v>
                </c:pt>
                <c:pt idx="810">
                  <c:v>1.3820911980691859E-2</c:v>
                </c:pt>
                <c:pt idx="811">
                  <c:v>1.3848087907346596E-2</c:v>
                </c:pt>
                <c:pt idx="812">
                  <c:v>1.3881905296671566E-2</c:v>
                </c:pt>
                <c:pt idx="813">
                  <c:v>1.3917961540954846E-2</c:v>
                </c:pt>
                <c:pt idx="814">
                  <c:v>1.3936324167237482E-2</c:v>
                </c:pt>
                <c:pt idx="815">
                  <c:v>1.3963553530360462E-2</c:v>
                </c:pt>
                <c:pt idx="816">
                  <c:v>1.3990797630923099E-2</c:v>
                </c:pt>
                <c:pt idx="817">
                  <c:v>1.4015836266472625E-2</c:v>
                </c:pt>
                <c:pt idx="818">
                  <c:v>1.4043110746248644E-2</c:v>
                </c:pt>
                <c:pt idx="819">
                  <c:v>1.4070401758272233E-2</c:v>
                </c:pt>
                <c:pt idx="820">
                  <c:v>1.4097662882872619E-2</c:v>
                </c:pt>
                <c:pt idx="821">
                  <c:v>1.4126984803450655E-2</c:v>
                </c:pt>
                <c:pt idx="822">
                  <c:v>1.4153847150968632E-2</c:v>
                </c:pt>
                <c:pt idx="823">
                  <c:v>1.4180359162184705E-2</c:v>
                </c:pt>
                <c:pt idx="824">
                  <c:v>1.4206440774847852E-2</c:v>
                </c:pt>
                <c:pt idx="825">
                  <c:v>1.4232077977487378E-2</c:v>
                </c:pt>
                <c:pt idx="826">
                  <c:v>1.4255224419493118E-2</c:v>
                </c:pt>
                <c:pt idx="827">
                  <c:v>1.4279994510716598E-2</c:v>
                </c:pt>
                <c:pt idx="828">
                  <c:v>1.4304310643565188E-2</c:v>
                </c:pt>
                <c:pt idx="829">
                  <c:v>1.4328169552323189E-2</c:v>
                </c:pt>
                <c:pt idx="830">
                  <c:v>1.4353483530857858E-2</c:v>
                </c:pt>
                <c:pt idx="831">
                  <c:v>1.4376385688022124E-2</c:v>
                </c:pt>
                <c:pt idx="832">
                  <c:v>1.4398820573628169E-2</c:v>
                </c:pt>
                <c:pt idx="833">
                  <c:v>1.4420784921854831E-2</c:v>
                </c:pt>
                <c:pt idx="834">
                  <c:v>1.4442275466919627E-2</c:v>
                </c:pt>
                <c:pt idx="835">
                  <c:v>1.4463288943065861E-2</c:v>
                </c:pt>
                <c:pt idx="836">
                  <c:v>1.4483822084570356E-2</c:v>
                </c:pt>
                <c:pt idx="837">
                  <c:v>1.4503871625753771E-2</c:v>
                </c:pt>
                <c:pt idx="838">
                  <c:v>1.4523434300967711E-2</c:v>
                </c:pt>
                <c:pt idx="839">
                  <c:v>1.4540892877717759E-2</c:v>
                </c:pt>
                <c:pt idx="840">
                  <c:v>1.4559506792585886E-2</c:v>
                </c:pt>
                <c:pt idx="841">
                  <c:v>1.4577624297165137E-2</c:v>
                </c:pt>
                <c:pt idx="842">
                  <c:v>1.45952421261768E-2</c:v>
                </c:pt>
                <c:pt idx="843">
                  <c:v>1.4613830392712608E-2</c:v>
                </c:pt>
                <c:pt idx="844">
                  <c:v>1.4630403295829555E-2</c:v>
                </c:pt>
                <c:pt idx="845">
                  <c:v>1.4646466474624399E-2</c:v>
                </c:pt>
                <c:pt idx="846">
                  <c:v>1.4662016663804582E-2</c:v>
                </c:pt>
                <c:pt idx="847">
                  <c:v>1.4675721856102442E-2</c:v>
                </c:pt>
                <c:pt idx="848">
                  <c:v>1.4690273063381554E-2</c:v>
                </c:pt>
                <c:pt idx="849">
                  <c:v>1.4704301739429049E-2</c:v>
                </c:pt>
                <c:pt idx="850">
                  <c:v>1.4717804619347241E-2</c:v>
                </c:pt>
                <c:pt idx="851">
                  <c:v>1.4730778438297065E-2</c:v>
                </c:pt>
                <c:pt idx="852">
                  <c:v>1.4744362166866042E-2</c:v>
                </c:pt>
                <c:pt idx="853">
                  <c:v>1.4756230004842913E-2</c:v>
                </c:pt>
                <c:pt idx="854">
                  <c:v>1.4767558732767697E-2</c:v>
                </c:pt>
                <c:pt idx="855">
                  <c:v>1.4781873996841036E-2</c:v>
                </c:pt>
                <c:pt idx="856">
                  <c:v>1.4791958686319683E-2</c:v>
                </c:pt>
                <c:pt idx="857">
                  <c:v>1.4801493494193838E-2</c:v>
                </c:pt>
                <c:pt idx="858">
                  <c:v>1.4810475155530932E-2</c:v>
                </c:pt>
                <c:pt idx="859">
                  <c:v>1.4818900405473493E-2</c:v>
                </c:pt>
                <c:pt idx="860">
                  <c:v>1.4823474159011571E-2</c:v>
                </c:pt>
                <c:pt idx="861">
                  <c:v>1.4830937424652926E-2</c:v>
                </c:pt>
                <c:pt idx="862">
                  <c:v>1.4837835510024801E-2</c:v>
                </c:pt>
                <c:pt idx="863">
                  <c:v>1.48441651512277E-2</c:v>
                </c:pt>
                <c:pt idx="864">
                  <c:v>1.4849923084414495E-2</c:v>
                </c:pt>
                <c:pt idx="865">
                  <c:v>1.4857584443293801E-2</c:v>
                </c:pt>
                <c:pt idx="866">
                  <c:v>1.4862023403877152E-2</c:v>
                </c:pt>
                <c:pt idx="867">
                  <c:v>1.4865879837013617E-2</c:v>
                </c:pt>
                <c:pt idx="868">
                  <c:v>1.4869150478577257E-2</c:v>
                </c:pt>
                <c:pt idx="869">
                  <c:v>1.4870481235576882E-2</c:v>
                </c:pt>
                <c:pt idx="870">
                  <c:v>1.4872697952309721E-2</c:v>
                </c:pt>
                <c:pt idx="871">
                  <c:v>1.48743225516208E-2</c:v>
                </c:pt>
                <c:pt idx="872">
                  <c:v>1.4875443642456965E-2</c:v>
                </c:pt>
                <c:pt idx="873">
                  <c:v>1.4877078562527124E-2</c:v>
                </c:pt>
                <c:pt idx="874">
                  <c:v>1.4877824813865348E-2</c:v>
                </c:pt>
                <c:pt idx="875">
                  <c:v>1.4878715417965815E-2</c:v>
                </c:pt>
                <c:pt idx="876">
                  <c:v>1.4879880468554318E-2</c:v>
                </c:pt>
                <c:pt idx="877">
                  <c:v>1.488003140009236E-2</c:v>
                </c:pt>
                <c:pt idx="878">
                  <c:v>1.4883085778759075E-2</c:v>
                </c:pt>
                <c:pt idx="879">
                  <c:v>1.4885134482151008E-2</c:v>
                </c:pt>
                <c:pt idx="880">
                  <c:v>1.4887486180289733E-2</c:v>
                </c:pt>
                <c:pt idx="881">
                  <c:v>1.4890145095135532E-2</c:v>
                </c:pt>
                <c:pt idx="882">
                  <c:v>1.4893115448661176E-2</c:v>
                </c:pt>
                <c:pt idx="883">
                  <c:v>1.4896401462886899E-2</c:v>
                </c:pt>
                <c:pt idx="884">
                  <c:v>1.4900007359852918E-2</c:v>
                </c:pt>
                <c:pt idx="885">
                  <c:v>1.4903937361634423E-2</c:v>
                </c:pt>
                <c:pt idx="886">
                  <c:v>1.4908195690336579E-2</c:v>
                </c:pt>
                <c:pt idx="887">
                  <c:v>1.4912786568112013E-2</c:v>
                </c:pt>
                <c:pt idx="888">
                  <c:v>1.4917714217133338E-2</c:v>
                </c:pt>
                <c:pt idx="889">
                  <c:v>1.4922982859625622E-2</c:v>
                </c:pt>
                <c:pt idx="890">
                  <c:v>1.4928596717836418E-2</c:v>
                </c:pt>
                <c:pt idx="891">
                  <c:v>1.4934560014065734E-2</c:v>
                </c:pt>
                <c:pt idx="892">
                  <c:v>1.4940876970653549E-2</c:v>
                </c:pt>
                <c:pt idx="893">
                  <c:v>1.4947551809974813E-2</c:v>
                </c:pt>
                <c:pt idx="894">
                  <c:v>1.4954588754454434E-2</c:v>
                </c:pt>
                <c:pt idx="895">
                  <c:v>1.4961992026562287E-2</c:v>
                </c:pt>
                <c:pt idx="896">
                  <c:v>1.4969765848815708E-2</c:v>
                </c:pt>
                <c:pt idx="897">
                  <c:v>1.4977914443774498E-2</c:v>
                </c:pt>
                <c:pt idx="898">
                  <c:v>1.4986442034050917E-2</c:v>
                </c:pt>
                <c:pt idx="899">
                  <c:v>1.499241454829779E-2</c:v>
                </c:pt>
                <c:pt idx="900">
                  <c:v>1.5004651091267973E-2</c:v>
                </c:pt>
                <c:pt idx="901">
                  <c:v>1.5014341003690423E-2</c:v>
                </c:pt>
                <c:pt idx="902">
                  <c:v>1.5024426802406621E-2</c:v>
                </c:pt>
                <c:pt idx="903">
                  <c:v>1.5034912710296111E-2</c:v>
                </c:pt>
                <c:pt idx="904">
                  <c:v>1.5045802950295895E-2</c:v>
                </c:pt>
                <c:pt idx="905">
                  <c:v>1.5057101745402923E-2</c:v>
                </c:pt>
                <c:pt idx="906">
                  <c:v>1.5068813318681595E-2</c:v>
                </c:pt>
                <c:pt idx="907">
                  <c:v>1.5081485935024348E-2</c:v>
                </c:pt>
                <c:pt idx="908">
                  <c:v>1.509406523006996E-2</c:v>
                </c:pt>
                <c:pt idx="909">
                  <c:v>1.5107070256209821E-2</c:v>
                </c:pt>
                <c:pt idx="910">
                  <c:v>1.5120505236553535E-2</c:v>
                </c:pt>
                <c:pt idx="911">
                  <c:v>1.5134374394262276E-2</c:v>
                </c:pt>
                <c:pt idx="912">
                  <c:v>1.5144557127044132E-2</c:v>
                </c:pt>
                <c:pt idx="913">
                  <c:v>1.5159209621122192E-2</c:v>
                </c:pt>
                <c:pt idx="914">
                  <c:v>1.517430799932987E-2</c:v>
                </c:pt>
                <c:pt idx="915">
                  <c:v>1.518985648439505E-2</c:v>
                </c:pt>
                <c:pt idx="916">
                  <c:v>1.5210380659071987E-2</c:v>
                </c:pt>
                <c:pt idx="917">
                  <c:v>1.5226943571452954E-2</c:v>
                </c:pt>
                <c:pt idx="918">
                  <c:v>1.5243970225384889E-2</c:v>
                </c:pt>
                <c:pt idx="919">
                  <c:v>1.5263081196326134E-2</c:v>
                </c:pt>
                <c:pt idx="920">
                  <c:v>1.5279431653016642E-2</c:v>
                </c:pt>
                <c:pt idx="921">
                  <c:v>1.5297874874485397E-2</c:v>
                </c:pt>
                <c:pt idx="922">
                  <c:v>1.5316798733045568E-2</c:v>
                </c:pt>
                <c:pt idx="923">
                  <c:v>1.5345705470817705E-2</c:v>
                </c:pt>
                <c:pt idx="924">
                  <c:v>1.5365640566399996E-2</c:v>
                </c:pt>
                <c:pt idx="925">
                  <c:v>1.538751550219058E-2</c:v>
                </c:pt>
                <c:pt idx="926">
                  <c:v>1.5407643109435997E-2</c:v>
                </c:pt>
                <c:pt idx="927">
                  <c:v>1.5427663113338406E-2</c:v>
                </c:pt>
                <c:pt idx="928">
                  <c:v>1.5447539340688859E-2</c:v>
                </c:pt>
                <c:pt idx="929">
                  <c:v>1.546554192521743E-2</c:v>
                </c:pt>
                <c:pt idx="930">
                  <c:v>1.5485138053761283E-2</c:v>
                </c:pt>
                <c:pt idx="931">
                  <c:v>1.5504588398506769E-2</c:v>
                </c:pt>
                <c:pt idx="932">
                  <c:v>1.5523892296195108E-2</c:v>
                </c:pt>
                <c:pt idx="933">
                  <c:v>1.554473956477518E-2</c:v>
                </c:pt>
                <c:pt idx="934">
                  <c:v>1.5563738783878962E-2</c:v>
                </c:pt>
                <c:pt idx="935">
                  <c:v>1.5582589513359568E-2</c:v>
                </c:pt>
                <c:pt idx="936">
                  <c:v>1.5601291089905009E-2</c:v>
                </c:pt>
                <c:pt idx="937">
                  <c:v>1.5619842850216193E-2</c:v>
                </c:pt>
                <c:pt idx="938">
                  <c:v>1.5638244130988872E-2</c:v>
                </c:pt>
                <c:pt idx="939">
                  <c:v>1.565649426891879E-2</c:v>
                </c:pt>
                <c:pt idx="940">
                  <c:v>1.5674592600712016E-2</c:v>
                </c:pt>
                <c:pt idx="941">
                  <c:v>1.5692538463059142E-2</c:v>
                </c:pt>
                <c:pt idx="942">
                  <c:v>1.5708730768786872E-2</c:v>
                </c:pt>
                <c:pt idx="943">
                  <c:v>1.5726379974108085E-2</c:v>
                </c:pt>
                <c:pt idx="944">
                  <c:v>1.5743874773368027E-2</c:v>
                </c:pt>
                <c:pt idx="945">
                  <c:v>1.57612145033319E-2</c:v>
                </c:pt>
                <c:pt idx="946">
                  <c:v>1.5779957517939269E-2</c:v>
                </c:pt>
                <c:pt idx="947">
                  <c:v>1.5796974634509336E-2</c:v>
                </c:pt>
                <c:pt idx="948">
                  <c:v>1.581383463861185E-2</c:v>
                </c:pt>
                <c:pt idx="949">
                  <c:v>1.5830536866965769E-2</c:v>
                </c:pt>
                <c:pt idx="950">
                  <c:v>1.5847080656295209E-2</c:v>
                </c:pt>
                <c:pt idx="951">
                  <c:v>1.5861959286780802E-2</c:v>
                </c:pt>
                <c:pt idx="952">
                  <c:v>1.5878194961169712E-2</c:v>
                </c:pt>
                <c:pt idx="953">
                  <c:v>1.5894270260434773E-2</c:v>
                </c:pt>
                <c:pt idx="954">
                  <c:v>1.5916073089189735E-2</c:v>
                </c:pt>
                <c:pt idx="955">
                  <c:v>1.5927399803017168E-2</c:v>
                </c:pt>
                <c:pt idx="956">
                  <c:v>1.5942979029509263E-2</c:v>
                </c:pt>
                <c:pt idx="957">
                  <c:v>1.5958395174112718E-2</c:v>
                </c:pt>
                <c:pt idx="958">
                  <c:v>1.597364757357228E-2</c:v>
                </c:pt>
                <c:pt idx="959">
                  <c:v>1.5988735564635266E-2</c:v>
                </c:pt>
                <c:pt idx="960">
                  <c:v>1.6003658484054155E-2</c:v>
                </c:pt>
                <c:pt idx="961">
                  <c:v>1.6018415668591742E-2</c:v>
                </c:pt>
                <c:pt idx="962">
                  <c:v>1.6033006455000505E-2</c:v>
                </c:pt>
                <c:pt idx="963">
                  <c:v>1.6047430180050972E-2</c:v>
                </c:pt>
                <c:pt idx="964">
                  <c:v>1.6057596840519026E-2</c:v>
                </c:pt>
                <c:pt idx="965">
                  <c:v>1.6071718802370363E-2</c:v>
                </c:pt>
                <c:pt idx="966">
                  <c:v>1.60856718762638E-2</c:v>
                </c:pt>
                <c:pt idx="967">
                  <c:v>1.6099455399121165E-2</c:v>
                </c:pt>
                <c:pt idx="968">
                  <c:v>1.6122272607793926E-2</c:v>
                </c:pt>
                <c:pt idx="969">
                  <c:v>1.6130427101072008E-2</c:v>
                </c:pt>
                <c:pt idx="970">
                  <c:v>1.6143662826331031E-2</c:v>
                </c:pt>
                <c:pt idx="971">
                  <c:v>1.6156726184493972E-2</c:v>
                </c:pt>
                <c:pt idx="972">
                  <c:v>1.6168347615422185E-2</c:v>
                </c:pt>
                <c:pt idx="973">
                  <c:v>1.6181076141332795E-2</c:v>
                </c:pt>
                <c:pt idx="974">
                  <c:v>1.6193630365323841E-2</c:v>
                </c:pt>
                <c:pt idx="975">
                  <c:v>1.620600962425911E-2</c:v>
                </c:pt>
                <c:pt idx="976">
                  <c:v>1.6218213255013048E-2</c:v>
                </c:pt>
                <c:pt idx="977">
                  <c:v>1.6231449485681892E-2</c:v>
                </c:pt>
                <c:pt idx="978">
                  <c:v>1.6243287704899703E-2</c:v>
                </c:pt>
                <c:pt idx="979">
                  <c:v>1.6254948251582767E-2</c:v>
                </c:pt>
                <c:pt idx="980">
                  <c:v>1.6266430462568652E-2</c:v>
                </c:pt>
                <c:pt idx="981">
                  <c:v>1.6276573776790926E-2</c:v>
                </c:pt>
                <c:pt idx="982">
                  <c:v>1.6287709712985432E-2</c:v>
                </c:pt>
                <c:pt idx="983">
                  <c:v>1.6298665379226307E-2</c:v>
                </c:pt>
                <c:pt idx="984">
                  <c:v>1.6309440112433293E-2</c:v>
                </c:pt>
                <c:pt idx="985">
                  <c:v>1.6321143272007808E-2</c:v>
                </c:pt>
                <c:pt idx="986">
                  <c:v>1.6331541542861202E-2</c:v>
                </c:pt>
                <c:pt idx="987">
                  <c:v>1.6341756836086709E-2</c:v>
                </c:pt>
                <c:pt idx="988">
                  <c:v>1.6351788488578628E-2</c:v>
                </c:pt>
                <c:pt idx="989">
                  <c:v>1.6361635837231259E-2</c:v>
                </c:pt>
                <c:pt idx="990">
                  <c:v>1.6371298218946641E-2</c:v>
                </c:pt>
                <c:pt idx="991">
                  <c:v>1.6380774970639701E-2</c:v>
                </c:pt>
                <c:pt idx="992">
                  <c:v>1.6390065429225369E-2</c:v>
                </c:pt>
                <c:pt idx="993">
                  <c:v>1.639916893162631E-2</c:v>
                </c:pt>
                <c:pt idx="994">
                  <c:v>1.6407090252396728E-2</c:v>
                </c:pt>
                <c:pt idx="995">
                  <c:v>1.6415830960132993E-2</c:v>
                </c:pt>
                <c:pt idx="996">
                  <c:v>1.6424382778261304E-2</c:v>
                </c:pt>
                <c:pt idx="997">
                  <c:v>1.6432745043776009E-2</c:v>
                </c:pt>
                <c:pt idx="998">
                  <c:v>1.6440917093679452E-2</c:v>
                </c:pt>
                <c:pt idx="999">
                  <c:v>1.6449826734817267E-2</c:v>
                </c:pt>
                <c:pt idx="1000">
                  <c:v>1.6457602978404384E-2</c:v>
                </c:pt>
                <c:pt idx="1001">
                  <c:v>1.6465186961456268E-2</c:v>
                </c:pt>
                <c:pt idx="1002">
                  <c:v>1.6472578020970362E-2</c:v>
                </c:pt>
                <c:pt idx="1003">
                  <c:v>1.6478900904658644E-2</c:v>
                </c:pt>
                <c:pt idx="1004">
                  <c:v>1.6485917738370048E-2</c:v>
                </c:pt>
                <c:pt idx="1005">
                  <c:v>1.6492739715697091E-2</c:v>
                </c:pt>
                <c:pt idx="1006">
                  <c:v>1.64993661737034E-2</c:v>
                </c:pt>
                <c:pt idx="1007">
                  <c:v>1.6509067936368794E-2</c:v>
                </c:pt>
                <c:pt idx="1008">
                  <c:v>1.6512835856108122E-2</c:v>
                </c:pt>
                <c:pt idx="1009">
                  <c:v>1.6518857887224476E-2</c:v>
                </c:pt>
                <c:pt idx="1010">
                  <c:v>1.6524681691014658E-2</c:v>
                </c:pt>
                <c:pt idx="1011">
                  <c:v>1.6530306604543164E-2</c:v>
                </c:pt>
                <c:pt idx="1012">
                  <c:v>1.6535731964884792E-2</c:v>
                </c:pt>
                <c:pt idx="1013">
                  <c:v>1.65409571091195E-2</c:v>
                </c:pt>
                <c:pt idx="1014">
                  <c:v>1.6545981374342718E-2</c:v>
                </c:pt>
                <c:pt idx="1015">
                  <c:v>1.6550804097655036E-2</c:v>
                </c:pt>
                <c:pt idx="1016">
                  <c:v>1.6553340789168099E-2</c:v>
                </c:pt>
                <c:pt idx="1017">
                  <c:v>1.6557801452144232E-2</c:v>
                </c:pt>
                <c:pt idx="1018">
                  <c:v>1.656205875449774E-2</c:v>
                </c:pt>
                <c:pt idx="1019">
                  <c:v>1.6566112033478766E-2</c:v>
                </c:pt>
                <c:pt idx="1020">
                  <c:v>1.6571871384777587E-2</c:v>
                </c:pt>
                <c:pt idx="1021">
                  <c:v>1.6575470936288639E-2</c:v>
                </c:pt>
                <c:pt idx="1022">
                  <c:v>1.6578864305871386E-2</c:v>
                </c:pt>
                <c:pt idx="1023">
                  <c:v>1.6582050830698615E-2</c:v>
                </c:pt>
                <c:pt idx="1024">
                  <c:v>1.658502984796632E-2</c:v>
                </c:pt>
                <c:pt idx="1025">
                  <c:v>1.6587238560966E-2</c:v>
                </c:pt>
                <c:pt idx="1026">
                  <c:v>1.6589815429068899E-2</c:v>
                </c:pt>
                <c:pt idx="1027">
                  <c:v>1.6592186591529945E-2</c:v>
                </c:pt>
                <c:pt idx="1028">
                  <c:v>1.6594378218934835E-2</c:v>
                </c:pt>
                <c:pt idx="1029">
                  <c:v>1.6596944562569643E-2</c:v>
                </c:pt>
                <c:pt idx="1030">
                  <c:v>1.6598878211163143E-2</c:v>
                </c:pt>
                <c:pt idx="1031">
                  <c:v>1.6600737927520828E-2</c:v>
                </c:pt>
                <c:pt idx="1032">
                  <c:v>1.6602539335573232E-2</c:v>
                </c:pt>
                <c:pt idx="1033">
                  <c:v>1.6603780780482857E-2</c:v>
                </c:pt>
                <c:pt idx="1034">
                  <c:v>1.6605471387190818E-2</c:v>
                </c:pt>
                <c:pt idx="1035">
                  <c:v>1.6607105046502646E-2</c:v>
                </c:pt>
                <c:pt idx="1036">
                  <c:v>1.6608682068317115E-2</c:v>
                </c:pt>
                <c:pt idx="1037">
                  <c:v>1.661020276252767E-2</c:v>
                </c:pt>
                <c:pt idx="1038">
                  <c:v>1.6612150129138088E-2</c:v>
                </c:pt>
                <c:pt idx="1039">
                  <c:v>1.6613555211438921E-2</c:v>
                </c:pt>
                <c:pt idx="1040">
                  <c:v>1.6614904915423626E-2</c:v>
                </c:pt>
                <c:pt idx="1041">
                  <c:v>1.6616199551001722E-2</c:v>
                </c:pt>
                <c:pt idx="1042">
                  <c:v>1.66174394280982E-2</c:v>
                </c:pt>
                <c:pt idx="1043">
                  <c:v>1.6618624856619996E-2</c:v>
                </c:pt>
                <c:pt idx="1044">
                  <c:v>1.6619756146489518E-2</c:v>
                </c:pt>
                <c:pt idx="1045">
                  <c:v>1.6620833607624026E-2</c:v>
                </c:pt>
                <c:pt idx="1046">
                  <c:v>1.6621405401850531E-2</c:v>
                </c:pt>
                <c:pt idx="1047">
                  <c:v>1.6622379864593029E-2</c:v>
                </c:pt>
                <c:pt idx="1048">
                  <c:v>1.6623301408663416E-2</c:v>
                </c:pt>
                <c:pt idx="1049">
                  <c:v>1.6624170343965794E-2</c:v>
                </c:pt>
                <c:pt idx="1050">
                  <c:v>1.6624986980414924E-2</c:v>
                </c:pt>
                <c:pt idx="1051">
                  <c:v>1.6626185326534634E-2</c:v>
                </c:pt>
                <c:pt idx="1052">
                  <c:v>1.6626894664307671E-2</c:v>
                </c:pt>
                <c:pt idx="1053">
                  <c:v>1.6627552652724972E-2</c:v>
                </c:pt>
                <c:pt idx="1054">
                  <c:v>1.6628159601706369E-2</c:v>
                </c:pt>
                <c:pt idx="1055">
                  <c:v>1.6628296526651987E-2</c:v>
                </c:pt>
                <c:pt idx="1056">
                  <c:v>1.6628805878079689E-2</c:v>
                </c:pt>
                <c:pt idx="1057">
                  <c:v>1.6629265100028157E-2</c:v>
                </c:pt>
                <c:pt idx="1058">
                  <c:v>1.662967450241748E-2</c:v>
                </c:pt>
                <c:pt idx="1059">
                  <c:v>1.6630439602562868E-2</c:v>
                </c:pt>
                <c:pt idx="1060">
                  <c:v>1.6630746823420656E-2</c:v>
                </c:pt>
                <c:pt idx="1061">
                  <c:v>1.6631005174348405E-2</c:v>
                </c:pt>
                <c:pt idx="1062">
                  <c:v>1.6631214965265945E-2</c:v>
                </c:pt>
                <c:pt idx="1063">
                  <c:v>1.6631376506118897E-2</c:v>
                </c:pt>
                <c:pt idx="1064">
                  <c:v>1.6631490106829669E-2</c:v>
                </c:pt>
                <c:pt idx="1065">
                  <c:v>1.6631556077330991E-2</c:v>
                </c:pt>
                <c:pt idx="1066">
                  <c:v>1.6631574727563315E-2</c:v>
                </c:pt>
                <c:pt idx="1067">
                  <c:v>1.6631546367456795E-2</c:v>
                </c:pt>
                <c:pt idx="1068">
                  <c:v>1.6630721654512629E-2</c:v>
                </c:pt>
                <c:pt idx="1069">
                  <c:v>1.6630606790744476E-2</c:v>
                </c:pt>
                <c:pt idx="1070">
                  <c:v>1.6630445806428942E-2</c:v>
                </c:pt>
                <c:pt idx="1071">
                  <c:v>1.66302390114671E-2</c:v>
                </c:pt>
                <c:pt idx="1072">
                  <c:v>1.6630710259571933E-2</c:v>
                </c:pt>
                <c:pt idx="1073">
                  <c:v>1.6630406346081431E-2</c:v>
                </c:pt>
                <c:pt idx="1074">
                  <c:v>1.6631475555950459E-2</c:v>
                </c:pt>
                <c:pt idx="1075">
                  <c:v>1.6629664306683761E-2</c:v>
                </c:pt>
                <c:pt idx="1076">
                  <c:v>1.6629226800652357E-2</c:v>
                </c:pt>
                <c:pt idx="1077">
                  <c:v>1.6628399621448686E-2</c:v>
                </c:pt>
                <c:pt idx="1078">
                  <c:v>1.6627877715514217E-2</c:v>
                </c:pt>
                <c:pt idx="1079">
                  <c:v>1.6627312498355806E-2</c:v>
                </c:pt>
                <c:pt idx="1080">
                  <c:v>1.662670427989088E-2</c:v>
                </c:pt>
                <c:pt idx="1081">
                  <c:v>1.6626386804780336E-2</c:v>
                </c:pt>
                <c:pt idx="1082">
                  <c:v>1.6625690482044091E-2</c:v>
                </c:pt>
                <c:pt idx="1083">
                  <c:v>1.6624952107985421E-2</c:v>
                </c:pt>
                <c:pt idx="1084">
                  <c:v>1.6624171992547367E-2</c:v>
                </c:pt>
                <c:pt idx="1085">
                  <c:v>1.6623350445667807E-2</c:v>
                </c:pt>
                <c:pt idx="1086">
                  <c:v>1.6622169297661138E-2</c:v>
                </c:pt>
                <c:pt idx="1087">
                  <c:v>1.6621268748039597E-2</c:v>
                </c:pt>
                <c:pt idx="1088">
                  <c:v>1.6620327676538871E-2</c:v>
                </c:pt>
                <c:pt idx="1089">
                  <c:v>1.6619346393089707E-2</c:v>
                </c:pt>
                <c:pt idx="1090">
                  <c:v>1.6618632087702825E-2</c:v>
                </c:pt>
                <c:pt idx="1091">
                  <c:v>1.6617568461001271E-2</c:v>
                </c:pt>
                <c:pt idx="1092">
                  <c:v>1.6616465572469801E-2</c:v>
                </c:pt>
                <c:pt idx="1093">
                  <c:v>1.6615323732054033E-2</c:v>
                </c:pt>
                <c:pt idx="1094">
                  <c:v>1.6614143249691852E-2</c:v>
                </c:pt>
                <c:pt idx="1095">
                  <c:v>1.6612924435339183E-2</c:v>
                </c:pt>
                <c:pt idx="1096">
                  <c:v>1.6611667598931328E-2</c:v>
                </c:pt>
                <c:pt idx="1097">
                  <c:v>1.6610373050426806E-2</c:v>
                </c:pt>
                <c:pt idx="1098">
                  <c:v>1.6609041099758338E-2</c:v>
                </c:pt>
                <c:pt idx="1099">
                  <c:v>1.6607390085873419E-2</c:v>
                </c:pt>
                <c:pt idx="1100">
                  <c:v>1.6605986926364835E-2</c:v>
                </c:pt>
                <c:pt idx="1101">
                  <c:v>1.6604547274076786E-2</c:v>
                </c:pt>
                <c:pt idx="1102">
                  <c:v>1.6603071438945349E-2</c:v>
                </c:pt>
                <c:pt idx="1103">
                  <c:v>1.6601831162205545E-2</c:v>
                </c:pt>
                <c:pt idx="1104">
                  <c:v>1.6600281307480987E-2</c:v>
                </c:pt>
                <c:pt idx="1105">
                  <c:v>1.6598696220227274E-2</c:v>
                </c:pt>
                <c:pt idx="1106">
                  <c:v>1.6597076210395186E-2</c:v>
                </c:pt>
                <c:pt idx="1107">
                  <c:v>1.6595160368213513E-2</c:v>
                </c:pt>
                <c:pt idx="1108">
                  <c:v>1.6593473944586101E-2</c:v>
                </c:pt>
                <c:pt idx="1109">
                  <c:v>1.6591753507646523E-2</c:v>
                </c:pt>
                <c:pt idx="1110">
                  <c:v>1.6589999367320196E-2</c:v>
                </c:pt>
                <c:pt idx="1111">
                  <c:v>1.6588211833548527E-2</c:v>
                </c:pt>
                <c:pt idx="1112">
                  <c:v>1.6586640134329929E-2</c:v>
                </c:pt>
                <c:pt idx="1113">
                  <c:v>1.6584784344993532E-2</c:v>
                </c:pt>
                <c:pt idx="1114">
                  <c:v>1.6582896112661748E-2</c:v>
                </c:pt>
                <c:pt idx="1115">
                  <c:v>1.658118105856184E-2</c:v>
                </c:pt>
                <c:pt idx="1116">
                  <c:v>1.6579219687925025E-2</c:v>
                </c:pt>
                <c:pt idx="1117">
                  <c:v>1.6577226889826366E-2</c:v>
                </c:pt>
                <c:pt idx="1118">
                  <c:v>1.6575202974250625E-2</c:v>
                </c:pt>
                <c:pt idx="1119">
                  <c:v>1.6573148251168041E-2</c:v>
                </c:pt>
                <c:pt idx="1120">
                  <c:v>1.6569913083522052E-2</c:v>
                </c:pt>
                <c:pt idx="1121">
                  <c:v>1.6567808824643482E-2</c:v>
                </c:pt>
                <c:pt idx="1122">
                  <c:v>1.6565674584327575E-2</c:v>
                </c:pt>
                <c:pt idx="1123">
                  <c:v>1.6563510672475017E-2</c:v>
                </c:pt>
                <c:pt idx="1124">
                  <c:v>1.6561538989853509E-2</c:v>
                </c:pt>
                <c:pt idx="1125">
                  <c:v>1.6560190313935731E-2</c:v>
                </c:pt>
                <c:pt idx="1126">
                  <c:v>1.6557928617738134E-2</c:v>
                </c:pt>
                <c:pt idx="1127">
                  <c:v>1.6555638593868206E-2</c:v>
                </c:pt>
                <c:pt idx="1128">
                  <c:v>1.6553320552303449E-2</c:v>
                </c:pt>
                <c:pt idx="1129">
                  <c:v>1.6550343358696651E-2</c:v>
                </c:pt>
                <c:pt idx="1130">
                  <c:v>1.6547976332942582E-2</c:v>
                </c:pt>
                <c:pt idx="1131">
                  <c:v>1.6545582156701322E-2</c:v>
                </c:pt>
                <c:pt idx="1132">
                  <c:v>1.6543161139903617E-2</c:v>
                </c:pt>
                <c:pt idx="1133">
                  <c:v>1.6541320928301125E-2</c:v>
                </c:pt>
                <c:pt idx="1134">
                  <c:v>1.6538841290111801E-2</c:v>
                </c:pt>
                <c:pt idx="1135">
                  <c:v>1.6536335804077401E-2</c:v>
                </c:pt>
                <c:pt idx="1136">
                  <c:v>1.653380478017542E-2</c:v>
                </c:pt>
                <c:pt idx="1137">
                  <c:v>1.6530664295280495E-2</c:v>
                </c:pt>
                <c:pt idx="1138">
                  <c:v>1.6528088743761771E-2</c:v>
                </c:pt>
                <c:pt idx="1139">
                  <c:v>1.6525488521225817E-2</c:v>
                </c:pt>
                <c:pt idx="1140">
                  <c:v>1.6522863937603383E-2</c:v>
                </c:pt>
                <c:pt idx="1141">
                  <c:v>1.6520215302827879E-2</c:v>
                </c:pt>
                <c:pt idx="1142">
                  <c:v>1.6518099700257659E-2</c:v>
                </c:pt>
                <c:pt idx="1143">
                  <c:v>1.6515398590642893E-2</c:v>
                </c:pt>
                <c:pt idx="1144">
                  <c:v>1.6512674422980534E-2</c:v>
                </c:pt>
                <c:pt idx="1145">
                  <c:v>1.6509927507243238E-2</c:v>
                </c:pt>
                <c:pt idx="1146">
                  <c:v>1.6507158153410924E-2</c:v>
                </c:pt>
                <c:pt idx="1147">
                  <c:v>1.6504366671458666E-2</c:v>
                </c:pt>
                <c:pt idx="1148">
                  <c:v>1.6501553371363963E-2</c:v>
                </c:pt>
                <c:pt idx="1149">
                  <c:v>1.6498718563099469E-2</c:v>
                </c:pt>
                <c:pt idx="1150">
                  <c:v>1.6495346426872004E-2</c:v>
                </c:pt>
                <c:pt idx="1151">
                  <c:v>1.6492474326860851E-2</c:v>
                </c:pt>
                <c:pt idx="1152">
                  <c:v>1.6489581584948176E-2</c:v>
                </c:pt>
                <c:pt idx="1153">
                  <c:v>1.6486668511072722E-2</c:v>
                </c:pt>
                <c:pt idx="1154">
                  <c:v>1.6483735415159906E-2</c:v>
                </c:pt>
                <c:pt idx="1155">
                  <c:v>1.6481275400628676E-2</c:v>
                </c:pt>
                <c:pt idx="1156">
                  <c:v>1.6478298714501998E-2</c:v>
                </c:pt>
                <c:pt idx="1157">
                  <c:v>1.6475303000010977E-2</c:v>
                </c:pt>
                <c:pt idx="1158">
                  <c:v>1.6472288567123433E-2</c:v>
                </c:pt>
                <c:pt idx="1159">
                  <c:v>1.6468780452632892E-2</c:v>
                </c:pt>
                <c:pt idx="1160">
                  <c:v>1.6465733733044274E-2</c:v>
                </c:pt>
                <c:pt idx="1161">
                  <c:v>1.6462669160936194E-2</c:v>
                </c:pt>
                <c:pt idx="1162">
                  <c:v>1.6459587046226076E-2</c:v>
                </c:pt>
                <c:pt idx="1163">
                  <c:v>1.6456487698855327E-2</c:v>
                </c:pt>
                <c:pt idx="1164">
                  <c:v>1.6453826242077696E-2</c:v>
                </c:pt>
                <c:pt idx="1165">
                  <c:v>1.6450689459697188E-2</c:v>
                </c:pt>
                <c:pt idx="1166">
                  <c:v>1.6447536438706223E-2</c:v>
                </c:pt>
                <c:pt idx="1167">
                  <c:v>1.6443766021441986E-2</c:v>
                </c:pt>
                <c:pt idx="1168">
                  <c:v>1.6440580477645739E-2</c:v>
                </c:pt>
                <c:pt idx="1169">
                  <c:v>1.6437379647961936E-2</c:v>
                </c:pt>
                <c:pt idx="1170">
                  <c:v>1.6434163842352634E-2</c:v>
                </c:pt>
                <c:pt idx="1171">
                  <c:v>1.6430933370769896E-2</c:v>
                </c:pt>
                <c:pt idx="1172">
                  <c:v>1.6427121346927236E-2</c:v>
                </c:pt>
                <c:pt idx="1173">
                  <c:v>1.6423866985155744E-2</c:v>
                </c:pt>
                <c:pt idx="1174">
                  <c:v>1.6420598801120914E-2</c:v>
                </c:pt>
                <c:pt idx="1175">
                  <c:v>1.6417317104723432E-2</c:v>
                </c:pt>
                <c:pt idx="1176">
                  <c:v>1.6414159765451134E-2</c:v>
                </c:pt>
                <c:pt idx="1177">
                  <c:v>1.6411259913334253E-2</c:v>
                </c:pt>
                <c:pt idx="1178">
                  <c:v>1.6407935458682688E-2</c:v>
                </c:pt>
                <c:pt idx="1179">
                  <c:v>1.6404732951120368E-2</c:v>
                </c:pt>
                <c:pt idx="1180">
                  <c:v>1.6401250300320802E-2</c:v>
                </c:pt>
                <c:pt idx="1181">
                  <c:v>1.6397890216519606E-2</c:v>
                </c:pt>
                <c:pt idx="1182">
                  <c:v>1.6394518876237663E-2</c:v>
                </c:pt>
                <c:pt idx="1183">
                  <c:v>1.6391135988545191E-2</c:v>
                </c:pt>
                <c:pt idx="1184">
                  <c:v>1.6387737546452452E-2</c:v>
                </c:pt>
                <c:pt idx="1185">
                  <c:v>1.6384318104173123E-2</c:v>
                </c:pt>
                <c:pt idx="1186">
                  <c:v>1.6380872183923978E-2</c:v>
                </c:pt>
                <c:pt idx="1187">
                  <c:v>1.637739430094487E-2</c:v>
                </c:pt>
                <c:pt idx="1188">
                  <c:v>1.6373880881404568E-2</c:v>
                </c:pt>
                <c:pt idx="1189">
                  <c:v>1.6369984685446117E-2</c:v>
                </c:pt>
                <c:pt idx="1190">
                  <c:v>1.6366747096998868E-2</c:v>
                </c:pt>
                <c:pt idx="1191">
                  <c:v>1.6363127084876306E-2</c:v>
                </c:pt>
                <c:pt idx="1192">
                  <c:v>1.635947189464082E-2</c:v>
                </c:pt>
                <c:pt idx="1193">
                  <c:v>1.635578170266383E-2</c:v>
                </c:pt>
                <c:pt idx="1194">
                  <c:v>1.6352056685314253E-2</c:v>
                </c:pt>
                <c:pt idx="1195">
                  <c:v>1.6348297018966007E-2</c:v>
                </c:pt>
                <c:pt idx="1196">
                  <c:v>1.6344502879990508E-2</c:v>
                </c:pt>
                <c:pt idx="1197">
                  <c:v>1.6340674444761671E-2</c:v>
                </c:pt>
                <c:pt idx="1198">
                  <c:v>1.6336811889650915E-2</c:v>
                </c:pt>
                <c:pt idx="1199">
                  <c:v>1.6332915391034653E-2</c:v>
                </c:pt>
                <c:pt idx="1200">
                  <c:v>1.6328985125281803E-2</c:v>
                </c:pt>
                <c:pt idx="1201">
                  <c:v>1.6325021268763784E-2</c:v>
                </c:pt>
                <c:pt idx="1202">
                  <c:v>1.6321023997857009E-2</c:v>
                </c:pt>
                <c:pt idx="1203">
                  <c:v>1.6316993488935394E-2</c:v>
                </c:pt>
                <c:pt idx="1204">
                  <c:v>1.631292991836536E-2</c:v>
                </c:pt>
                <c:pt idx="1205">
                  <c:v>1.6308833462525818E-2</c:v>
                </c:pt>
                <c:pt idx="1206">
                  <c:v>1.6304704297788186E-2</c:v>
                </c:pt>
                <c:pt idx="1207">
                  <c:v>1.6300542600523882E-2</c:v>
                </c:pt>
                <c:pt idx="1208">
                  <c:v>1.629634854710682E-2</c:v>
                </c:pt>
                <c:pt idx="1209">
                  <c:v>1.6292122313910917E-2</c:v>
                </c:pt>
                <c:pt idx="1210">
                  <c:v>1.6287864077310088E-2</c:v>
                </c:pt>
                <c:pt idx="1211">
                  <c:v>1.6283396560172133E-2</c:v>
                </c:pt>
                <c:pt idx="1212">
                  <c:v>1.6279252299381819E-2</c:v>
                </c:pt>
                <c:pt idx="1213">
                  <c:v>1.6274899110799712E-2</c:v>
                </c:pt>
                <c:pt idx="1214">
                  <c:v>1.6270514624305843E-2</c:v>
                </c:pt>
                <c:pt idx="1215">
                  <c:v>1.6266099016269131E-2</c:v>
                </c:pt>
                <c:pt idx="1216">
                  <c:v>1.6261652463063492E-2</c:v>
                </c:pt>
                <c:pt idx="1217">
                  <c:v>1.6257175141065339E-2</c:v>
                </c:pt>
                <c:pt idx="1218">
                  <c:v>1.6252667226643591E-2</c:v>
                </c:pt>
                <c:pt idx="1219">
                  <c:v>1.6247438717388284E-2</c:v>
                </c:pt>
                <c:pt idx="1220">
                  <c:v>1.6242868190672475E-2</c:v>
                </c:pt>
                <c:pt idx="1221">
                  <c:v>1.6238267614551126E-2</c:v>
                </c:pt>
                <c:pt idx="1222">
                  <c:v>1.623363716538638E-2</c:v>
                </c:pt>
                <c:pt idx="1223">
                  <c:v>1.6228977019537814E-2</c:v>
                </c:pt>
                <c:pt idx="1224">
                  <c:v>1.6224202822500935E-2</c:v>
                </c:pt>
                <c:pt idx="1225">
                  <c:v>1.6219490695620817E-2</c:v>
                </c:pt>
                <c:pt idx="1226">
                  <c:v>1.6214749367119578E-2</c:v>
                </c:pt>
                <c:pt idx="1227">
                  <c:v>1.6209979013327595E-2</c:v>
                </c:pt>
                <c:pt idx="1228">
                  <c:v>1.6205237012808335E-2</c:v>
                </c:pt>
                <c:pt idx="1229">
                  <c:v>1.620040239050842E-2</c:v>
                </c:pt>
                <c:pt idx="1230">
                  <c:v>1.6195553463487222E-2</c:v>
                </c:pt>
                <c:pt idx="1231">
                  <c:v>1.6190647935860534E-2</c:v>
                </c:pt>
                <c:pt idx="1232">
                  <c:v>1.6185728456236868E-2</c:v>
                </c:pt>
                <c:pt idx="1233">
                  <c:v>1.6180781043566357E-2</c:v>
                </c:pt>
                <c:pt idx="1234">
                  <c:v>1.6172946236103769E-2</c:v>
                </c:pt>
                <c:pt idx="1235">
                  <c:v>1.6167929978427864E-2</c:v>
                </c:pt>
                <c:pt idx="1236">
                  <c:v>1.6162886406129395E-2</c:v>
                </c:pt>
                <c:pt idx="1237">
                  <c:v>1.6157813500764541E-2</c:v>
                </c:pt>
                <c:pt idx="1238">
                  <c:v>1.6152713689628572E-2</c:v>
                </c:pt>
                <c:pt idx="1239">
                  <c:v>1.6147587104402561E-2</c:v>
                </c:pt>
                <c:pt idx="1240">
                  <c:v>1.6142433921438343E-2</c:v>
                </c:pt>
                <c:pt idx="1241">
                  <c:v>1.6137264997657219E-2</c:v>
                </c:pt>
                <c:pt idx="1242">
                  <c:v>1.6132061241036943E-2</c:v>
                </c:pt>
                <c:pt idx="1243">
                  <c:v>1.6126831404265296E-2</c:v>
                </c:pt>
                <c:pt idx="1244">
                  <c:v>1.6121575663697207E-2</c:v>
                </c:pt>
                <c:pt idx="1245">
                  <c:v>1.6116275213317439E-2</c:v>
                </c:pt>
                <c:pt idx="1246">
                  <c:v>1.6110966147560097E-2</c:v>
                </c:pt>
                <c:pt idx="1247">
                  <c:v>1.610563171860218E-2</c:v>
                </c:pt>
                <c:pt idx="1248">
                  <c:v>1.6100272102803268E-2</c:v>
                </c:pt>
                <c:pt idx="1249">
                  <c:v>1.6094887476525505E-2</c:v>
                </c:pt>
                <c:pt idx="1250">
                  <c:v>1.6089478016128464E-2</c:v>
                </c:pt>
                <c:pt idx="1251">
                  <c:v>1.6084043897971717E-2</c:v>
                </c:pt>
                <c:pt idx="1252">
                  <c:v>1.6078585298419996E-2</c:v>
                </c:pt>
                <c:pt idx="1253">
                  <c:v>1.6073102393827716E-2</c:v>
                </c:pt>
                <c:pt idx="1254">
                  <c:v>1.6067632346524086E-2</c:v>
                </c:pt>
                <c:pt idx="1255">
                  <c:v>1.6062103303394082E-2</c:v>
                </c:pt>
                <c:pt idx="1256">
                  <c:v>1.6056550472681508E-2</c:v>
                </c:pt>
                <c:pt idx="1257">
                  <c:v>1.6050974030741294E-2</c:v>
                </c:pt>
                <c:pt idx="1258">
                  <c:v>1.6045329467889329E-2</c:v>
                </c:pt>
                <c:pt idx="1259">
                  <c:v>1.6039704436620169E-2</c:v>
                </c:pt>
                <c:pt idx="1260">
                  <c:v>1.603405633483003E-2</c:v>
                </c:pt>
                <c:pt idx="1261">
                  <c:v>1.6028385338875909E-2</c:v>
                </c:pt>
                <c:pt idx="1262">
                  <c:v>1.6022691625114795E-2</c:v>
                </c:pt>
                <c:pt idx="1263">
                  <c:v>1.6017029418854634E-2</c:v>
                </c:pt>
                <c:pt idx="1264">
                  <c:v>1.6011292636099128E-2</c:v>
                </c:pt>
                <c:pt idx="1265">
                  <c:v>1.6005533652910131E-2</c:v>
                </c:pt>
                <c:pt idx="1266">
                  <c:v>1.5999513498884333E-2</c:v>
                </c:pt>
                <c:pt idx="1267">
                  <c:v>1.5993888461755874E-2</c:v>
                </c:pt>
                <c:pt idx="1268">
                  <c:v>1.598806214467547E-2</c:v>
                </c:pt>
                <c:pt idx="1269">
                  <c:v>1.5982214344292183E-2</c:v>
                </c:pt>
                <c:pt idx="1270">
                  <c:v>1.5976345236960437E-2</c:v>
                </c:pt>
                <c:pt idx="1271">
                  <c:v>1.5970454999042375E-2</c:v>
                </c:pt>
                <c:pt idx="1272">
                  <c:v>1.596454380688726E-2</c:v>
                </c:pt>
                <c:pt idx="1273">
                  <c:v>1.595861183685466E-2</c:v>
                </c:pt>
                <c:pt idx="1274">
                  <c:v>1.5952659265298992E-2</c:v>
                </c:pt>
                <c:pt idx="1275">
                  <c:v>1.5946686268574671E-2</c:v>
                </c:pt>
                <c:pt idx="1276">
                  <c:v>1.5940846903457664E-2</c:v>
                </c:pt>
                <c:pt idx="1277">
                  <c:v>1.5934836955993834E-2</c:v>
                </c:pt>
                <c:pt idx="1278">
                  <c:v>1.5928807088792421E-2</c:v>
                </c:pt>
                <c:pt idx="1279">
                  <c:v>1.592275747819788E-2</c:v>
                </c:pt>
                <c:pt idx="1280">
                  <c:v>1.5916521079869052E-2</c:v>
                </c:pt>
                <c:pt idx="1281">
                  <c:v>1.5910429235588417E-2</c:v>
                </c:pt>
                <c:pt idx="1282">
                  <c:v>1.5904318200622616E-2</c:v>
                </c:pt>
                <c:pt idx="1283">
                  <c:v>1.5898188151320901E-2</c:v>
                </c:pt>
                <c:pt idx="1284">
                  <c:v>1.5892039264040266E-2</c:v>
                </c:pt>
                <c:pt idx="1285">
                  <c:v>1.5885963473219356E-2</c:v>
                </c:pt>
                <c:pt idx="1286">
                  <c:v>1.5879779017093476E-2</c:v>
                </c:pt>
                <c:pt idx="1287">
                  <c:v>1.5873576240148068E-2</c:v>
                </c:pt>
                <c:pt idx="1288">
                  <c:v>1.5867355318727405E-2</c:v>
                </c:pt>
                <c:pt idx="1289">
                  <c:v>1.5861018430252116E-2</c:v>
                </c:pt>
                <c:pt idx="1290">
                  <c:v>1.5854760218483956E-2</c:v>
                </c:pt>
                <c:pt idx="1291">
                  <c:v>1.5848484403191993E-2</c:v>
                </c:pt>
                <c:pt idx="1292">
                  <c:v>1.5842191160733227E-2</c:v>
                </c:pt>
                <c:pt idx="1293">
                  <c:v>1.5835984716472851E-2</c:v>
                </c:pt>
                <c:pt idx="1294">
                  <c:v>1.582965863138508E-2</c:v>
                </c:pt>
                <c:pt idx="1295">
                  <c:v>1.5823315636215973E-2</c:v>
                </c:pt>
                <c:pt idx="1296">
                  <c:v>1.5816955907304475E-2</c:v>
                </c:pt>
                <c:pt idx="1297">
                  <c:v>1.5810579620992193E-2</c:v>
                </c:pt>
                <c:pt idx="1298">
                  <c:v>1.5804075611069644E-2</c:v>
                </c:pt>
                <c:pt idx="1299">
                  <c:v>1.5797665316230183E-2</c:v>
                </c:pt>
                <c:pt idx="1300">
                  <c:v>1.5791239005015403E-2</c:v>
                </c:pt>
                <c:pt idx="1301">
                  <c:v>1.5784796853777133E-2</c:v>
                </c:pt>
                <c:pt idx="1302">
                  <c:v>1.5778339038862058E-2</c:v>
                </c:pt>
                <c:pt idx="1303">
                  <c:v>1.5771865736614276E-2</c:v>
                </c:pt>
                <c:pt idx="1304">
                  <c:v>1.5765377123380466E-2</c:v>
                </c:pt>
                <c:pt idx="1305">
                  <c:v>1.5758873375509887E-2</c:v>
                </c:pt>
                <c:pt idx="1306">
                  <c:v>1.5752477057170644E-2</c:v>
                </c:pt>
                <c:pt idx="1307">
                  <c:v>1.5745944895505737E-2</c:v>
                </c:pt>
                <c:pt idx="1308">
                  <c:v>1.5739398116168424E-2</c:v>
                </c:pt>
                <c:pt idx="1309">
                  <c:v>1.5732836895492319E-2</c:v>
                </c:pt>
                <c:pt idx="1310">
                  <c:v>1.5726261409808373E-2</c:v>
                </c:pt>
                <c:pt idx="1311">
                  <c:v>1.5719542936253508E-2</c:v>
                </c:pt>
                <c:pt idx="1312">
                  <c:v>1.5712938183588723E-2</c:v>
                </c:pt>
                <c:pt idx="1313">
                  <c:v>1.5706319707050286E-2</c:v>
                </c:pt>
                <c:pt idx="1314">
                  <c:v>1.5699687682974566E-2</c:v>
                </c:pt>
                <c:pt idx="1315">
                  <c:v>1.5693176178099399E-2</c:v>
                </c:pt>
                <c:pt idx="1316">
                  <c:v>1.5686518805440919E-2</c:v>
                </c:pt>
                <c:pt idx="1317">
                  <c:v>1.5679848402125884E-2</c:v>
                </c:pt>
                <c:pt idx="1318">
                  <c:v>1.5673165144487911E-2</c:v>
                </c:pt>
                <c:pt idx="1319">
                  <c:v>1.5666330521569884E-2</c:v>
                </c:pt>
                <c:pt idx="1320">
                  <c:v>1.5659620915478515E-2</c:v>
                </c:pt>
                <c:pt idx="1321">
                  <c:v>1.565289899624309E-2</c:v>
                </c:pt>
                <c:pt idx="1322">
                  <c:v>1.5646164940210292E-2</c:v>
                </c:pt>
                <c:pt idx="1323">
                  <c:v>1.5639418923716484E-2</c:v>
                </c:pt>
                <c:pt idx="1324">
                  <c:v>1.5632661123103193E-2</c:v>
                </c:pt>
                <c:pt idx="1325">
                  <c:v>1.5625891714706776E-2</c:v>
                </c:pt>
                <c:pt idx="1326">
                  <c:v>1.5619110874868763E-2</c:v>
                </c:pt>
                <c:pt idx="1327">
                  <c:v>1.5612318779928091E-2</c:v>
                </c:pt>
                <c:pt idx="1328">
                  <c:v>1.5605961591408526E-2</c:v>
                </c:pt>
                <c:pt idx="1329">
                  <c:v>1.559915069520436E-2</c:v>
                </c:pt>
                <c:pt idx="1330">
                  <c:v>1.5592329036141019E-2</c:v>
                </c:pt>
                <c:pt idx="1331">
                  <c:v>1.5585496790520332E-2</c:v>
                </c:pt>
                <c:pt idx="1332">
                  <c:v>1.5578195650493763E-2</c:v>
                </c:pt>
                <c:pt idx="1333">
                  <c:v>1.5571339728021443E-2</c:v>
                </c:pt>
                <c:pt idx="1334">
                  <c:v>1.5563853057353479E-2</c:v>
                </c:pt>
                <c:pt idx="1335">
                  <c:v>1.5557597997184336E-2</c:v>
                </c:pt>
                <c:pt idx="1336">
                  <c:v>1.5550712541484542E-2</c:v>
                </c:pt>
                <c:pt idx="1337">
                  <c:v>1.5543975448722769E-2</c:v>
                </c:pt>
                <c:pt idx="1338">
                  <c:v>1.5537072134093499E-2</c:v>
                </c:pt>
                <c:pt idx="1339">
                  <c:v>1.5530159668059262E-2</c:v>
                </c:pt>
                <c:pt idx="1340">
                  <c:v>1.5523238226953673E-2</c:v>
                </c:pt>
                <c:pt idx="1341">
                  <c:v>1.551614641361228E-2</c:v>
                </c:pt>
                <c:pt idx="1342">
                  <c:v>1.5509206652495548E-2</c:v>
                </c:pt>
                <c:pt idx="1343">
                  <c:v>1.5502258457639948E-2</c:v>
                </c:pt>
                <c:pt idx="1344">
                  <c:v>1.5495302005379264E-2</c:v>
                </c:pt>
                <c:pt idx="1345">
                  <c:v>1.5488502566613604E-2</c:v>
                </c:pt>
                <c:pt idx="1346">
                  <c:v>1.5481530977853986E-2</c:v>
                </c:pt>
                <c:pt idx="1347">
                  <c:v>1.5474551648286372E-2</c:v>
                </c:pt>
                <c:pt idx="1348">
                  <c:v>1.5467564754228391E-2</c:v>
                </c:pt>
                <c:pt idx="1349">
                  <c:v>1.5460570472010993E-2</c:v>
                </c:pt>
                <c:pt idx="1350">
                  <c:v>1.5453399760832863E-2</c:v>
                </c:pt>
                <c:pt idx="1351">
                  <c:v>1.544639044399237E-2</c:v>
                </c:pt>
                <c:pt idx="1352">
                  <c:v>1.543937428038872E-2</c:v>
                </c:pt>
                <c:pt idx="1353">
                  <c:v>1.5432351446347964E-2</c:v>
                </c:pt>
                <c:pt idx="1354">
                  <c:v>1.542532211820131E-2</c:v>
                </c:pt>
                <c:pt idx="1355">
                  <c:v>1.5418286472269652E-2</c:v>
                </c:pt>
                <c:pt idx="1356">
                  <c:v>1.5411244684886775E-2</c:v>
                </c:pt>
                <c:pt idx="1357">
                  <c:v>1.540419693237615E-2</c:v>
                </c:pt>
                <c:pt idx="1358">
                  <c:v>1.5397143391066409E-2</c:v>
                </c:pt>
                <c:pt idx="1359">
                  <c:v>1.5390260091266761E-2</c:v>
                </c:pt>
                <c:pt idx="1360">
                  <c:v>1.5383196176365743E-2</c:v>
                </c:pt>
                <c:pt idx="1361">
                  <c:v>1.5376126989130157E-2</c:v>
                </c:pt>
                <c:pt idx="1362">
                  <c:v>1.5369052705882957E-2</c:v>
                </c:pt>
                <c:pt idx="1363">
                  <c:v>1.5361795023888559E-2</c:v>
                </c:pt>
                <c:pt idx="1364">
                  <c:v>1.5354710452597653E-2</c:v>
                </c:pt>
                <c:pt idx="1365">
                  <c:v>1.5347621326782246E-2</c:v>
                </c:pt>
                <c:pt idx="1366">
                  <c:v>1.5340527822755499E-2</c:v>
                </c:pt>
                <c:pt idx="1367">
                  <c:v>1.5333611020451166E-2</c:v>
                </c:pt>
                <c:pt idx="1368">
                  <c:v>1.5326509863735183E-2</c:v>
                </c:pt>
                <c:pt idx="1369">
                  <c:v>1.5319404845206996E-2</c:v>
                </c:pt>
                <c:pt idx="1370">
                  <c:v>1.5312296141184234E-2</c:v>
                </c:pt>
                <c:pt idx="1371">
                  <c:v>1.5305183927976529E-2</c:v>
                </c:pt>
                <c:pt idx="1372">
                  <c:v>1.529788473030994E-2</c:v>
                </c:pt>
                <c:pt idx="1373">
                  <c:v>1.5290765515848121E-2</c:v>
                </c:pt>
                <c:pt idx="1374">
                  <c:v>1.5283643333747264E-2</c:v>
                </c:pt>
                <c:pt idx="1375">
                  <c:v>1.5276518360325684E-2</c:v>
                </c:pt>
                <c:pt idx="1376">
                  <c:v>1.5269390771906853E-2</c:v>
                </c:pt>
                <c:pt idx="1377">
                  <c:v>1.5262260744798771E-2</c:v>
                </c:pt>
                <c:pt idx="1378">
                  <c:v>1.5255128455330069E-2</c:v>
                </c:pt>
                <c:pt idx="1379">
                  <c:v>1.5247994079813903E-2</c:v>
                </c:pt>
                <c:pt idx="1380">
                  <c:v>1.5241419838692823E-2</c:v>
                </c:pt>
                <c:pt idx="1381">
                  <c:v>1.5234283055862401E-2</c:v>
                </c:pt>
                <c:pt idx="1382">
                  <c:v>1.5227144677925075E-2</c:v>
                </c:pt>
                <c:pt idx="1383">
                  <c:v>1.5220004881182676E-2</c:v>
                </c:pt>
                <c:pt idx="1384">
                  <c:v>1.5212297082582194E-2</c:v>
                </c:pt>
                <c:pt idx="1385">
                  <c:v>1.5204396230695139E-2</c:v>
                </c:pt>
                <c:pt idx="1386">
                  <c:v>1.5198009852409062E-2</c:v>
                </c:pt>
                <c:pt idx="1387">
                  <c:v>1.5190865135879689E-2</c:v>
                </c:pt>
                <c:pt idx="1388">
                  <c:v>1.5183719920136741E-2</c:v>
                </c:pt>
                <c:pt idx="1389">
                  <c:v>1.5176765014233595E-2</c:v>
                </c:pt>
                <c:pt idx="1390">
                  <c:v>1.5169619625459596E-2</c:v>
                </c:pt>
                <c:pt idx="1391">
                  <c:v>1.5162474253680003E-2</c:v>
                </c:pt>
                <c:pt idx="1392">
                  <c:v>1.5155329075191126E-2</c:v>
                </c:pt>
                <c:pt idx="1393">
                  <c:v>1.5147992524189231E-2</c:v>
                </c:pt>
                <c:pt idx="1394">
                  <c:v>1.5140848015733415E-2</c:v>
                </c:pt>
                <c:pt idx="1395">
                  <c:v>1.5133704242248395E-2</c:v>
                </c:pt>
                <c:pt idx="1396">
                  <c:v>1.5126561380042166E-2</c:v>
                </c:pt>
                <c:pt idx="1397">
                  <c:v>1.5119419605427892E-2</c:v>
                </c:pt>
                <c:pt idx="1398">
                  <c:v>1.511247193643328E-2</c:v>
                </c:pt>
                <c:pt idx="1399">
                  <c:v>1.5105333047486624E-2</c:v>
                </c:pt>
                <c:pt idx="1400">
                  <c:v>1.5098195762257127E-2</c:v>
                </c:pt>
                <c:pt idx="1401">
                  <c:v>1.50910602570411E-2</c:v>
                </c:pt>
                <c:pt idx="1402">
                  <c:v>1.5083733216987449E-2</c:v>
                </c:pt>
                <c:pt idx="1403">
                  <c:v>1.5076601670382581E-2</c:v>
                </c:pt>
                <c:pt idx="1404">
                  <c:v>1.5069472445517932E-2</c:v>
                </c:pt>
                <c:pt idx="1405">
                  <c:v>1.5062345718706661E-2</c:v>
                </c:pt>
                <c:pt idx="1406">
                  <c:v>1.505522166625161E-2</c:v>
                </c:pt>
                <c:pt idx="1407">
                  <c:v>1.5048100464455623E-2</c:v>
                </c:pt>
                <c:pt idx="1408">
                  <c:v>1.5040982289621542E-2</c:v>
                </c:pt>
                <c:pt idx="1409">
                  <c:v>1.5033867318062527E-2</c:v>
                </c:pt>
                <c:pt idx="1410">
                  <c:v>1.5026755726073683E-2</c:v>
                </c:pt>
                <c:pt idx="1411">
                  <c:v>1.5019841891430907E-2</c:v>
                </c:pt>
                <c:pt idx="1412">
                  <c:v>1.501273760207944E-2</c:v>
                </c:pt>
                <c:pt idx="1413">
                  <c:v>1.5005637208313161E-2</c:v>
                </c:pt>
                <c:pt idx="1414">
                  <c:v>1.499854088642838E-2</c:v>
                </c:pt>
                <c:pt idx="1415">
                  <c:v>1.4991254630343447E-2</c:v>
                </c:pt>
                <c:pt idx="1416">
                  <c:v>1.4984167018153395E-2</c:v>
                </c:pt>
                <c:pt idx="1417">
                  <c:v>1.4977084019653418E-2</c:v>
                </c:pt>
                <c:pt idx="1418">
                  <c:v>1.4970005811141203E-2</c:v>
                </c:pt>
                <c:pt idx="1419">
                  <c:v>1.496312652554721E-2</c:v>
                </c:pt>
                <c:pt idx="1420">
                  <c:v>1.4956058337133982E-2</c:v>
                </c:pt>
                <c:pt idx="1421">
                  <c:v>1.4948995454655112E-2</c:v>
                </c:pt>
                <c:pt idx="1422">
                  <c:v>1.4941938054404247E-2</c:v>
                </c:pt>
                <c:pt idx="1423">
                  <c:v>1.4934886312675033E-2</c:v>
                </c:pt>
                <c:pt idx="1424">
                  <c:v>1.4927647022620562E-2</c:v>
                </c:pt>
                <c:pt idx="1425">
                  <c:v>1.4920607280412038E-2</c:v>
                </c:pt>
                <c:pt idx="1426">
                  <c:v>1.4913573738580498E-2</c:v>
                </c:pt>
                <c:pt idx="1427">
                  <c:v>1.4905157549683811E-2</c:v>
                </c:pt>
                <c:pt idx="1428">
                  <c:v>1.4898138280660819E-2</c:v>
                </c:pt>
                <c:pt idx="1429">
                  <c:v>1.4891125792109768E-2</c:v>
                </c:pt>
                <c:pt idx="1430">
                  <c:v>1.4884120260340535E-2</c:v>
                </c:pt>
                <c:pt idx="1431">
                  <c:v>1.4877121861658148E-2</c:v>
                </c:pt>
                <c:pt idx="1432">
                  <c:v>1.4871089542906533E-2</c:v>
                </c:pt>
                <c:pt idx="1433">
                  <c:v>1.4864104641552078E-2</c:v>
                </c:pt>
                <c:pt idx="1434">
                  <c:v>1.48571273369951E-2</c:v>
                </c:pt>
                <c:pt idx="1435">
                  <c:v>1.485015780551459E-2</c:v>
                </c:pt>
                <c:pt idx="1436">
                  <c:v>1.4842814875376753E-2</c:v>
                </c:pt>
                <c:pt idx="1437">
                  <c:v>1.4835291137651072E-2</c:v>
                </c:pt>
                <c:pt idx="1438">
                  <c:v>1.4828347607197433E-2</c:v>
                </c:pt>
                <c:pt idx="1439">
                  <c:v>1.4821412620278161E-2</c:v>
                </c:pt>
                <c:pt idx="1440">
                  <c:v>1.4814486353212818E-2</c:v>
                </c:pt>
                <c:pt idx="1441">
                  <c:v>1.4808135734716288E-2</c:v>
                </c:pt>
                <c:pt idx="1442">
                  <c:v>1.4801226300939163E-2</c:v>
                </c:pt>
                <c:pt idx="1443">
                  <c:v>1.4794326088825471E-2</c:v>
                </c:pt>
                <c:pt idx="1444">
                  <c:v>1.4787435492260137E-2</c:v>
                </c:pt>
                <c:pt idx="1445">
                  <c:v>1.4779993596838056E-2</c:v>
                </c:pt>
                <c:pt idx="1446">
                  <c:v>1.4773125562020827E-2</c:v>
                </c:pt>
                <c:pt idx="1447">
                  <c:v>1.4766268918399465E-2</c:v>
                </c:pt>
                <c:pt idx="1448">
                  <c:v>1.475942408290349E-2</c:v>
                </c:pt>
                <c:pt idx="1449">
                  <c:v>1.4753145900049169E-2</c:v>
                </c:pt>
                <c:pt idx="1450">
                  <c:v>1.474632345245297E-2</c:v>
                </c:pt>
                <c:pt idx="1451">
                  <c:v>1.4739513341814892E-2</c:v>
                </c:pt>
                <c:pt idx="1452">
                  <c:v>1.4732715750871428E-2</c:v>
                </c:pt>
                <c:pt idx="1453">
                  <c:v>1.4725930862340419E-2</c:v>
                </c:pt>
                <c:pt idx="1454">
                  <c:v>1.4718613729242205E-2</c:v>
                </c:pt>
                <c:pt idx="1455">
                  <c:v>1.4711856819141677E-2</c:v>
                </c:pt>
                <c:pt idx="1456">
                  <c:v>1.4705113200791882E-2</c:v>
                </c:pt>
                <c:pt idx="1457">
                  <c:v>1.469838305693391E-2</c:v>
                </c:pt>
                <c:pt idx="1458">
                  <c:v>1.4691666570311282E-2</c:v>
                </c:pt>
                <c:pt idx="1459">
                  <c:v>1.4684963923667513E-2</c:v>
                </c:pt>
                <c:pt idx="1460">
                  <c:v>1.4678275299746121E-2</c:v>
                </c:pt>
                <c:pt idx="1461">
                  <c:v>1.467160088128578E-2</c:v>
                </c:pt>
                <c:pt idx="1462">
                  <c:v>1.4665468623644706E-2</c:v>
                </c:pt>
                <c:pt idx="1463">
                  <c:v>1.465882080904457E-2</c:v>
                </c:pt>
                <c:pt idx="1464">
                  <c:v>1.4652187706811759E-2</c:v>
                </c:pt>
                <c:pt idx="1465">
                  <c:v>1.4645569499661448E-2</c:v>
                </c:pt>
                <c:pt idx="1466">
                  <c:v>1.4638966370319473E-2</c:v>
                </c:pt>
                <c:pt idx="1467">
                  <c:v>1.4631862918736164E-2</c:v>
                </c:pt>
                <c:pt idx="1468">
                  <c:v>1.4625293055253832E-2</c:v>
                </c:pt>
                <c:pt idx="1469">
                  <c:v>1.4618738859156464E-2</c:v>
                </c:pt>
                <c:pt idx="1470">
                  <c:v>1.4612200513180311E-2</c:v>
                </c:pt>
                <c:pt idx="1471">
                  <c:v>1.4606183285845731E-2</c:v>
                </c:pt>
                <c:pt idx="1472">
                  <c:v>1.4599674460433754E-2</c:v>
                </c:pt>
                <c:pt idx="1473">
                  <c:v>1.4593181991860327E-2</c:v>
                </c:pt>
                <c:pt idx="1474">
                  <c:v>1.4586706062837962E-2</c:v>
                </c:pt>
                <c:pt idx="1475">
                  <c:v>1.4580246856089829E-2</c:v>
                </c:pt>
                <c:pt idx="1476">
                  <c:v>1.4573313523190993E-2</c:v>
                </c:pt>
                <c:pt idx="1477">
                  <c:v>1.4566891244714695E-2</c:v>
                </c:pt>
                <c:pt idx="1478">
                  <c:v>1.456048627825446E-2</c:v>
                </c:pt>
                <c:pt idx="1479">
                  <c:v>1.4553348211465977E-2</c:v>
                </c:pt>
                <c:pt idx="1480">
                  <c:v>1.4546979934035587E-2</c:v>
                </c:pt>
                <c:pt idx="1481">
                  <c:v>1.4540629529048721E-2</c:v>
                </c:pt>
                <c:pt idx="1482">
                  <c:v>1.4534297179226718E-2</c:v>
                </c:pt>
                <c:pt idx="1483">
                  <c:v>1.4527983067298411E-2</c:v>
                </c:pt>
                <c:pt idx="1484">
                  <c:v>1.4522153590997422E-2</c:v>
                </c:pt>
                <c:pt idx="1485">
                  <c:v>1.451587323225953E-2</c:v>
                </c:pt>
                <c:pt idx="1486">
                  <c:v>1.4509611617851864E-2</c:v>
                </c:pt>
                <c:pt idx="1487">
                  <c:v>1.4503368930472417E-2</c:v>
                </c:pt>
                <c:pt idx="1488">
                  <c:v>1.4497145352835725E-2</c:v>
                </c:pt>
                <c:pt idx="1489">
                  <c:v>1.449049162421584E-2</c:v>
                </c:pt>
                <c:pt idx="1490">
                  <c:v>1.4484161854864524E-2</c:v>
                </c:pt>
                <c:pt idx="1491">
                  <c:v>1.447814866326752E-2</c:v>
                </c:pt>
                <c:pt idx="1492">
                  <c:v>1.4472006915072499E-2</c:v>
                </c:pt>
                <c:pt idx="1493">
                  <c:v>1.446588523202702E-2</c:v>
                </c:pt>
                <c:pt idx="1494">
                  <c:v>1.4459783796857417E-2</c:v>
                </c:pt>
                <c:pt idx="1495">
                  <c:v>1.4453702792287526E-2</c:v>
                </c:pt>
                <c:pt idx="1496">
                  <c:v>1.4447642401038685E-2</c:v>
                </c:pt>
                <c:pt idx="1497">
                  <c:v>1.4440881560912234E-2</c:v>
                </c:pt>
                <c:pt idx="1498">
                  <c:v>1.4434864681326699E-2</c:v>
                </c:pt>
                <c:pt idx="1499">
                  <c:v>1.4428868975335652E-2</c:v>
                </c:pt>
                <c:pt idx="1500">
                  <c:v>1.4422894625654875E-2</c:v>
                </c:pt>
                <c:pt idx="1501">
                  <c:v>1.4416941815000145E-2</c:v>
                </c:pt>
                <c:pt idx="1502">
                  <c:v>1.441101072608466E-2</c:v>
                </c:pt>
                <c:pt idx="1503">
                  <c:v>1.4405101541626778E-2</c:v>
                </c:pt>
                <c:pt idx="1504">
                  <c:v>1.4399214444339699E-2</c:v>
                </c:pt>
                <c:pt idx="1505">
                  <c:v>1.4393349616941777E-2</c:v>
                </c:pt>
                <c:pt idx="1506">
                  <c:v>1.4387507242146214E-2</c:v>
                </c:pt>
                <c:pt idx="1507">
                  <c:v>1.4381687502663628E-2</c:v>
                </c:pt>
                <c:pt idx="1508">
                  <c:v>1.4375890581209801E-2</c:v>
                </c:pt>
                <c:pt idx="1509">
                  <c:v>1.4370116660503087E-2</c:v>
                </c:pt>
                <c:pt idx="1510">
                  <c:v>1.4364365923251528E-2</c:v>
                </c:pt>
                <c:pt idx="1511">
                  <c:v>1.4358638552170903E-2</c:v>
                </c:pt>
                <c:pt idx="1512">
                  <c:v>1.4352934729971832E-2</c:v>
                </c:pt>
                <c:pt idx="1513">
                  <c:v>1.4347254639372673E-2</c:v>
                </c:pt>
                <c:pt idx="1514">
                  <c:v>1.4341482200813105E-2</c:v>
                </c:pt>
                <c:pt idx="1515">
                  <c:v>1.4335966383811412E-2</c:v>
                </c:pt>
                <c:pt idx="1516">
                  <c:v>1.4330358584275711E-2</c:v>
                </c:pt>
                <c:pt idx="1517">
                  <c:v>1.432477524719014E-2</c:v>
                </c:pt>
                <c:pt idx="1518">
                  <c:v>1.4319216555262739E-2</c:v>
                </c:pt>
                <c:pt idx="1519">
                  <c:v>1.4313682691201554E-2</c:v>
                </c:pt>
                <c:pt idx="1520">
                  <c:v>1.430817383772494E-2</c:v>
                </c:pt>
                <c:pt idx="1521">
                  <c:v>1.430269017754094E-2</c:v>
                </c:pt>
                <c:pt idx="1522">
                  <c:v>1.4297231893360175E-2</c:v>
                </c:pt>
                <c:pt idx="1523">
                  <c:v>1.4292106474640409E-2</c:v>
                </c:pt>
                <c:pt idx="1524">
                  <c:v>1.4286392183858564E-2</c:v>
                </c:pt>
                <c:pt idx="1525">
                  <c:v>1.4281011123956383E-2</c:v>
                </c:pt>
                <c:pt idx="1526">
                  <c:v>1.4275656170902496E-2</c:v>
                </c:pt>
                <c:pt idx="1527">
                  <c:v>1.427013670678515E-2</c:v>
                </c:pt>
                <c:pt idx="1528">
                  <c:v>1.4265025316179519E-2</c:v>
                </c:pt>
                <c:pt idx="1529">
                  <c:v>1.4259749779931668E-2</c:v>
                </c:pt>
                <c:pt idx="1530">
                  <c:v>1.425450108136944E-2</c:v>
                </c:pt>
                <c:pt idx="1531">
                  <c:v>1.4247049857963413E-2</c:v>
                </c:pt>
                <c:pt idx="1532">
                  <c:v>1.4241867097314379E-2</c:v>
                </c:pt>
                <c:pt idx="1533">
                  <c:v>1.4236711800784065E-2</c:v>
                </c:pt>
                <c:pt idx="1534">
                  <c:v>1.4231584151083094E-2</c:v>
                </c:pt>
                <c:pt idx="1535">
                  <c:v>1.4226484330924664E-2</c:v>
                </c:pt>
                <c:pt idx="1536">
                  <c:v>1.4221650280975391E-2</c:v>
                </c:pt>
                <c:pt idx="1537">
                  <c:v>1.4216601181348423E-2</c:v>
                </c:pt>
                <c:pt idx="1538">
                  <c:v>1.4211580416664418E-2</c:v>
                </c:pt>
                <c:pt idx="1539">
                  <c:v>1.4206588169620091E-2</c:v>
                </c:pt>
                <c:pt idx="1540">
                  <c:v>1.420140906802375E-2</c:v>
                </c:pt>
                <c:pt idx="1541">
                  <c:v>1.4196480061981719E-2</c:v>
                </c:pt>
                <c:pt idx="1542">
                  <c:v>1.4191580164446263E-2</c:v>
                </c:pt>
                <c:pt idx="1543">
                  <c:v>1.4186709558115107E-2</c:v>
                </c:pt>
                <c:pt idx="1544">
                  <c:v>1.418186842570145E-2</c:v>
                </c:pt>
                <c:pt idx="1545">
                  <c:v>1.4176433843773317E-2</c:v>
                </c:pt>
                <c:pt idx="1546">
                  <c:v>1.4171654524275823E-2</c:v>
                </c:pt>
                <c:pt idx="1547">
                  <c:v>1.4166905238625738E-2</c:v>
                </c:pt>
                <c:pt idx="1548">
                  <c:v>1.4162186169524915E-2</c:v>
                </c:pt>
                <c:pt idx="1549">
                  <c:v>1.4157443612396656E-2</c:v>
                </c:pt>
                <c:pt idx="1550">
                  <c:v>1.4152787542433525E-2</c:v>
                </c:pt>
                <c:pt idx="1551">
                  <c:v>1.4148162251442024E-2</c:v>
                </c:pt>
                <c:pt idx="1552">
                  <c:v>1.414356792213535E-2</c:v>
                </c:pt>
                <c:pt idx="1553">
                  <c:v>1.4139050466816627E-2</c:v>
                </c:pt>
                <c:pt idx="1554">
                  <c:v>1.4134516533744979E-2</c:v>
                </c:pt>
                <c:pt idx="1555">
                  <c:v>1.4130014096135568E-2</c:v>
                </c:pt>
                <c:pt idx="1556">
                  <c:v>1.4125543336690249E-2</c:v>
                </c:pt>
                <c:pt idx="1557">
                  <c:v>1.4121067095570806E-2</c:v>
                </c:pt>
                <c:pt idx="1558">
                  <c:v>1.4116662373208471E-2</c:v>
                </c:pt>
                <c:pt idx="1559">
                  <c:v>1.4112289891476948E-2</c:v>
                </c:pt>
                <c:pt idx="1560">
                  <c:v>1.4107949833089434E-2</c:v>
                </c:pt>
                <c:pt idx="1561">
                  <c:v>1.4103642380748814E-2</c:v>
                </c:pt>
                <c:pt idx="1562">
                  <c:v>1.409936771716829E-2</c:v>
                </c:pt>
                <c:pt idx="1563">
                  <c:v>1.4095126025050744E-2</c:v>
                </c:pt>
                <c:pt idx="1564">
                  <c:v>1.409091748710164E-2</c:v>
                </c:pt>
                <c:pt idx="1565">
                  <c:v>1.408674228603418E-2</c:v>
                </c:pt>
                <c:pt idx="1566">
                  <c:v>1.4082618235483402E-2</c:v>
                </c:pt>
                <c:pt idx="1567">
                  <c:v>1.4078507994125466E-2</c:v>
                </c:pt>
                <c:pt idx="1568">
                  <c:v>1.4074431623345873E-2</c:v>
                </c:pt>
                <c:pt idx="1569">
                  <c:v>1.407038930584914E-2</c:v>
                </c:pt>
                <c:pt idx="1570">
                  <c:v>1.4066381224339786E-2</c:v>
                </c:pt>
                <c:pt idx="1571">
                  <c:v>1.4062401385714334E-2</c:v>
                </c:pt>
                <c:pt idx="1572">
                  <c:v>1.4058464658612609E-2</c:v>
                </c:pt>
                <c:pt idx="1573">
                  <c:v>1.4054562730051708E-2</c:v>
                </c:pt>
                <c:pt idx="1574">
                  <c:v>1.405069578274225E-2</c:v>
                </c:pt>
                <c:pt idx="1575">
                  <c:v>1.4046860751107282E-2</c:v>
                </c:pt>
                <c:pt idx="1576">
                  <c:v>1.4043061922239808E-2</c:v>
                </c:pt>
                <c:pt idx="1577">
                  <c:v>1.4039298608270023E-2</c:v>
                </c:pt>
                <c:pt idx="1578">
                  <c:v>1.4035570991902446E-2</c:v>
                </c:pt>
                <c:pt idx="1579">
                  <c:v>1.4031932273618274E-2</c:v>
                </c:pt>
                <c:pt idx="1580">
                  <c:v>1.402823893674399E-2</c:v>
                </c:pt>
                <c:pt idx="1581">
                  <c:v>1.4024621974001773E-2</c:v>
                </c:pt>
                <c:pt idx="1582">
                  <c:v>1.4021041454172758E-2</c:v>
                </c:pt>
                <c:pt idx="1583">
                  <c:v>1.4017497559970147E-2</c:v>
                </c:pt>
                <c:pt idx="1584">
                  <c:v>1.4013990474099401E-2</c:v>
                </c:pt>
                <c:pt idx="1585">
                  <c:v>1.4010520379268565E-2</c:v>
                </c:pt>
                <c:pt idx="1586">
                  <c:v>1.4007087458190836E-2</c:v>
                </c:pt>
                <c:pt idx="1587">
                  <c:v>1.4003691893571679E-2</c:v>
                </c:pt>
                <c:pt idx="1588">
                  <c:v>1.4000228175421776E-2</c:v>
                </c:pt>
                <c:pt idx="1589">
                  <c:v>1.3996900133753811E-2</c:v>
                </c:pt>
                <c:pt idx="1590">
                  <c:v>1.3993609953017381E-2</c:v>
                </c:pt>
                <c:pt idx="1591">
                  <c:v>1.3990357815903489E-2</c:v>
                </c:pt>
                <c:pt idx="1592">
                  <c:v>1.398728081222104E-2</c:v>
                </c:pt>
                <c:pt idx="1593">
                  <c:v>1.3984113223268613E-2</c:v>
                </c:pt>
                <c:pt idx="1594">
                  <c:v>1.3980984269746527E-2</c:v>
                </c:pt>
                <c:pt idx="1595">
                  <c:v>1.3978112100043865E-2</c:v>
                </c:pt>
                <c:pt idx="1596">
                  <c:v>1.3974842999830697E-2</c:v>
                </c:pt>
                <c:pt idx="1597">
                  <c:v>1.3971771819717205E-2</c:v>
                </c:pt>
                <c:pt idx="1598">
                  <c:v>1.3968796523004201E-2</c:v>
                </c:pt>
                <c:pt idx="1599">
                  <c:v>1.3965860760664306E-2</c:v>
                </c:pt>
                <c:pt idx="1600">
                  <c:v>1.3962964715410031E-2</c:v>
                </c:pt>
                <c:pt idx="1601">
                  <c:v>1.3960178734833559E-2</c:v>
                </c:pt>
                <c:pt idx="1602">
                  <c:v>1.3957365442349426E-2</c:v>
                </c:pt>
                <c:pt idx="1603">
                  <c:v>1.3954592429698954E-2</c:v>
                </c:pt>
                <c:pt idx="1604">
                  <c:v>1.3951859879590188E-2</c:v>
                </c:pt>
                <c:pt idx="1605">
                  <c:v>1.3949086640073105E-2</c:v>
                </c:pt>
                <c:pt idx="1606">
                  <c:v>1.3946432734140757E-2</c:v>
                </c:pt>
                <c:pt idx="1607">
                  <c:v>1.3943819824230985E-2</c:v>
                </c:pt>
                <c:pt idx="1608">
                  <c:v>1.3941248093061631E-2</c:v>
                </c:pt>
                <c:pt idx="1609">
                  <c:v>1.3938717723331884E-2</c:v>
                </c:pt>
                <c:pt idx="1610">
                  <c:v>1.3936324524342795E-2</c:v>
                </c:pt>
                <c:pt idx="1611">
                  <c:v>1.3933880328029063E-2</c:v>
                </c:pt>
                <c:pt idx="1612">
                  <c:v>1.3931478055972946E-2</c:v>
                </c:pt>
                <c:pt idx="1613">
                  <c:v>1.3929117890885063E-2</c:v>
                </c:pt>
                <c:pt idx="1614">
                  <c:v>1.392680001548635E-2</c:v>
                </c:pt>
                <c:pt idx="1615">
                  <c:v>1.3924524612487428E-2</c:v>
                </c:pt>
                <c:pt idx="1616">
                  <c:v>1.3922291864604074E-2</c:v>
                </c:pt>
                <c:pt idx="1617">
                  <c:v>1.3920101954559802E-2</c:v>
                </c:pt>
                <c:pt idx="1618">
                  <c:v>1.3917835807588652E-2</c:v>
                </c:pt>
                <c:pt idx="1619">
                  <c:v>1.3915729101272589E-2</c:v>
                </c:pt>
                <c:pt idx="1620">
                  <c:v>1.3913665766199124E-2</c:v>
                </c:pt>
                <c:pt idx="1621">
                  <c:v>1.3911645985086096E-2</c:v>
                </c:pt>
                <c:pt idx="1622">
                  <c:v>1.390966994064069E-2</c:v>
                </c:pt>
                <c:pt idx="1623">
                  <c:v>1.3907872320959795E-2</c:v>
                </c:pt>
                <c:pt idx="1624">
                  <c:v>1.390598739183862E-2</c:v>
                </c:pt>
                <c:pt idx="1625">
                  <c:v>1.3904146762298224E-2</c:v>
                </c:pt>
                <c:pt idx="1626">
                  <c:v>1.3902350615054383E-2</c:v>
                </c:pt>
                <c:pt idx="1627">
                  <c:v>1.3900452163400523E-2</c:v>
                </c:pt>
                <c:pt idx="1628">
                  <c:v>1.3898742375939577E-2</c:v>
                </c:pt>
                <c:pt idx="1629">
                  <c:v>1.3897077604141828E-2</c:v>
                </c:pt>
                <c:pt idx="1630">
                  <c:v>1.3895458030719787E-2</c:v>
                </c:pt>
                <c:pt idx="1631">
                  <c:v>1.3894043508503354E-2</c:v>
                </c:pt>
                <c:pt idx="1632">
                  <c:v>1.3892518092175907E-2</c:v>
                </c:pt>
                <c:pt idx="1633">
                  <c:v>1.3891038437194142E-2</c:v>
                </c:pt>
                <c:pt idx="1634">
                  <c:v>1.3889604726281571E-2</c:v>
                </c:pt>
                <c:pt idx="1635">
                  <c:v>1.3888217142164287E-2</c:v>
                </c:pt>
                <c:pt idx="1636">
                  <c:v>1.3886875867560645E-2</c:v>
                </c:pt>
                <c:pt idx="1637">
                  <c:v>1.3885581085196738E-2</c:v>
                </c:pt>
                <c:pt idx="1638">
                  <c:v>1.3884332977796081E-2</c:v>
                </c:pt>
                <c:pt idx="1639">
                  <c:v>1.3883131728092503E-2</c:v>
                </c:pt>
                <c:pt idx="1640">
                  <c:v>1.3881411146477531E-2</c:v>
                </c:pt>
                <c:pt idx="1641">
                  <c:v>1.3880294127348909E-2</c:v>
                </c:pt>
                <c:pt idx="1642">
                  <c:v>1.3879224469446656E-2</c:v>
                </c:pt>
                <c:pt idx="1643">
                  <c:v>1.3878202355478906E-2</c:v>
                </c:pt>
                <c:pt idx="1644">
                  <c:v>1.3877834740338274E-2</c:v>
                </c:pt>
                <c:pt idx="1645">
                  <c:v>1.3877745753820139E-2</c:v>
                </c:pt>
                <c:pt idx="1646">
                  <c:v>1.3876050344509758E-2</c:v>
                </c:pt>
                <c:pt idx="1647">
                  <c:v>1.3875230534501492E-2</c:v>
                </c:pt>
                <c:pt idx="1648">
                  <c:v>1.3874459226732869E-2</c:v>
                </c:pt>
                <c:pt idx="1649">
                  <c:v>1.3873516841153233E-2</c:v>
                </c:pt>
                <c:pt idx="1650">
                  <c:v>1.3872839606055898E-2</c:v>
                </c:pt>
                <c:pt idx="1651">
                  <c:v>1.3872211406448898E-2</c:v>
                </c:pt>
                <c:pt idx="1652">
                  <c:v>1.3871632425058067E-2</c:v>
                </c:pt>
                <c:pt idx="1653">
                  <c:v>1.38713366170962E-2</c:v>
                </c:pt>
                <c:pt idx="1654">
                  <c:v>1.3870860160134573E-2</c:v>
                </c:pt>
                <c:pt idx="1655">
                  <c:v>1.3870433484544231E-2</c:v>
                </c:pt>
                <c:pt idx="1656">
                  <c:v>1.3870056773051262E-2</c:v>
                </c:pt>
                <c:pt idx="1657">
                  <c:v>1.3869482186817272E-2</c:v>
                </c:pt>
                <c:pt idx="1658">
                  <c:v>1.386920235200062E-2</c:v>
                </c:pt>
                <c:pt idx="1659">
                  <c:v>1.386897301449963E-2</c:v>
                </c:pt>
                <c:pt idx="1660">
                  <c:v>1.3868794357037473E-2</c:v>
                </c:pt>
                <c:pt idx="1661">
                  <c:v>1.3868666562353305E-2</c:v>
                </c:pt>
                <c:pt idx="1662">
                  <c:v>1.386885598346221E-2</c:v>
                </c:pt>
                <c:pt idx="1663">
                  <c:v>1.3868834137308937E-2</c:v>
                </c:pt>
                <c:pt idx="1664">
                  <c:v>1.3868863717154607E-2</c:v>
                </c:pt>
                <c:pt idx="1665">
                  <c:v>1.3868944905745939E-2</c:v>
                </c:pt>
                <c:pt idx="1666">
                  <c:v>1.3869077885816766E-2</c:v>
                </c:pt>
                <c:pt idx="1667">
                  <c:v>1.3869262840118963E-2</c:v>
                </c:pt>
                <c:pt idx="1668">
                  <c:v>1.3869499951383778E-2</c:v>
                </c:pt>
                <c:pt idx="1669">
                  <c:v>1.3869789402363093E-2</c:v>
                </c:pt>
                <c:pt idx="1670">
                  <c:v>1.387013137579589E-2</c:v>
                </c:pt>
                <c:pt idx="1671">
                  <c:v>1.3870226269271591E-2</c:v>
                </c:pt>
                <c:pt idx="1672">
                  <c:v>1.3870670025511345E-2</c:v>
                </c:pt>
                <c:pt idx="1673">
                  <c:v>1.3871166837348348E-2</c:v>
                </c:pt>
                <c:pt idx="1674">
                  <c:v>1.3871716887521757E-2</c:v>
                </c:pt>
                <c:pt idx="1675">
                  <c:v>1.3872635475889622E-2</c:v>
                </c:pt>
                <c:pt idx="1676">
                  <c:v>1.3873296421724459E-2</c:v>
                </c:pt>
                <c:pt idx="1677">
                  <c:v>1.3874011169242405E-2</c:v>
                </c:pt>
                <c:pt idx="1678">
                  <c:v>1.3874779901195337E-2</c:v>
                </c:pt>
                <c:pt idx="1679">
                  <c:v>1.3875272109348025E-2</c:v>
                </c:pt>
                <c:pt idx="1680">
                  <c:v>1.3876145427099473E-2</c:v>
                </c:pt>
                <c:pt idx="1681">
                  <c:v>1.3877073262393402E-2</c:v>
                </c:pt>
                <c:pt idx="1682">
                  <c:v>1.3878055797960975E-2</c:v>
                </c:pt>
                <c:pt idx="1683">
                  <c:v>1.3879093216554672E-2</c:v>
                </c:pt>
                <c:pt idx="1684">
                  <c:v>1.3880536200157988E-2</c:v>
                </c:pt>
                <c:pt idx="1685">
                  <c:v>1.3881687940223887E-2</c:v>
                </c:pt>
                <c:pt idx="1686">
                  <c:v>1.3882895126757848E-2</c:v>
                </c:pt>
                <c:pt idx="1687">
                  <c:v>1.3884157942516908E-2</c:v>
                </c:pt>
                <c:pt idx="1688">
                  <c:v>1.3885476570252943E-2</c:v>
                </c:pt>
                <c:pt idx="1689">
                  <c:v>1.3886851192733302E-2</c:v>
                </c:pt>
                <c:pt idx="1690">
                  <c:v>1.3888281992715022E-2</c:v>
                </c:pt>
                <c:pt idx="1691">
                  <c:v>1.3889769152957716E-2</c:v>
                </c:pt>
                <c:pt idx="1692">
                  <c:v>1.3890547294070374E-2</c:v>
                </c:pt>
                <c:pt idx="1693">
                  <c:v>1.3892139466792313E-2</c:v>
                </c:pt>
                <c:pt idx="1694">
                  <c:v>1.3893788517553084E-2</c:v>
                </c:pt>
                <c:pt idx="1695">
                  <c:v>1.3895494629105809E-2</c:v>
                </c:pt>
                <c:pt idx="1696">
                  <c:v>1.3897257984198098E-2</c:v>
                </c:pt>
                <c:pt idx="1697">
                  <c:v>1.3899885914664794E-2</c:v>
                </c:pt>
                <c:pt idx="1698">
                  <c:v>1.3901772714135006E-2</c:v>
                </c:pt>
                <c:pt idx="1699">
                  <c:v>1.3903717335992096E-2</c:v>
                </c:pt>
                <c:pt idx="1700">
                  <c:v>1.3905719963000836E-2</c:v>
                </c:pt>
                <c:pt idx="1701">
                  <c:v>1.3907360085016585E-2</c:v>
                </c:pt>
                <c:pt idx="1702">
                  <c:v>1.3909475004109773E-2</c:v>
                </c:pt>
                <c:pt idx="1703">
                  <c:v>1.3911648253887243E-2</c:v>
                </c:pt>
                <c:pt idx="1704">
                  <c:v>1.3913872949991912E-2</c:v>
                </c:pt>
                <c:pt idx="1705">
                  <c:v>1.3917755690200777E-2</c:v>
                </c:pt>
                <c:pt idx="1706">
                  <c:v>1.3920038358887575E-2</c:v>
                </c:pt>
                <c:pt idx="1707">
                  <c:v>1.392232257946511E-2</c:v>
                </c:pt>
                <c:pt idx="1708">
                  <c:v>1.3924598892523158E-2</c:v>
                </c:pt>
                <c:pt idx="1709">
                  <c:v>1.3925574941138663E-2</c:v>
                </c:pt>
                <c:pt idx="1710">
                  <c:v>1.3927835255301169E-2</c:v>
                </c:pt>
                <c:pt idx="1711">
                  <c:v>1.3930086720821855E-2</c:v>
                </c:pt>
                <c:pt idx="1712">
                  <c:v>1.3932329312707381E-2</c:v>
                </c:pt>
                <c:pt idx="1713">
                  <c:v>1.3934563005967071E-2</c:v>
                </c:pt>
                <c:pt idx="1714">
                  <c:v>1.3938070991242184E-2</c:v>
                </c:pt>
                <c:pt idx="1715">
                  <c:v>1.3940285144449631E-2</c:v>
                </c:pt>
                <c:pt idx="1716">
                  <c:v>1.3942490317693639E-2</c:v>
                </c:pt>
                <c:pt idx="1717">
                  <c:v>1.3944686485968754E-2</c:v>
                </c:pt>
                <c:pt idx="1718">
                  <c:v>1.3946873624286484E-2</c:v>
                </c:pt>
                <c:pt idx="1719">
                  <c:v>1.3949051707643793E-2</c:v>
                </c:pt>
                <c:pt idx="1720">
                  <c:v>1.3951220711047345E-2</c:v>
                </c:pt>
                <c:pt idx="1721">
                  <c:v>1.3953380609496529E-2</c:v>
                </c:pt>
                <c:pt idx="1722">
                  <c:v>1.3954261683056579E-2</c:v>
                </c:pt>
                <c:pt idx="1723">
                  <c:v>1.395640501537887E-2</c:v>
                </c:pt>
                <c:pt idx="1724">
                  <c:v>1.3958539174145912E-2</c:v>
                </c:pt>
                <c:pt idx="1725">
                  <c:v>1.3960664134359035E-2</c:v>
                </c:pt>
                <c:pt idx="1726">
                  <c:v>1.3962779871027564E-2</c:v>
                </c:pt>
                <c:pt idx="1727">
                  <c:v>1.3966147396377531E-2</c:v>
                </c:pt>
                <c:pt idx="1728">
                  <c:v>1.3968242860247834E-2</c:v>
                </c:pt>
                <c:pt idx="1729">
                  <c:v>1.3970329019190396E-2</c:v>
                </c:pt>
                <c:pt idx="1730">
                  <c:v>1.3972405848207036E-2</c:v>
                </c:pt>
                <c:pt idx="1731">
                  <c:v>1.397321932641038E-2</c:v>
                </c:pt>
                <c:pt idx="1732">
                  <c:v>1.3975279196937862E-2</c:v>
                </c:pt>
                <c:pt idx="1733">
                  <c:v>1.3977329668967364E-2</c:v>
                </c:pt>
                <c:pt idx="1734">
                  <c:v>1.3979370717502881E-2</c:v>
                </c:pt>
                <c:pt idx="1735">
                  <c:v>1.3981402317545744E-2</c:v>
                </c:pt>
                <c:pt idx="1736">
                  <c:v>1.3984669494053749E-2</c:v>
                </c:pt>
                <c:pt idx="1737">
                  <c:v>1.3986680313678498E-2</c:v>
                </c:pt>
                <c:pt idx="1738">
                  <c:v>1.3988681603406375E-2</c:v>
                </c:pt>
                <c:pt idx="1739">
                  <c:v>1.3990544022838003E-2</c:v>
                </c:pt>
                <c:pt idx="1740">
                  <c:v>1.399252541695678E-2</c:v>
                </c:pt>
                <c:pt idx="1741">
                  <c:v>1.3994497204759815E-2</c:v>
                </c:pt>
                <c:pt idx="1742">
                  <c:v>1.39964593612521E-2</c:v>
                </c:pt>
                <c:pt idx="1743">
                  <c:v>1.3998411861438631E-2</c:v>
                </c:pt>
                <c:pt idx="1744">
                  <c:v>1.39987142076649E-2</c:v>
                </c:pt>
                <c:pt idx="1745">
                  <c:v>1.400064980018545E-2</c:v>
                </c:pt>
                <c:pt idx="1746">
                  <c:v>1.4002575670026194E-2</c:v>
                </c:pt>
                <c:pt idx="1747">
                  <c:v>1.4004491792192843E-2</c:v>
                </c:pt>
                <c:pt idx="1748">
                  <c:v>1.4006805840917796E-2</c:v>
                </c:pt>
                <c:pt idx="1749">
                  <c:v>1.4009922680374154E-2</c:v>
                </c:pt>
                <c:pt idx="1750">
                  <c:v>1.4011806886532752E-2</c:v>
                </c:pt>
                <c:pt idx="1751">
                  <c:v>1.4014086844526895E-2</c:v>
                </c:pt>
                <c:pt idx="1752">
                  <c:v>1.401554570504504E-2</c:v>
                </c:pt>
                <c:pt idx="1753">
                  <c:v>1.4017400267403723E-2</c:v>
                </c:pt>
                <c:pt idx="1754">
                  <c:v>1.4019244898501593E-2</c:v>
                </c:pt>
                <c:pt idx="1755">
                  <c:v>1.402107957334614E-2</c:v>
                </c:pt>
                <c:pt idx="1756">
                  <c:v>1.4022904266939862E-2</c:v>
                </c:pt>
                <c:pt idx="1757">
                  <c:v>1.4024718954287752E-2</c:v>
                </c:pt>
                <c:pt idx="1758">
                  <c:v>1.4026523610394803E-2</c:v>
                </c:pt>
                <c:pt idx="1759">
                  <c:v>1.4028318210263513E-2</c:v>
                </c:pt>
                <c:pt idx="1760">
                  <c:v>1.4030102728896376E-2</c:v>
                </c:pt>
                <c:pt idx="1761">
                  <c:v>1.4030679364922373E-2</c:v>
                </c:pt>
                <c:pt idx="1762">
                  <c:v>1.4033641422482035E-2</c:v>
                </c:pt>
                <c:pt idx="1763">
                  <c:v>1.4035395547444818E-2</c:v>
                </c:pt>
                <c:pt idx="1764">
                  <c:v>1.403713949119173E-2</c:v>
                </c:pt>
                <c:pt idx="1765">
                  <c:v>1.4038873228725268E-2</c:v>
                </c:pt>
                <c:pt idx="1766">
                  <c:v>1.4040596735055422E-2</c:v>
                </c:pt>
                <c:pt idx="1767">
                  <c:v>1.4042309985179691E-2</c:v>
                </c:pt>
                <c:pt idx="1768">
                  <c:v>1.4044012954108065E-2</c:v>
                </c:pt>
                <c:pt idx="1769">
                  <c:v>1.4045705616845539E-2</c:v>
                </c:pt>
                <c:pt idx="1770">
                  <c:v>1.4047387948387113E-2</c:v>
                </c:pt>
                <c:pt idx="1771">
                  <c:v>1.4049059923752771E-2</c:v>
                </c:pt>
                <c:pt idx="1772">
                  <c:v>1.4050721517935016E-2</c:v>
                </c:pt>
                <c:pt idx="1773">
                  <c:v>1.4052372705941341E-2</c:v>
                </c:pt>
                <c:pt idx="1774">
                  <c:v>1.4054013462779236E-2</c:v>
                </c:pt>
                <c:pt idx="1775">
                  <c:v>1.40556437634487E-2</c:v>
                </c:pt>
                <c:pt idx="1776">
                  <c:v>1.4057263582957225E-2</c:v>
                </c:pt>
                <c:pt idx="1777">
                  <c:v>1.4058872896309804E-2</c:v>
                </c:pt>
                <c:pt idx="1778">
                  <c:v>1.4060471678511433E-2</c:v>
                </c:pt>
                <c:pt idx="1779">
                  <c:v>1.4062059904564606E-2</c:v>
                </c:pt>
                <c:pt idx="1780">
                  <c:v>1.4063637549474317E-2</c:v>
                </c:pt>
                <c:pt idx="1781">
                  <c:v>1.4065204588243063E-2</c:v>
                </c:pt>
                <c:pt idx="1782">
                  <c:v>1.4066760995883332E-2</c:v>
                </c:pt>
                <c:pt idx="1783">
                  <c:v>1.4067153833567781E-2</c:v>
                </c:pt>
                <c:pt idx="1784">
                  <c:v>1.4069841817778428E-2</c:v>
                </c:pt>
                <c:pt idx="1785">
                  <c:v>1.4071366182040745E-2</c:v>
                </c:pt>
                <c:pt idx="1786">
                  <c:v>1.4072879815192063E-2</c:v>
                </c:pt>
                <c:pt idx="1787">
                  <c:v>1.4074382692232379E-2</c:v>
                </c:pt>
                <c:pt idx="1788">
                  <c:v>1.4075874788169185E-2</c:v>
                </c:pt>
                <c:pt idx="1789">
                  <c:v>1.4077356078002479E-2</c:v>
                </c:pt>
                <c:pt idx="1790">
                  <c:v>1.407882653674225E-2</c:v>
                </c:pt>
                <c:pt idx="1791">
                  <c:v>1.4080115324566857E-2</c:v>
                </c:pt>
                <c:pt idx="1792">
                  <c:v>1.4081563212693668E-2</c:v>
                </c:pt>
                <c:pt idx="1793">
                  <c:v>1.4083000193372634E-2</c:v>
                </c:pt>
                <c:pt idx="1794">
                  <c:v>1.4084426241614706E-2</c:v>
                </c:pt>
                <c:pt idx="1795">
                  <c:v>1.408584133242311E-2</c:v>
                </c:pt>
                <c:pt idx="1796">
                  <c:v>1.4086120666629842E-2</c:v>
                </c:pt>
                <c:pt idx="1797">
                  <c:v>1.4087515968472479E-2</c:v>
                </c:pt>
                <c:pt idx="1798">
                  <c:v>1.4088900244531972E-2</c:v>
                </c:pt>
                <c:pt idx="1799">
                  <c:v>1.4090273469819741E-2</c:v>
                </c:pt>
                <c:pt idx="1800">
                  <c:v>1.4092751550163063E-2</c:v>
                </c:pt>
                <c:pt idx="1801">
                  <c:v>1.4094471483465376E-2</c:v>
                </c:pt>
                <c:pt idx="1802">
                  <c:v>1.4095438060436661E-2</c:v>
                </c:pt>
                <c:pt idx="1803">
                  <c:v>1.4096764591992229E-2</c:v>
                </c:pt>
                <c:pt idx="1804">
                  <c:v>1.4098079941168904E-2</c:v>
                </c:pt>
                <c:pt idx="1805">
                  <c:v>1.4099756515601136E-2</c:v>
                </c:pt>
                <c:pt idx="1806">
                  <c:v>1.4101043750391895E-2</c:v>
                </c:pt>
                <c:pt idx="1807">
                  <c:v>1.410231971576259E-2</c:v>
                </c:pt>
                <c:pt idx="1808">
                  <c:v>1.4103584386717216E-2</c:v>
                </c:pt>
                <c:pt idx="1809">
                  <c:v>1.4105202454419062E-2</c:v>
                </c:pt>
                <c:pt idx="1810">
                  <c:v>1.4106443697612452E-2</c:v>
                </c:pt>
                <c:pt idx="1811">
                  <c:v>1.4107673569187356E-2</c:v>
                </c:pt>
                <c:pt idx="1812">
                  <c:v>1.4108892044152154E-2</c:v>
                </c:pt>
                <c:pt idx="1813">
                  <c:v>1.4109737450564985E-2</c:v>
                </c:pt>
                <c:pt idx="1814">
                  <c:v>1.411093383020301E-2</c:v>
                </c:pt>
                <c:pt idx="1815">
                  <c:v>1.4112118740476909E-2</c:v>
                </c:pt>
                <c:pt idx="1816">
                  <c:v>1.4113292156398671E-2</c:v>
                </c:pt>
                <c:pt idx="1817">
                  <c:v>1.4114812595037834E-2</c:v>
                </c:pt>
                <c:pt idx="1818">
                  <c:v>1.4115962165474097E-2</c:v>
                </c:pt>
                <c:pt idx="1819">
                  <c:v>1.4117100164348586E-2</c:v>
                </c:pt>
                <c:pt idx="1820">
                  <c:v>1.4118226566659365E-2</c:v>
                </c:pt>
                <c:pt idx="1821">
                  <c:v>1.4119341347419972E-2</c:v>
                </c:pt>
                <c:pt idx="1822">
                  <c:v>1.4120444481636202E-2</c:v>
                </c:pt>
                <c:pt idx="1823">
                  <c:v>1.4121535944313861E-2</c:v>
                </c:pt>
                <c:pt idx="1824">
                  <c:v>1.4122615710456164E-2</c:v>
                </c:pt>
                <c:pt idx="1825">
                  <c:v>1.4123683755076652E-2</c:v>
                </c:pt>
                <c:pt idx="1826">
                  <c:v>1.4124388627887008E-2</c:v>
                </c:pt>
                <c:pt idx="1827">
                  <c:v>1.4125433956433397E-2</c:v>
                </c:pt>
                <c:pt idx="1828">
                  <c:v>1.412646749071822E-2</c:v>
                </c:pt>
                <c:pt idx="1829">
                  <c:v>1.4127489205750798E-2</c:v>
                </c:pt>
                <c:pt idx="1830">
                  <c:v>1.4128847280529025E-2</c:v>
                </c:pt>
                <c:pt idx="1831">
                  <c:v>1.41298444711404E-2</c:v>
                </c:pt>
                <c:pt idx="1832">
                  <c:v>1.4130829765270556E-2</c:v>
                </c:pt>
                <c:pt idx="1833">
                  <c:v>1.4131803137935606E-2</c:v>
                </c:pt>
                <c:pt idx="1834">
                  <c:v>1.4132764564131036E-2</c:v>
                </c:pt>
                <c:pt idx="1835">
                  <c:v>1.4133369892091352E-2</c:v>
                </c:pt>
                <c:pt idx="1836">
                  <c:v>1.413430817257666E-2</c:v>
                </c:pt>
                <c:pt idx="1837">
                  <c:v>1.4135234433878985E-2</c:v>
                </c:pt>
                <c:pt idx="1838">
                  <c:v>1.4137514844518601E-2</c:v>
                </c:pt>
                <c:pt idx="1839">
                  <c:v>1.4137391623403543E-2</c:v>
                </c:pt>
                <c:pt idx="1840">
                  <c:v>1.4138280845967513E-2</c:v>
                </c:pt>
                <c:pt idx="1841">
                  <c:v>1.4139157947115353E-2</c:v>
                </c:pt>
                <c:pt idx="1842">
                  <c:v>1.4140022901855443E-2</c:v>
                </c:pt>
                <c:pt idx="1843">
                  <c:v>1.4140875685196161E-2</c:v>
                </c:pt>
                <c:pt idx="1844">
                  <c:v>1.4141716272143307E-2</c:v>
                </c:pt>
                <c:pt idx="1845">
                  <c:v>1.4142544637707836E-2</c:v>
                </c:pt>
                <c:pt idx="1846">
                  <c:v>1.4143360756892971E-2</c:v>
                </c:pt>
                <c:pt idx="1847">
                  <c:v>1.4144164604701932E-2</c:v>
                </c:pt>
                <c:pt idx="1848">
                  <c:v>1.4143956152952799E-2</c:v>
                </c:pt>
                <c:pt idx="1849">
                  <c:v>1.4144737937095935E-2</c:v>
                </c:pt>
                <c:pt idx="1850">
                  <c:v>1.4145507381698254E-2</c:v>
                </c:pt>
                <c:pt idx="1851">
                  <c:v>1.4146264461768317E-2</c:v>
                </c:pt>
                <c:pt idx="1852">
                  <c:v>1.4147998898464426E-2</c:v>
                </c:pt>
                <c:pt idx="1853">
                  <c:v>1.4148728593210345E-2</c:v>
                </c:pt>
                <c:pt idx="1854">
                  <c:v>1.4149445841633579E-2</c:v>
                </c:pt>
                <c:pt idx="1855">
                  <c:v>1.4150150618747668E-2</c:v>
                </c:pt>
                <c:pt idx="1856">
                  <c:v>1.4150516513781852E-2</c:v>
                </c:pt>
                <c:pt idx="1857">
                  <c:v>1.4151197143062788E-2</c:v>
                </c:pt>
                <c:pt idx="1858">
                  <c:v>1.4151865228329896E-2</c:v>
                </c:pt>
                <c:pt idx="1859">
                  <c:v>1.4152520744595165E-2</c:v>
                </c:pt>
                <c:pt idx="1860">
                  <c:v>1.4153163666870583E-2</c:v>
                </c:pt>
                <c:pt idx="1861">
                  <c:v>1.4154115984331946E-2</c:v>
                </c:pt>
                <c:pt idx="1862">
                  <c:v>1.4154732762485656E-2</c:v>
                </c:pt>
                <c:pt idx="1863">
                  <c:v>1.4155336869389513E-2</c:v>
                </c:pt>
                <c:pt idx="1864">
                  <c:v>1.4155928280051891E-2</c:v>
                </c:pt>
                <c:pt idx="1865">
                  <c:v>1.4156188493635646E-2</c:v>
                </c:pt>
                <c:pt idx="1866">
                  <c:v>1.4156755327133119E-2</c:v>
                </c:pt>
                <c:pt idx="1867">
                  <c:v>1.4157309391698014E-2</c:v>
                </c:pt>
                <c:pt idx="1868">
                  <c:v>1.4157850662344984E-2</c:v>
                </c:pt>
                <c:pt idx="1869">
                  <c:v>1.4158694015029704E-2</c:v>
                </c:pt>
                <c:pt idx="1870">
                  <c:v>1.4159208723414005E-2</c:v>
                </c:pt>
                <c:pt idx="1871">
                  <c:v>1.4159710560612897E-2</c:v>
                </c:pt>
                <c:pt idx="1872">
                  <c:v>1.4160199501637339E-2</c:v>
                </c:pt>
                <c:pt idx="1873">
                  <c:v>1.4160675521493131E-2</c:v>
                </c:pt>
                <c:pt idx="1874">
                  <c:v>1.4161138595188649E-2</c:v>
                </c:pt>
                <c:pt idx="1875">
                  <c:v>1.4161588697734852E-2</c:v>
                </c:pt>
                <c:pt idx="1876">
                  <c:v>1.4162025804134958E-2</c:v>
                </c:pt>
                <c:pt idx="1877">
                  <c:v>1.4162449889399928E-2</c:v>
                </c:pt>
                <c:pt idx="1878">
                  <c:v>1.4162554205110922E-2</c:v>
                </c:pt>
                <c:pt idx="1879">
                  <c:v>1.4162953093222796E-2</c:v>
                </c:pt>
                <c:pt idx="1880">
                  <c:v>1.4163338887528631E-2</c:v>
                </c:pt>
                <c:pt idx="1881">
                  <c:v>1.4163711563035086E-2</c:v>
                </c:pt>
                <c:pt idx="1882">
                  <c:v>1.4164071094746156E-2</c:v>
                </c:pt>
                <c:pt idx="1883">
                  <c:v>1.4164719557641665E-2</c:v>
                </c:pt>
                <c:pt idx="1884">
                  <c:v>1.4165051795202999E-2</c:v>
                </c:pt>
                <c:pt idx="1885">
                  <c:v>1.41653708116988E-2</c:v>
                </c:pt>
                <c:pt idx="1886">
                  <c:v>1.4165676582140024E-2</c:v>
                </c:pt>
                <c:pt idx="1887">
                  <c:v>1.4165670721798307E-2</c:v>
                </c:pt>
                <c:pt idx="1888">
                  <c:v>1.4165950865975496E-2</c:v>
                </c:pt>
                <c:pt idx="1889">
                  <c:v>1.4166217691427896E-2</c:v>
                </c:pt>
                <c:pt idx="1890">
                  <c:v>1.4166471173167494E-2</c:v>
                </c:pt>
                <c:pt idx="1891">
                  <c:v>1.4167889119825309E-2</c:v>
                </c:pt>
                <c:pt idx="1892">
                  <c:v>1.4167231638064054E-2</c:v>
                </c:pt>
                <c:pt idx="1893">
                  <c:v>1.4167443986347526E-2</c:v>
                </c:pt>
                <c:pt idx="1894">
                  <c:v>1.4167642888653765E-2</c:v>
                </c:pt>
                <c:pt idx="1895">
                  <c:v>1.4167828319975677E-2</c:v>
                </c:pt>
                <c:pt idx="1896">
                  <c:v>1.416800025533453E-2</c:v>
                </c:pt>
                <c:pt idx="1897">
                  <c:v>1.4168158669736126E-2</c:v>
                </c:pt>
                <c:pt idx="1898">
                  <c:v>1.4168303538186265E-2</c:v>
                </c:pt>
                <c:pt idx="1899">
                  <c:v>1.4168434835698481E-2</c:v>
                </c:pt>
                <c:pt idx="1900">
                  <c:v>1.4167980555055568E-2</c:v>
                </c:pt>
                <c:pt idx="1901">
                  <c:v>1.4168086577303101E-2</c:v>
                </c:pt>
                <c:pt idx="1902">
                  <c:v>1.4168178958283208E-2</c:v>
                </c:pt>
                <c:pt idx="1903">
                  <c:v>1.4168257673006222E-2</c:v>
                </c:pt>
                <c:pt idx="1904">
                  <c:v>1.4168886884504612E-2</c:v>
                </c:pt>
                <c:pt idx="1905">
                  <c:v>1.4168936231583293E-2</c:v>
                </c:pt>
                <c:pt idx="1906">
                  <c:v>1.4170091321169816E-2</c:v>
                </c:pt>
                <c:pt idx="1907">
                  <c:v>1.4168993663129265E-2</c:v>
                </c:pt>
                <c:pt idx="1908">
                  <c:v>1.4169001697618467E-2</c:v>
                </c:pt>
                <c:pt idx="1909">
                  <c:v>1.4168718784528522E-2</c:v>
                </c:pt>
                <c:pt idx="1910">
                  <c:v>1.4168700144185919E-2</c:v>
                </c:pt>
                <c:pt idx="1911">
                  <c:v>1.4168667635352961E-2</c:v>
                </c:pt>
                <c:pt idx="1912">
                  <c:v>1.4168621233036305E-2</c:v>
                </c:pt>
                <c:pt idx="1913">
                  <c:v>1.4168834057618521E-2</c:v>
                </c:pt>
                <c:pt idx="1914">
                  <c:v>1.4168758792198817E-2</c:v>
                </c:pt>
                <c:pt idx="1915">
                  <c:v>1.4168669555995874E-2</c:v>
                </c:pt>
                <c:pt idx="1916">
                  <c:v>1.416856632401807E-2</c:v>
                </c:pt>
                <c:pt idx="1917">
                  <c:v>1.4168179944622494E-2</c:v>
                </c:pt>
                <c:pt idx="1918">
                  <c:v>1.4168049656652748E-2</c:v>
                </c:pt>
                <c:pt idx="1919">
                  <c:v>1.416790530027523E-2</c:v>
                </c:pt>
                <c:pt idx="1920">
                  <c:v>1.4167746850509921E-2</c:v>
                </c:pt>
                <c:pt idx="1921">
                  <c:v>1.4167574282358153E-2</c:v>
                </c:pt>
                <c:pt idx="1922">
                  <c:v>1.4167651621518519E-2</c:v>
                </c:pt>
                <c:pt idx="1923">
                  <c:v>1.4167449719420898E-2</c:v>
                </c:pt>
                <c:pt idx="1924">
                  <c:v>1.416723362163607E-2</c:v>
                </c:pt>
                <c:pt idx="1925">
                  <c:v>1.4167003303172415E-2</c:v>
                </c:pt>
                <c:pt idx="1926">
                  <c:v>1.4166758739040887E-2</c:v>
                </c:pt>
                <c:pt idx="1927">
                  <c:v>1.4166499904252446E-2</c:v>
                </c:pt>
                <c:pt idx="1928">
                  <c:v>1.4166226773815469E-2</c:v>
                </c:pt>
                <c:pt idx="1929">
                  <c:v>1.416593932274607E-2</c:v>
                </c:pt>
                <c:pt idx="1930">
                  <c:v>1.4165637526050049E-2</c:v>
                </c:pt>
                <c:pt idx="1931">
                  <c:v>1.4165066592462416E-2</c:v>
                </c:pt>
                <c:pt idx="1932">
                  <c:v>1.4164737072890787E-2</c:v>
                </c:pt>
                <c:pt idx="1933">
                  <c:v>1.4164393135081887E-2</c:v>
                </c:pt>
                <c:pt idx="1934">
                  <c:v>1.4164034754039712E-2</c:v>
                </c:pt>
                <c:pt idx="1935">
                  <c:v>1.4163912483587626E-2</c:v>
                </c:pt>
                <c:pt idx="1936">
                  <c:v>1.4163524088377439E-2</c:v>
                </c:pt>
                <c:pt idx="1937">
                  <c:v>1.4163121172619907E-2</c:v>
                </c:pt>
                <c:pt idx="1938">
                  <c:v>1.4162703711325986E-2</c:v>
                </c:pt>
                <c:pt idx="1939">
                  <c:v>1.4162025325850536E-2</c:v>
                </c:pt>
                <c:pt idx="1940">
                  <c:v>1.4161579760705756E-2</c:v>
                </c:pt>
                <c:pt idx="1941">
                  <c:v>1.4161119577411618E-2</c:v>
                </c:pt>
                <c:pt idx="1942">
                  <c:v>1.416064475099077E-2</c:v>
                </c:pt>
                <c:pt idx="1943">
                  <c:v>1.4160155256452533E-2</c:v>
                </c:pt>
                <c:pt idx="1944">
                  <c:v>1.4159892087973783E-2</c:v>
                </c:pt>
                <c:pt idx="1945">
                  <c:v>1.4159372108257724E-2</c:v>
                </c:pt>
                <c:pt idx="1946">
                  <c:v>1.4158837383100668E-2</c:v>
                </c:pt>
                <c:pt idx="1947">
                  <c:v>1.415828788751357E-2</c:v>
                </c:pt>
                <c:pt idx="1948">
                  <c:v>1.4157723596507391E-2</c:v>
                </c:pt>
                <c:pt idx="1949">
                  <c:v>1.4157144485095662E-2</c:v>
                </c:pt>
                <c:pt idx="1950">
                  <c:v>1.4156550528289343E-2</c:v>
                </c:pt>
                <c:pt idx="1951">
                  <c:v>1.4155941701101968E-2</c:v>
                </c:pt>
                <c:pt idx="1952">
                  <c:v>1.415462060147421E-2</c:v>
                </c:pt>
                <c:pt idx="1953">
                  <c:v>1.4153985236550679E-2</c:v>
                </c:pt>
                <c:pt idx="1954">
                  <c:v>1.4153334933390787E-2</c:v>
                </c:pt>
                <c:pt idx="1955">
                  <c:v>1.4152669667017368E-2</c:v>
                </c:pt>
                <c:pt idx="1956">
                  <c:v>1.4152673634866275E-2</c:v>
                </c:pt>
                <c:pt idx="1957">
                  <c:v>1.415288155855597E-2</c:v>
                </c:pt>
                <c:pt idx="1958">
                  <c:v>1.4151261441131421E-2</c:v>
                </c:pt>
                <c:pt idx="1959">
                  <c:v>1.4150532751333886E-2</c:v>
                </c:pt>
                <c:pt idx="1960">
                  <c:v>1.4149788966266801E-2</c:v>
                </c:pt>
                <c:pt idx="1961">
                  <c:v>1.4148807621575443E-2</c:v>
                </c:pt>
                <c:pt idx="1962">
                  <c:v>1.4148034685292465E-2</c:v>
                </c:pt>
                <c:pt idx="1963">
                  <c:v>1.4147246589679696E-2</c:v>
                </c:pt>
                <c:pt idx="1964">
                  <c:v>1.4146443599813097E-2</c:v>
                </c:pt>
                <c:pt idx="1965">
                  <c:v>1.4145844520033935E-2</c:v>
                </c:pt>
                <c:pt idx="1966">
                  <c:v>1.4145012635137484E-2</c:v>
                </c:pt>
                <c:pt idx="1967">
                  <c:v>1.4144167733146532E-2</c:v>
                </c:pt>
                <c:pt idx="1968">
                  <c:v>1.4143310268211348E-2</c:v>
                </c:pt>
                <c:pt idx="1969">
                  <c:v>1.4142440288324508E-2</c:v>
                </c:pt>
                <c:pt idx="1970">
                  <c:v>1.4141344237909692E-2</c:v>
                </c:pt>
                <c:pt idx="1971">
                  <c:v>1.4140450107585245E-2</c:v>
                </c:pt>
                <c:pt idx="1972">
                  <c:v>1.4139543410441213E-2</c:v>
                </c:pt>
                <c:pt idx="1973">
                  <c:v>1.4138624128590571E-2</c:v>
                </c:pt>
                <c:pt idx="1974">
                  <c:v>1.4137902038839911E-2</c:v>
                </c:pt>
                <c:pt idx="1975">
                  <c:v>1.4136956593768003E-2</c:v>
                </c:pt>
                <c:pt idx="1976">
                  <c:v>1.4135998508582621E-2</c:v>
                </c:pt>
                <c:pt idx="1977">
                  <c:v>1.4135027765401299E-2</c:v>
                </c:pt>
                <c:pt idx="1978">
                  <c:v>1.4134044346344143E-2</c:v>
                </c:pt>
                <c:pt idx="1979">
                  <c:v>1.4133048233528685E-2</c:v>
                </c:pt>
                <c:pt idx="1980">
                  <c:v>1.4132039409082768E-2</c:v>
                </c:pt>
                <c:pt idx="1981">
                  <c:v>1.4131017855118768E-2</c:v>
                </c:pt>
                <c:pt idx="1982">
                  <c:v>1.4129983553754213E-2</c:v>
                </c:pt>
                <c:pt idx="1983">
                  <c:v>1.4128735217833643E-2</c:v>
                </c:pt>
                <c:pt idx="1984">
                  <c:v>1.4127676324172889E-2</c:v>
                </c:pt>
                <c:pt idx="1985">
                  <c:v>1.4126604631249151E-2</c:v>
                </c:pt>
                <c:pt idx="1986">
                  <c:v>1.4125520121183399E-2</c:v>
                </c:pt>
                <c:pt idx="1987">
                  <c:v>1.4124620210175923E-2</c:v>
                </c:pt>
                <c:pt idx="1988">
                  <c:v>1.41235090489458E-2</c:v>
                </c:pt>
                <c:pt idx="1989">
                  <c:v>1.4122385015155883E-2</c:v>
                </c:pt>
                <c:pt idx="1990">
                  <c:v>1.4121248090926283E-2</c:v>
                </c:pt>
                <c:pt idx="1991">
                  <c:v>1.4119904687944995E-2</c:v>
                </c:pt>
                <c:pt idx="1992">
                  <c:v>1.4118742899556835E-2</c:v>
                </c:pt>
                <c:pt idx="1993">
                  <c:v>1.411756816887344E-2</c:v>
                </c:pt>
                <c:pt idx="1994">
                  <c:v>1.4116380478013113E-2</c:v>
                </c:pt>
                <c:pt idx="1995">
                  <c:v>1.4115179809096823E-2</c:v>
                </c:pt>
                <c:pt idx="1996">
                  <c:v>1.4114154845062059E-2</c:v>
                </c:pt>
                <c:pt idx="1997">
                  <c:v>1.411292718712546E-2</c:v>
                </c:pt>
                <c:pt idx="1998">
                  <c:v>1.4111686495712627E-2</c:v>
                </c:pt>
                <c:pt idx="1999">
                  <c:v>1.4110623547698835E-2</c:v>
                </c:pt>
                <c:pt idx="2000">
                  <c:v>1.4109352896856111E-2</c:v>
                </c:pt>
                <c:pt idx="2001">
                  <c:v>1.4108069152772953E-2</c:v>
                </c:pt>
                <c:pt idx="2002">
                  <c:v>1.4106772297570333E-2</c:v>
                </c:pt>
                <c:pt idx="2003">
                  <c:v>1.4105462313364374E-2</c:v>
                </c:pt>
                <c:pt idx="2004">
                  <c:v>1.410323580803682E-2</c:v>
                </c:pt>
                <c:pt idx="2005">
                  <c:v>1.4101904481228025E-2</c:v>
                </c:pt>
                <c:pt idx="2006">
                  <c:v>1.41005599807171E-2</c:v>
                </c:pt>
                <c:pt idx="2007">
                  <c:v>1.4099202288621207E-2</c:v>
                </c:pt>
                <c:pt idx="2008">
                  <c:v>1.4098185036971245E-2</c:v>
                </c:pt>
                <c:pt idx="2009">
                  <c:v>1.4097325697793974E-2</c:v>
                </c:pt>
                <c:pt idx="2010">
                  <c:v>1.4095923309925111E-2</c:v>
                </c:pt>
                <c:pt idx="2011">
                  <c:v>1.4094507650013391E-2</c:v>
                </c:pt>
                <c:pt idx="2012">
                  <c:v>1.4093078700182202E-2</c:v>
                </c:pt>
                <c:pt idx="2013">
                  <c:v>1.4091121719149946E-2</c:v>
                </c:pt>
                <c:pt idx="2014">
                  <c:v>1.4089669166178709E-2</c:v>
                </c:pt>
                <c:pt idx="2015">
                  <c:v>1.4088203275026245E-2</c:v>
                </c:pt>
                <c:pt idx="2016">
                  <c:v>1.4086724027808195E-2</c:v>
                </c:pt>
                <c:pt idx="2017">
                  <c:v>1.4085733976363975E-2</c:v>
                </c:pt>
                <c:pt idx="2018">
                  <c:v>1.4084224911512714E-2</c:v>
                </c:pt>
                <c:pt idx="2019">
                  <c:v>1.4082702431581497E-2</c:v>
                </c:pt>
                <c:pt idx="2020">
                  <c:v>1.4081166518686447E-2</c:v>
                </c:pt>
                <c:pt idx="2021">
                  <c:v>1.4079126825066623E-2</c:v>
                </c:pt>
                <c:pt idx="2022">
                  <c:v>1.4077567066040686E-2</c:v>
                </c:pt>
                <c:pt idx="2023">
                  <c:v>1.4075993825806599E-2</c:v>
                </c:pt>
                <c:pt idx="2024">
                  <c:v>1.4074407086487994E-2</c:v>
                </c:pt>
                <c:pt idx="2025">
                  <c:v>1.4072806830205842E-2</c:v>
                </c:pt>
                <c:pt idx="2026">
                  <c:v>1.4071667947898351E-2</c:v>
                </c:pt>
                <c:pt idx="2027">
                  <c:v>1.4070037503655704E-2</c:v>
                </c:pt>
                <c:pt idx="2028">
                  <c:v>1.4068393483419393E-2</c:v>
                </c:pt>
                <c:pt idx="2029">
                  <c:v>1.4066735869307966E-2</c:v>
                </c:pt>
                <c:pt idx="2030">
                  <c:v>1.4065064643447237E-2</c:v>
                </c:pt>
                <c:pt idx="2031">
                  <c:v>1.4063379787948482E-2</c:v>
                </c:pt>
                <c:pt idx="2032">
                  <c:v>1.4061681284944784E-2</c:v>
                </c:pt>
                <c:pt idx="2033">
                  <c:v>1.4059969116549841E-2</c:v>
                </c:pt>
                <c:pt idx="2034">
                  <c:v>1.4057793310538358E-2</c:v>
                </c:pt>
                <c:pt idx="2035">
                  <c:v>1.4056056901364578E-2</c:v>
                </c:pt>
                <c:pt idx="2036">
                  <c:v>1.4054306778579218E-2</c:v>
                </c:pt>
                <c:pt idx="2037">
                  <c:v>1.4052542924305911E-2</c:v>
                </c:pt>
                <c:pt idx="2038">
                  <c:v>1.4050765320662961E-2</c:v>
                </c:pt>
                <c:pt idx="2039">
                  <c:v>1.4049408131818261E-2</c:v>
                </c:pt>
                <c:pt idx="2040">
                  <c:v>1.4047599805100801E-2</c:v>
                </c:pt>
                <c:pt idx="2041">
                  <c:v>1.4045777669969537E-2</c:v>
                </c:pt>
                <c:pt idx="2042">
                  <c:v>1.4043941708543011E-2</c:v>
                </c:pt>
                <c:pt idx="2043">
                  <c:v>1.4041670436249376E-2</c:v>
                </c:pt>
                <c:pt idx="2044">
                  <c:v>1.4039809960992855E-2</c:v>
                </c:pt>
                <c:pt idx="2045">
                  <c:v>1.4037935611226793E-2</c:v>
                </c:pt>
                <c:pt idx="2046">
                  <c:v>1.403604736908548E-2</c:v>
                </c:pt>
                <c:pt idx="2047">
                  <c:v>1.4034145216684557E-2</c:v>
                </c:pt>
                <c:pt idx="2048">
                  <c:v>1.4032634586630299E-2</c:v>
                </c:pt>
                <c:pt idx="2049">
                  <c:v>1.4030701340560402E-2</c:v>
                </c:pt>
                <c:pt idx="2050">
                  <c:v>1.4028754125172684E-2</c:v>
                </c:pt>
                <c:pt idx="2051">
                  <c:v>1.4026379936044886E-2</c:v>
                </c:pt>
                <c:pt idx="2052">
                  <c:v>1.4024403805275865E-2</c:v>
                </c:pt>
                <c:pt idx="2053">
                  <c:v>1.4022413650814636E-2</c:v>
                </c:pt>
                <c:pt idx="2054">
                  <c:v>1.4020409454785498E-2</c:v>
                </c:pt>
                <c:pt idx="2055">
                  <c:v>1.4018391199310254E-2</c:v>
                </c:pt>
                <c:pt idx="2056">
                  <c:v>1.4015852829597972E-2</c:v>
                </c:pt>
                <c:pt idx="2057">
                  <c:v>1.4013810752122284E-2</c:v>
                </c:pt>
                <c:pt idx="2058">
                  <c:v>1.4011754568824371E-2</c:v>
                </c:pt>
                <c:pt idx="2059">
                  <c:v>1.4009684261835671E-2</c:v>
                </c:pt>
                <c:pt idx="2060">
                  <c:v>1.4007722112740349E-2</c:v>
                </c:pt>
                <c:pt idx="2061">
                  <c:v>1.4005985417018807E-2</c:v>
                </c:pt>
                <c:pt idx="2062">
                  <c:v>1.4003987947286009E-2</c:v>
                </c:pt>
                <c:pt idx="2063">
                  <c:v>1.4001736870286885E-2</c:v>
                </c:pt>
                <c:pt idx="2064">
                  <c:v>1.3999591275362655E-2</c:v>
                </c:pt>
                <c:pt idx="2065">
                  <c:v>1.3997431442222819E-2</c:v>
                </c:pt>
                <c:pt idx="2066">
                  <c:v>1.3995257353001667E-2</c:v>
                </c:pt>
                <c:pt idx="2067">
                  <c:v>1.3993068989818502E-2</c:v>
                </c:pt>
                <c:pt idx="2068">
                  <c:v>1.3990866334795127E-2</c:v>
                </c:pt>
                <c:pt idx="2069">
                  <c:v>1.3988649370060835E-2</c:v>
                </c:pt>
                <c:pt idx="2070">
                  <c:v>1.398641807773493E-2</c:v>
                </c:pt>
                <c:pt idx="2071">
                  <c:v>1.3984172439946707E-2</c:v>
                </c:pt>
                <c:pt idx="2072">
                  <c:v>1.3981912438815469E-2</c:v>
                </c:pt>
                <c:pt idx="2073">
                  <c:v>1.3979314894518485E-2</c:v>
                </c:pt>
                <c:pt idx="2074">
                  <c:v>1.3977349275031137E-2</c:v>
                </c:pt>
                <c:pt idx="2075">
                  <c:v>1.3975046076621644E-2</c:v>
                </c:pt>
                <c:pt idx="2076">
                  <c:v>1.3972728443376325E-2</c:v>
                </c:pt>
                <c:pt idx="2077">
                  <c:v>1.3970396357406989E-2</c:v>
                </c:pt>
                <c:pt idx="2078">
                  <c:v>1.3968049800847926E-2</c:v>
                </c:pt>
                <c:pt idx="2079">
                  <c:v>1.3965688755820937E-2</c:v>
                </c:pt>
                <c:pt idx="2080">
                  <c:v>1.3963313204445327E-2</c:v>
                </c:pt>
                <c:pt idx="2081">
                  <c:v>1.3960923128855385E-2</c:v>
                </c:pt>
                <c:pt idx="2082">
                  <c:v>1.3958518511172913E-2</c:v>
                </c:pt>
                <c:pt idx="2083">
                  <c:v>1.3956099333519711E-2</c:v>
                </c:pt>
                <c:pt idx="2084">
                  <c:v>1.3953665578022578E-2</c:v>
                </c:pt>
                <c:pt idx="2085">
                  <c:v>1.3951217226810808E-2</c:v>
                </c:pt>
                <c:pt idx="2086">
                  <c:v>1.3948754262001206E-2</c:v>
                </c:pt>
                <c:pt idx="2087">
                  <c:v>1.3946276665728063E-2</c:v>
                </c:pt>
                <c:pt idx="2088">
                  <c:v>1.3943784420110683E-2</c:v>
                </c:pt>
                <c:pt idx="2089">
                  <c:v>1.3941277507283356E-2</c:v>
                </c:pt>
                <c:pt idx="2090">
                  <c:v>1.3938755909357892E-2</c:v>
                </c:pt>
                <c:pt idx="2091">
                  <c:v>1.3936219608468581E-2</c:v>
                </c:pt>
                <c:pt idx="2092">
                  <c:v>1.3933668586742221E-2</c:v>
                </c:pt>
                <c:pt idx="2093">
                  <c:v>1.393110282630311E-2</c:v>
                </c:pt>
                <c:pt idx="2094">
                  <c:v>1.3928522309275548E-2</c:v>
                </c:pt>
                <c:pt idx="2095">
                  <c:v>1.3925678949555806E-2</c:v>
                </c:pt>
                <c:pt idx="2096">
                  <c:v>1.392331693396226E-2</c:v>
                </c:pt>
                <c:pt idx="2097">
                  <c:v>1.3920692039927629E-2</c:v>
                </c:pt>
                <c:pt idx="2098">
                  <c:v>1.3918052317809237E-2</c:v>
                </c:pt>
                <c:pt idx="2099">
                  <c:v>1.3915397749733882E-2</c:v>
                </c:pt>
                <c:pt idx="2100">
                  <c:v>1.3912728317833356E-2</c:v>
                </c:pt>
                <c:pt idx="2101">
                  <c:v>1.3910044004221966E-2</c:v>
                </c:pt>
                <c:pt idx="2102">
                  <c:v>1.3907344791036502E-2</c:v>
                </c:pt>
                <c:pt idx="2103">
                  <c:v>1.390416861828621E-2</c:v>
                </c:pt>
                <c:pt idx="2104">
                  <c:v>1.3901438591160557E-2</c:v>
                </c:pt>
                <c:pt idx="2105">
                  <c:v>1.389869361011551E-2</c:v>
                </c:pt>
                <c:pt idx="2106">
                  <c:v>1.3895933657281492E-2</c:v>
                </c:pt>
                <c:pt idx="2107">
                  <c:v>1.3893158714781194E-2</c:v>
                </c:pt>
                <c:pt idx="2108">
                  <c:v>1.3890166491797702E-2</c:v>
                </c:pt>
                <c:pt idx="2109">
                  <c:v>1.3887563789306018E-2</c:v>
                </c:pt>
                <c:pt idx="2110">
                  <c:v>1.3884743770579097E-2</c:v>
                </c:pt>
                <c:pt idx="2111">
                  <c:v>1.3881908690705007E-2</c:v>
                </c:pt>
                <c:pt idx="2112">
                  <c:v>1.3879120990951954E-2</c:v>
                </c:pt>
                <c:pt idx="2113">
                  <c:v>1.387625454473157E-2</c:v>
                </c:pt>
                <c:pt idx="2114">
                  <c:v>1.3873312905424026E-2</c:v>
                </c:pt>
                <c:pt idx="2115">
                  <c:v>1.3870417402211345E-2</c:v>
                </c:pt>
                <c:pt idx="2116">
                  <c:v>1.3867506748477827E-2</c:v>
                </c:pt>
                <c:pt idx="2117">
                  <c:v>1.3862846294504294E-2</c:v>
                </c:pt>
                <c:pt idx="2118">
                  <c:v>1.3859897800689858E-2</c:v>
                </c:pt>
                <c:pt idx="2119">
                  <c:v>1.3856934094366835E-2</c:v>
                </c:pt>
                <c:pt idx="2120">
                  <c:v>1.3853955157669517E-2</c:v>
                </c:pt>
                <c:pt idx="2121">
                  <c:v>1.3851012076240718E-2</c:v>
                </c:pt>
                <c:pt idx="2122">
                  <c:v>1.3848001417375282E-2</c:v>
                </c:pt>
                <c:pt idx="2123">
                  <c:v>1.3844975472683048E-2</c:v>
                </c:pt>
                <c:pt idx="2124">
                  <c:v>1.3841934224289284E-2</c:v>
                </c:pt>
                <c:pt idx="2125">
                  <c:v>1.3838831393042206E-2</c:v>
                </c:pt>
                <c:pt idx="2126">
                  <c:v>1.3835760698788668E-2</c:v>
                </c:pt>
                <c:pt idx="2127">
                  <c:v>1.3832674649060905E-2</c:v>
                </c:pt>
                <c:pt idx="2128">
                  <c:v>1.3829573225987879E-2</c:v>
                </c:pt>
                <c:pt idx="2129">
                  <c:v>1.3826497801313297E-2</c:v>
                </c:pt>
                <c:pt idx="2130">
                  <c:v>1.3823364355418286E-2</c:v>
                </c:pt>
                <c:pt idx="2131">
                  <c:v>1.3820215480724389E-2</c:v>
                </c:pt>
                <c:pt idx="2132">
                  <c:v>1.3817051159364612E-2</c:v>
                </c:pt>
                <c:pt idx="2133">
                  <c:v>1.381387137346164E-2</c:v>
                </c:pt>
                <c:pt idx="2134">
                  <c:v>1.3810676105151055E-2</c:v>
                </c:pt>
                <c:pt idx="2135">
                  <c:v>1.3807465336558121E-2</c:v>
                </c:pt>
                <c:pt idx="2136">
                  <c:v>1.3804239049813262E-2</c:v>
                </c:pt>
                <c:pt idx="2137">
                  <c:v>1.3800997227046903E-2</c:v>
                </c:pt>
                <c:pt idx="2138">
                  <c:v>1.3797709529751678E-2</c:v>
                </c:pt>
                <c:pt idx="2139">
                  <c:v>1.3794437820432215E-2</c:v>
                </c:pt>
                <c:pt idx="2140">
                  <c:v>1.3791150523323026E-2</c:v>
                </c:pt>
                <c:pt idx="2141">
                  <c:v>1.3787847620553073E-2</c:v>
                </c:pt>
                <c:pt idx="2142">
                  <c:v>1.3784529094256648E-2</c:v>
                </c:pt>
                <c:pt idx="2143">
                  <c:v>1.3781219033267388E-2</c:v>
                </c:pt>
                <c:pt idx="2144">
                  <c:v>1.3777867957986896E-2</c:v>
                </c:pt>
                <c:pt idx="2145">
                  <c:v>1.377450120372313E-2</c:v>
                </c:pt>
                <c:pt idx="2146">
                  <c:v>1.3771118752609094E-2</c:v>
                </c:pt>
                <c:pt idx="2147">
                  <c:v>1.3767701484417749E-2</c:v>
                </c:pt>
                <c:pt idx="2148">
                  <c:v>1.3764288841692007E-2</c:v>
                </c:pt>
                <c:pt idx="2149">
                  <c:v>1.3760860450353185E-2</c:v>
                </c:pt>
                <c:pt idx="2150">
                  <c:v>1.3757416292530245E-2</c:v>
                </c:pt>
                <c:pt idx="2151">
                  <c:v>1.3754011904506994E-2</c:v>
                </c:pt>
                <c:pt idx="2152">
                  <c:v>1.3750493411365142E-2</c:v>
                </c:pt>
                <c:pt idx="2153">
                  <c:v>1.3747000581951057E-2</c:v>
                </c:pt>
                <c:pt idx="2154">
                  <c:v>1.3743491912732666E-2</c:v>
                </c:pt>
                <c:pt idx="2155">
                  <c:v>1.373996738584039E-2</c:v>
                </c:pt>
                <c:pt idx="2156">
                  <c:v>1.3736426983404654E-2</c:v>
                </c:pt>
                <c:pt idx="2157">
                  <c:v>1.3732870687555881E-2</c:v>
                </c:pt>
                <c:pt idx="2158">
                  <c:v>1.372929848042965E-2</c:v>
                </c:pt>
                <c:pt idx="2159">
                  <c:v>1.3725710344151229E-2</c:v>
                </c:pt>
                <c:pt idx="2160">
                  <c:v>1.3722097992799727E-2</c:v>
                </c:pt>
                <c:pt idx="2161">
                  <c:v>1.3718481783128018E-2</c:v>
                </c:pt>
                <c:pt idx="2162">
                  <c:v>1.3714849596251038E-2</c:v>
                </c:pt>
                <c:pt idx="2163">
                  <c:v>1.3711201414297365E-2</c:v>
                </c:pt>
                <c:pt idx="2164">
                  <c:v>1.3707530100162268E-2</c:v>
                </c:pt>
                <c:pt idx="2165">
                  <c:v>1.3703846013763739E-2</c:v>
                </c:pt>
                <c:pt idx="2166">
                  <c:v>1.3700124355081198E-2</c:v>
                </c:pt>
                <c:pt idx="2167">
                  <c:v>1.3696429660425835E-2</c:v>
                </c:pt>
                <c:pt idx="2168">
                  <c:v>1.3692697357747306E-2</c:v>
                </c:pt>
                <c:pt idx="2169">
                  <c:v>1.3688957896967224E-2</c:v>
                </c:pt>
                <c:pt idx="2170">
                  <c:v>1.3685194657119482E-2</c:v>
                </c:pt>
                <c:pt idx="2171">
                  <c:v>1.3681415275554443E-2</c:v>
                </c:pt>
                <c:pt idx="2172">
                  <c:v>1.3677619734414392E-2</c:v>
                </c:pt>
                <c:pt idx="2173">
                  <c:v>1.3673793869584117E-2</c:v>
                </c:pt>
                <c:pt idx="2174">
                  <c:v>1.3669964651923742E-2</c:v>
                </c:pt>
                <c:pt idx="2175">
                  <c:v>1.3666119219234047E-2</c:v>
                </c:pt>
                <c:pt idx="2176">
                  <c:v>1.3662257553642877E-2</c:v>
                </c:pt>
                <c:pt idx="2177">
                  <c:v>1.3658399009653266E-2</c:v>
                </c:pt>
                <c:pt idx="2178">
                  <c:v>1.3654506135821975E-2</c:v>
                </c:pt>
                <c:pt idx="2179">
                  <c:v>1.3650596977342389E-2</c:v>
                </c:pt>
                <c:pt idx="2180">
                  <c:v>1.3646671516351461E-2</c:v>
                </c:pt>
                <c:pt idx="2181">
                  <c:v>1.3642729734972825E-2</c:v>
                </c:pt>
                <c:pt idx="2182">
                  <c:v>1.3638745668680039E-2</c:v>
                </c:pt>
                <c:pt idx="2183">
                  <c:v>1.3634769872530962E-2</c:v>
                </c:pt>
                <c:pt idx="2184">
                  <c:v>1.3630777700547003E-2</c:v>
                </c:pt>
                <c:pt idx="2185">
                  <c:v>1.3626769134866322E-2</c:v>
                </c:pt>
                <c:pt idx="2186">
                  <c:v>1.362274415762192E-2</c:v>
                </c:pt>
                <c:pt idx="2187">
                  <c:v>1.3618702750946798E-2</c:v>
                </c:pt>
                <c:pt idx="2188">
                  <c:v>1.3614644896979116E-2</c:v>
                </c:pt>
                <c:pt idx="2189">
                  <c:v>1.3610570577846719E-2</c:v>
                </c:pt>
                <c:pt idx="2190">
                  <c:v>1.3606516337553387E-2</c:v>
                </c:pt>
                <c:pt idx="2191">
                  <c:v>1.3602410369739637E-2</c:v>
                </c:pt>
                <c:pt idx="2192">
                  <c:v>1.3598287885015381E-2</c:v>
                </c:pt>
                <c:pt idx="2193">
                  <c:v>1.3594148865525568E-2</c:v>
                </c:pt>
                <c:pt idx="2194">
                  <c:v>1.3589993293401825E-2</c:v>
                </c:pt>
                <c:pt idx="2195">
                  <c:v>1.3585777894203862E-2</c:v>
                </c:pt>
                <c:pt idx="2196">
                  <c:v>1.358158781871213E-2</c:v>
                </c:pt>
                <c:pt idx="2197">
                  <c:v>1.3577381135132587E-2</c:v>
                </c:pt>
                <c:pt idx="2198">
                  <c:v>1.3573157825608554E-2</c:v>
                </c:pt>
                <c:pt idx="2199">
                  <c:v>1.3568966517958359E-2</c:v>
                </c:pt>
                <c:pt idx="2200">
                  <c:v>1.3564711254856476E-2</c:v>
                </c:pt>
                <c:pt idx="2201">
                  <c:v>1.3560439314060702E-2</c:v>
                </c:pt>
                <c:pt idx="2202">
                  <c:v>1.3556150677715983E-2</c:v>
                </c:pt>
                <c:pt idx="2203">
                  <c:v>1.3551791263481222E-2</c:v>
                </c:pt>
                <c:pt idx="2204">
                  <c:v>1.3547467823103902E-2</c:v>
                </c:pt>
                <c:pt idx="2205">
                  <c:v>1.3543127631725995E-2</c:v>
                </c:pt>
                <c:pt idx="2206">
                  <c:v>1.3538770671485661E-2</c:v>
                </c:pt>
                <c:pt idx="2207">
                  <c:v>1.3534396924518478E-2</c:v>
                </c:pt>
                <c:pt idx="2208">
                  <c:v>1.3530006372954873E-2</c:v>
                </c:pt>
                <c:pt idx="2209">
                  <c:v>1.3525598998938159E-2</c:v>
                </c:pt>
                <c:pt idx="2210">
                  <c:v>1.3521174784601339E-2</c:v>
                </c:pt>
                <c:pt idx="2211">
                  <c:v>1.3516733712077414E-2</c:v>
                </c:pt>
                <c:pt idx="2212">
                  <c:v>1.3512474460992685E-2</c:v>
                </c:pt>
                <c:pt idx="2213">
                  <c:v>1.3508003745934527E-2</c:v>
                </c:pt>
                <c:pt idx="2214">
                  <c:v>1.3503516124659942E-2</c:v>
                </c:pt>
                <c:pt idx="2215">
                  <c:v>1.3499011579317495E-2</c:v>
                </c:pt>
                <c:pt idx="2216">
                  <c:v>1.3494274851499684E-2</c:v>
                </c:pt>
                <c:pt idx="2217">
                  <c:v>1.3489437861467581E-2</c:v>
                </c:pt>
                <c:pt idx="2218">
                  <c:v>1.3485172674766061E-2</c:v>
                </c:pt>
                <c:pt idx="2219">
                  <c:v>1.3480596093698395E-2</c:v>
                </c:pt>
                <c:pt idx="2220">
                  <c:v>1.347600249367932E-2</c:v>
                </c:pt>
                <c:pt idx="2221">
                  <c:v>1.3471470672939745E-2</c:v>
                </c:pt>
                <c:pt idx="2222">
                  <c:v>1.3466844374137033E-2</c:v>
                </c:pt>
                <c:pt idx="2223">
                  <c:v>1.3462201004648122E-2</c:v>
                </c:pt>
                <c:pt idx="2224">
                  <c:v>1.3457540546615299E-2</c:v>
                </c:pt>
                <c:pt idx="2225">
                  <c:v>1.3452778584125163E-2</c:v>
                </c:pt>
                <c:pt idx="2226">
                  <c:v>1.3448082495283498E-2</c:v>
                </c:pt>
                <c:pt idx="2227">
                  <c:v>1.3443369262460115E-2</c:v>
                </c:pt>
                <c:pt idx="2228">
                  <c:v>1.3438638867785438E-2</c:v>
                </c:pt>
                <c:pt idx="2229">
                  <c:v>1.3433981303072606E-2</c:v>
                </c:pt>
                <c:pt idx="2230">
                  <c:v>1.3429217938655036E-2</c:v>
                </c:pt>
                <c:pt idx="2231">
                  <c:v>1.3424437360660235E-2</c:v>
                </c:pt>
                <c:pt idx="2232">
                  <c:v>1.3419639551219831E-2</c:v>
                </c:pt>
                <c:pt idx="2233">
                  <c:v>1.3414824492478772E-2</c:v>
                </c:pt>
                <c:pt idx="2234">
                  <c:v>1.3409895100646073E-2</c:v>
                </c:pt>
                <c:pt idx="2235">
                  <c:v>1.3405044072901412E-2</c:v>
                </c:pt>
                <c:pt idx="2236">
                  <c:v>1.3400175740415883E-2</c:v>
                </c:pt>
                <c:pt idx="2237">
                  <c:v>1.3395290085330226E-2</c:v>
                </c:pt>
                <c:pt idx="2238">
                  <c:v>1.33903870897826E-2</c:v>
                </c:pt>
                <c:pt idx="2239">
                  <c:v>1.3385466735911162E-2</c:v>
                </c:pt>
                <c:pt idx="2240">
                  <c:v>1.3380529005861808E-2</c:v>
                </c:pt>
                <c:pt idx="2241">
                  <c:v>1.3375573881762385E-2</c:v>
                </c:pt>
                <c:pt idx="2242">
                  <c:v>1.3370601345761362E-2</c:v>
                </c:pt>
                <c:pt idx="2243">
                  <c:v>1.3365721264000818E-2</c:v>
                </c:pt>
                <c:pt idx="2244">
                  <c:v>1.3360715284111535E-2</c:v>
                </c:pt>
                <c:pt idx="2245">
                  <c:v>1.3355691840589046E-2</c:v>
                </c:pt>
                <c:pt idx="2246">
                  <c:v>1.3350650915575635E-2</c:v>
                </c:pt>
                <c:pt idx="2247">
                  <c:v>1.3345476862078159E-2</c:v>
                </c:pt>
                <c:pt idx="2248">
                  <c:v>1.3340399479589517E-2</c:v>
                </c:pt>
                <c:pt idx="2249">
                  <c:v>1.3335304560176703E-2</c:v>
                </c:pt>
                <c:pt idx="2250">
                  <c:v>1.3330192085977875E-2</c:v>
                </c:pt>
                <c:pt idx="2251">
                  <c:v>1.3325183443052779E-2</c:v>
                </c:pt>
                <c:pt idx="2252">
                  <c:v>1.332003725404185E-2</c:v>
                </c:pt>
                <c:pt idx="2253">
                  <c:v>1.3314873458520005E-2</c:v>
                </c:pt>
                <c:pt idx="2254">
                  <c:v>1.3309692038632193E-2</c:v>
                </c:pt>
                <c:pt idx="2255">
                  <c:v>1.330449297651537E-2</c:v>
                </c:pt>
                <c:pt idx="2256">
                  <c:v>1.3299147590232171E-2</c:v>
                </c:pt>
                <c:pt idx="2257">
                  <c:v>1.329391173249512E-2</c:v>
                </c:pt>
                <c:pt idx="2258">
                  <c:v>1.3288658177105693E-2</c:v>
                </c:pt>
                <c:pt idx="2259">
                  <c:v>1.328338690620205E-2</c:v>
                </c:pt>
                <c:pt idx="2260">
                  <c:v>1.3278097901922348E-2</c:v>
                </c:pt>
                <c:pt idx="2261">
                  <c:v>1.3272791146415061E-2</c:v>
                </c:pt>
                <c:pt idx="2262">
                  <c:v>1.3267466621820928E-2</c:v>
                </c:pt>
                <c:pt idx="2263">
                  <c:v>1.3262124310278107E-2</c:v>
                </c:pt>
                <c:pt idx="2264">
                  <c:v>1.3257184893007423E-2</c:v>
                </c:pt>
                <c:pt idx="2265">
                  <c:v>1.3251811370586111E-2</c:v>
                </c:pt>
                <c:pt idx="2266">
                  <c:v>1.3246420013199867E-2</c:v>
                </c:pt>
                <c:pt idx="2267">
                  <c:v>1.3241010802994398E-2</c:v>
                </c:pt>
                <c:pt idx="2268">
                  <c:v>1.3235291600765642E-2</c:v>
                </c:pt>
                <c:pt idx="2269">
                  <c:v>1.3229695915111537E-2</c:v>
                </c:pt>
                <c:pt idx="2270">
                  <c:v>1.3224228594933014E-2</c:v>
                </c:pt>
                <c:pt idx="2271">
                  <c:v>1.3218743344936862E-2</c:v>
                </c:pt>
                <c:pt idx="2272">
                  <c:v>1.3213240147287022E-2</c:v>
                </c:pt>
                <c:pt idx="2273">
                  <c:v>1.3207872679099175E-2</c:v>
                </c:pt>
                <c:pt idx="2274">
                  <c:v>1.3202335021614608E-2</c:v>
                </c:pt>
                <c:pt idx="2275">
                  <c:v>1.3196779364741396E-2</c:v>
                </c:pt>
                <c:pt idx="2276">
                  <c:v>1.3191205690632479E-2</c:v>
                </c:pt>
                <c:pt idx="2277">
                  <c:v>1.3185454319078417E-2</c:v>
                </c:pt>
                <c:pt idx="2278">
                  <c:v>1.3179843060456794E-2</c:v>
                </c:pt>
                <c:pt idx="2279">
                  <c:v>1.3174213729171807E-2</c:v>
                </c:pt>
                <c:pt idx="2280">
                  <c:v>1.3168566307371926E-2</c:v>
                </c:pt>
                <c:pt idx="2281">
                  <c:v>1.3162900777200467E-2</c:v>
                </c:pt>
                <c:pt idx="2282">
                  <c:v>1.3157384283946527E-2</c:v>
                </c:pt>
                <c:pt idx="2283">
                  <c:v>1.3151683989171659E-2</c:v>
                </c:pt>
                <c:pt idx="2284">
                  <c:v>1.3145965534304693E-2</c:v>
                </c:pt>
                <c:pt idx="2285">
                  <c:v>1.3140228901495909E-2</c:v>
                </c:pt>
                <c:pt idx="2286">
                  <c:v>1.3134300875832013E-2</c:v>
                </c:pt>
                <c:pt idx="2287">
                  <c:v>1.3128526320463943E-2</c:v>
                </c:pt>
                <c:pt idx="2288">
                  <c:v>1.3122733531737823E-2</c:v>
                </c:pt>
                <c:pt idx="2289">
                  <c:v>1.311692249179955E-2</c:v>
                </c:pt>
                <c:pt idx="2290">
                  <c:v>1.3111093182789859E-2</c:v>
                </c:pt>
                <c:pt idx="2291">
                  <c:v>1.3105245586857224E-2</c:v>
                </c:pt>
                <c:pt idx="2292">
                  <c:v>1.3099379686147541E-2</c:v>
                </c:pt>
                <c:pt idx="2293">
                  <c:v>1.3093495462804125E-2</c:v>
                </c:pt>
                <c:pt idx="2294">
                  <c:v>1.3087592898970291E-2</c:v>
                </c:pt>
                <c:pt idx="2295">
                  <c:v>1.3081858858198459E-2</c:v>
                </c:pt>
                <c:pt idx="2296">
                  <c:v>1.307592108954303E-2</c:v>
                </c:pt>
                <c:pt idx="2297">
                  <c:v>1.3069964928679845E-2</c:v>
                </c:pt>
                <c:pt idx="2298">
                  <c:v>1.3063990357759181E-2</c:v>
                </c:pt>
                <c:pt idx="2299">
                  <c:v>1.3057804347615656E-2</c:v>
                </c:pt>
                <c:pt idx="2300">
                  <c:v>1.3051791365923741E-2</c:v>
                </c:pt>
                <c:pt idx="2301">
                  <c:v>1.3045759918770406E-2</c:v>
                </c:pt>
                <c:pt idx="2302">
                  <c:v>1.303970998829897E-2</c:v>
                </c:pt>
                <c:pt idx="2303">
                  <c:v>1.3033840727390889E-2</c:v>
                </c:pt>
                <c:pt idx="2304">
                  <c:v>1.3027755321185275E-2</c:v>
                </c:pt>
                <c:pt idx="2305">
                  <c:v>1.3021651379947485E-2</c:v>
                </c:pt>
                <c:pt idx="2306">
                  <c:v>1.3015528885822469E-2</c:v>
                </c:pt>
                <c:pt idx="2307">
                  <c:v>1.3009387820957841E-2</c:v>
                </c:pt>
                <c:pt idx="2308">
                  <c:v>1.3003021256029944E-2</c:v>
                </c:pt>
                <c:pt idx="2309">
                  <c:v>1.299684144245037E-2</c:v>
                </c:pt>
                <c:pt idx="2310">
                  <c:v>1.2990643002732742E-2</c:v>
                </c:pt>
                <c:pt idx="2311">
                  <c:v>1.2983112179021171E-2</c:v>
                </c:pt>
                <c:pt idx="2312">
                  <c:v>1.2976870646486723E-2</c:v>
                </c:pt>
                <c:pt idx="2313">
                  <c:v>1.2970610428024318E-2</c:v>
                </c:pt>
                <c:pt idx="2314">
                  <c:v>1.2964331505788837E-2</c:v>
                </c:pt>
                <c:pt idx="2315">
                  <c:v>1.2958033861920628E-2</c:v>
                </c:pt>
                <c:pt idx="2316">
                  <c:v>1.2952596253240058E-2</c:v>
                </c:pt>
                <c:pt idx="2317">
                  <c:v>1.2946267387598845E-2</c:v>
                </c:pt>
                <c:pt idx="2318">
                  <c:v>1.293991975412896E-2</c:v>
                </c:pt>
                <c:pt idx="2319">
                  <c:v>1.29335533349771E-2</c:v>
                </c:pt>
                <c:pt idx="2320">
                  <c:v>1.292716811228996E-2</c:v>
                </c:pt>
                <c:pt idx="2321">
                  <c:v>1.2919853844884215E-2</c:v>
                </c:pt>
                <c:pt idx="2322">
                  <c:v>1.2913424649802446E-2</c:v>
                </c:pt>
                <c:pt idx="2323">
                  <c:v>1.2906745486277656E-2</c:v>
                </c:pt>
                <c:pt idx="2324">
                  <c:v>1.2900509648494046E-2</c:v>
                </c:pt>
                <c:pt idx="2325">
                  <c:v>1.2894725677308649E-2</c:v>
                </c:pt>
                <c:pt idx="2326">
                  <c:v>1.2888225673581388E-2</c:v>
                </c:pt>
                <c:pt idx="2327">
                  <c:v>1.2881706739527488E-2</c:v>
                </c:pt>
                <c:pt idx="2328">
                  <c:v>1.287516885729989E-2</c:v>
                </c:pt>
                <c:pt idx="2329">
                  <c:v>1.2867192850779807E-2</c:v>
                </c:pt>
                <c:pt idx="2330">
                  <c:v>1.2860611119437371E-2</c:v>
                </c:pt>
                <c:pt idx="2331">
                  <c:v>1.2854010380149716E-2</c:v>
                </c:pt>
                <c:pt idx="2332">
                  <c:v>1.2847390615073617E-2</c:v>
                </c:pt>
                <c:pt idx="2333">
                  <c:v>1.2841492091143375E-2</c:v>
                </c:pt>
                <c:pt idx="2334">
                  <c:v>1.2834093936150703E-2</c:v>
                </c:pt>
                <c:pt idx="2335">
                  <c:v>1.2827416986607443E-2</c:v>
                </c:pt>
                <c:pt idx="2336">
                  <c:v>1.2820720939875352E-2</c:v>
                </c:pt>
                <c:pt idx="2337">
                  <c:v>1.2814005778108706E-2</c:v>
                </c:pt>
                <c:pt idx="2338">
                  <c:v>1.280727148346178E-2</c:v>
                </c:pt>
                <c:pt idx="2339">
                  <c:v>1.2800518038081354E-2</c:v>
                </c:pt>
                <c:pt idx="2340">
                  <c:v>1.2793745424124203E-2</c:v>
                </c:pt>
                <c:pt idx="2341">
                  <c:v>1.2786953623742103E-2</c:v>
                </c:pt>
                <c:pt idx="2342">
                  <c:v>1.2780142619086832E-2</c:v>
                </c:pt>
                <c:pt idx="2343">
                  <c:v>1.2773312392307667E-2</c:v>
                </c:pt>
                <c:pt idx="2344">
                  <c:v>1.2766462925561384E-2</c:v>
                </c:pt>
                <c:pt idx="2345">
                  <c:v>1.275959420099726E-2</c:v>
                </c:pt>
                <c:pt idx="2346">
                  <c:v>1.2752706200772068E-2</c:v>
                </c:pt>
                <c:pt idx="2347">
                  <c:v>1.2745798907035089E-2</c:v>
                </c:pt>
                <c:pt idx="2348">
                  <c:v>1.2738872301943094E-2</c:v>
                </c:pt>
                <c:pt idx="2349">
                  <c:v>1.2731926367645363E-2</c:v>
                </c:pt>
                <c:pt idx="2350">
                  <c:v>1.272496108629867E-2</c:v>
                </c:pt>
                <c:pt idx="2351">
                  <c:v>1.2717976440057288E-2</c:v>
                </c:pt>
                <c:pt idx="2352">
                  <c:v>1.2710972411072996E-2</c:v>
                </c:pt>
                <c:pt idx="2353">
                  <c:v>1.2703948981502566E-2</c:v>
                </c:pt>
                <c:pt idx="2354">
                  <c:v>1.269690613349278E-2</c:v>
                </c:pt>
                <c:pt idx="2355">
                  <c:v>1.2690691008438084E-2</c:v>
                </c:pt>
                <c:pt idx="2356">
                  <c:v>1.2682762110794721E-2</c:v>
                </c:pt>
                <c:pt idx="2357">
                  <c:v>1.2675660900407504E-2</c:v>
                </c:pt>
                <c:pt idx="2358">
                  <c:v>1.2668540200208023E-2</c:v>
                </c:pt>
                <c:pt idx="2359">
                  <c:v>1.2661399992345557E-2</c:v>
                </c:pt>
                <c:pt idx="2360">
                  <c:v>1.2654240258979377E-2</c:v>
                </c:pt>
                <c:pt idx="2361">
                  <c:v>1.2647060982253766E-2</c:v>
                </c:pt>
                <c:pt idx="2362">
                  <c:v>1.2639862144337988E-2</c:v>
                </c:pt>
                <c:pt idx="2363">
                  <c:v>1.2631906886217027E-2</c:v>
                </c:pt>
                <c:pt idx="2364">
                  <c:v>1.2624667726676822E-2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451328"/>
        <c:axId val="578465792"/>
      </c:lineChart>
      <c:dateAx>
        <c:axId val="578451328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578465792"/>
        <c:crosses val="autoZero"/>
        <c:auto val="1"/>
        <c:lblOffset val="100"/>
        <c:baseTimeUnit val="days"/>
      </c:dateAx>
      <c:valAx>
        <c:axId val="578465792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57845132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3099374999999998"/>
          <c:y val="0.57731861111111116"/>
          <c:w val="0.11256180555555556"/>
          <c:h val="0.127585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Euribor 3M (0Y-1Y)</a:t>
            </a:r>
          </a:p>
        </c:rich>
      </c:tx>
      <c:layout/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3M Mx</c:v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EUR3M!$BA$2:$BA$2366</c:f>
              <c:numCache>
                <c:formatCode>ddd\,\ dd\-mmm\-yyyy</c:formatCode>
                <c:ptCount val="2365"/>
                <c:pt idx="0">
                  <c:v>42138</c:v>
                </c:pt>
                <c:pt idx="1">
                  <c:v>42139</c:v>
                </c:pt>
                <c:pt idx="2">
                  <c:v>42142</c:v>
                </c:pt>
                <c:pt idx="3">
                  <c:v>42143</c:v>
                </c:pt>
                <c:pt idx="4">
                  <c:v>42144</c:v>
                </c:pt>
                <c:pt idx="5">
                  <c:v>42145</c:v>
                </c:pt>
                <c:pt idx="6">
                  <c:v>42146</c:v>
                </c:pt>
                <c:pt idx="7">
                  <c:v>42149</c:v>
                </c:pt>
                <c:pt idx="8">
                  <c:v>42150</c:v>
                </c:pt>
                <c:pt idx="9">
                  <c:v>42151</c:v>
                </c:pt>
                <c:pt idx="10">
                  <c:v>42152</c:v>
                </c:pt>
                <c:pt idx="11">
                  <c:v>42153</c:v>
                </c:pt>
                <c:pt idx="12">
                  <c:v>42156</c:v>
                </c:pt>
                <c:pt idx="13">
                  <c:v>42157</c:v>
                </c:pt>
                <c:pt idx="14">
                  <c:v>42158</c:v>
                </c:pt>
                <c:pt idx="15">
                  <c:v>42159</c:v>
                </c:pt>
                <c:pt idx="16">
                  <c:v>42160</c:v>
                </c:pt>
                <c:pt idx="17">
                  <c:v>42163</c:v>
                </c:pt>
                <c:pt idx="18">
                  <c:v>42164</c:v>
                </c:pt>
                <c:pt idx="19">
                  <c:v>42165</c:v>
                </c:pt>
                <c:pt idx="20">
                  <c:v>42166</c:v>
                </c:pt>
                <c:pt idx="21">
                  <c:v>42167</c:v>
                </c:pt>
                <c:pt idx="22">
                  <c:v>42170</c:v>
                </c:pt>
                <c:pt idx="23">
                  <c:v>42171</c:v>
                </c:pt>
                <c:pt idx="24">
                  <c:v>42172</c:v>
                </c:pt>
                <c:pt idx="25">
                  <c:v>42173</c:v>
                </c:pt>
                <c:pt idx="26">
                  <c:v>42174</c:v>
                </c:pt>
                <c:pt idx="27">
                  <c:v>42177</c:v>
                </c:pt>
                <c:pt idx="28">
                  <c:v>42178</c:v>
                </c:pt>
                <c:pt idx="29">
                  <c:v>42179</c:v>
                </c:pt>
                <c:pt idx="30">
                  <c:v>42180</c:v>
                </c:pt>
                <c:pt idx="31">
                  <c:v>42181</c:v>
                </c:pt>
                <c:pt idx="32">
                  <c:v>42184</c:v>
                </c:pt>
                <c:pt idx="33">
                  <c:v>42185</c:v>
                </c:pt>
                <c:pt idx="34">
                  <c:v>42186</c:v>
                </c:pt>
                <c:pt idx="35">
                  <c:v>42187</c:v>
                </c:pt>
                <c:pt idx="36">
                  <c:v>42188</c:v>
                </c:pt>
                <c:pt idx="37">
                  <c:v>42191</c:v>
                </c:pt>
                <c:pt idx="38">
                  <c:v>42192</c:v>
                </c:pt>
                <c:pt idx="39">
                  <c:v>42193</c:v>
                </c:pt>
                <c:pt idx="40">
                  <c:v>42194</c:v>
                </c:pt>
                <c:pt idx="41">
                  <c:v>42195</c:v>
                </c:pt>
                <c:pt idx="42">
                  <c:v>42198</c:v>
                </c:pt>
                <c:pt idx="43">
                  <c:v>42199</c:v>
                </c:pt>
                <c:pt idx="44">
                  <c:v>42200</c:v>
                </c:pt>
                <c:pt idx="45">
                  <c:v>42201</c:v>
                </c:pt>
                <c:pt idx="46">
                  <c:v>42202</c:v>
                </c:pt>
                <c:pt idx="47">
                  <c:v>42205</c:v>
                </c:pt>
                <c:pt idx="48">
                  <c:v>42206</c:v>
                </c:pt>
                <c:pt idx="49">
                  <c:v>42207</c:v>
                </c:pt>
                <c:pt idx="50">
                  <c:v>42208</c:v>
                </c:pt>
                <c:pt idx="51">
                  <c:v>42209</c:v>
                </c:pt>
                <c:pt idx="52">
                  <c:v>42212</c:v>
                </c:pt>
                <c:pt idx="53">
                  <c:v>42213</c:v>
                </c:pt>
                <c:pt idx="54">
                  <c:v>42214</c:v>
                </c:pt>
                <c:pt idx="55">
                  <c:v>42215</c:v>
                </c:pt>
                <c:pt idx="56">
                  <c:v>42216</c:v>
                </c:pt>
                <c:pt idx="57">
                  <c:v>42219</c:v>
                </c:pt>
                <c:pt idx="58">
                  <c:v>42220</c:v>
                </c:pt>
                <c:pt idx="59">
                  <c:v>42221</c:v>
                </c:pt>
                <c:pt idx="60">
                  <c:v>42222</c:v>
                </c:pt>
                <c:pt idx="61">
                  <c:v>42223</c:v>
                </c:pt>
                <c:pt idx="62">
                  <c:v>42226</c:v>
                </c:pt>
                <c:pt idx="63">
                  <c:v>42227</c:v>
                </c:pt>
                <c:pt idx="64">
                  <c:v>42228</c:v>
                </c:pt>
                <c:pt idx="65">
                  <c:v>42229</c:v>
                </c:pt>
                <c:pt idx="66">
                  <c:v>42230</c:v>
                </c:pt>
                <c:pt idx="67">
                  <c:v>42233</c:v>
                </c:pt>
                <c:pt idx="68">
                  <c:v>42234</c:v>
                </c:pt>
                <c:pt idx="69">
                  <c:v>42235</c:v>
                </c:pt>
                <c:pt idx="70">
                  <c:v>42236</c:v>
                </c:pt>
                <c:pt idx="71">
                  <c:v>42237</c:v>
                </c:pt>
                <c:pt idx="72">
                  <c:v>42240</c:v>
                </c:pt>
                <c:pt idx="73">
                  <c:v>42241</c:v>
                </c:pt>
                <c:pt idx="74">
                  <c:v>42242</c:v>
                </c:pt>
                <c:pt idx="75">
                  <c:v>42243</c:v>
                </c:pt>
                <c:pt idx="76">
                  <c:v>42244</c:v>
                </c:pt>
                <c:pt idx="77">
                  <c:v>42247</c:v>
                </c:pt>
                <c:pt idx="78">
                  <c:v>42248</c:v>
                </c:pt>
                <c:pt idx="79">
                  <c:v>42249</c:v>
                </c:pt>
                <c:pt idx="80">
                  <c:v>42250</c:v>
                </c:pt>
                <c:pt idx="81">
                  <c:v>42251</c:v>
                </c:pt>
                <c:pt idx="82">
                  <c:v>42254</c:v>
                </c:pt>
                <c:pt idx="83">
                  <c:v>42255</c:v>
                </c:pt>
                <c:pt idx="84">
                  <c:v>42256</c:v>
                </c:pt>
                <c:pt idx="85">
                  <c:v>42257</c:v>
                </c:pt>
                <c:pt idx="86">
                  <c:v>42258</c:v>
                </c:pt>
                <c:pt idx="87">
                  <c:v>42261</c:v>
                </c:pt>
                <c:pt idx="88">
                  <c:v>42262</c:v>
                </c:pt>
                <c:pt idx="89">
                  <c:v>42263</c:v>
                </c:pt>
                <c:pt idx="90">
                  <c:v>42264</c:v>
                </c:pt>
                <c:pt idx="91">
                  <c:v>42265</c:v>
                </c:pt>
                <c:pt idx="92">
                  <c:v>42268</c:v>
                </c:pt>
                <c:pt idx="93">
                  <c:v>42269</c:v>
                </c:pt>
                <c:pt idx="94">
                  <c:v>42270</c:v>
                </c:pt>
                <c:pt idx="95">
                  <c:v>42271</c:v>
                </c:pt>
                <c:pt idx="96">
                  <c:v>42272</c:v>
                </c:pt>
                <c:pt idx="97">
                  <c:v>42275</c:v>
                </c:pt>
                <c:pt idx="98">
                  <c:v>42276</c:v>
                </c:pt>
                <c:pt idx="99">
                  <c:v>42277</c:v>
                </c:pt>
                <c:pt idx="100">
                  <c:v>42278</c:v>
                </c:pt>
                <c:pt idx="101">
                  <c:v>42279</c:v>
                </c:pt>
                <c:pt idx="102">
                  <c:v>42282</c:v>
                </c:pt>
                <c:pt idx="103">
                  <c:v>42283</c:v>
                </c:pt>
                <c:pt idx="104">
                  <c:v>42284</c:v>
                </c:pt>
                <c:pt idx="105">
                  <c:v>42285</c:v>
                </c:pt>
                <c:pt idx="106">
                  <c:v>42286</c:v>
                </c:pt>
                <c:pt idx="107">
                  <c:v>42289</c:v>
                </c:pt>
                <c:pt idx="108">
                  <c:v>42290</c:v>
                </c:pt>
                <c:pt idx="109">
                  <c:v>42291</c:v>
                </c:pt>
                <c:pt idx="110">
                  <c:v>42292</c:v>
                </c:pt>
                <c:pt idx="111">
                  <c:v>42293</c:v>
                </c:pt>
                <c:pt idx="112">
                  <c:v>42296</c:v>
                </c:pt>
                <c:pt idx="113">
                  <c:v>42297</c:v>
                </c:pt>
                <c:pt idx="114">
                  <c:v>42298</c:v>
                </c:pt>
                <c:pt idx="115">
                  <c:v>42299</c:v>
                </c:pt>
                <c:pt idx="116">
                  <c:v>42300</c:v>
                </c:pt>
                <c:pt idx="117">
                  <c:v>42303</c:v>
                </c:pt>
                <c:pt idx="118">
                  <c:v>42304</c:v>
                </c:pt>
                <c:pt idx="119">
                  <c:v>42305</c:v>
                </c:pt>
                <c:pt idx="120">
                  <c:v>42306</c:v>
                </c:pt>
                <c:pt idx="121">
                  <c:v>42307</c:v>
                </c:pt>
                <c:pt idx="122">
                  <c:v>42310</c:v>
                </c:pt>
                <c:pt idx="123">
                  <c:v>42311</c:v>
                </c:pt>
                <c:pt idx="124">
                  <c:v>42312</c:v>
                </c:pt>
                <c:pt idx="125">
                  <c:v>42313</c:v>
                </c:pt>
                <c:pt idx="126">
                  <c:v>42314</c:v>
                </c:pt>
                <c:pt idx="127">
                  <c:v>42317</c:v>
                </c:pt>
                <c:pt idx="128">
                  <c:v>42318</c:v>
                </c:pt>
                <c:pt idx="129">
                  <c:v>42319</c:v>
                </c:pt>
                <c:pt idx="130">
                  <c:v>42320</c:v>
                </c:pt>
                <c:pt idx="131">
                  <c:v>42321</c:v>
                </c:pt>
                <c:pt idx="132">
                  <c:v>42324</c:v>
                </c:pt>
                <c:pt idx="133">
                  <c:v>42325</c:v>
                </c:pt>
                <c:pt idx="134">
                  <c:v>42326</c:v>
                </c:pt>
                <c:pt idx="135">
                  <c:v>42327</c:v>
                </c:pt>
                <c:pt idx="136">
                  <c:v>42328</c:v>
                </c:pt>
                <c:pt idx="137">
                  <c:v>42331</c:v>
                </c:pt>
                <c:pt idx="138">
                  <c:v>42332</c:v>
                </c:pt>
                <c:pt idx="139">
                  <c:v>42333</c:v>
                </c:pt>
                <c:pt idx="140">
                  <c:v>42334</c:v>
                </c:pt>
                <c:pt idx="141">
                  <c:v>42335</c:v>
                </c:pt>
                <c:pt idx="142">
                  <c:v>42338</c:v>
                </c:pt>
                <c:pt idx="143">
                  <c:v>42339</c:v>
                </c:pt>
                <c:pt idx="144">
                  <c:v>42340</c:v>
                </c:pt>
                <c:pt idx="145">
                  <c:v>42341</c:v>
                </c:pt>
                <c:pt idx="146">
                  <c:v>42342</c:v>
                </c:pt>
                <c:pt idx="147">
                  <c:v>42345</c:v>
                </c:pt>
                <c:pt idx="148">
                  <c:v>42346</c:v>
                </c:pt>
                <c:pt idx="149">
                  <c:v>42347</c:v>
                </c:pt>
                <c:pt idx="150">
                  <c:v>42348</c:v>
                </c:pt>
                <c:pt idx="151">
                  <c:v>42349</c:v>
                </c:pt>
                <c:pt idx="152">
                  <c:v>42352</c:v>
                </c:pt>
                <c:pt idx="153">
                  <c:v>42353</c:v>
                </c:pt>
                <c:pt idx="154">
                  <c:v>42354</c:v>
                </c:pt>
                <c:pt idx="155">
                  <c:v>42355</c:v>
                </c:pt>
                <c:pt idx="156">
                  <c:v>42356</c:v>
                </c:pt>
                <c:pt idx="157">
                  <c:v>42359</c:v>
                </c:pt>
                <c:pt idx="158">
                  <c:v>42360</c:v>
                </c:pt>
                <c:pt idx="159">
                  <c:v>42361</c:v>
                </c:pt>
                <c:pt idx="160">
                  <c:v>42362</c:v>
                </c:pt>
                <c:pt idx="161">
                  <c:v>42366</c:v>
                </c:pt>
                <c:pt idx="162">
                  <c:v>42367</c:v>
                </c:pt>
                <c:pt idx="163">
                  <c:v>42368</c:v>
                </c:pt>
                <c:pt idx="164">
                  <c:v>42369</c:v>
                </c:pt>
                <c:pt idx="165">
                  <c:v>42373</c:v>
                </c:pt>
                <c:pt idx="166">
                  <c:v>42374</c:v>
                </c:pt>
                <c:pt idx="167">
                  <c:v>42375</c:v>
                </c:pt>
                <c:pt idx="168">
                  <c:v>42376</c:v>
                </c:pt>
                <c:pt idx="169">
                  <c:v>42377</c:v>
                </c:pt>
                <c:pt idx="170">
                  <c:v>42380</c:v>
                </c:pt>
                <c:pt idx="171">
                  <c:v>42381</c:v>
                </c:pt>
                <c:pt idx="172">
                  <c:v>42382</c:v>
                </c:pt>
                <c:pt idx="173">
                  <c:v>42383</c:v>
                </c:pt>
                <c:pt idx="174">
                  <c:v>42384</c:v>
                </c:pt>
                <c:pt idx="175">
                  <c:v>42387</c:v>
                </c:pt>
                <c:pt idx="176">
                  <c:v>42388</c:v>
                </c:pt>
                <c:pt idx="177">
                  <c:v>42389</c:v>
                </c:pt>
                <c:pt idx="178">
                  <c:v>42390</c:v>
                </c:pt>
                <c:pt idx="179">
                  <c:v>42391</c:v>
                </c:pt>
                <c:pt idx="180">
                  <c:v>42394</c:v>
                </c:pt>
                <c:pt idx="181">
                  <c:v>42395</c:v>
                </c:pt>
                <c:pt idx="182">
                  <c:v>42396</c:v>
                </c:pt>
                <c:pt idx="183">
                  <c:v>42397</c:v>
                </c:pt>
                <c:pt idx="184">
                  <c:v>42398</c:v>
                </c:pt>
                <c:pt idx="185">
                  <c:v>42401</c:v>
                </c:pt>
                <c:pt idx="186">
                  <c:v>42402</c:v>
                </c:pt>
                <c:pt idx="187">
                  <c:v>42403</c:v>
                </c:pt>
                <c:pt idx="188">
                  <c:v>42404</c:v>
                </c:pt>
                <c:pt idx="189">
                  <c:v>42405</c:v>
                </c:pt>
                <c:pt idx="190">
                  <c:v>42408</c:v>
                </c:pt>
                <c:pt idx="191">
                  <c:v>42409</c:v>
                </c:pt>
                <c:pt idx="192">
                  <c:v>42410</c:v>
                </c:pt>
                <c:pt idx="193">
                  <c:v>42411</c:v>
                </c:pt>
                <c:pt idx="194">
                  <c:v>42412</c:v>
                </c:pt>
                <c:pt idx="195">
                  <c:v>42415</c:v>
                </c:pt>
                <c:pt idx="196">
                  <c:v>42416</c:v>
                </c:pt>
                <c:pt idx="197">
                  <c:v>42417</c:v>
                </c:pt>
                <c:pt idx="198">
                  <c:v>42418</c:v>
                </c:pt>
                <c:pt idx="199">
                  <c:v>42419</c:v>
                </c:pt>
                <c:pt idx="200">
                  <c:v>42422</c:v>
                </c:pt>
                <c:pt idx="201">
                  <c:v>42423</c:v>
                </c:pt>
                <c:pt idx="202">
                  <c:v>42424</c:v>
                </c:pt>
                <c:pt idx="203">
                  <c:v>42425</c:v>
                </c:pt>
                <c:pt idx="204">
                  <c:v>42426</c:v>
                </c:pt>
                <c:pt idx="205">
                  <c:v>42429</c:v>
                </c:pt>
                <c:pt idx="206">
                  <c:v>42430</c:v>
                </c:pt>
                <c:pt idx="207">
                  <c:v>42431</c:v>
                </c:pt>
                <c:pt idx="208">
                  <c:v>42432</c:v>
                </c:pt>
                <c:pt idx="209">
                  <c:v>42433</c:v>
                </c:pt>
                <c:pt idx="210">
                  <c:v>42436</c:v>
                </c:pt>
                <c:pt idx="211">
                  <c:v>42437</c:v>
                </c:pt>
                <c:pt idx="212">
                  <c:v>42438</c:v>
                </c:pt>
                <c:pt idx="213">
                  <c:v>42439</c:v>
                </c:pt>
                <c:pt idx="214">
                  <c:v>42440</c:v>
                </c:pt>
                <c:pt idx="215">
                  <c:v>42443</c:v>
                </c:pt>
                <c:pt idx="216">
                  <c:v>42444</c:v>
                </c:pt>
                <c:pt idx="217">
                  <c:v>42445</c:v>
                </c:pt>
                <c:pt idx="218">
                  <c:v>42446</c:v>
                </c:pt>
                <c:pt idx="219">
                  <c:v>42447</c:v>
                </c:pt>
                <c:pt idx="220">
                  <c:v>42450</c:v>
                </c:pt>
                <c:pt idx="221">
                  <c:v>42451</c:v>
                </c:pt>
                <c:pt idx="222">
                  <c:v>42452</c:v>
                </c:pt>
                <c:pt idx="223">
                  <c:v>42453</c:v>
                </c:pt>
                <c:pt idx="224">
                  <c:v>42458</c:v>
                </c:pt>
                <c:pt idx="225">
                  <c:v>42459</c:v>
                </c:pt>
                <c:pt idx="226">
                  <c:v>42460</c:v>
                </c:pt>
                <c:pt idx="227">
                  <c:v>42461</c:v>
                </c:pt>
                <c:pt idx="228">
                  <c:v>42464</c:v>
                </c:pt>
                <c:pt idx="229">
                  <c:v>42465</c:v>
                </c:pt>
                <c:pt idx="230">
                  <c:v>42466</c:v>
                </c:pt>
                <c:pt idx="231">
                  <c:v>42467</c:v>
                </c:pt>
                <c:pt idx="232">
                  <c:v>42468</c:v>
                </c:pt>
                <c:pt idx="233">
                  <c:v>42471</c:v>
                </c:pt>
                <c:pt idx="234">
                  <c:v>42472</c:v>
                </c:pt>
                <c:pt idx="235">
                  <c:v>42473</c:v>
                </c:pt>
                <c:pt idx="236">
                  <c:v>42474</c:v>
                </c:pt>
                <c:pt idx="237">
                  <c:v>42475</c:v>
                </c:pt>
                <c:pt idx="238">
                  <c:v>42478</c:v>
                </c:pt>
                <c:pt idx="239">
                  <c:v>42479</c:v>
                </c:pt>
                <c:pt idx="240">
                  <c:v>42480</c:v>
                </c:pt>
                <c:pt idx="241">
                  <c:v>42481</c:v>
                </c:pt>
                <c:pt idx="242">
                  <c:v>42482</c:v>
                </c:pt>
                <c:pt idx="243">
                  <c:v>42485</c:v>
                </c:pt>
                <c:pt idx="244">
                  <c:v>42486</c:v>
                </c:pt>
                <c:pt idx="245">
                  <c:v>42487</c:v>
                </c:pt>
                <c:pt idx="246">
                  <c:v>42488</c:v>
                </c:pt>
                <c:pt idx="247">
                  <c:v>42489</c:v>
                </c:pt>
                <c:pt idx="248">
                  <c:v>42492</c:v>
                </c:pt>
                <c:pt idx="249">
                  <c:v>42493</c:v>
                </c:pt>
                <c:pt idx="250">
                  <c:v>42494</c:v>
                </c:pt>
                <c:pt idx="251">
                  <c:v>42495</c:v>
                </c:pt>
                <c:pt idx="252">
                  <c:v>42496</c:v>
                </c:pt>
                <c:pt idx="253">
                  <c:v>42499</c:v>
                </c:pt>
                <c:pt idx="254">
                  <c:v>42500</c:v>
                </c:pt>
                <c:pt idx="255">
                  <c:v>42501</c:v>
                </c:pt>
                <c:pt idx="256">
                  <c:v>42502</c:v>
                </c:pt>
                <c:pt idx="257">
                  <c:v>42503</c:v>
                </c:pt>
                <c:pt idx="258">
                  <c:v>42506</c:v>
                </c:pt>
                <c:pt idx="259">
                  <c:v>42507</c:v>
                </c:pt>
                <c:pt idx="260">
                  <c:v>42508</c:v>
                </c:pt>
                <c:pt idx="261">
                  <c:v>42509</c:v>
                </c:pt>
                <c:pt idx="262">
                  <c:v>42510</c:v>
                </c:pt>
                <c:pt idx="263">
                  <c:v>42513</c:v>
                </c:pt>
                <c:pt idx="264">
                  <c:v>42514</c:v>
                </c:pt>
                <c:pt idx="265">
                  <c:v>42515</c:v>
                </c:pt>
                <c:pt idx="266">
                  <c:v>42516</c:v>
                </c:pt>
                <c:pt idx="267">
                  <c:v>42517</c:v>
                </c:pt>
                <c:pt idx="268">
                  <c:v>42520</c:v>
                </c:pt>
                <c:pt idx="269">
                  <c:v>42521</c:v>
                </c:pt>
                <c:pt idx="270">
                  <c:v>42522</c:v>
                </c:pt>
                <c:pt idx="271">
                  <c:v>42523</c:v>
                </c:pt>
                <c:pt idx="272">
                  <c:v>42524</c:v>
                </c:pt>
                <c:pt idx="273">
                  <c:v>42527</c:v>
                </c:pt>
                <c:pt idx="274">
                  <c:v>42528</c:v>
                </c:pt>
                <c:pt idx="275">
                  <c:v>42529</c:v>
                </c:pt>
                <c:pt idx="276">
                  <c:v>42530</c:v>
                </c:pt>
                <c:pt idx="277">
                  <c:v>42531</c:v>
                </c:pt>
                <c:pt idx="278">
                  <c:v>42534</c:v>
                </c:pt>
                <c:pt idx="279">
                  <c:v>42535</c:v>
                </c:pt>
                <c:pt idx="280">
                  <c:v>42536</c:v>
                </c:pt>
                <c:pt idx="281">
                  <c:v>42537</c:v>
                </c:pt>
                <c:pt idx="282">
                  <c:v>42538</c:v>
                </c:pt>
                <c:pt idx="283">
                  <c:v>42541</c:v>
                </c:pt>
                <c:pt idx="284">
                  <c:v>42542</c:v>
                </c:pt>
                <c:pt idx="285">
                  <c:v>42543</c:v>
                </c:pt>
                <c:pt idx="286">
                  <c:v>42544</c:v>
                </c:pt>
                <c:pt idx="287">
                  <c:v>42545</c:v>
                </c:pt>
                <c:pt idx="288">
                  <c:v>42548</c:v>
                </c:pt>
                <c:pt idx="289">
                  <c:v>42549</c:v>
                </c:pt>
                <c:pt idx="290">
                  <c:v>42550</c:v>
                </c:pt>
                <c:pt idx="291">
                  <c:v>42551</c:v>
                </c:pt>
                <c:pt idx="292">
                  <c:v>42552</c:v>
                </c:pt>
                <c:pt idx="293">
                  <c:v>42555</c:v>
                </c:pt>
                <c:pt idx="294">
                  <c:v>42556</c:v>
                </c:pt>
                <c:pt idx="295">
                  <c:v>42557</c:v>
                </c:pt>
                <c:pt idx="296">
                  <c:v>42558</c:v>
                </c:pt>
                <c:pt idx="297">
                  <c:v>42559</c:v>
                </c:pt>
                <c:pt idx="298">
                  <c:v>42562</c:v>
                </c:pt>
                <c:pt idx="299">
                  <c:v>42563</c:v>
                </c:pt>
                <c:pt idx="300">
                  <c:v>42564</c:v>
                </c:pt>
                <c:pt idx="301">
                  <c:v>42565</c:v>
                </c:pt>
                <c:pt idx="302">
                  <c:v>42566</c:v>
                </c:pt>
                <c:pt idx="303">
                  <c:v>42569</c:v>
                </c:pt>
                <c:pt idx="304">
                  <c:v>42570</c:v>
                </c:pt>
                <c:pt idx="305">
                  <c:v>42571</c:v>
                </c:pt>
                <c:pt idx="306">
                  <c:v>42572</c:v>
                </c:pt>
                <c:pt idx="307">
                  <c:v>42573</c:v>
                </c:pt>
                <c:pt idx="308">
                  <c:v>42576</c:v>
                </c:pt>
                <c:pt idx="309">
                  <c:v>42577</c:v>
                </c:pt>
                <c:pt idx="310">
                  <c:v>42578</c:v>
                </c:pt>
                <c:pt idx="311">
                  <c:v>42579</c:v>
                </c:pt>
                <c:pt idx="312">
                  <c:v>42580</c:v>
                </c:pt>
                <c:pt idx="313">
                  <c:v>42583</c:v>
                </c:pt>
                <c:pt idx="314">
                  <c:v>42584</c:v>
                </c:pt>
                <c:pt idx="315">
                  <c:v>42585</c:v>
                </c:pt>
                <c:pt idx="316">
                  <c:v>42586</c:v>
                </c:pt>
                <c:pt idx="317">
                  <c:v>42587</c:v>
                </c:pt>
                <c:pt idx="318">
                  <c:v>42590</c:v>
                </c:pt>
                <c:pt idx="319">
                  <c:v>42591</c:v>
                </c:pt>
                <c:pt idx="320">
                  <c:v>42592</c:v>
                </c:pt>
                <c:pt idx="321">
                  <c:v>42593</c:v>
                </c:pt>
                <c:pt idx="322">
                  <c:v>42594</c:v>
                </c:pt>
                <c:pt idx="323">
                  <c:v>42597</c:v>
                </c:pt>
                <c:pt idx="324">
                  <c:v>42598</c:v>
                </c:pt>
                <c:pt idx="325">
                  <c:v>42599</c:v>
                </c:pt>
                <c:pt idx="326">
                  <c:v>42600</c:v>
                </c:pt>
                <c:pt idx="327">
                  <c:v>42601</c:v>
                </c:pt>
                <c:pt idx="328">
                  <c:v>42604</c:v>
                </c:pt>
                <c:pt idx="329">
                  <c:v>42605</c:v>
                </c:pt>
                <c:pt idx="330">
                  <c:v>42606</c:v>
                </c:pt>
                <c:pt idx="331">
                  <c:v>42607</c:v>
                </c:pt>
                <c:pt idx="332">
                  <c:v>42608</c:v>
                </c:pt>
                <c:pt idx="333">
                  <c:v>42611</c:v>
                </c:pt>
                <c:pt idx="334">
                  <c:v>42612</c:v>
                </c:pt>
                <c:pt idx="335">
                  <c:v>42613</c:v>
                </c:pt>
                <c:pt idx="336">
                  <c:v>42614</c:v>
                </c:pt>
                <c:pt idx="337">
                  <c:v>42615</c:v>
                </c:pt>
                <c:pt idx="338">
                  <c:v>42618</c:v>
                </c:pt>
                <c:pt idx="339">
                  <c:v>42619</c:v>
                </c:pt>
                <c:pt idx="340">
                  <c:v>42620</c:v>
                </c:pt>
                <c:pt idx="341">
                  <c:v>42621</c:v>
                </c:pt>
                <c:pt idx="342">
                  <c:v>42622</c:v>
                </c:pt>
                <c:pt idx="343">
                  <c:v>42625</c:v>
                </c:pt>
                <c:pt idx="344">
                  <c:v>42626</c:v>
                </c:pt>
                <c:pt idx="345">
                  <c:v>42627</c:v>
                </c:pt>
                <c:pt idx="346">
                  <c:v>42628</c:v>
                </c:pt>
                <c:pt idx="347">
                  <c:v>42629</c:v>
                </c:pt>
                <c:pt idx="348">
                  <c:v>42632</c:v>
                </c:pt>
                <c:pt idx="349">
                  <c:v>42633</c:v>
                </c:pt>
                <c:pt idx="350">
                  <c:v>42634</c:v>
                </c:pt>
                <c:pt idx="351">
                  <c:v>42635</c:v>
                </c:pt>
                <c:pt idx="352">
                  <c:v>42636</c:v>
                </c:pt>
                <c:pt idx="353">
                  <c:v>42639</c:v>
                </c:pt>
                <c:pt idx="354">
                  <c:v>42640</c:v>
                </c:pt>
                <c:pt idx="355">
                  <c:v>42641</c:v>
                </c:pt>
                <c:pt idx="356">
                  <c:v>42642</c:v>
                </c:pt>
                <c:pt idx="357">
                  <c:v>42643</c:v>
                </c:pt>
                <c:pt idx="358">
                  <c:v>42646</c:v>
                </c:pt>
                <c:pt idx="359">
                  <c:v>42647</c:v>
                </c:pt>
                <c:pt idx="360">
                  <c:v>42648</c:v>
                </c:pt>
                <c:pt idx="361">
                  <c:v>42649</c:v>
                </c:pt>
                <c:pt idx="362">
                  <c:v>42650</c:v>
                </c:pt>
                <c:pt idx="363">
                  <c:v>42653</c:v>
                </c:pt>
                <c:pt idx="364">
                  <c:v>42654</c:v>
                </c:pt>
                <c:pt idx="365">
                  <c:v>42655</c:v>
                </c:pt>
                <c:pt idx="366">
                  <c:v>42656</c:v>
                </c:pt>
                <c:pt idx="367">
                  <c:v>42657</c:v>
                </c:pt>
                <c:pt idx="368">
                  <c:v>42660</c:v>
                </c:pt>
                <c:pt idx="369">
                  <c:v>42661</c:v>
                </c:pt>
                <c:pt idx="370">
                  <c:v>42662</c:v>
                </c:pt>
                <c:pt idx="371">
                  <c:v>42663</c:v>
                </c:pt>
                <c:pt idx="372">
                  <c:v>42664</c:v>
                </c:pt>
                <c:pt idx="373">
                  <c:v>42667</c:v>
                </c:pt>
                <c:pt idx="374">
                  <c:v>42668</c:v>
                </c:pt>
                <c:pt idx="375">
                  <c:v>42669</c:v>
                </c:pt>
                <c:pt idx="376">
                  <c:v>42670</c:v>
                </c:pt>
                <c:pt idx="377">
                  <c:v>42671</c:v>
                </c:pt>
                <c:pt idx="378">
                  <c:v>42674</c:v>
                </c:pt>
                <c:pt idx="379">
                  <c:v>42675</c:v>
                </c:pt>
                <c:pt idx="380">
                  <c:v>42676</c:v>
                </c:pt>
                <c:pt idx="381">
                  <c:v>42677</c:v>
                </c:pt>
                <c:pt idx="382">
                  <c:v>42678</c:v>
                </c:pt>
                <c:pt idx="383">
                  <c:v>42681</c:v>
                </c:pt>
                <c:pt idx="384">
                  <c:v>42682</c:v>
                </c:pt>
                <c:pt idx="385">
                  <c:v>42683</c:v>
                </c:pt>
                <c:pt idx="386">
                  <c:v>42684</c:v>
                </c:pt>
                <c:pt idx="387">
                  <c:v>42685</c:v>
                </c:pt>
                <c:pt idx="388">
                  <c:v>42688</c:v>
                </c:pt>
                <c:pt idx="389">
                  <c:v>42689</c:v>
                </c:pt>
                <c:pt idx="390">
                  <c:v>42690</c:v>
                </c:pt>
                <c:pt idx="391">
                  <c:v>42691</c:v>
                </c:pt>
                <c:pt idx="392">
                  <c:v>42692</c:v>
                </c:pt>
                <c:pt idx="393">
                  <c:v>42695</c:v>
                </c:pt>
                <c:pt idx="394">
                  <c:v>42696</c:v>
                </c:pt>
                <c:pt idx="395">
                  <c:v>42697</c:v>
                </c:pt>
                <c:pt idx="396">
                  <c:v>42698</c:v>
                </c:pt>
                <c:pt idx="397">
                  <c:v>42699</c:v>
                </c:pt>
                <c:pt idx="398">
                  <c:v>42702</c:v>
                </c:pt>
                <c:pt idx="399">
                  <c:v>42703</c:v>
                </c:pt>
                <c:pt idx="400">
                  <c:v>42704</c:v>
                </c:pt>
                <c:pt idx="401">
                  <c:v>42705</c:v>
                </c:pt>
                <c:pt idx="402">
                  <c:v>42706</c:v>
                </c:pt>
                <c:pt idx="403">
                  <c:v>42709</c:v>
                </c:pt>
                <c:pt idx="404">
                  <c:v>42710</c:v>
                </c:pt>
                <c:pt idx="405">
                  <c:v>42711</c:v>
                </c:pt>
                <c:pt idx="406">
                  <c:v>42712</c:v>
                </c:pt>
                <c:pt idx="407">
                  <c:v>42713</c:v>
                </c:pt>
                <c:pt idx="408">
                  <c:v>42716</c:v>
                </c:pt>
                <c:pt idx="409">
                  <c:v>42717</c:v>
                </c:pt>
                <c:pt idx="410">
                  <c:v>42718</c:v>
                </c:pt>
                <c:pt idx="411">
                  <c:v>42719</c:v>
                </c:pt>
                <c:pt idx="412">
                  <c:v>42720</c:v>
                </c:pt>
                <c:pt idx="413">
                  <c:v>42723</c:v>
                </c:pt>
                <c:pt idx="414">
                  <c:v>42724</c:v>
                </c:pt>
                <c:pt idx="415">
                  <c:v>42725</c:v>
                </c:pt>
                <c:pt idx="416">
                  <c:v>42726</c:v>
                </c:pt>
                <c:pt idx="417">
                  <c:v>42727</c:v>
                </c:pt>
                <c:pt idx="418">
                  <c:v>42731</c:v>
                </c:pt>
                <c:pt idx="419">
                  <c:v>42732</c:v>
                </c:pt>
                <c:pt idx="420">
                  <c:v>42733</c:v>
                </c:pt>
                <c:pt idx="421">
                  <c:v>42734</c:v>
                </c:pt>
                <c:pt idx="422">
                  <c:v>42737</c:v>
                </c:pt>
                <c:pt idx="423">
                  <c:v>42738</c:v>
                </c:pt>
                <c:pt idx="424">
                  <c:v>42739</c:v>
                </c:pt>
                <c:pt idx="425">
                  <c:v>42740</c:v>
                </c:pt>
                <c:pt idx="426">
                  <c:v>42741</c:v>
                </c:pt>
                <c:pt idx="427">
                  <c:v>42744</c:v>
                </c:pt>
                <c:pt idx="428">
                  <c:v>42745</c:v>
                </c:pt>
                <c:pt idx="429">
                  <c:v>42746</c:v>
                </c:pt>
                <c:pt idx="430">
                  <c:v>42747</c:v>
                </c:pt>
                <c:pt idx="431">
                  <c:v>42748</c:v>
                </c:pt>
                <c:pt idx="432">
                  <c:v>42751</c:v>
                </c:pt>
                <c:pt idx="433">
                  <c:v>42752</c:v>
                </c:pt>
                <c:pt idx="434">
                  <c:v>42753</c:v>
                </c:pt>
                <c:pt idx="435">
                  <c:v>42754</c:v>
                </c:pt>
                <c:pt idx="436">
                  <c:v>42755</c:v>
                </c:pt>
                <c:pt idx="437">
                  <c:v>42758</c:v>
                </c:pt>
                <c:pt idx="438">
                  <c:v>42759</c:v>
                </c:pt>
                <c:pt idx="439">
                  <c:v>42760</c:v>
                </c:pt>
                <c:pt idx="440">
                  <c:v>42761</c:v>
                </c:pt>
                <c:pt idx="441">
                  <c:v>42762</c:v>
                </c:pt>
                <c:pt idx="442">
                  <c:v>42765</c:v>
                </c:pt>
                <c:pt idx="443">
                  <c:v>42766</c:v>
                </c:pt>
                <c:pt idx="444">
                  <c:v>42767</c:v>
                </c:pt>
                <c:pt idx="445">
                  <c:v>42768</c:v>
                </c:pt>
                <c:pt idx="446">
                  <c:v>42769</c:v>
                </c:pt>
                <c:pt idx="447">
                  <c:v>42772</c:v>
                </c:pt>
                <c:pt idx="448">
                  <c:v>42773</c:v>
                </c:pt>
                <c:pt idx="449">
                  <c:v>42774</c:v>
                </c:pt>
                <c:pt idx="450">
                  <c:v>42775</c:v>
                </c:pt>
                <c:pt idx="451">
                  <c:v>42776</c:v>
                </c:pt>
                <c:pt idx="452">
                  <c:v>42779</c:v>
                </c:pt>
                <c:pt idx="453">
                  <c:v>42780</c:v>
                </c:pt>
                <c:pt idx="454">
                  <c:v>42781</c:v>
                </c:pt>
                <c:pt idx="455">
                  <c:v>42782</c:v>
                </c:pt>
                <c:pt idx="456">
                  <c:v>42783</c:v>
                </c:pt>
                <c:pt idx="457">
                  <c:v>42786</c:v>
                </c:pt>
                <c:pt idx="458">
                  <c:v>42787</c:v>
                </c:pt>
                <c:pt idx="459">
                  <c:v>42788</c:v>
                </c:pt>
                <c:pt idx="460">
                  <c:v>42789</c:v>
                </c:pt>
                <c:pt idx="461">
                  <c:v>42790</c:v>
                </c:pt>
                <c:pt idx="462">
                  <c:v>42793</c:v>
                </c:pt>
                <c:pt idx="463">
                  <c:v>42794</c:v>
                </c:pt>
                <c:pt idx="464">
                  <c:v>42795</c:v>
                </c:pt>
                <c:pt idx="465">
                  <c:v>42796</c:v>
                </c:pt>
                <c:pt idx="466">
                  <c:v>42797</c:v>
                </c:pt>
                <c:pt idx="467">
                  <c:v>42800</c:v>
                </c:pt>
                <c:pt idx="468">
                  <c:v>42801</c:v>
                </c:pt>
                <c:pt idx="469">
                  <c:v>42802</c:v>
                </c:pt>
                <c:pt idx="470">
                  <c:v>42803</c:v>
                </c:pt>
                <c:pt idx="471">
                  <c:v>42804</c:v>
                </c:pt>
                <c:pt idx="472">
                  <c:v>42807</c:v>
                </c:pt>
                <c:pt idx="473">
                  <c:v>42808</c:v>
                </c:pt>
                <c:pt idx="474">
                  <c:v>42809</c:v>
                </c:pt>
                <c:pt idx="475">
                  <c:v>42810</c:v>
                </c:pt>
                <c:pt idx="476">
                  <c:v>42811</c:v>
                </c:pt>
                <c:pt idx="477">
                  <c:v>42814</c:v>
                </c:pt>
                <c:pt idx="478">
                  <c:v>42815</c:v>
                </c:pt>
                <c:pt idx="479">
                  <c:v>42816</c:v>
                </c:pt>
                <c:pt idx="480">
                  <c:v>42817</c:v>
                </c:pt>
                <c:pt idx="481">
                  <c:v>42818</c:v>
                </c:pt>
                <c:pt idx="482">
                  <c:v>42821</c:v>
                </c:pt>
                <c:pt idx="483">
                  <c:v>42822</c:v>
                </c:pt>
                <c:pt idx="484">
                  <c:v>42823</c:v>
                </c:pt>
                <c:pt idx="485">
                  <c:v>42824</c:v>
                </c:pt>
                <c:pt idx="486">
                  <c:v>42825</c:v>
                </c:pt>
                <c:pt idx="487">
                  <c:v>42828</c:v>
                </c:pt>
                <c:pt idx="488">
                  <c:v>42829</c:v>
                </c:pt>
                <c:pt idx="489">
                  <c:v>42830</c:v>
                </c:pt>
                <c:pt idx="490">
                  <c:v>42831</c:v>
                </c:pt>
                <c:pt idx="491">
                  <c:v>42832</c:v>
                </c:pt>
                <c:pt idx="492">
                  <c:v>42835</c:v>
                </c:pt>
                <c:pt idx="493">
                  <c:v>42836</c:v>
                </c:pt>
                <c:pt idx="494">
                  <c:v>42837</c:v>
                </c:pt>
                <c:pt idx="495">
                  <c:v>42838</c:v>
                </c:pt>
                <c:pt idx="496">
                  <c:v>42843</c:v>
                </c:pt>
                <c:pt idx="497">
                  <c:v>42844</c:v>
                </c:pt>
                <c:pt idx="498">
                  <c:v>42845</c:v>
                </c:pt>
                <c:pt idx="499">
                  <c:v>42846</c:v>
                </c:pt>
                <c:pt idx="500">
                  <c:v>42849</c:v>
                </c:pt>
                <c:pt idx="501">
                  <c:v>42850</c:v>
                </c:pt>
                <c:pt idx="502">
                  <c:v>42851</c:v>
                </c:pt>
                <c:pt idx="503">
                  <c:v>42852</c:v>
                </c:pt>
                <c:pt idx="504">
                  <c:v>42853</c:v>
                </c:pt>
                <c:pt idx="505">
                  <c:v>42857</c:v>
                </c:pt>
                <c:pt idx="506">
                  <c:v>42858</c:v>
                </c:pt>
                <c:pt idx="507">
                  <c:v>42859</c:v>
                </c:pt>
                <c:pt idx="508">
                  <c:v>42860</c:v>
                </c:pt>
                <c:pt idx="509">
                  <c:v>42863</c:v>
                </c:pt>
                <c:pt idx="510">
                  <c:v>42864</c:v>
                </c:pt>
                <c:pt idx="511">
                  <c:v>42871</c:v>
                </c:pt>
                <c:pt idx="512">
                  <c:v>42878</c:v>
                </c:pt>
                <c:pt idx="513">
                  <c:v>42885</c:v>
                </c:pt>
                <c:pt idx="514">
                  <c:v>42892</c:v>
                </c:pt>
                <c:pt idx="515">
                  <c:v>42899</c:v>
                </c:pt>
                <c:pt idx="516">
                  <c:v>42906</c:v>
                </c:pt>
                <c:pt idx="517">
                  <c:v>42913</c:v>
                </c:pt>
                <c:pt idx="518">
                  <c:v>42920</c:v>
                </c:pt>
                <c:pt idx="519">
                  <c:v>42927</c:v>
                </c:pt>
                <c:pt idx="520">
                  <c:v>42934</c:v>
                </c:pt>
                <c:pt idx="521">
                  <c:v>42941</c:v>
                </c:pt>
                <c:pt idx="522">
                  <c:v>42948</c:v>
                </c:pt>
                <c:pt idx="523">
                  <c:v>42955</c:v>
                </c:pt>
                <c:pt idx="524">
                  <c:v>42962</c:v>
                </c:pt>
                <c:pt idx="525">
                  <c:v>42969</c:v>
                </c:pt>
                <c:pt idx="526">
                  <c:v>42976</c:v>
                </c:pt>
                <c:pt idx="527">
                  <c:v>42983</c:v>
                </c:pt>
                <c:pt idx="528">
                  <c:v>42990</c:v>
                </c:pt>
                <c:pt idx="529">
                  <c:v>42997</c:v>
                </c:pt>
                <c:pt idx="530">
                  <c:v>43004</c:v>
                </c:pt>
                <c:pt idx="531">
                  <c:v>43011</c:v>
                </c:pt>
                <c:pt idx="532">
                  <c:v>43018</c:v>
                </c:pt>
                <c:pt idx="533">
                  <c:v>43025</c:v>
                </c:pt>
                <c:pt idx="534">
                  <c:v>43032</c:v>
                </c:pt>
                <c:pt idx="535">
                  <c:v>43039</c:v>
                </c:pt>
                <c:pt idx="536">
                  <c:v>43046</c:v>
                </c:pt>
                <c:pt idx="537">
                  <c:v>43053</c:v>
                </c:pt>
                <c:pt idx="538">
                  <c:v>43060</c:v>
                </c:pt>
                <c:pt idx="539">
                  <c:v>43067</c:v>
                </c:pt>
                <c:pt idx="540">
                  <c:v>43074</c:v>
                </c:pt>
                <c:pt idx="541">
                  <c:v>43081</c:v>
                </c:pt>
                <c:pt idx="542">
                  <c:v>43088</c:v>
                </c:pt>
                <c:pt idx="543">
                  <c:v>43096</c:v>
                </c:pt>
                <c:pt idx="544">
                  <c:v>43103</c:v>
                </c:pt>
                <c:pt idx="545">
                  <c:v>43110</c:v>
                </c:pt>
                <c:pt idx="546">
                  <c:v>43117</c:v>
                </c:pt>
                <c:pt idx="547">
                  <c:v>43124</c:v>
                </c:pt>
                <c:pt idx="548">
                  <c:v>43131</c:v>
                </c:pt>
                <c:pt idx="549">
                  <c:v>43138</c:v>
                </c:pt>
                <c:pt idx="550">
                  <c:v>43145</c:v>
                </c:pt>
                <c:pt idx="551">
                  <c:v>43152</c:v>
                </c:pt>
                <c:pt idx="552">
                  <c:v>43159</c:v>
                </c:pt>
                <c:pt idx="553">
                  <c:v>43166</c:v>
                </c:pt>
                <c:pt idx="554">
                  <c:v>43173</c:v>
                </c:pt>
                <c:pt idx="555">
                  <c:v>43180</c:v>
                </c:pt>
                <c:pt idx="556">
                  <c:v>43187</c:v>
                </c:pt>
                <c:pt idx="557">
                  <c:v>43194</c:v>
                </c:pt>
                <c:pt idx="558">
                  <c:v>43201</c:v>
                </c:pt>
                <c:pt idx="559">
                  <c:v>43208</c:v>
                </c:pt>
                <c:pt idx="560">
                  <c:v>43215</c:v>
                </c:pt>
                <c:pt idx="561">
                  <c:v>43222</c:v>
                </c:pt>
                <c:pt idx="562">
                  <c:v>43229</c:v>
                </c:pt>
                <c:pt idx="563">
                  <c:v>43236</c:v>
                </c:pt>
                <c:pt idx="564">
                  <c:v>43243</c:v>
                </c:pt>
                <c:pt idx="565">
                  <c:v>43250</c:v>
                </c:pt>
                <c:pt idx="566">
                  <c:v>43257</c:v>
                </c:pt>
                <c:pt idx="567">
                  <c:v>43264</c:v>
                </c:pt>
                <c:pt idx="568">
                  <c:v>43271</c:v>
                </c:pt>
                <c:pt idx="569">
                  <c:v>43278</c:v>
                </c:pt>
                <c:pt idx="570">
                  <c:v>43285</c:v>
                </c:pt>
                <c:pt idx="571">
                  <c:v>43292</c:v>
                </c:pt>
                <c:pt idx="572">
                  <c:v>43299</c:v>
                </c:pt>
                <c:pt idx="573">
                  <c:v>43306</c:v>
                </c:pt>
                <c:pt idx="574">
                  <c:v>43313</c:v>
                </c:pt>
                <c:pt idx="575">
                  <c:v>43320</c:v>
                </c:pt>
                <c:pt idx="576">
                  <c:v>43327</c:v>
                </c:pt>
                <c:pt idx="577">
                  <c:v>43334</c:v>
                </c:pt>
                <c:pt idx="578">
                  <c:v>43341</c:v>
                </c:pt>
                <c:pt idx="579">
                  <c:v>43348</c:v>
                </c:pt>
                <c:pt idx="580">
                  <c:v>43355</c:v>
                </c:pt>
                <c:pt idx="581">
                  <c:v>43362</c:v>
                </c:pt>
                <c:pt idx="582">
                  <c:v>43369</c:v>
                </c:pt>
                <c:pt idx="583">
                  <c:v>43376</c:v>
                </c:pt>
                <c:pt idx="584">
                  <c:v>43383</c:v>
                </c:pt>
                <c:pt idx="585">
                  <c:v>43390</c:v>
                </c:pt>
                <c:pt idx="586">
                  <c:v>43397</c:v>
                </c:pt>
                <c:pt idx="587">
                  <c:v>43404</c:v>
                </c:pt>
                <c:pt idx="588">
                  <c:v>43411</c:v>
                </c:pt>
                <c:pt idx="589">
                  <c:v>43418</c:v>
                </c:pt>
                <c:pt idx="590">
                  <c:v>43425</c:v>
                </c:pt>
                <c:pt idx="591">
                  <c:v>43432</c:v>
                </c:pt>
                <c:pt idx="592">
                  <c:v>43439</c:v>
                </c:pt>
                <c:pt idx="593">
                  <c:v>43446</c:v>
                </c:pt>
                <c:pt idx="594">
                  <c:v>43453</c:v>
                </c:pt>
                <c:pt idx="595">
                  <c:v>43461</c:v>
                </c:pt>
                <c:pt idx="596">
                  <c:v>43468</c:v>
                </c:pt>
                <c:pt idx="597">
                  <c:v>43475</c:v>
                </c:pt>
                <c:pt idx="598">
                  <c:v>43482</c:v>
                </c:pt>
                <c:pt idx="599">
                  <c:v>43489</c:v>
                </c:pt>
                <c:pt idx="600">
                  <c:v>43496</c:v>
                </c:pt>
                <c:pt idx="601">
                  <c:v>43503</c:v>
                </c:pt>
                <c:pt idx="602">
                  <c:v>43510</c:v>
                </c:pt>
                <c:pt idx="603">
                  <c:v>43517</c:v>
                </c:pt>
                <c:pt idx="604">
                  <c:v>43524</c:v>
                </c:pt>
                <c:pt idx="605">
                  <c:v>43531</c:v>
                </c:pt>
                <c:pt idx="606">
                  <c:v>43538</c:v>
                </c:pt>
                <c:pt idx="607">
                  <c:v>43545</c:v>
                </c:pt>
                <c:pt idx="608">
                  <c:v>43552</c:v>
                </c:pt>
                <c:pt idx="609">
                  <c:v>43559</c:v>
                </c:pt>
                <c:pt idx="610">
                  <c:v>43566</c:v>
                </c:pt>
                <c:pt idx="611">
                  <c:v>43573</c:v>
                </c:pt>
                <c:pt idx="612">
                  <c:v>43580</c:v>
                </c:pt>
                <c:pt idx="613">
                  <c:v>43587</c:v>
                </c:pt>
                <c:pt idx="614">
                  <c:v>43594</c:v>
                </c:pt>
                <c:pt idx="615">
                  <c:v>43601</c:v>
                </c:pt>
                <c:pt idx="616">
                  <c:v>43608</c:v>
                </c:pt>
                <c:pt idx="617">
                  <c:v>43615</c:v>
                </c:pt>
                <c:pt idx="618">
                  <c:v>43622</c:v>
                </c:pt>
                <c:pt idx="619">
                  <c:v>43629</c:v>
                </c:pt>
                <c:pt idx="620">
                  <c:v>43636</c:v>
                </c:pt>
                <c:pt idx="621">
                  <c:v>43643</c:v>
                </c:pt>
                <c:pt idx="622">
                  <c:v>43650</c:v>
                </c:pt>
                <c:pt idx="623">
                  <c:v>43657</c:v>
                </c:pt>
                <c:pt idx="624">
                  <c:v>43664</c:v>
                </c:pt>
                <c:pt idx="625">
                  <c:v>43671</c:v>
                </c:pt>
                <c:pt idx="626">
                  <c:v>43678</c:v>
                </c:pt>
                <c:pt idx="627">
                  <c:v>43685</c:v>
                </c:pt>
                <c:pt idx="628">
                  <c:v>43692</c:v>
                </c:pt>
                <c:pt idx="629">
                  <c:v>43699</c:v>
                </c:pt>
                <c:pt idx="630">
                  <c:v>43706</c:v>
                </c:pt>
                <c:pt idx="631">
                  <c:v>43713</c:v>
                </c:pt>
                <c:pt idx="632">
                  <c:v>43720</c:v>
                </c:pt>
                <c:pt idx="633">
                  <c:v>43727</c:v>
                </c:pt>
                <c:pt idx="634">
                  <c:v>43734</c:v>
                </c:pt>
                <c:pt idx="635">
                  <c:v>43741</c:v>
                </c:pt>
                <c:pt idx="636">
                  <c:v>43748</c:v>
                </c:pt>
                <c:pt idx="637">
                  <c:v>43755</c:v>
                </c:pt>
                <c:pt idx="638">
                  <c:v>43762</c:v>
                </c:pt>
                <c:pt idx="639">
                  <c:v>43769</c:v>
                </c:pt>
                <c:pt idx="640">
                  <c:v>43776</c:v>
                </c:pt>
                <c:pt idx="641">
                  <c:v>43783</c:v>
                </c:pt>
                <c:pt idx="642">
                  <c:v>43790</c:v>
                </c:pt>
                <c:pt idx="643">
                  <c:v>43797</c:v>
                </c:pt>
                <c:pt idx="644">
                  <c:v>43804</c:v>
                </c:pt>
                <c:pt idx="645">
                  <c:v>43811</c:v>
                </c:pt>
                <c:pt idx="646">
                  <c:v>43818</c:v>
                </c:pt>
                <c:pt idx="647">
                  <c:v>43826</c:v>
                </c:pt>
                <c:pt idx="648">
                  <c:v>43833</c:v>
                </c:pt>
                <c:pt idx="649">
                  <c:v>43840</c:v>
                </c:pt>
                <c:pt idx="650">
                  <c:v>43847</c:v>
                </c:pt>
                <c:pt idx="651">
                  <c:v>43854</c:v>
                </c:pt>
                <c:pt idx="652">
                  <c:v>43861</c:v>
                </c:pt>
                <c:pt idx="653">
                  <c:v>43868</c:v>
                </c:pt>
                <c:pt idx="654">
                  <c:v>43875</c:v>
                </c:pt>
                <c:pt idx="655">
                  <c:v>43882</c:v>
                </c:pt>
                <c:pt idx="656">
                  <c:v>43889</c:v>
                </c:pt>
                <c:pt idx="657">
                  <c:v>43896</c:v>
                </c:pt>
                <c:pt idx="658">
                  <c:v>43903</c:v>
                </c:pt>
                <c:pt idx="659">
                  <c:v>43910</c:v>
                </c:pt>
                <c:pt idx="660">
                  <c:v>43917</c:v>
                </c:pt>
                <c:pt idx="661">
                  <c:v>43924</c:v>
                </c:pt>
                <c:pt idx="662">
                  <c:v>43935</c:v>
                </c:pt>
                <c:pt idx="663">
                  <c:v>43942</c:v>
                </c:pt>
                <c:pt idx="664">
                  <c:v>43949</c:v>
                </c:pt>
                <c:pt idx="665">
                  <c:v>43956</c:v>
                </c:pt>
                <c:pt idx="666">
                  <c:v>43963</c:v>
                </c:pt>
                <c:pt idx="667">
                  <c:v>43970</c:v>
                </c:pt>
                <c:pt idx="668">
                  <c:v>43977</c:v>
                </c:pt>
                <c:pt idx="669">
                  <c:v>43984</c:v>
                </c:pt>
                <c:pt idx="670">
                  <c:v>43991</c:v>
                </c:pt>
                <c:pt idx="671">
                  <c:v>43998</c:v>
                </c:pt>
                <c:pt idx="672">
                  <c:v>44005</c:v>
                </c:pt>
                <c:pt idx="673">
                  <c:v>44012</c:v>
                </c:pt>
                <c:pt idx="674">
                  <c:v>44019</c:v>
                </c:pt>
                <c:pt idx="675">
                  <c:v>44026</c:v>
                </c:pt>
                <c:pt idx="676">
                  <c:v>44033</c:v>
                </c:pt>
                <c:pt idx="677">
                  <c:v>44040</c:v>
                </c:pt>
                <c:pt idx="678">
                  <c:v>44047</c:v>
                </c:pt>
                <c:pt idx="679">
                  <c:v>44054</c:v>
                </c:pt>
                <c:pt idx="680">
                  <c:v>44061</c:v>
                </c:pt>
                <c:pt idx="681">
                  <c:v>44068</c:v>
                </c:pt>
                <c:pt idx="682">
                  <c:v>44075</c:v>
                </c:pt>
                <c:pt idx="683">
                  <c:v>44082</c:v>
                </c:pt>
                <c:pt idx="684">
                  <c:v>44089</c:v>
                </c:pt>
                <c:pt idx="685">
                  <c:v>44096</c:v>
                </c:pt>
                <c:pt idx="686">
                  <c:v>44103</c:v>
                </c:pt>
                <c:pt idx="687">
                  <c:v>44110</c:v>
                </c:pt>
                <c:pt idx="688">
                  <c:v>44117</c:v>
                </c:pt>
                <c:pt idx="689">
                  <c:v>44124</c:v>
                </c:pt>
                <c:pt idx="690">
                  <c:v>44131</c:v>
                </c:pt>
                <c:pt idx="691">
                  <c:v>44138</c:v>
                </c:pt>
                <c:pt idx="692">
                  <c:v>44145</c:v>
                </c:pt>
                <c:pt idx="693">
                  <c:v>44152</c:v>
                </c:pt>
                <c:pt idx="694">
                  <c:v>44159</c:v>
                </c:pt>
                <c:pt idx="695">
                  <c:v>44166</c:v>
                </c:pt>
                <c:pt idx="696">
                  <c:v>44173</c:v>
                </c:pt>
                <c:pt idx="697">
                  <c:v>44180</c:v>
                </c:pt>
                <c:pt idx="698">
                  <c:v>44187</c:v>
                </c:pt>
                <c:pt idx="699">
                  <c:v>44194</c:v>
                </c:pt>
                <c:pt idx="700">
                  <c:v>44201</c:v>
                </c:pt>
                <c:pt idx="701">
                  <c:v>44208</c:v>
                </c:pt>
                <c:pt idx="702">
                  <c:v>44215</c:v>
                </c:pt>
                <c:pt idx="703">
                  <c:v>44222</c:v>
                </c:pt>
                <c:pt idx="704">
                  <c:v>44229</c:v>
                </c:pt>
                <c:pt idx="705">
                  <c:v>44236</c:v>
                </c:pt>
                <c:pt idx="706">
                  <c:v>44243</c:v>
                </c:pt>
                <c:pt idx="707">
                  <c:v>44250</c:v>
                </c:pt>
                <c:pt idx="708">
                  <c:v>44257</c:v>
                </c:pt>
                <c:pt idx="709">
                  <c:v>44264</c:v>
                </c:pt>
                <c:pt idx="710">
                  <c:v>44271</c:v>
                </c:pt>
                <c:pt idx="711">
                  <c:v>44278</c:v>
                </c:pt>
                <c:pt idx="712">
                  <c:v>44285</c:v>
                </c:pt>
                <c:pt idx="713">
                  <c:v>44292</c:v>
                </c:pt>
                <c:pt idx="714">
                  <c:v>44299</c:v>
                </c:pt>
                <c:pt idx="715">
                  <c:v>44306</c:v>
                </c:pt>
                <c:pt idx="716">
                  <c:v>44313</c:v>
                </c:pt>
                <c:pt idx="717">
                  <c:v>44320</c:v>
                </c:pt>
                <c:pt idx="718">
                  <c:v>44327</c:v>
                </c:pt>
                <c:pt idx="719">
                  <c:v>44334</c:v>
                </c:pt>
                <c:pt idx="720">
                  <c:v>44341</c:v>
                </c:pt>
                <c:pt idx="721">
                  <c:v>44348</c:v>
                </c:pt>
                <c:pt idx="722">
                  <c:v>44355</c:v>
                </c:pt>
                <c:pt idx="723">
                  <c:v>44362</c:v>
                </c:pt>
                <c:pt idx="724">
                  <c:v>44369</c:v>
                </c:pt>
                <c:pt idx="725">
                  <c:v>44376</c:v>
                </c:pt>
                <c:pt idx="726">
                  <c:v>44383</c:v>
                </c:pt>
                <c:pt idx="727">
                  <c:v>44390</c:v>
                </c:pt>
                <c:pt idx="728">
                  <c:v>44397</c:v>
                </c:pt>
                <c:pt idx="729">
                  <c:v>44404</c:v>
                </c:pt>
                <c:pt idx="730">
                  <c:v>44411</c:v>
                </c:pt>
                <c:pt idx="731">
                  <c:v>44418</c:v>
                </c:pt>
                <c:pt idx="732">
                  <c:v>44425</c:v>
                </c:pt>
                <c:pt idx="733">
                  <c:v>44432</c:v>
                </c:pt>
                <c:pt idx="734">
                  <c:v>44439</c:v>
                </c:pt>
                <c:pt idx="735">
                  <c:v>44446</c:v>
                </c:pt>
                <c:pt idx="736">
                  <c:v>44453</c:v>
                </c:pt>
                <c:pt idx="737">
                  <c:v>44460</c:v>
                </c:pt>
                <c:pt idx="738">
                  <c:v>44467</c:v>
                </c:pt>
                <c:pt idx="739">
                  <c:v>44474</c:v>
                </c:pt>
                <c:pt idx="740">
                  <c:v>44481</c:v>
                </c:pt>
                <c:pt idx="741">
                  <c:v>44488</c:v>
                </c:pt>
                <c:pt idx="742">
                  <c:v>44495</c:v>
                </c:pt>
                <c:pt idx="743">
                  <c:v>44502</c:v>
                </c:pt>
                <c:pt idx="744">
                  <c:v>44509</c:v>
                </c:pt>
                <c:pt idx="745">
                  <c:v>44516</c:v>
                </c:pt>
                <c:pt idx="746">
                  <c:v>44523</c:v>
                </c:pt>
                <c:pt idx="747">
                  <c:v>44530</c:v>
                </c:pt>
                <c:pt idx="748">
                  <c:v>44537</c:v>
                </c:pt>
                <c:pt idx="749">
                  <c:v>44544</c:v>
                </c:pt>
                <c:pt idx="750">
                  <c:v>44551</c:v>
                </c:pt>
                <c:pt idx="751">
                  <c:v>44558</c:v>
                </c:pt>
                <c:pt idx="752">
                  <c:v>44565</c:v>
                </c:pt>
                <c:pt idx="753">
                  <c:v>44572</c:v>
                </c:pt>
                <c:pt idx="754">
                  <c:v>44579</c:v>
                </c:pt>
                <c:pt idx="755">
                  <c:v>44586</c:v>
                </c:pt>
                <c:pt idx="756">
                  <c:v>44593</c:v>
                </c:pt>
                <c:pt idx="757">
                  <c:v>44600</c:v>
                </c:pt>
                <c:pt idx="758">
                  <c:v>44607</c:v>
                </c:pt>
                <c:pt idx="759">
                  <c:v>44614</c:v>
                </c:pt>
                <c:pt idx="760">
                  <c:v>44621</c:v>
                </c:pt>
                <c:pt idx="761">
                  <c:v>44628</c:v>
                </c:pt>
                <c:pt idx="762">
                  <c:v>44635</c:v>
                </c:pt>
                <c:pt idx="763">
                  <c:v>44642</c:v>
                </c:pt>
                <c:pt idx="764">
                  <c:v>44649</c:v>
                </c:pt>
                <c:pt idx="765">
                  <c:v>44656</c:v>
                </c:pt>
                <c:pt idx="766">
                  <c:v>44663</c:v>
                </c:pt>
                <c:pt idx="767">
                  <c:v>44670</c:v>
                </c:pt>
                <c:pt idx="768">
                  <c:v>44677</c:v>
                </c:pt>
                <c:pt idx="769">
                  <c:v>44684</c:v>
                </c:pt>
                <c:pt idx="770">
                  <c:v>44691</c:v>
                </c:pt>
                <c:pt idx="771">
                  <c:v>44698</c:v>
                </c:pt>
                <c:pt idx="772">
                  <c:v>44705</c:v>
                </c:pt>
                <c:pt idx="773">
                  <c:v>44712</c:v>
                </c:pt>
                <c:pt idx="774">
                  <c:v>44719</c:v>
                </c:pt>
                <c:pt idx="775">
                  <c:v>44726</c:v>
                </c:pt>
                <c:pt idx="776">
                  <c:v>44733</c:v>
                </c:pt>
                <c:pt idx="777">
                  <c:v>44740</c:v>
                </c:pt>
                <c:pt idx="778">
                  <c:v>44747</c:v>
                </c:pt>
                <c:pt idx="779">
                  <c:v>44754</c:v>
                </c:pt>
                <c:pt idx="780">
                  <c:v>44761</c:v>
                </c:pt>
                <c:pt idx="781">
                  <c:v>44768</c:v>
                </c:pt>
                <c:pt idx="782">
                  <c:v>44775</c:v>
                </c:pt>
                <c:pt idx="783">
                  <c:v>44782</c:v>
                </c:pt>
                <c:pt idx="784">
                  <c:v>44789</c:v>
                </c:pt>
                <c:pt idx="785">
                  <c:v>44796</c:v>
                </c:pt>
                <c:pt idx="786">
                  <c:v>44803</c:v>
                </c:pt>
                <c:pt idx="787">
                  <c:v>44810</c:v>
                </c:pt>
                <c:pt idx="788">
                  <c:v>44817</c:v>
                </c:pt>
                <c:pt idx="789">
                  <c:v>44824</c:v>
                </c:pt>
                <c:pt idx="790">
                  <c:v>44831</c:v>
                </c:pt>
                <c:pt idx="791">
                  <c:v>44838</c:v>
                </c:pt>
                <c:pt idx="792">
                  <c:v>44845</c:v>
                </c:pt>
                <c:pt idx="793">
                  <c:v>44852</c:v>
                </c:pt>
                <c:pt idx="794">
                  <c:v>44859</c:v>
                </c:pt>
                <c:pt idx="795">
                  <c:v>44866</c:v>
                </c:pt>
                <c:pt idx="796">
                  <c:v>44873</c:v>
                </c:pt>
                <c:pt idx="797">
                  <c:v>44880</c:v>
                </c:pt>
                <c:pt idx="798">
                  <c:v>44887</c:v>
                </c:pt>
                <c:pt idx="799">
                  <c:v>44894</c:v>
                </c:pt>
                <c:pt idx="800">
                  <c:v>44901</c:v>
                </c:pt>
                <c:pt idx="801">
                  <c:v>44908</c:v>
                </c:pt>
                <c:pt idx="802">
                  <c:v>44915</c:v>
                </c:pt>
                <c:pt idx="803">
                  <c:v>44922</c:v>
                </c:pt>
                <c:pt idx="804">
                  <c:v>44929</c:v>
                </c:pt>
                <c:pt idx="805">
                  <c:v>44936</c:v>
                </c:pt>
                <c:pt idx="806">
                  <c:v>44943</c:v>
                </c:pt>
                <c:pt idx="807">
                  <c:v>44950</c:v>
                </c:pt>
                <c:pt idx="808">
                  <c:v>44957</c:v>
                </c:pt>
                <c:pt idx="809">
                  <c:v>44964</c:v>
                </c:pt>
                <c:pt idx="810">
                  <c:v>44971</c:v>
                </c:pt>
                <c:pt idx="811">
                  <c:v>44978</c:v>
                </c:pt>
                <c:pt idx="812">
                  <c:v>44985</c:v>
                </c:pt>
                <c:pt idx="813">
                  <c:v>44992</c:v>
                </c:pt>
                <c:pt idx="814">
                  <c:v>44999</c:v>
                </c:pt>
                <c:pt idx="815">
                  <c:v>45006</c:v>
                </c:pt>
                <c:pt idx="816">
                  <c:v>45013</c:v>
                </c:pt>
                <c:pt idx="817">
                  <c:v>45020</c:v>
                </c:pt>
                <c:pt idx="818">
                  <c:v>45027</c:v>
                </c:pt>
                <c:pt idx="819">
                  <c:v>45034</c:v>
                </c:pt>
                <c:pt idx="820">
                  <c:v>45041</c:v>
                </c:pt>
                <c:pt idx="821">
                  <c:v>45048</c:v>
                </c:pt>
                <c:pt idx="822">
                  <c:v>45055</c:v>
                </c:pt>
                <c:pt idx="823">
                  <c:v>45062</c:v>
                </c:pt>
                <c:pt idx="824">
                  <c:v>45069</c:v>
                </c:pt>
                <c:pt idx="825">
                  <c:v>45076</c:v>
                </c:pt>
                <c:pt idx="826">
                  <c:v>45083</c:v>
                </c:pt>
                <c:pt idx="827">
                  <c:v>45090</c:v>
                </c:pt>
                <c:pt idx="828">
                  <c:v>45097</c:v>
                </c:pt>
                <c:pt idx="829">
                  <c:v>45104</c:v>
                </c:pt>
                <c:pt idx="830">
                  <c:v>45111</c:v>
                </c:pt>
                <c:pt idx="831">
                  <c:v>45118</c:v>
                </c:pt>
                <c:pt idx="832">
                  <c:v>45125</c:v>
                </c:pt>
                <c:pt idx="833">
                  <c:v>45132</c:v>
                </c:pt>
                <c:pt idx="834">
                  <c:v>45139</c:v>
                </c:pt>
                <c:pt idx="835">
                  <c:v>45146</c:v>
                </c:pt>
                <c:pt idx="836">
                  <c:v>45153</c:v>
                </c:pt>
                <c:pt idx="837">
                  <c:v>45160</c:v>
                </c:pt>
                <c:pt idx="838">
                  <c:v>45167</c:v>
                </c:pt>
                <c:pt idx="839">
                  <c:v>45174</c:v>
                </c:pt>
                <c:pt idx="840">
                  <c:v>45181</c:v>
                </c:pt>
                <c:pt idx="841">
                  <c:v>45188</c:v>
                </c:pt>
                <c:pt idx="842">
                  <c:v>45195</c:v>
                </c:pt>
                <c:pt idx="843">
                  <c:v>45202</c:v>
                </c:pt>
                <c:pt idx="844">
                  <c:v>45209</c:v>
                </c:pt>
                <c:pt idx="845">
                  <c:v>45216</c:v>
                </c:pt>
                <c:pt idx="846">
                  <c:v>45223</c:v>
                </c:pt>
                <c:pt idx="847">
                  <c:v>45230</c:v>
                </c:pt>
                <c:pt idx="848">
                  <c:v>45237</c:v>
                </c:pt>
                <c:pt idx="849">
                  <c:v>45244</c:v>
                </c:pt>
                <c:pt idx="850">
                  <c:v>45251</c:v>
                </c:pt>
                <c:pt idx="851">
                  <c:v>45258</c:v>
                </c:pt>
                <c:pt idx="852">
                  <c:v>45265</c:v>
                </c:pt>
                <c:pt idx="853">
                  <c:v>45272</c:v>
                </c:pt>
                <c:pt idx="854">
                  <c:v>45279</c:v>
                </c:pt>
                <c:pt idx="855">
                  <c:v>45287</c:v>
                </c:pt>
                <c:pt idx="856">
                  <c:v>45294</c:v>
                </c:pt>
                <c:pt idx="857">
                  <c:v>45301</c:v>
                </c:pt>
                <c:pt idx="858">
                  <c:v>45308</c:v>
                </c:pt>
                <c:pt idx="859">
                  <c:v>45315</c:v>
                </c:pt>
                <c:pt idx="860">
                  <c:v>45322</c:v>
                </c:pt>
                <c:pt idx="861">
                  <c:v>45329</c:v>
                </c:pt>
                <c:pt idx="862">
                  <c:v>45336</c:v>
                </c:pt>
                <c:pt idx="863">
                  <c:v>45343</c:v>
                </c:pt>
                <c:pt idx="864">
                  <c:v>45350</c:v>
                </c:pt>
                <c:pt idx="865">
                  <c:v>45357</c:v>
                </c:pt>
                <c:pt idx="866">
                  <c:v>45364</c:v>
                </c:pt>
                <c:pt idx="867">
                  <c:v>45371</c:v>
                </c:pt>
                <c:pt idx="868">
                  <c:v>45378</c:v>
                </c:pt>
                <c:pt idx="869">
                  <c:v>45385</c:v>
                </c:pt>
                <c:pt idx="870">
                  <c:v>45392</c:v>
                </c:pt>
                <c:pt idx="871">
                  <c:v>45399</c:v>
                </c:pt>
                <c:pt idx="872">
                  <c:v>45406</c:v>
                </c:pt>
                <c:pt idx="873">
                  <c:v>45414</c:v>
                </c:pt>
                <c:pt idx="874">
                  <c:v>45421</c:v>
                </c:pt>
                <c:pt idx="875">
                  <c:v>45428</c:v>
                </c:pt>
                <c:pt idx="876">
                  <c:v>45435</c:v>
                </c:pt>
                <c:pt idx="877">
                  <c:v>45442</c:v>
                </c:pt>
                <c:pt idx="878">
                  <c:v>45449</c:v>
                </c:pt>
                <c:pt idx="879">
                  <c:v>45456</c:v>
                </c:pt>
                <c:pt idx="880">
                  <c:v>45463</c:v>
                </c:pt>
                <c:pt idx="881">
                  <c:v>45470</c:v>
                </c:pt>
                <c:pt idx="882">
                  <c:v>45477</c:v>
                </c:pt>
                <c:pt idx="883">
                  <c:v>45484</c:v>
                </c:pt>
                <c:pt idx="884">
                  <c:v>45491</c:v>
                </c:pt>
                <c:pt idx="885">
                  <c:v>45498</c:v>
                </c:pt>
                <c:pt idx="886">
                  <c:v>45505</c:v>
                </c:pt>
                <c:pt idx="887">
                  <c:v>45512</c:v>
                </c:pt>
                <c:pt idx="888">
                  <c:v>45519</c:v>
                </c:pt>
                <c:pt idx="889">
                  <c:v>45526</c:v>
                </c:pt>
                <c:pt idx="890">
                  <c:v>45533</c:v>
                </c:pt>
                <c:pt idx="891">
                  <c:v>45540</c:v>
                </c:pt>
                <c:pt idx="892">
                  <c:v>45547</c:v>
                </c:pt>
                <c:pt idx="893">
                  <c:v>45554</c:v>
                </c:pt>
                <c:pt idx="894">
                  <c:v>45561</c:v>
                </c:pt>
                <c:pt idx="895">
                  <c:v>45568</c:v>
                </c:pt>
                <c:pt idx="896">
                  <c:v>45575</c:v>
                </c:pt>
                <c:pt idx="897">
                  <c:v>45582</c:v>
                </c:pt>
                <c:pt idx="898">
                  <c:v>45589</c:v>
                </c:pt>
                <c:pt idx="899">
                  <c:v>45596</c:v>
                </c:pt>
                <c:pt idx="900">
                  <c:v>45603</c:v>
                </c:pt>
                <c:pt idx="901">
                  <c:v>45610</c:v>
                </c:pt>
                <c:pt idx="902">
                  <c:v>45617</c:v>
                </c:pt>
                <c:pt idx="903">
                  <c:v>45624</c:v>
                </c:pt>
                <c:pt idx="904">
                  <c:v>45631</c:v>
                </c:pt>
                <c:pt idx="905">
                  <c:v>45638</c:v>
                </c:pt>
                <c:pt idx="906">
                  <c:v>45645</c:v>
                </c:pt>
                <c:pt idx="907">
                  <c:v>45653</c:v>
                </c:pt>
                <c:pt idx="908">
                  <c:v>45660</c:v>
                </c:pt>
                <c:pt idx="909">
                  <c:v>45667</c:v>
                </c:pt>
                <c:pt idx="910">
                  <c:v>45674</c:v>
                </c:pt>
                <c:pt idx="911">
                  <c:v>45681</c:v>
                </c:pt>
                <c:pt idx="912">
                  <c:v>45688</c:v>
                </c:pt>
                <c:pt idx="913">
                  <c:v>45695</c:v>
                </c:pt>
                <c:pt idx="914">
                  <c:v>45702</c:v>
                </c:pt>
                <c:pt idx="915">
                  <c:v>45709</c:v>
                </c:pt>
                <c:pt idx="916">
                  <c:v>45716</c:v>
                </c:pt>
                <c:pt idx="917">
                  <c:v>45723</c:v>
                </c:pt>
                <c:pt idx="918">
                  <c:v>45730</c:v>
                </c:pt>
                <c:pt idx="919">
                  <c:v>45737</c:v>
                </c:pt>
                <c:pt idx="920">
                  <c:v>45744</c:v>
                </c:pt>
                <c:pt idx="921">
                  <c:v>45751</c:v>
                </c:pt>
                <c:pt idx="922">
                  <c:v>45758</c:v>
                </c:pt>
                <c:pt idx="923">
                  <c:v>45769</c:v>
                </c:pt>
                <c:pt idx="924">
                  <c:v>45776</c:v>
                </c:pt>
                <c:pt idx="925">
                  <c:v>45783</c:v>
                </c:pt>
                <c:pt idx="926">
                  <c:v>45790</c:v>
                </c:pt>
                <c:pt idx="927">
                  <c:v>45797</c:v>
                </c:pt>
                <c:pt idx="928">
                  <c:v>45804</c:v>
                </c:pt>
                <c:pt idx="929">
                  <c:v>45811</c:v>
                </c:pt>
                <c:pt idx="930">
                  <c:v>45818</c:v>
                </c:pt>
                <c:pt idx="931">
                  <c:v>45825</c:v>
                </c:pt>
                <c:pt idx="932">
                  <c:v>45832</c:v>
                </c:pt>
                <c:pt idx="933">
                  <c:v>45839</c:v>
                </c:pt>
                <c:pt idx="934">
                  <c:v>45846</c:v>
                </c:pt>
                <c:pt idx="935">
                  <c:v>45853</c:v>
                </c:pt>
                <c:pt idx="936">
                  <c:v>45860</c:v>
                </c:pt>
                <c:pt idx="937">
                  <c:v>45867</c:v>
                </c:pt>
                <c:pt idx="938">
                  <c:v>45874</c:v>
                </c:pt>
                <c:pt idx="939">
                  <c:v>45881</c:v>
                </c:pt>
                <c:pt idx="940">
                  <c:v>45888</c:v>
                </c:pt>
                <c:pt idx="941">
                  <c:v>45895</c:v>
                </c:pt>
                <c:pt idx="942">
                  <c:v>45902</c:v>
                </c:pt>
                <c:pt idx="943">
                  <c:v>45909</c:v>
                </c:pt>
                <c:pt idx="944">
                  <c:v>45916</c:v>
                </c:pt>
                <c:pt idx="945">
                  <c:v>45923</c:v>
                </c:pt>
                <c:pt idx="946">
                  <c:v>45930</c:v>
                </c:pt>
                <c:pt idx="947">
                  <c:v>45937</c:v>
                </c:pt>
                <c:pt idx="948">
                  <c:v>45944</c:v>
                </c:pt>
                <c:pt idx="949">
                  <c:v>45951</c:v>
                </c:pt>
                <c:pt idx="950">
                  <c:v>45958</c:v>
                </c:pt>
                <c:pt idx="951">
                  <c:v>45965</c:v>
                </c:pt>
                <c:pt idx="952">
                  <c:v>45972</c:v>
                </c:pt>
                <c:pt idx="953">
                  <c:v>45979</c:v>
                </c:pt>
                <c:pt idx="954">
                  <c:v>45986</c:v>
                </c:pt>
                <c:pt idx="955">
                  <c:v>45993</c:v>
                </c:pt>
                <c:pt idx="956">
                  <c:v>46000</c:v>
                </c:pt>
                <c:pt idx="957">
                  <c:v>46007</c:v>
                </c:pt>
                <c:pt idx="958">
                  <c:v>46014</c:v>
                </c:pt>
                <c:pt idx="959">
                  <c:v>46021</c:v>
                </c:pt>
                <c:pt idx="960">
                  <c:v>46028</c:v>
                </c:pt>
                <c:pt idx="961">
                  <c:v>46035</c:v>
                </c:pt>
                <c:pt idx="962">
                  <c:v>46042</c:v>
                </c:pt>
                <c:pt idx="963">
                  <c:v>46049</c:v>
                </c:pt>
                <c:pt idx="964">
                  <c:v>46056</c:v>
                </c:pt>
                <c:pt idx="965">
                  <c:v>46063</c:v>
                </c:pt>
                <c:pt idx="966">
                  <c:v>46070</c:v>
                </c:pt>
                <c:pt idx="967">
                  <c:v>46077</c:v>
                </c:pt>
                <c:pt idx="968">
                  <c:v>46084</c:v>
                </c:pt>
                <c:pt idx="969">
                  <c:v>46091</c:v>
                </c:pt>
                <c:pt idx="970">
                  <c:v>46098</c:v>
                </c:pt>
                <c:pt idx="971">
                  <c:v>46105</c:v>
                </c:pt>
                <c:pt idx="972">
                  <c:v>46112</c:v>
                </c:pt>
                <c:pt idx="973">
                  <c:v>46119</c:v>
                </c:pt>
                <c:pt idx="974">
                  <c:v>46126</c:v>
                </c:pt>
                <c:pt idx="975">
                  <c:v>46133</c:v>
                </c:pt>
                <c:pt idx="976">
                  <c:v>46140</c:v>
                </c:pt>
                <c:pt idx="977">
                  <c:v>46147</c:v>
                </c:pt>
                <c:pt idx="978">
                  <c:v>46154</c:v>
                </c:pt>
                <c:pt idx="979">
                  <c:v>46161</c:v>
                </c:pt>
                <c:pt idx="980">
                  <c:v>46168</c:v>
                </c:pt>
                <c:pt idx="981">
                  <c:v>46175</c:v>
                </c:pt>
                <c:pt idx="982">
                  <c:v>46182</c:v>
                </c:pt>
                <c:pt idx="983">
                  <c:v>46189</c:v>
                </c:pt>
                <c:pt idx="984">
                  <c:v>46196</c:v>
                </c:pt>
                <c:pt idx="985">
                  <c:v>46203</c:v>
                </c:pt>
                <c:pt idx="986">
                  <c:v>46210</c:v>
                </c:pt>
                <c:pt idx="987">
                  <c:v>46217</c:v>
                </c:pt>
                <c:pt idx="988">
                  <c:v>46224</c:v>
                </c:pt>
                <c:pt idx="989">
                  <c:v>46231</c:v>
                </c:pt>
                <c:pt idx="990">
                  <c:v>46238</c:v>
                </c:pt>
                <c:pt idx="991">
                  <c:v>46245</c:v>
                </c:pt>
                <c:pt idx="992">
                  <c:v>46252</c:v>
                </c:pt>
                <c:pt idx="993">
                  <c:v>46259</c:v>
                </c:pt>
                <c:pt idx="994">
                  <c:v>46266</c:v>
                </c:pt>
                <c:pt idx="995">
                  <c:v>46273</c:v>
                </c:pt>
                <c:pt idx="996">
                  <c:v>46280</c:v>
                </c:pt>
                <c:pt idx="997">
                  <c:v>46287</c:v>
                </c:pt>
                <c:pt idx="998">
                  <c:v>46294</c:v>
                </c:pt>
                <c:pt idx="999">
                  <c:v>46301</c:v>
                </c:pt>
                <c:pt idx="1000">
                  <c:v>46308</c:v>
                </c:pt>
                <c:pt idx="1001">
                  <c:v>46315</c:v>
                </c:pt>
                <c:pt idx="1002">
                  <c:v>46322</c:v>
                </c:pt>
                <c:pt idx="1003">
                  <c:v>46329</c:v>
                </c:pt>
                <c:pt idx="1004">
                  <c:v>46336</c:v>
                </c:pt>
                <c:pt idx="1005">
                  <c:v>46343</c:v>
                </c:pt>
                <c:pt idx="1006">
                  <c:v>46350</c:v>
                </c:pt>
                <c:pt idx="1007">
                  <c:v>46357</c:v>
                </c:pt>
                <c:pt idx="1008">
                  <c:v>46364</c:v>
                </c:pt>
                <c:pt idx="1009">
                  <c:v>46371</c:v>
                </c:pt>
                <c:pt idx="1010">
                  <c:v>46378</c:v>
                </c:pt>
                <c:pt idx="1011">
                  <c:v>46385</c:v>
                </c:pt>
                <c:pt idx="1012">
                  <c:v>46392</c:v>
                </c:pt>
                <c:pt idx="1013">
                  <c:v>46399</c:v>
                </c:pt>
                <c:pt idx="1014">
                  <c:v>46406</c:v>
                </c:pt>
                <c:pt idx="1015">
                  <c:v>46413</c:v>
                </c:pt>
                <c:pt idx="1016">
                  <c:v>46420</c:v>
                </c:pt>
                <c:pt idx="1017">
                  <c:v>46427</c:v>
                </c:pt>
                <c:pt idx="1018">
                  <c:v>46434</c:v>
                </c:pt>
                <c:pt idx="1019">
                  <c:v>46441</c:v>
                </c:pt>
                <c:pt idx="1020">
                  <c:v>46448</c:v>
                </c:pt>
                <c:pt idx="1021">
                  <c:v>46455</c:v>
                </c:pt>
                <c:pt idx="1022">
                  <c:v>46462</c:v>
                </c:pt>
                <c:pt idx="1023">
                  <c:v>46469</c:v>
                </c:pt>
                <c:pt idx="1024">
                  <c:v>46476</c:v>
                </c:pt>
                <c:pt idx="1025">
                  <c:v>46483</c:v>
                </c:pt>
                <c:pt idx="1026">
                  <c:v>46490</c:v>
                </c:pt>
                <c:pt idx="1027">
                  <c:v>46497</c:v>
                </c:pt>
                <c:pt idx="1028">
                  <c:v>46504</c:v>
                </c:pt>
                <c:pt idx="1029">
                  <c:v>46511</c:v>
                </c:pt>
                <c:pt idx="1030">
                  <c:v>46518</c:v>
                </c:pt>
                <c:pt idx="1031">
                  <c:v>46525</c:v>
                </c:pt>
                <c:pt idx="1032">
                  <c:v>46532</c:v>
                </c:pt>
                <c:pt idx="1033">
                  <c:v>46539</c:v>
                </c:pt>
                <c:pt idx="1034">
                  <c:v>46546</c:v>
                </c:pt>
                <c:pt idx="1035">
                  <c:v>46553</c:v>
                </c:pt>
                <c:pt idx="1036">
                  <c:v>46560</c:v>
                </c:pt>
                <c:pt idx="1037">
                  <c:v>46567</c:v>
                </c:pt>
                <c:pt idx="1038">
                  <c:v>46574</c:v>
                </c:pt>
                <c:pt idx="1039">
                  <c:v>46581</c:v>
                </c:pt>
                <c:pt idx="1040">
                  <c:v>46588</c:v>
                </c:pt>
                <c:pt idx="1041">
                  <c:v>46595</c:v>
                </c:pt>
                <c:pt idx="1042">
                  <c:v>46602</c:v>
                </c:pt>
                <c:pt idx="1043">
                  <c:v>46609</c:v>
                </c:pt>
                <c:pt idx="1044">
                  <c:v>46616</c:v>
                </c:pt>
                <c:pt idx="1045">
                  <c:v>46623</c:v>
                </c:pt>
                <c:pt idx="1046">
                  <c:v>46630</c:v>
                </c:pt>
                <c:pt idx="1047">
                  <c:v>46637</c:v>
                </c:pt>
                <c:pt idx="1048">
                  <c:v>46644</c:v>
                </c:pt>
                <c:pt idx="1049">
                  <c:v>46651</c:v>
                </c:pt>
                <c:pt idx="1050">
                  <c:v>46658</c:v>
                </c:pt>
                <c:pt idx="1051">
                  <c:v>46665</c:v>
                </c:pt>
                <c:pt idx="1052">
                  <c:v>46672</c:v>
                </c:pt>
                <c:pt idx="1053">
                  <c:v>46679</c:v>
                </c:pt>
                <c:pt idx="1054">
                  <c:v>46686</c:v>
                </c:pt>
                <c:pt idx="1055">
                  <c:v>46693</c:v>
                </c:pt>
                <c:pt idx="1056">
                  <c:v>46700</c:v>
                </c:pt>
                <c:pt idx="1057">
                  <c:v>46707</c:v>
                </c:pt>
                <c:pt idx="1058">
                  <c:v>46714</c:v>
                </c:pt>
                <c:pt idx="1059">
                  <c:v>46721</c:v>
                </c:pt>
                <c:pt idx="1060">
                  <c:v>46728</c:v>
                </c:pt>
                <c:pt idx="1061">
                  <c:v>46735</c:v>
                </c:pt>
                <c:pt idx="1062">
                  <c:v>46742</c:v>
                </c:pt>
                <c:pt idx="1063">
                  <c:v>46749</c:v>
                </c:pt>
                <c:pt idx="1064">
                  <c:v>46756</c:v>
                </c:pt>
                <c:pt idx="1065">
                  <c:v>46763</c:v>
                </c:pt>
                <c:pt idx="1066">
                  <c:v>46770</c:v>
                </c:pt>
                <c:pt idx="1067">
                  <c:v>46777</c:v>
                </c:pt>
                <c:pt idx="1068">
                  <c:v>46784</c:v>
                </c:pt>
                <c:pt idx="1069">
                  <c:v>46791</c:v>
                </c:pt>
                <c:pt idx="1070">
                  <c:v>46798</c:v>
                </c:pt>
                <c:pt idx="1071">
                  <c:v>46805</c:v>
                </c:pt>
                <c:pt idx="1072">
                  <c:v>46812</c:v>
                </c:pt>
                <c:pt idx="1073">
                  <c:v>46819</c:v>
                </c:pt>
                <c:pt idx="1074">
                  <c:v>46826</c:v>
                </c:pt>
                <c:pt idx="1075">
                  <c:v>46833</c:v>
                </c:pt>
                <c:pt idx="1076">
                  <c:v>46840</c:v>
                </c:pt>
                <c:pt idx="1077">
                  <c:v>46847</c:v>
                </c:pt>
                <c:pt idx="1078">
                  <c:v>46854</c:v>
                </c:pt>
                <c:pt idx="1079">
                  <c:v>46861</c:v>
                </c:pt>
                <c:pt idx="1080">
                  <c:v>46868</c:v>
                </c:pt>
                <c:pt idx="1081">
                  <c:v>46875</c:v>
                </c:pt>
                <c:pt idx="1082">
                  <c:v>46882</c:v>
                </c:pt>
                <c:pt idx="1083">
                  <c:v>46889</c:v>
                </c:pt>
                <c:pt idx="1084">
                  <c:v>46896</c:v>
                </c:pt>
                <c:pt idx="1085">
                  <c:v>46903</c:v>
                </c:pt>
                <c:pt idx="1086">
                  <c:v>46910</c:v>
                </c:pt>
                <c:pt idx="1087">
                  <c:v>46917</c:v>
                </c:pt>
                <c:pt idx="1088">
                  <c:v>46924</c:v>
                </c:pt>
                <c:pt idx="1089">
                  <c:v>46931</c:v>
                </c:pt>
                <c:pt idx="1090">
                  <c:v>46938</c:v>
                </c:pt>
                <c:pt idx="1091">
                  <c:v>46945</c:v>
                </c:pt>
                <c:pt idx="1092">
                  <c:v>46952</c:v>
                </c:pt>
                <c:pt idx="1093">
                  <c:v>46959</c:v>
                </c:pt>
                <c:pt idx="1094">
                  <c:v>46966</c:v>
                </c:pt>
                <c:pt idx="1095">
                  <c:v>46973</c:v>
                </c:pt>
                <c:pt idx="1096">
                  <c:v>46980</c:v>
                </c:pt>
                <c:pt idx="1097">
                  <c:v>46987</c:v>
                </c:pt>
                <c:pt idx="1098">
                  <c:v>46994</c:v>
                </c:pt>
                <c:pt idx="1099">
                  <c:v>47001</c:v>
                </c:pt>
                <c:pt idx="1100">
                  <c:v>47008</c:v>
                </c:pt>
                <c:pt idx="1101">
                  <c:v>47015</c:v>
                </c:pt>
                <c:pt idx="1102">
                  <c:v>47022</c:v>
                </c:pt>
                <c:pt idx="1103">
                  <c:v>47029</c:v>
                </c:pt>
                <c:pt idx="1104">
                  <c:v>47036</c:v>
                </c:pt>
                <c:pt idx="1105">
                  <c:v>47043</c:v>
                </c:pt>
                <c:pt idx="1106">
                  <c:v>47050</c:v>
                </c:pt>
                <c:pt idx="1107">
                  <c:v>47057</c:v>
                </c:pt>
                <c:pt idx="1108">
                  <c:v>47064</c:v>
                </c:pt>
                <c:pt idx="1109">
                  <c:v>47071</c:v>
                </c:pt>
                <c:pt idx="1110">
                  <c:v>47078</c:v>
                </c:pt>
                <c:pt idx="1111">
                  <c:v>47085</c:v>
                </c:pt>
                <c:pt idx="1112">
                  <c:v>47092</c:v>
                </c:pt>
                <c:pt idx="1113">
                  <c:v>47099</c:v>
                </c:pt>
                <c:pt idx="1114">
                  <c:v>47106</c:v>
                </c:pt>
                <c:pt idx="1115">
                  <c:v>47114</c:v>
                </c:pt>
                <c:pt idx="1116">
                  <c:v>47121</c:v>
                </c:pt>
                <c:pt idx="1117">
                  <c:v>47128</c:v>
                </c:pt>
                <c:pt idx="1118">
                  <c:v>47135</c:v>
                </c:pt>
                <c:pt idx="1119">
                  <c:v>47142</c:v>
                </c:pt>
                <c:pt idx="1120">
                  <c:v>47149</c:v>
                </c:pt>
                <c:pt idx="1121">
                  <c:v>47156</c:v>
                </c:pt>
                <c:pt idx="1122">
                  <c:v>47163</c:v>
                </c:pt>
                <c:pt idx="1123">
                  <c:v>47170</c:v>
                </c:pt>
                <c:pt idx="1124">
                  <c:v>47177</c:v>
                </c:pt>
                <c:pt idx="1125">
                  <c:v>47184</c:v>
                </c:pt>
                <c:pt idx="1126">
                  <c:v>47191</c:v>
                </c:pt>
                <c:pt idx="1127">
                  <c:v>47198</c:v>
                </c:pt>
                <c:pt idx="1128">
                  <c:v>47205</c:v>
                </c:pt>
                <c:pt idx="1129">
                  <c:v>47212</c:v>
                </c:pt>
                <c:pt idx="1130">
                  <c:v>47219</c:v>
                </c:pt>
                <c:pt idx="1131">
                  <c:v>47226</c:v>
                </c:pt>
                <c:pt idx="1132">
                  <c:v>47233</c:v>
                </c:pt>
                <c:pt idx="1133">
                  <c:v>47240</c:v>
                </c:pt>
                <c:pt idx="1134">
                  <c:v>47247</c:v>
                </c:pt>
                <c:pt idx="1135">
                  <c:v>47254</c:v>
                </c:pt>
                <c:pt idx="1136">
                  <c:v>47261</c:v>
                </c:pt>
                <c:pt idx="1137">
                  <c:v>47268</c:v>
                </c:pt>
                <c:pt idx="1138">
                  <c:v>47275</c:v>
                </c:pt>
                <c:pt idx="1139">
                  <c:v>47282</c:v>
                </c:pt>
                <c:pt idx="1140">
                  <c:v>47289</c:v>
                </c:pt>
                <c:pt idx="1141">
                  <c:v>47296</c:v>
                </c:pt>
                <c:pt idx="1142">
                  <c:v>47303</c:v>
                </c:pt>
                <c:pt idx="1143">
                  <c:v>47310</c:v>
                </c:pt>
                <c:pt idx="1144">
                  <c:v>47317</c:v>
                </c:pt>
                <c:pt idx="1145">
                  <c:v>47324</c:v>
                </c:pt>
                <c:pt idx="1146">
                  <c:v>47331</c:v>
                </c:pt>
                <c:pt idx="1147">
                  <c:v>47338</c:v>
                </c:pt>
                <c:pt idx="1148">
                  <c:v>47345</c:v>
                </c:pt>
                <c:pt idx="1149">
                  <c:v>47352</c:v>
                </c:pt>
                <c:pt idx="1150">
                  <c:v>47359</c:v>
                </c:pt>
                <c:pt idx="1151">
                  <c:v>47366</c:v>
                </c:pt>
                <c:pt idx="1152">
                  <c:v>47373</c:v>
                </c:pt>
                <c:pt idx="1153">
                  <c:v>47380</c:v>
                </c:pt>
                <c:pt idx="1154">
                  <c:v>47387</c:v>
                </c:pt>
                <c:pt idx="1155">
                  <c:v>47394</c:v>
                </c:pt>
                <c:pt idx="1156">
                  <c:v>47401</c:v>
                </c:pt>
                <c:pt idx="1157">
                  <c:v>47408</c:v>
                </c:pt>
                <c:pt idx="1158">
                  <c:v>47415</c:v>
                </c:pt>
                <c:pt idx="1159">
                  <c:v>47422</c:v>
                </c:pt>
                <c:pt idx="1160">
                  <c:v>47429</c:v>
                </c:pt>
                <c:pt idx="1161">
                  <c:v>47436</c:v>
                </c:pt>
                <c:pt idx="1162">
                  <c:v>47443</c:v>
                </c:pt>
                <c:pt idx="1163">
                  <c:v>47450</c:v>
                </c:pt>
                <c:pt idx="1164">
                  <c:v>47457</c:v>
                </c:pt>
                <c:pt idx="1165">
                  <c:v>47464</c:v>
                </c:pt>
                <c:pt idx="1166">
                  <c:v>47471</c:v>
                </c:pt>
                <c:pt idx="1167">
                  <c:v>47479</c:v>
                </c:pt>
                <c:pt idx="1168">
                  <c:v>47486</c:v>
                </c:pt>
                <c:pt idx="1169">
                  <c:v>47493</c:v>
                </c:pt>
                <c:pt idx="1170">
                  <c:v>47500</c:v>
                </c:pt>
                <c:pt idx="1171">
                  <c:v>47507</c:v>
                </c:pt>
                <c:pt idx="1172">
                  <c:v>47514</c:v>
                </c:pt>
                <c:pt idx="1173">
                  <c:v>47521</c:v>
                </c:pt>
                <c:pt idx="1174">
                  <c:v>47528</c:v>
                </c:pt>
                <c:pt idx="1175">
                  <c:v>47535</c:v>
                </c:pt>
                <c:pt idx="1176">
                  <c:v>47542</c:v>
                </c:pt>
                <c:pt idx="1177">
                  <c:v>47549</c:v>
                </c:pt>
                <c:pt idx="1178">
                  <c:v>47556</c:v>
                </c:pt>
                <c:pt idx="1179">
                  <c:v>47563</c:v>
                </c:pt>
                <c:pt idx="1180">
                  <c:v>47570</c:v>
                </c:pt>
                <c:pt idx="1181">
                  <c:v>47577</c:v>
                </c:pt>
                <c:pt idx="1182">
                  <c:v>47584</c:v>
                </c:pt>
                <c:pt idx="1183">
                  <c:v>47591</c:v>
                </c:pt>
                <c:pt idx="1184">
                  <c:v>47598</c:v>
                </c:pt>
                <c:pt idx="1185">
                  <c:v>47605</c:v>
                </c:pt>
                <c:pt idx="1186">
                  <c:v>47612</c:v>
                </c:pt>
                <c:pt idx="1187">
                  <c:v>47619</c:v>
                </c:pt>
                <c:pt idx="1188">
                  <c:v>47626</c:v>
                </c:pt>
                <c:pt idx="1189">
                  <c:v>47633</c:v>
                </c:pt>
                <c:pt idx="1190">
                  <c:v>47640</c:v>
                </c:pt>
                <c:pt idx="1191">
                  <c:v>47647</c:v>
                </c:pt>
                <c:pt idx="1192">
                  <c:v>47654</c:v>
                </c:pt>
                <c:pt idx="1193">
                  <c:v>47661</c:v>
                </c:pt>
                <c:pt idx="1194">
                  <c:v>47668</c:v>
                </c:pt>
                <c:pt idx="1195">
                  <c:v>47675</c:v>
                </c:pt>
                <c:pt idx="1196">
                  <c:v>47682</c:v>
                </c:pt>
                <c:pt idx="1197">
                  <c:v>47689</c:v>
                </c:pt>
                <c:pt idx="1198">
                  <c:v>47696</c:v>
                </c:pt>
                <c:pt idx="1199">
                  <c:v>47703</c:v>
                </c:pt>
                <c:pt idx="1200">
                  <c:v>47710</c:v>
                </c:pt>
                <c:pt idx="1201">
                  <c:v>47717</c:v>
                </c:pt>
                <c:pt idx="1202">
                  <c:v>47724</c:v>
                </c:pt>
                <c:pt idx="1203">
                  <c:v>47731</c:v>
                </c:pt>
                <c:pt idx="1204">
                  <c:v>47738</c:v>
                </c:pt>
                <c:pt idx="1205">
                  <c:v>47745</c:v>
                </c:pt>
                <c:pt idx="1206">
                  <c:v>47752</c:v>
                </c:pt>
                <c:pt idx="1207">
                  <c:v>47759</c:v>
                </c:pt>
                <c:pt idx="1208">
                  <c:v>47766</c:v>
                </c:pt>
                <c:pt idx="1209">
                  <c:v>47773</c:v>
                </c:pt>
                <c:pt idx="1210">
                  <c:v>47780</c:v>
                </c:pt>
                <c:pt idx="1211">
                  <c:v>47787</c:v>
                </c:pt>
                <c:pt idx="1212">
                  <c:v>47794</c:v>
                </c:pt>
                <c:pt idx="1213">
                  <c:v>47801</c:v>
                </c:pt>
                <c:pt idx="1214">
                  <c:v>47808</c:v>
                </c:pt>
                <c:pt idx="1215">
                  <c:v>47815</c:v>
                </c:pt>
                <c:pt idx="1216">
                  <c:v>47822</c:v>
                </c:pt>
                <c:pt idx="1217">
                  <c:v>47829</c:v>
                </c:pt>
                <c:pt idx="1218">
                  <c:v>47836</c:v>
                </c:pt>
                <c:pt idx="1219">
                  <c:v>47844</c:v>
                </c:pt>
                <c:pt idx="1220">
                  <c:v>47851</c:v>
                </c:pt>
                <c:pt idx="1221">
                  <c:v>47858</c:v>
                </c:pt>
                <c:pt idx="1222">
                  <c:v>47865</c:v>
                </c:pt>
                <c:pt idx="1223">
                  <c:v>47872</c:v>
                </c:pt>
                <c:pt idx="1224">
                  <c:v>47879</c:v>
                </c:pt>
                <c:pt idx="1225">
                  <c:v>47886</c:v>
                </c:pt>
                <c:pt idx="1226">
                  <c:v>47893</c:v>
                </c:pt>
                <c:pt idx="1227">
                  <c:v>47900</c:v>
                </c:pt>
                <c:pt idx="1228">
                  <c:v>47907</c:v>
                </c:pt>
                <c:pt idx="1229">
                  <c:v>47914</c:v>
                </c:pt>
                <c:pt idx="1230">
                  <c:v>47921</c:v>
                </c:pt>
                <c:pt idx="1231">
                  <c:v>47928</c:v>
                </c:pt>
                <c:pt idx="1232">
                  <c:v>47935</c:v>
                </c:pt>
                <c:pt idx="1233">
                  <c:v>47942</c:v>
                </c:pt>
                <c:pt idx="1234">
                  <c:v>47953</c:v>
                </c:pt>
                <c:pt idx="1235">
                  <c:v>47960</c:v>
                </c:pt>
                <c:pt idx="1236">
                  <c:v>47967</c:v>
                </c:pt>
                <c:pt idx="1237">
                  <c:v>47974</c:v>
                </c:pt>
                <c:pt idx="1238">
                  <c:v>47981</c:v>
                </c:pt>
                <c:pt idx="1239">
                  <c:v>47988</c:v>
                </c:pt>
                <c:pt idx="1240">
                  <c:v>47995</c:v>
                </c:pt>
                <c:pt idx="1241">
                  <c:v>48002</c:v>
                </c:pt>
                <c:pt idx="1242">
                  <c:v>48009</c:v>
                </c:pt>
                <c:pt idx="1243">
                  <c:v>48016</c:v>
                </c:pt>
                <c:pt idx="1244">
                  <c:v>48023</c:v>
                </c:pt>
                <c:pt idx="1245">
                  <c:v>48030</c:v>
                </c:pt>
                <c:pt idx="1246">
                  <c:v>48037</c:v>
                </c:pt>
                <c:pt idx="1247">
                  <c:v>48044</c:v>
                </c:pt>
                <c:pt idx="1248">
                  <c:v>48051</c:v>
                </c:pt>
                <c:pt idx="1249">
                  <c:v>48058</c:v>
                </c:pt>
                <c:pt idx="1250">
                  <c:v>48065</c:v>
                </c:pt>
                <c:pt idx="1251">
                  <c:v>48072</c:v>
                </c:pt>
                <c:pt idx="1252">
                  <c:v>48079</c:v>
                </c:pt>
                <c:pt idx="1253">
                  <c:v>48086</c:v>
                </c:pt>
                <c:pt idx="1254">
                  <c:v>48093</c:v>
                </c:pt>
                <c:pt idx="1255">
                  <c:v>48100</c:v>
                </c:pt>
                <c:pt idx="1256">
                  <c:v>48107</c:v>
                </c:pt>
                <c:pt idx="1257">
                  <c:v>48114</c:v>
                </c:pt>
                <c:pt idx="1258">
                  <c:v>48121</c:v>
                </c:pt>
                <c:pt idx="1259">
                  <c:v>48128</c:v>
                </c:pt>
                <c:pt idx="1260">
                  <c:v>48135</c:v>
                </c:pt>
                <c:pt idx="1261">
                  <c:v>48142</c:v>
                </c:pt>
                <c:pt idx="1262">
                  <c:v>48149</c:v>
                </c:pt>
                <c:pt idx="1263">
                  <c:v>48156</c:v>
                </c:pt>
                <c:pt idx="1264">
                  <c:v>48163</c:v>
                </c:pt>
                <c:pt idx="1265">
                  <c:v>48170</c:v>
                </c:pt>
                <c:pt idx="1266">
                  <c:v>48177</c:v>
                </c:pt>
                <c:pt idx="1267">
                  <c:v>48184</c:v>
                </c:pt>
                <c:pt idx="1268">
                  <c:v>48191</c:v>
                </c:pt>
                <c:pt idx="1269">
                  <c:v>48198</c:v>
                </c:pt>
                <c:pt idx="1270">
                  <c:v>48205</c:v>
                </c:pt>
                <c:pt idx="1271">
                  <c:v>48212</c:v>
                </c:pt>
                <c:pt idx="1272">
                  <c:v>48219</c:v>
                </c:pt>
                <c:pt idx="1273">
                  <c:v>48226</c:v>
                </c:pt>
                <c:pt idx="1274">
                  <c:v>48233</c:v>
                </c:pt>
                <c:pt idx="1275">
                  <c:v>48240</c:v>
                </c:pt>
                <c:pt idx="1276">
                  <c:v>48247</c:v>
                </c:pt>
                <c:pt idx="1277">
                  <c:v>48254</c:v>
                </c:pt>
                <c:pt idx="1278">
                  <c:v>48261</c:v>
                </c:pt>
                <c:pt idx="1279">
                  <c:v>48268</c:v>
                </c:pt>
                <c:pt idx="1280">
                  <c:v>48275</c:v>
                </c:pt>
                <c:pt idx="1281">
                  <c:v>48282</c:v>
                </c:pt>
                <c:pt idx="1282">
                  <c:v>48289</c:v>
                </c:pt>
                <c:pt idx="1283">
                  <c:v>48296</c:v>
                </c:pt>
                <c:pt idx="1284">
                  <c:v>48303</c:v>
                </c:pt>
                <c:pt idx="1285">
                  <c:v>48310</c:v>
                </c:pt>
                <c:pt idx="1286">
                  <c:v>48317</c:v>
                </c:pt>
                <c:pt idx="1287">
                  <c:v>48324</c:v>
                </c:pt>
                <c:pt idx="1288">
                  <c:v>48331</c:v>
                </c:pt>
                <c:pt idx="1289">
                  <c:v>48338</c:v>
                </c:pt>
                <c:pt idx="1290">
                  <c:v>48345</c:v>
                </c:pt>
                <c:pt idx="1291">
                  <c:v>48352</c:v>
                </c:pt>
                <c:pt idx="1292">
                  <c:v>48359</c:v>
                </c:pt>
                <c:pt idx="1293">
                  <c:v>48366</c:v>
                </c:pt>
                <c:pt idx="1294">
                  <c:v>48373</c:v>
                </c:pt>
                <c:pt idx="1295">
                  <c:v>48380</c:v>
                </c:pt>
                <c:pt idx="1296">
                  <c:v>48387</c:v>
                </c:pt>
                <c:pt idx="1297">
                  <c:v>48394</c:v>
                </c:pt>
                <c:pt idx="1298">
                  <c:v>48401</c:v>
                </c:pt>
                <c:pt idx="1299">
                  <c:v>48408</c:v>
                </c:pt>
                <c:pt idx="1300">
                  <c:v>48415</c:v>
                </c:pt>
                <c:pt idx="1301">
                  <c:v>48422</c:v>
                </c:pt>
                <c:pt idx="1302">
                  <c:v>48429</c:v>
                </c:pt>
                <c:pt idx="1303">
                  <c:v>48436</c:v>
                </c:pt>
                <c:pt idx="1304">
                  <c:v>48443</c:v>
                </c:pt>
                <c:pt idx="1305">
                  <c:v>48450</c:v>
                </c:pt>
                <c:pt idx="1306">
                  <c:v>48457</c:v>
                </c:pt>
                <c:pt idx="1307">
                  <c:v>48464</c:v>
                </c:pt>
                <c:pt idx="1308">
                  <c:v>48471</c:v>
                </c:pt>
                <c:pt idx="1309">
                  <c:v>48478</c:v>
                </c:pt>
                <c:pt idx="1310">
                  <c:v>48485</c:v>
                </c:pt>
                <c:pt idx="1311">
                  <c:v>48492</c:v>
                </c:pt>
                <c:pt idx="1312">
                  <c:v>48499</c:v>
                </c:pt>
                <c:pt idx="1313">
                  <c:v>48506</c:v>
                </c:pt>
                <c:pt idx="1314">
                  <c:v>48513</c:v>
                </c:pt>
                <c:pt idx="1315">
                  <c:v>48520</c:v>
                </c:pt>
                <c:pt idx="1316">
                  <c:v>48527</c:v>
                </c:pt>
                <c:pt idx="1317">
                  <c:v>48534</c:v>
                </c:pt>
                <c:pt idx="1318">
                  <c:v>48541</c:v>
                </c:pt>
                <c:pt idx="1319">
                  <c:v>48548</c:v>
                </c:pt>
                <c:pt idx="1320">
                  <c:v>48555</c:v>
                </c:pt>
                <c:pt idx="1321">
                  <c:v>48562</c:v>
                </c:pt>
                <c:pt idx="1322">
                  <c:v>48569</c:v>
                </c:pt>
                <c:pt idx="1323">
                  <c:v>48576</c:v>
                </c:pt>
                <c:pt idx="1324">
                  <c:v>48583</c:v>
                </c:pt>
                <c:pt idx="1325">
                  <c:v>48590</c:v>
                </c:pt>
                <c:pt idx="1326">
                  <c:v>48597</c:v>
                </c:pt>
                <c:pt idx="1327">
                  <c:v>48604</c:v>
                </c:pt>
                <c:pt idx="1328">
                  <c:v>48611</c:v>
                </c:pt>
                <c:pt idx="1329">
                  <c:v>48618</c:v>
                </c:pt>
                <c:pt idx="1330">
                  <c:v>48625</c:v>
                </c:pt>
                <c:pt idx="1331">
                  <c:v>48632</c:v>
                </c:pt>
                <c:pt idx="1332">
                  <c:v>48639</c:v>
                </c:pt>
                <c:pt idx="1333">
                  <c:v>48646</c:v>
                </c:pt>
                <c:pt idx="1334">
                  <c:v>48653</c:v>
                </c:pt>
                <c:pt idx="1335">
                  <c:v>48660</c:v>
                </c:pt>
                <c:pt idx="1336">
                  <c:v>48667</c:v>
                </c:pt>
                <c:pt idx="1337">
                  <c:v>48674</c:v>
                </c:pt>
                <c:pt idx="1338">
                  <c:v>48681</c:v>
                </c:pt>
                <c:pt idx="1339">
                  <c:v>48688</c:v>
                </c:pt>
                <c:pt idx="1340">
                  <c:v>48695</c:v>
                </c:pt>
                <c:pt idx="1341">
                  <c:v>48702</c:v>
                </c:pt>
                <c:pt idx="1342">
                  <c:v>48709</c:v>
                </c:pt>
                <c:pt idx="1343">
                  <c:v>48716</c:v>
                </c:pt>
                <c:pt idx="1344">
                  <c:v>48723</c:v>
                </c:pt>
                <c:pt idx="1345">
                  <c:v>48730</c:v>
                </c:pt>
                <c:pt idx="1346">
                  <c:v>48737</c:v>
                </c:pt>
                <c:pt idx="1347">
                  <c:v>48744</c:v>
                </c:pt>
                <c:pt idx="1348">
                  <c:v>48751</c:v>
                </c:pt>
                <c:pt idx="1349">
                  <c:v>48758</c:v>
                </c:pt>
                <c:pt idx="1350">
                  <c:v>48765</c:v>
                </c:pt>
                <c:pt idx="1351">
                  <c:v>48772</c:v>
                </c:pt>
                <c:pt idx="1352">
                  <c:v>48779</c:v>
                </c:pt>
                <c:pt idx="1353">
                  <c:v>48786</c:v>
                </c:pt>
                <c:pt idx="1354">
                  <c:v>48793</c:v>
                </c:pt>
                <c:pt idx="1355">
                  <c:v>48800</c:v>
                </c:pt>
                <c:pt idx="1356">
                  <c:v>48807</c:v>
                </c:pt>
                <c:pt idx="1357">
                  <c:v>48814</c:v>
                </c:pt>
                <c:pt idx="1358">
                  <c:v>48821</c:v>
                </c:pt>
                <c:pt idx="1359">
                  <c:v>48828</c:v>
                </c:pt>
                <c:pt idx="1360">
                  <c:v>48835</c:v>
                </c:pt>
                <c:pt idx="1361">
                  <c:v>48842</c:v>
                </c:pt>
                <c:pt idx="1362">
                  <c:v>48849</c:v>
                </c:pt>
                <c:pt idx="1363">
                  <c:v>48856</c:v>
                </c:pt>
                <c:pt idx="1364">
                  <c:v>48863</c:v>
                </c:pt>
                <c:pt idx="1365">
                  <c:v>48870</c:v>
                </c:pt>
                <c:pt idx="1366">
                  <c:v>48877</c:v>
                </c:pt>
                <c:pt idx="1367">
                  <c:v>48884</c:v>
                </c:pt>
                <c:pt idx="1368">
                  <c:v>48891</c:v>
                </c:pt>
                <c:pt idx="1369">
                  <c:v>48898</c:v>
                </c:pt>
                <c:pt idx="1370">
                  <c:v>48905</c:v>
                </c:pt>
                <c:pt idx="1371">
                  <c:v>48912</c:v>
                </c:pt>
                <c:pt idx="1372">
                  <c:v>48919</c:v>
                </c:pt>
                <c:pt idx="1373">
                  <c:v>48926</c:v>
                </c:pt>
                <c:pt idx="1374">
                  <c:v>48933</c:v>
                </c:pt>
                <c:pt idx="1375">
                  <c:v>48940</c:v>
                </c:pt>
                <c:pt idx="1376">
                  <c:v>48947</c:v>
                </c:pt>
                <c:pt idx="1377">
                  <c:v>48954</c:v>
                </c:pt>
                <c:pt idx="1378">
                  <c:v>48961</c:v>
                </c:pt>
                <c:pt idx="1379">
                  <c:v>48968</c:v>
                </c:pt>
                <c:pt idx="1380">
                  <c:v>48975</c:v>
                </c:pt>
                <c:pt idx="1381">
                  <c:v>48982</c:v>
                </c:pt>
                <c:pt idx="1382">
                  <c:v>48989</c:v>
                </c:pt>
                <c:pt idx="1383">
                  <c:v>48996</c:v>
                </c:pt>
                <c:pt idx="1384">
                  <c:v>49003</c:v>
                </c:pt>
                <c:pt idx="1385">
                  <c:v>49010</c:v>
                </c:pt>
                <c:pt idx="1386">
                  <c:v>49017</c:v>
                </c:pt>
                <c:pt idx="1387">
                  <c:v>49024</c:v>
                </c:pt>
                <c:pt idx="1388">
                  <c:v>49031</c:v>
                </c:pt>
                <c:pt idx="1389">
                  <c:v>49038</c:v>
                </c:pt>
                <c:pt idx="1390">
                  <c:v>49045</c:v>
                </c:pt>
                <c:pt idx="1391">
                  <c:v>49052</c:v>
                </c:pt>
                <c:pt idx="1392">
                  <c:v>49059</c:v>
                </c:pt>
                <c:pt idx="1393">
                  <c:v>49066</c:v>
                </c:pt>
                <c:pt idx="1394">
                  <c:v>49073</c:v>
                </c:pt>
                <c:pt idx="1395">
                  <c:v>49080</c:v>
                </c:pt>
                <c:pt idx="1396">
                  <c:v>49087</c:v>
                </c:pt>
                <c:pt idx="1397">
                  <c:v>49094</c:v>
                </c:pt>
                <c:pt idx="1398">
                  <c:v>49101</c:v>
                </c:pt>
                <c:pt idx="1399">
                  <c:v>49108</c:v>
                </c:pt>
                <c:pt idx="1400">
                  <c:v>49115</c:v>
                </c:pt>
                <c:pt idx="1401">
                  <c:v>49122</c:v>
                </c:pt>
                <c:pt idx="1402">
                  <c:v>49129</c:v>
                </c:pt>
                <c:pt idx="1403">
                  <c:v>49136</c:v>
                </c:pt>
                <c:pt idx="1404">
                  <c:v>49143</c:v>
                </c:pt>
                <c:pt idx="1405">
                  <c:v>49150</c:v>
                </c:pt>
                <c:pt idx="1406">
                  <c:v>49157</c:v>
                </c:pt>
                <c:pt idx="1407">
                  <c:v>49164</c:v>
                </c:pt>
                <c:pt idx="1408">
                  <c:v>49171</c:v>
                </c:pt>
                <c:pt idx="1409">
                  <c:v>49178</c:v>
                </c:pt>
                <c:pt idx="1410">
                  <c:v>49185</c:v>
                </c:pt>
                <c:pt idx="1411">
                  <c:v>49192</c:v>
                </c:pt>
                <c:pt idx="1412">
                  <c:v>49199</c:v>
                </c:pt>
                <c:pt idx="1413">
                  <c:v>49206</c:v>
                </c:pt>
                <c:pt idx="1414">
                  <c:v>49213</c:v>
                </c:pt>
                <c:pt idx="1415">
                  <c:v>49220</c:v>
                </c:pt>
                <c:pt idx="1416">
                  <c:v>49227</c:v>
                </c:pt>
                <c:pt idx="1417">
                  <c:v>49234</c:v>
                </c:pt>
                <c:pt idx="1418">
                  <c:v>49241</c:v>
                </c:pt>
                <c:pt idx="1419">
                  <c:v>49248</c:v>
                </c:pt>
                <c:pt idx="1420">
                  <c:v>49255</c:v>
                </c:pt>
                <c:pt idx="1421">
                  <c:v>49262</c:v>
                </c:pt>
                <c:pt idx="1422">
                  <c:v>49269</c:v>
                </c:pt>
                <c:pt idx="1423">
                  <c:v>49276</c:v>
                </c:pt>
                <c:pt idx="1424">
                  <c:v>49283</c:v>
                </c:pt>
                <c:pt idx="1425">
                  <c:v>49290</c:v>
                </c:pt>
                <c:pt idx="1426">
                  <c:v>49297</c:v>
                </c:pt>
                <c:pt idx="1427">
                  <c:v>49305</c:v>
                </c:pt>
                <c:pt idx="1428">
                  <c:v>49312</c:v>
                </c:pt>
                <c:pt idx="1429">
                  <c:v>49319</c:v>
                </c:pt>
                <c:pt idx="1430">
                  <c:v>49326</c:v>
                </c:pt>
                <c:pt idx="1431">
                  <c:v>49333</c:v>
                </c:pt>
                <c:pt idx="1432">
                  <c:v>49340</c:v>
                </c:pt>
                <c:pt idx="1433">
                  <c:v>49347</c:v>
                </c:pt>
                <c:pt idx="1434">
                  <c:v>49354</c:v>
                </c:pt>
                <c:pt idx="1435">
                  <c:v>49361</c:v>
                </c:pt>
                <c:pt idx="1436">
                  <c:v>49368</c:v>
                </c:pt>
                <c:pt idx="1437">
                  <c:v>49375</c:v>
                </c:pt>
                <c:pt idx="1438">
                  <c:v>49382</c:v>
                </c:pt>
                <c:pt idx="1439">
                  <c:v>49389</c:v>
                </c:pt>
                <c:pt idx="1440">
                  <c:v>49396</c:v>
                </c:pt>
                <c:pt idx="1441">
                  <c:v>49403</c:v>
                </c:pt>
                <c:pt idx="1442">
                  <c:v>49410</c:v>
                </c:pt>
                <c:pt idx="1443">
                  <c:v>49417</c:v>
                </c:pt>
                <c:pt idx="1444">
                  <c:v>49424</c:v>
                </c:pt>
                <c:pt idx="1445">
                  <c:v>49431</c:v>
                </c:pt>
                <c:pt idx="1446">
                  <c:v>49438</c:v>
                </c:pt>
                <c:pt idx="1447">
                  <c:v>49445</c:v>
                </c:pt>
                <c:pt idx="1448">
                  <c:v>49452</c:v>
                </c:pt>
                <c:pt idx="1449">
                  <c:v>49459</c:v>
                </c:pt>
                <c:pt idx="1450">
                  <c:v>49466</c:v>
                </c:pt>
                <c:pt idx="1451">
                  <c:v>49473</c:v>
                </c:pt>
                <c:pt idx="1452">
                  <c:v>49480</c:v>
                </c:pt>
                <c:pt idx="1453">
                  <c:v>49487</c:v>
                </c:pt>
                <c:pt idx="1454">
                  <c:v>49494</c:v>
                </c:pt>
                <c:pt idx="1455">
                  <c:v>49501</c:v>
                </c:pt>
                <c:pt idx="1456">
                  <c:v>49508</c:v>
                </c:pt>
                <c:pt idx="1457">
                  <c:v>49515</c:v>
                </c:pt>
                <c:pt idx="1458">
                  <c:v>49522</c:v>
                </c:pt>
                <c:pt idx="1459">
                  <c:v>49529</c:v>
                </c:pt>
                <c:pt idx="1460">
                  <c:v>49536</c:v>
                </c:pt>
                <c:pt idx="1461">
                  <c:v>49543</c:v>
                </c:pt>
                <c:pt idx="1462">
                  <c:v>49550</c:v>
                </c:pt>
                <c:pt idx="1463">
                  <c:v>49557</c:v>
                </c:pt>
                <c:pt idx="1464">
                  <c:v>49564</c:v>
                </c:pt>
                <c:pt idx="1465">
                  <c:v>49571</c:v>
                </c:pt>
                <c:pt idx="1466">
                  <c:v>49578</c:v>
                </c:pt>
                <c:pt idx="1467">
                  <c:v>49585</c:v>
                </c:pt>
                <c:pt idx="1468">
                  <c:v>49592</c:v>
                </c:pt>
                <c:pt idx="1469">
                  <c:v>49599</c:v>
                </c:pt>
                <c:pt idx="1470">
                  <c:v>49606</c:v>
                </c:pt>
                <c:pt idx="1471">
                  <c:v>49613</c:v>
                </c:pt>
                <c:pt idx="1472">
                  <c:v>49620</c:v>
                </c:pt>
                <c:pt idx="1473">
                  <c:v>49627</c:v>
                </c:pt>
                <c:pt idx="1474">
                  <c:v>49634</c:v>
                </c:pt>
                <c:pt idx="1475">
                  <c:v>49641</c:v>
                </c:pt>
                <c:pt idx="1476">
                  <c:v>49648</c:v>
                </c:pt>
                <c:pt idx="1477">
                  <c:v>49655</c:v>
                </c:pt>
                <c:pt idx="1478">
                  <c:v>49662</c:v>
                </c:pt>
                <c:pt idx="1479">
                  <c:v>49670</c:v>
                </c:pt>
                <c:pt idx="1480">
                  <c:v>49677</c:v>
                </c:pt>
                <c:pt idx="1481">
                  <c:v>49684</c:v>
                </c:pt>
                <c:pt idx="1482">
                  <c:v>49691</c:v>
                </c:pt>
                <c:pt idx="1483">
                  <c:v>49698</c:v>
                </c:pt>
                <c:pt idx="1484">
                  <c:v>49705</c:v>
                </c:pt>
                <c:pt idx="1485">
                  <c:v>49712</c:v>
                </c:pt>
                <c:pt idx="1486">
                  <c:v>49719</c:v>
                </c:pt>
                <c:pt idx="1487">
                  <c:v>49726</c:v>
                </c:pt>
                <c:pt idx="1488">
                  <c:v>49733</c:v>
                </c:pt>
                <c:pt idx="1489">
                  <c:v>49740</c:v>
                </c:pt>
                <c:pt idx="1490">
                  <c:v>49747</c:v>
                </c:pt>
                <c:pt idx="1491">
                  <c:v>49754</c:v>
                </c:pt>
                <c:pt idx="1492">
                  <c:v>49761</c:v>
                </c:pt>
                <c:pt idx="1493">
                  <c:v>49768</c:v>
                </c:pt>
                <c:pt idx="1494">
                  <c:v>49775</c:v>
                </c:pt>
                <c:pt idx="1495">
                  <c:v>49782</c:v>
                </c:pt>
                <c:pt idx="1496">
                  <c:v>49789</c:v>
                </c:pt>
                <c:pt idx="1497">
                  <c:v>49797</c:v>
                </c:pt>
                <c:pt idx="1498">
                  <c:v>49804</c:v>
                </c:pt>
                <c:pt idx="1499">
                  <c:v>49811</c:v>
                </c:pt>
                <c:pt idx="1500">
                  <c:v>49818</c:v>
                </c:pt>
                <c:pt idx="1501">
                  <c:v>49825</c:v>
                </c:pt>
                <c:pt idx="1502">
                  <c:v>49832</c:v>
                </c:pt>
                <c:pt idx="1503">
                  <c:v>49839</c:v>
                </c:pt>
                <c:pt idx="1504">
                  <c:v>49846</c:v>
                </c:pt>
                <c:pt idx="1505">
                  <c:v>49853</c:v>
                </c:pt>
                <c:pt idx="1506">
                  <c:v>49860</c:v>
                </c:pt>
                <c:pt idx="1507">
                  <c:v>49867</c:v>
                </c:pt>
                <c:pt idx="1508">
                  <c:v>49874</c:v>
                </c:pt>
                <c:pt idx="1509">
                  <c:v>49881</c:v>
                </c:pt>
                <c:pt idx="1510">
                  <c:v>49888</c:v>
                </c:pt>
                <c:pt idx="1511">
                  <c:v>49895</c:v>
                </c:pt>
                <c:pt idx="1512">
                  <c:v>49902</c:v>
                </c:pt>
                <c:pt idx="1513">
                  <c:v>49909</c:v>
                </c:pt>
                <c:pt idx="1514">
                  <c:v>49916</c:v>
                </c:pt>
                <c:pt idx="1515">
                  <c:v>49923</c:v>
                </c:pt>
                <c:pt idx="1516">
                  <c:v>49930</c:v>
                </c:pt>
                <c:pt idx="1517">
                  <c:v>49937</c:v>
                </c:pt>
                <c:pt idx="1518">
                  <c:v>49944</c:v>
                </c:pt>
                <c:pt idx="1519">
                  <c:v>49951</c:v>
                </c:pt>
                <c:pt idx="1520">
                  <c:v>49958</c:v>
                </c:pt>
                <c:pt idx="1521">
                  <c:v>49965</c:v>
                </c:pt>
                <c:pt idx="1522">
                  <c:v>49972</c:v>
                </c:pt>
                <c:pt idx="1523">
                  <c:v>49979</c:v>
                </c:pt>
                <c:pt idx="1524">
                  <c:v>49986</c:v>
                </c:pt>
                <c:pt idx="1525">
                  <c:v>49993</c:v>
                </c:pt>
                <c:pt idx="1526">
                  <c:v>50000</c:v>
                </c:pt>
                <c:pt idx="1527">
                  <c:v>50007</c:v>
                </c:pt>
                <c:pt idx="1528">
                  <c:v>50014</c:v>
                </c:pt>
                <c:pt idx="1529">
                  <c:v>50021</c:v>
                </c:pt>
                <c:pt idx="1530">
                  <c:v>50028</c:v>
                </c:pt>
                <c:pt idx="1531">
                  <c:v>50038</c:v>
                </c:pt>
                <c:pt idx="1532">
                  <c:v>50045</c:v>
                </c:pt>
                <c:pt idx="1533">
                  <c:v>50052</c:v>
                </c:pt>
                <c:pt idx="1534">
                  <c:v>50059</c:v>
                </c:pt>
                <c:pt idx="1535">
                  <c:v>50066</c:v>
                </c:pt>
                <c:pt idx="1536">
                  <c:v>50073</c:v>
                </c:pt>
                <c:pt idx="1537">
                  <c:v>50080</c:v>
                </c:pt>
                <c:pt idx="1538">
                  <c:v>50087</c:v>
                </c:pt>
                <c:pt idx="1539">
                  <c:v>50094</c:v>
                </c:pt>
                <c:pt idx="1540">
                  <c:v>50101</c:v>
                </c:pt>
                <c:pt idx="1541">
                  <c:v>50108</c:v>
                </c:pt>
                <c:pt idx="1542">
                  <c:v>50115</c:v>
                </c:pt>
                <c:pt idx="1543">
                  <c:v>50122</c:v>
                </c:pt>
                <c:pt idx="1544">
                  <c:v>50129</c:v>
                </c:pt>
                <c:pt idx="1545">
                  <c:v>50137</c:v>
                </c:pt>
                <c:pt idx="1546">
                  <c:v>50144</c:v>
                </c:pt>
                <c:pt idx="1547">
                  <c:v>50151</c:v>
                </c:pt>
                <c:pt idx="1548">
                  <c:v>50158</c:v>
                </c:pt>
                <c:pt idx="1549">
                  <c:v>50165</c:v>
                </c:pt>
                <c:pt idx="1550">
                  <c:v>50172</c:v>
                </c:pt>
                <c:pt idx="1551">
                  <c:v>50179</c:v>
                </c:pt>
                <c:pt idx="1552">
                  <c:v>50186</c:v>
                </c:pt>
                <c:pt idx="1553">
                  <c:v>50193</c:v>
                </c:pt>
                <c:pt idx="1554">
                  <c:v>50200</c:v>
                </c:pt>
                <c:pt idx="1555">
                  <c:v>50207</c:v>
                </c:pt>
                <c:pt idx="1556">
                  <c:v>50214</c:v>
                </c:pt>
                <c:pt idx="1557">
                  <c:v>50221</c:v>
                </c:pt>
                <c:pt idx="1558">
                  <c:v>50228</c:v>
                </c:pt>
                <c:pt idx="1559">
                  <c:v>50235</c:v>
                </c:pt>
                <c:pt idx="1560">
                  <c:v>50242</c:v>
                </c:pt>
                <c:pt idx="1561">
                  <c:v>50249</c:v>
                </c:pt>
                <c:pt idx="1562">
                  <c:v>50256</c:v>
                </c:pt>
                <c:pt idx="1563">
                  <c:v>50263</c:v>
                </c:pt>
                <c:pt idx="1564">
                  <c:v>50270</c:v>
                </c:pt>
                <c:pt idx="1565">
                  <c:v>50277</c:v>
                </c:pt>
                <c:pt idx="1566">
                  <c:v>50284</c:v>
                </c:pt>
                <c:pt idx="1567">
                  <c:v>50291</c:v>
                </c:pt>
                <c:pt idx="1568">
                  <c:v>50298</c:v>
                </c:pt>
                <c:pt idx="1569">
                  <c:v>50305</c:v>
                </c:pt>
                <c:pt idx="1570">
                  <c:v>50312</c:v>
                </c:pt>
                <c:pt idx="1571">
                  <c:v>50319</c:v>
                </c:pt>
                <c:pt idx="1572">
                  <c:v>50326</c:v>
                </c:pt>
                <c:pt idx="1573">
                  <c:v>50333</c:v>
                </c:pt>
                <c:pt idx="1574">
                  <c:v>50340</c:v>
                </c:pt>
                <c:pt idx="1575">
                  <c:v>50347</c:v>
                </c:pt>
                <c:pt idx="1576">
                  <c:v>50354</c:v>
                </c:pt>
                <c:pt idx="1577">
                  <c:v>50361</c:v>
                </c:pt>
                <c:pt idx="1578">
                  <c:v>50368</c:v>
                </c:pt>
                <c:pt idx="1579">
                  <c:v>50375</c:v>
                </c:pt>
                <c:pt idx="1580">
                  <c:v>50382</c:v>
                </c:pt>
                <c:pt idx="1581">
                  <c:v>50389</c:v>
                </c:pt>
                <c:pt idx="1582">
                  <c:v>50396</c:v>
                </c:pt>
                <c:pt idx="1583">
                  <c:v>50403</c:v>
                </c:pt>
                <c:pt idx="1584">
                  <c:v>50410</c:v>
                </c:pt>
                <c:pt idx="1585">
                  <c:v>50417</c:v>
                </c:pt>
                <c:pt idx="1586">
                  <c:v>50424</c:v>
                </c:pt>
                <c:pt idx="1587">
                  <c:v>50431</c:v>
                </c:pt>
                <c:pt idx="1588">
                  <c:v>50438</c:v>
                </c:pt>
                <c:pt idx="1589">
                  <c:v>50445</c:v>
                </c:pt>
                <c:pt idx="1590">
                  <c:v>50452</c:v>
                </c:pt>
                <c:pt idx="1591">
                  <c:v>50459</c:v>
                </c:pt>
                <c:pt idx="1592">
                  <c:v>50466</c:v>
                </c:pt>
                <c:pt idx="1593">
                  <c:v>50473</c:v>
                </c:pt>
                <c:pt idx="1594">
                  <c:v>50480</c:v>
                </c:pt>
                <c:pt idx="1595">
                  <c:v>50487</c:v>
                </c:pt>
                <c:pt idx="1596">
                  <c:v>50494</c:v>
                </c:pt>
                <c:pt idx="1597">
                  <c:v>50501</c:v>
                </c:pt>
                <c:pt idx="1598">
                  <c:v>50508</c:v>
                </c:pt>
                <c:pt idx="1599">
                  <c:v>50515</c:v>
                </c:pt>
                <c:pt idx="1600">
                  <c:v>50522</c:v>
                </c:pt>
                <c:pt idx="1601">
                  <c:v>50529</c:v>
                </c:pt>
                <c:pt idx="1602">
                  <c:v>50536</c:v>
                </c:pt>
                <c:pt idx="1603">
                  <c:v>50543</c:v>
                </c:pt>
                <c:pt idx="1604">
                  <c:v>50550</c:v>
                </c:pt>
                <c:pt idx="1605">
                  <c:v>50557</c:v>
                </c:pt>
                <c:pt idx="1606">
                  <c:v>50564</c:v>
                </c:pt>
                <c:pt idx="1607">
                  <c:v>50571</c:v>
                </c:pt>
                <c:pt idx="1608">
                  <c:v>50578</c:v>
                </c:pt>
                <c:pt idx="1609">
                  <c:v>50585</c:v>
                </c:pt>
                <c:pt idx="1610">
                  <c:v>50592</c:v>
                </c:pt>
                <c:pt idx="1611">
                  <c:v>50599</c:v>
                </c:pt>
                <c:pt idx="1612">
                  <c:v>50606</c:v>
                </c:pt>
                <c:pt idx="1613">
                  <c:v>50613</c:v>
                </c:pt>
                <c:pt idx="1614">
                  <c:v>50620</c:v>
                </c:pt>
                <c:pt idx="1615">
                  <c:v>50627</c:v>
                </c:pt>
                <c:pt idx="1616">
                  <c:v>50634</c:v>
                </c:pt>
                <c:pt idx="1617">
                  <c:v>50641</c:v>
                </c:pt>
                <c:pt idx="1618">
                  <c:v>50648</c:v>
                </c:pt>
                <c:pt idx="1619">
                  <c:v>50655</c:v>
                </c:pt>
                <c:pt idx="1620">
                  <c:v>50662</c:v>
                </c:pt>
                <c:pt idx="1621">
                  <c:v>50669</c:v>
                </c:pt>
                <c:pt idx="1622">
                  <c:v>50676</c:v>
                </c:pt>
                <c:pt idx="1623">
                  <c:v>50683</c:v>
                </c:pt>
                <c:pt idx="1624">
                  <c:v>50690</c:v>
                </c:pt>
                <c:pt idx="1625">
                  <c:v>50697</c:v>
                </c:pt>
                <c:pt idx="1626">
                  <c:v>50704</c:v>
                </c:pt>
                <c:pt idx="1627">
                  <c:v>50711</c:v>
                </c:pt>
                <c:pt idx="1628">
                  <c:v>50718</c:v>
                </c:pt>
                <c:pt idx="1629">
                  <c:v>50725</c:v>
                </c:pt>
                <c:pt idx="1630">
                  <c:v>50732</c:v>
                </c:pt>
                <c:pt idx="1631">
                  <c:v>50739</c:v>
                </c:pt>
                <c:pt idx="1632">
                  <c:v>50746</c:v>
                </c:pt>
                <c:pt idx="1633">
                  <c:v>50753</c:v>
                </c:pt>
                <c:pt idx="1634">
                  <c:v>50760</c:v>
                </c:pt>
                <c:pt idx="1635">
                  <c:v>50767</c:v>
                </c:pt>
                <c:pt idx="1636">
                  <c:v>50774</c:v>
                </c:pt>
                <c:pt idx="1637">
                  <c:v>50781</c:v>
                </c:pt>
                <c:pt idx="1638">
                  <c:v>50788</c:v>
                </c:pt>
                <c:pt idx="1639">
                  <c:v>50795</c:v>
                </c:pt>
                <c:pt idx="1640">
                  <c:v>50802</c:v>
                </c:pt>
                <c:pt idx="1641">
                  <c:v>50809</c:v>
                </c:pt>
                <c:pt idx="1642">
                  <c:v>50816</c:v>
                </c:pt>
                <c:pt idx="1643">
                  <c:v>50823</c:v>
                </c:pt>
                <c:pt idx="1644">
                  <c:v>50830</c:v>
                </c:pt>
                <c:pt idx="1645">
                  <c:v>50837</c:v>
                </c:pt>
                <c:pt idx="1646">
                  <c:v>50844</c:v>
                </c:pt>
                <c:pt idx="1647">
                  <c:v>50851</c:v>
                </c:pt>
                <c:pt idx="1648">
                  <c:v>50858</c:v>
                </c:pt>
                <c:pt idx="1649">
                  <c:v>50865</c:v>
                </c:pt>
                <c:pt idx="1650">
                  <c:v>50872</c:v>
                </c:pt>
                <c:pt idx="1651">
                  <c:v>50879</c:v>
                </c:pt>
                <c:pt idx="1652">
                  <c:v>50886</c:v>
                </c:pt>
                <c:pt idx="1653">
                  <c:v>50893</c:v>
                </c:pt>
                <c:pt idx="1654">
                  <c:v>50900</c:v>
                </c:pt>
                <c:pt idx="1655">
                  <c:v>50907</c:v>
                </c:pt>
                <c:pt idx="1656">
                  <c:v>50914</c:v>
                </c:pt>
                <c:pt idx="1657">
                  <c:v>50921</c:v>
                </c:pt>
                <c:pt idx="1658">
                  <c:v>50928</c:v>
                </c:pt>
                <c:pt idx="1659">
                  <c:v>50935</c:v>
                </c:pt>
                <c:pt idx="1660">
                  <c:v>50942</c:v>
                </c:pt>
                <c:pt idx="1661">
                  <c:v>50949</c:v>
                </c:pt>
                <c:pt idx="1662">
                  <c:v>50956</c:v>
                </c:pt>
                <c:pt idx="1663">
                  <c:v>50963</c:v>
                </c:pt>
                <c:pt idx="1664">
                  <c:v>50970</c:v>
                </c:pt>
                <c:pt idx="1665">
                  <c:v>50977</c:v>
                </c:pt>
                <c:pt idx="1666">
                  <c:v>50984</c:v>
                </c:pt>
                <c:pt idx="1667">
                  <c:v>50991</c:v>
                </c:pt>
                <c:pt idx="1668">
                  <c:v>50998</c:v>
                </c:pt>
                <c:pt idx="1669">
                  <c:v>51005</c:v>
                </c:pt>
                <c:pt idx="1670">
                  <c:v>51012</c:v>
                </c:pt>
                <c:pt idx="1671">
                  <c:v>51019</c:v>
                </c:pt>
                <c:pt idx="1672">
                  <c:v>51026</c:v>
                </c:pt>
                <c:pt idx="1673">
                  <c:v>51033</c:v>
                </c:pt>
                <c:pt idx="1674">
                  <c:v>51040</c:v>
                </c:pt>
                <c:pt idx="1675">
                  <c:v>51047</c:v>
                </c:pt>
                <c:pt idx="1676">
                  <c:v>51054</c:v>
                </c:pt>
                <c:pt idx="1677">
                  <c:v>51061</c:v>
                </c:pt>
                <c:pt idx="1678">
                  <c:v>51068</c:v>
                </c:pt>
                <c:pt idx="1679">
                  <c:v>51075</c:v>
                </c:pt>
                <c:pt idx="1680">
                  <c:v>51082</c:v>
                </c:pt>
                <c:pt idx="1681">
                  <c:v>51089</c:v>
                </c:pt>
                <c:pt idx="1682">
                  <c:v>51096</c:v>
                </c:pt>
                <c:pt idx="1683">
                  <c:v>51103</c:v>
                </c:pt>
                <c:pt idx="1684">
                  <c:v>51110</c:v>
                </c:pt>
                <c:pt idx="1685">
                  <c:v>51117</c:v>
                </c:pt>
                <c:pt idx="1686">
                  <c:v>51124</c:v>
                </c:pt>
                <c:pt idx="1687">
                  <c:v>51131</c:v>
                </c:pt>
                <c:pt idx="1688">
                  <c:v>51138</c:v>
                </c:pt>
                <c:pt idx="1689">
                  <c:v>51145</c:v>
                </c:pt>
                <c:pt idx="1690">
                  <c:v>51152</c:v>
                </c:pt>
                <c:pt idx="1691">
                  <c:v>51159</c:v>
                </c:pt>
                <c:pt idx="1692">
                  <c:v>51166</c:v>
                </c:pt>
                <c:pt idx="1693">
                  <c:v>51173</c:v>
                </c:pt>
                <c:pt idx="1694">
                  <c:v>51180</c:v>
                </c:pt>
                <c:pt idx="1695">
                  <c:v>51187</c:v>
                </c:pt>
                <c:pt idx="1696">
                  <c:v>51194</c:v>
                </c:pt>
                <c:pt idx="1697">
                  <c:v>51201</c:v>
                </c:pt>
                <c:pt idx="1698">
                  <c:v>51208</c:v>
                </c:pt>
                <c:pt idx="1699">
                  <c:v>51215</c:v>
                </c:pt>
                <c:pt idx="1700">
                  <c:v>51222</c:v>
                </c:pt>
                <c:pt idx="1701">
                  <c:v>51229</c:v>
                </c:pt>
                <c:pt idx="1702">
                  <c:v>51236</c:v>
                </c:pt>
                <c:pt idx="1703">
                  <c:v>51243</c:v>
                </c:pt>
                <c:pt idx="1704">
                  <c:v>51250</c:v>
                </c:pt>
                <c:pt idx="1705">
                  <c:v>51258</c:v>
                </c:pt>
                <c:pt idx="1706">
                  <c:v>51265</c:v>
                </c:pt>
                <c:pt idx="1707">
                  <c:v>51272</c:v>
                </c:pt>
                <c:pt idx="1708">
                  <c:v>51279</c:v>
                </c:pt>
                <c:pt idx="1709">
                  <c:v>51286</c:v>
                </c:pt>
                <c:pt idx="1710">
                  <c:v>51293</c:v>
                </c:pt>
                <c:pt idx="1711">
                  <c:v>51300</c:v>
                </c:pt>
                <c:pt idx="1712">
                  <c:v>51307</c:v>
                </c:pt>
                <c:pt idx="1713">
                  <c:v>51314</c:v>
                </c:pt>
                <c:pt idx="1714">
                  <c:v>51321</c:v>
                </c:pt>
                <c:pt idx="1715">
                  <c:v>51328</c:v>
                </c:pt>
                <c:pt idx="1716">
                  <c:v>51335</c:v>
                </c:pt>
                <c:pt idx="1717">
                  <c:v>51342</c:v>
                </c:pt>
                <c:pt idx="1718">
                  <c:v>51349</c:v>
                </c:pt>
                <c:pt idx="1719">
                  <c:v>51356</c:v>
                </c:pt>
                <c:pt idx="1720">
                  <c:v>51363</c:v>
                </c:pt>
                <c:pt idx="1721">
                  <c:v>51370</c:v>
                </c:pt>
                <c:pt idx="1722">
                  <c:v>51377</c:v>
                </c:pt>
                <c:pt idx="1723">
                  <c:v>51384</c:v>
                </c:pt>
                <c:pt idx="1724">
                  <c:v>51391</c:v>
                </c:pt>
                <c:pt idx="1725">
                  <c:v>51398</c:v>
                </c:pt>
                <c:pt idx="1726">
                  <c:v>51405</c:v>
                </c:pt>
                <c:pt idx="1727">
                  <c:v>51412</c:v>
                </c:pt>
                <c:pt idx="1728">
                  <c:v>51419</c:v>
                </c:pt>
                <c:pt idx="1729">
                  <c:v>51426</c:v>
                </c:pt>
                <c:pt idx="1730">
                  <c:v>51433</c:v>
                </c:pt>
                <c:pt idx="1731">
                  <c:v>51440</c:v>
                </c:pt>
                <c:pt idx="1732">
                  <c:v>51447</c:v>
                </c:pt>
                <c:pt idx="1733">
                  <c:v>51454</c:v>
                </c:pt>
                <c:pt idx="1734">
                  <c:v>51461</c:v>
                </c:pt>
                <c:pt idx="1735">
                  <c:v>51468</c:v>
                </c:pt>
                <c:pt idx="1736">
                  <c:v>51475</c:v>
                </c:pt>
                <c:pt idx="1737">
                  <c:v>51482</c:v>
                </c:pt>
                <c:pt idx="1738">
                  <c:v>51489</c:v>
                </c:pt>
                <c:pt idx="1739">
                  <c:v>51497</c:v>
                </c:pt>
                <c:pt idx="1740">
                  <c:v>51504</c:v>
                </c:pt>
                <c:pt idx="1741">
                  <c:v>51511</c:v>
                </c:pt>
                <c:pt idx="1742">
                  <c:v>51518</c:v>
                </c:pt>
                <c:pt idx="1743">
                  <c:v>51525</c:v>
                </c:pt>
                <c:pt idx="1744">
                  <c:v>51532</c:v>
                </c:pt>
                <c:pt idx="1745">
                  <c:v>51539</c:v>
                </c:pt>
                <c:pt idx="1746">
                  <c:v>51546</c:v>
                </c:pt>
                <c:pt idx="1747">
                  <c:v>51553</c:v>
                </c:pt>
                <c:pt idx="1748">
                  <c:v>51560</c:v>
                </c:pt>
                <c:pt idx="1749">
                  <c:v>51567</c:v>
                </c:pt>
                <c:pt idx="1750">
                  <c:v>51574</c:v>
                </c:pt>
                <c:pt idx="1751">
                  <c:v>51581</c:v>
                </c:pt>
                <c:pt idx="1752">
                  <c:v>51588</c:v>
                </c:pt>
                <c:pt idx="1753">
                  <c:v>51595</c:v>
                </c:pt>
                <c:pt idx="1754">
                  <c:v>51602</c:v>
                </c:pt>
                <c:pt idx="1755">
                  <c:v>51609</c:v>
                </c:pt>
                <c:pt idx="1756">
                  <c:v>51616</c:v>
                </c:pt>
                <c:pt idx="1757">
                  <c:v>51623</c:v>
                </c:pt>
                <c:pt idx="1758">
                  <c:v>51630</c:v>
                </c:pt>
                <c:pt idx="1759">
                  <c:v>51637</c:v>
                </c:pt>
                <c:pt idx="1760">
                  <c:v>51644</c:v>
                </c:pt>
                <c:pt idx="1761">
                  <c:v>51651</c:v>
                </c:pt>
                <c:pt idx="1762">
                  <c:v>51658</c:v>
                </c:pt>
                <c:pt idx="1763">
                  <c:v>51665</c:v>
                </c:pt>
                <c:pt idx="1764">
                  <c:v>51672</c:v>
                </c:pt>
                <c:pt idx="1765">
                  <c:v>51679</c:v>
                </c:pt>
                <c:pt idx="1766">
                  <c:v>51686</c:v>
                </c:pt>
                <c:pt idx="1767">
                  <c:v>51693</c:v>
                </c:pt>
                <c:pt idx="1768">
                  <c:v>51700</c:v>
                </c:pt>
                <c:pt idx="1769">
                  <c:v>51707</c:v>
                </c:pt>
                <c:pt idx="1770">
                  <c:v>51714</c:v>
                </c:pt>
                <c:pt idx="1771">
                  <c:v>51721</c:v>
                </c:pt>
                <c:pt idx="1772">
                  <c:v>51728</c:v>
                </c:pt>
                <c:pt idx="1773">
                  <c:v>51735</c:v>
                </c:pt>
                <c:pt idx="1774">
                  <c:v>51742</c:v>
                </c:pt>
                <c:pt idx="1775">
                  <c:v>51749</c:v>
                </c:pt>
                <c:pt idx="1776">
                  <c:v>51756</c:v>
                </c:pt>
                <c:pt idx="1777">
                  <c:v>51763</c:v>
                </c:pt>
                <c:pt idx="1778">
                  <c:v>51770</c:v>
                </c:pt>
                <c:pt idx="1779">
                  <c:v>51777</c:v>
                </c:pt>
                <c:pt idx="1780">
                  <c:v>51784</c:v>
                </c:pt>
                <c:pt idx="1781">
                  <c:v>51791</c:v>
                </c:pt>
                <c:pt idx="1782">
                  <c:v>51798</c:v>
                </c:pt>
                <c:pt idx="1783">
                  <c:v>51805</c:v>
                </c:pt>
                <c:pt idx="1784">
                  <c:v>51812</c:v>
                </c:pt>
                <c:pt idx="1785">
                  <c:v>51819</c:v>
                </c:pt>
                <c:pt idx="1786">
                  <c:v>51826</c:v>
                </c:pt>
                <c:pt idx="1787">
                  <c:v>51833</c:v>
                </c:pt>
                <c:pt idx="1788">
                  <c:v>51840</c:v>
                </c:pt>
                <c:pt idx="1789">
                  <c:v>51847</c:v>
                </c:pt>
                <c:pt idx="1790">
                  <c:v>51854</c:v>
                </c:pt>
                <c:pt idx="1791">
                  <c:v>51862</c:v>
                </c:pt>
                <c:pt idx="1792">
                  <c:v>51869</c:v>
                </c:pt>
                <c:pt idx="1793">
                  <c:v>51876</c:v>
                </c:pt>
                <c:pt idx="1794">
                  <c:v>51883</c:v>
                </c:pt>
                <c:pt idx="1795">
                  <c:v>51890</c:v>
                </c:pt>
                <c:pt idx="1796">
                  <c:v>51897</c:v>
                </c:pt>
                <c:pt idx="1797">
                  <c:v>51904</c:v>
                </c:pt>
                <c:pt idx="1798">
                  <c:v>51911</c:v>
                </c:pt>
                <c:pt idx="1799">
                  <c:v>51918</c:v>
                </c:pt>
                <c:pt idx="1800">
                  <c:v>51925</c:v>
                </c:pt>
                <c:pt idx="1801">
                  <c:v>51932</c:v>
                </c:pt>
                <c:pt idx="1802">
                  <c:v>51939</c:v>
                </c:pt>
                <c:pt idx="1803">
                  <c:v>51946</c:v>
                </c:pt>
                <c:pt idx="1804">
                  <c:v>51953</c:v>
                </c:pt>
                <c:pt idx="1805">
                  <c:v>51964</c:v>
                </c:pt>
                <c:pt idx="1806">
                  <c:v>51971</c:v>
                </c:pt>
                <c:pt idx="1807">
                  <c:v>51978</c:v>
                </c:pt>
                <c:pt idx="1808">
                  <c:v>51985</c:v>
                </c:pt>
                <c:pt idx="1809">
                  <c:v>51992</c:v>
                </c:pt>
                <c:pt idx="1810">
                  <c:v>51999</c:v>
                </c:pt>
                <c:pt idx="1811">
                  <c:v>52006</c:v>
                </c:pt>
                <c:pt idx="1812">
                  <c:v>52013</c:v>
                </c:pt>
                <c:pt idx="1813">
                  <c:v>52020</c:v>
                </c:pt>
                <c:pt idx="1814">
                  <c:v>52027</c:v>
                </c:pt>
                <c:pt idx="1815">
                  <c:v>52034</c:v>
                </c:pt>
                <c:pt idx="1816">
                  <c:v>52041</c:v>
                </c:pt>
                <c:pt idx="1817">
                  <c:v>52048</c:v>
                </c:pt>
                <c:pt idx="1818">
                  <c:v>52055</c:v>
                </c:pt>
                <c:pt idx="1819">
                  <c:v>52062</c:v>
                </c:pt>
                <c:pt idx="1820">
                  <c:v>52069</c:v>
                </c:pt>
                <c:pt idx="1821">
                  <c:v>52076</c:v>
                </c:pt>
                <c:pt idx="1822">
                  <c:v>52083</c:v>
                </c:pt>
                <c:pt idx="1823">
                  <c:v>52090</c:v>
                </c:pt>
                <c:pt idx="1824">
                  <c:v>52097</c:v>
                </c:pt>
                <c:pt idx="1825">
                  <c:v>52104</c:v>
                </c:pt>
                <c:pt idx="1826">
                  <c:v>52111</c:v>
                </c:pt>
                <c:pt idx="1827">
                  <c:v>52118</c:v>
                </c:pt>
                <c:pt idx="1828">
                  <c:v>52125</c:v>
                </c:pt>
                <c:pt idx="1829">
                  <c:v>52132</c:v>
                </c:pt>
                <c:pt idx="1830">
                  <c:v>52139</c:v>
                </c:pt>
                <c:pt idx="1831">
                  <c:v>52146</c:v>
                </c:pt>
                <c:pt idx="1832">
                  <c:v>52153</c:v>
                </c:pt>
                <c:pt idx="1833">
                  <c:v>52160</c:v>
                </c:pt>
                <c:pt idx="1834">
                  <c:v>52167</c:v>
                </c:pt>
                <c:pt idx="1835">
                  <c:v>52174</c:v>
                </c:pt>
                <c:pt idx="1836">
                  <c:v>52181</c:v>
                </c:pt>
                <c:pt idx="1837">
                  <c:v>52188</c:v>
                </c:pt>
                <c:pt idx="1838">
                  <c:v>52195</c:v>
                </c:pt>
                <c:pt idx="1839">
                  <c:v>52202</c:v>
                </c:pt>
                <c:pt idx="1840">
                  <c:v>52209</c:v>
                </c:pt>
                <c:pt idx="1841">
                  <c:v>52216</c:v>
                </c:pt>
                <c:pt idx="1842">
                  <c:v>52223</c:v>
                </c:pt>
                <c:pt idx="1843">
                  <c:v>52230</c:v>
                </c:pt>
                <c:pt idx="1844">
                  <c:v>52237</c:v>
                </c:pt>
                <c:pt idx="1845">
                  <c:v>52244</c:v>
                </c:pt>
                <c:pt idx="1846">
                  <c:v>52251</c:v>
                </c:pt>
                <c:pt idx="1847">
                  <c:v>52258</c:v>
                </c:pt>
                <c:pt idx="1848">
                  <c:v>52265</c:v>
                </c:pt>
                <c:pt idx="1849">
                  <c:v>52272</c:v>
                </c:pt>
                <c:pt idx="1850">
                  <c:v>52279</c:v>
                </c:pt>
                <c:pt idx="1851">
                  <c:v>52286</c:v>
                </c:pt>
                <c:pt idx="1852">
                  <c:v>52293</c:v>
                </c:pt>
                <c:pt idx="1853">
                  <c:v>52300</c:v>
                </c:pt>
                <c:pt idx="1854">
                  <c:v>52307</c:v>
                </c:pt>
                <c:pt idx="1855">
                  <c:v>52314</c:v>
                </c:pt>
                <c:pt idx="1856">
                  <c:v>52321</c:v>
                </c:pt>
                <c:pt idx="1857">
                  <c:v>52328</c:v>
                </c:pt>
                <c:pt idx="1858">
                  <c:v>52335</c:v>
                </c:pt>
                <c:pt idx="1859">
                  <c:v>52342</c:v>
                </c:pt>
                <c:pt idx="1860">
                  <c:v>52349</c:v>
                </c:pt>
                <c:pt idx="1861">
                  <c:v>52356</c:v>
                </c:pt>
                <c:pt idx="1862">
                  <c:v>52363</c:v>
                </c:pt>
                <c:pt idx="1863">
                  <c:v>52370</c:v>
                </c:pt>
                <c:pt idx="1864">
                  <c:v>52377</c:v>
                </c:pt>
                <c:pt idx="1865">
                  <c:v>52384</c:v>
                </c:pt>
                <c:pt idx="1866">
                  <c:v>52391</c:v>
                </c:pt>
                <c:pt idx="1867">
                  <c:v>52398</c:v>
                </c:pt>
                <c:pt idx="1868">
                  <c:v>52405</c:v>
                </c:pt>
                <c:pt idx="1869">
                  <c:v>52412</c:v>
                </c:pt>
                <c:pt idx="1870">
                  <c:v>52419</c:v>
                </c:pt>
                <c:pt idx="1871">
                  <c:v>52426</c:v>
                </c:pt>
                <c:pt idx="1872">
                  <c:v>52433</c:v>
                </c:pt>
                <c:pt idx="1873">
                  <c:v>52440</c:v>
                </c:pt>
                <c:pt idx="1874">
                  <c:v>52447</c:v>
                </c:pt>
                <c:pt idx="1875">
                  <c:v>52454</c:v>
                </c:pt>
                <c:pt idx="1876">
                  <c:v>52461</c:v>
                </c:pt>
                <c:pt idx="1877">
                  <c:v>52468</c:v>
                </c:pt>
                <c:pt idx="1878">
                  <c:v>52475</c:v>
                </c:pt>
                <c:pt idx="1879">
                  <c:v>52482</c:v>
                </c:pt>
                <c:pt idx="1880">
                  <c:v>52489</c:v>
                </c:pt>
                <c:pt idx="1881">
                  <c:v>52496</c:v>
                </c:pt>
                <c:pt idx="1882">
                  <c:v>52503</c:v>
                </c:pt>
                <c:pt idx="1883">
                  <c:v>52510</c:v>
                </c:pt>
                <c:pt idx="1884">
                  <c:v>52517</c:v>
                </c:pt>
                <c:pt idx="1885">
                  <c:v>52524</c:v>
                </c:pt>
                <c:pt idx="1886">
                  <c:v>52531</c:v>
                </c:pt>
                <c:pt idx="1887">
                  <c:v>52538</c:v>
                </c:pt>
                <c:pt idx="1888">
                  <c:v>52545</c:v>
                </c:pt>
                <c:pt idx="1889">
                  <c:v>52552</c:v>
                </c:pt>
                <c:pt idx="1890">
                  <c:v>52559</c:v>
                </c:pt>
                <c:pt idx="1891">
                  <c:v>52566</c:v>
                </c:pt>
                <c:pt idx="1892">
                  <c:v>52573</c:v>
                </c:pt>
                <c:pt idx="1893">
                  <c:v>52580</c:v>
                </c:pt>
                <c:pt idx="1894">
                  <c:v>52587</c:v>
                </c:pt>
                <c:pt idx="1895">
                  <c:v>52594</c:v>
                </c:pt>
                <c:pt idx="1896">
                  <c:v>52601</c:v>
                </c:pt>
                <c:pt idx="1897">
                  <c:v>52608</c:v>
                </c:pt>
                <c:pt idx="1898">
                  <c:v>52615</c:v>
                </c:pt>
                <c:pt idx="1899">
                  <c:v>52622</c:v>
                </c:pt>
                <c:pt idx="1900">
                  <c:v>52629</c:v>
                </c:pt>
                <c:pt idx="1901">
                  <c:v>52636</c:v>
                </c:pt>
                <c:pt idx="1902">
                  <c:v>52643</c:v>
                </c:pt>
                <c:pt idx="1903">
                  <c:v>52650</c:v>
                </c:pt>
                <c:pt idx="1904">
                  <c:v>52657</c:v>
                </c:pt>
                <c:pt idx="1905">
                  <c:v>52664</c:v>
                </c:pt>
                <c:pt idx="1906">
                  <c:v>52671</c:v>
                </c:pt>
                <c:pt idx="1907">
                  <c:v>52678</c:v>
                </c:pt>
                <c:pt idx="1908">
                  <c:v>52685</c:v>
                </c:pt>
                <c:pt idx="1909">
                  <c:v>52692</c:v>
                </c:pt>
                <c:pt idx="1910">
                  <c:v>52699</c:v>
                </c:pt>
                <c:pt idx="1911">
                  <c:v>52706</c:v>
                </c:pt>
                <c:pt idx="1912">
                  <c:v>52713</c:v>
                </c:pt>
                <c:pt idx="1913">
                  <c:v>52720</c:v>
                </c:pt>
                <c:pt idx="1914">
                  <c:v>52727</c:v>
                </c:pt>
                <c:pt idx="1915">
                  <c:v>52734</c:v>
                </c:pt>
                <c:pt idx="1916">
                  <c:v>52741</c:v>
                </c:pt>
                <c:pt idx="1917">
                  <c:v>52748</c:v>
                </c:pt>
                <c:pt idx="1918">
                  <c:v>52755</c:v>
                </c:pt>
                <c:pt idx="1919">
                  <c:v>52762</c:v>
                </c:pt>
                <c:pt idx="1920">
                  <c:v>52769</c:v>
                </c:pt>
                <c:pt idx="1921">
                  <c:v>52776</c:v>
                </c:pt>
                <c:pt idx="1922">
                  <c:v>52783</c:v>
                </c:pt>
                <c:pt idx="1923">
                  <c:v>52790</c:v>
                </c:pt>
                <c:pt idx="1924">
                  <c:v>52797</c:v>
                </c:pt>
                <c:pt idx="1925">
                  <c:v>52804</c:v>
                </c:pt>
                <c:pt idx="1926">
                  <c:v>52811</c:v>
                </c:pt>
                <c:pt idx="1927">
                  <c:v>52818</c:v>
                </c:pt>
                <c:pt idx="1928">
                  <c:v>52825</c:v>
                </c:pt>
                <c:pt idx="1929">
                  <c:v>52832</c:v>
                </c:pt>
                <c:pt idx="1930">
                  <c:v>52839</c:v>
                </c:pt>
                <c:pt idx="1931">
                  <c:v>52846</c:v>
                </c:pt>
                <c:pt idx="1932">
                  <c:v>52853</c:v>
                </c:pt>
                <c:pt idx="1933">
                  <c:v>52860</c:v>
                </c:pt>
                <c:pt idx="1934">
                  <c:v>52867</c:v>
                </c:pt>
                <c:pt idx="1935">
                  <c:v>52874</c:v>
                </c:pt>
                <c:pt idx="1936">
                  <c:v>52881</c:v>
                </c:pt>
                <c:pt idx="1937">
                  <c:v>52888</c:v>
                </c:pt>
                <c:pt idx="1938">
                  <c:v>52895</c:v>
                </c:pt>
                <c:pt idx="1939">
                  <c:v>52902</c:v>
                </c:pt>
                <c:pt idx="1940">
                  <c:v>52909</c:v>
                </c:pt>
                <c:pt idx="1941">
                  <c:v>52916</c:v>
                </c:pt>
                <c:pt idx="1942">
                  <c:v>52923</c:v>
                </c:pt>
                <c:pt idx="1943">
                  <c:v>52930</c:v>
                </c:pt>
                <c:pt idx="1944">
                  <c:v>52937</c:v>
                </c:pt>
                <c:pt idx="1945">
                  <c:v>52944</c:v>
                </c:pt>
                <c:pt idx="1946">
                  <c:v>52951</c:v>
                </c:pt>
                <c:pt idx="1947">
                  <c:v>52958</c:v>
                </c:pt>
                <c:pt idx="1948">
                  <c:v>52965</c:v>
                </c:pt>
                <c:pt idx="1949">
                  <c:v>52972</c:v>
                </c:pt>
                <c:pt idx="1950">
                  <c:v>52979</c:v>
                </c:pt>
                <c:pt idx="1951">
                  <c:v>52986</c:v>
                </c:pt>
                <c:pt idx="1952">
                  <c:v>52993</c:v>
                </c:pt>
                <c:pt idx="1953">
                  <c:v>53000</c:v>
                </c:pt>
                <c:pt idx="1954">
                  <c:v>53007</c:v>
                </c:pt>
                <c:pt idx="1955">
                  <c:v>53014</c:v>
                </c:pt>
                <c:pt idx="1956">
                  <c:v>53021</c:v>
                </c:pt>
                <c:pt idx="1957">
                  <c:v>53028</c:v>
                </c:pt>
                <c:pt idx="1958">
                  <c:v>53035</c:v>
                </c:pt>
                <c:pt idx="1959">
                  <c:v>53042</c:v>
                </c:pt>
                <c:pt idx="1960">
                  <c:v>53049</c:v>
                </c:pt>
                <c:pt idx="1961">
                  <c:v>53056</c:v>
                </c:pt>
                <c:pt idx="1962">
                  <c:v>53063</c:v>
                </c:pt>
                <c:pt idx="1963">
                  <c:v>53070</c:v>
                </c:pt>
                <c:pt idx="1964">
                  <c:v>53077</c:v>
                </c:pt>
                <c:pt idx="1965">
                  <c:v>53084</c:v>
                </c:pt>
                <c:pt idx="1966">
                  <c:v>53091</c:v>
                </c:pt>
                <c:pt idx="1967">
                  <c:v>53098</c:v>
                </c:pt>
                <c:pt idx="1968">
                  <c:v>53105</c:v>
                </c:pt>
                <c:pt idx="1969">
                  <c:v>53112</c:v>
                </c:pt>
                <c:pt idx="1970">
                  <c:v>53119</c:v>
                </c:pt>
                <c:pt idx="1971">
                  <c:v>53126</c:v>
                </c:pt>
                <c:pt idx="1972">
                  <c:v>53133</c:v>
                </c:pt>
                <c:pt idx="1973">
                  <c:v>53140</c:v>
                </c:pt>
                <c:pt idx="1974">
                  <c:v>53147</c:v>
                </c:pt>
                <c:pt idx="1975">
                  <c:v>53154</c:v>
                </c:pt>
                <c:pt idx="1976">
                  <c:v>53161</c:v>
                </c:pt>
                <c:pt idx="1977">
                  <c:v>53168</c:v>
                </c:pt>
                <c:pt idx="1978">
                  <c:v>53175</c:v>
                </c:pt>
                <c:pt idx="1979">
                  <c:v>53182</c:v>
                </c:pt>
                <c:pt idx="1980">
                  <c:v>53189</c:v>
                </c:pt>
                <c:pt idx="1981">
                  <c:v>53196</c:v>
                </c:pt>
                <c:pt idx="1982">
                  <c:v>53203</c:v>
                </c:pt>
                <c:pt idx="1983">
                  <c:v>53210</c:v>
                </c:pt>
                <c:pt idx="1984">
                  <c:v>53217</c:v>
                </c:pt>
                <c:pt idx="1985">
                  <c:v>53224</c:v>
                </c:pt>
                <c:pt idx="1986">
                  <c:v>53231</c:v>
                </c:pt>
                <c:pt idx="1987">
                  <c:v>53238</c:v>
                </c:pt>
                <c:pt idx="1988">
                  <c:v>53245</c:v>
                </c:pt>
                <c:pt idx="1989">
                  <c:v>53252</c:v>
                </c:pt>
                <c:pt idx="1990">
                  <c:v>53259</c:v>
                </c:pt>
                <c:pt idx="1991">
                  <c:v>53266</c:v>
                </c:pt>
                <c:pt idx="1992">
                  <c:v>53273</c:v>
                </c:pt>
                <c:pt idx="1993">
                  <c:v>53280</c:v>
                </c:pt>
                <c:pt idx="1994">
                  <c:v>53287</c:v>
                </c:pt>
                <c:pt idx="1995">
                  <c:v>53294</c:v>
                </c:pt>
                <c:pt idx="1996">
                  <c:v>53301</c:v>
                </c:pt>
                <c:pt idx="1997">
                  <c:v>53308</c:v>
                </c:pt>
                <c:pt idx="1998">
                  <c:v>53315</c:v>
                </c:pt>
                <c:pt idx="1999">
                  <c:v>53323</c:v>
                </c:pt>
                <c:pt idx="2000">
                  <c:v>53330</c:v>
                </c:pt>
                <c:pt idx="2001">
                  <c:v>53337</c:v>
                </c:pt>
                <c:pt idx="2002">
                  <c:v>53344</c:v>
                </c:pt>
                <c:pt idx="2003">
                  <c:v>53351</c:v>
                </c:pt>
                <c:pt idx="2004">
                  <c:v>53358</c:v>
                </c:pt>
                <c:pt idx="2005">
                  <c:v>53365</c:v>
                </c:pt>
                <c:pt idx="2006">
                  <c:v>53372</c:v>
                </c:pt>
                <c:pt idx="2007">
                  <c:v>53379</c:v>
                </c:pt>
                <c:pt idx="2008">
                  <c:v>53386</c:v>
                </c:pt>
                <c:pt idx="2009">
                  <c:v>53393</c:v>
                </c:pt>
                <c:pt idx="2010">
                  <c:v>53400</c:v>
                </c:pt>
                <c:pt idx="2011">
                  <c:v>53407</c:v>
                </c:pt>
                <c:pt idx="2012">
                  <c:v>53414</c:v>
                </c:pt>
                <c:pt idx="2013">
                  <c:v>53421</c:v>
                </c:pt>
                <c:pt idx="2014">
                  <c:v>53428</c:v>
                </c:pt>
                <c:pt idx="2015">
                  <c:v>53435</c:v>
                </c:pt>
                <c:pt idx="2016">
                  <c:v>53442</c:v>
                </c:pt>
                <c:pt idx="2017">
                  <c:v>53449</c:v>
                </c:pt>
                <c:pt idx="2018">
                  <c:v>53456</c:v>
                </c:pt>
                <c:pt idx="2019">
                  <c:v>53463</c:v>
                </c:pt>
                <c:pt idx="2020">
                  <c:v>53470</c:v>
                </c:pt>
                <c:pt idx="2021">
                  <c:v>53477</c:v>
                </c:pt>
                <c:pt idx="2022">
                  <c:v>53484</c:v>
                </c:pt>
                <c:pt idx="2023">
                  <c:v>53491</c:v>
                </c:pt>
                <c:pt idx="2024">
                  <c:v>53498</c:v>
                </c:pt>
                <c:pt idx="2025">
                  <c:v>53505</c:v>
                </c:pt>
                <c:pt idx="2026">
                  <c:v>53512</c:v>
                </c:pt>
                <c:pt idx="2027">
                  <c:v>53519</c:v>
                </c:pt>
                <c:pt idx="2028">
                  <c:v>53526</c:v>
                </c:pt>
                <c:pt idx="2029">
                  <c:v>53533</c:v>
                </c:pt>
                <c:pt idx="2030">
                  <c:v>53540</c:v>
                </c:pt>
                <c:pt idx="2031">
                  <c:v>53547</c:v>
                </c:pt>
                <c:pt idx="2032">
                  <c:v>53554</c:v>
                </c:pt>
                <c:pt idx="2033">
                  <c:v>53561</c:v>
                </c:pt>
                <c:pt idx="2034">
                  <c:v>53568</c:v>
                </c:pt>
                <c:pt idx="2035">
                  <c:v>53575</c:v>
                </c:pt>
                <c:pt idx="2036">
                  <c:v>53582</c:v>
                </c:pt>
                <c:pt idx="2037">
                  <c:v>53589</c:v>
                </c:pt>
                <c:pt idx="2038">
                  <c:v>53596</c:v>
                </c:pt>
                <c:pt idx="2039">
                  <c:v>53603</c:v>
                </c:pt>
                <c:pt idx="2040">
                  <c:v>53610</c:v>
                </c:pt>
                <c:pt idx="2041">
                  <c:v>53617</c:v>
                </c:pt>
                <c:pt idx="2042">
                  <c:v>53624</c:v>
                </c:pt>
                <c:pt idx="2043">
                  <c:v>53631</c:v>
                </c:pt>
                <c:pt idx="2044">
                  <c:v>53638</c:v>
                </c:pt>
                <c:pt idx="2045">
                  <c:v>53645</c:v>
                </c:pt>
                <c:pt idx="2046">
                  <c:v>53652</c:v>
                </c:pt>
                <c:pt idx="2047">
                  <c:v>53659</c:v>
                </c:pt>
                <c:pt idx="2048">
                  <c:v>53666</c:v>
                </c:pt>
                <c:pt idx="2049">
                  <c:v>53673</c:v>
                </c:pt>
                <c:pt idx="2050">
                  <c:v>53680</c:v>
                </c:pt>
                <c:pt idx="2051">
                  <c:v>53688</c:v>
                </c:pt>
                <c:pt idx="2052">
                  <c:v>53695</c:v>
                </c:pt>
                <c:pt idx="2053">
                  <c:v>53702</c:v>
                </c:pt>
                <c:pt idx="2054">
                  <c:v>53709</c:v>
                </c:pt>
                <c:pt idx="2055">
                  <c:v>53716</c:v>
                </c:pt>
                <c:pt idx="2056">
                  <c:v>53723</c:v>
                </c:pt>
                <c:pt idx="2057">
                  <c:v>53730</c:v>
                </c:pt>
                <c:pt idx="2058">
                  <c:v>53737</c:v>
                </c:pt>
                <c:pt idx="2059">
                  <c:v>53744</c:v>
                </c:pt>
                <c:pt idx="2060">
                  <c:v>53751</c:v>
                </c:pt>
                <c:pt idx="2061">
                  <c:v>53758</c:v>
                </c:pt>
                <c:pt idx="2062">
                  <c:v>53765</c:v>
                </c:pt>
                <c:pt idx="2063">
                  <c:v>53772</c:v>
                </c:pt>
                <c:pt idx="2064">
                  <c:v>53779</c:v>
                </c:pt>
                <c:pt idx="2065">
                  <c:v>53786</c:v>
                </c:pt>
                <c:pt idx="2066">
                  <c:v>53793</c:v>
                </c:pt>
                <c:pt idx="2067">
                  <c:v>53800</c:v>
                </c:pt>
                <c:pt idx="2068">
                  <c:v>53807</c:v>
                </c:pt>
                <c:pt idx="2069">
                  <c:v>53814</c:v>
                </c:pt>
                <c:pt idx="2070">
                  <c:v>53821</c:v>
                </c:pt>
                <c:pt idx="2071">
                  <c:v>53828</c:v>
                </c:pt>
                <c:pt idx="2072">
                  <c:v>53835</c:v>
                </c:pt>
                <c:pt idx="2073">
                  <c:v>53842</c:v>
                </c:pt>
                <c:pt idx="2074">
                  <c:v>53849</c:v>
                </c:pt>
                <c:pt idx="2075">
                  <c:v>53856</c:v>
                </c:pt>
                <c:pt idx="2076">
                  <c:v>53863</c:v>
                </c:pt>
                <c:pt idx="2077">
                  <c:v>53870</c:v>
                </c:pt>
                <c:pt idx="2078">
                  <c:v>53877</c:v>
                </c:pt>
                <c:pt idx="2079">
                  <c:v>53884</c:v>
                </c:pt>
                <c:pt idx="2080">
                  <c:v>53891</c:v>
                </c:pt>
                <c:pt idx="2081">
                  <c:v>53898</c:v>
                </c:pt>
                <c:pt idx="2082">
                  <c:v>53905</c:v>
                </c:pt>
                <c:pt idx="2083">
                  <c:v>53912</c:v>
                </c:pt>
                <c:pt idx="2084">
                  <c:v>53919</c:v>
                </c:pt>
                <c:pt idx="2085">
                  <c:v>53926</c:v>
                </c:pt>
                <c:pt idx="2086">
                  <c:v>53933</c:v>
                </c:pt>
                <c:pt idx="2087">
                  <c:v>53940</c:v>
                </c:pt>
                <c:pt idx="2088">
                  <c:v>53947</c:v>
                </c:pt>
                <c:pt idx="2089">
                  <c:v>53954</c:v>
                </c:pt>
                <c:pt idx="2090">
                  <c:v>53961</c:v>
                </c:pt>
                <c:pt idx="2091">
                  <c:v>53968</c:v>
                </c:pt>
                <c:pt idx="2092">
                  <c:v>53975</c:v>
                </c:pt>
                <c:pt idx="2093">
                  <c:v>53982</c:v>
                </c:pt>
                <c:pt idx="2094">
                  <c:v>53989</c:v>
                </c:pt>
                <c:pt idx="2095">
                  <c:v>53996</c:v>
                </c:pt>
                <c:pt idx="2096">
                  <c:v>54003</c:v>
                </c:pt>
                <c:pt idx="2097">
                  <c:v>54010</c:v>
                </c:pt>
                <c:pt idx="2098">
                  <c:v>54017</c:v>
                </c:pt>
                <c:pt idx="2099">
                  <c:v>54024</c:v>
                </c:pt>
                <c:pt idx="2100">
                  <c:v>54031</c:v>
                </c:pt>
                <c:pt idx="2101">
                  <c:v>54038</c:v>
                </c:pt>
                <c:pt idx="2102">
                  <c:v>54045</c:v>
                </c:pt>
                <c:pt idx="2103">
                  <c:v>54053</c:v>
                </c:pt>
                <c:pt idx="2104">
                  <c:v>54060</c:v>
                </c:pt>
                <c:pt idx="2105">
                  <c:v>54067</c:v>
                </c:pt>
                <c:pt idx="2106">
                  <c:v>54074</c:v>
                </c:pt>
                <c:pt idx="2107">
                  <c:v>54081</c:v>
                </c:pt>
                <c:pt idx="2108">
                  <c:v>54088</c:v>
                </c:pt>
                <c:pt idx="2109">
                  <c:v>54095</c:v>
                </c:pt>
                <c:pt idx="2110">
                  <c:v>54102</c:v>
                </c:pt>
                <c:pt idx="2111">
                  <c:v>54109</c:v>
                </c:pt>
                <c:pt idx="2112">
                  <c:v>54116</c:v>
                </c:pt>
                <c:pt idx="2113">
                  <c:v>54123</c:v>
                </c:pt>
                <c:pt idx="2114">
                  <c:v>54130</c:v>
                </c:pt>
                <c:pt idx="2115">
                  <c:v>54137</c:v>
                </c:pt>
                <c:pt idx="2116">
                  <c:v>54144</c:v>
                </c:pt>
                <c:pt idx="2117">
                  <c:v>54155</c:v>
                </c:pt>
                <c:pt idx="2118">
                  <c:v>54162</c:v>
                </c:pt>
                <c:pt idx="2119">
                  <c:v>54169</c:v>
                </c:pt>
                <c:pt idx="2120">
                  <c:v>54176</c:v>
                </c:pt>
                <c:pt idx="2121">
                  <c:v>54183</c:v>
                </c:pt>
                <c:pt idx="2122">
                  <c:v>54190</c:v>
                </c:pt>
                <c:pt idx="2123">
                  <c:v>54197</c:v>
                </c:pt>
                <c:pt idx="2124">
                  <c:v>54204</c:v>
                </c:pt>
                <c:pt idx="2125">
                  <c:v>54211</c:v>
                </c:pt>
                <c:pt idx="2126">
                  <c:v>54218</c:v>
                </c:pt>
                <c:pt idx="2127">
                  <c:v>54225</c:v>
                </c:pt>
                <c:pt idx="2128">
                  <c:v>54232</c:v>
                </c:pt>
                <c:pt idx="2129">
                  <c:v>54239</c:v>
                </c:pt>
                <c:pt idx="2130">
                  <c:v>54246</c:v>
                </c:pt>
                <c:pt idx="2131">
                  <c:v>54253</c:v>
                </c:pt>
                <c:pt idx="2132">
                  <c:v>54260</c:v>
                </c:pt>
                <c:pt idx="2133">
                  <c:v>54267</c:v>
                </c:pt>
                <c:pt idx="2134">
                  <c:v>54274</c:v>
                </c:pt>
                <c:pt idx="2135">
                  <c:v>54281</c:v>
                </c:pt>
                <c:pt idx="2136">
                  <c:v>54288</c:v>
                </c:pt>
                <c:pt idx="2137">
                  <c:v>54295</c:v>
                </c:pt>
                <c:pt idx="2138">
                  <c:v>54302</c:v>
                </c:pt>
                <c:pt idx="2139">
                  <c:v>54309</c:v>
                </c:pt>
                <c:pt idx="2140">
                  <c:v>54316</c:v>
                </c:pt>
                <c:pt idx="2141">
                  <c:v>54323</c:v>
                </c:pt>
                <c:pt idx="2142">
                  <c:v>54330</c:v>
                </c:pt>
                <c:pt idx="2143">
                  <c:v>54337</c:v>
                </c:pt>
                <c:pt idx="2144">
                  <c:v>54344</c:v>
                </c:pt>
                <c:pt idx="2145">
                  <c:v>54351</c:v>
                </c:pt>
                <c:pt idx="2146">
                  <c:v>54358</c:v>
                </c:pt>
                <c:pt idx="2147">
                  <c:v>54365</c:v>
                </c:pt>
                <c:pt idx="2148">
                  <c:v>54372</c:v>
                </c:pt>
                <c:pt idx="2149">
                  <c:v>54379</c:v>
                </c:pt>
                <c:pt idx="2150">
                  <c:v>54386</c:v>
                </c:pt>
                <c:pt idx="2151">
                  <c:v>54393</c:v>
                </c:pt>
                <c:pt idx="2152">
                  <c:v>54400</c:v>
                </c:pt>
                <c:pt idx="2153">
                  <c:v>54407</c:v>
                </c:pt>
                <c:pt idx="2154">
                  <c:v>54414</c:v>
                </c:pt>
                <c:pt idx="2155">
                  <c:v>54421</c:v>
                </c:pt>
                <c:pt idx="2156">
                  <c:v>54428</c:v>
                </c:pt>
                <c:pt idx="2157">
                  <c:v>54435</c:v>
                </c:pt>
                <c:pt idx="2158">
                  <c:v>54442</c:v>
                </c:pt>
                <c:pt idx="2159">
                  <c:v>54449</c:v>
                </c:pt>
                <c:pt idx="2160">
                  <c:v>54456</c:v>
                </c:pt>
                <c:pt idx="2161">
                  <c:v>54463</c:v>
                </c:pt>
                <c:pt idx="2162">
                  <c:v>54470</c:v>
                </c:pt>
                <c:pt idx="2163">
                  <c:v>54477</c:v>
                </c:pt>
                <c:pt idx="2164">
                  <c:v>54484</c:v>
                </c:pt>
                <c:pt idx="2165">
                  <c:v>54491</c:v>
                </c:pt>
                <c:pt idx="2166">
                  <c:v>54498</c:v>
                </c:pt>
                <c:pt idx="2167">
                  <c:v>54505</c:v>
                </c:pt>
                <c:pt idx="2168">
                  <c:v>54512</c:v>
                </c:pt>
                <c:pt idx="2169">
                  <c:v>54519</c:v>
                </c:pt>
                <c:pt idx="2170">
                  <c:v>54526</c:v>
                </c:pt>
                <c:pt idx="2171">
                  <c:v>54533</c:v>
                </c:pt>
                <c:pt idx="2172">
                  <c:v>54540</c:v>
                </c:pt>
                <c:pt idx="2173">
                  <c:v>54547</c:v>
                </c:pt>
                <c:pt idx="2174">
                  <c:v>54554</c:v>
                </c:pt>
                <c:pt idx="2175">
                  <c:v>54561</c:v>
                </c:pt>
                <c:pt idx="2176">
                  <c:v>54568</c:v>
                </c:pt>
                <c:pt idx="2177">
                  <c:v>54575</c:v>
                </c:pt>
                <c:pt idx="2178">
                  <c:v>54582</c:v>
                </c:pt>
                <c:pt idx="2179">
                  <c:v>54589</c:v>
                </c:pt>
                <c:pt idx="2180">
                  <c:v>54596</c:v>
                </c:pt>
                <c:pt idx="2181">
                  <c:v>54603</c:v>
                </c:pt>
                <c:pt idx="2182">
                  <c:v>54610</c:v>
                </c:pt>
                <c:pt idx="2183">
                  <c:v>54617</c:v>
                </c:pt>
                <c:pt idx="2184">
                  <c:v>54624</c:v>
                </c:pt>
                <c:pt idx="2185">
                  <c:v>54631</c:v>
                </c:pt>
                <c:pt idx="2186">
                  <c:v>54638</c:v>
                </c:pt>
                <c:pt idx="2187">
                  <c:v>54645</c:v>
                </c:pt>
                <c:pt idx="2188">
                  <c:v>54652</c:v>
                </c:pt>
                <c:pt idx="2189">
                  <c:v>54659</c:v>
                </c:pt>
                <c:pt idx="2190">
                  <c:v>54666</c:v>
                </c:pt>
                <c:pt idx="2191">
                  <c:v>54673</c:v>
                </c:pt>
                <c:pt idx="2192">
                  <c:v>54680</c:v>
                </c:pt>
                <c:pt idx="2193">
                  <c:v>54687</c:v>
                </c:pt>
                <c:pt idx="2194">
                  <c:v>54694</c:v>
                </c:pt>
                <c:pt idx="2195">
                  <c:v>54701</c:v>
                </c:pt>
                <c:pt idx="2196">
                  <c:v>54708</c:v>
                </c:pt>
                <c:pt idx="2197">
                  <c:v>54715</c:v>
                </c:pt>
                <c:pt idx="2198">
                  <c:v>54722</c:v>
                </c:pt>
                <c:pt idx="2199">
                  <c:v>54729</c:v>
                </c:pt>
                <c:pt idx="2200">
                  <c:v>54736</c:v>
                </c:pt>
                <c:pt idx="2201">
                  <c:v>54743</c:v>
                </c:pt>
                <c:pt idx="2202">
                  <c:v>54750</c:v>
                </c:pt>
                <c:pt idx="2203">
                  <c:v>54757</c:v>
                </c:pt>
                <c:pt idx="2204">
                  <c:v>54764</c:v>
                </c:pt>
                <c:pt idx="2205">
                  <c:v>54771</c:v>
                </c:pt>
                <c:pt idx="2206">
                  <c:v>54778</c:v>
                </c:pt>
                <c:pt idx="2207">
                  <c:v>54785</c:v>
                </c:pt>
                <c:pt idx="2208">
                  <c:v>54792</c:v>
                </c:pt>
                <c:pt idx="2209">
                  <c:v>54799</c:v>
                </c:pt>
                <c:pt idx="2210">
                  <c:v>54806</c:v>
                </c:pt>
                <c:pt idx="2211">
                  <c:v>54813</c:v>
                </c:pt>
                <c:pt idx="2212">
                  <c:v>54820</c:v>
                </c:pt>
                <c:pt idx="2213">
                  <c:v>54827</c:v>
                </c:pt>
                <c:pt idx="2214">
                  <c:v>54834</c:v>
                </c:pt>
                <c:pt idx="2215">
                  <c:v>54841</c:v>
                </c:pt>
                <c:pt idx="2216">
                  <c:v>54848</c:v>
                </c:pt>
                <c:pt idx="2217">
                  <c:v>54855</c:v>
                </c:pt>
                <c:pt idx="2218">
                  <c:v>54862</c:v>
                </c:pt>
                <c:pt idx="2219">
                  <c:v>54869</c:v>
                </c:pt>
                <c:pt idx="2220">
                  <c:v>54876</c:v>
                </c:pt>
                <c:pt idx="2221">
                  <c:v>54883</c:v>
                </c:pt>
                <c:pt idx="2222">
                  <c:v>54890</c:v>
                </c:pt>
                <c:pt idx="2223">
                  <c:v>54897</c:v>
                </c:pt>
                <c:pt idx="2224">
                  <c:v>54904</c:v>
                </c:pt>
                <c:pt idx="2225">
                  <c:v>54911</c:v>
                </c:pt>
                <c:pt idx="2226">
                  <c:v>54918</c:v>
                </c:pt>
                <c:pt idx="2227">
                  <c:v>54925</c:v>
                </c:pt>
                <c:pt idx="2228">
                  <c:v>54932</c:v>
                </c:pt>
                <c:pt idx="2229">
                  <c:v>54939</c:v>
                </c:pt>
                <c:pt idx="2230">
                  <c:v>54946</c:v>
                </c:pt>
                <c:pt idx="2231">
                  <c:v>54953</c:v>
                </c:pt>
                <c:pt idx="2232">
                  <c:v>54960</c:v>
                </c:pt>
                <c:pt idx="2233">
                  <c:v>54967</c:v>
                </c:pt>
                <c:pt idx="2234">
                  <c:v>54974</c:v>
                </c:pt>
                <c:pt idx="2235">
                  <c:v>54981</c:v>
                </c:pt>
                <c:pt idx="2236">
                  <c:v>54988</c:v>
                </c:pt>
                <c:pt idx="2237">
                  <c:v>54995</c:v>
                </c:pt>
                <c:pt idx="2238">
                  <c:v>55002</c:v>
                </c:pt>
                <c:pt idx="2239">
                  <c:v>55009</c:v>
                </c:pt>
                <c:pt idx="2240">
                  <c:v>55016</c:v>
                </c:pt>
                <c:pt idx="2241">
                  <c:v>55023</c:v>
                </c:pt>
                <c:pt idx="2242">
                  <c:v>55030</c:v>
                </c:pt>
                <c:pt idx="2243">
                  <c:v>55037</c:v>
                </c:pt>
                <c:pt idx="2244">
                  <c:v>55044</c:v>
                </c:pt>
                <c:pt idx="2245">
                  <c:v>55051</c:v>
                </c:pt>
                <c:pt idx="2246">
                  <c:v>55058</c:v>
                </c:pt>
                <c:pt idx="2247">
                  <c:v>55065</c:v>
                </c:pt>
                <c:pt idx="2248">
                  <c:v>55072</c:v>
                </c:pt>
                <c:pt idx="2249">
                  <c:v>55079</c:v>
                </c:pt>
                <c:pt idx="2250">
                  <c:v>55086</c:v>
                </c:pt>
                <c:pt idx="2251">
                  <c:v>55093</c:v>
                </c:pt>
                <c:pt idx="2252">
                  <c:v>55100</c:v>
                </c:pt>
                <c:pt idx="2253">
                  <c:v>55107</c:v>
                </c:pt>
                <c:pt idx="2254">
                  <c:v>55114</c:v>
                </c:pt>
                <c:pt idx="2255">
                  <c:v>55121</c:v>
                </c:pt>
                <c:pt idx="2256">
                  <c:v>55128</c:v>
                </c:pt>
                <c:pt idx="2257">
                  <c:v>55135</c:v>
                </c:pt>
                <c:pt idx="2258">
                  <c:v>55142</c:v>
                </c:pt>
                <c:pt idx="2259">
                  <c:v>55149</c:v>
                </c:pt>
                <c:pt idx="2260">
                  <c:v>55156</c:v>
                </c:pt>
                <c:pt idx="2261">
                  <c:v>55163</c:v>
                </c:pt>
                <c:pt idx="2262">
                  <c:v>55170</c:v>
                </c:pt>
                <c:pt idx="2263">
                  <c:v>55177</c:v>
                </c:pt>
                <c:pt idx="2264">
                  <c:v>55184</c:v>
                </c:pt>
                <c:pt idx="2265">
                  <c:v>55191</c:v>
                </c:pt>
                <c:pt idx="2266">
                  <c:v>55198</c:v>
                </c:pt>
                <c:pt idx="2267">
                  <c:v>55205</c:v>
                </c:pt>
                <c:pt idx="2268">
                  <c:v>55212</c:v>
                </c:pt>
                <c:pt idx="2269">
                  <c:v>55219</c:v>
                </c:pt>
                <c:pt idx="2270">
                  <c:v>55226</c:v>
                </c:pt>
                <c:pt idx="2271">
                  <c:v>55233</c:v>
                </c:pt>
                <c:pt idx="2272">
                  <c:v>55240</c:v>
                </c:pt>
                <c:pt idx="2273">
                  <c:v>55247</c:v>
                </c:pt>
                <c:pt idx="2274">
                  <c:v>55254</c:v>
                </c:pt>
                <c:pt idx="2275">
                  <c:v>55261</c:v>
                </c:pt>
                <c:pt idx="2276">
                  <c:v>55268</c:v>
                </c:pt>
                <c:pt idx="2277">
                  <c:v>55275</c:v>
                </c:pt>
                <c:pt idx="2278">
                  <c:v>55282</c:v>
                </c:pt>
                <c:pt idx="2279">
                  <c:v>55289</c:v>
                </c:pt>
                <c:pt idx="2280">
                  <c:v>55296</c:v>
                </c:pt>
                <c:pt idx="2281">
                  <c:v>55303</c:v>
                </c:pt>
                <c:pt idx="2282">
                  <c:v>55310</c:v>
                </c:pt>
                <c:pt idx="2283">
                  <c:v>55317</c:v>
                </c:pt>
                <c:pt idx="2284">
                  <c:v>55324</c:v>
                </c:pt>
                <c:pt idx="2285">
                  <c:v>55331</c:v>
                </c:pt>
                <c:pt idx="2286">
                  <c:v>55338</c:v>
                </c:pt>
                <c:pt idx="2287">
                  <c:v>55345</c:v>
                </c:pt>
                <c:pt idx="2288">
                  <c:v>55352</c:v>
                </c:pt>
                <c:pt idx="2289">
                  <c:v>55359</c:v>
                </c:pt>
                <c:pt idx="2290">
                  <c:v>55366</c:v>
                </c:pt>
                <c:pt idx="2291">
                  <c:v>55373</c:v>
                </c:pt>
                <c:pt idx="2292">
                  <c:v>55380</c:v>
                </c:pt>
                <c:pt idx="2293">
                  <c:v>55387</c:v>
                </c:pt>
                <c:pt idx="2294">
                  <c:v>55394</c:v>
                </c:pt>
                <c:pt idx="2295">
                  <c:v>55401</c:v>
                </c:pt>
                <c:pt idx="2296">
                  <c:v>55408</c:v>
                </c:pt>
                <c:pt idx="2297">
                  <c:v>55415</c:v>
                </c:pt>
                <c:pt idx="2298">
                  <c:v>55422</c:v>
                </c:pt>
                <c:pt idx="2299">
                  <c:v>55429</c:v>
                </c:pt>
                <c:pt idx="2300">
                  <c:v>55436</c:v>
                </c:pt>
                <c:pt idx="2301">
                  <c:v>55443</c:v>
                </c:pt>
                <c:pt idx="2302">
                  <c:v>55450</c:v>
                </c:pt>
                <c:pt idx="2303">
                  <c:v>55457</c:v>
                </c:pt>
                <c:pt idx="2304">
                  <c:v>55464</c:v>
                </c:pt>
                <c:pt idx="2305">
                  <c:v>55471</c:v>
                </c:pt>
                <c:pt idx="2306">
                  <c:v>55478</c:v>
                </c:pt>
                <c:pt idx="2307">
                  <c:v>55485</c:v>
                </c:pt>
                <c:pt idx="2308">
                  <c:v>55492</c:v>
                </c:pt>
                <c:pt idx="2309">
                  <c:v>55499</c:v>
                </c:pt>
                <c:pt idx="2310">
                  <c:v>55506</c:v>
                </c:pt>
                <c:pt idx="2311">
                  <c:v>55514</c:v>
                </c:pt>
                <c:pt idx="2312">
                  <c:v>55521</c:v>
                </c:pt>
                <c:pt idx="2313">
                  <c:v>55528</c:v>
                </c:pt>
                <c:pt idx="2314">
                  <c:v>55535</c:v>
                </c:pt>
                <c:pt idx="2315">
                  <c:v>55542</c:v>
                </c:pt>
                <c:pt idx="2316">
                  <c:v>55549</c:v>
                </c:pt>
                <c:pt idx="2317">
                  <c:v>55556</c:v>
                </c:pt>
                <c:pt idx="2318">
                  <c:v>55563</c:v>
                </c:pt>
                <c:pt idx="2319">
                  <c:v>55570</c:v>
                </c:pt>
                <c:pt idx="2320">
                  <c:v>55577</c:v>
                </c:pt>
                <c:pt idx="2321">
                  <c:v>55584</c:v>
                </c:pt>
                <c:pt idx="2322">
                  <c:v>55591</c:v>
                </c:pt>
                <c:pt idx="2323">
                  <c:v>55598</c:v>
                </c:pt>
                <c:pt idx="2324">
                  <c:v>55605</c:v>
                </c:pt>
                <c:pt idx="2325">
                  <c:v>55612</c:v>
                </c:pt>
                <c:pt idx="2326">
                  <c:v>55619</c:v>
                </c:pt>
                <c:pt idx="2327">
                  <c:v>55626</c:v>
                </c:pt>
                <c:pt idx="2328">
                  <c:v>55633</c:v>
                </c:pt>
                <c:pt idx="2329">
                  <c:v>55641</c:v>
                </c:pt>
                <c:pt idx="2330">
                  <c:v>55648</c:v>
                </c:pt>
                <c:pt idx="2331">
                  <c:v>55655</c:v>
                </c:pt>
                <c:pt idx="2332">
                  <c:v>55662</c:v>
                </c:pt>
                <c:pt idx="2333">
                  <c:v>55669</c:v>
                </c:pt>
                <c:pt idx="2334">
                  <c:v>55676</c:v>
                </c:pt>
                <c:pt idx="2335">
                  <c:v>55683</c:v>
                </c:pt>
                <c:pt idx="2336">
                  <c:v>55690</c:v>
                </c:pt>
                <c:pt idx="2337">
                  <c:v>55697</c:v>
                </c:pt>
                <c:pt idx="2338">
                  <c:v>55704</c:v>
                </c:pt>
                <c:pt idx="2339">
                  <c:v>55711</c:v>
                </c:pt>
                <c:pt idx="2340">
                  <c:v>55718</c:v>
                </c:pt>
                <c:pt idx="2341">
                  <c:v>55725</c:v>
                </c:pt>
                <c:pt idx="2342">
                  <c:v>55732</c:v>
                </c:pt>
                <c:pt idx="2343">
                  <c:v>55739</c:v>
                </c:pt>
                <c:pt idx="2344">
                  <c:v>55746</c:v>
                </c:pt>
                <c:pt idx="2345">
                  <c:v>55753</c:v>
                </c:pt>
                <c:pt idx="2346">
                  <c:v>55760</c:v>
                </c:pt>
                <c:pt idx="2347">
                  <c:v>55767</c:v>
                </c:pt>
                <c:pt idx="2348">
                  <c:v>55774</c:v>
                </c:pt>
                <c:pt idx="2349">
                  <c:v>55781</c:v>
                </c:pt>
                <c:pt idx="2350">
                  <c:v>55788</c:v>
                </c:pt>
                <c:pt idx="2351">
                  <c:v>55795</c:v>
                </c:pt>
                <c:pt idx="2352">
                  <c:v>55802</c:v>
                </c:pt>
                <c:pt idx="2353">
                  <c:v>55809</c:v>
                </c:pt>
                <c:pt idx="2354">
                  <c:v>55816</c:v>
                </c:pt>
                <c:pt idx="2355">
                  <c:v>55823</c:v>
                </c:pt>
                <c:pt idx="2356">
                  <c:v>55830</c:v>
                </c:pt>
                <c:pt idx="2357">
                  <c:v>55837</c:v>
                </c:pt>
                <c:pt idx="2358">
                  <c:v>55844</c:v>
                </c:pt>
                <c:pt idx="2359">
                  <c:v>55851</c:v>
                </c:pt>
                <c:pt idx="2360">
                  <c:v>55858</c:v>
                </c:pt>
                <c:pt idx="2361">
                  <c:v>55865</c:v>
                </c:pt>
                <c:pt idx="2362">
                  <c:v>55872</c:v>
                </c:pt>
                <c:pt idx="2363">
                  <c:v>55880</c:v>
                </c:pt>
                <c:pt idx="2364">
                  <c:v>55887</c:v>
                </c:pt>
              </c:numCache>
            </c:numRef>
          </c:xVal>
          <c:yVal>
            <c:numRef>
              <c:f>EUR3M!$BC$2:$BC$256</c:f>
              <c:numCache>
                <c:formatCode>0.0000%</c:formatCode>
                <c:ptCount val="255"/>
                <c:pt idx="0">
                  <c:v>-1.3100000000026738E-4</c:v>
                </c:pt>
                <c:pt idx="1">
                  <c:v>-1.3134529849617832E-4</c:v>
                </c:pt>
                <c:pt idx="2">
                  <c:v>-1.254716148062882E-4</c:v>
                </c:pt>
                <c:pt idx="3">
                  <c:v>-1.2607386747489336E-4</c:v>
                </c:pt>
                <c:pt idx="4">
                  <c:v>-1.2831158019566618E-4</c:v>
                </c:pt>
                <c:pt idx="5">
                  <c:v>-1.3218475016172157E-4</c:v>
                </c:pt>
                <c:pt idx="6">
                  <c:v>-1.2684842267000039E-4</c:v>
                </c:pt>
                <c:pt idx="7">
                  <c:v>-1.2016361582115658E-4</c:v>
                </c:pt>
                <c:pt idx="8">
                  <c:v>-1.1702885893404436E-4</c:v>
                </c:pt>
                <c:pt idx="9">
                  <c:v>-1.1384231248168714E-4</c:v>
                </c:pt>
                <c:pt idx="10">
                  <c:v>-1.1060397633592655E-4</c:v>
                </c:pt>
                <c:pt idx="11">
                  <c:v>-1.0635930115993654E-4</c:v>
                </c:pt>
                <c:pt idx="12">
                  <c:v>-1.036406677222968E-4</c:v>
                </c:pt>
                <c:pt idx="13">
                  <c:v>-1.0217711639955465E-4</c:v>
                </c:pt>
                <c:pt idx="14">
                  <c:v>-1.0082447567447502E-4</c:v>
                </c:pt>
                <c:pt idx="15">
                  <c:v>-9.9582745659576602E-5</c:v>
                </c:pt>
                <c:pt idx="16">
                  <c:v>-9.5166380143519449E-5</c:v>
                </c:pt>
                <c:pt idx="17">
                  <c:v>-9.2047467628465838E-5</c:v>
                </c:pt>
                <c:pt idx="18">
                  <c:v>-9.0270671195872822E-5</c:v>
                </c:pt>
                <c:pt idx="19">
                  <c:v>-8.8536684112388897E-5</c:v>
                </c:pt>
                <c:pt idx="20">
                  <c:v>-8.684550643318731E-5</c:v>
                </c:pt>
                <c:pt idx="21">
                  <c:v>-8.2627220096636548E-5</c:v>
                </c:pt>
                <c:pt idx="22">
                  <c:v>-8.1406011600801292E-5</c:v>
                </c:pt>
                <c:pt idx="23">
                  <c:v>-8.0201665147366696E-5</c:v>
                </c:pt>
                <c:pt idx="24">
                  <c:v>-7.9017878426544143E-5</c:v>
                </c:pt>
                <c:pt idx="25">
                  <c:v>-7.7854651456145461E-5</c:v>
                </c:pt>
                <c:pt idx="26">
                  <c:v>-7.5865760666840408E-5</c:v>
                </c:pt>
                <c:pt idx="27">
                  <c:v>-7.3407341441542897E-5</c:v>
                </c:pt>
                <c:pt idx="28">
                  <c:v>-7.2346913493047822E-5</c:v>
                </c:pt>
                <c:pt idx="29">
                  <c:v>-7.1307045399241062E-5</c:v>
                </c:pt>
                <c:pt idx="30">
                  <c:v>-7.0287737178803311E-5</c:v>
                </c:pt>
                <c:pt idx="31">
                  <c:v>-6.8429606629201819E-5</c:v>
                </c:pt>
                <c:pt idx="32">
                  <c:v>-6.6416103330068239E-5</c:v>
                </c:pt>
                <c:pt idx="33">
                  <c:v>-6.5499594703250679E-5</c:v>
                </c:pt>
                <c:pt idx="34">
                  <c:v>-6.4603646041033513E-5</c:v>
                </c:pt>
                <c:pt idx="35">
                  <c:v>-6.3728257356015347E-5</c:v>
                </c:pt>
                <c:pt idx="36">
                  <c:v>-6.197945225518172E-5</c:v>
                </c:pt>
                <c:pt idx="37">
                  <c:v>-6.0432302665536717E-5</c:v>
                </c:pt>
                <c:pt idx="38">
                  <c:v>-5.9659714068960319E-5</c:v>
                </c:pt>
                <c:pt idx="39">
                  <c:v>-5.8907685529084539E-5</c:v>
                </c:pt>
                <c:pt idx="40">
                  <c:v>-5.8176217056770269E-5</c:v>
                </c:pt>
                <c:pt idx="41">
                  <c:v>-5.6515302527602738E-5</c:v>
                </c:pt>
                <c:pt idx="42">
                  <c:v>-5.5455944068165585E-5</c:v>
                </c:pt>
                <c:pt idx="43">
                  <c:v>-5.482727609961303E-5</c:v>
                </c:pt>
                <c:pt idx="44">
                  <c:v>-5.3785015423586962E-5</c:v>
                </c:pt>
                <c:pt idx="45">
                  <c:v>-5.274168618058686E-5</c:v>
                </c:pt>
                <c:pt idx="46">
                  <c:v>-5.1593536605126658E-5</c:v>
                </c:pt>
                <c:pt idx="47">
                  <c:v>-4.8557683538846099E-5</c:v>
                </c:pt>
                <c:pt idx="48">
                  <c:v>-4.7509011455762597E-5</c:v>
                </c:pt>
                <c:pt idx="49">
                  <c:v>-4.6459270802664015E-5</c:v>
                </c:pt>
                <c:pt idx="50">
                  <c:v>-4.5408461577378176E-5</c:v>
                </c:pt>
                <c:pt idx="51">
                  <c:v>-4.4314761087916475E-5</c:v>
                </c:pt>
                <c:pt idx="52">
                  <c:v>-4.1194538942198072E-5</c:v>
                </c:pt>
                <c:pt idx="53">
                  <c:v>-4.0138386845549505E-5</c:v>
                </c:pt>
                <c:pt idx="54">
                  <c:v>-3.9081166172369336E-5</c:v>
                </c:pt>
                <c:pt idx="55">
                  <c:v>-3.8022876921788686E-5</c:v>
                </c:pt>
                <c:pt idx="56">
                  <c:v>-3.6942127171818377E-5</c:v>
                </c:pt>
                <c:pt idx="57">
                  <c:v>-3.3779034125042855E-5</c:v>
                </c:pt>
                <c:pt idx="58">
                  <c:v>-3.2715401972689022E-5</c:v>
                </c:pt>
                <c:pt idx="59">
                  <c:v>-3.1650701238155925E-5</c:v>
                </c:pt>
                <c:pt idx="60">
                  <c:v>-3.0584931919705824E-5</c:v>
                </c:pt>
                <c:pt idx="61">
                  <c:v>-2.9603470580854219E-5</c:v>
                </c:pt>
                <c:pt idx="62">
                  <c:v>-2.6311168790661277E-5</c:v>
                </c:pt>
                <c:pt idx="63">
                  <c:v>-2.5240056541330844E-5</c:v>
                </c:pt>
                <c:pt idx="64">
                  <c:v>-2.4167875702435747E-5</c:v>
                </c:pt>
                <c:pt idx="65">
                  <c:v>-2.3094626272672684E-5</c:v>
                </c:pt>
                <c:pt idx="66">
                  <c:v>-2.2170954999985552E-5</c:v>
                </c:pt>
                <c:pt idx="67">
                  <c:v>-2.1769526388939671E-5</c:v>
                </c:pt>
                <c:pt idx="68">
                  <c:v>-2.1681775074898432E-5</c:v>
                </c:pt>
                <c:pt idx="69">
                  <c:v>-2.161318664387672E-5</c:v>
                </c:pt>
                <c:pt idx="70">
                  <c:v>-2.1563761096743406E-5</c:v>
                </c:pt>
                <c:pt idx="71">
                  <c:v>-2.146611782497744E-5</c:v>
                </c:pt>
                <c:pt idx="72">
                  <c:v>-2.1557687763602661E-5</c:v>
                </c:pt>
                <c:pt idx="73">
                  <c:v>-2.1604076644600035E-5</c:v>
                </c:pt>
                <c:pt idx="74">
                  <c:v>-2.1669628409051373E-5</c:v>
                </c:pt>
                <c:pt idx="75">
                  <c:v>-2.1754343057391107E-5</c:v>
                </c:pt>
                <c:pt idx="76">
                  <c:v>-2.1680283551832411E-5</c:v>
                </c:pt>
                <c:pt idx="77">
                  <c:v>-2.2392891210320943E-5</c:v>
                </c:pt>
                <c:pt idx="78">
                  <c:v>-2.258305154702887E-5</c:v>
                </c:pt>
                <c:pt idx="79">
                  <c:v>-2.2792585336908176E-5</c:v>
                </c:pt>
                <c:pt idx="80">
                  <c:v>-2.3021492575566776E-5</c:v>
                </c:pt>
                <c:pt idx="81">
                  <c:v>-2.3269773262126246E-5</c:v>
                </c:pt>
                <c:pt idx="82">
                  <c:v>-2.4130855957822434E-5</c:v>
                </c:pt>
                <c:pt idx="83">
                  <c:v>-2.4456630388111602E-5</c:v>
                </c:pt>
                <c:pt idx="84">
                  <c:v>-2.4801778244780399E-5</c:v>
                </c:pt>
                <c:pt idx="85">
                  <c:v>-2.5166299520362267E-5</c:v>
                </c:pt>
                <c:pt idx="86">
                  <c:v>-2.5550194211782745E-5</c:v>
                </c:pt>
                <c:pt idx="87">
                  <c:v>-2.6818118714316036E-5</c:v>
                </c:pt>
                <c:pt idx="88">
                  <c:v>-2.637251518309926E-5</c:v>
                </c:pt>
                <c:pt idx="89">
                  <c:v>-2.5931888349617716E-5</c:v>
                </c:pt>
                <c:pt idx="90">
                  <c:v>-2.5496238213432196E-5</c:v>
                </c:pt>
                <c:pt idx="91">
                  <c:v>-2.5065564779374003E-5</c:v>
                </c:pt>
                <c:pt idx="92">
                  <c:v>-2.3803404696990714E-5</c:v>
                </c:pt>
                <c:pt idx="93">
                  <c:v>-2.3392638081104419E-5</c:v>
                </c:pt>
                <c:pt idx="94">
                  <c:v>-2.2986848173494373E-5</c:v>
                </c:pt>
                <c:pt idx="95">
                  <c:v>-2.2586034977235047E-5</c:v>
                </c:pt>
                <c:pt idx="96">
                  <c:v>-2.130191848064336E-5</c:v>
                </c:pt>
                <c:pt idx="97">
                  <c:v>-2.1032549319759593E-5</c:v>
                </c:pt>
                <c:pt idx="98">
                  <c:v>-2.0656619696065374E-5</c:v>
                </c:pt>
                <c:pt idx="99">
                  <c:v>-1.9973580709810374E-5</c:v>
                </c:pt>
                <c:pt idx="100">
                  <c:v>-1.8652922544653822E-5</c:v>
                </c:pt>
                <c:pt idx="101">
                  <c:v>-1.8598924050659558E-5</c:v>
                </c:pt>
                <c:pt idx="102">
                  <c:v>-1.8174994350397945E-5</c:v>
                </c:pt>
                <c:pt idx="103">
                  <c:v>-1.78300449661239E-5</c:v>
                </c:pt>
                <c:pt idx="104">
                  <c:v>-1.7490018214151643E-5</c:v>
                </c:pt>
                <c:pt idx="105">
                  <c:v>-1.715491409621891E-5</c:v>
                </c:pt>
                <c:pt idx="106">
                  <c:v>-1.6132006117324994E-5</c:v>
                </c:pt>
                <c:pt idx="107">
                  <c:v>-1.5863723984432809E-5</c:v>
                </c:pt>
                <c:pt idx="108">
                  <c:v>-1.5553233052337369E-5</c:v>
                </c:pt>
                <c:pt idx="109">
                  <c:v>-1.5247664761666845E-5</c:v>
                </c:pt>
                <c:pt idx="110">
                  <c:v>-1.4509604540901146E-5</c:v>
                </c:pt>
                <c:pt idx="111">
                  <c:v>-1.3039460604035559E-5</c:v>
                </c:pt>
                <c:pt idx="112">
                  <c:v>-1.1550510134002941E-5</c:v>
                </c:pt>
                <c:pt idx="113">
                  <c:v>-1.080902314871293E-5</c:v>
                </c:pt>
                <c:pt idx="114">
                  <c:v>-1.0066850809040975E-5</c:v>
                </c:pt>
                <c:pt idx="115">
                  <c:v>-9.3239931141182079E-6</c:v>
                </c:pt>
                <c:pt idx="116">
                  <c:v>-7.8558375647184005E-6</c:v>
                </c:pt>
                <c:pt idx="117">
                  <c:v>-6.3457087823534533E-6</c:v>
                </c:pt>
                <c:pt idx="118">
                  <c:v>-5.5994243085700157E-6</c:v>
                </c:pt>
                <c:pt idx="119">
                  <c:v>-4.8524544786668953E-6</c:v>
                </c:pt>
                <c:pt idx="120">
                  <c:v>-4.1047992917752225E-6</c:v>
                </c:pt>
                <c:pt idx="121">
                  <c:v>-3.7153642004719623E-6</c:v>
                </c:pt>
                <c:pt idx="122">
                  <c:v>-1.1073249586833418E-6</c:v>
                </c:pt>
                <c:pt idx="123">
                  <c:v>-3.5624297816020439E-7</c:v>
                </c:pt>
                <c:pt idx="124">
                  <c:v>3.9552436195809615E-7</c:v>
                </c:pt>
                <c:pt idx="125">
                  <c:v>1.1479770629748651E-6</c:v>
                </c:pt>
                <c:pt idx="126">
                  <c:v>2.6100131826013991E-6</c:v>
                </c:pt>
                <c:pt idx="127">
                  <c:v>4.1646414734200139E-6</c:v>
                </c:pt>
                <c:pt idx="128">
                  <c:v>4.9205209802324301E-6</c:v>
                </c:pt>
                <c:pt idx="129">
                  <c:v>5.6770858501154899E-6</c:v>
                </c:pt>
                <c:pt idx="130">
                  <c:v>6.4343360830691942E-6</c:v>
                </c:pt>
                <c:pt idx="131">
                  <c:v>7.8922411610260244E-6</c:v>
                </c:pt>
                <c:pt idx="132">
                  <c:v>9.4701906490659286E-6</c:v>
                </c:pt>
                <c:pt idx="133">
                  <c:v>1.0166114669216011E-5</c:v>
                </c:pt>
                <c:pt idx="134">
                  <c:v>1.086203881187679E-5</c:v>
                </c:pt>
                <c:pt idx="135">
                  <c:v>1.1557963078786008E-5</c:v>
                </c:pt>
                <c:pt idx="136">
                  <c:v>1.2949812448753351E-5</c:v>
                </c:pt>
                <c:pt idx="137">
                  <c:v>1.434166138369403E-5</c:v>
                </c:pt>
                <c:pt idx="138">
                  <c:v>1.5037586270107695E-5</c:v>
                </c:pt>
                <c:pt idx="139">
                  <c:v>1.5733511279032058E-5</c:v>
                </c:pt>
                <c:pt idx="140">
                  <c:v>1.6429436413073727E-5</c:v>
                </c:pt>
                <c:pt idx="141">
                  <c:v>1.7821287933032632E-5</c:v>
                </c:pt>
                <c:pt idx="142">
                  <c:v>1.8865174859635096E-5</c:v>
                </c:pt>
                <c:pt idx="143">
                  <c:v>1.9561100511685717E-5</c:v>
                </c:pt>
                <c:pt idx="144">
                  <c:v>2.0257026287593307E-5</c:v>
                </c:pt>
                <c:pt idx="145">
                  <c:v>2.0952952185601029E-5</c:v>
                </c:pt>
                <c:pt idx="146">
                  <c:v>2.1648878206587302E-5</c:v>
                </c:pt>
                <c:pt idx="147">
                  <c:v>2.3736657002146915E-5</c:v>
                </c:pt>
                <c:pt idx="148">
                  <c:v>2.4432583511533714E-5</c:v>
                </c:pt>
                <c:pt idx="149">
                  <c:v>2.5128510143899065E-5</c:v>
                </c:pt>
                <c:pt idx="150">
                  <c:v>2.5824436899242969E-5</c:v>
                </c:pt>
                <c:pt idx="151">
                  <c:v>2.6520363776687003E-5</c:v>
                </c:pt>
                <c:pt idx="152">
                  <c:v>2.8608145142498319E-5</c:v>
                </c:pt>
                <c:pt idx="153">
                  <c:v>2.9304072510978134E-5</c:v>
                </c:pt>
                <c:pt idx="154">
                  <c:v>2.999999999980125E-5</c:v>
                </c:pt>
                <c:pt idx="155">
                  <c:v>3.1025723956561524E-5</c:v>
                </c:pt>
                <c:pt idx="156">
                  <c:v>3.2053575899021532E-5</c:v>
                </c:pt>
                <c:pt idx="157">
                  <c:v>3.5149899654654693E-5</c:v>
                </c:pt>
                <c:pt idx="158">
                  <c:v>3.6186263553089931E-5</c:v>
                </c:pt>
                <c:pt idx="159">
                  <c:v>3.7224755445130674E-5</c:v>
                </c:pt>
                <c:pt idx="160">
                  <c:v>3.8265375332533764E-5</c:v>
                </c:pt>
                <c:pt idx="161">
                  <c:v>4.3104026642764417E-5</c:v>
                </c:pt>
                <c:pt idx="162">
                  <c:v>4.3500394752689372E-5</c:v>
                </c:pt>
                <c:pt idx="163">
                  <c:v>4.4553782643889548E-5</c:v>
                </c:pt>
                <c:pt idx="164">
                  <c:v>4.5609298543628339E-5</c:v>
                </c:pt>
                <c:pt idx="165">
                  <c:v>4.9852642242024322E-5</c:v>
                </c:pt>
                <c:pt idx="166">
                  <c:v>5.0918798200267705E-5</c:v>
                </c:pt>
                <c:pt idx="167">
                  <c:v>5.1987082176712303E-5</c:v>
                </c:pt>
                <c:pt idx="168">
                  <c:v>5.3057494170479694E-5</c:v>
                </c:pt>
                <c:pt idx="169">
                  <c:v>5.4130034185961975E-5</c:v>
                </c:pt>
                <c:pt idx="170">
                  <c:v>5.7360422372360726E-5</c:v>
                </c:pt>
                <c:pt idx="171">
                  <c:v>5.8441474485243568E-5</c:v>
                </c:pt>
                <c:pt idx="172">
                  <c:v>5.9524654629503899E-5</c:v>
                </c:pt>
                <c:pt idx="173">
                  <c:v>6.0609962803384872E-5</c:v>
                </c:pt>
                <c:pt idx="174">
                  <c:v>6.1697399010400176E-5</c:v>
                </c:pt>
                <c:pt idx="175">
                  <c:v>6.4972475846063549E-5</c:v>
                </c:pt>
                <c:pt idx="176">
                  <c:v>6.6068424201427665E-5</c:v>
                </c:pt>
                <c:pt idx="177">
                  <c:v>6.7166500597831878E-5</c:v>
                </c:pt>
                <c:pt idx="178">
                  <c:v>6.8266705037911421E-5</c:v>
                </c:pt>
                <c:pt idx="179">
                  <c:v>6.936903752342315E-5</c:v>
                </c:pt>
                <c:pt idx="180">
                  <c:v>7.2688803266606096E-5</c:v>
                </c:pt>
                <c:pt idx="181">
                  <c:v>7.3799647949658069E-5</c:v>
                </c:pt>
                <c:pt idx="182">
                  <c:v>7.4912620686926393E-5</c:v>
                </c:pt>
                <c:pt idx="183">
                  <c:v>7.6027721481046343E-5</c:v>
                </c:pt>
                <c:pt idx="184">
                  <c:v>7.7144950332017892E-5</c:v>
                </c:pt>
                <c:pt idx="185">
                  <c:v>8.0509405246245873E-5</c:v>
                </c:pt>
                <c:pt idx="186">
                  <c:v>8.1055150102038453E-5</c:v>
                </c:pt>
                <c:pt idx="187">
                  <c:v>8.2185666706813265E-5</c:v>
                </c:pt>
                <c:pt idx="188">
                  <c:v>8.331833501973307E-5</c:v>
                </c:pt>
                <c:pt idx="189">
                  <c:v>8.4453155040797867E-5</c:v>
                </c:pt>
                <c:pt idx="190">
                  <c:v>8.8434282400754068E-5</c:v>
                </c:pt>
                <c:pt idx="191">
                  <c:v>8.9013952255356799E-5</c:v>
                </c:pt>
                <c:pt idx="192">
                  <c:v>9.0159530849120983E-5</c:v>
                </c:pt>
                <c:pt idx="193">
                  <c:v>9.1307261163464659E-5</c:v>
                </c:pt>
                <c:pt idx="194">
                  <c:v>9.2457143201052361E-5</c:v>
                </c:pt>
                <c:pt idx="195">
                  <c:v>9.6463435357321253E-5</c:v>
                </c:pt>
                <c:pt idx="196">
                  <c:v>9.7078188602495175E-5</c:v>
                </c:pt>
                <c:pt idx="197">
                  <c:v>9.8238829275842932E-5</c:v>
                </c:pt>
                <c:pt idx="198">
                  <c:v>9.9401621683092856E-5</c:v>
                </c:pt>
                <c:pt idx="199">
                  <c:v>1.005665658260213E-4</c:v>
                </c:pt>
                <c:pt idx="200">
                  <c:v>1.0459686475192224E-4</c:v>
                </c:pt>
                <c:pt idx="201">
                  <c:v>1.0524785978205387E-4</c:v>
                </c:pt>
                <c:pt idx="202">
                  <c:v>1.0642356262646757E-4</c:v>
                </c:pt>
                <c:pt idx="203">
                  <c:v>1.076014172189943E-4</c:v>
                </c:pt>
                <c:pt idx="204">
                  <c:v>1.0878142355785769E-4</c:v>
                </c:pt>
                <c:pt idx="205">
                  <c:v>1.1333358503499679E-4</c:v>
                </c:pt>
                <c:pt idx="206">
                  <c:v>1.1451569844823989E-4</c:v>
                </c:pt>
                <c:pt idx="207">
                  <c:v>1.1569991685679149E-4</c:v>
                </c:pt>
                <c:pt idx="208">
                  <c:v>1.1688624025978271E-4</c:v>
                </c:pt>
                <c:pt idx="209">
                  <c:v>1.1904407525019573E-4</c:v>
                </c:pt>
                <c:pt idx="210">
                  <c:v>1.2165258387001381E-4</c:v>
                </c:pt>
                <c:pt idx="211">
                  <c:v>1.228494322816957E-4</c:v>
                </c:pt>
                <c:pt idx="212">
                  <c:v>1.2404838570085028E-4</c:v>
                </c:pt>
                <c:pt idx="213">
                  <c:v>1.252494441283464E-4</c:v>
                </c:pt>
                <c:pt idx="214">
                  <c:v>1.2737625714272609E-4</c:v>
                </c:pt>
                <c:pt idx="215">
                  <c:v>1.3007472797214086E-4</c:v>
                </c:pt>
                <c:pt idx="216">
                  <c:v>1.3128631147523066E-4</c:v>
                </c:pt>
                <c:pt idx="217">
                  <c:v>1.3249999999969506E-4</c:v>
                </c:pt>
                <c:pt idx="218">
                  <c:v>1.3306677170578436E-4</c:v>
                </c:pt>
                <c:pt idx="219">
                  <c:v>1.3389560507571382E-4</c:v>
                </c:pt>
                <c:pt idx="220">
                  <c:v>1.3531779955425327E-4</c:v>
                </c:pt>
                <c:pt idx="221">
                  <c:v>1.3587654177022628E-4</c:v>
                </c:pt>
                <c:pt idx="222">
                  <c:v>1.364336780855694E-4</c:v>
                </c:pt>
                <c:pt idx="223">
                  <c:v>1.3698920850115155E-4</c:v>
                </c:pt>
                <c:pt idx="224">
                  <c:v>1.3974277204615475E-4</c:v>
                </c:pt>
                <c:pt idx="225">
                  <c:v>1.4028866704405576E-4</c:v>
                </c:pt>
                <c:pt idx="226">
                  <c:v>1.406821592248824E-4</c:v>
                </c:pt>
                <c:pt idx="227">
                  <c:v>1.4122265380759911E-4</c:v>
                </c:pt>
                <c:pt idx="228">
                  <c:v>1.428343962218558E-4</c:v>
                </c:pt>
                <c:pt idx="229">
                  <c:v>1.4336839657963447E-4</c:v>
                </c:pt>
                <c:pt idx="230">
                  <c:v>1.4390077337898257E-4</c:v>
                </c:pt>
                <c:pt idx="231">
                  <c:v>1.4443152661902171E-4</c:v>
                </c:pt>
                <c:pt idx="232">
                  <c:v>1.4496065629887345E-4</c:v>
                </c:pt>
                <c:pt idx="233">
                  <c:v>1.4653830397642594E-4</c:v>
                </c:pt>
                <c:pt idx="234">
                  <c:v>1.4706093941377126E-4</c:v>
                </c:pt>
                <c:pt idx="235">
                  <c:v>1.4758195128653715E-4</c:v>
                </c:pt>
                <c:pt idx="236">
                  <c:v>1.4810133959735879E-4</c:v>
                </c:pt>
                <c:pt idx="237">
                  <c:v>1.4861910434360093E-4</c:v>
                </c:pt>
                <c:pt idx="238">
                  <c:v>1.5016265719133685E-4</c:v>
                </c:pt>
                <c:pt idx="239">
                  <c:v>1.5067392767486898E-4</c:v>
                </c:pt>
                <c:pt idx="240">
                  <c:v>1.5118357459118639E-4</c:v>
                </c:pt>
                <c:pt idx="241">
                  <c:v>1.5169159794028905E-4</c:v>
                </c:pt>
                <c:pt idx="242">
                  <c:v>1.5219799772042016E-4</c:v>
                </c:pt>
                <c:pt idx="243">
                  <c:v>1.5370745564434875E-4</c:v>
                </c:pt>
                <c:pt idx="244">
                  <c:v>1.5420736114507989E-4</c:v>
                </c:pt>
                <c:pt idx="245">
                  <c:v>1.5470564307420417E-4</c:v>
                </c:pt>
                <c:pt idx="246">
                  <c:v>1.5520230143084324E-4</c:v>
                </c:pt>
                <c:pt idx="247">
                  <c:v>1.5569733621411864E-4</c:v>
                </c:pt>
                <c:pt idx="248">
                  <c:v>1.5740228515885761E-4</c:v>
                </c:pt>
                <c:pt idx="249">
                  <c:v>1.5789357901054558E-4</c:v>
                </c:pt>
                <c:pt idx="250">
                  <c:v>1.5838326693640644E-4</c:v>
                </c:pt>
                <c:pt idx="251">
                  <c:v>1.5887134893470244E-4</c:v>
                </c:pt>
                <c:pt idx="252">
                  <c:v>1.5984754991734234E-4</c:v>
                </c:pt>
                <c:pt idx="253">
                  <c:v>1.6080761763659842E-4</c:v>
                </c:pt>
                <c:pt idx="254">
                  <c:v>1.6128766998838151E-4</c:v>
                </c:pt>
              </c:numCache>
            </c:numRef>
          </c:yVal>
          <c:smooth val="0"/>
        </c:ser>
        <c:ser>
          <c:idx val="2"/>
          <c:order val="1"/>
          <c:tx>
            <c:v>3M QL</c:v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EUR3M!$BA$2:$BA$266</c:f>
              <c:numCache>
                <c:formatCode>ddd\,\ dd\-mmm\-yyyy</c:formatCode>
                <c:ptCount val="265"/>
                <c:pt idx="0">
                  <c:v>42138</c:v>
                </c:pt>
                <c:pt idx="1">
                  <c:v>42139</c:v>
                </c:pt>
                <c:pt idx="2">
                  <c:v>42142</c:v>
                </c:pt>
                <c:pt idx="3">
                  <c:v>42143</c:v>
                </c:pt>
                <c:pt idx="4">
                  <c:v>42144</c:v>
                </c:pt>
                <c:pt idx="5">
                  <c:v>42145</c:v>
                </c:pt>
                <c:pt idx="6">
                  <c:v>42146</c:v>
                </c:pt>
                <c:pt idx="7">
                  <c:v>42149</c:v>
                </c:pt>
                <c:pt idx="8">
                  <c:v>42150</c:v>
                </c:pt>
                <c:pt idx="9">
                  <c:v>42151</c:v>
                </c:pt>
                <c:pt idx="10">
                  <c:v>42152</c:v>
                </c:pt>
                <c:pt idx="11">
                  <c:v>42153</c:v>
                </c:pt>
                <c:pt idx="12">
                  <c:v>42156</c:v>
                </c:pt>
                <c:pt idx="13">
                  <c:v>42157</c:v>
                </c:pt>
                <c:pt idx="14">
                  <c:v>42158</c:v>
                </c:pt>
                <c:pt idx="15">
                  <c:v>42159</c:v>
                </c:pt>
                <c:pt idx="16">
                  <c:v>42160</c:v>
                </c:pt>
                <c:pt idx="17">
                  <c:v>42163</c:v>
                </c:pt>
                <c:pt idx="18">
                  <c:v>42164</c:v>
                </c:pt>
                <c:pt idx="19">
                  <c:v>42165</c:v>
                </c:pt>
                <c:pt idx="20">
                  <c:v>42166</c:v>
                </c:pt>
                <c:pt idx="21">
                  <c:v>42167</c:v>
                </c:pt>
                <c:pt idx="22">
                  <c:v>42170</c:v>
                </c:pt>
                <c:pt idx="23">
                  <c:v>42171</c:v>
                </c:pt>
                <c:pt idx="24">
                  <c:v>42172</c:v>
                </c:pt>
                <c:pt idx="25">
                  <c:v>42173</c:v>
                </c:pt>
                <c:pt idx="26">
                  <c:v>42174</c:v>
                </c:pt>
                <c:pt idx="27">
                  <c:v>42177</c:v>
                </c:pt>
                <c:pt idx="28">
                  <c:v>42178</c:v>
                </c:pt>
                <c:pt idx="29">
                  <c:v>42179</c:v>
                </c:pt>
                <c:pt idx="30">
                  <c:v>42180</c:v>
                </c:pt>
                <c:pt idx="31">
                  <c:v>42181</c:v>
                </c:pt>
                <c:pt idx="32">
                  <c:v>42184</c:v>
                </c:pt>
                <c:pt idx="33">
                  <c:v>42185</c:v>
                </c:pt>
                <c:pt idx="34">
                  <c:v>42186</c:v>
                </c:pt>
                <c:pt idx="35">
                  <c:v>42187</c:v>
                </c:pt>
                <c:pt idx="36">
                  <c:v>42188</c:v>
                </c:pt>
                <c:pt idx="37">
                  <c:v>42191</c:v>
                </c:pt>
                <c:pt idx="38">
                  <c:v>42192</c:v>
                </c:pt>
                <c:pt idx="39">
                  <c:v>42193</c:v>
                </c:pt>
                <c:pt idx="40">
                  <c:v>42194</c:v>
                </c:pt>
                <c:pt idx="41">
                  <c:v>42195</c:v>
                </c:pt>
                <c:pt idx="42">
                  <c:v>42198</c:v>
                </c:pt>
                <c:pt idx="43">
                  <c:v>42199</c:v>
                </c:pt>
                <c:pt idx="44">
                  <c:v>42200</c:v>
                </c:pt>
                <c:pt idx="45">
                  <c:v>42201</c:v>
                </c:pt>
                <c:pt idx="46">
                  <c:v>42202</c:v>
                </c:pt>
                <c:pt idx="47">
                  <c:v>42205</c:v>
                </c:pt>
                <c:pt idx="48">
                  <c:v>42206</c:v>
                </c:pt>
                <c:pt idx="49">
                  <c:v>42207</c:v>
                </c:pt>
                <c:pt idx="50">
                  <c:v>42208</c:v>
                </c:pt>
                <c:pt idx="51">
                  <c:v>42209</c:v>
                </c:pt>
                <c:pt idx="52">
                  <c:v>42212</c:v>
                </c:pt>
                <c:pt idx="53">
                  <c:v>42213</c:v>
                </c:pt>
                <c:pt idx="54">
                  <c:v>42214</c:v>
                </c:pt>
                <c:pt idx="55">
                  <c:v>42215</c:v>
                </c:pt>
                <c:pt idx="56">
                  <c:v>42216</c:v>
                </c:pt>
                <c:pt idx="57">
                  <c:v>42219</c:v>
                </c:pt>
                <c:pt idx="58">
                  <c:v>42220</c:v>
                </c:pt>
                <c:pt idx="59">
                  <c:v>42221</c:v>
                </c:pt>
                <c:pt idx="60">
                  <c:v>42222</c:v>
                </c:pt>
                <c:pt idx="61">
                  <c:v>42223</c:v>
                </c:pt>
                <c:pt idx="62">
                  <c:v>42226</c:v>
                </c:pt>
                <c:pt idx="63">
                  <c:v>42227</c:v>
                </c:pt>
                <c:pt idx="64">
                  <c:v>42228</c:v>
                </c:pt>
                <c:pt idx="65">
                  <c:v>42229</c:v>
                </c:pt>
                <c:pt idx="66">
                  <c:v>42230</c:v>
                </c:pt>
                <c:pt idx="67">
                  <c:v>42233</c:v>
                </c:pt>
                <c:pt idx="68">
                  <c:v>42234</c:v>
                </c:pt>
                <c:pt idx="69">
                  <c:v>42235</c:v>
                </c:pt>
                <c:pt idx="70">
                  <c:v>42236</c:v>
                </c:pt>
                <c:pt idx="71">
                  <c:v>42237</c:v>
                </c:pt>
                <c:pt idx="72">
                  <c:v>42240</c:v>
                </c:pt>
                <c:pt idx="73">
                  <c:v>42241</c:v>
                </c:pt>
                <c:pt idx="74">
                  <c:v>42242</c:v>
                </c:pt>
                <c:pt idx="75">
                  <c:v>42243</c:v>
                </c:pt>
                <c:pt idx="76">
                  <c:v>42244</c:v>
                </c:pt>
                <c:pt idx="77">
                  <c:v>42247</c:v>
                </c:pt>
                <c:pt idx="78">
                  <c:v>42248</c:v>
                </c:pt>
                <c:pt idx="79">
                  <c:v>42249</c:v>
                </c:pt>
                <c:pt idx="80">
                  <c:v>42250</c:v>
                </c:pt>
                <c:pt idx="81">
                  <c:v>42251</c:v>
                </c:pt>
                <c:pt idx="82">
                  <c:v>42254</c:v>
                </c:pt>
                <c:pt idx="83">
                  <c:v>42255</c:v>
                </c:pt>
                <c:pt idx="84">
                  <c:v>42256</c:v>
                </c:pt>
                <c:pt idx="85">
                  <c:v>42257</c:v>
                </c:pt>
                <c:pt idx="86">
                  <c:v>42258</c:v>
                </c:pt>
                <c:pt idx="87">
                  <c:v>42261</c:v>
                </c:pt>
                <c:pt idx="88">
                  <c:v>42262</c:v>
                </c:pt>
                <c:pt idx="89">
                  <c:v>42263</c:v>
                </c:pt>
                <c:pt idx="90">
                  <c:v>42264</c:v>
                </c:pt>
                <c:pt idx="91">
                  <c:v>42265</c:v>
                </c:pt>
                <c:pt idx="92">
                  <c:v>42268</c:v>
                </c:pt>
                <c:pt idx="93">
                  <c:v>42269</c:v>
                </c:pt>
                <c:pt idx="94">
                  <c:v>42270</c:v>
                </c:pt>
                <c:pt idx="95">
                  <c:v>42271</c:v>
                </c:pt>
                <c:pt idx="96">
                  <c:v>42272</c:v>
                </c:pt>
                <c:pt idx="97">
                  <c:v>42275</c:v>
                </c:pt>
                <c:pt idx="98">
                  <c:v>42276</c:v>
                </c:pt>
                <c:pt idx="99">
                  <c:v>42277</c:v>
                </c:pt>
                <c:pt idx="100">
                  <c:v>42278</c:v>
                </c:pt>
                <c:pt idx="101">
                  <c:v>42279</c:v>
                </c:pt>
                <c:pt idx="102">
                  <c:v>42282</c:v>
                </c:pt>
                <c:pt idx="103">
                  <c:v>42283</c:v>
                </c:pt>
                <c:pt idx="104">
                  <c:v>42284</c:v>
                </c:pt>
                <c:pt idx="105">
                  <c:v>42285</c:v>
                </c:pt>
                <c:pt idx="106">
                  <c:v>42286</c:v>
                </c:pt>
                <c:pt idx="107">
                  <c:v>42289</c:v>
                </c:pt>
                <c:pt idx="108">
                  <c:v>42290</c:v>
                </c:pt>
                <c:pt idx="109">
                  <c:v>42291</c:v>
                </c:pt>
                <c:pt idx="110">
                  <c:v>42292</c:v>
                </c:pt>
                <c:pt idx="111">
                  <c:v>42293</c:v>
                </c:pt>
                <c:pt idx="112">
                  <c:v>42296</c:v>
                </c:pt>
                <c:pt idx="113">
                  <c:v>42297</c:v>
                </c:pt>
                <c:pt idx="114">
                  <c:v>42298</c:v>
                </c:pt>
                <c:pt idx="115">
                  <c:v>42299</c:v>
                </c:pt>
                <c:pt idx="116">
                  <c:v>42300</c:v>
                </c:pt>
                <c:pt idx="117">
                  <c:v>42303</c:v>
                </c:pt>
                <c:pt idx="118">
                  <c:v>42304</c:v>
                </c:pt>
                <c:pt idx="119">
                  <c:v>42305</c:v>
                </c:pt>
                <c:pt idx="120">
                  <c:v>42306</c:v>
                </c:pt>
                <c:pt idx="121">
                  <c:v>42307</c:v>
                </c:pt>
                <c:pt idx="122">
                  <c:v>42310</c:v>
                </c:pt>
                <c:pt idx="123">
                  <c:v>42311</c:v>
                </c:pt>
                <c:pt idx="124">
                  <c:v>42312</c:v>
                </c:pt>
                <c:pt idx="125">
                  <c:v>42313</c:v>
                </c:pt>
                <c:pt idx="126">
                  <c:v>42314</c:v>
                </c:pt>
                <c:pt idx="127">
                  <c:v>42317</c:v>
                </c:pt>
                <c:pt idx="128">
                  <c:v>42318</c:v>
                </c:pt>
                <c:pt idx="129">
                  <c:v>42319</c:v>
                </c:pt>
                <c:pt idx="130">
                  <c:v>42320</c:v>
                </c:pt>
                <c:pt idx="131">
                  <c:v>42321</c:v>
                </c:pt>
                <c:pt idx="132">
                  <c:v>42324</c:v>
                </c:pt>
                <c:pt idx="133">
                  <c:v>42325</c:v>
                </c:pt>
                <c:pt idx="134">
                  <c:v>42326</c:v>
                </c:pt>
                <c:pt idx="135">
                  <c:v>42327</c:v>
                </c:pt>
                <c:pt idx="136">
                  <c:v>42328</c:v>
                </c:pt>
                <c:pt idx="137">
                  <c:v>42331</c:v>
                </c:pt>
                <c:pt idx="138">
                  <c:v>42332</c:v>
                </c:pt>
                <c:pt idx="139">
                  <c:v>42333</c:v>
                </c:pt>
                <c:pt idx="140">
                  <c:v>42334</c:v>
                </c:pt>
                <c:pt idx="141">
                  <c:v>42335</c:v>
                </c:pt>
                <c:pt idx="142">
                  <c:v>42338</c:v>
                </c:pt>
                <c:pt idx="143">
                  <c:v>42339</c:v>
                </c:pt>
                <c:pt idx="144">
                  <c:v>42340</c:v>
                </c:pt>
                <c:pt idx="145">
                  <c:v>42341</c:v>
                </c:pt>
                <c:pt idx="146">
                  <c:v>42342</c:v>
                </c:pt>
                <c:pt idx="147">
                  <c:v>42345</c:v>
                </c:pt>
                <c:pt idx="148">
                  <c:v>42346</c:v>
                </c:pt>
                <c:pt idx="149">
                  <c:v>42347</c:v>
                </c:pt>
                <c:pt idx="150">
                  <c:v>42348</c:v>
                </c:pt>
                <c:pt idx="151">
                  <c:v>42349</c:v>
                </c:pt>
                <c:pt idx="152">
                  <c:v>42352</c:v>
                </c:pt>
                <c:pt idx="153">
                  <c:v>42353</c:v>
                </c:pt>
                <c:pt idx="154">
                  <c:v>42354</c:v>
                </c:pt>
                <c:pt idx="155">
                  <c:v>42355</c:v>
                </c:pt>
                <c:pt idx="156">
                  <c:v>42356</c:v>
                </c:pt>
                <c:pt idx="157">
                  <c:v>42359</c:v>
                </c:pt>
                <c:pt idx="158">
                  <c:v>42360</c:v>
                </c:pt>
                <c:pt idx="159">
                  <c:v>42361</c:v>
                </c:pt>
                <c:pt idx="160">
                  <c:v>42362</c:v>
                </c:pt>
                <c:pt idx="161">
                  <c:v>42366</c:v>
                </c:pt>
                <c:pt idx="162">
                  <c:v>42367</c:v>
                </c:pt>
                <c:pt idx="163">
                  <c:v>42368</c:v>
                </c:pt>
                <c:pt idx="164">
                  <c:v>42369</c:v>
                </c:pt>
                <c:pt idx="165">
                  <c:v>42373</c:v>
                </c:pt>
                <c:pt idx="166">
                  <c:v>42374</c:v>
                </c:pt>
                <c:pt idx="167">
                  <c:v>42375</c:v>
                </c:pt>
                <c:pt idx="168">
                  <c:v>42376</c:v>
                </c:pt>
                <c:pt idx="169">
                  <c:v>42377</c:v>
                </c:pt>
                <c:pt idx="170">
                  <c:v>42380</c:v>
                </c:pt>
                <c:pt idx="171">
                  <c:v>42381</c:v>
                </c:pt>
                <c:pt idx="172">
                  <c:v>42382</c:v>
                </c:pt>
                <c:pt idx="173">
                  <c:v>42383</c:v>
                </c:pt>
                <c:pt idx="174">
                  <c:v>42384</c:v>
                </c:pt>
                <c:pt idx="175">
                  <c:v>42387</c:v>
                </c:pt>
                <c:pt idx="176">
                  <c:v>42388</c:v>
                </c:pt>
                <c:pt idx="177">
                  <c:v>42389</c:v>
                </c:pt>
                <c:pt idx="178">
                  <c:v>42390</c:v>
                </c:pt>
                <c:pt idx="179">
                  <c:v>42391</c:v>
                </c:pt>
                <c:pt idx="180">
                  <c:v>42394</c:v>
                </c:pt>
                <c:pt idx="181">
                  <c:v>42395</c:v>
                </c:pt>
                <c:pt idx="182">
                  <c:v>42396</c:v>
                </c:pt>
                <c:pt idx="183">
                  <c:v>42397</c:v>
                </c:pt>
                <c:pt idx="184">
                  <c:v>42398</c:v>
                </c:pt>
                <c:pt idx="185">
                  <c:v>42401</c:v>
                </c:pt>
                <c:pt idx="186">
                  <c:v>42402</c:v>
                </c:pt>
                <c:pt idx="187">
                  <c:v>42403</c:v>
                </c:pt>
                <c:pt idx="188">
                  <c:v>42404</c:v>
                </c:pt>
                <c:pt idx="189">
                  <c:v>42405</c:v>
                </c:pt>
                <c:pt idx="190">
                  <c:v>42408</c:v>
                </c:pt>
                <c:pt idx="191">
                  <c:v>42409</c:v>
                </c:pt>
                <c:pt idx="192">
                  <c:v>42410</c:v>
                </c:pt>
                <c:pt idx="193">
                  <c:v>42411</c:v>
                </c:pt>
                <c:pt idx="194">
                  <c:v>42412</c:v>
                </c:pt>
                <c:pt idx="195">
                  <c:v>42415</c:v>
                </c:pt>
                <c:pt idx="196">
                  <c:v>42416</c:v>
                </c:pt>
                <c:pt idx="197">
                  <c:v>42417</c:v>
                </c:pt>
                <c:pt idx="198">
                  <c:v>42418</c:v>
                </c:pt>
                <c:pt idx="199">
                  <c:v>42419</c:v>
                </c:pt>
                <c:pt idx="200">
                  <c:v>42422</c:v>
                </c:pt>
                <c:pt idx="201">
                  <c:v>42423</c:v>
                </c:pt>
                <c:pt idx="202">
                  <c:v>42424</c:v>
                </c:pt>
                <c:pt idx="203">
                  <c:v>42425</c:v>
                </c:pt>
                <c:pt idx="204">
                  <c:v>42426</c:v>
                </c:pt>
                <c:pt idx="205">
                  <c:v>42429</c:v>
                </c:pt>
                <c:pt idx="206">
                  <c:v>42430</c:v>
                </c:pt>
                <c:pt idx="207">
                  <c:v>42431</c:v>
                </c:pt>
                <c:pt idx="208">
                  <c:v>42432</c:v>
                </c:pt>
                <c:pt idx="209">
                  <c:v>42433</c:v>
                </c:pt>
                <c:pt idx="210">
                  <c:v>42436</c:v>
                </c:pt>
                <c:pt idx="211">
                  <c:v>42437</c:v>
                </c:pt>
                <c:pt idx="212">
                  <c:v>42438</c:v>
                </c:pt>
                <c:pt idx="213">
                  <c:v>42439</c:v>
                </c:pt>
                <c:pt idx="214">
                  <c:v>42440</c:v>
                </c:pt>
                <c:pt idx="215">
                  <c:v>42443</c:v>
                </c:pt>
                <c:pt idx="216">
                  <c:v>42444</c:v>
                </c:pt>
                <c:pt idx="217">
                  <c:v>42445</c:v>
                </c:pt>
                <c:pt idx="218">
                  <c:v>42446</c:v>
                </c:pt>
                <c:pt idx="219">
                  <c:v>42447</c:v>
                </c:pt>
                <c:pt idx="220">
                  <c:v>42450</c:v>
                </c:pt>
                <c:pt idx="221">
                  <c:v>42451</c:v>
                </c:pt>
                <c:pt idx="222">
                  <c:v>42452</c:v>
                </c:pt>
                <c:pt idx="223">
                  <c:v>42453</c:v>
                </c:pt>
                <c:pt idx="224">
                  <c:v>42458</c:v>
                </c:pt>
                <c:pt idx="225">
                  <c:v>42459</c:v>
                </c:pt>
                <c:pt idx="226">
                  <c:v>42460</c:v>
                </c:pt>
                <c:pt idx="227">
                  <c:v>42461</c:v>
                </c:pt>
                <c:pt idx="228">
                  <c:v>42464</c:v>
                </c:pt>
                <c:pt idx="229">
                  <c:v>42465</c:v>
                </c:pt>
                <c:pt idx="230">
                  <c:v>42466</c:v>
                </c:pt>
                <c:pt idx="231">
                  <c:v>42467</c:v>
                </c:pt>
                <c:pt idx="232">
                  <c:v>42468</c:v>
                </c:pt>
                <c:pt idx="233">
                  <c:v>42471</c:v>
                </c:pt>
                <c:pt idx="234">
                  <c:v>42472</c:v>
                </c:pt>
                <c:pt idx="235">
                  <c:v>42473</c:v>
                </c:pt>
                <c:pt idx="236">
                  <c:v>42474</c:v>
                </c:pt>
                <c:pt idx="237">
                  <c:v>42475</c:v>
                </c:pt>
                <c:pt idx="238">
                  <c:v>42478</c:v>
                </c:pt>
                <c:pt idx="239">
                  <c:v>42479</c:v>
                </c:pt>
                <c:pt idx="240">
                  <c:v>42480</c:v>
                </c:pt>
                <c:pt idx="241">
                  <c:v>42481</c:v>
                </c:pt>
                <c:pt idx="242">
                  <c:v>42482</c:v>
                </c:pt>
                <c:pt idx="243">
                  <c:v>42485</c:v>
                </c:pt>
                <c:pt idx="244">
                  <c:v>42486</c:v>
                </c:pt>
                <c:pt idx="245">
                  <c:v>42487</c:v>
                </c:pt>
                <c:pt idx="246">
                  <c:v>42488</c:v>
                </c:pt>
                <c:pt idx="247">
                  <c:v>42489</c:v>
                </c:pt>
                <c:pt idx="248">
                  <c:v>42492</c:v>
                </c:pt>
                <c:pt idx="249">
                  <c:v>42493</c:v>
                </c:pt>
                <c:pt idx="250">
                  <c:v>42494</c:v>
                </c:pt>
                <c:pt idx="251">
                  <c:v>42495</c:v>
                </c:pt>
                <c:pt idx="252">
                  <c:v>42496</c:v>
                </c:pt>
                <c:pt idx="253">
                  <c:v>42499</c:v>
                </c:pt>
                <c:pt idx="254">
                  <c:v>42500</c:v>
                </c:pt>
                <c:pt idx="255">
                  <c:v>42501</c:v>
                </c:pt>
                <c:pt idx="256">
                  <c:v>42502</c:v>
                </c:pt>
                <c:pt idx="257">
                  <c:v>42503</c:v>
                </c:pt>
                <c:pt idx="258">
                  <c:v>42506</c:v>
                </c:pt>
                <c:pt idx="259">
                  <c:v>42507</c:v>
                </c:pt>
                <c:pt idx="260">
                  <c:v>42508</c:v>
                </c:pt>
                <c:pt idx="261">
                  <c:v>42509</c:v>
                </c:pt>
                <c:pt idx="262">
                  <c:v>42510</c:v>
                </c:pt>
                <c:pt idx="263">
                  <c:v>42513</c:v>
                </c:pt>
                <c:pt idx="264">
                  <c:v>42514</c:v>
                </c:pt>
              </c:numCache>
            </c:numRef>
          </c:xVal>
          <c:yVal>
            <c:numRef>
              <c:f>EUR3M!$BD$2:$BD$266</c:f>
              <c:numCache>
                <c:formatCode>0.0000%</c:formatCode>
                <c:ptCount val="265"/>
                <c:pt idx="0">
                  <c:v>-1.7000000000059239E-4</c:v>
                </c:pt>
                <c:pt idx="1">
                  <c:v>-1.6305495262034837E-4</c:v>
                </c:pt>
                <c:pt idx="2">
                  <c:v>-1.523273607312062E-4</c:v>
                </c:pt>
                <c:pt idx="3">
                  <c:v>-1.4791919618086503E-4</c:v>
                </c:pt>
                <c:pt idx="4">
                  <c:v>-1.4351838781835664E-4</c:v>
                </c:pt>
                <c:pt idx="5">
                  <c:v>-1.3912664645169802E-4</c:v>
                </c:pt>
                <c:pt idx="6">
                  <c:v>-1.3299061835440735E-4</c:v>
                </c:pt>
                <c:pt idx="7">
                  <c:v>-1.2168520239528593E-4</c:v>
                </c:pt>
                <c:pt idx="8">
                  <c:v>-1.1736509343254886E-4</c:v>
                </c:pt>
                <c:pt idx="9">
                  <c:v>-1.1306469750188806E-4</c:v>
                </c:pt>
                <c:pt idx="10">
                  <c:v>-1.0878585247793862E-4</c:v>
                </c:pt>
                <c:pt idx="11">
                  <c:v>-1.0370148326225504E-4</c:v>
                </c:pt>
                <c:pt idx="12">
                  <c:v>-8.5662604157925017E-5</c:v>
                </c:pt>
                <c:pt idx="13">
                  <c:v>-8.1519710459824736E-5</c:v>
                </c:pt>
                <c:pt idx="14">
                  <c:v>-7.7409776157371979E-5</c:v>
                </c:pt>
                <c:pt idx="15">
                  <c:v>-7.3334766190516617E-5</c:v>
                </c:pt>
                <c:pt idx="16">
                  <c:v>-6.9683032538223936E-5</c:v>
                </c:pt>
                <c:pt idx="17">
                  <c:v>-5.7423903864158326E-5</c:v>
                </c:pt>
                <c:pt idx="18">
                  <c:v>-5.3553625037604675E-5</c:v>
                </c:pt>
                <c:pt idx="19">
                  <c:v>-4.9730441393587391E-5</c:v>
                </c:pt>
                <c:pt idx="20">
                  <c:v>-4.59564449343301E-5</c:v>
                </c:pt>
                <c:pt idx="21">
                  <c:v>-4.385612060147612E-5</c:v>
                </c:pt>
                <c:pt idx="22">
                  <c:v>-3.139480634548898E-5</c:v>
                </c:pt>
                <c:pt idx="23">
                  <c:v>-2.8030992023617987E-5</c:v>
                </c:pt>
                <c:pt idx="24">
                  <c:v>-2.4999998880624538E-5</c:v>
                </c:pt>
                <c:pt idx="25">
                  <c:v>-2.2312426413006534E-5</c:v>
                </c:pt>
                <c:pt idx="26">
                  <c:v>-2.2928410717708143E-5</c:v>
                </c:pt>
                <c:pt idx="27">
                  <c:v>-1.5112421987296049E-5</c:v>
                </c:pt>
                <c:pt idx="28">
                  <c:v>-1.4211159446611193E-5</c:v>
                </c:pt>
                <c:pt idx="29">
                  <c:v>-1.36676634171254E-5</c:v>
                </c:pt>
                <c:pt idx="30">
                  <c:v>-1.3477971537964475E-5</c:v>
                </c:pt>
                <c:pt idx="31">
                  <c:v>-1.7639837511961226E-5</c:v>
                </c:pt>
                <c:pt idx="32">
                  <c:v>-1.6116040287066756E-5</c:v>
                </c:pt>
                <c:pt idx="33">
                  <c:v>-1.7573975853687909E-5</c:v>
                </c:pt>
                <c:pt idx="34">
                  <c:v>1.0511335841560364E-4</c:v>
                </c:pt>
                <c:pt idx="35">
                  <c:v>1.0308600142636007E-4</c:v>
                </c:pt>
                <c:pt idx="36">
                  <c:v>9.3453524501091337E-5</c:v>
                </c:pt>
                <c:pt idx="37">
                  <c:v>9.2600513238208634E-5</c:v>
                </c:pt>
                <c:pt idx="38">
                  <c:v>8.9497876013678251E-5</c:v>
                </c:pt>
                <c:pt idx="39">
                  <c:v>8.6254028172904213E-5</c:v>
                </c:pt>
                <c:pt idx="40">
                  <c:v>8.289771514279488E-5</c:v>
                </c:pt>
                <c:pt idx="41">
                  <c:v>7.1694903068821066E-5</c:v>
                </c:pt>
                <c:pt idx="42">
                  <c:v>6.8984672475272532E-5</c:v>
                </c:pt>
                <c:pt idx="43">
                  <c:v>6.5559167514717132E-5</c:v>
                </c:pt>
                <c:pt idx="44">
                  <c:v>6.2150582439654428E-5</c:v>
                </c:pt>
                <c:pt idx="45">
                  <c:v>5.8694390085603153E-5</c:v>
                </c:pt>
                <c:pt idx="46">
                  <c:v>4.7138816328638017E-5</c:v>
                </c:pt>
                <c:pt idx="47">
                  <c:v>4.4458306566620763E-5</c:v>
                </c:pt>
                <c:pt idx="48">
                  <c:v>4.0811280384699053E-5</c:v>
                </c:pt>
                <c:pt idx="49">
                  <c:v>3.7134434789751566E-5</c:v>
                </c:pt>
                <c:pt idx="50">
                  <c:v>3.3430187853608025E-5</c:v>
                </c:pt>
                <c:pt idx="51">
                  <c:v>2.1474818162023995E-5</c:v>
                </c:pt>
                <c:pt idx="52">
                  <c:v>1.8382082322385987E-5</c:v>
                </c:pt>
                <c:pt idx="53">
                  <c:v>1.4571633984656499E-5</c:v>
                </c:pt>
                <c:pt idx="54">
                  <c:v>1.0745013299987127E-5</c:v>
                </c:pt>
                <c:pt idx="55">
                  <c:v>6.9035451989778842E-6</c:v>
                </c:pt>
                <c:pt idx="56">
                  <c:v>7.2502000306692331E-6</c:v>
                </c:pt>
                <c:pt idx="57">
                  <c:v>7.1238019526831891E-5</c:v>
                </c:pt>
                <c:pt idx="58">
                  <c:v>6.7336643277815042E-5</c:v>
                </c:pt>
                <c:pt idx="59">
                  <c:v>6.3425089715023872E-5</c:v>
                </c:pt>
                <c:pt idx="60">
                  <c:v>5.9503590679960865E-5</c:v>
                </c:pt>
                <c:pt idx="61">
                  <c:v>4.5764295719816389E-5</c:v>
                </c:pt>
                <c:pt idx="62">
                  <c:v>4.3717311222406423E-5</c:v>
                </c:pt>
                <c:pt idx="63">
                  <c:v>3.9744097021280879E-5</c:v>
                </c:pt>
                <c:pt idx="64">
                  <c:v>3.5759049144376917E-5</c:v>
                </c:pt>
                <c:pt idx="65">
                  <c:v>3.1761306354526006E-5</c:v>
                </c:pt>
                <c:pt idx="66">
                  <c:v>1.8273029424905867E-5</c:v>
                </c:pt>
                <c:pt idx="67">
                  <c:v>1.56438769946894E-5</c:v>
                </c:pt>
                <c:pt idx="68">
                  <c:v>1.1596620654187657E-5</c:v>
                </c:pt>
                <c:pt idx="69">
                  <c:v>7.5499305807191783E-6</c:v>
                </c:pt>
                <c:pt idx="70">
                  <c:v>3.5078171020060416E-6</c:v>
                </c:pt>
                <c:pt idx="71">
                  <c:v>-9.4537261602002206E-6</c:v>
                </c:pt>
                <c:pt idx="72">
                  <c:v>-1.2532538870592958E-5</c:v>
                </c:pt>
                <c:pt idx="73">
                  <c:v>-1.6489489029431652E-5</c:v>
                </c:pt>
                <c:pt idx="74">
                  <c:v>-2.0416525373366948E-5</c:v>
                </c:pt>
                <c:pt idx="75">
                  <c:v>-2.4309212492533369E-5</c:v>
                </c:pt>
                <c:pt idx="76">
                  <c:v>-3.6319371389094204E-5</c:v>
                </c:pt>
                <c:pt idx="77">
                  <c:v>-3.5394307815617268E-5</c:v>
                </c:pt>
                <c:pt idx="78">
                  <c:v>-2.9225275787985489E-5</c:v>
                </c:pt>
                <c:pt idx="79">
                  <c:v>-3.2886346840018833E-5</c:v>
                </c:pt>
                <c:pt idx="80">
                  <c:v>-3.6482528811569702E-5</c:v>
                </c:pt>
                <c:pt idx="81">
                  <c:v>-4.0008889436174696E-5</c:v>
                </c:pt>
                <c:pt idx="82">
                  <c:v>-5.0118799653738927E-5</c:v>
                </c:pt>
                <c:pt idx="83">
                  <c:v>-5.3315324328582363E-5</c:v>
                </c:pt>
                <c:pt idx="84">
                  <c:v>-5.6416445383037447E-5</c:v>
                </c:pt>
                <c:pt idx="85">
                  <c:v>-5.9416862167075392E-5</c:v>
                </c:pt>
                <c:pt idx="86">
                  <c:v>-6.2311212629673207E-5</c:v>
                </c:pt>
                <c:pt idx="87">
                  <c:v>-7.0303324520641012E-5</c:v>
                </c:pt>
                <c:pt idx="88">
                  <c:v>-7.2718561105436546E-5</c:v>
                </c:pt>
                <c:pt idx="89">
                  <c:v>-7.5000000046059287E-5</c:v>
                </c:pt>
                <c:pt idx="90">
                  <c:v>-7.7146855135365916E-5</c:v>
                </c:pt>
                <c:pt idx="91">
                  <c:v>-7.9160274554247441E-5</c:v>
                </c:pt>
                <c:pt idx="92">
                  <c:v>-8.4390514986648076E-5</c:v>
                </c:pt>
                <c:pt idx="93">
                  <c:v>-8.5863005334323777E-5</c:v>
                </c:pt>
                <c:pt idx="94">
                  <c:v>-8.7199728629893254E-5</c:v>
                </c:pt>
                <c:pt idx="95">
                  <c:v>-8.8400593441878748E-5</c:v>
                </c:pt>
                <c:pt idx="96">
                  <c:v>-9.5256532532052551E-5</c:v>
                </c:pt>
                <c:pt idx="97">
                  <c:v>-9.1845782721234031E-5</c:v>
                </c:pt>
                <c:pt idx="98">
                  <c:v>-9.2368127131596639E-5</c:v>
                </c:pt>
                <c:pt idx="99">
                  <c:v>-9.4423713020225477E-5</c:v>
                </c:pt>
                <c:pt idx="100">
                  <c:v>-1.9014071348063952E-4</c:v>
                </c:pt>
                <c:pt idx="101">
                  <c:v>-1.8972346307818196E-4</c:v>
                </c:pt>
                <c:pt idx="102">
                  <c:v>-1.8831926071940703E-4</c:v>
                </c:pt>
                <c:pt idx="103">
                  <c:v>-1.8784391937008162E-4</c:v>
                </c:pt>
                <c:pt idx="104">
                  <c:v>-1.8723880799429246E-4</c:v>
                </c:pt>
                <c:pt idx="105">
                  <c:v>-1.8650470219162409E-4</c:v>
                </c:pt>
                <c:pt idx="106">
                  <c:v>-1.8558431570822302E-4</c:v>
                </c:pt>
                <c:pt idx="107">
                  <c:v>-1.8229596690699307E-4</c:v>
                </c:pt>
                <c:pt idx="108">
                  <c:v>-1.809306431594551E-4</c:v>
                </c:pt>
                <c:pt idx="109">
                  <c:v>-1.7944225070147716E-4</c:v>
                </c:pt>
                <c:pt idx="110">
                  <c:v>-1.7783198917474964E-4</c:v>
                </c:pt>
                <c:pt idx="111">
                  <c:v>-1.7538748913533E-4</c:v>
                </c:pt>
                <c:pt idx="112">
                  <c:v>-1.7019836548202451E-4</c:v>
                </c:pt>
                <c:pt idx="113">
                  <c:v>-1.6799887351998355E-4</c:v>
                </c:pt>
                <c:pt idx="114">
                  <c:v>-1.6568598251908779E-4</c:v>
                </c:pt>
                <c:pt idx="115">
                  <c:v>-1.6326131618485517E-4</c:v>
                </c:pt>
                <c:pt idx="116">
                  <c:v>-1.5952744638174926E-4</c:v>
                </c:pt>
                <c:pt idx="117">
                  <c:v>-1.5247949209827523E-4</c:v>
                </c:pt>
                <c:pt idx="118">
                  <c:v>-1.4952242514523401E-4</c:v>
                </c:pt>
                <c:pt idx="119">
                  <c:v>-1.4646459737337373E-4</c:v>
                </c:pt>
                <c:pt idx="120">
                  <c:v>-1.4330805658722907E-4</c:v>
                </c:pt>
                <c:pt idx="121">
                  <c:v>-1.4075622115905029E-4</c:v>
                </c:pt>
                <c:pt idx="122">
                  <c:v>-1.966490931640856E-4</c:v>
                </c:pt>
                <c:pt idx="123">
                  <c:v>-1.9303188683092806E-4</c:v>
                </c:pt>
                <c:pt idx="124">
                  <c:v>-1.8932952814086575E-4</c:v>
                </c:pt>
                <c:pt idx="125">
                  <c:v>-1.8554448899049913E-4</c:v>
                </c:pt>
                <c:pt idx="126">
                  <c:v>-1.7859521899663648E-4</c:v>
                </c:pt>
                <c:pt idx="127">
                  <c:v>-1.6962908645289039E-4</c:v>
                </c:pt>
                <c:pt idx="128">
                  <c:v>-1.6546984420401611E-4</c:v>
                </c:pt>
                <c:pt idx="129">
                  <c:v>-1.6124402534309237E-4</c:v>
                </c:pt>
                <c:pt idx="130">
                  <c:v>-1.5695452593133614E-4</c:v>
                </c:pt>
                <c:pt idx="131">
                  <c:v>-1.4953645162767945E-4</c:v>
                </c:pt>
                <c:pt idx="132">
                  <c:v>-1.3921976498284481E-4</c:v>
                </c:pt>
                <c:pt idx="133">
                  <c:v>-1.3465742471943776E-4</c:v>
                </c:pt>
                <c:pt idx="134">
                  <c:v>-1.3005005287235134E-4</c:v>
                </c:pt>
                <c:pt idx="135">
                  <c:v>-1.2540096970782146E-4</c:v>
                </c:pt>
                <c:pt idx="136">
                  <c:v>-1.1781607315911814E-4</c:v>
                </c:pt>
                <c:pt idx="137">
                  <c:v>-1.0645605037278681E-4</c:v>
                </c:pt>
                <c:pt idx="138">
                  <c:v>-1.0165033579085551E-4</c:v>
                </c:pt>
                <c:pt idx="139">
                  <c:v>-9.6824104199528421E-5</c:v>
                </c:pt>
                <c:pt idx="140">
                  <c:v>-9.1981100108725101E-5</c:v>
                </c:pt>
                <c:pt idx="141">
                  <c:v>-8.454044323400088E-5</c:v>
                </c:pt>
                <c:pt idx="142">
                  <c:v>-7.3729695901548028E-5</c:v>
                </c:pt>
                <c:pt idx="143">
                  <c:v>-9.5335640948690154E-5</c:v>
                </c:pt>
                <c:pt idx="144">
                  <c:v>-9.0442245829690045E-5</c:v>
                </c:pt>
                <c:pt idx="145">
                  <c:v>-8.5558797539105812E-5</c:v>
                </c:pt>
                <c:pt idx="146">
                  <c:v>-8.0689553716892338E-5</c:v>
                </c:pt>
                <c:pt idx="147">
                  <c:v>-6.6210544595562173E-5</c:v>
                </c:pt>
                <c:pt idx="148">
                  <c:v>-6.1441920569360362E-5</c:v>
                </c:pt>
                <c:pt idx="149">
                  <c:v>-5.6709708360016886E-5</c:v>
                </c:pt>
                <c:pt idx="150">
                  <c:v>-5.2018533269870708E-5</c:v>
                </c:pt>
                <c:pt idx="151">
                  <c:v>-4.7373081874005875E-5</c:v>
                </c:pt>
                <c:pt idx="152">
                  <c:v>-3.3758854809189582E-5</c:v>
                </c:pt>
                <c:pt idx="153">
                  <c:v>-2.934438952488135E-5</c:v>
                </c:pt>
                <c:pt idx="154">
                  <c:v>-2.4999999979191546E-5</c:v>
                </c:pt>
                <c:pt idx="155">
                  <c:v>-2.0727066639289318E-5</c:v>
                </c:pt>
                <c:pt idx="156">
                  <c:v>-1.6523612388242957E-5</c:v>
                </c:pt>
                <c:pt idx="157">
                  <c:v>-4.3298781839072646E-6</c:v>
                </c:pt>
                <c:pt idx="158">
                  <c:v>-4.0398568051264854E-7</c:v>
                </c:pt>
                <c:pt idx="159">
                  <c:v>3.4527136552029462E-6</c:v>
                </c:pt>
                <c:pt idx="160">
                  <c:v>7.2403421798698416E-6</c:v>
                </c:pt>
                <c:pt idx="161">
                  <c:v>2.2064408139696336E-5</c:v>
                </c:pt>
                <c:pt idx="162">
                  <c:v>2.5148225625893295E-5</c:v>
                </c:pt>
                <c:pt idx="163">
                  <c:v>2.8525215214079406E-5</c:v>
                </c:pt>
                <c:pt idx="164">
                  <c:v>3.1834598722410294E-5</c:v>
                </c:pt>
                <c:pt idx="165">
                  <c:v>1.8687715469155976E-5</c:v>
                </c:pt>
                <c:pt idx="166">
                  <c:v>2.1663925839177824E-5</c:v>
                </c:pt>
                <c:pt idx="167">
                  <c:v>2.4574633262835984E-5</c:v>
                </c:pt>
                <c:pt idx="168">
                  <c:v>2.7420264222715971E-5</c:v>
                </c:pt>
                <c:pt idx="169">
                  <c:v>3.0201266923807385E-5</c:v>
                </c:pt>
                <c:pt idx="170">
                  <c:v>3.8161313391052356E-5</c:v>
                </c:pt>
                <c:pt idx="171">
                  <c:v>4.0688719589225772E-5</c:v>
                </c:pt>
                <c:pt idx="172">
                  <c:v>4.315406441509421E-5</c:v>
                </c:pt>
                <c:pt idx="173">
                  <c:v>4.5557926413342352E-5</c:v>
                </c:pt>
                <c:pt idx="174">
                  <c:v>4.7900905858086335E-5</c:v>
                </c:pt>
                <c:pt idx="175">
                  <c:v>5.4570877428312367E-5</c:v>
                </c:pt>
                <c:pt idx="176">
                  <c:v>5.6676763837741848E-5</c:v>
                </c:pt>
                <c:pt idx="177">
                  <c:v>5.8725094906458165E-5</c:v>
                </c:pt>
                <c:pt idx="178">
                  <c:v>6.0716601243002006E-5</c:v>
                </c:pt>
                <c:pt idx="179">
                  <c:v>6.2652035183588677E-5</c:v>
                </c:pt>
                <c:pt idx="180">
                  <c:v>6.8129751850659067E-5</c:v>
                </c:pt>
                <c:pt idx="181">
                  <c:v>6.9848854038734073E-5</c:v>
                </c:pt>
                <c:pt idx="182">
                  <c:v>7.1515971361166126E-5</c:v>
                </c:pt>
                <c:pt idx="183">
                  <c:v>7.3131986492987208E-5</c:v>
                </c:pt>
                <c:pt idx="184">
                  <c:v>7.4697803834268632E-5</c:v>
                </c:pt>
                <c:pt idx="185">
                  <c:v>5.3784251344481197E-5</c:v>
                </c:pt>
                <c:pt idx="186">
                  <c:v>5.5067464378666386E-5</c:v>
                </c:pt>
                <c:pt idx="187">
                  <c:v>5.6404925325104216E-5</c:v>
                </c:pt>
                <c:pt idx="188">
                  <c:v>5.7697325527072962E-5</c:v>
                </c:pt>
                <c:pt idx="189">
                  <c:v>5.8945729603188113E-5</c:v>
                </c:pt>
                <c:pt idx="190">
                  <c:v>6.2490354701838627E-5</c:v>
                </c:pt>
                <c:pt idx="191">
                  <c:v>6.3521445790470921E-5</c:v>
                </c:pt>
                <c:pt idx="192">
                  <c:v>6.4566607271387966E-5</c:v>
                </c:pt>
                <c:pt idx="193">
                  <c:v>6.5574621582520365E-5</c:v>
                </c:pt>
                <c:pt idx="194">
                  <c:v>6.6546707087944412E-5</c:v>
                </c:pt>
                <c:pt idx="195">
                  <c:v>6.9298757448037437E-5</c:v>
                </c:pt>
                <c:pt idx="196">
                  <c:v>7.0100897030300757E-5</c:v>
                </c:pt>
                <c:pt idx="197">
                  <c:v>7.0912382664545248E-5</c:v>
                </c:pt>
                <c:pt idx="198">
                  <c:v>7.1695710894381648E-5</c:v>
                </c:pt>
                <c:pt idx="199">
                  <c:v>7.2452253824017987E-5</c:v>
                </c:pt>
                <c:pt idx="200">
                  <c:v>7.4631426650079955E-5</c:v>
                </c:pt>
                <c:pt idx="201">
                  <c:v>7.523878326942679E-5</c:v>
                </c:pt>
                <c:pt idx="202">
                  <c:v>7.5882749919209402E-5</c:v>
                </c:pt>
                <c:pt idx="203">
                  <c:v>7.6508625091342708E-5</c:v>
                </c:pt>
                <c:pt idx="204">
                  <c:v>7.711793462661376E-5</c:v>
                </c:pt>
                <c:pt idx="205">
                  <c:v>7.907495591536643E-5</c:v>
                </c:pt>
                <c:pt idx="206">
                  <c:v>6.6345740775155249E-5</c:v>
                </c:pt>
                <c:pt idx="207">
                  <c:v>6.6913410204879099E-5</c:v>
                </c:pt>
                <c:pt idx="208">
                  <c:v>6.747497607346817E-5</c:v>
                </c:pt>
                <c:pt idx="209">
                  <c:v>6.8650265167026522E-5</c:v>
                </c:pt>
                <c:pt idx="210">
                  <c:v>6.9693526880011745E-5</c:v>
                </c:pt>
                <c:pt idx="211">
                  <c:v>7.0249755141722588E-5</c:v>
                </c:pt>
                <c:pt idx="212">
                  <c:v>7.0810102312125821E-5</c:v>
                </c:pt>
                <c:pt idx="213">
                  <c:v>7.1376347333432363E-5</c:v>
                </c:pt>
                <c:pt idx="214">
                  <c:v>7.2726674076175989E-5</c:v>
                </c:pt>
                <c:pt idx="215">
                  <c:v>7.373663668522444E-5</c:v>
                </c:pt>
                <c:pt idx="216">
                  <c:v>7.4359807023165374E-5</c:v>
                </c:pt>
                <c:pt idx="217">
                  <c:v>7.5000000030467362E-5</c:v>
                </c:pt>
                <c:pt idx="218">
                  <c:v>7.5660363022582146E-5</c:v>
                </c:pt>
                <c:pt idx="219">
                  <c:v>7.7302172738680455E-5</c:v>
                </c:pt>
                <c:pt idx="220">
                  <c:v>7.8523582516254464E-5</c:v>
                </c:pt>
                <c:pt idx="221">
                  <c:v>7.9295238081787147E-5</c:v>
                </c:pt>
                <c:pt idx="222">
                  <c:v>8.0089389300486147E-5</c:v>
                </c:pt>
                <c:pt idx="223">
                  <c:v>8.0906109781296535E-5</c:v>
                </c:pt>
                <c:pt idx="224">
                  <c:v>8.5330664556901667E-5</c:v>
                </c:pt>
                <c:pt idx="225">
                  <c:v>8.6284216067696832E-5</c:v>
                </c:pt>
                <c:pt idx="226">
                  <c:v>8.6629072802246382E-5</c:v>
                </c:pt>
                <c:pt idx="227">
                  <c:v>8.2868926447965036E-5</c:v>
                </c:pt>
                <c:pt idx="228">
                  <c:v>8.5969915888579418E-5</c:v>
                </c:pt>
                <c:pt idx="229">
                  <c:v>8.7050189667581393E-5</c:v>
                </c:pt>
                <c:pt idx="230">
                  <c:v>8.8153841791118346E-5</c:v>
                </c:pt>
                <c:pt idx="231">
                  <c:v>8.9280912550477077E-5</c:v>
                </c:pt>
                <c:pt idx="232">
                  <c:v>9.0431439875756183E-5</c:v>
                </c:pt>
                <c:pt idx="233">
                  <c:v>9.4024105270826486E-5</c:v>
                </c:pt>
                <c:pt idx="234">
                  <c:v>9.5268791107423165E-5</c:v>
                </c:pt>
                <c:pt idx="235">
                  <c:v>9.6537087862075702E-5</c:v>
                </c:pt>
                <c:pt idx="236">
                  <c:v>9.7829019343431453E-5</c:v>
                </c:pt>
                <c:pt idx="237">
                  <c:v>9.9144607001584872E-5</c:v>
                </c:pt>
                <c:pt idx="238">
                  <c:v>1.032334862648921E-4</c:v>
                </c:pt>
                <c:pt idx="239">
                  <c:v>1.0464386608222253E-4</c:v>
                </c:pt>
                <c:pt idx="240">
                  <c:v>1.0607797402846525E-4</c:v>
                </c:pt>
                <c:pt idx="241">
                  <c:v>1.0753581743314181E-4</c:v>
                </c:pt>
                <c:pt idx="242">
                  <c:v>1.0901740126809936E-4</c:v>
                </c:pt>
                <c:pt idx="243">
                  <c:v>1.1360460976774399E-4</c:v>
                </c:pt>
                <c:pt idx="244">
                  <c:v>1.1518115796874271E-4</c:v>
                </c:pt>
                <c:pt idx="245">
                  <c:v>1.167814361512377E-4</c:v>
                </c:pt>
                <c:pt idx="246">
                  <c:v>1.1840543516123275E-4</c:v>
                </c:pt>
                <c:pt idx="247">
                  <c:v>1.2005314349320603E-4</c:v>
                </c:pt>
                <c:pt idx="248">
                  <c:v>1.2619048140253807E-4</c:v>
                </c:pt>
                <c:pt idx="249">
                  <c:v>1.2794359906922654E-4</c:v>
                </c:pt>
                <c:pt idx="250">
                  <c:v>1.297202990772121E-4</c:v>
                </c:pt>
                <c:pt idx="251">
                  <c:v>1.3152055723106656E-4</c:v>
                </c:pt>
                <c:pt idx="252">
                  <c:v>1.3555413734808435E-4</c:v>
                </c:pt>
                <c:pt idx="253">
                  <c:v>1.389566059600109E-4</c:v>
                </c:pt>
                <c:pt idx="254">
                  <c:v>1.4087421045172948E-4</c:v>
                </c:pt>
                <c:pt idx="255">
                  <c:v>1.4281517902976591E-4</c:v>
                </c:pt>
                <c:pt idx="256">
                  <c:v>1.4477947119781817E-4</c:v>
                </c:pt>
                <c:pt idx="257">
                  <c:v>1.4912429423733474E-4</c:v>
                </c:pt>
                <c:pt idx="258">
                  <c:v>1.528689843840904E-4</c:v>
                </c:pt>
                <c:pt idx="259">
                  <c:v>1.5494920558199672E-4</c:v>
                </c:pt>
                <c:pt idx="260">
                  <c:v>1.5705245849817473E-4</c:v>
                </c:pt>
                <c:pt idx="261">
                  <c:v>1.5917868633892428E-4</c:v>
                </c:pt>
                <c:pt idx="262">
                  <c:v>1.6383095432281891E-4</c:v>
                </c:pt>
                <c:pt idx="263">
                  <c:v>1.6791212947803413E-4</c:v>
                </c:pt>
                <c:pt idx="264">
                  <c:v>1.7015229847181803E-4</c:v>
                </c:pt>
              </c:numCache>
            </c:numRef>
          </c:yVal>
          <c:smooth val="0"/>
        </c:ser>
        <c:ser>
          <c:idx val="1"/>
          <c:order val="2"/>
          <c:tx>
            <c:v>3M Mkt FRA</c:v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EUR3M!$AU$2:$AU$13</c:f>
              <c:numCache>
                <c:formatCode>ddd\,\ dd\-mmm\-yyyy</c:formatCode>
                <c:ptCount val="12"/>
                <c:pt idx="0">
                  <c:v>42170</c:v>
                </c:pt>
                <c:pt idx="1">
                  <c:v>42199</c:v>
                </c:pt>
                <c:pt idx="2">
                  <c:v>42230</c:v>
                </c:pt>
                <c:pt idx="3">
                  <c:v>42261</c:v>
                </c:pt>
                <c:pt idx="4">
                  <c:v>42291</c:v>
                </c:pt>
                <c:pt idx="5">
                  <c:v>42324</c:v>
                </c:pt>
                <c:pt idx="6">
                  <c:v>42352</c:v>
                </c:pt>
                <c:pt idx="7">
                  <c:v>42383</c:v>
                </c:pt>
                <c:pt idx="8">
                  <c:v>42415</c:v>
                </c:pt>
                <c:pt idx="9">
                  <c:v>42443</c:v>
                </c:pt>
                <c:pt idx="10">
                  <c:v>42474</c:v>
                </c:pt>
                <c:pt idx="11">
                  <c:v>42506</c:v>
                </c:pt>
              </c:numCache>
            </c:numRef>
          </c:xVal>
          <c:yVal>
            <c:numRef>
              <c:f>EUR3M!$AS$2:$AS$13</c:f>
              <c:numCache>
                <c:formatCode>0.0000%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4230144"/>
        <c:axId val="514244608"/>
      </c:scatterChart>
      <c:valAx>
        <c:axId val="514230144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514244608"/>
        <c:crosses val="autoZero"/>
        <c:crossBetween val="midCat"/>
      </c:valAx>
      <c:valAx>
        <c:axId val="514244608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5142301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6618333333333331"/>
          <c:y val="0.57717222222222231"/>
          <c:w val="9.0839583333333335E-2"/>
          <c:h val="0.25134972222222224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Euribor 3M (0Y-2Y)</a:t>
            </a:r>
          </a:p>
        </c:rich>
      </c:tx>
      <c:layout/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3M Mx</c:v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EUR3M!$BA$2:$BA$513</c:f>
              <c:numCache>
                <c:formatCode>ddd\,\ dd\-mmm\-yyyy</c:formatCode>
                <c:ptCount val="512"/>
                <c:pt idx="0">
                  <c:v>42138</c:v>
                </c:pt>
                <c:pt idx="1">
                  <c:v>42139</c:v>
                </c:pt>
                <c:pt idx="2">
                  <c:v>42142</c:v>
                </c:pt>
                <c:pt idx="3">
                  <c:v>42143</c:v>
                </c:pt>
                <c:pt idx="4">
                  <c:v>42144</c:v>
                </c:pt>
                <c:pt idx="5">
                  <c:v>42145</c:v>
                </c:pt>
                <c:pt idx="6">
                  <c:v>42146</c:v>
                </c:pt>
                <c:pt idx="7">
                  <c:v>42149</c:v>
                </c:pt>
                <c:pt idx="8">
                  <c:v>42150</c:v>
                </c:pt>
                <c:pt idx="9">
                  <c:v>42151</c:v>
                </c:pt>
                <c:pt idx="10">
                  <c:v>42152</c:v>
                </c:pt>
                <c:pt idx="11">
                  <c:v>42153</c:v>
                </c:pt>
                <c:pt idx="12">
                  <c:v>42156</c:v>
                </c:pt>
                <c:pt idx="13">
                  <c:v>42157</c:v>
                </c:pt>
                <c:pt idx="14">
                  <c:v>42158</c:v>
                </c:pt>
                <c:pt idx="15">
                  <c:v>42159</c:v>
                </c:pt>
                <c:pt idx="16">
                  <c:v>42160</c:v>
                </c:pt>
                <c:pt idx="17">
                  <c:v>42163</c:v>
                </c:pt>
                <c:pt idx="18">
                  <c:v>42164</c:v>
                </c:pt>
                <c:pt idx="19">
                  <c:v>42165</c:v>
                </c:pt>
                <c:pt idx="20">
                  <c:v>42166</c:v>
                </c:pt>
                <c:pt idx="21">
                  <c:v>42167</c:v>
                </c:pt>
                <c:pt idx="22">
                  <c:v>42170</c:v>
                </c:pt>
                <c:pt idx="23">
                  <c:v>42171</c:v>
                </c:pt>
                <c:pt idx="24">
                  <c:v>42172</c:v>
                </c:pt>
                <c:pt idx="25">
                  <c:v>42173</c:v>
                </c:pt>
                <c:pt idx="26">
                  <c:v>42174</c:v>
                </c:pt>
                <c:pt idx="27">
                  <c:v>42177</c:v>
                </c:pt>
                <c:pt idx="28">
                  <c:v>42178</c:v>
                </c:pt>
                <c:pt idx="29">
                  <c:v>42179</c:v>
                </c:pt>
                <c:pt idx="30">
                  <c:v>42180</c:v>
                </c:pt>
                <c:pt idx="31">
                  <c:v>42181</c:v>
                </c:pt>
                <c:pt idx="32">
                  <c:v>42184</c:v>
                </c:pt>
                <c:pt idx="33">
                  <c:v>42185</c:v>
                </c:pt>
                <c:pt idx="34">
                  <c:v>42186</c:v>
                </c:pt>
                <c:pt idx="35">
                  <c:v>42187</c:v>
                </c:pt>
                <c:pt idx="36">
                  <c:v>42188</c:v>
                </c:pt>
                <c:pt idx="37">
                  <c:v>42191</c:v>
                </c:pt>
                <c:pt idx="38">
                  <c:v>42192</c:v>
                </c:pt>
                <c:pt idx="39">
                  <c:v>42193</c:v>
                </c:pt>
                <c:pt idx="40">
                  <c:v>42194</c:v>
                </c:pt>
                <c:pt idx="41">
                  <c:v>42195</c:v>
                </c:pt>
                <c:pt idx="42">
                  <c:v>42198</c:v>
                </c:pt>
                <c:pt idx="43">
                  <c:v>42199</c:v>
                </c:pt>
                <c:pt idx="44">
                  <c:v>42200</c:v>
                </c:pt>
                <c:pt idx="45">
                  <c:v>42201</c:v>
                </c:pt>
                <c:pt idx="46">
                  <c:v>42202</c:v>
                </c:pt>
                <c:pt idx="47">
                  <c:v>42205</c:v>
                </c:pt>
                <c:pt idx="48">
                  <c:v>42206</c:v>
                </c:pt>
                <c:pt idx="49">
                  <c:v>42207</c:v>
                </c:pt>
                <c:pt idx="50">
                  <c:v>42208</c:v>
                </c:pt>
                <c:pt idx="51">
                  <c:v>42209</c:v>
                </c:pt>
                <c:pt idx="52">
                  <c:v>42212</c:v>
                </c:pt>
                <c:pt idx="53">
                  <c:v>42213</c:v>
                </c:pt>
                <c:pt idx="54">
                  <c:v>42214</c:v>
                </c:pt>
                <c:pt idx="55">
                  <c:v>42215</c:v>
                </c:pt>
                <c:pt idx="56">
                  <c:v>42216</c:v>
                </c:pt>
                <c:pt idx="57">
                  <c:v>42219</c:v>
                </c:pt>
                <c:pt idx="58">
                  <c:v>42220</c:v>
                </c:pt>
                <c:pt idx="59">
                  <c:v>42221</c:v>
                </c:pt>
                <c:pt idx="60">
                  <c:v>42222</c:v>
                </c:pt>
                <c:pt idx="61">
                  <c:v>42223</c:v>
                </c:pt>
                <c:pt idx="62">
                  <c:v>42226</c:v>
                </c:pt>
                <c:pt idx="63">
                  <c:v>42227</c:v>
                </c:pt>
                <c:pt idx="64">
                  <c:v>42228</c:v>
                </c:pt>
                <c:pt idx="65">
                  <c:v>42229</c:v>
                </c:pt>
                <c:pt idx="66">
                  <c:v>42230</c:v>
                </c:pt>
                <c:pt idx="67">
                  <c:v>42233</c:v>
                </c:pt>
                <c:pt idx="68">
                  <c:v>42234</c:v>
                </c:pt>
                <c:pt idx="69">
                  <c:v>42235</c:v>
                </c:pt>
                <c:pt idx="70">
                  <c:v>42236</c:v>
                </c:pt>
                <c:pt idx="71">
                  <c:v>42237</c:v>
                </c:pt>
                <c:pt idx="72">
                  <c:v>42240</c:v>
                </c:pt>
                <c:pt idx="73">
                  <c:v>42241</c:v>
                </c:pt>
                <c:pt idx="74">
                  <c:v>42242</c:v>
                </c:pt>
                <c:pt idx="75">
                  <c:v>42243</c:v>
                </c:pt>
                <c:pt idx="76">
                  <c:v>42244</c:v>
                </c:pt>
                <c:pt idx="77">
                  <c:v>42247</c:v>
                </c:pt>
                <c:pt idx="78">
                  <c:v>42248</c:v>
                </c:pt>
                <c:pt idx="79">
                  <c:v>42249</c:v>
                </c:pt>
                <c:pt idx="80">
                  <c:v>42250</c:v>
                </c:pt>
                <c:pt idx="81">
                  <c:v>42251</c:v>
                </c:pt>
                <c:pt idx="82">
                  <c:v>42254</c:v>
                </c:pt>
                <c:pt idx="83">
                  <c:v>42255</c:v>
                </c:pt>
                <c:pt idx="84">
                  <c:v>42256</c:v>
                </c:pt>
                <c:pt idx="85">
                  <c:v>42257</c:v>
                </c:pt>
                <c:pt idx="86">
                  <c:v>42258</c:v>
                </c:pt>
                <c:pt idx="87">
                  <c:v>42261</c:v>
                </c:pt>
                <c:pt idx="88">
                  <c:v>42262</c:v>
                </c:pt>
                <c:pt idx="89">
                  <c:v>42263</c:v>
                </c:pt>
                <c:pt idx="90">
                  <c:v>42264</c:v>
                </c:pt>
                <c:pt idx="91">
                  <c:v>42265</c:v>
                </c:pt>
                <c:pt idx="92">
                  <c:v>42268</c:v>
                </c:pt>
                <c:pt idx="93">
                  <c:v>42269</c:v>
                </c:pt>
                <c:pt idx="94">
                  <c:v>42270</c:v>
                </c:pt>
                <c:pt idx="95">
                  <c:v>42271</c:v>
                </c:pt>
                <c:pt idx="96">
                  <c:v>42272</c:v>
                </c:pt>
                <c:pt idx="97">
                  <c:v>42275</c:v>
                </c:pt>
                <c:pt idx="98">
                  <c:v>42276</c:v>
                </c:pt>
                <c:pt idx="99">
                  <c:v>42277</c:v>
                </c:pt>
                <c:pt idx="100">
                  <c:v>42278</c:v>
                </c:pt>
                <c:pt idx="101">
                  <c:v>42279</c:v>
                </c:pt>
                <c:pt idx="102">
                  <c:v>42282</c:v>
                </c:pt>
                <c:pt idx="103">
                  <c:v>42283</c:v>
                </c:pt>
                <c:pt idx="104">
                  <c:v>42284</c:v>
                </c:pt>
                <c:pt idx="105">
                  <c:v>42285</c:v>
                </c:pt>
                <c:pt idx="106">
                  <c:v>42286</c:v>
                </c:pt>
                <c:pt idx="107">
                  <c:v>42289</c:v>
                </c:pt>
                <c:pt idx="108">
                  <c:v>42290</c:v>
                </c:pt>
                <c:pt idx="109">
                  <c:v>42291</c:v>
                </c:pt>
                <c:pt idx="110">
                  <c:v>42292</c:v>
                </c:pt>
                <c:pt idx="111">
                  <c:v>42293</c:v>
                </c:pt>
                <c:pt idx="112">
                  <c:v>42296</c:v>
                </c:pt>
                <c:pt idx="113">
                  <c:v>42297</c:v>
                </c:pt>
                <c:pt idx="114">
                  <c:v>42298</c:v>
                </c:pt>
                <c:pt idx="115">
                  <c:v>42299</c:v>
                </c:pt>
                <c:pt idx="116">
                  <c:v>42300</c:v>
                </c:pt>
                <c:pt idx="117">
                  <c:v>42303</c:v>
                </c:pt>
                <c:pt idx="118">
                  <c:v>42304</c:v>
                </c:pt>
                <c:pt idx="119">
                  <c:v>42305</c:v>
                </c:pt>
                <c:pt idx="120">
                  <c:v>42306</c:v>
                </c:pt>
                <c:pt idx="121">
                  <c:v>42307</c:v>
                </c:pt>
                <c:pt idx="122">
                  <c:v>42310</c:v>
                </c:pt>
                <c:pt idx="123">
                  <c:v>42311</c:v>
                </c:pt>
                <c:pt idx="124">
                  <c:v>42312</c:v>
                </c:pt>
                <c:pt idx="125">
                  <c:v>42313</c:v>
                </c:pt>
                <c:pt idx="126">
                  <c:v>42314</c:v>
                </c:pt>
                <c:pt idx="127">
                  <c:v>42317</c:v>
                </c:pt>
                <c:pt idx="128">
                  <c:v>42318</c:v>
                </c:pt>
                <c:pt idx="129">
                  <c:v>42319</c:v>
                </c:pt>
                <c:pt idx="130">
                  <c:v>42320</c:v>
                </c:pt>
                <c:pt idx="131">
                  <c:v>42321</c:v>
                </c:pt>
                <c:pt idx="132">
                  <c:v>42324</c:v>
                </c:pt>
                <c:pt idx="133">
                  <c:v>42325</c:v>
                </c:pt>
                <c:pt idx="134">
                  <c:v>42326</c:v>
                </c:pt>
                <c:pt idx="135">
                  <c:v>42327</c:v>
                </c:pt>
                <c:pt idx="136">
                  <c:v>42328</c:v>
                </c:pt>
                <c:pt idx="137">
                  <c:v>42331</c:v>
                </c:pt>
                <c:pt idx="138">
                  <c:v>42332</c:v>
                </c:pt>
                <c:pt idx="139">
                  <c:v>42333</c:v>
                </c:pt>
                <c:pt idx="140">
                  <c:v>42334</c:v>
                </c:pt>
                <c:pt idx="141">
                  <c:v>42335</c:v>
                </c:pt>
                <c:pt idx="142">
                  <c:v>42338</c:v>
                </c:pt>
                <c:pt idx="143">
                  <c:v>42339</c:v>
                </c:pt>
                <c:pt idx="144">
                  <c:v>42340</c:v>
                </c:pt>
                <c:pt idx="145">
                  <c:v>42341</c:v>
                </c:pt>
                <c:pt idx="146">
                  <c:v>42342</c:v>
                </c:pt>
                <c:pt idx="147">
                  <c:v>42345</c:v>
                </c:pt>
                <c:pt idx="148">
                  <c:v>42346</c:v>
                </c:pt>
                <c:pt idx="149">
                  <c:v>42347</c:v>
                </c:pt>
                <c:pt idx="150">
                  <c:v>42348</c:v>
                </c:pt>
                <c:pt idx="151">
                  <c:v>42349</c:v>
                </c:pt>
                <c:pt idx="152">
                  <c:v>42352</c:v>
                </c:pt>
                <c:pt idx="153">
                  <c:v>42353</c:v>
                </c:pt>
                <c:pt idx="154">
                  <c:v>42354</c:v>
                </c:pt>
                <c:pt idx="155">
                  <c:v>42355</c:v>
                </c:pt>
                <c:pt idx="156">
                  <c:v>42356</c:v>
                </c:pt>
                <c:pt idx="157">
                  <c:v>42359</c:v>
                </c:pt>
                <c:pt idx="158">
                  <c:v>42360</c:v>
                </c:pt>
                <c:pt idx="159">
                  <c:v>42361</c:v>
                </c:pt>
                <c:pt idx="160">
                  <c:v>42362</c:v>
                </c:pt>
                <c:pt idx="161">
                  <c:v>42366</c:v>
                </c:pt>
                <c:pt idx="162">
                  <c:v>42367</c:v>
                </c:pt>
                <c:pt idx="163">
                  <c:v>42368</c:v>
                </c:pt>
                <c:pt idx="164">
                  <c:v>42369</c:v>
                </c:pt>
                <c:pt idx="165">
                  <c:v>42373</c:v>
                </c:pt>
                <c:pt idx="166">
                  <c:v>42374</c:v>
                </c:pt>
                <c:pt idx="167">
                  <c:v>42375</c:v>
                </c:pt>
                <c:pt idx="168">
                  <c:v>42376</c:v>
                </c:pt>
                <c:pt idx="169">
                  <c:v>42377</c:v>
                </c:pt>
                <c:pt idx="170">
                  <c:v>42380</c:v>
                </c:pt>
                <c:pt idx="171">
                  <c:v>42381</c:v>
                </c:pt>
                <c:pt idx="172">
                  <c:v>42382</c:v>
                </c:pt>
                <c:pt idx="173">
                  <c:v>42383</c:v>
                </c:pt>
                <c:pt idx="174">
                  <c:v>42384</c:v>
                </c:pt>
                <c:pt idx="175">
                  <c:v>42387</c:v>
                </c:pt>
                <c:pt idx="176">
                  <c:v>42388</c:v>
                </c:pt>
                <c:pt idx="177">
                  <c:v>42389</c:v>
                </c:pt>
                <c:pt idx="178">
                  <c:v>42390</c:v>
                </c:pt>
                <c:pt idx="179">
                  <c:v>42391</c:v>
                </c:pt>
                <c:pt idx="180">
                  <c:v>42394</c:v>
                </c:pt>
                <c:pt idx="181">
                  <c:v>42395</c:v>
                </c:pt>
                <c:pt idx="182">
                  <c:v>42396</c:v>
                </c:pt>
                <c:pt idx="183">
                  <c:v>42397</c:v>
                </c:pt>
                <c:pt idx="184">
                  <c:v>42398</c:v>
                </c:pt>
                <c:pt idx="185">
                  <c:v>42401</c:v>
                </c:pt>
                <c:pt idx="186">
                  <c:v>42402</c:v>
                </c:pt>
                <c:pt idx="187">
                  <c:v>42403</c:v>
                </c:pt>
                <c:pt idx="188">
                  <c:v>42404</c:v>
                </c:pt>
                <c:pt idx="189">
                  <c:v>42405</c:v>
                </c:pt>
                <c:pt idx="190">
                  <c:v>42408</c:v>
                </c:pt>
                <c:pt idx="191">
                  <c:v>42409</c:v>
                </c:pt>
                <c:pt idx="192">
                  <c:v>42410</c:v>
                </c:pt>
                <c:pt idx="193">
                  <c:v>42411</c:v>
                </c:pt>
                <c:pt idx="194">
                  <c:v>42412</c:v>
                </c:pt>
                <c:pt idx="195">
                  <c:v>42415</c:v>
                </c:pt>
                <c:pt idx="196">
                  <c:v>42416</c:v>
                </c:pt>
                <c:pt idx="197">
                  <c:v>42417</c:v>
                </c:pt>
                <c:pt idx="198">
                  <c:v>42418</c:v>
                </c:pt>
                <c:pt idx="199">
                  <c:v>42419</c:v>
                </c:pt>
                <c:pt idx="200">
                  <c:v>42422</c:v>
                </c:pt>
                <c:pt idx="201">
                  <c:v>42423</c:v>
                </c:pt>
                <c:pt idx="202">
                  <c:v>42424</c:v>
                </c:pt>
                <c:pt idx="203">
                  <c:v>42425</c:v>
                </c:pt>
                <c:pt idx="204">
                  <c:v>42426</c:v>
                </c:pt>
                <c:pt idx="205">
                  <c:v>42429</c:v>
                </c:pt>
                <c:pt idx="206">
                  <c:v>42430</c:v>
                </c:pt>
                <c:pt idx="207">
                  <c:v>42431</c:v>
                </c:pt>
                <c:pt idx="208">
                  <c:v>42432</c:v>
                </c:pt>
                <c:pt idx="209">
                  <c:v>42433</c:v>
                </c:pt>
                <c:pt idx="210">
                  <c:v>42436</c:v>
                </c:pt>
                <c:pt idx="211">
                  <c:v>42437</c:v>
                </c:pt>
                <c:pt idx="212">
                  <c:v>42438</c:v>
                </c:pt>
                <c:pt idx="213">
                  <c:v>42439</c:v>
                </c:pt>
                <c:pt idx="214">
                  <c:v>42440</c:v>
                </c:pt>
                <c:pt idx="215">
                  <c:v>42443</c:v>
                </c:pt>
                <c:pt idx="216">
                  <c:v>42444</c:v>
                </c:pt>
                <c:pt idx="217">
                  <c:v>42445</c:v>
                </c:pt>
                <c:pt idx="218">
                  <c:v>42446</c:v>
                </c:pt>
                <c:pt idx="219">
                  <c:v>42447</c:v>
                </c:pt>
                <c:pt idx="220">
                  <c:v>42450</c:v>
                </c:pt>
                <c:pt idx="221">
                  <c:v>42451</c:v>
                </c:pt>
                <c:pt idx="222">
                  <c:v>42452</c:v>
                </c:pt>
                <c:pt idx="223">
                  <c:v>42453</c:v>
                </c:pt>
                <c:pt idx="224">
                  <c:v>42458</c:v>
                </c:pt>
                <c:pt idx="225">
                  <c:v>42459</c:v>
                </c:pt>
                <c:pt idx="226">
                  <c:v>42460</c:v>
                </c:pt>
                <c:pt idx="227">
                  <c:v>42461</c:v>
                </c:pt>
                <c:pt idx="228">
                  <c:v>42464</c:v>
                </c:pt>
                <c:pt idx="229">
                  <c:v>42465</c:v>
                </c:pt>
                <c:pt idx="230">
                  <c:v>42466</c:v>
                </c:pt>
                <c:pt idx="231">
                  <c:v>42467</c:v>
                </c:pt>
                <c:pt idx="232">
                  <c:v>42468</c:v>
                </c:pt>
                <c:pt idx="233">
                  <c:v>42471</c:v>
                </c:pt>
                <c:pt idx="234">
                  <c:v>42472</c:v>
                </c:pt>
                <c:pt idx="235">
                  <c:v>42473</c:v>
                </c:pt>
                <c:pt idx="236">
                  <c:v>42474</c:v>
                </c:pt>
                <c:pt idx="237">
                  <c:v>42475</c:v>
                </c:pt>
                <c:pt idx="238">
                  <c:v>42478</c:v>
                </c:pt>
                <c:pt idx="239">
                  <c:v>42479</c:v>
                </c:pt>
                <c:pt idx="240">
                  <c:v>42480</c:v>
                </c:pt>
                <c:pt idx="241">
                  <c:v>42481</c:v>
                </c:pt>
                <c:pt idx="242">
                  <c:v>42482</c:v>
                </c:pt>
                <c:pt idx="243">
                  <c:v>42485</c:v>
                </c:pt>
                <c:pt idx="244">
                  <c:v>42486</c:v>
                </c:pt>
                <c:pt idx="245">
                  <c:v>42487</c:v>
                </c:pt>
                <c:pt idx="246">
                  <c:v>42488</c:v>
                </c:pt>
                <c:pt idx="247">
                  <c:v>42489</c:v>
                </c:pt>
                <c:pt idx="248">
                  <c:v>42492</c:v>
                </c:pt>
                <c:pt idx="249">
                  <c:v>42493</c:v>
                </c:pt>
                <c:pt idx="250">
                  <c:v>42494</c:v>
                </c:pt>
                <c:pt idx="251">
                  <c:v>42495</c:v>
                </c:pt>
                <c:pt idx="252">
                  <c:v>42496</c:v>
                </c:pt>
                <c:pt idx="253">
                  <c:v>42499</c:v>
                </c:pt>
                <c:pt idx="254">
                  <c:v>42500</c:v>
                </c:pt>
                <c:pt idx="255">
                  <c:v>42501</c:v>
                </c:pt>
                <c:pt idx="256">
                  <c:v>42502</c:v>
                </c:pt>
                <c:pt idx="257">
                  <c:v>42503</c:v>
                </c:pt>
                <c:pt idx="258">
                  <c:v>42506</c:v>
                </c:pt>
                <c:pt idx="259">
                  <c:v>42507</c:v>
                </c:pt>
                <c:pt idx="260">
                  <c:v>42508</c:v>
                </c:pt>
                <c:pt idx="261">
                  <c:v>42509</c:v>
                </c:pt>
                <c:pt idx="262">
                  <c:v>42510</c:v>
                </c:pt>
                <c:pt idx="263">
                  <c:v>42513</c:v>
                </c:pt>
                <c:pt idx="264">
                  <c:v>42514</c:v>
                </c:pt>
                <c:pt idx="265">
                  <c:v>42515</c:v>
                </c:pt>
                <c:pt idx="266">
                  <c:v>42516</c:v>
                </c:pt>
                <c:pt idx="267">
                  <c:v>42517</c:v>
                </c:pt>
                <c:pt idx="268">
                  <c:v>42520</c:v>
                </c:pt>
                <c:pt idx="269">
                  <c:v>42521</c:v>
                </c:pt>
                <c:pt idx="270">
                  <c:v>42522</c:v>
                </c:pt>
                <c:pt idx="271">
                  <c:v>42523</c:v>
                </c:pt>
                <c:pt idx="272">
                  <c:v>42524</c:v>
                </c:pt>
                <c:pt idx="273">
                  <c:v>42527</c:v>
                </c:pt>
                <c:pt idx="274">
                  <c:v>42528</c:v>
                </c:pt>
                <c:pt idx="275">
                  <c:v>42529</c:v>
                </c:pt>
                <c:pt idx="276">
                  <c:v>42530</c:v>
                </c:pt>
                <c:pt idx="277">
                  <c:v>42531</c:v>
                </c:pt>
                <c:pt idx="278">
                  <c:v>42534</c:v>
                </c:pt>
                <c:pt idx="279">
                  <c:v>42535</c:v>
                </c:pt>
                <c:pt idx="280">
                  <c:v>42536</c:v>
                </c:pt>
                <c:pt idx="281">
                  <c:v>42537</c:v>
                </c:pt>
                <c:pt idx="282">
                  <c:v>42538</c:v>
                </c:pt>
                <c:pt idx="283">
                  <c:v>42541</c:v>
                </c:pt>
                <c:pt idx="284">
                  <c:v>42542</c:v>
                </c:pt>
                <c:pt idx="285">
                  <c:v>42543</c:v>
                </c:pt>
                <c:pt idx="286">
                  <c:v>42544</c:v>
                </c:pt>
                <c:pt idx="287">
                  <c:v>42545</c:v>
                </c:pt>
                <c:pt idx="288">
                  <c:v>42548</c:v>
                </c:pt>
                <c:pt idx="289">
                  <c:v>42549</c:v>
                </c:pt>
                <c:pt idx="290">
                  <c:v>42550</c:v>
                </c:pt>
                <c:pt idx="291">
                  <c:v>42551</c:v>
                </c:pt>
                <c:pt idx="292">
                  <c:v>42552</c:v>
                </c:pt>
                <c:pt idx="293">
                  <c:v>42555</c:v>
                </c:pt>
                <c:pt idx="294">
                  <c:v>42556</c:v>
                </c:pt>
                <c:pt idx="295">
                  <c:v>42557</c:v>
                </c:pt>
                <c:pt idx="296">
                  <c:v>42558</c:v>
                </c:pt>
                <c:pt idx="297">
                  <c:v>42559</c:v>
                </c:pt>
                <c:pt idx="298">
                  <c:v>42562</c:v>
                </c:pt>
                <c:pt idx="299">
                  <c:v>42563</c:v>
                </c:pt>
                <c:pt idx="300">
                  <c:v>42564</c:v>
                </c:pt>
                <c:pt idx="301">
                  <c:v>42565</c:v>
                </c:pt>
                <c:pt idx="302">
                  <c:v>42566</c:v>
                </c:pt>
                <c:pt idx="303">
                  <c:v>42569</c:v>
                </c:pt>
                <c:pt idx="304">
                  <c:v>42570</c:v>
                </c:pt>
                <c:pt idx="305">
                  <c:v>42571</c:v>
                </c:pt>
                <c:pt idx="306">
                  <c:v>42572</c:v>
                </c:pt>
                <c:pt idx="307">
                  <c:v>42573</c:v>
                </c:pt>
                <c:pt idx="308">
                  <c:v>42576</c:v>
                </c:pt>
                <c:pt idx="309">
                  <c:v>42577</c:v>
                </c:pt>
                <c:pt idx="310">
                  <c:v>42578</c:v>
                </c:pt>
                <c:pt idx="311">
                  <c:v>42579</c:v>
                </c:pt>
                <c:pt idx="312">
                  <c:v>42580</c:v>
                </c:pt>
                <c:pt idx="313">
                  <c:v>42583</c:v>
                </c:pt>
                <c:pt idx="314">
                  <c:v>42584</c:v>
                </c:pt>
                <c:pt idx="315">
                  <c:v>42585</c:v>
                </c:pt>
                <c:pt idx="316">
                  <c:v>42586</c:v>
                </c:pt>
                <c:pt idx="317">
                  <c:v>42587</c:v>
                </c:pt>
                <c:pt idx="318">
                  <c:v>42590</c:v>
                </c:pt>
                <c:pt idx="319">
                  <c:v>42591</c:v>
                </c:pt>
                <c:pt idx="320">
                  <c:v>42592</c:v>
                </c:pt>
                <c:pt idx="321">
                  <c:v>42593</c:v>
                </c:pt>
                <c:pt idx="322">
                  <c:v>42594</c:v>
                </c:pt>
                <c:pt idx="323">
                  <c:v>42597</c:v>
                </c:pt>
                <c:pt idx="324">
                  <c:v>42598</c:v>
                </c:pt>
                <c:pt idx="325">
                  <c:v>42599</c:v>
                </c:pt>
                <c:pt idx="326">
                  <c:v>42600</c:v>
                </c:pt>
                <c:pt idx="327">
                  <c:v>42601</c:v>
                </c:pt>
                <c:pt idx="328">
                  <c:v>42604</c:v>
                </c:pt>
                <c:pt idx="329">
                  <c:v>42605</c:v>
                </c:pt>
                <c:pt idx="330">
                  <c:v>42606</c:v>
                </c:pt>
                <c:pt idx="331">
                  <c:v>42607</c:v>
                </c:pt>
                <c:pt idx="332">
                  <c:v>42608</c:v>
                </c:pt>
                <c:pt idx="333">
                  <c:v>42611</c:v>
                </c:pt>
                <c:pt idx="334">
                  <c:v>42612</c:v>
                </c:pt>
                <c:pt idx="335">
                  <c:v>42613</c:v>
                </c:pt>
                <c:pt idx="336">
                  <c:v>42614</c:v>
                </c:pt>
                <c:pt idx="337">
                  <c:v>42615</c:v>
                </c:pt>
                <c:pt idx="338">
                  <c:v>42618</c:v>
                </c:pt>
                <c:pt idx="339">
                  <c:v>42619</c:v>
                </c:pt>
                <c:pt idx="340">
                  <c:v>42620</c:v>
                </c:pt>
                <c:pt idx="341">
                  <c:v>42621</c:v>
                </c:pt>
                <c:pt idx="342">
                  <c:v>42622</c:v>
                </c:pt>
                <c:pt idx="343">
                  <c:v>42625</c:v>
                </c:pt>
                <c:pt idx="344">
                  <c:v>42626</c:v>
                </c:pt>
                <c:pt idx="345">
                  <c:v>42627</c:v>
                </c:pt>
                <c:pt idx="346">
                  <c:v>42628</c:v>
                </c:pt>
                <c:pt idx="347">
                  <c:v>42629</c:v>
                </c:pt>
                <c:pt idx="348">
                  <c:v>42632</c:v>
                </c:pt>
                <c:pt idx="349">
                  <c:v>42633</c:v>
                </c:pt>
                <c:pt idx="350">
                  <c:v>42634</c:v>
                </c:pt>
                <c:pt idx="351">
                  <c:v>42635</c:v>
                </c:pt>
                <c:pt idx="352">
                  <c:v>42636</c:v>
                </c:pt>
                <c:pt idx="353">
                  <c:v>42639</c:v>
                </c:pt>
                <c:pt idx="354">
                  <c:v>42640</c:v>
                </c:pt>
                <c:pt idx="355">
                  <c:v>42641</c:v>
                </c:pt>
                <c:pt idx="356">
                  <c:v>42642</c:v>
                </c:pt>
                <c:pt idx="357">
                  <c:v>42643</c:v>
                </c:pt>
                <c:pt idx="358">
                  <c:v>42646</c:v>
                </c:pt>
                <c:pt idx="359">
                  <c:v>42647</c:v>
                </c:pt>
                <c:pt idx="360">
                  <c:v>42648</c:v>
                </c:pt>
                <c:pt idx="361">
                  <c:v>42649</c:v>
                </c:pt>
                <c:pt idx="362">
                  <c:v>42650</c:v>
                </c:pt>
                <c:pt idx="363">
                  <c:v>42653</c:v>
                </c:pt>
                <c:pt idx="364">
                  <c:v>42654</c:v>
                </c:pt>
                <c:pt idx="365">
                  <c:v>42655</c:v>
                </c:pt>
                <c:pt idx="366">
                  <c:v>42656</c:v>
                </c:pt>
                <c:pt idx="367">
                  <c:v>42657</c:v>
                </c:pt>
                <c:pt idx="368">
                  <c:v>42660</c:v>
                </c:pt>
                <c:pt idx="369">
                  <c:v>42661</c:v>
                </c:pt>
                <c:pt idx="370">
                  <c:v>42662</c:v>
                </c:pt>
                <c:pt idx="371">
                  <c:v>42663</c:v>
                </c:pt>
                <c:pt idx="372">
                  <c:v>42664</c:v>
                </c:pt>
                <c:pt idx="373">
                  <c:v>42667</c:v>
                </c:pt>
                <c:pt idx="374">
                  <c:v>42668</c:v>
                </c:pt>
                <c:pt idx="375">
                  <c:v>42669</c:v>
                </c:pt>
                <c:pt idx="376">
                  <c:v>42670</c:v>
                </c:pt>
                <c:pt idx="377">
                  <c:v>42671</c:v>
                </c:pt>
                <c:pt idx="378">
                  <c:v>42674</c:v>
                </c:pt>
                <c:pt idx="379">
                  <c:v>42675</c:v>
                </c:pt>
                <c:pt idx="380">
                  <c:v>42676</c:v>
                </c:pt>
                <c:pt idx="381">
                  <c:v>42677</c:v>
                </c:pt>
                <c:pt idx="382">
                  <c:v>42678</c:v>
                </c:pt>
                <c:pt idx="383">
                  <c:v>42681</c:v>
                </c:pt>
                <c:pt idx="384">
                  <c:v>42682</c:v>
                </c:pt>
                <c:pt idx="385">
                  <c:v>42683</c:v>
                </c:pt>
                <c:pt idx="386">
                  <c:v>42684</c:v>
                </c:pt>
                <c:pt idx="387">
                  <c:v>42685</c:v>
                </c:pt>
                <c:pt idx="388">
                  <c:v>42688</c:v>
                </c:pt>
                <c:pt idx="389">
                  <c:v>42689</c:v>
                </c:pt>
                <c:pt idx="390">
                  <c:v>42690</c:v>
                </c:pt>
                <c:pt idx="391">
                  <c:v>42691</c:v>
                </c:pt>
                <c:pt idx="392">
                  <c:v>42692</c:v>
                </c:pt>
                <c:pt idx="393">
                  <c:v>42695</c:v>
                </c:pt>
                <c:pt idx="394">
                  <c:v>42696</c:v>
                </c:pt>
                <c:pt idx="395">
                  <c:v>42697</c:v>
                </c:pt>
                <c:pt idx="396">
                  <c:v>42698</c:v>
                </c:pt>
                <c:pt idx="397">
                  <c:v>42699</c:v>
                </c:pt>
                <c:pt idx="398">
                  <c:v>42702</c:v>
                </c:pt>
                <c:pt idx="399">
                  <c:v>42703</c:v>
                </c:pt>
                <c:pt idx="400">
                  <c:v>42704</c:v>
                </c:pt>
                <c:pt idx="401">
                  <c:v>42705</c:v>
                </c:pt>
                <c:pt idx="402">
                  <c:v>42706</c:v>
                </c:pt>
                <c:pt idx="403">
                  <c:v>42709</c:v>
                </c:pt>
                <c:pt idx="404">
                  <c:v>42710</c:v>
                </c:pt>
                <c:pt idx="405">
                  <c:v>42711</c:v>
                </c:pt>
                <c:pt idx="406">
                  <c:v>42712</c:v>
                </c:pt>
                <c:pt idx="407">
                  <c:v>42713</c:v>
                </c:pt>
                <c:pt idx="408">
                  <c:v>42716</c:v>
                </c:pt>
                <c:pt idx="409">
                  <c:v>42717</c:v>
                </c:pt>
                <c:pt idx="410">
                  <c:v>42718</c:v>
                </c:pt>
                <c:pt idx="411">
                  <c:v>42719</c:v>
                </c:pt>
                <c:pt idx="412">
                  <c:v>42720</c:v>
                </c:pt>
                <c:pt idx="413">
                  <c:v>42723</c:v>
                </c:pt>
                <c:pt idx="414">
                  <c:v>42724</c:v>
                </c:pt>
                <c:pt idx="415">
                  <c:v>42725</c:v>
                </c:pt>
                <c:pt idx="416">
                  <c:v>42726</c:v>
                </c:pt>
                <c:pt idx="417">
                  <c:v>42727</c:v>
                </c:pt>
                <c:pt idx="418">
                  <c:v>42731</c:v>
                </c:pt>
                <c:pt idx="419">
                  <c:v>42732</c:v>
                </c:pt>
                <c:pt idx="420">
                  <c:v>42733</c:v>
                </c:pt>
                <c:pt idx="421">
                  <c:v>42734</c:v>
                </c:pt>
                <c:pt idx="422">
                  <c:v>42737</c:v>
                </c:pt>
                <c:pt idx="423">
                  <c:v>42738</c:v>
                </c:pt>
                <c:pt idx="424">
                  <c:v>42739</c:v>
                </c:pt>
                <c:pt idx="425">
                  <c:v>42740</c:v>
                </c:pt>
                <c:pt idx="426">
                  <c:v>42741</c:v>
                </c:pt>
                <c:pt idx="427">
                  <c:v>42744</c:v>
                </c:pt>
                <c:pt idx="428">
                  <c:v>42745</c:v>
                </c:pt>
                <c:pt idx="429">
                  <c:v>42746</c:v>
                </c:pt>
                <c:pt idx="430">
                  <c:v>42747</c:v>
                </c:pt>
                <c:pt idx="431">
                  <c:v>42748</c:v>
                </c:pt>
                <c:pt idx="432">
                  <c:v>42751</c:v>
                </c:pt>
                <c:pt idx="433">
                  <c:v>42752</c:v>
                </c:pt>
                <c:pt idx="434">
                  <c:v>42753</c:v>
                </c:pt>
                <c:pt idx="435">
                  <c:v>42754</c:v>
                </c:pt>
                <c:pt idx="436">
                  <c:v>42755</c:v>
                </c:pt>
                <c:pt idx="437">
                  <c:v>42758</c:v>
                </c:pt>
                <c:pt idx="438">
                  <c:v>42759</c:v>
                </c:pt>
                <c:pt idx="439">
                  <c:v>42760</c:v>
                </c:pt>
                <c:pt idx="440">
                  <c:v>42761</c:v>
                </c:pt>
                <c:pt idx="441">
                  <c:v>42762</c:v>
                </c:pt>
                <c:pt idx="442">
                  <c:v>42765</c:v>
                </c:pt>
                <c:pt idx="443">
                  <c:v>42766</c:v>
                </c:pt>
                <c:pt idx="444">
                  <c:v>42767</c:v>
                </c:pt>
                <c:pt idx="445">
                  <c:v>42768</c:v>
                </c:pt>
                <c:pt idx="446">
                  <c:v>42769</c:v>
                </c:pt>
                <c:pt idx="447">
                  <c:v>42772</c:v>
                </c:pt>
                <c:pt idx="448">
                  <c:v>42773</c:v>
                </c:pt>
                <c:pt idx="449">
                  <c:v>42774</c:v>
                </c:pt>
                <c:pt idx="450">
                  <c:v>42775</c:v>
                </c:pt>
                <c:pt idx="451">
                  <c:v>42776</c:v>
                </c:pt>
                <c:pt idx="452">
                  <c:v>42779</c:v>
                </c:pt>
                <c:pt idx="453">
                  <c:v>42780</c:v>
                </c:pt>
                <c:pt idx="454">
                  <c:v>42781</c:v>
                </c:pt>
                <c:pt idx="455">
                  <c:v>42782</c:v>
                </c:pt>
                <c:pt idx="456">
                  <c:v>42783</c:v>
                </c:pt>
                <c:pt idx="457">
                  <c:v>42786</c:v>
                </c:pt>
                <c:pt idx="458">
                  <c:v>42787</c:v>
                </c:pt>
                <c:pt idx="459">
                  <c:v>42788</c:v>
                </c:pt>
                <c:pt idx="460">
                  <c:v>42789</c:v>
                </c:pt>
                <c:pt idx="461">
                  <c:v>42790</c:v>
                </c:pt>
                <c:pt idx="462">
                  <c:v>42793</c:v>
                </c:pt>
                <c:pt idx="463">
                  <c:v>42794</c:v>
                </c:pt>
                <c:pt idx="464">
                  <c:v>42795</c:v>
                </c:pt>
                <c:pt idx="465">
                  <c:v>42796</c:v>
                </c:pt>
                <c:pt idx="466">
                  <c:v>42797</c:v>
                </c:pt>
                <c:pt idx="467">
                  <c:v>42800</c:v>
                </c:pt>
                <c:pt idx="468">
                  <c:v>42801</c:v>
                </c:pt>
                <c:pt idx="469">
                  <c:v>42802</c:v>
                </c:pt>
                <c:pt idx="470">
                  <c:v>42803</c:v>
                </c:pt>
                <c:pt idx="471">
                  <c:v>42804</c:v>
                </c:pt>
                <c:pt idx="472">
                  <c:v>42807</c:v>
                </c:pt>
                <c:pt idx="473">
                  <c:v>42808</c:v>
                </c:pt>
                <c:pt idx="474">
                  <c:v>42809</c:v>
                </c:pt>
                <c:pt idx="475">
                  <c:v>42810</c:v>
                </c:pt>
                <c:pt idx="476">
                  <c:v>42811</c:v>
                </c:pt>
                <c:pt idx="477">
                  <c:v>42814</c:v>
                </c:pt>
                <c:pt idx="478">
                  <c:v>42815</c:v>
                </c:pt>
                <c:pt idx="479">
                  <c:v>42816</c:v>
                </c:pt>
                <c:pt idx="480">
                  <c:v>42817</c:v>
                </c:pt>
                <c:pt idx="481">
                  <c:v>42818</c:v>
                </c:pt>
                <c:pt idx="482">
                  <c:v>42821</c:v>
                </c:pt>
                <c:pt idx="483">
                  <c:v>42822</c:v>
                </c:pt>
                <c:pt idx="484">
                  <c:v>42823</c:v>
                </c:pt>
                <c:pt idx="485">
                  <c:v>42824</c:v>
                </c:pt>
                <c:pt idx="486">
                  <c:v>42825</c:v>
                </c:pt>
                <c:pt idx="487">
                  <c:v>42828</c:v>
                </c:pt>
                <c:pt idx="488">
                  <c:v>42829</c:v>
                </c:pt>
                <c:pt idx="489">
                  <c:v>42830</c:v>
                </c:pt>
                <c:pt idx="490">
                  <c:v>42831</c:v>
                </c:pt>
                <c:pt idx="491">
                  <c:v>42832</c:v>
                </c:pt>
                <c:pt idx="492">
                  <c:v>42835</c:v>
                </c:pt>
                <c:pt idx="493">
                  <c:v>42836</c:v>
                </c:pt>
                <c:pt idx="494">
                  <c:v>42837</c:v>
                </c:pt>
                <c:pt idx="495">
                  <c:v>42838</c:v>
                </c:pt>
                <c:pt idx="496">
                  <c:v>42843</c:v>
                </c:pt>
                <c:pt idx="497">
                  <c:v>42844</c:v>
                </c:pt>
                <c:pt idx="498">
                  <c:v>42845</c:v>
                </c:pt>
                <c:pt idx="499">
                  <c:v>42846</c:v>
                </c:pt>
                <c:pt idx="500">
                  <c:v>42849</c:v>
                </c:pt>
                <c:pt idx="501">
                  <c:v>42850</c:v>
                </c:pt>
                <c:pt idx="502">
                  <c:v>42851</c:v>
                </c:pt>
                <c:pt idx="503">
                  <c:v>42852</c:v>
                </c:pt>
                <c:pt idx="504">
                  <c:v>42853</c:v>
                </c:pt>
                <c:pt idx="505">
                  <c:v>42857</c:v>
                </c:pt>
                <c:pt idx="506">
                  <c:v>42858</c:v>
                </c:pt>
                <c:pt idx="507">
                  <c:v>42859</c:v>
                </c:pt>
                <c:pt idx="508">
                  <c:v>42860</c:v>
                </c:pt>
                <c:pt idx="509">
                  <c:v>42863</c:v>
                </c:pt>
                <c:pt idx="510">
                  <c:v>42864</c:v>
                </c:pt>
                <c:pt idx="511">
                  <c:v>42871</c:v>
                </c:pt>
              </c:numCache>
            </c:numRef>
          </c:xVal>
          <c:yVal>
            <c:numRef>
              <c:f>EUR3M!$BC$2:$BC$513</c:f>
              <c:numCache>
                <c:formatCode>0.0000%</c:formatCode>
                <c:ptCount val="512"/>
                <c:pt idx="0">
                  <c:v>-1.3100000000026738E-4</c:v>
                </c:pt>
                <c:pt idx="1">
                  <c:v>-1.3134529849617832E-4</c:v>
                </c:pt>
                <c:pt idx="2">
                  <c:v>-1.254716148062882E-4</c:v>
                </c:pt>
                <c:pt idx="3">
                  <c:v>-1.2607386747489336E-4</c:v>
                </c:pt>
                <c:pt idx="4">
                  <c:v>-1.2831158019566618E-4</c:v>
                </c:pt>
                <c:pt idx="5">
                  <c:v>-1.3218475016172157E-4</c:v>
                </c:pt>
                <c:pt idx="6">
                  <c:v>-1.2684842267000039E-4</c:v>
                </c:pt>
                <c:pt idx="7">
                  <c:v>-1.2016361582115658E-4</c:v>
                </c:pt>
                <c:pt idx="8">
                  <c:v>-1.1702885893404436E-4</c:v>
                </c:pt>
                <c:pt idx="9">
                  <c:v>-1.1384231248168714E-4</c:v>
                </c:pt>
                <c:pt idx="10">
                  <c:v>-1.1060397633592655E-4</c:v>
                </c:pt>
                <c:pt idx="11">
                  <c:v>-1.0635930115993654E-4</c:v>
                </c:pt>
                <c:pt idx="12">
                  <c:v>-1.036406677222968E-4</c:v>
                </c:pt>
                <c:pt idx="13">
                  <c:v>-1.0217711639955465E-4</c:v>
                </c:pt>
                <c:pt idx="14">
                  <c:v>-1.0082447567447502E-4</c:v>
                </c:pt>
                <c:pt idx="15">
                  <c:v>-9.9582745659576602E-5</c:v>
                </c:pt>
                <c:pt idx="16">
                  <c:v>-9.5166380143519449E-5</c:v>
                </c:pt>
                <c:pt idx="17">
                  <c:v>-9.2047467628465838E-5</c:v>
                </c:pt>
                <c:pt idx="18">
                  <c:v>-9.0270671195872822E-5</c:v>
                </c:pt>
                <c:pt idx="19">
                  <c:v>-8.8536684112388897E-5</c:v>
                </c:pt>
                <c:pt idx="20">
                  <c:v>-8.684550643318731E-5</c:v>
                </c:pt>
                <c:pt idx="21">
                  <c:v>-8.2627220096636548E-5</c:v>
                </c:pt>
                <c:pt idx="22">
                  <c:v>-8.1406011600801292E-5</c:v>
                </c:pt>
                <c:pt idx="23">
                  <c:v>-8.0201665147366696E-5</c:v>
                </c:pt>
                <c:pt idx="24">
                  <c:v>-7.9017878426544143E-5</c:v>
                </c:pt>
                <c:pt idx="25">
                  <c:v>-7.7854651456145461E-5</c:v>
                </c:pt>
                <c:pt idx="26">
                  <c:v>-7.5865760666840408E-5</c:v>
                </c:pt>
                <c:pt idx="27">
                  <c:v>-7.3407341441542897E-5</c:v>
                </c:pt>
                <c:pt idx="28">
                  <c:v>-7.2346913493047822E-5</c:v>
                </c:pt>
                <c:pt idx="29">
                  <c:v>-7.1307045399241062E-5</c:v>
                </c:pt>
                <c:pt idx="30">
                  <c:v>-7.0287737178803311E-5</c:v>
                </c:pt>
                <c:pt idx="31">
                  <c:v>-6.8429606629201819E-5</c:v>
                </c:pt>
                <c:pt idx="32">
                  <c:v>-6.6416103330068239E-5</c:v>
                </c:pt>
                <c:pt idx="33">
                  <c:v>-6.5499594703250679E-5</c:v>
                </c:pt>
                <c:pt idx="34">
                  <c:v>-6.4603646041033513E-5</c:v>
                </c:pt>
                <c:pt idx="35">
                  <c:v>-6.3728257356015347E-5</c:v>
                </c:pt>
                <c:pt idx="36">
                  <c:v>-6.197945225518172E-5</c:v>
                </c:pt>
                <c:pt idx="37">
                  <c:v>-6.0432302665536717E-5</c:v>
                </c:pt>
                <c:pt idx="38">
                  <c:v>-5.9659714068960319E-5</c:v>
                </c:pt>
                <c:pt idx="39">
                  <c:v>-5.8907685529084539E-5</c:v>
                </c:pt>
                <c:pt idx="40">
                  <c:v>-5.8176217056770269E-5</c:v>
                </c:pt>
                <c:pt idx="41">
                  <c:v>-5.6515302527602738E-5</c:v>
                </c:pt>
                <c:pt idx="42">
                  <c:v>-5.5455944068165585E-5</c:v>
                </c:pt>
                <c:pt idx="43">
                  <c:v>-5.482727609961303E-5</c:v>
                </c:pt>
                <c:pt idx="44">
                  <c:v>-5.3785015423586962E-5</c:v>
                </c:pt>
                <c:pt idx="45">
                  <c:v>-5.274168618058686E-5</c:v>
                </c:pt>
                <c:pt idx="46">
                  <c:v>-5.1593536605126658E-5</c:v>
                </c:pt>
                <c:pt idx="47">
                  <c:v>-4.8557683538846099E-5</c:v>
                </c:pt>
                <c:pt idx="48">
                  <c:v>-4.7509011455762597E-5</c:v>
                </c:pt>
                <c:pt idx="49">
                  <c:v>-4.6459270802664015E-5</c:v>
                </c:pt>
                <c:pt idx="50">
                  <c:v>-4.5408461577378176E-5</c:v>
                </c:pt>
                <c:pt idx="51">
                  <c:v>-4.4314761087916475E-5</c:v>
                </c:pt>
                <c:pt idx="52">
                  <c:v>-4.1194538942198072E-5</c:v>
                </c:pt>
                <c:pt idx="53">
                  <c:v>-4.0138386845549505E-5</c:v>
                </c:pt>
                <c:pt idx="54">
                  <c:v>-3.9081166172369336E-5</c:v>
                </c:pt>
                <c:pt idx="55">
                  <c:v>-3.8022876921788686E-5</c:v>
                </c:pt>
                <c:pt idx="56">
                  <c:v>-3.6942127171818377E-5</c:v>
                </c:pt>
                <c:pt idx="57">
                  <c:v>-3.3779034125042855E-5</c:v>
                </c:pt>
                <c:pt idx="58">
                  <c:v>-3.2715401972689022E-5</c:v>
                </c:pt>
                <c:pt idx="59">
                  <c:v>-3.1650701238155925E-5</c:v>
                </c:pt>
                <c:pt idx="60">
                  <c:v>-3.0584931919705824E-5</c:v>
                </c:pt>
                <c:pt idx="61">
                  <c:v>-2.9603470580854219E-5</c:v>
                </c:pt>
                <c:pt idx="62">
                  <c:v>-2.6311168790661277E-5</c:v>
                </c:pt>
                <c:pt idx="63">
                  <c:v>-2.5240056541330844E-5</c:v>
                </c:pt>
                <c:pt idx="64">
                  <c:v>-2.4167875702435747E-5</c:v>
                </c:pt>
                <c:pt idx="65">
                  <c:v>-2.3094626272672684E-5</c:v>
                </c:pt>
                <c:pt idx="66">
                  <c:v>-2.2170954999985552E-5</c:v>
                </c:pt>
                <c:pt idx="67">
                  <c:v>-2.1769526388939671E-5</c:v>
                </c:pt>
                <c:pt idx="68">
                  <c:v>-2.1681775074898432E-5</c:v>
                </c:pt>
                <c:pt idx="69">
                  <c:v>-2.161318664387672E-5</c:v>
                </c:pt>
                <c:pt idx="70">
                  <c:v>-2.1563761096743406E-5</c:v>
                </c:pt>
                <c:pt idx="71">
                  <c:v>-2.146611782497744E-5</c:v>
                </c:pt>
                <c:pt idx="72">
                  <c:v>-2.1557687763602661E-5</c:v>
                </c:pt>
                <c:pt idx="73">
                  <c:v>-2.1604076644600035E-5</c:v>
                </c:pt>
                <c:pt idx="74">
                  <c:v>-2.1669628409051373E-5</c:v>
                </c:pt>
                <c:pt idx="75">
                  <c:v>-2.1754343057391107E-5</c:v>
                </c:pt>
                <c:pt idx="76">
                  <c:v>-2.1680283551832411E-5</c:v>
                </c:pt>
                <c:pt idx="77">
                  <c:v>-2.2392891210320943E-5</c:v>
                </c:pt>
                <c:pt idx="78">
                  <c:v>-2.258305154702887E-5</c:v>
                </c:pt>
                <c:pt idx="79">
                  <c:v>-2.2792585336908176E-5</c:v>
                </c:pt>
                <c:pt idx="80">
                  <c:v>-2.3021492575566776E-5</c:v>
                </c:pt>
                <c:pt idx="81">
                  <c:v>-2.3269773262126246E-5</c:v>
                </c:pt>
                <c:pt idx="82">
                  <c:v>-2.4130855957822434E-5</c:v>
                </c:pt>
                <c:pt idx="83">
                  <c:v>-2.4456630388111602E-5</c:v>
                </c:pt>
                <c:pt idx="84">
                  <c:v>-2.4801778244780399E-5</c:v>
                </c:pt>
                <c:pt idx="85">
                  <c:v>-2.5166299520362267E-5</c:v>
                </c:pt>
                <c:pt idx="86">
                  <c:v>-2.5550194211782745E-5</c:v>
                </c:pt>
                <c:pt idx="87">
                  <c:v>-2.6818118714316036E-5</c:v>
                </c:pt>
                <c:pt idx="88">
                  <c:v>-2.637251518309926E-5</c:v>
                </c:pt>
                <c:pt idx="89">
                  <c:v>-2.5931888349617716E-5</c:v>
                </c:pt>
                <c:pt idx="90">
                  <c:v>-2.5496238213432196E-5</c:v>
                </c:pt>
                <c:pt idx="91">
                  <c:v>-2.5065564779374003E-5</c:v>
                </c:pt>
                <c:pt idx="92">
                  <c:v>-2.3803404696990714E-5</c:v>
                </c:pt>
                <c:pt idx="93">
                  <c:v>-2.3392638081104419E-5</c:v>
                </c:pt>
                <c:pt idx="94">
                  <c:v>-2.2986848173494373E-5</c:v>
                </c:pt>
                <c:pt idx="95">
                  <c:v>-2.2586034977235047E-5</c:v>
                </c:pt>
                <c:pt idx="96">
                  <c:v>-2.130191848064336E-5</c:v>
                </c:pt>
                <c:pt idx="97">
                  <c:v>-2.1032549319759593E-5</c:v>
                </c:pt>
                <c:pt idx="98">
                  <c:v>-2.0656619696065374E-5</c:v>
                </c:pt>
                <c:pt idx="99">
                  <c:v>-1.9973580709810374E-5</c:v>
                </c:pt>
                <c:pt idx="100">
                  <c:v>-1.8652922544653822E-5</c:v>
                </c:pt>
                <c:pt idx="101">
                  <c:v>-1.8598924050659558E-5</c:v>
                </c:pt>
                <c:pt idx="102">
                  <c:v>-1.8174994350397945E-5</c:v>
                </c:pt>
                <c:pt idx="103">
                  <c:v>-1.78300449661239E-5</c:v>
                </c:pt>
                <c:pt idx="104">
                  <c:v>-1.7490018214151643E-5</c:v>
                </c:pt>
                <c:pt idx="105">
                  <c:v>-1.715491409621891E-5</c:v>
                </c:pt>
                <c:pt idx="106">
                  <c:v>-1.6132006117324994E-5</c:v>
                </c:pt>
                <c:pt idx="107">
                  <c:v>-1.5863723984432809E-5</c:v>
                </c:pt>
                <c:pt idx="108">
                  <c:v>-1.5553233052337369E-5</c:v>
                </c:pt>
                <c:pt idx="109">
                  <c:v>-1.5247664761666845E-5</c:v>
                </c:pt>
                <c:pt idx="110">
                  <c:v>-1.4509604540901146E-5</c:v>
                </c:pt>
                <c:pt idx="111">
                  <c:v>-1.3039460604035559E-5</c:v>
                </c:pt>
                <c:pt idx="112">
                  <c:v>-1.1550510134002941E-5</c:v>
                </c:pt>
                <c:pt idx="113">
                  <c:v>-1.080902314871293E-5</c:v>
                </c:pt>
                <c:pt idx="114">
                  <c:v>-1.0066850809040975E-5</c:v>
                </c:pt>
                <c:pt idx="115">
                  <c:v>-9.3239931141182079E-6</c:v>
                </c:pt>
                <c:pt idx="116">
                  <c:v>-7.8558375647184005E-6</c:v>
                </c:pt>
                <c:pt idx="117">
                  <c:v>-6.3457087823534533E-6</c:v>
                </c:pt>
                <c:pt idx="118">
                  <c:v>-5.5994243085700157E-6</c:v>
                </c:pt>
                <c:pt idx="119">
                  <c:v>-4.8524544786668953E-6</c:v>
                </c:pt>
                <c:pt idx="120">
                  <c:v>-4.1047992917752225E-6</c:v>
                </c:pt>
                <c:pt idx="121">
                  <c:v>-3.7153642004719623E-6</c:v>
                </c:pt>
                <c:pt idx="122">
                  <c:v>-1.1073249586833418E-6</c:v>
                </c:pt>
                <c:pt idx="123">
                  <c:v>-3.5624297816020439E-7</c:v>
                </c:pt>
                <c:pt idx="124">
                  <c:v>3.9552436195809615E-7</c:v>
                </c:pt>
                <c:pt idx="125">
                  <c:v>1.1479770629748651E-6</c:v>
                </c:pt>
                <c:pt idx="126">
                  <c:v>2.6100131826013991E-6</c:v>
                </c:pt>
                <c:pt idx="127">
                  <c:v>4.1646414734200139E-6</c:v>
                </c:pt>
                <c:pt idx="128">
                  <c:v>4.9205209802324301E-6</c:v>
                </c:pt>
                <c:pt idx="129">
                  <c:v>5.6770858501154899E-6</c:v>
                </c:pt>
                <c:pt idx="130">
                  <c:v>6.4343360830691942E-6</c:v>
                </c:pt>
                <c:pt idx="131">
                  <c:v>7.8922411610260244E-6</c:v>
                </c:pt>
                <c:pt idx="132">
                  <c:v>9.4701906490659286E-6</c:v>
                </c:pt>
                <c:pt idx="133">
                  <c:v>1.0166114669216011E-5</c:v>
                </c:pt>
                <c:pt idx="134">
                  <c:v>1.086203881187679E-5</c:v>
                </c:pt>
                <c:pt idx="135">
                  <c:v>1.1557963078786008E-5</c:v>
                </c:pt>
                <c:pt idx="136">
                  <c:v>1.2949812448753351E-5</c:v>
                </c:pt>
                <c:pt idx="137">
                  <c:v>1.434166138369403E-5</c:v>
                </c:pt>
                <c:pt idx="138">
                  <c:v>1.5037586270107695E-5</c:v>
                </c:pt>
                <c:pt idx="139">
                  <c:v>1.5733511279032058E-5</c:v>
                </c:pt>
                <c:pt idx="140">
                  <c:v>1.6429436413073727E-5</c:v>
                </c:pt>
                <c:pt idx="141">
                  <c:v>1.7821287933032632E-5</c:v>
                </c:pt>
                <c:pt idx="142">
                  <c:v>1.8865174859635096E-5</c:v>
                </c:pt>
                <c:pt idx="143">
                  <c:v>1.9561100511685717E-5</c:v>
                </c:pt>
                <c:pt idx="144">
                  <c:v>2.0257026287593307E-5</c:v>
                </c:pt>
                <c:pt idx="145">
                  <c:v>2.0952952185601029E-5</c:v>
                </c:pt>
                <c:pt idx="146">
                  <c:v>2.1648878206587302E-5</c:v>
                </c:pt>
                <c:pt idx="147">
                  <c:v>2.3736657002146915E-5</c:v>
                </c:pt>
                <c:pt idx="148">
                  <c:v>2.4432583511533714E-5</c:v>
                </c:pt>
                <c:pt idx="149">
                  <c:v>2.5128510143899065E-5</c:v>
                </c:pt>
                <c:pt idx="150">
                  <c:v>2.5824436899242969E-5</c:v>
                </c:pt>
                <c:pt idx="151">
                  <c:v>2.6520363776687003E-5</c:v>
                </c:pt>
                <c:pt idx="152">
                  <c:v>2.8608145142498319E-5</c:v>
                </c:pt>
                <c:pt idx="153">
                  <c:v>2.9304072510978134E-5</c:v>
                </c:pt>
                <c:pt idx="154">
                  <c:v>2.999999999980125E-5</c:v>
                </c:pt>
                <c:pt idx="155">
                  <c:v>3.1025723956561524E-5</c:v>
                </c:pt>
                <c:pt idx="156">
                  <c:v>3.2053575899021532E-5</c:v>
                </c:pt>
                <c:pt idx="157">
                  <c:v>3.5149899654654693E-5</c:v>
                </c:pt>
                <c:pt idx="158">
                  <c:v>3.6186263553089931E-5</c:v>
                </c:pt>
                <c:pt idx="159">
                  <c:v>3.7224755445130674E-5</c:v>
                </c:pt>
                <c:pt idx="160">
                  <c:v>3.8265375332533764E-5</c:v>
                </c:pt>
                <c:pt idx="161">
                  <c:v>4.3104026642764417E-5</c:v>
                </c:pt>
                <c:pt idx="162">
                  <c:v>4.3500394752689372E-5</c:v>
                </c:pt>
                <c:pt idx="163">
                  <c:v>4.4553782643889548E-5</c:v>
                </c:pt>
                <c:pt idx="164">
                  <c:v>4.5609298543628339E-5</c:v>
                </c:pt>
                <c:pt idx="165">
                  <c:v>4.9852642242024322E-5</c:v>
                </c:pt>
                <c:pt idx="166">
                  <c:v>5.0918798200267705E-5</c:v>
                </c:pt>
                <c:pt idx="167">
                  <c:v>5.1987082176712303E-5</c:v>
                </c:pt>
                <c:pt idx="168">
                  <c:v>5.3057494170479694E-5</c:v>
                </c:pt>
                <c:pt idx="169">
                  <c:v>5.4130034185961975E-5</c:v>
                </c:pt>
                <c:pt idx="170">
                  <c:v>5.7360422372360726E-5</c:v>
                </c:pt>
                <c:pt idx="171">
                  <c:v>5.8441474485243568E-5</c:v>
                </c:pt>
                <c:pt idx="172">
                  <c:v>5.9524654629503899E-5</c:v>
                </c:pt>
                <c:pt idx="173">
                  <c:v>6.0609962803384872E-5</c:v>
                </c:pt>
                <c:pt idx="174">
                  <c:v>6.1697399010400176E-5</c:v>
                </c:pt>
                <c:pt idx="175">
                  <c:v>6.4972475846063549E-5</c:v>
                </c:pt>
                <c:pt idx="176">
                  <c:v>6.6068424201427665E-5</c:v>
                </c:pt>
                <c:pt idx="177">
                  <c:v>6.7166500597831878E-5</c:v>
                </c:pt>
                <c:pt idx="178">
                  <c:v>6.8266705037911421E-5</c:v>
                </c:pt>
                <c:pt idx="179">
                  <c:v>6.936903752342315E-5</c:v>
                </c:pt>
                <c:pt idx="180">
                  <c:v>7.2688803266606096E-5</c:v>
                </c:pt>
                <c:pt idx="181">
                  <c:v>7.3799647949658069E-5</c:v>
                </c:pt>
                <c:pt idx="182">
                  <c:v>7.4912620686926393E-5</c:v>
                </c:pt>
                <c:pt idx="183">
                  <c:v>7.6027721481046343E-5</c:v>
                </c:pt>
                <c:pt idx="184">
                  <c:v>7.7144950332017892E-5</c:v>
                </c:pt>
                <c:pt idx="185">
                  <c:v>8.0509405246245873E-5</c:v>
                </c:pt>
                <c:pt idx="186">
                  <c:v>8.1055150102038453E-5</c:v>
                </c:pt>
                <c:pt idx="187">
                  <c:v>8.2185666706813265E-5</c:v>
                </c:pt>
                <c:pt idx="188">
                  <c:v>8.331833501973307E-5</c:v>
                </c:pt>
                <c:pt idx="189">
                  <c:v>8.4453155040797867E-5</c:v>
                </c:pt>
                <c:pt idx="190">
                  <c:v>8.8434282400754068E-5</c:v>
                </c:pt>
                <c:pt idx="191">
                  <c:v>8.9013952255356799E-5</c:v>
                </c:pt>
                <c:pt idx="192">
                  <c:v>9.0159530849120983E-5</c:v>
                </c:pt>
                <c:pt idx="193">
                  <c:v>9.1307261163464659E-5</c:v>
                </c:pt>
                <c:pt idx="194">
                  <c:v>9.2457143201052361E-5</c:v>
                </c:pt>
                <c:pt idx="195">
                  <c:v>9.6463435357321253E-5</c:v>
                </c:pt>
                <c:pt idx="196">
                  <c:v>9.7078188602495175E-5</c:v>
                </c:pt>
                <c:pt idx="197">
                  <c:v>9.8238829275842932E-5</c:v>
                </c:pt>
                <c:pt idx="198">
                  <c:v>9.9401621683092856E-5</c:v>
                </c:pt>
                <c:pt idx="199">
                  <c:v>1.005665658260213E-4</c:v>
                </c:pt>
                <c:pt idx="200">
                  <c:v>1.0459686475192224E-4</c:v>
                </c:pt>
                <c:pt idx="201">
                  <c:v>1.0524785978205387E-4</c:v>
                </c:pt>
                <c:pt idx="202">
                  <c:v>1.0642356262646757E-4</c:v>
                </c:pt>
                <c:pt idx="203">
                  <c:v>1.076014172189943E-4</c:v>
                </c:pt>
                <c:pt idx="204">
                  <c:v>1.0878142355785769E-4</c:v>
                </c:pt>
                <c:pt idx="205">
                  <c:v>1.1333358503499679E-4</c:v>
                </c:pt>
                <c:pt idx="206">
                  <c:v>1.1451569844823989E-4</c:v>
                </c:pt>
                <c:pt idx="207">
                  <c:v>1.1569991685679149E-4</c:v>
                </c:pt>
                <c:pt idx="208">
                  <c:v>1.1688624025978271E-4</c:v>
                </c:pt>
                <c:pt idx="209">
                  <c:v>1.1904407525019573E-4</c:v>
                </c:pt>
                <c:pt idx="210">
                  <c:v>1.2165258387001381E-4</c:v>
                </c:pt>
                <c:pt idx="211">
                  <c:v>1.228494322816957E-4</c:v>
                </c:pt>
                <c:pt idx="212">
                  <c:v>1.2404838570085028E-4</c:v>
                </c:pt>
                <c:pt idx="213">
                  <c:v>1.252494441283464E-4</c:v>
                </c:pt>
                <c:pt idx="214">
                  <c:v>1.2737625714272609E-4</c:v>
                </c:pt>
                <c:pt idx="215">
                  <c:v>1.3007472797214086E-4</c:v>
                </c:pt>
                <c:pt idx="216">
                  <c:v>1.3128631147523066E-4</c:v>
                </c:pt>
                <c:pt idx="217">
                  <c:v>1.3249999999969506E-4</c:v>
                </c:pt>
                <c:pt idx="218">
                  <c:v>1.3306677170578436E-4</c:v>
                </c:pt>
                <c:pt idx="219">
                  <c:v>1.3389560507571382E-4</c:v>
                </c:pt>
                <c:pt idx="220">
                  <c:v>1.3531779955425327E-4</c:v>
                </c:pt>
                <c:pt idx="221">
                  <c:v>1.3587654177022628E-4</c:v>
                </c:pt>
                <c:pt idx="222">
                  <c:v>1.364336780855694E-4</c:v>
                </c:pt>
                <c:pt idx="223">
                  <c:v>1.3698920850115155E-4</c:v>
                </c:pt>
                <c:pt idx="224">
                  <c:v>1.3974277204615475E-4</c:v>
                </c:pt>
                <c:pt idx="225">
                  <c:v>1.4028866704405576E-4</c:v>
                </c:pt>
                <c:pt idx="226">
                  <c:v>1.406821592248824E-4</c:v>
                </c:pt>
                <c:pt idx="227">
                  <c:v>1.4122265380759911E-4</c:v>
                </c:pt>
                <c:pt idx="228">
                  <c:v>1.428343962218558E-4</c:v>
                </c:pt>
                <c:pt idx="229">
                  <c:v>1.4336839657963447E-4</c:v>
                </c:pt>
                <c:pt idx="230">
                  <c:v>1.4390077337898257E-4</c:v>
                </c:pt>
                <c:pt idx="231">
                  <c:v>1.4443152661902171E-4</c:v>
                </c:pt>
                <c:pt idx="232">
                  <c:v>1.4496065629887345E-4</c:v>
                </c:pt>
                <c:pt idx="233">
                  <c:v>1.4653830397642594E-4</c:v>
                </c:pt>
                <c:pt idx="234">
                  <c:v>1.4706093941377126E-4</c:v>
                </c:pt>
                <c:pt idx="235">
                  <c:v>1.4758195128653715E-4</c:v>
                </c:pt>
                <c:pt idx="236">
                  <c:v>1.4810133959735879E-4</c:v>
                </c:pt>
                <c:pt idx="237">
                  <c:v>1.4861910434360093E-4</c:v>
                </c:pt>
                <c:pt idx="238">
                  <c:v>1.5016265719133685E-4</c:v>
                </c:pt>
                <c:pt idx="239">
                  <c:v>1.5067392767486898E-4</c:v>
                </c:pt>
                <c:pt idx="240">
                  <c:v>1.5118357459118639E-4</c:v>
                </c:pt>
                <c:pt idx="241">
                  <c:v>1.5169159794028905E-4</c:v>
                </c:pt>
                <c:pt idx="242">
                  <c:v>1.5219799772042016E-4</c:v>
                </c:pt>
                <c:pt idx="243">
                  <c:v>1.5370745564434875E-4</c:v>
                </c:pt>
                <c:pt idx="244">
                  <c:v>1.5420736114507989E-4</c:v>
                </c:pt>
                <c:pt idx="245">
                  <c:v>1.5470564307420417E-4</c:v>
                </c:pt>
                <c:pt idx="246">
                  <c:v>1.5520230143084324E-4</c:v>
                </c:pt>
                <c:pt idx="247">
                  <c:v>1.5569733621411864E-4</c:v>
                </c:pt>
                <c:pt idx="248">
                  <c:v>1.5740228515885761E-4</c:v>
                </c:pt>
                <c:pt idx="249">
                  <c:v>1.5789357901054558E-4</c:v>
                </c:pt>
                <c:pt idx="250">
                  <c:v>1.5838326693640644E-4</c:v>
                </c:pt>
                <c:pt idx="251">
                  <c:v>1.5887134893470244E-4</c:v>
                </c:pt>
                <c:pt idx="252">
                  <c:v>1.5984754991734234E-4</c:v>
                </c:pt>
                <c:pt idx="253">
                  <c:v>1.6080761763659842E-4</c:v>
                </c:pt>
                <c:pt idx="254">
                  <c:v>1.6128766998838151E-4</c:v>
                </c:pt>
                <c:pt idx="255">
                  <c:v>1.6176611640825541E-4</c:v>
                </c:pt>
                <c:pt idx="256">
                  <c:v>1.6224295689535126E-4</c:v>
                </c:pt>
                <c:pt idx="257">
                  <c:v>1.6324690782144435E-4</c:v>
                </c:pt>
                <c:pt idx="258">
                  <c:v>1.6413425951682285E-4</c:v>
                </c:pt>
                <c:pt idx="259">
                  <c:v>1.6460307033742177E-4</c:v>
                </c:pt>
                <c:pt idx="260">
                  <c:v>1.6507027522263601E-4</c:v>
                </c:pt>
                <c:pt idx="261">
                  <c:v>1.6553587417072782E-4</c:v>
                </c:pt>
                <c:pt idx="262">
                  <c:v>1.6656924939351114E-4</c:v>
                </c:pt>
                <c:pt idx="263">
                  <c:v>1.673822105970842E-4</c:v>
                </c:pt>
                <c:pt idx="264">
                  <c:v>1.6783977985869509E-4</c:v>
                </c:pt>
                <c:pt idx="265">
                  <c:v>1.6829574318057695E-4</c:v>
                </c:pt>
                <c:pt idx="266">
                  <c:v>1.6875010056359864E-4</c:v>
                </c:pt>
                <c:pt idx="267">
                  <c:v>1.6981457443115139E-4</c:v>
                </c:pt>
                <c:pt idx="268">
                  <c:v>1.7055147068275553E-4</c:v>
                </c:pt>
                <c:pt idx="269">
                  <c:v>1.7099779835757454E-4</c:v>
                </c:pt>
                <c:pt idx="270">
                  <c:v>1.7144252009005791E-4</c:v>
                </c:pt>
                <c:pt idx="271">
                  <c:v>1.7188563587759901E-4</c:v>
                </c:pt>
                <c:pt idx="272">
                  <c:v>1.7298288274132802E-4</c:v>
                </c:pt>
                <c:pt idx="273">
                  <c:v>1.7364203958181653E-4</c:v>
                </c:pt>
                <c:pt idx="274">
                  <c:v>1.7407712564290867E-4</c:v>
                </c:pt>
                <c:pt idx="275">
                  <c:v>1.7451060575732083E-4</c:v>
                </c:pt>
                <c:pt idx="276">
                  <c:v>1.7494247992505299E-4</c:v>
                </c:pt>
                <c:pt idx="277">
                  <c:v>1.760741741301536E-4</c:v>
                </c:pt>
                <c:pt idx="278">
                  <c:v>1.7665391710746007E-4</c:v>
                </c:pt>
                <c:pt idx="279">
                  <c:v>1.7707776152875928E-4</c:v>
                </c:pt>
                <c:pt idx="280">
                  <c:v>1.7750000000077185E-4</c:v>
                </c:pt>
                <c:pt idx="281">
                  <c:v>1.79050802522823E-4</c:v>
                </c:pt>
                <c:pt idx="282">
                  <c:v>1.8385581327512327E-4</c:v>
                </c:pt>
                <c:pt idx="283">
                  <c:v>1.8658466751468293E-4</c:v>
                </c:pt>
                <c:pt idx="284">
                  <c:v>1.8847959822876351E-4</c:v>
                </c:pt>
                <c:pt idx="285">
                  <c:v>1.9037911474241022E-4</c:v>
                </c:pt>
                <c:pt idx="286">
                  <c:v>1.9228321706257407E-4</c:v>
                </c:pt>
                <c:pt idx="287">
                  <c:v>1.9701143668704219E-4</c:v>
                </c:pt>
                <c:pt idx="288">
                  <c:v>1.9994548454046904E-4</c:v>
                </c:pt>
                <c:pt idx="289">
                  <c:v>2.0187251599313862E-4</c:v>
                </c:pt>
                <c:pt idx="290">
                  <c:v>2.0380413329229336E-4</c:v>
                </c:pt>
                <c:pt idx="291">
                  <c:v>2.0574033644575306E-4</c:v>
                </c:pt>
                <c:pt idx="292">
                  <c:v>2.1038698590078629E-4</c:v>
                </c:pt>
                <c:pt idx="293">
                  <c:v>2.1353100772949691E-4</c:v>
                </c:pt>
                <c:pt idx="294">
                  <c:v>2.1549014025179505E-4</c:v>
                </c:pt>
                <c:pt idx="295">
                  <c:v>2.1745385867010393E-4</c:v>
                </c:pt>
                <c:pt idx="296">
                  <c:v>2.194221629896368E-4</c:v>
                </c:pt>
                <c:pt idx="297">
                  <c:v>2.2398246322089508E-4</c:v>
                </c:pt>
                <c:pt idx="298">
                  <c:v>2.2734123942076511E-4</c:v>
                </c:pt>
                <c:pt idx="299">
                  <c:v>2.2933247335155119E-4</c:v>
                </c:pt>
                <c:pt idx="300">
                  <c:v>2.3132829322613588E-4</c:v>
                </c:pt>
                <c:pt idx="301">
                  <c:v>2.3332869905060127E-4</c:v>
                </c:pt>
                <c:pt idx="302">
                  <c:v>2.3779787099017534E-4</c:v>
                </c:pt>
                <c:pt idx="303">
                  <c:v>2.4137618199410909E-4</c:v>
                </c:pt>
                <c:pt idx="304">
                  <c:v>2.4339951767658681E-4</c:v>
                </c:pt>
                <c:pt idx="305">
                  <c:v>2.4542743935065107E-4</c:v>
                </c:pt>
                <c:pt idx="306">
                  <c:v>2.4745994702585932E-4</c:v>
                </c:pt>
                <c:pt idx="307">
                  <c:v>2.5183321158715006E-4</c:v>
                </c:pt>
                <c:pt idx="308">
                  <c:v>2.5563583786585687E-4</c:v>
                </c:pt>
                <c:pt idx="309">
                  <c:v>2.5769127564757432E-4</c:v>
                </c:pt>
                <c:pt idx="310">
                  <c:v>2.5975129947214165E-4</c:v>
                </c:pt>
                <c:pt idx="311">
                  <c:v>2.6181590934650975E-4</c:v>
                </c:pt>
                <c:pt idx="312">
                  <c:v>2.6608848742945969E-4</c:v>
                </c:pt>
                <c:pt idx="313">
                  <c:v>2.7012020949317335E-4</c:v>
                </c:pt>
                <c:pt idx="314">
                  <c:v>2.7220774972862961E-4</c:v>
                </c:pt>
                <c:pt idx="315">
                  <c:v>2.74299876058199E-4</c:v>
                </c:pt>
                <c:pt idx="316">
                  <c:v>2.763965884879637E-4</c:v>
                </c:pt>
                <c:pt idx="317">
                  <c:v>2.8056370097131133E-4</c:v>
                </c:pt>
                <c:pt idx="318">
                  <c:v>2.8482929937145369E-4</c:v>
                </c:pt>
                <c:pt idx="319">
                  <c:v>2.8694894241949214E-4</c:v>
                </c:pt>
                <c:pt idx="320">
                  <c:v>2.8907317161290709E-4</c:v>
                </c:pt>
                <c:pt idx="321">
                  <c:v>2.9120198696038722E-4</c:v>
                </c:pt>
                <c:pt idx="322">
                  <c:v>2.9525885470858083E-4</c:v>
                </c:pt>
                <c:pt idx="323">
                  <c:v>2.9976311003171685E-4</c:v>
                </c:pt>
                <c:pt idx="324">
                  <c:v>3.019148562581318E-4</c:v>
                </c:pt>
                <c:pt idx="325">
                  <c:v>3.0407118868292432E-4</c:v>
                </c:pt>
                <c:pt idx="326">
                  <c:v>3.062321073139143E-4</c:v>
                </c:pt>
                <c:pt idx="327">
                  <c:v>3.1017395117030903E-4</c:v>
                </c:pt>
                <c:pt idx="328">
                  <c:v>3.14921644049294E-4</c:v>
                </c:pt>
                <c:pt idx="329">
                  <c:v>3.1710549382422417E-4</c:v>
                </c:pt>
                <c:pt idx="330">
                  <c:v>3.1929392985140188E-4</c:v>
                </c:pt>
                <c:pt idx="331">
                  <c:v>3.2148695213777813E-4</c:v>
                </c:pt>
                <c:pt idx="332">
                  <c:v>3.2530899292720547E-4</c:v>
                </c:pt>
                <c:pt idx="333">
                  <c:v>3.3030490403253353E-4</c:v>
                </c:pt>
                <c:pt idx="334">
                  <c:v>3.3252085773306859E-4</c:v>
                </c:pt>
                <c:pt idx="335">
                  <c:v>3.3397914675935449E-4</c:v>
                </c:pt>
                <c:pt idx="336">
                  <c:v>3.3621593473705019E-4</c:v>
                </c:pt>
                <c:pt idx="337">
                  <c:v>3.3845735941631801E-4</c:v>
                </c:pt>
                <c:pt idx="338">
                  <c:v>3.4520945373734156E-4</c:v>
                </c:pt>
                <c:pt idx="339">
                  <c:v>3.4746942530019875E-4</c:v>
                </c:pt>
                <c:pt idx="340">
                  <c:v>3.4973403360152167E-4</c:v>
                </c:pt>
                <c:pt idx="341">
                  <c:v>3.5200327865360815E-4</c:v>
                </c:pt>
                <c:pt idx="342">
                  <c:v>3.5427716046085029E-4</c:v>
                </c:pt>
                <c:pt idx="343">
                  <c:v>3.6112662650310924E-4</c:v>
                </c:pt>
                <c:pt idx="344">
                  <c:v>3.6341905541705899E-4</c:v>
                </c:pt>
                <c:pt idx="345">
                  <c:v>3.6571612112832843E-4</c:v>
                </c:pt>
                <c:pt idx="346">
                  <c:v>3.6801782364394498E-4</c:v>
                </c:pt>
                <c:pt idx="347">
                  <c:v>3.6918151884568365E-4</c:v>
                </c:pt>
                <c:pt idx="348">
                  <c:v>3.7267260650727669E-4</c:v>
                </c:pt>
                <c:pt idx="349">
                  <c:v>3.7383630307846933E-4</c:v>
                </c:pt>
                <c:pt idx="350">
                  <c:v>3.7499999999224509E-4</c:v>
                </c:pt>
                <c:pt idx="351">
                  <c:v>3.7799870389018637E-4</c:v>
                </c:pt>
                <c:pt idx="352">
                  <c:v>3.8100363042987013E-4</c:v>
                </c:pt>
                <c:pt idx="353">
                  <c:v>3.9238323694321966E-4</c:v>
                </c:pt>
                <c:pt idx="354">
                  <c:v>3.9308556327394826E-4</c:v>
                </c:pt>
                <c:pt idx="355">
                  <c:v>3.9612160322877301E-4</c:v>
                </c:pt>
                <c:pt idx="356">
                  <c:v>3.9916386590879005E-4</c:v>
                </c:pt>
                <c:pt idx="357">
                  <c:v>4.0221235132981088E-4</c:v>
                </c:pt>
                <c:pt idx="358">
                  <c:v>4.1362233335352354E-4</c:v>
                </c:pt>
                <c:pt idx="359">
                  <c:v>4.1668111066322345E-4</c:v>
                </c:pt>
                <c:pt idx="360">
                  <c:v>4.1974604318665339E-4</c:v>
                </c:pt>
                <c:pt idx="361">
                  <c:v>4.2281713093684641E-4</c:v>
                </c:pt>
                <c:pt idx="362">
                  <c:v>4.3014797987007053E-4</c:v>
                </c:pt>
                <c:pt idx="363">
                  <c:v>4.3516303450674704E-4</c:v>
                </c:pt>
                <c:pt idx="364">
                  <c:v>4.3826489861318609E-4</c:v>
                </c:pt>
                <c:pt idx="365">
                  <c:v>4.4137291803501301E-4</c:v>
                </c:pt>
                <c:pt idx="366">
                  <c:v>4.4448709278612972E-4</c:v>
                </c:pt>
                <c:pt idx="367">
                  <c:v>4.5165675117877168E-4</c:v>
                </c:pt>
                <c:pt idx="368">
                  <c:v>4.5700534538238525E-4</c:v>
                </c:pt>
                <c:pt idx="369">
                  <c:v>4.6015029700238139E-4</c:v>
                </c:pt>
                <c:pt idx="370">
                  <c:v>4.6330140404116099E-4</c:v>
                </c:pt>
                <c:pt idx="371">
                  <c:v>4.6645866651262585E-4</c:v>
                </c:pt>
                <c:pt idx="372">
                  <c:v>4.7346072173889915E-4</c:v>
                </c:pt>
                <c:pt idx="373">
                  <c:v>4.7914927102857399E-4</c:v>
                </c:pt>
                <c:pt idx="374">
                  <c:v>4.8233731088937159E-4</c:v>
                </c:pt>
                <c:pt idx="375">
                  <c:v>4.8553150627321702E-4</c:v>
                </c:pt>
                <c:pt idx="376">
                  <c:v>4.88731857194881E-4</c:v>
                </c:pt>
                <c:pt idx="377">
                  <c:v>4.9555989659067639E-4</c:v>
                </c:pt>
                <c:pt idx="378">
                  <c:v>5.0159481656382758E-4</c:v>
                </c:pt>
                <c:pt idx="379">
                  <c:v>5.0482594540222859E-4</c:v>
                </c:pt>
                <c:pt idx="380">
                  <c:v>5.0806322986881062E-4</c:v>
                </c:pt>
                <c:pt idx="381">
                  <c:v>5.1130666998095125E-4</c:v>
                </c:pt>
                <c:pt idx="382">
                  <c:v>5.1795428084065699E-4</c:v>
                </c:pt>
                <c:pt idx="383">
                  <c:v>5.2434198717617002E-4</c:v>
                </c:pt>
                <c:pt idx="384">
                  <c:v>5.2761620573940269E-4</c:v>
                </c:pt>
                <c:pt idx="385">
                  <c:v>5.3089658003855635E-4</c:v>
                </c:pt>
                <c:pt idx="386">
                  <c:v>5.3418311009013962E-4</c:v>
                </c:pt>
                <c:pt idx="387">
                  <c:v>5.4064387966682663E-4</c:v>
                </c:pt>
                <c:pt idx="388">
                  <c:v>5.4739078812487247E-4</c:v>
                </c:pt>
                <c:pt idx="389">
                  <c:v>5.5070809716885392E-4</c:v>
                </c:pt>
                <c:pt idx="390">
                  <c:v>5.5403156205823402E-4</c:v>
                </c:pt>
                <c:pt idx="391">
                  <c:v>5.5736118280952135E-4</c:v>
                </c:pt>
                <c:pt idx="392">
                  <c:v>5.6362869831350082E-4</c:v>
                </c:pt>
                <c:pt idx="393">
                  <c:v>5.7074122473697809E-4</c:v>
                </c:pt>
                <c:pt idx="394">
                  <c:v>5.7410162502892069E-4</c:v>
                </c:pt>
                <c:pt idx="395">
                  <c:v>5.7746818127660856E-4</c:v>
                </c:pt>
                <c:pt idx="396">
                  <c:v>5.8084089349655008E-4</c:v>
                </c:pt>
                <c:pt idx="397">
                  <c:v>5.8690874209387628E-4</c:v>
                </c:pt>
                <c:pt idx="398">
                  <c:v>5.9439330240903968E-4</c:v>
                </c:pt>
                <c:pt idx="399">
                  <c:v>5.965096516138389E-4</c:v>
                </c:pt>
                <c:pt idx="400">
                  <c:v>5.9866010510578604E-4</c:v>
                </c:pt>
                <c:pt idx="401">
                  <c:v>6.0211336143201066E-4</c:v>
                </c:pt>
                <c:pt idx="402">
                  <c:v>6.0557291056895224E-4</c:v>
                </c:pt>
                <c:pt idx="403">
                  <c:v>6.1717161255603098E-4</c:v>
                </c:pt>
                <c:pt idx="404">
                  <c:v>6.1947403554274416E-4</c:v>
                </c:pt>
                <c:pt idx="405">
                  <c:v>6.2296504897574323E-4</c:v>
                </c:pt>
                <c:pt idx="406">
                  <c:v>6.264623553162707E-4</c:v>
                </c:pt>
                <c:pt idx="407">
                  <c:v>6.2996595458209015E-4</c:v>
                </c:pt>
                <c:pt idx="408">
                  <c:v>6.415604153856277E-4</c:v>
                </c:pt>
                <c:pt idx="409">
                  <c:v>6.4404328122691368E-4</c:v>
                </c:pt>
                <c:pt idx="410">
                  <c:v>6.4757834536521841E-4</c:v>
                </c:pt>
                <c:pt idx="411">
                  <c:v>6.5111970252917928E-4</c:v>
                </c:pt>
                <c:pt idx="412">
                  <c:v>6.5466735273389531E-4</c:v>
                </c:pt>
                <c:pt idx="413">
                  <c:v>6.6625418852620736E-4</c:v>
                </c:pt>
                <c:pt idx="414">
                  <c:v>6.6892088430137164E-4</c:v>
                </c:pt>
                <c:pt idx="415">
                  <c:v>6.7249999996388254E-4</c:v>
                </c:pt>
                <c:pt idx="416">
                  <c:v>6.755024951381472E-4</c:v>
                </c:pt>
                <c:pt idx="417">
                  <c:v>6.7850873556363211E-4</c:v>
                </c:pt>
                <c:pt idx="418">
                  <c:v>6.905711499527456E-4</c:v>
                </c:pt>
                <c:pt idx="419">
                  <c:v>6.9359611676311772E-4</c:v>
                </c:pt>
                <c:pt idx="420">
                  <c:v>6.9662482887622446E-4</c:v>
                </c:pt>
                <c:pt idx="421">
                  <c:v>7.0168752810470135E-4</c:v>
                </c:pt>
                <c:pt idx="422">
                  <c:v>7.1077531168003939E-4</c:v>
                </c:pt>
                <c:pt idx="423">
                  <c:v>7.1182456927942894E-4</c:v>
                </c:pt>
                <c:pt idx="424">
                  <c:v>7.1487575338746723E-4</c:v>
                </c:pt>
                <c:pt idx="425">
                  <c:v>7.1793068285774808E-4</c:v>
                </c:pt>
                <c:pt idx="426">
                  <c:v>7.2098935769826511E-4</c:v>
                </c:pt>
                <c:pt idx="427">
                  <c:v>7.3210978852014696E-4</c:v>
                </c:pt>
                <c:pt idx="428">
                  <c:v>7.3326151094033065E-4</c:v>
                </c:pt>
                <c:pt idx="429">
                  <c:v>7.3633891276436714E-4</c:v>
                </c:pt>
                <c:pt idx="430">
                  <c:v>7.3942006001015415E-4</c:v>
                </c:pt>
                <c:pt idx="431">
                  <c:v>7.4250495268746164E-4</c:v>
                </c:pt>
                <c:pt idx="432">
                  <c:v>7.5545185875805628E-4</c:v>
                </c:pt>
                <c:pt idx="433">
                  <c:v>7.5671430541613338E-4</c:v>
                </c:pt>
                <c:pt idx="434">
                  <c:v>7.5798559784523434E-4</c:v>
                </c:pt>
                <c:pt idx="435">
                  <c:v>7.6109296329107679E-4</c:v>
                </c:pt>
                <c:pt idx="436">
                  <c:v>7.6420407422972403E-4</c:v>
                </c:pt>
                <c:pt idx="437">
                  <c:v>7.7532327598106576E-4</c:v>
                </c:pt>
                <c:pt idx="438">
                  <c:v>7.7668597307933851E-4</c:v>
                </c:pt>
                <c:pt idx="439">
                  <c:v>7.7981581160901925E-4</c:v>
                </c:pt>
                <c:pt idx="440">
                  <c:v>7.8294939568301913E-4</c:v>
                </c:pt>
                <c:pt idx="441">
                  <c:v>7.8608672531021995E-4</c:v>
                </c:pt>
                <c:pt idx="442">
                  <c:v>7.9211490114139416E-4</c:v>
                </c:pt>
                <c:pt idx="443">
                  <c:v>7.9357842389484042E-4</c:v>
                </c:pt>
                <c:pt idx="444">
                  <c:v>8.0182955705776493E-4</c:v>
                </c:pt>
                <c:pt idx="445">
                  <c:v>8.0333041927953459E-4</c:v>
                </c:pt>
                <c:pt idx="446">
                  <c:v>8.0650628246545133E-4</c:v>
                </c:pt>
                <c:pt idx="447">
                  <c:v>8.192628283372243E-4</c:v>
                </c:pt>
                <c:pt idx="448">
                  <c:v>8.2084456026265684E-4</c:v>
                </c:pt>
                <c:pt idx="449">
                  <c:v>8.2244241352381626E-4</c:v>
                </c:pt>
                <c:pt idx="450">
                  <c:v>8.2564100282285925E-4</c:v>
                </c:pt>
                <c:pt idx="451">
                  <c:v>8.288433798399065E-4</c:v>
                </c:pt>
                <c:pt idx="452">
                  <c:v>8.415048863919095E-4</c:v>
                </c:pt>
                <c:pt idx="453">
                  <c:v>8.431991583233156E-4</c:v>
                </c:pt>
                <c:pt idx="454">
                  <c:v>8.449120809880088E-4</c:v>
                </c:pt>
                <c:pt idx="455">
                  <c:v>8.4813718449451049E-4</c:v>
                </c:pt>
                <c:pt idx="456">
                  <c:v>8.5136607578098955E-4</c:v>
                </c:pt>
                <c:pt idx="457">
                  <c:v>8.6392846976884082E-4</c:v>
                </c:pt>
                <c:pt idx="458">
                  <c:v>8.6573729678907085E-4</c:v>
                </c:pt>
                <c:pt idx="459">
                  <c:v>8.6756734923099218E-4</c:v>
                </c:pt>
                <c:pt idx="460">
                  <c:v>8.7081896738774455E-4</c:v>
                </c:pt>
                <c:pt idx="461">
                  <c:v>8.7407437338824347E-4</c:v>
                </c:pt>
                <c:pt idx="462">
                  <c:v>8.8653358155214477E-4</c:v>
                </c:pt>
                <c:pt idx="463">
                  <c:v>8.9109025413437325E-4</c:v>
                </c:pt>
                <c:pt idx="464">
                  <c:v>8.9432525193097149E-4</c:v>
                </c:pt>
                <c:pt idx="465">
                  <c:v>8.975639142492993E-4</c:v>
                </c:pt>
                <c:pt idx="466">
                  <c:v>9.0333887940098872E-4</c:v>
                </c:pt>
                <c:pt idx="467">
                  <c:v>9.1055520891976209E-4</c:v>
                </c:pt>
                <c:pt idx="468">
                  <c:v>9.1381219398228137E-4</c:v>
                </c:pt>
                <c:pt idx="469">
                  <c:v>9.1707284361953122E-4</c:v>
                </c:pt>
                <c:pt idx="470">
                  <c:v>9.2033715784367598E-4</c:v>
                </c:pt>
                <c:pt idx="471">
                  <c:v>9.2596065434447799E-4</c:v>
                </c:pt>
                <c:pt idx="472">
                  <c:v>9.3343106077341926E-4</c:v>
                </c:pt>
                <c:pt idx="473">
                  <c:v>9.3671369806063072E-4</c:v>
                </c:pt>
                <c:pt idx="474">
                  <c:v>9.3999999998860707E-4</c:v>
                </c:pt>
                <c:pt idx="475">
                  <c:v>9.4849107569985045E-4</c:v>
                </c:pt>
                <c:pt idx="476">
                  <c:v>9.6919989105134947E-4</c:v>
                </c:pt>
                <c:pt idx="477">
                  <c:v>9.8262798248639825E-4</c:v>
                </c:pt>
                <c:pt idx="478">
                  <c:v>9.9120536073319439E-4</c:v>
                </c:pt>
                <c:pt idx="479">
                  <c:v>9.9855493933021454E-4</c:v>
                </c:pt>
                <c:pt idx="480">
                  <c:v>1.005918111855826E-3</c:v>
                </c:pt>
                <c:pt idx="481">
                  <c:v>1.0247919725954605E-3</c:v>
                </c:pt>
                <c:pt idx="482">
                  <c:v>1.0355067427777428E-3</c:v>
                </c:pt>
                <c:pt idx="483">
                  <c:v>1.0429378860984336E-3</c:v>
                </c:pt>
                <c:pt idx="484">
                  <c:v>1.0503826238090861E-3</c:v>
                </c:pt>
                <c:pt idx="485">
                  <c:v>1.0578409559878984E-3</c:v>
                </c:pt>
                <c:pt idx="486">
                  <c:v>1.0597458951099082E-3</c:v>
                </c:pt>
                <c:pt idx="487">
                  <c:v>1.0823810372301108E-3</c:v>
                </c:pt>
                <c:pt idx="488">
                  <c:v>1.0899535726024948E-3</c:v>
                </c:pt>
                <c:pt idx="489">
                  <c:v>1.0975398521051083E-3</c:v>
                </c:pt>
                <c:pt idx="490">
                  <c:v>1.1051398758170092E-3</c:v>
                </c:pt>
                <c:pt idx="491">
                  <c:v>1.1127536438181331E-3</c:v>
                </c:pt>
                <c:pt idx="492">
                  <c:v>1.1356774143447853E-3</c:v>
                </c:pt>
                <c:pt idx="493">
                  <c:v>1.143346160294257E-3</c:v>
                </c:pt>
                <c:pt idx="494">
                  <c:v>1.1510286509308753E-3</c:v>
                </c:pt>
                <c:pt idx="495">
                  <c:v>1.1587248863328197E-3</c:v>
                </c:pt>
                <c:pt idx="496">
                  <c:v>1.197412237650936E-3</c:v>
                </c:pt>
                <c:pt idx="497">
                  <c:v>1.2051909433393043E-3</c:v>
                </c:pt>
                <c:pt idx="498">
                  <c:v>1.2129833943595781E-3</c:v>
                </c:pt>
                <c:pt idx="499">
                  <c:v>1.2207895907899371E-3</c:v>
                </c:pt>
                <c:pt idx="500">
                  <c:v>1.2442906533654792E-3</c:v>
                </c:pt>
                <c:pt idx="501">
                  <c:v>1.2521518322574986E-3</c:v>
                </c:pt>
                <c:pt idx="502">
                  <c:v>1.2600267569680672E-3</c:v>
                </c:pt>
                <c:pt idx="503">
                  <c:v>1.2679154275806351E-3</c:v>
                </c:pt>
                <c:pt idx="504">
                  <c:v>1.2883400973923271E-3</c:v>
                </c:pt>
                <c:pt idx="505">
                  <c:v>1.3115929301130993E-3</c:v>
                </c:pt>
                <c:pt idx="506">
                  <c:v>1.3195135213368667E-3</c:v>
                </c:pt>
                <c:pt idx="507">
                  <c:v>1.3274477098317694E-3</c:v>
                </c:pt>
                <c:pt idx="508">
                  <c:v>1.3430058851628388E-3</c:v>
                </c:pt>
                <c:pt idx="509">
                  <c:v>1.3593204381675021E-3</c:v>
                </c:pt>
                <c:pt idx="510">
                  <c:v>1.3673226142553513E-3</c:v>
                </c:pt>
                <c:pt idx="511">
                  <c:v>1.4237185890654596E-3</c:v>
                </c:pt>
              </c:numCache>
            </c:numRef>
          </c:yVal>
          <c:smooth val="0"/>
        </c:ser>
        <c:ser>
          <c:idx val="2"/>
          <c:order val="1"/>
          <c:tx>
            <c:v>3M QL</c:v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EUR3M!$BA$2:$BA$513</c:f>
              <c:numCache>
                <c:formatCode>ddd\,\ dd\-mmm\-yyyy</c:formatCode>
                <c:ptCount val="512"/>
                <c:pt idx="0">
                  <c:v>42138</c:v>
                </c:pt>
                <c:pt idx="1">
                  <c:v>42139</c:v>
                </c:pt>
                <c:pt idx="2">
                  <c:v>42142</c:v>
                </c:pt>
                <c:pt idx="3">
                  <c:v>42143</c:v>
                </c:pt>
                <c:pt idx="4">
                  <c:v>42144</c:v>
                </c:pt>
                <c:pt idx="5">
                  <c:v>42145</c:v>
                </c:pt>
                <c:pt idx="6">
                  <c:v>42146</c:v>
                </c:pt>
                <c:pt idx="7">
                  <c:v>42149</c:v>
                </c:pt>
                <c:pt idx="8">
                  <c:v>42150</c:v>
                </c:pt>
                <c:pt idx="9">
                  <c:v>42151</c:v>
                </c:pt>
                <c:pt idx="10">
                  <c:v>42152</c:v>
                </c:pt>
                <c:pt idx="11">
                  <c:v>42153</c:v>
                </c:pt>
                <c:pt idx="12">
                  <c:v>42156</c:v>
                </c:pt>
                <c:pt idx="13">
                  <c:v>42157</c:v>
                </c:pt>
                <c:pt idx="14">
                  <c:v>42158</c:v>
                </c:pt>
                <c:pt idx="15">
                  <c:v>42159</c:v>
                </c:pt>
                <c:pt idx="16">
                  <c:v>42160</c:v>
                </c:pt>
                <c:pt idx="17">
                  <c:v>42163</c:v>
                </c:pt>
                <c:pt idx="18">
                  <c:v>42164</c:v>
                </c:pt>
                <c:pt idx="19">
                  <c:v>42165</c:v>
                </c:pt>
                <c:pt idx="20">
                  <c:v>42166</c:v>
                </c:pt>
                <c:pt idx="21">
                  <c:v>42167</c:v>
                </c:pt>
                <c:pt idx="22">
                  <c:v>42170</c:v>
                </c:pt>
                <c:pt idx="23">
                  <c:v>42171</c:v>
                </c:pt>
                <c:pt idx="24">
                  <c:v>42172</c:v>
                </c:pt>
                <c:pt idx="25">
                  <c:v>42173</c:v>
                </c:pt>
                <c:pt idx="26">
                  <c:v>42174</c:v>
                </c:pt>
                <c:pt idx="27">
                  <c:v>42177</c:v>
                </c:pt>
                <c:pt idx="28">
                  <c:v>42178</c:v>
                </c:pt>
                <c:pt idx="29">
                  <c:v>42179</c:v>
                </c:pt>
                <c:pt idx="30">
                  <c:v>42180</c:v>
                </c:pt>
                <c:pt idx="31">
                  <c:v>42181</c:v>
                </c:pt>
                <c:pt idx="32">
                  <c:v>42184</c:v>
                </c:pt>
                <c:pt idx="33">
                  <c:v>42185</c:v>
                </c:pt>
                <c:pt idx="34">
                  <c:v>42186</c:v>
                </c:pt>
                <c:pt idx="35">
                  <c:v>42187</c:v>
                </c:pt>
                <c:pt idx="36">
                  <c:v>42188</c:v>
                </c:pt>
                <c:pt idx="37">
                  <c:v>42191</c:v>
                </c:pt>
                <c:pt idx="38">
                  <c:v>42192</c:v>
                </c:pt>
                <c:pt idx="39">
                  <c:v>42193</c:v>
                </c:pt>
                <c:pt idx="40">
                  <c:v>42194</c:v>
                </c:pt>
                <c:pt idx="41">
                  <c:v>42195</c:v>
                </c:pt>
                <c:pt idx="42">
                  <c:v>42198</c:v>
                </c:pt>
                <c:pt idx="43">
                  <c:v>42199</c:v>
                </c:pt>
                <c:pt idx="44">
                  <c:v>42200</c:v>
                </c:pt>
                <c:pt idx="45">
                  <c:v>42201</c:v>
                </c:pt>
                <c:pt idx="46">
                  <c:v>42202</c:v>
                </c:pt>
                <c:pt idx="47">
                  <c:v>42205</c:v>
                </c:pt>
                <c:pt idx="48">
                  <c:v>42206</c:v>
                </c:pt>
                <c:pt idx="49">
                  <c:v>42207</c:v>
                </c:pt>
                <c:pt idx="50">
                  <c:v>42208</c:v>
                </c:pt>
                <c:pt idx="51">
                  <c:v>42209</c:v>
                </c:pt>
                <c:pt idx="52">
                  <c:v>42212</c:v>
                </c:pt>
                <c:pt idx="53">
                  <c:v>42213</c:v>
                </c:pt>
                <c:pt idx="54">
                  <c:v>42214</c:v>
                </c:pt>
                <c:pt idx="55">
                  <c:v>42215</c:v>
                </c:pt>
                <c:pt idx="56">
                  <c:v>42216</c:v>
                </c:pt>
                <c:pt idx="57">
                  <c:v>42219</c:v>
                </c:pt>
                <c:pt idx="58">
                  <c:v>42220</c:v>
                </c:pt>
                <c:pt idx="59">
                  <c:v>42221</c:v>
                </c:pt>
                <c:pt idx="60">
                  <c:v>42222</c:v>
                </c:pt>
                <c:pt idx="61">
                  <c:v>42223</c:v>
                </c:pt>
                <c:pt idx="62">
                  <c:v>42226</c:v>
                </c:pt>
                <c:pt idx="63">
                  <c:v>42227</c:v>
                </c:pt>
                <c:pt idx="64">
                  <c:v>42228</c:v>
                </c:pt>
                <c:pt idx="65">
                  <c:v>42229</c:v>
                </c:pt>
                <c:pt idx="66">
                  <c:v>42230</c:v>
                </c:pt>
                <c:pt idx="67">
                  <c:v>42233</c:v>
                </c:pt>
                <c:pt idx="68">
                  <c:v>42234</c:v>
                </c:pt>
                <c:pt idx="69">
                  <c:v>42235</c:v>
                </c:pt>
                <c:pt idx="70">
                  <c:v>42236</c:v>
                </c:pt>
                <c:pt idx="71">
                  <c:v>42237</c:v>
                </c:pt>
                <c:pt idx="72">
                  <c:v>42240</c:v>
                </c:pt>
                <c:pt idx="73">
                  <c:v>42241</c:v>
                </c:pt>
                <c:pt idx="74">
                  <c:v>42242</c:v>
                </c:pt>
                <c:pt idx="75">
                  <c:v>42243</c:v>
                </c:pt>
                <c:pt idx="76">
                  <c:v>42244</c:v>
                </c:pt>
                <c:pt idx="77">
                  <c:v>42247</c:v>
                </c:pt>
                <c:pt idx="78">
                  <c:v>42248</c:v>
                </c:pt>
                <c:pt idx="79">
                  <c:v>42249</c:v>
                </c:pt>
                <c:pt idx="80">
                  <c:v>42250</c:v>
                </c:pt>
                <c:pt idx="81">
                  <c:v>42251</c:v>
                </c:pt>
                <c:pt idx="82">
                  <c:v>42254</c:v>
                </c:pt>
                <c:pt idx="83">
                  <c:v>42255</c:v>
                </c:pt>
                <c:pt idx="84">
                  <c:v>42256</c:v>
                </c:pt>
                <c:pt idx="85">
                  <c:v>42257</c:v>
                </c:pt>
                <c:pt idx="86">
                  <c:v>42258</c:v>
                </c:pt>
                <c:pt idx="87">
                  <c:v>42261</c:v>
                </c:pt>
                <c:pt idx="88">
                  <c:v>42262</c:v>
                </c:pt>
                <c:pt idx="89">
                  <c:v>42263</c:v>
                </c:pt>
                <c:pt idx="90">
                  <c:v>42264</c:v>
                </c:pt>
                <c:pt idx="91">
                  <c:v>42265</c:v>
                </c:pt>
                <c:pt idx="92">
                  <c:v>42268</c:v>
                </c:pt>
                <c:pt idx="93">
                  <c:v>42269</c:v>
                </c:pt>
                <c:pt idx="94">
                  <c:v>42270</c:v>
                </c:pt>
                <c:pt idx="95">
                  <c:v>42271</c:v>
                </c:pt>
                <c:pt idx="96">
                  <c:v>42272</c:v>
                </c:pt>
                <c:pt idx="97">
                  <c:v>42275</c:v>
                </c:pt>
                <c:pt idx="98">
                  <c:v>42276</c:v>
                </c:pt>
                <c:pt idx="99">
                  <c:v>42277</c:v>
                </c:pt>
                <c:pt idx="100">
                  <c:v>42278</c:v>
                </c:pt>
                <c:pt idx="101">
                  <c:v>42279</c:v>
                </c:pt>
                <c:pt idx="102">
                  <c:v>42282</c:v>
                </c:pt>
                <c:pt idx="103">
                  <c:v>42283</c:v>
                </c:pt>
                <c:pt idx="104">
                  <c:v>42284</c:v>
                </c:pt>
                <c:pt idx="105">
                  <c:v>42285</c:v>
                </c:pt>
                <c:pt idx="106">
                  <c:v>42286</c:v>
                </c:pt>
                <c:pt idx="107">
                  <c:v>42289</c:v>
                </c:pt>
                <c:pt idx="108">
                  <c:v>42290</c:v>
                </c:pt>
                <c:pt idx="109">
                  <c:v>42291</c:v>
                </c:pt>
                <c:pt idx="110">
                  <c:v>42292</c:v>
                </c:pt>
                <c:pt idx="111">
                  <c:v>42293</c:v>
                </c:pt>
                <c:pt idx="112">
                  <c:v>42296</c:v>
                </c:pt>
                <c:pt idx="113">
                  <c:v>42297</c:v>
                </c:pt>
                <c:pt idx="114">
                  <c:v>42298</c:v>
                </c:pt>
                <c:pt idx="115">
                  <c:v>42299</c:v>
                </c:pt>
                <c:pt idx="116">
                  <c:v>42300</c:v>
                </c:pt>
                <c:pt idx="117">
                  <c:v>42303</c:v>
                </c:pt>
                <c:pt idx="118">
                  <c:v>42304</c:v>
                </c:pt>
                <c:pt idx="119">
                  <c:v>42305</c:v>
                </c:pt>
                <c:pt idx="120">
                  <c:v>42306</c:v>
                </c:pt>
                <c:pt idx="121">
                  <c:v>42307</c:v>
                </c:pt>
                <c:pt idx="122">
                  <c:v>42310</c:v>
                </c:pt>
                <c:pt idx="123">
                  <c:v>42311</c:v>
                </c:pt>
                <c:pt idx="124">
                  <c:v>42312</c:v>
                </c:pt>
                <c:pt idx="125">
                  <c:v>42313</c:v>
                </c:pt>
                <c:pt idx="126">
                  <c:v>42314</c:v>
                </c:pt>
                <c:pt idx="127">
                  <c:v>42317</c:v>
                </c:pt>
                <c:pt idx="128">
                  <c:v>42318</c:v>
                </c:pt>
                <c:pt idx="129">
                  <c:v>42319</c:v>
                </c:pt>
                <c:pt idx="130">
                  <c:v>42320</c:v>
                </c:pt>
                <c:pt idx="131">
                  <c:v>42321</c:v>
                </c:pt>
                <c:pt idx="132">
                  <c:v>42324</c:v>
                </c:pt>
                <c:pt idx="133">
                  <c:v>42325</c:v>
                </c:pt>
                <c:pt idx="134">
                  <c:v>42326</c:v>
                </c:pt>
                <c:pt idx="135">
                  <c:v>42327</c:v>
                </c:pt>
                <c:pt idx="136">
                  <c:v>42328</c:v>
                </c:pt>
                <c:pt idx="137">
                  <c:v>42331</c:v>
                </c:pt>
                <c:pt idx="138">
                  <c:v>42332</c:v>
                </c:pt>
                <c:pt idx="139">
                  <c:v>42333</c:v>
                </c:pt>
                <c:pt idx="140">
                  <c:v>42334</c:v>
                </c:pt>
                <c:pt idx="141">
                  <c:v>42335</c:v>
                </c:pt>
                <c:pt idx="142">
                  <c:v>42338</c:v>
                </c:pt>
                <c:pt idx="143">
                  <c:v>42339</c:v>
                </c:pt>
                <c:pt idx="144">
                  <c:v>42340</c:v>
                </c:pt>
                <c:pt idx="145">
                  <c:v>42341</c:v>
                </c:pt>
                <c:pt idx="146">
                  <c:v>42342</c:v>
                </c:pt>
                <c:pt idx="147">
                  <c:v>42345</c:v>
                </c:pt>
                <c:pt idx="148">
                  <c:v>42346</c:v>
                </c:pt>
                <c:pt idx="149">
                  <c:v>42347</c:v>
                </c:pt>
                <c:pt idx="150">
                  <c:v>42348</c:v>
                </c:pt>
                <c:pt idx="151">
                  <c:v>42349</c:v>
                </c:pt>
                <c:pt idx="152">
                  <c:v>42352</c:v>
                </c:pt>
                <c:pt idx="153">
                  <c:v>42353</c:v>
                </c:pt>
                <c:pt idx="154">
                  <c:v>42354</c:v>
                </c:pt>
                <c:pt idx="155">
                  <c:v>42355</c:v>
                </c:pt>
                <c:pt idx="156">
                  <c:v>42356</c:v>
                </c:pt>
                <c:pt idx="157">
                  <c:v>42359</c:v>
                </c:pt>
                <c:pt idx="158">
                  <c:v>42360</c:v>
                </c:pt>
                <c:pt idx="159">
                  <c:v>42361</c:v>
                </c:pt>
                <c:pt idx="160">
                  <c:v>42362</c:v>
                </c:pt>
                <c:pt idx="161">
                  <c:v>42366</c:v>
                </c:pt>
                <c:pt idx="162">
                  <c:v>42367</c:v>
                </c:pt>
                <c:pt idx="163">
                  <c:v>42368</c:v>
                </c:pt>
                <c:pt idx="164">
                  <c:v>42369</c:v>
                </c:pt>
                <c:pt idx="165">
                  <c:v>42373</c:v>
                </c:pt>
                <c:pt idx="166">
                  <c:v>42374</c:v>
                </c:pt>
                <c:pt idx="167">
                  <c:v>42375</c:v>
                </c:pt>
                <c:pt idx="168">
                  <c:v>42376</c:v>
                </c:pt>
                <c:pt idx="169">
                  <c:v>42377</c:v>
                </c:pt>
                <c:pt idx="170">
                  <c:v>42380</c:v>
                </c:pt>
                <c:pt idx="171">
                  <c:v>42381</c:v>
                </c:pt>
                <c:pt idx="172">
                  <c:v>42382</c:v>
                </c:pt>
                <c:pt idx="173">
                  <c:v>42383</c:v>
                </c:pt>
                <c:pt idx="174">
                  <c:v>42384</c:v>
                </c:pt>
                <c:pt idx="175">
                  <c:v>42387</c:v>
                </c:pt>
                <c:pt idx="176">
                  <c:v>42388</c:v>
                </c:pt>
                <c:pt idx="177">
                  <c:v>42389</c:v>
                </c:pt>
                <c:pt idx="178">
                  <c:v>42390</c:v>
                </c:pt>
                <c:pt idx="179">
                  <c:v>42391</c:v>
                </c:pt>
                <c:pt idx="180">
                  <c:v>42394</c:v>
                </c:pt>
                <c:pt idx="181">
                  <c:v>42395</c:v>
                </c:pt>
                <c:pt idx="182">
                  <c:v>42396</c:v>
                </c:pt>
                <c:pt idx="183">
                  <c:v>42397</c:v>
                </c:pt>
                <c:pt idx="184">
                  <c:v>42398</c:v>
                </c:pt>
                <c:pt idx="185">
                  <c:v>42401</c:v>
                </c:pt>
                <c:pt idx="186">
                  <c:v>42402</c:v>
                </c:pt>
                <c:pt idx="187">
                  <c:v>42403</c:v>
                </c:pt>
                <c:pt idx="188">
                  <c:v>42404</c:v>
                </c:pt>
                <c:pt idx="189">
                  <c:v>42405</c:v>
                </c:pt>
                <c:pt idx="190">
                  <c:v>42408</c:v>
                </c:pt>
                <c:pt idx="191">
                  <c:v>42409</c:v>
                </c:pt>
                <c:pt idx="192">
                  <c:v>42410</c:v>
                </c:pt>
                <c:pt idx="193">
                  <c:v>42411</c:v>
                </c:pt>
                <c:pt idx="194">
                  <c:v>42412</c:v>
                </c:pt>
                <c:pt idx="195">
                  <c:v>42415</c:v>
                </c:pt>
                <c:pt idx="196">
                  <c:v>42416</c:v>
                </c:pt>
                <c:pt idx="197">
                  <c:v>42417</c:v>
                </c:pt>
                <c:pt idx="198">
                  <c:v>42418</c:v>
                </c:pt>
                <c:pt idx="199">
                  <c:v>42419</c:v>
                </c:pt>
                <c:pt idx="200">
                  <c:v>42422</c:v>
                </c:pt>
                <c:pt idx="201">
                  <c:v>42423</c:v>
                </c:pt>
                <c:pt idx="202">
                  <c:v>42424</c:v>
                </c:pt>
                <c:pt idx="203">
                  <c:v>42425</c:v>
                </c:pt>
                <c:pt idx="204">
                  <c:v>42426</c:v>
                </c:pt>
                <c:pt idx="205">
                  <c:v>42429</c:v>
                </c:pt>
                <c:pt idx="206">
                  <c:v>42430</c:v>
                </c:pt>
                <c:pt idx="207">
                  <c:v>42431</c:v>
                </c:pt>
                <c:pt idx="208">
                  <c:v>42432</c:v>
                </c:pt>
                <c:pt idx="209">
                  <c:v>42433</c:v>
                </c:pt>
                <c:pt idx="210">
                  <c:v>42436</c:v>
                </c:pt>
                <c:pt idx="211">
                  <c:v>42437</c:v>
                </c:pt>
                <c:pt idx="212">
                  <c:v>42438</c:v>
                </c:pt>
                <c:pt idx="213">
                  <c:v>42439</c:v>
                </c:pt>
                <c:pt idx="214">
                  <c:v>42440</c:v>
                </c:pt>
                <c:pt idx="215">
                  <c:v>42443</c:v>
                </c:pt>
                <c:pt idx="216">
                  <c:v>42444</c:v>
                </c:pt>
                <c:pt idx="217">
                  <c:v>42445</c:v>
                </c:pt>
                <c:pt idx="218">
                  <c:v>42446</c:v>
                </c:pt>
                <c:pt idx="219">
                  <c:v>42447</c:v>
                </c:pt>
                <c:pt idx="220">
                  <c:v>42450</c:v>
                </c:pt>
                <c:pt idx="221">
                  <c:v>42451</c:v>
                </c:pt>
                <c:pt idx="222">
                  <c:v>42452</c:v>
                </c:pt>
                <c:pt idx="223">
                  <c:v>42453</c:v>
                </c:pt>
                <c:pt idx="224">
                  <c:v>42458</c:v>
                </c:pt>
                <c:pt idx="225">
                  <c:v>42459</c:v>
                </c:pt>
                <c:pt idx="226">
                  <c:v>42460</c:v>
                </c:pt>
                <c:pt idx="227">
                  <c:v>42461</c:v>
                </c:pt>
                <c:pt idx="228">
                  <c:v>42464</c:v>
                </c:pt>
                <c:pt idx="229">
                  <c:v>42465</c:v>
                </c:pt>
                <c:pt idx="230">
                  <c:v>42466</c:v>
                </c:pt>
                <c:pt idx="231">
                  <c:v>42467</c:v>
                </c:pt>
                <c:pt idx="232">
                  <c:v>42468</c:v>
                </c:pt>
                <c:pt idx="233">
                  <c:v>42471</c:v>
                </c:pt>
                <c:pt idx="234">
                  <c:v>42472</c:v>
                </c:pt>
                <c:pt idx="235">
                  <c:v>42473</c:v>
                </c:pt>
                <c:pt idx="236">
                  <c:v>42474</c:v>
                </c:pt>
                <c:pt idx="237">
                  <c:v>42475</c:v>
                </c:pt>
                <c:pt idx="238">
                  <c:v>42478</c:v>
                </c:pt>
                <c:pt idx="239">
                  <c:v>42479</c:v>
                </c:pt>
                <c:pt idx="240">
                  <c:v>42480</c:v>
                </c:pt>
                <c:pt idx="241">
                  <c:v>42481</c:v>
                </c:pt>
                <c:pt idx="242">
                  <c:v>42482</c:v>
                </c:pt>
                <c:pt idx="243">
                  <c:v>42485</c:v>
                </c:pt>
                <c:pt idx="244">
                  <c:v>42486</c:v>
                </c:pt>
                <c:pt idx="245">
                  <c:v>42487</c:v>
                </c:pt>
                <c:pt idx="246">
                  <c:v>42488</c:v>
                </c:pt>
                <c:pt idx="247">
                  <c:v>42489</c:v>
                </c:pt>
                <c:pt idx="248">
                  <c:v>42492</c:v>
                </c:pt>
                <c:pt idx="249">
                  <c:v>42493</c:v>
                </c:pt>
                <c:pt idx="250">
                  <c:v>42494</c:v>
                </c:pt>
                <c:pt idx="251">
                  <c:v>42495</c:v>
                </c:pt>
                <c:pt idx="252">
                  <c:v>42496</c:v>
                </c:pt>
                <c:pt idx="253">
                  <c:v>42499</c:v>
                </c:pt>
                <c:pt idx="254">
                  <c:v>42500</c:v>
                </c:pt>
                <c:pt idx="255">
                  <c:v>42501</c:v>
                </c:pt>
                <c:pt idx="256">
                  <c:v>42502</c:v>
                </c:pt>
                <c:pt idx="257">
                  <c:v>42503</c:v>
                </c:pt>
                <c:pt idx="258">
                  <c:v>42506</c:v>
                </c:pt>
                <c:pt idx="259">
                  <c:v>42507</c:v>
                </c:pt>
                <c:pt idx="260">
                  <c:v>42508</c:v>
                </c:pt>
                <c:pt idx="261">
                  <c:v>42509</c:v>
                </c:pt>
                <c:pt idx="262">
                  <c:v>42510</c:v>
                </c:pt>
                <c:pt idx="263">
                  <c:v>42513</c:v>
                </c:pt>
                <c:pt idx="264">
                  <c:v>42514</c:v>
                </c:pt>
                <c:pt idx="265">
                  <c:v>42515</c:v>
                </c:pt>
                <c:pt idx="266">
                  <c:v>42516</c:v>
                </c:pt>
                <c:pt idx="267">
                  <c:v>42517</c:v>
                </c:pt>
                <c:pt idx="268">
                  <c:v>42520</c:v>
                </c:pt>
                <c:pt idx="269">
                  <c:v>42521</c:v>
                </c:pt>
                <c:pt idx="270">
                  <c:v>42522</c:v>
                </c:pt>
                <c:pt idx="271">
                  <c:v>42523</c:v>
                </c:pt>
                <c:pt idx="272">
                  <c:v>42524</c:v>
                </c:pt>
                <c:pt idx="273">
                  <c:v>42527</c:v>
                </c:pt>
                <c:pt idx="274">
                  <c:v>42528</c:v>
                </c:pt>
                <c:pt idx="275">
                  <c:v>42529</c:v>
                </c:pt>
                <c:pt idx="276">
                  <c:v>42530</c:v>
                </c:pt>
                <c:pt idx="277">
                  <c:v>42531</c:v>
                </c:pt>
                <c:pt idx="278">
                  <c:v>42534</c:v>
                </c:pt>
                <c:pt idx="279">
                  <c:v>42535</c:v>
                </c:pt>
                <c:pt idx="280">
                  <c:v>42536</c:v>
                </c:pt>
                <c:pt idx="281">
                  <c:v>42537</c:v>
                </c:pt>
                <c:pt idx="282">
                  <c:v>42538</c:v>
                </c:pt>
                <c:pt idx="283">
                  <c:v>42541</c:v>
                </c:pt>
                <c:pt idx="284">
                  <c:v>42542</c:v>
                </c:pt>
                <c:pt idx="285">
                  <c:v>42543</c:v>
                </c:pt>
                <c:pt idx="286">
                  <c:v>42544</c:v>
                </c:pt>
                <c:pt idx="287">
                  <c:v>42545</c:v>
                </c:pt>
                <c:pt idx="288">
                  <c:v>42548</c:v>
                </c:pt>
                <c:pt idx="289">
                  <c:v>42549</c:v>
                </c:pt>
                <c:pt idx="290">
                  <c:v>42550</c:v>
                </c:pt>
                <c:pt idx="291">
                  <c:v>42551</c:v>
                </c:pt>
                <c:pt idx="292">
                  <c:v>42552</c:v>
                </c:pt>
                <c:pt idx="293">
                  <c:v>42555</c:v>
                </c:pt>
                <c:pt idx="294">
                  <c:v>42556</c:v>
                </c:pt>
                <c:pt idx="295">
                  <c:v>42557</c:v>
                </c:pt>
                <c:pt idx="296">
                  <c:v>42558</c:v>
                </c:pt>
                <c:pt idx="297">
                  <c:v>42559</c:v>
                </c:pt>
                <c:pt idx="298">
                  <c:v>42562</c:v>
                </c:pt>
                <c:pt idx="299">
                  <c:v>42563</c:v>
                </c:pt>
                <c:pt idx="300">
                  <c:v>42564</c:v>
                </c:pt>
                <c:pt idx="301">
                  <c:v>42565</c:v>
                </c:pt>
                <c:pt idx="302">
                  <c:v>42566</c:v>
                </c:pt>
                <c:pt idx="303">
                  <c:v>42569</c:v>
                </c:pt>
                <c:pt idx="304">
                  <c:v>42570</c:v>
                </c:pt>
                <c:pt idx="305">
                  <c:v>42571</c:v>
                </c:pt>
                <c:pt idx="306">
                  <c:v>42572</c:v>
                </c:pt>
                <c:pt idx="307">
                  <c:v>42573</c:v>
                </c:pt>
                <c:pt idx="308">
                  <c:v>42576</c:v>
                </c:pt>
                <c:pt idx="309">
                  <c:v>42577</c:v>
                </c:pt>
                <c:pt idx="310">
                  <c:v>42578</c:v>
                </c:pt>
                <c:pt idx="311">
                  <c:v>42579</c:v>
                </c:pt>
                <c:pt idx="312">
                  <c:v>42580</c:v>
                </c:pt>
                <c:pt idx="313">
                  <c:v>42583</c:v>
                </c:pt>
                <c:pt idx="314">
                  <c:v>42584</c:v>
                </c:pt>
                <c:pt idx="315">
                  <c:v>42585</c:v>
                </c:pt>
                <c:pt idx="316">
                  <c:v>42586</c:v>
                </c:pt>
                <c:pt idx="317">
                  <c:v>42587</c:v>
                </c:pt>
                <c:pt idx="318">
                  <c:v>42590</c:v>
                </c:pt>
                <c:pt idx="319">
                  <c:v>42591</c:v>
                </c:pt>
                <c:pt idx="320">
                  <c:v>42592</c:v>
                </c:pt>
                <c:pt idx="321">
                  <c:v>42593</c:v>
                </c:pt>
                <c:pt idx="322">
                  <c:v>42594</c:v>
                </c:pt>
                <c:pt idx="323">
                  <c:v>42597</c:v>
                </c:pt>
                <c:pt idx="324">
                  <c:v>42598</c:v>
                </c:pt>
                <c:pt idx="325">
                  <c:v>42599</c:v>
                </c:pt>
                <c:pt idx="326">
                  <c:v>42600</c:v>
                </c:pt>
                <c:pt idx="327">
                  <c:v>42601</c:v>
                </c:pt>
                <c:pt idx="328">
                  <c:v>42604</c:v>
                </c:pt>
                <c:pt idx="329">
                  <c:v>42605</c:v>
                </c:pt>
                <c:pt idx="330">
                  <c:v>42606</c:v>
                </c:pt>
                <c:pt idx="331">
                  <c:v>42607</c:v>
                </c:pt>
                <c:pt idx="332">
                  <c:v>42608</c:v>
                </c:pt>
                <c:pt idx="333">
                  <c:v>42611</c:v>
                </c:pt>
                <c:pt idx="334">
                  <c:v>42612</c:v>
                </c:pt>
                <c:pt idx="335">
                  <c:v>42613</c:v>
                </c:pt>
                <c:pt idx="336">
                  <c:v>42614</c:v>
                </c:pt>
                <c:pt idx="337">
                  <c:v>42615</c:v>
                </c:pt>
                <c:pt idx="338">
                  <c:v>42618</c:v>
                </c:pt>
                <c:pt idx="339">
                  <c:v>42619</c:v>
                </c:pt>
                <c:pt idx="340">
                  <c:v>42620</c:v>
                </c:pt>
                <c:pt idx="341">
                  <c:v>42621</c:v>
                </c:pt>
                <c:pt idx="342">
                  <c:v>42622</c:v>
                </c:pt>
                <c:pt idx="343">
                  <c:v>42625</c:v>
                </c:pt>
                <c:pt idx="344">
                  <c:v>42626</c:v>
                </c:pt>
                <c:pt idx="345">
                  <c:v>42627</c:v>
                </c:pt>
                <c:pt idx="346">
                  <c:v>42628</c:v>
                </c:pt>
                <c:pt idx="347">
                  <c:v>42629</c:v>
                </c:pt>
                <c:pt idx="348">
                  <c:v>42632</c:v>
                </c:pt>
                <c:pt idx="349">
                  <c:v>42633</c:v>
                </c:pt>
                <c:pt idx="350">
                  <c:v>42634</c:v>
                </c:pt>
                <c:pt idx="351">
                  <c:v>42635</c:v>
                </c:pt>
                <c:pt idx="352">
                  <c:v>42636</c:v>
                </c:pt>
                <c:pt idx="353">
                  <c:v>42639</c:v>
                </c:pt>
                <c:pt idx="354">
                  <c:v>42640</c:v>
                </c:pt>
                <c:pt idx="355">
                  <c:v>42641</c:v>
                </c:pt>
                <c:pt idx="356">
                  <c:v>42642</c:v>
                </c:pt>
                <c:pt idx="357">
                  <c:v>42643</c:v>
                </c:pt>
                <c:pt idx="358">
                  <c:v>42646</c:v>
                </c:pt>
                <c:pt idx="359">
                  <c:v>42647</c:v>
                </c:pt>
                <c:pt idx="360">
                  <c:v>42648</c:v>
                </c:pt>
                <c:pt idx="361">
                  <c:v>42649</c:v>
                </c:pt>
                <c:pt idx="362">
                  <c:v>42650</c:v>
                </c:pt>
                <c:pt idx="363">
                  <c:v>42653</c:v>
                </c:pt>
                <c:pt idx="364">
                  <c:v>42654</c:v>
                </c:pt>
                <c:pt idx="365">
                  <c:v>42655</c:v>
                </c:pt>
                <c:pt idx="366">
                  <c:v>42656</c:v>
                </c:pt>
                <c:pt idx="367">
                  <c:v>42657</c:v>
                </c:pt>
                <c:pt idx="368">
                  <c:v>42660</c:v>
                </c:pt>
                <c:pt idx="369">
                  <c:v>42661</c:v>
                </c:pt>
                <c:pt idx="370">
                  <c:v>42662</c:v>
                </c:pt>
                <c:pt idx="371">
                  <c:v>42663</c:v>
                </c:pt>
                <c:pt idx="372">
                  <c:v>42664</c:v>
                </c:pt>
                <c:pt idx="373">
                  <c:v>42667</c:v>
                </c:pt>
                <c:pt idx="374">
                  <c:v>42668</c:v>
                </c:pt>
                <c:pt idx="375">
                  <c:v>42669</c:v>
                </c:pt>
                <c:pt idx="376">
                  <c:v>42670</c:v>
                </c:pt>
                <c:pt idx="377">
                  <c:v>42671</c:v>
                </c:pt>
                <c:pt idx="378">
                  <c:v>42674</c:v>
                </c:pt>
                <c:pt idx="379">
                  <c:v>42675</c:v>
                </c:pt>
                <c:pt idx="380">
                  <c:v>42676</c:v>
                </c:pt>
                <c:pt idx="381">
                  <c:v>42677</c:v>
                </c:pt>
                <c:pt idx="382">
                  <c:v>42678</c:v>
                </c:pt>
                <c:pt idx="383">
                  <c:v>42681</c:v>
                </c:pt>
                <c:pt idx="384">
                  <c:v>42682</c:v>
                </c:pt>
                <c:pt idx="385">
                  <c:v>42683</c:v>
                </c:pt>
                <c:pt idx="386">
                  <c:v>42684</c:v>
                </c:pt>
                <c:pt idx="387">
                  <c:v>42685</c:v>
                </c:pt>
                <c:pt idx="388">
                  <c:v>42688</c:v>
                </c:pt>
                <c:pt idx="389">
                  <c:v>42689</c:v>
                </c:pt>
                <c:pt idx="390">
                  <c:v>42690</c:v>
                </c:pt>
                <c:pt idx="391">
                  <c:v>42691</c:v>
                </c:pt>
                <c:pt idx="392">
                  <c:v>42692</c:v>
                </c:pt>
                <c:pt idx="393">
                  <c:v>42695</c:v>
                </c:pt>
                <c:pt idx="394">
                  <c:v>42696</c:v>
                </c:pt>
                <c:pt idx="395">
                  <c:v>42697</c:v>
                </c:pt>
                <c:pt idx="396">
                  <c:v>42698</c:v>
                </c:pt>
                <c:pt idx="397">
                  <c:v>42699</c:v>
                </c:pt>
                <c:pt idx="398">
                  <c:v>42702</c:v>
                </c:pt>
                <c:pt idx="399">
                  <c:v>42703</c:v>
                </c:pt>
                <c:pt idx="400">
                  <c:v>42704</c:v>
                </c:pt>
                <c:pt idx="401">
                  <c:v>42705</c:v>
                </c:pt>
                <c:pt idx="402">
                  <c:v>42706</c:v>
                </c:pt>
                <c:pt idx="403">
                  <c:v>42709</c:v>
                </c:pt>
                <c:pt idx="404">
                  <c:v>42710</c:v>
                </c:pt>
                <c:pt idx="405">
                  <c:v>42711</c:v>
                </c:pt>
                <c:pt idx="406">
                  <c:v>42712</c:v>
                </c:pt>
                <c:pt idx="407">
                  <c:v>42713</c:v>
                </c:pt>
                <c:pt idx="408">
                  <c:v>42716</c:v>
                </c:pt>
                <c:pt idx="409">
                  <c:v>42717</c:v>
                </c:pt>
                <c:pt idx="410">
                  <c:v>42718</c:v>
                </c:pt>
                <c:pt idx="411">
                  <c:v>42719</c:v>
                </c:pt>
                <c:pt idx="412">
                  <c:v>42720</c:v>
                </c:pt>
                <c:pt idx="413">
                  <c:v>42723</c:v>
                </c:pt>
                <c:pt idx="414">
                  <c:v>42724</c:v>
                </c:pt>
                <c:pt idx="415">
                  <c:v>42725</c:v>
                </c:pt>
                <c:pt idx="416">
                  <c:v>42726</c:v>
                </c:pt>
                <c:pt idx="417">
                  <c:v>42727</c:v>
                </c:pt>
                <c:pt idx="418">
                  <c:v>42731</c:v>
                </c:pt>
                <c:pt idx="419">
                  <c:v>42732</c:v>
                </c:pt>
                <c:pt idx="420">
                  <c:v>42733</c:v>
                </c:pt>
                <c:pt idx="421">
                  <c:v>42734</c:v>
                </c:pt>
                <c:pt idx="422">
                  <c:v>42737</c:v>
                </c:pt>
                <c:pt idx="423">
                  <c:v>42738</c:v>
                </c:pt>
                <c:pt idx="424">
                  <c:v>42739</c:v>
                </c:pt>
                <c:pt idx="425">
                  <c:v>42740</c:v>
                </c:pt>
                <c:pt idx="426">
                  <c:v>42741</c:v>
                </c:pt>
                <c:pt idx="427">
                  <c:v>42744</c:v>
                </c:pt>
                <c:pt idx="428">
                  <c:v>42745</c:v>
                </c:pt>
                <c:pt idx="429">
                  <c:v>42746</c:v>
                </c:pt>
                <c:pt idx="430">
                  <c:v>42747</c:v>
                </c:pt>
                <c:pt idx="431">
                  <c:v>42748</c:v>
                </c:pt>
                <c:pt idx="432">
                  <c:v>42751</c:v>
                </c:pt>
                <c:pt idx="433">
                  <c:v>42752</c:v>
                </c:pt>
                <c:pt idx="434">
                  <c:v>42753</c:v>
                </c:pt>
                <c:pt idx="435">
                  <c:v>42754</c:v>
                </c:pt>
                <c:pt idx="436">
                  <c:v>42755</c:v>
                </c:pt>
                <c:pt idx="437">
                  <c:v>42758</c:v>
                </c:pt>
                <c:pt idx="438">
                  <c:v>42759</c:v>
                </c:pt>
                <c:pt idx="439">
                  <c:v>42760</c:v>
                </c:pt>
                <c:pt idx="440">
                  <c:v>42761</c:v>
                </c:pt>
                <c:pt idx="441">
                  <c:v>42762</c:v>
                </c:pt>
                <c:pt idx="442">
                  <c:v>42765</c:v>
                </c:pt>
                <c:pt idx="443">
                  <c:v>42766</c:v>
                </c:pt>
                <c:pt idx="444">
                  <c:v>42767</c:v>
                </c:pt>
                <c:pt idx="445">
                  <c:v>42768</c:v>
                </c:pt>
                <c:pt idx="446">
                  <c:v>42769</c:v>
                </c:pt>
                <c:pt idx="447">
                  <c:v>42772</c:v>
                </c:pt>
                <c:pt idx="448">
                  <c:v>42773</c:v>
                </c:pt>
                <c:pt idx="449">
                  <c:v>42774</c:v>
                </c:pt>
                <c:pt idx="450">
                  <c:v>42775</c:v>
                </c:pt>
                <c:pt idx="451">
                  <c:v>42776</c:v>
                </c:pt>
                <c:pt idx="452">
                  <c:v>42779</c:v>
                </c:pt>
                <c:pt idx="453">
                  <c:v>42780</c:v>
                </c:pt>
                <c:pt idx="454">
                  <c:v>42781</c:v>
                </c:pt>
                <c:pt idx="455">
                  <c:v>42782</c:v>
                </c:pt>
                <c:pt idx="456">
                  <c:v>42783</c:v>
                </c:pt>
                <c:pt idx="457">
                  <c:v>42786</c:v>
                </c:pt>
                <c:pt idx="458">
                  <c:v>42787</c:v>
                </c:pt>
                <c:pt idx="459">
                  <c:v>42788</c:v>
                </c:pt>
                <c:pt idx="460">
                  <c:v>42789</c:v>
                </c:pt>
                <c:pt idx="461">
                  <c:v>42790</c:v>
                </c:pt>
                <c:pt idx="462">
                  <c:v>42793</c:v>
                </c:pt>
                <c:pt idx="463">
                  <c:v>42794</c:v>
                </c:pt>
                <c:pt idx="464">
                  <c:v>42795</c:v>
                </c:pt>
                <c:pt idx="465">
                  <c:v>42796</c:v>
                </c:pt>
                <c:pt idx="466">
                  <c:v>42797</c:v>
                </c:pt>
                <c:pt idx="467">
                  <c:v>42800</c:v>
                </c:pt>
                <c:pt idx="468">
                  <c:v>42801</c:v>
                </c:pt>
                <c:pt idx="469">
                  <c:v>42802</c:v>
                </c:pt>
                <c:pt idx="470">
                  <c:v>42803</c:v>
                </c:pt>
                <c:pt idx="471">
                  <c:v>42804</c:v>
                </c:pt>
                <c:pt idx="472">
                  <c:v>42807</c:v>
                </c:pt>
                <c:pt idx="473">
                  <c:v>42808</c:v>
                </c:pt>
                <c:pt idx="474">
                  <c:v>42809</c:v>
                </c:pt>
                <c:pt idx="475">
                  <c:v>42810</c:v>
                </c:pt>
                <c:pt idx="476">
                  <c:v>42811</c:v>
                </c:pt>
                <c:pt idx="477">
                  <c:v>42814</c:v>
                </c:pt>
                <c:pt idx="478">
                  <c:v>42815</c:v>
                </c:pt>
                <c:pt idx="479">
                  <c:v>42816</c:v>
                </c:pt>
                <c:pt idx="480">
                  <c:v>42817</c:v>
                </c:pt>
                <c:pt idx="481">
                  <c:v>42818</c:v>
                </c:pt>
                <c:pt idx="482">
                  <c:v>42821</c:v>
                </c:pt>
                <c:pt idx="483">
                  <c:v>42822</c:v>
                </c:pt>
                <c:pt idx="484">
                  <c:v>42823</c:v>
                </c:pt>
                <c:pt idx="485">
                  <c:v>42824</c:v>
                </c:pt>
                <c:pt idx="486">
                  <c:v>42825</c:v>
                </c:pt>
                <c:pt idx="487">
                  <c:v>42828</c:v>
                </c:pt>
                <c:pt idx="488">
                  <c:v>42829</c:v>
                </c:pt>
                <c:pt idx="489">
                  <c:v>42830</c:v>
                </c:pt>
                <c:pt idx="490">
                  <c:v>42831</c:v>
                </c:pt>
                <c:pt idx="491">
                  <c:v>42832</c:v>
                </c:pt>
                <c:pt idx="492">
                  <c:v>42835</c:v>
                </c:pt>
                <c:pt idx="493">
                  <c:v>42836</c:v>
                </c:pt>
                <c:pt idx="494">
                  <c:v>42837</c:v>
                </c:pt>
                <c:pt idx="495">
                  <c:v>42838</c:v>
                </c:pt>
                <c:pt idx="496">
                  <c:v>42843</c:v>
                </c:pt>
                <c:pt idx="497">
                  <c:v>42844</c:v>
                </c:pt>
                <c:pt idx="498">
                  <c:v>42845</c:v>
                </c:pt>
                <c:pt idx="499">
                  <c:v>42846</c:v>
                </c:pt>
                <c:pt idx="500">
                  <c:v>42849</c:v>
                </c:pt>
                <c:pt idx="501">
                  <c:v>42850</c:v>
                </c:pt>
                <c:pt idx="502">
                  <c:v>42851</c:v>
                </c:pt>
                <c:pt idx="503">
                  <c:v>42852</c:v>
                </c:pt>
                <c:pt idx="504">
                  <c:v>42853</c:v>
                </c:pt>
                <c:pt idx="505">
                  <c:v>42857</c:v>
                </c:pt>
                <c:pt idx="506">
                  <c:v>42858</c:v>
                </c:pt>
                <c:pt idx="507">
                  <c:v>42859</c:v>
                </c:pt>
                <c:pt idx="508">
                  <c:v>42860</c:v>
                </c:pt>
                <c:pt idx="509">
                  <c:v>42863</c:v>
                </c:pt>
                <c:pt idx="510">
                  <c:v>42864</c:v>
                </c:pt>
                <c:pt idx="511">
                  <c:v>42871</c:v>
                </c:pt>
              </c:numCache>
            </c:numRef>
          </c:xVal>
          <c:yVal>
            <c:numRef>
              <c:f>EUR3M!$BD$2:$BD$513</c:f>
              <c:numCache>
                <c:formatCode>0.0000%</c:formatCode>
                <c:ptCount val="512"/>
                <c:pt idx="0">
                  <c:v>-1.7000000000059239E-4</c:v>
                </c:pt>
                <c:pt idx="1">
                  <c:v>-1.6305495262034837E-4</c:v>
                </c:pt>
                <c:pt idx="2">
                  <c:v>-1.523273607312062E-4</c:v>
                </c:pt>
                <c:pt idx="3">
                  <c:v>-1.4791919618086503E-4</c:v>
                </c:pt>
                <c:pt idx="4">
                  <c:v>-1.4351838781835664E-4</c:v>
                </c:pt>
                <c:pt idx="5">
                  <c:v>-1.3912664645169802E-4</c:v>
                </c:pt>
                <c:pt idx="6">
                  <c:v>-1.3299061835440735E-4</c:v>
                </c:pt>
                <c:pt idx="7">
                  <c:v>-1.2168520239528593E-4</c:v>
                </c:pt>
                <c:pt idx="8">
                  <c:v>-1.1736509343254886E-4</c:v>
                </c:pt>
                <c:pt idx="9">
                  <c:v>-1.1306469750188806E-4</c:v>
                </c:pt>
                <c:pt idx="10">
                  <c:v>-1.0878585247793862E-4</c:v>
                </c:pt>
                <c:pt idx="11">
                  <c:v>-1.0370148326225504E-4</c:v>
                </c:pt>
                <c:pt idx="12">
                  <c:v>-8.5662604157925017E-5</c:v>
                </c:pt>
                <c:pt idx="13">
                  <c:v>-8.1519710459824736E-5</c:v>
                </c:pt>
                <c:pt idx="14">
                  <c:v>-7.7409776157371979E-5</c:v>
                </c:pt>
                <c:pt idx="15">
                  <c:v>-7.3334766190516617E-5</c:v>
                </c:pt>
                <c:pt idx="16">
                  <c:v>-6.9683032538223936E-5</c:v>
                </c:pt>
                <c:pt idx="17">
                  <c:v>-5.7423903864158326E-5</c:v>
                </c:pt>
                <c:pt idx="18">
                  <c:v>-5.3553625037604675E-5</c:v>
                </c:pt>
                <c:pt idx="19">
                  <c:v>-4.9730441393587391E-5</c:v>
                </c:pt>
                <c:pt idx="20">
                  <c:v>-4.59564449343301E-5</c:v>
                </c:pt>
                <c:pt idx="21">
                  <c:v>-4.385612060147612E-5</c:v>
                </c:pt>
                <c:pt idx="22">
                  <c:v>-3.139480634548898E-5</c:v>
                </c:pt>
                <c:pt idx="23">
                  <c:v>-2.8030992023617987E-5</c:v>
                </c:pt>
                <c:pt idx="24">
                  <c:v>-2.4999998880624538E-5</c:v>
                </c:pt>
                <c:pt idx="25">
                  <c:v>-2.2312426413006534E-5</c:v>
                </c:pt>
                <c:pt idx="26">
                  <c:v>-2.2928410717708143E-5</c:v>
                </c:pt>
                <c:pt idx="27">
                  <c:v>-1.5112421987296049E-5</c:v>
                </c:pt>
                <c:pt idx="28">
                  <c:v>-1.4211159446611193E-5</c:v>
                </c:pt>
                <c:pt idx="29">
                  <c:v>-1.36676634171254E-5</c:v>
                </c:pt>
                <c:pt idx="30">
                  <c:v>-1.3477971537964475E-5</c:v>
                </c:pt>
                <c:pt idx="31">
                  <c:v>-1.7639837511961226E-5</c:v>
                </c:pt>
                <c:pt idx="32">
                  <c:v>-1.6116040287066756E-5</c:v>
                </c:pt>
                <c:pt idx="33">
                  <c:v>-1.7573975853687909E-5</c:v>
                </c:pt>
                <c:pt idx="34">
                  <c:v>1.0511335841560364E-4</c:v>
                </c:pt>
                <c:pt idx="35">
                  <c:v>1.0308600142636007E-4</c:v>
                </c:pt>
                <c:pt idx="36">
                  <c:v>9.3453524501091337E-5</c:v>
                </c:pt>
                <c:pt idx="37">
                  <c:v>9.2600513238208634E-5</c:v>
                </c:pt>
                <c:pt idx="38">
                  <c:v>8.9497876013678251E-5</c:v>
                </c:pt>
                <c:pt idx="39">
                  <c:v>8.6254028172904213E-5</c:v>
                </c:pt>
                <c:pt idx="40">
                  <c:v>8.289771514279488E-5</c:v>
                </c:pt>
                <c:pt idx="41">
                  <c:v>7.1694903068821066E-5</c:v>
                </c:pt>
                <c:pt idx="42">
                  <c:v>6.8984672475272532E-5</c:v>
                </c:pt>
                <c:pt idx="43">
                  <c:v>6.5559167514717132E-5</c:v>
                </c:pt>
                <c:pt idx="44">
                  <c:v>6.2150582439654428E-5</c:v>
                </c:pt>
                <c:pt idx="45">
                  <c:v>5.8694390085603153E-5</c:v>
                </c:pt>
                <c:pt idx="46">
                  <c:v>4.7138816328638017E-5</c:v>
                </c:pt>
                <c:pt idx="47">
                  <c:v>4.4458306566620763E-5</c:v>
                </c:pt>
                <c:pt idx="48">
                  <c:v>4.0811280384699053E-5</c:v>
                </c:pt>
                <c:pt idx="49">
                  <c:v>3.7134434789751566E-5</c:v>
                </c:pt>
                <c:pt idx="50">
                  <c:v>3.3430187853608025E-5</c:v>
                </c:pt>
                <c:pt idx="51">
                  <c:v>2.1474818162023995E-5</c:v>
                </c:pt>
                <c:pt idx="52">
                  <c:v>1.8382082322385987E-5</c:v>
                </c:pt>
                <c:pt idx="53">
                  <c:v>1.4571633984656499E-5</c:v>
                </c:pt>
                <c:pt idx="54">
                  <c:v>1.0745013299987127E-5</c:v>
                </c:pt>
                <c:pt idx="55">
                  <c:v>6.9035451989778842E-6</c:v>
                </c:pt>
                <c:pt idx="56">
                  <c:v>7.2502000306692331E-6</c:v>
                </c:pt>
                <c:pt idx="57">
                  <c:v>7.1238019526831891E-5</c:v>
                </c:pt>
                <c:pt idx="58">
                  <c:v>6.7336643277815042E-5</c:v>
                </c:pt>
                <c:pt idx="59">
                  <c:v>6.3425089715023872E-5</c:v>
                </c:pt>
                <c:pt idx="60">
                  <c:v>5.9503590679960865E-5</c:v>
                </c:pt>
                <c:pt idx="61">
                  <c:v>4.5764295719816389E-5</c:v>
                </c:pt>
                <c:pt idx="62">
                  <c:v>4.3717311222406423E-5</c:v>
                </c:pt>
                <c:pt idx="63">
                  <c:v>3.9744097021280879E-5</c:v>
                </c:pt>
                <c:pt idx="64">
                  <c:v>3.5759049144376917E-5</c:v>
                </c:pt>
                <c:pt idx="65">
                  <c:v>3.1761306354526006E-5</c:v>
                </c:pt>
                <c:pt idx="66">
                  <c:v>1.8273029424905867E-5</c:v>
                </c:pt>
                <c:pt idx="67">
                  <c:v>1.56438769946894E-5</c:v>
                </c:pt>
                <c:pt idx="68">
                  <c:v>1.1596620654187657E-5</c:v>
                </c:pt>
                <c:pt idx="69">
                  <c:v>7.5499305807191783E-6</c:v>
                </c:pt>
                <c:pt idx="70">
                  <c:v>3.5078171020060416E-6</c:v>
                </c:pt>
                <c:pt idx="71">
                  <c:v>-9.4537261602002206E-6</c:v>
                </c:pt>
                <c:pt idx="72">
                  <c:v>-1.2532538870592958E-5</c:v>
                </c:pt>
                <c:pt idx="73">
                  <c:v>-1.6489489029431652E-5</c:v>
                </c:pt>
                <c:pt idx="74">
                  <c:v>-2.0416525373366948E-5</c:v>
                </c:pt>
                <c:pt idx="75">
                  <c:v>-2.4309212492533369E-5</c:v>
                </c:pt>
                <c:pt idx="76">
                  <c:v>-3.6319371389094204E-5</c:v>
                </c:pt>
                <c:pt idx="77">
                  <c:v>-3.5394307815617268E-5</c:v>
                </c:pt>
                <c:pt idx="78">
                  <c:v>-2.9225275787985489E-5</c:v>
                </c:pt>
                <c:pt idx="79">
                  <c:v>-3.2886346840018833E-5</c:v>
                </c:pt>
                <c:pt idx="80">
                  <c:v>-3.6482528811569702E-5</c:v>
                </c:pt>
                <c:pt idx="81">
                  <c:v>-4.0008889436174696E-5</c:v>
                </c:pt>
                <c:pt idx="82">
                  <c:v>-5.0118799653738927E-5</c:v>
                </c:pt>
                <c:pt idx="83">
                  <c:v>-5.3315324328582363E-5</c:v>
                </c:pt>
                <c:pt idx="84">
                  <c:v>-5.6416445383037447E-5</c:v>
                </c:pt>
                <c:pt idx="85">
                  <c:v>-5.9416862167075392E-5</c:v>
                </c:pt>
                <c:pt idx="86">
                  <c:v>-6.2311212629673207E-5</c:v>
                </c:pt>
                <c:pt idx="87">
                  <c:v>-7.0303324520641012E-5</c:v>
                </c:pt>
                <c:pt idx="88">
                  <c:v>-7.2718561105436546E-5</c:v>
                </c:pt>
                <c:pt idx="89">
                  <c:v>-7.5000000046059287E-5</c:v>
                </c:pt>
                <c:pt idx="90">
                  <c:v>-7.7146855135365916E-5</c:v>
                </c:pt>
                <c:pt idx="91">
                  <c:v>-7.9160274554247441E-5</c:v>
                </c:pt>
                <c:pt idx="92">
                  <c:v>-8.4390514986648076E-5</c:v>
                </c:pt>
                <c:pt idx="93">
                  <c:v>-8.5863005334323777E-5</c:v>
                </c:pt>
                <c:pt idx="94">
                  <c:v>-8.7199728629893254E-5</c:v>
                </c:pt>
                <c:pt idx="95">
                  <c:v>-8.8400593441878748E-5</c:v>
                </c:pt>
                <c:pt idx="96">
                  <c:v>-9.5256532532052551E-5</c:v>
                </c:pt>
                <c:pt idx="97">
                  <c:v>-9.1845782721234031E-5</c:v>
                </c:pt>
                <c:pt idx="98">
                  <c:v>-9.2368127131596639E-5</c:v>
                </c:pt>
                <c:pt idx="99">
                  <c:v>-9.4423713020225477E-5</c:v>
                </c:pt>
                <c:pt idx="100">
                  <c:v>-1.9014071348063952E-4</c:v>
                </c:pt>
                <c:pt idx="101">
                  <c:v>-1.8972346307818196E-4</c:v>
                </c:pt>
                <c:pt idx="102">
                  <c:v>-1.8831926071940703E-4</c:v>
                </c:pt>
                <c:pt idx="103">
                  <c:v>-1.8784391937008162E-4</c:v>
                </c:pt>
                <c:pt idx="104">
                  <c:v>-1.8723880799429246E-4</c:v>
                </c:pt>
                <c:pt idx="105">
                  <c:v>-1.8650470219162409E-4</c:v>
                </c:pt>
                <c:pt idx="106">
                  <c:v>-1.8558431570822302E-4</c:v>
                </c:pt>
                <c:pt idx="107">
                  <c:v>-1.8229596690699307E-4</c:v>
                </c:pt>
                <c:pt idx="108">
                  <c:v>-1.809306431594551E-4</c:v>
                </c:pt>
                <c:pt idx="109">
                  <c:v>-1.7944225070147716E-4</c:v>
                </c:pt>
                <c:pt idx="110">
                  <c:v>-1.7783198917474964E-4</c:v>
                </c:pt>
                <c:pt idx="111">
                  <c:v>-1.7538748913533E-4</c:v>
                </c:pt>
                <c:pt idx="112">
                  <c:v>-1.7019836548202451E-4</c:v>
                </c:pt>
                <c:pt idx="113">
                  <c:v>-1.6799887351998355E-4</c:v>
                </c:pt>
                <c:pt idx="114">
                  <c:v>-1.6568598251908779E-4</c:v>
                </c:pt>
                <c:pt idx="115">
                  <c:v>-1.6326131618485517E-4</c:v>
                </c:pt>
                <c:pt idx="116">
                  <c:v>-1.5952744638174926E-4</c:v>
                </c:pt>
                <c:pt idx="117">
                  <c:v>-1.5247949209827523E-4</c:v>
                </c:pt>
                <c:pt idx="118">
                  <c:v>-1.4952242514523401E-4</c:v>
                </c:pt>
                <c:pt idx="119">
                  <c:v>-1.4646459737337373E-4</c:v>
                </c:pt>
                <c:pt idx="120">
                  <c:v>-1.4330805658722907E-4</c:v>
                </c:pt>
                <c:pt idx="121">
                  <c:v>-1.4075622115905029E-4</c:v>
                </c:pt>
                <c:pt idx="122">
                  <c:v>-1.966490931640856E-4</c:v>
                </c:pt>
                <c:pt idx="123">
                  <c:v>-1.9303188683092806E-4</c:v>
                </c:pt>
                <c:pt idx="124">
                  <c:v>-1.8932952814086575E-4</c:v>
                </c:pt>
                <c:pt idx="125">
                  <c:v>-1.8554448899049913E-4</c:v>
                </c:pt>
                <c:pt idx="126">
                  <c:v>-1.7859521899663648E-4</c:v>
                </c:pt>
                <c:pt idx="127">
                  <c:v>-1.6962908645289039E-4</c:v>
                </c:pt>
                <c:pt idx="128">
                  <c:v>-1.6546984420401611E-4</c:v>
                </c:pt>
                <c:pt idx="129">
                  <c:v>-1.6124402534309237E-4</c:v>
                </c:pt>
                <c:pt idx="130">
                  <c:v>-1.5695452593133614E-4</c:v>
                </c:pt>
                <c:pt idx="131">
                  <c:v>-1.4953645162767945E-4</c:v>
                </c:pt>
                <c:pt idx="132">
                  <c:v>-1.3921976498284481E-4</c:v>
                </c:pt>
                <c:pt idx="133">
                  <c:v>-1.3465742471943776E-4</c:v>
                </c:pt>
                <c:pt idx="134">
                  <c:v>-1.3005005287235134E-4</c:v>
                </c:pt>
                <c:pt idx="135">
                  <c:v>-1.2540096970782146E-4</c:v>
                </c:pt>
                <c:pt idx="136">
                  <c:v>-1.1781607315911814E-4</c:v>
                </c:pt>
                <c:pt idx="137">
                  <c:v>-1.0645605037278681E-4</c:v>
                </c:pt>
                <c:pt idx="138">
                  <c:v>-1.0165033579085551E-4</c:v>
                </c:pt>
                <c:pt idx="139">
                  <c:v>-9.6824104199528421E-5</c:v>
                </c:pt>
                <c:pt idx="140">
                  <c:v>-9.1981100108725101E-5</c:v>
                </c:pt>
                <c:pt idx="141">
                  <c:v>-8.454044323400088E-5</c:v>
                </c:pt>
                <c:pt idx="142">
                  <c:v>-7.3729695901548028E-5</c:v>
                </c:pt>
                <c:pt idx="143">
                  <c:v>-9.5335640948690154E-5</c:v>
                </c:pt>
                <c:pt idx="144">
                  <c:v>-9.0442245829690045E-5</c:v>
                </c:pt>
                <c:pt idx="145">
                  <c:v>-8.5558797539105812E-5</c:v>
                </c:pt>
                <c:pt idx="146">
                  <c:v>-8.0689553716892338E-5</c:v>
                </c:pt>
                <c:pt idx="147">
                  <c:v>-6.6210544595562173E-5</c:v>
                </c:pt>
                <c:pt idx="148">
                  <c:v>-6.1441920569360362E-5</c:v>
                </c:pt>
                <c:pt idx="149">
                  <c:v>-5.6709708360016886E-5</c:v>
                </c:pt>
                <c:pt idx="150">
                  <c:v>-5.2018533269870708E-5</c:v>
                </c:pt>
                <c:pt idx="151">
                  <c:v>-4.7373081874005875E-5</c:v>
                </c:pt>
                <c:pt idx="152">
                  <c:v>-3.3758854809189582E-5</c:v>
                </c:pt>
                <c:pt idx="153">
                  <c:v>-2.934438952488135E-5</c:v>
                </c:pt>
                <c:pt idx="154">
                  <c:v>-2.4999999979191546E-5</c:v>
                </c:pt>
                <c:pt idx="155">
                  <c:v>-2.0727066639289318E-5</c:v>
                </c:pt>
                <c:pt idx="156">
                  <c:v>-1.6523612388242957E-5</c:v>
                </c:pt>
                <c:pt idx="157">
                  <c:v>-4.3298781839072646E-6</c:v>
                </c:pt>
                <c:pt idx="158">
                  <c:v>-4.0398568051264854E-7</c:v>
                </c:pt>
                <c:pt idx="159">
                  <c:v>3.4527136552029462E-6</c:v>
                </c:pt>
                <c:pt idx="160">
                  <c:v>7.2403421798698416E-6</c:v>
                </c:pt>
                <c:pt idx="161">
                  <c:v>2.2064408139696336E-5</c:v>
                </c:pt>
                <c:pt idx="162">
                  <c:v>2.5148225625893295E-5</c:v>
                </c:pt>
                <c:pt idx="163">
                  <c:v>2.8525215214079406E-5</c:v>
                </c:pt>
                <c:pt idx="164">
                  <c:v>3.1834598722410294E-5</c:v>
                </c:pt>
                <c:pt idx="165">
                  <c:v>1.8687715469155976E-5</c:v>
                </c:pt>
                <c:pt idx="166">
                  <c:v>2.1663925839177824E-5</c:v>
                </c:pt>
                <c:pt idx="167">
                  <c:v>2.4574633262835984E-5</c:v>
                </c:pt>
                <c:pt idx="168">
                  <c:v>2.7420264222715971E-5</c:v>
                </c:pt>
                <c:pt idx="169">
                  <c:v>3.0201266923807385E-5</c:v>
                </c:pt>
                <c:pt idx="170">
                  <c:v>3.8161313391052356E-5</c:v>
                </c:pt>
                <c:pt idx="171">
                  <c:v>4.0688719589225772E-5</c:v>
                </c:pt>
                <c:pt idx="172">
                  <c:v>4.315406441509421E-5</c:v>
                </c:pt>
                <c:pt idx="173">
                  <c:v>4.5557926413342352E-5</c:v>
                </c:pt>
                <c:pt idx="174">
                  <c:v>4.7900905858086335E-5</c:v>
                </c:pt>
                <c:pt idx="175">
                  <c:v>5.4570877428312367E-5</c:v>
                </c:pt>
                <c:pt idx="176">
                  <c:v>5.6676763837741848E-5</c:v>
                </c:pt>
                <c:pt idx="177">
                  <c:v>5.8725094906458165E-5</c:v>
                </c:pt>
                <c:pt idx="178">
                  <c:v>6.0716601243002006E-5</c:v>
                </c:pt>
                <c:pt idx="179">
                  <c:v>6.2652035183588677E-5</c:v>
                </c:pt>
                <c:pt idx="180">
                  <c:v>6.8129751850659067E-5</c:v>
                </c:pt>
                <c:pt idx="181">
                  <c:v>6.9848854038734073E-5</c:v>
                </c:pt>
                <c:pt idx="182">
                  <c:v>7.1515971361166126E-5</c:v>
                </c:pt>
                <c:pt idx="183">
                  <c:v>7.3131986492987208E-5</c:v>
                </c:pt>
                <c:pt idx="184">
                  <c:v>7.4697803834268632E-5</c:v>
                </c:pt>
                <c:pt idx="185">
                  <c:v>5.3784251344481197E-5</c:v>
                </c:pt>
                <c:pt idx="186">
                  <c:v>5.5067464378666386E-5</c:v>
                </c:pt>
                <c:pt idx="187">
                  <c:v>5.6404925325104216E-5</c:v>
                </c:pt>
                <c:pt idx="188">
                  <c:v>5.7697325527072962E-5</c:v>
                </c:pt>
                <c:pt idx="189">
                  <c:v>5.8945729603188113E-5</c:v>
                </c:pt>
                <c:pt idx="190">
                  <c:v>6.2490354701838627E-5</c:v>
                </c:pt>
                <c:pt idx="191">
                  <c:v>6.3521445790470921E-5</c:v>
                </c:pt>
                <c:pt idx="192">
                  <c:v>6.4566607271387966E-5</c:v>
                </c:pt>
                <c:pt idx="193">
                  <c:v>6.5574621582520365E-5</c:v>
                </c:pt>
                <c:pt idx="194">
                  <c:v>6.6546707087944412E-5</c:v>
                </c:pt>
                <c:pt idx="195">
                  <c:v>6.9298757448037437E-5</c:v>
                </c:pt>
                <c:pt idx="196">
                  <c:v>7.0100897030300757E-5</c:v>
                </c:pt>
                <c:pt idx="197">
                  <c:v>7.0912382664545248E-5</c:v>
                </c:pt>
                <c:pt idx="198">
                  <c:v>7.1695710894381648E-5</c:v>
                </c:pt>
                <c:pt idx="199">
                  <c:v>7.2452253824017987E-5</c:v>
                </c:pt>
                <c:pt idx="200">
                  <c:v>7.4631426650079955E-5</c:v>
                </c:pt>
                <c:pt idx="201">
                  <c:v>7.523878326942679E-5</c:v>
                </c:pt>
                <c:pt idx="202">
                  <c:v>7.5882749919209402E-5</c:v>
                </c:pt>
                <c:pt idx="203">
                  <c:v>7.6508625091342708E-5</c:v>
                </c:pt>
                <c:pt idx="204">
                  <c:v>7.711793462661376E-5</c:v>
                </c:pt>
                <c:pt idx="205">
                  <c:v>7.907495591536643E-5</c:v>
                </c:pt>
                <c:pt idx="206">
                  <c:v>6.6345740775155249E-5</c:v>
                </c:pt>
                <c:pt idx="207">
                  <c:v>6.6913410204879099E-5</c:v>
                </c:pt>
                <c:pt idx="208">
                  <c:v>6.747497607346817E-5</c:v>
                </c:pt>
                <c:pt idx="209">
                  <c:v>6.8650265167026522E-5</c:v>
                </c:pt>
                <c:pt idx="210">
                  <c:v>6.9693526880011745E-5</c:v>
                </c:pt>
                <c:pt idx="211">
                  <c:v>7.0249755141722588E-5</c:v>
                </c:pt>
                <c:pt idx="212">
                  <c:v>7.0810102312125821E-5</c:v>
                </c:pt>
                <c:pt idx="213">
                  <c:v>7.1376347333432363E-5</c:v>
                </c:pt>
                <c:pt idx="214">
                  <c:v>7.2726674076175989E-5</c:v>
                </c:pt>
                <c:pt idx="215">
                  <c:v>7.373663668522444E-5</c:v>
                </c:pt>
                <c:pt idx="216">
                  <c:v>7.4359807023165374E-5</c:v>
                </c:pt>
                <c:pt idx="217">
                  <c:v>7.5000000030467362E-5</c:v>
                </c:pt>
                <c:pt idx="218">
                  <c:v>7.5660363022582146E-5</c:v>
                </c:pt>
                <c:pt idx="219">
                  <c:v>7.7302172738680455E-5</c:v>
                </c:pt>
                <c:pt idx="220">
                  <c:v>7.8523582516254464E-5</c:v>
                </c:pt>
                <c:pt idx="221">
                  <c:v>7.9295238081787147E-5</c:v>
                </c:pt>
                <c:pt idx="222">
                  <c:v>8.0089389300486147E-5</c:v>
                </c:pt>
                <c:pt idx="223">
                  <c:v>8.0906109781296535E-5</c:v>
                </c:pt>
                <c:pt idx="224">
                  <c:v>8.5330664556901667E-5</c:v>
                </c:pt>
                <c:pt idx="225">
                  <c:v>8.6284216067696832E-5</c:v>
                </c:pt>
                <c:pt idx="226">
                  <c:v>8.6629072802246382E-5</c:v>
                </c:pt>
                <c:pt idx="227">
                  <c:v>8.2868926447965036E-5</c:v>
                </c:pt>
                <c:pt idx="228">
                  <c:v>8.5969915888579418E-5</c:v>
                </c:pt>
                <c:pt idx="229">
                  <c:v>8.7050189667581393E-5</c:v>
                </c:pt>
                <c:pt idx="230">
                  <c:v>8.8153841791118346E-5</c:v>
                </c:pt>
                <c:pt idx="231">
                  <c:v>8.9280912550477077E-5</c:v>
                </c:pt>
                <c:pt idx="232">
                  <c:v>9.0431439875756183E-5</c:v>
                </c:pt>
                <c:pt idx="233">
                  <c:v>9.4024105270826486E-5</c:v>
                </c:pt>
                <c:pt idx="234">
                  <c:v>9.5268791107423165E-5</c:v>
                </c:pt>
                <c:pt idx="235">
                  <c:v>9.6537087862075702E-5</c:v>
                </c:pt>
                <c:pt idx="236">
                  <c:v>9.7829019343431453E-5</c:v>
                </c:pt>
                <c:pt idx="237">
                  <c:v>9.9144607001584872E-5</c:v>
                </c:pt>
                <c:pt idx="238">
                  <c:v>1.032334862648921E-4</c:v>
                </c:pt>
                <c:pt idx="239">
                  <c:v>1.0464386608222253E-4</c:v>
                </c:pt>
                <c:pt idx="240">
                  <c:v>1.0607797402846525E-4</c:v>
                </c:pt>
                <c:pt idx="241">
                  <c:v>1.0753581743314181E-4</c:v>
                </c:pt>
                <c:pt idx="242">
                  <c:v>1.0901740126809936E-4</c:v>
                </c:pt>
                <c:pt idx="243">
                  <c:v>1.1360460976774399E-4</c:v>
                </c:pt>
                <c:pt idx="244">
                  <c:v>1.1518115796874271E-4</c:v>
                </c:pt>
                <c:pt idx="245">
                  <c:v>1.167814361512377E-4</c:v>
                </c:pt>
                <c:pt idx="246">
                  <c:v>1.1840543516123275E-4</c:v>
                </c:pt>
                <c:pt idx="247">
                  <c:v>1.2005314349320603E-4</c:v>
                </c:pt>
                <c:pt idx="248">
                  <c:v>1.2619048140253807E-4</c:v>
                </c:pt>
                <c:pt idx="249">
                  <c:v>1.2794359906922654E-4</c:v>
                </c:pt>
                <c:pt idx="250">
                  <c:v>1.297202990772121E-4</c:v>
                </c:pt>
                <c:pt idx="251">
                  <c:v>1.3152055723106656E-4</c:v>
                </c:pt>
                <c:pt idx="252">
                  <c:v>1.3555413734808435E-4</c:v>
                </c:pt>
                <c:pt idx="253">
                  <c:v>1.389566059600109E-4</c:v>
                </c:pt>
                <c:pt idx="254">
                  <c:v>1.4087421045172948E-4</c:v>
                </c:pt>
                <c:pt idx="255">
                  <c:v>1.4281517902976591E-4</c:v>
                </c:pt>
                <c:pt idx="256">
                  <c:v>1.4477947119781817E-4</c:v>
                </c:pt>
                <c:pt idx="257">
                  <c:v>1.4912429423733474E-4</c:v>
                </c:pt>
                <c:pt idx="258">
                  <c:v>1.528689843840904E-4</c:v>
                </c:pt>
                <c:pt idx="259">
                  <c:v>1.5494920558199672E-4</c:v>
                </c:pt>
                <c:pt idx="260">
                  <c:v>1.5705245849817473E-4</c:v>
                </c:pt>
                <c:pt idx="261">
                  <c:v>1.5917868633892428E-4</c:v>
                </c:pt>
                <c:pt idx="262">
                  <c:v>1.6383095432281891E-4</c:v>
                </c:pt>
                <c:pt idx="263">
                  <c:v>1.6791212947803413E-4</c:v>
                </c:pt>
                <c:pt idx="264">
                  <c:v>1.7015229847181803E-4</c:v>
                </c:pt>
                <c:pt idx="265">
                  <c:v>1.7241505270189182E-4</c:v>
                </c:pt>
                <c:pt idx="266">
                  <c:v>1.7470031907020612E-4</c:v>
                </c:pt>
                <c:pt idx="267">
                  <c:v>1.7965661269297404E-4</c:v>
                </c:pt>
                <c:pt idx="268">
                  <c:v>1.8406496243531572E-4</c:v>
                </c:pt>
                <c:pt idx="269">
                  <c:v>1.8646161149713322E-4</c:v>
                </c:pt>
                <c:pt idx="270">
                  <c:v>1.8888028519671647E-4</c:v>
                </c:pt>
                <c:pt idx="271">
                  <c:v>1.9132089413079805E-4</c:v>
                </c:pt>
                <c:pt idx="272">
                  <c:v>1.9657829173564672E-4</c:v>
                </c:pt>
                <c:pt idx="273">
                  <c:v>2.0130081266324436E-4</c:v>
                </c:pt>
                <c:pt idx="274">
                  <c:v>2.0384967522860242E-4</c:v>
                </c:pt>
                <c:pt idx="275">
                  <c:v>2.0641988770623337E-4</c:v>
                </c:pt>
                <c:pt idx="276">
                  <c:v>2.0901134439460273E-4</c:v>
                </c:pt>
                <c:pt idx="277">
                  <c:v>2.1456754096206356E-4</c:v>
                </c:pt>
                <c:pt idx="278">
                  <c:v>2.1958741760223958E-4</c:v>
                </c:pt>
                <c:pt idx="279">
                  <c:v>2.2228342823089707E-4</c:v>
                </c:pt>
                <c:pt idx="280">
                  <c:v>2.2499999992544789E-4</c:v>
                </c:pt>
                <c:pt idx="281">
                  <c:v>2.2773693977585631E-4</c:v>
                </c:pt>
                <c:pt idx="282">
                  <c:v>2.3358600672005551E-4</c:v>
                </c:pt>
                <c:pt idx="283">
                  <c:v>2.3888049116880541E-4</c:v>
                </c:pt>
                <c:pt idx="284">
                  <c:v>2.4171364796406013E-4</c:v>
                </c:pt>
                <c:pt idx="285">
                  <c:v>2.4456504403809779E-4</c:v>
                </c:pt>
                <c:pt idx="286">
                  <c:v>2.4743433917349895E-4</c:v>
                </c:pt>
                <c:pt idx="287">
                  <c:v>2.5353313683707673E-4</c:v>
                </c:pt>
                <c:pt idx="288">
                  <c:v>2.590835846808574E-4</c:v>
                </c:pt>
                <c:pt idx="289">
                  <c:v>2.6203715055794774E-4</c:v>
                </c:pt>
                <c:pt idx="290">
                  <c:v>2.6500650140575993E-4</c:v>
                </c:pt>
                <c:pt idx="291">
                  <c:v>2.6799127274454318E-4</c:v>
                </c:pt>
                <c:pt idx="292">
                  <c:v>2.7428813114326012E-4</c:v>
                </c:pt>
                <c:pt idx="293">
                  <c:v>2.8007715206187936E-4</c:v>
                </c:pt>
                <c:pt idx="294">
                  <c:v>2.8313343731371489E-4</c:v>
                </c:pt>
                <c:pt idx="295">
                  <c:v>2.8620288337799022E-4</c:v>
                </c:pt>
                <c:pt idx="296">
                  <c:v>2.8928510150306585E-4</c:v>
                </c:pt>
                <c:pt idx="297">
                  <c:v>2.9572824867142843E-4</c:v>
                </c:pt>
                <c:pt idx="298">
                  <c:v>3.0173379838161412E-4</c:v>
                </c:pt>
                <c:pt idx="299">
                  <c:v>3.0487392429655736E-4</c:v>
                </c:pt>
                <c:pt idx="300">
                  <c:v>3.0802441699545363E-4</c:v>
                </c:pt>
                <c:pt idx="301">
                  <c:v>3.111848634660698E-4</c:v>
                </c:pt>
                <c:pt idx="302">
                  <c:v>3.1772260233743188E-4</c:v>
                </c:pt>
                <c:pt idx="303">
                  <c:v>3.2391780545467606E-4</c:v>
                </c:pt>
                <c:pt idx="304">
                  <c:v>3.2712170424268862E-4</c:v>
                </c:pt>
                <c:pt idx="305">
                  <c:v>3.3033300591770023E-4</c:v>
                </c:pt>
                <c:pt idx="306">
                  <c:v>3.3355127319819553E-4</c:v>
                </c:pt>
                <c:pt idx="307">
                  <c:v>3.4013215850050004E-4</c:v>
                </c:pt>
                <c:pt idx="308">
                  <c:v>3.4648513140350911E-4</c:v>
                </c:pt>
                <c:pt idx="309">
                  <c:v>3.4973154614488825E-4</c:v>
                </c:pt>
                <c:pt idx="310">
                  <c:v>3.5298222999568119E-4</c:v>
                </c:pt>
                <c:pt idx="311">
                  <c:v>3.562367214050904E-4</c:v>
                </c:pt>
                <c:pt idx="312">
                  <c:v>3.6280973656186051E-4</c:v>
                </c:pt>
                <c:pt idx="313">
                  <c:v>3.6928341025870671E-4</c:v>
                </c:pt>
                <c:pt idx="314">
                  <c:v>3.7254989484674002E-4</c:v>
                </c:pt>
                <c:pt idx="315">
                  <c:v>3.7581734487901963E-4</c:v>
                </c:pt>
                <c:pt idx="316">
                  <c:v>3.7908527453285904E-4</c:v>
                </c:pt>
                <c:pt idx="317">
                  <c:v>3.8560000858886968E-4</c:v>
                </c:pt>
                <c:pt idx="318">
                  <c:v>3.9215195159756163E-4</c:v>
                </c:pt>
                <c:pt idx="319">
                  <c:v>3.9541487069334568E-4</c:v>
                </c:pt>
                <c:pt idx="320">
                  <c:v>3.9867528167280642E-4</c:v>
                </c:pt>
                <c:pt idx="321">
                  <c:v>4.0193267444397509E-4</c:v>
                </c:pt>
                <c:pt idx="322">
                  <c:v>4.0833949900122079E-4</c:v>
                </c:pt>
                <c:pt idx="323">
                  <c:v>4.1492174024604372E-4</c:v>
                </c:pt>
                <c:pt idx="324">
                  <c:v>4.1815626923764714E-4</c:v>
                </c:pt>
                <c:pt idx="325">
                  <c:v>4.2138464665521783E-4</c:v>
                </c:pt>
                <c:pt idx="326">
                  <c:v>4.2460633813316048E-4</c:v>
                </c:pt>
                <c:pt idx="327">
                  <c:v>4.3085658432008122E-4</c:v>
                </c:pt>
                <c:pt idx="328">
                  <c:v>4.3741543603986022E-4</c:v>
                </c:pt>
                <c:pt idx="329">
                  <c:v>4.4059556101712664E-4</c:v>
                </c:pt>
                <c:pt idx="330">
                  <c:v>4.4376572106116666E-4</c:v>
                </c:pt>
                <c:pt idx="331">
                  <c:v>4.4692535753449618E-4</c:v>
                </c:pt>
                <c:pt idx="332">
                  <c:v>4.5297149298610993E-4</c:v>
                </c:pt>
                <c:pt idx="333">
                  <c:v>4.594473736715351E-4</c:v>
                </c:pt>
                <c:pt idx="334">
                  <c:v>4.6254589141044326E-4</c:v>
                </c:pt>
                <c:pt idx="335">
                  <c:v>4.642241316884181E-4</c:v>
                </c:pt>
                <c:pt idx="336">
                  <c:v>4.6730559289944959E-4</c:v>
                </c:pt>
                <c:pt idx="337">
                  <c:v>4.7037210425110871E-4</c:v>
                </c:pt>
                <c:pt idx="338">
                  <c:v>4.7947598171398819E-4</c:v>
                </c:pt>
                <c:pt idx="339">
                  <c:v>4.8247671866345873E-4</c:v>
                </c:pt>
                <c:pt idx="340">
                  <c:v>4.8545950074368956E-4</c:v>
                </c:pt>
                <c:pt idx="341">
                  <c:v>4.8842371643593291E-4</c:v>
                </c:pt>
                <c:pt idx="342">
                  <c:v>4.9136875071655235E-4</c:v>
                </c:pt>
                <c:pt idx="343">
                  <c:v>5.0008256227458095E-4</c:v>
                </c:pt>
                <c:pt idx="344">
                  <c:v>5.0294465056490443E-4</c:v>
                </c:pt>
                <c:pt idx="345">
                  <c:v>5.0578442974682114E-4</c:v>
                </c:pt>
                <c:pt idx="346">
                  <c:v>5.0860126376297047E-4</c:v>
                </c:pt>
                <c:pt idx="347">
                  <c:v>5.1139458473617851E-4</c:v>
                </c:pt>
                <c:pt idx="348">
                  <c:v>5.1963092007915749E-4</c:v>
                </c:pt>
                <c:pt idx="349">
                  <c:v>5.2232778234409191E-4</c:v>
                </c:pt>
                <c:pt idx="350">
                  <c:v>5.249999996890755E-4</c:v>
                </c:pt>
                <c:pt idx="351">
                  <c:v>5.2764753830730456E-4</c:v>
                </c:pt>
                <c:pt idx="352">
                  <c:v>5.3027107998220014E-4</c:v>
                </c:pt>
                <c:pt idx="353">
                  <c:v>5.3908756709413592E-4</c:v>
                </c:pt>
                <c:pt idx="354">
                  <c:v>5.4054272144398558E-4</c:v>
                </c:pt>
                <c:pt idx="355">
                  <c:v>5.4305942524143509E-4</c:v>
                </c:pt>
                <c:pt idx="356">
                  <c:v>5.4555744179109146E-4</c:v>
                </c:pt>
                <c:pt idx="357">
                  <c:v>5.4803768151809654E-4</c:v>
                </c:pt>
                <c:pt idx="358">
                  <c:v>6.8909836663116658E-4</c:v>
                </c:pt>
                <c:pt idx="359">
                  <c:v>6.9151484500422063E-4</c:v>
                </c:pt>
                <c:pt idx="360">
                  <c:v>6.9391909735273404E-4</c:v>
                </c:pt>
                <c:pt idx="361">
                  <c:v>6.9631207234220074E-4</c:v>
                </c:pt>
                <c:pt idx="362">
                  <c:v>6.9796547655444851E-4</c:v>
                </c:pt>
                <c:pt idx="363">
                  <c:v>7.0579042401182172E-4</c:v>
                </c:pt>
                <c:pt idx="364">
                  <c:v>7.081414941912318E-4</c:v>
                </c:pt>
                <c:pt idx="365">
                  <c:v>7.1048713021316999E-4</c:v>
                </c:pt>
                <c:pt idx="366">
                  <c:v>7.1282833114715916E-4</c:v>
                </c:pt>
                <c:pt idx="367">
                  <c:v>7.1450870917568647E-4</c:v>
                </c:pt>
                <c:pt idx="368">
                  <c:v>7.2216901742986391E-4</c:v>
                </c:pt>
                <c:pt idx="369">
                  <c:v>7.2450328100273273E-4</c:v>
                </c:pt>
                <c:pt idx="370">
                  <c:v>7.2683925512382632E-4</c:v>
                </c:pt>
                <c:pt idx="371">
                  <c:v>7.2917798927190952E-4</c:v>
                </c:pt>
                <c:pt idx="372">
                  <c:v>7.3101457165079787E-4</c:v>
                </c:pt>
                <c:pt idx="373">
                  <c:v>7.3858176767918257E-4</c:v>
                </c:pt>
                <c:pt idx="374">
                  <c:v>7.4095029613428732E-4</c:v>
                </c:pt>
                <c:pt idx="375">
                  <c:v>7.4332803269497446E-4</c:v>
                </c:pt>
                <c:pt idx="376">
                  <c:v>7.4571607724316857E-4</c:v>
                </c:pt>
                <c:pt idx="377">
                  <c:v>7.478362459545126E-4</c:v>
                </c:pt>
                <c:pt idx="378">
                  <c:v>7.5539358504872001E-4</c:v>
                </c:pt>
                <c:pt idx="379">
                  <c:v>7.5784991984602194E-4</c:v>
                </c:pt>
                <c:pt idx="380">
                  <c:v>7.603233131640068E-4</c:v>
                </c:pt>
                <c:pt idx="381">
                  <c:v>7.6281491529644791E-4</c:v>
                </c:pt>
                <c:pt idx="382">
                  <c:v>7.6534383634641046E-4</c:v>
                </c:pt>
                <c:pt idx="383">
                  <c:v>7.7298666990982783E-4</c:v>
                </c:pt>
                <c:pt idx="384">
                  <c:v>7.7558682258560563E-4</c:v>
                </c:pt>
                <c:pt idx="385">
                  <c:v>7.7821223707923832E-4</c:v>
                </c:pt>
                <c:pt idx="386">
                  <c:v>7.8086411409808562E-4</c:v>
                </c:pt>
                <c:pt idx="387">
                  <c:v>7.8392437022470633E-4</c:v>
                </c:pt>
                <c:pt idx="388">
                  <c:v>7.9176051365725331E-4</c:v>
                </c:pt>
                <c:pt idx="389">
                  <c:v>7.9456296600135254E-4</c:v>
                </c:pt>
                <c:pt idx="390">
                  <c:v>7.9739923636948503E-4</c:v>
                </c:pt>
                <c:pt idx="391">
                  <c:v>8.0027057588867882E-4</c:v>
                </c:pt>
                <c:pt idx="392">
                  <c:v>8.0398179941968382E-4</c:v>
                </c:pt>
                <c:pt idx="393">
                  <c:v>8.1213190012105355E-4</c:v>
                </c:pt>
                <c:pt idx="394">
                  <c:v>8.1519760441061285E-4</c:v>
                </c:pt>
                <c:pt idx="395">
                  <c:v>8.183060358819647E-4</c:v>
                </c:pt>
                <c:pt idx="396">
                  <c:v>8.2145849608875662E-4</c:v>
                </c:pt>
                <c:pt idx="397">
                  <c:v>8.2593700194548512E-4</c:v>
                </c:pt>
                <c:pt idx="398">
                  <c:v>8.3453490745986371E-4</c:v>
                </c:pt>
                <c:pt idx="399">
                  <c:v>8.3722747211067495E-4</c:v>
                </c:pt>
                <c:pt idx="400">
                  <c:v>8.3995665559299937E-4</c:v>
                </c:pt>
                <c:pt idx="401">
                  <c:v>8.4337828915881374E-4</c:v>
                </c:pt>
                <c:pt idx="402">
                  <c:v>8.4685373505166694E-4</c:v>
                </c:pt>
                <c:pt idx="403">
                  <c:v>8.5848839631163837E-4</c:v>
                </c:pt>
                <c:pt idx="404">
                  <c:v>8.6132148714046508E-4</c:v>
                </c:pt>
                <c:pt idx="405">
                  <c:v>8.65086943058202E-4</c:v>
                </c:pt>
                <c:pt idx="406">
                  <c:v>8.689146422229399E-4</c:v>
                </c:pt>
                <c:pt idx="407">
                  <c:v>8.7280601557093718E-4</c:v>
                </c:pt>
                <c:pt idx="408">
                  <c:v>8.8603651155818805E-4</c:v>
                </c:pt>
                <c:pt idx="409">
                  <c:v>8.8903712738641616E-4</c:v>
                </c:pt>
                <c:pt idx="410">
                  <c:v>8.9326859356209098E-4</c:v>
                </c:pt>
                <c:pt idx="411">
                  <c:v>8.975724742601443E-4</c:v>
                </c:pt>
                <c:pt idx="412">
                  <c:v>9.019502519942435E-4</c:v>
                </c:pt>
                <c:pt idx="413">
                  <c:v>9.1700628266799811E-4</c:v>
                </c:pt>
                <c:pt idx="414">
                  <c:v>9.2023024148613075E-4</c:v>
                </c:pt>
                <c:pt idx="415">
                  <c:v>9.2500000003248317E-4</c:v>
                </c:pt>
                <c:pt idx="416">
                  <c:v>9.2985228114628171E-4</c:v>
                </c:pt>
                <c:pt idx="417">
                  <c:v>9.3478649203770914E-4</c:v>
                </c:pt>
                <c:pt idx="418">
                  <c:v>9.5532201570058817E-4</c:v>
                </c:pt>
                <c:pt idx="419">
                  <c:v>9.6065033663084165E-4</c:v>
                </c:pt>
                <c:pt idx="420">
                  <c:v>9.6605431132790187E-4</c:v>
                </c:pt>
                <c:pt idx="421">
                  <c:v>9.7343565641666639E-4</c:v>
                </c:pt>
                <c:pt idx="422">
                  <c:v>8.5625978906563906E-4</c:v>
                </c:pt>
                <c:pt idx="423">
                  <c:v>8.5853731817220336E-4</c:v>
                </c:pt>
                <c:pt idx="424">
                  <c:v>8.643721142540528E-4</c:v>
                </c:pt>
                <c:pt idx="425">
                  <c:v>8.7027484668755761E-4</c:v>
                </c:pt>
                <c:pt idx="426">
                  <c:v>8.762443787881935E-4</c:v>
                </c:pt>
                <c:pt idx="427">
                  <c:v>8.9821394652012847E-4</c:v>
                </c:pt>
                <c:pt idx="428">
                  <c:v>9.0076746774325755E-4</c:v>
                </c:pt>
                <c:pt idx="429">
                  <c:v>9.0705364547716272E-4</c:v>
                </c:pt>
                <c:pt idx="430">
                  <c:v>9.133996213002149E-4</c:v>
                </c:pt>
                <c:pt idx="431">
                  <c:v>9.1980419803938673E-4</c:v>
                </c:pt>
                <c:pt idx="432">
                  <c:v>9.4696733070966652E-4</c:v>
                </c:pt>
                <c:pt idx="433">
                  <c:v>9.4980195181716643E-4</c:v>
                </c:pt>
                <c:pt idx="434">
                  <c:v>9.5266358921541894E-4</c:v>
                </c:pt>
                <c:pt idx="435">
                  <c:v>9.5939414669121703E-4</c:v>
                </c:pt>
                <c:pt idx="436">
                  <c:v>9.6617468282200747E-4</c:v>
                </c:pt>
                <c:pt idx="437">
                  <c:v>9.9068893159356074E-4</c:v>
                </c:pt>
                <c:pt idx="438">
                  <c:v>9.9377115766596802E-4</c:v>
                </c:pt>
                <c:pt idx="439">
                  <c:v>1.0007824192541648E-3</c:v>
                </c:pt>
                <c:pt idx="440">
                  <c:v>1.0078359318503871E-3</c:v>
                </c:pt>
                <c:pt idx="441">
                  <c:v>1.0149303772584162E-3</c:v>
                </c:pt>
                <c:pt idx="442">
                  <c:v>1.0285878670774301E-3</c:v>
                </c:pt>
                <c:pt idx="443">
                  <c:v>1.0318892706706606E-3</c:v>
                </c:pt>
                <c:pt idx="444">
                  <c:v>1.0509698541651957E-3</c:v>
                </c:pt>
                <c:pt idx="445">
                  <c:v>1.0543502169232351E-3</c:v>
                </c:pt>
                <c:pt idx="446">
                  <c:v>1.061693736369702E-3</c:v>
                </c:pt>
                <c:pt idx="447">
                  <c:v>1.0917482680505731E-3</c:v>
                </c:pt>
                <c:pt idx="448">
                  <c:v>1.0952851815142495E-3</c:v>
                </c:pt>
                <c:pt idx="449">
                  <c:v>1.0988464250588324E-3</c:v>
                </c:pt>
                <c:pt idx="450">
                  <c:v>1.1063540024716125E-3</c:v>
                </c:pt>
                <c:pt idx="451">
                  <c:v>1.1138838927586376E-3</c:v>
                </c:pt>
                <c:pt idx="452">
                  <c:v>1.1443558765099507E-3</c:v>
                </c:pt>
                <c:pt idx="453">
                  <c:v>1.1480754046662156E-3</c:v>
                </c:pt>
                <c:pt idx="454">
                  <c:v>1.1518166137310275E-3</c:v>
                </c:pt>
                <c:pt idx="455">
                  <c:v>1.159449404672342E-3</c:v>
                </c:pt>
                <c:pt idx="456">
                  <c:v>1.1670941013260277E-3</c:v>
                </c:pt>
                <c:pt idx="457">
                  <c:v>1.1976990730924884E-3</c:v>
                </c:pt>
                <c:pt idx="458">
                  <c:v>1.2015618883456369E-3</c:v>
                </c:pt>
                <c:pt idx="459">
                  <c:v>1.205442603795739E-3</c:v>
                </c:pt>
                <c:pt idx="460">
                  <c:v>1.2131264723762504E-3</c:v>
                </c:pt>
                <c:pt idx="461">
                  <c:v>1.2208114109134695E-3</c:v>
                </c:pt>
                <c:pt idx="462">
                  <c:v>1.2512649051789049E-3</c:v>
                </c:pt>
                <c:pt idx="463">
                  <c:v>1.2625706551510944E-3</c:v>
                </c:pt>
                <c:pt idx="464">
                  <c:v>1.2701847287931109E-3</c:v>
                </c:pt>
                <c:pt idx="465">
                  <c:v>1.2777888455163594E-3</c:v>
                </c:pt>
                <c:pt idx="466">
                  <c:v>1.2925612274965045E-3</c:v>
                </c:pt>
                <c:pt idx="467">
                  <c:v>1.3080737599943056E-3</c:v>
                </c:pt>
                <c:pt idx="468">
                  <c:v>1.3156040306465571E-3</c:v>
                </c:pt>
                <c:pt idx="469">
                  <c:v>1.3231146605445681E-3</c:v>
                </c:pt>
                <c:pt idx="470">
                  <c:v>1.3306040060943821E-3</c:v>
                </c:pt>
                <c:pt idx="471">
                  <c:v>1.3449654001199424E-3</c:v>
                </c:pt>
                <c:pt idx="472">
                  <c:v>1.3603153767120972E-3</c:v>
                </c:pt>
                <c:pt idx="473">
                  <c:v>1.3676733503920069E-3</c:v>
                </c:pt>
                <c:pt idx="474">
                  <c:v>1.3750000004291068E-3</c:v>
                </c:pt>
                <c:pt idx="475">
                  <c:v>1.3822937356127551E-3</c:v>
                </c:pt>
                <c:pt idx="476">
                  <c:v>1.3961378111706406E-3</c:v>
                </c:pt>
                <c:pt idx="477">
                  <c:v>1.411117527019472E-3</c:v>
                </c:pt>
                <c:pt idx="478">
                  <c:v>1.4182304223487247E-3</c:v>
                </c:pt>
                <c:pt idx="479">
                  <c:v>1.4253042120140531E-3</c:v>
                </c:pt>
                <c:pt idx="480">
                  <c:v>1.4323390222066882E-3</c:v>
                </c:pt>
                <c:pt idx="481">
                  <c:v>1.4456398493464273E-3</c:v>
                </c:pt>
                <c:pt idx="482">
                  <c:v>1.4600958758960992E-3</c:v>
                </c:pt>
                <c:pt idx="483">
                  <c:v>1.4669413751704885E-3</c:v>
                </c:pt>
                <c:pt idx="484">
                  <c:v>1.4737501541215738E-3</c:v>
                </c:pt>
                <c:pt idx="485">
                  <c:v>1.4805226015592093E-3</c:v>
                </c:pt>
                <c:pt idx="486">
                  <c:v>1.484211438820393E-3</c:v>
                </c:pt>
                <c:pt idx="487">
                  <c:v>1.5042548234181527E-3</c:v>
                </c:pt>
                <c:pt idx="488">
                  <c:v>1.5108658723501816E-3</c:v>
                </c:pt>
                <c:pt idx="489">
                  <c:v>1.5174425694052631E-3</c:v>
                </c:pt>
                <c:pt idx="490">
                  <c:v>1.5239853325585021E-3</c:v>
                </c:pt>
                <c:pt idx="491">
                  <c:v>1.5304945833355705E-3</c:v>
                </c:pt>
                <c:pt idx="492">
                  <c:v>1.5498255298977311E-3</c:v>
                </c:pt>
                <c:pt idx="493">
                  <c:v>1.5562050174012664E-3</c:v>
                </c:pt>
                <c:pt idx="494">
                  <c:v>1.5625531533900109E-3</c:v>
                </c:pt>
                <c:pt idx="495">
                  <c:v>1.5688703806807367E-3</c:v>
                </c:pt>
                <c:pt idx="496">
                  <c:v>1.6000086337512372E-3</c:v>
                </c:pt>
                <c:pt idx="497">
                  <c:v>1.6061499067877194E-3</c:v>
                </c:pt>
                <c:pt idx="498">
                  <c:v>1.6122634702251907E-3</c:v>
                </c:pt>
                <c:pt idx="499">
                  <c:v>1.6183497952744136E-3</c:v>
                </c:pt>
                <c:pt idx="500">
                  <c:v>1.6364501054121606E-3</c:v>
                </c:pt>
                <c:pt idx="501">
                  <c:v>1.6424322599755199E-3</c:v>
                </c:pt>
                <c:pt idx="502">
                  <c:v>1.6483895854286828E-3</c:v>
                </c:pt>
                <c:pt idx="503">
                  <c:v>1.654322574274391E-3</c:v>
                </c:pt>
                <c:pt idx="504">
                  <c:v>1.6685133743715836E-3</c:v>
                </c:pt>
                <c:pt idx="505">
                  <c:v>1.686382935225818E-3</c:v>
                </c:pt>
                <c:pt idx="506">
                  <c:v>1.6921765178021123E-3</c:v>
                </c:pt>
                <c:pt idx="507">
                  <c:v>1.6979495887712113E-3</c:v>
                </c:pt>
                <c:pt idx="508">
                  <c:v>1.7091665810219771E-3</c:v>
                </c:pt>
                <c:pt idx="509">
                  <c:v>1.720847112881032E-3</c:v>
                </c:pt>
                <c:pt idx="510">
                  <c:v>1.726525423756446E-3</c:v>
                </c:pt>
                <c:pt idx="511">
                  <c:v>1.7658175752202272E-3</c:v>
                </c:pt>
              </c:numCache>
            </c:numRef>
          </c:yVal>
          <c:smooth val="0"/>
        </c:ser>
        <c:ser>
          <c:idx val="1"/>
          <c:order val="2"/>
          <c:tx>
            <c:v>3M Mkt FRA</c:v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EUR3M!$AU$2:$AU$13</c:f>
              <c:numCache>
                <c:formatCode>ddd\,\ dd\-mmm\-yyyy</c:formatCode>
                <c:ptCount val="12"/>
                <c:pt idx="0">
                  <c:v>42170</c:v>
                </c:pt>
                <c:pt idx="1">
                  <c:v>42199</c:v>
                </c:pt>
                <c:pt idx="2">
                  <c:v>42230</c:v>
                </c:pt>
                <c:pt idx="3">
                  <c:v>42261</c:v>
                </c:pt>
                <c:pt idx="4">
                  <c:v>42291</c:v>
                </c:pt>
                <c:pt idx="5">
                  <c:v>42324</c:v>
                </c:pt>
                <c:pt idx="6">
                  <c:v>42352</c:v>
                </c:pt>
                <c:pt idx="7">
                  <c:v>42383</c:v>
                </c:pt>
                <c:pt idx="8">
                  <c:v>42415</c:v>
                </c:pt>
                <c:pt idx="9">
                  <c:v>42443</c:v>
                </c:pt>
                <c:pt idx="10">
                  <c:v>42474</c:v>
                </c:pt>
                <c:pt idx="11">
                  <c:v>42506</c:v>
                </c:pt>
              </c:numCache>
            </c:numRef>
          </c:xVal>
          <c:yVal>
            <c:numRef>
              <c:f>EUR3M!$AS$2:$AS$13</c:f>
              <c:numCache>
                <c:formatCode>0.0000%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789504"/>
        <c:axId val="594791424"/>
      </c:scatterChart>
      <c:valAx>
        <c:axId val="594789504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594791424"/>
        <c:crosses val="autoZero"/>
        <c:crossBetween val="midCat"/>
      </c:valAx>
      <c:valAx>
        <c:axId val="594791424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59478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3981319444444447"/>
          <c:y val="0.47839444444444451"/>
          <c:w val="0.11256180555555556"/>
          <c:h val="0.19137750000000001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Euribor 3M (0Y-60Y)</a:t>
            </a:r>
          </a:p>
        </c:rich>
      </c:tx>
      <c:layout/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3M Mx</c:v>
          </c:tx>
          <c:spPr>
            <a:ln>
              <a:noFill/>
            </a:ln>
          </c:spPr>
          <c:marker>
            <c:symbol val="circle"/>
            <c:size val="3"/>
          </c:marker>
          <c:cat>
            <c:numRef>
              <c:f>EUR3M!$BA$2:$BA$2366</c:f>
              <c:numCache>
                <c:formatCode>ddd\,\ dd\-mmm\-yyyy</c:formatCode>
                <c:ptCount val="2365"/>
                <c:pt idx="0">
                  <c:v>42138</c:v>
                </c:pt>
                <c:pt idx="1">
                  <c:v>42139</c:v>
                </c:pt>
                <c:pt idx="2">
                  <c:v>42142</c:v>
                </c:pt>
                <c:pt idx="3">
                  <c:v>42143</c:v>
                </c:pt>
                <c:pt idx="4">
                  <c:v>42144</c:v>
                </c:pt>
                <c:pt idx="5">
                  <c:v>42145</c:v>
                </c:pt>
                <c:pt idx="6">
                  <c:v>42146</c:v>
                </c:pt>
                <c:pt idx="7">
                  <c:v>42149</c:v>
                </c:pt>
                <c:pt idx="8">
                  <c:v>42150</c:v>
                </c:pt>
                <c:pt idx="9">
                  <c:v>42151</c:v>
                </c:pt>
                <c:pt idx="10">
                  <c:v>42152</c:v>
                </c:pt>
                <c:pt idx="11">
                  <c:v>42153</c:v>
                </c:pt>
                <c:pt idx="12">
                  <c:v>42156</c:v>
                </c:pt>
                <c:pt idx="13">
                  <c:v>42157</c:v>
                </c:pt>
                <c:pt idx="14">
                  <c:v>42158</c:v>
                </c:pt>
                <c:pt idx="15">
                  <c:v>42159</c:v>
                </c:pt>
                <c:pt idx="16">
                  <c:v>42160</c:v>
                </c:pt>
                <c:pt idx="17">
                  <c:v>42163</c:v>
                </c:pt>
                <c:pt idx="18">
                  <c:v>42164</c:v>
                </c:pt>
                <c:pt idx="19">
                  <c:v>42165</c:v>
                </c:pt>
                <c:pt idx="20">
                  <c:v>42166</c:v>
                </c:pt>
                <c:pt idx="21">
                  <c:v>42167</c:v>
                </c:pt>
                <c:pt idx="22">
                  <c:v>42170</c:v>
                </c:pt>
                <c:pt idx="23">
                  <c:v>42171</c:v>
                </c:pt>
                <c:pt idx="24">
                  <c:v>42172</c:v>
                </c:pt>
                <c:pt idx="25">
                  <c:v>42173</c:v>
                </c:pt>
                <c:pt idx="26">
                  <c:v>42174</c:v>
                </c:pt>
                <c:pt idx="27">
                  <c:v>42177</c:v>
                </c:pt>
                <c:pt idx="28">
                  <c:v>42178</c:v>
                </c:pt>
                <c:pt idx="29">
                  <c:v>42179</c:v>
                </c:pt>
                <c:pt idx="30">
                  <c:v>42180</c:v>
                </c:pt>
                <c:pt idx="31">
                  <c:v>42181</c:v>
                </c:pt>
                <c:pt idx="32">
                  <c:v>42184</c:v>
                </c:pt>
                <c:pt idx="33">
                  <c:v>42185</c:v>
                </c:pt>
                <c:pt idx="34">
                  <c:v>42186</c:v>
                </c:pt>
                <c:pt idx="35">
                  <c:v>42187</c:v>
                </c:pt>
                <c:pt idx="36">
                  <c:v>42188</c:v>
                </c:pt>
                <c:pt idx="37">
                  <c:v>42191</c:v>
                </c:pt>
                <c:pt idx="38">
                  <c:v>42192</c:v>
                </c:pt>
                <c:pt idx="39">
                  <c:v>42193</c:v>
                </c:pt>
                <c:pt idx="40">
                  <c:v>42194</c:v>
                </c:pt>
                <c:pt idx="41">
                  <c:v>42195</c:v>
                </c:pt>
                <c:pt idx="42">
                  <c:v>42198</c:v>
                </c:pt>
                <c:pt idx="43">
                  <c:v>42199</c:v>
                </c:pt>
                <c:pt idx="44">
                  <c:v>42200</c:v>
                </c:pt>
                <c:pt idx="45">
                  <c:v>42201</c:v>
                </c:pt>
                <c:pt idx="46">
                  <c:v>42202</c:v>
                </c:pt>
                <c:pt idx="47">
                  <c:v>42205</c:v>
                </c:pt>
                <c:pt idx="48">
                  <c:v>42206</c:v>
                </c:pt>
                <c:pt idx="49">
                  <c:v>42207</c:v>
                </c:pt>
                <c:pt idx="50">
                  <c:v>42208</c:v>
                </c:pt>
                <c:pt idx="51">
                  <c:v>42209</c:v>
                </c:pt>
                <c:pt idx="52">
                  <c:v>42212</c:v>
                </c:pt>
                <c:pt idx="53">
                  <c:v>42213</c:v>
                </c:pt>
                <c:pt idx="54">
                  <c:v>42214</c:v>
                </c:pt>
                <c:pt idx="55">
                  <c:v>42215</c:v>
                </c:pt>
                <c:pt idx="56">
                  <c:v>42216</c:v>
                </c:pt>
                <c:pt idx="57">
                  <c:v>42219</c:v>
                </c:pt>
                <c:pt idx="58">
                  <c:v>42220</c:v>
                </c:pt>
                <c:pt idx="59">
                  <c:v>42221</c:v>
                </c:pt>
                <c:pt idx="60">
                  <c:v>42222</c:v>
                </c:pt>
                <c:pt idx="61">
                  <c:v>42223</c:v>
                </c:pt>
                <c:pt idx="62">
                  <c:v>42226</c:v>
                </c:pt>
                <c:pt idx="63">
                  <c:v>42227</c:v>
                </c:pt>
                <c:pt idx="64">
                  <c:v>42228</c:v>
                </c:pt>
                <c:pt idx="65">
                  <c:v>42229</c:v>
                </c:pt>
                <c:pt idx="66">
                  <c:v>42230</c:v>
                </c:pt>
                <c:pt idx="67">
                  <c:v>42233</c:v>
                </c:pt>
                <c:pt idx="68">
                  <c:v>42234</c:v>
                </c:pt>
                <c:pt idx="69">
                  <c:v>42235</c:v>
                </c:pt>
                <c:pt idx="70">
                  <c:v>42236</c:v>
                </c:pt>
                <c:pt idx="71">
                  <c:v>42237</c:v>
                </c:pt>
                <c:pt idx="72">
                  <c:v>42240</c:v>
                </c:pt>
                <c:pt idx="73">
                  <c:v>42241</c:v>
                </c:pt>
                <c:pt idx="74">
                  <c:v>42242</c:v>
                </c:pt>
                <c:pt idx="75">
                  <c:v>42243</c:v>
                </c:pt>
                <c:pt idx="76">
                  <c:v>42244</c:v>
                </c:pt>
                <c:pt idx="77">
                  <c:v>42247</c:v>
                </c:pt>
                <c:pt idx="78">
                  <c:v>42248</c:v>
                </c:pt>
                <c:pt idx="79">
                  <c:v>42249</c:v>
                </c:pt>
                <c:pt idx="80">
                  <c:v>42250</c:v>
                </c:pt>
                <c:pt idx="81">
                  <c:v>42251</c:v>
                </c:pt>
                <c:pt idx="82">
                  <c:v>42254</c:v>
                </c:pt>
                <c:pt idx="83">
                  <c:v>42255</c:v>
                </c:pt>
                <c:pt idx="84">
                  <c:v>42256</c:v>
                </c:pt>
                <c:pt idx="85">
                  <c:v>42257</c:v>
                </c:pt>
                <c:pt idx="86">
                  <c:v>42258</c:v>
                </c:pt>
                <c:pt idx="87">
                  <c:v>42261</c:v>
                </c:pt>
                <c:pt idx="88">
                  <c:v>42262</c:v>
                </c:pt>
                <c:pt idx="89">
                  <c:v>42263</c:v>
                </c:pt>
                <c:pt idx="90">
                  <c:v>42264</c:v>
                </c:pt>
                <c:pt idx="91">
                  <c:v>42265</c:v>
                </c:pt>
                <c:pt idx="92">
                  <c:v>42268</c:v>
                </c:pt>
                <c:pt idx="93">
                  <c:v>42269</c:v>
                </c:pt>
                <c:pt idx="94">
                  <c:v>42270</c:v>
                </c:pt>
                <c:pt idx="95">
                  <c:v>42271</c:v>
                </c:pt>
                <c:pt idx="96">
                  <c:v>42272</c:v>
                </c:pt>
                <c:pt idx="97">
                  <c:v>42275</c:v>
                </c:pt>
                <c:pt idx="98">
                  <c:v>42276</c:v>
                </c:pt>
                <c:pt idx="99">
                  <c:v>42277</c:v>
                </c:pt>
                <c:pt idx="100">
                  <c:v>42278</c:v>
                </c:pt>
                <c:pt idx="101">
                  <c:v>42279</c:v>
                </c:pt>
                <c:pt idx="102">
                  <c:v>42282</c:v>
                </c:pt>
                <c:pt idx="103">
                  <c:v>42283</c:v>
                </c:pt>
                <c:pt idx="104">
                  <c:v>42284</c:v>
                </c:pt>
                <c:pt idx="105">
                  <c:v>42285</c:v>
                </c:pt>
                <c:pt idx="106">
                  <c:v>42286</c:v>
                </c:pt>
                <c:pt idx="107">
                  <c:v>42289</c:v>
                </c:pt>
                <c:pt idx="108">
                  <c:v>42290</c:v>
                </c:pt>
                <c:pt idx="109">
                  <c:v>42291</c:v>
                </c:pt>
                <c:pt idx="110">
                  <c:v>42292</c:v>
                </c:pt>
                <c:pt idx="111">
                  <c:v>42293</c:v>
                </c:pt>
                <c:pt idx="112">
                  <c:v>42296</c:v>
                </c:pt>
                <c:pt idx="113">
                  <c:v>42297</c:v>
                </c:pt>
                <c:pt idx="114">
                  <c:v>42298</c:v>
                </c:pt>
                <c:pt idx="115">
                  <c:v>42299</c:v>
                </c:pt>
                <c:pt idx="116">
                  <c:v>42300</c:v>
                </c:pt>
                <c:pt idx="117">
                  <c:v>42303</c:v>
                </c:pt>
                <c:pt idx="118">
                  <c:v>42304</c:v>
                </c:pt>
                <c:pt idx="119">
                  <c:v>42305</c:v>
                </c:pt>
                <c:pt idx="120">
                  <c:v>42306</c:v>
                </c:pt>
                <c:pt idx="121">
                  <c:v>42307</c:v>
                </c:pt>
                <c:pt idx="122">
                  <c:v>42310</c:v>
                </c:pt>
                <c:pt idx="123">
                  <c:v>42311</c:v>
                </c:pt>
                <c:pt idx="124">
                  <c:v>42312</c:v>
                </c:pt>
                <c:pt idx="125">
                  <c:v>42313</c:v>
                </c:pt>
                <c:pt idx="126">
                  <c:v>42314</c:v>
                </c:pt>
                <c:pt idx="127">
                  <c:v>42317</c:v>
                </c:pt>
                <c:pt idx="128">
                  <c:v>42318</c:v>
                </c:pt>
                <c:pt idx="129">
                  <c:v>42319</c:v>
                </c:pt>
                <c:pt idx="130">
                  <c:v>42320</c:v>
                </c:pt>
                <c:pt idx="131">
                  <c:v>42321</c:v>
                </c:pt>
                <c:pt idx="132">
                  <c:v>42324</c:v>
                </c:pt>
                <c:pt idx="133">
                  <c:v>42325</c:v>
                </c:pt>
                <c:pt idx="134">
                  <c:v>42326</c:v>
                </c:pt>
                <c:pt idx="135">
                  <c:v>42327</c:v>
                </c:pt>
                <c:pt idx="136">
                  <c:v>42328</c:v>
                </c:pt>
                <c:pt idx="137">
                  <c:v>42331</c:v>
                </c:pt>
                <c:pt idx="138">
                  <c:v>42332</c:v>
                </c:pt>
                <c:pt idx="139">
                  <c:v>42333</c:v>
                </c:pt>
                <c:pt idx="140">
                  <c:v>42334</c:v>
                </c:pt>
                <c:pt idx="141">
                  <c:v>42335</c:v>
                </c:pt>
                <c:pt idx="142">
                  <c:v>42338</c:v>
                </c:pt>
                <c:pt idx="143">
                  <c:v>42339</c:v>
                </c:pt>
                <c:pt idx="144">
                  <c:v>42340</c:v>
                </c:pt>
                <c:pt idx="145">
                  <c:v>42341</c:v>
                </c:pt>
                <c:pt idx="146">
                  <c:v>42342</c:v>
                </c:pt>
                <c:pt idx="147">
                  <c:v>42345</c:v>
                </c:pt>
                <c:pt idx="148">
                  <c:v>42346</c:v>
                </c:pt>
                <c:pt idx="149">
                  <c:v>42347</c:v>
                </c:pt>
                <c:pt idx="150">
                  <c:v>42348</c:v>
                </c:pt>
                <c:pt idx="151">
                  <c:v>42349</c:v>
                </c:pt>
                <c:pt idx="152">
                  <c:v>42352</c:v>
                </c:pt>
                <c:pt idx="153">
                  <c:v>42353</c:v>
                </c:pt>
                <c:pt idx="154">
                  <c:v>42354</c:v>
                </c:pt>
                <c:pt idx="155">
                  <c:v>42355</c:v>
                </c:pt>
                <c:pt idx="156">
                  <c:v>42356</c:v>
                </c:pt>
                <c:pt idx="157">
                  <c:v>42359</c:v>
                </c:pt>
                <c:pt idx="158">
                  <c:v>42360</c:v>
                </c:pt>
                <c:pt idx="159">
                  <c:v>42361</c:v>
                </c:pt>
                <c:pt idx="160">
                  <c:v>42362</c:v>
                </c:pt>
                <c:pt idx="161">
                  <c:v>42366</c:v>
                </c:pt>
                <c:pt idx="162">
                  <c:v>42367</c:v>
                </c:pt>
                <c:pt idx="163">
                  <c:v>42368</c:v>
                </c:pt>
                <c:pt idx="164">
                  <c:v>42369</c:v>
                </c:pt>
                <c:pt idx="165">
                  <c:v>42373</c:v>
                </c:pt>
                <c:pt idx="166">
                  <c:v>42374</c:v>
                </c:pt>
                <c:pt idx="167">
                  <c:v>42375</c:v>
                </c:pt>
                <c:pt idx="168">
                  <c:v>42376</c:v>
                </c:pt>
                <c:pt idx="169">
                  <c:v>42377</c:v>
                </c:pt>
                <c:pt idx="170">
                  <c:v>42380</c:v>
                </c:pt>
                <c:pt idx="171">
                  <c:v>42381</c:v>
                </c:pt>
                <c:pt idx="172">
                  <c:v>42382</c:v>
                </c:pt>
                <c:pt idx="173">
                  <c:v>42383</c:v>
                </c:pt>
                <c:pt idx="174">
                  <c:v>42384</c:v>
                </c:pt>
                <c:pt idx="175">
                  <c:v>42387</c:v>
                </c:pt>
                <c:pt idx="176">
                  <c:v>42388</c:v>
                </c:pt>
                <c:pt idx="177">
                  <c:v>42389</c:v>
                </c:pt>
                <c:pt idx="178">
                  <c:v>42390</c:v>
                </c:pt>
                <c:pt idx="179">
                  <c:v>42391</c:v>
                </c:pt>
                <c:pt idx="180">
                  <c:v>42394</c:v>
                </c:pt>
                <c:pt idx="181">
                  <c:v>42395</c:v>
                </c:pt>
                <c:pt idx="182">
                  <c:v>42396</c:v>
                </c:pt>
                <c:pt idx="183">
                  <c:v>42397</c:v>
                </c:pt>
                <c:pt idx="184">
                  <c:v>42398</c:v>
                </c:pt>
                <c:pt idx="185">
                  <c:v>42401</c:v>
                </c:pt>
                <c:pt idx="186">
                  <c:v>42402</c:v>
                </c:pt>
                <c:pt idx="187">
                  <c:v>42403</c:v>
                </c:pt>
                <c:pt idx="188">
                  <c:v>42404</c:v>
                </c:pt>
                <c:pt idx="189">
                  <c:v>42405</c:v>
                </c:pt>
                <c:pt idx="190">
                  <c:v>42408</c:v>
                </c:pt>
                <c:pt idx="191">
                  <c:v>42409</c:v>
                </c:pt>
                <c:pt idx="192">
                  <c:v>42410</c:v>
                </c:pt>
                <c:pt idx="193">
                  <c:v>42411</c:v>
                </c:pt>
                <c:pt idx="194">
                  <c:v>42412</c:v>
                </c:pt>
                <c:pt idx="195">
                  <c:v>42415</c:v>
                </c:pt>
                <c:pt idx="196">
                  <c:v>42416</c:v>
                </c:pt>
                <c:pt idx="197">
                  <c:v>42417</c:v>
                </c:pt>
                <c:pt idx="198">
                  <c:v>42418</c:v>
                </c:pt>
                <c:pt idx="199">
                  <c:v>42419</c:v>
                </c:pt>
                <c:pt idx="200">
                  <c:v>42422</c:v>
                </c:pt>
                <c:pt idx="201">
                  <c:v>42423</c:v>
                </c:pt>
                <c:pt idx="202">
                  <c:v>42424</c:v>
                </c:pt>
                <c:pt idx="203">
                  <c:v>42425</c:v>
                </c:pt>
                <c:pt idx="204">
                  <c:v>42426</c:v>
                </c:pt>
                <c:pt idx="205">
                  <c:v>42429</c:v>
                </c:pt>
                <c:pt idx="206">
                  <c:v>42430</c:v>
                </c:pt>
                <c:pt idx="207">
                  <c:v>42431</c:v>
                </c:pt>
                <c:pt idx="208">
                  <c:v>42432</c:v>
                </c:pt>
                <c:pt idx="209">
                  <c:v>42433</c:v>
                </c:pt>
                <c:pt idx="210">
                  <c:v>42436</c:v>
                </c:pt>
                <c:pt idx="211">
                  <c:v>42437</c:v>
                </c:pt>
                <c:pt idx="212">
                  <c:v>42438</c:v>
                </c:pt>
                <c:pt idx="213">
                  <c:v>42439</c:v>
                </c:pt>
                <c:pt idx="214">
                  <c:v>42440</c:v>
                </c:pt>
                <c:pt idx="215">
                  <c:v>42443</c:v>
                </c:pt>
                <c:pt idx="216">
                  <c:v>42444</c:v>
                </c:pt>
                <c:pt idx="217">
                  <c:v>42445</c:v>
                </c:pt>
                <c:pt idx="218">
                  <c:v>42446</c:v>
                </c:pt>
                <c:pt idx="219">
                  <c:v>42447</c:v>
                </c:pt>
                <c:pt idx="220">
                  <c:v>42450</c:v>
                </c:pt>
                <c:pt idx="221">
                  <c:v>42451</c:v>
                </c:pt>
                <c:pt idx="222">
                  <c:v>42452</c:v>
                </c:pt>
                <c:pt idx="223">
                  <c:v>42453</c:v>
                </c:pt>
                <c:pt idx="224">
                  <c:v>42458</c:v>
                </c:pt>
                <c:pt idx="225">
                  <c:v>42459</c:v>
                </c:pt>
                <c:pt idx="226">
                  <c:v>42460</c:v>
                </c:pt>
                <c:pt idx="227">
                  <c:v>42461</c:v>
                </c:pt>
                <c:pt idx="228">
                  <c:v>42464</c:v>
                </c:pt>
                <c:pt idx="229">
                  <c:v>42465</c:v>
                </c:pt>
                <c:pt idx="230">
                  <c:v>42466</c:v>
                </c:pt>
                <c:pt idx="231">
                  <c:v>42467</c:v>
                </c:pt>
                <c:pt idx="232">
                  <c:v>42468</c:v>
                </c:pt>
                <c:pt idx="233">
                  <c:v>42471</c:v>
                </c:pt>
                <c:pt idx="234">
                  <c:v>42472</c:v>
                </c:pt>
                <c:pt idx="235">
                  <c:v>42473</c:v>
                </c:pt>
                <c:pt idx="236">
                  <c:v>42474</c:v>
                </c:pt>
                <c:pt idx="237">
                  <c:v>42475</c:v>
                </c:pt>
                <c:pt idx="238">
                  <c:v>42478</c:v>
                </c:pt>
                <c:pt idx="239">
                  <c:v>42479</c:v>
                </c:pt>
                <c:pt idx="240">
                  <c:v>42480</c:v>
                </c:pt>
                <c:pt idx="241">
                  <c:v>42481</c:v>
                </c:pt>
                <c:pt idx="242">
                  <c:v>42482</c:v>
                </c:pt>
                <c:pt idx="243">
                  <c:v>42485</c:v>
                </c:pt>
                <c:pt idx="244">
                  <c:v>42486</c:v>
                </c:pt>
                <c:pt idx="245">
                  <c:v>42487</c:v>
                </c:pt>
                <c:pt idx="246">
                  <c:v>42488</c:v>
                </c:pt>
                <c:pt idx="247">
                  <c:v>42489</c:v>
                </c:pt>
                <c:pt idx="248">
                  <c:v>42492</c:v>
                </c:pt>
                <c:pt idx="249">
                  <c:v>42493</c:v>
                </c:pt>
                <c:pt idx="250">
                  <c:v>42494</c:v>
                </c:pt>
                <c:pt idx="251">
                  <c:v>42495</c:v>
                </c:pt>
                <c:pt idx="252">
                  <c:v>42496</c:v>
                </c:pt>
                <c:pt idx="253">
                  <c:v>42499</c:v>
                </c:pt>
                <c:pt idx="254">
                  <c:v>42500</c:v>
                </c:pt>
                <c:pt idx="255">
                  <c:v>42501</c:v>
                </c:pt>
                <c:pt idx="256">
                  <c:v>42502</c:v>
                </c:pt>
                <c:pt idx="257">
                  <c:v>42503</c:v>
                </c:pt>
                <c:pt idx="258">
                  <c:v>42506</c:v>
                </c:pt>
                <c:pt idx="259">
                  <c:v>42507</c:v>
                </c:pt>
                <c:pt idx="260">
                  <c:v>42508</c:v>
                </c:pt>
                <c:pt idx="261">
                  <c:v>42509</c:v>
                </c:pt>
                <c:pt idx="262">
                  <c:v>42510</c:v>
                </c:pt>
                <c:pt idx="263">
                  <c:v>42513</c:v>
                </c:pt>
                <c:pt idx="264">
                  <c:v>42514</c:v>
                </c:pt>
                <c:pt idx="265">
                  <c:v>42515</c:v>
                </c:pt>
                <c:pt idx="266">
                  <c:v>42516</c:v>
                </c:pt>
                <c:pt idx="267">
                  <c:v>42517</c:v>
                </c:pt>
                <c:pt idx="268">
                  <c:v>42520</c:v>
                </c:pt>
                <c:pt idx="269">
                  <c:v>42521</c:v>
                </c:pt>
                <c:pt idx="270">
                  <c:v>42522</c:v>
                </c:pt>
                <c:pt idx="271">
                  <c:v>42523</c:v>
                </c:pt>
                <c:pt idx="272">
                  <c:v>42524</c:v>
                </c:pt>
                <c:pt idx="273">
                  <c:v>42527</c:v>
                </c:pt>
                <c:pt idx="274">
                  <c:v>42528</c:v>
                </c:pt>
                <c:pt idx="275">
                  <c:v>42529</c:v>
                </c:pt>
                <c:pt idx="276">
                  <c:v>42530</c:v>
                </c:pt>
                <c:pt idx="277">
                  <c:v>42531</c:v>
                </c:pt>
                <c:pt idx="278">
                  <c:v>42534</c:v>
                </c:pt>
                <c:pt idx="279">
                  <c:v>42535</c:v>
                </c:pt>
                <c:pt idx="280">
                  <c:v>42536</c:v>
                </c:pt>
                <c:pt idx="281">
                  <c:v>42537</c:v>
                </c:pt>
                <c:pt idx="282">
                  <c:v>42538</c:v>
                </c:pt>
                <c:pt idx="283">
                  <c:v>42541</c:v>
                </c:pt>
                <c:pt idx="284">
                  <c:v>42542</c:v>
                </c:pt>
                <c:pt idx="285">
                  <c:v>42543</c:v>
                </c:pt>
                <c:pt idx="286">
                  <c:v>42544</c:v>
                </c:pt>
                <c:pt idx="287">
                  <c:v>42545</c:v>
                </c:pt>
                <c:pt idx="288">
                  <c:v>42548</c:v>
                </c:pt>
                <c:pt idx="289">
                  <c:v>42549</c:v>
                </c:pt>
                <c:pt idx="290">
                  <c:v>42550</c:v>
                </c:pt>
                <c:pt idx="291">
                  <c:v>42551</c:v>
                </c:pt>
                <c:pt idx="292">
                  <c:v>42552</c:v>
                </c:pt>
                <c:pt idx="293">
                  <c:v>42555</c:v>
                </c:pt>
                <c:pt idx="294">
                  <c:v>42556</c:v>
                </c:pt>
                <c:pt idx="295">
                  <c:v>42557</c:v>
                </c:pt>
                <c:pt idx="296">
                  <c:v>42558</c:v>
                </c:pt>
                <c:pt idx="297">
                  <c:v>42559</c:v>
                </c:pt>
                <c:pt idx="298">
                  <c:v>42562</c:v>
                </c:pt>
                <c:pt idx="299">
                  <c:v>42563</c:v>
                </c:pt>
                <c:pt idx="300">
                  <c:v>42564</c:v>
                </c:pt>
                <c:pt idx="301">
                  <c:v>42565</c:v>
                </c:pt>
                <c:pt idx="302">
                  <c:v>42566</c:v>
                </c:pt>
                <c:pt idx="303">
                  <c:v>42569</c:v>
                </c:pt>
                <c:pt idx="304">
                  <c:v>42570</c:v>
                </c:pt>
                <c:pt idx="305">
                  <c:v>42571</c:v>
                </c:pt>
                <c:pt idx="306">
                  <c:v>42572</c:v>
                </c:pt>
                <c:pt idx="307">
                  <c:v>42573</c:v>
                </c:pt>
                <c:pt idx="308">
                  <c:v>42576</c:v>
                </c:pt>
                <c:pt idx="309">
                  <c:v>42577</c:v>
                </c:pt>
                <c:pt idx="310">
                  <c:v>42578</c:v>
                </c:pt>
                <c:pt idx="311">
                  <c:v>42579</c:v>
                </c:pt>
                <c:pt idx="312">
                  <c:v>42580</c:v>
                </c:pt>
                <c:pt idx="313">
                  <c:v>42583</c:v>
                </c:pt>
                <c:pt idx="314">
                  <c:v>42584</c:v>
                </c:pt>
                <c:pt idx="315">
                  <c:v>42585</c:v>
                </c:pt>
                <c:pt idx="316">
                  <c:v>42586</c:v>
                </c:pt>
                <c:pt idx="317">
                  <c:v>42587</c:v>
                </c:pt>
                <c:pt idx="318">
                  <c:v>42590</c:v>
                </c:pt>
                <c:pt idx="319">
                  <c:v>42591</c:v>
                </c:pt>
                <c:pt idx="320">
                  <c:v>42592</c:v>
                </c:pt>
                <c:pt idx="321">
                  <c:v>42593</c:v>
                </c:pt>
                <c:pt idx="322">
                  <c:v>42594</c:v>
                </c:pt>
                <c:pt idx="323">
                  <c:v>42597</c:v>
                </c:pt>
                <c:pt idx="324">
                  <c:v>42598</c:v>
                </c:pt>
                <c:pt idx="325">
                  <c:v>42599</c:v>
                </c:pt>
                <c:pt idx="326">
                  <c:v>42600</c:v>
                </c:pt>
                <c:pt idx="327">
                  <c:v>42601</c:v>
                </c:pt>
                <c:pt idx="328">
                  <c:v>42604</c:v>
                </c:pt>
                <c:pt idx="329">
                  <c:v>42605</c:v>
                </c:pt>
                <c:pt idx="330">
                  <c:v>42606</c:v>
                </c:pt>
                <c:pt idx="331">
                  <c:v>42607</c:v>
                </c:pt>
                <c:pt idx="332">
                  <c:v>42608</c:v>
                </c:pt>
                <c:pt idx="333">
                  <c:v>42611</c:v>
                </c:pt>
                <c:pt idx="334">
                  <c:v>42612</c:v>
                </c:pt>
                <c:pt idx="335">
                  <c:v>42613</c:v>
                </c:pt>
                <c:pt idx="336">
                  <c:v>42614</c:v>
                </c:pt>
                <c:pt idx="337">
                  <c:v>42615</c:v>
                </c:pt>
                <c:pt idx="338">
                  <c:v>42618</c:v>
                </c:pt>
                <c:pt idx="339">
                  <c:v>42619</c:v>
                </c:pt>
                <c:pt idx="340">
                  <c:v>42620</c:v>
                </c:pt>
                <c:pt idx="341">
                  <c:v>42621</c:v>
                </c:pt>
                <c:pt idx="342">
                  <c:v>42622</c:v>
                </c:pt>
                <c:pt idx="343">
                  <c:v>42625</c:v>
                </c:pt>
                <c:pt idx="344">
                  <c:v>42626</c:v>
                </c:pt>
                <c:pt idx="345">
                  <c:v>42627</c:v>
                </c:pt>
                <c:pt idx="346">
                  <c:v>42628</c:v>
                </c:pt>
                <c:pt idx="347">
                  <c:v>42629</c:v>
                </c:pt>
                <c:pt idx="348">
                  <c:v>42632</c:v>
                </c:pt>
                <c:pt idx="349">
                  <c:v>42633</c:v>
                </c:pt>
                <c:pt idx="350">
                  <c:v>42634</c:v>
                </c:pt>
                <c:pt idx="351">
                  <c:v>42635</c:v>
                </c:pt>
                <c:pt idx="352">
                  <c:v>42636</c:v>
                </c:pt>
                <c:pt idx="353">
                  <c:v>42639</c:v>
                </c:pt>
                <c:pt idx="354">
                  <c:v>42640</c:v>
                </c:pt>
                <c:pt idx="355">
                  <c:v>42641</c:v>
                </c:pt>
                <c:pt idx="356">
                  <c:v>42642</c:v>
                </c:pt>
                <c:pt idx="357">
                  <c:v>42643</c:v>
                </c:pt>
                <c:pt idx="358">
                  <c:v>42646</c:v>
                </c:pt>
                <c:pt idx="359">
                  <c:v>42647</c:v>
                </c:pt>
                <c:pt idx="360">
                  <c:v>42648</c:v>
                </c:pt>
                <c:pt idx="361">
                  <c:v>42649</c:v>
                </c:pt>
                <c:pt idx="362">
                  <c:v>42650</c:v>
                </c:pt>
                <c:pt idx="363">
                  <c:v>42653</c:v>
                </c:pt>
                <c:pt idx="364">
                  <c:v>42654</c:v>
                </c:pt>
                <c:pt idx="365">
                  <c:v>42655</c:v>
                </c:pt>
                <c:pt idx="366">
                  <c:v>42656</c:v>
                </c:pt>
                <c:pt idx="367">
                  <c:v>42657</c:v>
                </c:pt>
                <c:pt idx="368">
                  <c:v>42660</c:v>
                </c:pt>
                <c:pt idx="369">
                  <c:v>42661</c:v>
                </c:pt>
                <c:pt idx="370">
                  <c:v>42662</c:v>
                </c:pt>
                <c:pt idx="371">
                  <c:v>42663</c:v>
                </c:pt>
                <c:pt idx="372">
                  <c:v>42664</c:v>
                </c:pt>
                <c:pt idx="373">
                  <c:v>42667</c:v>
                </c:pt>
                <c:pt idx="374">
                  <c:v>42668</c:v>
                </c:pt>
                <c:pt idx="375">
                  <c:v>42669</c:v>
                </c:pt>
                <c:pt idx="376">
                  <c:v>42670</c:v>
                </c:pt>
                <c:pt idx="377">
                  <c:v>42671</c:v>
                </c:pt>
                <c:pt idx="378">
                  <c:v>42674</c:v>
                </c:pt>
                <c:pt idx="379">
                  <c:v>42675</c:v>
                </c:pt>
                <c:pt idx="380">
                  <c:v>42676</c:v>
                </c:pt>
                <c:pt idx="381">
                  <c:v>42677</c:v>
                </c:pt>
                <c:pt idx="382">
                  <c:v>42678</c:v>
                </c:pt>
                <c:pt idx="383">
                  <c:v>42681</c:v>
                </c:pt>
                <c:pt idx="384">
                  <c:v>42682</c:v>
                </c:pt>
                <c:pt idx="385">
                  <c:v>42683</c:v>
                </c:pt>
                <c:pt idx="386">
                  <c:v>42684</c:v>
                </c:pt>
                <c:pt idx="387">
                  <c:v>42685</c:v>
                </c:pt>
                <c:pt idx="388">
                  <c:v>42688</c:v>
                </c:pt>
                <c:pt idx="389">
                  <c:v>42689</c:v>
                </c:pt>
                <c:pt idx="390">
                  <c:v>42690</c:v>
                </c:pt>
                <c:pt idx="391">
                  <c:v>42691</c:v>
                </c:pt>
                <c:pt idx="392">
                  <c:v>42692</c:v>
                </c:pt>
                <c:pt idx="393">
                  <c:v>42695</c:v>
                </c:pt>
                <c:pt idx="394">
                  <c:v>42696</c:v>
                </c:pt>
                <c:pt idx="395">
                  <c:v>42697</c:v>
                </c:pt>
                <c:pt idx="396">
                  <c:v>42698</c:v>
                </c:pt>
                <c:pt idx="397">
                  <c:v>42699</c:v>
                </c:pt>
                <c:pt idx="398">
                  <c:v>42702</c:v>
                </c:pt>
                <c:pt idx="399">
                  <c:v>42703</c:v>
                </c:pt>
                <c:pt idx="400">
                  <c:v>42704</c:v>
                </c:pt>
                <c:pt idx="401">
                  <c:v>42705</c:v>
                </c:pt>
                <c:pt idx="402">
                  <c:v>42706</c:v>
                </c:pt>
                <c:pt idx="403">
                  <c:v>42709</c:v>
                </c:pt>
                <c:pt idx="404">
                  <c:v>42710</c:v>
                </c:pt>
                <c:pt idx="405">
                  <c:v>42711</c:v>
                </c:pt>
                <c:pt idx="406">
                  <c:v>42712</c:v>
                </c:pt>
                <c:pt idx="407">
                  <c:v>42713</c:v>
                </c:pt>
                <c:pt idx="408">
                  <c:v>42716</c:v>
                </c:pt>
                <c:pt idx="409">
                  <c:v>42717</c:v>
                </c:pt>
                <c:pt idx="410">
                  <c:v>42718</c:v>
                </c:pt>
                <c:pt idx="411">
                  <c:v>42719</c:v>
                </c:pt>
                <c:pt idx="412">
                  <c:v>42720</c:v>
                </c:pt>
                <c:pt idx="413">
                  <c:v>42723</c:v>
                </c:pt>
                <c:pt idx="414">
                  <c:v>42724</c:v>
                </c:pt>
                <c:pt idx="415">
                  <c:v>42725</c:v>
                </c:pt>
                <c:pt idx="416">
                  <c:v>42726</c:v>
                </c:pt>
                <c:pt idx="417">
                  <c:v>42727</c:v>
                </c:pt>
                <c:pt idx="418">
                  <c:v>42731</c:v>
                </c:pt>
                <c:pt idx="419">
                  <c:v>42732</c:v>
                </c:pt>
                <c:pt idx="420">
                  <c:v>42733</c:v>
                </c:pt>
                <c:pt idx="421">
                  <c:v>42734</c:v>
                </c:pt>
                <c:pt idx="422">
                  <c:v>42737</c:v>
                </c:pt>
                <c:pt idx="423">
                  <c:v>42738</c:v>
                </c:pt>
                <c:pt idx="424">
                  <c:v>42739</c:v>
                </c:pt>
                <c:pt idx="425">
                  <c:v>42740</c:v>
                </c:pt>
                <c:pt idx="426">
                  <c:v>42741</c:v>
                </c:pt>
                <c:pt idx="427">
                  <c:v>42744</c:v>
                </c:pt>
                <c:pt idx="428">
                  <c:v>42745</c:v>
                </c:pt>
                <c:pt idx="429">
                  <c:v>42746</c:v>
                </c:pt>
                <c:pt idx="430">
                  <c:v>42747</c:v>
                </c:pt>
                <c:pt idx="431">
                  <c:v>42748</c:v>
                </c:pt>
                <c:pt idx="432">
                  <c:v>42751</c:v>
                </c:pt>
                <c:pt idx="433">
                  <c:v>42752</c:v>
                </c:pt>
                <c:pt idx="434">
                  <c:v>42753</c:v>
                </c:pt>
                <c:pt idx="435">
                  <c:v>42754</c:v>
                </c:pt>
                <c:pt idx="436">
                  <c:v>42755</c:v>
                </c:pt>
                <c:pt idx="437">
                  <c:v>42758</c:v>
                </c:pt>
                <c:pt idx="438">
                  <c:v>42759</c:v>
                </c:pt>
                <c:pt idx="439">
                  <c:v>42760</c:v>
                </c:pt>
                <c:pt idx="440">
                  <c:v>42761</c:v>
                </c:pt>
                <c:pt idx="441">
                  <c:v>42762</c:v>
                </c:pt>
                <c:pt idx="442">
                  <c:v>42765</c:v>
                </c:pt>
                <c:pt idx="443">
                  <c:v>42766</c:v>
                </c:pt>
                <c:pt idx="444">
                  <c:v>42767</c:v>
                </c:pt>
                <c:pt idx="445">
                  <c:v>42768</c:v>
                </c:pt>
                <c:pt idx="446">
                  <c:v>42769</c:v>
                </c:pt>
                <c:pt idx="447">
                  <c:v>42772</c:v>
                </c:pt>
                <c:pt idx="448">
                  <c:v>42773</c:v>
                </c:pt>
                <c:pt idx="449">
                  <c:v>42774</c:v>
                </c:pt>
                <c:pt idx="450">
                  <c:v>42775</c:v>
                </c:pt>
                <c:pt idx="451">
                  <c:v>42776</c:v>
                </c:pt>
                <c:pt idx="452">
                  <c:v>42779</c:v>
                </c:pt>
                <c:pt idx="453">
                  <c:v>42780</c:v>
                </c:pt>
                <c:pt idx="454">
                  <c:v>42781</c:v>
                </c:pt>
                <c:pt idx="455">
                  <c:v>42782</c:v>
                </c:pt>
                <c:pt idx="456">
                  <c:v>42783</c:v>
                </c:pt>
                <c:pt idx="457">
                  <c:v>42786</c:v>
                </c:pt>
                <c:pt idx="458">
                  <c:v>42787</c:v>
                </c:pt>
                <c:pt idx="459">
                  <c:v>42788</c:v>
                </c:pt>
                <c:pt idx="460">
                  <c:v>42789</c:v>
                </c:pt>
                <c:pt idx="461">
                  <c:v>42790</c:v>
                </c:pt>
                <c:pt idx="462">
                  <c:v>42793</c:v>
                </c:pt>
                <c:pt idx="463">
                  <c:v>42794</c:v>
                </c:pt>
                <c:pt idx="464">
                  <c:v>42795</c:v>
                </c:pt>
                <c:pt idx="465">
                  <c:v>42796</c:v>
                </c:pt>
                <c:pt idx="466">
                  <c:v>42797</c:v>
                </c:pt>
                <c:pt idx="467">
                  <c:v>42800</c:v>
                </c:pt>
                <c:pt idx="468">
                  <c:v>42801</c:v>
                </c:pt>
                <c:pt idx="469">
                  <c:v>42802</c:v>
                </c:pt>
                <c:pt idx="470">
                  <c:v>42803</c:v>
                </c:pt>
                <c:pt idx="471">
                  <c:v>42804</c:v>
                </c:pt>
                <c:pt idx="472">
                  <c:v>42807</c:v>
                </c:pt>
                <c:pt idx="473">
                  <c:v>42808</c:v>
                </c:pt>
                <c:pt idx="474">
                  <c:v>42809</c:v>
                </c:pt>
                <c:pt idx="475">
                  <c:v>42810</c:v>
                </c:pt>
                <c:pt idx="476">
                  <c:v>42811</c:v>
                </c:pt>
                <c:pt idx="477">
                  <c:v>42814</c:v>
                </c:pt>
                <c:pt idx="478">
                  <c:v>42815</c:v>
                </c:pt>
                <c:pt idx="479">
                  <c:v>42816</c:v>
                </c:pt>
                <c:pt idx="480">
                  <c:v>42817</c:v>
                </c:pt>
                <c:pt idx="481">
                  <c:v>42818</c:v>
                </c:pt>
                <c:pt idx="482">
                  <c:v>42821</c:v>
                </c:pt>
                <c:pt idx="483">
                  <c:v>42822</c:v>
                </c:pt>
                <c:pt idx="484">
                  <c:v>42823</c:v>
                </c:pt>
                <c:pt idx="485">
                  <c:v>42824</c:v>
                </c:pt>
                <c:pt idx="486">
                  <c:v>42825</c:v>
                </c:pt>
                <c:pt idx="487">
                  <c:v>42828</c:v>
                </c:pt>
                <c:pt idx="488">
                  <c:v>42829</c:v>
                </c:pt>
                <c:pt idx="489">
                  <c:v>42830</c:v>
                </c:pt>
                <c:pt idx="490">
                  <c:v>42831</c:v>
                </c:pt>
                <c:pt idx="491">
                  <c:v>42832</c:v>
                </c:pt>
                <c:pt idx="492">
                  <c:v>42835</c:v>
                </c:pt>
                <c:pt idx="493">
                  <c:v>42836</c:v>
                </c:pt>
                <c:pt idx="494">
                  <c:v>42837</c:v>
                </c:pt>
                <c:pt idx="495">
                  <c:v>42838</c:v>
                </c:pt>
                <c:pt idx="496">
                  <c:v>42843</c:v>
                </c:pt>
                <c:pt idx="497">
                  <c:v>42844</c:v>
                </c:pt>
                <c:pt idx="498">
                  <c:v>42845</c:v>
                </c:pt>
                <c:pt idx="499">
                  <c:v>42846</c:v>
                </c:pt>
                <c:pt idx="500">
                  <c:v>42849</c:v>
                </c:pt>
                <c:pt idx="501">
                  <c:v>42850</c:v>
                </c:pt>
                <c:pt idx="502">
                  <c:v>42851</c:v>
                </c:pt>
                <c:pt idx="503">
                  <c:v>42852</c:v>
                </c:pt>
                <c:pt idx="504">
                  <c:v>42853</c:v>
                </c:pt>
                <c:pt idx="505">
                  <c:v>42857</c:v>
                </c:pt>
                <c:pt idx="506">
                  <c:v>42858</c:v>
                </c:pt>
                <c:pt idx="507">
                  <c:v>42859</c:v>
                </c:pt>
                <c:pt idx="508">
                  <c:v>42860</c:v>
                </c:pt>
                <c:pt idx="509">
                  <c:v>42863</c:v>
                </c:pt>
                <c:pt idx="510">
                  <c:v>42864</c:v>
                </c:pt>
                <c:pt idx="511">
                  <c:v>42871</c:v>
                </c:pt>
                <c:pt idx="512">
                  <c:v>42878</c:v>
                </c:pt>
                <c:pt idx="513">
                  <c:v>42885</c:v>
                </c:pt>
                <c:pt idx="514">
                  <c:v>42892</c:v>
                </c:pt>
                <c:pt idx="515">
                  <c:v>42899</c:v>
                </c:pt>
                <c:pt idx="516">
                  <c:v>42906</c:v>
                </c:pt>
                <c:pt idx="517">
                  <c:v>42913</c:v>
                </c:pt>
                <c:pt idx="518">
                  <c:v>42920</c:v>
                </c:pt>
                <c:pt idx="519">
                  <c:v>42927</c:v>
                </c:pt>
                <c:pt idx="520">
                  <c:v>42934</c:v>
                </c:pt>
                <c:pt idx="521">
                  <c:v>42941</c:v>
                </c:pt>
                <c:pt idx="522">
                  <c:v>42948</c:v>
                </c:pt>
                <c:pt idx="523">
                  <c:v>42955</c:v>
                </c:pt>
                <c:pt idx="524">
                  <c:v>42962</c:v>
                </c:pt>
                <c:pt idx="525">
                  <c:v>42969</c:v>
                </c:pt>
                <c:pt idx="526">
                  <c:v>42976</c:v>
                </c:pt>
                <c:pt idx="527">
                  <c:v>42983</c:v>
                </c:pt>
                <c:pt idx="528">
                  <c:v>42990</c:v>
                </c:pt>
                <c:pt idx="529">
                  <c:v>42997</c:v>
                </c:pt>
                <c:pt idx="530">
                  <c:v>43004</c:v>
                </c:pt>
                <c:pt idx="531">
                  <c:v>43011</c:v>
                </c:pt>
                <c:pt idx="532">
                  <c:v>43018</c:v>
                </c:pt>
                <c:pt idx="533">
                  <c:v>43025</c:v>
                </c:pt>
                <c:pt idx="534">
                  <c:v>43032</c:v>
                </c:pt>
                <c:pt idx="535">
                  <c:v>43039</c:v>
                </c:pt>
                <c:pt idx="536">
                  <c:v>43046</c:v>
                </c:pt>
                <c:pt idx="537">
                  <c:v>43053</c:v>
                </c:pt>
                <c:pt idx="538">
                  <c:v>43060</c:v>
                </c:pt>
                <c:pt idx="539">
                  <c:v>43067</c:v>
                </c:pt>
                <c:pt idx="540">
                  <c:v>43074</c:v>
                </c:pt>
                <c:pt idx="541">
                  <c:v>43081</c:v>
                </c:pt>
                <c:pt idx="542">
                  <c:v>43088</c:v>
                </c:pt>
                <c:pt idx="543">
                  <c:v>43096</c:v>
                </c:pt>
                <c:pt idx="544">
                  <c:v>43103</c:v>
                </c:pt>
                <c:pt idx="545">
                  <c:v>43110</c:v>
                </c:pt>
                <c:pt idx="546">
                  <c:v>43117</c:v>
                </c:pt>
                <c:pt idx="547">
                  <c:v>43124</c:v>
                </c:pt>
                <c:pt idx="548">
                  <c:v>43131</c:v>
                </c:pt>
                <c:pt idx="549">
                  <c:v>43138</c:v>
                </c:pt>
                <c:pt idx="550">
                  <c:v>43145</c:v>
                </c:pt>
                <c:pt idx="551">
                  <c:v>43152</c:v>
                </c:pt>
                <c:pt idx="552">
                  <c:v>43159</c:v>
                </c:pt>
                <c:pt idx="553">
                  <c:v>43166</c:v>
                </c:pt>
                <c:pt idx="554">
                  <c:v>43173</c:v>
                </c:pt>
                <c:pt idx="555">
                  <c:v>43180</c:v>
                </c:pt>
                <c:pt idx="556">
                  <c:v>43187</c:v>
                </c:pt>
                <c:pt idx="557">
                  <c:v>43194</c:v>
                </c:pt>
                <c:pt idx="558">
                  <c:v>43201</c:v>
                </c:pt>
                <c:pt idx="559">
                  <c:v>43208</c:v>
                </c:pt>
                <c:pt idx="560">
                  <c:v>43215</c:v>
                </c:pt>
                <c:pt idx="561">
                  <c:v>43222</c:v>
                </c:pt>
                <c:pt idx="562">
                  <c:v>43229</c:v>
                </c:pt>
                <c:pt idx="563">
                  <c:v>43236</c:v>
                </c:pt>
                <c:pt idx="564">
                  <c:v>43243</c:v>
                </c:pt>
                <c:pt idx="565">
                  <c:v>43250</c:v>
                </c:pt>
                <c:pt idx="566">
                  <c:v>43257</c:v>
                </c:pt>
                <c:pt idx="567">
                  <c:v>43264</c:v>
                </c:pt>
                <c:pt idx="568">
                  <c:v>43271</c:v>
                </c:pt>
                <c:pt idx="569">
                  <c:v>43278</c:v>
                </c:pt>
                <c:pt idx="570">
                  <c:v>43285</c:v>
                </c:pt>
                <c:pt idx="571">
                  <c:v>43292</c:v>
                </c:pt>
                <c:pt idx="572">
                  <c:v>43299</c:v>
                </c:pt>
                <c:pt idx="573">
                  <c:v>43306</c:v>
                </c:pt>
                <c:pt idx="574">
                  <c:v>43313</c:v>
                </c:pt>
                <c:pt idx="575">
                  <c:v>43320</c:v>
                </c:pt>
                <c:pt idx="576">
                  <c:v>43327</c:v>
                </c:pt>
                <c:pt idx="577">
                  <c:v>43334</c:v>
                </c:pt>
                <c:pt idx="578">
                  <c:v>43341</c:v>
                </c:pt>
                <c:pt idx="579">
                  <c:v>43348</c:v>
                </c:pt>
                <c:pt idx="580">
                  <c:v>43355</c:v>
                </c:pt>
                <c:pt idx="581">
                  <c:v>43362</c:v>
                </c:pt>
                <c:pt idx="582">
                  <c:v>43369</c:v>
                </c:pt>
                <c:pt idx="583">
                  <c:v>43376</c:v>
                </c:pt>
                <c:pt idx="584">
                  <c:v>43383</c:v>
                </c:pt>
                <c:pt idx="585">
                  <c:v>43390</c:v>
                </c:pt>
                <c:pt idx="586">
                  <c:v>43397</c:v>
                </c:pt>
                <c:pt idx="587">
                  <c:v>43404</c:v>
                </c:pt>
                <c:pt idx="588">
                  <c:v>43411</c:v>
                </c:pt>
                <c:pt idx="589">
                  <c:v>43418</c:v>
                </c:pt>
                <c:pt idx="590">
                  <c:v>43425</c:v>
                </c:pt>
                <c:pt idx="591">
                  <c:v>43432</c:v>
                </c:pt>
                <c:pt idx="592">
                  <c:v>43439</c:v>
                </c:pt>
                <c:pt idx="593">
                  <c:v>43446</c:v>
                </c:pt>
                <c:pt idx="594">
                  <c:v>43453</c:v>
                </c:pt>
                <c:pt idx="595">
                  <c:v>43461</c:v>
                </c:pt>
                <c:pt idx="596">
                  <c:v>43468</c:v>
                </c:pt>
                <c:pt idx="597">
                  <c:v>43475</c:v>
                </c:pt>
                <c:pt idx="598">
                  <c:v>43482</c:v>
                </c:pt>
                <c:pt idx="599">
                  <c:v>43489</c:v>
                </c:pt>
                <c:pt idx="600">
                  <c:v>43496</c:v>
                </c:pt>
                <c:pt idx="601">
                  <c:v>43503</c:v>
                </c:pt>
                <c:pt idx="602">
                  <c:v>43510</c:v>
                </c:pt>
                <c:pt idx="603">
                  <c:v>43517</c:v>
                </c:pt>
                <c:pt idx="604">
                  <c:v>43524</c:v>
                </c:pt>
                <c:pt idx="605">
                  <c:v>43531</c:v>
                </c:pt>
                <c:pt idx="606">
                  <c:v>43538</c:v>
                </c:pt>
                <c:pt idx="607">
                  <c:v>43545</c:v>
                </c:pt>
                <c:pt idx="608">
                  <c:v>43552</c:v>
                </c:pt>
                <c:pt idx="609">
                  <c:v>43559</c:v>
                </c:pt>
                <c:pt idx="610">
                  <c:v>43566</c:v>
                </c:pt>
                <c:pt idx="611">
                  <c:v>43573</c:v>
                </c:pt>
                <c:pt idx="612">
                  <c:v>43580</c:v>
                </c:pt>
                <c:pt idx="613">
                  <c:v>43587</c:v>
                </c:pt>
                <c:pt idx="614">
                  <c:v>43594</c:v>
                </c:pt>
                <c:pt idx="615">
                  <c:v>43601</c:v>
                </c:pt>
                <c:pt idx="616">
                  <c:v>43608</c:v>
                </c:pt>
                <c:pt idx="617">
                  <c:v>43615</c:v>
                </c:pt>
                <c:pt idx="618">
                  <c:v>43622</c:v>
                </c:pt>
                <c:pt idx="619">
                  <c:v>43629</c:v>
                </c:pt>
                <c:pt idx="620">
                  <c:v>43636</c:v>
                </c:pt>
                <c:pt idx="621">
                  <c:v>43643</c:v>
                </c:pt>
                <c:pt idx="622">
                  <c:v>43650</c:v>
                </c:pt>
                <c:pt idx="623">
                  <c:v>43657</c:v>
                </c:pt>
                <c:pt idx="624">
                  <c:v>43664</c:v>
                </c:pt>
                <c:pt idx="625">
                  <c:v>43671</c:v>
                </c:pt>
                <c:pt idx="626">
                  <c:v>43678</c:v>
                </c:pt>
                <c:pt idx="627">
                  <c:v>43685</c:v>
                </c:pt>
                <c:pt idx="628">
                  <c:v>43692</c:v>
                </c:pt>
                <c:pt idx="629">
                  <c:v>43699</c:v>
                </c:pt>
                <c:pt idx="630">
                  <c:v>43706</c:v>
                </c:pt>
                <c:pt idx="631">
                  <c:v>43713</c:v>
                </c:pt>
                <c:pt idx="632">
                  <c:v>43720</c:v>
                </c:pt>
                <c:pt idx="633">
                  <c:v>43727</c:v>
                </c:pt>
                <c:pt idx="634">
                  <c:v>43734</c:v>
                </c:pt>
                <c:pt idx="635">
                  <c:v>43741</c:v>
                </c:pt>
                <c:pt idx="636">
                  <c:v>43748</c:v>
                </c:pt>
                <c:pt idx="637">
                  <c:v>43755</c:v>
                </c:pt>
                <c:pt idx="638">
                  <c:v>43762</c:v>
                </c:pt>
                <c:pt idx="639">
                  <c:v>43769</c:v>
                </c:pt>
                <c:pt idx="640">
                  <c:v>43776</c:v>
                </c:pt>
                <c:pt idx="641">
                  <c:v>43783</c:v>
                </c:pt>
                <c:pt idx="642">
                  <c:v>43790</c:v>
                </c:pt>
                <c:pt idx="643">
                  <c:v>43797</c:v>
                </c:pt>
                <c:pt idx="644">
                  <c:v>43804</c:v>
                </c:pt>
                <c:pt idx="645">
                  <c:v>43811</c:v>
                </c:pt>
                <c:pt idx="646">
                  <c:v>43818</c:v>
                </c:pt>
                <c:pt idx="647">
                  <c:v>43826</c:v>
                </c:pt>
                <c:pt idx="648">
                  <c:v>43833</c:v>
                </c:pt>
                <c:pt idx="649">
                  <c:v>43840</c:v>
                </c:pt>
                <c:pt idx="650">
                  <c:v>43847</c:v>
                </c:pt>
                <c:pt idx="651">
                  <c:v>43854</c:v>
                </c:pt>
                <c:pt idx="652">
                  <c:v>43861</c:v>
                </c:pt>
                <c:pt idx="653">
                  <c:v>43868</c:v>
                </c:pt>
                <c:pt idx="654">
                  <c:v>43875</c:v>
                </c:pt>
                <c:pt idx="655">
                  <c:v>43882</c:v>
                </c:pt>
                <c:pt idx="656">
                  <c:v>43889</c:v>
                </c:pt>
                <c:pt idx="657">
                  <c:v>43896</c:v>
                </c:pt>
                <c:pt idx="658">
                  <c:v>43903</c:v>
                </c:pt>
                <c:pt idx="659">
                  <c:v>43910</c:v>
                </c:pt>
                <c:pt idx="660">
                  <c:v>43917</c:v>
                </c:pt>
                <c:pt idx="661">
                  <c:v>43924</c:v>
                </c:pt>
                <c:pt idx="662">
                  <c:v>43935</c:v>
                </c:pt>
                <c:pt idx="663">
                  <c:v>43942</c:v>
                </c:pt>
                <c:pt idx="664">
                  <c:v>43949</c:v>
                </c:pt>
                <c:pt idx="665">
                  <c:v>43956</c:v>
                </c:pt>
                <c:pt idx="666">
                  <c:v>43963</c:v>
                </c:pt>
                <c:pt idx="667">
                  <c:v>43970</c:v>
                </c:pt>
                <c:pt idx="668">
                  <c:v>43977</c:v>
                </c:pt>
                <c:pt idx="669">
                  <c:v>43984</c:v>
                </c:pt>
                <c:pt idx="670">
                  <c:v>43991</c:v>
                </c:pt>
                <c:pt idx="671">
                  <c:v>43998</c:v>
                </c:pt>
                <c:pt idx="672">
                  <c:v>44005</c:v>
                </c:pt>
                <c:pt idx="673">
                  <c:v>44012</c:v>
                </c:pt>
                <c:pt idx="674">
                  <c:v>44019</c:v>
                </c:pt>
                <c:pt idx="675">
                  <c:v>44026</c:v>
                </c:pt>
                <c:pt idx="676">
                  <c:v>44033</c:v>
                </c:pt>
                <c:pt idx="677">
                  <c:v>44040</c:v>
                </c:pt>
                <c:pt idx="678">
                  <c:v>44047</c:v>
                </c:pt>
                <c:pt idx="679">
                  <c:v>44054</c:v>
                </c:pt>
                <c:pt idx="680">
                  <c:v>44061</c:v>
                </c:pt>
                <c:pt idx="681">
                  <c:v>44068</c:v>
                </c:pt>
                <c:pt idx="682">
                  <c:v>44075</c:v>
                </c:pt>
                <c:pt idx="683">
                  <c:v>44082</c:v>
                </c:pt>
                <c:pt idx="684">
                  <c:v>44089</c:v>
                </c:pt>
                <c:pt idx="685">
                  <c:v>44096</c:v>
                </c:pt>
                <c:pt idx="686">
                  <c:v>44103</c:v>
                </c:pt>
                <c:pt idx="687">
                  <c:v>44110</c:v>
                </c:pt>
                <c:pt idx="688">
                  <c:v>44117</c:v>
                </c:pt>
                <c:pt idx="689">
                  <c:v>44124</c:v>
                </c:pt>
                <c:pt idx="690">
                  <c:v>44131</c:v>
                </c:pt>
                <c:pt idx="691">
                  <c:v>44138</c:v>
                </c:pt>
                <c:pt idx="692">
                  <c:v>44145</c:v>
                </c:pt>
                <c:pt idx="693">
                  <c:v>44152</c:v>
                </c:pt>
                <c:pt idx="694">
                  <c:v>44159</c:v>
                </c:pt>
                <c:pt idx="695">
                  <c:v>44166</c:v>
                </c:pt>
                <c:pt idx="696">
                  <c:v>44173</c:v>
                </c:pt>
                <c:pt idx="697">
                  <c:v>44180</c:v>
                </c:pt>
                <c:pt idx="698">
                  <c:v>44187</c:v>
                </c:pt>
                <c:pt idx="699">
                  <c:v>44194</c:v>
                </c:pt>
                <c:pt idx="700">
                  <c:v>44201</c:v>
                </c:pt>
                <c:pt idx="701">
                  <c:v>44208</c:v>
                </c:pt>
                <c:pt idx="702">
                  <c:v>44215</c:v>
                </c:pt>
                <c:pt idx="703">
                  <c:v>44222</c:v>
                </c:pt>
                <c:pt idx="704">
                  <c:v>44229</c:v>
                </c:pt>
                <c:pt idx="705">
                  <c:v>44236</c:v>
                </c:pt>
                <c:pt idx="706">
                  <c:v>44243</c:v>
                </c:pt>
                <c:pt idx="707">
                  <c:v>44250</c:v>
                </c:pt>
                <c:pt idx="708">
                  <c:v>44257</c:v>
                </c:pt>
                <c:pt idx="709">
                  <c:v>44264</c:v>
                </c:pt>
                <c:pt idx="710">
                  <c:v>44271</c:v>
                </c:pt>
                <c:pt idx="711">
                  <c:v>44278</c:v>
                </c:pt>
                <c:pt idx="712">
                  <c:v>44285</c:v>
                </c:pt>
                <c:pt idx="713">
                  <c:v>44292</c:v>
                </c:pt>
                <c:pt idx="714">
                  <c:v>44299</c:v>
                </c:pt>
                <c:pt idx="715">
                  <c:v>44306</c:v>
                </c:pt>
                <c:pt idx="716">
                  <c:v>44313</c:v>
                </c:pt>
                <c:pt idx="717">
                  <c:v>44320</c:v>
                </c:pt>
                <c:pt idx="718">
                  <c:v>44327</c:v>
                </c:pt>
                <c:pt idx="719">
                  <c:v>44334</c:v>
                </c:pt>
                <c:pt idx="720">
                  <c:v>44341</c:v>
                </c:pt>
                <c:pt idx="721">
                  <c:v>44348</c:v>
                </c:pt>
                <c:pt idx="722">
                  <c:v>44355</c:v>
                </c:pt>
                <c:pt idx="723">
                  <c:v>44362</c:v>
                </c:pt>
                <c:pt idx="724">
                  <c:v>44369</c:v>
                </c:pt>
                <c:pt idx="725">
                  <c:v>44376</c:v>
                </c:pt>
                <c:pt idx="726">
                  <c:v>44383</c:v>
                </c:pt>
                <c:pt idx="727">
                  <c:v>44390</c:v>
                </c:pt>
                <c:pt idx="728">
                  <c:v>44397</c:v>
                </c:pt>
                <c:pt idx="729">
                  <c:v>44404</c:v>
                </c:pt>
                <c:pt idx="730">
                  <c:v>44411</c:v>
                </c:pt>
                <c:pt idx="731">
                  <c:v>44418</c:v>
                </c:pt>
                <c:pt idx="732">
                  <c:v>44425</c:v>
                </c:pt>
                <c:pt idx="733">
                  <c:v>44432</c:v>
                </c:pt>
                <c:pt idx="734">
                  <c:v>44439</c:v>
                </c:pt>
                <c:pt idx="735">
                  <c:v>44446</c:v>
                </c:pt>
                <c:pt idx="736">
                  <c:v>44453</c:v>
                </c:pt>
                <c:pt idx="737">
                  <c:v>44460</c:v>
                </c:pt>
                <c:pt idx="738">
                  <c:v>44467</c:v>
                </c:pt>
                <c:pt idx="739">
                  <c:v>44474</c:v>
                </c:pt>
                <c:pt idx="740">
                  <c:v>44481</c:v>
                </c:pt>
                <c:pt idx="741">
                  <c:v>44488</c:v>
                </c:pt>
                <c:pt idx="742">
                  <c:v>44495</c:v>
                </c:pt>
                <c:pt idx="743">
                  <c:v>44502</c:v>
                </c:pt>
                <c:pt idx="744">
                  <c:v>44509</c:v>
                </c:pt>
                <c:pt idx="745">
                  <c:v>44516</c:v>
                </c:pt>
                <c:pt idx="746">
                  <c:v>44523</c:v>
                </c:pt>
                <c:pt idx="747">
                  <c:v>44530</c:v>
                </c:pt>
                <c:pt idx="748">
                  <c:v>44537</c:v>
                </c:pt>
                <c:pt idx="749">
                  <c:v>44544</c:v>
                </c:pt>
                <c:pt idx="750">
                  <c:v>44551</c:v>
                </c:pt>
                <c:pt idx="751">
                  <c:v>44558</c:v>
                </c:pt>
                <c:pt idx="752">
                  <c:v>44565</c:v>
                </c:pt>
                <c:pt idx="753">
                  <c:v>44572</c:v>
                </c:pt>
                <c:pt idx="754">
                  <c:v>44579</c:v>
                </c:pt>
                <c:pt idx="755">
                  <c:v>44586</c:v>
                </c:pt>
                <c:pt idx="756">
                  <c:v>44593</c:v>
                </c:pt>
                <c:pt idx="757">
                  <c:v>44600</c:v>
                </c:pt>
                <c:pt idx="758">
                  <c:v>44607</c:v>
                </c:pt>
                <c:pt idx="759">
                  <c:v>44614</c:v>
                </c:pt>
                <c:pt idx="760">
                  <c:v>44621</c:v>
                </c:pt>
                <c:pt idx="761">
                  <c:v>44628</c:v>
                </c:pt>
                <c:pt idx="762">
                  <c:v>44635</c:v>
                </c:pt>
                <c:pt idx="763">
                  <c:v>44642</c:v>
                </c:pt>
                <c:pt idx="764">
                  <c:v>44649</c:v>
                </c:pt>
                <c:pt idx="765">
                  <c:v>44656</c:v>
                </c:pt>
                <c:pt idx="766">
                  <c:v>44663</c:v>
                </c:pt>
                <c:pt idx="767">
                  <c:v>44670</c:v>
                </c:pt>
                <c:pt idx="768">
                  <c:v>44677</c:v>
                </c:pt>
                <c:pt idx="769">
                  <c:v>44684</c:v>
                </c:pt>
                <c:pt idx="770">
                  <c:v>44691</c:v>
                </c:pt>
                <c:pt idx="771">
                  <c:v>44698</c:v>
                </c:pt>
                <c:pt idx="772">
                  <c:v>44705</c:v>
                </c:pt>
                <c:pt idx="773">
                  <c:v>44712</c:v>
                </c:pt>
                <c:pt idx="774">
                  <c:v>44719</c:v>
                </c:pt>
                <c:pt idx="775">
                  <c:v>44726</c:v>
                </c:pt>
                <c:pt idx="776">
                  <c:v>44733</c:v>
                </c:pt>
                <c:pt idx="777">
                  <c:v>44740</c:v>
                </c:pt>
                <c:pt idx="778">
                  <c:v>44747</c:v>
                </c:pt>
                <c:pt idx="779">
                  <c:v>44754</c:v>
                </c:pt>
                <c:pt idx="780">
                  <c:v>44761</c:v>
                </c:pt>
                <c:pt idx="781">
                  <c:v>44768</c:v>
                </c:pt>
                <c:pt idx="782">
                  <c:v>44775</c:v>
                </c:pt>
                <c:pt idx="783">
                  <c:v>44782</c:v>
                </c:pt>
                <c:pt idx="784">
                  <c:v>44789</c:v>
                </c:pt>
                <c:pt idx="785">
                  <c:v>44796</c:v>
                </c:pt>
                <c:pt idx="786">
                  <c:v>44803</c:v>
                </c:pt>
                <c:pt idx="787">
                  <c:v>44810</c:v>
                </c:pt>
                <c:pt idx="788">
                  <c:v>44817</c:v>
                </c:pt>
                <c:pt idx="789">
                  <c:v>44824</c:v>
                </c:pt>
                <c:pt idx="790">
                  <c:v>44831</c:v>
                </c:pt>
                <c:pt idx="791">
                  <c:v>44838</c:v>
                </c:pt>
                <c:pt idx="792">
                  <c:v>44845</c:v>
                </c:pt>
                <c:pt idx="793">
                  <c:v>44852</c:v>
                </c:pt>
                <c:pt idx="794">
                  <c:v>44859</c:v>
                </c:pt>
                <c:pt idx="795">
                  <c:v>44866</c:v>
                </c:pt>
                <c:pt idx="796">
                  <c:v>44873</c:v>
                </c:pt>
                <c:pt idx="797">
                  <c:v>44880</c:v>
                </c:pt>
                <c:pt idx="798">
                  <c:v>44887</c:v>
                </c:pt>
                <c:pt idx="799">
                  <c:v>44894</c:v>
                </c:pt>
                <c:pt idx="800">
                  <c:v>44901</c:v>
                </c:pt>
                <c:pt idx="801">
                  <c:v>44908</c:v>
                </c:pt>
                <c:pt idx="802">
                  <c:v>44915</c:v>
                </c:pt>
                <c:pt idx="803">
                  <c:v>44922</c:v>
                </c:pt>
                <c:pt idx="804">
                  <c:v>44929</c:v>
                </c:pt>
                <c:pt idx="805">
                  <c:v>44936</c:v>
                </c:pt>
                <c:pt idx="806">
                  <c:v>44943</c:v>
                </c:pt>
                <c:pt idx="807">
                  <c:v>44950</c:v>
                </c:pt>
                <c:pt idx="808">
                  <c:v>44957</c:v>
                </c:pt>
                <c:pt idx="809">
                  <c:v>44964</c:v>
                </c:pt>
                <c:pt idx="810">
                  <c:v>44971</c:v>
                </c:pt>
                <c:pt idx="811">
                  <c:v>44978</c:v>
                </c:pt>
                <c:pt idx="812">
                  <c:v>44985</c:v>
                </c:pt>
                <c:pt idx="813">
                  <c:v>44992</c:v>
                </c:pt>
                <c:pt idx="814">
                  <c:v>44999</c:v>
                </c:pt>
                <c:pt idx="815">
                  <c:v>45006</c:v>
                </c:pt>
                <c:pt idx="816">
                  <c:v>45013</c:v>
                </c:pt>
                <c:pt idx="817">
                  <c:v>45020</c:v>
                </c:pt>
                <c:pt idx="818">
                  <c:v>45027</c:v>
                </c:pt>
                <c:pt idx="819">
                  <c:v>45034</c:v>
                </c:pt>
                <c:pt idx="820">
                  <c:v>45041</c:v>
                </c:pt>
                <c:pt idx="821">
                  <c:v>45048</c:v>
                </c:pt>
                <c:pt idx="822">
                  <c:v>45055</c:v>
                </c:pt>
                <c:pt idx="823">
                  <c:v>45062</c:v>
                </c:pt>
                <c:pt idx="824">
                  <c:v>45069</c:v>
                </c:pt>
                <c:pt idx="825">
                  <c:v>45076</c:v>
                </c:pt>
                <c:pt idx="826">
                  <c:v>45083</c:v>
                </c:pt>
                <c:pt idx="827">
                  <c:v>45090</c:v>
                </c:pt>
                <c:pt idx="828">
                  <c:v>45097</c:v>
                </c:pt>
                <c:pt idx="829">
                  <c:v>45104</c:v>
                </c:pt>
                <c:pt idx="830">
                  <c:v>45111</c:v>
                </c:pt>
                <c:pt idx="831">
                  <c:v>45118</c:v>
                </c:pt>
                <c:pt idx="832">
                  <c:v>45125</c:v>
                </c:pt>
                <c:pt idx="833">
                  <c:v>45132</c:v>
                </c:pt>
                <c:pt idx="834">
                  <c:v>45139</c:v>
                </c:pt>
                <c:pt idx="835">
                  <c:v>45146</c:v>
                </c:pt>
                <c:pt idx="836">
                  <c:v>45153</c:v>
                </c:pt>
                <c:pt idx="837">
                  <c:v>45160</c:v>
                </c:pt>
                <c:pt idx="838">
                  <c:v>45167</c:v>
                </c:pt>
                <c:pt idx="839">
                  <c:v>45174</c:v>
                </c:pt>
                <c:pt idx="840">
                  <c:v>45181</c:v>
                </c:pt>
                <c:pt idx="841">
                  <c:v>45188</c:v>
                </c:pt>
                <c:pt idx="842">
                  <c:v>45195</c:v>
                </c:pt>
                <c:pt idx="843">
                  <c:v>45202</c:v>
                </c:pt>
                <c:pt idx="844">
                  <c:v>45209</c:v>
                </c:pt>
                <c:pt idx="845">
                  <c:v>45216</c:v>
                </c:pt>
                <c:pt idx="846">
                  <c:v>45223</c:v>
                </c:pt>
                <c:pt idx="847">
                  <c:v>45230</c:v>
                </c:pt>
                <c:pt idx="848">
                  <c:v>45237</c:v>
                </c:pt>
                <c:pt idx="849">
                  <c:v>45244</c:v>
                </c:pt>
                <c:pt idx="850">
                  <c:v>45251</c:v>
                </c:pt>
                <c:pt idx="851">
                  <c:v>45258</c:v>
                </c:pt>
                <c:pt idx="852">
                  <c:v>45265</c:v>
                </c:pt>
                <c:pt idx="853">
                  <c:v>45272</c:v>
                </c:pt>
                <c:pt idx="854">
                  <c:v>45279</c:v>
                </c:pt>
                <c:pt idx="855">
                  <c:v>45287</c:v>
                </c:pt>
                <c:pt idx="856">
                  <c:v>45294</c:v>
                </c:pt>
                <c:pt idx="857">
                  <c:v>45301</c:v>
                </c:pt>
                <c:pt idx="858">
                  <c:v>45308</c:v>
                </c:pt>
                <c:pt idx="859">
                  <c:v>45315</c:v>
                </c:pt>
                <c:pt idx="860">
                  <c:v>45322</c:v>
                </c:pt>
                <c:pt idx="861">
                  <c:v>45329</c:v>
                </c:pt>
                <c:pt idx="862">
                  <c:v>45336</c:v>
                </c:pt>
                <c:pt idx="863">
                  <c:v>45343</c:v>
                </c:pt>
                <c:pt idx="864">
                  <c:v>45350</c:v>
                </c:pt>
                <c:pt idx="865">
                  <c:v>45357</c:v>
                </c:pt>
                <c:pt idx="866">
                  <c:v>45364</c:v>
                </c:pt>
                <c:pt idx="867">
                  <c:v>45371</c:v>
                </c:pt>
                <c:pt idx="868">
                  <c:v>45378</c:v>
                </c:pt>
                <c:pt idx="869">
                  <c:v>45385</c:v>
                </c:pt>
                <c:pt idx="870">
                  <c:v>45392</c:v>
                </c:pt>
                <c:pt idx="871">
                  <c:v>45399</c:v>
                </c:pt>
                <c:pt idx="872">
                  <c:v>45406</c:v>
                </c:pt>
                <c:pt idx="873">
                  <c:v>45414</c:v>
                </c:pt>
                <c:pt idx="874">
                  <c:v>45421</c:v>
                </c:pt>
                <c:pt idx="875">
                  <c:v>45428</c:v>
                </c:pt>
                <c:pt idx="876">
                  <c:v>45435</c:v>
                </c:pt>
                <c:pt idx="877">
                  <c:v>45442</c:v>
                </c:pt>
                <c:pt idx="878">
                  <c:v>45449</c:v>
                </c:pt>
                <c:pt idx="879">
                  <c:v>45456</c:v>
                </c:pt>
                <c:pt idx="880">
                  <c:v>45463</c:v>
                </c:pt>
                <c:pt idx="881">
                  <c:v>45470</c:v>
                </c:pt>
                <c:pt idx="882">
                  <c:v>45477</c:v>
                </c:pt>
                <c:pt idx="883">
                  <c:v>45484</c:v>
                </c:pt>
                <c:pt idx="884">
                  <c:v>45491</c:v>
                </c:pt>
                <c:pt idx="885">
                  <c:v>45498</c:v>
                </c:pt>
                <c:pt idx="886">
                  <c:v>45505</c:v>
                </c:pt>
                <c:pt idx="887">
                  <c:v>45512</c:v>
                </c:pt>
                <c:pt idx="888">
                  <c:v>45519</c:v>
                </c:pt>
                <c:pt idx="889">
                  <c:v>45526</c:v>
                </c:pt>
                <c:pt idx="890">
                  <c:v>45533</c:v>
                </c:pt>
                <c:pt idx="891">
                  <c:v>45540</c:v>
                </c:pt>
                <c:pt idx="892">
                  <c:v>45547</c:v>
                </c:pt>
                <c:pt idx="893">
                  <c:v>45554</c:v>
                </c:pt>
                <c:pt idx="894">
                  <c:v>45561</c:v>
                </c:pt>
                <c:pt idx="895">
                  <c:v>45568</c:v>
                </c:pt>
                <c:pt idx="896">
                  <c:v>45575</c:v>
                </c:pt>
                <c:pt idx="897">
                  <c:v>45582</c:v>
                </c:pt>
                <c:pt idx="898">
                  <c:v>45589</c:v>
                </c:pt>
                <c:pt idx="899">
                  <c:v>45596</c:v>
                </c:pt>
                <c:pt idx="900">
                  <c:v>45603</c:v>
                </c:pt>
                <c:pt idx="901">
                  <c:v>45610</c:v>
                </c:pt>
                <c:pt idx="902">
                  <c:v>45617</c:v>
                </c:pt>
                <c:pt idx="903">
                  <c:v>45624</c:v>
                </c:pt>
                <c:pt idx="904">
                  <c:v>45631</c:v>
                </c:pt>
                <c:pt idx="905">
                  <c:v>45638</c:v>
                </c:pt>
                <c:pt idx="906">
                  <c:v>45645</c:v>
                </c:pt>
                <c:pt idx="907">
                  <c:v>45653</c:v>
                </c:pt>
                <c:pt idx="908">
                  <c:v>45660</c:v>
                </c:pt>
                <c:pt idx="909">
                  <c:v>45667</c:v>
                </c:pt>
                <c:pt idx="910">
                  <c:v>45674</c:v>
                </c:pt>
                <c:pt idx="911">
                  <c:v>45681</c:v>
                </c:pt>
                <c:pt idx="912">
                  <c:v>45688</c:v>
                </c:pt>
                <c:pt idx="913">
                  <c:v>45695</c:v>
                </c:pt>
                <c:pt idx="914">
                  <c:v>45702</c:v>
                </c:pt>
                <c:pt idx="915">
                  <c:v>45709</c:v>
                </c:pt>
                <c:pt idx="916">
                  <c:v>45716</c:v>
                </c:pt>
                <c:pt idx="917">
                  <c:v>45723</c:v>
                </c:pt>
                <c:pt idx="918">
                  <c:v>45730</c:v>
                </c:pt>
                <c:pt idx="919">
                  <c:v>45737</c:v>
                </c:pt>
                <c:pt idx="920">
                  <c:v>45744</c:v>
                </c:pt>
                <c:pt idx="921">
                  <c:v>45751</c:v>
                </c:pt>
                <c:pt idx="922">
                  <c:v>45758</c:v>
                </c:pt>
                <c:pt idx="923">
                  <c:v>45769</c:v>
                </c:pt>
                <c:pt idx="924">
                  <c:v>45776</c:v>
                </c:pt>
                <c:pt idx="925">
                  <c:v>45783</c:v>
                </c:pt>
                <c:pt idx="926">
                  <c:v>45790</c:v>
                </c:pt>
                <c:pt idx="927">
                  <c:v>45797</c:v>
                </c:pt>
                <c:pt idx="928">
                  <c:v>45804</c:v>
                </c:pt>
                <c:pt idx="929">
                  <c:v>45811</c:v>
                </c:pt>
                <c:pt idx="930">
                  <c:v>45818</c:v>
                </c:pt>
                <c:pt idx="931">
                  <c:v>45825</c:v>
                </c:pt>
                <c:pt idx="932">
                  <c:v>45832</c:v>
                </c:pt>
                <c:pt idx="933">
                  <c:v>45839</c:v>
                </c:pt>
                <c:pt idx="934">
                  <c:v>45846</c:v>
                </c:pt>
                <c:pt idx="935">
                  <c:v>45853</c:v>
                </c:pt>
                <c:pt idx="936">
                  <c:v>45860</c:v>
                </c:pt>
                <c:pt idx="937">
                  <c:v>45867</c:v>
                </c:pt>
                <c:pt idx="938">
                  <c:v>45874</c:v>
                </c:pt>
                <c:pt idx="939">
                  <c:v>45881</c:v>
                </c:pt>
                <c:pt idx="940">
                  <c:v>45888</c:v>
                </c:pt>
                <c:pt idx="941">
                  <c:v>45895</c:v>
                </c:pt>
                <c:pt idx="942">
                  <c:v>45902</c:v>
                </c:pt>
                <c:pt idx="943">
                  <c:v>45909</c:v>
                </c:pt>
                <c:pt idx="944">
                  <c:v>45916</c:v>
                </c:pt>
                <c:pt idx="945">
                  <c:v>45923</c:v>
                </c:pt>
                <c:pt idx="946">
                  <c:v>45930</c:v>
                </c:pt>
                <c:pt idx="947">
                  <c:v>45937</c:v>
                </c:pt>
                <c:pt idx="948">
                  <c:v>45944</c:v>
                </c:pt>
                <c:pt idx="949">
                  <c:v>45951</c:v>
                </c:pt>
                <c:pt idx="950">
                  <c:v>45958</c:v>
                </c:pt>
                <c:pt idx="951">
                  <c:v>45965</c:v>
                </c:pt>
                <c:pt idx="952">
                  <c:v>45972</c:v>
                </c:pt>
                <c:pt idx="953">
                  <c:v>45979</c:v>
                </c:pt>
                <c:pt idx="954">
                  <c:v>45986</c:v>
                </c:pt>
                <c:pt idx="955">
                  <c:v>45993</c:v>
                </c:pt>
                <c:pt idx="956">
                  <c:v>46000</c:v>
                </c:pt>
                <c:pt idx="957">
                  <c:v>46007</c:v>
                </c:pt>
                <c:pt idx="958">
                  <c:v>46014</c:v>
                </c:pt>
                <c:pt idx="959">
                  <c:v>46021</c:v>
                </c:pt>
                <c:pt idx="960">
                  <c:v>46028</c:v>
                </c:pt>
                <c:pt idx="961">
                  <c:v>46035</c:v>
                </c:pt>
                <c:pt idx="962">
                  <c:v>46042</c:v>
                </c:pt>
                <c:pt idx="963">
                  <c:v>46049</c:v>
                </c:pt>
                <c:pt idx="964">
                  <c:v>46056</c:v>
                </c:pt>
                <c:pt idx="965">
                  <c:v>46063</c:v>
                </c:pt>
                <c:pt idx="966">
                  <c:v>46070</c:v>
                </c:pt>
                <c:pt idx="967">
                  <c:v>46077</c:v>
                </c:pt>
                <c:pt idx="968">
                  <c:v>46084</c:v>
                </c:pt>
                <c:pt idx="969">
                  <c:v>46091</c:v>
                </c:pt>
                <c:pt idx="970">
                  <c:v>46098</c:v>
                </c:pt>
                <c:pt idx="971">
                  <c:v>46105</c:v>
                </c:pt>
                <c:pt idx="972">
                  <c:v>46112</c:v>
                </c:pt>
                <c:pt idx="973">
                  <c:v>46119</c:v>
                </c:pt>
                <c:pt idx="974">
                  <c:v>46126</c:v>
                </c:pt>
                <c:pt idx="975">
                  <c:v>46133</c:v>
                </c:pt>
                <c:pt idx="976">
                  <c:v>46140</c:v>
                </c:pt>
                <c:pt idx="977">
                  <c:v>46147</c:v>
                </c:pt>
                <c:pt idx="978">
                  <c:v>46154</c:v>
                </c:pt>
                <c:pt idx="979">
                  <c:v>46161</c:v>
                </c:pt>
                <c:pt idx="980">
                  <c:v>46168</c:v>
                </c:pt>
                <c:pt idx="981">
                  <c:v>46175</c:v>
                </c:pt>
                <c:pt idx="982">
                  <c:v>46182</c:v>
                </c:pt>
                <c:pt idx="983">
                  <c:v>46189</c:v>
                </c:pt>
                <c:pt idx="984">
                  <c:v>46196</c:v>
                </c:pt>
                <c:pt idx="985">
                  <c:v>46203</c:v>
                </c:pt>
                <c:pt idx="986">
                  <c:v>46210</c:v>
                </c:pt>
                <c:pt idx="987">
                  <c:v>46217</c:v>
                </c:pt>
                <c:pt idx="988">
                  <c:v>46224</c:v>
                </c:pt>
                <c:pt idx="989">
                  <c:v>46231</c:v>
                </c:pt>
                <c:pt idx="990">
                  <c:v>46238</c:v>
                </c:pt>
                <c:pt idx="991">
                  <c:v>46245</c:v>
                </c:pt>
                <c:pt idx="992">
                  <c:v>46252</c:v>
                </c:pt>
                <c:pt idx="993">
                  <c:v>46259</c:v>
                </c:pt>
                <c:pt idx="994">
                  <c:v>46266</c:v>
                </c:pt>
                <c:pt idx="995">
                  <c:v>46273</c:v>
                </c:pt>
                <c:pt idx="996">
                  <c:v>46280</c:v>
                </c:pt>
                <c:pt idx="997">
                  <c:v>46287</c:v>
                </c:pt>
                <c:pt idx="998">
                  <c:v>46294</c:v>
                </c:pt>
                <c:pt idx="999">
                  <c:v>46301</c:v>
                </c:pt>
                <c:pt idx="1000">
                  <c:v>46308</c:v>
                </c:pt>
                <c:pt idx="1001">
                  <c:v>46315</c:v>
                </c:pt>
                <c:pt idx="1002">
                  <c:v>46322</c:v>
                </c:pt>
                <c:pt idx="1003">
                  <c:v>46329</c:v>
                </c:pt>
                <c:pt idx="1004">
                  <c:v>46336</c:v>
                </c:pt>
                <c:pt idx="1005">
                  <c:v>46343</c:v>
                </c:pt>
                <c:pt idx="1006">
                  <c:v>46350</c:v>
                </c:pt>
                <c:pt idx="1007">
                  <c:v>46357</c:v>
                </c:pt>
                <c:pt idx="1008">
                  <c:v>46364</c:v>
                </c:pt>
                <c:pt idx="1009">
                  <c:v>46371</c:v>
                </c:pt>
                <c:pt idx="1010">
                  <c:v>46378</c:v>
                </c:pt>
                <c:pt idx="1011">
                  <c:v>46385</c:v>
                </c:pt>
                <c:pt idx="1012">
                  <c:v>46392</c:v>
                </c:pt>
                <c:pt idx="1013">
                  <c:v>46399</c:v>
                </c:pt>
                <c:pt idx="1014">
                  <c:v>46406</c:v>
                </c:pt>
                <c:pt idx="1015">
                  <c:v>46413</c:v>
                </c:pt>
                <c:pt idx="1016">
                  <c:v>46420</c:v>
                </c:pt>
                <c:pt idx="1017">
                  <c:v>46427</c:v>
                </c:pt>
                <c:pt idx="1018">
                  <c:v>46434</c:v>
                </c:pt>
                <c:pt idx="1019">
                  <c:v>46441</c:v>
                </c:pt>
                <c:pt idx="1020">
                  <c:v>46448</c:v>
                </c:pt>
                <c:pt idx="1021">
                  <c:v>46455</c:v>
                </c:pt>
                <c:pt idx="1022">
                  <c:v>46462</c:v>
                </c:pt>
                <c:pt idx="1023">
                  <c:v>46469</c:v>
                </c:pt>
                <c:pt idx="1024">
                  <c:v>46476</c:v>
                </c:pt>
                <c:pt idx="1025">
                  <c:v>46483</c:v>
                </c:pt>
                <c:pt idx="1026">
                  <c:v>46490</c:v>
                </c:pt>
                <c:pt idx="1027">
                  <c:v>46497</c:v>
                </c:pt>
                <c:pt idx="1028">
                  <c:v>46504</c:v>
                </c:pt>
                <c:pt idx="1029">
                  <c:v>46511</c:v>
                </c:pt>
                <c:pt idx="1030">
                  <c:v>46518</c:v>
                </c:pt>
                <c:pt idx="1031">
                  <c:v>46525</c:v>
                </c:pt>
                <c:pt idx="1032">
                  <c:v>46532</c:v>
                </c:pt>
                <c:pt idx="1033">
                  <c:v>46539</c:v>
                </c:pt>
                <c:pt idx="1034">
                  <c:v>46546</c:v>
                </c:pt>
                <c:pt idx="1035">
                  <c:v>46553</c:v>
                </c:pt>
                <c:pt idx="1036">
                  <c:v>46560</c:v>
                </c:pt>
                <c:pt idx="1037">
                  <c:v>46567</c:v>
                </c:pt>
                <c:pt idx="1038">
                  <c:v>46574</c:v>
                </c:pt>
                <c:pt idx="1039">
                  <c:v>46581</c:v>
                </c:pt>
                <c:pt idx="1040">
                  <c:v>46588</c:v>
                </c:pt>
                <c:pt idx="1041">
                  <c:v>46595</c:v>
                </c:pt>
                <c:pt idx="1042">
                  <c:v>46602</c:v>
                </c:pt>
                <c:pt idx="1043">
                  <c:v>46609</c:v>
                </c:pt>
                <c:pt idx="1044">
                  <c:v>46616</c:v>
                </c:pt>
                <c:pt idx="1045">
                  <c:v>46623</c:v>
                </c:pt>
                <c:pt idx="1046">
                  <c:v>46630</c:v>
                </c:pt>
                <c:pt idx="1047">
                  <c:v>46637</c:v>
                </c:pt>
                <c:pt idx="1048">
                  <c:v>46644</c:v>
                </c:pt>
                <c:pt idx="1049">
                  <c:v>46651</c:v>
                </c:pt>
                <c:pt idx="1050">
                  <c:v>46658</c:v>
                </c:pt>
                <c:pt idx="1051">
                  <c:v>46665</c:v>
                </c:pt>
                <c:pt idx="1052">
                  <c:v>46672</c:v>
                </c:pt>
                <c:pt idx="1053">
                  <c:v>46679</c:v>
                </c:pt>
                <c:pt idx="1054">
                  <c:v>46686</c:v>
                </c:pt>
                <c:pt idx="1055">
                  <c:v>46693</c:v>
                </c:pt>
                <c:pt idx="1056">
                  <c:v>46700</c:v>
                </c:pt>
                <c:pt idx="1057">
                  <c:v>46707</c:v>
                </c:pt>
                <c:pt idx="1058">
                  <c:v>46714</c:v>
                </c:pt>
                <c:pt idx="1059">
                  <c:v>46721</c:v>
                </c:pt>
                <c:pt idx="1060">
                  <c:v>46728</c:v>
                </c:pt>
                <c:pt idx="1061">
                  <c:v>46735</c:v>
                </c:pt>
                <c:pt idx="1062">
                  <c:v>46742</c:v>
                </c:pt>
                <c:pt idx="1063">
                  <c:v>46749</c:v>
                </c:pt>
                <c:pt idx="1064">
                  <c:v>46756</c:v>
                </c:pt>
                <c:pt idx="1065">
                  <c:v>46763</c:v>
                </c:pt>
                <c:pt idx="1066">
                  <c:v>46770</c:v>
                </c:pt>
                <c:pt idx="1067">
                  <c:v>46777</c:v>
                </c:pt>
                <c:pt idx="1068">
                  <c:v>46784</c:v>
                </c:pt>
                <c:pt idx="1069">
                  <c:v>46791</c:v>
                </c:pt>
                <c:pt idx="1070">
                  <c:v>46798</c:v>
                </c:pt>
                <c:pt idx="1071">
                  <c:v>46805</c:v>
                </c:pt>
                <c:pt idx="1072">
                  <c:v>46812</c:v>
                </c:pt>
                <c:pt idx="1073">
                  <c:v>46819</c:v>
                </c:pt>
                <c:pt idx="1074">
                  <c:v>46826</c:v>
                </c:pt>
                <c:pt idx="1075">
                  <c:v>46833</c:v>
                </c:pt>
                <c:pt idx="1076">
                  <c:v>46840</c:v>
                </c:pt>
                <c:pt idx="1077">
                  <c:v>46847</c:v>
                </c:pt>
                <c:pt idx="1078">
                  <c:v>46854</c:v>
                </c:pt>
                <c:pt idx="1079">
                  <c:v>46861</c:v>
                </c:pt>
                <c:pt idx="1080">
                  <c:v>46868</c:v>
                </c:pt>
                <c:pt idx="1081">
                  <c:v>46875</c:v>
                </c:pt>
                <c:pt idx="1082">
                  <c:v>46882</c:v>
                </c:pt>
                <c:pt idx="1083">
                  <c:v>46889</c:v>
                </c:pt>
                <c:pt idx="1084">
                  <c:v>46896</c:v>
                </c:pt>
                <c:pt idx="1085">
                  <c:v>46903</c:v>
                </c:pt>
                <c:pt idx="1086">
                  <c:v>46910</c:v>
                </c:pt>
                <c:pt idx="1087">
                  <c:v>46917</c:v>
                </c:pt>
                <c:pt idx="1088">
                  <c:v>46924</c:v>
                </c:pt>
                <c:pt idx="1089">
                  <c:v>46931</c:v>
                </c:pt>
                <c:pt idx="1090">
                  <c:v>46938</c:v>
                </c:pt>
                <c:pt idx="1091">
                  <c:v>46945</c:v>
                </c:pt>
                <c:pt idx="1092">
                  <c:v>46952</c:v>
                </c:pt>
                <c:pt idx="1093">
                  <c:v>46959</c:v>
                </c:pt>
                <c:pt idx="1094">
                  <c:v>46966</c:v>
                </c:pt>
                <c:pt idx="1095">
                  <c:v>46973</c:v>
                </c:pt>
                <c:pt idx="1096">
                  <c:v>46980</c:v>
                </c:pt>
                <c:pt idx="1097">
                  <c:v>46987</c:v>
                </c:pt>
                <c:pt idx="1098">
                  <c:v>46994</c:v>
                </c:pt>
                <c:pt idx="1099">
                  <c:v>47001</c:v>
                </c:pt>
                <c:pt idx="1100">
                  <c:v>47008</c:v>
                </c:pt>
                <c:pt idx="1101">
                  <c:v>47015</c:v>
                </c:pt>
                <c:pt idx="1102">
                  <c:v>47022</c:v>
                </c:pt>
                <c:pt idx="1103">
                  <c:v>47029</c:v>
                </c:pt>
                <c:pt idx="1104">
                  <c:v>47036</c:v>
                </c:pt>
                <c:pt idx="1105">
                  <c:v>47043</c:v>
                </c:pt>
                <c:pt idx="1106">
                  <c:v>47050</c:v>
                </c:pt>
                <c:pt idx="1107">
                  <c:v>47057</c:v>
                </c:pt>
                <c:pt idx="1108">
                  <c:v>47064</c:v>
                </c:pt>
                <c:pt idx="1109">
                  <c:v>47071</c:v>
                </c:pt>
                <c:pt idx="1110">
                  <c:v>47078</c:v>
                </c:pt>
                <c:pt idx="1111">
                  <c:v>47085</c:v>
                </c:pt>
                <c:pt idx="1112">
                  <c:v>47092</c:v>
                </c:pt>
                <c:pt idx="1113">
                  <c:v>47099</c:v>
                </c:pt>
                <c:pt idx="1114">
                  <c:v>47106</c:v>
                </c:pt>
                <c:pt idx="1115">
                  <c:v>47114</c:v>
                </c:pt>
                <c:pt idx="1116">
                  <c:v>47121</c:v>
                </c:pt>
                <c:pt idx="1117">
                  <c:v>47128</c:v>
                </c:pt>
                <c:pt idx="1118">
                  <c:v>47135</c:v>
                </c:pt>
                <c:pt idx="1119">
                  <c:v>47142</c:v>
                </c:pt>
                <c:pt idx="1120">
                  <c:v>47149</c:v>
                </c:pt>
                <c:pt idx="1121">
                  <c:v>47156</c:v>
                </c:pt>
                <c:pt idx="1122">
                  <c:v>47163</c:v>
                </c:pt>
                <c:pt idx="1123">
                  <c:v>47170</c:v>
                </c:pt>
                <c:pt idx="1124">
                  <c:v>47177</c:v>
                </c:pt>
                <c:pt idx="1125">
                  <c:v>47184</c:v>
                </c:pt>
                <c:pt idx="1126">
                  <c:v>47191</c:v>
                </c:pt>
                <c:pt idx="1127">
                  <c:v>47198</c:v>
                </c:pt>
                <c:pt idx="1128">
                  <c:v>47205</c:v>
                </c:pt>
                <c:pt idx="1129">
                  <c:v>47212</c:v>
                </c:pt>
                <c:pt idx="1130">
                  <c:v>47219</c:v>
                </c:pt>
                <c:pt idx="1131">
                  <c:v>47226</c:v>
                </c:pt>
                <c:pt idx="1132">
                  <c:v>47233</c:v>
                </c:pt>
                <c:pt idx="1133">
                  <c:v>47240</c:v>
                </c:pt>
                <c:pt idx="1134">
                  <c:v>47247</c:v>
                </c:pt>
                <c:pt idx="1135">
                  <c:v>47254</c:v>
                </c:pt>
                <c:pt idx="1136">
                  <c:v>47261</c:v>
                </c:pt>
                <c:pt idx="1137">
                  <c:v>47268</c:v>
                </c:pt>
                <c:pt idx="1138">
                  <c:v>47275</c:v>
                </c:pt>
                <c:pt idx="1139">
                  <c:v>47282</c:v>
                </c:pt>
                <c:pt idx="1140">
                  <c:v>47289</c:v>
                </c:pt>
                <c:pt idx="1141">
                  <c:v>47296</c:v>
                </c:pt>
                <c:pt idx="1142">
                  <c:v>47303</c:v>
                </c:pt>
                <c:pt idx="1143">
                  <c:v>47310</c:v>
                </c:pt>
                <c:pt idx="1144">
                  <c:v>47317</c:v>
                </c:pt>
                <c:pt idx="1145">
                  <c:v>47324</c:v>
                </c:pt>
                <c:pt idx="1146">
                  <c:v>47331</c:v>
                </c:pt>
                <c:pt idx="1147">
                  <c:v>47338</c:v>
                </c:pt>
                <c:pt idx="1148">
                  <c:v>47345</c:v>
                </c:pt>
                <c:pt idx="1149">
                  <c:v>47352</c:v>
                </c:pt>
                <c:pt idx="1150">
                  <c:v>47359</c:v>
                </c:pt>
                <c:pt idx="1151">
                  <c:v>47366</c:v>
                </c:pt>
                <c:pt idx="1152">
                  <c:v>47373</c:v>
                </c:pt>
                <c:pt idx="1153">
                  <c:v>47380</c:v>
                </c:pt>
                <c:pt idx="1154">
                  <c:v>47387</c:v>
                </c:pt>
                <c:pt idx="1155">
                  <c:v>47394</c:v>
                </c:pt>
                <c:pt idx="1156">
                  <c:v>47401</c:v>
                </c:pt>
                <c:pt idx="1157">
                  <c:v>47408</c:v>
                </c:pt>
                <c:pt idx="1158">
                  <c:v>47415</c:v>
                </c:pt>
                <c:pt idx="1159">
                  <c:v>47422</c:v>
                </c:pt>
                <c:pt idx="1160">
                  <c:v>47429</c:v>
                </c:pt>
                <c:pt idx="1161">
                  <c:v>47436</c:v>
                </c:pt>
                <c:pt idx="1162">
                  <c:v>47443</c:v>
                </c:pt>
                <c:pt idx="1163">
                  <c:v>47450</c:v>
                </c:pt>
                <c:pt idx="1164">
                  <c:v>47457</c:v>
                </c:pt>
                <c:pt idx="1165">
                  <c:v>47464</c:v>
                </c:pt>
                <c:pt idx="1166">
                  <c:v>47471</c:v>
                </c:pt>
                <c:pt idx="1167">
                  <c:v>47479</c:v>
                </c:pt>
                <c:pt idx="1168">
                  <c:v>47486</c:v>
                </c:pt>
                <c:pt idx="1169">
                  <c:v>47493</c:v>
                </c:pt>
                <c:pt idx="1170">
                  <c:v>47500</c:v>
                </c:pt>
                <c:pt idx="1171">
                  <c:v>47507</c:v>
                </c:pt>
                <c:pt idx="1172">
                  <c:v>47514</c:v>
                </c:pt>
                <c:pt idx="1173">
                  <c:v>47521</c:v>
                </c:pt>
                <c:pt idx="1174">
                  <c:v>47528</c:v>
                </c:pt>
                <c:pt idx="1175">
                  <c:v>47535</c:v>
                </c:pt>
                <c:pt idx="1176">
                  <c:v>47542</c:v>
                </c:pt>
                <c:pt idx="1177">
                  <c:v>47549</c:v>
                </c:pt>
                <c:pt idx="1178">
                  <c:v>47556</c:v>
                </c:pt>
                <c:pt idx="1179">
                  <c:v>47563</c:v>
                </c:pt>
                <c:pt idx="1180">
                  <c:v>47570</c:v>
                </c:pt>
                <c:pt idx="1181">
                  <c:v>47577</c:v>
                </c:pt>
                <c:pt idx="1182">
                  <c:v>47584</c:v>
                </c:pt>
                <c:pt idx="1183">
                  <c:v>47591</c:v>
                </c:pt>
                <c:pt idx="1184">
                  <c:v>47598</c:v>
                </c:pt>
                <c:pt idx="1185">
                  <c:v>47605</c:v>
                </c:pt>
                <c:pt idx="1186">
                  <c:v>47612</c:v>
                </c:pt>
                <c:pt idx="1187">
                  <c:v>47619</c:v>
                </c:pt>
                <c:pt idx="1188">
                  <c:v>47626</c:v>
                </c:pt>
                <c:pt idx="1189">
                  <c:v>47633</c:v>
                </c:pt>
                <c:pt idx="1190">
                  <c:v>47640</c:v>
                </c:pt>
                <c:pt idx="1191">
                  <c:v>47647</c:v>
                </c:pt>
                <c:pt idx="1192">
                  <c:v>47654</c:v>
                </c:pt>
                <c:pt idx="1193">
                  <c:v>47661</c:v>
                </c:pt>
                <c:pt idx="1194">
                  <c:v>47668</c:v>
                </c:pt>
                <c:pt idx="1195">
                  <c:v>47675</c:v>
                </c:pt>
                <c:pt idx="1196">
                  <c:v>47682</c:v>
                </c:pt>
                <c:pt idx="1197">
                  <c:v>47689</c:v>
                </c:pt>
                <c:pt idx="1198">
                  <c:v>47696</c:v>
                </c:pt>
                <c:pt idx="1199">
                  <c:v>47703</c:v>
                </c:pt>
                <c:pt idx="1200">
                  <c:v>47710</c:v>
                </c:pt>
                <c:pt idx="1201">
                  <c:v>47717</c:v>
                </c:pt>
                <c:pt idx="1202">
                  <c:v>47724</c:v>
                </c:pt>
                <c:pt idx="1203">
                  <c:v>47731</c:v>
                </c:pt>
                <c:pt idx="1204">
                  <c:v>47738</c:v>
                </c:pt>
                <c:pt idx="1205">
                  <c:v>47745</c:v>
                </c:pt>
                <c:pt idx="1206">
                  <c:v>47752</c:v>
                </c:pt>
                <c:pt idx="1207">
                  <c:v>47759</c:v>
                </c:pt>
                <c:pt idx="1208">
                  <c:v>47766</c:v>
                </c:pt>
                <c:pt idx="1209">
                  <c:v>47773</c:v>
                </c:pt>
                <c:pt idx="1210">
                  <c:v>47780</c:v>
                </c:pt>
                <c:pt idx="1211">
                  <c:v>47787</c:v>
                </c:pt>
                <c:pt idx="1212">
                  <c:v>47794</c:v>
                </c:pt>
                <c:pt idx="1213">
                  <c:v>47801</c:v>
                </c:pt>
                <c:pt idx="1214">
                  <c:v>47808</c:v>
                </c:pt>
                <c:pt idx="1215">
                  <c:v>47815</c:v>
                </c:pt>
                <c:pt idx="1216">
                  <c:v>47822</c:v>
                </c:pt>
                <c:pt idx="1217">
                  <c:v>47829</c:v>
                </c:pt>
                <c:pt idx="1218">
                  <c:v>47836</c:v>
                </c:pt>
                <c:pt idx="1219">
                  <c:v>47844</c:v>
                </c:pt>
                <c:pt idx="1220">
                  <c:v>47851</c:v>
                </c:pt>
                <c:pt idx="1221">
                  <c:v>47858</c:v>
                </c:pt>
                <c:pt idx="1222">
                  <c:v>47865</c:v>
                </c:pt>
                <c:pt idx="1223">
                  <c:v>47872</c:v>
                </c:pt>
                <c:pt idx="1224">
                  <c:v>47879</c:v>
                </c:pt>
                <c:pt idx="1225">
                  <c:v>47886</c:v>
                </c:pt>
                <c:pt idx="1226">
                  <c:v>47893</c:v>
                </c:pt>
                <c:pt idx="1227">
                  <c:v>47900</c:v>
                </c:pt>
                <c:pt idx="1228">
                  <c:v>47907</c:v>
                </c:pt>
                <c:pt idx="1229">
                  <c:v>47914</c:v>
                </c:pt>
                <c:pt idx="1230">
                  <c:v>47921</c:v>
                </c:pt>
                <c:pt idx="1231">
                  <c:v>47928</c:v>
                </c:pt>
                <c:pt idx="1232">
                  <c:v>47935</c:v>
                </c:pt>
                <c:pt idx="1233">
                  <c:v>47942</c:v>
                </c:pt>
                <c:pt idx="1234">
                  <c:v>47953</c:v>
                </c:pt>
                <c:pt idx="1235">
                  <c:v>47960</c:v>
                </c:pt>
                <c:pt idx="1236">
                  <c:v>47967</c:v>
                </c:pt>
                <c:pt idx="1237">
                  <c:v>47974</c:v>
                </c:pt>
                <c:pt idx="1238">
                  <c:v>47981</c:v>
                </c:pt>
                <c:pt idx="1239">
                  <c:v>47988</c:v>
                </c:pt>
                <c:pt idx="1240">
                  <c:v>47995</c:v>
                </c:pt>
                <c:pt idx="1241">
                  <c:v>48002</c:v>
                </c:pt>
                <c:pt idx="1242">
                  <c:v>48009</c:v>
                </c:pt>
                <c:pt idx="1243">
                  <c:v>48016</c:v>
                </c:pt>
                <c:pt idx="1244">
                  <c:v>48023</c:v>
                </c:pt>
                <c:pt idx="1245">
                  <c:v>48030</c:v>
                </c:pt>
                <c:pt idx="1246">
                  <c:v>48037</c:v>
                </c:pt>
                <c:pt idx="1247">
                  <c:v>48044</c:v>
                </c:pt>
                <c:pt idx="1248">
                  <c:v>48051</c:v>
                </c:pt>
                <c:pt idx="1249">
                  <c:v>48058</c:v>
                </c:pt>
                <c:pt idx="1250">
                  <c:v>48065</c:v>
                </c:pt>
                <c:pt idx="1251">
                  <c:v>48072</c:v>
                </c:pt>
                <c:pt idx="1252">
                  <c:v>48079</c:v>
                </c:pt>
                <c:pt idx="1253">
                  <c:v>48086</c:v>
                </c:pt>
                <c:pt idx="1254">
                  <c:v>48093</c:v>
                </c:pt>
                <c:pt idx="1255">
                  <c:v>48100</c:v>
                </c:pt>
                <c:pt idx="1256">
                  <c:v>48107</c:v>
                </c:pt>
                <c:pt idx="1257">
                  <c:v>48114</c:v>
                </c:pt>
                <c:pt idx="1258">
                  <c:v>48121</c:v>
                </c:pt>
                <c:pt idx="1259">
                  <c:v>48128</c:v>
                </c:pt>
                <c:pt idx="1260">
                  <c:v>48135</c:v>
                </c:pt>
                <c:pt idx="1261">
                  <c:v>48142</c:v>
                </c:pt>
                <c:pt idx="1262">
                  <c:v>48149</c:v>
                </c:pt>
                <c:pt idx="1263">
                  <c:v>48156</c:v>
                </c:pt>
                <c:pt idx="1264">
                  <c:v>48163</c:v>
                </c:pt>
                <c:pt idx="1265">
                  <c:v>48170</c:v>
                </c:pt>
                <c:pt idx="1266">
                  <c:v>48177</c:v>
                </c:pt>
                <c:pt idx="1267">
                  <c:v>48184</c:v>
                </c:pt>
                <c:pt idx="1268">
                  <c:v>48191</c:v>
                </c:pt>
                <c:pt idx="1269">
                  <c:v>48198</c:v>
                </c:pt>
                <c:pt idx="1270">
                  <c:v>48205</c:v>
                </c:pt>
                <c:pt idx="1271">
                  <c:v>48212</c:v>
                </c:pt>
                <c:pt idx="1272">
                  <c:v>48219</c:v>
                </c:pt>
                <c:pt idx="1273">
                  <c:v>48226</c:v>
                </c:pt>
                <c:pt idx="1274">
                  <c:v>48233</c:v>
                </c:pt>
                <c:pt idx="1275">
                  <c:v>48240</c:v>
                </c:pt>
                <c:pt idx="1276">
                  <c:v>48247</c:v>
                </c:pt>
                <c:pt idx="1277">
                  <c:v>48254</c:v>
                </c:pt>
                <c:pt idx="1278">
                  <c:v>48261</c:v>
                </c:pt>
                <c:pt idx="1279">
                  <c:v>48268</c:v>
                </c:pt>
                <c:pt idx="1280">
                  <c:v>48275</c:v>
                </c:pt>
                <c:pt idx="1281">
                  <c:v>48282</c:v>
                </c:pt>
                <c:pt idx="1282">
                  <c:v>48289</c:v>
                </c:pt>
                <c:pt idx="1283">
                  <c:v>48296</c:v>
                </c:pt>
                <c:pt idx="1284">
                  <c:v>48303</c:v>
                </c:pt>
                <c:pt idx="1285">
                  <c:v>48310</c:v>
                </c:pt>
                <c:pt idx="1286">
                  <c:v>48317</c:v>
                </c:pt>
                <c:pt idx="1287">
                  <c:v>48324</c:v>
                </c:pt>
                <c:pt idx="1288">
                  <c:v>48331</c:v>
                </c:pt>
                <c:pt idx="1289">
                  <c:v>48338</c:v>
                </c:pt>
                <c:pt idx="1290">
                  <c:v>48345</c:v>
                </c:pt>
                <c:pt idx="1291">
                  <c:v>48352</c:v>
                </c:pt>
                <c:pt idx="1292">
                  <c:v>48359</c:v>
                </c:pt>
                <c:pt idx="1293">
                  <c:v>48366</c:v>
                </c:pt>
                <c:pt idx="1294">
                  <c:v>48373</c:v>
                </c:pt>
                <c:pt idx="1295">
                  <c:v>48380</c:v>
                </c:pt>
                <c:pt idx="1296">
                  <c:v>48387</c:v>
                </c:pt>
                <c:pt idx="1297">
                  <c:v>48394</c:v>
                </c:pt>
                <c:pt idx="1298">
                  <c:v>48401</c:v>
                </c:pt>
                <c:pt idx="1299">
                  <c:v>48408</c:v>
                </c:pt>
                <c:pt idx="1300">
                  <c:v>48415</c:v>
                </c:pt>
                <c:pt idx="1301">
                  <c:v>48422</c:v>
                </c:pt>
                <c:pt idx="1302">
                  <c:v>48429</c:v>
                </c:pt>
                <c:pt idx="1303">
                  <c:v>48436</c:v>
                </c:pt>
                <c:pt idx="1304">
                  <c:v>48443</c:v>
                </c:pt>
                <c:pt idx="1305">
                  <c:v>48450</c:v>
                </c:pt>
                <c:pt idx="1306">
                  <c:v>48457</c:v>
                </c:pt>
                <c:pt idx="1307">
                  <c:v>48464</c:v>
                </c:pt>
                <c:pt idx="1308">
                  <c:v>48471</c:v>
                </c:pt>
                <c:pt idx="1309">
                  <c:v>48478</c:v>
                </c:pt>
                <c:pt idx="1310">
                  <c:v>48485</c:v>
                </c:pt>
                <c:pt idx="1311">
                  <c:v>48492</c:v>
                </c:pt>
                <c:pt idx="1312">
                  <c:v>48499</c:v>
                </c:pt>
                <c:pt idx="1313">
                  <c:v>48506</c:v>
                </c:pt>
                <c:pt idx="1314">
                  <c:v>48513</c:v>
                </c:pt>
                <c:pt idx="1315">
                  <c:v>48520</c:v>
                </c:pt>
                <c:pt idx="1316">
                  <c:v>48527</c:v>
                </c:pt>
                <c:pt idx="1317">
                  <c:v>48534</c:v>
                </c:pt>
                <c:pt idx="1318">
                  <c:v>48541</c:v>
                </c:pt>
                <c:pt idx="1319">
                  <c:v>48548</c:v>
                </c:pt>
                <c:pt idx="1320">
                  <c:v>48555</c:v>
                </c:pt>
                <c:pt idx="1321">
                  <c:v>48562</c:v>
                </c:pt>
                <c:pt idx="1322">
                  <c:v>48569</c:v>
                </c:pt>
                <c:pt idx="1323">
                  <c:v>48576</c:v>
                </c:pt>
                <c:pt idx="1324">
                  <c:v>48583</c:v>
                </c:pt>
                <c:pt idx="1325">
                  <c:v>48590</c:v>
                </c:pt>
                <c:pt idx="1326">
                  <c:v>48597</c:v>
                </c:pt>
                <c:pt idx="1327">
                  <c:v>48604</c:v>
                </c:pt>
                <c:pt idx="1328">
                  <c:v>48611</c:v>
                </c:pt>
                <c:pt idx="1329">
                  <c:v>48618</c:v>
                </c:pt>
                <c:pt idx="1330">
                  <c:v>48625</c:v>
                </c:pt>
                <c:pt idx="1331">
                  <c:v>48632</c:v>
                </c:pt>
                <c:pt idx="1332">
                  <c:v>48639</c:v>
                </c:pt>
                <c:pt idx="1333">
                  <c:v>48646</c:v>
                </c:pt>
                <c:pt idx="1334">
                  <c:v>48653</c:v>
                </c:pt>
                <c:pt idx="1335">
                  <c:v>48660</c:v>
                </c:pt>
                <c:pt idx="1336">
                  <c:v>48667</c:v>
                </c:pt>
                <c:pt idx="1337">
                  <c:v>48674</c:v>
                </c:pt>
                <c:pt idx="1338">
                  <c:v>48681</c:v>
                </c:pt>
                <c:pt idx="1339">
                  <c:v>48688</c:v>
                </c:pt>
                <c:pt idx="1340">
                  <c:v>48695</c:v>
                </c:pt>
                <c:pt idx="1341">
                  <c:v>48702</c:v>
                </c:pt>
                <c:pt idx="1342">
                  <c:v>48709</c:v>
                </c:pt>
                <c:pt idx="1343">
                  <c:v>48716</c:v>
                </c:pt>
                <c:pt idx="1344">
                  <c:v>48723</c:v>
                </c:pt>
                <c:pt idx="1345">
                  <c:v>48730</c:v>
                </c:pt>
                <c:pt idx="1346">
                  <c:v>48737</c:v>
                </c:pt>
                <c:pt idx="1347">
                  <c:v>48744</c:v>
                </c:pt>
                <c:pt idx="1348">
                  <c:v>48751</c:v>
                </c:pt>
                <c:pt idx="1349">
                  <c:v>48758</c:v>
                </c:pt>
                <c:pt idx="1350">
                  <c:v>48765</c:v>
                </c:pt>
                <c:pt idx="1351">
                  <c:v>48772</c:v>
                </c:pt>
                <c:pt idx="1352">
                  <c:v>48779</c:v>
                </c:pt>
                <c:pt idx="1353">
                  <c:v>48786</c:v>
                </c:pt>
                <c:pt idx="1354">
                  <c:v>48793</c:v>
                </c:pt>
                <c:pt idx="1355">
                  <c:v>48800</c:v>
                </c:pt>
                <c:pt idx="1356">
                  <c:v>48807</c:v>
                </c:pt>
                <c:pt idx="1357">
                  <c:v>48814</c:v>
                </c:pt>
                <c:pt idx="1358">
                  <c:v>48821</c:v>
                </c:pt>
                <c:pt idx="1359">
                  <c:v>48828</c:v>
                </c:pt>
                <c:pt idx="1360">
                  <c:v>48835</c:v>
                </c:pt>
                <c:pt idx="1361">
                  <c:v>48842</c:v>
                </c:pt>
                <c:pt idx="1362">
                  <c:v>48849</c:v>
                </c:pt>
                <c:pt idx="1363">
                  <c:v>48856</c:v>
                </c:pt>
                <c:pt idx="1364">
                  <c:v>48863</c:v>
                </c:pt>
                <c:pt idx="1365">
                  <c:v>48870</c:v>
                </c:pt>
                <c:pt idx="1366">
                  <c:v>48877</c:v>
                </c:pt>
                <c:pt idx="1367">
                  <c:v>48884</c:v>
                </c:pt>
                <c:pt idx="1368">
                  <c:v>48891</c:v>
                </c:pt>
                <c:pt idx="1369">
                  <c:v>48898</c:v>
                </c:pt>
                <c:pt idx="1370">
                  <c:v>48905</c:v>
                </c:pt>
                <c:pt idx="1371">
                  <c:v>48912</c:v>
                </c:pt>
                <c:pt idx="1372">
                  <c:v>48919</c:v>
                </c:pt>
                <c:pt idx="1373">
                  <c:v>48926</c:v>
                </c:pt>
                <c:pt idx="1374">
                  <c:v>48933</c:v>
                </c:pt>
                <c:pt idx="1375">
                  <c:v>48940</c:v>
                </c:pt>
                <c:pt idx="1376">
                  <c:v>48947</c:v>
                </c:pt>
                <c:pt idx="1377">
                  <c:v>48954</c:v>
                </c:pt>
                <c:pt idx="1378">
                  <c:v>48961</c:v>
                </c:pt>
                <c:pt idx="1379">
                  <c:v>48968</c:v>
                </c:pt>
                <c:pt idx="1380">
                  <c:v>48975</c:v>
                </c:pt>
                <c:pt idx="1381">
                  <c:v>48982</c:v>
                </c:pt>
                <c:pt idx="1382">
                  <c:v>48989</c:v>
                </c:pt>
                <c:pt idx="1383">
                  <c:v>48996</c:v>
                </c:pt>
                <c:pt idx="1384">
                  <c:v>49003</c:v>
                </c:pt>
                <c:pt idx="1385">
                  <c:v>49010</c:v>
                </c:pt>
                <c:pt idx="1386">
                  <c:v>49017</c:v>
                </c:pt>
                <c:pt idx="1387">
                  <c:v>49024</c:v>
                </c:pt>
                <c:pt idx="1388">
                  <c:v>49031</c:v>
                </c:pt>
                <c:pt idx="1389">
                  <c:v>49038</c:v>
                </c:pt>
                <c:pt idx="1390">
                  <c:v>49045</c:v>
                </c:pt>
                <c:pt idx="1391">
                  <c:v>49052</c:v>
                </c:pt>
                <c:pt idx="1392">
                  <c:v>49059</c:v>
                </c:pt>
                <c:pt idx="1393">
                  <c:v>49066</c:v>
                </c:pt>
                <c:pt idx="1394">
                  <c:v>49073</c:v>
                </c:pt>
                <c:pt idx="1395">
                  <c:v>49080</c:v>
                </c:pt>
                <c:pt idx="1396">
                  <c:v>49087</c:v>
                </c:pt>
                <c:pt idx="1397">
                  <c:v>49094</c:v>
                </c:pt>
                <c:pt idx="1398">
                  <c:v>49101</c:v>
                </c:pt>
                <c:pt idx="1399">
                  <c:v>49108</c:v>
                </c:pt>
                <c:pt idx="1400">
                  <c:v>49115</c:v>
                </c:pt>
                <c:pt idx="1401">
                  <c:v>49122</c:v>
                </c:pt>
                <c:pt idx="1402">
                  <c:v>49129</c:v>
                </c:pt>
                <c:pt idx="1403">
                  <c:v>49136</c:v>
                </c:pt>
                <c:pt idx="1404">
                  <c:v>49143</c:v>
                </c:pt>
                <c:pt idx="1405">
                  <c:v>49150</c:v>
                </c:pt>
                <c:pt idx="1406">
                  <c:v>49157</c:v>
                </c:pt>
                <c:pt idx="1407">
                  <c:v>49164</c:v>
                </c:pt>
                <c:pt idx="1408">
                  <c:v>49171</c:v>
                </c:pt>
                <c:pt idx="1409">
                  <c:v>49178</c:v>
                </c:pt>
                <c:pt idx="1410">
                  <c:v>49185</c:v>
                </c:pt>
                <c:pt idx="1411">
                  <c:v>49192</c:v>
                </c:pt>
                <c:pt idx="1412">
                  <c:v>49199</c:v>
                </c:pt>
                <c:pt idx="1413">
                  <c:v>49206</c:v>
                </c:pt>
                <c:pt idx="1414">
                  <c:v>49213</c:v>
                </c:pt>
                <c:pt idx="1415">
                  <c:v>49220</c:v>
                </c:pt>
                <c:pt idx="1416">
                  <c:v>49227</c:v>
                </c:pt>
                <c:pt idx="1417">
                  <c:v>49234</c:v>
                </c:pt>
                <c:pt idx="1418">
                  <c:v>49241</c:v>
                </c:pt>
                <c:pt idx="1419">
                  <c:v>49248</c:v>
                </c:pt>
                <c:pt idx="1420">
                  <c:v>49255</c:v>
                </c:pt>
                <c:pt idx="1421">
                  <c:v>49262</c:v>
                </c:pt>
                <c:pt idx="1422">
                  <c:v>49269</c:v>
                </c:pt>
                <c:pt idx="1423">
                  <c:v>49276</c:v>
                </c:pt>
                <c:pt idx="1424">
                  <c:v>49283</c:v>
                </c:pt>
                <c:pt idx="1425">
                  <c:v>49290</c:v>
                </c:pt>
                <c:pt idx="1426">
                  <c:v>49297</c:v>
                </c:pt>
                <c:pt idx="1427">
                  <c:v>49305</c:v>
                </c:pt>
                <c:pt idx="1428">
                  <c:v>49312</c:v>
                </c:pt>
                <c:pt idx="1429">
                  <c:v>49319</c:v>
                </c:pt>
                <c:pt idx="1430">
                  <c:v>49326</c:v>
                </c:pt>
                <c:pt idx="1431">
                  <c:v>49333</c:v>
                </c:pt>
                <c:pt idx="1432">
                  <c:v>49340</c:v>
                </c:pt>
                <c:pt idx="1433">
                  <c:v>49347</c:v>
                </c:pt>
                <c:pt idx="1434">
                  <c:v>49354</c:v>
                </c:pt>
                <c:pt idx="1435">
                  <c:v>49361</c:v>
                </c:pt>
                <c:pt idx="1436">
                  <c:v>49368</c:v>
                </c:pt>
                <c:pt idx="1437">
                  <c:v>49375</c:v>
                </c:pt>
                <c:pt idx="1438">
                  <c:v>49382</c:v>
                </c:pt>
                <c:pt idx="1439">
                  <c:v>49389</c:v>
                </c:pt>
                <c:pt idx="1440">
                  <c:v>49396</c:v>
                </c:pt>
                <c:pt idx="1441">
                  <c:v>49403</c:v>
                </c:pt>
                <c:pt idx="1442">
                  <c:v>49410</c:v>
                </c:pt>
                <c:pt idx="1443">
                  <c:v>49417</c:v>
                </c:pt>
                <c:pt idx="1444">
                  <c:v>49424</c:v>
                </c:pt>
                <c:pt idx="1445">
                  <c:v>49431</c:v>
                </c:pt>
                <c:pt idx="1446">
                  <c:v>49438</c:v>
                </c:pt>
                <c:pt idx="1447">
                  <c:v>49445</c:v>
                </c:pt>
                <c:pt idx="1448">
                  <c:v>49452</c:v>
                </c:pt>
                <c:pt idx="1449">
                  <c:v>49459</c:v>
                </c:pt>
                <c:pt idx="1450">
                  <c:v>49466</c:v>
                </c:pt>
                <c:pt idx="1451">
                  <c:v>49473</c:v>
                </c:pt>
                <c:pt idx="1452">
                  <c:v>49480</c:v>
                </c:pt>
                <c:pt idx="1453">
                  <c:v>49487</c:v>
                </c:pt>
                <c:pt idx="1454">
                  <c:v>49494</c:v>
                </c:pt>
                <c:pt idx="1455">
                  <c:v>49501</c:v>
                </c:pt>
                <c:pt idx="1456">
                  <c:v>49508</c:v>
                </c:pt>
                <c:pt idx="1457">
                  <c:v>49515</c:v>
                </c:pt>
                <c:pt idx="1458">
                  <c:v>49522</c:v>
                </c:pt>
                <c:pt idx="1459">
                  <c:v>49529</c:v>
                </c:pt>
                <c:pt idx="1460">
                  <c:v>49536</c:v>
                </c:pt>
                <c:pt idx="1461">
                  <c:v>49543</c:v>
                </c:pt>
                <c:pt idx="1462">
                  <c:v>49550</c:v>
                </c:pt>
                <c:pt idx="1463">
                  <c:v>49557</c:v>
                </c:pt>
                <c:pt idx="1464">
                  <c:v>49564</c:v>
                </c:pt>
                <c:pt idx="1465">
                  <c:v>49571</c:v>
                </c:pt>
                <c:pt idx="1466">
                  <c:v>49578</c:v>
                </c:pt>
                <c:pt idx="1467">
                  <c:v>49585</c:v>
                </c:pt>
                <c:pt idx="1468">
                  <c:v>49592</c:v>
                </c:pt>
                <c:pt idx="1469">
                  <c:v>49599</c:v>
                </c:pt>
                <c:pt idx="1470">
                  <c:v>49606</c:v>
                </c:pt>
                <c:pt idx="1471">
                  <c:v>49613</c:v>
                </c:pt>
                <c:pt idx="1472">
                  <c:v>49620</c:v>
                </c:pt>
                <c:pt idx="1473">
                  <c:v>49627</c:v>
                </c:pt>
                <c:pt idx="1474">
                  <c:v>49634</c:v>
                </c:pt>
                <c:pt idx="1475">
                  <c:v>49641</c:v>
                </c:pt>
                <c:pt idx="1476">
                  <c:v>49648</c:v>
                </c:pt>
                <c:pt idx="1477">
                  <c:v>49655</c:v>
                </c:pt>
                <c:pt idx="1478">
                  <c:v>49662</c:v>
                </c:pt>
                <c:pt idx="1479">
                  <c:v>49670</c:v>
                </c:pt>
                <c:pt idx="1480">
                  <c:v>49677</c:v>
                </c:pt>
                <c:pt idx="1481">
                  <c:v>49684</c:v>
                </c:pt>
                <c:pt idx="1482">
                  <c:v>49691</c:v>
                </c:pt>
                <c:pt idx="1483">
                  <c:v>49698</c:v>
                </c:pt>
                <c:pt idx="1484">
                  <c:v>49705</c:v>
                </c:pt>
                <c:pt idx="1485">
                  <c:v>49712</c:v>
                </c:pt>
                <c:pt idx="1486">
                  <c:v>49719</c:v>
                </c:pt>
                <c:pt idx="1487">
                  <c:v>49726</c:v>
                </c:pt>
                <c:pt idx="1488">
                  <c:v>49733</c:v>
                </c:pt>
                <c:pt idx="1489">
                  <c:v>49740</c:v>
                </c:pt>
                <c:pt idx="1490">
                  <c:v>49747</c:v>
                </c:pt>
                <c:pt idx="1491">
                  <c:v>49754</c:v>
                </c:pt>
                <c:pt idx="1492">
                  <c:v>49761</c:v>
                </c:pt>
                <c:pt idx="1493">
                  <c:v>49768</c:v>
                </c:pt>
                <c:pt idx="1494">
                  <c:v>49775</c:v>
                </c:pt>
                <c:pt idx="1495">
                  <c:v>49782</c:v>
                </c:pt>
                <c:pt idx="1496">
                  <c:v>49789</c:v>
                </c:pt>
                <c:pt idx="1497">
                  <c:v>49797</c:v>
                </c:pt>
                <c:pt idx="1498">
                  <c:v>49804</c:v>
                </c:pt>
                <c:pt idx="1499">
                  <c:v>49811</c:v>
                </c:pt>
                <c:pt idx="1500">
                  <c:v>49818</c:v>
                </c:pt>
                <c:pt idx="1501">
                  <c:v>49825</c:v>
                </c:pt>
                <c:pt idx="1502">
                  <c:v>49832</c:v>
                </c:pt>
                <c:pt idx="1503">
                  <c:v>49839</c:v>
                </c:pt>
                <c:pt idx="1504">
                  <c:v>49846</c:v>
                </c:pt>
                <c:pt idx="1505">
                  <c:v>49853</c:v>
                </c:pt>
                <c:pt idx="1506">
                  <c:v>49860</c:v>
                </c:pt>
                <c:pt idx="1507">
                  <c:v>49867</c:v>
                </c:pt>
                <c:pt idx="1508">
                  <c:v>49874</c:v>
                </c:pt>
                <c:pt idx="1509">
                  <c:v>49881</c:v>
                </c:pt>
                <c:pt idx="1510">
                  <c:v>49888</c:v>
                </c:pt>
                <c:pt idx="1511">
                  <c:v>49895</c:v>
                </c:pt>
                <c:pt idx="1512">
                  <c:v>49902</c:v>
                </c:pt>
                <c:pt idx="1513">
                  <c:v>49909</c:v>
                </c:pt>
                <c:pt idx="1514">
                  <c:v>49916</c:v>
                </c:pt>
                <c:pt idx="1515">
                  <c:v>49923</c:v>
                </c:pt>
                <c:pt idx="1516">
                  <c:v>49930</c:v>
                </c:pt>
                <c:pt idx="1517">
                  <c:v>49937</c:v>
                </c:pt>
                <c:pt idx="1518">
                  <c:v>49944</c:v>
                </c:pt>
                <c:pt idx="1519">
                  <c:v>49951</c:v>
                </c:pt>
                <c:pt idx="1520">
                  <c:v>49958</c:v>
                </c:pt>
                <c:pt idx="1521">
                  <c:v>49965</c:v>
                </c:pt>
                <c:pt idx="1522">
                  <c:v>49972</c:v>
                </c:pt>
                <c:pt idx="1523">
                  <c:v>49979</c:v>
                </c:pt>
                <c:pt idx="1524">
                  <c:v>49986</c:v>
                </c:pt>
                <c:pt idx="1525">
                  <c:v>49993</c:v>
                </c:pt>
                <c:pt idx="1526">
                  <c:v>50000</c:v>
                </c:pt>
                <c:pt idx="1527">
                  <c:v>50007</c:v>
                </c:pt>
                <c:pt idx="1528">
                  <c:v>50014</c:v>
                </c:pt>
                <c:pt idx="1529">
                  <c:v>50021</c:v>
                </c:pt>
                <c:pt idx="1530">
                  <c:v>50028</c:v>
                </c:pt>
                <c:pt idx="1531">
                  <c:v>50038</c:v>
                </c:pt>
                <c:pt idx="1532">
                  <c:v>50045</c:v>
                </c:pt>
                <c:pt idx="1533">
                  <c:v>50052</c:v>
                </c:pt>
                <c:pt idx="1534">
                  <c:v>50059</c:v>
                </c:pt>
                <c:pt idx="1535">
                  <c:v>50066</c:v>
                </c:pt>
                <c:pt idx="1536">
                  <c:v>50073</c:v>
                </c:pt>
                <c:pt idx="1537">
                  <c:v>50080</c:v>
                </c:pt>
                <c:pt idx="1538">
                  <c:v>50087</c:v>
                </c:pt>
                <c:pt idx="1539">
                  <c:v>50094</c:v>
                </c:pt>
                <c:pt idx="1540">
                  <c:v>50101</c:v>
                </c:pt>
                <c:pt idx="1541">
                  <c:v>50108</c:v>
                </c:pt>
                <c:pt idx="1542">
                  <c:v>50115</c:v>
                </c:pt>
                <c:pt idx="1543">
                  <c:v>50122</c:v>
                </c:pt>
                <c:pt idx="1544">
                  <c:v>50129</c:v>
                </c:pt>
                <c:pt idx="1545">
                  <c:v>50137</c:v>
                </c:pt>
                <c:pt idx="1546">
                  <c:v>50144</c:v>
                </c:pt>
                <c:pt idx="1547">
                  <c:v>50151</c:v>
                </c:pt>
                <c:pt idx="1548">
                  <c:v>50158</c:v>
                </c:pt>
                <c:pt idx="1549">
                  <c:v>50165</c:v>
                </c:pt>
                <c:pt idx="1550">
                  <c:v>50172</c:v>
                </c:pt>
                <c:pt idx="1551">
                  <c:v>50179</c:v>
                </c:pt>
                <c:pt idx="1552">
                  <c:v>50186</c:v>
                </c:pt>
                <c:pt idx="1553">
                  <c:v>50193</c:v>
                </c:pt>
                <c:pt idx="1554">
                  <c:v>50200</c:v>
                </c:pt>
                <c:pt idx="1555">
                  <c:v>50207</c:v>
                </c:pt>
                <c:pt idx="1556">
                  <c:v>50214</c:v>
                </c:pt>
                <c:pt idx="1557">
                  <c:v>50221</c:v>
                </c:pt>
                <c:pt idx="1558">
                  <c:v>50228</c:v>
                </c:pt>
                <c:pt idx="1559">
                  <c:v>50235</c:v>
                </c:pt>
                <c:pt idx="1560">
                  <c:v>50242</c:v>
                </c:pt>
                <c:pt idx="1561">
                  <c:v>50249</c:v>
                </c:pt>
                <c:pt idx="1562">
                  <c:v>50256</c:v>
                </c:pt>
                <c:pt idx="1563">
                  <c:v>50263</c:v>
                </c:pt>
                <c:pt idx="1564">
                  <c:v>50270</c:v>
                </c:pt>
                <c:pt idx="1565">
                  <c:v>50277</c:v>
                </c:pt>
                <c:pt idx="1566">
                  <c:v>50284</c:v>
                </c:pt>
                <c:pt idx="1567">
                  <c:v>50291</c:v>
                </c:pt>
                <c:pt idx="1568">
                  <c:v>50298</c:v>
                </c:pt>
                <c:pt idx="1569">
                  <c:v>50305</c:v>
                </c:pt>
                <c:pt idx="1570">
                  <c:v>50312</c:v>
                </c:pt>
                <c:pt idx="1571">
                  <c:v>50319</c:v>
                </c:pt>
                <c:pt idx="1572">
                  <c:v>50326</c:v>
                </c:pt>
                <c:pt idx="1573">
                  <c:v>50333</c:v>
                </c:pt>
                <c:pt idx="1574">
                  <c:v>50340</c:v>
                </c:pt>
                <c:pt idx="1575">
                  <c:v>50347</c:v>
                </c:pt>
                <c:pt idx="1576">
                  <c:v>50354</c:v>
                </c:pt>
                <c:pt idx="1577">
                  <c:v>50361</c:v>
                </c:pt>
                <c:pt idx="1578">
                  <c:v>50368</c:v>
                </c:pt>
                <c:pt idx="1579">
                  <c:v>50375</c:v>
                </c:pt>
                <c:pt idx="1580">
                  <c:v>50382</c:v>
                </c:pt>
                <c:pt idx="1581">
                  <c:v>50389</c:v>
                </c:pt>
                <c:pt idx="1582">
                  <c:v>50396</c:v>
                </c:pt>
                <c:pt idx="1583">
                  <c:v>50403</c:v>
                </c:pt>
                <c:pt idx="1584">
                  <c:v>50410</c:v>
                </c:pt>
                <c:pt idx="1585">
                  <c:v>50417</c:v>
                </c:pt>
                <c:pt idx="1586">
                  <c:v>50424</c:v>
                </c:pt>
                <c:pt idx="1587">
                  <c:v>50431</c:v>
                </c:pt>
                <c:pt idx="1588">
                  <c:v>50438</c:v>
                </c:pt>
                <c:pt idx="1589">
                  <c:v>50445</c:v>
                </c:pt>
                <c:pt idx="1590">
                  <c:v>50452</c:v>
                </c:pt>
                <c:pt idx="1591">
                  <c:v>50459</c:v>
                </c:pt>
                <c:pt idx="1592">
                  <c:v>50466</c:v>
                </c:pt>
                <c:pt idx="1593">
                  <c:v>50473</c:v>
                </c:pt>
                <c:pt idx="1594">
                  <c:v>50480</c:v>
                </c:pt>
                <c:pt idx="1595">
                  <c:v>50487</c:v>
                </c:pt>
                <c:pt idx="1596">
                  <c:v>50494</c:v>
                </c:pt>
                <c:pt idx="1597">
                  <c:v>50501</c:v>
                </c:pt>
                <c:pt idx="1598">
                  <c:v>50508</c:v>
                </c:pt>
                <c:pt idx="1599">
                  <c:v>50515</c:v>
                </c:pt>
                <c:pt idx="1600">
                  <c:v>50522</c:v>
                </c:pt>
                <c:pt idx="1601">
                  <c:v>50529</c:v>
                </c:pt>
                <c:pt idx="1602">
                  <c:v>50536</c:v>
                </c:pt>
                <c:pt idx="1603">
                  <c:v>50543</c:v>
                </c:pt>
                <c:pt idx="1604">
                  <c:v>50550</c:v>
                </c:pt>
                <c:pt idx="1605">
                  <c:v>50557</c:v>
                </c:pt>
                <c:pt idx="1606">
                  <c:v>50564</c:v>
                </c:pt>
                <c:pt idx="1607">
                  <c:v>50571</c:v>
                </c:pt>
                <c:pt idx="1608">
                  <c:v>50578</c:v>
                </c:pt>
                <c:pt idx="1609">
                  <c:v>50585</c:v>
                </c:pt>
                <c:pt idx="1610">
                  <c:v>50592</c:v>
                </c:pt>
                <c:pt idx="1611">
                  <c:v>50599</c:v>
                </c:pt>
                <c:pt idx="1612">
                  <c:v>50606</c:v>
                </c:pt>
                <c:pt idx="1613">
                  <c:v>50613</c:v>
                </c:pt>
                <c:pt idx="1614">
                  <c:v>50620</c:v>
                </c:pt>
                <c:pt idx="1615">
                  <c:v>50627</c:v>
                </c:pt>
                <c:pt idx="1616">
                  <c:v>50634</c:v>
                </c:pt>
                <c:pt idx="1617">
                  <c:v>50641</c:v>
                </c:pt>
                <c:pt idx="1618">
                  <c:v>50648</c:v>
                </c:pt>
                <c:pt idx="1619">
                  <c:v>50655</c:v>
                </c:pt>
                <c:pt idx="1620">
                  <c:v>50662</c:v>
                </c:pt>
                <c:pt idx="1621">
                  <c:v>50669</c:v>
                </c:pt>
                <c:pt idx="1622">
                  <c:v>50676</c:v>
                </c:pt>
                <c:pt idx="1623">
                  <c:v>50683</c:v>
                </c:pt>
                <c:pt idx="1624">
                  <c:v>50690</c:v>
                </c:pt>
                <c:pt idx="1625">
                  <c:v>50697</c:v>
                </c:pt>
                <c:pt idx="1626">
                  <c:v>50704</c:v>
                </c:pt>
                <c:pt idx="1627">
                  <c:v>50711</c:v>
                </c:pt>
                <c:pt idx="1628">
                  <c:v>50718</c:v>
                </c:pt>
                <c:pt idx="1629">
                  <c:v>50725</c:v>
                </c:pt>
                <c:pt idx="1630">
                  <c:v>50732</c:v>
                </c:pt>
                <c:pt idx="1631">
                  <c:v>50739</c:v>
                </c:pt>
                <c:pt idx="1632">
                  <c:v>50746</c:v>
                </c:pt>
                <c:pt idx="1633">
                  <c:v>50753</c:v>
                </c:pt>
                <c:pt idx="1634">
                  <c:v>50760</c:v>
                </c:pt>
                <c:pt idx="1635">
                  <c:v>50767</c:v>
                </c:pt>
                <c:pt idx="1636">
                  <c:v>50774</c:v>
                </c:pt>
                <c:pt idx="1637">
                  <c:v>50781</c:v>
                </c:pt>
                <c:pt idx="1638">
                  <c:v>50788</c:v>
                </c:pt>
                <c:pt idx="1639">
                  <c:v>50795</c:v>
                </c:pt>
                <c:pt idx="1640">
                  <c:v>50802</c:v>
                </c:pt>
                <c:pt idx="1641">
                  <c:v>50809</c:v>
                </c:pt>
                <c:pt idx="1642">
                  <c:v>50816</c:v>
                </c:pt>
                <c:pt idx="1643">
                  <c:v>50823</c:v>
                </c:pt>
                <c:pt idx="1644">
                  <c:v>50830</c:v>
                </c:pt>
                <c:pt idx="1645">
                  <c:v>50837</c:v>
                </c:pt>
                <c:pt idx="1646">
                  <c:v>50844</c:v>
                </c:pt>
                <c:pt idx="1647">
                  <c:v>50851</c:v>
                </c:pt>
                <c:pt idx="1648">
                  <c:v>50858</c:v>
                </c:pt>
                <c:pt idx="1649">
                  <c:v>50865</c:v>
                </c:pt>
                <c:pt idx="1650">
                  <c:v>50872</c:v>
                </c:pt>
                <c:pt idx="1651">
                  <c:v>50879</c:v>
                </c:pt>
                <c:pt idx="1652">
                  <c:v>50886</c:v>
                </c:pt>
                <c:pt idx="1653">
                  <c:v>50893</c:v>
                </c:pt>
                <c:pt idx="1654">
                  <c:v>50900</c:v>
                </c:pt>
                <c:pt idx="1655">
                  <c:v>50907</c:v>
                </c:pt>
                <c:pt idx="1656">
                  <c:v>50914</c:v>
                </c:pt>
                <c:pt idx="1657">
                  <c:v>50921</c:v>
                </c:pt>
                <c:pt idx="1658">
                  <c:v>50928</c:v>
                </c:pt>
                <c:pt idx="1659">
                  <c:v>50935</c:v>
                </c:pt>
                <c:pt idx="1660">
                  <c:v>50942</c:v>
                </c:pt>
                <c:pt idx="1661">
                  <c:v>50949</c:v>
                </c:pt>
                <c:pt idx="1662">
                  <c:v>50956</c:v>
                </c:pt>
                <c:pt idx="1663">
                  <c:v>50963</c:v>
                </c:pt>
                <c:pt idx="1664">
                  <c:v>50970</c:v>
                </c:pt>
                <c:pt idx="1665">
                  <c:v>50977</c:v>
                </c:pt>
                <c:pt idx="1666">
                  <c:v>50984</c:v>
                </c:pt>
                <c:pt idx="1667">
                  <c:v>50991</c:v>
                </c:pt>
                <c:pt idx="1668">
                  <c:v>50998</c:v>
                </c:pt>
                <c:pt idx="1669">
                  <c:v>51005</c:v>
                </c:pt>
                <c:pt idx="1670">
                  <c:v>51012</c:v>
                </c:pt>
                <c:pt idx="1671">
                  <c:v>51019</c:v>
                </c:pt>
                <c:pt idx="1672">
                  <c:v>51026</c:v>
                </c:pt>
                <c:pt idx="1673">
                  <c:v>51033</c:v>
                </c:pt>
                <c:pt idx="1674">
                  <c:v>51040</c:v>
                </c:pt>
                <c:pt idx="1675">
                  <c:v>51047</c:v>
                </c:pt>
                <c:pt idx="1676">
                  <c:v>51054</c:v>
                </c:pt>
                <c:pt idx="1677">
                  <c:v>51061</c:v>
                </c:pt>
                <c:pt idx="1678">
                  <c:v>51068</c:v>
                </c:pt>
                <c:pt idx="1679">
                  <c:v>51075</c:v>
                </c:pt>
                <c:pt idx="1680">
                  <c:v>51082</c:v>
                </c:pt>
                <c:pt idx="1681">
                  <c:v>51089</c:v>
                </c:pt>
                <c:pt idx="1682">
                  <c:v>51096</c:v>
                </c:pt>
                <c:pt idx="1683">
                  <c:v>51103</c:v>
                </c:pt>
                <c:pt idx="1684">
                  <c:v>51110</c:v>
                </c:pt>
                <c:pt idx="1685">
                  <c:v>51117</c:v>
                </c:pt>
                <c:pt idx="1686">
                  <c:v>51124</c:v>
                </c:pt>
                <c:pt idx="1687">
                  <c:v>51131</c:v>
                </c:pt>
                <c:pt idx="1688">
                  <c:v>51138</c:v>
                </c:pt>
                <c:pt idx="1689">
                  <c:v>51145</c:v>
                </c:pt>
                <c:pt idx="1690">
                  <c:v>51152</c:v>
                </c:pt>
                <c:pt idx="1691">
                  <c:v>51159</c:v>
                </c:pt>
                <c:pt idx="1692">
                  <c:v>51166</c:v>
                </c:pt>
                <c:pt idx="1693">
                  <c:v>51173</c:v>
                </c:pt>
                <c:pt idx="1694">
                  <c:v>51180</c:v>
                </c:pt>
                <c:pt idx="1695">
                  <c:v>51187</c:v>
                </c:pt>
                <c:pt idx="1696">
                  <c:v>51194</c:v>
                </c:pt>
                <c:pt idx="1697">
                  <c:v>51201</c:v>
                </c:pt>
                <c:pt idx="1698">
                  <c:v>51208</c:v>
                </c:pt>
                <c:pt idx="1699">
                  <c:v>51215</c:v>
                </c:pt>
                <c:pt idx="1700">
                  <c:v>51222</c:v>
                </c:pt>
                <c:pt idx="1701">
                  <c:v>51229</c:v>
                </c:pt>
                <c:pt idx="1702">
                  <c:v>51236</c:v>
                </c:pt>
                <c:pt idx="1703">
                  <c:v>51243</c:v>
                </c:pt>
                <c:pt idx="1704">
                  <c:v>51250</c:v>
                </c:pt>
                <c:pt idx="1705">
                  <c:v>51258</c:v>
                </c:pt>
                <c:pt idx="1706">
                  <c:v>51265</c:v>
                </c:pt>
                <c:pt idx="1707">
                  <c:v>51272</c:v>
                </c:pt>
                <c:pt idx="1708">
                  <c:v>51279</c:v>
                </c:pt>
                <c:pt idx="1709">
                  <c:v>51286</c:v>
                </c:pt>
                <c:pt idx="1710">
                  <c:v>51293</c:v>
                </c:pt>
                <c:pt idx="1711">
                  <c:v>51300</c:v>
                </c:pt>
                <c:pt idx="1712">
                  <c:v>51307</c:v>
                </c:pt>
                <c:pt idx="1713">
                  <c:v>51314</c:v>
                </c:pt>
                <c:pt idx="1714">
                  <c:v>51321</c:v>
                </c:pt>
                <c:pt idx="1715">
                  <c:v>51328</c:v>
                </c:pt>
                <c:pt idx="1716">
                  <c:v>51335</c:v>
                </c:pt>
                <c:pt idx="1717">
                  <c:v>51342</c:v>
                </c:pt>
                <c:pt idx="1718">
                  <c:v>51349</c:v>
                </c:pt>
                <c:pt idx="1719">
                  <c:v>51356</c:v>
                </c:pt>
                <c:pt idx="1720">
                  <c:v>51363</c:v>
                </c:pt>
                <c:pt idx="1721">
                  <c:v>51370</c:v>
                </c:pt>
                <c:pt idx="1722">
                  <c:v>51377</c:v>
                </c:pt>
                <c:pt idx="1723">
                  <c:v>51384</c:v>
                </c:pt>
                <c:pt idx="1724">
                  <c:v>51391</c:v>
                </c:pt>
                <c:pt idx="1725">
                  <c:v>51398</c:v>
                </c:pt>
                <c:pt idx="1726">
                  <c:v>51405</c:v>
                </c:pt>
                <c:pt idx="1727">
                  <c:v>51412</c:v>
                </c:pt>
                <c:pt idx="1728">
                  <c:v>51419</c:v>
                </c:pt>
                <c:pt idx="1729">
                  <c:v>51426</c:v>
                </c:pt>
                <c:pt idx="1730">
                  <c:v>51433</c:v>
                </c:pt>
                <c:pt idx="1731">
                  <c:v>51440</c:v>
                </c:pt>
                <c:pt idx="1732">
                  <c:v>51447</c:v>
                </c:pt>
                <c:pt idx="1733">
                  <c:v>51454</c:v>
                </c:pt>
                <c:pt idx="1734">
                  <c:v>51461</c:v>
                </c:pt>
                <c:pt idx="1735">
                  <c:v>51468</c:v>
                </c:pt>
                <c:pt idx="1736">
                  <c:v>51475</c:v>
                </c:pt>
                <c:pt idx="1737">
                  <c:v>51482</c:v>
                </c:pt>
                <c:pt idx="1738">
                  <c:v>51489</c:v>
                </c:pt>
                <c:pt idx="1739">
                  <c:v>51497</c:v>
                </c:pt>
                <c:pt idx="1740">
                  <c:v>51504</c:v>
                </c:pt>
                <c:pt idx="1741">
                  <c:v>51511</c:v>
                </c:pt>
                <c:pt idx="1742">
                  <c:v>51518</c:v>
                </c:pt>
                <c:pt idx="1743">
                  <c:v>51525</c:v>
                </c:pt>
                <c:pt idx="1744">
                  <c:v>51532</c:v>
                </c:pt>
                <c:pt idx="1745">
                  <c:v>51539</c:v>
                </c:pt>
                <c:pt idx="1746">
                  <c:v>51546</c:v>
                </c:pt>
                <c:pt idx="1747">
                  <c:v>51553</c:v>
                </c:pt>
                <c:pt idx="1748">
                  <c:v>51560</c:v>
                </c:pt>
                <c:pt idx="1749">
                  <c:v>51567</c:v>
                </c:pt>
                <c:pt idx="1750">
                  <c:v>51574</c:v>
                </c:pt>
                <c:pt idx="1751">
                  <c:v>51581</c:v>
                </c:pt>
                <c:pt idx="1752">
                  <c:v>51588</c:v>
                </c:pt>
                <c:pt idx="1753">
                  <c:v>51595</c:v>
                </c:pt>
                <c:pt idx="1754">
                  <c:v>51602</c:v>
                </c:pt>
                <c:pt idx="1755">
                  <c:v>51609</c:v>
                </c:pt>
                <c:pt idx="1756">
                  <c:v>51616</c:v>
                </c:pt>
                <c:pt idx="1757">
                  <c:v>51623</c:v>
                </c:pt>
                <c:pt idx="1758">
                  <c:v>51630</c:v>
                </c:pt>
                <c:pt idx="1759">
                  <c:v>51637</c:v>
                </c:pt>
                <c:pt idx="1760">
                  <c:v>51644</c:v>
                </c:pt>
                <c:pt idx="1761">
                  <c:v>51651</c:v>
                </c:pt>
                <c:pt idx="1762">
                  <c:v>51658</c:v>
                </c:pt>
                <c:pt idx="1763">
                  <c:v>51665</c:v>
                </c:pt>
                <c:pt idx="1764">
                  <c:v>51672</c:v>
                </c:pt>
                <c:pt idx="1765">
                  <c:v>51679</c:v>
                </c:pt>
                <c:pt idx="1766">
                  <c:v>51686</c:v>
                </c:pt>
                <c:pt idx="1767">
                  <c:v>51693</c:v>
                </c:pt>
                <c:pt idx="1768">
                  <c:v>51700</c:v>
                </c:pt>
                <c:pt idx="1769">
                  <c:v>51707</c:v>
                </c:pt>
                <c:pt idx="1770">
                  <c:v>51714</c:v>
                </c:pt>
                <c:pt idx="1771">
                  <c:v>51721</c:v>
                </c:pt>
                <c:pt idx="1772">
                  <c:v>51728</c:v>
                </c:pt>
                <c:pt idx="1773">
                  <c:v>51735</c:v>
                </c:pt>
                <c:pt idx="1774">
                  <c:v>51742</c:v>
                </c:pt>
                <c:pt idx="1775">
                  <c:v>51749</c:v>
                </c:pt>
                <c:pt idx="1776">
                  <c:v>51756</c:v>
                </c:pt>
                <c:pt idx="1777">
                  <c:v>51763</c:v>
                </c:pt>
                <c:pt idx="1778">
                  <c:v>51770</c:v>
                </c:pt>
                <c:pt idx="1779">
                  <c:v>51777</c:v>
                </c:pt>
                <c:pt idx="1780">
                  <c:v>51784</c:v>
                </c:pt>
                <c:pt idx="1781">
                  <c:v>51791</c:v>
                </c:pt>
                <c:pt idx="1782">
                  <c:v>51798</c:v>
                </c:pt>
                <c:pt idx="1783">
                  <c:v>51805</c:v>
                </c:pt>
                <c:pt idx="1784">
                  <c:v>51812</c:v>
                </c:pt>
                <c:pt idx="1785">
                  <c:v>51819</c:v>
                </c:pt>
                <c:pt idx="1786">
                  <c:v>51826</c:v>
                </c:pt>
                <c:pt idx="1787">
                  <c:v>51833</c:v>
                </c:pt>
                <c:pt idx="1788">
                  <c:v>51840</c:v>
                </c:pt>
                <c:pt idx="1789">
                  <c:v>51847</c:v>
                </c:pt>
                <c:pt idx="1790">
                  <c:v>51854</c:v>
                </c:pt>
                <c:pt idx="1791">
                  <c:v>51862</c:v>
                </c:pt>
                <c:pt idx="1792">
                  <c:v>51869</c:v>
                </c:pt>
                <c:pt idx="1793">
                  <c:v>51876</c:v>
                </c:pt>
                <c:pt idx="1794">
                  <c:v>51883</c:v>
                </c:pt>
                <c:pt idx="1795">
                  <c:v>51890</c:v>
                </c:pt>
                <c:pt idx="1796">
                  <c:v>51897</c:v>
                </c:pt>
                <c:pt idx="1797">
                  <c:v>51904</c:v>
                </c:pt>
                <c:pt idx="1798">
                  <c:v>51911</c:v>
                </c:pt>
                <c:pt idx="1799">
                  <c:v>51918</c:v>
                </c:pt>
                <c:pt idx="1800">
                  <c:v>51925</c:v>
                </c:pt>
                <c:pt idx="1801">
                  <c:v>51932</c:v>
                </c:pt>
                <c:pt idx="1802">
                  <c:v>51939</c:v>
                </c:pt>
                <c:pt idx="1803">
                  <c:v>51946</c:v>
                </c:pt>
                <c:pt idx="1804">
                  <c:v>51953</c:v>
                </c:pt>
                <c:pt idx="1805">
                  <c:v>51964</c:v>
                </c:pt>
                <c:pt idx="1806">
                  <c:v>51971</c:v>
                </c:pt>
                <c:pt idx="1807">
                  <c:v>51978</c:v>
                </c:pt>
                <c:pt idx="1808">
                  <c:v>51985</c:v>
                </c:pt>
                <c:pt idx="1809">
                  <c:v>51992</c:v>
                </c:pt>
                <c:pt idx="1810">
                  <c:v>51999</c:v>
                </c:pt>
                <c:pt idx="1811">
                  <c:v>52006</c:v>
                </c:pt>
                <c:pt idx="1812">
                  <c:v>52013</c:v>
                </c:pt>
                <c:pt idx="1813">
                  <c:v>52020</c:v>
                </c:pt>
                <c:pt idx="1814">
                  <c:v>52027</c:v>
                </c:pt>
                <c:pt idx="1815">
                  <c:v>52034</c:v>
                </c:pt>
                <c:pt idx="1816">
                  <c:v>52041</c:v>
                </c:pt>
                <c:pt idx="1817">
                  <c:v>52048</c:v>
                </c:pt>
                <c:pt idx="1818">
                  <c:v>52055</c:v>
                </c:pt>
                <c:pt idx="1819">
                  <c:v>52062</c:v>
                </c:pt>
                <c:pt idx="1820">
                  <c:v>52069</c:v>
                </c:pt>
                <c:pt idx="1821">
                  <c:v>52076</c:v>
                </c:pt>
                <c:pt idx="1822">
                  <c:v>52083</c:v>
                </c:pt>
                <c:pt idx="1823">
                  <c:v>52090</c:v>
                </c:pt>
                <c:pt idx="1824">
                  <c:v>52097</c:v>
                </c:pt>
                <c:pt idx="1825">
                  <c:v>52104</c:v>
                </c:pt>
                <c:pt idx="1826">
                  <c:v>52111</c:v>
                </c:pt>
                <c:pt idx="1827">
                  <c:v>52118</c:v>
                </c:pt>
                <c:pt idx="1828">
                  <c:v>52125</c:v>
                </c:pt>
                <c:pt idx="1829">
                  <c:v>52132</c:v>
                </c:pt>
                <c:pt idx="1830">
                  <c:v>52139</c:v>
                </c:pt>
                <c:pt idx="1831">
                  <c:v>52146</c:v>
                </c:pt>
                <c:pt idx="1832">
                  <c:v>52153</c:v>
                </c:pt>
                <c:pt idx="1833">
                  <c:v>52160</c:v>
                </c:pt>
                <c:pt idx="1834">
                  <c:v>52167</c:v>
                </c:pt>
                <c:pt idx="1835">
                  <c:v>52174</c:v>
                </c:pt>
                <c:pt idx="1836">
                  <c:v>52181</c:v>
                </c:pt>
                <c:pt idx="1837">
                  <c:v>52188</c:v>
                </c:pt>
                <c:pt idx="1838">
                  <c:v>52195</c:v>
                </c:pt>
                <c:pt idx="1839">
                  <c:v>52202</c:v>
                </c:pt>
                <c:pt idx="1840">
                  <c:v>52209</c:v>
                </c:pt>
                <c:pt idx="1841">
                  <c:v>52216</c:v>
                </c:pt>
                <c:pt idx="1842">
                  <c:v>52223</c:v>
                </c:pt>
                <c:pt idx="1843">
                  <c:v>52230</c:v>
                </c:pt>
                <c:pt idx="1844">
                  <c:v>52237</c:v>
                </c:pt>
                <c:pt idx="1845">
                  <c:v>52244</c:v>
                </c:pt>
                <c:pt idx="1846">
                  <c:v>52251</c:v>
                </c:pt>
                <c:pt idx="1847">
                  <c:v>52258</c:v>
                </c:pt>
                <c:pt idx="1848">
                  <c:v>52265</c:v>
                </c:pt>
                <c:pt idx="1849">
                  <c:v>52272</c:v>
                </c:pt>
                <c:pt idx="1850">
                  <c:v>52279</c:v>
                </c:pt>
                <c:pt idx="1851">
                  <c:v>52286</c:v>
                </c:pt>
                <c:pt idx="1852">
                  <c:v>52293</c:v>
                </c:pt>
                <c:pt idx="1853">
                  <c:v>52300</c:v>
                </c:pt>
                <c:pt idx="1854">
                  <c:v>52307</c:v>
                </c:pt>
                <c:pt idx="1855">
                  <c:v>52314</c:v>
                </c:pt>
                <c:pt idx="1856">
                  <c:v>52321</c:v>
                </c:pt>
                <c:pt idx="1857">
                  <c:v>52328</c:v>
                </c:pt>
                <c:pt idx="1858">
                  <c:v>52335</c:v>
                </c:pt>
                <c:pt idx="1859">
                  <c:v>52342</c:v>
                </c:pt>
                <c:pt idx="1860">
                  <c:v>52349</c:v>
                </c:pt>
                <c:pt idx="1861">
                  <c:v>52356</c:v>
                </c:pt>
                <c:pt idx="1862">
                  <c:v>52363</c:v>
                </c:pt>
                <c:pt idx="1863">
                  <c:v>52370</c:v>
                </c:pt>
                <c:pt idx="1864">
                  <c:v>52377</c:v>
                </c:pt>
                <c:pt idx="1865">
                  <c:v>52384</c:v>
                </c:pt>
                <c:pt idx="1866">
                  <c:v>52391</c:v>
                </c:pt>
                <c:pt idx="1867">
                  <c:v>52398</c:v>
                </c:pt>
                <c:pt idx="1868">
                  <c:v>52405</c:v>
                </c:pt>
                <c:pt idx="1869">
                  <c:v>52412</c:v>
                </c:pt>
                <c:pt idx="1870">
                  <c:v>52419</c:v>
                </c:pt>
                <c:pt idx="1871">
                  <c:v>52426</c:v>
                </c:pt>
                <c:pt idx="1872">
                  <c:v>52433</c:v>
                </c:pt>
                <c:pt idx="1873">
                  <c:v>52440</c:v>
                </c:pt>
                <c:pt idx="1874">
                  <c:v>52447</c:v>
                </c:pt>
                <c:pt idx="1875">
                  <c:v>52454</c:v>
                </c:pt>
                <c:pt idx="1876">
                  <c:v>52461</c:v>
                </c:pt>
                <c:pt idx="1877">
                  <c:v>52468</c:v>
                </c:pt>
                <c:pt idx="1878">
                  <c:v>52475</c:v>
                </c:pt>
                <c:pt idx="1879">
                  <c:v>52482</c:v>
                </c:pt>
                <c:pt idx="1880">
                  <c:v>52489</c:v>
                </c:pt>
                <c:pt idx="1881">
                  <c:v>52496</c:v>
                </c:pt>
                <c:pt idx="1882">
                  <c:v>52503</c:v>
                </c:pt>
                <c:pt idx="1883">
                  <c:v>52510</c:v>
                </c:pt>
                <c:pt idx="1884">
                  <c:v>52517</c:v>
                </c:pt>
                <c:pt idx="1885">
                  <c:v>52524</c:v>
                </c:pt>
                <c:pt idx="1886">
                  <c:v>52531</c:v>
                </c:pt>
                <c:pt idx="1887">
                  <c:v>52538</c:v>
                </c:pt>
                <c:pt idx="1888">
                  <c:v>52545</c:v>
                </c:pt>
                <c:pt idx="1889">
                  <c:v>52552</c:v>
                </c:pt>
                <c:pt idx="1890">
                  <c:v>52559</c:v>
                </c:pt>
                <c:pt idx="1891">
                  <c:v>52566</c:v>
                </c:pt>
                <c:pt idx="1892">
                  <c:v>52573</c:v>
                </c:pt>
                <c:pt idx="1893">
                  <c:v>52580</c:v>
                </c:pt>
                <c:pt idx="1894">
                  <c:v>52587</c:v>
                </c:pt>
                <c:pt idx="1895">
                  <c:v>52594</c:v>
                </c:pt>
                <c:pt idx="1896">
                  <c:v>52601</c:v>
                </c:pt>
                <c:pt idx="1897">
                  <c:v>52608</c:v>
                </c:pt>
                <c:pt idx="1898">
                  <c:v>52615</c:v>
                </c:pt>
                <c:pt idx="1899">
                  <c:v>52622</c:v>
                </c:pt>
                <c:pt idx="1900">
                  <c:v>52629</c:v>
                </c:pt>
                <c:pt idx="1901">
                  <c:v>52636</c:v>
                </c:pt>
                <c:pt idx="1902">
                  <c:v>52643</c:v>
                </c:pt>
                <c:pt idx="1903">
                  <c:v>52650</c:v>
                </c:pt>
                <c:pt idx="1904">
                  <c:v>52657</c:v>
                </c:pt>
                <c:pt idx="1905">
                  <c:v>52664</c:v>
                </c:pt>
                <c:pt idx="1906">
                  <c:v>52671</c:v>
                </c:pt>
                <c:pt idx="1907">
                  <c:v>52678</c:v>
                </c:pt>
                <c:pt idx="1908">
                  <c:v>52685</c:v>
                </c:pt>
                <c:pt idx="1909">
                  <c:v>52692</c:v>
                </c:pt>
                <c:pt idx="1910">
                  <c:v>52699</c:v>
                </c:pt>
                <c:pt idx="1911">
                  <c:v>52706</c:v>
                </c:pt>
                <c:pt idx="1912">
                  <c:v>52713</c:v>
                </c:pt>
                <c:pt idx="1913">
                  <c:v>52720</c:v>
                </c:pt>
                <c:pt idx="1914">
                  <c:v>52727</c:v>
                </c:pt>
                <c:pt idx="1915">
                  <c:v>52734</c:v>
                </c:pt>
                <c:pt idx="1916">
                  <c:v>52741</c:v>
                </c:pt>
                <c:pt idx="1917">
                  <c:v>52748</c:v>
                </c:pt>
                <c:pt idx="1918">
                  <c:v>52755</c:v>
                </c:pt>
                <c:pt idx="1919">
                  <c:v>52762</c:v>
                </c:pt>
                <c:pt idx="1920">
                  <c:v>52769</c:v>
                </c:pt>
                <c:pt idx="1921">
                  <c:v>52776</c:v>
                </c:pt>
                <c:pt idx="1922">
                  <c:v>52783</c:v>
                </c:pt>
                <c:pt idx="1923">
                  <c:v>52790</c:v>
                </c:pt>
                <c:pt idx="1924">
                  <c:v>52797</c:v>
                </c:pt>
                <c:pt idx="1925">
                  <c:v>52804</c:v>
                </c:pt>
                <c:pt idx="1926">
                  <c:v>52811</c:v>
                </c:pt>
                <c:pt idx="1927">
                  <c:v>52818</c:v>
                </c:pt>
                <c:pt idx="1928">
                  <c:v>52825</c:v>
                </c:pt>
                <c:pt idx="1929">
                  <c:v>52832</c:v>
                </c:pt>
                <c:pt idx="1930">
                  <c:v>52839</c:v>
                </c:pt>
                <c:pt idx="1931">
                  <c:v>52846</c:v>
                </c:pt>
                <c:pt idx="1932">
                  <c:v>52853</c:v>
                </c:pt>
                <c:pt idx="1933">
                  <c:v>52860</c:v>
                </c:pt>
                <c:pt idx="1934">
                  <c:v>52867</c:v>
                </c:pt>
                <c:pt idx="1935">
                  <c:v>52874</c:v>
                </c:pt>
                <c:pt idx="1936">
                  <c:v>52881</c:v>
                </c:pt>
                <c:pt idx="1937">
                  <c:v>52888</c:v>
                </c:pt>
                <c:pt idx="1938">
                  <c:v>52895</c:v>
                </c:pt>
                <c:pt idx="1939">
                  <c:v>52902</c:v>
                </c:pt>
                <c:pt idx="1940">
                  <c:v>52909</c:v>
                </c:pt>
                <c:pt idx="1941">
                  <c:v>52916</c:v>
                </c:pt>
                <c:pt idx="1942">
                  <c:v>52923</c:v>
                </c:pt>
                <c:pt idx="1943">
                  <c:v>52930</c:v>
                </c:pt>
                <c:pt idx="1944">
                  <c:v>52937</c:v>
                </c:pt>
                <c:pt idx="1945">
                  <c:v>52944</c:v>
                </c:pt>
                <c:pt idx="1946">
                  <c:v>52951</c:v>
                </c:pt>
                <c:pt idx="1947">
                  <c:v>52958</c:v>
                </c:pt>
                <c:pt idx="1948">
                  <c:v>52965</c:v>
                </c:pt>
                <c:pt idx="1949">
                  <c:v>52972</c:v>
                </c:pt>
                <c:pt idx="1950">
                  <c:v>52979</c:v>
                </c:pt>
                <c:pt idx="1951">
                  <c:v>52986</c:v>
                </c:pt>
                <c:pt idx="1952">
                  <c:v>52993</c:v>
                </c:pt>
                <c:pt idx="1953">
                  <c:v>53000</c:v>
                </c:pt>
                <c:pt idx="1954">
                  <c:v>53007</c:v>
                </c:pt>
                <c:pt idx="1955">
                  <c:v>53014</c:v>
                </c:pt>
                <c:pt idx="1956">
                  <c:v>53021</c:v>
                </c:pt>
                <c:pt idx="1957">
                  <c:v>53028</c:v>
                </c:pt>
                <c:pt idx="1958">
                  <c:v>53035</c:v>
                </c:pt>
                <c:pt idx="1959">
                  <c:v>53042</c:v>
                </c:pt>
                <c:pt idx="1960">
                  <c:v>53049</c:v>
                </c:pt>
                <c:pt idx="1961">
                  <c:v>53056</c:v>
                </c:pt>
                <c:pt idx="1962">
                  <c:v>53063</c:v>
                </c:pt>
                <c:pt idx="1963">
                  <c:v>53070</c:v>
                </c:pt>
                <c:pt idx="1964">
                  <c:v>53077</c:v>
                </c:pt>
                <c:pt idx="1965">
                  <c:v>53084</c:v>
                </c:pt>
                <c:pt idx="1966">
                  <c:v>53091</c:v>
                </c:pt>
                <c:pt idx="1967">
                  <c:v>53098</c:v>
                </c:pt>
                <c:pt idx="1968">
                  <c:v>53105</c:v>
                </c:pt>
                <c:pt idx="1969">
                  <c:v>53112</c:v>
                </c:pt>
                <c:pt idx="1970">
                  <c:v>53119</c:v>
                </c:pt>
                <c:pt idx="1971">
                  <c:v>53126</c:v>
                </c:pt>
                <c:pt idx="1972">
                  <c:v>53133</c:v>
                </c:pt>
                <c:pt idx="1973">
                  <c:v>53140</c:v>
                </c:pt>
                <c:pt idx="1974">
                  <c:v>53147</c:v>
                </c:pt>
                <c:pt idx="1975">
                  <c:v>53154</c:v>
                </c:pt>
                <c:pt idx="1976">
                  <c:v>53161</c:v>
                </c:pt>
                <c:pt idx="1977">
                  <c:v>53168</c:v>
                </c:pt>
                <c:pt idx="1978">
                  <c:v>53175</c:v>
                </c:pt>
                <c:pt idx="1979">
                  <c:v>53182</c:v>
                </c:pt>
                <c:pt idx="1980">
                  <c:v>53189</c:v>
                </c:pt>
                <c:pt idx="1981">
                  <c:v>53196</c:v>
                </c:pt>
                <c:pt idx="1982">
                  <c:v>53203</c:v>
                </c:pt>
                <c:pt idx="1983">
                  <c:v>53210</c:v>
                </c:pt>
                <c:pt idx="1984">
                  <c:v>53217</c:v>
                </c:pt>
                <c:pt idx="1985">
                  <c:v>53224</c:v>
                </c:pt>
                <c:pt idx="1986">
                  <c:v>53231</c:v>
                </c:pt>
                <c:pt idx="1987">
                  <c:v>53238</c:v>
                </c:pt>
                <c:pt idx="1988">
                  <c:v>53245</c:v>
                </c:pt>
                <c:pt idx="1989">
                  <c:v>53252</c:v>
                </c:pt>
                <c:pt idx="1990">
                  <c:v>53259</c:v>
                </c:pt>
                <c:pt idx="1991">
                  <c:v>53266</c:v>
                </c:pt>
                <c:pt idx="1992">
                  <c:v>53273</c:v>
                </c:pt>
                <c:pt idx="1993">
                  <c:v>53280</c:v>
                </c:pt>
                <c:pt idx="1994">
                  <c:v>53287</c:v>
                </c:pt>
                <c:pt idx="1995">
                  <c:v>53294</c:v>
                </c:pt>
                <c:pt idx="1996">
                  <c:v>53301</c:v>
                </c:pt>
                <c:pt idx="1997">
                  <c:v>53308</c:v>
                </c:pt>
                <c:pt idx="1998">
                  <c:v>53315</c:v>
                </c:pt>
                <c:pt idx="1999">
                  <c:v>53323</c:v>
                </c:pt>
                <c:pt idx="2000">
                  <c:v>53330</c:v>
                </c:pt>
                <c:pt idx="2001">
                  <c:v>53337</c:v>
                </c:pt>
                <c:pt idx="2002">
                  <c:v>53344</c:v>
                </c:pt>
                <c:pt idx="2003">
                  <c:v>53351</c:v>
                </c:pt>
                <c:pt idx="2004">
                  <c:v>53358</c:v>
                </c:pt>
                <c:pt idx="2005">
                  <c:v>53365</c:v>
                </c:pt>
                <c:pt idx="2006">
                  <c:v>53372</c:v>
                </c:pt>
                <c:pt idx="2007">
                  <c:v>53379</c:v>
                </c:pt>
                <c:pt idx="2008">
                  <c:v>53386</c:v>
                </c:pt>
                <c:pt idx="2009">
                  <c:v>53393</c:v>
                </c:pt>
                <c:pt idx="2010">
                  <c:v>53400</c:v>
                </c:pt>
                <c:pt idx="2011">
                  <c:v>53407</c:v>
                </c:pt>
                <c:pt idx="2012">
                  <c:v>53414</c:v>
                </c:pt>
                <c:pt idx="2013">
                  <c:v>53421</c:v>
                </c:pt>
                <c:pt idx="2014">
                  <c:v>53428</c:v>
                </c:pt>
                <c:pt idx="2015">
                  <c:v>53435</c:v>
                </c:pt>
                <c:pt idx="2016">
                  <c:v>53442</c:v>
                </c:pt>
                <c:pt idx="2017">
                  <c:v>53449</c:v>
                </c:pt>
                <c:pt idx="2018">
                  <c:v>53456</c:v>
                </c:pt>
                <c:pt idx="2019">
                  <c:v>53463</c:v>
                </c:pt>
                <c:pt idx="2020">
                  <c:v>53470</c:v>
                </c:pt>
                <c:pt idx="2021">
                  <c:v>53477</c:v>
                </c:pt>
                <c:pt idx="2022">
                  <c:v>53484</c:v>
                </c:pt>
                <c:pt idx="2023">
                  <c:v>53491</c:v>
                </c:pt>
                <c:pt idx="2024">
                  <c:v>53498</c:v>
                </c:pt>
                <c:pt idx="2025">
                  <c:v>53505</c:v>
                </c:pt>
                <c:pt idx="2026">
                  <c:v>53512</c:v>
                </c:pt>
                <c:pt idx="2027">
                  <c:v>53519</c:v>
                </c:pt>
                <c:pt idx="2028">
                  <c:v>53526</c:v>
                </c:pt>
                <c:pt idx="2029">
                  <c:v>53533</c:v>
                </c:pt>
                <c:pt idx="2030">
                  <c:v>53540</c:v>
                </c:pt>
                <c:pt idx="2031">
                  <c:v>53547</c:v>
                </c:pt>
                <c:pt idx="2032">
                  <c:v>53554</c:v>
                </c:pt>
                <c:pt idx="2033">
                  <c:v>53561</c:v>
                </c:pt>
                <c:pt idx="2034">
                  <c:v>53568</c:v>
                </c:pt>
                <c:pt idx="2035">
                  <c:v>53575</c:v>
                </c:pt>
                <c:pt idx="2036">
                  <c:v>53582</c:v>
                </c:pt>
                <c:pt idx="2037">
                  <c:v>53589</c:v>
                </c:pt>
                <c:pt idx="2038">
                  <c:v>53596</c:v>
                </c:pt>
                <c:pt idx="2039">
                  <c:v>53603</c:v>
                </c:pt>
                <c:pt idx="2040">
                  <c:v>53610</c:v>
                </c:pt>
                <c:pt idx="2041">
                  <c:v>53617</c:v>
                </c:pt>
                <c:pt idx="2042">
                  <c:v>53624</c:v>
                </c:pt>
                <c:pt idx="2043">
                  <c:v>53631</c:v>
                </c:pt>
                <c:pt idx="2044">
                  <c:v>53638</c:v>
                </c:pt>
                <c:pt idx="2045">
                  <c:v>53645</c:v>
                </c:pt>
                <c:pt idx="2046">
                  <c:v>53652</c:v>
                </c:pt>
                <c:pt idx="2047">
                  <c:v>53659</c:v>
                </c:pt>
                <c:pt idx="2048">
                  <c:v>53666</c:v>
                </c:pt>
                <c:pt idx="2049">
                  <c:v>53673</c:v>
                </c:pt>
                <c:pt idx="2050">
                  <c:v>53680</c:v>
                </c:pt>
                <c:pt idx="2051">
                  <c:v>53688</c:v>
                </c:pt>
                <c:pt idx="2052">
                  <c:v>53695</c:v>
                </c:pt>
                <c:pt idx="2053">
                  <c:v>53702</c:v>
                </c:pt>
                <c:pt idx="2054">
                  <c:v>53709</c:v>
                </c:pt>
                <c:pt idx="2055">
                  <c:v>53716</c:v>
                </c:pt>
                <c:pt idx="2056">
                  <c:v>53723</c:v>
                </c:pt>
                <c:pt idx="2057">
                  <c:v>53730</c:v>
                </c:pt>
                <c:pt idx="2058">
                  <c:v>53737</c:v>
                </c:pt>
                <c:pt idx="2059">
                  <c:v>53744</c:v>
                </c:pt>
                <c:pt idx="2060">
                  <c:v>53751</c:v>
                </c:pt>
                <c:pt idx="2061">
                  <c:v>53758</c:v>
                </c:pt>
                <c:pt idx="2062">
                  <c:v>53765</c:v>
                </c:pt>
                <c:pt idx="2063">
                  <c:v>53772</c:v>
                </c:pt>
                <c:pt idx="2064">
                  <c:v>53779</c:v>
                </c:pt>
                <c:pt idx="2065">
                  <c:v>53786</c:v>
                </c:pt>
                <c:pt idx="2066">
                  <c:v>53793</c:v>
                </c:pt>
                <c:pt idx="2067">
                  <c:v>53800</c:v>
                </c:pt>
                <c:pt idx="2068">
                  <c:v>53807</c:v>
                </c:pt>
                <c:pt idx="2069">
                  <c:v>53814</c:v>
                </c:pt>
                <c:pt idx="2070">
                  <c:v>53821</c:v>
                </c:pt>
                <c:pt idx="2071">
                  <c:v>53828</c:v>
                </c:pt>
                <c:pt idx="2072">
                  <c:v>53835</c:v>
                </c:pt>
                <c:pt idx="2073">
                  <c:v>53842</c:v>
                </c:pt>
                <c:pt idx="2074">
                  <c:v>53849</c:v>
                </c:pt>
                <c:pt idx="2075">
                  <c:v>53856</c:v>
                </c:pt>
                <c:pt idx="2076">
                  <c:v>53863</c:v>
                </c:pt>
                <c:pt idx="2077">
                  <c:v>53870</c:v>
                </c:pt>
                <c:pt idx="2078">
                  <c:v>53877</c:v>
                </c:pt>
                <c:pt idx="2079">
                  <c:v>53884</c:v>
                </c:pt>
                <c:pt idx="2080">
                  <c:v>53891</c:v>
                </c:pt>
                <c:pt idx="2081">
                  <c:v>53898</c:v>
                </c:pt>
                <c:pt idx="2082">
                  <c:v>53905</c:v>
                </c:pt>
                <c:pt idx="2083">
                  <c:v>53912</c:v>
                </c:pt>
                <c:pt idx="2084">
                  <c:v>53919</c:v>
                </c:pt>
                <c:pt idx="2085">
                  <c:v>53926</c:v>
                </c:pt>
                <c:pt idx="2086">
                  <c:v>53933</c:v>
                </c:pt>
                <c:pt idx="2087">
                  <c:v>53940</c:v>
                </c:pt>
                <c:pt idx="2088">
                  <c:v>53947</c:v>
                </c:pt>
                <c:pt idx="2089">
                  <c:v>53954</c:v>
                </c:pt>
                <c:pt idx="2090">
                  <c:v>53961</c:v>
                </c:pt>
                <c:pt idx="2091">
                  <c:v>53968</c:v>
                </c:pt>
                <c:pt idx="2092">
                  <c:v>53975</c:v>
                </c:pt>
                <c:pt idx="2093">
                  <c:v>53982</c:v>
                </c:pt>
                <c:pt idx="2094">
                  <c:v>53989</c:v>
                </c:pt>
                <c:pt idx="2095">
                  <c:v>53996</c:v>
                </c:pt>
                <c:pt idx="2096">
                  <c:v>54003</c:v>
                </c:pt>
                <c:pt idx="2097">
                  <c:v>54010</c:v>
                </c:pt>
                <c:pt idx="2098">
                  <c:v>54017</c:v>
                </c:pt>
                <c:pt idx="2099">
                  <c:v>54024</c:v>
                </c:pt>
                <c:pt idx="2100">
                  <c:v>54031</c:v>
                </c:pt>
                <c:pt idx="2101">
                  <c:v>54038</c:v>
                </c:pt>
                <c:pt idx="2102">
                  <c:v>54045</c:v>
                </c:pt>
                <c:pt idx="2103">
                  <c:v>54053</c:v>
                </c:pt>
                <c:pt idx="2104">
                  <c:v>54060</c:v>
                </c:pt>
                <c:pt idx="2105">
                  <c:v>54067</c:v>
                </c:pt>
                <c:pt idx="2106">
                  <c:v>54074</c:v>
                </c:pt>
                <c:pt idx="2107">
                  <c:v>54081</c:v>
                </c:pt>
                <c:pt idx="2108">
                  <c:v>54088</c:v>
                </c:pt>
                <c:pt idx="2109">
                  <c:v>54095</c:v>
                </c:pt>
                <c:pt idx="2110">
                  <c:v>54102</c:v>
                </c:pt>
                <c:pt idx="2111">
                  <c:v>54109</c:v>
                </c:pt>
                <c:pt idx="2112">
                  <c:v>54116</c:v>
                </c:pt>
                <c:pt idx="2113">
                  <c:v>54123</c:v>
                </c:pt>
                <c:pt idx="2114">
                  <c:v>54130</c:v>
                </c:pt>
                <c:pt idx="2115">
                  <c:v>54137</c:v>
                </c:pt>
                <c:pt idx="2116">
                  <c:v>54144</c:v>
                </c:pt>
                <c:pt idx="2117">
                  <c:v>54155</c:v>
                </c:pt>
                <c:pt idx="2118">
                  <c:v>54162</c:v>
                </c:pt>
                <c:pt idx="2119">
                  <c:v>54169</c:v>
                </c:pt>
                <c:pt idx="2120">
                  <c:v>54176</c:v>
                </c:pt>
                <c:pt idx="2121">
                  <c:v>54183</c:v>
                </c:pt>
                <c:pt idx="2122">
                  <c:v>54190</c:v>
                </c:pt>
                <c:pt idx="2123">
                  <c:v>54197</c:v>
                </c:pt>
                <c:pt idx="2124">
                  <c:v>54204</c:v>
                </c:pt>
                <c:pt idx="2125">
                  <c:v>54211</c:v>
                </c:pt>
                <c:pt idx="2126">
                  <c:v>54218</c:v>
                </c:pt>
                <c:pt idx="2127">
                  <c:v>54225</c:v>
                </c:pt>
                <c:pt idx="2128">
                  <c:v>54232</c:v>
                </c:pt>
                <c:pt idx="2129">
                  <c:v>54239</c:v>
                </c:pt>
                <c:pt idx="2130">
                  <c:v>54246</c:v>
                </c:pt>
                <c:pt idx="2131">
                  <c:v>54253</c:v>
                </c:pt>
                <c:pt idx="2132">
                  <c:v>54260</c:v>
                </c:pt>
                <c:pt idx="2133">
                  <c:v>54267</c:v>
                </c:pt>
                <c:pt idx="2134">
                  <c:v>54274</c:v>
                </c:pt>
                <c:pt idx="2135">
                  <c:v>54281</c:v>
                </c:pt>
                <c:pt idx="2136">
                  <c:v>54288</c:v>
                </c:pt>
                <c:pt idx="2137">
                  <c:v>54295</c:v>
                </c:pt>
                <c:pt idx="2138">
                  <c:v>54302</c:v>
                </c:pt>
                <c:pt idx="2139">
                  <c:v>54309</c:v>
                </c:pt>
                <c:pt idx="2140">
                  <c:v>54316</c:v>
                </c:pt>
                <c:pt idx="2141">
                  <c:v>54323</c:v>
                </c:pt>
                <c:pt idx="2142">
                  <c:v>54330</c:v>
                </c:pt>
                <c:pt idx="2143">
                  <c:v>54337</c:v>
                </c:pt>
                <c:pt idx="2144">
                  <c:v>54344</c:v>
                </c:pt>
                <c:pt idx="2145">
                  <c:v>54351</c:v>
                </c:pt>
                <c:pt idx="2146">
                  <c:v>54358</c:v>
                </c:pt>
                <c:pt idx="2147">
                  <c:v>54365</c:v>
                </c:pt>
                <c:pt idx="2148">
                  <c:v>54372</c:v>
                </c:pt>
                <c:pt idx="2149">
                  <c:v>54379</c:v>
                </c:pt>
                <c:pt idx="2150">
                  <c:v>54386</c:v>
                </c:pt>
                <c:pt idx="2151">
                  <c:v>54393</c:v>
                </c:pt>
                <c:pt idx="2152">
                  <c:v>54400</c:v>
                </c:pt>
                <c:pt idx="2153">
                  <c:v>54407</c:v>
                </c:pt>
                <c:pt idx="2154">
                  <c:v>54414</c:v>
                </c:pt>
                <c:pt idx="2155">
                  <c:v>54421</c:v>
                </c:pt>
                <c:pt idx="2156">
                  <c:v>54428</c:v>
                </c:pt>
                <c:pt idx="2157">
                  <c:v>54435</c:v>
                </c:pt>
                <c:pt idx="2158">
                  <c:v>54442</c:v>
                </c:pt>
                <c:pt idx="2159">
                  <c:v>54449</c:v>
                </c:pt>
                <c:pt idx="2160">
                  <c:v>54456</c:v>
                </c:pt>
                <c:pt idx="2161">
                  <c:v>54463</c:v>
                </c:pt>
                <c:pt idx="2162">
                  <c:v>54470</c:v>
                </c:pt>
                <c:pt idx="2163">
                  <c:v>54477</c:v>
                </c:pt>
                <c:pt idx="2164">
                  <c:v>54484</c:v>
                </c:pt>
                <c:pt idx="2165">
                  <c:v>54491</c:v>
                </c:pt>
                <c:pt idx="2166">
                  <c:v>54498</c:v>
                </c:pt>
                <c:pt idx="2167">
                  <c:v>54505</c:v>
                </c:pt>
                <c:pt idx="2168">
                  <c:v>54512</c:v>
                </c:pt>
                <c:pt idx="2169">
                  <c:v>54519</c:v>
                </c:pt>
                <c:pt idx="2170">
                  <c:v>54526</c:v>
                </c:pt>
                <c:pt idx="2171">
                  <c:v>54533</c:v>
                </c:pt>
                <c:pt idx="2172">
                  <c:v>54540</c:v>
                </c:pt>
                <c:pt idx="2173">
                  <c:v>54547</c:v>
                </c:pt>
                <c:pt idx="2174">
                  <c:v>54554</c:v>
                </c:pt>
                <c:pt idx="2175">
                  <c:v>54561</c:v>
                </c:pt>
                <c:pt idx="2176">
                  <c:v>54568</c:v>
                </c:pt>
                <c:pt idx="2177">
                  <c:v>54575</c:v>
                </c:pt>
                <c:pt idx="2178">
                  <c:v>54582</c:v>
                </c:pt>
                <c:pt idx="2179">
                  <c:v>54589</c:v>
                </c:pt>
                <c:pt idx="2180">
                  <c:v>54596</c:v>
                </c:pt>
                <c:pt idx="2181">
                  <c:v>54603</c:v>
                </c:pt>
                <c:pt idx="2182">
                  <c:v>54610</c:v>
                </c:pt>
                <c:pt idx="2183">
                  <c:v>54617</c:v>
                </c:pt>
                <c:pt idx="2184">
                  <c:v>54624</c:v>
                </c:pt>
                <c:pt idx="2185">
                  <c:v>54631</c:v>
                </c:pt>
                <c:pt idx="2186">
                  <c:v>54638</c:v>
                </c:pt>
                <c:pt idx="2187">
                  <c:v>54645</c:v>
                </c:pt>
                <c:pt idx="2188">
                  <c:v>54652</c:v>
                </c:pt>
                <c:pt idx="2189">
                  <c:v>54659</c:v>
                </c:pt>
                <c:pt idx="2190">
                  <c:v>54666</c:v>
                </c:pt>
                <c:pt idx="2191">
                  <c:v>54673</c:v>
                </c:pt>
                <c:pt idx="2192">
                  <c:v>54680</c:v>
                </c:pt>
                <c:pt idx="2193">
                  <c:v>54687</c:v>
                </c:pt>
                <c:pt idx="2194">
                  <c:v>54694</c:v>
                </c:pt>
                <c:pt idx="2195">
                  <c:v>54701</c:v>
                </c:pt>
                <c:pt idx="2196">
                  <c:v>54708</c:v>
                </c:pt>
                <c:pt idx="2197">
                  <c:v>54715</c:v>
                </c:pt>
                <c:pt idx="2198">
                  <c:v>54722</c:v>
                </c:pt>
                <c:pt idx="2199">
                  <c:v>54729</c:v>
                </c:pt>
                <c:pt idx="2200">
                  <c:v>54736</c:v>
                </c:pt>
                <c:pt idx="2201">
                  <c:v>54743</c:v>
                </c:pt>
                <c:pt idx="2202">
                  <c:v>54750</c:v>
                </c:pt>
                <c:pt idx="2203">
                  <c:v>54757</c:v>
                </c:pt>
                <c:pt idx="2204">
                  <c:v>54764</c:v>
                </c:pt>
                <c:pt idx="2205">
                  <c:v>54771</c:v>
                </c:pt>
                <c:pt idx="2206">
                  <c:v>54778</c:v>
                </c:pt>
                <c:pt idx="2207">
                  <c:v>54785</c:v>
                </c:pt>
                <c:pt idx="2208">
                  <c:v>54792</c:v>
                </c:pt>
                <c:pt idx="2209">
                  <c:v>54799</c:v>
                </c:pt>
                <c:pt idx="2210">
                  <c:v>54806</c:v>
                </c:pt>
                <c:pt idx="2211">
                  <c:v>54813</c:v>
                </c:pt>
                <c:pt idx="2212">
                  <c:v>54820</c:v>
                </c:pt>
                <c:pt idx="2213">
                  <c:v>54827</c:v>
                </c:pt>
                <c:pt idx="2214">
                  <c:v>54834</c:v>
                </c:pt>
                <c:pt idx="2215">
                  <c:v>54841</c:v>
                </c:pt>
                <c:pt idx="2216">
                  <c:v>54848</c:v>
                </c:pt>
                <c:pt idx="2217">
                  <c:v>54855</c:v>
                </c:pt>
                <c:pt idx="2218">
                  <c:v>54862</c:v>
                </c:pt>
                <c:pt idx="2219">
                  <c:v>54869</c:v>
                </c:pt>
                <c:pt idx="2220">
                  <c:v>54876</c:v>
                </c:pt>
                <c:pt idx="2221">
                  <c:v>54883</c:v>
                </c:pt>
                <c:pt idx="2222">
                  <c:v>54890</c:v>
                </c:pt>
                <c:pt idx="2223">
                  <c:v>54897</c:v>
                </c:pt>
                <c:pt idx="2224">
                  <c:v>54904</c:v>
                </c:pt>
                <c:pt idx="2225">
                  <c:v>54911</c:v>
                </c:pt>
                <c:pt idx="2226">
                  <c:v>54918</c:v>
                </c:pt>
                <c:pt idx="2227">
                  <c:v>54925</c:v>
                </c:pt>
                <c:pt idx="2228">
                  <c:v>54932</c:v>
                </c:pt>
                <c:pt idx="2229">
                  <c:v>54939</c:v>
                </c:pt>
                <c:pt idx="2230">
                  <c:v>54946</c:v>
                </c:pt>
                <c:pt idx="2231">
                  <c:v>54953</c:v>
                </c:pt>
                <c:pt idx="2232">
                  <c:v>54960</c:v>
                </c:pt>
                <c:pt idx="2233">
                  <c:v>54967</c:v>
                </c:pt>
                <c:pt idx="2234">
                  <c:v>54974</c:v>
                </c:pt>
                <c:pt idx="2235">
                  <c:v>54981</c:v>
                </c:pt>
                <c:pt idx="2236">
                  <c:v>54988</c:v>
                </c:pt>
                <c:pt idx="2237">
                  <c:v>54995</c:v>
                </c:pt>
                <c:pt idx="2238">
                  <c:v>55002</c:v>
                </c:pt>
                <c:pt idx="2239">
                  <c:v>55009</c:v>
                </c:pt>
                <c:pt idx="2240">
                  <c:v>55016</c:v>
                </c:pt>
                <c:pt idx="2241">
                  <c:v>55023</c:v>
                </c:pt>
                <c:pt idx="2242">
                  <c:v>55030</c:v>
                </c:pt>
                <c:pt idx="2243">
                  <c:v>55037</c:v>
                </c:pt>
                <c:pt idx="2244">
                  <c:v>55044</c:v>
                </c:pt>
                <c:pt idx="2245">
                  <c:v>55051</c:v>
                </c:pt>
                <c:pt idx="2246">
                  <c:v>55058</c:v>
                </c:pt>
                <c:pt idx="2247">
                  <c:v>55065</c:v>
                </c:pt>
                <c:pt idx="2248">
                  <c:v>55072</c:v>
                </c:pt>
                <c:pt idx="2249">
                  <c:v>55079</c:v>
                </c:pt>
                <c:pt idx="2250">
                  <c:v>55086</c:v>
                </c:pt>
                <c:pt idx="2251">
                  <c:v>55093</c:v>
                </c:pt>
                <c:pt idx="2252">
                  <c:v>55100</c:v>
                </c:pt>
                <c:pt idx="2253">
                  <c:v>55107</c:v>
                </c:pt>
                <c:pt idx="2254">
                  <c:v>55114</c:v>
                </c:pt>
                <c:pt idx="2255">
                  <c:v>55121</c:v>
                </c:pt>
                <c:pt idx="2256">
                  <c:v>55128</c:v>
                </c:pt>
                <c:pt idx="2257">
                  <c:v>55135</c:v>
                </c:pt>
                <c:pt idx="2258">
                  <c:v>55142</c:v>
                </c:pt>
                <c:pt idx="2259">
                  <c:v>55149</c:v>
                </c:pt>
                <c:pt idx="2260">
                  <c:v>55156</c:v>
                </c:pt>
                <c:pt idx="2261">
                  <c:v>55163</c:v>
                </c:pt>
                <c:pt idx="2262">
                  <c:v>55170</c:v>
                </c:pt>
                <c:pt idx="2263">
                  <c:v>55177</c:v>
                </c:pt>
                <c:pt idx="2264">
                  <c:v>55184</c:v>
                </c:pt>
                <c:pt idx="2265">
                  <c:v>55191</c:v>
                </c:pt>
                <c:pt idx="2266">
                  <c:v>55198</c:v>
                </c:pt>
                <c:pt idx="2267">
                  <c:v>55205</c:v>
                </c:pt>
                <c:pt idx="2268">
                  <c:v>55212</c:v>
                </c:pt>
                <c:pt idx="2269">
                  <c:v>55219</c:v>
                </c:pt>
                <c:pt idx="2270">
                  <c:v>55226</c:v>
                </c:pt>
                <c:pt idx="2271">
                  <c:v>55233</c:v>
                </c:pt>
                <c:pt idx="2272">
                  <c:v>55240</c:v>
                </c:pt>
                <c:pt idx="2273">
                  <c:v>55247</c:v>
                </c:pt>
                <c:pt idx="2274">
                  <c:v>55254</c:v>
                </c:pt>
                <c:pt idx="2275">
                  <c:v>55261</c:v>
                </c:pt>
                <c:pt idx="2276">
                  <c:v>55268</c:v>
                </c:pt>
                <c:pt idx="2277">
                  <c:v>55275</c:v>
                </c:pt>
                <c:pt idx="2278">
                  <c:v>55282</c:v>
                </c:pt>
                <c:pt idx="2279">
                  <c:v>55289</c:v>
                </c:pt>
                <c:pt idx="2280">
                  <c:v>55296</c:v>
                </c:pt>
                <c:pt idx="2281">
                  <c:v>55303</c:v>
                </c:pt>
                <c:pt idx="2282">
                  <c:v>55310</c:v>
                </c:pt>
                <c:pt idx="2283">
                  <c:v>55317</c:v>
                </c:pt>
                <c:pt idx="2284">
                  <c:v>55324</c:v>
                </c:pt>
                <c:pt idx="2285">
                  <c:v>55331</c:v>
                </c:pt>
                <c:pt idx="2286">
                  <c:v>55338</c:v>
                </c:pt>
                <c:pt idx="2287">
                  <c:v>55345</c:v>
                </c:pt>
                <c:pt idx="2288">
                  <c:v>55352</c:v>
                </c:pt>
                <c:pt idx="2289">
                  <c:v>55359</c:v>
                </c:pt>
                <c:pt idx="2290">
                  <c:v>55366</c:v>
                </c:pt>
                <c:pt idx="2291">
                  <c:v>55373</c:v>
                </c:pt>
                <c:pt idx="2292">
                  <c:v>55380</c:v>
                </c:pt>
                <c:pt idx="2293">
                  <c:v>55387</c:v>
                </c:pt>
                <c:pt idx="2294">
                  <c:v>55394</c:v>
                </c:pt>
                <c:pt idx="2295">
                  <c:v>55401</c:v>
                </c:pt>
                <c:pt idx="2296">
                  <c:v>55408</c:v>
                </c:pt>
                <c:pt idx="2297">
                  <c:v>55415</c:v>
                </c:pt>
                <c:pt idx="2298">
                  <c:v>55422</c:v>
                </c:pt>
                <c:pt idx="2299">
                  <c:v>55429</c:v>
                </c:pt>
                <c:pt idx="2300">
                  <c:v>55436</c:v>
                </c:pt>
                <c:pt idx="2301">
                  <c:v>55443</c:v>
                </c:pt>
                <c:pt idx="2302">
                  <c:v>55450</c:v>
                </c:pt>
                <c:pt idx="2303">
                  <c:v>55457</c:v>
                </c:pt>
                <c:pt idx="2304">
                  <c:v>55464</c:v>
                </c:pt>
                <c:pt idx="2305">
                  <c:v>55471</c:v>
                </c:pt>
                <c:pt idx="2306">
                  <c:v>55478</c:v>
                </c:pt>
                <c:pt idx="2307">
                  <c:v>55485</c:v>
                </c:pt>
                <c:pt idx="2308">
                  <c:v>55492</c:v>
                </c:pt>
                <c:pt idx="2309">
                  <c:v>55499</c:v>
                </c:pt>
                <c:pt idx="2310">
                  <c:v>55506</c:v>
                </c:pt>
                <c:pt idx="2311">
                  <c:v>55514</c:v>
                </c:pt>
                <c:pt idx="2312">
                  <c:v>55521</c:v>
                </c:pt>
                <c:pt idx="2313">
                  <c:v>55528</c:v>
                </c:pt>
                <c:pt idx="2314">
                  <c:v>55535</c:v>
                </c:pt>
                <c:pt idx="2315">
                  <c:v>55542</c:v>
                </c:pt>
                <c:pt idx="2316">
                  <c:v>55549</c:v>
                </c:pt>
                <c:pt idx="2317">
                  <c:v>55556</c:v>
                </c:pt>
                <c:pt idx="2318">
                  <c:v>55563</c:v>
                </c:pt>
                <c:pt idx="2319">
                  <c:v>55570</c:v>
                </c:pt>
                <c:pt idx="2320">
                  <c:v>55577</c:v>
                </c:pt>
                <c:pt idx="2321">
                  <c:v>55584</c:v>
                </c:pt>
                <c:pt idx="2322">
                  <c:v>55591</c:v>
                </c:pt>
                <c:pt idx="2323">
                  <c:v>55598</c:v>
                </c:pt>
                <c:pt idx="2324">
                  <c:v>55605</c:v>
                </c:pt>
                <c:pt idx="2325">
                  <c:v>55612</c:v>
                </c:pt>
                <c:pt idx="2326">
                  <c:v>55619</c:v>
                </c:pt>
                <c:pt idx="2327">
                  <c:v>55626</c:v>
                </c:pt>
                <c:pt idx="2328">
                  <c:v>55633</c:v>
                </c:pt>
                <c:pt idx="2329">
                  <c:v>55641</c:v>
                </c:pt>
                <c:pt idx="2330">
                  <c:v>55648</c:v>
                </c:pt>
                <c:pt idx="2331">
                  <c:v>55655</c:v>
                </c:pt>
                <c:pt idx="2332">
                  <c:v>55662</c:v>
                </c:pt>
                <c:pt idx="2333">
                  <c:v>55669</c:v>
                </c:pt>
                <c:pt idx="2334">
                  <c:v>55676</c:v>
                </c:pt>
                <c:pt idx="2335">
                  <c:v>55683</c:v>
                </c:pt>
                <c:pt idx="2336">
                  <c:v>55690</c:v>
                </c:pt>
                <c:pt idx="2337">
                  <c:v>55697</c:v>
                </c:pt>
                <c:pt idx="2338">
                  <c:v>55704</c:v>
                </c:pt>
                <c:pt idx="2339">
                  <c:v>55711</c:v>
                </c:pt>
                <c:pt idx="2340">
                  <c:v>55718</c:v>
                </c:pt>
                <c:pt idx="2341">
                  <c:v>55725</c:v>
                </c:pt>
                <c:pt idx="2342">
                  <c:v>55732</c:v>
                </c:pt>
                <c:pt idx="2343">
                  <c:v>55739</c:v>
                </c:pt>
                <c:pt idx="2344">
                  <c:v>55746</c:v>
                </c:pt>
                <c:pt idx="2345">
                  <c:v>55753</c:v>
                </c:pt>
                <c:pt idx="2346">
                  <c:v>55760</c:v>
                </c:pt>
                <c:pt idx="2347">
                  <c:v>55767</c:v>
                </c:pt>
                <c:pt idx="2348">
                  <c:v>55774</c:v>
                </c:pt>
                <c:pt idx="2349">
                  <c:v>55781</c:v>
                </c:pt>
                <c:pt idx="2350">
                  <c:v>55788</c:v>
                </c:pt>
                <c:pt idx="2351">
                  <c:v>55795</c:v>
                </c:pt>
                <c:pt idx="2352">
                  <c:v>55802</c:v>
                </c:pt>
                <c:pt idx="2353">
                  <c:v>55809</c:v>
                </c:pt>
                <c:pt idx="2354">
                  <c:v>55816</c:v>
                </c:pt>
                <c:pt idx="2355">
                  <c:v>55823</c:v>
                </c:pt>
                <c:pt idx="2356">
                  <c:v>55830</c:v>
                </c:pt>
                <c:pt idx="2357">
                  <c:v>55837</c:v>
                </c:pt>
                <c:pt idx="2358">
                  <c:v>55844</c:v>
                </c:pt>
                <c:pt idx="2359">
                  <c:v>55851</c:v>
                </c:pt>
                <c:pt idx="2360">
                  <c:v>55858</c:v>
                </c:pt>
                <c:pt idx="2361">
                  <c:v>55865</c:v>
                </c:pt>
                <c:pt idx="2362">
                  <c:v>55872</c:v>
                </c:pt>
                <c:pt idx="2363">
                  <c:v>55880</c:v>
                </c:pt>
                <c:pt idx="2364">
                  <c:v>55887</c:v>
                </c:pt>
              </c:numCache>
            </c:numRef>
          </c:cat>
          <c:val>
            <c:numRef>
              <c:f>EUR3M!$BC$2:$BC$2366</c:f>
              <c:numCache>
                <c:formatCode>0.0000%</c:formatCode>
                <c:ptCount val="2365"/>
                <c:pt idx="0">
                  <c:v>-1.3100000000026738E-4</c:v>
                </c:pt>
                <c:pt idx="1">
                  <c:v>-1.3134529849617832E-4</c:v>
                </c:pt>
                <c:pt idx="2">
                  <c:v>-1.254716148062882E-4</c:v>
                </c:pt>
                <c:pt idx="3">
                  <c:v>-1.2607386747489336E-4</c:v>
                </c:pt>
                <c:pt idx="4">
                  <c:v>-1.2831158019566618E-4</c:v>
                </c:pt>
                <c:pt idx="5">
                  <c:v>-1.3218475016172157E-4</c:v>
                </c:pt>
                <c:pt idx="6">
                  <c:v>-1.2684842267000039E-4</c:v>
                </c:pt>
                <c:pt idx="7">
                  <c:v>-1.2016361582115658E-4</c:v>
                </c:pt>
                <c:pt idx="8">
                  <c:v>-1.1702885893404436E-4</c:v>
                </c:pt>
                <c:pt idx="9">
                  <c:v>-1.1384231248168714E-4</c:v>
                </c:pt>
                <c:pt idx="10">
                  <c:v>-1.1060397633592655E-4</c:v>
                </c:pt>
                <c:pt idx="11">
                  <c:v>-1.0635930115993654E-4</c:v>
                </c:pt>
                <c:pt idx="12">
                  <c:v>-1.036406677222968E-4</c:v>
                </c:pt>
                <c:pt idx="13">
                  <c:v>-1.0217711639955465E-4</c:v>
                </c:pt>
                <c:pt idx="14">
                  <c:v>-1.0082447567447502E-4</c:v>
                </c:pt>
                <c:pt idx="15">
                  <c:v>-9.9582745659576602E-5</c:v>
                </c:pt>
                <c:pt idx="16">
                  <c:v>-9.5166380143519449E-5</c:v>
                </c:pt>
                <c:pt idx="17">
                  <c:v>-9.2047467628465838E-5</c:v>
                </c:pt>
                <c:pt idx="18">
                  <c:v>-9.0270671195872822E-5</c:v>
                </c:pt>
                <c:pt idx="19">
                  <c:v>-8.8536684112388897E-5</c:v>
                </c:pt>
                <c:pt idx="20">
                  <c:v>-8.684550643318731E-5</c:v>
                </c:pt>
                <c:pt idx="21">
                  <c:v>-8.2627220096636548E-5</c:v>
                </c:pt>
                <c:pt idx="22">
                  <c:v>-8.1406011600801292E-5</c:v>
                </c:pt>
                <c:pt idx="23">
                  <c:v>-8.0201665147366696E-5</c:v>
                </c:pt>
                <c:pt idx="24">
                  <c:v>-7.9017878426544143E-5</c:v>
                </c:pt>
                <c:pt idx="25">
                  <c:v>-7.7854651456145461E-5</c:v>
                </c:pt>
                <c:pt idx="26">
                  <c:v>-7.5865760666840408E-5</c:v>
                </c:pt>
                <c:pt idx="27">
                  <c:v>-7.3407341441542897E-5</c:v>
                </c:pt>
                <c:pt idx="28">
                  <c:v>-7.2346913493047822E-5</c:v>
                </c:pt>
                <c:pt idx="29">
                  <c:v>-7.1307045399241062E-5</c:v>
                </c:pt>
                <c:pt idx="30">
                  <c:v>-7.0287737178803311E-5</c:v>
                </c:pt>
                <c:pt idx="31">
                  <c:v>-6.8429606629201819E-5</c:v>
                </c:pt>
                <c:pt idx="32">
                  <c:v>-6.6416103330068239E-5</c:v>
                </c:pt>
                <c:pt idx="33">
                  <c:v>-6.5499594703250679E-5</c:v>
                </c:pt>
                <c:pt idx="34">
                  <c:v>-6.4603646041033513E-5</c:v>
                </c:pt>
                <c:pt idx="35">
                  <c:v>-6.3728257356015347E-5</c:v>
                </c:pt>
                <c:pt idx="36">
                  <c:v>-6.197945225518172E-5</c:v>
                </c:pt>
                <c:pt idx="37">
                  <c:v>-6.0432302665536717E-5</c:v>
                </c:pt>
                <c:pt idx="38">
                  <c:v>-5.9659714068960319E-5</c:v>
                </c:pt>
                <c:pt idx="39">
                  <c:v>-5.8907685529084539E-5</c:v>
                </c:pt>
                <c:pt idx="40">
                  <c:v>-5.8176217056770269E-5</c:v>
                </c:pt>
                <c:pt idx="41">
                  <c:v>-5.6515302527602738E-5</c:v>
                </c:pt>
                <c:pt idx="42">
                  <c:v>-5.5455944068165585E-5</c:v>
                </c:pt>
                <c:pt idx="43">
                  <c:v>-5.482727609961303E-5</c:v>
                </c:pt>
                <c:pt idx="44">
                  <c:v>-5.3785015423586962E-5</c:v>
                </c:pt>
                <c:pt idx="45">
                  <c:v>-5.274168618058686E-5</c:v>
                </c:pt>
                <c:pt idx="46">
                  <c:v>-5.1593536605126658E-5</c:v>
                </c:pt>
                <c:pt idx="47">
                  <c:v>-4.8557683538846099E-5</c:v>
                </c:pt>
                <c:pt idx="48">
                  <c:v>-4.7509011455762597E-5</c:v>
                </c:pt>
                <c:pt idx="49">
                  <c:v>-4.6459270802664015E-5</c:v>
                </c:pt>
                <c:pt idx="50">
                  <c:v>-4.5408461577378176E-5</c:v>
                </c:pt>
                <c:pt idx="51">
                  <c:v>-4.4314761087916475E-5</c:v>
                </c:pt>
                <c:pt idx="52">
                  <c:v>-4.1194538942198072E-5</c:v>
                </c:pt>
                <c:pt idx="53">
                  <c:v>-4.0138386845549505E-5</c:v>
                </c:pt>
                <c:pt idx="54">
                  <c:v>-3.9081166172369336E-5</c:v>
                </c:pt>
                <c:pt idx="55">
                  <c:v>-3.8022876921788686E-5</c:v>
                </c:pt>
                <c:pt idx="56">
                  <c:v>-3.6942127171818377E-5</c:v>
                </c:pt>
                <c:pt idx="57">
                  <c:v>-3.3779034125042855E-5</c:v>
                </c:pt>
                <c:pt idx="58">
                  <c:v>-3.2715401972689022E-5</c:v>
                </c:pt>
                <c:pt idx="59">
                  <c:v>-3.1650701238155925E-5</c:v>
                </c:pt>
                <c:pt idx="60">
                  <c:v>-3.0584931919705824E-5</c:v>
                </c:pt>
                <c:pt idx="61">
                  <c:v>-2.9603470580854219E-5</c:v>
                </c:pt>
                <c:pt idx="62">
                  <c:v>-2.6311168790661277E-5</c:v>
                </c:pt>
                <c:pt idx="63">
                  <c:v>-2.5240056541330844E-5</c:v>
                </c:pt>
                <c:pt idx="64">
                  <c:v>-2.4167875702435747E-5</c:v>
                </c:pt>
                <c:pt idx="65">
                  <c:v>-2.3094626272672684E-5</c:v>
                </c:pt>
                <c:pt idx="66">
                  <c:v>-2.2170954999985552E-5</c:v>
                </c:pt>
                <c:pt idx="67">
                  <c:v>-2.1769526388939671E-5</c:v>
                </c:pt>
                <c:pt idx="68">
                  <c:v>-2.1681775074898432E-5</c:v>
                </c:pt>
                <c:pt idx="69">
                  <c:v>-2.161318664387672E-5</c:v>
                </c:pt>
                <c:pt idx="70">
                  <c:v>-2.1563761096743406E-5</c:v>
                </c:pt>
                <c:pt idx="71">
                  <c:v>-2.146611782497744E-5</c:v>
                </c:pt>
                <c:pt idx="72">
                  <c:v>-2.1557687763602661E-5</c:v>
                </c:pt>
                <c:pt idx="73">
                  <c:v>-2.1604076644600035E-5</c:v>
                </c:pt>
                <c:pt idx="74">
                  <c:v>-2.1669628409051373E-5</c:v>
                </c:pt>
                <c:pt idx="75">
                  <c:v>-2.1754343057391107E-5</c:v>
                </c:pt>
                <c:pt idx="76">
                  <c:v>-2.1680283551832411E-5</c:v>
                </c:pt>
                <c:pt idx="77">
                  <c:v>-2.2392891210320943E-5</c:v>
                </c:pt>
                <c:pt idx="78">
                  <c:v>-2.258305154702887E-5</c:v>
                </c:pt>
                <c:pt idx="79">
                  <c:v>-2.2792585336908176E-5</c:v>
                </c:pt>
                <c:pt idx="80">
                  <c:v>-2.3021492575566776E-5</c:v>
                </c:pt>
                <c:pt idx="81">
                  <c:v>-2.3269773262126246E-5</c:v>
                </c:pt>
                <c:pt idx="82">
                  <c:v>-2.4130855957822434E-5</c:v>
                </c:pt>
                <c:pt idx="83">
                  <c:v>-2.4456630388111602E-5</c:v>
                </c:pt>
                <c:pt idx="84">
                  <c:v>-2.4801778244780399E-5</c:v>
                </c:pt>
                <c:pt idx="85">
                  <c:v>-2.5166299520362267E-5</c:v>
                </c:pt>
                <c:pt idx="86">
                  <c:v>-2.5550194211782745E-5</c:v>
                </c:pt>
                <c:pt idx="87">
                  <c:v>-2.6818118714316036E-5</c:v>
                </c:pt>
                <c:pt idx="88">
                  <c:v>-2.637251518309926E-5</c:v>
                </c:pt>
                <c:pt idx="89">
                  <c:v>-2.5931888349617716E-5</c:v>
                </c:pt>
                <c:pt idx="90">
                  <c:v>-2.5496238213432196E-5</c:v>
                </c:pt>
                <c:pt idx="91">
                  <c:v>-2.5065564779374003E-5</c:v>
                </c:pt>
                <c:pt idx="92">
                  <c:v>-2.3803404696990714E-5</c:v>
                </c:pt>
                <c:pt idx="93">
                  <c:v>-2.3392638081104419E-5</c:v>
                </c:pt>
                <c:pt idx="94">
                  <c:v>-2.2986848173494373E-5</c:v>
                </c:pt>
                <c:pt idx="95">
                  <c:v>-2.2586034977235047E-5</c:v>
                </c:pt>
                <c:pt idx="96">
                  <c:v>-2.130191848064336E-5</c:v>
                </c:pt>
                <c:pt idx="97">
                  <c:v>-2.1032549319759593E-5</c:v>
                </c:pt>
                <c:pt idx="98">
                  <c:v>-2.0656619696065374E-5</c:v>
                </c:pt>
                <c:pt idx="99">
                  <c:v>-1.9973580709810374E-5</c:v>
                </c:pt>
                <c:pt idx="100">
                  <c:v>-1.8652922544653822E-5</c:v>
                </c:pt>
                <c:pt idx="101">
                  <c:v>-1.8598924050659558E-5</c:v>
                </c:pt>
                <c:pt idx="102">
                  <c:v>-1.8174994350397945E-5</c:v>
                </c:pt>
                <c:pt idx="103">
                  <c:v>-1.78300449661239E-5</c:v>
                </c:pt>
                <c:pt idx="104">
                  <c:v>-1.7490018214151643E-5</c:v>
                </c:pt>
                <c:pt idx="105">
                  <c:v>-1.715491409621891E-5</c:v>
                </c:pt>
                <c:pt idx="106">
                  <c:v>-1.6132006117324994E-5</c:v>
                </c:pt>
                <c:pt idx="107">
                  <c:v>-1.5863723984432809E-5</c:v>
                </c:pt>
                <c:pt idx="108">
                  <c:v>-1.5553233052337369E-5</c:v>
                </c:pt>
                <c:pt idx="109">
                  <c:v>-1.5247664761666845E-5</c:v>
                </c:pt>
                <c:pt idx="110">
                  <c:v>-1.4509604540901146E-5</c:v>
                </c:pt>
                <c:pt idx="111">
                  <c:v>-1.3039460604035559E-5</c:v>
                </c:pt>
                <c:pt idx="112">
                  <c:v>-1.1550510134002941E-5</c:v>
                </c:pt>
                <c:pt idx="113">
                  <c:v>-1.080902314871293E-5</c:v>
                </c:pt>
                <c:pt idx="114">
                  <c:v>-1.0066850809040975E-5</c:v>
                </c:pt>
                <c:pt idx="115">
                  <c:v>-9.3239931141182079E-6</c:v>
                </c:pt>
                <c:pt idx="116">
                  <c:v>-7.8558375647184005E-6</c:v>
                </c:pt>
                <c:pt idx="117">
                  <c:v>-6.3457087823534533E-6</c:v>
                </c:pt>
                <c:pt idx="118">
                  <c:v>-5.5994243085700157E-6</c:v>
                </c:pt>
                <c:pt idx="119">
                  <c:v>-4.8524544786668953E-6</c:v>
                </c:pt>
                <c:pt idx="120">
                  <c:v>-4.1047992917752225E-6</c:v>
                </c:pt>
                <c:pt idx="121">
                  <c:v>-3.7153642004719623E-6</c:v>
                </c:pt>
                <c:pt idx="122">
                  <c:v>-1.1073249586833418E-6</c:v>
                </c:pt>
                <c:pt idx="123">
                  <c:v>-3.5624297816020439E-7</c:v>
                </c:pt>
                <c:pt idx="124">
                  <c:v>3.9552436195809615E-7</c:v>
                </c:pt>
                <c:pt idx="125">
                  <c:v>1.1479770629748651E-6</c:v>
                </c:pt>
                <c:pt idx="126">
                  <c:v>2.6100131826013991E-6</c:v>
                </c:pt>
                <c:pt idx="127">
                  <c:v>4.1646414734200139E-6</c:v>
                </c:pt>
                <c:pt idx="128">
                  <c:v>4.9205209802324301E-6</c:v>
                </c:pt>
                <c:pt idx="129">
                  <c:v>5.6770858501154899E-6</c:v>
                </c:pt>
                <c:pt idx="130">
                  <c:v>6.4343360830691942E-6</c:v>
                </c:pt>
                <c:pt idx="131">
                  <c:v>7.8922411610260244E-6</c:v>
                </c:pt>
                <c:pt idx="132">
                  <c:v>9.4701906490659286E-6</c:v>
                </c:pt>
                <c:pt idx="133">
                  <c:v>1.0166114669216011E-5</c:v>
                </c:pt>
                <c:pt idx="134">
                  <c:v>1.086203881187679E-5</c:v>
                </c:pt>
                <c:pt idx="135">
                  <c:v>1.1557963078786008E-5</c:v>
                </c:pt>
                <c:pt idx="136">
                  <c:v>1.2949812448753351E-5</c:v>
                </c:pt>
                <c:pt idx="137">
                  <c:v>1.434166138369403E-5</c:v>
                </c:pt>
                <c:pt idx="138">
                  <c:v>1.5037586270107695E-5</c:v>
                </c:pt>
                <c:pt idx="139">
                  <c:v>1.5733511279032058E-5</c:v>
                </c:pt>
                <c:pt idx="140">
                  <c:v>1.6429436413073727E-5</c:v>
                </c:pt>
                <c:pt idx="141">
                  <c:v>1.7821287933032632E-5</c:v>
                </c:pt>
                <c:pt idx="142">
                  <c:v>1.8865174859635096E-5</c:v>
                </c:pt>
                <c:pt idx="143">
                  <c:v>1.9561100511685717E-5</c:v>
                </c:pt>
                <c:pt idx="144">
                  <c:v>2.0257026287593307E-5</c:v>
                </c:pt>
                <c:pt idx="145">
                  <c:v>2.0952952185601029E-5</c:v>
                </c:pt>
                <c:pt idx="146">
                  <c:v>2.1648878206587302E-5</c:v>
                </c:pt>
                <c:pt idx="147">
                  <c:v>2.3736657002146915E-5</c:v>
                </c:pt>
                <c:pt idx="148">
                  <c:v>2.4432583511533714E-5</c:v>
                </c:pt>
                <c:pt idx="149">
                  <c:v>2.5128510143899065E-5</c:v>
                </c:pt>
                <c:pt idx="150">
                  <c:v>2.5824436899242969E-5</c:v>
                </c:pt>
                <c:pt idx="151">
                  <c:v>2.6520363776687003E-5</c:v>
                </c:pt>
                <c:pt idx="152">
                  <c:v>2.8608145142498319E-5</c:v>
                </c:pt>
                <c:pt idx="153">
                  <c:v>2.9304072510978134E-5</c:v>
                </c:pt>
                <c:pt idx="154">
                  <c:v>2.999999999980125E-5</c:v>
                </c:pt>
                <c:pt idx="155">
                  <c:v>3.1025723956561524E-5</c:v>
                </c:pt>
                <c:pt idx="156">
                  <c:v>3.2053575899021532E-5</c:v>
                </c:pt>
                <c:pt idx="157">
                  <c:v>3.5149899654654693E-5</c:v>
                </c:pt>
                <c:pt idx="158">
                  <c:v>3.6186263553089931E-5</c:v>
                </c:pt>
                <c:pt idx="159">
                  <c:v>3.7224755445130674E-5</c:v>
                </c:pt>
                <c:pt idx="160">
                  <c:v>3.8265375332533764E-5</c:v>
                </c:pt>
                <c:pt idx="161">
                  <c:v>4.3104026642764417E-5</c:v>
                </c:pt>
                <c:pt idx="162">
                  <c:v>4.3500394752689372E-5</c:v>
                </c:pt>
                <c:pt idx="163">
                  <c:v>4.4553782643889548E-5</c:v>
                </c:pt>
                <c:pt idx="164">
                  <c:v>4.5609298543628339E-5</c:v>
                </c:pt>
                <c:pt idx="165">
                  <c:v>4.9852642242024322E-5</c:v>
                </c:pt>
                <c:pt idx="166">
                  <c:v>5.0918798200267705E-5</c:v>
                </c:pt>
                <c:pt idx="167">
                  <c:v>5.1987082176712303E-5</c:v>
                </c:pt>
                <c:pt idx="168">
                  <c:v>5.3057494170479694E-5</c:v>
                </c:pt>
                <c:pt idx="169">
                  <c:v>5.4130034185961975E-5</c:v>
                </c:pt>
                <c:pt idx="170">
                  <c:v>5.7360422372360726E-5</c:v>
                </c:pt>
                <c:pt idx="171">
                  <c:v>5.8441474485243568E-5</c:v>
                </c:pt>
                <c:pt idx="172">
                  <c:v>5.9524654629503899E-5</c:v>
                </c:pt>
                <c:pt idx="173">
                  <c:v>6.0609962803384872E-5</c:v>
                </c:pt>
                <c:pt idx="174">
                  <c:v>6.1697399010400176E-5</c:v>
                </c:pt>
                <c:pt idx="175">
                  <c:v>6.4972475846063549E-5</c:v>
                </c:pt>
                <c:pt idx="176">
                  <c:v>6.6068424201427665E-5</c:v>
                </c:pt>
                <c:pt idx="177">
                  <c:v>6.7166500597831878E-5</c:v>
                </c:pt>
                <c:pt idx="178">
                  <c:v>6.8266705037911421E-5</c:v>
                </c:pt>
                <c:pt idx="179">
                  <c:v>6.936903752342315E-5</c:v>
                </c:pt>
                <c:pt idx="180">
                  <c:v>7.2688803266606096E-5</c:v>
                </c:pt>
                <c:pt idx="181">
                  <c:v>7.3799647949658069E-5</c:v>
                </c:pt>
                <c:pt idx="182">
                  <c:v>7.4912620686926393E-5</c:v>
                </c:pt>
                <c:pt idx="183">
                  <c:v>7.6027721481046343E-5</c:v>
                </c:pt>
                <c:pt idx="184">
                  <c:v>7.7144950332017892E-5</c:v>
                </c:pt>
                <c:pt idx="185">
                  <c:v>8.0509405246245873E-5</c:v>
                </c:pt>
                <c:pt idx="186">
                  <c:v>8.1055150102038453E-5</c:v>
                </c:pt>
                <c:pt idx="187">
                  <c:v>8.2185666706813265E-5</c:v>
                </c:pt>
                <c:pt idx="188">
                  <c:v>8.331833501973307E-5</c:v>
                </c:pt>
                <c:pt idx="189">
                  <c:v>8.4453155040797867E-5</c:v>
                </c:pt>
                <c:pt idx="190">
                  <c:v>8.8434282400754068E-5</c:v>
                </c:pt>
                <c:pt idx="191">
                  <c:v>8.9013952255356799E-5</c:v>
                </c:pt>
                <c:pt idx="192">
                  <c:v>9.0159530849120983E-5</c:v>
                </c:pt>
                <c:pt idx="193">
                  <c:v>9.1307261163464659E-5</c:v>
                </c:pt>
                <c:pt idx="194">
                  <c:v>9.2457143201052361E-5</c:v>
                </c:pt>
                <c:pt idx="195">
                  <c:v>9.6463435357321253E-5</c:v>
                </c:pt>
                <c:pt idx="196">
                  <c:v>9.7078188602495175E-5</c:v>
                </c:pt>
                <c:pt idx="197">
                  <c:v>9.8238829275842932E-5</c:v>
                </c:pt>
                <c:pt idx="198">
                  <c:v>9.9401621683092856E-5</c:v>
                </c:pt>
                <c:pt idx="199">
                  <c:v>1.005665658260213E-4</c:v>
                </c:pt>
                <c:pt idx="200">
                  <c:v>1.0459686475192224E-4</c:v>
                </c:pt>
                <c:pt idx="201">
                  <c:v>1.0524785978205387E-4</c:v>
                </c:pt>
                <c:pt idx="202">
                  <c:v>1.0642356262646757E-4</c:v>
                </c:pt>
                <c:pt idx="203">
                  <c:v>1.076014172189943E-4</c:v>
                </c:pt>
                <c:pt idx="204">
                  <c:v>1.0878142355785769E-4</c:v>
                </c:pt>
                <c:pt idx="205">
                  <c:v>1.1333358503499679E-4</c:v>
                </c:pt>
                <c:pt idx="206">
                  <c:v>1.1451569844823989E-4</c:v>
                </c:pt>
                <c:pt idx="207">
                  <c:v>1.1569991685679149E-4</c:v>
                </c:pt>
                <c:pt idx="208">
                  <c:v>1.1688624025978271E-4</c:v>
                </c:pt>
                <c:pt idx="209">
                  <c:v>1.1904407525019573E-4</c:v>
                </c:pt>
                <c:pt idx="210">
                  <c:v>1.2165258387001381E-4</c:v>
                </c:pt>
                <c:pt idx="211">
                  <c:v>1.228494322816957E-4</c:v>
                </c:pt>
                <c:pt idx="212">
                  <c:v>1.2404838570085028E-4</c:v>
                </c:pt>
                <c:pt idx="213">
                  <c:v>1.252494441283464E-4</c:v>
                </c:pt>
                <c:pt idx="214">
                  <c:v>1.2737625714272609E-4</c:v>
                </c:pt>
                <c:pt idx="215">
                  <c:v>1.3007472797214086E-4</c:v>
                </c:pt>
                <c:pt idx="216">
                  <c:v>1.3128631147523066E-4</c:v>
                </c:pt>
                <c:pt idx="217">
                  <c:v>1.3249999999969506E-4</c:v>
                </c:pt>
                <c:pt idx="218">
                  <c:v>1.3306677170578436E-4</c:v>
                </c:pt>
                <c:pt idx="219">
                  <c:v>1.3389560507571382E-4</c:v>
                </c:pt>
                <c:pt idx="220">
                  <c:v>1.3531779955425327E-4</c:v>
                </c:pt>
                <c:pt idx="221">
                  <c:v>1.3587654177022628E-4</c:v>
                </c:pt>
                <c:pt idx="222">
                  <c:v>1.364336780855694E-4</c:v>
                </c:pt>
                <c:pt idx="223">
                  <c:v>1.3698920850115155E-4</c:v>
                </c:pt>
                <c:pt idx="224">
                  <c:v>1.3974277204615475E-4</c:v>
                </c:pt>
                <c:pt idx="225">
                  <c:v>1.4028866704405576E-4</c:v>
                </c:pt>
                <c:pt idx="226">
                  <c:v>1.406821592248824E-4</c:v>
                </c:pt>
                <c:pt idx="227">
                  <c:v>1.4122265380759911E-4</c:v>
                </c:pt>
                <c:pt idx="228">
                  <c:v>1.428343962218558E-4</c:v>
                </c:pt>
                <c:pt idx="229">
                  <c:v>1.4336839657963447E-4</c:v>
                </c:pt>
                <c:pt idx="230">
                  <c:v>1.4390077337898257E-4</c:v>
                </c:pt>
                <c:pt idx="231">
                  <c:v>1.4443152661902171E-4</c:v>
                </c:pt>
                <c:pt idx="232">
                  <c:v>1.4496065629887345E-4</c:v>
                </c:pt>
                <c:pt idx="233">
                  <c:v>1.4653830397642594E-4</c:v>
                </c:pt>
                <c:pt idx="234">
                  <c:v>1.4706093941377126E-4</c:v>
                </c:pt>
                <c:pt idx="235">
                  <c:v>1.4758195128653715E-4</c:v>
                </c:pt>
                <c:pt idx="236">
                  <c:v>1.4810133959735879E-4</c:v>
                </c:pt>
                <c:pt idx="237">
                  <c:v>1.4861910434360093E-4</c:v>
                </c:pt>
                <c:pt idx="238">
                  <c:v>1.5016265719133685E-4</c:v>
                </c:pt>
                <c:pt idx="239">
                  <c:v>1.5067392767486898E-4</c:v>
                </c:pt>
                <c:pt idx="240">
                  <c:v>1.5118357459118639E-4</c:v>
                </c:pt>
                <c:pt idx="241">
                  <c:v>1.5169159794028905E-4</c:v>
                </c:pt>
                <c:pt idx="242">
                  <c:v>1.5219799772042016E-4</c:v>
                </c:pt>
                <c:pt idx="243">
                  <c:v>1.5370745564434875E-4</c:v>
                </c:pt>
                <c:pt idx="244">
                  <c:v>1.5420736114507989E-4</c:v>
                </c:pt>
                <c:pt idx="245">
                  <c:v>1.5470564307420417E-4</c:v>
                </c:pt>
                <c:pt idx="246">
                  <c:v>1.5520230143084324E-4</c:v>
                </c:pt>
                <c:pt idx="247">
                  <c:v>1.5569733621411864E-4</c:v>
                </c:pt>
                <c:pt idx="248">
                  <c:v>1.5740228515885761E-4</c:v>
                </c:pt>
                <c:pt idx="249">
                  <c:v>1.5789357901054558E-4</c:v>
                </c:pt>
                <c:pt idx="250">
                  <c:v>1.5838326693640644E-4</c:v>
                </c:pt>
                <c:pt idx="251">
                  <c:v>1.5887134893470244E-4</c:v>
                </c:pt>
                <c:pt idx="252">
                  <c:v>1.5984754991734234E-4</c:v>
                </c:pt>
                <c:pt idx="253">
                  <c:v>1.6080761763659842E-4</c:v>
                </c:pt>
                <c:pt idx="254">
                  <c:v>1.6128766998838151E-4</c:v>
                </c:pt>
                <c:pt idx="255">
                  <c:v>1.6176611640825541E-4</c:v>
                </c:pt>
                <c:pt idx="256">
                  <c:v>1.6224295689535126E-4</c:v>
                </c:pt>
                <c:pt idx="257">
                  <c:v>1.6324690782144435E-4</c:v>
                </c:pt>
                <c:pt idx="258">
                  <c:v>1.6413425951682285E-4</c:v>
                </c:pt>
                <c:pt idx="259">
                  <c:v>1.6460307033742177E-4</c:v>
                </c:pt>
                <c:pt idx="260">
                  <c:v>1.6507027522263601E-4</c:v>
                </c:pt>
                <c:pt idx="261">
                  <c:v>1.6553587417072782E-4</c:v>
                </c:pt>
                <c:pt idx="262">
                  <c:v>1.6656924939351114E-4</c:v>
                </c:pt>
                <c:pt idx="263">
                  <c:v>1.673822105970842E-4</c:v>
                </c:pt>
                <c:pt idx="264">
                  <c:v>1.6783977985869509E-4</c:v>
                </c:pt>
                <c:pt idx="265">
                  <c:v>1.6829574318057695E-4</c:v>
                </c:pt>
                <c:pt idx="266">
                  <c:v>1.6875010056359864E-4</c:v>
                </c:pt>
                <c:pt idx="267">
                  <c:v>1.6981457443115139E-4</c:v>
                </c:pt>
                <c:pt idx="268">
                  <c:v>1.7055147068275553E-4</c:v>
                </c:pt>
                <c:pt idx="269">
                  <c:v>1.7099779835757454E-4</c:v>
                </c:pt>
                <c:pt idx="270">
                  <c:v>1.7144252009005791E-4</c:v>
                </c:pt>
                <c:pt idx="271">
                  <c:v>1.7188563587759901E-4</c:v>
                </c:pt>
                <c:pt idx="272">
                  <c:v>1.7298288274132802E-4</c:v>
                </c:pt>
                <c:pt idx="273">
                  <c:v>1.7364203958181653E-4</c:v>
                </c:pt>
                <c:pt idx="274">
                  <c:v>1.7407712564290867E-4</c:v>
                </c:pt>
                <c:pt idx="275">
                  <c:v>1.7451060575732083E-4</c:v>
                </c:pt>
                <c:pt idx="276">
                  <c:v>1.7494247992505299E-4</c:v>
                </c:pt>
                <c:pt idx="277">
                  <c:v>1.760741741301536E-4</c:v>
                </c:pt>
                <c:pt idx="278">
                  <c:v>1.7665391710746007E-4</c:v>
                </c:pt>
                <c:pt idx="279">
                  <c:v>1.7707776152875928E-4</c:v>
                </c:pt>
                <c:pt idx="280">
                  <c:v>1.7750000000077185E-4</c:v>
                </c:pt>
                <c:pt idx="281">
                  <c:v>1.79050802522823E-4</c:v>
                </c:pt>
                <c:pt idx="282">
                  <c:v>1.8385581327512327E-4</c:v>
                </c:pt>
                <c:pt idx="283">
                  <c:v>1.8658466751468293E-4</c:v>
                </c:pt>
                <c:pt idx="284">
                  <c:v>1.8847959822876351E-4</c:v>
                </c:pt>
                <c:pt idx="285">
                  <c:v>1.9037911474241022E-4</c:v>
                </c:pt>
                <c:pt idx="286">
                  <c:v>1.9228321706257407E-4</c:v>
                </c:pt>
                <c:pt idx="287">
                  <c:v>1.9701143668704219E-4</c:v>
                </c:pt>
                <c:pt idx="288">
                  <c:v>1.9994548454046904E-4</c:v>
                </c:pt>
                <c:pt idx="289">
                  <c:v>2.0187251599313862E-4</c:v>
                </c:pt>
                <c:pt idx="290">
                  <c:v>2.0380413329229336E-4</c:v>
                </c:pt>
                <c:pt idx="291">
                  <c:v>2.0574033644575306E-4</c:v>
                </c:pt>
                <c:pt idx="292">
                  <c:v>2.1038698590078629E-4</c:v>
                </c:pt>
                <c:pt idx="293">
                  <c:v>2.1353100772949691E-4</c:v>
                </c:pt>
                <c:pt idx="294">
                  <c:v>2.1549014025179505E-4</c:v>
                </c:pt>
                <c:pt idx="295">
                  <c:v>2.1745385867010393E-4</c:v>
                </c:pt>
                <c:pt idx="296">
                  <c:v>2.194221629896368E-4</c:v>
                </c:pt>
                <c:pt idx="297">
                  <c:v>2.2398246322089508E-4</c:v>
                </c:pt>
                <c:pt idx="298">
                  <c:v>2.2734123942076511E-4</c:v>
                </c:pt>
                <c:pt idx="299">
                  <c:v>2.2933247335155119E-4</c:v>
                </c:pt>
                <c:pt idx="300">
                  <c:v>2.3132829322613588E-4</c:v>
                </c:pt>
                <c:pt idx="301">
                  <c:v>2.3332869905060127E-4</c:v>
                </c:pt>
                <c:pt idx="302">
                  <c:v>2.3779787099017534E-4</c:v>
                </c:pt>
                <c:pt idx="303">
                  <c:v>2.4137618199410909E-4</c:v>
                </c:pt>
                <c:pt idx="304">
                  <c:v>2.4339951767658681E-4</c:v>
                </c:pt>
                <c:pt idx="305">
                  <c:v>2.4542743935065107E-4</c:v>
                </c:pt>
                <c:pt idx="306">
                  <c:v>2.4745994702585932E-4</c:v>
                </c:pt>
                <c:pt idx="307">
                  <c:v>2.5183321158715006E-4</c:v>
                </c:pt>
                <c:pt idx="308">
                  <c:v>2.5563583786585687E-4</c:v>
                </c:pt>
                <c:pt idx="309">
                  <c:v>2.5769127564757432E-4</c:v>
                </c:pt>
                <c:pt idx="310">
                  <c:v>2.5975129947214165E-4</c:v>
                </c:pt>
                <c:pt idx="311">
                  <c:v>2.6181590934650975E-4</c:v>
                </c:pt>
                <c:pt idx="312">
                  <c:v>2.6608848742945969E-4</c:v>
                </c:pt>
                <c:pt idx="313">
                  <c:v>2.7012020949317335E-4</c:v>
                </c:pt>
                <c:pt idx="314">
                  <c:v>2.7220774972862961E-4</c:v>
                </c:pt>
                <c:pt idx="315">
                  <c:v>2.74299876058199E-4</c:v>
                </c:pt>
                <c:pt idx="316">
                  <c:v>2.763965884879637E-4</c:v>
                </c:pt>
                <c:pt idx="317">
                  <c:v>2.8056370097131133E-4</c:v>
                </c:pt>
                <c:pt idx="318">
                  <c:v>2.8482929937145369E-4</c:v>
                </c:pt>
                <c:pt idx="319">
                  <c:v>2.8694894241949214E-4</c:v>
                </c:pt>
                <c:pt idx="320">
                  <c:v>2.8907317161290709E-4</c:v>
                </c:pt>
                <c:pt idx="321">
                  <c:v>2.9120198696038722E-4</c:v>
                </c:pt>
                <c:pt idx="322">
                  <c:v>2.9525885470858083E-4</c:v>
                </c:pt>
                <c:pt idx="323">
                  <c:v>2.9976311003171685E-4</c:v>
                </c:pt>
                <c:pt idx="324">
                  <c:v>3.019148562581318E-4</c:v>
                </c:pt>
                <c:pt idx="325">
                  <c:v>3.0407118868292432E-4</c:v>
                </c:pt>
                <c:pt idx="326">
                  <c:v>3.062321073139143E-4</c:v>
                </c:pt>
                <c:pt idx="327">
                  <c:v>3.1017395117030903E-4</c:v>
                </c:pt>
                <c:pt idx="328">
                  <c:v>3.14921644049294E-4</c:v>
                </c:pt>
                <c:pt idx="329">
                  <c:v>3.1710549382422417E-4</c:v>
                </c:pt>
                <c:pt idx="330">
                  <c:v>3.1929392985140188E-4</c:v>
                </c:pt>
                <c:pt idx="331">
                  <c:v>3.2148695213777813E-4</c:v>
                </c:pt>
                <c:pt idx="332">
                  <c:v>3.2530899292720547E-4</c:v>
                </c:pt>
                <c:pt idx="333">
                  <c:v>3.3030490403253353E-4</c:v>
                </c:pt>
                <c:pt idx="334">
                  <c:v>3.3252085773306859E-4</c:v>
                </c:pt>
                <c:pt idx="335">
                  <c:v>3.3397914675935449E-4</c:v>
                </c:pt>
                <c:pt idx="336">
                  <c:v>3.3621593473705019E-4</c:v>
                </c:pt>
                <c:pt idx="337">
                  <c:v>3.3845735941631801E-4</c:v>
                </c:pt>
                <c:pt idx="338">
                  <c:v>3.4520945373734156E-4</c:v>
                </c:pt>
                <c:pt idx="339">
                  <c:v>3.4746942530019875E-4</c:v>
                </c:pt>
                <c:pt idx="340">
                  <c:v>3.4973403360152167E-4</c:v>
                </c:pt>
                <c:pt idx="341">
                  <c:v>3.5200327865360815E-4</c:v>
                </c:pt>
                <c:pt idx="342">
                  <c:v>3.5427716046085029E-4</c:v>
                </c:pt>
                <c:pt idx="343">
                  <c:v>3.6112662650310924E-4</c:v>
                </c:pt>
                <c:pt idx="344">
                  <c:v>3.6341905541705899E-4</c:v>
                </c:pt>
                <c:pt idx="345">
                  <c:v>3.6571612112832843E-4</c:v>
                </c:pt>
                <c:pt idx="346">
                  <c:v>3.6801782364394498E-4</c:v>
                </c:pt>
                <c:pt idx="347">
                  <c:v>3.6918151884568365E-4</c:v>
                </c:pt>
                <c:pt idx="348">
                  <c:v>3.7267260650727669E-4</c:v>
                </c:pt>
                <c:pt idx="349">
                  <c:v>3.7383630307846933E-4</c:v>
                </c:pt>
                <c:pt idx="350">
                  <c:v>3.7499999999224509E-4</c:v>
                </c:pt>
                <c:pt idx="351">
                  <c:v>3.7799870389018637E-4</c:v>
                </c:pt>
                <c:pt idx="352">
                  <c:v>3.8100363042987013E-4</c:v>
                </c:pt>
                <c:pt idx="353">
                  <c:v>3.9238323694321966E-4</c:v>
                </c:pt>
                <c:pt idx="354">
                  <c:v>3.9308556327394826E-4</c:v>
                </c:pt>
                <c:pt idx="355">
                  <c:v>3.9612160322877301E-4</c:v>
                </c:pt>
                <c:pt idx="356">
                  <c:v>3.9916386590879005E-4</c:v>
                </c:pt>
                <c:pt idx="357">
                  <c:v>4.0221235132981088E-4</c:v>
                </c:pt>
                <c:pt idx="358">
                  <c:v>4.1362233335352354E-4</c:v>
                </c:pt>
                <c:pt idx="359">
                  <c:v>4.1668111066322345E-4</c:v>
                </c:pt>
                <c:pt idx="360">
                  <c:v>4.1974604318665339E-4</c:v>
                </c:pt>
                <c:pt idx="361">
                  <c:v>4.2281713093684641E-4</c:v>
                </c:pt>
                <c:pt idx="362">
                  <c:v>4.3014797987007053E-4</c:v>
                </c:pt>
                <c:pt idx="363">
                  <c:v>4.3516303450674704E-4</c:v>
                </c:pt>
                <c:pt idx="364">
                  <c:v>4.3826489861318609E-4</c:v>
                </c:pt>
                <c:pt idx="365">
                  <c:v>4.4137291803501301E-4</c:v>
                </c:pt>
                <c:pt idx="366">
                  <c:v>4.4448709278612972E-4</c:v>
                </c:pt>
                <c:pt idx="367">
                  <c:v>4.5165675117877168E-4</c:v>
                </c:pt>
                <c:pt idx="368">
                  <c:v>4.5700534538238525E-4</c:v>
                </c:pt>
                <c:pt idx="369">
                  <c:v>4.6015029700238139E-4</c:v>
                </c:pt>
                <c:pt idx="370">
                  <c:v>4.6330140404116099E-4</c:v>
                </c:pt>
                <c:pt idx="371">
                  <c:v>4.6645866651262585E-4</c:v>
                </c:pt>
                <c:pt idx="372">
                  <c:v>4.7346072173889915E-4</c:v>
                </c:pt>
                <c:pt idx="373">
                  <c:v>4.7914927102857399E-4</c:v>
                </c:pt>
                <c:pt idx="374">
                  <c:v>4.8233731088937159E-4</c:v>
                </c:pt>
                <c:pt idx="375">
                  <c:v>4.8553150627321702E-4</c:v>
                </c:pt>
                <c:pt idx="376">
                  <c:v>4.88731857194881E-4</c:v>
                </c:pt>
                <c:pt idx="377">
                  <c:v>4.9555989659067639E-4</c:v>
                </c:pt>
                <c:pt idx="378">
                  <c:v>5.0159481656382758E-4</c:v>
                </c:pt>
                <c:pt idx="379">
                  <c:v>5.0482594540222859E-4</c:v>
                </c:pt>
                <c:pt idx="380">
                  <c:v>5.0806322986881062E-4</c:v>
                </c:pt>
                <c:pt idx="381">
                  <c:v>5.1130666998095125E-4</c:v>
                </c:pt>
                <c:pt idx="382">
                  <c:v>5.1795428084065699E-4</c:v>
                </c:pt>
                <c:pt idx="383">
                  <c:v>5.2434198717617002E-4</c:v>
                </c:pt>
                <c:pt idx="384">
                  <c:v>5.2761620573940269E-4</c:v>
                </c:pt>
                <c:pt idx="385">
                  <c:v>5.3089658003855635E-4</c:v>
                </c:pt>
                <c:pt idx="386">
                  <c:v>5.3418311009013962E-4</c:v>
                </c:pt>
                <c:pt idx="387">
                  <c:v>5.4064387966682663E-4</c:v>
                </c:pt>
                <c:pt idx="388">
                  <c:v>5.4739078812487247E-4</c:v>
                </c:pt>
                <c:pt idx="389">
                  <c:v>5.5070809716885392E-4</c:v>
                </c:pt>
                <c:pt idx="390">
                  <c:v>5.5403156205823402E-4</c:v>
                </c:pt>
                <c:pt idx="391">
                  <c:v>5.5736118280952135E-4</c:v>
                </c:pt>
                <c:pt idx="392">
                  <c:v>5.6362869831350082E-4</c:v>
                </c:pt>
                <c:pt idx="393">
                  <c:v>5.7074122473697809E-4</c:v>
                </c:pt>
                <c:pt idx="394">
                  <c:v>5.7410162502892069E-4</c:v>
                </c:pt>
                <c:pt idx="395">
                  <c:v>5.7746818127660856E-4</c:v>
                </c:pt>
                <c:pt idx="396">
                  <c:v>5.8084089349655008E-4</c:v>
                </c:pt>
                <c:pt idx="397">
                  <c:v>5.8690874209387628E-4</c:v>
                </c:pt>
                <c:pt idx="398">
                  <c:v>5.9439330240903968E-4</c:v>
                </c:pt>
                <c:pt idx="399">
                  <c:v>5.965096516138389E-4</c:v>
                </c:pt>
                <c:pt idx="400">
                  <c:v>5.9866010510578604E-4</c:v>
                </c:pt>
                <c:pt idx="401">
                  <c:v>6.0211336143201066E-4</c:v>
                </c:pt>
                <c:pt idx="402">
                  <c:v>6.0557291056895224E-4</c:v>
                </c:pt>
                <c:pt idx="403">
                  <c:v>6.1717161255603098E-4</c:v>
                </c:pt>
                <c:pt idx="404">
                  <c:v>6.1947403554274416E-4</c:v>
                </c:pt>
                <c:pt idx="405">
                  <c:v>6.2296504897574323E-4</c:v>
                </c:pt>
                <c:pt idx="406">
                  <c:v>6.264623553162707E-4</c:v>
                </c:pt>
                <c:pt idx="407">
                  <c:v>6.2996595458209015E-4</c:v>
                </c:pt>
                <c:pt idx="408">
                  <c:v>6.415604153856277E-4</c:v>
                </c:pt>
                <c:pt idx="409">
                  <c:v>6.4404328122691368E-4</c:v>
                </c:pt>
                <c:pt idx="410">
                  <c:v>6.4757834536521841E-4</c:v>
                </c:pt>
                <c:pt idx="411">
                  <c:v>6.5111970252917928E-4</c:v>
                </c:pt>
                <c:pt idx="412">
                  <c:v>6.5466735273389531E-4</c:v>
                </c:pt>
                <c:pt idx="413">
                  <c:v>6.6625418852620736E-4</c:v>
                </c:pt>
                <c:pt idx="414">
                  <c:v>6.6892088430137164E-4</c:v>
                </c:pt>
                <c:pt idx="415">
                  <c:v>6.7249999996388254E-4</c:v>
                </c:pt>
                <c:pt idx="416">
                  <c:v>6.755024951381472E-4</c:v>
                </c:pt>
                <c:pt idx="417">
                  <c:v>6.7850873556363211E-4</c:v>
                </c:pt>
                <c:pt idx="418">
                  <c:v>6.905711499527456E-4</c:v>
                </c:pt>
                <c:pt idx="419">
                  <c:v>6.9359611676311772E-4</c:v>
                </c:pt>
                <c:pt idx="420">
                  <c:v>6.9662482887622446E-4</c:v>
                </c:pt>
                <c:pt idx="421">
                  <c:v>7.0168752810470135E-4</c:v>
                </c:pt>
                <c:pt idx="422">
                  <c:v>7.1077531168003939E-4</c:v>
                </c:pt>
                <c:pt idx="423">
                  <c:v>7.1182456927942894E-4</c:v>
                </c:pt>
                <c:pt idx="424">
                  <c:v>7.1487575338746723E-4</c:v>
                </c:pt>
                <c:pt idx="425">
                  <c:v>7.1793068285774808E-4</c:v>
                </c:pt>
                <c:pt idx="426">
                  <c:v>7.2098935769826511E-4</c:v>
                </c:pt>
                <c:pt idx="427">
                  <c:v>7.3210978852014696E-4</c:v>
                </c:pt>
                <c:pt idx="428">
                  <c:v>7.3326151094033065E-4</c:v>
                </c:pt>
                <c:pt idx="429">
                  <c:v>7.3633891276436714E-4</c:v>
                </c:pt>
                <c:pt idx="430">
                  <c:v>7.3942006001015415E-4</c:v>
                </c:pt>
                <c:pt idx="431">
                  <c:v>7.4250495268746164E-4</c:v>
                </c:pt>
                <c:pt idx="432">
                  <c:v>7.5545185875805628E-4</c:v>
                </c:pt>
                <c:pt idx="433">
                  <c:v>7.5671430541613338E-4</c:v>
                </c:pt>
                <c:pt idx="434">
                  <c:v>7.5798559784523434E-4</c:v>
                </c:pt>
                <c:pt idx="435">
                  <c:v>7.6109296329107679E-4</c:v>
                </c:pt>
                <c:pt idx="436">
                  <c:v>7.6420407422972403E-4</c:v>
                </c:pt>
                <c:pt idx="437">
                  <c:v>7.7532327598106576E-4</c:v>
                </c:pt>
                <c:pt idx="438">
                  <c:v>7.7668597307933851E-4</c:v>
                </c:pt>
                <c:pt idx="439">
                  <c:v>7.7981581160901925E-4</c:v>
                </c:pt>
                <c:pt idx="440">
                  <c:v>7.8294939568301913E-4</c:v>
                </c:pt>
                <c:pt idx="441">
                  <c:v>7.8608672531021995E-4</c:v>
                </c:pt>
                <c:pt idx="442">
                  <c:v>7.9211490114139416E-4</c:v>
                </c:pt>
                <c:pt idx="443">
                  <c:v>7.9357842389484042E-4</c:v>
                </c:pt>
                <c:pt idx="444">
                  <c:v>8.0182955705776493E-4</c:v>
                </c:pt>
                <c:pt idx="445">
                  <c:v>8.0333041927953459E-4</c:v>
                </c:pt>
                <c:pt idx="446">
                  <c:v>8.0650628246545133E-4</c:v>
                </c:pt>
                <c:pt idx="447">
                  <c:v>8.192628283372243E-4</c:v>
                </c:pt>
                <c:pt idx="448">
                  <c:v>8.2084456026265684E-4</c:v>
                </c:pt>
                <c:pt idx="449">
                  <c:v>8.2244241352381626E-4</c:v>
                </c:pt>
                <c:pt idx="450">
                  <c:v>8.2564100282285925E-4</c:v>
                </c:pt>
                <c:pt idx="451">
                  <c:v>8.288433798399065E-4</c:v>
                </c:pt>
                <c:pt idx="452">
                  <c:v>8.415048863919095E-4</c:v>
                </c:pt>
                <c:pt idx="453">
                  <c:v>8.431991583233156E-4</c:v>
                </c:pt>
                <c:pt idx="454">
                  <c:v>8.449120809880088E-4</c:v>
                </c:pt>
                <c:pt idx="455">
                  <c:v>8.4813718449451049E-4</c:v>
                </c:pt>
                <c:pt idx="456">
                  <c:v>8.5136607578098955E-4</c:v>
                </c:pt>
                <c:pt idx="457">
                  <c:v>8.6392846976884082E-4</c:v>
                </c:pt>
                <c:pt idx="458">
                  <c:v>8.6573729678907085E-4</c:v>
                </c:pt>
                <c:pt idx="459">
                  <c:v>8.6756734923099218E-4</c:v>
                </c:pt>
                <c:pt idx="460">
                  <c:v>8.7081896738774455E-4</c:v>
                </c:pt>
                <c:pt idx="461">
                  <c:v>8.7407437338824347E-4</c:v>
                </c:pt>
                <c:pt idx="462">
                  <c:v>8.8653358155214477E-4</c:v>
                </c:pt>
                <c:pt idx="463">
                  <c:v>8.9109025413437325E-4</c:v>
                </c:pt>
                <c:pt idx="464">
                  <c:v>8.9432525193097149E-4</c:v>
                </c:pt>
                <c:pt idx="465">
                  <c:v>8.975639142492993E-4</c:v>
                </c:pt>
                <c:pt idx="466">
                  <c:v>9.0333887940098872E-4</c:v>
                </c:pt>
                <c:pt idx="467">
                  <c:v>9.1055520891976209E-4</c:v>
                </c:pt>
                <c:pt idx="468">
                  <c:v>9.1381219398228137E-4</c:v>
                </c:pt>
                <c:pt idx="469">
                  <c:v>9.1707284361953122E-4</c:v>
                </c:pt>
                <c:pt idx="470">
                  <c:v>9.2033715784367598E-4</c:v>
                </c:pt>
                <c:pt idx="471">
                  <c:v>9.2596065434447799E-4</c:v>
                </c:pt>
                <c:pt idx="472">
                  <c:v>9.3343106077341926E-4</c:v>
                </c:pt>
                <c:pt idx="473">
                  <c:v>9.3671369806063072E-4</c:v>
                </c:pt>
                <c:pt idx="474">
                  <c:v>9.3999999998860707E-4</c:v>
                </c:pt>
                <c:pt idx="475">
                  <c:v>9.4849107569985045E-4</c:v>
                </c:pt>
                <c:pt idx="476">
                  <c:v>9.6919989105134947E-4</c:v>
                </c:pt>
                <c:pt idx="477">
                  <c:v>9.8262798248639825E-4</c:v>
                </c:pt>
                <c:pt idx="478">
                  <c:v>9.9120536073319439E-4</c:v>
                </c:pt>
                <c:pt idx="479">
                  <c:v>9.9855493933021454E-4</c:v>
                </c:pt>
                <c:pt idx="480">
                  <c:v>1.005918111855826E-3</c:v>
                </c:pt>
                <c:pt idx="481">
                  <c:v>1.0247919725954605E-3</c:v>
                </c:pt>
                <c:pt idx="482">
                  <c:v>1.0355067427777428E-3</c:v>
                </c:pt>
                <c:pt idx="483">
                  <c:v>1.0429378860984336E-3</c:v>
                </c:pt>
                <c:pt idx="484">
                  <c:v>1.0503826238090861E-3</c:v>
                </c:pt>
                <c:pt idx="485">
                  <c:v>1.0578409559878984E-3</c:v>
                </c:pt>
                <c:pt idx="486">
                  <c:v>1.0597458951099082E-3</c:v>
                </c:pt>
                <c:pt idx="487">
                  <c:v>1.0823810372301108E-3</c:v>
                </c:pt>
                <c:pt idx="488">
                  <c:v>1.0899535726024948E-3</c:v>
                </c:pt>
                <c:pt idx="489">
                  <c:v>1.0975398521051083E-3</c:v>
                </c:pt>
                <c:pt idx="490">
                  <c:v>1.1051398758170092E-3</c:v>
                </c:pt>
                <c:pt idx="491">
                  <c:v>1.1127536438181331E-3</c:v>
                </c:pt>
                <c:pt idx="492">
                  <c:v>1.1356774143447853E-3</c:v>
                </c:pt>
                <c:pt idx="493">
                  <c:v>1.143346160294257E-3</c:v>
                </c:pt>
                <c:pt idx="494">
                  <c:v>1.1510286509308753E-3</c:v>
                </c:pt>
                <c:pt idx="495">
                  <c:v>1.1587248863328197E-3</c:v>
                </c:pt>
                <c:pt idx="496">
                  <c:v>1.197412237650936E-3</c:v>
                </c:pt>
                <c:pt idx="497">
                  <c:v>1.2051909433393043E-3</c:v>
                </c:pt>
                <c:pt idx="498">
                  <c:v>1.2129833943595781E-3</c:v>
                </c:pt>
                <c:pt idx="499">
                  <c:v>1.2207895907899371E-3</c:v>
                </c:pt>
                <c:pt idx="500">
                  <c:v>1.2442906533654792E-3</c:v>
                </c:pt>
                <c:pt idx="501">
                  <c:v>1.2521518322574986E-3</c:v>
                </c:pt>
                <c:pt idx="502">
                  <c:v>1.2600267569680672E-3</c:v>
                </c:pt>
                <c:pt idx="503">
                  <c:v>1.2679154275806351E-3</c:v>
                </c:pt>
                <c:pt idx="504">
                  <c:v>1.2883400973923271E-3</c:v>
                </c:pt>
                <c:pt idx="505">
                  <c:v>1.3115929301130993E-3</c:v>
                </c:pt>
                <c:pt idx="506">
                  <c:v>1.3195135213368667E-3</c:v>
                </c:pt>
                <c:pt idx="507">
                  <c:v>1.3274477098317694E-3</c:v>
                </c:pt>
                <c:pt idx="508">
                  <c:v>1.3430058851628388E-3</c:v>
                </c:pt>
                <c:pt idx="509">
                  <c:v>1.3593204381675021E-3</c:v>
                </c:pt>
                <c:pt idx="510">
                  <c:v>1.3673226142553513E-3</c:v>
                </c:pt>
                <c:pt idx="511">
                  <c:v>1.4237185890654596E-3</c:v>
                </c:pt>
                <c:pt idx="512">
                  <c:v>1.4807808833177986E-3</c:v>
                </c:pt>
                <c:pt idx="513">
                  <c:v>1.5385095261290771E-3</c:v>
                </c:pt>
                <c:pt idx="514">
                  <c:v>1.5969045469548637E-3</c:v>
                </c:pt>
                <c:pt idx="515">
                  <c:v>1.6559659755913236E-3</c:v>
                </c:pt>
                <c:pt idx="516">
                  <c:v>1.6895474431510851E-3</c:v>
                </c:pt>
                <c:pt idx="517">
                  <c:v>1.7127656764131841E-3</c:v>
                </c:pt>
                <c:pt idx="518">
                  <c:v>1.7359840473825203E-3</c:v>
                </c:pt>
                <c:pt idx="519">
                  <c:v>1.7592025560608311E-3</c:v>
                </c:pt>
                <c:pt idx="520">
                  <c:v>1.7824212024463789E-3</c:v>
                </c:pt>
                <c:pt idx="521">
                  <c:v>1.8056399865417701E-3</c:v>
                </c:pt>
                <c:pt idx="522">
                  <c:v>1.8288589083478737E-3</c:v>
                </c:pt>
                <c:pt idx="523">
                  <c:v>1.8520779678646898E-3</c:v>
                </c:pt>
                <c:pt idx="524">
                  <c:v>1.8752971650930871E-3</c:v>
                </c:pt>
                <c:pt idx="525">
                  <c:v>1.8985165000348033E-3</c:v>
                </c:pt>
                <c:pt idx="526">
                  <c:v>1.9217359726907076E-3</c:v>
                </c:pt>
                <c:pt idx="527">
                  <c:v>1.9432917907673249E-3</c:v>
                </c:pt>
                <c:pt idx="528">
                  <c:v>1.9665114029581107E-3</c:v>
                </c:pt>
                <c:pt idx="529">
                  <c:v>1.9897311513660879E-3</c:v>
                </c:pt>
                <c:pt idx="530">
                  <c:v>2.0146152404640232E-3</c:v>
                </c:pt>
                <c:pt idx="531">
                  <c:v>2.0378354016995551E-3</c:v>
                </c:pt>
                <c:pt idx="532">
                  <c:v>2.0610557006536198E-3</c:v>
                </c:pt>
                <c:pt idx="533">
                  <c:v>2.0842761373262167E-3</c:v>
                </c:pt>
                <c:pt idx="534">
                  <c:v>2.1074967117199524E-3</c:v>
                </c:pt>
                <c:pt idx="535">
                  <c:v>2.1307174238339578E-3</c:v>
                </c:pt>
                <c:pt idx="536">
                  <c:v>2.153938273669971E-3</c:v>
                </c:pt>
                <c:pt idx="537">
                  <c:v>2.1771592612288612E-3</c:v>
                </c:pt>
                <c:pt idx="538">
                  <c:v>2.2003803865114965E-3</c:v>
                </c:pt>
                <c:pt idx="539">
                  <c:v>2.2236016495178769E-3</c:v>
                </c:pt>
                <c:pt idx="540">
                  <c:v>2.2434917201454851E-3</c:v>
                </c:pt>
                <c:pt idx="541">
                  <c:v>2.2667129480842263E-3</c:v>
                </c:pt>
                <c:pt idx="542">
                  <c:v>2.2899343107534165E-3</c:v>
                </c:pt>
                <c:pt idx="543">
                  <c:v>2.3164731759246493E-3</c:v>
                </c:pt>
                <c:pt idx="544">
                  <c:v>2.3396948273051166E-3</c:v>
                </c:pt>
                <c:pt idx="545">
                  <c:v>2.3629166134195856E-3</c:v>
                </c:pt>
                <c:pt idx="546">
                  <c:v>2.3861385342671682E-3</c:v>
                </c:pt>
                <c:pt idx="547">
                  <c:v>2.4093605898505288E-3</c:v>
                </c:pt>
                <c:pt idx="548">
                  <c:v>2.4309158420127213E-3</c:v>
                </c:pt>
                <c:pt idx="549">
                  <c:v>2.4541379999324787E-3</c:v>
                </c:pt>
                <c:pt idx="550">
                  <c:v>2.4773602910921717E-3</c:v>
                </c:pt>
                <c:pt idx="551">
                  <c:v>2.5653893915937413E-3</c:v>
                </c:pt>
                <c:pt idx="552">
                  <c:v>2.6824475968328693E-3</c:v>
                </c:pt>
                <c:pt idx="553">
                  <c:v>2.7702989086294009E-3</c:v>
                </c:pt>
                <c:pt idx="554">
                  <c:v>2.8589465799242777E-3</c:v>
                </c:pt>
                <c:pt idx="555">
                  <c:v>2.9483906647134379E-3</c:v>
                </c:pt>
                <c:pt idx="556">
                  <c:v>3.0386312174776491E-3</c:v>
                </c:pt>
                <c:pt idx="557">
                  <c:v>3.12347989807824E-3</c:v>
                </c:pt>
                <c:pt idx="558">
                  <c:v>3.2159517791265036E-3</c:v>
                </c:pt>
                <c:pt idx="559">
                  <c:v>3.3092290230105287E-3</c:v>
                </c:pt>
                <c:pt idx="560">
                  <c:v>3.4033116865499189E-3</c:v>
                </c:pt>
                <c:pt idx="561">
                  <c:v>3.5017829417884607E-3</c:v>
                </c:pt>
                <c:pt idx="562">
                  <c:v>3.596803473726885E-3</c:v>
                </c:pt>
                <c:pt idx="563">
                  <c:v>3.6747838993853878E-3</c:v>
                </c:pt>
                <c:pt idx="564">
                  <c:v>3.7084566938546627E-3</c:v>
                </c:pt>
                <c:pt idx="565">
                  <c:v>3.7421297778149768E-3</c:v>
                </c:pt>
                <c:pt idx="566">
                  <c:v>3.7758031512689374E-3</c:v>
                </c:pt>
                <c:pt idx="567">
                  <c:v>3.8094768142200204E-3</c:v>
                </c:pt>
                <c:pt idx="568">
                  <c:v>3.8431507666699628E-3</c:v>
                </c:pt>
                <c:pt idx="569">
                  <c:v>3.8768250086213714E-3</c:v>
                </c:pt>
                <c:pt idx="570">
                  <c:v>3.9104995400768526E-3</c:v>
                </c:pt>
                <c:pt idx="571">
                  <c:v>3.9441743610390137E-3</c:v>
                </c:pt>
                <c:pt idx="572">
                  <c:v>3.9778494715095921E-3</c:v>
                </c:pt>
                <c:pt idx="573">
                  <c:v>4.0115248714929315E-3</c:v>
                </c:pt>
                <c:pt idx="574">
                  <c:v>4.0452005609890335E-3</c:v>
                </c:pt>
                <c:pt idx="575">
                  <c:v>4.0788765400022403E-3</c:v>
                </c:pt>
                <c:pt idx="576">
                  <c:v>4.1125528085351609E-3</c:v>
                </c:pt>
                <c:pt idx="577">
                  <c:v>4.1462293665877935E-3</c:v>
                </c:pt>
                <c:pt idx="578">
                  <c:v>4.1799062141662201E-3</c:v>
                </c:pt>
                <c:pt idx="579">
                  <c:v>4.2111532102202826E-3</c:v>
                </c:pt>
                <c:pt idx="580">
                  <c:v>4.2448302208650595E-3</c:v>
                </c:pt>
                <c:pt idx="581">
                  <c:v>4.2785075178899869E-3</c:v>
                </c:pt>
                <c:pt idx="582">
                  <c:v>4.3146164997656788E-3</c:v>
                </c:pt>
                <c:pt idx="583">
                  <c:v>4.3482947950008836E-3</c:v>
                </c:pt>
                <c:pt idx="584">
                  <c:v>4.3819733797740464E-3</c:v>
                </c:pt>
                <c:pt idx="585">
                  <c:v>4.4156522540895124E-3</c:v>
                </c:pt>
                <c:pt idx="586">
                  <c:v>4.4493314179481509E-3</c:v>
                </c:pt>
                <c:pt idx="587">
                  <c:v>4.4830108713534364E-3</c:v>
                </c:pt>
                <c:pt idx="588">
                  <c:v>4.5166906143079763E-3</c:v>
                </c:pt>
                <c:pt idx="589">
                  <c:v>4.5503706468135079E-3</c:v>
                </c:pt>
                <c:pt idx="590">
                  <c:v>4.5840509688726385E-3</c:v>
                </c:pt>
                <c:pt idx="591">
                  <c:v>4.6177315804879736E-3</c:v>
                </c:pt>
                <c:pt idx="592">
                  <c:v>4.6465409561431414E-3</c:v>
                </c:pt>
                <c:pt idx="593">
                  <c:v>4.6802212334320359E-3</c:v>
                </c:pt>
                <c:pt idx="594">
                  <c:v>4.7139017939832328E-3</c:v>
                </c:pt>
                <c:pt idx="595">
                  <c:v>4.7523942100369254E-3</c:v>
                </c:pt>
                <c:pt idx="596">
                  <c:v>4.7860753775834652E-3</c:v>
                </c:pt>
                <c:pt idx="597">
                  <c:v>4.8197568283985248E-3</c:v>
                </c:pt>
                <c:pt idx="598">
                  <c:v>4.8534385624847687E-3</c:v>
                </c:pt>
                <c:pt idx="599">
                  <c:v>4.8871205798457495E-3</c:v>
                </c:pt>
                <c:pt idx="600">
                  <c:v>4.918363408289027E-3</c:v>
                </c:pt>
                <c:pt idx="601">
                  <c:v>4.9520455105028722E-3</c:v>
                </c:pt>
                <c:pt idx="602">
                  <c:v>4.985727892845895E-3</c:v>
                </c:pt>
                <c:pt idx="603">
                  <c:v>5.0750058722246324E-3</c:v>
                </c:pt>
                <c:pt idx="604">
                  <c:v>5.1919291314058659E-3</c:v>
                </c:pt>
                <c:pt idx="605">
                  <c:v>5.2806465461395927E-3</c:v>
                </c:pt>
                <c:pt idx="606">
                  <c:v>5.3698782468818819E-3</c:v>
                </c:pt>
                <c:pt idx="607">
                  <c:v>5.4596242686725301E-3</c:v>
                </c:pt>
                <c:pt idx="608">
                  <c:v>5.5498846467607324E-3</c:v>
                </c:pt>
                <c:pt idx="609">
                  <c:v>5.6344581204209902E-3</c:v>
                </c:pt>
                <c:pt idx="610">
                  <c:v>5.726304697868707E-3</c:v>
                </c:pt>
                <c:pt idx="611">
                  <c:v>5.8186713622956207E-3</c:v>
                </c:pt>
                <c:pt idx="612">
                  <c:v>5.9115581499777697E-3</c:v>
                </c:pt>
                <c:pt idx="613">
                  <c:v>6.0089031294365053E-3</c:v>
                </c:pt>
                <c:pt idx="614">
                  <c:v>6.1022503968149776E-3</c:v>
                </c:pt>
                <c:pt idx="615">
                  <c:v>6.1807930279747635E-3</c:v>
                </c:pt>
                <c:pt idx="616">
                  <c:v>6.2212216112819572E-3</c:v>
                </c:pt>
                <c:pt idx="617">
                  <c:v>6.2616506116277273E-3</c:v>
                </c:pt>
                <c:pt idx="618">
                  <c:v>6.3020800290172884E-3</c:v>
                </c:pt>
                <c:pt idx="619">
                  <c:v>6.3425098634549851E-3</c:v>
                </c:pt>
                <c:pt idx="620">
                  <c:v>6.3829401149442921E-3</c:v>
                </c:pt>
                <c:pt idx="621">
                  <c:v>6.4233707834904239E-3</c:v>
                </c:pt>
                <c:pt idx="622">
                  <c:v>6.4638018690977225E-3</c:v>
                </c:pt>
                <c:pt idx="623">
                  <c:v>6.5042333717696653E-3</c:v>
                </c:pt>
                <c:pt idx="624">
                  <c:v>6.5446652915105968E-3</c:v>
                </c:pt>
                <c:pt idx="625">
                  <c:v>6.5850976283257289E-3</c:v>
                </c:pt>
                <c:pt idx="626">
                  <c:v>6.6255303822185382E-3</c:v>
                </c:pt>
                <c:pt idx="627">
                  <c:v>6.6659635531942365E-3</c:v>
                </c:pt>
                <c:pt idx="628">
                  <c:v>6.7063971412554321E-3</c:v>
                </c:pt>
                <c:pt idx="629">
                  <c:v>6.7468311464082067E-3</c:v>
                </c:pt>
                <c:pt idx="630">
                  <c:v>6.7872655686560344E-3</c:v>
                </c:pt>
                <c:pt idx="631">
                  <c:v>6.8247475375943162E-3</c:v>
                </c:pt>
                <c:pt idx="632">
                  <c:v>6.8651819960957533E-3</c:v>
                </c:pt>
                <c:pt idx="633">
                  <c:v>6.9056168671656317E-3</c:v>
                </c:pt>
                <c:pt idx="634">
                  <c:v>6.9490074286847761E-3</c:v>
                </c:pt>
                <c:pt idx="635">
                  <c:v>6.9894439364739094E-3</c:v>
                </c:pt>
                <c:pt idx="636">
                  <c:v>7.0298808613824251E-3</c:v>
                </c:pt>
                <c:pt idx="637">
                  <c:v>7.0703182034172743E-3</c:v>
                </c:pt>
                <c:pt idx="638">
                  <c:v>7.1107559625819324E-3</c:v>
                </c:pt>
                <c:pt idx="639">
                  <c:v>7.1511941388798751E-3</c:v>
                </c:pt>
                <c:pt idx="640">
                  <c:v>7.1916327323154469E-3</c:v>
                </c:pt>
                <c:pt idx="641">
                  <c:v>7.2320717428947289E-3</c:v>
                </c:pt>
                <c:pt idx="642">
                  <c:v>7.2725111706203284E-3</c:v>
                </c:pt>
                <c:pt idx="643">
                  <c:v>7.3129510154965899E-3</c:v>
                </c:pt>
                <c:pt idx="644">
                  <c:v>7.3504276794896838E-3</c:v>
                </c:pt>
                <c:pt idx="645">
                  <c:v>7.3908675016803932E-3</c:v>
                </c:pt>
                <c:pt idx="646">
                  <c:v>7.4313077364922498E-3</c:v>
                </c:pt>
                <c:pt idx="647">
                  <c:v>7.4775256529602879E-3</c:v>
                </c:pt>
                <c:pt idx="648">
                  <c:v>7.5179667719738668E-3</c:v>
                </c:pt>
                <c:pt idx="649">
                  <c:v>7.5702812662382483E-3</c:v>
                </c:pt>
                <c:pt idx="650">
                  <c:v>7.5988502479075052E-3</c:v>
                </c:pt>
                <c:pt idx="651">
                  <c:v>7.6392926048354706E-3</c:v>
                </c:pt>
                <c:pt idx="652">
                  <c:v>7.6767647922046933E-3</c:v>
                </c:pt>
                <c:pt idx="653">
                  <c:v>7.7172070811002413E-3</c:v>
                </c:pt>
                <c:pt idx="654">
                  <c:v>7.7576497781066678E-3</c:v>
                </c:pt>
                <c:pt idx="655">
                  <c:v>7.8439288181018085E-3</c:v>
                </c:pt>
                <c:pt idx="656">
                  <c:v>7.9390781915929139E-3</c:v>
                </c:pt>
                <c:pt idx="657">
                  <c:v>8.0491717727783144E-3</c:v>
                </c:pt>
                <c:pt idx="658">
                  <c:v>8.1347093768079515E-3</c:v>
                </c:pt>
                <c:pt idx="659">
                  <c:v>8.220583589808924E-3</c:v>
                </c:pt>
                <c:pt idx="660">
                  <c:v>8.3067944342908855E-3</c:v>
                </c:pt>
                <c:pt idx="661">
                  <c:v>8.375163860058564E-3</c:v>
                </c:pt>
                <c:pt idx="662">
                  <c:v>8.5140144037209303E-3</c:v>
                </c:pt>
                <c:pt idx="663">
                  <c:v>8.6028209036558417E-3</c:v>
                </c:pt>
                <c:pt idx="664">
                  <c:v>8.6919751470010843E-3</c:v>
                </c:pt>
                <c:pt idx="665">
                  <c:v>8.7854230991356742E-3</c:v>
                </c:pt>
                <c:pt idx="666">
                  <c:v>8.8747871246447584E-3</c:v>
                </c:pt>
                <c:pt idx="667">
                  <c:v>8.9324913003468297E-3</c:v>
                </c:pt>
                <c:pt idx="668">
                  <c:v>8.9774435055250245E-3</c:v>
                </c:pt>
                <c:pt idx="669">
                  <c:v>9.0223962259276032E-3</c:v>
                </c:pt>
                <c:pt idx="670">
                  <c:v>9.0673494615623879E-3</c:v>
                </c:pt>
                <c:pt idx="671">
                  <c:v>9.1123032124337221E-3</c:v>
                </c:pt>
                <c:pt idx="672">
                  <c:v>9.1572574785476861E-3</c:v>
                </c:pt>
                <c:pt idx="673">
                  <c:v>9.2022122599103636E-3</c:v>
                </c:pt>
                <c:pt idx="674">
                  <c:v>9.2471675565278365E-3</c:v>
                </c:pt>
                <c:pt idx="675">
                  <c:v>9.2921233684061886E-3</c:v>
                </c:pt>
                <c:pt idx="676">
                  <c:v>9.3370796955514982E-3</c:v>
                </c:pt>
                <c:pt idx="677">
                  <c:v>9.3820365379681126E-3</c:v>
                </c:pt>
                <c:pt idx="678">
                  <c:v>9.4269938956638502E-3</c:v>
                </c:pt>
                <c:pt idx="679">
                  <c:v>9.4719517686430565E-3</c:v>
                </c:pt>
                <c:pt idx="680">
                  <c:v>9.5169101569135498E-3</c:v>
                </c:pt>
                <c:pt idx="681">
                  <c:v>9.5618690604788066E-3</c:v>
                </c:pt>
                <c:pt idx="682">
                  <c:v>9.6034890845251211E-3</c:v>
                </c:pt>
                <c:pt idx="683">
                  <c:v>9.6484477811948355E-3</c:v>
                </c:pt>
                <c:pt idx="684">
                  <c:v>9.6934069875632065E-3</c:v>
                </c:pt>
                <c:pt idx="685">
                  <c:v>9.7383667036363853E-3</c:v>
                </c:pt>
                <c:pt idx="686">
                  <c:v>9.7833269294196386E-3</c:v>
                </c:pt>
                <c:pt idx="687">
                  <c:v>9.8316333034218304E-3</c:v>
                </c:pt>
                <c:pt idx="688">
                  <c:v>9.8765958142250747E-3</c:v>
                </c:pt>
                <c:pt idx="689">
                  <c:v>9.921558840372607E-3</c:v>
                </c:pt>
                <c:pt idx="690">
                  <c:v>9.9665223818687729E-3</c:v>
                </c:pt>
                <c:pt idx="691">
                  <c:v>1.0011486438719654E-2</c:v>
                </c:pt>
                <c:pt idx="692">
                  <c:v>1.0056451010931333E-2</c:v>
                </c:pt>
                <c:pt idx="693">
                  <c:v>1.0101416098510762E-2</c:v>
                </c:pt>
                <c:pt idx="694">
                  <c:v>1.0146381701462282E-2</c:v>
                </c:pt>
                <c:pt idx="695">
                  <c:v>1.0184636165817551E-2</c:v>
                </c:pt>
                <c:pt idx="696">
                  <c:v>1.0229600179342491E-2</c:v>
                </c:pt>
                <c:pt idx="697">
                  <c:v>1.0274564697025035E-2</c:v>
                </c:pt>
                <c:pt idx="698">
                  <c:v>1.0319529718869624E-2</c:v>
                </c:pt>
                <c:pt idx="699">
                  <c:v>1.0364495244882477E-2</c:v>
                </c:pt>
                <c:pt idx="700">
                  <c:v>1.0412823613169642E-2</c:v>
                </c:pt>
                <c:pt idx="701">
                  <c:v>1.0454427809436062E-2</c:v>
                </c:pt>
                <c:pt idx="702">
                  <c:v>1.0499394847988341E-2</c:v>
                </c:pt>
                <c:pt idx="703">
                  <c:v>1.0544362390731088E-2</c:v>
                </c:pt>
                <c:pt idx="704">
                  <c:v>1.0589330437669631E-2</c:v>
                </c:pt>
                <c:pt idx="705">
                  <c:v>1.0634298988811075E-2</c:v>
                </c:pt>
                <c:pt idx="706">
                  <c:v>1.0681112848149432E-2</c:v>
                </c:pt>
                <c:pt idx="707">
                  <c:v>1.0730406615668819E-2</c:v>
                </c:pt>
                <c:pt idx="708">
                  <c:v>1.0787468242351392E-2</c:v>
                </c:pt>
                <c:pt idx="709">
                  <c:v>1.0836733597968131E-2</c:v>
                </c:pt>
                <c:pt idx="710">
                  <c:v>1.088602640877343E-2</c:v>
                </c:pt>
                <c:pt idx="711">
                  <c:v>1.0935346675786469E-2</c:v>
                </c:pt>
                <c:pt idx="712">
                  <c:v>1.0984694400025566E-2</c:v>
                </c:pt>
                <c:pt idx="713">
                  <c:v>1.103041643198148E-2</c:v>
                </c:pt>
                <c:pt idx="714">
                  <c:v>1.1079862278602141E-2</c:v>
                </c:pt>
                <c:pt idx="715">
                  <c:v>1.1129335873914058E-2</c:v>
                </c:pt>
                <c:pt idx="716">
                  <c:v>1.1178837218939711E-2</c:v>
                </c:pt>
                <c:pt idx="717">
                  <c:v>1.1231844915362459E-2</c:v>
                </c:pt>
                <c:pt idx="718">
                  <c:v>1.1281357404412048E-2</c:v>
                </c:pt>
                <c:pt idx="719">
                  <c:v>1.1328489455540075E-2</c:v>
                </c:pt>
                <c:pt idx="720">
                  <c:v>1.1373821876711742E-2</c:v>
                </c:pt>
                <c:pt idx="721">
                  <c:v>1.1419154821541917E-2</c:v>
                </c:pt>
                <c:pt idx="722">
                  <c:v>1.1464488290035813E-2</c:v>
                </c:pt>
                <c:pt idx="723">
                  <c:v>1.1509822282200381E-2</c:v>
                </c:pt>
                <c:pt idx="724">
                  <c:v>1.1555156798039964E-2</c:v>
                </c:pt>
                <c:pt idx="725">
                  <c:v>1.1600491837562385E-2</c:v>
                </c:pt>
                <c:pt idx="726">
                  <c:v>1.1645827400772855E-2</c:v>
                </c:pt>
                <c:pt idx="727">
                  <c:v>1.1691163487677457E-2</c:v>
                </c:pt>
                <c:pt idx="728">
                  <c:v>1.1736500098282272E-2</c:v>
                </c:pt>
                <c:pt idx="729">
                  <c:v>1.1781837232593384E-2</c:v>
                </c:pt>
                <c:pt idx="730">
                  <c:v>1.1827174890616002E-2</c:v>
                </c:pt>
                <c:pt idx="731">
                  <c:v>1.1872513072357951E-2</c:v>
                </c:pt>
                <c:pt idx="732">
                  <c:v>1.1917851777824442E-2</c:v>
                </c:pt>
                <c:pt idx="733">
                  <c:v>1.1963191007020688E-2</c:v>
                </c:pt>
                <c:pt idx="734">
                  <c:v>1.2005092218980986E-2</c:v>
                </c:pt>
                <c:pt idx="735">
                  <c:v>1.2050430945731952E-2</c:v>
                </c:pt>
                <c:pt idx="736">
                  <c:v>1.2095770190521276E-2</c:v>
                </c:pt>
                <c:pt idx="737">
                  <c:v>1.2141109953355109E-2</c:v>
                </c:pt>
                <c:pt idx="738">
                  <c:v>1.2186450234237842E-2</c:v>
                </c:pt>
                <c:pt idx="739">
                  <c:v>1.2235237380880996E-2</c:v>
                </c:pt>
                <c:pt idx="740">
                  <c:v>1.2280580276361041E-2</c:v>
                </c:pt>
                <c:pt idx="741">
                  <c:v>1.2325923695619497E-2</c:v>
                </c:pt>
                <c:pt idx="742">
                  <c:v>1.2371267638662448E-2</c:v>
                </c:pt>
                <c:pt idx="743">
                  <c:v>1.2416612105496843E-2</c:v>
                </c:pt>
                <c:pt idx="744">
                  <c:v>1.2461957096128764E-2</c:v>
                </c:pt>
                <c:pt idx="745">
                  <c:v>1.2507302610563428E-2</c:v>
                </c:pt>
                <c:pt idx="746">
                  <c:v>1.2552648648807781E-2</c:v>
                </c:pt>
                <c:pt idx="747">
                  <c:v>1.2591077173975229E-2</c:v>
                </c:pt>
                <c:pt idx="748">
                  <c:v>1.2636421012380161E-2</c:v>
                </c:pt>
                <c:pt idx="749">
                  <c:v>1.2681765363187658E-2</c:v>
                </c:pt>
                <c:pt idx="750">
                  <c:v>1.2727110226403937E-2</c:v>
                </c:pt>
                <c:pt idx="751">
                  <c:v>1.2772455602034327E-2</c:v>
                </c:pt>
                <c:pt idx="752">
                  <c:v>1.2817801490085934E-2</c:v>
                </c:pt>
                <c:pt idx="753">
                  <c:v>1.2863147890564086E-2</c:v>
                </c:pt>
                <c:pt idx="754">
                  <c:v>1.2911965187969833E-2</c:v>
                </c:pt>
                <c:pt idx="755">
                  <c:v>1.2953842228820456E-2</c:v>
                </c:pt>
                <c:pt idx="756">
                  <c:v>1.2999190166611108E-2</c:v>
                </c:pt>
                <c:pt idx="757">
                  <c:v>1.3044538616851398E-2</c:v>
                </c:pt>
                <c:pt idx="758">
                  <c:v>1.3089887579546655E-2</c:v>
                </c:pt>
                <c:pt idx="759">
                  <c:v>1.3111047678854071E-2</c:v>
                </c:pt>
                <c:pt idx="760">
                  <c:v>1.3133266121839593E-2</c:v>
                </c:pt>
                <c:pt idx="761">
                  <c:v>1.3154658992079219E-2</c:v>
                </c:pt>
                <c:pt idx="762">
                  <c:v>1.3175922961045711E-2</c:v>
                </c:pt>
                <c:pt idx="763">
                  <c:v>1.319705802664075E-2</c:v>
                </c:pt>
                <c:pt idx="764">
                  <c:v>1.3218064186784256E-2</c:v>
                </c:pt>
                <c:pt idx="765">
                  <c:v>1.3237074646995896E-2</c:v>
                </c:pt>
                <c:pt idx="766">
                  <c:v>1.3257570466293471E-2</c:v>
                </c:pt>
                <c:pt idx="767">
                  <c:v>1.3277935957209989E-2</c:v>
                </c:pt>
                <c:pt idx="768">
                  <c:v>1.3298171117740907E-2</c:v>
                </c:pt>
                <c:pt idx="769">
                  <c:v>1.3321161333692546E-2</c:v>
                </c:pt>
                <c:pt idx="770">
                  <c:v>1.3341394018088253E-2</c:v>
                </c:pt>
                <c:pt idx="771">
                  <c:v>1.3364870838563733E-2</c:v>
                </c:pt>
                <c:pt idx="772">
                  <c:v>1.340853101918589E-2</c:v>
                </c:pt>
                <c:pt idx="773">
                  <c:v>1.3452191685293611E-2</c:v>
                </c:pt>
                <c:pt idx="774">
                  <c:v>1.3495852836891239E-2</c:v>
                </c:pt>
                <c:pt idx="775">
                  <c:v>1.3539514473983992E-2</c:v>
                </c:pt>
                <c:pt idx="776">
                  <c:v>1.3583176596578818E-2</c:v>
                </c:pt>
                <c:pt idx="777">
                  <c:v>1.3626839204679192E-2</c:v>
                </c:pt>
                <c:pt idx="778">
                  <c:v>1.3670502298291197E-2</c:v>
                </c:pt>
                <c:pt idx="779">
                  <c:v>1.3714165877420916E-2</c:v>
                </c:pt>
                <c:pt idx="780">
                  <c:v>1.375782994207269E-2</c:v>
                </c:pt>
                <c:pt idx="781">
                  <c:v>1.3801494492252606E-2</c:v>
                </c:pt>
                <c:pt idx="782">
                  <c:v>1.3845159527965873E-2</c:v>
                </c:pt>
                <c:pt idx="783">
                  <c:v>1.3888825049217707E-2</c:v>
                </c:pt>
                <c:pt idx="784">
                  <c:v>1.3932491056014188E-2</c:v>
                </c:pt>
                <c:pt idx="785">
                  <c:v>1.3976157548359661E-2</c:v>
                </c:pt>
                <c:pt idx="786">
                  <c:v>1.4019824526260209E-2</c:v>
                </c:pt>
                <c:pt idx="787">
                  <c:v>1.406009862581078E-2</c:v>
                </c:pt>
                <c:pt idx="788">
                  <c:v>1.4103764835084263E-2</c:v>
                </c:pt>
                <c:pt idx="789">
                  <c:v>1.4147431524632909E-2</c:v>
                </c:pt>
                <c:pt idx="790">
                  <c:v>1.4191098694461106E-2</c:v>
                </c:pt>
                <c:pt idx="791">
                  <c:v>1.4238166699275006E-2</c:v>
                </c:pt>
                <c:pt idx="792">
                  <c:v>1.4281836590618952E-2</c:v>
                </c:pt>
                <c:pt idx="793">
                  <c:v>1.4325506967555336E-2</c:v>
                </c:pt>
                <c:pt idx="794">
                  <c:v>1.4369177830089369E-2</c:v>
                </c:pt>
                <c:pt idx="795">
                  <c:v>1.4412849178227133E-2</c:v>
                </c:pt>
                <c:pt idx="796">
                  <c:v>1.445652101197384E-2</c:v>
                </c:pt>
                <c:pt idx="797">
                  <c:v>1.4500193331334706E-2</c:v>
                </c:pt>
                <c:pt idx="798">
                  <c:v>1.4543866136315812E-2</c:v>
                </c:pt>
                <c:pt idx="799">
                  <c:v>1.4584124836350319E-2</c:v>
                </c:pt>
                <c:pt idx="800">
                  <c:v>1.4624380678879056E-2</c:v>
                </c:pt>
                <c:pt idx="801">
                  <c:v>1.4668051324333575E-2</c:v>
                </c:pt>
                <c:pt idx="802">
                  <c:v>1.4711722444832098E-2</c:v>
                </c:pt>
                <c:pt idx="803">
                  <c:v>1.4755394040379954E-2</c:v>
                </c:pt>
                <c:pt idx="804">
                  <c:v>1.4799066110982473E-2</c:v>
                </c:pt>
                <c:pt idx="805">
                  <c:v>1.4846163878985311E-2</c:v>
                </c:pt>
                <c:pt idx="806">
                  <c:v>1.4886411677374589E-2</c:v>
                </c:pt>
                <c:pt idx="807">
                  <c:v>1.4930085173172181E-2</c:v>
                </c:pt>
                <c:pt idx="808">
                  <c:v>1.4963468540732669E-2</c:v>
                </c:pt>
                <c:pt idx="809">
                  <c:v>1.5017433590001517E-2</c:v>
                </c:pt>
                <c:pt idx="810">
                  <c:v>1.5061108511042143E-2</c:v>
                </c:pt>
                <c:pt idx="811">
                  <c:v>1.5042347853038152E-2</c:v>
                </c:pt>
                <c:pt idx="812">
                  <c:v>1.5015287189901871E-2</c:v>
                </c:pt>
                <c:pt idx="813">
                  <c:v>1.4997215920896308E-2</c:v>
                </c:pt>
                <c:pt idx="814">
                  <c:v>1.4978853072945409E-2</c:v>
                </c:pt>
                <c:pt idx="815">
                  <c:v>1.4960198650138076E-2</c:v>
                </c:pt>
                <c:pt idx="816">
                  <c:v>1.494125265662838E-2</c:v>
                </c:pt>
                <c:pt idx="817">
                  <c:v>1.4922727288824204E-2</c:v>
                </c:pt>
                <c:pt idx="818">
                  <c:v>1.4902546546287795E-2</c:v>
                </c:pt>
                <c:pt idx="819">
                  <c:v>1.488207105855786E-2</c:v>
                </c:pt>
                <c:pt idx="820">
                  <c:v>1.4861300830193387E-2</c:v>
                </c:pt>
                <c:pt idx="821">
                  <c:v>1.4842149278522716E-2</c:v>
                </c:pt>
                <c:pt idx="822">
                  <c:v>1.482145395169308E-2</c:v>
                </c:pt>
                <c:pt idx="823">
                  <c:v>1.4809174895447377E-2</c:v>
                </c:pt>
                <c:pt idx="824">
                  <c:v>1.4849017988049955E-2</c:v>
                </c:pt>
                <c:pt idx="825">
                  <c:v>1.4888861484810979E-2</c:v>
                </c:pt>
                <c:pt idx="826">
                  <c:v>1.4928705385733924E-2</c:v>
                </c:pt>
                <c:pt idx="827">
                  <c:v>1.4968549690822269E-2</c:v>
                </c:pt>
                <c:pt idx="828">
                  <c:v>1.5008394400080352E-2</c:v>
                </c:pt>
                <c:pt idx="829">
                  <c:v>1.5048239513514259E-2</c:v>
                </c:pt>
                <c:pt idx="830">
                  <c:v>1.5088085031124857E-2</c:v>
                </c:pt>
                <c:pt idx="831">
                  <c:v>1.512793095291823E-2</c:v>
                </c:pt>
                <c:pt idx="832">
                  <c:v>1.5167777278897853E-2</c:v>
                </c:pt>
                <c:pt idx="833">
                  <c:v>1.5207624009068939E-2</c:v>
                </c:pt>
                <c:pt idx="834">
                  <c:v>1.5247471143433226E-2</c:v>
                </c:pt>
                <c:pt idx="835">
                  <c:v>1.5287318681996795E-2</c:v>
                </c:pt>
                <c:pt idx="836">
                  <c:v>1.5327166624763123E-2</c:v>
                </c:pt>
                <c:pt idx="837">
                  <c:v>1.5367014971737421E-2</c:v>
                </c:pt>
                <c:pt idx="838">
                  <c:v>1.5406863722921429E-2</c:v>
                </c:pt>
                <c:pt idx="839">
                  <c:v>1.54435356682782E-2</c:v>
                </c:pt>
                <c:pt idx="840">
                  <c:v>1.5483383490698386E-2</c:v>
                </c:pt>
                <c:pt idx="841">
                  <c:v>1.5523231712930623E-2</c:v>
                </c:pt>
                <c:pt idx="842">
                  <c:v>1.5566262769851867E-2</c:v>
                </c:pt>
                <c:pt idx="843">
                  <c:v>1.5606113542153062E-2</c:v>
                </c:pt>
                <c:pt idx="844">
                  <c:v>1.5645964718689162E-2</c:v>
                </c:pt>
                <c:pt idx="845">
                  <c:v>1.5685816299466252E-2</c:v>
                </c:pt>
                <c:pt idx="846">
                  <c:v>1.5725668284486936E-2</c:v>
                </c:pt>
                <c:pt idx="847">
                  <c:v>1.5765520673754693E-2</c:v>
                </c:pt>
                <c:pt idx="848">
                  <c:v>1.5805373467275601E-2</c:v>
                </c:pt>
                <c:pt idx="849">
                  <c:v>1.58452266650514E-2</c:v>
                </c:pt>
                <c:pt idx="850">
                  <c:v>1.5885080267089038E-2</c:v>
                </c:pt>
                <c:pt idx="851">
                  <c:v>1.5924934273389389E-2</c:v>
                </c:pt>
                <c:pt idx="852">
                  <c:v>1.5961588546236645E-2</c:v>
                </c:pt>
                <c:pt idx="853">
                  <c:v>1.6001441566527976E-2</c:v>
                </c:pt>
                <c:pt idx="854">
                  <c:v>1.6041294986683184E-2</c:v>
                </c:pt>
                <c:pt idx="855">
                  <c:v>1.6086842242209937E-2</c:v>
                </c:pt>
                <c:pt idx="856">
                  <c:v>1.6126696519231369E-2</c:v>
                </c:pt>
                <c:pt idx="857">
                  <c:v>1.6166551196128982E-2</c:v>
                </c:pt>
                <c:pt idx="858">
                  <c:v>1.620640627290804E-2</c:v>
                </c:pt>
                <c:pt idx="859">
                  <c:v>1.6246261749572059E-2</c:v>
                </c:pt>
                <c:pt idx="860">
                  <c:v>1.628290301747537E-2</c:v>
                </c:pt>
                <c:pt idx="861">
                  <c:v>1.6322757464149795E-2</c:v>
                </c:pt>
                <c:pt idx="862">
                  <c:v>1.6362612306309643E-2</c:v>
                </c:pt>
                <c:pt idx="863">
                  <c:v>1.6300666261690466E-2</c:v>
                </c:pt>
                <c:pt idx="864">
                  <c:v>1.6238288907453047E-2</c:v>
                </c:pt>
                <c:pt idx="865">
                  <c:v>1.6159793260072254E-2</c:v>
                </c:pt>
                <c:pt idx="866">
                  <c:v>1.6098668445899449E-2</c:v>
                </c:pt>
                <c:pt idx="867">
                  <c:v>1.6037121698301921E-2</c:v>
                </c:pt>
                <c:pt idx="868">
                  <c:v>1.597515303713944E-2</c:v>
                </c:pt>
                <c:pt idx="869">
                  <c:v>1.5916277828523406E-2</c:v>
                </c:pt>
                <c:pt idx="870">
                  <c:v>1.5852401032565262E-2</c:v>
                </c:pt>
                <c:pt idx="871">
                  <c:v>1.5788097778243988E-2</c:v>
                </c:pt>
                <c:pt idx="872">
                  <c:v>1.5723368086306064E-2</c:v>
                </c:pt>
                <c:pt idx="873">
                  <c:v>1.5649793310427589E-2</c:v>
                </c:pt>
                <c:pt idx="874">
                  <c:v>1.5585233338244561E-2</c:v>
                </c:pt>
                <c:pt idx="875">
                  <c:v>1.5548658883718708E-2</c:v>
                </c:pt>
                <c:pt idx="876">
                  <c:v>1.5582952208132802E-2</c:v>
                </c:pt>
                <c:pt idx="877">
                  <c:v>1.5617245831899612E-2</c:v>
                </c:pt>
                <c:pt idx="878">
                  <c:v>1.5651539755020007E-2</c:v>
                </c:pt>
                <c:pt idx="879">
                  <c:v>1.5685833977498335E-2</c:v>
                </c:pt>
                <c:pt idx="880">
                  <c:v>1.5720128499336326E-2</c:v>
                </c:pt>
                <c:pt idx="881">
                  <c:v>1.5754423320536594E-2</c:v>
                </c:pt>
                <c:pt idx="882">
                  <c:v>1.5788718441102609E-2</c:v>
                </c:pt>
                <c:pt idx="883">
                  <c:v>1.5823013861035247E-2</c:v>
                </c:pt>
                <c:pt idx="884">
                  <c:v>1.5857309580339714E-2</c:v>
                </c:pt>
                <c:pt idx="885">
                  <c:v>1.5891605599016881E-2</c:v>
                </c:pt>
                <c:pt idx="886">
                  <c:v>1.5925901917069354E-2</c:v>
                </c:pt>
                <c:pt idx="887">
                  <c:v>1.5960198534499741E-2</c:v>
                </c:pt>
                <c:pt idx="888">
                  <c:v>1.5994495451310653E-2</c:v>
                </c:pt>
                <c:pt idx="889">
                  <c:v>1.6028792667504687E-2</c:v>
                </c:pt>
                <c:pt idx="890">
                  <c:v>1.6063090183086194E-2</c:v>
                </c:pt>
                <c:pt idx="891">
                  <c:v>1.6094578854273015E-2</c:v>
                </c:pt>
                <c:pt idx="892">
                  <c:v>1.6128875415396406E-2</c:v>
                </c:pt>
                <c:pt idx="893">
                  <c:v>1.6163172272644237E-2</c:v>
                </c:pt>
                <c:pt idx="894">
                  <c:v>1.6200283239320823E-2</c:v>
                </c:pt>
                <c:pt idx="895">
                  <c:v>1.6234582251870966E-2</c:v>
                </c:pt>
                <c:pt idx="896">
                  <c:v>1.6268881563822481E-2</c:v>
                </c:pt>
                <c:pt idx="897">
                  <c:v>1.6303181175178847E-2</c:v>
                </c:pt>
                <c:pt idx="898">
                  <c:v>1.6337481085940929E-2</c:v>
                </c:pt>
                <c:pt idx="899">
                  <c:v>1.6371781296113941E-2</c:v>
                </c:pt>
                <c:pt idx="900">
                  <c:v>1.6406081805698754E-2</c:v>
                </c:pt>
                <c:pt idx="901">
                  <c:v>1.6440382614697973E-2</c:v>
                </c:pt>
                <c:pt idx="902">
                  <c:v>1.6474683723114208E-2</c:v>
                </c:pt>
                <c:pt idx="903">
                  <c:v>1.6508985130951798E-2</c:v>
                </c:pt>
                <c:pt idx="904">
                  <c:v>1.6537627894448015E-2</c:v>
                </c:pt>
                <c:pt idx="905">
                  <c:v>1.657192671022667E-2</c:v>
                </c:pt>
                <c:pt idx="906">
                  <c:v>1.6606225818897258E-2</c:v>
                </c:pt>
                <c:pt idx="907">
                  <c:v>1.6645425158879235E-2</c:v>
                </c:pt>
                <c:pt idx="908">
                  <c:v>1.6679724895181991E-2</c:v>
                </c:pt>
                <c:pt idx="909">
                  <c:v>1.6714024924384674E-2</c:v>
                </c:pt>
                <c:pt idx="910">
                  <c:v>1.6748325246487283E-2</c:v>
                </c:pt>
                <c:pt idx="911">
                  <c:v>1.6782625861495148E-2</c:v>
                </c:pt>
                <c:pt idx="912">
                  <c:v>1.6814084574134889E-2</c:v>
                </c:pt>
                <c:pt idx="913">
                  <c:v>1.6848384153703374E-2</c:v>
                </c:pt>
                <c:pt idx="914">
                  <c:v>1.6882684022914325E-2</c:v>
                </c:pt>
                <c:pt idx="915">
                  <c:v>1.6840691365469531E-2</c:v>
                </c:pt>
                <c:pt idx="916">
                  <c:v>1.6785996492620647E-2</c:v>
                </c:pt>
                <c:pt idx="917">
                  <c:v>1.6730085177070149E-2</c:v>
                </c:pt>
                <c:pt idx="918">
                  <c:v>1.6691117355055862E-2</c:v>
                </c:pt>
                <c:pt idx="919">
                  <c:v>1.6651873722986783E-2</c:v>
                </c:pt>
                <c:pt idx="920">
                  <c:v>1.6612354289312316E-2</c:v>
                </c:pt>
                <c:pt idx="921">
                  <c:v>1.6578294304168347E-2</c:v>
                </c:pt>
                <c:pt idx="922">
                  <c:v>1.6535899381296727E-2</c:v>
                </c:pt>
                <c:pt idx="923">
                  <c:v>1.6468703364879655E-2</c:v>
                </c:pt>
                <c:pt idx="924">
                  <c:v>1.6425576099129827E-2</c:v>
                </c:pt>
                <c:pt idx="925">
                  <c:v>1.6383798306123631E-2</c:v>
                </c:pt>
                <c:pt idx="926">
                  <c:v>1.6340906989851921E-2</c:v>
                </c:pt>
                <c:pt idx="927">
                  <c:v>1.6360978158163644E-2</c:v>
                </c:pt>
                <c:pt idx="928">
                  <c:v>1.6391570122903328E-2</c:v>
                </c:pt>
                <c:pt idx="929">
                  <c:v>1.6422162325812499E-2</c:v>
                </c:pt>
                <c:pt idx="930">
                  <c:v>1.6452754766894624E-2</c:v>
                </c:pt>
                <c:pt idx="931">
                  <c:v>1.6483347446151451E-2</c:v>
                </c:pt>
                <c:pt idx="932">
                  <c:v>1.6513940363583841E-2</c:v>
                </c:pt>
                <c:pt idx="933">
                  <c:v>1.6544533519193539E-2</c:v>
                </c:pt>
                <c:pt idx="934">
                  <c:v>1.6575126912984014E-2</c:v>
                </c:pt>
                <c:pt idx="935">
                  <c:v>1.6605720544956137E-2</c:v>
                </c:pt>
                <c:pt idx="936">
                  <c:v>1.6636314415111646E-2</c:v>
                </c:pt>
                <c:pt idx="937">
                  <c:v>1.6666908523452279E-2</c:v>
                </c:pt>
                <c:pt idx="938">
                  <c:v>1.6697502869979775E-2</c:v>
                </c:pt>
                <c:pt idx="939">
                  <c:v>1.6728097454697607E-2</c:v>
                </c:pt>
                <c:pt idx="940">
                  <c:v>1.6758692277604906E-2</c:v>
                </c:pt>
                <c:pt idx="941">
                  <c:v>1.6789287338705151E-2</c:v>
                </c:pt>
                <c:pt idx="942">
                  <c:v>1.6817304992935142E-2</c:v>
                </c:pt>
                <c:pt idx="943">
                  <c:v>1.684789908591898E-2</c:v>
                </c:pt>
                <c:pt idx="944">
                  <c:v>1.6878493414501615E-2</c:v>
                </c:pt>
                <c:pt idx="945">
                  <c:v>1.6909087978683041E-2</c:v>
                </c:pt>
                <c:pt idx="946">
                  <c:v>1.6942266217165689E-2</c:v>
                </c:pt>
                <c:pt idx="947">
                  <c:v>1.6972862707461824E-2</c:v>
                </c:pt>
                <c:pt idx="948">
                  <c:v>1.7003459435963937E-2</c:v>
                </c:pt>
                <c:pt idx="949">
                  <c:v>1.7034056402672894E-2</c:v>
                </c:pt>
                <c:pt idx="950">
                  <c:v>1.7064653607592174E-2</c:v>
                </c:pt>
                <c:pt idx="951">
                  <c:v>1.7095251050722644E-2</c:v>
                </c:pt>
                <c:pt idx="952">
                  <c:v>1.7125848732066039E-2</c:v>
                </c:pt>
                <c:pt idx="953">
                  <c:v>1.7156446651624968E-2</c:v>
                </c:pt>
                <c:pt idx="954">
                  <c:v>1.7187044809400302E-2</c:v>
                </c:pt>
                <c:pt idx="955">
                  <c:v>1.7212450175249749E-2</c:v>
                </c:pt>
                <c:pt idx="956">
                  <c:v>1.7243045853278183E-2</c:v>
                </c:pt>
                <c:pt idx="957">
                  <c:v>1.727364176432733E-2</c:v>
                </c:pt>
                <c:pt idx="958">
                  <c:v>1.7304237908399855E-2</c:v>
                </c:pt>
                <c:pt idx="959">
                  <c:v>1.7334834285495759E-2</c:v>
                </c:pt>
                <c:pt idx="960">
                  <c:v>1.7368034714637853E-2</c:v>
                </c:pt>
                <c:pt idx="961">
                  <c:v>1.7396027738771025E-2</c:v>
                </c:pt>
                <c:pt idx="962">
                  <c:v>1.7426624814953051E-2</c:v>
                </c:pt>
                <c:pt idx="963">
                  <c:v>1.7457222124166449E-2</c:v>
                </c:pt>
                <c:pt idx="964">
                  <c:v>1.7487819666413884E-2</c:v>
                </c:pt>
                <c:pt idx="965">
                  <c:v>1.7518417441696243E-2</c:v>
                </c:pt>
                <c:pt idx="966">
                  <c:v>1.7504867572143645E-2</c:v>
                </c:pt>
                <c:pt idx="967">
                  <c:v>1.7457996079048854E-2</c:v>
                </c:pt>
                <c:pt idx="968">
                  <c:v>1.7398624794038021E-2</c:v>
                </c:pt>
                <c:pt idx="969">
                  <c:v>1.735283319479948E-2</c:v>
                </c:pt>
                <c:pt idx="970">
                  <c:v>1.7306779168616417E-2</c:v>
                </c:pt>
                <c:pt idx="971">
                  <c:v>1.7260462724725787E-2</c:v>
                </c:pt>
                <c:pt idx="972">
                  <c:v>1.7216692386032777E-2</c:v>
                </c:pt>
                <c:pt idx="973">
                  <c:v>1.7169040364772018E-2</c:v>
                </c:pt>
                <c:pt idx="974">
                  <c:v>1.712112309004284E-2</c:v>
                </c:pt>
                <c:pt idx="975">
                  <c:v>1.7072940571454254E-2</c:v>
                </c:pt>
                <c:pt idx="976">
                  <c:v>1.7024492818671501E-2</c:v>
                </c:pt>
                <c:pt idx="977">
                  <c:v>1.6977053813462335E-2</c:v>
                </c:pt>
                <c:pt idx="978">
                  <c:v>1.692890070868746E-2</c:v>
                </c:pt>
                <c:pt idx="979">
                  <c:v>1.6934480578536238E-2</c:v>
                </c:pt>
                <c:pt idx="980">
                  <c:v>1.6961621258835078E-2</c:v>
                </c:pt>
                <c:pt idx="981">
                  <c:v>1.6988762126569201E-2</c:v>
                </c:pt>
                <c:pt idx="982">
                  <c:v>1.7015903181740347E-2</c:v>
                </c:pt>
                <c:pt idx="983">
                  <c:v>1.7043044424348515E-2</c:v>
                </c:pt>
                <c:pt idx="984">
                  <c:v>1.7070185854396316E-2</c:v>
                </c:pt>
                <c:pt idx="985">
                  <c:v>1.709732747188461E-2</c:v>
                </c:pt>
                <c:pt idx="986">
                  <c:v>1.7124469276814273E-2</c:v>
                </c:pt>
                <c:pt idx="987">
                  <c:v>1.7151611269187909E-2</c:v>
                </c:pt>
                <c:pt idx="988">
                  <c:v>1.7178753449005518E-2</c:v>
                </c:pt>
                <c:pt idx="989">
                  <c:v>1.7205895816267969E-2</c:v>
                </c:pt>
                <c:pt idx="990">
                  <c:v>1.7233038370977869E-2</c:v>
                </c:pt>
                <c:pt idx="991">
                  <c:v>1.726018111313609E-2</c:v>
                </c:pt>
                <c:pt idx="992">
                  <c:v>1.7287324042744363E-2</c:v>
                </c:pt>
                <c:pt idx="993">
                  <c:v>1.7314467159802692E-2</c:v>
                </c:pt>
                <c:pt idx="994">
                  <c:v>1.7339254683580625E-2</c:v>
                </c:pt>
                <c:pt idx="995">
                  <c:v>1.7366396856669922E-2</c:v>
                </c:pt>
                <c:pt idx="996">
                  <c:v>1.7393539215166953E-2</c:v>
                </c:pt>
                <c:pt idx="997">
                  <c:v>1.7420681759073475E-2</c:v>
                </c:pt>
                <c:pt idx="998">
                  <c:v>1.7447824488390364E-2</c:v>
                </c:pt>
                <c:pt idx="999">
                  <c:v>1.7477329798693327E-2</c:v>
                </c:pt>
                <c:pt idx="1000">
                  <c:v>1.7504474227944617E-2</c:v>
                </c:pt>
                <c:pt idx="1001">
                  <c:v>1.7531618844655525E-2</c:v>
                </c:pt>
                <c:pt idx="1002">
                  <c:v>1.7558763648830387E-2</c:v>
                </c:pt>
                <c:pt idx="1003">
                  <c:v>1.7585908640468335E-2</c:v>
                </c:pt>
                <c:pt idx="1004">
                  <c:v>1.7613053819571116E-2</c:v>
                </c:pt>
                <c:pt idx="1005">
                  <c:v>1.7640199186140456E-2</c:v>
                </c:pt>
                <c:pt idx="1006">
                  <c:v>1.766734474017723E-2</c:v>
                </c:pt>
                <c:pt idx="1007">
                  <c:v>1.7689744515478445E-2</c:v>
                </c:pt>
                <c:pt idx="1008">
                  <c:v>1.77168877538465E-2</c:v>
                </c:pt>
                <c:pt idx="1009">
                  <c:v>1.77440311755932E-2</c:v>
                </c:pt>
                <c:pt idx="1010">
                  <c:v>1.7771174780719434E-2</c:v>
                </c:pt>
                <c:pt idx="1011">
                  <c:v>1.7800696842463076E-2</c:v>
                </c:pt>
                <c:pt idx="1012">
                  <c:v>1.7825462541113168E-2</c:v>
                </c:pt>
                <c:pt idx="1013">
                  <c:v>1.7852606696384221E-2</c:v>
                </c:pt>
                <c:pt idx="1014">
                  <c:v>1.7879751035039249E-2</c:v>
                </c:pt>
                <c:pt idx="1015">
                  <c:v>1.7906895557079139E-2</c:v>
                </c:pt>
                <c:pt idx="1016">
                  <c:v>1.7934040262505668E-2</c:v>
                </c:pt>
                <c:pt idx="1017">
                  <c:v>1.7961185151319725E-2</c:v>
                </c:pt>
                <c:pt idx="1018">
                  <c:v>1.7944202782132379E-2</c:v>
                </c:pt>
                <c:pt idx="1019">
                  <c:v>1.7868150255355708E-2</c:v>
                </c:pt>
                <c:pt idx="1020">
                  <c:v>1.7772983657938442E-2</c:v>
                </c:pt>
                <c:pt idx="1021">
                  <c:v>1.7698435854866114E-2</c:v>
                </c:pt>
                <c:pt idx="1022">
                  <c:v>1.7623568094401902E-2</c:v>
                </c:pt>
                <c:pt idx="1023">
                  <c:v>1.7548380394882438E-2</c:v>
                </c:pt>
                <c:pt idx="1024">
                  <c:v>1.7472872774723432E-2</c:v>
                </c:pt>
                <c:pt idx="1025">
                  <c:v>1.7400940493355957E-2</c:v>
                </c:pt>
                <c:pt idx="1026">
                  <c:v>1.7323708076580183E-2</c:v>
                </c:pt>
                <c:pt idx="1027">
                  <c:v>1.7246152304934495E-2</c:v>
                </c:pt>
                <c:pt idx="1028">
                  <c:v>1.7168273197411172E-2</c:v>
                </c:pt>
                <c:pt idx="1029">
                  <c:v>1.7090536514295304E-2</c:v>
                </c:pt>
                <c:pt idx="1030">
                  <c:v>1.7013109761371416E-2</c:v>
                </c:pt>
                <c:pt idx="1031">
                  <c:v>1.6992924910958569E-2</c:v>
                </c:pt>
                <c:pt idx="1032">
                  <c:v>1.7015842910204759E-2</c:v>
                </c:pt>
                <c:pt idx="1033">
                  <c:v>1.7038761043097955E-2</c:v>
                </c:pt>
                <c:pt idx="1034">
                  <c:v>1.7061679309639026E-2</c:v>
                </c:pt>
                <c:pt idx="1035">
                  <c:v>1.7084597709826236E-2</c:v>
                </c:pt>
                <c:pt idx="1036">
                  <c:v>1.7107516243663058E-2</c:v>
                </c:pt>
                <c:pt idx="1037">
                  <c:v>1.7130434911148625E-2</c:v>
                </c:pt>
                <c:pt idx="1038">
                  <c:v>1.7153353712284675E-2</c:v>
                </c:pt>
                <c:pt idx="1039">
                  <c:v>1.7176272647072072E-2</c:v>
                </c:pt>
                <c:pt idx="1040">
                  <c:v>1.7199191715510823E-2</c:v>
                </c:pt>
                <c:pt idx="1041">
                  <c:v>1.7222110917602663E-2</c:v>
                </c:pt>
                <c:pt idx="1042">
                  <c:v>1.724503025334672E-2</c:v>
                </c:pt>
                <c:pt idx="1043">
                  <c:v>1.7267949722745608E-2</c:v>
                </c:pt>
                <c:pt idx="1044">
                  <c:v>1.7290869325799318E-2</c:v>
                </c:pt>
                <c:pt idx="1045">
                  <c:v>1.7313789062507856E-2</c:v>
                </c:pt>
                <c:pt idx="1046">
                  <c:v>1.7334655048824033E-2</c:v>
                </c:pt>
                <c:pt idx="1047">
                  <c:v>1.7357573941370469E-2</c:v>
                </c:pt>
                <c:pt idx="1048">
                  <c:v>1.7380492966117086E-2</c:v>
                </c:pt>
                <c:pt idx="1049">
                  <c:v>1.7403412123063015E-2</c:v>
                </c:pt>
                <c:pt idx="1050">
                  <c:v>1.7426331412208246E-2</c:v>
                </c:pt>
                <c:pt idx="1051">
                  <c:v>1.745131028957473E-2</c:v>
                </c:pt>
                <c:pt idx="1052">
                  <c:v>1.7474230961894856E-2</c:v>
                </c:pt>
                <c:pt idx="1053">
                  <c:v>1.7497151767877629E-2</c:v>
                </c:pt>
                <c:pt idx="1054">
                  <c:v>1.7520072707522177E-2</c:v>
                </c:pt>
                <c:pt idx="1055">
                  <c:v>1.7542993780830241E-2</c:v>
                </c:pt>
                <c:pt idx="1056">
                  <c:v>1.7565914987801821E-2</c:v>
                </c:pt>
                <c:pt idx="1057">
                  <c:v>1.7588836328439522E-2</c:v>
                </c:pt>
                <c:pt idx="1058">
                  <c:v>1.7611757802742475E-2</c:v>
                </c:pt>
                <c:pt idx="1059">
                  <c:v>1.7632610963658934E-2</c:v>
                </c:pt>
                <c:pt idx="1060">
                  <c:v>1.7655531574849059E-2</c:v>
                </c:pt>
                <c:pt idx="1061">
                  <c:v>1.7678452318248151E-2</c:v>
                </c:pt>
                <c:pt idx="1062">
                  <c:v>1.7701373193856212E-2</c:v>
                </c:pt>
                <c:pt idx="1063">
                  <c:v>1.7724294201675001E-2</c:v>
                </c:pt>
                <c:pt idx="1064">
                  <c:v>1.7747215341704516E-2</c:v>
                </c:pt>
                <c:pt idx="1065">
                  <c:v>1.7770136613945633E-2</c:v>
                </c:pt>
                <c:pt idx="1066">
                  <c:v>1.7793058018399234E-2</c:v>
                </c:pt>
                <c:pt idx="1067">
                  <c:v>1.7815979555066194E-2</c:v>
                </c:pt>
                <c:pt idx="1068">
                  <c:v>1.7838901223947396E-2</c:v>
                </c:pt>
                <c:pt idx="1069">
                  <c:v>1.7859743385234772E-2</c:v>
                </c:pt>
                <c:pt idx="1070">
                  <c:v>1.7882664173768603E-2</c:v>
                </c:pt>
                <c:pt idx="1071">
                  <c:v>1.7825043266490148E-2</c:v>
                </c:pt>
                <c:pt idx="1072">
                  <c:v>1.7752221589551309E-2</c:v>
                </c:pt>
                <c:pt idx="1073">
                  <c:v>1.7695818083608959E-2</c:v>
                </c:pt>
                <c:pt idx="1074">
                  <c:v>1.7639183590747454E-2</c:v>
                </c:pt>
                <c:pt idx="1075">
                  <c:v>1.7582318120973571E-2</c:v>
                </c:pt>
                <c:pt idx="1076">
                  <c:v>1.752522168433579E-2</c:v>
                </c:pt>
                <c:pt idx="1077">
                  <c:v>1.7471071521779648E-2</c:v>
                </c:pt>
                <c:pt idx="1078">
                  <c:v>1.7412665050858409E-2</c:v>
                </c:pt>
                <c:pt idx="1079">
                  <c:v>1.7354025123222989E-2</c:v>
                </c:pt>
                <c:pt idx="1080">
                  <c:v>1.7295151749236088E-2</c:v>
                </c:pt>
                <c:pt idx="1081">
                  <c:v>1.7236275352727471E-2</c:v>
                </c:pt>
                <c:pt idx="1082">
                  <c:v>1.7177793328200051E-2</c:v>
                </c:pt>
                <c:pt idx="1083">
                  <c:v>1.7130321055162247E-2</c:v>
                </c:pt>
                <c:pt idx="1084">
                  <c:v>1.7150193768385086E-2</c:v>
                </c:pt>
                <c:pt idx="1085">
                  <c:v>1.7170066582092764E-2</c:v>
                </c:pt>
                <c:pt idx="1086">
                  <c:v>1.7189939496287016E-2</c:v>
                </c:pt>
                <c:pt idx="1087">
                  <c:v>1.7209812510966104E-2</c:v>
                </c:pt>
                <c:pt idx="1088">
                  <c:v>1.722968562613264E-2</c:v>
                </c:pt>
                <c:pt idx="1089">
                  <c:v>1.7249558841787489E-2</c:v>
                </c:pt>
                <c:pt idx="1090">
                  <c:v>1.7269432157929778E-2</c:v>
                </c:pt>
                <c:pt idx="1091">
                  <c:v>1.7289305574559516E-2</c:v>
                </c:pt>
                <c:pt idx="1092">
                  <c:v>1.7309179091678437E-2</c:v>
                </c:pt>
                <c:pt idx="1093">
                  <c:v>1.7329052709287404E-2</c:v>
                </c:pt>
                <c:pt idx="1094">
                  <c:v>1.7348926427385558E-2</c:v>
                </c:pt>
                <c:pt idx="1095">
                  <c:v>1.736880024597463E-2</c:v>
                </c:pt>
                <c:pt idx="1096">
                  <c:v>1.7388674165054623E-2</c:v>
                </c:pt>
                <c:pt idx="1097">
                  <c:v>1.7408548184624666E-2</c:v>
                </c:pt>
                <c:pt idx="1098">
                  <c:v>1.7428422304688235E-2</c:v>
                </c:pt>
                <c:pt idx="1099">
                  <c:v>1.7446454799692958E-2</c:v>
                </c:pt>
                <c:pt idx="1100">
                  <c:v>1.746632815200181E-2</c:v>
                </c:pt>
                <c:pt idx="1101">
                  <c:v>1.7486201603707199E-2</c:v>
                </c:pt>
                <c:pt idx="1102">
                  <c:v>1.7507919789869958E-2</c:v>
                </c:pt>
                <c:pt idx="1103">
                  <c:v>1.752779441240029E-2</c:v>
                </c:pt>
                <c:pt idx="1104">
                  <c:v>1.754766913542502E-2</c:v>
                </c:pt>
                <c:pt idx="1105">
                  <c:v>1.7567543958945882E-2</c:v>
                </c:pt>
                <c:pt idx="1106">
                  <c:v>1.758741888296201E-2</c:v>
                </c:pt>
                <c:pt idx="1107">
                  <c:v>1.7607293907476007E-2</c:v>
                </c:pt>
                <c:pt idx="1108">
                  <c:v>1.7627169032486137E-2</c:v>
                </c:pt>
                <c:pt idx="1109">
                  <c:v>1.764704425799327E-2</c:v>
                </c:pt>
                <c:pt idx="1110">
                  <c:v>1.766691958399914E-2</c:v>
                </c:pt>
                <c:pt idx="1111">
                  <c:v>1.7686795010502885E-2</c:v>
                </c:pt>
                <c:pt idx="1112">
                  <c:v>1.7702961882060109E-2</c:v>
                </c:pt>
                <c:pt idx="1113">
                  <c:v>1.7722835543760418E-2</c:v>
                </c:pt>
                <c:pt idx="1114">
                  <c:v>1.7742709303765203E-2</c:v>
                </c:pt>
                <c:pt idx="1115">
                  <c:v>1.7765422292717048E-2</c:v>
                </c:pt>
                <c:pt idx="1116">
                  <c:v>1.7785296263378214E-2</c:v>
                </c:pt>
                <c:pt idx="1117">
                  <c:v>1.780517033234652E-2</c:v>
                </c:pt>
                <c:pt idx="1118">
                  <c:v>1.7825044499623743E-2</c:v>
                </c:pt>
                <c:pt idx="1119">
                  <c:v>1.7844918765207218E-2</c:v>
                </c:pt>
                <c:pt idx="1120">
                  <c:v>1.7862930999398396E-2</c:v>
                </c:pt>
                <c:pt idx="1121">
                  <c:v>1.7882804470072455E-2</c:v>
                </c:pt>
                <c:pt idx="1122">
                  <c:v>1.7902678037957743E-2</c:v>
                </c:pt>
                <c:pt idx="1123">
                  <c:v>1.7836046910439791E-2</c:v>
                </c:pt>
                <c:pt idx="1124">
                  <c:v>1.7744366512175799E-2</c:v>
                </c:pt>
                <c:pt idx="1125">
                  <c:v>1.7679993830530635E-2</c:v>
                </c:pt>
                <c:pt idx="1126">
                  <c:v>1.7615393495116594E-2</c:v>
                </c:pt>
                <c:pt idx="1127">
                  <c:v>1.7550565517190753E-2</c:v>
                </c:pt>
                <c:pt idx="1128">
                  <c:v>1.7485509908053639E-2</c:v>
                </c:pt>
                <c:pt idx="1129">
                  <c:v>1.7423807590174246E-2</c:v>
                </c:pt>
                <c:pt idx="1130">
                  <c:v>1.7357394629139471E-2</c:v>
                </c:pt>
                <c:pt idx="1131">
                  <c:v>1.7290751587044555E-2</c:v>
                </c:pt>
                <c:pt idx="1132">
                  <c:v>1.7223878475504828E-2</c:v>
                </c:pt>
                <c:pt idx="1133">
                  <c:v>1.7156817792403078E-2</c:v>
                </c:pt>
                <c:pt idx="1134">
                  <c:v>1.709039663547721E-2</c:v>
                </c:pt>
                <c:pt idx="1135">
                  <c:v>1.7047632717937064E-2</c:v>
                </c:pt>
                <c:pt idx="1136">
                  <c:v>1.7064499557079827E-2</c:v>
                </c:pt>
                <c:pt idx="1137">
                  <c:v>1.7081366468610772E-2</c:v>
                </c:pt>
                <c:pt idx="1138">
                  <c:v>1.7098233452529029E-2</c:v>
                </c:pt>
                <c:pt idx="1139">
                  <c:v>1.7115100508837206E-2</c:v>
                </c:pt>
                <c:pt idx="1140">
                  <c:v>1.7131967637533569E-2</c:v>
                </c:pt>
                <c:pt idx="1141">
                  <c:v>1.7148834838618111E-2</c:v>
                </c:pt>
                <c:pt idx="1142">
                  <c:v>1.7165702112091705E-2</c:v>
                </c:pt>
                <c:pt idx="1143">
                  <c:v>1.7182569457955217E-2</c:v>
                </c:pt>
                <c:pt idx="1144">
                  <c:v>1.7199436876209524E-2</c:v>
                </c:pt>
                <c:pt idx="1145">
                  <c:v>1.7216304366852876E-2</c:v>
                </c:pt>
                <c:pt idx="1146">
                  <c:v>1.723317192988702E-2</c:v>
                </c:pt>
                <c:pt idx="1147">
                  <c:v>1.7250039565311952E-2</c:v>
                </c:pt>
                <c:pt idx="1148">
                  <c:v>1.7266907273128542E-2</c:v>
                </c:pt>
                <c:pt idx="1149">
                  <c:v>1.7283775053335924E-2</c:v>
                </c:pt>
                <c:pt idx="1150">
                  <c:v>1.730064290593496E-2</c:v>
                </c:pt>
                <c:pt idx="1151">
                  <c:v>1.7315890131846395E-2</c:v>
                </c:pt>
                <c:pt idx="1152">
                  <c:v>1.7332757314110922E-2</c:v>
                </c:pt>
                <c:pt idx="1153">
                  <c:v>1.7349624567976198E-2</c:v>
                </c:pt>
                <c:pt idx="1154">
                  <c:v>1.7368115040255507E-2</c:v>
                </c:pt>
                <c:pt idx="1155">
                  <c:v>1.7384983254818916E-2</c:v>
                </c:pt>
                <c:pt idx="1156">
                  <c:v>1.7401851541774854E-2</c:v>
                </c:pt>
                <c:pt idx="1157">
                  <c:v>1.7418719901125052E-2</c:v>
                </c:pt>
                <c:pt idx="1158">
                  <c:v>1.7435588332869519E-2</c:v>
                </c:pt>
                <c:pt idx="1159">
                  <c:v>1.7452456837008246E-2</c:v>
                </c:pt>
                <c:pt idx="1160">
                  <c:v>1.7469325413542111E-2</c:v>
                </c:pt>
                <c:pt idx="1161">
                  <c:v>1.7486194062471105E-2</c:v>
                </c:pt>
                <c:pt idx="1162">
                  <c:v>1.7503062783795233E-2</c:v>
                </c:pt>
                <c:pt idx="1163">
                  <c:v>1.7519931577516235E-2</c:v>
                </c:pt>
                <c:pt idx="1164">
                  <c:v>1.7533537860366266E-2</c:v>
                </c:pt>
                <c:pt idx="1165">
                  <c:v>1.7550405148242909E-2</c:v>
                </c:pt>
                <c:pt idx="1166">
                  <c:v>1.7567272506934906E-2</c:v>
                </c:pt>
                <c:pt idx="1167">
                  <c:v>1.7586549575010935E-2</c:v>
                </c:pt>
                <c:pt idx="1168">
                  <c:v>1.7603417085452655E-2</c:v>
                </c:pt>
                <c:pt idx="1169">
                  <c:v>1.7620284666711505E-2</c:v>
                </c:pt>
                <c:pt idx="1170">
                  <c:v>1.7637152318787486E-2</c:v>
                </c:pt>
                <c:pt idx="1171">
                  <c:v>1.7654020041680596E-2</c:v>
                </c:pt>
                <c:pt idx="1172">
                  <c:v>1.7669249999126849E-2</c:v>
                </c:pt>
                <c:pt idx="1173">
                  <c:v>1.7686117032131306E-2</c:v>
                </c:pt>
                <c:pt idx="1174">
                  <c:v>1.7702984135164235E-2</c:v>
                </c:pt>
                <c:pt idx="1175">
                  <c:v>1.7639255065817584E-2</c:v>
                </c:pt>
                <c:pt idx="1176">
                  <c:v>1.7551920070256986E-2</c:v>
                </c:pt>
                <c:pt idx="1177">
                  <c:v>1.749032941725406E-2</c:v>
                </c:pt>
                <c:pt idx="1178">
                  <c:v>1.7428540814644865E-2</c:v>
                </c:pt>
                <c:pt idx="1179">
                  <c:v>1.7366554271797556E-2</c:v>
                </c:pt>
                <c:pt idx="1180">
                  <c:v>1.7304369798107226E-2</c:v>
                </c:pt>
                <c:pt idx="1181">
                  <c:v>1.7245411030226063E-2</c:v>
                </c:pt>
                <c:pt idx="1182">
                  <c:v>1.7181989368322319E-2</c:v>
                </c:pt>
                <c:pt idx="1183">
                  <c:v>1.7118367643567015E-2</c:v>
                </c:pt>
                <c:pt idx="1184">
                  <c:v>1.7054545865603427E-2</c:v>
                </c:pt>
                <c:pt idx="1185">
                  <c:v>1.6990478797945557E-2</c:v>
                </c:pt>
                <c:pt idx="1186">
                  <c:v>1.6927106938178806E-2</c:v>
                </c:pt>
                <c:pt idx="1187">
                  <c:v>1.6885792226285452E-2</c:v>
                </c:pt>
                <c:pt idx="1188">
                  <c:v>1.6900044414057149E-2</c:v>
                </c:pt>
                <c:pt idx="1189">
                  <c:v>1.6914296653515327E-2</c:v>
                </c:pt>
                <c:pt idx="1190">
                  <c:v>1.6928548944659987E-2</c:v>
                </c:pt>
                <c:pt idx="1191">
                  <c:v>1.6942801287492863E-2</c:v>
                </c:pt>
                <c:pt idx="1192">
                  <c:v>1.6957053682012224E-2</c:v>
                </c:pt>
                <c:pt idx="1193">
                  <c:v>1.6971306128218931E-2</c:v>
                </c:pt>
                <c:pt idx="1194">
                  <c:v>1.6985558626112993E-2</c:v>
                </c:pt>
                <c:pt idx="1195">
                  <c:v>1.6999811175695267E-2</c:v>
                </c:pt>
                <c:pt idx="1196">
                  <c:v>1.7014063776965765E-2</c:v>
                </c:pt>
                <c:pt idx="1197">
                  <c:v>1.7028316429923612E-2</c:v>
                </c:pt>
                <c:pt idx="1198">
                  <c:v>1.7042569134569679E-2</c:v>
                </c:pt>
                <c:pt idx="1199">
                  <c:v>1.7056821890904832E-2</c:v>
                </c:pt>
                <c:pt idx="1200">
                  <c:v>1.7071074698929073E-2</c:v>
                </c:pt>
                <c:pt idx="1201">
                  <c:v>1.7085327558641533E-2</c:v>
                </c:pt>
                <c:pt idx="1202">
                  <c:v>1.709958047004308E-2</c:v>
                </c:pt>
                <c:pt idx="1203">
                  <c:v>1.7112409226720502E-2</c:v>
                </c:pt>
                <c:pt idx="1204">
                  <c:v>1.7126661561495726E-2</c:v>
                </c:pt>
                <c:pt idx="1205">
                  <c:v>1.714091394739577E-2</c:v>
                </c:pt>
                <c:pt idx="1206">
                  <c:v>1.7156592632543627E-2</c:v>
                </c:pt>
                <c:pt idx="1207">
                  <c:v>1.717084580239496E-2</c:v>
                </c:pt>
                <c:pt idx="1208">
                  <c:v>1.7185099023934509E-2</c:v>
                </c:pt>
                <c:pt idx="1209">
                  <c:v>1.7199352297164884E-2</c:v>
                </c:pt>
                <c:pt idx="1210">
                  <c:v>1.7213605622086955E-2</c:v>
                </c:pt>
                <c:pt idx="1211">
                  <c:v>1.7227858998698112E-2</c:v>
                </c:pt>
                <c:pt idx="1212">
                  <c:v>1.7242112427000966E-2</c:v>
                </c:pt>
                <c:pt idx="1213">
                  <c:v>1.7256365906994642E-2</c:v>
                </c:pt>
                <c:pt idx="1214">
                  <c:v>1.7270619438680017E-2</c:v>
                </c:pt>
                <c:pt idx="1215">
                  <c:v>1.7284873022057081E-2</c:v>
                </c:pt>
                <c:pt idx="1216">
                  <c:v>1.7296260587282397E-2</c:v>
                </c:pt>
                <c:pt idx="1217">
                  <c:v>1.7310512899474162E-2</c:v>
                </c:pt>
                <c:pt idx="1218">
                  <c:v>1.7324765262229036E-2</c:v>
                </c:pt>
                <c:pt idx="1219">
                  <c:v>1.7341053738721079E-2</c:v>
                </c:pt>
                <c:pt idx="1220">
                  <c:v>1.7355306209825727E-2</c:v>
                </c:pt>
                <c:pt idx="1221">
                  <c:v>1.736955873149526E-2</c:v>
                </c:pt>
                <c:pt idx="1222">
                  <c:v>1.7383811303730567E-2</c:v>
                </c:pt>
                <c:pt idx="1223">
                  <c:v>1.7398063926528096E-2</c:v>
                </c:pt>
                <c:pt idx="1224">
                  <c:v>1.7410878120196007E-2</c:v>
                </c:pt>
                <c:pt idx="1225">
                  <c:v>1.7425130152414665E-2</c:v>
                </c:pt>
                <c:pt idx="1226">
                  <c:v>1.7439382234634673E-2</c:v>
                </c:pt>
                <c:pt idx="1227">
                  <c:v>1.7379242397513608E-2</c:v>
                </c:pt>
                <c:pt idx="1228">
                  <c:v>1.7304196940174318E-2</c:v>
                </c:pt>
                <c:pt idx="1229">
                  <c:v>1.7226825608936319E-2</c:v>
                </c:pt>
                <c:pt idx="1230">
                  <c:v>1.7170006455750463E-2</c:v>
                </c:pt>
                <c:pt idx="1231">
                  <c:v>1.7113019638599347E-2</c:v>
                </c:pt>
                <c:pt idx="1232">
                  <c:v>1.7055865164956985E-2</c:v>
                </c:pt>
                <c:pt idx="1233">
                  <c:v>1.7007933826855958E-2</c:v>
                </c:pt>
                <c:pt idx="1234">
                  <c:v>1.6913928588827846E-2</c:v>
                </c:pt>
                <c:pt idx="1235">
                  <c:v>1.6853884489022239E-2</c:v>
                </c:pt>
                <c:pt idx="1236">
                  <c:v>1.6793667277159197E-2</c:v>
                </c:pt>
                <c:pt idx="1237">
                  <c:v>1.6733620219200718E-2</c:v>
                </c:pt>
                <c:pt idx="1238">
                  <c:v>1.667384264326801E-2</c:v>
                </c:pt>
                <c:pt idx="1239">
                  <c:v>1.6675565377841265E-2</c:v>
                </c:pt>
                <c:pt idx="1240">
                  <c:v>1.6687554504899355E-2</c:v>
                </c:pt>
                <c:pt idx="1241">
                  <c:v>1.6699543668533403E-2</c:v>
                </c:pt>
                <c:pt idx="1242">
                  <c:v>1.6711532868746017E-2</c:v>
                </c:pt>
                <c:pt idx="1243">
                  <c:v>1.6723522105536327E-2</c:v>
                </c:pt>
                <c:pt idx="1244">
                  <c:v>1.6735511378904337E-2</c:v>
                </c:pt>
                <c:pt idx="1245">
                  <c:v>1.6747500688850045E-2</c:v>
                </c:pt>
                <c:pt idx="1246">
                  <c:v>1.6759490035374316E-2</c:v>
                </c:pt>
                <c:pt idx="1247">
                  <c:v>1.6771479418476287E-2</c:v>
                </c:pt>
                <c:pt idx="1248">
                  <c:v>1.6783468838156821E-2</c:v>
                </c:pt>
                <c:pt idx="1249">
                  <c:v>1.6795458294415058E-2</c:v>
                </c:pt>
                <c:pt idx="1250">
                  <c:v>1.6807447787251857E-2</c:v>
                </c:pt>
                <c:pt idx="1251">
                  <c:v>1.6819437316668091E-2</c:v>
                </c:pt>
                <c:pt idx="1252">
                  <c:v>1.6831426882662023E-2</c:v>
                </c:pt>
                <c:pt idx="1253">
                  <c:v>1.6843416485236261E-2</c:v>
                </c:pt>
                <c:pt idx="1254">
                  <c:v>1.6854155741990458E-2</c:v>
                </c:pt>
                <c:pt idx="1255">
                  <c:v>1.6866144854793652E-2</c:v>
                </c:pt>
                <c:pt idx="1256">
                  <c:v>1.6878134003776257E-2</c:v>
                </c:pt>
                <c:pt idx="1257">
                  <c:v>1.689012318894003E-2</c:v>
                </c:pt>
                <c:pt idx="1258">
                  <c:v>1.6903365046787674E-2</c:v>
                </c:pt>
                <c:pt idx="1259">
                  <c:v>1.6915354868835917E-2</c:v>
                </c:pt>
                <c:pt idx="1260">
                  <c:v>1.6927344727464461E-2</c:v>
                </c:pt>
                <c:pt idx="1261">
                  <c:v>1.6939334622671571E-2</c:v>
                </c:pt>
                <c:pt idx="1262">
                  <c:v>1.6951324554458986E-2</c:v>
                </c:pt>
                <c:pt idx="1263">
                  <c:v>1.6963314522825838E-2</c:v>
                </c:pt>
                <c:pt idx="1264">
                  <c:v>1.697530452777473E-2</c:v>
                </c:pt>
                <c:pt idx="1265">
                  <c:v>1.6987294569301318E-2</c:v>
                </c:pt>
                <c:pt idx="1266">
                  <c:v>1.6999284647409081E-2</c:v>
                </c:pt>
                <c:pt idx="1267">
                  <c:v>1.7010017030491049E-2</c:v>
                </c:pt>
                <c:pt idx="1268">
                  <c:v>1.7022006613641519E-2</c:v>
                </c:pt>
                <c:pt idx="1269">
                  <c:v>1.7033996232971402E-2</c:v>
                </c:pt>
                <c:pt idx="1270">
                  <c:v>1.7045985888484209E-2</c:v>
                </c:pt>
                <c:pt idx="1271">
                  <c:v>1.7057975580178186E-2</c:v>
                </c:pt>
                <c:pt idx="1272">
                  <c:v>1.7069965308054207E-2</c:v>
                </c:pt>
                <c:pt idx="1273">
                  <c:v>1.7081955072111396E-2</c:v>
                </c:pt>
                <c:pt idx="1274">
                  <c:v>1.7093944872349755E-2</c:v>
                </c:pt>
                <c:pt idx="1275">
                  <c:v>1.710593470877016E-2</c:v>
                </c:pt>
                <c:pt idx="1276">
                  <c:v>1.7116661816634071E-2</c:v>
                </c:pt>
                <c:pt idx="1277">
                  <c:v>1.7128651153790031E-2</c:v>
                </c:pt>
                <c:pt idx="1278">
                  <c:v>1.7106503717603694E-2</c:v>
                </c:pt>
                <c:pt idx="1279">
                  <c:v>1.7038713201114497E-2</c:v>
                </c:pt>
                <c:pt idx="1280">
                  <c:v>1.6955088581530754E-2</c:v>
                </c:pt>
                <c:pt idx="1281">
                  <c:v>1.6888627482241556E-2</c:v>
                </c:pt>
                <c:pt idx="1282">
                  <c:v>1.6821991977796817E-2</c:v>
                </c:pt>
                <c:pt idx="1283">
                  <c:v>1.6755182077104205E-2</c:v>
                </c:pt>
                <c:pt idx="1284">
                  <c:v>1.6688197789098306E-2</c:v>
                </c:pt>
                <c:pt idx="1285">
                  <c:v>1.6624581748970246E-2</c:v>
                </c:pt>
                <c:pt idx="1286">
                  <c:v>1.6556405468508294E-2</c:v>
                </c:pt>
                <c:pt idx="1287">
                  <c:v>1.6488052923228216E-2</c:v>
                </c:pt>
                <c:pt idx="1288">
                  <c:v>1.6419524122269075E-2</c:v>
                </c:pt>
                <c:pt idx="1289">
                  <c:v>1.6350660853647701E-2</c:v>
                </c:pt>
                <c:pt idx="1290">
                  <c:v>1.6282630430653599E-2</c:v>
                </c:pt>
                <c:pt idx="1291">
                  <c:v>1.6258953288692632E-2</c:v>
                </c:pt>
                <c:pt idx="1292">
                  <c:v>1.6268634515106215E-2</c:v>
                </c:pt>
                <c:pt idx="1293">
                  <c:v>1.6278315765372888E-2</c:v>
                </c:pt>
                <c:pt idx="1294">
                  <c:v>1.6287997039493525E-2</c:v>
                </c:pt>
                <c:pt idx="1295">
                  <c:v>1.6297678337467258E-2</c:v>
                </c:pt>
                <c:pt idx="1296">
                  <c:v>1.6307359659294082E-2</c:v>
                </c:pt>
                <c:pt idx="1297">
                  <c:v>1.6317041004973998E-2</c:v>
                </c:pt>
                <c:pt idx="1298">
                  <c:v>1.6326722374507011E-2</c:v>
                </c:pt>
                <c:pt idx="1299">
                  <c:v>1.6336403767893984E-2</c:v>
                </c:pt>
                <c:pt idx="1300">
                  <c:v>1.6346085185134918E-2</c:v>
                </c:pt>
                <c:pt idx="1301">
                  <c:v>1.6355766626228948E-2</c:v>
                </c:pt>
                <c:pt idx="1302">
                  <c:v>1.6365448091176071E-2</c:v>
                </c:pt>
                <c:pt idx="1303">
                  <c:v>1.6375129579978023E-2</c:v>
                </c:pt>
                <c:pt idx="1304">
                  <c:v>1.638481109263307E-2</c:v>
                </c:pt>
                <c:pt idx="1305">
                  <c:v>1.639449262914295E-2</c:v>
                </c:pt>
                <c:pt idx="1306">
                  <c:v>1.6403109461231191E-2</c:v>
                </c:pt>
                <c:pt idx="1307">
                  <c:v>1.6412790603403948E-2</c:v>
                </c:pt>
                <c:pt idx="1308">
                  <c:v>1.6422471769170142E-2</c:v>
                </c:pt>
                <c:pt idx="1309">
                  <c:v>1.6432152958528894E-2</c:v>
                </c:pt>
                <c:pt idx="1310">
                  <c:v>1.6441834171481956E-2</c:v>
                </c:pt>
                <c:pt idx="1311">
                  <c:v>1.6452582349131082E-2</c:v>
                </c:pt>
                <c:pt idx="1312">
                  <c:v>1.6462264052618695E-2</c:v>
                </c:pt>
                <c:pt idx="1313">
                  <c:v>1.6471945779959401E-2</c:v>
                </c:pt>
                <c:pt idx="1314">
                  <c:v>1.648162753115668E-2</c:v>
                </c:pt>
                <c:pt idx="1315">
                  <c:v>1.6491309306207048E-2</c:v>
                </c:pt>
                <c:pt idx="1316">
                  <c:v>1.6500991105112248E-2</c:v>
                </c:pt>
                <c:pt idx="1317">
                  <c:v>1.6510672927871412E-2</c:v>
                </c:pt>
                <c:pt idx="1318">
                  <c:v>1.6520354774486275E-2</c:v>
                </c:pt>
                <c:pt idx="1319">
                  <c:v>1.6527895729690378E-2</c:v>
                </c:pt>
                <c:pt idx="1320">
                  <c:v>1.6537576733212767E-2</c:v>
                </c:pt>
                <c:pt idx="1321">
                  <c:v>1.6547257760067602E-2</c:v>
                </c:pt>
                <c:pt idx="1322">
                  <c:v>1.6556938810257549E-2</c:v>
                </c:pt>
                <c:pt idx="1323">
                  <c:v>1.6566619883781719E-2</c:v>
                </c:pt>
                <c:pt idx="1324">
                  <c:v>1.6576300980640113E-2</c:v>
                </c:pt>
                <c:pt idx="1325">
                  <c:v>1.658598210083273E-2</c:v>
                </c:pt>
                <c:pt idx="1326">
                  <c:v>1.6596736787530358E-2</c:v>
                </c:pt>
                <c:pt idx="1327">
                  <c:v>1.6605344411220635E-2</c:v>
                </c:pt>
                <c:pt idx="1328">
                  <c:v>1.6615025601415923E-2</c:v>
                </c:pt>
                <c:pt idx="1329">
                  <c:v>1.6624706814945434E-2</c:v>
                </c:pt>
                <c:pt idx="1330">
                  <c:v>1.6634388051810056E-2</c:v>
                </c:pt>
                <c:pt idx="1331">
                  <c:v>1.6580778929449203E-2</c:v>
                </c:pt>
                <c:pt idx="1332">
                  <c:v>1.6514178836408808E-2</c:v>
                </c:pt>
                <c:pt idx="1333">
                  <c:v>1.6461641534006383E-2</c:v>
                </c:pt>
                <c:pt idx="1334">
                  <c:v>1.6408973315754496E-2</c:v>
                </c:pt>
                <c:pt idx="1335">
                  <c:v>1.6356174186936738E-2</c:v>
                </c:pt>
                <c:pt idx="1336">
                  <c:v>1.6303244152849752E-2</c:v>
                </c:pt>
                <c:pt idx="1337">
                  <c:v>1.6253204892170938E-2</c:v>
                </c:pt>
                <c:pt idx="1338">
                  <c:v>1.6199343541154758E-2</c:v>
                </c:pt>
                <c:pt idx="1339">
                  <c:v>1.6145349870711069E-2</c:v>
                </c:pt>
                <c:pt idx="1340">
                  <c:v>1.6091223886258842E-2</c:v>
                </c:pt>
                <c:pt idx="1341">
                  <c:v>1.6036630589638619E-2</c:v>
                </c:pt>
                <c:pt idx="1342">
                  <c:v>1.59829152358806E-2</c:v>
                </c:pt>
                <c:pt idx="1343">
                  <c:v>1.593790517087678E-2</c:v>
                </c:pt>
                <c:pt idx="1344">
                  <c:v>1.5945855969798629E-2</c:v>
                </c:pt>
                <c:pt idx="1345">
                  <c:v>1.5953806784810214E-2</c:v>
                </c:pt>
                <c:pt idx="1346">
                  <c:v>1.5961757615909806E-2</c:v>
                </c:pt>
                <c:pt idx="1347">
                  <c:v>1.5969708463100869E-2</c:v>
                </c:pt>
                <c:pt idx="1348">
                  <c:v>1.5977659326380803E-2</c:v>
                </c:pt>
                <c:pt idx="1349">
                  <c:v>1.5985610205748735E-2</c:v>
                </c:pt>
                <c:pt idx="1350">
                  <c:v>1.5993561101209013E-2</c:v>
                </c:pt>
                <c:pt idx="1351">
                  <c:v>1.6001512012757294E-2</c:v>
                </c:pt>
                <c:pt idx="1352">
                  <c:v>1.600946294039618E-2</c:v>
                </c:pt>
                <c:pt idx="1353">
                  <c:v>1.6017413884123068E-2</c:v>
                </c:pt>
                <c:pt idx="1354">
                  <c:v>1.6025364843941431E-2</c:v>
                </c:pt>
                <c:pt idx="1355">
                  <c:v>1.6033315819848664E-2</c:v>
                </c:pt>
                <c:pt idx="1356">
                  <c:v>1.6041266811846502E-2</c:v>
                </c:pt>
                <c:pt idx="1357">
                  <c:v>1.604921781993408E-2</c:v>
                </c:pt>
                <c:pt idx="1358">
                  <c:v>1.6057168844110528E-2</c:v>
                </c:pt>
                <c:pt idx="1359">
                  <c:v>1.6064194016886642E-2</c:v>
                </c:pt>
                <c:pt idx="1360">
                  <c:v>1.6072144717935381E-2</c:v>
                </c:pt>
                <c:pt idx="1361">
                  <c:v>1.6080095434897544E-2</c:v>
                </c:pt>
                <c:pt idx="1362">
                  <c:v>1.6088046167775767E-2</c:v>
                </c:pt>
                <c:pt idx="1363">
                  <c:v>1.6096924206345786E-2</c:v>
                </c:pt>
                <c:pt idx="1364">
                  <c:v>1.610487532706327E-2</c:v>
                </c:pt>
                <c:pt idx="1365">
                  <c:v>1.6112826463870491E-2</c:v>
                </c:pt>
                <c:pt idx="1366">
                  <c:v>1.6120777616767452E-2</c:v>
                </c:pt>
                <c:pt idx="1367">
                  <c:v>1.6128728785755886E-2</c:v>
                </c:pt>
                <c:pt idx="1368">
                  <c:v>1.6136679970833193E-2</c:v>
                </c:pt>
                <c:pt idx="1369">
                  <c:v>1.6144631172001104E-2</c:v>
                </c:pt>
                <c:pt idx="1370">
                  <c:v>1.6152582389259623E-2</c:v>
                </c:pt>
                <c:pt idx="1371">
                  <c:v>1.6159603479826048E-2</c:v>
                </c:pt>
                <c:pt idx="1372">
                  <c:v>1.6166623933474789E-2</c:v>
                </c:pt>
                <c:pt idx="1373">
                  <c:v>1.6174574483862614E-2</c:v>
                </c:pt>
                <c:pt idx="1374">
                  <c:v>1.6182525049989849E-2</c:v>
                </c:pt>
                <c:pt idx="1375">
                  <c:v>1.6190475631856494E-2</c:v>
                </c:pt>
                <c:pt idx="1376">
                  <c:v>1.6198426229460772E-2</c:v>
                </c:pt>
                <c:pt idx="1377">
                  <c:v>1.6207309070687431E-2</c:v>
                </c:pt>
                <c:pt idx="1378">
                  <c:v>1.6214327471889334E-2</c:v>
                </c:pt>
                <c:pt idx="1379">
                  <c:v>1.6222278116713618E-2</c:v>
                </c:pt>
                <c:pt idx="1380">
                  <c:v>1.6227429239048824E-2</c:v>
                </c:pt>
                <c:pt idx="1381">
                  <c:v>1.6238179453578638E-2</c:v>
                </c:pt>
                <c:pt idx="1382">
                  <c:v>1.6246130145620263E-2</c:v>
                </c:pt>
                <c:pt idx="1383">
                  <c:v>1.618761059419338E-2</c:v>
                </c:pt>
                <c:pt idx="1384">
                  <c:v>1.6115067330872885E-2</c:v>
                </c:pt>
                <c:pt idx="1385">
                  <c:v>1.6057690144509029E-2</c:v>
                </c:pt>
                <c:pt idx="1386">
                  <c:v>1.6000182805493906E-2</c:v>
                </c:pt>
                <c:pt idx="1387">
                  <c:v>1.5942545319569016E-2</c:v>
                </c:pt>
                <c:pt idx="1388">
                  <c:v>1.5884777692486276E-2</c:v>
                </c:pt>
                <c:pt idx="1389">
                  <c:v>1.5830243756325552E-2</c:v>
                </c:pt>
                <c:pt idx="1390">
                  <c:v>1.5771512266992128E-2</c:v>
                </c:pt>
                <c:pt idx="1391">
                  <c:v>1.5712649231579178E-2</c:v>
                </c:pt>
                <c:pt idx="1392">
                  <c:v>1.5653654655963325E-2</c:v>
                </c:pt>
                <c:pt idx="1393">
                  <c:v>1.559398764194217E-2</c:v>
                </c:pt>
                <c:pt idx="1394">
                  <c:v>1.5535439289435987E-2</c:v>
                </c:pt>
                <c:pt idx="1395">
                  <c:v>1.5486041224997924E-2</c:v>
                </c:pt>
                <c:pt idx="1396">
                  <c:v>1.5492269741974018E-2</c:v>
                </c:pt>
                <c:pt idx="1397">
                  <c:v>1.5498498268824821E-2</c:v>
                </c:pt>
                <c:pt idx="1398">
                  <c:v>1.5504726805550335E-2</c:v>
                </c:pt>
                <c:pt idx="1399">
                  <c:v>1.5510955352152297E-2</c:v>
                </c:pt>
                <c:pt idx="1400">
                  <c:v>1.5517183908628968E-2</c:v>
                </c:pt>
                <c:pt idx="1401">
                  <c:v>1.5523412474981218E-2</c:v>
                </c:pt>
                <c:pt idx="1402">
                  <c:v>1.5529641051207308E-2</c:v>
                </c:pt>
                <c:pt idx="1403">
                  <c:v>1.5535869637309846E-2</c:v>
                </c:pt>
                <c:pt idx="1404">
                  <c:v>1.5542098233286224E-2</c:v>
                </c:pt>
                <c:pt idx="1405">
                  <c:v>1.5548326839138182E-2</c:v>
                </c:pt>
                <c:pt idx="1406">
                  <c:v>1.5554555454865717E-2</c:v>
                </c:pt>
                <c:pt idx="1407">
                  <c:v>1.5560784080467963E-2</c:v>
                </c:pt>
                <c:pt idx="1408">
                  <c:v>1.5567012715946656E-2</c:v>
                </c:pt>
                <c:pt idx="1409">
                  <c:v>1.557324136129919E-2</c:v>
                </c:pt>
                <c:pt idx="1410">
                  <c:v>1.5579470016527304E-2</c:v>
                </c:pt>
                <c:pt idx="1411">
                  <c:v>1.5584916867210081E-2</c:v>
                </c:pt>
                <c:pt idx="1412">
                  <c:v>1.5591145272316913E-2</c:v>
                </c:pt>
                <c:pt idx="1413">
                  <c:v>1.5597373687191754E-2</c:v>
                </c:pt>
                <c:pt idx="1414">
                  <c:v>1.5604384736193803E-2</c:v>
                </c:pt>
                <c:pt idx="1415">
                  <c:v>1.5610613440798071E-2</c:v>
                </c:pt>
                <c:pt idx="1416">
                  <c:v>1.5616842155278787E-2</c:v>
                </c:pt>
                <c:pt idx="1417">
                  <c:v>1.5623070879634212E-2</c:v>
                </c:pt>
                <c:pt idx="1418">
                  <c:v>1.5629299613864348E-2</c:v>
                </c:pt>
                <c:pt idx="1419">
                  <c:v>1.5635528357971797E-2</c:v>
                </c:pt>
                <c:pt idx="1420">
                  <c:v>1.5641757111953092E-2</c:v>
                </c:pt>
                <c:pt idx="1421">
                  <c:v>1.5647985875809962E-2</c:v>
                </c:pt>
                <c:pt idx="1422">
                  <c:v>1.5654214649542413E-2</c:v>
                </c:pt>
                <c:pt idx="1423">
                  <c:v>1.5660443433150439E-2</c:v>
                </c:pt>
                <c:pt idx="1424">
                  <c:v>1.5665101612868604E-2</c:v>
                </c:pt>
                <c:pt idx="1425">
                  <c:v>1.5671329873709894E-2</c:v>
                </c:pt>
                <c:pt idx="1426">
                  <c:v>1.5677558144210124E-2</c:v>
                </c:pt>
                <c:pt idx="1427">
                  <c:v>1.5684676179468227E-2</c:v>
                </c:pt>
                <c:pt idx="1428">
                  <c:v>1.5690904470669231E-2</c:v>
                </c:pt>
                <c:pt idx="1429">
                  <c:v>1.5697132771530065E-2</c:v>
                </c:pt>
                <c:pt idx="1430">
                  <c:v>1.5703361082050726E-2</c:v>
                </c:pt>
                <c:pt idx="1431">
                  <c:v>1.5709589402231217E-2</c:v>
                </c:pt>
                <c:pt idx="1432">
                  <c:v>1.5715030286388994E-2</c:v>
                </c:pt>
                <c:pt idx="1433">
                  <c:v>1.5721258353794614E-2</c:v>
                </c:pt>
                <c:pt idx="1434">
                  <c:v>1.5727486430752145E-2</c:v>
                </c:pt>
                <c:pt idx="1435">
                  <c:v>1.5668845155447742E-2</c:v>
                </c:pt>
                <c:pt idx="1436">
                  <c:v>1.5589678764000763E-2</c:v>
                </c:pt>
                <c:pt idx="1437">
                  <c:v>1.5532855648918806E-2</c:v>
                </c:pt>
                <c:pt idx="1438">
                  <c:v>1.5475913227070644E-2</c:v>
                </c:pt>
                <c:pt idx="1439">
                  <c:v>1.5418851503670367E-2</c:v>
                </c:pt>
                <c:pt idx="1440">
                  <c:v>1.5361670483939884E-2</c:v>
                </c:pt>
                <c:pt idx="1441">
                  <c:v>1.5307628427956665E-2</c:v>
                </c:pt>
                <c:pt idx="1442">
                  <c:v>1.5249529167220629E-2</c:v>
                </c:pt>
                <c:pt idx="1443">
                  <c:v>1.5191309321616785E-2</c:v>
                </c:pt>
                <c:pt idx="1444">
                  <c:v>1.5132968896471866E-2</c:v>
                </c:pt>
                <c:pt idx="1445">
                  <c:v>1.5073976123876259E-2</c:v>
                </c:pt>
                <c:pt idx="1446">
                  <c:v>1.5016079436445022E-2</c:v>
                </c:pt>
                <c:pt idx="1447">
                  <c:v>1.4975979949081369E-2</c:v>
                </c:pt>
                <c:pt idx="1448">
                  <c:v>1.4980629022511077E-2</c:v>
                </c:pt>
                <c:pt idx="1449">
                  <c:v>1.4985278101445079E-2</c:v>
                </c:pt>
                <c:pt idx="1450">
                  <c:v>1.4989927185879028E-2</c:v>
                </c:pt>
                <c:pt idx="1451">
                  <c:v>1.4994576275818138E-2</c:v>
                </c:pt>
                <c:pt idx="1452">
                  <c:v>1.4999225371258067E-2</c:v>
                </c:pt>
                <c:pt idx="1453">
                  <c:v>1.5003874472201419E-2</c:v>
                </c:pt>
                <c:pt idx="1454">
                  <c:v>1.5008523578646456E-2</c:v>
                </c:pt>
                <c:pt idx="1455">
                  <c:v>1.5013172690594918E-2</c:v>
                </c:pt>
                <c:pt idx="1456">
                  <c:v>1.5017821808045066E-2</c:v>
                </c:pt>
                <c:pt idx="1457">
                  <c:v>1.5022470930997768E-2</c:v>
                </c:pt>
                <c:pt idx="1458">
                  <c:v>1.5027120059453895E-2</c:v>
                </c:pt>
                <c:pt idx="1459">
                  <c:v>1.5031769193410838E-2</c:v>
                </c:pt>
                <c:pt idx="1460">
                  <c:v>1.5036418332872075E-2</c:v>
                </c:pt>
                <c:pt idx="1461">
                  <c:v>1.5041067477835866E-2</c:v>
                </c:pt>
                <c:pt idx="1462">
                  <c:v>1.5045716628301344E-2</c:v>
                </c:pt>
                <c:pt idx="1463">
                  <c:v>1.5049719520215101E-2</c:v>
                </c:pt>
                <c:pt idx="1464">
                  <c:v>1.5054368487278723E-2</c:v>
                </c:pt>
                <c:pt idx="1465">
                  <c:v>1.5059017459785025E-2</c:v>
                </c:pt>
                <c:pt idx="1466">
                  <c:v>1.5064313285189672E-2</c:v>
                </c:pt>
                <c:pt idx="1467">
                  <c:v>1.5068962463168791E-2</c:v>
                </c:pt>
                <c:pt idx="1468">
                  <c:v>1.5073611646650468E-2</c:v>
                </c:pt>
                <c:pt idx="1469">
                  <c:v>1.5078260835634698E-2</c:v>
                </c:pt>
                <c:pt idx="1470">
                  <c:v>1.5082910030120616E-2</c:v>
                </c:pt>
                <c:pt idx="1471">
                  <c:v>1.5087559230110825E-2</c:v>
                </c:pt>
                <c:pt idx="1472">
                  <c:v>1.5092208435601851E-2</c:v>
                </c:pt>
                <c:pt idx="1473">
                  <c:v>1.5096857646596301E-2</c:v>
                </c:pt>
                <c:pt idx="1474">
                  <c:v>1.5101506863093308E-2</c:v>
                </c:pt>
                <c:pt idx="1475">
                  <c:v>1.5106156085093737E-2</c:v>
                </c:pt>
                <c:pt idx="1476">
                  <c:v>1.511015651656414E-2</c:v>
                </c:pt>
                <c:pt idx="1477">
                  <c:v>1.5114805554382592E-2</c:v>
                </c:pt>
                <c:pt idx="1478">
                  <c:v>1.5119454597641968E-2</c:v>
                </c:pt>
                <c:pt idx="1479">
                  <c:v>1.5124767796603206E-2</c:v>
                </c:pt>
                <c:pt idx="1480">
                  <c:v>1.5129416851527097E-2</c:v>
                </c:pt>
                <c:pt idx="1481">
                  <c:v>1.5134065911891908E-2</c:v>
                </c:pt>
                <c:pt idx="1482">
                  <c:v>1.5138714977700279E-2</c:v>
                </c:pt>
                <c:pt idx="1483">
                  <c:v>1.5143364048950451E-2</c:v>
                </c:pt>
                <c:pt idx="1484">
                  <c:v>1.5147362775315365E-2</c:v>
                </c:pt>
                <c:pt idx="1485">
                  <c:v>1.5152011661792031E-2</c:v>
                </c:pt>
                <c:pt idx="1486">
                  <c:v>1.515666055365017E-2</c:v>
                </c:pt>
                <c:pt idx="1487">
                  <c:v>1.511072770664601E-2</c:v>
                </c:pt>
                <c:pt idx="1488">
                  <c:v>1.5064703180438954E-2</c:v>
                </c:pt>
                <c:pt idx="1489">
                  <c:v>1.5008975304013133E-2</c:v>
                </c:pt>
                <c:pt idx="1490">
                  <c:v>1.4963843594501803E-2</c:v>
                </c:pt>
                <c:pt idx="1491">
                  <c:v>1.4918622199149977E-2</c:v>
                </c:pt>
                <c:pt idx="1492">
                  <c:v>1.4873311121068215E-2</c:v>
                </c:pt>
                <c:pt idx="1493">
                  <c:v>1.4830522868853403E-2</c:v>
                </c:pt>
                <c:pt idx="1494">
                  <c:v>1.4784496339517441E-2</c:v>
                </c:pt>
                <c:pt idx="1495">
                  <c:v>1.4738379155937807E-2</c:v>
                </c:pt>
                <c:pt idx="1496">
                  <c:v>1.469217132128647E-2</c:v>
                </c:pt>
                <c:pt idx="1497">
                  <c:v>1.4638155120081705E-2</c:v>
                </c:pt>
                <c:pt idx="1498">
                  <c:v>1.459333904979368E-2</c:v>
                </c:pt>
                <c:pt idx="1499">
                  <c:v>1.4562263389008614E-2</c:v>
                </c:pt>
                <c:pt idx="1500">
                  <c:v>1.4565726814949548E-2</c:v>
                </c:pt>
                <c:pt idx="1501">
                  <c:v>1.4567564903264857E-2</c:v>
                </c:pt>
                <c:pt idx="1502">
                  <c:v>1.4572653676193292E-2</c:v>
                </c:pt>
                <c:pt idx="1503">
                  <c:v>1.45761171114944E-2</c:v>
                </c:pt>
                <c:pt idx="1504">
                  <c:v>1.4579580549917266E-2</c:v>
                </c:pt>
                <c:pt idx="1505">
                  <c:v>1.4583043991460189E-2</c:v>
                </c:pt>
                <c:pt idx="1506">
                  <c:v>1.4586507436123169E-2</c:v>
                </c:pt>
                <c:pt idx="1507">
                  <c:v>1.4589970883906208E-2</c:v>
                </c:pt>
                <c:pt idx="1508">
                  <c:v>1.4593434334810152E-2</c:v>
                </c:pt>
                <c:pt idx="1509">
                  <c:v>1.4596897788833305E-2</c:v>
                </c:pt>
                <c:pt idx="1510">
                  <c:v>1.4600361245978216E-2</c:v>
                </c:pt>
                <c:pt idx="1511">
                  <c:v>1.4603824706241483E-2</c:v>
                </c:pt>
                <c:pt idx="1512">
                  <c:v>1.4607288169626509E-2</c:v>
                </c:pt>
                <c:pt idx="1513">
                  <c:v>1.4610751636130742E-2</c:v>
                </c:pt>
                <c:pt idx="1514">
                  <c:v>1.4612584292419455E-2</c:v>
                </c:pt>
                <c:pt idx="1515">
                  <c:v>1.4616047343497005E-2</c:v>
                </c:pt>
                <c:pt idx="1516">
                  <c:v>1.4619510397594557E-2</c:v>
                </c:pt>
                <c:pt idx="1517">
                  <c:v>1.4622973454712989E-2</c:v>
                </c:pt>
                <c:pt idx="1518">
                  <c:v>1.4628069015459568E-2</c:v>
                </c:pt>
                <c:pt idx="1519">
                  <c:v>1.4631532500686698E-2</c:v>
                </c:pt>
                <c:pt idx="1520">
                  <c:v>1.4634995989033032E-2</c:v>
                </c:pt>
                <c:pt idx="1521">
                  <c:v>1.4638459480501126E-2</c:v>
                </c:pt>
                <c:pt idx="1522">
                  <c:v>1.4641922975087577E-2</c:v>
                </c:pt>
                <c:pt idx="1523">
                  <c:v>1.4643751860848009E-2</c:v>
                </c:pt>
                <c:pt idx="1524">
                  <c:v>1.464884997362405E-2</c:v>
                </c:pt>
                <c:pt idx="1525">
                  <c:v>1.4652313477571522E-2</c:v>
                </c:pt>
                <c:pt idx="1526">
                  <c:v>1.4655776984640753E-2</c:v>
                </c:pt>
                <c:pt idx="1527">
                  <c:v>1.4657604192011462E-2</c:v>
                </c:pt>
                <c:pt idx="1528">
                  <c:v>1.4660521763511625E-2</c:v>
                </c:pt>
                <c:pt idx="1529">
                  <c:v>1.4663984715872935E-2</c:v>
                </c:pt>
                <c:pt idx="1530">
                  <c:v>1.4667447671219414E-2</c:v>
                </c:pt>
                <c:pt idx="1531">
                  <c:v>1.4672940757883677E-2</c:v>
                </c:pt>
                <c:pt idx="1532">
                  <c:v>1.467695003338707E-2</c:v>
                </c:pt>
                <c:pt idx="1533">
                  <c:v>1.4679866968339837E-2</c:v>
                </c:pt>
                <c:pt idx="1534">
                  <c:v>1.4683330078098357E-2</c:v>
                </c:pt>
                <c:pt idx="1535">
                  <c:v>1.468679319087776E-2</c:v>
                </c:pt>
                <c:pt idx="1536">
                  <c:v>1.4690256306677163E-2</c:v>
                </c:pt>
                <c:pt idx="1537">
                  <c:v>1.4693719425496569E-2</c:v>
                </c:pt>
                <c:pt idx="1538">
                  <c:v>1.4676720836683102E-2</c:v>
                </c:pt>
                <c:pt idx="1539">
                  <c:v>1.4644327194214013E-2</c:v>
                </c:pt>
                <c:pt idx="1540">
                  <c:v>1.4608336940593604E-2</c:v>
                </c:pt>
                <c:pt idx="1541">
                  <c:v>1.4576200173982279E-2</c:v>
                </c:pt>
                <c:pt idx="1542">
                  <c:v>1.4544002010909128E-2</c:v>
                </c:pt>
                <c:pt idx="1543">
                  <c:v>1.4511742452888589E-2</c:v>
                </c:pt>
                <c:pt idx="1544">
                  <c:v>1.4479421501436843E-2</c:v>
                </c:pt>
                <c:pt idx="1545">
                  <c:v>1.444397596602507E-2</c:v>
                </c:pt>
                <c:pt idx="1546">
                  <c:v>1.4411138990929107E-2</c:v>
                </c:pt>
                <c:pt idx="1547">
                  <c:v>1.4378239955528995E-2</c:v>
                </c:pt>
                <c:pt idx="1548">
                  <c:v>1.4345278861369873E-2</c:v>
                </c:pt>
                <c:pt idx="1549">
                  <c:v>1.431222975707124E-2</c:v>
                </c:pt>
                <c:pt idx="1550">
                  <c:v>1.427953170800462E-2</c:v>
                </c:pt>
                <c:pt idx="1551">
                  <c:v>1.4272072822452807E-2</c:v>
                </c:pt>
                <c:pt idx="1552">
                  <c:v>1.4274725388010447E-2</c:v>
                </c:pt>
                <c:pt idx="1553">
                  <c:v>1.4277377955360564E-2</c:v>
                </c:pt>
                <c:pt idx="1554">
                  <c:v>1.4280030524500555E-2</c:v>
                </c:pt>
                <c:pt idx="1555">
                  <c:v>1.4282683095433023E-2</c:v>
                </c:pt>
                <c:pt idx="1556">
                  <c:v>1.4285335668157104E-2</c:v>
                </c:pt>
                <c:pt idx="1557">
                  <c:v>1.4287988242672793E-2</c:v>
                </c:pt>
                <c:pt idx="1558">
                  <c:v>1.4290640818979225E-2</c:v>
                </c:pt>
                <c:pt idx="1559">
                  <c:v>1.4293293397078136E-2</c:v>
                </c:pt>
                <c:pt idx="1560">
                  <c:v>1.4295945976967789E-2</c:v>
                </c:pt>
                <c:pt idx="1561">
                  <c:v>1.429859855865079E-2</c:v>
                </c:pt>
                <c:pt idx="1562">
                  <c:v>1.4301251142123663E-2</c:v>
                </c:pt>
                <c:pt idx="1563">
                  <c:v>1.4303903727389015E-2</c:v>
                </c:pt>
                <c:pt idx="1564">
                  <c:v>1.430655631444424E-2</c:v>
                </c:pt>
                <c:pt idx="1565">
                  <c:v>1.4309208903292812E-2</c:v>
                </c:pt>
                <c:pt idx="1566">
                  <c:v>1.4311387895342455E-2</c:v>
                </c:pt>
                <c:pt idx="1567">
                  <c:v>1.4314040382377744E-2</c:v>
                </c:pt>
                <c:pt idx="1568">
                  <c:v>1.4316692871184804E-2</c:v>
                </c:pt>
                <c:pt idx="1569">
                  <c:v>1.4319345361764511E-2</c:v>
                </c:pt>
                <c:pt idx="1570">
                  <c:v>1.4321997854115988E-2</c:v>
                </c:pt>
                <c:pt idx="1571">
                  <c:v>1.432512447400546E-2</c:v>
                </c:pt>
                <c:pt idx="1572">
                  <c:v>1.4327777075395304E-2</c:v>
                </c:pt>
                <c:pt idx="1573">
                  <c:v>1.4330429678576761E-2</c:v>
                </c:pt>
                <c:pt idx="1574">
                  <c:v>1.4333082283548957E-2</c:v>
                </c:pt>
                <c:pt idx="1575">
                  <c:v>1.4335734890313635E-2</c:v>
                </c:pt>
                <c:pt idx="1576">
                  <c:v>1.4338387498869051E-2</c:v>
                </c:pt>
                <c:pt idx="1577">
                  <c:v>1.4341040109216949E-2</c:v>
                </c:pt>
                <c:pt idx="1578">
                  <c:v>1.4343692721355588E-2</c:v>
                </c:pt>
                <c:pt idx="1579">
                  <c:v>1.4345395417412199E-2</c:v>
                </c:pt>
                <c:pt idx="1580">
                  <c:v>1.4348047821841625E-2</c:v>
                </c:pt>
                <c:pt idx="1581">
                  <c:v>1.4350700228022539E-2</c:v>
                </c:pt>
                <c:pt idx="1582">
                  <c:v>1.4353352635956718E-2</c:v>
                </c:pt>
                <c:pt idx="1583">
                  <c:v>1.4356005045643272E-2</c:v>
                </c:pt>
                <c:pt idx="1584">
                  <c:v>1.4358657457082202E-2</c:v>
                </c:pt>
                <c:pt idx="1585">
                  <c:v>1.4361309870273509E-2</c:v>
                </c:pt>
                <c:pt idx="1586">
                  <c:v>1.4363962285217191E-2</c:v>
                </c:pt>
                <c:pt idx="1587">
                  <c:v>1.4367090495216634E-2</c:v>
                </c:pt>
                <c:pt idx="1588">
                  <c:v>1.4369267120364349E-2</c:v>
                </c:pt>
                <c:pt idx="1589">
                  <c:v>1.4371919540565159E-2</c:v>
                </c:pt>
                <c:pt idx="1590">
                  <c:v>1.436219348522183E-2</c:v>
                </c:pt>
                <c:pt idx="1591">
                  <c:v>1.4335928556571176E-2</c:v>
                </c:pt>
                <c:pt idx="1592">
                  <c:v>1.4303985159104297E-2</c:v>
                </c:pt>
                <c:pt idx="1593">
                  <c:v>1.4278239641569037E-2</c:v>
                </c:pt>
                <c:pt idx="1594">
                  <c:v>1.4252447232033928E-2</c:v>
                </c:pt>
                <c:pt idx="1595">
                  <c:v>1.4226607931425187E-2</c:v>
                </c:pt>
                <c:pt idx="1596">
                  <c:v>1.4200721740668158E-2</c:v>
                </c:pt>
                <c:pt idx="1597">
                  <c:v>1.4176041977412566E-2</c:v>
                </c:pt>
                <c:pt idx="1598">
                  <c:v>1.4149755186549855E-2</c:v>
                </c:pt>
                <c:pt idx="1599">
                  <c:v>1.4123420995228203E-2</c:v>
                </c:pt>
                <c:pt idx="1600">
                  <c:v>1.4097039404393665E-2</c:v>
                </c:pt>
                <c:pt idx="1601">
                  <c:v>1.4070587467274381E-2</c:v>
                </c:pt>
                <c:pt idx="1602">
                  <c:v>1.4044419955215447E-2</c:v>
                </c:pt>
                <c:pt idx="1603">
                  <c:v>1.4034353197938111E-2</c:v>
                </c:pt>
                <c:pt idx="1604">
                  <c:v>1.4036387123888381E-2</c:v>
                </c:pt>
                <c:pt idx="1605">
                  <c:v>1.4038421050892593E-2</c:v>
                </c:pt>
                <c:pt idx="1606">
                  <c:v>1.4040454978949873E-2</c:v>
                </c:pt>
                <c:pt idx="1607">
                  <c:v>1.4042488908061094E-2</c:v>
                </c:pt>
                <c:pt idx="1608">
                  <c:v>1.4044522838226254E-2</c:v>
                </c:pt>
                <c:pt idx="1609">
                  <c:v>1.4046556769443616E-2</c:v>
                </c:pt>
                <c:pt idx="1610">
                  <c:v>1.4048590701714917E-2</c:v>
                </c:pt>
                <c:pt idx="1611">
                  <c:v>1.405062463503929E-2</c:v>
                </c:pt>
                <c:pt idx="1612">
                  <c:v>1.4052658569416733E-2</c:v>
                </c:pt>
                <c:pt idx="1613">
                  <c:v>1.4054692504848984E-2</c:v>
                </c:pt>
                <c:pt idx="1614">
                  <c:v>1.4056726441334306E-2</c:v>
                </c:pt>
                <c:pt idx="1615">
                  <c:v>1.4058760378872699E-2</c:v>
                </c:pt>
                <c:pt idx="1616">
                  <c:v>1.4060794317464162E-2</c:v>
                </c:pt>
                <c:pt idx="1617">
                  <c:v>1.4062828257109564E-2</c:v>
                </c:pt>
                <c:pt idx="1618">
                  <c:v>1.406444250363701E-2</c:v>
                </c:pt>
                <c:pt idx="1619">
                  <c:v>1.4066476365989393E-2</c:v>
                </c:pt>
                <c:pt idx="1620">
                  <c:v>1.4068510229381822E-2</c:v>
                </c:pt>
                <c:pt idx="1621">
                  <c:v>1.407054409381869E-2</c:v>
                </c:pt>
                <c:pt idx="1622">
                  <c:v>1.4072577959295604E-2</c:v>
                </c:pt>
                <c:pt idx="1623">
                  <c:v>1.4075031917101679E-2</c:v>
                </c:pt>
                <c:pt idx="1624">
                  <c:v>1.4077065864122053E-2</c:v>
                </c:pt>
                <c:pt idx="1625">
                  <c:v>1.4079099812193758E-2</c:v>
                </c:pt>
                <c:pt idx="1626">
                  <c:v>1.4081133761319404E-2</c:v>
                </c:pt>
                <c:pt idx="1627">
                  <c:v>1.4083167711498989E-2</c:v>
                </c:pt>
                <c:pt idx="1628">
                  <c:v>1.4085201662732513E-2</c:v>
                </c:pt>
                <c:pt idx="1629">
                  <c:v>1.4087235615018239E-2</c:v>
                </c:pt>
                <c:pt idx="1630">
                  <c:v>1.4089269568357906E-2</c:v>
                </c:pt>
                <c:pt idx="1631">
                  <c:v>1.409046208674436E-2</c:v>
                </c:pt>
                <c:pt idx="1632">
                  <c:v>1.4092495883096134E-2</c:v>
                </c:pt>
                <c:pt idx="1633">
                  <c:v>1.4094529680479084E-2</c:v>
                </c:pt>
                <c:pt idx="1634">
                  <c:v>1.4096563478891433E-2</c:v>
                </c:pt>
                <c:pt idx="1635">
                  <c:v>1.4098597278334069E-2</c:v>
                </c:pt>
                <c:pt idx="1636">
                  <c:v>1.4100631078807879E-2</c:v>
                </c:pt>
                <c:pt idx="1637">
                  <c:v>1.4103086066491284E-2</c:v>
                </c:pt>
                <c:pt idx="1638">
                  <c:v>1.410469868284725E-2</c:v>
                </c:pt>
                <c:pt idx="1639">
                  <c:v>1.410673248641281E-2</c:v>
                </c:pt>
                <c:pt idx="1640">
                  <c:v>1.4108766291007768E-2</c:v>
                </c:pt>
                <c:pt idx="1641">
                  <c:v>1.4110800096633902E-2</c:v>
                </c:pt>
                <c:pt idx="1642">
                  <c:v>1.4112833903289435E-2</c:v>
                </c:pt>
                <c:pt idx="1643">
                  <c:v>1.4105266218193968E-2</c:v>
                </c:pt>
                <c:pt idx="1644">
                  <c:v>1.4096252172702202E-2</c:v>
                </c:pt>
                <c:pt idx="1645">
                  <c:v>1.4088858424240024E-2</c:v>
                </c:pt>
                <c:pt idx="1646">
                  <c:v>1.4081449706445119E-2</c:v>
                </c:pt>
                <c:pt idx="1647">
                  <c:v>1.4074026019400892E-2</c:v>
                </c:pt>
                <c:pt idx="1648">
                  <c:v>1.4066587363193368E-2</c:v>
                </c:pt>
                <c:pt idx="1649">
                  <c:v>1.4059329599960306E-2</c:v>
                </c:pt>
                <c:pt idx="1650">
                  <c:v>1.4051759040492199E-2</c:v>
                </c:pt>
                <c:pt idx="1651">
                  <c:v>1.4044173348287706E-2</c:v>
                </c:pt>
                <c:pt idx="1652">
                  <c:v>1.4036572523434675E-2</c:v>
                </c:pt>
                <c:pt idx="1653">
                  <c:v>1.4029169547684725E-2</c:v>
                </c:pt>
                <c:pt idx="1654">
                  <c:v>1.4021641078288141E-2</c:v>
                </c:pt>
                <c:pt idx="1655">
                  <c:v>1.4015438618777796E-2</c:v>
                </c:pt>
                <c:pt idx="1656">
                  <c:v>1.4017275615379587E-2</c:v>
                </c:pt>
                <c:pt idx="1657">
                  <c:v>1.4019112612841559E-2</c:v>
                </c:pt>
                <c:pt idx="1658">
                  <c:v>1.4020949611162844E-2</c:v>
                </c:pt>
                <c:pt idx="1659">
                  <c:v>1.4022786610343441E-2</c:v>
                </c:pt>
                <c:pt idx="1660">
                  <c:v>1.4024623610382482E-2</c:v>
                </c:pt>
                <c:pt idx="1661">
                  <c:v>1.4026460611281703E-2</c:v>
                </c:pt>
                <c:pt idx="1662">
                  <c:v>1.4028297613040239E-2</c:v>
                </c:pt>
                <c:pt idx="1663">
                  <c:v>1.4030134615658087E-2</c:v>
                </c:pt>
                <c:pt idx="1664">
                  <c:v>1.4031971619135247E-2</c:v>
                </c:pt>
                <c:pt idx="1665">
                  <c:v>1.403380862347172E-2</c:v>
                </c:pt>
                <c:pt idx="1666">
                  <c:v>1.4035645628667506E-2</c:v>
                </c:pt>
                <c:pt idx="1667">
                  <c:v>1.4037482634721736E-2</c:v>
                </c:pt>
                <c:pt idx="1668">
                  <c:v>1.4039319641636145E-2</c:v>
                </c:pt>
                <c:pt idx="1669">
                  <c:v>1.4041156649409869E-2</c:v>
                </c:pt>
                <c:pt idx="1670">
                  <c:v>1.4042993658042905E-2</c:v>
                </c:pt>
                <c:pt idx="1671">
                  <c:v>1.4044425819969069E-2</c:v>
                </c:pt>
                <c:pt idx="1672">
                  <c:v>1.4046262758716996E-2</c:v>
                </c:pt>
                <c:pt idx="1673">
                  <c:v>1.4048099698314352E-2</c:v>
                </c:pt>
                <c:pt idx="1674">
                  <c:v>1.4049936638762894E-2</c:v>
                </c:pt>
                <c:pt idx="1675">
                  <c:v>1.4052178714096905E-2</c:v>
                </c:pt>
                <c:pt idx="1676">
                  <c:v>1.4054015727884948E-2</c:v>
                </c:pt>
                <c:pt idx="1677">
                  <c:v>1.4055852742533173E-2</c:v>
                </c:pt>
                <c:pt idx="1678">
                  <c:v>1.4057689758041579E-2</c:v>
                </c:pt>
                <c:pt idx="1679">
                  <c:v>1.405952677440756E-2</c:v>
                </c:pt>
                <c:pt idx="1680">
                  <c:v>1.406136379163459E-2</c:v>
                </c:pt>
                <c:pt idx="1681">
                  <c:v>1.4063200809719196E-2</c:v>
                </c:pt>
                <c:pt idx="1682">
                  <c:v>1.4065037828663984E-2</c:v>
                </c:pt>
                <c:pt idx="1683">
                  <c:v>1.4066874848468084E-2</c:v>
                </c:pt>
                <c:pt idx="1684">
                  <c:v>1.4068306089986323E-2</c:v>
                </c:pt>
                <c:pt idx="1685">
                  <c:v>1.4070143039782993E-2</c:v>
                </c:pt>
                <c:pt idx="1686">
                  <c:v>1.4071979990429972E-2</c:v>
                </c:pt>
                <c:pt idx="1687">
                  <c:v>1.407381694192638E-2</c:v>
                </c:pt>
                <c:pt idx="1688">
                  <c:v>1.4075653894273977E-2</c:v>
                </c:pt>
                <c:pt idx="1689">
                  <c:v>1.4077490847471005E-2</c:v>
                </c:pt>
                <c:pt idx="1690">
                  <c:v>1.4079327801517461E-2</c:v>
                </c:pt>
                <c:pt idx="1691">
                  <c:v>1.4081164756415104E-2</c:v>
                </c:pt>
                <c:pt idx="1692">
                  <c:v>1.4082595376365248E-2</c:v>
                </c:pt>
                <c:pt idx="1693">
                  <c:v>1.408443226116507E-2</c:v>
                </c:pt>
                <c:pt idx="1694">
                  <c:v>1.4086269146806885E-2</c:v>
                </c:pt>
                <c:pt idx="1695">
                  <c:v>1.4083173935112825E-2</c:v>
                </c:pt>
                <c:pt idx="1696">
                  <c:v>1.4080071172008601E-2</c:v>
                </c:pt>
                <c:pt idx="1697">
                  <c:v>1.4076711060179305E-2</c:v>
                </c:pt>
                <c:pt idx="1698">
                  <c:v>1.4073698560313222E-2</c:v>
                </c:pt>
                <c:pt idx="1699">
                  <c:v>1.4070678672612446E-2</c:v>
                </c:pt>
                <c:pt idx="1700">
                  <c:v>1.4067651397096094E-2</c:v>
                </c:pt>
                <c:pt idx="1701">
                  <c:v>1.4064526981060749E-2</c:v>
                </c:pt>
                <c:pt idx="1702">
                  <c:v>1.4061432501692615E-2</c:v>
                </c:pt>
                <c:pt idx="1703">
                  <c:v>1.4058330553695689E-2</c:v>
                </c:pt>
                <c:pt idx="1704">
                  <c:v>1.4055221137086661E-2</c:v>
                </c:pt>
                <c:pt idx="1705">
                  <c:v>1.4051965854876221E-2</c:v>
                </c:pt>
                <c:pt idx="1706">
                  <c:v>1.4048893197433826E-2</c:v>
                </c:pt>
                <c:pt idx="1707">
                  <c:v>1.404719102872002E-2</c:v>
                </c:pt>
                <c:pt idx="1708">
                  <c:v>1.4048930913098331E-2</c:v>
                </c:pt>
                <c:pt idx="1709">
                  <c:v>1.4050670798247329E-2</c:v>
                </c:pt>
                <c:pt idx="1710">
                  <c:v>1.4052410684168752E-2</c:v>
                </c:pt>
                <c:pt idx="1711">
                  <c:v>1.4054150570859127E-2</c:v>
                </c:pt>
                <c:pt idx="1712">
                  <c:v>1.4055890458321056E-2</c:v>
                </c:pt>
                <c:pt idx="1713">
                  <c:v>1.4057630346553676E-2</c:v>
                </c:pt>
                <c:pt idx="1714">
                  <c:v>1.4059370235557851E-2</c:v>
                </c:pt>
                <c:pt idx="1715">
                  <c:v>1.4061110125332713E-2</c:v>
                </c:pt>
                <c:pt idx="1716">
                  <c:v>1.4062850015878264E-2</c:v>
                </c:pt>
                <c:pt idx="1717">
                  <c:v>1.4064589907193635E-2</c:v>
                </c:pt>
                <c:pt idx="1718">
                  <c:v>1.4066329799280561E-2</c:v>
                </c:pt>
                <c:pt idx="1719">
                  <c:v>1.4068069692139914E-2</c:v>
                </c:pt>
                <c:pt idx="1720">
                  <c:v>1.4069809585768216E-2</c:v>
                </c:pt>
                <c:pt idx="1721">
                  <c:v>1.4071549480168075E-2</c:v>
                </c:pt>
                <c:pt idx="1722">
                  <c:v>1.4073289375337753E-2</c:v>
                </c:pt>
                <c:pt idx="1723">
                  <c:v>1.4074630182858559E-2</c:v>
                </c:pt>
                <c:pt idx="1724">
                  <c:v>1.4076370011609957E-2</c:v>
                </c:pt>
                <c:pt idx="1725">
                  <c:v>1.40781098411247E-2</c:v>
                </c:pt>
                <c:pt idx="1726">
                  <c:v>1.4080248963729426E-2</c:v>
                </c:pt>
                <c:pt idx="1727">
                  <c:v>1.4081988862754281E-2</c:v>
                </c:pt>
                <c:pt idx="1728">
                  <c:v>1.4083728762549824E-2</c:v>
                </c:pt>
                <c:pt idx="1729">
                  <c:v>1.4085468663116055E-2</c:v>
                </c:pt>
                <c:pt idx="1730">
                  <c:v>1.4087208564453843E-2</c:v>
                </c:pt>
                <c:pt idx="1731">
                  <c:v>1.4088948466560581E-2</c:v>
                </c:pt>
                <c:pt idx="1732">
                  <c:v>1.4090688369440612E-2</c:v>
                </c:pt>
                <c:pt idx="1733">
                  <c:v>1.4092428273090464E-2</c:v>
                </c:pt>
                <c:pt idx="1734">
                  <c:v>1.4094168177511872E-2</c:v>
                </c:pt>
                <c:pt idx="1735">
                  <c:v>1.4095908082703099E-2</c:v>
                </c:pt>
                <c:pt idx="1736">
                  <c:v>1.4096848060444422E-2</c:v>
                </c:pt>
                <c:pt idx="1737">
                  <c:v>1.4098587831042231E-2</c:v>
                </c:pt>
                <c:pt idx="1738">
                  <c:v>1.4100327602393214E-2</c:v>
                </c:pt>
                <c:pt idx="1739">
                  <c:v>1.4102315913432584E-2</c:v>
                </c:pt>
                <c:pt idx="1740">
                  <c:v>1.410405568640094E-2</c:v>
                </c:pt>
                <c:pt idx="1741">
                  <c:v>1.4105795460121584E-2</c:v>
                </c:pt>
                <c:pt idx="1742">
                  <c:v>1.4107535234597179E-2</c:v>
                </c:pt>
                <c:pt idx="1743">
                  <c:v>1.4109275009826838E-2</c:v>
                </c:pt>
                <c:pt idx="1744">
                  <c:v>1.4110614292593034E-2</c:v>
                </c:pt>
                <c:pt idx="1745">
                  <c:v>1.4112354001199421E-2</c:v>
                </c:pt>
                <c:pt idx="1746">
                  <c:v>1.4114093710553078E-2</c:v>
                </c:pt>
                <c:pt idx="1747">
                  <c:v>1.4114157169173906E-2</c:v>
                </c:pt>
                <c:pt idx="1748">
                  <c:v>1.4114832723183016E-2</c:v>
                </c:pt>
                <c:pt idx="1749">
                  <c:v>1.4114945055428261E-2</c:v>
                </c:pt>
                <c:pt idx="1750">
                  <c:v>1.411505499919192E-2</c:v>
                </c:pt>
                <c:pt idx="1751">
                  <c:v>1.4115162554473992E-2</c:v>
                </c:pt>
                <c:pt idx="1752">
                  <c:v>1.4115267721274477E-2</c:v>
                </c:pt>
                <c:pt idx="1753">
                  <c:v>1.4115073406666718E-2</c:v>
                </c:pt>
                <c:pt idx="1754">
                  <c:v>1.4115156121474908E-2</c:v>
                </c:pt>
                <c:pt idx="1755">
                  <c:v>1.4115236421645817E-2</c:v>
                </c:pt>
                <c:pt idx="1756">
                  <c:v>1.4115314307182079E-2</c:v>
                </c:pt>
                <c:pt idx="1757">
                  <c:v>1.4115757728039207E-2</c:v>
                </c:pt>
                <c:pt idx="1758">
                  <c:v>1.4115848563944091E-2</c:v>
                </c:pt>
                <c:pt idx="1759">
                  <c:v>1.4116400133830379E-2</c:v>
                </c:pt>
                <c:pt idx="1760">
                  <c:v>1.4118108657333053E-2</c:v>
                </c:pt>
                <c:pt idx="1761">
                  <c:v>1.4119817181577742E-2</c:v>
                </c:pt>
                <c:pt idx="1762">
                  <c:v>1.4121525706567054E-2</c:v>
                </c:pt>
                <c:pt idx="1763">
                  <c:v>1.412323423229838E-2</c:v>
                </c:pt>
                <c:pt idx="1764">
                  <c:v>1.412494275877346E-2</c:v>
                </c:pt>
                <c:pt idx="1765">
                  <c:v>1.4126651285991424E-2</c:v>
                </c:pt>
                <c:pt idx="1766">
                  <c:v>1.4128359813953141E-2</c:v>
                </c:pt>
                <c:pt idx="1767">
                  <c:v>1.4130068342658611E-2</c:v>
                </c:pt>
                <c:pt idx="1768">
                  <c:v>1.4131776872106963E-2</c:v>
                </c:pt>
                <c:pt idx="1769">
                  <c:v>1.4133485402298201E-2</c:v>
                </c:pt>
                <c:pt idx="1770">
                  <c:v>1.4135193933234062E-2</c:v>
                </c:pt>
                <c:pt idx="1771">
                  <c:v>1.4136902464911935E-2</c:v>
                </c:pt>
                <c:pt idx="1772">
                  <c:v>1.4138610997333562E-2</c:v>
                </c:pt>
                <c:pt idx="1773">
                  <c:v>1.4140319530498944E-2</c:v>
                </c:pt>
                <c:pt idx="1774">
                  <c:v>1.4142028064406339E-2</c:v>
                </c:pt>
                <c:pt idx="1775">
                  <c:v>1.4143337062733709E-2</c:v>
                </c:pt>
                <c:pt idx="1776">
                  <c:v>1.4145045531070183E-2</c:v>
                </c:pt>
                <c:pt idx="1777">
                  <c:v>1.4146754000141015E-2</c:v>
                </c:pt>
                <c:pt idx="1778">
                  <c:v>1.4148862207472581E-2</c:v>
                </c:pt>
                <c:pt idx="1779">
                  <c:v>1.4150570745097003E-2</c:v>
                </c:pt>
                <c:pt idx="1780">
                  <c:v>1.4152279283465177E-2</c:v>
                </c:pt>
                <c:pt idx="1781">
                  <c:v>1.4153987822576236E-2</c:v>
                </c:pt>
                <c:pt idx="1782">
                  <c:v>1.4155696362431048E-2</c:v>
                </c:pt>
                <c:pt idx="1783">
                  <c:v>1.4157404903029613E-2</c:v>
                </c:pt>
                <c:pt idx="1784">
                  <c:v>1.4159113444370193E-2</c:v>
                </c:pt>
                <c:pt idx="1785">
                  <c:v>1.4160821986455394E-2</c:v>
                </c:pt>
                <c:pt idx="1786">
                  <c:v>1.416253052928261E-2</c:v>
                </c:pt>
                <c:pt idx="1787">
                  <c:v>1.4164239072853581E-2</c:v>
                </c:pt>
                <c:pt idx="1788">
                  <c:v>1.4165146816591978E-2</c:v>
                </c:pt>
                <c:pt idx="1789">
                  <c:v>1.4166855227323971E-2</c:v>
                </c:pt>
                <c:pt idx="1790">
                  <c:v>1.4168563638782494E-2</c:v>
                </c:pt>
                <c:pt idx="1791">
                  <c:v>1.4170516109912157E-2</c:v>
                </c:pt>
                <c:pt idx="1792">
                  <c:v>1.4172224522929433E-2</c:v>
                </c:pt>
                <c:pt idx="1793">
                  <c:v>1.4173932936673239E-2</c:v>
                </c:pt>
                <c:pt idx="1794">
                  <c:v>1.4175641351144463E-2</c:v>
                </c:pt>
                <c:pt idx="1795">
                  <c:v>1.4177349766342218E-2</c:v>
                </c:pt>
                <c:pt idx="1796">
                  <c:v>1.4178657260213791E-2</c:v>
                </c:pt>
                <c:pt idx="1797">
                  <c:v>1.418036560964335E-2</c:v>
                </c:pt>
                <c:pt idx="1798">
                  <c:v>1.4182073959791435E-2</c:v>
                </c:pt>
                <c:pt idx="1799">
                  <c:v>1.4183698427367622E-2</c:v>
                </c:pt>
                <c:pt idx="1800">
                  <c:v>1.418610535601772E-2</c:v>
                </c:pt>
                <c:pt idx="1801">
                  <c:v>1.4188909855058376E-2</c:v>
                </c:pt>
                <c:pt idx="1802">
                  <c:v>1.4190538688690604E-2</c:v>
                </c:pt>
                <c:pt idx="1803">
                  <c:v>1.4192167410347721E-2</c:v>
                </c:pt>
                <c:pt idx="1804">
                  <c:v>1.4193796020028879E-2</c:v>
                </c:pt>
                <c:pt idx="1805">
                  <c:v>1.419516399786842E-2</c:v>
                </c:pt>
                <c:pt idx="1806">
                  <c:v>1.4196789527786562E-2</c:v>
                </c:pt>
                <c:pt idx="1807">
                  <c:v>1.4198414942003849E-2</c:v>
                </c:pt>
                <c:pt idx="1808">
                  <c:v>1.4200040240521161E-2</c:v>
                </c:pt>
                <c:pt idx="1809">
                  <c:v>1.4202066127927937E-2</c:v>
                </c:pt>
                <c:pt idx="1810">
                  <c:v>1.420369214948968E-2</c:v>
                </c:pt>
                <c:pt idx="1811">
                  <c:v>1.4205387613546656E-2</c:v>
                </c:pt>
                <c:pt idx="1812">
                  <c:v>1.4207094662940669E-2</c:v>
                </c:pt>
                <c:pt idx="1813">
                  <c:v>1.4208801713075829E-2</c:v>
                </c:pt>
                <c:pt idx="1814">
                  <c:v>1.4210508763953873E-2</c:v>
                </c:pt>
                <c:pt idx="1815">
                  <c:v>1.4212215815573064E-2</c:v>
                </c:pt>
                <c:pt idx="1816">
                  <c:v>1.4213922867935137E-2</c:v>
                </c:pt>
                <c:pt idx="1817">
                  <c:v>1.4215629921038357E-2</c:v>
                </c:pt>
                <c:pt idx="1818">
                  <c:v>1.4217336974883593E-2</c:v>
                </c:pt>
                <c:pt idx="1819">
                  <c:v>1.4219044029470844E-2</c:v>
                </c:pt>
                <c:pt idx="1820">
                  <c:v>1.4220751084800979E-2</c:v>
                </c:pt>
                <c:pt idx="1821">
                  <c:v>1.422245814087226E-2</c:v>
                </c:pt>
                <c:pt idx="1822">
                  <c:v>1.4224165197685556E-2</c:v>
                </c:pt>
                <c:pt idx="1823">
                  <c:v>1.4225872255241736E-2</c:v>
                </c:pt>
                <c:pt idx="1824">
                  <c:v>1.4227579313539063E-2</c:v>
                </c:pt>
                <c:pt idx="1825">
                  <c:v>1.4229286372578405E-2</c:v>
                </c:pt>
                <c:pt idx="1826">
                  <c:v>1.4230590568960484E-2</c:v>
                </c:pt>
                <c:pt idx="1827">
                  <c:v>1.4232297562069984E-2</c:v>
                </c:pt>
                <c:pt idx="1828">
                  <c:v>1.4234004555913841E-2</c:v>
                </c:pt>
                <c:pt idx="1829">
                  <c:v>1.4235711550491179E-2</c:v>
                </c:pt>
                <c:pt idx="1830">
                  <c:v>1.4237821678906208E-2</c:v>
                </c:pt>
                <c:pt idx="1831">
                  <c:v>1.4239528742397641E-2</c:v>
                </c:pt>
                <c:pt idx="1832">
                  <c:v>1.4241235806631088E-2</c:v>
                </c:pt>
                <c:pt idx="1833">
                  <c:v>1.4242942871605683E-2</c:v>
                </c:pt>
                <c:pt idx="1834">
                  <c:v>1.4244649937324029E-2</c:v>
                </c:pt>
                <c:pt idx="1835">
                  <c:v>1.4246357003783522E-2</c:v>
                </c:pt>
                <c:pt idx="1836">
                  <c:v>1.424806407098503E-2</c:v>
                </c:pt>
                <c:pt idx="1837">
                  <c:v>1.4249771138928554E-2</c:v>
                </c:pt>
                <c:pt idx="1838">
                  <c:v>1.4251478207614961E-2</c:v>
                </c:pt>
                <c:pt idx="1839">
                  <c:v>1.4252377813290806E-2</c:v>
                </c:pt>
                <c:pt idx="1840">
                  <c:v>1.4254084748427154E-2</c:v>
                </c:pt>
                <c:pt idx="1841">
                  <c:v>1.4255791684288255E-2</c:v>
                </c:pt>
                <c:pt idx="1842">
                  <c:v>1.4257498620875886E-2</c:v>
                </c:pt>
                <c:pt idx="1843">
                  <c:v>1.4259609551639281E-2</c:v>
                </c:pt>
                <c:pt idx="1844">
                  <c:v>1.4260912496227185E-2</c:v>
                </c:pt>
                <c:pt idx="1845">
                  <c:v>1.4262619434991741E-2</c:v>
                </c:pt>
                <c:pt idx="1846">
                  <c:v>1.4264326374482827E-2</c:v>
                </c:pt>
                <c:pt idx="1847">
                  <c:v>1.4266033314698667E-2</c:v>
                </c:pt>
                <c:pt idx="1848">
                  <c:v>1.4267740255641925E-2</c:v>
                </c:pt>
                <c:pt idx="1849">
                  <c:v>1.4269447197309049E-2</c:v>
                </c:pt>
                <c:pt idx="1850">
                  <c:v>1.427160963020313E-2</c:v>
                </c:pt>
                <c:pt idx="1851">
                  <c:v>1.427411453920957E-2</c:v>
                </c:pt>
                <c:pt idx="1852">
                  <c:v>1.4277608852524562E-2</c:v>
                </c:pt>
                <c:pt idx="1853">
                  <c:v>1.4280099053473485E-2</c:v>
                </c:pt>
                <c:pt idx="1854">
                  <c:v>1.428259032292248E-2</c:v>
                </c:pt>
                <c:pt idx="1855">
                  <c:v>1.4285082660875891E-2</c:v>
                </c:pt>
                <c:pt idx="1856">
                  <c:v>1.4287116351536447E-2</c:v>
                </c:pt>
                <c:pt idx="1857">
                  <c:v>1.4289619225770468E-2</c:v>
                </c:pt>
                <c:pt idx="1858">
                  <c:v>1.4292123180189222E-2</c:v>
                </c:pt>
                <c:pt idx="1859">
                  <c:v>1.4294628214794465E-2</c:v>
                </c:pt>
                <c:pt idx="1860">
                  <c:v>1.42971343295862E-2</c:v>
                </c:pt>
                <c:pt idx="1861">
                  <c:v>1.4300059127268144E-2</c:v>
                </c:pt>
                <c:pt idx="1862">
                  <c:v>1.4302558944799381E-2</c:v>
                </c:pt>
                <c:pt idx="1863">
                  <c:v>1.430450274200779E-2</c:v>
                </c:pt>
                <c:pt idx="1864">
                  <c:v>1.4306223856970515E-2</c:v>
                </c:pt>
                <c:pt idx="1865">
                  <c:v>1.4307944972688285E-2</c:v>
                </c:pt>
                <c:pt idx="1866">
                  <c:v>1.4309666089160237E-2</c:v>
                </c:pt>
                <c:pt idx="1867">
                  <c:v>1.4311387206386366E-2</c:v>
                </c:pt>
                <c:pt idx="1868">
                  <c:v>1.4313108324366677E-2</c:v>
                </c:pt>
                <c:pt idx="1869">
                  <c:v>1.4314829443101166E-2</c:v>
                </c:pt>
                <c:pt idx="1870">
                  <c:v>1.4316550562589833E-2</c:v>
                </c:pt>
                <c:pt idx="1871">
                  <c:v>1.4318271682831812E-2</c:v>
                </c:pt>
                <c:pt idx="1872">
                  <c:v>1.4319992803829708E-2</c:v>
                </c:pt>
                <c:pt idx="1873">
                  <c:v>1.4321713925582652E-2</c:v>
                </c:pt>
                <c:pt idx="1874">
                  <c:v>1.4323435048088038E-2</c:v>
                </c:pt>
                <c:pt idx="1875">
                  <c:v>1.4325156171347601E-2</c:v>
                </c:pt>
                <c:pt idx="1876">
                  <c:v>1.4326877295363085E-2</c:v>
                </c:pt>
                <c:pt idx="1877">
                  <c:v>1.4328598420131008E-2</c:v>
                </c:pt>
                <c:pt idx="1878">
                  <c:v>1.4329911744765602E-2</c:v>
                </c:pt>
                <c:pt idx="1879">
                  <c:v>1.4331632802599872E-2</c:v>
                </c:pt>
                <c:pt idx="1880">
                  <c:v>1.4333353861179919E-2</c:v>
                </c:pt>
                <c:pt idx="1881">
                  <c:v>1.433507492050662E-2</c:v>
                </c:pt>
                <c:pt idx="1882">
                  <c:v>1.4336795980578222E-2</c:v>
                </c:pt>
                <c:pt idx="1883">
                  <c:v>1.4338925184582397E-2</c:v>
                </c:pt>
                <c:pt idx="1884">
                  <c:v>1.4340646314630444E-2</c:v>
                </c:pt>
                <c:pt idx="1885">
                  <c:v>1.4342367445433539E-2</c:v>
                </c:pt>
                <c:pt idx="1886">
                  <c:v>1.4344088576990814E-2</c:v>
                </c:pt>
                <c:pt idx="1887">
                  <c:v>1.4345809709302269E-2</c:v>
                </c:pt>
                <c:pt idx="1888">
                  <c:v>1.4347530842367904E-2</c:v>
                </c:pt>
                <c:pt idx="1889">
                  <c:v>1.4349251976188585E-2</c:v>
                </c:pt>
                <c:pt idx="1890">
                  <c:v>1.4350973110761708E-2</c:v>
                </c:pt>
                <c:pt idx="1891">
                  <c:v>1.4352285554802799E-2</c:v>
                </c:pt>
                <c:pt idx="1892">
                  <c:v>1.4354006622335684E-2</c:v>
                </c:pt>
                <c:pt idx="1893">
                  <c:v>1.4355727690615225E-2</c:v>
                </c:pt>
                <c:pt idx="1894">
                  <c:v>1.4357448759639664E-2</c:v>
                </c:pt>
                <c:pt idx="1895">
                  <c:v>1.4359169829410759E-2</c:v>
                </c:pt>
                <c:pt idx="1896">
                  <c:v>1.4360890899928508E-2</c:v>
                </c:pt>
                <c:pt idx="1897">
                  <c:v>1.4362611971191156E-2</c:v>
                </c:pt>
                <c:pt idx="1898">
                  <c:v>1.4364333043200461E-2</c:v>
                </c:pt>
                <c:pt idx="1899">
                  <c:v>1.4366054115955542E-2</c:v>
                </c:pt>
                <c:pt idx="1900">
                  <c:v>1.4367365898332096E-2</c:v>
                </c:pt>
                <c:pt idx="1901">
                  <c:v>1.4369086903959882E-2</c:v>
                </c:pt>
                <c:pt idx="1902">
                  <c:v>1.4370807910324856E-2</c:v>
                </c:pt>
                <c:pt idx="1903">
                  <c:v>1.4375605246229384E-2</c:v>
                </c:pt>
                <c:pt idx="1904">
                  <c:v>1.4381954215469468E-2</c:v>
                </c:pt>
                <c:pt idx="1905">
                  <c:v>1.4386694146905512E-2</c:v>
                </c:pt>
                <c:pt idx="1906">
                  <c:v>1.4391438057642793E-2</c:v>
                </c:pt>
                <c:pt idx="1907">
                  <c:v>1.4396185947699557E-2</c:v>
                </c:pt>
                <c:pt idx="1908">
                  <c:v>1.4400937817087097E-2</c:v>
                </c:pt>
                <c:pt idx="1909">
                  <c:v>1.4405086296359384E-2</c:v>
                </c:pt>
                <c:pt idx="1910">
                  <c:v>1.4409878750692544E-2</c:v>
                </c:pt>
                <c:pt idx="1911">
                  <c:v>1.4414675227922884E-2</c:v>
                </c:pt>
                <c:pt idx="1912">
                  <c:v>1.4419475728063581E-2</c:v>
                </c:pt>
                <c:pt idx="1913">
                  <c:v>1.4424756854505187E-2</c:v>
                </c:pt>
                <c:pt idx="1914">
                  <c:v>1.4429532600187582E-2</c:v>
                </c:pt>
                <c:pt idx="1915">
                  <c:v>1.4433882606076993E-2</c:v>
                </c:pt>
                <c:pt idx="1916">
                  <c:v>1.4435656002553617E-2</c:v>
                </c:pt>
                <c:pt idx="1917">
                  <c:v>1.443742939983134E-2</c:v>
                </c:pt>
                <c:pt idx="1918">
                  <c:v>1.4439202797909292E-2</c:v>
                </c:pt>
                <c:pt idx="1919">
                  <c:v>1.4440976196787473E-2</c:v>
                </c:pt>
                <c:pt idx="1920">
                  <c:v>1.4442749596466752E-2</c:v>
                </c:pt>
                <c:pt idx="1921">
                  <c:v>1.444452299694713E-2</c:v>
                </c:pt>
                <c:pt idx="1922">
                  <c:v>1.4446296398227738E-2</c:v>
                </c:pt>
                <c:pt idx="1923">
                  <c:v>1.4448069800310312E-2</c:v>
                </c:pt>
                <c:pt idx="1924">
                  <c:v>1.4449843203192248E-2</c:v>
                </c:pt>
                <c:pt idx="1925">
                  <c:v>1.4451616606875281E-2</c:v>
                </c:pt>
                <c:pt idx="1926">
                  <c:v>1.4453390011359413E-2</c:v>
                </c:pt>
                <c:pt idx="1927">
                  <c:v>1.4455163416643773E-2</c:v>
                </c:pt>
                <c:pt idx="1928">
                  <c:v>1.4456936822728365E-2</c:v>
                </c:pt>
                <c:pt idx="1929">
                  <c:v>1.4458710229614922E-2</c:v>
                </c:pt>
                <c:pt idx="1930">
                  <c:v>1.4460483637302578E-2</c:v>
                </c:pt>
                <c:pt idx="1931">
                  <c:v>1.4461840244243532E-2</c:v>
                </c:pt>
                <c:pt idx="1932">
                  <c:v>1.446361358236164E-2</c:v>
                </c:pt>
                <c:pt idx="1933">
                  <c:v>1.4465386921269446E-2</c:v>
                </c:pt>
                <c:pt idx="1934">
                  <c:v>1.4467160260971342E-2</c:v>
                </c:pt>
                <c:pt idx="1935">
                  <c:v>1.4469350687747778E-2</c:v>
                </c:pt>
                <c:pt idx="1936">
                  <c:v>1.4471124100240285E-2</c:v>
                </c:pt>
                <c:pt idx="1937">
                  <c:v>1.4472897513532154E-2</c:v>
                </c:pt>
                <c:pt idx="1938">
                  <c:v>1.4474670927624252E-2</c:v>
                </c:pt>
                <c:pt idx="1939">
                  <c:v>1.4476444342518317E-2</c:v>
                </c:pt>
                <c:pt idx="1940">
                  <c:v>1.4478217758212612E-2</c:v>
                </c:pt>
                <c:pt idx="1941">
                  <c:v>1.4479991174708875E-2</c:v>
                </c:pt>
                <c:pt idx="1942">
                  <c:v>1.4481764592004499E-2</c:v>
                </c:pt>
                <c:pt idx="1943">
                  <c:v>1.4483120353924074E-2</c:v>
                </c:pt>
                <c:pt idx="1944">
                  <c:v>1.4484475992065704E-2</c:v>
                </c:pt>
                <c:pt idx="1945">
                  <c:v>1.4486249269197948E-2</c:v>
                </c:pt>
                <c:pt idx="1946">
                  <c:v>1.4488022547115342E-2</c:v>
                </c:pt>
                <c:pt idx="1947">
                  <c:v>1.4489795825814333E-2</c:v>
                </c:pt>
                <c:pt idx="1948">
                  <c:v>1.4491569105296698E-2</c:v>
                </c:pt>
                <c:pt idx="1949">
                  <c:v>1.4493760451533211E-2</c:v>
                </c:pt>
                <c:pt idx="1950">
                  <c:v>1.4495115666612435E-2</c:v>
                </c:pt>
                <c:pt idx="1951">
                  <c:v>1.4496888948444919E-2</c:v>
                </c:pt>
                <c:pt idx="1952">
                  <c:v>1.4497407499182656E-2</c:v>
                </c:pt>
                <c:pt idx="1953">
                  <c:v>1.4500435514460008E-2</c:v>
                </c:pt>
                <c:pt idx="1954">
                  <c:v>1.4502208798642613E-2</c:v>
                </c:pt>
                <c:pt idx="1955">
                  <c:v>1.4506842669884001E-2</c:v>
                </c:pt>
                <c:pt idx="1956">
                  <c:v>1.4512994630005367E-2</c:v>
                </c:pt>
                <c:pt idx="1957">
                  <c:v>1.4517574859413287E-2</c:v>
                </c:pt>
                <c:pt idx="1958">
                  <c:v>1.452215866645418E-2</c:v>
                </c:pt>
                <c:pt idx="1959">
                  <c:v>1.4526746051142818E-2</c:v>
                </c:pt>
                <c:pt idx="1960">
                  <c:v>1.4531337013489623E-2</c:v>
                </c:pt>
                <c:pt idx="1961">
                  <c:v>1.4535329097368588E-2</c:v>
                </c:pt>
                <c:pt idx="1962">
                  <c:v>1.4539957552596464E-2</c:v>
                </c:pt>
                <c:pt idx="1963">
                  <c:v>1.4544589624645467E-2</c:v>
                </c:pt>
                <c:pt idx="1964">
                  <c:v>1.4549225313525262E-2</c:v>
                </c:pt>
                <c:pt idx="1965">
                  <c:v>1.4554345490552355E-2</c:v>
                </c:pt>
                <c:pt idx="1966">
                  <c:v>1.4558957919118399E-2</c:v>
                </c:pt>
                <c:pt idx="1967">
                  <c:v>1.4563174334772415E-2</c:v>
                </c:pt>
                <c:pt idx="1968">
                  <c:v>1.4564994740273536E-2</c:v>
                </c:pt>
                <c:pt idx="1969">
                  <c:v>1.4566815146618332E-2</c:v>
                </c:pt>
                <c:pt idx="1970">
                  <c:v>1.456863555380941E-2</c:v>
                </c:pt>
                <c:pt idx="1971">
                  <c:v>1.457045596184155E-2</c:v>
                </c:pt>
                <c:pt idx="1972">
                  <c:v>1.4572276370719103E-2</c:v>
                </c:pt>
                <c:pt idx="1973">
                  <c:v>1.4574096780439461E-2</c:v>
                </c:pt>
                <c:pt idx="1974">
                  <c:v>1.457591719100349E-2</c:v>
                </c:pt>
                <c:pt idx="1975">
                  <c:v>1.4577737602412062E-2</c:v>
                </c:pt>
                <c:pt idx="1976">
                  <c:v>1.4579558014663438E-2</c:v>
                </c:pt>
                <c:pt idx="1977">
                  <c:v>1.4581378427760224E-2</c:v>
                </c:pt>
                <c:pt idx="1978">
                  <c:v>1.4583198841698945E-2</c:v>
                </c:pt>
                <c:pt idx="1979">
                  <c:v>1.458501925648221E-2</c:v>
                </c:pt>
                <c:pt idx="1980">
                  <c:v>1.4586839672108278E-2</c:v>
                </c:pt>
                <c:pt idx="1981">
                  <c:v>1.4588660088579756E-2</c:v>
                </c:pt>
                <c:pt idx="1982">
                  <c:v>1.4590480505894038E-2</c:v>
                </c:pt>
                <c:pt idx="1983">
                  <c:v>1.4591875526943389E-2</c:v>
                </c:pt>
                <c:pt idx="1984">
                  <c:v>1.4593695872230642E-2</c:v>
                </c:pt>
                <c:pt idx="1985">
                  <c:v>1.4595516218351515E-2</c:v>
                </c:pt>
                <c:pt idx="1986">
                  <c:v>1.4597762183588766E-2</c:v>
                </c:pt>
                <c:pt idx="1987">
                  <c:v>1.4599582605121413E-2</c:v>
                </c:pt>
                <c:pt idx="1988">
                  <c:v>1.4601403027497732E-2</c:v>
                </c:pt>
                <c:pt idx="1989">
                  <c:v>1.4603223450718595E-2</c:v>
                </c:pt>
                <c:pt idx="1990">
                  <c:v>1.4605043874783129E-2</c:v>
                </c:pt>
                <c:pt idx="1991">
                  <c:v>1.4606864299691338E-2</c:v>
                </c:pt>
                <c:pt idx="1992">
                  <c:v>1.4608684725444087E-2</c:v>
                </c:pt>
                <c:pt idx="1993">
                  <c:v>1.4610505152038772E-2</c:v>
                </c:pt>
                <c:pt idx="1994">
                  <c:v>1.4612325579477999E-2</c:v>
                </c:pt>
                <c:pt idx="1995">
                  <c:v>1.4614146007761768E-2</c:v>
                </c:pt>
                <c:pt idx="1996">
                  <c:v>1.4615113743203345E-2</c:v>
                </c:pt>
                <c:pt idx="1997">
                  <c:v>1.4616934025509565E-2</c:v>
                </c:pt>
                <c:pt idx="1998">
                  <c:v>1.4618754308640902E-2</c:v>
                </c:pt>
                <c:pt idx="1999">
                  <c:v>1.4620834633230828E-2</c:v>
                </c:pt>
                <c:pt idx="2000">
                  <c:v>1.4622654918130529E-2</c:v>
                </c:pt>
                <c:pt idx="2001">
                  <c:v>1.4624475203856235E-2</c:v>
                </c:pt>
                <c:pt idx="2002">
                  <c:v>1.4626295490407948E-2</c:v>
                </c:pt>
                <c:pt idx="2003">
                  <c:v>1.462811577778389E-2</c:v>
                </c:pt>
                <c:pt idx="2004">
                  <c:v>1.462950914554733E-2</c:v>
                </c:pt>
                <c:pt idx="2005">
                  <c:v>1.4631329360674719E-2</c:v>
                </c:pt>
                <c:pt idx="2006">
                  <c:v>1.4633149576615838E-2</c:v>
                </c:pt>
                <c:pt idx="2007">
                  <c:v>1.4632224754633247E-2</c:v>
                </c:pt>
                <c:pt idx="2008">
                  <c:v>1.4631616101551635E-2</c:v>
                </c:pt>
                <c:pt idx="2009">
                  <c:v>1.4630772722028893E-2</c:v>
                </c:pt>
                <c:pt idx="2010">
                  <c:v>1.4629926061548908E-2</c:v>
                </c:pt>
                <c:pt idx="2011">
                  <c:v>1.4629076120114284E-2</c:v>
                </c:pt>
                <c:pt idx="2012">
                  <c:v>1.4628222897727628E-2</c:v>
                </c:pt>
                <c:pt idx="2013">
                  <c:v>1.4627108729506351E-2</c:v>
                </c:pt>
                <c:pt idx="2014">
                  <c:v>1.4626220002187799E-2</c:v>
                </c:pt>
                <c:pt idx="2015">
                  <c:v>1.4625327958011252E-2</c:v>
                </c:pt>
                <c:pt idx="2016">
                  <c:v>1.4624432596979342E-2</c:v>
                </c:pt>
                <c:pt idx="2017">
                  <c:v>1.4623907571578167E-2</c:v>
                </c:pt>
                <c:pt idx="2018">
                  <c:v>1.4623034663521025E-2</c:v>
                </c:pt>
                <c:pt idx="2019">
                  <c:v>1.4622916951659029E-2</c:v>
                </c:pt>
                <c:pt idx="2020">
                  <c:v>1.4624694261380163E-2</c:v>
                </c:pt>
                <c:pt idx="2021">
                  <c:v>1.4626471571906741E-2</c:v>
                </c:pt>
                <c:pt idx="2022">
                  <c:v>1.4628248883238762E-2</c:v>
                </c:pt>
                <c:pt idx="2023">
                  <c:v>1.463002619537275E-2</c:v>
                </c:pt>
                <c:pt idx="2024">
                  <c:v>1.4631803508312179E-2</c:v>
                </c:pt>
                <c:pt idx="2025">
                  <c:v>1.4633580822054446E-2</c:v>
                </c:pt>
                <c:pt idx="2026">
                  <c:v>1.4635358136603023E-2</c:v>
                </c:pt>
                <c:pt idx="2027">
                  <c:v>1.4637135451954438E-2</c:v>
                </c:pt>
                <c:pt idx="2028">
                  <c:v>1.4638912768111294E-2</c:v>
                </c:pt>
                <c:pt idx="2029">
                  <c:v>1.4640690085070988E-2</c:v>
                </c:pt>
                <c:pt idx="2030">
                  <c:v>1.4642467402836123E-2</c:v>
                </c:pt>
                <c:pt idx="2031">
                  <c:v>1.4644244721404963E-2</c:v>
                </c:pt>
                <c:pt idx="2032">
                  <c:v>1.4646022040776639E-2</c:v>
                </c:pt>
                <c:pt idx="2033">
                  <c:v>1.4647799360954627E-2</c:v>
                </c:pt>
                <c:pt idx="2034">
                  <c:v>1.4649576681936321E-2</c:v>
                </c:pt>
                <c:pt idx="2035">
                  <c:v>1.4650929290831107E-2</c:v>
                </c:pt>
                <c:pt idx="2036">
                  <c:v>1.4652706541162188E-2</c:v>
                </c:pt>
                <c:pt idx="2037">
                  <c:v>1.4654483792289112E-2</c:v>
                </c:pt>
                <c:pt idx="2038">
                  <c:v>1.4656685973906222E-2</c:v>
                </c:pt>
                <c:pt idx="2039">
                  <c:v>1.4658463298909047E-2</c:v>
                </c:pt>
                <c:pt idx="2040">
                  <c:v>1.4660240624716445E-2</c:v>
                </c:pt>
                <c:pt idx="2041">
                  <c:v>1.4662017951327547E-2</c:v>
                </c:pt>
                <c:pt idx="2042">
                  <c:v>1.4663795278743223E-2</c:v>
                </c:pt>
                <c:pt idx="2043">
                  <c:v>1.4665572606963474E-2</c:v>
                </c:pt>
                <c:pt idx="2044">
                  <c:v>1.466734993598743E-2</c:v>
                </c:pt>
                <c:pt idx="2045">
                  <c:v>1.4669127265815958E-2</c:v>
                </c:pt>
                <c:pt idx="2046">
                  <c:v>1.4670904596449062E-2</c:v>
                </c:pt>
                <c:pt idx="2047">
                  <c:v>1.467268192788587E-2</c:v>
                </c:pt>
                <c:pt idx="2048">
                  <c:v>1.4673607972691904E-2</c:v>
                </c:pt>
                <c:pt idx="2049">
                  <c:v>1.467538516099598E-2</c:v>
                </c:pt>
                <c:pt idx="2050">
                  <c:v>1.4677162350087869E-2</c:v>
                </c:pt>
                <c:pt idx="2051">
                  <c:v>1.4679193424298909E-2</c:v>
                </c:pt>
                <c:pt idx="2052">
                  <c:v>1.4680970615075672E-2</c:v>
                </c:pt>
                <c:pt idx="2053">
                  <c:v>1.4682747806639362E-2</c:v>
                </c:pt>
                <c:pt idx="2054">
                  <c:v>1.4684524998989978E-2</c:v>
                </c:pt>
                <c:pt idx="2055">
                  <c:v>1.4686302192127521E-2</c:v>
                </c:pt>
                <c:pt idx="2056">
                  <c:v>1.4687653180484201E-2</c:v>
                </c:pt>
                <c:pt idx="2057">
                  <c:v>1.4689430302760055E-2</c:v>
                </c:pt>
                <c:pt idx="2058">
                  <c:v>1.4691207425812815E-2</c:v>
                </c:pt>
                <c:pt idx="2059">
                  <c:v>1.468465424725122E-2</c:v>
                </c:pt>
                <c:pt idx="2060">
                  <c:v>1.467645107144574E-2</c:v>
                </c:pt>
                <c:pt idx="2061">
                  <c:v>1.4670145363345719E-2</c:v>
                </c:pt>
                <c:pt idx="2062">
                  <c:v>1.4663830018937424E-2</c:v>
                </c:pt>
                <c:pt idx="2063">
                  <c:v>1.4657505038267776E-2</c:v>
                </c:pt>
                <c:pt idx="2064">
                  <c:v>1.4651170421382823E-2</c:v>
                </c:pt>
                <c:pt idx="2065">
                  <c:v>1.4644914816664053E-2</c:v>
                </c:pt>
                <c:pt idx="2066">
                  <c:v>1.4638473227711259E-2</c:v>
                </c:pt>
                <c:pt idx="2067">
                  <c:v>1.4632021897246253E-2</c:v>
                </c:pt>
                <c:pt idx="2068">
                  <c:v>1.4625560825316471E-2</c:v>
                </c:pt>
                <c:pt idx="2069">
                  <c:v>1.4619352795362844E-2</c:v>
                </c:pt>
                <c:pt idx="2070">
                  <c:v>1.4612960362167889E-2</c:v>
                </c:pt>
                <c:pt idx="2071">
                  <c:v>1.4608860016921943E-2</c:v>
                </c:pt>
                <c:pt idx="2072">
                  <c:v>1.4610510540327718E-2</c:v>
                </c:pt>
                <c:pt idx="2073">
                  <c:v>1.461216106442772E-2</c:v>
                </c:pt>
                <c:pt idx="2074">
                  <c:v>1.4613811589221952E-2</c:v>
                </c:pt>
                <c:pt idx="2075">
                  <c:v>1.461546211470954E-2</c:v>
                </c:pt>
                <c:pt idx="2076">
                  <c:v>1.4617112640889617E-2</c:v>
                </c:pt>
                <c:pt idx="2077">
                  <c:v>1.4618763167763922E-2</c:v>
                </c:pt>
                <c:pt idx="2078">
                  <c:v>1.4620413695331586E-2</c:v>
                </c:pt>
                <c:pt idx="2079">
                  <c:v>1.4622064223594347E-2</c:v>
                </c:pt>
                <c:pt idx="2080">
                  <c:v>1.4623714752549597E-2</c:v>
                </c:pt>
                <c:pt idx="2081">
                  <c:v>1.4625365282198204E-2</c:v>
                </c:pt>
                <c:pt idx="2082">
                  <c:v>1.462701581254104E-2</c:v>
                </c:pt>
                <c:pt idx="2083">
                  <c:v>1.4628666343577233E-2</c:v>
                </c:pt>
                <c:pt idx="2084">
                  <c:v>1.4630316875306786E-2</c:v>
                </c:pt>
                <c:pt idx="2085">
                  <c:v>1.4631967407729696E-2</c:v>
                </c:pt>
                <c:pt idx="2086">
                  <c:v>1.4633617940846834E-2</c:v>
                </c:pt>
                <c:pt idx="2087">
                  <c:v>1.4634853470737978E-2</c:v>
                </c:pt>
                <c:pt idx="2088">
                  <c:v>1.4636503938216708E-2</c:v>
                </c:pt>
                <c:pt idx="2089">
                  <c:v>1.4638154406380605E-2</c:v>
                </c:pt>
                <c:pt idx="2090">
                  <c:v>1.4640220080249837E-2</c:v>
                </c:pt>
                <c:pt idx="2091">
                  <c:v>1.4641870616835506E-2</c:v>
                </c:pt>
                <c:pt idx="2092">
                  <c:v>1.4643521154113662E-2</c:v>
                </c:pt>
                <c:pt idx="2093">
                  <c:v>1.4645171692086916E-2</c:v>
                </c:pt>
                <c:pt idx="2094">
                  <c:v>1.464682223075179E-2</c:v>
                </c:pt>
                <c:pt idx="2095">
                  <c:v>1.464847277011176E-2</c:v>
                </c:pt>
                <c:pt idx="2096">
                  <c:v>1.465012331016422E-2</c:v>
                </c:pt>
                <c:pt idx="2097">
                  <c:v>1.4651773850910906E-2</c:v>
                </c:pt>
                <c:pt idx="2098">
                  <c:v>1.4653424392351821E-2</c:v>
                </c:pt>
                <c:pt idx="2099">
                  <c:v>1.4655074934485224E-2</c:v>
                </c:pt>
                <c:pt idx="2100">
                  <c:v>1.4656309601461536E-2</c:v>
                </c:pt>
                <c:pt idx="2101">
                  <c:v>1.465796007785709E-2</c:v>
                </c:pt>
                <c:pt idx="2102">
                  <c:v>1.4659610554940444E-2</c:v>
                </c:pt>
                <c:pt idx="2103">
                  <c:v>1.4661496815303295E-2</c:v>
                </c:pt>
                <c:pt idx="2104">
                  <c:v>1.4664812015871781E-2</c:v>
                </c:pt>
                <c:pt idx="2105">
                  <c:v>1.4664797773095237E-2</c:v>
                </c:pt>
                <c:pt idx="2106">
                  <c:v>1.4666448253019396E-2</c:v>
                </c:pt>
                <c:pt idx="2107">
                  <c:v>1.4668098733629601E-2</c:v>
                </c:pt>
                <c:pt idx="2108">
                  <c:v>1.4669332809959634E-2</c:v>
                </c:pt>
                <c:pt idx="2109">
                  <c:v>1.4670983224760015E-2</c:v>
                </c:pt>
                <c:pt idx="2110">
                  <c:v>1.4672633640238963E-2</c:v>
                </c:pt>
                <c:pt idx="2111">
                  <c:v>1.4661528439580351E-2</c:v>
                </c:pt>
                <c:pt idx="2112">
                  <c:v>1.4649299058640987E-2</c:v>
                </c:pt>
                <c:pt idx="2113">
                  <c:v>1.4635562672042485E-2</c:v>
                </c:pt>
                <c:pt idx="2114">
                  <c:v>1.4624948020895505E-2</c:v>
                </c:pt>
                <c:pt idx="2115">
                  <c:v>1.4614319223069801E-2</c:v>
                </c:pt>
                <c:pt idx="2116">
                  <c:v>1.4603676278683579E-2</c:v>
                </c:pt>
                <c:pt idx="2117">
                  <c:v>1.4587845190639572E-2</c:v>
                </c:pt>
                <c:pt idx="2118">
                  <c:v>1.4576767002384477E-2</c:v>
                </c:pt>
                <c:pt idx="2119">
                  <c:v>1.4565674203667972E-2</c:v>
                </c:pt>
                <c:pt idx="2120">
                  <c:v>1.4554566794612154E-2</c:v>
                </c:pt>
                <c:pt idx="2121">
                  <c:v>1.4543666405153768E-2</c:v>
                </c:pt>
                <c:pt idx="2122">
                  <c:v>1.4532666253267001E-2</c:v>
                </c:pt>
                <c:pt idx="2123">
                  <c:v>1.453056365985371E-2</c:v>
                </c:pt>
                <c:pt idx="2124">
                  <c:v>1.4532023806491223E-2</c:v>
                </c:pt>
                <c:pt idx="2125">
                  <c:v>1.453348395367178E-2</c:v>
                </c:pt>
                <c:pt idx="2126">
                  <c:v>1.4534944101394512E-2</c:v>
                </c:pt>
                <c:pt idx="2127">
                  <c:v>1.4536404249661156E-2</c:v>
                </c:pt>
                <c:pt idx="2128">
                  <c:v>1.4537864398470844E-2</c:v>
                </c:pt>
                <c:pt idx="2129">
                  <c:v>1.4539324547822707E-2</c:v>
                </c:pt>
                <c:pt idx="2130">
                  <c:v>1.4540784697717614E-2</c:v>
                </c:pt>
                <c:pt idx="2131">
                  <c:v>1.4542244848154697E-2</c:v>
                </c:pt>
                <c:pt idx="2132">
                  <c:v>1.4543704999134823E-2</c:v>
                </c:pt>
                <c:pt idx="2133">
                  <c:v>1.4545165150657992E-2</c:v>
                </c:pt>
                <c:pt idx="2134">
                  <c:v>1.4546625302723337E-2</c:v>
                </c:pt>
                <c:pt idx="2135">
                  <c:v>1.4548085455332595E-2</c:v>
                </c:pt>
                <c:pt idx="2136">
                  <c:v>1.4549545608484897E-2</c:v>
                </c:pt>
                <c:pt idx="2137">
                  <c:v>1.4551005762179372E-2</c:v>
                </c:pt>
                <c:pt idx="2138">
                  <c:v>1.4552067860848939E-2</c:v>
                </c:pt>
                <c:pt idx="2139">
                  <c:v>1.4553527956675161E-2</c:v>
                </c:pt>
                <c:pt idx="2140">
                  <c:v>1.4554988053036341E-2</c:v>
                </c:pt>
                <c:pt idx="2141">
                  <c:v>1.4556448149934233E-2</c:v>
                </c:pt>
                <c:pt idx="2142">
                  <c:v>1.4557908247370598E-2</c:v>
                </c:pt>
                <c:pt idx="2143">
                  <c:v>1.4559766695746677E-2</c:v>
                </c:pt>
                <c:pt idx="2144">
                  <c:v>1.4561226853239854E-2</c:v>
                </c:pt>
                <c:pt idx="2145">
                  <c:v>1.4562687011276944E-2</c:v>
                </c:pt>
                <c:pt idx="2146">
                  <c:v>1.4564147169857947E-2</c:v>
                </c:pt>
                <c:pt idx="2147">
                  <c:v>1.4565607328980254E-2</c:v>
                </c:pt>
                <c:pt idx="2148">
                  <c:v>1.4567067488646475E-2</c:v>
                </c:pt>
                <c:pt idx="2149">
                  <c:v>1.4568527648854872E-2</c:v>
                </c:pt>
                <c:pt idx="2150">
                  <c:v>1.4569987809606312E-2</c:v>
                </c:pt>
                <c:pt idx="2151">
                  <c:v>1.4570650342371039E-2</c:v>
                </c:pt>
                <c:pt idx="2152">
                  <c:v>1.4572110386146697E-2</c:v>
                </c:pt>
                <c:pt idx="2153">
                  <c:v>1.4573570430454375E-2</c:v>
                </c:pt>
                <c:pt idx="2154">
                  <c:v>1.4575030475292294E-2</c:v>
                </c:pt>
                <c:pt idx="2155">
                  <c:v>1.4576490520661345E-2</c:v>
                </c:pt>
                <c:pt idx="2156">
                  <c:v>1.4577950566560638E-2</c:v>
                </c:pt>
                <c:pt idx="2157">
                  <c:v>1.4579410612992838E-2</c:v>
                </c:pt>
                <c:pt idx="2158">
                  <c:v>1.4581269879363893E-2</c:v>
                </c:pt>
                <c:pt idx="2159">
                  <c:v>1.4582330707447078E-2</c:v>
                </c:pt>
                <c:pt idx="2160">
                  <c:v>1.4583790755471782E-2</c:v>
                </c:pt>
                <c:pt idx="2161">
                  <c:v>1.458525080402584E-2</c:v>
                </c:pt>
                <c:pt idx="2162">
                  <c:v>1.4577083776510236E-2</c:v>
                </c:pt>
                <c:pt idx="2163">
                  <c:v>1.4556062645143086E-2</c:v>
                </c:pt>
                <c:pt idx="2164">
                  <c:v>1.4530702788895041E-2</c:v>
                </c:pt>
                <c:pt idx="2165">
                  <c:v>1.451011236106272E-2</c:v>
                </c:pt>
                <c:pt idx="2166">
                  <c:v>1.4489497277373911E-2</c:v>
                </c:pt>
                <c:pt idx="2167">
                  <c:v>1.4468857538217869E-2</c:v>
                </c:pt>
                <c:pt idx="2168">
                  <c:v>1.4448193143985585E-2</c:v>
                </c:pt>
                <c:pt idx="2169">
                  <c:v>1.4428440886905695E-2</c:v>
                </c:pt>
                <c:pt idx="2170">
                  <c:v>1.4407487923730204E-2</c:v>
                </c:pt>
                <c:pt idx="2171">
                  <c:v>1.4386510036848536E-2</c:v>
                </c:pt>
                <c:pt idx="2172">
                  <c:v>1.4365507226657739E-2</c:v>
                </c:pt>
                <c:pt idx="2173">
                  <c:v>1.4344501360343532E-2</c:v>
                </c:pt>
                <c:pt idx="2174">
                  <c:v>1.4323689043862015E-2</c:v>
                </c:pt>
                <c:pt idx="2175">
                  <c:v>1.4315410283627277E-2</c:v>
                </c:pt>
                <c:pt idx="2176">
                  <c:v>1.4316544897484058E-2</c:v>
                </c:pt>
                <c:pt idx="2177">
                  <c:v>1.4317679511667535E-2</c:v>
                </c:pt>
                <c:pt idx="2178">
                  <c:v>1.4318814126180312E-2</c:v>
                </c:pt>
                <c:pt idx="2179">
                  <c:v>1.4319948741019786E-2</c:v>
                </c:pt>
                <c:pt idx="2180">
                  <c:v>1.4321083356187692E-2</c:v>
                </c:pt>
                <c:pt idx="2181">
                  <c:v>1.4322217971683163E-2</c:v>
                </c:pt>
                <c:pt idx="2182">
                  <c:v>1.4323352587506196E-2</c:v>
                </c:pt>
                <c:pt idx="2183">
                  <c:v>1.4324487203657664E-2</c:v>
                </c:pt>
                <c:pt idx="2184">
                  <c:v>1.4325621820136695E-2</c:v>
                </c:pt>
                <c:pt idx="2185">
                  <c:v>1.432675643694329E-2</c:v>
                </c:pt>
                <c:pt idx="2186">
                  <c:v>1.432789105407745E-2</c:v>
                </c:pt>
                <c:pt idx="2187">
                  <c:v>1.4329025671540043E-2</c:v>
                </c:pt>
                <c:pt idx="2188">
                  <c:v>1.4330160289330198E-2</c:v>
                </c:pt>
                <c:pt idx="2189">
                  <c:v>1.4331294907447919E-2</c:v>
                </c:pt>
                <c:pt idx="2190">
                  <c:v>1.4332063532875935E-2</c:v>
                </c:pt>
                <c:pt idx="2191">
                  <c:v>1.4333198106535572E-2</c:v>
                </c:pt>
                <c:pt idx="2192">
                  <c:v>1.4334332680520225E-2</c:v>
                </c:pt>
                <c:pt idx="2193">
                  <c:v>1.4335467254829013E-2</c:v>
                </c:pt>
                <c:pt idx="2194">
                  <c:v>1.4336601829461939E-2</c:v>
                </c:pt>
                <c:pt idx="2195">
                  <c:v>1.4338102623039169E-2</c:v>
                </c:pt>
                <c:pt idx="2196">
                  <c:v>1.4339237243450707E-2</c:v>
                </c:pt>
                <c:pt idx="2197">
                  <c:v>1.4340371864190678E-2</c:v>
                </c:pt>
                <c:pt idx="2198">
                  <c:v>1.4341506485259082E-2</c:v>
                </c:pt>
                <c:pt idx="2199">
                  <c:v>1.4342641106655049E-2</c:v>
                </c:pt>
                <c:pt idx="2200">
                  <c:v>1.4343775728378581E-2</c:v>
                </c:pt>
                <c:pt idx="2201">
                  <c:v>1.4344910350430546E-2</c:v>
                </c:pt>
                <c:pt idx="2202">
                  <c:v>1.4346044972809207E-2</c:v>
                </c:pt>
                <c:pt idx="2203">
                  <c:v>1.4346446450000272E-2</c:v>
                </c:pt>
                <c:pt idx="2204">
                  <c:v>1.4347580982717822E-2</c:v>
                </c:pt>
                <c:pt idx="2205">
                  <c:v>1.4348715515756005E-2</c:v>
                </c:pt>
                <c:pt idx="2206">
                  <c:v>1.4349850049114821E-2</c:v>
                </c:pt>
                <c:pt idx="2207">
                  <c:v>1.435098458279338E-2</c:v>
                </c:pt>
                <c:pt idx="2208">
                  <c:v>1.4352119116794348E-2</c:v>
                </c:pt>
                <c:pt idx="2209">
                  <c:v>1.4353620487858324E-2</c:v>
                </c:pt>
                <c:pt idx="2210">
                  <c:v>1.4354388185755518E-2</c:v>
                </c:pt>
                <c:pt idx="2211">
                  <c:v>1.4355522720717495E-2</c:v>
                </c:pt>
                <c:pt idx="2212">
                  <c:v>1.4356657256000993E-2</c:v>
                </c:pt>
                <c:pt idx="2213">
                  <c:v>1.4357791791603347E-2</c:v>
                </c:pt>
                <c:pt idx="2214">
                  <c:v>1.4358926327527222E-2</c:v>
                </c:pt>
                <c:pt idx="2215">
                  <c:v>1.4340353772998249E-2</c:v>
                </c:pt>
                <c:pt idx="2216">
                  <c:v>1.4317829793263397E-2</c:v>
                </c:pt>
                <c:pt idx="2217">
                  <c:v>1.4299636182563668E-2</c:v>
                </c:pt>
                <c:pt idx="2218">
                  <c:v>1.4281421560546905E-2</c:v>
                </c:pt>
                <c:pt idx="2219">
                  <c:v>1.4263185927509392E-2</c:v>
                </c:pt>
                <c:pt idx="2220">
                  <c:v>1.4244929283743069E-2</c:v>
                </c:pt>
                <c:pt idx="2221">
                  <c:v>1.4227545842022219E-2</c:v>
                </c:pt>
                <c:pt idx="2222">
                  <c:v>1.4209037396865944E-2</c:v>
                </c:pt>
                <c:pt idx="2223">
                  <c:v>1.4190507711905906E-2</c:v>
                </c:pt>
                <c:pt idx="2224">
                  <c:v>1.4171956787439889E-2</c:v>
                </c:pt>
                <c:pt idx="2225">
                  <c:v>1.4153330914270224E-2</c:v>
                </c:pt>
                <c:pt idx="2226">
                  <c:v>1.4134948212311321E-2</c:v>
                </c:pt>
                <c:pt idx="2227">
                  <c:v>1.4119297362587283E-2</c:v>
                </c:pt>
                <c:pt idx="2228">
                  <c:v>1.4120154674734643E-2</c:v>
                </c:pt>
                <c:pt idx="2229">
                  <c:v>1.4121011987067941E-2</c:v>
                </c:pt>
                <c:pt idx="2230">
                  <c:v>1.4121869299589784E-2</c:v>
                </c:pt>
                <c:pt idx="2231">
                  <c:v>1.4122726612297565E-2</c:v>
                </c:pt>
                <c:pt idx="2232">
                  <c:v>1.4123583925193021E-2</c:v>
                </c:pt>
                <c:pt idx="2233">
                  <c:v>1.4124441238274417E-2</c:v>
                </c:pt>
                <c:pt idx="2234">
                  <c:v>1.4125298551544358E-2</c:v>
                </c:pt>
                <c:pt idx="2235">
                  <c:v>1.4126155865001974E-2</c:v>
                </c:pt>
                <c:pt idx="2236">
                  <c:v>1.412701317864553E-2</c:v>
                </c:pt>
                <c:pt idx="2237">
                  <c:v>1.412787049247676E-2</c:v>
                </c:pt>
                <c:pt idx="2238">
                  <c:v>1.4128727806494797E-2</c:v>
                </c:pt>
                <c:pt idx="2239">
                  <c:v>1.412958512070051E-2</c:v>
                </c:pt>
                <c:pt idx="2240">
                  <c:v>1.4130442435093031E-2</c:v>
                </c:pt>
                <c:pt idx="2241">
                  <c:v>1.4131299749673228E-2</c:v>
                </c:pt>
                <c:pt idx="2242">
                  <c:v>1.4132157064439363E-2</c:v>
                </c:pt>
                <c:pt idx="2243">
                  <c:v>1.4132676062438398E-2</c:v>
                </c:pt>
                <c:pt idx="2244">
                  <c:v>1.4133533343969436E-2</c:v>
                </c:pt>
                <c:pt idx="2245">
                  <c:v>1.4134390625685821E-2</c:v>
                </c:pt>
                <c:pt idx="2246">
                  <c:v>1.4135247907587552E-2</c:v>
                </c:pt>
                <c:pt idx="2247">
                  <c:v>1.4136443641080833E-2</c:v>
                </c:pt>
                <c:pt idx="2248">
                  <c:v>1.4137300956971285E-2</c:v>
                </c:pt>
                <c:pt idx="2249">
                  <c:v>1.4138158273047678E-2</c:v>
                </c:pt>
                <c:pt idx="2250">
                  <c:v>1.4139015589311745E-2</c:v>
                </c:pt>
                <c:pt idx="2251">
                  <c:v>1.4139872905762619E-2</c:v>
                </c:pt>
                <c:pt idx="2252">
                  <c:v>1.4140730222402037E-2</c:v>
                </c:pt>
                <c:pt idx="2253">
                  <c:v>1.4141587539227394E-2</c:v>
                </c:pt>
                <c:pt idx="2254">
                  <c:v>1.4142444856239559E-2</c:v>
                </c:pt>
                <c:pt idx="2255">
                  <c:v>1.414296345303317E-2</c:v>
                </c:pt>
                <c:pt idx="2256">
                  <c:v>1.4143481994806528E-2</c:v>
                </c:pt>
                <c:pt idx="2257">
                  <c:v>1.4144339245109272E-2</c:v>
                </c:pt>
                <c:pt idx="2258">
                  <c:v>1.4145196495595869E-2</c:v>
                </c:pt>
                <c:pt idx="2259">
                  <c:v>1.414605374626543E-2</c:v>
                </c:pt>
                <c:pt idx="2260">
                  <c:v>1.4147249873648545E-2</c:v>
                </c:pt>
                <c:pt idx="2261">
                  <c:v>1.4147768248152559E-2</c:v>
                </c:pt>
                <c:pt idx="2262">
                  <c:v>1.4148625499371903E-2</c:v>
                </c:pt>
                <c:pt idx="2263">
                  <c:v>1.4149482750773323E-2</c:v>
                </c:pt>
                <c:pt idx="2264">
                  <c:v>1.4149323041458953E-2</c:v>
                </c:pt>
                <c:pt idx="2265">
                  <c:v>1.4151197254125947E-2</c:v>
                </c:pt>
                <c:pt idx="2266">
                  <c:v>1.4152054506076261E-2</c:v>
                </c:pt>
                <c:pt idx="2267">
                  <c:v>1.4125169678638194E-2</c:v>
                </c:pt>
                <c:pt idx="2268">
                  <c:v>1.4092368296927298E-2</c:v>
                </c:pt>
                <c:pt idx="2269">
                  <c:v>1.4066018898041894E-2</c:v>
                </c:pt>
                <c:pt idx="2270">
                  <c:v>1.4039640800960498E-2</c:v>
                </c:pt>
                <c:pt idx="2271">
                  <c:v>1.4013234006260906E-2</c:v>
                </c:pt>
                <c:pt idx="2272">
                  <c:v>1.3986798514527001E-2</c:v>
                </c:pt>
                <c:pt idx="2273">
                  <c:v>1.3961770241048003E-2</c:v>
                </c:pt>
                <c:pt idx="2274">
                  <c:v>1.3934982001516331E-2</c:v>
                </c:pt>
                <c:pt idx="2275">
                  <c:v>1.3908164752544536E-2</c:v>
                </c:pt>
                <c:pt idx="2276">
                  <c:v>1.3881318494726425E-2</c:v>
                </c:pt>
                <c:pt idx="2277">
                  <c:v>1.3854190620719504E-2</c:v>
                </c:pt>
                <c:pt idx="2278">
                  <c:v>1.382758295901775E-2</c:v>
                </c:pt>
                <c:pt idx="2279">
                  <c:v>1.3804821806894676E-2</c:v>
                </c:pt>
                <c:pt idx="2280">
                  <c:v>1.3805299573149061E-2</c:v>
                </c:pt>
                <c:pt idx="2281">
                  <c:v>1.3805777339459922E-2</c:v>
                </c:pt>
                <c:pt idx="2282">
                  <c:v>1.3806255105829867E-2</c:v>
                </c:pt>
                <c:pt idx="2283">
                  <c:v>1.3806732872258025E-2</c:v>
                </c:pt>
                <c:pt idx="2284">
                  <c:v>1.3807210638744398E-2</c:v>
                </c:pt>
                <c:pt idx="2285">
                  <c:v>1.3807688405288118E-2</c:v>
                </c:pt>
                <c:pt idx="2286">
                  <c:v>1.3808166171890049E-2</c:v>
                </c:pt>
                <c:pt idx="2287">
                  <c:v>1.3808643938550197E-2</c:v>
                </c:pt>
                <c:pt idx="2288">
                  <c:v>1.3809121705270296E-2</c:v>
                </c:pt>
                <c:pt idx="2289">
                  <c:v>1.3809599472046004E-2</c:v>
                </c:pt>
                <c:pt idx="2290">
                  <c:v>1.3810077238880794E-2</c:v>
                </c:pt>
                <c:pt idx="2291">
                  <c:v>1.3810555005772929E-2</c:v>
                </c:pt>
                <c:pt idx="2292">
                  <c:v>1.3811032772725017E-2</c:v>
                </c:pt>
                <c:pt idx="2293">
                  <c:v>1.381151053973358E-2</c:v>
                </c:pt>
                <c:pt idx="2294">
                  <c:v>1.3811988306801228E-2</c:v>
                </c:pt>
                <c:pt idx="2295">
                  <c:v>1.3812167285535077E-2</c:v>
                </c:pt>
                <c:pt idx="2296">
                  <c:v>1.3812645034415533E-2</c:v>
                </c:pt>
                <c:pt idx="2297">
                  <c:v>1.3813122783353966E-2</c:v>
                </c:pt>
                <c:pt idx="2298">
                  <c:v>1.3813899375652222E-2</c:v>
                </c:pt>
                <c:pt idx="2299">
                  <c:v>1.3814377143010072E-2</c:v>
                </c:pt>
                <c:pt idx="2300">
                  <c:v>1.3814854910425268E-2</c:v>
                </c:pt>
                <c:pt idx="2301">
                  <c:v>1.3815332677899545E-2</c:v>
                </c:pt>
                <c:pt idx="2302">
                  <c:v>1.3815810445432038E-2</c:v>
                </c:pt>
                <c:pt idx="2303">
                  <c:v>1.3816288213022746E-2</c:v>
                </c:pt>
                <c:pt idx="2304">
                  <c:v>1.3816765980670798E-2</c:v>
                </c:pt>
                <c:pt idx="2305">
                  <c:v>1.3817243748377934E-2</c:v>
                </c:pt>
                <c:pt idx="2306">
                  <c:v>1.3817721516142415E-2</c:v>
                </c:pt>
                <c:pt idx="2307">
                  <c:v>1.381819928396511E-2</c:v>
                </c:pt>
                <c:pt idx="2308">
                  <c:v>1.3818378025469726E-2</c:v>
                </c:pt>
                <c:pt idx="2309">
                  <c:v>1.3818855775097717E-2</c:v>
                </c:pt>
                <c:pt idx="2310">
                  <c:v>1.3819333524783683E-2</c:v>
                </c:pt>
                <c:pt idx="2311">
                  <c:v>1.381987952449506E-2</c:v>
                </c:pt>
                <c:pt idx="2312">
                  <c:v>1.3820357274304005E-2</c:v>
                </c:pt>
                <c:pt idx="2313">
                  <c:v>1.3820835024170046E-2</c:v>
                </c:pt>
                <c:pt idx="2314">
                  <c:v>1.3821312774094064E-2</c:v>
                </c:pt>
                <c:pt idx="2315">
                  <c:v>1.3821790524075178E-2</c:v>
                </c:pt>
                <c:pt idx="2316">
                  <c:v>1.3821969108006371E-2</c:v>
                </c:pt>
                <c:pt idx="2317">
                  <c:v>1.3822446839786728E-2</c:v>
                </c:pt>
                <c:pt idx="2318">
                  <c:v>1.3822924571625705E-2</c:v>
                </c:pt>
                <c:pt idx="2319">
                  <c:v>1.3791543200301959E-2</c:v>
                </c:pt>
                <c:pt idx="2320">
                  <c:v>1.3760129094279705E-2</c:v>
                </c:pt>
                <c:pt idx="2321">
                  <c:v>1.3722423923897119E-2</c:v>
                </c:pt>
                <c:pt idx="2322">
                  <c:v>1.3691627565045364E-2</c:v>
                </c:pt>
                <c:pt idx="2323">
                  <c:v>1.3660799182986046E-2</c:v>
                </c:pt>
                <c:pt idx="2324">
                  <c:v>1.3629938778477688E-2</c:v>
                </c:pt>
                <c:pt idx="2325">
                  <c:v>1.3600784824286815E-2</c:v>
                </c:pt>
                <c:pt idx="2326">
                  <c:v>1.3569521121247661E-2</c:v>
                </c:pt>
                <c:pt idx="2327">
                  <c:v>1.3538225047379849E-2</c:v>
                </c:pt>
                <c:pt idx="2328">
                  <c:v>1.3506896603456392E-2</c:v>
                </c:pt>
                <c:pt idx="2329">
                  <c:v>1.3470722331292141E-2</c:v>
                </c:pt>
                <c:pt idx="2330">
                  <c:v>1.3439665234127705E-2</c:v>
                </c:pt>
                <c:pt idx="2331">
                  <c:v>1.3417477332312723E-2</c:v>
                </c:pt>
                <c:pt idx="2332">
                  <c:v>1.341753102690758E-2</c:v>
                </c:pt>
                <c:pt idx="2333">
                  <c:v>1.3417584721502437E-2</c:v>
                </c:pt>
                <c:pt idx="2334">
                  <c:v>1.3417638416099902E-2</c:v>
                </c:pt>
                <c:pt idx="2335">
                  <c:v>1.3417692110696497E-2</c:v>
                </c:pt>
                <c:pt idx="2336">
                  <c:v>1.341774580529396E-2</c:v>
                </c:pt>
                <c:pt idx="2337">
                  <c:v>1.3417799499892294E-2</c:v>
                </c:pt>
                <c:pt idx="2338">
                  <c:v>1.3417853194492364E-2</c:v>
                </c:pt>
                <c:pt idx="2339">
                  <c:v>1.3417906889090697E-2</c:v>
                </c:pt>
                <c:pt idx="2340">
                  <c:v>1.3417960583692505E-2</c:v>
                </c:pt>
                <c:pt idx="2341">
                  <c:v>1.3418014278293445E-2</c:v>
                </c:pt>
                <c:pt idx="2342">
                  <c:v>1.3418067972896122E-2</c:v>
                </c:pt>
                <c:pt idx="2343">
                  <c:v>1.3418121667498799E-2</c:v>
                </c:pt>
                <c:pt idx="2344">
                  <c:v>1.3418175362102346E-2</c:v>
                </c:pt>
                <c:pt idx="2345">
                  <c:v>1.3418229056706759E-2</c:v>
                </c:pt>
                <c:pt idx="2346">
                  <c:v>1.3418282751312044E-2</c:v>
                </c:pt>
                <c:pt idx="2347">
                  <c:v>1.3418082827304927E-2</c:v>
                </c:pt>
                <c:pt idx="2348">
                  <c:v>1.3418136519913091E-2</c:v>
                </c:pt>
                <c:pt idx="2349">
                  <c:v>1.3418190212523008E-2</c:v>
                </c:pt>
                <c:pt idx="2350">
                  <c:v>1.3418497529739261E-2</c:v>
                </c:pt>
                <c:pt idx="2351">
                  <c:v>1.3418551224347151E-2</c:v>
                </c:pt>
                <c:pt idx="2352">
                  <c:v>1.3418604918958518E-2</c:v>
                </c:pt>
                <c:pt idx="2353">
                  <c:v>1.3418658613568146E-2</c:v>
                </c:pt>
                <c:pt idx="2354">
                  <c:v>1.3418712308178642E-2</c:v>
                </c:pt>
                <c:pt idx="2355">
                  <c:v>1.3418766002790877E-2</c:v>
                </c:pt>
                <c:pt idx="2356">
                  <c:v>1.3418819697402244E-2</c:v>
                </c:pt>
                <c:pt idx="2357">
                  <c:v>1.3418873392015347E-2</c:v>
                </c:pt>
                <c:pt idx="2358">
                  <c:v>1.3418927086629319E-2</c:v>
                </c:pt>
                <c:pt idx="2359">
                  <c:v>1.341898078124416E-2</c:v>
                </c:pt>
                <c:pt idx="2360">
                  <c:v>1.3418527193170604E-2</c:v>
                </c:pt>
                <c:pt idx="2361">
                  <c:v>1.3418580883790554E-2</c:v>
                </c:pt>
                <c:pt idx="2362">
                  <c:v>1.3418634574411392E-2</c:v>
                </c:pt>
                <c:pt idx="2363">
                  <c:v>1.3418695935120795E-2</c:v>
                </c:pt>
                <c:pt idx="2364">
                  <c:v>1.3418749625744297E-2</c:v>
                </c:pt>
              </c:numCache>
            </c:numRef>
          </c:val>
          <c:smooth val="0"/>
        </c:ser>
        <c:ser>
          <c:idx val="1"/>
          <c:order val="1"/>
          <c:tx>
            <c:v>3M  QL</c:v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00B050"/>
              </a:solidFill>
              <a:ln>
                <a:noFill/>
              </a:ln>
            </c:spPr>
          </c:marker>
          <c:val>
            <c:numRef>
              <c:f>EUR3M!$BD$2:$BD$2366</c:f>
              <c:numCache>
                <c:formatCode>0.0000%</c:formatCode>
                <c:ptCount val="2365"/>
                <c:pt idx="0">
                  <c:v>-1.7000000000059239E-4</c:v>
                </c:pt>
                <c:pt idx="1">
                  <c:v>-1.6305495262034837E-4</c:v>
                </c:pt>
                <c:pt idx="2">
                  <c:v>-1.523273607312062E-4</c:v>
                </c:pt>
                <c:pt idx="3">
                  <c:v>-1.4791919618086503E-4</c:v>
                </c:pt>
                <c:pt idx="4">
                  <c:v>-1.4351838781835664E-4</c:v>
                </c:pt>
                <c:pt idx="5">
                  <c:v>-1.3912664645169802E-4</c:v>
                </c:pt>
                <c:pt idx="6">
                  <c:v>-1.3299061835440735E-4</c:v>
                </c:pt>
                <c:pt idx="7">
                  <c:v>-1.2168520239528593E-4</c:v>
                </c:pt>
                <c:pt idx="8">
                  <c:v>-1.1736509343254886E-4</c:v>
                </c:pt>
                <c:pt idx="9">
                  <c:v>-1.1306469750188806E-4</c:v>
                </c:pt>
                <c:pt idx="10">
                  <c:v>-1.0878585247793862E-4</c:v>
                </c:pt>
                <c:pt idx="11">
                  <c:v>-1.0370148326225504E-4</c:v>
                </c:pt>
                <c:pt idx="12">
                  <c:v>-8.5662604157925017E-5</c:v>
                </c:pt>
                <c:pt idx="13">
                  <c:v>-8.1519710459824736E-5</c:v>
                </c:pt>
                <c:pt idx="14">
                  <c:v>-7.7409776157371979E-5</c:v>
                </c:pt>
                <c:pt idx="15">
                  <c:v>-7.3334766190516617E-5</c:v>
                </c:pt>
                <c:pt idx="16">
                  <c:v>-6.9683032538223936E-5</c:v>
                </c:pt>
                <c:pt idx="17">
                  <c:v>-5.7423903864158326E-5</c:v>
                </c:pt>
                <c:pt idx="18">
                  <c:v>-5.3553625037604675E-5</c:v>
                </c:pt>
                <c:pt idx="19">
                  <c:v>-4.9730441393587391E-5</c:v>
                </c:pt>
                <c:pt idx="20">
                  <c:v>-4.59564449343301E-5</c:v>
                </c:pt>
                <c:pt idx="21">
                  <c:v>-4.385612060147612E-5</c:v>
                </c:pt>
                <c:pt idx="22">
                  <c:v>-3.139480634548898E-5</c:v>
                </c:pt>
                <c:pt idx="23">
                  <c:v>-2.8030992023617987E-5</c:v>
                </c:pt>
                <c:pt idx="24">
                  <c:v>-2.4999998880624538E-5</c:v>
                </c:pt>
                <c:pt idx="25">
                  <c:v>-2.2312426413006534E-5</c:v>
                </c:pt>
                <c:pt idx="26">
                  <c:v>-2.2928410717708143E-5</c:v>
                </c:pt>
                <c:pt idx="27">
                  <c:v>-1.5112421987296049E-5</c:v>
                </c:pt>
                <c:pt idx="28">
                  <c:v>-1.4211159446611193E-5</c:v>
                </c:pt>
                <c:pt idx="29">
                  <c:v>-1.36676634171254E-5</c:v>
                </c:pt>
                <c:pt idx="30">
                  <c:v>-1.3477971537964475E-5</c:v>
                </c:pt>
                <c:pt idx="31">
                  <c:v>-1.7639837511961226E-5</c:v>
                </c:pt>
                <c:pt idx="32">
                  <c:v>-1.6116040287066756E-5</c:v>
                </c:pt>
                <c:pt idx="33">
                  <c:v>-1.7573975853687909E-5</c:v>
                </c:pt>
                <c:pt idx="34">
                  <c:v>1.0511335841560364E-4</c:v>
                </c:pt>
                <c:pt idx="35">
                  <c:v>1.0308600142636007E-4</c:v>
                </c:pt>
                <c:pt idx="36">
                  <c:v>9.3453524501091337E-5</c:v>
                </c:pt>
                <c:pt idx="37">
                  <c:v>9.2600513238208634E-5</c:v>
                </c:pt>
                <c:pt idx="38">
                  <c:v>8.9497876013678251E-5</c:v>
                </c:pt>
                <c:pt idx="39">
                  <c:v>8.6254028172904213E-5</c:v>
                </c:pt>
                <c:pt idx="40">
                  <c:v>8.289771514279488E-5</c:v>
                </c:pt>
                <c:pt idx="41">
                  <c:v>7.1694903068821066E-5</c:v>
                </c:pt>
                <c:pt idx="42">
                  <c:v>6.8984672475272532E-5</c:v>
                </c:pt>
                <c:pt idx="43">
                  <c:v>6.5559167514717132E-5</c:v>
                </c:pt>
                <c:pt idx="44">
                  <c:v>6.2150582439654428E-5</c:v>
                </c:pt>
                <c:pt idx="45">
                  <c:v>5.8694390085603153E-5</c:v>
                </c:pt>
                <c:pt idx="46">
                  <c:v>4.7138816328638017E-5</c:v>
                </c:pt>
                <c:pt idx="47">
                  <c:v>4.4458306566620763E-5</c:v>
                </c:pt>
                <c:pt idx="48">
                  <c:v>4.0811280384699053E-5</c:v>
                </c:pt>
                <c:pt idx="49">
                  <c:v>3.7134434789751566E-5</c:v>
                </c:pt>
                <c:pt idx="50">
                  <c:v>3.3430187853608025E-5</c:v>
                </c:pt>
                <c:pt idx="51">
                  <c:v>2.1474818162023995E-5</c:v>
                </c:pt>
                <c:pt idx="52">
                  <c:v>1.8382082322385987E-5</c:v>
                </c:pt>
                <c:pt idx="53">
                  <c:v>1.4571633984656499E-5</c:v>
                </c:pt>
                <c:pt idx="54">
                  <c:v>1.0745013299987127E-5</c:v>
                </c:pt>
                <c:pt idx="55">
                  <c:v>6.9035451989778842E-6</c:v>
                </c:pt>
                <c:pt idx="56">
                  <c:v>7.2502000306692331E-6</c:v>
                </c:pt>
                <c:pt idx="57">
                  <c:v>7.1238019526831891E-5</c:v>
                </c:pt>
                <c:pt idx="58">
                  <c:v>6.7336643277815042E-5</c:v>
                </c:pt>
                <c:pt idx="59">
                  <c:v>6.3425089715023872E-5</c:v>
                </c:pt>
                <c:pt idx="60">
                  <c:v>5.9503590679960865E-5</c:v>
                </c:pt>
                <c:pt idx="61">
                  <c:v>4.5764295719816389E-5</c:v>
                </c:pt>
                <c:pt idx="62">
                  <c:v>4.3717311222406423E-5</c:v>
                </c:pt>
                <c:pt idx="63">
                  <c:v>3.9744097021280879E-5</c:v>
                </c:pt>
                <c:pt idx="64">
                  <c:v>3.5759049144376917E-5</c:v>
                </c:pt>
                <c:pt idx="65">
                  <c:v>3.1761306354526006E-5</c:v>
                </c:pt>
                <c:pt idx="66">
                  <c:v>1.8273029424905867E-5</c:v>
                </c:pt>
                <c:pt idx="67">
                  <c:v>1.56438769946894E-5</c:v>
                </c:pt>
                <c:pt idx="68">
                  <c:v>1.1596620654187657E-5</c:v>
                </c:pt>
                <c:pt idx="69">
                  <c:v>7.5499305807191783E-6</c:v>
                </c:pt>
                <c:pt idx="70">
                  <c:v>3.5078171020060416E-6</c:v>
                </c:pt>
                <c:pt idx="71">
                  <c:v>-9.4537261602002206E-6</c:v>
                </c:pt>
                <c:pt idx="72">
                  <c:v>-1.2532538870592958E-5</c:v>
                </c:pt>
                <c:pt idx="73">
                  <c:v>-1.6489489029431652E-5</c:v>
                </c:pt>
                <c:pt idx="74">
                  <c:v>-2.0416525373366948E-5</c:v>
                </c:pt>
                <c:pt idx="75">
                  <c:v>-2.4309212492533369E-5</c:v>
                </c:pt>
                <c:pt idx="76">
                  <c:v>-3.6319371389094204E-5</c:v>
                </c:pt>
                <c:pt idx="77">
                  <c:v>-3.5394307815617268E-5</c:v>
                </c:pt>
                <c:pt idx="78">
                  <c:v>-2.9225275787985489E-5</c:v>
                </c:pt>
                <c:pt idx="79">
                  <c:v>-3.2886346840018833E-5</c:v>
                </c:pt>
                <c:pt idx="80">
                  <c:v>-3.6482528811569702E-5</c:v>
                </c:pt>
                <c:pt idx="81">
                  <c:v>-4.0008889436174696E-5</c:v>
                </c:pt>
                <c:pt idx="82">
                  <c:v>-5.0118799653738927E-5</c:v>
                </c:pt>
                <c:pt idx="83">
                  <c:v>-5.3315324328582363E-5</c:v>
                </c:pt>
                <c:pt idx="84">
                  <c:v>-5.6416445383037447E-5</c:v>
                </c:pt>
                <c:pt idx="85">
                  <c:v>-5.9416862167075392E-5</c:v>
                </c:pt>
                <c:pt idx="86">
                  <c:v>-6.2311212629673207E-5</c:v>
                </c:pt>
                <c:pt idx="87">
                  <c:v>-7.0303324520641012E-5</c:v>
                </c:pt>
                <c:pt idx="88">
                  <c:v>-7.2718561105436546E-5</c:v>
                </c:pt>
                <c:pt idx="89">
                  <c:v>-7.5000000046059287E-5</c:v>
                </c:pt>
                <c:pt idx="90">
                  <c:v>-7.7146855135365916E-5</c:v>
                </c:pt>
                <c:pt idx="91">
                  <c:v>-7.9160274554247441E-5</c:v>
                </c:pt>
                <c:pt idx="92">
                  <c:v>-8.4390514986648076E-5</c:v>
                </c:pt>
                <c:pt idx="93">
                  <c:v>-8.5863005334323777E-5</c:v>
                </c:pt>
                <c:pt idx="94">
                  <c:v>-8.7199728629893254E-5</c:v>
                </c:pt>
                <c:pt idx="95">
                  <c:v>-8.8400593441878748E-5</c:v>
                </c:pt>
                <c:pt idx="96">
                  <c:v>-9.5256532532052551E-5</c:v>
                </c:pt>
                <c:pt idx="97">
                  <c:v>-9.1845782721234031E-5</c:v>
                </c:pt>
                <c:pt idx="98">
                  <c:v>-9.2368127131596639E-5</c:v>
                </c:pt>
                <c:pt idx="99">
                  <c:v>-9.4423713020225477E-5</c:v>
                </c:pt>
                <c:pt idx="100">
                  <c:v>-1.9014071348063952E-4</c:v>
                </c:pt>
                <c:pt idx="101">
                  <c:v>-1.8972346307818196E-4</c:v>
                </c:pt>
                <c:pt idx="102">
                  <c:v>-1.8831926071940703E-4</c:v>
                </c:pt>
                <c:pt idx="103">
                  <c:v>-1.8784391937008162E-4</c:v>
                </c:pt>
                <c:pt idx="104">
                  <c:v>-1.8723880799429246E-4</c:v>
                </c:pt>
                <c:pt idx="105">
                  <c:v>-1.8650470219162409E-4</c:v>
                </c:pt>
                <c:pt idx="106">
                  <c:v>-1.8558431570822302E-4</c:v>
                </c:pt>
                <c:pt idx="107">
                  <c:v>-1.8229596690699307E-4</c:v>
                </c:pt>
                <c:pt idx="108">
                  <c:v>-1.809306431594551E-4</c:v>
                </c:pt>
                <c:pt idx="109">
                  <c:v>-1.7944225070147716E-4</c:v>
                </c:pt>
                <c:pt idx="110">
                  <c:v>-1.7783198917474964E-4</c:v>
                </c:pt>
                <c:pt idx="111">
                  <c:v>-1.7538748913533E-4</c:v>
                </c:pt>
                <c:pt idx="112">
                  <c:v>-1.7019836548202451E-4</c:v>
                </c:pt>
                <c:pt idx="113">
                  <c:v>-1.6799887351998355E-4</c:v>
                </c:pt>
                <c:pt idx="114">
                  <c:v>-1.6568598251908779E-4</c:v>
                </c:pt>
                <c:pt idx="115">
                  <c:v>-1.6326131618485517E-4</c:v>
                </c:pt>
                <c:pt idx="116">
                  <c:v>-1.5952744638174926E-4</c:v>
                </c:pt>
                <c:pt idx="117">
                  <c:v>-1.5247949209827523E-4</c:v>
                </c:pt>
                <c:pt idx="118">
                  <c:v>-1.4952242514523401E-4</c:v>
                </c:pt>
                <c:pt idx="119">
                  <c:v>-1.4646459737337373E-4</c:v>
                </c:pt>
                <c:pt idx="120">
                  <c:v>-1.4330805658722907E-4</c:v>
                </c:pt>
                <c:pt idx="121">
                  <c:v>-1.4075622115905029E-4</c:v>
                </c:pt>
                <c:pt idx="122">
                  <c:v>-1.966490931640856E-4</c:v>
                </c:pt>
                <c:pt idx="123">
                  <c:v>-1.9303188683092806E-4</c:v>
                </c:pt>
                <c:pt idx="124">
                  <c:v>-1.8932952814086575E-4</c:v>
                </c:pt>
                <c:pt idx="125">
                  <c:v>-1.8554448899049913E-4</c:v>
                </c:pt>
                <c:pt idx="126">
                  <c:v>-1.7859521899663648E-4</c:v>
                </c:pt>
                <c:pt idx="127">
                  <c:v>-1.6962908645289039E-4</c:v>
                </c:pt>
                <c:pt idx="128">
                  <c:v>-1.6546984420401611E-4</c:v>
                </c:pt>
                <c:pt idx="129">
                  <c:v>-1.6124402534309237E-4</c:v>
                </c:pt>
                <c:pt idx="130">
                  <c:v>-1.5695452593133614E-4</c:v>
                </c:pt>
                <c:pt idx="131">
                  <c:v>-1.4953645162767945E-4</c:v>
                </c:pt>
                <c:pt idx="132">
                  <c:v>-1.3921976498284481E-4</c:v>
                </c:pt>
                <c:pt idx="133">
                  <c:v>-1.3465742471943776E-4</c:v>
                </c:pt>
                <c:pt idx="134">
                  <c:v>-1.3005005287235134E-4</c:v>
                </c:pt>
                <c:pt idx="135">
                  <c:v>-1.2540096970782146E-4</c:v>
                </c:pt>
                <c:pt idx="136">
                  <c:v>-1.1781607315911814E-4</c:v>
                </c:pt>
                <c:pt idx="137">
                  <c:v>-1.0645605037278681E-4</c:v>
                </c:pt>
                <c:pt idx="138">
                  <c:v>-1.0165033579085551E-4</c:v>
                </c:pt>
                <c:pt idx="139">
                  <c:v>-9.6824104199528421E-5</c:v>
                </c:pt>
                <c:pt idx="140">
                  <c:v>-9.1981100108725101E-5</c:v>
                </c:pt>
                <c:pt idx="141">
                  <c:v>-8.454044323400088E-5</c:v>
                </c:pt>
                <c:pt idx="142">
                  <c:v>-7.3729695901548028E-5</c:v>
                </c:pt>
                <c:pt idx="143">
                  <c:v>-9.5335640948690154E-5</c:v>
                </c:pt>
                <c:pt idx="144">
                  <c:v>-9.0442245829690045E-5</c:v>
                </c:pt>
                <c:pt idx="145">
                  <c:v>-8.5558797539105812E-5</c:v>
                </c:pt>
                <c:pt idx="146">
                  <c:v>-8.0689553716892338E-5</c:v>
                </c:pt>
                <c:pt idx="147">
                  <c:v>-6.6210544595562173E-5</c:v>
                </c:pt>
                <c:pt idx="148">
                  <c:v>-6.1441920569360362E-5</c:v>
                </c:pt>
                <c:pt idx="149">
                  <c:v>-5.6709708360016886E-5</c:v>
                </c:pt>
                <c:pt idx="150">
                  <c:v>-5.2018533269870708E-5</c:v>
                </c:pt>
                <c:pt idx="151">
                  <c:v>-4.7373081874005875E-5</c:v>
                </c:pt>
                <c:pt idx="152">
                  <c:v>-3.3758854809189582E-5</c:v>
                </c:pt>
                <c:pt idx="153">
                  <c:v>-2.934438952488135E-5</c:v>
                </c:pt>
                <c:pt idx="154">
                  <c:v>-2.4999999979191546E-5</c:v>
                </c:pt>
                <c:pt idx="155">
                  <c:v>-2.0727066639289318E-5</c:v>
                </c:pt>
                <c:pt idx="156">
                  <c:v>-1.6523612388242957E-5</c:v>
                </c:pt>
                <c:pt idx="157">
                  <c:v>-4.3298781839072646E-6</c:v>
                </c:pt>
                <c:pt idx="158">
                  <c:v>-4.0398568051264854E-7</c:v>
                </c:pt>
                <c:pt idx="159">
                  <c:v>3.4527136552029462E-6</c:v>
                </c:pt>
                <c:pt idx="160">
                  <c:v>7.2403421798698416E-6</c:v>
                </c:pt>
                <c:pt idx="161">
                  <c:v>2.2064408139696336E-5</c:v>
                </c:pt>
                <c:pt idx="162">
                  <c:v>2.5148225625893295E-5</c:v>
                </c:pt>
                <c:pt idx="163">
                  <c:v>2.8525215214079406E-5</c:v>
                </c:pt>
                <c:pt idx="164">
                  <c:v>3.1834598722410294E-5</c:v>
                </c:pt>
                <c:pt idx="165">
                  <c:v>1.8687715469155976E-5</c:v>
                </c:pt>
                <c:pt idx="166">
                  <c:v>2.1663925839177824E-5</c:v>
                </c:pt>
                <c:pt idx="167">
                  <c:v>2.4574633262835984E-5</c:v>
                </c:pt>
                <c:pt idx="168">
                  <c:v>2.7420264222715971E-5</c:v>
                </c:pt>
                <c:pt idx="169">
                  <c:v>3.0201266923807385E-5</c:v>
                </c:pt>
                <c:pt idx="170">
                  <c:v>3.8161313391052356E-5</c:v>
                </c:pt>
                <c:pt idx="171">
                  <c:v>4.0688719589225772E-5</c:v>
                </c:pt>
                <c:pt idx="172">
                  <c:v>4.315406441509421E-5</c:v>
                </c:pt>
                <c:pt idx="173">
                  <c:v>4.5557926413342352E-5</c:v>
                </c:pt>
                <c:pt idx="174">
                  <c:v>4.7900905858086335E-5</c:v>
                </c:pt>
                <c:pt idx="175">
                  <c:v>5.4570877428312367E-5</c:v>
                </c:pt>
                <c:pt idx="176">
                  <c:v>5.6676763837741848E-5</c:v>
                </c:pt>
                <c:pt idx="177">
                  <c:v>5.8725094906458165E-5</c:v>
                </c:pt>
                <c:pt idx="178">
                  <c:v>6.0716601243002006E-5</c:v>
                </c:pt>
                <c:pt idx="179">
                  <c:v>6.2652035183588677E-5</c:v>
                </c:pt>
                <c:pt idx="180">
                  <c:v>6.8129751850659067E-5</c:v>
                </c:pt>
                <c:pt idx="181">
                  <c:v>6.9848854038734073E-5</c:v>
                </c:pt>
                <c:pt idx="182">
                  <c:v>7.1515971361166126E-5</c:v>
                </c:pt>
                <c:pt idx="183">
                  <c:v>7.3131986492987208E-5</c:v>
                </c:pt>
                <c:pt idx="184">
                  <c:v>7.4697803834268632E-5</c:v>
                </c:pt>
                <c:pt idx="185">
                  <c:v>5.3784251344481197E-5</c:v>
                </c:pt>
                <c:pt idx="186">
                  <c:v>5.5067464378666386E-5</c:v>
                </c:pt>
                <c:pt idx="187">
                  <c:v>5.6404925325104216E-5</c:v>
                </c:pt>
                <c:pt idx="188">
                  <c:v>5.7697325527072962E-5</c:v>
                </c:pt>
                <c:pt idx="189">
                  <c:v>5.8945729603188113E-5</c:v>
                </c:pt>
                <c:pt idx="190">
                  <c:v>6.2490354701838627E-5</c:v>
                </c:pt>
                <c:pt idx="191">
                  <c:v>6.3521445790470921E-5</c:v>
                </c:pt>
                <c:pt idx="192">
                  <c:v>6.4566607271387966E-5</c:v>
                </c:pt>
                <c:pt idx="193">
                  <c:v>6.5574621582520365E-5</c:v>
                </c:pt>
                <c:pt idx="194">
                  <c:v>6.6546707087944412E-5</c:v>
                </c:pt>
                <c:pt idx="195">
                  <c:v>6.9298757448037437E-5</c:v>
                </c:pt>
                <c:pt idx="196">
                  <c:v>7.0100897030300757E-5</c:v>
                </c:pt>
                <c:pt idx="197">
                  <c:v>7.0912382664545248E-5</c:v>
                </c:pt>
                <c:pt idx="198">
                  <c:v>7.1695710894381648E-5</c:v>
                </c:pt>
                <c:pt idx="199">
                  <c:v>7.2452253824017987E-5</c:v>
                </c:pt>
                <c:pt idx="200">
                  <c:v>7.4631426650079955E-5</c:v>
                </c:pt>
                <c:pt idx="201">
                  <c:v>7.523878326942679E-5</c:v>
                </c:pt>
                <c:pt idx="202">
                  <c:v>7.5882749919209402E-5</c:v>
                </c:pt>
                <c:pt idx="203">
                  <c:v>7.6508625091342708E-5</c:v>
                </c:pt>
                <c:pt idx="204">
                  <c:v>7.711793462661376E-5</c:v>
                </c:pt>
                <c:pt idx="205">
                  <c:v>7.907495591536643E-5</c:v>
                </c:pt>
                <c:pt idx="206">
                  <c:v>6.6345740775155249E-5</c:v>
                </c:pt>
                <c:pt idx="207">
                  <c:v>6.6913410204879099E-5</c:v>
                </c:pt>
                <c:pt idx="208">
                  <c:v>6.747497607346817E-5</c:v>
                </c:pt>
                <c:pt idx="209">
                  <c:v>6.8650265167026522E-5</c:v>
                </c:pt>
                <c:pt idx="210">
                  <c:v>6.9693526880011745E-5</c:v>
                </c:pt>
                <c:pt idx="211">
                  <c:v>7.0249755141722588E-5</c:v>
                </c:pt>
                <c:pt idx="212">
                  <c:v>7.0810102312125821E-5</c:v>
                </c:pt>
                <c:pt idx="213">
                  <c:v>7.1376347333432363E-5</c:v>
                </c:pt>
                <c:pt idx="214">
                  <c:v>7.2726674076175989E-5</c:v>
                </c:pt>
                <c:pt idx="215">
                  <c:v>7.373663668522444E-5</c:v>
                </c:pt>
                <c:pt idx="216">
                  <c:v>7.4359807023165374E-5</c:v>
                </c:pt>
                <c:pt idx="217">
                  <c:v>7.5000000030467362E-5</c:v>
                </c:pt>
                <c:pt idx="218">
                  <c:v>7.5660363022582146E-5</c:v>
                </c:pt>
                <c:pt idx="219">
                  <c:v>7.7302172738680455E-5</c:v>
                </c:pt>
                <c:pt idx="220">
                  <c:v>7.8523582516254464E-5</c:v>
                </c:pt>
                <c:pt idx="221">
                  <c:v>7.9295238081787147E-5</c:v>
                </c:pt>
                <c:pt idx="222">
                  <c:v>8.0089389300486147E-5</c:v>
                </c:pt>
                <c:pt idx="223">
                  <c:v>8.0906109781296535E-5</c:v>
                </c:pt>
                <c:pt idx="224">
                  <c:v>8.5330664556901667E-5</c:v>
                </c:pt>
                <c:pt idx="225">
                  <c:v>8.6284216067696832E-5</c:v>
                </c:pt>
                <c:pt idx="226">
                  <c:v>8.6629072802246382E-5</c:v>
                </c:pt>
                <c:pt idx="227">
                  <c:v>8.2868926447965036E-5</c:v>
                </c:pt>
                <c:pt idx="228">
                  <c:v>8.5969915888579418E-5</c:v>
                </c:pt>
                <c:pt idx="229">
                  <c:v>8.7050189667581393E-5</c:v>
                </c:pt>
                <c:pt idx="230">
                  <c:v>8.8153841791118346E-5</c:v>
                </c:pt>
                <c:pt idx="231">
                  <c:v>8.9280912550477077E-5</c:v>
                </c:pt>
                <c:pt idx="232">
                  <c:v>9.0431439875756183E-5</c:v>
                </c:pt>
                <c:pt idx="233">
                  <c:v>9.4024105270826486E-5</c:v>
                </c:pt>
                <c:pt idx="234">
                  <c:v>9.5268791107423165E-5</c:v>
                </c:pt>
                <c:pt idx="235">
                  <c:v>9.6537087862075702E-5</c:v>
                </c:pt>
                <c:pt idx="236">
                  <c:v>9.7829019343431453E-5</c:v>
                </c:pt>
                <c:pt idx="237">
                  <c:v>9.9144607001584872E-5</c:v>
                </c:pt>
                <c:pt idx="238">
                  <c:v>1.032334862648921E-4</c:v>
                </c:pt>
                <c:pt idx="239">
                  <c:v>1.0464386608222253E-4</c:v>
                </c:pt>
                <c:pt idx="240">
                  <c:v>1.0607797402846525E-4</c:v>
                </c:pt>
                <c:pt idx="241">
                  <c:v>1.0753581743314181E-4</c:v>
                </c:pt>
                <c:pt idx="242">
                  <c:v>1.0901740126809936E-4</c:v>
                </c:pt>
                <c:pt idx="243">
                  <c:v>1.1360460976774399E-4</c:v>
                </c:pt>
                <c:pt idx="244">
                  <c:v>1.1518115796874271E-4</c:v>
                </c:pt>
                <c:pt idx="245">
                  <c:v>1.167814361512377E-4</c:v>
                </c:pt>
                <c:pt idx="246">
                  <c:v>1.1840543516123275E-4</c:v>
                </c:pt>
                <c:pt idx="247">
                  <c:v>1.2005314349320603E-4</c:v>
                </c:pt>
                <c:pt idx="248">
                  <c:v>1.2619048140253807E-4</c:v>
                </c:pt>
                <c:pt idx="249">
                  <c:v>1.2794359906922654E-4</c:v>
                </c:pt>
                <c:pt idx="250">
                  <c:v>1.297202990772121E-4</c:v>
                </c:pt>
                <c:pt idx="251">
                  <c:v>1.3152055723106656E-4</c:v>
                </c:pt>
                <c:pt idx="252">
                  <c:v>1.3555413734808435E-4</c:v>
                </c:pt>
                <c:pt idx="253">
                  <c:v>1.389566059600109E-4</c:v>
                </c:pt>
                <c:pt idx="254">
                  <c:v>1.4087421045172948E-4</c:v>
                </c:pt>
                <c:pt idx="255">
                  <c:v>1.4281517902976591E-4</c:v>
                </c:pt>
                <c:pt idx="256">
                  <c:v>1.4477947119781817E-4</c:v>
                </c:pt>
                <c:pt idx="257">
                  <c:v>1.4912429423733474E-4</c:v>
                </c:pt>
                <c:pt idx="258">
                  <c:v>1.528689843840904E-4</c:v>
                </c:pt>
                <c:pt idx="259">
                  <c:v>1.5494920558199672E-4</c:v>
                </c:pt>
                <c:pt idx="260">
                  <c:v>1.5705245849817473E-4</c:v>
                </c:pt>
                <c:pt idx="261">
                  <c:v>1.5917868633892428E-4</c:v>
                </c:pt>
                <c:pt idx="262">
                  <c:v>1.6383095432281891E-4</c:v>
                </c:pt>
                <c:pt idx="263">
                  <c:v>1.6791212947803413E-4</c:v>
                </c:pt>
                <c:pt idx="264">
                  <c:v>1.7015229847181803E-4</c:v>
                </c:pt>
                <c:pt idx="265">
                  <c:v>1.7241505270189182E-4</c:v>
                </c:pt>
                <c:pt idx="266">
                  <c:v>1.7470031907020612E-4</c:v>
                </c:pt>
                <c:pt idx="267">
                  <c:v>1.7965661269297404E-4</c:v>
                </c:pt>
                <c:pt idx="268">
                  <c:v>1.8406496243531572E-4</c:v>
                </c:pt>
                <c:pt idx="269">
                  <c:v>1.8646161149713322E-4</c:v>
                </c:pt>
                <c:pt idx="270">
                  <c:v>1.8888028519671647E-4</c:v>
                </c:pt>
                <c:pt idx="271">
                  <c:v>1.9132089413079805E-4</c:v>
                </c:pt>
                <c:pt idx="272">
                  <c:v>1.9657829173564672E-4</c:v>
                </c:pt>
                <c:pt idx="273">
                  <c:v>2.0130081266324436E-4</c:v>
                </c:pt>
                <c:pt idx="274">
                  <c:v>2.0384967522860242E-4</c:v>
                </c:pt>
                <c:pt idx="275">
                  <c:v>2.0641988770623337E-4</c:v>
                </c:pt>
                <c:pt idx="276">
                  <c:v>2.0901134439460273E-4</c:v>
                </c:pt>
                <c:pt idx="277">
                  <c:v>2.1456754096206356E-4</c:v>
                </c:pt>
                <c:pt idx="278">
                  <c:v>2.1958741760223958E-4</c:v>
                </c:pt>
                <c:pt idx="279">
                  <c:v>2.2228342823089707E-4</c:v>
                </c:pt>
                <c:pt idx="280">
                  <c:v>2.2499999992544789E-4</c:v>
                </c:pt>
                <c:pt idx="281">
                  <c:v>2.2773693977585631E-4</c:v>
                </c:pt>
                <c:pt idx="282">
                  <c:v>2.3358600672005551E-4</c:v>
                </c:pt>
                <c:pt idx="283">
                  <c:v>2.3888049116880541E-4</c:v>
                </c:pt>
                <c:pt idx="284">
                  <c:v>2.4171364796406013E-4</c:v>
                </c:pt>
                <c:pt idx="285">
                  <c:v>2.4456504403809779E-4</c:v>
                </c:pt>
                <c:pt idx="286">
                  <c:v>2.4743433917349895E-4</c:v>
                </c:pt>
                <c:pt idx="287">
                  <c:v>2.5353313683707673E-4</c:v>
                </c:pt>
                <c:pt idx="288">
                  <c:v>2.590835846808574E-4</c:v>
                </c:pt>
                <c:pt idx="289">
                  <c:v>2.6203715055794774E-4</c:v>
                </c:pt>
                <c:pt idx="290">
                  <c:v>2.6500650140575993E-4</c:v>
                </c:pt>
                <c:pt idx="291">
                  <c:v>2.6799127274454318E-4</c:v>
                </c:pt>
                <c:pt idx="292">
                  <c:v>2.7428813114326012E-4</c:v>
                </c:pt>
                <c:pt idx="293">
                  <c:v>2.8007715206187936E-4</c:v>
                </c:pt>
                <c:pt idx="294">
                  <c:v>2.8313343731371489E-4</c:v>
                </c:pt>
                <c:pt idx="295">
                  <c:v>2.8620288337799022E-4</c:v>
                </c:pt>
                <c:pt idx="296">
                  <c:v>2.8928510150306585E-4</c:v>
                </c:pt>
                <c:pt idx="297">
                  <c:v>2.9572824867142843E-4</c:v>
                </c:pt>
                <c:pt idx="298">
                  <c:v>3.0173379838161412E-4</c:v>
                </c:pt>
                <c:pt idx="299">
                  <c:v>3.0487392429655736E-4</c:v>
                </c:pt>
                <c:pt idx="300">
                  <c:v>3.0802441699545363E-4</c:v>
                </c:pt>
                <c:pt idx="301">
                  <c:v>3.111848634660698E-4</c:v>
                </c:pt>
                <c:pt idx="302">
                  <c:v>3.1772260233743188E-4</c:v>
                </c:pt>
                <c:pt idx="303">
                  <c:v>3.2391780545467606E-4</c:v>
                </c:pt>
                <c:pt idx="304">
                  <c:v>3.2712170424268862E-4</c:v>
                </c:pt>
                <c:pt idx="305">
                  <c:v>3.3033300591770023E-4</c:v>
                </c:pt>
                <c:pt idx="306">
                  <c:v>3.3355127319819553E-4</c:v>
                </c:pt>
                <c:pt idx="307">
                  <c:v>3.4013215850050004E-4</c:v>
                </c:pt>
                <c:pt idx="308">
                  <c:v>3.4648513140350911E-4</c:v>
                </c:pt>
                <c:pt idx="309">
                  <c:v>3.4973154614488825E-4</c:v>
                </c:pt>
                <c:pt idx="310">
                  <c:v>3.5298222999568119E-4</c:v>
                </c:pt>
                <c:pt idx="311">
                  <c:v>3.562367214050904E-4</c:v>
                </c:pt>
                <c:pt idx="312">
                  <c:v>3.6280973656186051E-4</c:v>
                </c:pt>
                <c:pt idx="313">
                  <c:v>3.6928341025870671E-4</c:v>
                </c:pt>
                <c:pt idx="314">
                  <c:v>3.7254989484674002E-4</c:v>
                </c:pt>
                <c:pt idx="315">
                  <c:v>3.7581734487901963E-4</c:v>
                </c:pt>
                <c:pt idx="316">
                  <c:v>3.7908527453285904E-4</c:v>
                </c:pt>
                <c:pt idx="317">
                  <c:v>3.8560000858886968E-4</c:v>
                </c:pt>
                <c:pt idx="318">
                  <c:v>3.9215195159756163E-4</c:v>
                </c:pt>
                <c:pt idx="319">
                  <c:v>3.9541487069334568E-4</c:v>
                </c:pt>
                <c:pt idx="320">
                  <c:v>3.9867528167280642E-4</c:v>
                </c:pt>
                <c:pt idx="321">
                  <c:v>4.0193267444397509E-4</c:v>
                </c:pt>
                <c:pt idx="322">
                  <c:v>4.0833949900122079E-4</c:v>
                </c:pt>
                <c:pt idx="323">
                  <c:v>4.1492174024604372E-4</c:v>
                </c:pt>
                <c:pt idx="324">
                  <c:v>4.1815626923764714E-4</c:v>
                </c:pt>
                <c:pt idx="325">
                  <c:v>4.2138464665521783E-4</c:v>
                </c:pt>
                <c:pt idx="326">
                  <c:v>4.2460633813316048E-4</c:v>
                </c:pt>
                <c:pt idx="327">
                  <c:v>4.3085658432008122E-4</c:v>
                </c:pt>
                <c:pt idx="328">
                  <c:v>4.3741543603986022E-4</c:v>
                </c:pt>
                <c:pt idx="329">
                  <c:v>4.4059556101712664E-4</c:v>
                </c:pt>
                <c:pt idx="330">
                  <c:v>4.4376572106116666E-4</c:v>
                </c:pt>
                <c:pt idx="331">
                  <c:v>4.4692535753449618E-4</c:v>
                </c:pt>
                <c:pt idx="332">
                  <c:v>4.5297149298610993E-4</c:v>
                </c:pt>
                <c:pt idx="333">
                  <c:v>4.594473736715351E-4</c:v>
                </c:pt>
                <c:pt idx="334">
                  <c:v>4.6254589141044326E-4</c:v>
                </c:pt>
                <c:pt idx="335">
                  <c:v>4.642241316884181E-4</c:v>
                </c:pt>
                <c:pt idx="336">
                  <c:v>4.6730559289944959E-4</c:v>
                </c:pt>
                <c:pt idx="337">
                  <c:v>4.7037210425110871E-4</c:v>
                </c:pt>
                <c:pt idx="338">
                  <c:v>4.7947598171398819E-4</c:v>
                </c:pt>
                <c:pt idx="339">
                  <c:v>4.8247671866345873E-4</c:v>
                </c:pt>
                <c:pt idx="340">
                  <c:v>4.8545950074368956E-4</c:v>
                </c:pt>
                <c:pt idx="341">
                  <c:v>4.8842371643593291E-4</c:v>
                </c:pt>
                <c:pt idx="342">
                  <c:v>4.9136875071655235E-4</c:v>
                </c:pt>
                <c:pt idx="343">
                  <c:v>5.0008256227458095E-4</c:v>
                </c:pt>
                <c:pt idx="344">
                  <c:v>5.0294465056490443E-4</c:v>
                </c:pt>
                <c:pt idx="345">
                  <c:v>5.0578442974682114E-4</c:v>
                </c:pt>
                <c:pt idx="346">
                  <c:v>5.0860126376297047E-4</c:v>
                </c:pt>
                <c:pt idx="347">
                  <c:v>5.1139458473617851E-4</c:v>
                </c:pt>
                <c:pt idx="348">
                  <c:v>5.1963092007915749E-4</c:v>
                </c:pt>
                <c:pt idx="349">
                  <c:v>5.2232778234409191E-4</c:v>
                </c:pt>
                <c:pt idx="350">
                  <c:v>5.249999996890755E-4</c:v>
                </c:pt>
                <c:pt idx="351">
                  <c:v>5.2764753830730456E-4</c:v>
                </c:pt>
                <c:pt idx="352">
                  <c:v>5.3027107998220014E-4</c:v>
                </c:pt>
                <c:pt idx="353">
                  <c:v>5.3908756709413592E-4</c:v>
                </c:pt>
                <c:pt idx="354">
                  <c:v>5.4054272144398558E-4</c:v>
                </c:pt>
                <c:pt idx="355">
                  <c:v>5.4305942524143509E-4</c:v>
                </c:pt>
                <c:pt idx="356">
                  <c:v>5.4555744179109146E-4</c:v>
                </c:pt>
                <c:pt idx="357">
                  <c:v>5.4803768151809654E-4</c:v>
                </c:pt>
                <c:pt idx="358">
                  <c:v>6.8909836663116658E-4</c:v>
                </c:pt>
                <c:pt idx="359">
                  <c:v>6.9151484500422063E-4</c:v>
                </c:pt>
                <c:pt idx="360">
                  <c:v>6.9391909735273404E-4</c:v>
                </c:pt>
                <c:pt idx="361">
                  <c:v>6.9631207234220074E-4</c:v>
                </c:pt>
                <c:pt idx="362">
                  <c:v>6.9796547655444851E-4</c:v>
                </c:pt>
                <c:pt idx="363">
                  <c:v>7.0579042401182172E-4</c:v>
                </c:pt>
                <c:pt idx="364">
                  <c:v>7.081414941912318E-4</c:v>
                </c:pt>
                <c:pt idx="365">
                  <c:v>7.1048713021316999E-4</c:v>
                </c:pt>
                <c:pt idx="366">
                  <c:v>7.1282833114715916E-4</c:v>
                </c:pt>
                <c:pt idx="367">
                  <c:v>7.1450870917568647E-4</c:v>
                </c:pt>
                <c:pt idx="368">
                  <c:v>7.2216901742986391E-4</c:v>
                </c:pt>
                <c:pt idx="369">
                  <c:v>7.2450328100273273E-4</c:v>
                </c:pt>
                <c:pt idx="370">
                  <c:v>7.2683925512382632E-4</c:v>
                </c:pt>
                <c:pt idx="371">
                  <c:v>7.2917798927190952E-4</c:v>
                </c:pt>
                <c:pt idx="372">
                  <c:v>7.3101457165079787E-4</c:v>
                </c:pt>
                <c:pt idx="373">
                  <c:v>7.3858176767918257E-4</c:v>
                </c:pt>
                <c:pt idx="374">
                  <c:v>7.4095029613428732E-4</c:v>
                </c:pt>
                <c:pt idx="375">
                  <c:v>7.4332803269497446E-4</c:v>
                </c:pt>
                <c:pt idx="376">
                  <c:v>7.4571607724316857E-4</c:v>
                </c:pt>
                <c:pt idx="377">
                  <c:v>7.478362459545126E-4</c:v>
                </c:pt>
                <c:pt idx="378">
                  <c:v>7.5539358504872001E-4</c:v>
                </c:pt>
                <c:pt idx="379">
                  <c:v>7.5784991984602194E-4</c:v>
                </c:pt>
                <c:pt idx="380">
                  <c:v>7.603233131640068E-4</c:v>
                </c:pt>
                <c:pt idx="381">
                  <c:v>7.6281491529644791E-4</c:v>
                </c:pt>
                <c:pt idx="382">
                  <c:v>7.6534383634641046E-4</c:v>
                </c:pt>
                <c:pt idx="383">
                  <c:v>7.7298666990982783E-4</c:v>
                </c:pt>
                <c:pt idx="384">
                  <c:v>7.7558682258560563E-4</c:v>
                </c:pt>
                <c:pt idx="385">
                  <c:v>7.7821223707923832E-4</c:v>
                </c:pt>
                <c:pt idx="386">
                  <c:v>7.8086411409808562E-4</c:v>
                </c:pt>
                <c:pt idx="387">
                  <c:v>7.8392437022470633E-4</c:v>
                </c:pt>
                <c:pt idx="388">
                  <c:v>7.9176051365725331E-4</c:v>
                </c:pt>
                <c:pt idx="389">
                  <c:v>7.9456296600135254E-4</c:v>
                </c:pt>
                <c:pt idx="390">
                  <c:v>7.9739923636948503E-4</c:v>
                </c:pt>
                <c:pt idx="391">
                  <c:v>8.0027057588867882E-4</c:v>
                </c:pt>
                <c:pt idx="392">
                  <c:v>8.0398179941968382E-4</c:v>
                </c:pt>
                <c:pt idx="393">
                  <c:v>8.1213190012105355E-4</c:v>
                </c:pt>
                <c:pt idx="394">
                  <c:v>8.1519760441061285E-4</c:v>
                </c:pt>
                <c:pt idx="395">
                  <c:v>8.183060358819647E-4</c:v>
                </c:pt>
                <c:pt idx="396">
                  <c:v>8.2145849608875662E-4</c:v>
                </c:pt>
                <c:pt idx="397">
                  <c:v>8.2593700194548512E-4</c:v>
                </c:pt>
                <c:pt idx="398">
                  <c:v>8.3453490745986371E-4</c:v>
                </c:pt>
                <c:pt idx="399">
                  <c:v>8.3722747211067495E-4</c:v>
                </c:pt>
                <c:pt idx="400">
                  <c:v>8.3995665559299937E-4</c:v>
                </c:pt>
                <c:pt idx="401">
                  <c:v>8.4337828915881374E-4</c:v>
                </c:pt>
                <c:pt idx="402">
                  <c:v>8.4685373505166694E-4</c:v>
                </c:pt>
                <c:pt idx="403">
                  <c:v>8.5848839631163837E-4</c:v>
                </c:pt>
                <c:pt idx="404">
                  <c:v>8.6132148714046508E-4</c:v>
                </c:pt>
                <c:pt idx="405">
                  <c:v>8.65086943058202E-4</c:v>
                </c:pt>
                <c:pt idx="406">
                  <c:v>8.689146422229399E-4</c:v>
                </c:pt>
                <c:pt idx="407">
                  <c:v>8.7280601557093718E-4</c:v>
                </c:pt>
                <c:pt idx="408">
                  <c:v>8.8603651155818805E-4</c:v>
                </c:pt>
                <c:pt idx="409">
                  <c:v>8.8903712738641616E-4</c:v>
                </c:pt>
                <c:pt idx="410">
                  <c:v>8.9326859356209098E-4</c:v>
                </c:pt>
                <c:pt idx="411">
                  <c:v>8.975724742601443E-4</c:v>
                </c:pt>
                <c:pt idx="412">
                  <c:v>9.019502519942435E-4</c:v>
                </c:pt>
                <c:pt idx="413">
                  <c:v>9.1700628266799811E-4</c:v>
                </c:pt>
                <c:pt idx="414">
                  <c:v>9.2023024148613075E-4</c:v>
                </c:pt>
                <c:pt idx="415">
                  <c:v>9.2500000003248317E-4</c:v>
                </c:pt>
                <c:pt idx="416">
                  <c:v>9.2985228114628171E-4</c:v>
                </c:pt>
                <c:pt idx="417">
                  <c:v>9.3478649203770914E-4</c:v>
                </c:pt>
                <c:pt idx="418">
                  <c:v>9.5532201570058817E-4</c:v>
                </c:pt>
                <c:pt idx="419">
                  <c:v>9.6065033663084165E-4</c:v>
                </c:pt>
                <c:pt idx="420">
                  <c:v>9.6605431132790187E-4</c:v>
                </c:pt>
                <c:pt idx="421">
                  <c:v>9.7343565641666639E-4</c:v>
                </c:pt>
                <c:pt idx="422">
                  <c:v>8.5625978906563906E-4</c:v>
                </c:pt>
                <c:pt idx="423">
                  <c:v>8.5853731817220336E-4</c:v>
                </c:pt>
                <c:pt idx="424">
                  <c:v>8.643721142540528E-4</c:v>
                </c:pt>
                <c:pt idx="425">
                  <c:v>8.7027484668755761E-4</c:v>
                </c:pt>
                <c:pt idx="426">
                  <c:v>8.762443787881935E-4</c:v>
                </c:pt>
                <c:pt idx="427">
                  <c:v>8.9821394652012847E-4</c:v>
                </c:pt>
                <c:pt idx="428">
                  <c:v>9.0076746774325755E-4</c:v>
                </c:pt>
                <c:pt idx="429">
                  <c:v>9.0705364547716272E-4</c:v>
                </c:pt>
                <c:pt idx="430">
                  <c:v>9.133996213002149E-4</c:v>
                </c:pt>
                <c:pt idx="431">
                  <c:v>9.1980419803938673E-4</c:v>
                </c:pt>
                <c:pt idx="432">
                  <c:v>9.4696733070966652E-4</c:v>
                </c:pt>
                <c:pt idx="433">
                  <c:v>9.4980195181716643E-4</c:v>
                </c:pt>
                <c:pt idx="434">
                  <c:v>9.5266358921541894E-4</c:v>
                </c:pt>
                <c:pt idx="435">
                  <c:v>9.5939414669121703E-4</c:v>
                </c:pt>
                <c:pt idx="436">
                  <c:v>9.6617468282200747E-4</c:v>
                </c:pt>
                <c:pt idx="437">
                  <c:v>9.9068893159356074E-4</c:v>
                </c:pt>
                <c:pt idx="438">
                  <c:v>9.9377115766596802E-4</c:v>
                </c:pt>
                <c:pt idx="439">
                  <c:v>1.0007824192541648E-3</c:v>
                </c:pt>
                <c:pt idx="440">
                  <c:v>1.0078359318503871E-3</c:v>
                </c:pt>
                <c:pt idx="441">
                  <c:v>1.0149303772584162E-3</c:v>
                </c:pt>
                <c:pt idx="442">
                  <c:v>1.0285878670774301E-3</c:v>
                </c:pt>
                <c:pt idx="443">
                  <c:v>1.0318892706706606E-3</c:v>
                </c:pt>
                <c:pt idx="444">
                  <c:v>1.0509698541651957E-3</c:v>
                </c:pt>
                <c:pt idx="445">
                  <c:v>1.0543502169232351E-3</c:v>
                </c:pt>
                <c:pt idx="446">
                  <c:v>1.061693736369702E-3</c:v>
                </c:pt>
                <c:pt idx="447">
                  <c:v>1.0917482680505731E-3</c:v>
                </c:pt>
                <c:pt idx="448">
                  <c:v>1.0952851815142495E-3</c:v>
                </c:pt>
                <c:pt idx="449">
                  <c:v>1.0988464250588324E-3</c:v>
                </c:pt>
                <c:pt idx="450">
                  <c:v>1.1063540024716125E-3</c:v>
                </c:pt>
                <c:pt idx="451">
                  <c:v>1.1138838927586376E-3</c:v>
                </c:pt>
                <c:pt idx="452">
                  <c:v>1.1443558765099507E-3</c:v>
                </c:pt>
                <c:pt idx="453">
                  <c:v>1.1480754046662156E-3</c:v>
                </c:pt>
                <c:pt idx="454">
                  <c:v>1.1518166137310275E-3</c:v>
                </c:pt>
                <c:pt idx="455">
                  <c:v>1.159449404672342E-3</c:v>
                </c:pt>
                <c:pt idx="456">
                  <c:v>1.1670941013260277E-3</c:v>
                </c:pt>
                <c:pt idx="457">
                  <c:v>1.1976990730924884E-3</c:v>
                </c:pt>
                <c:pt idx="458">
                  <c:v>1.2015618883456369E-3</c:v>
                </c:pt>
                <c:pt idx="459">
                  <c:v>1.205442603795739E-3</c:v>
                </c:pt>
                <c:pt idx="460">
                  <c:v>1.2131264723762504E-3</c:v>
                </c:pt>
                <c:pt idx="461">
                  <c:v>1.2208114109134695E-3</c:v>
                </c:pt>
                <c:pt idx="462">
                  <c:v>1.2512649051789049E-3</c:v>
                </c:pt>
                <c:pt idx="463">
                  <c:v>1.2625706551510944E-3</c:v>
                </c:pt>
                <c:pt idx="464">
                  <c:v>1.2701847287931109E-3</c:v>
                </c:pt>
                <c:pt idx="465">
                  <c:v>1.2777888455163594E-3</c:v>
                </c:pt>
                <c:pt idx="466">
                  <c:v>1.2925612274965045E-3</c:v>
                </c:pt>
                <c:pt idx="467">
                  <c:v>1.3080737599943056E-3</c:v>
                </c:pt>
                <c:pt idx="468">
                  <c:v>1.3156040306465571E-3</c:v>
                </c:pt>
                <c:pt idx="469">
                  <c:v>1.3231146605445681E-3</c:v>
                </c:pt>
                <c:pt idx="470">
                  <c:v>1.3306040060943821E-3</c:v>
                </c:pt>
                <c:pt idx="471">
                  <c:v>1.3449654001199424E-3</c:v>
                </c:pt>
                <c:pt idx="472">
                  <c:v>1.3603153767120972E-3</c:v>
                </c:pt>
                <c:pt idx="473">
                  <c:v>1.3676733503920069E-3</c:v>
                </c:pt>
                <c:pt idx="474">
                  <c:v>1.3750000004291068E-3</c:v>
                </c:pt>
                <c:pt idx="475">
                  <c:v>1.3822937356127551E-3</c:v>
                </c:pt>
                <c:pt idx="476">
                  <c:v>1.3961378111706406E-3</c:v>
                </c:pt>
                <c:pt idx="477">
                  <c:v>1.411117527019472E-3</c:v>
                </c:pt>
                <c:pt idx="478">
                  <c:v>1.4182304223487247E-3</c:v>
                </c:pt>
                <c:pt idx="479">
                  <c:v>1.4253042120140531E-3</c:v>
                </c:pt>
                <c:pt idx="480">
                  <c:v>1.4323390222066882E-3</c:v>
                </c:pt>
                <c:pt idx="481">
                  <c:v>1.4456398493464273E-3</c:v>
                </c:pt>
                <c:pt idx="482">
                  <c:v>1.4600958758960992E-3</c:v>
                </c:pt>
                <c:pt idx="483">
                  <c:v>1.4669413751704885E-3</c:v>
                </c:pt>
                <c:pt idx="484">
                  <c:v>1.4737501541215738E-3</c:v>
                </c:pt>
                <c:pt idx="485">
                  <c:v>1.4805226015592093E-3</c:v>
                </c:pt>
                <c:pt idx="486">
                  <c:v>1.484211438820393E-3</c:v>
                </c:pt>
                <c:pt idx="487">
                  <c:v>1.5042548234181527E-3</c:v>
                </c:pt>
                <c:pt idx="488">
                  <c:v>1.5108658723501816E-3</c:v>
                </c:pt>
                <c:pt idx="489">
                  <c:v>1.5174425694052631E-3</c:v>
                </c:pt>
                <c:pt idx="490">
                  <c:v>1.5239853325585021E-3</c:v>
                </c:pt>
                <c:pt idx="491">
                  <c:v>1.5304945833355705E-3</c:v>
                </c:pt>
                <c:pt idx="492">
                  <c:v>1.5498255298977311E-3</c:v>
                </c:pt>
                <c:pt idx="493">
                  <c:v>1.5562050174012664E-3</c:v>
                </c:pt>
                <c:pt idx="494">
                  <c:v>1.5625531533900109E-3</c:v>
                </c:pt>
                <c:pt idx="495">
                  <c:v>1.5688703806807367E-3</c:v>
                </c:pt>
                <c:pt idx="496">
                  <c:v>1.6000086337512372E-3</c:v>
                </c:pt>
                <c:pt idx="497">
                  <c:v>1.6061499067877194E-3</c:v>
                </c:pt>
                <c:pt idx="498">
                  <c:v>1.6122634702251907E-3</c:v>
                </c:pt>
                <c:pt idx="499">
                  <c:v>1.6183497952744136E-3</c:v>
                </c:pt>
                <c:pt idx="500">
                  <c:v>1.6364501054121606E-3</c:v>
                </c:pt>
                <c:pt idx="501">
                  <c:v>1.6424322599755199E-3</c:v>
                </c:pt>
                <c:pt idx="502">
                  <c:v>1.6483895854286828E-3</c:v>
                </c:pt>
                <c:pt idx="503">
                  <c:v>1.654322574274391E-3</c:v>
                </c:pt>
                <c:pt idx="504">
                  <c:v>1.6685133743715836E-3</c:v>
                </c:pt>
                <c:pt idx="505">
                  <c:v>1.686382935225818E-3</c:v>
                </c:pt>
                <c:pt idx="506">
                  <c:v>1.6921765178021123E-3</c:v>
                </c:pt>
                <c:pt idx="507">
                  <c:v>1.6979495887712113E-3</c:v>
                </c:pt>
                <c:pt idx="508">
                  <c:v>1.7091665810219771E-3</c:v>
                </c:pt>
                <c:pt idx="509">
                  <c:v>1.720847112881032E-3</c:v>
                </c:pt>
                <c:pt idx="510">
                  <c:v>1.726525423756446E-3</c:v>
                </c:pt>
                <c:pt idx="511">
                  <c:v>1.7658175752202272E-3</c:v>
                </c:pt>
                <c:pt idx="512">
                  <c:v>1.8044469333403212E-3</c:v>
                </c:pt>
                <c:pt idx="513">
                  <c:v>1.8426094700197816E-3</c:v>
                </c:pt>
                <c:pt idx="514">
                  <c:v>1.8805095854710161E-3</c:v>
                </c:pt>
                <c:pt idx="515">
                  <c:v>1.9183601084399558E-3</c:v>
                </c:pt>
                <c:pt idx="516">
                  <c:v>1.9563682680309121E-3</c:v>
                </c:pt>
                <c:pt idx="517">
                  <c:v>1.994610137125792E-3</c:v>
                </c:pt>
                <c:pt idx="518">
                  <c:v>2.0330850258486128E-3</c:v>
                </c:pt>
                <c:pt idx="519">
                  <c:v>2.071791354671562E-3</c:v>
                </c:pt>
                <c:pt idx="520">
                  <c:v>2.1107275440442356E-3</c:v>
                </c:pt>
                <c:pt idx="521">
                  <c:v>2.1498920143936395E-3</c:v>
                </c:pt>
                <c:pt idx="522">
                  <c:v>2.1892831861233205E-3</c:v>
                </c:pt>
                <c:pt idx="523">
                  <c:v>2.2288994796133654E-3</c:v>
                </c:pt>
                <c:pt idx="524">
                  <c:v>2.2687393152186633E-3</c:v>
                </c:pt>
                <c:pt idx="525">
                  <c:v>2.3088011132663005E-3</c:v>
                </c:pt>
                <c:pt idx="526">
                  <c:v>2.349083294058165E-3</c:v>
                </c:pt>
                <c:pt idx="527">
                  <c:v>2.3866424636191882E-3</c:v>
                </c:pt>
                <c:pt idx="528">
                  <c:v>2.4273451816090945E-3</c:v>
                </c:pt>
                <c:pt idx="529">
                  <c:v>2.4682636498439227E-3</c:v>
                </c:pt>
                <c:pt idx="530">
                  <c:v>2.5123842497047333E-3</c:v>
                </c:pt>
                <c:pt idx="531">
                  <c:v>2.5537446477320929E-3</c:v>
                </c:pt>
                <c:pt idx="532">
                  <c:v>2.5953159496955075E-3</c:v>
                </c:pt>
                <c:pt idx="533">
                  <c:v>2.6370965756831229E-3</c:v>
                </c:pt>
                <c:pt idx="534">
                  <c:v>2.6790849457474621E-3</c:v>
                </c:pt>
                <c:pt idx="535">
                  <c:v>2.7212794799071618E-3</c:v>
                </c:pt>
                <c:pt idx="536">
                  <c:v>2.7636785981478419E-3</c:v>
                </c:pt>
                <c:pt idx="537">
                  <c:v>2.8062807204142855E-3</c:v>
                </c:pt>
                <c:pt idx="538">
                  <c:v>2.8490842666156519E-3</c:v>
                </c:pt>
                <c:pt idx="539">
                  <c:v>2.8920876566228696E-3</c:v>
                </c:pt>
                <c:pt idx="540">
                  <c:v>2.9290209413632695E-3</c:v>
                </c:pt>
                <c:pt idx="541">
                  <c:v>2.9723910573213885E-3</c:v>
                </c:pt>
                <c:pt idx="542">
                  <c:v>3.0159564885101631E-3</c:v>
                </c:pt>
                <c:pt idx="543">
                  <c:v>3.0659826868983941E-3</c:v>
                </c:pt>
                <c:pt idx="544">
                  <c:v>3.109961328923383E-3</c:v>
                </c:pt>
                <c:pt idx="545">
                  <c:v>3.1541303190731895E-3</c:v>
                </c:pt>
                <c:pt idx="546">
                  <c:v>3.198488076819217E-3</c:v>
                </c:pt>
                <c:pt idx="547">
                  <c:v>3.2430330215884595E-3</c:v>
                </c:pt>
                <c:pt idx="548">
                  <c:v>3.2845194807951117E-3</c:v>
                </c:pt>
                <c:pt idx="549">
                  <c:v>3.3294207943648508E-3</c:v>
                </c:pt>
                <c:pt idx="550">
                  <c:v>3.374504658577956E-3</c:v>
                </c:pt>
                <c:pt idx="551">
                  <c:v>3.4197696354566001E-3</c:v>
                </c:pt>
                <c:pt idx="552">
                  <c:v>3.4751089573611346E-3</c:v>
                </c:pt>
                <c:pt idx="553">
                  <c:v>3.5207731407965498E-3</c:v>
                </c:pt>
                <c:pt idx="554">
                  <c:v>3.5666161852136425E-3</c:v>
                </c:pt>
                <c:pt idx="555">
                  <c:v>3.612637416370012E-3</c:v>
                </c:pt>
                <c:pt idx="556">
                  <c:v>3.6588361810646862E-3</c:v>
                </c:pt>
                <c:pt idx="557">
                  <c:v>3.7018470324663971E-3</c:v>
                </c:pt>
                <c:pt idx="558">
                  <c:v>3.7483859684847181E-3</c:v>
                </c:pt>
                <c:pt idx="559">
                  <c:v>3.7951006498869989E-3</c:v>
                </c:pt>
                <c:pt idx="560">
                  <c:v>3.8419905156565123E-3</c:v>
                </c:pt>
                <c:pt idx="561">
                  <c:v>3.8924716184595772E-3</c:v>
                </c:pt>
                <c:pt idx="562">
                  <c:v>3.9397230454872052E-3</c:v>
                </c:pt>
                <c:pt idx="563">
                  <c:v>3.9871480196193455E-3</c:v>
                </c:pt>
                <c:pt idx="564">
                  <c:v>4.0347457713793434E-3</c:v>
                </c:pt>
                <c:pt idx="565">
                  <c:v>4.0825150463071848E-3</c:v>
                </c:pt>
                <c:pt idx="566">
                  <c:v>4.1304545400879513E-3</c:v>
                </c:pt>
                <c:pt idx="567">
                  <c:v>4.1785629483641522E-3</c:v>
                </c:pt>
                <c:pt idx="568">
                  <c:v>4.2268389667383284E-3</c:v>
                </c:pt>
                <c:pt idx="569">
                  <c:v>4.2752812907643628E-3</c:v>
                </c:pt>
                <c:pt idx="570">
                  <c:v>4.3238886159579085E-3</c:v>
                </c:pt>
                <c:pt idx="571">
                  <c:v>4.3726596377885694E-3</c:v>
                </c:pt>
                <c:pt idx="572">
                  <c:v>4.421593051681637E-3</c:v>
                </c:pt>
                <c:pt idx="573">
                  <c:v>4.4706875530172189E-3</c:v>
                </c:pt>
                <c:pt idx="574">
                  <c:v>4.5199418371293766E-3</c:v>
                </c:pt>
                <c:pt idx="575">
                  <c:v>4.5693545993061181E-3</c:v>
                </c:pt>
                <c:pt idx="576">
                  <c:v>4.6189245347885355E-3</c:v>
                </c:pt>
                <c:pt idx="577">
                  <c:v>4.6686503387707978E-3</c:v>
                </c:pt>
                <c:pt idx="578">
                  <c:v>4.7185307063984218E-3</c:v>
                </c:pt>
                <c:pt idx="579">
                  <c:v>4.7649303652906273E-3</c:v>
                </c:pt>
                <c:pt idx="580">
                  <c:v>4.8151046713649252E-3</c:v>
                </c:pt>
                <c:pt idx="581">
                  <c:v>4.8654297104310257E-3</c:v>
                </c:pt>
                <c:pt idx="582">
                  <c:v>4.9195717145846035E-3</c:v>
                </c:pt>
                <c:pt idx="583">
                  <c:v>4.9702053259213725E-3</c:v>
                </c:pt>
                <c:pt idx="584">
                  <c:v>5.02098567074698E-3</c:v>
                </c:pt>
                <c:pt idx="585">
                  <c:v>5.0719114438585221E-3</c:v>
                </c:pt>
                <c:pt idx="586">
                  <c:v>5.1229813400000962E-3</c:v>
                </c:pt>
                <c:pt idx="587">
                  <c:v>5.1741940538645352E-3</c:v>
                </c:pt>
                <c:pt idx="588">
                  <c:v>5.2255482800925412E-3</c:v>
                </c:pt>
                <c:pt idx="589">
                  <c:v>5.2770427132709449E-3</c:v>
                </c:pt>
                <c:pt idx="590">
                  <c:v>5.3286760479309692E-3</c:v>
                </c:pt>
                <c:pt idx="591">
                  <c:v>5.3804469785543128E-3</c:v>
                </c:pt>
                <c:pt idx="592">
                  <c:v>5.4248072521287938E-3</c:v>
                </c:pt>
                <c:pt idx="593">
                  <c:v>5.4768290852402757E-3</c:v>
                </c:pt>
                <c:pt idx="594">
                  <c:v>5.5289847648349877E-3</c:v>
                </c:pt>
                <c:pt idx="595">
                  <c:v>5.5887534743579437E-3</c:v>
                </c:pt>
                <c:pt idx="596">
                  <c:v>5.6411915706577886E-3</c:v>
                </c:pt>
                <c:pt idx="597">
                  <c:v>5.6937594092785204E-3</c:v>
                </c:pt>
                <c:pt idx="598">
                  <c:v>5.7464556842354853E-3</c:v>
                </c:pt>
                <c:pt idx="599">
                  <c:v>5.7992790894854096E-3</c:v>
                </c:pt>
                <c:pt idx="600">
                  <c:v>5.848375743523644E-3</c:v>
                </c:pt>
                <c:pt idx="601">
                  <c:v>5.9014399741547782E-3</c:v>
                </c:pt>
                <c:pt idx="602">
                  <c:v>5.954627500069109E-3</c:v>
                </c:pt>
                <c:pt idx="603">
                  <c:v>6.0079355052702118E-3</c:v>
                </c:pt>
                <c:pt idx="604">
                  <c:v>6.0730193097084844E-3</c:v>
                </c:pt>
                <c:pt idx="605">
                  <c:v>6.1265579257394429E-3</c:v>
                </c:pt>
                <c:pt idx="606">
                  <c:v>6.1801834605599588E-3</c:v>
                </c:pt>
                <c:pt idx="607">
                  <c:v>6.2338852277869488E-3</c:v>
                </c:pt>
                <c:pt idx="608">
                  <c:v>6.2876523733019392E-3</c:v>
                </c:pt>
                <c:pt idx="609">
                  <c:v>6.3375658282366657E-3</c:v>
                </c:pt>
                <c:pt idx="610">
                  <c:v>6.3914292252197618E-3</c:v>
                </c:pt>
                <c:pt idx="611">
                  <c:v>6.4453251047935402E-3</c:v>
                </c:pt>
                <c:pt idx="612">
                  <c:v>6.4992418538738815E-3</c:v>
                </c:pt>
                <c:pt idx="613">
                  <c:v>6.5570771375380787E-3</c:v>
                </c:pt>
                <c:pt idx="614">
                  <c:v>6.6109992211840904E-3</c:v>
                </c:pt>
                <c:pt idx="615">
                  <c:v>6.6649060404351361E-3</c:v>
                </c:pt>
                <c:pt idx="616">
                  <c:v>6.718788405906311E-3</c:v>
                </c:pt>
                <c:pt idx="617">
                  <c:v>6.7726422798822369E-3</c:v>
                </c:pt>
                <c:pt idx="618">
                  <c:v>6.826464152447944E-3</c:v>
                </c:pt>
                <c:pt idx="619">
                  <c:v>6.8802505134973159E-3</c:v>
                </c:pt>
                <c:pt idx="620">
                  <c:v>6.9339978527339502E-3</c:v>
                </c:pt>
                <c:pt idx="621">
                  <c:v>6.987702659668556E-3</c:v>
                </c:pt>
                <c:pt idx="622">
                  <c:v>7.0413614236232982E-3</c:v>
                </c:pt>
                <c:pt idx="623">
                  <c:v>7.0949706337265842E-3</c:v>
                </c:pt>
                <c:pt idx="624">
                  <c:v>7.1485267789182742E-3</c:v>
                </c:pt>
                <c:pt idx="625">
                  <c:v>7.2020263479488167E-3</c:v>
                </c:pt>
                <c:pt idx="626">
                  <c:v>7.2554658293792467E-3</c:v>
                </c:pt>
                <c:pt idx="627">
                  <c:v>7.3088417115820528E-3</c:v>
                </c:pt>
                <c:pt idx="628">
                  <c:v>7.3621504827403117E-3</c:v>
                </c:pt>
                <c:pt idx="629">
                  <c:v>7.4153886308520288E-3</c:v>
                </c:pt>
                <c:pt idx="630">
                  <c:v>7.4685526437257982E-3</c:v>
                </c:pt>
                <c:pt idx="631">
                  <c:v>7.5177840310587194E-3</c:v>
                </c:pt>
                <c:pt idx="632">
                  <c:v>7.5707945862015895E-3</c:v>
                </c:pt>
                <c:pt idx="633">
                  <c:v>7.6237207133466791E-3</c:v>
                </c:pt>
                <c:pt idx="634">
                  <c:v>7.6803970925306024E-3</c:v>
                </c:pt>
                <c:pt idx="635">
                  <c:v>7.7331377398652239E-3</c:v>
                </c:pt>
                <c:pt idx="636">
                  <c:v>7.7857831749322095E-3</c:v>
                </c:pt>
                <c:pt idx="637">
                  <c:v>7.8383298842542252E-3</c:v>
                </c:pt>
                <c:pt idx="638">
                  <c:v>7.8907743541706023E-3</c:v>
                </c:pt>
                <c:pt idx="639">
                  <c:v>7.943113070840821E-3</c:v>
                </c:pt>
                <c:pt idx="640">
                  <c:v>7.9953425202488448E-3</c:v>
                </c:pt>
                <c:pt idx="641">
                  <c:v>8.0474591881944373E-3</c:v>
                </c:pt>
                <c:pt idx="642">
                  <c:v>8.0994595603061971E-3</c:v>
                </c:pt>
                <c:pt idx="643">
                  <c:v>8.1513401220328664E-3</c:v>
                </c:pt>
                <c:pt idx="644">
                  <c:v>8.199331072929918E-3</c:v>
                </c:pt>
                <c:pt idx="645">
                  <c:v>8.2509700139502869E-3</c:v>
                </c:pt>
                <c:pt idx="646">
                  <c:v>8.3024788465929592E-3</c:v>
                </c:pt>
                <c:pt idx="647">
                  <c:v>8.3611822583509535E-3</c:v>
                </c:pt>
                <c:pt idx="648">
                  <c:v>8.4124004505693704E-3</c:v>
                </c:pt>
                <c:pt idx="649">
                  <c:v>8.4783509662593026E-3</c:v>
                </c:pt>
                <c:pt idx="650">
                  <c:v>8.5144098502386596E-3</c:v>
                </c:pt>
                <c:pt idx="651">
                  <c:v>8.5651940262846237E-3</c:v>
                </c:pt>
                <c:pt idx="652">
                  <c:v>8.6121360108064593E-3</c:v>
                </c:pt>
                <c:pt idx="653">
                  <c:v>8.6626237975435672E-3</c:v>
                </c:pt>
                <c:pt idx="654">
                  <c:v>8.7129530961114199E-3</c:v>
                </c:pt>
                <c:pt idx="655">
                  <c:v>8.7631227468802919E-3</c:v>
                </c:pt>
                <c:pt idx="656">
                  <c:v>8.816792060465312E-3</c:v>
                </c:pt>
                <c:pt idx="657">
                  <c:v>8.8775935644186503E-3</c:v>
                </c:pt>
                <c:pt idx="658">
                  <c:v>8.9273212207101171E-3</c:v>
                </c:pt>
                <c:pt idx="659">
                  <c:v>8.9769356526823024E-3</c:v>
                </c:pt>
                <c:pt idx="660">
                  <c:v>9.0264478821382478E-3</c:v>
                </c:pt>
                <c:pt idx="661">
                  <c:v>9.0649812679297146E-3</c:v>
                </c:pt>
                <c:pt idx="662">
                  <c:v>9.1424920556511264E-3</c:v>
                </c:pt>
                <c:pt idx="663">
                  <c:v>9.1917333124005886E-3</c:v>
                </c:pt>
                <c:pt idx="664">
                  <c:v>9.2409241097639299E-3</c:v>
                </c:pt>
                <c:pt idx="665">
                  <c:v>9.2937047671329386E-3</c:v>
                </c:pt>
                <c:pt idx="666">
                  <c:v>9.3428332166414895E-3</c:v>
                </c:pt>
                <c:pt idx="667">
                  <c:v>9.3919488116378045E-3</c:v>
                </c:pt>
                <c:pt idx="668">
                  <c:v>9.441055514321145E-3</c:v>
                </c:pt>
                <c:pt idx="669">
                  <c:v>9.490152642943811E-3</c:v>
                </c:pt>
                <c:pt idx="670">
                  <c:v>9.539239462206155E-3</c:v>
                </c:pt>
                <c:pt idx="671">
                  <c:v>9.5883152367711687E-3</c:v>
                </c:pt>
                <c:pt idx="672">
                  <c:v>9.6373792312662177E-3</c:v>
                </c:pt>
                <c:pt idx="673">
                  <c:v>9.6864307102795741E-3</c:v>
                </c:pt>
                <c:pt idx="674">
                  <c:v>9.7354689383656184E-3</c:v>
                </c:pt>
                <c:pt idx="675">
                  <c:v>9.7844931800396343E-3</c:v>
                </c:pt>
                <c:pt idx="676">
                  <c:v>9.833502699783888E-3</c:v>
                </c:pt>
                <c:pt idx="677">
                  <c:v>9.8824967620398073E-3</c:v>
                </c:pt>
                <c:pt idx="678">
                  <c:v>9.9314746312149389E-3</c:v>
                </c:pt>
                <c:pt idx="679">
                  <c:v>9.9804355716785944E-3</c:v>
                </c:pt>
                <c:pt idx="680">
                  <c:v>1.0029378847766201E-2</c:v>
                </c:pt>
                <c:pt idx="681">
                  <c:v>1.0078303723774955E-2</c:v>
                </c:pt>
                <c:pt idx="682">
                  <c:v>1.0123577803137426E-2</c:v>
                </c:pt>
                <c:pt idx="683">
                  <c:v>1.0172463853654987E-2</c:v>
                </c:pt>
                <c:pt idx="684">
                  <c:v>1.0221329343291201E-2</c:v>
                </c:pt>
                <c:pt idx="685">
                  <c:v>1.0270173536227624E-2</c:v>
                </c:pt>
                <c:pt idx="686">
                  <c:v>1.0318995696615076E-2</c:v>
                </c:pt>
                <c:pt idx="687">
                  <c:v>1.0371425374229594E-2</c:v>
                </c:pt>
                <c:pt idx="688">
                  <c:v>1.042020084695643E-2</c:v>
                </c:pt>
                <c:pt idx="689">
                  <c:v>1.0468952032674337E-2</c:v>
                </c:pt>
                <c:pt idx="690">
                  <c:v>1.0517678195356428E-2</c:v>
                </c:pt>
                <c:pt idx="691">
                  <c:v>1.0566378598936712E-2</c:v>
                </c:pt>
                <c:pt idx="692">
                  <c:v>1.0615052507314442E-2</c:v>
                </c:pt>
                <c:pt idx="693">
                  <c:v>1.0663699184352379E-2</c:v>
                </c:pt>
                <c:pt idx="694">
                  <c:v>1.0712317893877664E-2</c:v>
                </c:pt>
                <c:pt idx="695">
                  <c:v>1.0753656577264792E-2</c:v>
                </c:pt>
                <c:pt idx="696">
                  <c:v>1.0802218717604006E-2</c:v>
                </c:pt>
                <c:pt idx="697">
                  <c:v>1.085075077563058E-2</c:v>
                </c:pt>
                <c:pt idx="698">
                  <c:v>1.0899252015104999E-2</c:v>
                </c:pt>
                <c:pt idx="699">
                  <c:v>1.0947721699749557E-2</c:v>
                </c:pt>
                <c:pt idx="700">
                  <c:v>1.0999780362222178E-2</c:v>
                </c:pt>
                <c:pt idx="701">
                  <c:v>1.1044563459267742E-2</c:v>
                </c:pt>
                <c:pt idx="702">
                  <c:v>1.1092934061414539E-2</c:v>
                </c:pt>
                <c:pt idx="703">
                  <c:v>1.1141270163277817E-2</c:v>
                </c:pt>
                <c:pt idx="704">
                  <c:v>1.1189571028406675E-2</c:v>
                </c:pt>
                <c:pt idx="705">
                  <c:v>1.1237835920316464E-2</c:v>
                </c:pt>
                <c:pt idx="706">
                  <c:v>1.1286063896560172E-2</c:v>
                </c:pt>
                <c:pt idx="707">
                  <c:v>1.1334247187010149E-2</c:v>
                </c:pt>
                <c:pt idx="708">
                  <c:v>1.138957934309563E-2</c:v>
                </c:pt>
                <c:pt idx="709">
                  <c:v>1.1437609204024944E-2</c:v>
                </c:pt>
                <c:pt idx="710">
                  <c:v>1.1485540982792733E-2</c:v>
                </c:pt>
                <c:pt idx="711">
                  <c:v>1.1533357778957955E-2</c:v>
                </c:pt>
                <c:pt idx="712">
                  <c:v>1.1581042495366478E-2</c:v>
                </c:pt>
                <c:pt idx="713">
                  <c:v>1.1625027231290035E-2</c:v>
                </c:pt>
                <c:pt idx="714">
                  <c:v>1.1672410452046303E-2</c:v>
                </c:pt>
                <c:pt idx="715">
                  <c:v>1.1719610083049939E-2</c:v>
                </c:pt>
                <c:pt idx="716">
                  <c:v>1.1766608080866065E-2</c:v>
                </c:pt>
                <c:pt idx="717">
                  <c:v>1.1816872709911826E-2</c:v>
                </c:pt>
                <c:pt idx="718">
                  <c:v>1.1863394890831606E-2</c:v>
                </c:pt>
                <c:pt idx="719">
                  <c:v>1.1909660281316382E-2</c:v>
                </c:pt>
                <c:pt idx="720">
                  <c:v>1.1955658746125683E-2</c:v>
                </c:pt>
                <c:pt idx="721">
                  <c:v>1.2001386764568812E-2</c:v>
                </c:pt>
                <c:pt idx="722">
                  <c:v>1.2046841016797028E-2</c:v>
                </c:pt>
                <c:pt idx="723">
                  <c:v>1.2092018182866007E-2</c:v>
                </c:pt>
                <c:pt idx="724">
                  <c:v>1.2136914942735857E-2</c:v>
                </c:pt>
                <c:pt idx="725">
                  <c:v>1.2181527976277189E-2</c:v>
                </c:pt>
                <c:pt idx="726">
                  <c:v>1.2225853963271119E-2</c:v>
                </c:pt>
                <c:pt idx="727">
                  <c:v>1.2269889583406668E-2</c:v>
                </c:pt>
                <c:pt idx="728">
                  <c:v>1.2313631516295519E-2</c:v>
                </c:pt>
                <c:pt idx="729">
                  <c:v>1.2357076441462474E-2</c:v>
                </c:pt>
                <c:pt idx="730">
                  <c:v>1.240022103835327E-2</c:v>
                </c:pt>
                <c:pt idx="731">
                  <c:v>1.2443061986339782E-2</c:v>
                </c:pt>
                <c:pt idx="732">
                  <c:v>1.2485595964713089E-2</c:v>
                </c:pt>
                <c:pt idx="733">
                  <c:v>1.2527819652699099E-2</c:v>
                </c:pt>
                <c:pt idx="734">
                  <c:v>1.2566576872081028E-2</c:v>
                </c:pt>
                <c:pt idx="735">
                  <c:v>1.2608191827778725E-2</c:v>
                </c:pt>
                <c:pt idx="736">
                  <c:v>1.2649486774004315E-2</c:v>
                </c:pt>
                <c:pt idx="737">
                  <c:v>1.2690458389948672E-2</c:v>
                </c:pt>
                <c:pt idx="738">
                  <c:v>1.273110335474646E-2</c:v>
                </c:pt>
                <c:pt idx="739">
                  <c:v>1.2774459710519735E-2</c:v>
                </c:pt>
                <c:pt idx="740">
                  <c:v>1.2814418378529818E-2</c:v>
                </c:pt>
                <c:pt idx="741">
                  <c:v>1.2854040187660851E-2</c:v>
                </c:pt>
                <c:pt idx="742">
                  <c:v>1.289332181660786E-2</c:v>
                </c:pt>
                <c:pt idx="743">
                  <c:v>1.2932259944022435E-2</c:v>
                </c:pt>
                <c:pt idx="744">
                  <c:v>1.2970851248512718E-2</c:v>
                </c:pt>
                <c:pt idx="745">
                  <c:v>1.3009092408649487E-2</c:v>
                </c:pt>
                <c:pt idx="746">
                  <c:v>1.3046980102966167E-2</c:v>
                </c:pt>
                <c:pt idx="747">
                  <c:v>1.3078808199659342E-2</c:v>
                </c:pt>
                <c:pt idx="748">
                  <c:v>1.3116028967286475E-2</c:v>
                </c:pt>
                <c:pt idx="749">
                  <c:v>1.3152886797835883E-2</c:v>
                </c:pt>
                <c:pt idx="750">
                  <c:v>1.3189378370196181E-2</c:v>
                </c:pt>
                <c:pt idx="751">
                  <c:v>1.3225500363235554E-2</c:v>
                </c:pt>
                <c:pt idx="752">
                  <c:v>1.3261249455805313E-2</c:v>
                </c:pt>
                <c:pt idx="753">
                  <c:v>1.3296622326739893E-2</c:v>
                </c:pt>
                <c:pt idx="754">
                  <c:v>1.3334288226061246E-2</c:v>
                </c:pt>
                <c:pt idx="755">
                  <c:v>1.3366226118993296E-2</c:v>
                </c:pt>
                <c:pt idx="756">
                  <c:v>1.3400450397937469E-2</c:v>
                </c:pt>
                <c:pt idx="757">
                  <c:v>1.3434285170505156E-2</c:v>
                </c:pt>
                <c:pt idx="758">
                  <c:v>1.3467727115506811E-2</c:v>
                </c:pt>
                <c:pt idx="759">
                  <c:v>1.3500776764392874E-2</c:v>
                </c:pt>
                <c:pt idx="760">
                  <c:v>1.353847900061781E-2</c:v>
                </c:pt>
                <c:pt idx="761">
                  <c:v>1.3570755485240208E-2</c:v>
                </c:pt>
                <c:pt idx="762">
                  <c:v>1.3602700817975825E-2</c:v>
                </c:pt>
                <c:pt idx="763">
                  <c:v>1.3634335167332394E-2</c:v>
                </c:pt>
                <c:pt idx="764">
                  <c:v>1.366567894933096E-2</c:v>
                </c:pt>
                <c:pt idx="765">
                  <c:v>1.3694319695810501E-2</c:v>
                </c:pt>
                <c:pt idx="766">
                  <c:v>1.3725155571976826E-2</c:v>
                </c:pt>
                <c:pt idx="767">
                  <c:v>1.3755762453504516E-2</c:v>
                </c:pt>
                <c:pt idx="768">
                  <c:v>1.378616198163885E-2</c:v>
                </c:pt>
                <c:pt idx="769">
                  <c:v>1.3818771234743154E-2</c:v>
                </c:pt>
                <c:pt idx="770">
                  <c:v>1.3848814208999331E-2</c:v>
                </c:pt>
                <c:pt idx="771">
                  <c:v>1.387871644700329E-2</c:v>
                </c:pt>
                <c:pt idx="772">
                  <c:v>1.3908494748569615E-2</c:v>
                </c:pt>
                <c:pt idx="773">
                  <c:v>1.3938151404384206E-2</c:v>
                </c:pt>
                <c:pt idx="774">
                  <c:v>1.3967686343377828E-2</c:v>
                </c:pt>
                <c:pt idx="775">
                  <c:v>1.3997099494484718E-2</c:v>
                </c:pt>
                <c:pt idx="776">
                  <c:v>1.4026390786653886E-2</c:v>
                </c:pt>
                <c:pt idx="777">
                  <c:v>1.4055560148836944E-2</c:v>
                </c:pt>
                <c:pt idx="778">
                  <c:v>1.4084607510002021E-2</c:v>
                </c:pt>
                <c:pt idx="779">
                  <c:v>1.4113532799122449E-2</c:v>
                </c:pt>
                <c:pt idx="780">
                  <c:v>1.4142335945181127E-2</c:v>
                </c:pt>
                <c:pt idx="781">
                  <c:v>1.4171016877172243E-2</c:v>
                </c:pt>
                <c:pt idx="782">
                  <c:v>1.4199575524096937E-2</c:v>
                </c:pt>
                <c:pt idx="783">
                  <c:v>1.4228011814967648E-2</c:v>
                </c:pt>
                <c:pt idx="784">
                  <c:v>1.4256325678805498E-2</c:v>
                </c:pt>
                <c:pt idx="785">
                  <c:v>1.4284517044640304E-2</c:v>
                </c:pt>
                <c:pt idx="786">
                  <c:v>1.4312585841514911E-2</c:v>
                </c:pt>
                <c:pt idx="787">
                  <c:v>1.4338273842727362E-2</c:v>
                </c:pt>
                <c:pt idx="788">
                  <c:v>1.4366104959452867E-2</c:v>
                </c:pt>
                <c:pt idx="789">
                  <c:v>1.4393813302217702E-2</c:v>
                </c:pt>
                <c:pt idx="790">
                  <c:v>1.442139880012825E-2</c:v>
                </c:pt>
                <c:pt idx="791">
                  <c:v>1.4451088808529383E-2</c:v>
                </c:pt>
                <c:pt idx="792">
                  <c:v>1.4478420702010901E-2</c:v>
                </c:pt>
                <c:pt idx="793">
                  <c:v>1.4505629530079776E-2</c:v>
                </c:pt>
                <c:pt idx="794">
                  <c:v>1.453271522185271E-2</c:v>
                </c:pt>
                <c:pt idx="795">
                  <c:v>1.4559677706457696E-2</c:v>
                </c:pt>
                <c:pt idx="796">
                  <c:v>1.4586516913028815E-2</c:v>
                </c:pt>
                <c:pt idx="797">
                  <c:v>1.4613232770714045E-2</c:v>
                </c:pt>
                <c:pt idx="798">
                  <c:v>1.4639825208668317E-2</c:v>
                </c:pt>
                <c:pt idx="799">
                  <c:v>1.4664128570603134E-2</c:v>
                </c:pt>
                <c:pt idx="800">
                  <c:v>1.4688323220826582E-2</c:v>
                </c:pt>
                <c:pt idx="801">
                  <c:v>1.4714560523024112E-2</c:v>
                </c:pt>
                <c:pt idx="802">
                  <c:v>1.4740674138625565E-2</c:v>
                </c:pt>
                <c:pt idx="803">
                  <c:v>1.4766663996894636E-2</c:v>
                </c:pt>
                <c:pt idx="804">
                  <c:v>1.4792530027104789E-2</c:v>
                </c:pt>
                <c:pt idx="805">
                  <c:v>1.4820391709654802E-2</c:v>
                </c:pt>
                <c:pt idx="806">
                  <c:v>1.4843890320483943E-2</c:v>
                </c:pt>
                <c:pt idx="807">
                  <c:v>1.4869384442247835E-2</c:v>
                </c:pt>
                <c:pt idx="808">
                  <c:v>1.4888462069053469E-2</c:v>
                </c:pt>
                <c:pt idx="809">
                  <c:v>1.492000028248075E-2</c:v>
                </c:pt>
                <c:pt idx="810">
                  <c:v>1.4945121859604171E-2</c:v>
                </c:pt>
                <c:pt idx="811">
                  <c:v>1.4970115822007912E-2</c:v>
                </c:pt>
                <c:pt idx="812">
                  <c:v>1.4999082041851462E-2</c:v>
                </c:pt>
                <c:pt idx="813">
                  <c:v>1.5023738400864222E-2</c:v>
                </c:pt>
                <c:pt idx="814">
                  <c:v>1.504820585451693E-2</c:v>
                </c:pt>
                <c:pt idx="815">
                  <c:v>1.5072464354250253E-2</c:v>
                </c:pt>
                <c:pt idx="816">
                  <c:v>1.5096493666376425E-2</c:v>
                </c:pt>
                <c:pt idx="817">
                  <c:v>1.5118309141727232E-2</c:v>
                </c:pt>
                <c:pt idx="818">
                  <c:v>1.5141842263787512E-2</c:v>
                </c:pt>
                <c:pt idx="819">
                  <c:v>1.5165085580638511E-2</c:v>
                </c:pt>
                <c:pt idx="820">
                  <c:v>1.5188017916111718E-2</c:v>
                </c:pt>
                <c:pt idx="821">
                  <c:v>1.5212481275623127E-2</c:v>
                </c:pt>
                <c:pt idx="822">
                  <c:v>1.5234700188306765E-2</c:v>
                </c:pt>
                <c:pt idx="823">
                  <c:v>1.5256543103956894E-2</c:v>
                </c:pt>
                <c:pt idx="824">
                  <c:v>1.527799308940821E-2</c:v>
                </c:pt>
                <c:pt idx="825">
                  <c:v>1.5299045623465122E-2</c:v>
                </c:pt>
                <c:pt idx="826">
                  <c:v>1.5319698204235893E-2</c:v>
                </c:pt>
                <c:pt idx="827">
                  <c:v>1.5339948329893948E-2</c:v>
                </c:pt>
                <c:pt idx="828">
                  <c:v>1.5359793498686573E-2</c:v>
                </c:pt>
                <c:pt idx="829">
                  <c:v>1.5379231208934901E-2</c:v>
                </c:pt>
                <c:pt idx="830">
                  <c:v>1.5398258959038265E-2</c:v>
                </c:pt>
                <c:pt idx="831">
                  <c:v>1.5416874247473334E-2</c:v>
                </c:pt>
                <c:pt idx="832">
                  <c:v>1.5435074572801915E-2</c:v>
                </c:pt>
                <c:pt idx="833">
                  <c:v>1.5452857433665762E-2</c:v>
                </c:pt>
                <c:pt idx="834">
                  <c:v>1.5470220328798722E-2</c:v>
                </c:pt>
                <c:pt idx="835">
                  <c:v>1.5487160757022399E-2</c:v>
                </c:pt>
                <c:pt idx="836">
                  <c:v>1.5503676217251371E-2</c:v>
                </c:pt>
                <c:pt idx="837">
                  <c:v>1.5519764208495783E-2</c:v>
                </c:pt>
                <c:pt idx="838">
                  <c:v>1.5535422229863972E-2</c:v>
                </c:pt>
                <c:pt idx="839">
                  <c:v>1.5549306932129409E-2</c:v>
                </c:pt>
                <c:pt idx="840">
                  <c:v>1.5564128413156518E-2</c:v>
                </c:pt>
                <c:pt idx="841">
                  <c:v>1.5578512619131415E-2</c:v>
                </c:pt>
                <c:pt idx="842">
                  <c:v>1.5593704602325209E-2</c:v>
                </c:pt>
                <c:pt idx="843">
                  <c:v>1.5607175264560444E-2</c:v>
                </c:pt>
                <c:pt idx="844">
                  <c:v>1.5620200953783331E-2</c:v>
                </c:pt>
                <c:pt idx="845">
                  <c:v>1.5632779169865937E-2</c:v>
                </c:pt>
                <c:pt idx="846">
                  <c:v>1.5644907412800235E-2</c:v>
                </c:pt>
                <c:pt idx="847">
                  <c:v>1.5656583182704187E-2</c:v>
                </c:pt>
                <c:pt idx="848">
                  <c:v>1.5667803979817391E-2</c:v>
                </c:pt>
                <c:pt idx="849">
                  <c:v>1.5678567304511518E-2</c:v>
                </c:pt>
                <c:pt idx="850">
                  <c:v>1.5688870657289435E-2</c:v>
                </c:pt>
                <c:pt idx="851">
                  <c:v>1.5698711538789562E-2</c:v>
                </c:pt>
                <c:pt idx="852">
                  <c:v>1.5707163722552823E-2</c:v>
                </c:pt>
                <c:pt idx="853">
                  <c:v>1.5716105636565579E-2</c:v>
                </c:pt>
                <c:pt idx="854">
                  <c:v>1.5724577780793066E-2</c:v>
                </c:pt>
                <c:pt idx="855">
                  <c:v>1.5733681797755784E-2</c:v>
                </c:pt>
                <c:pt idx="856">
                  <c:v>1.5741138878770006E-2</c:v>
                </c:pt>
                <c:pt idx="857">
                  <c:v>1.5748118337561137E-2</c:v>
                </c:pt>
                <c:pt idx="858">
                  <c:v>1.5754617675940271E-2</c:v>
                </c:pt>
                <c:pt idx="859">
                  <c:v>1.576063439587749E-2</c:v>
                </c:pt>
                <c:pt idx="860">
                  <c:v>1.5765517286482122E-2</c:v>
                </c:pt>
                <c:pt idx="861">
                  <c:v>1.5770596350667354E-2</c:v>
                </c:pt>
                <c:pt idx="862">
                  <c:v>1.5775185503028588E-2</c:v>
                </c:pt>
                <c:pt idx="863">
                  <c:v>1.5779292378248932E-2</c:v>
                </c:pt>
                <c:pt idx="864">
                  <c:v>1.5782965311204045E-2</c:v>
                </c:pt>
                <c:pt idx="865">
                  <c:v>1.5787281093286192E-2</c:v>
                </c:pt>
                <c:pt idx="866">
                  <c:v>1.5790245866159482E-2</c:v>
                </c:pt>
                <c:pt idx="867">
                  <c:v>1.5792966879484574E-2</c:v>
                </c:pt>
                <c:pt idx="868">
                  <c:v>1.5795503404841284E-2</c:v>
                </c:pt>
                <c:pt idx="869">
                  <c:v>1.5797407787513873E-2</c:v>
                </c:pt>
                <c:pt idx="870">
                  <c:v>1.5799743925589829E-2</c:v>
                </c:pt>
                <c:pt idx="871">
                  <c:v>1.5802073026200666E-2</c:v>
                </c:pt>
                <c:pt idx="872">
                  <c:v>1.5804457008466766E-2</c:v>
                </c:pt>
                <c:pt idx="873">
                  <c:v>1.580790210788207E-2</c:v>
                </c:pt>
                <c:pt idx="874">
                  <c:v>1.5810635801861948E-2</c:v>
                </c:pt>
                <c:pt idx="875">
                  <c:v>1.5813622848306053E-2</c:v>
                </c:pt>
                <c:pt idx="876">
                  <c:v>1.5816906247459486E-2</c:v>
                </c:pt>
                <c:pt idx="877">
                  <c:v>1.5820493746098514E-2</c:v>
                </c:pt>
                <c:pt idx="878">
                  <c:v>1.5824389491766313E-2</c:v>
                </c:pt>
                <c:pt idx="879">
                  <c:v>1.5828597632094685E-2</c:v>
                </c:pt>
                <c:pt idx="880">
                  <c:v>1.5833122314808403E-2</c:v>
                </c:pt>
                <c:pt idx="881">
                  <c:v>1.5837967687726082E-2</c:v>
                </c:pt>
                <c:pt idx="882">
                  <c:v>1.5843137898764507E-2</c:v>
                </c:pt>
                <c:pt idx="883">
                  <c:v>1.5848637095943006E-2</c:v>
                </c:pt>
                <c:pt idx="884">
                  <c:v>1.5854469427384284E-2</c:v>
                </c:pt>
                <c:pt idx="885">
                  <c:v>1.5860639041323149E-2</c:v>
                </c:pt>
                <c:pt idx="886">
                  <c:v>1.5867150086103003E-2</c:v>
                </c:pt>
                <c:pt idx="887">
                  <c:v>1.5874006710183686E-2</c:v>
                </c:pt>
                <c:pt idx="888">
                  <c:v>1.5881213062148413E-2</c:v>
                </c:pt>
                <c:pt idx="889">
                  <c:v>1.5888773290698568E-2</c:v>
                </c:pt>
                <c:pt idx="890">
                  <c:v>1.5896691544661515E-2</c:v>
                </c:pt>
                <c:pt idx="891">
                  <c:v>1.5903960623727956E-2</c:v>
                </c:pt>
                <c:pt idx="892">
                  <c:v>1.5912580046423545E-2</c:v>
                </c:pt>
                <c:pt idx="893">
                  <c:v>1.5921569628892736E-2</c:v>
                </c:pt>
                <c:pt idx="894">
                  <c:v>1.5932027795920494E-2</c:v>
                </c:pt>
                <c:pt idx="895">
                  <c:v>1.5941798414112401E-2</c:v>
                </c:pt>
                <c:pt idx="896">
                  <c:v>1.5951951953577261E-2</c:v>
                </c:pt>
                <c:pt idx="897">
                  <c:v>1.5962492564138168E-2</c:v>
                </c:pt>
                <c:pt idx="898">
                  <c:v>1.5973424395778951E-2</c:v>
                </c:pt>
                <c:pt idx="899">
                  <c:v>1.5984751598644192E-2</c:v>
                </c:pt>
                <c:pt idx="900">
                  <c:v>1.5996478323047021E-2</c:v>
                </c:pt>
                <c:pt idx="901">
                  <c:v>1.6008608719468274E-2</c:v>
                </c:pt>
                <c:pt idx="902">
                  <c:v>1.6021146938566894E-2</c:v>
                </c:pt>
                <c:pt idx="903">
                  <c:v>1.6034097131178211E-2</c:v>
                </c:pt>
                <c:pt idx="904">
                  <c:v>1.6044684297131795E-2</c:v>
                </c:pt>
                <c:pt idx="905">
                  <c:v>1.6058408090996679E-2</c:v>
                </c:pt>
                <c:pt idx="906">
                  <c:v>1.6072555680099576E-2</c:v>
                </c:pt>
                <c:pt idx="907">
                  <c:v>1.6089248611335982E-2</c:v>
                </c:pt>
                <c:pt idx="908">
                  <c:v>1.6104318311529475E-2</c:v>
                </c:pt>
                <c:pt idx="909">
                  <c:v>1.6119824853932485E-2</c:v>
                </c:pt>
                <c:pt idx="910">
                  <c:v>1.6135772390274639E-2</c:v>
                </c:pt>
                <c:pt idx="911">
                  <c:v>1.6152165072495173E-2</c:v>
                </c:pt>
                <c:pt idx="912">
                  <c:v>1.616735754622645E-2</c:v>
                </c:pt>
                <c:pt idx="913">
                  <c:v>1.6184619044300949E-2</c:v>
                </c:pt>
                <c:pt idx="914">
                  <c:v>1.620233782737902E-2</c:v>
                </c:pt>
                <c:pt idx="915">
                  <c:v>1.622050951971326E-2</c:v>
                </c:pt>
                <c:pt idx="916">
                  <c:v>1.6242641719756808E-2</c:v>
                </c:pt>
                <c:pt idx="917">
                  <c:v>1.6267009790021342E-2</c:v>
                </c:pt>
                <c:pt idx="918">
                  <c:v>1.6286340971958246E-2</c:v>
                </c:pt>
                <c:pt idx="919">
                  <c:v>1.6305919628980679E-2</c:v>
                </c:pt>
                <c:pt idx="920">
                  <c:v>1.6325699611831456E-2</c:v>
                </c:pt>
                <c:pt idx="921">
                  <c:v>1.6340193561094857E-2</c:v>
                </c:pt>
                <c:pt idx="922">
                  <c:v>1.6360247342388869E-2</c:v>
                </c:pt>
                <c:pt idx="923">
                  <c:v>1.6391879299193966E-2</c:v>
                </c:pt>
                <c:pt idx="924">
                  <c:v>1.6412008940513052E-2</c:v>
                </c:pt>
                <c:pt idx="925">
                  <c:v>1.6433860352027155E-2</c:v>
                </c:pt>
                <c:pt idx="926">
                  <c:v>1.6453810810467213E-2</c:v>
                </c:pt>
                <c:pt idx="927">
                  <c:v>1.6473606593670309E-2</c:v>
                </c:pt>
                <c:pt idx="928">
                  <c:v>1.6493234673332781E-2</c:v>
                </c:pt>
                <c:pt idx="929">
                  <c:v>1.6512694192159529E-2</c:v>
                </c:pt>
                <c:pt idx="930">
                  <c:v>1.6531984316861464E-2</c:v>
                </c:pt>
                <c:pt idx="931">
                  <c:v>1.6551104214159923E-2</c:v>
                </c:pt>
                <c:pt idx="932">
                  <c:v>1.6570053050781453E-2</c:v>
                </c:pt>
                <c:pt idx="933">
                  <c:v>1.658882999345521E-2</c:v>
                </c:pt>
                <c:pt idx="934">
                  <c:v>1.6607434208919043E-2</c:v>
                </c:pt>
                <c:pt idx="935">
                  <c:v>1.662586486392122E-2</c:v>
                </c:pt>
                <c:pt idx="936">
                  <c:v>1.6644121125210014E-2</c:v>
                </c:pt>
                <c:pt idx="937">
                  <c:v>1.6662202159548469E-2</c:v>
                </c:pt>
                <c:pt idx="938">
                  <c:v>1.6680107133703097E-2</c:v>
                </c:pt>
                <c:pt idx="939">
                  <c:v>1.6697835214451718E-2</c:v>
                </c:pt>
                <c:pt idx="940">
                  <c:v>1.6715385568578222E-2</c:v>
                </c:pt>
                <c:pt idx="941">
                  <c:v>1.673275736287954E-2</c:v>
                </c:pt>
                <c:pt idx="942">
                  <c:v>1.6748366698725262E-2</c:v>
                </c:pt>
                <c:pt idx="943">
                  <c:v>1.6765391113356697E-2</c:v>
                </c:pt>
                <c:pt idx="944">
                  <c:v>1.6782234535735737E-2</c:v>
                </c:pt>
                <c:pt idx="945">
                  <c:v>1.6798896132759127E-2</c:v>
                </c:pt>
                <c:pt idx="946">
                  <c:v>1.6816908775488179E-2</c:v>
                </c:pt>
                <c:pt idx="947">
                  <c:v>1.6833191714080421E-2</c:v>
                </c:pt>
                <c:pt idx="948">
                  <c:v>1.6849290260697931E-2</c:v>
                </c:pt>
                <c:pt idx="949">
                  <c:v>1.6865203582221048E-2</c:v>
                </c:pt>
                <c:pt idx="950">
                  <c:v>1.6880930845547489E-2</c:v>
                </c:pt>
                <c:pt idx="951">
                  <c:v>1.6896471217582795E-2</c:v>
                </c:pt>
                <c:pt idx="952">
                  <c:v>1.6911823865249004E-2</c:v>
                </c:pt>
                <c:pt idx="953">
                  <c:v>1.6926987955481199E-2</c:v>
                </c:pt>
                <c:pt idx="954">
                  <c:v>1.6941962655227492E-2</c:v>
                </c:pt>
                <c:pt idx="955">
                  <c:v>1.6953908528178019E-2</c:v>
                </c:pt>
                <c:pt idx="956">
                  <c:v>1.6968528175300257E-2</c:v>
                </c:pt>
                <c:pt idx="957">
                  <c:v>1.6982956068746446E-2</c:v>
                </c:pt>
                <c:pt idx="958">
                  <c:v>1.6997191375645926E-2</c:v>
                </c:pt>
                <c:pt idx="959">
                  <c:v>1.7011233263148462E-2</c:v>
                </c:pt>
                <c:pt idx="960">
                  <c:v>1.7026434573300237E-2</c:v>
                </c:pt>
                <c:pt idx="961">
                  <c:v>1.7038733448636378E-2</c:v>
                </c:pt>
                <c:pt idx="962">
                  <c:v>1.705219008100034E-2</c:v>
                </c:pt>
                <c:pt idx="963">
                  <c:v>1.7065449962724522E-2</c:v>
                </c:pt>
                <c:pt idx="964">
                  <c:v>1.7078512261044843E-2</c:v>
                </c:pt>
                <c:pt idx="965">
                  <c:v>1.709137614320877E-2</c:v>
                </c:pt>
                <c:pt idx="966">
                  <c:v>1.7104040776491303E-2</c:v>
                </c:pt>
                <c:pt idx="967">
                  <c:v>1.7116505328179876E-2</c:v>
                </c:pt>
                <c:pt idx="968">
                  <c:v>1.7131255979587083E-2</c:v>
                </c:pt>
                <c:pt idx="969">
                  <c:v>1.7143289866873739E-2</c:v>
                </c:pt>
                <c:pt idx="970">
                  <c:v>1.7155121037127668E-2</c:v>
                </c:pt>
                <c:pt idx="971">
                  <c:v>1.7166748657605431E-2</c:v>
                </c:pt>
                <c:pt idx="972">
                  <c:v>1.7176985470863295E-2</c:v>
                </c:pt>
                <c:pt idx="973">
                  <c:v>1.7188217773907891E-2</c:v>
                </c:pt>
                <c:pt idx="974">
                  <c:v>1.7199244098015723E-2</c:v>
                </c:pt>
                <c:pt idx="975">
                  <c:v>1.7210063610586867E-2</c:v>
                </c:pt>
                <c:pt idx="976">
                  <c:v>1.722067547904424E-2</c:v>
                </c:pt>
                <c:pt idx="977">
                  <c:v>1.7232193204162208E-2</c:v>
                </c:pt>
                <c:pt idx="978">
                  <c:v>1.724237266118734E-2</c:v>
                </c:pt>
                <c:pt idx="979">
                  <c:v>1.7252341907283808E-2</c:v>
                </c:pt>
                <c:pt idx="980">
                  <c:v>1.72621001099167E-2</c:v>
                </c:pt>
                <c:pt idx="981">
                  <c:v>1.7271646436577175E-2</c:v>
                </c:pt>
                <c:pt idx="982">
                  <c:v>1.7280980054781583E-2</c:v>
                </c:pt>
                <c:pt idx="983">
                  <c:v>1.7290100132071475E-2</c:v>
                </c:pt>
                <c:pt idx="984">
                  <c:v>1.7299005836020551E-2</c:v>
                </c:pt>
                <c:pt idx="985">
                  <c:v>1.7307696334222487E-2</c:v>
                </c:pt>
                <c:pt idx="986">
                  <c:v>1.7316170794305728E-2</c:v>
                </c:pt>
                <c:pt idx="987">
                  <c:v>1.732442838392477E-2</c:v>
                </c:pt>
                <c:pt idx="988">
                  <c:v>1.7332468270759318E-2</c:v>
                </c:pt>
                <c:pt idx="989">
                  <c:v>1.7340289622522959E-2</c:v>
                </c:pt>
                <c:pt idx="990">
                  <c:v>1.734789160695795E-2</c:v>
                </c:pt>
                <c:pt idx="991">
                  <c:v>1.7355273391836089E-2</c:v>
                </c:pt>
                <c:pt idx="992">
                  <c:v>1.7362434144959589E-2</c:v>
                </c:pt>
                <c:pt idx="993">
                  <c:v>1.7369373034161945E-2</c:v>
                </c:pt>
                <c:pt idx="994">
                  <c:v>1.7375232980525384E-2</c:v>
                </c:pt>
                <c:pt idx="995">
                  <c:v>1.7381741455264756E-2</c:v>
                </c:pt>
                <c:pt idx="996">
                  <c:v>1.7388025639901154E-2</c:v>
                </c:pt>
                <c:pt idx="997">
                  <c:v>1.7394084702445158E-2</c:v>
                </c:pt>
                <c:pt idx="998">
                  <c:v>1.7399917810943358E-2</c:v>
                </c:pt>
                <c:pt idx="999">
                  <c:v>1.7406300629782427E-2</c:v>
                </c:pt>
                <c:pt idx="1000">
                  <c:v>1.7411663173602727E-2</c:v>
                </c:pt>
                <c:pt idx="1001">
                  <c:v>1.7416797197350599E-2</c:v>
                </c:pt>
                <c:pt idx="1002">
                  <c:v>1.7421701869161896E-2</c:v>
                </c:pt>
                <c:pt idx="1003">
                  <c:v>1.7426376357208104E-2</c:v>
                </c:pt>
                <c:pt idx="1004">
                  <c:v>1.7430819829694584E-2</c:v>
                </c:pt>
                <c:pt idx="1005">
                  <c:v>1.7435031454868414E-2</c:v>
                </c:pt>
                <c:pt idx="1006">
                  <c:v>1.7439010401010549E-2</c:v>
                </c:pt>
                <c:pt idx="1007">
                  <c:v>1.7441463786525446E-2</c:v>
                </c:pt>
                <c:pt idx="1008">
                  <c:v>1.7445008322509281E-2</c:v>
                </c:pt>
                <c:pt idx="1009">
                  <c:v>1.7448317825994764E-2</c:v>
                </c:pt>
                <c:pt idx="1010">
                  <c:v>1.7451391465506561E-2</c:v>
                </c:pt>
                <c:pt idx="1011">
                  <c:v>1.7454807927172338E-2</c:v>
                </c:pt>
                <c:pt idx="1012">
                  <c:v>1.7456827826902277E-2</c:v>
                </c:pt>
                <c:pt idx="1013">
                  <c:v>1.7459188886030041E-2</c:v>
                </c:pt>
                <c:pt idx="1014">
                  <c:v>1.7461310755673587E-2</c:v>
                </c:pt>
                <c:pt idx="1015">
                  <c:v>1.7463192604555644E-2</c:v>
                </c:pt>
                <c:pt idx="1016">
                  <c:v>1.7464833601444241E-2</c:v>
                </c:pt>
                <c:pt idx="1017">
                  <c:v>1.746623291514382E-2</c:v>
                </c:pt>
                <c:pt idx="1018">
                  <c:v>1.7467389914505915E-2</c:v>
                </c:pt>
                <c:pt idx="1019">
                  <c:v>1.7468310587783087E-2</c:v>
                </c:pt>
                <c:pt idx="1020">
                  <c:v>1.746986856974039E-2</c:v>
                </c:pt>
                <c:pt idx="1021">
                  <c:v>1.7470335706230748E-2</c:v>
                </c:pt>
                <c:pt idx="1022">
                  <c:v>1.7470612886262719E-2</c:v>
                </c:pt>
                <c:pt idx="1023">
                  <c:v>1.7470714584654164E-2</c:v>
                </c:pt>
                <c:pt idx="1024">
                  <c:v>1.7470655371464163E-2</c:v>
                </c:pt>
                <c:pt idx="1025">
                  <c:v>1.7470065320302347E-2</c:v>
                </c:pt>
                <c:pt idx="1026">
                  <c:v>1.7469734000023003E-2</c:v>
                </c:pt>
                <c:pt idx="1027">
                  <c:v>1.7469285310389861E-2</c:v>
                </c:pt>
                <c:pt idx="1028">
                  <c:v>1.7468734361314488E-2</c:v>
                </c:pt>
                <c:pt idx="1029">
                  <c:v>1.7468462250063155E-2</c:v>
                </c:pt>
                <c:pt idx="1030">
                  <c:v>1.7467748871447846E-2</c:v>
                </c:pt>
                <c:pt idx="1031">
                  <c:v>1.7466978774046345E-2</c:v>
                </c:pt>
                <c:pt idx="1032">
                  <c:v>1.7466159017819099E-2</c:v>
                </c:pt>
                <c:pt idx="1033">
                  <c:v>1.7465290218623905E-2</c:v>
                </c:pt>
                <c:pt idx="1034">
                  <c:v>1.7464372796911393E-2</c:v>
                </c:pt>
                <c:pt idx="1035">
                  <c:v>1.7463407173135669E-2</c:v>
                </c:pt>
                <c:pt idx="1036">
                  <c:v>1.7462393767750845E-2</c:v>
                </c:pt>
                <c:pt idx="1037">
                  <c:v>1.7461333001213625E-2</c:v>
                </c:pt>
                <c:pt idx="1038">
                  <c:v>1.7460225293978993E-2</c:v>
                </c:pt>
                <c:pt idx="1039">
                  <c:v>1.7459071066507133E-2</c:v>
                </c:pt>
                <c:pt idx="1040">
                  <c:v>1.7457870739257364E-2</c:v>
                </c:pt>
                <c:pt idx="1041">
                  <c:v>1.7456624732689874E-2</c:v>
                </c:pt>
                <c:pt idx="1042">
                  <c:v>1.7455333467265723E-2</c:v>
                </c:pt>
                <c:pt idx="1043">
                  <c:v>1.7453997363447705E-2</c:v>
                </c:pt>
                <c:pt idx="1044">
                  <c:v>1.7452616841700352E-2</c:v>
                </c:pt>
                <c:pt idx="1045">
                  <c:v>1.7451192322487326E-2</c:v>
                </c:pt>
                <c:pt idx="1046">
                  <c:v>1.7449414968735592E-2</c:v>
                </c:pt>
                <c:pt idx="1047">
                  <c:v>1.7447906792170859E-2</c:v>
                </c:pt>
                <c:pt idx="1048">
                  <c:v>1.7446355851566783E-2</c:v>
                </c:pt>
                <c:pt idx="1049">
                  <c:v>1.7444762567372974E-2</c:v>
                </c:pt>
                <c:pt idx="1050">
                  <c:v>1.7443127360033766E-2</c:v>
                </c:pt>
                <c:pt idx="1051">
                  <c:v>1.74417448065621E-2</c:v>
                </c:pt>
                <c:pt idx="1052">
                  <c:v>1.7440024078168415E-2</c:v>
                </c:pt>
                <c:pt idx="1053">
                  <c:v>1.7438262716053993E-2</c:v>
                </c:pt>
                <c:pt idx="1054">
                  <c:v>1.743646114068945E-2</c:v>
                </c:pt>
                <c:pt idx="1055">
                  <c:v>1.7434619772545401E-2</c:v>
                </c:pt>
                <c:pt idx="1056">
                  <c:v>1.7432739032095065E-2</c:v>
                </c:pt>
                <c:pt idx="1057">
                  <c:v>1.7430819339809063E-2</c:v>
                </c:pt>
                <c:pt idx="1058">
                  <c:v>1.7428861116160609E-2</c:v>
                </c:pt>
                <c:pt idx="1059">
                  <c:v>1.7426593326649149E-2</c:v>
                </c:pt>
                <c:pt idx="1060">
                  <c:v>1.7424562012608221E-2</c:v>
                </c:pt>
                <c:pt idx="1061">
                  <c:v>1.7422493400380774E-2</c:v>
                </c:pt>
                <c:pt idx="1062">
                  <c:v>1.7420387910416418E-2</c:v>
                </c:pt>
                <c:pt idx="1063">
                  <c:v>1.7418245963170913E-2</c:v>
                </c:pt>
                <c:pt idx="1064">
                  <c:v>1.7416067979095624E-2</c:v>
                </c:pt>
                <c:pt idx="1065">
                  <c:v>1.7413854378643675E-2</c:v>
                </c:pt>
                <c:pt idx="1066">
                  <c:v>1.741160558226643E-2</c:v>
                </c:pt>
                <c:pt idx="1067">
                  <c:v>1.7409322010418771E-2</c:v>
                </c:pt>
                <c:pt idx="1068">
                  <c:v>1.7407004083552061E-2</c:v>
                </c:pt>
                <c:pt idx="1069">
                  <c:v>1.7404406380791215E-2</c:v>
                </c:pt>
                <c:pt idx="1070">
                  <c:v>1.7402023435410641E-2</c:v>
                </c:pt>
                <c:pt idx="1071">
                  <c:v>1.7399607367917014E-2</c:v>
                </c:pt>
                <c:pt idx="1072">
                  <c:v>1.739763565705961E-2</c:v>
                </c:pt>
                <c:pt idx="1073">
                  <c:v>1.7395149919778381E-2</c:v>
                </c:pt>
                <c:pt idx="1074">
                  <c:v>1.7392632378707987E-2</c:v>
                </c:pt>
                <c:pt idx="1075">
                  <c:v>1.7390083454321643E-2</c:v>
                </c:pt>
                <c:pt idx="1076">
                  <c:v>1.7387503567090842E-2</c:v>
                </c:pt>
                <c:pt idx="1077">
                  <c:v>1.7384666140546408E-2</c:v>
                </c:pt>
                <c:pt idx="1078">
                  <c:v>1.7382027788359136E-2</c:v>
                </c:pt>
                <c:pt idx="1079">
                  <c:v>1.7379359706120475E-2</c:v>
                </c:pt>
                <c:pt idx="1080">
                  <c:v>1.7376662314279156E-2</c:v>
                </c:pt>
                <c:pt idx="1081">
                  <c:v>1.7374154404760526E-2</c:v>
                </c:pt>
                <c:pt idx="1082">
                  <c:v>1.7371397570351072E-2</c:v>
                </c:pt>
                <c:pt idx="1083">
                  <c:v>1.7368612716389724E-2</c:v>
                </c:pt>
                <c:pt idx="1084">
                  <c:v>1.7365800263345357E-2</c:v>
                </c:pt>
                <c:pt idx="1085">
                  <c:v>1.7362960631683372E-2</c:v>
                </c:pt>
                <c:pt idx="1086">
                  <c:v>1.7360094241870912E-2</c:v>
                </c:pt>
                <c:pt idx="1087">
                  <c:v>1.7357201514376849E-2</c:v>
                </c:pt>
                <c:pt idx="1088">
                  <c:v>1.7354282869663111E-2</c:v>
                </c:pt>
                <c:pt idx="1089">
                  <c:v>1.7351338728196837E-2</c:v>
                </c:pt>
                <c:pt idx="1090">
                  <c:v>1.7348369510441691E-2</c:v>
                </c:pt>
                <c:pt idx="1091">
                  <c:v>1.7345375636859603E-2</c:v>
                </c:pt>
                <c:pt idx="1092">
                  <c:v>1.73423575279151E-2</c:v>
                </c:pt>
                <c:pt idx="1093">
                  <c:v>1.733931560406924E-2</c:v>
                </c:pt>
                <c:pt idx="1094">
                  <c:v>1.7336250285782215E-2</c:v>
                </c:pt>
                <c:pt idx="1095">
                  <c:v>1.7333161993515082E-2</c:v>
                </c:pt>
                <c:pt idx="1096">
                  <c:v>1.733005114772455E-2</c:v>
                </c:pt>
                <c:pt idx="1097">
                  <c:v>1.732691816887081E-2</c:v>
                </c:pt>
                <c:pt idx="1098">
                  <c:v>1.7323763477409708E-2</c:v>
                </c:pt>
                <c:pt idx="1099">
                  <c:v>1.732040223840467E-2</c:v>
                </c:pt>
                <c:pt idx="1100">
                  <c:v>1.73172069479531E-2</c:v>
                </c:pt>
                <c:pt idx="1101">
                  <c:v>1.7313991177181673E-2</c:v>
                </c:pt>
                <c:pt idx="1102">
                  <c:v>1.7310935994603316E-2</c:v>
                </c:pt>
                <c:pt idx="1103">
                  <c:v>1.7307679046928284E-2</c:v>
                </c:pt>
                <c:pt idx="1104">
                  <c:v>1.7304402909367047E-2</c:v>
                </c:pt>
                <c:pt idx="1105">
                  <c:v>1.7301108002370238E-2</c:v>
                </c:pt>
                <c:pt idx="1106">
                  <c:v>1.7297794746385015E-2</c:v>
                </c:pt>
                <c:pt idx="1107">
                  <c:v>1.7294463561859399E-2</c:v>
                </c:pt>
                <c:pt idx="1108">
                  <c:v>1.729111486923968E-2</c:v>
                </c:pt>
                <c:pt idx="1109">
                  <c:v>1.7287749088971273E-2</c:v>
                </c:pt>
                <c:pt idx="1110">
                  <c:v>1.7284366641497857E-2</c:v>
                </c:pt>
                <c:pt idx="1111">
                  <c:v>1.7280967947261378E-2</c:v>
                </c:pt>
                <c:pt idx="1112">
                  <c:v>1.7277218948137829E-2</c:v>
                </c:pt>
                <c:pt idx="1113">
                  <c:v>1.7273791394938343E-2</c:v>
                </c:pt>
                <c:pt idx="1114">
                  <c:v>1.727034879760847E-2</c:v>
                </c:pt>
                <c:pt idx="1115">
                  <c:v>1.7266396518560434E-2</c:v>
                </c:pt>
                <c:pt idx="1116">
                  <c:v>1.7262923099430338E-2</c:v>
                </c:pt>
                <c:pt idx="1117">
                  <c:v>1.7259435957412528E-2</c:v>
                </c:pt>
                <c:pt idx="1118">
                  <c:v>1.7255935512899612E-2</c:v>
                </c:pt>
                <c:pt idx="1119">
                  <c:v>1.7252422186283312E-2</c:v>
                </c:pt>
                <c:pt idx="1120">
                  <c:v>1.7248737840909564E-2</c:v>
                </c:pt>
                <c:pt idx="1121">
                  <c:v>1.7245200962512214E-2</c:v>
                </c:pt>
                <c:pt idx="1122">
                  <c:v>1.7241652433671557E-2</c:v>
                </c:pt>
                <c:pt idx="1123">
                  <c:v>1.7238092674752459E-2</c:v>
                </c:pt>
                <c:pt idx="1124">
                  <c:v>1.7234986675611148E-2</c:v>
                </c:pt>
                <c:pt idx="1125">
                  <c:v>1.7231403226661401E-2</c:v>
                </c:pt>
                <c:pt idx="1126">
                  <c:v>1.7227809897489794E-2</c:v>
                </c:pt>
                <c:pt idx="1127">
                  <c:v>1.7224207108515684E-2</c:v>
                </c:pt>
                <c:pt idx="1128">
                  <c:v>1.7220595280159286E-2</c:v>
                </c:pt>
                <c:pt idx="1129">
                  <c:v>1.7216823890382166E-2</c:v>
                </c:pt>
                <c:pt idx="1130">
                  <c:v>1.721319592387649E-2</c:v>
                </c:pt>
                <c:pt idx="1131">
                  <c:v>1.720956014954346E-2</c:v>
                </c:pt>
                <c:pt idx="1132">
                  <c:v>1.7205916987775592E-2</c:v>
                </c:pt>
                <c:pt idx="1133">
                  <c:v>1.7202415262207355E-2</c:v>
                </c:pt>
                <c:pt idx="1134">
                  <c:v>1.7198758026274994E-2</c:v>
                </c:pt>
                <c:pt idx="1135">
                  <c:v>1.7195094693850631E-2</c:v>
                </c:pt>
                <c:pt idx="1136">
                  <c:v>1.7191425685344052E-2</c:v>
                </c:pt>
                <c:pt idx="1137">
                  <c:v>1.7187751421158106E-2</c:v>
                </c:pt>
                <c:pt idx="1138">
                  <c:v>1.7184072321699106E-2</c:v>
                </c:pt>
                <c:pt idx="1139">
                  <c:v>1.718038880736816E-2</c:v>
                </c:pt>
                <c:pt idx="1140">
                  <c:v>1.7176701298566372E-2</c:v>
                </c:pt>
                <c:pt idx="1141">
                  <c:v>1.7173010215693112E-2</c:v>
                </c:pt>
                <c:pt idx="1142">
                  <c:v>1.7169315979145141E-2</c:v>
                </c:pt>
                <c:pt idx="1143">
                  <c:v>1.7165619009320083E-2</c:v>
                </c:pt>
                <c:pt idx="1144">
                  <c:v>1.7161919726611231E-2</c:v>
                </c:pt>
                <c:pt idx="1145">
                  <c:v>1.7158218551412734E-2</c:v>
                </c:pt>
                <c:pt idx="1146">
                  <c:v>1.7154515904113536E-2</c:v>
                </c:pt>
                <c:pt idx="1147">
                  <c:v>1.7150812205106919E-2</c:v>
                </c:pt>
                <c:pt idx="1148">
                  <c:v>1.714710787477922E-2</c:v>
                </c:pt>
                <c:pt idx="1149">
                  <c:v>1.7143403333515907E-2</c:v>
                </c:pt>
                <c:pt idx="1150">
                  <c:v>1.7139699001705047E-2</c:v>
                </c:pt>
                <c:pt idx="1151">
                  <c:v>1.7135852413158754E-2</c:v>
                </c:pt>
                <c:pt idx="1152">
                  <c:v>1.7132149782872867E-2</c:v>
                </c:pt>
                <c:pt idx="1153">
                  <c:v>1.7128448593048792E-2</c:v>
                </c:pt>
                <c:pt idx="1154">
                  <c:v>1.7124892176612061E-2</c:v>
                </c:pt>
                <c:pt idx="1155">
                  <c:v>1.7121195197775083E-2</c:v>
                </c:pt>
                <c:pt idx="1156">
                  <c:v>1.7117500950665127E-2</c:v>
                </c:pt>
                <c:pt idx="1157">
                  <c:v>1.7113809855658094E-2</c:v>
                </c:pt>
                <c:pt idx="1158">
                  <c:v>1.7110122333124683E-2</c:v>
                </c:pt>
                <c:pt idx="1159">
                  <c:v>1.7106438803436454E-2</c:v>
                </c:pt>
                <c:pt idx="1160">
                  <c:v>1.7102759686962371E-2</c:v>
                </c:pt>
                <c:pt idx="1161">
                  <c:v>1.7099085404069649E-2</c:v>
                </c:pt>
                <c:pt idx="1162">
                  <c:v>1.7095416375126373E-2</c:v>
                </c:pt>
                <c:pt idx="1163">
                  <c:v>1.7091753020495426E-2</c:v>
                </c:pt>
                <c:pt idx="1164">
                  <c:v>1.7087805875217299E-2</c:v>
                </c:pt>
                <c:pt idx="1165">
                  <c:v>1.7084154389613637E-2</c:v>
                </c:pt>
                <c:pt idx="1166">
                  <c:v>1.7080509778630848E-2</c:v>
                </c:pt>
                <c:pt idx="1167">
                  <c:v>1.7076353466025651E-2</c:v>
                </c:pt>
                <c:pt idx="1168">
                  <c:v>1.7072725001734845E-2</c:v>
                </c:pt>
                <c:pt idx="1169">
                  <c:v>1.7069104733063334E-2</c:v>
                </c:pt>
                <c:pt idx="1170">
                  <c:v>1.7065493080325567E-2</c:v>
                </c:pt>
                <c:pt idx="1171">
                  <c:v>1.706189046383777E-2</c:v>
                </c:pt>
                <c:pt idx="1172">
                  <c:v>1.7058148558367486E-2</c:v>
                </c:pt>
                <c:pt idx="1173">
                  <c:v>1.705456466134923E-2</c:v>
                </c:pt>
                <c:pt idx="1174">
                  <c:v>1.7050991030966155E-2</c:v>
                </c:pt>
                <c:pt idx="1175">
                  <c:v>1.7047427409602314E-2</c:v>
                </c:pt>
                <c:pt idx="1176">
                  <c:v>1.7044321224085758E-2</c:v>
                </c:pt>
                <c:pt idx="1177">
                  <c:v>1.7040766028318412E-2</c:v>
                </c:pt>
                <c:pt idx="1178">
                  <c:v>1.703720927709965E-2</c:v>
                </c:pt>
                <c:pt idx="1179">
                  <c:v>1.7033647381575902E-2</c:v>
                </c:pt>
                <c:pt idx="1180">
                  <c:v>1.703007673282184E-2</c:v>
                </c:pt>
                <c:pt idx="1181">
                  <c:v>1.7026350735123399E-2</c:v>
                </c:pt>
                <c:pt idx="1182">
                  <c:v>1.7022753955124283E-2</c:v>
                </c:pt>
                <c:pt idx="1183">
                  <c:v>1.7019137665534746E-2</c:v>
                </c:pt>
                <c:pt idx="1184">
                  <c:v>1.7015498135052039E-2</c:v>
                </c:pt>
                <c:pt idx="1185">
                  <c:v>1.7011964473140209E-2</c:v>
                </c:pt>
                <c:pt idx="1186">
                  <c:v>1.7008264393525336E-2</c:v>
                </c:pt>
                <c:pt idx="1187">
                  <c:v>1.7004529751468857E-2</c:v>
                </c:pt>
                <c:pt idx="1188">
                  <c:v>1.7000758126127249E-2</c:v>
                </c:pt>
                <c:pt idx="1189">
                  <c:v>1.6996949435493069E-2</c:v>
                </c:pt>
                <c:pt idx="1190">
                  <c:v>1.6993103836063735E-2</c:v>
                </c:pt>
                <c:pt idx="1191">
                  <c:v>1.6989221484336677E-2</c:v>
                </c:pt>
                <c:pt idx="1192">
                  <c:v>1.6985302536809316E-2</c:v>
                </c:pt>
                <c:pt idx="1193">
                  <c:v>1.6981347149979942E-2</c:v>
                </c:pt>
                <c:pt idx="1194">
                  <c:v>1.6977355480347719E-2</c:v>
                </c:pt>
                <c:pt idx="1195">
                  <c:v>1.6973327684411812E-2</c:v>
                </c:pt>
                <c:pt idx="1196">
                  <c:v>1.6969263918670506E-2</c:v>
                </c:pt>
                <c:pt idx="1197">
                  <c:v>1.6965164339623837E-2</c:v>
                </c:pt>
                <c:pt idx="1198">
                  <c:v>1.6961029103772701E-2</c:v>
                </c:pt>
                <c:pt idx="1199">
                  <c:v>1.6956858367617129E-2</c:v>
                </c:pt>
                <c:pt idx="1200">
                  <c:v>1.6952652287657157E-2</c:v>
                </c:pt>
                <c:pt idx="1201">
                  <c:v>1.6948411020394544E-2</c:v>
                </c:pt>
                <c:pt idx="1202">
                  <c:v>1.6944134722330195E-2</c:v>
                </c:pt>
                <c:pt idx="1203">
                  <c:v>1.6939740062142598E-2</c:v>
                </c:pt>
                <c:pt idx="1204">
                  <c:v>1.693539682620291E-2</c:v>
                </c:pt>
                <c:pt idx="1205">
                  <c:v>1.6931019019357962E-2</c:v>
                </c:pt>
                <c:pt idx="1206">
                  <c:v>1.6926682352088173E-2</c:v>
                </c:pt>
                <c:pt idx="1207">
                  <c:v>1.6922233247541656E-2</c:v>
                </c:pt>
                <c:pt idx="1208">
                  <c:v>1.6917750051206618E-2</c:v>
                </c:pt>
                <c:pt idx="1209">
                  <c:v>1.6913232919583954E-2</c:v>
                </c:pt>
                <c:pt idx="1210">
                  <c:v>1.6908682009178042E-2</c:v>
                </c:pt>
                <c:pt idx="1211">
                  <c:v>1.6904097476490649E-2</c:v>
                </c:pt>
                <c:pt idx="1212">
                  <c:v>1.6899479478026152E-2</c:v>
                </c:pt>
                <c:pt idx="1213">
                  <c:v>1.6894828170287184E-2</c:v>
                </c:pt>
                <c:pt idx="1214">
                  <c:v>1.6890143709778122E-2</c:v>
                </c:pt>
                <c:pt idx="1215">
                  <c:v>1.6885426253001601E-2</c:v>
                </c:pt>
                <c:pt idx="1216">
                  <c:v>1.6880576247846335E-2</c:v>
                </c:pt>
                <c:pt idx="1217">
                  <c:v>1.687579832617736E-2</c:v>
                </c:pt>
                <c:pt idx="1218">
                  <c:v>1.6870987858312425E-2</c:v>
                </c:pt>
                <c:pt idx="1219">
                  <c:v>1.6865450529008008E-2</c:v>
                </c:pt>
                <c:pt idx="1220">
                  <c:v>1.6860570846238154E-2</c:v>
                </c:pt>
                <c:pt idx="1221">
                  <c:v>1.6855659109088705E-2</c:v>
                </c:pt>
                <c:pt idx="1222">
                  <c:v>1.6850715474044264E-2</c:v>
                </c:pt>
                <c:pt idx="1223">
                  <c:v>1.6845740097591211E-2</c:v>
                </c:pt>
                <c:pt idx="1224">
                  <c:v>1.6840703244457213E-2</c:v>
                </c:pt>
                <c:pt idx="1225">
                  <c:v>1.6835667305602074E-2</c:v>
                </c:pt>
                <c:pt idx="1226">
                  <c:v>1.6830600085010184E-2</c:v>
                </c:pt>
                <c:pt idx="1227">
                  <c:v>1.6825501739158623E-2</c:v>
                </c:pt>
                <c:pt idx="1228">
                  <c:v>1.682041248929823E-2</c:v>
                </c:pt>
                <c:pt idx="1229">
                  <c:v>1.6815298695334754E-2</c:v>
                </c:pt>
                <c:pt idx="1230">
                  <c:v>1.6810095911573491E-2</c:v>
                </c:pt>
                <c:pt idx="1231">
                  <c:v>1.6804862677632829E-2</c:v>
                </c:pt>
                <c:pt idx="1232">
                  <c:v>1.6799599150034372E-2</c:v>
                </c:pt>
                <c:pt idx="1233">
                  <c:v>1.6794282944605013E-2</c:v>
                </c:pt>
                <c:pt idx="1234">
                  <c:v>1.6785914927902591E-2</c:v>
                </c:pt>
                <c:pt idx="1235">
                  <c:v>1.6780551519677792E-2</c:v>
                </c:pt>
                <c:pt idx="1236">
                  <c:v>1.6775158503666003E-2</c:v>
                </c:pt>
                <c:pt idx="1237">
                  <c:v>1.676973306238003E-2</c:v>
                </c:pt>
                <c:pt idx="1238">
                  <c:v>1.6764278984640155E-2</c:v>
                </c:pt>
                <c:pt idx="1239">
                  <c:v>1.6758795778499719E-2</c:v>
                </c:pt>
                <c:pt idx="1240">
                  <c:v>1.675328360045962E-2</c:v>
                </c:pt>
                <c:pt idx="1241">
                  <c:v>1.6747742607022494E-2</c:v>
                </c:pt>
                <c:pt idx="1242">
                  <c:v>1.6742172954690982E-2</c:v>
                </c:pt>
                <c:pt idx="1243">
                  <c:v>1.6736574799963374E-2</c:v>
                </c:pt>
                <c:pt idx="1244">
                  <c:v>1.6730948299341439E-2</c:v>
                </c:pt>
                <c:pt idx="1245">
                  <c:v>1.6725293609324336E-2</c:v>
                </c:pt>
                <c:pt idx="1246">
                  <c:v>1.6719610886415576E-2</c:v>
                </c:pt>
                <c:pt idx="1247">
                  <c:v>1.671390028711171E-2</c:v>
                </c:pt>
                <c:pt idx="1248">
                  <c:v>1.6708161967911899E-2</c:v>
                </c:pt>
                <c:pt idx="1249">
                  <c:v>1.6702396085317914E-2</c:v>
                </c:pt>
                <c:pt idx="1250">
                  <c:v>1.6696602795827173E-2</c:v>
                </c:pt>
                <c:pt idx="1251">
                  <c:v>1.6690782255937106E-2</c:v>
                </c:pt>
                <c:pt idx="1252">
                  <c:v>1.6684934622146874E-2</c:v>
                </c:pt>
                <c:pt idx="1253">
                  <c:v>1.6679060050954764E-2</c:v>
                </c:pt>
                <c:pt idx="1254">
                  <c:v>1.6673199685383704E-2</c:v>
                </c:pt>
                <c:pt idx="1255">
                  <c:v>1.6667273854923528E-2</c:v>
                </c:pt>
                <c:pt idx="1256">
                  <c:v>1.6661321546498915E-2</c:v>
                </c:pt>
                <c:pt idx="1257">
                  <c:v>1.6655342916598315E-2</c:v>
                </c:pt>
                <c:pt idx="1258">
                  <c:v>1.6649288611348137E-2</c:v>
                </c:pt>
                <c:pt idx="1259">
                  <c:v>1.6643255702170696E-2</c:v>
                </c:pt>
                <c:pt idx="1260">
                  <c:v>1.6637196951062923E-2</c:v>
                </c:pt>
                <c:pt idx="1261">
                  <c:v>1.6631112514521366E-2</c:v>
                </c:pt>
                <c:pt idx="1262">
                  <c:v>1.6625002549036507E-2</c:v>
                </c:pt>
                <c:pt idx="1263">
                  <c:v>1.6618867211104893E-2</c:v>
                </c:pt>
                <c:pt idx="1264">
                  <c:v>1.6612706657217868E-2</c:v>
                </c:pt>
                <c:pt idx="1265">
                  <c:v>1.6606521043869379E-2</c:v>
                </c:pt>
                <c:pt idx="1266">
                  <c:v>1.6600310527549036E-2</c:v>
                </c:pt>
                <c:pt idx="1267">
                  <c:v>1.6594143363348135E-2</c:v>
                </c:pt>
                <c:pt idx="1268">
                  <c:v>1.658788552526393E-2</c:v>
                </c:pt>
                <c:pt idx="1269">
                  <c:v>1.6581603243517685E-2</c:v>
                </c:pt>
                <c:pt idx="1270">
                  <c:v>1.6575296674593457E-2</c:v>
                </c:pt>
                <c:pt idx="1271">
                  <c:v>1.6568965974970908E-2</c:v>
                </c:pt>
                <c:pt idx="1272">
                  <c:v>1.6562611301131465E-2</c:v>
                </c:pt>
                <c:pt idx="1273">
                  <c:v>1.6556232809553907E-2</c:v>
                </c:pt>
                <c:pt idx="1274">
                  <c:v>1.6549830656717904E-2</c:v>
                </c:pt>
                <c:pt idx="1275">
                  <c:v>1.6543404999101362E-2</c:v>
                </c:pt>
                <c:pt idx="1276">
                  <c:v>1.6537041672164854E-2</c:v>
                </c:pt>
                <c:pt idx="1277">
                  <c:v>1.653057139827574E-2</c:v>
                </c:pt>
                <c:pt idx="1278">
                  <c:v>1.6524078078802518E-2</c:v>
                </c:pt>
                <c:pt idx="1279">
                  <c:v>1.6517561870211139E-2</c:v>
                </c:pt>
                <c:pt idx="1280">
                  <c:v>1.6510836121399669E-2</c:v>
                </c:pt>
                <c:pt idx="1281">
                  <c:v>1.6504270839188744E-2</c:v>
                </c:pt>
                <c:pt idx="1282">
                  <c:v>1.6497683157802263E-2</c:v>
                </c:pt>
                <c:pt idx="1283">
                  <c:v>1.6491073233721142E-2</c:v>
                </c:pt>
                <c:pt idx="1284">
                  <c:v>1.6484441223430634E-2</c:v>
                </c:pt>
                <c:pt idx="1285">
                  <c:v>1.6477890084901723E-2</c:v>
                </c:pt>
                <c:pt idx="1286">
                  <c:v>1.6471216202118166E-2</c:v>
                </c:pt>
                <c:pt idx="1287">
                  <c:v>1.6464520692250309E-2</c:v>
                </c:pt>
                <c:pt idx="1288">
                  <c:v>1.6457803711767277E-2</c:v>
                </c:pt>
                <c:pt idx="1289">
                  <c:v>1.6450955355588579E-2</c:v>
                </c:pt>
                <c:pt idx="1290">
                  <c:v>1.6444194114094073E-2</c:v>
                </c:pt>
                <c:pt idx="1291">
                  <c:v>1.6437411881734872E-2</c:v>
                </c:pt>
                <c:pt idx="1292">
                  <c:v>1.6430608814991015E-2</c:v>
                </c:pt>
                <c:pt idx="1293">
                  <c:v>1.6423785070334731E-2</c:v>
                </c:pt>
                <c:pt idx="1294">
                  <c:v>1.641694080423825E-2</c:v>
                </c:pt>
                <c:pt idx="1295">
                  <c:v>1.6410076173179008E-2</c:v>
                </c:pt>
                <c:pt idx="1296">
                  <c:v>1.6403191333627498E-2</c:v>
                </c:pt>
                <c:pt idx="1297">
                  <c:v>1.6396286442055073E-2</c:v>
                </c:pt>
                <c:pt idx="1298">
                  <c:v>1.6389361654933092E-2</c:v>
                </c:pt>
                <c:pt idx="1299">
                  <c:v>1.6382417128732913E-2</c:v>
                </c:pt>
                <c:pt idx="1300">
                  <c:v>1.6375453019921549E-2</c:v>
                </c:pt>
                <c:pt idx="1301">
                  <c:v>1.6368469484969488E-2</c:v>
                </c:pt>
                <c:pt idx="1302">
                  <c:v>1.6361466680343745E-2</c:v>
                </c:pt>
                <c:pt idx="1303">
                  <c:v>1.6354444762510464E-2</c:v>
                </c:pt>
                <c:pt idx="1304">
                  <c:v>1.6347403887937526E-2</c:v>
                </c:pt>
                <c:pt idx="1305">
                  <c:v>1.634034421308847E-2</c:v>
                </c:pt>
                <c:pt idx="1306">
                  <c:v>1.6333404959515956E-2</c:v>
                </c:pt>
                <c:pt idx="1307">
                  <c:v>1.6326309765694474E-2</c:v>
                </c:pt>
                <c:pt idx="1308">
                  <c:v>1.6319196230504131E-2</c:v>
                </c:pt>
                <c:pt idx="1309">
                  <c:v>1.6312064510396476E-2</c:v>
                </c:pt>
                <c:pt idx="1310">
                  <c:v>1.6304914761823948E-2</c:v>
                </c:pt>
                <c:pt idx="1311">
                  <c:v>1.6297600120153761E-2</c:v>
                </c:pt>
                <c:pt idx="1312">
                  <c:v>1.6290413224330082E-2</c:v>
                </c:pt>
                <c:pt idx="1313">
                  <c:v>1.6283208779922075E-2</c:v>
                </c:pt>
                <c:pt idx="1314">
                  <c:v>1.6275986943384595E-2</c:v>
                </c:pt>
                <c:pt idx="1315">
                  <c:v>1.6268747871176832E-2</c:v>
                </c:pt>
                <c:pt idx="1316">
                  <c:v>1.6261491719752767E-2</c:v>
                </c:pt>
                <c:pt idx="1317">
                  <c:v>1.6254218645567246E-2</c:v>
                </c:pt>
                <c:pt idx="1318">
                  <c:v>1.6246928805074255E-2</c:v>
                </c:pt>
                <c:pt idx="1319">
                  <c:v>1.6239940616583404E-2</c:v>
                </c:pt>
                <c:pt idx="1320">
                  <c:v>1.6232620664297315E-2</c:v>
                </c:pt>
                <c:pt idx="1321">
                  <c:v>1.6225284393879491E-2</c:v>
                </c:pt>
                <c:pt idx="1322">
                  <c:v>1.6217931961763909E-2</c:v>
                </c:pt>
                <c:pt idx="1323">
                  <c:v>1.6210563524384547E-2</c:v>
                </c:pt>
                <c:pt idx="1324">
                  <c:v>1.6203179238171828E-2</c:v>
                </c:pt>
                <c:pt idx="1325">
                  <c:v>1.6195779259557952E-2</c:v>
                </c:pt>
                <c:pt idx="1326">
                  <c:v>1.6188194575588618E-2</c:v>
                </c:pt>
                <c:pt idx="1327">
                  <c:v>1.6180932850843099E-2</c:v>
                </c:pt>
                <c:pt idx="1328">
                  <c:v>1.6173486733600306E-2</c:v>
                </c:pt>
                <c:pt idx="1329">
                  <c:v>1.616602554967006E-2</c:v>
                </c:pt>
                <c:pt idx="1330">
                  <c:v>1.6158549455477456E-2</c:v>
                </c:pt>
                <c:pt idx="1331">
                  <c:v>1.6151058607450253E-2</c:v>
                </c:pt>
                <c:pt idx="1332">
                  <c:v>1.6143198187547399E-2</c:v>
                </c:pt>
                <c:pt idx="1333">
                  <c:v>1.6135675626205728E-2</c:v>
                </c:pt>
                <c:pt idx="1334">
                  <c:v>1.6128138801681249E-2</c:v>
                </c:pt>
                <c:pt idx="1335">
                  <c:v>1.6120587870408827E-2</c:v>
                </c:pt>
                <c:pt idx="1336">
                  <c:v>1.6113022988825932E-2</c:v>
                </c:pt>
                <c:pt idx="1337">
                  <c:v>1.6105628444511848E-2</c:v>
                </c:pt>
                <c:pt idx="1338">
                  <c:v>1.6098037415033874E-2</c:v>
                </c:pt>
                <c:pt idx="1339">
                  <c:v>1.6090432893814552E-2</c:v>
                </c:pt>
                <c:pt idx="1340">
                  <c:v>1.6082815037275568E-2</c:v>
                </c:pt>
                <c:pt idx="1341">
                  <c:v>1.6074994801412095E-2</c:v>
                </c:pt>
                <c:pt idx="1342">
                  <c:v>1.6067349503049881E-2</c:v>
                </c:pt>
                <c:pt idx="1343">
                  <c:v>1.605969134939431E-2</c:v>
                </c:pt>
                <c:pt idx="1344">
                  <c:v>1.6052020496874174E-2</c:v>
                </c:pt>
                <c:pt idx="1345">
                  <c:v>1.6044337101915645E-2</c:v>
                </c:pt>
                <c:pt idx="1346">
                  <c:v>1.6036641320943162E-2</c:v>
                </c:pt>
                <c:pt idx="1347">
                  <c:v>1.6028933310380293E-2</c:v>
                </c:pt>
                <c:pt idx="1348">
                  <c:v>1.6021213226648005E-2</c:v>
                </c:pt>
                <c:pt idx="1349">
                  <c:v>1.6013481226171605E-2</c:v>
                </c:pt>
                <c:pt idx="1350">
                  <c:v>1.6005737465367709E-2</c:v>
                </c:pt>
                <c:pt idx="1351">
                  <c:v>1.5997982100656415E-2</c:v>
                </c:pt>
                <c:pt idx="1352">
                  <c:v>1.5990215288457812E-2</c:v>
                </c:pt>
                <c:pt idx="1353">
                  <c:v>1.5982437185187656E-2</c:v>
                </c:pt>
                <c:pt idx="1354">
                  <c:v>1.5974647947260823E-2</c:v>
                </c:pt>
                <c:pt idx="1355">
                  <c:v>1.5966847731093064E-2</c:v>
                </c:pt>
                <c:pt idx="1356">
                  <c:v>1.5959036693097527E-2</c:v>
                </c:pt>
                <c:pt idx="1357">
                  <c:v>1.595121498968648E-2</c:v>
                </c:pt>
                <c:pt idx="1358">
                  <c:v>1.5943382777273068E-2</c:v>
                </c:pt>
                <c:pt idx="1359">
                  <c:v>1.5935750088010885E-2</c:v>
                </c:pt>
                <c:pt idx="1360">
                  <c:v>1.592789837238508E-2</c:v>
                </c:pt>
                <c:pt idx="1361">
                  <c:v>1.5920036606082502E-2</c:v>
                </c:pt>
                <c:pt idx="1362">
                  <c:v>1.5912164945502877E-2</c:v>
                </c:pt>
                <c:pt idx="1363">
                  <c:v>1.5904069554450718E-2</c:v>
                </c:pt>
                <c:pt idx="1364">
                  <c:v>1.5896177572582704E-2</c:v>
                </c:pt>
                <c:pt idx="1365">
                  <c:v>1.5888276176556543E-2</c:v>
                </c:pt>
                <c:pt idx="1366">
                  <c:v>1.5880365522774078E-2</c:v>
                </c:pt>
                <c:pt idx="1367">
                  <c:v>1.5872445767635426E-2</c:v>
                </c:pt>
                <c:pt idx="1368">
                  <c:v>1.5864517067540693E-2</c:v>
                </c:pt>
                <c:pt idx="1369">
                  <c:v>1.5856579578888252E-2</c:v>
                </c:pt>
                <c:pt idx="1370">
                  <c:v>1.5848633458073868E-2</c:v>
                </c:pt>
                <c:pt idx="1371">
                  <c:v>1.5840900563090066E-2</c:v>
                </c:pt>
                <c:pt idx="1372">
                  <c:v>1.5833161085257785E-2</c:v>
                </c:pt>
                <c:pt idx="1373">
                  <c:v>1.5825191813962469E-2</c:v>
                </c:pt>
                <c:pt idx="1374">
                  <c:v>1.581721451409468E-2</c:v>
                </c:pt>
                <c:pt idx="1375">
                  <c:v>1.5809229342028885E-2</c:v>
                </c:pt>
                <c:pt idx="1376">
                  <c:v>1.5801236454140444E-2</c:v>
                </c:pt>
                <c:pt idx="1377">
                  <c:v>1.5793009071347182E-2</c:v>
                </c:pt>
                <c:pt idx="1378">
                  <c:v>1.5785228156391717E-2</c:v>
                </c:pt>
                <c:pt idx="1379">
                  <c:v>1.577721305927593E-2</c:v>
                </c:pt>
                <c:pt idx="1380">
                  <c:v>1.576987871841485E-2</c:v>
                </c:pt>
                <c:pt idx="1381">
                  <c:v>1.5761161750411645E-2</c:v>
                </c:pt>
                <c:pt idx="1382">
                  <c:v>1.575312585140054E-2</c:v>
                </c:pt>
                <c:pt idx="1383">
                  <c:v>1.5745083331160536E-2</c:v>
                </c:pt>
                <c:pt idx="1384">
                  <c:v>1.573656896921919E-2</c:v>
                </c:pt>
                <c:pt idx="1385">
                  <c:v>1.572851213280551E-2</c:v>
                </c:pt>
                <c:pt idx="1386">
                  <c:v>1.5720449166417041E-2</c:v>
                </c:pt>
                <c:pt idx="1387">
                  <c:v>1.5712380226428697E-2</c:v>
                </c:pt>
                <c:pt idx="1388">
                  <c:v>1.5704305469217129E-2</c:v>
                </c:pt>
                <c:pt idx="1389">
                  <c:v>1.5696461522961228E-2</c:v>
                </c:pt>
                <c:pt idx="1390">
                  <c:v>1.5688376315827975E-2</c:v>
                </c:pt>
                <c:pt idx="1391">
                  <c:v>1.5680285749470453E-2</c:v>
                </c:pt>
                <c:pt idx="1392">
                  <c:v>1.5672189980250609E-2</c:v>
                </c:pt>
                <c:pt idx="1393">
                  <c:v>1.5663849897832077E-2</c:v>
                </c:pt>
                <c:pt idx="1394">
                  <c:v>1.5655743521077001E-2</c:v>
                </c:pt>
                <c:pt idx="1395">
                  <c:v>1.5647632421687468E-2</c:v>
                </c:pt>
                <c:pt idx="1396">
                  <c:v>1.5639516756027098E-2</c:v>
                </c:pt>
                <c:pt idx="1397">
                  <c:v>1.5631396680457765E-2</c:v>
                </c:pt>
                <c:pt idx="1398">
                  <c:v>1.5623272351344831E-2</c:v>
                </c:pt>
                <c:pt idx="1399">
                  <c:v>1.5615143925046695E-2</c:v>
                </c:pt>
                <c:pt idx="1400">
                  <c:v>1.5607011557924372E-2</c:v>
                </c:pt>
                <c:pt idx="1401">
                  <c:v>1.5598875406334525E-2</c:v>
                </c:pt>
                <c:pt idx="1402">
                  <c:v>1.5590735626635561E-2</c:v>
                </c:pt>
                <c:pt idx="1403">
                  <c:v>1.5582592375183278E-2</c:v>
                </c:pt>
                <c:pt idx="1404">
                  <c:v>1.5574445808330867E-2</c:v>
                </c:pt>
                <c:pt idx="1405">
                  <c:v>1.5566296082434124E-2</c:v>
                </c:pt>
                <c:pt idx="1406">
                  <c:v>1.5558143353841898E-2</c:v>
                </c:pt>
                <c:pt idx="1407">
                  <c:v>1.5549987778906512E-2</c:v>
                </c:pt>
                <c:pt idx="1408">
                  <c:v>1.5541829513975942E-2</c:v>
                </c:pt>
                <c:pt idx="1409">
                  <c:v>1.5533668715399905E-2</c:v>
                </c:pt>
                <c:pt idx="1410">
                  <c:v>1.5525505539522904E-2</c:v>
                </c:pt>
                <c:pt idx="1411">
                  <c:v>1.5517589774611013E-2</c:v>
                </c:pt>
                <c:pt idx="1412">
                  <c:v>1.5509422782389169E-2</c:v>
                </c:pt>
                <c:pt idx="1413">
                  <c:v>1.5501253870632026E-2</c:v>
                </c:pt>
                <c:pt idx="1414">
                  <c:v>1.5492832189909201E-2</c:v>
                </c:pt>
                <c:pt idx="1415">
                  <c:v>1.548465947268883E-2</c:v>
                </c:pt>
                <c:pt idx="1416">
                  <c:v>1.5476485316222349E-2</c:v>
                </c:pt>
                <c:pt idx="1417">
                  <c:v>1.5468309876846434E-2</c:v>
                </c:pt>
                <c:pt idx="1418">
                  <c:v>1.5460133310898641E-2</c:v>
                </c:pt>
                <c:pt idx="1419">
                  <c:v>1.5451955774712174E-2</c:v>
                </c:pt>
                <c:pt idx="1420">
                  <c:v>1.5443777424622851E-2</c:v>
                </c:pt>
                <c:pt idx="1421">
                  <c:v>1.5435598416960402E-2</c:v>
                </c:pt>
                <c:pt idx="1422">
                  <c:v>1.5427418908058033E-2</c:v>
                </c:pt>
                <c:pt idx="1423">
                  <c:v>1.5419239054244608E-2</c:v>
                </c:pt>
                <c:pt idx="1424">
                  <c:v>1.5411568676142906E-2</c:v>
                </c:pt>
                <c:pt idx="1425">
                  <c:v>1.5403389246963606E-2</c:v>
                </c:pt>
                <c:pt idx="1426">
                  <c:v>1.5395209919144115E-2</c:v>
                </c:pt>
                <c:pt idx="1427">
                  <c:v>1.5385862440551179E-2</c:v>
                </c:pt>
                <c:pt idx="1428">
                  <c:v>1.5377683856285351E-2</c:v>
                </c:pt>
                <c:pt idx="1429">
                  <c:v>1.5369505864640587E-2</c:v>
                </c:pt>
                <c:pt idx="1430">
                  <c:v>1.5361328621921189E-2</c:v>
                </c:pt>
                <c:pt idx="1431">
                  <c:v>1.5353152284437677E-2</c:v>
                </c:pt>
                <c:pt idx="1432">
                  <c:v>1.5345234094968669E-2</c:v>
                </c:pt>
                <c:pt idx="1433">
                  <c:v>1.5337060268571817E-2</c:v>
                </c:pt>
                <c:pt idx="1434">
                  <c:v>1.5328887804913201E-2</c:v>
                </c:pt>
                <c:pt idx="1435">
                  <c:v>1.5320717013731574E-2</c:v>
                </c:pt>
                <c:pt idx="1436">
                  <c:v>1.5311775812850367E-2</c:v>
                </c:pt>
                <c:pt idx="1437">
                  <c:v>1.5303611688236624E-2</c:v>
                </c:pt>
                <c:pt idx="1438">
                  <c:v>1.5295452657248401E-2</c:v>
                </c:pt>
                <c:pt idx="1439">
                  <c:v>1.5287299779478115E-2</c:v>
                </c:pt>
                <c:pt idx="1440">
                  <c:v>1.5279154117917196E-2</c:v>
                </c:pt>
                <c:pt idx="1441">
                  <c:v>1.5271272696579187E-2</c:v>
                </c:pt>
                <c:pt idx="1442">
                  <c:v>1.5263144081333665E-2</c:v>
                </c:pt>
                <c:pt idx="1443">
                  <c:v>1.5255025831030455E-2</c:v>
                </c:pt>
                <c:pt idx="1444">
                  <c:v>1.5246919031844221E-2</c:v>
                </c:pt>
                <c:pt idx="1445">
                  <c:v>1.5238571496220134E-2</c:v>
                </c:pt>
                <c:pt idx="1446">
                  <c:v>1.5230491645319616E-2</c:v>
                </c:pt>
                <c:pt idx="1447">
                  <c:v>1.5222426543390706E-2</c:v>
                </c:pt>
                <c:pt idx="1448">
                  <c:v>1.5214376975412445E-2</c:v>
                </c:pt>
                <c:pt idx="1449">
                  <c:v>1.5206343196449496E-2</c:v>
                </c:pt>
                <c:pt idx="1450">
                  <c:v>1.5198325407554079E-2</c:v>
                </c:pt>
                <c:pt idx="1451">
                  <c:v>1.5190323809773197E-2</c:v>
                </c:pt>
                <c:pt idx="1452">
                  <c:v>1.5182338604154726E-2</c:v>
                </c:pt>
                <c:pt idx="1453">
                  <c:v>1.5174369991743932E-2</c:v>
                </c:pt>
                <c:pt idx="1454">
                  <c:v>1.5166418173586082E-2</c:v>
                </c:pt>
                <c:pt idx="1455">
                  <c:v>1.5158483350723837E-2</c:v>
                </c:pt>
                <c:pt idx="1456">
                  <c:v>1.5150565724197254E-2</c:v>
                </c:pt>
                <c:pt idx="1457">
                  <c:v>1.5142665495048991E-2</c:v>
                </c:pt>
                <c:pt idx="1458">
                  <c:v>1.5134782864315625E-2</c:v>
                </c:pt>
                <c:pt idx="1459">
                  <c:v>1.5126918033036346E-2</c:v>
                </c:pt>
                <c:pt idx="1460">
                  <c:v>1.5119071202245992E-2</c:v>
                </c:pt>
                <c:pt idx="1461">
                  <c:v>1.5111242572979404E-2</c:v>
                </c:pt>
                <c:pt idx="1462">
                  <c:v>1.5103432346269687E-2</c:v>
                </c:pt>
                <c:pt idx="1463">
                  <c:v>1.5095877614563135E-2</c:v>
                </c:pt>
                <c:pt idx="1464">
                  <c:v>1.5088103740198679E-2</c:v>
                </c:pt>
                <c:pt idx="1465">
                  <c:v>1.5080348856163531E-2</c:v>
                </c:pt>
                <c:pt idx="1466">
                  <c:v>1.5072379485620738E-2</c:v>
                </c:pt>
                <c:pt idx="1467">
                  <c:v>1.5064664287150212E-2</c:v>
                </c:pt>
                <c:pt idx="1468">
                  <c:v>1.5056968697407368E-2</c:v>
                </c:pt>
                <c:pt idx="1469">
                  <c:v>1.5049292917418364E-2</c:v>
                </c:pt>
                <c:pt idx="1470">
                  <c:v>1.5041637148204135E-2</c:v>
                </c:pt>
                <c:pt idx="1471">
                  <c:v>1.503400159078736E-2</c:v>
                </c:pt>
                <c:pt idx="1472">
                  <c:v>1.5026386446188976E-2</c:v>
                </c:pt>
                <c:pt idx="1473">
                  <c:v>1.5018791915427317E-2</c:v>
                </c:pt>
                <c:pt idx="1474">
                  <c:v>1.5011218199520716E-2</c:v>
                </c:pt>
                <c:pt idx="1475">
                  <c:v>1.5003665499483159E-2</c:v>
                </c:pt>
                <c:pt idx="1476">
                  <c:v>1.4996355984519313E-2</c:v>
                </c:pt>
                <c:pt idx="1477">
                  <c:v>1.4988844663692449E-2</c:v>
                </c:pt>
                <c:pt idx="1478">
                  <c:v>1.4981354946369627E-2</c:v>
                </c:pt>
                <c:pt idx="1479">
                  <c:v>1.4972821980546469E-2</c:v>
                </c:pt>
                <c:pt idx="1480">
                  <c:v>1.4965379233292799E-2</c:v>
                </c:pt>
                <c:pt idx="1481">
                  <c:v>1.4957958721268171E-2</c:v>
                </c:pt>
                <c:pt idx="1482">
                  <c:v>1.4950560645472243E-2</c:v>
                </c:pt>
                <c:pt idx="1483">
                  <c:v>1.4943185206907305E-2</c:v>
                </c:pt>
                <c:pt idx="1484">
                  <c:v>1.4936044028738493E-2</c:v>
                </c:pt>
                <c:pt idx="1485">
                  <c:v>1.492871308787258E-2</c:v>
                </c:pt>
                <c:pt idx="1486">
                  <c:v>1.4921405371764784E-2</c:v>
                </c:pt>
                <c:pt idx="1487">
                  <c:v>1.4914121081401888E-2</c:v>
                </c:pt>
                <c:pt idx="1488">
                  <c:v>1.4906860417774226E-2</c:v>
                </c:pt>
                <c:pt idx="1489">
                  <c:v>1.4899214978693211E-2</c:v>
                </c:pt>
                <c:pt idx="1490">
                  <c:v>1.4892005087322325E-2</c:v>
                </c:pt>
                <c:pt idx="1491">
                  <c:v>1.4884819456645762E-2</c:v>
                </c:pt>
                <c:pt idx="1492">
                  <c:v>1.4877658287659263E-2</c:v>
                </c:pt>
                <c:pt idx="1493">
                  <c:v>1.4870720088133166E-2</c:v>
                </c:pt>
                <c:pt idx="1494">
                  <c:v>1.4863606924795698E-2</c:v>
                </c:pt>
                <c:pt idx="1495">
                  <c:v>1.4856518810606041E-2</c:v>
                </c:pt>
                <c:pt idx="1496">
                  <c:v>1.4849455946550676E-2</c:v>
                </c:pt>
                <c:pt idx="1497">
                  <c:v>1.4840840002088247E-2</c:v>
                </c:pt>
                <c:pt idx="1498">
                  <c:v>1.4833836682133653E-2</c:v>
                </c:pt>
                <c:pt idx="1499">
                  <c:v>1.4826859290652042E-2</c:v>
                </c:pt>
                <c:pt idx="1500">
                  <c:v>1.4819908028646888E-2</c:v>
                </c:pt>
                <c:pt idx="1501">
                  <c:v>1.481353905367456E-2</c:v>
                </c:pt>
                <c:pt idx="1502">
                  <c:v>1.4806084697073866E-2</c:v>
                </c:pt>
                <c:pt idx="1503">
                  <c:v>1.4799213029505286E-2</c:v>
                </c:pt>
                <c:pt idx="1504">
                  <c:v>1.479236829541598E-2</c:v>
                </c:pt>
                <c:pt idx="1505">
                  <c:v>1.478555069580432E-2</c:v>
                </c:pt>
                <c:pt idx="1506">
                  <c:v>1.4778760431666968E-2</c:v>
                </c:pt>
                <c:pt idx="1507">
                  <c:v>1.4771997704001442E-2</c:v>
                </c:pt>
                <c:pt idx="1508">
                  <c:v>1.4765262713803559E-2</c:v>
                </c:pt>
                <c:pt idx="1509">
                  <c:v>1.4758555662067432E-2</c:v>
                </c:pt>
                <c:pt idx="1510">
                  <c:v>1.4751876749788879E-2</c:v>
                </c:pt>
                <c:pt idx="1511">
                  <c:v>1.4745226177959462E-2</c:v>
                </c:pt>
                <c:pt idx="1512">
                  <c:v>1.4738604147574145E-2</c:v>
                </c:pt>
                <c:pt idx="1513">
                  <c:v>1.4732010859622793E-2</c:v>
                </c:pt>
                <c:pt idx="1514">
                  <c:v>1.4725934512347017E-2</c:v>
                </c:pt>
                <c:pt idx="1515">
                  <c:v>1.4719393756222167E-2</c:v>
                </c:pt>
                <c:pt idx="1516">
                  <c:v>1.4712882298493993E-2</c:v>
                </c:pt>
                <c:pt idx="1517">
                  <c:v>1.4706400340131409E-2</c:v>
                </c:pt>
                <c:pt idx="1518">
                  <c:v>1.4699482591061536E-2</c:v>
                </c:pt>
                <c:pt idx="1519">
                  <c:v>1.4693065978511301E-2</c:v>
                </c:pt>
                <c:pt idx="1520">
                  <c:v>1.4686679515319823E-2</c:v>
                </c:pt>
                <c:pt idx="1521">
                  <c:v>1.468032340247526E-2</c:v>
                </c:pt>
                <c:pt idx="1522">
                  <c:v>1.4673997840960674E-2</c:v>
                </c:pt>
                <c:pt idx="1523">
                  <c:v>1.4668139330852767E-2</c:v>
                </c:pt>
                <c:pt idx="1524">
                  <c:v>1.4661439175867277E-2</c:v>
                </c:pt>
                <c:pt idx="1525">
                  <c:v>1.4655206474257138E-2</c:v>
                </c:pt>
                <c:pt idx="1526">
                  <c:v>1.4649005127916018E-2</c:v>
                </c:pt>
                <c:pt idx="1527">
                  <c:v>1.464324743446427E-2</c:v>
                </c:pt>
                <c:pt idx="1528">
                  <c:v>1.463723893133384E-2</c:v>
                </c:pt>
                <c:pt idx="1529">
                  <c:v>1.4631124571894638E-2</c:v>
                </c:pt>
                <c:pt idx="1530">
                  <c:v>1.4625042308610503E-2</c:v>
                </c:pt>
                <c:pt idx="1531">
                  <c:v>1.4616280896917124E-2</c:v>
                </c:pt>
                <c:pt idx="1532">
                  <c:v>1.4610153325704619E-2</c:v>
                </c:pt>
                <c:pt idx="1533">
                  <c:v>1.4604310985976887E-2</c:v>
                </c:pt>
                <c:pt idx="1534">
                  <c:v>1.4598375432852719E-2</c:v>
                </c:pt>
                <c:pt idx="1535">
                  <c:v>1.4592473082572981E-2</c:v>
                </c:pt>
                <c:pt idx="1536">
                  <c:v>1.4586604136094286E-2</c:v>
                </c:pt>
                <c:pt idx="1537">
                  <c:v>1.458076879437852E-2</c:v>
                </c:pt>
                <c:pt idx="1538">
                  <c:v>1.4574967258384055E-2</c:v>
                </c:pt>
                <c:pt idx="1539">
                  <c:v>1.456919972906838E-2</c:v>
                </c:pt>
                <c:pt idx="1540">
                  <c:v>1.4563357756692675E-2</c:v>
                </c:pt>
                <c:pt idx="1541">
                  <c:v>1.4557661110369317E-2</c:v>
                </c:pt>
                <c:pt idx="1542">
                  <c:v>1.4551999089438949E-2</c:v>
                </c:pt>
                <c:pt idx="1543">
                  <c:v>1.4546371894867767E-2</c:v>
                </c:pt>
                <c:pt idx="1544">
                  <c:v>1.4540779727616762E-2</c:v>
                </c:pt>
                <c:pt idx="1545">
                  <c:v>1.4534528651971591E-2</c:v>
                </c:pt>
                <c:pt idx="1546">
                  <c:v>1.4529009871682567E-2</c:v>
                </c:pt>
                <c:pt idx="1547">
                  <c:v>1.4523526734438982E-2</c:v>
                </c:pt>
                <c:pt idx="1548">
                  <c:v>1.451807944119745E-2</c:v>
                </c:pt>
                <c:pt idx="1549">
                  <c:v>1.4512580857119846E-2</c:v>
                </c:pt>
                <c:pt idx="1550">
                  <c:v>1.4507208266581305E-2</c:v>
                </c:pt>
                <c:pt idx="1551">
                  <c:v>1.4501872138812958E-2</c:v>
                </c:pt>
                <c:pt idx="1552">
                  <c:v>1.4496572674776661E-2</c:v>
                </c:pt>
                <c:pt idx="1553">
                  <c:v>1.4491310075435139E-2</c:v>
                </c:pt>
                <c:pt idx="1554">
                  <c:v>1.4486084541751985E-2</c:v>
                </c:pt>
                <c:pt idx="1555">
                  <c:v>1.4480896274686451E-2</c:v>
                </c:pt>
                <c:pt idx="1556">
                  <c:v>1.4475745475202126E-2</c:v>
                </c:pt>
                <c:pt idx="1557">
                  <c:v>1.4470632344262607E-2</c:v>
                </c:pt>
                <c:pt idx="1558">
                  <c:v>1.4465557082828881E-2</c:v>
                </c:pt>
                <c:pt idx="1559">
                  <c:v>1.4460519891863671E-2</c:v>
                </c:pt>
                <c:pt idx="1560">
                  <c:v>1.4455520972327966E-2</c:v>
                </c:pt>
                <c:pt idx="1561">
                  <c:v>1.4450560525186226E-2</c:v>
                </c:pt>
                <c:pt idx="1562">
                  <c:v>1.4445638751400307E-2</c:v>
                </c:pt>
                <c:pt idx="1563">
                  <c:v>1.4440755851932068E-2</c:v>
                </c:pt>
                <c:pt idx="1564">
                  <c:v>1.4435912027746838E-2</c:v>
                </c:pt>
                <c:pt idx="1565">
                  <c:v>1.4431107479804734E-2</c:v>
                </c:pt>
                <c:pt idx="1566">
                  <c:v>1.4426386576951021E-2</c:v>
                </c:pt>
                <c:pt idx="1567">
                  <c:v>1.4421658501378644E-2</c:v>
                </c:pt>
                <c:pt idx="1568">
                  <c:v>1.4416970288931815E-2</c:v>
                </c:pt>
                <c:pt idx="1569">
                  <c:v>1.4412322140568028E-2</c:v>
                </c:pt>
                <c:pt idx="1570">
                  <c:v>1.4407714257243893E-2</c:v>
                </c:pt>
                <c:pt idx="1571">
                  <c:v>1.4403116247247705E-2</c:v>
                </c:pt>
                <c:pt idx="1572">
                  <c:v>1.4398592260001147E-2</c:v>
                </c:pt>
                <c:pt idx="1573">
                  <c:v>1.4394109156713417E-2</c:v>
                </c:pt>
                <c:pt idx="1574">
                  <c:v>1.4389667138347238E-2</c:v>
                </c:pt>
                <c:pt idx="1575">
                  <c:v>1.438526640587055E-2</c:v>
                </c:pt>
                <c:pt idx="1576">
                  <c:v>1.438090716024955E-2</c:v>
                </c:pt>
                <c:pt idx="1577">
                  <c:v>1.4376589602448702E-2</c:v>
                </c:pt>
                <c:pt idx="1578">
                  <c:v>1.4372313933438553E-2</c:v>
                </c:pt>
                <c:pt idx="1579">
                  <c:v>1.4368096706587785E-2</c:v>
                </c:pt>
                <c:pt idx="1580">
                  <c:v>1.4363899636375521E-2</c:v>
                </c:pt>
                <c:pt idx="1581">
                  <c:v>1.4359745025667614E-2</c:v>
                </c:pt>
                <c:pt idx="1582">
                  <c:v>1.4355633075420648E-2</c:v>
                </c:pt>
                <c:pt idx="1583">
                  <c:v>1.4351563986589433E-2</c:v>
                </c:pt>
                <c:pt idx="1584">
                  <c:v>1.4347537960133216E-2</c:v>
                </c:pt>
                <c:pt idx="1585">
                  <c:v>1.4343555197008584E-2</c:v>
                </c:pt>
                <c:pt idx="1586">
                  <c:v>1.4339615898173896E-2</c:v>
                </c:pt>
                <c:pt idx="1587">
                  <c:v>1.4335735521590785E-2</c:v>
                </c:pt>
                <c:pt idx="1588">
                  <c:v>1.4331868497208688E-2</c:v>
                </c:pt>
                <c:pt idx="1589">
                  <c:v>1.4328060797000219E-2</c:v>
                </c:pt>
                <c:pt idx="1590">
                  <c:v>1.432429736491958E-2</c:v>
                </c:pt>
                <c:pt idx="1591">
                  <c:v>1.4320578401929573E-2</c:v>
                </c:pt>
                <c:pt idx="1592">
                  <c:v>1.4316965432955721E-2</c:v>
                </c:pt>
                <c:pt idx="1593">
                  <c:v>1.4313342212199256E-2</c:v>
                </c:pt>
                <c:pt idx="1594">
                  <c:v>1.4309764095784792E-2</c:v>
                </c:pt>
                <c:pt idx="1595">
                  <c:v>1.4306231284688956E-2</c:v>
                </c:pt>
                <c:pt idx="1596">
                  <c:v>1.4302743979889241E-2</c:v>
                </c:pt>
                <c:pt idx="1597">
                  <c:v>1.4299255902942754E-2</c:v>
                </c:pt>
                <c:pt idx="1598">
                  <c:v>1.4295857031311138E-2</c:v>
                </c:pt>
                <c:pt idx="1599">
                  <c:v>1.4292504252704305E-2</c:v>
                </c:pt>
                <c:pt idx="1600">
                  <c:v>1.4289197768097311E-2</c:v>
                </c:pt>
                <c:pt idx="1601">
                  <c:v>1.4285997084673444E-2</c:v>
                </c:pt>
                <c:pt idx="1602">
                  <c:v>1.4282787038263019E-2</c:v>
                </c:pt>
                <c:pt idx="1603">
                  <c:v>1.4279623905025941E-2</c:v>
                </c:pt>
                <c:pt idx="1604">
                  <c:v>1.4276507885950132E-2</c:v>
                </c:pt>
                <c:pt idx="1605">
                  <c:v>1.4273439182022644E-2</c:v>
                </c:pt>
                <c:pt idx="1606">
                  <c:v>1.4270417994230528E-2</c:v>
                </c:pt>
                <c:pt idx="1607">
                  <c:v>1.4267444523565187E-2</c:v>
                </c:pt>
                <c:pt idx="1608">
                  <c:v>1.4264518971017144E-2</c:v>
                </c:pt>
                <c:pt idx="1609">
                  <c:v>1.4261641537577798E-2</c:v>
                </c:pt>
                <c:pt idx="1610">
                  <c:v>1.4258812424240286E-2</c:v>
                </c:pt>
                <c:pt idx="1611">
                  <c:v>1.4256031831997742E-2</c:v>
                </c:pt>
                <c:pt idx="1612">
                  <c:v>1.4253299961847645E-2</c:v>
                </c:pt>
                <c:pt idx="1613">
                  <c:v>1.425061701478487E-2</c:v>
                </c:pt>
                <c:pt idx="1614">
                  <c:v>1.424798319180863E-2</c:v>
                </c:pt>
                <c:pt idx="1615">
                  <c:v>1.4245398693918148E-2</c:v>
                </c:pt>
                <c:pt idx="1616">
                  <c:v>1.4242863722112635E-2</c:v>
                </c:pt>
                <c:pt idx="1617">
                  <c:v>1.4240378477395659E-2</c:v>
                </c:pt>
                <c:pt idx="1618">
                  <c:v>1.42378264375303E-2</c:v>
                </c:pt>
                <c:pt idx="1619">
                  <c:v>1.4235437725691859E-2</c:v>
                </c:pt>
                <c:pt idx="1620">
                  <c:v>1.4233099327596921E-2</c:v>
                </c:pt>
                <c:pt idx="1621">
                  <c:v>1.4230811444246896E-2</c:v>
                </c:pt>
                <c:pt idx="1622">
                  <c:v>1.4228574276640564E-2</c:v>
                </c:pt>
                <c:pt idx="1623">
                  <c:v>1.422652253422544E-2</c:v>
                </c:pt>
                <c:pt idx="1624">
                  <c:v>1.4224391007295696E-2</c:v>
                </c:pt>
                <c:pt idx="1625">
                  <c:v>1.4222310815523817E-2</c:v>
                </c:pt>
                <c:pt idx="1626">
                  <c:v>1.4220282159920314E-2</c:v>
                </c:pt>
                <c:pt idx="1627">
                  <c:v>1.4218305241504388E-2</c:v>
                </c:pt>
                <c:pt idx="1628">
                  <c:v>1.4216380261295241E-2</c:v>
                </c:pt>
                <c:pt idx="1629">
                  <c:v>1.4214507420311207E-2</c:v>
                </c:pt>
                <c:pt idx="1630">
                  <c:v>1.4212686919575827E-2</c:v>
                </c:pt>
                <c:pt idx="1631">
                  <c:v>1.4210591686842911E-2</c:v>
                </c:pt>
                <c:pt idx="1632">
                  <c:v>1.4208868996275825E-2</c:v>
                </c:pt>
                <c:pt idx="1633">
                  <c:v>1.4207199216127897E-2</c:v>
                </c:pt>
                <c:pt idx="1634">
                  <c:v>1.4205582547413442E-2</c:v>
                </c:pt>
                <c:pt idx="1635">
                  <c:v>1.4204019191149442E-2</c:v>
                </c:pt>
                <c:pt idx="1636">
                  <c:v>1.4202509348353765E-2</c:v>
                </c:pt>
                <c:pt idx="1637">
                  <c:v>1.4201239338146748E-2</c:v>
                </c:pt>
                <c:pt idx="1638">
                  <c:v>1.419965100724685E-2</c:v>
                </c:pt>
                <c:pt idx="1639">
                  <c:v>1.419830291098112E-2</c:v>
                </c:pt>
                <c:pt idx="1640">
                  <c:v>1.4197009132272065E-2</c:v>
                </c:pt>
                <c:pt idx="1641">
                  <c:v>1.4195769872148212E-2</c:v>
                </c:pt>
                <c:pt idx="1642">
                  <c:v>1.4194585331638088E-2</c:v>
                </c:pt>
                <c:pt idx="1643">
                  <c:v>1.4193455711774661E-2</c:v>
                </c:pt>
                <c:pt idx="1644">
                  <c:v>1.4192808211765554E-2</c:v>
                </c:pt>
                <c:pt idx="1645">
                  <c:v>1.4191796938598608E-2</c:v>
                </c:pt>
                <c:pt idx="1646">
                  <c:v>1.4190841222278611E-2</c:v>
                </c:pt>
                <c:pt idx="1647">
                  <c:v>1.4189941263863864E-2</c:v>
                </c:pt>
                <c:pt idx="1648">
                  <c:v>1.4189097264409192E-2</c:v>
                </c:pt>
                <c:pt idx="1649">
                  <c:v>1.4188075808833139E-2</c:v>
                </c:pt>
                <c:pt idx="1650">
                  <c:v>1.4187340295663649E-2</c:v>
                </c:pt>
                <c:pt idx="1651">
                  <c:v>1.4186661328050966E-2</c:v>
                </c:pt>
                <c:pt idx="1652">
                  <c:v>1.4186039107053603E-2</c:v>
                </c:pt>
                <c:pt idx="1653">
                  <c:v>1.4185723688688675E-2</c:v>
                </c:pt>
                <c:pt idx="1654">
                  <c:v>1.418521966531781E-2</c:v>
                </c:pt>
                <c:pt idx="1655">
                  <c:v>1.4184773008368991E-2</c:v>
                </c:pt>
                <c:pt idx="1656">
                  <c:v>1.4184383918918768E-2</c:v>
                </c:pt>
                <c:pt idx="1657">
                  <c:v>1.4184052598043683E-2</c:v>
                </c:pt>
                <c:pt idx="1658">
                  <c:v>1.4183779246823763E-2</c:v>
                </c:pt>
                <c:pt idx="1659">
                  <c:v>1.4183564066343373E-2</c:v>
                </c:pt>
                <c:pt idx="1660">
                  <c:v>1.4183407257686879E-2</c:v>
                </c:pt>
                <c:pt idx="1661">
                  <c:v>1.4183309021942991E-2</c:v>
                </c:pt>
                <c:pt idx="1662">
                  <c:v>1.4183269560200423E-2</c:v>
                </c:pt>
                <c:pt idx="1663">
                  <c:v>1.4183289073556571E-2</c:v>
                </c:pt>
                <c:pt idx="1664">
                  <c:v>1.4183367763101884E-2</c:v>
                </c:pt>
                <c:pt idx="1665">
                  <c:v>1.4183505829937241E-2</c:v>
                </c:pt>
                <c:pt idx="1666">
                  <c:v>1.4183703475164382E-2</c:v>
                </c:pt>
                <c:pt idx="1667">
                  <c:v>1.4183960899887658E-2</c:v>
                </c:pt>
                <c:pt idx="1668">
                  <c:v>1.4184278305212291E-2</c:v>
                </c:pt>
                <c:pt idx="1669">
                  <c:v>1.4184655892248712E-2</c:v>
                </c:pt>
                <c:pt idx="1670">
                  <c:v>1.418509386210909E-2</c:v>
                </c:pt>
                <c:pt idx="1671">
                  <c:v>1.4185266189911446E-2</c:v>
                </c:pt>
                <c:pt idx="1672">
                  <c:v>1.4185821127187359E-2</c:v>
                </c:pt>
                <c:pt idx="1673">
                  <c:v>1.4186437033873889E-2</c:v>
                </c:pt>
                <c:pt idx="1674">
                  <c:v>1.418711411109104E-2</c:v>
                </c:pt>
                <c:pt idx="1675">
                  <c:v>1.4188196492904849E-2</c:v>
                </c:pt>
                <c:pt idx="1676">
                  <c:v>1.4189000983231378E-2</c:v>
                </c:pt>
                <c:pt idx="1677">
                  <c:v>1.418986726425134E-2</c:v>
                </c:pt>
                <c:pt idx="1678">
                  <c:v>1.4190795537099494E-2</c:v>
                </c:pt>
                <c:pt idx="1679">
                  <c:v>1.4191786002915815E-2</c:v>
                </c:pt>
                <c:pt idx="1680">
                  <c:v>1.4192838862843752E-2</c:v>
                </c:pt>
                <c:pt idx="1681">
                  <c:v>1.4193954318025885E-2</c:v>
                </c:pt>
                <c:pt idx="1682">
                  <c:v>1.4195132569615226E-2</c:v>
                </c:pt>
                <c:pt idx="1683">
                  <c:v>1.4196373818762169E-2</c:v>
                </c:pt>
                <c:pt idx="1684">
                  <c:v>1.4197293509928736E-2</c:v>
                </c:pt>
                <c:pt idx="1685">
                  <c:v>1.4198656737460473E-2</c:v>
                </c:pt>
                <c:pt idx="1686">
                  <c:v>1.4200083549148174E-2</c:v>
                </c:pt>
                <c:pt idx="1687">
                  <c:v>1.4201574146146975E-2</c:v>
                </c:pt>
                <c:pt idx="1688">
                  <c:v>1.4203128729619036E-2</c:v>
                </c:pt>
                <c:pt idx="1689">
                  <c:v>1.4204747500725645E-2</c:v>
                </c:pt>
                <c:pt idx="1690">
                  <c:v>1.4206430660635995E-2</c:v>
                </c:pt>
                <c:pt idx="1691">
                  <c:v>1.420817841051664E-2</c:v>
                </c:pt>
                <c:pt idx="1692">
                  <c:v>1.4209569225291929E-2</c:v>
                </c:pt>
                <c:pt idx="1693">
                  <c:v>1.4211442004911312E-2</c:v>
                </c:pt>
                <c:pt idx="1694">
                  <c:v>1.4213379961086403E-2</c:v>
                </c:pt>
                <c:pt idx="1695">
                  <c:v>1.4215382323322423E-2</c:v>
                </c:pt>
                <c:pt idx="1696">
                  <c:v>1.4217444428489934E-2</c:v>
                </c:pt>
                <c:pt idx="1697">
                  <c:v>1.4220444923711455E-2</c:v>
                </c:pt>
                <c:pt idx="1698">
                  <c:v>1.4222614037871917E-2</c:v>
                </c:pt>
                <c:pt idx="1699">
                  <c:v>1.4224824780619044E-2</c:v>
                </c:pt>
                <c:pt idx="1700">
                  <c:v>1.4227071570111761E-2</c:v>
                </c:pt>
                <c:pt idx="1701">
                  <c:v>1.4228900739149458E-2</c:v>
                </c:pt>
                <c:pt idx="1702">
                  <c:v>1.4231202414182005E-2</c:v>
                </c:pt>
                <c:pt idx="1703">
                  <c:v>1.4233523588698775E-2</c:v>
                </c:pt>
                <c:pt idx="1704">
                  <c:v>1.4235858549344707E-2</c:v>
                </c:pt>
                <c:pt idx="1705">
                  <c:v>1.4238984610862159E-2</c:v>
                </c:pt>
                <c:pt idx="1706">
                  <c:v>1.4241329330299028E-2</c:v>
                </c:pt>
                <c:pt idx="1707">
                  <c:v>1.4243669739790455E-2</c:v>
                </c:pt>
                <c:pt idx="1708">
                  <c:v>1.4246002069488523E-2</c:v>
                </c:pt>
                <c:pt idx="1709">
                  <c:v>1.4248325944817215E-2</c:v>
                </c:pt>
                <c:pt idx="1710">
                  <c:v>1.4250641337187222E-2</c:v>
                </c:pt>
                <c:pt idx="1711">
                  <c:v>1.4252948218008373E-2</c:v>
                </c:pt>
                <c:pt idx="1712">
                  <c:v>1.4255246558688754E-2</c:v>
                </c:pt>
                <c:pt idx="1713">
                  <c:v>1.4257536330639933E-2</c:v>
                </c:pt>
                <c:pt idx="1714">
                  <c:v>1.4259817505267388E-2</c:v>
                </c:pt>
                <c:pt idx="1715">
                  <c:v>1.4262090053984423E-2</c:v>
                </c:pt>
                <c:pt idx="1716">
                  <c:v>1.4264353948198255E-2</c:v>
                </c:pt>
                <c:pt idx="1717">
                  <c:v>1.4266609159318714E-2</c:v>
                </c:pt>
                <c:pt idx="1718">
                  <c:v>1.4268855658753887E-2</c:v>
                </c:pt>
                <c:pt idx="1719">
                  <c:v>1.4271093417914467E-2</c:v>
                </c:pt>
                <c:pt idx="1720">
                  <c:v>1.4273322408209416E-2</c:v>
                </c:pt>
                <c:pt idx="1721">
                  <c:v>1.4275542601047688E-2</c:v>
                </c:pt>
                <c:pt idx="1722">
                  <c:v>1.4277753967838241E-2</c:v>
                </c:pt>
                <c:pt idx="1723">
                  <c:v>1.4279517969680428E-2</c:v>
                </c:pt>
                <c:pt idx="1724">
                  <c:v>1.4281712151633043E-2</c:v>
                </c:pt>
                <c:pt idx="1725">
                  <c:v>1.4283897424146317E-2</c:v>
                </c:pt>
                <c:pt idx="1726">
                  <c:v>1.4286510602715446E-2</c:v>
                </c:pt>
                <c:pt idx="1727">
                  <c:v>1.4288677410407848E-2</c:v>
                </c:pt>
                <c:pt idx="1728">
                  <c:v>1.4290835220509751E-2</c:v>
                </c:pt>
                <c:pt idx="1729">
                  <c:v>1.4292984004428376E-2</c:v>
                </c:pt>
                <c:pt idx="1730">
                  <c:v>1.4295123733572678E-2</c:v>
                </c:pt>
                <c:pt idx="1731">
                  <c:v>1.4297254379355093E-2</c:v>
                </c:pt>
                <c:pt idx="1732">
                  <c:v>1.4299375913180231E-2</c:v>
                </c:pt>
                <c:pt idx="1733">
                  <c:v>1.4301488306461396E-2</c:v>
                </c:pt>
                <c:pt idx="1734">
                  <c:v>1.4303591530605807E-2</c:v>
                </c:pt>
                <c:pt idx="1735">
                  <c:v>1.4305685557021551E-2</c:v>
                </c:pt>
                <c:pt idx="1736">
                  <c:v>1.4306908043119293E-2</c:v>
                </c:pt>
                <c:pt idx="1737">
                  <c:v>1.4308984756247867E-2</c:v>
                </c:pt>
                <c:pt idx="1738">
                  <c:v>1.4311052190675966E-2</c:v>
                </c:pt>
                <c:pt idx="1739">
                  <c:v>1.4313403574528039E-2</c:v>
                </c:pt>
                <c:pt idx="1740">
                  <c:v>1.4315451029754733E-2</c:v>
                </c:pt>
                <c:pt idx="1741">
                  <c:v>1.431748911643016E-2</c:v>
                </c:pt>
                <c:pt idx="1742">
                  <c:v>1.4319517805967408E-2</c:v>
                </c:pt>
                <c:pt idx="1743">
                  <c:v>1.4321537069776902E-2</c:v>
                </c:pt>
                <c:pt idx="1744">
                  <c:v>1.4323120477762253E-2</c:v>
                </c:pt>
                <c:pt idx="1745">
                  <c:v>1.432512140752391E-2</c:v>
                </c:pt>
                <c:pt idx="1746">
                  <c:v>1.4327112828203505E-2</c:v>
                </c:pt>
                <c:pt idx="1747">
                  <c:v>1.4329094711212671E-2</c:v>
                </c:pt>
                <c:pt idx="1748">
                  <c:v>1.4332338809085226E-2</c:v>
                </c:pt>
                <c:pt idx="1749">
                  <c:v>1.4334299691817065E-2</c:v>
                </c:pt>
                <c:pt idx="1750">
                  <c:v>1.4336250943876125E-2</c:v>
                </c:pt>
                <c:pt idx="1751">
                  <c:v>1.4338192536672231E-2</c:v>
                </c:pt>
                <c:pt idx="1752">
                  <c:v>1.4340124441615207E-2</c:v>
                </c:pt>
                <c:pt idx="1753">
                  <c:v>1.434162584108273E-2</c:v>
                </c:pt>
                <c:pt idx="1754">
                  <c:v>1.4343538909935073E-2</c:v>
                </c:pt>
                <c:pt idx="1755">
                  <c:v>1.4345442207582913E-2</c:v>
                </c:pt>
                <c:pt idx="1756">
                  <c:v>1.4347335705436368E-2</c:v>
                </c:pt>
                <c:pt idx="1757">
                  <c:v>1.4349637647856231E-2</c:v>
                </c:pt>
                <c:pt idx="1758">
                  <c:v>1.4351510825276362E-2</c:v>
                </c:pt>
                <c:pt idx="1759">
                  <c:v>1.4353374114708675E-2</c:v>
                </c:pt>
                <c:pt idx="1760">
                  <c:v>1.4355227487562993E-2</c:v>
                </c:pt>
                <c:pt idx="1761">
                  <c:v>1.4357070915250012E-2</c:v>
                </c:pt>
                <c:pt idx="1762">
                  <c:v>1.4358904369176955E-2</c:v>
                </c:pt>
                <c:pt idx="1763">
                  <c:v>1.436072782075625E-2</c:v>
                </c:pt>
                <c:pt idx="1764">
                  <c:v>1.4362541241395119E-2</c:v>
                </c:pt>
                <c:pt idx="1765">
                  <c:v>1.4364344602505127E-2</c:v>
                </c:pt>
                <c:pt idx="1766">
                  <c:v>1.4366137875493491E-2</c:v>
                </c:pt>
                <c:pt idx="1767">
                  <c:v>1.4367921031772648E-2</c:v>
                </c:pt>
                <c:pt idx="1768">
                  <c:v>1.4369694042749813E-2</c:v>
                </c:pt>
                <c:pt idx="1769">
                  <c:v>1.4371456879837421E-2</c:v>
                </c:pt>
                <c:pt idx="1770">
                  <c:v>1.4373209514443562E-2</c:v>
                </c:pt>
                <c:pt idx="1771">
                  <c:v>1.437495191797806E-2</c:v>
                </c:pt>
                <c:pt idx="1772">
                  <c:v>1.4376684061850742E-2</c:v>
                </c:pt>
                <c:pt idx="1773">
                  <c:v>1.4378405917471436E-2</c:v>
                </c:pt>
                <c:pt idx="1774">
                  <c:v>1.4380117456250834E-2</c:v>
                </c:pt>
                <c:pt idx="1775">
                  <c:v>1.4381412180282643E-2</c:v>
                </c:pt>
                <c:pt idx="1776">
                  <c:v>1.4383103678550689E-2</c:v>
                </c:pt>
                <c:pt idx="1777">
                  <c:v>1.4384784776655366E-2</c:v>
                </c:pt>
                <c:pt idx="1778">
                  <c:v>1.4386859871149406E-2</c:v>
                </c:pt>
                <c:pt idx="1779">
                  <c:v>1.4388519396870596E-2</c:v>
                </c:pt>
                <c:pt idx="1780">
                  <c:v>1.4390168434208581E-2</c:v>
                </c:pt>
                <c:pt idx="1781">
                  <c:v>1.4391806954574924E-2</c:v>
                </c:pt>
                <c:pt idx="1782">
                  <c:v>1.4393434929379454E-2</c:v>
                </c:pt>
                <c:pt idx="1783">
                  <c:v>1.4395052330033731E-2</c:v>
                </c:pt>
                <c:pt idx="1784">
                  <c:v>1.4396659127946715E-2</c:v>
                </c:pt>
                <c:pt idx="1785">
                  <c:v>1.4398255294528232E-2</c:v>
                </c:pt>
                <c:pt idx="1786">
                  <c:v>1.4399840801189844E-2</c:v>
                </c:pt>
                <c:pt idx="1787">
                  <c:v>1.4401415619341381E-2</c:v>
                </c:pt>
                <c:pt idx="1788">
                  <c:v>1.4402184759745751E-2</c:v>
                </c:pt>
                <c:pt idx="1789">
                  <c:v>1.4403739536614779E-2</c:v>
                </c:pt>
                <c:pt idx="1790">
                  <c:v>1.4405283544135727E-2</c:v>
                </c:pt>
                <c:pt idx="1791">
                  <c:v>1.4407034900532523E-2</c:v>
                </c:pt>
                <c:pt idx="1792">
                  <c:v>1.4408555734617856E-2</c:v>
                </c:pt>
                <c:pt idx="1793">
                  <c:v>1.4410065709511422E-2</c:v>
                </c:pt>
                <c:pt idx="1794">
                  <c:v>1.4411564796627196E-2</c:v>
                </c:pt>
                <c:pt idx="1795">
                  <c:v>1.4413052967377382E-2</c:v>
                </c:pt>
                <c:pt idx="1796">
                  <c:v>1.4414138483189631E-2</c:v>
                </c:pt>
                <c:pt idx="1797">
                  <c:v>1.441560546593435E-2</c:v>
                </c:pt>
                <c:pt idx="1798">
                  <c:v>1.4417061449027541E-2</c:v>
                </c:pt>
                <c:pt idx="1799">
                  <c:v>1.4418506403887124E-2</c:v>
                </c:pt>
                <c:pt idx="1800">
                  <c:v>1.4420717787950611E-2</c:v>
                </c:pt>
                <c:pt idx="1801">
                  <c:v>1.4423302672227521E-2</c:v>
                </c:pt>
                <c:pt idx="1802">
                  <c:v>1.4424710653934065E-2</c:v>
                </c:pt>
                <c:pt idx="1803">
                  <c:v>1.4426107480652187E-2</c:v>
                </c:pt>
                <c:pt idx="1804">
                  <c:v>1.4427493123791988E-2</c:v>
                </c:pt>
                <c:pt idx="1805">
                  <c:v>1.4428494605512401E-2</c:v>
                </c:pt>
                <c:pt idx="1806">
                  <c:v>1.4429853624598678E-2</c:v>
                </c:pt>
                <c:pt idx="1807">
                  <c:v>1.4431201365457374E-2</c:v>
                </c:pt>
                <c:pt idx="1808">
                  <c:v>1.4432537799505636E-2</c:v>
                </c:pt>
                <c:pt idx="1809">
                  <c:v>1.4434244357179979E-2</c:v>
                </c:pt>
                <c:pt idx="1810">
                  <c:v>1.4435557327134477E-2</c:v>
                </c:pt>
                <c:pt idx="1811">
                  <c:v>1.4436858902020608E-2</c:v>
                </c:pt>
                <c:pt idx="1812">
                  <c:v>1.4438149053250806E-2</c:v>
                </c:pt>
                <c:pt idx="1813">
                  <c:v>1.4439427752237501E-2</c:v>
                </c:pt>
                <c:pt idx="1814">
                  <c:v>1.4440694970391389E-2</c:v>
                </c:pt>
                <c:pt idx="1815">
                  <c:v>1.4441950679125775E-2</c:v>
                </c:pt>
                <c:pt idx="1816">
                  <c:v>1.4443194849850481E-2</c:v>
                </c:pt>
                <c:pt idx="1817">
                  <c:v>1.444442745397968E-2</c:v>
                </c:pt>
                <c:pt idx="1818">
                  <c:v>1.4445648462923198E-2</c:v>
                </c:pt>
                <c:pt idx="1819">
                  <c:v>1.4446857848095206E-2</c:v>
                </c:pt>
                <c:pt idx="1820">
                  <c:v>1.4448055580907266E-2</c:v>
                </c:pt>
                <c:pt idx="1821">
                  <c:v>1.4449241632770945E-2</c:v>
                </c:pt>
                <c:pt idx="1822">
                  <c:v>1.4450415975100411E-2</c:v>
                </c:pt>
                <c:pt idx="1823">
                  <c:v>1.4451578579305492E-2</c:v>
                </c:pt>
                <c:pt idx="1824">
                  <c:v>1.445272941679949E-2</c:v>
                </c:pt>
                <c:pt idx="1825">
                  <c:v>1.4453868458995704E-2</c:v>
                </c:pt>
                <c:pt idx="1826">
                  <c:v>1.4454627558232007E-2</c:v>
                </c:pt>
                <c:pt idx="1827">
                  <c:v>1.4455743731333206E-2</c:v>
                </c:pt>
                <c:pt idx="1828">
                  <c:v>1.4456848025889662E-2</c:v>
                </c:pt>
                <c:pt idx="1829">
                  <c:v>1.4457940413315015E-2</c:v>
                </c:pt>
                <c:pt idx="1830">
                  <c:v>1.4459385739953024E-2</c:v>
                </c:pt>
                <c:pt idx="1831">
                  <c:v>1.4460453410028851E-2</c:v>
                </c:pt>
                <c:pt idx="1832">
                  <c:v>1.4461509084694795E-2</c:v>
                </c:pt>
                <c:pt idx="1833">
                  <c:v>1.4462552735367635E-2</c:v>
                </c:pt>
                <c:pt idx="1834">
                  <c:v>1.4463584333458934E-2</c:v>
                </c:pt>
                <c:pt idx="1835">
                  <c:v>1.4464603850381123E-2</c:v>
                </c:pt>
                <c:pt idx="1836">
                  <c:v>1.4465611257547506E-2</c:v>
                </c:pt>
                <c:pt idx="1837">
                  <c:v>1.4466606526373989E-2</c:v>
                </c:pt>
                <c:pt idx="1838">
                  <c:v>1.44675896282704E-2</c:v>
                </c:pt>
                <c:pt idx="1839">
                  <c:v>1.4467845607729402E-2</c:v>
                </c:pt>
                <c:pt idx="1840">
                  <c:v>1.4468805969849896E-2</c:v>
                </c:pt>
                <c:pt idx="1841">
                  <c:v>1.4469754084346143E-2</c:v>
                </c:pt>
                <c:pt idx="1842">
                  <c:v>1.4470689922633895E-2</c:v>
                </c:pt>
                <c:pt idx="1843">
                  <c:v>1.4471967580559903E-2</c:v>
                </c:pt>
                <c:pt idx="1844">
                  <c:v>1.4472524656246044E-2</c:v>
                </c:pt>
                <c:pt idx="1845">
                  <c:v>1.4473423494404614E-2</c:v>
                </c:pt>
                <c:pt idx="1846">
                  <c:v>1.4474309942022145E-2</c:v>
                </c:pt>
                <c:pt idx="1847">
                  <c:v>1.4475183970512617E-2</c:v>
                </c:pt>
                <c:pt idx="1848">
                  <c:v>1.4476045551294447E-2</c:v>
                </c:pt>
                <c:pt idx="1849">
                  <c:v>1.447689465578339E-2</c:v>
                </c:pt>
                <c:pt idx="1850">
                  <c:v>1.4477731255398751E-2</c:v>
                </c:pt>
                <c:pt idx="1851">
                  <c:v>1.4478555321555397E-2</c:v>
                </c:pt>
                <c:pt idx="1852">
                  <c:v>1.4480059519189386E-2</c:v>
                </c:pt>
                <c:pt idx="1853">
                  <c:v>1.448085668685257E-2</c:v>
                </c:pt>
                <c:pt idx="1854">
                  <c:v>1.4481641230216757E-2</c:v>
                </c:pt>
                <c:pt idx="1855">
                  <c:v>1.4482413120697854E-2</c:v>
                </c:pt>
                <c:pt idx="1856">
                  <c:v>1.4482829527456111E-2</c:v>
                </c:pt>
                <c:pt idx="1857">
                  <c:v>1.4483576909657073E-2</c:v>
                </c:pt>
                <c:pt idx="1858">
                  <c:v>1.4484311555772443E-2</c:v>
                </c:pt>
                <c:pt idx="1859">
                  <c:v>1.4485033437217614E-2</c:v>
                </c:pt>
                <c:pt idx="1860">
                  <c:v>1.4485742525410612E-2</c:v>
                </c:pt>
                <c:pt idx="1861">
                  <c:v>1.4486777152278309E-2</c:v>
                </c:pt>
                <c:pt idx="1862">
                  <c:v>1.4487459672203233E-2</c:v>
                </c:pt>
                <c:pt idx="1863">
                  <c:v>1.4488129310568861E-2</c:v>
                </c:pt>
                <c:pt idx="1864">
                  <c:v>1.4488786038791968E-2</c:v>
                </c:pt>
                <c:pt idx="1865">
                  <c:v>1.4489429828287595E-2</c:v>
                </c:pt>
                <c:pt idx="1866">
                  <c:v>1.449006065047165E-2</c:v>
                </c:pt>
                <c:pt idx="1867">
                  <c:v>1.4490678476761778E-2</c:v>
                </c:pt>
                <c:pt idx="1868">
                  <c:v>1.4491283278574756E-2</c:v>
                </c:pt>
                <c:pt idx="1869">
                  <c:v>1.4491875027325626E-2</c:v>
                </c:pt>
                <c:pt idx="1870">
                  <c:v>1.4492453694432032E-2</c:v>
                </c:pt>
                <c:pt idx="1871">
                  <c:v>1.4493019251310751E-2</c:v>
                </c:pt>
                <c:pt idx="1872">
                  <c:v>1.4493571669377694E-2</c:v>
                </c:pt>
                <c:pt idx="1873">
                  <c:v>1.4494110920050506E-2</c:v>
                </c:pt>
                <c:pt idx="1874">
                  <c:v>1.4494636974747699E-2</c:v>
                </c:pt>
                <c:pt idx="1875">
                  <c:v>1.4495149804886054E-2</c:v>
                </c:pt>
                <c:pt idx="1876">
                  <c:v>1.4495649381881479E-2</c:v>
                </c:pt>
                <c:pt idx="1877">
                  <c:v>1.4496135677152487E-2</c:v>
                </c:pt>
                <c:pt idx="1878">
                  <c:v>1.4496285882510519E-2</c:v>
                </c:pt>
                <c:pt idx="1879">
                  <c:v>1.4496746468245345E-2</c:v>
                </c:pt>
                <c:pt idx="1880">
                  <c:v>1.4497193689087681E-2</c:v>
                </c:pt>
                <c:pt idx="1881">
                  <c:v>1.4497627516455558E-2</c:v>
                </c:pt>
                <c:pt idx="1882">
                  <c:v>1.4498047921768757E-2</c:v>
                </c:pt>
                <c:pt idx="1883">
                  <c:v>1.4498772931961805E-2</c:v>
                </c:pt>
                <c:pt idx="1884">
                  <c:v>1.4499165454862944E-2</c:v>
                </c:pt>
                <c:pt idx="1885">
                  <c:v>1.4499544467383442E-2</c:v>
                </c:pt>
                <c:pt idx="1886">
                  <c:v>1.4499909940943552E-2</c:v>
                </c:pt>
                <c:pt idx="1887">
                  <c:v>1.4500261846960922E-2</c:v>
                </c:pt>
                <c:pt idx="1888">
                  <c:v>1.4500600156854934E-2</c:v>
                </c:pt>
                <c:pt idx="1889">
                  <c:v>1.4500924842044105E-2</c:v>
                </c:pt>
                <c:pt idx="1890">
                  <c:v>1.4501235873947815E-2</c:v>
                </c:pt>
                <c:pt idx="1891">
                  <c:v>1.4501222861393369E-2</c:v>
                </c:pt>
                <c:pt idx="1892">
                  <c:v>1.4501507474253243E-2</c:v>
                </c:pt>
                <c:pt idx="1893">
                  <c:v>1.4501778350680465E-2</c:v>
                </c:pt>
                <c:pt idx="1894">
                  <c:v>1.4502035462094822E-2</c:v>
                </c:pt>
                <c:pt idx="1895">
                  <c:v>1.4502278779916097E-2</c:v>
                </c:pt>
                <c:pt idx="1896">
                  <c:v>1.450250827556847E-2</c:v>
                </c:pt>
                <c:pt idx="1897">
                  <c:v>1.4502723920471723E-2</c:v>
                </c:pt>
                <c:pt idx="1898">
                  <c:v>1.450292568604652E-2</c:v>
                </c:pt>
                <c:pt idx="1899">
                  <c:v>1.4503113543714403E-2</c:v>
                </c:pt>
                <c:pt idx="1900">
                  <c:v>1.450298586816956E-2</c:v>
                </c:pt>
                <c:pt idx="1901">
                  <c:v>1.4503146820668888E-2</c:v>
                </c:pt>
                <c:pt idx="1902">
                  <c:v>1.4503293782131443E-2</c:v>
                </c:pt>
                <c:pt idx="1903">
                  <c:v>1.4503426723980972E-2</c:v>
                </c:pt>
                <c:pt idx="1904">
                  <c:v>1.4504140720698781E-2</c:v>
                </c:pt>
                <c:pt idx="1905">
                  <c:v>1.4504243523715314E-2</c:v>
                </c:pt>
                <c:pt idx="1906">
                  <c:v>1.4504332216172172E-2</c:v>
                </c:pt>
                <c:pt idx="1907">
                  <c:v>1.4504406769490474E-2</c:v>
                </c:pt>
                <c:pt idx="1908">
                  <c:v>1.4504467155093079E-2</c:v>
                </c:pt>
                <c:pt idx="1909">
                  <c:v>1.4504220898408497E-2</c:v>
                </c:pt>
                <c:pt idx="1910">
                  <c:v>1.4504253882974785E-2</c:v>
                </c:pt>
                <c:pt idx="1911">
                  <c:v>1.4504272616702321E-2</c:v>
                </c:pt>
                <c:pt idx="1912">
                  <c:v>1.4504277071018798E-2</c:v>
                </c:pt>
                <c:pt idx="1913">
                  <c:v>1.450455556712295E-2</c:v>
                </c:pt>
                <c:pt idx="1914">
                  <c:v>1.4504530346290571E-2</c:v>
                </c:pt>
                <c:pt idx="1915">
                  <c:v>1.4504490757697297E-2</c:v>
                </c:pt>
                <c:pt idx="1916">
                  <c:v>1.4504436772765989E-2</c:v>
                </c:pt>
                <c:pt idx="1917">
                  <c:v>1.4504368362921244E-2</c:v>
                </c:pt>
                <c:pt idx="1918">
                  <c:v>1.4504285499585051E-2</c:v>
                </c:pt>
                <c:pt idx="1919">
                  <c:v>1.450418815418114E-2</c:v>
                </c:pt>
                <c:pt idx="1920">
                  <c:v>1.4504076298133238E-2</c:v>
                </c:pt>
                <c:pt idx="1921">
                  <c:v>1.4503949902866811E-2</c:v>
                </c:pt>
                <c:pt idx="1922">
                  <c:v>1.450380893980298E-2</c:v>
                </c:pt>
                <c:pt idx="1923">
                  <c:v>1.4503653380365475E-2</c:v>
                </c:pt>
                <c:pt idx="1924">
                  <c:v>1.4503483195983236E-2</c:v>
                </c:pt>
                <c:pt idx="1925">
                  <c:v>1.4503298358075649E-2</c:v>
                </c:pt>
                <c:pt idx="1926">
                  <c:v>1.4503098838068176E-2</c:v>
                </c:pt>
                <c:pt idx="1927">
                  <c:v>1.4502884607388893E-2</c:v>
                </c:pt>
                <c:pt idx="1928">
                  <c:v>1.4502655637459788E-2</c:v>
                </c:pt>
                <c:pt idx="1929">
                  <c:v>1.450241189970633E-2</c:v>
                </c:pt>
                <c:pt idx="1930">
                  <c:v>1.4502153365554852E-2</c:v>
                </c:pt>
                <c:pt idx="1931">
                  <c:v>1.4501610608975982E-2</c:v>
                </c:pt>
                <c:pt idx="1932">
                  <c:v>1.4501323474209909E-2</c:v>
                </c:pt>
                <c:pt idx="1933">
                  <c:v>1.4501021459963331E-2</c:v>
                </c:pt>
                <c:pt idx="1934">
                  <c:v>1.4500704537658667E-2</c:v>
                </c:pt>
                <c:pt idx="1935">
                  <c:v>1.4500637748710649E-2</c:v>
                </c:pt>
                <c:pt idx="1936">
                  <c:v>1.4500289836106706E-2</c:v>
                </c:pt>
                <c:pt idx="1937">
                  <c:v>1.4499926927087349E-2</c:v>
                </c:pt>
                <c:pt idx="1938">
                  <c:v>1.4499548993076306E-2</c:v>
                </c:pt>
                <c:pt idx="1939">
                  <c:v>1.4499156005503387E-2</c:v>
                </c:pt>
                <c:pt idx="1940">
                  <c:v>1.449874793579406E-2</c:v>
                </c:pt>
                <c:pt idx="1941">
                  <c:v>1.4498324755375526E-2</c:v>
                </c:pt>
                <c:pt idx="1942">
                  <c:v>1.449788643567586E-2</c:v>
                </c:pt>
                <c:pt idx="1943">
                  <c:v>1.4497176659976374E-2</c:v>
                </c:pt>
                <c:pt idx="1944">
                  <c:v>1.4496453807859133E-2</c:v>
                </c:pt>
                <c:pt idx="1945">
                  <c:v>1.4495972123199863E-2</c:v>
                </c:pt>
                <c:pt idx="1946">
                  <c:v>1.449547519027572E-2</c:v>
                </c:pt>
                <c:pt idx="1947">
                  <c:v>1.4494962980520221E-2</c:v>
                </c:pt>
                <c:pt idx="1948">
                  <c:v>1.4494435465361555E-2</c:v>
                </c:pt>
                <c:pt idx="1949">
                  <c:v>1.4494142307391792E-2</c:v>
                </c:pt>
                <c:pt idx="1950">
                  <c:v>1.4493334404562574E-2</c:v>
                </c:pt>
                <c:pt idx="1951">
                  <c:v>1.4492760801783966E-2</c:v>
                </c:pt>
                <c:pt idx="1952">
                  <c:v>1.4491432248407566E-2</c:v>
                </c:pt>
                <c:pt idx="1953">
                  <c:v>1.449156730862633E-2</c:v>
                </c:pt>
                <c:pt idx="1954">
                  <c:v>1.4490947361110784E-2</c:v>
                </c:pt>
                <c:pt idx="1955">
                  <c:v>1.4490288673019158E-2</c:v>
                </c:pt>
                <c:pt idx="1956">
                  <c:v>1.4490026041750542E-2</c:v>
                </c:pt>
                <c:pt idx="1957">
                  <c:v>1.4489231810859053E-2</c:v>
                </c:pt>
                <c:pt idx="1958">
                  <c:v>1.4488377760953474E-2</c:v>
                </c:pt>
                <c:pt idx="1959">
                  <c:v>1.4487464286408774E-2</c:v>
                </c:pt>
                <c:pt idx="1960">
                  <c:v>1.4486491782893664E-2</c:v>
                </c:pt>
                <c:pt idx="1961">
                  <c:v>1.4485257715822972E-2</c:v>
                </c:pt>
                <c:pt idx="1962">
                  <c:v>1.4484171871618091E-2</c:v>
                </c:pt>
                <c:pt idx="1963">
                  <c:v>1.4483027673099301E-2</c:v>
                </c:pt>
                <c:pt idx="1964">
                  <c:v>1.4481825525625866E-2</c:v>
                </c:pt>
                <c:pt idx="1965">
                  <c:v>1.4480757769729381E-2</c:v>
                </c:pt>
                <c:pt idx="1966">
                  <c:v>1.4479439473879507E-2</c:v>
                </c:pt>
                <c:pt idx="1967">
                  <c:v>1.447806542009571E-2</c:v>
                </c:pt>
                <c:pt idx="1968">
                  <c:v>1.4476664296514204E-2</c:v>
                </c:pt>
                <c:pt idx="1969">
                  <c:v>1.4475252887557539E-2</c:v>
                </c:pt>
                <c:pt idx="1970">
                  <c:v>1.4473831181630641E-2</c:v>
                </c:pt>
                <c:pt idx="1971">
                  <c:v>1.4472399167140175E-2</c:v>
                </c:pt>
                <c:pt idx="1972">
                  <c:v>1.4470956832491069E-2</c:v>
                </c:pt>
                <c:pt idx="1973">
                  <c:v>1.4469504166088248E-2</c:v>
                </c:pt>
                <c:pt idx="1974">
                  <c:v>1.4468041156338379E-2</c:v>
                </c:pt>
                <c:pt idx="1975">
                  <c:v>1.446656779164726E-2</c:v>
                </c:pt>
                <c:pt idx="1976">
                  <c:v>1.4465084060420682E-2</c:v>
                </c:pt>
                <c:pt idx="1977">
                  <c:v>1.4463589951063576E-2</c:v>
                </c:pt>
                <c:pt idx="1978">
                  <c:v>1.4462085451983474E-2</c:v>
                </c:pt>
                <c:pt idx="1979">
                  <c:v>1.4460570551586175E-2</c:v>
                </c:pt>
                <c:pt idx="1980">
                  <c:v>1.4459045238278342E-2</c:v>
                </c:pt>
                <c:pt idx="1981">
                  <c:v>1.4457509500466639E-2</c:v>
                </c:pt>
                <c:pt idx="1982">
                  <c:v>1.4455963326555125E-2</c:v>
                </c:pt>
                <c:pt idx="1983">
                  <c:v>1.4454230042097713E-2</c:v>
                </c:pt>
                <c:pt idx="1984">
                  <c:v>1.4452663773262642E-2</c:v>
                </c:pt>
                <c:pt idx="1985">
                  <c:v>1.4451087034791867E-2</c:v>
                </c:pt>
                <c:pt idx="1986">
                  <c:v>1.4449674038069469E-2</c:v>
                </c:pt>
                <c:pt idx="1987">
                  <c:v>1.4448075509771912E-2</c:v>
                </c:pt>
                <c:pt idx="1988">
                  <c:v>1.4446466475817141E-2</c:v>
                </c:pt>
                <c:pt idx="1989">
                  <c:v>1.444484692461356E-2</c:v>
                </c:pt>
                <c:pt idx="1990">
                  <c:v>1.4443216844567832E-2</c:v>
                </c:pt>
                <c:pt idx="1991">
                  <c:v>1.4441576224088362E-2</c:v>
                </c:pt>
                <c:pt idx="1992">
                  <c:v>1.4439925051580944E-2</c:v>
                </c:pt>
                <c:pt idx="1993">
                  <c:v>1.4438263315453982E-2</c:v>
                </c:pt>
                <c:pt idx="1994">
                  <c:v>1.4436591004117616E-2</c:v>
                </c:pt>
                <c:pt idx="1995">
                  <c:v>1.4434908105975905E-2</c:v>
                </c:pt>
                <c:pt idx="1996">
                  <c:v>1.4432882516259404E-2</c:v>
                </c:pt>
                <c:pt idx="1997">
                  <c:v>1.4431180066007521E-2</c:v>
                </c:pt>
                <c:pt idx="1998">
                  <c:v>1.4429466996665141E-2</c:v>
                </c:pt>
                <c:pt idx="1999">
                  <c:v>1.4427496185295929E-2</c:v>
                </c:pt>
                <c:pt idx="2000">
                  <c:v>1.442576032173104E-2</c:v>
                </c:pt>
                <c:pt idx="2001">
                  <c:v>1.4424013802647906E-2</c:v>
                </c:pt>
                <c:pt idx="2002">
                  <c:v>1.4422256616455797E-2</c:v>
                </c:pt>
                <c:pt idx="2003">
                  <c:v>1.4420488751563099E-2</c:v>
                </c:pt>
                <c:pt idx="2004">
                  <c:v>1.4418550815863244E-2</c:v>
                </c:pt>
                <c:pt idx="2005">
                  <c:v>1.4416762396869223E-2</c:v>
                </c:pt>
                <c:pt idx="2006">
                  <c:v>1.4414963265651285E-2</c:v>
                </c:pt>
                <c:pt idx="2007">
                  <c:v>1.4413153410618702E-2</c:v>
                </c:pt>
                <c:pt idx="2008">
                  <c:v>1.4411800653679077E-2</c:v>
                </c:pt>
                <c:pt idx="2009">
                  <c:v>1.4409966786646064E-2</c:v>
                </c:pt>
                <c:pt idx="2010">
                  <c:v>1.4408122157284632E-2</c:v>
                </c:pt>
                <c:pt idx="2011">
                  <c:v>1.4406266754005789E-2</c:v>
                </c:pt>
                <c:pt idx="2012">
                  <c:v>1.4404400565217071E-2</c:v>
                </c:pt>
                <c:pt idx="2013">
                  <c:v>1.4402371940301662E-2</c:v>
                </c:pt>
                <c:pt idx="2014">
                  <c:v>1.4400484995313708E-2</c:v>
                </c:pt>
                <c:pt idx="2015">
                  <c:v>1.4398587231296566E-2</c:v>
                </c:pt>
                <c:pt idx="2016">
                  <c:v>1.4396678636661263E-2</c:v>
                </c:pt>
                <c:pt idx="2017">
                  <c:v>1.4394907432990671E-2</c:v>
                </c:pt>
                <c:pt idx="2018">
                  <c:v>1.4392976287760857E-2</c:v>
                </c:pt>
                <c:pt idx="2019">
                  <c:v>1.4391034275891281E-2</c:v>
                </c:pt>
                <c:pt idx="2020">
                  <c:v>1.4389081385796426E-2</c:v>
                </c:pt>
                <c:pt idx="2021">
                  <c:v>1.4387117605883831E-2</c:v>
                </c:pt>
                <c:pt idx="2022">
                  <c:v>1.4385142924566236E-2</c:v>
                </c:pt>
                <c:pt idx="2023">
                  <c:v>1.4383157330255527E-2</c:v>
                </c:pt>
                <c:pt idx="2024">
                  <c:v>1.4381160811359232E-2</c:v>
                </c:pt>
                <c:pt idx="2025">
                  <c:v>1.4379153356292706E-2</c:v>
                </c:pt>
                <c:pt idx="2026">
                  <c:v>1.4377134953464354E-2</c:v>
                </c:pt>
                <c:pt idx="2027">
                  <c:v>1.4375105591286921E-2</c:v>
                </c:pt>
                <c:pt idx="2028">
                  <c:v>1.4373065258171417E-2</c:v>
                </c:pt>
                <c:pt idx="2029">
                  <c:v>1.437101394252885E-2</c:v>
                </c:pt>
                <c:pt idx="2030">
                  <c:v>1.4368951632773708E-2</c:v>
                </c:pt>
                <c:pt idx="2031">
                  <c:v>1.4366878317314391E-2</c:v>
                </c:pt>
                <c:pt idx="2032">
                  <c:v>1.4364793984565387E-2</c:v>
                </c:pt>
                <c:pt idx="2033">
                  <c:v>1.4362698622938569E-2</c:v>
                </c:pt>
                <c:pt idx="2034">
                  <c:v>1.4360592220844081E-2</c:v>
                </c:pt>
                <c:pt idx="2035">
                  <c:v>1.4358342107776229E-2</c:v>
                </c:pt>
                <c:pt idx="2036">
                  <c:v>1.4356214467137611E-2</c:v>
                </c:pt>
                <c:pt idx="2037">
                  <c:v>1.4354075752526486E-2</c:v>
                </c:pt>
                <c:pt idx="2038">
                  <c:v>1.4352055976056533E-2</c:v>
                </c:pt>
                <c:pt idx="2039">
                  <c:v>1.4349894197819244E-2</c:v>
                </c:pt>
                <c:pt idx="2040">
                  <c:v>1.4347721309591636E-2</c:v>
                </c:pt>
                <c:pt idx="2041">
                  <c:v>1.4345537299788193E-2</c:v>
                </c:pt>
                <c:pt idx="2042">
                  <c:v>1.4343342156819925E-2</c:v>
                </c:pt>
                <c:pt idx="2043">
                  <c:v>1.4341135869102187E-2</c:v>
                </c:pt>
                <c:pt idx="2044">
                  <c:v>1.4338918425045987E-2</c:v>
                </c:pt>
                <c:pt idx="2045">
                  <c:v>1.433668981306668E-2</c:v>
                </c:pt>
                <c:pt idx="2046">
                  <c:v>1.4334450021577879E-2</c:v>
                </c:pt>
                <c:pt idx="2047">
                  <c:v>1.4332199038991465E-2</c:v>
                </c:pt>
                <c:pt idx="2048">
                  <c:v>1.4329694455866182E-2</c:v>
                </c:pt>
                <c:pt idx="2049">
                  <c:v>1.4327422843179782E-2</c:v>
                </c:pt>
                <c:pt idx="2050">
                  <c:v>1.4325140007158232E-2</c:v>
                </c:pt>
                <c:pt idx="2051">
                  <c:v>1.4322517293982706E-2</c:v>
                </c:pt>
                <c:pt idx="2052">
                  <c:v>1.4320210368944153E-2</c:v>
                </c:pt>
                <c:pt idx="2053">
                  <c:v>1.4317892184158687E-2</c:v>
                </c:pt>
                <c:pt idx="2054">
                  <c:v>1.4315562728042686E-2</c:v>
                </c:pt>
                <c:pt idx="2055">
                  <c:v>1.4313221989010749E-2</c:v>
                </c:pt>
                <c:pt idx="2056">
                  <c:v>1.431075594347144E-2</c:v>
                </c:pt>
                <c:pt idx="2057">
                  <c:v>1.4308393507322711E-2</c:v>
                </c:pt>
                <c:pt idx="2058">
                  <c:v>1.4306019754763701E-2</c:v>
                </c:pt>
                <c:pt idx="2059">
                  <c:v>1.4303634674213563E-2</c:v>
                </c:pt>
                <c:pt idx="2060">
                  <c:v>1.4301569174592717E-2</c:v>
                </c:pt>
                <c:pt idx="2061">
                  <c:v>1.4299158677335267E-2</c:v>
                </c:pt>
                <c:pt idx="2062">
                  <c:v>1.4296736813550096E-2</c:v>
                </c:pt>
                <c:pt idx="2063">
                  <c:v>1.4294303571651693E-2</c:v>
                </c:pt>
                <c:pt idx="2064">
                  <c:v>1.4291858940055406E-2</c:v>
                </c:pt>
                <c:pt idx="2065">
                  <c:v>1.4289297240714708E-2</c:v>
                </c:pt>
                <c:pt idx="2066">
                  <c:v>1.4286830710085735E-2</c:v>
                </c:pt>
                <c:pt idx="2067">
                  <c:v>1.4284352756270848E-2</c:v>
                </c:pt>
                <c:pt idx="2068">
                  <c:v>1.4281863367686347E-2</c:v>
                </c:pt>
                <c:pt idx="2069">
                  <c:v>1.4279464531178778E-2</c:v>
                </c:pt>
                <c:pt idx="2070">
                  <c:v>1.4276951318141098E-2</c:v>
                </c:pt>
                <c:pt idx="2071">
                  <c:v>1.4274426634319095E-2</c:v>
                </c:pt>
                <c:pt idx="2072">
                  <c:v>1.4271890468134206E-2</c:v>
                </c:pt>
                <c:pt idx="2073">
                  <c:v>1.4269342808000046E-2</c:v>
                </c:pt>
                <c:pt idx="2074">
                  <c:v>1.4266783642335445E-2</c:v>
                </c:pt>
                <c:pt idx="2075">
                  <c:v>1.4264212959557493E-2</c:v>
                </c:pt>
                <c:pt idx="2076">
                  <c:v>1.4261630748084153E-2</c:v>
                </c:pt>
                <c:pt idx="2077">
                  <c:v>1.4259036996330776E-2</c:v>
                </c:pt>
                <c:pt idx="2078">
                  <c:v>1.4256431692719666E-2</c:v>
                </c:pt>
                <c:pt idx="2079">
                  <c:v>1.4253814825663574E-2</c:v>
                </c:pt>
                <c:pt idx="2080">
                  <c:v>1.4251186383583934E-2</c:v>
                </c:pt>
                <c:pt idx="2081">
                  <c:v>1.4248546354897836E-2</c:v>
                </c:pt>
                <c:pt idx="2082">
                  <c:v>1.4245894728023243E-2</c:v>
                </c:pt>
                <c:pt idx="2083">
                  <c:v>1.4243231491378981E-2</c:v>
                </c:pt>
                <c:pt idx="2084">
                  <c:v>1.4240556633383882E-2</c:v>
                </c:pt>
                <c:pt idx="2085">
                  <c:v>1.4237870142456772E-2</c:v>
                </c:pt>
                <c:pt idx="2086">
                  <c:v>1.4235172007014745E-2</c:v>
                </c:pt>
                <c:pt idx="2087">
                  <c:v>1.4232376973587346E-2</c:v>
                </c:pt>
                <c:pt idx="2088">
                  <c:v>1.4229656457322335E-2</c:v>
                </c:pt>
                <c:pt idx="2089">
                  <c:v>1.4226924263068636E-2</c:v>
                </c:pt>
                <c:pt idx="2090">
                  <c:v>1.4224262788495772E-2</c:v>
                </c:pt>
                <c:pt idx="2091">
                  <c:v>1.422150625677376E-2</c:v>
                </c:pt>
                <c:pt idx="2092">
                  <c:v>1.421873801105502E-2</c:v>
                </c:pt>
                <c:pt idx="2093">
                  <c:v>1.4215958039757509E-2</c:v>
                </c:pt>
                <c:pt idx="2094">
                  <c:v>1.4213166331301798E-2</c:v>
                </c:pt>
                <c:pt idx="2095">
                  <c:v>1.4210362874108451E-2</c:v>
                </c:pt>
                <c:pt idx="2096">
                  <c:v>1.4207547656598037E-2</c:v>
                </c:pt>
                <c:pt idx="2097">
                  <c:v>1.4204720667189384E-2</c:v>
                </c:pt>
                <c:pt idx="2098">
                  <c:v>1.4201881894303058E-2</c:v>
                </c:pt>
                <c:pt idx="2099">
                  <c:v>1.4199031326362235E-2</c:v>
                </c:pt>
                <c:pt idx="2100">
                  <c:v>1.4196096067109551E-2</c:v>
                </c:pt>
                <c:pt idx="2101">
                  <c:v>1.4193222833756331E-2</c:v>
                </c:pt>
                <c:pt idx="2102">
                  <c:v>1.4190337771876385E-2</c:v>
                </c:pt>
                <c:pt idx="2103">
                  <c:v>1.4187026059541691E-2</c:v>
                </c:pt>
                <c:pt idx="2104">
                  <c:v>1.4184390676951196E-2</c:v>
                </c:pt>
                <c:pt idx="2105">
                  <c:v>1.4181193299219486E-2</c:v>
                </c:pt>
                <c:pt idx="2106">
                  <c:v>1.4178259110108024E-2</c:v>
                </c:pt>
                <c:pt idx="2107">
                  <c:v>1.4175313032928891E-2</c:v>
                </c:pt>
                <c:pt idx="2108">
                  <c:v>1.4172289930142412E-2</c:v>
                </c:pt>
                <c:pt idx="2109">
                  <c:v>1.4169321011722857E-2</c:v>
                </c:pt>
                <c:pt idx="2110">
                  <c:v>1.4166340171771097E-2</c:v>
                </c:pt>
                <c:pt idx="2111">
                  <c:v>1.4163347398709725E-2</c:v>
                </c:pt>
                <c:pt idx="2112">
                  <c:v>1.4160403920762512E-2</c:v>
                </c:pt>
                <c:pt idx="2113">
                  <c:v>1.4157566518177555E-2</c:v>
                </c:pt>
                <c:pt idx="2114">
                  <c:v>1.4154533971487197E-2</c:v>
                </c:pt>
                <c:pt idx="2115">
                  <c:v>1.4151489440292386E-2</c:v>
                </c:pt>
                <c:pt idx="2116">
                  <c:v>1.4148432913015999E-2</c:v>
                </c:pt>
                <c:pt idx="2117">
                  <c:v>1.4143438707921801E-2</c:v>
                </c:pt>
                <c:pt idx="2118">
                  <c:v>1.4140354226712452E-2</c:v>
                </c:pt>
                <c:pt idx="2119">
                  <c:v>1.4137257711891194E-2</c:v>
                </c:pt>
                <c:pt idx="2120">
                  <c:v>1.4134149151883109E-2</c:v>
                </c:pt>
                <c:pt idx="2121">
                  <c:v>1.4131080300542187E-2</c:v>
                </c:pt>
                <c:pt idx="2122">
                  <c:v>1.412794662839433E-2</c:v>
                </c:pt>
                <c:pt idx="2123">
                  <c:v>1.412480087505825E-2</c:v>
                </c:pt>
                <c:pt idx="2124">
                  <c:v>1.4121643028961463E-2</c:v>
                </c:pt>
                <c:pt idx="2125">
                  <c:v>1.4118473078525406E-2</c:v>
                </c:pt>
                <c:pt idx="2126">
                  <c:v>1.4115291012176727E-2</c:v>
                </c:pt>
                <c:pt idx="2127">
                  <c:v>1.4112096818339472E-2</c:v>
                </c:pt>
                <c:pt idx="2128">
                  <c:v>1.4108890485438548E-2</c:v>
                </c:pt>
                <c:pt idx="2129">
                  <c:v>1.410567200189713E-2</c:v>
                </c:pt>
                <c:pt idx="2130">
                  <c:v>1.4102441356143606E-2</c:v>
                </c:pt>
                <c:pt idx="2131">
                  <c:v>1.4099198536602017E-2</c:v>
                </c:pt>
                <c:pt idx="2132">
                  <c:v>1.4095943531698144E-2</c:v>
                </c:pt>
                <c:pt idx="2133">
                  <c:v>1.4092676329858634E-2</c:v>
                </c:pt>
                <c:pt idx="2134">
                  <c:v>1.4089396919505795E-2</c:v>
                </c:pt>
                <c:pt idx="2135">
                  <c:v>1.408610528906888E-2</c:v>
                </c:pt>
                <c:pt idx="2136">
                  <c:v>1.4082801426973671E-2</c:v>
                </c:pt>
                <c:pt idx="2137">
                  <c:v>1.4079485321646814E-2</c:v>
                </c:pt>
                <c:pt idx="2138">
                  <c:v>1.4076122148943302E-2</c:v>
                </c:pt>
                <c:pt idx="2139">
                  <c:v>1.4072782531123214E-2</c:v>
                </c:pt>
                <c:pt idx="2140">
                  <c:v>1.4069430636624112E-2</c:v>
                </c:pt>
                <c:pt idx="2141">
                  <c:v>1.4066066453874591E-2</c:v>
                </c:pt>
                <c:pt idx="2142">
                  <c:v>1.4062689971302373E-2</c:v>
                </c:pt>
                <c:pt idx="2143">
                  <c:v>1.4059330933686527E-2</c:v>
                </c:pt>
                <c:pt idx="2144">
                  <c:v>1.405592880167998E-2</c:v>
                </c:pt>
                <c:pt idx="2145">
                  <c:v>1.4052514333856715E-2</c:v>
                </c:pt>
                <c:pt idx="2146">
                  <c:v>1.4049087518643383E-2</c:v>
                </c:pt>
                <c:pt idx="2147">
                  <c:v>1.4045648344470979E-2</c:v>
                </c:pt>
                <c:pt idx="2148">
                  <c:v>1.4042196799766151E-2</c:v>
                </c:pt>
                <c:pt idx="2149">
                  <c:v>1.4038732872954677E-2</c:v>
                </c:pt>
                <c:pt idx="2150">
                  <c:v>1.4035256552466683E-2</c:v>
                </c:pt>
                <c:pt idx="2151">
                  <c:v>1.4031724529333545E-2</c:v>
                </c:pt>
                <c:pt idx="2152">
                  <c:v>1.4028225437173525E-2</c:v>
                </c:pt>
                <c:pt idx="2153">
                  <c:v>1.4024713919177145E-2</c:v>
                </c:pt>
                <c:pt idx="2154">
                  <c:v>1.4021189963769665E-2</c:v>
                </c:pt>
                <c:pt idx="2155">
                  <c:v>1.4017653559381671E-2</c:v>
                </c:pt>
                <c:pt idx="2156">
                  <c:v>1.4014104694441976E-2</c:v>
                </c:pt>
                <c:pt idx="2157">
                  <c:v>1.4010543357381167E-2</c:v>
                </c:pt>
                <c:pt idx="2158">
                  <c:v>1.4006984031268396E-2</c:v>
                </c:pt>
                <c:pt idx="2159">
                  <c:v>1.4003383220614118E-2</c:v>
                </c:pt>
                <c:pt idx="2160">
                  <c:v>1.3999784397768167E-2</c:v>
                </c:pt>
                <c:pt idx="2161">
                  <c:v>1.3996173056520789E-2</c:v>
                </c:pt>
                <c:pt idx="2162">
                  <c:v>1.3992549185300796E-2</c:v>
                </c:pt>
                <c:pt idx="2163">
                  <c:v>1.398891277254144E-2</c:v>
                </c:pt>
                <c:pt idx="2164">
                  <c:v>1.3985280249848672E-2</c:v>
                </c:pt>
                <c:pt idx="2165">
                  <c:v>1.3981616635720083E-2</c:v>
                </c:pt>
                <c:pt idx="2166">
                  <c:v>1.3977940442790014E-2</c:v>
                </c:pt>
                <c:pt idx="2167">
                  <c:v>1.397425165948946E-2</c:v>
                </c:pt>
                <c:pt idx="2168">
                  <c:v>1.3970550274251151E-2</c:v>
                </c:pt>
                <c:pt idx="2169">
                  <c:v>1.396683332557107E-2</c:v>
                </c:pt>
                <c:pt idx="2170">
                  <c:v>1.3963107749994676E-2</c:v>
                </c:pt>
                <c:pt idx="2171">
                  <c:v>1.3959369539051246E-2</c:v>
                </c:pt>
                <c:pt idx="2172">
                  <c:v>1.3955618681172887E-2</c:v>
                </c:pt>
                <c:pt idx="2173">
                  <c:v>1.3951853914070245E-2</c:v>
                </c:pt>
                <c:pt idx="2174">
                  <c:v>1.3948076674259749E-2</c:v>
                </c:pt>
                <c:pt idx="2175">
                  <c:v>1.3944286751534533E-2</c:v>
                </c:pt>
                <c:pt idx="2176">
                  <c:v>1.3940484134324723E-2</c:v>
                </c:pt>
                <c:pt idx="2177">
                  <c:v>1.3936668811064789E-2</c:v>
                </c:pt>
                <c:pt idx="2178">
                  <c:v>1.3932840770187461E-2</c:v>
                </c:pt>
                <c:pt idx="2179">
                  <c:v>1.3929000000125469E-2</c:v>
                </c:pt>
                <c:pt idx="2180">
                  <c:v>1.3925146489309807E-2</c:v>
                </c:pt>
                <c:pt idx="2181">
                  <c:v>1.3921280226177554E-2</c:v>
                </c:pt>
                <c:pt idx="2182">
                  <c:v>1.3917401199161435E-2</c:v>
                </c:pt>
                <c:pt idx="2183">
                  <c:v>1.3913509396693316E-2</c:v>
                </c:pt>
                <c:pt idx="2184">
                  <c:v>1.3909604807209404E-2</c:v>
                </c:pt>
                <c:pt idx="2185">
                  <c:v>1.390568741914156E-2</c:v>
                </c:pt>
                <c:pt idx="2186">
                  <c:v>1.3901757220926861E-2</c:v>
                </c:pt>
                <c:pt idx="2187">
                  <c:v>1.3897814200995428E-2</c:v>
                </c:pt>
                <c:pt idx="2188">
                  <c:v>1.3893858347786076E-2</c:v>
                </c:pt>
                <c:pt idx="2189">
                  <c:v>1.3889889649732408E-2</c:v>
                </c:pt>
                <c:pt idx="2190">
                  <c:v>1.3885927426751904E-2</c:v>
                </c:pt>
                <c:pt idx="2191">
                  <c:v>1.388193407938396E-2</c:v>
                </c:pt>
                <c:pt idx="2192">
                  <c:v>1.387792785375404E-2</c:v>
                </c:pt>
                <c:pt idx="2193">
                  <c:v>1.387390873829865E-2</c:v>
                </c:pt>
                <c:pt idx="2194">
                  <c:v>1.3869876721451657E-2</c:v>
                </c:pt>
                <c:pt idx="2195">
                  <c:v>1.3865807072036889E-2</c:v>
                </c:pt>
                <c:pt idx="2196">
                  <c:v>1.3861748136257233E-2</c:v>
                </c:pt>
                <c:pt idx="2197">
                  <c:v>1.3857676263118566E-2</c:v>
                </c:pt>
                <c:pt idx="2198">
                  <c:v>1.3853591441055359E-2</c:v>
                </c:pt>
                <c:pt idx="2199">
                  <c:v>1.3849493658503815E-2</c:v>
                </c:pt>
                <c:pt idx="2200">
                  <c:v>1.3845382903902751E-2</c:v>
                </c:pt>
                <c:pt idx="2201">
                  <c:v>1.3841259165686634E-2</c:v>
                </c:pt>
                <c:pt idx="2202">
                  <c:v>1.3837122432295146E-2</c:v>
                </c:pt>
                <c:pt idx="2203">
                  <c:v>1.3833039401313307E-2</c:v>
                </c:pt>
                <c:pt idx="2204">
                  <c:v>1.3828878826086743E-2</c:v>
                </c:pt>
                <c:pt idx="2205">
                  <c:v>1.3824705223548506E-2</c:v>
                </c:pt>
                <c:pt idx="2206">
                  <c:v>1.3820518582138952E-2</c:v>
                </c:pt>
                <c:pt idx="2207">
                  <c:v>1.3816318890296664E-2</c:v>
                </c:pt>
                <c:pt idx="2208">
                  <c:v>1.381210613645667E-2</c:v>
                </c:pt>
                <c:pt idx="2209">
                  <c:v>1.380784043862706E-2</c:v>
                </c:pt>
                <c:pt idx="2210">
                  <c:v>1.3803641396542332E-2</c:v>
                </c:pt>
                <c:pt idx="2211">
                  <c:v>1.3799389387344263E-2</c:v>
                </c:pt>
                <c:pt idx="2212">
                  <c:v>1.3795124269904591E-2</c:v>
                </c:pt>
                <c:pt idx="2213">
                  <c:v>1.3790846032661008E-2</c:v>
                </c:pt>
                <c:pt idx="2214">
                  <c:v>1.3786554664053874E-2</c:v>
                </c:pt>
                <c:pt idx="2215">
                  <c:v>1.3782250152521769E-2</c:v>
                </c:pt>
                <c:pt idx="2216">
                  <c:v>1.3777837196413775E-2</c:v>
                </c:pt>
                <c:pt idx="2217">
                  <c:v>1.3773504147937231E-2</c:v>
                </c:pt>
                <c:pt idx="2218">
                  <c:v>1.3769157919301981E-2</c:v>
                </c:pt>
                <c:pt idx="2219">
                  <c:v>1.3764798498945973E-2</c:v>
                </c:pt>
                <c:pt idx="2220">
                  <c:v>1.3760425875312364E-2</c:v>
                </c:pt>
                <c:pt idx="2221">
                  <c:v>1.3756093289508385E-2</c:v>
                </c:pt>
                <c:pt idx="2222">
                  <c:v>1.3751695339303928E-2</c:v>
                </c:pt>
                <c:pt idx="2223">
                  <c:v>1.374728415241915E-2</c:v>
                </c:pt>
                <c:pt idx="2224">
                  <c:v>1.3742859717294066E-2</c:v>
                </c:pt>
                <c:pt idx="2225">
                  <c:v>1.3738364303376983E-2</c:v>
                </c:pt>
                <c:pt idx="2226">
                  <c:v>1.3733912217325856E-2</c:v>
                </c:pt>
                <c:pt idx="2227">
                  <c:v>1.3729446847081855E-2</c:v>
                </c:pt>
                <c:pt idx="2228">
                  <c:v>1.3724968181087266E-2</c:v>
                </c:pt>
                <c:pt idx="2229">
                  <c:v>1.3720476207786117E-2</c:v>
                </c:pt>
                <c:pt idx="2230">
                  <c:v>1.3715970915618957E-2</c:v>
                </c:pt>
                <c:pt idx="2231">
                  <c:v>1.3711452293028944E-2</c:v>
                </c:pt>
                <c:pt idx="2232">
                  <c:v>1.3706920328456629E-2</c:v>
                </c:pt>
                <c:pt idx="2233">
                  <c:v>1.3702375010346908E-2</c:v>
                </c:pt>
                <c:pt idx="2234">
                  <c:v>1.3697816327141203E-2</c:v>
                </c:pt>
                <c:pt idx="2235">
                  <c:v>1.3693244267285272E-2</c:v>
                </c:pt>
                <c:pt idx="2236">
                  <c:v>1.3688658819219672E-2</c:v>
                </c:pt>
                <c:pt idx="2237">
                  <c:v>1.3684059971389296E-2</c:v>
                </c:pt>
                <c:pt idx="2238">
                  <c:v>1.3679447712236432E-2</c:v>
                </c:pt>
                <c:pt idx="2239">
                  <c:v>1.3674822030205976E-2</c:v>
                </c:pt>
                <c:pt idx="2240">
                  <c:v>1.3670182913742824E-2</c:v>
                </c:pt>
                <c:pt idx="2241">
                  <c:v>1.3665530351289262E-2</c:v>
                </c:pt>
                <c:pt idx="2242">
                  <c:v>1.3660864331291926E-2</c:v>
                </c:pt>
                <c:pt idx="2243">
                  <c:v>1.3656262912327695E-2</c:v>
                </c:pt>
                <c:pt idx="2244">
                  <c:v>1.3651571085312002E-2</c:v>
                </c:pt>
                <c:pt idx="2245">
                  <c:v>1.3646865767360468E-2</c:v>
                </c:pt>
                <c:pt idx="2246">
                  <c:v>1.364214694691838E-2</c:v>
                </c:pt>
                <c:pt idx="2247">
                  <c:v>1.3637331963700844E-2</c:v>
                </c:pt>
                <c:pt idx="2248">
                  <c:v>1.3632584955778446E-2</c:v>
                </c:pt>
                <c:pt idx="2249">
                  <c:v>1.3627824409430016E-2</c:v>
                </c:pt>
                <c:pt idx="2250">
                  <c:v>1.3623050313096104E-2</c:v>
                </c:pt>
                <c:pt idx="2251">
                  <c:v>1.3618262655228558E-2</c:v>
                </c:pt>
                <c:pt idx="2252">
                  <c:v>1.3613461424271403E-2</c:v>
                </c:pt>
                <c:pt idx="2253">
                  <c:v>1.3608646608671272E-2</c:v>
                </c:pt>
                <c:pt idx="2254">
                  <c:v>1.3603818196873929E-2</c:v>
                </c:pt>
                <c:pt idx="2255">
                  <c:v>1.3599068044427443E-2</c:v>
                </c:pt>
                <c:pt idx="2256">
                  <c:v>1.3594306475856577E-2</c:v>
                </c:pt>
                <c:pt idx="2257">
                  <c:v>1.3589439524610114E-2</c:v>
                </c:pt>
                <c:pt idx="2258">
                  <c:v>1.3584558933502855E-2</c:v>
                </c:pt>
                <c:pt idx="2259">
                  <c:v>1.3579664690983151E-2</c:v>
                </c:pt>
                <c:pt idx="2260">
                  <c:v>1.357465922900231E-2</c:v>
                </c:pt>
                <c:pt idx="2261">
                  <c:v>1.3569835205500702E-2</c:v>
                </c:pt>
                <c:pt idx="2262">
                  <c:v>1.3564899939431996E-2</c:v>
                </c:pt>
                <c:pt idx="2263">
                  <c:v>1.3559950975742474E-2</c:v>
                </c:pt>
                <c:pt idx="2264">
                  <c:v>1.3555294281969481E-2</c:v>
                </c:pt>
                <c:pt idx="2265">
                  <c:v>1.3550011909297943E-2</c:v>
                </c:pt>
                <c:pt idx="2266">
                  <c:v>1.3545021783439637E-2</c:v>
                </c:pt>
                <c:pt idx="2267">
                  <c:v>1.3540017913756586E-2</c:v>
                </c:pt>
                <c:pt idx="2268">
                  <c:v>1.3534786361837843E-2</c:v>
                </c:pt>
                <c:pt idx="2269">
                  <c:v>1.3529752620853803E-2</c:v>
                </c:pt>
                <c:pt idx="2270">
                  <c:v>1.3524705098851697E-2</c:v>
                </c:pt>
                <c:pt idx="2271">
                  <c:v>1.3519643784279028E-2</c:v>
                </c:pt>
                <c:pt idx="2272">
                  <c:v>1.3514568665588511E-2</c:v>
                </c:pt>
                <c:pt idx="2273">
                  <c:v>1.350959263758289E-2</c:v>
                </c:pt>
                <c:pt idx="2274">
                  <c:v>1.3504491056935733E-2</c:v>
                </c:pt>
                <c:pt idx="2275">
                  <c:v>1.349937563879303E-2</c:v>
                </c:pt>
                <c:pt idx="2276">
                  <c:v>1.3494246371606218E-2</c:v>
                </c:pt>
                <c:pt idx="2277">
                  <c:v>1.348898560612633E-2</c:v>
                </c:pt>
                <c:pt idx="2278">
                  <c:v>1.3483827420192294E-2</c:v>
                </c:pt>
                <c:pt idx="2279">
                  <c:v>1.347865534929725E-2</c:v>
                </c:pt>
                <c:pt idx="2280">
                  <c:v>1.3473469381893914E-2</c:v>
                </c:pt>
                <c:pt idx="2281">
                  <c:v>1.3468269506435872E-2</c:v>
                </c:pt>
                <c:pt idx="2282">
                  <c:v>1.3463055711374098E-2</c:v>
                </c:pt>
                <c:pt idx="2283">
                  <c:v>1.3457827985162178E-2</c:v>
                </c:pt>
                <c:pt idx="2284">
                  <c:v>1.3452586316251087E-2</c:v>
                </c:pt>
                <c:pt idx="2285">
                  <c:v>1.3447330693097019E-2</c:v>
                </c:pt>
                <c:pt idx="2286">
                  <c:v>1.3442061104150081E-2</c:v>
                </c:pt>
                <c:pt idx="2287">
                  <c:v>1.3436777537867333E-2</c:v>
                </c:pt>
                <c:pt idx="2288">
                  <c:v>1.343147998270062E-2</c:v>
                </c:pt>
                <c:pt idx="2289">
                  <c:v>1.3426168427105265E-2</c:v>
                </c:pt>
                <c:pt idx="2290">
                  <c:v>1.3420842859532245E-2</c:v>
                </c:pt>
                <c:pt idx="2291">
                  <c:v>1.3415503268438617E-2</c:v>
                </c:pt>
                <c:pt idx="2292">
                  <c:v>1.3410149642278839E-2</c:v>
                </c:pt>
                <c:pt idx="2293">
                  <c:v>1.340478196950823E-2</c:v>
                </c:pt>
                <c:pt idx="2294">
                  <c:v>1.3399400238580373E-2</c:v>
                </c:pt>
                <c:pt idx="2295">
                  <c:v>1.339414361807109E-2</c:v>
                </c:pt>
                <c:pt idx="2296">
                  <c:v>1.3388734945042519E-2</c:v>
                </c:pt>
                <c:pt idx="2297">
                  <c:v>1.3383312180490395E-2</c:v>
                </c:pt>
                <c:pt idx="2298">
                  <c:v>1.3377732502411598E-2</c:v>
                </c:pt>
                <c:pt idx="2299">
                  <c:v>1.3372280307534283E-2</c:v>
                </c:pt>
                <c:pt idx="2300">
                  <c:v>1.3366813985234259E-2</c:v>
                </c:pt>
                <c:pt idx="2301">
                  <c:v>1.3361333523971191E-2</c:v>
                </c:pt>
                <c:pt idx="2302">
                  <c:v>1.3355838912198662E-2</c:v>
                </c:pt>
                <c:pt idx="2303">
                  <c:v>1.3350330138374602E-2</c:v>
                </c:pt>
                <c:pt idx="2304">
                  <c:v>1.334480719095694E-2</c:v>
                </c:pt>
                <c:pt idx="2305">
                  <c:v>1.3339270058402733E-2</c:v>
                </c:pt>
                <c:pt idx="2306">
                  <c:v>1.3333718729167304E-2</c:v>
                </c:pt>
                <c:pt idx="2307">
                  <c:v>1.3328153191713795E-2</c:v>
                </c:pt>
                <c:pt idx="2308">
                  <c:v>1.332272842835054E-2</c:v>
                </c:pt>
                <c:pt idx="2309">
                  <c:v>1.331713566512306E-2</c:v>
                </c:pt>
                <c:pt idx="2310">
                  <c:v>1.3311528660310963E-2</c:v>
                </c:pt>
                <c:pt idx="2311">
                  <c:v>1.3305103201335525E-2</c:v>
                </c:pt>
                <c:pt idx="2312">
                  <c:v>1.3299465639983275E-2</c:v>
                </c:pt>
                <c:pt idx="2313">
                  <c:v>1.3293813800775642E-2</c:v>
                </c:pt>
                <c:pt idx="2314">
                  <c:v>1.3288147672173727E-2</c:v>
                </c:pt>
                <c:pt idx="2315">
                  <c:v>1.3282467242634233E-2</c:v>
                </c:pt>
                <c:pt idx="2316">
                  <c:v>1.3276937386734744E-2</c:v>
                </c:pt>
                <c:pt idx="2317">
                  <c:v>1.3271229556128361E-2</c:v>
                </c:pt>
                <c:pt idx="2318">
                  <c:v>1.3265507391224673E-2</c:v>
                </c:pt>
                <c:pt idx="2319">
                  <c:v>1.3259770880487132E-2</c:v>
                </c:pt>
                <c:pt idx="2320">
                  <c:v>1.3254020012372969E-2</c:v>
                </c:pt>
                <c:pt idx="2321">
                  <c:v>1.3247912501015811E-2</c:v>
                </c:pt>
                <c:pt idx="2322">
                  <c:v>1.3242130399923106E-2</c:v>
                </c:pt>
                <c:pt idx="2323">
                  <c:v>1.3236333904316127E-2</c:v>
                </c:pt>
                <c:pt idx="2324">
                  <c:v>1.3230523002659748E-2</c:v>
                </c:pt>
                <c:pt idx="2325">
                  <c:v>1.3224873856957841E-2</c:v>
                </c:pt>
                <c:pt idx="2326">
                  <c:v>1.3219035355499717E-2</c:v>
                </c:pt>
                <c:pt idx="2327">
                  <c:v>1.3213182414637195E-2</c:v>
                </c:pt>
                <c:pt idx="2328">
                  <c:v>1.3207315022830497E-2</c:v>
                </c:pt>
                <c:pt idx="2329">
                  <c:v>1.3200410374823278E-2</c:v>
                </c:pt>
                <c:pt idx="2330">
                  <c:v>1.3194510725726199E-2</c:v>
                </c:pt>
                <c:pt idx="2331">
                  <c:v>1.3188596588169994E-2</c:v>
                </c:pt>
                <c:pt idx="2332">
                  <c:v>1.3182667950615195E-2</c:v>
                </c:pt>
                <c:pt idx="2333">
                  <c:v>1.3176724801526681E-2</c:v>
                </c:pt>
                <c:pt idx="2334">
                  <c:v>1.3170767129367596E-2</c:v>
                </c:pt>
                <c:pt idx="2335">
                  <c:v>1.3164794922605425E-2</c:v>
                </c:pt>
                <c:pt idx="2336">
                  <c:v>1.3158808169700701E-2</c:v>
                </c:pt>
                <c:pt idx="2337">
                  <c:v>1.3152806859118307E-2</c:v>
                </c:pt>
                <c:pt idx="2338">
                  <c:v>1.3146790979325725E-2</c:v>
                </c:pt>
                <c:pt idx="2339">
                  <c:v>1.3140760518787837E-2</c:v>
                </c:pt>
                <c:pt idx="2340">
                  <c:v>1.3134715465967785E-2</c:v>
                </c:pt>
                <c:pt idx="2341">
                  <c:v>1.3128655809333921E-2</c:v>
                </c:pt>
                <c:pt idx="2342">
                  <c:v>1.3122581537351127E-2</c:v>
                </c:pt>
                <c:pt idx="2343">
                  <c:v>1.311649263848428E-2</c:v>
                </c:pt>
                <c:pt idx="2344">
                  <c:v>1.3110389101200867E-2</c:v>
                </c:pt>
                <c:pt idx="2345">
                  <c:v>1.3104270913967507E-2</c:v>
                </c:pt>
                <c:pt idx="2346">
                  <c:v>1.3098138065251683E-2</c:v>
                </c:pt>
                <c:pt idx="2347">
                  <c:v>1.3092194621559009E-2</c:v>
                </c:pt>
                <c:pt idx="2348">
                  <c:v>1.3086033689996291E-2</c:v>
                </c:pt>
                <c:pt idx="2349">
                  <c:v>1.3079858063603607E-2</c:v>
                </c:pt>
                <c:pt idx="2350">
                  <c:v>1.3073459824898706E-2</c:v>
                </c:pt>
                <c:pt idx="2351">
                  <c:v>1.3067253495776775E-2</c:v>
                </c:pt>
                <c:pt idx="2352">
                  <c:v>1.3061032435977296E-2</c:v>
                </c:pt>
                <c:pt idx="2353">
                  <c:v>1.3054796633970361E-2</c:v>
                </c:pt>
                <c:pt idx="2354">
                  <c:v>1.3048546078222591E-2</c:v>
                </c:pt>
                <c:pt idx="2355">
                  <c:v>1.3042280757204074E-2</c:v>
                </c:pt>
                <c:pt idx="2356">
                  <c:v>1.3036000659384036E-2</c:v>
                </c:pt>
                <c:pt idx="2357">
                  <c:v>1.30297057732317E-2</c:v>
                </c:pt>
                <c:pt idx="2358">
                  <c:v>1.3023396087217158E-2</c:v>
                </c:pt>
                <c:pt idx="2359">
                  <c:v>1.3017071589809635E-2</c:v>
                </c:pt>
                <c:pt idx="2360">
                  <c:v>1.3011173634883022E-2</c:v>
                </c:pt>
                <c:pt idx="2361">
                  <c:v>1.3004822061876808E-2</c:v>
                </c:pt>
                <c:pt idx="2362">
                  <c:v>1.2998455645382379E-2</c:v>
                </c:pt>
                <c:pt idx="2363">
                  <c:v>1.2991161550328201E-2</c:v>
                </c:pt>
                <c:pt idx="2364">
                  <c:v>1.2984763287536616E-2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2227712"/>
        <c:axId val="592233984"/>
      </c:lineChart>
      <c:dateAx>
        <c:axId val="592227712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592233984"/>
        <c:crosses val="autoZero"/>
        <c:auto val="1"/>
        <c:lblOffset val="100"/>
        <c:baseTimeUnit val="days"/>
      </c:dateAx>
      <c:valAx>
        <c:axId val="592233984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59222771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3099374999999998"/>
          <c:y val="0.57731861111111116"/>
          <c:w val="0.11256180555555556"/>
          <c:h val="0.127585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Euribor 6M (0Y-1Y)</a:t>
            </a:r>
          </a:p>
        </c:rich>
      </c:tx>
      <c:layout/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6M Mx</c:v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EUR6M!$BA$2:$BA$2366</c:f>
              <c:numCache>
                <c:formatCode>ddd\,\ dd\-mmm\-yyyy</c:formatCode>
                <c:ptCount val="2365"/>
                <c:pt idx="0">
                  <c:v>42138</c:v>
                </c:pt>
                <c:pt idx="1">
                  <c:v>42139</c:v>
                </c:pt>
                <c:pt idx="2">
                  <c:v>42142</c:v>
                </c:pt>
                <c:pt idx="3">
                  <c:v>42143</c:v>
                </c:pt>
                <c:pt idx="4">
                  <c:v>42144</c:v>
                </c:pt>
                <c:pt idx="5">
                  <c:v>42145</c:v>
                </c:pt>
                <c:pt idx="6">
                  <c:v>42146</c:v>
                </c:pt>
                <c:pt idx="7">
                  <c:v>42149</c:v>
                </c:pt>
                <c:pt idx="8">
                  <c:v>42150</c:v>
                </c:pt>
                <c:pt idx="9">
                  <c:v>42151</c:v>
                </c:pt>
                <c:pt idx="10">
                  <c:v>42152</c:v>
                </c:pt>
                <c:pt idx="11">
                  <c:v>42153</c:v>
                </c:pt>
                <c:pt idx="12">
                  <c:v>42156</c:v>
                </c:pt>
                <c:pt idx="13">
                  <c:v>42157</c:v>
                </c:pt>
                <c:pt idx="14">
                  <c:v>42158</c:v>
                </c:pt>
                <c:pt idx="15">
                  <c:v>42159</c:v>
                </c:pt>
                <c:pt idx="16">
                  <c:v>42160</c:v>
                </c:pt>
                <c:pt idx="17">
                  <c:v>42163</c:v>
                </c:pt>
                <c:pt idx="18">
                  <c:v>42164</c:v>
                </c:pt>
                <c:pt idx="19">
                  <c:v>42165</c:v>
                </c:pt>
                <c:pt idx="20">
                  <c:v>42166</c:v>
                </c:pt>
                <c:pt idx="21">
                  <c:v>42167</c:v>
                </c:pt>
                <c:pt idx="22">
                  <c:v>42170</c:v>
                </c:pt>
                <c:pt idx="23">
                  <c:v>42171</c:v>
                </c:pt>
                <c:pt idx="24">
                  <c:v>42172</c:v>
                </c:pt>
                <c:pt idx="25">
                  <c:v>42173</c:v>
                </c:pt>
                <c:pt idx="26">
                  <c:v>42174</c:v>
                </c:pt>
                <c:pt idx="27">
                  <c:v>42177</c:v>
                </c:pt>
                <c:pt idx="28">
                  <c:v>42178</c:v>
                </c:pt>
                <c:pt idx="29">
                  <c:v>42179</c:v>
                </c:pt>
                <c:pt idx="30">
                  <c:v>42180</c:v>
                </c:pt>
                <c:pt idx="31">
                  <c:v>42181</c:v>
                </c:pt>
                <c:pt idx="32">
                  <c:v>42184</c:v>
                </c:pt>
                <c:pt idx="33">
                  <c:v>42185</c:v>
                </c:pt>
                <c:pt idx="34">
                  <c:v>42186</c:v>
                </c:pt>
                <c:pt idx="35">
                  <c:v>42187</c:v>
                </c:pt>
                <c:pt idx="36">
                  <c:v>42188</c:v>
                </c:pt>
                <c:pt idx="37">
                  <c:v>42191</c:v>
                </c:pt>
                <c:pt idx="38">
                  <c:v>42192</c:v>
                </c:pt>
                <c:pt idx="39">
                  <c:v>42193</c:v>
                </c:pt>
                <c:pt idx="40">
                  <c:v>42194</c:v>
                </c:pt>
                <c:pt idx="41">
                  <c:v>42195</c:v>
                </c:pt>
                <c:pt idx="42">
                  <c:v>42198</c:v>
                </c:pt>
                <c:pt idx="43">
                  <c:v>42199</c:v>
                </c:pt>
                <c:pt idx="44">
                  <c:v>42200</c:v>
                </c:pt>
                <c:pt idx="45">
                  <c:v>42201</c:v>
                </c:pt>
                <c:pt idx="46">
                  <c:v>42202</c:v>
                </c:pt>
                <c:pt idx="47">
                  <c:v>42205</c:v>
                </c:pt>
                <c:pt idx="48">
                  <c:v>42206</c:v>
                </c:pt>
                <c:pt idx="49">
                  <c:v>42207</c:v>
                </c:pt>
                <c:pt idx="50">
                  <c:v>42208</c:v>
                </c:pt>
                <c:pt idx="51">
                  <c:v>42209</c:v>
                </c:pt>
                <c:pt idx="52">
                  <c:v>42212</c:v>
                </c:pt>
                <c:pt idx="53">
                  <c:v>42213</c:v>
                </c:pt>
                <c:pt idx="54">
                  <c:v>42214</c:v>
                </c:pt>
                <c:pt idx="55">
                  <c:v>42215</c:v>
                </c:pt>
                <c:pt idx="56">
                  <c:v>42216</c:v>
                </c:pt>
                <c:pt idx="57">
                  <c:v>42219</c:v>
                </c:pt>
                <c:pt idx="58">
                  <c:v>42220</c:v>
                </c:pt>
                <c:pt idx="59">
                  <c:v>42221</c:v>
                </c:pt>
                <c:pt idx="60">
                  <c:v>42222</c:v>
                </c:pt>
                <c:pt idx="61">
                  <c:v>42223</c:v>
                </c:pt>
                <c:pt idx="62">
                  <c:v>42226</c:v>
                </c:pt>
                <c:pt idx="63">
                  <c:v>42227</c:v>
                </c:pt>
                <c:pt idx="64">
                  <c:v>42228</c:v>
                </c:pt>
                <c:pt idx="65">
                  <c:v>42229</c:v>
                </c:pt>
                <c:pt idx="66">
                  <c:v>42230</c:v>
                </c:pt>
                <c:pt idx="67">
                  <c:v>42233</c:v>
                </c:pt>
                <c:pt idx="68">
                  <c:v>42234</c:v>
                </c:pt>
                <c:pt idx="69">
                  <c:v>42235</c:v>
                </c:pt>
                <c:pt idx="70">
                  <c:v>42236</c:v>
                </c:pt>
                <c:pt idx="71">
                  <c:v>42237</c:v>
                </c:pt>
                <c:pt idx="72">
                  <c:v>42240</c:v>
                </c:pt>
                <c:pt idx="73">
                  <c:v>42241</c:v>
                </c:pt>
                <c:pt idx="74">
                  <c:v>42242</c:v>
                </c:pt>
                <c:pt idx="75">
                  <c:v>42243</c:v>
                </c:pt>
                <c:pt idx="76">
                  <c:v>42244</c:v>
                </c:pt>
                <c:pt idx="77">
                  <c:v>42247</c:v>
                </c:pt>
                <c:pt idx="78">
                  <c:v>42248</c:v>
                </c:pt>
                <c:pt idx="79">
                  <c:v>42249</c:v>
                </c:pt>
                <c:pt idx="80">
                  <c:v>42250</c:v>
                </c:pt>
                <c:pt idx="81">
                  <c:v>42251</c:v>
                </c:pt>
                <c:pt idx="82">
                  <c:v>42254</c:v>
                </c:pt>
                <c:pt idx="83">
                  <c:v>42255</c:v>
                </c:pt>
                <c:pt idx="84">
                  <c:v>42256</c:v>
                </c:pt>
                <c:pt idx="85">
                  <c:v>42257</c:v>
                </c:pt>
                <c:pt idx="86">
                  <c:v>42258</c:v>
                </c:pt>
                <c:pt idx="87">
                  <c:v>42261</c:v>
                </c:pt>
                <c:pt idx="88">
                  <c:v>42262</c:v>
                </c:pt>
                <c:pt idx="89">
                  <c:v>42263</c:v>
                </c:pt>
                <c:pt idx="90">
                  <c:v>42264</c:v>
                </c:pt>
                <c:pt idx="91">
                  <c:v>42265</c:v>
                </c:pt>
                <c:pt idx="92">
                  <c:v>42268</c:v>
                </c:pt>
                <c:pt idx="93">
                  <c:v>42269</c:v>
                </c:pt>
                <c:pt idx="94">
                  <c:v>42270</c:v>
                </c:pt>
                <c:pt idx="95">
                  <c:v>42271</c:v>
                </c:pt>
                <c:pt idx="96">
                  <c:v>42272</c:v>
                </c:pt>
                <c:pt idx="97">
                  <c:v>42275</c:v>
                </c:pt>
                <c:pt idx="98">
                  <c:v>42276</c:v>
                </c:pt>
                <c:pt idx="99">
                  <c:v>42277</c:v>
                </c:pt>
                <c:pt idx="100">
                  <c:v>42278</c:v>
                </c:pt>
                <c:pt idx="101">
                  <c:v>42279</c:v>
                </c:pt>
                <c:pt idx="102">
                  <c:v>42282</c:v>
                </c:pt>
                <c:pt idx="103">
                  <c:v>42283</c:v>
                </c:pt>
                <c:pt idx="104">
                  <c:v>42284</c:v>
                </c:pt>
                <c:pt idx="105">
                  <c:v>42285</c:v>
                </c:pt>
                <c:pt idx="106">
                  <c:v>42286</c:v>
                </c:pt>
                <c:pt idx="107">
                  <c:v>42289</c:v>
                </c:pt>
                <c:pt idx="108">
                  <c:v>42290</c:v>
                </c:pt>
                <c:pt idx="109">
                  <c:v>42291</c:v>
                </c:pt>
                <c:pt idx="110">
                  <c:v>42292</c:v>
                </c:pt>
                <c:pt idx="111">
                  <c:v>42293</c:v>
                </c:pt>
                <c:pt idx="112">
                  <c:v>42296</c:v>
                </c:pt>
                <c:pt idx="113">
                  <c:v>42297</c:v>
                </c:pt>
                <c:pt idx="114">
                  <c:v>42298</c:v>
                </c:pt>
                <c:pt idx="115">
                  <c:v>42299</c:v>
                </c:pt>
                <c:pt idx="116">
                  <c:v>42300</c:v>
                </c:pt>
                <c:pt idx="117">
                  <c:v>42303</c:v>
                </c:pt>
                <c:pt idx="118">
                  <c:v>42304</c:v>
                </c:pt>
                <c:pt idx="119">
                  <c:v>42305</c:v>
                </c:pt>
                <c:pt idx="120">
                  <c:v>42306</c:v>
                </c:pt>
                <c:pt idx="121">
                  <c:v>42307</c:v>
                </c:pt>
                <c:pt idx="122">
                  <c:v>42310</c:v>
                </c:pt>
                <c:pt idx="123">
                  <c:v>42311</c:v>
                </c:pt>
                <c:pt idx="124">
                  <c:v>42312</c:v>
                </c:pt>
                <c:pt idx="125">
                  <c:v>42313</c:v>
                </c:pt>
                <c:pt idx="126">
                  <c:v>42314</c:v>
                </c:pt>
                <c:pt idx="127">
                  <c:v>42317</c:v>
                </c:pt>
                <c:pt idx="128">
                  <c:v>42318</c:v>
                </c:pt>
                <c:pt idx="129">
                  <c:v>42319</c:v>
                </c:pt>
                <c:pt idx="130">
                  <c:v>42320</c:v>
                </c:pt>
                <c:pt idx="131">
                  <c:v>42321</c:v>
                </c:pt>
                <c:pt idx="132">
                  <c:v>42324</c:v>
                </c:pt>
                <c:pt idx="133">
                  <c:v>42325</c:v>
                </c:pt>
                <c:pt idx="134">
                  <c:v>42326</c:v>
                </c:pt>
                <c:pt idx="135">
                  <c:v>42327</c:v>
                </c:pt>
                <c:pt idx="136">
                  <c:v>42328</c:v>
                </c:pt>
                <c:pt idx="137">
                  <c:v>42331</c:v>
                </c:pt>
                <c:pt idx="138">
                  <c:v>42332</c:v>
                </c:pt>
                <c:pt idx="139">
                  <c:v>42333</c:v>
                </c:pt>
                <c:pt idx="140">
                  <c:v>42334</c:v>
                </c:pt>
                <c:pt idx="141">
                  <c:v>42335</c:v>
                </c:pt>
                <c:pt idx="142">
                  <c:v>42338</c:v>
                </c:pt>
                <c:pt idx="143">
                  <c:v>42339</c:v>
                </c:pt>
                <c:pt idx="144">
                  <c:v>42340</c:v>
                </c:pt>
                <c:pt idx="145">
                  <c:v>42341</c:v>
                </c:pt>
                <c:pt idx="146">
                  <c:v>42342</c:v>
                </c:pt>
                <c:pt idx="147">
                  <c:v>42345</c:v>
                </c:pt>
                <c:pt idx="148">
                  <c:v>42346</c:v>
                </c:pt>
                <c:pt idx="149">
                  <c:v>42347</c:v>
                </c:pt>
                <c:pt idx="150">
                  <c:v>42348</c:v>
                </c:pt>
                <c:pt idx="151">
                  <c:v>42349</c:v>
                </c:pt>
                <c:pt idx="152">
                  <c:v>42352</c:v>
                </c:pt>
                <c:pt idx="153">
                  <c:v>42353</c:v>
                </c:pt>
                <c:pt idx="154">
                  <c:v>42354</c:v>
                </c:pt>
                <c:pt idx="155">
                  <c:v>42355</c:v>
                </c:pt>
                <c:pt idx="156">
                  <c:v>42356</c:v>
                </c:pt>
                <c:pt idx="157">
                  <c:v>42359</c:v>
                </c:pt>
                <c:pt idx="158">
                  <c:v>42360</c:v>
                </c:pt>
                <c:pt idx="159">
                  <c:v>42361</c:v>
                </c:pt>
                <c:pt idx="160">
                  <c:v>42362</c:v>
                </c:pt>
                <c:pt idx="161">
                  <c:v>42366</c:v>
                </c:pt>
                <c:pt idx="162">
                  <c:v>42367</c:v>
                </c:pt>
                <c:pt idx="163">
                  <c:v>42368</c:v>
                </c:pt>
                <c:pt idx="164">
                  <c:v>42369</c:v>
                </c:pt>
                <c:pt idx="165">
                  <c:v>42373</c:v>
                </c:pt>
                <c:pt idx="166">
                  <c:v>42374</c:v>
                </c:pt>
                <c:pt idx="167">
                  <c:v>42375</c:v>
                </c:pt>
                <c:pt idx="168">
                  <c:v>42376</c:v>
                </c:pt>
                <c:pt idx="169">
                  <c:v>42377</c:v>
                </c:pt>
                <c:pt idx="170">
                  <c:v>42380</c:v>
                </c:pt>
                <c:pt idx="171">
                  <c:v>42381</c:v>
                </c:pt>
                <c:pt idx="172">
                  <c:v>42382</c:v>
                </c:pt>
                <c:pt idx="173">
                  <c:v>42383</c:v>
                </c:pt>
                <c:pt idx="174">
                  <c:v>42384</c:v>
                </c:pt>
                <c:pt idx="175">
                  <c:v>42387</c:v>
                </c:pt>
                <c:pt idx="176">
                  <c:v>42388</c:v>
                </c:pt>
                <c:pt idx="177">
                  <c:v>42389</c:v>
                </c:pt>
                <c:pt idx="178">
                  <c:v>42390</c:v>
                </c:pt>
                <c:pt idx="179">
                  <c:v>42391</c:v>
                </c:pt>
                <c:pt idx="180">
                  <c:v>42394</c:v>
                </c:pt>
                <c:pt idx="181">
                  <c:v>42395</c:v>
                </c:pt>
                <c:pt idx="182">
                  <c:v>42396</c:v>
                </c:pt>
                <c:pt idx="183">
                  <c:v>42397</c:v>
                </c:pt>
                <c:pt idx="184">
                  <c:v>42398</c:v>
                </c:pt>
                <c:pt idx="185">
                  <c:v>42401</c:v>
                </c:pt>
                <c:pt idx="186">
                  <c:v>42402</c:v>
                </c:pt>
                <c:pt idx="187">
                  <c:v>42403</c:v>
                </c:pt>
                <c:pt idx="188">
                  <c:v>42404</c:v>
                </c:pt>
                <c:pt idx="189">
                  <c:v>42405</c:v>
                </c:pt>
                <c:pt idx="190">
                  <c:v>42408</c:v>
                </c:pt>
                <c:pt idx="191">
                  <c:v>42409</c:v>
                </c:pt>
                <c:pt idx="192">
                  <c:v>42410</c:v>
                </c:pt>
                <c:pt idx="193">
                  <c:v>42411</c:v>
                </c:pt>
                <c:pt idx="194">
                  <c:v>42412</c:v>
                </c:pt>
                <c:pt idx="195">
                  <c:v>42415</c:v>
                </c:pt>
                <c:pt idx="196">
                  <c:v>42416</c:v>
                </c:pt>
                <c:pt idx="197">
                  <c:v>42417</c:v>
                </c:pt>
                <c:pt idx="198">
                  <c:v>42418</c:v>
                </c:pt>
                <c:pt idx="199">
                  <c:v>42419</c:v>
                </c:pt>
                <c:pt idx="200">
                  <c:v>42422</c:v>
                </c:pt>
                <c:pt idx="201">
                  <c:v>42423</c:v>
                </c:pt>
                <c:pt idx="202">
                  <c:v>42424</c:v>
                </c:pt>
                <c:pt idx="203">
                  <c:v>42425</c:v>
                </c:pt>
                <c:pt idx="204">
                  <c:v>42426</c:v>
                </c:pt>
                <c:pt idx="205">
                  <c:v>42429</c:v>
                </c:pt>
                <c:pt idx="206">
                  <c:v>42430</c:v>
                </c:pt>
                <c:pt idx="207">
                  <c:v>42431</c:v>
                </c:pt>
                <c:pt idx="208">
                  <c:v>42432</c:v>
                </c:pt>
                <c:pt idx="209">
                  <c:v>42433</c:v>
                </c:pt>
                <c:pt idx="210">
                  <c:v>42436</c:v>
                </c:pt>
                <c:pt idx="211">
                  <c:v>42437</c:v>
                </c:pt>
                <c:pt idx="212">
                  <c:v>42438</c:v>
                </c:pt>
                <c:pt idx="213">
                  <c:v>42439</c:v>
                </c:pt>
                <c:pt idx="214">
                  <c:v>42440</c:v>
                </c:pt>
                <c:pt idx="215">
                  <c:v>42443</c:v>
                </c:pt>
                <c:pt idx="216">
                  <c:v>42444</c:v>
                </c:pt>
                <c:pt idx="217">
                  <c:v>42445</c:v>
                </c:pt>
                <c:pt idx="218">
                  <c:v>42446</c:v>
                </c:pt>
                <c:pt idx="219">
                  <c:v>42447</c:v>
                </c:pt>
                <c:pt idx="220">
                  <c:v>42450</c:v>
                </c:pt>
                <c:pt idx="221">
                  <c:v>42451</c:v>
                </c:pt>
                <c:pt idx="222">
                  <c:v>42452</c:v>
                </c:pt>
                <c:pt idx="223">
                  <c:v>42453</c:v>
                </c:pt>
                <c:pt idx="224">
                  <c:v>42458</c:v>
                </c:pt>
                <c:pt idx="225">
                  <c:v>42459</c:v>
                </c:pt>
                <c:pt idx="226">
                  <c:v>42460</c:v>
                </c:pt>
                <c:pt idx="227">
                  <c:v>42461</c:v>
                </c:pt>
                <c:pt idx="228">
                  <c:v>42464</c:v>
                </c:pt>
                <c:pt idx="229">
                  <c:v>42465</c:v>
                </c:pt>
                <c:pt idx="230">
                  <c:v>42466</c:v>
                </c:pt>
                <c:pt idx="231">
                  <c:v>42467</c:v>
                </c:pt>
                <c:pt idx="232">
                  <c:v>42468</c:v>
                </c:pt>
                <c:pt idx="233">
                  <c:v>42471</c:v>
                </c:pt>
                <c:pt idx="234">
                  <c:v>42472</c:v>
                </c:pt>
                <c:pt idx="235">
                  <c:v>42473</c:v>
                </c:pt>
                <c:pt idx="236">
                  <c:v>42474</c:v>
                </c:pt>
                <c:pt idx="237">
                  <c:v>42475</c:v>
                </c:pt>
                <c:pt idx="238">
                  <c:v>42478</c:v>
                </c:pt>
                <c:pt idx="239">
                  <c:v>42479</c:v>
                </c:pt>
                <c:pt idx="240">
                  <c:v>42480</c:v>
                </c:pt>
                <c:pt idx="241">
                  <c:v>42481</c:v>
                </c:pt>
                <c:pt idx="242">
                  <c:v>42482</c:v>
                </c:pt>
                <c:pt idx="243">
                  <c:v>42485</c:v>
                </c:pt>
                <c:pt idx="244">
                  <c:v>42486</c:v>
                </c:pt>
                <c:pt idx="245">
                  <c:v>42487</c:v>
                </c:pt>
                <c:pt idx="246">
                  <c:v>42488</c:v>
                </c:pt>
                <c:pt idx="247">
                  <c:v>42489</c:v>
                </c:pt>
                <c:pt idx="248">
                  <c:v>42492</c:v>
                </c:pt>
                <c:pt idx="249">
                  <c:v>42493</c:v>
                </c:pt>
                <c:pt idx="250">
                  <c:v>42494</c:v>
                </c:pt>
                <c:pt idx="251">
                  <c:v>42495</c:v>
                </c:pt>
                <c:pt idx="252">
                  <c:v>42496</c:v>
                </c:pt>
                <c:pt idx="253">
                  <c:v>42499</c:v>
                </c:pt>
                <c:pt idx="254">
                  <c:v>42500</c:v>
                </c:pt>
                <c:pt idx="255">
                  <c:v>42501</c:v>
                </c:pt>
                <c:pt idx="256">
                  <c:v>42502</c:v>
                </c:pt>
                <c:pt idx="257">
                  <c:v>42503</c:v>
                </c:pt>
                <c:pt idx="258">
                  <c:v>42506</c:v>
                </c:pt>
                <c:pt idx="259">
                  <c:v>42507</c:v>
                </c:pt>
                <c:pt idx="260">
                  <c:v>42508</c:v>
                </c:pt>
                <c:pt idx="261">
                  <c:v>42509</c:v>
                </c:pt>
                <c:pt idx="262">
                  <c:v>42510</c:v>
                </c:pt>
                <c:pt idx="263">
                  <c:v>42513</c:v>
                </c:pt>
                <c:pt idx="264">
                  <c:v>42514</c:v>
                </c:pt>
                <c:pt idx="265">
                  <c:v>42515</c:v>
                </c:pt>
                <c:pt idx="266">
                  <c:v>42516</c:v>
                </c:pt>
                <c:pt idx="267">
                  <c:v>42517</c:v>
                </c:pt>
                <c:pt idx="268">
                  <c:v>42520</c:v>
                </c:pt>
                <c:pt idx="269">
                  <c:v>42521</c:v>
                </c:pt>
                <c:pt idx="270">
                  <c:v>42522</c:v>
                </c:pt>
                <c:pt idx="271">
                  <c:v>42523</c:v>
                </c:pt>
                <c:pt idx="272">
                  <c:v>42524</c:v>
                </c:pt>
                <c:pt idx="273">
                  <c:v>42527</c:v>
                </c:pt>
                <c:pt idx="274">
                  <c:v>42528</c:v>
                </c:pt>
                <c:pt idx="275">
                  <c:v>42529</c:v>
                </c:pt>
                <c:pt idx="276">
                  <c:v>42530</c:v>
                </c:pt>
                <c:pt idx="277">
                  <c:v>42531</c:v>
                </c:pt>
                <c:pt idx="278">
                  <c:v>42534</c:v>
                </c:pt>
                <c:pt idx="279">
                  <c:v>42535</c:v>
                </c:pt>
                <c:pt idx="280">
                  <c:v>42536</c:v>
                </c:pt>
                <c:pt idx="281">
                  <c:v>42537</c:v>
                </c:pt>
                <c:pt idx="282">
                  <c:v>42538</c:v>
                </c:pt>
                <c:pt idx="283">
                  <c:v>42541</c:v>
                </c:pt>
                <c:pt idx="284">
                  <c:v>42542</c:v>
                </c:pt>
                <c:pt idx="285">
                  <c:v>42543</c:v>
                </c:pt>
                <c:pt idx="286">
                  <c:v>42544</c:v>
                </c:pt>
                <c:pt idx="287">
                  <c:v>42545</c:v>
                </c:pt>
                <c:pt idx="288">
                  <c:v>42548</c:v>
                </c:pt>
                <c:pt idx="289">
                  <c:v>42549</c:v>
                </c:pt>
                <c:pt idx="290">
                  <c:v>42550</c:v>
                </c:pt>
                <c:pt idx="291">
                  <c:v>42551</c:v>
                </c:pt>
                <c:pt idx="292">
                  <c:v>42552</c:v>
                </c:pt>
                <c:pt idx="293">
                  <c:v>42555</c:v>
                </c:pt>
                <c:pt idx="294">
                  <c:v>42556</c:v>
                </c:pt>
                <c:pt idx="295">
                  <c:v>42557</c:v>
                </c:pt>
                <c:pt idx="296">
                  <c:v>42558</c:v>
                </c:pt>
                <c:pt idx="297">
                  <c:v>42559</c:v>
                </c:pt>
                <c:pt idx="298">
                  <c:v>42562</c:v>
                </c:pt>
                <c:pt idx="299">
                  <c:v>42563</c:v>
                </c:pt>
                <c:pt idx="300">
                  <c:v>42564</c:v>
                </c:pt>
                <c:pt idx="301">
                  <c:v>42565</c:v>
                </c:pt>
                <c:pt idx="302">
                  <c:v>42566</c:v>
                </c:pt>
                <c:pt idx="303">
                  <c:v>42569</c:v>
                </c:pt>
                <c:pt idx="304">
                  <c:v>42570</c:v>
                </c:pt>
                <c:pt idx="305">
                  <c:v>42571</c:v>
                </c:pt>
                <c:pt idx="306">
                  <c:v>42572</c:v>
                </c:pt>
                <c:pt idx="307">
                  <c:v>42573</c:v>
                </c:pt>
                <c:pt idx="308">
                  <c:v>42576</c:v>
                </c:pt>
                <c:pt idx="309">
                  <c:v>42577</c:v>
                </c:pt>
                <c:pt idx="310">
                  <c:v>42578</c:v>
                </c:pt>
                <c:pt idx="311">
                  <c:v>42579</c:v>
                </c:pt>
                <c:pt idx="312">
                  <c:v>42580</c:v>
                </c:pt>
                <c:pt idx="313">
                  <c:v>42583</c:v>
                </c:pt>
                <c:pt idx="314">
                  <c:v>42584</c:v>
                </c:pt>
                <c:pt idx="315">
                  <c:v>42585</c:v>
                </c:pt>
                <c:pt idx="316">
                  <c:v>42586</c:v>
                </c:pt>
                <c:pt idx="317">
                  <c:v>42587</c:v>
                </c:pt>
                <c:pt idx="318">
                  <c:v>42590</c:v>
                </c:pt>
                <c:pt idx="319">
                  <c:v>42591</c:v>
                </c:pt>
                <c:pt idx="320">
                  <c:v>42592</c:v>
                </c:pt>
                <c:pt idx="321">
                  <c:v>42593</c:v>
                </c:pt>
                <c:pt idx="322">
                  <c:v>42594</c:v>
                </c:pt>
                <c:pt idx="323">
                  <c:v>42597</c:v>
                </c:pt>
                <c:pt idx="324">
                  <c:v>42598</c:v>
                </c:pt>
                <c:pt idx="325">
                  <c:v>42599</c:v>
                </c:pt>
                <c:pt idx="326">
                  <c:v>42600</c:v>
                </c:pt>
                <c:pt idx="327">
                  <c:v>42601</c:v>
                </c:pt>
                <c:pt idx="328">
                  <c:v>42604</c:v>
                </c:pt>
                <c:pt idx="329">
                  <c:v>42605</c:v>
                </c:pt>
                <c:pt idx="330">
                  <c:v>42606</c:v>
                </c:pt>
                <c:pt idx="331">
                  <c:v>42607</c:v>
                </c:pt>
                <c:pt idx="332">
                  <c:v>42608</c:v>
                </c:pt>
                <c:pt idx="333">
                  <c:v>42611</c:v>
                </c:pt>
                <c:pt idx="334">
                  <c:v>42612</c:v>
                </c:pt>
                <c:pt idx="335">
                  <c:v>42613</c:v>
                </c:pt>
                <c:pt idx="336">
                  <c:v>42614</c:v>
                </c:pt>
                <c:pt idx="337">
                  <c:v>42615</c:v>
                </c:pt>
                <c:pt idx="338">
                  <c:v>42618</c:v>
                </c:pt>
                <c:pt idx="339">
                  <c:v>42619</c:v>
                </c:pt>
                <c:pt idx="340">
                  <c:v>42620</c:v>
                </c:pt>
                <c:pt idx="341">
                  <c:v>42621</c:v>
                </c:pt>
                <c:pt idx="342">
                  <c:v>42622</c:v>
                </c:pt>
                <c:pt idx="343">
                  <c:v>42625</c:v>
                </c:pt>
                <c:pt idx="344">
                  <c:v>42626</c:v>
                </c:pt>
                <c:pt idx="345">
                  <c:v>42627</c:v>
                </c:pt>
                <c:pt idx="346">
                  <c:v>42628</c:v>
                </c:pt>
                <c:pt idx="347">
                  <c:v>42629</c:v>
                </c:pt>
                <c:pt idx="348">
                  <c:v>42632</c:v>
                </c:pt>
                <c:pt idx="349">
                  <c:v>42633</c:v>
                </c:pt>
                <c:pt idx="350">
                  <c:v>42634</c:v>
                </c:pt>
                <c:pt idx="351">
                  <c:v>42635</c:v>
                </c:pt>
                <c:pt idx="352">
                  <c:v>42636</c:v>
                </c:pt>
                <c:pt idx="353">
                  <c:v>42639</c:v>
                </c:pt>
                <c:pt idx="354">
                  <c:v>42640</c:v>
                </c:pt>
                <c:pt idx="355">
                  <c:v>42641</c:v>
                </c:pt>
                <c:pt idx="356">
                  <c:v>42642</c:v>
                </c:pt>
                <c:pt idx="357">
                  <c:v>42643</c:v>
                </c:pt>
                <c:pt idx="358">
                  <c:v>42646</c:v>
                </c:pt>
                <c:pt idx="359">
                  <c:v>42647</c:v>
                </c:pt>
                <c:pt idx="360">
                  <c:v>42648</c:v>
                </c:pt>
                <c:pt idx="361">
                  <c:v>42649</c:v>
                </c:pt>
                <c:pt idx="362">
                  <c:v>42650</c:v>
                </c:pt>
                <c:pt idx="363">
                  <c:v>42653</c:v>
                </c:pt>
                <c:pt idx="364">
                  <c:v>42654</c:v>
                </c:pt>
                <c:pt idx="365">
                  <c:v>42655</c:v>
                </c:pt>
                <c:pt idx="366">
                  <c:v>42656</c:v>
                </c:pt>
                <c:pt idx="367">
                  <c:v>42657</c:v>
                </c:pt>
                <c:pt idx="368">
                  <c:v>42660</c:v>
                </c:pt>
                <c:pt idx="369">
                  <c:v>42661</c:v>
                </c:pt>
                <c:pt idx="370">
                  <c:v>42662</c:v>
                </c:pt>
                <c:pt idx="371">
                  <c:v>42663</c:v>
                </c:pt>
                <c:pt idx="372">
                  <c:v>42664</c:v>
                </c:pt>
                <c:pt idx="373">
                  <c:v>42667</c:v>
                </c:pt>
                <c:pt idx="374">
                  <c:v>42668</c:v>
                </c:pt>
                <c:pt idx="375">
                  <c:v>42669</c:v>
                </c:pt>
                <c:pt idx="376">
                  <c:v>42670</c:v>
                </c:pt>
                <c:pt idx="377">
                  <c:v>42671</c:v>
                </c:pt>
                <c:pt idx="378">
                  <c:v>42674</c:v>
                </c:pt>
                <c:pt idx="379">
                  <c:v>42675</c:v>
                </c:pt>
                <c:pt idx="380">
                  <c:v>42676</c:v>
                </c:pt>
                <c:pt idx="381">
                  <c:v>42677</c:v>
                </c:pt>
                <c:pt idx="382">
                  <c:v>42678</c:v>
                </c:pt>
                <c:pt idx="383">
                  <c:v>42681</c:v>
                </c:pt>
                <c:pt idx="384">
                  <c:v>42682</c:v>
                </c:pt>
                <c:pt idx="385">
                  <c:v>42683</c:v>
                </c:pt>
                <c:pt idx="386">
                  <c:v>42684</c:v>
                </c:pt>
                <c:pt idx="387">
                  <c:v>42685</c:v>
                </c:pt>
                <c:pt idx="388">
                  <c:v>42688</c:v>
                </c:pt>
                <c:pt idx="389">
                  <c:v>42689</c:v>
                </c:pt>
                <c:pt idx="390">
                  <c:v>42690</c:v>
                </c:pt>
                <c:pt idx="391">
                  <c:v>42691</c:v>
                </c:pt>
                <c:pt idx="392">
                  <c:v>42692</c:v>
                </c:pt>
                <c:pt idx="393">
                  <c:v>42695</c:v>
                </c:pt>
                <c:pt idx="394">
                  <c:v>42696</c:v>
                </c:pt>
                <c:pt idx="395">
                  <c:v>42697</c:v>
                </c:pt>
                <c:pt idx="396">
                  <c:v>42698</c:v>
                </c:pt>
                <c:pt idx="397">
                  <c:v>42699</c:v>
                </c:pt>
                <c:pt idx="398">
                  <c:v>42702</c:v>
                </c:pt>
                <c:pt idx="399">
                  <c:v>42703</c:v>
                </c:pt>
                <c:pt idx="400">
                  <c:v>42704</c:v>
                </c:pt>
                <c:pt idx="401">
                  <c:v>42705</c:v>
                </c:pt>
                <c:pt idx="402">
                  <c:v>42706</c:v>
                </c:pt>
                <c:pt idx="403">
                  <c:v>42709</c:v>
                </c:pt>
                <c:pt idx="404">
                  <c:v>42710</c:v>
                </c:pt>
                <c:pt idx="405">
                  <c:v>42711</c:v>
                </c:pt>
                <c:pt idx="406">
                  <c:v>42712</c:v>
                </c:pt>
                <c:pt idx="407">
                  <c:v>42713</c:v>
                </c:pt>
                <c:pt idx="408">
                  <c:v>42716</c:v>
                </c:pt>
                <c:pt idx="409">
                  <c:v>42717</c:v>
                </c:pt>
                <c:pt idx="410">
                  <c:v>42718</c:v>
                </c:pt>
                <c:pt idx="411">
                  <c:v>42719</c:v>
                </c:pt>
                <c:pt idx="412">
                  <c:v>42720</c:v>
                </c:pt>
                <c:pt idx="413">
                  <c:v>42723</c:v>
                </c:pt>
                <c:pt idx="414">
                  <c:v>42724</c:v>
                </c:pt>
                <c:pt idx="415">
                  <c:v>42725</c:v>
                </c:pt>
                <c:pt idx="416">
                  <c:v>42726</c:v>
                </c:pt>
                <c:pt idx="417">
                  <c:v>42727</c:v>
                </c:pt>
                <c:pt idx="418">
                  <c:v>42731</c:v>
                </c:pt>
                <c:pt idx="419">
                  <c:v>42732</c:v>
                </c:pt>
                <c:pt idx="420">
                  <c:v>42733</c:v>
                </c:pt>
                <c:pt idx="421">
                  <c:v>42734</c:v>
                </c:pt>
                <c:pt idx="422">
                  <c:v>42737</c:v>
                </c:pt>
                <c:pt idx="423">
                  <c:v>42738</c:v>
                </c:pt>
                <c:pt idx="424">
                  <c:v>42739</c:v>
                </c:pt>
                <c:pt idx="425">
                  <c:v>42740</c:v>
                </c:pt>
                <c:pt idx="426">
                  <c:v>42741</c:v>
                </c:pt>
                <c:pt idx="427">
                  <c:v>42744</c:v>
                </c:pt>
                <c:pt idx="428">
                  <c:v>42745</c:v>
                </c:pt>
                <c:pt idx="429">
                  <c:v>42746</c:v>
                </c:pt>
                <c:pt idx="430">
                  <c:v>42747</c:v>
                </c:pt>
                <c:pt idx="431">
                  <c:v>42748</c:v>
                </c:pt>
                <c:pt idx="432">
                  <c:v>42751</c:v>
                </c:pt>
                <c:pt idx="433">
                  <c:v>42752</c:v>
                </c:pt>
                <c:pt idx="434">
                  <c:v>42753</c:v>
                </c:pt>
                <c:pt idx="435">
                  <c:v>42754</c:v>
                </c:pt>
                <c:pt idx="436">
                  <c:v>42755</c:v>
                </c:pt>
                <c:pt idx="437">
                  <c:v>42758</c:v>
                </c:pt>
                <c:pt idx="438">
                  <c:v>42759</c:v>
                </c:pt>
                <c:pt idx="439">
                  <c:v>42760</c:v>
                </c:pt>
                <c:pt idx="440">
                  <c:v>42761</c:v>
                </c:pt>
                <c:pt idx="441">
                  <c:v>42762</c:v>
                </c:pt>
                <c:pt idx="442">
                  <c:v>42765</c:v>
                </c:pt>
                <c:pt idx="443">
                  <c:v>42766</c:v>
                </c:pt>
                <c:pt idx="444">
                  <c:v>42767</c:v>
                </c:pt>
                <c:pt idx="445">
                  <c:v>42768</c:v>
                </c:pt>
                <c:pt idx="446">
                  <c:v>42769</c:v>
                </c:pt>
                <c:pt idx="447">
                  <c:v>42772</c:v>
                </c:pt>
                <c:pt idx="448">
                  <c:v>42773</c:v>
                </c:pt>
                <c:pt idx="449">
                  <c:v>42774</c:v>
                </c:pt>
                <c:pt idx="450">
                  <c:v>42775</c:v>
                </c:pt>
                <c:pt idx="451">
                  <c:v>42776</c:v>
                </c:pt>
                <c:pt idx="452">
                  <c:v>42779</c:v>
                </c:pt>
                <c:pt idx="453">
                  <c:v>42780</c:v>
                </c:pt>
                <c:pt idx="454">
                  <c:v>42781</c:v>
                </c:pt>
                <c:pt idx="455">
                  <c:v>42782</c:v>
                </c:pt>
                <c:pt idx="456">
                  <c:v>42783</c:v>
                </c:pt>
                <c:pt idx="457">
                  <c:v>42786</c:v>
                </c:pt>
                <c:pt idx="458">
                  <c:v>42787</c:v>
                </c:pt>
                <c:pt idx="459">
                  <c:v>42788</c:v>
                </c:pt>
                <c:pt idx="460">
                  <c:v>42789</c:v>
                </c:pt>
                <c:pt idx="461">
                  <c:v>42790</c:v>
                </c:pt>
                <c:pt idx="462">
                  <c:v>42793</c:v>
                </c:pt>
                <c:pt idx="463">
                  <c:v>42794</c:v>
                </c:pt>
                <c:pt idx="464">
                  <c:v>42795</c:v>
                </c:pt>
                <c:pt idx="465">
                  <c:v>42796</c:v>
                </c:pt>
                <c:pt idx="466">
                  <c:v>42797</c:v>
                </c:pt>
                <c:pt idx="467">
                  <c:v>42800</c:v>
                </c:pt>
                <c:pt idx="468">
                  <c:v>42801</c:v>
                </c:pt>
                <c:pt idx="469">
                  <c:v>42802</c:v>
                </c:pt>
                <c:pt idx="470">
                  <c:v>42803</c:v>
                </c:pt>
                <c:pt idx="471">
                  <c:v>42804</c:v>
                </c:pt>
                <c:pt idx="472">
                  <c:v>42807</c:v>
                </c:pt>
                <c:pt idx="473">
                  <c:v>42808</c:v>
                </c:pt>
                <c:pt idx="474">
                  <c:v>42809</c:v>
                </c:pt>
                <c:pt idx="475">
                  <c:v>42810</c:v>
                </c:pt>
                <c:pt idx="476">
                  <c:v>42811</c:v>
                </c:pt>
                <c:pt idx="477">
                  <c:v>42814</c:v>
                </c:pt>
                <c:pt idx="478">
                  <c:v>42815</c:v>
                </c:pt>
                <c:pt idx="479">
                  <c:v>42816</c:v>
                </c:pt>
                <c:pt idx="480">
                  <c:v>42817</c:v>
                </c:pt>
                <c:pt idx="481">
                  <c:v>42818</c:v>
                </c:pt>
                <c:pt idx="482">
                  <c:v>42821</c:v>
                </c:pt>
                <c:pt idx="483">
                  <c:v>42822</c:v>
                </c:pt>
                <c:pt idx="484">
                  <c:v>42823</c:v>
                </c:pt>
                <c:pt idx="485">
                  <c:v>42824</c:v>
                </c:pt>
                <c:pt idx="486">
                  <c:v>42825</c:v>
                </c:pt>
                <c:pt idx="487">
                  <c:v>42828</c:v>
                </c:pt>
                <c:pt idx="488">
                  <c:v>42829</c:v>
                </c:pt>
                <c:pt idx="489">
                  <c:v>42830</c:v>
                </c:pt>
                <c:pt idx="490">
                  <c:v>42831</c:v>
                </c:pt>
                <c:pt idx="491">
                  <c:v>42832</c:v>
                </c:pt>
                <c:pt idx="492">
                  <c:v>42835</c:v>
                </c:pt>
                <c:pt idx="493">
                  <c:v>42836</c:v>
                </c:pt>
                <c:pt idx="494">
                  <c:v>42837</c:v>
                </c:pt>
                <c:pt idx="495">
                  <c:v>42838</c:v>
                </c:pt>
                <c:pt idx="496">
                  <c:v>42843</c:v>
                </c:pt>
                <c:pt idx="497">
                  <c:v>42844</c:v>
                </c:pt>
                <c:pt idx="498">
                  <c:v>42845</c:v>
                </c:pt>
                <c:pt idx="499">
                  <c:v>42846</c:v>
                </c:pt>
                <c:pt idx="500">
                  <c:v>42849</c:v>
                </c:pt>
                <c:pt idx="501">
                  <c:v>42850</c:v>
                </c:pt>
                <c:pt idx="502">
                  <c:v>42851</c:v>
                </c:pt>
                <c:pt idx="503">
                  <c:v>42852</c:v>
                </c:pt>
                <c:pt idx="504">
                  <c:v>42853</c:v>
                </c:pt>
                <c:pt idx="505">
                  <c:v>42857</c:v>
                </c:pt>
                <c:pt idx="506">
                  <c:v>42858</c:v>
                </c:pt>
                <c:pt idx="507">
                  <c:v>42859</c:v>
                </c:pt>
                <c:pt idx="508">
                  <c:v>42860</c:v>
                </c:pt>
                <c:pt idx="509">
                  <c:v>42863</c:v>
                </c:pt>
                <c:pt idx="510">
                  <c:v>42864</c:v>
                </c:pt>
                <c:pt idx="511">
                  <c:v>42871</c:v>
                </c:pt>
                <c:pt idx="512">
                  <c:v>42878</c:v>
                </c:pt>
                <c:pt idx="513">
                  <c:v>42885</c:v>
                </c:pt>
                <c:pt idx="514">
                  <c:v>42892</c:v>
                </c:pt>
                <c:pt idx="515">
                  <c:v>42899</c:v>
                </c:pt>
                <c:pt idx="516">
                  <c:v>42906</c:v>
                </c:pt>
                <c:pt idx="517">
                  <c:v>42913</c:v>
                </c:pt>
                <c:pt idx="518">
                  <c:v>42920</c:v>
                </c:pt>
                <c:pt idx="519">
                  <c:v>42927</c:v>
                </c:pt>
                <c:pt idx="520">
                  <c:v>42934</c:v>
                </c:pt>
                <c:pt idx="521">
                  <c:v>42941</c:v>
                </c:pt>
                <c:pt idx="522">
                  <c:v>42948</c:v>
                </c:pt>
                <c:pt idx="523">
                  <c:v>42955</c:v>
                </c:pt>
                <c:pt idx="524">
                  <c:v>42962</c:v>
                </c:pt>
                <c:pt idx="525">
                  <c:v>42969</c:v>
                </c:pt>
                <c:pt idx="526">
                  <c:v>42976</c:v>
                </c:pt>
                <c:pt idx="527">
                  <c:v>42983</c:v>
                </c:pt>
                <c:pt idx="528">
                  <c:v>42990</c:v>
                </c:pt>
                <c:pt idx="529">
                  <c:v>42997</c:v>
                </c:pt>
                <c:pt idx="530">
                  <c:v>43004</c:v>
                </c:pt>
                <c:pt idx="531">
                  <c:v>43011</c:v>
                </c:pt>
                <c:pt idx="532">
                  <c:v>43018</c:v>
                </c:pt>
                <c:pt idx="533">
                  <c:v>43025</c:v>
                </c:pt>
                <c:pt idx="534">
                  <c:v>43032</c:v>
                </c:pt>
                <c:pt idx="535">
                  <c:v>43039</c:v>
                </c:pt>
                <c:pt idx="536">
                  <c:v>43046</c:v>
                </c:pt>
                <c:pt idx="537">
                  <c:v>43053</c:v>
                </c:pt>
                <c:pt idx="538">
                  <c:v>43060</c:v>
                </c:pt>
                <c:pt idx="539">
                  <c:v>43067</c:v>
                </c:pt>
                <c:pt idx="540">
                  <c:v>43074</c:v>
                </c:pt>
                <c:pt idx="541">
                  <c:v>43081</c:v>
                </c:pt>
                <c:pt idx="542">
                  <c:v>43088</c:v>
                </c:pt>
                <c:pt idx="543">
                  <c:v>43096</c:v>
                </c:pt>
                <c:pt idx="544">
                  <c:v>43103</c:v>
                </c:pt>
                <c:pt idx="545">
                  <c:v>43110</c:v>
                </c:pt>
                <c:pt idx="546">
                  <c:v>43117</c:v>
                </c:pt>
                <c:pt idx="547">
                  <c:v>43124</c:v>
                </c:pt>
                <c:pt idx="548">
                  <c:v>43131</c:v>
                </c:pt>
                <c:pt idx="549">
                  <c:v>43138</c:v>
                </c:pt>
                <c:pt idx="550">
                  <c:v>43145</c:v>
                </c:pt>
                <c:pt idx="551">
                  <c:v>43152</c:v>
                </c:pt>
                <c:pt idx="552">
                  <c:v>43159</c:v>
                </c:pt>
                <c:pt idx="553">
                  <c:v>43166</c:v>
                </c:pt>
                <c:pt idx="554">
                  <c:v>43173</c:v>
                </c:pt>
                <c:pt idx="555">
                  <c:v>43180</c:v>
                </c:pt>
                <c:pt idx="556">
                  <c:v>43187</c:v>
                </c:pt>
                <c:pt idx="557">
                  <c:v>43194</c:v>
                </c:pt>
                <c:pt idx="558">
                  <c:v>43201</c:v>
                </c:pt>
                <c:pt idx="559">
                  <c:v>43208</c:v>
                </c:pt>
                <c:pt idx="560">
                  <c:v>43215</c:v>
                </c:pt>
                <c:pt idx="561">
                  <c:v>43222</c:v>
                </c:pt>
                <c:pt idx="562">
                  <c:v>43229</c:v>
                </c:pt>
                <c:pt idx="563">
                  <c:v>43236</c:v>
                </c:pt>
                <c:pt idx="564">
                  <c:v>43243</c:v>
                </c:pt>
                <c:pt idx="565">
                  <c:v>43250</c:v>
                </c:pt>
                <c:pt idx="566">
                  <c:v>43257</c:v>
                </c:pt>
                <c:pt idx="567">
                  <c:v>43264</c:v>
                </c:pt>
                <c:pt idx="568">
                  <c:v>43271</c:v>
                </c:pt>
                <c:pt idx="569">
                  <c:v>43278</c:v>
                </c:pt>
                <c:pt idx="570">
                  <c:v>43285</c:v>
                </c:pt>
                <c:pt idx="571">
                  <c:v>43292</c:v>
                </c:pt>
                <c:pt idx="572">
                  <c:v>43299</c:v>
                </c:pt>
                <c:pt idx="573">
                  <c:v>43306</c:v>
                </c:pt>
                <c:pt idx="574">
                  <c:v>43313</c:v>
                </c:pt>
                <c:pt idx="575">
                  <c:v>43320</c:v>
                </c:pt>
                <c:pt idx="576">
                  <c:v>43327</c:v>
                </c:pt>
                <c:pt idx="577">
                  <c:v>43334</c:v>
                </c:pt>
                <c:pt idx="578">
                  <c:v>43341</c:v>
                </c:pt>
                <c:pt idx="579">
                  <c:v>43348</c:v>
                </c:pt>
                <c:pt idx="580">
                  <c:v>43355</c:v>
                </c:pt>
                <c:pt idx="581">
                  <c:v>43362</c:v>
                </c:pt>
                <c:pt idx="582">
                  <c:v>43369</c:v>
                </c:pt>
                <c:pt idx="583">
                  <c:v>43376</c:v>
                </c:pt>
                <c:pt idx="584">
                  <c:v>43383</c:v>
                </c:pt>
                <c:pt idx="585">
                  <c:v>43390</c:v>
                </c:pt>
                <c:pt idx="586">
                  <c:v>43397</c:v>
                </c:pt>
                <c:pt idx="587">
                  <c:v>43404</c:v>
                </c:pt>
                <c:pt idx="588">
                  <c:v>43411</c:v>
                </c:pt>
                <c:pt idx="589">
                  <c:v>43418</c:v>
                </c:pt>
                <c:pt idx="590">
                  <c:v>43425</c:v>
                </c:pt>
                <c:pt idx="591">
                  <c:v>43432</c:v>
                </c:pt>
                <c:pt idx="592">
                  <c:v>43439</c:v>
                </c:pt>
                <c:pt idx="593">
                  <c:v>43446</c:v>
                </c:pt>
                <c:pt idx="594">
                  <c:v>43453</c:v>
                </c:pt>
                <c:pt idx="595">
                  <c:v>43461</c:v>
                </c:pt>
                <c:pt idx="596">
                  <c:v>43468</c:v>
                </c:pt>
                <c:pt idx="597">
                  <c:v>43475</c:v>
                </c:pt>
                <c:pt idx="598">
                  <c:v>43482</c:v>
                </c:pt>
                <c:pt idx="599">
                  <c:v>43489</c:v>
                </c:pt>
                <c:pt idx="600">
                  <c:v>43496</c:v>
                </c:pt>
                <c:pt idx="601">
                  <c:v>43503</c:v>
                </c:pt>
                <c:pt idx="602">
                  <c:v>43510</c:v>
                </c:pt>
                <c:pt idx="603">
                  <c:v>43517</c:v>
                </c:pt>
                <c:pt idx="604">
                  <c:v>43524</c:v>
                </c:pt>
                <c:pt idx="605">
                  <c:v>43531</c:v>
                </c:pt>
                <c:pt idx="606">
                  <c:v>43538</c:v>
                </c:pt>
                <c:pt idx="607">
                  <c:v>43545</c:v>
                </c:pt>
                <c:pt idx="608">
                  <c:v>43552</c:v>
                </c:pt>
                <c:pt idx="609">
                  <c:v>43559</c:v>
                </c:pt>
                <c:pt idx="610">
                  <c:v>43566</c:v>
                </c:pt>
                <c:pt idx="611">
                  <c:v>43573</c:v>
                </c:pt>
                <c:pt idx="612">
                  <c:v>43580</c:v>
                </c:pt>
                <c:pt idx="613">
                  <c:v>43587</c:v>
                </c:pt>
                <c:pt idx="614">
                  <c:v>43594</c:v>
                </c:pt>
                <c:pt idx="615">
                  <c:v>43601</c:v>
                </c:pt>
                <c:pt idx="616">
                  <c:v>43608</c:v>
                </c:pt>
                <c:pt idx="617">
                  <c:v>43615</c:v>
                </c:pt>
                <c:pt idx="618">
                  <c:v>43622</c:v>
                </c:pt>
                <c:pt idx="619">
                  <c:v>43629</c:v>
                </c:pt>
                <c:pt idx="620">
                  <c:v>43636</c:v>
                </c:pt>
                <c:pt idx="621">
                  <c:v>43643</c:v>
                </c:pt>
                <c:pt idx="622">
                  <c:v>43650</c:v>
                </c:pt>
                <c:pt idx="623">
                  <c:v>43657</c:v>
                </c:pt>
                <c:pt idx="624">
                  <c:v>43664</c:v>
                </c:pt>
                <c:pt idx="625">
                  <c:v>43671</c:v>
                </c:pt>
                <c:pt idx="626">
                  <c:v>43678</c:v>
                </c:pt>
                <c:pt idx="627">
                  <c:v>43685</c:v>
                </c:pt>
                <c:pt idx="628">
                  <c:v>43692</c:v>
                </c:pt>
                <c:pt idx="629">
                  <c:v>43699</c:v>
                </c:pt>
                <c:pt idx="630">
                  <c:v>43706</c:v>
                </c:pt>
                <c:pt idx="631">
                  <c:v>43713</c:v>
                </c:pt>
                <c:pt idx="632">
                  <c:v>43720</c:v>
                </c:pt>
                <c:pt idx="633">
                  <c:v>43727</c:v>
                </c:pt>
                <c:pt idx="634">
                  <c:v>43734</c:v>
                </c:pt>
                <c:pt idx="635">
                  <c:v>43741</c:v>
                </c:pt>
                <c:pt idx="636">
                  <c:v>43748</c:v>
                </c:pt>
                <c:pt idx="637">
                  <c:v>43755</c:v>
                </c:pt>
                <c:pt idx="638">
                  <c:v>43762</c:v>
                </c:pt>
                <c:pt idx="639">
                  <c:v>43769</c:v>
                </c:pt>
                <c:pt idx="640">
                  <c:v>43776</c:v>
                </c:pt>
                <c:pt idx="641">
                  <c:v>43783</c:v>
                </c:pt>
                <c:pt idx="642">
                  <c:v>43790</c:v>
                </c:pt>
                <c:pt idx="643">
                  <c:v>43797</c:v>
                </c:pt>
                <c:pt idx="644">
                  <c:v>43804</c:v>
                </c:pt>
                <c:pt idx="645">
                  <c:v>43811</c:v>
                </c:pt>
                <c:pt idx="646">
                  <c:v>43818</c:v>
                </c:pt>
                <c:pt idx="647">
                  <c:v>43826</c:v>
                </c:pt>
                <c:pt idx="648">
                  <c:v>43833</c:v>
                </c:pt>
                <c:pt idx="649">
                  <c:v>43840</c:v>
                </c:pt>
                <c:pt idx="650">
                  <c:v>43847</c:v>
                </c:pt>
                <c:pt idx="651">
                  <c:v>43854</c:v>
                </c:pt>
                <c:pt idx="652">
                  <c:v>43861</c:v>
                </c:pt>
                <c:pt idx="653">
                  <c:v>43868</c:v>
                </c:pt>
                <c:pt idx="654">
                  <c:v>43875</c:v>
                </c:pt>
                <c:pt idx="655">
                  <c:v>43882</c:v>
                </c:pt>
                <c:pt idx="656">
                  <c:v>43889</c:v>
                </c:pt>
                <c:pt idx="657">
                  <c:v>43896</c:v>
                </c:pt>
                <c:pt idx="658">
                  <c:v>43903</c:v>
                </c:pt>
                <c:pt idx="659">
                  <c:v>43910</c:v>
                </c:pt>
                <c:pt idx="660">
                  <c:v>43917</c:v>
                </c:pt>
                <c:pt idx="661">
                  <c:v>43924</c:v>
                </c:pt>
                <c:pt idx="662">
                  <c:v>43935</c:v>
                </c:pt>
                <c:pt idx="663">
                  <c:v>43942</c:v>
                </c:pt>
                <c:pt idx="664">
                  <c:v>43949</c:v>
                </c:pt>
                <c:pt idx="665">
                  <c:v>43956</c:v>
                </c:pt>
                <c:pt idx="666">
                  <c:v>43963</c:v>
                </c:pt>
                <c:pt idx="667">
                  <c:v>43970</c:v>
                </c:pt>
                <c:pt idx="668">
                  <c:v>43977</c:v>
                </c:pt>
                <c:pt idx="669">
                  <c:v>43984</c:v>
                </c:pt>
                <c:pt idx="670">
                  <c:v>43991</c:v>
                </c:pt>
                <c:pt idx="671">
                  <c:v>43998</c:v>
                </c:pt>
                <c:pt idx="672">
                  <c:v>44005</c:v>
                </c:pt>
                <c:pt idx="673">
                  <c:v>44012</c:v>
                </c:pt>
                <c:pt idx="674">
                  <c:v>44019</c:v>
                </c:pt>
                <c:pt idx="675">
                  <c:v>44026</c:v>
                </c:pt>
                <c:pt idx="676">
                  <c:v>44033</c:v>
                </c:pt>
                <c:pt idx="677">
                  <c:v>44040</c:v>
                </c:pt>
                <c:pt idx="678">
                  <c:v>44047</c:v>
                </c:pt>
                <c:pt idx="679">
                  <c:v>44054</c:v>
                </c:pt>
                <c:pt idx="680">
                  <c:v>44061</c:v>
                </c:pt>
                <c:pt idx="681">
                  <c:v>44068</c:v>
                </c:pt>
                <c:pt idx="682">
                  <c:v>44075</c:v>
                </c:pt>
                <c:pt idx="683">
                  <c:v>44082</c:v>
                </c:pt>
                <c:pt idx="684">
                  <c:v>44089</c:v>
                </c:pt>
                <c:pt idx="685">
                  <c:v>44096</c:v>
                </c:pt>
                <c:pt idx="686">
                  <c:v>44103</c:v>
                </c:pt>
                <c:pt idx="687">
                  <c:v>44110</c:v>
                </c:pt>
                <c:pt idx="688">
                  <c:v>44117</c:v>
                </c:pt>
                <c:pt idx="689">
                  <c:v>44124</c:v>
                </c:pt>
                <c:pt idx="690">
                  <c:v>44131</c:v>
                </c:pt>
                <c:pt idx="691">
                  <c:v>44138</c:v>
                </c:pt>
                <c:pt idx="692">
                  <c:v>44145</c:v>
                </c:pt>
                <c:pt idx="693">
                  <c:v>44152</c:v>
                </c:pt>
                <c:pt idx="694">
                  <c:v>44159</c:v>
                </c:pt>
                <c:pt idx="695">
                  <c:v>44166</c:v>
                </c:pt>
                <c:pt idx="696">
                  <c:v>44173</c:v>
                </c:pt>
                <c:pt idx="697">
                  <c:v>44180</c:v>
                </c:pt>
                <c:pt idx="698">
                  <c:v>44187</c:v>
                </c:pt>
                <c:pt idx="699">
                  <c:v>44194</c:v>
                </c:pt>
                <c:pt idx="700">
                  <c:v>44201</c:v>
                </c:pt>
                <c:pt idx="701">
                  <c:v>44208</c:v>
                </c:pt>
                <c:pt idx="702">
                  <c:v>44215</c:v>
                </c:pt>
                <c:pt idx="703">
                  <c:v>44222</c:v>
                </c:pt>
                <c:pt idx="704">
                  <c:v>44229</c:v>
                </c:pt>
                <c:pt idx="705">
                  <c:v>44236</c:v>
                </c:pt>
                <c:pt idx="706">
                  <c:v>44243</c:v>
                </c:pt>
                <c:pt idx="707">
                  <c:v>44250</c:v>
                </c:pt>
                <c:pt idx="708">
                  <c:v>44257</c:v>
                </c:pt>
                <c:pt idx="709">
                  <c:v>44264</c:v>
                </c:pt>
                <c:pt idx="710">
                  <c:v>44271</c:v>
                </c:pt>
                <c:pt idx="711">
                  <c:v>44278</c:v>
                </c:pt>
                <c:pt idx="712">
                  <c:v>44285</c:v>
                </c:pt>
                <c:pt idx="713">
                  <c:v>44292</c:v>
                </c:pt>
                <c:pt idx="714">
                  <c:v>44299</c:v>
                </c:pt>
                <c:pt idx="715">
                  <c:v>44306</c:v>
                </c:pt>
                <c:pt idx="716">
                  <c:v>44313</c:v>
                </c:pt>
                <c:pt idx="717">
                  <c:v>44320</c:v>
                </c:pt>
                <c:pt idx="718">
                  <c:v>44327</c:v>
                </c:pt>
                <c:pt idx="719">
                  <c:v>44334</c:v>
                </c:pt>
                <c:pt idx="720">
                  <c:v>44341</c:v>
                </c:pt>
                <c:pt idx="721">
                  <c:v>44348</c:v>
                </c:pt>
                <c:pt idx="722">
                  <c:v>44355</c:v>
                </c:pt>
                <c:pt idx="723">
                  <c:v>44362</c:v>
                </c:pt>
                <c:pt idx="724">
                  <c:v>44369</c:v>
                </c:pt>
                <c:pt idx="725">
                  <c:v>44376</c:v>
                </c:pt>
                <c:pt idx="726">
                  <c:v>44383</c:v>
                </c:pt>
                <c:pt idx="727">
                  <c:v>44390</c:v>
                </c:pt>
                <c:pt idx="728">
                  <c:v>44397</c:v>
                </c:pt>
                <c:pt idx="729">
                  <c:v>44404</c:v>
                </c:pt>
                <c:pt idx="730">
                  <c:v>44411</c:v>
                </c:pt>
                <c:pt idx="731">
                  <c:v>44418</c:v>
                </c:pt>
                <c:pt idx="732">
                  <c:v>44425</c:v>
                </c:pt>
                <c:pt idx="733">
                  <c:v>44432</c:v>
                </c:pt>
                <c:pt idx="734">
                  <c:v>44439</c:v>
                </c:pt>
                <c:pt idx="735">
                  <c:v>44446</c:v>
                </c:pt>
                <c:pt idx="736">
                  <c:v>44453</c:v>
                </c:pt>
                <c:pt idx="737">
                  <c:v>44460</c:v>
                </c:pt>
                <c:pt idx="738">
                  <c:v>44467</c:v>
                </c:pt>
                <c:pt idx="739">
                  <c:v>44474</c:v>
                </c:pt>
                <c:pt idx="740">
                  <c:v>44481</c:v>
                </c:pt>
                <c:pt idx="741">
                  <c:v>44488</c:v>
                </c:pt>
                <c:pt idx="742">
                  <c:v>44495</c:v>
                </c:pt>
                <c:pt idx="743">
                  <c:v>44502</c:v>
                </c:pt>
                <c:pt idx="744">
                  <c:v>44509</c:v>
                </c:pt>
                <c:pt idx="745">
                  <c:v>44516</c:v>
                </c:pt>
                <c:pt idx="746">
                  <c:v>44523</c:v>
                </c:pt>
                <c:pt idx="747">
                  <c:v>44530</c:v>
                </c:pt>
                <c:pt idx="748">
                  <c:v>44537</c:v>
                </c:pt>
                <c:pt idx="749">
                  <c:v>44544</c:v>
                </c:pt>
                <c:pt idx="750">
                  <c:v>44551</c:v>
                </c:pt>
                <c:pt idx="751">
                  <c:v>44558</c:v>
                </c:pt>
                <c:pt idx="752">
                  <c:v>44565</c:v>
                </c:pt>
                <c:pt idx="753">
                  <c:v>44572</c:v>
                </c:pt>
                <c:pt idx="754">
                  <c:v>44579</c:v>
                </c:pt>
                <c:pt idx="755">
                  <c:v>44586</c:v>
                </c:pt>
                <c:pt idx="756">
                  <c:v>44593</c:v>
                </c:pt>
                <c:pt idx="757">
                  <c:v>44600</c:v>
                </c:pt>
                <c:pt idx="758">
                  <c:v>44607</c:v>
                </c:pt>
                <c:pt idx="759">
                  <c:v>44614</c:v>
                </c:pt>
                <c:pt idx="760">
                  <c:v>44621</c:v>
                </c:pt>
                <c:pt idx="761">
                  <c:v>44628</c:v>
                </c:pt>
                <c:pt idx="762">
                  <c:v>44635</c:v>
                </c:pt>
                <c:pt idx="763">
                  <c:v>44642</c:v>
                </c:pt>
                <c:pt idx="764">
                  <c:v>44649</c:v>
                </c:pt>
                <c:pt idx="765">
                  <c:v>44656</c:v>
                </c:pt>
                <c:pt idx="766">
                  <c:v>44663</c:v>
                </c:pt>
                <c:pt idx="767">
                  <c:v>44670</c:v>
                </c:pt>
                <c:pt idx="768">
                  <c:v>44677</c:v>
                </c:pt>
                <c:pt idx="769">
                  <c:v>44684</c:v>
                </c:pt>
                <c:pt idx="770">
                  <c:v>44691</c:v>
                </c:pt>
                <c:pt idx="771">
                  <c:v>44698</c:v>
                </c:pt>
                <c:pt idx="772">
                  <c:v>44705</c:v>
                </c:pt>
                <c:pt idx="773">
                  <c:v>44712</c:v>
                </c:pt>
                <c:pt idx="774">
                  <c:v>44719</c:v>
                </c:pt>
                <c:pt idx="775">
                  <c:v>44726</c:v>
                </c:pt>
                <c:pt idx="776">
                  <c:v>44733</c:v>
                </c:pt>
                <c:pt idx="777">
                  <c:v>44740</c:v>
                </c:pt>
                <c:pt idx="778">
                  <c:v>44747</c:v>
                </c:pt>
                <c:pt idx="779">
                  <c:v>44754</c:v>
                </c:pt>
                <c:pt idx="780">
                  <c:v>44761</c:v>
                </c:pt>
                <c:pt idx="781">
                  <c:v>44768</c:v>
                </c:pt>
                <c:pt idx="782">
                  <c:v>44775</c:v>
                </c:pt>
                <c:pt idx="783">
                  <c:v>44782</c:v>
                </c:pt>
                <c:pt idx="784">
                  <c:v>44789</c:v>
                </c:pt>
                <c:pt idx="785">
                  <c:v>44796</c:v>
                </c:pt>
                <c:pt idx="786">
                  <c:v>44803</c:v>
                </c:pt>
                <c:pt idx="787">
                  <c:v>44810</c:v>
                </c:pt>
                <c:pt idx="788">
                  <c:v>44817</c:v>
                </c:pt>
                <c:pt idx="789">
                  <c:v>44824</c:v>
                </c:pt>
                <c:pt idx="790">
                  <c:v>44831</c:v>
                </c:pt>
                <c:pt idx="791">
                  <c:v>44838</c:v>
                </c:pt>
                <c:pt idx="792">
                  <c:v>44845</c:v>
                </c:pt>
                <c:pt idx="793">
                  <c:v>44852</c:v>
                </c:pt>
                <c:pt idx="794">
                  <c:v>44859</c:v>
                </c:pt>
                <c:pt idx="795">
                  <c:v>44866</c:v>
                </c:pt>
                <c:pt idx="796">
                  <c:v>44873</c:v>
                </c:pt>
                <c:pt idx="797">
                  <c:v>44880</c:v>
                </c:pt>
                <c:pt idx="798">
                  <c:v>44887</c:v>
                </c:pt>
                <c:pt idx="799">
                  <c:v>44894</c:v>
                </c:pt>
                <c:pt idx="800">
                  <c:v>44901</c:v>
                </c:pt>
                <c:pt idx="801">
                  <c:v>44908</c:v>
                </c:pt>
                <c:pt idx="802">
                  <c:v>44915</c:v>
                </c:pt>
                <c:pt idx="803">
                  <c:v>44922</c:v>
                </c:pt>
                <c:pt idx="804">
                  <c:v>44929</c:v>
                </c:pt>
                <c:pt idx="805">
                  <c:v>44936</c:v>
                </c:pt>
                <c:pt idx="806">
                  <c:v>44943</c:v>
                </c:pt>
                <c:pt idx="807">
                  <c:v>44950</c:v>
                </c:pt>
                <c:pt idx="808">
                  <c:v>44957</c:v>
                </c:pt>
                <c:pt idx="809">
                  <c:v>44964</c:v>
                </c:pt>
                <c:pt idx="810">
                  <c:v>44971</c:v>
                </c:pt>
                <c:pt idx="811">
                  <c:v>44978</c:v>
                </c:pt>
                <c:pt idx="812">
                  <c:v>44985</c:v>
                </c:pt>
                <c:pt idx="813">
                  <c:v>44992</c:v>
                </c:pt>
                <c:pt idx="814">
                  <c:v>44999</c:v>
                </c:pt>
                <c:pt idx="815">
                  <c:v>45006</c:v>
                </c:pt>
                <c:pt idx="816">
                  <c:v>45013</c:v>
                </c:pt>
                <c:pt idx="817">
                  <c:v>45020</c:v>
                </c:pt>
                <c:pt idx="818">
                  <c:v>45027</c:v>
                </c:pt>
                <c:pt idx="819">
                  <c:v>45034</c:v>
                </c:pt>
                <c:pt idx="820">
                  <c:v>45041</c:v>
                </c:pt>
                <c:pt idx="821">
                  <c:v>45048</c:v>
                </c:pt>
                <c:pt idx="822">
                  <c:v>45055</c:v>
                </c:pt>
                <c:pt idx="823">
                  <c:v>45062</c:v>
                </c:pt>
                <c:pt idx="824">
                  <c:v>45069</c:v>
                </c:pt>
                <c:pt idx="825">
                  <c:v>45076</c:v>
                </c:pt>
                <c:pt idx="826">
                  <c:v>45083</c:v>
                </c:pt>
                <c:pt idx="827">
                  <c:v>45090</c:v>
                </c:pt>
                <c:pt idx="828">
                  <c:v>45097</c:v>
                </c:pt>
                <c:pt idx="829">
                  <c:v>45104</c:v>
                </c:pt>
                <c:pt idx="830">
                  <c:v>45111</c:v>
                </c:pt>
                <c:pt idx="831">
                  <c:v>45118</c:v>
                </c:pt>
                <c:pt idx="832">
                  <c:v>45125</c:v>
                </c:pt>
                <c:pt idx="833">
                  <c:v>45132</c:v>
                </c:pt>
                <c:pt idx="834">
                  <c:v>45139</c:v>
                </c:pt>
                <c:pt idx="835">
                  <c:v>45146</c:v>
                </c:pt>
                <c:pt idx="836">
                  <c:v>45153</c:v>
                </c:pt>
                <c:pt idx="837">
                  <c:v>45160</c:v>
                </c:pt>
                <c:pt idx="838">
                  <c:v>45167</c:v>
                </c:pt>
                <c:pt idx="839">
                  <c:v>45174</c:v>
                </c:pt>
                <c:pt idx="840">
                  <c:v>45181</c:v>
                </c:pt>
                <c:pt idx="841">
                  <c:v>45188</c:v>
                </c:pt>
                <c:pt idx="842">
                  <c:v>45195</c:v>
                </c:pt>
                <c:pt idx="843">
                  <c:v>45202</c:v>
                </c:pt>
                <c:pt idx="844">
                  <c:v>45209</c:v>
                </c:pt>
                <c:pt idx="845">
                  <c:v>45216</c:v>
                </c:pt>
                <c:pt idx="846">
                  <c:v>45223</c:v>
                </c:pt>
                <c:pt idx="847">
                  <c:v>45230</c:v>
                </c:pt>
                <c:pt idx="848">
                  <c:v>45237</c:v>
                </c:pt>
                <c:pt idx="849">
                  <c:v>45244</c:v>
                </c:pt>
                <c:pt idx="850">
                  <c:v>45251</c:v>
                </c:pt>
                <c:pt idx="851">
                  <c:v>45258</c:v>
                </c:pt>
                <c:pt idx="852">
                  <c:v>45265</c:v>
                </c:pt>
                <c:pt idx="853">
                  <c:v>45272</c:v>
                </c:pt>
                <c:pt idx="854">
                  <c:v>45279</c:v>
                </c:pt>
                <c:pt idx="855">
                  <c:v>45287</c:v>
                </c:pt>
                <c:pt idx="856">
                  <c:v>45294</c:v>
                </c:pt>
                <c:pt idx="857">
                  <c:v>45301</c:v>
                </c:pt>
                <c:pt idx="858">
                  <c:v>45308</c:v>
                </c:pt>
                <c:pt idx="859">
                  <c:v>45315</c:v>
                </c:pt>
                <c:pt idx="860">
                  <c:v>45322</c:v>
                </c:pt>
                <c:pt idx="861">
                  <c:v>45329</c:v>
                </c:pt>
                <c:pt idx="862">
                  <c:v>45336</c:v>
                </c:pt>
                <c:pt idx="863">
                  <c:v>45343</c:v>
                </c:pt>
                <c:pt idx="864">
                  <c:v>45350</c:v>
                </c:pt>
                <c:pt idx="865">
                  <c:v>45357</c:v>
                </c:pt>
                <c:pt idx="866">
                  <c:v>45364</c:v>
                </c:pt>
                <c:pt idx="867">
                  <c:v>45371</c:v>
                </c:pt>
                <c:pt idx="868">
                  <c:v>45378</c:v>
                </c:pt>
                <c:pt idx="869">
                  <c:v>45385</c:v>
                </c:pt>
                <c:pt idx="870">
                  <c:v>45392</c:v>
                </c:pt>
                <c:pt idx="871">
                  <c:v>45399</c:v>
                </c:pt>
                <c:pt idx="872">
                  <c:v>45406</c:v>
                </c:pt>
                <c:pt idx="873">
                  <c:v>45414</c:v>
                </c:pt>
                <c:pt idx="874">
                  <c:v>45421</c:v>
                </c:pt>
                <c:pt idx="875">
                  <c:v>45428</c:v>
                </c:pt>
                <c:pt idx="876">
                  <c:v>45435</c:v>
                </c:pt>
                <c:pt idx="877">
                  <c:v>45442</c:v>
                </c:pt>
                <c:pt idx="878">
                  <c:v>45449</c:v>
                </c:pt>
                <c:pt idx="879">
                  <c:v>45456</c:v>
                </c:pt>
                <c:pt idx="880">
                  <c:v>45463</c:v>
                </c:pt>
                <c:pt idx="881">
                  <c:v>45470</c:v>
                </c:pt>
                <c:pt idx="882">
                  <c:v>45477</c:v>
                </c:pt>
                <c:pt idx="883">
                  <c:v>45484</c:v>
                </c:pt>
                <c:pt idx="884">
                  <c:v>45491</c:v>
                </c:pt>
                <c:pt idx="885">
                  <c:v>45498</c:v>
                </c:pt>
                <c:pt idx="886">
                  <c:v>45505</c:v>
                </c:pt>
                <c:pt idx="887">
                  <c:v>45512</c:v>
                </c:pt>
                <c:pt idx="888">
                  <c:v>45519</c:v>
                </c:pt>
                <c:pt idx="889">
                  <c:v>45526</c:v>
                </c:pt>
                <c:pt idx="890">
                  <c:v>45533</c:v>
                </c:pt>
                <c:pt idx="891">
                  <c:v>45540</c:v>
                </c:pt>
                <c:pt idx="892">
                  <c:v>45547</c:v>
                </c:pt>
                <c:pt idx="893">
                  <c:v>45554</c:v>
                </c:pt>
                <c:pt idx="894">
                  <c:v>45561</c:v>
                </c:pt>
                <c:pt idx="895">
                  <c:v>45568</c:v>
                </c:pt>
                <c:pt idx="896">
                  <c:v>45575</c:v>
                </c:pt>
                <c:pt idx="897">
                  <c:v>45582</c:v>
                </c:pt>
                <c:pt idx="898">
                  <c:v>45589</c:v>
                </c:pt>
                <c:pt idx="899">
                  <c:v>45596</c:v>
                </c:pt>
                <c:pt idx="900">
                  <c:v>45603</c:v>
                </c:pt>
                <c:pt idx="901">
                  <c:v>45610</c:v>
                </c:pt>
                <c:pt idx="902">
                  <c:v>45617</c:v>
                </c:pt>
                <c:pt idx="903">
                  <c:v>45624</c:v>
                </c:pt>
                <c:pt idx="904">
                  <c:v>45631</c:v>
                </c:pt>
                <c:pt idx="905">
                  <c:v>45638</c:v>
                </c:pt>
                <c:pt idx="906">
                  <c:v>45645</c:v>
                </c:pt>
                <c:pt idx="907">
                  <c:v>45653</c:v>
                </c:pt>
                <c:pt idx="908">
                  <c:v>45660</c:v>
                </c:pt>
                <c:pt idx="909">
                  <c:v>45667</c:v>
                </c:pt>
                <c:pt idx="910">
                  <c:v>45674</c:v>
                </c:pt>
                <c:pt idx="911">
                  <c:v>45681</c:v>
                </c:pt>
                <c:pt idx="912">
                  <c:v>45688</c:v>
                </c:pt>
                <c:pt idx="913">
                  <c:v>45695</c:v>
                </c:pt>
                <c:pt idx="914">
                  <c:v>45702</c:v>
                </c:pt>
                <c:pt idx="915">
                  <c:v>45709</c:v>
                </c:pt>
                <c:pt idx="916">
                  <c:v>45716</c:v>
                </c:pt>
                <c:pt idx="917">
                  <c:v>45723</c:v>
                </c:pt>
                <c:pt idx="918">
                  <c:v>45730</c:v>
                </c:pt>
                <c:pt idx="919">
                  <c:v>45737</c:v>
                </c:pt>
                <c:pt idx="920">
                  <c:v>45744</c:v>
                </c:pt>
                <c:pt idx="921">
                  <c:v>45751</c:v>
                </c:pt>
                <c:pt idx="922">
                  <c:v>45758</c:v>
                </c:pt>
                <c:pt idx="923">
                  <c:v>45769</c:v>
                </c:pt>
                <c:pt idx="924">
                  <c:v>45776</c:v>
                </c:pt>
                <c:pt idx="925">
                  <c:v>45783</c:v>
                </c:pt>
                <c:pt idx="926">
                  <c:v>45790</c:v>
                </c:pt>
                <c:pt idx="927">
                  <c:v>45797</c:v>
                </c:pt>
                <c:pt idx="928">
                  <c:v>45804</c:v>
                </c:pt>
                <c:pt idx="929">
                  <c:v>45811</c:v>
                </c:pt>
                <c:pt idx="930">
                  <c:v>45818</c:v>
                </c:pt>
                <c:pt idx="931">
                  <c:v>45825</c:v>
                </c:pt>
                <c:pt idx="932">
                  <c:v>45832</c:v>
                </c:pt>
                <c:pt idx="933">
                  <c:v>45839</c:v>
                </c:pt>
                <c:pt idx="934">
                  <c:v>45846</c:v>
                </c:pt>
                <c:pt idx="935">
                  <c:v>45853</c:v>
                </c:pt>
                <c:pt idx="936">
                  <c:v>45860</c:v>
                </c:pt>
                <c:pt idx="937">
                  <c:v>45867</c:v>
                </c:pt>
                <c:pt idx="938">
                  <c:v>45874</c:v>
                </c:pt>
                <c:pt idx="939">
                  <c:v>45881</c:v>
                </c:pt>
                <c:pt idx="940">
                  <c:v>45888</c:v>
                </c:pt>
                <c:pt idx="941">
                  <c:v>45895</c:v>
                </c:pt>
                <c:pt idx="942">
                  <c:v>45902</c:v>
                </c:pt>
                <c:pt idx="943">
                  <c:v>45909</c:v>
                </c:pt>
                <c:pt idx="944">
                  <c:v>45916</c:v>
                </c:pt>
                <c:pt idx="945">
                  <c:v>45923</c:v>
                </c:pt>
                <c:pt idx="946">
                  <c:v>45930</c:v>
                </c:pt>
                <c:pt idx="947">
                  <c:v>45937</c:v>
                </c:pt>
                <c:pt idx="948">
                  <c:v>45944</c:v>
                </c:pt>
                <c:pt idx="949">
                  <c:v>45951</c:v>
                </c:pt>
                <c:pt idx="950">
                  <c:v>45958</c:v>
                </c:pt>
                <c:pt idx="951">
                  <c:v>45965</c:v>
                </c:pt>
                <c:pt idx="952">
                  <c:v>45972</c:v>
                </c:pt>
                <c:pt idx="953">
                  <c:v>45979</c:v>
                </c:pt>
                <c:pt idx="954">
                  <c:v>45986</c:v>
                </c:pt>
                <c:pt idx="955">
                  <c:v>45993</c:v>
                </c:pt>
                <c:pt idx="956">
                  <c:v>46000</c:v>
                </c:pt>
                <c:pt idx="957">
                  <c:v>46007</c:v>
                </c:pt>
                <c:pt idx="958">
                  <c:v>46014</c:v>
                </c:pt>
                <c:pt idx="959">
                  <c:v>46021</c:v>
                </c:pt>
                <c:pt idx="960">
                  <c:v>46028</c:v>
                </c:pt>
                <c:pt idx="961">
                  <c:v>46035</c:v>
                </c:pt>
                <c:pt idx="962">
                  <c:v>46042</c:v>
                </c:pt>
                <c:pt idx="963">
                  <c:v>46049</c:v>
                </c:pt>
                <c:pt idx="964">
                  <c:v>46056</c:v>
                </c:pt>
                <c:pt idx="965">
                  <c:v>46063</c:v>
                </c:pt>
                <c:pt idx="966">
                  <c:v>46070</c:v>
                </c:pt>
                <c:pt idx="967">
                  <c:v>46077</c:v>
                </c:pt>
                <c:pt idx="968">
                  <c:v>46084</c:v>
                </c:pt>
                <c:pt idx="969">
                  <c:v>46091</c:v>
                </c:pt>
                <c:pt idx="970">
                  <c:v>46098</c:v>
                </c:pt>
                <c:pt idx="971">
                  <c:v>46105</c:v>
                </c:pt>
                <c:pt idx="972">
                  <c:v>46112</c:v>
                </c:pt>
                <c:pt idx="973">
                  <c:v>46119</c:v>
                </c:pt>
                <c:pt idx="974">
                  <c:v>46126</c:v>
                </c:pt>
                <c:pt idx="975">
                  <c:v>46133</c:v>
                </c:pt>
                <c:pt idx="976">
                  <c:v>46140</c:v>
                </c:pt>
                <c:pt idx="977">
                  <c:v>46147</c:v>
                </c:pt>
                <c:pt idx="978">
                  <c:v>46154</c:v>
                </c:pt>
                <c:pt idx="979">
                  <c:v>46161</c:v>
                </c:pt>
                <c:pt idx="980">
                  <c:v>46168</c:v>
                </c:pt>
                <c:pt idx="981">
                  <c:v>46175</c:v>
                </c:pt>
                <c:pt idx="982">
                  <c:v>46182</c:v>
                </c:pt>
                <c:pt idx="983">
                  <c:v>46189</c:v>
                </c:pt>
                <c:pt idx="984">
                  <c:v>46196</c:v>
                </c:pt>
                <c:pt idx="985">
                  <c:v>46203</c:v>
                </c:pt>
                <c:pt idx="986">
                  <c:v>46210</c:v>
                </c:pt>
                <c:pt idx="987">
                  <c:v>46217</c:v>
                </c:pt>
                <c:pt idx="988">
                  <c:v>46224</c:v>
                </c:pt>
                <c:pt idx="989">
                  <c:v>46231</c:v>
                </c:pt>
                <c:pt idx="990">
                  <c:v>46238</c:v>
                </c:pt>
                <c:pt idx="991">
                  <c:v>46245</c:v>
                </c:pt>
                <c:pt idx="992">
                  <c:v>46252</c:v>
                </c:pt>
                <c:pt idx="993">
                  <c:v>46259</c:v>
                </c:pt>
                <c:pt idx="994">
                  <c:v>46266</c:v>
                </c:pt>
                <c:pt idx="995">
                  <c:v>46273</c:v>
                </c:pt>
                <c:pt idx="996">
                  <c:v>46280</c:v>
                </c:pt>
                <c:pt idx="997">
                  <c:v>46287</c:v>
                </c:pt>
                <c:pt idx="998">
                  <c:v>46294</c:v>
                </c:pt>
                <c:pt idx="999">
                  <c:v>46301</c:v>
                </c:pt>
                <c:pt idx="1000">
                  <c:v>46308</c:v>
                </c:pt>
                <c:pt idx="1001">
                  <c:v>46315</c:v>
                </c:pt>
                <c:pt idx="1002">
                  <c:v>46322</c:v>
                </c:pt>
                <c:pt idx="1003">
                  <c:v>46329</c:v>
                </c:pt>
                <c:pt idx="1004">
                  <c:v>46336</c:v>
                </c:pt>
                <c:pt idx="1005">
                  <c:v>46343</c:v>
                </c:pt>
                <c:pt idx="1006">
                  <c:v>46350</c:v>
                </c:pt>
                <c:pt idx="1007">
                  <c:v>46357</c:v>
                </c:pt>
                <c:pt idx="1008">
                  <c:v>46364</c:v>
                </c:pt>
                <c:pt idx="1009">
                  <c:v>46371</c:v>
                </c:pt>
                <c:pt idx="1010">
                  <c:v>46378</c:v>
                </c:pt>
                <c:pt idx="1011">
                  <c:v>46385</c:v>
                </c:pt>
                <c:pt idx="1012">
                  <c:v>46392</c:v>
                </c:pt>
                <c:pt idx="1013">
                  <c:v>46399</c:v>
                </c:pt>
                <c:pt idx="1014">
                  <c:v>46406</c:v>
                </c:pt>
                <c:pt idx="1015">
                  <c:v>46413</c:v>
                </c:pt>
                <c:pt idx="1016">
                  <c:v>46420</c:v>
                </c:pt>
                <c:pt idx="1017">
                  <c:v>46427</c:v>
                </c:pt>
                <c:pt idx="1018">
                  <c:v>46434</c:v>
                </c:pt>
                <c:pt idx="1019">
                  <c:v>46441</c:v>
                </c:pt>
                <c:pt idx="1020">
                  <c:v>46448</c:v>
                </c:pt>
                <c:pt idx="1021">
                  <c:v>46455</c:v>
                </c:pt>
                <c:pt idx="1022">
                  <c:v>46462</c:v>
                </c:pt>
                <c:pt idx="1023">
                  <c:v>46469</c:v>
                </c:pt>
                <c:pt idx="1024">
                  <c:v>46476</c:v>
                </c:pt>
                <c:pt idx="1025">
                  <c:v>46483</c:v>
                </c:pt>
                <c:pt idx="1026">
                  <c:v>46490</c:v>
                </c:pt>
                <c:pt idx="1027">
                  <c:v>46497</c:v>
                </c:pt>
                <c:pt idx="1028">
                  <c:v>46504</c:v>
                </c:pt>
                <c:pt idx="1029">
                  <c:v>46511</c:v>
                </c:pt>
                <c:pt idx="1030">
                  <c:v>46518</c:v>
                </c:pt>
                <c:pt idx="1031">
                  <c:v>46525</c:v>
                </c:pt>
                <c:pt idx="1032">
                  <c:v>46532</c:v>
                </c:pt>
                <c:pt idx="1033">
                  <c:v>46539</c:v>
                </c:pt>
                <c:pt idx="1034">
                  <c:v>46546</c:v>
                </c:pt>
                <c:pt idx="1035">
                  <c:v>46553</c:v>
                </c:pt>
                <c:pt idx="1036">
                  <c:v>46560</c:v>
                </c:pt>
                <c:pt idx="1037">
                  <c:v>46567</c:v>
                </c:pt>
                <c:pt idx="1038">
                  <c:v>46574</c:v>
                </c:pt>
                <c:pt idx="1039">
                  <c:v>46581</c:v>
                </c:pt>
                <c:pt idx="1040">
                  <c:v>46588</c:v>
                </c:pt>
                <c:pt idx="1041">
                  <c:v>46595</c:v>
                </c:pt>
                <c:pt idx="1042">
                  <c:v>46602</c:v>
                </c:pt>
                <c:pt idx="1043">
                  <c:v>46609</c:v>
                </c:pt>
                <c:pt idx="1044">
                  <c:v>46616</c:v>
                </c:pt>
                <c:pt idx="1045">
                  <c:v>46623</c:v>
                </c:pt>
                <c:pt idx="1046">
                  <c:v>46630</c:v>
                </c:pt>
                <c:pt idx="1047">
                  <c:v>46637</c:v>
                </c:pt>
                <c:pt idx="1048">
                  <c:v>46644</c:v>
                </c:pt>
                <c:pt idx="1049">
                  <c:v>46651</c:v>
                </c:pt>
                <c:pt idx="1050">
                  <c:v>46658</c:v>
                </c:pt>
                <c:pt idx="1051">
                  <c:v>46665</c:v>
                </c:pt>
                <c:pt idx="1052">
                  <c:v>46672</c:v>
                </c:pt>
                <c:pt idx="1053">
                  <c:v>46679</c:v>
                </c:pt>
                <c:pt idx="1054">
                  <c:v>46686</c:v>
                </c:pt>
                <c:pt idx="1055">
                  <c:v>46693</c:v>
                </c:pt>
                <c:pt idx="1056">
                  <c:v>46700</c:v>
                </c:pt>
                <c:pt idx="1057">
                  <c:v>46707</c:v>
                </c:pt>
                <c:pt idx="1058">
                  <c:v>46714</c:v>
                </c:pt>
                <c:pt idx="1059">
                  <c:v>46721</c:v>
                </c:pt>
                <c:pt idx="1060">
                  <c:v>46728</c:v>
                </c:pt>
                <c:pt idx="1061">
                  <c:v>46735</c:v>
                </c:pt>
                <c:pt idx="1062">
                  <c:v>46742</c:v>
                </c:pt>
                <c:pt idx="1063">
                  <c:v>46749</c:v>
                </c:pt>
                <c:pt idx="1064">
                  <c:v>46756</c:v>
                </c:pt>
                <c:pt idx="1065">
                  <c:v>46763</c:v>
                </c:pt>
                <c:pt idx="1066">
                  <c:v>46770</c:v>
                </c:pt>
                <c:pt idx="1067">
                  <c:v>46777</c:v>
                </c:pt>
                <c:pt idx="1068">
                  <c:v>46784</c:v>
                </c:pt>
                <c:pt idx="1069">
                  <c:v>46791</c:v>
                </c:pt>
                <c:pt idx="1070">
                  <c:v>46798</c:v>
                </c:pt>
                <c:pt idx="1071">
                  <c:v>46805</c:v>
                </c:pt>
                <c:pt idx="1072">
                  <c:v>46812</c:v>
                </c:pt>
                <c:pt idx="1073">
                  <c:v>46819</c:v>
                </c:pt>
                <c:pt idx="1074">
                  <c:v>46826</c:v>
                </c:pt>
                <c:pt idx="1075">
                  <c:v>46833</c:v>
                </c:pt>
                <c:pt idx="1076">
                  <c:v>46840</c:v>
                </c:pt>
                <c:pt idx="1077">
                  <c:v>46847</c:v>
                </c:pt>
                <c:pt idx="1078">
                  <c:v>46854</c:v>
                </c:pt>
                <c:pt idx="1079">
                  <c:v>46861</c:v>
                </c:pt>
                <c:pt idx="1080">
                  <c:v>46868</c:v>
                </c:pt>
                <c:pt idx="1081">
                  <c:v>46875</c:v>
                </c:pt>
                <c:pt idx="1082">
                  <c:v>46882</c:v>
                </c:pt>
                <c:pt idx="1083">
                  <c:v>46889</c:v>
                </c:pt>
                <c:pt idx="1084">
                  <c:v>46896</c:v>
                </c:pt>
                <c:pt idx="1085">
                  <c:v>46903</c:v>
                </c:pt>
                <c:pt idx="1086">
                  <c:v>46910</c:v>
                </c:pt>
                <c:pt idx="1087">
                  <c:v>46917</c:v>
                </c:pt>
                <c:pt idx="1088">
                  <c:v>46924</c:v>
                </c:pt>
                <c:pt idx="1089">
                  <c:v>46931</c:v>
                </c:pt>
                <c:pt idx="1090">
                  <c:v>46938</c:v>
                </c:pt>
                <c:pt idx="1091">
                  <c:v>46945</c:v>
                </c:pt>
                <c:pt idx="1092">
                  <c:v>46952</c:v>
                </c:pt>
                <c:pt idx="1093">
                  <c:v>46959</c:v>
                </c:pt>
                <c:pt idx="1094">
                  <c:v>46966</c:v>
                </c:pt>
                <c:pt idx="1095">
                  <c:v>46973</c:v>
                </c:pt>
                <c:pt idx="1096">
                  <c:v>46980</c:v>
                </c:pt>
                <c:pt idx="1097">
                  <c:v>46987</c:v>
                </c:pt>
                <c:pt idx="1098">
                  <c:v>46994</c:v>
                </c:pt>
                <c:pt idx="1099">
                  <c:v>47001</c:v>
                </c:pt>
                <c:pt idx="1100">
                  <c:v>47008</c:v>
                </c:pt>
                <c:pt idx="1101">
                  <c:v>47015</c:v>
                </c:pt>
                <c:pt idx="1102">
                  <c:v>47022</c:v>
                </c:pt>
                <c:pt idx="1103">
                  <c:v>47029</c:v>
                </c:pt>
                <c:pt idx="1104">
                  <c:v>47036</c:v>
                </c:pt>
                <c:pt idx="1105">
                  <c:v>47043</c:v>
                </c:pt>
                <c:pt idx="1106">
                  <c:v>47050</c:v>
                </c:pt>
                <c:pt idx="1107">
                  <c:v>47057</c:v>
                </c:pt>
                <c:pt idx="1108">
                  <c:v>47064</c:v>
                </c:pt>
                <c:pt idx="1109">
                  <c:v>47071</c:v>
                </c:pt>
                <c:pt idx="1110">
                  <c:v>47078</c:v>
                </c:pt>
                <c:pt idx="1111">
                  <c:v>47085</c:v>
                </c:pt>
                <c:pt idx="1112">
                  <c:v>47092</c:v>
                </c:pt>
                <c:pt idx="1113">
                  <c:v>47099</c:v>
                </c:pt>
                <c:pt idx="1114">
                  <c:v>47106</c:v>
                </c:pt>
                <c:pt idx="1115">
                  <c:v>47114</c:v>
                </c:pt>
                <c:pt idx="1116">
                  <c:v>47121</c:v>
                </c:pt>
                <c:pt idx="1117">
                  <c:v>47128</c:v>
                </c:pt>
                <c:pt idx="1118">
                  <c:v>47135</c:v>
                </c:pt>
                <c:pt idx="1119">
                  <c:v>47142</c:v>
                </c:pt>
                <c:pt idx="1120">
                  <c:v>47149</c:v>
                </c:pt>
                <c:pt idx="1121">
                  <c:v>47156</c:v>
                </c:pt>
                <c:pt idx="1122">
                  <c:v>47163</c:v>
                </c:pt>
                <c:pt idx="1123">
                  <c:v>47170</c:v>
                </c:pt>
                <c:pt idx="1124">
                  <c:v>47177</c:v>
                </c:pt>
                <c:pt idx="1125">
                  <c:v>47184</c:v>
                </c:pt>
                <c:pt idx="1126">
                  <c:v>47191</c:v>
                </c:pt>
                <c:pt idx="1127">
                  <c:v>47198</c:v>
                </c:pt>
                <c:pt idx="1128">
                  <c:v>47205</c:v>
                </c:pt>
                <c:pt idx="1129">
                  <c:v>47212</c:v>
                </c:pt>
                <c:pt idx="1130">
                  <c:v>47219</c:v>
                </c:pt>
                <c:pt idx="1131">
                  <c:v>47226</c:v>
                </c:pt>
                <c:pt idx="1132">
                  <c:v>47233</c:v>
                </c:pt>
                <c:pt idx="1133">
                  <c:v>47240</c:v>
                </c:pt>
                <c:pt idx="1134">
                  <c:v>47247</c:v>
                </c:pt>
                <c:pt idx="1135">
                  <c:v>47254</c:v>
                </c:pt>
                <c:pt idx="1136">
                  <c:v>47261</c:v>
                </c:pt>
                <c:pt idx="1137">
                  <c:v>47268</c:v>
                </c:pt>
                <c:pt idx="1138">
                  <c:v>47275</c:v>
                </c:pt>
                <c:pt idx="1139">
                  <c:v>47282</c:v>
                </c:pt>
                <c:pt idx="1140">
                  <c:v>47289</c:v>
                </c:pt>
                <c:pt idx="1141">
                  <c:v>47296</c:v>
                </c:pt>
                <c:pt idx="1142">
                  <c:v>47303</c:v>
                </c:pt>
                <c:pt idx="1143">
                  <c:v>47310</c:v>
                </c:pt>
                <c:pt idx="1144">
                  <c:v>47317</c:v>
                </c:pt>
                <c:pt idx="1145">
                  <c:v>47324</c:v>
                </c:pt>
                <c:pt idx="1146">
                  <c:v>47331</c:v>
                </c:pt>
                <c:pt idx="1147">
                  <c:v>47338</c:v>
                </c:pt>
                <c:pt idx="1148">
                  <c:v>47345</c:v>
                </c:pt>
                <c:pt idx="1149">
                  <c:v>47352</c:v>
                </c:pt>
                <c:pt idx="1150">
                  <c:v>47359</c:v>
                </c:pt>
                <c:pt idx="1151">
                  <c:v>47366</c:v>
                </c:pt>
                <c:pt idx="1152">
                  <c:v>47373</c:v>
                </c:pt>
                <c:pt idx="1153">
                  <c:v>47380</c:v>
                </c:pt>
                <c:pt idx="1154">
                  <c:v>47387</c:v>
                </c:pt>
                <c:pt idx="1155">
                  <c:v>47394</c:v>
                </c:pt>
                <c:pt idx="1156">
                  <c:v>47401</c:v>
                </c:pt>
                <c:pt idx="1157">
                  <c:v>47408</c:v>
                </c:pt>
                <c:pt idx="1158">
                  <c:v>47415</c:v>
                </c:pt>
                <c:pt idx="1159">
                  <c:v>47422</c:v>
                </c:pt>
                <c:pt idx="1160">
                  <c:v>47429</c:v>
                </c:pt>
                <c:pt idx="1161">
                  <c:v>47436</c:v>
                </c:pt>
                <c:pt idx="1162">
                  <c:v>47443</c:v>
                </c:pt>
                <c:pt idx="1163">
                  <c:v>47450</c:v>
                </c:pt>
                <c:pt idx="1164">
                  <c:v>47457</c:v>
                </c:pt>
                <c:pt idx="1165">
                  <c:v>47464</c:v>
                </c:pt>
                <c:pt idx="1166">
                  <c:v>47471</c:v>
                </c:pt>
                <c:pt idx="1167">
                  <c:v>47479</c:v>
                </c:pt>
                <c:pt idx="1168">
                  <c:v>47486</c:v>
                </c:pt>
                <c:pt idx="1169">
                  <c:v>47493</c:v>
                </c:pt>
                <c:pt idx="1170">
                  <c:v>47500</c:v>
                </c:pt>
                <c:pt idx="1171">
                  <c:v>47507</c:v>
                </c:pt>
                <c:pt idx="1172">
                  <c:v>47514</c:v>
                </c:pt>
                <c:pt idx="1173">
                  <c:v>47521</c:v>
                </c:pt>
                <c:pt idx="1174">
                  <c:v>47528</c:v>
                </c:pt>
                <c:pt idx="1175">
                  <c:v>47535</c:v>
                </c:pt>
                <c:pt idx="1176">
                  <c:v>47542</c:v>
                </c:pt>
                <c:pt idx="1177">
                  <c:v>47549</c:v>
                </c:pt>
                <c:pt idx="1178">
                  <c:v>47556</c:v>
                </c:pt>
                <c:pt idx="1179">
                  <c:v>47563</c:v>
                </c:pt>
                <c:pt idx="1180">
                  <c:v>47570</c:v>
                </c:pt>
                <c:pt idx="1181">
                  <c:v>47577</c:v>
                </c:pt>
                <c:pt idx="1182">
                  <c:v>47584</c:v>
                </c:pt>
                <c:pt idx="1183">
                  <c:v>47591</c:v>
                </c:pt>
                <c:pt idx="1184">
                  <c:v>47598</c:v>
                </c:pt>
                <c:pt idx="1185">
                  <c:v>47605</c:v>
                </c:pt>
                <c:pt idx="1186">
                  <c:v>47612</c:v>
                </c:pt>
                <c:pt idx="1187">
                  <c:v>47619</c:v>
                </c:pt>
                <c:pt idx="1188">
                  <c:v>47626</c:v>
                </c:pt>
                <c:pt idx="1189">
                  <c:v>47633</c:v>
                </c:pt>
                <c:pt idx="1190">
                  <c:v>47640</c:v>
                </c:pt>
                <c:pt idx="1191">
                  <c:v>47647</c:v>
                </c:pt>
                <c:pt idx="1192">
                  <c:v>47654</c:v>
                </c:pt>
                <c:pt idx="1193">
                  <c:v>47661</c:v>
                </c:pt>
                <c:pt idx="1194">
                  <c:v>47668</c:v>
                </c:pt>
                <c:pt idx="1195">
                  <c:v>47675</c:v>
                </c:pt>
                <c:pt idx="1196">
                  <c:v>47682</c:v>
                </c:pt>
                <c:pt idx="1197">
                  <c:v>47689</c:v>
                </c:pt>
                <c:pt idx="1198">
                  <c:v>47696</c:v>
                </c:pt>
                <c:pt idx="1199">
                  <c:v>47703</c:v>
                </c:pt>
                <c:pt idx="1200">
                  <c:v>47710</c:v>
                </c:pt>
                <c:pt idx="1201">
                  <c:v>47717</c:v>
                </c:pt>
                <c:pt idx="1202">
                  <c:v>47724</c:v>
                </c:pt>
                <c:pt idx="1203">
                  <c:v>47731</c:v>
                </c:pt>
                <c:pt idx="1204">
                  <c:v>47738</c:v>
                </c:pt>
                <c:pt idx="1205">
                  <c:v>47745</c:v>
                </c:pt>
                <c:pt idx="1206">
                  <c:v>47752</c:v>
                </c:pt>
                <c:pt idx="1207">
                  <c:v>47759</c:v>
                </c:pt>
                <c:pt idx="1208">
                  <c:v>47766</c:v>
                </c:pt>
                <c:pt idx="1209">
                  <c:v>47773</c:v>
                </c:pt>
                <c:pt idx="1210">
                  <c:v>47780</c:v>
                </c:pt>
                <c:pt idx="1211">
                  <c:v>47787</c:v>
                </c:pt>
                <c:pt idx="1212">
                  <c:v>47794</c:v>
                </c:pt>
                <c:pt idx="1213">
                  <c:v>47801</c:v>
                </c:pt>
                <c:pt idx="1214">
                  <c:v>47808</c:v>
                </c:pt>
                <c:pt idx="1215">
                  <c:v>47815</c:v>
                </c:pt>
                <c:pt idx="1216">
                  <c:v>47822</c:v>
                </c:pt>
                <c:pt idx="1217">
                  <c:v>47829</c:v>
                </c:pt>
                <c:pt idx="1218">
                  <c:v>47836</c:v>
                </c:pt>
                <c:pt idx="1219">
                  <c:v>47844</c:v>
                </c:pt>
                <c:pt idx="1220">
                  <c:v>47851</c:v>
                </c:pt>
                <c:pt idx="1221">
                  <c:v>47858</c:v>
                </c:pt>
                <c:pt idx="1222">
                  <c:v>47865</c:v>
                </c:pt>
                <c:pt idx="1223">
                  <c:v>47872</c:v>
                </c:pt>
                <c:pt idx="1224">
                  <c:v>47879</c:v>
                </c:pt>
                <c:pt idx="1225">
                  <c:v>47886</c:v>
                </c:pt>
                <c:pt idx="1226">
                  <c:v>47893</c:v>
                </c:pt>
                <c:pt idx="1227">
                  <c:v>47900</c:v>
                </c:pt>
                <c:pt idx="1228">
                  <c:v>47907</c:v>
                </c:pt>
                <c:pt idx="1229">
                  <c:v>47914</c:v>
                </c:pt>
                <c:pt idx="1230">
                  <c:v>47921</c:v>
                </c:pt>
                <c:pt idx="1231">
                  <c:v>47928</c:v>
                </c:pt>
                <c:pt idx="1232">
                  <c:v>47935</c:v>
                </c:pt>
                <c:pt idx="1233">
                  <c:v>47942</c:v>
                </c:pt>
                <c:pt idx="1234">
                  <c:v>47953</c:v>
                </c:pt>
                <c:pt idx="1235">
                  <c:v>47960</c:v>
                </c:pt>
                <c:pt idx="1236">
                  <c:v>47967</c:v>
                </c:pt>
                <c:pt idx="1237">
                  <c:v>47974</c:v>
                </c:pt>
                <c:pt idx="1238">
                  <c:v>47981</c:v>
                </c:pt>
                <c:pt idx="1239">
                  <c:v>47988</c:v>
                </c:pt>
                <c:pt idx="1240">
                  <c:v>47995</c:v>
                </c:pt>
                <c:pt idx="1241">
                  <c:v>48002</c:v>
                </c:pt>
                <c:pt idx="1242">
                  <c:v>48009</c:v>
                </c:pt>
                <c:pt idx="1243">
                  <c:v>48016</c:v>
                </c:pt>
                <c:pt idx="1244">
                  <c:v>48023</c:v>
                </c:pt>
                <c:pt idx="1245">
                  <c:v>48030</c:v>
                </c:pt>
                <c:pt idx="1246">
                  <c:v>48037</c:v>
                </c:pt>
                <c:pt idx="1247">
                  <c:v>48044</c:v>
                </c:pt>
                <c:pt idx="1248">
                  <c:v>48051</c:v>
                </c:pt>
                <c:pt idx="1249">
                  <c:v>48058</c:v>
                </c:pt>
                <c:pt idx="1250">
                  <c:v>48065</c:v>
                </c:pt>
                <c:pt idx="1251">
                  <c:v>48072</c:v>
                </c:pt>
                <c:pt idx="1252">
                  <c:v>48079</c:v>
                </c:pt>
                <c:pt idx="1253">
                  <c:v>48086</c:v>
                </c:pt>
                <c:pt idx="1254">
                  <c:v>48093</c:v>
                </c:pt>
                <c:pt idx="1255">
                  <c:v>48100</c:v>
                </c:pt>
                <c:pt idx="1256">
                  <c:v>48107</c:v>
                </c:pt>
                <c:pt idx="1257">
                  <c:v>48114</c:v>
                </c:pt>
                <c:pt idx="1258">
                  <c:v>48121</c:v>
                </c:pt>
                <c:pt idx="1259">
                  <c:v>48128</c:v>
                </c:pt>
                <c:pt idx="1260">
                  <c:v>48135</c:v>
                </c:pt>
                <c:pt idx="1261">
                  <c:v>48142</c:v>
                </c:pt>
                <c:pt idx="1262">
                  <c:v>48149</c:v>
                </c:pt>
                <c:pt idx="1263">
                  <c:v>48156</c:v>
                </c:pt>
                <c:pt idx="1264">
                  <c:v>48163</c:v>
                </c:pt>
                <c:pt idx="1265">
                  <c:v>48170</c:v>
                </c:pt>
                <c:pt idx="1266">
                  <c:v>48177</c:v>
                </c:pt>
                <c:pt idx="1267">
                  <c:v>48184</c:v>
                </c:pt>
                <c:pt idx="1268">
                  <c:v>48191</c:v>
                </c:pt>
                <c:pt idx="1269">
                  <c:v>48198</c:v>
                </c:pt>
                <c:pt idx="1270">
                  <c:v>48205</c:v>
                </c:pt>
                <c:pt idx="1271">
                  <c:v>48212</c:v>
                </c:pt>
                <c:pt idx="1272">
                  <c:v>48219</c:v>
                </c:pt>
                <c:pt idx="1273">
                  <c:v>48226</c:v>
                </c:pt>
                <c:pt idx="1274">
                  <c:v>48233</c:v>
                </c:pt>
                <c:pt idx="1275">
                  <c:v>48240</c:v>
                </c:pt>
                <c:pt idx="1276">
                  <c:v>48247</c:v>
                </c:pt>
                <c:pt idx="1277">
                  <c:v>48254</c:v>
                </c:pt>
                <c:pt idx="1278">
                  <c:v>48261</c:v>
                </c:pt>
                <c:pt idx="1279">
                  <c:v>48268</c:v>
                </c:pt>
                <c:pt idx="1280">
                  <c:v>48275</c:v>
                </c:pt>
                <c:pt idx="1281">
                  <c:v>48282</c:v>
                </c:pt>
                <c:pt idx="1282">
                  <c:v>48289</c:v>
                </c:pt>
                <c:pt idx="1283">
                  <c:v>48296</c:v>
                </c:pt>
                <c:pt idx="1284">
                  <c:v>48303</c:v>
                </c:pt>
                <c:pt idx="1285">
                  <c:v>48310</c:v>
                </c:pt>
                <c:pt idx="1286">
                  <c:v>48317</c:v>
                </c:pt>
                <c:pt idx="1287">
                  <c:v>48324</c:v>
                </c:pt>
                <c:pt idx="1288">
                  <c:v>48331</c:v>
                </c:pt>
                <c:pt idx="1289">
                  <c:v>48338</c:v>
                </c:pt>
                <c:pt idx="1290">
                  <c:v>48345</c:v>
                </c:pt>
                <c:pt idx="1291">
                  <c:v>48352</c:v>
                </c:pt>
                <c:pt idx="1292">
                  <c:v>48359</c:v>
                </c:pt>
                <c:pt idx="1293">
                  <c:v>48366</c:v>
                </c:pt>
                <c:pt idx="1294">
                  <c:v>48373</c:v>
                </c:pt>
                <c:pt idx="1295">
                  <c:v>48380</c:v>
                </c:pt>
                <c:pt idx="1296">
                  <c:v>48387</c:v>
                </c:pt>
                <c:pt idx="1297">
                  <c:v>48394</c:v>
                </c:pt>
                <c:pt idx="1298">
                  <c:v>48401</c:v>
                </c:pt>
                <c:pt idx="1299">
                  <c:v>48408</c:v>
                </c:pt>
                <c:pt idx="1300">
                  <c:v>48415</c:v>
                </c:pt>
                <c:pt idx="1301">
                  <c:v>48422</c:v>
                </c:pt>
                <c:pt idx="1302">
                  <c:v>48429</c:v>
                </c:pt>
                <c:pt idx="1303">
                  <c:v>48436</c:v>
                </c:pt>
                <c:pt idx="1304">
                  <c:v>48443</c:v>
                </c:pt>
                <c:pt idx="1305">
                  <c:v>48450</c:v>
                </c:pt>
                <c:pt idx="1306">
                  <c:v>48457</c:v>
                </c:pt>
                <c:pt idx="1307">
                  <c:v>48464</c:v>
                </c:pt>
                <c:pt idx="1308">
                  <c:v>48471</c:v>
                </c:pt>
                <c:pt idx="1309">
                  <c:v>48478</c:v>
                </c:pt>
                <c:pt idx="1310">
                  <c:v>48485</c:v>
                </c:pt>
                <c:pt idx="1311">
                  <c:v>48492</c:v>
                </c:pt>
                <c:pt idx="1312">
                  <c:v>48499</c:v>
                </c:pt>
                <c:pt idx="1313">
                  <c:v>48506</c:v>
                </c:pt>
                <c:pt idx="1314">
                  <c:v>48513</c:v>
                </c:pt>
                <c:pt idx="1315">
                  <c:v>48520</c:v>
                </c:pt>
                <c:pt idx="1316">
                  <c:v>48527</c:v>
                </c:pt>
                <c:pt idx="1317">
                  <c:v>48534</c:v>
                </c:pt>
                <c:pt idx="1318">
                  <c:v>48541</c:v>
                </c:pt>
                <c:pt idx="1319">
                  <c:v>48548</c:v>
                </c:pt>
                <c:pt idx="1320">
                  <c:v>48555</c:v>
                </c:pt>
                <c:pt idx="1321">
                  <c:v>48562</c:v>
                </c:pt>
                <c:pt idx="1322">
                  <c:v>48569</c:v>
                </c:pt>
                <c:pt idx="1323">
                  <c:v>48576</c:v>
                </c:pt>
                <c:pt idx="1324">
                  <c:v>48583</c:v>
                </c:pt>
                <c:pt idx="1325">
                  <c:v>48590</c:v>
                </c:pt>
                <c:pt idx="1326">
                  <c:v>48597</c:v>
                </c:pt>
                <c:pt idx="1327">
                  <c:v>48604</c:v>
                </c:pt>
                <c:pt idx="1328">
                  <c:v>48611</c:v>
                </c:pt>
                <c:pt idx="1329">
                  <c:v>48618</c:v>
                </c:pt>
                <c:pt idx="1330">
                  <c:v>48625</c:v>
                </c:pt>
                <c:pt idx="1331">
                  <c:v>48632</c:v>
                </c:pt>
                <c:pt idx="1332">
                  <c:v>48639</c:v>
                </c:pt>
                <c:pt idx="1333">
                  <c:v>48646</c:v>
                </c:pt>
                <c:pt idx="1334">
                  <c:v>48653</c:v>
                </c:pt>
                <c:pt idx="1335">
                  <c:v>48660</c:v>
                </c:pt>
                <c:pt idx="1336">
                  <c:v>48667</c:v>
                </c:pt>
                <c:pt idx="1337">
                  <c:v>48674</c:v>
                </c:pt>
                <c:pt idx="1338">
                  <c:v>48681</c:v>
                </c:pt>
                <c:pt idx="1339">
                  <c:v>48688</c:v>
                </c:pt>
                <c:pt idx="1340">
                  <c:v>48695</c:v>
                </c:pt>
                <c:pt idx="1341">
                  <c:v>48702</c:v>
                </c:pt>
                <c:pt idx="1342">
                  <c:v>48709</c:v>
                </c:pt>
                <c:pt idx="1343">
                  <c:v>48716</c:v>
                </c:pt>
                <c:pt idx="1344">
                  <c:v>48723</c:v>
                </c:pt>
                <c:pt idx="1345">
                  <c:v>48730</c:v>
                </c:pt>
                <c:pt idx="1346">
                  <c:v>48737</c:v>
                </c:pt>
                <c:pt idx="1347">
                  <c:v>48744</c:v>
                </c:pt>
                <c:pt idx="1348">
                  <c:v>48751</c:v>
                </c:pt>
                <c:pt idx="1349">
                  <c:v>48758</c:v>
                </c:pt>
                <c:pt idx="1350">
                  <c:v>48765</c:v>
                </c:pt>
                <c:pt idx="1351">
                  <c:v>48772</c:v>
                </c:pt>
                <c:pt idx="1352">
                  <c:v>48779</c:v>
                </c:pt>
                <c:pt idx="1353">
                  <c:v>48786</c:v>
                </c:pt>
                <c:pt idx="1354">
                  <c:v>48793</c:v>
                </c:pt>
                <c:pt idx="1355">
                  <c:v>48800</c:v>
                </c:pt>
                <c:pt idx="1356">
                  <c:v>48807</c:v>
                </c:pt>
                <c:pt idx="1357">
                  <c:v>48814</c:v>
                </c:pt>
                <c:pt idx="1358">
                  <c:v>48821</c:v>
                </c:pt>
                <c:pt idx="1359">
                  <c:v>48828</c:v>
                </c:pt>
                <c:pt idx="1360">
                  <c:v>48835</c:v>
                </c:pt>
                <c:pt idx="1361">
                  <c:v>48842</c:v>
                </c:pt>
                <c:pt idx="1362">
                  <c:v>48849</c:v>
                </c:pt>
                <c:pt idx="1363">
                  <c:v>48856</c:v>
                </c:pt>
                <c:pt idx="1364">
                  <c:v>48863</c:v>
                </c:pt>
                <c:pt idx="1365">
                  <c:v>48870</c:v>
                </c:pt>
                <c:pt idx="1366">
                  <c:v>48877</c:v>
                </c:pt>
                <c:pt idx="1367">
                  <c:v>48884</c:v>
                </c:pt>
                <c:pt idx="1368">
                  <c:v>48891</c:v>
                </c:pt>
                <c:pt idx="1369">
                  <c:v>48898</c:v>
                </c:pt>
                <c:pt idx="1370">
                  <c:v>48905</c:v>
                </c:pt>
                <c:pt idx="1371">
                  <c:v>48912</c:v>
                </c:pt>
                <c:pt idx="1372">
                  <c:v>48919</c:v>
                </c:pt>
                <c:pt idx="1373">
                  <c:v>48926</c:v>
                </c:pt>
                <c:pt idx="1374">
                  <c:v>48933</c:v>
                </c:pt>
                <c:pt idx="1375">
                  <c:v>48940</c:v>
                </c:pt>
                <c:pt idx="1376">
                  <c:v>48947</c:v>
                </c:pt>
                <c:pt idx="1377">
                  <c:v>48954</c:v>
                </c:pt>
                <c:pt idx="1378">
                  <c:v>48961</c:v>
                </c:pt>
                <c:pt idx="1379">
                  <c:v>48968</c:v>
                </c:pt>
                <c:pt idx="1380">
                  <c:v>48975</c:v>
                </c:pt>
                <c:pt idx="1381">
                  <c:v>48982</c:v>
                </c:pt>
                <c:pt idx="1382">
                  <c:v>48989</c:v>
                </c:pt>
                <c:pt idx="1383">
                  <c:v>48996</c:v>
                </c:pt>
                <c:pt idx="1384">
                  <c:v>49003</c:v>
                </c:pt>
                <c:pt idx="1385">
                  <c:v>49010</c:v>
                </c:pt>
                <c:pt idx="1386">
                  <c:v>49017</c:v>
                </c:pt>
                <c:pt idx="1387">
                  <c:v>49024</c:v>
                </c:pt>
                <c:pt idx="1388">
                  <c:v>49031</c:v>
                </c:pt>
                <c:pt idx="1389">
                  <c:v>49038</c:v>
                </c:pt>
                <c:pt idx="1390">
                  <c:v>49045</c:v>
                </c:pt>
                <c:pt idx="1391">
                  <c:v>49052</c:v>
                </c:pt>
                <c:pt idx="1392">
                  <c:v>49059</c:v>
                </c:pt>
                <c:pt idx="1393">
                  <c:v>49066</c:v>
                </c:pt>
                <c:pt idx="1394">
                  <c:v>49073</c:v>
                </c:pt>
                <c:pt idx="1395">
                  <c:v>49080</c:v>
                </c:pt>
                <c:pt idx="1396">
                  <c:v>49087</c:v>
                </c:pt>
                <c:pt idx="1397">
                  <c:v>49094</c:v>
                </c:pt>
                <c:pt idx="1398">
                  <c:v>49101</c:v>
                </c:pt>
                <c:pt idx="1399">
                  <c:v>49108</c:v>
                </c:pt>
                <c:pt idx="1400">
                  <c:v>49115</c:v>
                </c:pt>
                <c:pt idx="1401">
                  <c:v>49122</c:v>
                </c:pt>
                <c:pt idx="1402">
                  <c:v>49129</c:v>
                </c:pt>
                <c:pt idx="1403">
                  <c:v>49136</c:v>
                </c:pt>
                <c:pt idx="1404">
                  <c:v>49143</c:v>
                </c:pt>
                <c:pt idx="1405">
                  <c:v>49150</c:v>
                </c:pt>
                <c:pt idx="1406">
                  <c:v>49157</c:v>
                </c:pt>
                <c:pt idx="1407">
                  <c:v>49164</c:v>
                </c:pt>
                <c:pt idx="1408">
                  <c:v>49171</c:v>
                </c:pt>
                <c:pt idx="1409">
                  <c:v>49178</c:v>
                </c:pt>
                <c:pt idx="1410">
                  <c:v>49185</c:v>
                </c:pt>
                <c:pt idx="1411">
                  <c:v>49192</c:v>
                </c:pt>
                <c:pt idx="1412">
                  <c:v>49199</c:v>
                </c:pt>
                <c:pt idx="1413">
                  <c:v>49206</c:v>
                </c:pt>
                <c:pt idx="1414">
                  <c:v>49213</c:v>
                </c:pt>
                <c:pt idx="1415">
                  <c:v>49220</c:v>
                </c:pt>
                <c:pt idx="1416">
                  <c:v>49227</c:v>
                </c:pt>
                <c:pt idx="1417">
                  <c:v>49234</c:v>
                </c:pt>
                <c:pt idx="1418">
                  <c:v>49241</c:v>
                </c:pt>
                <c:pt idx="1419">
                  <c:v>49248</c:v>
                </c:pt>
                <c:pt idx="1420">
                  <c:v>49255</c:v>
                </c:pt>
                <c:pt idx="1421">
                  <c:v>49262</c:v>
                </c:pt>
                <c:pt idx="1422">
                  <c:v>49269</c:v>
                </c:pt>
                <c:pt idx="1423">
                  <c:v>49276</c:v>
                </c:pt>
                <c:pt idx="1424">
                  <c:v>49283</c:v>
                </c:pt>
                <c:pt idx="1425">
                  <c:v>49290</c:v>
                </c:pt>
                <c:pt idx="1426">
                  <c:v>49297</c:v>
                </c:pt>
                <c:pt idx="1427">
                  <c:v>49305</c:v>
                </c:pt>
                <c:pt idx="1428">
                  <c:v>49312</c:v>
                </c:pt>
                <c:pt idx="1429">
                  <c:v>49319</c:v>
                </c:pt>
                <c:pt idx="1430">
                  <c:v>49326</c:v>
                </c:pt>
                <c:pt idx="1431">
                  <c:v>49333</c:v>
                </c:pt>
                <c:pt idx="1432">
                  <c:v>49340</c:v>
                </c:pt>
                <c:pt idx="1433">
                  <c:v>49347</c:v>
                </c:pt>
                <c:pt idx="1434">
                  <c:v>49354</c:v>
                </c:pt>
                <c:pt idx="1435">
                  <c:v>49361</c:v>
                </c:pt>
                <c:pt idx="1436">
                  <c:v>49368</c:v>
                </c:pt>
                <c:pt idx="1437">
                  <c:v>49375</c:v>
                </c:pt>
                <c:pt idx="1438">
                  <c:v>49382</c:v>
                </c:pt>
                <c:pt idx="1439">
                  <c:v>49389</c:v>
                </c:pt>
                <c:pt idx="1440">
                  <c:v>49396</c:v>
                </c:pt>
                <c:pt idx="1441">
                  <c:v>49403</c:v>
                </c:pt>
                <c:pt idx="1442">
                  <c:v>49410</c:v>
                </c:pt>
                <c:pt idx="1443">
                  <c:v>49417</c:v>
                </c:pt>
                <c:pt idx="1444">
                  <c:v>49424</c:v>
                </c:pt>
                <c:pt idx="1445">
                  <c:v>49431</c:v>
                </c:pt>
                <c:pt idx="1446">
                  <c:v>49438</c:v>
                </c:pt>
                <c:pt idx="1447">
                  <c:v>49445</c:v>
                </c:pt>
                <c:pt idx="1448">
                  <c:v>49452</c:v>
                </c:pt>
                <c:pt idx="1449">
                  <c:v>49459</c:v>
                </c:pt>
                <c:pt idx="1450">
                  <c:v>49466</c:v>
                </c:pt>
                <c:pt idx="1451">
                  <c:v>49473</c:v>
                </c:pt>
                <c:pt idx="1452">
                  <c:v>49480</c:v>
                </c:pt>
                <c:pt idx="1453">
                  <c:v>49487</c:v>
                </c:pt>
                <c:pt idx="1454">
                  <c:v>49494</c:v>
                </c:pt>
                <c:pt idx="1455">
                  <c:v>49501</c:v>
                </c:pt>
                <c:pt idx="1456">
                  <c:v>49508</c:v>
                </c:pt>
                <c:pt idx="1457">
                  <c:v>49515</c:v>
                </c:pt>
                <c:pt idx="1458">
                  <c:v>49522</c:v>
                </c:pt>
                <c:pt idx="1459">
                  <c:v>49529</c:v>
                </c:pt>
                <c:pt idx="1460">
                  <c:v>49536</c:v>
                </c:pt>
                <c:pt idx="1461">
                  <c:v>49543</c:v>
                </c:pt>
                <c:pt idx="1462">
                  <c:v>49550</c:v>
                </c:pt>
                <c:pt idx="1463">
                  <c:v>49557</c:v>
                </c:pt>
                <c:pt idx="1464">
                  <c:v>49564</c:v>
                </c:pt>
                <c:pt idx="1465">
                  <c:v>49571</c:v>
                </c:pt>
                <c:pt idx="1466">
                  <c:v>49578</c:v>
                </c:pt>
                <c:pt idx="1467">
                  <c:v>49585</c:v>
                </c:pt>
                <c:pt idx="1468">
                  <c:v>49592</c:v>
                </c:pt>
                <c:pt idx="1469">
                  <c:v>49599</c:v>
                </c:pt>
                <c:pt idx="1470">
                  <c:v>49606</c:v>
                </c:pt>
                <c:pt idx="1471">
                  <c:v>49613</c:v>
                </c:pt>
                <c:pt idx="1472">
                  <c:v>49620</c:v>
                </c:pt>
                <c:pt idx="1473">
                  <c:v>49627</c:v>
                </c:pt>
                <c:pt idx="1474">
                  <c:v>49634</c:v>
                </c:pt>
                <c:pt idx="1475">
                  <c:v>49641</c:v>
                </c:pt>
                <c:pt idx="1476">
                  <c:v>49648</c:v>
                </c:pt>
                <c:pt idx="1477">
                  <c:v>49655</c:v>
                </c:pt>
                <c:pt idx="1478">
                  <c:v>49662</c:v>
                </c:pt>
                <c:pt idx="1479">
                  <c:v>49670</c:v>
                </c:pt>
                <c:pt idx="1480">
                  <c:v>49677</c:v>
                </c:pt>
                <c:pt idx="1481">
                  <c:v>49684</c:v>
                </c:pt>
                <c:pt idx="1482">
                  <c:v>49691</c:v>
                </c:pt>
                <c:pt idx="1483">
                  <c:v>49698</c:v>
                </c:pt>
                <c:pt idx="1484">
                  <c:v>49705</c:v>
                </c:pt>
                <c:pt idx="1485">
                  <c:v>49712</c:v>
                </c:pt>
                <c:pt idx="1486">
                  <c:v>49719</c:v>
                </c:pt>
                <c:pt idx="1487">
                  <c:v>49726</c:v>
                </c:pt>
                <c:pt idx="1488">
                  <c:v>49733</c:v>
                </c:pt>
                <c:pt idx="1489">
                  <c:v>49740</c:v>
                </c:pt>
                <c:pt idx="1490">
                  <c:v>49747</c:v>
                </c:pt>
                <c:pt idx="1491">
                  <c:v>49754</c:v>
                </c:pt>
                <c:pt idx="1492">
                  <c:v>49761</c:v>
                </c:pt>
                <c:pt idx="1493">
                  <c:v>49768</c:v>
                </c:pt>
                <c:pt idx="1494">
                  <c:v>49775</c:v>
                </c:pt>
                <c:pt idx="1495">
                  <c:v>49782</c:v>
                </c:pt>
                <c:pt idx="1496">
                  <c:v>49789</c:v>
                </c:pt>
                <c:pt idx="1497">
                  <c:v>49797</c:v>
                </c:pt>
                <c:pt idx="1498">
                  <c:v>49804</c:v>
                </c:pt>
                <c:pt idx="1499">
                  <c:v>49811</c:v>
                </c:pt>
                <c:pt idx="1500">
                  <c:v>49818</c:v>
                </c:pt>
                <c:pt idx="1501">
                  <c:v>49825</c:v>
                </c:pt>
                <c:pt idx="1502">
                  <c:v>49832</c:v>
                </c:pt>
                <c:pt idx="1503">
                  <c:v>49839</c:v>
                </c:pt>
                <c:pt idx="1504">
                  <c:v>49846</c:v>
                </c:pt>
                <c:pt idx="1505">
                  <c:v>49853</c:v>
                </c:pt>
                <c:pt idx="1506">
                  <c:v>49860</c:v>
                </c:pt>
                <c:pt idx="1507">
                  <c:v>49867</c:v>
                </c:pt>
                <c:pt idx="1508">
                  <c:v>49874</c:v>
                </c:pt>
                <c:pt idx="1509">
                  <c:v>49881</c:v>
                </c:pt>
                <c:pt idx="1510">
                  <c:v>49888</c:v>
                </c:pt>
                <c:pt idx="1511">
                  <c:v>49895</c:v>
                </c:pt>
                <c:pt idx="1512">
                  <c:v>49902</c:v>
                </c:pt>
                <c:pt idx="1513">
                  <c:v>49909</c:v>
                </c:pt>
                <c:pt idx="1514">
                  <c:v>49916</c:v>
                </c:pt>
                <c:pt idx="1515">
                  <c:v>49923</c:v>
                </c:pt>
                <c:pt idx="1516">
                  <c:v>49930</c:v>
                </c:pt>
                <c:pt idx="1517">
                  <c:v>49937</c:v>
                </c:pt>
                <c:pt idx="1518">
                  <c:v>49944</c:v>
                </c:pt>
                <c:pt idx="1519">
                  <c:v>49951</c:v>
                </c:pt>
                <c:pt idx="1520">
                  <c:v>49958</c:v>
                </c:pt>
                <c:pt idx="1521">
                  <c:v>49965</c:v>
                </c:pt>
                <c:pt idx="1522">
                  <c:v>49972</c:v>
                </c:pt>
                <c:pt idx="1523">
                  <c:v>49979</c:v>
                </c:pt>
                <c:pt idx="1524">
                  <c:v>49986</c:v>
                </c:pt>
                <c:pt idx="1525">
                  <c:v>49993</c:v>
                </c:pt>
                <c:pt idx="1526">
                  <c:v>50000</c:v>
                </c:pt>
                <c:pt idx="1527">
                  <c:v>50007</c:v>
                </c:pt>
                <c:pt idx="1528">
                  <c:v>50014</c:v>
                </c:pt>
                <c:pt idx="1529">
                  <c:v>50021</c:v>
                </c:pt>
                <c:pt idx="1530">
                  <c:v>50028</c:v>
                </c:pt>
                <c:pt idx="1531">
                  <c:v>50038</c:v>
                </c:pt>
                <c:pt idx="1532">
                  <c:v>50045</c:v>
                </c:pt>
                <c:pt idx="1533">
                  <c:v>50052</c:v>
                </c:pt>
                <c:pt idx="1534">
                  <c:v>50059</c:v>
                </c:pt>
                <c:pt idx="1535">
                  <c:v>50066</c:v>
                </c:pt>
                <c:pt idx="1536">
                  <c:v>50073</c:v>
                </c:pt>
                <c:pt idx="1537">
                  <c:v>50080</c:v>
                </c:pt>
                <c:pt idx="1538">
                  <c:v>50087</c:v>
                </c:pt>
                <c:pt idx="1539">
                  <c:v>50094</c:v>
                </c:pt>
                <c:pt idx="1540">
                  <c:v>50101</c:v>
                </c:pt>
                <c:pt idx="1541">
                  <c:v>50108</c:v>
                </c:pt>
                <c:pt idx="1542">
                  <c:v>50115</c:v>
                </c:pt>
                <c:pt idx="1543">
                  <c:v>50122</c:v>
                </c:pt>
                <c:pt idx="1544">
                  <c:v>50129</c:v>
                </c:pt>
                <c:pt idx="1545">
                  <c:v>50137</c:v>
                </c:pt>
                <c:pt idx="1546">
                  <c:v>50144</c:v>
                </c:pt>
                <c:pt idx="1547">
                  <c:v>50151</c:v>
                </c:pt>
                <c:pt idx="1548">
                  <c:v>50158</c:v>
                </c:pt>
                <c:pt idx="1549">
                  <c:v>50165</c:v>
                </c:pt>
                <c:pt idx="1550">
                  <c:v>50172</c:v>
                </c:pt>
                <c:pt idx="1551">
                  <c:v>50179</c:v>
                </c:pt>
                <c:pt idx="1552">
                  <c:v>50186</c:v>
                </c:pt>
                <c:pt idx="1553">
                  <c:v>50193</c:v>
                </c:pt>
                <c:pt idx="1554">
                  <c:v>50200</c:v>
                </c:pt>
                <c:pt idx="1555">
                  <c:v>50207</c:v>
                </c:pt>
                <c:pt idx="1556">
                  <c:v>50214</c:v>
                </c:pt>
                <c:pt idx="1557">
                  <c:v>50221</c:v>
                </c:pt>
                <c:pt idx="1558">
                  <c:v>50228</c:v>
                </c:pt>
                <c:pt idx="1559">
                  <c:v>50235</c:v>
                </c:pt>
                <c:pt idx="1560">
                  <c:v>50242</c:v>
                </c:pt>
                <c:pt idx="1561">
                  <c:v>50249</c:v>
                </c:pt>
                <c:pt idx="1562">
                  <c:v>50256</c:v>
                </c:pt>
                <c:pt idx="1563">
                  <c:v>50263</c:v>
                </c:pt>
                <c:pt idx="1564">
                  <c:v>50270</c:v>
                </c:pt>
                <c:pt idx="1565">
                  <c:v>50277</c:v>
                </c:pt>
                <c:pt idx="1566">
                  <c:v>50284</c:v>
                </c:pt>
                <c:pt idx="1567">
                  <c:v>50291</c:v>
                </c:pt>
                <c:pt idx="1568">
                  <c:v>50298</c:v>
                </c:pt>
                <c:pt idx="1569">
                  <c:v>50305</c:v>
                </c:pt>
                <c:pt idx="1570">
                  <c:v>50312</c:v>
                </c:pt>
                <c:pt idx="1571">
                  <c:v>50319</c:v>
                </c:pt>
                <c:pt idx="1572">
                  <c:v>50326</c:v>
                </c:pt>
                <c:pt idx="1573">
                  <c:v>50333</c:v>
                </c:pt>
                <c:pt idx="1574">
                  <c:v>50340</c:v>
                </c:pt>
                <c:pt idx="1575">
                  <c:v>50347</c:v>
                </c:pt>
                <c:pt idx="1576">
                  <c:v>50354</c:v>
                </c:pt>
                <c:pt idx="1577">
                  <c:v>50361</c:v>
                </c:pt>
                <c:pt idx="1578">
                  <c:v>50368</c:v>
                </c:pt>
                <c:pt idx="1579">
                  <c:v>50375</c:v>
                </c:pt>
                <c:pt idx="1580">
                  <c:v>50382</c:v>
                </c:pt>
                <c:pt idx="1581">
                  <c:v>50389</c:v>
                </c:pt>
                <c:pt idx="1582">
                  <c:v>50396</c:v>
                </c:pt>
                <c:pt idx="1583">
                  <c:v>50403</c:v>
                </c:pt>
                <c:pt idx="1584">
                  <c:v>50410</c:v>
                </c:pt>
                <c:pt idx="1585">
                  <c:v>50417</c:v>
                </c:pt>
                <c:pt idx="1586">
                  <c:v>50424</c:v>
                </c:pt>
                <c:pt idx="1587">
                  <c:v>50431</c:v>
                </c:pt>
                <c:pt idx="1588">
                  <c:v>50438</c:v>
                </c:pt>
                <c:pt idx="1589">
                  <c:v>50445</c:v>
                </c:pt>
                <c:pt idx="1590">
                  <c:v>50452</c:v>
                </c:pt>
                <c:pt idx="1591">
                  <c:v>50459</c:v>
                </c:pt>
                <c:pt idx="1592">
                  <c:v>50466</c:v>
                </c:pt>
                <c:pt idx="1593">
                  <c:v>50473</c:v>
                </c:pt>
                <c:pt idx="1594">
                  <c:v>50480</c:v>
                </c:pt>
                <c:pt idx="1595">
                  <c:v>50487</c:v>
                </c:pt>
                <c:pt idx="1596">
                  <c:v>50494</c:v>
                </c:pt>
                <c:pt idx="1597">
                  <c:v>50501</c:v>
                </c:pt>
                <c:pt idx="1598">
                  <c:v>50508</c:v>
                </c:pt>
                <c:pt idx="1599">
                  <c:v>50515</c:v>
                </c:pt>
                <c:pt idx="1600">
                  <c:v>50522</c:v>
                </c:pt>
                <c:pt idx="1601">
                  <c:v>50529</c:v>
                </c:pt>
                <c:pt idx="1602">
                  <c:v>50536</c:v>
                </c:pt>
                <c:pt idx="1603">
                  <c:v>50543</c:v>
                </c:pt>
                <c:pt idx="1604">
                  <c:v>50550</c:v>
                </c:pt>
                <c:pt idx="1605">
                  <c:v>50557</c:v>
                </c:pt>
                <c:pt idx="1606">
                  <c:v>50564</c:v>
                </c:pt>
                <c:pt idx="1607">
                  <c:v>50571</c:v>
                </c:pt>
                <c:pt idx="1608">
                  <c:v>50578</c:v>
                </c:pt>
                <c:pt idx="1609">
                  <c:v>50585</c:v>
                </c:pt>
                <c:pt idx="1610">
                  <c:v>50592</c:v>
                </c:pt>
                <c:pt idx="1611">
                  <c:v>50599</c:v>
                </c:pt>
                <c:pt idx="1612">
                  <c:v>50606</c:v>
                </c:pt>
                <c:pt idx="1613">
                  <c:v>50613</c:v>
                </c:pt>
                <c:pt idx="1614">
                  <c:v>50620</c:v>
                </c:pt>
                <c:pt idx="1615">
                  <c:v>50627</c:v>
                </c:pt>
                <c:pt idx="1616">
                  <c:v>50634</c:v>
                </c:pt>
                <c:pt idx="1617">
                  <c:v>50641</c:v>
                </c:pt>
                <c:pt idx="1618">
                  <c:v>50648</c:v>
                </c:pt>
                <c:pt idx="1619">
                  <c:v>50655</c:v>
                </c:pt>
                <c:pt idx="1620">
                  <c:v>50662</c:v>
                </c:pt>
                <c:pt idx="1621">
                  <c:v>50669</c:v>
                </c:pt>
                <c:pt idx="1622">
                  <c:v>50676</c:v>
                </c:pt>
                <c:pt idx="1623">
                  <c:v>50683</c:v>
                </c:pt>
                <c:pt idx="1624">
                  <c:v>50690</c:v>
                </c:pt>
                <c:pt idx="1625">
                  <c:v>50697</c:v>
                </c:pt>
                <c:pt idx="1626">
                  <c:v>50704</c:v>
                </c:pt>
                <c:pt idx="1627">
                  <c:v>50711</c:v>
                </c:pt>
                <c:pt idx="1628">
                  <c:v>50718</c:v>
                </c:pt>
                <c:pt idx="1629">
                  <c:v>50725</c:v>
                </c:pt>
                <c:pt idx="1630">
                  <c:v>50732</c:v>
                </c:pt>
                <c:pt idx="1631">
                  <c:v>50739</c:v>
                </c:pt>
                <c:pt idx="1632">
                  <c:v>50746</c:v>
                </c:pt>
                <c:pt idx="1633">
                  <c:v>50753</c:v>
                </c:pt>
                <c:pt idx="1634">
                  <c:v>50760</c:v>
                </c:pt>
                <c:pt idx="1635">
                  <c:v>50767</c:v>
                </c:pt>
                <c:pt idx="1636">
                  <c:v>50774</c:v>
                </c:pt>
                <c:pt idx="1637">
                  <c:v>50781</c:v>
                </c:pt>
                <c:pt idx="1638">
                  <c:v>50788</c:v>
                </c:pt>
                <c:pt idx="1639">
                  <c:v>50795</c:v>
                </c:pt>
                <c:pt idx="1640">
                  <c:v>50802</c:v>
                </c:pt>
                <c:pt idx="1641">
                  <c:v>50809</c:v>
                </c:pt>
                <c:pt idx="1642">
                  <c:v>50816</c:v>
                </c:pt>
                <c:pt idx="1643">
                  <c:v>50823</c:v>
                </c:pt>
                <c:pt idx="1644">
                  <c:v>50830</c:v>
                </c:pt>
                <c:pt idx="1645">
                  <c:v>50837</c:v>
                </c:pt>
                <c:pt idx="1646">
                  <c:v>50844</c:v>
                </c:pt>
                <c:pt idx="1647">
                  <c:v>50851</c:v>
                </c:pt>
                <c:pt idx="1648">
                  <c:v>50858</c:v>
                </c:pt>
                <c:pt idx="1649">
                  <c:v>50865</c:v>
                </c:pt>
                <c:pt idx="1650">
                  <c:v>50872</c:v>
                </c:pt>
                <c:pt idx="1651">
                  <c:v>50879</c:v>
                </c:pt>
                <c:pt idx="1652">
                  <c:v>50886</c:v>
                </c:pt>
                <c:pt idx="1653">
                  <c:v>50893</c:v>
                </c:pt>
                <c:pt idx="1654">
                  <c:v>50900</c:v>
                </c:pt>
                <c:pt idx="1655">
                  <c:v>50907</c:v>
                </c:pt>
                <c:pt idx="1656">
                  <c:v>50914</c:v>
                </c:pt>
                <c:pt idx="1657">
                  <c:v>50921</c:v>
                </c:pt>
                <c:pt idx="1658">
                  <c:v>50928</c:v>
                </c:pt>
                <c:pt idx="1659">
                  <c:v>50935</c:v>
                </c:pt>
                <c:pt idx="1660">
                  <c:v>50942</c:v>
                </c:pt>
                <c:pt idx="1661">
                  <c:v>50949</c:v>
                </c:pt>
                <c:pt idx="1662">
                  <c:v>50956</c:v>
                </c:pt>
                <c:pt idx="1663">
                  <c:v>50963</c:v>
                </c:pt>
                <c:pt idx="1664">
                  <c:v>50970</c:v>
                </c:pt>
                <c:pt idx="1665">
                  <c:v>50977</c:v>
                </c:pt>
                <c:pt idx="1666">
                  <c:v>50984</c:v>
                </c:pt>
                <c:pt idx="1667">
                  <c:v>50991</c:v>
                </c:pt>
                <c:pt idx="1668">
                  <c:v>50998</c:v>
                </c:pt>
                <c:pt idx="1669">
                  <c:v>51005</c:v>
                </c:pt>
                <c:pt idx="1670">
                  <c:v>51012</c:v>
                </c:pt>
                <c:pt idx="1671">
                  <c:v>51019</c:v>
                </c:pt>
                <c:pt idx="1672">
                  <c:v>51026</c:v>
                </c:pt>
                <c:pt idx="1673">
                  <c:v>51033</c:v>
                </c:pt>
                <c:pt idx="1674">
                  <c:v>51040</c:v>
                </c:pt>
                <c:pt idx="1675">
                  <c:v>51047</c:v>
                </c:pt>
                <c:pt idx="1676">
                  <c:v>51054</c:v>
                </c:pt>
                <c:pt idx="1677">
                  <c:v>51061</c:v>
                </c:pt>
                <c:pt idx="1678">
                  <c:v>51068</c:v>
                </c:pt>
                <c:pt idx="1679">
                  <c:v>51075</c:v>
                </c:pt>
                <c:pt idx="1680">
                  <c:v>51082</c:v>
                </c:pt>
                <c:pt idx="1681">
                  <c:v>51089</c:v>
                </c:pt>
                <c:pt idx="1682">
                  <c:v>51096</c:v>
                </c:pt>
                <c:pt idx="1683">
                  <c:v>51103</c:v>
                </c:pt>
                <c:pt idx="1684">
                  <c:v>51110</c:v>
                </c:pt>
                <c:pt idx="1685">
                  <c:v>51117</c:v>
                </c:pt>
                <c:pt idx="1686">
                  <c:v>51124</c:v>
                </c:pt>
                <c:pt idx="1687">
                  <c:v>51131</c:v>
                </c:pt>
                <c:pt idx="1688">
                  <c:v>51138</c:v>
                </c:pt>
                <c:pt idx="1689">
                  <c:v>51145</c:v>
                </c:pt>
                <c:pt idx="1690">
                  <c:v>51152</c:v>
                </c:pt>
                <c:pt idx="1691">
                  <c:v>51159</c:v>
                </c:pt>
                <c:pt idx="1692">
                  <c:v>51166</c:v>
                </c:pt>
                <c:pt idx="1693">
                  <c:v>51173</c:v>
                </c:pt>
                <c:pt idx="1694">
                  <c:v>51180</c:v>
                </c:pt>
                <c:pt idx="1695">
                  <c:v>51187</c:v>
                </c:pt>
                <c:pt idx="1696">
                  <c:v>51194</c:v>
                </c:pt>
                <c:pt idx="1697">
                  <c:v>51201</c:v>
                </c:pt>
                <c:pt idx="1698">
                  <c:v>51208</c:v>
                </c:pt>
                <c:pt idx="1699">
                  <c:v>51215</c:v>
                </c:pt>
                <c:pt idx="1700">
                  <c:v>51222</c:v>
                </c:pt>
                <c:pt idx="1701">
                  <c:v>51229</c:v>
                </c:pt>
                <c:pt idx="1702">
                  <c:v>51236</c:v>
                </c:pt>
                <c:pt idx="1703">
                  <c:v>51243</c:v>
                </c:pt>
                <c:pt idx="1704">
                  <c:v>51250</c:v>
                </c:pt>
                <c:pt idx="1705">
                  <c:v>51258</c:v>
                </c:pt>
                <c:pt idx="1706">
                  <c:v>51265</c:v>
                </c:pt>
                <c:pt idx="1707">
                  <c:v>51272</c:v>
                </c:pt>
                <c:pt idx="1708">
                  <c:v>51279</c:v>
                </c:pt>
                <c:pt idx="1709">
                  <c:v>51286</c:v>
                </c:pt>
                <c:pt idx="1710">
                  <c:v>51293</c:v>
                </c:pt>
                <c:pt idx="1711">
                  <c:v>51300</c:v>
                </c:pt>
                <c:pt idx="1712">
                  <c:v>51307</c:v>
                </c:pt>
                <c:pt idx="1713">
                  <c:v>51314</c:v>
                </c:pt>
                <c:pt idx="1714">
                  <c:v>51321</c:v>
                </c:pt>
                <c:pt idx="1715">
                  <c:v>51328</c:v>
                </c:pt>
                <c:pt idx="1716">
                  <c:v>51335</c:v>
                </c:pt>
                <c:pt idx="1717">
                  <c:v>51342</c:v>
                </c:pt>
                <c:pt idx="1718">
                  <c:v>51349</c:v>
                </c:pt>
                <c:pt idx="1719">
                  <c:v>51356</c:v>
                </c:pt>
                <c:pt idx="1720">
                  <c:v>51363</c:v>
                </c:pt>
                <c:pt idx="1721">
                  <c:v>51370</c:v>
                </c:pt>
                <c:pt idx="1722">
                  <c:v>51377</c:v>
                </c:pt>
                <c:pt idx="1723">
                  <c:v>51384</c:v>
                </c:pt>
                <c:pt idx="1724">
                  <c:v>51391</c:v>
                </c:pt>
                <c:pt idx="1725">
                  <c:v>51398</c:v>
                </c:pt>
                <c:pt idx="1726">
                  <c:v>51405</c:v>
                </c:pt>
                <c:pt idx="1727">
                  <c:v>51412</c:v>
                </c:pt>
                <c:pt idx="1728">
                  <c:v>51419</c:v>
                </c:pt>
                <c:pt idx="1729">
                  <c:v>51426</c:v>
                </c:pt>
                <c:pt idx="1730">
                  <c:v>51433</c:v>
                </c:pt>
                <c:pt idx="1731">
                  <c:v>51440</c:v>
                </c:pt>
                <c:pt idx="1732">
                  <c:v>51447</c:v>
                </c:pt>
                <c:pt idx="1733">
                  <c:v>51454</c:v>
                </c:pt>
                <c:pt idx="1734">
                  <c:v>51461</c:v>
                </c:pt>
                <c:pt idx="1735">
                  <c:v>51468</c:v>
                </c:pt>
                <c:pt idx="1736">
                  <c:v>51475</c:v>
                </c:pt>
                <c:pt idx="1737">
                  <c:v>51482</c:v>
                </c:pt>
                <c:pt idx="1738">
                  <c:v>51489</c:v>
                </c:pt>
                <c:pt idx="1739">
                  <c:v>51497</c:v>
                </c:pt>
                <c:pt idx="1740">
                  <c:v>51504</c:v>
                </c:pt>
                <c:pt idx="1741">
                  <c:v>51511</c:v>
                </c:pt>
                <c:pt idx="1742">
                  <c:v>51518</c:v>
                </c:pt>
                <c:pt idx="1743">
                  <c:v>51525</c:v>
                </c:pt>
                <c:pt idx="1744">
                  <c:v>51532</c:v>
                </c:pt>
                <c:pt idx="1745">
                  <c:v>51539</c:v>
                </c:pt>
                <c:pt idx="1746">
                  <c:v>51546</c:v>
                </c:pt>
                <c:pt idx="1747">
                  <c:v>51553</c:v>
                </c:pt>
                <c:pt idx="1748">
                  <c:v>51560</c:v>
                </c:pt>
                <c:pt idx="1749">
                  <c:v>51567</c:v>
                </c:pt>
                <c:pt idx="1750">
                  <c:v>51574</c:v>
                </c:pt>
                <c:pt idx="1751">
                  <c:v>51581</c:v>
                </c:pt>
                <c:pt idx="1752">
                  <c:v>51588</c:v>
                </c:pt>
                <c:pt idx="1753">
                  <c:v>51595</c:v>
                </c:pt>
                <c:pt idx="1754">
                  <c:v>51602</c:v>
                </c:pt>
                <c:pt idx="1755">
                  <c:v>51609</c:v>
                </c:pt>
                <c:pt idx="1756">
                  <c:v>51616</c:v>
                </c:pt>
                <c:pt idx="1757">
                  <c:v>51623</c:v>
                </c:pt>
                <c:pt idx="1758">
                  <c:v>51630</c:v>
                </c:pt>
                <c:pt idx="1759">
                  <c:v>51637</c:v>
                </c:pt>
                <c:pt idx="1760">
                  <c:v>51644</c:v>
                </c:pt>
                <c:pt idx="1761">
                  <c:v>51651</c:v>
                </c:pt>
                <c:pt idx="1762">
                  <c:v>51658</c:v>
                </c:pt>
                <c:pt idx="1763">
                  <c:v>51665</c:v>
                </c:pt>
                <c:pt idx="1764">
                  <c:v>51672</c:v>
                </c:pt>
                <c:pt idx="1765">
                  <c:v>51679</c:v>
                </c:pt>
                <c:pt idx="1766">
                  <c:v>51686</c:v>
                </c:pt>
                <c:pt idx="1767">
                  <c:v>51693</c:v>
                </c:pt>
                <c:pt idx="1768">
                  <c:v>51700</c:v>
                </c:pt>
                <c:pt idx="1769">
                  <c:v>51707</c:v>
                </c:pt>
                <c:pt idx="1770">
                  <c:v>51714</c:v>
                </c:pt>
                <c:pt idx="1771">
                  <c:v>51721</c:v>
                </c:pt>
                <c:pt idx="1772">
                  <c:v>51728</c:v>
                </c:pt>
                <c:pt idx="1773">
                  <c:v>51735</c:v>
                </c:pt>
                <c:pt idx="1774">
                  <c:v>51742</c:v>
                </c:pt>
                <c:pt idx="1775">
                  <c:v>51749</c:v>
                </c:pt>
                <c:pt idx="1776">
                  <c:v>51756</c:v>
                </c:pt>
                <c:pt idx="1777">
                  <c:v>51763</c:v>
                </c:pt>
                <c:pt idx="1778">
                  <c:v>51770</c:v>
                </c:pt>
                <c:pt idx="1779">
                  <c:v>51777</c:v>
                </c:pt>
                <c:pt idx="1780">
                  <c:v>51784</c:v>
                </c:pt>
                <c:pt idx="1781">
                  <c:v>51791</c:v>
                </c:pt>
                <c:pt idx="1782">
                  <c:v>51798</c:v>
                </c:pt>
                <c:pt idx="1783">
                  <c:v>51805</c:v>
                </c:pt>
                <c:pt idx="1784">
                  <c:v>51812</c:v>
                </c:pt>
                <c:pt idx="1785">
                  <c:v>51819</c:v>
                </c:pt>
                <c:pt idx="1786">
                  <c:v>51826</c:v>
                </c:pt>
                <c:pt idx="1787">
                  <c:v>51833</c:v>
                </c:pt>
                <c:pt idx="1788">
                  <c:v>51840</c:v>
                </c:pt>
                <c:pt idx="1789">
                  <c:v>51847</c:v>
                </c:pt>
                <c:pt idx="1790">
                  <c:v>51854</c:v>
                </c:pt>
                <c:pt idx="1791">
                  <c:v>51862</c:v>
                </c:pt>
                <c:pt idx="1792">
                  <c:v>51869</c:v>
                </c:pt>
                <c:pt idx="1793">
                  <c:v>51876</c:v>
                </c:pt>
                <c:pt idx="1794">
                  <c:v>51883</c:v>
                </c:pt>
                <c:pt idx="1795">
                  <c:v>51890</c:v>
                </c:pt>
                <c:pt idx="1796">
                  <c:v>51897</c:v>
                </c:pt>
                <c:pt idx="1797">
                  <c:v>51904</c:v>
                </c:pt>
                <c:pt idx="1798">
                  <c:v>51911</c:v>
                </c:pt>
                <c:pt idx="1799">
                  <c:v>51918</c:v>
                </c:pt>
                <c:pt idx="1800">
                  <c:v>51925</c:v>
                </c:pt>
                <c:pt idx="1801">
                  <c:v>51932</c:v>
                </c:pt>
                <c:pt idx="1802">
                  <c:v>51939</c:v>
                </c:pt>
                <c:pt idx="1803">
                  <c:v>51946</c:v>
                </c:pt>
                <c:pt idx="1804">
                  <c:v>51953</c:v>
                </c:pt>
                <c:pt idx="1805">
                  <c:v>51964</c:v>
                </c:pt>
                <c:pt idx="1806">
                  <c:v>51971</c:v>
                </c:pt>
                <c:pt idx="1807">
                  <c:v>51978</c:v>
                </c:pt>
                <c:pt idx="1808">
                  <c:v>51985</c:v>
                </c:pt>
                <c:pt idx="1809">
                  <c:v>51992</c:v>
                </c:pt>
                <c:pt idx="1810">
                  <c:v>51999</c:v>
                </c:pt>
                <c:pt idx="1811">
                  <c:v>52006</c:v>
                </c:pt>
                <c:pt idx="1812">
                  <c:v>52013</c:v>
                </c:pt>
                <c:pt idx="1813">
                  <c:v>52020</c:v>
                </c:pt>
                <c:pt idx="1814">
                  <c:v>52027</c:v>
                </c:pt>
                <c:pt idx="1815">
                  <c:v>52034</c:v>
                </c:pt>
                <c:pt idx="1816">
                  <c:v>52041</c:v>
                </c:pt>
                <c:pt idx="1817">
                  <c:v>52048</c:v>
                </c:pt>
                <c:pt idx="1818">
                  <c:v>52055</c:v>
                </c:pt>
                <c:pt idx="1819">
                  <c:v>52062</c:v>
                </c:pt>
                <c:pt idx="1820">
                  <c:v>52069</c:v>
                </c:pt>
                <c:pt idx="1821">
                  <c:v>52076</c:v>
                </c:pt>
                <c:pt idx="1822">
                  <c:v>52083</c:v>
                </c:pt>
                <c:pt idx="1823">
                  <c:v>52090</c:v>
                </c:pt>
                <c:pt idx="1824">
                  <c:v>52097</c:v>
                </c:pt>
                <c:pt idx="1825">
                  <c:v>52104</c:v>
                </c:pt>
                <c:pt idx="1826">
                  <c:v>52111</c:v>
                </c:pt>
                <c:pt idx="1827">
                  <c:v>52118</c:v>
                </c:pt>
                <c:pt idx="1828">
                  <c:v>52125</c:v>
                </c:pt>
                <c:pt idx="1829">
                  <c:v>52132</c:v>
                </c:pt>
                <c:pt idx="1830">
                  <c:v>52139</c:v>
                </c:pt>
                <c:pt idx="1831">
                  <c:v>52146</c:v>
                </c:pt>
                <c:pt idx="1832">
                  <c:v>52153</c:v>
                </c:pt>
                <c:pt idx="1833">
                  <c:v>52160</c:v>
                </c:pt>
                <c:pt idx="1834">
                  <c:v>52167</c:v>
                </c:pt>
                <c:pt idx="1835">
                  <c:v>52174</c:v>
                </c:pt>
                <c:pt idx="1836">
                  <c:v>52181</c:v>
                </c:pt>
                <c:pt idx="1837">
                  <c:v>52188</c:v>
                </c:pt>
                <c:pt idx="1838">
                  <c:v>52195</c:v>
                </c:pt>
                <c:pt idx="1839">
                  <c:v>52202</c:v>
                </c:pt>
                <c:pt idx="1840">
                  <c:v>52209</c:v>
                </c:pt>
                <c:pt idx="1841">
                  <c:v>52216</c:v>
                </c:pt>
                <c:pt idx="1842">
                  <c:v>52223</c:v>
                </c:pt>
                <c:pt idx="1843">
                  <c:v>52230</c:v>
                </c:pt>
                <c:pt idx="1844">
                  <c:v>52237</c:v>
                </c:pt>
                <c:pt idx="1845">
                  <c:v>52244</c:v>
                </c:pt>
                <c:pt idx="1846">
                  <c:v>52251</c:v>
                </c:pt>
                <c:pt idx="1847">
                  <c:v>52258</c:v>
                </c:pt>
                <c:pt idx="1848">
                  <c:v>52265</c:v>
                </c:pt>
                <c:pt idx="1849">
                  <c:v>52272</c:v>
                </c:pt>
                <c:pt idx="1850">
                  <c:v>52279</c:v>
                </c:pt>
                <c:pt idx="1851">
                  <c:v>52286</c:v>
                </c:pt>
                <c:pt idx="1852">
                  <c:v>52293</c:v>
                </c:pt>
                <c:pt idx="1853">
                  <c:v>52300</c:v>
                </c:pt>
                <c:pt idx="1854">
                  <c:v>52307</c:v>
                </c:pt>
                <c:pt idx="1855">
                  <c:v>52314</c:v>
                </c:pt>
                <c:pt idx="1856">
                  <c:v>52321</c:v>
                </c:pt>
                <c:pt idx="1857">
                  <c:v>52328</c:v>
                </c:pt>
                <c:pt idx="1858">
                  <c:v>52335</c:v>
                </c:pt>
                <c:pt idx="1859">
                  <c:v>52342</c:v>
                </c:pt>
                <c:pt idx="1860">
                  <c:v>52349</c:v>
                </c:pt>
                <c:pt idx="1861">
                  <c:v>52356</c:v>
                </c:pt>
                <c:pt idx="1862">
                  <c:v>52363</c:v>
                </c:pt>
                <c:pt idx="1863">
                  <c:v>52370</c:v>
                </c:pt>
                <c:pt idx="1864">
                  <c:v>52377</c:v>
                </c:pt>
                <c:pt idx="1865">
                  <c:v>52384</c:v>
                </c:pt>
                <c:pt idx="1866">
                  <c:v>52391</c:v>
                </c:pt>
                <c:pt idx="1867">
                  <c:v>52398</c:v>
                </c:pt>
                <c:pt idx="1868">
                  <c:v>52405</c:v>
                </c:pt>
                <c:pt idx="1869">
                  <c:v>52412</c:v>
                </c:pt>
                <c:pt idx="1870">
                  <c:v>52419</c:v>
                </c:pt>
                <c:pt idx="1871">
                  <c:v>52426</c:v>
                </c:pt>
                <c:pt idx="1872">
                  <c:v>52433</c:v>
                </c:pt>
                <c:pt idx="1873">
                  <c:v>52440</c:v>
                </c:pt>
                <c:pt idx="1874">
                  <c:v>52447</c:v>
                </c:pt>
                <c:pt idx="1875">
                  <c:v>52454</c:v>
                </c:pt>
                <c:pt idx="1876">
                  <c:v>52461</c:v>
                </c:pt>
                <c:pt idx="1877">
                  <c:v>52468</c:v>
                </c:pt>
                <c:pt idx="1878">
                  <c:v>52475</c:v>
                </c:pt>
                <c:pt idx="1879">
                  <c:v>52482</c:v>
                </c:pt>
                <c:pt idx="1880">
                  <c:v>52489</c:v>
                </c:pt>
                <c:pt idx="1881">
                  <c:v>52496</c:v>
                </c:pt>
                <c:pt idx="1882">
                  <c:v>52503</c:v>
                </c:pt>
                <c:pt idx="1883">
                  <c:v>52510</c:v>
                </c:pt>
                <c:pt idx="1884">
                  <c:v>52517</c:v>
                </c:pt>
                <c:pt idx="1885">
                  <c:v>52524</c:v>
                </c:pt>
                <c:pt idx="1886">
                  <c:v>52531</c:v>
                </c:pt>
                <c:pt idx="1887">
                  <c:v>52538</c:v>
                </c:pt>
                <c:pt idx="1888">
                  <c:v>52545</c:v>
                </c:pt>
                <c:pt idx="1889">
                  <c:v>52552</c:v>
                </c:pt>
                <c:pt idx="1890">
                  <c:v>52559</c:v>
                </c:pt>
                <c:pt idx="1891">
                  <c:v>52566</c:v>
                </c:pt>
                <c:pt idx="1892">
                  <c:v>52573</c:v>
                </c:pt>
                <c:pt idx="1893">
                  <c:v>52580</c:v>
                </c:pt>
                <c:pt idx="1894">
                  <c:v>52587</c:v>
                </c:pt>
                <c:pt idx="1895">
                  <c:v>52594</c:v>
                </c:pt>
                <c:pt idx="1896">
                  <c:v>52601</c:v>
                </c:pt>
                <c:pt idx="1897">
                  <c:v>52608</c:v>
                </c:pt>
                <c:pt idx="1898">
                  <c:v>52615</c:v>
                </c:pt>
                <c:pt idx="1899">
                  <c:v>52622</c:v>
                </c:pt>
                <c:pt idx="1900">
                  <c:v>52629</c:v>
                </c:pt>
                <c:pt idx="1901">
                  <c:v>52636</c:v>
                </c:pt>
                <c:pt idx="1902">
                  <c:v>52643</c:v>
                </c:pt>
                <c:pt idx="1903">
                  <c:v>52650</c:v>
                </c:pt>
                <c:pt idx="1904">
                  <c:v>52657</c:v>
                </c:pt>
                <c:pt idx="1905">
                  <c:v>52664</c:v>
                </c:pt>
                <c:pt idx="1906">
                  <c:v>52671</c:v>
                </c:pt>
                <c:pt idx="1907">
                  <c:v>52678</c:v>
                </c:pt>
                <c:pt idx="1908">
                  <c:v>52685</c:v>
                </c:pt>
                <c:pt idx="1909">
                  <c:v>52692</c:v>
                </c:pt>
                <c:pt idx="1910">
                  <c:v>52699</c:v>
                </c:pt>
                <c:pt idx="1911">
                  <c:v>52706</c:v>
                </c:pt>
                <c:pt idx="1912">
                  <c:v>52713</c:v>
                </c:pt>
                <c:pt idx="1913">
                  <c:v>52720</c:v>
                </c:pt>
                <c:pt idx="1914">
                  <c:v>52727</c:v>
                </c:pt>
                <c:pt idx="1915">
                  <c:v>52734</c:v>
                </c:pt>
                <c:pt idx="1916">
                  <c:v>52741</c:v>
                </c:pt>
                <c:pt idx="1917">
                  <c:v>52748</c:v>
                </c:pt>
                <c:pt idx="1918">
                  <c:v>52755</c:v>
                </c:pt>
                <c:pt idx="1919">
                  <c:v>52762</c:v>
                </c:pt>
                <c:pt idx="1920">
                  <c:v>52769</c:v>
                </c:pt>
                <c:pt idx="1921">
                  <c:v>52776</c:v>
                </c:pt>
                <c:pt idx="1922">
                  <c:v>52783</c:v>
                </c:pt>
                <c:pt idx="1923">
                  <c:v>52790</c:v>
                </c:pt>
                <c:pt idx="1924">
                  <c:v>52797</c:v>
                </c:pt>
                <c:pt idx="1925">
                  <c:v>52804</c:v>
                </c:pt>
                <c:pt idx="1926">
                  <c:v>52811</c:v>
                </c:pt>
                <c:pt idx="1927">
                  <c:v>52818</c:v>
                </c:pt>
                <c:pt idx="1928">
                  <c:v>52825</c:v>
                </c:pt>
                <c:pt idx="1929">
                  <c:v>52832</c:v>
                </c:pt>
                <c:pt idx="1930">
                  <c:v>52839</c:v>
                </c:pt>
                <c:pt idx="1931">
                  <c:v>52846</c:v>
                </c:pt>
                <c:pt idx="1932">
                  <c:v>52853</c:v>
                </c:pt>
                <c:pt idx="1933">
                  <c:v>52860</c:v>
                </c:pt>
                <c:pt idx="1934">
                  <c:v>52867</c:v>
                </c:pt>
                <c:pt idx="1935">
                  <c:v>52874</c:v>
                </c:pt>
                <c:pt idx="1936">
                  <c:v>52881</c:v>
                </c:pt>
                <c:pt idx="1937">
                  <c:v>52888</c:v>
                </c:pt>
                <c:pt idx="1938">
                  <c:v>52895</c:v>
                </c:pt>
                <c:pt idx="1939">
                  <c:v>52902</c:v>
                </c:pt>
                <c:pt idx="1940">
                  <c:v>52909</c:v>
                </c:pt>
                <c:pt idx="1941">
                  <c:v>52916</c:v>
                </c:pt>
                <c:pt idx="1942">
                  <c:v>52923</c:v>
                </c:pt>
                <c:pt idx="1943">
                  <c:v>52930</c:v>
                </c:pt>
                <c:pt idx="1944">
                  <c:v>52937</c:v>
                </c:pt>
                <c:pt idx="1945">
                  <c:v>52944</c:v>
                </c:pt>
                <c:pt idx="1946">
                  <c:v>52951</c:v>
                </c:pt>
                <c:pt idx="1947">
                  <c:v>52958</c:v>
                </c:pt>
                <c:pt idx="1948">
                  <c:v>52965</c:v>
                </c:pt>
                <c:pt idx="1949">
                  <c:v>52972</c:v>
                </c:pt>
                <c:pt idx="1950">
                  <c:v>52979</c:v>
                </c:pt>
                <c:pt idx="1951">
                  <c:v>52986</c:v>
                </c:pt>
                <c:pt idx="1952">
                  <c:v>52993</c:v>
                </c:pt>
                <c:pt idx="1953">
                  <c:v>53000</c:v>
                </c:pt>
                <c:pt idx="1954">
                  <c:v>53007</c:v>
                </c:pt>
                <c:pt idx="1955">
                  <c:v>53014</c:v>
                </c:pt>
                <c:pt idx="1956">
                  <c:v>53021</c:v>
                </c:pt>
                <c:pt idx="1957">
                  <c:v>53028</c:v>
                </c:pt>
                <c:pt idx="1958">
                  <c:v>53035</c:v>
                </c:pt>
                <c:pt idx="1959">
                  <c:v>53042</c:v>
                </c:pt>
                <c:pt idx="1960">
                  <c:v>53049</c:v>
                </c:pt>
                <c:pt idx="1961">
                  <c:v>53056</c:v>
                </c:pt>
                <c:pt idx="1962">
                  <c:v>53063</c:v>
                </c:pt>
                <c:pt idx="1963">
                  <c:v>53070</c:v>
                </c:pt>
                <c:pt idx="1964">
                  <c:v>53077</c:v>
                </c:pt>
                <c:pt idx="1965">
                  <c:v>53084</c:v>
                </c:pt>
                <c:pt idx="1966">
                  <c:v>53091</c:v>
                </c:pt>
                <c:pt idx="1967">
                  <c:v>53098</c:v>
                </c:pt>
                <c:pt idx="1968">
                  <c:v>53105</c:v>
                </c:pt>
                <c:pt idx="1969">
                  <c:v>53112</c:v>
                </c:pt>
                <c:pt idx="1970">
                  <c:v>53119</c:v>
                </c:pt>
                <c:pt idx="1971">
                  <c:v>53126</c:v>
                </c:pt>
                <c:pt idx="1972">
                  <c:v>53133</c:v>
                </c:pt>
                <c:pt idx="1973">
                  <c:v>53140</c:v>
                </c:pt>
                <c:pt idx="1974">
                  <c:v>53147</c:v>
                </c:pt>
                <c:pt idx="1975">
                  <c:v>53154</c:v>
                </c:pt>
                <c:pt idx="1976">
                  <c:v>53161</c:v>
                </c:pt>
                <c:pt idx="1977">
                  <c:v>53168</c:v>
                </c:pt>
                <c:pt idx="1978">
                  <c:v>53175</c:v>
                </c:pt>
                <c:pt idx="1979">
                  <c:v>53182</c:v>
                </c:pt>
                <c:pt idx="1980">
                  <c:v>53189</c:v>
                </c:pt>
                <c:pt idx="1981">
                  <c:v>53196</c:v>
                </c:pt>
                <c:pt idx="1982">
                  <c:v>53203</c:v>
                </c:pt>
                <c:pt idx="1983">
                  <c:v>53210</c:v>
                </c:pt>
                <c:pt idx="1984">
                  <c:v>53217</c:v>
                </c:pt>
                <c:pt idx="1985">
                  <c:v>53224</c:v>
                </c:pt>
                <c:pt idx="1986">
                  <c:v>53231</c:v>
                </c:pt>
                <c:pt idx="1987">
                  <c:v>53238</c:v>
                </c:pt>
                <c:pt idx="1988">
                  <c:v>53245</c:v>
                </c:pt>
                <c:pt idx="1989">
                  <c:v>53252</c:v>
                </c:pt>
                <c:pt idx="1990">
                  <c:v>53259</c:v>
                </c:pt>
                <c:pt idx="1991">
                  <c:v>53266</c:v>
                </c:pt>
                <c:pt idx="1992">
                  <c:v>53273</c:v>
                </c:pt>
                <c:pt idx="1993">
                  <c:v>53280</c:v>
                </c:pt>
                <c:pt idx="1994">
                  <c:v>53287</c:v>
                </c:pt>
                <c:pt idx="1995">
                  <c:v>53294</c:v>
                </c:pt>
                <c:pt idx="1996">
                  <c:v>53301</c:v>
                </c:pt>
                <c:pt idx="1997">
                  <c:v>53308</c:v>
                </c:pt>
                <c:pt idx="1998">
                  <c:v>53315</c:v>
                </c:pt>
                <c:pt idx="1999">
                  <c:v>53323</c:v>
                </c:pt>
                <c:pt idx="2000">
                  <c:v>53330</c:v>
                </c:pt>
                <c:pt idx="2001">
                  <c:v>53337</c:v>
                </c:pt>
                <c:pt idx="2002">
                  <c:v>53344</c:v>
                </c:pt>
                <c:pt idx="2003">
                  <c:v>53351</c:v>
                </c:pt>
                <c:pt idx="2004">
                  <c:v>53358</c:v>
                </c:pt>
                <c:pt idx="2005">
                  <c:v>53365</c:v>
                </c:pt>
                <c:pt idx="2006">
                  <c:v>53372</c:v>
                </c:pt>
                <c:pt idx="2007">
                  <c:v>53379</c:v>
                </c:pt>
                <c:pt idx="2008">
                  <c:v>53386</c:v>
                </c:pt>
                <c:pt idx="2009">
                  <c:v>53393</c:v>
                </c:pt>
                <c:pt idx="2010">
                  <c:v>53400</c:v>
                </c:pt>
                <c:pt idx="2011">
                  <c:v>53407</c:v>
                </c:pt>
                <c:pt idx="2012">
                  <c:v>53414</c:v>
                </c:pt>
                <c:pt idx="2013">
                  <c:v>53421</c:v>
                </c:pt>
                <c:pt idx="2014">
                  <c:v>53428</c:v>
                </c:pt>
                <c:pt idx="2015">
                  <c:v>53435</c:v>
                </c:pt>
                <c:pt idx="2016">
                  <c:v>53442</c:v>
                </c:pt>
                <c:pt idx="2017">
                  <c:v>53449</c:v>
                </c:pt>
                <c:pt idx="2018">
                  <c:v>53456</c:v>
                </c:pt>
                <c:pt idx="2019">
                  <c:v>53463</c:v>
                </c:pt>
                <c:pt idx="2020">
                  <c:v>53470</c:v>
                </c:pt>
                <c:pt idx="2021">
                  <c:v>53477</c:v>
                </c:pt>
                <c:pt idx="2022">
                  <c:v>53484</c:v>
                </c:pt>
                <c:pt idx="2023">
                  <c:v>53491</c:v>
                </c:pt>
                <c:pt idx="2024">
                  <c:v>53498</c:v>
                </c:pt>
                <c:pt idx="2025">
                  <c:v>53505</c:v>
                </c:pt>
                <c:pt idx="2026">
                  <c:v>53512</c:v>
                </c:pt>
                <c:pt idx="2027">
                  <c:v>53519</c:v>
                </c:pt>
                <c:pt idx="2028">
                  <c:v>53526</c:v>
                </c:pt>
                <c:pt idx="2029">
                  <c:v>53533</c:v>
                </c:pt>
                <c:pt idx="2030">
                  <c:v>53540</c:v>
                </c:pt>
                <c:pt idx="2031">
                  <c:v>53547</c:v>
                </c:pt>
                <c:pt idx="2032">
                  <c:v>53554</c:v>
                </c:pt>
                <c:pt idx="2033">
                  <c:v>53561</c:v>
                </c:pt>
                <c:pt idx="2034">
                  <c:v>53568</c:v>
                </c:pt>
                <c:pt idx="2035">
                  <c:v>53575</c:v>
                </c:pt>
                <c:pt idx="2036">
                  <c:v>53582</c:v>
                </c:pt>
                <c:pt idx="2037">
                  <c:v>53589</c:v>
                </c:pt>
                <c:pt idx="2038">
                  <c:v>53596</c:v>
                </c:pt>
                <c:pt idx="2039">
                  <c:v>53603</c:v>
                </c:pt>
                <c:pt idx="2040">
                  <c:v>53610</c:v>
                </c:pt>
                <c:pt idx="2041">
                  <c:v>53617</c:v>
                </c:pt>
                <c:pt idx="2042">
                  <c:v>53624</c:v>
                </c:pt>
                <c:pt idx="2043">
                  <c:v>53631</c:v>
                </c:pt>
                <c:pt idx="2044">
                  <c:v>53638</c:v>
                </c:pt>
                <c:pt idx="2045">
                  <c:v>53645</c:v>
                </c:pt>
                <c:pt idx="2046">
                  <c:v>53652</c:v>
                </c:pt>
                <c:pt idx="2047">
                  <c:v>53659</c:v>
                </c:pt>
                <c:pt idx="2048">
                  <c:v>53666</c:v>
                </c:pt>
                <c:pt idx="2049">
                  <c:v>53673</c:v>
                </c:pt>
                <c:pt idx="2050">
                  <c:v>53680</c:v>
                </c:pt>
                <c:pt idx="2051">
                  <c:v>53688</c:v>
                </c:pt>
                <c:pt idx="2052">
                  <c:v>53695</c:v>
                </c:pt>
                <c:pt idx="2053">
                  <c:v>53702</c:v>
                </c:pt>
                <c:pt idx="2054">
                  <c:v>53709</c:v>
                </c:pt>
                <c:pt idx="2055">
                  <c:v>53716</c:v>
                </c:pt>
                <c:pt idx="2056">
                  <c:v>53723</c:v>
                </c:pt>
                <c:pt idx="2057">
                  <c:v>53730</c:v>
                </c:pt>
                <c:pt idx="2058">
                  <c:v>53737</c:v>
                </c:pt>
                <c:pt idx="2059">
                  <c:v>53744</c:v>
                </c:pt>
                <c:pt idx="2060">
                  <c:v>53751</c:v>
                </c:pt>
                <c:pt idx="2061">
                  <c:v>53758</c:v>
                </c:pt>
                <c:pt idx="2062">
                  <c:v>53765</c:v>
                </c:pt>
                <c:pt idx="2063">
                  <c:v>53772</c:v>
                </c:pt>
                <c:pt idx="2064">
                  <c:v>53779</c:v>
                </c:pt>
                <c:pt idx="2065">
                  <c:v>53786</c:v>
                </c:pt>
                <c:pt idx="2066">
                  <c:v>53793</c:v>
                </c:pt>
                <c:pt idx="2067">
                  <c:v>53800</c:v>
                </c:pt>
                <c:pt idx="2068">
                  <c:v>53807</c:v>
                </c:pt>
                <c:pt idx="2069">
                  <c:v>53814</c:v>
                </c:pt>
                <c:pt idx="2070">
                  <c:v>53821</c:v>
                </c:pt>
                <c:pt idx="2071">
                  <c:v>53828</c:v>
                </c:pt>
                <c:pt idx="2072">
                  <c:v>53835</c:v>
                </c:pt>
                <c:pt idx="2073">
                  <c:v>53842</c:v>
                </c:pt>
                <c:pt idx="2074">
                  <c:v>53849</c:v>
                </c:pt>
                <c:pt idx="2075">
                  <c:v>53856</c:v>
                </c:pt>
                <c:pt idx="2076">
                  <c:v>53863</c:v>
                </c:pt>
                <c:pt idx="2077">
                  <c:v>53870</c:v>
                </c:pt>
                <c:pt idx="2078">
                  <c:v>53877</c:v>
                </c:pt>
                <c:pt idx="2079">
                  <c:v>53884</c:v>
                </c:pt>
                <c:pt idx="2080">
                  <c:v>53891</c:v>
                </c:pt>
                <c:pt idx="2081">
                  <c:v>53898</c:v>
                </c:pt>
                <c:pt idx="2082">
                  <c:v>53905</c:v>
                </c:pt>
                <c:pt idx="2083">
                  <c:v>53912</c:v>
                </c:pt>
                <c:pt idx="2084">
                  <c:v>53919</c:v>
                </c:pt>
                <c:pt idx="2085">
                  <c:v>53926</c:v>
                </c:pt>
                <c:pt idx="2086">
                  <c:v>53933</c:v>
                </c:pt>
                <c:pt idx="2087">
                  <c:v>53940</c:v>
                </c:pt>
                <c:pt idx="2088">
                  <c:v>53947</c:v>
                </c:pt>
                <c:pt idx="2089">
                  <c:v>53954</c:v>
                </c:pt>
                <c:pt idx="2090">
                  <c:v>53961</c:v>
                </c:pt>
                <c:pt idx="2091">
                  <c:v>53968</c:v>
                </c:pt>
                <c:pt idx="2092">
                  <c:v>53975</c:v>
                </c:pt>
                <c:pt idx="2093">
                  <c:v>53982</c:v>
                </c:pt>
                <c:pt idx="2094">
                  <c:v>53989</c:v>
                </c:pt>
                <c:pt idx="2095">
                  <c:v>53996</c:v>
                </c:pt>
                <c:pt idx="2096">
                  <c:v>54003</c:v>
                </c:pt>
                <c:pt idx="2097">
                  <c:v>54010</c:v>
                </c:pt>
                <c:pt idx="2098">
                  <c:v>54017</c:v>
                </c:pt>
                <c:pt idx="2099">
                  <c:v>54024</c:v>
                </c:pt>
                <c:pt idx="2100">
                  <c:v>54031</c:v>
                </c:pt>
                <c:pt idx="2101">
                  <c:v>54038</c:v>
                </c:pt>
                <c:pt idx="2102">
                  <c:v>54045</c:v>
                </c:pt>
                <c:pt idx="2103">
                  <c:v>54053</c:v>
                </c:pt>
                <c:pt idx="2104">
                  <c:v>54060</c:v>
                </c:pt>
                <c:pt idx="2105">
                  <c:v>54067</c:v>
                </c:pt>
                <c:pt idx="2106">
                  <c:v>54074</c:v>
                </c:pt>
                <c:pt idx="2107">
                  <c:v>54081</c:v>
                </c:pt>
                <c:pt idx="2108">
                  <c:v>54088</c:v>
                </c:pt>
                <c:pt idx="2109">
                  <c:v>54095</c:v>
                </c:pt>
                <c:pt idx="2110">
                  <c:v>54102</c:v>
                </c:pt>
                <c:pt idx="2111">
                  <c:v>54109</c:v>
                </c:pt>
                <c:pt idx="2112">
                  <c:v>54116</c:v>
                </c:pt>
                <c:pt idx="2113">
                  <c:v>54123</c:v>
                </c:pt>
                <c:pt idx="2114">
                  <c:v>54130</c:v>
                </c:pt>
                <c:pt idx="2115">
                  <c:v>54137</c:v>
                </c:pt>
                <c:pt idx="2116">
                  <c:v>54144</c:v>
                </c:pt>
                <c:pt idx="2117">
                  <c:v>54155</c:v>
                </c:pt>
                <c:pt idx="2118">
                  <c:v>54162</c:v>
                </c:pt>
                <c:pt idx="2119">
                  <c:v>54169</c:v>
                </c:pt>
                <c:pt idx="2120">
                  <c:v>54176</c:v>
                </c:pt>
                <c:pt idx="2121">
                  <c:v>54183</c:v>
                </c:pt>
                <c:pt idx="2122">
                  <c:v>54190</c:v>
                </c:pt>
                <c:pt idx="2123">
                  <c:v>54197</c:v>
                </c:pt>
                <c:pt idx="2124">
                  <c:v>54204</c:v>
                </c:pt>
                <c:pt idx="2125">
                  <c:v>54211</c:v>
                </c:pt>
                <c:pt idx="2126">
                  <c:v>54218</c:v>
                </c:pt>
                <c:pt idx="2127">
                  <c:v>54225</c:v>
                </c:pt>
                <c:pt idx="2128">
                  <c:v>54232</c:v>
                </c:pt>
                <c:pt idx="2129">
                  <c:v>54239</c:v>
                </c:pt>
                <c:pt idx="2130">
                  <c:v>54246</c:v>
                </c:pt>
                <c:pt idx="2131">
                  <c:v>54253</c:v>
                </c:pt>
                <c:pt idx="2132">
                  <c:v>54260</c:v>
                </c:pt>
                <c:pt idx="2133">
                  <c:v>54267</c:v>
                </c:pt>
                <c:pt idx="2134">
                  <c:v>54274</c:v>
                </c:pt>
                <c:pt idx="2135">
                  <c:v>54281</c:v>
                </c:pt>
                <c:pt idx="2136">
                  <c:v>54288</c:v>
                </c:pt>
                <c:pt idx="2137">
                  <c:v>54295</c:v>
                </c:pt>
                <c:pt idx="2138">
                  <c:v>54302</c:v>
                </c:pt>
                <c:pt idx="2139">
                  <c:v>54309</c:v>
                </c:pt>
                <c:pt idx="2140">
                  <c:v>54316</c:v>
                </c:pt>
                <c:pt idx="2141">
                  <c:v>54323</c:v>
                </c:pt>
                <c:pt idx="2142">
                  <c:v>54330</c:v>
                </c:pt>
                <c:pt idx="2143">
                  <c:v>54337</c:v>
                </c:pt>
                <c:pt idx="2144">
                  <c:v>54344</c:v>
                </c:pt>
                <c:pt idx="2145">
                  <c:v>54351</c:v>
                </c:pt>
                <c:pt idx="2146">
                  <c:v>54358</c:v>
                </c:pt>
                <c:pt idx="2147">
                  <c:v>54365</c:v>
                </c:pt>
                <c:pt idx="2148">
                  <c:v>54372</c:v>
                </c:pt>
                <c:pt idx="2149">
                  <c:v>54379</c:v>
                </c:pt>
                <c:pt idx="2150">
                  <c:v>54386</c:v>
                </c:pt>
                <c:pt idx="2151">
                  <c:v>54393</c:v>
                </c:pt>
                <c:pt idx="2152">
                  <c:v>54400</c:v>
                </c:pt>
                <c:pt idx="2153">
                  <c:v>54407</c:v>
                </c:pt>
                <c:pt idx="2154">
                  <c:v>54414</c:v>
                </c:pt>
                <c:pt idx="2155">
                  <c:v>54421</c:v>
                </c:pt>
                <c:pt idx="2156">
                  <c:v>54428</c:v>
                </c:pt>
                <c:pt idx="2157">
                  <c:v>54435</c:v>
                </c:pt>
                <c:pt idx="2158">
                  <c:v>54442</c:v>
                </c:pt>
                <c:pt idx="2159">
                  <c:v>54449</c:v>
                </c:pt>
                <c:pt idx="2160">
                  <c:v>54456</c:v>
                </c:pt>
                <c:pt idx="2161">
                  <c:v>54463</c:v>
                </c:pt>
                <c:pt idx="2162">
                  <c:v>54470</c:v>
                </c:pt>
                <c:pt idx="2163">
                  <c:v>54477</c:v>
                </c:pt>
                <c:pt idx="2164">
                  <c:v>54484</c:v>
                </c:pt>
                <c:pt idx="2165">
                  <c:v>54491</c:v>
                </c:pt>
                <c:pt idx="2166">
                  <c:v>54498</c:v>
                </c:pt>
                <c:pt idx="2167">
                  <c:v>54505</c:v>
                </c:pt>
                <c:pt idx="2168">
                  <c:v>54512</c:v>
                </c:pt>
                <c:pt idx="2169">
                  <c:v>54519</c:v>
                </c:pt>
                <c:pt idx="2170">
                  <c:v>54526</c:v>
                </c:pt>
                <c:pt idx="2171">
                  <c:v>54533</c:v>
                </c:pt>
                <c:pt idx="2172">
                  <c:v>54540</c:v>
                </c:pt>
                <c:pt idx="2173">
                  <c:v>54547</c:v>
                </c:pt>
                <c:pt idx="2174">
                  <c:v>54554</c:v>
                </c:pt>
                <c:pt idx="2175">
                  <c:v>54561</c:v>
                </c:pt>
                <c:pt idx="2176">
                  <c:v>54568</c:v>
                </c:pt>
                <c:pt idx="2177">
                  <c:v>54575</c:v>
                </c:pt>
                <c:pt idx="2178">
                  <c:v>54582</c:v>
                </c:pt>
                <c:pt idx="2179">
                  <c:v>54589</c:v>
                </c:pt>
                <c:pt idx="2180">
                  <c:v>54596</c:v>
                </c:pt>
                <c:pt idx="2181">
                  <c:v>54603</c:v>
                </c:pt>
                <c:pt idx="2182">
                  <c:v>54610</c:v>
                </c:pt>
                <c:pt idx="2183">
                  <c:v>54617</c:v>
                </c:pt>
                <c:pt idx="2184">
                  <c:v>54624</c:v>
                </c:pt>
                <c:pt idx="2185">
                  <c:v>54631</c:v>
                </c:pt>
                <c:pt idx="2186">
                  <c:v>54638</c:v>
                </c:pt>
                <c:pt idx="2187">
                  <c:v>54645</c:v>
                </c:pt>
                <c:pt idx="2188">
                  <c:v>54652</c:v>
                </c:pt>
                <c:pt idx="2189">
                  <c:v>54659</c:v>
                </c:pt>
                <c:pt idx="2190">
                  <c:v>54666</c:v>
                </c:pt>
                <c:pt idx="2191">
                  <c:v>54673</c:v>
                </c:pt>
                <c:pt idx="2192">
                  <c:v>54680</c:v>
                </c:pt>
                <c:pt idx="2193">
                  <c:v>54687</c:v>
                </c:pt>
                <c:pt idx="2194">
                  <c:v>54694</c:v>
                </c:pt>
                <c:pt idx="2195">
                  <c:v>54701</c:v>
                </c:pt>
                <c:pt idx="2196">
                  <c:v>54708</c:v>
                </c:pt>
                <c:pt idx="2197">
                  <c:v>54715</c:v>
                </c:pt>
                <c:pt idx="2198">
                  <c:v>54722</c:v>
                </c:pt>
                <c:pt idx="2199">
                  <c:v>54729</c:v>
                </c:pt>
                <c:pt idx="2200">
                  <c:v>54736</c:v>
                </c:pt>
                <c:pt idx="2201">
                  <c:v>54743</c:v>
                </c:pt>
                <c:pt idx="2202">
                  <c:v>54750</c:v>
                </c:pt>
                <c:pt idx="2203">
                  <c:v>54757</c:v>
                </c:pt>
                <c:pt idx="2204">
                  <c:v>54764</c:v>
                </c:pt>
                <c:pt idx="2205">
                  <c:v>54771</c:v>
                </c:pt>
                <c:pt idx="2206">
                  <c:v>54778</c:v>
                </c:pt>
                <c:pt idx="2207">
                  <c:v>54785</c:v>
                </c:pt>
                <c:pt idx="2208">
                  <c:v>54792</c:v>
                </c:pt>
                <c:pt idx="2209">
                  <c:v>54799</c:v>
                </c:pt>
                <c:pt idx="2210">
                  <c:v>54806</c:v>
                </c:pt>
                <c:pt idx="2211">
                  <c:v>54813</c:v>
                </c:pt>
                <c:pt idx="2212">
                  <c:v>54820</c:v>
                </c:pt>
                <c:pt idx="2213">
                  <c:v>54827</c:v>
                </c:pt>
                <c:pt idx="2214">
                  <c:v>54834</c:v>
                </c:pt>
                <c:pt idx="2215">
                  <c:v>54841</c:v>
                </c:pt>
                <c:pt idx="2216">
                  <c:v>54848</c:v>
                </c:pt>
                <c:pt idx="2217">
                  <c:v>54855</c:v>
                </c:pt>
                <c:pt idx="2218">
                  <c:v>54862</c:v>
                </c:pt>
                <c:pt idx="2219">
                  <c:v>54869</c:v>
                </c:pt>
                <c:pt idx="2220">
                  <c:v>54876</c:v>
                </c:pt>
                <c:pt idx="2221">
                  <c:v>54883</c:v>
                </c:pt>
                <c:pt idx="2222">
                  <c:v>54890</c:v>
                </c:pt>
                <c:pt idx="2223">
                  <c:v>54897</c:v>
                </c:pt>
                <c:pt idx="2224">
                  <c:v>54904</c:v>
                </c:pt>
                <c:pt idx="2225">
                  <c:v>54911</c:v>
                </c:pt>
                <c:pt idx="2226">
                  <c:v>54918</c:v>
                </c:pt>
                <c:pt idx="2227">
                  <c:v>54925</c:v>
                </c:pt>
                <c:pt idx="2228">
                  <c:v>54932</c:v>
                </c:pt>
                <c:pt idx="2229">
                  <c:v>54939</c:v>
                </c:pt>
                <c:pt idx="2230">
                  <c:v>54946</c:v>
                </c:pt>
                <c:pt idx="2231">
                  <c:v>54953</c:v>
                </c:pt>
                <c:pt idx="2232">
                  <c:v>54960</c:v>
                </c:pt>
                <c:pt idx="2233">
                  <c:v>54967</c:v>
                </c:pt>
                <c:pt idx="2234">
                  <c:v>54974</c:v>
                </c:pt>
                <c:pt idx="2235">
                  <c:v>54981</c:v>
                </c:pt>
                <c:pt idx="2236">
                  <c:v>54988</c:v>
                </c:pt>
                <c:pt idx="2237">
                  <c:v>54995</c:v>
                </c:pt>
                <c:pt idx="2238">
                  <c:v>55002</c:v>
                </c:pt>
                <c:pt idx="2239">
                  <c:v>55009</c:v>
                </c:pt>
                <c:pt idx="2240">
                  <c:v>55016</c:v>
                </c:pt>
                <c:pt idx="2241">
                  <c:v>55023</c:v>
                </c:pt>
                <c:pt idx="2242">
                  <c:v>55030</c:v>
                </c:pt>
                <c:pt idx="2243">
                  <c:v>55037</c:v>
                </c:pt>
                <c:pt idx="2244">
                  <c:v>55044</c:v>
                </c:pt>
                <c:pt idx="2245">
                  <c:v>55051</c:v>
                </c:pt>
                <c:pt idx="2246">
                  <c:v>55058</c:v>
                </c:pt>
                <c:pt idx="2247">
                  <c:v>55065</c:v>
                </c:pt>
                <c:pt idx="2248">
                  <c:v>55072</c:v>
                </c:pt>
                <c:pt idx="2249">
                  <c:v>55079</c:v>
                </c:pt>
                <c:pt idx="2250">
                  <c:v>55086</c:v>
                </c:pt>
                <c:pt idx="2251">
                  <c:v>55093</c:v>
                </c:pt>
                <c:pt idx="2252">
                  <c:v>55100</c:v>
                </c:pt>
                <c:pt idx="2253">
                  <c:v>55107</c:v>
                </c:pt>
                <c:pt idx="2254">
                  <c:v>55114</c:v>
                </c:pt>
                <c:pt idx="2255">
                  <c:v>55121</c:v>
                </c:pt>
                <c:pt idx="2256">
                  <c:v>55128</c:v>
                </c:pt>
                <c:pt idx="2257">
                  <c:v>55135</c:v>
                </c:pt>
                <c:pt idx="2258">
                  <c:v>55142</c:v>
                </c:pt>
                <c:pt idx="2259">
                  <c:v>55149</c:v>
                </c:pt>
                <c:pt idx="2260">
                  <c:v>55156</c:v>
                </c:pt>
                <c:pt idx="2261">
                  <c:v>55163</c:v>
                </c:pt>
                <c:pt idx="2262">
                  <c:v>55170</c:v>
                </c:pt>
                <c:pt idx="2263">
                  <c:v>55177</c:v>
                </c:pt>
                <c:pt idx="2264">
                  <c:v>55184</c:v>
                </c:pt>
                <c:pt idx="2265">
                  <c:v>55191</c:v>
                </c:pt>
                <c:pt idx="2266">
                  <c:v>55198</c:v>
                </c:pt>
                <c:pt idx="2267">
                  <c:v>55205</c:v>
                </c:pt>
                <c:pt idx="2268">
                  <c:v>55212</c:v>
                </c:pt>
                <c:pt idx="2269">
                  <c:v>55219</c:v>
                </c:pt>
                <c:pt idx="2270">
                  <c:v>55226</c:v>
                </c:pt>
                <c:pt idx="2271">
                  <c:v>55233</c:v>
                </c:pt>
                <c:pt idx="2272">
                  <c:v>55240</c:v>
                </c:pt>
                <c:pt idx="2273">
                  <c:v>55247</c:v>
                </c:pt>
                <c:pt idx="2274">
                  <c:v>55254</c:v>
                </c:pt>
                <c:pt idx="2275">
                  <c:v>55261</c:v>
                </c:pt>
                <c:pt idx="2276">
                  <c:v>55268</c:v>
                </c:pt>
                <c:pt idx="2277">
                  <c:v>55275</c:v>
                </c:pt>
                <c:pt idx="2278">
                  <c:v>55282</c:v>
                </c:pt>
                <c:pt idx="2279">
                  <c:v>55289</c:v>
                </c:pt>
                <c:pt idx="2280">
                  <c:v>55296</c:v>
                </c:pt>
                <c:pt idx="2281">
                  <c:v>55303</c:v>
                </c:pt>
                <c:pt idx="2282">
                  <c:v>55310</c:v>
                </c:pt>
                <c:pt idx="2283">
                  <c:v>55317</c:v>
                </c:pt>
                <c:pt idx="2284">
                  <c:v>55324</c:v>
                </c:pt>
                <c:pt idx="2285">
                  <c:v>55331</c:v>
                </c:pt>
                <c:pt idx="2286">
                  <c:v>55338</c:v>
                </c:pt>
                <c:pt idx="2287">
                  <c:v>55345</c:v>
                </c:pt>
                <c:pt idx="2288">
                  <c:v>55352</c:v>
                </c:pt>
                <c:pt idx="2289">
                  <c:v>55359</c:v>
                </c:pt>
                <c:pt idx="2290">
                  <c:v>55366</c:v>
                </c:pt>
                <c:pt idx="2291">
                  <c:v>55373</c:v>
                </c:pt>
                <c:pt idx="2292">
                  <c:v>55380</c:v>
                </c:pt>
                <c:pt idx="2293">
                  <c:v>55387</c:v>
                </c:pt>
                <c:pt idx="2294">
                  <c:v>55394</c:v>
                </c:pt>
                <c:pt idx="2295">
                  <c:v>55401</c:v>
                </c:pt>
                <c:pt idx="2296">
                  <c:v>55408</c:v>
                </c:pt>
                <c:pt idx="2297">
                  <c:v>55415</c:v>
                </c:pt>
                <c:pt idx="2298">
                  <c:v>55422</c:v>
                </c:pt>
                <c:pt idx="2299">
                  <c:v>55429</c:v>
                </c:pt>
                <c:pt idx="2300">
                  <c:v>55436</c:v>
                </c:pt>
                <c:pt idx="2301">
                  <c:v>55443</c:v>
                </c:pt>
                <c:pt idx="2302">
                  <c:v>55450</c:v>
                </c:pt>
                <c:pt idx="2303">
                  <c:v>55457</c:v>
                </c:pt>
                <c:pt idx="2304">
                  <c:v>55464</c:v>
                </c:pt>
                <c:pt idx="2305">
                  <c:v>55471</c:v>
                </c:pt>
                <c:pt idx="2306">
                  <c:v>55478</c:v>
                </c:pt>
                <c:pt idx="2307">
                  <c:v>55485</c:v>
                </c:pt>
                <c:pt idx="2308">
                  <c:v>55492</c:v>
                </c:pt>
                <c:pt idx="2309">
                  <c:v>55499</c:v>
                </c:pt>
                <c:pt idx="2310">
                  <c:v>55506</c:v>
                </c:pt>
                <c:pt idx="2311">
                  <c:v>55514</c:v>
                </c:pt>
                <c:pt idx="2312">
                  <c:v>55521</c:v>
                </c:pt>
                <c:pt idx="2313">
                  <c:v>55528</c:v>
                </c:pt>
                <c:pt idx="2314">
                  <c:v>55535</c:v>
                </c:pt>
                <c:pt idx="2315">
                  <c:v>55542</c:v>
                </c:pt>
                <c:pt idx="2316">
                  <c:v>55549</c:v>
                </c:pt>
                <c:pt idx="2317">
                  <c:v>55556</c:v>
                </c:pt>
                <c:pt idx="2318">
                  <c:v>55563</c:v>
                </c:pt>
                <c:pt idx="2319">
                  <c:v>55570</c:v>
                </c:pt>
                <c:pt idx="2320">
                  <c:v>55577</c:v>
                </c:pt>
                <c:pt idx="2321">
                  <c:v>55584</c:v>
                </c:pt>
                <c:pt idx="2322">
                  <c:v>55591</c:v>
                </c:pt>
                <c:pt idx="2323">
                  <c:v>55598</c:v>
                </c:pt>
                <c:pt idx="2324">
                  <c:v>55605</c:v>
                </c:pt>
                <c:pt idx="2325">
                  <c:v>55612</c:v>
                </c:pt>
                <c:pt idx="2326">
                  <c:v>55619</c:v>
                </c:pt>
                <c:pt idx="2327">
                  <c:v>55626</c:v>
                </c:pt>
                <c:pt idx="2328">
                  <c:v>55633</c:v>
                </c:pt>
                <c:pt idx="2329">
                  <c:v>55641</c:v>
                </c:pt>
                <c:pt idx="2330">
                  <c:v>55648</c:v>
                </c:pt>
                <c:pt idx="2331">
                  <c:v>55655</c:v>
                </c:pt>
                <c:pt idx="2332">
                  <c:v>55662</c:v>
                </c:pt>
                <c:pt idx="2333">
                  <c:v>55669</c:v>
                </c:pt>
                <c:pt idx="2334">
                  <c:v>55676</c:v>
                </c:pt>
                <c:pt idx="2335">
                  <c:v>55683</c:v>
                </c:pt>
                <c:pt idx="2336">
                  <c:v>55690</c:v>
                </c:pt>
                <c:pt idx="2337">
                  <c:v>55697</c:v>
                </c:pt>
                <c:pt idx="2338">
                  <c:v>55704</c:v>
                </c:pt>
                <c:pt idx="2339">
                  <c:v>55711</c:v>
                </c:pt>
                <c:pt idx="2340">
                  <c:v>55718</c:v>
                </c:pt>
                <c:pt idx="2341">
                  <c:v>55725</c:v>
                </c:pt>
                <c:pt idx="2342">
                  <c:v>55732</c:v>
                </c:pt>
                <c:pt idx="2343">
                  <c:v>55739</c:v>
                </c:pt>
                <c:pt idx="2344">
                  <c:v>55746</c:v>
                </c:pt>
                <c:pt idx="2345">
                  <c:v>55753</c:v>
                </c:pt>
                <c:pt idx="2346">
                  <c:v>55760</c:v>
                </c:pt>
                <c:pt idx="2347">
                  <c:v>55767</c:v>
                </c:pt>
                <c:pt idx="2348">
                  <c:v>55774</c:v>
                </c:pt>
                <c:pt idx="2349">
                  <c:v>55781</c:v>
                </c:pt>
                <c:pt idx="2350">
                  <c:v>55788</c:v>
                </c:pt>
                <c:pt idx="2351">
                  <c:v>55795</c:v>
                </c:pt>
                <c:pt idx="2352">
                  <c:v>55802</c:v>
                </c:pt>
                <c:pt idx="2353">
                  <c:v>55809</c:v>
                </c:pt>
                <c:pt idx="2354">
                  <c:v>55816</c:v>
                </c:pt>
                <c:pt idx="2355">
                  <c:v>55823</c:v>
                </c:pt>
                <c:pt idx="2356">
                  <c:v>55830</c:v>
                </c:pt>
                <c:pt idx="2357">
                  <c:v>55837</c:v>
                </c:pt>
                <c:pt idx="2358">
                  <c:v>55844</c:v>
                </c:pt>
                <c:pt idx="2359">
                  <c:v>55851</c:v>
                </c:pt>
                <c:pt idx="2360">
                  <c:v>55858</c:v>
                </c:pt>
                <c:pt idx="2361">
                  <c:v>55865</c:v>
                </c:pt>
                <c:pt idx="2362">
                  <c:v>55872</c:v>
                </c:pt>
                <c:pt idx="2363">
                  <c:v>55880</c:v>
                </c:pt>
                <c:pt idx="2364">
                  <c:v>55887</c:v>
                </c:pt>
              </c:numCache>
            </c:numRef>
          </c:xVal>
          <c:yVal>
            <c:numRef>
              <c:f>EUR6M!$BC$2:$BC$256</c:f>
              <c:numCache>
                <c:formatCode>0.0000%</c:formatCode>
                <c:ptCount val="255"/>
                <c:pt idx="0">
                  <c:v>5.079999999999242E-4</c:v>
                </c:pt>
                <c:pt idx="1">
                  <c:v>4.9560695608739231E-4</c:v>
                </c:pt>
                <c:pt idx="2">
                  <c:v>5.0468324489733767E-4</c:v>
                </c:pt>
                <c:pt idx="3">
                  <c:v>5.0834555130590858E-4</c:v>
                </c:pt>
                <c:pt idx="4">
                  <c:v>5.1220919449998395E-4</c:v>
                </c:pt>
                <c:pt idx="5">
                  <c:v>5.1754307438097108E-4</c:v>
                </c:pt>
                <c:pt idx="6">
                  <c:v>5.2048614042602694E-4</c:v>
                </c:pt>
                <c:pt idx="7">
                  <c:v>5.3102845135372838E-4</c:v>
                </c:pt>
                <c:pt idx="8">
                  <c:v>5.3488199731779515E-4</c:v>
                </c:pt>
                <c:pt idx="9">
                  <c:v>5.3880153486883943E-4</c:v>
                </c:pt>
                <c:pt idx="10">
                  <c:v>5.4387965136474148E-4</c:v>
                </c:pt>
                <c:pt idx="11">
                  <c:v>5.4634332519384356E-4</c:v>
                </c:pt>
                <c:pt idx="12">
                  <c:v>5.5402138012376051E-4</c:v>
                </c:pt>
                <c:pt idx="13">
                  <c:v>5.5682646775740872E-4</c:v>
                </c:pt>
                <c:pt idx="14">
                  <c:v>5.5957581794142844E-4</c:v>
                </c:pt>
                <c:pt idx="15">
                  <c:v>5.6226943044212694E-4</c:v>
                </c:pt>
                <c:pt idx="16">
                  <c:v>5.6642854483915307E-4</c:v>
                </c:pt>
                <c:pt idx="17">
                  <c:v>5.7500013994903542E-4</c:v>
                </c:pt>
                <c:pt idx="18">
                  <c:v>5.7815984778168163E-4</c:v>
                </c:pt>
                <c:pt idx="19">
                  <c:v>5.8131036770837257E-4</c:v>
                </c:pt>
                <c:pt idx="20">
                  <c:v>5.8445169968499076E-4</c:v>
                </c:pt>
                <c:pt idx="21">
                  <c:v>5.8841673604209221E-4</c:v>
                </c:pt>
                <c:pt idx="22">
                  <c:v>5.9692514720750616E-4</c:v>
                </c:pt>
                <c:pt idx="23">
                  <c:v>5.9903527820858555E-4</c:v>
                </c:pt>
                <c:pt idx="24">
                  <c:v>6.0107991775085147E-4</c:v>
                </c:pt>
                <c:pt idx="25">
                  <c:v>6.0305906563031409E-4</c:v>
                </c:pt>
                <c:pt idx="26">
                  <c:v>6.0572696109739406E-4</c:v>
                </c:pt>
                <c:pt idx="27">
                  <c:v>6.1032073666529194E-4</c:v>
                </c:pt>
                <c:pt idx="28">
                  <c:v>6.1197242339672102E-4</c:v>
                </c:pt>
                <c:pt idx="29">
                  <c:v>6.1355861737812903E-4</c:v>
                </c:pt>
                <c:pt idx="30">
                  <c:v>6.1619303382443025E-4</c:v>
                </c:pt>
                <c:pt idx="31">
                  <c:v>6.1727308838279587E-4</c:v>
                </c:pt>
                <c:pt idx="32">
                  <c:v>6.2050719071495627E-4</c:v>
                </c:pt>
                <c:pt idx="33">
                  <c:v>6.2207111022686331E-4</c:v>
                </c:pt>
                <c:pt idx="34">
                  <c:v>6.2434026433976018E-4</c:v>
                </c:pt>
                <c:pt idx="35">
                  <c:v>6.2502509079192896E-4</c:v>
                </c:pt>
                <c:pt idx="36">
                  <c:v>6.2564473258228494E-4</c:v>
                </c:pt>
                <c:pt idx="37">
                  <c:v>6.2787080629113433E-4</c:v>
                </c:pt>
                <c:pt idx="38">
                  <c:v>6.2860943815506759E-4</c:v>
                </c:pt>
                <c:pt idx="39">
                  <c:v>6.2928293147313929E-4</c:v>
                </c:pt>
                <c:pt idx="40">
                  <c:v>6.3069969022872517E-4</c:v>
                </c:pt>
                <c:pt idx="41">
                  <c:v>6.3084185273662517E-4</c:v>
                </c:pt>
                <c:pt idx="42">
                  <c:v>6.3167331774944928E-4</c:v>
                </c:pt>
                <c:pt idx="43">
                  <c:v>6.3195597860808152E-4</c:v>
                </c:pt>
                <c:pt idx="44">
                  <c:v>6.3324671950746128E-4</c:v>
                </c:pt>
                <c:pt idx="45">
                  <c:v>6.3537334904695969E-4</c:v>
                </c:pt>
                <c:pt idx="46">
                  <c:v>6.3616675591188676E-4</c:v>
                </c:pt>
                <c:pt idx="47">
                  <c:v>6.3922642244331471E-4</c:v>
                </c:pt>
                <c:pt idx="48">
                  <c:v>6.4032756231260088E-4</c:v>
                </c:pt>
                <c:pt idx="49">
                  <c:v>6.4139710181434692E-4</c:v>
                </c:pt>
                <c:pt idx="50">
                  <c:v>6.4332598697364358E-4</c:v>
                </c:pt>
                <c:pt idx="51">
                  <c:v>6.4388772153873186E-4</c:v>
                </c:pt>
                <c:pt idx="52">
                  <c:v>6.4627079205355513E-4</c:v>
                </c:pt>
                <c:pt idx="53">
                  <c:v>6.4715072831653966E-4</c:v>
                </c:pt>
                <c:pt idx="54">
                  <c:v>6.4799906388181348E-4</c:v>
                </c:pt>
                <c:pt idx="55">
                  <c:v>6.4835449138975437E-4</c:v>
                </c:pt>
                <c:pt idx="56">
                  <c:v>6.4867394773385125E-4</c:v>
                </c:pt>
                <c:pt idx="57">
                  <c:v>6.5176672985623883E-4</c:v>
                </c:pt>
                <c:pt idx="58">
                  <c:v>6.5242546042502665E-4</c:v>
                </c:pt>
                <c:pt idx="59">
                  <c:v>6.5305259004065587E-4</c:v>
                </c:pt>
                <c:pt idx="60">
                  <c:v>6.5463591249019645E-4</c:v>
                </c:pt>
                <c:pt idx="61">
                  <c:v>6.5470946429598866E-4</c:v>
                </c:pt>
                <c:pt idx="62">
                  <c:v>6.5571422280788624E-4</c:v>
                </c:pt>
                <c:pt idx="63">
                  <c:v>6.5615174611894538E-4</c:v>
                </c:pt>
                <c:pt idx="64">
                  <c:v>6.5655766829612102E-4</c:v>
                </c:pt>
                <c:pt idx="65">
                  <c:v>6.5799317323659179E-4</c:v>
                </c:pt>
                <c:pt idx="66">
                  <c:v>6.5781021574100058E-4</c:v>
                </c:pt>
                <c:pt idx="67">
                  <c:v>6.5986086992486648E-4</c:v>
                </c:pt>
                <c:pt idx="68">
                  <c:v>6.6068374380173051E-4</c:v>
                </c:pt>
                <c:pt idx="69">
                  <c:v>6.6148702778236754E-4</c:v>
                </c:pt>
                <c:pt idx="70">
                  <c:v>6.6338320958588568E-4</c:v>
                </c:pt>
                <c:pt idx="71">
                  <c:v>6.6359384614759782E-4</c:v>
                </c:pt>
                <c:pt idx="72">
                  <c:v>6.6520959843018946E-4</c:v>
                </c:pt>
                <c:pt idx="73">
                  <c:v>6.6589534255167638E-4</c:v>
                </c:pt>
                <c:pt idx="74">
                  <c:v>6.6656149662097414E-4</c:v>
                </c:pt>
                <c:pt idx="75">
                  <c:v>6.6837616713566104E-4</c:v>
                </c:pt>
                <c:pt idx="76">
                  <c:v>6.6842275528264166E-4</c:v>
                </c:pt>
                <c:pt idx="77">
                  <c:v>6.6839919439539623E-4</c:v>
                </c:pt>
                <c:pt idx="78">
                  <c:v>6.6893796612636162E-4</c:v>
                </c:pt>
                <c:pt idx="79">
                  <c:v>6.6945693247845157E-4</c:v>
                </c:pt>
                <c:pt idx="80">
                  <c:v>6.6995609343585452E-4</c:v>
                </c:pt>
                <c:pt idx="81">
                  <c:v>6.7043544898319843E-4</c:v>
                </c:pt>
                <c:pt idx="82">
                  <c:v>6.7175468302564526E-4</c:v>
                </c:pt>
                <c:pt idx="83">
                  <c:v>6.7215481679571885E-4</c:v>
                </c:pt>
                <c:pt idx="84">
                  <c:v>6.7253514508985195E-4</c:v>
                </c:pt>
                <c:pt idx="85">
                  <c:v>6.7289566789706422E-4</c:v>
                </c:pt>
                <c:pt idx="86">
                  <c:v>6.7323638520549707E-4</c:v>
                </c:pt>
                <c:pt idx="87">
                  <c:v>6.7413970404456725E-4</c:v>
                </c:pt>
                <c:pt idx="88">
                  <c:v>6.7546083674011688E-4</c:v>
                </c:pt>
                <c:pt idx="89">
                  <c:v>6.7677898437731225E-4</c:v>
                </c:pt>
                <c:pt idx="90">
                  <c:v>6.7809414694956511E-4</c:v>
                </c:pt>
                <c:pt idx="91">
                  <c:v>6.7940632445116582E-4</c:v>
                </c:pt>
                <c:pt idx="92">
                  <c:v>6.8332494647144377E-4</c:v>
                </c:pt>
                <c:pt idx="93">
                  <c:v>6.8462518363070321E-4</c:v>
                </c:pt>
                <c:pt idx="94">
                  <c:v>6.8592243568944421E-4</c:v>
                </c:pt>
                <c:pt idx="95">
                  <c:v>6.8721670264195714E-4</c:v>
                </c:pt>
                <c:pt idx="96">
                  <c:v>6.9125579981743255E-4</c:v>
                </c:pt>
                <c:pt idx="97">
                  <c:v>6.9305289358287262E-4</c:v>
                </c:pt>
                <c:pt idx="98">
                  <c:v>6.936432606059888E-4</c:v>
                </c:pt>
                <c:pt idx="99">
                  <c:v>6.9561041280397453E-4</c:v>
                </c:pt>
                <c:pt idx="100">
                  <c:v>6.968847191701948E-4</c:v>
                </c:pt>
                <c:pt idx="101">
                  <c:v>6.995424042618827E-4</c:v>
                </c:pt>
                <c:pt idx="102">
                  <c:v>7.0195225620849544E-4</c:v>
                </c:pt>
                <c:pt idx="103">
                  <c:v>7.0321171833303295E-4</c:v>
                </c:pt>
                <c:pt idx="104">
                  <c:v>7.0446821159132463E-4</c:v>
                </c:pt>
                <c:pt idx="105">
                  <c:v>7.0572173597812889E-4</c:v>
                </c:pt>
                <c:pt idx="106">
                  <c:v>7.0837264564019818E-4</c:v>
                </c:pt>
                <c:pt idx="107">
                  <c:v>7.1070614469952186E-4</c:v>
                </c:pt>
                <c:pt idx="108">
                  <c:v>7.1194482464502159E-4</c:v>
                </c:pt>
                <c:pt idx="109">
                  <c:v>7.1318053568539947E-4</c:v>
                </c:pt>
                <c:pt idx="110">
                  <c:v>7.1454867090057258E-4</c:v>
                </c:pt>
                <c:pt idx="111">
                  <c:v>7.1732856202577936E-4</c:v>
                </c:pt>
                <c:pt idx="112">
                  <c:v>7.2000888245734825E-4</c:v>
                </c:pt>
                <c:pt idx="113">
                  <c:v>7.2137085300767712E-4</c:v>
                </c:pt>
                <c:pt idx="114">
                  <c:v>7.2273159061769885E-4</c:v>
                </c:pt>
                <c:pt idx="115">
                  <c:v>7.2409109528479238E-4</c:v>
                </c:pt>
                <c:pt idx="116">
                  <c:v>7.2686861039263204E-4</c:v>
                </c:pt>
                <c:pt idx="117">
                  <c:v>7.2951678446884799E-4</c:v>
                </c:pt>
                <c:pt idx="118">
                  <c:v>7.3087012438111478E-4</c:v>
                </c:pt>
                <c:pt idx="119">
                  <c:v>7.3222223133560197E-4</c:v>
                </c:pt>
                <c:pt idx="120">
                  <c:v>7.3357310532881507E-4</c:v>
                </c:pt>
                <c:pt idx="121">
                  <c:v>7.3420983498566339E-4</c:v>
                </c:pt>
                <c:pt idx="122">
                  <c:v>7.38249753941514E-4</c:v>
                </c:pt>
                <c:pt idx="123">
                  <c:v>7.3959391408426551E-4</c:v>
                </c:pt>
                <c:pt idx="124">
                  <c:v>7.4093683446927003E-4</c:v>
                </c:pt>
                <c:pt idx="125">
                  <c:v>7.4227851509257457E-4</c:v>
                </c:pt>
                <c:pt idx="126">
                  <c:v>7.436189559519833E-4</c:v>
                </c:pt>
                <c:pt idx="127">
                  <c:v>7.4763283992399475E-4</c:v>
                </c:pt>
                <c:pt idx="128">
                  <c:v>7.489683217036632E-4</c:v>
                </c:pt>
                <c:pt idx="129">
                  <c:v>7.5030256370713783E-4</c:v>
                </c:pt>
                <c:pt idx="130">
                  <c:v>7.5163556593178338E-4</c:v>
                </c:pt>
                <c:pt idx="131">
                  <c:v>7.529673283754038E-4</c:v>
                </c:pt>
                <c:pt idx="132">
                  <c:v>7.5695517699288369E-4</c:v>
                </c:pt>
                <c:pt idx="133">
                  <c:v>7.5839922479378004E-4</c:v>
                </c:pt>
                <c:pt idx="134">
                  <c:v>7.5984327364833908E-4</c:v>
                </c:pt>
                <c:pt idx="135">
                  <c:v>7.6128732355699991E-4</c:v>
                </c:pt>
                <c:pt idx="136">
                  <c:v>7.6273137451932343E-4</c:v>
                </c:pt>
                <c:pt idx="137">
                  <c:v>7.6706353372914824E-4</c:v>
                </c:pt>
                <c:pt idx="138">
                  <c:v>7.6850758890700083E-4</c:v>
                </c:pt>
                <c:pt idx="139">
                  <c:v>7.6995164513851602E-4</c:v>
                </c:pt>
                <c:pt idx="140">
                  <c:v>7.7139570242325468E-4</c:v>
                </c:pt>
                <c:pt idx="141">
                  <c:v>7.7283976076253434E-4</c:v>
                </c:pt>
                <c:pt idx="142">
                  <c:v>7.7789481358206728E-4</c:v>
                </c:pt>
                <c:pt idx="143">
                  <c:v>7.7933887978595001E-4</c:v>
                </c:pt>
                <c:pt idx="144">
                  <c:v>7.8078294704909479E-4</c:v>
                </c:pt>
                <c:pt idx="145">
                  <c:v>7.8222701537237517E-4</c:v>
                </c:pt>
                <c:pt idx="146">
                  <c:v>7.8511686721116343E-4</c:v>
                </c:pt>
                <c:pt idx="147">
                  <c:v>7.8800329926161073E-4</c:v>
                </c:pt>
                <c:pt idx="148">
                  <c:v>7.8944737288294824E-4</c:v>
                </c:pt>
                <c:pt idx="149">
                  <c:v>7.9089144756398441E-4</c:v>
                </c:pt>
                <c:pt idx="150">
                  <c:v>7.9233552330428263E-4</c:v>
                </c:pt>
                <c:pt idx="151">
                  <c:v>7.9522543434348619E-4</c:v>
                </c:pt>
                <c:pt idx="152">
                  <c:v>7.9811183686289984E-4</c:v>
                </c:pt>
                <c:pt idx="153">
                  <c:v>7.9955591790169191E-4</c:v>
                </c:pt>
                <c:pt idx="154">
                  <c:v>8.0100000000018275E-4</c:v>
                </c:pt>
                <c:pt idx="155">
                  <c:v>8.0221560985689231E-4</c:v>
                </c:pt>
                <c:pt idx="156">
                  <c:v>8.0442328906913209E-4</c:v>
                </c:pt>
                <c:pt idx="157">
                  <c:v>8.0706668993442226E-4</c:v>
                </c:pt>
                <c:pt idx="158">
                  <c:v>8.0827662010577578E-4</c:v>
                </c:pt>
                <c:pt idx="159">
                  <c:v>8.0948541433420505E-4</c:v>
                </c:pt>
                <c:pt idx="160">
                  <c:v>8.1069307261665208E-4</c:v>
                </c:pt>
                <c:pt idx="161">
                  <c:v>8.1551234625080137E-4</c:v>
                </c:pt>
                <c:pt idx="162">
                  <c:v>8.167143247749454E-4</c:v>
                </c:pt>
                <c:pt idx="163">
                  <c:v>8.1791516734087673E-4</c:v>
                </c:pt>
                <c:pt idx="164">
                  <c:v>8.1861814101611449E-4</c:v>
                </c:pt>
                <c:pt idx="165">
                  <c:v>8.2340473378792866E-4</c:v>
                </c:pt>
                <c:pt idx="166">
                  <c:v>8.245985264425489E-4</c:v>
                </c:pt>
                <c:pt idx="167">
                  <c:v>8.2579117687766332E-4</c:v>
                </c:pt>
                <c:pt idx="168">
                  <c:v>8.2698268509151518E-4</c:v>
                </c:pt>
                <c:pt idx="169">
                  <c:v>8.2817305108234764E-4</c:v>
                </c:pt>
                <c:pt idx="170">
                  <c:v>8.3173729569125385E-4</c:v>
                </c:pt>
                <c:pt idx="171">
                  <c:v>8.3292309276673034E-4</c:v>
                </c:pt>
                <c:pt idx="172">
                  <c:v>8.3410774760820706E-4</c:v>
                </c:pt>
                <c:pt idx="173">
                  <c:v>8.3529126021392728E-4</c:v>
                </c:pt>
                <c:pt idx="174">
                  <c:v>8.3647363058213416E-4</c:v>
                </c:pt>
                <c:pt idx="175">
                  <c:v>8.4001388823707886E-4</c:v>
                </c:pt>
                <c:pt idx="176">
                  <c:v>8.4119168963283253E-4</c:v>
                </c:pt>
                <c:pt idx="177">
                  <c:v>8.4236834878009272E-4</c:v>
                </c:pt>
                <c:pt idx="178">
                  <c:v>8.4354386567754157E-4</c:v>
                </c:pt>
                <c:pt idx="179">
                  <c:v>8.4471824032254404E-4</c:v>
                </c:pt>
                <c:pt idx="180">
                  <c:v>8.4823451072398655E-4</c:v>
                </c:pt>
                <c:pt idx="181">
                  <c:v>8.4940431633943869E-4</c:v>
                </c:pt>
                <c:pt idx="182">
                  <c:v>8.5057297969278172E-4</c:v>
                </c:pt>
                <c:pt idx="183">
                  <c:v>8.5174050078138048E-4</c:v>
                </c:pt>
                <c:pt idx="184">
                  <c:v>8.5290687960391722E-4</c:v>
                </c:pt>
                <c:pt idx="185">
                  <c:v>8.563991624527562E-4</c:v>
                </c:pt>
                <c:pt idx="186">
                  <c:v>8.575609721890846E-4</c:v>
                </c:pt>
                <c:pt idx="187">
                  <c:v>8.5872163964924937E-4</c:v>
                </c:pt>
                <c:pt idx="188">
                  <c:v>8.5988116483061503E-4</c:v>
                </c:pt>
                <c:pt idx="189">
                  <c:v>8.6103954773142496E-4</c:v>
                </c:pt>
                <c:pt idx="190">
                  <c:v>8.6450784273119411E-4</c:v>
                </c:pt>
                <c:pt idx="191">
                  <c:v>8.6566165648957688E-4</c:v>
                </c:pt>
                <c:pt idx="192">
                  <c:v>8.6681432795774119E-4</c:v>
                </c:pt>
                <c:pt idx="193">
                  <c:v>8.6796585713349108E-4</c:v>
                </c:pt>
                <c:pt idx="194">
                  <c:v>8.691162440146303E-4</c:v>
                </c:pt>
                <c:pt idx="195">
                  <c:v>8.7256055087062048E-4</c:v>
                </c:pt>
                <c:pt idx="196">
                  <c:v>8.7370636855355315E-4</c:v>
                </c:pt>
                <c:pt idx="197">
                  <c:v>8.7485104393221263E-4</c:v>
                </c:pt>
                <c:pt idx="198">
                  <c:v>8.7599457700396376E-4</c:v>
                </c:pt>
                <c:pt idx="199">
                  <c:v>8.7713696776748891E-4</c:v>
                </c:pt>
                <c:pt idx="200">
                  <c:v>8.8055728618762592E-4</c:v>
                </c:pt>
                <c:pt idx="201">
                  <c:v>8.8169510769760403E-4</c:v>
                </c:pt>
                <c:pt idx="202">
                  <c:v>8.8283178688881511E-4</c:v>
                </c:pt>
                <c:pt idx="203">
                  <c:v>8.8396732376038074E-4</c:v>
                </c:pt>
                <c:pt idx="204">
                  <c:v>8.8510171830966566E-4</c:v>
                </c:pt>
                <c:pt idx="205">
                  <c:v>8.8953980061749467E-4</c:v>
                </c:pt>
                <c:pt idx="206">
                  <c:v>8.906707874434262E-4</c:v>
                </c:pt>
                <c:pt idx="207">
                  <c:v>8.9180064436362343E-4</c:v>
                </c:pt>
                <c:pt idx="208">
                  <c:v>8.9397880889030188E-4</c:v>
                </c:pt>
                <c:pt idx="209">
                  <c:v>8.9458176505870202E-4</c:v>
                </c:pt>
                <c:pt idx="210">
                  <c:v>8.974329803017021E-4</c:v>
                </c:pt>
                <c:pt idx="211">
                  <c:v>8.9855605774361632E-4</c:v>
                </c:pt>
                <c:pt idx="212">
                  <c:v>8.9967800526546005E-4</c:v>
                </c:pt>
                <c:pt idx="213">
                  <c:v>9.0185672841648667E-4</c:v>
                </c:pt>
                <c:pt idx="214">
                  <c:v>9.0244760667178184E-4</c:v>
                </c:pt>
                <c:pt idx="215">
                  <c:v>9.0527079400932358E-4</c:v>
                </c:pt>
                <c:pt idx="216">
                  <c:v>9.0638596197164481E-4</c:v>
                </c:pt>
                <c:pt idx="217">
                  <c:v>9.0750000000042793E-4</c:v>
                </c:pt>
                <c:pt idx="218">
                  <c:v>9.0845142983885267E-4</c:v>
                </c:pt>
                <c:pt idx="219">
                  <c:v>9.0902329629832064E-4</c:v>
                </c:pt>
                <c:pt idx="220">
                  <c:v>9.1097523581085626E-4</c:v>
                </c:pt>
                <c:pt idx="221">
                  <c:v>9.1166188475942601E-4</c:v>
                </c:pt>
                <c:pt idx="222">
                  <c:v>9.123457342959892E-4</c:v>
                </c:pt>
                <c:pt idx="223">
                  <c:v>9.1329562655357991E-4</c:v>
                </c:pt>
                <c:pt idx="224">
                  <c:v>9.1639004371291621E-4</c:v>
                </c:pt>
                <c:pt idx="225">
                  <c:v>9.1705429728810412E-4</c:v>
                </c:pt>
                <c:pt idx="226">
                  <c:v>9.1757683552454313E-4</c:v>
                </c:pt>
                <c:pt idx="227">
                  <c:v>9.1851831865803432E-4</c:v>
                </c:pt>
                <c:pt idx="228">
                  <c:v>9.2018864909127656E-4</c:v>
                </c:pt>
                <c:pt idx="229">
                  <c:v>9.2083456563469732E-4</c:v>
                </c:pt>
                <c:pt idx="230">
                  <c:v>9.2147766743295978E-4</c:v>
                </c:pt>
                <c:pt idx="231">
                  <c:v>9.221179544834432E-4</c:v>
                </c:pt>
                <c:pt idx="232">
                  <c:v>9.2306118339453218E-4</c:v>
                </c:pt>
                <c:pt idx="233">
                  <c:v>9.2465095515429491E-4</c:v>
                </c:pt>
                <c:pt idx="234">
                  <c:v>9.2527716842525948E-4</c:v>
                </c:pt>
                <c:pt idx="235">
                  <c:v>9.2590056693271985E-4</c:v>
                </c:pt>
                <c:pt idx="236">
                  <c:v>9.265211506727446E-4</c:v>
                </c:pt>
                <c:pt idx="237">
                  <c:v>9.2746761588650116E-4</c:v>
                </c:pt>
                <c:pt idx="238">
                  <c:v>9.2897533791480764E-4</c:v>
                </c:pt>
                <c:pt idx="239">
                  <c:v>9.2958184778227327E-4</c:v>
                </c:pt>
                <c:pt idx="240">
                  <c:v>9.3018554286701505E-4</c:v>
                </c:pt>
                <c:pt idx="241">
                  <c:v>9.3078642316684896E-4</c:v>
                </c:pt>
                <c:pt idx="242">
                  <c:v>9.3173761520668299E-4</c:v>
                </c:pt>
                <c:pt idx="243">
                  <c:v>9.3316179646425182E-4</c:v>
                </c:pt>
                <c:pt idx="244">
                  <c:v>9.3374860280067025E-4</c:v>
                </c:pt>
                <c:pt idx="245">
                  <c:v>9.3433259433645566E-4</c:v>
                </c:pt>
                <c:pt idx="246">
                  <c:v>9.349137710689873E-4</c:v>
                </c:pt>
                <c:pt idx="247">
                  <c:v>9.3587118045763344E-4</c:v>
                </c:pt>
                <c:pt idx="248">
                  <c:v>9.3740416602256687E-4</c:v>
                </c:pt>
                <c:pt idx="249">
                  <c:v>9.3797323730092797E-4</c:v>
                </c:pt>
                <c:pt idx="250">
                  <c:v>9.3853950905432924E-4</c:v>
                </c:pt>
                <c:pt idx="251">
                  <c:v>9.3951113935501524E-4</c:v>
                </c:pt>
                <c:pt idx="252">
                  <c:v>9.3986831077042584E-4</c:v>
                </c:pt>
                <c:pt idx="253">
                  <c:v>9.4132887487221792E-4</c:v>
                </c:pt>
                <c:pt idx="254">
                  <c:v>9.4187834942894221E-4</c:v>
                </c:pt>
              </c:numCache>
            </c:numRef>
          </c:yVal>
          <c:smooth val="0"/>
        </c:ser>
        <c:ser>
          <c:idx val="2"/>
          <c:order val="1"/>
          <c:tx>
            <c:v>6M QL</c:v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EUR6M!$BA$2:$BA$266</c:f>
              <c:numCache>
                <c:formatCode>ddd\,\ dd\-mmm\-yyyy</c:formatCode>
                <c:ptCount val="265"/>
                <c:pt idx="0">
                  <c:v>42138</c:v>
                </c:pt>
                <c:pt idx="1">
                  <c:v>42139</c:v>
                </c:pt>
                <c:pt idx="2">
                  <c:v>42142</c:v>
                </c:pt>
                <c:pt idx="3">
                  <c:v>42143</c:v>
                </c:pt>
                <c:pt idx="4">
                  <c:v>42144</c:v>
                </c:pt>
                <c:pt idx="5">
                  <c:v>42145</c:v>
                </c:pt>
                <c:pt idx="6">
                  <c:v>42146</c:v>
                </c:pt>
                <c:pt idx="7">
                  <c:v>42149</c:v>
                </c:pt>
                <c:pt idx="8">
                  <c:v>42150</c:v>
                </c:pt>
                <c:pt idx="9">
                  <c:v>42151</c:v>
                </c:pt>
                <c:pt idx="10">
                  <c:v>42152</c:v>
                </c:pt>
                <c:pt idx="11">
                  <c:v>42153</c:v>
                </c:pt>
                <c:pt idx="12">
                  <c:v>42156</c:v>
                </c:pt>
                <c:pt idx="13">
                  <c:v>42157</c:v>
                </c:pt>
                <c:pt idx="14">
                  <c:v>42158</c:v>
                </c:pt>
                <c:pt idx="15">
                  <c:v>42159</c:v>
                </c:pt>
                <c:pt idx="16">
                  <c:v>42160</c:v>
                </c:pt>
                <c:pt idx="17">
                  <c:v>42163</c:v>
                </c:pt>
                <c:pt idx="18">
                  <c:v>42164</c:v>
                </c:pt>
                <c:pt idx="19">
                  <c:v>42165</c:v>
                </c:pt>
                <c:pt idx="20">
                  <c:v>42166</c:v>
                </c:pt>
                <c:pt idx="21">
                  <c:v>42167</c:v>
                </c:pt>
                <c:pt idx="22">
                  <c:v>42170</c:v>
                </c:pt>
                <c:pt idx="23">
                  <c:v>42171</c:v>
                </c:pt>
                <c:pt idx="24">
                  <c:v>42172</c:v>
                </c:pt>
                <c:pt idx="25">
                  <c:v>42173</c:v>
                </c:pt>
                <c:pt idx="26">
                  <c:v>42174</c:v>
                </c:pt>
                <c:pt idx="27">
                  <c:v>42177</c:v>
                </c:pt>
                <c:pt idx="28">
                  <c:v>42178</c:v>
                </c:pt>
                <c:pt idx="29">
                  <c:v>42179</c:v>
                </c:pt>
                <c:pt idx="30">
                  <c:v>42180</c:v>
                </c:pt>
                <c:pt idx="31">
                  <c:v>42181</c:v>
                </c:pt>
                <c:pt idx="32">
                  <c:v>42184</c:v>
                </c:pt>
                <c:pt idx="33">
                  <c:v>42185</c:v>
                </c:pt>
                <c:pt idx="34">
                  <c:v>42186</c:v>
                </c:pt>
                <c:pt idx="35">
                  <c:v>42187</c:v>
                </c:pt>
                <c:pt idx="36">
                  <c:v>42188</c:v>
                </c:pt>
                <c:pt idx="37">
                  <c:v>42191</c:v>
                </c:pt>
                <c:pt idx="38">
                  <c:v>42192</c:v>
                </c:pt>
                <c:pt idx="39">
                  <c:v>42193</c:v>
                </c:pt>
                <c:pt idx="40">
                  <c:v>42194</c:v>
                </c:pt>
                <c:pt idx="41">
                  <c:v>42195</c:v>
                </c:pt>
                <c:pt idx="42">
                  <c:v>42198</c:v>
                </c:pt>
                <c:pt idx="43">
                  <c:v>42199</c:v>
                </c:pt>
                <c:pt idx="44">
                  <c:v>42200</c:v>
                </c:pt>
                <c:pt idx="45">
                  <c:v>42201</c:v>
                </c:pt>
                <c:pt idx="46">
                  <c:v>42202</c:v>
                </c:pt>
                <c:pt idx="47">
                  <c:v>42205</c:v>
                </c:pt>
                <c:pt idx="48">
                  <c:v>42206</c:v>
                </c:pt>
                <c:pt idx="49">
                  <c:v>42207</c:v>
                </c:pt>
                <c:pt idx="50">
                  <c:v>42208</c:v>
                </c:pt>
                <c:pt idx="51">
                  <c:v>42209</c:v>
                </c:pt>
                <c:pt idx="52">
                  <c:v>42212</c:v>
                </c:pt>
                <c:pt idx="53">
                  <c:v>42213</c:v>
                </c:pt>
                <c:pt idx="54">
                  <c:v>42214</c:v>
                </c:pt>
                <c:pt idx="55">
                  <c:v>42215</c:v>
                </c:pt>
                <c:pt idx="56">
                  <c:v>42216</c:v>
                </c:pt>
                <c:pt idx="57">
                  <c:v>42219</c:v>
                </c:pt>
                <c:pt idx="58">
                  <c:v>42220</c:v>
                </c:pt>
                <c:pt idx="59">
                  <c:v>42221</c:v>
                </c:pt>
                <c:pt idx="60">
                  <c:v>42222</c:v>
                </c:pt>
                <c:pt idx="61">
                  <c:v>42223</c:v>
                </c:pt>
                <c:pt idx="62">
                  <c:v>42226</c:v>
                </c:pt>
                <c:pt idx="63">
                  <c:v>42227</c:v>
                </c:pt>
                <c:pt idx="64">
                  <c:v>42228</c:v>
                </c:pt>
                <c:pt idx="65">
                  <c:v>42229</c:v>
                </c:pt>
                <c:pt idx="66">
                  <c:v>42230</c:v>
                </c:pt>
                <c:pt idx="67">
                  <c:v>42233</c:v>
                </c:pt>
                <c:pt idx="68">
                  <c:v>42234</c:v>
                </c:pt>
                <c:pt idx="69">
                  <c:v>42235</c:v>
                </c:pt>
                <c:pt idx="70">
                  <c:v>42236</c:v>
                </c:pt>
                <c:pt idx="71">
                  <c:v>42237</c:v>
                </c:pt>
                <c:pt idx="72">
                  <c:v>42240</c:v>
                </c:pt>
                <c:pt idx="73">
                  <c:v>42241</c:v>
                </c:pt>
                <c:pt idx="74">
                  <c:v>42242</c:v>
                </c:pt>
                <c:pt idx="75">
                  <c:v>42243</c:v>
                </c:pt>
                <c:pt idx="76">
                  <c:v>42244</c:v>
                </c:pt>
                <c:pt idx="77">
                  <c:v>42247</c:v>
                </c:pt>
                <c:pt idx="78">
                  <c:v>42248</c:v>
                </c:pt>
                <c:pt idx="79">
                  <c:v>42249</c:v>
                </c:pt>
                <c:pt idx="80">
                  <c:v>42250</c:v>
                </c:pt>
                <c:pt idx="81">
                  <c:v>42251</c:v>
                </c:pt>
                <c:pt idx="82">
                  <c:v>42254</c:v>
                </c:pt>
                <c:pt idx="83">
                  <c:v>42255</c:v>
                </c:pt>
                <c:pt idx="84">
                  <c:v>42256</c:v>
                </c:pt>
                <c:pt idx="85">
                  <c:v>42257</c:v>
                </c:pt>
                <c:pt idx="86">
                  <c:v>42258</c:v>
                </c:pt>
                <c:pt idx="87">
                  <c:v>42261</c:v>
                </c:pt>
                <c:pt idx="88">
                  <c:v>42262</c:v>
                </c:pt>
                <c:pt idx="89">
                  <c:v>42263</c:v>
                </c:pt>
                <c:pt idx="90">
                  <c:v>42264</c:v>
                </c:pt>
                <c:pt idx="91">
                  <c:v>42265</c:v>
                </c:pt>
                <c:pt idx="92">
                  <c:v>42268</c:v>
                </c:pt>
                <c:pt idx="93">
                  <c:v>42269</c:v>
                </c:pt>
                <c:pt idx="94">
                  <c:v>42270</c:v>
                </c:pt>
                <c:pt idx="95">
                  <c:v>42271</c:v>
                </c:pt>
                <c:pt idx="96">
                  <c:v>42272</c:v>
                </c:pt>
                <c:pt idx="97">
                  <c:v>42275</c:v>
                </c:pt>
                <c:pt idx="98">
                  <c:v>42276</c:v>
                </c:pt>
                <c:pt idx="99">
                  <c:v>42277</c:v>
                </c:pt>
                <c:pt idx="100">
                  <c:v>42278</c:v>
                </c:pt>
                <c:pt idx="101">
                  <c:v>42279</c:v>
                </c:pt>
                <c:pt idx="102">
                  <c:v>42282</c:v>
                </c:pt>
                <c:pt idx="103">
                  <c:v>42283</c:v>
                </c:pt>
                <c:pt idx="104">
                  <c:v>42284</c:v>
                </c:pt>
                <c:pt idx="105">
                  <c:v>42285</c:v>
                </c:pt>
                <c:pt idx="106">
                  <c:v>42286</c:v>
                </c:pt>
                <c:pt idx="107">
                  <c:v>42289</c:v>
                </c:pt>
                <c:pt idx="108">
                  <c:v>42290</c:v>
                </c:pt>
                <c:pt idx="109">
                  <c:v>42291</c:v>
                </c:pt>
                <c:pt idx="110">
                  <c:v>42292</c:v>
                </c:pt>
                <c:pt idx="111">
                  <c:v>42293</c:v>
                </c:pt>
                <c:pt idx="112">
                  <c:v>42296</c:v>
                </c:pt>
                <c:pt idx="113">
                  <c:v>42297</c:v>
                </c:pt>
                <c:pt idx="114">
                  <c:v>42298</c:v>
                </c:pt>
                <c:pt idx="115">
                  <c:v>42299</c:v>
                </c:pt>
                <c:pt idx="116">
                  <c:v>42300</c:v>
                </c:pt>
                <c:pt idx="117">
                  <c:v>42303</c:v>
                </c:pt>
                <c:pt idx="118">
                  <c:v>42304</c:v>
                </c:pt>
                <c:pt idx="119">
                  <c:v>42305</c:v>
                </c:pt>
                <c:pt idx="120">
                  <c:v>42306</c:v>
                </c:pt>
                <c:pt idx="121">
                  <c:v>42307</c:v>
                </c:pt>
                <c:pt idx="122">
                  <c:v>42310</c:v>
                </c:pt>
                <c:pt idx="123">
                  <c:v>42311</c:v>
                </c:pt>
                <c:pt idx="124">
                  <c:v>42312</c:v>
                </c:pt>
                <c:pt idx="125">
                  <c:v>42313</c:v>
                </c:pt>
                <c:pt idx="126">
                  <c:v>42314</c:v>
                </c:pt>
                <c:pt idx="127">
                  <c:v>42317</c:v>
                </c:pt>
                <c:pt idx="128">
                  <c:v>42318</c:v>
                </c:pt>
                <c:pt idx="129">
                  <c:v>42319</c:v>
                </c:pt>
                <c:pt idx="130">
                  <c:v>42320</c:v>
                </c:pt>
                <c:pt idx="131">
                  <c:v>42321</c:v>
                </c:pt>
                <c:pt idx="132">
                  <c:v>42324</c:v>
                </c:pt>
                <c:pt idx="133">
                  <c:v>42325</c:v>
                </c:pt>
                <c:pt idx="134">
                  <c:v>42326</c:v>
                </c:pt>
                <c:pt idx="135">
                  <c:v>42327</c:v>
                </c:pt>
                <c:pt idx="136">
                  <c:v>42328</c:v>
                </c:pt>
                <c:pt idx="137">
                  <c:v>42331</c:v>
                </c:pt>
                <c:pt idx="138">
                  <c:v>42332</c:v>
                </c:pt>
                <c:pt idx="139">
                  <c:v>42333</c:v>
                </c:pt>
                <c:pt idx="140">
                  <c:v>42334</c:v>
                </c:pt>
                <c:pt idx="141">
                  <c:v>42335</c:v>
                </c:pt>
                <c:pt idx="142">
                  <c:v>42338</c:v>
                </c:pt>
                <c:pt idx="143">
                  <c:v>42339</c:v>
                </c:pt>
                <c:pt idx="144">
                  <c:v>42340</c:v>
                </c:pt>
                <c:pt idx="145">
                  <c:v>42341</c:v>
                </c:pt>
                <c:pt idx="146">
                  <c:v>42342</c:v>
                </c:pt>
                <c:pt idx="147">
                  <c:v>42345</c:v>
                </c:pt>
                <c:pt idx="148">
                  <c:v>42346</c:v>
                </c:pt>
                <c:pt idx="149">
                  <c:v>42347</c:v>
                </c:pt>
                <c:pt idx="150">
                  <c:v>42348</c:v>
                </c:pt>
                <c:pt idx="151">
                  <c:v>42349</c:v>
                </c:pt>
                <c:pt idx="152">
                  <c:v>42352</c:v>
                </c:pt>
                <c:pt idx="153">
                  <c:v>42353</c:v>
                </c:pt>
                <c:pt idx="154">
                  <c:v>42354</c:v>
                </c:pt>
                <c:pt idx="155">
                  <c:v>42355</c:v>
                </c:pt>
                <c:pt idx="156">
                  <c:v>42356</c:v>
                </c:pt>
                <c:pt idx="157">
                  <c:v>42359</c:v>
                </c:pt>
                <c:pt idx="158">
                  <c:v>42360</c:v>
                </c:pt>
                <c:pt idx="159">
                  <c:v>42361</c:v>
                </c:pt>
                <c:pt idx="160">
                  <c:v>42362</c:v>
                </c:pt>
                <c:pt idx="161">
                  <c:v>42366</c:v>
                </c:pt>
                <c:pt idx="162">
                  <c:v>42367</c:v>
                </c:pt>
                <c:pt idx="163">
                  <c:v>42368</c:v>
                </c:pt>
                <c:pt idx="164">
                  <c:v>42369</c:v>
                </c:pt>
                <c:pt idx="165">
                  <c:v>42373</c:v>
                </c:pt>
                <c:pt idx="166">
                  <c:v>42374</c:v>
                </c:pt>
                <c:pt idx="167">
                  <c:v>42375</c:v>
                </c:pt>
                <c:pt idx="168">
                  <c:v>42376</c:v>
                </c:pt>
                <c:pt idx="169">
                  <c:v>42377</c:v>
                </c:pt>
                <c:pt idx="170">
                  <c:v>42380</c:v>
                </c:pt>
                <c:pt idx="171">
                  <c:v>42381</c:v>
                </c:pt>
                <c:pt idx="172">
                  <c:v>42382</c:v>
                </c:pt>
                <c:pt idx="173">
                  <c:v>42383</c:v>
                </c:pt>
                <c:pt idx="174">
                  <c:v>42384</c:v>
                </c:pt>
                <c:pt idx="175">
                  <c:v>42387</c:v>
                </c:pt>
                <c:pt idx="176">
                  <c:v>42388</c:v>
                </c:pt>
                <c:pt idx="177">
                  <c:v>42389</c:v>
                </c:pt>
                <c:pt idx="178">
                  <c:v>42390</c:v>
                </c:pt>
                <c:pt idx="179">
                  <c:v>42391</c:v>
                </c:pt>
                <c:pt idx="180">
                  <c:v>42394</c:v>
                </c:pt>
                <c:pt idx="181">
                  <c:v>42395</c:v>
                </c:pt>
                <c:pt idx="182">
                  <c:v>42396</c:v>
                </c:pt>
                <c:pt idx="183">
                  <c:v>42397</c:v>
                </c:pt>
                <c:pt idx="184">
                  <c:v>42398</c:v>
                </c:pt>
                <c:pt idx="185">
                  <c:v>42401</c:v>
                </c:pt>
                <c:pt idx="186">
                  <c:v>42402</c:v>
                </c:pt>
                <c:pt idx="187">
                  <c:v>42403</c:v>
                </c:pt>
                <c:pt idx="188">
                  <c:v>42404</c:v>
                </c:pt>
                <c:pt idx="189">
                  <c:v>42405</c:v>
                </c:pt>
                <c:pt idx="190">
                  <c:v>42408</c:v>
                </c:pt>
                <c:pt idx="191">
                  <c:v>42409</c:v>
                </c:pt>
                <c:pt idx="192">
                  <c:v>42410</c:v>
                </c:pt>
                <c:pt idx="193">
                  <c:v>42411</c:v>
                </c:pt>
                <c:pt idx="194">
                  <c:v>42412</c:v>
                </c:pt>
                <c:pt idx="195">
                  <c:v>42415</c:v>
                </c:pt>
                <c:pt idx="196">
                  <c:v>42416</c:v>
                </c:pt>
                <c:pt idx="197">
                  <c:v>42417</c:v>
                </c:pt>
                <c:pt idx="198">
                  <c:v>42418</c:v>
                </c:pt>
                <c:pt idx="199">
                  <c:v>42419</c:v>
                </c:pt>
                <c:pt idx="200">
                  <c:v>42422</c:v>
                </c:pt>
                <c:pt idx="201">
                  <c:v>42423</c:v>
                </c:pt>
                <c:pt idx="202">
                  <c:v>42424</c:v>
                </c:pt>
                <c:pt idx="203">
                  <c:v>42425</c:v>
                </c:pt>
                <c:pt idx="204">
                  <c:v>42426</c:v>
                </c:pt>
                <c:pt idx="205">
                  <c:v>42429</c:v>
                </c:pt>
                <c:pt idx="206">
                  <c:v>42430</c:v>
                </c:pt>
                <c:pt idx="207">
                  <c:v>42431</c:v>
                </c:pt>
                <c:pt idx="208">
                  <c:v>42432</c:v>
                </c:pt>
                <c:pt idx="209">
                  <c:v>42433</c:v>
                </c:pt>
                <c:pt idx="210">
                  <c:v>42436</c:v>
                </c:pt>
                <c:pt idx="211">
                  <c:v>42437</c:v>
                </c:pt>
                <c:pt idx="212">
                  <c:v>42438</c:v>
                </c:pt>
                <c:pt idx="213">
                  <c:v>42439</c:v>
                </c:pt>
                <c:pt idx="214">
                  <c:v>42440</c:v>
                </c:pt>
                <c:pt idx="215">
                  <c:v>42443</c:v>
                </c:pt>
                <c:pt idx="216">
                  <c:v>42444</c:v>
                </c:pt>
                <c:pt idx="217">
                  <c:v>42445</c:v>
                </c:pt>
                <c:pt idx="218">
                  <c:v>42446</c:v>
                </c:pt>
                <c:pt idx="219">
                  <c:v>42447</c:v>
                </c:pt>
                <c:pt idx="220">
                  <c:v>42450</c:v>
                </c:pt>
                <c:pt idx="221">
                  <c:v>42451</c:v>
                </c:pt>
                <c:pt idx="222">
                  <c:v>42452</c:v>
                </c:pt>
                <c:pt idx="223">
                  <c:v>42453</c:v>
                </c:pt>
                <c:pt idx="224">
                  <c:v>42458</c:v>
                </c:pt>
                <c:pt idx="225">
                  <c:v>42459</c:v>
                </c:pt>
                <c:pt idx="226">
                  <c:v>42460</c:v>
                </c:pt>
                <c:pt idx="227">
                  <c:v>42461</c:v>
                </c:pt>
                <c:pt idx="228">
                  <c:v>42464</c:v>
                </c:pt>
                <c:pt idx="229">
                  <c:v>42465</c:v>
                </c:pt>
                <c:pt idx="230">
                  <c:v>42466</c:v>
                </c:pt>
                <c:pt idx="231">
                  <c:v>42467</c:v>
                </c:pt>
                <c:pt idx="232">
                  <c:v>42468</c:v>
                </c:pt>
                <c:pt idx="233">
                  <c:v>42471</c:v>
                </c:pt>
                <c:pt idx="234">
                  <c:v>42472</c:v>
                </c:pt>
                <c:pt idx="235">
                  <c:v>42473</c:v>
                </c:pt>
                <c:pt idx="236">
                  <c:v>42474</c:v>
                </c:pt>
                <c:pt idx="237">
                  <c:v>42475</c:v>
                </c:pt>
                <c:pt idx="238">
                  <c:v>42478</c:v>
                </c:pt>
                <c:pt idx="239">
                  <c:v>42479</c:v>
                </c:pt>
                <c:pt idx="240">
                  <c:v>42480</c:v>
                </c:pt>
                <c:pt idx="241">
                  <c:v>42481</c:v>
                </c:pt>
                <c:pt idx="242">
                  <c:v>42482</c:v>
                </c:pt>
                <c:pt idx="243">
                  <c:v>42485</c:v>
                </c:pt>
                <c:pt idx="244">
                  <c:v>42486</c:v>
                </c:pt>
                <c:pt idx="245">
                  <c:v>42487</c:v>
                </c:pt>
                <c:pt idx="246">
                  <c:v>42488</c:v>
                </c:pt>
                <c:pt idx="247">
                  <c:v>42489</c:v>
                </c:pt>
                <c:pt idx="248">
                  <c:v>42492</c:v>
                </c:pt>
                <c:pt idx="249">
                  <c:v>42493</c:v>
                </c:pt>
                <c:pt idx="250">
                  <c:v>42494</c:v>
                </c:pt>
                <c:pt idx="251">
                  <c:v>42495</c:v>
                </c:pt>
                <c:pt idx="252">
                  <c:v>42496</c:v>
                </c:pt>
                <c:pt idx="253">
                  <c:v>42499</c:v>
                </c:pt>
                <c:pt idx="254">
                  <c:v>42500</c:v>
                </c:pt>
                <c:pt idx="255">
                  <c:v>42501</c:v>
                </c:pt>
                <c:pt idx="256">
                  <c:v>42502</c:v>
                </c:pt>
                <c:pt idx="257">
                  <c:v>42503</c:v>
                </c:pt>
                <c:pt idx="258">
                  <c:v>42506</c:v>
                </c:pt>
                <c:pt idx="259">
                  <c:v>42507</c:v>
                </c:pt>
                <c:pt idx="260">
                  <c:v>42508</c:v>
                </c:pt>
                <c:pt idx="261">
                  <c:v>42509</c:v>
                </c:pt>
                <c:pt idx="262">
                  <c:v>42510</c:v>
                </c:pt>
                <c:pt idx="263">
                  <c:v>42513</c:v>
                </c:pt>
                <c:pt idx="264">
                  <c:v>42514</c:v>
                </c:pt>
              </c:numCache>
            </c:numRef>
          </c:xVal>
          <c:yVal>
            <c:numRef>
              <c:f>EUR6M!$BD$2:$BD$266</c:f>
              <c:numCache>
                <c:formatCode>0.0000%</c:formatCode>
                <c:ptCount val="265"/>
                <c:pt idx="0">
                  <c:v>6.6799999999994099E-4</c:v>
                </c:pt>
                <c:pt idx="1">
                  <c:v>6.6745008967922996E-4</c:v>
                </c:pt>
                <c:pt idx="2">
                  <c:v>6.6322790740195854E-4</c:v>
                </c:pt>
                <c:pt idx="3">
                  <c:v>6.6141102992913956E-4</c:v>
                </c:pt>
                <c:pt idx="4">
                  <c:v>6.5960669355317732E-4</c:v>
                </c:pt>
                <c:pt idx="5">
                  <c:v>6.5552333985920543E-4</c:v>
                </c:pt>
                <c:pt idx="6">
                  <c:v>6.5490601494417819E-4</c:v>
                </c:pt>
                <c:pt idx="7">
                  <c:v>6.5081920215298334E-4</c:v>
                </c:pt>
                <c:pt idx="8">
                  <c:v>6.4911805384641459E-4</c:v>
                </c:pt>
                <c:pt idx="9">
                  <c:v>6.4743895851494403E-4</c:v>
                </c:pt>
                <c:pt idx="10">
                  <c:v>6.4391600116168784E-4</c:v>
                </c:pt>
                <c:pt idx="11">
                  <c:v>6.4323595881926154E-4</c:v>
                </c:pt>
                <c:pt idx="12">
                  <c:v>6.483370410342768E-4</c:v>
                </c:pt>
                <c:pt idx="13">
                  <c:v>6.467818355110072E-4</c:v>
                </c:pt>
                <c:pt idx="14">
                  <c:v>6.4525783321571701E-4</c:v>
                </c:pt>
                <c:pt idx="15">
                  <c:v>6.4376661377489076E-4</c:v>
                </c:pt>
                <c:pt idx="16">
                  <c:v>6.4091349516349257E-4</c:v>
                </c:pt>
                <c:pt idx="17">
                  <c:v>6.3816190388044818E-4</c:v>
                </c:pt>
                <c:pt idx="18">
                  <c:v>6.3685903990418069E-4</c:v>
                </c:pt>
                <c:pt idx="19">
                  <c:v>6.3559888461957846E-4</c:v>
                </c:pt>
                <c:pt idx="20">
                  <c:v>6.3438316701517835E-4</c:v>
                </c:pt>
                <c:pt idx="21">
                  <c:v>6.3251967595406714E-4</c:v>
                </c:pt>
                <c:pt idx="22">
                  <c:v>6.2999999999982471E-4</c:v>
                </c:pt>
                <c:pt idx="23">
                  <c:v>6.2905444191902924E-4</c:v>
                </c:pt>
                <c:pt idx="24">
                  <c:v>6.282037481548544E-4</c:v>
                </c:pt>
                <c:pt idx="25">
                  <c:v>6.2744513653411986E-4</c:v>
                </c:pt>
                <c:pt idx="26">
                  <c:v>6.2693940580496826E-4</c:v>
                </c:pt>
                <c:pt idx="27">
                  <c:v>6.252673251100258E-4</c:v>
                </c:pt>
                <c:pt idx="28">
                  <c:v>6.2491884868941E-4</c:v>
                </c:pt>
                <c:pt idx="29">
                  <c:v>6.2464063560842167E-4</c:v>
                </c:pt>
                <c:pt idx="30">
                  <c:v>6.253695367148958E-4</c:v>
                </c:pt>
                <c:pt idx="31">
                  <c:v>6.2492938626215971E-4</c:v>
                </c:pt>
                <c:pt idx="32">
                  <c:v>6.2413780012325918E-4</c:v>
                </c:pt>
                <c:pt idx="33">
                  <c:v>6.2453642885176017E-4</c:v>
                </c:pt>
                <c:pt idx="34">
                  <c:v>6.4040565517131838E-4</c:v>
                </c:pt>
                <c:pt idx="35">
                  <c:v>6.4024181292029211E-4</c:v>
                </c:pt>
                <c:pt idx="36">
                  <c:v>6.4010541044953815E-4</c:v>
                </c:pt>
                <c:pt idx="37">
                  <c:v>6.4022851601317778E-4</c:v>
                </c:pt>
                <c:pt idx="38">
                  <c:v>6.4032952395909825E-4</c:v>
                </c:pt>
                <c:pt idx="39">
                  <c:v>6.4041002389016719E-4</c:v>
                </c:pt>
                <c:pt idx="40">
                  <c:v>6.4038628075626584E-4</c:v>
                </c:pt>
                <c:pt idx="41">
                  <c:v>6.404096523244747E-4</c:v>
                </c:pt>
                <c:pt idx="42">
                  <c:v>6.4021805560064162E-4</c:v>
                </c:pt>
                <c:pt idx="43">
                  <c:v>6.4000000000054356E-4</c:v>
                </c:pt>
                <c:pt idx="44">
                  <c:v>6.3974488323370127E-4</c:v>
                </c:pt>
                <c:pt idx="45">
                  <c:v>6.3877541919384626E-4</c:v>
                </c:pt>
                <c:pt idx="46">
                  <c:v>6.3888034668624068E-4</c:v>
                </c:pt>
                <c:pt idx="47">
                  <c:v>6.3853243809463146E-4</c:v>
                </c:pt>
                <c:pt idx="48">
                  <c:v>6.3830319611054035E-4</c:v>
                </c:pt>
                <c:pt idx="49">
                  <c:v>6.3807850258501553E-4</c:v>
                </c:pt>
                <c:pt idx="50">
                  <c:v>6.3699652180359385E-4</c:v>
                </c:pt>
                <c:pt idx="51">
                  <c:v>6.3720603403145015E-4</c:v>
                </c:pt>
                <c:pt idx="52">
                  <c:v>6.3702359619060406E-4</c:v>
                </c:pt>
                <c:pt idx="53">
                  <c:v>6.3682617305667625E-4</c:v>
                </c:pt>
                <c:pt idx="54">
                  <c:v>6.3663314427936629E-4</c:v>
                </c:pt>
                <c:pt idx="55">
                  <c:v>6.3691713172493345E-4</c:v>
                </c:pt>
                <c:pt idx="56">
                  <c:v>6.3721397768488582E-4</c:v>
                </c:pt>
                <c:pt idx="57">
                  <c:v>6.421890440604759E-4</c:v>
                </c:pt>
                <c:pt idx="58">
                  <c:v>6.4202004029297348E-4</c:v>
                </c:pt>
                <c:pt idx="59">
                  <c:v>6.4185450338748596E-4</c:v>
                </c:pt>
                <c:pt idx="60">
                  <c:v>6.4066171758402014E-4</c:v>
                </c:pt>
                <c:pt idx="61">
                  <c:v>6.4101617641380577E-4</c:v>
                </c:pt>
                <c:pt idx="62">
                  <c:v>6.410714220915915E-4</c:v>
                </c:pt>
                <c:pt idx="63">
                  <c:v>6.4092202556426841E-4</c:v>
                </c:pt>
                <c:pt idx="64">
                  <c:v>6.4077439498563696E-4</c:v>
                </c:pt>
                <c:pt idx="65">
                  <c:v>6.3965893465893616E-4</c:v>
                </c:pt>
                <c:pt idx="66">
                  <c:v>6.3999999999987201E-4</c:v>
                </c:pt>
                <c:pt idx="67">
                  <c:v>6.401017428785792E-4</c:v>
                </c:pt>
                <c:pt idx="68">
                  <c:v>6.4002194117985178E-4</c:v>
                </c:pt>
                <c:pt idx="69">
                  <c:v>6.3997138590988145E-4</c:v>
                </c:pt>
                <c:pt idx="70">
                  <c:v>6.3933952626157051E-4</c:v>
                </c:pt>
                <c:pt idx="71">
                  <c:v>6.3967489732644147E-4</c:v>
                </c:pt>
                <c:pt idx="72">
                  <c:v>6.4024945716590275E-4</c:v>
                </c:pt>
                <c:pt idx="73">
                  <c:v>6.4043102474687296E-4</c:v>
                </c:pt>
                <c:pt idx="74">
                  <c:v>6.406616225698835E-4</c:v>
                </c:pt>
                <c:pt idx="75">
                  <c:v>6.407663843195139E-4</c:v>
                </c:pt>
                <c:pt idx="76">
                  <c:v>6.4120859917261375E-4</c:v>
                </c:pt>
                <c:pt idx="77">
                  <c:v>6.4272523729400652E-4</c:v>
                </c:pt>
                <c:pt idx="78">
                  <c:v>6.3494424312941647E-4</c:v>
                </c:pt>
                <c:pt idx="79">
                  <c:v>6.3554671394287397E-4</c:v>
                </c:pt>
                <c:pt idx="80">
                  <c:v>6.3622615354196228E-4</c:v>
                </c:pt>
                <c:pt idx="81">
                  <c:v>6.3698658350140288E-4</c:v>
                </c:pt>
                <c:pt idx="82">
                  <c:v>6.3979549768265439E-4</c:v>
                </c:pt>
                <c:pt idx="83">
                  <c:v>6.4092206004209753E-4</c:v>
                </c:pt>
                <c:pt idx="84">
                  <c:v>6.421511870655552E-4</c:v>
                </c:pt>
                <c:pt idx="85">
                  <c:v>6.4348748691698784E-4</c:v>
                </c:pt>
                <c:pt idx="86">
                  <c:v>6.4493566553269527E-4</c:v>
                </c:pt>
                <c:pt idx="87">
                  <c:v>6.5000000000008584E-4</c:v>
                </c:pt>
                <c:pt idx="88">
                  <c:v>6.5194309438218435E-4</c:v>
                </c:pt>
                <c:pt idx="89">
                  <c:v>6.5401329145748852E-4</c:v>
                </c:pt>
                <c:pt idx="90">
                  <c:v>6.5620587201723813E-4</c:v>
                </c:pt>
                <c:pt idx="91">
                  <c:v>6.5851595349455494E-4</c:v>
                </c:pt>
                <c:pt idx="92">
                  <c:v>6.6609992729736158E-4</c:v>
                </c:pt>
                <c:pt idx="93">
                  <c:v>6.68827919463151E-4</c:v>
                </c:pt>
                <c:pt idx="94">
                  <c:v>6.7164654919320754E-4</c:v>
                </c:pt>
                <c:pt idx="95">
                  <c:v>6.7454995368849372E-4</c:v>
                </c:pt>
                <c:pt idx="96">
                  <c:v>6.8031000816458657E-4</c:v>
                </c:pt>
                <c:pt idx="97">
                  <c:v>6.8756707204507578E-4</c:v>
                </c:pt>
                <c:pt idx="98">
                  <c:v>6.9012196239516869E-4</c:v>
                </c:pt>
                <c:pt idx="99">
                  <c:v>6.9406655429365158E-4</c:v>
                </c:pt>
                <c:pt idx="100">
                  <c:v>6.3715640816053851E-4</c:v>
                </c:pt>
                <c:pt idx="101">
                  <c:v>6.4240807590849544E-4</c:v>
                </c:pt>
                <c:pt idx="102">
                  <c:v>6.5060725905659105E-4</c:v>
                </c:pt>
                <c:pt idx="103">
                  <c:v>6.5398696190947087E-4</c:v>
                </c:pt>
                <c:pt idx="104">
                  <c:v>6.5735775730528371E-4</c:v>
                </c:pt>
                <c:pt idx="105">
                  <c:v>6.6071150907513233E-4</c:v>
                </c:pt>
                <c:pt idx="106">
                  <c:v>6.6556765039715567E-4</c:v>
                </c:pt>
                <c:pt idx="107">
                  <c:v>6.7378766815787096E-4</c:v>
                </c:pt>
                <c:pt idx="108">
                  <c:v>6.7692847090536953E-4</c:v>
                </c:pt>
                <c:pt idx="109">
                  <c:v>6.8000000000026145E-4</c:v>
                </c:pt>
                <c:pt idx="110">
                  <c:v>6.8299471311338131E-4</c:v>
                </c:pt>
                <c:pt idx="111">
                  <c:v>6.8683502546639462E-4</c:v>
                </c:pt>
                <c:pt idx="112">
                  <c:v>6.9420930977365691E-4</c:v>
                </c:pt>
                <c:pt idx="113">
                  <c:v>6.9682766497844125E-4</c:v>
                </c:pt>
                <c:pt idx="114">
                  <c:v>6.9937441509502791E-4</c:v>
                </c:pt>
                <c:pt idx="115">
                  <c:v>7.0185091862055697E-4</c:v>
                </c:pt>
                <c:pt idx="116">
                  <c:v>7.0461868708084194E-4</c:v>
                </c:pt>
                <c:pt idx="117">
                  <c:v>7.1108368174901374E-4</c:v>
                </c:pt>
                <c:pt idx="118">
                  <c:v>7.1323137476610426E-4</c:v>
                </c:pt>
                <c:pt idx="119">
                  <c:v>7.1531819916594453E-4</c:v>
                </c:pt>
                <c:pt idx="120">
                  <c:v>7.1734592243960602E-4</c:v>
                </c:pt>
                <c:pt idx="121">
                  <c:v>7.1933855253183509E-4</c:v>
                </c:pt>
                <c:pt idx="122">
                  <c:v>6.7851292857125335E-4</c:v>
                </c:pt>
                <c:pt idx="123">
                  <c:v>6.8030093689463143E-4</c:v>
                </c:pt>
                <c:pt idx="124">
                  <c:v>6.8204063227579137E-4</c:v>
                </c:pt>
                <c:pt idx="125">
                  <c:v>6.8373419226781579E-4</c:v>
                </c:pt>
                <c:pt idx="126">
                  <c:v>6.8538385317020215E-4</c:v>
                </c:pt>
                <c:pt idx="127">
                  <c:v>6.9009268548943378E-4</c:v>
                </c:pt>
                <c:pt idx="128">
                  <c:v>6.9159028790513892E-4</c:v>
                </c:pt>
                <c:pt idx="129">
                  <c:v>6.9305605388669572E-4</c:v>
                </c:pt>
                <c:pt idx="130">
                  <c:v>6.9449257219803277E-4</c:v>
                </c:pt>
                <c:pt idx="131">
                  <c:v>6.9590249034466145E-4</c:v>
                </c:pt>
                <c:pt idx="132">
                  <c:v>6.9999999999975453E-4</c:v>
                </c:pt>
                <c:pt idx="133">
                  <c:v>7.0133100803892404E-4</c:v>
                </c:pt>
                <c:pt idx="134">
                  <c:v>7.0264856352078369E-4</c:v>
                </c:pt>
                <c:pt idx="135">
                  <c:v>7.0395465447441543E-4</c:v>
                </c:pt>
                <c:pt idx="136">
                  <c:v>7.052512830881245E-4</c:v>
                </c:pt>
                <c:pt idx="137">
                  <c:v>7.0910462915892169E-4</c:v>
                </c:pt>
                <c:pt idx="138">
                  <c:v>7.1038371348045796E-4</c:v>
                </c:pt>
                <c:pt idx="139">
                  <c:v>7.116635587919466E-4</c:v>
                </c:pt>
                <c:pt idx="140">
                  <c:v>7.129462522387891E-4</c:v>
                </c:pt>
                <c:pt idx="141">
                  <c:v>7.142338951234144E-4</c:v>
                </c:pt>
                <c:pt idx="142">
                  <c:v>7.1816629122846312E-4</c:v>
                </c:pt>
                <c:pt idx="143">
                  <c:v>6.9965687676612996E-4</c:v>
                </c:pt>
                <c:pt idx="144">
                  <c:v>7.01042883581459E-4</c:v>
                </c:pt>
                <c:pt idx="145">
                  <c:v>7.0245041546005001E-4</c:v>
                </c:pt>
                <c:pt idx="146">
                  <c:v>7.0465805255086073E-4</c:v>
                </c:pt>
                <c:pt idx="147">
                  <c:v>7.0834048103718232E-4</c:v>
                </c:pt>
                <c:pt idx="148">
                  <c:v>7.0988927704185301E-4</c:v>
                </c:pt>
                <c:pt idx="149">
                  <c:v>7.1147315222542975E-4</c:v>
                </c:pt>
                <c:pt idx="150">
                  <c:v>7.130944149058208E-4</c:v>
                </c:pt>
                <c:pt idx="151">
                  <c:v>7.1649663295701011E-4</c:v>
                </c:pt>
                <c:pt idx="152">
                  <c:v>7.1999999997309188E-4</c:v>
                </c:pt>
                <c:pt idx="153">
                  <c:v>7.2184182205766595E-4</c:v>
                </c:pt>
                <c:pt idx="154">
                  <c:v>7.23719237153183E-4</c:v>
                </c:pt>
                <c:pt idx="155">
                  <c:v>7.2562245979496402E-4</c:v>
                </c:pt>
                <c:pt idx="156">
                  <c:v>7.3040906448426125E-4</c:v>
                </c:pt>
                <c:pt idx="157">
                  <c:v>7.3347533862129846E-4</c:v>
                </c:pt>
                <c:pt idx="158">
                  <c:v>7.3549432527609984E-4</c:v>
                </c:pt>
                <c:pt idx="159">
                  <c:v>7.3753404333831165E-4</c:v>
                </c:pt>
                <c:pt idx="160">
                  <c:v>7.395937634591121E-4</c:v>
                </c:pt>
                <c:pt idx="161">
                  <c:v>7.4801924433340924E-4</c:v>
                </c:pt>
                <c:pt idx="162">
                  <c:v>7.5016920128991829E-4</c:v>
                </c:pt>
                <c:pt idx="163">
                  <c:v>7.5233548427548053E-4</c:v>
                </c:pt>
                <c:pt idx="164">
                  <c:v>7.526773584025355E-4</c:v>
                </c:pt>
                <c:pt idx="165">
                  <c:v>7.4635313607429349E-4</c:v>
                </c:pt>
                <c:pt idx="166">
                  <c:v>7.4863151206502247E-4</c:v>
                </c:pt>
                <c:pt idx="167">
                  <c:v>7.5092946894826337E-4</c:v>
                </c:pt>
                <c:pt idx="168">
                  <c:v>7.5324679776061999E-4</c:v>
                </c:pt>
                <c:pt idx="169">
                  <c:v>7.5558332305869632E-4</c:v>
                </c:pt>
                <c:pt idx="170">
                  <c:v>7.6270682626797964E-4</c:v>
                </c:pt>
                <c:pt idx="171">
                  <c:v>7.651190535166981E-4</c:v>
                </c:pt>
                <c:pt idx="172">
                  <c:v>7.6755010286402164E-4</c:v>
                </c:pt>
                <c:pt idx="173">
                  <c:v>7.6999999999972999E-4</c:v>
                </c:pt>
                <c:pt idx="174">
                  <c:v>7.7243407814756059E-4</c:v>
                </c:pt>
                <c:pt idx="175">
                  <c:v>7.7944726374070295E-4</c:v>
                </c:pt>
                <c:pt idx="176">
                  <c:v>7.8169456412868158E-4</c:v>
                </c:pt>
                <c:pt idx="177">
                  <c:v>7.8389964679679072E-4</c:v>
                </c:pt>
                <c:pt idx="178">
                  <c:v>7.8606433092719803E-4</c:v>
                </c:pt>
                <c:pt idx="179">
                  <c:v>7.8819044994562224E-4</c:v>
                </c:pt>
                <c:pt idx="180">
                  <c:v>7.9435596427151979E-4</c:v>
                </c:pt>
                <c:pt idx="181">
                  <c:v>7.9634644200887977E-4</c:v>
                </c:pt>
                <c:pt idx="182">
                  <c:v>7.9830773544203567E-4</c:v>
                </c:pt>
                <c:pt idx="183">
                  <c:v>8.0024176346460299E-4</c:v>
                </c:pt>
                <c:pt idx="184">
                  <c:v>8.0215045921550531E-4</c:v>
                </c:pt>
                <c:pt idx="185">
                  <c:v>7.9507958765954328E-4</c:v>
                </c:pt>
                <c:pt idx="186">
                  <c:v>7.9690655889054702E-4</c:v>
                </c:pt>
                <c:pt idx="187">
                  <c:v>7.9871807729440093E-4</c:v>
                </c:pt>
                <c:pt idx="188">
                  <c:v>8.0051616145816089E-4</c:v>
                </c:pt>
                <c:pt idx="189">
                  <c:v>8.0230284420979871E-4</c:v>
                </c:pt>
                <c:pt idx="190">
                  <c:v>8.0761502592365181E-4</c:v>
                </c:pt>
                <c:pt idx="191">
                  <c:v>8.0937671617139898E-4</c:v>
                </c:pt>
                <c:pt idx="192">
                  <c:v>8.1113738279268792E-4</c:v>
                </c:pt>
                <c:pt idx="193">
                  <c:v>8.1289914407372426E-4</c:v>
                </c:pt>
                <c:pt idx="194">
                  <c:v>8.1466413254163011E-4</c:v>
                </c:pt>
                <c:pt idx="195">
                  <c:v>8.19999999999838E-4</c:v>
                </c:pt>
                <c:pt idx="196">
                  <c:v>8.2178983116355634E-4</c:v>
                </c:pt>
                <c:pt idx="197">
                  <c:v>8.2357400726711821E-4</c:v>
                </c:pt>
                <c:pt idx="198">
                  <c:v>8.2535413676279622E-4</c:v>
                </c:pt>
                <c:pt idx="199">
                  <c:v>8.2713184190237371E-4</c:v>
                </c:pt>
                <c:pt idx="200">
                  <c:v>8.3246684071081414E-4</c:v>
                </c:pt>
                <c:pt idx="201">
                  <c:v>8.3425134695556524E-4</c:v>
                </c:pt>
                <c:pt idx="202">
                  <c:v>8.3604174711380532E-4</c:v>
                </c:pt>
                <c:pt idx="203">
                  <c:v>8.3783974624053296E-4</c:v>
                </c:pt>
                <c:pt idx="204">
                  <c:v>8.3964706319377086E-4</c:v>
                </c:pt>
                <c:pt idx="205">
                  <c:v>8.4658506832204969E-4</c:v>
                </c:pt>
                <c:pt idx="206">
                  <c:v>8.4188142433296584E-4</c:v>
                </c:pt>
                <c:pt idx="207">
                  <c:v>8.4385563305381436E-4</c:v>
                </c:pt>
                <c:pt idx="208">
                  <c:v>8.4786477425817291E-4</c:v>
                </c:pt>
                <c:pt idx="209">
                  <c:v>8.4891215534527024E-4</c:v>
                </c:pt>
                <c:pt idx="210">
                  <c:v>8.5413279168401334E-4</c:v>
                </c:pt>
                <c:pt idx="211">
                  <c:v>8.5628245935353642E-4</c:v>
                </c:pt>
                <c:pt idx="212">
                  <c:v>8.5846794037013009E-4</c:v>
                </c:pt>
                <c:pt idx="213">
                  <c:v>8.6357861111914015E-4</c:v>
                </c:pt>
                <c:pt idx="214">
                  <c:v>8.6443504853795121E-4</c:v>
                </c:pt>
                <c:pt idx="215">
                  <c:v>8.6999999999996509E-4</c:v>
                </c:pt>
                <c:pt idx="216">
                  <c:v>8.7244024738195405E-4</c:v>
                </c:pt>
                <c:pt idx="217">
                  <c:v>8.7492531672747501E-4</c:v>
                </c:pt>
                <c:pt idx="218">
                  <c:v>8.8133284080684686E-4</c:v>
                </c:pt>
                <c:pt idx="219">
                  <c:v>8.8199231168053691E-4</c:v>
                </c:pt>
                <c:pt idx="220">
                  <c:v>8.8792853787122506E-4</c:v>
                </c:pt>
                <c:pt idx="221">
                  <c:v>8.906257055530315E-4</c:v>
                </c:pt>
                <c:pt idx="222">
                  <c:v>8.9334864376533008E-4</c:v>
                </c:pt>
                <c:pt idx="223">
                  <c:v>9.0055161764907195E-4</c:v>
                </c:pt>
                <c:pt idx="224">
                  <c:v>9.1007167337945878E-4</c:v>
                </c:pt>
                <c:pt idx="225">
                  <c:v>9.1289687420708959E-4</c:v>
                </c:pt>
                <c:pt idx="226">
                  <c:v>9.1343098708578303E-4</c:v>
                </c:pt>
                <c:pt idx="227">
                  <c:v>9.1848221502508615E-4</c:v>
                </c:pt>
                <c:pt idx="228">
                  <c:v>9.2242253431671034E-4</c:v>
                </c:pt>
                <c:pt idx="229">
                  <c:v>9.2525386746977745E-4</c:v>
                </c:pt>
                <c:pt idx="230">
                  <c:v>9.2807664039534505E-4</c:v>
                </c:pt>
                <c:pt idx="231">
                  <c:v>9.3088795113321096E-4</c:v>
                </c:pt>
                <c:pt idx="232">
                  <c:v>9.3781275247344434E-4</c:v>
                </c:pt>
                <c:pt idx="233">
                  <c:v>9.4196012960127452E-4</c:v>
                </c:pt>
                <c:pt idx="234">
                  <c:v>9.4467019659875452E-4</c:v>
                </c:pt>
                <c:pt idx="235">
                  <c:v>9.4735114761054654E-4</c:v>
                </c:pt>
                <c:pt idx="236">
                  <c:v>9.4999999999999913E-4</c:v>
                </c:pt>
                <c:pt idx="237">
                  <c:v>9.5579025716440087E-4</c:v>
                </c:pt>
                <c:pt idx="238">
                  <c:v>9.6027066807601697E-4</c:v>
                </c:pt>
                <c:pt idx="239">
                  <c:v>9.6276768147512688E-4</c:v>
                </c:pt>
                <c:pt idx="240">
                  <c:v>9.6524104642884908E-4</c:v>
                </c:pt>
                <c:pt idx="241">
                  <c:v>9.6769309473139476E-4</c:v>
                </c:pt>
                <c:pt idx="242">
                  <c:v>9.7242798502144981E-4</c:v>
                </c:pt>
                <c:pt idx="243">
                  <c:v>9.7733526313936551E-4</c:v>
                </c:pt>
                <c:pt idx="244">
                  <c:v>9.7971621092758253E-4</c:v>
                </c:pt>
                <c:pt idx="245">
                  <c:v>9.8209013632744578E-4</c:v>
                </c:pt>
                <c:pt idx="246">
                  <c:v>9.8445947229989172E-4</c:v>
                </c:pt>
                <c:pt idx="247">
                  <c:v>9.8855914004206363E-4</c:v>
                </c:pt>
                <c:pt idx="248">
                  <c:v>9.9473981652862544E-4</c:v>
                </c:pt>
                <c:pt idx="249">
                  <c:v>9.9710309744654286E-4</c:v>
                </c:pt>
                <c:pt idx="250">
                  <c:v>9.9947993132712539E-4</c:v>
                </c:pt>
                <c:pt idx="251">
                  <c:v>1.0033586940971424E-3</c:v>
                </c:pt>
                <c:pt idx="252">
                  <c:v>1.0050214189568191E-3</c:v>
                </c:pt>
                <c:pt idx="253">
                  <c:v>1.0116569887842824E-3</c:v>
                </c:pt>
                <c:pt idx="254">
                  <c:v>1.0141690978637337E-3</c:v>
                </c:pt>
                <c:pt idx="255">
                  <c:v>1.0167128798874521E-3</c:v>
                </c:pt>
                <c:pt idx="256">
                  <c:v>1.0208421163356957E-3</c:v>
                </c:pt>
                <c:pt idx="257">
                  <c:v>1.0226868444260676E-3</c:v>
                </c:pt>
                <c:pt idx="258">
                  <c:v>1.0300000000003182E-3</c:v>
                </c:pt>
                <c:pt idx="259">
                  <c:v>1.0327886993404642E-3</c:v>
                </c:pt>
                <c:pt idx="260">
                  <c:v>1.0356207292141195E-3</c:v>
                </c:pt>
                <c:pt idx="261">
                  <c:v>1.0403545052093829E-3</c:v>
                </c:pt>
                <c:pt idx="262">
                  <c:v>1.0423356292025919E-3</c:v>
                </c:pt>
                <c:pt idx="263">
                  <c:v>1.0502726163654967E-3</c:v>
                </c:pt>
                <c:pt idx="264">
                  <c:v>1.0532690600356424E-3</c:v>
                </c:pt>
              </c:numCache>
            </c:numRef>
          </c:yVal>
          <c:smooth val="0"/>
        </c:ser>
        <c:ser>
          <c:idx val="1"/>
          <c:order val="2"/>
          <c:tx>
            <c:v>6M Mkt FRA</c:v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EUR6M!$AU$2:$AU$13</c:f>
              <c:numCache>
                <c:formatCode>ddd\,\ dd\-mmm\-yyyy</c:formatCode>
                <c:ptCount val="12"/>
                <c:pt idx="0">
                  <c:v>42170</c:v>
                </c:pt>
                <c:pt idx="1">
                  <c:v>42199</c:v>
                </c:pt>
                <c:pt idx="2">
                  <c:v>42230</c:v>
                </c:pt>
                <c:pt idx="3">
                  <c:v>42261</c:v>
                </c:pt>
                <c:pt idx="4">
                  <c:v>42291</c:v>
                </c:pt>
                <c:pt idx="5">
                  <c:v>42324</c:v>
                </c:pt>
                <c:pt idx="6">
                  <c:v>42352</c:v>
                </c:pt>
                <c:pt idx="7">
                  <c:v>42383</c:v>
                </c:pt>
                <c:pt idx="8">
                  <c:v>42415</c:v>
                </c:pt>
                <c:pt idx="9">
                  <c:v>42443</c:v>
                </c:pt>
                <c:pt idx="10">
                  <c:v>42474</c:v>
                </c:pt>
                <c:pt idx="11">
                  <c:v>42506</c:v>
                </c:pt>
              </c:numCache>
            </c:numRef>
          </c:xVal>
          <c:yVal>
            <c:numRef>
              <c:f>EUR6M!$AS$2:$AS$13</c:f>
              <c:numCache>
                <c:formatCode>0.0000%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5789184"/>
        <c:axId val="605994368"/>
      </c:scatterChart>
      <c:valAx>
        <c:axId val="605789184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605994368"/>
        <c:crosses val="autoZero"/>
        <c:crossBetween val="midCat"/>
      </c:valAx>
      <c:valAx>
        <c:axId val="605994368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60578918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6618333333333331"/>
          <c:y val="0.57717222222222231"/>
          <c:w val="0.11885013888888889"/>
          <c:h val="0.19137750000000001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Euribor 6M (0Y-2Y)</a:t>
            </a:r>
          </a:p>
        </c:rich>
      </c:tx>
      <c:layout/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6M Mx</c:v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EUR6M!$BA$2:$BA$513</c:f>
              <c:numCache>
                <c:formatCode>ddd\,\ dd\-mmm\-yyyy</c:formatCode>
                <c:ptCount val="512"/>
                <c:pt idx="0">
                  <c:v>42138</c:v>
                </c:pt>
                <c:pt idx="1">
                  <c:v>42139</c:v>
                </c:pt>
                <c:pt idx="2">
                  <c:v>42142</c:v>
                </c:pt>
                <c:pt idx="3">
                  <c:v>42143</c:v>
                </c:pt>
                <c:pt idx="4">
                  <c:v>42144</c:v>
                </c:pt>
                <c:pt idx="5">
                  <c:v>42145</c:v>
                </c:pt>
                <c:pt idx="6">
                  <c:v>42146</c:v>
                </c:pt>
                <c:pt idx="7">
                  <c:v>42149</c:v>
                </c:pt>
                <c:pt idx="8">
                  <c:v>42150</c:v>
                </c:pt>
                <c:pt idx="9">
                  <c:v>42151</c:v>
                </c:pt>
                <c:pt idx="10">
                  <c:v>42152</c:v>
                </c:pt>
                <c:pt idx="11">
                  <c:v>42153</c:v>
                </c:pt>
                <c:pt idx="12">
                  <c:v>42156</c:v>
                </c:pt>
                <c:pt idx="13">
                  <c:v>42157</c:v>
                </c:pt>
                <c:pt idx="14">
                  <c:v>42158</c:v>
                </c:pt>
                <c:pt idx="15">
                  <c:v>42159</c:v>
                </c:pt>
                <c:pt idx="16">
                  <c:v>42160</c:v>
                </c:pt>
                <c:pt idx="17">
                  <c:v>42163</c:v>
                </c:pt>
                <c:pt idx="18">
                  <c:v>42164</c:v>
                </c:pt>
                <c:pt idx="19">
                  <c:v>42165</c:v>
                </c:pt>
                <c:pt idx="20">
                  <c:v>42166</c:v>
                </c:pt>
                <c:pt idx="21">
                  <c:v>42167</c:v>
                </c:pt>
                <c:pt idx="22">
                  <c:v>42170</c:v>
                </c:pt>
                <c:pt idx="23">
                  <c:v>42171</c:v>
                </c:pt>
                <c:pt idx="24">
                  <c:v>42172</c:v>
                </c:pt>
                <c:pt idx="25">
                  <c:v>42173</c:v>
                </c:pt>
                <c:pt idx="26">
                  <c:v>42174</c:v>
                </c:pt>
                <c:pt idx="27">
                  <c:v>42177</c:v>
                </c:pt>
                <c:pt idx="28">
                  <c:v>42178</c:v>
                </c:pt>
                <c:pt idx="29">
                  <c:v>42179</c:v>
                </c:pt>
                <c:pt idx="30">
                  <c:v>42180</c:v>
                </c:pt>
                <c:pt idx="31">
                  <c:v>42181</c:v>
                </c:pt>
                <c:pt idx="32">
                  <c:v>42184</c:v>
                </c:pt>
                <c:pt idx="33">
                  <c:v>42185</c:v>
                </c:pt>
                <c:pt idx="34">
                  <c:v>42186</c:v>
                </c:pt>
                <c:pt idx="35">
                  <c:v>42187</c:v>
                </c:pt>
                <c:pt idx="36">
                  <c:v>42188</c:v>
                </c:pt>
                <c:pt idx="37">
                  <c:v>42191</c:v>
                </c:pt>
                <c:pt idx="38">
                  <c:v>42192</c:v>
                </c:pt>
                <c:pt idx="39">
                  <c:v>42193</c:v>
                </c:pt>
                <c:pt idx="40">
                  <c:v>42194</c:v>
                </c:pt>
                <c:pt idx="41">
                  <c:v>42195</c:v>
                </c:pt>
                <c:pt idx="42">
                  <c:v>42198</c:v>
                </c:pt>
                <c:pt idx="43">
                  <c:v>42199</c:v>
                </c:pt>
                <c:pt idx="44">
                  <c:v>42200</c:v>
                </c:pt>
                <c:pt idx="45">
                  <c:v>42201</c:v>
                </c:pt>
                <c:pt idx="46">
                  <c:v>42202</c:v>
                </c:pt>
                <c:pt idx="47">
                  <c:v>42205</c:v>
                </c:pt>
                <c:pt idx="48">
                  <c:v>42206</c:v>
                </c:pt>
                <c:pt idx="49">
                  <c:v>42207</c:v>
                </c:pt>
                <c:pt idx="50">
                  <c:v>42208</c:v>
                </c:pt>
                <c:pt idx="51">
                  <c:v>42209</c:v>
                </c:pt>
                <c:pt idx="52">
                  <c:v>42212</c:v>
                </c:pt>
                <c:pt idx="53">
                  <c:v>42213</c:v>
                </c:pt>
                <c:pt idx="54">
                  <c:v>42214</c:v>
                </c:pt>
                <c:pt idx="55">
                  <c:v>42215</c:v>
                </c:pt>
                <c:pt idx="56">
                  <c:v>42216</c:v>
                </c:pt>
                <c:pt idx="57">
                  <c:v>42219</c:v>
                </c:pt>
                <c:pt idx="58">
                  <c:v>42220</c:v>
                </c:pt>
                <c:pt idx="59">
                  <c:v>42221</c:v>
                </c:pt>
                <c:pt idx="60">
                  <c:v>42222</c:v>
                </c:pt>
                <c:pt idx="61">
                  <c:v>42223</c:v>
                </c:pt>
                <c:pt idx="62">
                  <c:v>42226</c:v>
                </c:pt>
                <c:pt idx="63">
                  <c:v>42227</c:v>
                </c:pt>
                <c:pt idx="64">
                  <c:v>42228</c:v>
                </c:pt>
                <c:pt idx="65">
                  <c:v>42229</c:v>
                </c:pt>
                <c:pt idx="66">
                  <c:v>42230</c:v>
                </c:pt>
                <c:pt idx="67">
                  <c:v>42233</c:v>
                </c:pt>
                <c:pt idx="68">
                  <c:v>42234</c:v>
                </c:pt>
                <c:pt idx="69">
                  <c:v>42235</c:v>
                </c:pt>
                <c:pt idx="70">
                  <c:v>42236</c:v>
                </c:pt>
                <c:pt idx="71">
                  <c:v>42237</c:v>
                </c:pt>
                <c:pt idx="72">
                  <c:v>42240</c:v>
                </c:pt>
                <c:pt idx="73">
                  <c:v>42241</c:v>
                </c:pt>
                <c:pt idx="74">
                  <c:v>42242</c:v>
                </c:pt>
                <c:pt idx="75">
                  <c:v>42243</c:v>
                </c:pt>
                <c:pt idx="76">
                  <c:v>42244</c:v>
                </c:pt>
                <c:pt idx="77">
                  <c:v>42247</c:v>
                </c:pt>
                <c:pt idx="78">
                  <c:v>42248</c:v>
                </c:pt>
                <c:pt idx="79">
                  <c:v>42249</c:v>
                </c:pt>
                <c:pt idx="80">
                  <c:v>42250</c:v>
                </c:pt>
                <c:pt idx="81">
                  <c:v>42251</c:v>
                </c:pt>
                <c:pt idx="82">
                  <c:v>42254</c:v>
                </c:pt>
                <c:pt idx="83">
                  <c:v>42255</c:v>
                </c:pt>
                <c:pt idx="84">
                  <c:v>42256</c:v>
                </c:pt>
                <c:pt idx="85">
                  <c:v>42257</c:v>
                </c:pt>
                <c:pt idx="86">
                  <c:v>42258</c:v>
                </c:pt>
                <c:pt idx="87">
                  <c:v>42261</c:v>
                </c:pt>
                <c:pt idx="88">
                  <c:v>42262</c:v>
                </c:pt>
                <c:pt idx="89">
                  <c:v>42263</c:v>
                </c:pt>
                <c:pt idx="90">
                  <c:v>42264</c:v>
                </c:pt>
                <c:pt idx="91">
                  <c:v>42265</c:v>
                </c:pt>
                <c:pt idx="92">
                  <c:v>42268</c:v>
                </c:pt>
                <c:pt idx="93">
                  <c:v>42269</c:v>
                </c:pt>
                <c:pt idx="94">
                  <c:v>42270</c:v>
                </c:pt>
                <c:pt idx="95">
                  <c:v>42271</c:v>
                </c:pt>
                <c:pt idx="96">
                  <c:v>42272</c:v>
                </c:pt>
                <c:pt idx="97">
                  <c:v>42275</c:v>
                </c:pt>
                <c:pt idx="98">
                  <c:v>42276</c:v>
                </c:pt>
                <c:pt idx="99">
                  <c:v>42277</c:v>
                </c:pt>
                <c:pt idx="100">
                  <c:v>42278</c:v>
                </c:pt>
                <c:pt idx="101">
                  <c:v>42279</c:v>
                </c:pt>
                <c:pt idx="102">
                  <c:v>42282</c:v>
                </c:pt>
                <c:pt idx="103">
                  <c:v>42283</c:v>
                </c:pt>
                <c:pt idx="104">
                  <c:v>42284</c:v>
                </c:pt>
                <c:pt idx="105">
                  <c:v>42285</c:v>
                </c:pt>
                <c:pt idx="106">
                  <c:v>42286</c:v>
                </c:pt>
                <c:pt idx="107">
                  <c:v>42289</c:v>
                </c:pt>
                <c:pt idx="108">
                  <c:v>42290</c:v>
                </c:pt>
                <c:pt idx="109">
                  <c:v>42291</c:v>
                </c:pt>
                <c:pt idx="110">
                  <c:v>42292</c:v>
                </c:pt>
                <c:pt idx="111">
                  <c:v>42293</c:v>
                </c:pt>
                <c:pt idx="112">
                  <c:v>42296</c:v>
                </c:pt>
                <c:pt idx="113">
                  <c:v>42297</c:v>
                </c:pt>
                <c:pt idx="114">
                  <c:v>42298</c:v>
                </c:pt>
                <c:pt idx="115">
                  <c:v>42299</c:v>
                </c:pt>
                <c:pt idx="116">
                  <c:v>42300</c:v>
                </c:pt>
                <c:pt idx="117">
                  <c:v>42303</c:v>
                </c:pt>
                <c:pt idx="118">
                  <c:v>42304</c:v>
                </c:pt>
                <c:pt idx="119">
                  <c:v>42305</c:v>
                </c:pt>
                <c:pt idx="120">
                  <c:v>42306</c:v>
                </c:pt>
                <c:pt idx="121">
                  <c:v>42307</c:v>
                </c:pt>
                <c:pt idx="122">
                  <c:v>42310</c:v>
                </c:pt>
                <c:pt idx="123">
                  <c:v>42311</c:v>
                </c:pt>
                <c:pt idx="124">
                  <c:v>42312</c:v>
                </c:pt>
                <c:pt idx="125">
                  <c:v>42313</c:v>
                </c:pt>
                <c:pt idx="126">
                  <c:v>42314</c:v>
                </c:pt>
                <c:pt idx="127">
                  <c:v>42317</c:v>
                </c:pt>
                <c:pt idx="128">
                  <c:v>42318</c:v>
                </c:pt>
                <c:pt idx="129">
                  <c:v>42319</c:v>
                </c:pt>
                <c:pt idx="130">
                  <c:v>42320</c:v>
                </c:pt>
                <c:pt idx="131">
                  <c:v>42321</c:v>
                </c:pt>
                <c:pt idx="132">
                  <c:v>42324</c:v>
                </c:pt>
                <c:pt idx="133">
                  <c:v>42325</c:v>
                </c:pt>
                <c:pt idx="134">
                  <c:v>42326</c:v>
                </c:pt>
                <c:pt idx="135">
                  <c:v>42327</c:v>
                </c:pt>
                <c:pt idx="136">
                  <c:v>42328</c:v>
                </c:pt>
                <c:pt idx="137">
                  <c:v>42331</c:v>
                </c:pt>
                <c:pt idx="138">
                  <c:v>42332</c:v>
                </c:pt>
                <c:pt idx="139">
                  <c:v>42333</c:v>
                </c:pt>
                <c:pt idx="140">
                  <c:v>42334</c:v>
                </c:pt>
                <c:pt idx="141">
                  <c:v>42335</c:v>
                </c:pt>
                <c:pt idx="142">
                  <c:v>42338</c:v>
                </c:pt>
                <c:pt idx="143">
                  <c:v>42339</c:v>
                </c:pt>
                <c:pt idx="144">
                  <c:v>42340</c:v>
                </c:pt>
                <c:pt idx="145">
                  <c:v>42341</c:v>
                </c:pt>
                <c:pt idx="146">
                  <c:v>42342</c:v>
                </c:pt>
                <c:pt idx="147">
                  <c:v>42345</c:v>
                </c:pt>
                <c:pt idx="148">
                  <c:v>42346</c:v>
                </c:pt>
                <c:pt idx="149">
                  <c:v>42347</c:v>
                </c:pt>
                <c:pt idx="150">
                  <c:v>42348</c:v>
                </c:pt>
                <c:pt idx="151">
                  <c:v>42349</c:v>
                </c:pt>
                <c:pt idx="152">
                  <c:v>42352</c:v>
                </c:pt>
                <c:pt idx="153">
                  <c:v>42353</c:v>
                </c:pt>
                <c:pt idx="154">
                  <c:v>42354</c:v>
                </c:pt>
                <c:pt idx="155">
                  <c:v>42355</c:v>
                </c:pt>
                <c:pt idx="156">
                  <c:v>42356</c:v>
                </c:pt>
                <c:pt idx="157">
                  <c:v>42359</c:v>
                </c:pt>
                <c:pt idx="158">
                  <c:v>42360</c:v>
                </c:pt>
                <c:pt idx="159">
                  <c:v>42361</c:v>
                </c:pt>
                <c:pt idx="160">
                  <c:v>42362</c:v>
                </c:pt>
                <c:pt idx="161">
                  <c:v>42366</c:v>
                </c:pt>
                <c:pt idx="162">
                  <c:v>42367</c:v>
                </c:pt>
                <c:pt idx="163">
                  <c:v>42368</c:v>
                </c:pt>
                <c:pt idx="164">
                  <c:v>42369</c:v>
                </c:pt>
                <c:pt idx="165">
                  <c:v>42373</c:v>
                </c:pt>
                <c:pt idx="166">
                  <c:v>42374</c:v>
                </c:pt>
                <c:pt idx="167">
                  <c:v>42375</c:v>
                </c:pt>
                <c:pt idx="168">
                  <c:v>42376</c:v>
                </c:pt>
                <c:pt idx="169">
                  <c:v>42377</c:v>
                </c:pt>
                <c:pt idx="170">
                  <c:v>42380</c:v>
                </c:pt>
                <c:pt idx="171">
                  <c:v>42381</c:v>
                </c:pt>
                <c:pt idx="172">
                  <c:v>42382</c:v>
                </c:pt>
                <c:pt idx="173">
                  <c:v>42383</c:v>
                </c:pt>
                <c:pt idx="174">
                  <c:v>42384</c:v>
                </c:pt>
                <c:pt idx="175">
                  <c:v>42387</c:v>
                </c:pt>
                <c:pt idx="176">
                  <c:v>42388</c:v>
                </c:pt>
                <c:pt idx="177">
                  <c:v>42389</c:v>
                </c:pt>
                <c:pt idx="178">
                  <c:v>42390</c:v>
                </c:pt>
                <c:pt idx="179">
                  <c:v>42391</c:v>
                </c:pt>
                <c:pt idx="180">
                  <c:v>42394</c:v>
                </c:pt>
                <c:pt idx="181">
                  <c:v>42395</c:v>
                </c:pt>
                <c:pt idx="182">
                  <c:v>42396</c:v>
                </c:pt>
                <c:pt idx="183">
                  <c:v>42397</c:v>
                </c:pt>
                <c:pt idx="184">
                  <c:v>42398</c:v>
                </c:pt>
                <c:pt idx="185">
                  <c:v>42401</c:v>
                </c:pt>
                <c:pt idx="186">
                  <c:v>42402</c:v>
                </c:pt>
                <c:pt idx="187">
                  <c:v>42403</c:v>
                </c:pt>
                <c:pt idx="188">
                  <c:v>42404</c:v>
                </c:pt>
                <c:pt idx="189">
                  <c:v>42405</c:v>
                </c:pt>
                <c:pt idx="190">
                  <c:v>42408</c:v>
                </c:pt>
                <c:pt idx="191">
                  <c:v>42409</c:v>
                </c:pt>
                <c:pt idx="192">
                  <c:v>42410</c:v>
                </c:pt>
                <c:pt idx="193">
                  <c:v>42411</c:v>
                </c:pt>
                <c:pt idx="194">
                  <c:v>42412</c:v>
                </c:pt>
                <c:pt idx="195">
                  <c:v>42415</c:v>
                </c:pt>
                <c:pt idx="196">
                  <c:v>42416</c:v>
                </c:pt>
                <c:pt idx="197">
                  <c:v>42417</c:v>
                </c:pt>
                <c:pt idx="198">
                  <c:v>42418</c:v>
                </c:pt>
                <c:pt idx="199">
                  <c:v>42419</c:v>
                </c:pt>
                <c:pt idx="200">
                  <c:v>42422</c:v>
                </c:pt>
                <c:pt idx="201">
                  <c:v>42423</c:v>
                </c:pt>
                <c:pt idx="202">
                  <c:v>42424</c:v>
                </c:pt>
                <c:pt idx="203">
                  <c:v>42425</c:v>
                </c:pt>
                <c:pt idx="204">
                  <c:v>42426</c:v>
                </c:pt>
                <c:pt idx="205">
                  <c:v>42429</c:v>
                </c:pt>
                <c:pt idx="206">
                  <c:v>42430</c:v>
                </c:pt>
                <c:pt idx="207">
                  <c:v>42431</c:v>
                </c:pt>
                <c:pt idx="208">
                  <c:v>42432</c:v>
                </c:pt>
                <c:pt idx="209">
                  <c:v>42433</c:v>
                </c:pt>
                <c:pt idx="210">
                  <c:v>42436</c:v>
                </c:pt>
                <c:pt idx="211">
                  <c:v>42437</c:v>
                </c:pt>
                <c:pt idx="212">
                  <c:v>42438</c:v>
                </c:pt>
                <c:pt idx="213">
                  <c:v>42439</c:v>
                </c:pt>
                <c:pt idx="214">
                  <c:v>42440</c:v>
                </c:pt>
                <c:pt idx="215">
                  <c:v>42443</c:v>
                </c:pt>
                <c:pt idx="216">
                  <c:v>42444</c:v>
                </c:pt>
                <c:pt idx="217">
                  <c:v>42445</c:v>
                </c:pt>
                <c:pt idx="218">
                  <c:v>42446</c:v>
                </c:pt>
                <c:pt idx="219">
                  <c:v>42447</c:v>
                </c:pt>
                <c:pt idx="220">
                  <c:v>42450</c:v>
                </c:pt>
                <c:pt idx="221">
                  <c:v>42451</c:v>
                </c:pt>
                <c:pt idx="222">
                  <c:v>42452</c:v>
                </c:pt>
                <c:pt idx="223">
                  <c:v>42453</c:v>
                </c:pt>
                <c:pt idx="224">
                  <c:v>42458</c:v>
                </c:pt>
                <c:pt idx="225">
                  <c:v>42459</c:v>
                </c:pt>
                <c:pt idx="226">
                  <c:v>42460</c:v>
                </c:pt>
                <c:pt idx="227">
                  <c:v>42461</c:v>
                </c:pt>
                <c:pt idx="228">
                  <c:v>42464</c:v>
                </c:pt>
                <c:pt idx="229">
                  <c:v>42465</c:v>
                </c:pt>
                <c:pt idx="230">
                  <c:v>42466</c:v>
                </c:pt>
                <c:pt idx="231">
                  <c:v>42467</c:v>
                </c:pt>
                <c:pt idx="232">
                  <c:v>42468</c:v>
                </c:pt>
                <c:pt idx="233">
                  <c:v>42471</c:v>
                </c:pt>
                <c:pt idx="234">
                  <c:v>42472</c:v>
                </c:pt>
                <c:pt idx="235">
                  <c:v>42473</c:v>
                </c:pt>
                <c:pt idx="236">
                  <c:v>42474</c:v>
                </c:pt>
                <c:pt idx="237">
                  <c:v>42475</c:v>
                </c:pt>
                <c:pt idx="238">
                  <c:v>42478</c:v>
                </c:pt>
                <c:pt idx="239">
                  <c:v>42479</c:v>
                </c:pt>
                <c:pt idx="240">
                  <c:v>42480</c:v>
                </c:pt>
                <c:pt idx="241">
                  <c:v>42481</c:v>
                </c:pt>
                <c:pt idx="242">
                  <c:v>42482</c:v>
                </c:pt>
                <c:pt idx="243">
                  <c:v>42485</c:v>
                </c:pt>
                <c:pt idx="244">
                  <c:v>42486</c:v>
                </c:pt>
                <c:pt idx="245">
                  <c:v>42487</c:v>
                </c:pt>
                <c:pt idx="246">
                  <c:v>42488</c:v>
                </c:pt>
                <c:pt idx="247">
                  <c:v>42489</c:v>
                </c:pt>
                <c:pt idx="248">
                  <c:v>42492</c:v>
                </c:pt>
                <c:pt idx="249">
                  <c:v>42493</c:v>
                </c:pt>
                <c:pt idx="250">
                  <c:v>42494</c:v>
                </c:pt>
                <c:pt idx="251">
                  <c:v>42495</c:v>
                </c:pt>
                <c:pt idx="252">
                  <c:v>42496</c:v>
                </c:pt>
                <c:pt idx="253">
                  <c:v>42499</c:v>
                </c:pt>
                <c:pt idx="254">
                  <c:v>42500</c:v>
                </c:pt>
                <c:pt idx="255">
                  <c:v>42501</c:v>
                </c:pt>
                <c:pt idx="256">
                  <c:v>42502</c:v>
                </c:pt>
                <c:pt idx="257">
                  <c:v>42503</c:v>
                </c:pt>
                <c:pt idx="258">
                  <c:v>42506</c:v>
                </c:pt>
                <c:pt idx="259">
                  <c:v>42507</c:v>
                </c:pt>
                <c:pt idx="260">
                  <c:v>42508</c:v>
                </c:pt>
                <c:pt idx="261">
                  <c:v>42509</c:v>
                </c:pt>
                <c:pt idx="262">
                  <c:v>42510</c:v>
                </c:pt>
                <c:pt idx="263">
                  <c:v>42513</c:v>
                </c:pt>
                <c:pt idx="264">
                  <c:v>42514</c:v>
                </c:pt>
                <c:pt idx="265">
                  <c:v>42515</c:v>
                </c:pt>
                <c:pt idx="266">
                  <c:v>42516</c:v>
                </c:pt>
                <c:pt idx="267">
                  <c:v>42517</c:v>
                </c:pt>
                <c:pt idx="268">
                  <c:v>42520</c:v>
                </c:pt>
                <c:pt idx="269">
                  <c:v>42521</c:v>
                </c:pt>
                <c:pt idx="270">
                  <c:v>42522</c:v>
                </c:pt>
                <c:pt idx="271">
                  <c:v>42523</c:v>
                </c:pt>
                <c:pt idx="272">
                  <c:v>42524</c:v>
                </c:pt>
                <c:pt idx="273">
                  <c:v>42527</c:v>
                </c:pt>
                <c:pt idx="274">
                  <c:v>42528</c:v>
                </c:pt>
                <c:pt idx="275">
                  <c:v>42529</c:v>
                </c:pt>
                <c:pt idx="276">
                  <c:v>42530</c:v>
                </c:pt>
                <c:pt idx="277">
                  <c:v>42531</c:v>
                </c:pt>
                <c:pt idx="278">
                  <c:v>42534</c:v>
                </c:pt>
                <c:pt idx="279">
                  <c:v>42535</c:v>
                </c:pt>
                <c:pt idx="280">
                  <c:v>42536</c:v>
                </c:pt>
                <c:pt idx="281">
                  <c:v>42537</c:v>
                </c:pt>
                <c:pt idx="282">
                  <c:v>42538</c:v>
                </c:pt>
                <c:pt idx="283">
                  <c:v>42541</c:v>
                </c:pt>
                <c:pt idx="284">
                  <c:v>42542</c:v>
                </c:pt>
                <c:pt idx="285">
                  <c:v>42543</c:v>
                </c:pt>
                <c:pt idx="286">
                  <c:v>42544</c:v>
                </c:pt>
                <c:pt idx="287">
                  <c:v>42545</c:v>
                </c:pt>
                <c:pt idx="288">
                  <c:v>42548</c:v>
                </c:pt>
                <c:pt idx="289">
                  <c:v>42549</c:v>
                </c:pt>
                <c:pt idx="290">
                  <c:v>42550</c:v>
                </c:pt>
                <c:pt idx="291">
                  <c:v>42551</c:v>
                </c:pt>
                <c:pt idx="292">
                  <c:v>42552</c:v>
                </c:pt>
                <c:pt idx="293">
                  <c:v>42555</c:v>
                </c:pt>
                <c:pt idx="294">
                  <c:v>42556</c:v>
                </c:pt>
                <c:pt idx="295">
                  <c:v>42557</c:v>
                </c:pt>
                <c:pt idx="296">
                  <c:v>42558</c:v>
                </c:pt>
                <c:pt idx="297">
                  <c:v>42559</c:v>
                </c:pt>
                <c:pt idx="298">
                  <c:v>42562</c:v>
                </c:pt>
                <c:pt idx="299">
                  <c:v>42563</c:v>
                </c:pt>
                <c:pt idx="300">
                  <c:v>42564</c:v>
                </c:pt>
                <c:pt idx="301">
                  <c:v>42565</c:v>
                </c:pt>
                <c:pt idx="302">
                  <c:v>42566</c:v>
                </c:pt>
                <c:pt idx="303">
                  <c:v>42569</c:v>
                </c:pt>
                <c:pt idx="304">
                  <c:v>42570</c:v>
                </c:pt>
                <c:pt idx="305">
                  <c:v>42571</c:v>
                </c:pt>
                <c:pt idx="306">
                  <c:v>42572</c:v>
                </c:pt>
                <c:pt idx="307">
                  <c:v>42573</c:v>
                </c:pt>
                <c:pt idx="308">
                  <c:v>42576</c:v>
                </c:pt>
                <c:pt idx="309">
                  <c:v>42577</c:v>
                </c:pt>
                <c:pt idx="310">
                  <c:v>42578</c:v>
                </c:pt>
                <c:pt idx="311">
                  <c:v>42579</c:v>
                </c:pt>
                <c:pt idx="312">
                  <c:v>42580</c:v>
                </c:pt>
                <c:pt idx="313">
                  <c:v>42583</c:v>
                </c:pt>
                <c:pt idx="314">
                  <c:v>42584</c:v>
                </c:pt>
                <c:pt idx="315">
                  <c:v>42585</c:v>
                </c:pt>
                <c:pt idx="316">
                  <c:v>42586</c:v>
                </c:pt>
                <c:pt idx="317">
                  <c:v>42587</c:v>
                </c:pt>
                <c:pt idx="318">
                  <c:v>42590</c:v>
                </c:pt>
                <c:pt idx="319">
                  <c:v>42591</c:v>
                </c:pt>
                <c:pt idx="320">
                  <c:v>42592</c:v>
                </c:pt>
                <c:pt idx="321">
                  <c:v>42593</c:v>
                </c:pt>
                <c:pt idx="322">
                  <c:v>42594</c:v>
                </c:pt>
                <c:pt idx="323">
                  <c:v>42597</c:v>
                </c:pt>
                <c:pt idx="324">
                  <c:v>42598</c:v>
                </c:pt>
                <c:pt idx="325">
                  <c:v>42599</c:v>
                </c:pt>
                <c:pt idx="326">
                  <c:v>42600</c:v>
                </c:pt>
                <c:pt idx="327">
                  <c:v>42601</c:v>
                </c:pt>
                <c:pt idx="328">
                  <c:v>42604</c:v>
                </c:pt>
                <c:pt idx="329">
                  <c:v>42605</c:v>
                </c:pt>
                <c:pt idx="330">
                  <c:v>42606</c:v>
                </c:pt>
                <c:pt idx="331">
                  <c:v>42607</c:v>
                </c:pt>
                <c:pt idx="332">
                  <c:v>42608</c:v>
                </c:pt>
                <c:pt idx="333">
                  <c:v>42611</c:v>
                </c:pt>
                <c:pt idx="334">
                  <c:v>42612</c:v>
                </c:pt>
                <c:pt idx="335">
                  <c:v>42613</c:v>
                </c:pt>
                <c:pt idx="336">
                  <c:v>42614</c:v>
                </c:pt>
                <c:pt idx="337">
                  <c:v>42615</c:v>
                </c:pt>
                <c:pt idx="338">
                  <c:v>42618</c:v>
                </c:pt>
                <c:pt idx="339">
                  <c:v>42619</c:v>
                </c:pt>
                <c:pt idx="340">
                  <c:v>42620</c:v>
                </c:pt>
                <c:pt idx="341">
                  <c:v>42621</c:v>
                </c:pt>
                <c:pt idx="342">
                  <c:v>42622</c:v>
                </c:pt>
                <c:pt idx="343">
                  <c:v>42625</c:v>
                </c:pt>
                <c:pt idx="344">
                  <c:v>42626</c:v>
                </c:pt>
                <c:pt idx="345">
                  <c:v>42627</c:v>
                </c:pt>
                <c:pt idx="346">
                  <c:v>42628</c:v>
                </c:pt>
                <c:pt idx="347">
                  <c:v>42629</c:v>
                </c:pt>
                <c:pt idx="348">
                  <c:v>42632</c:v>
                </c:pt>
                <c:pt idx="349">
                  <c:v>42633</c:v>
                </c:pt>
                <c:pt idx="350">
                  <c:v>42634</c:v>
                </c:pt>
                <c:pt idx="351">
                  <c:v>42635</c:v>
                </c:pt>
                <c:pt idx="352">
                  <c:v>42636</c:v>
                </c:pt>
                <c:pt idx="353">
                  <c:v>42639</c:v>
                </c:pt>
                <c:pt idx="354">
                  <c:v>42640</c:v>
                </c:pt>
                <c:pt idx="355">
                  <c:v>42641</c:v>
                </c:pt>
                <c:pt idx="356">
                  <c:v>42642</c:v>
                </c:pt>
                <c:pt idx="357">
                  <c:v>42643</c:v>
                </c:pt>
                <c:pt idx="358">
                  <c:v>42646</c:v>
                </c:pt>
                <c:pt idx="359">
                  <c:v>42647</c:v>
                </c:pt>
                <c:pt idx="360">
                  <c:v>42648</c:v>
                </c:pt>
                <c:pt idx="361">
                  <c:v>42649</c:v>
                </c:pt>
                <c:pt idx="362">
                  <c:v>42650</c:v>
                </c:pt>
                <c:pt idx="363">
                  <c:v>42653</c:v>
                </c:pt>
                <c:pt idx="364">
                  <c:v>42654</c:v>
                </c:pt>
                <c:pt idx="365">
                  <c:v>42655</c:v>
                </c:pt>
                <c:pt idx="366">
                  <c:v>42656</c:v>
                </c:pt>
                <c:pt idx="367">
                  <c:v>42657</c:v>
                </c:pt>
                <c:pt idx="368">
                  <c:v>42660</c:v>
                </c:pt>
                <c:pt idx="369">
                  <c:v>42661</c:v>
                </c:pt>
                <c:pt idx="370">
                  <c:v>42662</c:v>
                </c:pt>
                <c:pt idx="371">
                  <c:v>42663</c:v>
                </c:pt>
                <c:pt idx="372">
                  <c:v>42664</c:v>
                </c:pt>
                <c:pt idx="373">
                  <c:v>42667</c:v>
                </c:pt>
                <c:pt idx="374">
                  <c:v>42668</c:v>
                </c:pt>
                <c:pt idx="375">
                  <c:v>42669</c:v>
                </c:pt>
                <c:pt idx="376">
                  <c:v>42670</c:v>
                </c:pt>
                <c:pt idx="377">
                  <c:v>42671</c:v>
                </c:pt>
                <c:pt idx="378">
                  <c:v>42674</c:v>
                </c:pt>
                <c:pt idx="379">
                  <c:v>42675</c:v>
                </c:pt>
                <c:pt idx="380">
                  <c:v>42676</c:v>
                </c:pt>
                <c:pt idx="381">
                  <c:v>42677</c:v>
                </c:pt>
                <c:pt idx="382">
                  <c:v>42678</c:v>
                </c:pt>
                <c:pt idx="383">
                  <c:v>42681</c:v>
                </c:pt>
                <c:pt idx="384">
                  <c:v>42682</c:v>
                </c:pt>
                <c:pt idx="385">
                  <c:v>42683</c:v>
                </c:pt>
                <c:pt idx="386">
                  <c:v>42684</c:v>
                </c:pt>
                <c:pt idx="387">
                  <c:v>42685</c:v>
                </c:pt>
                <c:pt idx="388">
                  <c:v>42688</c:v>
                </c:pt>
                <c:pt idx="389">
                  <c:v>42689</c:v>
                </c:pt>
                <c:pt idx="390">
                  <c:v>42690</c:v>
                </c:pt>
                <c:pt idx="391">
                  <c:v>42691</c:v>
                </c:pt>
                <c:pt idx="392">
                  <c:v>42692</c:v>
                </c:pt>
                <c:pt idx="393">
                  <c:v>42695</c:v>
                </c:pt>
                <c:pt idx="394">
                  <c:v>42696</c:v>
                </c:pt>
                <c:pt idx="395">
                  <c:v>42697</c:v>
                </c:pt>
                <c:pt idx="396">
                  <c:v>42698</c:v>
                </c:pt>
                <c:pt idx="397">
                  <c:v>42699</c:v>
                </c:pt>
                <c:pt idx="398">
                  <c:v>42702</c:v>
                </c:pt>
                <c:pt idx="399">
                  <c:v>42703</c:v>
                </c:pt>
                <c:pt idx="400">
                  <c:v>42704</c:v>
                </c:pt>
                <c:pt idx="401">
                  <c:v>42705</c:v>
                </c:pt>
                <c:pt idx="402">
                  <c:v>42706</c:v>
                </c:pt>
                <c:pt idx="403">
                  <c:v>42709</c:v>
                </c:pt>
                <c:pt idx="404">
                  <c:v>42710</c:v>
                </c:pt>
                <c:pt idx="405">
                  <c:v>42711</c:v>
                </c:pt>
                <c:pt idx="406">
                  <c:v>42712</c:v>
                </c:pt>
                <c:pt idx="407">
                  <c:v>42713</c:v>
                </c:pt>
                <c:pt idx="408">
                  <c:v>42716</c:v>
                </c:pt>
                <c:pt idx="409">
                  <c:v>42717</c:v>
                </c:pt>
                <c:pt idx="410">
                  <c:v>42718</c:v>
                </c:pt>
                <c:pt idx="411">
                  <c:v>42719</c:v>
                </c:pt>
                <c:pt idx="412">
                  <c:v>42720</c:v>
                </c:pt>
                <c:pt idx="413">
                  <c:v>42723</c:v>
                </c:pt>
                <c:pt idx="414">
                  <c:v>42724</c:v>
                </c:pt>
                <c:pt idx="415">
                  <c:v>42725</c:v>
                </c:pt>
                <c:pt idx="416">
                  <c:v>42726</c:v>
                </c:pt>
                <c:pt idx="417">
                  <c:v>42727</c:v>
                </c:pt>
                <c:pt idx="418">
                  <c:v>42731</c:v>
                </c:pt>
                <c:pt idx="419">
                  <c:v>42732</c:v>
                </c:pt>
                <c:pt idx="420">
                  <c:v>42733</c:v>
                </c:pt>
                <c:pt idx="421">
                  <c:v>42734</c:v>
                </c:pt>
                <c:pt idx="422">
                  <c:v>42737</c:v>
                </c:pt>
                <c:pt idx="423">
                  <c:v>42738</c:v>
                </c:pt>
                <c:pt idx="424">
                  <c:v>42739</c:v>
                </c:pt>
                <c:pt idx="425">
                  <c:v>42740</c:v>
                </c:pt>
                <c:pt idx="426">
                  <c:v>42741</c:v>
                </c:pt>
                <c:pt idx="427">
                  <c:v>42744</c:v>
                </c:pt>
                <c:pt idx="428">
                  <c:v>42745</c:v>
                </c:pt>
                <c:pt idx="429">
                  <c:v>42746</c:v>
                </c:pt>
                <c:pt idx="430">
                  <c:v>42747</c:v>
                </c:pt>
                <c:pt idx="431">
                  <c:v>42748</c:v>
                </c:pt>
                <c:pt idx="432">
                  <c:v>42751</c:v>
                </c:pt>
                <c:pt idx="433">
                  <c:v>42752</c:v>
                </c:pt>
                <c:pt idx="434">
                  <c:v>42753</c:v>
                </c:pt>
                <c:pt idx="435">
                  <c:v>42754</c:v>
                </c:pt>
                <c:pt idx="436">
                  <c:v>42755</c:v>
                </c:pt>
                <c:pt idx="437">
                  <c:v>42758</c:v>
                </c:pt>
                <c:pt idx="438">
                  <c:v>42759</c:v>
                </c:pt>
                <c:pt idx="439">
                  <c:v>42760</c:v>
                </c:pt>
                <c:pt idx="440">
                  <c:v>42761</c:v>
                </c:pt>
                <c:pt idx="441">
                  <c:v>42762</c:v>
                </c:pt>
                <c:pt idx="442">
                  <c:v>42765</c:v>
                </c:pt>
                <c:pt idx="443">
                  <c:v>42766</c:v>
                </c:pt>
                <c:pt idx="444">
                  <c:v>42767</c:v>
                </c:pt>
                <c:pt idx="445">
                  <c:v>42768</c:v>
                </c:pt>
                <c:pt idx="446">
                  <c:v>42769</c:v>
                </c:pt>
                <c:pt idx="447">
                  <c:v>42772</c:v>
                </c:pt>
                <c:pt idx="448">
                  <c:v>42773</c:v>
                </c:pt>
                <c:pt idx="449">
                  <c:v>42774</c:v>
                </c:pt>
                <c:pt idx="450">
                  <c:v>42775</c:v>
                </c:pt>
                <c:pt idx="451">
                  <c:v>42776</c:v>
                </c:pt>
                <c:pt idx="452">
                  <c:v>42779</c:v>
                </c:pt>
                <c:pt idx="453">
                  <c:v>42780</c:v>
                </c:pt>
                <c:pt idx="454">
                  <c:v>42781</c:v>
                </c:pt>
                <c:pt idx="455">
                  <c:v>42782</c:v>
                </c:pt>
                <c:pt idx="456">
                  <c:v>42783</c:v>
                </c:pt>
                <c:pt idx="457">
                  <c:v>42786</c:v>
                </c:pt>
                <c:pt idx="458">
                  <c:v>42787</c:v>
                </c:pt>
                <c:pt idx="459">
                  <c:v>42788</c:v>
                </c:pt>
                <c:pt idx="460">
                  <c:v>42789</c:v>
                </c:pt>
                <c:pt idx="461">
                  <c:v>42790</c:v>
                </c:pt>
                <c:pt idx="462">
                  <c:v>42793</c:v>
                </c:pt>
                <c:pt idx="463">
                  <c:v>42794</c:v>
                </c:pt>
                <c:pt idx="464">
                  <c:v>42795</c:v>
                </c:pt>
                <c:pt idx="465">
                  <c:v>42796</c:v>
                </c:pt>
                <c:pt idx="466">
                  <c:v>42797</c:v>
                </c:pt>
                <c:pt idx="467">
                  <c:v>42800</c:v>
                </c:pt>
                <c:pt idx="468">
                  <c:v>42801</c:v>
                </c:pt>
                <c:pt idx="469">
                  <c:v>42802</c:v>
                </c:pt>
                <c:pt idx="470">
                  <c:v>42803</c:v>
                </c:pt>
                <c:pt idx="471">
                  <c:v>42804</c:v>
                </c:pt>
                <c:pt idx="472">
                  <c:v>42807</c:v>
                </c:pt>
                <c:pt idx="473">
                  <c:v>42808</c:v>
                </c:pt>
                <c:pt idx="474">
                  <c:v>42809</c:v>
                </c:pt>
                <c:pt idx="475">
                  <c:v>42810</c:v>
                </c:pt>
                <c:pt idx="476">
                  <c:v>42811</c:v>
                </c:pt>
                <c:pt idx="477">
                  <c:v>42814</c:v>
                </c:pt>
                <c:pt idx="478">
                  <c:v>42815</c:v>
                </c:pt>
                <c:pt idx="479">
                  <c:v>42816</c:v>
                </c:pt>
                <c:pt idx="480">
                  <c:v>42817</c:v>
                </c:pt>
                <c:pt idx="481">
                  <c:v>42818</c:v>
                </c:pt>
                <c:pt idx="482">
                  <c:v>42821</c:v>
                </c:pt>
                <c:pt idx="483">
                  <c:v>42822</c:v>
                </c:pt>
                <c:pt idx="484">
                  <c:v>42823</c:v>
                </c:pt>
                <c:pt idx="485">
                  <c:v>42824</c:v>
                </c:pt>
                <c:pt idx="486">
                  <c:v>42825</c:v>
                </c:pt>
                <c:pt idx="487">
                  <c:v>42828</c:v>
                </c:pt>
                <c:pt idx="488">
                  <c:v>42829</c:v>
                </c:pt>
                <c:pt idx="489">
                  <c:v>42830</c:v>
                </c:pt>
                <c:pt idx="490">
                  <c:v>42831</c:v>
                </c:pt>
                <c:pt idx="491">
                  <c:v>42832</c:v>
                </c:pt>
                <c:pt idx="492">
                  <c:v>42835</c:v>
                </c:pt>
                <c:pt idx="493">
                  <c:v>42836</c:v>
                </c:pt>
                <c:pt idx="494">
                  <c:v>42837</c:v>
                </c:pt>
                <c:pt idx="495">
                  <c:v>42838</c:v>
                </c:pt>
                <c:pt idx="496">
                  <c:v>42843</c:v>
                </c:pt>
                <c:pt idx="497">
                  <c:v>42844</c:v>
                </c:pt>
                <c:pt idx="498">
                  <c:v>42845</c:v>
                </c:pt>
                <c:pt idx="499">
                  <c:v>42846</c:v>
                </c:pt>
                <c:pt idx="500">
                  <c:v>42849</c:v>
                </c:pt>
                <c:pt idx="501">
                  <c:v>42850</c:v>
                </c:pt>
                <c:pt idx="502">
                  <c:v>42851</c:v>
                </c:pt>
                <c:pt idx="503">
                  <c:v>42852</c:v>
                </c:pt>
                <c:pt idx="504">
                  <c:v>42853</c:v>
                </c:pt>
                <c:pt idx="505">
                  <c:v>42857</c:v>
                </c:pt>
                <c:pt idx="506">
                  <c:v>42858</c:v>
                </c:pt>
                <c:pt idx="507">
                  <c:v>42859</c:v>
                </c:pt>
                <c:pt idx="508">
                  <c:v>42860</c:v>
                </c:pt>
                <c:pt idx="509">
                  <c:v>42863</c:v>
                </c:pt>
                <c:pt idx="510">
                  <c:v>42864</c:v>
                </c:pt>
                <c:pt idx="511">
                  <c:v>42871</c:v>
                </c:pt>
              </c:numCache>
            </c:numRef>
          </c:xVal>
          <c:yVal>
            <c:numRef>
              <c:f>EUR6M!$BC$2:$BC$513</c:f>
              <c:numCache>
                <c:formatCode>0.0000%</c:formatCode>
                <c:ptCount val="512"/>
                <c:pt idx="0">
                  <c:v>5.079999999999242E-4</c:v>
                </c:pt>
                <c:pt idx="1">
                  <c:v>4.9560695608739231E-4</c:v>
                </c:pt>
                <c:pt idx="2">
                  <c:v>5.0468324489733767E-4</c:v>
                </c:pt>
                <c:pt idx="3">
                  <c:v>5.0834555130590858E-4</c:v>
                </c:pt>
                <c:pt idx="4">
                  <c:v>5.1220919449998395E-4</c:v>
                </c:pt>
                <c:pt idx="5">
                  <c:v>5.1754307438097108E-4</c:v>
                </c:pt>
                <c:pt idx="6">
                  <c:v>5.2048614042602694E-4</c:v>
                </c:pt>
                <c:pt idx="7">
                  <c:v>5.3102845135372838E-4</c:v>
                </c:pt>
                <c:pt idx="8">
                  <c:v>5.3488199731779515E-4</c:v>
                </c:pt>
                <c:pt idx="9">
                  <c:v>5.3880153486883943E-4</c:v>
                </c:pt>
                <c:pt idx="10">
                  <c:v>5.4387965136474148E-4</c:v>
                </c:pt>
                <c:pt idx="11">
                  <c:v>5.4634332519384356E-4</c:v>
                </c:pt>
                <c:pt idx="12">
                  <c:v>5.5402138012376051E-4</c:v>
                </c:pt>
                <c:pt idx="13">
                  <c:v>5.5682646775740872E-4</c:v>
                </c:pt>
                <c:pt idx="14">
                  <c:v>5.5957581794142844E-4</c:v>
                </c:pt>
                <c:pt idx="15">
                  <c:v>5.6226943044212694E-4</c:v>
                </c:pt>
                <c:pt idx="16">
                  <c:v>5.6642854483915307E-4</c:v>
                </c:pt>
                <c:pt idx="17">
                  <c:v>5.7500013994903542E-4</c:v>
                </c:pt>
                <c:pt idx="18">
                  <c:v>5.7815984778168163E-4</c:v>
                </c:pt>
                <c:pt idx="19">
                  <c:v>5.8131036770837257E-4</c:v>
                </c:pt>
                <c:pt idx="20">
                  <c:v>5.8445169968499076E-4</c:v>
                </c:pt>
                <c:pt idx="21">
                  <c:v>5.8841673604209221E-4</c:v>
                </c:pt>
                <c:pt idx="22">
                  <c:v>5.9692514720750616E-4</c:v>
                </c:pt>
                <c:pt idx="23">
                  <c:v>5.9903527820858555E-4</c:v>
                </c:pt>
                <c:pt idx="24">
                  <c:v>6.0107991775085147E-4</c:v>
                </c:pt>
                <c:pt idx="25">
                  <c:v>6.0305906563031409E-4</c:v>
                </c:pt>
                <c:pt idx="26">
                  <c:v>6.0572696109739406E-4</c:v>
                </c:pt>
                <c:pt idx="27">
                  <c:v>6.1032073666529194E-4</c:v>
                </c:pt>
                <c:pt idx="28">
                  <c:v>6.1197242339672102E-4</c:v>
                </c:pt>
                <c:pt idx="29">
                  <c:v>6.1355861737812903E-4</c:v>
                </c:pt>
                <c:pt idx="30">
                  <c:v>6.1619303382443025E-4</c:v>
                </c:pt>
                <c:pt idx="31">
                  <c:v>6.1727308838279587E-4</c:v>
                </c:pt>
                <c:pt idx="32">
                  <c:v>6.2050719071495627E-4</c:v>
                </c:pt>
                <c:pt idx="33">
                  <c:v>6.2207111022686331E-4</c:v>
                </c:pt>
                <c:pt idx="34">
                  <c:v>6.2434026433976018E-4</c:v>
                </c:pt>
                <c:pt idx="35">
                  <c:v>6.2502509079192896E-4</c:v>
                </c:pt>
                <c:pt idx="36">
                  <c:v>6.2564473258228494E-4</c:v>
                </c:pt>
                <c:pt idx="37">
                  <c:v>6.2787080629113433E-4</c:v>
                </c:pt>
                <c:pt idx="38">
                  <c:v>6.2860943815506759E-4</c:v>
                </c:pt>
                <c:pt idx="39">
                  <c:v>6.2928293147313929E-4</c:v>
                </c:pt>
                <c:pt idx="40">
                  <c:v>6.3069969022872517E-4</c:v>
                </c:pt>
                <c:pt idx="41">
                  <c:v>6.3084185273662517E-4</c:v>
                </c:pt>
                <c:pt idx="42">
                  <c:v>6.3167331774944928E-4</c:v>
                </c:pt>
                <c:pt idx="43">
                  <c:v>6.3195597860808152E-4</c:v>
                </c:pt>
                <c:pt idx="44">
                  <c:v>6.3324671950746128E-4</c:v>
                </c:pt>
                <c:pt idx="45">
                  <c:v>6.3537334904695969E-4</c:v>
                </c:pt>
                <c:pt idx="46">
                  <c:v>6.3616675591188676E-4</c:v>
                </c:pt>
                <c:pt idx="47">
                  <c:v>6.3922642244331471E-4</c:v>
                </c:pt>
                <c:pt idx="48">
                  <c:v>6.4032756231260088E-4</c:v>
                </c:pt>
                <c:pt idx="49">
                  <c:v>6.4139710181434692E-4</c:v>
                </c:pt>
                <c:pt idx="50">
                  <c:v>6.4332598697364358E-4</c:v>
                </c:pt>
                <c:pt idx="51">
                  <c:v>6.4388772153873186E-4</c:v>
                </c:pt>
                <c:pt idx="52">
                  <c:v>6.4627079205355513E-4</c:v>
                </c:pt>
                <c:pt idx="53">
                  <c:v>6.4715072831653966E-4</c:v>
                </c:pt>
                <c:pt idx="54">
                  <c:v>6.4799906388181348E-4</c:v>
                </c:pt>
                <c:pt idx="55">
                  <c:v>6.4835449138975437E-4</c:v>
                </c:pt>
                <c:pt idx="56">
                  <c:v>6.4867394773385125E-4</c:v>
                </c:pt>
                <c:pt idx="57">
                  <c:v>6.5176672985623883E-4</c:v>
                </c:pt>
                <c:pt idx="58">
                  <c:v>6.5242546042502665E-4</c:v>
                </c:pt>
                <c:pt idx="59">
                  <c:v>6.5305259004065587E-4</c:v>
                </c:pt>
                <c:pt idx="60">
                  <c:v>6.5463591249019645E-4</c:v>
                </c:pt>
                <c:pt idx="61">
                  <c:v>6.5470946429598866E-4</c:v>
                </c:pt>
                <c:pt idx="62">
                  <c:v>6.5571422280788624E-4</c:v>
                </c:pt>
                <c:pt idx="63">
                  <c:v>6.5615174611894538E-4</c:v>
                </c:pt>
                <c:pt idx="64">
                  <c:v>6.5655766829612102E-4</c:v>
                </c:pt>
                <c:pt idx="65">
                  <c:v>6.5799317323659179E-4</c:v>
                </c:pt>
                <c:pt idx="66">
                  <c:v>6.5781021574100058E-4</c:v>
                </c:pt>
                <c:pt idx="67">
                  <c:v>6.5986086992486648E-4</c:v>
                </c:pt>
                <c:pt idx="68">
                  <c:v>6.6068374380173051E-4</c:v>
                </c:pt>
                <c:pt idx="69">
                  <c:v>6.6148702778236754E-4</c:v>
                </c:pt>
                <c:pt idx="70">
                  <c:v>6.6338320958588568E-4</c:v>
                </c:pt>
                <c:pt idx="71">
                  <c:v>6.6359384614759782E-4</c:v>
                </c:pt>
                <c:pt idx="72">
                  <c:v>6.6520959843018946E-4</c:v>
                </c:pt>
                <c:pt idx="73">
                  <c:v>6.6589534255167638E-4</c:v>
                </c:pt>
                <c:pt idx="74">
                  <c:v>6.6656149662097414E-4</c:v>
                </c:pt>
                <c:pt idx="75">
                  <c:v>6.6837616713566104E-4</c:v>
                </c:pt>
                <c:pt idx="76">
                  <c:v>6.6842275528264166E-4</c:v>
                </c:pt>
                <c:pt idx="77">
                  <c:v>6.6839919439539623E-4</c:v>
                </c:pt>
                <c:pt idx="78">
                  <c:v>6.6893796612636162E-4</c:v>
                </c:pt>
                <c:pt idx="79">
                  <c:v>6.6945693247845157E-4</c:v>
                </c:pt>
                <c:pt idx="80">
                  <c:v>6.6995609343585452E-4</c:v>
                </c:pt>
                <c:pt idx="81">
                  <c:v>6.7043544898319843E-4</c:v>
                </c:pt>
                <c:pt idx="82">
                  <c:v>6.7175468302564526E-4</c:v>
                </c:pt>
                <c:pt idx="83">
                  <c:v>6.7215481679571885E-4</c:v>
                </c:pt>
                <c:pt idx="84">
                  <c:v>6.7253514508985195E-4</c:v>
                </c:pt>
                <c:pt idx="85">
                  <c:v>6.7289566789706422E-4</c:v>
                </c:pt>
                <c:pt idx="86">
                  <c:v>6.7323638520549707E-4</c:v>
                </c:pt>
                <c:pt idx="87">
                  <c:v>6.7413970404456725E-4</c:v>
                </c:pt>
                <c:pt idx="88">
                  <c:v>6.7546083674011688E-4</c:v>
                </c:pt>
                <c:pt idx="89">
                  <c:v>6.7677898437731225E-4</c:v>
                </c:pt>
                <c:pt idx="90">
                  <c:v>6.7809414694956511E-4</c:v>
                </c:pt>
                <c:pt idx="91">
                  <c:v>6.7940632445116582E-4</c:v>
                </c:pt>
                <c:pt idx="92">
                  <c:v>6.8332494647144377E-4</c:v>
                </c:pt>
                <c:pt idx="93">
                  <c:v>6.8462518363070321E-4</c:v>
                </c:pt>
                <c:pt idx="94">
                  <c:v>6.8592243568944421E-4</c:v>
                </c:pt>
                <c:pt idx="95">
                  <c:v>6.8721670264195714E-4</c:v>
                </c:pt>
                <c:pt idx="96">
                  <c:v>6.9125579981743255E-4</c:v>
                </c:pt>
                <c:pt idx="97">
                  <c:v>6.9305289358287262E-4</c:v>
                </c:pt>
                <c:pt idx="98">
                  <c:v>6.936432606059888E-4</c:v>
                </c:pt>
                <c:pt idx="99">
                  <c:v>6.9561041280397453E-4</c:v>
                </c:pt>
                <c:pt idx="100">
                  <c:v>6.968847191701948E-4</c:v>
                </c:pt>
                <c:pt idx="101">
                  <c:v>6.995424042618827E-4</c:v>
                </c:pt>
                <c:pt idx="102">
                  <c:v>7.0195225620849544E-4</c:v>
                </c:pt>
                <c:pt idx="103">
                  <c:v>7.0321171833303295E-4</c:v>
                </c:pt>
                <c:pt idx="104">
                  <c:v>7.0446821159132463E-4</c:v>
                </c:pt>
                <c:pt idx="105">
                  <c:v>7.0572173597812889E-4</c:v>
                </c:pt>
                <c:pt idx="106">
                  <c:v>7.0837264564019818E-4</c:v>
                </c:pt>
                <c:pt idx="107">
                  <c:v>7.1070614469952186E-4</c:v>
                </c:pt>
                <c:pt idx="108">
                  <c:v>7.1194482464502159E-4</c:v>
                </c:pt>
                <c:pt idx="109">
                  <c:v>7.1318053568539947E-4</c:v>
                </c:pt>
                <c:pt idx="110">
                  <c:v>7.1454867090057258E-4</c:v>
                </c:pt>
                <c:pt idx="111">
                  <c:v>7.1732856202577936E-4</c:v>
                </c:pt>
                <c:pt idx="112">
                  <c:v>7.2000888245734825E-4</c:v>
                </c:pt>
                <c:pt idx="113">
                  <c:v>7.2137085300767712E-4</c:v>
                </c:pt>
                <c:pt idx="114">
                  <c:v>7.2273159061769885E-4</c:v>
                </c:pt>
                <c:pt idx="115">
                  <c:v>7.2409109528479238E-4</c:v>
                </c:pt>
                <c:pt idx="116">
                  <c:v>7.2686861039263204E-4</c:v>
                </c:pt>
                <c:pt idx="117">
                  <c:v>7.2951678446884799E-4</c:v>
                </c:pt>
                <c:pt idx="118">
                  <c:v>7.3087012438111478E-4</c:v>
                </c:pt>
                <c:pt idx="119">
                  <c:v>7.3222223133560197E-4</c:v>
                </c:pt>
                <c:pt idx="120">
                  <c:v>7.3357310532881507E-4</c:v>
                </c:pt>
                <c:pt idx="121">
                  <c:v>7.3420983498566339E-4</c:v>
                </c:pt>
                <c:pt idx="122">
                  <c:v>7.38249753941514E-4</c:v>
                </c:pt>
                <c:pt idx="123">
                  <c:v>7.3959391408426551E-4</c:v>
                </c:pt>
                <c:pt idx="124">
                  <c:v>7.4093683446927003E-4</c:v>
                </c:pt>
                <c:pt idx="125">
                  <c:v>7.4227851509257457E-4</c:v>
                </c:pt>
                <c:pt idx="126">
                  <c:v>7.436189559519833E-4</c:v>
                </c:pt>
                <c:pt idx="127">
                  <c:v>7.4763283992399475E-4</c:v>
                </c:pt>
                <c:pt idx="128">
                  <c:v>7.489683217036632E-4</c:v>
                </c:pt>
                <c:pt idx="129">
                  <c:v>7.5030256370713783E-4</c:v>
                </c:pt>
                <c:pt idx="130">
                  <c:v>7.5163556593178338E-4</c:v>
                </c:pt>
                <c:pt idx="131">
                  <c:v>7.529673283754038E-4</c:v>
                </c:pt>
                <c:pt idx="132">
                  <c:v>7.5695517699288369E-4</c:v>
                </c:pt>
                <c:pt idx="133">
                  <c:v>7.5839922479378004E-4</c:v>
                </c:pt>
                <c:pt idx="134">
                  <c:v>7.5984327364833908E-4</c:v>
                </c:pt>
                <c:pt idx="135">
                  <c:v>7.6128732355699991E-4</c:v>
                </c:pt>
                <c:pt idx="136">
                  <c:v>7.6273137451932343E-4</c:v>
                </c:pt>
                <c:pt idx="137">
                  <c:v>7.6706353372914824E-4</c:v>
                </c:pt>
                <c:pt idx="138">
                  <c:v>7.6850758890700083E-4</c:v>
                </c:pt>
                <c:pt idx="139">
                  <c:v>7.6995164513851602E-4</c:v>
                </c:pt>
                <c:pt idx="140">
                  <c:v>7.7139570242325468E-4</c:v>
                </c:pt>
                <c:pt idx="141">
                  <c:v>7.7283976076253434E-4</c:v>
                </c:pt>
                <c:pt idx="142">
                  <c:v>7.7789481358206728E-4</c:v>
                </c:pt>
                <c:pt idx="143">
                  <c:v>7.7933887978595001E-4</c:v>
                </c:pt>
                <c:pt idx="144">
                  <c:v>7.8078294704909479E-4</c:v>
                </c:pt>
                <c:pt idx="145">
                  <c:v>7.8222701537237517E-4</c:v>
                </c:pt>
                <c:pt idx="146">
                  <c:v>7.8511686721116343E-4</c:v>
                </c:pt>
                <c:pt idx="147">
                  <c:v>7.8800329926161073E-4</c:v>
                </c:pt>
                <c:pt idx="148">
                  <c:v>7.8944737288294824E-4</c:v>
                </c:pt>
                <c:pt idx="149">
                  <c:v>7.9089144756398441E-4</c:v>
                </c:pt>
                <c:pt idx="150">
                  <c:v>7.9233552330428263E-4</c:v>
                </c:pt>
                <c:pt idx="151">
                  <c:v>7.9522543434348619E-4</c:v>
                </c:pt>
                <c:pt idx="152">
                  <c:v>7.9811183686289984E-4</c:v>
                </c:pt>
                <c:pt idx="153">
                  <c:v>7.9955591790169191E-4</c:v>
                </c:pt>
                <c:pt idx="154">
                  <c:v>8.0100000000018275E-4</c:v>
                </c:pt>
                <c:pt idx="155">
                  <c:v>8.0221560985689231E-4</c:v>
                </c:pt>
                <c:pt idx="156">
                  <c:v>8.0442328906913209E-4</c:v>
                </c:pt>
                <c:pt idx="157">
                  <c:v>8.0706668993442226E-4</c:v>
                </c:pt>
                <c:pt idx="158">
                  <c:v>8.0827662010577578E-4</c:v>
                </c:pt>
                <c:pt idx="159">
                  <c:v>8.0948541433420505E-4</c:v>
                </c:pt>
                <c:pt idx="160">
                  <c:v>8.1069307261665208E-4</c:v>
                </c:pt>
                <c:pt idx="161">
                  <c:v>8.1551234625080137E-4</c:v>
                </c:pt>
                <c:pt idx="162">
                  <c:v>8.167143247749454E-4</c:v>
                </c:pt>
                <c:pt idx="163">
                  <c:v>8.1791516734087673E-4</c:v>
                </c:pt>
                <c:pt idx="164">
                  <c:v>8.1861814101611449E-4</c:v>
                </c:pt>
                <c:pt idx="165">
                  <c:v>8.2340473378792866E-4</c:v>
                </c:pt>
                <c:pt idx="166">
                  <c:v>8.245985264425489E-4</c:v>
                </c:pt>
                <c:pt idx="167">
                  <c:v>8.2579117687766332E-4</c:v>
                </c:pt>
                <c:pt idx="168">
                  <c:v>8.2698268509151518E-4</c:v>
                </c:pt>
                <c:pt idx="169">
                  <c:v>8.2817305108234764E-4</c:v>
                </c:pt>
                <c:pt idx="170">
                  <c:v>8.3173729569125385E-4</c:v>
                </c:pt>
                <c:pt idx="171">
                  <c:v>8.3292309276673034E-4</c:v>
                </c:pt>
                <c:pt idx="172">
                  <c:v>8.3410774760820706E-4</c:v>
                </c:pt>
                <c:pt idx="173">
                  <c:v>8.3529126021392728E-4</c:v>
                </c:pt>
                <c:pt idx="174">
                  <c:v>8.3647363058213416E-4</c:v>
                </c:pt>
                <c:pt idx="175">
                  <c:v>8.4001388823707886E-4</c:v>
                </c:pt>
                <c:pt idx="176">
                  <c:v>8.4119168963283253E-4</c:v>
                </c:pt>
                <c:pt idx="177">
                  <c:v>8.4236834878009272E-4</c:v>
                </c:pt>
                <c:pt idx="178">
                  <c:v>8.4354386567754157E-4</c:v>
                </c:pt>
                <c:pt idx="179">
                  <c:v>8.4471824032254404E-4</c:v>
                </c:pt>
                <c:pt idx="180">
                  <c:v>8.4823451072398655E-4</c:v>
                </c:pt>
                <c:pt idx="181">
                  <c:v>8.4940431633943869E-4</c:v>
                </c:pt>
                <c:pt idx="182">
                  <c:v>8.5057297969278172E-4</c:v>
                </c:pt>
                <c:pt idx="183">
                  <c:v>8.5174050078138048E-4</c:v>
                </c:pt>
                <c:pt idx="184">
                  <c:v>8.5290687960391722E-4</c:v>
                </c:pt>
                <c:pt idx="185">
                  <c:v>8.563991624527562E-4</c:v>
                </c:pt>
                <c:pt idx="186">
                  <c:v>8.575609721890846E-4</c:v>
                </c:pt>
                <c:pt idx="187">
                  <c:v>8.5872163964924937E-4</c:v>
                </c:pt>
                <c:pt idx="188">
                  <c:v>8.5988116483061503E-4</c:v>
                </c:pt>
                <c:pt idx="189">
                  <c:v>8.6103954773142496E-4</c:v>
                </c:pt>
                <c:pt idx="190">
                  <c:v>8.6450784273119411E-4</c:v>
                </c:pt>
                <c:pt idx="191">
                  <c:v>8.6566165648957688E-4</c:v>
                </c:pt>
                <c:pt idx="192">
                  <c:v>8.6681432795774119E-4</c:v>
                </c:pt>
                <c:pt idx="193">
                  <c:v>8.6796585713349108E-4</c:v>
                </c:pt>
                <c:pt idx="194">
                  <c:v>8.691162440146303E-4</c:v>
                </c:pt>
                <c:pt idx="195">
                  <c:v>8.7256055087062048E-4</c:v>
                </c:pt>
                <c:pt idx="196">
                  <c:v>8.7370636855355315E-4</c:v>
                </c:pt>
                <c:pt idx="197">
                  <c:v>8.7485104393221263E-4</c:v>
                </c:pt>
                <c:pt idx="198">
                  <c:v>8.7599457700396376E-4</c:v>
                </c:pt>
                <c:pt idx="199">
                  <c:v>8.7713696776748891E-4</c:v>
                </c:pt>
                <c:pt idx="200">
                  <c:v>8.8055728618762592E-4</c:v>
                </c:pt>
                <c:pt idx="201">
                  <c:v>8.8169510769760403E-4</c:v>
                </c:pt>
                <c:pt idx="202">
                  <c:v>8.8283178688881511E-4</c:v>
                </c:pt>
                <c:pt idx="203">
                  <c:v>8.8396732376038074E-4</c:v>
                </c:pt>
                <c:pt idx="204">
                  <c:v>8.8510171830966566E-4</c:v>
                </c:pt>
                <c:pt idx="205">
                  <c:v>8.8953980061749467E-4</c:v>
                </c:pt>
                <c:pt idx="206">
                  <c:v>8.906707874434262E-4</c:v>
                </c:pt>
                <c:pt idx="207">
                  <c:v>8.9180064436362343E-4</c:v>
                </c:pt>
                <c:pt idx="208">
                  <c:v>8.9397880889030188E-4</c:v>
                </c:pt>
                <c:pt idx="209">
                  <c:v>8.9458176505870202E-4</c:v>
                </c:pt>
                <c:pt idx="210">
                  <c:v>8.974329803017021E-4</c:v>
                </c:pt>
                <c:pt idx="211">
                  <c:v>8.9855605774361632E-4</c:v>
                </c:pt>
                <c:pt idx="212">
                  <c:v>8.9967800526546005E-4</c:v>
                </c:pt>
                <c:pt idx="213">
                  <c:v>9.0185672841648667E-4</c:v>
                </c:pt>
                <c:pt idx="214">
                  <c:v>9.0244760667178184E-4</c:v>
                </c:pt>
                <c:pt idx="215">
                  <c:v>9.0527079400932358E-4</c:v>
                </c:pt>
                <c:pt idx="216">
                  <c:v>9.0638596197164481E-4</c:v>
                </c:pt>
                <c:pt idx="217">
                  <c:v>9.0750000000042793E-4</c:v>
                </c:pt>
                <c:pt idx="218">
                  <c:v>9.0845142983885267E-4</c:v>
                </c:pt>
                <c:pt idx="219">
                  <c:v>9.0902329629832064E-4</c:v>
                </c:pt>
                <c:pt idx="220">
                  <c:v>9.1097523581085626E-4</c:v>
                </c:pt>
                <c:pt idx="221">
                  <c:v>9.1166188475942601E-4</c:v>
                </c:pt>
                <c:pt idx="222">
                  <c:v>9.123457342959892E-4</c:v>
                </c:pt>
                <c:pt idx="223">
                  <c:v>9.1329562655357991E-4</c:v>
                </c:pt>
                <c:pt idx="224">
                  <c:v>9.1639004371291621E-4</c:v>
                </c:pt>
                <c:pt idx="225">
                  <c:v>9.1705429728810412E-4</c:v>
                </c:pt>
                <c:pt idx="226">
                  <c:v>9.1757683552454313E-4</c:v>
                </c:pt>
                <c:pt idx="227">
                  <c:v>9.1851831865803432E-4</c:v>
                </c:pt>
                <c:pt idx="228">
                  <c:v>9.2018864909127656E-4</c:v>
                </c:pt>
                <c:pt idx="229">
                  <c:v>9.2083456563469732E-4</c:v>
                </c:pt>
                <c:pt idx="230">
                  <c:v>9.2147766743295978E-4</c:v>
                </c:pt>
                <c:pt idx="231">
                  <c:v>9.221179544834432E-4</c:v>
                </c:pt>
                <c:pt idx="232">
                  <c:v>9.2306118339453218E-4</c:v>
                </c:pt>
                <c:pt idx="233">
                  <c:v>9.2465095515429491E-4</c:v>
                </c:pt>
                <c:pt idx="234">
                  <c:v>9.2527716842525948E-4</c:v>
                </c:pt>
                <c:pt idx="235">
                  <c:v>9.2590056693271985E-4</c:v>
                </c:pt>
                <c:pt idx="236">
                  <c:v>9.265211506727446E-4</c:v>
                </c:pt>
                <c:pt idx="237">
                  <c:v>9.2746761588650116E-4</c:v>
                </c:pt>
                <c:pt idx="238">
                  <c:v>9.2897533791480764E-4</c:v>
                </c:pt>
                <c:pt idx="239">
                  <c:v>9.2958184778227327E-4</c:v>
                </c:pt>
                <c:pt idx="240">
                  <c:v>9.3018554286701505E-4</c:v>
                </c:pt>
                <c:pt idx="241">
                  <c:v>9.3078642316684896E-4</c:v>
                </c:pt>
                <c:pt idx="242">
                  <c:v>9.3173761520668299E-4</c:v>
                </c:pt>
                <c:pt idx="243">
                  <c:v>9.3316179646425182E-4</c:v>
                </c:pt>
                <c:pt idx="244">
                  <c:v>9.3374860280067025E-4</c:v>
                </c:pt>
                <c:pt idx="245">
                  <c:v>9.3433259433645566E-4</c:v>
                </c:pt>
                <c:pt idx="246">
                  <c:v>9.349137710689873E-4</c:v>
                </c:pt>
                <c:pt idx="247">
                  <c:v>9.3587118045763344E-4</c:v>
                </c:pt>
                <c:pt idx="248">
                  <c:v>9.3740416602256687E-4</c:v>
                </c:pt>
                <c:pt idx="249">
                  <c:v>9.3797323730092797E-4</c:v>
                </c:pt>
                <c:pt idx="250">
                  <c:v>9.3853950905432924E-4</c:v>
                </c:pt>
                <c:pt idx="251">
                  <c:v>9.3951113935501524E-4</c:v>
                </c:pt>
                <c:pt idx="252">
                  <c:v>9.3986831077042584E-4</c:v>
                </c:pt>
                <c:pt idx="253">
                  <c:v>9.4132887487221792E-4</c:v>
                </c:pt>
                <c:pt idx="254">
                  <c:v>9.4187834942894221E-4</c:v>
                </c:pt>
                <c:pt idx="255">
                  <c:v>9.4242502444463272E-4</c:v>
                </c:pt>
                <c:pt idx="256">
                  <c:v>9.4340543833335987E-4</c:v>
                </c:pt>
                <c:pt idx="257">
                  <c:v>9.437290053046515E-4</c:v>
                </c:pt>
                <c:pt idx="258">
                  <c:v>9.4511640632460154E-4</c:v>
                </c:pt>
                <c:pt idx="259">
                  <c:v>9.4564628404456377E-4</c:v>
                </c:pt>
                <c:pt idx="260">
                  <c:v>9.4617336220741816E-4</c:v>
                </c:pt>
                <c:pt idx="261">
                  <c:v>9.4716403413182845E-4</c:v>
                </c:pt>
                <c:pt idx="262">
                  <c:v>9.4745326324841917E-4</c:v>
                </c:pt>
                <c:pt idx="263">
                  <c:v>9.4876675958339811E-4</c:v>
                </c:pt>
                <c:pt idx="264">
                  <c:v>9.4927704035538299E-4</c:v>
                </c:pt>
                <c:pt idx="265">
                  <c:v>9.4978452155418576E-4</c:v>
                </c:pt>
                <c:pt idx="266">
                  <c:v>9.507869259605152E-4</c:v>
                </c:pt>
                <c:pt idx="267">
                  <c:v>9.510410838192197E-4</c:v>
                </c:pt>
                <c:pt idx="268">
                  <c:v>9.5227993388096084E-4</c:v>
                </c:pt>
                <c:pt idx="269">
                  <c:v>9.5251348316324085E-4</c:v>
                </c:pt>
                <c:pt idx="270">
                  <c:v>9.5299895519434076E-4</c:v>
                </c:pt>
                <c:pt idx="271">
                  <c:v>9.5348161234268768E-4</c:v>
                </c:pt>
                <c:pt idx="272">
                  <c:v>9.5449246626219762E-4</c:v>
                </c:pt>
                <c:pt idx="273">
                  <c:v>9.5538409206442616E-4</c:v>
                </c:pt>
                <c:pt idx="274">
                  <c:v>9.5585267476712042E-4</c:v>
                </c:pt>
                <c:pt idx="275">
                  <c:v>9.5631844257439407E-4</c:v>
                </c:pt>
                <c:pt idx="276">
                  <c:v>9.5678139548449983E-4</c:v>
                </c:pt>
                <c:pt idx="277">
                  <c:v>9.5780740985187897E-4</c:v>
                </c:pt>
                <c:pt idx="278">
                  <c:v>9.5860505811393214E-4</c:v>
                </c:pt>
                <c:pt idx="279">
                  <c:v>9.5905393650849583E-4</c:v>
                </c:pt>
                <c:pt idx="280">
                  <c:v>9.5949999999409789E-4</c:v>
                </c:pt>
                <c:pt idx="281">
                  <c:v>9.6121766811986423E-4</c:v>
                </c:pt>
                <c:pt idx="282">
                  <c:v>9.662804436983165E-4</c:v>
                </c:pt>
                <c:pt idx="283">
                  <c:v>9.6902464112323065E-4</c:v>
                </c:pt>
                <c:pt idx="284">
                  <c:v>9.7098310477808695E-4</c:v>
                </c:pt>
                <c:pt idx="285">
                  <c:v>9.7294425661136627E-4</c:v>
                </c:pt>
                <c:pt idx="286">
                  <c:v>9.7490809663049443E-4</c:v>
                </c:pt>
                <c:pt idx="287">
                  <c:v>9.8151016450903085E-4</c:v>
                </c:pt>
                <c:pt idx="288">
                  <c:v>9.8279033872536686E-4</c:v>
                </c:pt>
                <c:pt idx="289">
                  <c:v>9.8476761979473496E-4</c:v>
                </c:pt>
                <c:pt idx="290">
                  <c:v>9.8674758909800091E-4</c:v>
                </c:pt>
                <c:pt idx="291">
                  <c:v>9.8873024664390078E-4</c:v>
                </c:pt>
                <c:pt idx="292">
                  <c:v>9.9379450886247613E-4</c:v>
                </c:pt>
                <c:pt idx="293">
                  <c:v>9.9822661091097942E-4</c:v>
                </c:pt>
                <c:pt idx="294">
                  <c:v>1.0002212586249348E-3</c:v>
                </c:pt>
                <c:pt idx="295">
                  <c:v>1.0022185800484047E-3</c:v>
                </c:pt>
                <c:pt idx="296">
                  <c:v>1.0072659268993915E-3</c:v>
                </c:pt>
                <c:pt idx="297">
                  <c:v>1.0077469951643595E-3</c:v>
                </c:pt>
                <c:pt idx="298">
                  <c:v>1.0122452930973736E-3</c:v>
                </c:pt>
                <c:pt idx="299">
                  <c:v>1.0142586569508365E-3</c:v>
                </c:pt>
                <c:pt idx="300">
                  <c:v>1.0162746945711597E-3</c:v>
                </c:pt>
                <c:pt idx="301">
                  <c:v>1.021319565535012E-3</c:v>
                </c:pt>
                <c:pt idx="302">
                  <c:v>1.0218297876705561E-3</c:v>
                </c:pt>
                <c:pt idx="303">
                  <c:v>1.0263949894697892E-3</c:v>
                </c:pt>
                <c:pt idx="304">
                  <c:v>1.0284270698667848E-3</c:v>
                </c:pt>
                <c:pt idx="305">
                  <c:v>1.0304618240888545E-3</c:v>
                </c:pt>
                <c:pt idx="306">
                  <c:v>1.035502813625844E-3</c:v>
                </c:pt>
                <c:pt idx="307">
                  <c:v>1.0360428892073458E-3</c:v>
                </c:pt>
                <c:pt idx="308">
                  <c:v>1.0406757028685635E-3</c:v>
                </c:pt>
                <c:pt idx="309">
                  <c:v>1.0427265002165916E-3</c:v>
                </c:pt>
                <c:pt idx="310">
                  <c:v>1.0447799714487771E-3</c:v>
                </c:pt>
                <c:pt idx="311">
                  <c:v>1.0498156740182127E-3</c:v>
                </c:pt>
                <c:pt idx="312">
                  <c:v>1.0518709491231576E-3</c:v>
                </c:pt>
                <c:pt idx="313">
                  <c:v>1.0550874361587956E-3</c:v>
                </c:pt>
                <c:pt idx="314">
                  <c:v>1.0571569508697005E-3</c:v>
                </c:pt>
                <c:pt idx="315">
                  <c:v>1.059229139523412E-3</c:v>
                </c:pt>
                <c:pt idx="316">
                  <c:v>1.0642581495842291E-3</c:v>
                </c:pt>
                <c:pt idx="317">
                  <c:v>1.0648600308083133E-3</c:v>
                </c:pt>
                <c:pt idx="318">
                  <c:v>1.0696301922325201E-3</c:v>
                </c:pt>
                <c:pt idx="319">
                  <c:v>1.0717184247220565E-3</c:v>
                </c:pt>
                <c:pt idx="320">
                  <c:v>1.0738093312139168E-3</c:v>
                </c:pt>
                <c:pt idx="321">
                  <c:v>1.0788302432222202E-3</c:v>
                </c:pt>
                <c:pt idx="322">
                  <c:v>1.0794640766551087E-3</c:v>
                </c:pt>
                <c:pt idx="323">
                  <c:v>1.0843039740087062E-3</c:v>
                </c:pt>
                <c:pt idx="324">
                  <c:v>1.086410924695235E-3</c:v>
                </c:pt>
                <c:pt idx="325">
                  <c:v>1.0885205494449086E-3</c:v>
                </c:pt>
                <c:pt idx="326">
                  <c:v>1.093531957857158E-3</c:v>
                </c:pt>
                <c:pt idx="327">
                  <c:v>1.0941984430990288E-3</c:v>
                </c:pt>
                <c:pt idx="328">
                  <c:v>1.0991087844328239E-3</c:v>
                </c:pt>
                <c:pt idx="329">
                  <c:v>1.101234453739485E-3</c:v>
                </c:pt>
                <c:pt idx="330">
                  <c:v>1.1033627971692428E-3</c:v>
                </c:pt>
                <c:pt idx="331">
                  <c:v>1.1083632964393705E-3</c:v>
                </c:pt>
                <c:pt idx="332">
                  <c:v>1.109063133096411E-3</c:v>
                </c:pt>
                <c:pt idx="333">
                  <c:v>1.1126094962052165E-3</c:v>
                </c:pt>
                <c:pt idx="334">
                  <c:v>1.1133170668503184E-3</c:v>
                </c:pt>
                <c:pt idx="335">
                  <c:v>1.1140256406426323E-3</c:v>
                </c:pt>
                <c:pt idx="336">
                  <c:v>1.1161823445069699E-3</c:v>
                </c:pt>
                <c:pt idx="337">
                  <c:v>1.1183417668036374E-3</c:v>
                </c:pt>
                <c:pt idx="338">
                  <c:v>1.1262675339854774E-3</c:v>
                </c:pt>
                <c:pt idx="339">
                  <c:v>1.1270066404884963E-3</c:v>
                </c:pt>
                <c:pt idx="340">
                  <c:v>1.1291796550788632E-3</c:v>
                </c:pt>
                <c:pt idx="341">
                  <c:v>1.1313553881549983E-3</c:v>
                </c:pt>
                <c:pt idx="342">
                  <c:v>1.1335338397248508E-3</c:v>
                </c:pt>
                <c:pt idx="343">
                  <c:v>1.1414994245237977E-3</c:v>
                </c:pt>
                <c:pt idx="344">
                  <c:v>1.1422748311273633E-3</c:v>
                </c:pt>
                <c:pt idx="345">
                  <c:v>1.1444668753031516E-3</c:v>
                </c:pt>
                <c:pt idx="346">
                  <c:v>1.1466616380269785E-3</c:v>
                </c:pt>
                <c:pt idx="347">
                  <c:v>1.1488591193076767E-3</c:v>
                </c:pt>
                <c:pt idx="348">
                  <c:v>1.1581193840647143E-3</c:v>
                </c:pt>
                <c:pt idx="349">
                  <c:v>1.1593629906834592E-3</c:v>
                </c:pt>
                <c:pt idx="350">
                  <c:v>1.1619999999388365E-3</c:v>
                </c:pt>
                <c:pt idx="351">
                  <c:v>1.1650074305443816E-3</c:v>
                </c:pt>
                <c:pt idx="352">
                  <c:v>1.1680203552938511E-3</c:v>
                </c:pt>
                <c:pt idx="353">
                  <c:v>1.1788050917868336E-3</c:v>
                </c:pt>
                <c:pt idx="354">
                  <c:v>1.1801269962317866E-3</c:v>
                </c:pt>
                <c:pt idx="355">
                  <c:v>1.1831673920767096E-3</c:v>
                </c:pt>
                <c:pt idx="356">
                  <c:v>1.1862132822157132E-3</c:v>
                </c:pt>
                <c:pt idx="357">
                  <c:v>1.1909530907026457E-3</c:v>
                </c:pt>
                <c:pt idx="358">
                  <c:v>1.2001214640198967E-3</c:v>
                </c:pt>
                <c:pt idx="359">
                  <c:v>1.2031885169998364E-3</c:v>
                </c:pt>
                <c:pt idx="360">
                  <c:v>1.206261034291856E-3</c:v>
                </c:pt>
                <c:pt idx="361">
                  <c:v>1.2093390159223078E-3</c:v>
                </c:pt>
                <c:pt idx="362">
                  <c:v>1.2124224619162269E-3</c:v>
                </c:pt>
                <c:pt idx="363">
                  <c:v>1.2217055863344068E-3</c:v>
                </c:pt>
                <c:pt idx="364">
                  <c:v>1.2248108900373752E-3</c:v>
                </c:pt>
                <c:pt idx="365">
                  <c:v>1.227921658232499E-3</c:v>
                </c:pt>
                <c:pt idx="366">
                  <c:v>1.2310378909448133E-3</c:v>
                </c:pt>
                <c:pt idx="367">
                  <c:v>1.2404859049877737E-3</c:v>
                </c:pt>
                <c:pt idx="368">
                  <c:v>1.2451293672434303E-3</c:v>
                </c:pt>
                <c:pt idx="369">
                  <c:v>1.2467010231703285E-3</c:v>
                </c:pt>
                <c:pt idx="370">
                  <c:v>1.2498500435299653E-3</c:v>
                </c:pt>
                <c:pt idx="371">
                  <c:v>1.2530045285881856E-3</c:v>
                </c:pt>
                <c:pt idx="372">
                  <c:v>1.2561644783713425E-3</c:v>
                </c:pt>
                <c:pt idx="373">
                  <c:v>1.2656771163321989E-3</c:v>
                </c:pt>
                <c:pt idx="374">
                  <c:v>1.2688589252773086E-3</c:v>
                </c:pt>
                <c:pt idx="375">
                  <c:v>1.2720461990782391E-3</c:v>
                </c:pt>
                <c:pt idx="376">
                  <c:v>1.2752389377622211E-3</c:v>
                </c:pt>
                <c:pt idx="377">
                  <c:v>1.2784371413547288E-3</c:v>
                </c:pt>
                <c:pt idx="378">
                  <c:v>1.2836023131177351E-3</c:v>
                </c:pt>
                <c:pt idx="379">
                  <c:v>1.2912846053458515E-3</c:v>
                </c:pt>
                <c:pt idx="380">
                  <c:v>1.2930428347758746E-3</c:v>
                </c:pt>
                <c:pt idx="381">
                  <c:v>1.2962810414254399E-3</c:v>
                </c:pt>
                <c:pt idx="382">
                  <c:v>1.2995247433062367E-3</c:v>
                </c:pt>
                <c:pt idx="383">
                  <c:v>1.3107197531231412E-3</c:v>
                </c:pt>
                <c:pt idx="384">
                  <c:v>1.3125545036734671E-3</c:v>
                </c:pt>
                <c:pt idx="385">
                  <c:v>1.3158256821109845E-3</c:v>
                </c:pt>
                <c:pt idx="386">
                  <c:v>1.3191023559413718E-3</c:v>
                </c:pt>
                <c:pt idx="387">
                  <c:v>1.3223845251911271E-3</c:v>
                </c:pt>
                <c:pt idx="388">
                  <c:v>1.3336427593350283E-3</c:v>
                </c:pt>
                <c:pt idx="389">
                  <c:v>1.3355681569296926E-3</c:v>
                </c:pt>
                <c:pt idx="390">
                  <c:v>1.3388778036856853E-3</c:v>
                </c:pt>
                <c:pt idx="391">
                  <c:v>1.3421929460253348E-3</c:v>
                </c:pt>
                <c:pt idx="392">
                  <c:v>1.3455135839755806E-3</c:v>
                </c:pt>
                <c:pt idx="393">
                  <c:v>1.3568335697863592E-3</c:v>
                </c:pt>
                <c:pt idx="394">
                  <c:v>1.3588510924341308E-3</c:v>
                </c:pt>
                <c:pt idx="395">
                  <c:v>1.3621992088507296E-3</c:v>
                </c:pt>
                <c:pt idx="396">
                  <c:v>1.3655528210444216E-3</c:v>
                </c:pt>
                <c:pt idx="397">
                  <c:v>1.3689119290417049E-3</c:v>
                </c:pt>
                <c:pt idx="398">
                  <c:v>1.3802921938836749E-3</c:v>
                </c:pt>
                <c:pt idx="399">
                  <c:v>1.3824033196298353E-3</c:v>
                </c:pt>
                <c:pt idx="400">
                  <c:v>1.387043849501998E-3</c:v>
                </c:pt>
                <c:pt idx="401">
                  <c:v>1.3904278760488921E-3</c:v>
                </c:pt>
                <c:pt idx="402">
                  <c:v>1.3938173684582742E-3</c:v>
                </c:pt>
                <c:pt idx="403">
                  <c:v>1.4040186411424416E-3</c:v>
                </c:pt>
                <c:pt idx="404">
                  <c:v>1.4074299972828691E-3</c:v>
                </c:pt>
                <c:pt idx="405">
                  <c:v>1.4108468194267705E-3</c:v>
                </c:pt>
                <c:pt idx="406">
                  <c:v>1.4142691076022553E-3</c:v>
                </c:pt>
                <c:pt idx="407">
                  <c:v>1.417696861837433E-3</c:v>
                </c:pt>
                <c:pt idx="408">
                  <c:v>1.4280129211866085E-3</c:v>
                </c:pt>
                <c:pt idx="409">
                  <c:v>1.4314625399456042E-3</c:v>
                </c:pt>
                <c:pt idx="410">
                  <c:v>1.4349176249070354E-3</c:v>
                </c:pt>
                <c:pt idx="411">
                  <c:v>1.4383781760994509E-3</c:v>
                </c:pt>
                <c:pt idx="412">
                  <c:v>1.4405624639023896E-3</c:v>
                </c:pt>
                <c:pt idx="413">
                  <c:v>1.4471217661299147E-3</c:v>
                </c:pt>
                <c:pt idx="414">
                  <c:v>1.4493103464903716E-3</c:v>
                </c:pt>
                <c:pt idx="415">
                  <c:v>1.4514999999985531E-3</c:v>
                </c:pt>
                <c:pt idx="416">
                  <c:v>1.454429623454029E-3</c:v>
                </c:pt>
                <c:pt idx="417">
                  <c:v>1.4573622362202821E-3</c:v>
                </c:pt>
                <c:pt idx="418">
                  <c:v>1.4691225806601023E-3</c:v>
                </c:pt>
                <c:pt idx="419">
                  <c:v>1.4720701401805191E-3</c:v>
                </c:pt>
                <c:pt idx="420">
                  <c:v>1.475020689091649E-3</c:v>
                </c:pt>
                <c:pt idx="421">
                  <c:v>1.4779742274071076E-3</c:v>
                </c:pt>
                <c:pt idx="422">
                  <c:v>1.4868527789116558E-3</c:v>
                </c:pt>
                <c:pt idx="423">
                  <c:v>1.4880043570312234E-3</c:v>
                </c:pt>
                <c:pt idx="424">
                  <c:v>1.4909766784160442E-3</c:v>
                </c:pt>
                <c:pt idx="425">
                  <c:v>1.4939520057490627E-3</c:v>
                </c:pt>
                <c:pt idx="426">
                  <c:v>1.4969303390435279E-3</c:v>
                </c:pt>
                <c:pt idx="427">
                  <c:v>1.5076740307354316E-3</c:v>
                </c:pt>
                <c:pt idx="428">
                  <c:v>1.5088737321101099E-3</c:v>
                </c:pt>
                <c:pt idx="429">
                  <c:v>1.5118670954162854E-3</c:v>
                </c:pt>
                <c:pt idx="430">
                  <c:v>1.5148634647651684E-3</c:v>
                </c:pt>
                <c:pt idx="431">
                  <c:v>1.5178628401700082E-3</c:v>
                </c:pt>
                <c:pt idx="432">
                  <c:v>1.5286417706077123E-3</c:v>
                </c:pt>
                <c:pt idx="433">
                  <c:v>1.529890402626722E-3</c:v>
                </c:pt>
                <c:pt idx="434">
                  <c:v>1.5329048085180304E-3</c:v>
                </c:pt>
                <c:pt idx="435">
                  <c:v>1.5359222205469981E-3</c:v>
                </c:pt>
                <c:pt idx="436">
                  <c:v>1.5389426387277573E-3</c:v>
                </c:pt>
                <c:pt idx="437">
                  <c:v>1.5497560031770866E-3</c:v>
                </c:pt>
                <c:pt idx="438">
                  <c:v>1.5510543732420823E-3</c:v>
                </c:pt>
                <c:pt idx="439">
                  <c:v>1.5540898223867184E-3</c:v>
                </c:pt>
                <c:pt idx="440">
                  <c:v>1.5571282777652902E-3</c:v>
                </c:pt>
                <c:pt idx="441">
                  <c:v>1.5601697393914887E-3</c:v>
                </c:pt>
                <c:pt idx="442">
                  <c:v>1.571016733128159E-3</c:v>
                </c:pt>
                <c:pt idx="443">
                  <c:v>1.5723656486498947E-3</c:v>
                </c:pt>
                <c:pt idx="444">
                  <c:v>1.5754221417213529E-3</c:v>
                </c:pt>
                <c:pt idx="445">
                  <c:v>1.5784816411234651E-3</c:v>
                </c:pt>
                <c:pt idx="446">
                  <c:v>1.5815441468699221E-3</c:v>
                </c:pt>
                <c:pt idx="447">
                  <c:v>1.5924239651745218E-3</c:v>
                </c:pt>
                <c:pt idx="448">
                  <c:v>1.5938242335765446E-3</c:v>
                </c:pt>
                <c:pt idx="449">
                  <c:v>1.5969017712531772E-3</c:v>
                </c:pt>
                <c:pt idx="450">
                  <c:v>1.5999823153571822E-3</c:v>
                </c:pt>
                <c:pt idx="451">
                  <c:v>1.6030658659026917E-3</c:v>
                </c:pt>
                <c:pt idx="452">
                  <c:v>1.6139777040653431E-3</c:v>
                </c:pt>
                <c:pt idx="453">
                  <c:v>1.6154301327815392E-3</c:v>
                </c:pt>
                <c:pt idx="454">
                  <c:v>1.6185287157452319E-3</c:v>
                </c:pt>
                <c:pt idx="455">
                  <c:v>1.6216303052347817E-3</c:v>
                </c:pt>
                <c:pt idx="456">
                  <c:v>1.6247349012634374E-3</c:v>
                </c:pt>
                <c:pt idx="457">
                  <c:v>1.6356779545805352E-3</c:v>
                </c:pt>
                <c:pt idx="458">
                  <c:v>1.6371833510570677E-3</c:v>
                </c:pt>
                <c:pt idx="459">
                  <c:v>1.6403029799950055E-3</c:v>
                </c:pt>
                <c:pt idx="460">
                  <c:v>1.6434256155572851E-3</c:v>
                </c:pt>
                <c:pt idx="461">
                  <c:v>1.6465512577580389E-3</c:v>
                </c:pt>
                <c:pt idx="462">
                  <c:v>1.6575247215325126E-3</c:v>
                </c:pt>
                <c:pt idx="463">
                  <c:v>1.6637910524182646E-3</c:v>
                </c:pt>
                <c:pt idx="464">
                  <c:v>1.6669176100940668E-3</c:v>
                </c:pt>
                <c:pt idx="465">
                  <c:v>1.6731438769137087E-3</c:v>
                </c:pt>
                <c:pt idx="466">
                  <c:v>1.6747255399699548E-3</c:v>
                </c:pt>
                <c:pt idx="467">
                  <c:v>1.6825947667525635E-3</c:v>
                </c:pt>
                <c:pt idx="468">
                  <c:v>1.6857390718397324E-3</c:v>
                </c:pt>
                <c:pt idx="469">
                  <c:v>1.6888863348777422E-3</c:v>
                </c:pt>
                <c:pt idx="470">
                  <c:v>1.6950680905483773E-3</c:v>
                </c:pt>
                <c:pt idx="471">
                  <c:v>1.6967027791392356E-3</c:v>
                </c:pt>
                <c:pt idx="472">
                  <c:v>1.7046670198430358E-3</c:v>
                </c:pt>
                <c:pt idx="473">
                  <c:v>1.7078320308906293E-3</c:v>
                </c:pt>
                <c:pt idx="474">
                  <c:v>1.710999999989418E-3</c:v>
                </c:pt>
                <c:pt idx="475">
                  <c:v>1.7353085630655491E-3</c:v>
                </c:pt>
                <c:pt idx="476">
                  <c:v>1.7370952107216469E-3</c:v>
                </c:pt>
                <c:pt idx="477">
                  <c:v>1.7575727135442306E-3</c:v>
                </c:pt>
                <c:pt idx="478">
                  <c:v>1.7669389705763663E-3</c:v>
                </c:pt>
                <c:pt idx="479">
                  <c:v>1.7759623130873755E-3</c:v>
                </c:pt>
                <c:pt idx="480">
                  <c:v>1.7997037368292033E-3</c:v>
                </c:pt>
                <c:pt idx="481">
                  <c:v>1.8014124912838464E-3</c:v>
                </c:pt>
                <c:pt idx="482">
                  <c:v>1.8213216740068663E-3</c:v>
                </c:pt>
                <c:pt idx="483">
                  <c:v>1.8304420774345707E-3</c:v>
                </c:pt>
                <c:pt idx="484">
                  <c:v>1.8395786584689208E-3</c:v>
                </c:pt>
                <c:pt idx="485">
                  <c:v>1.8414608361457317E-3</c:v>
                </c:pt>
                <c:pt idx="486">
                  <c:v>1.84335316291623E-3</c:v>
                </c:pt>
                <c:pt idx="487">
                  <c:v>1.8783273354513155E-3</c:v>
                </c:pt>
                <c:pt idx="488">
                  <c:v>1.8875846271635265E-3</c:v>
                </c:pt>
                <c:pt idx="489">
                  <c:v>1.8968581860871407E-3</c:v>
                </c:pt>
                <c:pt idx="490">
                  <c:v>1.9061480124523563E-3</c:v>
                </c:pt>
                <c:pt idx="491">
                  <c:v>1.9295677700392096E-3</c:v>
                </c:pt>
                <c:pt idx="492">
                  <c:v>1.9434699969253376E-3</c:v>
                </c:pt>
                <c:pt idx="493">
                  <c:v>1.9528411639515358E-3</c:v>
                </c:pt>
                <c:pt idx="494">
                  <c:v>1.9622285998035834E-3</c:v>
                </c:pt>
                <c:pt idx="495">
                  <c:v>1.9716323047142994E-3</c:v>
                </c:pt>
                <c:pt idx="496">
                  <c:v>2.0188948732992023E-3</c:v>
                </c:pt>
                <c:pt idx="497">
                  <c:v>2.0283961974594329E-3</c:v>
                </c:pt>
                <c:pt idx="498">
                  <c:v>2.0379137923154924E-3</c:v>
                </c:pt>
                <c:pt idx="499">
                  <c:v>2.0608772430728787E-3</c:v>
                </c:pt>
                <c:pt idx="500">
                  <c:v>2.0761468834081319E-3</c:v>
                </c:pt>
                <c:pt idx="501">
                  <c:v>2.0857458352810526E-3</c:v>
                </c:pt>
                <c:pt idx="502">
                  <c:v>2.095361059268558E-3</c:v>
                </c:pt>
                <c:pt idx="503">
                  <c:v>2.1049925556073986E-3</c:v>
                </c:pt>
                <c:pt idx="504">
                  <c:v>2.1341866057544485E-3</c:v>
                </c:pt>
                <c:pt idx="505">
                  <c:v>2.159849727124975E-3</c:v>
                </c:pt>
                <c:pt idx="506">
                  <c:v>2.1695526696574596E-3</c:v>
                </c:pt>
                <c:pt idx="507">
                  <c:v>2.1919509162544736E-3</c:v>
                </c:pt>
                <c:pt idx="508">
                  <c:v>2.1953415471226514E-3</c:v>
                </c:pt>
                <c:pt idx="509">
                  <c:v>2.2183101770837429E-3</c:v>
                </c:pt>
                <c:pt idx="510">
                  <c:v>2.2281102392103336E-3</c:v>
                </c:pt>
                <c:pt idx="511">
                  <c:v>2.2971639361964954E-3</c:v>
                </c:pt>
              </c:numCache>
            </c:numRef>
          </c:yVal>
          <c:smooth val="0"/>
        </c:ser>
        <c:ser>
          <c:idx val="2"/>
          <c:order val="1"/>
          <c:tx>
            <c:v>6M QL</c:v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EUR6M!$BA$2:$BA$513</c:f>
              <c:numCache>
                <c:formatCode>ddd\,\ dd\-mmm\-yyyy</c:formatCode>
                <c:ptCount val="512"/>
                <c:pt idx="0">
                  <c:v>42138</c:v>
                </c:pt>
                <c:pt idx="1">
                  <c:v>42139</c:v>
                </c:pt>
                <c:pt idx="2">
                  <c:v>42142</c:v>
                </c:pt>
                <c:pt idx="3">
                  <c:v>42143</c:v>
                </c:pt>
                <c:pt idx="4">
                  <c:v>42144</c:v>
                </c:pt>
                <c:pt idx="5">
                  <c:v>42145</c:v>
                </c:pt>
                <c:pt idx="6">
                  <c:v>42146</c:v>
                </c:pt>
                <c:pt idx="7">
                  <c:v>42149</c:v>
                </c:pt>
                <c:pt idx="8">
                  <c:v>42150</c:v>
                </c:pt>
                <c:pt idx="9">
                  <c:v>42151</c:v>
                </c:pt>
                <c:pt idx="10">
                  <c:v>42152</c:v>
                </c:pt>
                <c:pt idx="11">
                  <c:v>42153</c:v>
                </c:pt>
                <c:pt idx="12">
                  <c:v>42156</c:v>
                </c:pt>
                <c:pt idx="13">
                  <c:v>42157</c:v>
                </c:pt>
                <c:pt idx="14">
                  <c:v>42158</c:v>
                </c:pt>
                <c:pt idx="15">
                  <c:v>42159</c:v>
                </c:pt>
                <c:pt idx="16">
                  <c:v>42160</c:v>
                </c:pt>
                <c:pt idx="17">
                  <c:v>42163</c:v>
                </c:pt>
                <c:pt idx="18">
                  <c:v>42164</c:v>
                </c:pt>
                <c:pt idx="19">
                  <c:v>42165</c:v>
                </c:pt>
                <c:pt idx="20">
                  <c:v>42166</c:v>
                </c:pt>
                <c:pt idx="21">
                  <c:v>42167</c:v>
                </c:pt>
                <c:pt idx="22">
                  <c:v>42170</c:v>
                </c:pt>
                <c:pt idx="23">
                  <c:v>42171</c:v>
                </c:pt>
                <c:pt idx="24">
                  <c:v>42172</c:v>
                </c:pt>
                <c:pt idx="25">
                  <c:v>42173</c:v>
                </c:pt>
                <c:pt idx="26">
                  <c:v>42174</c:v>
                </c:pt>
                <c:pt idx="27">
                  <c:v>42177</c:v>
                </c:pt>
                <c:pt idx="28">
                  <c:v>42178</c:v>
                </c:pt>
                <c:pt idx="29">
                  <c:v>42179</c:v>
                </c:pt>
                <c:pt idx="30">
                  <c:v>42180</c:v>
                </c:pt>
                <c:pt idx="31">
                  <c:v>42181</c:v>
                </c:pt>
                <c:pt idx="32">
                  <c:v>42184</c:v>
                </c:pt>
                <c:pt idx="33">
                  <c:v>42185</c:v>
                </c:pt>
                <c:pt idx="34">
                  <c:v>42186</c:v>
                </c:pt>
                <c:pt idx="35">
                  <c:v>42187</c:v>
                </c:pt>
                <c:pt idx="36">
                  <c:v>42188</c:v>
                </c:pt>
                <c:pt idx="37">
                  <c:v>42191</c:v>
                </c:pt>
                <c:pt idx="38">
                  <c:v>42192</c:v>
                </c:pt>
                <c:pt idx="39">
                  <c:v>42193</c:v>
                </c:pt>
                <c:pt idx="40">
                  <c:v>42194</c:v>
                </c:pt>
                <c:pt idx="41">
                  <c:v>42195</c:v>
                </c:pt>
                <c:pt idx="42">
                  <c:v>42198</c:v>
                </c:pt>
                <c:pt idx="43">
                  <c:v>42199</c:v>
                </c:pt>
                <c:pt idx="44">
                  <c:v>42200</c:v>
                </c:pt>
                <c:pt idx="45">
                  <c:v>42201</c:v>
                </c:pt>
                <c:pt idx="46">
                  <c:v>42202</c:v>
                </c:pt>
                <c:pt idx="47">
                  <c:v>42205</c:v>
                </c:pt>
                <c:pt idx="48">
                  <c:v>42206</c:v>
                </c:pt>
                <c:pt idx="49">
                  <c:v>42207</c:v>
                </c:pt>
                <c:pt idx="50">
                  <c:v>42208</c:v>
                </c:pt>
                <c:pt idx="51">
                  <c:v>42209</c:v>
                </c:pt>
                <c:pt idx="52">
                  <c:v>42212</c:v>
                </c:pt>
                <c:pt idx="53">
                  <c:v>42213</c:v>
                </c:pt>
                <c:pt idx="54">
                  <c:v>42214</c:v>
                </c:pt>
                <c:pt idx="55">
                  <c:v>42215</c:v>
                </c:pt>
                <c:pt idx="56">
                  <c:v>42216</c:v>
                </c:pt>
                <c:pt idx="57">
                  <c:v>42219</c:v>
                </c:pt>
                <c:pt idx="58">
                  <c:v>42220</c:v>
                </c:pt>
                <c:pt idx="59">
                  <c:v>42221</c:v>
                </c:pt>
                <c:pt idx="60">
                  <c:v>42222</c:v>
                </c:pt>
                <c:pt idx="61">
                  <c:v>42223</c:v>
                </c:pt>
                <c:pt idx="62">
                  <c:v>42226</c:v>
                </c:pt>
                <c:pt idx="63">
                  <c:v>42227</c:v>
                </c:pt>
                <c:pt idx="64">
                  <c:v>42228</c:v>
                </c:pt>
                <c:pt idx="65">
                  <c:v>42229</c:v>
                </c:pt>
                <c:pt idx="66">
                  <c:v>42230</c:v>
                </c:pt>
                <c:pt idx="67">
                  <c:v>42233</c:v>
                </c:pt>
                <c:pt idx="68">
                  <c:v>42234</c:v>
                </c:pt>
                <c:pt idx="69">
                  <c:v>42235</c:v>
                </c:pt>
                <c:pt idx="70">
                  <c:v>42236</c:v>
                </c:pt>
                <c:pt idx="71">
                  <c:v>42237</c:v>
                </c:pt>
                <c:pt idx="72">
                  <c:v>42240</c:v>
                </c:pt>
                <c:pt idx="73">
                  <c:v>42241</c:v>
                </c:pt>
                <c:pt idx="74">
                  <c:v>42242</c:v>
                </c:pt>
                <c:pt idx="75">
                  <c:v>42243</c:v>
                </c:pt>
                <c:pt idx="76">
                  <c:v>42244</c:v>
                </c:pt>
                <c:pt idx="77">
                  <c:v>42247</c:v>
                </c:pt>
                <c:pt idx="78">
                  <c:v>42248</c:v>
                </c:pt>
                <c:pt idx="79">
                  <c:v>42249</c:v>
                </c:pt>
                <c:pt idx="80">
                  <c:v>42250</c:v>
                </c:pt>
                <c:pt idx="81">
                  <c:v>42251</c:v>
                </c:pt>
                <c:pt idx="82">
                  <c:v>42254</c:v>
                </c:pt>
                <c:pt idx="83">
                  <c:v>42255</c:v>
                </c:pt>
                <c:pt idx="84">
                  <c:v>42256</c:v>
                </c:pt>
                <c:pt idx="85">
                  <c:v>42257</c:v>
                </c:pt>
                <c:pt idx="86">
                  <c:v>42258</c:v>
                </c:pt>
                <c:pt idx="87">
                  <c:v>42261</c:v>
                </c:pt>
                <c:pt idx="88">
                  <c:v>42262</c:v>
                </c:pt>
                <c:pt idx="89">
                  <c:v>42263</c:v>
                </c:pt>
                <c:pt idx="90">
                  <c:v>42264</c:v>
                </c:pt>
                <c:pt idx="91">
                  <c:v>42265</c:v>
                </c:pt>
                <c:pt idx="92">
                  <c:v>42268</c:v>
                </c:pt>
                <c:pt idx="93">
                  <c:v>42269</c:v>
                </c:pt>
                <c:pt idx="94">
                  <c:v>42270</c:v>
                </c:pt>
                <c:pt idx="95">
                  <c:v>42271</c:v>
                </c:pt>
                <c:pt idx="96">
                  <c:v>42272</c:v>
                </c:pt>
                <c:pt idx="97">
                  <c:v>42275</c:v>
                </c:pt>
                <c:pt idx="98">
                  <c:v>42276</c:v>
                </c:pt>
                <c:pt idx="99">
                  <c:v>42277</c:v>
                </c:pt>
                <c:pt idx="100">
                  <c:v>42278</c:v>
                </c:pt>
                <c:pt idx="101">
                  <c:v>42279</c:v>
                </c:pt>
                <c:pt idx="102">
                  <c:v>42282</c:v>
                </c:pt>
                <c:pt idx="103">
                  <c:v>42283</c:v>
                </c:pt>
                <c:pt idx="104">
                  <c:v>42284</c:v>
                </c:pt>
                <c:pt idx="105">
                  <c:v>42285</c:v>
                </c:pt>
                <c:pt idx="106">
                  <c:v>42286</c:v>
                </c:pt>
                <c:pt idx="107">
                  <c:v>42289</c:v>
                </c:pt>
                <c:pt idx="108">
                  <c:v>42290</c:v>
                </c:pt>
                <c:pt idx="109">
                  <c:v>42291</c:v>
                </c:pt>
                <c:pt idx="110">
                  <c:v>42292</c:v>
                </c:pt>
                <c:pt idx="111">
                  <c:v>42293</c:v>
                </c:pt>
                <c:pt idx="112">
                  <c:v>42296</c:v>
                </c:pt>
                <c:pt idx="113">
                  <c:v>42297</c:v>
                </c:pt>
                <c:pt idx="114">
                  <c:v>42298</c:v>
                </c:pt>
                <c:pt idx="115">
                  <c:v>42299</c:v>
                </c:pt>
                <c:pt idx="116">
                  <c:v>42300</c:v>
                </c:pt>
                <c:pt idx="117">
                  <c:v>42303</c:v>
                </c:pt>
                <c:pt idx="118">
                  <c:v>42304</c:v>
                </c:pt>
                <c:pt idx="119">
                  <c:v>42305</c:v>
                </c:pt>
                <c:pt idx="120">
                  <c:v>42306</c:v>
                </c:pt>
                <c:pt idx="121">
                  <c:v>42307</c:v>
                </c:pt>
                <c:pt idx="122">
                  <c:v>42310</c:v>
                </c:pt>
                <c:pt idx="123">
                  <c:v>42311</c:v>
                </c:pt>
                <c:pt idx="124">
                  <c:v>42312</c:v>
                </c:pt>
                <c:pt idx="125">
                  <c:v>42313</c:v>
                </c:pt>
                <c:pt idx="126">
                  <c:v>42314</c:v>
                </c:pt>
                <c:pt idx="127">
                  <c:v>42317</c:v>
                </c:pt>
                <c:pt idx="128">
                  <c:v>42318</c:v>
                </c:pt>
                <c:pt idx="129">
                  <c:v>42319</c:v>
                </c:pt>
                <c:pt idx="130">
                  <c:v>42320</c:v>
                </c:pt>
                <c:pt idx="131">
                  <c:v>42321</c:v>
                </c:pt>
                <c:pt idx="132">
                  <c:v>42324</c:v>
                </c:pt>
                <c:pt idx="133">
                  <c:v>42325</c:v>
                </c:pt>
                <c:pt idx="134">
                  <c:v>42326</c:v>
                </c:pt>
                <c:pt idx="135">
                  <c:v>42327</c:v>
                </c:pt>
                <c:pt idx="136">
                  <c:v>42328</c:v>
                </c:pt>
                <c:pt idx="137">
                  <c:v>42331</c:v>
                </c:pt>
                <c:pt idx="138">
                  <c:v>42332</c:v>
                </c:pt>
                <c:pt idx="139">
                  <c:v>42333</c:v>
                </c:pt>
                <c:pt idx="140">
                  <c:v>42334</c:v>
                </c:pt>
                <c:pt idx="141">
                  <c:v>42335</c:v>
                </c:pt>
                <c:pt idx="142">
                  <c:v>42338</c:v>
                </c:pt>
                <c:pt idx="143">
                  <c:v>42339</c:v>
                </c:pt>
                <c:pt idx="144">
                  <c:v>42340</c:v>
                </c:pt>
                <c:pt idx="145">
                  <c:v>42341</c:v>
                </c:pt>
                <c:pt idx="146">
                  <c:v>42342</c:v>
                </c:pt>
                <c:pt idx="147">
                  <c:v>42345</c:v>
                </c:pt>
                <c:pt idx="148">
                  <c:v>42346</c:v>
                </c:pt>
                <c:pt idx="149">
                  <c:v>42347</c:v>
                </c:pt>
                <c:pt idx="150">
                  <c:v>42348</c:v>
                </c:pt>
                <c:pt idx="151">
                  <c:v>42349</c:v>
                </c:pt>
                <c:pt idx="152">
                  <c:v>42352</c:v>
                </c:pt>
                <c:pt idx="153">
                  <c:v>42353</c:v>
                </c:pt>
                <c:pt idx="154">
                  <c:v>42354</c:v>
                </c:pt>
                <c:pt idx="155">
                  <c:v>42355</c:v>
                </c:pt>
                <c:pt idx="156">
                  <c:v>42356</c:v>
                </c:pt>
                <c:pt idx="157">
                  <c:v>42359</c:v>
                </c:pt>
                <c:pt idx="158">
                  <c:v>42360</c:v>
                </c:pt>
                <c:pt idx="159">
                  <c:v>42361</c:v>
                </c:pt>
                <c:pt idx="160">
                  <c:v>42362</c:v>
                </c:pt>
                <c:pt idx="161">
                  <c:v>42366</c:v>
                </c:pt>
                <c:pt idx="162">
                  <c:v>42367</c:v>
                </c:pt>
                <c:pt idx="163">
                  <c:v>42368</c:v>
                </c:pt>
                <c:pt idx="164">
                  <c:v>42369</c:v>
                </c:pt>
                <c:pt idx="165">
                  <c:v>42373</c:v>
                </c:pt>
                <c:pt idx="166">
                  <c:v>42374</c:v>
                </c:pt>
                <c:pt idx="167">
                  <c:v>42375</c:v>
                </c:pt>
                <c:pt idx="168">
                  <c:v>42376</c:v>
                </c:pt>
                <c:pt idx="169">
                  <c:v>42377</c:v>
                </c:pt>
                <c:pt idx="170">
                  <c:v>42380</c:v>
                </c:pt>
                <c:pt idx="171">
                  <c:v>42381</c:v>
                </c:pt>
                <c:pt idx="172">
                  <c:v>42382</c:v>
                </c:pt>
                <c:pt idx="173">
                  <c:v>42383</c:v>
                </c:pt>
                <c:pt idx="174">
                  <c:v>42384</c:v>
                </c:pt>
                <c:pt idx="175">
                  <c:v>42387</c:v>
                </c:pt>
                <c:pt idx="176">
                  <c:v>42388</c:v>
                </c:pt>
                <c:pt idx="177">
                  <c:v>42389</c:v>
                </c:pt>
                <c:pt idx="178">
                  <c:v>42390</c:v>
                </c:pt>
                <c:pt idx="179">
                  <c:v>42391</c:v>
                </c:pt>
                <c:pt idx="180">
                  <c:v>42394</c:v>
                </c:pt>
                <c:pt idx="181">
                  <c:v>42395</c:v>
                </c:pt>
                <c:pt idx="182">
                  <c:v>42396</c:v>
                </c:pt>
                <c:pt idx="183">
                  <c:v>42397</c:v>
                </c:pt>
                <c:pt idx="184">
                  <c:v>42398</c:v>
                </c:pt>
                <c:pt idx="185">
                  <c:v>42401</c:v>
                </c:pt>
                <c:pt idx="186">
                  <c:v>42402</c:v>
                </c:pt>
                <c:pt idx="187">
                  <c:v>42403</c:v>
                </c:pt>
                <c:pt idx="188">
                  <c:v>42404</c:v>
                </c:pt>
                <c:pt idx="189">
                  <c:v>42405</c:v>
                </c:pt>
                <c:pt idx="190">
                  <c:v>42408</c:v>
                </c:pt>
                <c:pt idx="191">
                  <c:v>42409</c:v>
                </c:pt>
                <c:pt idx="192">
                  <c:v>42410</c:v>
                </c:pt>
                <c:pt idx="193">
                  <c:v>42411</c:v>
                </c:pt>
                <c:pt idx="194">
                  <c:v>42412</c:v>
                </c:pt>
                <c:pt idx="195">
                  <c:v>42415</c:v>
                </c:pt>
                <c:pt idx="196">
                  <c:v>42416</c:v>
                </c:pt>
                <c:pt idx="197">
                  <c:v>42417</c:v>
                </c:pt>
                <c:pt idx="198">
                  <c:v>42418</c:v>
                </c:pt>
                <c:pt idx="199">
                  <c:v>42419</c:v>
                </c:pt>
                <c:pt idx="200">
                  <c:v>42422</c:v>
                </c:pt>
                <c:pt idx="201">
                  <c:v>42423</c:v>
                </c:pt>
                <c:pt idx="202">
                  <c:v>42424</c:v>
                </c:pt>
                <c:pt idx="203">
                  <c:v>42425</c:v>
                </c:pt>
                <c:pt idx="204">
                  <c:v>42426</c:v>
                </c:pt>
                <c:pt idx="205">
                  <c:v>42429</c:v>
                </c:pt>
                <c:pt idx="206">
                  <c:v>42430</c:v>
                </c:pt>
                <c:pt idx="207">
                  <c:v>42431</c:v>
                </c:pt>
                <c:pt idx="208">
                  <c:v>42432</c:v>
                </c:pt>
                <c:pt idx="209">
                  <c:v>42433</c:v>
                </c:pt>
                <c:pt idx="210">
                  <c:v>42436</c:v>
                </c:pt>
                <c:pt idx="211">
                  <c:v>42437</c:v>
                </c:pt>
                <c:pt idx="212">
                  <c:v>42438</c:v>
                </c:pt>
                <c:pt idx="213">
                  <c:v>42439</c:v>
                </c:pt>
                <c:pt idx="214">
                  <c:v>42440</c:v>
                </c:pt>
                <c:pt idx="215">
                  <c:v>42443</c:v>
                </c:pt>
                <c:pt idx="216">
                  <c:v>42444</c:v>
                </c:pt>
                <c:pt idx="217">
                  <c:v>42445</c:v>
                </c:pt>
                <c:pt idx="218">
                  <c:v>42446</c:v>
                </c:pt>
                <c:pt idx="219">
                  <c:v>42447</c:v>
                </c:pt>
                <c:pt idx="220">
                  <c:v>42450</c:v>
                </c:pt>
                <c:pt idx="221">
                  <c:v>42451</c:v>
                </c:pt>
                <c:pt idx="222">
                  <c:v>42452</c:v>
                </c:pt>
                <c:pt idx="223">
                  <c:v>42453</c:v>
                </c:pt>
                <c:pt idx="224">
                  <c:v>42458</c:v>
                </c:pt>
                <c:pt idx="225">
                  <c:v>42459</c:v>
                </c:pt>
                <c:pt idx="226">
                  <c:v>42460</c:v>
                </c:pt>
                <c:pt idx="227">
                  <c:v>42461</c:v>
                </c:pt>
                <c:pt idx="228">
                  <c:v>42464</c:v>
                </c:pt>
                <c:pt idx="229">
                  <c:v>42465</c:v>
                </c:pt>
                <c:pt idx="230">
                  <c:v>42466</c:v>
                </c:pt>
                <c:pt idx="231">
                  <c:v>42467</c:v>
                </c:pt>
                <c:pt idx="232">
                  <c:v>42468</c:v>
                </c:pt>
                <c:pt idx="233">
                  <c:v>42471</c:v>
                </c:pt>
                <c:pt idx="234">
                  <c:v>42472</c:v>
                </c:pt>
                <c:pt idx="235">
                  <c:v>42473</c:v>
                </c:pt>
                <c:pt idx="236">
                  <c:v>42474</c:v>
                </c:pt>
                <c:pt idx="237">
                  <c:v>42475</c:v>
                </c:pt>
                <c:pt idx="238">
                  <c:v>42478</c:v>
                </c:pt>
                <c:pt idx="239">
                  <c:v>42479</c:v>
                </c:pt>
                <c:pt idx="240">
                  <c:v>42480</c:v>
                </c:pt>
                <c:pt idx="241">
                  <c:v>42481</c:v>
                </c:pt>
                <c:pt idx="242">
                  <c:v>42482</c:v>
                </c:pt>
                <c:pt idx="243">
                  <c:v>42485</c:v>
                </c:pt>
                <c:pt idx="244">
                  <c:v>42486</c:v>
                </c:pt>
                <c:pt idx="245">
                  <c:v>42487</c:v>
                </c:pt>
                <c:pt idx="246">
                  <c:v>42488</c:v>
                </c:pt>
                <c:pt idx="247">
                  <c:v>42489</c:v>
                </c:pt>
                <c:pt idx="248">
                  <c:v>42492</c:v>
                </c:pt>
                <c:pt idx="249">
                  <c:v>42493</c:v>
                </c:pt>
                <c:pt idx="250">
                  <c:v>42494</c:v>
                </c:pt>
                <c:pt idx="251">
                  <c:v>42495</c:v>
                </c:pt>
                <c:pt idx="252">
                  <c:v>42496</c:v>
                </c:pt>
                <c:pt idx="253">
                  <c:v>42499</c:v>
                </c:pt>
                <c:pt idx="254">
                  <c:v>42500</c:v>
                </c:pt>
                <c:pt idx="255">
                  <c:v>42501</c:v>
                </c:pt>
                <c:pt idx="256">
                  <c:v>42502</c:v>
                </c:pt>
                <c:pt idx="257">
                  <c:v>42503</c:v>
                </c:pt>
                <c:pt idx="258">
                  <c:v>42506</c:v>
                </c:pt>
                <c:pt idx="259">
                  <c:v>42507</c:v>
                </c:pt>
                <c:pt idx="260">
                  <c:v>42508</c:v>
                </c:pt>
                <c:pt idx="261">
                  <c:v>42509</c:v>
                </c:pt>
                <c:pt idx="262">
                  <c:v>42510</c:v>
                </c:pt>
                <c:pt idx="263">
                  <c:v>42513</c:v>
                </c:pt>
                <c:pt idx="264">
                  <c:v>42514</c:v>
                </c:pt>
                <c:pt idx="265">
                  <c:v>42515</c:v>
                </c:pt>
                <c:pt idx="266">
                  <c:v>42516</c:v>
                </c:pt>
                <c:pt idx="267">
                  <c:v>42517</c:v>
                </c:pt>
                <c:pt idx="268">
                  <c:v>42520</c:v>
                </c:pt>
                <c:pt idx="269">
                  <c:v>42521</c:v>
                </c:pt>
                <c:pt idx="270">
                  <c:v>42522</c:v>
                </c:pt>
                <c:pt idx="271">
                  <c:v>42523</c:v>
                </c:pt>
                <c:pt idx="272">
                  <c:v>42524</c:v>
                </c:pt>
                <c:pt idx="273">
                  <c:v>42527</c:v>
                </c:pt>
                <c:pt idx="274">
                  <c:v>42528</c:v>
                </c:pt>
                <c:pt idx="275">
                  <c:v>42529</c:v>
                </c:pt>
                <c:pt idx="276">
                  <c:v>42530</c:v>
                </c:pt>
                <c:pt idx="277">
                  <c:v>42531</c:v>
                </c:pt>
                <c:pt idx="278">
                  <c:v>42534</c:v>
                </c:pt>
                <c:pt idx="279">
                  <c:v>42535</c:v>
                </c:pt>
                <c:pt idx="280">
                  <c:v>42536</c:v>
                </c:pt>
                <c:pt idx="281">
                  <c:v>42537</c:v>
                </c:pt>
                <c:pt idx="282">
                  <c:v>42538</c:v>
                </c:pt>
                <c:pt idx="283">
                  <c:v>42541</c:v>
                </c:pt>
                <c:pt idx="284">
                  <c:v>42542</c:v>
                </c:pt>
                <c:pt idx="285">
                  <c:v>42543</c:v>
                </c:pt>
                <c:pt idx="286">
                  <c:v>42544</c:v>
                </c:pt>
                <c:pt idx="287">
                  <c:v>42545</c:v>
                </c:pt>
                <c:pt idx="288">
                  <c:v>42548</c:v>
                </c:pt>
                <c:pt idx="289">
                  <c:v>42549</c:v>
                </c:pt>
                <c:pt idx="290">
                  <c:v>42550</c:v>
                </c:pt>
                <c:pt idx="291">
                  <c:v>42551</c:v>
                </c:pt>
                <c:pt idx="292">
                  <c:v>42552</c:v>
                </c:pt>
                <c:pt idx="293">
                  <c:v>42555</c:v>
                </c:pt>
                <c:pt idx="294">
                  <c:v>42556</c:v>
                </c:pt>
                <c:pt idx="295">
                  <c:v>42557</c:v>
                </c:pt>
                <c:pt idx="296">
                  <c:v>42558</c:v>
                </c:pt>
                <c:pt idx="297">
                  <c:v>42559</c:v>
                </c:pt>
                <c:pt idx="298">
                  <c:v>42562</c:v>
                </c:pt>
                <c:pt idx="299">
                  <c:v>42563</c:v>
                </c:pt>
                <c:pt idx="300">
                  <c:v>42564</c:v>
                </c:pt>
                <c:pt idx="301">
                  <c:v>42565</c:v>
                </c:pt>
                <c:pt idx="302">
                  <c:v>42566</c:v>
                </c:pt>
                <c:pt idx="303">
                  <c:v>42569</c:v>
                </c:pt>
                <c:pt idx="304">
                  <c:v>42570</c:v>
                </c:pt>
                <c:pt idx="305">
                  <c:v>42571</c:v>
                </c:pt>
                <c:pt idx="306">
                  <c:v>42572</c:v>
                </c:pt>
                <c:pt idx="307">
                  <c:v>42573</c:v>
                </c:pt>
                <c:pt idx="308">
                  <c:v>42576</c:v>
                </c:pt>
                <c:pt idx="309">
                  <c:v>42577</c:v>
                </c:pt>
                <c:pt idx="310">
                  <c:v>42578</c:v>
                </c:pt>
                <c:pt idx="311">
                  <c:v>42579</c:v>
                </c:pt>
                <c:pt idx="312">
                  <c:v>42580</c:v>
                </c:pt>
                <c:pt idx="313">
                  <c:v>42583</c:v>
                </c:pt>
                <c:pt idx="314">
                  <c:v>42584</c:v>
                </c:pt>
                <c:pt idx="315">
                  <c:v>42585</c:v>
                </c:pt>
                <c:pt idx="316">
                  <c:v>42586</c:v>
                </c:pt>
                <c:pt idx="317">
                  <c:v>42587</c:v>
                </c:pt>
                <c:pt idx="318">
                  <c:v>42590</c:v>
                </c:pt>
                <c:pt idx="319">
                  <c:v>42591</c:v>
                </c:pt>
                <c:pt idx="320">
                  <c:v>42592</c:v>
                </c:pt>
                <c:pt idx="321">
                  <c:v>42593</c:v>
                </c:pt>
                <c:pt idx="322">
                  <c:v>42594</c:v>
                </c:pt>
                <c:pt idx="323">
                  <c:v>42597</c:v>
                </c:pt>
                <c:pt idx="324">
                  <c:v>42598</c:v>
                </c:pt>
                <c:pt idx="325">
                  <c:v>42599</c:v>
                </c:pt>
                <c:pt idx="326">
                  <c:v>42600</c:v>
                </c:pt>
                <c:pt idx="327">
                  <c:v>42601</c:v>
                </c:pt>
                <c:pt idx="328">
                  <c:v>42604</c:v>
                </c:pt>
                <c:pt idx="329">
                  <c:v>42605</c:v>
                </c:pt>
                <c:pt idx="330">
                  <c:v>42606</c:v>
                </c:pt>
                <c:pt idx="331">
                  <c:v>42607</c:v>
                </c:pt>
                <c:pt idx="332">
                  <c:v>42608</c:v>
                </c:pt>
                <c:pt idx="333">
                  <c:v>42611</c:v>
                </c:pt>
                <c:pt idx="334">
                  <c:v>42612</c:v>
                </c:pt>
                <c:pt idx="335">
                  <c:v>42613</c:v>
                </c:pt>
                <c:pt idx="336">
                  <c:v>42614</c:v>
                </c:pt>
                <c:pt idx="337">
                  <c:v>42615</c:v>
                </c:pt>
                <c:pt idx="338">
                  <c:v>42618</c:v>
                </c:pt>
                <c:pt idx="339">
                  <c:v>42619</c:v>
                </c:pt>
                <c:pt idx="340">
                  <c:v>42620</c:v>
                </c:pt>
                <c:pt idx="341">
                  <c:v>42621</c:v>
                </c:pt>
                <c:pt idx="342">
                  <c:v>42622</c:v>
                </c:pt>
                <c:pt idx="343">
                  <c:v>42625</c:v>
                </c:pt>
                <c:pt idx="344">
                  <c:v>42626</c:v>
                </c:pt>
                <c:pt idx="345">
                  <c:v>42627</c:v>
                </c:pt>
                <c:pt idx="346">
                  <c:v>42628</c:v>
                </c:pt>
                <c:pt idx="347">
                  <c:v>42629</c:v>
                </c:pt>
                <c:pt idx="348">
                  <c:v>42632</c:v>
                </c:pt>
                <c:pt idx="349">
                  <c:v>42633</c:v>
                </c:pt>
                <c:pt idx="350">
                  <c:v>42634</c:v>
                </c:pt>
                <c:pt idx="351">
                  <c:v>42635</c:v>
                </c:pt>
                <c:pt idx="352">
                  <c:v>42636</c:v>
                </c:pt>
                <c:pt idx="353">
                  <c:v>42639</c:v>
                </c:pt>
                <c:pt idx="354">
                  <c:v>42640</c:v>
                </c:pt>
                <c:pt idx="355">
                  <c:v>42641</c:v>
                </c:pt>
                <c:pt idx="356">
                  <c:v>42642</c:v>
                </c:pt>
                <c:pt idx="357">
                  <c:v>42643</c:v>
                </c:pt>
                <c:pt idx="358">
                  <c:v>42646</c:v>
                </c:pt>
                <c:pt idx="359">
                  <c:v>42647</c:v>
                </c:pt>
                <c:pt idx="360">
                  <c:v>42648</c:v>
                </c:pt>
                <c:pt idx="361">
                  <c:v>42649</c:v>
                </c:pt>
                <c:pt idx="362">
                  <c:v>42650</c:v>
                </c:pt>
                <c:pt idx="363">
                  <c:v>42653</c:v>
                </c:pt>
                <c:pt idx="364">
                  <c:v>42654</c:v>
                </c:pt>
                <c:pt idx="365">
                  <c:v>42655</c:v>
                </c:pt>
                <c:pt idx="366">
                  <c:v>42656</c:v>
                </c:pt>
                <c:pt idx="367">
                  <c:v>42657</c:v>
                </c:pt>
                <c:pt idx="368">
                  <c:v>42660</c:v>
                </c:pt>
                <c:pt idx="369">
                  <c:v>42661</c:v>
                </c:pt>
                <c:pt idx="370">
                  <c:v>42662</c:v>
                </c:pt>
                <c:pt idx="371">
                  <c:v>42663</c:v>
                </c:pt>
                <c:pt idx="372">
                  <c:v>42664</c:v>
                </c:pt>
                <c:pt idx="373">
                  <c:v>42667</c:v>
                </c:pt>
                <c:pt idx="374">
                  <c:v>42668</c:v>
                </c:pt>
                <c:pt idx="375">
                  <c:v>42669</c:v>
                </c:pt>
                <c:pt idx="376">
                  <c:v>42670</c:v>
                </c:pt>
                <c:pt idx="377">
                  <c:v>42671</c:v>
                </c:pt>
                <c:pt idx="378">
                  <c:v>42674</c:v>
                </c:pt>
                <c:pt idx="379">
                  <c:v>42675</c:v>
                </c:pt>
                <c:pt idx="380">
                  <c:v>42676</c:v>
                </c:pt>
                <c:pt idx="381">
                  <c:v>42677</c:v>
                </c:pt>
                <c:pt idx="382">
                  <c:v>42678</c:v>
                </c:pt>
                <c:pt idx="383">
                  <c:v>42681</c:v>
                </c:pt>
                <c:pt idx="384">
                  <c:v>42682</c:v>
                </c:pt>
                <c:pt idx="385">
                  <c:v>42683</c:v>
                </c:pt>
                <c:pt idx="386">
                  <c:v>42684</c:v>
                </c:pt>
                <c:pt idx="387">
                  <c:v>42685</c:v>
                </c:pt>
                <c:pt idx="388">
                  <c:v>42688</c:v>
                </c:pt>
                <c:pt idx="389">
                  <c:v>42689</c:v>
                </c:pt>
                <c:pt idx="390">
                  <c:v>42690</c:v>
                </c:pt>
                <c:pt idx="391">
                  <c:v>42691</c:v>
                </c:pt>
                <c:pt idx="392">
                  <c:v>42692</c:v>
                </c:pt>
                <c:pt idx="393">
                  <c:v>42695</c:v>
                </c:pt>
                <c:pt idx="394">
                  <c:v>42696</c:v>
                </c:pt>
                <c:pt idx="395">
                  <c:v>42697</c:v>
                </c:pt>
                <c:pt idx="396">
                  <c:v>42698</c:v>
                </c:pt>
                <c:pt idx="397">
                  <c:v>42699</c:v>
                </c:pt>
                <c:pt idx="398">
                  <c:v>42702</c:v>
                </c:pt>
                <c:pt idx="399">
                  <c:v>42703</c:v>
                </c:pt>
                <c:pt idx="400">
                  <c:v>42704</c:v>
                </c:pt>
                <c:pt idx="401">
                  <c:v>42705</c:v>
                </c:pt>
                <c:pt idx="402">
                  <c:v>42706</c:v>
                </c:pt>
                <c:pt idx="403">
                  <c:v>42709</c:v>
                </c:pt>
                <c:pt idx="404">
                  <c:v>42710</c:v>
                </c:pt>
                <c:pt idx="405">
                  <c:v>42711</c:v>
                </c:pt>
                <c:pt idx="406">
                  <c:v>42712</c:v>
                </c:pt>
                <c:pt idx="407">
                  <c:v>42713</c:v>
                </c:pt>
                <c:pt idx="408">
                  <c:v>42716</c:v>
                </c:pt>
                <c:pt idx="409">
                  <c:v>42717</c:v>
                </c:pt>
                <c:pt idx="410">
                  <c:v>42718</c:v>
                </c:pt>
                <c:pt idx="411">
                  <c:v>42719</c:v>
                </c:pt>
                <c:pt idx="412">
                  <c:v>42720</c:v>
                </c:pt>
                <c:pt idx="413">
                  <c:v>42723</c:v>
                </c:pt>
                <c:pt idx="414">
                  <c:v>42724</c:v>
                </c:pt>
                <c:pt idx="415">
                  <c:v>42725</c:v>
                </c:pt>
                <c:pt idx="416">
                  <c:v>42726</c:v>
                </c:pt>
                <c:pt idx="417">
                  <c:v>42727</c:v>
                </c:pt>
                <c:pt idx="418">
                  <c:v>42731</c:v>
                </c:pt>
                <c:pt idx="419">
                  <c:v>42732</c:v>
                </c:pt>
                <c:pt idx="420">
                  <c:v>42733</c:v>
                </c:pt>
                <c:pt idx="421">
                  <c:v>42734</c:v>
                </c:pt>
                <c:pt idx="422">
                  <c:v>42737</c:v>
                </c:pt>
                <c:pt idx="423">
                  <c:v>42738</c:v>
                </c:pt>
                <c:pt idx="424">
                  <c:v>42739</c:v>
                </c:pt>
                <c:pt idx="425">
                  <c:v>42740</c:v>
                </c:pt>
                <c:pt idx="426">
                  <c:v>42741</c:v>
                </c:pt>
                <c:pt idx="427">
                  <c:v>42744</c:v>
                </c:pt>
                <c:pt idx="428">
                  <c:v>42745</c:v>
                </c:pt>
                <c:pt idx="429">
                  <c:v>42746</c:v>
                </c:pt>
                <c:pt idx="430">
                  <c:v>42747</c:v>
                </c:pt>
                <c:pt idx="431">
                  <c:v>42748</c:v>
                </c:pt>
                <c:pt idx="432">
                  <c:v>42751</c:v>
                </c:pt>
                <c:pt idx="433">
                  <c:v>42752</c:v>
                </c:pt>
                <c:pt idx="434">
                  <c:v>42753</c:v>
                </c:pt>
                <c:pt idx="435">
                  <c:v>42754</c:v>
                </c:pt>
                <c:pt idx="436">
                  <c:v>42755</c:v>
                </c:pt>
                <c:pt idx="437">
                  <c:v>42758</c:v>
                </c:pt>
                <c:pt idx="438">
                  <c:v>42759</c:v>
                </c:pt>
                <c:pt idx="439">
                  <c:v>42760</c:v>
                </c:pt>
                <c:pt idx="440">
                  <c:v>42761</c:v>
                </c:pt>
                <c:pt idx="441">
                  <c:v>42762</c:v>
                </c:pt>
                <c:pt idx="442">
                  <c:v>42765</c:v>
                </c:pt>
                <c:pt idx="443">
                  <c:v>42766</c:v>
                </c:pt>
                <c:pt idx="444">
                  <c:v>42767</c:v>
                </c:pt>
                <c:pt idx="445">
                  <c:v>42768</c:v>
                </c:pt>
                <c:pt idx="446">
                  <c:v>42769</c:v>
                </c:pt>
                <c:pt idx="447">
                  <c:v>42772</c:v>
                </c:pt>
                <c:pt idx="448">
                  <c:v>42773</c:v>
                </c:pt>
                <c:pt idx="449">
                  <c:v>42774</c:v>
                </c:pt>
                <c:pt idx="450">
                  <c:v>42775</c:v>
                </c:pt>
                <c:pt idx="451">
                  <c:v>42776</c:v>
                </c:pt>
                <c:pt idx="452">
                  <c:v>42779</c:v>
                </c:pt>
                <c:pt idx="453">
                  <c:v>42780</c:v>
                </c:pt>
                <c:pt idx="454">
                  <c:v>42781</c:v>
                </c:pt>
                <c:pt idx="455">
                  <c:v>42782</c:v>
                </c:pt>
                <c:pt idx="456">
                  <c:v>42783</c:v>
                </c:pt>
                <c:pt idx="457">
                  <c:v>42786</c:v>
                </c:pt>
                <c:pt idx="458">
                  <c:v>42787</c:v>
                </c:pt>
                <c:pt idx="459">
                  <c:v>42788</c:v>
                </c:pt>
                <c:pt idx="460">
                  <c:v>42789</c:v>
                </c:pt>
                <c:pt idx="461">
                  <c:v>42790</c:v>
                </c:pt>
                <c:pt idx="462">
                  <c:v>42793</c:v>
                </c:pt>
                <c:pt idx="463">
                  <c:v>42794</c:v>
                </c:pt>
                <c:pt idx="464">
                  <c:v>42795</c:v>
                </c:pt>
                <c:pt idx="465">
                  <c:v>42796</c:v>
                </c:pt>
                <c:pt idx="466">
                  <c:v>42797</c:v>
                </c:pt>
                <c:pt idx="467">
                  <c:v>42800</c:v>
                </c:pt>
                <c:pt idx="468">
                  <c:v>42801</c:v>
                </c:pt>
                <c:pt idx="469">
                  <c:v>42802</c:v>
                </c:pt>
                <c:pt idx="470">
                  <c:v>42803</c:v>
                </c:pt>
                <c:pt idx="471">
                  <c:v>42804</c:v>
                </c:pt>
                <c:pt idx="472">
                  <c:v>42807</c:v>
                </c:pt>
                <c:pt idx="473">
                  <c:v>42808</c:v>
                </c:pt>
                <c:pt idx="474">
                  <c:v>42809</c:v>
                </c:pt>
                <c:pt idx="475">
                  <c:v>42810</c:v>
                </c:pt>
                <c:pt idx="476">
                  <c:v>42811</c:v>
                </c:pt>
                <c:pt idx="477">
                  <c:v>42814</c:v>
                </c:pt>
                <c:pt idx="478">
                  <c:v>42815</c:v>
                </c:pt>
                <c:pt idx="479">
                  <c:v>42816</c:v>
                </c:pt>
                <c:pt idx="480">
                  <c:v>42817</c:v>
                </c:pt>
                <c:pt idx="481">
                  <c:v>42818</c:v>
                </c:pt>
                <c:pt idx="482">
                  <c:v>42821</c:v>
                </c:pt>
                <c:pt idx="483">
                  <c:v>42822</c:v>
                </c:pt>
                <c:pt idx="484">
                  <c:v>42823</c:v>
                </c:pt>
                <c:pt idx="485">
                  <c:v>42824</c:v>
                </c:pt>
                <c:pt idx="486">
                  <c:v>42825</c:v>
                </c:pt>
                <c:pt idx="487">
                  <c:v>42828</c:v>
                </c:pt>
                <c:pt idx="488">
                  <c:v>42829</c:v>
                </c:pt>
                <c:pt idx="489">
                  <c:v>42830</c:v>
                </c:pt>
                <c:pt idx="490">
                  <c:v>42831</c:v>
                </c:pt>
                <c:pt idx="491">
                  <c:v>42832</c:v>
                </c:pt>
                <c:pt idx="492">
                  <c:v>42835</c:v>
                </c:pt>
                <c:pt idx="493">
                  <c:v>42836</c:v>
                </c:pt>
                <c:pt idx="494">
                  <c:v>42837</c:v>
                </c:pt>
                <c:pt idx="495">
                  <c:v>42838</c:v>
                </c:pt>
                <c:pt idx="496">
                  <c:v>42843</c:v>
                </c:pt>
                <c:pt idx="497">
                  <c:v>42844</c:v>
                </c:pt>
                <c:pt idx="498">
                  <c:v>42845</c:v>
                </c:pt>
                <c:pt idx="499">
                  <c:v>42846</c:v>
                </c:pt>
                <c:pt idx="500">
                  <c:v>42849</c:v>
                </c:pt>
                <c:pt idx="501">
                  <c:v>42850</c:v>
                </c:pt>
                <c:pt idx="502">
                  <c:v>42851</c:v>
                </c:pt>
                <c:pt idx="503">
                  <c:v>42852</c:v>
                </c:pt>
                <c:pt idx="504">
                  <c:v>42853</c:v>
                </c:pt>
                <c:pt idx="505">
                  <c:v>42857</c:v>
                </c:pt>
                <c:pt idx="506">
                  <c:v>42858</c:v>
                </c:pt>
                <c:pt idx="507">
                  <c:v>42859</c:v>
                </c:pt>
                <c:pt idx="508">
                  <c:v>42860</c:v>
                </c:pt>
                <c:pt idx="509">
                  <c:v>42863</c:v>
                </c:pt>
                <c:pt idx="510">
                  <c:v>42864</c:v>
                </c:pt>
                <c:pt idx="511">
                  <c:v>42871</c:v>
                </c:pt>
              </c:numCache>
            </c:numRef>
          </c:xVal>
          <c:yVal>
            <c:numRef>
              <c:f>EUR6M!$BD$2:$BD$513</c:f>
              <c:numCache>
                <c:formatCode>0.0000%</c:formatCode>
                <c:ptCount val="512"/>
                <c:pt idx="0">
                  <c:v>6.6799999999994099E-4</c:v>
                </c:pt>
                <c:pt idx="1">
                  <c:v>6.6745008967922996E-4</c:v>
                </c:pt>
                <c:pt idx="2">
                  <c:v>6.6322790740195854E-4</c:v>
                </c:pt>
                <c:pt idx="3">
                  <c:v>6.6141102992913956E-4</c:v>
                </c:pt>
                <c:pt idx="4">
                  <c:v>6.5960669355317732E-4</c:v>
                </c:pt>
                <c:pt idx="5">
                  <c:v>6.5552333985920543E-4</c:v>
                </c:pt>
                <c:pt idx="6">
                  <c:v>6.5490601494417819E-4</c:v>
                </c:pt>
                <c:pt idx="7">
                  <c:v>6.5081920215298334E-4</c:v>
                </c:pt>
                <c:pt idx="8">
                  <c:v>6.4911805384641459E-4</c:v>
                </c:pt>
                <c:pt idx="9">
                  <c:v>6.4743895851494403E-4</c:v>
                </c:pt>
                <c:pt idx="10">
                  <c:v>6.4391600116168784E-4</c:v>
                </c:pt>
                <c:pt idx="11">
                  <c:v>6.4323595881926154E-4</c:v>
                </c:pt>
                <c:pt idx="12">
                  <c:v>6.483370410342768E-4</c:v>
                </c:pt>
                <c:pt idx="13">
                  <c:v>6.467818355110072E-4</c:v>
                </c:pt>
                <c:pt idx="14">
                  <c:v>6.4525783321571701E-4</c:v>
                </c:pt>
                <c:pt idx="15">
                  <c:v>6.4376661377489076E-4</c:v>
                </c:pt>
                <c:pt idx="16">
                  <c:v>6.4091349516349257E-4</c:v>
                </c:pt>
                <c:pt idx="17">
                  <c:v>6.3816190388044818E-4</c:v>
                </c:pt>
                <c:pt idx="18">
                  <c:v>6.3685903990418069E-4</c:v>
                </c:pt>
                <c:pt idx="19">
                  <c:v>6.3559888461957846E-4</c:v>
                </c:pt>
                <c:pt idx="20">
                  <c:v>6.3438316701517835E-4</c:v>
                </c:pt>
                <c:pt idx="21">
                  <c:v>6.3251967595406714E-4</c:v>
                </c:pt>
                <c:pt idx="22">
                  <c:v>6.2999999999982471E-4</c:v>
                </c:pt>
                <c:pt idx="23">
                  <c:v>6.2905444191902924E-4</c:v>
                </c:pt>
                <c:pt idx="24">
                  <c:v>6.282037481548544E-4</c:v>
                </c:pt>
                <c:pt idx="25">
                  <c:v>6.2744513653411986E-4</c:v>
                </c:pt>
                <c:pt idx="26">
                  <c:v>6.2693940580496826E-4</c:v>
                </c:pt>
                <c:pt idx="27">
                  <c:v>6.252673251100258E-4</c:v>
                </c:pt>
                <c:pt idx="28">
                  <c:v>6.2491884868941E-4</c:v>
                </c:pt>
                <c:pt idx="29">
                  <c:v>6.2464063560842167E-4</c:v>
                </c:pt>
                <c:pt idx="30">
                  <c:v>6.253695367148958E-4</c:v>
                </c:pt>
                <c:pt idx="31">
                  <c:v>6.2492938626215971E-4</c:v>
                </c:pt>
                <c:pt idx="32">
                  <c:v>6.2413780012325918E-4</c:v>
                </c:pt>
                <c:pt idx="33">
                  <c:v>6.2453642885176017E-4</c:v>
                </c:pt>
                <c:pt idx="34">
                  <c:v>6.4040565517131838E-4</c:v>
                </c:pt>
                <c:pt idx="35">
                  <c:v>6.4024181292029211E-4</c:v>
                </c:pt>
                <c:pt idx="36">
                  <c:v>6.4010541044953815E-4</c:v>
                </c:pt>
                <c:pt idx="37">
                  <c:v>6.4022851601317778E-4</c:v>
                </c:pt>
                <c:pt idx="38">
                  <c:v>6.4032952395909825E-4</c:v>
                </c:pt>
                <c:pt idx="39">
                  <c:v>6.4041002389016719E-4</c:v>
                </c:pt>
                <c:pt idx="40">
                  <c:v>6.4038628075626584E-4</c:v>
                </c:pt>
                <c:pt idx="41">
                  <c:v>6.404096523244747E-4</c:v>
                </c:pt>
                <c:pt idx="42">
                  <c:v>6.4021805560064162E-4</c:v>
                </c:pt>
                <c:pt idx="43">
                  <c:v>6.4000000000054356E-4</c:v>
                </c:pt>
                <c:pt idx="44">
                  <c:v>6.3974488323370127E-4</c:v>
                </c:pt>
                <c:pt idx="45">
                  <c:v>6.3877541919384626E-4</c:v>
                </c:pt>
                <c:pt idx="46">
                  <c:v>6.3888034668624068E-4</c:v>
                </c:pt>
                <c:pt idx="47">
                  <c:v>6.3853243809463146E-4</c:v>
                </c:pt>
                <c:pt idx="48">
                  <c:v>6.3830319611054035E-4</c:v>
                </c:pt>
                <c:pt idx="49">
                  <c:v>6.3807850258501553E-4</c:v>
                </c:pt>
                <c:pt idx="50">
                  <c:v>6.3699652180359385E-4</c:v>
                </c:pt>
                <c:pt idx="51">
                  <c:v>6.3720603403145015E-4</c:v>
                </c:pt>
                <c:pt idx="52">
                  <c:v>6.3702359619060406E-4</c:v>
                </c:pt>
                <c:pt idx="53">
                  <c:v>6.3682617305667625E-4</c:v>
                </c:pt>
                <c:pt idx="54">
                  <c:v>6.3663314427936629E-4</c:v>
                </c:pt>
                <c:pt idx="55">
                  <c:v>6.3691713172493345E-4</c:v>
                </c:pt>
                <c:pt idx="56">
                  <c:v>6.3721397768488582E-4</c:v>
                </c:pt>
                <c:pt idx="57">
                  <c:v>6.421890440604759E-4</c:v>
                </c:pt>
                <c:pt idx="58">
                  <c:v>6.4202004029297348E-4</c:v>
                </c:pt>
                <c:pt idx="59">
                  <c:v>6.4185450338748596E-4</c:v>
                </c:pt>
                <c:pt idx="60">
                  <c:v>6.4066171758402014E-4</c:v>
                </c:pt>
                <c:pt idx="61">
                  <c:v>6.4101617641380577E-4</c:v>
                </c:pt>
                <c:pt idx="62">
                  <c:v>6.410714220915915E-4</c:v>
                </c:pt>
                <c:pt idx="63">
                  <c:v>6.4092202556426841E-4</c:v>
                </c:pt>
                <c:pt idx="64">
                  <c:v>6.4077439498563696E-4</c:v>
                </c:pt>
                <c:pt idx="65">
                  <c:v>6.3965893465893616E-4</c:v>
                </c:pt>
                <c:pt idx="66">
                  <c:v>6.3999999999987201E-4</c:v>
                </c:pt>
                <c:pt idx="67">
                  <c:v>6.401017428785792E-4</c:v>
                </c:pt>
                <c:pt idx="68">
                  <c:v>6.4002194117985178E-4</c:v>
                </c:pt>
                <c:pt idx="69">
                  <c:v>6.3997138590988145E-4</c:v>
                </c:pt>
                <c:pt idx="70">
                  <c:v>6.3933952626157051E-4</c:v>
                </c:pt>
                <c:pt idx="71">
                  <c:v>6.3967489732644147E-4</c:v>
                </c:pt>
                <c:pt idx="72">
                  <c:v>6.4024945716590275E-4</c:v>
                </c:pt>
                <c:pt idx="73">
                  <c:v>6.4043102474687296E-4</c:v>
                </c:pt>
                <c:pt idx="74">
                  <c:v>6.406616225698835E-4</c:v>
                </c:pt>
                <c:pt idx="75">
                  <c:v>6.407663843195139E-4</c:v>
                </c:pt>
                <c:pt idx="76">
                  <c:v>6.4120859917261375E-4</c:v>
                </c:pt>
                <c:pt idx="77">
                  <c:v>6.4272523729400652E-4</c:v>
                </c:pt>
                <c:pt idx="78">
                  <c:v>6.3494424312941647E-4</c:v>
                </c:pt>
                <c:pt idx="79">
                  <c:v>6.3554671394287397E-4</c:v>
                </c:pt>
                <c:pt idx="80">
                  <c:v>6.3622615354196228E-4</c:v>
                </c:pt>
                <c:pt idx="81">
                  <c:v>6.3698658350140288E-4</c:v>
                </c:pt>
                <c:pt idx="82">
                  <c:v>6.3979549768265439E-4</c:v>
                </c:pt>
                <c:pt idx="83">
                  <c:v>6.4092206004209753E-4</c:v>
                </c:pt>
                <c:pt idx="84">
                  <c:v>6.421511870655552E-4</c:v>
                </c:pt>
                <c:pt idx="85">
                  <c:v>6.4348748691698784E-4</c:v>
                </c:pt>
                <c:pt idx="86">
                  <c:v>6.4493566553269527E-4</c:v>
                </c:pt>
                <c:pt idx="87">
                  <c:v>6.5000000000008584E-4</c:v>
                </c:pt>
                <c:pt idx="88">
                  <c:v>6.5194309438218435E-4</c:v>
                </c:pt>
                <c:pt idx="89">
                  <c:v>6.5401329145748852E-4</c:v>
                </c:pt>
                <c:pt idx="90">
                  <c:v>6.5620587201723813E-4</c:v>
                </c:pt>
                <c:pt idx="91">
                  <c:v>6.5851595349455494E-4</c:v>
                </c:pt>
                <c:pt idx="92">
                  <c:v>6.6609992729736158E-4</c:v>
                </c:pt>
                <c:pt idx="93">
                  <c:v>6.68827919463151E-4</c:v>
                </c:pt>
                <c:pt idx="94">
                  <c:v>6.7164654919320754E-4</c:v>
                </c:pt>
                <c:pt idx="95">
                  <c:v>6.7454995368849372E-4</c:v>
                </c:pt>
                <c:pt idx="96">
                  <c:v>6.8031000816458657E-4</c:v>
                </c:pt>
                <c:pt idx="97">
                  <c:v>6.8756707204507578E-4</c:v>
                </c:pt>
                <c:pt idx="98">
                  <c:v>6.9012196239516869E-4</c:v>
                </c:pt>
                <c:pt idx="99">
                  <c:v>6.9406655429365158E-4</c:v>
                </c:pt>
                <c:pt idx="100">
                  <c:v>6.3715640816053851E-4</c:v>
                </c:pt>
                <c:pt idx="101">
                  <c:v>6.4240807590849544E-4</c:v>
                </c:pt>
                <c:pt idx="102">
                  <c:v>6.5060725905659105E-4</c:v>
                </c:pt>
                <c:pt idx="103">
                  <c:v>6.5398696190947087E-4</c:v>
                </c:pt>
                <c:pt idx="104">
                  <c:v>6.5735775730528371E-4</c:v>
                </c:pt>
                <c:pt idx="105">
                  <c:v>6.6071150907513233E-4</c:v>
                </c:pt>
                <c:pt idx="106">
                  <c:v>6.6556765039715567E-4</c:v>
                </c:pt>
                <c:pt idx="107">
                  <c:v>6.7378766815787096E-4</c:v>
                </c:pt>
                <c:pt idx="108">
                  <c:v>6.7692847090536953E-4</c:v>
                </c:pt>
                <c:pt idx="109">
                  <c:v>6.8000000000026145E-4</c:v>
                </c:pt>
                <c:pt idx="110">
                  <c:v>6.8299471311338131E-4</c:v>
                </c:pt>
                <c:pt idx="111">
                  <c:v>6.8683502546639462E-4</c:v>
                </c:pt>
                <c:pt idx="112">
                  <c:v>6.9420930977365691E-4</c:v>
                </c:pt>
                <c:pt idx="113">
                  <c:v>6.9682766497844125E-4</c:v>
                </c:pt>
                <c:pt idx="114">
                  <c:v>6.9937441509502791E-4</c:v>
                </c:pt>
                <c:pt idx="115">
                  <c:v>7.0185091862055697E-4</c:v>
                </c:pt>
                <c:pt idx="116">
                  <c:v>7.0461868708084194E-4</c:v>
                </c:pt>
                <c:pt idx="117">
                  <c:v>7.1108368174901374E-4</c:v>
                </c:pt>
                <c:pt idx="118">
                  <c:v>7.1323137476610426E-4</c:v>
                </c:pt>
                <c:pt idx="119">
                  <c:v>7.1531819916594453E-4</c:v>
                </c:pt>
                <c:pt idx="120">
                  <c:v>7.1734592243960602E-4</c:v>
                </c:pt>
                <c:pt idx="121">
                  <c:v>7.1933855253183509E-4</c:v>
                </c:pt>
                <c:pt idx="122">
                  <c:v>6.7851292857125335E-4</c:v>
                </c:pt>
                <c:pt idx="123">
                  <c:v>6.8030093689463143E-4</c:v>
                </c:pt>
                <c:pt idx="124">
                  <c:v>6.8204063227579137E-4</c:v>
                </c:pt>
                <c:pt idx="125">
                  <c:v>6.8373419226781579E-4</c:v>
                </c:pt>
                <c:pt idx="126">
                  <c:v>6.8538385317020215E-4</c:v>
                </c:pt>
                <c:pt idx="127">
                  <c:v>6.9009268548943378E-4</c:v>
                </c:pt>
                <c:pt idx="128">
                  <c:v>6.9159028790513892E-4</c:v>
                </c:pt>
                <c:pt idx="129">
                  <c:v>6.9305605388669572E-4</c:v>
                </c:pt>
                <c:pt idx="130">
                  <c:v>6.9449257219803277E-4</c:v>
                </c:pt>
                <c:pt idx="131">
                  <c:v>6.9590249034466145E-4</c:v>
                </c:pt>
                <c:pt idx="132">
                  <c:v>6.9999999999975453E-4</c:v>
                </c:pt>
                <c:pt idx="133">
                  <c:v>7.0133100803892404E-4</c:v>
                </c:pt>
                <c:pt idx="134">
                  <c:v>7.0264856352078369E-4</c:v>
                </c:pt>
                <c:pt idx="135">
                  <c:v>7.0395465447441543E-4</c:v>
                </c:pt>
                <c:pt idx="136">
                  <c:v>7.052512830881245E-4</c:v>
                </c:pt>
                <c:pt idx="137">
                  <c:v>7.0910462915892169E-4</c:v>
                </c:pt>
                <c:pt idx="138">
                  <c:v>7.1038371348045796E-4</c:v>
                </c:pt>
                <c:pt idx="139">
                  <c:v>7.116635587919466E-4</c:v>
                </c:pt>
                <c:pt idx="140">
                  <c:v>7.129462522387891E-4</c:v>
                </c:pt>
                <c:pt idx="141">
                  <c:v>7.142338951234144E-4</c:v>
                </c:pt>
                <c:pt idx="142">
                  <c:v>7.1816629122846312E-4</c:v>
                </c:pt>
                <c:pt idx="143">
                  <c:v>6.9965687676612996E-4</c:v>
                </c:pt>
                <c:pt idx="144">
                  <c:v>7.01042883581459E-4</c:v>
                </c:pt>
                <c:pt idx="145">
                  <c:v>7.0245041546005001E-4</c:v>
                </c:pt>
                <c:pt idx="146">
                  <c:v>7.0465805255086073E-4</c:v>
                </c:pt>
                <c:pt idx="147">
                  <c:v>7.0834048103718232E-4</c:v>
                </c:pt>
                <c:pt idx="148">
                  <c:v>7.0988927704185301E-4</c:v>
                </c:pt>
                <c:pt idx="149">
                  <c:v>7.1147315222542975E-4</c:v>
                </c:pt>
                <c:pt idx="150">
                  <c:v>7.130944149058208E-4</c:v>
                </c:pt>
                <c:pt idx="151">
                  <c:v>7.1649663295701011E-4</c:v>
                </c:pt>
                <c:pt idx="152">
                  <c:v>7.1999999997309188E-4</c:v>
                </c:pt>
                <c:pt idx="153">
                  <c:v>7.2184182205766595E-4</c:v>
                </c:pt>
                <c:pt idx="154">
                  <c:v>7.23719237153183E-4</c:v>
                </c:pt>
                <c:pt idx="155">
                  <c:v>7.2562245979496402E-4</c:v>
                </c:pt>
                <c:pt idx="156">
                  <c:v>7.3040906448426125E-4</c:v>
                </c:pt>
                <c:pt idx="157">
                  <c:v>7.3347533862129846E-4</c:v>
                </c:pt>
                <c:pt idx="158">
                  <c:v>7.3549432527609984E-4</c:v>
                </c:pt>
                <c:pt idx="159">
                  <c:v>7.3753404333831165E-4</c:v>
                </c:pt>
                <c:pt idx="160">
                  <c:v>7.395937634591121E-4</c:v>
                </c:pt>
                <c:pt idx="161">
                  <c:v>7.4801924433340924E-4</c:v>
                </c:pt>
                <c:pt idx="162">
                  <c:v>7.5016920128991829E-4</c:v>
                </c:pt>
                <c:pt idx="163">
                  <c:v>7.5233548427548053E-4</c:v>
                </c:pt>
                <c:pt idx="164">
                  <c:v>7.526773584025355E-4</c:v>
                </c:pt>
                <c:pt idx="165">
                  <c:v>7.4635313607429349E-4</c:v>
                </c:pt>
                <c:pt idx="166">
                  <c:v>7.4863151206502247E-4</c:v>
                </c:pt>
                <c:pt idx="167">
                  <c:v>7.5092946894826337E-4</c:v>
                </c:pt>
                <c:pt idx="168">
                  <c:v>7.5324679776061999E-4</c:v>
                </c:pt>
                <c:pt idx="169">
                  <c:v>7.5558332305869632E-4</c:v>
                </c:pt>
                <c:pt idx="170">
                  <c:v>7.6270682626797964E-4</c:v>
                </c:pt>
                <c:pt idx="171">
                  <c:v>7.651190535166981E-4</c:v>
                </c:pt>
                <c:pt idx="172">
                  <c:v>7.6755010286402164E-4</c:v>
                </c:pt>
                <c:pt idx="173">
                  <c:v>7.6999999999972999E-4</c:v>
                </c:pt>
                <c:pt idx="174">
                  <c:v>7.7243407814756059E-4</c:v>
                </c:pt>
                <c:pt idx="175">
                  <c:v>7.7944726374070295E-4</c:v>
                </c:pt>
                <c:pt idx="176">
                  <c:v>7.8169456412868158E-4</c:v>
                </c:pt>
                <c:pt idx="177">
                  <c:v>7.8389964679679072E-4</c:v>
                </c:pt>
                <c:pt idx="178">
                  <c:v>7.8606433092719803E-4</c:v>
                </c:pt>
                <c:pt idx="179">
                  <c:v>7.8819044994562224E-4</c:v>
                </c:pt>
                <c:pt idx="180">
                  <c:v>7.9435596427151979E-4</c:v>
                </c:pt>
                <c:pt idx="181">
                  <c:v>7.9634644200887977E-4</c:v>
                </c:pt>
                <c:pt idx="182">
                  <c:v>7.9830773544203567E-4</c:v>
                </c:pt>
                <c:pt idx="183">
                  <c:v>8.0024176346460299E-4</c:v>
                </c:pt>
                <c:pt idx="184">
                  <c:v>8.0215045921550531E-4</c:v>
                </c:pt>
                <c:pt idx="185">
                  <c:v>7.9507958765954328E-4</c:v>
                </c:pt>
                <c:pt idx="186">
                  <c:v>7.9690655889054702E-4</c:v>
                </c:pt>
                <c:pt idx="187">
                  <c:v>7.9871807729440093E-4</c:v>
                </c:pt>
                <c:pt idx="188">
                  <c:v>8.0051616145816089E-4</c:v>
                </c:pt>
                <c:pt idx="189">
                  <c:v>8.0230284420979871E-4</c:v>
                </c:pt>
                <c:pt idx="190">
                  <c:v>8.0761502592365181E-4</c:v>
                </c:pt>
                <c:pt idx="191">
                  <c:v>8.0937671617139898E-4</c:v>
                </c:pt>
                <c:pt idx="192">
                  <c:v>8.1113738279268792E-4</c:v>
                </c:pt>
                <c:pt idx="193">
                  <c:v>8.1289914407372426E-4</c:v>
                </c:pt>
                <c:pt idx="194">
                  <c:v>8.1466413254163011E-4</c:v>
                </c:pt>
                <c:pt idx="195">
                  <c:v>8.19999999999838E-4</c:v>
                </c:pt>
                <c:pt idx="196">
                  <c:v>8.2178983116355634E-4</c:v>
                </c:pt>
                <c:pt idx="197">
                  <c:v>8.2357400726711821E-4</c:v>
                </c:pt>
                <c:pt idx="198">
                  <c:v>8.2535413676279622E-4</c:v>
                </c:pt>
                <c:pt idx="199">
                  <c:v>8.2713184190237371E-4</c:v>
                </c:pt>
                <c:pt idx="200">
                  <c:v>8.3246684071081414E-4</c:v>
                </c:pt>
                <c:pt idx="201">
                  <c:v>8.3425134695556524E-4</c:v>
                </c:pt>
                <c:pt idx="202">
                  <c:v>8.3604174711380532E-4</c:v>
                </c:pt>
                <c:pt idx="203">
                  <c:v>8.3783974624053296E-4</c:v>
                </c:pt>
                <c:pt idx="204">
                  <c:v>8.3964706319377086E-4</c:v>
                </c:pt>
                <c:pt idx="205">
                  <c:v>8.4658506832204969E-4</c:v>
                </c:pt>
                <c:pt idx="206">
                  <c:v>8.4188142433296584E-4</c:v>
                </c:pt>
                <c:pt idx="207">
                  <c:v>8.4385563305381436E-4</c:v>
                </c:pt>
                <c:pt idx="208">
                  <c:v>8.4786477425817291E-4</c:v>
                </c:pt>
                <c:pt idx="209">
                  <c:v>8.4891215534527024E-4</c:v>
                </c:pt>
                <c:pt idx="210">
                  <c:v>8.5413279168401334E-4</c:v>
                </c:pt>
                <c:pt idx="211">
                  <c:v>8.5628245935353642E-4</c:v>
                </c:pt>
                <c:pt idx="212">
                  <c:v>8.5846794037013009E-4</c:v>
                </c:pt>
                <c:pt idx="213">
                  <c:v>8.6357861111914015E-4</c:v>
                </c:pt>
                <c:pt idx="214">
                  <c:v>8.6443504853795121E-4</c:v>
                </c:pt>
                <c:pt idx="215">
                  <c:v>8.6999999999996509E-4</c:v>
                </c:pt>
                <c:pt idx="216">
                  <c:v>8.7244024738195405E-4</c:v>
                </c:pt>
                <c:pt idx="217">
                  <c:v>8.7492531672747501E-4</c:v>
                </c:pt>
                <c:pt idx="218">
                  <c:v>8.8133284080684686E-4</c:v>
                </c:pt>
                <c:pt idx="219">
                  <c:v>8.8199231168053691E-4</c:v>
                </c:pt>
                <c:pt idx="220">
                  <c:v>8.8792853787122506E-4</c:v>
                </c:pt>
                <c:pt idx="221">
                  <c:v>8.906257055530315E-4</c:v>
                </c:pt>
                <c:pt idx="222">
                  <c:v>8.9334864376533008E-4</c:v>
                </c:pt>
                <c:pt idx="223">
                  <c:v>9.0055161764907195E-4</c:v>
                </c:pt>
                <c:pt idx="224">
                  <c:v>9.1007167337945878E-4</c:v>
                </c:pt>
                <c:pt idx="225">
                  <c:v>9.1289687420708959E-4</c:v>
                </c:pt>
                <c:pt idx="226">
                  <c:v>9.1343098708578303E-4</c:v>
                </c:pt>
                <c:pt idx="227">
                  <c:v>9.1848221502508615E-4</c:v>
                </c:pt>
                <c:pt idx="228">
                  <c:v>9.2242253431671034E-4</c:v>
                </c:pt>
                <c:pt idx="229">
                  <c:v>9.2525386746977745E-4</c:v>
                </c:pt>
                <c:pt idx="230">
                  <c:v>9.2807664039534505E-4</c:v>
                </c:pt>
                <c:pt idx="231">
                  <c:v>9.3088795113321096E-4</c:v>
                </c:pt>
                <c:pt idx="232">
                  <c:v>9.3781275247344434E-4</c:v>
                </c:pt>
                <c:pt idx="233">
                  <c:v>9.4196012960127452E-4</c:v>
                </c:pt>
                <c:pt idx="234">
                  <c:v>9.4467019659875452E-4</c:v>
                </c:pt>
                <c:pt idx="235">
                  <c:v>9.4735114761054654E-4</c:v>
                </c:pt>
                <c:pt idx="236">
                  <c:v>9.4999999999999913E-4</c:v>
                </c:pt>
                <c:pt idx="237">
                  <c:v>9.5579025716440087E-4</c:v>
                </c:pt>
                <c:pt idx="238">
                  <c:v>9.6027066807601697E-4</c:v>
                </c:pt>
                <c:pt idx="239">
                  <c:v>9.6276768147512688E-4</c:v>
                </c:pt>
                <c:pt idx="240">
                  <c:v>9.6524104642884908E-4</c:v>
                </c:pt>
                <c:pt idx="241">
                  <c:v>9.6769309473139476E-4</c:v>
                </c:pt>
                <c:pt idx="242">
                  <c:v>9.7242798502144981E-4</c:v>
                </c:pt>
                <c:pt idx="243">
                  <c:v>9.7733526313936551E-4</c:v>
                </c:pt>
                <c:pt idx="244">
                  <c:v>9.7971621092758253E-4</c:v>
                </c:pt>
                <c:pt idx="245">
                  <c:v>9.8209013632744578E-4</c:v>
                </c:pt>
                <c:pt idx="246">
                  <c:v>9.8445947229989172E-4</c:v>
                </c:pt>
                <c:pt idx="247">
                  <c:v>9.8855914004206363E-4</c:v>
                </c:pt>
                <c:pt idx="248">
                  <c:v>9.9473981652862544E-4</c:v>
                </c:pt>
                <c:pt idx="249">
                  <c:v>9.9710309744654286E-4</c:v>
                </c:pt>
                <c:pt idx="250">
                  <c:v>9.9947993132712539E-4</c:v>
                </c:pt>
                <c:pt idx="251">
                  <c:v>1.0033586940971424E-3</c:v>
                </c:pt>
                <c:pt idx="252">
                  <c:v>1.0050214189568191E-3</c:v>
                </c:pt>
                <c:pt idx="253">
                  <c:v>1.0116569887842824E-3</c:v>
                </c:pt>
                <c:pt idx="254">
                  <c:v>1.0141690978637337E-3</c:v>
                </c:pt>
                <c:pt idx="255">
                  <c:v>1.0167128798874521E-3</c:v>
                </c:pt>
                <c:pt idx="256">
                  <c:v>1.0208421163356957E-3</c:v>
                </c:pt>
                <c:pt idx="257">
                  <c:v>1.0226868444260676E-3</c:v>
                </c:pt>
                <c:pt idx="258">
                  <c:v>1.0300000000003182E-3</c:v>
                </c:pt>
                <c:pt idx="259">
                  <c:v>1.0327886993404642E-3</c:v>
                </c:pt>
                <c:pt idx="260">
                  <c:v>1.0356207292141195E-3</c:v>
                </c:pt>
                <c:pt idx="261">
                  <c:v>1.0403545052093829E-3</c:v>
                </c:pt>
                <c:pt idx="262">
                  <c:v>1.0423356292025919E-3</c:v>
                </c:pt>
                <c:pt idx="263">
                  <c:v>1.0502726163654967E-3</c:v>
                </c:pt>
                <c:pt idx="264">
                  <c:v>1.0532690600356424E-3</c:v>
                </c:pt>
                <c:pt idx="265">
                  <c:v>1.0562765529164649E-3</c:v>
                </c:pt>
                <c:pt idx="266">
                  <c:v>1.0613682532877703E-3</c:v>
                </c:pt>
                <c:pt idx="267">
                  <c:v>1.0633471933953491E-3</c:v>
                </c:pt>
                <c:pt idx="268">
                  <c:v>1.0713103825246344E-3</c:v>
                </c:pt>
                <c:pt idx="269">
                  <c:v>1.0732209683376856E-3</c:v>
                </c:pt>
                <c:pt idx="270">
                  <c:v>1.0761634924195667E-3</c:v>
                </c:pt>
                <c:pt idx="271">
                  <c:v>1.0790786920964141E-3</c:v>
                </c:pt>
                <c:pt idx="272">
                  <c:v>1.0841146629491185E-3</c:v>
                </c:pt>
                <c:pt idx="273">
                  <c:v>1.0903620454151986E-3</c:v>
                </c:pt>
                <c:pt idx="274">
                  <c:v>1.0930620715675834E-3</c:v>
                </c:pt>
                <c:pt idx="275">
                  <c:v>1.0957030323221493E-3</c:v>
                </c:pt>
                <c:pt idx="276">
                  <c:v>1.0982794773217912E-3</c:v>
                </c:pt>
                <c:pt idx="277">
                  <c:v>1.1029059936810109E-3</c:v>
                </c:pt>
                <c:pt idx="278">
                  <c:v>1.1078294908362096E-3</c:v>
                </c:pt>
                <c:pt idx="279">
                  <c:v>1.1099999999419907E-3</c:v>
                </c:pt>
                <c:pt idx="280">
                  <c:v>1.1120743250593477E-3</c:v>
                </c:pt>
                <c:pt idx="281">
                  <c:v>1.1140567071556392E-3</c:v>
                </c:pt>
                <c:pt idx="282">
                  <c:v>1.1179826917370695E-3</c:v>
                </c:pt>
                <c:pt idx="283">
                  <c:v>1.1211936177630542E-3</c:v>
                </c:pt>
                <c:pt idx="284">
                  <c:v>1.1228119638296095E-3</c:v>
                </c:pt>
                <c:pt idx="285">
                  <c:v>1.124377094294622E-3</c:v>
                </c:pt>
                <c:pt idx="286">
                  <c:v>1.1258956916124629E-3</c:v>
                </c:pt>
                <c:pt idx="287">
                  <c:v>1.1305317743744382E-3</c:v>
                </c:pt>
                <c:pt idx="288">
                  <c:v>1.1316406771847548E-3</c:v>
                </c:pt>
                <c:pt idx="289">
                  <c:v>1.1330291242500532E-3</c:v>
                </c:pt>
                <c:pt idx="290">
                  <c:v>1.1344125000801166E-3</c:v>
                </c:pt>
                <c:pt idx="291">
                  <c:v>1.135797942850897E-3</c:v>
                </c:pt>
                <c:pt idx="292">
                  <c:v>1.2055333092582231E-3</c:v>
                </c:pt>
                <c:pt idx="293">
                  <c:v>1.2091018662711537E-3</c:v>
                </c:pt>
                <c:pt idx="294">
                  <c:v>1.2106339806139399E-3</c:v>
                </c:pt>
                <c:pt idx="295">
                  <c:v>1.2122137721788965E-3</c:v>
                </c:pt>
                <c:pt idx="296">
                  <c:v>1.2158428924591289E-3</c:v>
                </c:pt>
                <c:pt idx="297">
                  <c:v>1.2165607517944199E-3</c:v>
                </c:pt>
                <c:pt idx="298">
                  <c:v>1.2210948654679389E-3</c:v>
                </c:pt>
                <c:pt idx="299">
                  <c:v>1.2231218133505208E-3</c:v>
                </c:pt>
                <c:pt idx="300">
                  <c:v>1.2252507406167361E-3</c:v>
                </c:pt>
                <c:pt idx="301">
                  <c:v>1.2300000005049936E-3</c:v>
                </c:pt>
                <c:pt idx="302">
                  <c:v>1.2311212825914897E-3</c:v>
                </c:pt>
                <c:pt idx="303">
                  <c:v>1.237610223681991E-3</c:v>
                </c:pt>
                <c:pt idx="304">
                  <c:v>1.2404207879085603E-3</c:v>
                </c:pt>
                <c:pt idx="305">
                  <c:v>1.2433351881809781E-3</c:v>
                </c:pt>
                <c:pt idx="306">
                  <c:v>1.2493514722113476E-3</c:v>
                </c:pt>
                <c:pt idx="307">
                  <c:v>1.250971523159738E-3</c:v>
                </c:pt>
                <c:pt idx="308">
                  <c:v>1.2593060401670979E-3</c:v>
                </c:pt>
                <c:pt idx="309">
                  <c:v>1.2627476708319035E-3</c:v>
                </c:pt>
                <c:pt idx="310">
                  <c:v>1.2662608276656098E-3</c:v>
                </c:pt>
                <c:pt idx="311">
                  <c:v>1.2730830075172619E-3</c:v>
                </c:pt>
                <c:pt idx="312">
                  <c:v>1.2767384709511467E-3</c:v>
                </c:pt>
                <c:pt idx="313">
                  <c:v>1.2847308056474422E-3</c:v>
                </c:pt>
                <c:pt idx="314">
                  <c:v>1.2885713282065458E-3</c:v>
                </c:pt>
                <c:pt idx="315">
                  <c:v>1.2924490651189874E-3</c:v>
                </c:pt>
                <c:pt idx="316">
                  <c:v>1.2995906589919498E-3</c:v>
                </c:pt>
                <c:pt idx="317">
                  <c:v>1.3019050073688079E-3</c:v>
                </c:pt>
                <c:pt idx="318">
                  <c:v>1.3122172542932794E-3</c:v>
                </c:pt>
                <c:pt idx="319">
                  <c:v>1.3162104787118011E-3</c:v>
                </c:pt>
                <c:pt idx="320">
                  <c:v>1.3202046031369136E-3</c:v>
                </c:pt>
                <c:pt idx="321">
                  <c:v>1.3271734259570353E-3</c:v>
                </c:pt>
                <c:pt idx="322">
                  <c:v>1.3296476779421649E-3</c:v>
                </c:pt>
                <c:pt idx="323">
                  <c:v>1.3400000007050045E-3</c:v>
                </c:pt>
                <c:pt idx="324">
                  <c:v>1.3438872094438128E-3</c:v>
                </c:pt>
                <c:pt idx="325">
                  <c:v>1.347745968268892E-3</c:v>
                </c:pt>
                <c:pt idx="326">
                  <c:v>1.3542037026131343E-3</c:v>
                </c:pt>
                <c:pt idx="327">
                  <c:v>1.3566950574639776E-3</c:v>
                </c:pt>
                <c:pt idx="328">
                  <c:v>1.3667320165654674E-3</c:v>
                </c:pt>
                <c:pt idx="329">
                  <c:v>1.3704917167145021E-3</c:v>
                </c:pt>
                <c:pt idx="330">
                  <c:v>1.3742470066044224E-3</c:v>
                </c:pt>
                <c:pt idx="331">
                  <c:v>1.3807549698929831E-3</c:v>
                </c:pt>
                <c:pt idx="332">
                  <c:v>1.3831472657502512E-3</c:v>
                </c:pt>
                <c:pt idx="333">
                  <c:v>1.3916194791941568E-3</c:v>
                </c:pt>
                <c:pt idx="334">
                  <c:v>1.3939184074407297E-3</c:v>
                </c:pt>
                <c:pt idx="335">
                  <c:v>1.3961882691542415E-3</c:v>
                </c:pt>
                <c:pt idx="336">
                  <c:v>1.3998736402807451E-3</c:v>
                </c:pt>
                <c:pt idx="337">
                  <c:v>1.4035687384065655E-3</c:v>
                </c:pt>
                <c:pt idx="338">
                  <c:v>1.4165037136163303E-3</c:v>
                </c:pt>
                <c:pt idx="339">
                  <c:v>1.4185188591276251E-3</c:v>
                </c:pt>
                <c:pt idx="340">
                  <c:v>1.4223170878205149E-3</c:v>
                </c:pt>
                <c:pt idx="341">
                  <c:v>1.4261469632662475E-3</c:v>
                </c:pt>
                <c:pt idx="342">
                  <c:v>1.4300121995232755E-3</c:v>
                </c:pt>
                <c:pt idx="343">
                  <c:v>1.4442934178560862E-3</c:v>
                </c:pt>
                <c:pt idx="344">
                  <c:v>1.4459016415678209E-3</c:v>
                </c:pt>
                <c:pt idx="345">
                  <c:v>1.4500000005084372E-3</c:v>
                </c:pt>
                <c:pt idx="346">
                  <c:v>1.4541555027592476E-3</c:v>
                </c:pt>
                <c:pt idx="347">
                  <c:v>1.4583676464688742E-3</c:v>
                </c:pt>
                <c:pt idx="348">
                  <c:v>1.4745589177531195E-3</c:v>
                </c:pt>
                <c:pt idx="349">
                  <c:v>1.4757553876392927E-3</c:v>
                </c:pt>
                <c:pt idx="350">
                  <c:v>1.4802303261112241E-3</c:v>
                </c:pt>
                <c:pt idx="351">
                  <c:v>1.4847537599575016E-3</c:v>
                </c:pt>
                <c:pt idx="352">
                  <c:v>1.4893243409584678E-3</c:v>
                </c:pt>
                <c:pt idx="353">
                  <c:v>1.5070221050532025E-3</c:v>
                </c:pt>
                <c:pt idx="354">
                  <c:v>1.5080512667294472E-3</c:v>
                </c:pt>
                <c:pt idx="355">
                  <c:v>1.5128374548113316E-3</c:v>
                </c:pt>
                <c:pt idx="356">
                  <c:v>1.5176627574841192E-3</c:v>
                </c:pt>
                <c:pt idx="357">
                  <c:v>1.5263736345019672E-3</c:v>
                </c:pt>
                <c:pt idx="358">
                  <c:v>1.5412027287512173E-3</c:v>
                </c:pt>
                <c:pt idx="359">
                  <c:v>1.5461986159360408E-3</c:v>
                </c:pt>
                <c:pt idx="360">
                  <c:v>1.5512186818818358E-3</c:v>
                </c:pt>
                <c:pt idx="361">
                  <c:v>1.5562615811422103E-3</c:v>
                </c:pt>
                <c:pt idx="362">
                  <c:v>1.561325970953023E-3</c:v>
                </c:pt>
                <c:pt idx="363">
                  <c:v>1.5766346963159998E-3</c:v>
                </c:pt>
                <c:pt idx="364">
                  <c:v>1.581771674373435E-3</c:v>
                </c:pt>
                <c:pt idx="365">
                  <c:v>1.5869234694207027E-3</c:v>
                </c:pt>
                <c:pt idx="366">
                  <c:v>1.5920887547968246E-3</c:v>
                </c:pt>
                <c:pt idx="367">
                  <c:v>1.6099999994596331E-3</c:v>
                </c:pt>
                <c:pt idx="368">
                  <c:v>1.6158619508531175E-3</c:v>
                </c:pt>
                <c:pt idx="369">
                  <c:v>1.6179770826391532E-3</c:v>
                </c:pt>
                <c:pt idx="370">
                  <c:v>1.6231073867824196E-3</c:v>
                </c:pt>
                <c:pt idx="371">
                  <c:v>1.6282089064783331E-3</c:v>
                </c:pt>
                <c:pt idx="372">
                  <c:v>1.633282870354203E-3</c:v>
                </c:pt>
                <c:pt idx="373">
                  <c:v>1.648351725578922E-3</c:v>
                </c:pt>
                <c:pt idx="374">
                  <c:v>1.6533277687687269E-3</c:v>
                </c:pt>
                <c:pt idx="375">
                  <c:v>1.6582824115144775E-3</c:v>
                </c:pt>
                <c:pt idx="376">
                  <c:v>1.6632168873362732E-3</c:v>
                </c:pt>
                <c:pt idx="377">
                  <c:v>1.6681324305720204E-3</c:v>
                </c:pt>
                <c:pt idx="378">
                  <c:v>1.6768293727777077E-3</c:v>
                </c:pt>
                <c:pt idx="379">
                  <c:v>1.6876299929063493E-3</c:v>
                </c:pt>
                <c:pt idx="380">
                  <c:v>1.690647376601042E-3</c:v>
                </c:pt>
                <c:pt idx="381">
                  <c:v>1.6955208058695769E-3</c:v>
                </c:pt>
                <c:pt idx="382">
                  <c:v>1.7003793092062399E-3</c:v>
                </c:pt>
                <c:pt idx="383">
                  <c:v>1.7165187074099984E-3</c:v>
                </c:pt>
                <c:pt idx="384">
                  <c:v>1.7196885029427753E-3</c:v>
                </c:pt>
                <c:pt idx="385">
                  <c:v>1.7244907135644187E-3</c:v>
                </c:pt>
                <c:pt idx="386">
                  <c:v>1.7292853387625021E-3</c:v>
                </c:pt>
                <c:pt idx="387">
                  <c:v>1.7340736048206305E-3</c:v>
                </c:pt>
                <c:pt idx="388">
                  <c:v>1.7499999999378972E-3</c:v>
                </c:pt>
                <c:pt idx="389">
                  <c:v>1.753187631973719E-3</c:v>
                </c:pt>
                <c:pt idx="390">
                  <c:v>1.7579617135263436E-3</c:v>
                </c:pt>
                <c:pt idx="391">
                  <c:v>1.7627327595813691E-3</c:v>
                </c:pt>
                <c:pt idx="392">
                  <c:v>1.7675012499962751E-3</c:v>
                </c:pt>
                <c:pt idx="393">
                  <c:v>1.783473770897812E-3</c:v>
                </c:pt>
                <c:pt idx="394">
                  <c:v>1.7865761059579902E-3</c:v>
                </c:pt>
                <c:pt idx="395">
                  <c:v>1.7913517452060239E-3</c:v>
                </c:pt>
                <c:pt idx="396">
                  <c:v>1.7961328708327019E-3</c:v>
                </c:pt>
                <c:pt idx="397">
                  <c:v>1.8009208587769449E-3</c:v>
                </c:pt>
                <c:pt idx="398">
                  <c:v>1.8170926346552838E-3</c:v>
                </c:pt>
                <c:pt idx="399">
                  <c:v>1.8201693085630579E-3</c:v>
                </c:pt>
                <c:pt idx="400">
                  <c:v>1.8267890187680606E-3</c:v>
                </c:pt>
                <c:pt idx="401">
                  <c:v>1.8316594194723369E-3</c:v>
                </c:pt>
                <c:pt idx="402">
                  <c:v>1.8365465411493513E-3</c:v>
                </c:pt>
                <c:pt idx="403">
                  <c:v>1.8513227731293141E-3</c:v>
                </c:pt>
                <c:pt idx="404">
                  <c:v>1.856291370406661E-3</c:v>
                </c:pt>
                <c:pt idx="405">
                  <c:v>1.8612840351076663E-3</c:v>
                </c:pt>
                <c:pt idx="406">
                  <c:v>1.8663022668802083E-3</c:v>
                </c:pt>
                <c:pt idx="407">
                  <c:v>1.8713475754933001E-3</c:v>
                </c:pt>
                <c:pt idx="408">
                  <c:v>1.8866612118672156E-3</c:v>
                </c:pt>
                <c:pt idx="409">
                  <c:v>1.8918301279395209E-3</c:v>
                </c:pt>
                <c:pt idx="410">
                  <c:v>1.8970338215074346E-3</c:v>
                </c:pt>
                <c:pt idx="411">
                  <c:v>1.9022733613665583E-3</c:v>
                </c:pt>
                <c:pt idx="412">
                  <c:v>1.9075478127130096E-3</c:v>
                </c:pt>
                <c:pt idx="413">
                  <c:v>1.923566128418515E-3</c:v>
                </c:pt>
                <c:pt idx="414">
                  <c:v>1.9289656652849302E-3</c:v>
                </c:pt>
                <c:pt idx="415">
                  <c:v>1.9343927802511491E-3</c:v>
                </c:pt>
                <c:pt idx="416">
                  <c:v>1.9398459747334972E-3</c:v>
                </c:pt>
                <c:pt idx="417">
                  <c:v>1.9453237395137294E-3</c:v>
                </c:pt>
                <c:pt idx="418">
                  <c:v>1.9674499449674953E-3</c:v>
                </c:pt>
                <c:pt idx="419">
                  <c:v>1.9730275506779759E-3</c:v>
                </c:pt>
                <c:pt idx="420">
                  <c:v>1.9786204480021462E-3</c:v>
                </c:pt>
                <c:pt idx="421">
                  <c:v>1.9842270532613236E-3</c:v>
                </c:pt>
                <c:pt idx="422">
                  <c:v>1.9339903374893963E-3</c:v>
                </c:pt>
                <c:pt idx="423">
                  <c:v>1.937150014970889E-3</c:v>
                </c:pt>
                <c:pt idx="424">
                  <c:v>1.9427923560315617E-3</c:v>
                </c:pt>
                <c:pt idx="425">
                  <c:v>1.9484386762659098E-3</c:v>
                </c:pt>
                <c:pt idx="426">
                  <c:v>1.9540873087041674E-3</c:v>
                </c:pt>
                <c:pt idx="427">
                  <c:v>1.9735669016849094E-3</c:v>
                </c:pt>
                <c:pt idx="428">
                  <c:v>1.9766712466976828E-3</c:v>
                </c:pt>
                <c:pt idx="429">
                  <c:v>1.9823060611937906E-3</c:v>
                </c:pt>
                <c:pt idx="430">
                  <c:v>1.9879329614191123E-3</c:v>
                </c:pt>
                <c:pt idx="431">
                  <c:v>1.9935502055148367E-3</c:v>
                </c:pt>
                <c:pt idx="432">
                  <c:v>2.0129250667842514E-3</c:v>
                </c:pt>
                <c:pt idx="433">
                  <c:v>2.0158880601420714E-3</c:v>
                </c:pt>
                <c:pt idx="434">
                  <c:v>2.0214350878084396E-3</c:v>
                </c:pt>
                <c:pt idx="435">
                  <c:v>2.0269696376840739E-3</c:v>
                </c:pt>
                <c:pt idx="436">
                  <c:v>2.0324938572798719E-3</c:v>
                </c:pt>
                <c:pt idx="437">
                  <c:v>2.0516912026263276E-3</c:v>
                </c:pt>
                <c:pt idx="438">
                  <c:v>2.0545309010003149E-3</c:v>
                </c:pt>
                <c:pt idx="439">
                  <c:v>2.0600361997714272E-3</c:v>
                </c:pt>
                <c:pt idx="440">
                  <c:v>2.0655443640735559E-3</c:v>
                </c:pt>
                <c:pt idx="441">
                  <c:v>2.0710576449983905E-3</c:v>
                </c:pt>
                <c:pt idx="442">
                  <c:v>2.0903835969047786E-3</c:v>
                </c:pt>
                <c:pt idx="443">
                  <c:v>2.0932074747190416E-3</c:v>
                </c:pt>
                <c:pt idx="444">
                  <c:v>2.0987806230914501E-3</c:v>
                </c:pt>
                <c:pt idx="445">
                  <c:v>2.1043727054135155E-3</c:v>
                </c:pt>
                <c:pt idx="446">
                  <c:v>2.1099860763700825E-3</c:v>
                </c:pt>
                <c:pt idx="447">
                  <c:v>2.1297750913710795E-3</c:v>
                </c:pt>
                <c:pt idx="448">
                  <c:v>2.1327000582932556E-3</c:v>
                </c:pt>
                <c:pt idx="449">
                  <c:v>2.1384557107495539E-3</c:v>
                </c:pt>
                <c:pt idx="450">
                  <c:v>2.144247090785421E-3</c:v>
                </c:pt>
                <c:pt idx="451">
                  <c:v>2.1500766567022645E-3</c:v>
                </c:pt>
                <c:pt idx="452">
                  <c:v>2.1706738669443407E-3</c:v>
                </c:pt>
                <c:pt idx="453">
                  <c:v>2.1738264633685439E-3</c:v>
                </c:pt>
                <c:pt idx="454">
                  <c:v>2.1798843513873858E-3</c:v>
                </c:pt>
                <c:pt idx="455">
                  <c:v>2.1859941265611319E-3</c:v>
                </c:pt>
                <c:pt idx="456">
                  <c:v>2.1921515366545336E-3</c:v>
                </c:pt>
                <c:pt idx="457">
                  <c:v>2.2137534007917836E-3</c:v>
                </c:pt>
                <c:pt idx="458">
                  <c:v>2.2171441185891432E-3</c:v>
                </c:pt>
                <c:pt idx="459">
                  <c:v>2.2234543329176658E-3</c:v>
                </c:pt>
                <c:pt idx="460">
                  <c:v>2.2297777823043212E-3</c:v>
                </c:pt>
                <c:pt idx="461">
                  <c:v>2.2361086075725393E-3</c:v>
                </c:pt>
                <c:pt idx="462">
                  <c:v>2.2580264994752032E-3</c:v>
                </c:pt>
                <c:pt idx="463">
                  <c:v>2.2702498344292451E-3</c:v>
                </c:pt>
                <c:pt idx="464">
                  <c:v>2.2765461314347545E-3</c:v>
                </c:pt>
                <c:pt idx="465">
                  <c:v>2.2887857978288522E-3</c:v>
                </c:pt>
                <c:pt idx="466">
                  <c:v>2.2920366239218199E-3</c:v>
                </c:pt>
                <c:pt idx="467">
                  <c:v>2.3074862053294189E-3</c:v>
                </c:pt>
                <c:pt idx="468">
                  <c:v>2.3135233566951986E-3</c:v>
                </c:pt>
                <c:pt idx="469">
                  <c:v>2.3194958614238042E-3</c:v>
                </c:pt>
                <c:pt idx="470">
                  <c:v>2.3314663419802331E-3</c:v>
                </c:pt>
                <c:pt idx="471">
                  <c:v>2.33426125098497E-3</c:v>
                </c:pt>
                <c:pt idx="472">
                  <c:v>2.3481695885173718E-3</c:v>
                </c:pt>
                <c:pt idx="473">
                  <c:v>2.3536222600251608E-3</c:v>
                </c:pt>
                <c:pt idx="474">
                  <c:v>2.3589680426260935E-3</c:v>
                </c:pt>
                <c:pt idx="475">
                  <c:v>2.3704182178976583E-3</c:v>
                </c:pt>
                <c:pt idx="476">
                  <c:v>2.3724692705872166E-3</c:v>
                </c:pt>
                <c:pt idx="477">
                  <c:v>2.3842733025084117E-3</c:v>
                </c:pt>
                <c:pt idx="478">
                  <c:v>2.3890923028041765E-3</c:v>
                </c:pt>
                <c:pt idx="479">
                  <c:v>2.3938450269940337E-3</c:v>
                </c:pt>
                <c:pt idx="480">
                  <c:v>2.4049322068930485E-3</c:v>
                </c:pt>
                <c:pt idx="481">
                  <c:v>2.4063860710083862E-3</c:v>
                </c:pt>
                <c:pt idx="482">
                  <c:v>2.416834705812501E-3</c:v>
                </c:pt>
                <c:pt idx="483">
                  <c:v>2.4213224373432376E-3</c:v>
                </c:pt>
                <c:pt idx="484">
                  <c:v>2.4257884769526721E-3</c:v>
                </c:pt>
                <c:pt idx="485">
                  <c:v>2.4269409130008093E-3</c:v>
                </c:pt>
                <c:pt idx="486">
                  <c:v>2.4280567989526077E-3</c:v>
                </c:pt>
                <c:pt idx="487">
                  <c:v>2.4446601723288144E-3</c:v>
                </c:pt>
                <c:pt idx="488">
                  <c:v>2.449118490731358E-3</c:v>
                </c:pt>
                <c:pt idx="489">
                  <c:v>2.4536017420796639E-3</c:v>
                </c:pt>
                <c:pt idx="490">
                  <c:v>2.4581167605406263E-3</c:v>
                </c:pt>
                <c:pt idx="491">
                  <c:v>2.469524804762333E-3</c:v>
                </c:pt>
                <c:pt idx="492">
                  <c:v>2.4766325570799029E-3</c:v>
                </c:pt>
                <c:pt idx="493">
                  <c:v>2.4814102918704305E-3</c:v>
                </c:pt>
                <c:pt idx="494">
                  <c:v>2.4862616197654647E-3</c:v>
                </c:pt>
                <c:pt idx="495">
                  <c:v>2.4911936486167988E-3</c:v>
                </c:pt>
                <c:pt idx="496">
                  <c:v>2.5173158199079896E-3</c:v>
                </c:pt>
                <c:pt idx="497">
                  <c:v>2.522881588100984E-3</c:v>
                </c:pt>
                <c:pt idx="498">
                  <c:v>2.5285673556211747E-3</c:v>
                </c:pt>
                <c:pt idx="499">
                  <c:v>2.5415666648851785E-3</c:v>
                </c:pt>
                <c:pt idx="500">
                  <c:v>2.5524262033186857E-3</c:v>
                </c:pt>
                <c:pt idx="501">
                  <c:v>2.5586485753531416E-3</c:v>
                </c:pt>
                <c:pt idx="502">
                  <c:v>2.5649654055460514E-3</c:v>
                </c:pt>
                <c:pt idx="503">
                  <c:v>2.5713723448656787E-3</c:v>
                </c:pt>
                <c:pt idx="504">
                  <c:v>2.5887952212391078E-3</c:v>
                </c:pt>
                <c:pt idx="505">
                  <c:v>2.6082624726300862E-3</c:v>
                </c:pt>
                <c:pt idx="506">
                  <c:v>2.615120084086168E-3</c:v>
                </c:pt>
                <c:pt idx="507">
                  <c:v>2.6293636515518242E-3</c:v>
                </c:pt>
                <c:pt idx="508">
                  <c:v>2.6326722446569596E-3</c:v>
                </c:pt>
                <c:pt idx="509">
                  <c:v>2.6501960438150784E-3</c:v>
                </c:pt>
                <c:pt idx="510">
                  <c:v>2.6573367017057111E-3</c:v>
                </c:pt>
                <c:pt idx="511">
                  <c:v>2.7079253339754874E-3</c:v>
                </c:pt>
              </c:numCache>
            </c:numRef>
          </c:yVal>
          <c:smooth val="0"/>
        </c:ser>
        <c:ser>
          <c:idx val="1"/>
          <c:order val="2"/>
          <c:tx>
            <c:v>6M Mkt FRA</c:v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EUR6M!$AU$2:$AU$13</c:f>
              <c:numCache>
                <c:formatCode>ddd\,\ dd\-mmm\-yyyy</c:formatCode>
                <c:ptCount val="12"/>
                <c:pt idx="0">
                  <c:v>42170</c:v>
                </c:pt>
                <c:pt idx="1">
                  <c:v>42199</c:v>
                </c:pt>
                <c:pt idx="2">
                  <c:v>42230</c:v>
                </c:pt>
                <c:pt idx="3">
                  <c:v>42261</c:v>
                </c:pt>
                <c:pt idx="4">
                  <c:v>42291</c:v>
                </c:pt>
                <c:pt idx="5">
                  <c:v>42324</c:v>
                </c:pt>
                <c:pt idx="6">
                  <c:v>42352</c:v>
                </c:pt>
                <c:pt idx="7">
                  <c:v>42383</c:v>
                </c:pt>
                <c:pt idx="8">
                  <c:v>42415</c:v>
                </c:pt>
                <c:pt idx="9">
                  <c:v>42443</c:v>
                </c:pt>
                <c:pt idx="10">
                  <c:v>42474</c:v>
                </c:pt>
                <c:pt idx="11">
                  <c:v>42506</c:v>
                </c:pt>
              </c:numCache>
            </c:numRef>
          </c:xVal>
          <c:yVal>
            <c:numRef>
              <c:f>EUR6M!$AS$2:$AS$13</c:f>
              <c:numCache>
                <c:formatCode>0.0000%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5929472"/>
        <c:axId val="585931392"/>
      </c:scatterChart>
      <c:valAx>
        <c:axId val="585929472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585931392"/>
        <c:crosses val="autoZero"/>
        <c:crossBetween val="midCat"/>
      </c:valAx>
      <c:valAx>
        <c:axId val="585931392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5859294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3981319444444447"/>
          <c:y val="0.47839444444444451"/>
          <c:w val="0.11885013888888889"/>
          <c:h val="0.19137750000000001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Euribor 6M (0Y-60Y)</a:t>
            </a:r>
          </a:p>
        </c:rich>
      </c:tx>
      <c:layout/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6M Mx</c:v>
          </c:tx>
          <c:spPr>
            <a:ln>
              <a:noFill/>
            </a:ln>
          </c:spPr>
          <c:marker>
            <c:symbol val="circle"/>
            <c:size val="3"/>
          </c:marker>
          <c:cat>
            <c:numRef>
              <c:f>EUR6M!$BA$2:$BA$2366</c:f>
              <c:numCache>
                <c:formatCode>ddd\,\ dd\-mmm\-yyyy</c:formatCode>
                <c:ptCount val="2365"/>
                <c:pt idx="0">
                  <c:v>42138</c:v>
                </c:pt>
                <c:pt idx="1">
                  <c:v>42139</c:v>
                </c:pt>
                <c:pt idx="2">
                  <c:v>42142</c:v>
                </c:pt>
                <c:pt idx="3">
                  <c:v>42143</c:v>
                </c:pt>
                <c:pt idx="4">
                  <c:v>42144</c:v>
                </c:pt>
                <c:pt idx="5">
                  <c:v>42145</c:v>
                </c:pt>
                <c:pt idx="6">
                  <c:v>42146</c:v>
                </c:pt>
                <c:pt idx="7">
                  <c:v>42149</c:v>
                </c:pt>
                <c:pt idx="8">
                  <c:v>42150</c:v>
                </c:pt>
                <c:pt idx="9">
                  <c:v>42151</c:v>
                </c:pt>
                <c:pt idx="10">
                  <c:v>42152</c:v>
                </c:pt>
                <c:pt idx="11">
                  <c:v>42153</c:v>
                </c:pt>
                <c:pt idx="12">
                  <c:v>42156</c:v>
                </c:pt>
                <c:pt idx="13">
                  <c:v>42157</c:v>
                </c:pt>
                <c:pt idx="14">
                  <c:v>42158</c:v>
                </c:pt>
                <c:pt idx="15">
                  <c:v>42159</c:v>
                </c:pt>
                <c:pt idx="16">
                  <c:v>42160</c:v>
                </c:pt>
                <c:pt idx="17">
                  <c:v>42163</c:v>
                </c:pt>
                <c:pt idx="18">
                  <c:v>42164</c:v>
                </c:pt>
                <c:pt idx="19">
                  <c:v>42165</c:v>
                </c:pt>
                <c:pt idx="20">
                  <c:v>42166</c:v>
                </c:pt>
                <c:pt idx="21">
                  <c:v>42167</c:v>
                </c:pt>
                <c:pt idx="22">
                  <c:v>42170</c:v>
                </c:pt>
                <c:pt idx="23">
                  <c:v>42171</c:v>
                </c:pt>
                <c:pt idx="24">
                  <c:v>42172</c:v>
                </c:pt>
                <c:pt idx="25">
                  <c:v>42173</c:v>
                </c:pt>
                <c:pt idx="26">
                  <c:v>42174</c:v>
                </c:pt>
                <c:pt idx="27">
                  <c:v>42177</c:v>
                </c:pt>
                <c:pt idx="28">
                  <c:v>42178</c:v>
                </c:pt>
                <c:pt idx="29">
                  <c:v>42179</c:v>
                </c:pt>
                <c:pt idx="30">
                  <c:v>42180</c:v>
                </c:pt>
                <c:pt idx="31">
                  <c:v>42181</c:v>
                </c:pt>
                <c:pt idx="32">
                  <c:v>42184</c:v>
                </c:pt>
                <c:pt idx="33">
                  <c:v>42185</c:v>
                </c:pt>
                <c:pt idx="34">
                  <c:v>42186</c:v>
                </c:pt>
                <c:pt idx="35">
                  <c:v>42187</c:v>
                </c:pt>
                <c:pt idx="36">
                  <c:v>42188</c:v>
                </c:pt>
                <c:pt idx="37">
                  <c:v>42191</c:v>
                </c:pt>
                <c:pt idx="38">
                  <c:v>42192</c:v>
                </c:pt>
                <c:pt idx="39">
                  <c:v>42193</c:v>
                </c:pt>
                <c:pt idx="40">
                  <c:v>42194</c:v>
                </c:pt>
                <c:pt idx="41">
                  <c:v>42195</c:v>
                </c:pt>
                <c:pt idx="42">
                  <c:v>42198</c:v>
                </c:pt>
                <c:pt idx="43">
                  <c:v>42199</c:v>
                </c:pt>
                <c:pt idx="44">
                  <c:v>42200</c:v>
                </c:pt>
                <c:pt idx="45">
                  <c:v>42201</c:v>
                </c:pt>
                <c:pt idx="46">
                  <c:v>42202</c:v>
                </c:pt>
                <c:pt idx="47">
                  <c:v>42205</c:v>
                </c:pt>
                <c:pt idx="48">
                  <c:v>42206</c:v>
                </c:pt>
                <c:pt idx="49">
                  <c:v>42207</c:v>
                </c:pt>
                <c:pt idx="50">
                  <c:v>42208</c:v>
                </c:pt>
                <c:pt idx="51">
                  <c:v>42209</c:v>
                </c:pt>
                <c:pt idx="52">
                  <c:v>42212</c:v>
                </c:pt>
                <c:pt idx="53">
                  <c:v>42213</c:v>
                </c:pt>
                <c:pt idx="54">
                  <c:v>42214</c:v>
                </c:pt>
                <c:pt idx="55">
                  <c:v>42215</c:v>
                </c:pt>
                <c:pt idx="56">
                  <c:v>42216</c:v>
                </c:pt>
                <c:pt idx="57">
                  <c:v>42219</c:v>
                </c:pt>
                <c:pt idx="58">
                  <c:v>42220</c:v>
                </c:pt>
                <c:pt idx="59">
                  <c:v>42221</c:v>
                </c:pt>
                <c:pt idx="60">
                  <c:v>42222</c:v>
                </c:pt>
                <c:pt idx="61">
                  <c:v>42223</c:v>
                </c:pt>
                <c:pt idx="62">
                  <c:v>42226</c:v>
                </c:pt>
                <c:pt idx="63">
                  <c:v>42227</c:v>
                </c:pt>
                <c:pt idx="64">
                  <c:v>42228</c:v>
                </c:pt>
                <c:pt idx="65">
                  <c:v>42229</c:v>
                </c:pt>
                <c:pt idx="66">
                  <c:v>42230</c:v>
                </c:pt>
                <c:pt idx="67">
                  <c:v>42233</c:v>
                </c:pt>
                <c:pt idx="68">
                  <c:v>42234</c:v>
                </c:pt>
                <c:pt idx="69">
                  <c:v>42235</c:v>
                </c:pt>
                <c:pt idx="70">
                  <c:v>42236</c:v>
                </c:pt>
                <c:pt idx="71">
                  <c:v>42237</c:v>
                </c:pt>
                <c:pt idx="72">
                  <c:v>42240</c:v>
                </c:pt>
                <c:pt idx="73">
                  <c:v>42241</c:v>
                </c:pt>
                <c:pt idx="74">
                  <c:v>42242</c:v>
                </c:pt>
                <c:pt idx="75">
                  <c:v>42243</c:v>
                </c:pt>
                <c:pt idx="76">
                  <c:v>42244</c:v>
                </c:pt>
                <c:pt idx="77">
                  <c:v>42247</c:v>
                </c:pt>
                <c:pt idx="78">
                  <c:v>42248</c:v>
                </c:pt>
                <c:pt idx="79">
                  <c:v>42249</c:v>
                </c:pt>
                <c:pt idx="80">
                  <c:v>42250</c:v>
                </c:pt>
                <c:pt idx="81">
                  <c:v>42251</c:v>
                </c:pt>
                <c:pt idx="82">
                  <c:v>42254</c:v>
                </c:pt>
                <c:pt idx="83">
                  <c:v>42255</c:v>
                </c:pt>
                <c:pt idx="84">
                  <c:v>42256</c:v>
                </c:pt>
                <c:pt idx="85">
                  <c:v>42257</c:v>
                </c:pt>
                <c:pt idx="86">
                  <c:v>42258</c:v>
                </c:pt>
                <c:pt idx="87">
                  <c:v>42261</c:v>
                </c:pt>
                <c:pt idx="88">
                  <c:v>42262</c:v>
                </c:pt>
                <c:pt idx="89">
                  <c:v>42263</c:v>
                </c:pt>
                <c:pt idx="90">
                  <c:v>42264</c:v>
                </c:pt>
                <c:pt idx="91">
                  <c:v>42265</c:v>
                </c:pt>
                <c:pt idx="92">
                  <c:v>42268</c:v>
                </c:pt>
                <c:pt idx="93">
                  <c:v>42269</c:v>
                </c:pt>
                <c:pt idx="94">
                  <c:v>42270</c:v>
                </c:pt>
                <c:pt idx="95">
                  <c:v>42271</c:v>
                </c:pt>
                <c:pt idx="96">
                  <c:v>42272</c:v>
                </c:pt>
                <c:pt idx="97">
                  <c:v>42275</c:v>
                </c:pt>
                <c:pt idx="98">
                  <c:v>42276</c:v>
                </c:pt>
                <c:pt idx="99">
                  <c:v>42277</c:v>
                </c:pt>
                <c:pt idx="100">
                  <c:v>42278</c:v>
                </c:pt>
                <c:pt idx="101">
                  <c:v>42279</c:v>
                </c:pt>
                <c:pt idx="102">
                  <c:v>42282</c:v>
                </c:pt>
                <c:pt idx="103">
                  <c:v>42283</c:v>
                </c:pt>
                <c:pt idx="104">
                  <c:v>42284</c:v>
                </c:pt>
                <c:pt idx="105">
                  <c:v>42285</c:v>
                </c:pt>
                <c:pt idx="106">
                  <c:v>42286</c:v>
                </c:pt>
                <c:pt idx="107">
                  <c:v>42289</c:v>
                </c:pt>
                <c:pt idx="108">
                  <c:v>42290</c:v>
                </c:pt>
                <c:pt idx="109">
                  <c:v>42291</c:v>
                </c:pt>
                <c:pt idx="110">
                  <c:v>42292</c:v>
                </c:pt>
                <c:pt idx="111">
                  <c:v>42293</c:v>
                </c:pt>
                <c:pt idx="112">
                  <c:v>42296</c:v>
                </c:pt>
                <c:pt idx="113">
                  <c:v>42297</c:v>
                </c:pt>
                <c:pt idx="114">
                  <c:v>42298</c:v>
                </c:pt>
                <c:pt idx="115">
                  <c:v>42299</c:v>
                </c:pt>
                <c:pt idx="116">
                  <c:v>42300</c:v>
                </c:pt>
                <c:pt idx="117">
                  <c:v>42303</c:v>
                </c:pt>
                <c:pt idx="118">
                  <c:v>42304</c:v>
                </c:pt>
                <c:pt idx="119">
                  <c:v>42305</c:v>
                </c:pt>
                <c:pt idx="120">
                  <c:v>42306</c:v>
                </c:pt>
                <c:pt idx="121">
                  <c:v>42307</c:v>
                </c:pt>
                <c:pt idx="122">
                  <c:v>42310</c:v>
                </c:pt>
                <c:pt idx="123">
                  <c:v>42311</c:v>
                </c:pt>
                <c:pt idx="124">
                  <c:v>42312</c:v>
                </c:pt>
                <c:pt idx="125">
                  <c:v>42313</c:v>
                </c:pt>
                <c:pt idx="126">
                  <c:v>42314</c:v>
                </c:pt>
                <c:pt idx="127">
                  <c:v>42317</c:v>
                </c:pt>
                <c:pt idx="128">
                  <c:v>42318</c:v>
                </c:pt>
                <c:pt idx="129">
                  <c:v>42319</c:v>
                </c:pt>
                <c:pt idx="130">
                  <c:v>42320</c:v>
                </c:pt>
                <c:pt idx="131">
                  <c:v>42321</c:v>
                </c:pt>
                <c:pt idx="132">
                  <c:v>42324</c:v>
                </c:pt>
                <c:pt idx="133">
                  <c:v>42325</c:v>
                </c:pt>
                <c:pt idx="134">
                  <c:v>42326</c:v>
                </c:pt>
                <c:pt idx="135">
                  <c:v>42327</c:v>
                </c:pt>
                <c:pt idx="136">
                  <c:v>42328</c:v>
                </c:pt>
                <c:pt idx="137">
                  <c:v>42331</c:v>
                </c:pt>
                <c:pt idx="138">
                  <c:v>42332</c:v>
                </c:pt>
                <c:pt idx="139">
                  <c:v>42333</c:v>
                </c:pt>
                <c:pt idx="140">
                  <c:v>42334</c:v>
                </c:pt>
                <c:pt idx="141">
                  <c:v>42335</c:v>
                </c:pt>
                <c:pt idx="142">
                  <c:v>42338</c:v>
                </c:pt>
                <c:pt idx="143">
                  <c:v>42339</c:v>
                </c:pt>
                <c:pt idx="144">
                  <c:v>42340</c:v>
                </c:pt>
                <c:pt idx="145">
                  <c:v>42341</c:v>
                </c:pt>
                <c:pt idx="146">
                  <c:v>42342</c:v>
                </c:pt>
                <c:pt idx="147">
                  <c:v>42345</c:v>
                </c:pt>
                <c:pt idx="148">
                  <c:v>42346</c:v>
                </c:pt>
                <c:pt idx="149">
                  <c:v>42347</c:v>
                </c:pt>
                <c:pt idx="150">
                  <c:v>42348</c:v>
                </c:pt>
                <c:pt idx="151">
                  <c:v>42349</c:v>
                </c:pt>
                <c:pt idx="152">
                  <c:v>42352</c:v>
                </c:pt>
                <c:pt idx="153">
                  <c:v>42353</c:v>
                </c:pt>
                <c:pt idx="154">
                  <c:v>42354</c:v>
                </c:pt>
                <c:pt idx="155">
                  <c:v>42355</c:v>
                </c:pt>
                <c:pt idx="156">
                  <c:v>42356</c:v>
                </c:pt>
                <c:pt idx="157">
                  <c:v>42359</c:v>
                </c:pt>
                <c:pt idx="158">
                  <c:v>42360</c:v>
                </c:pt>
                <c:pt idx="159">
                  <c:v>42361</c:v>
                </c:pt>
                <c:pt idx="160">
                  <c:v>42362</c:v>
                </c:pt>
                <c:pt idx="161">
                  <c:v>42366</c:v>
                </c:pt>
                <c:pt idx="162">
                  <c:v>42367</c:v>
                </c:pt>
                <c:pt idx="163">
                  <c:v>42368</c:v>
                </c:pt>
                <c:pt idx="164">
                  <c:v>42369</c:v>
                </c:pt>
                <c:pt idx="165">
                  <c:v>42373</c:v>
                </c:pt>
                <c:pt idx="166">
                  <c:v>42374</c:v>
                </c:pt>
                <c:pt idx="167">
                  <c:v>42375</c:v>
                </c:pt>
                <c:pt idx="168">
                  <c:v>42376</c:v>
                </c:pt>
                <c:pt idx="169">
                  <c:v>42377</c:v>
                </c:pt>
                <c:pt idx="170">
                  <c:v>42380</c:v>
                </c:pt>
                <c:pt idx="171">
                  <c:v>42381</c:v>
                </c:pt>
                <c:pt idx="172">
                  <c:v>42382</c:v>
                </c:pt>
                <c:pt idx="173">
                  <c:v>42383</c:v>
                </c:pt>
                <c:pt idx="174">
                  <c:v>42384</c:v>
                </c:pt>
                <c:pt idx="175">
                  <c:v>42387</c:v>
                </c:pt>
                <c:pt idx="176">
                  <c:v>42388</c:v>
                </c:pt>
                <c:pt idx="177">
                  <c:v>42389</c:v>
                </c:pt>
                <c:pt idx="178">
                  <c:v>42390</c:v>
                </c:pt>
                <c:pt idx="179">
                  <c:v>42391</c:v>
                </c:pt>
                <c:pt idx="180">
                  <c:v>42394</c:v>
                </c:pt>
                <c:pt idx="181">
                  <c:v>42395</c:v>
                </c:pt>
                <c:pt idx="182">
                  <c:v>42396</c:v>
                </c:pt>
                <c:pt idx="183">
                  <c:v>42397</c:v>
                </c:pt>
                <c:pt idx="184">
                  <c:v>42398</c:v>
                </c:pt>
                <c:pt idx="185">
                  <c:v>42401</c:v>
                </c:pt>
                <c:pt idx="186">
                  <c:v>42402</c:v>
                </c:pt>
                <c:pt idx="187">
                  <c:v>42403</c:v>
                </c:pt>
                <c:pt idx="188">
                  <c:v>42404</c:v>
                </c:pt>
                <c:pt idx="189">
                  <c:v>42405</c:v>
                </c:pt>
                <c:pt idx="190">
                  <c:v>42408</c:v>
                </c:pt>
                <c:pt idx="191">
                  <c:v>42409</c:v>
                </c:pt>
                <c:pt idx="192">
                  <c:v>42410</c:v>
                </c:pt>
                <c:pt idx="193">
                  <c:v>42411</c:v>
                </c:pt>
                <c:pt idx="194">
                  <c:v>42412</c:v>
                </c:pt>
                <c:pt idx="195">
                  <c:v>42415</c:v>
                </c:pt>
                <c:pt idx="196">
                  <c:v>42416</c:v>
                </c:pt>
                <c:pt idx="197">
                  <c:v>42417</c:v>
                </c:pt>
                <c:pt idx="198">
                  <c:v>42418</c:v>
                </c:pt>
                <c:pt idx="199">
                  <c:v>42419</c:v>
                </c:pt>
                <c:pt idx="200">
                  <c:v>42422</c:v>
                </c:pt>
                <c:pt idx="201">
                  <c:v>42423</c:v>
                </c:pt>
                <c:pt idx="202">
                  <c:v>42424</c:v>
                </c:pt>
                <c:pt idx="203">
                  <c:v>42425</c:v>
                </c:pt>
                <c:pt idx="204">
                  <c:v>42426</c:v>
                </c:pt>
                <c:pt idx="205">
                  <c:v>42429</c:v>
                </c:pt>
                <c:pt idx="206">
                  <c:v>42430</c:v>
                </c:pt>
                <c:pt idx="207">
                  <c:v>42431</c:v>
                </c:pt>
                <c:pt idx="208">
                  <c:v>42432</c:v>
                </c:pt>
                <c:pt idx="209">
                  <c:v>42433</c:v>
                </c:pt>
                <c:pt idx="210">
                  <c:v>42436</c:v>
                </c:pt>
                <c:pt idx="211">
                  <c:v>42437</c:v>
                </c:pt>
                <c:pt idx="212">
                  <c:v>42438</c:v>
                </c:pt>
                <c:pt idx="213">
                  <c:v>42439</c:v>
                </c:pt>
                <c:pt idx="214">
                  <c:v>42440</c:v>
                </c:pt>
                <c:pt idx="215">
                  <c:v>42443</c:v>
                </c:pt>
                <c:pt idx="216">
                  <c:v>42444</c:v>
                </c:pt>
                <c:pt idx="217">
                  <c:v>42445</c:v>
                </c:pt>
                <c:pt idx="218">
                  <c:v>42446</c:v>
                </c:pt>
                <c:pt idx="219">
                  <c:v>42447</c:v>
                </c:pt>
                <c:pt idx="220">
                  <c:v>42450</c:v>
                </c:pt>
                <c:pt idx="221">
                  <c:v>42451</c:v>
                </c:pt>
                <c:pt idx="222">
                  <c:v>42452</c:v>
                </c:pt>
                <c:pt idx="223">
                  <c:v>42453</c:v>
                </c:pt>
                <c:pt idx="224">
                  <c:v>42458</c:v>
                </c:pt>
                <c:pt idx="225">
                  <c:v>42459</c:v>
                </c:pt>
                <c:pt idx="226">
                  <c:v>42460</c:v>
                </c:pt>
                <c:pt idx="227">
                  <c:v>42461</c:v>
                </c:pt>
                <c:pt idx="228">
                  <c:v>42464</c:v>
                </c:pt>
                <c:pt idx="229">
                  <c:v>42465</c:v>
                </c:pt>
                <c:pt idx="230">
                  <c:v>42466</c:v>
                </c:pt>
                <c:pt idx="231">
                  <c:v>42467</c:v>
                </c:pt>
                <c:pt idx="232">
                  <c:v>42468</c:v>
                </c:pt>
                <c:pt idx="233">
                  <c:v>42471</c:v>
                </c:pt>
                <c:pt idx="234">
                  <c:v>42472</c:v>
                </c:pt>
                <c:pt idx="235">
                  <c:v>42473</c:v>
                </c:pt>
                <c:pt idx="236">
                  <c:v>42474</c:v>
                </c:pt>
                <c:pt idx="237">
                  <c:v>42475</c:v>
                </c:pt>
                <c:pt idx="238">
                  <c:v>42478</c:v>
                </c:pt>
                <c:pt idx="239">
                  <c:v>42479</c:v>
                </c:pt>
                <c:pt idx="240">
                  <c:v>42480</c:v>
                </c:pt>
                <c:pt idx="241">
                  <c:v>42481</c:v>
                </c:pt>
                <c:pt idx="242">
                  <c:v>42482</c:v>
                </c:pt>
                <c:pt idx="243">
                  <c:v>42485</c:v>
                </c:pt>
                <c:pt idx="244">
                  <c:v>42486</c:v>
                </c:pt>
                <c:pt idx="245">
                  <c:v>42487</c:v>
                </c:pt>
                <c:pt idx="246">
                  <c:v>42488</c:v>
                </c:pt>
                <c:pt idx="247">
                  <c:v>42489</c:v>
                </c:pt>
                <c:pt idx="248">
                  <c:v>42492</c:v>
                </c:pt>
                <c:pt idx="249">
                  <c:v>42493</c:v>
                </c:pt>
                <c:pt idx="250">
                  <c:v>42494</c:v>
                </c:pt>
                <c:pt idx="251">
                  <c:v>42495</c:v>
                </c:pt>
                <c:pt idx="252">
                  <c:v>42496</c:v>
                </c:pt>
                <c:pt idx="253">
                  <c:v>42499</c:v>
                </c:pt>
                <c:pt idx="254">
                  <c:v>42500</c:v>
                </c:pt>
                <c:pt idx="255">
                  <c:v>42501</c:v>
                </c:pt>
                <c:pt idx="256">
                  <c:v>42502</c:v>
                </c:pt>
                <c:pt idx="257">
                  <c:v>42503</c:v>
                </c:pt>
                <c:pt idx="258">
                  <c:v>42506</c:v>
                </c:pt>
                <c:pt idx="259">
                  <c:v>42507</c:v>
                </c:pt>
                <c:pt idx="260">
                  <c:v>42508</c:v>
                </c:pt>
                <c:pt idx="261">
                  <c:v>42509</c:v>
                </c:pt>
                <c:pt idx="262">
                  <c:v>42510</c:v>
                </c:pt>
                <c:pt idx="263">
                  <c:v>42513</c:v>
                </c:pt>
                <c:pt idx="264">
                  <c:v>42514</c:v>
                </c:pt>
                <c:pt idx="265">
                  <c:v>42515</c:v>
                </c:pt>
                <c:pt idx="266">
                  <c:v>42516</c:v>
                </c:pt>
                <c:pt idx="267">
                  <c:v>42517</c:v>
                </c:pt>
                <c:pt idx="268">
                  <c:v>42520</c:v>
                </c:pt>
                <c:pt idx="269">
                  <c:v>42521</c:v>
                </c:pt>
                <c:pt idx="270">
                  <c:v>42522</c:v>
                </c:pt>
                <c:pt idx="271">
                  <c:v>42523</c:v>
                </c:pt>
                <c:pt idx="272">
                  <c:v>42524</c:v>
                </c:pt>
                <c:pt idx="273">
                  <c:v>42527</c:v>
                </c:pt>
                <c:pt idx="274">
                  <c:v>42528</c:v>
                </c:pt>
                <c:pt idx="275">
                  <c:v>42529</c:v>
                </c:pt>
                <c:pt idx="276">
                  <c:v>42530</c:v>
                </c:pt>
                <c:pt idx="277">
                  <c:v>42531</c:v>
                </c:pt>
                <c:pt idx="278">
                  <c:v>42534</c:v>
                </c:pt>
                <c:pt idx="279">
                  <c:v>42535</c:v>
                </c:pt>
                <c:pt idx="280">
                  <c:v>42536</c:v>
                </c:pt>
                <c:pt idx="281">
                  <c:v>42537</c:v>
                </c:pt>
                <c:pt idx="282">
                  <c:v>42538</c:v>
                </c:pt>
                <c:pt idx="283">
                  <c:v>42541</c:v>
                </c:pt>
                <c:pt idx="284">
                  <c:v>42542</c:v>
                </c:pt>
                <c:pt idx="285">
                  <c:v>42543</c:v>
                </c:pt>
                <c:pt idx="286">
                  <c:v>42544</c:v>
                </c:pt>
                <c:pt idx="287">
                  <c:v>42545</c:v>
                </c:pt>
                <c:pt idx="288">
                  <c:v>42548</c:v>
                </c:pt>
                <c:pt idx="289">
                  <c:v>42549</c:v>
                </c:pt>
                <c:pt idx="290">
                  <c:v>42550</c:v>
                </c:pt>
                <c:pt idx="291">
                  <c:v>42551</c:v>
                </c:pt>
                <c:pt idx="292">
                  <c:v>42552</c:v>
                </c:pt>
                <c:pt idx="293">
                  <c:v>42555</c:v>
                </c:pt>
                <c:pt idx="294">
                  <c:v>42556</c:v>
                </c:pt>
                <c:pt idx="295">
                  <c:v>42557</c:v>
                </c:pt>
                <c:pt idx="296">
                  <c:v>42558</c:v>
                </c:pt>
                <c:pt idx="297">
                  <c:v>42559</c:v>
                </c:pt>
                <c:pt idx="298">
                  <c:v>42562</c:v>
                </c:pt>
                <c:pt idx="299">
                  <c:v>42563</c:v>
                </c:pt>
                <c:pt idx="300">
                  <c:v>42564</c:v>
                </c:pt>
                <c:pt idx="301">
                  <c:v>42565</c:v>
                </c:pt>
                <c:pt idx="302">
                  <c:v>42566</c:v>
                </c:pt>
                <c:pt idx="303">
                  <c:v>42569</c:v>
                </c:pt>
                <c:pt idx="304">
                  <c:v>42570</c:v>
                </c:pt>
                <c:pt idx="305">
                  <c:v>42571</c:v>
                </c:pt>
                <c:pt idx="306">
                  <c:v>42572</c:v>
                </c:pt>
                <c:pt idx="307">
                  <c:v>42573</c:v>
                </c:pt>
                <c:pt idx="308">
                  <c:v>42576</c:v>
                </c:pt>
                <c:pt idx="309">
                  <c:v>42577</c:v>
                </c:pt>
                <c:pt idx="310">
                  <c:v>42578</c:v>
                </c:pt>
                <c:pt idx="311">
                  <c:v>42579</c:v>
                </c:pt>
                <c:pt idx="312">
                  <c:v>42580</c:v>
                </c:pt>
                <c:pt idx="313">
                  <c:v>42583</c:v>
                </c:pt>
                <c:pt idx="314">
                  <c:v>42584</c:v>
                </c:pt>
                <c:pt idx="315">
                  <c:v>42585</c:v>
                </c:pt>
                <c:pt idx="316">
                  <c:v>42586</c:v>
                </c:pt>
                <c:pt idx="317">
                  <c:v>42587</c:v>
                </c:pt>
                <c:pt idx="318">
                  <c:v>42590</c:v>
                </c:pt>
                <c:pt idx="319">
                  <c:v>42591</c:v>
                </c:pt>
                <c:pt idx="320">
                  <c:v>42592</c:v>
                </c:pt>
                <c:pt idx="321">
                  <c:v>42593</c:v>
                </c:pt>
                <c:pt idx="322">
                  <c:v>42594</c:v>
                </c:pt>
                <c:pt idx="323">
                  <c:v>42597</c:v>
                </c:pt>
                <c:pt idx="324">
                  <c:v>42598</c:v>
                </c:pt>
                <c:pt idx="325">
                  <c:v>42599</c:v>
                </c:pt>
                <c:pt idx="326">
                  <c:v>42600</c:v>
                </c:pt>
                <c:pt idx="327">
                  <c:v>42601</c:v>
                </c:pt>
                <c:pt idx="328">
                  <c:v>42604</c:v>
                </c:pt>
                <c:pt idx="329">
                  <c:v>42605</c:v>
                </c:pt>
                <c:pt idx="330">
                  <c:v>42606</c:v>
                </c:pt>
                <c:pt idx="331">
                  <c:v>42607</c:v>
                </c:pt>
                <c:pt idx="332">
                  <c:v>42608</c:v>
                </c:pt>
                <c:pt idx="333">
                  <c:v>42611</c:v>
                </c:pt>
                <c:pt idx="334">
                  <c:v>42612</c:v>
                </c:pt>
                <c:pt idx="335">
                  <c:v>42613</c:v>
                </c:pt>
                <c:pt idx="336">
                  <c:v>42614</c:v>
                </c:pt>
                <c:pt idx="337">
                  <c:v>42615</c:v>
                </c:pt>
                <c:pt idx="338">
                  <c:v>42618</c:v>
                </c:pt>
                <c:pt idx="339">
                  <c:v>42619</c:v>
                </c:pt>
                <c:pt idx="340">
                  <c:v>42620</c:v>
                </c:pt>
                <c:pt idx="341">
                  <c:v>42621</c:v>
                </c:pt>
                <c:pt idx="342">
                  <c:v>42622</c:v>
                </c:pt>
                <c:pt idx="343">
                  <c:v>42625</c:v>
                </c:pt>
                <c:pt idx="344">
                  <c:v>42626</c:v>
                </c:pt>
                <c:pt idx="345">
                  <c:v>42627</c:v>
                </c:pt>
                <c:pt idx="346">
                  <c:v>42628</c:v>
                </c:pt>
                <c:pt idx="347">
                  <c:v>42629</c:v>
                </c:pt>
                <c:pt idx="348">
                  <c:v>42632</c:v>
                </c:pt>
                <c:pt idx="349">
                  <c:v>42633</c:v>
                </c:pt>
                <c:pt idx="350">
                  <c:v>42634</c:v>
                </c:pt>
                <c:pt idx="351">
                  <c:v>42635</c:v>
                </c:pt>
                <c:pt idx="352">
                  <c:v>42636</c:v>
                </c:pt>
                <c:pt idx="353">
                  <c:v>42639</c:v>
                </c:pt>
                <c:pt idx="354">
                  <c:v>42640</c:v>
                </c:pt>
                <c:pt idx="355">
                  <c:v>42641</c:v>
                </c:pt>
                <c:pt idx="356">
                  <c:v>42642</c:v>
                </c:pt>
                <c:pt idx="357">
                  <c:v>42643</c:v>
                </c:pt>
                <c:pt idx="358">
                  <c:v>42646</c:v>
                </c:pt>
                <c:pt idx="359">
                  <c:v>42647</c:v>
                </c:pt>
                <c:pt idx="360">
                  <c:v>42648</c:v>
                </c:pt>
                <c:pt idx="361">
                  <c:v>42649</c:v>
                </c:pt>
                <c:pt idx="362">
                  <c:v>42650</c:v>
                </c:pt>
                <c:pt idx="363">
                  <c:v>42653</c:v>
                </c:pt>
                <c:pt idx="364">
                  <c:v>42654</c:v>
                </c:pt>
                <c:pt idx="365">
                  <c:v>42655</c:v>
                </c:pt>
                <c:pt idx="366">
                  <c:v>42656</c:v>
                </c:pt>
                <c:pt idx="367">
                  <c:v>42657</c:v>
                </c:pt>
                <c:pt idx="368">
                  <c:v>42660</c:v>
                </c:pt>
                <c:pt idx="369">
                  <c:v>42661</c:v>
                </c:pt>
                <c:pt idx="370">
                  <c:v>42662</c:v>
                </c:pt>
                <c:pt idx="371">
                  <c:v>42663</c:v>
                </c:pt>
                <c:pt idx="372">
                  <c:v>42664</c:v>
                </c:pt>
                <c:pt idx="373">
                  <c:v>42667</c:v>
                </c:pt>
                <c:pt idx="374">
                  <c:v>42668</c:v>
                </c:pt>
                <c:pt idx="375">
                  <c:v>42669</c:v>
                </c:pt>
                <c:pt idx="376">
                  <c:v>42670</c:v>
                </c:pt>
                <c:pt idx="377">
                  <c:v>42671</c:v>
                </c:pt>
                <c:pt idx="378">
                  <c:v>42674</c:v>
                </c:pt>
                <c:pt idx="379">
                  <c:v>42675</c:v>
                </c:pt>
                <c:pt idx="380">
                  <c:v>42676</c:v>
                </c:pt>
                <c:pt idx="381">
                  <c:v>42677</c:v>
                </c:pt>
                <c:pt idx="382">
                  <c:v>42678</c:v>
                </c:pt>
                <c:pt idx="383">
                  <c:v>42681</c:v>
                </c:pt>
                <c:pt idx="384">
                  <c:v>42682</c:v>
                </c:pt>
                <c:pt idx="385">
                  <c:v>42683</c:v>
                </c:pt>
                <c:pt idx="386">
                  <c:v>42684</c:v>
                </c:pt>
                <c:pt idx="387">
                  <c:v>42685</c:v>
                </c:pt>
                <c:pt idx="388">
                  <c:v>42688</c:v>
                </c:pt>
                <c:pt idx="389">
                  <c:v>42689</c:v>
                </c:pt>
                <c:pt idx="390">
                  <c:v>42690</c:v>
                </c:pt>
                <c:pt idx="391">
                  <c:v>42691</c:v>
                </c:pt>
                <c:pt idx="392">
                  <c:v>42692</c:v>
                </c:pt>
                <c:pt idx="393">
                  <c:v>42695</c:v>
                </c:pt>
                <c:pt idx="394">
                  <c:v>42696</c:v>
                </c:pt>
                <c:pt idx="395">
                  <c:v>42697</c:v>
                </c:pt>
                <c:pt idx="396">
                  <c:v>42698</c:v>
                </c:pt>
                <c:pt idx="397">
                  <c:v>42699</c:v>
                </c:pt>
                <c:pt idx="398">
                  <c:v>42702</c:v>
                </c:pt>
                <c:pt idx="399">
                  <c:v>42703</c:v>
                </c:pt>
                <c:pt idx="400">
                  <c:v>42704</c:v>
                </c:pt>
                <c:pt idx="401">
                  <c:v>42705</c:v>
                </c:pt>
                <c:pt idx="402">
                  <c:v>42706</c:v>
                </c:pt>
                <c:pt idx="403">
                  <c:v>42709</c:v>
                </c:pt>
                <c:pt idx="404">
                  <c:v>42710</c:v>
                </c:pt>
                <c:pt idx="405">
                  <c:v>42711</c:v>
                </c:pt>
                <c:pt idx="406">
                  <c:v>42712</c:v>
                </c:pt>
                <c:pt idx="407">
                  <c:v>42713</c:v>
                </c:pt>
                <c:pt idx="408">
                  <c:v>42716</c:v>
                </c:pt>
                <c:pt idx="409">
                  <c:v>42717</c:v>
                </c:pt>
                <c:pt idx="410">
                  <c:v>42718</c:v>
                </c:pt>
                <c:pt idx="411">
                  <c:v>42719</c:v>
                </c:pt>
                <c:pt idx="412">
                  <c:v>42720</c:v>
                </c:pt>
                <c:pt idx="413">
                  <c:v>42723</c:v>
                </c:pt>
                <c:pt idx="414">
                  <c:v>42724</c:v>
                </c:pt>
                <c:pt idx="415">
                  <c:v>42725</c:v>
                </c:pt>
                <c:pt idx="416">
                  <c:v>42726</c:v>
                </c:pt>
                <c:pt idx="417">
                  <c:v>42727</c:v>
                </c:pt>
                <c:pt idx="418">
                  <c:v>42731</c:v>
                </c:pt>
                <c:pt idx="419">
                  <c:v>42732</c:v>
                </c:pt>
                <c:pt idx="420">
                  <c:v>42733</c:v>
                </c:pt>
                <c:pt idx="421">
                  <c:v>42734</c:v>
                </c:pt>
                <c:pt idx="422">
                  <c:v>42737</c:v>
                </c:pt>
                <c:pt idx="423">
                  <c:v>42738</c:v>
                </c:pt>
                <c:pt idx="424">
                  <c:v>42739</c:v>
                </c:pt>
                <c:pt idx="425">
                  <c:v>42740</c:v>
                </c:pt>
                <c:pt idx="426">
                  <c:v>42741</c:v>
                </c:pt>
                <c:pt idx="427">
                  <c:v>42744</c:v>
                </c:pt>
                <c:pt idx="428">
                  <c:v>42745</c:v>
                </c:pt>
                <c:pt idx="429">
                  <c:v>42746</c:v>
                </c:pt>
                <c:pt idx="430">
                  <c:v>42747</c:v>
                </c:pt>
                <c:pt idx="431">
                  <c:v>42748</c:v>
                </c:pt>
                <c:pt idx="432">
                  <c:v>42751</c:v>
                </c:pt>
                <c:pt idx="433">
                  <c:v>42752</c:v>
                </c:pt>
                <c:pt idx="434">
                  <c:v>42753</c:v>
                </c:pt>
                <c:pt idx="435">
                  <c:v>42754</c:v>
                </c:pt>
                <c:pt idx="436">
                  <c:v>42755</c:v>
                </c:pt>
                <c:pt idx="437">
                  <c:v>42758</c:v>
                </c:pt>
                <c:pt idx="438">
                  <c:v>42759</c:v>
                </c:pt>
                <c:pt idx="439">
                  <c:v>42760</c:v>
                </c:pt>
                <c:pt idx="440">
                  <c:v>42761</c:v>
                </c:pt>
                <c:pt idx="441">
                  <c:v>42762</c:v>
                </c:pt>
                <c:pt idx="442">
                  <c:v>42765</c:v>
                </c:pt>
                <c:pt idx="443">
                  <c:v>42766</c:v>
                </c:pt>
                <c:pt idx="444">
                  <c:v>42767</c:v>
                </c:pt>
                <c:pt idx="445">
                  <c:v>42768</c:v>
                </c:pt>
                <c:pt idx="446">
                  <c:v>42769</c:v>
                </c:pt>
                <c:pt idx="447">
                  <c:v>42772</c:v>
                </c:pt>
                <c:pt idx="448">
                  <c:v>42773</c:v>
                </c:pt>
                <c:pt idx="449">
                  <c:v>42774</c:v>
                </c:pt>
                <c:pt idx="450">
                  <c:v>42775</c:v>
                </c:pt>
                <c:pt idx="451">
                  <c:v>42776</c:v>
                </c:pt>
                <c:pt idx="452">
                  <c:v>42779</c:v>
                </c:pt>
                <c:pt idx="453">
                  <c:v>42780</c:v>
                </c:pt>
                <c:pt idx="454">
                  <c:v>42781</c:v>
                </c:pt>
                <c:pt idx="455">
                  <c:v>42782</c:v>
                </c:pt>
                <c:pt idx="456">
                  <c:v>42783</c:v>
                </c:pt>
                <c:pt idx="457">
                  <c:v>42786</c:v>
                </c:pt>
                <c:pt idx="458">
                  <c:v>42787</c:v>
                </c:pt>
                <c:pt idx="459">
                  <c:v>42788</c:v>
                </c:pt>
                <c:pt idx="460">
                  <c:v>42789</c:v>
                </c:pt>
                <c:pt idx="461">
                  <c:v>42790</c:v>
                </c:pt>
                <c:pt idx="462">
                  <c:v>42793</c:v>
                </c:pt>
                <c:pt idx="463">
                  <c:v>42794</c:v>
                </c:pt>
                <c:pt idx="464">
                  <c:v>42795</c:v>
                </c:pt>
                <c:pt idx="465">
                  <c:v>42796</c:v>
                </c:pt>
                <c:pt idx="466">
                  <c:v>42797</c:v>
                </c:pt>
                <c:pt idx="467">
                  <c:v>42800</c:v>
                </c:pt>
                <c:pt idx="468">
                  <c:v>42801</c:v>
                </c:pt>
                <c:pt idx="469">
                  <c:v>42802</c:v>
                </c:pt>
                <c:pt idx="470">
                  <c:v>42803</c:v>
                </c:pt>
                <c:pt idx="471">
                  <c:v>42804</c:v>
                </c:pt>
                <c:pt idx="472">
                  <c:v>42807</c:v>
                </c:pt>
                <c:pt idx="473">
                  <c:v>42808</c:v>
                </c:pt>
                <c:pt idx="474">
                  <c:v>42809</c:v>
                </c:pt>
                <c:pt idx="475">
                  <c:v>42810</c:v>
                </c:pt>
                <c:pt idx="476">
                  <c:v>42811</c:v>
                </c:pt>
                <c:pt idx="477">
                  <c:v>42814</c:v>
                </c:pt>
                <c:pt idx="478">
                  <c:v>42815</c:v>
                </c:pt>
                <c:pt idx="479">
                  <c:v>42816</c:v>
                </c:pt>
                <c:pt idx="480">
                  <c:v>42817</c:v>
                </c:pt>
                <c:pt idx="481">
                  <c:v>42818</c:v>
                </c:pt>
                <c:pt idx="482">
                  <c:v>42821</c:v>
                </c:pt>
                <c:pt idx="483">
                  <c:v>42822</c:v>
                </c:pt>
                <c:pt idx="484">
                  <c:v>42823</c:v>
                </c:pt>
                <c:pt idx="485">
                  <c:v>42824</c:v>
                </c:pt>
                <c:pt idx="486">
                  <c:v>42825</c:v>
                </c:pt>
                <c:pt idx="487">
                  <c:v>42828</c:v>
                </c:pt>
                <c:pt idx="488">
                  <c:v>42829</c:v>
                </c:pt>
                <c:pt idx="489">
                  <c:v>42830</c:v>
                </c:pt>
                <c:pt idx="490">
                  <c:v>42831</c:v>
                </c:pt>
                <c:pt idx="491">
                  <c:v>42832</c:v>
                </c:pt>
                <c:pt idx="492">
                  <c:v>42835</c:v>
                </c:pt>
                <c:pt idx="493">
                  <c:v>42836</c:v>
                </c:pt>
                <c:pt idx="494">
                  <c:v>42837</c:v>
                </c:pt>
                <c:pt idx="495">
                  <c:v>42838</c:v>
                </c:pt>
                <c:pt idx="496">
                  <c:v>42843</c:v>
                </c:pt>
                <c:pt idx="497">
                  <c:v>42844</c:v>
                </c:pt>
                <c:pt idx="498">
                  <c:v>42845</c:v>
                </c:pt>
                <c:pt idx="499">
                  <c:v>42846</c:v>
                </c:pt>
                <c:pt idx="500">
                  <c:v>42849</c:v>
                </c:pt>
                <c:pt idx="501">
                  <c:v>42850</c:v>
                </c:pt>
                <c:pt idx="502">
                  <c:v>42851</c:v>
                </c:pt>
                <c:pt idx="503">
                  <c:v>42852</c:v>
                </c:pt>
                <c:pt idx="504">
                  <c:v>42853</c:v>
                </c:pt>
                <c:pt idx="505">
                  <c:v>42857</c:v>
                </c:pt>
                <c:pt idx="506">
                  <c:v>42858</c:v>
                </c:pt>
                <c:pt idx="507">
                  <c:v>42859</c:v>
                </c:pt>
                <c:pt idx="508">
                  <c:v>42860</c:v>
                </c:pt>
                <c:pt idx="509">
                  <c:v>42863</c:v>
                </c:pt>
                <c:pt idx="510">
                  <c:v>42864</c:v>
                </c:pt>
                <c:pt idx="511">
                  <c:v>42871</c:v>
                </c:pt>
                <c:pt idx="512">
                  <c:v>42878</c:v>
                </c:pt>
                <c:pt idx="513">
                  <c:v>42885</c:v>
                </c:pt>
                <c:pt idx="514">
                  <c:v>42892</c:v>
                </c:pt>
                <c:pt idx="515">
                  <c:v>42899</c:v>
                </c:pt>
                <c:pt idx="516">
                  <c:v>42906</c:v>
                </c:pt>
                <c:pt idx="517">
                  <c:v>42913</c:v>
                </c:pt>
                <c:pt idx="518">
                  <c:v>42920</c:v>
                </c:pt>
                <c:pt idx="519">
                  <c:v>42927</c:v>
                </c:pt>
                <c:pt idx="520">
                  <c:v>42934</c:v>
                </c:pt>
                <c:pt idx="521">
                  <c:v>42941</c:v>
                </c:pt>
                <c:pt idx="522">
                  <c:v>42948</c:v>
                </c:pt>
                <c:pt idx="523">
                  <c:v>42955</c:v>
                </c:pt>
                <c:pt idx="524">
                  <c:v>42962</c:v>
                </c:pt>
                <c:pt idx="525">
                  <c:v>42969</c:v>
                </c:pt>
                <c:pt idx="526">
                  <c:v>42976</c:v>
                </c:pt>
                <c:pt idx="527">
                  <c:v>42983</c:v>
                </c:pt>
                <c:pt idx="528">
                  <c:v>42990</c:v>
                </c:pt>
                <c:pt idx="529">
                  <c:v>42997</c:v>
                </c:pt>
                <c:pt idx="530">
                  <c:v>43004</c:v>
                </c:pt>
                <c:pt idx="531">
                  <c:v>43011</c:v>
                </c:pt>
                <c:pt idx="532">
                  <c:v>43018</c:v>
                </c:pt>
                <c:pt idx="533">
                  <c:v>43025</c:v>
                </c:pt>
                <c:pt idx="534">
                  <c:v>43032</c:v>
                </c:pt>
                <c:pt idx="535">
                  <c:v>43039</c:v>
                </c:pt>
                <c:pt idx="536">
                  <c:v>43046</c:v>
                </c:pt>
                <c:pt idx="537">
                  <c:v>43053</c:v>
                </c:pt>
                <c:pt idx="538">
                  <c:v>43060</c:v>
                </c:pt>
                <c:pt idx="539">
                  <c:v>43067</c:v>
                </c:pt>
                <c:pt idx="540">
                  <c:v>43074</c:v>
                </c:pt>
                <c:pt idx="541">
                  <c:v>43081</c:v>
                </c:pt>
                <c:pt idx="542">
                  <c:v>43088</c:v>
                </c:pt>
                <c:pt idx="543">
                  <c:v>43096</c:v>
                </c:pt>
                <c:pt idx="544">
                  <c:v>43103</c:v>
                </c:pt>
                <c:pt idx="545">
                  <c:v>43110</c:v>
                </c:pt>
                <c:pt idx="546">
                  <c:v>43117</c:v>
                </c:pt>
                <c:pt idx="547">
                  <c:v>43124</c:v>
                </c:pt>
                <c:pt idx="548">
                  <c:v>43131</c:v>
                </c:pt>
                <c:pt idx="549">
                  <c:v>43138</c:v>
                </c:pt>
                <c:pt idx="550">
                  <c:v>43145</c:v>
                </c:pt>
                <c:pt idx="551">
                  <c:v>43152</c:v>
                </c:pt>
                <c:pt idx="552">
                  <c:v>43159</c:v>
                </c:pt>
                <c:pt idx="553">
                  <c:v>43166</c:v>
                </c:pt>
                <c:pt idx="554">
                  <c:v>43173</c:v>
                </c:pt>
                <c:pt idx="555">
                  <c:v>43180</c:v>
                </c:pt>
                <c:pt idx="556">
                  <c:v>43187</c:v>
                </c:pt>
                <c:pt idx="557">
                  <c:v>43194</c:v>
                </c:pt>
                <c:pt idx="558">
                  <c:v>43201</c:v>
                </c:pt>
                <c:pt idx="559">
                  <c:v>43208</c:v>
                </c:pt>
                <c:pt idx="560">
                  <c:v>43215</c:v>
                </c:pt>
                <c:pt idx="561">
                  <c:v>43222</c:v>
                </c:pt>
                <c:pt idx="562">
                  <c:v>43229</c:v>
                </c:pt>
                <c:pt idx="563">
                  <c:v>43236</c:v>
                </c:pt>
                <c:pt idx="564">
                  <c:v>43243</c:v>
                </c:pt>
                <c:pt idx="565">
                  <c:v>43250</c:v>
                </c:pt>
                <c:pt idx="566">
                  <c:v>43257</c:v>
                </c:pt>
                <c:pt idx="567">
                  <c:v>43264</c:v>
                </c:pt>
                <c:pt idx="568">
                  <c:v>43271</c:v>
                </c:pt>
                <c:pt idx="569">
                  <c:v>43278</c:v>
                </c:pt>
                <c:pt idx="570">
                  <c:v>43285</c:v>
                </c:pt>
                <c:pt idx="571">
                  <c:v>43292</c:v>
                </c:pt>
                <c:pt idx="572">
                  <c:v>43299</c:v>
                </c:pt>
                <c:pt idx="573">
                  <c:v>43306</c:v>
                </c:pt>
                <c:pt idx="574">
                  <c:v>43313</c:v>
                </c:pt>
                <c:pt idx="575">
                  <c:v>43320</c:v>
                </c:pt>
                <c:pt idx="576">
                  <c:v>43327</c:v>
                </c:pt>
                <c:pt idx="577">
                  <c:v>43334</c:v>
                </c:pt>
                <c:pt idx="578">
                  <c:v>43341</c:v>
                </c:pt>
                <c:pt idx="579">
                  <c:v>43348</c:v>
                </c:pt>
                <c:pt idx="580">
                  <c:v>43355</c:v>
                </c:pt>
                <c:pt idx="581">
                  <c:v>43362</c:v>
                </c:pt>
                <c:pt idx="582">
                  <c:v>43369</c:v>
                </c:pt>
                <c:pt idx="583">
                  <c:v>43376</c:v>
                </c:pt>
                <c:pt idx="584">
                  <c:v>43383</c:v>
                </c:pt>
                <c:pt idx="585">
                  <c:v>43390</c:v>
                </c:pt>
                <c:pt idx="586">
                  <c:v>43397</c:v>
                </c:pt>
                <c:pt idx="587">
                  <c:v>43404</c:v>
                </c:pt>
                <c:pt idx="588">
                  <c:v>43411</c:v>
                </c:pt>
                <c:pt idx="589">
                  <c:v>43418</c:v>
                </c:pt>
                <c:pt idx="590">
                  <c:v>43425</c:v>
                </c:pt>
                <c:pt idx="591">
                  <c:v>43432</c:v>
                </c:pt>
                <c:pt idx="592">
                  <c:v>43439</c:v>
                </c:pt>
                <c:pt idx="593">
                  <c:v>43446</c:v>
                </c:pt>
                <c:pt idx="594">
                  <c:v>43453</c:v>
                </c:pt>
                <c:pt idx="595">
                  <c:v>43461</c:v>
                </c:pt>
                <c:pt idx="596">
                  <c:v>43468</c:v>
                </c:pt>
                <c:pt idx="597">
                  <c:v>43475</c:v>
                </c:pt>
                <c:pt idx="598">
                  <c:v>43482</c:v>
                </c:pt>
                <c:pt idx="599">
                  <c:v>43489</c:v>
                </c:pt>
                <c:pt idx="600">
                  <c:v>43496</c:v>
                </c:pt>
                <c:pt idx="601">
                  <c:v>43503</c:v>
                </c:pt>
                <c:pt idx="602">
                  <c:v>43510</c:v>
                </c:pt>
                <c:pt idx="603">
                  <c:v>43517</c:v>
                </c:pt>
                <c:pt idx="604">
                  <c:v>43524</c:v>
                </c:pt>
                <c:pt idx="605">
                  <c:v>43531</c:v>
                </c:pt>
                <c:pt idx="606">
                  <c:v>43538</c:v>
                </c:pt>
                <c:pt idx="607">
                  <c:v>43545</c:v>
                </c:pt>
                <c:pt idx="608">
                  <c:v>43552</c:v>
                </c:pt>
                <c:pt idx="609">
                  <c:v>43559</c:v>
                </c:pt>
                <c:pt idx="610">
                  <c:v>43566</c:v>
                </c:pt>
                <c:pt idx="611">
                  <c:v>43573</c:v>
                </c:pt>
                <c:pt idx="612">
                  <c:v>43580</c:v>
                </c:pt>
                <c:pt idx="613">
                  <c:v>43587</c:v>
                </c:pt>
                <c:pt idx="614">
                  <c:v>43594</c:v>
                </c:pt>
                <c:pt idx="615">
                  <c:v>43601</c:v>
                </c:pt>
                <c:pt idx="616">
                  <c:v>43608</c:v>
                </c:pt>
                <c:pt idx="617">
                  <c:v>43615</c:v>
                </c:pt>
                <c:pt idx="618">
                  <c:v>43622</c:v>
                </c:pt>
                <c:pt idx="619">
                  <c:v>43629</c:v>
                </c:pt>
                <c:pt idx="620">
                  <c:v>43636</c:v>
                </c:pt>
                <c:pt idx="621">
                  <c:v>43643</c:v>
                </c:pt>
                <c:pt idx="622">
                  <c:v>43650</c:v>
                </c:pt>
                <c:pt idx="623">
                  <c:v>43657</c:v>
                </c:pt>
                <c:pt idx="624">
                  <c:v>43664</c:v>
                </c:pt>
                <c:pt idx="625">
                  <c:v>43671</c:v>
                </c:pt>
                <c:pt idx="626">
                  <c:v>43678</c:v>
                </c:pt>
                <c:pt idx="627">
                  <c:v>43685</c:v>
                </c:pt>
                <c:pt idx="628">
                  <c:v>43692</c:v>
                </c:pt>
                <c:pt idx="629">
                  <c:v>43699</c:v>
                </c:pt>
                <c:pt idx="630">
                  <c:v>43706</c:v>
                </c:pt>
                <c:pt idx="631">
                  <c:v>43713</c:v>
                </c:pt>
                <c:pt idx="632">
                  <c:v>43720</c:v>
                </c:pt>
                <c:pt idx="633">
                  <c:v>43727</c:v>
                </c:pt>
                <c:pt idx="634">
                  <c:v>43734</c:v>
                </c:pt>
                <c:pt idx="635">
                  <c:v>43741</c:v>
                </c:pt>
                <c:pt idx="636">
                  <c:v>43748</c:v>
                </c:pt>
                <c:pt idx="637">
                  <c:v>43755</c:v>
                </c:pt>
                <c:pt idx="638">
                  <c:v>43762</c:v>
                </c:pt>
                <c:pt idx="639">
                  <c:v>43769</c:v>
                </c:pt>
                <c:pt idx="640">
                  <c:v>43776</c:v>
                </c:pt>
                <c:pt idx="641">
                  <c:v>43783</c:v>
                </c:pt>
                <c:pt idx="642">
                  <c:v>43790</c:v>
                </c:pt>
                <c:pt idx="643">
                  <c:v>43797</c:v>
                </c:pt>
                <c:pt idx="644">
                  <c:v>43804</c:v>
                </c:pt>
                <c:pt idx="645">
                  <c:v>43811</c:v>
                </c:pt>
                <c:pt idx="646">
                  <c:v>43818</c:v>
                </c:pt>
                <c:pt idx="647">
                  <c:v>43826</c:v>
                </c:pt>
                <c:pt idx="648">
                  <c:v>43833</c:v>
                </c:pt>
                <c:pt idx="649">
                  <c:v>43840</c:v>
                </c:pt>
                <c:pt idx="650">
                  <c:v>43847</c:v>
                </c:pt>
                <c:pt idx="651">
                  <c:v>43854</c:v>
                </c:pt>
                <c:pt idx="652">
                  <c:v>43861</c:v>
                </c:pt>
                <c:pt idx="653">
                  <c:v>43868</c:v>
                </c:pt>
                <c:pt idx="654">
                  <c:v>43875</c:v>
                </c:pt>
                <c:pt idx="655">
                  <c:v>43882</c:v>
                </c:pt>
                <c:pt idx="656">
                  <c:v>43889</c:v>
                </c:pt>
                <c:pt idx="657">
                  <c:v>43896</c:v>
                </c:pt>
                <c:pt idx="658">
                  <c:v>43903</c:v>
                </c:pt>
                <c:pt idx="659">
                  <c:v>43910</c:v>
                </c:pt>
                <c:pt idx="660">
                  <c:v>43917</c:v>
                </c:pt>
                <c:pt idx="661">
                  <c:v>43924</c:v>
                </c:pt>
                <c:pt idx="662">
                  <c:v>43935</c:v>
                </c:pt>
                <c:pt idx="663">
                  <c:v>43942</c:v>
                </c:pt>
                <c:pt idx="664">
                  <c:v>43949</c:v>
                </c:pt>
                <c:pt idx="665">
                  <c:v>43956</c:v>
                </c:pt>
                <c:pt idx="666">
                  <c:v>43963</c:v>
                </c:pt>
                <c:pt idx="667">
                  <c:v>43970</c:v>
                </c:pt>
                <c:pt idx="668">
                  <c:v>43977</c:v>
                </c:pt>
                <c:pt idx="669">
                  <c:v>43984</c:v>
                </c:pt>
                <c:pt idx="670">
                  <c:v>43991</c:v>
                </c:pt>
                <c:pt idx="671">
                  <c:v>43998</c:v>
                </c:pt>
                <c:pt idx="672">
                  <c:v>44005</c:v>
                </c:pt>
                <c:pt idx="673">
                  <c:v>44012</c:v>
                </c:pt>
                <c:pt idx="674">
                  <c:v>44019</c:v>
                </c:pt>
                <c:pt idx="675">
                  <c:v>44026</c:v>
                </c:pt>
                <c:pt idx="676">
                  <c:v>44033</c:v>
                </c:pt>
                <c:pt idx="677">
                  <c:v>44040</c:v>
                </c:pt>
                <c:pt idx="678">
                  <c:v>44047</c:v>
                </c:pt>
                <c:pt idx="679">
                  <c:v>44054</c:v>
                </c:pt>
                <c:pt idx="680">
                  <c:v>44061</c:v>
                </c:pt>
                <c:pt idx="681">
                  <c:v>44068</c:v>
                </c:pt>
                <c:pt idx="682">
                  <c:v>44075</c:v>
                </c:pt>
                <c:pt idx="683">
                  <c:v>44082</c:v>
                </c:pt>
                <c:pt idx="684">
                  <c:v>44089</c:v>
                </c:pt>
                <c:pt idx="685">
                  <c:v>44096</c:v>
                </c:pt>
                <c:pt idx="686">
                  <c:v>44103</c:v>
                </c:pt>
                <c:pt idx="687">
                  <c:v>44110</c:v>
                </c:pt>
                <c:pt idx="688">
                  <c:v>44117</c:v>
                </c:pt>
                <c:pt idx="689">
                  <c:v>44124</c:v>
                </c:pt>
                <c:pt idx="690">
                  <c:v>44131</c:v>
                </c:pt>
                <c:pt idx="691">
                  <c:v>44138</c:v>
                </c:pt>
                <c:pt idx="692">
                  <c:v>44145</c:v>
                </c:pt>
                <c:pt idx="693">
                  <c:v>44152</c:v>
                </c:pt>
                <c:pt idx="694">
                  <c:v>44159</c:v>
                </c:pt>
                <c:pt idx="695">
                  <c:v>44166</c:v>
                </c:pt>
                <c:pt idx="696">
                  <c:v>44173</c:v>
                </c:pt>
                <c:pt idx="697">
                  <c:v>44180</c:v>
                </c:pt>
                <c:pt idx="698">
                  <c:v>44187</c:v>
                </c:pt>
                <c:pt idx="699">
                  <c:v>44194</c:v>
                </c:pt>
                <c:pt idx="700">
                  <c:v>44201</c:v>
                </c:pt>
                <c:pt idx="701">
                  <c:v>44208</c:v>
                </c:pt>
                <c:pt idx="702">
                  <c:v>44215</c:v>
                </c:pt>
                <c:pt idx="703">
                  <c:v>44222</c:v>
                </c:pt>
                <c:pt idx="704">
                  <c:v>44229</c:v>
                </c:pt>
                <c:pt idx="705">
                  <c:v>44236</c:v>
                </c:pt>
                <c:pt idx="706">
                  <c:v>44243</c:v>
                </c:pt>
                <c:pt idx="707">
                  <c:v>44250</c:v>
                </c:pt>
                <c:pt idx="708">
                  <c:v>44257</c:v>
                </c:pt>
                <c:pt idx="709">
                  <c:v>44264</c:v>
                </c:pt>
                <c:pt idx="710">
                  <c:v>44271</c:v>
                </c:pt>
                <c:pt idx="711">
                  <c:v>44278</c:v>
                </c:pt>
                <c:pt idx="712">
                  <c:v>44285</c:v>
                </c:pt>
                <c:pt idx="713">
                  <c:v>44292</c:v>
                </c:pt>
                <c:pt idx="714">
                  <c:v>44299</c:v>
                </c:pt>
                <c:pt idx="715">
                  <c:v>44306</c:v>
                </c:pt>
                <c:pt idx="716">
                  <c:v>44313</c:v>
                </c:pt>
                <c:pt idx="717">
                  <c:v>44320</c:v>
                </c:pt>
                <c:pt idx="718">
                  <c:v>44327</c:v>
                </c:pt>
                <c:pt idx="719">
                  <c:v>44334</c:v>
                </c:pt>
                <c:pt idx="720">
                  <c:v>44341</c:v>
                </c:pt>
                <c:pt idx="721">
                  <c:v>44348</c:v>
                </c:pt>
                <c:pt idx="722">
                  <c:v>44355</c:v>
                </c:pt>
                <c:pt idx="723">
                  <c:v>44362</c:v>
                </c:pt>
                <c:pt idx="724">
                  <c:v>44369</c:v>
                </c:pt>
                <c:pt idx="725">
                  <c:v>44376</c:v>
                </c:pt>
                <c:pt idx="726">
                  <c:v>44383</c:v>
                </c:pt>
                <c:pt idx="727">
                  <c:v>44390</c:v>
                </c:pt>
                <c:pt idx="728">
                  <c:v>44397</c:v>
                </c:pt>
                <c:pt idx="729">
                  <c:v>44404</c:v>
                </c:pt>
                <c:pt idx="730">
                  <c:v>44411</c:v>
                </c:pt>
                <c:pt idx="731">
                  <c:v>44418</c:v>
                </c:pt>
                <c:pt idx="732">
                  <c:v>44425</c:v>
                </c:pt>
                <c:pt idx="733">
                  <c:v>44432</c:v>
                </c:pt>
                <c:pt idx="734">
                  <c:v>44439</c:v>
                </c:pt>
                <c:pt idx="735">
                  <c:v>44446</c:v>
                </c:pt>
                <c:pt idx="736">
                  <c:v>44453</c:v>
                </c:pt>
                <c:pt idx="737">
                  <c:v>44460</c:v>
                </c:pt>
                <c:pt idx="738">
                  <c:v>44467</c:v>
                </c:pt>
                <c:pt idx="739">
                  <c:v>44474</c:v>
                </c:pt>
                <c:pt idx="740">
                  <c:v>44481</c:v>
                </c:pt>
                <c:pt idx="741">
                  <c:v>44488</c:v>
                </c:pt>
                <c:pt idx="742">
                  <c:v>44495</c:v>
                </c:pt>
                <c:pt idx="743">
                  <c:v>44502</c:v>
                </c:pt>
                <c:pt idx="744">
                  <c:v>44509</c:v>
                </c:pt>
                <c:pt idx="745">
                  <c:v>44516</c:v>
                </c:pt>
                <c:pt idx="746">
                  <c:v>44523</c:v>
                </c:pt>
                <c:pt idx="747">
                  <c:v>44530</c:v>
                </c:pt>
                <c:pt idx="748">
                  <c:v>44537</c:v>
                </c:pt>
                <c:pt idx="749">
                  <c:v>44544</c:v>
                </c:pt>
                <c:pt idx="750">
                  <c:v>44551</c:v>
                </c:pt>
                <c:pt idx="751">
                  <c:v>44558</c:v>
                </c:pt>
                <c:pt idx="752">
                  <c:v>44565</c:v>
                </c:pt>
                <c:pt idx="753">
                  <c:v>44572</c:v>
                </c:pt>
                <c:pt idx="754">
                  <c:v>44579</c:v>
                </c:pt>
                <c:pt idx="755">
                  <c:v>44586</c:v>
                </c:pt>
                <c:pt idx="756">
                  <c:v>44593</c:v>
                </c:pt>
                <c:pt idx="757">
                  <c:v>44600</c:v>
                </c:pt>
                <c:pt idx="758">
                  <c:v>44607</c:v>
                </c:pt>
                <c:pt idx="759">
                  <c:v>44614</c:v>
                </c:pt>
                <c:pt idx="760">
                  <c:v>44621</c:v>
                </c:pt>
                <c:pt idx="761">
                  <c:v>44628</c:v>
                </c:pt>
                <c:pt idx="762">
                  <c:v>44635</c:v>
                </c:pt>
                <c:pt idx="763">
                  <c:v>44642</c:v>
                </c:pt>
                <c:pt idx="764">
                  <c:v>44649</c:v>
                </c:pt>
                <c:pt idx="765">
                  <c:v>44656</c:v>
                </c:pt>
                <c:pt idx="766">
                  <c:v>44663</c:v>
                </c:pt>
                <c:pt idx="767">
                  <c:v>44670</c:v>
                </c:pt>
                <c:pt idx="768">
                  <c:v>44677</c:v>
                </c:pt>
                <c:pt idx="769">
                  <c:v>44684</c:v>
                </c:pt>
                <c:pt idx="770">
                  <c:v>44691</c:v>
                </c:pt>
                <c:pt idx="771">
                  <c:v>44698</c:v>
                </c:pt>
                <c:pt idx="772">
                  <c:v>44705</c:v>
                </c:pt>
                <c:pt idx="773">
                  <c:v>44712</c:v>
                </c:pt>
                <c:pt idx="774">
                  <c:v>44719</c:v>
                </c:pt>
                <c:pt idx="775">
                  <c:v>44726</c:v>
                </c:pt>
                <c:pt idx="776">
                  <c:v>44733</c:v>
                </c:pt>
                <c:pt idx="777">
                  <c:v>44740</c:v>
                </c:pt>
                <c:pt idx="778">
                  <c:v>44747</c:v>
                </c:pt>
                <c:pt idx="779">
                  <c:v>44754</c:v>
                </c:pt>
                <c:pt idx="780">
                  <c:v>44761</c:v>
                </c:pt>
                <c:pt idx="781">
                  <c:v>44768</c:v>
                </c:pt>
                <c:pt idx="782">
                  <c:v>44775</c:v>
                </c:pt>
                <c:pt idx="783">
                  <c:v>44782</c:v>
                </c:pt>
                <c:pt idx="784">
                  <c:v>44789</c:v>
                </c:pt>
                <c:pt idx="785">
                  <c:v>44796</c:v>
                </c:pt>
                <c:pt idx="786">
                  <c:v>44803</c:v>
                </c:pt>
                <c:pt idx="787">
                  <c:v>44810</c:v>
                </c:pt>
                <c:pt idx="788">
                  <c:v>44817</c:v>
                </c:pt>
                <c:pt idx="789">
                  <c:v>44824</c:v>
                </c:pt>
                <c:pt idx="790">
                  <c:v>44831</c:v>
                </c:pt>
                <c:pt idx="791">
                  <c:v>44838</c:v>
                </c:pt>
                <c:pt idx="792">
                  <c:v>44845</c:v>
                </c:pt>
                <c:pt idx="793">
                  <c:v>44852</c:v>
                </c:pt>
                <c:pt idx="794">
                  <c:v>44859</c:v>
                </c:pt>
                <c:pt idx="795">
                  <c:v>44866</c:v>
                </c:pt>
                <c:pt idx="796">
                  <c:v>44873</c:v>
                </c:pt>
                <c:pt idx="797">
                  <c:v>44880</c:v>
                </c:pt>
                <c:pt idx="798">
                  <c:v>44887</c:v>
                </c:pt>
                <c:pt idx="799">
                  <c:v>44894</c:v>
                </c:pt>
                <c:pt idx="800">
                  <c:v>44901</c:v>
                </c:pt>
                <c:pt idx="801">
                  <c:v>44908</c:v>
                </c:pt>
                <c:pt idx="802">
                  <c:v>44915</c:v>
                </c:pt>
                <c:pt idx="803">
                  <c:v>44922</c:v>
                </c:pt>
                <c:pt idx="804">
                  <c:v>44929</c:v>
                </c:pt>
                <c:pt idx="805">
                  <c:v>44936</c:v>
                </c:pt>
                <c:pt idx="806">
                  <c:v>44943</c:v>
                </c:pt>
                <c:pt idx="807">
                  <c:v>44950</c:v>
                </c:pt>
                <c:pt idx="808">
                  <c:v>44957</c:v>
                </c:pt>
                <c:pt idx="809">
                  <c:v>44964</c:v>
                </c:pt>
                <c:pt idx="810">
                  <c:v>44971</c:v>
                </c:pt>
                <c:pt idx="811">
                  <c:v>44978</c:v>
                </c:pt>
                <c:pt idx="812">
                  <c:v>44985</c:v>
                </c:pt>
                <c:pt idx="813">
                  <c:v>44992</c:v>
                </c:pt>
                <c:pt idx="814">
                  <c:v>44999</c:v>
                </c:pt>
                <c:pt idx="815">
                  <c:v>45006</c:v>
                </c:pt>
                <c:pt idx="816">
                  <c:v>45013</c:v>
                </c:pt>
                <c:pt idx="817">
                  <c:v>45020</c:v>
                </c:pt>
                <c:pt idx="818">
                  <c:v>45027</c:v>
                </c:pt>
                <c:pt idx="819">
                  <c:v>45034</c:v>
                </c:pt>
                <c:pt idx="820">
                  <c:v>45041</c:v>
                </c:pt>
                <c:pt idx="821">
                  <c:v>45048</c:v>
                </c:pt>
                <c:pt idx="822">
                  <c:v>45055</c:v>
                </c:pt>
                <c:pt idx="823">
                  <c:v>45062</c:v>
                </c:pt>
                <c:pt idx="824">
                  <c:v>45069</c:v>
                </c:pt>
                <c:pt idx="825">
                  <c:v>45076</c:v>
                </c:pt>
                <c:pt idx="826">
                  <c:v>45083</c:v>
                </c:pt>
                <c:pt idx="827">
                  <c:v>45090</c:v>
                </c:pt>
                <c:pt idx="828">
                  <c:v>45097</c:v>
                </c:pt>
                <c:pt idx="829">
                  <c:v>45104</c:v>
                </c:pt>
                <c:pt idx="830">
                  <c:v>45111</c:v>
                </c:pt>
                <c:pt idx="831">
                  <c:v>45118</c:v>
                </c:pt>
                <c:pt idx="832">
                  <c:v>45125</c:v>
                </c:pt>
                <c:pt idx="833">
                  <c:v>45132</c:v>
                </c:pt>
                <c:pt idx="834">
                  <c:v>45139</c:v>
                </c:pt>
                <c:pt idx="835">
                  <c:v>45146</c:v>
                </c:pt>
                <c:pt idx="836">
                  <c:v>45153</c:v>
                </c:pt>
                <c:pt idx="837">
                  <c:v>45160</c:v>
                </c:pt>
                <c:pt idx="838">
                  <c:v>45167</c:v>
                </c:pt>
                <c:pt idx="839">
                  <c:v>45174</c:v>
                </c:pt>
                <c:pt idx="840">
                  <c:v>45181</c:v>
                </c:pt>
                <c:pt idx="841">
                  <c:v>45188</c:v>
                </c:pt>
                <c:pt idx="842">
                  <c:v>45195</c:v>
                </c:pt>
                <c:pt idx="843">
                  <c:v>45202</c:v>
                </c:pt>
                <c:pt idx="844">
                  <c:v>45209</c:v>
                </c:pt>
                <c:pt idx="845">
                  <c:v>45216</c:v>
                </c:pt>
                <c:pt idx="846">
                  <c:v>45223</c:v>
                </c:pt>
                <c:pt idx="847">
                  <c:v>45230</c:v>
                </c:pt>
                <c:pt idx="848">
                  <c:v>45237</c:v>
                </c:pt>
                <c:pt idx="849">
                  <c:v>45244</c:v>
                </c:pt>
                <c:pt idx="850">
                  <c:v>45251</c:v>
                </c:pt>
                <c:pt idx="851">
                  <c:v>45258</c:v>
                </c:pt>
                <c:pt idx="852">
                  <c:v>45265</c:v>
                </c:pt>
                <c:pt idx="853">
                  <c:v>45272</c:v>
                </c:pt>
                <c:pt idx="854">
                  <c:v>45279</c:v>
                </c:pt>
                <c:pt idx="855">
                  <c:v>45287</c:v>
                </c:pt>
                <c:pt idx="856">
                  <c:v>45294</c:v>
                </c:pt>
                <c:pt idx="857">
                  <c:v>45301</c:v>
                </c:pt>
                <c:pt idx="858">
                  <c:v>45308</c:v>
                </c:pt>
                <c:pt idx="859">
                  <c:v>45315</c:v>
                </c:pt>
                <c:pt idx="860">
                  <c:v>45322</c:v>
                </c:pt>
                <c:pt idx="861">
                  <c:v>45329</c:v>
                </c:pt>
                <c:pt idx="862">
                  <c:v>45336</c:v>
                </c:pt>
                <c:pt idx="863">
                  <c:v>45343</c:v>
                </c:pt>
                <c:pt idx="864">
                  <c:v>45350</c:v>
                </c:pt>
                <c:pt idx="865">
                  <c:v>45357</c:v>
                </c:pt>
                <c:pt idx="866">
                  <c:v>45364</c:v>
                </c:pt>
                <c:pt idx="867">
                  <c:v>45371</c:v>
                </c:pt>
                <c:pt idx="868">
                  <c:v>45378</c:v>
                </c:pt>
                <c:pt idx="869">
                  <c:v>45385</c:v>
                </c:pt>
                <c:pt idx="870">
                  <c:v>45392</c:v>
                </c:pt>
                <c:pt idx="871">
                  <c:v>45399</c:v>
                </c:pt>
                <c:pt idx="872">
                  <c:v>45406</c:v>
                </c:pt>
                <c:pt idx="873">
                  <c:v>45414</c:v>
                </c:pt>
                <c:pt idx="874">
                  <c:v>45421</c:v>
                </c:pt>
                <c:pt idx="875">
                  <c:v>45428</c:v>
                </c:pt>
                <c:pt idx="876">
                  <c:v>45435</c:v>
                </c:pt>
                <c:pt idx="877">
                  <c:v>45442</c:v>
                </c:pt>
                <c:pt idx="878">
                  <c:v>45449</c:v>
                </c:pt>
                <c:pt idx="879">
                  <c:v>45456</c:v>
                </c:pt>
                <c:pt idx="880">
                  <c:v>45463</c:v>
                </c:pt>
                <c:pt idx="881">
                  <c:v>45470</c:v>
                </c:pt>
                <c:pt idx="882">
                  <c:v>45477</c:v>
                </c:pt>
                <c:pt idx="883">
                  <c:v>45484</c:v>
                </c:pt>
                <c:pt idx="884">
                  <c:v>45491</c:v>
                </c:pt>
                <c:pt idx="885">
                  <c:v>45498</c:v>
                </c:pt>
                <c:pt idx="886">
                  <c:v>45505</c:v>
                </c:pt>
                <c:pt idx="887">
                  <c:v>45512</c:v>
                </c:pt>
                <c:pt idx="888">
                  <c:v>45519</c:v>
                </c:pt>
                <c:pt idx="889">
                  <c:v>45526</c:v>
                </c:pt>
                <c:pt idx="890">
                  <c:v>45533</c:v>
                </c:pt>
                <c:pt idx="891">
                  <c:v>45540</c:v>
                </c:pt>
                <c:pt idx="892">
                  <c:v>45547</c:v>
                </c:pt>
                <c:pt idx="893">
                  <c:v>45554</c:v>
                </c:pt>
                <c:pt idx="894">
                  <c:v>45561</c:v>
                </c:pt>
                <c:pt idx="895">
                  <c:v>45568</c:v>
                </c:pt>
                <c:pt idx="896">
                  <c:v>45575</c:v>
                </c:pt>
                <c:pt idx="897">
                  <c:v>45582</c:v>
                </c:pt>
                <c:pt idx="898">
                  <c:v>45589</c:v>
                </c:pt>
                <c:pt idx="899">
                  <c:v>45596</c:v>
                </c:pt>
                <c:pt idx="900">
                  <c:v>45603</c:v>
                </c:pt>
                <c:pt idx="901">
                  <c:v>45610</c:v>
                </c:pt>
                <c:pt idx="902">
                  <c:v>45617</c:v>
                </c:pt>
                <c:pt idx="903">
                  <c:v>45624</c:v>
                </c:pt>
                <c:pt idx="904">
                  <c:v>45631</c:v>
                </c:pt>
                <c:pt idx="905">
                  <c:v>45638</c:v>
                </c:pt>
                <c:pt idx="906">
                  <c:v>45645</c:v>
                </c:pt>
                <c:pt idx="907">
                  <c:v>45653</c:v>
                </c:pt>
                <c:pt idx="908">
                  <c:v>45660</c:v>
                </c:pt>
                <c:pt idx="909">
                  <c:v>45667</c:v>
                </c:pt>
                <c:pt idx="910">
                  <c:v>45674</c:v>
                </c:pt>
                <c:pt idx="911">
                  <c:v>45681</c:v>
                </c:pt>
                <c:pt idx="912">
                  <c:v>45688</c:v>
                </c:pt>
                <c:pt idx="913">
                  <c:v>45695</c:v>
                </c:pt>
                <c:pt idx="914">
                  <c:v>45702</c:v>
                </c:pt>
                <c:pt idx="915">
                  <c:v>45709</c:v>
                </c:pt>
                <c:pt idx="916">
                  <c:v>45716</c:v>
                </c:pt>
                <c:pt idx="917">
                  <c:v>45723</c:v>
                </c:pt>
                <c:pt idx="918">
                  <c:v>45730</c:v>
                </c:pt>
                <c:pt idx="919">
                  <c:v>45737</c:v>
                </c:pt>
                <c:pt idx="920">
                  <c:v>45744</c:v>
                </c:pt>
                <c:pt idx="921">
                  <c:v>45751</c:v>
                </c:pt>
                <c:pt idx="922">
                  <c:v>45758</c:v>
                </c:pt>
                <c:pt idx="923">
                  <c:v>45769</c:v>
                </c:pt>
                <c:pt idx="924">
                  <c:v>45776</c:v>
                </c:pt>
                <c:pt idx="925">
                  <c:v>45783</c:v>
                </c:pt>
                <c:pt idx="926">
                  <c:v>45790</c:v>
                </c:pt>
                <c:pt idx="927">
                  <c:v>45797</c:v>
                </c:pt>
                <c:pt idx="928">
                  <c:v>45804</c:v>
                </c:pt>
                <c:pt idx="929">
                  <c:v>45811</c:v>
                </c:pt>
                <c:pt idx="930">
                  <c:v>45818</c:v>
                </c:pt>
                <c:pt idx="931">
                  <c:v>45825</c:v>
                </c:pt>
                <c:pt idx="932">
                  <c:v>45832</c:v>
                </c:pt>
                <c:pt idx="933">
                  <c:v>45839</c:v>
                </c:pt>
                <c:pt idx="934">
                  <c:v>45846</c:v>
                </c:pt>
                <c:pt idx="935">
                  <c:v>45853</c:v>
                </c:pt>
                <c:pt idx="936">
                  <c:v>45860</c:v>
                </c:pt>
                <c:pt idx="937">
                  <c:v>45867</c:v>
                </c:pt>
                <c:pt idx="938">
                  <c:v>45874</c:v>
                </c:pt>
                <c:pt idx="939">
                  <c:v>45881</c:v>
                </c:pt>
                <c:pt idx="940">
                  <c:v>45888</c:v>
                </c:pt>
                <c:pt idx="941">
                  <c:v>45895</c:v>
                </c:pt>
                <c:pt idx="942">
                  <c:v>45902</c:v>
                </c:pt>
                <c:pt idx="943">
                  <c:v>45909</c:v>
                </c:pt>
                <c:pt idx="944">
                  <c:v>45916</c:v>
                </c:pt>
                <c:pt idx="945">
                  <c:v>45923</c:v>
                </c:pt>
                <c:pt idx="946">
                  <c:v>45930</c:v>
                </c:pt>
                <c:pt idx="947">
                  <c:v>45937</c:v>
                </c:pt>
                <c:pt idx="948">
                  <c:v>45944</c:v>
                </c:pt>
                <c:pt idx="949">
                  <c:v>45951</c:v>
                </c:pt>
                <c:pt idx="950">
                  <c:v>45958</c:v>
                </c:pt>
                <c:pt idx="951">
                  <c:v>45965</c:v>
                </c:pt>
                <c:pt idx="952">
                  <c:v>45972</c:v>
                </c:pt>
                <c:pt idx="953">
                  <c:v>45979</c:v>
                </c:pt>
                <c:pt idx="954">
                  <c:v>45986</c:v>
                </c:pt>
                <c:pt idx="955">
                  <c:v>45993</c:v>
                </c:pt>
                <c:pt idx="956">
                  <c:v>46000</c:v>
                </c:pt>
                <c:pt idx="957">
                  <c:v>46007</c:v>
                </c:pt>
                <c:pt idx="958">
                  <c:v>46014</c:v>
                </c:pt>
                <c:pt idx="959">
                  <c:v>46021</c:v>
                </c:pt>
                <c:pt idx="960">
                  <c:v>46028</c:v>
                </c:pt>
                <c:pt idx="961">
                  <c:v>46035</c:v>
                </c:pt>
                <c:pt idx="962">
                  <c:v>46042</c:v>
                </c:pt>
                <c:pt idx="963">
                  <c:v>46049</c:v>
                </c:pt>
                <c:pt idx="964">
                  <c:v>46056</c:v>
                </c:pt>
                <c:pt idx="965">
                  <c:v>46063</c:v>
                </c:pt>
                <c:pt idx="966">
                  <c:v>46070</c:v>
                </c:pt>
                <c:pt idx="967">
                  <c:v>46077</c:v>
                </c:pt>
                <c:pt idx="968">
                  <c:v>46084</c:v>
                </c:pt>
                <c:pt idx="969">
                  <c:v>46091</c:v>
                </c:pt>
                <c:pt idx="970">
                  <c:v>46098</c:v>
                </c:pt>
                <c:pt idx="971">
                  <c:v>46105</c:v>
                </c:pt>
                <c:pt idx="972">
                  <c:v>46112</c:v>
                </c:pt>
                <c:pt idx="973">
                  <c:v>46119</c:v>
                </c:pt>
                <c:pt idx="974">
                  <c:v>46126</c:v>
                </c:pt>
                <c:pt idx="975">
                  <c:v>46133</c:v>
                </c:pt>
                <c:pt idx="976">
                  <c:v>46140</c:v>
                </c:pt>
                <c:pt idx="977">
                  <c:v>46147</c:v>
                </c:pt>
                <c:pt idx="978">
                  <c:v>46154</c:v>
                </c:pt>
                <c:pt idx="979">
                  <c:v>46161</c:v>
                </c:pt>
                <c:pt idx="980">
                  <c:v>46168</c:v>
                </c:pt>
                <c:pt idx="981">
                  <c:v>46175</c:v>
                </c:pt>
                <c:pt idx="982">
                  <c:v>46182</c:v>
                </c:pt>
                <c:pt idx="983">
                  <c:v>46189</c:v>
                </c:pt>
                <c:pt idx="984">
                  <c:v>46196</c:v>
                </c:pt>
                <c:pt idx="985">
                  <c:v>46203</c:v>
                </c:pt>
                <c:pt idx="986">
                  <c:v>46210</c:v>
                </c:pt>
                <c:pt idx="987">
                  <c:v>46217</c:v>
                </c:pt>
                <c:pt idx="988">
                  <c:v>46224</c:v>
                </c:pt>
                <c:pt idx="989">
                  <c:v>46231</c:v>
                </c:pt>
                <c:pt idx="990">
                  <c:v>46238</c:v>
                </c:pt>
                <c:pt idx="991">
                  <c:v>46245</c:v>
                </c:pt>
                <c:pt idx="992">
                  <c:v>46252</c:v>
                </c:pt>
                <c:pt idx="993">
                  <c:v>46259</c:v>
                </c:pt>
                <c:pt idx="994">
                  <c:v>46266</c:v>
                </c:pt>
                <c:pt idx="995">
                  <c:v>46273</c:v>
                </c:pt>
                <c:pt idx="996">
                  <c:v>46280</c:v>
                </c:pt>
                <c:pt idx="997">
                  <c:v>46287</c:v>
                </c:pt>
                <c:pt idx="998">
                  <c:v>46294</c:v>
                </c:pt>
                <c:pt idx="999">
                  <c:v>46301</c:v>
                </c:pt>
                <c:pt idx="1000">
                  <c:v>46308</c:v>
                </c:pt>
                <c:pt idx="1001">
                  <c:v>46315</c:v>
                </c:pt>
                <c:pt idx="1002">
                  <c:v>46322</c:v>
                </c:pt>
                <c:pt idx="1003">
                  <c:v>46329</c:v>
                </c:pt>
                <c:pt idx="1004">
                  <c:v>46336</c:v>
                </c:pt>
                <c:pt idx="1005">
                  <c:v>46343</c:v>
                </c:pt>
                <c:pt idx="1006">
                  <c:v>46350</c:v>
                </c:pt>
                <c:pt idx="1007">
                  <c:v>46357</c:v>
                </c:pt>
                <c:pt idx="1008">
                  <c:v>46364</c:v>
                </c:pt>
                <c:pt idx="1009">
                  <c:v>46371</c:v>
                </c:pt>
                <c:pt idx="1010">
                  <c:v>46378</c:v>
                </c:pt>
                <c:pt idx="1011">
                  <c:v>46385</c:v>
                </c:pt>
                <c:pt idx="1012">
                  <c:v>46392</c:v>
                </c:pt>
                <c:pt idx="1013">
                  <c:v>46399</c:v>
                </c:pt>
                <c:pt idx="1014">
                  <c:v>46406</c:v>
                </c:pt>
                <c:pt idx="1015">
                  <c:v>46413</c:v>
                </c:pt>
                <c:pt idx="1016">
                  <c:v>46420</c:v>
                </c:pt>
                <c:pt idx="1017">
                  <c:v>46427</c:v>
                </c:pt>
                <c:pt idx="1018">
                  <c:v>46434</c:v>
                </c:pt>
                <c:pt idx="1019">
                  <c:v>46441</c:v>
                </c:pt>
                <c:pt idx="1020">
                  <c:v>46448</c:v>
                </c:pt>
                <c:pt idx="1021">
                  <c:v>46455</c:v>
                </c:pt>
                <c:pt idx="1022">
                  <c:v>46462</c:v>
                </c:pt>
                <c:pt idx="1023">
                  <c:v>46469</c:v>
                </c:pt>
                <c:pt idx="1024">
                  <c:v>46476</c:v>
                </c:pt>
                <c:pt idx="1025">
                  <c:v>46483</c:v>
                </c:pt>
                <c:pt idx="1026">
                  <c:v>46490</c:v>
                </c:pt>
                <c:pt idx="1027">
                  <c:v>46497</c:v>
                </c:pt>
                <c:pt idx="1028">
                  <c:v>46504</c:v>
                </c:pt>
                <c:pt idx="1029">
                  <c:v>46511</c:v>
                </c:pt>
                <c:pt idx="1030">
                  <c:v>46518</c:v>
                </c:pt>
                <c:pt idx="1031">
                  <c:v>46525</c:v>
                </c:pt>
                <c:pt idx="1032">
                  <c:v>46532</c:v>
                </c:pt>
                <c:pt idx="1033">
                  <c:v>46539</c:v>
                </c:pt>
                <c:pt idx="1034">
                  <c:v>46546</c:v>
                </c:pt>
                <c:pt idx="1035">
                  <c:v>46553</c:v>
                </c:pt>
                <c:pt idx="1036">
                  <c:v>46560</c:v>
                </c:pt>
                <c:pt idx="1037">
                  <c:v>46567</c:v>
                </c:pt>
                <c:pt idx="1038">
                  <c:v>46574</c:v>
                </c:pt>
                <c:pt idx="1039">
                  <c:v>46581</c:v>
                </c:pt>
                <c:pt idx="1040">
                  <c:v>46588</c:v>
                </c:pt>
                <c:pt idx="1041">
                  <c:v>46595</c:v>
                </c:pt>
                <c:pt idx="1042">
                  <c:v>46602</c:v>
                </c:pt>
                <c:pt idx="1043">
                  <c:v>46609</c:v>
                </c:pt>
                <c:pt idx="1044">
                  <c:v>46616</c:v>
                </c:pt>
                <c:pt idx="1045">
                  <c:v>46623</c:v>
                </c:pt>
                <c:pt idx="1046">
                  <c:v>46630</c:v>
                </c:pt>
                <c:pt idx="1047">
                  <c:v>46637</c:v>
                </c:pt>
                <c:pt idx="1048">
                  <c:v>46644</c:v>
                </c:pt>
                <c:pt idx="1049">
                  <c:v>46651</c:v>
                </c:pt>
                <c:pt idx="1050">
                  <c:v>46658</c:v>
                </c:pt>
                <c:pt idx="1051">
                  <c:v>46665</c:v>
                </c:pt>
                <c:pt idx="1052">
                  <c:v>46672</c:v>
                </c:pt>
                <c:pt idx="1053">
                  <c:v>46679</c:v>
                </c:pt>
                <c:pt idx="1054">
                  <c:v>46686</c:v>
                </c:pt>
                <c:pt idx="1055">
                  <c:v>46693</c:v>
                </c:pt>
                <c:pt idx="1056">
                  <c:v>46700</c:v>
                </c:pt>
                <c:pt idx="1057">
                  <c:v>46707</c:v>
                </c:pt>
                <c:pt idx="1058">
                  <c:v>46714</c:v>
                </c:pt>
                <c:pt idx="1059">
                  <c:v>46721</c:v>
                </c:pt>
                <c:pt idx="1060">
                  <c:v>46728</c:v>
                </c:pt>
                <c:pt idx="1061">
                  <c:v>46735</c:v>
                </c:pt>
                <c:pt idx="1062">
                  <c:v>46742</c:v>
                </c:pt>
                <c:pt idx="1063">
                  <c:v>46749</c:v>
                </c:pt>
                <c:pt idx="1064">
                  <c:v>46756</c:v>
                </c:pt>
                <c:pt idx="1065">
                  <c:v>46763</c:v>
                </c:pt>
                <c:pt idx="1066">
                  <c:v>46770</c:v>
                </c:pt>
                <c:pt idx="1067">
                  <c:v>46777</c:v>
                </c:pt>
                <c:pt idx="1068">
                  <c:v>46784</c:v>
                </c:pt>
                <c:pt idx="1069">
                  <c:v>46791</c:v>
                </c:pt>
                <c:pt idx="1070">
                  <c:v>46798</c:v>
                </c:pt>
                <c:pt idx="1071">
                  <c:v>46805</c:v>
                </c:pt>
                <c:pt idx="1072">
                  <c:v>46812</c:v>
                </c:pt>
                <c:pt idx="1073">
                  <c:v>46819</c:v>
                </c:pt>
                <c:pt idx="1074">
                  <c:v>46826</c:v>
                </c:pt>
                <c:pt idx="1075">
                  <c:v>46833</c:v>
                </c:pt>
                <c:pt idx="1076">
                  <c:v>46840</c:v>
                </c:pt>
                <c:pt idx="1077">
                  <c:v>46847</c:v>
                </c:pt>
                <c:pt idx="1078">
                  <c:v>46854</c:v>
                </c:pt>
                <c:pt idx="1079">
                  <c:v>46861</c:v>
                </c:pt>
                <c:pt idx="1080">
                  <c:v>46868</c:v>
                </c:pt>
                <c:pt idx="1081">
                  <c:v>46875</c:v>
                </c:pt>
                <c:pt idx="1082">
                  <c:v>46882</c:v>
                </c:pt>
                <c:pt idx="1083">
                  <c:v>46889</c:v>
                </c:pt>
                <c:pt idx="1084">
                  <c:v>46896</c:v>
                </c:pt>
                <c:pt idx="1085">
                  <c:v>46903</c:v>
                </c:pt>
                <c:pt idx="1086">
                  <c:v>46910</c:v>
                </c:pt>
                <c:pt idx="1087">
                  <c:v>46917</c:v>
                </c:pt>
                <c:pt idx="1088">
                  <c:v>46924</c:v>
                </c:pt>
                <c:pt idx="1089">
                  <c:v>46931</c:v>
                </c:pt>
                <c:pt idx="1090">
                  <c:v>46938</c:v>
                </c:pt>
                <c:pt idx="1091">
                  <c:v>46945</c:v>
                </c:pt>
                <c:pt idx="1092">
                  <c:v>46952</c:v>
                </c:pt>
                <c:pt idx="1093">
                  <c:v>46959</c:v>
                </c:pt>
                <c:pt idx="1094">
                  <c:v>46966</c:v>
                </c:pt>
                <c:pt idx="1095">
                  <c:v>46973</c:v>
                </c:pt>
                <c:pt idx="1096">
                  <c:v>46980</c:v>
                </c:pt>
                <c:pt idx="1097">
                  <c:v>46987</c:v>
                </c:pt>
                <c:pt idx="1098">
                  <c:v>46994</c:v>
                </c:pt>
                <c:pt idx="1099">
                  <c:v>47001</c:v>
                </c:pt>
                <c:pt idx="1100">
                  <c:v>47008</c:v>
                </c:pt>
                <c:pt idx="1101">
                  <c:v>47015</c:v>
                </c:pt>
                <c:pt idx="1102">
                  <c:v>47022</c:v>
                </c:pt>
                <c:pt idx="1103">
                  <c:v>47029</c:v>
                </c:pt>
                <c:pt idx="1104">
                  <c:v>47036</c:v>
                </c:pt>
                <c:pt idx="1105">
                  <c:v>47043</c:v>
                </c:pt>
                <c:pt idx="1106">
                  <c:v>47050</c:v>
                </c:pt>
                <c:pt idx="1107">
                  <c:v>47057</c:v>
                </c:pt>
                <c:pt idx="1108">
                  <c:v>47064</c:v>
                </c:pt>
                <c:pt idx="1109">
                  <c:v>47071</c:v>
                </c:pt>
                <c:pt idx="1110">
                  <c:v>47078</c:v>
                </c:pt>
                <c:pt idx="1111">
                  <c:v>47085</c:v>
                </c:pt>
                <c:pt idx="1112">
                  <c:v>47092</c:v>
                </c:pt>
                <c:pt idx="1113">
                  <c:v>47099</c:v>
                </c:pt>
                <c:pt idx="1114">
                  <c:v>47106</c:v>
                </c:pt>
                <c:pt idx="1115">
                  <c:v>47114</c:v>
                </c:pt>
                <c:pt idx="1116">
                  <c:v>47121</c:v>
                </c:pt>
                <c:pt idx="1117">
                  <c:v>47128</c:v>
                </c:pt>
                <c:pt idx="1118">
                  <c:v>47135</c:v>
                </c:pt>
                <c:pt idx="1119">
                  <c:v>47142</c:v>
                </c:pt>
                <c:pt idx="1120">
                  <c:v>47149</c:v>
                </c:pt>
                <c:pt idx="1121">
                  <c:v>47156</c:v>
                </c:pt>
                <c:pt idx="1122">
                  <c:v>47163</c:v>
                </c:pt>
                <c:pt idx="1123">
                  <c:v>47170</c:v>
                </c:pt>
                <c:pt idx="1124">
                  <c:v>47177</c:v>
                </c:pt>
                <c:pt idx="1125">
                  <c:v>47184</c:v>
                </c:pt>
                <c:pt idx="1126">
                  <c:v>47191</c:v>
                </c:pt>
                <c:pt idx="1127">
                  <c:v>47198</c:v>
                </c:pt>
                <c:pt idx="1128">
                  <c:v>47205</c:v>
                </c:pt>
                <c:pt idx="1129">
                  <c:v>47212</c:v>
                </c:pt>
                <c:pt idx="1130">
                  <c:v>47219</c:v>
                </c:pt>
                <c:pt idx="1131">
                  <c:v>47226</c:v>
                </c:pt>
                <c:pt idx="1132">
                  <c:v>47233</c:v>
                </c:pt>
                <c:pt idx="1133">
                  <c:v>47240</c:v>
                </c:pt>
                <c:pt idx="1134">
                  <c:v>47247</c:v>
                </c:pt>
                <c:pt idx="1135">
                  <c:v>47254</c:v>
                </c:pt>
                <c:pt idx="1136">
                  <c:v>47261</c:v>
                </c:pt>
                <c:pt idx="1137">
                  <c:v>47268</c:v>
                </c:pt>
                <c:pt idx="1138">
                  <c:v>47275</c:v>
                </c:pt>
                <c:pt idx="1139">
                  <c:v>47282</c:v>
                </c:pt>
                <c:pt idx="1140">
                  <c:v>47289</c:v>
                </c:pt>
                <c:pt idx="1141">
                  <c:v>47296</c:v>
                </c:pt>
                <c:pt idx="1142">
                  <c:v>47303</c:v>
                </c:pt>
                <c:pt idx="1143">
                  <c:v>47310</c:v>
                </c:pt>
                <c:pt idx="1144">
                  <c:v>47317</c:v>
                </c:pt>
                <c:pt idx="1145">
                  <c:v>47324</c:v>
                </c:pt>
                <c:pt idx="1146">
                  <c:v>47331</c:v>
                </c:pt>
                <c:pt idx="1147">
                  <c:v>47338</c:v>
                </c:pt>
                <c:pt idx="1148">
                  <c:v>47345</c:v>
                </c:pt>
                <c:pt idx="1149">
                  <c:v>47352</c:v>
                </c:pt>
                <c:pt idx="1150">
                  <c:v>47359</c:v>
                </c:pt>
                <c:pt idx="1151">
                  <c:v>47366</c:v>
                </c:pt>
                <c:pt idx="1152">
                  <c:v>47373</c:v>
                </c:pt>
                <c:pt idx="1153">
                  <c:v>47380</c:v>
                </c:pt>
                <c:pt idx="1154">
                  <c:v>47387</c:v>
                </c:pt>
                <c:pt idx="1155">
                  <c:v>47394</c:v>
                </c:pt>
                <c:pt idx="1156">
                  <c:v>47401</c:v>
                </c:pt>
                <c:pt idx="1157">
                  <c:v>47408</c:v>
                </c:pt>
                <c:pt idx="1158">
                  <c:v>47415</c:v>
                </c:pt>
                <c:pt idx="1159">
                  <c:v>47422</c:v>
                </c:pt>
                <c:pt idx="1160">
                  <c:v>47429</c:v>
                </c:pt>
                <c:pt idx="1161">
                  <c:v>47436</c:v>
                </c:pt>
                <c:pt idx="1162">
                  <c:v>47443</c:v>
                </c:pt>
                <c:pt idx="1163">
                  <c:v>47450</c:v>
                </c:pt>
                <c:pt idx="1164">
                  <c:v>47457</c:v>
                </c:pt>
                <c:pt idx="1165">
                  <c:v>47464</c:v>
                </c:pt>
                <c:pt idx="1166">
                  <c:v>47471</c:v>
                </c:pt>
                <c:pt idx="1167">
                  <c:v>47479</c:v>
                </c:pt>
                <c:pt idx="1168">
                  <c:v>47486</c:v>
                </c:pt>
                <c:pt idx="1169">
                  <c:v>47493</c:v>
                </c:pt>
                <c:pt idx="1170">
                  <c:v>47500</c:v>
                </c:pt>
                <c:pt idx="1171">
                  <c:v>47507</c:v>
                </c:pt>
                <c:pt idx="1172">
                  <c:v>47514</c:v>
                </c:pt>
                <c:pt idx="1173">
                  <c:v>47521</c:v>
                </c:pt>
                <c:pt idx="1174">
                  <c:v>47528</c:v>
                </c:pt>
                <c:pt idx="1175">
                  <c:v>47535</c:v>
                </c:pt>
                <c:pt idx="1176">
                  <c:v>47542</c:v>
                </c:pt>
                <c:pt idx="1177">
                  <c:v>47549</c:v>
                </c:pt>
                <c:pt idx="1178">
                  <c:v>47556</c:v>
                </c:pt>
                <c:pt idx="1179">
                  <c:v>47563</c:v>
                </c:pt>
                <c:pt idx="1180">
                  <c:v>47570</c:v>
                </c:pt>
                <c:pt idx="1181">
                  <c:v>47577</c:v>
                </c:pt>
                <c:pt idx="1182">
                  <c:v>47584</c:v>
                </c:pt>
                <c:pt idx="1183">
                  <c:v>47591</c:v>
                </c:pt>
                <c:pt idx="1184">
                  <c:v>47598</c:v>
                </c:pt>
                <c:pt idx="1185">
                  <c:v>47605</c:v>
                </c:pt>
                <c:pt idx="1186">
                  <c:v>47612</c:v>
                </c:pt>
                <c:pt idx="1187">
                  <c:v>47619</c:v>
                </c:pt>
                <c:pt idx="1188">
                  <c:v>47626</c:v>
                </c:pt>
                <c:pt idx="1189">
                  <c:v>47633</c:v>
                </c:pt>
                <c:pt idx="1190">
                  <c:v>47640</c:v>
                </c:pt>
                <c:pt idx="1191">
                  <c:v>47647</c:v>
                </c:pt>
                <c:pt idx="1192">
                  <c:v>47654</c:v>
                </c:pt>
                <c:pt idx="1193">
                  <c:v>47661</c:v>
                </c:pt>
                <c:pt idx="1194">
                  <c:v>47668</c:v>
                </c:pt>
                <c:pt idx="1195">
                  <c:v>47675</c:v>
                </c:pt>
                <c:pt idx="1196">
                  <c:v>47682</c:v>
                </c:pt>
                <c:pt idx="1197">
                  <c:v>47689</c:v>
                </c:pt>
                <c:pt idx="1198">
                  <c:v>47696</c:v>
                </c:pt>
                <c:pt idx="1199">
                  <c:v>47703</c:v>
                </c:pt>
                <c:pt idx="1200">
                  <c:v>47710</c:v>
                </c:pt>
                <c:pt idx="1201">
                  <c:v>47717</c:v>
                </c:pt>
                <c:pt idx="1202">
                  <c:v>47724</c:v>
                </c:pt>
                <c:pt idx="1203">
                  <c:v>47731</c:v>
                </c:pt>
                <c:pt idx="1204">
                  <c:v>47738</c:v>
                </c:pt>
                <c:pt idx="1205">
                  <c:v>47745</c:v>
                </c:pt>
                <c:pt idx="1206">
                  <c:v>47752</c:v>
                </c:pt>
                <c:pt idx="1207">
                  <c:v>47759</c:v>
                </c:pt>
                <c:pt idx="1208">
                  <c:v>47766</c:v>
                </c:pt>
                <c:pt idx="1209">
                  <c:v>47773</c:v>
                </c:pt>
                <c:pt idx="1210">
                  <c:v>47780</c:v>
                </c:pt>
                <c:pt idx="1211">
                  <c:v>47787</c:v>
                </c:pt>
                <c:pt idx="1212">
                  <c:v>47794</c:v>
                </c:pt>
                <c:pt idx="1213">
                  <c:v>47801</c:v>
                </c:pt>
                <c:pt idx="1214">
                  <c:v>47808</c:v>
                </c:pt>
                <c:pt idx="1215">
                  <c:v>47815</c:v>
                </c:pt>
                <c:pt idx="1216">
                  <c:v>47822</c:v>
                </c:pt>
                <c:pt idx="1217">
                  <c:v>47829</c:v>
                </c:pt>
                <c:pt idx="1218">
                  <c:v>47836</c:v>
                </c:pt>
                <c:pt idx="1219">
                  <c:v>47844</c:v>
                </c:pt>
                <c:pt idx="1220">
                  <c:v>47851</c:v>
                </c:pt>
                <c:pt idx="1221">
                  <c:v>47858</c:v>
                </c:pt>
                <c:pt idx="1222">
                  <c:v>47865</c:v>
                </c:pt>
                <c:pt idx="1223">
                  <c:v>47872</c:v>
                </c:pt>
                <c:pt idx="1224">
                  <c:v>47879</c:v>
                </c:pt>
                <c:pt idx="1225">
                  <c:v>47886</c:v>
                </c:pt>
                <c:pt idx="1226">
                  <c:v>47893</c:v>
                </c:pt>
                <c:pt idx="1227">
                  <c:v>47900</c:v>
                </c:pt>
                <c:pt idx="1228">
                  <c:v>47907</c:v>
                </c:pt>
                <c:pt idx="1229">
                  <c:v>47914</c:v>
                </c:pt>
                <c:pt idx="1230">
                  <c:v>47921</c:v>
                </c:pt>
                <c:pt idx="1231">
                  <c:v>47928</c:v>
                </c:pt>
                <c:pt idx="1232">
                  <c:v>47935</c:v>
                </c:pt>
                <c:pt idx="1233">
                  <c:v>47942</c:v>
                </c:pt>
                <c:pt idx="1234">
                  <c:v>47953</c:v>
                </c:pt>
                <c:pt idx="1235">
                  <c:v>47960</c:v>
                </c:pt>
                <c:pt idx="1236">
                  <c:v>47967</c:v>
                </c:pt>
                <c:pt idx="1237">
                  <c:v>47974</c:v>
                </c:pt>
                <c:pt idx="1238">
                  <c:v>47981</c:v>
                </c:pt>
                <c:pt idx="1239">
                  <c:v>47988</c:v>
                </c:pt>
                <c:pt idx="1240">
                  <c:v>47995</c:v>
                </c:pt>
                <c:pt idx="1241">
                  <c:v>48002</c:v>
                </c:pt>
                <c:pt idx="1242">
                  <c:v>48009</c:v>
                </c:pt>
                <c:pt idx="1243">
                  <c:v>48016</c:v>
                </c:pt>
                <c:pt idx="1244">
                  <c:v>48023</c:v>
                </c:pt>
                <c:pt idx="1245">
                  <c:v>48030</c:v>
                </c:pt>
                <c:pt idx="1246">
                  <c:v>48037</c:v>
                </c:pt>
                <c:pt idx="1247">
                  <c:v>48044</c:v>
                </c:pt>
                <c:pt idx="1248">
                  <c:v>48051</c:v>
                </c:pt>
                <c:pt idx="1249">
                  <c:v>48058</c:v>
                </c:pt>
                <c:pt idx="1250">
                  <c:v>48065</c:v>
                </c:pt>
                <c:pt idx="1251">
                  <c:v>48072</c:v>
                </c:pt>
                <c:pt idx="1252">
                  <c:v>48079</c:v>
                </c:pt>
                <c:pt idx="1253">
                  <c:v>48086</c:v>
                </c:pt>
                <c:pt idx="1254">
                  <c:v>48093</c:v>
                </c:pt>
                <c:pt idx="1255">
                  <c:v>48100</c:v>
                </c:pt>
                <c:pt idx="1256">
                  <c:v>48107</c:v>
                </c:pt>
                <c:pt idx="1257">
                  <c:v>48114</c:v>
                </c:pt>
                <c:pt idx="1258">
                  <c:v>48121</c:v>
                </c:pt>
                <c:pt idx="1259">
                  <c:v>48128</c:v>
                </c:pt>
                <c:pt idx="1260">
                  <c:v>48135</c:v>
                </c:pt>
                <c:pt idx="1261">
                  <c:v>48142</c:v>
                </c:pt>
                <c:pt idx="1262">
                  <c:v>48149</c:v>
                </c:pt>
                <c:pt idx="1263">
                  <c:v>48156</c:v>
                </c:pt>
                <c:pt idx="1264">
                  <c:v>48163</c:v>
                </c:pt>
                <c:pt idx="1265">
                  <c:v>48170</c:v>
                </c:pt>
                <c:pt idx="1266">
                  <c:v>48177</c:v>
                </c:pt>
                <c:pt idx="1267">
                  <c:v>48184</c:v>
                </c:pt>
                <c:pt idx="1268">
                  <c:v>48191</c:v>
                </c:pt>
                <c:pt idx="1269">
                  <c:v>48198</c:v>
                </c:pt>
                <c:pt idx="1270">
                  <c:v>48205</c:v>
                </c:pt>
                <c:pt idx="1271">
                  <c:v>48212</c:v>
                </c:pt>
                <c:pt idx="1272">
                  <c:v>48219</c:v>
                </c:pt>
                <c:pt idx="1273">
                  <c:v>48226</c:v>
                </c:pt>
                <c:pt idx="1274">
                  <c:v>48233</c:v>
                </c:pt>
                <c:pt idx="1275">
                  <c:v>48240</c:v>
                </c:pt>
                <c:pt idx="1276">
                  <c:v>48247</c:v>
                </c:pt>
                <c:pt idx="1277">
                  <c:v>48254</c:v>
                </c:pt>
                <c:pt idx="1278">
                  <c:v>48261</c:v>
                </c:pt>
                <c:pt idx="1279">
                  <c:v>48268</c:v>
                </c:pt>
                <c:pt idx="1280">
                  <c:v>48275</c:v>
                </c:pt>
                <c:pt idx="1281">
                  <c:v>48282</c:v>
                </c:pt>
                <c:pt idx="1282">
                  <c:v>48289</c:v>
                </c:pt>
                <c:pt idx="1283">
                  <c:v>48296</c:v>
                </c:pt>
                <c:pt idx="1284">
                  <c:v>48303</c:v>
                </c:pt>
                <c:pt idx="1285">
                  <c:v>48310</c:v>
                </c:pt>
                <c:pt idx="1286">
                  <c:v>48317</c:v>
                </c:pt>
                <c:pt idx="1287">
                  <c:v>48324</c:v>
                </c:pt>
                <c:pt idx="1288">
                  <c:v>48331</c:v>
                </c:pt>
                <c:pt idx="1289">
                  <c:v>48338</c:v>
                </c:pt>
                <c:pt idx="1290">
                  <c:v>48345</c:v>
                </c:pt>
                <c:pt idx="1291">
                  <c:v>48352</c:v>
                </c:pt>
                <c:pt idx="1292">
                  <c:v>48359</c:v>
                </c:pt>
                <c:pt idx="1293">
                  <c:v>48366</c:v>
                </c:pt>
                <c:pt idx="1294">
                  <c:v>48373</c:v>
                </c:pt>
                <c:pt idx="1295">
                  <c:v>48380</c:v>
                </c:pt>
                <c:pt idx="1296">
                  <c:v>48387</c:v>
                </c:pt>
                <c:pt idx="1297">
                  <c:v>48394</c:v>
                </c:pt>
                <c:pt idx="1298">
                  <c:v>48401</c:v>
                </c:pt>
                <c:pt idx="1299">
                  <c:v>48408</c:v>
                </c:pt>
                <c:pt idx="1300">
                  <c:v>48415</c:v>
                </c:pt>
                <c:pt idx="1301">
                  <c:v>48422</c:v>
                </c:pt>
                <c:pt idx="1302">
                  <c:v>48429</c:v>
                </c:pt>
                <c:pt idx="1303">
                  <c:v>48436</c:v>
                </c:pt>
                <c:pt idx="1304">
                  <c:v>48443</c:v>
                </c:pt>
                <c:pt idx="1305">
                  <c:v>48450</c:v>
                </c:pt>
                <c:pt idx="1306">
                  <c:v>48457</c:v>
                </c:pt>
                <c:pt idx="1307">
                  <c:v>48464</c:v>
                </c:pt>
                <c:pt idx="1308">
                  <c:v>48471</c:v>
                </c:pt>
                <c:pt idx="1309">
                  <c:v>48478</c:v>
                </c:pt>
                <c:pt idx="1310">
                  <c:v>48485</c:v>
                </c:pt>
                <c:pt idx="1311">
                  <c:v>48492</c:v>
                </c:pt>
                <c:pt idx="1312">
                  <c:v>48499</c:v>
                </c:pt>
                <c:pt idx="1313">
                  <c:v>48506</c:v>
                </c:pt>
                <c:pt idx="1314">
                  <c:v>48513</c:v>
                </c:pt>
                <c:pt idx="1315">
                  <c:v>48520</c:v>
                </c:pt>
                <c:pt idx="1316">
                  <c:v>48527</c:v>
                </c:pt>
                <c:pt idx="1317">
                  <c:v>48534</c:v>
                </c:pt>
                <c:pt idx="1318">
                  <c:v>48541</c:v>
                </c:pt>
                <c:pt idx="1319">
                  <c:v>48548</c:v>
                </c:pt>
                <c:pt idx="1320">
                  <c:v>48555</c:v>
                </c:pt>
                <c:pt idx="1321">
                  <c:v>48562</c:v>
                </c:pt>
                <c:pt idx="1322">
                  <c:v>48569</c:v>
                </c:pt>
                <c:pt idx="1323">
                  <c:v>48576</c:v>
                </c:pt>
                <c:pt idx="1324">
                  <c:v>48583</c:v>
                </c:pt>
                <c:pt idx="1325">
                  <c:v>48590</c:v>
                </c:pt>
                <c:pt idx="1326">
                  <c:v>48597</c:v>
                </c:pt>
                <c:pt idx="1327">
                  <c:v>48604</c:v>
                </c:pt>
                <c:pt idx="1328">
                  <c:v>48611</c:v>
                </c:pt>
                <c:pt idx="1329">
                  <c:v>48618</c:v>
                </c:pt>
                <c:pt idx="1330">
                  <c:v>48625</c:v>
                </c:pt>
                <c:pt idx="1331">
                  <c:v>48632</c:v>
                </c:pt>
                <c:pt idx="1332">
                  <c:v>48639</c:v>
                </c:pt>
                <c:pt idx="1333">
                  <c:v>48646</c:v>
                </c:pt>
                <c:pt idx="1334">
                  <c:v>48653</c:v>
                </c:pt>
                <c:pt idx="1335">
                  <c:v>48660</c:v>
                </c:pt>
                <c:pt idx="1336">
                  <c:v>48667</c:v>
                </c:pt>
                <c:pt idx="1337">
                  <c:v>48674</c:v>
                </c:pt>
                <c:pt idx="1338">
                  <c:v>48681</c:v>
                </c:pt>
                <c:pt idx="1339">
                  <c:v>48688</c:v>
                </c:pt>
                <c:pt idx="1340">
                  <c:v>48695</c:v>
                </c:pt>
                <c:pt idx="1341">
                  <c:v>48702</c:v>
                </c:pt>
                <c:pt idx="1342">
                  <c:v>48709</c:v>
                </c:pt>
                <c:pt idx="1343">
                  <c:v>48716</c:v>
                </c:pt>
                <c:pt idx="1344">
                  <c:v>48723</c:v>
                </c:pt>
                <c:pt idx="1345">
                  <c:v>48730</c:v>
                </c:pt>
                <c:pt idx="1346">
                  <c:v>48737</c:v>
                </c:pt>
                <c:pt idx="1347">
                  <c:v>48744</c:v>
                </c:pt>
                <c:pt idx="1348">
                  <c:v>48751</c:v>
                </c:pt>
                <c:pt idx="1349">
                  <c:v>48758</c:v>
                </c:pt>
                <c:pt idx="1350">
                  <c:v>48765</c:v>
                </c:pt>
                <c:pt idx="1351">
                  <c:v>48772</c:v>
                </c:pt>
                <c:pt idx="1352">
                  <c:v>48779</c:v>
                </c:pt>
                <c:pt idx="1353">
                  <c:v>48786</c:v>
                </c:pt>
                <c:pt idx="1354">
                  <c:v>48793</c:v>
                </c:pt>
                <c:pt idx="1355">
                  <c:v>48800</c:v>
                </c:pt>
                <c:pt idx="1356">
                  <c:v>48807</c:v>
                </c:pt>
                <c:pt idx="1357">
                  <c:v>48814</c:v>
                </c:pt>
                <c:pt idx="1358">
                  <c:v>48821</c:v>
                </c:pt>
                <c:pt idx="1359">
                  <c:v>48828</c:v>
                </c:pt>
                <c:pt idx="1360">
                  <c:v>48835</c:v>
                </c:pt>
                <c:pt idx="1361">
                  <c:v>48842</c:v>
                </c:pt>
                <c:pt idx="1362">
                  <c:v>48849</c:v>
                </c:pt>
                <c:pt idx="1363">
                  <c:v>48856</c:v>
                </c:pt>
                <c:pt idx="1364">
                  <c:v>48863</c:v>
                </c:pt>
                <c:pt idx="1365">
                  <c:v>48870</c:v>
                </c:pt>
                <c:pt idx="1366">
                  <c:v>48877</c:v>
                </c:pt>
                <c:pt idx="1367">
                  <c:v>48884</c:v>
                </c:pt>
                <c:pt idx="1368">
                  <c:v>48891</c:v>
                </c:pt>
                <c:pt idx="1369">
                  <c:v>48898</c:v>
                </c:pt>
                <c:pt idx="1370">
                  <c:v>48905</c:v>
                </c:pt>
                <c:pt idx="1371">
                  <c:v>48912</c:v>
                </c:pt>
                <c:pt idx="1372">
                  <c:v>48919</c:v>
                </c:pt>
                <c:pt idx="1373">
                  <c:v>48926</c:v>
                </c:pt>
                <c:pt idx="1374">
                  <c:v>48933</c:v>
                </c:pt>
                <c:pt idx="1375">
                  <c:v>48940</c:v>
                </c:pt>
                <c:pt idx="1376">
                  <c:v>48947</c:v>
                </c:pt>
                <c:pt idx="1377">
                  <c:v>48954</c:v>
                </c:pt>
                <c:pt idx="1378">
                  <c:v>48961</c:v>
                </c:pt>
                <c:pt idx="1379">
                  <c:v>48968</c:v>
                </c:pt>
                <c:pt idx="1380">
                  <c:v>48975</c:v>
                </c:pt>
                <c:pt idx="1381">
                  <c:v>48982</c:v>
                </c:pt>
                <c:pt idx="1382">
                  <c:v>48989</c:v>
                </c:pt>
                <c:pt idx="1383">
                  <c:v>48996</c:v>
                </c:pt>
                <c:pt idx="1384">
                  <c:v>49003</c:v>
                </c:pt>
                <c:pt idx="1385">
                  <c:v>49010</c:v>
                </c:pt>
                <c:pt idx="1386">
                  <c:v>49017</c:v>
                </c:pt>
                <c:pt idx="1387">
                  <c:v>49024</c:v>
                </c:pt>
                <c:pt idx="1388">
                  <c:v>49031</c:v>
                </c:pt>
                <c:pt idx="1389">
                  <c:v>49038</c:v>
                </c:pt>
                <c:pt idx="1390">
                  <c:v>49045</c:v>
                </c:pt>
                <c:pt idx="1391">
                  <c:v>49052</c:v>
                </c:pt>
                <c:pt idx="1392">
                  <c:v>49059</c:v>
                </c:pt>
                <c:pt idx="1393">
                  <c:v>49066</c:v>
                </c:pt>
                <c:pt idx="1394">
                  <c:v>49073</c:v>
                </c:pt>
                <c:pt idx="1395">
                  <c:v>49080</c:v>
                </c:pt>
                <c:pt idx="1396">
                  <c:v>49087</c:v>
                </c:pt>
                <c:pt idx="1397">
                  <c:v>49094</c:v>
                </c:pt>
                <c:pt idx="1398">
                  <c:v>49101</c:v>
                </c:pt>
                <c:pt idx="1399">
                  <c:v>49108</c:v>
                </c:pt>
                <c:pt idx="1400">
                  <c:v>49115</c:v>
                </c:pt>
                <c:pt idx="1401">
                  <c:v>49122</c:v>
                </c:pt>
                <c:pt idx="1402">
                  <c:v>49129</c:v>
                </c:pt>
                <c:pt idx="1403">
                  <c:v>49136</c:v>
                </c:pt>
                <c:pt idx="1404">
                  <c:v>49143</c:v>
                </c:pt>
                <c:pt idx="1405">
                  <c:v>49150</c:v>
                </c:pt>
                <c:pt idx="1406">
                  <c:v>49157</c:v>
                </c:pt>
                <c:pt idx="1407">
                  <c:v>49164</c:v>
                </c:pt>
                <c:pt idx="1408">
                  <c:v>49171</c:v>
                </c:pt>
                <c:pt idx="1409">
                  <c:v>49178</c:v>
                </c:pt>
                <c:pt idx="1410">
                  <c:v>49185</c:v>
                </c:pt>
                <c:pt idx="1411">
                  <c:v>49192</c:v>
                </c:pt>
                <c:pt idx="1412">
                  <c:v>49199</c:v>
                </c:pt>
                <c:pt idx="1413">
                  <c:v>49206</c:v>
                </c:pt>
                <c:pt idx="1414">
                  <c:v>49213</c:v>
                </c:pt>
                <c:pt idx="1415">
                  <c:v>49220</c:v>
                </c:pt>
                <c:pt idx="1416">
                  <c:v>49227</c:v>
                </c:pt>
                <c:pt idx="1417">
                  <c:v>49234</c:v>
                </c:pt>
                <c:pt idx="1418">
                  <c:v>49241</c:v>
                </c:pt>
                <c:pt idx="1419">
                  <c:v>49248</c:v>
                </c:pt>
                <c:pt idx="1420">
                  <c:v>49255</c:v>
                </c:pt>
                <c:pt idx="1421">
                  <c:v>49262</c:v>
                </c:pt>
                <c:pt idx="1422">
                  <c:v>49269</c:v>
                </c:pt>
                <c:pt idx="1423">
                  <c:v>49276</c:v>
                </c:pt>
                <c:pt idx="1424">
                  <c:v>49283</c:v>
                </c:pt>
                <c:pt idx="1425">
                  <c:v>49290</c:v>
                </c:pt>
                <c:pt idx="1426">
                  <c:v>49297</c:v>
                </c:pt>
                <c:pt idx="1427">
                  <c:v>49305</c:v>
                </c:pt>
                <c:pt idx="1428">
                  <c:v>49312</c:v>
                </c:pt>
                <c:pt idx="1429">
                  <c:v>49319</c:v>
                </c:pt>
                <c:pt idx="1430">
                  <c:v>49326</c:v>
                </c:pt>
                <c:pt idx="1431">
                  <c:v>49333</c:v>
                </c:pt>
                <c:pt idx="1432">
                  <c:v>49340</c:v>
                </c:pt>
                <c:pt idx="1433">
                  <c:v>49347</c:v>
                </c:pt>
                <c:pt idx="1434">
                  <c:v>49354</c:v>
                </c:pt>
                <c:pt idx="1435">
                  <c:v>49361</c:v>
                </c:pt>
                <c:pt idx="1436">
                  <c:v>49368</c:v>
                </c:pt>
                <c:pt idx="1437">
                  <c:v>49375</c:v>
                </c:pt>
                <c:pt idx="1438">
                  <c:v>49382</c:v>
                </c:pt>
                <c:pt idx="1439">
                  <c:v>49389</c:v>
                </c:pt>
                <c:pt idx="1440">
                  <c:v>49396</c:v>
                </c:pt>
                <c:pt idx="1441">
                  <c:v>49403</c:v>
                </c:pt>
                <c:pt idx="1442">
                  <c:v>49410</c:v>
                </c:pt>
                <c:pt idx="1443">
                  <c:v>49417</c:v>
                </c:pt>
                <c:pt idx="1444">
                  <c:v>49424</c:v>
                </c:pt>
                <c:pt idx="1445">
                  <c:v>49431</c:v>
                </c:pt>
                <c:pt idx="1446">
                  <c:v>49438</c:v>
                </c:pt>
                <c:pt idx="1447">
                  <c:v>49445</c:v>
                </c:pt>
                <c:pt idx="1448">
                  <c:v>49452</c:v>
                </c:pt>
                <c:pt idx="1449">
                  <c:v>49459</c:v>
                </c:pt>
                <c:pt idx="1450">
                  <c:v>49466</c:v>
                </c:pt>
                <c:pt idx="1451">
                  <c:v>49473</c:v>
                </c:pt>
                <c:pt idx="1452">
                  <c:v>49480</c:v>
                </c:pt>
                <c:pt idx="1453">
                  <c:v>49487</c:v>
                </c:pt>
                <c:pt idx="1454">
                  <c:v>49494</c:v>
                </c:pt>
                <c:pt idx="1455">
                  <c:v>49501</c:v>
                </c:pt>
                <c:pt idx="1456">
                  <c:v>49508</c:v>
                </c:pt>
                <c:pt idx="1457">
                  <c:v>49515</c:v>
                </c:pt>
                <c:pt idx="1458">
                  <c:v>49522</c:v>
                </c:pt>
                <c:pt idx="1459">
                  <c:v>49529</c:v>
                </c:pt>
                <c:pt idx="1460">
                  <c:v>49536</c:v>
                </c:pt>
                <c:pt idx="1461">
                  <c:v>49543</c:v>
                </c:pt>
                <c:pt idx="1462">
                  <c:v>49550</c:v>
                </c:pt>
                <c:pt idx="1463">
                  <c:v>49557</c:v>
                </c:pt>
                <c:pt idx="1464">
                  <c:v>49564</c:v>
                </c:pt>
                <c:pt idx="1465">
                  <c:v>49571</c:v>
                </c:pt>
                <c:pt idx="1466">
                  <c:v>49578</c:v>
                </c:pt>
                <c:pt idx="1467">
                  <c:v>49585</c:v>
                </c:pt>
                <c:pt idx="1468">
                  <c:v>49592</c:v>
                </c:pt>
                <c:pt idx="1469">
                  <c:v>49599</c:v>
                </c:pt>
                <c:pt idx="1470">
                  <c:v>49606</c:v>
                </c:pt>
                <c:pt idx="1471">
                  <c:v>49613</c:v>
                </c:pt>
                <c:pt idx="1472">
                  <c:v>49620</c:v>
                </c:pt>
                <c:pt idx="1473">
                  <c:v>49627</c:v>
                </c:pt>
                <c:pt idx="1474">
                  <c:v>49634</c:v>
                </c:pt>
                <c:pt idx="1475">
                  <c:v>49641</c:v>
                </c:pt>
                <c:pt idx="1476">
                  <c:v>49648</c:v>
                </c:pt>
                <c:pt idx="1477">
                  <c:v>49655</c:v>
                </c:pt>
                <c:pt idx="1478">
                  <c:v>49662</c:v>
                </c:pt>
                <c:pt idx="1479">
                  <c:v>49670</c:v>
                </c:pt>
                <c:pt idx="1480">
                  <c:v>49677</c:v>
                </c:pt>
                <c:pt idx="1481">
                  <c:v>49684</c:v>
                </c:pt>
                <c:pt idx="1482">
                  <c:v>49691</c:v>
                </c:pt>
                <c:pt idx="1483">
                  <c:v>49698</c:v>
                </c:pt>
                <c:pt idx="1484">
                  <c:v>49705</c:v>
                </c:pt>
                <c:pt idx="1485">
                  <c:v>49712</c:v>
                </c:pt>
                <c:pt idx="1486">
                  <c:v>49719</c:v>
                </c:pt>
                <c:pt idx="1487">
                  <c:v>49726</c:v>
                </c:pt>
                <c:pt idx="1488">
                  <c:v>49733</c:v>
                </c:pt>
                <c:pt idx="1489">
                  <c:v>49740</c:v>
                </c:pt>
                <c:pt idx="1490">
                  <c:v>49747</c:v>
                </c:pt>
                <c:pt idx="1491">
                  <c:v>49754</c:v>
                </c:pt>
                <c:pt idx="1492">
                  <c:v>49761</c:v>
                </c:pt>
                <c:pt idx="1493">
                  <c:v>49768</c:v>
                </c:pt>
                <c:pt idx="1494">
                  <c:v>49775</c:v>
                </c:pt>
                <c:pt idx="1495">
                  <c:v>49782</c:v>
                </c:pt>
                <c:pt idx="1496">
                  <c:v>49789</c:v>
                </c:pt>
                <c:pt idx="1497">
                  <c:v>49797</c:v>
                </c:pt>
                <c:pt idx="1498">
                  <c:v>49804</c:v>
                </c:pt>
                <c:pt idx="1499">
                  <c:v>49811</c:v>
                </c:pt>
                <c:pt idx="1500">
                  <c:v>49818</c:v>
                </c:pt>
                <c:pt idx="1501">
                  <c:v>49825</c:v>
                </c:pt>
                <c:pt idx="1502">
                  <c:v>49832</c:v>
                </c:pt>
                <c:pt idx="1503">
                  <c:v>49839</c:v>
                </c:pt>
                <c:pt idx="1504">
                  <c:v>49846</c:v>
                </c:pt>
                <c:pt idx="1505">
                  <c:v>49853</c:v>
                </c:pt>
                <c:pt idx="1506">
                  <c:v>49860</c:v>
                </c:pt>
                <c:pt idx="1507">
                  <c:v>49867</c:v>
                </c:pt>
                <c:pt idx="1508">
                  <c:v>49874</c:v>
                </c:pt>
                <c:pt idx="1509">
                  <c:v>49881</c:v>
                </c:pt>
                <c:pt idx="1510">
                  <c:v>49888</c:v>
                </c:pt>
                <c:pt idx="1511">
                  <c:v>49895</c:v>
                </c:pt>
                <c:pt idx="1512">
                  <c:v>49902</c:v>
                </c:pt>
                <c:pt idx="1513">
                  <c:v>49909</c:v>
                </c:pt>
                <c:pt idx="1514">
                  <c:v>49916</c:v>
                </c:pt>
                <c:pt idx="1515">
                  <c:v>49923</c:v>
                </c:pt>
                <c:pt idx="1516">
                  <c:v>49930</c:v>
                </c:pt>
                <c:pt idx="1517">
                  <c:v>49937</c:v>
                </c:pt>
                <c:pt idx="1518">
                  <c:v>49944</c:v>
                </c:pt>
                <c:pt idx="1519">
                  <c:v>49951</c:v>
                </c:pt>
                <c:pt idx="1520">
                  <c:v>49958</c:v>
                </c:pt>
                <c:pt idx="1521">
                  <c:v>49965</c:v>
                </c:pt>
                <c:pt idx="1522">
                  <c:v>49972</c:v>
                </c:pt>
                <c:pt idx="1523">
                  <c:v>49979</c:v>
                </c:pt>
                <c:pt idx="1524">
                  <c:v>49986</c:v>
                </c:pt>
                <c:pt idx="1525">
                  <c:v>49993</c:v>
                </c:pt>
                <c:pt idx="1526">
                  <c:v>50000</c:v>
                </c:pt>
                <c:pt idx="1527">
                  <c:v>50007</c:v>
                </c:pt>
                <c:pt idx="1528">
                  <c:v>50014</c:v>
                </c:pt>
                <c:pt idx="1529">
                  <c:v>50021</c:v>
                </c:pt>
                <c:pt idx="1530">
                  <c:v>50028</c:v>
                </c:pt>
                <c:pt idx="1531">
                  <c:v>50038</c:v>
                </c:pt>
                <c:pt idx="1532">
                  <c:v>50045</c:v>
                </c:pt>
                <c:pt idx="1533">
                  <c:v>50052</c:v>
                </c:pt>
                <c:pt idx="1534">
                  <c:v>50059</c:v>
                </c:pt>
                <c:pt idx="1535">
                  <c:v>50066</c:v>
                </c:pt>
                <c:pt idx="1536">
                  <c:v>50073</c:v>
                </c:pt>
                <c:pt idx="1537">
                  <c:v>50080</c:v>
                </c:pt>
                <c:pt idx="1538">
                  <c:v>50087</c:v>
                </c:pt>
                <c:pt idx="1539">
                  <c:v>50094</c:v>
                </c:pt>
                <c:pt idx="1540">
                  <c:v>50101</c:v>
                </c:pt>
                <c:pt idx="1541">
                  <c:v>50108</c:v>
                </c:pt>
                <c:pt idx="1542">
                  <c:v>50115</c:v>
                </c:pt>
                <c:pt idx="1543">
                  <c:v>50122</c:v>
                </c:pt>
                <c:pt idx="1544">
                  <c:v>50129</c:v>
                </c:pt>
                <c:pt idx="1545">
                  <c:v>50137</c:v>
                </c:pt>
                <c:pt idx="1546">
                  <c:v>50144</c:v>
                </c:pt>
                <c:pt idx="1547">
                  <c:v>50151</c:v>
                </c:pt>
                <c:pt idx="1548">
                  <c:v>50158</c:v>
                </c:pt>
                <c:pt idx="1549">
                  <c:v>50165</c:v>
                </c:pt>
                <c:pt idx="1550">
                  <c:v>50172</c:v>
                </c:pt>
                <c:pt idx="1551">
                  <c:v>50179</c:v>
                </c:pt>
                <c:pt idx="1552">
                  <c:v>50186</c:v>
                </c:pt>
                <c:pt idx="1553">
                  <c:v>50193</c:v>
                </c:pt>
                <c:pt idx="1554">
                  <c:v>50200</c:v>
                </c:pt>
                <c:pt idx="1555">
                  <c:v>50207</c:v>
                </c:pt>
                <c:pt idx="1556">
                  <c:v>50214</c:v>
                </c:pt>
                <c:pt idx="1557">
                  <c:v>50221</c:v>
                </c:pt>
                <c:pt idx="1558">
                  <c:v>50228</c:v>
                </c:pt>
                <c:pt idx="1559">
                  <c:v>50235</c:v>
                </c:pt>
                <c:pt idx="1560">
                  <c:v>50242</c:v>
                </c:pt>
                <c:pt idx="1561">
                  <c:v>50249</c:v>
                </c:pt>
                <c:pt idx="1562">
                  <c:v>50256</c:v>
                </c:pt>
                <c:pt idx="1563">
                  <c:v>50263</c:v>
                </c:pt>
                <c:pt idx="1564">
                  <c:v>50270</c:v>
                </c:pt>
                <c:pt idx="1565">
                  <c:v>50277</c:v>
                </c:pt>
                <c:pt idx="1566">
                  <c:v>50284</c:v>
                </c:pt>
                <c:pt idx="1567">
                  <c:v>50291</c:v>
                </c:pt>
                <c:pt idx="1568">
                  <c:v>50298</c:v>
                </c:pt>
                <c:pt idx="1569">
                  <c:v>50305</c:v>
                </c:pt>
                <c:pt idx="1570">
                  <c:v>50312</c:v>
                </c:pt>
                <c:pt idx="1571">
                  <c:v>50319</c:v>
                </c:pt>
                <c:pt idx="1572">
                  <c:v>50326</c:v>
                </c:pt>
                <c:pt idx="1573">
                  <c:v>50333</c:v>
                </c:pt>
                <c:pt idx="1574">
                  <c:v>50340</c:v>
                </c:pt>
                <c:pt idx="1575">
                  <c:v>50347</c:v>
                </c:pt>
                <c:pt idx="1576">
                  <c:v>50354</c:v>
                </c:pt>
                <c:pt idx="1577">
                  <c:v>50361</c:v>
                </c:pt>
                <c:pt idx="1578">
                  <c:v>50368</c:v>
                </c:pt>
                <c:pt idx="1579">
                  <c:v>50375</c:v>
                </c:pt>
                <c:pt idx="1580">
                  <c:v>50382</c:v>
                </c:pt>
                <c:pt idx="1581">
                  <c:v>50389</c:v>
                </c:pt>
                <c:pt idx="1582">
                  <c:v>50396</c:v>
                </c:pt>
                <c:pt idx="1583">
                  <c:v>50403</c:v>
                </c:pt>
                <c:pt idx="1584">
                  <c:v>50410</c:v>
                </c:pt>
                <c:pt idx="1585">
                  <c:v>50417</c:v>
                </c:pt>
                <c:pt idx="1586">
                  <c:v>50424</c:v>
                </c:pt>
                <c:pt idx="1587">
                  <c:v>50431</c:v>
                </c:pt>
                <c:pt idx="1588">
                  <c:v>50438</c:v>
                </c:pt>
                <c:pt idx="1589">
                  <c:v>50445</c:v>
                </c:pt>
                <c:pt idx="1590">
                  <c:v>50452</c:v>
                </c:pt>
                <c:pt idx="1591">
                  <c:v>50459</c:v>
                </c:pt>
                <c:pt idx="1592">
                  <c:v>50466</c:v>
                </c:pt>
                <c:pt idx="1593">
                  <c:v>50473</c:v>
                </c:pt>
                <c:pt idx="1594">
                  <c:v>50480</c:v>
                </c:pt>
                <c:pt idx="1595">
                  <c:v>50487</c:v>
                </c:pt>
                <c:pt idx="1596">
                  <c:v>50494</c:v>
                </c:pt>
                <c:pt idx="1597">
                  <c:v>50501</c:v>
                </c:pt>
                <c:pt idx="1598">
                  <c:v>50508</c:v>
                </c:pt>
                <c:pt idx="1599">
                  <c:v>50515</c:v>
                </c:pt>
                <c:pt idx="1600">
                  <c:v>50522</c:v>
                </c:pt>
                <c:pt idx="1601">
                  <c:v>50529</c:v>
                </c:pt>
                <c:pt idx="1602">
                  <c:v>50536</c:v>
                </c:pt>
                <c:pt idx="1603">
                  <c:v>50543</c:v>
                </c:pt>
                <c:pt idx="1604">
                  <c:v>50550</c:v>
                </c:pt>
                <c:pt idx="1605">
                  <c:v>50557</c:v>
                </c:pt>
                <c:pt idx="1606">
                  <c:v>50564</c:v>
                </c:pt>
                <c:pt idx="1607">
                  <c:v>50571</c:v>
                </c:pt>
                <c:pt idx="1608">
                  <c:v>50578</c:v>
                </c:pt>
                <c:pt idx="1609">
                  <c:v>50585</c:v>
                </c:pt>
                <c:pt idx="1610">
                  <c:v>50592</c:v>
                </c:pt>
                <c:pt idx="1611">
                  <c:v>50599</c:v>
                </c:pt>
                <c:pt idx="1612">
                  <c:v>50606</c:v>
                </c:pt>
                <c:pt idx="1613">
                  <c:v>50613</c:v>
                </c:pt>
                <c:pt idx="1614">
                  <c:v>50620</c:v>
                </c:pt>
                <c:pt idx="1615">
                  <c:v>50627</c:v>
                </c:pt>
                <c:pt idx="1616">
                  <c:v>50634</c:v>
                </c:pt>
                <c:pt idx="1617">
                  <c:v>50641</c:v>
                </c:pt>
                <c:pt idx="1618">
                  <c:v>50648</c:v>
                </c:pt>
                <c:pt idx="1619">
                  <c:v>50655</c:v>
                </c:pt>
                <c:pt idx="1620">
                  <c:v>50662</c:v>
                </c:pt>
                <c:pt idx="1621">
                  <c:v>50669</c:v>
                </c:pt>
                <c:pt idx="1622">
                  <c:v>50676</c:v>
                </c:pt>
                <c:pt idx="1623">
                  <c:v>50683</c:v>
                </c:pt>
                <c:pt idx="1624">
                  <c:v>50690</c:v>
                </c:pt>
                <c:pt idx="1625">
                  <c:v>50697</c:v>
                </c:pt>
                <c:pt idx="1626">
                  <c:v>50704</c:v>
                </c:pt>
                <c:pt idx="1627">
                  <c:v>50711</c:v>
                </c:pt>
                <c:pt idx="1628">
                  <c:v>50718</c:v>
                </c:pt>
                <c:pt idx="1629">
                  <c:v>50725</c:v>
                </c:pt>
                <c:pt idx="1630">
                  <c:v>50732</c:v>
                </c:pt>
                <c:pt idx="1631">
                  <c:v>50739</c:v>
                </c:pt>
                <c:pt idx="1632">
                  <c:v>50746</c:v>
                </c:pt>
                <c:pt idx="1633">
                  <c:v>50753</c:v>
                </c:pt>
                <c:pt idx="1634">
                  <c:v>50760</c:v>
                </c:pt>
                <c:pt idx="1635">
                  <c:v>50767</c:v>
                </c:pt>
                <c:pt idx="1636">
                  <c:v>50774</c:v>
                </c:pt>
                <c:pt idx="1637">
                  <c:v>50781</c:v>
                </c:pt>
                <c:pt idx="1638">
                  <c:v>50788</c:v>
                </c:pt>
                <c:pt idx="1639">
                  <c:v>50795</c:v>
                </c:pt>
                <c:pt idx="1640">
                  <c:v>50802</c:v>
                </c:pt>
                <c:pt idx="1641">
                  <c:v>50809</c:v>
                </c:pt>
                <c:pt idx="1642">
                  <c:v>50816</c:v>
                </c:pt>
                <c:pt idx="1643">
                  <c:v>50823</c:v>
                </c:pt>
                <c:pt idx="1644">
                  <c:v>50830</c:v>
                </c:pt>
                <c:pt idx="1645">
                  <c:v>50837</c:v>
                </c:pt>
                <c:pt idx="1646">
                  <c:v>50844</c:v>
                </c:pt>
                <c:pt idx="1647">
                  <c:v>50851</c:v>
                </c:pt>
                <c:pt idx="1648">
                  <c:v>50858</c:v>
                </c:pt>
                <c:pt idx="1649">
                  <c:v>50865</c:v>
                </c:pt>
                <c:pt idx="1650">
                  <c:v>50872</c:v>
                </c:pt>
                <c:pt idx="1651">
                  <c:v>50879</c:v>
                </c:pt>
                <c:pt idx="1652">
                  <c:v>50886</c:v>
                </c:pt>
                <c:pt idx="1653">
                  <c:v>50893</c:v>
                </c:pt>
                <c:pt idx="1654">
                  <c:v>50900</c:v>
                </c:pt>
                <c:pt idx="1655">
                  <c:v>50907</c:v>
                </c:pt>
                <c:pt idx="1656">
                  <c:v>50914</c:v>
                </c:pt>
                <c:pt idx="1657">
                  <c:v>50921</c:v>
                </c:pt>
                <c:pt idx="1658">
                  <c:v>50928</c:v>
                </c:pt>
                <c:pt idx="1659">
                  <c:v>50935</c:v>
                </c:pt>
                <c:pt idx="1660">
                  <c:v>50942</c:v>
                </c:pt>
                <c:pt idx="1661">
                  <c:v>50949</c:v>
                </c:pt>
                <c:pt idx="1662">
                  <c:v>50956</c:v>
                </c:pt>
                <c:pt idx="1663">
                  <c:v>50963</c:v>
                </c:pt>
                <c:pt idx="1664">
                  <c:v>50970</c:v>
                </c:pt>
                <c:pt idx="1665">
                  <c:v>50977</c:v>
                </c:pt>
                <c:pt idx="1666">
                  <c:v>50984</c:v>
                </c:pt>
                <c:pt idx="1667">
                  <c:v>50991</c:v>
                </c:pt>
                <c:pt idx="1668">
                  <c:v>50998</c:v>
                </c:pt>
                <c:pt idx="1669">
                  <c:v>51005</c:v>
                </c:pt>
                <c:pt idx="1670">
                  <c:v>51012</c:v>
                </c:pt>
                <c:pt idx="1671">
                  <c:v>51019</c:v>
                </c:pt>
                <c:pt idx="1672">
                  <c:v>51026</c:v>
                </c:pt>
                <c:pt idx="1673">
                  <c:v>51033</c:v>
                </c:pt>
                <c:pt idx="1674">
                  <c:v>51040</c:v>
                </c:pt>
                <c:pt idx="1675">
                  <c:v>51047</c:v>
                </c:pt>
                <c:pt idx="1676">
                  <c:v>51054</c:v>
                </c:pt>
                <c:pt idx="1677">
                  <c:v>51061</c:v>
                </c:pt>
                <c:pt idx="1678">
                  <c:v>51068</c:v>
                </c:pt>
                <c:pt idx="1679">
                  <c:v>51075</c:v>
                </c:pt>
                <c:pt idx="1680">
                  <c:v>51082</c:v>
                </c:pt>
                <c:pt idx="1681">
                  <c:v>51089</c:v>
                </c:pt>
                <c:pt idx="1682">
                  <c:v>51096</c:v>
                </c:pt>
                <c:pt idx="1683">
                  <c:v>51103</c:v>
                </c:pt>
                <c:pt idx="1684">
                  <c:v>51110</c:v>
                </c:pt>
                <c:pt idx="1685">
                  <c:v>51117</c:v>
                </c:pt>
                <c:pt idx="1686">
                  <c:v>51124</c:v>
                </c:pt>
                <c:pt idx="1687">
                  <c:v>51131</c:v>
                </c:pt>
                <c:pt idx="1688">
                  <c:v>51138</c:v>
                </c:pt>
                <c:pt idx="1689">
                  <c:v>51145</c:v>
                </c:pt>
                <c:pt idx="1690">
                  <c:v>51152</c:v>
                </c:pt>
                <c:pt idx="1691">
                  <c:v>51159</c:v>
                </c:pt>
                <c:pt idx="1692">
                  <c:v>51166</c:v>
                </c:pt>
                <c:pt idx="1693">
                  <c:v>51173</c:v>
                </c:pt>
                <c:pt idx="1694">
                  <c:v>51180</c:v>
                </c:pt>
                <c:pt idx="1695">
                  <c:v>51187</c:v>
                </c:pt>
                <c:pt idx="1696">
                  <c:v>51194</c:v>
                </c:pt>
                <c:pt idx="1697">
                  <c:v>51201</c:v>
                </c:pt>
                <c:pt idx="1698">
                  <c:v>51208</c:v>
                </c:pt>
                <c:pt idx="1699">
                  <c:v>51215</c:v>
                </c:pt>
                <c:pt idx="1700">
                  <c:v>51222</c:v>
                </c:pt>
                <c:pt idx="1701">
                  <c:v>51229</c:v>
                </c:pt>
                <c:pt idx="1702">
                  <c:v>51236</c:v>
                </c:pt>
                <c:pt idx="1703">
                  <c:v>51243</c:v>
                </c:pt>
                <c:pt idx="1704">
                  <c:v>51250</c:v>
                </c:pt>
                <c:pt idx="1705">
                  <c:v>51258</c:v>
                </c:pt>
                <c:pt idx="1706">
                  <c:v>51265</c:v>
                </c:pt>
                <c:pt idx="1707">
                  <c:v>51272</c:v>
                </c:pt>
                <c:pt idx="1708">
                  <c:v>51279</c:v>
                </c:pt>
                <c:pt idx="1709">
                  <c:v>51286</c:v>
                </c:pt>
                <c:pt idx="1710">
                  <c:v>51293</c:v>
                </c:pt>
                <c:pt idx="1711">
                  <c:v>51300</c:v>
                </c:pt>
                <c:pt idx="1712">
                  <c:v>51307</c:v>
                </c:pt>
                <c:pt idx="1713">
                  <c:v>51314</c:v>
                </c:pt>
                <c:pt idx="1714">
                  <c:v>51321</c:v>
                </c:pt>
                <c:pt idx="1715">
                  <c:v>51328</c:v>
                </c:pt>
                <c:pt idx="1716">
                  <c:v>51335</c:v>
                </c:pt>
                <c:pt idx="1717">
                  <c:v>51342</c:v>
                </c:pt>
                <c:pt idx="1718">
                  <c:v>51349</c:v>
                </c:pt>
                <c:pt idx="1719">
                  <c:v>51356</c:v>
                </c:pt>
                <c:pt idx="1720">
                  <c:v>51363</c:v>
                </c:pt>
                <c:pt idx="1721">
                  <c:v>51370</c:v>
                </c:pt>
                <c:pt idx="1722">
                  <c:v>51377</c:v>
                </c:pt>
                <c:pt idx="1723">
                  <c:v>51384</c:v>
                </c:pt>
                <c:pt idx="1724">
                  <c:v>51391</c:v>
                </c:pt>
                <c:pt idx="1725">
                  <c:v>51398</c:v>
                </c:pt>
                <c:pt idx="1726">
                  <c:v>51405</c:v>
                </c:pt>
                <c:pt idx="1727">
                  <c:v>51412</c:v>
                </c:pt>
                <c:pt idx="1728">
                  <c:v>51419</c:v>
                </c:pt>
                <c:pt idx="1729">
                  <c:v>51426</c:v>
                </c:pt>
                <c:pt idx="1730">
                  <c:v>51433</c:v>
                </c:pt>
                <c:pt idx="1731">
                  <c:v>51440</c:v>
                </c:pt>
                <c:pt idx="1732">
                  <c:v>51447</c:v>
                </c:pt>
                <c:pt idx="1733">
                  <c:v>51454</c:v>
                </c:pt>
                <c:pt idx="1734">
                  <c:v>51461</c:v>
                </c:pt>
                <c:pt idx="1735">
                  <c:v>51468</c:v>
                </c:pt>
                <c:pt idx="1736">
                  <c:v>51475</c:v>
                </c:pt>
                <c:pt idx="1737">
                  <c:v>51482</c:v>
                </c:pt>
                <c:pt idx="1738">
                  <c:v>51489</c:v>
                </c:pt>
                <c:pt idx="1739">
                  <c:v>51497</c:v>
                </c:pt>
                <c:pt idx="1740">
                  <c:v>51504</c:v>
                </c:pt>
                <c:pt idx="1741">
                  <c:v>51511</c:v>
                </c:pt>
                <c:pt idx="1742">
                  <c:v>51518</c:v>
                </c:pt>
                <c:pt idx="1743">
                  <c:v>51525</c:v>
                </c:pt>
                <c:pt idx="1744">
                  <c:v>51532</c:v>
                </c:pt>
                <c:pt idx="1745">
                  <c:v>51539</c:v>
                </c:pt>
                <c:pt idx="1746">
                  <c:v>51546</c:v>
                </c:pt>
                <c:pt idx="1747">
                  <c:v>51553</c:v>
                </c:pt>
                <c:pt idx="1748">
                  <c:v>51560</c:v>
                </c:pt>
                <c:pt idx="1749">
                  <c:v>51567</c:v>
                </c:pt>
                <c:pt idx="1750">
                  <c:v>51574</c:v>
                </c:pt>
                <c:pt idx="1751">
                  <c:v>51581</c:v>
                </c:pt>
                <c:pt idx="1752">
                  <c:v>51588</c:v>
                </c:pt>
                <c:pt idx="1753">
                  <c:v>51595</c:v>
                </c:pt>
                <c:pt idx="1754">
                  <c:v>51602</c:v>
                </c:pt>
                <c:pt idx="1755">
                  <c:v>51609</c:v>
                </c:pt>
                <c:pt idx="1756">
                  <c:v>51616</c:v>
                </c:pt>
                <c:pt idx="1757">
                  <c:v>51623</c:v>
                </c:pt>
                <c:pt idx="1758">
                  <c:v>51630</c:v>
                </c:pt>
                <c:pt idx="1759">
                  <c:v>51637</c:v>
                </c:pt>
                <c:pt idx="1760">
                  <c:v>51644</c:v>
                </c:pt>
                <c:pt idx="1761">
                  <c:v>51651</c:v>
                </c:pt>
                <c:pt idx="1762">
                  <c:v>51658</c:v>
                </c:pt>
                <c:pt idx="1763">
                  <c:v>51665</c:v>
                </c:pt>
                <c:pt idx="1764">
                  <c:v>51672</c:v>
                </c:pt>
                <c:pt idx="1765">
                  <c:v>51679</c:v>
                </c:pt>
                <c:pt idx="1766">
                  <c:v>51686</c:v>
                </c:pt>
                <c:pt idx="1767">
                  <c:v>51693</c:v>
                </c:pt>
                <c:pt idx="1768">
                  <c:v>51700</c:v>
                </c:pt>
                <c:pt idx="1769">
                  <c:v>51707</c:v>
                </c:pt>
                <c:pt idx="1770">
                  <c:v>51714</c:v>
                </c:pt>
                <c:pt idx="1771">
                  <c:v>51721</c:v>
                </c:pt>
                <c:pt idx="1772">
                  <c:v>51728</c:v>
                </c:pt>
                <c:pt idx="1773">
                  <c:v>51735</c:v>
                </c:pt>
                <c:pt idx="1774">
                  <c:v>51742</c:v>
                </c:pt>
                <c:pt idx="1775">
                  <c:v>51749</c:v>
                </c:pt>
                <c:pt idx="1776">
                  <c:v>51756</c:v>
                </c:pt>
                <c:pt idx="1777">
                  <c:v>51763</c:v>
                </c:pt>
                <c:pt idx="1778">
                  <c:v>51770</c:v>
                </c:pt>
                <c:pt idx="1779">
                  <c:v>51777</c:v>
                </c:pt>
                <c:pt idx="1780">
                  <c:v>51784</c:v>
                </c:pt>
                <c:pt idx="1781">
                  <c:v>51791</c:v>
                </c:pt>
                <c:pt idx="1782">
                  <c:v>51798</c:v>
                </c:pt>
                <c:pt idx="1783">
                  <c:v>51805</c:v>
                </c:pt>
                <c:pt idx="1784">
                  <c:v>51812</c:v>
                </c:pt>
                <c:pt idx="1785">
                  <c:v>51819</c:v>
                </c:pt>
                <c:pt idx="1786">
                  <c:v>51826</c:v>
                </c:pt>
                <c:pt idx="1787">
                  <c:v>51833</c:v>
                </c:pt>
                <c:pt idx="1788">
                  <c:v>51840</c:v>
                </c:pt>
                <c:pt idx="1789">
                  <c:v>51847</c:v>
                </c:pt>
                <c:pt idx="1790">
                  <c:v>51854</c:v>
                </c:pt>
                <c:pt idx="1791">
                  <c:v>51862</c:v>
                </c:pt>
                <c:pt idx="1792">
                  <c:v>51869</c:v>
                </c:pt>
                <c:pt idx="1793">
                  <c:v>51876</c:v>
                </c:pt>
                <c:pt idx="1794">
                  <c:v>51883</c:v>
                </c:pt>
                <c:pt idx="1795">
                  <c:v>51890</c:v>
                </c:pt>
                <c:pt idx="1796">
                  <c:v>51897</c:v>
                </c:pt>
                <c:pt idx="1797">
                  <c:v>51904</c:v>
                </c:pt>
                <c:pt idx="1798">
                  <c:v>51911</c:v>
                </c:pt>
                <c:pt idx="1799">
                  <c:v>51918</c:v>
                </c:pt>
                <c:pt idx="1800">
                  <c:v>51925</c:v>
                </c:pt>
                <c:pt idx="1801">
                  <c:v>51932</c:v>
                </c:pt>
                <c:pt idx="1802">
                  <c:v>51939</c:v>
                </c:pt>
                <c:pt idx="1803">
                  <c:v>51946</c:v>
                </c:pt>
                <c:pt idx="1804">
                  <c:v>51953</c:v>
                </c:pt>
                <c:pt idx="1805">
                  <c:v>51964</c:v>
                </c:pt>
                <c:pt idx="1806">
                  <c:v>51971</c:v>
                </c:pt>
                <c:pt idx="1807">
                  <c:v>51978</c:v>
                </c:pt>
                <c:pt idx="1808">
                  <c:v>51985</c:v>
                </c:pt>
                <c:pt idx="1809">
                  <c:v>51992</c:v>
                </c:pt>
                <c:pt idx="1810">
                  <c:v>51999</c:v>
                </c:pt>
                <c:pt idx="1811">
                  <c:v>52006</c:v>
                </c:pt>
                <c:pt idx="1812">
                  <c:v>52013</c:v>
                </c:pt>
                <c:pt idx="1813">
                  <c:v>52020</c:v>
                </c:pt>
                <c:pt idx="1814">
                  <c:v>52027</c:v>
                </c:pt>
                <c:pt idx="1815">
                  <c:v>52034</c:v>
                </c:pt>
                <c:pt idx="1816">
                  <c:v>52041</c:v>
                </c:pt>
                <c:pt idx="1817">
                  <c:v>52048</c:v>
                </c:pt>
                <c:pt idx="1818">
                  <c:v>52055</c:v>
                </c:pt>
                <c:pt idx="1819">
                  <c:v>52062</c:v>
                </c:pt>
                <c:pt idx="1820">
                  <c:v>52069</c:v>
                </c:pt>
                <c:pt idx="1821">
                  <c:v>52076</c:v>
                </c:pt>
                <c:pt idx="1822">
                  <c:v>52083</c:v>
                </c:pt>
                <c:pt idx="1823">
                  <c:v>52090</c:v>
                </c:pt>
                <c:pt idx="1824">
                  <c:v>52097</c:v>
                </c:pt>
                <c:pt idx="1825">
                  <c:v>52104</c:v>
                </c:pt>
                <c:pt idx="1826">
                  <c:v>52111</c:v>
                </c:pt>
                <c:pt idx="1827">
                  <c:v>52118</c:v>
                </c:pt>
                <c:pt idx="1828">
                  <c:v>52125</c:v>
                </c:pt>
                <c:pt idx="1829">
                  <c:v>52132</c:v>
                </c:pt>
                <c:pt idx="1830">
                  <c:v>52139</c:v>
                </c:pt>
                <c:pt idx="1831">
                  <c:v>52146</c:v>
                </c:pt>
                <c:pt idx="1832">
                  <c:v>52153</c:v>
                </c:pt>
                <c:pt idx="1833">
                  <c:v>52160</c:v>
                </c:pt>
                <c:pt idx="1834">
                  <c:v>52167</c:v>
                </c:pt>
                <c:pt idx="1835">
                  <c:v>52174</c:v>
                </c:pt>
                <c:pt idx="1836">
                  <c:v>52181</c:v>
                </c:pt>
                <c:pt idx="1837">
                  <c:v>52188</c:v>
                </c:pt>
                <c:pt idx="1838">
                  <c:v>52195</c:v>
                </c:pt>
                <c:pt idx="1839">
                  <c:v>52202</c:v>
                </c:pt>
                <c:pt idx="1840">
                  <c:v>52209</c:v>
                </c:pt>
                <c:pt idx="1841">
                  <c:v>52216</c:v>
                </c:pt>
                <c:pt idx="1842">
                  <c:v>52223</c:v>
                </c:pt>
                <c:pt idx="1843">
                  <c:v>52230</c:v>
                </c:pt>
                <c:pt idx="1844">
                  <c:v>52237</c:v>
                </c:pt>
                <c:pt idx="1845">
                  <c:v>52244</c:v>
                </c:pt>
                <c:pt idx="1846">
                  <c:v>52251</c:v>
                </c:pt>
                <c:pt idx="1847">
                  <c:v>52258</c:v>
                </c:pt>
                <c:pt idx="1848">
                  <c:v>52265</c:v>
                </c:pt>
                <c:pt idx="1849">
                  <c:v>52272</c:v>
                </c:pt>
                <c:pt idx="1850">
                  <c:v>52279</c:v>
                </c:pt>
                <c:pt idx="1851">
                  <c:v>52286</c:v>
                </c:pt>
                <c:pt idx="1852">
                  <c:v>52293</c:v>
                </c:pt>
                <c:pt idx="1853">
                  <c:v>52300</c:v>
                </c:pt>
                <c:pt idx="1854">
                  <c:v>52307</c:v>
                </c:pt>
                <c:pt idx="1855">
                  <c:v>52314</c:v>
                </c:pt>
                <c:pt idx="1856">
                  <c:v>52321</c:v>
                </c:pt>
                <c:pt idx="1857">
                  <c:v>52328</c:v>
                </c:pt>
                <c:pt idx="1858">
                  <c:v>52335</c:v>
                </c:pt>
                <c:pt idx="1859">
                  <c:v>52342</c:v>
                </c:pt>
                <c:pt idx="1860">
                  <c:v>52349</c:v>
                </c:pt>
                <c:pt idx="1861">
                  <c:v>52356</c:v>
                </c:pt>
                <c:pt idx="1862">
                  <c:v>52363</c:v>
                </c:pt>
                <c:pt idx="1863">
                  <c:v>52370</c:v>
                </c:pt>
                <c:pt idx="1864">
                  <c:v>52377</c:v>
                </c:pt>
                <c:pt idx="1865">
                  <c:v>52384</c:v>
                </c:pt>
                <c:pt idx="1866">
                  <c:v>52391</c:v>
                </c:pt>
                <c:pt idx="1867">
                  <c:v>52398</c:v>
                </c:pt>
                <c:pt idx="1868">
                  <c:v>52405</c:v>
                </c:pt>
                <c:pt idx="1869">
                  <c:v>52412</c:v>
                </c:pt>
                <c:pt idx="1870">
                  <c:v>52419</c:v>
                </c:pt>
                <c:pt idx="1871">
                  <c:v>52426</c:v>
                </c:pt>
                <c:pt idx="1872">
                  <c:v>52433</c:v>
                </c:pt>
                <c:pt idx="1873">
                  <c:v>52440</c:v>
                </c:pt>
                <c:pt idx="1874">
                  <c:v>52447</c:v>
                </c:pt>
                <c:pt idx="1875">
                  <c:v>52454</c:v>
                </c:pt>
                <c:pt idx="1876">
                  <c:v>52461</c:v>
                </c:pt>
                <c:pt idx="1877">
                  <c:v>52468</c:v>
                </c:pt>
                <c:pt idx="1878">
                  <c:v>52475</c:v>
                </c:pt>
                <c:pt idx="1879">
                  <c:v>52482</c:v>
                </c:pt>
                <c:pt idx="1880">
                  <c:v>52489</c:v>
                </c:pt>
                <c:pt idx="1881">
                  <c:v>52496</c:v>
                </c:pt>
                <c:pt idx="1882">
                  <c:v>52503</c:v>
                </c:pt>
                <c:pt idx="1883">
                  <c:v>52510</c:v>
                </c:pt>
                <c:pt idx="1884">
                  <c:v>52517</c:v>
                </c:pt>
                <c:pt idx="1885">
                  <c:v>52524</c:v>
                </c:pt>
                <c:pt idx="1886">
                  <c:v>52531</c:v>
                </c:pt>
                <c:pt idx="1887">
                  <c:v>52538</c:v>
                </c:pt>
                <c:pt idx="1888">
                  <c:v>52545</c:v>
                </c:pt>
                <c:pt idx="1889">
                  <c:v>52552</c:v>
                </c:pt>
                <c:pt idx="1890">
                  <c:v>52559</c:v>
                </c:pt>
                <c:pt idx="1891">
                  <c:v>52566</c:v>
                </c:pt>
                <c:pt idx="1892">
                  <c:v>52573</c:v>
                </c:pt>
                <c:pt idx="1893">
                  <c:v>52580</c:v>
                </c:pt>
                <c:pt idx="1894">
                  <c:v>52587</c:v>
                </c:pt>
                <c:pt idx="1895">
                  <c:v>52594</c:v>
                </c:pt>
                <c:pt idx="1896">
                  <c:v>52601</c:v>
                </c:pt>
                <c:pt idx="1897">
                  <c:v>52608</c:v>
                </c:pt>
                <c:pt idx="1898">
                  <c:v>52615</c:v>
                </c:pt>
                <c:pt idx="1899">
                  <c:v>52622</c:v>
                </c:pt>
                <c:pt idx="1900">
                  <c:v>52629</c:v>
                </c:pt>
                <c:pt idx="1901">
                  <c:v>52636</c:v>
                </c:pt>
                <c:pt idx="1902">
                  <c:v>52643</c:v>
                </c:pt>
                <c:pt idx="1903">
                  <c:v>52650</c:v>
                </c:pt>
                <c:pt idx="1904">
                  <c:v>52657</c:v>
                </c:pt>
                <c:pt idx="1905">
                  <c:v>52664</c:v>
                </c:pt>
                <c:pt idx="1906">
                  <c:v>52671</c:v>
                </c:pt>
                <c:pt idx="1907">
                  <c:v>52678</c:v>
                </c:pt>
                <c:pt idx="1908">
                  <c:v>52685</c:v>
                </c:pt>
                <c:pt idx="1909">
                  <c:v>52692</c:v>
                </c:pt>
                <c:pt idx="1910">
                  <c:v>52699</c:v>
                </c:pt>
                <c:pt idx="1911">
                  <c:v>52706</c:v>
                </c:pt>
                <c:pt idx="1912">
                  <c:v>52713</c:v>
                </c:pt>
                <c:pt idx="1913">
                  <c:v>52720</c:v>
                </c:pt>
                <c:pt idx="1914">
                  <c:v>52727</c:v>
                </c:pt>
                <c:pt idx="1915">
                  <c:v>52734</c:v>
                </c:pt>
                <c:pt idx="1916">
                  <c:v>52741</c:v>
                </c:pt>
                <c:pt idx="1917">
                  <c:v>52748</c:v>
                </c:pt>
                <c:pt idx="1918">
                  <c:v>52755</c:v>
                </c:pt>
                <c:pt idx="1919">
                  <c:v>52762</c:v>
                </c:pt>
                <c:pt idx="1920">
                  <c:v>52769</c:v>
                </c:pt>
                <c:pt idx="1921">
                  <c:v>52776</c:v>
                </c:pt>
                <c:pt idx="1922">
                  <c:v>52783</c:v>
                </c:pt>
                <c:pt idx="1923">
                  <c:v>52790</c:v>
                </c:pt>
                <c:pt idx="1924">
                  <c:v>52797</c:v>
                </c:pt>
                <c:pt idx="1925">
                  <c:v>52804</c:v>
                </c:pt>
                <c:pt idx="1926">
                  <c:v>52811</c:v>
                </c:pt>
                <c:pt idx="1927">
                  <c:v>52818</c:v>
                </c:pt>
                <c:pt idx="1928">
                  <c:v>52825</c:v>
                </c:pt>
                <c:pt idx="1929">
                  <c:v>52832</c:v>
                </c:pt>
                <c:pt idx="1930">
                  <c:v>52839</c:v>
                </c:pt>
                <c:pt idx="1931">
                  <c:v>52846</c:v>
                </c:pt>
                <c:pt idx="1932">
                  <c:v>52853</c:v>
                </c:pt>
                <c:pt idx="1933">
                  <c:v>52860</c:v>
                </c:pt>
                <c:pt idx="1934">
                  <c:v>52867</c:v>
                </c:pt>
                <c:pt idx="1935">
                  <c:v>52874</c:v>
                </c:pt>
                <c:pt idx="1936">
                  <c:v>52881</c:v>
                </c:pt>
                <c:pt idx="1937">
                  <c:v>52888</c:v>
                </c:pt>
                <c:pt idx="1938">
                  <c:v>52895</c:v>
                </c:pt>
                <c:pt idx="1939">
                  <c:v>52902</c:v>
                </c:pt>
                <c:pt idx="1940">
                  <c:v>52909</c:v>
                </c:pt>
                <c:pt idx="1941">
                  <c:v>52916</c:v>
                </c:pt>
                <c:pt idx="1942">
                  <c:v>52923</c:v>
                </c:pt>
                <c:pt idx="1943">
                  <c:v>52930</c:v>
                </c:pt>
                <c:pt idx="1944">
                  <c:v>52937</c:v>
                </c:pt>
                <c:pt idx="1945">
                  <c:v>52944</c:v>
                </c:pt>
                <c:pt idx="1946">
                  <c:v>52951</c:v>
                </c:pt>
                <c:pt idx="1947">
                  <c:v>52958</c:v>
                </c:pt>
                <c:pt idx="1948">
                  <c:v>52965</c:v>
                </c:pt>
                <c:pt idx="1949">
                  <c:v>52972</c:v>
                </c:pt>
                <c:pt idx="1950">
                  <c:v>52979</c:v>
                </c:pt>
                <c:pt idx="1951">
                  <c:v>52986</c:v>
                </c:pt>
                <c:pt idx="1952">
                  <c:v>52993</c:v>
                </c:pt>
                <c:pt idx="1953">
                  <c:v>53000</c:v>
                </c:pt>
                <c:pt idx="1954">
                  <c:v>53007</c:v>
                </c:pt>
                <c:pt idx="1955">
                  <c:v>53014</c:v>
                </c:pt>
                <c:pt idx="1956">
                  <c:v>53021</c:v>
                </c:pt>
                <c:pt idx="1957">
                  <c:v>53028</c:v>
                </c:pt>
                <c:pt idx="1958">
                  <c:v>53035</c:v>
                </c:pt>
                <c:pt idx="1959">
                  <c:v>53042</c:v>
                </c:pt>
                <c:pt idx="1960">
                  <c:v>53049</c:v>
                </c:pt>
                <c:pt idx="1961">
                  <c:v>53056</c:v>
                </c:pt>
                <c:pt idx="1962">
                  <c:v>53063</c:v>
                </c:pt>
                <c:pt idx="1963">
                  <c:v>53070</c:v>
                </c:pt>
                <c:pt idx="1964">
                  <c:v>53077</c:v>
                </c:pt>
                <c:pt idx="1965">
                  <c:v>53084</c:v>
                </c:pt>
                <c:pt idx="1966">
                  <c:v>53091</c:v>
                </c:pt>
                <c:pt idx="1967">
                  <c:v>53098</c:v>
                </c:pt>
                <c:pt idx="1968">
                  <c:v>53105</c:v>
                </c:pt>
                <c:pt idx="1969">
                  <c:v>53112</c:v>
                </c:pt>
                <c:pt idx="1970">
                  <c:v>53119</c:v>
                </c:pt>
                <c:pt idx="1971">
                  <c:v>53126</c:v>
                </c:pt>
                <c:pt idx="1972">
                  <c:v>53133</c:v>
                </c:pt>
                <c:pt idx="1973">
                  <c:v>53140</c:v>
                </c:pt>
                <c:pt idx="1974">
                  <c:v>53147</c:v>
                </c:pt>
                <c:pt idx="1975">
                  <c:v>53154</c:v>
                </c:pt>
                <c:pt idx="1976">
                  <c:v>53161</c:v>
                </c:pt>
                <c:pt idx="1977">
                  <c:v>53168</c:v>
                </c:pt>
                <c:pt idx="1978">
                  <c:v>53175</c:v>
                </c:pt>
                <c:pt idx="1979">
                  <c:v>53182</c:v>
                </c:pt>
                <c:pt idx="1980">
                  <c:v>53189</c:v>
                </c:pt>
                <c:pt idx="1981">
                  <c:v>53196</c:v>
                </c:pt>
                <c:pt idx="1982">
                  <c:v>53203</c:v>
                </c:pt>
                <c:pt idx="1983">
                  <c:v>53210</c:v>
                </c:pt>
                <c:pt idx="1984">
                  <c:v>53217</c:v>
                </c:pt>
                <c:pt idx="1985">
                  <c:v>53224</c:v>
                </c:pt>
                <c:pt idx="1986">
                  <c:v>53231</c:v>
                </c:pt>
                <c:pt idx="1987">
                  <c:v>53238</c:v>
                </c:pt>
                <c:pt idx="1988">
                  <c:v>53245</c:v>
                </c:pt>
                <c:pt idx="1989">
                  <c:v>53252</c:v>
                </c:pt>
                <c:pt idx="1990">
                  <c:v>53259</c:v>
                </c:pt>
                <c:pt idx="1991">
                  <c:v>53266</c:v>
                </c:pt>
                <c:pt idx="1992">
                  <c:v>53273</c:v>
                </c:pt>
                <c:pt idx="1993">
                  <c:v>53280</c:v>
                </c:pt>
                <c:pt idx="1994">
                  <c:v>53287</c:v>
                </c:pt>
                <c:pt idx="1995">
                  <c:v>53294</c:v>
                </c:pt>
                <c:pt idx="1996">
                  <c:v>53301</c:v>
                </c:pt>
                <c:pt idx="1997">
                  <c:v>53308</c:v>
                </c:pt>
                <c:pt idx="1998">
                  <c:v>53315</c:v>
                </c:pt>
                <c:pt idx="1999">
                  <c:v>53323</c:v>
                </c:pt>
                <c:pt idx="2000">
                  <c:v>53330</c:v>
                </c:pt>
                <c:pt idx="2001">
                  <c:v>53337</c:v>
                </c:pt>
                <c:pt idx="2002">
                  <c:v>53344</c:v>
                </c:pt>
                <c:pt idx="2003">
                  <c:v>53351</c:v>
                </c:pt>
                <c:pt idx="2004">
                  <c:v>53358</c:v>
                </c:pt>
                <c:pt idx="2005">
                  <c:v>53365</c:v>
                </c:pt>
                <c:pt idx="2006">
                  <c:v>53372</c:v>
                </c:pt>
                <c:pt idx="2007">
                  <c:v>53379</c:v>
                </c:pt>
                <c:pt idx="2008">
                  <c:v>53386</c:v>
                </c:pt>
                <c:pt idx="2009">
                  <c:v>53393</c:v>
                </c:pt>
                <c:pt idx="2010">
                  <c:v>53400</c:v>
                </c:pt>
                <c:pt idx="2011">
                  <c:v>53407</c:v>
                </c:pt>
                <c:pt idx="2012">
                  <c:v>53414</c:v>
                </c:pt>
                <c:pt idx="2013">
                  <c:v>53421</c:v>
                </c:pt>
                <c:pt idx="2014">
                  <c:v>53428</c:v>
                </c:pt>
                <c:pt idx="2015">
                  <c:v>53435</c:v>
                </c:pt>
                <c:pt idx="2016">
                  <c:v>53442</c:v>
                </c:pt>
                <c:pt idx="2017">
                  <c:v>53449</c:v>
                </c:pt>
                <c:pt idx="2018">
                  <c:v>53456</c:v>
                </c:pt>
                <c:pt idx="2019">
                  <c:v>53463</c:v>
                </c:pt>
                <c:pt idx="2020">
                  <c:v>53470</c:v>
                </c:pt>
                <c:pt idx="2021">
                  <c:v>53477</c:v>
                </c:pt>
                <c:pt idx="2022">
                  <c:v>53484</c:v>
                </c:pt>
                <c:pt idx="2023">
                  <c:v>53491</c:v>
                </c:pt>
                <c:pt idx="2024">
                  <c:v>53498</c:v>
                </c:pt>
                <c:pt idx="2025">
                  <c:v>53505</c:v>
                </c:pt>
                <c:pt idx="2026">
                  <c:v>53512</c:v>
                </c:pt>
                <c:pt idx="2027">
                  <c:v>53519</c:v>
                </c:pt>
                <c:pt idx="2028">
                  <c:v>53526</c:v>
                </c:pt>
                <c:pt idx="2029">
                  <c:v>53533</c:v>
                </c:pt>
                <c:pt idx="2030">
                  <c:v>53540</c:v>
                </c:pt>
                <c:pt idx="2031">
                  <c:v>53547</c:v>
                </c:pt>
                <c:pt idx="2032">
                  <c:v>53554</c:v>
                </c:pt>
                <c:pt idx="2033">
                  <c:v>53561</c:v>
                </c:pt>
                <c:pt idx="2034">
                  <c:v>53568</c:v>
                </c:pt>
                <c:pt idx="2035">
                  <c:v>53575</c:v>
                </c:pt>
                <c:pt idx="2036">
                  <c:v>53582</c:v>
                </c:pt>
                <c:pt idx="2037">
                  <c:v>53589</c:v>
                </c:pt>
                <c:pt idx="2038">
                  <c:v>53596</c:v>
                </c:pt>
                <c:pt idx="2039">
                  <c:v>53603</c:v>
                </c:pt>
                <c:pt idx="2040">
                  <c:v>53610</c:v>
                </c:pt>
                <c:pt idx="2041">
                  <c:v>53617</c:v>
                </c:pt>
                <c:pt idx="2042">
                  <c:v>53624</c:v>
                </c:pt>
                <c:pt idx="2043">
                  <c:v>53631</c:v>
                </c:pt>
                <c:pt idx="2044">
                  <c:v>53638</c:v>
                </c:pt>
                <c:pt idx="2045">
                  <c:v>53645</c:v>
                </c:pt>
                <c:pt idx="2046">
                  <c:v>53652</c:v>
                </c:pt>
                <c:pt idx="2047">
                  <c:v>53659</c:v>
                </c:pt>
                <c:pt idx="2048">
                  <c:v>53666</c:v>
                </c:pt>
                <c:pt idx="2049">
                  <c:v>53673</c:v>
                </c:pt>
                <c:pt idx="2050">
                  <c:v>53680</c:v>
                </c:pt>
                <c:pt idx="2051">
                  <c:v>53688</c:v>
                </c:pt>
                <c:pt idx="2052">
                  <c:v>53695</c:v>
                </c:pt>
                <c:pt idx="2053">
                  <c:v>53702</c:v>
                </c:pt>
                <c:pt idx="2054">
                  <c:v>53709</c:v>
                </c:pt>
                <c:pt idx="2055">
                  <c:v>53716</c:v>
                </c:pt>
                <c:pt idx="2056">
                  <c:v>53723</c:v>
                </c:pt>
                <c:pt idx="2057">
                  <c:v>53730</c:v>
                </c:pt>
                <c:pt idx="2058">
                  <c:v>53737</c:v>
                </c:pt>
                <c:pt idx="2059">
                  <c:v>53744</c:v>
                </c:pt>
                <c:pt idx="2060">
                  <c:v>53751</c:v>
                </c:pt>
                <c:pt idx="2061">
                  <c:v>53758</c:v>
                </c:pt>
                <c:pt idx="2062">
                  <c:v>53765</c:v>
                </c:pt>
                <c:pt idx="2063">
                  <c:v>53772</c:v>
                </c:pt>
                <c:pt idx="2064">
                  <c:v>53779</c:v>
                </c:pt>
                <c:pt idx="2065">
                  <c:v>53786</c:v>
                </c:pt>
                <c:pt idx="2066">
                  <c:v>53793</c:v>
                </c:pt>
                <c:pt idx="2067">
                  <c:v>53800</c:v>
                </c:pt>
                <c:pt idx="2068">
                  <c:v>53807</c:v>
                </c:pt>
                <c:pt idx="2069">
                  <c:v>53814</c:v>
                </c:pt>
                <c:pt idx="2070">
                  <c:v>53821</c:v>
                </c:pt>
                <c:pt idx="2071">
                  <c:v>53828</c:v>
                </c:pt>
                <c:pt idx="2072">
                  <c:v>53835</c:v>
                </c:pt>
                <c:pt idx="2073">
                  <c:v>53842</c:v>
                </c:pt>
                <c:pt idx="2074">
                  <c:v>53849</c:v>
                </c:pt>
                <c:pt idx="2075">
                  <c:v>53856</c:v>
                </c:pt>
                <c:pt idx="2076">
                  <c:v>53863</c:v>
                </c:pt>
                <c:pt idx="2077">
                  <c:v>53870</c:v>
                </c:pt>
                <c:pt idx="2078">
                  <c:v>53877</c:v>
                </c:pt>
                <c:pt idx="2079">
                  <c:v>53884</c:v>
                </c:pt>
                <c:pt idx="2080">
                  <c:v>53891</c:v>
                </c:pt>
                <c:pt idx="2081">
                  <c:v>53898</c:v>
                </c:pt>
                <c:pt idx="2082">
                  <c:v>53905</c:v>
                </c:pt>
                <c:pt idx="2083">
                  <c:v>53912</c:v>
                </c:pt>
                <c:pt idx="2084">
                  <c:v>53919</c:v>
                </c:pt>
                <c:pt idx="2085">
                  <c:v>53926</c:v>
                </c:pt>
                <c:pt idx="2086">
                  <c:v>53933</c:v>
                </c:pt>
                <c:pt idx="2087">
                  <c:v>53940</c:v>
                </c:pt>
                <c:pt idx="2088">
                  <c:v>53947</c:v>
                </c:pt>
                <c:pt idx="2089">
                  <c:v>53954</c:v>
                </c:pt>
                <c:pt idx="2090">
                  <c:v>53961</c:v>
                </c:pt>
                <c:pt idx="2091">
                  <c:v>53968</c:v>
                </c:pt>
                <c:pt idx="2092">
                  <c:v>53975</c:v>
                </c:pt>
                <c:pt idx="2093">
                  <c:v>53982</c:v>
                </c:pt>
                <c:pt idx="2094">
                  <c:v>53989</c:v>
                </c:pt>
                <c:pt idx="2095">
                  <c:v>53996</c:v>
                </c:pt>
                <c:pt idx="2096">
                  <c:v>54003</c:v>
                </c:pt>
                <c:pt idx="2097">
                  <c:v>54010</c:v>
                </c:pt>
                <c:pt idx="2098">
                  <c:v>54017</c:v>
                </c:pt>
                <c:pt idx="2099">
                  <c:v>54024</c:v>
                </c:pt>
                <c:pt idx="2100">
                  <c:v>54031</c:v>
                </c:pt>
                <c:pt idx="2101">
                  <c:v>54038</c:v>
                </c:pt>
                <c:pt idx="2102">
                  <c:v>54045</c:v>
                </c:pt>
                <c:pt idx="2103">
                  <c:v>54053</c:v>
                </c:pt>
                <c:pt idx="2104">
                  <c:v>54060</c:v>
                </c:pt>
                <c:pt idx="2105">
                  <c:v>54067</c:v>
                </c:pt>
                <c:pt idx="2106">
                  <c:v>54074</c:v>
                </c:pt>
                <c:pt idx="2107">
                  <c:v>54081</c:v>
                </c:pt>
                <c:pt idx="2108">
                  <c:v>54088</c:v>
                </c:pt>
                <c:pt idx="2109">
                  <c:v>54095</c:v>
                </c:pt>
                <c:pt idx="2110">
                  <c:v>54102</c:v>
                </c:pt>
                <c:pt idx="2111">
                  <c:v>54109</c:v>
                </c:pt>
                <c:pt idx="2112">
                  <c:v>54116</c:v>
                </c:pt>
                <c:pt idx="2113">
                  <c:v>54123</c:v>
                </c:pt>
                <c:pt idx="2114">
                  <c:v>54130</c:v>
                </c:pt>
                <c:pt idx="2115">
                  <c:v>54137</c:v>
                </c:pt>
                <c:pt idx="2116">
                  <c:v>54144</c:v>
                </c:pt>
                <c:pt idx="2117">
                  <c:v>54155</c:v>
                </c:pt>
                <c:pt idx="2118">
                  <c:v>54162</c:v>
                </c:pt>
                <c:pt idx="2119">
                  <c:v>54169</c:v>
                </c:pt>
                <c:pt idx="2120">
                  <c:v>54176</c:v>
                </c:pt>
                <c:pt idx="2121">
                  <c:v>54183</c:v>
                </c:pt>
                <c:pt idx="2122">
                  <c:v>54190</c:v>
                </c:pt>
                <c:pt idx="2123">
                  <c:v>54197</c:v>
                </c:pt>
                <c:pt idx="2124">
                  <c:v>54204</c:v>
                </c:pt>
                <c:pt idx="2125">
                  <c:v>54211</c:v>
                </c:pt>
                <c:pt idx="2126">
                  <c:v>54218</c:v>
                </c:pt>
                <c:pt idx="2127">
                  <c:v>54225</c:v>
                </c:pt>
                <c:pt idx="2128">
                  <c:v>54232</c:v>
                </c:pt>
                <c:pt idx="2129">
                  <c:v>54239</c:v>
                </c:pt>
                <c:pt idx="2130">
                  <c:v>54246</c:v>
                </c:pt>
                <c:pt idx="2131">
                  <c:v>54253</c:v>
                </c:pt>
                <c:pt idx="2132">
                  <c:v>54260</c:v>
                </c:pt>
                <c:pt idx="2133">
                  <c:v>54267</c:v>
                </c:pt>
                <c:pt idx="2134">
                  <c:v>54274</c:v>
                </c:pt>
                <c:pt idx="2135">
                  <c:v>54281</c:v>
                </c:pt>
                <c:pt idx="2136">
                  <c:v>54288</c:v>
                </c:pt>
                <c:pt idx="2137">
                  <c:v>54295</c:v>
                </c:pt>
                <c:pt idx="2138">
                  <c:v>54302</c:v>
                </c:pt>
                <c:pt idx="2139">
                  <c:v>54309</c:v>
                </c:pt>
                <c:pt idx="2140">
                  <c:v>54316</c:v>
                </c:pt>
                <c:pt idx="2141">
                  <c:v>54323</c:v>
                </c:pt>
                <c:pt idx="2142">
                  <c:v>54330</c:v>
                </c:pt>
                <c:pt idx="2143">
                  <c:v>54337</c:v>
                </c:pt>
                <c:pt idx="2144">
                  <c:v>54344</c:v>
                </c:pt>
                <c:pt idx="2145">
                  <c:v>54351</c:v>
                </c:pt>
                <c:pt idx="2146">
                  <c:v>54358</c:v>
                </c:pt>
                <c:pt idx="2147">
                  <c:v>54365</c:v>
                </c:pt>
                <c:pt idx="2148">
                  <c:v>54372</c:v>
                </c:pt>
                <c:pt idx="2149">
                  <c:v>54379</c:v>
                </c:pt>
                <c:pt idx="2150">
                  <c:v>54386</c:v>
                </c:pt>
                <c:pt idx="2151">
                  <c:v>54393</c:v>
                </c:pt>
                <c:pt idx="2152">
                  <c:v>54400</c:v>
                </c:pt>
                <c:pt idx="2153">
                  <c:v>54407</c:v>
                </c:pt>
                <c:pt idx="2154">
                  <c:v>54414</c:v>
                </c:pt>
                <c:pt idx="2155">
                  <c:v>54421</c:v>
                </c:pt>
                <c:pt idx="2156">
                  <c:v>54428</c:v>
                </c:pt>
                <c:pt idx="2157">
                  <c:v>54435</c:v>
                </c:pt>
                <c:pt idx="2158">
                  <c:v>54442</c:v>
                </c:pt>
                <c:pt idx="2159">
                  <c:v>54449</c:v>
                </c:pt>
                <c:pt idx="2160">
                  <c:v>54456</c:v>
                </c:pt>
                <c:pt idx="2161">
                  <c:v>54463</c:v>
                </c:pt>
                <c:pt idx="2162">
                  <c:v>54470</c:v>
                </c:pt>
                <c:pt idx="2163">
                  <c:v>54477</c:v>
                </c:pt>
                <c:pt idx="2164">
                  <c:v>54484</c:v>
                </c:pt>
                <c:pt idx="2165">
                  <c:v>54491</c:v>
                </c:pt>
                <c:pt idx="2166">
                  <c:v>54498</c:v>
                </c:pt>
                <c:pt idx="2167">
                  <c:v>54505</c:v>
                </c:pt>
                <c:pt idx="2168">
                  <c:v>54512</c:v>
                </c:pt>
                <c:pt idx="2169">
                  <c:v>54519</c:v>
                </c:pt>
                <c:pt idx="2170">
                  <c:v>54526</c:v>
                </c:pt>
                <c:pt idx="2171">
                  <c:v>54533</c:v>
                </c:pt>
                <c:pt idx="2172">
                  <c:v>54540</c:v>
                </c:pt>
                <c:pt idx="2173">
                  <c:v>54547</c:v>
                </c:pt>
                <c:pt idx="2174">
                  <c:v>54554</c:v>
                </c:pt>
                <c:pt idx="2175">
                  <c:v>54561</c:v>
                </c:pt>
                <c:pt idx="2176">
                  <c:v>54568</c:v>
                </c:pt>
                <c:pt idx="2177">
                  <c:v>54575</c:v>
                </c:pt>
                <c:pt idx="2178">
                  <c:v>54582</c:v>
                </c:pt>
                <c:pt idx="2179">
                  <c:v>54589</c:v>
                </c:pt>
                <c:pt idx="2180">
                  <c:v>54596</c:v>
                </c:pt>
                <c:pt idx="2181">
                  <c:v>54603</c:v>
                </c:pt>
                <c:pt idx="2182">
                  <c:v>54610</c:v>
                </c:pt>
                <c:pt idx="2183">
                  <c:v>54617</c:v>
                </c:pt>
                <c:pt idx="2184">
                  <c:v>54624</c:v>
                </c:pt>
                <c:pt idx="2185">
                  <c:v>54631</c:v>
                </c:pt>
                <c:pt idx="2186">
                  <c:v>54638</c:v>
                </c:pt>
                <c:pt idx="2187">
                  <c:v>54645</c:v>
                </c:pt>
                <c:pt idx="2188">
                  <c:v>54652</c:v>
                </c:pt>
                <c:pt idx="2189">
                  <c:v>54659</c:v>
                </c:pt>
                <c:pt idx="2190">
                  <c:v>54666</c:v>
                </c:pt>
                <c:pt idx="2191">
                  <c:v>54673</c:v>
                </c:pt>
                <c:pt idx="2192">
                  <c:v>54680</c:v>
                </c:pt>
                <c:pt idx="2193">
                  <c:v>54687</c:v>
                </c:pt>
                <c:pt idx="2194">
                  <c:v>54694</c:v>
                </c:pt>
                <c:pt idx="2195">
                  <c:v>54701</c:v>
                </c:pt>
                <c:pt idx="2196">
                  <c:v>54708</c:v>
                </c:pt>
                <c:pt idx="2197">
                  <c:v>54715</c:v>
                </c:pt>
                <c:pt idx="2198">
                  <c:v>54722</c:v>
                </c:pt>
                <c:pt idx="2199">
                  <c:v>54729</c:v>
                </c:pt>
                <c:pt idx="2200">
                  <c:v>54736</c:v>
                </c:pt>
                <c:pt idx="2201">
                  <c:v>54743</c:v>
                </c:pt>
                <c:pt idx="2202">
                  <c:v>54750</c:v>
                </c:pt>
                <c:pt idx="2203">
                  <c:v>54757</c:v>
                </c:pt>
                <c:pt idx="2204">
                  <c:v>54764</c:v>
                </c:pt>
                <c:pt idx="2205">
                  <c:v>54771</c:v>
                </c:pt>
                <c:pt idx="2206">
                  <c:v>54778</c:v>
                </c:pt>
                <c:pt idx="2207">
                  <c:v>54785</c:v>
                </c:pt>
                <c:pt idx="2208">
                  <c:v>54792</c:v>
                </c:pt>
                <c:pt idx="2209">
                  <c:v>54799</c:v>
                </c:pt>
                <c:pt idx="2210">
                  <c:v>54806</c:v>
                </c:pt>
                <c:pt idx="2211">
                  <c:v>54813</c:v>
                </c:pt>
                <c:pt idx="2212">
                  <c:v>54820</c:v>
                </c:pt>
                <c:pt idx="2213">
                  <c:v>54827</c:v>
                </c:pt>
                <c:pt idx="2214">
                  <c:v>54834</c:v>
                </c:pt>
                <c:pt idx="2215">
                  <c:v>54841</c:v>
                </c:pt>
                <c:pt idx="2216">
                  <c:v>54848</c:v>
                </c:pt>
                <c:pt idx="2217">
                  <c:v>54855</c:v>
                </c:pt>
                <c:pt idx="2218">
                  <c:v>54862</c:v>
                </c:pt>
                <c:pt idx="2219">
                  <c:v>54869</c:v>
                </c:pt>
                <c:pt idx="2220">
                  <c:v>54876</c:v>
                </c:pt>
                <c:pt idx="2221">
                  <c:v>54883</c:v>
                </c:pt>
                <c:pt idx="2222">
                  <c:v>54890</c:v>
                </c:pt>
                <c:pt idx="2223">
                  <c:v>54897</c:v>
                </c:pt>
                <c:pt idx="2224">
                  <c:v>54904</c:v>
                </c:pt>
                <c:pt idx="2225">
                  <c:v>54911</c:v>
                </c:pt>
                <c:pt idx="2226">
                  <c:v>54918</c:v>
                </c:pt>
                <c:pt idx="2227">
                  <c:v>54925</c:v>
                </c:pt>
                <c:pt idx="2228">
                  <c:v>54932</c:v>
                </c:pt>
                <c:pt idx="2229">
                  <c:v>54939</c:v>
                </c:pt>
                <c:pt idx="2230">
                  <c:v>54946</c:v>
                </c:pt>
                <c:pt idx="2231">
                  <c:v>54953</c:v>
                </c:pt>
                <c:pt idx="2232">
                  <c:v>54960</c:v>
                </c:pt>
                <c:pt idx="2233">
                  <c:v>54967</c:v>
                </c:pt>
                <c:pt idx="2234">
                  <c:v>54974</c:v>
                </c:pt>
                <c:pt idx="2235">
                  <c:v>54981</c:v>
                </c:pt>
                <c:pt idx="2236">
                  <c:v>54988</c:v>
                </c:pt>
                <c:pt idx="2237">
                  <c:v>54995</c:v>
                </c:pt>
                <c:pt idx="2238">
                  <c:v>55002</c:v>
                </c:pt>
                <c:pt idx="2239">
                  <c:v>55009</c:v>
                </c:pt>
                <c:pt idx="2240">
                  <c:v>55016</c:v>
                </c:pt>
                <c:pt idx="2241">
                  <c:v>55023</c:v>
                </c:pt>
                <c:pt idx="2242">
                  <c:v>55030</c:v>
                </c:pt>
                <c:pt idx="2243">
                  <c:v>55037</c:v>
                </c:pt>
                <c:pt idx="2244">
                  <c:v>55044</c:v>
                </c:pt>
                <c:pt idx="2245">
                  <c:v>55051</c:v>
                </c:pt>
                <c:pt idx="2246">
                  <c:v>55058</c:v>
                </c:pt>
                <c:pt idx="2247">
                  <c:v>55065</c:v>
                </c:pt>
                <c:pt idx="2248">
                  <c:v>55072</c:v>
                </c:pt>
                <c:pt idx="2249">
                  <c:v>55079</c:v>
                </c:pt>
                <c:pt idx="2250">
                  <c:v>55086</c:v>
                </c:pt>
                <c:pt idx="2251">
                  <c:v>55093</c:v>
                </c:pt>
                <c:pt idx="2252">
                  <c:v>55100</c:v>
                </c:pt>
                <c:pt idx="2253">
                  <c:v>55107</c:v>
                </c:pt>
                <c:pt idx="2254">
                  <c:v>55114</c:v>
                </c:pt>
                <c:pt idx="2255">
                  <c:v>55121</c:v>
                </c:pt>
                <c:pt idx="2256">
                  <c:v>55128</c:v>
                </c:pt>
                <c:pt idx="2257">
                  <c:v>55135</c:v>
                </c:pt>
                <c:pt idx="2258">
                  <c:v>55142</c:v>
                </c:pt>
                <c:pt idx="2259">
                  <c:v>55149</c:v>
                </c:pt>
                <c:pt idx="2260">
                  <c:v>55156</c:v>
                </c:pt>
                <c:pt idx="2261">
                  <c:v>55163</c:v>
                </c:pt>
                <c:pt idx="2262">
                  <c:v>55170</c:v>
                </c:pt>
                <c:pt idx="2263">
                  <c:v>55177</c:v>
                </c:pt>
                <c:pt idx="2264">
                  <c:v>55184</c:v>
                </c:pt>
                <c:pt idx="2265">
                  <c:v>55191</c:v>
                </c:pt>
                <c:pt idx="2266">
                  <c:v>55198</c:v>
                </c:pt>
                <c:pt idx="2267">
                  <c:v>55205</c:v>
                </c:pt>
                <c:pt idx="2268">
                  <c:v>55212</c:v>
                </c:pt>
                <c:pt idx="2269">
                  <c:v>55219</c:v>
                </c:pt>
                <c:pt idx="2270">
                  <c:v>55226</c:v>
                </c:pt>
                <c:pt idx="2271">
                  <c:v>55233</c:v>
                </c:pt>
                <c:pt idx="2272">
                  <c:v>55240</c:v>
                </c:pt>
                <c:pt idx="2273">
                  <c:v>55247</c:v>
                </c:pt>
                <c:pt idx="2274">
                  <c:v>55254</c:v>
                </c:pt>
                <c:pt idx="2275">
                  <c:v>55261</c:v>
                </c:pt>
                <c:pt idx="2276">
                  <c:v>55268</c:v>
                </c:pt>
                <c:pt idx="2277">
                  <c:v>55275</c:v>
                </c:pt>
                <c:pt idx="2278">
                  <c:v>55282</c:v>
                </c:pt>
                <c:pt idx="2279">
                  <c:v>55289</c:v>
                </c:pt>
                <c:pt idx="2280">
                  <c:v>55296</c:v>
                </c:pt>
                <c:pt idx="2281">
                  <c:v>55303</c:v>
                </c:pt>
                <c:pt idx="2282">
                  <c:v>55310</c:v>
                </c:pt>
                <c:pt idx="2283">
                  <c:v>55317</c:v>
                </c:pt>
                <c:pt idx="2284">
                  <c:v>55324</c:v>
                </c:pt>
                <c:pt idx="2285">
                  <c:v>55331</c:v>
                </c:pt>
                <c:pt idx="2286">
                  <c:v>55338</c:v>
                </c:pt>
                <c:pt idx="2287">
                  <c:v>55345</c:v>
                </c:pt>
                <c:pt idx="2288">
                  <c:v>55352</c:v>
                </c:pt>
                <c:pt idx="2289">
                  <c:v>55359</c:v>
                </c:pt>
                <c:pt idx="2290">
                  <c:v>55366</c:v>
                </c:pt>
                <c:pt idx="2291">
                  <c:v>55373</c:v>
                </c:pt>
                <c:pt idx="2292">
                  <c:v>55380</c:v>
                </c:pt>
                <c:pt idx="2293">
                  <c:v>55387</c:v>
                </c:pt>
                <c:pt idx="2294">
                  <c:v>55394</c:v>
                </c:pt>
                <c:pt idx="2295">
                  <c:v>55401</c:v>
                </c:pt>
                <c:pt idx="2296">
                  <c:v>55408</c:v>
                </c:pt>
                <c:pt idx="2297">
                  <c:v>55415</c:v>
                </c:pt>
                <c:pt idx="2298">
                  <c:v>55422</c:v>
                </c:pt>
                <c:pt idx="2299">
                  <c:v>55429</c:v>
                </c:pt>
                <c:pt idx="2300">
                  <c:v>55436</c:v>
                </c:pt>
                <c:pt idx="2301">
                  <c:v>55443</c:v>
                </c:pt>
                <c:pt idx="2302">
                  <c:v>55450</c:v>
                </c:pt>
                <c:pt idx="2303">
                  <c:v>55457</c:v>
                </c:pt>
                <c:pt idx="2304">
                  <c:v>55464</c:v>
                </c:pt>
                <c:pt idx="2305">
                  <c:v>55471</c:v>
                </c:pt>
                <c:pt idx="2306">
                  <c:v>55478</c:v>
                </c:pt>
                <c:pt idx="2307">
                  <c:v>55485</c:v>
                </c:pt>
                <c:pt idx="2308">
                  <c:v>55492</c:v>
                </c:pt>
                <c:pt idx="2309">
                  <c:v>55499</c:v>
                </c:pt>
                <c:pt idx="2310">
                  <c:v>55506</c:v>
                </c:pt>
                <c:pt idx="2311">
                  <c:v>55514</c:v>
                </c:pt>
                <c:pt idx="2312">
                  <c:v>55521</c:v>
                </c:pt>
                <c:pt idx="2313">
                  <c:v>55528</c:v>
                </c:pt>
                <c:pt idx="2314">
                  <c:v>55535</c:v>
                </c:pt>
                <c:pt idx="2315">
                  <c:v>55542</c:v>
                </c:pt>
                <c:pt idx="2316">
                  <c:v>55549</c:v>
                </c:pt>
                <c:pt idx="2317">
                  <c:v>55556</c:v>
                </c:pt>
                <c:pt idx="2318">
                  <c:v>55563</c:v>
                </c:pt>
                <c:pt idx="2319">
                  <c:v>55570</c:v>
                </c:pt>
                <c:pt idx="2320">
                  <c:v>55577</c:v>
                </c:pt>
                <c:pt idx="2321">
                  <c:v>55584</c:v>
                </c:pt>
                <c:pt idx="2322">
                  <c:v>55591</c:v>
                </c:pt>
                <c:pt idx="2323">
                  <c:v>55598</c:v>
                </c:pt>
                <c:pt idx="2324">
                  <c:v>55605</c:v>
                </c:pt>
                <c:pt idx="2325">
                  <c:v>55612</c:v>
                </c:pt>
                <c:pt idx="2326">
                  <c:v>55619</c:v>
                </c:pt>
                <c:pt idx="2327">
                  <c:v>55626</c:v>
                </c:pt>
                <c:pt idx="2328">
                  <c:v>55633</c:v>
                </c:pt>
                <c:pt idx="2329">
                  <c:v>55641</c:v>
                </c:pt>
                <c:pt idx="2330">
                  <c:v>55648</c:v>
                </c:pt>
                <c:pt idx="2331">
                  <c:v>55655</c:v>
                </c:pt>
                <c:pt idx="2332">
                  <c:v>55662</c:v>
                </c:pt>
                <c:pt idx="2333">
                  <c:v>55669</c:v>
                </c:pt>
                <c:pt idx="2334">
                  <c:v>55676</c:v>
                </c:pt>
                <c:pt idx="2335">
                  <c:v>55683</c:v>
                </c:pt>
                <c:pt idx="2336">
                  <c:v>55690</c:v>
                </c:pt>
                <c:pt idx="2337">
                  <c:v>55697</c:v>
                </c:pt>
                <c:pt idx="2338">
                  <c:v>55704</c:v>
                </c:pt>
                <c:pt idx="2339">
                  <c:v>55711</c:v>
                </c:pt>
                <c:pt idx="2340">
                  <c:v>55718</c:v>
                </c:pt>
                <c:pt idx="2341">
                  <c:v>55725</c:v>
                </c:pt>
                <c:pt idx="2342">
                  <c:v>55732</c:v>
                </c:pt>
                <c:pt idx="2343">
                  <c:v>55739</c:v>
                </c:pt>
                <c:pt idx="2344">
                  <c:v>55746</c:v>
                </c:pt>
                <c:pt idx="2345">
                  <c:v>55753</c:v>
                </c:pt>
                <c:pt idx="2346">
                  <c:v>55760</c:v>
                </c:pt>
                <c:pt idx="2347">
                  <c:v>55767</c:v>
                </c:pt>
                <c:pt idx="2348">
                  <c:v>55774</c:v>
                </c:pt>
                <c:pt idx="2349">
                  <c:v>55781</c:v>
                </c:pt>
                <c:pt idx="2350">
                  <c:v>55788</c:v>
                </c:pt>
                <c:pt idx="2351">
                  <c:v>55795</c:v>
                </c:pt>
                <c:pt idx="2352">
                  <c:v>55802</c:v>
                </c:pt>
                <c:pt idx="2353">
                  <c:v>55809</c:v>
                </c:pt>
                <c:pt idx="2354">
                  <c:v>55816</c:v>
                </c:pt>
                <c:pt idx="2355">
                  <c:v>55823</c:v>
                </c:pt>
                <c:pt idx="2356">
                  <c:v>55830</c:v>
                </c:pt>
                <c:pt idx="2357">
                  <c:v>55837</c:v>
                </c:pt>
                <c:pt idx="2358">
                  <c:v>55844</c:v>
                </c:pt>
                <c:pt idx="2359">
                  <c:v>55851</c:v>
                </c:pt>
                <c:pt idx="2360">
                  <c:v>55858</c:v>
                </c:pt>
                <c:pt idx="2361">
                  <c:v>55865</c:v>
                </c:pt>
                <c:pt idx="2362">
                  <c:v>55872</c:v>
                </c:pt>
                <c:pt idx="2363">
                  <c:v>55880</c:v>
                </c:pt>
                <c:pt idx="2364">
                  <c:v>55887</c:v>
                </c:pt>
              </c:numCache>
            </c:numRef>
          </c:cat>
          <c:val>
            <c:numRef>
              <c:f>EUR6M!$BC$2:$BC$2366</c:f>
              <c:numCache>
                <c:formatCode>0.0000%</c:formatCode>
                <c:ptCount val="2365"/>
                <c:pt idx="0">
                  <c:v>5.079999999999242E-4</c:v>
                </c:pt>
                <c:pt idx="1">
                  <c:v>4.9560695608739231E-4</c:v>
                </c:pt>
                <c:pt idx="2">
                  <c:v>5.0468324489733767E-4</c:v>
                </c:pt>
                <c:pt idx="3">
                  <c:v>5.0834555130590858E-4</c:v>
                </c:pt>
                <c:pt idx="4">
                  <c:v>5.1220919449998395E-4</c:v>
                </c:pt>
                <c:pt idx="5">
                  <c:v>5.1754307438097108E-4</c:v>
                </c:pt>
                <c:pt idx="6">
                  <c:v>5.2048614042602694E-4</c:v>
                </c:pt>
                <c:pt idx="7">
                  <c:v>5.3102845135372838E-4</c:v>
                </c:pt>
                <c:pt idx="8">
                  <c:v>5.3488199731779515E-4</c:v>
                </c:pt>
                <c:pt idx="9">
                  <c:v>5.3880153486883943E-4</c:v>
                </c:pt>
                <c:pt idx="10">
                  <c:v>5.4387965136474148E-4</c:v>
                </c:pt>
                <c:pt idx="11">
                  <c:v>5.4634332519384356E-4</c:v>
                </c:pt>
                <c:pt idx="12">
                  <c:v>5.5402138012376051E-4</c:v>
                </c:pt>
                <c:pt idx="13">
                  <c:v>5.5682646775740872E-4</c:v>
                </c:pt>
                <c:pt idx="14">
                  <c:v>5.5957581794142844E-4</c:v>
                </c:pt>
                <c:pt idx="15">
                  <c:v>5.6226943044212694E-4</c:v>
                </c:pt>
                <c:pt idx="16">
                  <c:v>5.6642854483915307E-4</c:v>
                </c:pt>
                <c:pt idx="17">
                  <c:v>5.7500013994903542E-4</c:v>
                </c:pt>
                <c:pt idx="18">
                  <c:v>5.7815984778168163E-4</c:v>
                </c:pt>
                <c:pt idx="19">
                  <c:v>5.8131036770837257E-4</c:v>
                </c:pt>
                <c:pt idx="20">
                  <c:v>5.8445169968499076E-4</c:v>
                </c:pt>
                <c:pt idx="21">
                  <c:v>5.8841673604209221E-4</c:v>
                </c:pt>
                <c:pt idx="22">
                  <c:v>5.9692514720750616E-4</c:v>
                </c:pt>
                <c:pt idx="23">
                  <c:v>5.9903527820858555E-4</c:v>
                </c:pt>
                <c:pt idx="24">
                  <c:v>6.0107991775085147E-4</c:v>
                </c:pt>
                <c:pt idx="25">
                  <c:v>6.0305906563031409E-4</c:v>
                </c:pt>
                <c:pt idx="26">
                  <c:v>6.0572696109739406E-4</c:v>
                </c:pt>
                <c:pt idx="27">
                  <c:v>6.1032073666529194E-4</c:v>
                </c:pt>
                <c:pt idx="28">
                  <c:v>6.1197242339672102E-4</c:v>
                </c:pt>
                <c:pt idx="29">
                  <c:v>6.1355861737812903E-4</c:v>
                </c:pt>
                <c:pt idx="30">
                  <c:v>6.1619303382443025E-4</c:v>
                </c:pt>
                <c:pt idx="31">
                  <c:v>6.1727308838279587E-4</c:v>
                </c:pt>
                <c:pt idx="32">
                  <c:v>6.2050719071495627E-4</c:v>
                </c:pt>
                <c:pt idx="33">
                  <c:v>6.2207111022686331E-4</c:v>
                </c:pt>
                <c:pt idx="34">
                  <c:v>6.2434026433976018E-4</c:v>
                </c:pt>
                <c:pt idx="35">
                  <c:v>6.2502509079192896E-4</c:v>
                </c:pt>
                <c:pt idx="36">
                  <c:v>6.2564473258228494E-4</c:v>
                </c:pt>
                <c:pt idx="37">
                  <c:v>6.2787080629113433E-4</c:v>
                </c:pt>
                <c:pt idx="38">
                  <c:v>6.2860943815506759E-4</c:v>
                </c:pt>
                <c:pt idx="39">
                  <c:v>6.2928293147313929E-4</c:v>
                </c:pt>
                <c:pt idx="40">
                  <c:v>6.3069969022872517E-4</c:v>
                </c:pt>
                <c:pt idx="41">
                  <c:v>6.3084185273662517E-4</c:v>
                </c:pt>
                <c:pt idx="42">
                  <c:v>6.3167331774944928E-4</c:v>
                </c:pt>
                <c:pt idx="43">
                  <c:v>6.3195597860808152E-4</c:v>
                </c:pt>
                <c:pt idx="44">
                  <c:v>6.3324671950746128E-4</c:v>
                </c:pt>
                <c:pt idx="45">
                  <c:v>6.3537334904695969E-4</c:v>
                </c:pt>
                <c:pt idx="46">
                  <c:v>6.3616675591188676E-4</c:v>
                </c:pt>
                <c:pt idx="47">
                  <c:v>6.3922642244331471E-4</c:v>
                </c:pt>
                <c:pt idx="48">
                  <c:v>6.4032756231260088E-4</c:v>
                </c:pt>
                <c:pt idx="49">
                  <c:v>6.4139710181434692E-4</c:v>
                </c:pt>
                <c:pt idx="50">
                  <c:v>6.4332598697364358E-4</c:v>
                </c:pt>
                <c:pt idx="51">
                  <c:v>6.4388772153873186E-4</c:v>
                </c:pt>
                <c:pt idx="52">
                  <c:v>6.4627079205355513E-4</c:v>
                </c:pt>
                <c:pt idx="53">
                  <c:v>6.4715072831653966E-4</c:v>
                </c:pt>
                <c:pt idx="54">
                  <c:v>6.4799906388181348E-4</c:v>
                </c:pt>
                <c:pt idx="55">
                  <c:v>6.4835449138975437E-4</c:v>
                </c:pt>
                <c:pt idx="56">
                  <c:v>6.4867394773385125E-4</c:v>
                </c:pt>
                <c:pt idx="57">
                  <c:v>6.5176672985623883E-4</c:v>
                </c:pt>
                <c:pt idx="58">
                  <c:v>6.5242546042502665E-4</c:v>
                </c:pt>
                <c:pt idx="59">
                  <c:v>6.5305259004065587E-4</c:v>
                </c:pt>
                <c:pt idx="60">
                  <c:v>6.5463591249019645E-4</c:v>
                </c:pt>
                <c:pt idx="61">
                  <c:v>6.5470946429598866E-4</c:v>
                </c:pt>
                <c:pt idx="62">
                  <c:v>6.5571422280788624E-4</c:v>
                </c:pt>
                <c:pt idx="63">
                  <c:v>6.5615174611894538E-4</c:v>
                </c:pt>
                <c:pt idx="64">
                  <c:v>6.5655766829612102E-4</c:v>
                </c:pt>
                <c:pt idx="65">
                  <c:v>6.5799317323659179E-4</c:v>
                </c:pt>
                <c:pt idx="66">
                  <c:v>6.5781021574100058E-4</c:v>
                </c:pt>
                <c:pt idx="67">
                  <c:v>6.5986086992486648E-4</c:v>
                </c:pt>
                <c:pt idx="68">
                  <c:v>6.6068374380173051E-4</c:v>
                </c:pt>
                <c:pt idx="69">
                  <c:v>6.6148702778236754E-4</c:v>
                </c:pt>
                <c:pt idx="70">
                  <c:v>6.6338320958588568E-4</c:v>
                </c:pt>
                <c:pt idx="71">
                  <c:v>6.6359384614759782E-4</c:v>
                </c:pt>
                <c:pt idx="72">
                  <c:v>6.6520959843018946E-4</c:v>
                </c:pt>
                <c:pt idx="73">
                  <c:v>6.6589534255167638E-4</c:v>
                </c:pt>
                <c:pt idx="74">
                  <c:v>6.6656149662097414E-4</c:v>
                </c:pt>
                <c:pt idx="75">
                  <c:v>6.6837616713566104E-4</c:v>
                </c:pt>
                <c:pt idx="76">
                  <c:v>6.6842275528264166E-4</c:v>
                </c:pt>
                <c:pt idx="77">
                  <c:v>6.6839919439539623E-4</c:v>
                </c:pt>
                <c:pt idx="78">
                  <c:v>6.6893796612636162E-4</c:v>
                </c:pt>
                <c:pt idx="79">
                  <c:v>6.6945693247845157E-4</c:v>
                </c:pt>
                <c:pt idx="80">
                  <c:v>6.6995609343585452E-4</c:v>
                </c:pt>
                <c:pt idx="81">
                  <c:v>6.7043544898319843E-4</c:v>
                </c:pt>
                <c:pt idx="82">
                  <c:v>6.7175468302564526E-4</c:v>
                </c:pt>
                <c:pt idx="83">
                  <c:v>6.7215481679571885E-4</c:v>
                </c:pt>
                <c:pt idx="84">
                  <c:v>6.7253514508985195E-4</c:v>
                </c:pt>
                <c:pt idx="85">
                  <c:v>6.7289566789706422E-4</c:v>
                </c:pt>
                <c:pt idx="86">
                  <c:v>6.7323638520549707E-4</c:v>
                </c:pt>
                <c:pt idx="87">
                  <c:v>6.7413970404456725E-4</c:v>
                </c:pt>
                <c:pt idx="88">
                  <c:v>6.7546083674011688E-4</c:v>
                </c:pt>
                <c:pt idx="89">
                  <c:v>6.7677898437731225E-4</c:v>
                </c:pt>
                <c:pt idx="90">
                  <c:v>6.7809414694956511E-4</c:v>
                </c:pt>
                <c:pt idx="91">
                  <c:v>6.7940632445116582E-4</c:v>
                </c:pt>
                <c:pt idx="92">
                  <c:v>6.8332494647144377E-4</c:v>
                </c:pt>
                <c:pt idx="93">
                  <c:v>6.8462518363070321E-4</c:v>
                </c:pt>
                <c:pt idx="94">
                  <c:v>6.8592243568944421E-4</c:v>
                </c:pt>
                <c:pt idx="95">
                  <c:v>6.8721670264195714E-4</c:v>
                </c:pt>
                <c:pt idx="96">
                  <c:v>6.9125579981743255E-4</c:v>
                </c:pt>
                <c:pt idx="97">
                  <c:v>6.9305289358287262E-4</c:v>
                </c:pt>
                <c:pt idx="98">
                  <c:v>6.936432606059888E-4</c:v>
                </c:pt>
                <c:pt idx="99">
                  <c:v>6.9561041280397453E-4</c:v>
                </c:pt>
                <c:pt idx="100">
                  <c:v>6.968847191701948E-4</c:v>
                </c:pt>
                <c:pt idx="101">
                  <c:v>6.995424042618827E-4</c:v>
                </c:pt>
                <c:pt idx="102">
                  <c:v>7.0195225620849544E-4</c:v>
                </c:pt>
                <c:pt idx="103">
                  <c:v>7.0321171833303295E-4</c:v>
                </c:pt>
                <c:pt idx="104">
                  <c:v>7.0446821159132463E-4</c:v>
                </c:pt>
                <c:pt idx="105">
                  <c:v>7.0572173597812889E-4</c:v>
                </c:pt>
                <c:pt idx="106">
                  <c:v>7.0837264564019818E-4</c:v>
                </c:pt>
                <c:pt idx="107">
                  <c:v>7.1070614469952186E-4</c:v>
                </c:pt>
                <c:pt idx="108">
                  <c:v>7.1194482464502159E-4</c:v>
                </c:pt>
                <c:pt idx="109">
                  <c:v>7.1318053568539947E-4</c:v>
                </c:pt>
                <c:pt idx="110">
                  <c:v>7.1454867090057258E-4</c:v>
                </c:pt>
                <c:pt idx="111">
                  <c:v>7.1732856202577936E-4</c:v>
                </c:pt>
                <c:pt idx="112">
                  <c:v>7.2000888245734825E-4</c:v>
                </c:pt>
                <c:pt idx="113">
                  <c:v>7.2137085300767712E-4</c:v>
                </c:pt>
                <c:pt idx="114">
                  <c:v>7.2273159061769885E-4</c:v>
                </c:pt>
                <c:pt idx="115">
                  <c:v>7.2409109528479238E-4</c:v>
                </c:pt>
                <c:pt idx="116">
                  <c:v>7.2686861039263204E-4</c:v>
                </c:pt>
                <c:pt idx="117">
                  <c:v>7.2951678446884799E-4</c:v>
                </c:pt>
                <c:pt idx="118">
                  <c:v>7.3087012438111478E-4</c:v>
                </c:pt>
                <c:pt idx="119">
                  <c:v>7.3222223133560197E-4</c:v>
                </c:pt>
                <c:pt idx="120">
                  <c:v>7.3357310532881507E-4</c:v>
                </c:pt>
                <c:pt idx="121">
                  <c:v>7.3420983498566339E-4</c:v>
                </c:pt>
                <c:pt idx="122">
                  <c:v>7.38249753941514E-4</c:v>
                </c:pt>
                <c:pt idx="123">
                  <c:v>7.3959391408426551E-4</c:v>
                </c:pt>
                <c:pt idx="124">
                  <c:v>7.4093683446927003E-4</c:v>
                </c:pt>
                <c:pt idx="125">
                  <c:v>7.4227851509257457E-4</c:v>
                </c:pt>
                <c:pt idx="126">
                  <c:v>7.436189559519833E-4</c:v>
                </c:pt>
                <c:pt idx="127">
                  <c:v>7.4763283992399475E-4</c:v>
                </c:pt>
                <c:pt idx="128">
                  <c:v>7.489683217036632E-4</c:v>
                </c:pt>
                <c:pt idx="129">
                  <c:v>7.5030256370713783E-4</c:v>
                </c:pt>
                <c:pt idx="130">
                  <c:v>7.5163556593178338E-4</c:v>
                </c:pt>
                <c:pt idx="131">
                  <c:v>7.529673283754038E-4</c:v>
                </c:pt>
                <c:pt idx="132">
                  <c:v>7.5695517699288369E-4</c:v>
                </c:pt>
                <c:pt idx="133">
                  <c:v>7.5839922479378004E-4</c:v>
                </c:pt>
                <c:pt idx="134">
                  <c:v>7.5984327364833908E-4</c:v>
                </c:pt>
                <c:pt idx="135">
                  <c:v>7.6128732355699991E-4</c:v>
                </c:pt>
                <c:pt idx="136">
                  <c:v>7.6273137451932343E-4</c:v>
                </c:pt>
                <c:pt idx="137">
                  <c:v>7.6706353372914824E-4</c:v>
                </c:pt>
                <c:pt idx="138">
                  <c:v>7.6850758890700083E-4</c:v>
                </c:pt>
                <c:pt idx="139">
                  <c:v>7.6995164513851602E-4</c:v>
                </c:pt>
                <c:pt idx="140">
                  <c:v>7.7139570242325468E-4</c:v>
                </c:pt>
                <c:pt idx="141">
                  <c:v>7.7283976076253434E-4</c:v>
                </c:pt>
                <c:pt idx="142">
                  <c:v>7.7789481358206728E-4</c:v>
                </c:pt>
                <c:pt idx="143">
                  <c:v>7.7933887978595001E-4</c:v>
                </c:pt>
                <c:pt idx="144">
                  <c:v>7.8078294704909479E-4</c:v>
                </c:pt>
                <c:pt idx="145">
                  <c:v>7.8222701537237517E-4</c:v>
                </c:pt>
                <c:pt idx="146">
                  <c:v>7.8511686721116343E-4</c:v>
                </c:pt>
                <c:pt idx="147">
                  <c:v>7.8800329926161073E-4</c:v>
                </c:pt>
                <c:pt idx="148">
                  <c:v>7.8944737288294824E-4</c:v>
                </c:pt>
                <c:pt idx="149">
                  <c:v>7.9089144756398441E-4</c:v>
                </c:pt>
                <c:pt idx="150">
                  <c:v>7.9233552330428263E-4</c:v>
                </c:pt>
                <c:pt idx="151">
                  <c:v>7.9522543434348619E-4</c:v>
                </c:pt>
                <c:pt idx="152">
                  <c:v>7.9811183686289984E-4</c:v>
                </c:pt>
                <c:pt idx="153">
                  <c:v>7.9955591790169191E-4</c:v>
                </c:pt>
                <c:pt idx="154">
                  <c:v>8.0100000000018275E-4</c:v>
                </c:pt>
                <c:pt idx="155">
                  <c:v>8.0221560985689231E-4</c:v>
                </c:pt>
                <c:pt idx="156">
                  <c:v>8.0442328906913209E-4</c:v>
                </c:pt>
                <c:pt idx="157">
                  <c:v>8.0706668993442226E-4</c:v>
                </c:pt>
                <c:pt idx="158">
                  <c:v>8.0827662010577578E-4</c:v>
                </c:pt>
                <c:pt idx="159">
                  <c:v>8.0948541433420505E-4</c:v>
                </c:pt>
                <c:pt idx="160">
                  <c:v>8.1069307261665208E-4</c:v>
                </c:pt>
                <c:pt idx="161">
                  <c:v>8.1551234625080137E-4</c:v>
                </c:pt>
                <c:pt idx="162">
                  <c:v>8.167143247749454E-4</c:v>
                </c:pt>
                <c:pt idx="163">
                  <c:v>8.1791516734087673E-4</c:v>
                </c:pt>
                <c:pt idx="164">
                  <c:v>8.1861814101611449E-4</c:v>
                </c:pt>
                <c:pt idx="165">
                  <c:v>8.2340473378792866E-4</c:v>
                </c:pt>
                <c:pt idx="166">
                  <c:v>8.245985264425489E-4</c:v>
                </c:pt>
                <c:pt idx="167">
                  <c:v>8.2579117687766332E-4</c:v>
                </c:pt>
                <c:pt idx="168">
                  <c:v>8.2698268509151518E-4</c:v>
                </c:pt>
                <c:pt idx="169">
                  <c:v>8.2817305108234764E-4</c:v>
                </c:pt>
                <c:pt idx="170">
                  <c:v>8.3173729569125385E-4</c:v>
                </c:pt>
                <c:pt idx="171">
                  <c:v>8.3292309276673034E-4</c:v>
                </c:pt>
                <c:pt idx="172">
                  <c:v>8.3410774760820706E-4</c:v>
                </c:pt>
                <c:pt idx="173">
                  <c:v>8.3529126021392728E-4</c:v>
                </c:pt>
                <c:pt idx="174">
                  <c:v>8.3647363058213416E-4</c:v>
                </c:pt>
                <c:pt idx="175">
                  <c:v>8.4001388823707886E-4</c:v>
                </c:pt>
                <c:pt idx="176">
                  <c:v>8.4119168963283253E-4</c:v>
                </c:pt>
                <c:pt idx="177">
                  <c:v>8.4236834878009272E-4</c:v>
                </c:pt>
                <c:pt idx="178">
                  <c:v>8.4354386567754157E-4</c:v>
                </c:pt>
                <c:pt idx="179">
                  <c:v>8.4471824032254404E-4</c:v>
                </c:pt>
                <c:pt idx="180">
                  <c:v>8.4823451072398655E-4</c:v>
                </c:pt>
                <c:pt idx="181">
                  <c:v>8.4940431633943869E-4</c:v>
                </c:pt>
                <c:pt idx="182">
                  <c:v>8.5057297969278172E-4</c:v>
                </c:pt>
                <c:pt idx="183">
                  <c:v>8.5174050078138048E-4</c:v>
                </c:pt>
                <c:pt idx="184">
                  <c:v>8.5290687960391722E-4</c:v>
                </c:pt>
                <c:pt idx="185">
                  <c:v>8.563991624527562E-4</c:v>
                </c:pt>
                <c:pt idx="186">
                  <c:v>8.575609721890846E-4</c:v>
                </c:pt>
                <c:pt idx="187">
                  <c:v>8.5872163964924937E-4</c:v>
                </c:pt>
                <c:pt idx="188">
                  <c:v>8.5988116483061503E-4</c:v>
                </c:pt>
                <c:pt idx="189">
                  <c:v>8.6103954773142496E-4</c:v>
                </c:pt>
                <c:pt idx="190">
                  <c:v>8.6450784273119411E-4</c:v>
                </c:pt>
                <c:pt idx="191">
                  <c:v>8.6566165648957688E-4</c:v>
                </c:pt>
                <c:pt idx="192">
                  <c:v>8.6681432795774119E-4</c:v>
                </c:pt>
                <c:pt idx="193">
                  <c:v>8.6796585713349108E-4</c:v>
                </c:pt>
                <c:pt idx="194">
                  <c:v>8.691162440146303E-4</c:v>
                </c:pt>
                <c:pt idx="195">
                  <c:v>8.7256055087062048E-4</c:v>
                </c:pt>
                <c:pt idx="196">
                  <c:v>8.7370636855355315E-4</c:v>
                </c:pt>
                <c:pt idx="197">
                  <c:v>8.7485104393221263E-4</c:v>
                </c:pt>
                <c:pt idx="198">
                  <c:v>8.7599457700396376E-4</c:v>
                </c:pt>
                <c:pt idx="199">
                  <c:v>8.7713696776748891E-4</c:v>
                </c:pt>
                <c:pt idx="200">
                  <c:v>8.8055728618762592E-4</c:v>
                </c:pt>
                <c:pt idx="201">
                  <c:v>8.8169510769760403E-4</c:v>
                </c:pt>
                <c:pt idx="202">
                  <c:v>8.8283178688881511E-4</c:v>
                </c:pt>
                <c:pt idx="203">
                  <c:v>8.8396732376038074E-4</c:v>
                </c:pt>
                <c:pt idx="204">
                  <c:v>8.8510171830966566E-4</c:v>
                </c:pt>
                <c:pt idx="205">
                  <c:v>8.8953980061749467E-4</c:v>
                </c:pt>
                <c:pt idx="206">
                  <c:v>8.906707874434262E-4</c:v>
                </c:pt>
                <c:pt idx="207">
                  <c:v>8.9180064436362343E-4</c:v>
                </c:pt>
                <c:pt idx="208">
                  <c:v>8.9397880889030188E-4</c:v>
                </c:pt>
                <c:pt idx="209">
                  <c:v>8.9458176505870202E-4</c:v>
                </c:pt>
                <c:pt idx="210">
                  <c:v>8.974329803017021E-4</c:v>
                </c:pt>
                <c:pt idx="211">
                  <c:v>8.9855605774361632E-4</c:v>
                </c:pt>
                <c:pt idx="212">
                  <c:v>8.9967800526546005E-4</c:v>
                </c:pt>
                <c:pt idx="213">
                  <c:v>9.0185672841648667E-4</c:v>
                </c:pt>
                <c:pt idx="214">
                  <c:v>9.0244760667178184E-4</c:v>
                </c:pt>
                <c:pt idx="215">
                  <c:v>9.0527079400932358E-4</c:v>
                </c:pt>
                <c:pt idx="216">
                  <c:v>9.0638596197164481E-4</c:v>
                </c:pt>
                <c:pt idx="217">
                  <c:v>9.0750000000042793E-4</c:v>
                </c:pt>
                <c:pt idx="218">
                  <c:v>9.0845142983885267E-4</c:v>
                </c:pt>
                <c:pt idx="219">
                  <c:v>9.0902329629832064E-4</c:v>
                </c:pt>
                <c:pt idx="220">
                  <c:v>9.1097523581085626E-4</c:v>
                </c:pt>
                <c:pt idx="221">
                  <c:v>9.1166188475942601E-4</c:v>
                </c:pt>
                <c:pt idx="222">
                  <c:v>9.123457342959892E-4</c:v>
                </c:pt>
                <c:pt idx="223">
                  <c:v>9.1329562655357991E-4</c:v>
                </c:pt>
                <c:pt idx="224">
                  <c:v>9.1639004371291621E-4</c:v>
                </c:pt>
                <c:pt idx="225">
                  <c:v>9.1705429728810412E-4</c:v>
                </c:pt>
                <c:pt idx="226">
                  <c:v>9.1757683552454313E-4</c:v>
                </c:pt>
                <c:pt idx="227">
                  <c:v>9.1851831865803432E-4</c:v>
                </c:pt>
                <c:pt idx="228">
                  <c:v>9.2018864909127656E-4</c:v>
                </c:pt>
                <c:pt idx="229">
                  <c:v>9.2083456563469732E-4</c:v>
                </c:pt>
                <c:pt idx="230">
                  <c:v>9.2147766743295978E-4</c:v>
                </c:pt>
                <c:pt idx="231">
                  <c:v>9.221179544834432E-4</c:v>
                </c:pt>
                <c:pt idx="232">
                  <c:v>9.2306118339453218E-4</c:v>
                </c:pt>
                <c:pt idx="233">
                  <c:v>9.2465095515429491E-4</c:v>
                </c:pt>
                <c:pt idx="234">
                  <c:v>9.2527716842525948E-4</c:v>
                </c:pt>
                <c:pt idx="235">
                  <c:v>9.2590056693271985E-4</c:v>
                </c:pt>
                <c:pt idx="236">
                  <c:v>9.265211506727446E-4</c:v>
                </c:pt>
                <c:pt idx="237">
                  <c:v>9.2746761588650116E-4</c:v>
                </c:pt>
                <c:pt idx="238">
                  <c:v>9.2897533791480764E-4</c:v>
                </c:pt>
                <c:pt idx="239">
                  <c:v>9.2958184778227327E-4</c:v>
                </c:pt>
                <c:pt idx="240">
                  <c:v>9.3018554286701505E-4</c:v>
                </c:pt>
                <c:pt idx="241">
                  <c:v>9.3078642316684896E-4</c:v>
                </c:pt>
                <c:pt idx="242">
                  <c:v>9.3173761520668299E-4</c:v>
                </c:pt>
                <c:pt idx="243">
                  <c:v>9.3316179646425182E-4</c:v>
                </c:pt>
                <c:pt idx="244">
                  <c:v>9.3374860280067025E-4</c:v>
                </c:pt>
                <c:pt idx="245">
                  <c:v>9.3433259433645566E-4</c:v>
                </c:pt>
                <c:pt idx="246">
                  <c:v>9.349137710689873E-4</c:v>
                </c:pt>
                <c:pt idx="247">
                  <c:v>9.3587118045763344E-4</c:v>
                </c:pt>
                <c:pt idx="248">
                  <c:v>9.3740416602256687E-4</c:v>
                </c:pt>
                <c:pt idx="249">
                  <c:v>9.3797323730092797E-4</c:v>
                </c:pt>
                <c:pt idx="250">
                  <c:v>9.3853950905432924E-4</c:v>
                </c:pt>
                <c:pt idx="251">
                  <c:v>9.3951113935501524E-4</c:v>
                </c:pt>
                <c:pt idx="252">
                  <c:v>9.3986831077042584E-4</c:v>
                </c:pt>
                <c:pt idx="253">
                  <c:v>9.4132887487221792E-4</c:v>
                </c:pt>
                <c:pt idx="254">
                  <c:v>9.4187834942894221E-4</c:v>
                </c:pt>
                <c:pt idx="255">
                  <c:v>9.4242502444463272E-4</c:v>
                </c:pt>
                <c:pt idx="256">
                  <c:v>9.4340543833335987E-4</c:v>
                </c:pt>
                <c:pt idx="257">
                  <c:v>9.437290053046515E-4</c:v>
                </c:pt>
                <c:pt idx="258">
                  <c:v>9.4511640632460154E-4</c:v>
                </c:pt>
                <c:pt idx="259">
                  <c:v>9.4564628404456377E-4</c:v>
                </c:pt>
                <c:pt idx="260">
                  <c:v>9.4617336220741816E-4</c:v>
                </c:pt>
                <c:pt idx="261">
                  <c:v>9.4716403413182845E-4</c:v>
                </c:pt>
                <c:pt idx="262">
                  <c:v>9.4745326324841917E-4</c:v>
                </c:pt>
                <c:pt idx="263">
                  <c:v>9.4876675958339811E-4</c:v>
                </c:pt>
                <c:pt idx="264">
                  <c:v>9.4927704035538299E-4</c:v>
                </c:pt>
                <c:pt idx="265">
                  <c:v>9.4978452155418576E-4</c:v>
                </c:pt>
                <c:pt idx="266">
                  <c:v>9.507869259605152E-4</c:v>
                </c:pt>
                <c:pt idx="267">
                  <c:v>9.510410838192197E-4</c:v>
                </c:pt>
                <c:pt idx="268">
                  <c:v>9.5227993388096084E-4</c:v>
                </c:pt>
                <c:pt idx="269">
                  <c:v>9.5251348316324085E-4</c:v>
                </c:pt>
                <c:pt idx="270">
                  <c:v>9.5299895519434076E-4</c:v>
                </c:pt>
                <c:pt idx="271">
                  <c:v>9.5348161234268768E-4</c:v>
                </c:pt>
                <c:pt idx="272">
                  <c:v>9.5449246626219762E-4</c:v>
                </c:pt>
                <c:pt idx="273">
                  <c:v>9.5538409206442616E-4</c:v>
                </c:pt>
                <c:pt idx="274">
                  <c:v>9.5585267476712042E-4</c:v>
                </c:pt>
                <c:pt idx="275">
                  <c:v>9.5631844257439407E-4</c:v>
                </c:pt>
                <c:pt idx="276">
                  <c:v>9.5678139548449983E-4</c:v>
                </c:pt>
                <c:pt idx="277">
                  <c:v>9.5780740985187897E-4</c:v>
                </c:pt>
                <c:pt idx="278">
                  <c:v>9.5860505811393214E-4</c:v>
                </c:pt>
                <c:pt idx="279">
                  <c:v>9.5905393650849583E-4</c:v>
                </c:pt>
                <c:pt idx="280">
                  <c:v>9.5949999999409789E-4</c:v>
                </c:pt>
                <c:pt idx="281">
                  <c:v>9.6121766811986423E-4</c:v>
                </c:pt>
                <c:pt idx="282">
                  <c:v>9.662804436983165E-4</c:v>
                </c:pt>
                <c:pt idx="283">
                  <c:v>9.6902464112323065E-4</c:v>
                </c:pt>
                <c:pt idx="284">
                  <c:v>9.7098310477808695E-4</c:v>
                </c:pt>
                <c:pt idx="285">
                  <c:v>9.7294425661136627E-4</c:v>
                </c:pt>
                <c:pt idx="286">
                  <c:v>9.7490809663049443E-4</c:v>
                </c:pt>
                <c:pt idx="287">
                  <c:v>9.8151016450903085E-4</c:v>
                </c:pt>
                <c:pt idx="288">
                  <c:v>9.8279033872536686E-4</c:v>
                </c:pt>
                <c:pt idx="289">
                  <c:v>9.8476761979473496E-4</c:v>
                </c:pt>
                <c:pt idx="290">
                  <c:v>9.8674758909800091E-4</c:v>
                </c:pt>
                <c:pt idx="291">
                  <c:v>9.8873024664390078E-4</c:v>
                </c:pt>
                <c:pt idx="292">
                  <c:v>9.9379450886247613E-4</c:v>
                </c:pt>
                <c:pt idx="293">
                  <c:v>9.9822661091097942E-4</c:v>
                </c:pt>
                <c:pt idx="294">
                  <c:v>1.0002212586249348E-3</c:v>
                </c:pt>
                <c:pt idx="295">
                  <c:v>1.0022185800484047E-3</c:v>
                </c:pt>
                <c:pt idx="296">
                  <c:v>1.0072659268993915E-3</c:v>
                </c:pt>
                <c:pt idx="297">
                  <c:v>1.0077469951643595E-3</c:v>
                </c:pt>
                <c:pt idx="298">
                  <c:v>1.0122452930973736E-3</c:v>
                </c:pt>
                <c:pt idx="299">
                  <c:v>1.0142586569508365E-3</c:v>
                </c:pt>
                <c:pt idx="300">
                  <c:v>1.0162746945711597E-3</c:v>
                </c:pt>
                <c:pt idx="301">
                  <c:v>1.021319565535012E-3</c:v>
                </c:pt>
                <c:pt idx="302">
                  <c:v>1.0218297876705561E-3</c:v>
                </c:pt>
                <c:pt idx="303">
                  <c:v>1.0263949894697892E-3</c:v>
                </c:pt>
                <c:pt idx="304">
                  <c:v>1.0284270698667848E-3</c:v>
                </c:pt>
                <c:pt idx="305">
                  <c:v>1.0304618240888545E-3</c:v>
                </c:pt>
                <c:pt idx="306">
                  <c:v>1.035502813625844E-3</c:v>
                </c:pt>
                <c:pt idx="307">
                  <c:v>1.0360428892073458E-3</c:v>
                </c:pt>
                <c:pt idx="308">
                  <c:v>1.0406757028685635E-3</c:v>
                </c:pt>
                <c:pt idx="309">
                  <c:v>1.0427265002165916E-3</c:v>
                </c:pt>
                <c:pt idx="310">
                  <c:v>1.0447799714487771E-3</c:v>
                </c:pt>
                <c:pt idx="311">
                  <c:v>1.0498156740182127E-3</c:v>
                </c:pt>
                <c:pt idx="312">
                  <c:v>1.0518709491231576E-3</c:v>
                </c:pt>
                <c:pt idx="313">
                  <c:v>1.0550874361587956E-3</c:v>
                </c:pt>
                <c:pt idx="314">
                  <c:v>1.0571569508697005E-3</c:v>
                </c:pt>
                <c:pt idx="315">
                  <c:v>1.059229139523412E-3</c:v>
                </c:pt>
                <c:pt idx="316">
                  <c:v>1.0642581495842291E-3</c:v>
                </c:pt>
                <c:pt idx="317">
                  <c:v>1.0648600308083133E-3</c:v>
                </c:pt>
                <c:pt idx="318">
                  <c:v>1.0696301922325201E-3</c:v>
                </c:pt>
                <c:pt idx="319">
                  <c:v>1.0717184247220565E-3</c:v>
                </c:pt>
                <c:pt idx="320">
                  <c:v>1.0738093312139168E-3</c:v>
                </c:pt>
                <c:pt idx="321">
                  <c:v>1.0788302432222202E-3</c:v>
                </c:pt>
                <c:pt idx="322">
                  <c:v>1.0794640766551087E-3</c:v>
                </c:pt>
                <c:pt idx="323">
                  <c:v>1.0843039740087062E-3</c:v>
                </c:pt>
                <c:pt idx="324">
                  <c:v>1.086410924695235E-3</c:v>
                </c:pt>
                <c:pt idx="325">
                  <c:v>1.0885205494449086E-3</c:v>
                </c:pt>
                <c:pt idx="326">
                  <c:v>1.093531957857158E-3</c:v>
                </c:pt>
                <c:pt idx="327">
                  <c:v>1.0941984430990288E-3</c:v>
                </c:pt>
                <c:pt idx="328">
                  <c:v>1.0991087844328239E-3</c:v>
                </c:pt>
                <c:pt idx="329">
                  <c:v>1.101234453739485E-3</c:v>
                </c:pt>
                <c:pt idx="330">
                  <c:v>1.1033627971692428E-3</c:v>
                </c:pt>
                <c:pt idx="331">
                  <c:v>1.1083632964393705E-3</c:v>
                </c:pt>
                <c:pt idx="332">
                  <c:v>1.109063133096411E-3</c:v>
                </c:pt>
                <c:pt idx="333">
                  <c:v>1.1126094962052165E-3</c:v>
                </c:pt>
                <c:pt idx="334">
                  <c:v>1.1133170668503184E-3</c:v>
                </c:pt>
                <c:pt idx="335">
                  <c:v>1.1140256406426323E-3</c:v>
                </c:pt>
                <c:pt idx="336">
                  <c:v>1.1161823445069699E-3</c:v>
                </c:pt>
                <c:pt idx="337">
                  <c:v>1.1183417668036374E-3</c:v>
                </c:pt>
                <c:pt idx="338">
                  <c:v>1.1262675339854774E-3</c:v>
                </c:pt>
                <c:pt idx="339">
                  <c:v>1.1270066404884963E-3</c:v>
                </c:pt>
                <c:pt idx="340">
                  <c:v>1.1291796550788632E-3</c:v>
                </c:pt>
                <c:pt idx="341">
                  <c:v>1.1313553881549983E-3</c:v>
                </c:pt>
                <c:pt idx="342">
                  <c:v>1.1335338397248508E-3</c:v>
                </c:pt>
                <c:pt idx="343">
                  <c:v>1.1414994245237977E-3</c:v>
                </c:pt>
                <c:pt idx="344">
                  <c:v>1.1422748311273633E-3</c:v>
                </c:pt>
                <c:pt idx="345">
                  <c:v>1.1444668753031516E-3</c:v>
                </c:pt>
                <c:pt idx="346">
                  <c:v>1.1466616380269785E-3</c:v>
                </c:pt>
                <c:pt idx="347">
                  <c:v>1.1488591193076767E-3</c:v>
                </c:pt>
                <c:pt idx="348">
                  <c:v>1.1581193840647143E-3</c:v>
                </c:pt>
                <c:pt idx="349">
                  <c:v>1.1593629906834592E-3</c:v>
                </c:pt>
                <c:pt idx="350">
                  <c:v>1.1619999999388365E-3</c:v>
                </c:pt>
                <c:pt idx="351">
                  <c:v>1.1650074305443816E-3</c:v>
                </c:pt>
                <c:pt idx="352">
                  <c:v>1.1680203552938511E-3</c:v>
                </c:pt>
                <c:pt idx="353">
                  <c:v>1.1788050917868336E-3</c:v>
                </c:pt>
                <c:pt idx="354">
                  <c:v>1.1801269962317866E-3</c:v>
                </c:pt>
                <c:pt idx="355">
                  <c:v>1.1831673920767096E-3</c:v>
                </c:pt>
                <c:pt idx="356">
                  <c:v>1.1862132822157132E-3</c:v>
                </c:pt>
                <c:pt idx="357">
                  <c:v>1.1909530907026457E-3</c:v>
                </c:pt>
                <c:pt idx="358">
                  <c:v>1.2001214640198967E-3</c:v>
                </c:pt>
                <c:pt idx="359">
                  <c:v>1.2031885169998364E-3</c:v>
                </c:pt>
                <c:pt idx="360">
                  <c:v>1.206261034291856E-3</c:v>
                </c:pt>
                <c:pt idx="361">
                  <c:v>1.2093390159223078E-3</c:v>
                </c:pt>
                <c:pt idx="362">
                  <c:v>1.2124224619162269E-3</c:v>
                </c:pt>
                <c:pt idx="363">
                  <c:v>1.2217055863344068E-3</c:v>
                </c:pt>
                <c:pt idx="364">
                  <c:v>1.2248108900373752E-3</c:v>
                </c:pt>
                <c:pt idx="365">
                  <c:v>1.227921658232499E-3</c:v>
                </c:pt>
                <c:pt idx="366">
                  <c:v>1.2310378909448133E-3</c:v>
                </c:pt>
                <c:pt idx="367">
                  <c:v>1.2404859049877737E-3</c:v>
                </c:pt>
                <c:pt idx="368">
                  <c:v>1.2451293672434303E-3</c:v>
                </c:pt>
                <c:pt idx="369">
                  <c:v>1.2467010231703285E-3</c:v>
                </c:pt>
                <c:pt idx="370">
                  <c:v>1.2498500435299653E-3</c:v>
                </c:pt>
                <c:pt idx="371">
                  <c:v>1.2530045285881856E-3</c:v>
                </c:pt>
                <c:pt idx="372">
                  <c:v>1.2561644783713425E-3</c:v>
                </c:pt>
                <c:pt idx="373">
                  <c:v>1.2656771163321989E-3</c:v>
                </c:pt>
                <c:pt idx="374">
                  <c:v>1.2688589252773086E-3</c:v>
                </c:pt>
                <c:pt idx="375">
                  <c:v>1.2720461990782391E-3</c:v>
                </c:pt>
                <c:pt idx="376">
                  <c:v>1.2752389377622211E-3</c:v>
                </c:pt>
                <c:pt idx="377">
                  <c:v>1.2784371413547288E-3</c:v>
                </c:pt>
                <c:pt idx="378">
                  <c:v>1.2836023131177351E-3</c:v>
                </c:pt>
                <c:pt idx="379">
                  <c:v>1.2912846053458515E-3</c:v>
                </c:pt>
                <c:pt idx="380">
                  <c:v>1.2930428347758746E-3</c:v>
                </c:pt>
                <c:pt idx="381">
                  <c:v>1.2962810414254399E-3</c:v>
                </c:pt>
                <c:pt idx="382">
                  <c:v>1.2995247433062367E-3</c:v>
                </c:pt>
                <c:pt idx="383">
                  <c:v>1.3107197531231412E-3</c:v>
                </c:pt>
                <c:pt idx="384">
                  <c:v>1.3125545036734671E-3</c:v>
                </c:pt>
                <c:pt idx="385">
                  <c:v>1.3158256821109845E-3</c:v>
                </c:pt>
                <c:pt idx="386">
                  <c:v>1.3191023559413718E-3</c:v>
                </c:pt>
                <c:pt idx="387">
                  <c:v>1.3223845251911271E-3</c:v>
                </c:pt>
                <c:pt idx="388">
                  <c:v>1.3336427593350283E-3</c:v>
                </c:pt>
                <c:pt idx="389">
                  <c:v>1.3355681569296926E-3</c:v>
                </c:pt>
                <c:pt idx="390">
                  <c:v>1.3388778036856853E-3</c:v>
                </c:pt>
                <c:pt idx="391">
                  <c:v>1.3421929460253348E-3</c:v>
                </c:pt>
                <c:pt idx="392">
                  <c:v>1.3455135839755806E-3</c:v>
                </c:pt>
                <c:pt idx="393">
                  <c:v>1.3568335697863592E-3</c:v>
                </c:pt>
                <c:pt idx="394">
                  <c:v>1.3588510924341308E-3</c:v>
                </c:pt>
                <c:pt idx="395">
                  <c:v>1.3621992088507296E-3</c:v>
                </c:pt>
                <c:pt idx="396">
                  <c:v>1.3655528210444216E-3</c:v>
                </c:pt>
                <c:pt idx="397">
                  <c:v>1.3689119290417049E-3</c:v>
                </c:pt>
                <c:pt idx="398">
                  <c:v>1.3802921938836749E-3</c:v>
                </c:pt>
                <c:pt idx="399">
                  <c:v>1.3824033196298353E-3</c:v>
                </c:pt>
                <c:pt idx="400">
                  <c:v>1.387043849501998E-3</c:v>
                </c:pt>
                <c:pt idx="401">
                  <c:v>1.3904278760488921E-3</c:v>
                </c:pt>
                <c:pt idx="402">
                  <c:v>1.3938173684582742E-3</c:v>
                </c:pt>
                <c:pt idx="403">
                  <c:v>1.4040186411424416E-3</c:v>
                </c:pt>
                <c:pt idx="404">
                  <c:v>1.4074299972828691E-3</c:v>
                </c:pt>
                <c:pt idx="405">
                  <c:v>1.4108468194267705E-3</c:v>
                </c:pt>
                <c:pt idx="406">
                  <c:v>1.4142691076022553E-3</c:v>
                </c:pt>
                <c:pt idx="407">
                  <c:v>1.417696861837433E-3</c:v>
                </c:pt>
                <c:pt idx="408">
                  <c:v>1.4280129211866085E-3</c:v>
                </c:pt>
                <c:pt idx="409">
                  <c:v>1.4314625399456042E-3</c:v>
                </c:pt>
                <c:pt idx="410">
                  <c:v>1.4349176249070354E-3</c:v>
                </c:pt>
                <c:pt idx="411">
                  <c:v>1.4383781760994509E-3</c:v>
                </c:pt>
                <c:pt idx="412">
                  <c:v>1.4405624639023896E-3</c:v>
                </c:pt>
                <c:pt idx="413">
                  <c:v>1.4471217661299147E-3</c:v>
                </c:pt>
                <c:pt idx="414">
                  <c:v>1.4493103464903716E-3</c:v>
                </c:pt>
                <c:pt idx="415">
                  <c:v>1.4514999999985531E-3</c:v>
                </c:pt>
                <c:pt idx="416">
                  <c:v>1.454429623454029E-3</c:v>
                </c:pt>
                <c:pt idx="417">
                  <c:v>1.4573622362202821E-3</c:v>
                </c:pt>
                <c:pt idx="418">
                  <c:v>1.4691225806601023E-3</c:v>
                </c:pt>
                <c:pt idx="419">
                  <c:v>1.4720701401805191E-3</c:v>
                </c:pt>
                <c:pt idx="420">
                  <c:v>1.475020689091649E-3</c:v>
                </c:pt>
                <c:pt idx="421">
                  <c:v>1.4779742274071076E-3</c:v>
                </c:pt>
                <c:pt idx="422">
                  <c:v>1.4868527789116558E-3</c:v>
                </c:pt>
                <c:pt idx="423">
                  <c:v>1.4880043570312234E-3</c:v>
                </c:pt>
                <c:pt idx="424">
                  <c:v>1.4909766784160442E-3</c:v>
                </c:pt>
                <c:pt idx="425">
                  <c:v>1.4939520057490627E-3</c:v>
                </c:pt>
                <c:pt idx="426">
                  <c:v>1.4969303390435279E-3</c:v>
                </c:pt>
                <c:pt idx="427">
                  <c:v>1.5076740307354316E-3</c:v>
                </c:pt>
                <c:pt idx="428">
                  <c:v>1.5088737321101099E-3</c:v>
                </c:pt>
                <c:pt idx="429">
                  <c:v>1.5118670954162854E-3</c:v>
                </c:pt>
                <c:pt idx="430">
                  <c:v>1.5148634647651684E-3</c:v>
                </c:pt>
                <c:pt idx="431">
                  <c:v>1.5178628401700082E-3</c:v>
                </c:pt>
                <c:pt idx="432">
                  <c:v>1.5286417706077123E-3</c:v>
                </c:pt>
                <c:pt idx="433">
                  <c:v>1.529890402626722E-3</c:v>
                </c:pt>
                <c:pt idx="434">
                  <c:v>1.5329048085180304E-3</c:v>
                </c:pt>
                <c:pt idx="435">
                  <c:v>1.5359222205469981E-3</c:v>
                </c:pt>
                <c:pt idx="436">
                  <c:v>1.5389426387277573E-3</c:v>
                </c:pt>
                <c:pt idx="437">
                  <c:v>1.5497560031770866E-3</c:v>
                </c:pt>
                <c:pt idx="438">
                  <c:v>1.5510543732420823E-3</c:v>
                </c:pt>
                <c:pt idx="439">
                  <c:v>1.5540898223867184E-3</c:v>
                </c:pt>
                <c:pt idx="440">
                  <c:v>1.5571282777652902E-3</c:v>
                </c:pt>
                <c:pt idx="441">
                  <c:v>1.5601697393914887E-3</c:v>
                </c:pt>
                <c:pt idx="442">
                  <c:v>1.571016733128159E-3</c:v>
                </c:pt>
                <c:pt idx="443">
                  <c:v>1.5723656486498947E-3</c:v>
                </c:pt>
                <c:pt idx="444">
                  <c:v>1.5754221417213529E-3</c:v>
                </c:pt>
                <c:pt idx="445">
                  <c:v>1.5784816411234651E-3</c:v>
                </c:pt>
                <c:pt idx="446">
                  <c:v>1.5815441468699221E-3</c:v>
                </c:pt>
                <c:pt idx="447">
                  <c:v>1.5924239651745218E-3</c:v>
                </c:pt>
                <c:pt idx="448">
                  <c:v>1.5938242335765446E-3</c:v>
                </c:pt>
                <c:pt idx="449">
                  <c:v>1.5969017712531772E-3</c:v>
                </c:pt>
                <c:pt idx="450">
                  <c:v>1.5999823153571822E-3</c:v>
                </c:pt>
                <c:pt idx="451">
                  <c:v>1.6030658659026917E-3</c:v>
                </c:pt>
                <c:pt idx="452">
                  <c:v>1.6139777040653431E-3</c:v>
                </c:pt>
                <c:pt idx="453">
                  <c:v>1.6154301327815392E-3</c:v>
                </c:pt>
                <c:pt idx="454">
                  <c:v>1.6185287157452319E-3</c:v>
                </c:pt>
                <c:pt idx="455">
                  <c:v>1.6216303052347817E-3</c:v>
                </c:pt>
                <c:pt idx="456">
                  <c:v>1.6247349012634374E-3</c:v>
                </c:pt>
                <c:pt idx="457">
                  <c:v>1.6356779545805352E-3</c:v>
                </c:pt>
                <c:pt idx="458">
                  <c:v>1.6371833510570677E-3</c:v>
                </c:pt>
                <c:pt idx="459">
                  <c:v>1.6403029799950055E-3</c:v>
                </c:pt>
                <c:pt idx="460">
                  <c:v>1.6434256155572851E-3</c:v>
                </c:pt>
                <c:pt idx="461">
                  <c:v>1.6465512577580389E-3</c:v>
                </c:pt>
                <c:pt idx="462">
                  <c:v>1.6575247215325126E-3</c:v>
                </c:pt>
                <c:pt idx="463">
                  <c:v>1.6637910524182646E-3</c:v>
                </c:pt>
                <c:pt idx="464">
                  <c:v>1.6669176100940668E-3</c:v>
                </c:pt>
                <c:pt idx="465">
                  <c:v>1.6731438769137087E-3</c:v>
                </c:pt>
                <c:pt idx="466">
                  <c:v>1.6747255399699548E-3</c:v>
                </c:pt>
                <c:pt idx="467">
                  <c:v>1.6825947667525635E-3</c:v>
                </c:pt>
                <c:pt idx="468">
                  <c:v>1.6857390718397324E-3</c:v>
                </c:pt>
                <c:pt idx="469">
                  <c:v>1.6888863348777422E-3</c:v>
                </c:pt>
                <c:pt idx="470">
                  <c:v>1.6950680905483773E-3</c:v>
                </c:pt>
                <c:pt idx="471">
                  <c:v>1.6967027791392356E-3</c:v>
                </c:pt>
                <c:pt idx="472">
                  <c:v>1.7046670198430358E-3</c:v>
                </c:pt>
                <c:pt idx="473">
                  <c:v>1.7078320308906293E-3</c:v>
                </c:pt>
                <c:pt idx="474">
                  <c:v>1.710999999989418E-3</c:v>
                </c:pt>
                <c:pt idx="475">
                  <c:v>1.7353085630655491E-3</c:v>
                </c:pt>
                <c:pt idx="476">
                  <c:v>1.7370952107216469E-3</c:v>
                </c:pt>
                <c:pt idx="477">
                  <c:v>1.7575727135442306E-3</c:v>
                </c:pt>
                <c:pt idx="478">
                  <c:v>1.7669389705763663E-3</c:v>
                </c:pt>
                <c:pt idx="479">
                  <c:v>1.7759623130873755E-3</c:v>
                </c:pt>
                <c:pt idx="480">
                  <c:v>1.7997037368292033E-3</c:v>
                </c:pt>
                <c:pt idx="481">
                  <c:v>1.8014124912838464E-3</c:v>
                </c:pt>
                <c:pt idx="482">
                  <c:v>1.8213216740068663E-3</c:v>
                </c:pt>
                <c:pt idx="483">
                  <c:v>1.8304420774345707E-3</c:v>
                </c:pt>
                <c:pt idx="484">
                  <c:v>1.8395786584689208E-3</c:v>
                </c:pt>
                <c:pt idx="485">
                  <c:v>1.8414608361457317E-3</c:v>
                </c:pt>
                <c:pt idx="486">
                  <c:v>1.84335316291623E-3</c:v>
                </c:pt>
                <c:pt idx="487">
                  <c:v>1.8783273354513155E-3</c:v>
                </c:pt>
                <c:pt idx="488">
                  <c:v>1.8875846271635265E-3</c:v>
                </c:pt>
                <c:pt idx="489">
                  <c:v>1.8968581860871407E-3</c:v>
                </c:pt>
                <c:pt idx="490">
                  <c:v>1.9061480124523563E-3</c:v>
                </c:pt>
                <c:pt idx="491">
                  <c:v>1.9295677700392096E-3</c:v>
                </c:pt>
                <c:pt idx="492">
                  <c:v>1.9434699969253376E-3</c:v>
                </c:pt>
                <c:pt idx="493">
                  <c:v>1.9528411639515358E-3</c:v>
                </c:pt>
                <c:pt idx="494">
                  <c:v>1.9622285998035834E-3</c:v>
                </c:pt>
                <c:pt idx="495">
                  <c:v>1.9716323047142994E-3</c:v>
                </c:pt>
                <c:pt idx="496">
                  <c:v>2.0188948732992023E-3</c:v>
                </c:pt>
                <c:pt idx="497">
                  <c:v>2.0283961974594329E-3</c:v>
                </c:pt>
                <c:pt idx="498">
                  <c:v>2.0379137923154924E-3</c:v>
                </c:pt>
                <c:pt idx="499">
                  <c:v>2.0608772430728787E-3</c:v>
                </c:pt>
                <c:pt idx="500">
                  <c:v>2.0761468834081319E-3</c:v>
                </c:pt>
                <c:pt idx="501">
                  <c:v>2.0857458352810526E-3</c:v>
                </c:pt>
                <c:pt idx="502">
                  <c:v>2.095361059268558E-3</c:v>
                </c:pt>
                <c:pt idx="503">
                  <c:v>2.1049925556073986E-3</c:v>
                </c:pt>
                <c:pt idx="504">
                  <c:v>2.1341866057544485E-3</c:v>
                </c:pt>
                <c:pt idx="505">
                  <c:v>2.159849727124975E-3</c:v>
                </c:pt>
                <c:pt idx="506">
                  <c:v>2.1695526696574596E-3</c:v>
                </c:pt>
                <c:pt idx="507">
                  <c:v>2.1919509162544736E-3</c:v>
                </c:pt>
                <c:pt idx="508">
                  <c:v>2.1953415471226514E-3</c:v>
                </c:pt>
                <c:pt idx="509">
                  <c:v>2.2183101770837429E-3</c:v>
                </c:pt>
                <c:pt idx="510">
                  <c:v>2.2281102392103336E-3</c:v>
                </c:pt>
                <c:pt idx="511">
                  <c:v>2.2971639361964954E-3</c:v>
                </c:pt>
                <c:pt idx="512">
                  <c:v>2.3670109018017111E-3</c:v>
                </c:pt>
                <c:pt idx="513">
                  <c:v>2.4376512207112825E-3</c:v>
                </c:pt>
                <c:pt idx="514">
                  <c:v>2.5035985187354492E-3</c:v>
                </c:pt>
                <c:pt idx="515">
                  <c:v>2.5760325726221578E-3</c:v>
                </c:pt>
                <c:pt idx="516">
                  <c:v>2.6492645546175898E-3</c:v>
                </c:pt>
                <c:pt idx="517">
                  <c:v>2.718853968181657E-3</c:v>
                </c:pt>
                <c:pt idx="518">
                  <c:v>2.7931005088690703E-3</c:v>
                </c:pt>
                <c:pt idx="519">
                  <c:v>2.8631704018404181E-3</c:v>
                </c:pt>
                <c:pt idx="520">
                  <c:v>2.9339410146882365E-3</c:v>
                </c:pt>
                <c:pt idx="521">
                  <c:v>3.0054124231575887E-3</c:v>
                </c:pt>
                <c:pt idx="522">
                  <c:v>3.0775847037468464E-3</c:v>
                </c:pt>
                <c:pt idx="523">
                  <c:v>3.1504579337042183E-3</c:v>
                </c:pt>
                <c:pt idx="524">
                  <c:v>3.2240321910320911E-3</c:v>
                </c:pt>
                <c:pt idx="525">
                  <c:v>3.2983075544839907E-3</c:v>
                </c:pt>
                <c:pt idx="526">
                  <c:v>3.3702641913727757E-3</c:v>
                </c:pt>
                <c:pt idx="527">
                  <c:v>3.4405676872799151E-3</c:v>
                </c:pt>
                <c:pt idx="528">
                  <c:v>3.5176421620646799E-3</c:v>
                </c:pt>
                <c:pt idx="529">
                  <c:v>3.5704781711371203E-3</c:v>
                </c:pt>
                <c:pt idx="530">
                  <c:v>3.6047538455595898E-3</c:v>
                </c:pt>
                <c:pt idx="531">
                  <c:v>3.6414968427412255E-3</c:v>
                </c:pt>
                <c:pt idx="532">
                  <c:v>3.6757740865542257E-3</c:v>
                </c:pt>
                <c:pt idx="533">
                  <c:v>3.7100519232674605E-3</c:v>
                </c:pt>
                <c:pt idx="534">
                  <c:v>3.7443303528923496E-3</c:v>
                </c:pt>
                <c:pt idx="535">
                  <c:v>3.776141062114022E-3</c:v>
                </c:pt>
                <c:pt idx="536">
                  <c:v>3.8104202743840755E-3</c:v>
                </c:pt>
                <c:pt idx="537">
                  <c:v>3.844700076331386E-3</c:v>
                </c:pt>
                <c:pt idx="538">
                  <c:v>3.8841317004140023E-3</c:v>
                </c:pt>
                <c:pt idx="539">
                  <c:v>3.9236293705947117E-3</c:v>
                </c:pt>
                <c:pt idx="540">
                  <c:v>3.9663333833949901E-3</c:v>
                </c:pt>
                <c:pt idx="541">
                  <c:v>4.0059435493729582E-3</c:v>
                </c:pt>
                <c:pt idx="542">
                  <c:v>4.0456194189205444E-3</c:v>
                </c:pt>
                <c:pt idx="543">
                  <c:v>4.0910437282033404E-3</c:v>
                </c:pt>
                <c:pt idx="544">
                  <c:v>4.1278036513614875E-3</c:v>
                </c:pt>
                <c:pt idx="545">
                  <c:v>4.167707119007661E-3</c:v>
                </c:pt>
                <c:pt idx="546">
                  <c:v>4.2076766607251322E-3</c:v>
                </c:pt>
                <c:pt idx="547">
                  <c:v>4.2477122804563819E-3</c:v>
                </c:pt>
                <c:pt idx="548">
                  <c:v>4.2878139821518422E-3</c:v>
                </c:pt>
                <c:pt idx="549">
                  <c:v>4.3279817697668014E-3</c:v>
                </c:pt>
                <c:pt idx="550">
                  <c:v>4.3682156472649404E-3</c:v>
                </c:pt>
                <c:pt idx="551">
                  <c:v>4.408515618615238E-3</c:v>
                </c:pt>
                <c:pt idx="552">
                  <c:v>4.4575074406213878E-3</c:v>
                </c:pt>
                <c:pt idx="553">
                  <c:v>4.4978686802648925E-3</c:v>
                </c:pt>
                <c:pt idx="554">
                  <c:v>4.5382949745995955E-3</c:v>
                </c:pt>
                <c:pt idx="555">
                  <c:v>4.5787863276136121E-3</c:v>
                </c:pt>
                <c:pt idx="556">
                  <c:v>4.6193427433033106E-3</c:v>
                </c:pt>
                <c:pt idx="557">
                  <c:v>4.6572122976736184E-3</c:v>
                </c:pt>
                <c:pt idx="558">
                  <c:v>4.6979239626003012E-3</c:v>
                </c:pt>
                <c:pt idx="559">
                  <c:v>4.7387010487381651E-3</c:v>
                </c:pt>
                <c:pt idx="560">
                  <c:v>4.7795435601119679E-3</c:v>
                </c:pt>
                <c:pt idx="561">
                  <c:v>4.8231009021748117E-3</c:v>
                </c:pt>
                <c:pt idx="562">
                  <c:v>4.86404777818337E-3</c:v>
                </c:pt>
                <c:pt idx="563">
                  <c:v>4.9036177133288603E-3</c:v>
                </c:pt>
                <c:pt idx="564">
                  <c:v>4.9396062412900557E-3</c:v>
                </c:pt>
                <c:pt idx="565">
                  <c:v>4.9755954295739174E-3</c:v>
                </c:pt>
                <c:pt idx="566">
                  <c:v>5.0089797351460606E-3</c:v>
                </c:pt>
                <c:pt idx="567">
                  <c:v>5.0449696950243738E-3</c:v>
                </c:pt>
                <c:pt idx="568">
                  <c:v>5.0809603116630155E-3</c:v>
                </c:pt>
                <c:pt idx="569">
                  <c:v>5.116951585074218E-3</c:v>
                </c:pt>
                <c:pt idx="570">
                  <c:v>5.1555512762624378E-3</c:v>
                </c:pt>
                <c:pt idx="571">
                  <c:v>5.1915444267386134E-3</c:v>
                </c:pt>
                <c:pt idx="572">
                  <c:v>5.2275382376226033E-3</c:v>
                </c:pt>
                <c:pt idx="573">
                  <c:v>5.2635327089261387E-3</c:v>
                </c:pt>
                <c:pt idx="574">
                  <c:v>5.299527840661818E-3</c:v>
                </c:pt>
                <c:pt idx="575">
                  <c:v>5.335523632841805E-3</c:v>
                </c:pt>
                <c:pt idx="576">
                  <c:v>5.37152008547783E-3</c:v>
                </c:pt>
                <c:pt idx="577">
                  <c:v>5.4075171985820568E-3</c:v>
                </c:pt>
                <c:pt idx="578">
                  <c:v>5.4409026025054319E-3</c:v>
                </c:pt>
                <c:pt idx="579">
                  <c:v>5.4716747660569264E-3</c:v>
                </c:pt>
                <c:pt idx="580">
                  <c:v>5.5076720745531526E-3</c:v>
                </c:pt>
                <c:pt idx="581">
                  <c:v>5.5436700327647984E-3</c:v>
                </c:pt>
                <c:pt idx="582">
                  <c:v>5.5796686407029042E-3</c:v>
                </c:pt>
                <c:pt idx="583">
                  <c:v>5.6182830975385796E-3</c:v>
                </c:pt>
                <c:pt idx="584">
                  <c:v>5.6542836142078621E-3</c:v>
                </c:pt>
                <c:pt idx="585">
                  <c:v>5.6902847842402217E-3</c:v>
                </c:pt>
                <c:pt idx="586">
                  <c:v>5.7262866076470791E-3</c:v>
                </c:pt>
                <c:pt idx="587">
                  <c:v>5.7596714267094552E-3</c:v>
                </c:pt>
                <c:pt idx="588">
                  <c:v>5.7956739332558479E-3</c:v>
                </c:pt>
                <c:pt idx="589">
                  <c:v>5.8316770896104046E-3</c:v>
                </c:pt>
                <c:pt idx="590">
                  <c:v>5.8933874184436555E-3</c:v>
                </c:pt>
                <c:pt idx="591">
                  <c:v>5.9553444895318226E-3</c:v>
                </c:pt>
                <c:pt idx="592">
                  <c:v>6.0234846740522549E-3</c:v>
                </c:pt>
                <c:pt idx="593">
                  <c:v>6.085826020617714E-3</c:v>
                </c:pt>
                <c:pt idx="594">
                  <c:v>6.1484128416972959E-3</c:v>
                </c:pt>
                <c:pt idx="595">
                  <c:v>6.2202412478973412E-3</c:v>
                </c:pt>
                <c:pt idx="596">
                  <c:v>6.277879239395062E-3</c:v>
                </c:pt>
                <c:pt idx="597">
                  <c:v>6.3413525181248778E-3</c:v>
                </c:pt>
                <c:pt idx="598">
                  <c:v>6.4050727044871539E-3</c:v>
                </c:pt>
                <c:pt idx="599">
                  <c:v>6.4690398220087078E-3</c:v>
                </c:pt>
                <c:pt idx="600">
                  <c:v>6.5332538943064476E-3</c:v>
                </c:pt>
                <c:pt idx="601">
                  <c:v>6.5977149450895858E-3</c:v>
                </c:pt>
                <c:pt idx="602">
                  <c:v>6.6624229981600766E-3</c:v>
                </c:pt>
                <c:pt idx="603">
                  <c:v>6.7273780774095267E-3</c:v>
                </c:pt>
                <c:pt idx="604">
                  <c:v>6.8016026965267429E-3</c:v>
                </c:pt>
                <c:pt idx="605">
                  <c:v>6.8798583521472731E-3</c:v>
                </c:pt>
                <c:pt idx="606">
                  <c:v>6.9449341605395858E-3</c:v>
                </c:pt>
                <c:pt idx="607">
                  <c:v>7.0102505499626943E-3</c:v>
                </c:pt>
                <c:pt idx="608">
                  <c:v>7.075807544540097E-3</c:v>
                </c:pt>
                <c:pt idx="609">
                  <c:v>7.1300451467084854E-3</c:v>
                </c:pt>
                <c:pt idx="610">
                  <c:v>7.1964671472194014E-3</c:v>
                </c:pt>
                <c:pt idx="611">
                  <c:v>7.2631337082494762E-3</c:v>
                </c:pt>
                <c:pt idx="612">
                  <c:v>7.330044854419451E-3</c:v>
                </c:pt>
                <c:pt idx="613">
                  <c:v>7.4072024452813898E-3</c:v>
                </c:pt>
                <c:pt idx="614">
                  <c:v>7.4742035823624391E-3</c:v>
                </c:pt>
                <c:pt idx="615">
                  <c:v>7.5343158629762839E-3</c:v>
                </c:pt>
                <c:pt idx="616">
                  <c:v>7.5766906518889027E-3</c:v>
                </c:pt>
                <c:pt idx="617">
                  <c:v>7.6097447984042688E-3</c:v>
                </c:pt>
                <c:pt idx="618">
                  <c:v>7.6521185481168204E-3</c:v>
                </c:pt>
                <c:pt idx="619">
                  <c:v>7.6944932070430599E-3</c:v>
                </c:pt>
                <c:pt idx="620">
                  <c:v>7.7368687752013329E-3</c:v>
                </c:pt>
                <c:pt idx="621">
                  <c:v>7.7792452526117334E-3</c:v>
                </c:pt>
                <c:pt idx="622">
                  <c:v>7.8309587930319186E-3</c:v>
                </c:pt>
                <c:pt idx="623">
                  <c:v>7.8733400513549198E-3</c:v>
                </c:pt>
                <c:pt idx="624">
                  <c:v>7.9157222339596503E-3</c:v>
                </c:pt>
                <c:pt idx="625">
                  <c:v>7.9581053408671644E-3</c:v>
                </c:pt>
                <c:pt idx="626">
                  <c:v>8.0004893720963723E-3</c:v>
                </c:pt>
                <c:pt idx="627">
                  <c:v>8.0428743276687639E-3</c:v>
                </c:pt>
                <c:pt idx="628">
                  <c:v>8.0852602076036759E-3</c:v>
                </c:pt>
                <c:pt idx="629">
                  <c:v>8.1276470119213094E-3</c:v>
                </c:pt>
                <c:pt idx="630">
                  <c:v>8.160674468867285E-3</c:v>
                </c:pt>
                <c:pt idx="631">
                  <c:v>8.1999392094934415E-3</c:v>
                </c:pt>
                <c:pt idx="632">
                  <c:v>8.2423246590620416E-3</c:v>
                </c:pt>
                <c:pt idx="633">
                  <c:v>8.2847110131251435E-3</c:v>
                </c:pt>
                <c:pt idx="634">
                  <c:v>8.3270982717016315E-3</c:v>
                </c:pt>
                <c:pt idx="635">
                  <c:v>8.372611418749171E-3</c:v>
                </c:pt>
                <c:pt idx="636">
                  <c:v>8.4275071515395282E-3</c:v>
                </c:pt>
                <c:pt idx="637">
                  <c:v>8.4573925653786408E-3</c:v>
                </c:pt>
                <c:pt idx="638">
                  <c:v>8.4997845030590456E-3</c:v>
                </c:pt>
                <c:pt idx="639">
                  <c:v>8.5390481329634602E-3</c:v>
                </c:pt>
                <c:pt idx="640">
                  <c:v>8.5814408190265402E-3</c:v>
                </c:pt>
                <c:pt idx="641">
                  <c:v>8.6238344097387242E-3</c:v>
                </c:pt>
                <c:pt idx="642">
                  <c:v>8.6813814041559311E-3</c:v>
                </c:pt>
                <c:pt idx="643">
                  <c:v>8.7390456112535781E-3</c:v>
                </c:pt>
                <c:pt idx="644">
                  <c:v>8.8019077489612015E-3</c:v>
                </c:pt>
                <c:pt idx="645">
                  <c:v>8.8597396868629139E-3</c:v>
                </c:pt>
                <c:pt idx="646">
                  <c:v>8.9176882448211876E-3</c:v>
                </c:pt>
                <c:pt idx="647">
                  <c:v>8.9937474422257455E-3</c:v>
                </c:pt>
                <c:pt idx="648">
                  <c:v>9.0374562535793061E-3</c:v>
                </c:pt>
                <c:pt idx="649">
                  <c:v>9.0958407040034727E-3</c:v>
                </c:pt>
                <c:pt idx="650">
                  <c:v>9.1543424397743482E-3</c:v>
                </c:pt>
                <c:pt idx="651">
                  <c:v>9.2129614711496614E-3</c:v>
                </c:pt>
                <c:pt idx="652">
                  <c:v>9.2716978084082247E-3</c:v>
                </c:pt>
                <c:pt idx="653">
                  <c:v>9.3305514618494886E-3</c:v>
                </c:pt>
                <c:pt idx="654">
                  <c:v>9.3895224417931133E-3</c:v>
                </c:pt>
                <c:pt idx="655">
                  <c:v>9.4486107585793969E-3</c:v>
                </c:pt>
                <c:pt idx="656">
                  <c:v>9.5204742274535622E-3</c:v>
                </c:pt>
                <c:pt idx="657">
                  <c:v>9.5795768310833369E-3</c:v>
                </c:pt>
                <c:pt idx="658">
                  <c:v>9.6387949536255995E-3</c:v>
                </c:pt>
                <c:pt idx="659">
                  <c:v>9.6981286054659919E-3</c:v>
                </c:pt>
                <c:pt idx="660">
                  <c:v>9.7575777970117534E-3</c:v>
                </c:pt>
                <c:pt idx="661">
                  <c:v>9.8171425386900067E-3</c:v>
                </c:pt>
                <c:pt idx="662">
                  <c:v>9.9035309855533358E-3</c:v>
                </c:pt>
                <c:pt idx="663">
                  <c:v>9.963547087716523E-3</c:v>
                </c:pt>
                <c:pt idx="664">
                  <c:v>1.002368000350384E-2</c:v>
                </c:pt>
                <c:pt idx="665">
                  <c:v>1.008742048270665E-2</c:v>
                </c:pt>
                <c:pt idx="666">
                  <c:v>1.0147707689587669E-2</c:v>
                </c:pt>
                <c:pt idx="667">
                  <c:v>1.0197408383717039E-2</c:v>
                </c:pt>
                <c:pt idx="668">
                  <c:v>1.0242845485719666E-2</c:v>
                </c:pt>
                <c:pt idx="669">
                  <c:v>1.0284891359082395E-2</c:v>
                </c:pt>
                <c:pt idx="670">
                  <c:v>1.0330329187982481E-2</c:v>
                </c:pt>
                <c:pt idx="671">
                  <c:v>1.0375768060927418E-2</c:v>
                </c:pt>
                <c:pt idx="672">
                  <c:v>1.042120797794123E-2</c:v>
                </c:pt>
                <c:pt idx="673">
                  <c:v>1.0470046742214311E-2</c:v>
                </c:pt>
                <c:pt idx="674">
                  <c:v>1.051549014297932E-2</c:v>
                </c:pt>
                <c:pt idx="675">
                  <c:v>1.0560934593623207E-2</c:v>
                </c:pt>
                <c:pt idx="676">
                  <c:v>1.0606380094169868E-2</c:v>
                </c:pt>
                <c:pt idx="677">
                  <c:v>1.0651826644643632E-2</c:v>
                </c:pt>
                <c:pt idx="678">
                  <c:v>1.0697274245068824E-2</c:v>
                </c:pt>
                <c:pt idx="679">
                  <c:v>1.0742722895469776E-2</c:v>
                </c:pt>
                <c:pt idx="680">
                  <c:v>1.0788172595870379E-2</c:v>
                </c:pt>
                <c:pt idx="681">
                  <c:v>1.0833623346295833E-2</c:v>
                </c:pt>
                <c:pt idx="682">
                  <c:v>1.0868844050475919E-2</c:v>
                </c:pt>
                <c:pt idx="683">
                  <c:v>1.0914292562025474E-2</c:v>
                </c:pt>
                <c:pt idx="684">
                  <c:v>1.0959742106451795E-2</c:v>
                </c:pt>
                <c:pt idx="685">
                  <c:v>1.1005192683778732E-2</c:v>
                </c:pt>
                <c:pt idx="686">
                  <c:v>1.1050644294029251E-2</c:v>
                </c:pt>
                <c:pt idx="687">
                  <c:v>1.109951438323982E-2</c:v>
                </c:pt>
                <c:pt idx="688">
                  <c:v>1.1144969533580674E-2</c:v>
                </c:pt>
                <c:pt idx="689">
                  <c:v>1.119042572265678E-2</c:v>
                </c:pt>
                <c:pt idx="690">
                  <c:v>1.1235882950491854E-2</c:v>
                </c:pt>
                <c:pt idx="691">
                  <c:v>1.127791783996495E-2</c:v>
                </c:pt>
                <c:pt idx="692">
                  <c:v>1.1323375648252027E-2</c:v>
                </c:pt>
                <c:pt idx="693">
                  <c:v>1.1367752818121902E-2</c:v>
                </c:pt>
                <c:pt idx="694">
                  <c:v>1.1410677224579445E-2</c:v>
                </c:pt>
                <c:pt idx="695">
                  <c:v>1.1456685731784147E-2</c:v>
                </c:pt>
                <c:pt idx="696">
                  <c:v>1.1499593061714967E-2</c:v>
                </c:pt>
                <c:pt idx="697">
                  <c:v>1.1542485320384627E-2</c:v>
                </c:pt>
                <c:pt idx="698">
                  <c:v>1.158536250677899E-2</c:v>
                </c:pt>
                <c:pt idx="699">
                  <c:v>1.1628224619883486E-2</c:v>
                </c:pt>
                <c:pt idx="700">
                  <c:v>1.1667905211218034E-2</c:v>
                </c:pt>
                <c:pt idx="701">
                  <c:v>1.1710723457505861E-2</c:v>
                </c:pt>
                <c:pt idx="702">
                  <c:v>1.1753526533999428E-2</c:v>
                </c:pt>
                <c:pt idx="703">
                  <c:v>1.1796314439686506E-2</c:v>
                </c:pt>
                <c:pt idx="704">
                  <c:v>1.1839087173553539E-2</c:v>
                </c:pt>
                <c:pt idx="705">
                  <c:v>1.1881844734589185E-2</c:v>
                </c:pt>
                <c:pt idx="706">
                  <c:v>1.1924587121781212E-2</c:v>
                </c:pt>
                <c:pt idx="707">
                  <c:v>1.1967314334118719E-2</c:v>
                </c:pt>
                <c:pt idx="708">
                  <c:v>1.2019867973502031E-2</c:v>
                </c:pt>
                <c:pt idx="709">
                  <c:v>1.2062607809780843E-2</c:v>
                </c:pt>
                <c:pt idx="710">
                  <c:v>1.2105332745696102E-2</c:v>
                </c:pt>
                <c:pt idx="711">
                  <c:v>1.2148042780237314E-2</c:v>
                </c:pt>
                <c:pt idx="712">
                  <c:v>1.2190737912394417E-2</c:v>
                </c:pt>
                <c:pt idx="713">
                  <c:v>1.2230064032218905E-2</c:v>
                </c:pt>
                <c:pt idx="714">
                  <c:v>1.2272714711796287E-2</c:v>
                </c:pt>
                <c:pt idx="715">
                  <c:v>1.2315350394403448E-2</c:v>
                </c:pt>
                <c:pt idx="716">
                  <c:v>1.2357971079031794E-2</c:v>
                </c:pt>
                <c:pt idx="717">
                  <c:v>1.2403990002089159E-2</c:v>
                </c:pt>
                <c:pt idx="718">
                  <c:v>1.2446595698748557E-2</c:v>
                </c:pt>
                <c:pt idx="719">
                  <c:v>1.2490606788533745E-2</c:v>
                </c:pt>
                <c:pt idx="720">
                  <c:v>1.2535680720959787E-2</c:v>
                </c:pt>
                <c:pt idx="721">
                  <c:v>1.2577316768071146E-2</c:v>
                </c:pt>
                <c:pt idx="722">
                  <c:v>1.2622391117869551E-2</c:v>
                </c:pt>
                <c:pt idx="723">
                  <c:v>1.2667466493886193E-2</c:v>
                </c:pt>
                <c:pt idx="724">
                  <c:v>1.2712542896144222E-2</c:v>
                </c:pt>
                <c:pt idx="725">
                  <c:v>1.2757620324667224E-2</c:v>
                </c:pt>
                <c:pt idx="726">
                  <c:v>1.2806145984489608E-2</c:v>
                </c:pt>
                <c:pt idx="727">
                  <c:v>1.2851227140127243E-2</c:v>
                </c:pt>
                <c:pt idx="728">
                  <c:v>1.2896309327746335E-2</c:v>
                </c:pt>
                <c:pt idx="729">
                  <c:v>1.2941392547371647E-2</c:v>
                </c:pt>
                <c:pt idx="730">
                  <c:v>1.2986476799025336E-2</c:v>
                </c:pt>
                <c:pt idx="731">
                  <c:v>1.3031562082732161E-2</c:v>
                </c:pt>
                <c:pt idx="732">
                  <c:v>1.3076648398515151E-2</c:v>
                </c:pt>
                <c:pt idx="733">
                  <c:v>1.3121735746397765E-2</c:v>
                </c:pt>
                <c:pt idx="734">
                  <c:v>1.3156442585969826E-2</c:v>
                </c:pt>
                <c:pt idx="735">
                  <c:v>1.3201526841636464E-2</c:v>
                </c:pt>
                <c:pt idx="736">
                  <c:v>1.3246612112528576E-2</c:v>
                </c:pt>
                <c:pt idx="737">
                  <c:v>1.3291698398669567E-2</c:v>
                </c:pt>
                <c:pt idx="738">
                  <c:v>1.3336785700081961E-2</c:v>
                </c:pt>
                <c:pt idx="739">
                  <c:v>1.3385342930820488E-2</c:v>
                </c:pt>
                <c:pt idx="740">
                  <c:v>1.3430434009048225E-2</c:v>
                </c:pt>
                <c:pt idx="741">
                  <c:v>1.3475526108265412E-2</c:v>
                </c:pt>
                <c:pt idx="742">
                  <c:v>1.3520619228494882E-2</c:v>
                </c:pt>
                <c:pt idx="743">
                  <c:v>1.3562237437013453E-2</c:v>
                </c:pt>
                <c:pt idx="744">
                  <c:v>1.360733083053388E-2</c:v>
                </c:pt>
                <c:pt idx="745">
                  <c:v>1.3652425239486026E-2</c:v>
                </c:pt>
                <c:pt idx="746">
                  <c:v>1.3682642165573945E-2</c:v>
                </c:pt>
                <c:pt idx="747">
                  <c:v>1.3714292209219783E-2</c:v>
                </c:pt>
                <c:pt idx="748">
                  <c:v>1.3744420098193721E-2</c:v>
                </c:pt>
                <c:pt idx="749">
                  <c:v>1.3774467768797689E-2</c:v>
                </c:pt>
                <c:pt idx="750">
                  <c:v>1.380443521738845E-2</c:v>
                </c:pt>
                <c:pt idx="751">
                  <c:v>1.3834322440330667E-2</c:v>
                </c:pt>
                <c:pt idx="752">
                  <c:v>1.3862249770391948E-2</c:v>
                </c:pt>
                <c:pt idx="753">
                  <c:v>1.389190201202465E-2</c:v>
                </c:pt>
                <c:pt idx="754">
                  <c:v>1.3921473569985012E-2</c:v>
                </c:pt>
                <c:pt idx="755">
                  <c:v>1.395096444068651E-2</c:v>
                </c:pt>
                <c:pt idx="756">
                  <c:v>1.3980374620552337E-2</c:v>
                </c:pt>
                <c:pt idx="757">
                  <c:v>1.4009704106014962E-2</c:v>
                </c:pt>
                <c:pt idx="758">
                  <c:v>1.4038952893517448E-2</c:v>
                </c:pt>
                <c:pt idx="759">
                  <c:v>1.4068120979510814E-2</c:v>
                </c:pt>
                <c:pt idx="760">
                  <c:v>1.4104701935597234E-2</c:v>
                </c:pt>
                <c:pt idx="761">
                  <c:v>1.4133940408305422E-2</c:v>
                </c:pt>
                <c:pt idx="762">
                  <c:v>1.4163099495819105E-2</c:v>
                </c:pt>
                <c:pt idx="763">
                  <c:v>1.4192179194601546E-2</c:v>
                </c:pt>
                <c:pt idx="764">
                  <c:v>1.4221179501125569E-2</c:v>
                </c:pt>
                <c:pt idx="765">
                  <c:v>1.4247206499050301E-2</c:v>
                </c:pt>
                <c:pt idx="766">
                  <c:v>1.4275969381230793E-2</c:v>
                </c:pt>
                <c:pt idx="767">
                  <c:v>1.4304652423155349E-2</c:v>
                </c:pt>
                <c:pt idx="768">
                  <c:v>1.4333255621344345E-2</c:v>
                </c:pt>
                <c:pt idx="769">
                  <c:v>1.4364990027093249E-2</c:v>
                </c:pt>
                <c:pt idx="770">
                  <c:v>1.4393513906535139E-2</c:v>
                </c:pt>
                <c:pt idx="771">
                  <c:v>1.4424045341432814E-2</c:v>
                </c:pt>
                <c:pt idx="772">
                  <c:v>1.4467065109064941E-2</c:v>
                </c:pt>
                <c:pt idx="773">
                  <c:v>1.4506721304179005E-2</c:v>
                </c:pt>
                <c:pt idx="774">
                  <c:v>1.4549741152967872E-2</c:v>
                </c:pt>
                <c:pt idx="775">
                  <c:v>1.4592761935646209E-2</c:v>
                </c:pt>
                <c:pt idx="776">
                  <c:v>1.4635783652234108E-2</c:v>
                </c:pt>
                <c:pt idx="777">
                  <c:v>1.4678806302752099E-2</c:v>
                </c:pt>
                <c:pt idx="778">
                  <c:v>1.4725203434385882E-2</c:v>
                </c:pt>
                <c:pt idx="779">
                  <c:v>1.476822977538551E-2</c:v>
                </c:pt>
                <c:pt idx="780">
                  <c:v>1.4811257055519561E-2</c:v>
                </c:pt>
                <c:pt idx="781">
                  <c:v>1.4854285274808888E-2</c:v>
                </c:pt>
                <c:pt idx="782">
                  <c:v>1.4897314433273473E-2</c:v>
                </c:pt>
                <c:pt idx="783">
                  <c:v>1.4940344530934171E-2</c:v>
                </c:pt>
                <c:pt idx="784">
                  <c:v>1.4983375567810965E-2</c:v>
                </c:pt>
                <c:pt idx="785">
                  <c:v>1.5026407543925577E-2</c:v>
                </c:pt>
                <c:pt idx="786">
                  <c:v>1.5062664185729099E-2</c:v>
                </c:pt>
                <c:pt idx="787">
                  <c:v>1.5102304719481556E-2</c:v>
                </c:pt>
                <c:pt idx="788">
                  <c:v>1.5145333909277348E-2</c:v>
                </c:pt>
                <c:pt idx="789">
                  <c:v>1.5188364022956874E-2</c:v>
                </c:pt>
                <c:pt idx="790">
                  <c:v>1.5231395060539563E-2</c:v>
                </c:pt>
                <c:pt idx="791">
                  <c:v>1.5277824116152182E-2</c:v>
                </c:pt>
                <c:pt idx="792">
                  <c:v>1.5320858889421963E-2</c:v>
                </c:pt>
                <c:pt idx="793">
                  <c:v>1.5363894591799963E-2</c:v>
                </c:pt>
                <c:pt idx="794">
                  <c:v>1.5406931223306386E-2</c:v>
                </c:pt>
                <c:pt idx="795">
                  <c:v>1.5449968783961434E-2</c:v>
                </c:pt>
                <c:pt idx="796">
                  <c:v>1.5489600689117708E-2</c:v>
                </c:pt>
                <c:pt idx="797">
                  <c:v>1.5532638194579448E-2</c:v>
                </c:pt>
                <c:pt idx="798">
                  <c:v>1.5544412004814274E-2</c:v>
                </c:pt>
                <c:pt idx="799">
                  <c:v>1.555603659914008E-2</c:v>
                </c:pt>
                <c:pt idx="800">
                  <c:v>1.5566943278873297E-2</c:v>
                </c:pt>
                <c:pt idx="801">
                  <c:v>1.5578422959580862E-2</c:v>
                </c:pt>
                <c:pt idx="802">
                  <c:v>1.5589754232698035E-2</c:v>
                </c:pt>
                <c:pt idx="803">
                  <c:v>1.5600937095692775E-2</c:v>
                </c:pt>
                <c:pt idx="804">
                  <c:v>1.5611921242412856E-2</c:v>
                </c:pt>
                <c:pt idx="805">
                  <c:v>1.5622650487918163E-2</c:v>
                </c:pt>
                <c:pt idx="806">
                  <c:v>1.5633230500036718E-2</c:v>
                </c:pt>
                <c:pt idx="807">
                  <c:v>1.5643661276404444E-2</c:v>
                </c:pt>
                <c:pt idx="808">
                  <c:v>1.5653942814692151E-2</c:v>
                </c:pt>
                <c:pt idx="809">
                  <c:v>1.5664075112602018E-2</c:v>
                </c:pt>
                <c:pt idx="810">
                  <c:v>1.5674058167871093E-2</c:v>
                </c:pt>
                <c:pt idx="811">
                  <c:v>1.5683891978268683E-2</c:v>
                </c:pt>
                <c:pt idx="812">
                  <c:v>1.569761833045831E-2</c:v>
                </c:pt>
                <c:pt idx="813">
                  <c:v>1.57076383229801E-2</c:v>
                </c:pt>
                <c:pt idx="814">
                  <c:v>1.5717511484425028E-2</c:v>
                </c:pt>
                <c:pt idx="815">
                  <c:v>1.5727237812587034E-2</c:v>
                </c:pt>
                <c:pt idx="816">
                  <c:v>1.5736817305293069E-2</c:v>
                </c:pt>
                <c:pt idx="817">
                  <c:v>1.5744075962026809E-2</c:v>
                </c:pt>
                <c:pt idx="818">
                  <c:v>1.5753197975047602E-2</c:v>
                </c:pt>
                <c:pt idx="819">
                  <c:v>1.5762172348483903E-2</c:v>
                </c:pt>
                <c:pt idx="820">
                  <c:v>1.577099908033032E-2</c:v>
                </c:pt>
                <c:pt idx="821">
                  <c:v>1.5782512163232291E-2</c:v>
                </c:pt>
                <c:pt idx="822">
                  <c:v>1.5791210599410157E-2</c:v>
                </c:pt>
                <c:pt idx="823">
                  <c:v>1.5804147849840668E-2</c:v>
                </c:pt>
                <c:pt idx="824">
                  <c:v>1.5843336593092457E-2</c:v>
                </c:pt>
                <c:pt idx="825">
                  <c:v>1.5882526114997037E-2</c:v>
                </c:pt>
                <c:pt idx="826">
                  <c:v>1.591856607741075E-2</c:v>
                </c:pt>
                <c:pt idx="827">
                  <c:v>1.5957755372985105E-2</c:v>
                </c:pt>
                <c:pt idx="828">
                  <c:v>1.5996945442991781E-2</c:v>
                </c:pt>
                <c:pt idx="829">
                  <c:v>1.6036136287445629E-2</c:v>
                </c:pt>
                <c:pt idx="830">
                  <c:v>1.6078485404857949E-2</c:v>
                </c:pt>
                <c:pt idx="831">
                  <c:v>1.6117679599005993E-2</c:v>
                </c:pt>
                <c:pt idx="832">
                  <c:v>1.615687457191544E-2</c:v>
                </c:pt>
                <c:pt idx="833">
                  <c:v>1.6196070323601496E-2</c:v>
                </c:pt>
                <c:pt idx="834">
                  <c:v>1.6235266854080235E-2</c:v>
                </c:pt>
                <c:pt idx="835">
                  <c:v>1.6274464163366427E-2</c:v>
                </c:pt>
                <c:pt idx="836">
                  <c:v>1.6313662251475711E-2</c:v>
                </c:pt>
                <c:pt idx="837">
                  <c:v>1.6352861118424163E-2</c:v>
                </c:pt>
                <c:pt idx="838">
                  <c:v>1.6392060764226984E-2</c:v>
                </c:pt>
                <c:pt idx="839">
                  <c:v>1.642491374078715E-2</c:v>
                </c:pt>
                <c:pt idx="840">
                  <c:v>1.6464111266692238E-2</c:v>
                </c:pt>
                <c:pt idx="841">
                  <c:v>1.6503309562959562E-2</c:v>
                </c:pt>
                <c:pt idx="842">
                  <c:v>1.6542508629604054E-2</c:v>
                </c:pt>
                <c:pt idx="843">
                  <c:v>1.6584889435351708E-2</c:v>
                </c:pt>
                <c:pt idx="844">
                  <c:v>1.6624091898353864E-2</c:v>
                </c:pt>
                <c:pt idx="845">
                  <c:v>1.6663295136048247E-2</c:v>
                </c:pt>
                <c:pt idx="846">
                  <c:v>1.6702499148450574E-2</c:v>
                </c:pt>
                <c:pt idx="847">
                  <c:v>1.6738515519011971E-2</c:v>
                </c:pt>
                <c:pt idx="848">
                  <c:v>1.6777719208236588E-2</c:v>
                </c:pt>
                <c:pt idx="849">
                  <c:v>1.6816923667944655E-2</c:v>
                </c:pt>
                <c:pt idx="850">
                  <c:v>1.6805665125442421E-2</c:v>
                </c:pt>
                <c:pt idx="851">
                  <c:v>1.6794192366876397E-2</c:v>
                </c:pt>
                <c:pt idx="852">
                  <c:v>1.6779278558361577E-2</c:v>
                </c:pt>
                <c:pt idx="853">
                  <c:v>1.6767625678333235E-2</c:v>
                </c:pt>
                <c:pt idx="854">
                  <c:v>1.6755759752339321E-2</c:v>
                </c:pt>
                <c:pt idx="855">
                  <c:v>1.6741937826359167E-2</c:v>
                </c:pt>
                <c:pt idx="856">
                  <c:v>1.6731806010810195E-2</c:v>
                </c:pt>
                <c:pt idx="857">
                  <c:v>1.6719017437267635E-2</c:v>
                </c:pt>
                <c:pt idx="858">
                  <c:v>1.6706014675581367E-2</c:v>
                </c:pt>
                <c:pt idx="859">
                  <c:v>1.6692797729940576E-2</c:v>
                </c:pt>
                <c:pt idx="860">
                  <c:v>1.6679366604604264E-2</c:v>
                </c:pt>
                <c:pt idx="861">
                  <c:v>1.6665721303899962E-2</c:v>
                </c:pt>
                <c:pt idx="862">
                  <c:v>1.6651861832224151E-2</c:v>
                </c:pt>
                <c:pt idx="863">
                  <c:v>1.6637788194042713E-2</c:v>
                </c:pt>
                <c:pt idx="864">
                  <c:v>1.6623500393889604E-2</c:v>
                </c:pt>
                <c:pt idx="865">
                  <c:v>1.6609285230431196E-2</c:v>
                </c:pt>
                <c:pt idx="866">
                  <c:v>1.6595093318261402E-2</c:v>
                </c:pt>
                <c:pt idx="867">
                  <c:v>1.6580689561014907E-2</c:v>
                </c:pt>
                <c:pt idx="868">
                  <c:v>1.6566073963332352E-2</c:v>
                </c:pt>
                <c:pt idx="869">
                  <c:v>1.6550039135638104E-2</c:v>
                </c:pt>
                <c:pt idx="870">
                  <c:v>1.6534734616034122E-2</c:v>
                </c:pt>
                <c:pt idx="871">
                  <c:v>1.6519217125504439E-2</c:v>
                </c:pt>
                <c:pt idx="872">
                  <c:v>1.6503486669048766E-2</c:v>
                </c:pt>
                <c:pt idx="873">
                  <c:v>1.6492205088000051E-2</c:v>
                </c:pt>
                <c:pt idx="874">
                  <c:v>1.6476819625979522E-2</c:v>
                </c:pt>
                <c:pt idx="875">
                  <c:v>1.6475311361964333E-2</c:v>
                </c:pt>
                <c:pt idx="876">
                  <c:v>1.6508945509121201E-2</c:v>
                </c:pt>
                <c:pt idx="877">
                  <c:v>1.6534236784131646E-2</c:v>
                </c:pt>
                <c:pt idx="878">
                  <c:v>1.6567867346781111E-2</c:v>
                </c:pt>
                <c:pt idx="879">
                  <c:v>1.6601498479571233E-2</c:v>
                </c:pt>
                <c:pt idx="880">
                  <c:v>1.6635130182511618E-2</c:v>
                </c:pt>
                <c:pt idx="881">
                  <c:v>1.6668762455611882E-2</c:v>
                </c:pt>
                <c:pt idx="882">
                  <c:v>1.6710762562939598E-2</c:v>
                </c:pt>
                <c:pt idx="883">
                  <c:v>1.6744400767148792E-2</c:v>
                </c:pt>
                <c:pt idx="884">
                  <c:v>1.6778039550976488E-2</c:v>
                </c:pt>
                <c:pt idx="885">
                  <c:v>1.6811678914433432E-2</c:v>
                </c:pt>
                <c:pt idx="886">
                  <c:v>1.684531885752865E-2</c:v>
                </c:pt>
                <c:pt idx="887">
                  <c:v>1.6878959380273315E-2</c:v>
                </c:pt>
                <c:pt idx="888">
                  <c:v>1.6912600482676451E-2</c:v>
                </c:pt>
                <c:pt idx="889">
                  <c:v>1.6946242164748371E-2</c:v>
                </c:pt>
                <c:pt idx="890">
                  <c:v>1.6971478572302568E-2</c:v>
                </c:pt>
                <c:pt idx="891">
                  <c:v>1.6999510608170034E-2</c:v>
                </c:pt>
                <c:pt idx="892">
                  <c:v>1.7033145905856997E-2</c:v>
                </c:pt>
                <c:pt idx="893">
                  <c:v>1.7066781767533037E-2</c:v>
                </c:pt>
                <c:pt idx="894">
                  <c:v>1.7100418193207428E-2</c:v>
                </c:pt>
                <c:pt idx="895">
                  <c:v>1.713686454528851E-2</c:v>
                </c:pt>
                <c:pt idx="896">
                  <c:v>1.7170503735204762E-2</c:v>
                </c:pt>
                <c:pt idx="897">
                  <c:v>1.7204143492291497E-2</c:v>
                </c:pt>
                <c:pt idx="898">
                  <c:v>1.7237783816557505E-2</c:v>
                </c:pt>
                <c:pt idx="899">
                  <c:v>1.7268608781883219E-2</c:v>
                </c:pt>
                <c:pt idx="900">
                  <c:v>1.7302248591745565E-2</c:v>
                </c:pt>
                <c:pt idx="901">
                  <c:v>1.7335888965672508E-2</c:v>
                </c:pt>
                <c:pt idx="902">
                  <c:v>1.7330746578895776E-2</c:v>
                </c:pt>
                <c:pt idx="903">
                  <c:v>1.7325455936624972E-2</c:v>
                </c:pt>
                <c:pt idx="904">
                  <c:v>1.7317912854695389E-2</c:v>
                </c:pt>
                <c:pt idx="905">
                  <c:v>1.7312519924147982E-2</c:v>
                </c:pt>
                <c:pt idx="906">
                  <c:v>1.7306979548494781E-2</c:v>
                </c:pt>
                <c:pt idx="907">
                  <c:v>1.7300467147155264E-2</c:v>
                </c:pt>
                <c:pt idx="908">
                  <c:v>1.7295905132941582E-2</c:v>
                </c:pt>
                <c:pt idx="909">
                  <c:v>1.7289703805318236E-2</c:v>
                </c:pt>
                <c:pt idx="910">
                  <c:v>1.7283354231299401E-2</c:v>
                </c:pt>
                <c:pt idx="911">
                  <c:v>1.727685641229389E-2</c:v>
                </c:pt>
                <c:pt idx="912">
                  <c:v>1.7270210349740998E-2</c:v>
                </c:pt>
                <c:pt idx="913">
                  <c:v>1.7263416045115346E-2</c:v>
                </c:pt>
                <c:pt idx="914">
                  <c:v>1.7256473499922029E-2</c:v>
                </c:pt>
                <c:pt idx="915">
                  <c:v>1.7249382715701027E-2</c:v>
                </c:pt>
                <c:pt idx="916">
                  <c:v>1.7242452454755738E-2</c:v>
                </c:pt>
                <c:pt idx="917">
                  <c:v>1.7236939208936972E-2</c:v>
                </c:pt>
                <c:pt idx="918">
                  <c:v>1.7230209799154263E-2</c:v>
                </c:pt>
                <c:pt idx="919">
                  <c:v>1.722333532943603E-2</c:v>
                </c:pt>
                <c:pt idx="920">
                  <c:v>1.7216315801305809E-2</c:v>
                </c:pt>
                <c:pt idx="921">
                  <c:v>1.7209151216319985E-2</c:v>
                </c:pt>
                <c:pt idx="922">
                  <c:v>1.7201841576066901E-2</c:v>
                </c:pt>
                <c:pt idx="923">
                  <c:v>1.7186278357533346E-2</c:v>
                </c:pt>
                <c:pt idx="924">
                  <c:v>1.7178186749407513E-2</c:v>
                </c:pt>
                <c:pt idx="925">
                  <c:v>1.7172248690936382E-2</c:v>
                </c:pt>
                <c:pt idx="926">
                  <c:v>1.7164071017640895E-2</c:v>
                </c:pt>
                <c:pt idx="927">
                  <c:v>1.7188441172312559E-2</c:v>
                </c:pt>
                <c:pt idx="928">
                  <c:v>1.7218250271235722E-2</c:v>
                </c:pt>
                <c:pt idx="929">
                  <c:v>1.724551868060966E-2</c:v>
                </c:pt>
                <c:pt idx="930">
                  <c:v>1.7275327224810073E-2</c:v>
                </c:pt>
                <c:pt idx="931">
                  <c:v>1.7305136216764671E-2</c:v>
                </c:pt>
                <c:pt idx="932">
                  <c:v>1.7334945656479132E-2</c:v>
                </c:pt>
                <c:pt idx="933">
                  <c:v>1.7369849714519124E-2</c:v>
                </c:pt>
                <c:pt idx="934">
                  <c:v>1.7397114319405691E-2</c:v>
                </c:pt>
                <c:pt idx="935">
                  <c:v>1.7426926569936094E-2</c:v>
                </c:pt>
                <c:pt idx="936">
                  <c:v>1.7456739270722846E-2</c:v>
                </c:pt>
                <c:pt idx="937">
                  <c:v>1.7486552421773337E-2</c:v>
                </c:pt>
                <c:pt idx="938">
                  <c:v>1.7516366023094088E-2</c:v>
                </c:pt>
                <c:pt idx="939">
                  <c:v>1.7546180074692042E-2</c:v>
                </c:pt>
                <c:pt idx="940">
                  <c:v>1.757599457657372E-2</c:v>
                </c:pt>
                <c:pt idx="941">
                  <c:v>1.7605809528746508E-2</c:v>
                </c:pt>
                <c:pt idx="942">
                  <c:v>1.7627944855300531E-2</c:v>
                </c:pt>
                <c:pt idx="943">
                  <c:v>1.7657756247603774E-2</c:v>
                </c:pt>
                <c:pt idx="944">
                  <c:v>1.7687568082809749E-2</c:v>
                </c:pt>
                <c:pt idx="945">
                  <c:v>1.7717380360925079E-2</c:v>
                </c:pt>
                <c:pt idx="946">
                  <c:v>1.774975884373373E-2</c:v>
                </c:pt>
                <c:pt idx="947">
                  <c:v>1.7779573503964943E-2</c:v>
                </c:pt>
                <c:pt idx="948">
                  <c:v>1.780938860959504E-2</c:v>
                </c:pt>
                <c:pt idx="949">
                  <c:v>1.7839204160630166E-2</c:v>
                </c:pt>
                <c:pt idx="950">
                  <c:v>1.7869020157076913E-2</c:v>
                </c:pt>
                <c:pt idx="951">
                  <c:v>1.7896263331083625E-2</c:v>
                </c:pt>
                <c:pt idx="952">
                  <c:v>1.7926078709748609E-2</c:v>
                </c:pt>
                <c:pt idx="953">
                  <c:v>1.7932623209042924E-2</c:v>
                </c:pt>
                <c:pt idx="954">
                  <c:v>1.7921603034067046E-2</c:v>
                </c:pt>
                <c:pt idx="955">
                  <c:v>1.7907759128277464E-2</c:v>
                </c:pt>
                <c:pt idx="956">
                  <c:v>1.7896660972916163E-2</c:v>
                </c:pt>
                <c:pt idx="957">
                  <c:v>1.788542196822222E-2</c:v>
                </c:pt>
                <c:pt idx="958">
                  <c:v>1.7874042116576155E-2</c:v>
                </c:pt>
                <c:pt idx="959">
                  <c:v>1.7862521420388348E-2</c:v>
                </c:pt>
                <c:pt idx="960">
                  <c:v>1.7852507967508601E-2</c:v>
                </c:pt>
                <c:pt idx="961">
                  <c:v>1.7840496476392392E-2</c:v>
                </c:pt>
                <c:pt idx="962">
                  <c:v>1.7828343378619171E-2</c:v>
                </c:pt>
                <c:pt idx="963">
                  <c:v>1.7816048676763237E-2</c:v>
                </c:pt>
                <c:pt idx="964">
                  <c:v>1.7803612373427587E-2</c:v>
                </c:pt>
                <c:pt idx="965">
                  <c:v>1.7791034471245259E-2</c:v>
                </c:pt>
                <c:pt idx="966">
                  <c:v>1.7778314972880196E-2</c:v>
                </c:pt>
                <c:pt idx="967">
                  <c:v>1.7765453881025937E-2</c:v>
                </c:pt>
                <c:pt idx="968">
                  <c:v>1.7752663856607329E-2</c:v>
                </c:pt>
                <c:pt idx="969">
                  <c:v>1.7740158411988362E-2</c:v>
                </c:pt>
                <c:pt idx="970">
                  <c:v>1.772751366460355E-2</c:v>
                </c:pt>
                <c:pt idx="971">
                  <c:v>1.7714729617131185E-2</c:v>
                </c:pt>
                <c:pt idx="972">
                  <c:v>1.770086396798741E-2</c:v>
                </c:pt>
                <c:pt idx="973">
                  <c:v>1.768758769006383E-2</c:v>
                </c:pt>
                <c:pt idx="974">
                  <c:v>1.7674171367917036E-2</c:v>
                </c:pt>
                <c:pt idx="975">
                  <c:v>1.766061500438847E-2</c:v>
                </c:pt>
                <c:pt idx="976">
                  <c:v>1.7646918602348412E-2</c:v>
                </c:pt>
                <c:pt idx="977">
                  <c:v>1.7635100184117236E-2</c:v>
                </c:pt>
                <c:pt idx="978">
                  <c:v>1.7621341113481358E-2</c:v>
                </c:pt>
                <c:pt idx="979">
                  <c:v>1.7636064315523687E-2</c:v>
                </c:pt>
                <c:pt idx="980">
                  <c:v>1.7662216538008663E-2</c:v>
                </c:pt>
                <c:pt idx="981">
                  <c:v>1.7686067903582247E-2</c:v>
                </c:pt>
                <c:pt idx="982">
                  <c:v>1.7712219514209215E-2</c:v>
                </c:pt>
                <c:pt idx="983">
                  <c:v>1.7738371469391608E-2</c:v>
                </c:pt>
                <c:pt idx="984">
                  <c:v>1.7764523769132914E-2</c:v>
                </c:pt>
                <c:pt idx="985">
                  <c:v>1.7792982847211349E-2</c:v>
                </c:pt>
                <c:pt idx="986">
                  <c:v>1.7819137148440026E-2</c:v>
                </c:pt>
                <c:pt idx="987">
                  <c:v>1.7845291796141988E-2</c:v>
                </c:pt>
                <c:pt idx="988">
                  <c:v>1.7871446790322015E-2</c:v>
                </c:pt>
                <c:pt idx="989">
                  <c:v>1.7897602130984014E-2</c:v>
                </c:pt>
                <c:pt idx="990">
                  <c:v>1.7923757818134069E-2</c:v>
                </c:pt>
                <c:pt idx="991">
                  <c:v>1.7949913851775221E-2</c:v>
                </c:pt>
                <c:pt idx="992">
                  <c:v>1.7976070231912684E-2</c:v>
                </c:pt>
                <c:pt idx="993">
                  <c:v>1.8002226958551235E-2</c:v>
                </c:pt>
                <c:pt idx="994">
                  <c:v>1.8021429700414194E-2</c:v>
                </c:pt>
                <c:pt idx="995">
                  <c:v>1.804758313270078E-2</c:v>
                </c:pt>
                <c:pt idx="996">
                  <c:v>1.8073736905799827E-2</c:v>
                </c:pt>
                <c:pt idx="997">
                  <c:v>1.8099891019717079E-2</c:v>
                </c:pt>
                <c:pt idx="998">
                  <c:v>1.8128368708490886E-2</c:v>
                </c:pt>
                <c:pt idx="999">
                  <c:v>1.8154524840443529E-2</c:v>
                </c:pt>
                <c:pt idx="1000">
                  <c:v>1.8180681315127293E-2</c:v>
                </c:pt>
                <c:pt idx="1001">
                  <c:v>1.8206838132547445E-2</c:v>
                </c:pt>
                <c:pt idx="1002">
                  <c:v>1.8232995292707499E-2</c:v>
                </c:pt>
                <c:pt idx="1003">
                  <c:v>1.8256822860631596E-2</c:v>
                </c:pt>
                <c:pt idx="1004">
                  <c:v>1.8282979360394622E-2</c:v>
                </c:pt>
                <c:pt idx="1005">
                  <c:v>1.8286101309089763E-2</c:v>
                </c:pt>
                <c:pt idx="1006">
                  <c:v>1.8258387950443159E-2</c:v>
                </c:pt>
                <c:pt idx="1007">
                  <c:v>1.8225859661544629E-2</c:v>
                </c:pt>
                <c:pt idx="1008">
                  <c:v>1.8198076290204351E-2</c:v>
                </c:pt>
                <c:pt idx="1009">
                  <c:v>1.8170122765758846E-2</c:v>
                </c:pt>
                <c:pt idx="1010">
                  <c:v>1.8141999095366335E-2</c:v>
                </c:pt>
                <c:pt idx="1011">
                  <c:v>1.8113705286229412E-2</c:v>
                </c:pt>
                <c:pt idx="1012">
                  <c:v>1.8088515035112811E-2</c:v>
                </c:pt>
                <c:pt idx="1013">
                  <c:v>1.8059604156322163E-2</c:v>
                </c:pt>
                <c:pt idx="1014">
                  <c:v>1.8030522232490406E-2</c:v>
                </c:pt>
                <c:pt idx="1015">
                  <c:v>1.8001269271064831E-2</c:v>
                </c:pt>
                <c:pt idx="1016">
                  <c:v>1.7971845279536915E-2</c:v>
                </c:pt>
                <c:pt idx="1017">
                  <c:v>1.7942250265441839E-2</c:v>
                </c:pt>
                <c:pt idx="1018">
                  <c:v>1.7912484236358071E-2</c:v>
                </c:pt>
                <c:pt idx="1019">
                  <c:v>1.7882547199907808E-2</c:v>
                </c:pt>
                <c:pt idx="1020">
                  <c:v>1.7849437873920047E-2</c:v>
                </c:pt>
                <c:pt idx="1021">
                  <c:v>1.7820002322468099E-2</c:v>
                </c:pt>
                <c:pt idx="1022">
                  <c:v>1.7790398539337563E-2</c:v>
                </c:pt>
                <c:pt idx="1023">
                  <c:v>1.7760626532109334E-2</c:v>
                </c:pt>
                <c:pt idx="1024">
                  <c:v>1.7730686308407309E-2</c:v>
                </c:pt>
                <c:pt idx="1025">
                  <c:v>1.7700146159539538E-2</c:v>
                </c:pt>
                <c:pt idx="1026">
                  <c:v>1.7669586891780178E-2</c:v>
                </c:pt>
                <c:pt idx="1027">
                  <c:v>1.7638858523531142E-2</c:v>
                </c:pt>
                <c:pt idx="1028">
                  <c:v>1.7607961062661107E-2</c:v>
                </c:pt>
                <c:pt idx="1029">
                  <c:v>1.7578462212629646E-2</c:v>
                </c:pt>
                <c:pt idx="1030">
                  <c:v>1.7547512852590087E-2</c:v>
                </c:pt>
                <c:pt idx="1031">
                  <c:v>1.7546607487292573E-2</c:v>
                </c:pt>
                <c:pt idx="1032">
                  <c:v>1.7568325393327432E-2</c:v>
                </c:pt>
                <c:pt idx="1033">
                  <c:v>1.7588063863191859E-2</c:v>
                </c:pt>
                <c:pt idx="1034">
                  <c:v>1.7609781173050943E-2</c:v>
                </c:pt>
                <c:pt idx="1035">
                  <c:v>1.7631498720536338E-2</c:v>
                </c:pt>
                <c:pt idx="1036">
                  <c:v>1.76532165056511E-2</c:v>
                </c:pt>
                <c:pt idx="1037">
                  <c:v>1.7674934528397857E-2</c:v>
                </c:pt>
                <c:pt idx="1038">
                  <c:v>1.7698637847194196E-2</c:v>
                </c:pt>
                <c:pt idx="1039">
                  <c:v>1.7720357425805917E-2</c:v>
                </c:pt>
                <c:pt idx="1040">
                  <c:v>1.77420772433678E-2</c:v>
                </c:pt>
                <c:pt idx="1041">
                  <c:v>1.7763797299882457E-2</c:v>
                </c:pt>
                <c:pt idx="1042">
                  <c:v>1.778551759535249E-2</c:v>
                </c:pt>
                <c:pt idx="1043">
                  <c:v>1.7807238129780072E-2</c:v>
                </c:pt>
                <c:pt idx="1044">
                  <c:v>1.7828958903168244E-2</c:v>
                </c:pt>
                <c:pt idx="1045">
                  <c:v>1.785067991552005E-2</c:v>
                </c:pt>
                <c:pt idx="1046">
                  <c:v>1.7868413856239246E-2</c:v>
                </c:pt>
                <c:pt idx="1047">
                  <c:v>1.7890133164609075E-2</c:v>
                </c:pt>
                <c:pt idx="1048">
                  <c:v>1.7911852709328303E-2</c:v>
                </c:pt>
                <c:pt idx="1049">
                  <c:v>1.793357249039957E-2</c:v>
                </c:pt>
                <c:pt idx="1050">
                  <c:v>1.7955292507826386E-2</c:v>
                </c:pt>
                <c:pt idx="1051">
                  <c:v>1.7979011799644166E-2</c:v>
                </c:pt>
                <c:pt idx="1052">
                  <c:v>1.8000733387179602E-2</c:v>
                </c:pt>
                <c:pt idx="1053">
                  <c:v>1.802245521238853E-2</c:v>
                </c:pt>
                <c:pt idx="1054">
                  <c:v>1.8044177275273125E-2</c:v>
                </c:pt>
                <c:pt idx="1055">
                  <c:v>1.8063896140374101E-2</c:v>
                </c:pt>
                <c:pt idx="1056">
                  <c:v>1.8085617575984727E-2</c:v>
                </c:pt>
                <c:pt idx="1057">
                  <c:v>1.8101444333482257E-2</c:v>
                </c:pt>
                <c:pt idx="1058">
                  <c:v>1.8081832361406466E-2</c:v>
                </c:pt>
                <c:pt idx="1059">
                  <c:v>1.8058687138579183E-2</c:v>
                </c:pt>
                <c:pt idx="1060">
                  <c:v>1.803904145021434E-2</c:v>
                </c:pt>
                <c:pt idx="1061">
                  <c:v>1.8019275074962565E-2</c:v>
                </c:pt>
                <c:pt idx="1062">
                  <c:v>1.7999388016433211E-2</c:v>
                </c:pt>
                <c:pt idx="1063">
                  <c:v>1.7979380278256161E-2</c:v>
                </c:pt>
                <c:pt idx="1064">
                  <c:v>1.7961612319078727E-2</c:v>
                </c:pt>
                <c:pt idx="1065">
                  <c:v>1.7941150977853856E-2</c:v>
                </c:pt>
                <c:pt idx="1066">
                  <c:v>1.7920568312944262E-2</c:v>
                </c:pt>
                <c:pt idx="1067">
                  <c:v>1.7899864328107817E-2</c:v>
                </c:pt>
                <c:pt idx="1068">
                  <c:v>1.7879039027123914E-2</c:v>
                </c:pt>
                <c:pt idx="1069">
                  <c:v>1.7858092413794782E-2</c:v>
                </c:pt>
                <c:pt idx="1070">
                  <c:v>1.7837024491943746E-2</c:v>
                </c:pt>
                <c:pt idx="1071">
                  <c:v>1.7815835265417832E-2</c:v>
                </c:pt>
                <c:pt idx="1072">
                  <c:v>1.7793262669203013E-2</c:v>
                </c:pt>
                <c:pt idx="1073">
                  <c:v>1.7772263478771706E-2</c:v>
                </c:pt>
                <c:pt idx="1074">
                  <c:v>1.7751144297723825E-2</c:v>
                </c:pt>
                <c:pt idx="1075">
                  <c:v>1.7729905129914982E-2</c:v>
                </c:pt>
                <c:pt idx="1076">
                  <c:v>1.7708545979222074E-2</c:v>
                </c:pt>
                <c:pt idx="1077">
                  <c:v>1.7686602666414298E-2</c:v>
                </c:pt>
                <c:pt idx="1078">
                  <c:v>1.7664785184183834E-2</c:v>
                </c:pt>
                <c:pt idx="1079">
                  <c:v>1.7642847083391238E-2</c:v>
                </c:pt>
                <c:pt idx="1080">
                  <c:v>1.7620788368040735E-2</c:v>
                </c:pt>
                <c:pt idx="1081">
                  <c:v>1.7599950619735953E-2</c:v>
                </c:pt>
                <c:pt idx="1082">
                  <c:v>1.7577871654388209E-2</c:v>
                </c:pt>
                <c:pt idx="1083">
                  <c:v>1.7561502542528747E-2</c:v>
                </c:pt>
                <c:pt idx="1084">
                  <c:v>1.7580060973810482E-2</c:v>
                </c:pt>
                <c:pt idx="1085">
                  <c:v>1.7598619579560049E-2</c:v>
                </c:pt>
                <c:pt idx="1086">
                  <c:v>1.7615423023950846E-2</c:v>
                </c:pt>
                <c:pt idx="1087">
                  <c:v>1.7633981061648454E-2</c:v>
                </c:pt>
                <c:pt idx="1088">
                  <c:v>1.7652539272862783E-2</c:v>
                </c:pt>
                <c:pt idx="1089">
                  <c:v>1.7671097657595579E-2</c:v>
                </c:pt>
                <c:pt idx="1090">
                  <c:v>1.7691415225393123E-2</c:v>
                </c:pt>
                <c:pt idx="1091">
                  <c:v>1.7709974877987908E-2</c:v>
                </c:pt>
                <c:pt idx="1092">
                  <c:v>1.7728534705063557E-2</c:v>
                </c:pt>
                <c:pt idx="1093">
                  <c:v>1.7747094706620069E-2</c:v>
                </c:pt>
                <c:pt idx="1094">
                  <c:v>1.7765654882660055E-2</c:v>
                </c:pt>
                <c:pt idx="1095">
                  <c:v>1.7784215233184814E-2</c:v>
                </c:pt>
                <c:pt idx="1096">
                  <c:v>1.7802775758196523E-2</c:v>
                </c:pt>
                <c:pt idx="1097">
                  <c:v>1.7821336457696478E-2</c:v>
                </c:pt>
                <c:pt idx="1098">
                  <c:v>1.7838130928778607E-2</c:v>
                </c:pt>
                <c:pt idx="1099">
                  <c:v>1.7853156825055741E-2</c:v>
                </c:pt>
                <c:pt idx="1100">
                  <c:v>1.7871715260275266E-2</c:v>
                </c:pt>
                <c:pt idx="1101">
                  <c:v>1.7890273867118389E-2</c:v>
                </c:pt>
                <c:pt idx="1102">
                  <c:v>1.7908832645586879E-2</c:v>
                </c:pt>
                <c:pt idx="1103">
                  <c:v>1.7929162356401358E-2</c:v>
                </c:pt>
                <c:pt idx="1104">
                  <c:v>1.7947722411022909E-2</c:v>
                </c:pt>
                <c:pt idx="1105">
                  <c:v>1.7966282638231676E-2</c:v>
                </c:pt>
                <c:pt idx="1106">
                  <c:v>1.798484303802942E-2</c:v>
                </c:pt>
                <c:pt idx="1107">
                  <c:v>1.8001629112369431E-2</c:v>
                </c:pt>
                <c:pt idx="1108">
                  <c:v>1.8020188920625003E-2</c:v>
                </c:pt>
                <c:pt idx="1109">
                  <c:v>1.8038748900516544E-2</c:v>
                </c:pt>
                <c:pt idx="1110">
                  <c:v>1.8014865856437998E-2</c:v>
                </c:pt>
                <c:pt idx="1111">
                  <c:v>1.7990867111524467E-2</c:v>
                </c:pt>
                <c:pt idx="1112">
                  <c:v>1.7963154485326177E-2</c:v>
                </c:pt>
                <c:pt idx="1113">
                  <c:v>1.7939141835139682E-2</c:v>
                </c:pt>
                <c:pt idx="1114">
                  <c:v>1.7915014124747424E-2</c:v>
                </c:pt>
                <c:pt idx="1115">
                  <c:v>1.788729871389801E-2</c:v>
                </c:pt>
                <c:pt idx="1116">
                  <c:v>1.7865617551022821E-2</c:v>
                </c:pt>
                <c:pt idx="1117">
                  <c:v>1.7840908164370242E-2</c:v>
                </c:pt>
                <c:pt idx="1118">
                  <c:v>1.7816083107018127E-2</c:v>
                </c:pt>
                <c:pt idx="1119">
                  <c:v>1.7791142383265793E-2</c:v>
                </c:pt>
                <c:pt idx="1120">
                  <c:v>1.7766085997432887E-2</c:v>
                </c:pt>
                <c:pt idx="1121">
                  <c:v>1.7740913953861126E-2</c:v>
                </c:pt>
                <c:pt idx="1122">
                  <c:v>1.7715626256910335E-2</c:v>
                </c:pt>
                <c:pt idx="1123">
                  <c:v>1.7690222910960215E-2</c:v>
                </c:pt>
                <c:pt idx="1124">
                  <c:v>1.7662039265822167E-2</c:v>
                </c:pt>
                <c:pt idx="1125">
                  <c:v>1.7637072643049076E-2</c:v>
                </c:pt>
                <c:pt idx="1126">
                  <c:v>1.7611992246980845E-2</c:v>
                </c:pt>
                <c:pt idx="1127">
                  <c:v>1.7586798081961404E-2</c:v>
                </c:pt>
                <c:pt idx="1128">
                  <c:v>1.7561490152354642E-2</c:v>
                </c:pt>
                <c:pt idx="1129">
                  <c:v>1.7535822860211735E-2</c:v>
                </c:pt>
                <c:pt idx="1130">
                  <c:v>1.7510064101048911E-2</c:v>
                </c:pt>
                <c:pt idx="1131">
                  <c:v>1.7484190976665846E-2</c:v>
                </c:pt>
                <c:pt idx="1132">
                  <c:v>1.7458203491543322E-2</c:v>
                </c:pt>
                <c:pt idx="1133">
                  <c:v>1.7433244189629566E-2</c:v>
                </c:pt>
                <c:pt idx="1134">
                  <c:v>1.7407253765244286E-2</c:v>
                </c:pt>
                <c:pt idx="1135">
                  <c:v>1.7393064733064217E-2</c:v>
                </c:pt>
                <c:pt idx="1136">
                  <c:v>1.7408622975768812E-2</c:v>
                </c:pt>
                <c:pt idx="1137">
                  <c:v>1.7424181341102272E-2</c:v>
                </c:pt>
                <c:pt idx="1138">
                  <c:v>1.7438207391394955E-2</c:v>
                </c:pt>
                <c:pt idx="1139">
                  <c:v>1.7453765242585025E-2</c:v>
                </c:pt>
                <c:pt idx="1140">
                  <c:v>1.746932321573437E-2</c:v>
                </c:pt>
                <c:pt idx="1141">
                  <c:v>1.7484881310843865E-2</c:v>
                </c:pt>
                <c:pt idx="1142">
                  <c:v>1.7501975007237276E-2</c:v>
                </c:pt>
                <c:pt idx="1143">
                  <c:v>1.7517534108364336E-2</c:v>
                </c:pt>
                <c:pt idx="1144">
                  <c:v>1.7533093332127207E-2</c:v>
                </c:pt>
                <c:pt idx="1145">
                  <c:v>1.754865267852633E-2</c:v>
                </c:pt>
                <c:pt idx="1146">
                  <c:v>1.7564212147563006E-2</c:v>
                </c:pt>
                <c:pt idx="1147">
                  <c:v>1.7579771739238536E-2</c:v>
                </c:pt>
                <c:pt idx="1148">
                  <c:v>1.7595331453552923E-2</c:v>
                </c:pt>
                <c:pt idx="1149">
                  <c:v>1.7610891290508336E-2</c:v>
                </c:pt>
                <c:pt idx="1150">
                  <c:v>1.7624909655201894E-2</c:v>
                </c:pt>
                <c:pt idx="1151">
                  <c:v>1.7637384614433572E-2</c:v>
                </c:pt>
                <c:pt idx="1152">
                  <c:v>1.7652942515275667E-2</c:v>
                </c:pt>
                <c:pt idx="1153">
                  <c:v>1.7668500536744812E-2</c:v>
                </c:pt>
                <c:pt idx="1154">
                  <c:v>1.7684058678840996E-2</c:v>
                </c:pt>
                <c:pt idx="1155">
                  <c:v>1.7701162133358341E-2</c:v>
                </c:pt>
                <c:pt idx="1156">
                  <c:v>1.7716721287283601E-2</c:v>
                </c:pt>
                <c:pt idx="1157">
                  <c:v>1.7732280562511828E-2</c:v>
                </c:pt>
                <c:pt idx="1158">
                  <c:v>1.7747839959043905E-2</c:v>
                </c:pt>
                <c:pt idx="1159">
                  <c:v>1.7761851198773521E-2</c:v>
                </c:pt>
                <c:pt idx="1160">
                  <c:v>1.7777410064656263E-2</c:v>
                </c:pt>
                <c:pt idx="1161">
                  <c:v>1.7792969051173557E-2</c:v>
                </c:pt>
                <c:pt idx="1162">
                  <c:v>1.7770055819188189E-2</c:v>
                </c:pt>
                <c:pt idx="1163">
                  <c:v>1.7747044707169903E-2</c:v>
                </c:pt>
                <c:pt idx="1164">
                  <c:v>1.7720616110331856E-2</c:v>
                </c:pt>
                <c:pt idx="1165">
                  <c:v>1.7697607216602653E-2</c:v>
                </c:pt>
                <c:pt idx="1166">
                  <c:v>1.7674500984502677E-2</c:v>
                </c:pt>
                <c:pt idx="1167">
                  <c:v>1.7647974676607385E-2</c:v>
                </c:pt>
                <c:pt idx="1168">
                  <c:v>1.7627155867781234E-2</c:v>
                </c:pt>
                <c:pt idx="1169">
                  <c:v>1.7603543567248726E-2</c:v>
                </c:pt>
                <c:pt idx="1170">
                  <c:v>1.7579833411091622E-2</c:v>
                </c:pt>
                <c:pt idx="1171">
                  <c:v>1.7556025402786477E-2</c:v>
                </c:pt>
                <c:pt idx="1172">
                  <c:v>1.7532119545822209E-2</c:v>
                </c:pt>
                <c:pt idx="1173">
                  <c:v>1.7508115843703202E-2</c:v>
                </c:pt>
                <c:pt idx="1174">
                  <c:v>1.7484014299947965E-2</c:v>
                </c:pt>
                <c:pt idx="1175">
                  <c:v>1.7459814918089584E-2</c:v>
                </c:pt>
                <c:pt idx="1176">
                  <c:v>1.7433782456375026E-2</c:v>
                </c:pt>
                <c:pt idx="1177">
                  <c:v>1.7407962850270443E-2</c:v>
                </c:pt>
                <c:pt idx="1178">
                  <c:v>1.7384472759092447E-2</c:v>
                </c:pt>
                <c:pt idx="1179">
                  <c:v>1.7360887442573289E-2</c:v>
                </c:pt>
                <c:pt idx="1180">
                  <c:v>1.733720690417042E-2</c:v>
                </c:pt>
                <c:pt idx="1181">
                  <c:v>1.7312872609364004E-2</c:v>
                </c:pt>
                <c:pt idx="1182">
                  <c:v>1.7288400355517885E-2</c:v>
                </c:pt>
                <c:pt idx="1183">
                  <c:v>1.7263831348526819E-2</c:v>
                </c:pt>
                <c:pt idx="1184">
                  <c:v>1.7239165591991856E-2</c:v>
                </c:pt>
                <c:pt idx="1185">
                  <c:v>1.7217376005869933E-2</c:v>
                </c:pt>
                <c:pt idx="1186">
                  <c:v>1.7193124209541367E-2</c:v>
                </c:pt>
                <c:pt idx="1187">
                  <c:v>1.7179463331330788E-2</c:v>
                </c:pt>
                <c:pt idx="1188">
                  <c:v>1.7192483799159438E-2</c:v>
                </c:pt>
                <c:pt idx="1189">
                  <c:v>1.7201484867452148E-2</c:v>
                </c:pt>
                <c:pt idx="1190">
                  <c:v>1.7214503631413663E-2</c:v>
                </c:pt>
                <c:pt idx="1191">
                  <c:v>1.7227522480785327E-2</c:v>
                </c:pt>
                <c:pt idx="1192">
                  <c:v>1.7240541415566704E-2</c:v>
                </c:pt>
                <c:pt idx="1193">
                  <c:v>1.72535604357591E-2</c:v>
                </c:pt>
                <c:pt idx="1194">
                  <c:v>1.7270608429395019E-2</c:v>
                </c:pt>
                <c:pt idx="1195">
                  <c:v>1.7283629504983959E-2</c:v>
                </c:pt>
                <c:pt idx="1196">
                  <c:v>1.7296650667397644E-2</c:v>
                </c:pt>
                <c:pt idx="1197">
                  <c:v>1.7309671916637785E-2</c:v>
                </c:pt>
                <c:pt idx="1198">
                  <c:v>1.7322693252703959E-2</c:v>
                </c:pt>
                <c:pt idx="1199">
                  <c:v>1.7335714675597882E-2</c:v>
                </c:pt>
                <c:pt idx="1200">
                  <c:v>1.7348736185318694E-2</c:v>
                </c:pt>
                <c:pt idx="1201">
                  <c:v>1.7361757781868117E-2</c:v>
                </c:pt>
                <c:pt idx="1202">
                  <c:v>1.7370735461069254E-2</c:v>
                </c:pt>
                <c:pt idx="1203">
                  <c:v>1.7381058585119281E-2</c:v>
                </c:pt>
                <c:pt idx="1204">
                  <c:v>1.7394077280494937E-2</c:v>
                </c:pt>
                <c:pt idx="1205">
                  <c:v>1.7407096060346666E-2</c:v>
                </c:pt>
                <c:pt idx="1206">
                  <c:v>1.7420114924674907E-2</c:v>
                </c:pt>
                <c:pt idx="1207">
                  <c:v>1.743448472836278E-2</c:v>
                </c:pt>
                <c:pt idx="1208">
                  <c:v>1.7447504395665732E-2</c:v>
                </c:pt>
                <c:pt idx="1209">
                  <c:v>1.7460524147917874E-2</c:v>
                </c:pt>
                <c:pt idx="1210">
                  <c:v>1.747354398511921E-2</c:v>
                </c:pt>
                <c:pt idx="1211">
                  <c:v>1.7485210513479288E-2</c:v>
                </c:pt>
                <c:pt idx="1212">
                  <c:v>1.7498229884676773E-2</c:v>
                </c:pt>
                <c:pt idx="1213">
                  <c:v>1.7511249340354307E-2</c:v>
                </c:pt>
                <c:pt idx="1214">
                  <c:v>1.7489153628907714E-2</c:v>
                </c:pt>
                <c:pt idx="1215">
                  <c:v>1.7466974169020457E-2</c:v>
                </c:pt>
                <c:pt idx="1216">
                  <c:v>1.7441622928616521E-2</c:v>
                </c:pt>
                <c:pt idx="1217">
                  <c:v>1.7419457335142878E-2</c:v>
                </c:pt>
                <c:pt idx="1218">
                  <c:v>1.7397208456516832E-2</c:v>
                </c:pt>
                <c:pt idx="1219">
                  <c:v>1.7371679188419076E-2</c:v>
                </c:pt>
                <c:pt idx="1220">
                  <c:v>1.7351585596853646E-2</c:v>
                </c:pt>
                <c:pt idx="1221">
                  <c:v>1.7328891743706026E-2</c:v>
                </c:pt>
                <c:pt idx="1222">
                  <c:v>1.7306114162224082E-2</c:v>
                </c:pt>
                <c:pt idx="1223">
                  <c:v>1.7283252855265205E-2</c:v>
                </c:pt>
                <c:pt idx="1224">
                  <c:v>1.7260307825699577E-2</c:v>
                </c:pt>
                <c:pt idx="1225">
                  <c:v>1.7237279076403132E-2</c:v>
                </c:pt>
                <c:pt idx="1226">
                  <c:v>1.7214166610266816E-2</c:v>
                </c:pt>
                <c:pt idx="1227">
                  <c:v>1.7190970430189089E-2</c:v>
                </c:pt>
                <c:pt idx="1228">
                  <c:v>1.7166835441952306E-2</c:v>
                </c:pt>
                <c:pt idx="1229">
                  <c:v>1.714177354741158E-2</c:v>
                </c:pt>
                <c:pt idx="1230">
                  <c:v>1.7119063451414104E-2</c:v>
                </c:pt>
                <c:pt idx="1231">
                  <c:v>1.7096271442122318E-2</c:v>
                </c:pt>
                <c:pt idx="1232">
                  <c:v>1.7073397522394909E-2</c:v>
                </c:pt>
                <c:pt idx="1233">
                  <c:v>1.7050441695102229E-2</c:v>
                </c:pt>
                <c:pt idx="1234">
                  <c:v>1.7013397322665446E-2</c:v>
                </c:pt>
                <c:pt idx="1235">
                  <c:v>1.6989861374135887E-2</c:v>
                </c:pt>
                <c:pt idx="1236">
                  <c:v>1.6966242643927546E-2</c:v>
                </c:pt>
                <c:pt idx="1237">
                  <c:v>1.6943498263580145E-2</c:v>
                </c:pt>
                <c:pt idx="1238">
                  <c:v>1.6919901071648816E-2</c:v>
                </c:pt>
                <c:pt idx="1239">
                  <c:v>1.6925819885569536E-2</c:v>
                </c:pt>
                <c:pt idx="1240">
                  <c:v>1.6936665930012106E-2</c:v>
                </c:pt>
                <c:pt idx="1241">
                  <c:v>1.6946339585628814E-2</c:v>
                </c:pt>
                <c:pt idx="1242">
                  <c:v>1.6957185236507185E-2</c:v>
                </c:pt>
                <c:pt idx="1243">
                  <c:v>1.6968030946669283E-2</c:v>
                </c:pt>
                <c:pt idx="1244">
                  <c:v>1.6978876716115105E-2</c:v>
                </c:pt>
                <c:pt idx="1245">
                  <c:v>1.6992071633568626E-2</c:v>
                </c:pt>
                <c:pt idx="1246">
                  <c:v>1.7001743448486605E-2</c:v>
                </c:pt>
                <c:pt idx="1247">
                  <c:v>1.7012589910204521E-2</c:v>
                </c:pt>
                <c:pt idx="1248">
                  <c:v>1.7023436431534315E-2</c:v>
                </c:pt>
                <c:pt idx="1249">
                  <c:v>1.7034283012477294E-2</c:v>
                </c:pt>
                <c:pt idx="1250">
                  <c:v>1.7045129653032152E-2</c:v>
                </c:pt>
                <c:pt idx="1251">
                  <c:v>1.7055976353200195E-2</c:v>
                </c:pt>
                <c:pt idx="1252">
                  <c:v>1.7066823112981858E-2</c:v>
                </c:pt>
                <c:pt idx="1253">
                  <c:v>1.7077669932376704E-2</c:v>
                </c:pt>
                <c:pt idx="1254">
                  <c:v>1.7086158617418398E-2</c:v>
                </c:pt>
                <c:pt idx="1255">
                  <c:v>1.7097004522047311E-2</c:v>
                </c:pt>
                <c:pt idx="1256">
                  <c:v>1.7107850485636976E-2</c:v>
                </c:pt>
                <c:pt idx="1257">
                  <c:v>1.7118696508188265E-2</c:v>
                </c:pt>
                <c:pt idx="1258">
                  <c:v>1.7130723713353099E-2</c:v>
                </c:pt>
                <c:pt idx="1259">
                  <c:v>1.7141570372096737E-2</c:v>
                </c:pt>
                <c:pt idx="1260">
                  <c:v>1.7152417090130219E-2</c:v>
                </c:pt>
                <c:pt idx="1261">
                  <c:v>1.7163263867452663E-2</c:v>
                </c:pt>
                <c:pt idx="1262">
                  <c:v>1.7174110704064514E-2</c:v>
                </c:pt>
                <c:pt idx="1263">
                  <c:v>1.7183773881702023E-2</c:v>
                </c:pt>
                <c:pt idx="1264">
                  <c:v>1.7194620316991729E-2</c:v>
                </c:pt>
                <c:pt idx="1265">
                  <c:v>1.7184098430827618E-2</c:v>
                </c:pt>
                <c:pt idx="1266">
                  <c:v>1.7157484376170824E-2</c:v>
                </c:pt>
                <c:pt idx="1267">
                  <c:v>1.7127153096874764E-2</c:v>
                </c:pt>
                <c:pt idx="1268">
                  <c:v>1.7100563761582102E-2</c:v>
                </c:pt>
                <c:pt idx="1269">
                  <c:v>1.7073891021720505E-2</c:v>
                </c:pt>
                <c:pt idx="1270">
                  <c:v>1.704713488066345E-2</c:v>
                </c:pt>
                <c:pt idx="1271">
                  <c:v>1.7020295341794896E-2</c:v>
                </c:pt>
                <c:pt idx="1272">
                  <c:v>1.6996039011934357E-2</c:v>
                </c:pt>
                <c:pt idx="1273">
                  <c:v>1.6968837976937184E-2</c:v>
                </c:pt>
                <c:pt idx="1274">
                  <c:v>1.6941553101279441E-2</c:v>
                </c:pt>
                <c:pt idx="1275">
                  <c:v>1.6914184388410681E-2</c:v>
                </c:pt>
                <c:pt idx="1276">
                  <c:v>1.6886731841793186E-2</c:v>
                </c:pt>
                <c:pt idx="1277">
                  <c:v>1.6859195464896708E-2</c:v>
                </c:pt>
                <c:pt idx="1278">
                  <c:v>1.6831575261203737E-2</c:v>
                </c:pt>
                <c:pt idx="1279">
                  <c:v>1.6803871234206864E-2</c:v>
                </c:pt>
                <c:pt idx="1280">
                  <c:v>1.6773913669082156E-2</c:v>
                </c:pt>
                <c:pt idx="1281">
                  <c:v>1.674643652332999E-2</c:v>
                </c:pt>
                <c:pt idx="1282">
                  <c:v>1.6718876465620092E-2</c:v>
                </c:pt>
                <c:pt idx="1283">
                  <c:v>1.6691233499437064E-2</c:v>
                </c:pt>
                <c:pt idx="1284">
                  <c:v>1.6663507628275065E-2</c:v>
                </c:pt>
                <c:pt idx="1285">
                  <c:v>1.6635786947119782E-2</c:v>
                </c:pt>
                <c:pt idx="1286">
                  <c:v>1.6607696854231982E-2</c:v>
                </c:pt>
                <c:pt idx="1287">
                  <c:v>1.6579523419096982E-2</c:v>
                </c:pt>
                <c:pt idx="1288">
                  <c:v>1.6551266645276085E-2</c:v>
                </c:pt>
                <c:pt idx="1289">
                  <c:v>1.6523634820858613E-2</c:v>
                </c:pt>
                <c:pt idx="1290">
                  <c:v>1.6495411593812313E-2</c:v>
                </c:pt>
                <c:pt idx="1291">
                  <c:v>1.648823592349177E-2</c:v>
                </c:pt>
                <c:pt idx="1292">
                  <c:v>1.6496890351025081E-2</c:v>
                </c:pt>
                <c:pt idx="1293">
                  <c:v>1.6504549353501114E-2</c:v>
                </c:pt>
                <c:pt idx="1294">
                  <c:v>1.651320345903385E-2</c:v>
                </c:pt>
                <c:pt idx="1295">
                  <c:v>1.6521857602320431E-2</c:v>
                </c:pt>
                <c:pt idx="1296">
                  <c:v>1.6530511783361731E-2</c:v>
                </c:pt>
                <c:pt idx="1297">
                  <c:v>1.653916600215731E-2</c:v>
                </c:pt>
                <c:pt idx="1298">
                  <c:v>1.6548817713429864E-2</c:v>
                </c:pt>
                <c:pt idx="1299">
                  <c:v>1.655747240669974E-2</c:v>
                </c:pt>
                <c:pt idx="1300">
                  <c:v>1.6566127137932294E-2</c:v>
                </c:pt>
                <c:pt idx="1301">
                  <c:v>1.657478190712839E-2</c:v>
                </c:pt>
                <c:pt idx="1302">
                  <c:v>1.6583436714287598E-2</c:v>
                </c:pt>
                <c:pt idx="1303">
                  <c:v>1.6592091559410788E-2</c:v>
                </c:pt>
                <c:pt idx="1304">
                  <c:v>1.6600746442497087E-2</c:v>
                </c:pt>
                <c:pt idx="1305">
                  <c:v>1.6609401363547799E-2</c:v>
                </c:pt>
                <c:pt idx="1306">
                  <c:v>1.6615054572001943E-2</c:v>
                </c:pt>
                <c:pt idx="1307">
                  <c:v>1.6623708367236818E-2</c:v>
                </c:pt>
                <c:pt idx="1308">
                  <c:v>1.663236219981111E-2</c:v>
                </c:pt>
                <c:pt idx="1309">
                  <c:v>1.6641016069726584E-2</c:v>
                </c:pt>
                <c:pt idx="1310">
                  <c:v>1.6649669976982352E-2</c:v>
                </c:pt>
                <c:pt idx="1311">
                  <c:v>1.6659326441101543E-2</c:v>
                </c:pt>
                <c:pt idx="1312">
                  <c:v>1.6667980824612034E-2</c:v>
                </c:pt>
                <c:pt idx="1313">
                  <c:v>1.6676635245671829E-2</c:v>
                </c:pt>
                <c:pt idx="1314">
                  <c:v>1.6685289704280928E-2</c:v>
                </c:pt>
                <c:pt idx="1315">
                  <c:v>1.6692940073373588E-2</c:v>
                </c:pt>
                <c:pt idx="1316">
                  <c:v>1.6701594204675554E-2</c:v>
                </c:pt>
                <c:pt idx="1317">
                  <c:v>1.671024837331914E-2</c:v>
                </c:pt>
                <c:pt idx="1318">
                  <c:v>1.6689338458472466E-2</c:v>
                </c:pt>
                <c:pt idx="1319">
                  <c:v>1.6665479750886326E-2</c:v>
                </c:pt>
                <c:pt idx="1320">
                  <c:v>1.6644597856049739E-2</c:v>
                </c:pt>
                <c:pt idx="1321">
                  <c:v>1.6623653679688162E-2</c:v>
                </c:pt>
                <c:pt idx="1322">
                  <c:v>1.6602647223768811E-2</c:v>
                </c:pt>
                <c:pt idx="1323">
                  <c:v>1.6581578490263732E-2</c:v>
                </c:pt>
                <c:pt idx="1324">
                  <c:v>1.6562563893262671E-2</c:v>
                </c:pt>
                <c:pt idx="1325">
                  <c:v>1.65412156382218E-2</c:v>
                </c:pt>
                <c:pt idx="1326">
                  <c:v>1.6519804771123511E-2</c:v>
                </c:pt>
                <c:pt idx="1327">
                  <c:v>1.6498331293978576E-2</c:v>
                </c:pt>
                <c:pt idx="1328">
                  <c:v>1.6476795208802172E-2</c:v>
                </c:pt>
                <c:pt idx="1329">
                  <c:v>1.6455196517616993E-2</c:v>
                </c:pt>
                <c:pt idx="1330">
                  <c:v>1.6433535222451032E-2</c:v>
                </c:pt>
                <c:pt idx="1331">
                  <c:v>1.6411811325337134E-2</c:v>
                </c:pt>
                <c:pt idx="1332">
                  <c:v>1.6387480003221256E-2</c:v>
                </c:pt>
                <c:pt idx="1333">
                  <c:v>1.6366098861889038E-2</c:v>
                </c:pt>
                <c:pt idx="1334">
                  <c:v>1.6344656134569646E-2</c:v>
                </c:pt>
                <c:pt idx="1335">
                  <c:v>1.6323151823276243E-2</c:v>
                </c:pt>
                <c:pt idx="1336">
                  <c:v>1.6301585930027652E-2</c:v>
                </c:pt>
                <c:pt idx="1337">
                  <c:v>1.6280013262179798E-2</c:v>
                </c:pt>
                <c:pt idx="1338">
                  <c:v>1.6258168263492464E-2</c:v>
                </c:pt>
                <c:pt idx="1339">
                  <c:v>1.6236261356082606E-2</c:v>
                </c:pt>
                <c:pt idx="1340">
                  <c:v>1.6214292542008475E-2</c:v>
                </c:pt>
                <c:pt idx="1341">
                  <c:v>1.6192832805520918E-2</c:v>
                </c:pt>
                <c:pt idx="1342">
                  <c:v>1.6170897463260944E-2</c:v>
                </c:pt>
                <c:pt idx="1343">
                  <c:v>1.6153050762966834E-2</c:v>
                </c:pt>
                <c:pt idx="1344">
                  <c:v>1.616007894915595E-2</c:v>
                </c:pt>
                <c:pt idx="1345">
                  <c:v>1.6166243146787815E-2</c:v>
                </c:pt>
                <c:pt idx="1346">
                  <c:v>1.6173271066885497E-2</c:v>
                </c:pt>
                <c:pt idx="1347">
                  <c:v>1.6180299011886102E-2</c:v>
                </c:pt>
                <c:pt idx="1348">
                  <c:v>1.618732698178919E-2</c:v>
                </c:pt>
                <c:pt idx="1349">
                  <c:v>1.6194354976595198E-2</c:v>
                </c:pt>
                <c:pt idx="1350">
                  <c:v>1.6202248592130881E-2</c:v>
                </c:pt>
                <c:pt idx="1351">
                  <c:v>1.6209276953600225E-2</c:v>
                </c:pt>
                <c:pt idx="1352">
                  <c:v>1.6216305340110402E-2</c:v>
                </c:pt>
                <c:pt idx="1353">
                  <c:v>1.6223333751661424E-2</c:v>
                </c:pt>
                <c:pt idx="1354">
                  <c:v>1.6230362188252846E-2</c:v>
                </c:pt>
                <c:pt idx="1355">
                  <c:v>1.6237390649885108E-2</c:v>
                </c:pt>
                <c:pt idx="1356">
                  <c:v>1.6244419136557775E-2</c:v>
                </c:pt>
                <c:pt idx="1357">
                  <c:v>1.6251447648271279E-2</c:v>
                </c:pt>
                <c:pt idx="1358">
                  <c:v>1.6256739972238296E-2</c:v>
                </c:pt>
                <c:pt idx="1359">
                  <c:v>1.6262899558270965E-2</c:v>
                </c:pt>
                <c:pt idx="1360">
                  <c:v>1.6269927190932405E-2</c:v>
                </c:pt>
                <c:pt idx="1361">
                  <c:v>1.6276954848223429E-2</c:v>
                </c:pt>
                <c:pt idx="1362">
                  <c:v>1.6283982530144469E-2</c:v>
                </c:pt>
                <c:pt idx="1363">
                  <c:v>1.6291879849502998E-2</c:v>
                </c:pt>
                <c:pt idx="1364">
                  <c:v>1.6298907899257031E-2</c:v>
                </c:pt>
                <c:pt idx="1365">
                  <c:v>1.6305935973778066E-2</c:v>
                </c:pt>
                <c:pt idx="1366">
                  <c:v>1.6312964073065664E-2</c:v>
                </c:pt>
                <c:pt idx="1367">
                  <c:v>1.6319992197121581E-2</c:v>
                </c:pt>
                <c:pt idx="1368">
                  <c:v>1.6326149138897204E-2</c:v>
                </c:pt>
                <c:pt idx="1369">
                  <c:v>1.633317699322796E-2</c:v>
                </c:pt>
                <c:pt idx="1370">
                  <c:v>1.6309329135760608E-2</c:v>
                </c:pt>
                <c:pt idx="1371">
                  <c:v>1.6285419367395196E-2</c:v>
                </c:pt>
                <c:pt idx="1372">
                  <c:v>1.6258416574916525E-2</c:v>
                </c:pt>
                <c:pt idx="1373">
                  <c:v>1.6234543787715834E-2</c:v>
                </c:pt>
                <c:pt idx="1374">
                  <c:v>1.6210609433051932E-2</c:v>
                </c:pt>
                <c:pt idx="1375">
                  <c:v>1.6186613513148526E-2</c:v>
                </c:pt>
                <c:pt idx="1376">
                  <c:v>1.6164941940052902E-2</c:v>
                </c:pt>
                <c:pt idx="1377">
                  <c:v>1.61406607531509E-2</c:v>
                </c:pt>
                <c:pt idx="1378">
                  <c:v>1.6116317671020949E-2</c:v>
                </c:pt>
                <c:pt idx="1379">
                  <c:v>1.6091912695925106E-2</c:v>
                </c:pt>
                <c:pt idx="1380">
                  <c:v>1.6067445830130287E-2</c:v>
                </c:pt>
                <c:pt idx="1381">
                  <c:v>1.604291707590871E-2</c:v>
                </c:pt>
                <c:pt idx="1382">
                  <c:v>1.6018326435540096E-2</c:v>
                </c:pt>
                <c:pt idx="1383">
                  <c:v>1.5993673911309032E-2</c:v>
                </c:pt>
                <c:pt idx="1384">
                  <c:v>1.5965780488679925E-2</c:v>
                </c:pt>
                <c:pt idx="1385">
                  <c:v>1.594149334488687E-2</c:v>
                </c:pt>
                <c:pt idx="1386">
                  <c:v>1.5917145322860055E-2</c:v>
                </c:pt>
                <c:pt idx="1387">
                  <c:v>1.589273642486028E-2</c:v>
                </c:pt>
                <c:pt idx="1388">
                  <c:v>1.58682666531553E-2</c:v>
                </c:pt>
                <c:pt idx="1389">
                  <c:v>1.5843966493438298E-2</c:v>
                </c:pt>
                <c:pt idx="1390">
                  <c:v>1.5819212067283057E-2</c:v>
                </c:pt>
                <c:pt idx="1391">
                  <c:v>1.5794396445057524E-2</c:v>
                </c:pt>
                <c:pt idx="1392">
                  <c:v>1.5769519629068494E-2</c:v>
                </c:pt>
                <c:pt idx="1393">
                  <c:v>1.5745004768811535E-2</c:v>
                </c:pt>
                <c:pt idx="1394">
                  <c:v>1.5720169802809141E-2</c:v>
                </c:pt>
                <c:pt idx="1395">
                  <c:v>1.5699608343542195E-2</c:v>
                </c:pt>
                <c:pt idx="1396">
                  <c:v>1.5705026998002108E-2</c:v>
                </c:pt>
                <c:pt idx="1397">
                  <c:v>1.5710445667349679E-2</c:v>
                </c:pt>
                <c:pt idx="1398">
                  <c:v>1.5715135199396713E-2</c:v>
                </c:pt>
                <c:pt idx="1399">
                  <c:v>1.5720553661818192E-2</c:v>
                </c:pt>
                <c:pt idx="1400">
                  <c:v>1.5725972139044878E-2</c:v>
                </c:pt>
                <c:pt idx="1401">
                  <c:v>1.5731390631078517E-2</c:v>
                </c:pt>
                <c:pt idx="1402">
                  <c:v>1.5737539237404553E-2</c:v>
                </c:pt>
                <c:pt idx="1403">
                  <c:v>1.574295799607893E-2</c:v>
                </c:pt>
                <c:pt idx="1404">
                  <c:v>1.5748376769641397E-2</c:v>
                </c:pt>
                <c:pt idx="1405">
                  <c:v>1.5753795558092393E-2</c:v>
                </c:pt>
                <c:pt idx="1406">
                  <c:v>1.5759214361430608E-2</c:v>
                </c:pt>
                <c:pt idx="1407">
                  <c:v>1.5764633179657348E-2</c:v>
                </c:pt>
                <c:pt idx="1408">
                  <c:v>1.5770052012772182E-2</c:v>
                </c:pt>
                <c:pt idx="1409">
                  <c:v>1.5775470860775104E-2</c:v>
                </c:pt>
                <c:pt idx="1410">
                  <c:v>1.5780157725669715E-2</c:v>
                </c:pt>
                <c:pt idx="1411">
                  <c:v>1.578411202622643E-2</c:v>
                </c:pt>
                <c:pt idx="1412">
                  <c:v>1.5789530205672749E-2</c:v>
                </c:pt>
                <c:pt idx="1413">
                  <c:v>1.5794948399763267E-2</c:v>
                </c:pt>
                <c:pt idx="1414">
                  <c:v>1.5801099469699754E-2</c:v>
                </c:pt>
                <c:pt idx="1415">
                  <c:v>1.5806517931040025E-2</c:v>
                </c:pt>
                <c:pt idx="1416">
                  <c:v>1.5811936407106101E-2</c:v>
                </c:pt>
                <c:pt idx="1417">
                  <c:v>1.581735489789754E-2</c:v>
                </c:pt>
                <c:pt idx="1418">
                  <c:v>1.5822773403414342E-2</c:v>
                </c:pt>
                <c:pt idx="1419">
                  <c:v>1.5827457871822589E-2</c:v>
                </c:pt>
                <c:pt idx="1420">
                  <c:v>1.5832876168419396E-2</c:v>
                </c:pt>
                <c:pt idx="1421">
                  <c:v>1.583829447965996E-2</c:v>
                </c:pt>
                <c:pt idx="1422">
                  <c:v>1.581414480591677E-2</c:v>
                </c:pt>
                <c:pt idx="1423">
                  <c:v>1.5789938826970433E-2</c:v>
                </c:pt>
                <c:pt idx="1424">
                  <c:v>1.5762674691942775E-2</c:v>
                </c:pt>
                <c:pt idx="1425">
                  <c:v>1.5738510442835609E-2</c:v>
                </c:pt>
                <c:pt idx="1426">
                  <c:v>1.5714290201137217E-2</c:v>
                </c:pt>
                <c:pt idx="1427">
                  <c:v>1.5686541365182043E-2</c:v>
                </c:pt>
                <c:pt idx="1428">
                  <c:v>1.5664561620005221E-2</c:v>
                </c:pt>
                <c:pt idx="1429">
                  <c:v>1.5640009811315695E-2</c:v>
                </c:pt>
                <c:pt idx="1430">
                  <c:v>1.5615401712145385E-2</c:v>
                </c:pt>
                <c:pt idx="1431">
                  <c:v>1.5590737324574395E-2</c:v>
                </c:pt>
                <c:pt idx="1432">
                  <c:v>1.5566016650687686E-2</c:v>
                </c:pt>
                <c:pt idx="1433">
                  <c:v>1.554123969257552E-2</c:v>
                </c:pt>
                <c:pt idx="1434">
                  <c:v>1.5516406452333459E-2</c:v>
                </c:pt>
                <c:pt idx="1435">
                  <c:v>1.549151693205927E-2</c:v>
                </c:pt>
                <c:pt idx="1436">
                  <c:v>1.5463305718912751E-2</c:v>
                </c:pt>
                <c:pt idx="1437">
                  <c:v>1.5438772659614779E-2</c:v>
                </c:pt>
                <c:pt idx="1438">
                  <c:v>1.5414184235519711E-2</c:v>
                </c:pt>
                <c:pt idx="1439">
                  <c:v>1.5389540448706321E-2</c:v>
                </c:pt>
                <c:pt idx="1440">
                  <c:v>1.5364841301258593E-2</c:v>
                </c:pt>
                <c:pt idx="1441">
                  <c:v>1.5340380620619511E-2</c:v>
                </c:pt>
                <c:pt idx="1442">
                  <c:v>1.5315414628647599E-2</c:v>
                </c:pt>
                <c:pt idx="1443">
                  <c:v>1.5290392982725604E-2</c:v>
                </c:pt>
                <c:pt idx="1444">
                  <c:v>1.526531568496943E-2</c:v>
                </c:pt>
                <c:pt idx="1445">
                  <c:v>1.5240515227738916E-2</c:v>
                </c:pt>
                <c:pt idx="1446">
                  <c:v>1.5215483960493438E-2</c:v>
                </c:pt>
                <c:pt idx="1447">
                  <c:v>1.5198700342411154E-2</c:v>
                </c:pt>
                <c:pt idx="1448">
                  <c:v>1.5202654451169834E-2</c:v>
                </c:pt>
                <c:pt idx="1449">
                  <c:v>1.5206608567858257E-2</c:v>
                </c:pt>
                <c:pt idx="1450">
                  <c:v>1.5209959765597598E-2</c:v>
                </c:pt>
                <c:pt idx="1451">
                  <c:v>1.5213913731142085E-2</c:v>
                </c:pt>
                <c:pt idx="1452">
                  <c:v>1.5217867704572285E-2</c:v>
                </c:pt>
                <c:pt idx="1453">
                  <c:v>1.5221821685888638E-2</c:v>
                </c:pt>
                <c:pt idx="1454">
                  <c:v>1.5226379270244797E-2</c:v>
                </c:pt>
                <c:pt idx="1455">
                  <c:v>1.5230333434511684E-2</c:v>
                </c:pt>
                <c:pt idx="1456">
                  <c:v>1.5234287606707446E-2</c:v>
                </c:pt>
                <c:pt idx="1457">
                  <c:v>1.5238241786833384E-2</c:v>
                </c:pt>
                <c:pt idx="1458">
                  <c:v>1.5242195974889069E-2</c:v>
                </c:pt>
                <c:pt idx="1459">
                  <c:v>1.5246150170874497E-2</c:v>
                </c:pt>
                <c:pt idx="1460">
                  <c:v>1.5250104374790102E-2</c:v>
                </c:pt>
                <c:pt idx="1461">
                  <c:v>1.5254058586634584E-2</c:v>
                </c:pt>
                <c:pt idx="1462">
                  <c:v>1.5258012806409676E-2</c:v>
                </c:pt>
                <c:pt idx="1463">
                  <c:v>1.5260756864472994E-2</c:v>
                </c:pt>
                <c:pt idx="1464">
                  <c:v>1.5264710764985047E-2</c:v>
                </c:pt>
                <c:pt idx="1465">
                  <c:v>1.5268664673339181E-2</c:v>
                </c:pt>
                <c:pt idx="1466">
                  <c:v>1.527261858953627E-2</c:v>
                </c:pt>
                <c:pt idx="1467">
                  <c:v>1.5277178252386102E-2</c:v>
                </c:pt>
                <c:pt idx="1468">
                  <c:v>1.5281132351998209E-2</c:v>
                </c:pt>
                <c:pt idx="1469">
                  <c:v>1.5285086459496904E-2</c:v>
                </c:pt>
                <c:pt idx="1470">
                  <c:v>1.5289040574882186E-2</c:v>
                </c:pt>
                <c:pt idx="1471">
                  <c:v>1.5292388288170467E-2</c:v>
                </c:pt>
                <c:pt idx="1472">
                  <c:v>1.5296342251426178E-2</c:v>
                </c:pt>
                <c:pt idx="1473">
                  <c:v>1.5300296222525284E-2</c:v>
                </c:pt>
                <c:pt idx="1474">
                  <c:v>1.528114524573891E-2</c:v>
                </c:pt>
                <c:pt idx="1475">
                  <c:v>1.5261952335187502E-2</c:v>
                </c:pt>
                <c:pt idx="1476">
                  <c:v>1.524040314972072E-2</c:v>
                </c:pt>
                <c:pt idx="1477">
                  <c:v>1.5221246552101921E-2</c:v>
                </c:pt>
                <c:pt idx="1478">
                  <c:v>1.5202048251491025E-2</c:v>
                </c:pt>
                <c:pt idx="1479">
                  <c:v>1.5180056273176968E-2</c:v>
                </c:pt>
                <c:pt idx="1480">
                  <c:v>1.5162583601523194E-2</c:v>
                </c:pt>
                <c:pt idx="1481">
                  <c:v>1.5143133124593451E-2</c:v>
                </c:pt>
                <c:pt idx="1482">
                  <c:v>1.5123640722633667E-2</c:v>
                </c:pt>
                <c:pt idx="1483">
                  <c:v>1.5104106396878021E-2</c:v>
                </c:pt>
                <c:pt idx="1484">
                  <c:v>1.5084530148562005E-2</c:v>
                </c:pt>
                <c:pt idx="1485">
                  <c:v>1.5064911978925948E-2</c:v>
                </c:pt>
                <c:pt idx="1486">
                  <c:v>1.5045251889211055E-2</c:v>
                </c:pt>
                <c:pt idx="1487">
                  <c:v>1.5025549880660726E-2</c:v>
                </c:pt>
                <c:pt idx="1488">
                  <c:v>1.5005805954523192E-2</c:v>
                </c:pt>
                <c:pt idx="1489">
                  <c:v>1.4983232135276473E-2</c:v>
                </c:pt>
                <c:pt idx="1490">
                  <c:v>1.4963889083905946E-2</c:v>
                </c:pt>
                <c:pt idx="1491">
                  <c:v>1.494450501213415E-2</c:v>
                </c:pt>
                <c:pt idx="1492">
                  <c:v>1.4925079921188059E-2</c:v>
                </c:pt>
                <c:pt idx="1493">
                  <c:v>1.4906234856139122E-2</c:v>
                </c:pt>
                <c:pt idx="1494">
                  <c:v>1.4886363520050384E-2</c:v>
                </c:pt>
                <c:pt idx="1495">
                  <c:v>1.4866450502164836E-2</c:v>
                </c:pt>
                <c:pt idx="1496">
                  <c:v>1.4846495803742232E-2</c:v>
                </c:pt>
                <c:pt idx="1497">
                  <c:v>1.4824231884229509E-2</c:v>
                </c:pt>
                <c:pt idx="1498">
                  <c:v>1.4804433843030412E-2</c:v>
                </c:pt>
                <c:pt idx="1499">
                  <c:v>1.4791083859514786E-2</c:v>
                </c:pt>
                <c:pt idx="1500">
                  <c:v>1.4793942373162842E-2</c:v>
                </c:pt>
                <c:pt idx="1501">
                  <c:v>1.4795278494992268E-2</c:v>
                </c:pt>
                <c:pt idx="1502">
                  <c:v>1.4799659412961816E-2</c:v>
                </c:pt>
                <c:pt idx="1503">
                  <c:v>1.4802517939112735E-2</c:v>
                </c:pt>
                <c:pt idx="1504">
                  <c:v>1.4805376469430268E-2</c:v>
                </c:pt>
                <c:pt idx="1505">
                  <c:v>1.4808235003915276E-2</c:v>
                </c:pt>
                <c:pt idx="1506">
                  <c:v>1.4811093542568194E-2</c:v>
                </c:pt>
                <c:pt idx="1507">
                  <c:v>1.4813952085388158E-2</c:v>
                </c:pt>
                <c:pt idx="1508">
                  <c:v>1.48168106323756E-2</c:v>
                </c:pt>
                <c:pt idx="1509">
                  <c:v>1.4819669183530518E-2</c:v>
                </c:pt>
                <c:pt idx="1510">
                  <c:v>1.4822527738852481E-2</c:v>
                </c:pt>
                <c:pt idx="1511">
                  <c:v>1.4825386298342352E-2</c:v>
                </c:pt>
                <c:pt idx="1512">
                  <c:v>1.4828244861999702E-2</c:v>
                </c:pt>
                <c:pt idx="1513">
                  <c:v>1.4831103429824096E-2</c:v>
                </c:pt>
                <c:pt idx="1514">
                  <c:v>1.4832435024100732E-2</c:v>
                </c:pt>
                <c:pt idx="1515">
                  <c:v>1.4834784187405151E-2</c:v>
                </c:pt>
                <c:pt idx="1516">
                  <c:v>1.4837642297101024E-2</c:v>
                </c:pt>
                <c:pt idx="1517">
                  <c:v>1.4840500410873638E-2</c:v>
                </c:pt>
                <c:pt idx="1518">
                  <c:v>1.4843358528722992E-2</c:v>
                </c:pt>
                <c:pt idx="1519">
                  <c:v>1.4848764555624753E-2</c:v>
                </c:pt>
                <c:pt idx="1520">
                  <c:v>1.4849584425044894E-2</c:v>
                </c:pt>
                <c:pt idx="1521">
                  <c:v>1.4852442672883305E-2</c:v>
                </c:pt>
                <c:pt idx="1522">
                  <c:v>1.4855300924821293E-2</c:v>
                </c:pt>
                <c:pt idx="1523">
                  <c:v>1.4857649179119956E-2</c:v>
                </c:pt>
                <c:pt idx="1524">
                  <c:v>1.48605073214293E-2</c:v>
                </c:pt>
                <c:pt idx="1525">
                  <c:v>1.4863365467815384E-2</c:v>
                </c:pt>
                <c:pt idx="1526">
                  <c:v>1.484961204525191E-2</c:v>
                </c:pt>
                <c:pt idx="1527">
                  <c:v>1.4834155054941565E-2</c:v>
                </c:pt>
                <c:pt idx="1528">
                  <c:v>1.4820430939043332E-2</c:v>
                </c:pt>
                <c:pt idx="1529">
                  <c:v>1.4806678168404978E-2</c:v>
                </c:pt>
                <c:pt idx="1530">
                  <c:v>1.4792896743622512E-2</c:v>
                </c:pt>
                <c:pt idx="1531">
                  <c:v>1.4773159288943514E-2</c:v>
                </c:pt>
                <c:pt idx="1532">
                  <c:v>1.4759308278005749E-2</c:v>
                </c:pt>
                <c:pt idx="1533">
                  <c:v>1.4745428614970586E-2</c:v>
                </c:pt>
                <c:pt idx="1534">
                  <c:v>1.4731520300438426E-2</c:v>
                </c:pt>
                <c:pt idx="1535">
                  <c:v>1.4717583335010102E-2</c:v>
                </c:pt>
                <c:pt idx="1536">
                  <c:v>1.4703617719289091E-2</c:v>
                </c:pt>
                <c:pt idx="1537">
                  <c:v>1.4689623453877988E-2</c:v>
                </c:pt>
                <c:pt idx="1538">
                  <c:v>1.4675600539382461E-2</c:v>
                </c:pt>
                <c:pt idx="1539">
                  <c:v>1.466154897640818E-2</c:v>
                </c:pt>
                <c:pt idx="1540">
                  <c:v>1.4646510762110041E-2</c:v>
                </c:pt>
                <c:pt idx="1541">
                  <c:v>1.4632577082938275E-2</c:v>
                </c:pt>
                <c:pt idx="1542">
                  <c:v>1.461861506589055E-2</c:v>
                </c:pt>
                <c:pt idx="1543">
                  <c:v>1.4604624711570296E-2</c:v>
                </c:pt>
                <c:pt idx="1544">
                  <c:v>1.4590606020582247E-2</c:v>
                </c:pt>
                <c:pt idx="1545">
                  <c:v>1.4574574289224285E-2</c:v>
                </c:pt>
                <c:pt idx="1546">
                  <c:v>1.4560406977947374E-2</c:v>
                </c:pt>
                <c:pt idx="1547">
                  <c:v>1.4546211178385943E-2</c:v>
                </c:pt>
                <c:pt idx="1548">
                  <c:v>1.4531986891155023E-2</c:v>
                </c:pt>
                <c:pt idx="1549">
                  <c:v>1.4518062314650332E-2</c:v>
                </c:pt>
                <c:pt idx="1550">
                  <c:v>1.4503869568901678E-2</c:v>
                </c:pt>
                <c:pt idx="1551">
                  <c:v>1.4501316829219867E-2</c:v>
                </c:pt>
                <c:pt idx="1552">
                  <c:v>1.4503427379391453E-2</c:v>
                </c:pt>
                <c:pt idx="1553">
                  <c:v>1.4505095670515476E-2</c:v>
                </c:pt>
                <c:pt idx="1554">
                  <c:v>1.4507206140314834E-2</c:v>
                </c:pt>
                <c:pt idx="1555">
                  <c:v>1.4509316612362011E-2</c:v>
                </c:pt>
                <c:pt idx="1556">
                  <c:v>1.4511427086656571E-2</c:v>
                </c:pt>
                <c:pt idx="1557">
                  <c:v>1.451398016414966E-2</c:v>
                </c:pt>
                <c:pt idx="1558">
                  <c:v>1.451609072788127E-2</c:v>
                </c:pt>
                <c:pt idx="1559">
                  <c:v>1.4518201293872809E-2</c:v>
                </c:pt>
                <c:pt idx="1560">
                  <c:v>1.4520311862124283E-2</c:v>
                </c:pt>
                <c:pt idx="1561">
                  <c:v>1.4522422432635686E-2</c:v>
                </c:pt>
                <c:pt idx="1562">
                  <c:v>1.452453300540702E-2</c:v>
                </c:pt>
                <c:pt idx="1563">
                  <c:v>1.4526643580438287E-2</c:v>
                </c:pt>
                <c:pt idx="1564">
                  <c:v>1.4528754157729919E-2</c:v>
                </c:pt>
                <c:pt idx="1565">
                  <c:v>1.4530864737281048E-2</c:v>
                </c:pt>
                <c:pt idx="1566">
                  <c:v>1.4531645281439966E-2</c:v>
                </c:pt>
                <c:pt idx="1567">
                  <c:v>1.4533755610367707E-2</c:v>
                </c:pt>
                <c:pt idx="1568">
                  <c:v>1.4535865941518199E-2</c:v>
                </c:pt>
                <c:pt idx="1569">
                  <c:v>1.4537976274891885E-2</c:v>
                </c:pt>
                <c:pt idx="1570">
                  <c:v>1.4540086610488322E-2</c:v>
                </c:pt>
                <c:pt idx="1571">
                  <c:v>1.4542640699540652E-2</c:v>
                </c:pt>
                <c:pt idx="1572">
                  <c:v>1.4544751124687819E-2</c:v>
                </c:pt>
                <c:pt idx="1573">
                  <c:v>1.4546861552069681E-2</c:v>
                </c:pt>
                <c:pt idx="1574">
                  <c:v>1.4548971981686679E-2</c:v>
                </c:pt>
                <c:pt idx="1575">
                  <c:v>1.4550638321813124E-2</c:v>
                </c:pt>
                <c:pt idx="1576">
                  <c:v>1.4552748670746518E-2</c:v>
                </c:pt>
                <c:pt idx="1577">
                  <c:v>1.4549220509696573E-2</c:v>
                </c:pt>
                <c:pt idx="1578">
                  <c:v>1.4538158725261834E-2</c:v>
                </c:pt>
                <c:pt idx="1579">
                  <c:v>1.4525817743206734E-2</c:v>
                </c:pt>
                <c:pt idx="1580">
                  <c:v>1.4514781324147654E-2</c:v>
                </c:pt>
                <c:pt idx="1581">
                  <c:v>1.450372317436981E-2</c:v>
                </c:pt>
                <c:pt idx="1582">
                  <c:v>1.449264329423643E-2</c:v>
                </c:pt>
                <c:pt idx="1583">
                  <c:v>1.4481541684110739E-2</c:v>
                </c:pt>
                <c:pt idx="1584">
                  <c:v>1.4471329169874318E-2</c:v>
                </c:pt>
                <c:pt idx="1585">
                  <c:v>1.4460114439254802E-2</c:v>
                </c:pt>
                <c:pt idx="1586">
                  <c:v>1.4448877860644464E-2</c:v>
                </c:pt>
                <c:pt idx="1587">
                  <c:v>1.4437619434412517E-2</c:v>
                </c:pt>
                <c:pt idx="1588">
                  <c:v>1.4426339160927721E-2</c:v>
                </c:pt>
                <c:pt idx="1589">
                  <c:v>1.4415037040559285E-2</c:v>
                </c:pt>
                <c:pt idx="1590">
                  <c:v>1.4403713073678628E-2</c:v>
                </c:pt>
                <c:pt idx="1591">
                  <c:v>1.4392367260655837E-2</c:v>
                </c:pt>
                <c:pt idx="1592">
                  <c:v>1.4379973239596564E-2</c:v>
                </c:pt>
                <c:pt idx="1593">
                  <c:v>1.4368793277493516E-2</c:v>
                </c:pt>
                <c:pt idx="1594">
                  <c:v>1.4357591823703341E-2</c:v>
                </c:pt>
                <c:pt idx="1595">
                  <c:v>1.4346368878594008E-2</c:v>
                </c:pt>
                <c:pt idx="1596">
                  <c:v>1.4335124442532614E-2</c:v>
                </c:pt>
                <c:pt idx="1597">
                  <c:v>1.4323846015062872E-2</c:v>
                </c:pt>
                <c:pt idx="1598">
                  <c:v>1.4312488931123352E-2</c:v>
                </c:pt>
                <c:pt idx="1599">
                  <c:v>1.4301110240859671E-2</c:v>
                </c:pt>
                <c:pt idx="1600">
                  <c:v>1.4289709944643991E-2</c:v>
                </c:pt>
                <c:pt idx="1601">
                  <c:v>1.4278579910872641E-2</c:v>
                </c:pt>
                <c:pt idx="1602">
                  <c:v>1.4267206536864405E-2</c:v>
                </c:pt>
                <c:pt idx="1603">
                  <c:v>1.4263207786787692E-2</c:v>
                </c:pt>
                <c:pt idx="1604">
                  <c:v>1.4264751517267226E-2</c:v>
                </c:pt>
                <c:pt idx="1605">
                  <c:v>1.4265902998361668E-2</c:v>
                </c:pt>
                <c:pt idx="1606">
                  <c:v>1.4267446670216928E-2</c:v>
                </c:pt>
                <c:pt idx="1607">
                  <c:v>1.4268990343275598E-2</c:v>
                </c:pt>
                <c:pt idx="1608">
                  <c:v>1.4270534017536802E-2</c:v>
                </c:pt>
                <c:pt idx="1609">
                  <c:v>1.4272077693000105E-2</c:v>
                </c:pt>
                <c:pt idx="1610">
                  <c:v>1.4274013925536729E-2</c:v>
                </c:pt>
                <c:pt idx="1611">
                  <c:v>1.4275557664480363E-2</c:v>
                </c:pt>
                <c:pt idx="1612">
                  <c:v>1.4277101404633029E-2</c:v>
                </c:pt>
                <c:pt idx="1613">
                  <c:v>1.4278645145996031E-2</c:v>
                </c:pt>
                <c:pt idx="1614">
                  <c:v>1.4280188888567196E-2</c:v>
                </c:pt>
                <c:pt idx="1615">
                  <c:v>1.4281732632348266E-2</c:v>
                </c:pt>
                <c:pt idx="1616">
                  <c:v>1.4283276377338366E-2</c:v>
                </c:pt>
                <c:pt idx="1617">
                  <c:v>1.4284820123537066E-2</c:v>
                </c:pt>
                <c:pt idx="1618">
                  <c:v>1.4285184785528041E-2</c:v>
                </c:pt>
                <c:pt idx="1619">
                  <c:v>1.4286728350771841E-2</c:v>
                </c:pt>
                <c:pt idx="1620">
                  <c:v>1.4288271917204522E-2</c:v>
                </c:pt>
                <c:pt idx="1621">
                  <c:v>1.4289815484826971E-2</c:v>
                </c:pt>
                <c:pt idx="1622">
                  <c:v>1.4291359053638744E-2</c:v>
                </c:pt>
                <c:pt idx="1623">
                  <c:v>1.42932959416016E-2</c:v>
                </c:pt>
                <c:pt idx="1624">
                  <c:v>1.4294839573946625E-2</c:v>
                </c:pt>
                <c:pt idx="1625">
                  <c:v>1.4296383207487615E-2</c:v>
                </c:pt>
                <c:pt idx="1626">
                  <c:v>1.4297926842224131E-2</c:v>
                </c:pt>
                <c:pt idx="1627">
                  <c:v>1.4299076915537928E-2</c:v>
                </c:pt>
                <c:pt idx="1628">
                  <c:v>1.4300620491486093E-2</c:v>
                </c:pt>
                <c:pt idx="1629">
                  <c:v>1.4302164068623141E-2</c:v>
                </c:pt>
                <c:pt idx="1630">
                  <c:v>1.4299566549204579E-2</c:v>
                </c:pt>
                <c:pt idx="1631">
                  <c:v>1.4296811619639522E-2</c:v>
                </c:pt>
                <c:pt idx="1632">
                  <c:v>1.4294222681742491E-2</c:v>
                </c:pt>
                <c:pt idx="1633">
                  <c:v>1.4291627177903825E-2</c:v>
                </c:pt>
                <c:pt idx="1634">
                  <c:v>1.4289025108147677E-2</c:v>
                </c:pt>
                <c:pt idx="1635">
                  <c:v>1.4286416472499964E-2</c:v>
                </c:pt>
                <c:pt idx="1636">
                  <c:v>1.4283842791793339E-2</c:v>
                </c:pt>
                <c:pt idx="1637">
                  <c:v>1.4281199058983653E-2</c:v>
                </c:pt>
                <c:pt idx="1638">
                  <c:v>1.4278548724364478E-2</c:v>
                </c:pt>
                <c:pt idx="1639">
                  <c:v>1.427589178796276E-2</c:v>
                </c:pt>
                <c:pt idx="1640">
                  <c:v>1.4273228249804993E-2</c:v>
                </c:pt>
                <c:pt idx="1641">
                  <c:v>1.4270558109916794E-2</c:v>
                </c:pt>
                <c:pt idx="1642">
                  <c:v>1.4267881368324659E-2</c:v>
                </c:pt>
                <c:pt idx="1643">
                  <c:v>1.4265198025055527E-2</c:v>
                </c:pt>
                <c:pt idx="1644">
                  <c:v>1.4262921679937741E-2</c:v>
                </c:pt>
                <c:pt idx="1645">
                  <c:v>1.4260291169725478E-2</c:v>
                </c:pt>
                <c:pt idx="1646">
                  <c:v>1.4257654164722425E-2</c:v>
                </c:pt>
                <c:pt idx="1647">
                  <c:v>1.4255010664954644E-2</c:v>
                </c:pt>
                <c:pt idx="1648">
                  <c:v>1.4252360670449072E-2</c:v>
                </c:pt>
                <c:pt idx="1649">
                  <c:v>1.4249454460402228E-2</c:v>
                </c:pt>
                <c:pt idx="1650">
                  <c:v>1.4246769528307869E-2</c:v>
                </c:pt>
                <c:pt idx="1651">
                  <c:v>1.4244078066342222E-2</c:v>
                </c:pt>
                <c:pt idx="1652">
                  <c:v>1.4241380074531058E-2</c:v>
                </c:pt>
                <c:pt idx="1653">
                  <c:v>1.4239013277764924E-2</c:v>
                </c:pt>
                <c:pt idx="1654">
                  <c:v>1.4236324315382166E-2</c:v>
                </c:pt>
                <c:pt idx="1655">
                  <c:v>1.4234210449435968E-2</c:v>
                </c:pt>
                <c:pt idx="1656">
                  <c:v>1.4235583346607569E-2</c:v>
                </c:pt>
                <c:pt idx="1657">
                  <c:v>1.423657735329221E-2</c:v>
                </c:pt>
                <c:pt idx="1658">
                  <c:v>1.4237950198209738E-2</c:v>
                </c:pt>
                <c:pt idx="1659">
                  <c:v>1.4239323044077762E-2</c:v>
                </c:pt>
                <c:pt idx="1660">
                  <c:v>1.4240695890897156E-2</c:v>
                </c:pt>
                <c:pt idx="1661">
                  <c:v>1.424206873866792E-2</c:v>
                </c:pt>
                <c:pt idx="1662">
                  <c:v>1.4243820749719797E-2</c:v>
                </c:pt>
                <c:pt idx="1663">
                  <c:v>1.4245193653586043E-2</c:v>
                </c:pt>
                <c:pt idx="1664">
                  <c:v>1.4246566558408913E-2</c:v>
                </c:pt>
                <c:pt idx="1665">
                  <c:v>1.4247939464187976E-2</c:v>
                </c:pt>
                <c:pt idx="1666">
                  <c:v>1.4249312370922796E-2</c:v>
                </c:pt>
                <c:pt idx="1667">
                  <c:v>1.4250685278615109E-2</c:v>
                </c:pt>
                <c:pt idx="1668">
                  <c:v>1.4252058187263182E-2</c:v>
                </c:pt>
                <c:pt idx="1669">
                  <c:v>1.4253431096867879E-2</c:v>
                </c:pt>
                <c:pt idx="1670">
                  <c:v>1.4254424411405977E-2</c:v>
                </c:pt>
                <c:pt idx="1671">
                  <c:v>1.4255417633584847E-2</c:v>
                </c:pt>
                <c:pt idx="1672">
                  <c:v>1.4256790437581043E-2</c:v>
                </c:pt>
                <c:pt idx="1673">
                  <c:v>1.4258163242523294E-2</c:v>
                </c:pt>
                <c:pt idx="1674">
                  <c:v>1.4259536048410723E-2</c:v>
                </c:pt>
                <c:pt idx="1675">
                  <c:v>1.4261288707329777E-2</c:v>
                </c:pt>
                <c:pt idx="1676">
                  <c:v>1.4262661569368474E-2</c:v>
                </c:pt>
                <c:pt idx="1677">
                  <c:v>1.4264034432357665E-2</c:v>
                </c:pt>
                <c:pt idx="1678">
                  <c:v>1.4265407296298228E-2</c:v>
                </c:pt>
                <c:pt idx="1679">
                  <c:v>1.4266780161189723E-2</c:v>
                </c:pt>
                <c:pt idx="1680">
                  <c:v>1.4267772903603797E-2</c:v>
                </c:pt>
                <c:pt idx="1681">
                  <c:v>1.4268853623787912E-2</c:v>
                </c:pt>
                <c:pt idx="1682">
                  <c:v>1.4268179999949004E-2</c:v>
                </c:pt>
                <c:pt idx="1683">
                  <c:v>1.4267503242782652E-2</c:v>
                </c:pt>
                <c:pt idx="1684">
                  <c:v>1.4266946728564699E-2</c:v>
                </c:pt>
                <c:pt idx="1685">
                  <c:v>1.4266274467126925E-2</c:v>
                </c:pt>
                <c:pt idx="1686">
                  <c:v>1.4265599089365338E-2</c:v>
                </c:pt>
                <c:pt idx="1687">
                  <c:v>1.4264920595283873E-2</c:v>
                </c:pt>
                <c:pt idx="1688">
                  <c:v>1.4264072457152999E-2</c:v>
                </c:pt>
                <c:pt idx="1689">
                  <c:v>1.4263376900089624E-2</c:v>
                </c:pt>
                <c:pt idx="1690">
                  <c:v>1.4262678209722084E-2</c:v>
                </c:pt>
                <c:pt idx="1691">
                  <c:v>1.4261976386053013E-2</c:v>
                </c:pt>
                <c:pt idx="1692">
                  <c:v>1.4261271429085488E-2</c:v>
                </c:pt>
                <c:pt idx="1693">
                  <c:v>1.4260563338823019E-2</c:v>
                </c:pt>
                <c:pt idx="1694">
                  <c:v>1.4259852115269122E-2</c:v>
                </c:pt>
                <c:pt idx="1695">
                  <c:v>1.425913775842731E-2</c:v>
                </c:pt>
                <c:pt idx="1696">
                  <c:v>1.4258420268301097E-2</c:v>
                </c:pt>
                <c:pt idx="1697">
                  <c:v>1.4258230064315655E-2</c:v>
                </c:pt>
                <c:pt idx="1698">
                  <c:v>1.4257528155389021E-2</c:v>
                </c:pt>
                <c:pt idx="1699">
                  <c:v>1.4256823146991709E-2</c:v>
                </c:pt>
                <c:pt idx="1700">
                  <c:v>1.4256115039125453E-2</c:v>
                </c:pt>
                <c:pt idx="1701">
                  <c:v>1.4255094466330309E-2</c:v>
                </c:pt>
                <c:pt idx="1702">
                  <c:v>1.4254369227836787E-2</c:v>
                </c:pt>
                <c:pt idx="1703">
                  <c:v>1.4253640873076239E-2</c:v>
                </c:pt>
                <c:pt idx="1704">
                  <c:v>1.4252909402051286E-2</c:v>
                </c:pt>
                <c:pt idx="1705">
                  <c:v>1.4252424382700199E-2</c:v>
                </c:pt>
                <c:pt idx="1706">
                  <c:v>1.4251697235314416E-2</c:v>
                </c:pt>
                <c:pt idx="1707">
                  <c:v>1.4251544926837716E-2</c:v>
                </c:pt>
                <c:pt idx="1708">
                  <c:v>1.4252836357843763E-2</c:v>
                </c:pt>
                <c:pt idx="1709">
                  <c:v>1.425412778969609E-2</c:v>
                </c:pt>
                <c:pt idx="1710">
                  <c:v>1.425504542172106E-2</c:v>
                </c:pt>
                <c:pt idx="1711">
                  <c:v>1.4256336804250714E-2</c:v>
                </c:pt>
                <c:pt idx="1712">
                  <c:v>1.4257628187622537E-2</c:v>
                </c:pt>
                <c:pt idx="1713">
                  <c:v>1.4258919571836091E-2</c:v>
                </c:pt>
                <c:pt idx="1714">
                  <c:v>1.4260584961651048E-2</c:v>
                </c:pt>
                <c:pt idx="1715">
                  <c:v>1.4261876398581053E-2</c:v>
                </c:pt>
                <c:pt idx="1716">
                  <c:v>1.4263167836357336E-2</c:v>
                </c:pt>
                <c:pt idx="1717">
                  <c:v>1.4264459274979465E-2</c:v>
                </c:pt>
                <c:pt idx="1718">
                  <c:v>1.4265750714448308E-2</c:v>
                </c:pt>
                <c:pt idx="1719">
                  <c:v>1.426704215476343E-2</c:v>
                </c:pt>
                <c:pt idx="1720">
                  <c:v>1.4268333595924398E-2</c:v>
                </c:pt>
                <c:pt idx="1721">
                  <c:v>1.4269625037931645E-2</c:v>
                </c:pt>
                <c:pt idx="1722">
                  <c:v>1.4270542067629852E-2</c:v>
                </c:pt>
                <c:pt idx="1723">
                  <c:v>1.4271084575990623E-2</c:v>
                </c:pt>
                <c:pt idx="1724">
                  <c:v>1.4272375867320398E-2</c:v>
                </c:pt>
                <c:pt idx="1725">
                  <c:v>1.4273667159482214E-2</c:v>
                </c:pt>
                <c:pt idx="1726">
                  <c:v>1.4274958452476514E-2</c:v>
                </c:pt>
                <c:pt idx="1727">
                  <c:v>1.427662438537991E-2</c:v>
                </c:pt>
                <c:pt idx="1728">
                  <c:v>1.4277915731127166E-2</c:v>
                </c:pt>
                <c:pt idx="1729">
                  <c:v>1.4279207077711117E-2</c:v>
                </c:pt>
                <c:pt idx="1730">
                  <c:v>1.428049842513264E-2</c:v>
                </c:pt>
                <c:pt idx="1731">
                  <c:v>1.4281414929933497E-2</c:v>
                </c:pt>
                <c:pt idx="1732">
                  <c:v>1.4282706227922255E-2</c:v>
                </c:pt>
                <c:pt idx="1733">
                  <c:v>1.4283997526743055E-2</c:v>
                </c:pt>
                <c:pt idx="1734">
                  <c:v>1.4284338393718362E-2</c:v>
                </c:pt>
                <c:pt idx="1735">
                  <c:v>1.4284677860997401E-2</c:v>
                </c:pt>
                <c:pt idx="1736">
                  <c:v>1.4285271057917001E-2</c:v>
                </c:pt>
                <c:pt idx="1737">
                  <c:v>1.428561278567562E-2</c:v>
                </c:pt>
                <c:pt idx="1738">
                  <c:v>1.4285953121374583E-2</c:v>
                </c:pt>
                <c:pt idx="1739">
                  <c:v>1.4286340371895464E-2</c:v>
                </c:pt>
                <c:pt idx="1740">
                  <c:v>1.4286401583218271E-2</c:v>
                </c:pt>
                <c:pt idx="1741">
                  <c:v>1.4286732452353235E-2</c:v>
                </c:pt>
                <c:pt idx="1742">
                  <c:v>1.4287061921787069E-2</c:v>
                </c:pt>
                <c:pt idx="1743">
                  <c:v>1.4287389991520218E-2</c:v>
                </c:pt>
                <c:pt idx="1744">
                  <c:v>1.4287716661550912E-2</c:v>
                </c:pt>
                <c:pt idx="1745">
                  <c:v>1.4288041931879594E-2</c:v>
                </c:pt>
                <c:pt idx="1746">
                  <c:v>1.4288365802504499E-2</c:v>
                </c:pt>
                <c:pt idx="1747">
                  <c:v>1.4288688273426066E-2</c:v>
                </c:pt>
                <c:pt idx="1748">
                  <c:v>1.428964413582374E-2</c:v>
                </c:pt>
                <c:pt idx="1749">
                  <c:v>1.4290945734701618E-2</c:v>
                </c:pt>
                <c:pt idx="1750">
                  <c:v>1.429128925826949E-2</c:v>
                </c:pt>
                <c:pt idx="1751">
                  <c:v>1.4291631419498302E-2</c:v>
                </c:pt>
                <c:pt idx="1752">
                  <c:v>1.4291972218388056E-2</c:v>
                </c:pt>
                <c:pt idx="1753">
                  <c:v>1.4291279895573468E-2</c:v>
                </c:pt>
                <c:pt idx="1754">
                  <c:v>1.4291602893976138E-2</c:v>
                </c:pt>
                <c:pt idx="1755">
                  <c:v>1.4291924507862699E-2</c:v>
                </c:pt>
                <c:pt idx="1756">
                  <c:v>1.4292244737230531E-2</c:v>
                </c:pt>
                <c:pt idx="1757">
                  <c:v>1.4293655777728165E-2</c:v>
                </c:pt>
                <c:pt idx="1758">
                  <c:v>1.4293988402568954E-2</c:v>
                </c:pt>
                <c:pt idx="1759">
                  <c:v>1.4294583831809491E-2</c:v>
                </c:pt>
                <c:pt idx="1760">
                  <c:v>1.4295839191876573E-2</c:v>
                </c:pt>
                <c:pt idx="1761">
                  <c:v>1.4295976006279019E-2</c:v>
                </c:pt>
                <c:pt idx="1762">
                  <c:v>1.4297231218777332E-2</c:v>
                </c:pt>
                <c:pt idx="1763">
                  <c:v>1.4298486432071074E-2</c:v>
                </c:pt>
                <c:pt idx="1764">
                  <c:v>1.4299741646160245E-2</c:v>
                </c:pt>
                <c:pt idx="1765">
                  <c:v>1.4300996861043972E-2</c:v>
                </c:pt>
                <c:pt idx="1766">
                  <c:v>1.4303371369253868E-2</c:v>
                </c:pt>
                <c:pt idx="1767">
                  <c:v>1.4304626734978789E-2</c:v>
                </c:pt>
                <c:pt idx="1768">
                  <c:v>1.4305882101512096E-2</c:v>
                </c:pt>
                <c:pt idx="1769">
                  <c:v>1.4307137468853788E-2</c:v>
                </c:pt>
                <c:pt idx="1770">
                  <c:v>1.4308392837003865E-2</c:v>
                </c:pt>
                <c:pt idx="1771">
                  <c:v>1.430964820596233E-2</c:v>
                </c:pt>
                <c:pt idx="1772">
                  <c:v>1.4310903575728319E-2</c:v>
                </c:pt>
                <c:pt idx="1773">
                  <c:v>1.4312158946303123E-2</c:v>
                </c:pt>
                <c:pt idx="1774">
                  <c:v>1.4312293830780476E-2</c:v>
                </c:pt>
                <c:pt idx="1775">
                  <c:v>1.4312802035823755E-2</c:v>
                </c:pt>
                <c:pt idx="1776">
                  <c:v>1.4314057159888104E-2</c:v>
                </c:pt>
                <c:pt idx="1777">
                  <c:v>1.4315312284738564E-2</c:v>
                </c:pt>
                <c:pt idx="1778">
                  <c:v>1.4316567410375137E-2</c:v>
                </c:pt>
                <c:pt idx="1779">
                  <c:v>1.4318196237544116E-2</c:v>
                </c:pt>
                <c:pt idx="1780">
                  <c:v>1.431945141455304E-2</c:v>
                </c:pt>
                <c:pt idx="1781">
                  <c:v>1.4320706592352539E-2</c:v>
                </c:pt>
                <c:pt idx="1782">
                  <c:v>1.4321961770943494E-2</c:v>
                </c:pt>
                <c:pt idx="1783">
                  <c:v>1.4322843050354972E-2</c:v>
                </c:pt>
                <c:pt idx="1784">
                  <c:v>1.4324098180710423E-2</c:v>
                </c:pt>
                <c:pt idx="1785">
                  <c:v>1.4325353311851542E-2</c:v>
                </c:pt>
                <c:pt idx="1786">
                  <c:v>1.4325950543916008E-2</c:v>
                </c:pt>
                <c:pt idx="1787">
                  <c:v>1.4326546843060877E-2</c:v>
                </c:pt>
                <c:pt idx="1788">
                  <c:v>1.4327433326290759E-2</c:v>
                </c:pt>
                <c:pt idx="1789">
                  <c:v>1.4328031280960274E-2</c:v>
                </c:pt>
                <c:pt idx="1790">
                  <c:v>1.4328628307801863E-2</c:v>
                </c:pt>
                <c:pt idx="1791">
                  <c:v>1.4329309488074931E-2</c:v>
                </c:pt>
                <c:pt idx="1792">
                  <c:v>1.4329598788039603E-2</c:v>
                </c:pt>
                <c:pt idx="1793">
                  <c:v>1.4330189356379469E-2</c:v>
                </c:pt>
                <c:pt idx="1794">
                  <c:v>1.4330778991794439E-2</c:v>
                </c:pt>
                <c:pt idx="1795">
                  <c:v>1.4331367694284069E-2</c:v>
                </c:pt>
                <c:pt idx="1796">
                  <c:v>1.4331955463847917E-2</c:v>
                </c:pt>
                <c:pt idx="1797">
                  <c:v>1.4332542300483335E-2</c:v>
                </c:pt>
                <c:pt idx="1798">
                  <c:v>1.4333128204191648E-2</c:v>
                </c:pt>
                <c:pt idx="1799">
                  <c:v>1.4333713174970647E-2</c:v>
                </c:pt>
                <c:pt idx="1800">
                  <c:v>1.433463143381793E-2</c:v>
                </c:pt>
                <c:pt idx="1801">
                  <c:v>1.4336233865893553E-2</c:v>
                </c:pt>
                <c:pt idx="1802">
                  <c:v>1.4336830161516162E-2</c:v>
                </c:pt>
                <c:pt idx="1803">
                  <c:v>1.4337425544249115E-2</c:v>
                </c:pt>
                <c:pt idx="1804">
                  <c:v>1.4338020014091549E-2</c:v>
                </c:pt>
                <c:pt idx="1805">
                  <c:v>1.4338242773887958E-2</c:v>
                </c:pt>
                <c:pt idx="1806">
                  <c:v>1.433882786527226E-2</c:v>
                </c:pt>
                <c:pt idx="1807">
                  <c:v>1.4339412033851563E-2</c:v>
                </c:pt>
                <c:pt idx="1808">
                  <c:v>1.4339995279624989E-2</c:v>
                </c:pt>
                <c:pt idx="1809">
                  <c:v>1.43409464467887E-2</c:v>
                </c:pt>
                <c:pt idx="1810">
                  <c:v>1.4341531401228805E-2</c:v>
                </c:pt>
                <c:pt idx="1811">
                  <c:v>1.4342670171842263E-2</c:v>
                </c:pt>
                <c:pt idx="1812">
                  <c:v>1.4343901333278106E-2</c:v>
                </c:pt>
                <c:pt idx="1813">
                  <c:v>1.4344759449050729E-2</c:v>
                </c:pt>
                <c:pt idx="1814">
                  <c:v>1.4345990563088547E-2</c:v>
                </c:pt>
                <c:pt idx="1815">
                  <c:v>1.4347221677891655E-2</c:v>
                </c:pt>
                <c:pt idx="1816">
                  <c:v>1.4348452793459615E-2</c:v>
                </c:pt>
                <c:pt idx="1817">
                  <c:v>1.4350430408741221E-2</c:v>
                </c:pt>
                <c:pt idx="1818">
                  <c:v>1.4351288318042854E-2</c:v>
                </c:pt>
                <c:pt idx="1819">
                  <c:v>1.4352519484862217E-2</c:v>
                </c:pt>
                <c:pt idx="1820">
                  <c:v>1.435375065245053E-2</c:v>
                </c:pt>
                <c:pt idx="1821">
                  <c:v>1.4354981820807793E-2</c:v>
                </c:pt>
                <c:pt idx="1822">
                  <c:v>1.435621298993444E-2</c:v>
                </c:pt>
                <c:pt idx="1823">
                  <c:v>1.4357444159830039E-2</c:v>
                </c:pt>
                <c:pt idx="1824">
                  <c:v>1.4358675330495022E-2</c:v>
                </c:pt>
                <c:pt idx="1825">
                  <c:v>1.4359906501928518E-2</c:v>
                </c:pt>
                <c:pt idx="1826">
                  <c:v>1.4360016669068167E-2</c:v>
                </c:pt>
                <c:pt idx="1827">
                  <c:v>1.4361247695076809E-2</c:v>
                </c:pt>
                <c:pt idx="1828">
                  <c:v>1.4362478721841977E-2</c:v>
                </c:pt>
                <c:pt idx="1829">
                  <c:v>1.4363709749363221E-2</c:v>
                </c:pt>
                <c:pt idx="1830">
                  <c:v>1.4365314627391533E-2</c:v>
                </c:pt>
                <c:pt idx="1831">
                  <c:v>1.4366545705428406E-2</c:v>
                </c:pt>
                <c:pt idx="1832">
                  <c:v>1.4367776784225553E-2</c:v>
                </c:pt>
                <c:pt idx="1833">
                  <c:v>1.4369007863783409E-2</c:v>
                </c:pt>
                <c:pt idx="1834">
                  <c:v>1.4370238944101535E-2</c:v>
                </c:pt>
                <c:pt idx="1835">
                  <c:v>1.4371095930376776E-2</c:v>
                </c:pt>
                <c:pt idx="1836">
                  <c:v>1.4372326963193675E-2</c:v>
                </c:pt>
                <c:pt idx="1837">
                  <c:v>1.437321181585951E-2</c:v>
                </c:pt>
                <c:pt idx="1838">
                  <c:v>1.4373836381936157E-2</c:v>
                </c:pt>
                <c:pt idx="1839">
                  <c:v>1.4374756568884369E-2</c:v>
                </c:pt>
                <c:pt idx="1840">
                  <c:v>1.43753827261985E-2</c:v>
                </c:pt>
                <c:pt idx="1841">
                  <c:v>1.4376008059397788E-2</c:v>
                </c:pt>
                <c:pt idx="1842">
                  <c:v>1.4376632568482673E-2</c:v>
                </c:pt>
                <c:pt idx="1843">
                  <c:v>1.4377256253451398E-2</c:v>
                </c:pt>
                <c:pt idx="1844">
                  <c:v>1.4377566376986664E-2</c:v>
                </c:pt>
                <c:pt idx="1845">
                  <c:v>1.4378185142586748E-2</c:v>
                </c:pt>
                <c:pt idx="1846">
                  <c:v>1.4378803079544042E-2</c:v>
                </c:pt>
                <c:pt idx="1847">
                  <c:v>1.4379420187858104E-2</c:v>
                </c:pt>
                <c:pt idx="1848">
                  <c:v>1.4380036467528053E-2</c:v>
                </c:pt>
                <c:pt idx="1849">
                  <c:v>1.4380651918553445E-2</c:v>
                </c:pt>
                <c:pt idx="1850">
                  <c:v>1.4381266540932513E-2</c:v>
                </c:pt>
                <c:pt idx="1851">
                  <c:v>1.4381880334665701E-2</c:v>
                </c:pt>
                <c:pt idx="1852">
                  <c:v>1.4383511542614101E-2</c:v>
                </c:pt>
                <c:pt idx="1853">
                  <c:v>1.4384133494765186E-2</c:v>
                </c:pt>
                <c:pt idx="1854">
                  <c:v>1.4384754631692731E-2</c:v>
                </c:pt>
                <c:pt idx="1855">
                  <c:v>1.4385374953396734E-2</c:v>
                </c:pt>
                <c:pt idx="1856">
                  <c:v>1.4385641693122975E-2</c:v>
                </c:pt>
                <c:pt idx="1857">
                  <c:v>1.4386257129997334E-2</c:v>
                </c:pt>
                <c:pt idx="1858">
                  <c:v>1.4386871747219587E-2</c:v>
                </c:pt>
                <c:pt idx="1859">
                  <c:v>1.4387485544787987E-2</c:v>
                </c:pt>
                <c:pt idx="1860">
                  <c:v>1.4388098522702534E-2</c:v>
                </c:pt>
                <c:pt idx="1861">
                  <c:v>1.4389079763872093E-2</c:v>
                </c:pt>
                <c:pt idx="1862">
                  <c:v>1.4389694378986113E-2</c:v>
                </c:pt>
                <c:pt idx="1863">
                  <c:v>1.4390733945610636E-2</c:v>
                </c:pt>
                <c:pt idx="1864">
                  <c:v>1.4391943703107422E-2</c:v>
                </c:pt>
                <c:pt idx="1865">
                  <c:v>1.4392780034040251E-2</c:v>
                </c:pt>
                <c:pt idx="1866">
                  <c:v>1.4393989744777515E-2</c:v>
                </c:pt>
                <c:pt idx="1867">
                  <c:v>1.4395199456253425E-2</c:v>
                </c:pt>
                <c:pt idx="1868">
                  <c:v>1.4396409168467978E-2</c:v>
                </c:pt>
                <c:pt idx="1869">
                  <c:v>1.4397992501728102E-2</c:v>
                </c:pt>
                <c:pt idx="1870">
                  <c:v>1.439920226368002E-2</c:v>
                </c:pt>
                <c:pt idx="1871">
                  <c:v>1.440041202637439E-2</c:v>
                </c:pt>
                <c:pt idx="1872">
                  <c:v>1.4401621789811208E-2</c:v>
                </c:pt>
                <c:pt idx="1873">
                  <c:v>1.440283155399091E-2</c:v>
                </c:pt>
                <c:pt idx="1874">
                  <c:v>1.4404041318913062E-2</c:v>
                </c:pt>
                <c:pt idx="1875">
                  <c:v>1.4405251084577663E-2</c:v>
                </c:pt>
                <c:pt idx="1876">
                  <c:v>1.4406460850985148E-2</c:v>
                </c:pt>
                <c:pt idx="1877">
                  <c:v>1.4407670618134649E-2</c:v>
                </c:pt>
                <c:pt idx="1878">
                  <c:v>1.4408132290979871E-2</c:v>
                </c:pt>
                <c:pt idx="1879">
                  <c:v>1.4409341963022846E-2</c:v>
                </c:pt>
                <c:pt idx="1880">
                  <c:v>1.4410551635800616E-2</c:v>
                </c:pt>
                <c:pt idx="1881">
                  <c:v>1.4411761309313185E-2</c:v>
                </c:pt>
                <c:pt idx="1882">
                  <c:v>1.441297098355967E-2</c:v>
                </c:pt>
                <c:pt idx="1883">
                  <c:v>1.4414554940304792E-2</c:v>
                </c:pt>
                <c:pt idx="1884">
                  <c:v>1.4415764664334594E-2</c:v>
                </c:pt>
                <c:pt idx="1885">
                  <c:v>1.4416974389103476E-2</c:v>
                </c:pt>
                <c:pt idx="1886">
                  <c:v>1.4418184114611439E-2</c:v>
                </c:pt>
                <c:pt idx="1887">
                  <c:v>1.441901936581054E-2</c:v>
                </c:pt>
                <c:pt idx="1888">
                  <c:v>1.442022904446361E-2</c:v>
                </c:pt>
                <c:pt idx="1889">
                  <c:v>1.4421440161181734E-2</c:v>
                </c:pt>
                <c:pt idx="1890">
                  <c:v>1.4422659910217574E-2</c:v>
                </c:pt>
                <c:pt idx="1891">
                  <c:v>1.4424255658156524E-2</c:v>
                </c:pt>
                <c:pt idx="1892">
                  <c:v>1.4425475430739791E-2</c:v>
                </c:pt>
                <c:pt idx="1893">
                  <c:v>1.4426695217292212E-2</c:v>
                </c:pt>
                <c:pt idx="1894">
                  <c:v>1.4427915017814659E-2</c:v>
                </c:pt>
                <c:pt idx="1895">
                  <c:v>1.4429134832306697E-2</c:v>
                </c:pt>
                <c:pt idx="1896">
                  <c:v>1.4429978699228014E-2</c:v>
                </c:pt>
                <c:pt idx="1897">
                  <c:v>1.4431198546529425E-2</c:v>
                </c:pt>
                <c:pt idx="1898">
                  <c:v>1.4432418407867961E-2</c:v>
                </c:pt>
                <c:pt idx="1899">
                  <c:v>1.4433638283244937E-2</c:v>
                </c:pt>
                <c:pt idx="1900">
                  <c:v>1.4434858172659474E-2</c:v>
                </c:pt>
                <c:pt idx="1901">
                  <c:v>1.4436078076112892E-2</c:v>
                </c:pt>
                <c:pt idx="1902">
                  <c:v>1.4437297993603434E-2</c:v>
                </c:pt>
                <c:pt idx="1903">
                  <c:v>1.4438517925132415E-2</c:v>
                </c:pt>
                <c:pt idx="1904">
                  <c:v>1.4440489720287955E-2</c:v>
                </c:pt>
                <c:pt idx="1905">
                  <c:v>1.4441709669654699E-2</c:v>
                </c:pt>
                <c:pt idx="1906">
                  <c:v>1.44429296329238E-2</c:v>
                </c:pt>
                <c:pt idx="1907">
                  <c:v>1.4444149610095693E-2</c:v>
                </c:pt>
                <c:pt idx="1908">
                  <c:v>1.4445369601170812E-2</c:v>
                </c:pt>
                <c:pt idx="1909">
                  <c:v>1.4446213702044602E-2</c:v>
                </c:pt>
                <c:pt idx="1910">
                  <c:v>1.4447433726087925E-2</c:v>
                </c:pt>
                <c:pt idx="1911">
                  <c:v>1.44486537641004E-2</c:v>
                </c:pt>
                <c:pt idx="1912">
                  <c:v>1.4449873816083775E-2</c:v>
                </c:pt>
                <c:pt idx="1913">
                  <c:v>1.4451469765090028E-2</c:v>
                </c:pt>
                <c:pt idx="1914">
                  <c:v>1.4452689839583203E-2</c:v>
                </c:pt>
                <c:pt idx="1915">
                  <c:v>1.4453908506135222E-2</c:v>
                </c:pt>
                <c:pt idx="1916">
                  <c:v>1.4455118648009323E-2</c:v>
                </c:pt>
                <c:pt idx="1917">
                  <c:v>1.4455952813861065E-2</c:v>
                </c:pt>
                <c:pt idx="1918">
                  <c:v>1.4457162908750057E-2</c:v>
                </c:pt>
                <c:pt idx="1919">
                  <c:v>1.4458373004378567E-2</c:v>
                </c:pt>
                <c:pt idx="1920">
                  <c:v>1.4459583100746158E-2</c:v>
                </c:pt>
                <c:pt idx="1921">
                  <c:v>1.4460793197851957E-2</c:v>
                </c:pt>
                <c:pt idx="1922">
                  <c:v>1.4462379514854051E-2</c:v>
                </c:pt>
                <c:pt idx="1923">
                  <c:v>1.4463589661928773E-2</c:v>
                </c:pt>
                <c:pt idx="1924">
                  <c:v>1.446479980974638E-2</c:v>
                </c:pt>
                <c:pt idx="1925">
                  <c:v>1.446600995830687E-2</c:v>
                </c:pt>
                <c:pt idx="1926">
                  <c:v>1.4467220107611112E-2</c:v>
                </c:pt>
                <c:pt idx="1927">
                  <c:v>1.446843025765737E-2</c:v>
                </c:pt>
                <c:pt idx="1928">
                  <c:v>1.4469640408447382E-2</c:v>
                </c:pt>
                <c:pt idx="1929">
                  <c:v>1.4470850559979842E-2</c:v>
                </c:pt>
                <c:pt idx="1930">
                  <c:v>1.4471307512544711E-2</c:v>
                </c:pt>
                <c:pt idx="1931">
                  <c:v>1.4472140942166136E-2</c:v>
                </c:pt>
                <c:pt idx="1932">
                  <c:v>1.4473350950353925E-2</c:v>
                </c:pt>
                <c:pt idx="1933">
                  <c:v>1.4474560959272182E-2</c:v>
                </c:pt>
                <c:pt idx="1934">
                  <c:v>1.4475770968921785E-2</c:v>
                </c:pt>
                <c:pt idx="1935">
                  <c:v>1.4477357799768902E-2</c:v>
                </c:pt>
                <c:pt idx="1936">
                  <c:v>1.4478567859418307E-2</c:v>
                </c:pt>
                <c:pt idx="1937">
                  <c:v>1.4479777919802069E-2</c:v>
                </c:pt>
                <c:pt idx="1938">
                  <c:v>1.4480987980921506E-2</c:v>
                </c:pt>
                <c:pt idx="1939">
                  <c:v>1.4482198042775741E-2</c:v>
                </c:pt>
                <c:pt idx="1940">
                  <c:v>1.4483031042164484E-2</c:v>
                </c:pt>
                <c:pt idx="1941">
                  <c:v>1.4484241056929996E-2</c:v>
                </c:pt>
                <c:pt idx="1942">
                  <c:v>1.4485245040073688E-2</c:v>
                </c:pt>
                <c:pt idx="1943">
                  <c:v>1.4486248760732984E-2</c:v>
                </c:pt>
                <c:pt idx="1944">
                  <c:v>1.4487603483379435E-2</c:v>
                </c:pt>
                <c:pt idx="1945">
                  <c:v>1.4488607818388439E-2</c:v>
                </c:pt>
                <c:pt idx="1946">
                  <c:v>1.4489611892349118E-2</c:v>
                </c:pt>
                <c:pt idx="1947">
                  <c:v>1.4490615705261032E-2</c:v>
                </c:pt>
                <c:pt idx="1948">
                  <c:v>1.4491263426740066E-2</c:v>
                </c:pt>
                <c:pt idx="1949">
                  <c:v>1.44922655724806E-2</c:v>
                </c:pt>
                <c:pt idx="1950">
                  <c:v>1.4493267455733204E-2</c:v>
                </c:pt>
                <c:pt idx="1951">
                  <c:v>1.4494269076497876E-2</c:v>
                </c:pt>
                <c:pt idx="1952">
                  <c:v>1.4495270434774174E-2</c:v>
                </c:pt>
                <c:pt idx="1953">
                  <c:v>1.4496271530561215E-2</c:v>
                </c:pt>
                <c:pt idx="1954">
                  <c:v>1.4497272363858999E-2</c:v>
                </c:pt>
                <c:pt idx="1955">
                  <c:v>1.4498272934667085E-2</c:v>
                </c:pt>
                <c:pt idx="1956">
                  <c:v>1.4500368775709387E-2</c:v>
                </c:pt>
                <c:pt idx="1957">
                  <c:v>1.4501372255148061E-2</c:v>
                </c:pt>
                <c:pt idx="1958">
                  <c:v>1.4502375476364161E-2</c:v>
                </c:pt>
                <c:pt idx="1959">
                  <c:v>1.4503378439357688E-2</c:v>
                </c:pt>
                <c:pt idx="1960">
                  <c:v>1.4504381144127772E-2</c:v>
                </c:pt>
                <c:pt idx="1961">
                  <c:v>1.4505012590629772E-2</c:v>
                </c:pt>
                <c:pt idx="1962">
                  <c:v>1.4506013639356089E-2</c:v>
                </c:pt>
                <c:pt idx="1963">
                  <c:v>1.45070144284514E-2</c:v>
                </c:pt>
                <c:pt idx="1964">
                  <c:v>1.450801495791396E-2</c:v>
                </c:pt>
                <c:pt idx="1965">
                  <c:v>1.4509390794613955E-2</c:v>
                </c:pt>
                <c:pt idx="1966">
                  <c:v>1.4510391950035563E-2</c:v>
                </c:pt>
                <c:pt idx="1967">
                  <c:v>1.4511421788546988E-2</c:v>
                </c:pt>
                <c:pt idx="1968">
                  <c:v>1.451262516470397E-2</c:v>
                </c:pt>
                <c:pt idx="1969">
                  <c:v>1.4513828541596017E-2</c:v>
                </c:pt>
                <c:pt idx="1970">
                  <c:v>1.4514654072318427E-2</c:v>
                </c:pt>
                <c:pt idx="1971">
                  <c:v>1.4515857402285682E-2</c:v>
                </c:pt>
                <c:pt idx="1972">
                  <c:v>1.4517060732983717E-2</c:v>
                </c:pt>
                <c:pt idx="1973">
                  <c:v>1.4518264064412536E-2</c:v>
                </c:pt>
                <c:pt idx="1974">
                  <c:v>1.4519845437075699E-2</c:v>
                </c:pt>
                <c:pt idx="1975">
                  <c:v>1.4521048818375957E-2</c:v>
                </c:pt>
                <c:pt idx="1976">
                  <c:v>1.4522252200410413E-2</c:v>
                </c:pt>
                <c:pt idx="1977">
                  <c:v>1.4523455583179933E-2</c:v>
                </c:pt>
                <c:pt idx="1978">
                  <c:v>1.4524658966684081E-2</c:v>
                </c:pt>
                <c:pt idx="1979">
                  <c:v>1.4525862350922861E-2</c:v>
                </c:pt>
                <c:pt idx="1980">
                  <c:v>1.4527065735896268E-2</c:v>
                </c:pt>
                <c:pt idx="1981">
                  <c:v>1.4528269121604306E-2</c:v>
                </c:pt>
                <c:pt idx="1982">
                  <c:v>1.4529094080152696E-2</c:v>
                </c:pt>
                <c:pt idx="1983">
                  <c:v>1.4529540510503421E-2</c:v>
                </c:pt>
                <c:pt idx="1984">
                  <c:v>1.4530743753085235E-2</c:v>
                </c:pt>
                <c:pt idx="1985">
                  <c:v>1.4531946996389565E-2</c:v>
                </c:pt>
                <c:pt idx="1986">
                  <c:v>1.4533528832562349E-2</c:v>
                </c:pt>
                <c:pt idx="1987">
                  <c:v>1.4534732125765009E-2</c:v>
                </c:pt>
                <c:pt idx="1988">
                  <c:v>1.4535935419694562E-2</c:v>
                </c:pt>
                <c:pt idx="1989">
                  <c:v>1.4537138714350566E-2</c:v>
                </c:pt>
                <c:pt idx="1990">
                  <c:v>1.4538342009733462E-2</c:v>
                </c:pt>
                <c:pt idx="1991">
                  <c:v>1.4539166471391031E-2</c:v>
                </c:pt>
                <c:pt idx="1992">
                  <c:v>1.4540369719753856E-2</c:v>
                </c:pt>
                <c:pt idx="1993">
                  <c:v>1.4541572968839638E-2</c:v>
                </c:pt>
                <c:pt idx="1994">
                  <c:v>1.4540877718734196E-2</c:v>
                </c:pt>
                <c:pt idx="1995">
                  <c:v>1.4540180123390496E-2</c:v>
                </c:pt>
                <c:pt idx="1996">
                  <c:v>1.4539619772216534E-2</c:v>
                </c:pt>
                <c:pt idx="1997">
                  <c:v>1.4538927595340718E-2</c:v>
                </c:pt>
                <c:pt idx="1998">
                  <c:v>1.4538233086021214E-2</c:v>
                </c:pt>
                <c:pt idx="1999">
                  <c:v>1.4537436505035424E-2</c:v>
                </c:pt>
                <c:pt idx="2000">
                  <c:v>1.4536555445090226E-2</c:v>
                </c:pt>
                <c:pt idx="2001">
                  <c:v>1.4535843443335434E-2</c:v>
                </c:pt>
                <c:pt idx="2002">
                  <c:v>1.4535129096359609E-2</c:v>
                </c:pt>
                <c:pt idx="2003">
                  <c:v>1.4534412404165397E-2</c:v>
                </c:pt>
                <c:pt idx="2004">
                  <c:v>1.4533693366755895E-2</c:v>
                </c:pt>
                <c:pt idx="2005">
                  <c:v>1.4532971984132424E-2</c:v>
                </c:pt>
                <c:pt idx="2006">
                  <c:v>1.4532248256298518E-2</c:v>
                </c:pt>
                <c:pt idx="2007">
                  <c:v>1.4531522183256387E-2</c:v>
                </c:pt>
                <c:pt idx="2008">
                  <c:v>1.453158701775778E-2</c:v>
                </c:pt>
                <c:pt idx="2009">
                  <c:v>1.4530886713745174E-2</c:v>
                </c:pt>
                <c:pt idx="2010">
                  <c:v>1.4530184102477747E-2</c:v>
                </c:pt>
                <c:pt idx="2011">
                  <c:v>1.4529479183957235E-2</c:v>
                </c:pt>
                <c:pt idx="2012">
                  <c:v>1.4528771958186245E-2</c:v>
                </c:pt>
                <c:pt idx="2013">
                  <c:v>1.4527746463943472E-2</c:v>
                </c:pt>
                <c:pt idx="2014">
                  <c:v>1.4527024518445114E-2</c:v>
                </c:pt>
                <c:pt idx="2015">
                  <c:v>1.4526300253194064E-2</c:v>
                </c:pt>
                <c:pt idx="2016">
                  <c:v>1.4525573668192937E-2</c:v>
                </c:pt>
                <c:pt idx="2017">
                  <c:v>1.452520122066406E-2</c:v>
                </c:pt>
                <c:pt idx="2018">
                  <c:v>1.452448015144364E-2</c:v>
                </c:pt>
                <c:pt idx="2019">
                  <c:v>1.4524290183505739E-2</c:v>
                </c:pt>
                <c:pt idx="2020">
                  <c:v>1.4525432913271769E-2</c:v>
                </c:pt>
                <c:pt idx="2021">
                  <c:v>1.4526575643699443E-2</c:v>
                </c:pt>
                <c:pt idx="2022">
                  <c:v>1.452734434977637E-2</c:v>
                </c:pt>
                <c:pt idx="2023">
                  <c:v>1.4528487035537028E-2</c:v>
                </c:pt>
                <c:pt idx="2024">
                  <c:v>1.4529629721956832E-2</c:v>
                </c:pt>
                <c:pt idx="2025">
                  <c:v>1.4530772409034906E-2</c:v>
                </c:pt>
                <c:pt idx="2026">
                  <c:v>1.4532289305776389E-2</c:v>
                </c:pt>
                <c:pt idx="2027">
                  <c:v>1.4533432040179579E-2</c:v>
                </c:pt>
                <c:pt idx="2028">
                  <c:v>1.4534574775244849E-2</c:v>
                </c:pt>
                <c:pt idx="2029">
                  <c:v>1.4535717510973066E-2</c:v>
                </c:pt>
                <c:pt idx="2030">
                  <c:v>1.4536860247363363E-2</c:v>
                </c:pt>
                <c:pt idx="2031">
                  <c:v>1.453800298441704E-2</c:v>
                </c:pt>
                <c:pt idx="2032">
                  <c:v>1.4539145722132364E-2</c:v>
                </c:pt>
                <c:pt idx="2033">
                  <c:v>1.4540288460510635E-2</c:v>
                </c:pt>
                <c:pt idx="2034">
                  <c:v>1.4541056622391231E-2</c:v>
                </c:pt>
                <c:pt idx="2035">
                  <c:v>1.4541450112985087E-2</c:v>
                </c:pt>
                <c:pt idx="2036">
                  <c:v>1.4542592715239668E-2</c:v>
                </c:pt>
                <c:pt idx="2037">
                  <c:v>1.4543735318145659E-2</c:v>
                </c:pt>
                <c:pt idx="2038">
                  <c:v>1.4544877921703505E-2</c:v>
                </c:pt>
                <c:pt idx="2039">
                  <c:v>1.4546395304390536E-2</c:v>
                </c:pt>
                <c:pt idx="2040">
                  <c:v>1.454753795530069E-2</c:v>
                </c:pt>
                <c:pt idx="2041">
                  <c:v>1.4548680606866144E-2</c:v>
                </c:pt>
                <c:pt idx="2042">
                  <c:v>1.4549823259087338E-2</c:v>
                </c:pt>
                <c:pt idx="2043">
                  <c:v>1.4550590949266575E-2</c:v>
                </c:pt>
                <c:pt idx="2044">
                  <c:v>1.4551733556734222E-2</c:v>
                </c:pt>
                <c:pt idx="2045">
                  <c:v>1.4552876164853281E-2</c:v>
                </c:pt>
                <c:pt idx="2046">
                  <c:v>1.4550480208036025E-2</c:v>
                </c:pt>
                <c:pt idx="2047">
                  <c:v>1.4548080018826211E-2</c:v>
                </c:pt>
                <c:pt idx="2048">
                  <c:v>1.4545604464066319E-2</c:v>
                </c:pt>
                <c:pt idx="2049">
                  <c:v>1.4543214625035033E-2</c:v>
                </c:pt>
                <c:pt idx="2050">
                  <c:v>1.4540820576728623E-2</c:v>
                </c:pt>
                <c:pt idx="2051">
                  <c:v>1.4538079367327176E-2</c:v>
                </c:pt>
                <c:pt idx="2052">
                  <c:v>1.4535669334642004E-2</c:v>
                </c:pt>
                <c:pt idx="2053">
                  <c:v>1.4533243146781885E-2</c:v>
                </c:pt>
                <c:pt idx="2054">
                  <c:v>1.4530812726637851E-2</c:v>
                </c:pt>
                <c:pt idx="2055">
                  <c:v>1.4528378074225358E-2</c:v>
                </c:pt>
                <c:pt idx="2056">
                  <c:v>1.4525939189560307E-2</c:v>
                </c:pt>
                <c:pt idx="2057">
                  <c:v>1.4523496072658151E-2</c:v>
                </c:pt>
                <c:pt idx="2058">
                  <c:v>1.452104872353391E-2</c:v>
                </c:pt>
                <c:pt idx="2059">
                  <c:v>1.4518597142203481E-2</c:v>
                </c:pt>
                <c:pt idx="2060">
                  <c:v>1.4516461375841004E-2</c:v>
                </c:pt>
                <c:pt idx="2061">
                  <c:v>1.4514591400311253E-2</c:v>
                </c:pt>
                <c:pt idx="2062">
                  <c:v>1.4512220661877731E-2</c:v>
                </c:pt>
                <c:pt idx="2063">
                  <c:v>1.4509845804172833E-2</c:v>
                </c:pt>
                <c:pt idx="2064">
                  <c:v>1.4507466827212889E-2</c:v>
                </c:pt>
                <c:pt idx="2065">
                  <c:v>1.4504309194354775E-2</c:v>
                </c:pt>
                <c:pt idx="2066">
                  <c:v>1.4501866199370762E-2</c:v>
                </c:pt>
                <c:pt idx="2067">
                  <c:v>1.4499419018193935E-2</c:v>
                </c:pt>
                <c:pt idx="2068">
                  <c:v>1.4496967650839583E-2</c:v>
                </c:pt>
                <c:pt idx="2069">
                  <c:v>1.449551015410451E-2</c:v>
                </c:pt>
                <c:pt idx="2070">
                  <c:v>1.4493106461927597E-2</c:v>
                </c:pt>
                <c:pt idx="2071">
                  <c:v>1.4491682237385855E-2</c:v>
                </c:pt>
                <c:pt idx="2072">
                  <c:v>1.4492715509036032E-2</c:v>
                </c:pt>
                <c:pt idx="2073">
                  <c:v>1.4492654317624174E-2</c:v>
                </c:pt>
                <c:pt idx="2074">
                  <c:v>1.4493687465922453E-2</c:v>
                </c:pt>
                <c:pt idx="2075">
                  <c:v>1.4494720614759319E-2</c:v>
                </c:pt>
                <c:pt idx="2076">
                  <c:v>1.4495753764134768E-2</c:v>
                </c:pt>
                <c:pt idx="2077">
                  <c:v>1.4496786914048805E-2</c:v>
                </c:pt>
                <c:pt idx="2078">
                  <c:v>1.4498915150436283E-2</c:v>
                </c:pt>
                <c:pt idx="2079">
                  <c:v>1.4499948425919522E-2</c:v>
                </c:pt>
                <c:pt idx="2080">
                  <c:v>1.4500981701949852E-2</c:v>
                </c:pt>
                <c:pt idx="2081">
                  <c:v>1.4502014978528559E-2</c:v>
                </c:pt>
                <c:pt idx="2082">
                  <c:v>1.4503048255653928E-2</c:v>
                </c:pt>
                <c:pt idx="2083">
                  <c:v>1.4504081533326814E-2</c:v>
                </c:pt>
                <c:pt idx="2084">
                  <c:v>1.4505114811547648E-2</c:v>
                </c:pt>
                <c:pt idx="2085">
                  <c:v>1.4506148090316003E-2</c:v>
                </c:pt>
                <c:pt idx="2086">
                  <c:v>1.4506085287512349E-2</c:v>
                </c:pt>
                <c:pt idx="2087">
                  <c:v>1.4506753068062674E-2</c:v>
                </c:pt>
                <c:pt idx="2088">
                  <c:v>1.4507786182381603E-2</c:v>
                </c:pt>
                <c:pt idx="2089">
                  <c:v>1.4508819297236367E-2</c:v>
                </c:pt>
                <c:pt idx="2090">
                  <c:v>1.4509852412626527E-2</c:v>
                </c:pt>
                <c:pt idx="2091">
                  <c:v>1.4512713370260166E-2</c:v>
                </c:pt>
                <c:pt idx="2092">
                  <c:v>1.4512284227393975E-2</c:v>
                </c:pt>
                <c:pt idx="2093">
                  <c:v>1.4513317385925817E-2</c:v>
                </c:pt>
                <c:pt idx="2094">
                  <c:v>1.4514350544996245E-2</c:v>
                </c:pt>
                <c:pt idx="2095">
                  <c:v>1.4515017997613533E-2</c:v>
                </c:pt>
                <c:pt idx="2096">
                  <c:v>1.4516051116218264E-2</c:v>
                </c:pt>
                <c:pt idx="2097">
                  <c:v>1.4517084235358392E-2</c:v>
                </c:pt>
                <c:pt idx="2098">
                  <c:v>1.4513347654916849E-2</c:v>
                </c:pt>
                <c:pt idx="2099">
                  <c:v>1.4509605545912203E-2</c:v>
                </c:pt>
                <c:pt idx="2100">
                  <c:v>1.4505621823926588E-2</c:v>
                </c:pt>
                <c:pt idx="2101">
                  <c:v>1.4501893877267021E-2</c:v>
                </c:pt>
                <c:pt idx="2102">
                  <c:v>1.4498160432110494E-2</c:v>
                </c:pt>
                <c:pt idx="2103">
                  <c:v>1.4493589959731195E-2</c:v>
                </c:pt>
                <c:pt idx="2104">
                  <c:v>1.4490273086311118E-2</c:v>
                </c:pt>
                <c:pt idx="2105">
                  <c:v>1.4486497016812275E-2</c:v>
                </c:pt>
                <c:pt idx="2106">
                  <c:v>1.4482715418972131E-2</c:v>
                </c:pt>
                <c:pt idx="2107">
                  <c:v>1.4478928292823627E-2</c:v>
                </c:pt>
                <c:pt idx="2108">
                  <c:v>1.4475135638397068E-2</c:v>
                </c:pt>
                <c:pt idx="2109">
                  <c:v>1.4471337455725833E-2</c:v>
                </c:pt>
                <c:pt idx="2110">
                  <c:v>1.446753374483979E-2</c:v>
                </c:pt>
                <c:pt idx="2111">
                  <c:v>1.4463724505771438E-2</c:v>
                </c:pt>
                <c:pt idx="2112">
                  <c:v>1.446013536075471E-2</c:v>
                </c:pt>
                <c:pt idx="2113">
                  <c:v>1.4456390986775402E-2</c:v>
                </c:pt>
                <c:pt idx="2114">
                  <c:v>1.445264117364772E-2</c:v>
                </c:pt>
                <c:pt idx="2115">
                  <c:v>1.444888592140234E-2</c:v>
                </c:pt>
                <c:pt idx="2116">
                  <c:v>1.4445125230070374E-2</c:v>
                </c:pt>
                <c:pt idx="2117">
                  <c:v>1.4438769933818091E-2</c:v>
                </c:pt>
                <c:pt idx="2118">
                  <c:v>1.4434944589836841E-2</c:v>
                </c:pt>
                <c:pt idx="2119">
                  <c:v>1.4431113747915563E-2</c:v>
                </c:pt>
                <c:pt idx="2120">
                  <c:v>1.4427277408086584E-2</c:v>
                </c:pt>
                <c:pt idx="2121">
                  <c:v>1.4423754221094109E-2</c:v>
                </c:pt>
                <c:pt idx="2122">
                  <c:v>1.4419932474892865E-2</c:v>
                </c:pt>
                <c:pt idx="2123">
                  <c:v>1.4419474700921961E-2</c:v>
                </c:pt>
                <c:pt idx="2124">
                  <c:v>1.4420363922290239E-2</c:v>
                </c:pt>
                <c:pt idx="2125">
                  <c:v>1.4420901490913119E-2</c:v>
                </c:pt>
                <c:pt idx="2126">
                  <c:v>1.4421790677563986E-2</c:v>
                </c:pt>
                <c:pt idx="2127">
                  <c:v>1.4422679864614533E-2</c:v>
                </c:pt>
                <c:pt idx="2128">
                  <c:v>1.4423569052063451E-2</c:v>
                </c:pt>
                <c:pt idx="2129">
                  <c:v>1.4424810035150728E-2</c:v>
                </c:pt>
                <c:pt idx="2130">
                  <c:v>1.442569925892621E-2</c:v>
                </c:pt>
                <c:pt idx="2131">
                  <c:v>1.442658848310311E-2</c:v>
                </c:pt>
                <c:pt idx="2132">
                  <c:v>1.4427477707680995E-2</c:v>
                </c:pt>
                <c:pt idx="2133">
                  <c:v>1.4428366932659862E-2</c:v>
                </c:pt>
                <c:pt idx="2134">
                  <c:v>1.4429256158040148E-2</c:v>
                </c:pt>
                <c:pt idx="2135">
                  <c:v>1.4430145383822287E-2</c:v>
                </c:pt>
                <c:pt idx="2136">
                  <c:v>1.4431034610004974E-2</c:v>
                </c:pt>
                <c:pt idx="2137">
                  <c:v>1.443192383658908E-2</c:v>
                </c:pt>
                <c:pt idx="2138">
                  <c:v>1.4431756756649148E-2</c:v>
                </c:pt>
                <c:pt idx="2139">
                  <c:v>1.443264587739612E-2</c:v>
                </c:pt>
                <c:pt idx="2140">
                  <c:v>1.4433534998537915E-2</c:v>
                </c:pt>
                <c:pt idx="2141">
                  <c:v>1.4434424120074091E-2</c:v>
                </c:pt>
                <c:pt idx="2142">
                  <c:v>1.4435313242004645E-2</c:v>
                </c:pt>
                <c:pt idx="2143">
                  <c:v>1.4436554631618279E-2</c:v>
                </c:pt>
                <c:pt idx="2144">
                  <c:v>1.4437443789894078E-2</c:v>
                </c:pt>
                <c:pt idx="2145">
                  <c:v>1.4438332948566482E-2</c:v>
                </c:pt>
                <c:pt idx="2146">
                  <c:v>1.4439222107635933E-2</c:v>
                </c:pt>
                <c:pt idx="2147">
                  <c:v>1.4439758857577551E-2</c:v>
                </c:pt>
                <c:pt idx="2148">
                  <c:v>1.4440647981875715E-2</c:v>
                </c:pt>
                <c:pt idx="2149">
                  <c:v>1.4437990268541003E-2</c:v>
                </c:pt>
                <c:pt idx="2150">
                  <c:v>1.4430596796168774E-2</c:v>
                </c:pt>
                <c:pt idx="2151">
                  <c:v>1.4422477484576826E-2</c:v>
                </c:pt>
                <c:pt idx="2152">
                  <c:v>1.4415109411056726E-2</c:v>
                </c:pt>
                <c:pt idx="2153">
                  <c:v>1.4407732090033204E-2</c:v>
                </c:pt>
                <c:pt idx="2154">
                  <c:v>1.4400345521609473E-2</c:v>
                </c:pt>
                <c:pt idx="2155">
                  <c:v>1.439294970588831E-2</c:v>
                </c:pt>
                <c:pt idx="2156">
                  <c:v>1.4386040698984387E-2</c:v>
                </c:pt>
                <c:pt idx="2157">
                  <c:v>1.4378582139929151E-2</c:v>
                </c:pt>
                <c:pt idx="2158">
                  <c:v>1.437111428319085E-2</c:v>
                </c:pt>
                <c:pt idx="2159">
                  <c:v>1.4363637128874594E-2</c:v>
                </c:pt>
                <c:pt idx="2160">
                  <c:v>1.4356150677084165E-2</c:v>
                </c:pt>
                <c:pt idx="2161">
                  <c:v>1.4348654927924233E-2</c:v>
                </c:pt>
                <c:pt idx="2162">
                  <c:v>1.4341149881499022E-2</c:v>
                </c:pt>
                <c:pt idx="2163">
                  <c:v>1.4333635537914084E-2</c:v>
                </c:pt>
                <c:pt idx="2164">
                  <c:v>1.4325705256190414E-2</c:v>
                </c:pt>
                <c:pt idx="2165">
                  <c:v>1.4318304827043535E-2</c:v>
                </c:pt>
                <c:pt idx="2166">
                  <c:v>1.4310895251467826E-2</c:v>
                </c:pt>
                <c:pt idx="2167">
                  <c:v>1.4303476529568853E-2</c:v>
                </c:pt>
                <c:pt idx="2168">
                  <c:v>1.4296048661448273E-2</c:v>
                </c:pt>
                <c:pt idx="2169">
                  <c:v>1.4288523193863723E-2</c:v>
                </c:pt>
                <c:pt idx="2170">
                  <c:v>1.4281033098641639E-2</c:v>
                </c:pt>
                <c:pt idx="2171">
                  <c:v>1.427353380792142E-2</c:v>
                </c:pt>
                <c:pt idx="2172">
                  <c:v>1.426602532180834E-2</c:v>
                </c:pt>
                <c:pt idx="2173">
                  <c:v>1.4258772131159675E-2</c:v>
                </c:pt>
                <c:pt idx="2174">
                  <c:v>1.425128938789293E-2</c:v>
                </c:pt>
                <c:pt idx="2175">
                  <c:v>1.424844998442493E-2</c:v>
                </c:pt>
                <c:pt idx="2176">
                  <c:v>1.4249097985354368E-2</c:v>
                </c:pt>
                <c:pt idx="2177">
                  <c:v>1.4249418367214774E-2</c:v>
                </c:pt>
                <c:pt idx="2178">
                  <c:v>1.4250066342999279E-2</c:v>
                </c:pt>
                <c:pt idx="2179">
                  <c:v>1.4250714318994762E-2</c:v>
                </c:pt>
                <c:pt idx="2180">
                  <c:v>1.4251362295202534E-2</c:v>
                </c:pt>
                <c:pt idx="2181">
                  <c:v>1.425201027162216E-2</c:v>
                </c:pt>
                <c:pt idx="2182">
                  <c:v>1.4252985995406539E-2</c:v>
                </c:pt>
                <c:pt idx="2183">
                  <c:v>1.4253633997828261E-2</c:v>
                </c:pt>
                <c:pt idx="2184">
                  <c:v>1.4254282000461553E-2</c:v>
                </c:pt>
                <c:pt idx="2185">
                  <c:v>1.425493000330902E-2</c:v>
                </c:pt>
                <c:pt idx="2186">
                  <c:v>1.4255578006369795E-2</c:v>
                </c:pt>
                <c:pt idx="2187">
                  <c:v>1.4256226009643009E-2</c:v>
                </c:pt>
                <c:pt idx="2188">
                  <c:v>1.4256874013129531E-2</c:v>
                </c:pt>
                <c:pt idx="2189">
                  <c:v>1.4257522016828927E-2</c:v>
                </c:pt>
                <c:pt idx="2190">
                  <c:v>1.4257186198525144E-2</c:v>
                </c:pt>
                <c:pt idx="2191">
                  <c:v>1.4257834125893477E-2</c:v>
                </c:pt>
                <c:pt idx="2192">
                  <c:v>1.4258482053471144E-2</c:v>
                </c:pt>
                <c:pt idx="2193">
                  <c:v>1.4259129981258589E-2</c:v>
                </c:pt>
                <c:pt idx="2194">
                  <c:v>1.4259777909255811E-2</c:v>
                </c:pt>
                <c:pt idx="2195">
                  <c:v>1.4260753895067649E-2</c:v>
                </c:pt>
                <c:pt idx="2196">
                  <c:v>1.4261401849073704E-2</c:v>
                </c:pt>
                <c:pt idx="2197">
                  <c:v>1.4262049803291018E-2</c:v>
                </c:pt>
                <c:pt idx="2198">
                  <c:v>1.4262697757719153E-2</c:v>
                </c:pt>
                <c:pt idx="2199">
                  <c:v>1.4263017552383274E-2</c:v>
                </c:pt>
                <c:pt idx="2200">
                  <c:v>1.4263665481637832E-2</c:v>
                </c:pt>
                <c:pt idx="2201">
                  <c:v>1.4264313411101726E-2</c:v>
                </c:pt>
                <c:pt idx="2202">
                  <c:v>1.425888505163107E-2</c:v>
                </c:pt>
                <c:pt idx="2203">
                  <c:v>1.425297986532199E-2</c:v>
                </c:pt>
                <c:pt idx="2204">
                  <c:v>1.4247570541450084E-2</c:v>
                </c:pt>
                <c:pt idx="2205">
                  <c:v>1.4242154620063115E-2</c:v>
                </c:pt>
                <c:pt idx="2206">
                  <c:v>1.423673210121423E-2</c:v>
                </c:pt>
                <c:pt idx="2207">
                  <c:v>1.4231302984958326E-2</c:v>
                </c:pt>
                <c:pt idx="2208">
                  <c:v>1.4226175586896509E-2</c:v>
                </c:pt>
                <c:pt idx="2209">
                  <c:v>1.4220700791961759E-2</c:v>
                </c:pt>
                <c:pt idx="2210">
                  <c:v>1.4215219363606568E-2</c:v>
                </c:pt>
                <c:pt idx="2211">
                  <c:v>1.4209731301885697E-2</c:v>
                </c:pt>
                <c:pt idx="2212">
                  <c:v>1.4204236606853023E-2</c:v>
                </c:pt>
                <c:pt idx="2213">
                  <c:v>1.4198735278564197E-2</c:v>
                </c:pt>
                <c:pt idx="2214">
                  <c:v>1.4193227317073096E-2</c:v>
                </c:pt>
                <c:pt idx="2215">
                  <c:v>1.4187712722434924E-2</c:v>
                </c:pt>
                <c:pt idx="2216">
                  <c:v>1.4182060892789483E-2</c:v>
                </c:pt>
                <c:pt idx="2217">
                  <c:v>1.4176630284158871E-2</c:v>
                </c:pt>
                <c:pt idx="2218">
                  <c:v>1.4171193149884756E-2</c:v>
                </c:pt>
                <c:pt idx="2219">
                  <c:v>1.4165749490020571E-2</c:v>
                </c:pt>
                <c:pt idx="2220">
                  <c:v>1.4160299304620623E-2</c:v>
                </c:pt>
                <c:pt idx="2221">
                  <c:v>1.4154721582166544E-2</c:v>
                </c:pt>
                <c:pt idx="2222">
                  <c:v>1.4149226105634129E-2</c:v>
                </c:pt>
                <c:pt idx="2223">
                  <c:v>1.4143724068342347E-2</c:v>
                </c:pt>
                <c:pt idx="2224">
                  <c:v>1.4138215470346235E-2</c:v>
                </c:pt>
                <c:pt idx="2225">
                  <c:v>1.4132950496486819E-2</c:v>
                </c:pt>
                <c:pt idx="2226">
                  <c:v>1.4127461159013548E-2</c:v>
                </c:pt>
                <c:pt idx="2227">
                  <c:v>1.412281882470875E-2</c:v>
                </c:pt>
                <c:pt idx="2228">
                  <c:v>1.4123294863924623E-2</c:v>
                </c:pt>
                <c:pt idx="2229">
                  <c:v>1.4123460512842126E-2</c:v>
                </c:pt>
                <c:pt idx="2230">
                  <c:v>1.4123936533670563E-2</c:v>
                </c:pt>
                <c:pt idx="2231">
                  <c:v>1.4124412554613882E-2</c:v>
                </c:pt>
                <c:pt idx="2232">
                  <c:v>1.4124888575671644E-2</c:v>
                </c:pt>
                <c:pt idx="2233">
                  <c:v>1.4125364596843415E-2</c:v>
                </c:pt>
                <c:pt idx="2234">
                  <c:v>1.4126151101637055E-2</c:v>
                </c:pt>
                <c:pt idx="2235">
                  <c:v>1.4126627141657936E-2</c:v>
                </c:pt>
                <c:pt idx="2236">
                  <c:v>1.4127103181793941E-2</c:v>
                </c:pt>
                <c:pt idx="2237">
                  <c:v>1.4127579222045073E-2</c:v>
                </c:pt>
                <c:pt idx="2238">
                  <c:v>1.4128055262411329E-2</c:v>
                </c:pt>
                <c:pt idx="2239">
                  <c:v>1.4128531302892277E-2</c:v>
                </c:pt>
                <c:pt idx="2240">
                  <c:v>1.412900734348835E-2</c:v>
                </c:pt>
                <c:pt idx="2241">
                  <c:v>1.4129483384199983E-2</c:v>
                </c:pt>
                <c:pt idx="2242">
                  <c:v>1.4129338169925241E-2</c:v>
                </c:pt>
                <c:pt idx="2243">
                  <c:v>1.4129503542257086E-2</c:v>
                </c:pt>
                <c:pt idx="2244">
                  <c:v>1.4129979527437197E-2</c:v>
                </c:pt>
                <c:pt idx="2245">
                  <c:v>1.4130455512729925E-2</c:v>
                </c:pt>
                <c:pt idx="2246">
                  <c:v>1.4130931498136594E-2</c:v>
                </c:pt>
                <c:pt idx="2247">
                  <c:v>1.4131718189516758E-2</c:v>
                </c:pt>
                <c:pt idx="2248">
                  <c:v>1.4132194193776941E-2</c:v>
                </c:pt>
                <c:pt idx="2249">
                  <c:v>1.4132670198150002E-2</c:v>
                </c:pt>
                <c:pt idx="2250">
                  <c:v>1.4133146202636818E-2</c:v>
                </c:pt>
                <c:pt idx="2251">
                  <c:v>1.4133622207237389E-2</c:v>
                </c:pt>
                <c:pt idx="2252">
                  <c:v>1.4133787412949961E-2</c:v>
                </c:pt>
                <c:pt idx="2253">
                  <c:v>1.41342633991476E-2</c:v>
                </c:pt>
                <c:pt idx="2254">
                  <c:v>1.4126709117405571E-2</c:v>
                </c:pt>
                <c:pt idx="2255">
                  <c:v>1.4119146320715238E-2</c:v>
                </c:pt>
                <c:pt idx="2256">
                  <c:v>1.4110873418618821E-2</c:v>
                </c:pt>
                <c:pt idx="2257">
                  <c:v>1.4103336350514681E-2</c:v>
                </c:pt>
                <c:pt idx="2258">
                  <c:v>1.4095790814199352E-2</c:v>
                </c:pt>
                <c:pt idx="2259">
                  <c:v>1.4088236809769023E-2</c:v>
                </c:pt>
                <c:pt idx="2260">
                  <c:v>1.4081204616421933E-2</c:v>
                </c:pt>
                <c:pt idx="2261">
                  <c:v>1.4073590732074181E-2</c:v>
                </c:pt>
                <c:pt idx="2262">
                  <c:v>1.4065968333456476E-2</c:v>
                </c:pt>
                <c:pt idx="2263">
                  <c:v>1.4058337420666421E-2</c:v>
                </c:pt>
                <c:pt idx="2264">
                  <c:v>1.40506979938025E-2</c:v>
                </c:pt>
                <c:pt idx="2265">
                  <c:v>1.4043050052960989E-2</c:v>
                </c:pt>
                <c:pt idx="2266">
                  <c:v>1.4035393598239932E-2</c:v>
                </c:pt>
                <c:pt idx="2267">
                  <c:v>1.4027728629737373E-2</c:v>
                </c:pt>
                <c:pt idx="2268">
                  <c:v>1.4019514305170525E-2</c:v>
                </c:pt>
                <c:pt idx="2269">
                  <c:v>1.4011960843772427E-2</c:v>
                </c:pt>
                <c:pt idx="2270">
                  <c:v>1.4004399006692878E-2</c:v>
                </c:pt>
                <c:pt idx="2271">
                  <c:v>1.3996828794027886E-2</c:v>
                </c:pt>
                <c:pt idx="2272">
                  <c:v>1.3989250205874763E-2</c:v>
                </c:pt>
                <c:pt idx="2273">
                  <c:v>1.3981626067606497E-2</c:v>
                </c:pt>
                <c:pt idx="2274">
                  <c:v>1.3973988124969665E-2</c:v>
                </c:pt>
                <c:pt idx="2275">
                  <c:v>1.3966341761706014E-2</c:v>
                </c:pt>
                <c:pt idx="2276">
                  <c:v>1.3958686977911205E-2</c:v>
                </c:pt>
                <c:pt idx="2277">
                  <c:v>1.3951231636181897E-2</c:v>
                </c:pt>
                <c:pt idx="2278">
                  <c:v>1.3943602797137068E-2</c:v>
                </c:pt>
                <c:pt idx="2279">
                  <c:v>1.3937093566573815E-2</c:v>
                </c:pt>
                <c:pt idx="2280">
                  <c:v>1.3937348646584842E-2</c:v>
                </c:pt>
                <c:pt idx="2281">
                  <c:v>1.3937603726628885E-2</c:v>
                </c:pt>
                <c:pt idx="2282">
                  <c:v>1.3937571418301752E-2</c:v>
                </c:pt>
                <c:pt idx="2283">
                  <c:v>1.3937826488568736E-2</c:v>
                </c:pt>
                <c:pt idx="2284">
                  <c:v>1.3938081558868045E-2</c:v>
                </c:pt>
                <c:pt idx="2285">
                  <c:v>1.393833662920055E-2</c:v>
                </c:pt>
                <c:pt idx="2286">
                  <c:v>1.3938879127342622E-2</c:v>
                </c:pt>
                <c:pt idx="2287">
                  <c:v>1.3939134207585201E-2</c:v>
                </c:pt>
                <c:pt idx="2288">
                  <c:v>1.3939389287859497E-2</c:v>
                </c:pt>
                <c:pt idx="2289">
                  <c:v>1.3939644368167241E-2</c:v>
                </c:pt>
                <c:pt idx="2290">
                  <c:v>1.3939899448508004E-2</c:v>
                </c:pt>
                <c:pt idx="2291">
                  <c:v>1.3940154528882219E-2</c:v>
                </c:pt>
                <c:pt idx="2292">
                  <c:v>1.394040960928945E-2</c:v>
                </c:pt>
                <c:pt idx="2293">
                  <c:v>1.3940664689729699E-2</c:v>
                </c:pt>
                <c:pt idx="2294">
                  <c:v>1.394091977020253E-2</c:v>
                </c:pt>
                <c:pt idx="2295">
                  <c:v>1.394059982629401E-2</c:v>
                </c:pt>
                <c:pt idx="2296">
                  <c:v>1.3940854887142496E-2</c:v>
                </c:pt>
                <c:pt idx="2297">
                  <c:v>1.3941109948024361E-2</c:v>
                </c:pt>
                <c:pt idx="2298">
                  <c:v>1.394136500893829E-2</c:v>
                </c:pt>
                <c:pt idx="2299">
                  <c:v>1.3941907617304239E-2</c:v>
                </c:pt>
                <c:pt idx="2300">
                  <c:v>1.3942162688129466E-2</c:v>
                </c:pt>
                <c:pt idx="2301">
                  <c:v>1.3942417758987453E-2</c:v>
                </c:pt>
                <c:pt idx="2302">
                  <c:v>1.3942672829878201E-2</c:v>
                </c:pt>
                <c:pt idx="2303">
                  <c:v>1.3942640313999404E-2</c:v>
                </c:pt>
                <c:pt idx="2304">
                  <c:v>1.3942895375108781E-2</c:v>
                </c:pt>
                <c:pt idx="2305">
                  <c:v>1.3943150436251536E-2</c:v>
                </c:pt>
                <c:pt idx="2306">
                  <c:v>1.3935485765323705E-2</c:v>
                </c:pt>
                <c:pt idx="2307">
                  <c:v>1.3927812925455182E-2</c:v>
                </c:pt>
                <c:pt idx="2308">
                  <c:v>1.3919420369798841E-2</c:v>
                </c:pt>
                <c:pt idx="2309">
                  <c:v>1.3911773147784742E-2</c:v>
                </c:pt>
                <c:pt idx="2310">
                  <c:v>1.3904117801441018E-2</c:v>
                </c:pt>
                <c:pt idx="2311">
                  <c:v>1.3895358886153526E-2</c:v>
                </c:pt>
                <c:pt idx="2312">
                  <c:v>1.3888223573775631E-2</c:v>
                </c:pt>
                <c:pt idx="2313">
                  <c:v>1.3880500555351732E-2</c:v>
                </c:pt>
                <c:pt idx="2314">
                  <c:v>1.3872769368665723E-2</c:v>
                </c:pt>
                <c:pt idx="2315">
                  <c:v>1.3865030013812911E-2</c:v>
                </c:pt>
                <c:pt idx="2316">
                  <c:v>1.3857282490888606E-2</c:v>
                </c:pt>
                <c:pt idx="2317">
                  <c:v>1.3849526799987678E-2</c:v>
                </c:pt>
                <c:pt idx="2318">
                  <c:v>1.3841762941207187E-2</c:v>
                </c:pt>
                <c:pt idx="2319">
                  <c:v>1.3833990914641129E-2</c:v>
                </c:pt>
                <c:pt idx="2320">
                  <c:v>1.3826210720386128E-2</c:v>
                </c:pt>
                <c:pt idx="2321">
                  <c:v>1.3818113753017135E-2</c:v>
                </c:pt>
                <c:pt idx="2322">
                  <c:v>1.3810401837288077E-2</c:v>
                </c:pt>
                <c:pt idx="2323">
                  <c:v>1.3802681842316093E-2</c:v>
                </c:pt>
                <c:pt idx="2324">
                  <c:v>1.3794953768196323E-2</c:v>
                </c:pt>
                <c:pt idx="2325">
                  <c:v>1.37872010595168E-2</c:v>
                </c:pt>
                <c:pt idx="2326">
                  <c:v>1.3779414576413048E-2</c:v>
                </c:pt>
                <c:pt idx="2327">
                  <c:v>1.3771619970612025E-2</c:v>
                </c:pt>
                <c:pt idx="2328">
                  <c:v>1.3763817242209394E-2</c:v>
                </c:pt>
                <c:pt idx="2329">
                  <c:v>1.3755467902264772E-2</c:v>
                </c:pt>
                <c:pt idx="2330">
                  <c:v>1.3747773697571181E-2</c:v>
                </c:pt>
                <c:pt idx="2331">
                  <c:v>1.3742284915993549E-2</c:v>
                </c:pt>
                <c:pt idx="2332">
                  <c:v>1.3742326818393378E-2</c:v>
                </c:pt>
                <c:pt idx="2333">
                  <c:v>1.3741574742141613E-2</c:v>
                </c:pt>
                <c:pt idx="2334">
                  <c:v>1.3741616639760977E-2</c:v>
                </c:pt>
                <c:pt idx="2335">
                  <c:v>1.374165853738165E-2</c:v>
                </c:pt>
                <c:pt idx="2336">
                  <c:v>1.3741700435003635E-2</c:v>
                </c:pt>
                <c:pt idx="2337">
                  <c:v>1.3741742332625618E-2</c:v>
                </c:pt>
                <c:pt idx="2338">
                  <c:v>1.3742578232809546E-2</c:v>
                </c:pt>
                <c:pt idx="2339">
                  <c:v>1.3742620135216252E-2</c:v>
                </c:pt>
                <c:pt idx="2340">
                  <c:v>1.3742662037622958E-2</c:v>
                </c:pt>
                <c:pt idx="2341">
                  <c:v>1.3742703940030522E-2</c:v>
                </c:pt>
                <c:pt idx="2342">
                  <c:v>1.3742745842438947E-2</c:v>
                </c:pt>
                <c:pt idx="2343">
                  <c:v>1.3742787744848661E-2</c:v>
                </c:pt>
                <c:pt idx="2344">
                  <c:v>1.3742829647258805E-2</c:v>
                </c:pt>
                <c:pt idx="2345">
                  <c:v>1.3742871549670238E-2</c:v>
                </c:pt>
                <c:pt idx="2346">
                  <c:v>1.374211941126759E-2</c:v>
                </c:pt>
                <c:pt idx="2347">
                  <c:v>1.3741631979506988E-2</c:v>
                </c:pt>
                <c:pt idx="2348">
                  <c:v>1.3741673873951588E-2</c:v>
                </c:pt>
                <c:pt idx="2349">
                  <c:v>1.374171576839707E-2</c:v>
                </c:pt>
                <c:pt idx="2350">
                  <c:v>1.3741757662842993E-2</c:v>
                </c:pt>
                <c:pt idx="2351">
                  <c:v>1.374206422492758E-2</c:v>
                </c:pt>
                <c:pt idx="2352">
                  <c:v>1.3742106120969381E-2</c:v>
                </c:pt>
                <c:pt idx="2353">
                  <c:v>1.3742148017012061E-2</c:v>
                </c:pt>
                <c:pt idx="2354">
                  <c:v>1.3742189913056497E-2</c:v>
                </c:pt>
                <c:pt idx="2355">
                  <c:v>1.3741967135088509E-2</c:v>
                </c:pt>
                <c:pt idx="2356">
                  <c:v>1.3742009029539731E-2</c:v>
                </c:pt>
                <c:pt idx="2357">
                  <c:v>1.3742050923992281E-2</c:v>
                </c:pt>
                <c:pt idx="2358">
                  <c:v>1.3734050626180648E-2</c:v>
                </c:pt>
                <c:pt idx="2359">
                  <c:v>1.3726042253912555E-2</c:v>
                </c:pt>
                <c:pt idx="2360">
                  <c:v>1.37172767068688E-2</c:v>
                </c:pt>
                <c:pt idx="2361">
                  <c:v>1.3709295056201807E-2</c:v>
                </c:pt>
                <c:pt idx="2362">
                  <c:v>1.3701305375439104E-2</c:v>
                </c:pt>
                <c:pt idx="2363">
                  <c:v>1.3692164479065211E-2</c:v>
                </c:pt>
                <c:pt idx="2364">
                  <c:v>1.3684728799584274E-2</c:v>
                </c:pt>
              </c:numCache>
            </c:numRef>
          </c:val>
          <c:smooth val="0"/>
        </c:ser>
        <c:ser>
          <c:idx val="1"/>
          <c:order val="1"/>
          <c:tx>
            <c:v>6M QL</c:v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00B050"/>
              </a:solidFill>
              <a:ln>
                <a:noFill/>
              </a:ln>
            </c:spPr>
          </c:marker>
          <c:val>
            <c:numRef>
              <c:f>EUR6M!$BD$2:$BD$2366</c:f>
              <c:numCache>
                <c:formatCode>0.0000%</c:formatCode>
                <c:ptCount val="2365"/>
                <c:pt idx="0">
                  <c:v>6.6799999999994099E-4</c:v>
                </c:pt>
                <c:pt idx="1">
                  <c:v>6.6745008967922996E-4</c:v>
                </c:pt>
                <c:pt idx="2">
                  <c:v>6.6322790740195854E-4</c:v>
                </c:pt>
                <c:pt idx="3">
                  <c:v>6.6141102992913956E-4</c:v>
                </c:pt>
                <c:pt idx="4">
                  <c:v>6.5960669355317732E-4</c:v>
                </c:pt>
                <c:pt idx="5">
                  <c:v>6.5552333985920543E-4</c:v>
                </c:pt>
                <c:pt idx="6">
                  <c:v>6.5490601494417819E-4</c:v>
                </c:pt>
                <c:pt idx="7">
                  <c:v>6.5081920215298334E-4</c:v>
                </c:pt>
                <c:pt idx="8">
                  <c:v>6.4911805384641459E-4</c:v>
                </c:pt>
                <c:pt idx="9">
                  <c:v>6.4743895851494403E-4</c:v>
                </c:pt>
                <c:pt idx="10">
                  <c:v>6.4391600116168784E-4</c:v>
                </c:pt>
                <c:pt idx="11">
                  <c:v>6.4323595881926154E-4</c:v>
                </c:pt>
                <c:pt idx="12">
                  <c:v>6.483370410342768E-4</c:v>
                </c:pt>
                <c:pt idx="13">
                  <c:v>6.467818355110072E-4</c:v>
                </c:pt>
                <c:pt idx="14">
                  <c:v>6.4525783321571701E-4</c:v>
                </c:pt>
                <c:pt idx="15">
                  <c:v>6.4376661377489076E-4</c:v>
                </c:pt>
                <c:pt idx="16">
                  <c:v>6.4091349516349257E-4</c:v>
                </c:pt>
                <c:pt idx="17">
                  <c:v>6.3816190388044818E-4</c:v>
                </c:pt>
                <c:pt idx="18">
                  <c:v>6.3685903990418069E-4</c:v>
                </c:pt>
                <c:pt idx="19">
                  <c:v>6.3559888461957846E-4</c:v>
                </c:pt>
                <c:pt idx="20">
                  <c:v>6.3438316701517835E-4</c:v>
                </c:pt>
                <c:pt idx="21">
                  <c:v>6.3251967595406714E-4</c:v>
                </c:pt>
                <c:pt idx="22">
                  <c:v>6.2999999999982471E-4</c:v>
                </c:pt>
                <c:pt idx="23">
                  <c:v>6.2905444191902924E-4</c:v>
                </c:pt>
                <c:pt idx="24">
                  <c:v>6.282037481548544E-4</c:v>
                </c:pt>
                <c:pt idx="25">
                  <c:v>6.2744513653411986E-4</c:v>
                </c:pt>
                <c:pt idx="26">
                  <c:v>6.2693940580496826E-4</c:v>
                </c:pt>
                <c:pt idx="27">
                  <c:v>6.252673251100258E-4</c:v>
                </c:pt>
                <c:pt idx="28">
                  <c:v>6.2491884868941E-4</c:v>
                </c:pt>
                <c:pt idx="29">
                  <c:v>6.2464063560842167E-4</c:v>
                </c:pt>
                <c:pt idx="30">
                  <c:v>6.253695367148958E-4</c:v>
                </c:pt>
                <c:pt idx="31">
                  <c:v>6.2492938626215971E-4</c:v>
                </c:pt>
                <c:pt idx="32">
                  <c:v>6.2413780012325918E-4</c:v>
                </c:pt>
                <c:pt idx="33">
                  <c:v>6.2453642885176017E-4</c:v>
                </c:pt>
                <c:pt idx="34">
                  <c:v>6.4040565517131838E-4</c:v>
                </c:pt>
                <c:pt idx="35">
                  <c:v>6.4024181292029211E-4</c:v>
                </c:pt>
                <c:pt idx="36">
                  <c:v>6.4010541044953815E-4</c:v>
                </c:pt>
                <c:pt idx="37">
                  <c:v>6.4022851601317778E-4</c:v>
                </c:pt>
                <c:pt idx="38">
                  <c:v>6.4032952395909825E-4</c:v>
                </c:pt>
                <c:pt idx="39">
                  <c:v>6.4041002389016719E-4</c:v>
                </c:pt>
                <c:pt idx="40">
                  <c:v>6.4038628075626584E-4</c:v>
                </c:pt>
                <c:pt idx="41">
                  <c:v>6.404096523244747E-4</c:v>
                </c:pt>
                <c:pt idx="42">
                  <c:v>6.4021805560064162E-4</c:v>
                </c:pt>
                <c:pt idx="43">
                  <c:v>6.4000000000054356E-4</c:v>
                </c:pt>
                <c:pt idx="44">
                  <c:v>6.3974488323370127E-4</c:v>
                </c:pt>
                <c:pt idx="45">
                  <c:v>6.3877541919384626E-4</c:v>
                </c:pt>
                <c:pt idx="46">
                  <c:v>6.3888034668624068E-4</c:v>
                </c:pt>
                <c:pt idx="47">
                  <c:v>6.3853243809463146E-4</c:v>
                </c:pt>
                <c:pt idx="48">
                  <c:v>6.3830319611054035E-4</c:v>
                </c:pt>
                <c:pt idx="49">
                  <c:v>6.3807850258501553E-4</c:v>
                </c:pt>
                <c:pt idx="50">
                  <c:v>6.3699652180359385E-4</c:v>
                </c:pt>
                <c:pt idx="51">
                  <c:v>6.3720603403145015E-4</c:v>
                </c:pt>
                <c:pt idx="52">
                  <c:v>6.3702359619060406E-4</c:v>
                </c:pt>
                <c:pt idx="53">
                  <c:v>6.3682617305667625E-4</c:v>
                </c:pt>
                <c:pt idx="54">
                  <c:v>6.3663314427936629E-4</c:v>
                </c:pt>
                <c:pt idx="55">
                  <c:v>6.3691713172493345E-4</c:v>
                </c:pt>
                <c:pt idx="56">
                  <c:v>6.3721397768488582E-4</c:v>
                </c:pt>
                <c:pt idx="57">
                  <c:v>6.421890440604759E-4</c:v>
                </c:pt>
                <c:pt idx="58">
                  <c:v>6.4202004029297348E-4</c:v>
                </c:pt>
                <c:pt idx="59">
                  <c:v>6.4185450338748596E-4</c:v>
                </c:pt>
                <c:pt idx="60">
                  <c:v>6.4066171758402014E-4</c:v>
                </c:pt>
                <c:pt idx="61">
                  <c:v>6.4101617641380577E-4</c:v>
                </c:pt>
                <c:pt idx="62">
                  <c:v>6.410714220915915E-4</c:v>
                </c:pt>
                <c:pt idx="63">
                  <c:v>6.4092202556426841E-4</c:v>
                </c:pt>
                <c:pt idx="64">
                  <c:v>6.4077439498563696E-4</c:v>
                </c:pt>
                <c:pt idx="65">
                  <c:v>6.3965893465893616E-4</c:v>
                </c:pt>
                <c:pt idx="66">
                  <c:v>6.3999999999987201E-4</c:v>
                </c:pt>
                <c:pt idx="67">
                  <c:v>6.401017428785792E-4</c:v>
                </c:pt>
                <c:pt idx="68">
                  <c:v>6.4002194117985178E-4</c:v>
                </c:pt>
                <c:pt idx="69">
                  <c:v>6.3997138590988145E-4</c:v>
                </c:pt>
                <c:pt idx="70">
                  <c:v>6.3933952626157051E-4</c:v>
                </c:pt>
                <c:pt idx="71">
                  <c:v>6.3967489732644147E-4</c:v>
                </c:pt>
                <c:pt idx="72">
                  <c:v>6.4024945716590275E-4</c:v>
                </c:pt>
                <c:pt idx="73">
                  <c:v>6.4043102474687296E-4</c:v>
                </c:pt>
                <c:pt idx="74">
                  <c:v>6.406616225698835E-4</c:v>
                </c:pt>
                <c:pt idx="75">
                  <c:v>6.407663843195139E-4</c:v>
                </c:pt>
                <c:pt idx="76">
                  <c:v>6.4120859917261375E-4</c:v>
                </c:pt>
                <c:pt idx="77">
                  <c:v>6.4272523729400652E-4</c:v>
                </c:pt>
                <c:pt idx="78">
                  <c:v>6.3494424312941647E-4</c:v>
                </c:pt>
                <c:pt idx="79">
                  <c:v>6.3554671394287397E-4</c:v>
                </c:pt>
                <c:pt idx="80">
                  <c:v>6.3622615354196228E-4</c:v>
                </c:pt>
                <c:pt idx="81">
                  <c:v>6.3698658350140288E-4</c:v>
                </c:pt>
                <c:pt idx="82">
                  <c:v>6.3979549768265439E-4</c:v>
                </c:pt>
                <c:pt idx="83">
                  <c:v>6.4092206004209753E-4</c:v>
                </c:pt>
                <c:pt idx="84">
                  <c:v>6.421511870655552E-4</c:v>
                </c:pt>
                <c:pt idx="85">
                  <c:v>6.4348748691698784E-4</c:v>
                </c:pt>
                <c:pt idx="86">
                  <c:v>6.4493566553269527E-4</c:v>
                </c:pt>
                <c:pt idx="87">
                  <c:v>6.5000000000008584E-4</c:v>
                </c:pt>
                <c:pt idx="88">
                  <c:v>6.5194309438218435E-4</c:v>
                </c:pt>
                <c:pt idx="89">
                  <c:v>6.5401329145748852E-4</c:v>
                </c:pt>
                <c:pt idx="90">
                  <c:v>6.5620587201723813E-4</c:v>
                </c:pt>
                <c:pt idx="91">
                  <c:v>6.5851595349455494E-4</c:v>
                </c:pt>
                <c:pt idx="92">
                  <c:v>6.6609992729736158E-4</c:v>
                </c:pt>
                <c:pt idx="93">
                  <c:v>6.68827919463151E-4</c:v>
                </c:pt>
                <c:pt idx="94">
                  <c:v>6.7164654919320754E-4</c:v>
                </c:pt>
                <c:pt idx="95">
                  <c:v>6.7454995368849372E-4</c:v>
                </c:pt>
                <c:pt idx="96">
                  <c:v>6.8031000816458657E-4</c:v>
                </c:pt>
                <c:pt idx="97">
                  <c:v>6.8756707204507578E-4</c:v>
                </c:pt>
                <c:pt idx="98">
                  <c:v>6.9012196239516869E-4</c:v>
                </c:pt>
                <c:pt idx="99">
                  <c:v>6.9406655429365158E-4</c:v>
                </c:pt>
                <c:pt idx="100">
                  <c:v>6.3715640816053851E-4</c:v>
                </c:pt>
                <c:pt idx="101">
                  <c:v>6.4240807590849544E-4</c:v>
                </c:pt>
                <c:pt idx="102">
                  <c:v>6.5060725905659105E-4</c:v>
                </c:pt>
                <c:pt idx="103">
                  <c:v>6.5398696190947087E-4</c:v>
                </c:pt>
                <c:pt idx="104">
                  <c:v>6.5735775730528371E-4</c:v>
                </c:pt>
                <c:pt idx="105">
                  <c:v>6.6071150907513233E-4</c:v>
                </c:pt>
                <c:pt idx="106">
                  <c:v>6.6556765039715567E-4</c:v>
                </c:pt>
                <c:pt idx="107">
                  <c:v>6.7378766815787096E-4</c:v>
                </c:pt>
                <c:pt idx="108">
                  <c:v>6.7692847090536953E-4</c:v>
                </c:pt>
                <c:pt idx="109">
                  <c:v>6.8000000000026145E-4</c:v>
                </c:pt>
                <c:pt idx="110">
                  <c:v>6.8299471311338131E-4</c:v>
                </c:pt>
                <c:pt idx="111">
                  <c:v>6.8683502546639462E-4</c:v>
                </c:pt>
                <c:pt idx="112">
                  <c:v>6.9420930977365691E-4</c:v>
                </c:pt>
                <c:pt idx="113">
                  <c:v>6.9682766497844125E-4</c:v>
                </c:pt>
                <c:pt idx="114">
                  <c:v>6.9937441509502791E-4</c:v>
                </c:pt>
                <c:pt idx="115">
                  <c:v>7.0185091862055697E-4</c:v>
                </c:pt>
                <c:pt idx="116">
                  <c:v>7.0461868708084194E-4</c:v>
                </c:pt>
                <c:pt idx="117">
                  <c:v>7.1108368174901374E-4</c:v>
                </c:pt>
                <c:pt idx="118">
                  <c:v>7.1323137476610426E-4</c:v>
                </c:pt>
                <c:pt idx="119">
                  <c:v>7.1531819916594453E-4</c:v>
                </c:pt>
                <c:pt idx="120">
                  <c:v>7.1734592243960602E-4</c:v>
                </c:pt>
                <c:pt idx="121">
                  <c:v>7.1933855253183509E-4</c:v>
                </c:pt>
                <c:pt idx="122">
                  <c:v>6.7851292857125335E-4</c:v>
                </c:pt>
                <c:pt idx="123">
                  <c:v>6.8030093689463143E-4</c:v>
                </c:pt>
                <c:pt idx="124">
                  <c:v>6.8204063227579137E-4</c:v>
                </c:pt>
                <c:pt idx="125">
                  <c:v>6.8373419226781579E-4</c:v>
                </c:pt>
                <c:pt idx="126">
                  <c:v>6.8538385317020215E-4</c:v>
                </c:pt>
                <c:pt idx="127">
                  <c:v>6.9009268548943378E-4</c:v>
                </c:pt>
                <c:pt idx="128">
                  <c:v>6.9159028790513892E-4</c:v>
                </c:pt>
                <c:pt idx="129">
                  <c:v>6.9305605388669572E-4</c:v>
                </c:pt>
                <c:pt idx="130">
                  <c:v>6.9449257219803277E-4</c:v>
                </c:pt>
                <c:pt idx="131">
                  <c:v>6.9590249034466145E-4</c:v>
                </c:pt>
                <c:pt idx="132">
                  <c:v>6.9999999999975453E-4</c:v>
                </c:pt>
                <c:pt idx="133">
                  <c:v>7.0133100803892404E-4</c:v>
                </c:pt>
                <c:pt idx="134">
                  <c:v>7.0264856352078369E-4</c:v>
                </c:pt>
                <c:pt idx="135">
                  <c:v>7.0395465447441543E-4</c:v>
                </c:pt>
                <c:pt idx="136">
                  <c:v>7.052512830881245E-4</c:v>
                </c:pt>
                <c:pt idx="137">
                  <c:v>7.0910462915892169E-4</c:v>
                </c:pt>
                <c:pt idx="138">
                  <c:v>7.1038371348045796E-4</c:v>
                </c:pt>
                <c:pt idx="139">
                  <c:v>7.116635587919466E-4</c:v>
                </c:pt>
                <c:pt idx="140">
                  <c:v>7.129462522387891E-4</c:v>
                </c:pt>
                <c:pt idx="141">
                  <c:v>7.142338951234144E-4</c:v>
                </c:pt>
                <c:pt idx="142">
                  <c:v>7.1816629122846312E-4</c:v>
                </c:pt>
                <c:pt idx="143">
                  <c:v>6.9965687676612996E-4</c:v>
                </c:pt>
                <c:pt idx="144">
                  <c:v>7.01042883581459E-4</c:v>
                </c:pt>
                <c:pt idx="145">
                  <c:v>7.0245041546005001E-4</c:v>
                </c:pt>
                <c:pt idx="146">
                  <c:v>7.0465805255086073E-4</c:v>
                </c:pt>
                <c:pt idx="147">
                  <c:v>7.0834048103718232E-4</c:v>
                </c:pt>
                <c:pt idx="148">
                  <c:v>7.0988927704185301E-4</c:v>
                </c:pt>
                <c:pt idx="149">
                  <c:v>7.1147315222542975E-4</c:v>
                </c:pt>
                <c:pt idx="150">
                  <c:v>7.130944149058208E-4</c:v>
                </c:pt>
                <c:pt idx="151">
                  <c:v>7.1649663295701011E-4</c:v>
                </c:pt>
                <c:pt idx="152">
                  <c:v>7.1999999997309188E-4</c:v>
                </c:pt>
                <c:pt idx="153">
                  <c:v>7.2184182205766595E-4</c:v>
                </c:pt>
                <c:pt idx="154">
                  <c:v>7.23719237153183E-4</c:v>
                </c:pt>
                <c:pt idx="155">
                  <c:v>7.2562245979496402E-4</c:v>
                </c:pt>
                <c:pt idx="156">
                  <c:v>7.3040906448426125E-4</c:v>
                </c:pt>
                <c:pt idx="157">
                  <c:v>7.3347533862129846E-4</c:v>
                </c:pt>
                <c:pt idx="158">
                  <c:v>7.3549432527609984E-4</c:v>
                </c:pt>
                <c:pt idx="159">
                  <c:v>7.3753404333831165E-4</c:v>
                </c:pt>
                <c:pt idx="160">
                  <c:v>7.395937634591121E-4</c:v>
                </c:pt>
                <c:pt idx="161">
                  <c:v>7.4801924433340924E-4</c:v>
                </c:pt>
                <c:pt idx="162">
                  <c:v>7.5016920128991829E-4</c:v>
                </c:pt>
                <c:pt idx="163">
                  <c:v>7.5233548427548053E-4</c:v>
                </c:pt>
                <c:pt idx="164">
                  <c:v>7.526773584025355E-4</c:v>
                </c:pt>
                <c:pt idx="165">
                  <c:v>7.4635313607429349E-4</c:v>
                </c:pt>
                <c:pt idx="166">
                  <c:v>7.4863151206502247E-4</c:v>
                </c:pt>
                <c:pt idx="167">
                  <c:v>7.5092946894826337E-4</c:v>
                </c:pt>
                <c:pt idx="168">
                  <c:v>7.5324679776061999E-4</c:v>
                </c:pt>
                <c:pt idx="169">
                  <c:v>7.5558332305869632E-4</c:v>
                </c:pt>
                <c:pt idx="170">
                  <c:v>7.6270682626797964E-4</c:v>
                </c:pt>
                <c:pt idx="171">
                  <c:v>7.651190535166981E-4</c:v>
                </c:pt>
                <c:pt idx="172">
                  <c:v>7.6755010286402164E-4</c:v>
                </c:pt>
                <c:pt idx="173">
                  <c:v>7.6999999999972999E-4</c:v>
                </c:pt>
                <c:pt idx="174">
                  <c:v>7.7243407814756059E-4</c:v>
                </c:pt>
                <c:pt idx="175">
                  <c:v>7.7944726374070295E-4</c:v>
                </c:pt>
                <c:pt idx="176">
                  <c:v>7.8169456412868158E-4</c:v>
                </c:pt>
                <c:pt idx="177">
                  <c:v>7.8389964679679072E-4</c:v>
                </c:pt>
                <c:pt idx="178">
                  <c:v>7.8606433092719803E-4</c:v>
                </c:pt>
                <c:pt idx="179">
                  <c:v>7.8819044994562224E-4</c:v>
                </c:pt>
                <c:pt idx="180">
                  <c:v>7.9435596427151979E-4</c:v>
                </c:pt>
                <c:pt idx="181">
                  <c:v>7.9634644200887977E-4</c:v>
                </c:pt>
                <c:pt idx="182">
                  <c:v>7.9830773544203567E-4</c:v>
                </c:pt>
                <c:pt idx="183">
                  <c:v>8.0024176346460299E-4</c:v>
                </c:pt>
                <c:pt idx="184">
                  <c:v>8.0215045921550531E-4</c:v>
                </c:pt>
                <c:pt idx="185">
                  <c:v>7.9507958765954328E-4</c:v>
                </c:pt>
                <c:pt idx="186">
                  <c:v>7.9690655889054702E-4</c:v>
                </c:pt>
                <c:pt idx="187">
                  <c:v>7.9871807729440093E-4</c:v>
                </c:pt>
                <c:pt idx="188">
                  <c:v>8.0051616145816089E-4</c:v>
                </c:pt>
                <c:pt idx="189">
                  <c:v>8.0230284420979871E-4</c:v>
                </c:pt>
                <c:pt idx="190">
                  <c:v>8.0761502592365181E-4</c:v>
                </c:pt>
                <c:pt idx="191">
                  <c:v>8.0937671617139898E-4</c:v>
                </c:pt>
                <c:pt idx="192">
                  <c:v>8.1113738279268792E-4</c:v>
                </c:pt>
                <c:pt idx="193">
                  <c:v>8.1289914407372426E-4</c:v>
                </c:pt>
                <c:pt idx="194">
                  <c:v>8.1466413254163011E-4</c:v>
                </c:pt>
                <c:pt idx="195">
                  <c:v>8.19999999999838E-4</c:v>
                </c:pt>
                <c:pt idx="196">
                  <c:v>8.2178983116355634E-4</c:v>
                </c:pt>
                <c:pt idx="197">
                  <c:v>8.2357400726711821E-4</c:v>
                </c:pt>
                <c:pt idx="198">
                  <c:v>8.2535413676279622E-4</c:v>
                </c:pt>
                <c:pt idx="199">
                  <c:v>8.2713184190237371E-4</c:v>
                </c:pt>
                <c:pt idx="200">
                  <c:v>8.3246684071081414E-4</c:v>
                </c:pt>
                <c:pt idx="201">
                  <c:v>8.3425134695556524E-4</c:v>
                </c:pt>
                <c:pt idx="202">
                  <c:v>8.3604174711380532E-4</c:v>
                </c:pt>
                <c:pt idx="203">
                  <c:v>8.3783974624053296E-4</c:v>
                </c:pt>
                <c:pt idx="204">
                  <c:v>8.3964706319377086E-4</c:v>
                </c:pt>
                <c:pt idx="205">
                  <c:v>8.4658506832204969E-4</c:v>
                </c:pt>
                <c:pt idx="206">
                  <c:v>8.4188142433296584E-4</c:v>
                </c:pt>
                <c:pt idx="207">
                  <c:v>8.4385563305381436E-4</c:v>
                </c:pt>
                <c:pt idx="208">
                  <c:v>8.4786477425817291E-4</c:v>
                </c:pt>
                <c:pt idx="209">
                  <c:v>8.4891215534527024E-4</c:v>
                </c:pt>
                <c:pt idx="210">
                  <c:v>8.5413279168401334E-4</c:v>
                </c:pt>
                <c:pt idx="211">
                  <c:v>8.5628245935353642E-4</c:v>
                </c:pt>
                <c:pt idx="212">
                  <c:v>8.5846794037013009E-4</c:v>
                </c:pt>
                <c:pt idx="213">
                  <c:v>8.6357861111914015E-4</c:v>
                </c:pt>
                <c:pt idx="214">
                  <c:v>8.6443504853795121E-4</c:v>
                </c:pt>
                <c:pt idx="215">
                  <c:v>8.6999999999996509E-4</c:v>
                </c:pt>
                <c:pt idx="216">
                  <c:v>8.7244024738195405E-4</c:v>
                </c:pt>
                <c:pt idx="217">
                  <c:v>8.7492531672747501E-4</c:v>
                </c:pt>
                <c:pt idx="218">
                  <c:v>8.8133284080684686E-4</c:v>
                </c:pt>
                <c:pt idx="219">
                  <c:v>8.8199231168053691E-4</c:v>
                </c:pt>
                <c:pt idx="220">
                  <c:v>8.8792853787122506E-4</c:v>
                </c:pt>
                <c:pt idx="221">
                  <c:v>8.906257055530315E-4</c:v>
                </c:pt>
                <c:pt idx="222">
                  <c:v>8.9334864376533008E-4</c:v>
                </c:pt>
                <c:pt idx="223">
                  <c:v>9.0055161764907195E-4</c:v>
                </c:pt>
                <c:pt idx="224">
                  <c:v>9.1007167337945878E-4</c:v>
                </c:pt>
                <c:pt idx="225">
                  <c:v>9.1289687420708959E-4</c:v>
                </c:pt>
                <c:pt idx="226">
                  <c:v>9.1343098708578303E-4</c:v>
                </c:pt>
                <c:pt idx="227">
                  <c:v>9.1848221502508615E-4</c:v>
                </c:pt>
                <c:pt idx="228">
                  <c:v>9.2242253431671034E-4</c:v>
                </c:pt>
                <c:pt idx="229">
                  <c:v>9.2525386746977745E-4</c:v>
                </c:pt>
                <c:pt idx="230">
                  <c:v>9.2807664039534505E-4</c:v>
                </c:pt>
                <c:pt idx="231">
                  <c:v>9.3088795113321096E-4</c:v>
                </c:pt>
                <c:pt idx="232">
                  <c:v>9.3781275247344434E-4</c:v>
                </c:pt>
                <c:pt idx="233">
                  <c:v>9.4196012960127452E-4</c:v>
                </c:pt>
                <c:pt idx="234">
                  <c:v>9.4467019659875452E-4</c:v>
                </c:pt>
                <c:pt idx="235">
                  <c:v>9.4735114761054654E-4</c:v>
                </c:pt>
                <c:pt idx="236">
                  <c:v>9.4999999999999913E-4</c:v>
                </c:pt>
                <c:pt idx="237">
                  <c:v>9.5579025716440087E-4</c:v>
                </c:pt>
                <c:pt idx="238">
                  <c:v>9.6027066807601697E-4</c:v>
                </c:pt>
                <c:pt idx="239">
                  <c:v>9.6276768147512688E-4</c:v>
                </c:pt>
                <c:pt idx="240">
                  <c:v>9.6524104642884908E-4</c:v>
                </c:pt>
                <c:pt idx="241">
                  <c:v>9.6769309473139476E-4</c:v>
                </c:pt>
                <c:pt idx="242">
                  <c:v>9.7242798502144981E-4</c:v>
                </c:pt>
                <c:pt idx="243">
                  <c:v>9.7733526313936551E-4</c:v>
                </c:pt>
                <c:pt idx="244">
                  <c:v>9.7971621092758253E-4</c:v>
                </c:pt>
                <c:pt idx="245">
                  <c:v>9.8209013632744578E-4</c:v>
                </c:pt>
                <c:pt idx="246">
                  <c:v>9.8445947229989172E-4</c:v>
                </c:pt>
                <c:pt idx="247">
                  <c:v>9.8855914004206363E-4</c:v>
                </c:pt>
                <c:pt idx="248">
                  <c:v>9.9473981652862544E-4</c:v>
                </c:pt>
                <c:pt idx="249">
                  <c:v>9.9710309744654286E-4</c:v>
                </c:pt>
                <c:pt idx="250">
                  <c:v>9.9947993132712539E-4</c:v>
                </c:pt>
                <c:pt idx="251">
                  <c:v>1.0033586940971424E-3</c:v>
                </c:pt>
                <c:pt idx="252">
                  <c:v>1.0050214189568191E-3</c:v>
                </c:pt>
                <c:pt idx="253">
                  <c:v>1.0116569887842824E-3</c:v>
                </c:pt>
                <c:pt idx="254">
                  <c:v>1.0141690978637337E-3</c:v>
                </c:pt>
                <c:pt idx="255">
                  <c:v>1.0167128798874521E-3</c:v>
                </c:pt>
                <c:pt idx="256">
                  <c:v>1.0208421163356957E-3</c:v>
                </c:pt>
                <c:pt idx="257">
                  <c:v>1.0226868444260676E-3</c:v>
                </c:pt>
                <c:pt idx="258">
                  <c:v>1.0300000000003182E-3</c:v>
                </c:pt>
                <c:pt idx="259">
                  <c:v>1.0327886993404642E-3</c:v>
                </c:pt>
                <c:pt idx="260">
                  <c:v>1.0356207292141195E-3</c:v>
                </c:pt>
                <c:pt idx="261">
                  <c:v>1.0403545052093829E-3</c:v>
                </c:pt>
                <c:pt idx="262">
                  <c:v>1.0423356292025919E-3</c:v>
                </c:pt>
                <c:pt idx="263">
                  <c:v>1.0502726163654967E-3</c:v>
                </c:pt>
                <c:pt idx="264">
                  <c:v>1.0532690600356424E-3</c:v>
                </c:pt>
                <c:pt idx="265">
                  <c:v>1.0562765529164649E-3</c:v>
                </c:pt>
                <c:pt idx="266">
                  <c:v>1.0613682532877703E-3</c:v>
                </c:pt>
                <c:pt idx="267">
                  <c:v>1.0633471933953491E-3</c:v>
                </c:pt>
                <c:pt idx="268">
                  <c:v>1.0713103825246344E-3</c:v>
                </c:pt>
                <c:pt idx="269">
                  <c:v>1.0732209683376856E-3</c:v>
                </c:pt>
                <c:pt idx="270">
                  <c:v>1.0761634924195667E-3</c:v>
                </c:pt>
                <c:pt idx="271">
                  <c:v>1.0790786920964141E-3</c:v>
                </c:pt>
                <c:pt idx="272">
                  <c:v>1.0841146629491185E-3</c:v>
                </c:pt>
                <c:pt idx="273">
                  <c:v>1.0903620454151986E-3</c:v>
                </c:pt>
                <c:pt idx="274">
                  <c:v>1.0930620715675834E-3</c:v>
                </c:pt>
                <c:pt idx="275">
                  <c:v>1.0957030323221493E-3</c:v>
                </c:pt>
                <c:pt idx="276">
                  <c:v>1.0982794773217912E-3</c:v>
                </c:pt>
                <c:pt idx="277">
                  <c:v>1.1029059936810109E-3</c:v>
                </c:pt>
                <c:pt idx="278">
                  <c:v>1.1078294908362096E-3</c:v>
                </c:pt>
                <c:pt idx="279">
                  <c:v>1.1099999999419907E-3</c:v>
                </c:pt>
                <c:pt idx="280">
                  <c:v>1.1120743250593477E-3</c:v>
                </c:pt>
                <c:pt idx="281">
                  <c:v>1.1140567071556392E-3</c:v>
                </c:pt>
                <c:pt idx="282">
                  <c:v>1.1179826917370695E-3</c:v>
                </c:pt>
                <c:pt idx="283">
                  <c:v>1.1211936177630542E-3</c:v>
                </c:pt>
                <c:pt idx="284">
                  <c:v>1.1228119638296095E-3</c:v>
                </c:pt>
                <c:pt idx="285">
                  <c:v>1.124377094294622E-3</c:v>
                </c:pt>
                <c:pt idx="286">
                  <c:v>1.1258956916124629E-3</c:v>
                </c:pt>
                <c:pt idx="287">
                  <c:v>1.1305317743744382E-3</c:v>
                </c:pt>
                <c:pt idx="288">
                  <c:v>1.1316406771847548E-3</c:v>
                </c:pt>
                <c:pt idx="289">
                  <c:v>1.1330291242500532E-3</c:v>
                </c:pt>
                <c:pt idx="290">
                  <c:v>1.1344125000801166E-3</c:v>
                </c:pt>
                <c:pt idx="291">
                  <c:v>1.135797942850897E-3</c:v>
                </c:pt>
                <c:pt idx="292">
                  <c:v>1.2055333092582231E-3</c:v>
                </c:pt>
                <c:pt idx="293">
                  <c:v>1.2091018662711537E-3</c:v>
                </c:pt>
                <c:pt idx="294">
                  <c:v>1.2106339806139399E-3</c:v>
                </c:pt>
                <c:pt idx="295">
                  <c:v>1.2122137721788965E-3</c:v>
                </c:pt>
                <c:pt idx="296">
                  <c:v>1.2158428924591289E-3</c:v>
                </c:pt>
                <c:pt idx="297">
                  <c:v>1.2165607517944199E-3</c:v>
                </c:pt>
                <c:pt idx="298">
                  <c:v>1.2210948654679389E-3</c:v>
                </c:pt>
                <c:pt idx="299">
                  <c:v>1.2231218133505208E-3</c:v>
                </c:pt>
                <c:pt idx="300">
                  <c:v>1.2252507406167361E-3</c:v>
                </c:pt>
                <c:pt idx="301">
                  <c:v>1.2300000005049936E-3</c:v>
                </c:pt>
                <c:pt idx="302">
                  <c:v>1.2311212825914897E-3</c:v>
                </c:pt>
                <c:pt idx="303">
                  <c:v>1.237610223681991E-3</c:v>
                </c:pt>
                <c:pt idx="304">
                  <c:v>1.2404207879085603E-3</c:v>
                </c:pt>
                <c:pt idx="305">
                  <c:v>1.2433351881809781E-3</c:v>
                </c:pt>
                <c:pt idx="306">
                  <c:v>1.2493514722113476E-3</c:v>
                </c:pt>
                <c:pt idx="307">
                  <c:v>1.250971523159738E-3</c:v>
                </c:pt>
                <c:pt idx="308">
                  <c:v>1.2593060401670979E-3</c:v>
                </c:pt>
                <c:pt idx="309">
                  <c:v>1.2627476708319035E-3</c:v>
                </c:pt>
                <c:pt idx="310">
                  <c:v>1.2662608276656098E-3</c:v>
                </c:pt>
                <c:pt idx="311">
                  <c:v>1.2730830075172619E-3</c:v>
                </c:pt>
                <c:pt idx="312">
                  <c:v>1.2767384709511467E-3</c:v>
                </c:pt>
                <c:pt idx="313">
                  <c:v>1.2847308056474422E-3</c:v>
                </c:pt>
                <c:pt idx="314">
                  <c:v>1.2885713282065458E-3</c:v>
                </c:pt>
                <c:pt idx="315">
                  <c:v>1.2924490651189874E-3</c:v>
                </c:pt>
                <c:pt idx="316">
                  <c:v>1.2995906589919498E-3</c:v>
                </c:pt>
                <c:pt idx="317">
                  <c:v>1.3019050073688079E-3</c:v>
                </c:pt>
                <c:pt idx="318">
                  <c:v>1.3122172542932794E-3</c:v>
                </c:pt>
                <c:pt idx="319">
                  <c:v>1.3162104787118011E-3</c:v>
                </c:pt>
                <c:pt idx="320">
                  <c:v>1.3202046031369136E-3</c:v>
                </c:pt>
                <c:pt idx="321">
                  <c:v>1.3271734259570353E-3</c:v>
                </c:pt>
                <c:pt idx="322">
                  <c:v>1.3296476779421649E-3</c:v>
                </c:pt>
                <c:pt idx="323">
                  <c:v>1.3400000007050045E-3</c:v>
                </c:pt>
                <c:pt idx="324">
                  <c:v>1.3438872094438128E-3</c:v>
                </c:pt>
                <c:pt idx="325">
                  <c:v>1.347745968268892E-3</c:v>
                </c:pt>
                <c:pt idx="326">
                  <c:v>1.3542037026131343E-3</c:v>
                </c:pt>
                <c:pt idx="327">
                  <c:v>1.3566950574639776E-3</c:v>
                </c:pt>
                <c:pt idx="328">
                  <c:v>1.3667320165654674E-3</c:v>
                </c:pt>
                <c:pt idx="329">
                  <c:v>1.3704917167145021E-3</c:v>
                </c:pt>
                <c:pt idx="330">
                  <c:v>1.3742470066044224E-3</c:v>
                </c:pt>
                <c:pt idx="331">
                  <c:v>1.3807549698929831E-3</c:v>
                </c:pt>
                <c:pt idx="332">
                  <c:v>1.3831472657502512E-3</c:v>
                </c:pt>
                <c:pt idx="333">
                  <c:v>1.3916194791941568E-3</c:v>
                </c:pt>
                <c:pt idx="334">
                  <c:v>1.3939184074407297E-3</c:v>
                </c:pt>
                <c:pt idx="335">
                  <c:v>1.3961882691542415E-3</c:v>
                </c:pt>
                <c:pt idx="336">
                  <c:v>1.3998736402807451E-3</c:v>
                </c:pt>
                <c:pt idx="337">
                  <c:v>1.4035687384065655E-3</c:v>
                </c:pt>
                <c:pt idx="338">
                  <c:v>1.4165037136163303E-3</c:v>
                </c:pt>
                <c:pt idx="339">
                  <c:v>1.4185188591276251E-3</c:v>
                </c:pt>
                <c:pt idx="340">
                  <c:v>1.4223170878205149E-3</c:v>
                </c:pt>
                <c:pt idx="341">
                  <c:v>1.4261469632662475E-3</c:v>
                </c:pt>
                <c:pt idx="342">
                  <c:v>1.4300121995232755E-3</c:v>
                </c:pt>
                <c:pt idx="343">
                  <c:v>1.4442934178560862E-3</c:v>
                </c:pt>
                <c:pt idx="344">
                  <c:v>1.4459016415678209E-3</c:v>
                </c:pt>
                <c:pt idx="345">
                  <c:v>1.4500000005084372E-3</c:v>
                </c:pt>
                <c:pt idx="346">
                  <c:v>1.4541555027592476E-3</c:v>
                </c:pt>
                <c:pt idx="347">
                  <c:v>1.4583676464688742E-3</c:v>
                </c:pt>
                <c:pt idx="348">
                  <c:v>1.4745589177531195E-3</c:v>
                </c:pt>
                <c:pt idx="349">
                  <c:v>1.4757553876392927E-3</c:v>
                </c:pt>
                <c:pt idx="350">
                  <c:v>1.4802303261112241E-3</c:v>
                </c:pt>
                <c:pt idx="351">
                  <c:v>1.4847537599575016E-3</c:v>
                </c:pt>
                <c:pt idx="352">
                  <c:v>1.4893243409584678E-3</c:v>
                </c:pt>
                <c:pt idx="353">
                  <c:v>1.5070221050532025E-3</c:v>
                </c:pt>
                <c:pt idx="354">
                  <c:v>1.5080512667294472E-3</c:v>
                </c:pt>
                <c:pt idx="355">
                  <c:v>1.5128374548113316E-3</c:v>
                </c:pt>
                <c:pt idx="356">
                  <c:v>1.5176627574841192E-3</c:v>
                </c:pt>
                <c:pt idx="357">
                  <c:v>1.5263736345019672E-3</c:v>
                </c:pt>
                <c:pt idx="358">
                  <c:v>1.5412027287512173E-3</c:v>
                </c:pt>
                <c:pt idx="359">
                  <c:v>1.5461986159360408E-3</c:v>
                </c:pt>
                <c:pt idx="360">
                  <c:v>1.5512186818818358E-3</c:v>
                </c:pt>
                <c:pt idx="361">
                  <c:v>1.5562615811422103E-3</c:v>
                </c:pt>
                <c:pt idx="362">
                  <c:v>1.561325970953023E-3</c:v>
                </c:pt>
                <c:pt idx="363">
                  <c:v>1.5766346963159998E-3</c:v>
                </c:pt>
                <c:pt idx="364">
                  <c:v>1.581771674373435E-3</c:v>
                </c:pt>
                <c:pt idx="365">
                  <c:v>1.5869234694207027E-3</c:v>
                </c:pt>
                <c:pt idx="366">
                  <c:v>1.5920887547968246E-3</c:v>
                </c:pt>
                <c:pt idx="367">
                  <c:v>1.6099999994596331E-3</c:v>
                </c:pt>
                <c:pt idx="368">
                  <c:v>1.6158619508531175E-3</c:v>
                </c:pt>
                <c:pt idx="369">
                  <c:v>1.6179770826391532E-3</c:v>
                </c:pt>
                <c:pt idx="370">
                  <c:v>1.6231073867824196E-3</c:v>
                </c:pt>
                <c:pt idx="371">
                  <c:v>1.6282089064783331E-3</c:v>
                </c:pt>
                <c:pt idx="372">
                  <c:v>1.633282870354203E-3</c:v>
                </c:pt>
                <c:pt idx="373">
                  <c:v>1.648351725578922E-3</c:v>
                </c:pt>
                <c:pt idx="374">
                  <c:v>1.6533277687687269E-3</c:v>
                </c:pt>
                <c:pt idx="375">
                  <c:v>1.6582824115144775E-3</c:v>
                </c:pt>
                <c:pt idx="376">
                  <c:v>1.6632168873362732E-3</c:v>
                </c:pt>
                <c:pt idx="377">
                  <c:v>1.6681324305720204E-3</c:v>
                </c:pt>
                <c:pt idx="378">
                  <c:v>1.6768293727777077E-3</c:v>
                </c:pt>
                <c:pt idx="379">
                  <c:v>1.6876299929063493E-3</c:v>
                </c:pt>
                <c:pt idx="380">
                  <c:v>1.690647376601042E-3</c:v>
                </c:pt>
                <c:pt idx="381">
                  <c:v>1.6955208058695769E-3</c:v>
                </c:pt>
                <c:pt idx="382">
                  <c:v>1.7003793092062399E-3</c:v>
                </c:pt>
                <c:pt idx="383">
                  <c:v>1.7165187074099984E-3</c:v>
                </c:pt>
                <c:pt idx="384">
                  <c:v>1.7196885029427753E-3</c:v>
                </c:pt>
                <c:pt idx="385">
                  <c:v>1.7244907135644187E-3</c:v>
                </c:pt>
                <c:pt idx="386">
                  <c:v>1.7292853387625021E-3</c:v>
                </c:pt>
                <c:pt idx="387">
                  <c:v>1.7340736048206305E-3</c:v>
                </c:pt>
                <c:pt idx="388">
                  <c:v>1.7499999999378972E-3</c:v>
                </c:pt>
                <c:pt idx="389">
                  <c:v>1.753187631973719E-3</c:v>
                </c:pt>
                <c:pt idx="390">
                  <c:v>1.7579617135263436E-3</c:v>
                </c:pt>
                <c:pt idx="391">
                  <c:v>1.7627327595813691E-3</c:v>
                </c:pt>
                <c:pt idx="392">
                  <c:v>1.7675012499962751E-3</c:v>
                </c:pt>
                <c:pt idx="393">
                  <c:v>1.783473770897812E-3</c:v>
                </c:pt>
                <c:pt idx="394">
                  <c:v>1.7865761059579902E-3</c:v>
                </c:pt>
                <c:pt idx="395">
                  <c:v>1.7913517452060239E-3</c:v>
                </c:pt>
                <c:pt idx="396">
                  <c:v>1.7961328708327019E-3</c:v>
                </c:pt>
                <c:pt idx="397">
                  <c:v>1.8009208587769449E-3</c:v>
                </c:pt>
                <c:pt idx="398">
                  <c:v>1.8170926346552838E-3</c:v>
                </c:pt>
                <c:pt idx="399">
                  <c:v>1.8201693085630579E-3</c:v>
                </c:pt>
                <c:pt idx="400">
                  <c:v>1.8267890187680606E-3</c:v>
                </c:pt>
                <c:pt idx="401">
                  <c:v>1.8316594194723369E-3</c:v>
                </c:pt>
                <c:pt idx="402">
                  <c:v>1.8365465411493513E-3</c:v>
                </c:pt>
                <c:pt idx="403">
                  <c:v>1.8513227731293141E-3</c:v>
                </c:pt>
                <c:pt idx="404">
                  <c:v>1.856291370406661E-3</c:v>
                </c:pt>
                <c:pt idx="405">
                  <c:v>1.8612840351076663E-3</c:v>
                </c:pt>
                <c:pt idx="406">
                  <c:v>1.8663022668802083E-3</c:v>
                </c:pt>
                <c:pt idx="407">
                  <c:v>1.8713475754933001E-3</c:v>
                </c:pt>
                <c:pt idx="408">
                  <c:v>1.8866612118672156E-3</c:v>
                </c:pt>
                <c:pt idx="409">
                  <c:v>1.8918301279395209E-3</c:v>
                </c:pt>
                <c:pt idx="410">
                  <c:v>1.8970338215074346E-3</c:v>
                </c:pt>
                <c:pt idx="411">
                  <c:v>1.9022733613665583E-3</c:v>
                </c:pt>
                <c:pt idx="412">
                  <c:v>1.9075478127130096E-3</c:v>
                </c:pt>
                <c:pt idx="413">
                  <c:v>1.923566128418515E-3</c:v>
                </c:pt>
                <c:pt idx="414">
                  <c:v>1.9289656652849302E-3</c:v>
                </c:pt>
                <c:pt idx="415">
                  <c:v>1.9343927802511491E-3</c:v>
                </c:pt>
                <c:pt idx="416">
                  <c:v>1.9398459747334972E-3</c:v>
                </c:pt>
                <c:pt idx="417">
                  <c:v>1.9453237395137294E-3</c:v>
                </c:pt>
                <c:pt idx="418">
                  <c:v>1.9674499449674953E-3</c:v>
                </c:pt>
                <c:pt idx="419">
                  <c:v>1.9730275506779759E-3</c:v>
                </c:pt>
                <c:pt idx="420">
                  <c:v>1.9786204480021462E-3</c:v>
                </c:pt>
                <c:pt idx="421">
                  <c:v>1.9842270532613236E-3</c:v>
                </c:pt>
                <c:pt idx="422">
                  <c:v>1.9339903374893963E-3</c:v>
                </c:pt>
                <c:pt idx="423">
                  <c:v>1.937150014970889E-3</c:v>
                </c:pt>
                <c:pt idx="424">
                  <c:v>1.9427923560315617E-3</c:v>
                </c:pt>
                <c:pt idx="425">
                  <c:v>1.9484386762659098E-3</c:v>
                </c:pt>
                <c:pt idx="426">
                  <c:v>1.9540873087041674E-3</c:v>
                </c:pt>
                <c:pt idx="427">
                  <c:v>1.9735669016849094E-3</c:v>
                </c:pt>
                <c:pt idx="428">
                  <c:v>1.9766712466976828E-3</c:v>
                </c:pt>
                <c:pt idx="429">
                  <c:v>1.9823060611937906E-3</c:v>
                </c:pt>
                <c:pt idx="430">
                  <c:v>1.9879329614191123E-3</c:v>
                </c:pt>
                <c:pt idx="431">
                  <c:v>1.9935502055148367E-3</c:v>
                </c:pt>
                <c:pt idx="432">
                  <c:v>2.0129250667842514E-3</c:v>
                </c:pt>
                <c:pt idx="433">
                  <c:v>2.0158880601420714E-3</c:v>
                </c:pt>
                <c:pt idx="434">
                  <c:v>2.0214350878084396E-3</c:v>
                </c:pt>
                <c:pt idx="435">
                  <c:v>2.0269696376840739E-3</c:v>
                </c:pt>
                <c:pt idx="436">
                  <c:v>2.0324938572798719E-3</c:v>
                </c:pt>
                <c:pt idx="437">
                  <c:v>2.0516912026263276E-3</c:v>
                </c:pt>
                <c:pt idx="438">
                  <c:v>2.0545309010003149E-3</c:v>
                </c:pt>
                <c:pt idx="439">
                  <c:v>2.0600361997714272E-3</c:v>
                </c:pt>
                <c:pt idx="440">
                  <c:v>2.0655443640735559E-3</c:v>
                </c:pt>
                <c:pt idx="441">
                  <c:v>2.0710576449983905E-3</c:v>
                </c:pt>
                <c:pt idx="442">
                  <c:v>2.0903835969047786E-3</c:v>
                </c:pt>
                <c:pt idx="443">
                  <c:v>2.0932074747190416E-3</c:v>
                </c:pt>
                <c:pt idx="444">
                  <c:v>2.0987806230914501E-3</c:v>
                </c:pt>
                <c:pt idx="445">
                  <c:v>2.1043727054135155E-3</c:v>
                </c:pt>
                <c:pt idx="446">
                  <c:v>2.1099860763700825E-3</c:v>
                </c:pt>
                <c:pt idx="447">
                  <c:v>2.1297750913710795E-3</c:v>
                </c:pt>
                <c:pt idx="448">
                  <c:v>2.1327000582932556E-3</c:v>
                </c:pt>
                <c:pt idx="449">
                  <c:v>2.1384557107495539E-3</c:v>
                </c:pt>
                <c:pt idx="450">
                  <c:v>2.144247090785421E-3</c:v>
                </c:pt>
                <c:pt idx="451">
                  <c:v>2.1500766567022645E-3</c:v>
                </c:pt>
                <c:pt idx="452">
                  <c:v>2.1706738669443407E-3</c:v>
                </c:pt>
                <c:pt idx="453">
                  <c:v>2.1738264633685439E-3</c:v>
                </c:pt>
                <c:pt idx="454">
                  <c:v>2.1798843513873858E-3</c:v>
                </c:pt>
                <c:pt idx="455">
                  <c:v>2.1859941265611319E-3</c:v>
                </c:pt>
                <c:pt idx="456">
                  <c:v>2.1921515366545336E-3</c:v>
                </c:pt>
                <c:pt idx="457">
                  <c:v>2.2137534007917836E-3</c:v>
                </c:pt>
                <c:pt idx="458">
                  <c:v>2.2171441185891432E-3</c:v>
                </c:pt>
                <c:pt idx="459">
                  <c:v>2.2234543329176658E-3</c:v>
                </c:pt>
                <c:pt idx="460">
                  <c:v>2.2297777823043212E-3</c:v>
                </c:pt>
                <c:pt idx="461">
                  <c:v>2.2361086075725393E-3</c:v>
                </c:pt>
                <c:pt idx="462">
                  <c:v>2.2580264994752032E-3</c:v>
                </c:pt>
                <c:pt idx="463">
                  <c:v>2.2702498344292451E-3</c:v>
                </c:pt>
                <c:pt idx="464">
                  <c:v>2.2765461314347545E-3</c:v>
                </c:pt>
                <c:pt idx="465">
                  <c:v>2.2887857978288522E-3</c:v>
                </c:pt>
                <c:pt idx="466">
                  <c:v>2.2920366239218199E-3</c:v>
                </c:pt>
                <c:pt idx="467">
                  <c:v>2.3074862053294189E-3</c:v>
                </c:pt>
                <c:pt idx="468">
                  <c:v>2.3135233566951986E-3</c:v>
                </c:pt>
                <c:pt idx="469">
                  <c:v>2.3194958614238042E-3</c:v>
                </c:pt>
                <c:pt idx="470">
                  <c:v>2.3314663419802331E-3</c:v>
                </c:pt>
                <c:pt idx="471">
                  <c:v>2.33426125098497E-3</c:v>
                </c:pt>
                <c:pt idx="472">
                  <c:v>2.3481695885173718E-3</c:v>
                </c:pt>
                <c:pt idx="473">
                  <c:v>2.3536222600251608E-3</c:v>
                </c:pt>
                <c:pt idx="474">
                  <c:v>2.3589680426260935E-3</c:v>
                </c:pt>
                <c:pt idx="475">
                  <c:v>2.3704182178976583E-3</c:v>
                </c:pt>
                <c:pt idx="476">
                  <c:v>2.3724692705872166E-3</c:v>
                </c:pt>
                <c:pt idx="477">
                  <c:v>2.3842733025084117E-3</c:v>
                </c:pt>
                <c:pt idx="478">
                  <c:v>2.3890923028041765E-3</c:v>
                </c:pt>
                <c:pt idx="479">
                  <c:v>2.3938450269940337E-3</c:v>
                </c:pt>
                <c:pt idx="480">
                  <c:v>2.4049322068930485E-3</c:v>
                </c:pt>
                <c:pt idx="481">
                  <c:v>2.4063860710083862E-3</c:v>
                </c:pt>
                <c:pt idx="482">
                  <c:v>2.416834705812501E-3</c:v>
                </c:pt>
                <c:pt idx="483">
                  <c:v>2.4213224373432376E-3</c:v>
                </c:pt>
                <c:pt idx="484">
                  <c:v>2.4257884769526721E-3</c:v>
                </c:pt>
                <c:pt idx="485">
                  <c:v>2.4269409130008093E-3</c:v>
                </c:pt>
                <c:pt idx="486">
                  <c:v>2.4280567989526077E-3</c:v>
                </c:pt>
                <c:pt idx="487">
                  <c:v>2.4446601723288144E-3</c:v>
                </c:pt>
                <c:pt idx="488">
                  <c:v>2.449118490731358E-3</c:v>
                </c:pt>
                <c:pt idx="489">
                  <c:v>2.4536017420796639E-3</c:v>
                </c:pt>
                <c:pt idx="490">
                  <c:v>2.4581167605406263E-3</c:v>
                </c:pt>
                <c:pt idx="491">
                  <c:v>2.469524804762333E-3</c:v>
                </c:pt>
                <c:pt idx="492">
                  <c:v>2.4766325570799029E-3</c:v>
                </c:pt>
                <c:pt idx="493">
                  <c:v>2.4814102918704305E-3</c:v>
                </c:pt>
                <c:pt idx="494">
                  <c:v>2.4862616197654647E-3</c:v>
                </c:pt>
                <c:pt idx="495">
                  <c:v>2.4911936486167988E-3</c:v>
                </c:pt>
                <c:pt idx="496">
                  <c:v>2.5173158199079896E-3</c:v>
                </c:pt>
                <c:pt idx="497">
                  <c:v>2.522881588100984E-3</c:v>
                </c:pt>
                <c:pt idx="498">
                  <c:v>2.5285673556211747E-3</c:v>
                </c:pt>
                <c:pt idx="499">
                  <c:v>2.5415666648851785E-3</c:v>
                </c:pt>
                <c:pt idx="500">
                  <c:v>2.5524262033186857E-3</c:v>
                </c:pt>
                <c:pt idx="501">
                  <c:v>2.5586485753531416E-3</c:v>
                </c:pt>
                <c:pt idx="502">
                  <c:v>2.5649654055460514E-3</c:v>
                </c:pt>
                <c:pt idx="503">
                  <c:v>2.5713723448656787E-3</c:v>
                </c:pt>
                <c:pt idx="504">
                  <c:v>2.5887952212391078E-3</c:v>
                </c:pt>
                <c:pt idx="505">
                  <c:v>2.6082624726300862E-3</c:v>
                </c:pt>
                <c:pt idx="506">
                  <c:v>2.615120084086168E-3</c:v>
                </c:pt>
                <c:pt idx="507">
                  <c:v>2.6293636515518242E-3</c:v>
                </c:pt>
                <c:pt idx="508">
                  <c:v>2.6326722446569596E-3</c:v>
                </c:pt>
                <c:pt idx="509">
                  <c:v>2.6501960438150784E-3</c:v>
                </c:pt>
                <c:pt idx="510">
                  <c:v>2.6573367017057111E-3</c:v>
                </c:pt>
                <c:pt idx="511">
                  <c:v>2.7079253339754874E-3</c:v>
                </c:pt>
                <c:pt idx="512">
                  <c:v>2.7588023375325478E-3</c:v>
                </c:pt>
                <c:pt idx="513">
                  <c:v>2.8097795750946174E-3</c:v>
                </c:pt>
                <c:pt idx="514">
                  <c:v>2.8571584430986123E-3</c:v>
                </c:pt>
                <c:pt idx="515">
                  <c:v>2.9082852882818962E-3</c:v>
                </c:pt>
                <c:pt idx="516">
                  <c:v>2.9594618817096112E-3</c:v>
                </c:pt>
                <c:pt idx="517">
                  <c:v>3.010670983462538E-3</c:v>
                </c:pt>
                <c:pt idx="518">
                  <c:v>3.0655659924658605E-3</c:v>
                </c:pt>
                <c:pt idx="519">
                  <c:v>3.1167826406349212E-3</c:v>
                </c:pt>
                <c:pt idx="520">
                  <c:v>3.1679788415631249E-3</c:v>
                </c:pt>
                <c:pt idx="521">
                  <c:v>3.2191373478712947E-3</c:v>
                </c:pt>
                <c:pt idx="522">
                  <c:v>3.2702409103834299E-3</c:v>
                </c:pt>
                <c:pt idx="523">
                  <c:v>3.3212722781271408E-3</c:v>
                </c:pt>
                <c:pt idx="524">
                  <c:v>3.3722141983405993E-3</c:v>
                </c:pt>
                <c:pt idx="525">
                  <c:v>3.4230494164803594E-3</c:v>
                </c:pt>
                <c:pt idx="526">
                  <c:v>3.4701703007048576E-3</c:v>
                </c:pt>
                <c:pt idx="527">
                  <c:v>3.5136009548664077E-3</c:v>
                </c:pt>
                <c:pt idx="528">
                  <c:v>3.5640625117349303E-3</c:v>
                </c:pt>
                <c:pt idx="529">
                  <c:v>3.6143520145864522E-3</c:v>
                </c:pt>
                <c:pt idx="530">
                  <c:v>3.6644522012306228E-3</c:v>
                </c:pt>
                <c:pt idx="531">
                  <c:v>3.7178506019913621E-3</c:v>
                </c:pt>
                <c:pt idx="532">
                  <c:v>3.7674989025579379E-3</c:v>
                </c:pt>
                <c:pt idx="533">
                  <c:v>3.8169048608907605E-3</c:v>
                </c:pt>
                <c:pt idx="534">
                  <c:v>3.8660512077747615E-3</c:v>
                </c:pt>
                <c:pt idx="535">
                  <c:v>3.9115090978075352E-3</c:v>
                </c:pt>
                <c:pt idx="536">
                  <c:v>3.9601107881937977E-3</c:v>
                </c:pt>
                <c:pt idx="537">
                  <c:v>4.0084022809555682E-3</c:v>
                </c:pt>
                <c:pt idx="538">
                  <c:v>4.0563711865713916E-3</c:v>
                </c:pt>
                <c:pt idx="539">
                  <c:v>4.1040249053148131E-3</c:v>
                </c:pt>
                <c:pt idx="540">
                  <c:v>4.1546630661452606E-3</c:v>
                </c:pt>
                <c:pt idx="541">
                  <c:v>4.201707969375885E-3</c:v>
                </c:pt>
                <c:pt idx="542">
                  <c:v>4.2484814947425925E-3</c:v>
                </c:pt>
                <c:pt idx="543">
                  <c:v>4.3016241001577176E-3</c:v>
                </c:pt>
                <c:pt idx="544">
                  <c:v>4.3446393092471669E-3</c:v>
                </c:pt>
                <c:pt idx="545">
                  <c:v>4.3906694488732518E-3</c:v>
                </c:pt>
                <c:pt idx="546">
                  <c:v>4.436493397275241E-3</c:v>
                </c:pt>
                <c:pt idx="547">
                  <c:v>4.4821294504627058E-3</c:v>
                </c:pt>
                <c:pt idx="548">
                  <c:v>4.5275966504875571E-3</c:v>
                </c:pt>
                <c:pt idx="549">
                  <c:v>4.5729147855102991E-3</c:v>
                </c:pt>
                <c:pt idx="550">
                  <c:v>4.6181043898702433E-3</c:v>
                </c:pt>
                <c:pt idx="551">
                  <c:v>4.6631867441544054E-3</c:v>
                </c:pt>
                <c:pt idx="552">
                  <c:v>4.7178732105654262E-3</c:v>
                </c:pt>
                <c:pt idx="553">
                  <c:v>4.76283348069928E-3</c:v>
                </c:pt>
                <c:pt idx="554">
                  <c:v>4.8077593047397664E-3</c:v>
                </c:pt>
                <c:pt idx="555">
                  <c:v>4.8526745870949009E-3</c:v>
                </c:pt>
                <c:pt idx="556">
                  <c:v>4.8976039667007936E-3</c:v>
                </c:pt>
                <c:pt idx="557">
                  <c:v>4.9392850688312158E-3</c:v>
                </c:pt>
                <c:pt idx="558">
                  <c:v>4.9843047046541945E-3</c:v>
                </c:pt>
                <c:pt idx="559">
                  <c:v>5.0294159190444158E-3</c:v>
                </c:pt>
                <c:pt idx="560">
                  <c:v>5.0746464291878046E-3</c:v>
                </c:pt>
                <c:pt idx="561">
                  <c:v>5.1233761141517252E-3</c:v>
                </c:pt>
                <c:pt idx="562">
                  <c:v>5.1689486395616229E-3</c:v>
                </c:pt>
                <c:pt idx="563">
                  <c:v>5.2147281974413845E-3</c:v>
                </c:pt>
                <c:pt idx="564">
                  <c:v>5.2607354017706626E-3</c:v>
                </c:pt>
                <c:pt idx="565">
                  <c:v>5.3069739920164546E-3</c:v>
                </c:pt>
                <c:pt idx="566">
                  <c:v>5.3500059742968998E-3</c:v>
                </c:pt>
                <c:pt idx="567">
                  <c:v>5.3966951561282058E-3</c:v>
                </c:pt>
                <c:pt idx="568">
                  <c:v>5.4436215906325395E-3</c:v>
                </c:pt>
                <c:pt idx="569">
                  <c:v>5.4907872848051252E-3</c:v>
                </c:pt>
                <c:pt idx="570">
                  <c:v>5.5417079626878642E-3</c:v>
                </c:pt>
                <c:pt idx="571">
                  <c:v>5.5893770107050215E-3</c:v>
                </c:pt>
                <c:pt idx="572">
                  <c:v>5.637291494652019E-3</c:v>
                </c:pt>
                <c:pt idx="573">
                  <c:v>5.6854534227984942E-3</c:v>
                </c:pt>
                <c:pt idx="574">
                  <c:v>5.7338648037025507E-3</c:v>
                </c:pt>
                <c:pt idx="575">
                  <c:v>5.7825276462120587E-3</c:v>
                </c:pt>
                <c:pt idx="576">
                  <c:v>5.8314439594703048E-3</c:v>
                </c:pt>
                <c:pt idx="577">
                  <c:v>5.8806157529155559E-3</c:v>
                </c:pt>
                <c:pt idx="578">
                  <c:v>5.9263765109950194E-3</c:v>
                </c:pt>
                <c:pt idx="579">
                  <c:v>5.9686740628134378E-3</c:v>
                </c:pt>
                <c:pt idx="580">
                  <c:v>6.0185638014065785E-3</c:v>
                </c:pt>
                <c:pt idx="581">
                  <c:v>6.0687165959851111E-3</c:v>
                </c:pt>
                <c:pt idx="582">
                  <c:v>6.1191344570097842E-3</c:v>
                </c:pt>
                <c:pt idx="583">
                  <c:v>6.1735856054481279E-3</c:v>
                </c:pt>
                <c:pt idx="584">
                  <c:v>6.2245604225350673E-3</c:v>
                </c:pt>
                <c:pt idx="585">
                  <c:v>6.2758064949399953E-3</c:v>
                </c:pt>
                <c:pt idx="586">
                  <c:v>6.3273258345388503E-3</c:v>
                </c:pt>
                <c:pt idx="587">
                  <c:v>6.3752701465408018E-3</c:v>
                </c:pt>
                <c:pt idx="588">
                  <c:v>6.4273206432584121E-3</c:v>
                </c:pt>
                <c:pt idx="589">
                  <c:v>6.4796502883754459E-3</c:v>
                </c:pt>
                <c:pt idx="590">
                  <c:v>6.5322587143013039E-3</c:v>
                </c:pt>
                <c:pt idx="591">
                  <c:v>6.5851359401491519E-3</c:v>
                </c:pt>
                <c:pt idx="592">
                  <c:v>6.6422189364213494E-3</c:v>
                </c:pt>
                <c:pt idx="593">
                  <c:v>6.6956108776890979E-3</c:v>
                </c:pt>
                <c:pt idx="594">
                  <c:v>6.7492312636007086E-3</c:v>
                </c:pt>
                <c:pt idx="595">
                  <c:v>6.810774246551389E-3</c:v>
                </c:pt>
                <c:pt idx="596">
                  <c:v>6.8608368980888901E-3</c:v>
                </c:pt>
                <c:pt idx="597">
                  <c:v>6.9150783295413515E-3</c:v>
                </c:pt>
                <c:pt idx="598">
                  <c:v>6.9694924665108827E-3</c:v>
                </c:pt>
                <c:pt idx="599">
                  <c:v>7.0240647405626277E-3</c:v>
                </c:pt>
                <c:pt idx="600">
                  <c:v>7.0787803091972015E-3</c:v>
                </c:pt>
                <c:pt idx="601">
                  <c:v>7.13362405579858E-3</c:v>
                </c:pt>
                <c:pt idx="602">
                  <c:v>7.1885805895903739E-3</c:v>
                </c:pt>
                <c:pt idx="603">
                  <c:v>7.2436342455872533E-3</c:v>
                </c:pt>
                <c:pt idx="604">
                  <c:v>7.3068305111197692E-3</c:v>
                </c:pt>
                <c:pt idx="605">
                  <c:v>7.3741090224341537E-3</c:v>
                </c:pt>
                <c:pt idx="606">
                  <c:v>7.4293417298044685E-3</c:v>
                </c:pt>
                <c:pt idx="607">
                  <c:v>7.4846013421377717E-3</c:v>
                </c:pt>
                <c:pt idx="608">
                  <c:v>7.5398711426190347E-3</c:v>
                </c:pt>
                <c:pt idx="609">
                  <c:v>7.5831061326348528E-3</c:v>
                </c:pt>
                <c:pt idx="610">
                  <c:v>7.6383649587434205E-3</c:v>
                </c:pt>
                <c:pt idx="611">
                  <c:v>7.6935843028028824E-3</c:v>
                </c:pt>
                <c:pt idx="612">
                  <c:v>7.748746171933921E-3</c:v>
                </c:pt>
                <c:pt idx="613">
                  <c:v>7.8157691737512636E-3</c:v>
                </c:pt>
                <c:pt idx="614">
                  <c:v>7.8707340851349016E-3</c:v>
                </c:pt>
                <c:pt idx="615">
                  <c:v>7.9255847376907638E-3</c:v>
                </c:pt>
                <c:pt idx="616">
                  <c:v>7.9803070489039129E-3</c:v>
                </c:pt>
                <c:pt idx="617">
                  <c:v>8.0230729379589041E-3</c:v>
                </c:pt>
                <c:pt idx="618">
                  <c:v>8.0775530815684459E-3</c:v>
                </c:pt>
                <c:pt idx="619">
                  <c:v>8.1318899098629608E-3</c:v>
                </c:pt>
                <c:pt idx="620">
                  <c:v>8.1860783531801633E-3</c:v>
                </c:pt>
                <c:pt idx="621">
                  <c:v>8.2401133413357846E-3</c:v>
                </c:pt>
                <c:pt idx="622">
                  <c:v>8.3056442652648561E-3</c:v>
                </c:pt>
                <c:pt idx="623">
                  <c:v>8.3593203674648189E-3</c:v>
                </c:pt>
                <c:pt idx="624">
                  <c:v>8.4128267257752992E-3</c:v>
                </c:pt>
                <c:pt idx="625">
                  <c:v>8.4661582672731408E-3</c:v>
                </c:pt>
                <c:pt idx="626">
                  <c:v>8.5193099185250573E-3</c:v>
                </c:pt>
                <c:pt idx="627">
                  <c:v>8.572276605594939E-3</c:v>
                </c:pt>
                <c:pt idx="628">
                  <c:v>8.6250532540460018E-3</c:v>
                </c:pt>
                <c:pt idx="629">
                  <c:v>8.6776347889468003E-3</c:v>
                </c:pt>
                <c:pt idx="630">
                  <c:v>8.7186859186554454E-3</c:v>
                </c:pt>
                <c:pt idx="631">
                  <c:v>8.7671428241329862E-3</c:v>
                </c:pt>
                <c:pt idx="632">
                  <c:v>8.8191704476149567E-3</c:v>
                </c:pt>
                <c:pt idx="633">
                  <c:v>8.8709840949660456E-3</c:v>
                </c:pt>
                <c:pt idx="634">
                  <c:v>8.9225786898605233E-3</c:v>
                </c:pt>
                <c:pt idx="635">
                  <c:v>8.9776498726572493E-3</c:v>
                </c:pt>
                <c:pt idx="636">
                  <c:v>9.0434932175173198E-3</c:v>
                </c:pt>
                <c:pt idx="637">
                  <c:v>9.079664019819746E-3</c:v>
                </c:pt>
                <c:pt idx="638">
                  <c:v>9.1303140466507966E-3</c:v>
                </c:pt>
                <c:pt idx="639">
                  <c:v>9.1770881746479679E-3</c:v>
                </c:pt>
                <c:pt idx="640">
                  <c:v>9.2272618269511626E-3</c:v>
                </c:pt>
                <c:pt idx="641">
                  <c:v>9.2771808801323519E-3</c:v>
                </c:pt>
                <c:pt idx="642">
                  <c:v>9.3268426570525861E-3</c:v>
                </c:pt>
                <c:pt idx="643">
                  <c:v>9.3762541646212061E-3</c:v>
                </c:pt>
                <c:pt idx="644">
                  <c:v>9.4289703546288853E-3</c:v>
                </c:pt>
                <c:pt idx="645">
                  <c:v>9.4778972544667123E-3</c:v>
                </c:pt>
                <c:pt idx="646">
                  <c:v>9.5266048675881048E-3</c:v>
                </c:pt>
                <c:pt idx="647">
                  <c:v>9.5890317816040137E-3</c:v>
                </c:pt>
                <c:pt idx="648">
                  <c:v>9.626787379559883E-3</c:v>
                </c:pt>
                <c:pt idx="649">
                  <c:v>9.6748807168838963E-3</c:v>
                </c:pt>
                <c:pt idx="650">
                  <c:v>9.7227972960402462E-3</c:v>
                </c:pt>
                <c:pt idx="651">
                  <c:v>9.7705483092545408E-3</c:v>
                </c:pt>
                <c:pt idx="652">
                  <c:v>9.8181451700167129E-3</c:v>
                </c:pt>
                <c:pt idx="653">
                  <c:v>9.8655995130972739E-3</c:v>
                </c:pt>
                <c:pt idx="654">
                  <c:v>9.9129231945688304E-3</c:v>
                </c:pt>
                <c:pt idx="655">
                  <c:v>9.9601282918205802E-3</c:v>
                </c:pt>
                <c:pt idx="656">
                  <c:v>1.0017649164532703E-2</c:v>
                </c:pt>
                <c:pt idx="657">
                  <c:v>1.0064657541399055E-2</c:v>
                </c:pt>
                <c:pt idx="658">
                  <c:v>1.0111587170111031E-2</c:v>
                </c:pt>
                <c:pt idx="659">
                  <c:v>1.0158450815165119E-2</c:v>
                </c:pt>
                <c:pt idx="660">
                  <c:v>1.020526145892461E-2</c:v>
                </c:pt>
                <c:pt idx="661">
                  <c:v>1.025203230164207E-2</c:v>
                </c:pt>
                <c:pt idx="662">
                  <c:v>1.0318494041275885E-2</c:v>
                </c:pt>
                <c:pt idx="663">
                  <c:v>1.0365214961292167E-2</c:v>
                </c:pt>
                <c:pt idx="664">
                  <c:v>1.0411944400871211E-2</c:v>
                </c:pt>
                <c:pt idx="665">
                  <c:v>1.0462205421386444E-2</c:v>
                </c:pt>
                <c:pt idx="666">
                  <c:v>1.0509000687611026E-2</c:v>
                </c:pt>
                <c:pt idx="667">
                  <c:v>1.0555847376851456E-2</c:v>
                </c:pt>
                <c:pt idx="668">
                  <c:v>1.0602750999859151E-2</c:v>
                </c:pt>
                <c:pt idx="669">
                  <c:v>1.0646181002616741E-2</c:v>
                </c:pt>
                <c:pt idx="670">
                  <c:v>1.0693194817847118E-2</c:v>
                </c:pt>
                <c:pt idx="671">
                  <c:v>1.0740267565696278E-2</c:v>
                </c:pt>
                <c:pt idx="672">
                  <c:v>1.0787399912631761E-2</c:v>
                </c:pt>
                <c:pt idx="673">
                  <c:v>1.0838147272552917E-2</c:v>
                </c:pt>
                <c:pt idx="674">
                  <c:v>1.0885406824226718E-2</c:v>
                </c:pt>
                <c:pt idx="675">
                  <c:v>1.0932728030468925E-2</c:v>
                </c:pt>
                <c:pt idx="676">
                  <c:v>1.0980111558070946E-2</c:v>
                </c:pt>
                <c:pt idx="677">
                  <c:v>1.1027558073894127E-2</c:v>
                </c:pt>
                <c:pt idx="678">
                  <c:v>1.1075068244869325E-2</c:v>
                </c:pt>
                <c:pt idx="679">
                  <c:v>1.1122642737997781E-2</c:v>
                </c:pt>
                <c:pt idx="680">
                  <c:v>1.1170282220351543E-2</c:v>
                </c:pt>
                <c:pt idx="681">
                  <c:v>1.1217987359071735E-2</c:v>
                </c:pt>
                <c:pt idx="682">
                  <c:v>1.1254928470265546E-2</c:v>
                </c:pt>
                <c:pt idx="683">
                  <c:v>1.130274741167369E-2</c:v>
                </c:pt>
                <c:pt idx="684">
                  <c:v>1.1350633842942603E-2</c:v>
                </c:pt>
                <c:pt idx="685">
                  <c:v>1.1398588431340078E-2</c:v>
                </c:pt>
                <c:pt idx="686">
                  <c:v>1.1446611844204561E-2</c:v>
                </c:pt>
                <c:pt idx="687">
                  <c:v>1.1498347217786727E-2</c:v>
                </c:pt>
                <c:pt idx="688">
                  <c:v>1.1546517061088557E-2</c:v>
                </c:pt>
                <c:pt idx="689">
                  <c:v>1.1594757787677318E-2</c:v>
                </c:pt>
                <c:pt idx="690">
                  <c:v>1.1643070065229476E-2</c:v>
                </c:pt>
                <c:pt idx="691">
                  <c:v>1.1687784637334336E-2</c:v>
                </c:pt>
                <c:pt idx="692">
                  <c:v>1.1736235015081276E-2</c:v>
                </c:pt>
                <c:pt idx="693">
                  <c:v>1.1784758700995705E-2</c:v>
                </c:pt>
                <c:pt idx="694">
                  <c:v>1.1833349884942492E-2</c:v>
                </c:pt>
                <c:pt idx="695">
                  <c:v>1.1885687067860067E-2</c:v>
                </c:pt>
                <c:pt idx="696">
                  <c:v>1.1934373439885427E-2</c:v>
                </c:pt>
                <c:pt idx="697">
                  <c:v>1.1983083567532872E-2</c:v>
                </c:pt>
                <c:pt idx="698">
                  <c:v>1.2031803008899781E-2</c:v>
                </c:pt>
                <c:pt idx="699">
                  <c:v>1.2080517137241946E-2</c:v>
                </c:pt>
                <c:pt idx="700">
                  <c:v>1.2125530157032854E-2</c:v>
                </c:pt>
                <c:pt idx="701">
                  <c:v>1.2174196211376375E-2</c:v>
                </c:pt>
                <c:pt idx="702">
                  <c:v>1.2222813480958029E-2</c:v>
                </c:pt>
                <c:pt idx="703">
                  <c:v>1.2271366537942897E-2</c:v>
                </c:pt>
                <c:pt idx="704">
                  <c:v>1.2319839768545797E-2</c:v>
                </c:pt>
                <c:pt idx="705">
                  <c:v>1.2368217373014504E-2</c:v>
                </c:pt>
                <c:pt idx="706">
                  <c:v>1.2416483365616059E-2</c:v>
                </c:pt>
                <c:pt idx="707">
                  <c:v>1.2464621574621753E-2</c:v>
                </c:pt>
                <c:pt idx="708">
                  <c:v>1.2523364001965511E-2</c:v>
                </c:pt>
                <c:pt idx="709">
                  <c:v>1.2571144570356909E-2</c:v>
                </c:pt>
                <c:pt idx="710">
                  <c:v>1.2618744753793071E-2</c:v>
                </c:pt>
                <c:pt idx="711">
                  <c:v>1.2666147842825827E-2</c:v>
                </c:pt>
                <c:pt idx="712">
                  <c:v>1.2713336944949956E-2</c:v>
                </c:pt>
                <c:pt idx="713">
                  <c:v>1.2756811548480655E-2</c:v>
                </c:pt>
                <c:pt idx="714">
                  <c:v>1.2803543163096242E-2</c:v>
                </c:pt>
                <c:pt idx="715">
                  <c:v>1.2850009647398934E-2</c:v>
                </c:pt>
                <c:pt idx="716">
                  <c:v>1.2896193303672214E-2</c:v>
                </c:pt>
                <c:pt idx="717">
                  <c:v>1.2945468599880642E-2</c:v>
                </c:pt>
                <c:pt idx="718">
                  <c:v>1.2991008786443287E-2</c:v>
                </c:pt>
                <c:pt idx="719">
                  <c:v>1.3036212055598483E-2</c:v>
                </c:pt>
                <c:pt idx="720">
                  <c:v>1.3081067959716941E-2</c:v>
                </c:pt>
                <c:pt idx="721">
                  <c:v>1.3122277687698067E-2</c:v>
                </c:pt>
                <c:pt idx="722">
                  <c:v>1.3166451320972591E-2</c:v>
                </c:pt>
                <c:pt idx="723">
                  <c:v>1.3210265307490152E-2</c:v>
                </c:pt>
                <c:pt idx="724">
                  <c:v>1.3253715514343395E-2</c:v>
                </c:pt>
                <c:pt idx="725">
                  <c:v>1.3296797808462482E-2</c:v>
                </c:pt>
                <c:pt idx="726">
                  <c:v>1.3342673366615369E-2</c:v>
                </c:pt>
                <c:pt idx="727">
                  <c:v>1.3384980687566281E-2</c:v>
                </c:pt>
                <c:pt idx="728">
                  <c:v>1.3426907391183454E-2</c:v>
                </c:pt>
                <c:pt idx="729">
                  <c:v>1.3468449343532824E-2</c:v>
                </c:pt>
                <c:pt idx="730">
                  <c:v>1.3509602410558253E-2</c:v>
                </c:pt>
                <c:pt idx="731">
                  <c:v>1.3550362458088036E-2</c:v>
                </c:pt>
                <c:pt idx="732">
                  <c:v>1.3590725351845342E-2</c:v>
                </c:pt>
                <c:pt idx="733">
                  <c:v>1.3630686957453418E-2</c:v>
                </c:pt>
                <c:pt idx="734">
                  <c:v>1.366140651396021E-2</c:v>
                </c:pt>
                <c:pt idx="735">
                  <c:v>1.3700640626720611E-2</c:v>
                </c:pt>
                <c:pt idx="736">
                  <c:v>1.3739461968125354E-2</c:v>
                </c:pt>
                <c:pt idx="737">
                  <c:v>1.3777866404369536E-2</c:v>
                </c:pt>
                <c:pt idx="738">
                  <c:v>1.381584980159482E-2</c:v>
                </c:pt>
                <c:pt idx="739">
                  <c:v>1.38562075913601E-2</c:v>
                </c:pt>
                <c:pt idx="740">
                  <c:v>1.3893305839491155E-2</c:v>
                </c:pt>
                <c:pt idx="741">
                  <c:v>1.392997033853721E-2</c:v>
                </c:pt>
                <c:pt idx="742">
                  <c:v>1.3966196954207553E-2</c:v>
                </c:pt>
                <c:pt idx="743">
                  <c:v>1.3999306514442259E-2</c:v>
                </c:pt>
                <c:pt idx="744">
                  <c:v>1.4034676864410518E-2</c:v>
                </c:pt>
                <c:pt idx="745">
                  <c:v>1.4069597237488112E-2</c:v>
                </c:pt>
                <c:pt idx="746">
                  <c:v>1.4104065920958E-2</c:v>
                </c:pt>
                <c:pt idx="747">
                  <c:v>1.4140640850266353E-2</c:v>
                </c:pt>
                <c:pt idx="748">
                  <c:v>1.4174204771762096E-2</c:v>
                </c:pt>
                <c:pt idx="749">
                  <c:v>1.4207347951325116E-2</c:v>
                </c:pt>
                <c:pt idx="750">
                  <c:v>1.4240081241414125E-2</c:v>
                </c:pt>
                <c:pt idx="751">
                  <c:v>1.4272415653131483E-2</c:v>
                </c:pt>
                <c:pt idx="752">
                  <c:v>1.4301937420142826E-2</c:v>
                </c:pt>
                <c:pt idx="753">
                  <c:v>1.4333528494308282E-2</c:v>
                </c:pt>
                <c:pt idx="754">
                  <c:v>1.4364753406115403E-2</c:v>
                </c:pt>
                <c:pt idx="755">
                  <c:v>1.439562386519988E-2</c:v>
                </c:pt>
                <c:pt idx="756">
                  <c:v>1.4426151740662335E-2</c:v>
                </c:pt>
                <c:pt idx="757">
                  <c:v>1.4456349061061691E-2</c:v>
                </c:pt>
                <c:pt idx="758">
                  <c:v>1.4486228014404129E-2</c:v>
                </c:pt>
                <c:pt idx="759">
                  <c:v>1.451580094813824E-2</c:v>
                </c:pt>
                <c:pt idx="760">
                  <c:v>1.4551950059339838E-2</c:v>
                </c:pt>
                <c:pt idx="761">
                  <c:v>1.4580911444353063E-2</c:v>
                </c:pt>
                <c:pt idx="762">
                  <c:v>1.4609606982158128E-2</c:v>
                </c:pt>
                <c:pt idx="763">
                  <c:v>1.4638049447319048E-2</c:v>
                </c:pt>
                <c:pt idx="764">
                  <c:v>1.466625177124177E-2</c:v>
                </c:pt>
                <c:pt idx="765">
                  <c:v>1.4691993358143803E-2</c:v>
                </c:pt>
                <c:pt idx="766">
                  <c:v>1.471976429418333E-2</c:v>
                </c:pt>
                <c:pt idx="767">
                  <c:v>1.4747334463277056E-2</c:v>
                </c:pt>
                <c:pt idx="768">
                  <c:v>1.4774717497812879E-2</c:v>
                </c:pt>
                <c:pt idx="769">
                  <c:v>1.4804124849856977E-2</c:v>
                </c:pt>
                <c:pt idx="770">
                  <c:v>1.4831166668476104E-2</c:v>
                </c:pt>
                <c:pt idx="771">
                  <c:v>1.4858063250002877E-2</c:v>
                </c:pt>
                <c:pt idx="772">
                  <c:v>1.4884825242693925E-2</c:v>
                </c:pt>
                <c:pt idx="773">
                  <c:v>1.490929017334579E-2</c:v>
                </c:pt>
                <c:pt idx="774">
                  <c:v>1.4935794343267302E-2</c:v>
                </c:pt>
                <c:pt idx="775">
                  <c:v>1.496216537161979E-2</c:v>
                </c:pt>
                <c:pt idx="776">
                  <c:v>1.4988403241635462E-2</c:v>
                </c:pt>
                <c:pt idx="777">
                  <c:v>1.501450793657361E-2</c:v>
                </c:pt>
                <c:pt idx="778">
                  <c:v>1.50426012439313E-2</c:v>
                </c:pt>
                <c:pt idx="779">
                  <c:v>1.5068431095020613E-2</c:v>
                </c:pt>
                <c:pt idx="780">
                  <c:v>1.5094127716055982E-2</c:v>
                </c:pt>
                <c:pt idx="781">
                  <c:v>1.5119691090372039E-2</c:v>
                </c:pt>
                <c:pt idx="782">
                  <c:v>1.5145121201332096E-2</c:v>
                </c:pt>
                <c:pt idx="783">
                  <c:v>1.5170418032326825E-2</c:v>
                </c:pt>
                <c:pt idx="784">
                  <c:v>1.5195581566771671E-2</c:v>
                </c:pt>
                <c:pt idx="785">
                  <c:v>1.5220611788109441E-2</c:v>
                </c:pt>
                <c:pt idx="786">
                  <c:v>1.5241399693689357E-2</c:v>
                </c:pt>
                <c:pt idx="787">
                  <c:v>1.5264133065791255E-2</c:v>
                </c:pt>
                <c:pt idx="788">
                  <c:v>1.5288788713067127E-2</c:v>
                </c:pt>
                <c:pt idx="789">
                  <c:v>1.5313310996712584E-2</c:v>
                </c:pt>
                <c:pt idx="790">
                  <c:v>1.5337699900380041E-2</c:v>
                </c:pt>
                <c:pt idx="791">
                  <c:v>1.536396856693587E-2</c:v>
                </c:pt>
                <c:pt idx="792">
                  <c:v>1.5388082153501622E-2</c:v>
                </c:pt>
                <c:pt idx="793">
                  <c:v>1.5412062305957021E-2</c:v>
                </c:pt>
                <c:pt idx="794">
                  <c:v>1.543590900803332E-2</c:v>
                </c:pt>
                <c:pt idx="795">
                  <c:v>1.5459622243489445E-2</c:v>
                </c:pt>
                <c:pt idx="796">
                  <c:v>1.5481231430671656E-2</c:v>
                </c:pt>
                <c:pt idx="797">
                  <c:v>1.5504686218954291E-2</c:v>
                </c:pt>
                <c:pt idx="798">
                  <c:v>1.552800615987536E-2</c:v>
                </c:pt>
                <c:pt idx="799">
                  <c:v>1.5551184523927748E-2</c:v>
                </c:pt>
                <c:pt idx="800">
                  <c:v>1.557614434649188E-2</c:v>
                </c:pt>
                <c:pt idx="801">
                  <c:v>1.5599002649986737E-2</c:v>
                </c:pt>
                <c:pt idx="802">
                  <c:v>1.5621693722979621E-2</c:v>
                </c:pt>
                <c:pt idx="803">
                  <c:v>1.5644209231263799E-2</c:v>
                </c:pt>
                <c:pt idx="804">
                  <c:v>1.5664665176593939E-2</c:v>
                </c:pt>
                <c:pt idx="805">
                  <c:v>1.5686820492248506E-2</c:v>
                </c:pt>
                <c:pt idx="806">
                  <c:v>1.5708775649696159E-2</c:v>
                </c:pt>
                <c:pt idx="807">
                  <c:v>1.5730521972074796E-2</c:v>
                </c:pt>
                <c:pt idx="808">
                  <c:v>1.5752050705509883E-2</c:v>
                </c:pt>
                <c:pt idx="809">
                  <c:v>1.5773353019117555E-2</c:v>
                </c:pt>
                <c:pt idx="810">
                  <c:v>1.579442000501299E-2</c:v>
                </c:pt>
                <c:pt idx="811">
                  <c:v>1.5815242678313964E-2</c:v>
                </c:pt>
                <c:pt idx="812">
                  <c:v>1.5840975418668649E-2</c:v>
                </c:pt>
                <c:pt idx="813">
                  <c:v>1.5861215609779607E-2</c:v>
                </c:pt>
                <c:pt idx="814">
                  <c:v>1.588118238363477E-2</c:v>
                </c:pt>
                <c:pt idx="815">
                  <c:v>1.5900866564911468E-2</c:v>
                </c:pt>
                <c:pt idx="816">
                  <c:v>1.5920258902574543E-2</c:v>
                </c:pt>
                <c:pt idx="817">
                  <c:v>1.593774751560199E-2</c:v>
                </c:pt>
                <c:pt idx="818">
                  <c:v>1.5956552748498987E-2</c:v>
                </c:pt>
                <c:pt idx="819">
                  <c:v>1.5975038291050535E-2</c:v>
                </c:pt>
                <c:pt idx="820">
                  <c:v>1.5993194548693669E-2</c:v>
                </c:pt>
                <c:pt idx="821">
                  <c:v>1.6012513851782751E-2</c:v>
                </c:pt>
                <c:pt idx="822">
                  <c:v>1.6029956617375957E-2</c:v>
                </c:pt>
                <c:pt idx="823">
                  <c:v>1.6047040666858432E-2</c:v>
                </c:pt>
                <c:pt idx="824">
                  <c:v>1.606375809787098E-2</c:v>
                </c:pt>
                <c:pt idx="825">
                  <c:v>1.6080106080569409E-2</c:v>
                </c:pt>
                <c:pt idx="826">
                  <c:v>1.6094711526992274E-2</c:v>
                </c:pt>
                <c:pt idx="827">
                  <c:v>1.611034126903671E-2</c:v>
                </c:pt>
                <c:pt idx="828">
                  <c:v>1.6125595708927638E-2</c:v>
                </c:pt>
                <c:pt idx="829">
                  <c:v>1.614047284273885E-2</c:v>
                </c:pt>
                <c:pt idx="830">
                  <c:v>1.6156234117141011E-2</c:v>
                </c:pt>
                <c:pt idx="831">
                  <c:v>1.6170323320734814E-2</c:v>
                </c:pt>
                <c:pt idx="832">
                  <c:v>1.6184029047711199E-2</c:v>
                </c:pt>
                <c:pt idx="833">
                  <c:v>1.6197349294664466E-2</c:v>
                </c:pt>
                <c:pt idx="834">
                  <c:v>1.6210282058362252E-2</c:v>
                </c:pt>
                <c:pt idx="835">
                  <c:v>1.6222825335746836E-2</c:v>
                </c:pt>
                <c:pt idx="836">
                  <c:v>1.6234977123938184E-2</c:v>
                </c:pt>
                <c:pt idx="837">
                  <c:v>1.6246735420241326E-2</c:v>
                </c:pt>
                <c:pt idx="838">
                  <c:v>1.6258098222146803E-2</c:v>
                </c:pt>
                <c:pt idx="839">
                  <c:v>1.6267036933109068E-2</c:v>
                </c:pt>
                <c:pt idx="840">
                  <c:v>1.6277660220246945E-2</c:v>
                </c:pt>
                <c:pt idx="841">
                  <c:v>1.6287882328096356E-2</c:v>
                </c:pt>
                <c:pt idx="842">
                  <c:v>1.6297701255155912E-2</c:v>
                </c:pt>
                <c:pt idx="843">
                  <c:v>1.6308013771368889E-2</c:v>
                </c:pt>
                <c:pt idx="844">
                  <c:v>1.6316990957301217E-2</c:v>
                </c:pt>
                <c:pt idx="845">
                  <c:v>1.6325558798023578E-2</c:v>
                </c:pt>
                <c:pt idx="846">
                  <c:v>1.6333715292772697E-2</c:v>
                </c:pt>
                <c:pt idx="847">
                  <c:v>1.6340678140556689E-2</c:v>
                </c:pt>
                <c:pt idx="848">
                  <c:v>1.6348035963059612E-2</c:v>
                </c:pt>
                <c:pt idx="849">
                  <c:v>1.6354976600209455E-2</c:v>
                </c:pt>
                <c:pt idx="850">
                  <c:v>1.6361502480090332E-2</c:v>
                </c:pt>
                <c:pt idx="851">
                  <c:v>1.6367633817728815E-2</c:v>
                </c:pt>
                <c:pt idx="852">
                  <c:v>1.6374041316435758E-2</c:v>
                </c:pt>
                <c:pt idx="853">
                  <c:v>1.637944028070944E-2</c:v>
                </c:pt>
                <c:pt idx="854">
                  <c:v>1.6384523083279968E-2</c:v>
                </c:pt>
                <c:pt idx="855">
                  <c:v>1.6389977472288181E-2</c:v>
                </c:pt>
                <c:pt idx="856">
                  <c:v>1.6393877670980255E-2</c:v>
                </c:pt>
                <c:pt idx="857">
                  <c:v>1.6398139085827625E-2</c:v>
                </c:pt>
                <c:pt idx="858">
                  <c:v>1.6402188423260904E-2</c:v>
                </c:pt>
                <c:pt idx="859">
                  <c:v>1.640605214896336E-2</c:v>
                </c:pt>
                <c:pt idx="860">
                  <c:v>1.6409756954646693E-2</c:v>
                </c:pt>
                <c:pt idx="861">
                  <c:v>1.6413329758027312E-2</c:v>
                </c:pt>
                <c:pt idx="862">
                  <c:v>1.6416797702810963E-2</c:v>
                </c:pt>
                <c:pt idx="863">
                  <c:v>1.6420188158676473E-2</c:v>
                </c:pt>
                <c:pt idx="864">
                  <c:v>1.6423528721269173E-2</c:v>
                </c:pt>
                <c:pt idx="865">
                  <c:v>1.6428097288219676E-2</c:v>
                </c:pt>
                <c:pt idx="866">
                  <c:v>1.6431449112894448E-2</c:v>
                </c:pt>
                <c:pt idx="867">
                  <c:v>1.6434838199898962E-2</c:v>
                </c:pt>
                <c:pt idx="868">
                  <c:v>1.6438292783636295E-2</c:v>
                </c:pt>
                <c:pt idx="869">
                  <c:v>1.644115205522707E-2</c:v>
                </c:pt>
                <c:pt idx="870">
                  <c:v>1.6444804299840476E-2</c:v>
                </c:pt>
                <c:pt idx="871">
                  <c:v>1.6448607120329146E-2</c:v>
                </c:pt>
                <c:pt idx="872">
                  <c:v>1.6452589781985352E-2</c:v>
                </c:pt>
                <c:pt idx="873">
                  <c:v>1.6459726013756202E-2</c:v>
                </c:pt>
                <c:pt idx="874">
                  <c:v>1.64642598321827E-2</c:v>
                </c:pt>
                <c:pt idx="875">
                  <c:v>1.6469068002304105E-2</c:v>
                </c:pt>
                <c:pt idx="876">
                  <c:v>1.6474171387299563E-2</c:v>
                </c:pt>
                <c:pt idx="877">
                  <c:v>1.6476977925503587E-2</c:v>
                </c:pt>
                <c:pt idx="878">
                  <c:v>1.6482616514588194E-2</c:v>
                </c:pt>
                <c:pt idx="879">
                  <c:v>1.6488562652034657E-2</c:v>
                </c:pt>
                <c:pt idx="880">
                  <c:v>1.6494820215386077E-2</c:v>
                </c:pt>
                <c:pt idx="881">
                  <c:v>1.6501393082379055E-2</c:v>
                </c:pt>
                <c:pt idx="882">
                  <c:v>1.6511241413059131E-2</c:v>
                </c:pt>
                <c:pt idx="883">
                  <c:v>1.6518530900490009E-2</c:v>
                </c:pt>
                <c:pt idx="884">
                  <c:v>1.652614820257373E-2</c:v>
                </c:pt>
                <c:pt idx="885">
                  <c:v>1.6534097198532396E-2</c:v>
                </c:pt>
                <c:pt idx="886">
                  <c:v>1.6542381767815889E-2</c:v>
                </c:pt>
                <c:pt idx="887">
                  <c:v>1.6551005790114325E-2</c:v>
                </c:pt>
                <c:pt idx="888">
                  <c:v>1.6559973145360642E-2</c:v>
                </c:pt>
                <c:pt idx="889">
                  <c:v>1.6569287713739611E-2</c:v>
                </c:pt>
                <c:pt idx="890">
                  <c:v>1.6575377480016411E-2</c:v>
                </c:pt>
                <c:pt idx="891">
                  <c:v>1.6582891986032858E-2</c:v>
                </c:pt>
                <c:pt idx="892">
                  <c:v>1.6593134468992757E-2</c:v>
                </c:pt>
                <c:pt idx="893">
                  <c:v>1.660373821768733E-2</c:v>
                </c:pt>
                <c:pt idx="894">
                  <c:v>1.6614707112502979E-2</c:v>
                </c:pt>
                <c:pt idx="895">
                  <c:v>1.6627367188759838E-2</c:v>
                </c:pt>
                <c:pt idx="896">
                  <c:v>1.6639106539706121E-2</c:v>
                </c:pt>
                <c:pt idx="897">
                  <c:v>1.6651222974684972E-2</c:v>
                </c:pt>
                <c:pt idx="898">
                  <c:v>1.6663720375495895E-2</c:v>
                </c:pt>
                <c:pt idx="899">
                  <c:v>1.6675164612107583E-2</c:v>
                </c:pt>
                <c:pt idx="900">
                  <c:v>1.6688405888097953E-2</c:v>
                </c:pt>
                <c:pt idx="901">
                  <c:v>1.6702039481233277E-2</c:v>
                </c:pt>
                <c:pt idx="902">
                  <c:v>1.6716065339166045E-2</c:v>
                </c:pt>
                <c:pt idx="903">
                  <c:v>1.6730467608649137E-2</c:v>
                </c:pt>
                <c:pt idx="904">
                  <c:v>1.6746800486638645E-2</c:v>
                </c:pt>
                <c:pt idx="905">
                  <c:v>1.6761915396627764E-2</c:v>
                </c:pt>
                <c:pt idx="906">
                  <c:v>1.6777343677814881E-2</c:v>
                </c:pt>
                <c:pt idx="907">
                  <c:v>1.6795333554217504E-2</c:v>
                </c:pt>
                <c:pt idx="908">
                  <c:v>1.680972466807245E-2</c:v>
                </c:pt>
                <c:pt idx="909">
                  <c:v>1.6825994596645907E-2</c:v>
                </c:pt>
                <c:pt idx="910">
                  <c:v>1.6842494432892818E-2</c:v>
                </c:pt>
                <c:pt idx="911">
                  <c:v>1.6859202928597175E-2</c:v>
                </c:pt>
                <c:pt idx="912">
                  <c:v>1.6876098654257713E-2</c:v>
                </c:pt>
                <c:pt idx="913">
                  <c:v>1.689315999906052E-2</c:v>
                </c:pt>
                <c:pt idx="914">
                  <c:v>1.6910365170850771E-2</c:v>
                </c:pt>
                <c:pt idx="915">
                  <c:v>1.6927692196108009E-2</c:v>
                </c:pt>
                <c:pt idx="916">
                  <c:v>1.6946781090229766E-2</c:v>
                </c:pt>
                <c:pt idx="917">
                  <c:v>1.6969248190353701E-2</c:v>
                </c:pt>
                <c:pt idx="918">
                  <c:v>1.6986783114535765E-2</c:v>
                </c:pt>
                <c:pt idx="919">
                  <c:v>1.7004345672596153E-2</c:v>
                </c:pt>
                <c:pt idx="920">
                  <c:v>1.7021913457050994E-2</c:v>
                </c:pt>
                <c:pt idx="921">
                  <c:v>1.703946388282658E-2</c:v>
                </c:pt>
                <c:pt idx="922">
                  <c:v>1.7056974187251172E-2</c:v>
                </c:pt>
                <c:pt idx="923">
                  <c:v>1.7081157143899198E-2</c:v>
                </c:pt>
                <c:pt idx="924">
                  <c:v>1.7098480978358834E-2</c:v>
                </c:pt>
                <c:pt idx="925">
                  <c:v>1.7117258823214427E-2</c:v>
                </c:pt>
                <c:pt idx="926">
                  <c:v>1.7134302657994902E-2</c:v>
                </c:pt>
                <c:pt idx="927">
                  <c:v>1.7151178819864166E-2</c:v>
                </c:pt>
                <c:pt idx="928">
                  <c:v>1.716788078546776E-2</c:v>
                </c:pt>
                <c:pt idx="929">
                  <c:v>1.7182879068312965E-2</c:v>
                </c:pt>
                <c:pt idx="930">
                  <c:v>1.7199242272540192E-2</c:v>
                </c:pt>
                <c:pt idx="931">
                  <c:v>1.721542893262986E-2</c:v>
                </c:pt>
                <c:pt idx="932">
                  <c:v>1.7231438248201003E-2</c:v>
                </c:pt>
                <c:pt idx="933">
                  <c:v>1.7250228409678759E-2</c:v>
                </c:pt>
                <c:pt idx="934">
                  <c:v>1.7264389394187112E-2</c:v>
                </c:pt>
                <c:pt idx="935">
                  <c:v>1.7279849494144735E-2</c:v>
                </c:pt>
                <c:pt idx="936">
                  <c:v>1.7295128983139216E-2</c:v>
                </c:pt>
                <c:pt idx="937">
                  <c:v>1.7310227060847269E-2</c:v>
                </c:pt>
                <c:pt idx="938">
                  <c:v>1.7325142926968202E-2</c:v>
                </c:pt>
                <c:pt idx="939">
                  <c:v>1.7339875781229117E-2</c:v>
                </c:pt>
                <c:pt idx="940">
                  <c:v>1.7354424823384496E-2</c:v>
                </c:pt>
                <c:pt idx="941">
                  <c:v>1.7368789253215319E-2</c:v>
                </c:pt>
                <c:pt idx="942">
                  <c:v>1.7378864031621241E-2</c:v>
                </c:pt>
                <c:pt idx="943">
                  <c:v>1.7392895524667155E-2</c:v>
                </c:pt>
                <c:pt idx="944">
                  <c:v>1.7406740201710846E-2</c:v>
                </c:pt>
                <c:pt idx="945">
                  <c:v>1.7420397262825113E-2</c:v>
                </c:pt>
                <c:pt idx="946">
                  <c:v>1.7435183232737999E-2</c:v>
                </c:pt>
                <c:pt idx="947">
                  <c:v>1.7448449510124076E-2</c:v>
                </c:pt>
                <c:pt idx="948">
                  <c:v>1.7461525706165201E-2</c:v>
                </c:pt>
                <c:pt idx="949">
                  <c:v>1.747441102100581E-2</c:v>
                </c:pt>
                <c:pt idx="950">
                  <c:v>1.7487104654822842E-2</c:v>
                </c:pt>
                <c:pt idx="951">
                  <c:v>1.7498354903055627E-2</c:v>
                </c:pt>
                <c:pt idx="952">
                  <c:v>1.7510676257387146E-2</c:v>
                </c:pt>
                <c:pt idx="953">
                  <c:v>1.7522803597543775E-2</c:v>
                </c:pt>
                <c:pt idx="954">
                  <c:v>1.7534736123903043E-2</c:v>
                </c:pt>
                <c:pt idx="955">
                  <c:v>1.7547669617267621E-2</c:v>
                </c:pt>
                <c:pt idx="956">
                  <c:v>1.7559196370685311E-2</c:v>
                </c:pt>
                <c:pt idx="957">
                  <c:v>1.757052584534308E-2</c:v>
                </c:pt>
                <c:pt idx="958">
                  <c:v>1.7581657241719163E-2</c:v>
                </c:pt>
                <c:pt idx="959">
                  <c:v>1.7592589760332632E-2</c:v>
                </c:pt>
                <c:pt idx="960">
                  <c:v>1.7602195418279031E-2</c:v>
                </c:pt>
                <c:pt idx="961">
                  <c:v>1.7612741861879895E-2</c:v>
                </c:pt>
                <c:pt idx="962">
                  <c:v>1.7623087096121752E-2</c:v>
                </c:pt>
                <c:pt idx="963">
                  <c:v>1.7633230321749131E-2</c:v>
                </c:pt>
                <c:pt idx="964">
                  <c:v>1.764317073955117E-2</c:v>
                </c:pt>
                <c:pt idx="965">
                  <c:v>1.7652907550362935E-2</c:v>
                </c:pt>
                <c:pt idx="966">
                  <c:v>1.7662439955064984E-2</c:v>
                </c:pt>
                <c:pt idx="967">
                  <c:v>1.7671767154585124E-2</c:v>
                </c:pt>
                <c:pt idx="968">
                  <c:v>1.7683922290580942E-2</c:v>
                </c:pt>
                <c:pt idx="969">
                  <c:v>1.7692792823196777E-2</c:v>
                </c:pt>
                <c:pt idx="970">
                  <c:v>1.7701455552664447E-2</c:v>
                </c:pt>
                <c:pt idx="971">
                  <c:v>1.7709909679958755E-2</c:v>
                </c:pt>
                <c:pt idx="972">
                  <c:v>1.7717203374022369E-2</c:v>
                </c:pt>
                <c:pt idx="973">
                  <c:v>1.7725252795184769E-2</c:v>
                </c:pt>
                <c:pt idx="974">
                  <c:v>1.7733091284633982E-2</c:v>
                </c:pt>
                <c:pt idx="975">
                  <c:v>1.7740718043608293E-2</c:v>
                </c:pt>
                <c:pt idx="976">
                  <c:v>1.7748132273399719E-2</c:v>
                </c:pt>
                <c:pt idx="977">
                  <c:v>1.7756209059337842E-2</c:v>
                </c:pt>
                <c:pt idx="978">
                  <c:v>1.7763180603198304E-2</c:v>
                </c:pt>
                <c:pt idx="979">
                  <c:v>1.7769937154634034E-2</c:v>
                </c:pt>
                <c:pt idx="980">
                  <c:v>1.7776477915121176E-2</c:v>
                </c:pt>
                <c:pt idx="981">
                  <c:v>1.7781987533843545E-2</c:v>
                </c:pt>
                <c:pt idx="982">
                  <c:v>1.7788109818894053E-2</c:v>
                </c:pt>
                <c:pt idx="983">
                  <c:v>1.7794013985432459E-2</c:v>
                </c:pt>
                <c:pt idx="984">
                  <c:v>1.7799699235226025E-2</c:v>
                </c:pt>
                <c:pt idx="985">
                  <c:v>1.7805916909226241E-2</c:v>
                </c:pt>
                <c:pt idx="986">
                  <c:v>1.7811146158435105E-2</c:v>
                </c:pt>
                <c:pt idx="987">
                  <c:v>1.781615402875571E-2</c:v>
                </c:pt>
                <c:pt idx="988">
                  <c:v>1.7820939722168135E-2</c:v>
                </c:pt>
                <c:pt idx="989">
                  <c:v>1.7825502440720682E-2</c:v>
                </c:pt>
                <c:pt idx="990">
                  <c:v>1.7829841386529849E-2</c:v>
                </c:pt>
                <c:pt idx="991">
                  <c:v>1.7833955761779478E-2</c:v>
                </c:pt>
                <c:pt idx="992">
                  <c:v>1.7837844768724218E-2</c:v>
                </c:pt>
                <c:pt idx="993">
                  <c:v>1.7841507609689534E-2</c:v>
                </c:pt>
                <c:pt idx="994">
                  <c:v>1.7843115607998793E-2</c:v>
                </c:pt>
                <c:pt idx="995">
                  <c:v>1.7846372856952005E-2</c:v>
                </c:pt>
                <c:pt idx="996">
                  <c:v>1.7849401751920211E-2</c:v>
                </c:pt>
                <c:pt idx="997">
                  <c:v>1.7852201495639285E-2</c:v>
                </c:pt>
                <c:pt idx="998">
                  <c:v>1.7855316245344494E-2</c:v>
                </c:pt>
                <c:pt idx="999">
                  <c:v>1.785763865156172E-2</c:v>
                </c:pt>
                <c:pt idx="1000">
                  <c:v>1.7859729446841048E-2</c:v>
                </c:pt>
                <c:pt idx="1001">
                  <c:v>1.7861587834181326E-2</c:v>
                </c:pt>
                <c:pt idx="1002">
                  <c:v>1.786321301665959E-2</c:v>
                </c:pt>
                <c:pt idx="1003">
                  <c:v>1.7864143144369921E-2</c:v>
                </c:pt>
                <c:pt idx="1004">
                  <c:v>1.7865316512277948E-2</c:v>
                </c:pt>
                <c:pt idx="1005">
                  <c:v>1.7866254452979409E-2</c:v>
                </c:pt>
                <c:pt idx="1006">
                  <c:v>1.7866959559661402E-2</c:v>
                </c:pt>
                <c:pt idx="1007">
                  <c:v>1.7867834399702867E-2</c:v>
                </c:pt>
                <c:pt idx="1008">
                  <c:v>1.7868079698841233E-2</c:v>
                </c:pt>
                <c:pt idx="1009">
                  <c:v>1.7868113425644122E-2</c:v>
                </c:pt>
                <c:pt idx="1010">
                  <c:v>1.7867942511117632E-2</c:v>
                </c:pt>
                <c:pt idx="1011">
                  <c:v>1.7867573934443836E-2</c:v>
                </c:pt>
                <c:pt idx="1012">
                  <c:v>1.7866681116710938E-2</c:v>
                </c:pt>
                <c:pt idx="1013">
                  <c:v>1.7865948441789983E-2</c:v>
                </c:pt>
                <c:pt idx="1014">
                  <c:v>1.7865038622692574E-2</c:v>
                </c:pt>
                <c:pt idx="1015">
                  <c:v>1.7863958867983063E-2</c:v>
                </c:pt>
                <c:pt idx="1016">
                  <c:v>1.7862716434630398E-2</c:v>
                </c:pt>
                <c:pt idx="1017">
                  <c:v>1.7861318628003709E-2</c:v>
                </c:pt>
                <c:pt idx="1018">
                  <c:v>1.7859772801863912E-2</c:v>
                </c:pt>
                <c:pt idx="1019">
                  <c:v>1.7858086358359285E-2</c:v>
                </c:pt>
                <c:pt idx="1020">
                  <c:v>1.7857077350545258E-2</c:v>
                </c:pt>
                <c:pt idx="1021">
                  <c:v>1.7855115731787392E-2</c:v>
                </c:pt>
                <c:pt idx="1022">
                  <c:v>1.7853037201568583E-2</c:v>
                </c:pt>
                <c:pt idx="1023">
                  <c:v>1.7850849240222136E-2</c:v>
                </c:pt>
                <c:pt idx="1024">
                  <c:v>1.7848559375660256E-2</c:v>
                </c:pt>
                <c:pt idx="1025">
                  <c:v>1.7845928887895941E-2</c:v>
                </c:pt>
                <c:pt idx="1026">
                  <c:v>1.7843461801293172E-2</c:v>
                </c:pt>
                <c:pt idx="1027">
                  <c:v>1.78409154743275E-2</c:v>
                </c:pt>
                <c:pt idx="1028">
                  <c:v>1.7838297664498043E-2</c:v>
                </c:pt>
                <c:pt idx="1029">
                  <c:v>1.783584831165021E-2</c:v>
                </c:pt>
                <c:pt idx="1030">
                  <c:v>1.7833107777939373E-2</c:v>
                </c:pt>
                <c:pt idx="1031">
                  <c:v>1.7830319136420802E-2</c:v>
                </c:pt>
                <c:pt idx="1032">
                  <c:v>1.7827486160789326E-2</c:v>
                </c:pt>
                <c:pt idx="1033">
                  <c:v>1.7824389918284347E-2</c:v>
                </c:pt>
                <c:pt idx="1034">
                  <c:v>1.7821472915967276E-2</c:v>
                </c:pt>
                <c:pt idx="1035">
                  <c:v>1.7818513011476151E-2</c:v>
                </c:pt>
                <c:pt idx="1036">
                  <c:v>1.7815510659675973E-2</c:v>
                </c:pt>
                <c:pt idx="1037">
                  <c:v>1.7812466315432172E-2</c:v>
                </c:pt>
                <c:pt idx="1038">
                  <c:v>1.7809584815556209E-2</c:v>
                </c:pt>
                <c:pt idx="1039">
                  <c:v>1.7806454921735132E-2</c:v>
                </c:pt>
                <c:pt idx="1040">
                  <c:v>1.7803284430582909E-2</c:v>
                </c:pt>
                <c:pt idx="1041">
                  <c:v>1.7800073796987399E-2</c:v>
                </c:pt>
                <c:pt idx="1042">
                  <c:v>1.779682347583561E-2</c:v>
                </c:pt>
                <c:pt idx="1043">
                  <c:v>1.7793533922013226E-2</c:v>
                </c:pt>
                <c:pt idx="1044">
                  <c:v>1.7790205590406817E-2</c:v>
                </c:pt>
                <c:pt idx="1045">
                  <c:v>1.7786838935900773E-2</c:v>
                </c:pt>
                <c:pt idx="1046">
                  <c:v>1.7783070561049732E-2</c:v>
                </c:pt>
                <c:pt idx="1047">
                  <c:v>1.7779633997200856E-2</c:v>
                </c:pt>
                <c:pt idx="1048">
                  <c:v>1.7776160413694314E-2</c:v>
                </c:pt>
                <c:pt idx="1049">
                  <c:v>1.7772650265364513E-2</c:v>
                </c:pt>
                <c:pt idx="1050">
                  <c:v>1.7769104007044987E-2</c:v>
                </c:pt>
                <c:pt idx="1051">
                  <c:v>1.7765691013029643E-2</c:v>
                </c:pt>
                <c:pt idx="1052">
                  <c:v>1.7762071365645199E-2</c:v>
                </c:pt>
                <c:pt idx="1053">
                  <c:v>1.7758417003580662E-2</c:v>
                </c:pt>
                <c:pt idx="1054">
                  <c:v>1.7754728381688796E-2</c:v>
                </c:pt>
                <c:pt idx="1055">
                  <c:v>1.7750846984666693E-2</c:v>
                </c:pt>
                <c:pt idx="1056">
                  <c:v>1.77470936178287E-2</c:v>
                </c:pt>
                <c:pt idx="1057">
                  <c:v>1.7743307324793994E-2</c:v>
                </c:pt>
                <c:pt idx="1058">
                  <c:v>1.7739488560383369E-2</c:v>
                </c:pt>
                <c:pt idx="1059">
                  <c:v>1.7735787294469906E-2</c:v>
                </c:pt>
                <c:pt idx="1060">
                  <c:v>1.7731902665383308E-2</c:v>
                </c:pt>
                <c:pt idx="1061">
                  <c:v>1.7727986960377164E-2</c:v>
                </c:pt>
                <c:pt idx="1062">
                  <c:v>1.7724040634286339E-2</c:v>
                </c:pt>
                <c:pt idx="1063">
                  <c:v>1.7720064141945685E-2</c:v>
                </c:pt>
                <c:pt idx="1064">
                  <c:v>1.7715919544750141E-2</c:v>
                </c:pt>
                <c:pt idx="1065">
                  <c:v>1.7711886215527446E-2</c:v>
                </c:pt>
                <c:pt idx="1066">
                  <c:v>1.7707824053422732E-2</c:v>
                </c:pt>
                <c:pt idx="1067">
                  <c:v>1.7703733513237476E-2</c:v>
                </c:pt>
                <c:pt idx="1068">
                  <c:v>1.7699615049770513E-2</c:v>
                </c:pt>
                <c:pt idx="1069">
                  <c:v>1.7695469117818916E-2</c:v>
                </c:pt>
                <c:pt idx="1070">
                  <c:v>1.7691296172175817E-2</c:v>
                </c:pt>
                <c:pt idx="1071">
                  <c:v>1.7687096667633025E-2</c:v>
                </c:pt>
                <c:pt idx="1072">
                  <c:v>1.7683115322790093E-2</c:v>
                </c:pt>
                <c:pt idx="1073">
                  <c:v>1.7678860304693095E-2</c:v>
                </c:pt>
                <c:pt idx="1074">
                  <c:v>1.7674580154663042E-2</c:v>
                </c:pt>
                <c:pt idx="1075">
                  <c:v>1.7670275327525676E-2</c:v>
                </c:pt>
                <c:pt idx="1076">
                  <c:v>1.7665946278103695E-2</c:v>
                </c:pt>
                <c:pt idx="1077">
                  <c:v>1.7661480494155758E-2</c:v>
                </c:pt>
                <c:pt idx="1078">
                  <c:v>1.7657106086449312E-2</c:v>
                </c:pt>
                <c:pt idx="1079">
                  <c:v>1.7652708789486035E-2</c:v>
                </c:pt>
                <c:pt idx="1080">
                  <c:v>1.7648289058051866E-2</c:v>
                </c:pt>
                <c:pt idx="1081">
                  <c:v>1.7643953615288029E-2</c:v>
                </c:pt>
                <c:pt idx="1082">
                  <c:v>1.7639488783252635E-2</c:v>
                </c:pt>
                <c:pt idx="1083">
                  <c:v>1.7635002912599437E-2</c:v>
                </c:pt>
                <c:pt idx="1084">
                  <c:v>1.7630496458127243E-2</c:v>
                </c:pt>
                <c:pt idx="1085">
                  <c:v>1.7625969874626606E-2</c:v>
                </c:pt>
                <c:pt idx="1086">
                  <c:v>1.7621325013224984E-2</c:v>
                </c:pt>
                <c:pt idx="1087">
                  <c:v>1.7616760974253964E-2</c:v>
                </c:pt>
                <c:pt idx="1088">
                  <c:v>1.7612178138986842E-2</c:v>
                </c:pt>
                <c:pt idx="1089">
                  <c:v>1.7607576962178538E-2</c:v>
                </c:pt>
                <c:pt idx="1090">
                  <c:v>1.7603050939206232E-2</c:v>
                </c:pt>
                <c:pt idx="1091">
                  <c:v>1.7598413131986665E-2</c:v>
                </c:pt>
                <c:pt idx="1092">
                  <c:v>1.759375837918737E-2</c:v>
                </c:pt>
                <c:pt idx="1093">
                  <c:v>1.7589087135572411E-2</c:v>
                </c:pt>
                <c:pt idx="1094">
                  <c:v>1.7584399855899317E-2</c:v>
                </c:pt>
                <c:pt idx="1095">
                  <c:v>1.757969699492519E-2</c:v>
                </c:pt>
                <c:pt idx="1096">
                  <c:v>1.7574979007400616E-2</c:v>
                </c:pt>
                <c:pt idx="1097">
                  <c:v>1.7570246348073575E-2</c:v>
                </c:pt>
                <c:pt idx="1098">
                  <c:v>1.7565416034426698E-2</c:v>
                </c:pt>
                <c:pt idx="1099">
                  <c:v>1.7560491422009862E-2</c:v>
                </c:pt>
                <c:pt idx="1100">
                  <c:v>1.7555720560759054E-2</c:v>
                </c:pt>
                <c:pt idx="1101">
                  <c:v>1.7550936750912238E-2</c:v>
                </c:pt>
                <c:pt idx="1102">
                  <c:v>1.7546140447130251E-2</c:v>
                </c:pt>
                <c:pt idx="1103">
                  <c:v>1.7541410730904591E-2</c:v>
                </c:pt>
                <c:pt idx="1104">
                  <c:v>1.7536589899632828E-2</c:v>
                </c:pt>
                <c:pt idx="1105">
                  <c:v>1.7531757970380511E-2</c:v>
                </c:pt>
                <c:pt idx="1106">
                  <c:v>1.7526915397815149E-2</c:v>
                </c:pt>
                <c:pt idx="1107">
                  <c:v>1.7521987432002437E-2</c:v>
                </c:pt>
                <c:pt idx="1108">
                  <c:v>1.751712571223887E-2</c:v>
                </c:pt>
                <c:pt idx="1109">
                  <c:v>1.7512254681045003E-2</c:v>
                </c:pt>
                <c:pt idx="1110">
                  <c:v>1.7507374793045899E-2</c:v>
                </c:pt>
                <c:pt idx="1111">
                  <c:v>1.7502486502866191E-2</c:v>
                </c:pt>
                <c:pt idx="1112">
                  <c:v>1.749766191357225E-2</c:v>
                </c:pt>
                <c:pt idx="1113">
                  <c:v>1.7492757568091315E-2</c:v>
                </c:pt>
                <c:pt idx="1114">
                  <c:v>1.7487846216467897E-2</c:v>
                </c:pt>
                <c:pt idx="1115">
                  <c:v>1.7482225247429983E-2</c:v>
                </c:pt>
                <c:pt idx="1116">
                  <c:v>1.7477231102329339E-2</c:v>
                </c:pt>
                <c:pt idx="1117">
                  <c:v>1.7472301172345096E-2</c:v>
                </c:pt>
                <c:pt idx="1118">
                  <c:v>1.746736608735559E-2</c:v>
                </c:pt>
                <c:pt idx="1119">
                  <c:v>1.7462426301946582E-2</c:v>
                </c:pt>
                <c:pt idx="1120">
                  <c:v>1.7457482270700306E-2</c:v>
                </c:pt>
                <c:pt idx="1121">
                  <c:v>1.7452534448195004E-2</c:v>
                </c:pt>
                <c:pt idx="1122">
                  <c:v>1.7447583289003199E-2</c:v>
                </c:pt>
                <c:pt idx="1123">
                  <c:v>1.7442629247694307E-2</c:v>
                </c:pt>
                <c:pt idx="1124">
                  <c:v>1.7437871837371527E-2</c:v>
                </c:pt>
                <c:pt idx="1125">
                  <c:v>1.7432912737820955E-2</c:v>
                </c:pt>
                <c:pt idx="1126">
                  <c:v>1.7427952217232749E-2</c:v>
                </c:pt>
                <c:pt idx="1127">
                  <c:v>1.7422990730222385E-2</c:v>
                </c:pt>
                <c:pt idx="1128">
                  <c:v>1.7418028731401424E-2</c:v>
                </c:pt>
                <c:pt idx="1129">
                  <c:v>1.741300109188218E-2</c:v>
                </c:pt>
                <c:pt idx="1130">
                  <c:v>1.7408039486830122E-2</c:v>
                </c:pt>
                <c:pt idx="1131">
                  <c:v>1.7403078701196478E-2</c:v>
                </c:pt>
                <c:pt idx="1132">
                  <c:v>1.7398119189552273E-2</c:v>
                </c:pt>
                <c:pt idx="1133">
                  <c:v>1.7393226971210613E-2</c:v>
                </c:pt>
                <c:pt idx="1134">
                  <c:v>1.7388271448105702E-2</c:v>
                </c:pt>
                <c:pt idx="1135">
                  <c:v>1.7383318595341698E-2</c:v>
                </c:pt>
                <c:pt idx="1136">
                  <c:v>1.7378368867492368E-2</c:v>
                </c:pt>
                <c:pt idx="1137">
                  <c:v>1.7373422719128877E-2</c:v>
                </c:pt>
                <c:pt idx="1138">
                  <c:v>1.7368414328897103E-2</c:v>
                </c:pt>
                <c:pt idx="1139">
                  <c:v>1.7363476462799891E-2</c:v>
                </c:pt>
                <c:pt idx="1140">
                  <c:v>1.7358543507101323E-2</c:v>
                </c:pt>
                <c:pt idx="1141">
                  <c:v>1.7353615916330931E-2</c:v>
                </c:pt>
                <c:pt idx="1142">
                  <c:v>1.7348761579226088E-2</c:v>
                </c:pt>
                <c:pt idx="1143">
                  <c:v>1.7343846453493145E-2</c:v>
                </c:pt>
                <c:pt idx="1144">
                  <c:v>1.7338938089111251E-2</c:v>
                </c:pt>
                <c:pt idx="1145">
                  <c:v>1.7334036940613331E-2</c:v>
                </c:pt>
                <c:pt idx="1146">
                  <c:v>1.7329143462529284E-2</c:v>
                </c:pt>
                <c:pt idx="1147">
                  <c:v>1.7324258109385086E-2</c:v>
                </c:pt>
                <c:pt idx="1148">
                  <c:v>1.7319381335701073E-2</c:v>
                </c:pt>
                <c:pt idx="1149">
                  <c:v>1.7314513595993671E-2</c:v>
                </c:pt>
                <c:pt idx="1150">
                  <c:v>1.7309584016589295E-2</c:v>
                </c:pt>
                <c:pt idx="1151">
                  <c:v>1.7304591359914197E-2</c:v>
                </c:pt>
                <c:pt idx="1152">
                  <c:v>1.7299751454525027E-2</c:v>
                </c:pt>
                <c:pt idx="1153">
                  <c:v>1.7294922302008481E-2</c:v>
                </c:pt>
                <c:pt idx="1154">
                  <c:v>1.729010435679619E-2</c:v>
                </c:pt>
                <c:pt idx="1155">
                  <c:v>1.7285372739807053E-2</c:v>
                </c:pt>
                <c:pt idx="1156">
                  <c:v>1.7280579366480659E-2</c:v>
                </c:pt>
                <c:pt idx="1157">
                  <c:v>1.7275798596852569E-2</c:v>
                </c:pt>
                <c:pt idx="1158">
                  <c:v>1.7271030885358835E-2</c:v>
                </c:pt>
                <c:pt idx="1159">
                  <c:v>1.7266198645130945E-2</c:v>
                </c:pt>
                <c:pt idx="1160">
                  <c:v>1.7261457486584961E-2</c:v>
                </c:pt>
                <c:pt idx="1161">
                  <c:v>1.7256730716251147E-2</c:v>
                </c:pt>
                <c:pt idx="1162">
                  <c:v>1.7252018431049541E-2</c:v>
                </c:pt>
                <c:pt idx="1163">
                  <c:v>1.7247319294337086E-2</c:v>
                </c:pt>
                <c:pt idx="1164">
                  <c:v>1.7242713217984769E-2</c:v>
                </c:pt>
                <c:pt idx="1165">
                  <c:v>1.7238035323189727E-2</c:v>
                </c:pt>
                <c:pt idx="1166">
                  <c:v>1.7233365201450294E-2</c:v>
                </c:pt>
                <c:pt idx="1167">
                  <c:v>1.7228035222200247E-2</c:v>
                </c:pt>
                <c:pt idx="1168">
                  <c:v>1.7223295480514395E-2</c:v>
                </c:pt>
                <c:pt idx="1169">
                  <c:v>1.7218639315168073E-2</c:v>
                </c:pt>
                <c:pt idx="1170">
                  <c:v>1.7213983886048299E-2</c:v>
                </c:pt>
                <c:pt idx="1171">
                  <c:v>1.7209327410933853E-2</c:v>
                </c:pt>
                <c:pt idx="1172">
                  <c:v>1.720466809667303E-2</c:v>
                </c:pt>
                <c:pt idx="1173">
                  <c:v>1.7200004139186736E-2</c:v>
                </c:pt>
                <c:pt idx="1174">
                  <c:v>1.7195333723461416E-2</c:v>
                </c:pt>
                <c:pt idx="1175">
                  <c:v>1.7190655023556121E-2</c:v>
                </c:pt>
                <c:pt idx="1176">
                  <c:v>1.7186104547626549E-2</c:v>
                </c:pt>
                <c:pt idx="1177">
                  <c:v>1.7181599527098593E-2</c:v>
                </c:pt>
                <c:pt idx="1178">
                  <c:v>1.717687431962555E-2</c:v>
                </c:pt>
                <c:pt idx="1179">
                  <c:v>1.7172132982084906E-2</c:v>
                </c:pt>
                <c:pt idx="1180">
                  <c:v>1.7167373688627075E-2</c:v>
                </c:pt>
                <c:pt idx="1181">
                  <c:v>1.7162421685209157E-2</c:v>
                </c:pt>
                <c:pt idx="1182">
                  <c:v>1.7157628157125838E-2</c:v>
                </c:pt>
                <c:pt idx="1183">
                  <c:v>1.7152811257285527E-2</c:v>
                </c:pt>
                <c:pt idx="1184">
                  <c:v>1.7147969084117306E-2</c:v>
                </c:pt>
                <c:pt idx="1185">
                  <c:v>1.7143243233342393E-2</c:v>
                </c:pt>
                <c:pt idx="1186">
                  <c:v>1.713833726593373E-2</c:v>
                </c:pt>
                <c:pt idx="1187">
                  <c:v>1.7133400271968257E-2</c:v>
                </c:pt>
                <c:pt idx="1188">
                  <c:v>1.7128431055936911E-2</c:v>
                </c:pt>
                <c:pt idx="1189">
                  <c:v>1.7123316036112526E-2</c:v>
                </c:pt>
                <c:pt idx="1190">
                  <c:v>1.7118290034385808E-2</c:v>
                </c:pt>
                <c:pt idx="1191">
                  <c:v>1.7113232166734549E-2</c:v>
                </c:pt>
                <c:pt idx="1192">
                  <c:v>1.7108142604842613E-2</c:v>
                </c:pt>
                <c:pt idx="1193">
                  <c:v>1.7103021520394307E-2</c:v>
                </c:pt>
                <c:pt idx="1194">
                  <c:v>1.7097946055393633E-2</c:v>
                </c:pt>
                <c:pt idx="1195">
                  <c:v>1.7092755207226418E-2</c:v>
                </c:pt>
                <c:pt idx="1196">
                  <c:v>1.7087533384174177E-2</c:v>
                </c:pt>
                <c:pt idx="1197">
                  <c:v>1.7082280757947304E-2</c:v>
                </c:pt>
                <c:pt idx="1198">
                  <c:v>1.7076997500256614E-2</c:v>
                </c:pt>
                <c:pt idx="1199">
                  <c:v>1.7071683782812923E-2</c:v>
                </c:pt>
                <c:pt idx="1200">
                  <c:v>1.7066339777326193E-2</c:v>
                </c:pt>
                <c:pt idx="1201">
                  <c:v>1.7060965655505089E-2</c:v>
                </c:pt>
                <c:pt idx="1202">
                  <c:v>1.7055541573047419E-2</c:v>
                </c:pt>
                <c:pt idx="1203">
                  <c:v>1.7050104915400419E-2</c:v>
                </c:pt>
                <c:pt idx="1204">
                  <c:v>1.7044653044794626E-2</c:v>
                </c:pt>
                <c:pt idx="1205">
                  <c:v>1.703917168990288E-2</c:v>
                </c:pt>
                <c:pt idx="1206">
                  <c:v>1.7033661022386761E-2</c:v>
                </c:pt>
                <c:pt idx="1207">
                  <c:v>1.7028117020478736E-2</c:v>
                </c:pt>
                <c:pt idx="1208">
                  <c:v>1.7022545970622135E-2</c:v>
                </c:pt>
                <c:pt idx="1209">
                  <c:v>1.7016946134108084E-2</c:v>
                </c:pt>
                <c:pt idx="1210">
                  <c:v>1.7011317682602774E-2</c:v>
                </c:pt>
                <c:pt idx="1211">
                  <c:v>1.7005674003478854E-2</c:v>
                </c:pt>
                <c:pt idx="1212">
                  <c:v>1.6999991065032836E-2</c:v>
                </c:pt>
                <c:pt idx="1213">
                  <c:v>1.6994280015562597E-2</c:v>
                </c:pt>
                <c:pt idx="1214">
                  <c:v>1.6988541026722641E-2</c:v>
                </c:pt>
                <c:pt idx="1215">
                  <c:v>1.6982774270166603E-2</c:v>
                </c:pt>
                <c:pt idx="1216">
                  <c:v>1.6976955672006733E-2</c:v>
                </c:pt>
                <c:pt idx="1217">
                  <c:v>1.6971131722170494E-2</c:v>
                </c:pt>
                <c:pt idx="1218">
                  <c:v>1.6965280530650183E-2</c:v>
                </c:pt>
                <c:pt idx="1219">
                  <c:v>1.6958560317665849E-2</c:v>
                </c:pt>
                <c:pt idx="1220">
                  <c:v>1.6952684504155626E-2</c:v>
                </c:pt>
                <c:pt idx="1221">
                  <c:v>1.6946750940305864E-2</c:v>
                </c:pt>
                <c:pt idx="1222">
                  <c:v>1.6940790834811644E-2</c:v>
                </c:pt>
                <c:pt idx="1223">
                  <c:v>1.6934804359319964E-2</c:v>
                </c:pt>
                <c:pt idx="1224">
                  <c:v>1.6928791685475626E-2</c:v>
                </c:pt>
                <c:pt idx="1225">
                  <c:v>1.6922752984923427E-2</c:v>
                </c:pt>
                <c:pt idx="1226">
                  <c:v>1.6916688429306839E-2</c:v>
                </c:pt>
                <c:pt idx="1227">
                  <c:v>1.6910598190267131E-2</c:v>
                </c:pt>
                <c:pt idx="1228">
                  <c:v>1.6904432561272789E-2</c:v>
                </c:pt>
                <c:pt idx="1229">
                  <c:v>1.6898132526925114E-2</c:v>
                </c:pt>
                <c:pt idx="1230">
                  <c:v>1.6891958167506559E-2</c:v>
                </c:pt>
                <c:pt idx="1231">
                  <c:v>1.6885758856019919E-2</c:v>
                </c:pt>
                <c:pt idx="1232">
                  <c:v>1.6879534764138459E-2</c:v>
                </c:pt>
                <c:pt idx="1233">
                  <c:v>1.6873286063535456E-2</c:v>
                </c:pt>
                <c:pt idx="1234">
                  <c:v>1.6863544434255241E-2</c:v>
                </c:pt>
                <c:pt idx="1235">
                  <c:v>1.6857237165283655E-2</c:v>
                </c:pt>
                <c:pt idx="1236">
                  <c:v>1.685090587819037E-2</c:v>
                </c:pt>
                <c:pt idx="1237">
                  <c:v>1.6844481454041577E-2</c:v>
                </c:pt>
                <c:pt idx="1238">
                  <c:v>1.6838100717458997E-2</c:v>
                </c:pt>
                <c:pt idx="1239">
                  <c:v>1.6831696488974084E-2</c:v>
                </c:pt>
                <c:pt idx="1240">
                  <c:v>1.6825268940237784E-2</c:v>
                </c:pt>
                <c:pt idx="1241">
                  <c:v>1.6818895178526944E-2</c:v>
                </c:pt>
                <c:pt idx="1242">
                  <c:v>1.6812423387260991E-2</c:v>
                </c:pt>
                <c:pt idx="1243">
                  <c:v>1.6805928779380429E-2</c:v>
                </c:pt>
                <c:pt idx="1244">
                  <c:v>1.6799411526522826E-2</c:v>
                </c:pt>
                <c:pt idx="1245">
                  <c:v>1.67927028247488E-2</c:v>
                </c:pt>
                <c:pt idx="1246">
                  <c:v>1.6786223534945324E-2</c:v>
                </c:pt>
                <c:pt idx="1247">
                  <c:v>1.677963755061786E-2</c:v>
                </c:pt>
                <c:pt idx="1248">
                  <c:v>1.6773029619211021E-2</c:v>
                </c:pt>
                <c:pt idx="1249">
                  <c:v>1.6766399912364473E-2</c:v>
                </c:pt>
                <c:pt idx="1250">
                  <c:v>1.6759748601716567E-2</c:v>
                </c:pt>
                <c:pt idx="1251">
                  <c:v>1.6753075858903486E-2</c:v>
                </c:pt>
                <c:pt idx="1252">
                  <c:v>1.6746381855560117E-2</c:v>
                </c:pt>
                <c:pt idx="1253">
                  <c:v>1.6739666763319592E-2</c:v>
                </c:pt>
                <c:pt idx="1254">
                  <c:v>1.6733131646374591E-2</c:v>
                </c:pt>
                <c:pt idx="1255">
                  <c:v>1.6726378362706486E-2</c:v>
                </c:pt>
                <c:pt idx="1256">
                  <c:v>1.671960448216692E-2</c:v>
                </c:pt>
                <c:pt idx="1257">
                  <c:v>1.6712810176364553E-2</c:v>
                </c:pt>
                <c:pt idx="1258">
                  <c:v>1.6705888377644265E-2</c:v>
                </c:pt>
                <c:pt idx="1259">
                  <c:v>1.6699052045658077E-2</c:v>
                </c:pt>
                <c:pt idx="1260">
                  <c:v>1.6692195814691065E-2</c:v>
                </c:pt>
                <c:pt idx="1261">
                  <c:v>1.6685319856354588E-2</c:v>
                </c:pt>
                <c:pt idx="1262">
                  <c:v>1.6678424342256953E-2</c:v>
                </c:pt>
                <c:pt idx="1263">
                  <c:v>1.667162502089611E-2</c:v>
                </c:pt>
                <c:pt idx="1264">
                  <c:v>1.6664692543149087E-2</c:v>
                </c:pt>
                <c:pt idx="1265">
                  <c:v>1.6657741012944871E-2</c:v>
                </c:pt>
                <c:pt idx="1266">
                  <c:v>1.6650770601875871E-2</c:v>
                </c:pt>
                <c:pt idx="1267">
                  <c:v>1.6643659441532212E-2</c:v>
                </c:pt>
                <c:pt idx="1268">
                  <c:v>1.6636650196549755E-2</c:v>
                </c:pt>
                <c:pt idx="1269">
                  <c:v>1.6629622597016627E-2</c:v>
                </c:pt>
                <c:pt idx="1270">
                  <c:v>1.6622576814525416E-2</c:v>
                </c:pt>
                <c:pt idx="1271">
                  <c:v>1.6615513020669125E-2</c:v>
                </c:pt>
                <c:pt idx="1272">
                  <c:v>1.6608561246255045E-2</c:v>
                </c:pt>
                <c:pt idx="1273">
                  <c:v>1.6601463473568091E-2</c:v>
                </c:pt>
                <c:pt idx="1274">
                  <c:v>1.6594348192689318E-2</c:v>
                </c:pt>
                <c:pt idx="1275">
                  <c:v>1.6587215575193565E-2</c:v>
                </c:pt>
                <c:pt idx="1276">
                  <c:v>1.6580065792653923E-2</c:v>
                </c:pt>
                <c:pt idx="1277">
                  <c:v>1.6572899016643033E-2</c:v>
                </c:pt>
                <c:pt idx="1278">
                  <c:v>1.6565715418728713E-2</c:v>
                </c:pt>
                <c:pt idx="1279">
                  <c:v>1.6558515170478339E-2</c:v>
                </c:pt>
                <c:pt idx="1280">
                  <c:v>1.6551014769559065E-2</c:v>
                </c:pt>
                <c:pt idx="1281">
                  <c:v>1.6543778864080354E-2</c:v>
                </c:pt>
                <c:pt idx="1282">
                  <c:v>1.6536526846277561E-2</c:v>
                </c:pt>
                <c:pt idx="1283">
                  <c:v>1.6529258887726914E-2</c:v>
                </c:pt>
                <c:pt idx="1284">
                  <c:v>1.6521975160002911E-2</c:v>
                </c:pt>
                <c:pt idx="1285">
                  <c:v>1.6514824800077349E-2</c:v>
                </c:pt>
                <c:pt idx="1286">
                  <c:v>1.6507511425413453E-2</c:v>
                </c:pt>
                <c:pt idx="1287">
                  <c:v>1.6500182784580899E-2</c:v>
                </c:pt>
                <c:pt idx="1288">
                  <c:v>1.6492839049135136E-2</c:v>
                </c:pt>
                <c:pt idx="1289">
                  <c:v>1.6485325988716888E-2</c:v>
                </c:pt>
                <c:pt idx="1290">
                  <c:v>1.6477951248885032E-2</c:v>
                </c:pt>
                <c:pt idx="1291">
                  <c:v>1.6470561940836979E-2</c:v>
                </c:pt>
                <c:pt idx="1292">
                  <c:v>1.646315823612941E-2</c:v>
                </c:pt>
                <c:pt idx="1293">
                  <c:v>1.6455899957054047E-2</c:v>
                </c:pt>
                <c:pt idx="1294">
                  <c:v>1.6448469256503E-2</c:v>
                </c:pt>
                <c:pt idx="1295">
                  <c:v>1.6441024662175334E-2</c:v>
                </c:pt>
                <c:pt idx="1296">
                  <c:v>1.6433566345610332E-2</c:v>
                </c:pt>
                <c:pt idx="1297">
                  <c:v>1.642609447834335E-2</c:v>
                </c:pt>
                <c:pt idx="1298">
                  <c:v>1.6418443284916383E-2</c:v>
                </c:pt>
                <c:pt idx="1299">
                  <c:v>1.6410943606984665E-2</c:v>
                </c:pt>
                <c:pt idx="1300">
                  <c:v>1.6403430904763903E-2</c:v>
                </c:pt>
                <c:pt idx="1301">
                  <c:v>1.6395905349789068E-2</c:v>
                </c:pt>
                <c:pt idx="1302">
                  <c:v>1.6388367113594243E-2</c:v>
                </c:pt>
                <c:pt idx="1303">
                  <c:v>1.6380816367710046E-2</c:v>
                </c:pt>
                <c:pt idx="1304">
                  <c:v>1.6373253283665356E-2</c:v>
                </c:pt>
                <c:pt idx="1305">
                  <c:v>1.6365678032987312E-2</c:v>
                </c:pt>
                <c:pt idx="1306">
                  <c:v>1.6358616673370747E-2</c:v>
                </c:pt>
                <c:pt idx="1307">
                  <c:v>1.6351020994611633E-2</c:v>
                </c:pt>
                <c:pt idx="1308">
                  <c:v>1.6343413628139181E-2</c:v>
                </c:pt>
                <c:pt idx="1309">
                  <c:v>1.6335794745444058E-2</c:v>
                </c:pt>
                <c:pt idx="1310">
                  <c:v>1.6328164518016046E-2</c:v>
                </c:pt>
                <c:pt idx="1311">
                  <c:v>1.6320342395534267E-2</c:v>
                </c:pt>
                <c:pt idx="1312">
                  <c:v>1.6312688921273764E-2</c:v>
                </c:pt>
                <c:pt idx="1313">
                  <c:v>1.6305024628654744E-2</c:v>
                </c:pt>
                <c:pt idx="1314">
                  <c:v>1.6297349689165967E-2</c:v>
                </c:pt>
                <c:pt idx="1315">
                  <c:v>1.628984921183696E-2</c:v>
                </c:pt>
                <c:pt idx="1316">
                  <c:v>1.628215451714957E-2</c:v>
                </c:pt>
                <c:pt idx="1317">
                  <c:v>1.6274449678086236E-2</c:v>
                </c:pt>
                <c:pt idx="1318">
                  <c:v>1.6266734866115982E-2</c:v>
                </c:pt>
                <c:pt idx="1319">
                  <c:v>1.6258821290566529E-2</c:v>
                </c:pt>
                <c:pt idx="1320">
                  <c:v>1.6251086070961027E-2</c:v>
                </c:pt>
                <c:pt idx="1321">
                  <c:v>1.6243341404830205E-2</c:v>
                </c:pt>
                <c:pt idx="1322">
                  <c:v>1.6235587463641739E-2</c:v>
                </c:pt>
                <c:pt idx="1323">
                  <c:v>1.6227824418861104E-2</c:v>
                </c:pt>
                <c:pt idx="1324">
                  <c:v>1.6220246165247879E-2</c:v>
                </c:pt>
                <c:pt idx="1325">
                  <c:v>1.6212466343873796E-2</c:v>
                </c:pt>
                <c:pt idx="1326">
                  <c:v>1.6204677921261099E-2</c:v>
                </c:pt>
                <c:pt idx="1327">
                  <c:v>1.6196881068855404E-2</c:v>
                </c:pt>
                <c:pt idx="1328">
                  <c:v>1.6189075958102775E-2</c:v>
                </c:pt>
                <c:pt idx="1329">
                  <c:v>1.6181262760443533E-2</c:v>
                </c:pt>
                <c:pt idx="1330">
                  <c:v>1.6173441647318435E-2</c:v>
                </c:pt>
                <c:pt idx="1331">
                  <c:v>1.6165612790164277E-2</c:v>
                </c:pt>
                <c:pt idx="1332">
                  <c:v>1.6157173966703967E-2</c:v>
                </c:pt>
                <c:pt idx="1333">
                  <c:v>1.6149327679912808E-2</c:v>
                </c:pt>
                <c:pt idx="1334">
                  <c:v>1.6141474199664076E-2</c:v>
                </c:pt>
                <c:pt idx="1335">
                  <c:v>1.6133613697409326E-2</c:v>
                </c:pt>
                <c:pt idx="1336">
                  <c:v>1.6125746344595328E-2</c:v>
                </c:pt>
                <c:pt idx="1337">
                  <c:v>1.611807715917065E-2</c:v>
                </c:pt>
                <c:pt idx="1338">
                  <c:v>1.6110197376515204E-2</c:v>
                </c:pt>
                <c:pt idx="1339">
                  <c:v>1.6102311245494431E-2</c:v>
                </c:pt>
                <c:pt idx="1340">
                  <c:v>1.6094418937536662E-2</c:v>
                </c:pt>
                <c:pt idx="1341">
                  <c:v>1.6086312822621466E-2</c:v>
                </c:pt>
                <c:pt idx="1342">
                  <c:v>1.6078407966703366E-2</c:v>
                </c:pt>
                <c:pt idx="1343">
                  <c:v>1.6070497460284328E-2</c:v>
                </c:pt>
                <c:pt idx="1344">
                  <c:v>1.6062581474790706E-2</c:v>
                </c:pt>
                <c:pt idx="1345">
                  <c:v>1.6054870743525653E-2</c:v>
                </c:pt>
                <c:pt idx="1346">
                  <c:v>1.6046944973806872E-2</c:v>
                </c:pt>
                <c:pt idx="1347">
                  <c:v>1.603901422707912E-2</c:v>
                </c:pt>
                <c:pt idx="1348">
                  <c:v>1.6031078674750645E-2</c:v>
                </c:pt>
                <c:pt idx="1349">
                  <c:v>1.6023138488225751E-2</c:v>
                </c:pt>
                <c:pt idx="1350">
                  <c:v>1.6014980100772996E-2</c:v>
                </c:pt>
                <c:pt idx="1351">
                  <c:v>1.600703056145748E-2</c:v>
                </c:pt>
                <c:pt idx="1352">
                  <c:v>1.5999076914377835E-2</c:v>
                </c:pt>
                <c:pt idx="1353">
                  <c:v>1.5991119330935648E-2</c:v>
                </c:pt>
                <c:pt idx="1354">
                  <c:v>1.5983157982529902E-2</c:v>
                </c:pt>
                <c:pt idx="1355">
                  <c:v>1.5975193040556539E-2</c:v>
                </c:pt>
                <c:pt idx="1356">
                  <c:v>1.596722467640933E-2</c:v>
                </c:pt>
                <c:pt idx="1357">
                  <c:v>1.5959253061477694E-2</c:v>
                </c:pt>
                <c:pt idx="1358">
                  <c:v>1.5951714682759036E-2</c:v>
                </c:pt>
                <c:pt idx="1359">
                  <c:v>1.5943956664693278E-2</c:v>
                </c:pt>
                <c:pt idx="1360">
                  <c:v>1.5935977793868239E-2</c:v>
                </c:pt>
                <c:pt idx="1361">
                  <c:v>1.5927996320889131E-2</c:v>
                </c:pt>
                <c:pt idx="1362">
                  <c:v>1.592001241711059E-2</c:v>
                </c:pt>
                <c:pt idx="1363">
                  <c:v>1.591180578346079E-2</c:v>
                </c:pt>
                <c:pt idx="1364">
                  <c:v>1.5903817090839087E-2</c:v>
                </c:pt>
                <c:pt idx="1365">
                  <c:v>1.5895826493795267E-2</c:v>
                </c:pt>
                <c:pt idx="1366">
                  <c:v>1.588783416367974E-2</c:v>
                </c:pt>
                <c:pt idx="1367">
                  <c:v>1.5879840271840716E-2</c:v>
                </c:pt>
                <c:pt idx="1368">
                  <c:v>1.5872067543146132E-2</c:v>
                </c:pt>
                <c:pt idx="1369">
                  <c:v>1.586407142146179E-2</c:v>
                </c:pt>
                <c:pt idx="1370">
                  <c:v>1.5856074239713591E-2</c:v>
                </c:pt>
                <c:pt idx="1371">
                  <c:v>1.584807616923144E-2</c:v>
                </c:pt>
                <c:pt idx="1372">
                  <c:v>1.5839853383781084E-2</c:v>
                </c:pt>
                <c:pt idx="1373">
                  <c:v>1.5831853719755814E-2</c:v>
                </c:pt>
                <c:pt idx="1374">
                  <c:v>1.5823853693366779E-2</c:v>
                </c:pt>
                <c:pt idx="1375">
                  <c:v>1.5815853475939348E-2</c:v>
                </c:pt>
                <c:pt idx="1376">
                  <c:v>1.5808078482160075E-2</c:v>
                </c:pt>
                <c:pt idx="1377">
                  <c:v>1.5800078677045155E-2</c:v>
                </c:pt>
                <c:pt idx="1378">
                  <c:v>1.579207918242706E-2</c:v>
                </c:pt>
                <c:pt idx="1379">
                  <c:v>1.578408016961538E-2</c:v>
                </c:pt>
                <c:pt idx="1380">
                  <c:v>1.5776081809913089E-2</c:v>
                </c:pt>
                <c:pt idx="1381">
                  <c:v>1.5768084274624044E-2</c:v>
                </c:pt>
                <c:pt idx="1382">
                  <c:v>1.5760087735047241E-2</c:v>
                </c:pt>
                <c:pt idx="1383">
                  <c:v>1.5752092362480354E-2</c:v>
                </c:pt>
                <c:pt idx="1384">
                  <c:v>1.5743416847650887E-2</c:v>
                </c:pt>
                <c:pt idx="1385">
                  <c:v>1.5735423784131564E-2</c:v>
                </c:pt>
                <c:pt idx="1386">
                  <c:v>1.5727432438951187E-2</c:v>
                </c:pt>
                <c:pt idx="1387">
                  <c:v>1.5719442983417514E-2</c:v>
                </c:pt>
                <c:pt idx="1388">
                  <c:v>1.5711455588834817E-2</c:v>
                </c:pt>
                <c:pt idx="1389">
                  <c:v>1.5703698375659041E-2</c:v>
                </c:pt>
                <c:pt idx="1390">
                  <c:v>1.569571573280586E-2</c:v>
                </c:pt>
                <c:pt idx="1391">
                  <c:v>1.5687735652279426E-2</c:v>
                </c:pt>
                <c:pt idx="1392">
                  <c:v>1.5679758305366543E-2</c:v>
                </c:pt>
                <c:pt idx="1393">
                  <c:v>1.5671555525656154E-2</c:v>
                </c:pt>
                <c:pt idx="1394">
                  <c:v>1.566358409402268E-2</c:v>
                </c:pt>
                <c:pt idx="1395">
                  <c:v>1.565561592239538E-2</c:v>
                </c:pt>
                <c:pt idx="1396">
                  <c:v>1.5647651182056816E-2</c:v>
                </c:pt>
                <c:pt idx="1397">
                  <c:v>1.5639690044286492E-2</c:v>
                </c:pt>
                <c:pt idx="1398">
                  <c:v>1.5631961221461765E-2</c:v>
                </c:pt>
                <c:pt idx="1399">
                  <c:v>1.5624007805632447E-2</c:v>
                </c:pt>
                <c:pt idx="1400">
                  <c:v>1.5616058493610257E-2</c:v>
                </c:pt>
                <c:pt idx="1401">
                  <c:v>1.5608113456656235E-2</c:v>
                </c:pt>
                <c:pt idx="1402">
                  <c:v>1.5599944388563783E-2</c:v>
                </c:pt>
                <c:pt idx="1403">
                  <c:v>1.559200846292671E-2</c:v>
                </c:pt>
                <c:pt idx="1404">
                  <c:v>1.5584077338739746E-2</c:v>
                </c:pt>
                <c:pt idx="1405">
                  <c:v>1.5576151187261548E-2</c:v>
                </c:pt>
                <c:pt idx="1406">
                  <c:v>1.5568230179745996E-2</c:v>
                </c:pt>
                <c:pt idx="1407">
                  <c:v>1.5560314487446974E-2</c:v>
                </c:pt>
                <c:pt idx="1408">
                  <c:v>1.555240428161358E-2</c:v>
                </c:pt>
                <c:pt idx="1409">
                  <c:v>1.5544499733492746E-2</c:v>
                </c:pt>
                <c:pt idx="1410">
                  <c:v>1.5536828759020356E-2</c:v>
                </c:pt>
                <c:pt idx="1411">
                  <c:v>1.5529391116124492E-2</c:v>
                </c:pt>
                <c:pt idx="1412">
                  <c:v>1.5521504088759143E-2</c:v>
                </c:pt>
                <c:pt idx="1413">
                  <c:v>1.5513623366049598E-2</c:v>
                </c:pt>
                <c:pt idx="1414">
                  <c:v>1.5505522015816122E-2</c:v>
                </c:pt>
                <c:pt idx="1415">
                  <c:v>1.5497654612819793E-2</c:v>
                </c:pt>
                <c:pt idx="1416">
                  <c:v>1.5489794040804082E-2</c:v>
                </c:pt>
                <c:pt idx="1417">
                  <c:v>1.5481940470980162E-2</c:v>
                </c:pt>
                <c:pt idx="1418">
                  <c:v>1.5474094074557897E-2</c:v>
                </c:pt>
                <c:pt idx="1419">
                  <c:v>1.5466481015330786E-2</c:v>
                </c:pt>
                <c:pt idx="1420">
                  <c:v>1.5458649219039515E-2</c:v>
                </c:pt>
                <c:pt idx="1421">
                  <c:v>1.5450825097038177E-2</c:v>
                </c:pt>
                <c:pt idx="1422">
                  <c:v>1.5443008850081987E-2</c:v>
                </c:pt>
                <c:pt idx="1423">
                  <c:v>1.5435200797403318E-2</c:v>
                </c:pt>
                <c:pt idx="1424">
                  <c:v>1.5427176839489909E-2</c:v>
                </c:pt>
                <c:pt idx="1425">
                  <c:v>1.5419386632817639E-2</c:v>
                </c:pt>
                <c:pt idx="1426">
                  <c:v>1.5411605705117685E-2</c:v>
                </c:pt>
                <c:pt idx="1427">
                  <c:v>1.5402725028045282E-2</c:v>
                </c:pt>
                <c:pt idx="1428">
                  <c:v>1.5395187701499733E-2</c:v>
                </c:pt>
                <c:pt idx="1429">
                  <c:v>1.5387437676139705E-2</c:v>
                </c:pt>
                <c:pt idx="1430">
                  <c:v>1.5379698355650919E-2</c:v>
                </c:pt>
                <c:pt idx="1431">
                  <c:v>1.5371970094259198E-2</c:v>
                </c:pt>
                <c:pt idx="1432">
                  <c:v>1.5364253246866064E-2</c:v>
                </c:pt>
                <c:pt idx="1433">
                  <c:v>1.5356548169045648E-2</c:v>
                </c:pt>
                <c:pt idx="1434">
                  <c:v>1.5348855217046905E-2</c:v>
                </c:pt>
                <c:pt idx="1435">
                  <c:v>1.534117474779184E-2</c:v>
                </c:pt>
                <c:pt idx="1436">
                  <c:v>1.533285524895352E-2</c:v>
                </c:pt>
                <c:pt idx="1437">
                  <c:v>1.5325203123234798E-2</c:v>
                </c:pt>
                <c:pt idx="1438">
                  <c:v>1.5317564625259791E-2</c:v>
                </c:pt>
                <c:pt idx="1439">
                  <c:v>1.5309940111900422E-2</c:v>
                </c:pt>
                <c:pt idx="1440">
                  <c:v>1.5302329940693738E-2</c:v>
                </c:pt>
                <c:pt idx="1441">
                  <c:v>1.5294947613361091E-2</c:v>
                </c:pt>
                <c:pt idx="1442">
                  <c:v>1.5287366324197428E-2</c:v>
                </c:pt>
                <c:pt idx="1443">
                  <c:v>1.5279800435038097E-2</c:v>
                </c:pt>
                <c:pt idx="1444">
                  <c:v>1.5272250306993584E-2</c:v>
                </c:pt>
                <c:pt idx="1445">
                  <c:v>1.5264506777126933E-2</c:v>
                </c:pt>
                <c:pt idx="1446">
                  <c:v>1.5256990204224573E-2</c:v>
                </c:pt>
                <c:pt idx="1447">
                  <c:v>1.5249490494114679E-2</c:v>
                </c:pt>
                <c:pt idx="1448">
                  <c:v>1.5242007949844838E-2</c:v>
                </c:pt>
                <c:pt idx="1449">
                  <c:v>1.5234542770650028E-2</c:v>
                </c:pt>
                <c:pt idx="1450">
                  <c:v>1.5227299788917324E-2</c:v>
                </c:pt>
                <c:pt idx="1451">
                  <c:v>1.5219868886377034E-2</c:v>
                </c:pt>
                <c:pt idx="1452">
                  <c:v>1.5212455900479776E-2</c:v>
                </c:pt>
                <c:pt idx="1453">
                  <c:v>1.520506101986329E-2</c:v>
                </c:pt>
                <c:pt idx="1454">
                  <c:v>1.5197483953538917E-2</c:v>
                </c:pt>
                <c:pt idx="1455">
                  <c:v>1.5190126926403589E-2</c:v>
                </c:pt>
                <c:pt idx="1456">
                  <c:v>1.518278858485699E-2</c:v>
                </c:pt>
                <c:pt idx="1457">
                  <c:v>1.5175469117534748E-2</c:v>
                </c:pt>
                <c:pt idx="1458">
                  <c:v>1.5168168713070754E-2</c:v>
                </c:pt>
                <c:pt idx="1459">
                  <c:v>1.516088756009586E-2</c:v>
                </c:pt>
                <c:pt idx="1460">
                  <c:v>1.5153625847238741E-2</c:v>
                </c:pt>
                <c:pt idx="1461">
                  <c:v>1.5146383763126339E-2</c:v>
                </c:pt>
                <c:pt idx="1462">
                  <c:v>1.5139161496382118E-2</c:v>
                </c:pt>
                <c:pt idx="1463">
                  <c:v>1.5132339882192522E-2</c:v>
                </c:pt>
                <c:pt idx="1464">
                  <c:v>1.5125155403634512E-2</c:v>
                </c:pt>
                <c:pt idx="1465">
                  <c:v>1.5117991279373652E-2</c:v>
                </c:pt>
                <c:pt idx="1466">
                  <c:v>1.5110847698012041E-2</c:v>
                </c:pt>
                <c:pt idx="1467">
                  <c:v>1.5103539377697142E-2</c:v>
                </c:pt>
                <c:pt idx="1468">
                  <c:v>1.5096438711337113E-2</c:v>
                </c:pt>
                <c:pt idx="1469">
                  <c:v>1.5089359168164215E-2</c:v>
                </c:pt>
                <c:pt idx="1470">
                  <c:v>1.5082300936779501E-2</c:v>
                </c:pt>
                <c:pt idx="1471">
                  <c:v>1.5075444535653829E-2</c:v>
                </c:pt>
                <c:pt idx="1472">
                  <c:v>1.5068428172234334E-2</c:v>
                </c:pt>
                <c:pt idx="1473">
                  <c:v>1.5061433671876968E-2</c:v>
                </c:pt>
                <c:pt idx="1474">
                  <c:v>1.5054461223168459E-2</c:v>
                </c:pt>
                <c:pt idx="1475">
                  <c:v>1.5047511014693343E-2</c:v>
                </c:pt>
                <c:pt idx="1476">
                  <c:v>1.5040409657441857E-2</c:v>
                </c:pt>
                <c:pt idx="1477">
                  <c:v>1.5033505889241244E-2</c:v>
                </c:pt>
                <c:pt idx="1478">
                  <c:v>1.5026624941567736E-2</c:v>
                </c:pt>
                <c:pt idx="1479">
                  <c:v>1.5018789186786098E-2</c:v>
                </c:pt>
                <c:pt idx="1480">
                  <c:v>1.5012125482714488E-2</c:v>
                </c:pt>
                <c:pt idx="1481">
                  <c:v>1.5005316030026177E-2</c:v>
                </c:pt>
                <c:pt idx="1482">
                  <c:v>1.4998530164552685E-2</c:v>
                </c:pt>
                <c:pt idx="1483">
                  <c:v>1.4991768074863613E-2</c:v>
                </c:pt>
                <c:pt idx="1484">
                  <c:v>1.4985029949527238E-2</c:v>
                </c:pt>
                <c:pt idx="1485">
                  <c:v>1.4978315977109651E-2</c:v>
                </c:pt>
                <c:pt idx="1486">
                  <c:v>1.4971626346176058E-2</c:v>
                </c:pt>
                <c:pt idx="1487">
                  <c:v>1.4964961245290346E-2</c:v>
                </c:pt>
                <c:pt idx="1488">
                  <c:v>1.4958320863014213E-2</c:v>
                </c:pt>
                <c:pt idx="1489">
                  <c:v>1.4951089913636929E-2</c:v>
                </c:pt>
                <c:pt idx="1490">
                  <c:v>1.4944505886095267E-2</c:v>
                </c:pt>
                <c:pt idx="1491">
                  <c:v>1.493794720137822E-2</c:v>
                </c:pt>
                <c:pt idx="1492">
                  <c:v>1.4931414048065257E-2</c:v>
                </c:pt>
                <c:pt idx="1493">
                  <c:v>1.4925348668576184E-2</c:v>
                </c:pt>
                <c:pt idx="1494">
                  <c:v>1.4918862202028475E-2</c:v>
                </c:pt>
                <c:pt idx="1495">
                  <c:v>1.4912401788637338E-2</c:v>
                </c:pt>
                <c:pt idx="1496">
                  <c:v>1.4905967616957519E-2</c:v>
                </c:pt>
                <c:pt idx="1497">
                  <c:v>1.4898365628205953E-2</c:v>
                </c:pt>
                <c:pt idx="1498">
                  <c:v>1.4891991738317848E-2</c:v>
                </c:pt>
                <c:pt idx="1499">
                  <c:v>1.4885644712108591E-2</c:v>
                </c:pt>
                <c:pt idx="1500">
                  <c:v>1.487932473814043E-2</c:v>
                </c:pt>
                <c:pt idx="1501">
                  <c:v>1.4873433039680533E-2</c:v>
                </c:pt>
                <c:pt idx="1502">
                  <c:v>1.4866766701174655E-2</c:v>
                </c:pt>
                <c:pt idx="1503">
                  <c:v>1.4860529015294622E-2</c:v>
                </c:pt>
                <c:pt idx="1504">
                  <c:v>1.485431913589387E-2</c:v>
                </c:pt>
                <c:pt idx="1505">
                  <c:v>1.4848137251528597E-2</c:v>
                </c:pt>
                <c:pt idx="1506">
                  <c:v>1.4841983550754568E-2</c:v>
                </c:pt>
                <c:pt idx="1507">
                  <c:v>1.4835858222124526E-2</c:v>
                </c:pt>
                <c:pt idx="1508">
                  <c:v>1.4829761454192505E-2</c:v>
                </c:pt>
                <c:pt idx="1509">
                  <c:v>1.482369343550952E-2</c:v>
                </c:pt>
                <c:pt idx="1510">
                  <c:v>1.4817654354625719E-2</c:v>
                </c:pt>
                <c:pt idx="1511">
                  <c:v>1.4811644400092546E-2</c:v>
                </c:pt>
                <c:pt idx="1512">
                  <c:v>1.4805663760457126E-2</c:v>
                </c:pt>
                <c:pt idx="1513">
                  <c:v>1.4799712624267016E-2</c:v>
                </c:pt>
                <c:pt idx="1514">
                  <c:v>1.4794119917781835E-2</c:v>
                </c:pt>
                <c:pt idx="1515">
                  <c:v>1.4788330479615981E-2</c:v>
                </c:pt>
                <c:pt idx="1516">
                  <c:v>1.4782461100437058E-2</c:v>
                </c:pt>
                <c:pt idx="1517">
                  <c:v>1.4776621919695476E-2</c:v>
                </c:pt>
                <c:pt idx="1518">
                  <c:v>1.477081312591005E-2</c:v>
                </c:pt>
                <c:pt idx="1519">
                  <c:v>1.476453667915174E-2</c:v>
                </c:pt>
                <c:pt idx="1520">
                  <c:v>1.4759189449272962E-2</c:v>
                </c:pt>
                <c:pt idx="1521">
                  <c:v>1.4753474990446828E-2</c:v>
                </c:pt>
                <c:pt idx="1522">
                  <c:v>1.4747791687469146E-2</c:v>
                </c:pt>
                <c:pt idx="1523">
                  <c:v>1.4742231559403808E-2</c:v>
                </c:pt>
                <c:pt idx="1524">
                  <c:v>1.4736609046192993E-2</c:v>
                </c:pt>
                <c:pt idx="1525">
                  <c:v>1.473101823954486E-2</c:v>
                </c:pt>
                <c:pt idx="1526">
                  <c:v>1.4725459327972036E-2</c:v>
                </c:pt>
                <c:pt idx="1527">
                  <c:v>1.4719849108497614E-2</c:v>
                </c:pt>
                <c:pt idx="1528">
                  <c:v>1.4714356699517683E-2</c:v>
                </c:pt>
                <c:pt idx="1529">
                  <c:v>1.4708896766018078E-2</c:v>
                </c:pt>
                <c:pt idx="1530">
                  <c:v>1.4703469496514378E-2</c:v>
                </c:pt>
                <c:pt idx="1531">
                  <c:v>1.4695773290134493E-2</c:v>
                </c:pt>
                <c:pt idx="1532">
                  <c:v>1.4690426132320822E-2</c:v>
                </c:pt>
                <c:pt idx="1533">
                  <c:v>1.4685112284842299E-2</c:v>
                </c:pt>
                <c:pt idx="1534">
                  <c:v>1.4679831936214504E-2</c:v>
                </c:pt>
                <c:pt idx="1535">
                  <c:v>1.4674585274950814E-2</c:v>
                </c:pt>
                <c:pt idx="1536">
                  <c:v>1.466937248956725E-2</c:v>
                </c:pt>
                <c:pt idx="1537">
                  <c:v>1.4664193768576309E-2</c:v>
                </c:pt>
                <c:pt idx="1538">
                  <c:v>1.4659049300492253E-2</c:v>
                </c:pt>
                <c:pt idx="1539">
                  <c:v>1.4653939273828902E-2</c:v>
                </c:pt>
                <c:pt idx="1540">
                  <c:v>1.464875791420488E-2</c:v>
                </c:pt>
                <c:pt idx="1541">
                  <c:v>1.4643722034608075E-2</c:v>
                </c:pt>
                <c:pt idx="1542">
                  <c:v>1.4638721191880328E-2</c:v>
                </c:pt>
                <c:pt idx="1543">
                  <c:v>1.4633755574547358E-2</c:v>
                </c:pt>
                <c:pt idx="1544">
                  <c:v>1.4628825371134878E-2</c:v>
                </c:pt>
                <c:pt idx="1545">
                  <c:v>1.4623275082182882E-2</c:v>
                </c:pt>
                <c:pt idx="1546">
                  <c:v>1.4618418973507049E-2</c:v>
                </c:pt>
                <c:pt idx="1547">
                  <c:v>1.4613598856273611E-2</c:v>
                </c:pt>
                <c:pt idx="1548">
                  <c:v>1.4608814919002806E-2</c:v>
                </c:pt>
                <c:pt idx="1549">
                  <c:v>1.4604036525008664E-2</c:v>
                </c:pt>
                <c:pt idx="1550">
                  <c:v>1.4599328000269429E-2</c:v>
                </c:pt>
                <c:pt idx="1551">
                  <c:v>1.459465623606394E-2</c:v>
                </c:pt>
                <c:pt idx="1552">
                  <c:v>1.4590021420917917E-2</c:v>
                </c:pt>
                <c:pt idx="1553">
                  <c:v>1.4585444530273431E-2</c:v>
                </c:pt>
                <c:pt idx="1554">
                  <c:v>1.4580881631695549E-2</c:v>
                </c:pt>
                <c:pt idx="1555">
                  <c:v>1.4576356232722834E-2</c:v>
                </c:pt>
                <c:pt idx="1556">
                  <c:v>1.457186852187684E-2</c:v>
                </c:pt>
                <c:pt idx="1557">
                  <c:v>1.456740817953806E-2</c:v>
                </c:pt>
                <c:pt idx="1558">
                  <c:v>1.4562999017828409E-2</c:v>
                </c:pt>
                <c:pt idx="1559">
                  <c:v>1.455862812487518E-2</c:v>
                </c:pt>
                <c:pt idx="1560">
                  <c:v>1.4554295689208003E-2</c:v>
                </c:pt>
                <c:pt idx="1561">
                  <c:v>1.4550001899357373E-2</c:v>
                </c:pt>
                <c:pt idx="1562">
                  <c:v>1.454574694385422E-2</c:v>
                </c:pt>
                <c:pt idx="1563">
                  <c:v>1.4541531011231646E-2</c:v>
                </c:pt>
                <c:pt idx="1564">
                  <c:v>1.4537354290021015E-2</c:v>
                </c:pt>
                <c:pt idx="1565">
                  <c:v>1.453321696875543E-2</c:v>
                </c:pt>
                <c:pt idx="1566">
                  <c:v>1.4529079527287181E-2</c:v>
                </c:pt>
                <c:pt idx="1567">
                  <c:v>1.4525013346783276E-2</c:v>
                </c:pt>
                <c:pt idx="1568">
                  <c:v>1.4520987086477788E-2</c:v>
                </c:pt>
                <c:pt idx="1569">
                  <c:v>1.4517000934889531E-2</c:v>
                </c:pt>
                <c:pt idx="1570">
                  <c:v>1.451305508053688E-2</c:v>
                </c:pt>
                <c:pt idx="1571">
                  <c:v>1.4509176535546509E-2</c:v>
                </c:pt>
                <c:pt idx="1572">
                  <c:v>1.4505314656928297E-2</c:v>
                </c:pt>
                <c:pt idx="1573">
                  <c:v>1.4501493656254629E-2</c:v>
                </c:pt>
                <c:pt idx="1574">
                  <c:v>1.4497713722053383E-2</c:v>
                </c:pt>
                <c:pt idx="1575">
                  <c:v>1.4493936865516942E-2</c:v>
                </c:pt>
                <c:pt idx="1576">
                  <c:v>1.4490236753519814E-2</c:v>
                </c:pt>
                <c:pt idx="1577">
                  <c:v>1.4486578258416044E-2</c:v>
                </c:pt>
                <c:pt idx="1578">
                  <c:v>1.4482961568732834E-2</c:v>
                </c:pt>
                <c:pt idx="1579">
                  <c:v>1.4479436646733802E-2</c:v>
                </c:pt>
                <c:pt idx="1580">
                  <c:v>1.4475907070541605E-2</c:v>
                </c:pt>
                <c:pt idx="1581">
                  <c:v>1.4472419880557358E-2</c:v>
                </c:pt>
                <c:pt idx="1582">
                  <c:v>1.4468975265319916E-2</c:v>
                </c:pt>
                <c:pt idx="1583">
                  <c:v>1.4465573413368573E-2</c:v>
                </c:pt>
                <c:pt idx="1584">
                  <c:v>1.4462149902139012E-2</c:v>
                </c:pt>
                <c:pt idx="1585">
                  <c:v>1.445883112926658E-2</c:v>
                </c:pt>
                <c:pt idx="1586">
                  <c:v>1.4455555670078724E-2</c:v>
                </c:pt>
                <c:pt idx="1587">
                  <c:v>1.4452323713116777E-2</c:v>
                </c:pt>
                <c:pt idx="1588">
                  <c:v>1.4449135446921193E-2</c:v>
                </c:pt>
                <c:pt idx="1589">
                  <c:v>1.4445991060034637E-2</c:v>
                </c:pt>
                <c:pt idx="1590">
                  <c:v>1.4442890741002417E-2</c:v>
                </c:pt>
                <c:pt idx="1591">
                  <c:v>1.4439834678369848E-2</c:v>
                </c:pt>
                <c:pt idx="1592">
                  <c:v>1.4437091401081917E-2</c:v>
                </c:pt>
                <c:pt idx="1593">
                  <c:v>1.4434133826978031E-2</c:v>
                </c:pt>
                <c:pt idx="1594">
                  <c:v>1.4431221120777453E-2</c:v>
                </c:pt>
                <c:pt idx="1595">
                  <c:v>1.4428353471054119E-2</c:v>
                </c:pt>
                <c:pt idx="1596">
                  <c:v>1.4425531066382839E-2</c:v>
                </c:pt>
                <c:pt idx="1597">
                  <c:v>1.4422648500506284E-2</c:v>
                </c:pt>
                <c:pt idx="1598">
                  <c:v>1.4419913936946211E-2</c:v>
                </c:pt>
                <c:pt idx="1599">
                  <c:v>1.4417225168858908E-2</c:v>
                </c:pt>
                <c:pt idx="1600">
                  <c:v>1.4414582384821396E-2</c:v>
                </c:pt>
                <c:pt idx="1601">
                  <c:v>1.4412104319095802E-2</c:v>
                </c:pt>
                <c:pt idx="1602">
                  <c:v>1.4409557344939004E-2</c:v>
                </c:pt>
                <c:pt idx="1603">
                  <c:v>1.4407056935923514E-2</c:v>
                </c:pt>
                <c:pt idx="1604">
                  <c:v>1.4404603280640648E-2</c:v>
                </c:pt>
                <c:pt idx="1605">
                  <c:v>1.4402064825743379E-2</c:v>
                </c:pt>
                <c:pt idx="1606">
                  <c:v>1.4399701906252706E-2</c:v>
                </c:pt>
                <c:pt idx="1607">
                  <c:v>1.4397386290916504E-2</c:v>
                </c:pt>
                <c:pt idx="1608">
                  <c:v>1.4395118168331019E-2</c:v>
                </c:pt>
                <c:pt idx="1609">
                  <c:v>1.4392897727092931E-2</c:v>
                </c:pt>
                <c:pt idx="1610">
                  <c:v>1.4390873738845884E-2</c:v>
                </c:pt>
                <c:pt idx="1611">
                  <c:v>1.4388752640501528E-2</c:v>
                </c:pt>
                <c:pt idx="1612">
                  <c:v>1.4386679804722854E-2</c:v>
                </c:pt>
                <c:pt idx="1613">
                  <c:v>1.4384655420126811E-2</c:v>
                </c:pt>
                <c:pt idx="1614">
                  <c:v>1.4382679675331217E-2</c:v>
                </c:pt>
                <c:pt idx="1615">
                  <c:v>1.4380752758957364E-2</c:v>
                </c:pt>
                <c:pt idx="1616">
                  <c:v>1.4378874859630887E-2</c:v>
                </c:pt>
                <c:pt idx="1617">
                  <c:v>1.4377046165978728E-2</c:v>
                </c:pt>
                <c:pt idx="1618">
                  <c:v>1.4374738909920439E-2</c:v>
                </c:pt>
                <c:pt idx="1619">
                  <c:v>1.4372998584713621E-2</c:v>
                </c:pt>
                <c:pt idx="1620">
                  <c:v>1.4371307984698281E-2</c:v>
                </c:pt>
                <c:pt idx="1621">
                  <c:v>1.4369667298494369E-2</c:v>
                </c:pt>
                <c:pt idx="1622">
                  <c:v>1.4368076714722714E-2</c:v>
                </c:pt>
                <c:pt idx="1623">
                  <c:v>1.4366729891435073E-2</c:v>
                </c:pt>
                <c:pt idx="1624">
                  <c:v>1.436524369047058E-2</c:v>
                </c:pt>
                <c:pt idx="1625">
                  <c:v>1.4363808173318837E-2</c:v>
                </c:pt>
                <c:pt idx="1626">
                  <c:v>1.4362423528618402E-2</c:v>
                </c:pt>
                <c:pt idx="1627">
                  <c:v>1.4360881934325179E-2</c:v>
                </c:pt>
                <c:pt idx="1628">
                  <c:v>1.4359595926379301E-2</c:v>
                </c:pt>
                <c:pt idx="1629">
                  <c:v>1.435836134130822E-2</c:v>
                </c:pt>
                <c:pt idx="1630">
                  <c:v>1.4357178367759266E-2</c:v>
                </c:pt>
                <c:pt idx="1631">
                  <c:v>1.4356269994606388E-2</c:v>
                </c:pt>
                <c:pt idx="1632">
                  <c:v>1.4355194546289614E-2</c:v>
                </c:pt>
                <c:pt idx="1633">
                  <c:v>1.435417129101306E-2</c:v>
                </c:pt>
                <c:pt idx="1634">
                  <c:v>1.435320041744822E-2</c:v>
                </c:pt>
                <c:pt idx="1635">
                  <c:v>1.4352282114266592E-2</c:v>
                </c:pt>
                <c:pt idx="1636">
                  <c:v>1.4351174933183284E-2</c:v>
                </c:pt>
                <c:pt idx="1637">
                  <c:v>1.4350358522741713E-2</c:v>
                </c:pt>
                <c:pt idx="1638">
                  <c:v>1.4349595233138697E-2</c:v>
                </c:pt>
                <c:pt idx="1639">
                  <c:v>1.4348885253056901E-2</c:v>
                </c:pt>
                <c:pt idx="1640">
                  <c:v>1.4348228771180306E-2</c:v>
                </c:pt>
                <c:pt idx="1641">
                  <c:v>1.4347625976199966E-2</c:v>
                </c:pt>
                <c:pt idx="1642">
                  <c:v>1.434707705680914E-2</c:v>
                </c:pt>
                <c:pt idx="1643">
                  <c:v>1.4346582201705947E-2</c:v>
                </c:pt>
                <c:pt idx="1644">
                  <c:v>1.4346960515162875E-2</c:v>
                </c:pt>
                <c:pt idx="1645">
                  <c:v>1.434658617651801E-2</c:v>
                </c:pt>
                <c:pt idx="1646">
                  <c:v>1.4346266515234046E-2</c:v>
                </c:pt>
                <c:pt idx="1647">
                  <c:v>1.4346001720047399E-2</c:v>
                </c:pt>
                <c:pt idx="1648">
                  <c:v>1.4345791979701874E-2</c:v>
                </c:pt>
                <c:pt idx="1649">
                  <c:v>1.4345344258048896E-2</c:v>
                </c:pt>
                <c:pt idx="1650">
                  <c:v>1.4345241173102853E-2</c:v>
                </c:pt>
                <c:pt idx="1651">
                  <c:v>1.4345193693559495E-2</c:v>
                </c:pt>
                <c:pt idx="1652">
                  <c:v>1.4345202008174067E-2</c:v>
                </c:pt>
                <c:pt idx="1653">
                  <c:v>1.4345575706885261E-2</c:v>
                </c:pt>
                <c:pt idx="1654">
                  <c:v>1.4345700259430496E-2</c:v>
                </c:pt>
                <c:pt idx="1655">
                  <c:v>1.4345881188142073E-2</c:v>
                </c:pt>
                <c:pt idx="1656">
                  <c:v>1.4346118681801594E-2</c:v>
                </c:pt>
                <c:pt idx="1657">
                  <c:v>1.4346087100291697E-2</c:v>
                </c:pt>
                <c:pt idx="1658">
                  <c:v>1.434643414392924E-2</c:v>
                </c:pt>
                <c:pt idx="1659">
                  <c:v>1.4346838303130646E-2</c:v>
                </c:pt>
                <c:pt idx="1660">
                  <c:v>1.4347299766685665E-2</c:v>
                </c:pt>
                <c:pt idx="1661">
                  <c:v>1.4347818723394528E-2</c:v>
                </c:pt>
                <c:pt idx="1662">
                  <c:v>1.4348742079962474E-2</c:v>
                </c:pt>
                <c:pt idx="1663">
                  <c:v>1.4349380814516852E-2</c:v>
                </c:pt>
                <c:pt idx="1664">
                  <c:v>1.4350077624441831E-2</c:v>
                </c:pt>
                <c:pt idx="1665">
                  <c:v>1.4350832698563753E-2</c:v>
                </c:pt>
                <c:pt idx="1666">
                  <c:v>1.4351646225715919E-2</c:v>
                </c:pt>
                <c:pt idx="1667">
                  <c:v>1.435251839473423E-2</c:v>
                </c:pt>
                <c:pt idx="1668">
                  <c:v>1.435344939446241E-2</c:v>
                </c:pt>
                <c:pt idx="1669">
                  <c:v>1.435443941374983E-2</c:v>
                </c:pt>
                <c:pt idx="1670">
                  <c:v>1.4355107679791672E-2</c:v>
                </c:pt>
                <c:pt idx="1671">
                  <c:v>1.4355827068777628E-2</c:v>
                </c:pt>
                <c:pt idx="1672">
                  <c:v>1.4356986546355314E-2</c:v>
                </c:pt>
                <c:pt idx="1673">
                  <c:v>1.4358205767204429E-2</c:v>
                </c:pt>
                <c:pt idx="1674">
                  <c:v>1.4359484920185329E-2</c:v>
                </c:pt>
                <c:pt idx="1675">
                  <c:v>1.4361226637489798E-2</c:v>
                </c:pt>
                <c:pt idx="1676">
                  <c:v>1.4362630650820314E-2</c:v>
                </c:pt>
                <c:pt idx="1677">
                  <c:v>1.436409517880379E-2</c:v>
                </c:pt>
                <c:pt idx="1678">
                  <c:v>1.4365620410333499E-2</c:v>
                </c:pt>
                <c:pt idx="1679">
                  <c:v>1.4367206534307519E-2</c:v>
                </c:pt>
                <c:pt idx="1680">
                  <c:v>1.4368428989791151E-2</c:v>
                </c:pt>
                <c:pt idx="1681">
                  <c:v>1.4370132954832745E-2</c:v>
                </c:pt>
                <c:pt idx="1682">
                  <c:v>1.4371897616962573E-2</c:v>
                </c:pt>
                <c:pt idx="1683">
                  <c:v>1.437372046641725E-2</c:v>
                </c:pt>
                <c:pt idx="1684">
                  <c:v>1.4376039419602398E-2</c:v>
                </c:pt>
                <c:pt idx="1685">
                  <c:v>1.437797321654574E-2</c:v>
                </c:pt>
                <c:pt idx="1686">
                  <c:v>1.4379956320639794E-2</c:v>
                </c:pt>
                <c:pt idx="1687">
                  <c:v>1.4381985884919927E-2</c:v>
                </c:pt>
                <c:pt idx="1688">
                  <c:v>1.4383607992302327E-2</c:v>
                </c:pt>
                <c:pt idx="1689">
                  <c:v>1.4385720117714476E-2</c:v>
                </c:pt>
                <c:pt idx="1690">
                  <c:v>1.4387870394958651E-2</c:v>
                </c:pt>
                <c:pt idx="1691">
                  <c:v>1.439005592488931E-2</c:v>
                </c:pt>
                <c:pt idx="1692">
                  <c:v>1.4392273799129177E-2</c:v>
                </c:pt>
                <c:pt idx="1693">
                  <c:v>1.4394521100064409E-2</c:v>
                </c:pt>
                <c:pt idx="1694">
                  <c:v>1.4396794900845037E-2</c:v>
                </c:pt>
                <c:pt idx="1695">
                  <c:v>1.4399092265384083E-2</c:v>
                </c:pt>
                <c:pt idx="1696">
                  <c:v>1.4401410248360634E-2</c:v>
                </c:pt>
                <c:pt idx="1697">
                  <c:v>1.4404661933498871E-2</c:v>
                </c:pt>
                <c:pt idx="1698">
                  <c:v>1.4407011778922767E-2</c:v>
                </c:pt>
                <c:pt idx="1699">
                  <c:v>1.4409373059360901E-2</c:v>
                </c:pt>
                <c:pt idx="1700">
                  <c:v>1.4411742824165725E-2</c:v>
                </c:pt>
                <c:pt idx="1701">
                  <c:v>1.4413661947890788E-2</c:v>
                </c:pt>
                <c:pt idx="1702">
                  <c:v>1.4416040534165179E-2</c:v>
                </c:pt>
                <c:pt idx="1703">
                  <c:v>1.4418418780074894E-2</c:v>
                </c:pt>
                <c:pt idx="1704">
                  <c:v>1.4420793682493441E-2</c:v>
                </c:pt>
                <c:pt idx="1705">
                  <c:v>1.4423952532857207E-2</c:v>
                </c:pt>
                <c:pt idx="1706">
                  <c:v>1.4426309138142034E-2</c:v>
                </c:pt>
                <c:pt idx="1707">
                  <c:v>1.4428652897545113E-2</c:v>
                </c:pt>
                <c:pt idx="1708">
                  <c:v>1.4430981806476468E-2</c:v>
                </c:pt>
                <c:pt idx="1709">
                  <c:v>1.4433295633158462E-2</c:v>
                </c:pt>
                <c:pt idx="1710">
                  <c:v>1.4435146669303444E-2</c:v>
                </c:pt>
                <c:pt idx="1711">
                  <c:v>1.443743118907811E-2</c:v>
                </c:pt>
                <c:pt idx="1712">
                  <c:v>1.4439700477472027E-2</c:v>
                </c:pt>
                <c:pt idx="1713">
                  <c:v>1.4441954483364997E-2</c:v>
                </c:pt>
                <c:pt idx="1714">
                  <c:v>1.4444636743437184E-2</c:v>
                </c:pt>
                <c:pt idx="1715">
                  <c:v>1.4446859002992253E-2</c:v>
                </c:pt>
                <c:pt idx="1716">
                  <c:v>1.4449065822422925E-2</c:v>
                </c:pt>
                <c:pt idx="1717">
                  <c:v>1.4451257150604446E-2</c:v>
                </c:pt>
                <c:pt idx="1718">
                  <c:v>1.4453432936412925E-2</c:v>
                </c:pt>
                <c:pt idx="1719">
                  <c:v>1.4455593128723606E-2</c:v>
                </c:pt>
                <c:pt idx="1720">
                  <c:v>1.4457737676412603E-2</c:v>
                </c:pt>
                <c:pt idx="1721">
                  <c:v>1.4459866528356461E-2</c:v>
                </c:pt>
                <c:pt idx="1722">
                  <c:v>1.4461544388640654E-2</c:v>
                </c:pt>
                <c:pt idx="1723">
                  <c:v>1.4462774120120625E-2</c:v>
                </c:pt>
                <c:pt idx="1724">
                  <c:v>1.4464858775827025E-2</c:v>
                </c:pt>
                <c:pt idx="1725">
                  <c:v>1.4466927544121376E-2</c:v>
                </c:pt>
                <c:pt idx="1726">
                  <c:v>1.4468980373887882E-2</c:v>
                </c:pt>
                <c:pt idx="1727">
                  <c:v>1.4471447290627885E-2</c:v>
                </c:pt>
                <c:pt idx="1728">
                  <c:v>1.4473467007395782E-2</c:v>
                </c:pt>
                <c:pt idx="1729">
                  <c:v>1.4475470628003671E-2</c:v>
                </c:pt>
                <c:pt idx="1730">
                  <c:v>1.4477458101333319E-2</c:v>
                </c:pt>
                <c:pt idx="1731">
                  <c:v>1.4479003655746312E-2</c:v>
                </c:pt>
                <c:pt idx="1732">
                  <c:v>1.4480959780914897E-2</c:v>
                </c:pt>
                <c:pt idx="1733">
                  <c:v>1.4482899609747269E-2</c:v>
                </c:pt>
                <c:pt idx="1734">
                  <c:v>1.4484823091128512E-2</c:v>
                </c:pt>
                <c:pt idx="1735">
                  <c:v>1.4486730173945481E-2</c:v>
                </c:pt>
                <c:pt idx="1736">
                  <c:v>1.4489040985906119E-2</c:v>
                </c:pt>
                <c:pt idx="1737">
                  <c:v>1.4490913997010135E-2</c:v>
                </c:pt>
                <c:pt idx="1738">
                  <c:v>1.4492770451900609E-2</c:v>
                </c:pt>
                <c:pt idx="1739">
                  <c:v>1.4494871776147522E-2</c:v>
                </c:pt>
                <c:pt idx="1740">
                  <c:v>1.4496277075665481E-2</c:v>
                </c:pt>
                <c:pt idx="1741">
                  <c:v>1.4498082303061556E-2</c:v>
                </c:pt>
                <c:pt idx="1742">
                  <c:v>1.4499870766795351E-2</c:v>
                </c:pt>
                <c:pt idx="1743">
                  <c:v>1.4501642415753717E-2</c:v>
                </c:pt>
                <c:pt idx="1744">
                  <c:v>1.4503397198824833E-2</c:v>
                </c:pt>
                <c:pt idx="1745">
                  <c:v>1.4505135064895551E-2</c:v>
                </c:pt>
                <c:pt idx="1746">
                  <c:v>1.4506855962855376E-2</c:v>
                </c:pt>
                <c:pt idx="1747">
                  <c:v>1.4508559841591601E-2</c:v>
                </c:pt>
                <c:pt idx="1748">
                  <c:v>1.4511059092195876E-2</c:v>
                </c:pt>
                <c:pt idx="1749">
                  <c:v>1.4513940806006802E-2</c:v>
                </c:pt>
                <c:pt idx="1750">
                  <c:v>1.4515587425931944E-2</c:v>
                </c:pt>
                <c:pt idx="1751">
                  <c:v>1.451721680051043E-2</c:v>
                </c:pt>
                <c:pt idx="1752">
                  <c:v>1.4518828878619713E-2</c:v>
                </c:pt>
                <c:pt idx="1753">
                  <c:v>1.451922346463781E-2</c:v>
                </c:pt>
                <c:pt idx="1754">
                  <c:v>1.4520804386538305E-2</c:v>
                </c:pt>
                <c:pt idx="1755">
                  <c:v>1.4522367871642312E-2</c:v>
                </c:pt>
                <c:pt idx="1756">
                  <c:v>1.4523913868836618E-2</c:v>
                </c:pt>
                <c:pt idx="1757">
                  <c:v>1.4526628032891793E-2</c:v>
                </c:pt>
                <c:pt idx="1758">
                  <c:v>1.452813525864804E-2</c:v>
                </c:pt>
                <c:pt idx="1759">
                  <c:v>1.4529624830091866E-2</c:v>
                </c:pt>
                <c:pt idx="1760">
                  <c:v>1.4531096696104162E-2</c:v>
                </c:pt>
                <c:pt idx="1761">
                  <c:v>1.4531379747203733E-2</c:v>
                </c:pt>
                <c:pt idx="1762">
                  <c:v>1.4532819743568506E-2</c:v>
                </c:pt>
                <c:pt idx="1763">
                  <c:v>1.453424189423721E-2</c:v>
                </c:pt>
                <c:pt idx="1764">
                  <c:v>1.453564614809707E-2</c:v>
                </c:pt>
                <c:pt idx="1765">
                  <c:v>1.4537032454037932E-2</c:v>
                </c:pt>
                <c:pt idx="1766">
                  <c:v>1.4539553215481388E-2</c:v>
                </c:pt>
                <c:pt idx="1767">
                  <c:v>1.4540899712162424E-2</c:v>
                </c:pt>
                <c:pt idx="1768">
                  <c:v>1.4542228094470663E-2</c:v>
                </c:pt>
                <c:pt idx="1769">
                  <c:v>1.4543538311289572E-2</c:v>
                </c:pt>
                <c:pt idx="1770">
                  <c:v>1.4544830311503915E-2</c:v>
                </c:pt>
                <c:pt idx="1771">
                  <c:v>1.4546104043997586E-2</c:v>
                </c:pt>
                <c:pt idx="1772">
                  <c:v>1.4547359457656207E-2</c:v>
                </c:pt>
                <c:pt idx="1773">
                  <c:v>1.4548596501364966E-2</c:v>
                </c:pt>
                <c:pt idx="1774">
                  <c:v>1.4548693118046511E-2</c:v>
                </c:pt>
                <c:pt idx="1775">
                  <c:v>1.4549151137044861E-2</c:v>
                </c:pt>
                <c:pt idx="1776">
                  <c:v>1.4550339226030728E-2</c:v>
                </c:pt>
                <c:pt idx="1777">
                  <c:v>1.4551508762583194E-2</c:v>
                </c:pt>
                <c:pt idx="1778">
                  <c:v>1.4552659695601034E-2</c:v>
                </c:pt>
                <c:pt idx="1779">
                  <c:v>1.4554159837084257E-2</c:v>
                </c:pt>
                <c:pt idx="1780">
                  <c:v>1.4555272100686358E-2</c:v>
                </c:pt>
                <c:pt idx="1781">
                  <c:v>1.455636560304974E-2</c:v>
                </c:pt>
                <c:pt idx="1782">
                  <c:v>1.4557440293071549E-2</c:v>
                </c:pt>
                <c:pt idx="1783">
                  <c:v>1.4558133519145302E-2</c:v>
                </c:pt>
                <c:pt idx="1784">
                  <c:v>1.4559171757845176E-2</c:v>
                </c:pt>
                <c:pt idx="1785">
                  <c:v>1.4560191035311143E-2</c:v>
                </c:pt>
                <c:pt idx="1786">
                  <c:v>1.4561191300444627E-2</c:v>
                </c:pt>
                <c:pt idx="1787">
                  <c:v>1.4562172502148382E-2</c:v>
                </c:pt>
                <c:pt idx="1788">
                  <c:v>1.4563490512366342E-2</c:v>
                </c:pt>
                <c:pt idx="1789">
                  <c:v>1.4564432085174637E-2</c:v>
                </c:pt>
                <c:pt idx="1790">
                  <c:v>1.4565354436840009E-2</c:v>
                </c:pt>
                <c:pt idx="1791">
                  <c:v>1.4566384951386672E-2</c:v>
                </c:pt>
                <c:pt idx="1792">
                  <c:v>1.456691563623233E-2</c:v>
                </c:pt>
                <c:pt idx="1793">
                  <c:v>1.4567778613012311E-2</c:v>
                </c:pt>
                <c:pt idx="1794">
                  <c:v>1.456862216139042E-2</c:v>
                </c:pt>
                <c:pt idx="1795">
                  <c:v>1.4569446230273387E-2</c:v>
                </c:pt>
                <c:pt idx="1796">
                  <c:v>1.4570250768567937E-2</c:v>
                </c:pt>
                <c:pt idx="1797">
                  <c:v>1.4571035725180793E-2</c:v>
                </c:pt>
                <c:pt idx="1798">
                  <c:v>1.4571801049019131E-2</c:v>
                </c:pt>
                <c:pt idx="1799">
                  <c:v>1.4572546688990554E-2</c:v>
                </c:pt>
                <c:pt idx="1800">
                  <c:v>1.4573611839785158E-2</c:v>
                </c:pt>
                <c:pt idx="1801">
                  <c:v>1.457532933068126E-2</c:v>
                </c:pt>
                <c:pt idx="1802">
                  <c:v>1.4576009981595918E-2</c:v>
                </c:pt>
                <c:pt idx="1803">
                  <c:v>1.4576670726477862E-2</c:v>
                </c:pt>
                <c:pt idx="1804">
                  <c:v>1.4577311514228938E-2</c:v>
                </c:pt>
                <c:pt idx="1805">
                  <c:v>1.4577615912402309E-2</c:v>
                </c:pt>
                <c:pt idx="1806">
                  <c:v>1.4578208004296512E-2</c:v>
                </c:pt>
                <c:pt idx="1807">
                  <c:v>1.4578779965491857E-2</c:v>
                </c:pt>
                <c:pt idx="1808">
                  <c:v>1.4579331744899159E-2</c:v>
                </c:pt>
                <c:pt idx="1809">
                  <c:v>1.4580188670150835E-2</c:v>
                </c:pt>
                <c:pt idx="1810">
                  <c:v>1.4580698486528211E-2</c:v>
                </c:pt>
                <c:pt idx="1811">
                  <c:v>1.4581187963376829E-2</c:v>
                </c:pt>
                <c:pt idx="1812">
                  <c:v>1.4581657049605385E-2</c:v>
                </c:pt>
                <c:pt idx="1813">
                  <c:v>1.4581786126939278E-2</c:v>
                </c:pt>
                <c:pt idx="1814">
                  <c:v>1.4582215742725285E-2</c:v>
                </c:pt>
                <c:pt idx="1815">
                  <c:v>1.4582624819099372E-2</c:v>
                </c:pt>
                <c:pt idx="1816">
                  <c:v>1.4583013304974534E-2</c:v>
                </c:pt>
                <c:pt idx="1817">
                  <c:v>1.4584008383718162E-2</c:v>
                </c:pt>
                <c:pt idx="1818">
                  <c:v>1.4584040502927919E-2</c:v>
                </c:pt>
                <c:pt idx="1819">
                  <c:v>1.4584365424314672E-2</c:v>
                </c:pt>
                <c:pt idx="1820">
                  <c:v>1.4584669546373946E-2</c:v>
                </c:pt>
                <c:pt idx="1821">
                  <c:v>1.4584952818020086E-2</c:v>
                </c:pt>
                <c:pt idx="1822">
                  <c:v>1.4585215188167869E-2</c:v>
                </c:pt>
                <c:pt idx="1823">
                  <c:v>1.4585456605732502E-2</c:v>
                </c:pt>
                <c:pt idx="1824">
                  <c:v>1.4585677019631375E-2</c:v>
                </c:pt>
                <c:pt idx="1825">
                  <c:v>1.458587637878013E-2</c:v>
                </c:pt>
                <c:pt idx="1826">
                  <c:v>1.458515366546812E-2</c:v>
                </c:pt>
                <c:pt idx="1827">
                  <c:v>1.4585315327776412E-2</c:v>
                </c:pt>
                <c:pt idx="1828">
                  <c:v>1.4585455795602512E-2</c:v>
                </c:pt>
                <c:pt idx="1829">
                  <c:v>1.4585575017872138E-2</c:v>
                </c:pt>
                <c:pt idx="1830">
                  <c:v>1.4585967290444665E-2</c:v>
                </c:pt>
                <c:pt idx="1831">
                  <c:v>1.4586042328853558E-2</c:v>
                </c:pt>
                <c:pt idx="1832">
                  <c:v>1.4586095963974519E-2</c:v>
                </c:pt>
                <c:pt idx="1833">
                  <c:v>1.4586128144733675E-2</c:v>
                </c:pt>
                <c:pt idx="1834">
                  <c:v>1.4586138820058474E-2</c:v>
                </c:pt>
                <c:pt idx="1835">
                  <c:v>1.4585841334708124E-2</c:v>
                </c:pt>
                <c:pt idx="1836">
                  <c:v>1.4585810408052412E-2</c:v>
                </c:pt>
                <c:pt idx="1837">
                  <c:v>1.4585757827268488E-2</c:v>
                </c:pt>
                <c:pt idx="1838">
                  <c:v>1.4585683541288247E-2</c:v>
                </c:pt>
                <c:pt idx="1839">
                  <c:v>1.4585867827652817E-2</c:v>
                </c:pt>
                <c:pt idx="1840">
                  <c:v>1.4585748397874661E-2</c:v>
                </c:pt>
                <c:pt idx="1841">
                  <c:v>1.4585607105170092E-2</c:v>
                </c:pt>
                <c:pt idx="1842">
                  <c:v>1.4585443898471826E-2</c:v>
                </c:pt>
                <c:pt idx="1843">
                  <c:v>1.4585258726713899E-2</c:v>
                </c:pt>
                <c:pt idx="1844">
                  <c:v>1.4584779156566439E-2</c:v>
                </c:pt>
                <c:pt idx="1845">
                  <c:v>1.4584551504366586E-2</c:v>
                </c:pt>
                <c:pt idx="1846">
                  <c:v>1.4584301738450349E-2</c:v>
                </c:pt>
                <c:pt idx="1847">
                  <c:v>1.458402980775758E-2</c:v>
                </c:pt>
                <c:pt idx="1848">
                  <c:v>1.4583735661227242E-2</c:v>
                </c:pt>
                <c:pt idx="1849">
                  <c:v>1.4583419247798303E-2</c:v>
                </c:pt>
                <c:pt idx="1850">
                  <c:v>1.458308051641238E-2</c:v>
                </c:pt>
                <c:pt idx="1851">
                  <c:v>1.4582719416010644E-2</c:v>
                </c:pt>
                <c:pt idx="1852">
                  <c:v>1.4583113741399095E-2</c:v>
                </c:pt>
                <c:pt idx="1853">
                  <c:v>1.4582702830613263E-2</c:v>
                </c:pt>
                <c:pt idx="1854">
                  <c:v>1.4582269383974248E-2</c:v>
                </c:pt>
                <c:pt idx="1855">
                  <c:v>1.458181335041985E-2</c:v>
                </c:pt>
                <c:pt idx="1856">
                  <c:v>1.4581082135208357E-2</c:v>
                </c:pt>
                <c:pt idx="1857">
                  <c:v>1.458058243308649E-2</c:v>
                </c:pt>
                <c:pt idx="1858">
                  <c:v>1.4580059995434007E-2</c:v>
                </c:pt>
                <c:pt idx="1859">
                  <c:v>1.4579514771196664E-2</c:v>
                </c:pt>
                <c:pt idx="1860">
                  <c:v>1.4578946709318908E-2</c:v>
                </c:pt>
                <c:pt idx="1861">
                  <c:v>1.4578599964567226E-2</c:v>
                </c:pt>
                <c:pt idx="1862">
                  <c:v>1.4577984392967879E-2</c:v>
                </c:pt>
                <c:pt idx="1863">
                  <c:v>1.4577345825995972E-2</c:v>
                </c:pt>
                <c:pt idx="1864">
                  <c:v>1.4576684212597122E-2</c:v>
                </c:pt>
                <c:pt idx="1865">
                  <c:v>1.4575762048457329E-2</c:v>
                </c:pt>
                <c:pt idx="1866">
                  <c:v>1.4575055888629449E-2</c:v>
                </c:pt>
                <c:pt idx="1867">
                  <c:v>1.4574326533799803E-2</c:v>
                </c:pt>
                <c:pt idx="1868">
                  <c:v>1.45735739329207E-2</c:v>
                </c:pt>
                <c:pt idx="1869">
                  <c:v>1.4573028662385457E-2</c:v>
                </c:pt>
                <c:pt idx="1870">
                  <c:v>1.457222769835036E-2</c:v>
                </c:pt>
                <c:pt idx="1871">
                  <c:v>1.4571403330539389E-2</c:v>
                </c:pt>
                <c:pt idx="1872">
                  <c:v>1.4570555507904249E-2</c:v>
                </c:pt>
                <c:pt idx="1873">
                  <c:v>1.4569684179401856E-2</c:v>
                </c:pt>
                <c:pt idx="1874">
                  <c:v>1.4568789293986086E-2</c:v>
                </c:pt>
                <c:pt idx="1875">
                  <c:v>1.456787080061429E-2</c:v>
                </c:pt>
                <c:pt idx="1876">
                  <c:v>1.4566928648243388E-2</c:v>
                </c:pt>
                <c:pt idx="1877">
                  <c:v>1.4565962785832033E-2</c:v>
                </c:pt>
                <c:pt idx="1878">
                  <c:v>1.4564542997897598E-2</c:v>
                </c:pt>
                <c:pt idx="1879">
                  <c:v>1.4563533080341862E-2</c:v>
                </c:pt>
                <c:pt idx="1880">
                  <c:v>1.4562499308835661E-2</c:v>
                </c:pt>
                <c:pt idx="1881">
                  <c:v>1.4561441632343778E-2</c:v>
                </c:pt>
                <c:pt idx="1882">
                  <c:v>1.4560359999832748E-2</c:v>
                </c:pt>
                <c:pt idx="1883">
                  <c:v>1.455946068384506E-2</c:v>
                </c:pt>
                <c:pt idx="1884">
                  <c:v>1.4558329204377128E-2</c:v>
                </c:pt>
                <c:pt idx="1885">
                  <c:v>1.4557173611184407E-2</c:v>
                </c:pt>
                <c:pt idx="1886">
                  <c:v>1.4555993853234058E-2</c:v>
                </c:pt>
                <c:pt idx="1887">
                  <c:v>1.4554590710898686E-2</c:v>
                </c:pt>
                <c:pt idx="1888">
                  <c:v>1.4553364270631541E-2</c:v>
                </c:pt>
                <c:pt idx="1889">
                  <c:v>1.4552113517139555E-2</c:v>
                </c:pt>
                <c:pt idx="1890">
                  <c:v>1.455083839939849E-2</c:v>
                </c:pt>
                <c:pt idx="1891">
                  <c:v>1.4549730806115317E-2</c:v>
                </c:pt>
                <c:pt idx="1892">
                  <c:v>1.454840498802918E-2</c:v>
                </c:pt>
                <c:pt idx="1893">
                  <c:v>1.454705464799704E-2</c:v>
                </c:pt>
                <c:pt idx="1894">
                  <c:v>1.4545679734996538E-2</c:v>
                </c:pt>
                <c:pt idx="1895">
                  <c:v>1.4544280198005759E-2</c:v>
                </c:pt>
                <c:pt idx="1896">
                  <c:v>1.4542673186428996E-2</c:v>
                </c:pt>
                <c:pt idx="1897">
                  <c:v>1.4541226090321437E-2</c:v>
                </c:pt>
                <c:pt idx="1898">
                  <c:v>1.4539754221798991E-2</c:v>
                </c:pt>
                <c:pt idx="1899">
                  <c:v>1.4538257529846639E-2</c:v>
                </c:pt>
                <c:pt idx="1900">
                  <c:v>1.4536735963449366E-2</c:v>
                </c:pt>
                <c:pt idx="1901">
                  <c:v>1.453518947159391E-2</c:v>
                </c:pt>
                <c:pt idx="1902">
                  <c:v>1.4533618003266137E-2</c:v>
                </c:pt>
                <c:pt idx="1903">
                  <c:v>1.4532021507456739E-2</c:v>
                </c:pt>
                <c:pt idx="1904">
                  <c:v>1.4530735626318691E-2</c:v>
                </c:pt>
                <c:pt idx="1905">
                  <c:v>1.4529085163914988E-2</c:v>
                </c:pt>
                <c:pt idx="1906">
                  <c:v>1.452740951170322E-2</c:v>
                </c:pt>
                <c:pt idx="1907">
                  <c:v>1.4525708618673321E-2</c:v>
                </c:pt>
                <c:pt idx="1908">
                  <c:v>1.4523982433817396E-2</c:v>
                </c:pt>
                <c:pt idx="1909">
                  <c:v>1.4522072591497058E-2</c:v>
                </c:pt>
                <c:pt idx="1910">
                  <c:v>1.4520297572769647E-2</c:v>
                </c:pt>
                <c:pt idx="1911">
                  <c:v>1.4518497113852391E-2</c:v>
                </c:pt>
                <c:pt idx="1912">
                  <c:v>1.4516671163741279E-2</c:v>
                </c:pt>
                <c:pt idx="1913">
                  <c:v>1.4514970346894588E-2</c:v>
                </c:pt>
                <c:pt idx="1914">
                  <c:v>1.4513091339950202E-2</c:v>
                </c:pt>
                <c:pt idx="1915">
                  <c:v>1.4511186684147996E-2</c:v>
                </c:pt>
                <c:pt idx="1916">
                  <c:v>1.4509256328487459E-2</c:v>
                </c:pt>
                <c:pt idx="1917">
                  <c:v>1.4507157260263789E-2</c:v>
                </c:pt>
                <c:pt idx="1918">
                  <c:v>1.4505177291996197E-2</c:v>
                </c:pt>
                <c:pt idx="1919">
                  <c:v>1.4503171475548179E-2</c:v>
                </c:pt>
                <c:pt idx="1920">
                  <c:v>1.4501139759926207E-2</c:v>
                </c:pt>
                <c:pt idx="1921">
                  <c:v>1.4499082094138067E-2</c:v>
                </c:pt>
                <c:pt idx="1922">
                  <c:v>1.4497131641678122E-2</c:v>
                </c:pt>
                <c:pt idx="1923">
                  <c:v>1.4495019959122349E-2</c:v>
                </c:pt>
                <c:pt idx="1924">
                  <c:v>1.4492882168754141E-2</c:v>
                </c:pt>
                <c:pt idx="1925">
                  <c:v>1.449071821958646E-2</c:v>
                </c:pt>
                <c:pt idx="1926">
                  <c:v>1.4488528060629658E-2</c:v>
                </c:pt>
                <c:pt idx="1927">
                  <c:v>1.4486311640899299E-2</c:v>
                </c:pt>
                <c:pt idx="1928">
                  <c:v>1.4484068909410517E-2</c:v>
                </c:pt>
                <c:pt idx="1929">
                  <c:v>1.4481799815178876E-2</c:v>
                </c:pt>
                <c:pt idx="1930">
                  <c:v>1.4479269367361471E-2</c:v>
                </c:pt>
                <c:pt idx="1931">
                  <c:v>1.4476835643519993E-2</c:v>
                </c:pt>
                <c:pt idx="1932">
                  <c:v>1.447449317048986E-2</c:v>
                </c:pt>
                <c:pt idx="1933">
                  <c:v>1.4472124144865348E-2</c:v>
                </c:pt>
                <c:pt idx="1934">
                  <c:v>1.4469728515673753E-2</c:v>
                </c:pt>
                <c:pt idx="1935">
                  <c:v>1.4467413937899158E-2</c:v>
                </c:pt>
                <c:pt idx="1936">
                  <c:v>1.4464962925288703E-2</c:v>
                </c:pt>
                <c:pt idx="1937">
                  <c:v>1.4462485151504752E-2</c:v>
                </c:pt>
                <c:pt idx="1938">
                  <c:v>1.4459980565578845E-2</c:v>
                </c:pt>
                <c:pt idx="1939">
                  <c:v>1.4457449116543836E-2</c:v>
                </c:pt>
                <c:pt idx="1940">
                  <c:v>1.4454793211291788E-2</c:v>
                </c:pt>
                <c:pt idx="1941">
                  <c:v>1.4452209929999484E-2</c:v>
                </c:pt>
                <c:pt idx="1942">
                  <c:v>1.4449599828168461E-2</c:v>
                </c:pt>
                <c:pt idx="1943">
                  <c:v>1.4446963809625128E-2</c:v>
                </c:pt>
                <c:pt idx="1944">
                  <c:v>1.4444393038690264E-2</c:v>
                </c:pt>
                <c:pt idx="1945">
                  <c:v>1.4441706960240051E-2</c:v>
                </c:pt>
                <c:pt idx="1946">
                  <c:v>1.4438998400034039E-2</c:v>
                </c:pt>
                <c:pt idx="1947">
                  <c:v>1.4436268458190907E-2</c:v>
                </c:pt>
                <c:pt idx="1948">
                  <c:v>1.4433433472600203E-2</c:v>
                </c:pt>
                <c:pt idx="1949">
                  <c:v>1.4430665098452823E-2</c:v>
                </c:pt>
                <c:pt idx="1950">
                  <c:v>1.4427878549710354E-2</c:v>
                </c:pt>
                <c:pt idx="1951">
                  <c:v>1.4425074944057746E-2</c:v>
                </c:pt>
                <c:pt idx="1952">
                  <c:v>1.4422255402097397E-2</c:v>
                </c:pt>
                <c:pt idx="1953">
                  <c:v>1.4419421047347378E-2</c:v>
                </c:pt>
                <c:pt idx="1954">
                  <c:v>1.4416573006241001E-2</c:v>
                </c:pt>
                <c:pt idx="1955">
                  <c:v>1.4413712408130788E-2</c:v>
                </c:pt>
                <c:pt idx="1956">
                  <c:v>1.4411078493057341E-2</c:v>
                </c:pt>
                <c:pt idx="1957">
                  <c:v>1.4408195288830234E-2</c:v>
                </c:pt>
                <c:pt idx="1958">
                  <c:v>1.4405303118908854E-2</c:v>
                </c:pt>
                <c:pt idx="1959">
                  <c:v>1.4402403106240589E-2</c:v>
                </c:pt>
                <c:pt idx="1960">
                  <c:v>1.4399496376638357E-2</c:v>
                </c:pt>
                <c:pt idx="1961">
                  <c:v>1.4396505613034846E-2</c:v>
                </c:pt>
                <c:pt idx="1962">
                  <c:v>1.4393588885403406E-2</c:v>
                </c:pt>
                <c:pt idx="1963">
                  <c:v>1.4390668804172599E-2</c:v>
                </c:pt>
                <c:pt idx="1964">
                  <c:v>1.438774651266524E-2</c:v>
                </c:pt>
                <c:pt idx="1965">
                  <c:v>1.4384901578932324E-2</c:v>
                </c:pt>
                <c:pt idx="1966">
                  <c:v>1.4381978350469988E-2</c:v>
                </c:pt>
                <c:pt idx="1967">
                  <c:v>1.4379056365545968E-2</c:v>
                </c:pt>
                <c:pt idx="1968">
                  <c:v>1.4376136494401533E-2</c:v>
                </c:pt>
                <c:pt idx="1969">
                  <c:v>1.4373218879573104E-2</c:v>
                </c:pt>
                <c:pt idx="1970">
                  <c:v>1.4370224871808331E-2</c:v>
                </c:pt>
                <c:pt idx="1971">
                  <c:v>1.4367311785818196E-2</c:v>
                </c:pt>
                <c:pt idx="1972">
                  <c:v>1.4364401027756511E-2</c:v>
                </c:pt>
                <c:pt idx="1973">
                  <c:v>1.4361492622115599E-2</c:v>
                </c:pt>
                <c:pt idx="1974">
                  <c:v>1.435866550741528E-2</c:v>
                </c:pt>
                <c:pt idx="1975">
                  <c:v>1.4355761944830131E-2</c:v>
                </c:pt>
                <c:pt idx="1976">
                  <c:v>1.4352860810009494E-2</c:v>
                </c:pt>
                <c:pt idx="1977">
                  <c:v>1.4349962127445515E-2</c:v>
                </c:pt>
                <c:pt idx="1978">
                  <c:v>1.4347065921630778E-2</c:v>
                </c:pt>
                <c:pt idx="1979">
                  <c:v>1.4344172217056557E-2</c:v>
                </c:pt>
                <c:pt idx="1980">
                  <c:v>1.4341281038214571E-2</c:v>
                </c:pt>
                <c:pt idx="1981">
                  <c:v>1.4338392409596962E-2</c:v>
                </c:pt>
                <c:pt idx="1982">
                  <c:v>1.4335426871370457E-2</c:v>
                </c:pt>
                <c:pt idx="1983">
                  <c:v>1.4332384239396905E-2</c:v>
                </c:pt>
                <c:pt idx="1984">
                  <c:v>1.4329503164164377E-2</c:v>
                </c:pt>
                <c:pt idx="1985">
                  <c:v>1.4326624731489402E-2</c:v>
                </c:pt>
                <c:pt idx="1986">
                  <c:v>1.432382875888664E-2</c:v>
                </c:pt>
                <c:pt idx="1987">
                  <c:v>1.4320955771657861E-2</c:v>
                </c:pt>
                <c:pt idx="1988">
                  <c:v>1.4318085502331908E-2</c:v>
                </c:pt>
                <c:pt idx="1989">
                  <c:v>1.4315217975396885E-2</c:v>
                </c:pt>
                <c:pt idx="1990">
                  <c:v>1.4312353215341774E-2</c:v>
                </c:pt>
                <c:pt idx="1991">
                  <c:v>1.4309411000500715E-2</c:v>
                </c:pt>
                <c:pt idx="1992">
                  <c:v>1.4306551751399806E-2</c:v>
                </c:pt>
                <c:pt idx="1993">
                  <c:v>1.4303695340758971E-2</c:v>
                </c:pt>
                <c:pt idx="1994">
                  <c:v>1.4300841793066911E-2</c:v>
                </c:pt>
                <c:pt idx="1995">
                  <c:v>1.4297991132810113E-2</c:v>
                </c:pt>
                <c:pt idx="1996">
                  <c:v>1.4295224130836693E-2</c:v>
                </c:pt>
                <c:pt idx="1997">
                  <c:v>1.4292379424613144E-2</c:v>
                </c:pt>
                <c:pt idx="1998">
                  <c:v>1.4289537681173459E-2</c:v>
                </c:pt>
                <c:pt idx="1999">
                  <c:v>1.4286293633697976E-2</c:v>
                </c:pt>
                <c:pt idx="2000">
                  <c:v>1.4283377124976409E-2</c:v>
                </c:pt>
                <c:pt idx="2001">
                  <c:v>1.4280544739033386E-2</c:v>
                </c:pt>
                <c:pt idx="2002">
                  <c:v>1.4277715415430579E-2</c:v>
                </c:pt>
                <c:pt idx="2003">
                  <c:v>1.4274889178653152E-2</c:v>
                </c:pt>
                <c:pt idx="2004">
                  <c:v>1.4272066053188037E-2</c:v>
                </c:pt>
                <c:pt idx="2005">
                  <c:v>1.4269246063520402E-2</c:v>
                </c:pt>
                <c:pt idx="2006">
                  <c:v>1.4266429234136293E-2</c:v>
                </c:pt>
                <c:pt idx="2007">
                  <c:v>1.4263615589521758E-2</c:v>
                </c:pt>
                <c:pt idx="2008">
                  <c:v>1.4261051671942332E-2</c:v>
                </c:pt>
                <c:pt idx="2009">
                  <c:v>1.425824485695364E-2</c:v>
                </c:pt>
                <c:pt idx="2010">
                  <c:v>1.4255441305888426E-2</c:v>
                </c:pt>
                <c:pt idx="2011">
                  <c:v>1.4252641043234929E-2</c:v>
                </c:pt>
                <c:pt idx="2012">
                  <c:v>1.424984409347965E-2</c:v>
                </c:pt>
                <c:pt idx="2013">
                  <c:v>1.4246967629444676E-2</c:v>
                </c:pt>
                <c:pt idx="2014">
                  <c:v>1.4244177240382568E-2</c:v>
                </c:pt>
                <c:pt idx="2015">
                  <c:v>1.4241390235776891E-2</c:v>
                </c:pt>
                <c:pt idx="2016">
                  <c:v>1.4238606640115161E-2</c:v>
                </c:pt>
                <c:pt idx="2017">
                  <c:v>1.4235909895248304E-2</c:v>
                </c:pt>
                <c:pt idx="2018">
                  <c:v>1.4233133337120977E-2</c:v>
                </c:pt>
                <c:pt idx="2019">
                  <c:v>1.4230360263303011E-2</c:v>
                </c:pt>
                <c:pt idx="2020">
                  <c:v>1.4227590698279604E-2</c:v>
                </c:pt>
                <c:pt idx="2021">
                  <c:v>1.422482466653943E-2</c:v>
                </c:pt>
                <c:pt idx="2022">
                  <c:v>1.4221978025174636E-2</c:v>
                </c:pt>
                <c:pt idx="2023">
                  <c:v>1.4219218977722927E-2</c:v>
                </c:pt>
                <c:pt idx="2024">
                  <c:v>1.4216463535101316E-2</c:v>
                </c:pt>
                <c:pt idx="2025">
                  <c:v>1.421371172179382E-2</c:v>
                </c:pt>
                <c:pt idx="2026">
                  <c:v>1.4211048364094096E-2</c:v>
                </c:pt>
                <c:pt idx="2027">
                  <c:v>1.4208304046258943E-2</c:v>
                </c:pt>
                <c:pt idx="2028">
                  <c:v>1.4205563433108609E-2</c:v>
                </c:pt>
                <c:pt idx="2029">
                  <c:v>1.4202826549129161E-2</c:v>
                </c:pt>
                <c:pt idx="2030">
                  <c:v>1.4200093418805359E-2</c:v>
                </c:pt>
                <c:pt idx="2031">
                  <c:v>1.4197364066623705E-2</c:v>
                </c:pt>
                <c:pt idx="2032">
                  <c:v>1.419463851706809E-2</c:v>
                </c:pt>
                <c:pt idx="2033">
                  <c:v>1.4191916794625017E-2</c:v>
                </c:pt>
                <c:pt idx="2034">
                  <c:v>1.418911276119245E-2</c:v>
                </c:pt>
                <c:pt idx="2035">
                  <c:v>1.4186225964398903E-2</c:v>
                </c:pt>
                <c:pt idx="2036">
                  <c:v>1.4183515328794308E-2</c:v>
                </c:pt>
                <c:pt idx="2037">
                  <c:v>1.4180808612472735E-2</c:v>
                </c:pt>
                <c:pt idx="2038">
                  <c:v>1.4178105839914931E-2</c:v>
                </c:pt>
                <c:pt idx="2039">
                  <c:v>1.4175494070032001E-2</c:v>
                </c:pt>
                <c:pt idx="2040">
                  <c:v>1.4172799446426873E-2</c:v>
                </c:pt>
                <c:pt idx="2041">
                  <c:v>1.4170108841958417E-2</c:v>
                </c:pt>
                <c:pt idx="2042">
                  <c:v>1.4167422281107711E-2</c:v>
                </c:pt>
                <c:pt idx="2043">
                  <c:v>1.4164651990457666E-2</c:v>
                </c:pt>
                <c:pt idx="2044">
                  <c:v>1.4161973394603814E-2</c:v>
                </c:pt>
                <c:pt idx="2045">
                  <c:v>1.4159298913884715E-2</c:v>
                </c:pt>
                <c:pt idx="2046">
                  <c:v>1.4156628572782885E-2</c:v>
                </c:pt>
                <c:pt idx="2047">
                  <c:v>1.4153962395778628E-2</c:v>
                </c:pt>
                <c:pt idx="2048">
                  <c:v>1.4151389203001671E-2</c:v>
                </c:pt>
                <c:pt idx="2049">
                  <c:v>1.4148731632980921E-2</c:v>
                </c:pt>
                <c:pt idx="2050">
                  <c:v>1.4146078302435314E-2</c:v>
                </c:pt>
                <c:pt idx="2051">
                  <c:v>1.4143051147266144E-2</c:v>
                </c:pt>
                <c:pt idx="2052">
                  <c:v>1.4140317324782872E-2</c:v>
                </c:pt>
                <c:pt idx="2053">
                  <c:v>1.4137677264314731E-2</c:v>
                </c:pt>
                <c:pt idx="2054">
                  <c:v>1.4135041542805395E-2</c:v>
                </c:pt>
                <c:pt idx="2055">
                  <c:v>1.4132410184735615E-2</c:v>
                </c:pt>
                <c:pt idx="2056">
                  <c:v>1.4129783214586139E-2</c:v>
                </c:pt>
                <c:pt idx="2057">
                  <c:v>1.4127160656835506E-2</c:v>
                </c:pt>
                <c:pt idx="2058">
                  <c:v>1.4124542535964908E-2</c:v>
                </c:pt>
                <c:pt idx="2059">
                  <c:v>1.4121928876453768E-2</c:v>
                </c:pt>
                <c:pt idx="2060">
                  <c:v>1.4119502567661783E-2</c:v>
                </c:pt>
                <c:pt idx="2061">
                  <c:v>1.4117173532170509E-2</c:v>
                </c:pt>
                <c:pt idx="2062">
                  <c:v>1.411457455969414E-2</c:v>
                </c:pt>
                <c:pt idx="2063">
                  <c:v>1.4111980156223588E-2</c:v>
                </c:pt>
                <c:pt idx="2064">
                  <c:v>1.4109390346242924E-2</c:v>
                </c:pt>
                <c:pt idx="2065">
                  <c:v>1.4106527172423526E-2</c:v>
                </c:pt>
                <c:pt idx="2066">
                  <c:v>1.4103945905286439E-2</c:v>
                </c:pt>
                <c:pt idx="2067">
                  <c:v>1.4101369299240539E-2</c:v>
                </c:pt>
                <c:pt idx="2068">
                  <c:v>1.4098797378767661E-2</c:v>
                </c:pt>
                <c:pt idx="2069">
                  <c:v>1.4096511055592181E-2</c:v>
                </c:pt>
                <c:pt idx="2070">
                  <c:v>1.4093949320695283E-2</c:v>
                </c:pt>
                <c:pt idx="2071">
                  <c:v>1.409139235067032E-2</c:v>
                </c:pt>
                <c:pt idx="2072">
                  <c:v>1.408884016999922E-2</c:v>
                </c:pt>
                <c:pt idx="2073">
                  <c:v>1.4086008916809625E-2</c:v>
                </c:pt>
                <c:pt idx="2074">
                  <c:v>1.4083465623861143E-2</c:v>
                </c:pt>
                <c:pt idx="2075">
                  <c:v>1.4080927187847623E-2</c:v>
                </c:pt>
                <c:pt idx="2076">
                  <c:v>1.4078393633248721E-2</c:v>
                </c:pt>
                <c:pt idx="2077">
                  <c:v>1.4075864984542778E-2</c:v>
                </c:pt>
                <c:pt idx="2078">
                  <c:v>1.4073629033442432E-2</c:v>
                </c:pt>
                <c:pt idx="2079">
                  <c:v>1.407111106376365E-2</c:v>
                </c:pt>
                <c:pt idx="2080">
                  <c:v>1.4068598079297969E-2</c:v>
                </c:pt>
                <c:pt idx="2081">
                  <c:v>1.4066090104528603E-2</c:v>
                </c:pt>
                <c:pt idx="2082">
                  <c:v>1.4063587163935751E-2</c:v>
                </c:pt>
                <c:pt idx="2083">
                  <c:v>1.4061089282002628E-2</c:v>
                </c:pt>
                <c:pt idx="2084">
                  <c:v>1.4058596483210726E-2</c:v>
                </c:pt>
                <c:pt idx="2085">
                  <c:v>1.4056108792041536E-2</c:v>
                </c:pt>
                <c:pt idx="2086">
                  <c:v>1.4053331950570739E-2</c:v>
                </c:pt>
                <c:pt idx="2087">
                  <c:v>1.4050755392282382E-2</c:v>
                </c:pt>
                <c:pt idx="2088">
                  <c:v>1.4048282042176998E-2</c:v>
                </c:pt>
                <c:pt idx="2089">
                  <c:v>1.4045813889749506E-2</c:v>
                </c:pt>
                <c:pt idx="2090">
                  <c:v>1.4043350959478347E-2</c:v>
                </c:pt>
                <c:pt idx="2091">
                  <c:v>1.404139085256936E-2</c:v>
                </c:pt>
                <c:pt idx="2092">
                  <c:v>1.4038540607301845E-2</c:v>
                </c:pt>
                <c:pt idx="2093">
                  <c:v>1.4036093782091204E-2</c:v>
                </c:pt>
                <c:pt idx="2094">
                  <c:v>1.4033652278919329E-2</c:v>
                </c:pt>
                <c:pt idx="2095">
                  <c:v>1.4031115497180065E-2</c:v>
                </c:pt>
                <c:pt idx="2096">
                  <c:v>1.402868441387529E-2</c:v>
                </c:pt>
                <c:pt idx="2097">
                  <c:v>1.4026258724068909E-2</c:v>
                </c:pt>
                <c:pt idx="2098">
                  <c:v>1.4023838452239364E-2</c:v>
                </c:pt>
                <c:pt idx="2099">
                  <c:v>1.4021423622862463E-2</c:v>
                </c:pt>
                <c:pt idx="2100">
                  <c:v>1.4019116393471889E-2</c:v>
                </c:pt>
                <c:pt idx="2101">
                  <c:v>1.4016712829956238E-2</c:v>
                </c:pt>
                <c:pt idx="2102">
                  <c:v>1.4014314784303039E-2</c:v>
                </c:pt>
                <c:pt idx="2103">
                  <c:v>1.4011787259868824E-2</c:v>
                </c:pt>
                <c:pt idx="2104">
                  <c:v>1.4009091389467109E-2</c:v>
                </c:pt>
                <c:pt idx="2105">
                  <c:v>1.4006710529298753E-2</c:v>
                </c:pt>
                <c:pt idx="2106">
                  <c:v>1.4004335286418569E-2</c:v>
                </c:pt>
                <c:pt idx="2107">
                  <c:v>1.4001965685302804E-2</c:v>
                </c:pt>
                <c:pt idx="2108">
                  <c:v>1.3999601750428581E-2</c:v>
                </c:pt>
                <c:pt idx="2109">
                  <c:v>1.3997243506272143E-2</c:v>
                </c:pt>
                <c:pt idx="2110">
                  <c:v>1.3994890977309301E-2</c:v>
                </c:pt>
                <c:pt idx="2111">
                  <c:v>1.3992544188017613E-2</c:v>
                </c:pt>
                <c:pt idx="2112">
                  <c:v>1.3990521270848049E-2</c:v>
                </c:pt>
                <c:pt idx="2113">
                  <c:v>1.3988187029725064E-2</c:v>
                </c:pt>
                <c:pt idx="2114">
                  <c:v>1.3985858607667523E-2</c:v>
                </c:pt>
                <c:pt idx="2115">
                  <c:v>1.3983536029152713E-2</c:v>
                </c:pt>
                <c:pt idx="2116">
                  <c:v>1.3981219318660079E-2</c:v>
                </c:pt>
                <c:pt idx="2117">
                  <c:v>1.3977374832621034E-2</c:v>
                </c:pt>
                <c:pt idx="2118">
                  <c:v>1.3975072637750011E-2</c:v>
                </c:pt>
                <c:pt idx="2119">
                  <c:v>1.3972776394336892E-2</c:v>
                </c:pt>
                <c:pt idx="2120">
                  <c:v>1.3970486126858275E-2</c:v>
                </c:pt>
                <c:pt idx="2121">
                  <c:v>1.3968311153231249E-2</c:v>
                </c:pt>
                <c:pt idx="2122">
                  <c:v>1.3966033261918283E-2</c:v>
                </c:pt>
                <c:pt idx="2123">
                  <c:v>1.3963761421965166E-2</c:v>
                </c:pt>
                <c:pt idx="2124">
                  <c:v>1.3961495657850143E-2</c:v>
                </c:pt>
                <c:pt idx="2125">
                  <c:v>1.3959125285157878E-2</c:v>
                </c:pt>
                <c:pt idx="2126">
                  <c:v>1.3956871387290844E-2</c:v>
                </c:pt>
                <c:pt idx="2127">
                  <c:v>1.3954623636691862E-2</c:v>
                </c:pt>
                <c:pt idx="2128">
                  <c:v>1.3952382057838835E-2</c:v>
                </c:pt>
                <c:pt idx="2129">
                  <c:v>1.3950258831531585E-2</c:v>
                </c:pt>
                <c:pt idx="2130">
                  <c:v>1.3948030036458302E-2</c:v>
                </c:pt>
                <c:pt idx="2131">
                  <c:v>1.394580748855997E-2</c:v>
                </c:pt>
                <c:pt idx="2132">
                  <c:v>1.39435912123144E-2</c:v>
                </c:pt>
                <c:pt idx="2133">
                  <c:v>1.3941381232199405E-2</c:v>
                </c:pt>
                <c:pt idx="2134">
                  <c:v>1.3939177572689318E-2</c:v>
                </c:pt>
                <c:pt idx="2135">
                  <c:v>1.3936980258261516E-2</c:v>
                </c:pt>
                <c:pt idx="2136">
                  <c:v>1.3934789313392943E-2</c:v>
                </c:pt>
                <c:pt idx="2137">
                  <c:v>1.3932604762559671E-2</c:v>
                </c:pt>
                <c:pt idx="2138">
                  <c:v>1.3930080159377561E-2</c:v>
                </c:pt>
                <c:pt idx="2139">
                  <c:v>1.3927907315888338E-2</c:v>
                </c:pt>
                <c:pt idx="2140">
                  <c:v>1.3925740933832493E-2</c:v>
                </c:pt>
                <c:pt idx="2141">
                  <c:v>1.3923581037683265E-2</c:v>
                </c:pt>
                <c:pt idx="2142">
                  <c:v>1.3921427651915223E-2</c:v>
                </c:pt>
                <c:pt idx="2143">
                  <c:v>1.391939819401387E-2</c:v>
                </c:pt>
                <c:pt idx="2144">
                  <c:v>1.3917258297006586E-2</c:v>
                </c:pt>
                <c:pt idx="2145">
                  <c:v>1.3915124985815151E-2</c:v>
                </c:pt>
                <c:pt idx="2146">
                  <c:v>1.3912998284914492E-2</c:v>
                </c:pt>
                <c:pt idx="2147">
                  <c:v>1.3910759235369023E-2</c:v>
                </c:pt>
                <c:pt idx="2148">
                  <c:v>1.39086454258341E-2</c:v>
                </c:pt>
                <c:pt idx="2149">
                  <c:v>1.3906538297994374E-2</c:v>
                </c:pt>
                <c:pt idx="2150">
                  <c:v>1.3904437876324853E-2</c:v>
                </c:pt>
                <c:pt idx="2151">
                  <c:v>1.3902464791377299E-2</c:v>
                </c:pt>
                <c:pt idx="2152">
                  <c:v>1.3900378266182919E-2</c:v>
                </c:pt>
                <c:pt idx="2153">
                  <c:v>1.3898298522599415E-2</c:v>
                </c:pt>
                <c:pt idx="2154">
                  <c:v>1.3896225585100399E-2</c:v>
                </c:pt>
                <c:pt idx="2155">
                  <c:v>1.3894159478161236E-2</c:v>
                </c:pt>
                <c:pt idx="2156">
                  <c:v>1.3891977546380437E-2</c:v>
                </c:pt>
                <c:pt idx="2157">
                  <c:v>1.3889924753152658E-2</c:v>
                </c:pt>
                <c:pt idx="2158">
                  <c:v>1.3887878861880573E-2</c:v>
                </c:pt>
                <c:pt idx="2159">
                  <c:v>1.3885839897037861E-2</c:v>
                </c:pt>
                <c:pt idx="2160">
                  <c:v>1.3883807883097767E-2</c:v>
                </c:pt>
                <c:pt idx="2161">
                  <c:v>1.3881782844533527E-2</c:v>
                </c:pt>
                <c:pt idx="2162">
                  <c:v>1.3879764805817504E-2</c:v>
                </c:pt>
                <c:pt idx="2163">
                  <c:v>1.387775379142382E-2</c:v>
                </c:pt>
                <c:pt idx="2164">
                  <c:v>1.3876128271325165E-2</c:v>
                </c:pt>
                <c:pt idx="2165">
                  <c:v>1.3874132690765671E-2</c:v>
                </c:pt>
                <c:pt idx="2166">
                  <c:v>1.3872144214040653E-2</c:v>
                </c:pt>
                <c:pt idx="2167">
                  <c:v>1.3870162865627924E-2</c:v>
                </c:pt>
                <c:pt idx="2168">
                  <c:v>1.3868188670001816E-2</c:v>
                </c:pt>
                <c:pt idx="2169">
                  <c:v>1.3866093250246297E-2</c:v>
                </c:pt>
                <c:pt idx="2170">
                  <c:v>1.3864132985991116E-2</c:v>
                </c:pt>
                <c:pt idx="2171">
                  <c:v>1.3862179945913039E-2</c:v>
                </c:pt>
                <c:pt idx="2172">
                  <c:v>1.3860234154486476E-2</c:v>
                </c:pt>
                <c:pt idx="2173">
                  <c:v>1.3858425840315401E-2</c:v>
                </c:pt>
                <c:pt idx="2174">
                  <c:v>1.3856495075393979E-2</c:v>
                </c:pt>
                <c:pt idx="2175">
                  <c:v>1.3854571634586482E-2</c:v>
                </c:pt>
                <c:pt idx="2176">
                  <c:v>1.3852655542369852E-2</c:v>
                </c:pt>
                <c:pt idx="2177">
                  <c:v>1.3850614783733855E-2</c:v>
                </c:pt>
                <c:pt idx="2178">
                  <c:v>1.3848712998180773E-2</c:v>
                </c:pt>
                <c:pt idx="2179">
                  <c:v>1.384681863259965E-2</c:v>
                </c:pt>
                <c:pt idx="2180">
                  <c:v>1.3844931711466646E-2</c:v>
                </c:pt>
                <c:pt idx="2181">
                  <c:v>1.384305225925486E-2</c:v>
                </c:pt>
                <c:pt idx="2182">
                  <c:v>1.3841314680059733E-2</c:v>
                </c:pt>
                <c:pt idx="2183">
                  <c:v>1.3839450713276202E-2</c:v>
                </c:pt>
                <c:pt idx="2184">
                  <c:v>1.3837594290884304E-2</c:v>
                </c:pt>
                <c:pt idx="2185">
                  <c:v>1.3835745437357942E-2</c:v>
                </c:pt>
                <c:pt idx="2186">
                  <c:v>1.3833904177174054E-2</c:v>
                </c:pt>
                <c:pt idx="2187">
                  <c:v>1.383207053480698E-2</c:v>
                </c:pt>
                <c:pt idx="2188">
                  <c:v>1.3830244534731922E-2</c:v>
                </c:pt>
                <c:pt idx="2189">
                  <c:v>1.3828426201424521E-2</c:v>
                </c:pt>
                <c:pt idx="2190">
                  <c:v>1.382620102039759E-2</c:v>
                </c:pt>
                <c:pt idx="2191">
                  <c:v>1.3824396622997916E-2</c:v>
                </c:pt>
                <c:pt idx="2192">
                  <c:v>1.3822599959630885E-2</c:v>
                </c:pt>
                <c:pt idx="2193">
                  <c:v>1.382081105477106E-2</c:v>
                </c:pt>
                <c:pt idx="2194">
                  <c:v>1.3819029932889474E-2</c:v>
                </c:pt>
                <c:pt idx="2195">
                  <c:v>1.3817397218756078E-2</c:v>
                </c:pt>
                <c:pt idx="2196">
                  <c:v>1.3815632236665489E-2</c:v>
                </c:pt>
                <c:pt idx="2197">
                  <c:v>1.3813875113029886E-2</c:v>
                </c:pt>
                <c:pt idx="2198">
                  <c:v>1.3812125872321999E-2</c:v>
                </c:pt>
                <c:pt idx="2199">
                  <c:v>1.3810241924706658E-2</c:v>
                </c:pt>
                <c:pt idx="2200">
                  <c:v>1.3808508014624625E-2</c:v>
                </c:pt>
                <c:pt idx="2201">
                  <c:v>1.3806782058831311E-2</c:v>
                </c:pt>
                <c:pt idx="2202">
                  <c:v>1.3805063880823044E-2</c:v>
                </c:pt>
                <c:pt idx="2203">
                  <c:v>1.3803496801317884E-2</c:v>
                </c:pt>
                <c:pt idx="2204">
                  <c:v>1.3801791127870127E-2</c:v>
                </c:pt>
                <c:pt idx="2205">
                  <c:v>1.3800089728446581E-2</c:v>
                </c:pt>
                <c:pt idx="2206">
                  <c:v>1.3798391419368597E-2</c:v>
                </c:pt>
                <c:pt idx="2207">
                  <c:v>1.3796695014330175E-2</c:v>
                </c:pt>
                <c:pt idx="2208">
                  <c:v>1.3794855984037071E-2</c:v>
                </c:pt>
                <c:pt idx="2209">
                  <c:v>1.379316041142702E-2</c:v>
                </c:pt>
                <c:pt idx="2210">
                  <c:v>1.3791463287339789E-2</c:v>
                </c:pt>
                <c:pt idx="2211">
                  <c:v>1.3789763408663516E-2</c:v>
                </c:pt>
                <c:pt idx="2212">
                  <c:v>1.3788059569653744E-2</c:v>
                </c:pt>
                <c:pt idx="2213">
                  <c:v>1.3786350561929457E-2</c:v>
                </c:pt>
                <c:pt idx="2214">
                  <c:v>1.3784635174473951E-2</c:v>
                </c:pt>
                <c:pt idx="2215">
                  <c:v>1.3782912193638376E-2</c:v>
                </c:pt>
                <c:pt idx="2216">
                  <c:v>1.3781586796815685E-2</c:v>
                </c:pt>
                <c:pt idx="2217">
                  <c:v>1.377984085879457E-2</c:v>
                </c:pt>
                <c:pt idx="2218">
                  <c:v>1.3778083468387025E-2</c:v>
                </c:pt>
                <c:pt idx="2219">
                  <c:v>1.3776313420512666E-2</c:v>
                </c:pt>
                <c:pt idx="2220">
                  <c:v>1.3774529507499704E-2</c:v>
                </c:pt>
                <c:pt idx="2221">
                  <c:v>1.377260269064284E-2</c:v>
                </c:pt>
                <c:pt idx="2222">
                  <c:v>1.3770789061622761E-2</c:v>
                </c:pt>
                <c:pt idx="2223">
                  <c:v>1.3768957963976793E-2</c:v>
                </c:pt>
                <c:pt idx="2224">
                  <c:v>1.3767108173295944E-2</c:v>
                </c:pt>
                <c:pt idx="2225">
                  <c:v>1.3765359515426201E-2</c:v>
                </c:pt>
                <c:pt idx="2226">
                  <c:v>1.37634669053432E-2</c:v>
                </c:pt>
                <c:pt idx="2227">
                  <c:v>1.3761551904431442E-2</c:v>
                </c:pt>
                <c:pt idx="2228">
                  <c:v>1.3759613577714483E-2</c:v>
                </c:pt>
                <c:pt idx="2229">
                  <c:v>1.3757537744901684E-2</c:v>
                </c:pt>
                <c:pt idx="2230">
                  <c:v>1.3755554158643376E-2</c:v>
                </c:pt>
                <c:pt idx="2231">
                  <c:v>1.3753546995154846E-2</c:v>
                </c:pt>
                <c:pt idx="2232">
                  <c:v>1.3751516210755625E-2</c:v>
                </c:pt>
                <c:pt idx="2233">
                  <c:v>1.3749461761767862E-2</c:v>
                </c:pt>
                <c:pt idx="2234">
                  <c:v>1.3747488717230591E-2</c:v>
                </c:pt>
                <c:pt idx="2235">
                  <c:v>1.374538501609947E-2</c:v>
                </c:pt>
                <c:pt idx="2236">
                  <c:v>1.3743257515336083E-2</c:v>
                </c:pt>
                <c:pt idx="2237">
                  <c:v>1.3741106171264499E-2</c:v>
                </c:pt>
                <c:pt idx="2238">
                  <c:v>1.3738930940208786E-2</c:v>
                </c:pt>
                <c:pt idx="2239">
                  <c:v>1.3736731778494748E-2</c:v>
                </c:pt>
                <c:pt idx="2240">
                  <c:v>1.3734508642451231E-2</c:v>
                </c:pt>
                <c:pt idx="2241">
                  <c:v>1.3732261488406214E-2</c:v>
                </c:pt>
                <c:pt idx="2242">
                  <c:v>1.3729808770751254E-2</c:v>
                </c:pt>
                <c:pt idx="2243">
                  <c:v>1.372742791132148E-2</c:v>
                </c:pt>
                <c:pt idx="2244">
                  <c:v>1.37251139242201E-2</c:v>
                </c:pt>
                <c:pt idx="2245">
                  <c:v>1.3722775756508499E-2</c:v>
                </c:pt>
                <c:pt idx="2246">
                  <c:v>1.3720413364524366E-2</c:v>
                </c:pt>
                <c:pt idx="2247">
                  <c:v>1.3718108557630259E-2</c:v>
                </c:pt>
                <c:pt idx="2248">
                  <c:v>1.3715695742793101E-2</c:v>
                </c:pt>
                <c:pt idx="2249">
                  <c:v>1.371325856867388E-2</c:v>
                </c:pt>
                <c:pt idx="2250">
                  <c:v>1.3710796991612574E-2</c:v>
                </c:pt>
                <c:pt idx="2251">
                  <c:v>1.3708310967950919E-2</c:v>
                </c:pt>
                <c:pt idx="2252">
                  <c:v>1.370572785790366E-2</c:v>
                </c:pt>
                <c:pt idx="2253">
                  <c:v>1.3703194673539509E-2</c:v>
                </c:pt>
                <c:pt idx="2254">
                  <c:v>1.3700636915638342E-2</c:v>
                </c:pt>
                <c:pt idx="2255">
                  <c:v>1.3698054540547559E-2</c:v>
                </c:pt>
                <c:pt idx="2256">
                  <c:v>1.3695512622668457E-2</c:v>
                </c:pt>
                <c:pt idx="2257">
                  <c:v>1.3692879002638268E-2</c:v>
                </c:pt>
                <c:pt idx="2258">
                  <c:v>1.369022063042975E-2</c:v>
                </c:pt>
                <c:pt idx="2259">
                  <c:v>1.3687537462392546E-2</c:v>
                </c:pt>
                <c:pt idx="2260">
                  <c:v>1.368477187946736E-2</c:v>
                </c:pt>
                <c:pt idx="2261">
                  <c:v>1.3682040884587398E-2</c:v>
                </c:pt>
                <c:pt idx="2262">
                  <c:v>1.3679284966978801E-2</c:v>
                </c:pt>
                <c:pt idx="2263">
                  <c:v>1.3676504082996926E-2</c:v>
                </c:pt>
                <c:pt idx="2264">
                  <c:v>1.3673698188999777E-2</c:v>
                </c:pt>
                <c:pt idx="2265">
                  <c:v>1.3670867241345801E-2</c:v>
                </c:pt>
                <c:pt idx="2266">
                  <c:v>1.3668011196395206E-2</c:v>
                </c:pt>
                <c:pt idx="2267">
                  <c:v>1.3665130010507766E-2</c:v>
                </c:pt>
                <c:pt idx="2268">
                  <c:v>1.3662349978178308E-2</c:v>
                </c:pt>
                <c:pt idx="2269">
                  <c:v>1.3659412593872518E-2</c:v>
                </c:pt>
                <c:pt idx="2270">
                  <c:v>1.3656449925575307E-2</c:v>
                </c:pt>
                <c:pt idx="2271">
                  <c:v>1.3653461929648536E-2</c:v>
                </c:pt>
                <c:pt idx="2272">
                  <c:v>1.3650448562457543E-2</c:v>
                </c:pt>
                <c:pt idx="2273">
                  <c:v>1.3647377536521264E-2</c:v>
                </c:pt>
                <c:pt idx="2274">
                  <c:v>1.3644315245131617E-2</c:v>
                </c:pt>
                <c:pt idx="2275">
                  <c:v>1.3641227455629498E-2</c:v>
                </c:pt>
                <c:pt idx="2276">
                  <c:v>1.3638114124386851E-2</c:v>
                </c:pt>
                <c:pt idx="2277">
                  <c:v>1.3634999630364381E-2</c:v>
                </c:pt>
                <c:pt idx="2278">
                  <c:v>1.3631833119302326E-2</c:v>
                </c:pt>
                <c:pt idx="2279">
                  <c:v>1.3628640931560359E-2</c:v>
                </c:pt>
                <c:pt idx="2280">
                  <c:v>1.3625423023512509E-2</c:v>
                </c:pt>
                <c:pt idx="2281">
                  <c:v>1.3622179351533668E-2</c:v>
                </c:pt>
                <c:pt idx="2282">
                  <c:v>1.361889531724877E-2</c:v>
                </c:pt>
                <c:pt idx="2283">
                  <c:v>1.3615601972286345E-2</c:v>
                </c:pt>
                <c:pt idx="2284">
                  <c:v>1.3612282736589994E-2</c:v>
                </c:pt>
                <c:pt idx="2285">
                  <c:v>1.3608937566540833E-2</c:v>
                </c:pt>
                <c:pt idx="2286">
                  <c:v>1.3605573005922434E-2</c:v>
                </c:pt>
                <c:pt idx="2287">
                  <c:v>1.3602173834322587E-2</c:v>
                </c:pt>
                <c:pt idx="2288">
                  <c:v>1.3598748593458169E-2</c:v>
                </c:pt>
                <c:pt idx="2289">
                  <c:v>1.3595297239714935E-2</c:v>
                </c:pt>
                <c:pt idx="2290">
                  <c:v>1.3591819729481248E-2</c:v>
                </c:pt>
                <c:pt idx="2291">
                  <c:v>1.3588316019145038E-2</c:v>
                </c:pt>
                <c:pt idx="2292">
                  <c:v>1.3584786065097712E-2</c:v>
                </c:pt>
                <c:pt idx="2293">
                  <c:v>1.3581229823728936E-2</c:v>
                </c:pt>
                <c:pt idx="2294">
                  <c:v>1.3577647251433589E-2</c:v>
                </c:pt>
                <c:pt idx="2295">
                  <c:v>1.3574061263205432E-2</c:v>
                </c:pt>
                <c:pt idx="2296">
                  <c:v>1.3570429975010019E-2</c:v>
                </c:pt>
                <c:pt idx="2297">
                  <c:v>1.3566772233215734E-2</c:v>
                </c:pt>
                <c:pt idx="2298">
                  <c:v>1.3563087994224924E-2</c:v>
                </c:pt>
                <c:pt idx="2299">
                  <c:v>1.3559357655690748E-2</c:v>
                </c:pt>
                <c:pt idx="2300">
                  <c:v>1.3555618237054588E-2</c:v>
                </c:pt>
                <c:pt idx="2301">
                  <c:v>1.3551852186354879E-2</c:v>
                </c:pt>
                <c:pt idx="2302">
                  <c:v>1.3548059459995892E-2</c:v>
                </c:pt>
                <c:pt idx="2303">
                  <c:v>1.3544267815399441E-2</c:v>
                </c:pt>
                <c:pt idx="2304">
                  <c:v>1.3540423677698974E-2</c:v>
                </c:pt>
                <c:pt idx="2305">
                  <c:v>1.3536552737639054E-2</c:v>
                </c:pt>
                <c:pt idx="2306">
                  <c:v>1.353265495163169E-2</c:v>
                </c:pt>
                <c:pt idx="2307">
                  <c:v>1.3528730276088894E-2</c:v>
                </c:pt>
                <c:pt idx="2308">
                  <c:v>1.3524740471848668E-2</c:v>
                </c:pt>
                <c:pt idx="2309">
                  <c:v>1.3520759795329329E-2</c:v>
                </c:pt>
                <c:pt idx="2310">
                  <c:v>1.3516752094440362E-2</c:v>
                </c:pt>
                <c:pt idx="2311">
                  <c:v>1.3512138717881777E-2</c:v>
                </c:pt>
                <c:pt idx="2312">
                  <c:v>1.3508119846345791E-2</c:v>
                </c:pt>
                <c:pt idx="2313">
                  <c:v>1.3504029036058351E-2</c:v>
                </c:pt>
                <c:pt idx="2314">
                  <c:v>1.3499911024937679E-2</c:v>
                </c:pt>
                <c:pt idx="2315">
                  <c:v>1.3495765769409834E-2</c:v>
                </c:pt>
                <c:pt idx="2316">
                  <c:v>1.3491593225900008E-2</c:v>
                </c:pt>
                <c:pt idx="2317">
                  <c:v>1.3487393350834261E-2</c:v>
                </c:pt>
                <c:pt idx="2318">
                  <c:v>1.348316610064393E-2</c:v>
                </c:pt>
                <c:pt idx="2319">
                  <c:v>1.3478911431757274E-2</c:v>
                </c:pt>
                <c:pt idx="2320">
                  <c:v>1.3474629300607386E-2</c:v>
                </c:pt>
                <c:pt idx="2321">
                  <c:v>1.3470187446773724E-2</c:v>
                </c:pt>
                <c:pt idx="2322">
                  <c:v>1.3465845970308437E-2</c:v>
                </c:pt>
                <c:pt idx="2323">
                  <c:v>1.3461476892707859E-2</c:v>
                </c:pt>
                <c:pt idx="2324">
                  <c:v>1.3457080170409447E-2</c:v>
                </c:pt>
                <c:pt idx="2325">
                  <c:v>1.3452730577285582E-2</c:v>
                </c:pt>
                <c:pt idx="2326">
                  <c:v>1.3448280596528802E-2</c:v>
                </c:pt>
                <c:pt idx="2327">
                  <c:v>1.3443802844483804E-2</c:v>
                </c:pt>
                <c:pt idx="2328">
                  <c:v>1.3439297277594608E-2</c:v>
                </c:pt>
                <c:pt idx="2329">
                  <c:v>1.3433861913860111E-2</c:v>
                </c:pt>
                <c:pt idx="2330">
                  <c:v>1.3429290060034269E-2</c:v>
                </c:pt>
                <c:pt idx="2331">
                  <c:v>1.3424690242206131E-2</c:v>
                </c:pt>
                <c:pt idx="2332">
                  <c:v>1.3420062416825158E-2</c:v>
                </c:pt>
                <c:pt idx="2333">
                  <c:v>1.3415684791721153E-2</c:v>
                </c:pt>
                <c:pt idx="2334">
                  <c:v>1.3411007406737778E-2</c:v>
                </c:pt>
                <c:pt idx="2335">
                  <c:v>1.340630189583838E-2</c:v>
                </c:pt>
                <c:pt idx="2336">
                  <c:v>1.3401568215480523E-2</c:v>
                </c:pt>
                <c:pt idx="2337">
                  <c:v>1.3396806322122205E-2</c:v>
                </c:pt>
                <c:pt idx="2338">
                  <c:v>1.3391704867271448E-2</c:v>
                </c:pt>
                <c:pt idx="2339">
                  <c:v>1.3386879769725848E-2</c:v>
                </c:pt>
                <c:pt idx="2340">
                  <c:v>1.3382026316277247E-2</c:v>
                </c:pt>
                <c:pt idx="2341">
                  <c:v>1.3377144463388427E-2</c:v>
                </c:pt>
                <c:pt idx="2342">
                  <c:v>1.3372234167526469E-2</c:v>
                </c:pt>
                <c:pt idx="2343">
                  <c:v>1.3367295385156304E-2</c:v>
                </c:pt>
                <c:pt idx="2344">
                  <c:v>1.3362328072748024E-2</c:v>
                </c:pt>
                <c:pt idx="2345">
                  <c:v>1.3357332186772574E-2</c:v>
                </c:pt>
                <c:pt idx="2346">
                  <c:v>1.3352672513287381E-2</c:v>
                </c:pt>
                <c:pt idx="2347">
                  <c:v>1.3347872720201624E-2</c:v>
                </c:pt>
                <c:pt idx="2348">
                  <c:v>1.3342802113778926E-2</c:v>
                </c:pt>
                <c:pt idx="2349">
                  <c:v>1.333770278017957E-2</c:v>
                </c:pt>
                <c:pt idx="2350">
                  <c:v>1.333257467588345E-2</c:v>
                </c:pt>
                <c:pt idx="2351">
                  <c:v>1.3327285524044309E-2</c:v>
                </c:pt>
                <c:pt idx="2352">
                  <c:v>1.3322097480016082E-2</c:v>
                </c:pt>
                <c:pt idx="2353">
                  <c:v>1.3316880530642923E-2</c:v>
                </c:pt>
                <c:pt idx="2354">
                  <c:v>1.3311634632412387E-2</c:v>
                </c:pt>
                <c:pt idx="2355">
                  <c:v>1.3306501070887275E-2</c:v>
                </c:pt>
                <c:pt idx="2356">
                  <c:v>1.3301199428594805E-2</c:v>
                </c:pt>
                <c:pt idx="2357">
                  <c:v>1.3295868711015187E-2</c:v>
                </c:pt>
                <c:pt idx="2358">
                  <c:v>1.3290508874644211E-2</c:v>
                </c:pt>
                <c:pt idx="2359">
                  <c:v>1.3285119875975906E-2</c:v>
                </c:pt>
                <c:pt idx="2360">
                  <c:v>1.3279548880501181E-2</c:v>
                </c:pt>
                <c:pt idx="2361">
                  <c:v>1.3274099122045241E-2</c:v>
                </c:pt>
                <c:pt idx="2362">
                  <c:v>1.3268620066689451E-2</c:v>
                </c:pt>
                <c:pt idx="2363">
                  <c:v>1.3262322359587268E-2</c:v>
                </c:pt>
                <c:pt idx="2364">
                  <c:v>1.3256942744395433E-2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5636864"/>
        <c:axId val="586306688"/>
      </c:lineChart>
      <c:dateAx>
        <c:axId val="585636864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586306688"/>
        <c:crosses val="autoZero"/>
        <c:auto val="1"/>
        <c:lblOffset val="100"/>
        <c:baseTimeUnit val="days"/>
      </c:dateAx>
      <c:valAx>
        <c:axId val="586306688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58563686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3099374999999998"/>
          <c:y val="0.57731861111111116"/>
          <c:w val="0.11256180555555556"/>
          <c:h val="0.127585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Euribor 1Y (0Y-1Y)</a:t>
            </a:r>
          </a:p>
        </c:rich>
      </c:tx>
      <c:layout/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1Y Mx</c:v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EUR1Y!$BA$2:$BA$2366</c:f>
              <c:numCache>
                <c:formatCode>ddd\,\ dd\-mmm\-yyyy</c:formatCode>
                <c:ptCount val="2365"/>
                <c:pt idx="0">
                  <c:v>42138</c:v>
                </c:pt>
                <c:pt idx="1">
                  <c:v>42139</c:v>
                </c:pt>
                <c:pt idx="2">
                  <c:v>42142</c:v>
                </c:pt>
                <c:pt idx="3">
                  <c:v>42143</c:v>
                </c:pt>
                <c:pt idx="4">
                  <c:v>42144</c:v>
                </c:pt>
                <c:pt idx="5">
                  <c:v>42145</c:v>
                </c:pt>
                <c:pt idx="6">
                  <c:v>42146</c:v>
                </c:pt>
                <c:pt idx="7">
                  <c:v>42149</c:v>
                </c:pt>
                <c:pt idx="8">
                  <c:v>42150</c:v>
                </c:pt>
                <c:pt idx="9">
                  <c:v>42151</c:v>
                </c:pt>
                <c:pt idx="10">
                  <c:v>42152</c:v>
                </c:pt>
                <c:pt idx="11">
                  <c:v>42153</c:v>
                </c:pt>
                <c:pt idx="12">
                  <c:v>42156</c:v>
                </c:pt>
                <c:pt idx="13">
                  <c:v>42157</c:v>
                </c:pt>
                <c:pt idx="14">
                  <c:v>42158</c:v>
                </c:pt>
                <c:pt idx="15">
                  <c:v>42159</c:v>
                </c:pt>
                <c:pt idx="16">
                  <c:v>42160</c:v>
                </c:pt>
                <c:pt idx="17">
                  <c:v>42163</c:v>
                </c:pt>
                <c:pt idx="18">
                  <c:v>42164</c:v>
                </c:pt>
                <c:pt idx="19">
                  <c:v>42165</c:v>
                </c:pt>
                <c:pt idx="20">
                  <c:v>42166</c:v>
                </c:pt>
                <c:pt idx="21">
                  <c:v>42167</c:v>
                </c:pt>
                <c:pt idx="22">
                  <c:v>42170</c:v>
                </c:pt>
                <c:pt idx="23">
                  <c:v>42171</c:v>
                </c:pt>
                <c:pt idx="24">
                  <c:v>42172</c:v>
                </c:pt>
                <c:pt idx="25">
                  <c:v>42173</c:v>
                </c:pt>
                <c:pt idx="26">
                  <c:v>42174</c:v>
                </c:pt>
                <c:pt idx="27">
                  <c:v>42177</c:v>
                </c:pt>
                <c:pt idx="28">
                  <c:v>42178</c:v>
                </c:pt>
                <c:pt idx="29">
                  <c:v>42179</c:v>
                </c:pt>
                <c:pt idx="30">
                  <c:v>42180</c:v>
                </c:pt>
                <c:pt idx="31">
                  <c:v>42181</c:v>
                </c:pt>
                <c:pt idx="32">
                  <c:v>42184</c:v>
                </c:pt>
                <c:pt idx="33">
                  <c:v>42185</c:v>
                </c:pt>
                <c:pt idx="34">
                  <c:v>42186</c:v>
                </c:pt>
                <c:pt idx="35">
                  <c:v>42187</c:v>
                </c:pt>
                <c:pt idx="36">
                  <c:v>42188</c:v>
                </c:pt>
                <c:pt idx="37">
                  <c:v>42191</c:v>
                </c:pt>
                <c:pt idx="38">
                  <c:v>42192</c:v>
                </c:pt>
                <c:pt idx="39">
                  <c:v>42193</c:v>
                </c:pt>
                <c:pt idx="40">
                  <c:v>42194</c:v>
                </c:pt>
                <c:pt idx="41">
                  <c:v>42195</c:v>
                </c:pt>
                <c:pt idx="42">
                  <c:v>42198</c:v>
                </c:pt>
                <c:pt idx="43">
                  <c:v>42199</c:v>
                </c:pt>
                <c:pt idx="44">
                  <c:v>42200</c:v>
                </c:pt>
                <c:pt idx="45">
                  <c:v>42201</c:v>
                </c:pt>
                <c:pt idx="46">
                  <c:v>42202</c:v>
                </c:pt>
                <c:pt idx="47">
                  <c:v>42205</c:v>
                </c:pt>
                <c:pt idx="48">
                  <c:v>42206</c:v>
                </c:pt>
                <c:pt idx="49">
                  <c:v>42207</c:v>
                </c:pt>
                <c:pt idx="50">
                  <c:v>42208</c:v>
                </c:pt>
                <c:pt idx="51">
                  <c:v>42209</c:v>
                </c:pt>
                <c:pt idx="52">
                  <c:v>42212</c:v>
                </c:pt>
                <c:pt idx="53">
                  <c:v>42213</c:v>
                </c:pt>
                <c:pt idx="54">
                  <c:v>42214</c:v>
                </c:pt>
                <c:pt idx="55">
                  <c:v>42215</c:v>
                </c:pt>
                <c:pt idx="56">
                  <c:v>42216</c:v>
                </c:pt>
                <c:pt idx="57">
                  <c:v>42219</c:v>
                </c:pt>
                <c:pt idx="58">
                  <c:v>42220</c:v>
                </c:pt>
                <c:pt idx="59">
                  <c:v>42221</c:v>
                </c:pt>
                <c:pt idx="60">
                  <c:v>42222</c:v>
                </c:pt>
                <c:pt idx="61">
                  <c:v>42223</c:v>
                </c:pt>
                <c:pt idx="62">
                  <c:v>42226</c:v>
                </c:pt>
                <c:pt idx="63">
                  <c:v>42227</c:v>
                </c:pt>
                <c:pt idx="64">
                  <c:v>42228</c:v>
                </c:pt>
                <c:pt idx="65">
                  <c:v>42229</c:v>
                </c:pt>
                <c:pt idx="66">
                  <c:v>42230</c:v>
                </c:pt>
                <c:pt idx="67">
                  <c:v>42233</c:v>
                </c:pt>
                <c:pt idx="68">
                  <c:v>42234</c:v>
                </c:pt>
                <c:pt idx="69">
                  <c:v>42235</c:v>
                </c:pt>
                <c:pt idx="70">
                  <c:v>42236</c:v>
                </c:pt>
                <c:pt idx="71">
                  <c:v>42237</c:v>
                </c:pt>
                <c:pt idx="72">
                  <c:v>42240</c:v>
                </c:pt>
                <c:pt idx="73">
                  <c:v>42241</c:v>
                </c:pt>
                <c:pt idx="74">
                  <c:v>42242</c:v>
                </c:pt>
                <c:pt idx="75">
                  <c:v>42243</c:v>
                </c:pt>
                <c:pt idx="76">
                  <c:v>42244</c:v>
                </c:pt>
                <c:pt idx="77">
                  <c:v>42247</c:v>
                </c:pt>
                <c:pt idx="78">
                  <c:v>42248</c:v>
                </c:pt>
                <c:pt idx="79">
                  <c:v>42249</c:v>
                </c:pt>
                <c:pt idx="80">
                  <c:v>42250</c:v>
                </c:pt>
                <c:pt idx="81">
                  <c:v>42251</c:v>
                </c:pt>
                <c:pt idx="82">
                  <c:v>42254</c:v>
                </c:pt>
                <c:pt idx="83">
                  <c:v>42255</c:v>
                </c:pt>
                <c:pt idx="84">
                  <c:v>42256</c:v>
                </c:pt>
                <c:pt idx="85">
                  <c:v>42257</c:v>
                </c:pt>
                <c:pt idx="86">
                  <c:v>42258</c:v>
                </c:pt>
                <c:pt idx="87">
                  <c:v>42261</c:v>
                </c:pt>
                <c:pt idx="88">
                  <c:v>42262</c:v>
                </c:pt>
                <c:pt idx="89">
                  <c:v>42263</c:v>
                </c:pt>
                <c:pt idx="90">
                  <c:v>42264</c:v>
                </c:pt>
                <c:pt idx="91">
                  <c:v>42265</c:v>
                </c:pt>
                <c:pt idx="92">
                  <c:v>42268</c:v>
                </c:pt>
                <c:pt idx="93">
                  <c:v>42269</c:v>
                </c:pt>
                <c:pt idx="94">
                  <c:v>42270</c:v>
                </c:pt>
                <c:pt idx="95">
                  <c:v>42271</c:v>
                </c:pt>
                <c:pt idx="96">
                  <c:v>42272</c:v>
                </c:pt>
                <c:pt idx="97">
                  <c:v>42275</c:v>
                </c:pt>
                <c:pt idx="98">
                  <c:v>42276</c:v>
                </c:pt>
                <c:pt idx="99">
                  <c:v>42277</c:v>
                </c:pt>
                <c:pt idx="100">
                  <c:v>42278</c:v>
                </c:pt>
                <c:pt idx="101">
                  <c:v>42279</c:v>
                </c:pt>
                <c:pt idx="102">
                  <c:v>42282</c:v>
                </c:pt>
                <c:pt idx="103">
                  <c:v>42283</c:v>
                </c:pt>
                <c:pt idx="104">
                  <c:v>42284</c:v>
                </c:pt>
                <c:pt idx="105">
                  <c:v>42285</c:v>
                </c:pt>
                <c:pt idx="106">
                  <c:v>42286</c:v>
                </c:pt>
                <c:pt idx="107">
                  <c:v>42289</c:v>
                </c:pt>
                <c:pt idx="108">
                  <c:v>42290</c:v>
                </c:pt>
                <c:pt idx="109">
                  <c:v>42291</c:v>
                </c:pt>
                <c:pt idx="110">
                  <c:v>42292</c:v>
                </c:pt>
                <c:pt idx="111">
                  <c:v>42293</c:v>
                </c:pt>
                <c:pt idx="112">
                  <c:v>42296</c:v>
                </c:pt>
                <c:pt idx="113">
                  <c:v>42297</c:v>
                </c:pt>
                <c:pt idx="114">
                  <c:v>42298</c:v>
                </c:pt>
                <c:pt idx="115">
                  <c:v>42299</c:v>
                </c:pt>
                <c:pt idx="116">
                  <c:v>42300</c:v>
                </c:pt>
                <c:pt idx="117">
                  <c:v>42303</c:v>
                </c:pt>
                <c:pt idx="118">
                  <c:v>42304</c:v>
                </c:pt>
                <c:pt idx="119">
                  <c:v>42305</c:v>
                </c:pt>
                <c:pt idx="120">
                  <c:v>42306</c:v>
                </c:pt>
                <c:pt idx="121">
                  <c:v>42307</c:v>
                </c:pt>
                <c:pt idx="122">
                  <c:v>42310</c:v>
                </c:pt>
                <c:pt idx="123">
                  <c:v>42311</c:v>
                </c:pt>
                <c:pt idx="124">
                  <c:v>42312</c:v>
                </c:pt>
                <c:pt idx="125">
                  <c:v>42313</c:v>
                </c:pt>
                <c:pt idx="126">
                  <c:v>42314</c:v>
                </c:pt>
                <c:pt idx="127">
                  <c:v>42317</c:v>
                </c:pt>
                <c:pt idx="128">
                  <c:v>42318</c:v>
                </c:pt>
                <c:pt idx="129">
                  <c:v>42319</c:v>
                </c:pt>
                <c:pt idx="130">
                  <c:v>42320</c:v>
                </c:pt>
                <c:pt idx="131">
                  <c:v>42321</c:v>
                </c:pt>
                <c:pt idx="132">
                  <c:v>42324</c:v>
                </c:pt>
                <c:pt idx="133">
                  <c:v>42325</c:v>
                </c:pt>
                <c:pt idx="134">
                  <c:v>42326</c:v>
                </c:pt>
                <c:pt idx="135">
                  <c:v>42327</c:v>
                </c:pt>
                <c:pt idx="136">
                  <c:v>42328</c:v>
                </c:pt>
                <c:pt idx="137">
                  <c:v>42331</c:v>
                </c:pt>
                <c:pt idx="138">
                  <c:v>42332</c:v>
                </c:pt>
                <c:pt idx="139">
                  <c:v>42333</c:v>
                </c:pt>
                <c:pt idx="140">
                  <c:v>42334</c:v>
                </c:pt>
                <c:pt idx="141">
                  <c:v>42335</c:v>
                </c:pt>
                <c:pt idx="142">
                  <c:v>42338</c:v>
                </c:pt>
                <c:pt idx="143">
                  <c:v>42339</c:v>
                </c:pt>
                <c:pt idx="144">
                  <c:v>42340</c:v>
                </c:pt>
                <c:pt idx="145">
                  <c:v>42341</c:v>
                </c:pt>
                <c:pt idx="146">
                  <c:v>42342</c:v>
                </c:pt>
                <c:pt idx="147">
                  <c:v>42345</c:v>
                </c:pt>
                <c:pt idx="148">
                  <c:v>42346</c:v>
                </c:pt>
                <c:pt idx="149">
                  <c:v>42347</c:v>
                </c:pt>
                <c:pt idx="150">
                  <c:v>42348</c:v>
                </c:pt>
                <c:pt idx="151">
                  <c:v>42349</c:v>
                </c:pt>
                <c:pt idx="152">
                  <c:v>42352</c:v>
                </c:pt>
                <c:pt idx="153">
                  <c:v>42353</c:v>
                </c:pt>
                <c:pt idx="154">
                  <c:v>42354</c:v>
                </c:pt>
                <c:pt idx="155">
                  <c:v>42355</c:v>
                </c:pt>
                <c:pt idx="156">
                  <c:v>42356</c:v>
                </c:pt>
                <c:pt idx="157">
                  <c:v>42359</c:v>
                </c:pt>
                <c:pt idx="158">
                  <c:v>42360</c:v>
                </c:pt>
                <c:pt idx="159">
                  <c:v>42361</c:v>
                </c:pt>
                <c:pt idx="160">
                  <c:v>42362</c:v>
                </c:pt>
                <c:pt idx="161">
                  <c:v>42366</c:v>
                </c:pt>
                <c:pt idx="162">
                  <c:v>42367</c:v>
                </c:pt>
                <c:pt idx="163">
                  <c:v>42368</c:v>
                </c:pt>
                <c:pt idx="164">
                  <c:v>42369</c:v>
                </c:pt>
                <c:pt idx="165">
                  <c:v>42373</c:v>
                </c:pt>
                <c:pt idx="166">
                  <c:v>42374</c:v>
                </c:pt>
                <c:pt idx="167">
                  <c:v>42375</c:v>
                </c:pt>
                <c:pt idx="168">
                  <c:v>42376</c:v>
                </c:pt>
                <c:pt idx="169">
                  <c:v>42377</c:v>
                </c:pt>
                <c:pt idx="170">
                  <c:v>42380</c:v>
                </c:pt>
                <c:pt idx="171">
                  <c:v>42381</c:v>
                </c:pt>
                <c:pt idx="172">
                  <c:v>42382</c:v>
                </c:pt>
                <c:pt idx="173">
                  <c:v>42383</c:v>
                </c:pt>
                <c:pt idx="174">
                  <c:v>42384</c:v>
                </c:pt>
                <c:pt idx="175">
                  <c:v>42387</c:v>
                </c:pt>
                <c:pt idx="176">
                  <c:v>42388</c:v>
                </c:pt>
                <c:pt idx="177">
                  <c:v>42389</c:v>
                </c:pt>
                <c:pt idx="178">
                  <c:v>42390</c:v>
                </c:pt>
                <c:pt idx="179">
                  <c:v>42391</c:v>
                </c:pt>
                <c:pt idx="180">
                  <c:v>42394</c:v>
                </c:pt>
                <c:pt idx="181">
                  <c:v>42395</c:v>
                </c:pt>
                <c:pt idx="182">
                  <c:v>42396</c:v>
                </c:pt>
                <c:pt idx="183">
                  <c:v>42397</c:v>
                </c:pt>
                <c:pt idx="184">
                  <c:v>42398</c:v>
                </c:pt>
                <c:pt idx="185">
                  <c:v>42401</c:v>
                </c:pt>
                <c:pt idx="186">
                  <c:v>42402</c:v>
                </c:pt>
                <c:pt idx="187">
                  <c:v>42403</c:v>
                </c:pt>
                <c:pt idx="188">
                  <c:v>42404</c:v>
                </c:pt>
                <c:pt idx="189">
                  <c:v>42405</c:v>
                </c:pt>
                <c:pt idx="190">
                  <c:v>42408</c:v>
                </c:pt>
                <c:pt idx="191">
                  <c:v>42409</c:v>
                </c:pt>
                <c:pt idx="192">
                  <c:v>42410</c:v>
                </c:pt>
                <c:pt idx="193">
                  <c:v>42411</c:v>
                </c:pt>
                <c:pt idx="194">
                  <c:v>42412</c:v>
                </c:pt>
                <c:pt idx="195">
                  <c:v>42415</c:v>
                </c:pt>
                <c:pt idx="196">
                  <c:v>42416</c:v>
                </c:pt>
                <c:pt idx="197">
                  <c:v>42417</c:v>
                </c:pt>
                <c:pt idx="198">
                  <c:v>42418</c:v>
                </c:pt>
                <c:pt idx="199">
                  <c:v>42419</c:v>
                </c:pt>
                <c:pt idx="200">
                  <c:v>42422</c:v>
                </c:pt>
                <c:pt idx="201">
                  <c:v>42423</c:v>
                </c:pt>
                <c:pt idx="202">
                  <c:v>42424</c:v>
                </c:pt>
                <c:pt idx="203">
                  <c:v>42425</c:v>
                </c:pt>
                <c:pt idx="204">
                  <c:v>42426</c:v>
                </c:pt>
                <c:pt idx="205">
                  <c:v>42429</c:v>
                </c:pt>
                <c:pt idx="206">
                  <c:v>42430</c:v>
                </c:pt>
                <c:pt idx="207">
                  <c:v>42431</c:v>
                </c:pt>
                <c:pt idx="208">
                  <c:v>42432</c:v>
                </c:pt>
                <c:pt idx="209">
                  <c:v>42433</c:v>
                </c:pt>
                <c:pt idx="210">
                  <c:v>42436</c:v>
                </c:pt>
                <c:pt idx="211">
                  <c:v>42437</c:v>
                </c:pt>
                <c:pt idx="212">
                  <c:v>42438</c:v>
                </c:pt>
                <c:pt idx="213">
                  <c:v>42439</c:v>
                </c:pt>
                <c:pt idx="214">
                  <c:v>42440</c:v>
                </c:pt>
                <c:pt idx="215">
                  <c:v>42443</c:v>
                </c:pt>
                <c:pt idx="216">
                  <c:v>42444</c:v>
                </c:pt>
                <c:pt idx="217">
                  <c:v>42445</c:v>
                </c:pt>
                <c:pt idx="218">
                  <c:v>42446</c:v>
                </c:pt>
                <c:pt idx="219">
                  <c:v>42447</c:v>
                </c:pt>
                <c:pt idx="220">
                  <c:v>42450</c:v>
                </c:pt>
                <c:pt idx="221">
                  <c:v>42451</c:v>
                </c:pt>
                <c:pt idx="222">
                  <c:v>42452</c:v>
                </c:pt>
                <c:pt idx="223">
                  <c:v>42453</c:v>
                </c:pt>
                <c:pt idx="224">
                  <c:v>42458</c:v>
                </c:pt>
                <c:pt idx="225">
                  <c:v>42459</c:v>
                </c:pt>
                <c:pt idx="226">
                  <c:v>42460</c:v>
                </c:pt>
                <c:pt idx="227">
                  <c:v>42461</c:v>
                </c:pt>
                <c:pt idx="228">
                  <c:v>42464</c:v>
                </c:pt>
                <c:pt idx="229">
                  <c:v>42465</c:v>
                </c:pt>
                <c:pt idx="230">
                  <c:v>42466</c:v>
                </c:pt>
                <c:pt idx="231">
                  <c:v>42467</c:v>
                </c:pt>
                <c:pt idx="232">
                  <c:v>42468</c:v>
                </c:pt>
                <c:pt idx="233">
                  <c:v>42471</c:v>
                </c:pt>
                <c:pt idx="234">
                  <c:v>42472</c:v>
                </c:pt>
                <c:pt idx="235">
                  <c:v>42473</c:v>
                </c:pt>
                <c:pt idx="236">
                  <c:v>42474</c:v>
                </c:pt>
                <c:pt idx="237">
                  <c:v>42475</c:v>
                </c:pt>
                <c:pt idx="238">
                  <c:v>42478</c:v>
                </c:pt>
                <c:pt idx="239">
                  <c:v>42479</c:v>
                </c:pt>
                <c:pt idx="240">
                  <c:v>42480</c:v>
                </c:pt>
                <c:pt idx="241">
                  <c:v>42481</c:v>
                </c:pt>
                <c:pt idx="242">
                  <c:v>42482</c:v>
                </c:pt>
                <c:pt idx="243">
                  <c:v>42485</c:v>
                </c:pt>
                <c:pt idx="244">
                  <c:v>42486</c:v>
                </c:pt>
                <c:pt idx="245">
                  <c:v>42487</c:v>
                </c:pt>
                <c:pt idx="246">
                  <c:v>42488</c:v>
                </c:pt>
                <c:pt idx="247">
                  <c:v>42489</c:v>
                </c:pt>
                <c:pt idx="248">
                  <c:v>42492</c:v>
                </c:pt>
                <c:pt idx="249">
                  <c:v>42493</c:v>
                </c:pt>
                <c:pt idx="250">
                  <c:v>42494</c:v>
                </c:pt>
                <c:pt idx="251">
                  <c:v>42495</c:v>
                </c:pt>
                <c:pt idx="252">
                  <c:v>42496</c:v>
                </c:pt>
                <c:pt idx="253">
                  <c:v>42499</c:v>
                </c:pt>
                <c:pt idx="254">
                  <c:v>42500</c:v>
                </c:pt>
                <c:pt idx="255">
                  <c:v>42501</c:v>
                </c:pt>
                <c:pt idx="256">
                  <c:v>42502</c:v>
                </c:pt>
                <c:pt idx="257">
                  <c:v>42503</c:v>
                </c:pt>
                <c:pt idx="258">
                  <c:v>42506</c:v>
                </c:pt>
                <c:pt idx="259">
                  <c:v>42507</c:v>
                </c:pt>
                <c:pt idx="260">
                  <c:v>42508</c:v>
                </c:pt>
                <c:pt idx="261">
                  <c:v>42509</c:v>
                </c:pt>
                <c:pt idx="262">
                  <c:v>42510</c:v>
                </c:pt>
                <c:pt idx="263">
                  <c:v>42513</c:v>
                </c:pt>
                <c:pt idx="264">
                  <c:v>42514</c:v>
                </c:pt>
                <c:pt idx="265">
                  <c:v>42515</c:v>
                </c:pt>
                <c:pt idx="266">
                  <c:v>42516</c:v>
                </c:pt>
                <c:pt idx="267">
                  <c:v>42517</c:v>
                </c:pt>
                <c:pt idx="268">
                  <c:v>42520</c:v>
                </c:pt>
                <c:pt idx="269">
                  <c:v>42521</c:v>
                </c:pt>
                <c:pt idx="270">
                  <c:v>42522</c:v>
                </c:pt>
                <c:pt idx="271">
                  <c:v>42523</c:v>
                </c:pt>
                <c:pt idx="272">
                  <c:v>42524</c:v>
                </c:pt>
                <c:pt idx="273">
                  <c:v>42527</c:v>
                </c:pt>
                <c:pt idx="274">
                  <c:v>42528</c:v>
                </c:pt>
                <c:pt idx="275">
                  <c:v>42529</c:v>
                </c:pt>
                <c:pt idx="276">
                  <c:v>42530</c:v>
                </c:pt>
                <c:pt idx="277">
                  <c:v>42531</c:v>
                </c:pt>
                <c:pt idx="278">
                  <c:v>42534</c:v>
                </c:pt>
                <c:pt idx="279">
                  <c:v>42535</c:v>
                </c:pt>
                <c:pt idx="280">
                  <c:v>42536</c:v>
                </c:pt>
                <c:pt idx="281">
                  <c:v>42537</c:v>
                </c:pt>
                <c:pt idx="282">
                  <c:v>42538</c:v>
                </c:pt>
                <c:pt idx="283">
                  <c:v>42541</c:v>
                </c:pt>
                <c:pt idx="284">
                  <c:v>42542</c:v>
                </c:pt>
                <c:pt idx="285">
                  <c:v>42543</c:v>
                </c:pt>
                <c:pt idx="286">
                  <c:v>42544</c:v>
                </c:pt>
                <c:pt idx="287">
                  <c:v>42545</c:v>
                </c:pt>
                <c:pt idx="288">
                  <c:v>42548</c:v>
                </c:pt>
                <c:pt idx="289">
                  <c:v>42549</c:v>
                </c:pt>
                <c:pt idx="290">
                  <c:v>42550</c:v>
                </c:pt>
                <c:pt idx="291">
                  <c:v>42551</c:v>
                </c:pt>
                <c:pt idx="292">
                  <c:v>42552</c:v>
                </c:pt>
                <c:pt idx="293">
                  <c:v>42555</c:v>
                </c:pt>
                <c:pt idx="294">
                  <c:v>42556</c:v>
                </c:pt>
                <c:pt idx="295">
                  <c:v>42557</c:v>
                </c:pt>
                <c:pt idx="296">
                  <c:v>42558</c:v>
                </c:pt>
                <c:pt idx="297">
                  <c:v>42559</c:v>
                </c:pt>
                <c:pt idx="298">
                  <c:v>42562</c:v>
                </c:pt>
                <c:pt idx="299">
                  <c:v>42563</c:v>
                </c:pt>
                <c:pt idx="300">
                  <c:v>42564</c:v>
                </c:pt>
                <c:pt idx="301">
                  <c:v>42565</c:v>
                </c:pt>
                <c:pt idx="302">
                  <c:v>42566</c:v>
                </c:pt>
                <c:pt idx="303">
                  <c:v>42569</c:v>
                </c:pt>
                <c:pt idx="304">
                  <c:v>42570</c:v>
                </c:pt>
                <c:pt idx="305">
                  <c:v>42571</c:v>
                </c:pt>
                <c:pt idx="306">
                  <c:v>42572</c:v>
                </c:pt>
                <c:pt idx="307">
                  <c:v>42573</c:v>
                </c:pt>
                <c:pt idx="308">
                  <c:v>42576</c:v>
                </c:pt>
                <c:pt idx="309">
                  <c:v>42577</c:v>
                </c:pt>
                <c:pt idx="310">
                  <c:v>42578</c:v>
                </c:pt>
                <c:pt idx="311">
                  <c:v>42579</c:v>
                </c:pt>
                <c:pt idx="312">
                  <c:v>42580</c:v>
                </c:pt>
                <c:pt idx="313">
                  <c:v>42583</c:v>
                </c:pt>
                <c:pt idx="314">
                  <c:v>42584</c:v>
                </c:pt>
                <c:pt idx="315">
                  <c:v>42585</c:v>
                </c:pt>
                <c:pt idx="316">
                  <c:v>42586</c:v>
                </c:pt>
                <c:pt idx="317">
                  <c:v>42587</c:v>
                </c:pt>
                <c:pt idx="318">
                  <c:v>42590</c:v>
                </c:pt>
                <c:pt idx="319">
                  <c:v>42591</c:v>
                </c:pt>
                <c:pt idx="320">
                  <c:v>42592</c:v>
                </c:pt>
                <c:pt idx="321">
                  <c:v>42593</c:v>
                </c:pt>
                <c:pt idx="322">
                  <c:v>42594</c:v>
                </c:pt>
                <c:pt idx="323">
                  <c:v>42597</c:v>
                </c:pt>
                <c:pt idx="324">
                  <c:v>42598</c:v>
                </c:pt>
                <c:pt idx="325">
                  <c:v>42599</c:v>
                </c:pt>
                <c:pt idx="326">
                  <c:v>42600</c:v>
                </c:pt>
                <c:pt idx="327">
                  <c:v>42601</c:v>
                </c:pt>
                <c:pt idx="328">
                  <c:v>42604</c:v>
                </c:pt>
                <c:pt idx="329">
                  <c:v>42605</c:v>
                </c:pt>
                <c:pt idx="330">
                  <c:v>42606</c:v>
                </c:pt>
                <c:pt idx="331">
                  <c:v>42607</c:v>
                </c:pt>
                <c:pt idx="332">
                  <c:v>42608</c:v>
                </c:pt>
                <c:pt idx="333">
                  <c:v>42611</c:v>
                </c:pt>
                <c:pt idx="334">
                  <c:v>42612</c:v>
                </c:pt>
                <c:pt idx="335">
                  <c:v>42613</c:v>
                </c:pt>
                <c:pt idx="336">
                  <c:v>42614</c:v>
                </c:pt>
                <c:pt idx="337">
                  <c:v>42615</c:v>
                </c:pt>
                <c:pt idx="338">
                  <c:v>42618</c:v>
                </c:pt>
                <c:pt idx="339">
                  <c:v>42619</c:v>
                </c:pt>
                <c:pt idx="340">
                  <c:v>42620</c:v>
                </c:pt>
                <c:pt idx="341">
                  <c:v>42621</c:v>
                </c:pt>
                <c:pt idx="342">
                  <c:v>42622</c:v>
                </c:pt>
                <c:pt idx="343">
                  <c:v>42625</c:v>
                </c:pt>
                <c:pt idx="344">
                  <c:v>42626</c:v>
                </c:pt>
                <c:pt idx="345">
                  <c:v>42627</c:v>
                </c:pt>
                <c:pt idx="346">
                  <c:v>42628</c:v>
                </c:pt>
                <c:pt idx="347">
                  <c:v>42629</c:v>
                </c:pt>
                <c:pt idx="348">
                  <c:v>42632</c:v>
                </c:pt>
                <c:pt idx="349">
                  <c:v>42633</c:v>
                </c:pt>
                <c:pt idx="350">
                  <c:v>42634</c:v>
                </c:pt>
                <c:pt idx="351">
                  <c:v>42635</c:v>
                </c:pt>
                <c:pt idx="352">
                  <c:v>42636</c:v>
                </c:pt>
                <c:pt idx="353">
                  <c:v>42639</c:v>
                </c:pt>
                <c:pt idx="354">
                  <c:v>42640</c:v>
                </c:pt>
                <c:pt idx="355">
                  <c:v>42641</c:v>
                </c:pt>
                <c:pt idx="356">
                  <c:v>42642</c:v>
                </c:pt>
                <c:pt idx="357">
                  <c:v>42643</c:v>
                </c:pt>
                <c:pt idx="358">
                  <c:v>42646</c:v>
                </c:pt>
                <c:pt idx="359">
                  <c:v>42647</c:v>
                </c:pt>
                <c:pt idx="360">
                  <c:v>42648</c:v>
                </c:pt>
                <c:pt idx="361">
                  <c:v>42649</c:v>
                </c:pt>
                <c:pt idx="362">
                  <c:v>42650</c:v>
                </c:pt>
                <c:pt idx="363">
                  <c:v>42653</c:v>
                </c:pt>
                <c:pt idx="364">
                  <c:v>42654</c:v>
                </c:pt>
                <c:pt idx="365">
                  <c:v>42655</c:v>
                </c:pt>
                <c:pt idx="366">
                  <c:v>42656</c:v>
                </c:pt>
                <c:pt idx="367">
                  <c:v>42657</c:v>
                </c:pt>
                <c:pt idx="368">
                  <c:v>42660</c:v>
                </c:pt>
                <c:pt idx="369">
                  <c:v>42661</c:v>
                </c:pt>
                <c:pt idx="370">
                  <c:v>42662</c:v>
                </c:pt>
                <c:pt idx="371">
                  <c:v>42663</c:v>
                </c:pt>
                <c:pt idx="372">
                  <c:v>42664</c:v>
                </c:pt>
                <c:pt idx="373">
                  <c:v>42667</c:v>
                </c:pt>
                <c:pt idx="374">
                  <c:v>42668</c:v>
                </c:pt>
                <c:pt idx="375">
                  <c:v>42669</c:v>
                </c:pt>
                <c:pt idx="376">
                  <c:v>42670</c:v>
                </c:pt>
                <c:pt idx="377">
                  <c:v>42671</c:v>
                </c:pt>
                <c:pt idx="378">
                  <c:v>42674</c:v>
                </c:pt>
                <c:pt idx="379">
                  <c:v>42675</c:v>
                </c:pt>
                <c:pt idx="380">
                  <c:v>42676</c:v>
                </c:pt>
                <c:pt idx="381">
                  <c:v>42677</c:v>
                </c:pt>
                <c:pt idx="382">
                  <c:v>42678</c:v>
                </c:pt>
                <c:pt idx="383">
                  <c:v>42681</c:v>
                </c:pt>
                <c:pt idx="384">
                  <c:v>42682</c:v>
                </c:pt>
                <c:pt idx="385">
                  <c:v>42683</c:v>
                </c:pt>
                <c:pt idx="386">
                  <c:v>42684</c:v>
                </c:pt>
                <c:pt idx="387">
                  <c:v>42685</c:v>
                </c:pt>
                <c:pt idx="388">
                  <c:v>42688</c:v>
                </c:pt>
                <c:pt idx="389">
                  <c:v>42689</c:v>
                </c:pt>
                <c:pt idx="390">
                  <c:v>42690</c:v>
                </c:pt>
                <c:pt idx="391">
                  <c:v>42691</c:v>
                </c:pt>
                <c:pt idx="392">
                  <c:v>42692</c:v>
                </c:pt>
                <c:pt idx="393">
                  <c:v>42695</c:v>
                </c:pt>
                <c:pt idx="394">
                  <c:v>42696</c:v>
                </c:pt>
                <c:pt idx="395">
                  <c:v>42697</c:v>
                </c:pt>
                <c:pt idx="396">
                  <c:v>42698</c:v>
                </c:pt>
                <c:pt idx="397">
                  <c:v>42699</c:v>
                </c:pt>
                <c:pt idx="398">
                  <c:v>42702</c:v>
                </c:pt>
                <c:pt idx="399">
                  <c:v>42703</c:v>
                </c:pt>
                <c:pt idx="400">
                  <c:v>42704</c:v>
                </c:pt>
                <c:pt idx="401">
                  <c:v>42705</c:v>
                </c:pt>
                <c:pt idx="402">
                  <c:v>42706</c:v>
                </c:pt>
                <c:pt idx="403">
                  <c:v>42709</c:v>
                </c:pt>
                <c:pt idx="404">
                  <c:v>42710</c:v>
                </c:pt>
                <c:pt idx="405">
                  <c:v>42711</c:v>
                </c:pt>
                <c:pt idx="406">
                  <c:v>42712</c:v>
                </c:pt>
                <c:pt idx="407">
                  <c:v>42713</c:v>
                </c:pt>
                <c:pt idx="408">
                  <c:v>42716</c:v>
                </c:pt>
                <c:pt idx="409">
                  <c:v>42717</c:v>
                </c:pt>
                <c:pt idx="410">
                  <c:v>42718</c:v>
                </c:pt>
                <c:pt idx="411">
                  <c:v>42719</c:v>
                </c:pt>
                <c:pt idx="412">
                  <c:v>42720</c:v>
                </c:pt>
                <c:pt idx="413">
                  <c:v>42723</c:v>
                </c:pt>
                <c:pt idx="414">
                  <c:v>42724</c:v>
                </c:pt>
                <c:pt idx="415">
                  <c:v>42725</c:v>
                </c:pt>
                <c:pt idx="416">
                  <c:v>42726</c:v>
                </c:pt>
                <c:pt idx="417">
                  <c:v>42727</c:v>
                </c:pt>
                <c:pt idx="418">
                  <c:v>42731</c:v>
                </c:pt>
                <c:pt idx="419">
                  <c:v>42732</c:v>
                </c:pt>
                <c:pt idx="420">
                  <c:v>42733</c:v>
                </c:pt>
                <c:pt idx="421">
                  <c:v>42734</c:v>
                </c:pt>
                <c:pt idx="422">
                  <c:v>42737</c:v>
                </c:pt>
                <c:pt idx="423">
                  <c:v>42738</c:v>
                </c:pt>
                <c:pt idx="424">
                  <c:v>42739</c:v>
                </c:pt>
                <c:pt idx="425">
                  <c:v>42740</c:v>
                </c:pt>
                <c:pt idx="426">
                  <c:v>42741</c:v>
                </c:pt>
                <c:pt idx="427">
                  <c:v>42744</c:v>
                </c:pt>
                <c:pt idx="428">
                  <c:v>42745</c:v>
                </c:pt>
                <c:pt idx="429">
                  <c:v>42746</c:v>
                </c:pt>
                <c:pt idx="430">
                  <c:v>42747</c:v>
                </c:pt>
                <c:pt idx="431">
                  <c:v>42748</c:v>
                </c:pt>
                <c:pt idx="432">
                  <c:v>42751</c:v>
                </c:pt>
                <c:pt idx="433">
                  <c:v>42752</c:v>
                </c:pt>
                <c:pt idx="434">
                  <c:v>42753</c:v>
                </c:pt>
                <c:pt idx="435">
                  <c:v>42754</c:v>
                </c:pt>
                <c:pt idx="436">
                  <c:v>42755</c:v>
                </c:pt>
                <c:pt idx="437">
                  <c:v>42758</c:v>
                </c:pt>
                <c:pt idx="438">
                  <c:v>42759</c:v>
                </c:pt>
                <c:pt idx="439">
                  <c:v>42760</c:v>
                </c:pt>
                <c:pt idx="440">
                  <c:v>42761</c:v>
                </c:pt>
                <c:pt idx="441">
                  <c:v>42762</c:v>
                </c:pt>
                <c:pt idx="442">
                  <c:v>42765</c:v>
                </c:pt>
                <c:pt idx="443">
                  <c:v>42766</c:v>
                </c:pt>
                <c:pt idx="444">
                  <c:v>42767</c:v>
                </c:pt>
                <c:pt idx="445">
                  <c:v>42768</c:v>
                </c:pt>
                <c:pt idx="446">
                  <c:v>42769</c:v>
                </c:pt>
                <c:pt idx="447">
                  <c:v>42772</c:v>
                </c:pt>
                <c:pt idx="448">
                  <c:v>42773</c:v>
                </c:pt>
                <c:pt idx="449">
                  <c:v>42774</c:v>
                </c:pt>
                <c:pt idx="450">
                  <c:v>42775</c:v>
                </c:pt>
                <c:pt idx="451">
                  <c:v>42776</c:v>
                </c:pt>
                <c:pt idx="452">
                  <c:v>42779</c:v>
                </c:pt>
                <c:pt idx="453">
                  <c:v>42780</c:v>
                </c:pt>
                <c:pt idx="454">
                  <c:v>42781</c:v>
                </c:pt>
                <c:pt idx="455">
                  <c:v>42782</c:v>
                </c:pt>
                <c:pt idx="456">
                  <c:v>42783</c:v>
                </c:pt>
                <c:pt idx="457">
                  <c:v>42786</c:v>
                </c:pt>
                <c:pt idx="458">
                  <c:v>42787</c:v>
                </c:pt>
                <c:pt idx="459">
                  <c:v>42788</c:v>
                </c:pt>
                <c:pt idx="460">
                  <c:v>42789</c:v>
                </c:pt>
                <c:pt idx="461">
                  <c:v>42790</c:v>
                </c:pt>
                <c:pt idx="462">
                  <c:v>42793</c:v>
                </c:pt>
                <c:pt idx="463">
                  <c:v>42794</c:v>
                </c:pt>
                <c:pt idx="464">
                  <c:v>42795</c:v>
                </c:pt>
                <c:pt idx="465">
                  <c:v>42796</c:v>
                </c:pt>
                <c:pt idx="466">
                  <c:v>42797</c:v>
                </c:pt>
                <c:pt idx="467">
                  <c:v>42800</c:v>
                </c:pt>
                <c:pt idx="468">
                  <c:v>42801</c:v>
                </c:pt>
                <c:pt idx="469">
                  <c:v>42802</c:v>
                </c:pt>
                <c:pt idx="470">
                  <c:v>42803</c:v>
                </c:pt>
                <c:pt idx="471">
                  <c:v>42804</c:v>
                </c:pt>
                <c:pt idx="472">
                  <c:v>42807</c:v>
                </c:pt>
                <c:pt idx="473">
                  <c:v>42808</c:v>
                </c:pt>
                <c:pt idx="474">
                  <c:v>42809</c:v>
                </c:pt>
                <c:pt idx="475">
                  <c:v>42810</c:v>
                </c:pt>
                <c:pt idx="476">
                  <c:v>42811</c:v>
                </c:pt>
                <c:pt idx="477">
                  <c:v>42814</c:v>
                </c:pt>
                <c:pt idx="478">
                  <c:v>42815</c:v>
                </c:pt>
                <c:pt idx="479">
                  <c:v>42816</c:v>
                </c:pt>
                <c:pt idx="480">
                  <c:v>42817</c:v>
                </c:pt>
                <c:pt idx="481">
                  <c:v>42818</c:v>
                </c:pt>
                <c:pt idx="482">
                  <c:v>42821</c:v>
                </c:pt>
                <c:pt idx="483">
                  <c:v>42822</c:v>
                </c:pt>
                <c:pt idx="484">
                  <c:v>42823</c:v>
                </c:pt>
                <c:pt idx="485">
                  <c:v>42824</c:v>
                </c:pt>
                <c:pt idx="486">
                  <c:v>42825</c:v>
                </c:pt>
                <c:pt idx="487">
                  <c:v>42828</c:v>
                </c:pt>
                <c:pt idx="488">
                  <c:v>42829</c:v>
                </c:pt>
                <c:pt idx="489">
                  <c:v>42830</c:v>
                </c:pt>
                <c:pt idx="490">
                  <c:v>42831</c:v>
                </c:pt>
                <c:pt idx="491">
                  <c:v>42832</c:v>
                </c:pt>
                <c:pt idx="492">
                  <c:v>42835</c:v>
                </c:pt>
                <c:pt idx="493">
                  <c:v>42836</c:v>
                </c:pt>
                <c:pt idx="494">
                  <c:v>42837</c:v>
                </c:pt>
                <c:pt idx="495">
                  <c:v>42838</c:v>
                </c:pt>
                <c:pt idx="496">
                  <c:v>42843</c:v>
                </c:pt>
                <c:pt idx="497">
                  <c:v>42844</c:v>
                </c:pt>
                <c:pt idx="498">
                  <c:v>42845</c:v>
                </c:pt>
                <c:pt idx="499">
                  <c:v>42846</c:v>
                </c:pt>
                <c:pt idx="500">
                  <c:v>42849</c:v>
                </c:pt>
                <c:pt idx="501">
                  <c:v>42850</c:v>
                </c:pt>
                <c:pt idx="502">
                  <c:v>42851</c:v>
                </c:pt>
                <c:pt idx="503">
                  <c:v>42852</c:v>
                </c:pt>
                <c:pt idx="504">
                  <c:v>42853</c:v>
                </c:pt>
                <c:pt idx="505">
                  <c:v>42857</c:v>
                </c:pt>
                <c:pt idx="506">
                  <c:v>42858</c:v>
                </c:pt>
                <c:pt idx="507">
                  <c:v>42859</c:v>
                </c:pt>
                <c:pt idx="508">
                  <c:v>42860</c:v>
                </c:pt>
                <c:pt idx="509">
                  <c:v>42863</c:v>
                </c:pt>
                <c:pt idx="510">
                  <c:v>42864</c:v>
                </c:pt>
                <c:pt idx="511">
                  <c:v>42871</c:v>
                </c:pt>
                <c:pt idx="512">
                  <c:v>42878</c:v>
                </c:pt>
                <c:pt idx="513">
                  <c:v>42885</c:v>
                </c:pt>
                <c:pt idx="514">
                  <c:v>42892</c:v>
                </c:pt>
                <c:pt idx="515">
                  <c:v>42899</c:v>
                </c:pt>
                <c:pt idx="516">
                  <c:v>42906</c:v>
                </c:pt>
                <c:pt idx="517">
                  <c:v>42913</c:v>
                </c:pt>
                <c:pt idx="518">
                  <c:v>42920</c:v>
                </c:pt>
                <c:pt idx="519">
                  <c:v>42927</c:v>
                </c:pt>
                <c:pt idx="520">
                  <c:v>42934</c:v>
                </c:pt>
                <c:pt idx="521">
                  <c:v>42941</c:v>
                </c:pt>
                <c:pt idx="522">
                  <c:v>42948</c:v>
                </c:pt>
                <c:pt idx="523">
                  <c:v>42955</c:v>
                </c:pt>
                <c:pt idx="524">
                  <c:v>42962</c:v>
                </c:pt>
                <c:pt idx="525">
                  <c:v>42969</c:v>
                </c:pt>
                <c:pt idx="526">
                  <c:v>42976</c:v>
                </c:pt>
                <c:pt idx="527">
                  <c:v>42983</c:v>
                </c:pt>
                <c:pt idx="528">
                  <c:v>42990</c:v>
                </c:pt>
                <c:pt idx="529">
                  <c:v>42997</c:v>
                </c:pt>
                <c:pt idx="530">
                  <c:v>43004</c:v>
                </c:pt>
                <c:pt idx="531">
                  <c:v>43011</c:v>
                </c:pt>
                <c:pt idx="532">
                  <c:v>43018</c:v>
                </c:pt>
                <c:pt idx="533">
                  <c:v>43025</c:v>
                </c:pt>
                <c:pt idx="534">
                  <c:v>43032</c:v>
                </c:pt>
                <c:pt idx="535">
                  <c:v>43039</c:v>
                </c:pt>
                <c:pt idx="536">
                  <c:v>43046</c:v>
                </c:pt>
                <c:pt idx="537">
                  <c:v>43053</c:v>
                </c:pt>
                <c:pt idx="538">
                  <c:v>43060</c:v>
                </c:pt>
                <c:pt idx="539">
                  <c:v>43067</c:v>
                </c:pt>
                <c:pt idx="540">
                  <c:v>43074</c:v>
                </c:pt>
                <c:pt idx="541">
                  <c:v>43081</c:v>
                </c:pt>
                <c:pt idx="542">
                  <c:v>43088</c:v>
                </c:pt>
                <c:pt idx="543">
                  <c:v>43096</c:v>
                </c:pt>
                <c:pt idx="544">
                  <c:v>43103</c:v>
                </c:pt>
                <c:pt idx="545">
                  <c:v>43110</c:v>
                </c:pt>
                <c:pt idx="546">
                  <c:v>43117</c:v>
                </c:pt>
                <c:pt idx="547">
                  <c:v>43124</c:v>
                </c:pt>
                <c:pt idx="548">
                  <c:v>43131</c:v>
                </c:pt>
                <c:pt idx="549">
                  <c:v>43138</c:v>
                </c:pt>
                <c:pt idx="550">
                  <c:v>43145</c:v>
                </c:pt>
                <c:pt idx="551">
                  <c:v>43152</c:v>
                </c:pt>
                <c:pt idx="552">
                  <c:v>43159</c:v>
                </c:pt>
                <c:pt idx="553">
                  <c:v>43166</c:v>
                </c:pt>
                <c:pt idx="554">
                  <c:v>43173</c:v>
                </c:pt>
                <c:pt idx="555">
                  <c:v>43180</c:v>
                </c:pt>
                <c:pt idx="556">
                  <c:v>43187</c:v>
                </c:pt>
                <c:pt idx="557">
                  <c:v>43194</c:v>
                </c:pt>
                <c:pt idx="558">
                  <c:v>43201</c:v>
                </c:pt>
                <c:pt idx="559">
                  <c:v>43208</c:v>
                </c:pt>
                <c:pt idx="560">
                  <c:v>43215</c:v>
                </c:pt>
                <c:pt idx="561">
                  <c:v>43222</c:v>
                </c:pt>
                <c:pt idx="562">
                  <c:v>43229</c:v>
                </c:pt>
                <c:pt idx="563">
                  <c:v>43236</c:v>
                </c:pt>
                <c:pt idx="564">
                  <c:v>43243</c:v>
                </c:pt>
                <c:pt idx="565">
                  <c:v>43250</c:v>
                </c:pt>
                <c:pt idx="566">
                  <c:v>43257</c:v>
                </c:pt>
                <c:pt idx="567">
                  <c:v>43264</c:v>
                </c:pt>
                <c:pt idx="568">
                  <c:v>43271</c:v>
                </c:pt>
                <c:pt idx="569">
                  <c:v>43278</c:v>
                </c:pt>
                <c:pt idx="570">
                  <c:v>43285</c:v>
                </c:pt>
                <c:pt idx="571">
                  <c:v>43292</c:v>
                </c:pt>
                <c:pt idx="572">
                  <c:v>43299</c:v>
                </c:pt>
                <c:pt idx="573">
                  <c:v>43306</c:v>
                </c:pt>
                <c:pt idx="574">
                  <c:v>43313</c:v>
                </c:pt>
                <c:pt idx="575">
                  <c:v>43320</c:v>
                </c:pt>
                <c:pt idx="576">
                  <c:v>43327</c:v>
                </c:pt>
                <c:pt idx="577">
                  <c:v>43334</c:v>
                </c:pt>
                <c:pt idx="578">
                  <c:v>43341</c:v>
                </c:pt>
                <c:pt idx="579">
                  <c:v>43348</c:v>
                </c:pt>
                <c:pt idx="580">
                  <c:v>43355</c:v>
                </c:pt>
                <c:pt idx="581">
                  <c:v>43362</c:v>
                </c:pt>
                <c:pt idx="582">
                  <c:v>43369</c:v>
                </c:pt>
                <c:pt idx="583">
                  <c:v>43376</c:v>
                </c:pt>
                <c:pt idx="584">
                  <c:v>43383</c:v>
                </c:pt>
                <c:pt idx="585">
                  <c:v>43390</c:v>
                </c:pt>
                <c:pt idx="586">
                  <c:v>43397</c:v>
                </c:pt>
                <c:pt idx="587">
                  <c:v>43404</c:v>
                </c:pt>
                <c:pt idx="588">
                  <c:v>43411</c:v>
                </c:pt>
                <c:pt idx="589">
                  <c:v>43418</c:v>
                </c:pt>
                <c:pt idx="590">
                  <c:v>43425</c:v>
                </c:pt>
                <c:pt idx="591">
                  <c:v>43432</c:v>
                </c:pt>
                <c:pt idx="592">
                  <c:v>43439</c:v>
                </c:pt>
                <c:pt idx="593">
                  <c:v>43446</c:v>
                </c:pt>
                <c:pt idx="594">
                  <c:v>43453</c:v>
                </c:pt>
                <c:pt idx="595">
                  <c:v>43461</c:v>
                </c:pt>
                <c:pt idx="596">
                  <c:v>43468</c:v>
                </c:pt>
                <c:pt idx="597">
                  <c:v>43475</c:v>
                </c:pt>
                <c:pt idx="598">
                  <c:v>43482</c:v>
                </c:pt>
                <c:pt idx="599">
                  <c:v>43489</c:v>
                </c:pt>
                <c:pt idx="600">
                  <c:v>43496</c:v>
                </c:pt>
                <c:pt idx="601">
                  <c:v>43503</c:v>
                </c:pt>
                <c:pt idx="602">
                  <c:v>43510</c:v>
                </c:pt>
                <c:pt idx="603">
                  <c:v>43517</c:v>
                </c:pt>
                <c:pt idx="604">
                  <c:v>43524</c:v>
                </c:pt>
                <c:pt idx="605">
                  <c:v>43531</c:v>
                </c:pt>
                <c:pt idx="606">
                  <c:v>43538</c:v>
                </c:pt>
                <c:pt idx="607">
                  <c:v>43545</c:v>
                </c:pt>
                <c:pt idx="608">
                  <c:v>43552</c:v>
                </c:pt>
                <c:pt idx="609">
                  <c:v>43559</c:v>
                </c:pt>
                <c:pt idx="610">
                  <c:v>43566</c:v>
                </c:pt>
                <c:pt idx="611">
                  <c:v>43573</c:v>
                </c:pt>
                <c:pt idx="612">
                  <c:v>43580</c:v>
                </c:pt>
                <c:pt idx="613">
                  <c:v>43587</c:v>
                </c:pt>
                <c:pt idx="614">
                  <c:v>43594</c:v>
                </c:pt>
                <c:pt idx="615">
                  <c:v>43601</c:v>
                </c:pt>
                <c:pt idx="616">
                  <c:v>43608</c:v>
                </c:pt>
                <c:pt idx="617">
                  <c:v>43615</c:v>
                </c:pt>
                <c:pt idx="618">
                  <c:v>43622</c:v>
                </c:pt>
                <c:pt idx="619">
                  <c:v>43629</c:v>
                </c:pt>
                <c:pt idx="620">
                  <c:v>43636</c:v>
                </c:pt>
                <c:pt idx="621">
                  <c:v>43643</c:v>
                </c:pt>
                <c:pt idx="622">
                  <c:v>43650</c:v>
                </c:pt>
                <c:pt idx="623">
                  <c:v>43657</c:v>
                </c:pt>
                <c:pt idx="624">
                  <c:v>43664</c:v>
                </c:pt>
                <c:pt idx="625">
                  <c:v>43671</c:v>
                </c:pt>
                <c:pt idx="626">
                  <c:v>43678</c:v>
                </c:pt>
                <c:pt idx="627">
                  <c:v>43685</c:v>
                </c:pt>
                <c:pt idx="628">
                  <c:v>43692</c:v>
                </c:pt>
                <c:pt idx="629">
                  <c:v>43699</c:v>
                </c:pt>
                <c:pt idx="630">
                  <c:v>43706</c:v>
                </c:pt>
                <c:pt idx="631">
                  <c:v>43713</c:v>
                </c:pt>
                <c:pt idx="632">
                  <c:v>43720</c:v>
                </c:pt>
                <c:pt idx="633">
                  <c:v>43727</c:v>
                </c:pt>
                <c:pt idx="634">
                  <c:v>43734</c:v>
                </c:pt>
                <c:pt idx="635">
                  <c:v>43741</c:v>
                </c:pt>
                <c:pt idx="636">
                  <c:v>43748</c:v>
                </c:pt>
                <c:pt idx="637">
                  <c:v>43755</c:v>
                </c:pt>
                <c:pt idx="638">
                  <c:v>43762</c:v>
                </c:pt>
                <c:pt idx="639">
                  <c:v>43769</c:v>
                </c:pt>
                <c:pt idx="640">
                  <c:v>43776</c:v>
                </c:pt>
                <c:pt idx="641">
                  <c:v>43783</c:v>
                </c:pt>
                <c:pt idx="642">
                  <c:v>43790</c:v>
                </c:pt>
                <c:pt idx="643">
                  <c:v>43797</c:v>
                </c:pt>
                <c:pt idx="644">
                  <c:v>43804</c:v>
                </c:pt>
                <c:pt idx="645">
                  <c:v>43811</c:v>
                </c:pt>
                <c:pt idx="646">
                  <c:v>43818</c:v>
                </c:pt>
                <c:pt idx="647">
                  <c:v>43826</c:v>
                </c:pt>
                <c:pt idx="648">
                  <c:v>43833</c:v>
                </c:pt>
                <c:pt idx="649">
                  <c:v>43840</c:v>
                </c:pt>
                <c:pt idx="650">
                  <c:v>43847</c:v>
                </c:pt>
                <c:pt idx="651">
                  <c:v>43854</c:v>
                </c:pt>
                <c:pt idx="652">
                  <c:v>43861</c:v>
                </c:pt>
                <c:pt idx="653">
                  <c:v>43868</c:v>
                </c:pt>
                <c:pt idx="654">
                  <c:v>43875</c:v>
                </c:pt>
                <c:pt idx="655">
                  <c:v>43882</c:v>
                </c:pt>
                <c:pt idx="656">
                  <c:v>43889</c:v>
                </c:pt>
                <c:pt idx="657">
                  <c:v>43896</c:v>
                </c:pt>
                <c:pt idx="658">
                  <c:v>43903</c:v>
                </c:pt>
                <c:pt idx="659">
                  <c:v>43910</c:v>
                </c:pt>
                <c:pt idx="660">
                  <c:v>43917</c:v>
                </c:pt>
                <c:pt idx="661">
                  <c:v>43924</c:v>
                </c:pt>
                <c:pt idx="662">
                  <c:v>43935</c:v>
                </c:pt>
                <c:pt idx="663">
                  <c:v>43942</c:v>
                </c:pt>
                <c:pt idx="664">
                  <c:v>43949</c:v>
                </c:pt>
                <c:pt idx="665">
                  <c:v>43956</c:v>
                </c:pt>
                <c:pt idx="666">
                  <c:v>43963</c:v>
                </c:pt>
                <c:pt idx="667">
                  <c:v>43970</c:v>
                </c:pt>
                <c:pt idx="668">
                  <c:v>43977</c:v>
                </c:pt>
                <c:pt idx="669">
                  <c:v>43984</c:v>
                </c:pt>
                <c:pt idx="670">
                  <c:v>43991</c:v>
                </c:pt>
                <c:pt idx="671">
                  <c:v>43998</c:v>
                </c:pt>
                <c:pt idx="672">
                  <c:v>44005</c:v>
                </c:pt>
                <c:pt idx="673">
                  <c:v>44012</c:v>
                </c:pt>
                <c:pt idx="674">
                  <c:v>44019</c:v>
                </c:pt>
                <c:pt idx="675">
                  <c:v>44026</c:v>
                </c:pt>
                <c:pt idx="676">
                  <c:v>44033</c:v>
                </c:pt>
                <c:pt idx="677">
                  <c:v>44040</c:v>
                </c:pt>
                <c:pt idx="678">
                  <c:v>44047</c:v>
                </c:pt>
                <c:pt idx="679">
                  <c:v>44054</c:v>
                </c:pt>
                <c:pt idx="680">
                  <c:v>44061</c:v>
                </c:pt>
                <c:pt idx="681">
                  <c:v>44068</c:v>
                </c:pt>
                <c:pt idx="682">
                  <c:v>44075</c:v>
                </c:pt>
                <c:pt idx="683">
                  <c:v>44082</c:v>
                </c:pt>
                <c:pt idx="684">
                  <c:v>44089</c:v>
                </c:pt>
                <c:pt idx="685">
                  <c:v>44096</c:v>
                </c:pt>
                <c:pt idx="686">
                  <c:v>44103</c:v>
                </c:pt>
                <c:pt idx="687">
                  <c:v>44110</c:v>
                </c:pt>
                <c:pt idx="688">
                  <c:v>44117</c:v>
                </c:pt>
                <c:pt idx="689">
                  <c:v>44124</c:v>
                </c:pt>
                <c:pt idx="690">
                  <c:v>44131</c:v>
                </c:pt>
                <c:pt idx="691">
                  <c:v>44138</c:v>
                </c:pt>
                <c:pt idx="692">
                  <c:v>44145</c:v>
                </c:pt>
                <c:pt idx="693">
                  <c:v>44152</c:v>
                </c:pt>
                <c:pt idx="694">
                  <c:v>44159</c:v>
                </c:pt>
                <c:pt idx="695">
                  <c:v>44166</c:v>
                </c:pt>
                <c:pt idx="696">
                  <c:v>44173</c:v>
                </c:pt>
                <c:pt idx="697">
                  <c:v>44180</c:v>
                </c:pt>
                <c:pt idx="698">
                  <c:v>44187</c:v>
                </c:pt>
                <c:pt idx="699">
                  <c:v>44194</c:v>
                </c:pt>
                <c:pt idx="700">
                  <c:v>44201</c:v>
                </c:pt>
                <c:pt idx="701">
                  <c:v>44208</c:v>
                </c:pt>
                <c:pt idx="702">
                  <c:v>44215</c:v>
                </c:pt>
                <c:pt idx="703">
                  <c:v>44222</c:v>
                </c:pt>
                <c:pt idx="704">
                  <c:v>44229</c:v>
                </c:pt>
                <c:pt idx="705">
                  <c:v>44236</c:v>
                </c:pt>
                <c:pt idx="706">
                  <c:v>44243</c:v>
                </c:pt>
                <c:pt idx="707">
                  <c:v>44250</c:v>
                </c:pt>
                <c:pt idx="708">
                  <c:v>44257</c:v>
                </c:pt>
                <c:pt idx="709">
                  <c:v>44264</c:v>
                </c:pt>
                <c:pt idx="710">
                  <c:v>44271</c:v>
                </c:pt>
                <c:pt idx="711">
                  <c:v>44278</c:v>
                </c:pt>
                <c:pt idx="712">
                  <c:v>44285</c:v>
                </c:pt>
                <c:pt idx="713">
                  <c:v>44292</c:v>
                </c:pt>
                <c:pt idx="714">
                  <c:v>44299</c:v>
                </c:pt>
                <c:pt idx="715">
                  <c:v>44306</c:v>
                </c:pt>
                <c:pt idx="716">
                  <c:v>44313</c:v>
                </c:pt>
                <c:pt idx="717">
                  <c:v>44320</c:v>
                </c:pt>
                <c:pt idx="718">
                  <c:v>44327</c:v>
                </c:pt>
                <c:pt idx="719">
                  <c:v>44334</c:v>
                </c:pt>
                <c:pt idx="720">
                  <c:v>44341</c:v>
                </c:pt>
                <c:pt idx="721">
                  <c:v>44348</c:v>
                </c:pt>
                <c:pt idx="722">
                  <c:v>44355</c:v>
                </c:pt>
                <c:pt idx="723">
                  <c:v>44362</c:v>
                </c:pt>
                <c:pt idx="724">
                  <c:v>44369</c:v>
                </c:pt>
                <c:pt idx="725">
                  <c:v>44376</c:v>
                </c:pt>
                <c:pt idx="726">
                  <c:v>44383</c:v>
                </c:pt>
                <c:pt idx="727">
                  <c:v>44390</c:v>
                </c:pt>
                <c:pt idx="728">
                  <c:v>44397</c:v>
                </c:pt>
                <c:pt idx="729">
                  <c:v>44404</c:v>
                </c:pt>
                <c:pt idx="730">
                  <c:v>44411</c:v>
                </c:pt>
                <c:pt idx="731">
                  <c:v>44418</c:v>
                </c:pt>
                <c:pt idx="732">
                  <c:v>44425</c:v>
                </c:pt>
                <c:pt idx="733">
                  <c:v>44432</c:v>
                </c:pt>
                <c:pt idx="734">
                  <c:v>44439</c:v>
                </c:pt>
                <c:pt idx="735">
                  <c:v>44446</c:v>
                </c:pt>
                <c:pt idx="736">
                  <c:v>44453</c:v>
                </c:pt>
                <c:pt idx="737">
                  <c:v>44460</c:v>
                </c:pt>
                <c:pt idx="738">
                  <c:v>44467</c:v>
                </c:pt>
                <c:pt idx="739">
                  <c:v>44474</c:v>
                </c:pt>
                <c:pt idx="740">
                  <c:v>44481</c:v>
                </c:pt>
                <c:pt idx="741">
                  <c:v>44488</c:v>
                </c:pt>
                <c:pt idx="742">
                  <c:v>44495</c:v>
                </c:pt>
                <c:pt idx="743">
                  <c:v>44502</c:v>
                </c:pt>
                <c:pt idx="744">
                  <c:v>44509</c:v>
                </c:pt>
                <c:pt idx="745">
                  <c:v>44516</c:v>
                </c:pt>
                <c:pt idx="746">
                  <c:v>44523</c:v>
                </c:pt>
                <c:pt idx="747">
                  <c:v>44530</c:v>
                </c:pt>
                <c:pt idx="748">
                  <c:v>44537</c:v>
                </c:pt>
                <c:pt idx="749">
                  <c:v>44544</c:v>
                </c:pt>
                <c:pt idx="750">
                  <c:v>44551</c:v>
                </c:pt>
                <c:pt idx="751">
                  <c:v>44558</c:v>
                </c:pt>
                <c:pt idx="752">
                  <c:v>44565</c:v>
                </c:pt>
                <c:pt idx="753">
                  <c:v>44572</c:v>
                </c:pt>
                <c:pt idx="754">
                  <c:v>44579</c:v>
                </c:pt>
                <c:pt idx="755">
                  <c:v>44586</c:v>
                </c:pt>
                <c:pt idx="756">
                  <c:v>44593</c:v>
                </c:pt>
                <c:pt idx="757">
                  <c:v>44600</c:v>
                </c:pt>
                <c:pt idx="758">
                  <c:v>44607</c:v>
                </c:pt>
                <c:pt idx="759">
                  <c:v>44614</c:v>
                </c:pt>
                <c:pt idx="760">
                  <c:v>44621</c:v>
                </c:pt>
                <c:pt idx="761">
                  <c:v>44628</c:v>
                </c:pt>
                <c:pt idx="762">
                  <c:v>44635</c:v>
                </c:pt>
                <c:pt idx="763">
                  <c:v>44642</c:v>
                </c:pt>
                <c:pt idx="764">
                  <c:v>44649</c:v>
                </c:pt>
                <c:pt idx="765">
                  <c:v>44656</c:v>
                </c:pt>
                <c:pt idx="766">
                  <c:v>44663</c:v>
                </c:pt>
                <c:pt idx="767">
                  <c:v>44670</c:v>
                </c:pt>
                <c:pt idx="768">
                  <c:v>44677</c:v>
                </c:pt>
                <c:pt idx="769">
                  <c:v>44684</c:v>
                </c:pt>
                <c:pt idx="770">
                  <c:v>44691</c:v>
                </c:pt>
                <c:pt idx="771">
                  <c:v>44698</c:v>
                </c:pt>
                <c:pt idx="772">
                  <c:v>44705</c:v>
                </c:pt>
                <c:pt idx="773">
                  <c:v>44712</c:v>
                </c:pt>
                <c:pt idx="774">
                  <c:v>44719</c:v>
                </c:pt>
                <c:pt idx="775">
                  <c:v>44726</c:v>
                </c:pt>
                <c:pt idx="776">
                  <c:v>44733</c:v>
                </c:pt>
                <c:pt idx="777">
                  <c:v>44740</c:v>
                </c:pt>
                <c:pt idx="778">
                  <c:v>44747</c:v>
                </c:pt>
                <c:pt idx="779">
                  <c:v>44754</c:v>
                </c:pt>
                <c:pt idx="780">
                  <c:v>44761</c:v>
                </c:pt>
                <c:pt idx="781">
                  <c:v>44768</c:v>
                </c:pt>
                <c:pt idx="782">
                  <c:v>44775</c:v>
                </c:pt>
                <c:pt idx="783">
                  <c:v>44782</c:v>
                </c:pt>
                <c:pt idx="784">
                  <c:v>44789</c:v>
                </c:pt>
                <c:pt idx="785">
                  <c:v>44796</c:v>
                </c:pt>
                <c:pt idx="786">
                  <c:v>44803</c:v>
                </c:pt>
                <c:pt idx="787">
                  <c:v>44810</c:v>
                </c:pt>
                <c:pt idx="788">
                  <c:v>44817</c:v>
                </c:pt>
                <c:pt idx="789">
                  <c:v>44824</c:v>
                </c:pt>
                <c:pt idx="790">
                  <c:v>44831</c:v>
                </c:pt>
                <c:pt idx="791">
                  <c:v>44838</c:v>
                </c:pt>
                <c:pt idx="792">
                  <c:v>44845</c:v>
                </c:pt>
                <c:pt idx="793">
                  <c:v>44852</c:v>
                </c:pt>
                <c:pt idx="794">
                  <c:v>44859</c:v>
                </c:pt>
                <c:pt idx="795">
                  <c:v>44866</c:v>
                </c:pt>
                <c:pt idx="796">
                  <c:v>44873</c:v>
                </c:pt>
                <c:pt idx="797">
                  <c:v>44880</c:v>
                </c:pt>
                <c:pt idx="798">
                  <c:v>44887</c:v>
                </c:pt>
                <c:pt idx="799">
                  <c:v>44894</c:v>
                </c:pt>
                <c:pt idx="800">
                  <c:v>44901</c:v>
                </c:pt>
                <c:pt idx="801">
                  <c:v>44908</c:v>
                </c:pt>
                <c:pt idx="802">
                  <c:v>44915</c:v>
                </c:pt>
                <c:pt idx="803">
                  <c:v>44922</c:v>
                </c:pt>
                <c:pt idx="804">
                  <c:v>44929</c:v>
                </c:pt>
                <c:pt idx="805">
                  <c:v>44936</c:v>
                </c:pt>
                <c:pt idx="806">
                  <c:v>44943</c:v>
                </c:pt>
                <c:pt idx="807">
                  <c:v>44950</c:v>
                </c:pt>
                <c:pt idx="808">
                  <c:v>44957</c:v>
                </c:pt>
                <c:pt idx="809">
                  <c:v>44964</c:v>
                </c:pt>
                <c:pt idx="810">
                  <c:v>44971</c:v>
                </c:pt>
                <c:pt idx="811">
                  <c:v>44978</c:v>
                </c:pt>
                <c:pt idx="812">
                  <c:v>44985</c:v>
                </c:pt>
                <c:pt idx="813">
                  <c:v>44992</c:v>
                </c:pt>
                <c:pt idx="814">
                  <c:v>44999</c:v>
                </c:pt>
                <c:pt idx="815">
                  <c:v>45006</c:v>
                </c:pt>
                <c:pt idx="816">
                  <c:v>45013</c:v>
                </c:pt>
                <c:pt idx="817">
                  <c:v>45020</c:v>
                </c:pt>
                <c:pt idx="818">
                  <c:v>45027</c:v>
                </c:pt>
                <c:pt idx="819">
                  <c:v>45034</c:v>
                </c:pt>
                <c:pt idx="820">
                  <c:v>45041</c:v>
                </c:pt>
                <c:pt idx="821">
                  <c:v>45048</c:v>
                </c:pt>
                <c:pt idx="822">
                  <c:v>45055</c:v>
                </c:pt>
                <c:pt idx="823">
                  <c:v>45062</c:v>
                </c:pt>
                <c:pt idx="824">
                  <c:v>45069</c:v>
                </c:pt>
                <c:pt idx="825">
                  <c:v>45076</c:v>
                </c:pt>
                <c:pt idx="826">
                  <c:v>45083</c:v>
                </c:pt>
                <c:pt idx="827">
                  <c:v>45090</c:v>
                </c:pt>
                <c:pt idx="828">
                  <c:v>45097</c:v>
                </c:pt>
                <c:pt idx="829">
                  <c:v>45104</c:v>
                </c:pt>
                <c:pt idx="830">
                  <c:v>45111</c:v>
                </c:pt>
                <c:pt idx="831">
                  <c:v>45118</c:v>
                </c:pt>
                <c:pt idx="832">
                  <c:v>45125</c:v>
                </c:pt>
                <c:pt idx="833">
                  <c:v>45132</c:v>
                </c:pt>
                <c:pt idx="834">
                  <c:v>45139</c:v>
                </c:pt>
                <c:pt idx="835">
                  <c:v>45146</c:v>
                </c:pt>
                <c:pt idx="836">
                  <c:v>45153</c:v>
                </c:pt>
                <c:pt idx="837">
                  <c:v>45160</c:v>
                </c:pt>
                <c:pt idx="838">
                  <c:v>45167</c:v>
                </c:pt>
                <c:pt idx="839">
                  <c:v>45174</c:v>
                </c:pt>
                <c:pt idx="840">
                  <c:v>45181</c:v>
                </c:pt>
                <c:pt idx="841">
                  <c:v>45188</c:v>
                </c:pt>
                <c:pt idx="842">
                  <c:v>45195</c:v>
                </c:pt>
                <c:pt idx="843">
                  <c:v>45202</c:v>
                </c:pt>
                <c:pt idx="844">
                  <c:v>45209</c:v>
                </c:pt>
                <c:pt idx="845">
                  <c:v>45216</c:v>
                </c:pt>
                <c:pt idx="846">
                  <c:v>45223</c:v>
                </c:pt>
                <c:pt idx="847">
                  <c:v>45230</c:v>
                </c:pt>
                <c:pt idx="848">
                  <c:v>45237</c:v>
                </c:pt>
                <c:pt idx="849">
                  <c:v>45244</c:v>
                </c:pt>
                <c:pt idx="850">
                  <c:v>45251</c:v>
                </c:pt>
                <c:pt idx="851">
                  <c:v>45258</c:v>
                </c:pt>
                <c:pt idx="852">
                  <c:v>45265</c:v>
                </c:pt>
                <c:pt idx="853">
                  <c:v>45272</c:v>
                </c:pt>
                <c:pt idx="854">
                  <c:v>45279</c:v>
                </c:pt>
                <c:pt idx="855">
                  <c:v>45287</c:v>
                </c:pt>
                <c:pt idx="856">
                  <c:v>45294</c:v>
                </c:pt>
                <c:pt idx="857">
                  <c:v>45301</c:v>
                </c:pt>
                <c:pt idx="858">
                  <c:v>45308</c:v>
                </c:pt>
                <c:pt idx="859">
                  <c:v>45315</c:v>
                </c:pt>
                <c:pt idx="860">
                  <c:v>45322</c:v>
                </c:pt>
                <c:pt idx="861">
                  <c:v>45329</c:v>
                </c:pt>
                <c:pt idx="862">
                  <c:v>45336</c:v>
                </c:pt>
                <c:pt idx="863">
                  <c:v>45343</c:v>
                </c:pt>
                <c:pt idx="864">
                  <c:v>45350</c:v>
                </c:pt>
                <c:pt idx="865">
                  <c:v>45357</c:v>
                </c:pt>
                <c:pt idx="866">
                  <c:v>45364</c:v>
                </c:pt>
                <c:pt idx="867">
                  <c:v>45371</c:v>
                </c:pt>
                <c:pt idx="868">
                  <c:v>45378</c:v>
                </c:pt>
                <c:pt idx="869">
                  <c:v>45385</c:v>
                </c:pt>
                <c:pt idx="870">
                  <c:v>45392</c:v>
                </c:pt>
                <c:pt idx="871">
                  <c:v>45399</c:v>
                </c:pt>
                <c:pt idx="872">
                  <c:v>45406</c:v>
                </c:pt>
                <c:pt idx="873">
                  <c:v>45414</c:v>
                </c:pt>
                <c:pt idx="874">
                  <c:v>45421</c:v>
                </c:pt>
                <c:pt idx="875">
                  <c:v>45428</c:v>
                </c:pt>
                <c:pt idx="876">
                  <c:v>45435</c:v>
                </c:pt>
                <c:pt idx="877">
                  <c:v>45442</c:v>
                </c:pt>
                <c:pt idx="878">
                  <c:v>45449</c:v>
                </c:pt>
                <c:pt idx="879">
                  <c:v>45456</c:v>
                </c:pt>
                <c:pt idx="880">
                  <c:v>45463</c:v>
                </c:pt>
                <c:pt idx="881">
                  <c:v>45470</c:v>
                </c:pt>
                <c:pt idx="882">
                  <c:v>45477</c:v>
                </c:pt>
                <c:pt idx="883">
                  <c:v>45484</c:v>
                </c:pt>
                <c:pt idx="884">
                  <c:v>45491</c:v>
                </c:pt>
                <c:pt idx="885">
                  <c:v>45498</c:v>
                </c:pt>
                <c:pt idx="886">
                  <c:v>45505</c:v>
                </c:pt>
                <c:pt idx="887">
                  <c:v>45512</c:v>
                </c:pt>
                <c:pt idx="888">
                  <c:v>45519</c:v>
                </c:pt>
                <c:pt idx="889">
                  <c:v>45526</c:v>
                </c:pt>
                <c:pt idx="890">
                  <c:v>45533</c:v>
                </c:pt>
                <c:pt idx="891">
                  <c:v>45540</c:v>
                </c:pt>
                <c:pt idx="892">
                  <c:v>45547</c:v>
                </c:pt>
                <c:pt idx="893">
                  <c:v>45554</c:v>
                </c:pt>
                <c:pt idx="894">
                  <c:v>45561</c:v>
                </c:pt>
                <c:pt idx="895">
                  <c:v>45568</c:v>
                </c:pt>
                <c:pt idx="896">
                  <c:v>45575</c:v>
                </c:pt>
                <c:pt idx="897">
                  <c:v>45582</c:v>
                </c:pt>
                <c:pt idx="898">
                  <c:v>45589</c:v>
                </c:pt>
                <c:pt idx="899">
                  <c:v>45596</c:v>
                </c:pt>
                <c:pt idx="900">
                  <c:v>45603</c:v>
                </c:pt>
                <c:pt idx="901">
                  <c:v>45610</c:v>
                </c:pt>
                <c:pt idx="902">
                  <c:v>45617</c:v>
                </c:pt>
                <c:pt idx="903">
                  <c:v>45624</c:v>
                </c:pt>
                <c:pt idx="904">
                  <c:v>45631</c:v>
                </c:pt>
                <c:pt idx="905">
                  <c:v>45638</c:v>
                </c:pt>
                <c:pt idx="906">
                  <c:v>45645</c:v>
                </c:pt>
                <c:pt idx="907">
                  <c:v>45653</c:v>
                </c:pt>
                <c:pt idx="908">
                  <c:v>45660</c:v>
                </c:pt>
                <c:pt idx="909">
                  <c:v>45667</c:v>
                </c:pt>
                <c:pt idx="910">
                  <c:v>45674</c:v>
                </c:pt>
                <c:pt idx="911">
                  <c:v>45681</c:v>
                </c:pt>
                <c:pt idx="912">
                  <c:v>45688</c:v>
                </c:pt>
                <c:pt idx="913">
                  <c:v>45695</c:v>
                </c:pt>
                <c:pt idx="914">
                  <c:v>45702</c:v>
                </c:pt>
                <c:pt idx="915">
                  <c:v>45709</c:v>
                </c:pt>
                <c:pt idx="916">
                  <c:v>45716</c:v>
                </c:pt>
                <c:pt idx="917">
                  <c:v>45723</c:v>
                </c:pt>
                <c:pt idx="918">
                  <c:v>45730</c:v>
                </c:pt>
                <c:pt idx="919">
                  <c:v>45737</c:v>
                </c:pt>
                <c:pt idx="920">
                  <c:v>45744</c:v>
                </c:pt>
                <c:pt idx="921">
                  <c:v>45751</c:v>
                </c:pt>
                <c:pt idx="922">
                  <c:v>45758</c:v>
                </c:pt>
                <c:pt idx="923">
                  <c:v>45769</c:v>
                </c:pt>
                <c:pt idx="924">
                  <c:v>45776</c:v>
                </c:pt>
                <c:pt idx="925">
                  <c:v>45783</c:v>
                </c:pt>
                <c:pt idx="926">
                  <c:v>45790</c:v>
                </c:pt>
                <c:pt idx="927">
                  <c:v>45797</c:v>
                </c:pt>
                <c:pt idx="928">
                  <c:v>45804</c:v>
                </c:pt>
                <c:pt idx="929">
                  <c:v>45811</c:v>
                </c:pt>
                <c:pt idx="930">
                  <c:v>45818</c:v>
                </c:pt>
                <c:pt idx="931">
                  <c:v>45825</c:v>
                </c:pt>
                <c:pt idx="932">
                  <c:v>45832</c:v>
                </c:pt>
                <c:pt idx="933">
                  <c:v>45839</c:v>
                </c:pt>
                <c:pt idx="934">
                  <c:v>45846</c:v>
                </c:pt>
                <c:pt idx="935">
                  <c:v>45853</c:v>
                </c:pt>
                <c:pt idx="936">
                  <c:v>45860</c:v>
                </c:pt>
                <c:pt idx="937">
                  <c:v>45867</c:v>
                </c:pt>
                <c:pt idx="938">
                  <c:v>45874</c:v>
                </c:pt>
                <c:pt idx="939">
                  <c:v>45881</c:v>
                </c:pt>
                <c:pt idx="940">
                  <c:v>45888</c:v>
                </c:pt>
                <c:pt idx="941">
                  <c:v>45895</c:v>
                </c:pt>
                <c:pt idx="942">
                  <c:v>45902</c:v>
                </c:pt>
                <c:pt idx="943">
                  <c:v>45909</c:v>
                </c:pt>
                <c:pt idx="944">
                  <c:v>45916</c:v>
                </c:pt>
                <c:pt idx="945">
                  <c:v>45923</c:v>
                </c:pt>
                <c:pt idx="946">
                  <c:v>45930</c:v>
                </c:pt>
                <c:pt idx="947">
                  <c:v>45937</c:v>
                </c:pt>
                <c:pt idx="948">
                  <c:v>45944</c:v>
                </c:pt>
                <c:pt idx="949">
                  <c:v>45951</c:v>
                </c:pt>
                <c:pt idx="950">
                  <c:v>45958</c:v>
                </c:pt>
                <c:pt idx="951">
                  <c:v>45965</c:v>
                </c:pt>
                <c:pt idx="952">
                  <c:v>45972</c:v>
                </c:pt>
                <c:pt idx="953">
                  <c:v>45979</c:v>
                </c:pt>
                <c:pt idx="954">
                  <c:v>45986</c:v>
                </c:pt>
                <c:pt idx="955">
                  <c:v>45993</c:v>
                </c:pt>
                <c:pt idx="956">
                  <c:v>46000</c:v>
                </c:pt>
                <c:pt idx="957">
                  <c:v>46007</c:v>
                </c:pt>
                <c:pt idx="958">
                  <c:v>46014</c:v>
                </c:pt>
                <c:pt idx="959">
                  <c:v>46021</c:v>
                </c:pt>
                <c:pt idx="960">
                  <c:v>46028</c:v>
                </c:pt>
                <c:pt idx="961">
                  <c:v>46035</c:v>
                </c:pt>
                <c:pt idx="962">
                  <c:v>46042</c:v>
                </c:pt>
                <c:pt idx="963">
                  <c:v>46049</c:v>
                </c:pt>
                <c:pt idx="964">
                  <c:v>46056</c:v>
                </c:pt>
                <c:pt idx="965">
                  <c:v>46063</c:v>
                </c:pt>
                <c:pt idx="966">
                  <c:v>46070</c:v>
                </c:pt>
                <c:pt idx="967">
                  <c:v>46077</c:v>
                </c:pt>
                <c:pt idx="968">
                  <c:v>46084</c:v>
                </c:pt>
                <c:pt idx="969">
                  <c:v>46091</c:v>
                </c:pt>
                <c:pt idx="970">
                  <c:v>46098</c:v>
                </c:pt>
                <c:pt idx="971">
                  <c:v>46105</c:v>
                </c:pt>
                <c:pt idx="972">
                  <c:v>46112</c:v>
                </c:pt>
                <c:pt idx="973">
                  <c:v>46119</c:v>
                </c:pt>
                <c:pt idx="974">
                  <c:v>46126</c:v>
                </c:pt>
                <c:pt idx="975">
                  <c:v>46133</c:v>
                </c:pt>
                <c:pt idx="976">
                  <c:v>46140</c:v>
                </c:pt>
                <c:pt idx="977">
                  <c:v>46147</c:v>
                </c:pt>
                <c:pt idx="978">
                  <c:v>46154</c:v>
                </c:pt>
                <c:pt idx="979">
                  <c:v>46161</c:v>
                </c:pt>
                <c:pt idx="980">
                  <c:v>46168</c:v>
                </c:pt>
                <c:pt idx="981">
                  <c:v>46175</c:v>
                </c:pt>
                <c:pt idx="982">
                  <c:v>46182</c:v>
                </c:pt>
                <c:pt idx="983">
                  <c:v>46189</c:v>
                </c:pt>
                <c:pt idx="984">
                  <c:v>46196</c:v>
                </c:pt>
                <c:pt idx="985">
                  <c:v>46203</c:v>
                </c:pt>
                <c:pt idx="986">
                  <c:v>46210</c:v>
                </c:pt>
                <c:pt idx="987">
                  <c:v>46217</c:v>
                </c:pt>
                <c:pt idx="988">
                  <c:v>46224</c:v>
                </c:pt>
                <c:pt idx="989">
                  <c:v>46231</c:v>
                </c:pt>
                <c:pt idx="990">
                  <c:v>46238</c:v>
                </c:pt>
                <c:pt idx="991">
                  <c:v>46245</c:v>
                </c:pt>
                <c:pt idx="992">
                  <c:v>46252</c:v>
                </c:pt>
                <c:pt idx="993">
                  <c:v>46259</c:v>
                </c:pt>
                <c:pt idx="994">
                  <c:v>46266</c:v>
                </c:pt>
                <c:pt idx="995">
                  <c:v>46273</c:v>
                </c:pt>
                <c:pt idx="996">
                  <c:v>46280</c:v>
                </c:pt>
                <c:pt idx="997">
                  <c:v>46287</c:v>
                </c:pt>
                <c:pt idx="998">
                  <c:v>46294</c:v>
                </c:pt>
                <c:pt idx="999">
                  <c:v>46301</c:v>
                </c:pt>
                <c:pt idx="1000">
                  <c:v>46308</c:v>
                </c:pt>
                <c:pt idx="1001">
                  <c:v>46315</c:v>
                </c:pt>
                <c:pt idx="1002">
                  <c:v>46322</c:v>
                </c:pt>
                <c:pt idx="1003">
                  <c:v>46329</c:v>
                </c:pt>
                <c:pt idx="1004">
                  <c:v>46336</c:v>
                </c:pt>
                <c:pt idx="1005">
                  <c:v>46343</c:v>
                </c:pt>
                <c:pt idx="1006">
                  <c:v>46350</c:v>
                </c:pt>
                <c:pt idx="1007">
                  <c:v>46357</c:v>
                </c:pt>
                <c:pt idx="1008">
                  <c:v>46364</c:v>
                </c:pt>
                <c:pt idx="1009">
                  <c:v>46371</c:v>
                </c:pt>
                <c:pt idx="1010">
                  <c:v>46378</c:v>
                </c:pt>
                <c:pt idx="1011">
                  <c:v>46385</c:v>
                </c:pt>
                <c:pt idx="1012">
                  <c:v>46392</c:v>
                </c:pt>
                <c:pt idx="1013">
                  <c:v>46399</c:v>
                </c:pt>
                <c:pt idx="1014">
                  <c:v>46406</c:v>
                </c:pt>
                <c:pt idx="1015">
                  <c:v>46413</c:v>
                </c:pt>
                <c:pt idx="1016">
                  <c:v>46420</c:v>
                </c:pt>
                <c:pt idx="1017">
                  <c:v>46427</c:v>
                </c:pt>
                <c:pt idx="1018">
                  <c:v>46434</c:v>
                </c:pt>
                <c:pt idx="1019">
                  <c:v>46441</c:v>
                </c:pt>
                <c:pt idx="1020">
                  <c:v>46448</c:v>
                </c:pt>
                <c:pt idx="1021">
                  <c:v>46455</c:v>
                </c:pt>
                <c:pt idx="1022">
                  <c:v>46462</c:v>
                </c:pt>
                <c:pt idx="1023">
                  <c:v>46469</c:v>
                </c:pt>
                <c:pt idx="1024">
                  <c:v>46476</c:v>
                </c:pt>
                <c:pt idx="1025">
                  <c:v>46483</c:v>
                </c:pt>
                <c:pt idx="1026">
                  <c:v>46490</c:v>
                </c:pt>
                <c:pt idx="1027">
                  <c:v>46497</c:v>
                </c:pt>
                <c:pt idx="1028">
                  <c:v>46504</c:v>
                </c:pt>
                <c:pt idx="1029">
                  <c:v>46511</c:v>
                </c:pt>
                <c:pt idx="1030">
                  <c:v>46518</c:v>
                </c:pt>
                <c:pt idx="1031">
                  <c:v>46525</c:v>
                </c:pt>
                <c:pt idx="1032">
                  <c:v>46532</c:v>
                </c:pt>
                <c:pt idx="1033">
                  <c:v>46539</c:v>
                </c:pt>
                <c:pt idx="1034">
                  <c:v>46546</c:v>
                </c:pt>
                <c:pt idx="1035">
                  <c:v>46553</c:v>
                </c:pt>
                <c:pt idx="1036">
                  <c:v>46560</c:v>
                </c:pt>
                <c:pt idx="1037">
                  <c:v>46567</c:v>
                </c:pt>
                <c:pt idx="1038">
                  <c:v>46574</c:v>
                </c:pt>
                <c:pt idx="1039">
                  <c:v>46581</c:v>
                </c:pt>
                <c:pt idx="1040">
                  <c:v>46588</c:v>
                </c:pt>
                <c:pt idx="1041">
                  <c:v>46595</c:v>
                </c:pt>
                <c:pt idx="1042">
                  <c:v>46602</c:v>
                </c:pt>
                <c:pt idx="1043">
                  <c:v>46609</c:v>
                </c:pt>
                <c:pt idx="1044">
                  <c:v>46616</c:v>
                </c:pt>
                <c:pt idx="1045">
                  <c:v>46623</c:v>
                </c:pt>
                <c:pt idx="1046">
                  <c:v>46630</c:v>
                </c:pt>
                <c:pt idx="1047">
                  <c:v>46637</c:v>
                </c:pt>
                <c:pt idx="1048">
                  <c:v>46644</c:v>
                </c:pt>
                <c:pt idx="1049">
                  <c:v>46651</c:v>
                </c:pt>
                <c:pt idx="1050">
                  <c:v>46658</c:v>
                </c:pt>
                <c:pt idx="1051">
                  <c:v>46665</c:v>
                </c:pt>
                <c:pt idx="1052">
                  <c:v>46672</c:v>
                </c:pt>
                <c:pt idx="1053">
                  <c:v>46679</c:v>
                </c:pt>
                <c:pt idx="1054">
                  <c:v>46686</c:v>
                </c:pt>
                <c:pt idx="1055">
                  <c:v>46693</c:v>
                </c:pt>
                <c:pt idx="1056">
                  <c:v>46700</c:v>
                </c:pt>
                <c:pt idx="1057">
                  <c:v>46707</c:v>
                </c:pt>
                <c:pt idx="1058">
                  <c:v>46714</c:v>
                </c:pt>
                <c:pt idx="1059">
                  <c:v>46721</c:v>
                </c:pt>
                <c:pt idx="1060">
                  <c:v>46728</c:v>
                </c:pt>
                <c:pt idx="1061">
                  <c:v>46735</c:v>
                </c:pt>
                <c:pt idx="1062">
                  <c:v>46742</c:v>
                </c:pt>
                <c:pt idx="1063">
                  <c:v>46749</c:v>
                </c:pt>
                <c:pt idx="1064">
                  <c:v>46756</c:v>
                </c:pt>
                <c:pt idx="1065">
                  <c:v>46763</c:v>
                </c:pt>
                <c:pt idx="1066">
                  <c:v>46770</c:v>
                </c:pt>
                <c:pt idx="1067">
                  <c:v>46777</c:v>
                </c:pt>
                <c:pt idx="1068">
                  <c:v>46784</c:v>
                </c:pt>
                <c:pt idx="1069">
                  <c:v>46791</c:v>
                </c:pt>
                <c:pt idx="1070">
                  <c:v>46798</c:v>
                </c:pt>
                <c:pt idx="1071">
                  <c:v>46805</c:v>
                </c:pt>
                <c:pt idx="1072">
                  <c:v>46812</c:v>
                </c:pt>
                <c:pt idx="1073">
                  <c:v>46819</c:v>
                </c:pt>
                <c:pt idx="1074">
                  <c:v>46826</c:v>
                </c:pt>
                <c:pt idx="1075">
                  <c:v>46833</c:v>
                </c:pt>
                <c:pt idx="1076">
                  <c:v>46840</c:v>
                </c:pt>
                <c:pt idx="1077">
                  <c:v>46847</c:v>
                </c:pt>
                <c:pt idx="1078">
                  <c:v>46854</c:v>
                </c:pt>
                <c:pt idx="1079">
                  <c:v>46861</c:v>
                </c:pt>
                <c:pt idx="1080">
                  <c:v>46868</c:v>
                </c:pt>
                <c:pt idx="1081">
                  <c:v>46875</c:v>
                </c:pt>
                <c:pt idx="1082">
                  <c:v>46882</c:v>
                </c:pt>
                <c:pt idx="1083">
                  <c:v>46889</c:v>
                </c:pt>
                <c:pt idx="1084">
                  <c:v>46896</c:v>
                </c:pt>
                <c:pt idx="1085">
                  <c:v>46903</c:v>
                </c:pt>
                <c:pt idx="1086">
                  <c:v>46910</c:v>
                </c:pt>
                <c:pt idx="1087">
                  <c:v>46917</c:v>
                </c:pt>
                <c:pt idx="1088">
                  <c:v>46924</c:v>
                </c:pt>
                <c:pt idx="1089">
                  <c:v>46931</c:v>
                </c:pt>
                <c:pt idx="1090">
                  <c:v>46938</c:v>
                </c:pt>
                <c:pt idx="1091">
                  <c:v>46945</c:v>
                </c:pt>
                <c:pt idx="1092">
                  <c:v>46952</c:v>
                </c:pt>
                <c:pt idx="1093">
                  <c:v>46959</c:v>
                </c:pt>
                <c:pt idx="1094">
                  <c:v>46966</c:v>
                </c:pt>
                <c:pt idx="1095">
                  <c:v>46973</c:v>
                </c:pt>
                <c:pt idx="1096">
                  <c:v>46980</c:v>
                </c:pt>
                <c:pt idx="1097">
                  <c:v>46987</c:v>
                </c:pt>
                <c:pt idx="1098">
                  <c:v>46994</c:v>
                </c:pt>
                <c:pt idx="1099">
                  <c:v>47001</c:v>
                </c:pt>
                <c:pt idx="1100">
                  <c:v>47008</c:v>
                </c:pt>
                <c:pt idx="1101">
                  <c:v>47015</c:v>
                </c:pt>
                <c:pt idx="1102">
                  <c:v>47022</c:v>
                </c:pt>
                <c:pt idx="1103">
                  <c:v>47029</c:v>
                </c:pt>
                <c:pt idx="1104">
                  <c:v>47036</c:v>
                </c:pt>
                <c:pt idx="1105">
                  <c:v>47043</c:v>
                </c:pt>
                <c:pt idx="1106">
                  <c:v>47050</c:v>
                </c:pt>
                <c:pt idx="1107">
                  <c:v>47057</c:v>
                </c:pt>
                <c:pt idx="1108">
                  <c:v>47064</c:v>
                </c:pt>
                <c:pt idx="1109">
                  <c:v>47071</c:v>
                </c:pt>
                <c:pt idx="1110">
                  <c:v>47078</c:v>
                </c:pt>
                <c:pt idx="1111">
                  <c:v>47085</c:v>
                </c:pt>
                <c:pt idx="1112">
                  <c:v>47092</c:v>
                </c:pt>
                <c:pt idx="1113">
                  <c:v>47099</c:v>
                </c:pt>
                <c:pt idx="1114">
                  <c:v>47106</c:v>
                </c:pt>
                <c:pt idx="1115">
                  <c:v>47114</c:v>
                </c:pt>
                <c:pt idx="1116">
                  <c:v>47121</c:v>
                </c:pt>
                <c:pt idx="1117">
                  <c:v>47128</c:v>
                </c:pt>
                <c:pt idx="1118">
                  <c:v>47135</c:v>
                </c:pt>
                <c:pt idx="1119">
                  <c:v>47142</c:v>
                </c:pt>
                <c:pt idx="1120">
                  <c:v>47149</c:v>
                </c:pt>
                <c:pt idx="1121">
                  <c:v>47156</c:v>
                </c:pt>
                <c:pt idx="1122">
                  <c:v>47163</c:v>
                </c:pt>
                <c:pt idx="1123">
                  <c:v>47170</c:v>
                </c:pt>
                <c:pt idx="1124">
                  <c:v>47177</c:v>
                </c:pt>
                <c:pt idx="1125">
                  <c:v>47184</c:v>
                </c:pt>
                <c:pt idx="1126">
                  <c:v>47191</c:v>
                </c:pt>
                <c:pt idx="1127">
                  <c:v>47198</c:v>
                </c:pt>
                <c:pt idx="1128">
                  <c:v>47205</c:v>
                </c:pt>
                <c:pt idx="1129">
                  <c:v>47212</c:v>
                </c:pt>
                <c:pt idx="1130">
                  <c:v>47219</c:v>
                </c:pt>
                <c:pt idx="1131">
                  <c:v>47226</c:v>
                </c:pt>
                <c:pt idx="1132">
                  <c:v>47233</c:v>
                </c:pt>
                <c:pt idx="1133">
                  <c:v>47240</c:v>
                </c:pt>
                <c:pt idx="1134">
                  <c:v>47247</c:v>
                </c:pt>
                <c:pt idx="1135">
                  <c:v>47254</c:v>
                </c:pt>
                <c:pt idx="1136">
                  <c:v>47261</c:v>
                </c:pt>
                <c:pt idx="1137">
                  <c:v>47268</c:v>
                </c:pt>
                <c:pt idx="1138">
                  <c:v>47275</c:v>
                </c:pt>
                <c:pt idx="1139">
                  <c:v>47282</c:v>
                </c:pt>
                <c:pt idx="1140">
                  <c:v>47289</c:v>
                </c:pt>
                <c:pt idx="1141">
                  <c:v>47296</c:v>
                </c:pt>
                <c:pt idx="1142">
                  <c:v>47303</c:v>
                </c:pt>
                <c:pt idx="1143">
                  <c:v>47310</c:v>
                </c:pt>
                <c:pt idx="1144">
                  <c:v>47317</c:v>
                </c:pt>
                <c:pt idx="1145">
                  <c:v>47324</c:v>
                </c:pt>
                <c:pt idx="1146">
                  <c:v>47331</c:v>
                </c:pt>
                <c:pt idx="1147">
                  <c:v>47338</c:v>
                </c:pt>
                <c:pt idx="1148">
                  <c:v>47345</c:v>
                </c:pt>
                <c:pt idx="1149">
                  <c:v>47352</c:v>
                </c:pt>
                <c:pt idx="1150">
                  <c:v>47359</c:v>
                </c:pt>
                <c:pt idx="1151">
                  <c:v>47366</c:v>
                </c:pt>
                <c:pt idx="1152">
                  <c:v>47373</c:v>
                </c:pt>
                <c:pt idx="1153">
                  <c:v>47380</c:v>
                </c:pt>
                <c:pt idx="1154">
                  <c:v>47387</c:v>
                </c:pt>
                <c:pt idx="1155">
                  <c:v>47394</c:v>
                </c:pt>
                <c:pt idx="1156">
                  <c:v>47401</c:v>
                </c:pt>
                <c:pt idx="1157">
                  <c:v>47408</c:v>
                </c:pt>
                <c:pt idx="1158">
                  <c:v>47415</c:v>
                </c:pt>
                <c:pt idx="1159">
                  <c:v>47422</c:v>
                </c:pt>
                <c:pt idx="1160">
                  <c:v>47429</c:v>
                </c:pt>
                <c:pt idx="1161">
                  <c:v>47436</c:v>
                </c:pt>
                <c:pt idx="1162">
                  <c:v>47443</c:v>
                </c:pt>
                <c:pt idx="1163">
                  <c:v>47450</c:v>
                </c:pt>
                <c:pt idx="1164">
                  <c:v>47457</c:v>
                </c:pt>
                <c:pt idx="1165">
                  <c:v>47464</c:v>
                </c:pt>
                <c:pt idx="1166">
                  <c:v>47471</c:v>
                </c:pt>
                <c:pt idx="1167">
                  <c:v>47479</c:v>
                </c:pt>
                <c:pt idx="1168">
                  <c:v>47486</c:v>
                </c:pt>
                <c:pt idx="1169">
                  <c:v>47493</c:v>
                </c:pt>
                <c:pt idx="1170">
                  <c:v>47500</c:v>
                </c:pt>
                <c:pt idx="1171">
                  <c:v>47507</c:v>
                </c:pt>
                <c:pt idx="1172">
                  <c:v>47514</c:v>
                </c:pt>
                <c:pt idx="1173">
                  <c:v>47521</c:v>
                </c:pt>
                <c:pt idx="1174">
                  <c:v>47528</c:v>
                </c:pt>
                <c:pt idx="1175">
                  <c:v>47535</c:v>
                </c:pt>
                <c:pt idx="1176">
                  <c:v>47542</c:v>
                </c:pt>
                <c:pt idx="1177">
                  <c:v>47549</c:v>
                </c:pt>
                <c:pt idx="1178">
                  <c:v>47556</c:v>
                </c:pt>
                <c:pt idx="1179">
                  <c:v>47563</c:v>
                </c:pt>
                <c:pt idx="1180">
                  <c:v>47570</c:v>
                </c:pt>
                <c:pt idx="1181">
                  <c:v>47577</c:v>
                </c:pt>
                <c:pt idx="1182">
                  <c:v>47584</c:v>
                </c:pt>
                <c:pt idx="1183">
                  <c:v>47591</c:v>
                </c:pt>
                <c:pt idx="1184">
                  <c:v>47598</c:v>
                </c:pt>
                <c:pt idx="1185">
                  <c:v>47605</c:v>
                </c:pt>
                <c:pt idx="1186">
                  <c:v>47612</c:v>
                </c:pt>
                <c:pt idx="1187">
                  <c:v>47619</c:v>
                </c:pt>
                <c:pt idx="1188">
                  <c:v>47626</c:v>
                </c:pt>
                <c:pt idx="1189">
                  <c:v>47633</c:v>
                </c:pt>
                <c:pt idx="1190">
                  <c:v>47640</c:v>
                </c:pt>
                <c:pt idx="1191">
                  <c:v>47647</c:v>
                </c:pt>
                <c:pt idx="1192">
                  <c:v>47654</c:v>
                </c:pt>
                <c:pt idx="1193">
                  <c:v>47661</c:v>
                </c:pt>
                <c:pt idx="1194">
                  <c:v>47668</c:v>
                </c:pt>
                <c:pt idx="1195">
                  <c:v>47675</c:v>
                </c:pt>
                <c:pt idx="1196">
                  <c:v>47682</c:v>
                </c:pt>
                <c:pt idx="1197">
                  <c:v>47689</c:v>
                </c:pt>
                <c:pt idx="1198">
                  <c:v>47696</c:v>
                </c:pt>
                <c:pt idx="1199">
                  <c:v>47703</c:v>
                </c:pt>
                <c:pt idx="1200">
                  <c:v>47710</c:v>
                </c:pt>
                <c:pt idx="1201">
                  <c:v>47717</c:v>
                </c:pt>
                <c:pt idx="1202">
                  <c:v>47724</c:v>
                </c:pt>
                <c:pt idx="1203">
                  <c:v>47731</c:v>
                </c:pt>
                <c:pt idx="1204">
                  <c:v>47738</c:v>
                </c:pt>
                <c:pt idx="1205">
                  <c:v>47745</c:v>
                </c:pt>
                <c:pt idx="1206">
                  <c:v>47752</c:v>
                </c:pt>
                <c:pt idx="1207">
                  <c:v>47759</c:v>
                </c:pt>
                <c:pt idx="1208">
                  <c:v>47766</c:v>
                </c:pt>
                <c:pt idx="1209">
                  <c:v>47773</c:v>
                </c:pt>
                <c:pt idx="1210">
                  <c:v>47780</c:v>
                </c:pt>
                <c:pt idx="1211">
                  <c:v>47787</c:v>
                </c:pt>
                <c:pt idx="1212">
                  <c:v>47794</c:v>
                </c:pt>
                <c:pt idx="1213">
                  <c:v>47801</c:v>
                </c:pt>
                <c:pt idx="1214">
                  <c:v>47808</c:v>
                </c:pt>
                <c:pt idx="1215">
                  <c:v>47815</c:v>
                </c:pt>
                <c:pt idx="1216">
                  <c:v>47822</c:v>
                </c:pt>
                <c:pt idx="1217">
                  <c:v>47829</c:v>
                </c:pt>
                <c:pt idx="1218">
                  <c:v>47836</c:v>
                </c:pt>
                <c:pt idx="1219">
                  <c:v>47844</c:v>
                </c:pt>
                <c:pt idx="1220">
                  <c:v>47851</c:v>
                </c:pt>
                <c:pt idx="1221">
                  <c:v>47858</c:v>
                </c:pt>
                <c:pt idx="1222">
                  <c:v>47865</c:v>
                </c:pt>
                <c:pt idx="1223">
                  <c:v>47872</c:v>
                </c:pt>
                <c:pt idx="1224">
                  <c:v>47879</c:v>
                </c:pt>
                <c:pt idx="1225">
                  <c:v>47886</c:v>
                </c:pt>
                <c:pt idx="1226">
                  <c:v>47893</c:v>
                </c:pt>
                <c:pt idx="1227">
                  <c:v>47900</c:v>
                </c:pt>
                <c:pt idx="1228">
                  <c:v>47907</c:v>
                </c:pt>
                <c:pt idx="1229">
                  <c:v>47914</c:v>
                </c:pt>
                <c:pt idx="1230">
                  <c:v>47921</c:v>
                </c:pt>
                <c:pt idx="1231">
                  <c:v>47928</c:v>
                </c:pt>
                <c:pt idx="1232">
                  <c:v>47935</c:v>
                </c:pt>
                <c:pt idx="1233">
                  <c:v>47942</c:v>
                </c:pt>
                <c:pt idx="1234">
                  <c:v>47953</c:v>
                </c:pt>
                <c:pt idx="1235">
                  <c:v>47960</c:v>
                </c:pt>
                <c:pt idx="1236">
                  <c:v>47967</c:v>
                </c:pt>
                <c:pt idx="1237">
                  <c:v>47974</c:v>
                </c:pt>
                <c:pt idx="1238">
                  <c:v>47981</c:v>
                </c:pt>
                <c:pt idx="1239">
                  <c:v>47988</c:v>
                </c:pt>
                <c:pt idx="1240">
                  <c:v>47995</c:v>
                </c:pt>
                <c:pt idx="1241">
                  <c:v>48002</c:v>
                </c:pt>
                <c:pt idx="1242">
                  <c:v>48009</c:v>
                </c:pt>
                <c:pt idx="1243">
                  <c:v>48016</c:v>
                </c:pt>
                <c:pt idx="1244">
                  <c:v>48023</c:v>
                </c:pt>
                <c:pt idx="1245">
                  <c:v>48030</c:v>
                </c:pt>
                <c:pt idx="1246">
                  <c:v>48037</c:v>
                </c:pt>
                <c:pt idx="1247">
                  <c:v>48044</c:v>
                </c:pt>
                <c:pt idx="1248">
                  <c:v>48051</c:v>
                </c:pt>
                <c:pt idx="1249">
                  <c:v>48058</c:v>
                </c:pt>
                <c:pt idx="1250">
                  <c:v>48065</c:v>
                </c:pt>
                <c:pt idx="1251">
                  <c:v>48072</c:v>
                </c:pt>
                <c:pt idx="1252">
                  <c:v>48079</c:v>
                </c:pt>
                <c:pt idx="1253">
                  <c:v>48086</c:v>
                </c:pt>
                <c:pt idx="1254">
                  <c:v>48093</c:v>
                </c:pt>
                <c:pt idx="1255">
                  <c:v>48100</c:v>
                </c:pt>
                <c:pt idx="1256">
                  <c:v>48107</c:v>
                </c:pt>
                <c:pt idx="1257">
                  <c:v>48114</c:v>
                </c:pt>
                <c:pt idx="1258">
                  <c:v>48121</c:v>
                </c:pt>
                <c:pt idx="1259">
                  <c:v>48128</c:v>
                </c:pt>
                <c:pt idx="1260">
                  <c:v>48135</c:v>
                </c:pt>
                <c:pt idx="1261">
                  <c:v>48142</c:v>
                </c:pt>
                <c:pt idx="1262">
                  <c:v>48149</c:v>
                </c:pt>
                <c:pt idx="1263">
                  <c:v>48156</c:v>
                </c:pt>
                <c:pt idx="1264">
                  <c:v>48163</c:v>
                </c:pt>
                <c:pt idx="1265">
                  <c:v>48170</c:v>
                </c:pt>
                <c:pt idx="1266">
                  <c:v>48177</c:v>
                </c:pt>
                <c:pt idx="1267">
                  <c:v>48184</c:v>
                </c:pt>
                <c:pt idx="1268">
                  <c:v>48191</c:v>
                </c:pt>
                <c:pt idx="1269">
                  <c:v>48198</c:v>
                </c:pt>
                <c:pt idx="1270">
                  <c:v>48205</c:v>
                </c:pt>
                <c:pt idx="1271">
                  <c:v>48212</c:v>
                </c:pt>
                <c:pt idx="1272">
                  <c:v>48219</c:v>
                </c:pt>
                <c:pt idx="1273">
                  <c:v>48226</c:v>
                </c:pt>
                <c:pt idx="1274">
                  <c:v>48233</c:v>
                </c:pt>
                <c:pt idx="1275">
                  <c:v>48240</c:v>
                </c:pt>
                <c:pt idx="1276">
                  <c:v>48247</c:v>
                </c:pt>
                <c:pt idx="1277">
                  <c:v>48254</c:v>
                </c:pt>
                <c:pt idx="1278">
                  <c:v>48261</c:v>
                </c:pt>
                <c:pt idx="1279">
                  <c:v>48268</c:v>
                </c:pt>
                <c:pt idx="1280">
                  <c:v>48275</c:v>
                </c:pt>
                <c:pt idx="1281">
                  <c:v>48282</c:v>
                </c:pt>
                <c:pt idx="1282">
                  <c:v>48289</c:v>
                </c:pt>
                <c:pt idx="1283">
                  <c:v>48296</c:v>
                </c:pt>
                <c:pt idx="1284">
                  <c:v>48303</c:v>
                </c:pt>
                <c:pt idx="1285">
                  <c:v>48310</c:v>
                </c:pt>
                <c:pt idx="1286">
                  <c:v>48317</c:v>
                </c:pt>
                <c:pt idx="1287">
                  <c:v>48324</c:v>
                </c:pt>
                <c:pt idx="1288">
                  <c:v>48331</c:v>
                </c:pt>
                <c:pt idx="1289">
                  <c:v>48338</c:v>
                </c:pt>
                <c:pt idx="1290">
                  <c:v>48345</c:v>
                </c:pt>
                <c:pt idx="1291">
                  <c:v>48352</c:v>
                </c:pt>
                <c:pt idx="1292">
                  <c:v>48359</c:v>
                </c:pt>
                <c:pt idx="1293">
                  <c:v>48366</c:v>
                </c:pt>
                <c:pt idx="1294">
                  <c:v>48373</c:v>
                </c:pt>
                <c:pt idx="1295">
                  <c:v>48380</c:v>
                </c:pt>
                <c:pt idx="1296">
                  <c:v>48387</c:v>
                </c:pt>
                <c:pt idx="1297">
                  <c:v>48394</c:v>
                </c:pt>
                <c:pt idx="1298">
                  <c:v>48401</c:v>
                </c:pt>
                <c:pt idx="1299">
                  <c:v>48408</c:v>
                </c:pt>
                <c:pt idx="1300">
                  <c:v>48415</c:v>
                </c:pt>
                <c:pt idx="1301">
                  <c:v>48422</c:v>
                </c:pt>
                <c:pt idx="1302">
                  <c:v>48429</c:v>
                </c:pt>
                <c:pt idx="1303">
                  <c:v>48436</c:v>
                </c:pt>
                <c:pt idx="1304">
                  <c:v>48443</c:v>
                </c:pt>
                <c:pt idx="1305">
                  <c:v>48450</c:v>
                </c:pt>
                <c:pt idx="1306">
                  <c:v>48457</c:v>
                </c:pt>
                <c:pt idx="1307">
                  <c:v>48464</c:v>
                </c:pt>
                <c:pt idx="1308">
                  <c:v>48471</c:v>
                </c:pt>
                <c:pt idx="1309">
                  <c:v>48478</c:v>
                </c:pt>
                <c:pt idx="1310">
                  <c:v>48485</c:v>
                </c:pt>
                <c:pt idx="1311">
                  <c:v>48492</c:v>
                </c:pt>
                <c:pt idx="1312">
                  <c:v>48499</c:v>
                </c:pt>
                <c:pt idx="1313">
                  <c:v>48506</c:v>
                </c:pt>
                <c:pt idx="1314">
                  <c:v>48513</c:v>
                </c:pt>
                <c:pt idx="1315">
                  <c:v>48520</c:v>
                </c:pt>
                <c:pt idx="1316">
                  <c:v>48527</c:v>
                </c:pt>
                <c:pt idx="1317">
                  <c:v>48534</c:v>
                </c:pt>
                <c:pt idx="1318">
                  <c:v>48541</c:v>
                </c:pt>
                <c:pt idx="1319">
                  <c:v>48548</c:v>
                </c:pt>
                <c:pt idx="1320">
                  <c:v>48555</c:v>
                </c:pt>
                <c:pt idx="1321">
                  <c:v>48562</c:v>
                </c:pt>
                <c:pt idx="1322">
                  <c:v>48569</c:v>
                </c:pt>
                <c:pt idx="1323">
                  <c:v>48576</c:v>
                </c:pt>
                <c:pt idx="1324">
                  <c:v>48583</c:v>
                </c:pt>
                <c:pt idx="1325">
                  <c:v>48590</c:v>
                </c:pt>
                <c:pt idx="1326">
                  <c:v>48597</c:v>
                </c:pt>
                <c:pt idx="1327">
                  <c:v>48604</c:v>
                </c:pt>
                <c:pt idx="1328">
                  <c:v>48611</c:v>
                </c:pt>
                <c:pt idx="1329">
                  <c:v>48618</c:v>
                </c:pt>
                <c:pt idx="1330">
                  <c:v>48625</c:v>
                </c:pt>
                <c:pt idx="1331">
                  <c:v>48632</c:v>
                </c:pt>
                <c:pt idx="1332">
                  <c:v>48639</c:v>
                </c:pt>
                <c:pt idx="1333">
                  <c:v>48646</c:v>
                </c:pt>
                <c:pt idx="1334">
                  <c:v>48653</c:v>
                </c:pt>
                <c:pt idx="1335">
                  <c:v>48660</c:v>
                </c:pt>
                <c:pt idx="1336">
                  <c:v>48667</c:v>
                </c:pt>
                <c:pt idx="1337">
                  <c:v>48674</c:v>
                </c:pt>
                <c:pt idx="1338">
                  <c:v>48681</c:v>
                </c:pt>
                <c:pt idx="1339">
                  <c:v>48688</c:v>
                </c:pt>
                <c:pt idx="1340">
                  <c:v>48695</c:v>
                </c:pt>
                <c:pt idx="1341">
                  <c:v>48702</c:v>
                </c:pt>
                <c:pt idx="1342">
                  <c:v>48709</c:v>
                </c:pt>
                <c:pt idx="1343">
                  <c:v>48716</c:v>
                </c:pt>
                <c:pt idx="1344">
                  <c:v>48723</c:v>
                </c:pt>
                <c:pt idx="1345">
                  <c:v>48730</c:v>
                </c:pt>
                <c:pt idx="1346">
                  <c:v>48737</c:v>
                </c:pt>
                <c:pt idx="1347">
                  <c:v>48744</c:v>
                </c:pt>
                <c:pt idx="1348">
                  <c:v>48751</c:v>
                </c:pt>
                <c:pt idx="1349">
                  <c:v>48758</c:v>
                </c:pt>
                <c:pt idx="1350">
                  <c:v>48765</c:v>
                </c:pt>
                <c:pt idx="1351">
                  <c:v>48772</c:v>
                </c:pt>
                <c:pt idx="1352">
                  <c:v>48779</c:v>
                </c:pt>
                <c:pt idx="1353">
                  <c:v>48786</c:v>
                </c:pt>
                <c:pt idx="1354">
                  <c:v>48793</c:v>
                </c:pt>
                <c:pt idx="1355">
                  <c:v>48800</c:v>
                </c:pt>
                <c:pt idx="1356">
                  <c:v>48807</c:v>
                </c:pt>
                <c:pt idx="1357">
                  <c:v>48814</c:v>
                </c:pt>
                <c:pt idx="1358">
                  <c:v>48821</c:v>
                </c:pt>
                <c:pt idx="1359">
                  <c:v>48828</c:v>
                </c:pt>
                <c:pt idx="1360">
                  <c:v>48835</c:v>
                </c:pt>
                <c:pt idx="1361">
                  <c:v>48842</c:v>
                </c:pt>
                <c:pt idx="1362">
                  <c:v>48849</c:v>
                </c:pt>
                <c:pt idx="1363">
                  <c:v>48856</c:v>
                </c:pt>
                <c:pt idx="1364">
                  <c:v>48863</c:v>
                </c:pt>
                <c:pt idx="1365">
                  <c:v>48870</c:v>
                </c:pt>
                <c:pt idx="1366">
                  <c:v>48877</c:v>
                </c:pt>
                <c:pt idx="1367">
                  <c:v>48884</c:v>
                </c:pt>
                <c:pt idx="1368">
                  <c:v>48891</c:v>
                </c:pt>
                <c:pt idx="1369">
                  <c:v>48898</c:v>
                </c:pt>
                <c:pt idx="1370">
                  <c:v>48905</c:v>
                </c:pt>
                <c:pt idx="1371">
                  <c:v>48912</c:v>
                </c:pt>
                <c:pt idx="1372">
                  <c:v>48919</c:v>
                </c:pt>
                <c:pt idx="1373">
                  <c:v>48926</c:v>
                </c:pt>
                <c:pt idx="1374">
                  <c:v>48933</c:v>
                </c:pt>
                <c:pt idx="1375">
                  <c:v>48940</c:v>
                </c:pt>
                <c:pt idx="1376">
                  <c:v>48947</c:v>
                </c:pt>
                <c:pt idx="1377">
                  <c:v>48954</c:v>
                </c:pt>
                <c:pt idx="1378">
                  <c:v>48961</c:v>
                </c:pt>
                <c:pt idx="1379">
                  <c:v>48968</c:v>
                </c:pt>
                <c:pt idx="1380">
                  <c:v>48975</c:v>
                </c:pt>
                <c:pt idx="1381">
                  <c:v>48982</c:v>
                </c:pt>
                <c:pt idx="1382">
                  <c:v>48989</c:v>
                </c:pt>
                <c:pt idx="1383">
                  <c:v>48996</c:v>
                </c:pt>
                <c:pt idx="1384">
                  <c:v>49003</c:v>
                </c:pt>
                <c:pt idx="1385">
                  <c:v>49010</c:v>
                </c:pt>
                <c:pt idx="1386">
                  <c:v>49017</c:v>
                </c:pt>
                <c:pt idx="1387">
                  <c:v>49024</c:v>
                </c:pt>
                <c:pt idx="1388">
                  <c:v>49031</c:v>
                </c:pt>
                <c:pt idx="1389">
                  <c:v>49038</c:v>
                </c:pt>
                <c:pt idx="1390">
                  <c:v>49045</c:v>
                </c:pt>
                <c:pt idx="1391">
                  <c:v>49052</c:v>
                </c:pt>
                <c:pt idx="1392">
                  <c:v>49059</c:v>
                </c:pt>
                <c:pt idx="1393">
                  <c:v>49066</c:v>
                </c:pt>
                <c:pt idx="1394">
                  <c:v>49073</c:v>
                </c:pt>
                <c:pt idx="1395">
                  <c:v>49080</c:v>
                </c:pt>
                <c:pt idx="1396">
                  <c:v>49087</c:v>
                </c:pt>
                <c:pt idx="1397">
                  <c:v>49094</c:v>
                </c:pt>
                <c:pt idx="1398">
                  <c:v>49101</c:v>
                </c:pt>
                <c:pt idx="1399">
                  <c:v>49108</c:v>
                </c:pt>
                <c:pt idx="1400">
                  <c:v>49115</c:v>
                </c:pt>
                <c:pt idx="1401">
                  <c:v>49122</c:v>
                </c:pt>
                <c:pt idx="1402">
                  <c:v>49129</c:v>
                </c:pt>
                <c:pt idx="1403">
                  <c:v>49136</c:v>
                </c:pt>
                <c:pt idx="1404">
                  <c:v>49143</c:v>
                </c:pt>
                <c:pt idx="1405">
                  <c:v>49150</c:v>
                </c:pt>
                <c:pt idx="1406">
                  <c:v>49157</c:v>
                </c:pt>
                <c:pt idx="1407">
                  <c:v>49164</c:v>
                </c:pt>
                <c:pt idx="1408">
                  <c:v>49171</c:v>
                </c:pt>
                <c:pt idx="1409">
                  <c:v>49178</c:v>
                </c:pt>
                <c:pt idx="1410">
                  <c:v>49185</c:v>
                </c:pt>
                <c:pt idx="1411">
                  <c:v>49192</c:v>
                </c:pt>
                <c:pt idx="1412">
                  <c:v>49199</c:v>
                </c:pt>
                <c:pt idx="1413">
                  <c:v>49206</c:v>
                </c:pt>
                <c:pt idx="1414">
                  <c:v>49213</c:v>
                </c:pt>
                <c:pt idx="1415">
                  <c:v>49220</c:v>
                </c:pt>
                <c:pt idx="1416">
                  <c:v>49227</c:v>
                </c:pt>
                <c:pt idx="1417">
                  <c:v>49234</c:v>
                </c:pt>
                <c:pt idx="1418">
                  <c:v>49241</c:v>
                </c:pt>
                <c:pt idx="1419">
                  <c:v>49248</c:v>
                </c:pt>
                <c:pt idx="1420">
                  <c:v>49255</c:v>
                </c:pt>
                <c:pt idx="1421">
                  <c:v>49262</c:v>
                </c:pt>
                <c:pt idx="1422">
                  <c:v>49269</c:v>
                </c:pt>
                <c:pt idx="1423">
                  <c:v>49276</c:v>
                </c:pt>
                <c:pt idx="1424">
                  <c:v>49283</c:v>
                </c:pt>
                <c:pt idx="1425">
                  <c:v>49290</c:v>
                </c:pt>
                <c:pt idx="1426">
                  <c:v>49297</c:v>
                </c:pt>
                <c:pt idx="1427">
                  <c:v>49305</c:v>
                </c:pt>
                <c:pt idx="1428">
                  <c:v>49312</c:v>
                </c:pt>
                <c:pt idx="1429">
                  <c:v>49319</c:v>
                </c:pt>
                <c:pt idx="1430">
                  <c:v>49326</c:v>
                </c:pt>
                <c:pt idx="1431">
                  <c:v>49333</c:v>
                </c:pt>
                <c:pt idx="1432">
                  <c:v>49340</c:v>
                </c:pt>
                <c:pt idx="1433">
                  <c:v>49347</c:v>
                </c:pt>
                <c:pt idx="1434">
                  <c:v>49354</c:v>
                </c:pt>
                <c:pt idx="1435">
                  <c:v>49361</c:v>
                </c:pt>
                <c:pt idx="1436">
                  <c:v>49368</c:v>
                </c:pt>
                <c:pt idx="1437">
                  <c:v>49375</c:v>
                </c:pt>
                <c:pt idx="1438">
                  <c:v>49382</c:v>
                </c:pt>
                <c:pt idx="1439">
                  <c:v>49389</c:v>
                </c:pt>
                <c:pt idx="1440">
                  <c:v>49396</c:v>
                </c:pt>
                <c:pt idx="1441">
                  <c:v>49403</c:v>
                </c:pt>
                <c:pt idx="1442">
                  <c:v>49410</c:v>
                </c:pt>
                <c:pt idx="1443">
                  <c:v>49417</c:v>
                </c:pt>
                <c:pt idx="1444">
                  <c:v>49424</c:v>
                </c:pt>
                <c:pt idx="1445">
                  <c:v>49431</c:v>
                </c:pt>
                <c:pt idx="1446">
                  <c:v>49438</c:v>
                </c:pt>
                <c:pt idx="1447">
                  <c:v>49445</c:v>
                </c:pt>
                <c:pt idx="1448">
                  <c:v>49452</c:v>
                </c:pt>
                <c:pt idx="1449">
                  <c:v>49459</c:v>
                </c:pt>
                <c:pt idx="1450">
                  <c:v>49466</c:v>
                </c:pt>
                <c:pt idx="1451">
                  <c:v>49473</c:v>
                </c:pt>
                <c:pt idx="1452">
                  <c:v>49480</c:v>
                </c:pt>
                <c:pt idx="1453">
                  <c:v>49487</c:v>
                </c:pt>
                <c:pt idx="1454">
                  <c:v>49494</c:v>
                </c:pt>
                <c:pt idx="1455">
                  <c:v>49501</c:v>
                </c:pt>
                <c:pt idx="1456">
                  <c:v>49508</c:v>
                </c:pt>
                <c:pt idx="1457">
                  <c:v>49515</c:v>
                </c:pt>
                <c:pt idx="1458">
                  <c:v>49522</c:v>
                </c:pt>
                <c:pt idx="1459">
                  <c:v>49529</c:v>
                </c:pt>
                <c:pt idx="1460">
                  <c:v>49536</c:v>
                </c:pt>
                <c:pt idx="1461">
                  <c:v>49543</c:v>
                </c:pt>
                <c:pt idx="1462">
                  <c:v>49550</c:v>
                </c:pt>
                <c:pt idx="1463">
                  <c:v>49557</c:v>
                </c:pt>
                <c:pt idx="1464">
                  <c:v>49564</c:v>
                </c:pt>
                <c:pt idx="1465">
                  <c:v>49571</c:v>
                </c:pt>
                <c:pt idx="1466">
                  <c:v>49578</c:v>
                </c:pt>
                <c:pt idx="1467">
                  <c:v>49585</c:v>
                </c:pt>
                <c:pt idx="1468">
                  <c:v>49592</c:v>
                </c:pt>
                <c:pt idx="1469">
                  <c:v>49599</c:v>
                </c:pt>
                <c:pt idx="1470">
                  <c:v>49606</c:v>
                </c:pt>
                <c:pt idx="1471">
                  <c:v>49613</c:v>
                </c:pt>
                <c:pt idx="1472">
                  <c:v>49620</c:v>
                </c:pt>
                <c:pt idx="1473">
                  <c:v>49627</c:v>
                </c:pt>
                <c:pt idx="1474">
                  <c:v>49634</c:v>
                </c:pt>
                <c:pt idx="1475">
                  <c:v>49641</c:v>
                </c:pt>
                <c:pt idx="1476">
                  <c:v>49648</c:v>
                </c:pt>
                <c:pt idx="1477">
                  <c:v>49655</c:v>
                </c:pt>
                <c:pt idx="1478">
                  <c:v>49662</c:v>
                </c:pt>
                <c:pt idx="1479">
                  <c:v>49670</c:v>
                </c:pt>
                <c:pt idx="1480">
                  <c:v>49677</c:v>
                </c:pt>
                <c:pt idx="1481">
                  <c:v>49684</c:v>
                </c:pt>
                <c:pt idx="1482">
                  <c:v>49691</c:v>
                </c:pt>
                <c:pt idx="1483">
                  <c:v>49698</c:v>
                </c:pt>
                <c:pt idx="1484">
                  <c:v>49705</c:v>
                </c:pt>
                <c:pt idx="1485">
                  <c:v>49712</c:v>
                </c:pt>
                <c:pt idx="1486">
                  <c:v>49719</c:v>
                </c:pt>
                <c:pt idx="1487">
                  <c:v>49726</c:v>
                </c:pt>
                <c:pt idx="1488">
                  <c:v>49733</c:v>
                </c:pt>
                <c:pt idx="1489">
                  <c:v>49740</c:v>
                </c:pt>
                <c:pt idx="1490">
                  <c:v>49747</c:v>
                </c:pt>
                <c:pt idx="1491">
                  <c:v>49754</c:v>
                </c:pt>
                <c:pt idx="1492">
                  <c:v>49761</c:v>
                </c:pt>
                <c:pt idx="1493">
                  <c:v>49768</c:v>
                </c:pt>
                <c:pt idx="1494">
                  <c:v>49775</c:v>
                </c:pt>
                <c:pt idx="1495">
                  <c:v>49782</c:v>
                </c:pt>
                <c:pt idx="1496">
                  <c:v>49789</c:v>
                </c:pt>
                <c:pt idx="1497">
                  <c:v>49797</c:v>
                </c:pt>
                <c:pt idx="1498">
                  <c:v>49804</c:v>
                </c:pt>
                <c:pt idx="1499">
                  <c:v>49811</c:v>
                </c:pt>
                <c:pt idx="1500">
                  <c:v>49818</c:v>
                </c:pt>
                <c:pt idx="1501">
                  <c:v>49825</c:v>
                </c:pt>
                <c:pt idx="1502">
                  <c:v>49832</c:v>
                </c:pt>
                <c:pt idx="1503">
                  <c:v>49839</c:v>
                </c:pt>
                <c:pt idx="1504">
                  <c:v>49846</c:v>
                </c:pt>
                <c:pt idx="1505">
                  <c:v>49853</c:v>
                </c:pt>
                <c:pt idx="1506">
                  <c:v>49860</c:v>
                </c:pt>
                <c:pt idx="1507">
                  <c:v>49867</c:v>
                </c:pt>
                <c:pt idx="1508">
                  <c:v>49874</c:v>
                </c:pt>
                <c:pt idx="1509">
                  <c:v>49881</c:v>
                </c:pt>
                <c:pt idx="1510">
                  <c:v>49888</c:v>
                </c:pt>
                <c:pt idx="1511">
                  <c:v>49895</c:v>
                </c:pt>
                <c:pt idx="1512">
                  <c:v>49902</c:v>
                </c:pt>
                <c:pt idx="1513">
                  <c:v>49909</c:v>
                </c:pt>
                <c:pt idx="1514">
                  <c:v>49916</c:v>
                </c:pt>
                <c:pt idx="1515">
                  <c:v>49923</c:v>
                </c:pt>
                <c:pt idx="1516">
                  <c:v>49930</c:v>
                </c:pt>
                <c:pt idx="1517">
                  <c:v>49937</c:v>
                </c:pt>
                <c:pt idx="1518">
                  <c:v>49944</c:v>
                </c:pt>
                <c:pt idx="1519">
                  <c:v>49951</c:v>
                </c:pt>
                <c:pt idx="1520">
                  <c:v>49958</c:v>
                </c:pt>
                <c:pt idx="1521">
                  <c:v>49965</c:v>
                </c:pt>
                <c:pt idx="1522">
                  <c:v>49972</c:v>
                </c:pt>
                <c:pt idx="1523">
                  <c:v>49979</c:v>
                </c:pt>
                <c:pt idx="1524">
                  <c:v>49986</c:v>
                </c:pt>
                <c:pt idx="1525">
                  <c:v>49993</c:v>
                </c:pt>
                <c:pt idx="1526">
                  <c:v>50000</c:v>
                </c:pt>
                <c:pt idx="1527">
                  <c:v>50007</c:v>
                </c:pt>
                <c:pt idx="1528">
                  <c:v>50014</c:v>
                </c:pt>
                <c:pt idx="1529">
                  <c:v>50021</c:v>
                </c:pt>
                <c:pt idx="1530">
                  <c:v>50028</c:v>
                </c:pt>
                <c:pt idx="1531">
                  <c:v>50038</c:v>
                </c:pt>
                <c:pt idx="1532">
                  <c:v>50045</c:v>
                </c:pt>
                <c:pt idx="1533">
                  <c:v>50052</c:v>
                </c:pt>
                <c:pt idx="1534">
                  <c:v>50059</c:v>
                </c:pt>
                <c:pt idx="1535">
                  <c:v>50066</c:v>
                </c:pt>
                <c:pt idx="1536">
                  <c:v>50073</c:v>
                </c:pt>
                <c:pt idx="1537">
                  <c:v>50080</c:v>
                </c:pt>
                <c:pt idx="1538">
                  <c:v>50087</c:v>
                </c:pt>
                <c:pt idx="1539">
                  <c:v>50094</c:v>
                </c:pt>
                <c:pt idx="1540">
                  <c:v>50101</c:v>
                </c:pt>
                <c:pt idx="1541">
                  <c:v>50108</c:v>
                </c:pt>
                <c:pt idx="1542">
                  <c:v>50115</c:v>
                </c:pt>
                <c:pt idx="1543">
                  <c:v>50122</c:v>
                </c:pt>
                <c:pt idx="1544">
                  <c:v>50129</c:v>
                </c:pt>
                <c:pt idx="1545">
                  <c:v>50137</c:v>
                </c:pt>
                <c:pt idx="1546">
                  <c:v>50144</c:v>
                </c:pt>
                <c:pt idx="1547">
                  <c:v>50151</c:v>
                </c:pt>
                <c:pt idx="1548">
                  <c:v>50158</c:v>
                </c:pt>
                <c:pt idx="1549">
                  <c:v>50165</c:v>
                </c:pt>
                <c:pt idx="1550">
                  <c:v>50172</c:v>
                </c:pt>
                <c:pt idx="1551">
                  <c:v>50179</c:v>
                </c:pt>
                <c:pt idx="1552">
                  <c:v>50186</c:v>
                </c:pt>
                <c:pt idx="1553">
                  <c:v>50193</c:v>
                </c:pt>
                <c:pt idx="1554">
                  <c:v>50200</c:v>
                </c:pt>
                <c:pt idx="1555">
                  <c:v>50207</c:v>
                </c:pt>
                <c:pt idx="1556">
                  <c:v>50214</c:v>
                </c:pt>
                <c:pt idx="1557">
                  <c:v>50221</c:v>
                </c:pt>
                <c:pt idx="1558">
                  <c:v>50228</c:v>
                </c:pt>
                <c:pt idx="1559">
                  <c:v>50235</c:v>
                </c:pt>
                <c:pt idx="1560">
                  <c:v>50242</c:v>
                </c:pt>
                <c:pt idx="1561">
                  <c:v>50249</c:v>
                </c:pt>
                <c:pt idx="1562">
                  <c:v>50256</c:v>
                </c:pt>
                <c:pt idx="1563">
                  <c:v>50263</c:v>
                </c:pt>
                <c:pt idx="1564">
                  <c:v>50270</c:v>
                </c:pt>
                <c:pt idx="1565">
                  <c:v>50277</c:v>
                </c:pt>
                <c:pt idx="1566">
                  <c:v>50284</c:v>
                </c:pt>
                <c:pt idx="1567">
                  <c:v>50291</c:v>
                </c:pt>
                <c:pt idx="1568">
                  <c:v>50298</c:v>
                </c:pt>
                <c:pt idx="1569">
                  <c:v>50305</c:v>
                </c:pt>
                <c:pt idx="1570">
                  <c:v>50312</c:v>
                </c:pt>
                <c:pt idx="1571">
                  <c:v>50319</c:v>
                </c:pt>
                <c:pt idx="1572">
                  <c:v>50326</c:v>
                </c:pt>
                <c:pt idx="1573">
                  <c:v>50333</c:v>
                </c:pt>
                <c:pt idx="1574">
                  <c:v>50340</c:v>
                </c:pt>
                <c:pt idx="1575">
                  <c:v>50347</c:v>
                </c:pt>
                <c:pt idx="1576">
                  <c:v>50354</c:v>
                </c:pt>
                <c:pt idx="1577">
                  <c:v>50361</c:v>
                </c:pt>
                <c:pt idx="1578">
                  <c:v>50368</c:v>
                </c:pt>
                <c:pt idx="1579">
                  <c:v>50375</c:v>
                </c:pt>
                <c:pt idx="1580">
                  <c:v>50382</c:v>
                </c:pt>
                <c:pt idx="1581">
                  <c:v>50389</c:v>
                </c:pt>
                <c:pt idx="1582">
                  <c:v>50396</c:v>
                </c:pt>
                <c:pt idx="1583">
                  <c:v>50403</c:v>
                </c:pt>
                <c:pt idx="1584">
                  <c:v>50410</c:v>
                </c:pt>
                <c:pt idx="1585">
                  <c:v>50417</c:v>
                </c:pt>
                <c:pt idx="1586">
                  <c:v>50424</c:v>
                </c:pt>
                <c:pt idx="1587">
                  <c:v>50431</c:v>
                </c:pt>
                <c:pt idx="1588">
                  <c:v>50438</c:v>
                </c:pt>
                <c:pt idx="1589">
                  <c:v>50445</c:v>
                </c:pt>
                <c:pt idx="1590">
                  <c:v>50452</c:v>
                </c:pt>
                <c:pt idx="1591">
                  <c:v>50459</c:v>
                </c:pt>
                <c:pt idx="1592">
                  <c:v>50466</c:v>
                </c:pt>
                <c:pt idx="1593">
                  <c:v>50473</c:v>
                </c:pt>
                <c:pt idx="1594">
                  <c:v>50480</c:v>
                </c:pt>
                <c:pt idx="1595">
                  <c:v>50487</c:v>
                </c:pt>
                <c:pt idx="1596">
                  <c:v>50494</c:v>
                </c:pt>
                <c:pt idx="1597">
                  <c:v>50501</c:v>
                </c:pt>
                <c:pt idx="1598">
                  <c:v>50508</c:v>
                </c:pt>
                <c:pt idx="1599">
                  <c:v>50515</c:v>
                </c:pt>
                <c:pt idx="1600">
                  <c:v>50522</c:v>
                </c:pt>
                <c:pt idx="1601">
                  <c:v>50529</c:v>
                </c:pt>
                <c:pt idx="1602">
                  <c:v>50536</c:v>
                </c:pt>
                <c:pt idx="1603">
                  <c:v>50543</c:v>
                </c:pt>
                <c:pt idx="1604">
                  <c:v>50550</c:v>
                </c:pt>
                <c:pt idx="1605">
                  <c:v>50557</c:v>
                </c:pt>
                <c:pt idx="1606">
                  <c:v>50564</c:v>
                </c:pt>
                <c:pt idx="1607">
                  <c:v>50571</c:v>
                </c:pt>
                <c:pt idx="1608">
                  <c:v>50578</c:v>
                </c:pt>
                <c:pt idx="1609">
                  <c:v>50585</c:v>
                </c:pt>
                <c:pt idx="1610">
                  <c:v>50592</c:v>
                </c:pt>
                <c:pt idx="1611">
                  <c:v>50599</c:v>
                </c:pt>
                <c:pt idx="1612">
                  <c:v>50606</c:v>
                </c:pt>
                <c:pt idx="1613">
                  <c:v>50613</c:v>
                </c:pt>
                <c:pt idx="1614">
                  <c:v>50620</c:v>
                </c:pt>
                <c:pt idx="1615">
                  <c:v>50627</c:v>
                </c:pt>
                <c:pt idx="1616">
                  <c:v>50634</c:v>
                </c:pt>
                <c:pt idx="1617">
                  <c:v>50641</c:v>
                </c:pt>
                <c:pt idx="1618">
                  <c:v>50648</c:v>
                </c:pt>
                <c:pt idx="1619">
                  <c:v>50655</c:v>
                </c:pt>
                <c:pt idx="1620">
                  <c:v>50662</c:v>
                </c:pt>
                <c:pt idx="1621">
                  <c:v>50669</c:v>
                </c:pt>
                <c:pt idx="1622">
                  <c:v>50676</c:v>
                </c:pt>
                <c:pt idx="1623">
                  <c:v>50683</c:v>
                </c:pt>
                <c:pt idx="1624">
                  <c:v>50690</c:v>
                </c:pt>
                <c:pt idx="1625">
                  <c:v>50697</c:v>
                </c:pt>
                <c:pt idx="1626">
                  <c:v>50704</c:v>
                </c:pt>
                <c:pt idx="1627">
                  <c:v>50711</c:v>
                </c:pt>
                <c:pt idx="1628">
                  <c:v>50718</c:v>
                </c:pt>
                <c:pt idx="1629">
                  <c:v>50725</c:v>
                </c:pt>
                <c:pt idx="1630">
                  <c:v>50732</c:v>
                </c:pt>
                <c:pt idx="1631">
                  <c:v>50739</c:v>
                </c:pt>
                <c:pt idx="1632">
                  <c:v>50746</c:v>
                </c:pt>
                <c:pt idx="1633">
                  <c:v>50753</c:v>
                </c:pt>
                <c:pt idx="1634">
                  <c:v>50760</c:v>
                </c:pt>
                <c:pt idx="1635">
                  <c:v>50767</c:v>
                </c:pt>
                <c:pt idx="1636">
                  <c:v>50774</c:v>
                </c:pt>
                <c:pt idx="1637">
                  <c:v>50781</c:v>
                </c:pt>
                <c:pt idx="1638">
                  <c:v>50788</c:v>
                </c:pt>
                <c:pt idx="1639">
                  <c:v>50795</c:v>
                </c:pt>
                <c:pt idx="1640">
                  <c:v>50802</c:v>
                </c:pt>
                <c:pt idx="1641">
                  <c:v>50809</c:v>
                </c:pt>
                <c:pt idx="1642">
                  <c:v>50816</c:v>
                </c:pt>
                <c:pt idx="1643">
                  <c:v>50823</c:v>
                </c:pt>
                <c:pt idx="1644">
                  <c:v>50830</c:v>
                </c:pt>
                <c:pt idx="1645">
                  <c:v>50837</c:v>
                </c:pt>
                <c:pt idx="1646">
                  <c:v>50844</c:v>
                </c:pt>
                <c:pt idx="1647">
                  <c:v>50851</c:v>
                </c:pt>
                <c:pt idx="1648">
                  <c:v>50858</c:v>
                </c:pt>
                <c:pt idx="1649">
                  <c:v>50865</c:v>
                </c:pt>
                <c:pt idx="1650">
                  <c:v>50872</c:v>
                </c:pt>
                <c:pt idx="1651">
                  <c:v>50879</c:v>
                </c:pt>
                <c:pt idx="1652">
                  <c:v>50886</c:v>
                </c:pt>
                <c:pt idx="1653">
                  <c:v>50893</c:v>
                </c:pt>
                <c:pt idx="1654">
                  <c:v>50900</c:v>
                </c:pt>
                <c:pt idx="1655">
                  <c:v>50907</c:v>
                </c:pt>
                <c:pt idx="1656">
                  <c:v>50914</c:v>
                </c:pt>
                <c:pt idx="1657">
                  <c:v>50921</c:v>
                </c:pt>
                <c:pt idx="1658">
                  <c:v>50928</c:v>
                </c:pt>
                <c:pt idx="1659">
                  <c:v>50935</c:v>
                </c:pt>
                <c:pt idx="1660">
                  <c:v>50942</c:v>
                </c:pt>
                <c:pt idx="1661">
                  <c:v>50949</c:v>
                </c:pt>
                <c:pt idx="1662">
                  <c:v>50956</c:v>
                </c:pt>
                <c:pt idx="1663">
                  <c:v>50963</c:v>
                </c:pt>
                <c:pt idx="1664">
                  <c:v>50970</c:v>
                </c:pt>
                <c:pt idx="1665">
                  <c:v>50977</c:v>
                </c:pt>
                <c:pt idx="1666">
                  <c:v>50984</c:v>
                </c:pt>
                <c:pt idx="1667">
                  <c:v>50991</c:v>
                </c:pt>
                <c:pt idx="1668">
                  <c:v>50998</c:v>
                </c:pt>
                <c:pt idx="1669">
                  <c:v>51005</c:v>
                </c:pt>
                <c:pt idx="1670">
                  <c:v>51012</c:v>
                </c:pt>
                <c:pt idx="1671">
                  <c:v>51019</c:v>
                </c:pt>
                <c:pt idx="1672">
                  <c:v>51026</c:v>
                </c:pt>
                <c:pt idx="1673">
                  <c:v>51033</c:v>
                </c:pt>
                <c:pt idx="1674">
                  <c:v>51040</c:v>
                </c:pt>
                <c:pt idx="1675">
                  <c:v>51047</c:v>
                </c:pt>
                <c:pt idx="1676">
                  <c:v>51054</c:v>
                </c:pt>
                <c:pt idx="1677">
                  <c:v>51061</c:v>
                </c:pt>
                <c:pt idx="1678">
                  <c:v>51068</c:v>
                </c:pt>
                <c:pt idx="1679">
                  <c:v>51075</c:v>
                </c:pt>
                <c:pt idx="1680">
                  <c:v>51082</c:v>
                </c:pt>
                <c:pt idx="1681">
                  <c:v>51089</c:v>
                </c:pt>
                <c:pt idx="1682">
                  <c:v>51096</c:v>
                </c:pt>
                <c:pt idx="1683">
                  <c:v>51103</c:v>
                </c:pt>
                <c:pt idx="1684">
                  <c:v>51110</c:v>
                </c:pt>
                <c:pt idx="1685">
                  <c:v>51117</c:v>
                </c:pt>
                <c:pt idx="1686">
                  <c:v>51124</c:v>
                </c:pt>
                <c:pt idx="1687">
                  <c:v>51131</c:v>
                </c:pt>
                <c:pt idx="1688">
                  <c:v>51138</c:v>
                </c:pt>
                <c:pt idx="1689">
                  <c:v>51145</c:v>
                </c:pt>
                <c:pt idx="1690">
                  <c:v>51152</c:v>
                </c:pt>
                <c:pt idx="1691">
                  <c:v>51159</c:v>
                </c:pt>
                <c:pt idx="1692">
                  <c:v>51166</c:v>
                </c:pt>
                <c:pt idx="1693">
                  <c:v>51173</c:v>
                </c:pt>
                <c:pt idx="1694">
                  <c:v>51180</c:v>
                </c:pt>
                <c:pt idx="1695">
                  <c:v>51187</c:v>
                </c:pt>
                <c:pt idx="1696">
                  <c:v>51194</c:v>
                </c:pt>
                <c:pt idx="1697">
                  <c:v>51201</c:v>
                </c:pt>
                <c:pt idx="1698">
                  <c:v>51208</c:v>
                </c:pt>
                <c:pt idx="1699">
                  <c:v>51215</c:v>
                </c:pt>
                <c:pt idx="1700">
                  <c:v>51222</c:v>
                </c:pt>
                <c:pt idx="1701">
                  <c:v>51229</c:v>
                </c:pt>
                <c:pt idx="1702">
                  <c:v>51236</c:v>
                </c:pt>
                <c:pt idx="1703">
                  <c:v>51243</c:v>
                </c:pt>
                <c:pt idx="1704">
                  <c:v>51250</c:v>
                </c:pt>
                <c:pt idx="1705">
                  <c:v>51258</c:v>
                </c:pt>
                <c:pt idx="1706">
                  <c:v>51265</c:v>
                </c:pt>
                <c:pt idx="1707">
                  <c:v>51272</c:v>
                </c:pt>
                <c:pt idx="1708">
                  <c:v>51279</c:v>
                </c:pt>
                <c:pt idx="1709">
                  <c:v>51286</c:v>
                </c:pt>
                <c:pt idx="1710">
                  <c:v>51293</c:v>
                </c:pt>
                <c:pt idx="1711">
                  <c:v>51300</c:v>
                </c:pt>
                <c:pt idx="1712">
                  <c:v>51307</c:v>
                </c:pt>
                <c:pt idx="1713">
                  <c:v>51314</c:v>
                </c:pt>
                <c:pt idx="1714">
                  <c:v>51321</c:v>
                </c:pt>
                <c:pt idx="1715">
                  <c:v>51328</c:v>
                </c:pt>
                <c:pt idx="1716">
                  <c:v>51335</c:v>
                </c:pt>
                <c:pt idx="1717">
                  <c:v>51342</c:v>
                </c:pt>
                <c:pt idx="1718">
                  <c:v>51349</c:v>
                </c:pt>
                <c:pt idx="1719">
                  <c:v>51356</c:v>
                </c:pt>
                <c:pt idx="1720">
                  <c:v>51363</c:v>
                </c:pt>
                <c:pt idx="1721">
                  <c:v>51370</c:v>
                </c:pt>
                <c:pt idx="1722">
                  <c:v>51377</c:v>
                </c:pt>
                <c:pt idx="1723">
                  <c:v>51384</c:v>
                </c:pt>
                <c:pt idx="1724">
                  <c:v>51391</c:v>
                </c:pt>
                <c:pt idx="1725">
                  <c:v>51398</c:v>
                </c:pt>
                <c:pt idx="1726">
                  <c:v>51405</c:v>
                </c:pt>
                <c:pt idx="1727">
                  <c:v>51412</c:v>
                </c:pt>
                <c:pt idx="1728">
                  <c:v>51419</c:v>
                </c:pt>
                <c:pt idx="1729">
                  <c:v>51426</c:v>
                </c:pt>
                <c:pt idx="1730">
                  <c:v>51433</c:v>
                </c:pt>
                <c:pt idx="1731">
                  <c:v>51440</c:v>
                </c:pt>
                <c:pt idx="1732">
                  <c:v>51447</c:v>
                </c:pt>
                <c:pt idx="1733">
                  <c:v>51454</c:v>
                </c:pt>
                <c:pt idx="1734">
                  <c:v>51461</c:v>
                </c:pt>
                <c:pt idx="1735">
                  <c:v>51468</c:v>
                </c:pt>
                <c:pt idx="1736">
                  <c:v>51475</c:v>
                </c:pt>
                <c:pt idx="1737">
                  <c:v>51482</c:v>
                </c:pt>
                <c:pt idx="1738">
                  <c:v>51489</c:v>
                </c:pt>
                <c:pt idx="1739">
                  <c:v>51497</c:v>
                </c:pt>
                <c:pt idx="1740">
                  <c:v>51504</c:v>
                </c:pt>
                <c:pt idx="1741">
                  <c:v>51511</c:v>
                </c:pt>
                <c:pt idx="1742">
                  <c:v>51518</c:v>
                </c:pt>
                <c:pt idx="1743">
                  <c:v>51525</c:v>
                </c:pt>
                <c:pt idx="1744">
                  <c:v>51532</c:v>
                </c:pt>
                <c:pt idx="1745">
                  <c:v>51539</c:v>
                </c:pt>
                <c:pt idx="1746">
                  <c:v>51546</c:v>
                </c:pt>
                <c:pt idx="1747">
                  <c:v>51553</c:v>
                </c:pt>
                <c:pt idx="1748">
                  <c:v>51560</c:v>
                </c:pt>
                <c:pt idx="1749">
                  <c:v>51567</c:v>
                </c:pt>
                <c:pt idx="1750">
                  <c:v>51574</c:v>
                </c:pt>
                <c:pt idx="1751">
                  <c:v>51581</c:v>
                </c:pt>
                <c:pt idx="1752">
                  <c:v>51588</c:v>
                </c:pt>
                <c:pt idx="1753">
                  <c:v>51595</c:v>
                </c:pt>
                <c:pt idx="1754">
                  <c:v>51602</c:v>
                </c:pt>
                <c:pt idx="1755">
                  <c:v>51609</c:v>
                </c:pt>
                <c:pt idx="1756">
                  <c:v>51616</c:v>
                </c:pt>
                <c:pt idx="1757">
                  <c:v>51623</c:v>
                </c:pt>
                <c:pt idx="1758">
                  <c:v>51630</c:v>
                </c:pt>
                <c:pt idx="1759">
                  <c:v>51637</c:v>
                </c:pt>
                <c:pt idx="1760">
                  <c:v>51644</c:v>
                </c:pt>
                <c:pt idx="1761">
                  <c:v>51651</c:v>
                </c:pt>
                <c:pt idx="1762">
                  <c:v>51658</c:v>
                </c:pt>
                <c:pt idx="1763">
                  <c:v>51665</c:v>
                </c:pt>
                <c:pt idx="1764">
                  <c:v>51672</c:v>
                </c:pt>
                <c:pt idx="1765">
                  <c:v>51679</c:v>
                </c:pt>
                <c:pt idx="1766">
                  <c:v>51686</c:v>
                </c:pt>
                <c:pt idx="1767">
                  <c:v>51693</c:v>
                </c:pt>
                <c:pt idx="1768">
                  <c:v>51700</c:v>
                </c:pt>
                <c:pt idx="1769">
                  <c:v>51707</c:v>
                </c:pt>
                <c:pt idx="1770">
                  <c:v>51714</c:v>
                </c:pt>
                <c:pt idx="1771">
                  <c:v>51721</c:v>
                </c:pt>
                <c:pt idx="1772">
                  <c:v>51728</c:v>
                </c:pt>
                <c:pt idx="1773">
                  <c:v>51735</c:v>
                </c:pt>
                <c:pt idx="1774">
                  <c:v>51742</c:v>
                </c:pt>
                <c:pt idx="1775">
                  <c:v>51749</c:v>
                </c:pt>
                <c:pt idx="1776">
                  <c:v>51756</c:v>
                </c:pt>
                <c:pt idx="1777">
                  <c:v>51763</c:v>
                </c:pt>
                <c:pt idx="1778">
                  <c:v>51770</c:v>
                </c:pt>
                <c:pt idx="1779">
                  <c:v>51777</c:v>
                </c:pt>
                <c:pt idx="1780">
                  <c:v>51784</c:v>
                </c:pt>
                <c:pt idx="1781">
                  <c:v>51791</c:v>
                </c:pt>
                <c:pt idx="1782">
                  <c:v>51798</c:v>
                </c:pt>
                <c:pt idx="1783">
                  <c:v>51805</c:v>
                </c:pt>
                <c:pt idx="1784">
                  <c:v>51812</c:v>
                </c:pt>
                <c:pt idx="1785">
                  <c:v>51819</c:v>
                </c:pt>
                <c:pt idx="1786">
                  <c:v>51826</c:v>
                </c:pt>
                <c:pt idx="1787">
                  <c:v>51833</c:v>
                </c:pt>
                <c:pt idx="1788">
                  <c:v>51840</c:v>
                </c:pt>
                <c:pt idx="1789">
                  <c:v>51847</c:v>
                </c:pt>
                <c:pt idx="1790">
                  <c:v>51854</c:v>
                </c:pt>
                <c:pt idx="1791">
                  <c:v>51862</c:v>
                </c:pt>
                <c:pt idx="1792">
                  <c:v>51869</c:v>
                </c:pt>
                <c:pt idx="1793">
                  <c:v>51876</c:v>
                </c:pt>
                <c:pt idx="1794">
                  <c:v>51883</c:v>
                </c:pt>
                <c:pt idx="1795">
                  <c:v>51890</c:v>
                </c:pt>
                <c:pt idx="1796">
                  <c:v>51897</c:v>
                </c:pt>
                <c:pt idx="1797">
                  <c:v>51904</c:v>
                </c:pt>
                <c:pt idx="1798">
                  <c:v>51911</c:v>
                </c:pt>
                <c:pt idx="1799">
                  <c:v>51918</c:v>
                </c:pt>
                <c:pt idx="1800">
                  <c:v>51925</c:v>
                </c:pt>
                <c:pt idx="1801">
                  <c:v>51932</c:v>
                </c:pt>
                <c:pt idx="1802">
                  <c:v>51939</c:v>
                </c:pt>
                <c:pt idx="1803">
                  <c:v>51946</c:v>
                </c:pt>
                <c:pt idx="1804">
                  <c:v>51953</c:v>
                </c:pt>
                <c:pt idx="1805">
                  <c:v>51964</c:v>
                </c:pt>
                <c:pt idx="1806">
                  <c:v>51971</c:v>
                </c:pt>
                <c:pt idx="1807">
                  <c:v>51978</c:v>
                </c:pt>
                <c:pt idx="1808">
                  <c:v>51985</c:v>
                </c:pt>
                <c:pt idx="1809">
                  <c:v>51992</c:v>
                </c:pt>
                <c:pt idx="1810">
                  <c:v>51999</c:v>
                </c:pt>
                <c:pt idx="1811">
                  <c:v>52006</c:v>
                </c:pt>
                <c:pt idx="1812">
                  <c:v>52013</c:v>
                </c:pt>
                <c:pt idx="1813">
                  <c:v>52020</c:v>
                </c:pt>
                <c:pt idx="1814">
                  <c:v>52027</c:v>
                </c:pt>
                <c:pt idx="1815">
                  <c:v>52034</c:v>
                </c:pt>
                <c:pt idx="1816">
                  <c:v>52041</c:v>
                </c:pt>
                <c:pt idx="1817">
                  <c:v>52048</c:v>
                </c:pt>
                <c:pt idx="1818">
                  <c:v>52055</c:v>
                </c:pt>
                <c:pt idx="1819">
                  <c:v>52062</c:v>
                </c:pt>
                <c:pt idx="1820">
                  <c:v>52069</c:v>
                </c:pt>
                <c:pt idx="1821">
                  <c:v>52076</c:v>
                </c:pt>
                <c:pt idx="1822">
                  <c:v>52083</c:v>
                </c:pt>
                <c:pt idx="1823">
                  <c:v>52090</c:v>
                </c:pt>
                <c:pt idx="1824">
                  <c:v>52097</c:v>
                </c:pt>
                <c:pt idx="1825">
                  <c:v>52104</c:v>
                </c:pt>
                <c:pt idx="1826">
                  <c:v>52111</c:v>
                </c:pt>
                <c:pt idx="1827">
                  <c:v>52118</c:v>
                </c:pt>
                <c:pt idx="1828">
                  <c:v>52125</c:v>
                </c:pt>
                <c:pt idx="1829">
                  <c:v>52132</c:v>
                </c:pt>
                <c:pt idx="1830">
                  <c:v>52139</c:v>
                </c:pt>
                <c:pt idx="1831">
                  <c:v>52146</c:v>
                </c:pt>
                <c:pt idx="1832">
                  <c:v>52153</c:v>
                </c:pt>
                <c:pt idx="1833">
                  <c:v>52160</c:v>
                </c:pt>
                <c:pt idx="1834">
                  <c:v>52167</c:v>
                </c:pt>
                <c:pt idx="1835">
                  <c:v>52174</c:v>
                </c:pt>
                <c:pt idx="1836">
                  <c:v>52181</c:v>
                </c:pt>
                <c:pt idx="1837">
                  <c:v>52188</c:v>
                </c:pt>
                <c:pt idx="1838">
                  <c:v>52195</c:v>
                </c:pt>
                <c:pt idx="1839">
                  <c:v>52202</c:v>
                </c:pt>
                <c:pt idx="1840">
                  <c:v>52209</c:v>
                </c:pt>
                <c:pt idx="1841">
                  <c:v>52216</c:v>
                </c:pt>
                <c:pt idx="1842">
                  <c:v>52223</c:v>
                </c:pt>
                <c:pt idx="1843">
                  <c:v>52230</c:v>
                </c:pt>
                <c:pt idx="1844">
                  <c:v>52237</c:v>
                </c:pt>
                <c:pt idx="1845">
                  <c:v>52244</c:v>
                </c:pt>
                <c:pt idx="1846">
                  <c:v>52251</c:v>
                </c:pt>
                <c:pt idx="1847">
                  <c:v>52258</c:v>
                </c:pt>
                <c:pt idx="1848">
                  <c:v>52265</c:v>
                </c:pt>
                <c:pt idx="1849">
                  <c:v>52272</c:v>
                </c:pt>
                <c:pt idx="1850">
                  <c:v>52279</c:v>
                </c:pt>
                <c:pt idx="1851">
                  <c:v>52286</c:v>
                </c:pt>
                <c:pt idx="1852">
                  <c:v>52293</c:v>
                </c:pt>
                <c:pt idx="1853">
                  <c:v>52300</c:v>
                </c:pt>
                <c:pt idx="1854">
                  <c:v>52307</c:v>
                </c:pt>
                <c:pt idx="1855">
                  <c:v>52314</c:v>
                </c:pt>
                <c:pt idx="1856">
                  <c:v>52321</c:v>
                </c:pt>
                <c:pt idx="1857">
                  <c:v>52328</c:v>
                </c:pt>
                <c:pt idx="1858">
                  <c:v>52335</c:v>
                </c:pt>
                <c:pt idx="1859">
                  <c:v>52342</c:v>
                </c:pt>
                <c:pt idx="1860">
                  <c:v>52349</c:v>
                </c:pt>
                <c:pt idx="1861">
                  <c:v>52356</c:v>
                </c:pt>
                <c:pt idx="1862">
                  <c:v>52363</c:v>
                </c:pt>
                <c:pt idx="1863">
                  <c:v>52370</c:v>
                </c:pt>
                <c:pt idx="1864">
                  <c:v>52377</c:v>
                </c:pt>
                <c:pt idx="1865">
                  <c:v>52384</c:v>
                </c:pt>
                <c:pt idx="1866">
                  <c:v>52391</c:v>
                </c:pt>
                <c:pt idx="1867">
                  <c:v>52398</c:v>
                </c:pt>
                <c:pt idx="1868">
                  <c:v>52405</c:v>
                </c:pt>
                <c:pt idx="1869">
                  <c:v>52412</c:v>
                </c:pt>
                <c:pt idx="1870">
                  <c:v>52419</c:v>
                </c:pt>
                <c:pt idx="1871">
                  <c:v>52426</c:v>
                </c:pt>
                <c:pt idx="1872">
                  <c:v>52433</c:v>
                </c:pt>
                <c:pt idx="1873">
                  <c:v>52440</c:v>
                </c:pt>
                <c:pt idx="1874">
                  <c:v>52447</c:v>
                </c:pt>
                <c:pt idx="1875">
                  <c:v>52454</c:v>
                </c:pt>
                <c:pt idx="1876">
                  <c:v>52461</c:v>
                </c:pt>
                <c:pt idx="1877">
                  <c:v>52468</c:v>
                </c:pt>
                <c:pt idx="1878">
                  <c:v>52475</c:v>
                </c:pt>
                <c:pt idx="1879">
                  <c:v>52482</c:v>
                </c:pt>
                <c:pt idx="1880">
                  <c:v>52489</c:v>
                </c:pt>
                <c:pt idx="1881">
                  <c:v>52496</c:v>
                </c:pt>
                <c:pt idx="1882">
                  <c:v>52503</c:v>
                </c:pt>
                <c:pt idx="1883">
                  <c:v>52510</c:v>
                </c:pt>
                <c:pt idx="1884">
                  <c:v>52517</c:v>
                </c:pt>
                <c:pt idx="1885">
                  <c:v>52524</c:v>
                </c:pt>
                <c:pt idx="1886">
                  <c:v>52531</c:v>
                </c:pt>
                <c:pt idx="1887">
                  <c:v>52538</c:v>
                </c:pt>
                <c:pt idx="1888">
                  <c:v>52545</c:v>
                </c:pt>
                <c:pt idx="1889">
                  <c:v>52552</c:v>
                </c:pt>
                <c:pt idx="1890">
                  <c:v>52559</c:v>
                </c:pt>
                <c:pt idx="1891">
                  <c:v>52566</c:v>
                </c:pt>
                <c:pt idx="1892">
                  <c:v>52573</c:v>
                </c:pt>
                <c:pt idx="1893">
                  <c:v>52580</c:v>
                </c:pt>
                <c:pt idx="1894">
                  <c:v>52587</c:v>
                </c:pt>
                <c:pt idx="1895">
                  <c:v>52594</c:v>
                </c:pt>
                <c:pt idx="1896">
                  <c:v>52601</c:v>
                </c:pt>
                <c:pt idx="1897">
                  <c:v>52608</c:v>
                </c:pt>
                <c:pt idx="1898">
                  <c:v>52615</c:v>
                </c:pt>
                <c:pt idx="1899">
                  <c:v>52622</c:v>
                </c:pt>
                <c:pt idx="1900">
                  <c:v>52629</c:v>
                </c:pt>
                <c:pt idx="1901">
                  <c:v>52636</c:v>
                </c:pt>
                <c:pt idx="1902">
                  <c:v>52643</c:v>
                </c:pt>
                <c:pt idx="1903">
                  <c:v>52650</c:v>
                </c:pt>
                <c:pt idx="1904">
                  <c:v>52657</c:v>
                </c:pt>
                <c:pt idx="1905">
                  <c:v>52664</c:v>
                </c:pt>
                <c:pt idx="1906">
                  <c:v>52671</c:v>
                </c:pt>
                <c:pt idx="1907">
                  <c:v>52678</c:v>
                </c:pt>
                <c:pt idx="1908">
                  <c:v>52685</c:v>
                </c:pt>
                <c:pt idx="1909">
                  <c:v>52692</c:v>
                </c:pt>
                <c:pt idx="1910">
                  <c:v>52699</c:v>
                </c:pt>
                <c:pt idx="1911">
                  <c:v>52706</c:v>
                </c:pt>
                <c:pt idx="1912">
                  <c:v>52713</c:v>
                </c:pt>
                <c:pt idx="1913">
                  <c:v>52720</c:v>
                </c:pt>
                <c:pt idx="1914">
                  <c:v>52727</c:v>
                </c:pt>
                <c:pt idx="1915">
                  <c:v>52734</c:v>
                </c:pt>
                <c:pt idx="1916">
                  <c:v>52741</c:v>
                </c:pt>
                <c:pt idx="1917">
                  <c:v>52748</c:v>
                </c:pt>
                <c:pt idx="1918">
                  <c:v>52755</c:v>
                </c:pt>
                <c:pt idx="1919">
                  <c:v>52762</c:v>
                </c:pt>
                <c:pt idx="1920">
                  <c:v>52769</c:v>
                </c:pt>
                <c:pt idx="1921">
                  <c:v>52776</c:v>
                </c:pt>
                <c:pt idx="1922">
                  <c:v>52783</c:v>
                </c:pt>
                <c:pt idx="1923">
                  <c:v>52790</c:v>
                </c:pt>
                <c:pt idx="1924">
                  <c:v>52797</c:v>
                </c:pt>
                <c:pt idx="1925">
                  <c:v>52804</c:v>
                </c:pt>
                <c:pt idx="1926">
                  <c:v>52811</c:v>
                </c:pt>
                <c:pt idx="1927">
                  <c:v>52818</c:v>
                </c:pt>
                <c:pt idx="1928">
                  <c:v>52825</c:v>
                </c:pt>
                <c:pt idx="1929">
                  <c:v>52832</c:v>
                </c:pt>
                <c:pt idx="1930">
                  <c:v>52839</c:v>
                </c:pt>
                <c:pt idx="1931">
                  <c:v>52846</c:v>
                </c:pt>
                <c:pt idx="1932">
                  <c:v>52853</c:v>
                </c:pt>
                <c:pt idx="1933">
                  <c:v>52860</c:v>
                </c:pt>
                <c:pt idx="1934">
                  <c:v>52867</c:v>
                </c:pt>
                <c:pt idx="1935">
                  <c:v>52874</c:v>
                </c:pt>
                <c:pt idx="1936">
                  <c:v>52881</c:v>
                </c:pt>
                <c:pt idx="1937">
                  <c:v>52888</c:v>
                </c:pt>
                <c:pt idx="1938">
                  <c:v>52895</c:v>
                </c:pt>
                <c:pt idx="1939">
                  <c:v>52902</c:v>
                </c:pt>
                <c:pt idx="1940">
                  <c:v>52909</c:v>
                </c:pt>
                <c:pt idx="1941">
                  <c:v>52916</c:v>
                </c:pt>
                <c:pt idx="1942">
                  <c:v>52923</c:v>
                </c:pt>
                <c:pt idx="1943">
                  <c:v>52930</c:v>
                </c:pt>
                <c:pt idx="1944">
                  <c:v>52937</c:v>
                </c:pt>
                <c:pt idx="1945">
                  <c:v>52944</c:v>
                </c:pt>
                <c:pt idx="1946">
                  <c:v>52951</c:v>
                </c:pt>
                <c:pt idx="1947">
                  <c:v>52958</c:v>
                </c:pt>
                <c:pt idx="1948">
                  <c:v>52965</c:v>
                </c:pt>
                <c:pt idx="1949">
                  <c:v>52972</c:v>
                </c:pt>
                <c:pt idx="1950">
                  <c:v>52979</c:v>
                </c:pt>
                <c:pt idx="1951">
                  <c:v>52986</c:v>
                </c:pt>
                <c:pt idx="1952">
                  <c:v>52993</c:v>
                </c:pt>
                <c:pt idx="1953">
                  <c:v>53000</c:v>
                </c:pt>
                <c:pt idx="1954">
                  <c:v>53007</c:v>
                </c:pt>
                <c:pt idx="1955">
                  <c:v>53014</c:v>
                </c:pt>
                <c:pt idx="1956">
                  <c:v>53021</c:v>
                </c:pt>
                <c:pt idx="1957">
                  <c:v>53028</c:v>
                </c:pt>
                <c:pt idx="1958">
                  <c:v>53035</c:v>
                </c:pt>
                <c:pt idx="1959">
                  <c:v>53042</c:v>
                </c:pt>
                <c:pt idx="1960">
                  <c:v>53049</c:v>
                </c:pt>
                <c:pt idx="1961">
                  <c:v>53056</c:v>
                </c:pt>
                <c:pt idx="1962">
                  <c:v>53063</c:v>
                </c:pt>
                <c:pt idx="1963">
                  <c:v>53070</c:v>
                </c:pt>
                <c:pt idx="1964">
                  <c:v>53077</c:v>
                </c:pt>
                <c:pt idx="1965">
                  <c:v>53084</c:v>
                </c:pt>
                <c:pt idx="1966">
                  <c:v>53091</c:v>
                </c:pt>
                <c:pt idx="1967">
                  <c:v>53098</c:v>
                </c:pt>
                <c:pt idx="1968">
                  <c:v>53105</c:v>
                </c:pt>
                <c:pt idx="1969">
                  <c:v>53112</c:v>
                </c:pt>
                <c:pt idx="1970">
                  <c:v>53119</c:v>
                </c:pt>
                <c:pt idx="1971">
                  <c:v>53126</c:v>
                </c:pt>
                <c:pt idx="1972">
                  <c:v>53133</c:v>
                </c:pt>
                <c:pt idx="1973">
                  <c:v>53140</c:v>
                </c:pt>
                <c:pt idx="1974">
                  <c:v>53147</c:v>
                </c:pt>
                <c:pt idx="1975">
                  <c:v>53154</c:v>
                </c:pt>
                <c:pt idx="1976">
                  <c:v>53161</c:v>
                </c:pt>
                <c:pt idx="1977">
                  <c:v>53168</c:v>
                </c:pt>
                <c:pt idx="1978">
                  <c:v>53175</c:v>
                </c:pt>
                <c:pt idx="1979">
                  <c:v>53182</c:v>
                </c:pt>
                <c:pt idx="1980">
                  <c:v>53189</c:v>
                </c:pt>
                <c:pt idx="1981">
                  <c:v>53196</c:v>
                </c:pt>
                <c:pt idx="1982">
                  <c:v>53203</c:v>
                </c:pt>
                <c:pt idx="1983">
                  <c:v>53210</c:v>
                </c:pt>
                <c:pt idx="1984">
                  <c:v>53217</c:v>
                </c:pt>
                <c:pt idx="1985">
                  <c:v>53224</c:v>
                </c:pt>
                <c:pt idx="1986">
                  <c:v>53231</c:v>
                </c:pt>
                <c:pt idx="1987">
                  <c:v>53238</c:v>
                </c:pt>
                <c:pt idx="1988">
                  <c:v>53245</c:v>
                </c:pt>
                <c:pt idx="1989">
                  <c:v>53252</c:v>
                </c:pt>
                <c:pt idx="1990">
                  <c:v>53259</c:v>
                </c:pt>
                <c:pt idx="1991">
                  <c:v>53266</c:v>
                </c:pt>
                <c:pt idx="1992">
                  <c:v>53273</c:v>
                </c:pt>
                <c:pt idx="1993">
                  <c:v>53280</c:v>
                </c:pt>
                <c:pt idx="1994">
                  <c:v>53287</c:v>
                </c:pt>
                <c:pt idx="1995">
                  <c:v>53294</c:v>
                </c:pt>
                <c:pt idx="1996">
                  <c:v>53301</c:v>
                </c:pt>
                <c:pt idx="1997">
                  <c:v>53308</c:v>
                </c:pt>
                <c:pt idx="1998">
                  <c:v>53315</c:v>
                </c:pt>
                <c:pt idx="1999">
                  <c:v>53323</c:v>
                </c:pt>
                <c:pt idx="2000">
                  <c:v>53330</c:v>
                </c:pt>
                <c:pt idx="2001">
                  <c:v>53337</c:v>
                </c:pt>
                <c:pt idx="2002">
                  <c:v>53344</c:v>
                </c:pt>
                <c:pt idx="2003">
                  <c:v>53351</c:v>
                </c:pt>
                <c:pt idx="2004">
                  <c:v>53358</c:v>
                </c:pt>
                <c:pt idx="2005">
                  <c:v>53365</c:v>
                </c:pt>
                <c:pt idx="2006">
                  <c:v>53372</c:v>
                </c:pt>
                <c:pt idx="2007">
                  <c:v>53379</c:v>
                </c:pt>
                <c:pt idx="2008">
                  <c:v>53386</c:v>
                </c:pt>
                <c:pt idx="2009">
                  <c:v>53393</c:v>
                </c:pt>
                <c:pt idx="2010">
                  <c:v>53400</c:v>
                </c:pt>
                <c:pt idx="2011">
                  <c:v>53407</c:v>
                </c:pt>
                <c:pt idx="2012">
                  <c:v>53414</c:v>
                </c:pt>
                <c:pt idx="2013">
                  <c:v>53421</c:v>
                </c:pt>
                <c:pt idx="2014">
                  <c:v>53428</c:v>
                </c:pt>
                <c:pt idx="2015">
                  <c:v>53435</c:v>
                </c:pt>
                <c:pt idx="2016">
                  <c:v>53442</c:v>
                </c:pt>
                <c:pt idx="2017">
                  <c:v>53449</c:v>
                </c:pt>
                <c:pt idx="2018">
                  <c:v>53456</c:v>
                </c:pt>
                <c:pt idx="2019">
                  <c:v>53463</c:v>
                </c:pt>
                <c:pt idx="2020">
                  <c:v>53470</c:v>
                </c:pt>
                <c:pt idx="2021">
                  <c:v>53477</c:v>
                </c:pt>
                <c:pt idx="2022">
                  <c:v>53484</c:v>
                </c:pt>
                <c:pt idx="2023">
                  <c:v>53491</c:v>
                </c:pt>
                <c:pt idx="2024">
                  <c:v>53498</c:v>
                </c:pt>
                <c:pt idx="2025">
                  <c:v>53505</c:v>
                </c:pt>
                <c:pt idx="2026">
                  <c:v>53512</c:v>
                </c:pt>
                <c:pt idx="2027">
                  <c:v>53519</c:v>
                </c:pt>
                <c:pt idx="2028">
                  <c:v>53526</c:v>
                </c:pt>
                <c:pt idx="2029">
                  <c:v>53533</c:v>
                </c:pt>
                <c:pt idx="2030">
                  <c:v>53540</c:v>
                </c:pt>
                <c:pt idx="2031">
                  <c:v>53547</c:v>
                </c:pt>
                <c:pt idx="2032">
                  <c:v>53554</c:v>
                </c:pt>
                <c:pt idx="2033">
                  <c:v>53561</c:v>
                </c:pt>
                <c:pt idx="2034">
                  <c:v>53568</c:v>
                </c:pt>
                <c:pt idx="2035">
                  <c:v>53575</c:v>
                </c:pt>
                <c:pt idx="2036">
                  <c:v>53582</c:v>
                </c:pt>
                <c:pt idx="2037">
                  <c:v>53589</c:v>
                </c:pt>
                <c:pt idx="2038">
                  <c:v>53596</c:v>
                </c:pt>
                <c:pt idx="2039">
                  <c:v>53603</c:v>
                </c:pt>
                <c:pt idx="2040">
                  <c:v>53610</c:v>
                </c:pt>
                <c:pt idx="2041">
                  <c:v>53617</c:v>
                </c:pt>
                <c:pt idx="2042">
                  <c:v>53624</c:v>
                </c:pt>
                <c:pt idx="2043">
                  <c:v>53631</c:v>
                </c:pt>
                <c:pt idx="2044">
                  <c:v>53638</c:v>
                </c:pt>
                <c:pt idx="2045">
                  <c:v>53645</c:v>
                </c:pt>
                <c:pt idx="2046">
                  <c:v>53652</c:v>
                </c:pt>
                <c:pt idx="2047">
                  <c:v>53659</c:v>
                </c:pt>
                <c:pt idx="2048">
                  <c:v>53666</c:v>
                </c:pt>
                <c:pt idx="2049">
                  <c:v>53673</c:v>
                </c:pt>
                <c:pt idx="2050">
                  <c:v>53680</c:v>
                </c:pt>
                <c:pt idx="2051">
                  <c:v>53688</c:v>
                </c:pt>
                <c:pt idx="2052">
                  <c:v>53695</c:v>
                </c:pt>
                <c:pt idx="2053">
                  <c:v>53702</c:v>
                </c:pt>
                <c:pt idx="2054">
                  <c:v>53709</c:v>
                </c:pt>
                <c:pt idx="2055">
                  <c:v>53716</c:v>
                </c:pt>
                <c:pt idx="2056">
                  <c:v>53723</c:v>
                </c:pt>
                <c:pt idx="2057">
                  <c:v>53730</c:v>
                </c:pt>
                <c:pt idx="2058">
                  <c:v>53737</c:v>
                </c:pt>
                <c:pt idx="2059">
                  <c:v>53744</c:v>
                </c:pt>
                <c:pt idx="2060">
                  <c:v>53751</c:v>
                </c:pt>
                <c:pt idx="2061">
                  <c:v>53758</c:v>
                </c:pt>
                <c:pt idx="2062">
                  <c:v>53765</c:v>
                </c:pt>
                <c:pt idx="2063">
                  <c:v>53772</c:v>
                </c:pt>
                <c:pt idx="2064">
                  <c:v>53779</c:v>
                </c:pt>
                <c:pt idx="2065">
                  <c:v>53786</c:v>
                </c:pt>
                <c:pt idx="2066">
                  <c:v>53793</c:v>
                </c:pt>
                <c:pt idx="2067">
                  <c:v>53800</c:v>
                </c:pt>
                <c:pt idx="2068">
                  <c:v>53807</c:v>
                </c:pt>
                <c:pt idx="2069">
                  <c:v>53814</c:v>
                </c:pt>
                <c:pt idx="2070">
                  <c:v>53821</c:v>
                </c:pt>
                <c:pt idx="2071">
                  <c:v>53828</c:v>
                </c:pt>
                <c:pt idx="2072">
                  <c:v>53835</c:v>
                </c:pt>
                <c:pt idx="2073">
                  <c:v>53842</c:v>
                </c:pt>
                <c:pt idx="2074">
                  <c:v>53849</c:v>
                </c:pt>
                <c:pt idx="2075">
                  <c:v>53856</c:v>
                </c:pt>
                <c:pt idx="2076">
                  <c:v>53863</c:v>
                </c:pt>
                <c:pt idx="2077">
                  <c:v>53870</c:v>
                </c:pt>
                <c:pt idx="2078">
                  <c:v>53877</c:v>
                </c:pt>
                <c:pt idx="2079">
                  <c:v>53884</c:v>
                </c:pt>
                <c:pt idx="2080">
                  <c:v>53891</c:v>
                </c:pt>
                <c:pt idx="2081">
                  <c:v>53898</c:v>
                </c:pt>
                <c:pt idx="2082">
                  <c:v>53905</c:v>
                </c:pt>
                <c:pt idx="2083">
                  <c:v>53912</c:v>
                </c:pt>
                <c:pt idx="2084">
                  <c:v>53919</c:v>
                </c:pt>
                <c:pt idx="2085">
                  <c:v>53926</c:v>
                </c:pt>
                <c:pt idx="2086">
                  <c:v>53933</c:v>
                </c:pt>
                <c:pt idx="2087">
                  <c:v>53940</c:v>
                </c:pt>
                <c:pt idx="2088">
                  <c:v>53947</c:v>
                </c:pt>
                <c:pt idx="2089">
                  <c:v>53954</c:v>
                </c:pt>
                <c:pt idx="2090">
                  <c:v>53961</c:v>
                </c:pt>
                <c:pt idx="2091">
                  <c:v>53968</c:v>
                </c:pt>
                <c:pt idx="2092">
                  <c:v>53975</c:v>
                </c:pt>
                <c:pt idx="2093">
                  <c:v>53982</c:v>
                </c:pt>
                <c:pt idx="2094">
                  <c:v>53989</c:v>
                </c:pt>
                <c:pt idx="2095">
                  <c:v>53996</c:v>
                </c:pt>
                <c:pt idx="2096">
                  <c:v>54003</c:v>
                </c:pt>
                <c:pt idx="2097">
                  <c:v>54010</c:v>
                </c:pt>
                <c:pt idx="2098">
                  <c:v>54017</c:v>
                </c:pt>
                <c:pt idx="2099">
                  <c:v>54024</c:v>
                </c:pt>
                <c:pt idx="2100">
                  <c:v>54031</c:v>
                </c:pt>
                <c:pt idx="2101">
                  <c:v>54038</c:v>
                </c:pt>
                <c:pt idx="2102">
                  <c:v>54045</c:v>
                </c:pt>
                <c:pt idx="2103">
                  <c:v>54053</c:v>
                </c:pt>
                <c:pt idx="2104">
                  <c:v>54060</c:v>
                </c:pt>
                <c:pt idx="2105">
                  <c:v>54067</c:v>
                </c:pt>
                <c:pt idx="2106">
                  <c:v>54074</c:v>
                </c:pt>
                <c:pt idx="2107">
                  <c:v>54081</c:v>
                </c:pt>
                <c:pt idx="2108">
                  <c:v>54088</c:v>
                </c:pt>
                <c:pt idx="2109">
                  <c:v>54095</c:v>
                </c:pt>
                <c:pt idx="2110">
                  <c:v>54102</c:v>
                </c:pt>
                <c:pt idx="2111">
                  <c:v>54109</c:v>
                </c:pt>
                <c:pt idx="2112">
                  <c:v>54116</c:v>
                </c:pt>
                <c:pt idx="2113">
                  <c:v>54123</c:v>
                </c:pt>
                <c:pt idx="2114">
                  <c:v>54130</c:v>
                </c:pt>
                <c:pt idx="2115">
                  <c:v>54137</c:v>
                </c:pt>
                <c:pt idx="2116">
                  <c:v>54144</c:v>
                </c:pt>
                <c:pt idx="2117">
                  <c:v>54155</c:v>
                </c:pt>
                <c:pt idx="2118">
                  <c:v>54162</c:v>
                </c:pt>
                <c:pt idx="2119">
                  <c:v>54169</c:v>
                </c:pt>
                <c:pt idx="2120">
                  <c:v>54176</c:v>
                </c:pt>
                <c:pt idx="2121">
                  <c:v>54183</c:v>
                </c:pt>
                <c:pt idx="2122">
                  <c:v>54190</c:v>
                </c:pt>
                <c:pt idx="2123">
                  <c:v>54197</c:v>
                </c:pt>
                <c:pt idx="2124">
                  <c:v>54204</c:v>
                </c:pt>
                <c:pt idx="2125">
                  <c:v>54211</c:v>
                </c:pt>
                <c:pt idx="2126">
                  <c:v>54218</c:v>
                </c:pt>
                <c:pt idx="2127">
                  <c:v>54225</c:v>
                </c:pt>
                <c:pt idx="2128">
                  <c:v>54232</c:v>
                </c:pt>
                <c:pt idx="2129">
                  <c:v>54239</c:v>
                </c:pt>
                <c:pt idx="2130">
                  <c:v>54246</c:v>
                </c:pt>
                <c:pt idx="2131">
                  <c:v>54253</c:v>
                </c:pt>
                <c:pt idx="2132">
                  <c:v>54260</c:v>
                </c:pt>
                <c:pt idx="2133">
                  <c:v>54267</c:v>
                </c:pt>
                <c:pt idx="2134">
                  <c:v>54274</c:v>
                </c:pt>
                <c:pt idx="2135">
                  <c:v>54281</c:v>
                </c:pt>
                <c:pt idx="2136">
                  <c:v>54288</c:v>
                </c:pt>
                <c:pt idx="2137">
                  <c:v>54295</c:v>
                </c:pt>
                <c:pt idx="2138">
                  <c:v>54302</c:v>
                </c:pt>
                <c:pt idx="2139">
                  <c:v>54309</c:v>
                </c:pt>
                <c:pt idx="2140">
                  <c:v>54316</c:v>
                </c:pt>
                <c:pt idx="2141">
                  <c:v>54323</c:v>
                </c:pt>
                <c:pt idx="2142">
                  <c:v>54330</c:v>
                </c:pt>
                <c:pt idx="2143">
                  <c:v>54337</c:v>
                </c:pt>
                <c:pt idx="2144">
                  <c:v>54344</c:v>
                </c:pt>
                <c:pt idx="2145">
                  <c:v>54351</c:v>
                </c:pt>
                <c:pt idx="2146">
                  <c:v>54358</c:v>
                </c:pt>
                <c:pt idx="2147">
                  <c:v>54365</c:v>
                </c:pt>
                <c:pt idx="2148">
                  <c:v>54372</c:v>
                </c:pt>
                <c:pt idx="2149">
                  <c:v>54379</c:v>
                </c:pt>
                <c:pt idx="2150">
                  <c:v>54386</c:v>
                </c:pt>
                <c:pt idx="2151">
                  <c:v>54393</c:v>
                </c:pt>
                <c:pt idx="2152">
                  <c:v>54400</c:v>
                </c:pt>
                <c:pt idx="2153">
                  <c:v>54407</c:v>
                </c:pt>
                <c:pt idx="2154">
                  <c:v>54414</c:v>
                </c:pt>
                <c:pt idx="2155">
                  <c:v>54421</c:v>
                </c:pt>
                <c:pt idx="2156">
                  <c:v>54428</c:v>
                </c:pt>
                <c:pt idx="2157">
                  <c:v>54435</c:v>
                </c:pt>
                <c:pt idx="2158">
                  <c:v>54442</c:v>
                </c:pt>
                <c:pt idx="2159">
                  <c:v>54449</c:v>
                </c:pt>
                <c:pt idx="2160">
                  <c:v>54456</c:v>
                </c:pt>
                <c:pt idx="2161">
                  <c:v>54463</c:v>
                </c:pt>
                <c:pt idx="2162">
                  <c:v>54470</c:v>
                </c:pt>
                <c:pt idx="2163">
                  <c:v>54477</c:v>
                </c:pt>
                <c:pt idx="2164">
                  <c:v>54484</c:v>
                </c:pt>
                <c:pt idx="2165">
                  <c:v>54491</c:v>
                </c:pt>
                <c:pt idx="2166">
                  <c:v>54498</c:v>
                </c:pt>
                <c:pt idx="2167">
                  <c:v>54505</c:v>
                </c:pt>
                <c:pt idx="2168">
                  <c:v>54512</c:v>
                </c:pt>
                <c:pt idx="2169">
                  <c:v>54519</c:v>
                </c:pt>
                <c:pt idx="2170">
                  <c:v>54526</c:v>
                </c:pt>
                <c:pt idx="2171">
                  <c:v>54533</c:v>
                </c:pt>
                <c:pt idx="2172">
                  <c:v>54540</c:v>
                </c:pt>
                <c:pt idx="2173">
                  <c:v>54547</c:v>
                </c:pt>
                <c:pt idx="2174">
                  <c:v>54554</c:v>
                </c:pt>
                <c:pt idx="2175">
                  <c:v>54561</c:v>
                </c:pt>
                <c:pt idx="2176">
                  <c:v>54568</c:v>
                </c:pt>
                <c:pt idx="2177">
                  <c:v>54575</c:v>
                </c:pt>
                <c:pt idx="2178">
                  <c:v>54582</c:v>
                </c:pt>
                <c:pt idx="2179">
                  <c:v>54589</c:v>
                </c:pt>
                <c:pt idx="2180">
                  <c:v>54596</c:v>
                </c:pt>
                <c:pt idx="2181">
                  <c:v>54603</c:v>
                </c:pt>
                <c:pt idx="2182">
                  <c:v>54610</c:v>
                </c:pt>
                <c:pt idx="2183">
                  <c:v>54617</c:v>
                </c:pt>
                <c:pt idx="2184">
                  <c:v>54624</c:v>
                </c:pt>
                <c:pt idx="2185">
                  <c:v>54631</c:v>
                </c:pt>
                <c:pt idx="2186">
                  <c:v>54638</c:v>
                </c:pt>
                <c:pt idx="2187">
                  <c:v>54645</c:v>
                </c:pt>
                <c:pt idx="2188">
                  <c:v>54652</c:v>
                </c:pt>
                <c:pt idx="2189">
                  <c:v>54659</c:v>
                </c:pt>
                <c:pt idx="2190">
                  <c:v>54666</c:v>
                </c:pt>
                <c:pt idx="2191">
                  <c:v>54673</c:v>
                </c:pt>
                <c:pt idx="2192">
                  <c:v>54680</c:v>
                </c:pt>
                <c:pt idx="2193">
                  <c:v>54687</c:v>
                </c:pt>
                <c:pt idx="2194">
                  <c:v>54694</c:v>
                </c:pt>
                <c:pt idx="2195">
                  <c:v>54701</c:v>
                </c:pt>
                <c:pt idx="2196">
                  <c:v>54708</c:v>
                </c:pt>
                <c:pt idx="2197">
                  <c:v>54715</c:v>
                </c:pt>
                <c:pt idx="2198">
                  <c:v>54722</c:v>
                </c:pt>
                <c:pt idx="2199">
                  <c:v>54729</c:v>
                </c:pt>
                <c:pt idx="2200">
                  <c:v>54736</c:v>
                </c:pt>
                <c:pt idx="2201">
                  <c:v>54743</c:v>
                </c:pt>
                <c:pt idx="2202">
                  <c:v>54750</c:v>
                </c:pt>
                <c:pt idx="2203">
                  <c:v>54757</c:v>
                </c:pt>
                <c:pt idx="2204">
                  <c:v>54764</c:v>
                </c:pt>
                <c:pt idx="2205">
                  <c:v>54771</c:v>
                </c:pt>
                <c:pt idx="2206">
                  <c:v>54778</c:v>
                </c:pt>
                <c:pt idx="2207">
                  <c:v>54785</c:v>
                </c:pt>
                <c:pt idx="2208">
                  <c:v>54792</c:v>
                </c:pt>
                <c:pt idx="2209">
                  <c:v>54799</c:v>
                </c:pt>
                <c:pt idx="2210">
                  <c:v>54806</c:v>
                </c:pt>
                <c:pt idx="2211">
                  <c:v>54813</c:v>
                </c:pt>
                <c:pt idx="2212">
                  <c:v>54820</c:v>
                </c:pt>
                <c:pt idx="2213">
                  <c:v>54827</c:v>
                </c:pt>
                <c:pt idx="2214">
                  <c:v>54834</c:v>
                </c:pt>
                <c:pt idx="2215">
                  <c:v>54841</c:v>
                </c:pt>
                <c:pt idx="2216">
                  <c:v>54848</c:v>
                </c:pt>
                <c:pt idx="2217">
                  <c:v>54855</c:v>
                </c:pt>
                <c:pt idx="2218">
                  <c:v>54862</c:v>
                </c:pt>
                <c:pt idx="2219">
                  <c:v>54869</c:v>
                </c:pt>
                <c:pt idx="2220">
                  <c:v>54876</c:v>
                </c:pt>
                <c:pt idx="2221">
                  <c:v>54883</c:v>
                </c:pt>
                <c:pt idx="2222">
                  <c:v>54890</c:v>
                </c:pt>
                <c:pt idx="2223">
                  <c:v>54897</c:v>
                </c:pt>
                <c:pt idx="2224">
                  <c:v>54904</c:v>
                </c:pt>
                <c:pt idx="2225">
                  <c:v>54911</c:v>
                </c:pt>
                <c:pt idx="2226">
                  <c:v>54918</c:v>
                </c:pt>
                <c:pt idx="2227">
                  <c:v>54925</c:v>
                </c:pt>
                <c:pt idx="2228">
                  <c:v>54932</c:v>
                </c:pt>
                <c:pt idx="2229">
                  <c:v>54939</c:v>
                </c:pt>
                <c:pt idx="2230">
                  <c:v>54946</c:v>
                </c:pt>
                <c:pt idx="2231">
                  <c:v>54953</c:v>
                </c:pt>
                <c:pt idx="2232">
                  <c:v>54960</c:v>
                </c:pt>
                <c:pt idx="2233">
                  <c:v>54967</c:v>
                </c:pt>
                <c:pt idx="2234">
                  <c:v>54974</c:v>
                </c:pt>
                <c:pt idx="2235">
                  <c:v>54981</c:v>
                </c:pt>
                <c:pt idx="2236">
                  <c:v>54988</c:v>
                </c:pt>
                <c:pt idx="2237">
                  <c:v>54995</c:v>
                </c:pt>
                <c:pt idx="2238">
                  <c:v>55002</c:v>
                </c:pt>
                <c:pt idx="2239">
                  <c:v>55009</c:v>
                </c:pt>
                <c:pt idx="2240">
                  <c:v>55016</c:v>
                </c:pt>
                <c:pt idx="2241">
                  <c:v>55023</c:v>
                </c:pt>
                <c:pt idx="2242">
                  <c:v>55030</c:v>
                </c:pt>
                <c:pt idx="2243">
                  <c:v>55037</c:v>
                </c:pt>
                <c:pt idx="2244">
                  <c:v>55044</c:v>
                </c:pt>
                <c:pt idx="2245">
                  <c:v>55051</c:v>
                </c:pt>
                <c:pt idx="2246">
                  <c:v>55058</c:v>
                </c:pt>
                <c:pt idx="2247">
                  <c:v>55065</c:v>
                </c:pt>
                <c:pt idx="2248">
                  <c:v>55072</c:v>
                </c:pt>
                <c:pt idx="2249">
                  <c:v>55079</c:v>
                </c:pt>
                <c:pt idx="2250">
                  <c:v>55086</c:v>
                </c:pt>
                <c:pt idx="2251">
                  <c:v>55093</c:v>
                </c:pt>
                <c:pt idx="2252">
                  <c:v>55100</c:v>
                </c:pt>
                <c:pt idx="2253">
                  <c:v>55107</c:v>
                </c:pt>
                <c:pt idx="2254">
                  <c:v>55114</c:v>
                </c:pt>
                <c:pt idx="2255">
                  <c:v>55121</c:v>
                </c:pt>
                <c:pt idx="2256">
                  <c:v>55128</c:v>
                </c:pt>
                <c:pt idx="2257">
                  <c:v>55135</c:v>
                </c:pt>
                <c:pt idx="2258">
                  <c:v>55142</c:v>
                </c:pt>
                <c:pt idx="2259">
                  <c:v>55149</c:v>
                </c:pt>
                <c:pt idx="2260">
                  <c:v>55156</c:v>
                </c:pt>
                <c:pt idx="2261">
                  <c:v>55163</c:v>
                </c:pt>
                <c:pt idx="2262">
                  <c:v>55170</c:v>
                </c:pt>
                <c:pt idx="2263">
                  <c:v>55177</c:v>
                </c:pt>
                <c:pt idx="2264">
                  <c:v>55184</c:v>
                </c:pt>
                <c:pt idx="2265">
                  <c:v>55191</c:v>
                </c:pt>
                <c:pt idx="2266">
                  <c:v>55198</c:v>
                </c:pt>
                <c:pt idx="2267">
                  <c:v>55205</c:v>
                </c:pt>
                <c:pt idx="2268">
                  <c:v>55212</c:v>
                </c:pt>
                <c:pt idx="2269">
                  <c:v>55219</c:v>
                </c:pt>
                <c:pt idx="2270">
                  <c:v>55226</c:v>
                </c:pt>
                <c:pt idx="2271">
                  <c:v>55233</c:v>
                </c:pt>
                <c:pt idx="2272">
                  <c:v>55240</c:v>
                </c:pt>
                <c:pt idx="2273">
                  <c:v>55247</c:v>
                </c:pt>
                <c:pt idx="2274">
                  <c:v>55254</c:v>
                </c:pt>
                <c:pt idx="2275">
                  <c:v>55261</c:v>
                </c:pt>
                <c:pt idx="2276">
                  <c:v>55268</c:v>
                </c:pt>
                <c:pt idx="2277">
                  <c:v>55275</c:v>
                </c:pt>
                <c:pt idx="2278">
                  <c:v>55282</c:v>
                </c:pt>
                <c:pt idx="2279">
                  <c:v>55289</c:v>
                </c:pt>
                <c:pt idx="2280">
                  <c:v>55296</c:v>
                </c:pt>
                <c:pt idx="2281">
                  <c:v>55303</c:v>
                </c:pt>
                <c:pt idx="2282">
                  <c:v>55310</c:v>
                </c:pt>
                <c:pt idx="2283">
                  <c:v>55317</c:v>
                </c:pt>
                <c:pt idx="2284">
                  <c:v>55324</c:v>
                </c:pt>
                <c:pt idx="2285">
                  <c:v>55331</c:v>
                </c:pt>
                <c:pt idx="2286">
                  <c:v>55338</c:v>
                </c:pt>
                <c:pt idx="2287">
                  <c:v>55345</c:v>
                </c:pt>
                <c:pt idx="2288">
                  <c:v>55352</c:v>
                </c:pt>
                <c:pt idx="2289">
                  <c:v>55359</c:v>
                </c:pt>
                <c:pt idx="2290">
                  <c:v>55366</c:v>
                </c:pt>
                <c:pt idx="2291">
                  <c:v>55373</c:v>
                </c:pt>
                <c:pt idx="2292">
                  <c:v>55380</c:v>
                </c:pt>
                <c:pt idx="2293">
                  <c:v>55387</c:v>
                </c:pt>
                <c:pt idx="2294">
                  <c:v>55394</c:v>
                </c:pt>
                <c:pt idx="2295">
                  <c:v>55401</c:v>
                </c:pt>
                <c:pt idx="2296">
                  <c:v>55408</c:v>
                </c:pt>
                <c:pt idx="2297">
                  <c:v>55415</c:v>
                </c:pt>
                <c:pt idx="2298">
                  <c:v>55422</c:v>
                </c:pt>
                <c:pt idx="2299">
                  <c:v>55429</c:v>
                </c:pt>
                <c:pt idx="2300">
                  <c:v>55436</c:v>
                </c:pt>
                <c:pt idx="2301">
                  <c:v>55443</c:v>
                </c:pt>
                <c:pt idx="2302">
                  <c:v>55450</c:v>
                </c:pt>
                <c:pt idx="2303">
                  <c:v>55457</c:v>
                </c:pt>
                <c:pt idx="2304">
                  <c:v>55464</c:v>
                </c:pt>
                <c:pt idx="2305">
                  <c:v>55471</c:v>
                </c:pt>
                <c:pt idx="2306">
                  <c:v>55478</c:v>
                </c:pt>
                <c:pt idx="2307">
                  <c:v>55485</c:v>
                </c:pt>
                <c:pt idx="2308">
                  <c:v>55492</c:v>
                </c:pt>
                <c:pt idx="2309">
                  <c:v>55499</c:v>
                </c:pt>
                <c:pt idx="2310">
                  <c:v>55506</c:v>
                </c:pt>
                <c:pt idx="2311">
                  <c:v>55514</c:v>
                </c:pt>
                <c:pt idx="2312">
                  <c:v>55521</c:v>
                </c:pt>
                <c:pt idx="2313">
                  <c:v>55528</c:v>
                </c:pt>
                <c:pt idx="2314">
                  <c:v>55535</c:v>
                </c:pt>
                <c:pt idx="2315">
                  <c:v>55542</c:v>
                </c:pt>
                <c:pt idx="2316">
                  <c:v>55549</c:v>
                </c:pt>
                <c:pt idx="2317">
                  <c:v>55556</c:v>
                </c:pt>
                <c:pt idx="2318">
                  <c:v>55563</c:v>
                </c:pt>
                <c:pt idx="2319">
                  <c:v>55570</c:v>
                </c:pt>
                <c:pt idx="2320">
                  <c:v>55577</c:v>
                </c:pt>
                <c:pt idx="2321">
                  <c:v>55584</c:v>
                </c:pt>
                <c:pt idx="2322">
                  <c:v>55591</c:v>
                </c:pt>
                <c:pt idx="2323">
                  <c:v>55598</c:v>
                </c:pt>
                <c:pt idx="2324">
                  <c:v>55605</c:v>
                </c:pt>
                <c:pt idx="2325">
                  <c:v>55612</c:v>
                </c:pt>
                <c:pt idx="2326">
                  <c:v>55619</c:v>
                </c:pt>
                <c:pt idx="2327">
                  <c:v>55626</c:v>
                </c:pt>
                <c:pt idx="2328">
                  <c:v>55633</c:v>
                </c:pt>
                <c:pt idx="2329">
                  <c:v>55641</c:v>
                </c:pt>
                <c:pt idx="2330">
                  <c:v>55648</c:v>
                </c:pt>
                <c:pt idx="2331">
                  <c:v>55655</c:v>
                </c:pt>
                <c:pt idx="2332">
                  <c:v>55662</c:v>
                </c:pt>
                <c:pt idx="2333">
                  <c:v>55669</c:v>
                </c:pt>
                <c:pt idx="2334">
                  <c:v>55676</c:v>
                </c:pt>
                <c:pt idx="2335">
                  <c:v>55683</c:v>
                </c:pt>
                <c:pt idx="2336">
                  <c:v>55690</c:v>
                </c:pt>
                <c:pt idx="2337">
                  <c:v>55697</c:v>
                </c:pt>
                <c:pt idx="2338">
                  <c:v>55704</c:v>
                </c:pt>
                <c:pt idx="2339">
                  <c:v>55711</c:v>
                </c:pt>
                <c:pt idx="2340">
                  <c:v>55718</c:v>
                </c:pt>
                <c:pt idx="2341">
                  <c:v>55725</c:v>
                </c:pt>
                <c:pt idx="2342">
                  <c:v>55732</c:v>
                </c:pt>
                <c:pt idx="2343">
                  <c:v>55739</c:v>
                </c:pt>
                <c:pt idx="2344">
                  <c:v>55746</c:v>
                </c:pt>
                <c:pt idx="2345">
                  <c:v>55753</c:v>
                </c:pt>
                <c:pt idx="2346">
                  <c:v>55760</c:v>
                </c:pt>
                <c:pt idx="2347">
                  <c:v>55767</c:v>
                </c:pt>
                <c:pt idx="2348">
                  <c:v>55774</c:v>
                </c:pt>
                <c:pt idx="2349">
                  <c:v>55781</c:v>
                </c:pt>
                <c:pt idx="2350">
                  <c:v>55788</c:v>
                </c:pt>
                <c:pt idx="2351">
                  <c:v>55795</c:v>
                </c:pt>
                <c:pt idx="2352">
                  <c:v>55802</c:v>
                </c:pt>
                <c:pt idx="2353">
                  <c:v>55809</c:v>
                </c:pt>
                <c:pt idx="2354">
                  <c:v>55816</c:v>
                </c:pt>
                <c:pt idx="2355">
                  <c:v>55823</c:v>
                </c:pt>
                <c:pt idx="2356">
                  <c:v>55830</c:v>
                </c:pt>
                <c:pt idx="2357">
                  <c:v>55837</c:v>
                </c:pt>
                <c:pt idx="2358">
                  <c:v>55844</c:v>
                </c:pt>
                <c:pt idx="2359">
                  <c:v>55851</c:v>
                </c:pt>
                <c:pt idx="2360">
                  <c:v>55858</c:v>
                </c:pt>
                <c:pt idx="2361">
                  <c:v>55865</c:v>
                </c:pt>
                <c:pt idx="2362">
                  <c:v>55872</c:v>
                </c:pt>
                <c:pt idx="2363">
                  <c:v>55880</c:v>
                </c:pt>
                <c:pt idx="2364">
                  <c:v>55887</c:v>
                </c:pt>
              </c:numCache>
            </c:numRef>
          </c:xVal>
          <c:yVal>
            <c:numRef>
              <c:f>EUR1Y!$BC$2:$BC$256</c:f>
              <c:numCache>
                <c:formatCode>0.0000%</c:formatCode>
                <c:ptCount val="255"/>
                <c:pt idx="0">
                  <c:v>1.5405351379321512E-3</c:v>
                </c:pt>
                <c:pt idx="1">
                  <c:v>1.5400551492577208E-3</c:v>
                </c:pt>
                <c:pt idx="2">
                  <c:v>1.5448695155672971E-3</c:v>
                </c:pt>
                <c:pt idx="3">
                  <c:v>1.5442503174105053E-3</c:v>
                </c:pt>
                <c:pt idx="4">
                  <c:v>1.5424040453729567E-3</c:v>
                </c:pt>
                <c:pt idx="5">
                  <c:v>1.5407590331519066E-3</c:v>
                </c:pt>
                <c:pt idx="6">
                  <c:v>1.5412108655807992E-3</c:v>
                </c:pt>
                <c:pt idx="7">
                  <c:v>1.5431881717206347E-3</c:v>
                </c:pt>
                <c:pt idx="8">
                  <c:v>1.5438177003666775E-3</c:v>
                </c:pt>
                <c:pt idx="9">
                  <c:v>1.5443132933390209E-3</c:v>
                </c:pt>
                <c:pt idx="10">
                  <c:v>1.5461291072051675E-3</c:v>
                </c:pt>
                <c:pt idx="11">
                  <c:v>1.5469925309035755E-3</c:v>
                </c:pt>
                <c:pt idx="12">
                  <c:v>1.547758868984149E-3</c:v>
                </c:pt>
                <c:pt idx="13">
                  <c:v>1.548381049658125E-3</c:v>
                </c:pt>
                <c:pt idx="14">
                  <c:v>1.5489437105047829E-3</c:v>
                </c:pt>
                <c:pt idx="15">
                  <c:v>1.5509299435684002E-3</c:v>
                </c:pt>
                <c:pt idx="16">
                  <c:v>1.5512071482443335E-3</c:v>
                </c:pt>
                <c:pt idx="17">
                  <c:v>1.5534468866148202E-3</c:v>
                </c:pt>
                <c:pt idx="18">
                  <c:v>1.5544176650224262E-3</c:v>
                </c:pt>
                <c:pt idx="19">
                  <c:v>1.5553767512040471E-3</c:v>
                </c:pt>
                <c:pt idx="20">
                  <c:v>1.5578247521129348E-3</c:v>
                </c:pt>
                <c:pt idx="21">
                  <c:v>1.5580116003963648E-3</c:v>
                </c:pt>
                <c:pt idx="22">
                  <c:v>1.5599967975429886E-3</c:v>
                </c:pt>
                <c:pt idx="23">
                  <c:v>1.5611673675268833E-3</c:v>
                </c:pt>
                <c:pt idx="24">
                  <c:v>1.5623423392500788E-3</c:v>
                </c:pt>
                <c:pt idx="25">
                  <c:v>1.5650380979618289E-3</c:v>
                </c:pt>
                <c:pt idx="26">
                  <c:v>1.5654644774545357E-3</c:v>
                </c:pt>
                <c:pt idx="27">
                  <c:v>1.568283224507915E-3</c:v>
                </c:pt>
                <c:pt idx="28">
                  <c:v>1.5694846069991093E-3</c:v>
                </c:pt>
                <c:pt idx="29">
                  <c:v>1.5706903913412092E-3</c:v>
                </c:pt>
                <c:pt idx="30">
                  <c:v>1.5734263338134007E-3</c:v>
                </c:pt>
                <c:pt idx="31">
                  <c:v>1.5738787695093669E-3</c:v>
                </c:pt>
                <c:pt idx="32">
                  <c:v>1.5767853413794326E-3</c:v>
                </c:pt>
                <c:pt idx="33">
                  <c:v>1.5780175371670222E-3</c:v>
                </c:pt>
                <c:pt idx="34">
                  <c:v>1.5792541349197429E-3</c:v>
                </c:pt>
                <c:pt idx="35">
                  <c:v>1.5820290928585294E-3</c:v>
                </c:pt>
                <c:pt idx="36">
                  <c:v>1.5825081685059395E-3</c:v>
                </c:pt>
                <c:pt idx="37">
                  <c:v>1.5855031537408343E-3</c:v>
                </c:pt>
                <c:pt idx="38">
                  <c:v>1.5867661636337895E-3</c:v>
                </c:pt>
                <c:pt idx="39">
                  <c:v>1.5880335756091593E-3</c:v>
                </c:pt>
                <c:pt idx="40">
                  <c:v>1.5908463807463918E-3</c:v>
                </c:pt>
                <c:pt idx="41">
                  <c:v>1.5913526801110008E-3</c:v>
                </c:pt>
                <c:pt idx="42">
                  <c:v>1.5944366673165031E-3</c:v>
                </c:pt>
                <c:pt idx="43">
                  <c:v>1.5957304921443245E-3</c:v>
                </c:pt>
                <c:pt idx="44">
                  <c:v>1.5969712264506588E-3</c:v>
                </c:pt>
                <c:pt idx="45">
                  <c:v>1.5997620544939309E-3</c:v>
                </c:pt>
                <c:pt idx="46">
                  <c:v>1.600234925287316E-3</c:v>
                </c:pt>
                <c:pt idx="47">
                  <c:v>1.6032139795011155E-3</c:v>
                </c:pt>
                <c:pt idx="48">
                  <c:v>1.6044703464840235E-3</c:v>
                </c:pt>
                <c:pt idx="49">
                  <c:v>1.6057293189475717E-3</c:v>
                </c:pt>
                <c:pt idx="50">
                  <c:v>1.6085456040648707E-3</c:v>
                </c:pt>
                <c:pt idx="51">
                  <c:v>1.609033063873601E-3</c:v>
                </c:pt>
                <c:pt idx="52">
                  <c:v>1.6120632638276353E-3</c:v>
                </c:pt>
                <c:pt idx="53">
                  <c:v>1.6133378693864388E-3</c:v>
                </c:pt>
                <c:pt idx="54">
                  <c:v>1.6146150804962087E-3</c:v>
                </c:pt>
                <c:pt idx="55">
                  <c:v>1.6151138275395992E-3</c:v>
                </c:pt>
                <c:pt idx="56">
                  <c:v>1.6156139897026581E-3</c:v>
                </c:pt>
                <c:pt idx="57">
                  <c:v>1.6210402196675164E-3</c:v>
                </c:pt>
                <c:pt idx="58">
                  <c:v>1.6223330642973384E-3</c:v>
                </c:pt>
                <c:pt idx="59">
                  <c:v>1.6236285145497635E-3</c:v>
                </c:pt>
                <c:pt idx="60">
                  <c:v>1.6264936406876571E-3</c:v>
                </c:pt>
                <c:pt idx="61">
                  <c:v>1.6270113144817226E-3</c:v>
                </c:pt>
                <c:pt idx="62">
                  <c:v>1.6301448505088975E-3</c:v>
                </c:pt>
                <c:pt idx="63">
                  <c:v>1.6314559347125053E-3</c:v>
                </c:pt>
                <c:pt idx="64">
                  <c:v>1.6327696246107896E-3</c:v>
                </c:pt>
                <c:pt idx="65">
                  <c:v>1.6356581347141421E-3</c:v>
                </c:pt>
                <c:pt idx="66">
                  <c:v>1.6361914334897963E-3</c:v>
                </c:pt>
                <c:pt idx="67">
                  <c:v>1.6397167181368074E-3</c:v>
                </c:pt>
                <c:pt idx="68">
                  <c:v>1.6411638966176837E-3</c:v>
                </c:pt>
                <c:pt idx="69">
                  <c:v>1.6426160149411934E-3</c:v>
                </c:pt>
                <c:pt idx="70">
                  <c:v>1.645645942797123E-3</c:v>
                </c:pt>
                <c:pt idx="71">
                  <c:v>1.6463216224024714E-3</c:v>
                </c:pt>
                <c:pt idx="72">
                  <c:v>1.6499507049663696E-3</c:v>
                </c:pt>
                <c:pt idx="73">
                  <c:v>1.6514324628073864E-3</c:v>
                </c:pt>
                <c:pt idx="74">
                  <c:v>1.6529191606456668E-3</c:v>
                </c:pt>
                <c:pt idx="75">
                  <c:v>1.6559824229274254E-3</c:v>
                </c:pt>
                <c:pt idx="76">
                  <c:v>1.6566932091594217E-3</c:v>
                </c:pt>
                <c:pt idx="77">
                  <c:v>1.6604267505785674E-3</c:v>
                </c:pt>
                <c:pt idx="78">
                  <c:v>1.6619430888717469E-3</c:v>
                </c:pt>
                <c:pt idx="79">
                  <c:v>1.6634643673198784E-3</c:v>
                </c:pt>
                <c:pt idx="80">
                  <c:v>1.6665596533337469E-3</c:v>
                </c:pt>
                <c:pt idx="81">
                  <c:v>1.6673062014031441E-3</c:v>
                </c:pt>
                <c:pt idx="82">
                  <c:v>1.6711448626922534E-3</c:v>
                </c:pt>
                <c:pt idx="83">
                  <c:v>1.6726957825545167E-3</c:v>
                </c:pt>
                <c:pt idx="84">
                  <c:v>1.6742516427337879E-3</c:v>
                </c:pt>
                <c:pt idx="85">
                  <c:v>1.6773776418102879E-3</c:v>
                </c:pt>
                <c:pt idx="86">
                  <c:v>1.6781606069538682E-3</c:v>
                </c:pt>
                <c:pt idx="87">
                  <c:v>1.6821050492047171E-3</c:v>
                </c:pt>
                <c:pt idx="88">
                  <c:v>1.6836475421809062E-3</c:v>
                </c:pt>
                <c:pt idx="89">
                  <c:v>1.6851942928094682E-3</c:v>
                </c:pt>
                <c:pt idx="90">
                  <c:v>1.6883060299883832E-3</c:v>
                </c:pt>
                <c:pt idx="91">
                  <c:v>1.6890807773915345E-3</c:v>
                </c:pt>
                <c:pt idx="92">
                  <c:v>1.6929919114369813E-3</c:v>
                </c:pt>
                <c:pt idx="93">
                  <c:v>1.6945642084015187E-3</c:v>
                </c:pt>
                <c:pt idx="94">
                  <c:v>1.6961407631590816E-3</c:v>
                </c:pt>
                <c:pt idx="95">
                  <c:v>1.6992776006651423E-3</c:v>
                </c:pt>
                <c:pt idx="96">
                  <c:v>1.7000844169121816E-3</c:v>
                </c:pt>
                <c:pt idx="97">
                  <c:v>1.704087404569124E-3</c:v>
                </c:pt>
                <c:pt idx="98">
                  <c:v>1.7056895065196817E-3</c:v>
                </c:pt>
                <c:pt idx="99">
                  <c:v>1.7072958664078484E-3</c:v>
                </c:pt>
                <c:pt idx="100">
                  <c:v>1.7104566748842938E-3</c:v>
                </c:pt>
                <c:pt idx="101">
                  <c:v>1.711296124620249E-3</c:v>
                </c:pt>
                <c:pt idx="102">
                  <c:v>1.7153915356464386E-3</c:v>
                </c:pt>
                <c:pt idx="103">
                  <c:v>1.7170234436003449E-3</c:v>
                </c:pt>
                <c:pt idx="104">
                  <c:v>1.7186596096390647E-3</c:v>
                </c:pt>
                <c:pt idx="105">
                  <c:v>1.721843259744507E-3</c:v>
                </c:pt>
                <c:pt idx="106">
                  <c:v>1.7227159076357093E-3</c:v>
                </c:pt>
                <c:pt idx="107">
                  <c:v>1.726904311846353E-3</c:v>
                </c:pt>
                <c:pt idx="108">
                  <c:v>1.7285660268403741E-3</c:v>
                </c:pt>
                <c:pt idx="109">
                  <c:v>1.7302320000683788E-3</c:v>
                </c:pt>
                <c:pt idx="110">
                  <c:v>1.7335913978677008E-3</c:v>
                </c:pt>
                <c:pt idx="111">
                  <c:v>1.7346546624333395E-3</c:v>
                </c:pt>
                <c:pt idx="112">
                  <c:v>1.7394199789003458E-3</c:v>
                </c:pt>
                <c:pt idx="113">
                  <c:v>1.7412763081880091E-3</c:v>
                </c:pt>
                <c:pt idx="114">
                  <c:v>1.7431388820647804E-3</c:v>
                </c:pt>
                <c:pt idx="115">
                  <c:v>1.7465265845803186E-3</c:v>
                </c:pt>
                <c:pt idx="116">
                  <c:v>1.7476411245539391E-3</c:v>
                </c:pt>
                <c:pt idx="117">
                  <c:v>1.752545421528635E-3</c:v>
                </c:pt>
                <c:pt idx="118">
                  <c:v>1.754445463687872E-3</c:v>
                </c:pt>
                <c:pt idx="119">
                  <c:v>1.7563517506862904E-3</c:v>
                </c:pt>
                <c:pt idx="120">
                  <c:v>1.7597661015563175E-3</c:v>
                </c:pt>
                <c:pt idx="121">
                  <c:v>1.7609327454736949E-3</c:v>
                </c:pt>
                <c:pt idx="122">
                  <c:v>1.7659768595420203E-3</c:v>
                </c:pt>
                <c:pt idx="123">
                  <c:v>1.7679206163419077E-3</c:v>
                </c:pt>
                <c:pt idx="124">
                  <c:v>1.7698706182373834E-3</c:v>
                </c:pt>
                <c:pt idx="125">
                  <c:v>1.7733099611251827E-3</c:v>
                </c:pt>
                <c:pt idx="126">
                  <c:v>1.7745295375707164E-3</c:v>
                </c:pt>
                <c:pt idx="127">
                  <c:v>1.7797143054485286E-3</c:v>
                </c:pt>
                <c:pt idx="128">
                  <c:v>1.7817017786996403E-3</c:v>
                </c:pt>
                <c:pt idx="129">
                  <c:v>1.7836954973079887E-3</c:v>
                </c:pt>
                <c:pt idx="130">
                  <c:v>1.7871581758998685E-3</c:v>
                </c:pt>
                <c:pt idx="131">
                  <c:v>1.7884315135071366E-3</c:v>
                </c:pt>
                <c:pt idx="132">
                  <c:v>1.793757772041861E-3</c:v>
                </c:pt>
                <c:pt idx="133">
                  <c:v>1.7951991490689936E-3</c:v>
                </c:pt>
                <c:pt idx="134">
                  <c:v>1.7966405282043851E-3</c:v>
                </c:pt>
                <c:pt idx="135">
                  <c:v>1.7995322825833094E-3</c:v>
                </c:pt>
                <c:pt idx="136">
                  <c:v>1.800248483751099E-3</c:v>
                </c:pt>
                <c:pt idx="137">
                  <c:v>1.8038474555071926E-3</c:v>
                </c:pt>
                <c:pt idx="138">
                  <c:v>1.8052888472927929E-3</c:v>
                </c:pt>
                <c:pt idx="139">
                  <c:v>1.8067302411866523E-3</c:v>
                </c:pt>
                <c:pt idx="140">
                  <c:v>1.809622126143966E-3</c:v>
                </c:pt>
                <c:pt idx="141">
                  <c:v>1.8103382841803716E-3</c:v>
                </c:pt>
                <c:pt idx="142">
                  <c:v>1.8139372422824533E-3</c:v>
                </c:pt>
                <c:pt idx="143">
                  <c:v>1.8153786488267398E-3</c:v>
                </c:pt>
                <c:pt idx="144">
                  <c:v>1.8168200574795034E-3</c:v>
                </c:pt>
                <c:pt idx="145">
                  <c:v>1.8197120735810954E-3</c:v>
                </c:pt>
                <c:pt idx="146">
                  <c:v>1.8204281882035081E-3</c:v>
                </c:pt>
                <c:pt idx="147">
                  <c:v>1.8240271323689532E-3</c:v>
                </c:pt>
                <c:pt idx="148">
                  <c:v>1.8254685536719258E-3</c:v>
                </c:pt>
                <c:pt idx="149">
                  <c:v>1.8269099770833756E-3</c:v>
                </c:pt>
                <c:pt idx="150">
                  <c:v>1.829802124895349E-3</c:v>
                </c:pt>
                <c:pt idx="151">
                  <c:v>1.8305181958209438E-3</c:v>
                </c:pt>
                <c:pt idx="152">
                  <c:v>1.8341171257673478E-3</c:v>
                </c:pt>
                <c:pt idx="153">
                  <c:v>1.8355585618292248E-3</c:v>
                </c:pt>
                <c:pt idx="154">
                  <c:v>1.8369999999997976E-3</c:v>
                </c:pt>
                <c:pt idx="155">
                  <c:v>1.839058675669928E-3</c:v>
                </c:pt>
                <c:pt idx="156">
                  <c:v>1.8397724348694772E-3</c:v>
                </c:pt>
                <c:pt idx="157">
                  <c:v>1.8428055387544485E-3</c:v>
                </c:pt>
                <c:pt idx="158">
                  <c:v>1.8439637948858916E-3</c:v>
                </c:pt>
                <c:pt idx="159">
                  <c:v>1.845121100469716E-3</c:v>
                </c:pt>
                <c:pt idx="160">
                  <c:v>1.8476181737796691E-3</c:v>
                </c:pt>
                <c:pt idx="161">
                  <c:v>1.8508933700570553E-3</c:v>
                </c:pt>
                <c:pt idx="162">
                  <c:v>1.8520449722848409E-3</c:v>
                </c:pt>
                <c:pt idx="163">
                  <c:v>1.8531956239414202E-3</c:v>
                </c:pt>
                <c:pt idx="164">
                  <c:v>1.853900668044147E-3</c:v>
                </c:pt>
                <c:pt idx="165">
                  <c:v>1.8589346235419939E-3</c:v>
                </c:pt>
                <c:pt idx="166">
                  <c:v>1.8600795717023185E-3</c:v>
                </c:pt>
                <c:pt idx="167">
                  <c:v>1.8612235692685043E-3</c:v>
                </c:pt>
                <c:pt idx="168">
                  <c:v>1.8632557632302963E-3</c:v>
                </c:pt>
                <c:pt idx="169">
                  <c:v>1.863952865595968E-3</c:v>
                </c:pt>
                <c:pt idx="170">
                  <c:v>1.8669292980681002E-3</c:v>
                </c:pt>
                <c:pt idx="171">
                  <c:v>1.868067591998471E-3</c:v>
                </c:pt>
                <c:pt idx="172">
                  <c:v>1.8692049353117703E-3</c:v>
                </c:pt>
                <c:pt idx="173">
                  <c:v>1.8712288083222693E-3</c:v>
                </c:pt>
                <c:pt idx="174">
                  <c:v>1.8719201054687141E-3</c:v>
                </c:pt>
                <c:pt idx="175">
                  <c:v>1.8748773925003263E-3</c:v>
                </c:pt>
                <c:pt idx="176">
                  <c:v>1.8760090320395606E-3</c:v>
                </c:pt>
                <c:pt idx="177">
                  <c:v>1.877139720938354E-3</c:v>
                </c:pt>
                <c:pt idx="178">
                  <c:v>1.8791555261422237E-3</c:v>
                </c:pt>
                <c:pt idx="179">
                  <c:v>1.8798408916001162E-3</c:v>
                </c:pt>
                <c:pt idx="180">
                  <c:v>1.8827789057108309E-3</c:v>
                </c:pt>
                <c:pt idx="181">
                  <c:v>1.8839038906984015E-3</c:v>
                </c:pt>
                <c:pt idx="182">
                  <c:v>1.8850279250221618E-3</c:v>
                </c:pt>
                <c:pt idx="183">
                  <c:v>1.8870359155647553E-3</c:v>
                </c:pt>
                <c:pt idx="184">
                  <c:v>1.888157903507092E-3</c:v>
                </c:pt>
                <c:pt idx="185">
                  <c:v>1.8906338365783253E-3</c:v>
                </c:pt>
                <c:pt idx="186">
                  <c:v>1.8917521668539231E-3</c:v>
                </c:pt>
                <c:pt idx="187">
                  <c:v>1.892869546443652E-3</c:v>
                </c:pt>
                <c:pt idx="188">
                  <c:v>1.8948699754718454E-3</c:v>
                </c:pt>
                <c:pt idx="189">
                  <c:v>1.8955430981480936E-3</c:v>
                </c:pt>
                <c:pt idx="190">
                  <c:v>1.8984421839876361E-3</c:v>
                </c:pt>
                <c:pt idx="191">
                  <c:v>1.8995538593929177E-3</c:v>
                </c:pt>
                <c:pt idx="192">
                  <c:v>1.900664584089398E-3</c:v>
                </c:pt>
                <c:pt idx="193">
                  <c:v>1.9026577047509059E-3</c:v>
                </c:pt>
                <c:pt idx="194">
                  <c:v>1.9033245163360428E-3</c:v>
                </c:pt>
                <c:pt idx="195">
                  <c:v>1.90620394683036E-3</c:v>
                </c:pt>
                <c:pt idx="196">
                  <c:v>1.9073089672076375E-3</c:v>
                </c:pt>
                <c:pt idx="197">
                  <c:v>1.9084130368536181E-3</c:v>
                </c:pt>
                <c:pt idx="198">
                  <c:v>1.9103991022971683E-3</c:v>
                </c:pt>
                <c:pt idx="199">
                  <c:v>1.911059476325178E-3</c:v>
                </c:pt>
                <c:pt idx="200">
                  <c:v>1.9139191240050829E-3</c:v>
                </c:pt>
                <c:pt idx="201">
                  <c:v>1.9150174891973237E-3</c:v>
                </c:pt>
                <c:pt idx="202">
                  <c:v>1.9161149036362084E-3</c:v>
                </c:pt>
                <c:pt idx="203">
                  <c:v>1.9180941670117288E-3</c:v>
                </c:pt>
                <c:pt idx="204">
                  <c:v>1.9187479770177401E-3</c:v>
                </c:pt>
                <c:pt idx="205">
                  <c:v>1.9211472133941849E-3</c:v>
                </c:pt>
                <c:pt idx="206">
                  <c:v>1.9222389130289866E-3</c:v>
                </c:pt>
                <c:pt idx="207">
                  <c:v>1.9233296592824143E-3</c:v>
                </c:pt>
                <c:pt idx="208">
                  <c:v>1.9244194521509644E-3</c:v>
                </c:pt>
                <c:pt idx="209">
                  <c:v>1.9263900173225035E-3</c:v>
                </c:pt>
                <c:pt idx="210">
                  <c:v>1.9287690897137502E-3</c:v>
                </c:pt>
                <c:pt idx="211">
                  <c:v>1.9298541156110439E-3</c:v>
                </c:pt>
                <c:pt idx="212">
                  <c:v>1.9309381881046255E-3</c:v>
                </c:pt>
                <c:pt idx="213">
                  <c:v>1.9320213071914291E-3</c:v>
                </c:pt>
                <c:pt idx="214">
                  <c:v>1.9339855961543416E-3</c:v>
                </c:pt>
                <c:pt idx="215">
                  <c:v>1.9363442494069122E-3</c:v>
                </c:pt>
                <c:pt idx="216">
                  <c:v>1.9374226014125203E-3</c:v>
                </c:pt>
                <c:pt idx="217">
                  <c:v>1.9384999999925157E-3</c:v>
                </c:pt>
                <c:pt idx="218">
                  <c:v>1.9391008624821424E-3</c:v>
                </c:pt>
                <c:pt idx="219">
                  <c:v>1.9396343171428497E-3</c:v>
                </c:pt>
                <c:pt idx="220">
                  <c:v>1.9414806786730485E-3</c:v>
                </c:pt>
                <c:pt idx="221">
                  <c:v>1.9420697242575223E-3</c:v>
                </c:pt>
                <c:pt idx="222">
                  <c:v>1.9426564064483507E-3</c:v>
                </c:pt>
                <c:pt idx="223">
                  <c:v>1.943240725241154E-3</c:v>
                </c:pt>
                <c:pt idx="224">
                  <c:v>1.9461268680895927E-3</c:v>
                </c:pt>
                <c:pt idx="225">
                  <c:v>1.9466970064070815E-3</c:v>
                </c:pt>
                <c:pt idx="226">
                  <c:v>1.9472647812976366E-3</c:v>
                </c:pt>
                <c:pt idx="227">
                  <c:v>1.9477650863214419E-3</c:v>
                </c:pt>
                <c:pt idx="228">
                  <c:v>1.9495122465090517E-3</c:v>
                </c:pt>
                <c:pt idx="229">
                  <c:v>1.9500682042042749E-3</c:v>
                </c:pt>
                <c:pt idx="230">
                  <c:v>1.9506217984480362E-3</c:v>
                </c:pt>
                <c:pt idx="231">
                  <c:v>1.9511730292368315E-3</c:v>
                </c:pt>
                <c:pt idx="232">
                  <c:v>1.9516577042139852E-3</c:v>
                </c:pt>
                <c:pt idx="233">
                  <c:v>1.9533543177617601E-3</c:v>
                </c:pt>
                <c:pt idx="234">
                  <c:v>1.9538937312159376E-3</c:v>
                </c:pt>
                <c:pt idx="235">
                  <c:v>1.954430781191497E-3</c:v>
                </c:pt>
                <c:pt idx="236">
                  <c:v>1.9548467230151717E-3</c:v>
                </c:pt>
                <c:pt idx="237">
                  <c:v>1.9554064758104807E-3</c:v>
                </c:pt>
                <c:pt idx="238">
                  <c:v>1.9570805787559892E-3</c:v>
                </c:pt>
                <c:pt idx="239">
                  <c:v>1.9576034477796836E-3</c:v>
                </c:pt>
                <c:pt idx="240">
                  <c:v>1.9581239532980416E-3</c:v>
                </c:pt>
                <c:pt idx="241">
                  <c:v>1.9586420953075587E-3</c:v>
                </c:pt>
                <c:pt idx="242">
                  <c:v>1.9590973997633018E-3</c:v>
                </c:pt>
                <c:pt idx="243">
                  <c:v>1.9606910281818831E-3</c:v>
                </c:pt>
                <c:pt idx="244">
                  <c:v>1.9611973525911321E-3</c:v>
                </c:pt>
                <c:pt idx="245">
                  <c:v>1.9617013134694207E-3</c:v>
                </c:pt>
                <c:pt idx="246">
                  <c:v>1.9622029108130267E-3</c:v>
                </c:pt>
                <c:pt idx="247">
                  <c:v>1.9627336459895439E-3</c:v>
                </c:pt>
                <c:pt idx="248">
                  <c:v>1.9641856647696627E-3</c:v>
                </c:pt>
                <c:pt idx="249">
                  <c:v>1.9646754443866359E-3</c:v>
                </c:pt>
                <c:pt idx="250">
                  <c:v>1.9651628604476826E-3</c:v>
                </c:pt>
                <c:pt idx="251">
                  <c:v>1.9656479129490797E-3</c:v>
                </c:pt>
                <c:pt idx="252">
                  <c:v>1.9660763663461411E-3</c:v>
                </c:pt>
                <c:pt idx="253">
                  <c:v>1.9675644872911603E-3</c:v>
                </c:pt>
                <c:pt idx="254">
                  <c:v>1.9680377219435021E-3</c:v>
                </c:pt>
              </c:numCache>
            </c:numRef>
          </c:yVal>
          <c:smooth val="0"/>
        </c:ser>
        <c:ser>
          <c:idx val="2"/>
          <c:order val="1"/>
          <c:tx>
            <c:v>1Y QL</c:v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EUR1Y!$BA$2:$BA$266</c:f>
              <c:numCache>
                <c:formatCode>ddd\,\ dd\-mmm\-yyyy</c:formatCode>
                <c:ptCount val="265"/>
                <c:pt idx="0">
                  <c:v>42138</c:v>
                </c:pt>
                <c:pt idx="1">
                  <c:v>42139</c:v>
                </c:pt>
                <c:pt idx="2">
                  <c:v>42142</c:v>
                </c:pt>
                <c:pt idx="3">
                  <c:v>42143</c:v>
                </c:pt>
                <c:pt idx="4">
                  <c:v>42144</c:v>
                </c:pt>
                <c:pt idx="5">
                  <c:v>42145</c:v>
                </c:pt>
                <c:pt idx="6">
                  <c:v>42146</c:v>
                </c:pt>
                <c:pt idx="7">
                  <c:v>42149</c:v>
                </c:pt>
                <c:pt idx="8">
                  <c:v>42150</c:v>
                </c:pt>
                <c:pt idx="9">
                  <c:v>42151</c:v>
                </c:pt>
                <c:pt idx="10">
                  <c:v>42152</c:v>
                </c:pt>
                <c:pt idx="11">
                  <c:v>42153</c:v>
                </c:pt>
                <c:pt idx="12">
                  <c:v>42156</c:v>
                </c:pt>
                <c:pt idx="13">
                  <c:v>42157</c:v>
                </c:pt>
                <c:pt idx="14">
                  <c:v>42158</c:v>
                </c:pt>
                <c:pt idx="15">
                  <c:v>42159</c:v>
                </c:pt>
                <c:pt idx="16">
                  <c:v>42160</c:v>
                </c:pt>
                <c:pt idx="17">
                  <c:v>42163</c:v>
                </c:pt>
                <c:pt idx="18">
                  <c:v>42164</c:v>
                </c:pt>
                <c:pt idx="19">
                  <c:v>42165</c:v>
                </c:pt>
                <c:pt idx="20">
                  <c:v>42166</c:v>
                </c:pt>
                <c:pt idx="21">
                  <c:v>42167</c:v>
                </c:pt>
                <c:pt idx="22">
                  <c:v>42170</c:v>
                </c:pt>
                <c:pt idx="23">
                  <c:v>42171</c:v>
                </c:pt>
                <c:pt idx="24">
                  <c:v>42172</c:v>
                </c:pt>
                <c:pt idx="25">
                  <c:v>42173</c:v>
                </c:pt>
                <c:pt idx="26">
                  <c:v>42174</c:v>
                </c:pt>
                <c:pt idx="27">
                  <c:v>42177</c:v>
                </c:pt>
                <c:pt idx="28">
                  <c:v>42178</c:v>
                </c:pt>
                <c:pt idx="29">
                  <c:v>42179</c:v>
                </c:pt>
                <c:pt idx="30">
                  <c:v>42180</c:v>
                </c:pt>
                <c:pt idx="31">
                  <c:v>42181</c:v>
                </c:pt>
                <c:pt idx="32">
                  <c:v>42184</c:v>
                </c:pt>
                <c:pt idx="33">
                  <c:v>42185</c:v>
                </c:pt>
                <c:pt idx="34">
                  <c:v>42186</c:v>
                </c:pt>
                <c:pt idx="35">
                  <c:v>42187</c:v>
                </c:pt>
                <c:pt idx="36">
                  <c:v>42188</c:v>
                </c:pt>
                <c:pt idx="37">
                  <c:v>42191</c:v>
                </c:pt>
                <c:pt idx="38">
                  <c:v>42192</c:v>
                </c:pt>
                <c:pt idx="39">
                  <c:v>42193</c:v>
                </c:pt>
                <c:pt idx="40">
                  <c:v>42194</c:v>
                </c:pt>
                <c:pt idx="41">
                  <c:v>42195</c:v>
                </c:pt>
                <c:pt idx="42">
                  <c:v>42198</c:v>
                </c:pt>
                <c:pt idx="43">
                  <c:v>42199</c:v>
                </c:pt>
                <c:pt idx="44">
                  <c:v>42200</c:v>
                </c:pt>
                <c:pt idx="45">
                  <c:v>42201</c:v>
                </c:pt>
                <c:pt idx="46">
                  <c:v>42202</c:v>
                </c:pt>
                <c:pt idx="47">
                  <c:v>42205</c:v>
                </c:pt>
                <c:pt idx="48">
                  <c:v>42206</c:v>
                </c:pt>
                <c:pt idx="49">
                  <c:v>42207</c:v>
                </c:pt>
                <c:pt idx="50">
                  <c:v>42208</c:v>
                </c:pt>
                <c:pt idx="51">
                  <c:v>42209</c:v>
                </c:pt>
                <c:pt idx="52">
                  <c:v>42212</c:v>
                </c:pt>
                <c:pt idx="53">
                  <c:v>42213</c:v>
                </c:pt>
                <c:pt idx="54">
                  <c:v>42214</c:v>
                </c:pt>
                <c:pt idx="55">
                  <c:v>42215</c:v>
                </c:pt>
                <c:pt idx="56">
                  <c:v>42216</c:v>
                </c:pt>
                <c:pt idx="57">
                  <c:v>42219</c:v>
                </c:pt>
                <c:pt idx="58">
                  <c:v>42220</c:v>
                </c:pt>
                <c:pt idx="59">
                  <c:v>42221</c:v>
                </c:pt>
                <c:pt idx="60">
                  <c:v>42222</c:v>
                </c:pt>
                <c:pt idx="61">
                  <c:v>42223</c:v>
                </c:pt>
                <c:pt idx="62">
                  <c:v>42226</c:v>
                </c:pt>
                <c:pt idx="63">
                  <c:v>42227</c:v>
                </c:pt>
                <c:pt idx="64">
                  <c:v>42228</c:v>
                </c:pt>
                <c:pt idx="65">
                  <c:v>42229</c:v>
                </c:pt>
                <c:pt idx="66">
                  <c:v>42230</c:v>
                </c:pt>
                <c:pt idx="67">
                  <c:v>42233</c:v>
                </c:pt>
                <c:pt idx="68">
                  <c:v>42234</c:v>
                </c:pt>
                <c:pt idx="69">
                  <c:v>42235</c:v>
                </c:pt>
                <c:pt idx="70">
                  <c:v>42236</c:v>
                </c:pt>
                <c:pt idx="71">
                  <c:v>42237</c:v>
                </c:pt>
                <c:pt idx="72">
                  <c:v>42240</c:v>
                </c:pt>
                <c:pt idx="73">
                  <c:v>42241</c:v>
                </c:pt>
                <c:pt idx="74">
                  <c:v>42242</c:v>
                </c:pt>
                <c:pt idx="75">
                  <c:v>42243</c:v>
                </c:pt>
                <c:pt idx="76">
                  <c:v>42244</c:v>
                </c:pt>
                <c:pt idx="77">
                  <c:v>42247</c:v>
                </c:pt>
                <c:pt idx="78">
                  <c:v>42248</c:v>
                </c:pt>
                <c:pt idx="79">
                  <c:v>42249</c:v>
                </c:pt>
                <c:pt idx="80">
                  <c:v>42250</c:v>
                </c:pt>
                <c:pt idx="81">
                  <c:v>42251</c:v>
                </c:pt>
                <c:pt idx="82">
                  <c:v>42254</c:v>
                </c:pt>
                <c:pt idx="83">
                  <c:v>42255</c:v>
                </c:pt>
                <c:pt idx="84">
                  <c:v>42256</c:v>
                </c:pt>
                <c:pt idx="85">
                  <c:v>42257</c:v>
                </c:pt>
                <c:pt idx="86">
                  <c:v>42258</c:v>
                </c:pt>
                <c:pt idx="87">
                  <c:v>42261</c:v>
                </c:pt>
                <c:pt idx="88">
                  <c:v>42262</c:v>
                </c:pt>
                <c:pt idx="89">
                  <c:v>42263</c:v>
                </c:pt>
                <c:pt idx="90">
                  <c:v>42264</c:v>
                </c:pt>
                <c:pt idx="91">
                  <c:v>42265</c:v>
                </c:pt>
                <c:pt idx="92">
                  <c:v>42268</c:v>
                </c:pt>
                <c:pt idx="93">
                  <c:v>42269</c:v>
                </c:pt>
                <c:pt idx="94">
                  <c:v>42270</c:v>
                </c:pt>
                <c:pt idx="95">
                  <c:v>42271</c:v>
                </c:pt>
                <c:pt idx="96">
                  <c:v>42272</c:v>
                </c:pt>
                <c:pt idx="97">
                  <c:v>42275</c:v>
                </c:pt>
                <c:pt idx="98">
                  <c:v>42276</c:v>
                </c:pt>
                <c:pt idx="99">
                  <c:v>42277</c:v>
                </c:pt>
                <c:pt idx="100">
                  <c:v>42278</c:v>
                </c:pt>
                <c:pt idx="101">
                  <c:v>42279</c:v>
                </c:pt>
                <c:pt idx="102">
                  <c:v>42282</c:v>
                </c:pt>
                <c:pt idx="103">
                  <c:v>42283</c:v>
                </c:pt>
                <c:pt idx="104">
                  <c:v>42284</c:v>
                </c:pt>
                <c:pt idx="105">
                  <c:v>42285</c:v>
                </c:pt>
                <c:pt idx="106">
                  <c:v>42286</c:v>
                </c:pt>
                <c:pt idx="107">
                  <c:v>42289</c:v>
                </c:pt>
                <c:pt idx="108">
                  <c:v>42290</c:v>
                </c:pt>
                <c:pt idx="109">
                  <c:v>42291</c:v>
                </c:pt>
                <c:pt idx="110">
                  <c:v>42292</c:v>
                </c:pt>
                <c:pt idx="111">
                  <c:v>42293</c:v>
                </c:pt>
                <c:pt idx="112">
                  <c:v>42296</c:v>
                </c:pt>
                <c:pt idx="113">
                  <c:v>42297</c:v>
                </c:pt>
                <c:pt idx="114">
                  <c:v>42298</c:v>
                </c:pt>
                <c:pt idx="115">
                  <c:v>42299</c:v>
                </c:pt>
                <c:pt idx="116">
                  <c:v>42300</c:v>
                </c:pt>
                <c:pt idx="117">
                  <c:v>42303</c:v>
                </c:pt>
                <c:pt idx="118">
                  <c:v>42304</c:v>
                </c:pt>
                <c:pt idx="119">
                  <c:v>42305</c:v>
                </c:pt>
                <c:pt idx="120">
                  <c:v>42306</c:v>
                </c:pt>
                <c:pt idx="121">
                  <c:v>42307</c:v>
                </c:pt>
                <c:pt idx="122">
                  <c:v>42310</c:v>
                </c:pt>
                <c:pt idx="123">
                  <c:v>42311</c:v>
                </c:pt>
                <c:pt idx="124">
                  <c:v>42312</c:v>
                </c:pt>
                <c:pt idx="125">
                  <c:v>42313</c:v>
                </c:pt>
                <c:pt idx="126">
                  <c:v>42314</c:v>
                </c:pt>
                <c:pt idx="127">
                  <c:v>42317</c:v>
                </c:pt>
                <c:pt idx="128">
                  <c:v>42318</c:v>
                </c:pt>
                <c:pt idx="129">
                  <c:v>42319</c:v>
                </c:pt>
                <c:pt idx="130">
                  <c:v>42320</c:v>
                </c:pt>
                <c:pt idx="131">
                  <c:v>42321</c:v>
                </c:pt>
                <c:pt idx="132">
                  <c:v>42324</c:v>
                </c:pt>
                <c:pt idx="133">
                  <c:v>42325</c:v>
                </c:pt>
                <c:pt idx="134">
                  <c:v>42326</c:v>
                </c:pt>
                <c:pt idx="135">
                  <c:v>42327</c:v>
                </c:pt>
                <c:pt idx="136">
                  <c:v>42328</c:v>
                </c:pt>
                <c:pt idx="137">
                  <c:v>42331</c:v>
                </c:pt>
                <c:pt idx="138">
                  <c:v>42332</c:v>
                </c:pt>
                <c:pt idx="139">
                  <c:v>42333</c:v>
                </c:pt>
                <c:pt idx="140">
                  <c:v>42334</c:v>
                </c:pt>
                <c:pt idx="141">
                  <c:v>42335</c:v>
                </c:pt>
                <c:pt idx="142">
                  <c:v>42338</c:v>
                </c:pt>
                <c:pt idx="143">
                  <c:v>42339</c:v>
                </c:pt>
                <c:pt idx="144">
                  <c:v>42340</c:v>
                </c:pt>
                <c:pt idx="145">
                  <c:v>42341</c:v>
                </c:pt>
                <c:pt idx="146">
                  <c:v>42342</c:v>
                </c:pt>
                <c:pt idx="147">
                  <c:v>42345</c:v>
                </c:pt>
                <c:pt idx="148">
                  <c:v>42346</c:v>
                </c:pt>
                <c:pt idx="149">
                  <c:v>42347</c:v>
                </c:pt>
                <c:pt idx="150">
                  <c:v>42348</c:v>
                </c:pt>
                <c:pt idx="151">
                  <c:v>42349</c:v>
                </c:pt>
                <c:pt idx="152">
                  <c:v>42352</c:v>
                </c:pt>
                <c:pt idx="153">
                  <c:v>42353</c:v>
                </c:pt>
                <c:pt idx="154">
                  <c:v>42354</c:v>
                </c:pt>
                <c:pt idx="155">
                  <c:v>42355</c:v>
                </c:pt>
                <c:pt idx="156">
                  <c:v>42356</c:v>
                </c:pt>
                <c:pt idx="157">
                  <c:v>42359</c:v>
                </c:pt>
                <c:pt idx="158">
                  <c:v>42360</c:v>
                </c:pt>
                <c:pt idx="159">
                  <c:v>42361</c:v>
                </c:pt>
                <c:pt idx="160">
                  <c:v>42362</c:v>
                </c:pt>
                <c:pt idx="161">
                  <c:v>42366</c:v>
                </c:pt>
                <c:pt idx="162">
                  <c:v>42367</c:v>
                </c:pt>
                <c:pt idx="163">
                  <c:v>42368</c:v>
                </c:pt>
                <c:pt idx="164">
                  <c:v>42369</c:v>
                </c:pt>
                <c:pt idx="165">
                  <c:v>42373</c:v>
                </c:pt>
                <c:pt idx="166">
                  <c:v>42374</c:v>
                </c:pt>
                <c:pt idx="167">
                  <c:v>42375</c:v>
                </c:pt>
                <c:pt idx="168">
                  <c:v>42376</c:v>
                </c:pt>
                <c:pt idx="169">
                  <c:v>42377</c:v>
                </c:pt>
                <c:pt idx="170">
                  <c:v>42380</c:v>
                </c:pt>
                <c:pt idx="171">
                  <c:v>42381</c:v>
                </c:pt>
                <c:pt idx="172">
                  <c:v>42382</c:v>
                </c:pt>
                <c:pt idx="173">
                  <c:v>42383</c:v>
                </c:pt>
                <c:pt idx="174">
                  <c:v>42384</c:v>
                </c:pt>
                <c:pt idx="175">
                  <c:v>42387</c:v>
                </c:pt>
                <c:pt idx="176">
                  <c:v>42388</c:v>
                </c:pt>
                <c:pt idx="177">
                  <c:v>42389</c:v>
                </c:pt>
                <c:pt idx="178">
                  <c:v>42390</c:v>
                </c:pt>
                <c:pt idx="179">
                  <c:v>42391</c:v>
                </c:pt>
                <c:pt idx="180">
                  <c:v>42394</c:v>
                </c:pt>
                <c:pt idx="181">
                  <c:v>42395</c:v>
                </c:pt>
                <c:pt idx="182">
                  <c:v>42396</c:v>
                </c:pt>
                <c:pt idx="183">
                  <c:v>42397</c:v>
                </c:pt>
                <c:pt idx="184">
                  <c:v>42398</c:v>
                </c:pt>
                <c:pt idx="185">
                  <c:v>42401</c:v>
                </c:pt>
                <c:pt idx="186">
                  <c:v>42402</c:v>
                </c:pt>
                <c:pt idx="187">
                  <c:v>42403</c:v>
                </c:pt>
                <c:pt idx="188">
                  <c:v>42404</c:v>
                </c:pt>
                <c:pt idx="189">
                  <c:v>42405</c:v>
                </c:pt>
                <c:pt idx="190">
                  <c:v>42408</c:v>
                </c:pt>
                <c:pt idx="191">
                  <c:v>42409</c:v>
                </c:pt>
                <c:pt idx="192">
                  <c:v>42410</c:v>
                </c:pt>
                <c:pt idx="193">
                  <c:v>42411</c:v>
                </c:pt>
                <c:pt idx="194">
                  <c:v>42412</c:v>
                </c:pt>
                <c:pt idx="195">
                  <c:v>42415</c:v>
                </c:pt>
                <c:pt idx="196">
                  <c:v>42416</c:v>
                </c:pt>
                <c:pt idx="197">
                  <c:v>42417</c:v>
                </c:pt>
                <c:pt idx="198">
                  <c:v>42418</c:v>
                </c:pt>
                <c:pt idx="199">
                  <c:v>42419</c:v>
                </c:pt>
                <c:pt idx="200">
                  <c:v>42422</c:v>
                </c:pt>
                <c:pt idx="201">
                  <c:v>42423</c:v>
                </c:pt>
                <c:pt idx="202">
                  <c:v>42424</c:v>
                </c:pt>
                <c:pt idx="203">
                  <c:v>42425</c:v>
                </c:pt>
                <c:pt idx="204">
                  <c:v>42426</c:v>
                </c:pt>
                <c:pt idx="205">
                  <c:v>42429</c:v>
                </c:pt>
                <c:pt idx="206">
                  <c:v>42430</c:v>
                </c:pt>
                <c:pt idx="207">
                  <c:v>42431</c:v>
                </c:pt>
                <c:pt idx="208">
                  <c:v>42432</c:v>
                </c:pt>
                <c:pt idx="209">
                  <c:v>42433</c:v>
                </c:pt>
                <c:pt idx="210">
                  <c:v>42436</c:v>
                </c:pt>
                <c:pt idx="211">
                  <c:v>42437</c:v>
                </c:pt>
                <c:pt idx="212">
                  <c:v>42438</c:v>
                </c:pt>
                <c:pt idx="213">
                  <c:v>42439</c:v>
                </c:pt>
                <c:pt idx="214">
                  <c:v>42440</c:v>
                </c:pt>
                <c:pt idx="215">
                  <c:v>42443</c:v>
                </c:pt>
                <c:pt idx="216">
                  <c:v>42444</c:v>
                </c:pt>
                <c:pt idx="217">
                  <c:v>42445</c:v>
                </c:pt>
                <c:pt idx="218">
                  <c:v>42446</c:v>
                </c:pt>
                <c:pt idx="219">
                  <c:v>42447</c:v>
                </c:pt>
                <c:pt idx="220">
                  <c:v>42450</c:v>
                </c:pt>
                <c:pt idx="221">
                  <c:v>42451</c:v>
                </c:pt>
                <c:pt idx="222">
                  <c:v>42452</c:v>
                </c:pt>
                <c:pt idx="223">
                  <c:v>42453</c:v>
                </c:pt>
                <c:pt idx="224">
                  <c:v>42458</c:v>
                </c:pt>
                <c:pt idx="225">
                  <c:v>42459</c:v>
                </c:pt>
                <c:pt idx="226">
                  <c:v>42460</c:v>
                </c:pt>
                <c:pt idx="227">
                  <c:v>42461</c:v>
                </c:pt>
                <c:pt idx="228">
                  <c:v>42464</c:v>
                </c:pt>
                <c:pt idx="229">
                  <c:v>42465</c:v>
                </c:pt>
                <c:pt idx="230">
                  <c:v>42466</c:v>
                </c:pt>
                <c:pt idx="231">
                  <c:v>42467</c:v>
                </c:pt>
                <c:pt idx="232">
                  <c:v>42468</c:v>
                </c:pt>
                <c:pt idx="233">
                  <c:v>42471</c:v>
                </c:pt>
                <c:pt idx="234">
                  <c:v>42472</c:v>
                </c:pt>
                <c:pt idx="235">
                  <c:v>42473</c:v>
                </c:pt>
                <c:pt idx="236">
                  <c:v>42474</c:v>
                </c:pt>
                <c:pt idx="237">
                  <c:v>42475</c:v>
                </c:pt>
                <c:pt idx="238">
                  <c:v>42478</c:v>
                </c:pt>
                <c:pt idx="239">
                  <c:v>42479</c:v>
                </c:pt>
                <c:pt idx="240">
                  <c:v>42480</c:v>
                </c:pt>
                <c:pt idx="241">
                  <c:v>42481</c:v>
                </c:pt>
                <c:pt idx="242">
                  <c:v>42482</c:v>
                </c:pt>
                <c:pt idx="243">
                  <c:v>42485</c:v>
                </c:pt>
                <c:pt idx="244">
                  <c:v>42486</c:v>
                </c:pt>
                <c:pt idx="245">
                  <c:v>42487</c:v>
                </c:pt>
                <c:pt idx="246">
                  <c:v>42488</c:v>
                </c:pt>
                <c:pt idx="247">
                  <c:v>42489</c:v>
                </c:pt>
                <c:pt idx="248">
                  <c:v>42492</c:v>
                </c:pt>
                <c:pt idx="249">
                  <c:v>42493</c:v>
                </c:pt>
                <c:pt idx="250">
                  <c:v>42494</c:v>
                </c:pt>
                <c:pt idx="251">
                  <c:v>42495</c:v>
                </c:pt>
                <c:pt idx="252">
                  <c:v>42496</c:v>
                </c:pt>
                <c:pt idx="253">
                  <c:v>42499</c:v>
                </c:pt>
                <c:pt idx="254">
                  <c:v>42500</c:v>
                </c:pt>
                <c:pt idx="255">
                  <c:v>42501</c:v>
                </c:pt>
                <c:pt idx="256">
                  <c:v>42502</c:v>
                </c:pt>
                <c:pt idx="257">
                  <c:v>42503</c:v>
                </c:pt>
                <c:pt idx="258">
                  <c:v>42506</c:v>
                </c:pt>
                <c:pt idx="259">
                  <c:v>42507</c:v>
                </c:pt>
                <c:pt idx="260">
                  <c:v>42508</c:v>
                </c:pt>
                <c:pt idx="261">
                  <c:v>42509</c:v>
                </c:pt>
                <c:pt idx="262">
                  <c:v>42510</c:v>
                </c:pt>
                <c:pt idx="263">
                  <c:v>42513</c:v>
                </c:pt>
                <c:pt idx="264">
                  <c:v>42514</c:v>
                </c:pt>
              </c:numCache>
            </c:numRef>
          </c:xVal>
          <c:yVal>
            <c:numRef>
              <c:f>EUR1Y!$BD$2:$BD$266</c:f>
              <c:numCache>
                <c:formatCode>0.0000%</c:formatCode>
                <c:ptCount val="265"/>
                <c:pt idx="0">
                  <c:v>1.6799999999984943E-3</c:v>
                </c:pt>
                <c:pt idx="1">
                  <c:v>1.6803287185222946E-3</c:v>
                </c:pt>
                <c:pt idx="2">
                  <c:v>1.6827720928322637E-3</c:v>
                </c:pt>
                <c:pt idx="3">
                  <c:v>1.6838263235959337E-3</c:v>
                </c:pt>
                <c:pt idx="4">
                  <c:v>1.6848785174971217E-3</c:v>
                </c:pt>
                <c:pt idx="5">
                  <c:v>1.687319292917636E-3</c:v>
                </c:pt>
                <c:pt idx="6">
                  <c:v>1.6876679232831684E-3</c:v>
                </c:pt>
                <c:pt idx="7">
                  <c:v>1.6900934577273698E-3</c:v>
                </c:pt>
                <c:pt idx="8">
                  <c:v>1.6911240860147821E-3</c:v>
                </c:pt>
                <c:pt idx="9">
                  <c:v>1.6921495235356892E-3</c:v>
                </c:pt>
                <c:pt idx="10">
                  <c:v>1.6944518992384231E-3</c:v>
                </c:pt>
                <c:pt idx="11">
                  <c:v>1.6954464327372388E-3</c:v>
                </c:pt>
                <c:pt idx="12">
                  <c:v>1.6971823471608623E-3</c:v>
                </c:pt>
                <c:pt idx="13">
                  <c:v>1.698166679957118E-3</c:v>
                </c:pt>
                <c:pt idx="14">
                  <c:v>1.6991424628540063E-3</c:v>
                </c:pt>
                <c:pt idx="15">
                  <c:v>1.7012384010085392E-3</c:v>
                </c:pt>
                <c:pt idx="16">
                  <c:v>1.7016248977471736E-3</c:v>
                </c:pt>
                <c:pt idx="17">
                  <c:v>1.7038756002313396E-3</c:v>
                </c:pt>
                <c:pt idx="18">
                  <c:v>1.7047895079275268E-3</c:v>
                </c:pt>
                <c:pt idx="19">
                  <c:v>1.7056913013663573E-3</c:v>
                </c:pt>
                <c:pt idx="20">
                  <c:v>1.7075093787230369E-3</c:v>
                </c:pt>
                <c:pt idx="21">
                  <c:v>1.7079129354039514E-3</c:v>
                </c:pt>
                <c:pt idx="22">
                  <c:v>1.7100000000000858E-3</c:v>
                </c:pt>
                <c:pt idx="23">
                  <c:v>1.7108181025521272E-3</c:v>
                </c:pt>
                <c:pt idx="24">
                  <c:v>1.7116214416645177E-3</c:v>
                </c:pt>
                <c:pt idx="25">
                  <c:v>1.7131087811838659E-3</c:v>
                </c:pt>
                <c:pt idx="26">
                  <c:v>1.7135275708136312E-3</c:v>
                </c:pt>
                <c:pt idx="27">
                  <c:v>1.7154370697149762E-3</c:v>
                </c:pt>
                <c:pt idx="28">
                  <c:v>1.7161641567855273E-3</c:v>
                </c:pt>
                <c:pt idx="29">
                  <c:v>1.7168806553780058E-3</c:v>
                </c:pt>
                <c:pt idx="30">
                  <c:v>1.718105751432753E-3</c:v>
                </c:pt>
                <c:pt idx="31">
                  <c:v>1.718538135118893E-3</c:v>
                </c:pt>
                <c:pt idx="32">
                  <c:v>1.7203264227729194E-3</c:v>
                </c:pt>
                <c:pt idx="33">
                  <c:v>1.7209927495989844E-3</c:v>
                </c:pt>
                <c:pt idx="34">
                  <c:v>1.7216530064075555E-3</c:v>
                </c:pt>
                <c:pt idx="35">
                  <c:v>1.7227118486954883E-3</c:v>
                </c:pt>
                <c:pt idx="36">
                  <c:v>1.7231567630835516E-3</c:v>
                </c:pt>
                <c:pt idx="37">
                  <c:v>1.7248870592385559E-3</c:v>
                </c:pt>
                <c:pt idx="38">
                  <c:v>1.7255252855110431E-3</c:v>
                </c:pt>
                <c:pt idx="39">
                  <c:v>1.7261623037146939E-3</c:v>
                </c:pt>
                <c:pt idx="40">
                  <c:v>1.7271568416459416E-3</c:v>
                </c:pt>
                <c:pt idx="41">
                  <c:v>1.7276138484585511E-3</c:v>
                </c:pt>
                <c:pt idx="42">
                  <c:v>1.7293548101810943E-3</c:v>
                </c:pt>
                <c:pt idx="43">
                  <c:v>1.7300000000000423E-3</c:v>
                </c:pt>
                <c:pt idx="44">
                  <c:v>1.7306489955867129E-3</c:v>
                </c:pt>
                <c:pt idx="45">
                  <c:v>1.7316749571750394E-3</c:v>
                </c:pt>
                <c:pt idx="46">
                  <c:v>1.7321442553389298E-3</c:v>
                </c:pt>
                <c:pt idx="47">
                  <c:v>1.7339404684737457E-3</c:v>
                </c:pt>
                <c:pt idx="48">
                  <c:v>1.7346053193016892E-3</c:v>
                </c:pt>
                <c:pt idx="49">
                  <c:v>1.7352714238613959E-3</c:v>
                </c:pt>
                <c:pt idx="50">
                  <c:v>1.7363067244191325E-3</c:v>
                </c:pt>
                <c:pt idx="51">
                  <c:v>1.7367886231193167E-3</c:v>
                </c:pt>
                <c:pt idx="52">
                  <c:v>1.7386063849780583E-3</c:v>
                </c:pt>
                <c:pt idx="53">
                  <c:v>1.7392713390172118E-3</c:v>
                </c:pt>
                <c:pt idx="54">
                  <c:v>1.739934620939931E-3</c:v>
                </c:pt>
                <c:pt idx="55">
                  <c:v>1.7404291250328343E-3</c:v>
                </c:pt>
                <c:pt idx="56">
                  <c:v>1.7409263647063743E-3</c:v>
                </c:pt>
                <c:pt idx="57">
                  <c:v>1.7432106655953755E-3</c:v>
                </c:pt>
                <c:pt idx="58">
                  <c:v>1.7438546925753178E-3</c:v>
                </c:pt>
                <c:pt idx="59">
                  <c:v>1.7444939384785236E-3</c:v>
                </c:pt>
                <c:pt idx="60">
                  <c:v>1.7453625245428264E-3</c:v>
                </c:pt>
                <c:pt idx="61">
                  <c:v>1.7458690591825494E-3</c:v>
                </c:pt>
                <c:pt idx="62">
                  <c:v>1.7476022530805149E-3</c:v>
                </c:pt>
                <c:pt idx="63">
                  <c:v>1.7482030409471838E-3</c:v>
                </c:pt>
                <c:pt idx="64">
                  <c:v>1.7487957556666747E-3</c:v>
                </c:pt>
                <c:pt idx="65">
                  <c:v>1.7494822577919331E-3</c:v>
                </c:pt>
                <c:pt idx="66">
                  <c:v>1.7500000000000842E-3</c:v>
                </c:pt>
                <c:pt idx="67">
                  <c:v>1.7516237500734132E-3</c:v>
                </c:pt>
                <c:pt idx="68">
                  <c:v>1.7521640317653669E-3</c:v>
                </c:pt>
                <c:pt idx="69">
                  <c:v>1.7526988159676439E-3</c:v>
                </c:pt>
                <c:pt idx="70">
                  <c:v>1.7532275766183134E-3</c:v>
                </c:pt>
                <c:pt idx="71">
                  <c:v>1.7537552271322786E-3</c:v>
                </c:pt>
                <c:pt idx="72">
                  <c:v>1.7553447484114997E-3</c:v>
                </c:pt>
                <c:pt idx="73">
                  <c:v>1.7558794172568724E-3</c:v>
                </c:pt>
                <c:pt idx="74">
                  <c:v>1.7564196686829815E-3</c:v>
                </c:pt>
                <c:pt idx="75">
                  <c:v>1.7570137909395103E-3</c:v>
                </c:pt>
                <c:pt idx="76">
                  <c:v>1.7575507016115086E-3</c:v>
                </c:pt>
                <c:pt idx="77">
                  <c:v>1.759262381352831E-3</c:v>
                </c:pt>
                <c:pt idx="78">
                  <c:v>1.7598709436851614E-3</c:v>
                </c:pt>
                <c:pt idx="79">
                  <c:v>1.7604968172907809E-3</c:v>
                </c:pt>
                <c:pt idx="80">
                  <c:v>1.7613993033731472E-3</c:v>
                </c:pt>
                <c:pt idx="81">
                  <c:v>1.7619461624891772E-3</c:v>
                </c:pt>
                <c:pt idx="82">
                  <c:v>1.763946814598071E-3</c:v>
                </c:pt>
                <c:pt idx="83">
                  <c:v>1.7647133173070257E-3</c:v>
                </c:pt>
                <c:pt idx="84">
                  <c:v>1.7655095086852081E-3</c:v>
                </c:pt>
                <c:pt idx="85">
                  <c:v>1.7669741267080678E-3</c:v>
                </c:pt>
                <c:pt idx="86">
                  <c:v>1.7675330469672772E-3</c:v>
                </c:pt>
                <c:pt idx="87">
                  <c:v>1.7699999998271967E-3</c:v>
                </c:pt>
                <c:pt idx="88">
                  <c:v>1.7710124330518849E-3</c:v>
                </c:pt>
                <c:pt idx="89">
                  <c:v>1.7720639827857303E-3</c:v>
                </c:pt>
                <c:pt idx="90">
                  <c:v>1.7742849268648463E-3</c:v>
                </c:pt>
                <c:pt idx="91">
                  <c:v>1.7748593274389372E-3</c:v>
                </c:pt>
                <c:pt idx="92">
                  <c:v>1.7778480173664206E-3</c:v>
                </c:pt>
                <c:pt idx="93">
                  <c:v>1.7790977641974704E-3</c:v>
                </c:pt>
                <c:pt idx="94">
                  <c:v>1.780374310264356E-3</c:v>
                </c:pt>
                <c:pt idx="95">
                  <c:v>1.7831588456118411E-3</c:v>
                </c:pt>
                <c:pt idx="96">
                  <c:v>1.7837514946941059E-3</c:v>
                </c:pt>
                <c:pt idx="97">
                  <c:v>1.7870946308952669E-3</c:v>
                </c:pt>
                <c:pt idx="98">
                  <c:v>1.7884931084486994E-3</c:v>
                </c:pt>
                <c:pt idx="99">
                  <c:v>1.7899052806025582E-3</c:v>
                </c:pt>
                <c:pt idx="100">
                  <c:v>1.7929787756392347E-3</c:v>
                </c:pt>
                <c:pt idx="101">
                  <c:v>1.7935905818765941E-3</c:v>
                </c:pt>
                <c:pt idx="102">
                  <c:v>1.7971032246676055E-3</c:v>
                </c:pt>
                <c:pt idx="103">
                  <c:v>1.7985563379755377E-3</c:v>
                </c:pt>
                <c:pt idx="104">
                  <c:v>1.8000092537171352E-3</c:v>
                </c:pt>
                <c:pt idx="105">
                  <c:v>1.8030845036319221E-3</c:v>
                </c:pt>
                <c:pt idx="106">
                  <c:v>1.8037143988593645E-3</c:v>
                </c:pt>
                <c:pt idx="107">
                  <c:v>1.8071985952058263E-3</c:v>
                </c:pt>
                <c:pt idx="108">
                  <c:v>1.8086067362771136E-3</c:v>
                </c:pt>
                <c:pt idx="109">
                  <c:v>1.8099999999996489E-3</c:v>
                </c:pt>
                <c:pt idx="110">
                  <c:v>1.8127896981914499E-3</c:v>
                </c:pt>
                <c:pt idx="111">
                  <c:v>1.8134345663925748E-3</c:v>
                </c:pt>
                <c:pt idx="112">
                  <c:v>1.816724253490936E-3</c:v>
                </c:pt>
                <c:pt idx="113">
                  <c:v>1.8180242095618116E-3</c:v>
                </c:pt>
                <c:pt idx="114">
                  <c:v>1.8193105476747783E-3</c:v>
                </c:pt>
                <c:pt idx="115">
                  <c:v>1.8217809094241688E-3</c:v>
                </c:pt>
                <c:pt idx="116">
                  <c:v>1.8224366011452954E-3</c:v>
                </c:pt>
                <c:pt idx="117">
                  <c:v>1.8255586912639609E-3</c:v>
                </c:pt>
                <c:pt idx="118">
                  <c:v>1.8267758242159816E-3</c:v>
                </c:pt>
                <c:pt idx="119">
                  <c:v>1.8279835528384465E-3</c:v>
                </c:pt>
                <c:pt idx="120">
                  <c:v>1.8302301099123405E-3</c:v>
                </c:pt>
                <c:pt idx="121">
                  <c:v>1.8308927628163476E-3</c:v>
                </c:pt>
                <c:pt idx="122">
                  <c:v>1.8339030635050057E-3</c:v>
                </c:pt>
                <c:pt idx="123">
                  <c:v>1.8350675947943285E-3</c:v>
                </c:pt>
                <c:pt idx="124">
                  <c:v>1.8362271774000028E-3</c:v>
                </c:pt>
                <c:pt idx="125">
                  <c:v>1.8383497473504016E-3</c:v>
                </c:pt>
                <c:pt idx="126">
                  <c:v>1.839015896314514E-3</c:v>
                </c:pt>
                <c:pt idx="127">
                  <c:v>1.8419740027190103E-3</c:v>
                </c:pt>
                <c:pt idx="128">
                  <c:v>1.8431178478973669E-3</c:v>
                </c:pt>
                <c:pt idx="129">
                  <c:v>1.8442614420478912E-3</c:v>
                </c:pt>
                <c:pt idx="130">
                  <c:v>1.8463640637585215E-3</c:v>
                </c:pt>
                <c:pt idx="131">
                  <c:v>1.8470306729439165E-3</c:v>
                </c:pt>
                <c:pt idx="132">
                  <c:v>1.8499999999999983E-3</c:v>
                </c:pt>
                <c:pt idx="133">
                  <c:v>1.8511563941729853E-3</c:v>
                </c:pt>
                <c:pt idx="134">
                  <c:v>1.852317384775002E-3</c:v>
                </c:pt>
                <c:pt idx="135">
                  <c:v>1.8545244226597405E-3</c:v>
                </c:pt>
                <c:pt idx="136">
                  <c:v>1.8551853349833864E-3</c:v>
                </c:pt>
                <c:pt idx="137">
                  <c:v>1.8582518069155838E-3</c:v>
                </c:pt>
                <c:pt idx="138">
                  <c:v>1.8594768676193929E-3</c:v>
                </c:pt>
                <c:pt idx="139">
                  <c:v>1.8607188072037901E-3</c:v>
                </c:pt>
                <c:pt idx="140">
                  <c:v>1.863263540384869E-3</c:v>
                </c:pt>
                <c:pt idx="141">
                  <c:v>1.8639144847534856E-3</c:v>
                </c:pt>
                <c:pt idx="142">
                  <c:v>1.867245324633891E-3</c:v>
                </c:pt>
                <c:pt idx="143">
                  <c:v>1.8686268972261768E-3</c:v>
                </c:pt>
                <c:pt idx="144">
                  <c:v>1.8700382539086292E-3</c:v>
                </c:pt>
                <c:pt idx="145">
                  <c:v>1.873187100006516E-3</c:v>
                </c:pt>
                <c:pt idx="146">
                  <c:v>1.8738294274479271E-3</c:v>
                </c:pt>
                <c:pt idx="147">
                  <c:v>1.8776085493330396E-3</c:v>
                </c:pt>
                <c:pt idx="148">
                  <c:v>1.8792388389602709E-3</c:v>
                </c:pt>
                <c:pt idx="149">
                  <c:v>1.8809124408234858E-3</c:v>
                </c:pt>
                <c:pt idx="150">
                  <c:v>1.8849411779618143E-3</c:v>
                </c:pt>
                <c:pt idx="151">
                  <c:v>1.8855780947458112E-3</c:v>
                </c:pt>
                <c:pt idx="152">
                  <c:v>1.8899999999673687E-3</c:v>
                </c:pt>
                <c:pt idx="153">
                  <c:v>1.8919748861386866E-3</c:v>
                </c:pt>
                <c:pt idx="154">
                  <c:v>1.8940031045749474E-3</c:v>
                </c:pt>
                <c:pt idx="155">
                  <c:v>1.8991162218189935E-3</c:v>
                </c:pt>
                <c:pt idx="156">
                  <c:v>1.8997526380248786E-3</c:v>
                </c:pt>
                <c:pt idx="157">
                  <c:v>1.904870661521317E-3</c:v>
                </c:pt>
                <c:pt idx="158">
                  <c:v>1.9071745423693822E-3</c:v>
                </c:pt>
                <c:pt idx="159">
                  <c:v>1.9095168319786463E-3</c:v>
                </c:pt>
                <c:pt idx="160">
                  <c:v>1.9173027825415928E-3</c:v>
                </c:pt>
                <c:pt idx="161">
                  <c:v>1.9217270476591551E-3</c:v>
                </c:pt>
                <c:pt idx="162">
                  <c:v>1.9242531518094937E-3</c:v>
                </c:pt>
                <c:pt idx="163">
                  <c:v>1.9268019722009609E-3</c:v>
                </c:pt>
                <c:pt idx="164">
                  <c:v>1.9274405779813458E-3</c:v>
                </c:pt>
                <c:pt idx="165">
                  <c:v>1.9398056077566249E-3</c:v>
                </c:pt>
                <c:pt idx="166">
                  <c:v>1.9424417797527303E-3</c:v>
                </c:pt>
                <c:pt idx="167">
                  <c:v>1.9450842061504224E-3</c:v>
                </c:pt>
                <c:pt idx="168">
                  <c:v>1.9517210197998918E-3</c:v>
                </c:pt>
                <c:pt idx="169">
                  <c:v>1.9523742771100463E-3</c:v>
                </c:pt>
                <c:pt idx="170">
                  <c:v>1.9583050967927943E-3</c:v>
                </c:pt>
                <c:pt idx="171">
                  <c:v>1.9609337953069568E-3</c:v>
                </c:pt>
                <c:pt idx="172">
                  <c:v>1.9635515168763022E-3</c:v>
                </c:pt>
                <c:pt idx="173">
                  <c:v>1.9699999999900114E-3</c:v>
                </c:pt>
                <c:pt idx="174">
                  <c:v>1.9706581958099864E-3</c:v>
                </c:pt>
                <c:pt idx="175">
                  <c:v>1.9763904097709231E-3</c:v>
                </c:pt>
                <c:pt idx="176">
                  <c:v>1.9788978582813872E-3</c:v>
                </c:pt>
                <c:pt idx="177">
                  <c:v>1.9813850367640094E-3</c:v>
                </c:pt>
                <c:pt idx="178">
                  <c:v>1.9874118895953632E-3</c:v>
                </c:pt>
                <c:pt idx="179">
                  <c:v>1.9880714790948295E-3</c:v>
                </c:pt>
                <c:pt idx="180">
                  <c:v>1.9935276711020287E-3</c:v>
                </c:pt>
                <c:pt idx="181">
                  <c:v>1.9958997479172188E-3</c:v>
                </c:pt>
                <c:pt idx="182">
                  <c:v>1.998253756266341E-3</c:v>
                </c:pt>
                <c:pt idx="183">
                  <c:v>2.0038991024031922E-3</c:v>
                </c:pt>
                <c:pt idx="184">
                  <c:v>2.0061853324154538E-3</c:v>
                </c:pt>
                <c:pt idx="185">
                  <c:v>2.0097643174979375E-3</c:v>
                </c:pt>
                <c:pt idx="186">
                  <c:v>2.0120168860270184E-3</c:v>
                </c:pt>
                <c:pt idx="187">
                  <c:v>2.0142537384758592E-3</c:v>
                </c:pt>
                <c:pt idx="188">
                  <c:v>2.0195729343066523E-3</c:v>
                </c:pt>
                <c:pt idx="189">
                  <c:v>2.0202249016673512E-3</c:v>
                </c:pt>
                <c:pt idx="190">
                  <c:v>2.0252145600783366E-3</c:v>
                </c:pt>
                <c:pt idx="191">
                  <c:v>2.0273645394719795E-3</c:v>
                </c:pt>
                <c:pt idx="192">
                  <c:v>2.0295013059871813E-3</c:v>
                </c:pt>
                <c:pt idx="193">
                  <c:v>2.0345520312664085E-3</c:v>
                </c:pt>
                <c:pt idx="194">
                  <c:v>2.0351958043220279E-3</c:v>
                </c:pt>
                <c:pt idx="195">
                  <c:v>2.0399999999999108E-3</c:v>
                </c:pt>
                <c:pt idx="196">
                  <c:v>2.0420654529314402E-3</c:v>
                </c:pt>
                <c:pt idx="197">
                  <c:v>2.0441217534169554E-3</c:v>
                </c:pt>
                <c:pt idx="198">
                  <c:v>2.0489979009247206E-3</c:v>
                </c:pt>
                <c:pt idx="199">
                  <c:v>2.0496300489270436E-3</c:v>
                </c:pt>
                <c:pt idx="200">
                  <c:v>2.0543451253565671E-3</c:v>
                </c:pt>
                <c:pt idx="201">
                  <c:v>2.0563942154314531E-3</c:v>
                </c:pt>
                <c:pt idx="202">
                  <c:v>2.0584501948452743E-3</c:v>
                </c:pt>
                <c:pt idx="203">
                  <c:v>2.0634451338088695E-3</c:v>
                </c:pt>
                <c:pt idx="204">
                  <c:v>2.064065919373755E-3</c:v>
                </c:pt>
                <c:pt idx="205">
                  <c:v>2.0674025816777492E-3</c:v>
                </c:pt>
                <c:pt idx="206">
                  <c:v>2.0695274819341573E-3</c:v>
                </c:pt>
                <c:pt idx="207">
                  <c:v>2.0716737222527758E-3</c:v>
                </c:pt>
                <c:pt idx="208">
                  <c:v>2.0738437525450021E-3</c:v>
                </c:pt>
                <c:pt idx="209">
                  <c:v>2.0793029433881487E-3</c:v>
                </c:pt>
                <c:pt idx="210">
                  <c:v>2.0828112996518606E-3</c:v>
                </c:pt>
                <c:pt idx="211">
                  <c:v>2.0851375564679689E-3</c:v>
                </c:pt>
                <c:pt idx="212">
                  <c:v>2.0875026195295264E-3</c:v>
                </c:pt>
                <c:pt idx="213">
                  <c:v>2.089909044357918E-3</c:v>
                </c:pt>
                <c:pt idx="214">
                  <c:v>2.0961812354820253E-3</c:v>
                </c:pt>
                <c:pt idx="215">
                  <c:v>2.0999999999943759E-3</c:v>
                </c:pt>
                <c:pt idx="216">
                  <c:v>2.1026513860357252E-3</c:v>
                </c:pt>
                <c:pt idx="217">
                  <c:v>2.1053555233427859E-3</c:v>
                </c:pt>
                <c:pt idx="218">
                  <c:v>2.108110789229135E-3</c:v>
                </c:pt>
                <c:pt idx="219">
                  <c:v>2.1154235601804528E-3</c:v>
                </c:pt>
                <c:pt idx="220">
                  <c:v>2.1196103244521527E-3</c:v>
                </c:pt>
                <c:pt idx="221">
                  <c:v>2.1225965325358124E-3</c:v>
                </c:pt>
                <c:pt idx="222">
                  <c:v>2.1256239168244936E-3</c:v>
                </c:pt>
                <c:pt idx="223">
                  <c:v>2.1286907825371127E-3</c:v>
                </c:pt>
                <c:pt idx="224">
                  <c:v>2.144557293897109E-3</c:v>
                </c:pt>
                <c:pt idx="225">
                  <c:v>2.1478248807474116E-3</c:v>
                </c:pt>
                <c:pt idx="226">
                  <c:v>2.1511197970341821E-3</c:v>
                </c:pt>
                <c:pt idx="227">
                  <c:v>2.1598067694754857E-3</c:v>
                </c:pt>
                <c:pt idx="228">
                  <c:v>2.1645370574187744E-3</c:v>
                </c:pt>
                <c:pt idx="229">
                  <c:v>2.1679417563343407E-3</c:v>
                </c:pt>
                <c:pt idx="230">
                  <c:v>2.1713629666957062E-3</c:v>
                </c:pt>
                <c:pt idx="231">
                  <c:v>2.1747988494168376E-3</c:v>
                </c:pt>
                <c:pt idx="232">
                  <c:v>2.1837588545801103E-3</c:v>
                </c:pt>
                <c:pt idx="233">
                  <c:v>2.1886519612613398E-3</c:v>
                </c:pt>
                <c:pt idx="234">
                  <c:v>2.1921332585643741E-3</c:v>
                </c:pt>
                <c:pt idx="235">
                  <c:v>2.1956179771486397E-3</c:v>
                </c:pt>
                <c:pt idx="236">
                  <c:v>2.2100000007594977E-3</c:v>
                </c:pt>
                <c:pt idx="237">
                  <c:v>2.2107547844539494E-3</c:v>
                </c:pt>
                <c:pt idx="238">
                  <c:v>2.2130256335674385E-3</c:v>
                </c:pt>
                <c:pt idx="239">
                  <c:v>2.2164908433774913E-3</c:v>
                </c:pt>
                <c:pt idx="240">
                  <c:v>2.2199486524004928E-3</c:v>
                </c:pt>
                <c:pt idx="241">
                  <c:v>2.2233998650483216E-3</c:v>
                </c:pt>
                <c:pt idx="242">
                  <c:v>2.2321254142344577E-3</c:v>
                </c:pt>
                <c:pt idx="243">
                  <c:v>2.2371550294081805E-3</c:v>
                </c:pt>
                <c:pt idx="244">
                  <c:v>2.2405855156414525E-3</c:v>
                </c:pt>
                <c:pt idx="245">
                  <c:v>2.2440143455411334E-3</c:v>
                </c:pt>
                <c:pt idx="246">
                  <c:v>2.2474423613763825E-3</c:v>
                </c:pt>
                <c:pt idx="247">
                  <c:v>2.2482743005204477E-3</c:v>
                </c:pt>
                <c:pt idx="248">
                  <c:v>2.2611633187537891E-3</c:v>
                </c:pt>
                <c:pt idx="249">
                  <c:v>2.2646000876026941E-3</c:v>
                </c:pt>
                <c:pt idx="250">
                  <c:v>2.2680412095829341E-3</c:v>
                </c:pt>
                <c:pt idx="251">
                  <c:v>2.2714875648246692E-3</c:v>
                </c:pt>
                <c:pt idx="252">
                  <c:v>2.2800471975050166E-3</c:v>
                </c:pt>
                <c:pt idx="253">
                  <c:v>2.2853431103412847E-3</c:v>
                </c:pt>
                <c:pt idx="254">
                  <c:v>2.2888290231750713E-3</c:v>
                </c:pt>
                <c:pt idx="255">
                  <c:v>2.2923255636522811E-3</c:v>
                </c:pt>
                <c:pt idx="256">
                  <c:v>2.2958336497708649E-3</c:v>
                </c:pt>
                <c:pt idx="257">
                  <c:v>2.3044833687196945E-3</c:v>
                </c:pt>
                <c:pt idx="258">
                  <c:v>2.3100000000000767E-3</c:v>
                </c:pt>
                <c:pt idx="259">
                  <c:v>2.3135796891181359E-3</c:v>
                </c:pt>
                <c:pt idx="260">
                  <c:v>2.3171760377325521E-3</c:v>
                </c:pt>
                <c:pt idx="261">
                  <c:v>2.3207894928076551E-3</c:v>
                </c:pt>
                <c:pt idx="262">
                  <c:v>2.3296256190950704E-3</c:v>
                </c:pt>
                <c:pt idx="263">
                  <c:v>2.3354234625615586E-3</c:v>
                </c:pt>
                <c:pt idx="264">
                  <c:v>2.3391292999663926E-3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5329024"/>
        <c:axId val="595330944"/>
      </c:scatterChart>
      <c:valAx>
        <c:axId val="595329024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595330944"/>
        <c:crosses val="autoZero"/>
        <c:crossBetween val="midCat"/>
      </c:valAx>
      <c:valAx>
        <c:axId val="595330944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5953290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6618333333333331"/>
          <c:y val="0.57717222222222231"/>
          <c:w val="9.0839583333333335E-2"/>
          <c:h val="0.19137750000000001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Euribor 1Y (0Y-2Y)</a:t>
            </a:r>
          </a:p>
        </c:rich>
      </c:tx>
      <c:layout/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1Y Mx</c:v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EUR1Y!$BA$2:$BA$513</c:f>
              <c:numCache>
                <c:formatCode>ddd\,\ dd\-mmm\-yyyy</c:formatCode>
                <c:ptCount val="512"/>
                <c:pt idx="0">
                  <c:v>42138</c:v>
                </c:pt>
                <c:pt idx="1">
                  <c:v>42139</c:v>
                </c:pt>
                <c:pt idx="2">
                  <c:v>42142</c:v>
                </c:pt>
                <c:pt idx="3">
                  <c:v>42143</c:v>
                </c:pt>
                <c:pt idx="4">
                  <c:v>42144</c:v>
                </c:pt>
                <c:pt idx="5">
                  <c:v>42145</c:v>
                </c:pt>
                <c:pt idx="6">
                  <c:v>42146</c:v>
                </c:pt>
                <c:pt idx="7">
                  <c:v>42149</c:v>
                </c:pt>
                <c:pt idx="8">
                  <c:v>42150</c:v>
                </c:pt>
                <c:pt idx="9">
                  <c:v>42151</c:v>
                </c:pt>
                <c:pt idx="10">
                  <c:v>42152</c:v>
                </c:pt>
                <c:pt idx="11">
                  <c:v>42153</c:v>
                </c:pt>
                <c:pt idx="12">
                  <c:v>42156</c:v>
                </c:pt>
                <c:pt idx="13">
                  <c:v>42157</c:v>
                </c:pt>
                <c:pt idx="14">
                  <c:v>42158</c:v>
                </c:pt>
                <c:pt idx="15">
                  <c:v>42159</c:v>
                </c:pt>
                <c:pt idx="16">
                  <c:v>42160</c:v>
                </c:pt>
                <c:pt idx="17">
                  <c:v>42163</c:v>
                </c:pt>
                <c:pt idx="18">
                  <c:v>42164</c:v>
                </c:pt>
                <c:pt idx="19">
                  <c:v>42165</c:v>
                </c:pt>
                <c:pt idx="20">
                  <c:v>42166</c:v>
                </c:pt>
                <c:pt idx="21">
                  <c:v>42167</c:v>
                </c:pt>
                <c:pt idx="22">
                  <c:v>42170</c:v>
                </c:pt>
                <c:pt idx="23">
                  <c:v>42171</c:v>
                </c:pt>
                <c:pt idx="24">
                  <c:v>42172</c:v>
                </c:pt>
                <c:pt idx="25">
                  <c:v>42173</c:v>
                </c:pt>
                <c:pt idx="26">
                  <c:v>42174</c:v>
                </c:pt>
                <c:pt idx="27">
                  <c:v>42177</c:v>
                </c:pt>
                <c:pt idx="28">
                  <c:v>42178</c:v>
                </c:pt>
                <c:pt idx="29">
                  <c:v>42179</c:v>
                </c:pt>
                <c:pt idx="30">
                  <c:v>42180</c:v>
                </c:pt>
                <c:pt idx="31">
                  <c:v>42181</c:v>
                </c:pt>
                <c:pt idx="32">
                  <c:v>42184</c:v>
                </c:pt>
                <c:pt idx="33">
                  <c:v>42185</c:v>
                </c:pt>
                <c:pt idx="34">
                  <c:v>42186</c:v>
                </c:pt>
                <c:pt idx="35">
                  <c:v>42187</c:v>
                </c:pt>
                <c:pt idx="36">
                  <c:v>42188</c:v>
                </c:pt>
                <c:pt idx="37">
                  <c:v>42191</c:v>
                </c:pt>
                <c:pt idx="38">
                  <c:v>42192</c:v>
                </c:pt>
                <c:pt idx="39">
                  <c:v>42193</c:v>
                </c:pt>
                <c:pt idx="40">
                  <c:v>42194</c:v>
                </c:pt>
                <c:pt idx="41">
                  <c:v>42195</c:v>
                </c:pt>
                <c:pt idx="42">
                  <c:v>42198</c:v>
                </c:pt>
                <c:pt idx="43">
                  <c:v>42199</c:v>
                </c:pt>
                <c:pt idx="44">
                  <c:v>42200</c:v>
                </c:pt>
                <c:pt idx="45">
                  <c:v>42201</c:v>
                </c:pt>
                <c:pt idx="46">
                  <c:v>42202</c:v>
                </c:pt>
                <c:pt idx="47">
                  <c:v>42205</c:v>
                </c:pt>
                <c:pt idx="48">
                  <c:v>42206</c:v>
                </c:pt>
                <c:pt idx="49">
                  <c:v>42207</c:v>
                </c:pt>
                <c:pt idx="50">
                  <c:v>42208</c:v>
                </c:pt>
                <c:pt idx="51">
                  <c:v>42209</c:v>
                </c:pt>
                <c:pt idx="52">
                  <c:v>42212</c:v>
                </c:pt>
                <c:pt idx="53">
                  <c:v>42213</c:v>
                </c:pt>
                <c:pt idx="54">
                  <c:v>42214</c:v>
                </c:pt>
                <c:pt idx="55">
                  <c:v>42215</c:v>
                </c:pt>
                <c:pt idx="56">
                  <c:v>42216</c:v>
                </c:pt>
                <c:pt idx="57">
                  <c:v>42219</c:v>
                </c:pt>
                <c:pt idx="58">
                  <c:v>42220</c:v>
                </c:pt>
                <c:pt idx="59">
                  <c:v>42221</c:v>
                </c:pt>
                <c:pt idx="60">
                  <c:v>42222</c:v>
                </c:pt>
                <c:pt idx="61">
                  <c:v>42223</c:v>
                </c:pt>
                <c:pt idx="62">
                  <c:v>42226</c:v>
                </c:pt>
                <c:pt idx="63">
                  <c:v>42227</c:v>
                </c:pt>
                <c:pt idx="64">
                  <c:v>42228</c:v>
                </c:pt>
                <c:pt idx="65">
                  <c:v>42229</c:v>
                </c:pt>
                <c:pt idx="66">
                  <c:v>42230</c:v>
                </c:pt>
                <c:pt idx="67">
                  <c:v>42233</c:v>
                </c:pt>
                <c:pt idx="68">
                  <c:v>42234</c:v>
                </c:pt>
                <c:pt idx="69">
                  <c:v>42235</c:v>
                </c:pt>
                <c:pt idx="70">
                  <c:v>42236</c:v>
                </c:pt>
                <c:pt idx="71">
                  <c:v>42237</c:v>
                </c:pt>
                <c:pt idx="72">
                  <c:v>42240</c:v>
                </c:pt>
                <c:pt idx="73">
                  <c:v>42241</c:v>
                </c:pt>
                <c:pt idx="74">
                  <c:v>42242</c:v>
                </c:pt>
                <c:pt idx="75">
                  <c:v>42243</c:v>
                </c:pt>
                <c:pt idx="76">
                  <c:v>42244</c:v>
                </c:pt>
                <c:pt idx="77">
                  <c:v>42247</c:v>
                </c:pt>
                <c:pt idx="78">
                  <c:v>42248</c:v>
                </c:pt>
                <c:pt idx="79">
                  <c:v>42249</c:v>
                </c:pt>
                <c:pt idx="80">
                  <c:v>42250</c:v>
                </c:pt>
                <c:pt idx="81">
                  <c:v>42251</c:v>
                </c:pt>
                <c:pt idx="82">
                  <c:v>42254</c:v>
                </c:pt>
                <c:pt idx="83">
                  <c:v>42255</c:v>
                </c:pt>
                <c:pt idx="84">
                  <c:v>42256</c:v>
                </c:pt>
                <c:pt idx="85">
                  <c:v>42257</c:v>
                </c:pt>
                <c:pt idx="86">
                  <c:v>42258</c:v>
                </c:pt>
                <c:pt idx="87">
                  <c:v>42261</c:v>
                </c:pt>
                <c:pt idx="88">
                  <c:v>42262</c:v>
                </c:pt>
                <c:pt idx="89">
                  <c:v>42263</c:v>
                </c:pt>
                <c:pt idx="90">
                  <c:v>42264</c:v>
                </c:pt>
                <c:pt idx="91">
                  <c:v>42265</c:v>
                </c:pt>
                <c:pt idx="92">
                  <c:v>42268</c:v>
                </c:pt>
                <c:pt idx="93">
                  <c:v>42269</c:v>
                </c:pt>
                <c:pt idx="94">
                  <c:v>42270</c:v>
                </c:pt>
                <c:pt idx="95">
                  <c:v>42271</c:v>
                </c:pt>
                <c:pt idx="96">
                  <c:v>42272</c:v>
                </c:pt>
                <c:pt idx="97">
                  <c:v>42275</c:v>
                </c:pt>
                <c:pt idx="98">
                  <c:v>42276</c:v>
                </c:pt>
                <c:pt idx="99">
                  <c:v>42277</c:v>
                </c:pt>
                <c:pt idx="100">
                  <c:v>42278</c:v>
                </c:pt>
                <c:pt idx="101">
                  <c:v>42279</c:v>
                </c:pt>
                <c:pt idx="102">
                  <c:v>42282</c:v>
                </c:pt>
                <c:pt idx="103">
                  <c:v>42283</c:v>
                </c:pt>
                <c:pt idx="104">
                  <c:v>42284</c:v>
                </c:pt>
                <c:pt idx="105">
                  <c:v>42285</c:v>
                </c:pt>
                <c:pt idx="106">
                  <c:v>42286</c:v>
                </c:pt>
                <c:pt idx="107">
                  <c:v>42289</c:v>
                </c:pt>
                <c:pt idx="108">
                  <c:v>42290</c:v>
                </c:pt>
                <c:pt idx="109">
                  <c:v>42291</c:v>
                </c:pt>
                <c:pt idx="110">
                  <c:v>42292</c:v>
                </c:pt>
                <c:pt idx="111">
                  <c:v>42293</c:v>
                </c:pt>
                <c:pt idx="112">
                  <c:v>42296</c:v>
                </c:pt>
                <c:pt idx="113">
                  <c:v>42297</c:v>
                </c:pt>
                <c:pt idx="114">
                  <c:v>42298</c:v>
                </c:pt>
                <c:pt idx="115">
                  <c:v>42299</c:v>
                </c:pt>
                <c:pt idx="116">
                  <c:v>42300</c:v>
                </c:pt>
                <c:pt idx="117">
                  <c:v>42303</c:v>
                </c:pt>
                <c:pt idx="118">
                  <c:v>42304</c:v>
                </c:pt>
                <c:pt idx="119">
                  <c:v>42305</c:v>
                </c:pt>
                <c:pt idx="120">
                  <c:v>42306</c:v>
                </c:pt>
                <c:pt idx="121">
                  <c:v>42307</c:v>
                </c:pt>
                <c:pt idx="122">
                  <c:v>42310</c:v>
                </c:pt>
                <c:pt idx="123">
                  <c:v>42311</c:v>
                </c:pt>
                <c:pt idx="124">
                  <c:v>42312</c:v>
                </c:pt>
                <c:pt idx="125">
                  <c:v>42313</c:v>
                </c:pt>
                <c:pt idx="126">
                  <c:v>42314</c:v>
                </c:pt>
                <c:pt idx="127">
                  <c:v>42317</c:v>
                </c:pt>
                <c:pt idx="128">
                  <c:v>42318</c:v>
                </c:pt>
                <c:pt idx="129">
                  <c:v>42319</c:v>
                </c:pt>
                <c:pt idx="130">
                  <c:v>42320</c:v>
                </c:pt>
                <c:pt idx="131">
                  <c:v>42321</c:v>
                </c:pt>
                <c:pt idx="132">
                  <c:v>42324</c:v>
                </c:pt>
                <c:pt idx="133">
                  <c:v>42325</c:v>
                </c:pt>
                <c:pt idx="134">
                  <c:v>42326</c:v>
                </c:pt>
                <c:pt idx="135">
                  <c:v>42327</c:v>
                </c:pt>
                <c:pt idx="136">
                  <c:v>42328</c:v>
                </c:pt>
                <c:pt idx="137">
                  <c:v>42331</c:v>
                </c:pt>
                <c:pt idx="138">
                  <c:v>42332</c:v>
                </c:pt>
                <c:pt idx="139">
                  <c:v>42333</c:v>
                </c:pt>
                <c:pt idx="140">
                  <c:v>42334</c:v>
                </c:pt>
                <c:pt idx="141">
                  <c:v>42335</c:v>
                </c:pt>
                <c:pt idx="142">
                  <c:v>42338</c:v>
                </c:pt>
                <c:pt idx="143">
                  <c:v>42339</c:v>
                </c:pt>
                <c:pt idx="144">
                  <c:v>42340</c:v>
                </c:pt>
                <c:pt idx="145">
                  <c:v>42341</c:v>
                </c:pt>
                <c:pt idx="146">
                  <c:v>42342</c:v>
                </c:pt>
                <c:pt idx="147">
                  <c:v>42345</c:v>
                </c:pt>
                <c:pt idx="148">
                  <c:v>42346</c:v>
                </c:pt>
                <c:pt idx="149">
                  <c:v>42347</c:v>
                </c:pt>
                <c:pt idx="150">
                  <c:v>42348</c:v>
                </c:pt>
                <c:pt idx="151">
                  <c:v>42349</c:v>
                </c:pt>
                <c:pt idx="152">
                  <c:v>42352</c:v>
                </c:pt>
                <c:pt idx="153">
                  <c:v>42353</c:v>
                </c:pt>
                <c:pt idx="154">
                  <c:v>42354</c:v>
                </c:pt>
                <c:pt idx="155">
                  <c:v>42355</c:v>
                </c:pt>
                <c:pt idx="156">
                  <c:v>42356</c:v>
                </c:pt>
                <c:pt idx="157">
                  <c:v>42359</c:v>
                </c:pt>
                <c:pt idx="158">
                  <c:v>42360</c:v>
                </c:pt>
                <c:pt idx="159">
                  <c:v>42361</c:v>
                </c:pt>
                <c:pt idx="160">
                  <c:v>42362</c:v>
                </c:pt>
                <c:pt idx="161">
                  <c:v>42366</c:v>
                </c:pt>
                <c:pt idx="162">
                  <c:v>42367</c:v>
                </c:pt>
                <c:pt idx="163">
                  <c:v>42368</c:v>
                </c:pt>
                <c:pt idx="164">
                  <c:v>42369</c:v>
                </c:pt>
                <c:pt idx="165">
                  <c:v>42373</c:v>
                </c:pt>
                <c:pt idx="166">
                  <c:v>42374</c:v>
                </c:pt>
                <c:pt idx="167">
                  <c:v>42375</c:v>
                </c:pt>
                <c:pt idx="168">
                  <c:v>42376</c:v>
                </c:pt>
                <c:pt idx="169">
                  <c:v>42377</c:v>
                </c:pt>
                <c:pt idx="170">
                  <c:v>42380</c:v>
                </c:pt>
                <c:pt idx="171">
                  <c:v>42381</c:v>
                </c:pt>
                <c:pt idx="172">
                  <c:v>42382</c:v>
                </c:pt>
                <c:pt idx="173">
                  <c:v>42383</c:v>
                </c:pt>
                <c:pt idx="174">
                  <c:v>42384</c:v>
                </c:pt>
                <c:pt idx="175">
                  <c:v>42387</c:v>
                </c:pt>
                <c:pt idx="176">
                  <c:v>42388</c:v>
                </c:pt>
                <c:pt idx="177">
                  <c:v>42389</c:v>
                </c:pt>
                <c:pt idx="178">
                  <c:v>42390</c:v>
                </c:pt>
                <c:pt idx="179">
                  <c:v>42391</c:v>
                </c:pt>
                <c:pt idx="180">
                  <c:v>42394</c:v>
                </c:pt>
                <c:pt idx="181">
                  <c:v>42395</c:v>
                </c:pt>
                <c:pt idx="182">
                  <c:v>42396</c:v>
                </c:pt>
                <c:pt idx="183">
                  <c:v>42397</c:v>
                </c:pt>
                <c:pt idx="184">
                  <c:v>42398</c:v>
                </c:pt>
                <c:pt idx="185">
                  <c:v>42401</c:v>
                </c:pt>
                <c:pt idx="186">
                  <c:v>42402</c:v>
                </c:pt>
                <c:pt idx="187">
                  <c:v>42403</c:v>
                </c:pt>
                <c:pt idx="188">
                  <c:v>42404</c:v>
                </c:pt>
                <c:pt idx="189">
                  <c:v>42405</c:v>
                </c:pt>
                <c:pt idx="190">
                  <c:v>42408</c:v>
                </c:pt>
                <c:pt idx="191">
                  <c:v>42409</c:v>
                </c:pt>
                <c:pt idx="192">
                  <c:v>42410</c:v>
                </c:pt>
                <c:pt idx="193">
                  <c:v>42411</c:v>
                </c:pt>
                <c:pt idx="194">
                  <c:v>42412</c:v>
                </c:pt>
                <c:pt idx="195">
                  <c:v>42415</c:v>
                </c:pt>
                <c:pt idx="196">
                  <c:v>42416</c:v>
                </c:pt>
                <c:pt idx="197">
                  <c:v>42417</c:v>
                </c:pt>
                <c:pt idx="198">
                  <c:v>42418</c:v>
                </c:pt>
                <c:pt idx="199">
                  <c:v>42419</c:v>
                </c:pt>
                <c:pt idx="200">
                  <c:v>42422</c:v>
                </c:pt>
                <c:pt idx="201">
                  <c:v>42423</c:v>
                </c:pt>
                <c:pt idx="202">
                  <c:v>42424</c:v>
                </c:pt>
                <c:pt idx="203">
                  <c:v>42425</c:v>
                </c:pt>
                <c:pt idx="204">
                  <c:v>42426</c:v>
                </c:pt>
                <c:pt idx="205">
                  <c:v>42429</c:v>
                </c:pt>
                <c:pt idx="206">
                  <c:v>42430</c:v>
                </c:pt>
                <c:pt idx="207">
                  <c:v>42431</c:v>
                </c:pt>
                <c:pt idx="208">
                  <c:v>42432</c:v>
                </c:pt>
                <c:pt idx="209">
                  <c:v>42433</c:v>
                </c:pt>
                <c:pt idx="210">
                  <c:v>42436</c:v>
                </c:pt>
                <c:pt idx="211">
                  <c:v>42437</c:v>
                </c:pt>
                <c:pt idx="212">
                  <c:v>42438</c:v>
                </c:pt>
                <c:pt idx="213">
                  <c:v>42439</c:v>
                </c:pt>
                <c:pt idx="214">
                  <c:v>42440</c:v>
                </c:pt>
                <c:pt idx="215">
                  <c:v>42443</c:v>
                </c:pt>
                <c:pt idx="216">
                  <c:v>42444</c:v>
                </c:pt>
                <c:pt idx="217">
                  <c:v>42445</c:v>
                </c:pt>
                <c:pt idx="218">
                  <c:v>42446</c:v>
                </c:pt>
                <c:pt idx="219">
                  <c:v>42447</c:v>
                </c:pt>
                <c:pt idx="220">
                  <c:v>42450</c:v>
                </c:pt>
                <c:pt idx="221">
                  <c:v>42451</c:v>
                </c:pt>
                <c:pt idx="222">
                  <c:v>42452</c:v>
                </c:pt>
                <c:pt idx="223">
                  <c:v>42453</c:v>
                </c:pt>
                <c:pt idx="224">
                  <c:v>42458</c:v>
                </c:pt>
                <c:pt idx="225">
                  <c:v>42459</c:v>
                </c:pt>
                <c:pt idx="226">
                  <c:v>42460</c:v>
                </c:pt>
                <c:pt idx="227">
                  <c:v>42461</c:v>
                </c:pt>
                <c:pt idx="228">
                  <c:v>42464</c:v>
                </c:pt>
                <c:pt idx="229">
                  <c:v>42465</c:v>
                </c:pt>
                <c:pt idx="230">
                  <c:v>42466</c:v>
                </c:pt>
                <c:pt idx="231">
                  <c:v>42467</c:v>
                </c:pt>
                <c:pt idx="232">
                  <c:v>42468</c:v>
                </c:pt>
                <c:pt idx="233">
                  <c:v>42471</c:v>
                </c:pt>
                <c:pt idx="234">
                  <c:v>42472</c:v>
                </c:pt>
                <c:pt idx="235">
                  <c:v>42473</c:v>
                </c:pt>
                <c:pt idx="236">
                  <c:v>42474</c:v>
                </c:pt>
                <c:pt idx="237">
                  <c:v>42475</c:v>
                </c:pt>
                <c:pt idx="238">
                  <c:v>42478</c:v>
                </c:pt>
                <c:pt idx="239">
                  <c:v>42479</c:v>
                </c:pt>
                <c:pt idx="240">
                  <c:v>42480</c:v>
                </c:pt>
                <c:pt idx="241">
                  <c:v>42481</c:v>
                </c:pt>
                <c:pt idx="242">
                  <c:v>42482</c:v>
                </c:pt>
                <c:pt idx="243">
                  <c:v>42485</c:v>
                </c:pt>
                <c:pt idx="244">
                  <c:v>42486</c:v>
                </c:pt>
                <c:pt idx="245">
                  <c:v>42487</c:v>
                </c:pt>
                <c:pt idx="246">
                  <c:v>42488</c:v>
                </c:pt>
                <c:pt idx="247">
                  <c:v>42489</c:v>
                </c:pt>
                <c:pt idx="248">
                  <c:v>42492</c:v>
                </c:pt>
                <c:pt idx="249">
                  <c:v>42493</c:v>
                </c:pt>
                <c:pt idx="250">
                  <c:v>42494</c:v>
                </c:pt>
                <c:pt idx="251">
                  <c:v>42495</c:v>
                </c:pt>
                <c:pt idx="252">
                  <c:v>42496</c:v>
                </c:pt>
                <c:pt idx="253">
                  <c:v>42499</c:v>
                </c:pt>
                <c:pt idx="254">
                  <c:v>42500</c:v>
                </c:pt>
                <c:pt idx="255">
                  <c:v>42501</c:v>
                </c:pt>
                <c:pt idx="256">
                  <c:v>42502</c:v>
                </c:pt>
                <c:pt idx="257">
                  <c:v>42503</c:v>
                </c:pt>
                <c:pt idx="258">
                  <c:v>42506</c:v>
                </c:pt>
                <c:pt idx="259">
                  <c:v>42507</c:v>
                </c:pt>
                <c:pt idx="260">
                  <c:v>42508</c:v>
                </c:pt>
                <c:pt idx="261">
                  <c:v>42509</c:v>
                </c:pt>
                <c:pt idx="262">
                  <c:v>42510</c:v>
                </c:pt>
                <c:pt idx="263">
                  <c:v>42513</c:v>
                </c:pt>
                <c:pt idx="264">
                  <c:v>42514</c:v>
                </c:pt>
                <c:pt idx="265">
                  <c:v>42515</c:v>
                </c:pt>
                <c:pt idx="266">
                  <c:v>42516</c:v>
                </c:pt>
                <c:pt idx="267">
                  <c:v>42517</c:v>
                </c:pt>
                <c:pt idx="268">
                  <c:v>42520</c:v>
                </c:pt>
                <c:pt idx="269">
                  <c:v>42521</c:v>
                </c:pt>
                <c:pt idx="270">
                  <c:v>42522</c:v>
                </c:pt>
                <c:pt idx="271">
                  <c:v>42523</c:v>
                </c:pt>
                <c:pt idx="272">
                  <c:v>42524</c:v>
                </c:pt>
                <c:pt idx="273">
                  <c:v>42527</c:v>
                </c:pt>
                <c:pt idx="274">
                  <c:v>42528</c:v>
                </c:pt>
                <c:pt idx="275">
                  <c:v>42529</c:v>
                </c:pt>
                <c:pt idx="276">
                  <c:v>42530</c:v>
                </c:pt>
                <c:pt idx="277">
                  <c:v>42531</c:v>
                </c:pt>
                <c:pt idx="278">
                  <c:v>42534</c:v>
                </c:pt>
                <c:pt idx="279">
                  <c:v>42535</c:v>
                </c:pt>
                <c:pt idx="280">
                  <c:v>42536</c:v>
                </c:pt>
                <c:pt idx="281">
                  <c:v>42537</c:v>
                </c:pt>
                <c:pt idx="282">
                  <c:v>42538</c:v>
                </c:pt>
                <c:pt idx="283">
                  <c:v>42541</c:v>
                </c:pt>
                <c:pt idx="284">
                  <c:v>42542</c:v>
                </c:pt>
                <c:pt idx="285">
                  <c:v>42543</c:v>
                </c:pt>
                <c:pt idx="286">
                  <c:v>42544</c:v>
                </c:pt>
                <c:pt idx="287">
                  <c:v>42545</c:v>
                </c:pt>
                <c:pt idx="288">
                  <c:v>42548</c:v>
                </c:pt>
                <c:pt idx="289">
                  <c:v>42549</c:v>
                </c:pt>
                <c:pt idx="290">
                  <c:v>42550</c:v>
                </c:pt>
                <c:pt idx="291">
                  <c:v>42551</c:v>
                </c:pt>
                <c:pt idx="292">
                  <c:v>42552</c:v>
                </c:pt>
                <c:pt idx="293">
                  <c:v>42555</c:v>
                </c:pt>
                <c:pt idx="294">
                  <c:v>42556</c:v>
                </c:pt>
                <c:pt idx="295">
                  <c:v>42557</c:v>
                </c:pt>
                <c:pt idx="296">
                  <c:v>42558</c:v>
                </c:pt>
                <c:pt idx="297">
                  <c:v>42559</c:v>
                </c:pt>
                <c:pt idx="298">
                  <c:v>42562</c:v>
                </c:pt>
                <c:pt idx="299">
                  <c:v>42563</c:v>
                </c:pt>
                <c:pt idx="300">
                  <c:v>42564</c:v>
                </c:pt>
                <c:pt idx="301">
                  <c:v>42565</c:v>
                </c:pt>
                <c:pt idx="302">
                  <c:v>42566</c:v>
                </c:pt>
                <c:pt idx="303">
                  <c:v>42569</c:v>
                </c:pt>
                <c:pt idx="304">
                  <c:v>42570</c:v>
                </c:pt>
                <c:pt idx="305">
                  <c:v>42571</c:v>
                </c:pt>
                <c:pt idx="306">
                  <c:v>42572</c:v>
                </c:pt>
                <c:pt idx="307">
                  <c:v>42573</c:v>
                </c:pt>
                <c:pt idx="308">
                  <c:v>42576</c:v>
                </c:pt>
                <c:pt idx="309">
                  <c:v>42577</c:v>
                </c:pt>
                <c:pt idx="310">
                  <c:v>42578</c:v>
                </c:pt>
                <c:pt idx="311">
                  <c:v>42579</c:v>
                </c:pt>
                <c:pt idx="312">
                  <c:v>42580</c:v>
                </c:pt>
                <c:pt idx="313">
                  <c:v>42583</c:v>
                </c:pt>
                <c:pt idx="314">
                  <c:v>42584</c:v>
                </c:pt>
                <c:pt idx="315">
                  <c:v>42585</c:v>
                </c:pt>
                <c:pt idx="316">
                  <c:v>42586</c:v>
                </c:pt>
                <c:pt idx="317">
                  <c:v>42587</c:v>
                </c:pt>
                <c:pt idx="318">
                  <c:v>42590</c:v>
                </c:pt>
                <c:pt idx="319">
                  <c:v>42591</c:v>
                </c:pt>
                <c:pt idx="320">
                  <c:v>42592</c:v>
                </c:pt>
                <c:pt idx="321">
                  <c:v>42593</c:v>
                </c:pt>
                <c:pt idx="322">
                  <c:v>42594</c:v>
                </c:pt>
                <c:pt idx="323">
                  <c:v>42597</c:v>
                </c:pt>
                <c:pt idx="324">
                  <c:v>42598</c:v>
                </c:pt>
                <c:pt idx="325">
                  <c:v>42599</c:v>
                </c:pt>
                <c:pt idx="326">
                  <c:v>42600</c:v>
                </c:pt>
                <c:pt idx="327">
                  <c:v>42601</c:v>
                </c:pt>
                <c:pt idx="328">
                  <c:v>42604</c:v>
                </c:pt>
                <c:pt idx="329">
                  <c:v>42605</c:v>
                </c:pt>
                <c:pt idx="330">
                  <c:v>42606</c:v>
                </c:pt>
                <c:pt idx="331">
                  <c:v>42607</c:v>
                </c:pt>
                <c:pt idx="332">
                  <c:v>42608</c:v>
                </c:pt>
                <c:pt idx="333">
                  <c:v>42611</c:v>
                </c:pt>
                <c:pt idx="334">
                  <c:v>42612</c:v>
                </c:pt>
                <c:pt idx="335">
                  <c:v>42613</c:v>
                </c:pt>
                <c:pt idx="336">
                  <c:v>42614</c:v>
                </c:pt>
                <c:pt idx="337">
                  <c:v>42615</c:v>
                </c:pt>
                <c:pt idx="338">
                  <c:v>42618</c:v>
                </c:pt>
                <c:pt idx="339">
                  <c:v>42619</c:v>
                </c:pt>
                <c:pt idx="340">
                  <c:v>42620</c:v>
                </c:pt>
                <c:pt idx="341">
                  <c:v>42621</c:v>
                </c:pt>
                <c:pt idx="342">
                  <c:v>42622</c:v>
                </c:pt>
                <c:pt idx="343">
                  <c:v>42625</c:v>
                </c:pt>
                <c:pt idx="344">
                  <c:v>42626</c:v>
                </c:pt>
                <c:pt idx="345">
                  <c:v>42627</c:v>
                </c:pt>
                <c:pt idx="346">
                  <c:v>42628</c:v>
                </c:pt>
                <c:pt idx="347">
                  <c:v>42629</c:v>
                </c:pt>
                <c:pt idx="348">
                  <c:v>42632</c:v>
                </c:pt>
                <c:pt idx="349">
                  <c:v>42633</c:v>
                </c:pt>
                <c:pt idx="350">
                  <c:v>42634</c:v>
                </c:pt>
                <c:pt idx="351">
                  <c:v>42635</c:v>
                </c:pt>
                <c:pt idx="352">
                  <c:v>42636</c:v>
                </c:pt>
                <c:pt idx="353">
                  <c:v>42639</c:v>
                </c:pt>
                <c:pt idx="354">
                  <c:v>42640</c:v>
                </c:pt>
                <c:pt idx="355">
                  <c:v>42641</c:v>
                </c:pt>
                <c:pt idx="356">
                  <c:v>42642</c:v>
                </c:pt>
                <c:pt idx="357">
                  <c:v>42643</c:v>
                </c:pt>
                <c:pt idx="358">
                  <c:v>42646</c:v>
                </c:pt>
                <c:pt idx="359">
                  <c:v>42647</c:v>
                </c:pt>
                <c:pt idx="360">
                  <c:v>42648</c:v>
                </c:pt>
                <c:pt idx="361">
                  <c:v>42649</c:v>
                </c:pt>
                <c:pt idx="362">
                  <c:v>42650</c:v>
                </c:pt>
                <c:pt idx="363">
                  <c:v>42653</c:v>
                </c:pt>
                <c:pt idx="364">
                  <c:v>42654</c:v>
                </c:pt>
                <c:pt idx="365">
                  <c:v>42655</c:v>
                </c:pt>
                <c:pt idx="366">
                  <c:v>42656</c:v>
                </c:pt>
                <c:pt idx="367">
                  <c:v>42657</c:v>
                </c:pt>
                <c:pt idx="368">
                  <c:v>42660</c:v>
                </c:pt>
                <c:pt idx="369">
                  <c:v>42661</c:v>
                </c:pt>
                <c:pt idx="370">
                  <c:v>42662</c:v>
                </c:pt>
                <c:pt idx="371">
                  <c:v>42663</c:v>
                </c:pt>
                <c:pt idx="372">
                  <c:v>42664</c:v>
                </c:pt>
                <c:pt idx="373">
                  <c:v>42667</c:v>
                </c:pt>
                <c:pt idx="374">
                  <c:v>42668</c:v>
                </c:pt>
                <c:pt idx="375">
                  <c:v>42669</c:v>
                </c:pt>
                <c:pt idx="376">
                  <c:v>42670</c:v>
                </c:pt>
                <c:pt idx="377">
                  <c:v>42671</c:v>
                </c:pt>
                <c:pt idx="378">
                  <c:v>42674</c:v>
                </c:pt>
                <c:pt idx="379">
                  <c:v>42675</c:v>
                </c:pt>
                <c:pt idx="380">
                  <c:v>42676</c:v>
                </c:pt>
                <c:pt idx="381">
                  <c:v>42677</c:v>
                </c:pt>
                <c:pt idx="382">
                  <c:v>42678</c:v>
                </c:pt>
                <c:pt idx="383">
                  <c:v>42681</c:v>
                </c:pt>
                <c:pt idx="384">
                  <c:v>42682</c:v>
                </c:pt>
                <c:pt idx="385">
                  <c:v>42683</c:v>
                </c:pt>
                <c:pt idx="386">
                  <c:v>42684</c:v>
                </c:pt>
                <c:pt idx="387">
                  <c:v>42685</c:v>
                </c:pt>
                <c:pt idx="388">
                  <c:v>42688</c:v>
                </c:pt>
                <c:pt idx="389">
                  <c:v>42689</c:v>
                </c:pt>
                <c:pt idx="390">
                  <c:v>42690</c:v>
                </c:pt>
                <c:pt idx="391">
                  <c:v>42691</c:v>
                </c:pt>
                <c:pt idx="392">
                  <c:v>42692</c:v>
                </c:pt>
                <c:pt idx="393">
                  <c:v>42695</c:v>
                </c:pt>
                <c:pt idx="394">
                  <c:v>42696</c:v>
                </c:pt>
                <c:pt idx="395">
                  <c:v>42697</c:v>
                </c:pt>
                <c:pt idx="396">
                  <c:v>42698</c:v>
                </c:pt>
                <c:pt idx="397">
                  <c:v>42699</c:v>
                </c:pt>
                <c:pt idx="398">
                  <c:v>42702</c:v>
                </c:pt>
                <c:pt idx="399">
                  <c:v>42703</c:v>
                </c:pt>
                <c:pt idx="400">
                  <c:v>42704</c:v>
                </c:pt>
                <c:pt idx="401">
                  <c:v>42705</c:v>
                </c:pt>
                <c:pt idx="402">
                  <c:v>42706</c:v>
                </c:pt>
                <c:pt idx="403">
                  <c:v>42709</c:v>
                </c:pt>
                <c:pt idx="404">
                  <c:v>42710</c:v>
                </c:pt>
                <c:pt idx="405">
                  <c:v>42711</c:v>
                </c:pt>
                <c:pt idx="406">
                  <c:v>42712</c:v>
                </c:pt>
                <c:pt idx="407">
                  <c:v>42713</c:v>
                </c:pt>
                <c:pt idx="408">
                  <c:v>42716</c:v>
                </c:pt>
                <c:pt idx="409">
                  <c:v>42717</c:v>
                </c:pt>
                <c:pt idx="410">
                  <c:v>42718</c:v>
                </c:pt>
                <c:pt idx="411">
                  <c:v>42719</c:v>
                </c:pt>
                <c:pt idx="412">
                  <c:v>42720</c:v>
                </c:pt>
                <c:pt idx="413">
                  <c:v>42723</c:v>
                </c:pt>
                <c:pt idx="414">
                  <c:v>42724</c:v>
                </c:pt>
                <c:pt idx="415">
                  <c:v>42725</c:v>
                </c:pt>
                <c:pt idx="416">
                  <c:v>42726</c:v>
                </c:pt>
                <c:pt idx="417">
                  <c:v>42727</c:v>
                </c:pt>
                <c:pt idx="418">
                  <c:v>42731</c:v>
                </c:pt>
                <c:pt idx="419">
                  <c:v>42732</c:v>
                </c:pt>
                <c:pt idx="420">
                  <c:v>42733</c:v>
                </c:pt>
                <c:pt idx="421">
                  <c:v>42734</c:v>
                </c:pt>
                <c:pt idx="422">
                  <c:v>42737</c:v>
                </c:pt>
                <c:pt idx="423">
                  <c:v>42738</c:v>
                </c:pt>
                <c:pt idx="424">
                  <c:v>42739</c:v>
                </c:pt>
                <c:pt idx="425">
                  <c:v>42740</c:v>
                </c:pt>
                <c:pt idx="426">
                  <c:v>42741</c:v>
                </c:pt>
                <c:pt idx="427">
                  <c:v>42744</c:v>
                </c:pt>
                <c:pt idx="428">
                  <c:v>42745</c:v>
                </c:pt>
                <c:pt idx="429">
                  <c:v>42746</c:v>
                </c:pt>
                <c:pt idx="430">
                  <c:v>42747</c:v>
                </c:pt>
                <c:pt idx="431">
                  <c:v>42748</c:v>
                </c:pt>
                <c:pt idx="432">
                  <c:v>42751</c:v>
                </c:pt>
                <c:pt idx="433">
                  <c:v>42752</c:v>
                </c:pt>
                <c:pt idx="434">
                  <c:v>42753</c:v>
                </c:pt>
                <c:pt idx="435">
                  <c:v>42754</c:v>
                </c:pt>
                <c:pt idx="436">
                  <c:v>42755</c:v>
                </c:pt>
                <c:pt idx="437">
                  <c:v>42758</c:v>
                </c:pt>
                <c:pt idx="438">
                  <c:v>42759</c:v>
                </c:pt>
                <c:pt idx="439">
                  <c:v>42760</c:v>
                </c:pt>
                <c:pt idx="440">
                  <c:v>42761</c:v>
                </c:pt>
                <c:pt idx="441">
                  <c:v>42762</c:v>
                </c:pt>
                <c:pt idx="442">
                  <c:v>42765</c:v>
                </c:pt>
                <c:pt idx="443">
                  <c:v>42766</c:v>
                </c:pt>
                <c:pt idx="444">
                  <c:v>42767</c:v>
                </c:pt>
                <c:pt idx="445">
                  <c:v>42768</c:v>
                </c:pt>
                <c:pt idx="446">
                  <c:v>42769</c:v>
                </c:pt>
                <c:pt idx="447">
                  <c:v>42772</c:v>
                </c:pt>
                <c:pt idx="448">
                  <c:v>42773</c:v>
                </c:pt>
                <c:pt idx="449">
                  <c:v>42774</c:v>
                </c:pt>
                <c:pt idx="450">
                  <c:v>42775</c:v>
                </c:pt>
                <c:pt idx="451">
                  <c:v>42776</c:v>
                </c:pt>
                <c:pt idx="452">
                  <c:v>42779</c:v>
                </c:pt>
                <c:pt idx="453">
                  <c:v>42780</c:v>
                </c:pt>
                <c:pt idx="454">
                  <c:v>42781</c:v>
                </c:pt>
                <c:pt idx="455">
                  <c:v>42782</c:v>
                </c:pt>
                <c:pt idx="456">
                  <c:v>42783</c:v>
                </c:pt>
                <c:pt idx="457">
                  <c:v>42786</c:v>
                </c:pt>
                <c:pt idx="458">
                  <c:v>42787</c:v>
                </c:pt>
                <c:pt idx="459">
                  <c:v>42788</c:v>
                </c:pt>
                <c:pt idx="460">
                  <c:v>42789</c:v>
                </c:pt>
                <c:pt idx="461">
                  <c:v>42790</c:v>
                </c:pt>
                <c:pt idx="462">
                  <c:v>42793</c:v>
                </c:pt>
                <c:pt idx="463">
                  <c:v>42794</c:v>
                </c:pt>
                <c:pt idx="464">
                  <c:v>42795</c:v>
                </c:pt>
                <c:pt idx="465">
                  <c:v>42796</c:v>
                </c:pt>
                <c:pt idx="466">
                  <c:v>42797</c:v>
                </c:pt>
                <c:pt idx="467">
                  <c:v>42800</c:v>
                </c:pt>
                <c:pt idx="468">
                  <c:v>42801</c:v>
                </c:pt>
                <c:pt idx="469">
                  <c:v>42802</c:v>
                </c:pt>
                <c:pt idx="470">
                  <c:v>42803</c:v>
                </c:pt>
                <c:pt idx="471">
                  <c:v>42804</c:v>
                </c:pt>
                <c:pt idx="472">
                  <c:v>42807</c:v>
                </c:pt>
                <c:pt idx="473">
                  <c:v>42808</c:v>
                </c:pt>
                <c:pt idx="474">
                  <c:v>42809</c:v>
                </c:pt>
                <c:pt idx="475">
                  <c:v>42810</c:v>
                </c:pt>
                <c:pt idx="476">
                  <c:v>42811</c:v>
                </c:pt>
                <c:pt idx="477">
                  <c:v>42814</c:v>
                </c:pt>
                <c:pt idx="478">
                  <c:v>42815</c:v>
                </c:pt>
                <c:pt idx="479">
                  <c:v>42816</c:v>
                </c:pt>
                <c:pt idx="480">
                  <c:v>42817</c:v>
                </c:pt>
                <c:pt idx="481">
                  <c:v>42818</c:v>
                </c:pt>
                <c:pt idx="482">
                  <c:v>42821</c:v>
                </c:pt>
                <c:pt idx="483">
                  <c:v>42822</c:v>
                </c:pt>
                <c:pt idx="484">
                  <c:v>42823</c:v>
                </c:pt>
                <c:pt idx="485">
                  <c:v>42824</c:v>
                </c:pt>
                <c:pt idx="486">
                  <c:v>42825</c:v>
                </c:pt>
                <c:pt idx="487">
                  <c:v>42828</c:v>
                </c:pt>
                <c:pt idx="488">
                  <c:v>42829</c:v>
                </c:pt>
                <c:pt idx="489">
                  <c:v>42830</c:v>
                </c:pt>
                <c:pt idx="490">
                  <c:v>42831</c:v>
                </c:pt>
                <c:pt idx="491">
                  <c:v>42832</c:v>
                </c:pt>
                <c:pt idx="492">
                  <c:v>42835</c:v>
                </c:pt>
                <c:pt idx="493">
                  <c:v>42836</c:v>
                </c:pt>
                <c:pt idx="494">
                  <c:v>42837</c:v>
                </c:pt>
                <c:pt idx="495">
                  <c:v>42838</c:v>
                </c:pt>
                <c:pt idx="496">
                  <c:v>42843</c:v>
                </c:pt>
                <c:pt idx="497">
                  <c:v>42844</c:v>
                </c:pt>
                <c:pt idx="498">
                  <c:v>42845</c:v>
                </c:pt>
                <c:pt idx="499">
                  <c:v>42846</c:v>
                </c:pt>
                <c:pt idx="500">
                  <c:v>42849</c:v>
                </c:pt>
                <c:pt idx="501">
                  <c:v>42850</c:v>
                </c:pt>
                <c:pt idx="502">
                  <c:v>42851</c:v>
                </c:pt>
                <c:pt idx="503">
                  <c:v>42852</c:v>
                </c:pt>
                <c:pt idx="504">
                  <c:v>42853</c:v>
                </c:pt>
                <c:pt idx="505">
                  <c:v>42857</c:v>
                </c:pt>
                <c:pt idx="506">
                  <c:v>42858</c:v>
                </c:pt>
                <c:pt idx="507">
                  <c:v>42859</c:v>
                </c:pt>
                <c:pt idx="508">
                  <c:v>42860</c:v>
                </c:pt>
                <c:pt idx="509">
                  <c:v>42863</c:v>
                </c:pt>
                <c:pt idx="510">
                  <c:v>42864</c:v>
                </c:pt>
                <c:pt idx="511">
                  <c:v>42871</c:v>
                </c:pt>
              </c:numCache>
            </c:numRef>
          </c:xVal>
          <c:yVal>
            <c:numRef>
              <c:f>EUR1Y!$BC$2:$BC$513</c:f>
              <c:numCache>
                <c:formatCode>0.0000%</c:formatCode>
                <c:ptCount val="512"/>
                <c:pt idx="0">
                  <c:v>1.5405351379321512E-3</c:v>
                </c:pt>
                <c:pt idx="1">
                  <c:v>1.5400551492577208E-3</c:v>
                </c:pt>
                <c:pt idx="2">
                  <c:v>1.5448695155672971E-3</c:v>
                </c:pt>
                <c:pt idx="3">
                  <c:v>1.5442503174105053E-3</c:v>
                </c:pt>
                <c:pt idx="4">
                  <c:v>1.5424040453729567E-3</c:v>
                </c:pt>
                <c:pt idx="5">
                  <c:v>1.5407590331519066E-3</c:v>
                </c:pt>
                <c:pt idx="6">
                  <c:v>1.5412108655807992E-3</c:v>
                </c:pt>
                <c:pt idx="7">
                  <c:v>1.5431881717206347E-3</c:v>
                </c:pt>
                <c:pt idx="8">
                  <c:v>1.5438177003666775E-3</c:v>
                </c:pt>
                <c:pt idx="9">
                  <c:v>1.5443132933390209E-3</c:v>
                </c:pt>
                <c:pt idx="10">
                  <c:v>1.5461291072051675E-3</c:v>
                </c:pt>
                <c:pt idx="11">
                  <c:v>1.5469925309035755E-3</c:v>
                </c:pt>
                <c:pt idx="12">
                  <c:v>1.547758868984149E-3</c:v>
                </c:pt>
                <c:pt idx="13">
                  <c:v>1.548381049658125E-3</c:v>
                </c:pt>
                <c:pt idx="14">
                  <c:v>1.5489437105047829E-3</c:v>
                </c:pt>
                <c:pt idx="15">
                  <c:v>1.5509299435684002E-3</c:v>
                </c:pt>
                <c:pt idx="16">
                  <c:v>1.5512071482443335E-3</c:v>
                </c:pt>
                <c:pt idx="17">
                  <c:v>1.5534468866148202E-3</c:v>
                </c:pt>
                <c:pt idx="18">
                  <c:v>1.5544176650224262E-3</c:v>
                </c:pt>
                <c:pt idx="19">
                  <c:v>1.5553767512040471E-3</c:v>
                </c:pt>
                <c:pt idx="20">
                  <c:v>1.5578247521129348E-3</c:v>
                </c:pt>
                <c:pt idx="21">
                  <c:v>1.5580116003963648E-3</c:v>
                </c:pt>
                <c:pt idx="22">
                  <c:v>1.5599967975429886E-3</c:v>
                </c:pt>
                <c:pt idx="23">
                  <c:v>1.5611673675268833E-3</c:v>
                </c:pt>
                <c:pt idx="24">
                  <c:v>1.5623423392500788E-3</c:v>
                </c:pt>
                <c:pt idx="25">
                  <c:v>1.5650380979618289E-3</c:v>
                </c:pt>
                <c:pt idx="26">
                  <c:v>1.5654644774545357E-3</c:v>
                </c:pt>
                <c:pt idx="27">
                  <c:v>1.568283224507915E-3</c:v>
                </c:pt>
                <c:pt idx="28">
                  <c:v>1.5694846069991093E-3</c:v>
                </c:pt>
                <c:pt idx="29">
                  <c:v>1.5706903913412092E-3</c:v>
                </c:pt>
                <c:pt idx="30">
                  <c:v>1.5734263338134007E-3</c:v>
                </c:pt>
                <c:pt idx="31">
                  <c:v>1.5738787695093669E-3</c:v>
                </c:pt>
                <c:pt idx="32">
                  <c:v>1.5767853413794326E-3</c:v>
                </c:pt>
                <c:pt idx="33">
                  <c:v>1.5780175371670222E-3</c:v>
                </c:pt>
                <c:pt idx="34">
                  <c:v>1.5792541349197429E-3</c:v>
                </c:pt>
                <c:pt idx="35">
                  <c:v>1.5820290928585294E-3</c:v>
                </c:pt>
                <c:pt idx="36">
                  <c:v>1.5825081685059395E-3</c:v>
                </c:pt>
                <c:pt idx="37">
                  <c:v>1.5855031537408343E-3</c:v>
                </c:pt>
                <c:pt idx="38">
                  <c:v>1.5867661636337895E-3</c:v>
                </c:pt>
                <c:pt idx="39">
                  <c:v>1.5880335756091593E-3</c:v>
                </c:pt>
                <c:pt idx="40">
                  <c:v>1.5908463807463918E-3</c:v>
                </c:pt>
                <c:pt idx="41">
                  <c:v>1.5913526801110008E-3</c:v>
                </c:pt>
                <c:pt idx="42">
                  <c:v>1.5944366673165031E-3</c:v>
                </c:pt>
                <c:pt idx="43">
                  <c:v>1.5957304921443245E-3</c:v>
                </c:pt>
                <c:pt idx="44">
                  <c:v>1.5969712264506588E-3</c:v>
                </c:pt>
                <c:pt idx="45">
                  <c:v>1.5997620544939309E-3</c:v>
                </c:pt>
                <c:pt idx="46">
                  <c:v>1.600234925287316E-3</c:v>
                </c:pt>
                <c:pt idx="47">
                  <c:v>1.6032139795011155E-3</c:v>
                </c:pt>
                <c:pt idx="48">
                  <c:v>1.6044703464840235E-3</c:v>
                </c:pt>
                <c:pt idx="49">
                  <c:v>1.6057293189475717E-3</c:v>
                </c:pt>
                <c:pt idx="50">
                  <c:v>1.6085456040648707E-3</c:v>
                </c:pt>
                <c:pt idx="51">
                  <c:v>1.609033063873601E-3</c:v>
                </c:pt>
                <c:pt idx="52">
                  <c:v>1.6120632638276353E-3</c:v>
                </c:pt>
                <c:pt idx="53">
                  <c:v>1.6133378693864388E-3</c:v>
                </c:pt>
                <c:pt idx="54">
                  <c:v>1.6146150804962087E-3</c:v>
                </c:pt>
                <c:pt idx="55">
                  <c:v>1.6151138275395992E-3</c:v>
                </c:pt>
                <c:pt idx="56">
                  <c:v>1.6156139897026581E-3</c:v>
                </c:pt>
                <c:pt idx="57">
                  <c:v>1.6210402196675164E-3</c:v>
                </c:pt>
                <c:pt idx="58">
                  <c:v>1.6223330642973384E-3</c:v>
                </c:pt>
                <c:pt idx="59">
                  <c:v>1.6236285145497635E-3</c:v>
                </c:pt>
                <c:pt idx="60">
                  <c:v>1.6264936406876571E-3</c:v>
                </c:pt>
                <c:pt idx="61">
                  <c:v>1.6270113144817226E-3</c:v>
                </c:pt>
                <c:pt idx="62">
                  <c:v>1.6301448505088975E-3</c:v>
                </c:pt>
                <c:pt idx="63">
                  <c:v>1.6314559347125053E-3</c:v>
                </c:pt>
                <c:pt idx="64">
                  <c:v>1.6327696246107896E-3</c:v>
                </c:pt>
                <c:pt idx="65">
                  <c:v>1.6356581347141421E-3</c:v>
                </c:pt>
                <c:pt idx="66">
                  <c:v>1.6361914334897963E-3</c:v>
                </c:pt>
                <c:pt idx="67">
                  <c:v>1.6397167181368074E-3</c:v>
                </c:pt>
                <c:pt idx="68">
                  <c:v>1.6411638966176837E-3</c:v>
                </c:pt>
                <c:pt idx="69">
                  <c:v>1.6426160149411934E-3</c:v>
                </c:pt>
                <c:pt idx="70">
                  <c:v>1.645645942797123E-3</c:v>
                </c:pt>
                <c:pt idx="71">
                  <c:v>1.6463216224024714E-3</c:v>
                </c:pt>
                <c:pt idx="72">
                  <c:v>1.6499507049663696E-3</c:v>
                </c:pt>
                <c:pt idx="73">
                  <c:v>1.6514324628073864E-3</c:v>
                </c:pt>
                <c:pt idx="74">
                  <c:v>1.6529191606456668E-3</c:v>
                </c:pt>
                <c:pt idx="75">
                  <c:v>1.6559824229274254E-3</c:v>
                </c:pt>
                <c:pt idx="76">
                  <c:v>1.6566932091594217E-3</c:v>
                </c:pt>
                <c:pt idx="77">
                  <c:v>1.6604267505785674E-3</c:v>
                </c:pt>
                <c:pt idx="78">
                  <c:v>1.6619430888717469E-3</c:v>
                </c:pt>
                <c:pt idx="79">
                  <c:v>1.6634643673198784E-3</c:v>
                </c:pt>
                <c:pt idx="80">
                  <c:v>1.6665596533337469E-3</c:v>
                </c:pt>
                <c:pt idx="81">
                  <c:v>1.6673062014031441E-3</c:v>
                </c:pt>
                <c:pt idx="82">
                  <c:v>1.6711448626922534E-3</c:v>
                </c:pt>
                <c:pt idx="83">
                  <c:v>1.6726957825545167E-3</c:v>
                </c:pt>
                <c:pt idx="84">
                  <c:v>1.6742516427337879E-3</c:v>
                </c:pt>
                <c:pt idx="85">
                  <c:v>1.6773776418102879E-3</c:v>
                </c:pt>
                <c:pt idx="86">
                  <c:v>1.6781606069538682E-3</c:v>
                </c:pt>
                <c:pt idx="87">
                  <c:v>1.6821050492047171E-3</c:v>
                </c:pt>
                <c:pt idx="88">
                  <c:v>1.6836475421809062E-3</c:v>
                </c:pt>
                <c:pt idx="89">
                  <c:v>1.6851942928094682E-3</c:v>
                </c:pt>
                <c:pt idx="90">
                  <c:v>1.6883060299883832E-3</c:v>
                </c:pt>
                <c:pt idx="91">
                  <c:v>1.6890807773915345E-3</c:v>
                </c:pt>
                <c:pt idx="92">
                  <c:v>1.6929919114369813E-3</c:v>
                </c:pt>
                <c:pt idx="93">
                  <c:v>1.6945642084015187E-3</c:v>
                </c:pt>
                <c:pt idx="94">
                  <c:v>1.6961407631590816E-3</c:v>
                </c:pt>
                <c:pt idx="95">
                  <c:v>1.6992776006651423E-3</c:v>
                </c:pt>
                <c:pt idx="96">
                  <c:v>1.7000844169121816E-3</c:v>
                </c:pt>
                <c:pt idx="97">
                  <c:v>1.704087404569124E-3</c:v>
                </c:pt>
                <c:pt idx="98">
                  <c:v>1.7056895065196817E-3</c:v>
                </c:pt>
                <c:pt idx="99">
                  <c:v>1.7072958664078484E-3</c:v>
                </c:pt>
                <c:pt idx="100">
                  <c:v>1.7104566748842938E-3</c:v>
                </c:pt>
                <c:pt idx="101">
                  <c:v>1.711296124620249E-3</c:v>
                </c:pt>
                <c:pt idx="102">
                  <c:v>1.7153915356464386E-3</c:v>
                </c:pt>
                <c:pt idx="103">
                  <c:v>1.7170234436003449E-3</c:v>
                </c:pt>
                <c:pt idx="104">
                  <c:v>1.7186596096390647E-3</c:v>
                </c:pt>
                <c:pt idx="105">
                  <c:v>1.721843259744507E-3</c:v>
                </c:pt>
                <c:pt idx="106">
                  <c:v>1.7227159076357093E-3</c:v>
                </c:pt>
                <c:pt idx="107">
                  <c:v>1.726904311846353E-3</c:v>
                </c:pt>
                <c:pt idx="108">
                  <c:v>1.7285660268403741E-3</c:v>
                </c:pt>
                <c:pt idx="109">
                  <c:v>1.7302320000683788E-3</c:v>
                </c:pt>
                <c:pt idx="110">
                  <c:v>1.7335913978677008E-3</c:v>
                </c:pt>
                <c:pt idx="111">
                  <c:v>1.7346546624333395E-3</c:v>
                </c:pt>
                <c:pt idx="112">
                  <c:v>1.7394199789003458E-3</c:v>
                </c:pt>
                <c:pt idx="113">
                  <c:v>1.7412763081880091E-3</c:v>
                </c:pt>
                <c:pt idx="114">
                  <c:v>1.7431388820647804E-3</c:v>
                </c:pt>
                <c:pt idx="115">
                  <c:v>1.7465265845803186E-3</c:v>
                </c:pt>
                <c:pt idx="116">
                  <c:v>1.7476411245539391E-3</c:v>
                </c:pt>
                <c:pt idx="117">
                  <c:v>1.752545421528635E-3</c:v>
                </c:pt>
                <c:pt idx="118">
                  <c:v>1.754445463687872E-3</c:v>
                </c:pt>
                <c:pt idx="119">
                  <c:v>1.7563517506862904E-3</c:v>
                </c:pt>
                <c:pt idx="120">
                  <c:v>1.7597661015563175E-3</c:v>
                </c:pt>
                <c:pt idx="121">
                  <c:v>1.7609327454736949E-3</c:v>
                </c:pt>
                <c:pt idx="122">
                  <c:v>1.7659768595420203E-3</c:v>
                </c:pt>
                <c:pt idx="123">
                  <c:v>1.7679206163419077E-3</c:v>
                </c:pt>
                <c:pt idx="124">
                  <c:v>1.7698706182373834E-3</c:v>
                </c:pt>
                <c:pt idx="125">
                  <c:v>1.7733099611251827E-3</c:v>
                </c:pt>
                <c:pt idx="126">
                  <c:v>1.7745295375707164E-3</c:v>
                </c:pt>
                <c:pt idx="127">
                  <c:v>1.7797143054485286E-3</c:v>
                </c:pt>
                <c:pt idx="128">
                  <c:v>1.7817017786996403E-3</c:v>
                </c:pt>
                <c:pt idx="129">
                  <c:v>1.7836954973079887E-3</c:v>
                </c:pt>
                <c:pt idx="130">
                  <c:v>1.7871581758998685E-3</c:v>
                </c:pt>
                <c:pt idx="131">
                  <c:v>1.7884315135071366E-3</c:v>
                </c:pt>
                <c:pt idx="132">
                  <c:v>1.793757772041861E-3</c:v>
                </c:pt>
                <c:pt idx="133">
                  <c:v>1.7951991490689936E-3</c:v>
                </c:pt>
                <c:pt idx="134">
                  <c:v>1.7966405282043851E-3</c:v>
                </c:pt>
                <c:pt idx="135">
                  <c:v>1.7995322825833094E-3</c:v>
                </c:pt>
                <c:pt idx="136">
                  <c:v>1.800248483751099E-3</c:v>
                </c:pt>
                <c:pt idx="137">
                  <c:v>1.8038474555071926E-3</c:v>
                </c:pt>
                <c:pt idx="138">
                  <c:v>1.8052888472927929E-3</c:v>
                </c:pt>
                <c:pt idx="139">
                  <c:v>1.8067302411866523E-3</c:v>
                </c:pt>
                <c:pt idx="140">
                  <c:v>1.809622126143966E-3</c:v>
                </c:pt>
                <c:pt idx="141">
                  <c:v>1.8103382841803716E-3</c:v>
                </c:pt>
                <c:pt idx="142">
                  <c:v>1.8139372422824533E-3</c:v>
                </c:pt>
                <c:pt idx="143">
                  <c:v>1.8153786488267398E-3</c:v>
                </c:pt>
                <c:pt idx="144">
                  <c:v>1.8168200574795034E-3</c:v>
                </c:pt>
                <c:pt idx="145">
                  <c:v>1.8197120735810954E-3</c:v>
                </c:pt>
                <c:pt idx="146">
                  <c:v>1.8204281882035081E-3</c:v>
                </c:pt>
                <c:pt idx="147">
                  <c:v>1.8240271323689532E-3</c:v>
                </c:pt>
                <c:pt idx="148">
                  <c:v>1.8254685536719258E-3</c:v>
                </c:pt>
                <c:pt idx="149">
                  <c:v>1.8269099770833756E-3</c:v>
                </c:pt>
                <c:pt idx="150">
                  <c:v>1.829802124895349E-3</c:v>
                </c:pt>
                <c:pt idx="151">
                  <c:v>1.8305181958209438E-3</c:v>
                </c:pt>
                <c:pt idx="152">
                  <c:v>1.8341171257673478E-3</c:v>
                </c:pt>
                <c:pt idx="153">
                  <c:v>1.8355585618292248E-3</c:v>
                </c:pt>
                <c:pt idx="154">
                  <c:v>1.8369999999997976E-3</c:v>
                </c:pt>
                <c:pt idx="155">
                  <c:v>1.839058675669928E-3</c:v>
                </c:pt>
                <c:pt idx="156">
                  <c:v>1.8397724348694772E-3</c:v>
                </c:pt>
                <c:pt idx="157">
                  <c:v>1.8428055387544485E-3</c:v>
                </c:pt>
                <c:pt idx="158">
                  <c:v>1.8439637948858916E-3</c:v>
                </c:pt>
                <c:pt idx="159">
                  <c:v>1.845121100469716E-3</c:v>
                </c:pt>
                <c:pt idx="160">
                  <c:v>1.8476181737796691E-3</c:v>
                </c:pt>
                <c:pt idx="161">
                  <c:v>1.8508933700570553E-3</c:v>
                </c:pt>
                <c:pt idx="162">
                  <c:v>1.8520449722848409E-3</c:v>
                </c:pt>
                <c:pt idx="163">
                  <c:v>1.8531956239414202E-3</c:v>
                </c:pt>
                <c:pt idx="164">
                  <c:v>1.853900668044147E-3</c:v>
                </c:pt>
                <c:pt idx="165">
                  <c:v>1.8589346235419939E-3</c:v>
                </c:pt>
                <c:pt idx="166">
                  <c:v>1.8600795717023185E-3</c:v>
                </c:pt>
                <c:pt idx="167">
                  <c:v>1.8612235692685043E-3</c:v>
                </c:pt>
                <c:pt idx="168">
                  <c:v>1.8632557632302963E-3</c:v>
                </c:pt>
                <c:pt idx="169">
                  <c:v>1.863952865595968E-3</c:v>
                </c:pt>
                <c:pt idx="170">
                  <c:v>1.8669292980681002E-3</c:v>
                </c:pt>
                <c:pt idx="171">
                  <c:v>1.868067591998471E-3</c:v>
                </c:pt>
                <c:pt idx="172">
                  <c:v>1.8692049353117703E-3</c:v>
                </c:pt>
                <c:pt idx="173">
                  <c:v>1.8712288083222693E-3</c:v>
                </c:pt>
                <c:pt idx="174">
                  <c:v>1.8719201054687141E-3</c:v>
                </c:pt>
                <c:pt idx="175">
                  <c:v>1.8748773925003263E-3</c:v>
                </c:pt>
                <c:pt idx="176">
                  <c:v>1.8760090320395606E-3</c:v>
                </c:pt>
                <c:pt idx="177">
                  <c:v>1.877139720938354E-3</c:v>
                </c:pt>
                <c:pt idx="178">
                  <c:v>1.8791555261422237E-3</c:v>
                </c:pt>
                <c:pt idx="179">
                  <c:v>1.8798408916001162E-3</c:v>
                </c:pt>
                <c:pt idx="180">
                  <c:v>1.8827789057108309E-3</c:v>
                </c:pt>
                <c:pt idx="181">
                  <c:v>1.8839038906984015E-3</c:v>
                </c:pt>
                <c:pt idx="182">
                  <c:v>1.8850279250221618E-3</c:v>
                </c:pt>
                <c:pt idx="183">
                  <c:v>1.8870359155647553E-3</c:v>
                </c:pt>
                <c:pt idx="184">
                  <c:v>1.888157903507092E-3</c:v>
                </c:pt>
                <c:pt idx="185">
                  <c:v>1.8906338365783253E-3</c:v>
                </c:pt>
                <c:pt idx="186">
                  <c:v>1.8917521668539231E-3</c:v>
                </c:pt>
                <c:pt idx="187">
                  <c:v>1.892869546443652E-3</c:v>
                </c:pt>
                <c:pt idx="188">
                  <c:v>1.8948699754718454E-3</c:v>
                </c:pt>
                <c:pt idx="189">
                  <c:v>1.8955430981480936E-3</c:v>
                </c:pt>
                <c:pt idx="190">
                  <c:v>1.8984421839876361E-3</c:v>
                </c:pt>
                <c:pt idx="191">
                  <c:v>1.8995538593929177E-3</c:v>
                </c:pt>
                <c:pt idx="192">
                  <c:v>1.900664584089398E-3</c:v>
                </c:pt>
                <c:pt idx="193">
                  <c:v>1.9026577047509059E-3</c:v>
                </c:pt>
                <c:pt idx="194">
                  <c:v>1.9033245163360428E-3</c:v>
                </c:pt>
                <c:pt idx="195">
                  <c:v>1.90620394683036E-3</c:v>
                </c:pt>
                <c:pt idx="196">
                  <c:v>1.9073089672076375E-3</c:v>
                </c:pt>
                <c:pt idx="197">
                  <c:v>1.9084130368536181E-3</c:v>
                </c:pt>
                <c:pt idx="198">
                  <c:v>1.9103991022971683E-3</c:v>
                </c:pt>
                <c:pt idx="199">
                  <c:v>1.911059476325178E-3</c:v>
                </c:pt>
                <c:pt idx="200">
                  <c:v>1.9139191240050829E-3</c:v>
                </c:pt>
                <c:pt idx="201">
                  <c:v>1.9150174891973237E-3</c:v>
                </c:pt>
                <c:pt idx="202">
                  <c:v>1.9161149036362084E-3</c:v>
                </c:pt>
                <c:pt idx="203">
                  <c:v>1.9180941670117288E-3</c:v>
                </c:pt>
                <c:pt idx="204">
                  <c:v>1.9187479770177401E-3</c:v>
                </c:pt>
                <c:pt idx="205">
                  <c:v>1.9211472133941849E-3</c:v>
                </c:pt>
                <c:pt idx="206">
                  <c:v>1.9222389130289866E-3</c:v>
                </c:pt>
                <c:pt idx="207">
                  <c:v>1.9233296592824143E-3</c:v>
                </c:pt>
                <c:pt idx="208">
                  <c:v>1.9244194521509644E-3</c:v>
                </c:pt>
                <c:pt idx="209">
                  <c:v>1.9263900173225035E-3</c:v>
                </c:pt>
                <c:pt idx="210">
                  <c:v>1.9287690897137502E-3</c:v>
                </c:pt>
                <c:pt idx="211">
                  <c:v>1.9298541156110439E-3</c:v>
                </c:pt>
                <c:pt idx="212">
                  <c:v>1.9309381881046255E-3</c:v>
                </c:pt>
                <c:pt idx="213">
                  <c:v>1.9320213071914291E-3</c:v>
                </c:pt>
                <c:pt idx="214">
                  <c:v>1.9339855961543416E-3</c:v>
                </c:pt>
                <c:pt idx="215">
                  <c:v>1.9363442494069122E-3</c:v>
                </c:pt>
                <c:pt idx="216">
                  <c:v>1.9374226014125203E-3</c:v>
                </c:pt>
                <c:pt idx="217">
                  <c:v>1.9384999999925157E-3</c:v>
                </c:pt>
                <c:pt idx="218">
                  <c:v>1.9391008624821424E-3</c:v>
                </c:pt>
                <c:pt idx="219">
                  <c:v>1.9396343171428497E-3</c:v>
                </c:pt>
                <c:pt idx="220">
                  <c:v>1.9414806786730485E-3</c:v>
                </c:pt>
                <c:pt idx="221">
                  <c:v>1.9420697242575223E-3</c:v>
                </c:pt>
                <c:pt idx="222">
                  <c:v>1.9426564064483507E-3</c:v>
                </c:pt>
                <c:pt idx="223">
                  <c:v>1.943240725241154E-3</c:v>
                </c:pt>
                <c:pt idx="224">
                  <c:v>1.9461268680895927E-3</c:v>
                </c:pt>
                <c:pt idx="225">
                  <c:v>1.9466970064070815E-3</c:v>
                </c:pt>
                <c:pt idx="226">
                  <c:v>1.9472647812976366E-3</c:v>
                </c:pt>
                <c:pt idx="227">
                  <c:v>1.9477650863214419E-3</c:v>
                </c:pt>
                <c:pt idx="228">
                  <c:v>1.9495122465090517E-3</c:v>
                </c:pt>
                <c:pt idx="229">
                  <c:v>1.9500682042042749E-3</c:v>
                </c:pt>
                <c:pt idx="230">
                  <c:v>1.9506217984480362E-3</c:v>
                </c:pt>
                <c:pt idx="231">
                  <c:v>1.9511730292368315E-3</c:v>
                </c:pt>
                <c:pt idx="232">
                  <c:v>1.9516577042139852E-3</c:v>
                </c:pt>
                <c:pt idx="233">
                  <c:v>1.9533543177617601E-3</c:v>
                </c:pt>
                <c:pt idx="234">
                  <c:v>1.9538937312159376E-3</c:v>
                </c:pt>
                <c:pt idx="235">
                  <c:v>1.954430781191497E-3</c:v>
                </c:pt>
                <c:pt idx="236">
                  <c:v>1.9548467230151717E-3</c:v>
                </c:pt>
                <c:pt idx="237">
                  <c:v>1.9554064758104807E-3</c:v>
                </c:pt>
                <c:pt idx="238">
                  <c:v>1.9570805787559892E-3</c:v>
                </c:pt>
                <c:pt idx="239">
                  <c:v>1.9576034477796836E-3</c:v>
                </c:pt>
                <c:pt idx="240">
                  <c:v>1.9581239532980416E-3</c:v>
                </c:pt>
                <c:pt idx="241">
                  <c:v>1.9586420953075587E-3</c:v>
                </c:pt>
                <c:pt idx="242">
                  <c:v>1.9590973997633018E-3</c:v>
                </c:pt>
                <c:pt idx="243">
                  <c:v>1.9606910281818831E-3</c:v>
                </c:pt>
                <c:pt idx="244">
                  <c:v>1.9611973525911321E-3</c:v>
                </c:pt>
                <c:pt idx="245">
                  <c:v>1.9617013134694207E-3</c:v>
                </c:pt>
                <c:pt idx="246">
                  <c:v>1.9622029108130267E-3</c:v>
                </c:pt>
                <c:pt idx="247">
                  <c:v>1.9627336459895439E-3</c:v>
                </c:pt>
                <c:pt idx="248">
                  <c:v>1.9641856647696627E-3</c:v>
                </c:pt>
                <c:pt idx="249">
                  <c:v>1.9646754443866359E-3</c:v>
                </c:pt>
                <c:pt idx="250">
                  <c:v>1.9651628604476826E-3</c:v>
                </c:pt>
                <c:pt idx="251">
                  <c:v>1.9656479129490797E-3</c:v>
                </c:pt>
                <c:pt idx="252">
                  <c:v>1.9660763663461411E-3</c:v>
                </c:pt>
                <c:pt idx="253">
                  <c:v>1.9675644872911603E-3</c:v>
                </c:pt>
                <c:pt idx="254">
                  <c:v>1.9680377219435021E-3</c:v>
                </c:pt>
                <c:pt idx="255">
                  <c:v>1.9685085930156083E-3</c:v>
                </c:pt>
                <c:pt idx="256">
                  <c:v>1.9689771005044127E-3</c:v>
                </c:pt>
                <c:pt idx="257">
                  <c:v>1.9693930731825107E-3</c:v>
                </c:pt>
                <c:pt idx="258">
                  <c:v>1.9708274945580656E-3</c:v>
                </c:pt>
                <c:pt idx="259">
                  <c:v>1.971284184079334E-3</c:v>
                </c:pt>
                <c:pt idx="260">
                  <c:v>1.9717385099973714E-3</c:v>
                </c:pt>
                <c:pt idx="261">
                  <c:v>1.9721904723086739E-3</c:v>
                </c:pt>
                <c:pt idx="262">
                  <c:v>1.9725945941473579E-3</c:v>
                </c:pt>
                <c:pt idx="263">
                  <c:v>1.9739746854230229E-3</c:v>
                </c:pt>
                <c:pt idx="264">
                  <c:v>1.9744148296529079E-3</c:v>
                </c:pt>
                <c:pt idx="265">
                  <c:v>1.9748526102570042E-3</c:v>
                </c:pt>
                <c:pt idx="266">
                  <c:v>1.9752880272320278E-3</c:v>
                </c:pt>
                <c:pt idx="267">
                  <c:v>1.9756809281148264E-3</c:v>
                </c:pt>
                <c:pt idx="268">
                  <c:v>1.9770060587800671E-3</c:v>
                </c:pt>
                <c:pt idx="269">
                  <c:v>1.9774296575635147E-3</c:v>
                </c:pt>
                <c:pt idx="270">
                  <c:v>1.9778508926994922E-3</c:v>
                </c:pt>
                <c:pt idx="271">
                  <c:v>1.9782697641851535E-3</c:v>
                </c:pt>
                <c:pt idx="272">
                  <c:v>1.9786520740002244E-3</c:v>
                </c:pt>
                <c:pt idx="273">
                  <c:v>1.9799216135626546E-3</c:v>
                </c:pt>
                <c:pt idx="274">
                  <c:v>1.9803286667509612E-3</c:v>
                </c:pt>
                <c:pt idx="275">
                  <c:v>1.9807333562709933E-3</c:v>
                </c:pt>
                <c:pt idx="276">
                  <c:v>1.9811356821199033E-3</c:v>
                </c:pt>
                <c:pt idx="277">
                  <c:v>1.9815080307585033E-3</c:v>
                </c:pt>
                <c:pt idx="278">
                  <c:v>1.9827213487460704E-3</c:v>
                </c:pt>
                <c:pt idx="279">
                  <c:v>1.9831118561962277E-3</c:v>
                </c:pt>
                <c:pt idx="280">
                  <c:v>1.9834999999579616E-3</c:v>
                </c:pt>
                <c:pt idx="281">
                  <c:v>1.984836059187897E-3</c:v>
                </c:pt>
                <c:pt idx="282">
                  <c:v>1.9880440538926655E-3</c:v>
                </c:pt>
                <c:pt idx="283">
                  <c:v>1.9901814871973863E-3</c:v>
                </c:pt>
                <c:pt idx="284">
                  <c:v>1.9915181419746047E-3</c:v>
                </c:pt>
                <c:pt idx="285">
                  <c:v>1.9928549158624619E-3</c:v>
                </c:pt>
                <c:pt idx="286">
                  <c:v>1.9941918088618345E-3</c:v>
                </c:pt>
                <c:pt idx="287">
                  <c:v>1.9974063973331223E-3</c:v>
                </c:pt>
                <c:pt idx="288">
                  <c:v>1.999540571981484E-3</c:v>
                </c:pt>
                <c:pt idx="289">
                  <c:v>2.0008780605445648E-3</c:v>
                </c:pt>
                <c:pt idx="290">
                  <c:v>2.0022156682217881E-3</c:v>
                </c:pt>
                <c:pt idx="291">
                  <c:v>2.0035533950135929E-3</c:v>
                </c:pt>
                <c:pt idx="292">
                  <c:v>2.0067745466200637E-3</c:v>
                </c:pt>
                <c:pt idx="293">
                  <c:v>2.0089054933375749E-3</c:v>
                </c:pt>
                <c:pt idx="294">
                  <c:v>2.0102438157099506E-3</c:v>
                </c:pt>
                <c:pt idx="295">
                  <c:v>2.011582257199974E-3</c:v>
                </c:pt>
                <c:pt idx="296">
                  <c:v>2.0129208178078636E-3</c:v>
                </c:pt>
                <c:pt idx="297">
                  <c:v>2.0161485019175003E-3</c:v>
                </c:pt>
                <c:pt idx="298">
                  <c:v>2.0182762514296916E-3</c:v>
                </c:pt>
                <c:pt idx="299">
                  <c:v>2.0196154076350154E-3</c:v>
                </c:pt>
                <c:pt idx="300">
                  <c:v>2.0209546829610524E-3</c:v>
                </c:pt>
                <c:pt idx="301">
                  <c:v>2.0222940774086793E-3</c:v>
                </c:pt>
                <c:pt idx="302">
                  <c:v>2.025528263389878E-3</c:v>
                </c:pt>
                <c:pt idx="303">
                  <c:v>2.0276528464223051E-3</c:v>
                </c:pt>
                <c:pt idx="304">
                  <c:v>2.0289928364840104E-3</c:v>
                </c:pt>
                <c:pt idx="305">
                  <c:v>2.0303329456699327E-3</c:v>
                </c:pt>
                <c:pt idx="306">
                  <c:v>2.0316731739805105E-3</c:v>
                </c:pt>
                <c:pt idx="307">
                  <c:v>2.034913831201426E-3</c:v>
                </c:pt>
                <c:pt idx="308">
                  <c:v>2.0370352784801066E-3</c:v>
                </c:pt>
                <c:pt idx="309">
                  <c:v>2.038376102421407E-3</c:v>
                </c:pt>
                <c:pt idx="310">
                  <c:v>2.0397170454904291E-3</c:v>
                </c:pt>
                <c:pt idx="311">
                  <c:v>2.0410581076878297E-3</c:v>
                </c:pt>
                <c:pt idx="312">
                  <c:v>2.0443052055172427E-3</c:v>
                </c:pt>
                <c:pt idx="313">
                  <c:v>2.046423547767128E-3</c:v>
                </c:pt>
                <c:pt idx="314">
                  <c:v>2.0477652056118956E-3</c:v>
                </c:pt>
                <c:pt idx="315">
                  <c:v>2.0491069825878884E-3</c:v>
                </c:pt>
                <c:pt idx="316">
                  <c:v>2.050448878695107E-3</c:v>
                </c:pt>
                <c:pt idx="317">
                  <c:v>2.0537023865017752E-3</c:v>
                </c:pt>
                <c:pt idx="318">
                  <c:v>2.0558176544484986E-3</c:v>
                </c:pt>
                <c:pt idx="319">
                  <c:v>2.0571601462201663E-3</c:v>
                </c:pt>
                <c:pt idx="320">
                  <c:v>2.0585027571263445E-3</c:v>
                </c:pt>
                <c:pt idx="321">
                  <c:v>2.0598454871672517E-3</c:v>
                </c:pt>
                <c:pt idx="322">
                  <c:v>2.0631053743199045E-3</c:v>
                </c:pt>
                <c:pt idx="323">
                  <c:v>2.0652175986886892E-3</c:v>
                </c:pt>
                <c:pt idx="324">
                  <c:v>2.0665609244109092E-3</c:v>
                </c:pt>
                <c:pt idx="325">
                  <c:v>2.0679043692709248E-3</c:v>
                </c:pt>
                <c:pt idx="326">
                  <c:v>2.0692479332689545E-3</c:v>
                </c:pt>
                <c:pt idx="327">
                  <c:v>2.0725141691365122E-3</c:v>
                </c:pt>
                <c:pt idx="328">
                  <c:v>2.0746233806528272E-3</c:v>
                </c:pt>
                <c:pt idx="329">
                  <c:v>2.0759675403490331E-3</c:v>
                </c:pt>
                <c:pt idx="330">
                  <c:v>2.0773118191863196E-3</c:v>
                </c:pt>
                <c:pt idx="331">
                  <c:v>2.0786562171651243E-3</c:v>
                </c:pt>
                <c:pt idx="332">
                  <c:v>2.081928771116699E-3</c:v>
                </c:pt>
                <c:pt idx="333">
                  <c:v>2.0840350005053849E-3</c:v>
                </c:pt>
                <c:pt idx="334">
                  <c:v>2.0853799941992291E-3</c:v>
                </c:pt>
                <c:pt idx="335">
                  <c:v>2.0867251070374386E-3</c:v>
                </c:pt>
                <c:pt idx="336">
                  <c:v>2.0880703390206705E-3</c:v>
                </c:pt>
                <c:pt idx="337">
                  <c:v>2.0913491804255631E-3</c:v>
                </c:pt>
                <c:pt idx="338">
                  <c:v>2.0934524584121472E-3</c:v>
                </c:pt>
                <c:pt idx="339">
                  <c:v>2.0947982861270623E-3</c:v>
                </c:pt>
                <c:pt idx="340">
                  <c:v>2.0961442329898473E-3</c:v>
                </c:pt>
                <c:pt idx="341">
                  <c:v>2.0974902990007209E-3</c:v>
                </c:pt>
                <c:pt idx="342">
                  <c:v>2.1007753972282048E-3</c:v>
                </c:pt>
                <c:pt idx="343">
                  <c:v>2.1028757545375849E-3</c:v>
                </c:pt>
                <c:pt idx="344">
                  <c:v>2.1042224162974429E-3</c:v>
                </c:pt>
                <c:pt idx="345">
                  <c:v>2.1055691972082366E-3</c:v>
                </c:pt>
                <c:pt idx="346">
                  <c:v>2.1069160972708419E-3</c:v>
                </c:pt>
                <c:pt idx="347">
                  <c:v>2.1102074216899414E-3</c:v>
                </c:pt>
                <c:pt idx="348">
                  <c:v>2.1123048890474834E-3</c:v>
                </c:pt>
                <c:pt idx="349">
                  <c:v>2.1136523848754984E-3</c:v>
                </c:pt>
                <c:pt idx="350">
                  <c:v>2.1149999998581722E-3</c:v>
                </c:pt>
                <c:pt idx="351">
                  <c:v>2.1180687433244153E-3</c:v>
                </c:pt>
                <c:pt idx="352">
                  <c:v>2.1265156704245989E-3</c:v>
                </c:pt>
                <c:pt idx="353">
                  <c:v>2.1303848243675429E-3</c:v>
                </c:pt>
                <c:pt idx="354">
                  <c:v>2.1334741216149289E-3</c:v>
                </c:pt>
                <c:pt idx="355">
                  <c:v>2.1365675297337389E-3</c:v>
                </c:pt>
                <c:pt idx="356">
                  <c:v>2.1396650487622987E-3</c:v>
                </c:pt>
                <c:pt idx="357">
                  <c:v>2.1400724244100824E-3</c:v>
                </c:pt>
                <c:pt idx="358">
                  <c:v>2.1520962347493038E-3</c:v>
                </c:pt>
                <c:pt idx="359">
                  <c:v>2.155214308907626E-3</c:v>
                </c:pt>
                <c:pt idx="360">
                  <c:v>2.1583364942082792E-3</c:v>
                </c:pt>
                <c:pt idx="361">
                  <c:v>2.1614627906902453E-3</c:v>
                </c:pt>
                <c:pt idx="362">
                  <c:v>2.1699554471230633E-3</c:v>
                </c:pt>
                <c:pt idx="363">
                  <c:v>2.1740090892091407E-3</c:v>
                </c:pt>
                <c:pt idx="364">
                  <c:v>2.1771559421819723E-3</c:v>
                </c:pt>
                <c:pt idx="365">
                  <c:v>2.1803069065706696E-3</c:v>
                </c:pt>
                <c:pt idx="366">
                  <c:v>2.1834619824139959E-3</c:v>
                </c:pt>
                <c:pt idx="367">
                  <c:v>2.191975872354107E-3</c:v>
                </c:pt>
                <c:pt idx="368">
                  <c:v>2.1961234011233124E-3</c:v>
                </c:pt>
                <c:pt idx="369">
                  <c:v>2.1992990348317473E-3</c:v>
                </c:pt>
                <c:pt idx="370">
                  <c:v>2.2024787802315529E-3</c:v>
                </c:pt>
                <c:pt idx="371">
                  <c:v>2.2056626373625882E-3</c:v>
                </c:pt>
                <c:pt idx="372">
                  <c:v>2.2141966733878584E-3</c:v>
                </c:pt>
                <c:pt idx="373">
                  <c:v>2.2184391839913768E-3</c:v>
                </c:pt>
                <c:pt idx="374">
                  <c:v>2.2216436003735904E-3</c:v>
                </c:pt>
                <c:pt idx="375">
                  <c:v>2.2248521287257465E-3</c:v>
                </c:pt>
                <c:pt idx="376">
                  <c:v>2.2280647690877038E-3</c:v>
                </c:pt>
                <c:pt idx="377">
                  <c:v>2.2366178637892708E-3</c:v>
                </c:pt>
                <c:pt idx="378">
                  <c:v>2.2409564514353142E-3</c:v>
                </c:pt>
                <c:pt idx="379">
                  <c:v>2.244189652447659E-3</c:v>
                </c:pt>
                <c:pt idx="380">
                  <c:v>2.2474269657109273E-3</c:v>
                </c:pt>
                <c:pt idx="381">
                  <c:v>2.2506683912649778E-3</c:v>
                </c:pt>
                <c:pt idx="382">
                  <c:v>2.2592394572450518E-3</c:v>
                </c:pt>
                <c:pt idx="383">
                  <c:v>2.2636752172010602E-3</c:v>
                </c:pt>
                <c:pt idx="384">
                  <c:v>2.2669372048171907E-3</c:v>
                </c:pt>
                <c:pt idx="385">
                  <c:v>2.2702033049676346E-3</c:v>
                </c:pt>
                <c:pt idx="386">
                  <c:v>2.273473517692907E-3</c:v>
                </c:pt>
                <c:pt idx="387">
                  <c:v>2.282061467564973E-3</c:v>
                </c:pt>
                <c:pt idx="388">
                  <c:v>2.2865954951574114E-3</c:v>
                </c:pt>
                <c:pt idx="389">
                  <c:v>2.289886271368721E-3</c:v>
                </c:pt>
                <c:pt idx="390">
                  <c:v>2.2931811604003614E-3</c:v>
                </c:pt>
                <c:pt idx="391">
                  <c:v>2.2964801622928485E-3</c:v>
                </c:pt>
                <c:pt idx="392">
                  <c:v>2.3050839086809962E-3</c:v>
                </c:pt>
                <c:pt idx="393">
                  <c:v>2.3097172992964632E-3</c:v>
                </c:pt>
                <c:pt idx="394">
                  <c:v>2.3130368661120845E-3</c:v>
                </c:pt>
                <c:pt idx="395">
                  <c:v>2.3163605460360254E-3</c:v>
                </c:pt>
                <c:pt idx="396">
                  <c:v>2.3196883391098963E-3</c:v>
                </c:pt>
                <c:pt idx="397">
                  <c:v>2.3283067946479274E-3</c:v>
                </c:pt>
                <c:pt idx="398">
                  <c:v>2.3330406437338282E-3</c:v>
                </c:pt>
                <c:pt idx="399">
                  <c:v>2.3363890031799757E-3</c:v>
                </c:pt>
                <c:pt idx="400">
                  <c:v>2.3397414760254979E-3</c:v>
                </c:pt>
                <c:pt idx="401">
                  <c:v>2.343098062312224E-3</c:v>
                </c:pt>
                <c:pt idx="402">
                  <c:v>2.3517301396429823E-3</c:v>
                </c:pt>
                <c:pt idx="403">
                  <c:v>2.3565655427077608E-3</c:v>
                </c:pt>
                <c:pt idx="404">
                  <c:v>2.3599426968288267E-3</c:v>
                </c:pt>
                <c:pt idx="405">
                  <c:v>2.3633239646422932E-3</c:v>
                </c:pt>
                <c:pt idx="406">
                  <c:v>2.3667093461913037E-3</c:v>
                </c:pt>
                <c:pt idx="407">
                  <c:v>2.37535395796622E-3</c:v>
                </c:pt>
                <c:pt idx="408">
                  <c:v>2.380292010580471E-3</c:v>
                </c:pt>
                <c:pt idx="409">
                  <c:v>2.3836979614377109E-3</c:v>
                </c:pt>
                <c:pt idx="410">
                  <c:v>2.3871080262840997E-3</c:v>
                </c:pt>
                <c:pt idx="411">
                  <c:v>2.3905222051616866E-3</c:v>
                </c:pt>
                <c:pt idx="412">
                  <c:v>2.3991782640403274E-3</c:v>
                </c:pt>
                <c:pt idx="413">
                  <c:v>2.4050609856283429E-3</c:v>
                </c:pt>
                <c:pt idx="414">
                  <c:v>2.4087779573993733E-3</c:v>
                </c:pt>
                <c:pt idx="415">
                  <c:v>2.4125000005651054E-3</c:v>
                </c:pt>
                <c:pt idx="416">
                  <c:v>2.4155344181191534E-3</c:v>
                </c:pt>
                <c:pt idx="417">
                  <c:v>2.4262194265489432E-3</c:v>
                </c:pt>
                <c:pt idx="418">
                  <c:v>2.430760747852864E-3</c:v>
                </c:pt>
                <c:pt idx="419">
                  <c:v>2.4338168624258886E-3</c:v>
                </c:pt>
                <c:pt idx="420">
                  <c:v>2.4368765932853611E-3</c:v>
                </c:pt>
                <c:pt idx="421">
                  <c:v>2.4380308424626169E-3</c:v>
                </c:pt>
                <c:pt idx="422">
                  <c:v>2.4491516802622646E-3</c:v>
                </c:pt>
                <c:pt idx="423">
                  <c:v>2.4522294930592191E-3</c:v>
                </c:pt>
                <c:pt idx="424">
                  <c:v>2.4553109223445424E-3</c:v>
                </c:pt>
                <c:pt idx="425">
                  <c:v>2.4583959681519613E-3</c:v>
                </c:pt>
                <c:pt idx="426">
                  <c:v>2.4652664489901886E-3</c:v>
                </c:pt>
                <c:pt idx="427">
                  <c:v>2.4707723172799675E-3</c:v>
                </c:pt>
                <c:pt idx="428">
                  <c:v>2.4738754462059502E-3</c:v>
                </c:pt>
                <c:pt idx="429">
                  <c:v>2.4769821918574826E-3</c:v>
                </c:pt>
                <c:pt idx="430">
                  <c:v>2.4800925542685093E-3</c:v>
                </c:pt>
                <c:pt idx="431">
                  <c:v>2.486962302312482E-3</c:v>
                </c:pt>
                <c:pt idx="432">
                  <c:v>2.4925701721904142E-3</c:v>
                </c:pt>
                <c:pt idx="433">
                  <c:v>2.4956986189111621E-3</c:v>
                </c:pt>
                <c:pt idx="434">
                  <c:v>2.4988306825963909E-3</c:v>
                </c:pt>
                <c:pt idx="435">
                  <c:v>2.5019663632804851E-3</c:v>
                </c:pt>
                <c:pt idx="436">
                  <c:v>2.5088344215634952E-3</c:v>
                </c:pt>
                <c:pt idx="437">
                  <c:v>2.514545256693178E-3</c:v>
                </c:pt>
                <c:pt idx="438">
                  <c:v>2.5176990228877858E-3</c:v>
                </c:pt>
                <c:pt idx="439">
                  <c:v>2.5208564062877779E-3</c:v>
                </c:pt>
                <c:pt idx="440">
                  <c:v>2.5240174069279765E-3</c:v>
                </c:pt>
                <c:pt idx="441">
                  <c:v>2.5308828184829376E-3</c:v>
                </c:pt>
                <c:pt idx="442">
                  <c:v>2.5366975825833167E-3</c:v>
                </c:pt>
                <c:pt idx="443">
                  <c:v>2.5398766699444579E-3</c:v>
                </c:pt>
                <c:pt idx="444">
                  <c:v>2.543059374753858E-3</c:v>
                </c:pt>
                <c:pt idx="445">
                  <c:v>2.5462456970469951E-3</c:v>
                </c:pt>
                <c:pt idx="446">
                  <c:v>2.5531075049052667E-3</c:v>
                </c:pt>
                <c:pt idx="447">
                  <c:v>2.5590271617509362E-3</c:v>
                </c:pt>
                <c:pt idx="448">
                  <c:v>2.5622315719848621E-3</c:v>
                </c:pt>
                <c:pt idx="449">
                  <c:v>2.5654395999123304E-3</c:v>
                </c:pt>
                <c:pt idx="450">
                  <c:v>2.5686512455681621E-3</c:v>
                </c:pt>
                <c:pt idx="451">
                  <c:v>2.5755084927594684E-3</c:v>
                </c:pt>
                <c:pt idx="452">
                  <c:v>2.5815340061811883E-3</c:v>
                </c:pt>
                <c:pt idx="453">
                  <c:v>2.5847637410083861E-3</c:v>
                </c:pt>
                <c:pt idx="454">
                  <c:v>2.5879970937755046E-3</c:v>
                </c:pt>
                <c:pt idx="455">
                  <c:v>2.5912340645182401E-3</c:v>
                </c:pt>
                <c:pt idx="456">
                  <c:v>2.5980857940697127E-3</c:v>
                </c:pt>
                <c:pt idx="457">
                  <c:v>2.6042181279555877E-3</c:v>
                </c:pt>
                <c:pt idx="458">
                  <c:v>2.607473189109027E-3</c:v>
                </c:pt>
                <c:pt idx="459">
                  <c:v>2.6107318684518311E-3</c:v>
                </c:pt>
                <c:pt idx="460">
                  <c:v>2.6139941660188212E-3</c:v>
                </c:pt>
                <c:pt idx="461">
                  <c:v>2.6208394209553511E-3</c:v>
                </c:pt>
                <c:pt idx="462">
                  <c:v>2.6270795392498185E-3</c:v>
                </c:pt>
                <c:pt idx="463">
                  <c:v>2.6303599284771429E-3</c:v>
                </c:pt>
                <c:pt idx="464">
                  <c:v>2.6336439361441524E-3</c:v>
                </c:pt>
                <c:pt idx="465">
                  <c:v>2.6369315622869816E-3</c:v>
                </c:pt>
                <c:pt idx="466">
                  <c:v>2.6437693856291755E-3</c:v>
                </c:pt>
                <c:pt idx="467">
                  <c:v>2.6501182523354901E-3</c:v>
                </c:pt>
                <c:pt idx="468">
                  <c:v>2.6534239713974827E-3</c:v>
                </c:pt>
                <c:pt idx="469">
                  <c:v>2.6567333091518895E-3</c:v>
                </c:pt>
                <c:pt idx="470">
                  <c:v>2.6600462656348458E-3</c:v>
                </c:pt>
                <c:pt idx="471">
                  <c:v>2.6668757004000318E-3</c:v>
                </c:pt>
                <c:pt idx="472">
                  <c:v>2.6733342795794766E-3</c:v>
                </c:pt>
                <c:pt idx="473">
                  <c:v>2.6766653302507178E-3</c:v>
                </c:pt>
                <c:pt idx="474">
                  <c:v>2.6799999998688546E-3</c:v>
                </c:pt>
                <c:pt idx="475">
                  <c:v>2.7050904782559651E-3</c:v>
                </c:pt>
                <c:pt idx="476">
                  <c:v>2.7774209994062557E-3</c:v>
                </c:pt>
                <c:pt idx="477">
                  <c:v>2.8078260632687243E-3</c:v>
                </c:pt>
                <c:pt idx="478">
                  <c:v>2.8336288669456567E-3</c:v>
                </c:pt>
                <c:pt idx="479">
                  <c:v>2.859479240956672E-3</c:v>
                </c:pt>
                <c:pt idx="480">
                  <c:v>2.8853771889967876E-3</c:v>
                </c:pt>
                <c:pt idx="481">
                  <c:v>2.9577427845180579E-3</c:v>
                </c:pt>
                <c:pt idx="482">
                  <c:v>2.9894447955726234E-3</c:v>
                </c:pt>
                <c:pt idx="483">
                  <c:v>3.0155806694130054E-3</c:v>
                </c:pt>
                <c:pt idx="484">
                  <c:v>3.0417641395929697E-3</c:v>
                </c:pt>
                <c:pt idx="485">
                  <c:v>3.0448020016243136E-3</c:v>
                </c:pt>
                <c:pt idx="486">
                  <c:v>3.0478550334806643E-3</c:v>
                </c:pt>
                <c:pt idx="487">
                  <c:v>3.1733955668139329E-3</c:v>
                </c:pt>
                <c:pt idx="488">
                  <c:v>3.199864693864329E-3</c:v>
                </c:pt>
                <c:pt idx="489">
                  <c:v>3.2263814435959754E-3</c:v>
                </c:pt>
                <c:pt idx="490">
                  <c:v>3.2529458197995938E-3</c:v>
                </c:pt>
                <c:pt idx="491">
                  <c:v>3.3253451785953819E-3</c:v>
                </c:pt>
                <c:pt idx="492">
                  <c:v>3.3596796653862634E-3</c:v>
                </c:pt>
                <c:pt idx="493">
                  <c:v>3.38648223104949E-3</c:v>
                </c:pt>
                <c:pt idx="494">
                  <c:v>3.4133324460726808E-3</c:v>
                </c:pt>
                <c:pt idx="495">
                  <c:v>3.4402303142945191E-3</c:v>
                </c:pt>
                <c:pt idx="496">
                  <c:v>3.5754345882250379E-3</c:v>
                </c:pt>
                <c:pt idx="497">
                  <c:v>3.6026184566391724E-3</c:v>
                </c:pt>
                <c:pt idx="498">
                  <c:v>3.629850005316332E-3</c:v>
                </c:pt>
                <c:pt idx="499">
                  <c:v>3.7022346145441495E-3</c:v>
                </c:pt>
                <c:pt idx="500">
                  <c:v>3.7392530806331786E-3</c:v>
                </c:pt>
                <c:pt idx="501">
                  <c:v>3.7667230891699774E-3</c:v>
                </c:pt>
                <c:pt idx="502">
                  <c:v>3.7942408014359622E-3</c:v>
                </c:pt>
                <c:pt idx="503">
                  <c:v>3.8218062213663962E-3</c:v>
                </c:pt>
                <c:pt idx="504">
                  <c:v>3.8941652636002005E-3</c:v>
                </c:pt>
                <c:pt idx="505">
                  <c:v>3.9603490742004402E-3</c:v>
                </c:pt>
                <c:pt idx="506">
                  <c:v>3.9882008231428819E-3</c:v>
                </c:pt>
                <c:pt idx="507">
                  <c:v>4.016100307489336E-3</c:v>
                </c:pt>
                <c:pt idx="508">
                  <c:v>4.0884216544790318E-3</c:v>
                </c:pt>
                <c:pt idx="509">
                  <c:v>4.1281756788254997E-3</c:v>
                </c:pt>
                <c:pt idx="510">
                  <c:v>4.1563139001854548E-3</c:v>
                </c:pt>
                <c:pt idx="511">
                  <c:v>4.3167173842659657E-3</c:v>
                </c:pt>
              </c:numCache>
            </c:numRef>
          </c:yVal>
          <c:smooth val="0"/>
        </c:ser>
        <c:ser>
          <c:idx val="2"/>
          <c:order val="1"/>
          <c:tx>
            <c:v>1Y QL</c:v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EUR1Y!$BA$2:$BA$513</c:f>
              <c:numCache>
                <c:formatCode>ddd\,\ dd\-mmm\-yyyy</c:formatCode>
                <c:ptCount val="512"/>
                <c:pt idx="0">
                  <c:v>42138</c:v>
                </c:pt>
                <c:pt idx="1">
                  <c:v>42139</c:v>
                </c:pt>
                <c:pt idx="2">
                  <c:v>42142</c:v>
                </c:pt>
                <c:pt idx="3">
                  <c:v>42143</c:v>
                </c:pt>
                <c:pt idx="4">
                  <c:v>42144</c:v>
                </c:pt>
                <c:pt idx="5">
                  <c:v>42145</c:v>
                </c:pt>
                <c:pt idx="6">
                  <c:v>42146</c:v>
                </c:pt>
                <c:pt idx="7">
                  <c:v>42149</c:v>
                </c:pt>
                <c:pt idx="8">
                  <c:v>42150</c:v>
                </c:pt>
                <c:pt idx="9">
                  <c:v>42151</c:v>
                </c:pt>
                <c:pt idx="10">
                  <c:v>42152</c:v>
                </c:pt>
                <c:pt idx="11">
                  <c:v>42153</c:v>
                </c:pt>
                <c:pt idx="12">
                  <c:v>42156</c:v>
                </c:pt>
                <c:pt idx="13">
                  <c:v>42157</c:v>
                </c:pt>
                <c:pt idx="14">
                  <c:v>42158</c:v>
                </c:pt>
                <c:pt idx="15">
                  <c:v>42159</c:v>
                </c:pt>
                <c:pt idx="16">
                  <c:v>42160</c:v>
                </c:pt>
                <c:pt idx="17">
                  <c:v>42163</c:v>
                </c:pt>
                <c:pt idx="18">
                  <c:v>42164</c:v>
                </c:pt>
                <c:pt idx="19">
                  <c:v>42165</c:v>
                </c:pt>
                <c:pt idx="20">
                  <c:v>42166</c:v>
                </c:pt>
                <c:pt idx="21">
                  <c:v>42167</c:v>
                </c:pt>
                <c:pt idx="22">
                  <c:v>42170</c:v>
                </c:pt>
                <c:pt idx="23">
                  <c:v>42171</c:v>
                </c:pt>
                <c:pt idx="24">
                  <c:v>42172</c:v>
                </c:pt>
                <c:pt idx="25">
                  <c:v>42173</c:v>
                </c:pt>
                <c:pt idx="26">
                  <c:v>42174</c:v>
                </c:pt>
                <c:pt idx="27">
                  <c:v>42177</c:v>
                </c:pt>
                <c:pt idx="28">
                  <c:v>42178</c:v>
                </c:pt>
                <c:pt idx="29">
                  <c:v>42179</c:v>
                </c:pt>
                <c:pt idx="30">
                  <c:v>42180</c:v>
                </c:pt>
                <c:pt idx="31">
                  <c:v>42181</c:v>
                </c:pt>
                <c:pt idx="32">
                  <c:v>42184</c:v>
                </c:pt>
                <c:pt idx="33">
                  <c:v>42185</c:v>
                </c:pt>
                <c:pt idx="34">
                  <c:v>42186</c:v>
                </c:pt>
                <c:pt idx="35">
                  <c:v>42187</c:v>
                </c:pt>
                <c:pt idx="36">
                  <c:v>42188</c:v>
                </c:pt>
                <c:pt idx="37">
                  <c:v>42191</c:v>
                </c:pt>
                <c:pt idx="38">
                  <c:v>42192</c:v>
                </c:pt>
                <c:pt idx="39">
                  <c:v>42193</c:v>
                </c:pt>
                <c:pt idx="40">
                  <c:v>42194</c:v>
                </c:pt>
                <c:pt idx="41">
                  <c:v>42195</c:v>
                </c:pt>
                <c:pt idx="42">
                  <c:v>42198</c:v>
                </c:pt>
                <c:pt idx="43">
                  <c:v>42199</c:v>
                </c:pt>
                <c:pt idx="44">
                  <c:v>42200</c:v>
                </c:pt>
                <c:pt idx="45">
                  <c:v>42201</c:v>
                </c:pt>
                <c:pt idx="46">
                  <c:v>42202</c:v>
                </c:pt>
                <c:pt idx="47">
                  <c:v>42205</c:v>
                </c:pt>
                <c:pt idx="48">
                  <c:v>42206</c:v>
                </c:pt>
                <c:pt idx="49">
                  <c:v>42207</c:v>
                </c:pt>
                <c:pt idx="50">
                  <c:v>42208</c:v>
                </c:pt>
                <c:pt idx="51">
                  <c:v>42209</c:v>
                </c:pt>
                <c:pt idx="52">
                  <c:v>42212</c:v>
                </c:pt>
                <c:pt idx="53">
                  <c:v>42213</c:v>
                </c:pt>
                <c:pt idx="54">
                  <c:v>42214</c:v>
                </c:pt>
                <c:pt idx="55">
                  <c:v>42215</c:v>
                </c:pt>
                <c:pt idx="56">
                  <c:v>42216</c:v>
                </c:pt>
                <c:pt idx="57">
                  <c:v>42219</c:v>
                </c:pt>
                <c:pt idx="58">
                  <c:v>42220</c:v>
                </c:pt>
                <c:pt idx="59">
                  <c:v>42221</c:v>
                </c:pt>
                <c:pt idx="60">
                  <c:v>42222</c:v>
                </c:pt>
                <c:pt idx="61">
                  <c:v>42223</c:v>
                </c:pt>
                <c:pt idx="62">
                  <c:v>42226</c:v>
                </c:pt>
                <c:pt idx="63">
                  <c:v>42227</c:v>
                </c:pt>
                <c:pt idx="64">
                  <c:v>42228</c:v>
                </c:pt>
                <c:pt idx="65">
                  <c:v>42229</c:v>
                </c:pt>
                <c:pt idx="66">
                  <c:v>42230</c:v>
                </c:pt>
                <c:pt idx="67">
                  <c:v>42233</c:v>
                </c:pt>
                <c:pt idx="68">
                  <c:v>42234</c:v>
                </c:pt>
                <c:pt idx="69">
                  <c:v>42235</c:v>
                </c:pt>
                <c:pt idx="70">
                  <c:v>42236</c:v>
                </c:pt>
                <c:pt idx="71">
                  <c:v>42237</c:v>
                </c:pt>
                <c:pt idx="72">
                  <c:v>42240</c:v>
                </c:pt>
                <c:pt idx="73">
                  <c:v>42241</c:v>
                </c:pt>
                <c:pt idx="74">
                  <c:v>42242</c:v>
                </c:pt>
                <c:pt idx="75">
                  <c:v>42243</c:v>
                </c:pt>
                <c:pt idx="76">
                  <c:v>42244</c:v>
                </c:pt>
                <c:pt idx="77">
                  <c:v>42247</c:v>
                </c:pt>
                <c:pt idx="78">
                  <c:v>42248</c:v>
                </c:pt>
                <c:pt idx="79">
                  <c:v>42249</c:v>
                </c:pt>
                <c:pt idx="80">
                  <c:v>42250</c:v>
                </c:pt>
                <c:pt idx="81">
                  <c:v>42251</c:v>
                </c:pt>
                <c:pt idx="82">
                  <c:v>42254</c:v>
                </c:pt>
                <c:pt idx="83">
                  <c:v>42255</c:v>
                </c:pt>
                <c:pt idx="84">
                  <c:v>42256</c:v>
                </c:pt>
                <c:pt idx="85">
                  <c:v>42257</c:v>
                </c:pt>
                <c:pt idx="86">
                  <c:v>42258</c:v>
                </c:pt>
                <c:pt idx="87">
                  <c:v>42261</c:v>
                </c:pt>
                <c:pt idx="88">
                  <c:v>42262</c:v>
                </c:pt>
                <c:pt idx="89">
                  <c:v>42263</c:v>
                </c:pt>
                <c:pt idx="90">
                  <c:v>42264</c:v>
                </c:pt>
                <c:pt idx="91">
                  <c:v>42265</c:v>
                </c:pt>
                <c:pt idx="92">
                  <c:v>42268</c:v>
                </c:pt>
                <c:pt idx="93">
                  <c:v>42269</c:v>
                </c:pt>
                <c:pt idx="94">
                  <c:v>42270</c:v>
                </c:pt>
                <c:pt idx="95">
                  <c:v>42271</c:v>
                </c:pt>
                <c:pt idx="96">
                  <c:v>42272</c:v>
                </c:pt>
                <c:pt idx="97">
                  <c:v>42275</c:v>
                </c:pt>
                <c:pt idx="98">
                  <c:v>42276</c:v>
                </c:pt>
                <c:pt idx="99">
                  <c:v>42277</c:v>
                </c:pt>
                <c:pt idx="100">
                  <c:v>42278</c:v>
                </c:pt>
                <c:pt idx="101">
                  <c:v>42279</c:v>
                </c:pt>
                <c:pt idx="102">
                  <c:v>42282</c:v>
                </c:pt>
                <c:pt idx="103">
                  <c:v>42283</c:v>
                </c:pt>
                <c:pt idx="104">
                  <c:v>42284</c:v>
                </c:pt>
                <c:pt idx="105">
                  <c:v>42285</c:v>
                </c:pt>
                <c:pt idx="106">
                  <c:v>42286</c:v>
                </c:pt>
                <c:pt idx="107">
                  <c:v>42289</c:v>
                </c:pt>
                <c:pt idx="108">
                  <c:v>42290</c:v>
                </c:pt>
                <c:pt idx="109">
                  <c:v>42291</c:v>
                </c:pt>
                <c:pt idx="110">
                  <c:v>42292</c:v>
                </c:pt>
                <c:pt idx="111">
                  <c:v>42293</c:v>
                </c:pt>
                <c:pt idx="112">
                  <c:v>42296</c:v>
                </c:pt>
                <c:pt idx="113">
                  <c:v>42297</c:v>
                </c:pt>
                <c:pt idx="114">
                  <c:v>42298</c:v>
                </c:pt>
                <c:pt idx="115">
                  <c:v>42299</c:v>
                </c:pt>
                <c:pt idx="116">
                  <c:v>42300</c:v>
                </c:pt>
                <c:pt idx="117">
                  <c:v>42303</c:v>
                </c:pt>
                <c:pt idx="118">
                  <c:v>42304</c:v>
                </c:pt>
                <c:pt idx="119">
                  <c:v>42305</c:v>
                </c:pt>
                <c:pt idx="120">
                  <c:v>42306</c:v>
                </c:pt>
                <c:pt idx="121">
                  <c:v>42307</c:v>
                </c:pt>
                <c:pt idx="122">
                  <c:v>42310</c:v>
                </c:pt>
                <c:pt idx="123">
                  <c:v>42311</c:v>
                </c:pt>
                <c:pt idx="124">
                  <c:v>42312</c:v>
                </c:pt>
                <c:pt idx="125">
                  <c:v>42313</c:v>
                </c:pt>
                <c:pt idx="126">
                  <c:v>42314</c:v>
                </c:pt>
                <c:pt idx="127">
                  <c:v>42317</c:v>
                </c:pt>
                <c:pt idx="128">
                  <c:v>42318</c:v>
                </c:pt>
                <c:pt idx="129">
                  <c:v>42319</c:v>
                </c:pt>
                <c:pt idx="130">
                  <c:v>42320</c:v>
                </c:pt>
                <c:pt idx="131">
                  <c:v>42321</c:v>
                </c:pt>
                <c:pt idx="132">
                  <c:v>42324</c:v>
                </c:pt>
                <c:pt idx="133">
                  <c:v>42325</c:v>
                </c:pt>
                <c:pt idx="134">
                  <c:v>42326</c:v>
                </c:pt>
                <c:pt idx="135">
                  <c:v>42327</c:v>
                </c:pt>
                <c:pt idx="136">
                  <c:v>42328</c:v>
                </c:pt>
                <c:pt idx="137">
                  <c:v>42331</c:v>
                </c:pt>
                <c:pt idx="138">
                  <c:v>42332</c:v>
                </c:pt>
                <c:pt idx="139">
                  <c:v>42333</c:v>
                </c:pt>
                <c:pt idx="140">
                  <c:v>42334</c:v>
                </c:pt>
                <c:pt idx="141">
                  <c:v>42335</c:v>
                </c:pt>
                <c:pt idx="142">
                  <c:v>42338</c:v>
                </c:pt>
                <c:pt idx="143">
                  <c:v>42339</c:v>
                </c:pt>
                <c:pt idx="144">
                  <c:v>42340</c:v>
                </c:pt>
                <c:pt idx="145">
                  <c:v>42341</c:v>
                </c:pt>
                <c:pt idx="146">
                  <c:v>42342</c:v>
                </c:pt>
                <c:pt idx="147">
                  <c:v>42345</c:v>
                </c:pt>
                <c:pt idx="148">
                  <c:v>42346</c:v>
                </c:pt>
                <c:pt idx="149">
                  <c:v>42347</c:v>
                </c:pt>
                <c:pt idx="150">
                  <c:v>42348</c:v>
                </c:pt>
                <c:pt idx="151">
                  <c:v>42349</c:v>
                </c:pt>
                <c:pt idx="152">
                  <c:v>42352</c:v>
                </c:pt>
                <c:pt idx="153">
                  <c:v>42353</c:v>
                </c:pt>
                <c:pt idx="154">
                  <c:v>42354</c:v>
                </c:pt>
                <c:pt idx="155">
                  <c:v>42355</c:v>
                </c:pt>
                <c:pt idx="156">
                  <c:v>42356</c:v>
                </c:pt>
                <c:pt idx="157">
                  <c:v>42359</c:v>
                </c:pt>
                <c:pt idx="158">
                  <c:v>42360</c:v>
                </c:pt>
                <c:pt idx="159">
                  <c:v>42361</c:v>
                </c:pt>
                <c:pt idx="160">
                  <c:v>42362</c:v>
                </c:pt>
                <c:pt idx="161">
                  <c:v>42366</c:v>
                </c:pt>
                <c:pt idx="162">
                  <c:v>42367</c:v>
                </c:pt>
                <c:pt idx="163">
                  <c:v>42368</c:v>
                </c:pt>
                <c:pt idx="164">
                  <c:v>42369</c:v>
                </c:pt>
                <c:pt idx="165">
                  <c:v>42373</c:v>
                </c:pt>
                <c:pt idx="166">
                  <c:v>42374</c:v>
                </c:pt>
                <c:pt idx="167">
                  <c:v>42375</c:v>
                </c:pt>
                <c:pt idx="168">
                  <c:v>42376</c:v>
                </c:pt>
                <c:pt idx="169">
                  <c:v>42377</c:v>
                </c:pt>
                <c:pt idx="170">
                  <c:v>42380</c:v>
                </c:pt>
                <c:pt idx="171">
                  <c:v>42381</c:v>
                </c:pt>
                <c:pt idx="172">
                  <c:v>42382</c:v>
                </c:pt>
                <c:pt idx="173">
                  <c:v>42383</c:v>
                </c:pt>
                <c:pt idx="174">
                  <c:v>42384</c:v>
                </c:pt>
                <c:pt idx="175">
                  <c:v>42387</c:v>
                </c:pt>
                <c:pt idx="176">
                  <c:v>42388</c:v>
                </c:pt>
                <c:pt idx="177">
                  <c:v>42389</c:v>
                </c:pt>
                <c:pt idx="178">
                  <c:v>42390</c:v>
                </c:pt>
                <c:pt idx="179">
                  <c:v>42391</c:v>
                </c:pt>
                <c:pt idx="180">
                  <c:v>42394</c:v>
                </c:pt>
                <c:pt idx="181">
                  <c:v>42395</c:v>
                </c:pt>
                <c:pt idx="182">
                  <c:v>42396</c:v>
                </c:pt>
                <c:pt idx="183">
                  <c:v>42397</c:v>
                </c:pt>
                <c:pt idx="184">
                  <c:v>42398</c:v>
                </c:pt>
                <c:pt idx="185">
                  <c:v>42401</c:v>
                </c:pt>
                <c:pt idx="186">
                  <c:v>42402</c:v>
                </c:pt>
                <c:pt idx="187">
                  <c:v>42403</c:v>
                </c:pt>
                <c:pt idx="188">
                  <c:v>42404</c:v>
                </c:pt>
                <c:pt idx="189">
                  <c:v>42405</c:v>
                </c:pt>
                <c:pt idx="190">
                  <c:v>42408</c:v>
                </c:pt>
                <c:pt idx="191">
                  <c:v>42409</c:v>
                </c:pt>
                <c:pt idx="192">
                  <c:v>42410</c:v>
                </c:pt>
                <c:pt idx="193">
                  <c:v>42411</c:v>
                </c:pt>
                <c:pt idx="194">
                  <c:v>42412</c:v>
                </c:pt>
                <c:pt idx="195">
                  <c:v>42415</c:v>
                </c:pt>
                <c:pt idx="196">
                  <c:v>42416</c:v>
                </c:pt>
                <c:pt idx="197">
                  <c:v>42417</c:v>
                </c:pt>
                <c:pt idx="198">
                  <c:v>42418</c:v>
                </c:pt>
                <c:pt idx="199">
                  <c:v>42419</c:v>
                </c:pt>
                <c:pt idx="200">
                  <c:v>42422</c:v>
                </c:pt>
                <c:pt idx="201">
                  <c:v>42423</c:v>
                </c:pt>
                <c:pt idx="202">
                  <c:v>42424</c:v>
                </c:pt>
                <c:pt idx="203">
                  <c:v>42425</c:v>
                </c:pt>
                <c:pt idx="204">
                  <c:v>42426</c:v>
                </c:pt>
                <c:pt idx="205">
                  <c:v>42429</c:v>
                </c:pt>
                <c:pt idx="206">
                  <c:v>42430</c:v>
                </c:pt>
                <c:pt idx="207">
                  <c:v>42431</c:v>
                </c:pt>
                <c:pt idx="208">
                  <c:v>42432</c:v>
                </c:pt>
                <c:pt idx="209">
                  <c:v>42433</c:v>
                </c:pt>
                <c:pt idx="210">
                  <c:v>42436</c:v>
                </c:pt>
                <c:pt idx="211">
                  <c:v>42437</c:v>
                </c:pt>
                <c:pt idx="212">
                  <c:v>42438</c:v>
                </c:pt>
                <c:pt idx="213">
                  <c:v>42439</c:v>
                </c:pt>
                <c:pt idx="214">
                  <c:v>42440</c:v>
                </c:pt>
                <c:pt idx="215">
                  <c:v>42443</c:v>
                </c:pt>
                <c:pt idx="216">
                  <c:v>42444</c:v>
                </c:pt>
                <c:pt idx="217">
                  <c:v>42445</c:v>
                </c:pt>
                <c:pt idx="218">
                  <c:v>42446</c:v>
                </c:pt>
                <c:pt idx="219">
                  <c:v>42447</c:v>
                </c:pt>
                <c:pt idx="220">
                  <c:v>42450</c:v>
                </c:pt>
                <c:pt idx="221">
                  <c:v>42451</c:v>
                </c:pt>
                <c:pt idx="222">
                  <c:v>42452</c:v>
                </c:pt>
                <c:pt idx="223">
                  <c:v>42453</c:v>
                </c:pt>
                <c:pt idx="224">
                  <c:v>42458</c:v>
                </c:pt>
                <c:pt idx="225">
                  <c:v>42459</c:v>
                </c:pt>
                <c:pt idx="226">
                  <c:v>42460</c:v>
                </c:pt>
                <c:pt idx="227">
                  <c:v>42461</c:v>
                </c:pt>
                <c:pt idx="228">
                  <c:v>42464</c:v>
                </c:pt>
                <c:pt idx="229">
                  <c:v>42465</c:v>
                </c:pt>
                <c:pt idx="230">
                  <c:v>42466</c:v>
                </c:pt>
                <c:pt idx="231">
                  <c:v>42467</c:v>
                </c:pt>
                <c:pt idx="232">
                  <c:v>42468</c:v>
                </c:pt>
                <c:pt idx="233">
                  <c:v>42471</c:v>
                </c:pt>
                <c:pt idx="234">
                  <c:v>42472</c:v>
                </c:pt>
                <c:pt idx="235">
                  <c:v>42473</c:v>
                </c:pt>
                <c:pt idx="236">
                  <c:v>42474</c:v>
                </c:pt>
                <c:pt idx="237">
                  <c:v>42475</c:v>
                </c:pt>
                <c:pt idx="238">
                  <c:v>42478</c:v>
                </c:pt>
                <c:pt idx="239">
                  <c:v>42479</c:v>
                </c:pt>
                <c:pt idx="240">
                  <c:v>42480</c:v>
                </c:pt>
                <c:pt idx="241">
                  <c:v>42481</c:v>
                </c:pt>
                <c:pt idx="242">
                  <c:v>42482</c:v>
                </c:pt>
                <c:pt idx="243">
                  <c:v>42485</c:v>
                </c:pt>
                <c:pt idx="244">
                  <c:v>42486</c:v>
                </c:pt>
                <c:pt idx="245">
                  <c:v>42487</c:v>
                </c:pt>
                <c:pt idx="246">
                  <c:v>42488</c:v>
                </c:pt>
                <c:pt idx="247">
                  <c:v>42489</c:v>
                </c:pt>
                <c:pt idx="248">
                  <c:v>42492</c:v>
                </c:pt>
                <c:pt idx="249">
                  <c:v>42493</c:v>
                </c:pt>
                <c:pt idx="250">
                  <c:v>42494</c:v>
                </c:pt>
                <c:pt idx="251">
                  <c:v>42495</c:v>
                </c:pt>
                <c:pt idx="252">
                  <c:v>42496</c:v>
                </c:pt>
                <c:pt idx="253">
                  <c:v>42499</c:v>
                </c:pt>
                <c:pt idx="254">
                  <c:v>42500</c:v>
                </c:pt>
                <c:pt idx="255">
                  <c:v>42501</c:v>
                </c:pt>
                <c:pt idx="256">
                  <c:v>42502</c:v>
                </c:pt>
                <c:pt idx="257">
                  <c:v>42503</c:v>
                </c:pt>
                <c:pt idx="258">
                  <c:v>42506</c:v>
                </c:pt>
                <c:pt idx="259">
                  <c:v>42507</c:v>
                </c:pt>
                <c:pt idx="260">
                  <c:v>42508</c:v>
                </c:pt>
                <c:pt idx="261">
                  <c:v>42509</c:v>
                </c:pt>
                <c:pt idx="262">
                  <c:v>42510</c:v>
                </c:pt>
                <c:pt idx="263">
                  <c:v>42513</c:v>
                </c:pt>
                <c:pt idx="264">
                  <c:v>42514</c:v>
                </c:pt>
                <c:pt idx="265">
                  <c:v>42515</c:v>
                </c:pt>
                <c:pt idx="266">
                  <c:v>42516</c:v>
                </c:pt>
                <c:pt idx="267">
                  <c:v>42517</c:v>
                </c:pt>
                <c:pt idx="268">
                  <c:v>42520</c:v>
                </c:pt>
                <c:pt idx="269">
                  <c:v>42521</c:v>
                </c:pt>
                <c:pt idx="270">
                  <c:v>42522</c:v>
                </c:pt>
                <c:pt idx="271">
                  <c:v>42523</c:v>
                </c:pt>
                <c:pt idx="272">
                  <c:v>42524</c:v>
                </c:pt>
                <c:pt idx="273">
                  <c:v>42527</c:v>
                </c:pt>
                <c:pt idx="274">
                  <c:v>42528</c:v>
                </c:pt>
                <c:pt idx="275">
                  <c:v>42529</c:v>
                </c:pt>
                <c:pt idx="276">
                  <c:v>42530</c:v>
                </c:pt>
                <c:pt idx="277">
                  <c:v>42531</c:v>
                </c:pt>
                <c:pt idx="278">
                  <c:v>42534</c:v>
                </c:pt>
                <c:pt idx="279">
                  <c:v>42535</c:v>
                </c:pt>
                <c:pt idx="280">
                  <c:v>42536</c:v>
                </c:pt>
                <c:pt idx="281">
                  <c:v>42537</c:v>
                </c:pt>
                <c:pt idx="282">
                  <c:v>42538</c:v>
                </c:pt>
                <c:pt idx="283">
                  <c:v>42541</c:v>
                </c:pt>
                <c:pt idx="284">
                  <c:v>42542</c:v>
                </c:pt>
                <c:pt idx="285">
                  <c:v>42543</c:v>
                </c:pt>
                <c:pt idx="286">
                  <c:v>42544</c:v>
                </c:pt>
                <c:pt idx="287">
                  <c:v>42545</c:v>
                </c:pt>
                <c:pt idx="288">
                  <c:v>42548</c:v>
                </c:pt>
                <c:pt idx="289">
                  <c:v>42549</c:v>
                </c:pt>
                <c:pt idx="290">
                  <c:v>42550</c:v>
                </c:pt>
                <c:pt idx="291">
                  <c:v>42551</c:v>
                </c:pt>
                <c:pt idx="292">
                  <c:v>42552</c:v>
                </c:pt>
                <c:pt idx="293">
                  <c:v>42555</c:v>
                </c:pt>
                <c:pt idx="294">
                  <c:v>42556</c:v>
                </c:pt>
                <c:pt idx="295">
                  <c:v>42557</c:v>
                </c:pt>
                <c:pt idx="296">
                  <c:v>42558</c:v>
                </c:pt>
                <c:pt idx="297">
                  <c:v>42559</c:v>
                </c:pt>
                <c:pt idx="298">
                  <c:v>42562</c:v>
                </c:pt>
                <c:pt idx="299">
                  <c:v>42563</c:v>
                </c:pt>
                <c:pt idx="300">
                  <c:v>42564</c:v>
                </c:pt>
                <c:pt idx="301">
                  <c:v>42565</c:v>
                </c:pt>
                <c:pt idx="302">
                  <c:v>42566</c:v>
                </c:pt>
                <c:pt idx="303">
                  <c:v>42569</c:v>
                </c:pt>
                <c:pt idx="304">
                  <c:v>42570</c:v>
                </c:pt>
                <c:pt idx="305">
                  <c:v>42571</c:v>
                </c:pt>
                <c:pt idx="306">
                  <c:v>42572</c:v>
                </c:pt>
                <c:pt idx="307">
                  <c:v>42573</c:v>
                </c:pt>
                <c:pt idx="308">
                  <c:v>42576</c:v>
                </c:pt>
                <c:pt idx="309">
                  <c:v>42577</c:v>
                </c:pt>
                <c:pt idx="310">
                  <c:v>42578</c:v>
                </c:pt>
                <c:pt idx="311">
                  <c:v>42579</c:v>
                </c:pt>
                <c:pt idx="312">
                  <c:v>42580</c:v>
                </c:pt>
                <c:pt idx="313">
                  <c:v>42583</c:v>
                </c:pt>
                <c:pt idx="314">
                  <c:v>42584</c:v>
                </c:pt>
                <c:pt idx="315">
                  <c:v>42585</c:v>
                </c:pt>
                <c:pt idx="316">
                  <c:v>42586</c:v>
                </c:pt>
                <c:pt idx="317">
                  <c:v>42587</c:v>
                </c:pt>
                <c:pt idx="318">
                  <c:v>42590</c:v>
                </c:pt>
                <c:pt idx="319">
                  <c:v>42591</c:v>
                </c:pt>
                <c:pt idx="320">
                  <c:v>42592</c:v>
                </c:pt>
                <c:pt idx="321">
                  <c:v>42593</c:v>
                </c:pt>
                <c:pt idx="322">
                  <c:v>42594</c:v>
                </c:pt>
                <c:pt idx="323">
                  <c:v>42597</c:v>
                </c:pt>
                <c:pt idx="324">
                  <c:v>42598</c:v>
                </c:pt>
                <c:pt idx="325">
                  <c:v>42599</c:v>
                </c:pt>
                <c:pt idx="326">
                  <c:v>42600</c:v>
                </c:pt>
                <c:pt idx="327">
                  <c:v>42601</c:v>
                </c:pt>
                <c:pt idx="328">
                  <c:v>42604</c:v>
                </c:pt>
                <c:pt idx="329">
                  <c:v>42605</c:v>
                </c:pt>
                <c:pt idx="330">
                  <c:v>42606</c:v>
                </c:pt>
                <c:pt idx="331">
                  <c:v>42607</c:v>
                </c:pt>
                <c:pt idx="332">
                  <c:v>42608</c:v>
                </c:pt>
                <c:pt idx="333">
                  <c:v>42611</c:v>
                </c:pt>
                <c:pt idx="334">
                  <c:v>42612</c:v>
                </c:pt>
                <c:pt idx="335">
                  <c:v>42613</c:v>
                </c:pt>
                <c:pt idx="336">
                  <c:v>42614</c:v>
                </c:pt>
                <c:pt idx="337">
                  <c:v>42615</c:v>
                </c:pt>
                <c:pt idx="338">
                  <c:v>42618</c:v>
                </c:pt>
                <c:pt idx="339">
                  <c:v>42619</c:v>
                </c:pt>
                <c:pt idx="340">
                  <c:v>42620</c:v>
                </c:pt>
                <c:pt idx="341">
                  <c:v>42621</c:v>
                </c:pt>
                <c:pt idx="342">
                  <c:v>42622</c:v>
                </c:pt>
                <c:pt idx="343">
                  <c:v>42625</c:v>
                </c:pt>
                <c:pt idx="344">
                  <c:v>42626</c:v>
                </c:pt>
                <c:pt idx="345">
                  <c:v>42627</c:v>
                </c:pt>
                <c:pt idx="346">
                  <c:v>42628</c:v>
                </c:pt>
                <c:pt idx="347">
                  <c:v>42629</c:v>
                </c:pt>
                <c:pt idx="348">
                  <c:v>42632</c:v>
                </c:pt>
                <c:pt idx="349">
                  <c:v>42633</c:v>
                </c:pt>
                <c:pt idx="350">
                  <c:v>42634</c:v>
                </c:pt>
                <c:pt idx="351">
                  <c:v>42635</c:v>
                </c:pt>
                <c:pt idx="352">
                  <c:v>42636</c:v>
                </c:pt>
                <c:pt idx="353">
                  <c:v>42639</c:v>
                </c:pt>
                <c:pt idx="354">
                  <c:v>42640</c:v>
                </c:pt>
                <c:pt idx="355">
                  <c:v>42641</c:v>
                </c:pt>
                <c:pt idx="356">
                  <c:v>42642</c:v>
                </c:pt>
                <c:pt idx="357">
                  <c:v>42643</c:v>
                </c:pt>
                <c:pt idx="358">
                  <c:v>42646</c:v>
                </c:pt>
                <c:pt idx="359">
                  <c:v>42647</c:v>
                </c:pt>
                <c:pt idx="360">
                  <c:v>42648</c:v>
                </c:pt>
                <c:pt idx="361">
                  <c:v>42649</c:v>
                </c:pt>
                <c:pt idx="362">
                  <c:v>42650</c:v>
                </c:pt>
                <c:pt idx="363">
                  <c:v>42653</c:v>
                </c:pt>
                <c:pt idx="364">
                  <c:v>42654</c:v>
                </c:pt>
                <c:pt idx="365">
                  <c:v>42655</c:v>
                </c:pt>
                <c:pt idx="366">
                  <c:v>42656</c:v>
                </c:pt>
                <c:pt idx="367">
                  <c:v>42657</c:v>
                </c:pt>
                <c:pt idx="368">
                  <c:v>42660</c:v>
                </c:pt>
                <c:pt idx="369">
                  <c:v>42661</c:v>
                </c:pt>
                <c:pt idx="370">
                  <c:v>42662</c:v>
                </c:pt>
                <c:pt idx="371">
                  <c:v>42663</c:v>
                </c:pt>
                <c:pt idx="372">
                  <c:v>42664</c:v>
                </c:pt>
                <c:pt idx="373">
                  <c:v>42667</c:v>
                </c:pt>
                <c:pt idx="374">
                  <c:v>42668</c:v>
                </c:pt>
                <c:pt idx="375">
                  <c:v>42669</c:v>
                </c:pt>
                <c:pt idx="376">
                  <c:v>42670</c:v>
                </c:pt>
                <c:pt idx="377">
                  <c:v>42671</c:v>
                </c:pt>
                <c:pt idx="378">
                  <c:v>42674</c:v>
                </c:pt>
                <c:pt idx="379">
                  <c:v>42675</c:v>
                </c:pt>
                <c:pt idx="380">
                  <c:v>42676</c:v>
                </c:pt>
                <c:pt idx="381">
                  <c:v>42677</c:v>
                </c:pt>
                <c:pt idx="382">
                  <c:v>42678</c:v>
                </c:pt>
                <c:pt idx="383">
                  <c:v>42681</c:v>
                </c:pt>
                <c:pt idx="384">
                  <c:v>42682</c:v>
                </c:pt>
                <c:pt idx="385">
                  <c:v>42683</c:v>
                </c:pt>
                <c:pt idx="386">
                  <c:v>42684</c:v>
                </c:pt>
                <c:pt idx="387">
                  <c:v>42685</c:v>
                </c:pt>
                <c:pt idx="388">
                  <c:v>42688</c:v>
                </c:pt>
                <c:pt idx="389">
                  <c:v>42689</c:v>
                </c:pt>
                <c:pt idx="390">
                  <c:v>42690</c:v>
                </c:pt>
                <c:pt idx="391">
                  <c:v>42691</c:v>
                </c:pt>
                <c:pt idx="392">
                  <c:v>42692</c:v>
                </c:pt>
                <c:pt idx="393">
                  <c:v>42695</c:v>
                </c:pt>
                <c:pt idx="394">
                  <c:v>42696</c:v>
                </c:pt>
                <c:pt idx="395">
                  <c:v>42697</c:v>
                </c:pt>
                <c:pt idx="396">
                  <c:v>42698</c:v>
                </c:pt>
                <c:pt idx="397">
                  <c:v>42699</c:v>
                </c:pt>
                <c:pt idx="398">
                  <c:v>42702</c:v>
                </c:pt>
                <c:pt idx="399">
                  <c:v>42703</c:v>
                </c:pt>
                <c:pt idx="400">
                  <c:v>42704</c:v>
                </c:pt>
                <c:pt idx="401">
                  <c:v>42705</c:v>
                </c:pt>
                <c:pt idx="402">
                  <c:v>42706</c:v>
                </c:pt>
                <c:pt idx="403">
                  <c:v>42709</c:v>
                </c:pt>
                <c:pt idx="404">
                  <c:v>42710</c:v>
                </c:pt>
                <c:pt idx="405">
                  <c:v>42711</c:v>
                </c:pt>
                <c:pt idx="406">
                  <c:v>42712</c:v>
                </c:pt>
                <c:pt idx="407">
                  <c:v>42713</c:v>
                </c:pt>
                <c:pt idx="408">
                  <c:v>42716</c:v>
                </c:pt>
                <c:pt idx="409">
                  <c:v>42717</c:v>
                </c:pt>
                <c:pt idx="410">
                  <c:v>42718</c:v>
                </c:pt>
                <c:pt idx="411">
                  <c:v>42719</c:v>
                </c:pt>
                <c:pt idx="412">
                  <c:v>42720</c:v>
                </c:pt>
                <c:pt idx="413">
                  <c:v>42723</c:v>
                </c:pt>
                <c:pt idx="414">
                  <c:v>42724</c:v>
                </c:pt>
                <c:pt idx="415">
                  <c:v>42725</c:v>
                </c:pt>
                <c:pt idx="416">
                  <c:v>42726</c:v>
                </c:pt>
                <c:pt idx="417">
                  <c:v>42727</c:v>
                </c:pt>
                <c:pt idx="418">
                  <c:v>42731</c:v>
                </c:pt>
                <c:pt idx="419">
                  <c:v>42732</c:v>
                </c:pt>
                <c:pt idx="420">
                  <c:v>42733</c:v>
                </c:pt>
                <c:pt idx="421">
                  <c:v>42734</c:v>
                </c:pt>
                <c:pt idx="422">
                  <c:v>42737</c:v>
                </c:pt>
                <c:pt idx="423">
                  <c:v>42738</c:v>
                </c:pt>
                <c:pt idx="424">
                  <c:v>42739</c:v>
                </c:pt>
                <c:pt idx="425">
                  <c:v>42740</c:v>
                </c:pt>
                <c:pt idx="426">
                  <c:v>42741</c:v>
                </c:pt>
                <c:pt idx="427">
                  <c:v>42744</c:v>
                </c:pt>
                <c:pt idx="428">
                  <c:v>42745</c:v>
                </c:pt>
                <c:pt idx="429">
                  <c:v>42746</c:v>
                </c:pt>
                <c:pt idx="430">
                  <c:v>42747</c:v>
                </c:pt>
                <c:pt idx="431">
                  <c:v>42748</c:v>
                </c:pt>
                <c:pt idx="432">
                  <c:v>42751</c:v>
                </c:pt>
                <c:pt idx="433">
                  <c:v>42752</c:v>
                </c:pt>
                <c:pt idx="434">
                  <c:v>42753</c:v>
                </c:pt>
                <c:pt idx="435">
                  <c:v>42754</c:v>
                </c:pt>
                <c:pt idx="436">
                  <c:v>42755</c:v>
                </c:pt>
                <c:pt idx="437">
                  <c:v>42758</c:v>
                </c:pt>
                <c:pt idx="438">
                  <c:v>42759</c:v>
                </c:pt>
                <c:pt idx="439">
                  <c:v>42760</c:v>
                </c:pt>
                <c:pt idx="440">
                  <c:v>42761</c:v>
                </c:pt>
                <c:pt idx="441">
                  <c:v>42762</c:v>
                </c:pt>
                <c:pt idx="442">
                  <c:v>42765</c:v>
                </c:pt>
                <c:pt idx="443">
                  <c:v>42766</c:v>
                </c:pt>
                <c:pt idx="444">
                  <c:v>42767</c:v>
                </c:pt>
                <c:pt idx="445">
                  <c:v>42768</c:v>
                </c:pt>
                <c:pt idx="446">
                  <c:v>42769</c:v>
                </c:pt>
                <c:pt idx="447">
                  <c:v>42772</c:v>
                </c:pt>
                <c:pt idx="448">
                  <c:v>42773</c:v>
                </c:pt>
                <c:pt idx="449">
                  <c:v>42774</c:v>
                </c:pt>
                <c:pt idx="450">
                  <c:v>42775</c:v>
                </c:pt>
                <c:pt idx="451">
                  <c:v>42776</c:v>
                </c:pt>
                <c:pt idx="452">
                  <c:v>42779</c:v>
                </c:pt>
                <c:pt idx="453">
                  <c:v>42780</c:v>
                </c:pt>
                <c:pt idx="454">
                  <c:v>42781</c:v>
                </c:pt>
                <c:pt idx="455">
                  <c:v>42782</c:v>
                </c:pt>
                <c:pt idx="456">
                  <c:v>42783</c:v>
                </c:pt>
                <c:pt idx="457">
                  <c:v>42786</c:v>
                </c:pt>
                <c:pt idx="458">
                  <c:v>42787</c:v>
                </c:pt>
                <c:pt idx="459">
                  <c:v>42788</c:v>
                </c:pt>
                <c:pt idx="460">
                  <c:v>42789</c:v>
                </c:pt>
                <c:pt idx="461">
                  <c:v>42790</c:v>
                </c:pt>
                <c:pt idx="462">
                  <c:v>42793</c:v>
                </c:pt>
                <c:pt idx="463">
                  <c:v>42794</c:v>
                </c:pt>
                <c:pt idx="464">
                  <c:v>42795</c:v>
                </c:pt>
                <c:pt idx="465">
                  <c:v>42796</c:v>
                </c:pt>
                <c:pt idx="466">
                  <c:v>42797</c:v>
                </c:pt>
                <c:pt idx="467">
                  <c:v>42800</c:v>
                </c:pt>
                <c:pt idx="468">
                  <c:v>42801</c:v>
                </c:pt>
                <c:pt idx="469">
                  <c:v>42802</c:v>
                </c:pt>
                <c:pt idx="470">
                  <c:v>42803</c:v>
                </c:pt>
                <c:pt idx="471">
                  <c:v>42804</c:v>
                </c:pt>
                <c:pt idx="472">
                  <c:v>42807</c:v>
                </c:pt>
                <c:pt idx="473">
                  <c:v>42808</c:v>
                </c:pt>
                <c:pt idx="474">
                  <c:v>42809</c:v>
                </c:pt>
                <c:pt idx="475">
                  <c:v>42810</c:v>
                </c:pt>
                <c:pt idx="476">
                  <c:v>42811</c:v>
                </c:pt>
                <c:pt idx="477">
                  <c:v>42814</c:v>
                </c:pt>
                <c:pt idx="478">
                  <c:v>42815</c:v>
                </c:pt>
                <c:pt idx="479">
                  <c:v>42816</c:v>
                </c:pt>
                <c:pt idx="480">
                  <c:v>42817</c:v>
                </c:pt>
                <c:pt idx="481">
                  <c:v>42818</c:v>
                </c:pt>
                <c:pt idx="482">
                  <c:v>42821</c:v>
                </c:pt>
                <c:pt idx="483">
                  <c:v>42822</c:v>
                </c:pt>
                <c:pt idx="484">
                  <c:v>42823</c:v>
                </c:pt>
                <c:pt idx="485">
                  <c:v>42824</c:v>
                </c:pt>
                <c:pt idx="486">
                  <c:v>42825</c:v>
                </c:pt>
                <c:pt idx="487">
                  <c:v>42828</c:v>
                </c:pt>
                <c:pt idx="488">
                  <c:v>42829</c:v>
                </c:pt>
                <c:pt idx="489">
                  <c:v>42830</c:v>
                </c:pt>
                <c:pt idx="490">
                  <c:v>42831</c:v>
                </c:pt>
                <c:pt idx="491">
                  <c:v>42832</c:v>
                </c:pt>
                <c:pt idx="492">
                  <c:v>42835</c:v>
                </c:pt>
                <c:pt idx="493">
                  <c:v>42836</c:v>
                </c:pt>
                <c:pt idx="494">
                  <c:v>42837</c:v>
                </c:pt>
                <c:pt idx="495">
                  <c:v>42838</c:v>
                </c:pt>
                <c:pt idx="496">
                  <c:v>42843</c:v>
                </c:pt>
                <c:pt idx="497">
                  <c:v>42844</c:v>
                </c:pt>
                <c:pt idx="498">
                  <c:v>42845</c:v>
                </c:pt>
                <c:pt idx="499">
                  <c:v>42846</c:v>
                </c:pt>
                <c:pt idx="500">
                  <c:v>42849</c:v>
                </c:pt>
                <c:pt idx="501">
                  <c:v>42850</c:v>
                </c:pt>
                <c:pt idx="502">
                  <c:v>42851</c:v>
                </c:pt>
                <c:pt idx="503">
                  <c:v>42852</c:v>
                </c:pt>
                <c:pt idx="504">
                  <c:v>42853</c:v>
                </c:pt>
                <c:pt idx="505">
                  <c:v>42857</c:v>
                </c:pt>
                <c:pt idx="506">
                  <c:v>42858</c:v>
                </c:pt>
                <c:pt idx="507">
                  <c:v>42859</c:v>
                </c:pt>
                <c:pt idx="508">
                  <c:v>42860</c:v>
                </c:pt>
                <c:pt idx="509">
                  <c:v>42863</c:v>
                </c:pt>
                <c:pt idx="510">
                  <c:v>42864</c:v>
                </c:pt>
                <c:pt idx="511">
                  <c:v>42871</c:v>
                </c:pt>
              </c:numCache>
            </c:numRef>
          </c:xVal>
          <c:yVal>
            <c:numRef>
              <c:f>EUR1Y!$BD$2:$BD$513</c:f>
              <c:numCache>
                <c:formatCode>0.0000%</c:formatCode>
                <c:ptCount val="512"/>
                <c:pt idx="0">
                  <c:v>1.6799999999984943E-3</c:v>
                </c:pt>
                <c:pt idx="1">
                  <c:v>1.6803287185222946E-3</c:v>
                </c:pt>
                <c:pt idx="2">
                  <c:v>1.6827720928322637E-3</c:v>
                </c:pt>
                <c:pt idx="3">
                  <c:v>1.6838263235959337E-3</c:v>
                </c:pt>
                <c:pt idx="4">
                  <c:v>1.6848785174971217E-3</c:v>
                </c:pt>
                <c:pt idx="5">
                  <c:v>1.687319292917636E-3</c:v>
                </c:pt>
                <c:pt idx="6">
                  <c:v>1.6876679232831684E-3</c:v>
                </c:pt>
                <c:pt idx="7">
                  <c:v>1.6900934577273698E-3</c:v>
                </c:pt>
                <c:pt idx="8">
                  <c:v>1.6911240860147821E-3</c:v>
                </c:pt>
                <c:pt idx="9">
                  <c:v>1.6921495235356892E-3</c:v>
                </c:pt>
                <c:pt idx="10">
                  <c:v>1.6944518992384231E-3</c:v>
                </c:pt>
                <c:pt idx="11">
                  <c:v>1.6954464327372388E-3</c:v>
                </c:pt>
                <c:pt idx="12">
                  <c:v>1.6971823471608623E-3</c:v>
                </c:pt>
                <c:pt idx="13">
                  <c:v>1.698166679957118E-3</c:v>
                </c:pt>
                <c:pt idx="14">
                  <c:v>1.6991424628540063E-3</c:v>
                </c:pt>
                <c:pt idx="15">
                  <c:v>1.7012384010085392E-3</c:v>
                </c:pt>
                <c:pt idx="16">
                  <c:v>1.7016248977471736E-3</c:v>
                </c:pt>
                <c:pt idx="17">
                  <c:v>1.7038756002313396E-3</c:v>
                </c:pt>
                <c:pt idx="18">
                  <c:v>1.7047895079275268E-3</c:v>
                </c:pt>
                <c:pt idx="19">
                  <c:v>1.7056913013663573E-3</c:v>
                </c:pt>
                <c:pt idx="20">
                  <c:v>1.7075093787230369E-3</c:v>
                </c:pt>
                <c:pt idx="21">
                  <c:v>1.7079129354039514E-3</c:v>
                </c:pt>
                <c:pt idx="22">
                  <c:v>1.7100000000000858E-3</c:v>
                </c:pt>
                <c:pt idx="23">
                  <c:v>1.7108181025521272E-3</c:v>
                </c:pt>
                <c:pt idx="24">
                  <c:v>1.7116214416645177E-3</c:v>
                </c:pt>
                <c:pt idx="25">
                  <c:v>1.7131087811838659E-3</c:v>
                </c:pt>
                <c:pt idx="26">
                  <c:v>1.7135275708136312E-3</c:v>
                </c:pt>
                <c:pt idx="27">
                  <c:v>1.7154370697149762E-3</c:v>
                </c:pt>
                <c:pt idx="28">
                  <c:v>1.7161641567855273E-3</c:v>
                </c:pt>
                <c:pt idx="29">
                  <c:v>1.7168806553780058E-3</c:v>
                </c:pt>
                <c:pt idx="30">
                  <c:v>1.718105751432753E-3</c:v>
                </c:pt>
                <c:pt idx="31">
                  <c:v>1.718538135118893E-3</c:v>
                </c:pt>
                <c:pt idx="32">
                  <c:v>1.7203264227729194E-3</c:v>
                </c:pt>
                <c:pt idx="33">
                  <c:v>1.7209927495989844E-3</c:v>
                </c:pt>
                <c:pt idx="34">
                  <c:v>1.7216530064075555E-3</c:v>
                </c:pt>
                <c:pt idx="35">
                  <c:v>1.7227118486954883E-3</c:v>
                </c:pt>
                <c:pt idx="36">
                  <c:v>1.7231567630835516E-3</c:v>
                </c:pt>
                <c:pt idx="37">
                  <c:v>1.7248870592385559E-3</c:v>
                </c:pt>
                <c:pt idx="38">
                  <c:v>1.7255252855110431E-3</c:v>
                </c:pt>
                <c:pt idx="39">
                  <c:v>1.7261623037146939E-3</c:v>
                </c:pt>
                <c:pt idx="40">
                  <c:v>1.7271568416459416E-3</c:v>
                </c:pt>
                <c:pt idx="41">
                  <c:v>1.7276138484585511E-3</c:v>
                </c:pt>
                <c:pt idx="42">
                  <c:v>1.7293548101810943E-3</c:v>
                </c:pt>
                <c:pt idx="43">
                  <c:v>1.7300000000000423E-3</c:v>
                </c:pt>
                <c:pt idx="44">
                  <c:v>1.7306489955867129E-3</c:v>
                </c:pt>
                <c:pt idx="45">
                  <c:v>1.7316749571750394E-3</c:v>
                </c:pt>
                <c:pt idx="46">
                  <c:v>1.7321442553389298E-3</c:v>
                </c:pt>
                <c:pt idx="47">
                  <c:v>1.7339404684737457E-3</c:v>
                </c:pt>
                <c:pt idx="48">
                  <c:v>1.7346053193016892E-3</c:v>
                </c:pt>
                <c:pt idx="49">
                  <c:v>1.7352714238613959E-3</c:v>
                </c:pt>
                <c:pt idx="50">
                  <c:v>1.7363067244191325E-3</c:v>
                </c:pt>
                <c:pt idx="51">
                  <c:v>1.7367886231193167E-3</c:v>
                </c:pt>
                <c:pt idx="52">
                  <c:v>1.7386063849780583E-3</c:v>
                </c:pt>
                <c:pt idx="53">
                  <c:v>1.7392713390172118E-3</c:v>
                </c:pt>
                <c:pt idx="54">
                  <c:v>1.739934620939931E-3</c:v>
                </c:pt>
                <c:pt idx="55">
                  <c:v>1.7404291250328343E-3</c:v>
                </c:pt>
                <c:pt idx="56">
                  <c:v>1.7409263647063743E-3</c:v>
                </c:pt>
                <c:pt idx="57">
                  <c:v>1.7432106655953755E-3</c:v>
                </c:pt>
                <c:pt idx="58">
                  <c:v>1.7438546925753178E-3</c:v>
                </c:pt>
                <c:pt idx="59">
                  <c:v>1.7444939384785236E-3</c:v>
                </c:pt>
                <c:pt idx="60">
                  <c:v>1.7453625245428264E-3</c:v>
                </c:pt>
                <c:pt idx="61">
                  <c:v>1.7458690591825494E-3</c:v>
                </c:pt>
                <c:pt idx="62">
                  <c:v>1.7476022530805149E-3</c:v>
                </c:pt>
                <c:pt idx="63">
                  <c:v>1.7482030409471838E-3</c:v>
                </c:pt>
                <c:pt idx="64">
                  <c:v>1.7487957556666747E-3</c:v>
                </c:pt>
                <c:pt idx="65">
                  <c:v>1.7494822577919331E-3</c:v>
                </c:pt>
                <c:pt idx="66">
                  <c:v>1.7500000000000842E-3</c:v>
                </c:pt>
                <c:pt idx="67">
                  <c:v>1.7516237500734132E-3</c:v>
                </c:pt>
                <c:pt idx="68">
                  <c:v>1.7521640317653669E-3</c:v>
                </c:pt>
                <c:pt idx="69">
                  <c:v>1.7526988159676439E-3</c:v>
                </c:pt>
                <c:pt idx="70">
                  <c:v>1.7532275766183134E-3</c:v>
                </c:pt>
                <c:pt idx="71">
                  <c:v>1.7537552271322786E-3</c:v>
                </c:pt>
                <c:pt idx="72">
                  <c:v>1.7553447484114997E-3</c:v>
                </c:pt>
                <c:pt idx="73">
                  <c:v>1.7558794172568724E-3</c:v>
                </c:pt>
                <c:pt idx="74">
                  <c:v>1.7564196686829815E-3</c:v>
                </c:pt>
                <c:pt idx="75">
                  <c:v>1.7570137909395103E-3</c:v>
                </c:pt>
                <c:pt idx="76">
                  <c:v>1.7575507016115086E-3</c:v>
                </c:pt>
                <c:pt idx="77">
                  <c:v>1.759262381352831E-3</c:v>
                </c:pt>
                <c:pt idx="78">
                  <c:v>1.7598709436851614E-3</c:v>
                </c:pt>
                <c:pt idx="79">
                  <c:v>1.7604968172907809E-3</c:v>
                </c:pt>
                <c:pt idx="80">
                  <c:v>1.7613993033731472E-3</c:v>
                </c:pt>
                <c:pt idx="81">
                  <c:v>1.7619461624891772E-3</c:v>
                </c:pt>
                <c:pt idx="82">
                  <c:v>1.763946814598071E-3</c:v>
                </c:pt>
                <c:pt idx="83">
                  <c:v>1.7647133173070257E-3</c:v>
                </c:pt>
                <c:pt idx="84">
                  <c:v>1.7655095086852081E-3</c:v>
                </c:pt>
                <c:pt idx="85">
                  <c:v>1.7669741267080678E-3</c:v>
                </c:pt>
                <c:pt idx="86">
                  <c:v>1.7675330469672772E-3</c:v>
                </c:pt>
                <c:pt idx="87">
                  <c:v>1.7699999998271967E-3</c:v>
                </c:pt>
                <c:pt idx="88">
                  <c:v>1.7710124330518849E-3</c:v>
                </c:pt>
                <c:pt idx="89">
                  <c:v>1.7720639827857303E-3</c:v>
                </c:pt>
                <c:pt idx="90">
                  <c:v>1.7742849268648463E-3</c:v>
                </c:pt>
                <c:pt idx="91">
                  <c:v>1.7748593274389372E-3</c:v>
                </c:pt>
                <c:pt idx="92">
                  <c:v>1.7778480173664206E-3</c:v>
                </c:pt>
                <c:pt idx="93">
                  <c:v>1.7790977641974704E-3</c:v>
                </c:pt>
                <c:pt idx="94">
                  <c:v>1.780374310264356E-3</c:v>
                </c:pt>
                <c:pt idx="95">
                  <c:v>1.7831588456118411E-3</c:v>
                </c:pt>
                <c:pt idx="96">
                  <c:v>1.7837514946941059E-3</c:v>
                </c:pt>
                <c:pt idx="97">
                  <c:v>1.7870946308952669E-3</c:v>
                </c:pt>
                <c:pt idx="98">
                  <c:v>1.7884931084486994E-3</c:v>
                </c:pt>
                <c:pt idx="99">
                  <c:v>1.7899052806025582E-3</c:v>
                </c:pt>
                <c:pt idx="100">
                  <c:v>1.7929787756392347E-3</c:v>
                </c:pt>
                <c:pt idx="101">
                  <c:v>1.7935905818765941E-3</c:v>
                </c:pt>
                <c:pt idx="102">
                  <c:v>1.7971032246676055E-3</c:v>
                </c:pt>
                <c:pt idx="103">
                  <c:v>1.7985563379755377E-3</c:v>
                </c:pt>
                <c:pt idx="104">
                  <c:v>1.8000092537171352E-3</c:v>
                </c:pt>
                <c:pt idx="105">
                  <c:v>1.8030845036319221E-3</c:v>
                </c:pt>
                <c:pt idx="106">
                  <c:v>1.8037143988593645E-3</c:v>
                </c:pt>
                <c:pt idx="107">
                  <c:v>1.8071985952058263E-3</c:v>
                </c:pt>
                <c:pt idx="108">
                  <c:v>1.8086067362771136E-3</c:v>
                </c:pt>
                <c:pt idx="109">
                  <c:v>1.8099999999996489E-3</c:v>
                </c:pt>
                <c:pt idx="110">
                  <c:v>1.8127896981914499E-3</c:v>
                </c:pt>
                <c:pt idx="111">
                  <c:v>1.8134345663925748E-3</c:v>
                </c:pt>
                <c:pt idx="112">
                  <c:v>1.816724253490936E-3</c:v>
                </c:pt>
                <c:pt idx="113">
                  <c:v>1.8180242095618116E-3</c:v>
                </c:pt>
                <c:pt idx="114">
                  <c:v>1.8193105476747783E-3</c:v>
                </c:pt>
                <c:pt idx="115">
                  <c:v>1.8217809094241688E-3</c:v>
                </c:pt>
                <c:pt idx="116">
                  <c:v>1.8224366011452954E-3</c:v>
                </c:pt>
                <c:pt idx="117">
                  <c:v>1.8255586912639609E-3</c:v>
                </c:pt>
                <c:pt idx="118">
                  <c:v>1.8267758242159816E-3</c:v>
                </c:pt>
                <c:pt idx="119">
                  <c:v>1.8279835528384465E-3</c:v>
                </c:pt>
                <c:pt idx="120">
                  <c:v>1.8302301099123405E-3</c:v>
                </c:pt>
                <c:pt idx="121">
                  <c:v>1.8308927628163476E-3</c:v>
                </c:pt>
                <c:pt idx="122">
                  <c:v>1.8339030635050057E-3</c:v>
                </c:pt>
                <c:pt idx="123">
                  <c:v>1.8350675947943285E-3</c:v>
                </c:pt>
                <c:pt idx="124">
                  <c:v>1.8362271774000028E-3</c:v>
                </c:pt>
                <c:pt idx="125">
                  <c:v>1.8383497473504016E-3</c:v>
                </c:pt>
                <c:pt idx="126">
                  <c:v>1.839015896314514E-3</c:v>
                </c:pt>
                <c:pt idx="127">
                  <c:v>1.8419740027190103E-3</c:v>
                </c:pt>
                <c:pt idx="128">
                  <c:v>1.8431178478973669E-3</c:v>
                </c:pt>
                <c:pt idx="129">
                  <c:v>1.8442614420478912E-3</c:v>
                </c:pt>
                <c:pt idx="130">
                  <c:v>1.8463640637585215E-3</c:v>
                </c:pt>
                <c:pt idx="131">
                  <c:v>1.8470306729439165E-3</c:v>
                </c:pt>
                <c:pt idx="132">
                  <c:v>1.8499999999999983E-3</c:v>
                </c:pt>
                <c:pt idx="133">
                  <c:v>1.8511563941729853E-3</c:v>
                </c:pt>
                <c:pt idx="134">
                  <c:v>1.852317384775002E-3</c:v>
                </c:pt>
                <c:pt idx="135">
                  <c:v>1.8545244226597405E-3</c:v>
                </c:pt>
                <c:pt idx="136">
                  <c:v>1.8551853349833864E-3</c:v>
                </c:pt>
                <c:pt idx="137">
                  <c:v>1.8582518069155838E-3</c:v>
                </c:pt>
                <c:pt idx="138">
                  <c:v>1.8594768676193929E-3</c:v>
                </c:pt>
                <c:pt idx="139">
                  <c:v>1.8607188072037901E-3</c:v>
                </c:pt>
                <c:pt idx="140">
                  <c:v>1.863263540384869E-3</c:v>
                </c:pt>
                <c:pt idx="141">
                  <c:v>1.8639144847534856E-3</c:v>
                </c:pt>
                <c:pt idx="142">
                  <c:v>1.867245324633891E-3</c:v>
                </c:pt>
                <c:pt idx="143">
                  <c:v>1.8686268972261768E-3</c:v>
                </c:pt>
                <c:pt idx="144">
                  <c:v>1.8700382539086292E-3</c:v>
                </c:pt>
                <c:pt idx="145">
                  <c:v>1.873187100006516E-3</c:v>
                </c:pt>
                <c:pt idx="146">
                  <c:v>1.8738294274479271E-3</c:v>
                </c:pt>
                <c:pt idx="147">
                  <c:v>1.8776085493330396E-3</c:v>
                </c:pt>
                <c:pt idx="148">
                  <c:v>1.8792388389602709E-3</c:v>
                </c:pt>
                <c:pt idx="149">
                  <c:v>1.8809124408234858E-3</c:v>
                </c:pt>
                <c:pt idx="150">
                  <c:v>1.8849411779618143E-3</c:v>
                </c:pt>
                <c:pt idx="151">
                  <c:v>1.8855780947458112E-3</c:v>
                </c:pt>
                <c:pt idx="152">
                  <c:v>1.8899999999673687E-3</c:v>
                </c:pt>
                <c:pt idx="153">
                  <c:v>1.8919748861386866E-3</c:v>
                </c:pt>
                <c:pt idx="154">
                  <c:v>1.8940031045749474E-3</c:v>
                </c:pt>
                <c:pt idx="155">
                  <c:v>1.8991162218189935E-3</c:v>
                </c:pt>
                <c:pt idx="156">
                  <c:v>1.8997526380248786E-3</c:v>
                </c:pt>
                <c:pt idx="157">
                  <c:v>1.904870661521317E-3</c:v>
                </c:pt>
                <c:pt idx="158">
                  <c:v>1.9071745423693822E-3</c:v>
                </c:pt>
                <c:pt idx="159">
                  <c:v>1.9095168319786463E-3</c:v>
                </c:pt>
                <c:pt idx="160">
                  <c:v>1.9173027825415928E-3</c:v>
                </c:pt>
                <c:pt idx="161">
                  <c:v>1.9217270476591551E-3</c:v>
                </c:pt>
                <c:pt idx="162">
                  <c:v>1.9242531518094937E-3</c:v>
                </c:pt>
                <c:pt idx="163">
                  <c:v>1.9268019722009609E-3</c:v>
                </c:pt>
                <c:pt idx="164">
                  <c:v>1.9274405779813458E-3</c:v>
                </c:pt>
                <c:pt idx="165">
                  <c:v>1.9398056077566249E-3</c:v>
                </c:pt>
                <c:pt idx="166">
                  <c:v>1.9424417797527303E-3</c:v>
                </c:pt>
                <c:pt idx="167">
                  <c:v>1.9450842061504224E-3</c:v>
                </c:pt>
                <c:pt idx="168">
                  <c:v>1.9517210197998918E-3</c:v>
                </c:pt>
                <c:pt idx="169">
                  <c:v>1.9523742771100463E-3</c:v>
                </c:pt>
                <c:pt idx="170">
                  <c:v>1.9583050967927943E-3</c:v>
                </c:pt>
                <c:pt idx="171">
                  <c:v>1.9609337953069568E-3</c:v>
                </c:pt>
                <c:pt idx="172">
                  <c:v>1.9635515168763022E-3</c:v>
                </c:pt>
                <c:pt idx="173">
                  <c:v>1.9699999999900114E-3</c:v>
                </c:pt>
                <c:pt idx="174">
                  <c:v>1.9706581958099864E-3</c:v>
                </c:pt>
                <c:pt idx="175">
                  <c:v>1.9763904097709231E-3</c:v>
                </c:pt>
                <c:pt idx="176">
                  <c:v>1.9788978582813872E-3</c:v>
                </c:pt>
                <c:pt idx="177">
                  <c:v>1.9813850367640094E-3</c:v>
                </c:pt>
                <c:pt idx="178">
                  <c:v>1.9874118895953632E-3</c:v>
                </c:pt>
                <c:pt idx="179">
                  <c:v>1.9880714790948295E-3</c:v>
                </c:pt>
                <c:pt idx="180">
                  <c:v>1.9935276711020287E-3</c:v>
                </c:pt>
                <c:pt idx="181">
                  <c:v>1.9958997479172188E-3</c:v>
                </c:pt>
                <c:pt idx="182">
                  <c:v>1.998253756266341E-3</c:v>
                </c:pt>
                <c:pt idx="183">
                  <c:v>2.0038991024031922E-3</c:v>
                </c:pt>
                <c:pt idx="184">
                  <c:v>2.0061853324154538E-3</c:v>
                </c:pt>
                <c:pt idx="185">
                  <c:v>2.0097643174979375E-3</c:v>
                </c:pt>
                <c:pt idx="186">
                  <c:v>2.0120168860270184E-3</c:v>
                </c:pt>
                <c:pt idx="187">
                  <c:v>2.0142537384758592E-3</c:v>
                </c:pt>
                <c:pt idx="188">
                  <c:v>2.0195729343066523E-3</c:v>
                </c:pt>
                <c:pt idx="189">
                  <c:v>2.0202249016673512E-3</c:v>
                </c:pt>
                <c:pt idx="190">
                  <c:v>2.0252145600783366E-3</c:v>
                </c:pt>
                <c:pt idx="191">
                  <c:v>2.0273645394719795E-3</c:v>
                </c:pt>
                <c:pt idx="192">
                  <c:v>2.0295013059871813E-3</c:v>
                </c:pt>
                <c:pt idx="193">
                  <c:v>2.0345520312664085E-3</c:v>
                </c:pt>
                <c:pt idx="194">
                  <c:v>2.0351958043220279E-3</c:v>
                </c:pt>
                <c:pt idx="195">
                  <c:v>2.0399999999999108E-3</c:v>
                </c:pt>
                <c:pt idx="196">
                  <c:v>2.0420654529314402E-3</c:v>
                </c:pt>
                <c:pt idx="197">
                  <c:v>2.0441217534169554E-3</c:v>
                </c:pt>
                <c:pt idx="198">
                  <c:v>2.0489979009247206E-3</c:v>
                </c:pt>
                <c:pt idx="199">
                  <c:v>2.0496300489270436E-3</c:v>
                </c:pt>
                <c:pt idx="200">
                  <c:v>2.0543451253565671E-3</c:v>
                </c:pt>
                <c:pt idx="201">
                  <c:v>2.0563942154314531E-3</c:v>
                </c:pt>
                <c:pt idx="202">
                  <c:v>2.0584501948452743E-3</c:v>
                </c:pt>
                <c:pt idx="203">
                  <c:v>2.0634451338088695E-3</c:v>
                </c:pt>
                <c:pt idx="204">
                  <c:v>2.064065919373755E-3</c:v>
                </c:pt>
                <c:pt idx="205">
                  <c:v>2.0674025816777492E-3</c:v>
                </c:pt>
                <c:pt idx="206">
                  <c:v>2.0695274819341573E-3</c:v>
                </c:pt>
                <c:pt idx="207">
                  <c:v>2.0716737222527758E-3</c:v>
                </c:pt>
                <c:pt idx="208">
                  <c:v>2.0738437525450021E-3</c:v>
                </c:pt>
                <c:pt idx="209">
                  <c:v>2.0793029433881487E-3</c:v>
                </c:pt>
                <c:pt idx="210">
                  <c:v>2.0828112996518606E-3</c:v>
                </c:pt>
                <c:pt idx="211">
                  <c:v>2.0851375564679689E-3</c:v>
                </c:pt>
                <c:pt idx="212">
                  <c:v>2.0875026195295264E-3</c:v>
                </c:pt>
                <c:pt idx="213">
                  <c:v>2.089909044357918E-3</c:v>
                </c:pt>
                <c:pt idx="214">
                  <c:v>2.0961812354820253E-3</c:v>
                </c:pt>
                <c:pt idx="215">
                  <c:v>2.0999999999943759E-3</c:v>
                </c:pt>
                <c:pt idx="216">
                  <c:v>2.1026513860357252E-3</c:v>
                </c:pt>
                <c:pt idx="217">
                  <c:v>2.1053555233427859E-3</c:v>
                </c:pt>
                <c:pt idx="218">
                  <c:v>2.108110789229135E-3</c:v>
                </c:pt>
                <c:pt idx="219">
                  <c:v>2.1154235601804528E-3</c:v>
                </c:pt>
                <c:pt idx="220">
                  <c:v>2.1196103244521527E-3</c:v>
                </c:pt>
                <c:pt idx="221">
                  <c:v>2.1225965325358124E-3</c:v>
                </c:pt>
                <c:pt idx="222">
                  <c:v>2.1256239168244936E-3</c:v>
                </c:pt>
                <c:pt idx="223">
                  <c:v>2.1286907825371127E-3</c:v>
                </c:pt>
                <c:pt idx="224">
                  <c:v>2.144557293897109E-3</c:v>
                </c:pt>
                <c:pt idx="225">
                  <c:v>2.1478248807474116E-3</c:v>
                </c:pt>
                <c:pt idx="226">
                  <c:v>2.1511197970341821E-3</c:v>
                </c:pt>
                <c:pt idx="227">
                  <c:v>2.1598067694754857E-3</c:v>
                </c:pt>
                <c:pt idx="228">
                  <c:v>2.1645370574187744E-3</c:v>
                </c:pt>
                <c:pt idx="229">
                  <c:v>2.1679417563343407E-3</c:v>
                </c:pt>
                <c:pt idx="230">
                  <c:v>2.1713629666957062E-3</c:v>
                </c:pt>
                <c:pt idx="231">
                  <c:v>2.1747988494168376E-3</c:v>
                </c:pt>
                <c:pt idx="232">
                  <c:v>2.1837588545801103E-3</c:v>
                </c:pt>
                <c:pt idx="233">
                  <c:v>2.1886519612613398E-3</c:v>
                </c:pt>
                <c:pt idx="234">
                  <c:v>2.1921332585643741E-3</c:v>
                </c:pt>
                <c:pt idx="235">
                  <c:v>2.1956179771486397E-3</c:v>
                </c:pt>
                <c:pt idx="236">
                  <c:v>2.2100000007594977E-3</c:v>
                </c:pt>
                <c:pt idx="237">
                  <c:v>2.2107547844539494E-3</c:v>
                </c:pt>
                <c:pt idx="238">
                  <c:v>2.2130256335674385E-3</c:v>
                </c:pt>
                <c:pt idx="239">
                  <c:v>2.2164908433774913E-3</c:v>
                </c:pt>
                <c:pt idx="240">
                  <c:v>2.2199486524004928E-3</c:v>
                </c:pt>
                <c:pt idx="241">
                  <c:v>2.2233998650483216E-3</c:v>
                </c:pt>
                <c:pt idx="242">
                  <c:v>2.2321254142344577E-3</c:v>
                </c:pt>
                <c:pt idx="243">
                  <c:v>2.2371550294081805E-3</c:v>
                </c:pt>
                <c:pt idx="244">
                  <c:v>2.2405855156414525E-3</c:v>
                </c:pt>
                <c:pt idx="245">
                  <c:v>2.2440143455411334E-3</c:v>
                </c:pt>
                <c:pt idx="246">
                  <c:v>2.2474423613763825E-3</c:v>
                </c:pt>
                <c:pt idx="247">
                  <c:v>2.2482743005204477E-3</c:v>
                </c:pt>
                <c:pt idx="248">
                  <c:v>2.2611633187537891E-3</c:v>
                </c:pt>
                <c:pt idx="249">
                  <c:v>2.2646000876026941E-3</c:v>
                </c:pt>
                <c:pt idx="250">
                  <c:v>2.2680412095829341E-3</c:v>
                </c:pt>
                <c:pt idx="251">
                  <c:v>2.2714875648246692E-3</c:v>
                </c:pt>
                <c:pt idx="252">
                  <c:v>2.2800471975050166E-3</c:v>
                </c:pt>
                <c:pt idx="253">
                  <c:v>2.2853431103412847E-3</c:v>
                </c:pt>
                <c:pt idx="254">
                  <c:v>2.2888290231750713E-3</c:v>
                </c:pt>
                <c:pt idx="255">
                  <c:v>2.2923255636522811E-3</c:v>
                </c:pt>
                <c:pt idx="256">
                  <c:v>2.2958336497708649E-3</c:v>
                </c:pt>
                <c:pt idx="257">
                  <c:v>2.3044833687196945E-3</c:v>
                </c:pt>
                <c:pt idx="258">
                  <c:v>2.3100000000000767E-3</c:v>
                </c:pt>
                <c:pt idx="259">
                  <c:v>2.3135796891181359E-3</c:v>
                </c:pt>
                <c:pt idx="260">
                  <c:v>2.3171760377325521E-3</c:v>
                </c:pt>
                <c:pt idx="261">
                  <c:v>2.3207894928076551E-3</c:v>
                </c:pt>
                <c:pt idx="262">
                  <c:v>2.3296256190950704E-3</c:v>
                </c:pt>
                <c:pt idx="263">
                  <c:v>2.3354234625615586E-3</c:v>
                </c:pt>
                <c:pt idx="264">
                  <c:v>2.3391292999663926E-3</c:v>
                </c:pt>
                <c:pt idx="265">
                  <c:v>2.3428550129560213E-3</c:v>
                </c:pt>
                <c:pt idx="266">
                  <c:v>2.346601077608799E-3</c:v>
                </c:pt>
                <c:pt idx="267">
                  <c:v>2.3556491598957147E-3</c:v>
                </c:pt>
                <c:pt idx="268">
                  <c:v>2.3617985200144733E-3</c:v>
                </c:pt>
                <c:pt idx="269">
                  <c:v>2.3656536297564832E-3</c:v>
                </c:pt>
                <c:pt idx="270">
                  <c:v>2.3695320349935607E-3</c:v>
                </c:pt>
                <c:pt idx="271">
                  <c:v>2.3734342409261894E-3</c:v>
                </c:pt>
                <c:pt idx="272">
                  <c:v>2.382713830505645E-3</c:v>
                </c:pt>
                <c:pt idx="273">
                  <c:v>2.3892913212669323E-3</c:v>
                </c:pt>
                <c:pt idx="274">
                  <c:v>2.3933202543326769E-3</c:v>
                </c:pt>
                <c:pt idx="275">
                  <c:v>2.3973761066884516E-3</c:v>
                </c:pt>
                <c:pt idx="276">
                  <c:v>2.4014594126669439E-3</c:v>
                </c:pt>
                <c:pt idx="277">
                  <c:v>2.4109905217274056E-3</c:v>
                </c:pt>
                <c:pt idx="278">
                  <c:v>2.4180780051644719E-3</c:v>
                </c:pt>
                <c:pt idx="279">
                  <c:v>2.4223067399512478E-3</c:v>
                </c:pt>
                <c:pt idx="280">
                  <c:v>2.4265662217819481E-3</c:v>
                </c:pt>
                <c:pt idx="281">
                  <c:v>2.4308568273785692E-3</c:v>
                </c:pt>
                <c:pt idx="282">
                  <c:v>2.4406585725081768E-3</c:v>
                </c:pt>
                <c:pt idx="283">
                  <c:v>2.4483211253026626E-3</c:v>
                </c:pt>
                <c:pt idx="284">
                  <c:v>2.4527598015666821E-3</c:v>
                </c:pt>
                <c:pt idx="285">
                  <c:v>2.4572263468907478E-3</c:v>
                </c:pt>
                <c:pt idx="286">
                  <c:v>2.4617201630399736E-3</c:v>
                </c:pt>
                <c:pt idx="287">
                  <c:v>2.4717750976482591E-3</c:v>
                </c:pt>
                <c:pt idx="288">
                  <c:v>2.4799559230319927E-3</c:v>
                </c:pt>
                <c:pt idx="289">
                  <c:v>2.4845768716151135E-3</c:v>
                </c:pt>
                <c:pt idx="290">
                  <c:v>2.4892213527061219E-3</c:v>
                </c:pt>
                <c:pt idx="291">
                  <c:v>2.4938887184298396E-3</c:v>
                </c:pt>
                <c:pt idx="292">
                  <c:v>2.5041612702869764E-3</c:v>
                </c:pt>
                <c:pt idx="293">
                  <c:v>2.5127738219058284E-3</c:v>
                </c:pt>
                <c:pt idx="294">
                  <c:v>2.5175456444151232E-3</c:v>
                </c:pt>
                <c:pt idx="295">
                  <c:v>2.5223363153497047E-3</c:v>
                </c:pt>
                <c:pt idx="296">
                  <c:v>2.5271451371787724E-3</c:v>
                </c:pt>
                <c:pt idx="297">
                  <c:v>2.5375984621705174E-3</c:v>
                </c:pt>
                <c:pt idx="298">
                  <c:v>2.5465477344967309E-3</c:v>
                </c:pt>
                <c:pt idx="299">
                  <c:v>2.5514365995040209E-3</c:v>
                </c:pt>
                <c:pt idx="300">
                  <c:v>2.5563392812173367E-3</c:v>
                </c:pt>
                <c:pt idx="301">
                  <c:v>2.561255032435145E-3</c:v>
                </c:pt>
                <c:pt idx="302">
                  <c:v>2.5718512973314455E-3</c:v>
                </c:pt>
                <c:pt idx="303">
                  <c:v>2.5810459326675288E-3</c:v>
                </c:pt>
                <c:pt idx="304">
                  <c:v>2.5860274430995205E-3</c:v>
                </c:pt>
                <c:pt idx="305">
                  <c:v>2.5910232818280891E-3</c:v>
                </c:pt>
                <c:pt idx="306">
                  <c:v>2.5960338624172116E-3</c:v>
                </c:pt>
                <c:pt idx="307">
                  <c:v>2.6067662115997706E-3</c:v>
                </c:pt>
                <c:pt idx="308">
                  <c:v>2.6162320044664121E-3</c:v>
                </c:pt>
                <c:pt idx="309">
                  <c:v>2.6213226276299659E-3</c:v>
                </c:pt>
                <c:pt idx="310">
                  <c:v>2.6264305519289486E-3</c:v>
                </c:pt>
                <c:pt idx="311">
                  <c:v>2.6315562168923207E-3</c:v>
                </c:pt>
                <c:pt idx="312">
                  <c:v>2.6424423578922142E-3</c:v>
                </c:pt>
                <c:pt idx="313">
                  <c:v>2.6522452038361139E-3</c:v>
                </c:pt>
                <c:pt idx="314">
                  <c:v>2.6574662949219417E-3</c:v>
                </c:pt>
                <c:pt idx="315">
                  <c:v>2.6627078417662815E-3</c:v>
                </c:pt>
                <c:pt idx="316">
                  <c:v>2.6679703098727143E-3</c:v>
                </c:pt>
                <c:pt idx="317">
                  <c:v>2.6790283780247985E-3</c:v>
                </c:pt>
                <c:pt idx="318">
                  <c:v>2.6892388348947467E-3</c:v>
                </c:pt>
                <c:pt idx="319">
                  <c:v>2.6946130217710852E-3</c:v>
                </c:pt>
                <c:pt idx="320">
                  <c:v>2.7000110008769803E-3</c:v>
                </c:pt>
                <c:pt idx="321">
                  <c:v>2.7054332636996118E-3</c:v>
                </c:pt>
                <c:pt idx="322">
                  <c:v>2.7166817743515706E-3</c:v>
                </c:pt>
                <c:pt idx="323">
                  <c:v>2.7273751118617917E-3</c:v>
                </c:pt>
                <c:pt idx="324">
                  <c:v>2.7329259589191895E-3</c:v>
                </c:pt>
                <c:pt idx="325">
                  <c:v>2.7385020910166216E-3</c:v>
                </c:pt>
                <c:pt idx="326">
                  <c:v>2.7441019839158183E-3</c:v>
                </c:pt>
                <c:pt idx="327">
                  <c:v>2.7555473462766056E-3</c:v>
                </c:pt>
                <c:pt idx="328">
                  <c:v>2.7667081924161387E-3</c:v>
                </c:pt>
                <c:pt idx="329">
                  <c:v>2.7724035393904452E-3</c:v>
                </c:pt>
                <c:pt idx="330">
                  <c:v>2.7781132099109363E-3</c:v>
                </c:pt>
                <c:pt idx="331">
                  <c:v>2.7838355824571603E-3</c:v>
                </c:pt>
                <c:pt idx="332">
                  <c:v>2.7954097074646507E-3</c:v>
                </c:pt>
                <c:pt idx="333">
                  <c:v>2.8068191759764959E-3</c:v>
                </c:pt>
                <c:pt idx="334">
                  <c:v>2.8125802493224354E-3</c:v>
                </c:pt>
                <c:pt idx="335">
                  <c:v>2.8183440036499488E-3</c:v>
                </c:pt>
                <c:pt idx="336">
                  <c:v>2.8241087201266168E-3</c:v>
                </c:pt>
                <c:pt idx="337">
                  <c:v>2.8357293634415437E-3</c:v>
                </c:pt>
                <c:pt idx="338">
                  <c:v>2.8471423442288073E-3</c:v>
                </c:pt>
                <c:pt idx="339">
                  <c:v>2.852885602315123E-3</c:v>
                </c:pt>
                <c:pt idx="340">
                  <c:v>2.8586192175623637E-3</c:v>
                </c:pt>
                <c:pt idx="341">
                  <c:v>2.8643413738046815E-3</c:v>
                </c:pt>
                <c:pt idx="342">
                  <c:v>2.8759246633455319E-3</c:v>
                </c:pt>
                <c:pt idx="343">
                  <c:v>2.887078598685431E-3</c:v>
                </c:pt>
                <c:pt idx="344">
                  <c:v>2.8927157306954912E-3</c:v>
                </c:pt>
                <c:pt idx="345">
                  <c:v>2.8983302146739372E-3</c:v>
                </c:pt>
                <c:pt idx="346">
                  <c:v>2.9039207375426835E-3</c:v>
                </c:pt>
                <c:pt idx="347">
                  <c:v>2.9153855399639546E-3</c:v>
                </c:pt>
                <c:pt idx="348">
                  <c:v>2.9260711228796797E-3</c:v>
                </c:pt>
                <c:pt idx="349">
                  <c:v>2.9315644002147184E-3</c:v>
                </c:pt>
                <c:pt idx="350">
                  <c:v>2.9370434475088306E-3</c:v>
                </c:pt>
                <c:pt idx="351">
                  <c:v>2.9425100408137605E-3</c:v>
                </c:pt>
                <c:pt idx="352">
                  <c:v>2.9538920362916134E-3</c:v>
                </c:pt>
                <c:pt idx="353">
                  <c:v>2.9642879406529682E-3</c:v>
                </c:pt>
                <c:pt idx="354">
                  <c:v>2.9697194502652348E-3</c:v>
                </c:pt>
                <c:pt idx="355">
                  <c:v>2.9751494894872262E-3</c:v>
                </c:pt>
                <c:pt idx="356">
                  <c:v>2.9805799434693887E-3</c:v>
                </c:pt>
                <c:pt idx="357">
                  <c:v>2.9830350506385253E-3</c:v>
                </c:pt>
                <c:pt idx="358">
                  <c:v>3.002344155558047E-3</c:v>
                </c:pt>
                <c:pt idx="359">
                  <c:v>3.0078055061543534E-3</c:v>
                </c:pt>
                <c:pt idx="360">
                  <c:v>3.0132789097545151E-3</c:v>
                </c:pt>
                <c:pt idx="361">
                  <c:v>3.0187663606282677E-3</c:v>
                </c:pt>
                <c:pt idx="362">
                  <c:v>3.030260032862052E-3</c:v>
                </c:pt>
                <c:pt idx="363">
                  <c:v>3.0408970679399179E-3</c:v>
                </c:pt>
                <c:pt idx="364">
                  <c:v>3.0464852149279117E-3</c:v>
                </c:pt>
                <c:pt idx="365">
                  <c:v>3.0520997022411146E-3</c:v>
                </c:pt>
                <c:pt idx="366">
                  <c:v>3.0577426333018389E-3</c:v>
                </c:pt>
                <c:pt idx="367">
                  <c:v>3.0694342521439145E-3</c:v>
                </c:pt>
                <c:pt idx="368">
                  <c:v>3.0806290288025546E-3</c:v>
                </c:pt>
                <c:pt idx="369">
                  <c:v>3.0864292534901697E-3</c:v>
                </c:pt>
                <c:pt idx="370">
                  <c:v>3.092259757569053E-3</c:v>
                </c:pt>
                <c:pt idx="371">
                  <c:v>3.0981199231146441E-3</c:v>
                </c:pt>
                <c:pt idx="372">
                  <c:v>3.1100481886257312E-3</c:v>
                </c:pt>
                <c:pt idx="373">
                  <c:v>3.1218446473027053E-3</c:v>
                </c:pt>
                <c:pt idx="374">
                  <c:v>3.1278436571393195E-3</c:v>
                </c:pt>
                <c:pt idx="375">
                  <c:v>3.1338685043863913E-3</c:v>
                </c:pt>
                <c:pt idx="376">
                  <c:v>3.1399185322800722E-3</c:v>
                </c:pt>
                <c:pt idx="377">
                  <c:v>3.1520463237329141E-3</c:v>
                </c:pt>
                <c:pt idx="378">
                  <c:v>3.1643571207914042E-3</c:v>
                </c:pt>
                <c:pt idx="379">
                  <c:v>3.1705230062035131E-3</c:v>
                </c:pt>
                <c:pt idx="380">
                  <c:v>3.1767100151207589E-3</c:v>
                </c:pt>
                <c:pt idx="381">
                  <c:v>3.1829174519231417E-3</c:v>
                </c:pt>
                <c:pt idx="382">
                  <c:v>3.1952064695588067E-3</c:v>
                </c:pt>
                <c:pt idx="383">
                  <c:v>3.207937371261019E-3</c:v>
                </c:pt>
                <c:pt idx="384">
                  <c:v>3.2142363188590556E-3</c:v>
                </c:pt>
                <c:pt idx="385">
                  <c:v>3.220551404018735E-3</c:v>
                </c:pt>
                <c:pt idx="386">
                  <c:v>3.2268818922490143E-3</c:v>
                </c:pt>
                <c:pt idx="387">
                  <c:v>3.2392931835810374E-3</c:v>
                </c:pt>
                <c:pt idx="388">
                  <c:v>3.2523429916474851E-3</c:v>
                </c:pt>
                <c:pt idx="389">
                  <c:v>3.2587392834547081E-3</c:v>
                </c:pt>
                <c:pt idx="390">
                  <c:v>3.265146454736348E-3</c:v>
                </c:pt>
                <c:pt idx="391">
                  <c:v>3.271563571337515E-3</c:v>
                </c:pt>
                <c:pt idx="392">
                  <c:v>3.2840564817132041E-3</c:v>
                </c:pt>
                <c:pt idx="393">
                  <c:v>3.2972979974491392E-3</c:v>
                </c:pt>
                <c:pt idx="394">
                  <c:v>3.3037392101446313E-3</c:v>
                </c:pt>
                <c:pt idx="395">
                  <c:v>3.3101798678414462E-3</c:v>
                </c:pt>
                <c:pt idx="396">
                  <c:v>3.3166181498232943E-3</c:v>
                </c:pt>
                <c:pt idx="397">
                  <c:v>3.329119977295267E-3</c:v>
                </c:pt>
                <c:pt idx="398">
                  <c:v>3.342310666603461E-3</c:v>
                </c:pt>
                <c:pt idx="399">
                  <c:v>3.3487093195875817E-3</c:v>
                </c:pt>
                <c:pt idx="400">
                  <c:v>3.3550944087461327E-3</c:v>
                </c:pt>
                <c:pt idx="401">
                  <c:v>3.3614640254224296E-3</c:v>
                </c:pt>
                <c:pt idx="402">
                  <c:v>3.3738865743207997E-3</c:v>
                </c:pt>
                <c:pt idx="403">
                  <c:v>3.3867491544332692E-3</c:v>
                </c:pt>
                <c:pt idx="404">
                  <c:v>3.3930123391107902E-3</c:v>
                </c:pt>
                <c:pt idx="405">
                  <c:v>3.399248335523521E-3</c:v>
                </c:pt>
                <c:pt idx="406">
                  <c:v>3.4054551470682499E-3</c:v>
                </c:pt>
                <c:pt idx="407">
                  <c:v>3.4177094066058602E-3</c:v>
                </c:pt>
                <c:pt idx="408">
                  <c:v>3.4299501727729116E-3</c:v>
                </c:pt>
                <c:pt idx="409">
                  <c:v>3.43598067120668E-3</c:v>
                </c:pt>
                <c:pt idx="410">
                  <c:v>3.4419697413260804E-3</c:v>
                </c:pt>
                <c:pt idx="411">
                  <c:v>3.4479159885291992E-3</c:v>
                </c:pt>
                <c:pt idx="412">
                  <c:v>3.4599171048129954E-3</c:v>
                </c:pt>
                <c:pt idx="413">
                  <c:v>3.4713071069903275E-3</c:v>
                </c:pt>
                <c:pt idx="414">
                  <c:v>3.4770668679445374E-3</c:v>
                </c:pt>
                <c:pt idx="415">
                  <c:v>3.4827956571352918E-3</c:v>
                </c:pt>
                <c:pt idx="416">
                  <c:v>3.4884956204782559E-3</c:v>
                </c:pt>
                <c:pt idx="417">
                  <c:v>3.5064225339228676E-3</c:v>
                </c:pt>
                <c:pt idx="418">
                  <c:v>3.5166392790695884E-3</c:v>
                </c:pt>
                <c:pt idx="419">
                  <c:v>3.522212249590376E-3</c:v>
                </c:pt>
                <c:pt idx="420">
                  <c:v>3.5277718646909424E-3</c:v>
                </c:pt>
                <c:pt idx="421">
                  <c:v>3.5302421643361678E-3</c:v>
                </c:pt>
                <c:pt idx="422">
                  <c:v>3.5499224955709216E-3</c:v>
                </c:pt>
                <c:pt idx="423">
                  <c:v>3.5554497674045735E-3</c:v>
                </c:pt>
                <c:pt idx="424">
                  <c:v>3.5609775696119981E-3</c:v>
                </c:pt>
                <c:pt idx="425">
                  <c:v>3.566508272624279E-3</c:v>
                </c:pt>
                <c:pt idx="426">
                  <c:v>3.5782419417808393E-3</c:v>
                </c:pt>
                <c:pt idx="427">
                  <c:v>3.5887080627100602E-3</c:v>
                </c:pt>
                <c:pt idx="428">
                  <c:v>3.5942893875876162E-3</c:v>
                </c:pt>
                <c:pt idx="429">
                  <c:v>3.5998881726908754E-3</c:v>
                </c:pt>
                <c:pt idx="430">
                  <c:v>3.6055069007356797E-3</c:v>
                </c:pt>
                <c:pt idx="431">
                  <c:v>3.6173820716064306E-3</c:v>
                </c:pt>
                <c:pt idx="432">
                  <c:v>3.6282314582036668E-3</c:v>
                </c:pt>
                <c:pt idx="433">
                  <c:v>3.6339872213777976E-3</c:v>
                </c:pt>
                <c:pt idx="434">
                  <c:v>3.6397752631192539E-3</c:v>
                </c:pt>
                <c:pt idx="435">
                  <c:v>3.6455952635173626E-3</c:v>
                </c:pt>
                <c:pt idx="436">
                  <c:v>3.6577111312570219E-3</c:v>
                </c:pt>
                <c:pt idx="437">
                  <c:v>3.669188353573884E-3</c:v>
                </c:pt>
                <c:pt idx="438">
                  <c:v>3.6751632487057443E-3</c:v>
                </c:pt>
                <c:pt idx="439">
                  <c:v>3.6811681230948185E-3</c:v>
                </c:pt>
                <c:pt idx="440">
                  <c:v>3.6872026368505798E-3</c:v>
                </c:pt>
                <c:pt idx="441">
                  <c:v>3.6995530180293891E-3</c:v>
                </c:pt>
                <c:pt idx="442">
                  <c:v>3.7116301877971867E-3</c:v>
                </c:pt>
                <c:pt idx="443">
                  <c:v>3.7178077000939564E-3</c:v>
                </c:pt>
                <c:pt idx="444">
                  <c:v>3.7240127524516974E-3</c:v>
                </c:pt>
                <c:pt idx="445">
                  <c:v>3.7302449849903937E-3</c:v>
                </c:pt>
                <c:pt idx="446">
                  <c:v>3.7428055783655496E-3</c:v>
                </c:pt>
                <c:pt idx="447">
                  <c:v>3.7554384193852785E-3</c:v>
                </c:pt>
                <c:pt idx="448">
                  <c:v>3.7618010546545612E-3</c:v>
                </c:pt>
                <c:pt idx="449">
                  <c:v>3.7681886508371797E-3</c:v>
                </c:pt>
                <c:pt idx="450">
                  <c:v>3.7746008280548694E-3</c:v>
                </c:pt>
                <c:pt idx="451">
                  <c:v>3.7873469841575745E-3</c:v>
                </c:pt>
                <c:pt idx="452">
                  <c:v>3.8004876496917335E-3</c:v>
                </c:pt>
                <c:pt idx="453">
                  <c:v>3.8070169338890983E-3</c:v>
                </c:pt>
                <c:pt idx="454">
                  <c:v>3.8135684598359456E-3</c:v>
                </c:pt>
                <c:pt idx="455">
                  <c:v>3.8201415287308217E-3</c:v>
                </c:pt>
                <c:pt idx="456">
                  <c:v>3.8330462033230582E-3</c:v>
                </c:pt>
                <c:pt idx="457">
                  <c:v>3.8466080221881481E-3</c:v>
                </c:pt>
                <c:pt idx="458">
                  <c:v>3.8532570292420182E-3</c:v>
                </c:pt>
                <c:pt idx="459">
                  <c:v>3.8599144722870813E-3</c:v>
                </c:pt>
                <c:pt idx="460">
                  <c:v>3.8665780679925528E-3</c:v>
                </c:pt>
                <c:pt idx="461">
                  <c:v>3.879555474784083E-3</c:v>
                </c:pt>
                <c:pt idx="462">
                  <c:v>3.8932478189906503E-3</c:v>
                </c:pt>
                <c:pt idx="463">
                  <c:v>3.8999074362152347E-3</c:v>
                </c:pt>
                <c:pt idx="464">
                  <c:v>3.9065592110150271E-3</c:v>
                </c:pt>
                <c:pt idx="465">
                  <c:v>3.913200761688179E-3</c:v>
                </c:pt>
                <c:pt idx="466">
                  <c:v>3.9261374352894283E-3</c:v>
                </c:pt>
                <c:pt idx="467">
                  <c:v>3.9396165971635859E-3</c:v>
                </c:pt>
                <c:pt idx="468">
                  <c:v>3.9461708097604598E-3</c:v>
                </c:pt>
                <c:pt idx="469">
                  <c:v>3.9527002128698276E-3</c:v>
                </c:pt>
                <c:pt idx="470">
                  <c:v>3.9592023264058548E-3</c:v>
                </c:pt>
                <c:pt idx="471">
                  <c:v>3.9719843500804512E-3</c:v>
                </c:pt>
                <c:pt idx="472">
                  <c:v>3.9848877912061998E-3</c:v>
                </c:pt>
                <c:pt idx="473">
                  <c:v>3.9912157636965342E-3</c:v>
                </c:pt>
                <c:pt idx="474">
                  <c:v>3.9975019810148359E-3</c:v>
                </c:pt>
                <c:pt idx="475">
                  <c:v>4.0037474234404149E-3</c:v>
                </c:pt>
                <c:pt idx="476">
                  <c:v>4.0162740464605787E-3</c:v>
                </c:pt>
                <c:pt idx="477">
                  <c:v>4.0283556090745035E-3</c:v>
                </c:pt>
                <c:pt idx="478">
                  <c:v>4.0344229008853838E-3</c:v>
                </c:pt>
                <c:pt idx="479">
                  <c:v>4.0404597875046949E-3</c:v>
                </c:pt>
                <c:pt idx="480">
                  <c:v>4.0464680372963016E-3</c:v>
                </c:pt>
                <c:pt idx="481">
                  <c:v>4.058790003816929E-3</c:v>
                </c:pt>
                <c:pt idx="482">
                  <c:v>4.0702504362223352E-3</c:v>
                </c:pt>
                <c:pt idx="483">
                  <c:v>4.0761424280962386E-3</c:v>
                </c:pt>
                <c:pt idx="484">
                  <c:v>4.0820166337840287E-3</c:v>
                </c:pt>
                <c:pt idx="485">
                  <c:v>4.0846943536850967E-3</c:v>
                </c:pt>
                <c:pt idx="486">
                  <c:v>4.0873546045356902E-3</c:v>
                </c:pt>
                <c:pt idx="487">
                  <c:v>4.1111859682785848E-3</c:v>
                </c:pt>
                <c:pt idx="488">
                  <c:v>4.1169926764639932E-3</c:v>
                </c:pt>
                <c:pt idx="489">
                  <c:v>4.1227947785394976E-3</c:v>
                </c:pt>
                <c:pt idx="490">
                  <c:v>4.1285942031766753E-3</c:v>
                </c:pt>
                <c:pt idx="491">
                  <c:v>4.140790746002045E-3</c:v>
                </c:pt>
                <c:pt idx="492">
                  <c:v>4.1518041015728771E-3</c:v>
                </c:pt>
                <c:pt idx="493">
                  <c:v>4.1576194698978493E-3</c:v>
                </c:pt>
                <c:pt idx="494">
                  <c:v>4.1634439733038977E-3</c:v>
                </c:pt>
                <c:pt idx="495">
                  <c:v>4.1692796206294859E-3</c:v>
                </c:pt>
                <c:pt idx="496">
                  <c:v>4.198696127256667E-3</c:v>
                </c:pt>
                <c:pt idx="497">
                  <c:v>4.2046410029046421E-3</c:v>
                </c:pt>
                <c:pt idx="498">
                  <c:v>4.2106086260360765E-3</c:v>
                </c:pt>
                <c:pt idx="499">
                  <c:v>4.223051960286636E-3</c:v>
                </c:pt>
                <c:pt idx="500">
                  <c:v>4.2346926676838691E-3</c:v>
                </c:pt>
                <c:pt idx="501">
                  <c:v>4.2407635461124372E-3</c:v>
                </c:pt>
                <c:pt idx="502">
                  <c:v>4.2468529489055138E-3</c:v>
                </c:pt>
                <c:pt idx="503">
                  <c:v>4.2529601570730803E-3</c:v>
                </c:pt>
                <c:pt idx="504">
                  <c:v>4.2655583996679125E-3</c:v>
                </c:pt>
                <c:pt idx="505">
                  <c:v>4.2837378110675726E-3</c:v>
                </c:pt>
                <c:pt idx="506">
                  <c:v>4.2899365104387931E-3</c:v>
                </c:pt>
                <c:pt idx="507">
                  <c:v>4.2961478611229969E-3</c:v>
                </c:pt>
                <c:pt idx="508">
                  <c:v>4.308860903445717E-3</c:v>
                </c:pt>
                <c:pt idx="509">
                  <c:v>4.321104640041297E-3</c:v>
                </c:pt>
                <c:pt idx="510">
                  <c:v>4.3273678567103228E-3</c:v>
                </c:pt>
                <c:pt idx="511">
                  <c:v>4.3713922451302459E-3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5384576"/>
        <c:axId val="595386752"/>
      </c:scatterChart>
      <c:valAx>
        <c:axId val="595384576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595386752"/>
        <c:crosses val="autoZero"/>
        <c:crossBetween val="midCat"/>
      </c:valAx>
      <c:valAx>
        <c:axId val="595386752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5953845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3981319444444447"/>
          <c:y val="0.47839444444444451"/>
          <c:w val="0.11256180555555556"/>
          <c:h val="0.19137750000000001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Euribor 1Y (0Y-60Y)</a:t>
            </a:r>
          </a:p>
        </c:rich>
      </c:tx>
      <c:layout/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1Y Mx</c:v>
          </c:tx>
          <c:spPr>
            <a:ln>
              <a:noFill/>
            </a:ln>
          </c:spPr>
          <c:marker>
            <c:symbol val="circle"/>
            <c:size val="3"/>
          </c:marker>
          <c:cat>
            <c:numRef>
              <c:f>EUR1Y!$BA$2:$BA$2366</c:f>
              <c:numCache>
                <c:formatCode>ddd\,\ dd\-mmm\-yyyy</c:formatCode>
                <c:ptCount val="2365"/>
                <c:pt idx="0">
                  <c:v>42138</c:v>
                </c:pt>
                <c:pt idx="1">
                  <c:v>42139</c:v>
                </c:pt>
                <c:pt idx="2">
                  <c:v>42142</c:v>
                </c:pt>
                <c:pt idx="3">
                  <c:v>42143</c:v>
                </c:pt>
                <c:pt idx="4">
                  <c:v>42144</c:v>
                </c:pt>
                <c:pt idx="5">
                  <c:v>42145</c:v>
                </c:pt>
                <c:pt idx="6">
                  <c:v>42146</c:v>
                </c:pt>
                <c:pt idx="7">
                  <c:v>42149</c:v>
                </c:pt>
                <c:pt idx="8">
                  <c:v>42150</c:v>
                </c:pt>
                <c:pt idx="9">
                  <c:v>42151</c:v>
                </c:pt>
                <c:pt idx="10">
                  <c:v>42152</c:v>
                </c:pt>
                <c:pt idx="11">
                  <c:v>42153</c:v>
                </c:pt>
                <c:pt idx="12">
                  <c:v>42156</c:v>
                </c:pt>
                <c:pt idx="13">
                  <c:v>42157</c:v>
                </c:pt>
                <c:pt idx="14">
                  <c:v>42158</c:v>
                </c:pt>
                <c:pt idx="15">
                  <c:v>42159</c:v>
                </c:pt>
                <c:pt idx="16">
                  <c:v>42160</c:v>
                </c:pt>
                <c:pt idx="17">
                  <c:v>42163</c:v>
                </c:pt>
                <c:pt idx="18">
                  <c:v>42164</c:v>
                </c:pt>
                <c:pt idx="19">
                  <c:v>42165</c:v>
                </c:pt>
                <c:pt idx="20">
                  <c:v>42166</c:v>
                </c:pt>
                <c:pt idx="21">
                  <c:v>42167</c:v>
                </c:pt>
                <c:pt idx="22">
                  <c:v>42170</c:v>
                </c:pt>
                <c:pt idx="23">
                  <c:v>42171</c:v>
                </c:pt>
                <c:pt idx="24">
                  <c:v>42172</c:v>
                </c:pt>
                <c:pt idx="25">
                  <c:v>42173</c:v>
                </c:pt>
                <c:pt idx="26">
                  <c:v>42174</c:v>
                </c:pt>
                <c:pt idx="27">
                  <c:v>42177</c:v>
                </c:pt>
                <c:pt idx="28">
                  <c:v>42178</c:v>
                </c:pt>
                <c:pt idx="29">
                  <c:v>42179</c:v>
                </c:pt>
                <c:pt idx="30">
                  <c:v>42180</c:v>
                </c:pt>
                <c:pt idx="31">
                  <c:v>42181</c:v>
                </c:pt>
                <c:pt idx="32">
                  <c:v>42184</c:v>
                </c:pt>
                <c:pt idx="33">
                  <c:v>42185</c:v>
                </c:pt>
                <c:pt idx="34">
                  <c:v>42186</c:v>
                </c:pt>
                <c:pt idx="35">
                  <c:v>42187</c:v>
                </c:pt>
                <c:pt idx="36">
                  <c:v>42188</c:v>
                </c:pt>
                <c:pt idx="37">
                  <c:v>42191</c:v>
                </c:pt>
                <c:pt idx="38">
                  <c:v>42192</c:v>
                </c:pt>
                <c:pt idx="39">
                  <c:v>42193</c:v>
                </c:pt>
                <c:pt idx="40">
                  <c:v>42194</c:v>
                </c:pt>
                <c:pt idx="41">
                  <c:v>42195</c:v>
                </c:pt>
                <c:pt idx="42">
                  <c:v>42198</c:v>
                </c:pt>
                <c:pt idx="43">
                  <c:v>42199</c:v>
                </c:pt>
                <c:pt idx="44">
                  <c:v>42200</c:v>
                </c:pt>
                <c:pt idx="45">
                  <c:v>42201</c:v>
                </c:pt>
                <c:pt idx="46">
                  <c:v>42202</c:v>
                </c:pt>
                <c:pt idx="47">
                  <c:v>42205</c:v>
                </c:pt>
                <c:pt idx="48">
                  <c:v>42206</c:v>
                </c:pt>
                <c:pt idx="49">
                  <c:v>42207</c:v>
                </c:pt>
                <c:pt idx="50">
                  <c:v>42208</c:v>
                </c:pt>
                <c:pt idx="51">
                  <c:v>42209</c:v>
                </c:pt>
                <c:pt idx="52">
                  <c:v>42212</c:v>
                </c:pt>
                <c:pt idx="53">
                  <c:v>42213</c:v>
                </c:pt>
                <c:pt idx="54">
                  <c:v>42214</c:v>
                </c:pt>
                <c:pt idx="55">
                  <c:v>42215</c:v>
                </c:pt>
                <c:pt idx="56">
                  <c:v>42216</c:v>
                </c:pt>
                <c:pt idx="57">
                  <c:v>42219</c:v>
                </c:pt>
                <c:pt idx="58">
                  <c:v>42220</c:v>
                </c:pt>
                <c:pt idx="59">
                  <c:v>42221</c:v>
                </c:pt>
                <c:pt idx="60">
                  <c:v>42222</c:v>
                </c:pt>
                <c:pt idx="61">
                  <c:v>42223</c:v>
                </c:pt>
                <c:pt idx="62">
                  <c:v>42226</c:v>
                </c:pt>
                <c:pt idx="63">
                  <c:v>42227</c:v>
                </c:pt>
                <c:pt idx="64">
                  <c:v>42228</c:v>
                </c:pt>
                <c:pt idx="65">
                  <c:v>42229</c:v>
                </c:pt>
                <c:pt idx="66">
                  <c:v>42230</c:v>
                </c:pt>
                <c:pt idx="67">
                  <c:v>42233</c:v>
                </c:pt>
                <c:pt idx="68">
                  <c:v>42234</c:v>
                </c:pt>
                <c:pt idx="69">
                  <c:v>42235</c:v>
                </c:pt>
                <c:pt idx="70">
                  <c:v>42236</c:v>
                </c:pt>
                <c:pt idx="71">
                  <c:v>42237</c:v>
                </c:pt>
                <c:pt idx="72">
                  <c:v>42240</c:v>
                </c:pt>
                <c:pt idx="73">
                  <c:v>42241</c:v>
                </c:pt>
                <c:pt idx="74">
                  <c:v>42242</c:v>
                </c:pt>
                <c:pt idx="75">
                  <c:v>42243</c:v>
                </c:pt>
                <c:pt idx="76">
                  <c:v>42244</c:v>
                </c:pt>
                <c:pt idx="77">
                  <c:v>42247</c:v>
                </c:pt>
                <c:pt idx="78">
                  <c:v>42248</c:v>
                </c:pt>
                <c:pt idx="79">
                  <c:v>42249</c:v>
                </c:pt>
                <c:pt idx="80">
                  <c:v>42250</c:v>
                </c:pt>
                <c:pt idx="81">
                  <c:v>42251</c:v>
                </c:pt>
                <c:pt idx="82">
                  <c:v>42254</c:v>
                </c:pt>
                <c:pt idx="83">
                  <c:v>42255</c:v>
                </c:pt>
                <c:pt idx="84">
                  <c:v>42256</c:v>
                </c:pt>
                <c:pt idx="85">
                  <c:v>42257</c:v>
                </c:pt>
                <c:pt idx="86">
                  <c:v>42258</c:v>
                </c:pt>
                <c:pt idx="87">
                  <c:v>42261</c:v>
                </c:pt>
                <c:pt idx="88">
                  <c:v>42262</c:v>
                </c:pt>
                <c:pt idx="89">
                  <c:v>42263</c:v>
                </c:pt>
                <c:pt idx="90">
                  <c:v>42264</c:v>
                </c:pt>
                <c:pt idx="91">
                  <c:v>42265</c:v>
                </c:pt>
                <c:pt idx="92">
                  <c:v>42268</c:v>
                </c:pt>
                <c:pt idx="93">
                  <c:v>42269</c:v>
                </c:pt>
                <c:pt idx="94">
                  <c:v>42270</c:v>
                </c:pt>
                <c:pt idx="95">
                  <c:v>42271</c:v>
                </c:pt>
                <c:pt idx="96">
                  <c:v>42272</c:v>
                </c:pt>
                <c:pt idx="97">
                  <c:v>42275</c:v>
                </c:pt>
                <c:pt idx="98">
                  <c:v>42276</c:v>
                </c:pt>
                <c:pt idx="99">
                  <c:v>42277</c:v>
                </c:pt>
                <c:pt idx="100">
                  <c:v>42278</c:v>
                </c:pt>
                <c:pt idx="101">
                  <c:v>42279</c:v>
                </c:pt>
                <c:pt idx="102">
                  <c:v>42282</c:v>
                </c:pt>
                <c:pt idx="103">
                  <c:v>42283</c:v>
                </c:pt>
                <c:pt idx="104">
                  <c:v>42284</c:v>
                </c:pt>
                <c:pt idx="105">
                  <c:v>42285</c:v>
                </c:pt>
                <c:pt idx="106">
                  <c:v>42286</c:v>
                </c:pt>
                <c:pt idx="107">
                  <c:v>42289</c:v>
                </c:pt>
                <c:pt idx="108">
                  <c:v>42290</c:v>
                </c:pt>
                <c:pt idx="109">
                  <c:v>42291</c:v>
                </c:pt>
                <c:pt idx="110">
                  <c:v>42292</c:v>
                </c:pt>
                <c:pt idx="111">
                  <c:v>42293</c:v>
                </c:pt>
                <c:pt idx="112">
                  <c:v>42296</c:v>
                </c:pt>
                <c:pt idx="113">
                  <c:v>42297</c:v>
                </c:pt>
                <c:pt idx="114">
                  <c:v>42298</c:v>
                </c:pt>
                <c:pt idx="115">
                  <c:v>42299</c:v>
                </c:pt>
                <c:pt idx="116">
                  <c:v>42300</c:v>
                </c:pt>
                <c:pt idx="117">
                  <c:v>42303</c:v>
                </c:pt>
                <c:pt idx="118">
                  <c:v>42304</c:v>
                </c:pt>
                <c:pt idx="119">
                  <c:v>42305</c:v>
                </c:pt>
                <c:pt idx="120">
                  <c:v>42306</c:v>
                </c:pt>
                <c:pt idx="121">
                  <c:v>42307</c:v>
                </c:pt>
                <c:pt idx="122">
                  <c:v>42310</c:v>
                </c:pt>
                <c:pt idx="123">
                  <c:v>42311</c:v>
                </c:pt>
                <c:pt idx="124">
                  <c:v>42312</c:v>
                </c:pt>
                <c:pt idx="125">
                  <c:v>42313</c:v>
                </c:pt>
                <c:pt idx="126">
                  <c:v>42314</c:v>
                </c:pt>
                <c:pt idx="127">
                  <c:v>42317</c:v>
                </c:pt>
                <c:pt idx="128">
                  <c:v>42318</c:v>
                </c:pt>
                <c:pt idx="129">
                  <c:v>42319</c:v>
                </c:pt>
                <c:pt idx="130">
                  <c:v>42320</c:v>
                </c:pt>
                <c:pt idx="131">
                  <c:v>42321</c:v>
                </c:pt>
                <c:pt idx="132">
                  <c:v>42324</c:v>
                </c:pt>
                <c:pt idx="133">
                  <c:v>42325</c:v>
                </c:pt>
                <c:pt idx="134">
                  <c:v>42326</c:v>
                </c:pt>
                <c:pt idx="135">
                  <c:v>42327</c:v>
                </c:pt>
                <c:pt idx="136">
                  <c:v>42328</c:v>
                </c:pt>
                <c:pt idx="137">
                  <c:v>42331</c:v>
                </c:pt>
                <c:pt idx="138">
                  <c:v>42332</c:v>
                </c:pt>
                <c:pt idx="139">
                  <c:v>42333</c:v>
                </c:pt>
                <c:pt idx="140">
                  <c:v>42334</c:v>
                </c:pt>
                <c:pt idx="141">
                  <c:v>42335</c:v>
                </c:pt>
                <c:pt idx="142">
                  <c:v>42338</c:v>
                </c:pt>
                <c:pt idx="143">
                  <c:v>42339</c:v>
                </c:pt>
                <c:pt idx="144">
                  <c:v>42340</c:v>
                </c:pt>
                <c:pt idx="145">
                  <c:v>42341</c:v>
                </c:pt>
                <c:pt idx="146">
                  <c:v>42342</c:v>
                </c:pt>
                <c:pt idx="147">
                  <c:v>42345</c:v>
                </c:pt>
                <c:pt idx="148">
                  <c:v>42346</c:v>
                </c:pt>
                <c:pt idx="149">
                  <c:v>42347</c:v>
                </c:pt>
                <c:pt idx="150">
                  <c:v>42348</c:v>
                </c:pt>
                <c:pt idx="151">
                  <c:v>42349</c:v>
                </c:pt>
                <c:pt idx="152">
                  <c:v>42352</c:v>
                </c:pt>
                <c:pt idx="153">
                  <c:v>42353</c:v>
                </c:pt>
                <c:pt idx="154">
                  <c:v>42354</c:v>
                </c:pt>
                <c:pt idx="155">
                  <c:v>42355</c:v>
                </c:pt>
                <c:pt idx="156">
                  <c:v>42356</c:v>
                </c:pt>
                <c:pt idx="157">
                  <c:v>42359</c:v>
                </c:pt>
                <c:pt idx="158">
                  <c:v>42360</c:v>
                </c:pt>
                <c:pt idx="159">
                  <c:v>42361</c:v>
                </c:pt>
                <c:pt idx="160">
                  <c:v>42362</c:v>
                </c:pt>
                <c:pt idx="161">
                  <c:v>42366</c:v>
                </c:pt>
                <c:pt idx="162">
                  <c:v>42367</c:v>
                </c:pt>
                <c:pt idx="163">
                  <c:v>42368</c:v>
                </c:pt>
                <c:pt idx="164">
                  <c:v>42369</c:v>
                </c:pt>
                <c:pt idx="165">
                  <c:v>42373</c:v>
                </c:pt>
                <c:pt idx="166">
                  <c:v>42374</c:v>
                </c:pt>
                <c:pt idx="167">
                  <c:v>42375</c:v>
                </c:pt>
                <c:pt idx="168">
                  <c:v>42376</c:v>
                </c:pt>
                <c:pt idx="169">
                  <c:v>42377</c:v>
                </c:pt>
                <c:pt idx="170">
                  <c:v>42380</c:v>
                </c:pt>
                <c:pt idx="171">
                  <c:v>42381</c:v>
                </c:pt>
                <c:pt idx="172">
                  <c:v>42382</c:v>
                </c:pt>
                <c:pt idx="173">
                  <c:v>42383</c:v>
                </c:pt>
                <c:pt idx="174">
                  <c:v>42384</c:v>
                </c:pt>
                <c:pt idx="175">
                  <c:v>42387</c:v>
                </c:pt>
                <c:pt idx="176">
                  <c:v>42388</c:v>
                </c:pt>
                <c:pt idx="177">
                  <c:v>42389</c:v>
                </c:pt>
                <c:pt idx="178">
                  <c:v>42390</c:v>
                </c:pt>
                <c:pt idx="179">
                  <c:v>42391</c:v>
                </c:pt>
                <c:pt idx="180">
                  <c:v>42394</c:v>
                </c:pt>
                <c:pt idx="181">
                  <c:v>42395</c:v>
                </c:pt>
                <c:pt idx="182">
                  <c:v>42396</c:v>
                </c:pt>
                <c:pt idx="183">
                  <c:v>42397</c:v>
                </c:pt>
                <c:pt idx="184">
                  <c:v>42398</c:v>
                </c:pt>
                <c:pt idx="185">
                  <c:v>42401</c:v>
                </c:pt>
                <c:pt idx="186">
                  <c:v>42402</c:v>
                </c:pt>
                <c:pt idx="187">
                  <c:v>42403</c:v>
                </c:pt>
                <c:pt idx="188">
                  <c:v>42404</c:v>
                </c:pt>
                <c:pt idx="189">
                  <c:v>42405</c:v>
                </c:pt>
                <c:pt idx="190">
                  <c:v>42408</c:v>
                </c:pt>
                <c:pt idx="191">
                  <c:v>42409</c:v>
                </c:pt>
                <c:pt idx="192">
                  <c:v>42410</c:v>
                </c:pt>
                <c:pt idx="193">
                  <c:v>42411</c:v>
                </c:pt>
                <c:pt idx="194">
                  <c:v>42412</c:v>
                </c:pt>
                <c:pt idx="195">
                  <c:v>42415</c:v>
                </c:pt>
                <c:pt idx="196">
                  <c:v>42416</c:v>
                </c:pt>
                <c:pt idx="197">
                  <c:v>42417</c:v>
                </c:pt>
                <c:pt idx="198">
                  <c:v>42418</c:v>
                </c:pt>
                <c:pt idx="199">
                  <c:v>42419</c:v>
                </c:pt>
                <c:pt idx="200">
                  <c:v>42422</c:v>
                </c:pt>
                <c:pt idx="201">
                  <c:v>42423</c:v>
                </c:pt>
                <c:pt idx="202">
                  <c:v>42424</c:v>
                </c:pt>
                <c:pt idx="203">
                  <c:v>42425</c:v>
                </c:pt>
                <c:pt idx="204">
                  <c:v>42426</c:v>
                </c:pt>
                <c:pt idx="205">
                  <c:v>42429</c:v>
                </c:pt>
                <c:pt idx="206">
                  <c:v>42430</c:v>
                </c:pt>
                <c:pt idx="207">
                  <c:v>42431</c:v>
                </c:pt>
                <c:pt idx="208">
                  <c:v>42432</c:v>
                </c:pt>
                <c:pt idx="209">
                  <c:v>42433</c:v>
                </c:pt>
                <c:pt idx="210">
                  <c:v>42436</c:v>
                </c:pt>
                <c:pt idx="211">
                  <c:v>42437</c:v>
                </c:pt>
                <c:pt idx="212">
                  <c:v>42438</c:v>
                </c:pt>
                <c:pt idx="213">
                  <c:v>42439</c:v>
                </c:pt>
                <c:pt idx="214">
                  <c:v>42440</c:v>
                </c:pt>
                <c:pt idx="215">
                  <c:v>42443</c:v>
                </c:pt>
                <c:pt idx="216">
                  <c:v>42444</c:v>
                </c:pt>
                <c:pt idx="217">
                  <c:v>42445</c:v>
                </c:pt>
                <c:pt idx="218">
                  <c:v>42446</c:v>
                </c:pt>
                <c:pt idx="219">
                  <c:v>42447</c:v>
                </c:pt>
                <c:pt idx="220">
                  <c:v>42450</c:v>
                </c:pt>
                <c:pt idx="221">
                  <c:v>42451</c:v>
                </c:pt>
                <c:pt idx="222">
                  <c:v>42452</c:v>
                </c:pt>
                <c:pt idx="223">
                  <c:v>42453</c:v>
                </c:pt>
                <c:pt idx="224">
                  <c:v>42458</c:v>
                </c:pt>
                <c:pt idx="225">
                  <c:v>42459</c:v>
                </c:pt>
                <c:pt idx="226">
                  <c:v>42460</c:v>
                </c:pt>
                <c:pt idx="227">
                  <c:v>42461</c:v>
                </c:pt>
                <c:pt idx="228">
                  <c:v>42464</c:v>
                </c:pt>
                <c:pt idx="229">
                  <c:v>42465</c:v>
                </c:pt>
                <c:pt idx="230">
                  <c:v>42466</c:v>
                </c:pt>
                <c:pt idx="231">
                  <c:v>42467</c:v>
                </c:pt>
                <c:pt idx="232">
                  <c:v>42468</c:v>
                </c:pt>
                <c:pt idx="233">
                  <c:v>42471</c:v>
                </c:pt>
                <c:pt idx="234">
                  <c:v>42472</c:v>
                </c:pt>
                <c:pt idx="235">
                  <c:v>42473</c:v>
                </c:pt>
                <c:pt idx="236">
                  <c:v>42474</c:v>
                </c:pt>
                <c:pt idx="237">
                  <c:v>42475</c:v>
                </c:pt>
                <c:pt idx="238">
                  <c:v>42478</c:v>
                </c:pt>
                <c:pt idx="239">
                  <c:v>42479</c:v>
                </c:pt>
                <c:pt idx="240">
                  <c:v>42480</c:v>
                </c:pt>
                <c:pt idx="241">
                  <c:v>42481</c:v>
                </c:pt>
                <c:pt idx="242">
                  <c:v>42482</c:v>
                </c:pt>
                <c:pt idx="243">
                  <c:v>42485</c:v>
                </c:pt>
                <c:pt idx="244">
                  <c:v>42486</c:v>
                </c:pt>
                <c:pt idx="245">
                  <c:v>42487</c:v>
                </c:pt>
                <c:pt idx="246">
                  <c:v>42488</c:v>
                </c:pt>
                <c:pt idx="247">
                  <c:v>42489</c:v>
                </c:pt>
                <c:pt idx="248">
                  <c:v>42492</c:v>
                </c:pt>
                <c:pt idx="249">
                  <c:v>42493</c:v>
                </c:pt>
                <c:pt idx="250">
                  <c:v>42494</c:v>
                </c:pt>
                <c:pt idx="251">
                  <c:v>42495</c:v>
                </c:pt>
                <c:pt idx="252">
                  <c:v>42496</c:v>
                </c:pt>
                <c:pt idx="253">
                  <c:v>42499</c:v>
                </c:pt>
                <c:pt idx="254">
                  <c:v>42500</c:v>
                </c:pt>
                <c:pt idx="255">
                  <c:v>42501</c:v>
                </c:pt>
                <c:pt idx="256">
                  <c:v>42502</c:v>
                </c:pt>
                <c:pt idx="257">
                  <c:v>42503</c:v>
                </c:pt>
                <c:pt idx="258">
                  <c:v>42506</c:v>
                </c:pt>
                <c:pt idx="259">
                  <c:v>42507</c:v>
                </c:pt>
                <c:pt idx="260">
                  <c:v>42508</c:v>
                </c:pt>
                <c:pt idx="261">
                  <c:v>42509</c:v>
                </c:pt>
                <c:pt idx="262">
                  <c:v>42510</c:v>
                </c:pt>
                <c:pt idx="263">
                  <c:v>42513</c:v>
                </c:pt>
                <c:pt idx="264">
                  <c:v>42514</c:v>
                </c:pt>
                <c:pt idx="265">
                  <c:v>42515</c:v>
                </c:pt>
                <c:pt idx="266">
                  <c:v>42516</c:v>
                </c:pt>
                <c:pt idx="267">
                  <c:v>42517</c:v>
                </c:pt>
                <c:pt idx="268">
                  <c:v>42520</c:v>
                </c:pt>
                <c:pt idx="269">
                  <c:v>42521</c:v>
                </c:pt>
                <c:pt idx="270">
                  <c:v>42522</c:v>
                </c:pt>
                <c:pt idx="271">
                  <c:v>42523</c:v>
                </c:pt>
                <c:pt idx="272">
                  <c:v>42524</c:v>
                </c:pt>
                <c:pt idx="273">
                  <c:v>42527</c:v>
                </c:pt>
                <c:pt idx="274">
                  <c:v>42528</c:v>
                </c:pt>
                <c:pt idx="275">
                  <c:v>42529</c:v>
                </c:pt>
                <c:pt idx="276">
                  <c:v>42530</c:v>
                </c:pt>
                <c:pt idx="277">
                  <c:v>42531</c:v>
                </c:pt>
                <c:pt idx="278">
                  <c:v>42534</c:v>
                </c:pt>
                <c:pt idx="279">
                  <c:v>42535</c:v>
                </c:pt>
                <c:pt idx="280">
                  <c:v>42536</c:v>
                </c:pt>
                <c:pt idx="281">
                  <c:v>42537</c:v>
                </c:pt>
                <c:pt idx="282">
                  <c:v>42538</c:v>
                </c:pt>
                <c:pt idx="283">
                  <c:v>42541</c:v>
                </c:pt>
                <c:pt idx="284">
                  <c:v>42542</c:v>
                </c:pt>
                <c:pt idx="285">
                  <c:v>42543</c:v>
                </c:pt>
                <c:pt idx="286">
                  <c:v>42544</c:v>
                </c:pt>
                <c:pt idx="287">
                  <c:v>42545</c:v>
                </c:pt>
                <c:pt idx="288">
                  <c:v>42548</c:v>
                </c:pt>
                <c:pt idx="289">
                  <c:v>42549</c:v>
                </c:pt>
                <c:pt idx="290">
                  <c:v>42550</c:v>
                </c:pt>
                <c:pt idx="291">
                  <c:v>42551</c:v>
                </c:pt>
                <c:pt idx="292">
                  <c:v>42552</c:v>
                </c:pt>
                <c:pt idx="293">
                  <c:v>42555</c:v>
                </c:pt>
                <c:pt idx="294">
                  <c:v>42556</c:v>
                </c:pt>
                <c:pt idx="295">
                  <c:v>42557</c:v>
                </c:pt>
                <c:pt idx="296">
                  <c:v>42558</c:v>
                </c:pt>
                <c:pt idx="297">
                  <c:v>42559</c:v>
                </c:pt>
                <c:pt idx="298">
                  <c:v>42562</c:v>
                </c:pt>
                <c:pt idx="299">
                  <c:v>42563</c:v>
                </c:pt>
                <c:pt idx="300">
                  <c:v>42564</c:v>
                </c:pt>
                <c:pt idx="301">
                  <c:v>42565</c:v>
                </c:pt>
                <c:pt idx="302">
                  <c:v>42566</c:v>
                </c:pt>
                <c:pt idx="303">
                  <c:v>42569</c:v>
                </c:pt>
                <c:pt idx="304">
                  <c:v>42570</c:v>
                </c:pt>
                <c:pt idx="305">
                  <c:v>42571</c:v>
                </c:pt>
                <c:pt idx="306">
                  <c:v>42572</c:v>
                </c:pt>
                <c:pt idx="307">
                  <c:v>42573</c:v>
                </c:pt>
                <c:pt idx="308">
                  <c:v>42576</c:v>
                </c:pt>
                <c:pt idx="309">
                  <c:v>42577</c:v>
                </c:pt>
                <c:pt idx="310">
                  <c:v>42578</c:v>
                </c:pt>
                <c:pt idx="311">
                  <c:v>42579</c:v>
                </c:pt>
                <c:pt idx="312">
                  <c:v>42580</c:v>
                </c:pt>
                <c:pt idx="313">
                  <c:v>42583</c:v>
                </c:pt>
                <c:pt idx="314">
                  <c:v>42584</c:v>
                </c:pt>
                <c:pt idx="315">
                  <c:v>42585</c:v>
                </c:pt>
                <c:pt idx="316">
                  <c:v>42586</c:v>
                </c:pt>
                <c:pt idx="317">
                  <c:v>42587</c:v>
                </c:pt>
                <c:pt idx="318">
                  <c:v>42590</c:v>
                </c:pt>
                <c:pt idx="319">
                  <c:v>42591</c:v>
                </c:pt>
                <c:pt idx="320">
                  <c:v>42592</c:v>
                </c:pt>
                <c:pt idx="321">
                  <c:v>42593</c:v>
                </c:pt>
                <c:pt idx="322">
                  <c:v>42594</c:v>
                </c:pt>
                <c:pt idx="323">
                  <c:v>42597</c:v>
                </c:pt>
                <c:pt idx="324">
                  <c:v>42598</c:v>
                </c:pt>
                <c:pt idx="325">
                  <c:v>42599</c:v>
                </c:pt>
                <c:pt idx="326">
                  <c:v>42600</c:v>
                </c:pt>
                <c:pt idx="327">
                  <c:v>42601</c:v>
                </c:pt>
                <c:pt idx="328">
                  <c:v>42604</c:v>
                </c:pt>
                <c:pt idx="329">
                  <c:v>42605</c:v>
                </c:pt>
                <c:pt idx="330">
                  <c:v>42606</c:v>
                </c:pt>
                <c:pt idx="331">
                  <c:v>42607</c:v>
                </c:pt>
                <c:pt idx="332">
                  <c:v>42608</c:v>
                </c:pt>
                <c:pt idx="333">
                  <c:v>42611</c:v>
                </c:pt>
                <c:pt idx="334">
                  <c:v>42612</c:v>
                </c:pt>
                <c:pt idx="335">
                  <c:v>42613</c:v>
                </c:pt>
                <c:pt idx="336">
                  <c:v>42614</c:v>
                </c:pt>
                <c:pt idx="337">
                  <c:v>42615</c:v>
                </c:pt>
                <c:pt idx="338">
                  <c:v>42618</c:v>
                </c:pt>
                <c:pt idx="339">
                  <c:v>42619</c:v>
                </c:pt>
                <c:pt idx="340">
                  <c:v>42620</c:v>
                </c:pt>
                <c:pt idx="341">
                  <c:v>42621</c:v>
                </c:pt>
                <c:pt idx="342">
                  <c:v>42622</c:v>
                </c:pt>
                <c:pt idx="343">
                  <c:v>42625</c:v>
                </c:pt>
                <c:pt idx="344">
                  <c:v>42626</c:v>
                </c:pt>
                <c:pt idx="345">
                  <c:v>42627</c:v>
                </c:pt>
                <c:pt idx="346">
                  <c:v>42628</c:v>
                </c:pt>
                <c:pt idx="347">
                  <c:v>42629</c:v>
                </c:pt>
                <c:pt idx="348">
                  <c:v>42632</c:v>
                </c:pt>
                <c:pt idx="349">
                  <c:v>42633</c:v>
                </c:pt>
                <c:pt idx="350">
                  <c:v>42634</c:v>
                </c:pt>
                <c:pt idx="351">
                  <c:v>42635</c:v>
                </c:pt>
                <c:pt idx="352">
                  <c:v>42636</c:v>
                </c:pt>
                <c:pt idx="353">
                  <c:v>42639</c:v>
                </c:pt>
                <c:pt idx="354">
                  <c:v>42640</c:v>
                </c:pt>
                <c:pt idx="355">
                  <c:v>42641</c:v>
                </c:pt>
                <c:pt idx="356">
                  <c:v>42642</c:v>
                </c:pt>
                <c:pt idx="357">
                  <c:v>42643</c:v>
                </c:pt>
                <c:pt idx="358">
                  <c:v>42646</c:v>
                </c:pt>
                <c:pt idx="359">
                  <c:v>42647</c:v>
                </c:pt>
                <c:pt idx="360">
                  <c:v>42648</c:v>
                </c:pt>
                <c:pt idx="361">
                  <c:v>42649</c:v>
                </c:pt>
                <c:pt idx="362">
                  <c:v>42650</c:v>
                </c:pt>
                <c:pt idx="363">
                  <c:v>42653</c:v>
                </c:pt>
                <c:pt idx="364">
                  <c:v>42654</c:v>
                </c:pt>
                <c:pt idx="365">
                  <c:v>42655</c:v>
                </c:pt>
                <c:pt idx="366">
                  <c:v>42656</c:v>
                </c:pt>
                <c:pt idx="367">
                  <c:v>42657</c:v>
                </c:pt>
                <c:pt idx="368">
                  <c:v>42660</c:v>
                </c:pt>
                <c:pt idx="369">
                  <c:v>42661</c:v>
                </c:pt>
                <c:pt idx="370">
                  <c:v>42662</c:v>
                </c:pt>
                <c:pt idx="371">
                  <c:v>42663</c:v>
                </c:pt>
                <c:pt idx="372">
                  <c:v>42664</c:v>
                </c:pt>
                <c:pt idx="373">
                  <c:v>42667</c:v>
                </c:pt>
                <c:pt idx="374">
                  <c:v>42668</c:v>
                </c:pt>
                <c:pt idx="375">
                  <c:v>42669</c:v>
                </c:pt>
                <c:pt idx="376">
                  <c:v>42670</c:v>
                </c:pt>
                <c:pt idx="377">
                  <c:v>42671</c:v>
                </c:pt>
                <c:pt idx="378">
                  <c:v>42674</c:v>
                </c:pt>
                <c:pt idx="379">
                  <c:v>42675</c:v>
                </c:pt>
                <c:pt idx="380">
                  <c:v>42676</c:v>
                </c:pt>
                <c:pt idx="381">
                  <c:v>42677</c:v>
                </c:pt>
                <c:pt idx="382">
                  <c:v>42678</c:v>
                </c:pt>
                <c:pt idx="383">
                  <c:v>42681</c:v>
                </c:pt>
                <c:pt idx="384">
                  <c:v>42682</c:v>
                </c:pt>
                <c:pt idx="385">
                  <c:v>42683</c:v>
                </c:pt>
                <c:pt idx="386">
                  <c:v>42684</c:v>
                </c:pt>
                <c:pt idx="387">
                  <c:v>42685</c:v>
                </c:pt>
                <c:pt idx="388">
                  <c:v>42688</c:v>
                </c:pt>
                <c:pt idx="389">
                  <c:v>42689</c:v>
                </c:pt>
                <c:pt idx="390">
                  <c:v>42690</c:v>
                </c:pt>
                <c:pt idx="391">
                  <c:v>42691</c:v>
                </c:pt>
                <c:pt idx="392">
                  <c:v>42692</c:v>
                </c:pt>
                <c:pt idx="393">
                  <c:v>42695</c:v>
                </c:pt>
                <c:pt idx="394">
                  <c:v>42696</c:v>
                </c:pt>
                <c:pt idx="395">
                  <c:v>42697</c:v>
                </c:pt>
                <c:pt idx="396">
                  <c:v>42698</c:v>
                </c:pt>
                <c:pt idx="397">
                  <c:v>42699</c:v>
                </c:pt>
                <c:pt idx="398">
                  <c:v>42702</c:v>
                </c:pt>
                <c:pt idx="399">
                  <c:v>42703</c:v>
                </c:pt>
                <c:pt idx="400">
                  <c:v>42704</c:v>
                </c:pt>
                <c:pt idx="401">
                  <c:v>42705</c:v>
                </c:pt>
                <c:pt idx="402">
                  <c:v>42706</c:v>
                </c:pt>
                <c:pt idx="403">
                  <c:v>42709</c:v>
                </c:pt>
                <c:pt idx="404">
                  <c:v>42710</c:v>
                </c:pt>
                <c:pt idx="405">
                  <c:v>42711</c:v>
                </c:pt>
                <c:pt idx="406">
                  <c:v>42712</c:v>
                </c:pt>
                <c:pt idx="407">
                  <c:v>42713</c:v>
                </c:pt>
                <c:pt idx="408">
                  <c:v>42716</c:v>
                </c:pt>
                <c:pt idx="409">
                  <c:v>42717</c:v>
                </c:pt>
                <c:pt idx="410">
                  <c:v>42718</c:v>
                </c:pt>
                <c:pt idx="411">
                  <c:v>42719</c:v>
                </c:pt>
                <c:pt idx="412">
                  <c:v>42720</c:v>
                </c:pt>
                <c:pt idx="413">
                  <c:v>42723</c:v>
                </c:pt>
                <c:pt idx="414">
                  <c:v>42724</c:v>
                </c:pt>
                <c:pt idx="415">
                  <c:v>42725</c:v>
                </c:pt>
                <c:pt idx="416">
                  <c:v>42726</c:v>
                </c:pt>
                <c:pt idx="417">
                  <c:v>42727</c:v>
                </c:pt>
                <c:pt idx="418">
                  <c:v>42731</c:v>
                </c:pt>
                <c:pt idx="419">
                  <c:v>42732</c:v>
                </c:pt>
                <c:pt idx="420">
                  <c:v>42733</c:v>
                </c:pt>
                <c:pt idx="421">
                  <c:v>42734</c:v>
                </c:pt>
                <c:pt idx="422">
                  <c:v>42737</c:v>
                </c:pt>
                <c:pt idx="423">
                  <c:v>42738</c:v>
                </c:pt>
                <c:pt idx="424">
                  <c:v>42739</c:v>
                </c:pt>
                <c:pt idx="425">
                  <c:v>42740</c:v>
                </c:pt>
                <c:pt idx="426">
                  <c:v>42741</c:v>
                </c:pt>
                <c:pt idx="427">
                  <c:v>42744</c:v>
                </c:pt>
                <c:pt idx="428">
                  <c:v>42745</c:v>
                </c:pt>
                <c:pt idx="429">
                  <c:v>42746</c:v>
                </c:pt>
                <c:pt idx="430">
                  <c:v>42747</c:v>
                </c:pt>
                <c:pt idx="431">
                  <c:v>42748</c:v>
                </c:pt>
                <c:pt idx="432">
                  <c:v>42751</c:v>
                </c:pt>
                <c:pt idx="433">
                  <c:v>42752</c:v>
                </c:pt>
                <c:pt idx="434">
                  <c:v>42753</c:v>
                </c:pt>
                <c:pt idx="435">
                  <c:v>42754</c:v>
                </c:pt>
                <c:pt idx="436">
                  <c:v>42755</c:v>
                </c:pt>
                <c:pt idx="437">
                  <c:v>42758</c:v>
                </c:pt>
                <c:pt idx="438">
                  <c:v>42759</c:v>
                </c:pt>
                <c:pt idx="439">
                  <c:v>42760</c:v>
                </c:pt>
                <c:pt idx="440">
                  <c:v>42761</c:v>
                </c:pt>
                <c:pt idx="441">
                  <c:v>42762</c:v>
                </c:pt>
                <c:pt idx="442">
                  <c:v>42765</c:v>
                </c:pt>
                <c:pt idx="443">
                  <c:v>42766</c:v>
                </c:pt>
                <c:pt idx="444">
                  <c:v>42767</c:v>
                </c:pt>
                <c:pt idx="445">
                  <c:v>42768</c:v>
                </c:pt>
                <c:pt idx="446">
                  <c:v>42769</c:v>
                </c:pt>
                <c:pt idx="447">
                  <c:v>42772</c:v>
                </c:pt>
                <c:pt idx="448">
                  <c:v>42773</c:v>
                </c:pt>
                <c:pt idx="449">
                  <c:v>42774</c:v>
                </c:pt>
                <c:pt idx="450">
                  <c:v>42775</c:v>
                </c:pt>
                <c:pt idx="451">
                  <c:v>42776</c:v>
                </c:pt>
                <c:pt idx="452">
                  <c:v>42779</c:v>
                </c:pt>
                <c:pt idx="453">
                  <c:v>42780</c:v>
                </c:pt>
                <c:pt idx="454">
                  <c:v>42781</c:v>
                </c:pt>
                <c:pt idx="455">
                  <c:v>42782</c:v>
                </c:pt>
                <c:pt idx="456">
                  <c:v>42783</c:v>
                </c:pt>
                <c:pt idx="457">
                  <c:v>42786</c:v>
                </c:pt>
                <c:pt idx="458">
                  <c:v>42787</c:v>
                </c:pt>
                <c:pt idx="459">
                  <c:v>42788</c:v>
                </c:pt>
                <c:pt idx="460">
                  <c:v>42789</c:v>
                </c:pt>
                <c:pt idx="461">
                  <c:v>42790</c:v>
                </c:pt>
                <c:pt idx="462">
                  <c:v>42793</c:v>
                </c:pt>
                <c:pt idx="463">
                  <c:v>42794</c:v>
                </c:pt>
                <c:pt idx="464">
                  <c:v>42795</c:v>
                </c:pt>
                <c:pt idx="465">
                  <c:v>42796</c:v>
                </c:pt>
                <c:pt idx="466">
                  <c:v>42797</c:v>
                </c:pt>
                <c:pt idx="467">
                  <c:v>42800</c:v>
                </c:pt>
                <c:pt idx="468">
                  <c:v>42801</c:v>
                </c:pt>
                <c:pt idx="469">
                  <c:v>42802</c:v>
                </c:pt>
                <c:pt idx="470">
                  <c:v>42803</c:v>
                </c:pt>
                <c:pt idx="471">
                  <c:v>42804</c:v>
                </c:pt>
                <c:pt idx="472">
                  <c:v>42807</c:v>
                </c:pt>
                <c:pt idx="473">
                  <c:v>42808</c:v>
                </c:pt>
                <c:pt idx="474">
                  <c:v>42809</c:v>
                </c:pt>
                <c:pt idx="475">
                  <c:v>42810</c:v>
                </c:pt>
                <c:pt idx="476">
                  <c:v>42811</c:v>
                </c:pt>
                <c:pt idx="477">
                  <c:v>42814</c:v>
                </c:pt>
                <c:pt idx="478">
                  <c:v>42815</c:v>
                </c:pt>
                <c:pt idx="479">
                  <c:v>42816</c:v>
                </c:pt>
                <c:pt idx="480">
                  <c:v>42817</c:v>
                </c:pt>
                <c:pt idx="481">
                  <c:v>42818</c:v>
                </c:pt>
                <c:pt idx="482">
                  <c:v>42821</c:v>
                </c:pt>
                <c:pt idx="483">
                  <c:v>42822</c:v>
                </c:pt>
                <c:pt idx="484">
                  <c:v>42823</c:v>
                </c:pt>
                <c:pt idx="485">
                  <c:v>42824</c:v>
                </c:pt>
                <c:pt idx="486">
                  <c:v>42825</c:v>
                </c:pt>
                <c:pt idx="487">
                  <c:v>42828</c:v>
                </c:pt>
                <c:pt idx="488">
                  <c:v>42829</c:v>
                </c:pt>
                <c:pt idx="489">
                  <c:v>42830</c:v>
                </c:pt>
                <c:pt idx="490">
                  <c:v>42831</c:v>
                </c:pt>
                <c:pt idx="491">
                  <c:v>42832</c:v>
                </c:pt>
                <c:pt idx="492">
                  <c:v>42835</c:v>
                </c:pt>
                <c:pt idx="493">
                  <c:v>42836</c:v>
                </c:pt>
                <c:pt idx="494">
                  <c:v>42837</c:v>
                </c:pt>
                <c:pt idx="495">
                  <c:v>42838</c:v>
                </c:pt>
                <c:pt idx="496">
                  <c:v>42843</c:v>
                </c:pt>
                <c:pt idx="497">
                  <c:v>42844</c:v>
                </c:pt>
                <c:pt idx="498">
                  <c:v>42845</c:v>
                </c:pt>
                <c:pt idx="499">
                  <c:v>42846</c:v>
                </c:pt>
                <c:pt idx="500">
                  <c:v>42849</c:v>
                </c:pt>
                <c:pt idx="501">
                  <c:v>42850</c:v>
                </c:pt>
                <c:pt idx="502">
                  <c:v>42851</c:v>
                </c:pt>
                <c:pt idx="503">
                  <c:v>42852</c:v>
                </c:pt>
                <c:pt idx="504">
                  <c:v>42853</c:v>
                </c:pt>
                <c:pt idx="505">
                  <c:v>42857</c:v>
                </c:pt>
                <c:pt idx="506">
                  <c:v>42858</c:v>
                </c:pt>
                <c:pt idx="507">
                  <c:v>42859</c:v>
                </c:pt>
                <c:pt idx="508">
                  <c:v>42860</c:v>
                </c:pt>
                <c:pt idx="509">
                  <c:v>42863</c:v>
                </c:pt>
                <c:pt idx="510">
                  <c:v>42864</c:v>
                </c:pt>
                <c:pt idx="511">
                  <c:v>42871</c:v>
                </c:pt>
                <c:pt idx="512">
                  <c:v>42878</c:v>
                </c:pt>
                <c:pt idx="513">
                  <c:v>42885</c:v>
                </c:pt>
                <c:pt idx="514">
                  <c:v>42892</c:v>
                </c:pt>
                <c:pt idx="515">
                  <c:v>42899</c:v>
                </c:pt>
                <c:pt idx="516">
                  <c:v>42906</c:v>
                </c:pt>
                <c:pt idx="517">
                  <c:v>42913</c:v>
                </c:pt>
                <c:pt idx="518">
                  <c:v>42920</c:v>
                </c:pt>
                <c:pt idx="519">
                  <c:v>42927</c:v>
                </c:pt>
                <c:pt idx="520">
                  <c:v>42934</c:v>
                </c:pt>
                <c:pt idx="521">
                  <c:v>42941</c:v>
                </c:pt>
                <c:pt idx="522">
                  <c:v>42948</c:v>
                </c:pt>
                <c:pt idx="523">
                  <c:v>42955</c:v>
                </c:pt>
                <c:pt idx="524">
                  <c:v>42962</c:v>
                </c:pt>
                <c:pt idx="525">
                  <c:v>42969</c:v>
                </c:pt>
                <c:pt idx="526">
                  <c:v>42976</c:v>
                </c:pt>
                <c:pt idx="527">
                  <c:v>42983</c:v>
                </c:pt>
                <c:pt idx="528">
                  <c:v>42990</c:v>
                </c:pt>
                <c:pt idx="529">
                  <c:v>42997</c:v>
                </c:pt>
                <c:pt idx="530">
                  <c:v>43004</c:v>
                </c:pt>
                <c:pt idx="531">
                  <c:v>43011</c:v>
                </c:pt>
                <c:pt idx="532">
                  <c:v>43018</c:v>
                </c:pt>
                <c:pt idx="533">
                  <c:v>43025</c:v>
                </c:pt>
                <c:pt idx="534">
                  <c:v>43032</c:v>
                </c:pt>
                <c:pt idx="535">
                  <c:v>43039</c:v>
                </c:pt>
                <c:pt idx="536">
                  <c:v>43046</c:v>
                </c:pt>
                <c:pt idx="537">
                  <c:v>43053</c:v>
                </c:pt>
                <c:pt idx="538">
                  <c:v>43060</c:v>
                </c:pt>
                <c:pt idx="539">
                  <c:v>43067</c:v>
                </c:pt>
                <c:pt idx="540">
                  <c:v>43074</c:v>
                </c:pt>
                <c:pt idx="541">
                  <c:v>43081</c:v>
                </c:pt>
                <c:pt idx="542">
                  <c:v>43088</c:v>
                </c:pt>
                <c:pt idx="543">
                  <c:v>43096</c:v>
                </c:pt>
                <c:pt idx="544">
                  <c:v>43103</c:v>
                </c:pt>
                <c:pt idx="545">
                  <c:v>43110</c:v>
                </c:pt>
                <c:pt idx="546">
                  <c:v>43117</c:v>
                </c:pt>
                <c:pt idx="547">
                  <c:v>43124</c:v>
                </c:pt>
                <c:pt idx="548">
                  <c:v>43131</c:v>
                </c:pt>
                <c:pt idx="549">
                  <c:v>43138</c:v>
                </c:pt>
                <c:pt idx="550">
                  <c:v>43145</c:v>
                </c:pt>
                <c:pt idx="551">
                  <c:v>43152</c:v>
                </c:pt>
                <c:pt idx="552">
                  <c:v>43159</c:v>
                </c:pt>
                <c:pt idx="553">
                  <c:v>43166</c:v>
                </c:pt>
                <c:pt idx="554">
                  <c:v>43173</c:v>
                </c:pt>
                <c:pt idx="555">
                  <c:v>43180</c:v>
                </c:pt>
                <c:pt idx="556">
                  <c:v>43187</c:v>
                </c:pt>
                <c:pt idx="557">
                  <c:v>43194</c:v>
                </c:pt>
                <c:pt idx="558">
                  <c:v>43201</c:v>
                </c:pt>
                <c:pt idx="559">
                  <c:v>43208</c:v>
                </c:pt>
                <c:pt idx="560">
                  <c:v>43215</c:v>
                </c:pt>
                <c:pt idx="561">
                  <c:v>43222</c:v>
                </c:pt>
                <c:pt idx="562">
                  <c:v>43229</c:v>
                </c:pt>
                <c:pt idx="563">
                  <c:v>43236</c:v>
                </c:pt>
                <c:pt idx="564">
                  <c:v>43243</c:v>
                </c:pt>
                <c:pt idx="565">
                  <c:v>43250</c:v>
                </c:pt>
                <c:pt idx="566">
                  <c:v>43257</c:v>
                </c:pt>
                <c:pt idx="567">
                  <c:v>43264</c:v>
                </c:pt>
                <c:pt idx="568">
                  <c:v>43271</c:v>
                </c:pt>
                <c:pt idx="569">
                  <c:v>43278</c:v>
                </c:pt>
                <c:pt idx="570">
                  <c:v>43285</c:v>
                </c:pt>
                <c:pt idx="571">
                  <c:v>43292</c:v>
                </c:pt>
                <c:pt idx="572">
                  <c:v>43299</c:v>
                </c:pt>
                <c:pt idx="573">
                  <c:v>43306</c:v>
                </c:pt>
                <c:pt idx="574">
                  <c:v>43313</c:v>
                </c:pt>
                <c:pt idx="575">
                  <c:v>43320</c:v>
                </c:pt>
                <c:pt idx="576">
                  <c:v>43327</c:v>
                </c:pt>
                <c:pt idx="577">
                  <c:v>43334</c:v>
                </c:pt>
                <c:pt idx="578">
                  <c:v>43341</c:v>
                </c:pt>
                <c:pt idx="579">
                  <c:v>43348</c:v>
                </c:pt>
                <c:pt idx="580">
                  <c:v>43355</c:v>
                </c:pt>
                <c:pt idx="581">
                  <c:v>43362</c:v>
                </c:pt>
                <c:pt idx="582">
                  <c:v>43369</c:v>
                </c:pt>
                <c:pt idx="583">
                  <c:v>43376</c:v>
                </c:pt>
                <c:pt idx="584">
                  <c:v>43383</c:v>
                </c:pt>
                <c:pt idx="585">
                  <c:v>43390</c:v>
                </c:pt>
                <c:pt idx="586">
                  <c:v>43397</c:v>
                </c:pt>
                <c:pt idx="587">
                  <c:v>43404</c:v>
                </c:pt>
                <c:pt idx="588">
                  <c:v>43411</c:v>
                </c:pt>
                <c:pt idx="589">
                  <c:v>43418</c:v>
                </c:pt>
                <c:pt idx="590">
                  <c:v>43425</c:v>
                </c:pt>
                <c:pt idx="591">
                  <c:v>43432</c:v>
                </c:pt>
                <c:pt idx="592">
                  <c:v>43439</c:v>
                </c:pt>
                <c:pt idx="593">
                  <c:v>43446</c:v>
                </c:pt>
                <c:pt idx="594">
                  <c:v>43453</c:v>
                </c:pt>
                <c:pt idx="595">
                  <c:v>43461</c:v>
                </c:pt>
                <c:pt idx="596">
                  <c:v>43468</c:v>
                </c:pt>
                <c:pt idx="597">
                  <c:v>43475</c:v>
                </c:pt>
                <c:pt idx="598">
                  <c:v>43482</c:v>
                </c:pt>
                <c:pt idx="599">
                  <c:v>43489</c:v>
                </c:pt>
                <c:pt idx="600">
                  <c:v>43496</c:v>
                </c:pt>
                <c:pt idx="601">
                  <c:v>43503</c:v>
                </c:pt>
                <c:pt idx="602">
                  <c:v>43510</c:v>
                </c:pt>
                <c:pt idx="603">
                  <c:v>43517</c:v>
                </c:pt>
                <c:pt idx="604">
                  <c:v>43524</c:v>
                </c:pt>
                <c:pt idx="605">
                  <c:v>43531</c:v>
                </c:pt>
                <c:pt idx="606">
                  <c:v>43538</c:v>
                </c:pt>
                <c:pt idx="607">
                  <c:v>43545</c:v>
                </c:pt>
                <c:pt idx="608">
                  <c:v>43552</c:v>
                </c:pt>
                <c:pt idx="609">
                  <c:v>43559</c:v>
                </c:pt>
                <c:pt idx="610">
                  <c:v>43566</c:v>
                </c:pt>
                <c:pt idx="611">
                  <c:v>43573</c:v>
                </c:pt>
                <c:pt idx="612">
                  <c:v>43580</c:v>
                </c:pt>
                <c:pt idx="613">
                  <c:v>43587</c:v>
                </c:pt>
                <c:pt idx="614">
                  <c:v>43594</c:v>
                </c:pt>
                <c:pt idx="615">
                  <c:v>43601</c:v>
                </c:pt>
                <c:pt idx="616">
                  <c:v>43608</c:v>
                </c:pt>
                <c:pt idx="617">
                  <c:v>43615</c:v>
                </c:pt>
                <c:pt idx="618">
                  <c:v>43622</c:v>
                </c:pt>
                <c:pt idx="619">
                  <c:v>43629</c:v>
                </c:pt>
                <c:pt idx="620">
                  <c:v>43636</c:v>
                </c:pt>
                <c:pt idx="621">
                  <c:v>43643</c:v>
                </c:pt>
                <c:pt idx="622">
                  <c:v>43650</c:v>
                </c:pt>
                <c:pt idx="623">
                  <c:v>43657</c:v>
                </c:pt>
                <c:pt idx="624">
                  <c:v>43664</c:v>
                </c:pt>
                <c:pt idx="625">
                  <c:v>43671</c:v>
                </c:pt>
                <c:pt idx="626">
                  <c:v>43678</c:v>
                </c:pt>
                <c:pt idx="627">
                  <c:v>43685</c:v>
                </c:pt>
                <c:pt idx="628">
                  <c:v>43692</c:v>
                </c:pt>
                <c:pt idx="629">
                  <c:v>43699</c:v>
                </c:pt>
                <c:pt idx="630">
                  <c:v>43706</c:v>
                </c:pt>
                <c:pt idx="631">
                  <c:v>43713</c:v>
                </c:pt>
                <c:pt idx="632">
                  <c:v>43720</c:v>
                </c:pt>
                <c:pt idx="633">
                  <c:v>43727</c:v>
                </c:pt>
                <c:pt idx="634">
                  <c:v>43734</c:v>
                </c:pt>
                <c:pt idx="635">
                  <c:v>43741</c:v>
                </c:pt>
                <c:pt idx="636">
                  <c:v>43748</c:v>
                </c:pt>
                <c:pt idx="637">
                  <c:v>43755</c:v>
                </c:pt>
                <c:pt idx="638">
                  <c:v>43762</c:v>
                </c:pt>
                <c:pt idx="639">
                  <c:v>43769</c:v>
                </c:pt>
                <c:pt idx="640">
                  <c:v>43776</c:v>
                </c:pt>
                <c:pt idx="641">
                  <c:v>43783</c:v>
                </c:pt>
                <c:pt idx="642">
                  <c:v>43790</c:v>
                </c:pt>
                <c:pt idx="643">
                  <c:v>43797</c:v>
                </c:pt>
                <c:pt idx="644">
                  <c:v>43804</c:v>
                </c:pt>
                <c:pt idx="645">
                  <c:v>43811</c:v>
                </c:pt>
                <c:pt idx="646">
                  <c:v>43818</c:v>
                </c:pt>
                <c:pt idx="647">
                  <c:v>43826</c:v>
                </c:pt>
                <c:pt idx="648">
                  <c:v>43833</c:v>
                </c:pt>
                <c:pt idx="649">
                  <c:v>43840</c:v>
                </c:pt>
                <c:pt idx="650">
                  <c:v>43847</c:v>
                </c:pt>
                <c:pt idx="651">
                  <c:v>43854</c:v>
                </c:pt>
                <c:pt idx="652">
                  <c:v>43861</c:v>
                </c:pt>
                <c:pt idx="653">
                  <c:v>43868</c:v>
                </c:pt>
                <c:pt idx="654">
                  <c:v>43875</c:v>
                </c:pt>
                <c:pt idx="655">
                  <c:v>43882</c:v>
                </c:pt>
                <c:pt idx="656">
                  <c:v>43889</c:v>
                </c:pt>
                <c:pt idx="657">
                  <c:v>43896</c:v>
                </c:pt>
                <c:pt idx="658">
                  <c:v>43903</c:v>
                </c:pt>
                <c:pt idx="659">
                  <c:v>43910</c:v>
                </c:pt>
                <c:pt idx="660">
                  <c:v>43917</c:v>
                </c:pt>
                <c:pt idx="661">
                  <c:v>43924</c:v>
                </c:pt>
                <c:pt idx="662">
                  <c:v>43935</c:v>
                </c:pt>
                <c:pt idx="663">
                  <c:v>43942</c:v>
                </c:pt>
                <c:pt idx="664">
                  <c:v>43949</c:v>
                </c:pt>
                <c:pt idx="665">
                  <c:v>43956</c:v>
                </c:pt>
                <c:pt idx="666">
                  <c:v>43963</c:v>
                </c:pt>
                <c:pt idx="667">
                  <c:v>43970</c:v>
                </c:pt>
                <c:pt idx="668">
                  <c:v>43977</c:v>
                </c:pt>
                <c:pt idx="669">
                  <c:v>43984</c:v>
                </c:pt>
                <c:pt idx="670">
                  <c:v>43991</c:v>
                </c:pt>
                <c:pt idx="671">
                  <c:v>43998</c:v>
                </c:pt>
                <c:pt idx="672">
                  <c:v>44005</c:v>
                </c:pt>
                <c:pt idx="673">
                  <c:v>44012</c:v>
                </c:pt>
                <c:pt idx="674">
                  <c:v>44019</c:v>
                </c:pt>
                <c:pt idx="675">
                  <c:v>44026</c:v>
                </c:pt>
                <c:pt idx="676">
                  <c:v>44033</c:v>
                </c:pt>
                <c:pt idx="677">
                  <c:v>44040</c:v>
                </c:pt>
                <c:pt idx="678">
                  <c:v>44047</c:v>
                </c:pt>
                <c:pt idx="679">
                  <c:v>44054</c:v>
                </c:pt>
                <c:pt idx="680">
                  <c:v>44061</c:v>
                </c:pt>
                <c:pt idx="681">
                  <c:v>44068</c:v>
                </c:pt>
                <c:pt idx="682">
                  <c:v>44075</c:v>
                </c:pt>
                <c:pt idx="683">
                  <c:v>44082</c:v>
                </c:pt>
                <c:pt idx="684">
                  <c:v>44089</c:v>
                </c:pt>
                <c:pt idx="685">
                  <c:v>44096</c:v>
                </c:pt>
                <c:pt idx="686">
                  <c:v>44103</c:v>
                </c:pt>
                <c:pt idx="687">
                  <c:v>44110</c:v>
                </c:pt>
                <c:pt idx="688">
                  <c:v>44117</c:v>
                </c:pt>
                <c:pt idx="689">
                  <c:v>44124</c:v>
                </c:pt>
                <c:pt idx="690">
                  <c:v>44131</c:v>
                </c:pt>
                <c:pt idx="691">
                  <c:v>44138</c:v>
                </c:pt>
                <c:pt idx="692">
                  <c:v>44145</c:v>
                </c:pt>
                <c:pt idx="693">
                  <c:v>44152</c:v>
                </c:pt>
                <c:pt idx="694">
                  <c:v>44159</c:v>
                </c:pt>
                <c:pt idx="695">
                  <c:v>44166</c:v>
                </c:pt>
                <c:pt idx="696">
                  <c:v>44173</c:v>
                </c:pt>
                <c:pt idx="697">
                  <c:v>44180</c:v>
                </c:pt>
                <c:pt idx="698">
                  <c:v>44187</c:v>
                </c:pt>
                <c:pt idx="699">
                  <c:v>44194</c:v>
                </c:pt>
                <c:pt idx="700">
                  <c:v>44201</c:v>
                </c:pt>
                <c:pt idx="701">
                  <c:v>44208</c:v>
                </c:pt>
                <c:pt idx="702">
                  <c:v>44215</c:v>
                </c:pt>
                <c:pt idx="703">
                  <c:v>44222</c:v>
                </c:pt>
                <c:pt idx="704">
                  <c:v>44229</c:v>
                </c:pt>
                <c:pt idx="705">
                  <c:v>44236</c:v>
                </c:pt>
                <c:pt idx="706">
                  <c:v>44243</c:v>
                </c:pt>
                <c:pt idx="707">
                  <c:v>44250</c:v>
                </c:pt>
                <c:pt idx="708">
                  <c:v>44257</c:v>
                </c:pt>
                <c:pt idx="709">
                  <c:v>44264</c:v>
                </c:pt>
                <c:pt idx="710">
                  <c:v>44271</c:v>
                </c:pt>
                <c:pt idx="711">
                  <c:v>44278</c:v>
                </c:pt>
                <c:pt idx="712">
                  <c:v>44285</c:v>
                </c:pt>
                <c:pt idx="713">
                  <c:v>44292</c:v>
                </c:pt>
                <c:pt idx="714">
                  <c:v>44299</c:v>
                </c:pt>
                <c:pt idx="715">
                  <c:v>44306</c:v>
                </c:pt>
                <c:pt idx="716">
                  <c:v>44313</c:v>
                </c:pt>
                <c:pt idx="717">
                  <c:v>44320</c:v>
                </c:pt>
                <c:pt idx="718">
                  <c:v>44327</c:v>
                </c:pt>
                <c:pt idx="719">
                  <c:v>44334</c:v>
                </c:pt>
                <c:pt idx="720">
                  <c:v>44341</c:v>
                </c:pt>
                <c:pt idx="721">
                  <c:v>44348</c:v>
                </c:pt>
                <c:pt idx="722">
                  <c:v>44355</c:v>
                </c:pt>
                <c:pt idx="723">
                  <c:v>44362</c:v>
                </c:pt>
                <c:pt idx="724">
                  <c:v>44369</c:v>
                </c:pt>
                <c:pt idx="725">
                  <c:v>44376</c:v>
                </c:pt>
                <c:pt idx="726">
                  <c:v>44383</c:v>
                </c:pt>
                <c:pt idx="727">
                  <c:v>44390</c:v>
                </c:pt>
                <c:pt idx="728">
                  <c:v>44397</c:v>
                </c:pt>
                <c:pt idx="729">
                  <c:v>44404</c:v>
                </c:pt>
                <c:pt idx="730">
                  <c:v>44411</c:v>
                </c:pt>
                <c:pt idx="731">
                  <c:v>44418</c:v>
                </c:pt>
                <c:pt idx="732">
                  <c:v>44425</c:v>
                </c:pt>
                <c:pt idx="733">
                  <c:v>44432</c:v>
                </c:pt>
                <c:pt idx="734">
                  <c:v>44439</c:v>
                </c:pt>
                <c:pt idx="735">
                  <c:v>44446</c:v>
                </c:pt>
                <c:pt idx="736">
                  <c:v>44453</c:v>
                </c:pt>
                <c:pt idx="737">
                  <c:v>44460</c:v>
                </c:pt>
                <c:pt idx="738">
                  <c:v>44467</c:v>
                </c:pt>
                <c:pt idx="739">
                  <c:v>44474</c:v>
                </c:pt>
                <c:pt idx="740">
                  <c:v>44481</c:v>
                </c:pt>
                <c:pt idx="741">
                  <c:v>44488</c:v>
                </c:pt>
                <c:pt idx="742">
                  <c:v>44495</c:v>
                </c:pt>
                <c:pt idx="743">
                  <c:v>44502</c:v>
                </c:pt>
                <c:pt idx="744">
                  <c:v>44509</c:v>
                </c:pt>
                <c:pt idx="745">
                  <c:v>44516</c:v>
                </c:pt>
                <c:pt idx="746">
                  <c:v>44523</c:v>
                </c:pt>
                <c:pt idx="747">
                  <c:v>44530</c:v>
                </c:pt>
                <c:pt idx="748">
                  <c:v>44537</c:v>
                </c:pt>
                <c:pt idx="749">
                  <c:v>44544</c:v>
                </c:pt>
                <c:pt idx="750">
                  <c:v>44551</c:v>
                </c:pt>
                <c:pt idx="751">
                  <c:v>44558</c:v>
                </c:pt>
                <c:pt idx="752">
                  <c:v>44565</c:v>
                </c:pt>
                <c:pt idx="753">
                  <c:v>44572</c:v>
                </c:pt>
                <c:pt idx="754">
                  <c:v>44579</c:v>
                </c:pt>
                <c:pt idx="755">
                  <c:v>44586</c:v>
                </c:pt>
                <c:pt idx="756">
                  <c:v>44593</c:v>
                </c:pt>
                <c:pt idx="757">
                  <c:v>44600</c:v>
                </c:pt>
                <c:pt idx="758">
                  <c:v>44607</c:v>
                </c:pt>
                <c:pt idx="759">
                  <c:v>44614</c:v>
                </c:pt>
                <c:pt idx="760">
                  <c:v>44621</c:v>
                </c:pt>
                <c:pt idx="761">
                  <c:v>44628</c:v>
                </c:pt>
                <c:pt idx="762">
                  <c:v>44635</c:v>
                </c:pt>
                <c:pt idx="763">
                  <c:v>44642</c:v>
                </c:pt>
                <c:pt idx="764">
                  <c:v>44649</c:v>
                </c:pt>
                <c:pt idx="765">
                  <c:v>44656</c:v>
                </c:pt>
                <c:pt idx="766">
                  <c:v>44663</c:v>
                </c:pt>
                <c:pt idx="767">
                  <c:v>44670</c:v>
                </c:pt>
                <c:pt idx="768">
                  <c:v>44677</c:v>
                </c:pt>
                <c:pt idx="769">
                  <c:v>44684</c:v>
                </c:pt>
                <c:pt idx="770">
                  <c:v>44691</c:v>
                </c:pt>
                <c:pt idx="771">
                  <c:v>44698</c:v>
                </c:pt>
                <c:pt idx="772">
                  <c:v>44705</c:v>
                </c:pt>
                <c:pt idx="773">
                  <c:v>44712</c:v>
                </c:pt>
                <c:pt idx="774">
                  <c:v>44719</c:v>
                </c:pt>
                <c:pt idx="775">
                  <c:v>44726</c:v>
                </c:pt>
                <c:pt idx="776">
                  <c:v>44733</c:v>
                </c:pt>
                <c:pt idx="777">
                  <c:v>44740</c:v>
                </c:pt>
                <c:pt idx="778">
                  <c:v>44747</c:v>
                </c:pt>
                <c:pt idx="779">
                  <c:v>44754</c:v>
                </c:pt>
                <c:pt idx="780">
                  <c:v>44761</c:v>
                </c:pt>
                <c:pt idx="781">
                  <c:v>44768</c:v>
                </c:pt>
                <c:pt idx="782">
                  <c:v>44775</c:v>
                </c:pt>
                <c:pt idx="783">
                  <c:v>44782</c:v>
                </c:pt>
                <c:pt idx="784">
                  <c:v>44789</c:v>
                </c:pt>
                <c:pt idx="785">
                  <c:v>44796</c:v>
                </c:pt>
                <c:pt idx="786">
                  <c:v>44803</c:v>
                </c:pt>
                <c:pt idx="787">
                  <c:v>44810</c:v>
                </c:pt>
                <c:pt idx="788">
                  <c:v>44817</c:v>
                </c:pt>
                <c:pt idx="789">
                  <c:v>44824</c:v>
                </c:pt>
                <c:pt idx="790">
                  <c:v>44831</c:v>
                </c:pt>
                <c:pt idx="791">
                  <c:v>44838</c:v>
                </c:pt>
                <c:pt idx="792">
                  <c:v>44845</c:v>
                </c:pt>
                <c:pt idx="793">
                  <c:v>44852</c:v>
                </c:pt>
                <c:pt idx="794">
                  <c:v>44859</c:v>
                </c:pt>
                <c:pt idx="795">
                  <c:v>44866</c:v>
                </c:pt>
                <c:pt idx="796">
                  <c:v>44873</c:v>
                </c:pt>
                <c:pt idx="797">
                  <c:v>44880</c:v>
                </c:pt>
                <c:pt idx="798">
                  <c:v>44887</c:v>
                </c:pt>
                <c:pt idx="799">
                  <c:v>44894</c:v>
                </c:pt>
                <c:pt idx="800">
                  <c:v>44901</c:v>
                </c:pt>
                <c:pt idx="801">
                  <c:v>44908</c:v>
                </c:pt>
                <c:pt idx="802">
                  <c:v>44915</c:v>
                </c:pt>
                <c:pt idx="803">
                  <c:v>44922</c:v>
                </c:pt>
                <c:pt idx="804">
                  <c:v>44929</c:v>
                </c:pt>
                <c:pt idx="805">
                  <c:v>44936</c:v>
                </c:pt>
                <c:pt idx="806">
                  <c:v>44943</c:v>
                </c:pt>
                <c:pt idx="807">
                  <c:v>44950</c:v>
                </c:pt>
                <c:pt idx="808">
                  <c:v>44957</c:v>
                </c:pt>
                <c:pt idx="809">
                  <c:v>44964</c:v>
                </c:pt>
                <c:pt idx="810">
                  <c:v>44971</c:v>
                </c:pt>
                <c:pt idx="811">
                  <c:v>44978</c:v>
                </c:pt>
                <c:pt idx="812">
                  <c:v>44985</c:v>
                </c:pt>
                <c:pt idx="813">
                  <c:v>44992</c:v>
                </c:pt>
                <c:pt idx="814">
                  <c:v>44999</c:v>
                </c:pt>
                <c:pt idx="815">
                  <c:v>45006</c:v>
                </c:pt>
                <c:pt idx="816">
                  <c:v>45013</c:v>
                </c:pt>
                <c:pt idx="817">
                  <c:v>45020</c:v>
                </c:pt>
                <c:pt idx="818">
                  <c:v>45027</c:v>
                </c:pt>
                <c:pt idx="819">
                  <c:v>45034</c:v>
                </c:pt>
                <c:pt idx="820">
                  <c:v>45041</c:v>
                </c:pt>
                <c:pt idx="821">
                  <c:v>45048</c:v>
                </c:pt>
                <c:pt idx="822">
                  <c:v>45055</c:v>
                </c:pt>
                <c:pt idx="823">
                  <c:v>45062</c:v>
                </c:pt>
                <c:pt idx="824">
                  <c:v>45069</c:v>
                </c:pt>
                <c:pt idx="825">
                  <c:v>45076</c:v>
                </c:pt>
                <c:pt idx="826">
                  <c:v>45083</c:v>
                </c:pt>
                <c:pt idx="827">
                  <c:v>45090</c:v>
                </c:pt>
                <c:pt idx="828">
                  <c:v>45097</c:v>
                </c:pt>
                <c:pt idx="829">
                  <c:v>45104</c:v>
                </c:pt>
                <c:pt idx="830">
                  <c:v>45111</c:v>
                </c:pt>
                <c:pt idx="831">
                  <c:v>45118</c:v>
                </c:pt>
                <c:pt idx="832">
                  <c:v>45125</c:v>
                </c:pt>
                <c:pt idx="833">
                  <c:v>45132</c:v>
                </c:pt>
                <c:pt idx="834">
                  <c:v>45139</c:v>
                </c:pt>
                <c:pt idx="835">
                  <c:v>45146</c:v>
                </c:pt>
                <c:pt idx="836">
                  <c:v>45153</c:v>
                </c:pt>
                <c:pt idx="837">
                  <c:v>45160</c:v>
                </c:pt>
                <c:pt idx="838">
                  <c:v>45167</c:v>
                </c:pt>
                <c:pt idx="839">
                  <c:v>45174</c:v>
                </c:pt>
                <c:pt idx="840">
                  <c:v>45181</c:v>
                </c:pt>
                <c:pt idx="841">
                  <c:v>45188</c:v>
                </c:pt>
                <c:pt idx="842">
                  <c:v>45195</c:v>
                </c:pt>
                <c:pt idx="843">
                  <c:v>45202</c:v>
                </c:pt>
                <c:pt idx="844">
                  <c:v>45209</c:v>
                </c:pt>
                <c:pt idx="845">
                  <c:v>45216</c:v>
                </c:pt>
                <c:pt idx="846">
                  <c:v>45223</c:v>
                </c:pt>
                <c:pt idx="847">
                  <c:v>45230</c:v>
                </c:pt>
                <c:pt idx="848">
                  <c:v>45237</c:v>
                </c:pt>
                <c:pt idx="849">
                  <c:v>45244</c:v>
                </c:pt>
                <c:pt idx="850">
                  <c:v>45251</c:v>
                </c:pt>
                <c:pt idx="851">
                  <c:v>45258</c:v>
                </c:pt>
                <c:pt idx="852">
                  <c:v>45265</c:v>
                </c:pt>
                <c:pt idx="853">
                  <c:v>45272</c:v>
                </c:pt>
                <c:pt idx="854">
                  <c:v>45279</c:v>
                </c:pt>
                <c:pt idx="855">
                  <c:v>45287</c:v>
                </c:pt>
                <c:pt idx="856">
                  <c:v>45294</c:v>
                </c:pt>
                <c:pt idx="857">
                  <c:v>45301</c:v>
                </c:pt>
                <c:pt idx="858">
                  <c:v>45308</c:v>
                </c:pt>
                <c:pt idx="859">
                  <c:v>45315</c:v>
                </c:pt>
                <c:pt idx="860">
                  <c:v>45322</c:v>
                </c:pt>
                <c:pt idx="861">
                  <c:v>45329</c:v>
                </c:pt>
                <c:pt idx="862">
                  <c:v>45336</c:v>
                </c:pt>
                <c:pt idx="863">
                  <c:v>45343</c:v>
                </c:pt>
                <c:pt idx="864">
                  <c:v>45350</c:v>
                </c:pt>
                <c:pt idx="865">
                  <c:v>45357</c:v>
                </c:pt>
                <c:pt idx="866">
                  <c:v>45364</c:v>
                </c:pt>
                <c:pt idx="867">
                  <c:v>45371</c:v>
                </c:pt>
                <c:pt idx="868">
                  <c:v>45378</c:v>
                </c:pt>
                <c:pt idx="869">
                  <c:v>45385</c:v>
                </c:pt>
                <c:pt idx="870">
                  <c:v>45392</c:v>
                </c:pt>
                <c:pt idx="871">
                  <c:v>45399</c:v>
                </c:pt>
                <c:pt idx="872">
                  <c:v>45406</c:v>
                </c:pt>
                <c:pt idx="873">
                  <c:v>45414</c:v>
                </c:pt>
                <c:pt idx="874">
                  <c:v>45421</c:v>
                </c:pt>
                <c:pt idx="875">
                  <c:v>45428</c:v>
                </c:pt>
                <c:pt idx="876">
                  <c:v>45435</c:v>
                </c:pt>
                <c:pt idx="877">
                  <c:v>45442</c:v>
                </c:pt>
                <c:pt idx="878">
                  <c:v>45449</c:v>
                </c:pt>
                <c:pt idx="879">
                  <c:v>45456</c:v>
                </c:pt>
                <c:pt idx="880">
                  <c:v>45463</c:v>
                </c:pt>
                <c:pt idx="881">
                  <c:v>45470</c:v>
                </c:pt>
                <c:pt idx="882">
                  <c:v>45477</c:v>
                </c:pt>
                <c:pt idx="883">
                  <c:v>45484</c:v>
                </c:pt>
                <c:pt idx="884">
                  <c:v>45491</c:v>
                </c:pt>
                <c:pt idx="885">
                  <c:v>45498</c:v>
                </c:pt>
                <c:pt idx="886">
                  <c:v>45505</c:v>
                </c:pt>
                <c:pt idx="887">
                  <c:v>45512</c:v>
                </c:pt>
                <c:pt idx="888">
                  <c:v>45519</c:v>
                </c:pt>
                <c:pt idx="889">
                  <c:v>45526</c:v>
                </c:pt>
                <c:pt idx="890">
                  <c:v>45533</c:v>
                </c:pt>
                <c:pt idx="891">
                  <c:v>45540</c:v>
                </c:pt>
                <c:pt idx="892">
                  <c:v>45547</c:v>
                </c:pt>
                <c:pt idx="893">
                  <c:v>45554</c:v>
                </c:pt>
                <c:pt idx="894">
                  <c:v>45561</c:v>
                </c:pt>
                <c:pt idx="895">
                  <c:v>45568</c:v>
                </c:pt>
                <c:pt idx="896">
                  <c:v>45575</c:v>
                </c:pt>
                <c:pt idx="897">
                  <c:v>45582</c:v>
                </c:pt>
                <c:pt idx="898">
                  <c:v>45589</c:v>
                </c:pt>
                <c:pt idx="899">
                  <c:v>45596</c:v>
                </c:pt>
                <c:pt idx="900">
                  <c:v>45603</c:v>
                </c:pt>
                <c:pt idx="901">
                  <c:v>45610</c:v>
                </c:pt>
                <c:pt idx="902">
                  <c:v>45617</c:v>
                </c:pt>
                <c:pt idx="903">
                  <c:v>45624</c:v>
                </c:pt>
                <c:pt idx="904">
                  <c:v>45631</c:v>
                </c:pt>
                <c:pt idx="905">
                  <c:v>45638</c:v>
                </c:pt>
                <c:pt idx="906">
                  <c:v>45645</c:v>
                </c:pt>
                <c:pt idx="907">
                  <c:v>45653</c:v>
                </c:pt>
                <c:pt idx="908">
                  <c:v>45660</c:v>
                </c:pt>
                <c:pt idx="909">
                  <c:v>45667</c:v>
                </c:pt>
                <c:pt idx="910">
                  <c:v>45674</c:v>
                </c:pt>
                <c:pt idx="911">
                  <c:v>45681</c:v>
                </c:pt>
                <c:pt idx="912">
                  <c:v>45688</c:v>
                </c:pt>
                <c:pt idx="913">
                  <c:v>45695</c:v>
                </c:pt>
                <c:pt idx="914">
                  <c:v>45702</c:v>
                </c:pt>
                <c:pt idx="915">
                  <c:v>45709</c:v>
                </c:pt>
                <c:pt idx="916">
                  <c:v>45716</c:v>
                </c:pt>
                <c:pt idx="917">
                  <c:v>45723</c:v>
                </c:pt>
                <c:pt idx="918">
                  <c:v>45730</c:v>
                </c:pt>
                <c:pt idx="919">
                  <c:v>45737</c:v>
                </c:pt>
                <c:pt idx="920">
                  <c:v>45744</c:v>
                </c:pt>
                <c:pt idx="921">
                  <c:v>45751</c:v>
                </c:pt>
                <c:pt idx="922">
                  <c:v>45758</c:v>
                </c:pt>
                <c:pt idx="923">
                  <c:v>45769</c:v>
                </c:pt>
                <c:pt idx="924">
                  <c:v>45776</c:v>
                </c:pt>
                <c:pt idx="925">
                  <c:v>45783</c:v>
                </c:pt>
                <c:pt idx="926">
                  <c:v>45790</c:v>
                </c:pt>
                <c:pt idx="927">
                  <c:v>45797</c:v>
                </c:pt>
                <c:pt idx="928">
                  <c:v>45804</c:v>
                </c:pt>
                <c:pt idx="929">
                  <c:v>45811</c:v>
                </c:pt>
                <c:pt idx="930">
                  <c:v>45818</c:v>
                </c:pt>
                <c:pt idx="931">
                  <c:v>45825</c:v>
                </c:pt>
                <c:pt idx="932">
                  <c:v>45832</c:v>
                </c:pt>
                <c:pt idx="933">
                  <c:v>45839</c:v>
                </c:pt>
                <c:pt idx="934">
                  <c:v>45846</c:v>
                </c:pt>
                <c:pt idx="935">
                  <c:v>45853</c:v>
                </c:pt>
                <c:pt idx="936">
                  <c:v>45860</c:v>
                </c:pt>
                <c:pt idx="937">
                  <c:v>45867</c:v>
                </c:pt>
                <c:pt idx="938">
                  <c:v>45874</c:v>
                </c:pt>
                <c:pt idx="939">
                  <c:v>45881</c:v>
                </c:pt>
                <c:pt idx="940">
                  <c:v>45888</c:v>
                </c:pt>
                <c:pt idx="941">
                  <c:v>45895</c:v>
                </c:pt>
                <c:pt idx="942">
                  <c:v>45902</c:v>
                </c:pt>
                <c:pt idx="943">
                  <c:v>45909</c:v>
                </c:pt>
                <c:pt idx="944">
                  <c:v>45916</c:v>
                </c:pt>
                <c:pt idx="945">
                  <c:v>45923</c:v>
                </c:pt>
                <c:pt idx="946">
                  <c:v>45930</c:v>
                </c:pt>
                <c:pt idx="947">
                  <c:v>45937</c:v>
                </c:pt>
                <c:pt idx="948">
                  <c:v>45944</c:v>
                </c:pt>
                <c:pt idx="949">
                  <c:v>45951</c:v>
                </c:pt>
                <c:pt idx="950">
                  <c:v>45958</c:v>
                </c:pt>
                <c:pt idx="951">
                  <c:v>45965</c:v>
                </c:pt>
                <c:pt idx="952">
                  <c:v>45972</c:v>
                </c:pt>
                <c:pt idx="953">
                  <c:v>45979</c:v>
                </c:pt>
                <c:pt idx="954">
                  <c:v>45986</c:v>
                </c:pt>
                <c:pt idx="955">
                  <c:v>45993</c:v>
                </c:pt>
                <c:pt idx="956">
                  <c:v>46000</c:v>
                </c:pt>
                <c:pt idx="957">
                  <c:v>46007</c:v>
                </c:pt>
                <c:pt idx="958">
                  <c:v>46014</c:v>
                </c:pt>
                <c:pt idx="959">
                  <c:v>46021</c:v>
                </c:pt>
                <c:pt idx="960">
                  <c:v>46028</c:v>
                </c:pt>
                <c:pt idx="961">
                  <c:v>46035</c:v>
                </c:pt>
                <c:pt idx="962">
                  <c:v>46042</c:v>
                </c:pt>
                <c:pt idx="963">
                  <c:v>46049</c:v>
                </c:pt>
                <c:pt idx="964">
                  <c:v>46056</c:v>
                </c:pt>
                <c:pt idx="965">
                  <c:v>46063</c:v>
                </c:pt>
                <c:pt idx="966">
                  <c:v>46070</c:v>
                </c:pt>
                <c:pt idx="967">
                  <c:v>46077</c:v>
                </c:pt>
                <c:pt idx="968">
                  <c:v>46084</c:v>
                </c:pt>
                <c:pt idx="969">
                  <c:v>46091</c:v>
                </c:pt>
                <c:pt idx="970">
                  <c:v>46098</c:v>
                </c:pt>
                <c:pt idx="971">
                  <c:v>46105</c:v>
                </c:pt>
                <c:pt idx="972">
                  <c:v>46112</c:v>
                </c:pt>
                <c:pt idx="973">
                  <c:v>46119</c:v>
                </c:pt>
                <c:pt idx="974">
                  <c:v>46126</c:v>
                </c:pt>
                <c:pt idx="975">
                  <c:v>46133</c:v>
                </c:pt>
                <c:pt idx="976">
                  <c:v>46140</c:v>
                </c:pt>
                <c:pt idx="977">
                  <c:v>46147</c:v>
                </c:pt>
                <c:pt idx="978">
                  <c:v>46154</c:v>
                </c:pt>
                <c:pt idx="979">
                  <c:v>46161</c:v>
                </c:pt>
                <c:pt idx="980">
                  <c:v>46168</c:v>
                </c:pt>
                <c:pt idx="981">
                  <c:v>46175</c:v>
                </c:pt>
                <c:pt idx="982">
                  <c:v>46182</c:v>
                </c:pt>
                <c:pt idx="983">
                  <c:v>46189</c:v>
                </c:pt>
                <c:pt idx="984">
                  <c:v>46196</c:v>
                </c:pt>
                <c:pt idx="985">
                  <c:v>46203</c:v>
                </c:pt>
                <c:pt idx="986">
                  <c:v>46210</c:v>
                </c:pt>
                <c:pt idx="987">
                  <c:v>46217</c:v>
                </c:pt>
                <c:pt idx="988">
                  <c:v>46224</c:v>
                </c:pt>
                <c:pt idx="989">
                  <c:v>46231</c:v>
                </c:pt>
                <c:pt idx="990">
                  <c:v>46238</c:v>
                </c:pt>
                <c:pt idx="991">
                  <c:v>46245</c:v>
                </c:pt>
                <c:pt idx="992">
                  <c:v>46252</c:v>
                </c:pt>
                <c:pt idx="993">
                  <c:v>46259</c:v>
                </c:pt>
                <c:pt idx="994">
                  <c:v>46266</c:v>
                </c:pt>
                <c:pt idx="995">
                  <c:v>46273</c:v>
                </c:pt>
                <c:pt idx="996">
                  <c:v>46280</c:v>
                </c:pt>
                <c:pt idx="997">
                  <c:v>46287</c:v>
                </c:pt>
                <c:pt idx="998">
                  <c:v>46294</c:v>
                </c:pt>
                <c:pt idx="999">
                  <c:v>46301</c:v>
                </c:pt>
                <c:pt idx="1000">
                  <c:v>46308</c:v>
                </c:pt>
                <c:pt idx="1001">
                  <c:v>46315</c:v>
                </c:pt>
                <c:pt idx="1002">
                  <c:v>46322</c:v>
                </c:pt>
                <c:pt idx="1003">
                  <c:v>46329</c:v>
                </c:pt>
                <c:pt idx="1004">
                  <c:v>46336</c:v>
                </c:pt>
                <c:pt idx="1005">
                  <c:v>46343</c:v>
                </c:pt>
                <c:pt idx="1006">
                  <c:v>46350</c:v>
                </c:pt>
                <c:pt idx="1007">
                  <c:v>46357</c:v>
                </c:pt>
                <c:pt idx="1008">
                  <c:v>46364</c:v>
                </c:pt>
                <c:pt idx="1009">
                  <c:v>46371</c:v>
                </c:pt>
                <c:pt idx="1010">
                  <c:v>46378</c:v>
                </c:pt>
                <c:pt idx="1011">
                  <c:v>46385</c:v>
                </c:pt>
                <c:pt idx="1012">
                  <c:v>46392</c:v>
                </c:pt>
                <c:pt idx="1013">
                  <c:v>46399</c:v>
                </c:pt>
                <c:pt idx="1014">
                  <c:v>46406</c:v>
                </c:pt>
                <c:pt idx="1015">
                  <c:v>46413</c:v>
                </c:pt>
                <c:pt idx="1016">
                  <c:v>46420</c:v>
                </c:pt>
                <c:pt idx="1017">
                  <c:v>46427</c:v>
                </c:pt>
                <c:pt idx="1018">
                  <c:v>46434</c:v>
                </c:pt>
                <c:pt idx="1019">
                  <c:v>46441</c:v>
                </c:pt>
                <c:pt idx="1020">
                  <c:v>46448</c:v>
                </c:pt>
                <c:pt idx="1021">
                  <c:v>46455</c:v>
                </c:pt>
                <c:pt idx="1022">
                  <c:v>46462</c:v>
                </c:pt>
                <c:pt idx="1023">
                  <c:v>46469</c:v>
                </c:pt>
                <c:pt idx="1024">
                  <c:v>46476</c:v>
                </c:pt>
                <c:pt idx="1025">
                  <c:v>46483</c:v>
                </c:pt>
                <c:pt idx="1026">
                  <c:v>46490</c:v>
                </c:pt>
                <c:pt idx="1027">
                  <c:v>46497</c:v>
                </c:pt>
                <c:pt idx="1028">
                  <c:v>46504</c:v>
                </c:pt>
                <c:pt idx="1029">
                  <c:v>46511</c:v>
                </c:pt>
                <c:pt idx="1030">
                  <c:v>46518</c:v>
                </c:pt>
                <c:pt idx="1031">
                  <c:v>46525</c:v>
                </c:pt>
                <c:pt idx="1032">
                  <c:v>46532</c:v>
                </c:pt>
                <c:pt idx="1033">
                  <c:v>46539</c:v>
                </c:pt>
                <c:pt idx="1034">
                  <c:v>46546</c:v>
                </c:pt>
                <c:pt idx="1035">
                  <c:v>46553</c:v>
                </c:pt>
                <c:pt idx="1036">
                  <c:v>46560</c:v>
                </c:pt>
                <c:pt idx="1037">
                  <c:v>46567</c:v>
                </c:pt>
                <c:pt idx="1038">
                  <c:v>46574</c:v>
                </c:pt>
                <c:pt idx="1039">
                  <c:v>46581</c:v>
                </c:pt>
                <c:pt idx="1040">
                  <c:v>46588</c:v>
                </c:pt>
                <c:pt idx="1041">
                  <c:v>46595</c:v>
                </c:pt>
                <c:pt idx="1042">
                  <c:v>46602</c:v>
                </c:pt>
                <c:pt idx="1043">
                  <c:v>46609</c:v>
                </c:pt>
                <c:pt idx="1044">
                  <c:v>46616</c:v>
                </c:pt>
                <c:pt idx="1045">
                  <c:v>46623</c:v>
                </c:pt>
                <c:pt idx="1046">
                  <c:v>46630</c:v>
                </c:pt>
                <c:pt idx="1047">
                  <c:v>46637</c:v>
                </c:pt>
                <c:pt idx="1048">
                  <c:v>46644</c:v>
                </c:pt>
                <c:pt idx="1049">
                  <c:v>46651</c:v>
                </c:pt>
                <c:pt idx="1050">
                  <c:v>46658</c:v>
                </c:pt>
                <c:pt idx="1051">
                  <c:v>46665</c:v>
                </c:pt>
                <c:pt idx="1052">
                  <c:v>46672</c:v>
                </c:pt>
                <c:pt idx="1053">
                  <c:v>46679</c:v>
                </c:pt>
                <c:pt idx="1054">
                  <c:v>46686</c:v>
                </c:pt>
                <c:pt idx="1055">
                  <c:v>46693</c:v>
                </c:pt>
                <c:pt idx="1056">
                  <c:v>46700</c:v>
                </c:pt>
                <c:pt idx="1057">
                  <c:v>46707</c:v>
                </c:pt>
                <c:pt idx="1058">
                  <c:v>46714</c:v>
                </c:pt>
                <c:pt idx="1059">
                  <c:v>46721</c:v>
                </c:pt>
                <c:pt idx="1060">
                  <c:v>46728</c:v>
                </c:pt>
                <c:pt idx="1061">
                  <c:v>46735</c:v>
                </c:pt>
                <c:pt idx="1062">
                  <c:v>46742</c:v>
                </c:pt>
                <c:pt idx="1063">
                  <c:v>46749</c:v>
                </c:pt>
                <c:pt idx="1064">
                  <c:v>46756</c:v>
                </c:pt>
                <c:pt idx="1065">
                  <c:v>46763</c:v>
                </c:pt>
                <c:pt idx="1066">
                  <c:v>46770</c:v>
                </c:pt>
                <c:pt idx="1067">
                  <c:v>46777</c:v>
                </c:pt>
                <c:pt idx="1068">
                  <c:v>46784</c:v>
                </c:pt>
                <c:pt idx="1069">
                  <c:v>46791</c:v>
                </c:pt>
                <c:pt idx="1070">
                  <c:v>46798</c:v>
                </c:pt>
                <c:pt idx="1071">
                  <c:v>46805</c:v>
                </c:pt>
                <c:pt idx="1072">
                  <c:v>46812</c:v>
                </c:pt>
                <c:pt idx="1073">
                  <c:v>46819</c:v>
                </c:pt>
                <c:pt idx="1074">
                  <c:v>46826</c:v>
                </c:pt>
                <c:pt idx="1075">
                  <c:v>46833</c:v>
                </c:pt>
                <c:pt idx="1076">
                  <c:v>46840</c:v>
                </c:pt>
                <c:pt idx="1077">
                  <c:v>46847</c:v>
                </c:pt>
                <c:pt idx="1078">
                  <c:v>46854</c:v>
                </c:pt>
                <c:pt idx="1079">
                  <c:v>46861</c:v>
                </c:pt>
                <c:pt idx="1080">
                  <c:v>46868</c:v>
                </c:pt>
                <c:pt idx="1081">
                  <c:v>46875</c:v>
                </c:pt>
                <c:pt idx="1082">
                  <c:v>46882</c:v>
                </c:pt>
                <c:pt idx="1083">
                  <c:v>46889</c:v>
                </c:pt>
                <c:pt idx="1084">
                  <c:v>46896</c:v>
                </c:pt>
                <c:pt idx="1085">
                  <c:v>46903</c:v>
                </c:pt>
                <c:pt idx="1086">
                  <c:v>46910</c:v>
                </c:pt>
                <c:pt idx="1087">
                  <c:v>46917</c:v>
                </c:pt>
                <c:pt idx="1088">
                  <c:v>46924</c:v>
                </c:pt>
                <c:pt idx="1089">
                  <c:v>46931</c:v>
                </c:pt>
                <c:pt idx="1090">
                  <c:v>46938</c:v>
                </c:pt>
                <c:pt idx="1091">
                  <c:v>46945</c:v>
                </c:pt>
                <c:pt idx="1092">
                  <c:v>46952</c:v>
                </c:pt>
                <c:pt idx="1093">
                  <c:v>46959</c:v>
                </c:pt>
                <c:pt idx="1094">
                  <c:v>46966</c:v>
                </c:pt>
                <c:pt idx="1095">
                  <c:v>46973</c:v>
                </c:pt>
                <c:pt idx="1096">
                  <c:v>46980</c:v>
                </c:pt>
                <c:pt idx="1097">
                  <c:v>46987</c:v>
                </c:pt>
                <c:pt idx="1098">
                  <c:v>46994</c:v>
                </c:pt>
                <c:pt idx="1099">
                  <c:v>47001</c:v>
                </c:pt>
                <c:pt idx="1100">
                  <c:v>47008</c:v>
                </c:pt>
                <c:pt idx="1101">
                  <c:v>47015</c:v>
                </c:pt>
                <c:pt idx="1102">
                  <c:v>47022</c:v>
                </c:pt>
                <c:pt idx="1103">
                  <c:v>47029</c:v>
                </c:pt>
                <c:pt idx="1104">
                  <c:v>47036</c:v>
                </c:pt>
                <c:pt idx="1105">
                  <c:v>47043</c:v>
                </c:pt>
                <c:pt idx="1106">
                  <c:v>47050</c:v>
                </c:pt>
                <c:pt idx="1107">
                  <c:v>47057</c:v>
                </c:pt>
                <c:pt idx="1108">
                  <c:v>47064</c:v>
                </c:pt>
                <c:pt idx="1109">
                  <c:v>47071</c:v>
                </c:pt>
                <c:pt idx="1110">
                  <c:v>47078</c:v>
                </c:pt>
                <c:pt idx="1111">
                  <c:v>47085</c:v>
                </c:pt>
                <c:pt idx="1112">
                  <c:v>47092</c:v>
                </c:pt>
                <c:pt idx="1113">
                  <c:v>47099</c:v>
                </c:pt>
                <c:pt idx="1114">
                  <c:v>47106</c:v>
                </c:pt>
                <c:pt idx="1115">
                  <c:v>47114</c:v>
                </c:pt>
                <c:pt idx="1116">
                  <c:v>47121</c:v>
                </c:pt>
                <c:pt idx="1117">
                  <c:v>47128</c:v>
                </c:pt>
                <c:pt idx="1118">
                  <c:v>47135</c:v>
                </c:pt>
                <c:pt idx="1119">
                  <c:v>47142</c:v>
                </c:pt>
                <c:pt idx="1120">
                  <c:v>47149</c:v>
                </c:pt>
                <c:pt idx="1121">
                  <c:v>47156</c:v>
                </c:pt>
                <c:pt idx="1122">
                  <c:v>47163</c:v>
                </c:pt>
                <c:pt idx="1123">
                  <c:v>47170</c:v>
                </c:pt>
                <c:pt idx="1124">
                  <c:v>47177</c:v>
                </c:pt>
                <c:pt idx="1125">
                  <c:v>47184</c:v>
                </c:pt>
                <c:pt idx="1126">
                  <c:v>47191</c:v>
                </c:pt>
                <c:pt idx="1127">
                  <c:v>47198</c:v>
                </c:pt>
                <c:pt idx="1128">
                  <c:v>47205</c:v>
                </c:pt>
                <c:pt idx="1129">
                  <c:v>47212</c:v>
                </c:pt>
                <c:pt idx="1130">
                  <c:v>47219</c:v>
                </c:pt>
                <c:pt idx="1131">
                  <c:v>47226</c:v>
                </c:pt>
                <c:pt idx="1132">
                  <c:v>47233</c:v>
                </c:pt>
                <c:pt idx="1133">
                  <c:v>47240</c:v>
                </c:pt>
                <c:pt idx="1134">
                  <c:v>47247</c:v>
                </c:pt>
                <c:pt idx="1135">
                  <c:v>47254</c:v>
                </c:pt>
                <c:pt idx="1136">
                  <c:v>47261</c:v>
                </c:pt>
                <c:pt idx="1137">
                  <c:v>47268</c:v>
                </c:pt>
                <c:pt idx="1138">
                  <c:v>47275</c:v>
                </c:pt>
                <c:pt idx="1139">
                  <c:v>47282</c:v>
                </c:pt>
                <c:pt idx="1140">
                  <c:v>47289</c:v>
                </c:pt>
                <c:pt idx="1141">
                  <c:v>47296</c:v>
                </c:pt>
                <c:pt idx="1142">
                  <c:v>47303</c:v>
                </c:pt>
                <c:pt idx="1143">
                  <c:v>47310</c:v>
                </c:pt>
                <c:pt idx="1144">
                  <c:v>47317</c:v>
                </c:pt>
                <c:pt idx="1145">
                  <c:v>47324</c:v>
                </c:pt>
                <c:pt idx="1146">
                  <c:v>47331</c:v>
                </c:pt>
                <c:pt idx="1147">
                  <c:v>47338</c:v>
                </c:pt>
                <c:pt idx="1148">
                  <c:v>47345</c:v>
                </c:pt>
                <c:pt idx="1149">
                  <c:v>47352</c:v>
                </c:pt>
                <c:pt idx="1150">
                  <c:v>47359</c:v>
                </c:pt>
                <c:pt idx="1151">
                  <c:v>47366</c:v>
                </c:pt>
                <c:pt idx="1152">
                  <c:v>47373</c:v>
                </c:pt>
                <c:pt idx="1153">
                  <c:v>47380</c:v>
                </c:pt>
                <c:pt idx="1154">
                  <c:v>47387</c:v>
                </c:pt>
                <c:pt idx="1155">
                  <c:v>47394</c:v>
                </c:pt>
                <c:pt idx="1156">
                  <c:v>47401</c:v>
                </c:pt>
                <c:pt idx="1157">
                  <c:v>47408</c:v>
                </c:pt>
                <c:pt idx="1158">
                  <c:v>47415</c:v>
                </c:pt>
                <c:pt idx="1159">
                  <c:v>47422</c:v>
                </c:pt>
                <c:pt idx="1160">
                  <c:v>47429</c:v>
                </c:pt>
                <c:pt idx="1161">
                  <c:v>47436</c:v>
                </c:pt>
                <c:pt idx="1162">
                  <c:v>47443</c:v>
                </c:pt>
                <c:pt idx="1163">
                  <c:v>47450</c:v>
                </c:pt>
                <c:pt idx="1164">
                  <c:v>47457</c:v>
                </c:pt>
                <c:pt idx="1165">
                  <c:v>47464</c:v>
                </c:pt>
                <c:pt idx="1166">
                  <c:v>47471</c:v>
                </c:pt>
                <c:pt idx="1167">
                  <c:v>47479</c:v>
                </c:pt>
                <c:pt idx="1168">
                  <c:v>47486</c:v>
                </c:pt>
                <c:pt idx="1169">
                  <c:v>47493</c:v>
                </c:pt>
                <c:pt idx="1170">
                  <c:v>47500</c:v>
                </c:pt>
                <c:pt idx="1171">
                  <c:v>47507</c:v>
                </c:pt>
                <c:pt idx="1172">
                  <c:v>47514</c:v>
                </c:pt>
                <c:pt idx="1173">
                  <c:v>47521</c:v>
                </c:pt>
                <c:pt idx="1174">
                  <c:v>47528</c:v>
                </c:pt>
                <c:pt idx="1175">
                  <c:v>47535</c:v>
                </c:pt>
                <c:pt idx="1176">
                  <c:v>47542</c:v>
                </c:pt>
                <c:pt idx="1177">
                  <c:v>47549</c:v>
                </c:pt>
                <c:pt idx="1178">
                  <c:v>47556</c:v>
                </c:pt>
                <c:pt idx="1179">
                  <c:v>47563</c:v>
                </c:pt>
                <c:pt idx="1180">
                  <c:v>47570</c:v>
                </c:pt>
                <c:pt idx="1181">
                  <c:v>47577</c:v>
                </c:pt>
                <c:pt idx="1182">
                  <c:v>47584</c:v>
                </c:pt>
                <c:pt idx="1183">
                  <c:v>47591</c:v>
                </c:pt>
                <c:pt idx="1184">
                  <c:v>47598</c:v>
                </c:pt>
                <c:pt idx="1185">
                  <c:v>47605</c:v>
                </c:pt>
                <c:pt idx="1186">
                  <c:v>47612</c:v>
                </c:pt>
                <c:pt idx="1187">
                  <c:v>47619</c:v>
                </c:pt>
                <c:pt idx="1188">
                  <c:v>47626</c:v>
                </c:pt>
                <c:pt idx="1189">
                  <c:v>47633</c:v>
                </c:pt>
                <c:pt idx="1190">
                  <c:v>47640</c:v>
                </c:pt>
                <c:pt idx="1191">
                  <c:v>47647</c:v>
                </c:pt>
                <c:pt idx="1192">
                  <c:v>47654</c:v>
                </c:pt>
                <c:pt idx="1193">
                  <c:v>47661</c:v>
                </c:pt>
                <c:pt idx="1194">
                  <c:v>47668</c:v>
                </c:pt>
                <c:pt idx="1195">
                  <c:v>47675</c:v>
                </c:pt>
                <c:pt idx="1196">
                  <c:v>47682</c:v>
                </c:pt>
                <c:pt idx="1197">
                  <c:v>47689</c:v>
                </c:pt>
                <c:pt idx="1198">
                  <c:v>47696</c:v>
                </c:pt>
                <c:pt idx="1199">
                  <c:v>47703</c:v>
                </c:pt>
                <c:pt idx="1200">
                  <c:v>47710</c:v>
                </c:pt>
                <c:pt idx="1201">
                  <c:v>47717</c:v>
                </c:pt>
                <c:pt idx="1202">
                  <c:v>47724</c:v>
                </c:pt>
                <c:pt idx="1203">
                  <c:v>47731</c:v>
                </c:pt>
                <c:pt idx="1204">
                  <c:v>47738</c:v>
                </c:pt>
                <c:pt idx="1205">
                  <c:v>47745</c:v>
                </c:pt>
                <c:pt idx="1206">
                  <c:v>47752</c:v>
                </c:pt>
                <c:pt idx="1207">
                  <c:v>47759</c:v>
                </c:pt>
                <c:pt idx="1208">
                  <c:v>47766</c:v>
                </c:pt>
                <c:pt idx="1209">
                  <c:v>47773</c:v>
                </c:pt>
                <c:pt idx="1210">
                  <c:v>47780</c:v>
                </c:pt>
                <c:pt idx="1211">
                  <c:v>47787</c:v>
                </c:pt>
                <c:pt idx="1212">
                  <c:v>47794</c:v>
                </c:pt>
                <c:pt idx="1213">
                  <c:v>47801</c:v>
                </c:pt>
                <c:pt idx="1214">
                  <c:v>47808</c:v>
                </c:pt>
                <c:pt idx="1215">
                  <c:v>47815</c:v>
                </c:pt>
                <c:pt idx="1216">
                  <c:v>47822</c:v>
                </c:pt>
                <c:pt idx="1217">
                  <c:v>47829</c:v>
                </c:pt>
                <c:pt idx="1218">
                  <c:v>47836</c:v>
                </c:pt>
                <c:pt idx="1219">
                  <c:v>47844</c:v>
                </c:pt>
                <c:pt idx="1220">
                  <c:v>47851</c:v>
                </c:pt>
                <c:pt idx="1221">
                  <c:v>47858</c:v>
                </c:pt>
                <c:pt idx="1222">
                  <c:v>47865</c:v>
                </c:pt>
                <c:pt idx="1223">
                  <c:v>47872</c:v>
                </c:pt>
                <c:pt idx="1224">
                  <c:v>47879</c:v>
                </c:pt>
                <c:pt idx="1225">
                  <c:v>47886</c:v>
                </c:pt>
                <c:pt idx="1226">
                  <c:v>47893</c:v>
                </c:pt>
                <c:pt idx="1227">
                  <c:v>47900</c:v>
                </c:pt>
                <c:pt idx="1228">
                  <c:v>47907</c:v>
                </c:pt>
                <c:pt idx="1229">
                  <c:v>47914</c:v>
                </c:pt>
                <c:pt idx="1230">
                  <c:v>47921</c:v>
                </c:pt>
                <c:pt idx="1231">
                  <c:v>47928</c:v>
                </c:pt>
                <c:pt idx="1232">
                  <c:v>47935</c:v>
                </c:pt>
                <c:pt idx="1233">
                  <c:v>47942</c:v>
                </c:pt>
                <c:pt idx="1234">
                  <c:v>47953</c:v>
                </c:pt>
                <c:pt idx="1235">
                  <c:v>47960</c:v>
                </c:pt>
                <c:pt idx="1236">
                  <c:v>47967</c:v>
                </c:pt>
                <c:pt idx="1237">
                  <c:v>47974</c:v>
                </c:pt>
                <c:pt idx="1238">
                  <c:v>47981</c:v>
                </c:pt>
                <c:pt idx="1239">
                  <c:v>47988</c:v>
                </c:pt>
                <c:pt idx="1240">
                  <c:v>47995</c:v>
                </c:pt>
                <c:pt idx="1241">
                  <c:v>48002</c:v>
                </c:pt>
                <c:pt idx="1242">
                  <c:v>48009</c:v>
                </c:pt>
                <c:pt idx="1243">
                  <c:v>48016</c:v>
                </c:pt>
                <c:pt idx="1244">
                  <c:v>48023</c:v>
                </c:pt>
                <c:pt idx="1245">
                  <c:v>48030</c:v>
                </c:pt>
                <c:pt idx="1246">
                  <c:v>48037</c:v>
                </c:pt>
                <c:pt idx="1247">
                  <c:v>48044</c:v>
                </c:pt>
                <c:pt idx="1248">
                  <c:v>48051</c:v>
                </c:pt>
                <c:pt idx="1249">
                  <c:v>48058</c:v>
                </c:pt>
                <c:pt idx="1250">
                  <c:v>48065</c:v>
                </c:pt>
                <c:pt idx="1251">
                  <c:v>48072</c:v>
                </c:pt>
                <c:pt idx="1252">
                  <c:v>48079</c:v>
                </c:pt>
                <c:pt idx="1253">
                  <c:v>48086</c:v>
                </c:pt>
                <c:pt idx="1254">
                  <c:v>48093</c:v>
                </c:pt>
                <c:pt idx="1255">
                  <c:v>48100</c:v>
                </c:pt>
                <c:pt idx="1256">
                  <c:v>48107</c:v>
                </c:pt>
                <c:pt idx="1257">
                  <c:v>48114</c:v>
                </c:pt>
                <c:pt idx="1258">
                  <c:v>48121</c:v>
                </c:pt>
                <c:pt idx="1259">
                  <c:v>48128</c:v>
                </c:pt>
                <c:pt idx="1260">
                  <c:v>48135</c:v>
                </c:pt>
                <c:pt idx="1261">
                  <c:v>48142</c:v>
                </c:pt>
                <c:pt idx="1262">
                  <c:v>48149</c:v>
                </c:pt>
                <c:pt idx="1263">
                  <c:v>48156</c:v>
                </c:pt>
                <c:pt idx="1264">
                  <c:v>48163</c:v>
                </c:pt>
                <c:pt idx="1265">
                  <c:v>48170</c:v>
                </c:pt>
                <c:pt idx="1266">
                  <c:v>48177</c:v>
                </c:pt>
                <c:pt idx="1267">
                  <c:v>48184</c:v>
                </c:pt>
                <c:pt idx="1268">
                  <c:v>48191</c:v>
                </c:pt>
                <c:pt idx="1269">
                  <c:v>48198</c:v>
                </c:pt>
                <c:pt idx="1270">
                  <c:v>48205</c:v>
                </c:pt>
                <c:pt idx="1271">
                  <c:v>48212</c:v>
                </c:pt>
                <c:pt idx="1272">
                  <c:v>48219</c:v>
                </c:pt>
                <c:pt idx="1273">
                  <c:v>48226</c:v>
                </c:pt>
                <c:pt idx="1274">
                  <c:v>48233</c:v>
                </c:pt>
                <c:pt idx="1275">
                  <c:v>48240</c:v>
                </c:pt>
                <c:pt idx="1276">
                  <c:v>48247</c:v>
                </c:pt>
                <c:pt idx="1277">
                  <c:v>48254</c:v>
                </c:pt>
                <c:pt idx="1278">
                  <c:v>48261</c:v>
                </c:pt>
                <c:pt idx="1279">
                  <c:v>48268</c:v>
                </c:pt>
                <c:pt idx="1280">
                  <c:v>48275</c:v>
                </c:pt>
                <c:pt idx="1281">
                  <c:v>48282</c:v>
                </c:pt>
                <c:pt idx="1282">
                  <c:v>48289</c:v>
                </c:pt>
                <c:pt idx="1283">
                  <c:v>48296</c:v>
                </c:pt>
                <c:pt idx="1284">
                  <c:v>48303</c:v>
                </c:pt>
                <c:pt idx="1285">
                  <c:v>48310</c:v>
                </c:pt>
                <c:pt idx="1286">
                  <c:v>48317</c:v>
                </c:pt>
                <c:pt idx="1287">
                  <c:v>48324</c:v>
                </c:pt>
                <c:pt idx="1288">
                  <c:v>48331</c:v>
                </c:pt>
                <c:pt idx="1289">
                  <c:v>48338</c:v>
                </c:pt>
                <c:pt idx="1290">
                  <c:v>48345</c:v>
                </c:pt>
                <c:pt idx="1291">
                  <c:v>48352</c:v>
                </c:pt>
                <c:pt idx="1292">
                  <c:v>48359</c:v>
                </c:pt>
                <c:pt idx="1293">
                  <c:v>48366</c:v>
                </c:pt>
                <c:pt idx="1294">
                  <c:v>48373</c:v>
                </c:pt>
                <c:pt idx="1295">
                  <c:v>48380</c:v>
                </c:pt>
                <c:pt idx="1296">
                  <c:v>48387</c:v>
                </c:pt>
                <c:pt idx="1297">
                  <c:v>48394</c:v>
                </c:pt>
                <c:pt idx="1298">
                  <c:v>48401</c:v>
                </c:pt>
                <c:pt idx="1299">
                  <c:v>48408</c:v>
                </c:pt>
                <c:pt idx="1300">
                  <c:v>48415</c:v>
                </c:pt>
                <c:pt idx="1301">
                  <c:v>48422</c:v>
                </c:pt>
                <c:pt idx="1302">
                  <c:v>48429</c:v>
                </c:pt>
                <c:pt idx="1303">
                  <c:v>48436</c:v>
                </c:pt>
                <c:pt idx="1304">
                  <c:v>48443</c:v>
                </c:pt>
                <c:pt idx="1305">
                  <c:v>48450</c:v>
                </c:pt>
                <c:pt idx="1306">
                  <c:v>48457</c:v>
                </c:pt>
                <c:pt idx="1307">
                  <c:v>48464</c:v>
                </c:pt>
                <c:pt idx="1308">
                  <c:v>48471</c:v>
                </c:pt>
                <c:pt idx="1309">
                  <c:v>48478</c:v>
                </c:pt>
                <c:pt idx="1310">
                  <c:v>48485</c:v>
                </c:pt>
                <c:pt idx="1311">
                  <c:v>48492</c:v>
                </c:pt>
                <c:pt idx="1312">
                  <c:v>48499</c:v>
                </c:pt>
                <c:pt idx="1313">
                  <c:v>48506</c:v>
                </c:pt>
                <c:pt idx="1314">
                  <c:v>48513</c:v>
                </c:pt>
                <c:pt idx="1315">
                  <c:v>48520</c:v>
                </c:pt>
                <c:pt idx="1316">
                  <c:v>48527</c:v>
                </c:pt>
                <c:pt idx="1317">
                  <c:v>48534</c:v>
                </c:pt>
                <c:pt idx="1318">
                  <c:v>48541</c:v>
                </c:pt>
                <c:pt idx="1319">
                  <c:v>48548</c:v>
                </c:pt>
                <c:pt idx="1320">
                  <c:v>48555</c:v>
                </c:pt>
                <c:pt idx="1321">
                  <c:v>48562</c:v>
                </c:pt>
                <c:pt idx="1322">
                  <c:v>48569</c:v>
                </c:pt>
                <c:pt idx="1323">
                  <c:v>48576</c:v>
                </c:pt>
                <c:pt idx="1324">
                  <c:v>48583</c:v>
                </c:pt>
                <c:pt idx="1325">
                  <c:v>48590</c:v>
                </c:pt>
                <c:pt idx="1326">
                  <c:v>48597</c:v>
                </c:pt>
                <c:pt idx="1327">
                  <c:v>48604</c:v>
                </c:pt>
                <c:pt idx="1328">
                  <c:v>48611</c:v>
                </c:pt>
                <c:pt idx="1329">
                  <c:v>48618</c:v>
                </c:pt>
                <c:pt idx="1330">
                  <c:v>48625</c:v>
                </c:pt>
                <c:pt idx="1331">
                  <c:v>48632</c:v>
                </c:pt>
                <c:pt idx="1332">
                  <c:v>48639</c:v>
                </c:pt>
                <c:pt idx="1333">
                  <c:v>48646</c:v>
                </c:pt>
                <c:pt idx="1334">
                  <c:v>48653</c:v>
                </c:pt>
                <c:pt idx="1335">
                  <c:v>48660</c:v>
                </c:pt>
                <c:pt idx="1336">
                  <c:v>48667</c:v>
                </c:pt>
                <c:pt idx="1337">
                  <c:v>48674</c:v>
                </c:pt>
                <c:pt idx="1338">
                  <c:v>48681</c:v>
                </c:pt>
                <c:pt idx="1339">
                  <c:v>48688</c:v>
                </c:pt>
                <c:pt idx="1340">
                  <c:v>48695</c:v>
                </c:pt>
                <c:pt idx="1341">
                  <c:v>48702</c:v>
                </c:pt>
                <c:pt idx="1342">
                  <c:v>48709</c:v>
                </c:pt>
                <c:pt idx="1343">
                  <c:v>48716</c:v>
                </c:pt>
                <c:pt idx="1344">
                  <c:v>48723</c:v>
                </c:pt>
                <c:pt idx="1345">
                  <c:v>48730</c:v>
                </c:pt>
                <c:pt idx="1346">
                  <c:v>48737</c:v>
                </c:pt>
                <c:pt idx="1347">
                  <c:v>48744</c:v>
                </c:pt>
                <c:pt idx="1348">
                  <c:v>48751</c:v>
                </c:pt>
                <c:pt idx="1349">
                  <c:v>48758</c:v>
                </c:pt>
                <c:pt idx="1350">
                  <c:v>48765</c:v>
                </c:pt>
                <c:pt idx="1351">
                  <c:v>48772</c:v>
                </c:pt>
                <c:pt idx="1352">
                  <c:v>48779</c:v>
                </c:pt>
                <c:pt idx="1353">
                  <c:v>48786</c:v>
                </c:pt>
                <c:pt idx="1354">
                  <c:v>48793</c:v>
                </c:pt>
                <c:pt idx="1355">
                  <c:v>48800</c:v>
                </c:pt>
                <c:pt idx="1356">
                  <c:v>48807</c:v>
                </c:pt>
                <c:pt idx="1357">
                  <c:v>48814</c:v>
                </c:pt>
                <c:pt idx="1358">
                  <c:v>48821</c:v>
                </c:pt>
                <c:pt idx="1359">
                  <c:v>48828</c:v>
                </c:pt>
                <c:pt idx="1360">
                  <c:v>48835</c:v>
                </c:pt>
                <c:pt idx="1361">
                  <c:v>48842</c:v>
                </c:pt>
                <c:pt idx="1362">
                  <c:v>48849</c:v>
                </c:pt>
                <c:pt idx="1363">
                  <c:v>48856</c:v>
                </c:pt>
                <c:pt idx="1364">
                  <c:v>48863</c:v>
                </c:pt>
                <c:pt idx="1365">
                  <c:v>48870</c:v>
                </c:pt>
                <c:pt idx="1366">
                  <c:v>48877</c:v>
                </c:pt>
                <c:pt idx="1367">
                  <c:v>48884</c:v>
                </c:pt>
                <c:pt idx="1368">
                  <c:v>48891</c:v>
                </c:pt>
                <c:pt idx="1369">
                  <c:v>48898</c:v>
                </c:pt>
                <c:pt idx="1370">
                  <c:v>48905</c:v>
                </c:pt>
                <c:pt idx="1371">
                  <c:v>48912</c:v>
                </c:pt>
                <c:pt idx="1372">
                  <c:v>48919</c:v>
                </c:pt>
                <c:pt idx="1373">
                  <c:v>48926</c:v>
                </c:pt>
                <c:pt idx="1374">
                  <c:v>48933</c:v>
                </c:pt>
                <c:pt idx="1375">
                  <c:v>48940</c:v>
                </c:pt>
                <c:pt idx="1376">
                  <c:v>48947</c:v>
                </c:pt>
                <c:pt idx="1377">
                  <c:v>48954</c:v>
                </c:pt>
                <c:pt idx="1378">
                  <c:v>48961</c:v>
                </c:pt>
                <c:pt idx="1379">
                  <c:v>48968</c:v>
                </c:pt>
                <c:pt idx="1380">
                  <c:v>48975</c:v>
                </c:pt>
                <c:pt idx="1381">
                  <c:v>48982</c:v>
                </c:pt>
                <c:pt idx="1382">
                  <c:v>48989</c:v>
                </c:pt>
                <c:pt idx="1383">
                  <c:v>48996</c:v>
                </c:pt>
                <c:pt idx="1384">
                  <c:v>49003</c:v>
                </c:pt>
                <c:pt idx="1385">
                  <c:v>49010</c:v>
                </c:pt>
                <c:pt idx="1386">
                  <c:v>49017</c:v>
                </c:pt>
                <c:pt idx="1387">
                  <c:v>49024</c:v>
                </c:pt>
                <c:pt idx="1388">
                  <c:v>49031</c:v>
                </c:pt>
                <c:pt idx="1389">
                  <c:v>49038</c:v>
                </c:pt>
                <c:pt idx="1390">
                  <c:v>49045</c:v>
                </c:pt>
                <c:pt idx="1391">
                  <c:v>49052</c:v>
                </c:pt>
                <c:pt idx="1392">
                  <c:v>49059</c:v>
                </c:pt>
                <c:pt idx="1393">
                  <c:v>49066</c:v>
                </c:pt>
                <c:pt idx="1394">
                  <c:v>49073</c:v>
                </c:pt>
                <c:pt idx="1395">
                  <c:v>49080</c:v>
                </c:pt>
                <c:pt idx="1396">
                  <c:v>49087</c:v>
                </c:pt>
                <c:pt idx="1397">
                  <c:v>49094</c:v>
                </c:pt>
                <c:pt idx="1398">
                  <c:v>49101</c:v>
                </c:pt>
                <c:pt idx="1399">
                  <c:v>49108</c:v>
                </c:pt>
                <c:pt idx="1400">
                  <c:v>49115</c:v>
                </c:pt>
                <c:pt idx="1401">
                  <c:v>49122</c:v>
                </c:pt>
                <c:pt idx="1402">
                  <c:v>49129</c:v>
                </c:pt>
                <c:pt idx="1403">
                  <c:v>49136</c:v>
                </c:pt>
                <c:pt idx="1404">
                  <c:v>49143</c:v>
                </c:pt>
                <c:pt idx="1405">
                  <c:v>49150</c:v>
                </c:pt>
                <c:pt idx="1406">
                  <c:v>49157</c:v>
                </c:pt>
                <c:pt idx="1407">
                  <c:v>49164</c:v>
                </c:pt>
                <c:pt idx="1408">
                  <c:v>49171</c:v>
                </c:pt>
                <c:pt idx="1409">
                  <c:v>49178</c:v>
                </c:pt>
                <c:pt idx="1410">
                  <c:v>49185</c:v>
                </c:pt>
                <c:pt idx="1411">
                  <c:v>49192</c:v>
                </c:pt>
                <c:pt idx="1412">
                  <c:v>49199</c:v>
                </c:pt>
                <c:pt idx="1413">
                  <c:v>49206</c:v>
                </c:pt>
                <c:pt idx="1414">
                  <c:v>49213</c:v>
                </c:pt>
                <c:pt idx="1415">
                  <c:v>49220</c:v>
                </c:pt>
                <c:pt idx="1416">
                  <c:v>49227</c:v>
                </c:pt>
                <c:pt idx="1417">
                  <c:v>49234</c:v>
                </c:pt>
                <c:pt idx="1418">
                  <c:v>49241</c:v>
                </c:pt>
                <c:pt idx="1419">
                  <c:v>49248</c:v>
                </c:pt>
                <c:pt idx="1420">
                  <c:v>49255</c:v>
                </c:pt>
                <c:pt idx="1421">
                  <c:v>49262</c:v>
                </c:pt>
                <c:pt idx="1422">
                  <c:v>49269</c:v>
                </c:pt>
                <c:pt idx="1423">
                  <c:v>49276</c:v>
                </c:pt>
                <c:pt idx="1424">
                  <c:v>49283</c:v>
                </c:pt>
                <c:pt idx="1425">
                  <c:v>49290</c:v>
                </c:pt>
                <c:pt idx="1426">
                  <c:v>49297</c:v>
                </c:pt>
                <c:pt idx="1427">
                  <c:v>49305</c:v>
                </c:pt>
                <c:pt idx="1428">
                  <c:v>49312</c:v>
                </c:pt>
                <c:pt idx="1429">
                  <c:v>49319</c:v>
                </c:pt>
                <c:pt idx="1430">
                  <c:v>49326</c:v>
                </c:pt>
                <c:pt idx="1431">
                  <c:v>49333</c:v>
                </c:pt>
                <c:pt idx="1432">
                  <c:v>49340</c:v>
                </c:pt>
                <c:pt idx="1433">
                  <c:v>49347</c:v>
                </c:pt>
                <c:pt idx="1434">
                  <c:v>49354</c:v>
                </c:pt>
                <c:pt idx="1435">
                  <c:v>49361</c:v>
                </c:pt>
                <c:pt idx="1436">
                  <c:v>49368</c:v>
                </c:pt>
                <c:pt idx="1437">
                  <c:v>49375</c:v>
                </c:pt>
                <c:pt idx="1438">
                  <c:v>49382</c:v>
                </c:pt>
                <c:pt idx="1439">
                  <c:v>49389</c:v>
                </c:pt>
                <c:pt idx="1440">
                  <c:v>49396</c:v>
                </c:pt>
                <c:pt idx="1441">
                  <c:v>49403</c:v>
                </c:pt>
                <c:pt idx="1442">
                  <c:v>49410</c:v>
                </c:pt>
                <c:pt idx="1443">
                  <c:v>49417</c:v>
                </c:pt>
                <c:pt idx="1444">
                  <c:v>49424</c:v>
                </c:pt>
                <c:pt idx="1445">
                  <c:v>49431</c:v>
                </c:pt>
                <c:pt idx="1446">
                  <c:v>49438</c:v>
                </c:pt>
                <c:pt idx="1447">
                  <c:v>49445</c:v>
                </c:pt>
                <c:pt idx="1448">
                  <c:v>49452</c:v>
                </c:pt>
                <c:pt idx="1449">
                  <c:v>49459</c:v>
                </c:pt>
                <c:pt idx="1450">
                  <c:v>49466</c:v>
                </c:pt>
                <c:pt idx="1451">
                  <c:v>49473</c:v>
                </c:pt>
                <c:pt idx="1452">
                  <c:v>49480</c:v>
                </c:pt>
                <c:pt idx="1453">
                  <c:v>49487</c:v>
                </c:pt>
                <c:pt idx="1454">
                  <c:v>49494</c:v>
                </c:pt>
                <c:pt idx="1455">
                  <c:v>49501</c:v>
                </c:pt>
                <c:pt idx="1456">
                  <c:v>49508</c:v>
                </c:pt>
                <c:pt idx="1457">
                  <c:v>49515</c:v>
                </c:pt>
                <c:pt idx="1458">
                  <c:v>49522</c:v>
                </c:pt>
                <c:pt idx="1459">
                  <c:v>49529</c:v>
                </c:pt>
                <c:pt idx="1460">
                  <c:v>49536</c:v>
                </c:pt>
                <c:pt idx="1461">
                  <c:v>49543</c:v>
                </c:pt>
                <c:pt idx="1462">
                  <c:v>49550</c:v>
                </c:pt>
                <c:pt idx="1463">
                  <c:v>49557</c:v>
                </c:pt>
                <c:pt idx="1464">
                  <c:v>49564</c:v>
                </c:pt>
                <c:pt idx="1465">
                  <c:v>49571</c:v>
                </c:pt>
                <c:pt idx="1466">
                  <c:v>49578</c:v>
                </c:pt>
                <c:pt idx="1467">
                  <c:v>49585</c:v>
                </c:pt>
                <c:pt idx="1468">
                  <c:v>49592</c:v>
                </c:pt>
                <c:pt idx="1469">
                  <c:v>49599</c:v>
                </c:pt>
                <c:pt idx="1470">
                  <c:v>49606</c:v>
                </c:pt>
                <c:pt idx="1471">
                  <c:v>49613</c:v>
                </c:pt>
                <c:pt idx="1472">
                  <c:v>49620</c:v>
                </c:pt>
                <c:pt idx="1473">
                  <c:v>49627</c:v>
                </c:pt>
                <c:pt idx="1474">
                  <c:v>49634</c:v>
                </c:pt>
                <c:pt idx="1475">
                  <c:v>49641</c:v>
                </c:pt>
                <c:pt idx="1476">
                  <c:v>49648</c:v>
                </c:pt>
                <c:pt idx="1477">
                  <c:v>49655</c:v>
                </c:pt>
                <c:pt idx="1478">
                  <c:v>49662</c:v>
                </c:pt>
                <c:pt idx="1479">
                  <c:v>49670</c:v>
                </c:pt>
                <c:pt idx="1480">
                  <c:v>49677</c:v>
                </c:pt>
                <c:pt idx="1481">
                  <c:v>49684</c:v>
                </c:pt>
                <c:pt idx="1482">
                  <c:v>49691</c:v>
                </c:pt>
                <c:pt idx="1483">
                  <c:v>49698</c:v>
                </c:pt>
                <c:pt idx="1484">
                  <c:v>49705</c:v>
                </c:pt>
                <c:pt idx="1485">
                  <c:v>49712</c:v>
                </c:pt>
                <c:pt idx="1486">
                  <c:v>49719</c:v>
                </c:pt>
                <c:pt idx="1487">
                  <c:v>49726</c:v>
                </c:pt>
                <c:pt idx="1488">
                  <c:v>49733</c:v>
                </c:pt>
                <c:pt idx="1489">
                  <c:v>49740</c:v>
                </c:pt>
                <c:pt idx="1490">
                  <c:v>49747</c:v>
                </c:pt>
                <c:pt idx="1491">
                  <c:v>49754</c:v>
                </c:pt>
                <c:pt idx="1492">
                  <c:v>49761</c:v>
                </c:pt>
                <c:pt idx="1493">
                  <c:v>49768</c:v>
                </c:pt>
                <c:pt idx="1494">
                  <c:v>49775</c:v>
                </c:pt>
                <c:pt idx="1495">
                  <c:v>49782</c:v>
                </c:pt>
                <c:pt idx="1496">
                  <c:v>49789</c:v>
                </c:pt>
                <c:pt idx="1497">
                  <c:v>49797</c:v>
                </c:pt>
                <c:pt idx="1498">
                  <c:v>49804</c:v>
                </c:pt>
                <c:pt idx="1499">
                  <c:v>49811</c:v>
                </c:pt>
                <c:pt idx="1500">
                  <c:v>49818</c:v>
                </c:pt>
                <c:pt idx="1501">
                  <c:v>49825</c:v>
                </c:pt>
                <c:pt idx="1502">
                  <c:v>49832</c:v>
                </c:pt>
                <c:pt idx="1503">
                  <c:v>49839</c:v>
                </c:pt>
                <c:pt idx="1504">
                  <c:v>49846</c:v>
                </c:pt>
                <c:pt idx="1505">
                  <c:v>49853</c:v>
                </c:pt>
                <c:pt idx="1506">
                  <c:v>49860</c:v>
                </c:pt>
                <c:pt idx="1507">
                  <c:v>49867</c:v>
                </c:pt>
                <c:pt idx="1508">
                  <c:v>49874</c:v>
                </c:pt>
                <c:pt idx="1509">
                  <c:v>49881</c:v>
                </c:pt>
                <c:pt idx="1510">
                  <c:v>49888</c:v>
                </c:pt>
                <c:pt idx="1511">
                  <c:v>49895</c:v>
                </c:pt>
                <c:pt idx="1512">
                  <c:v>49902</c:v>
                </c:pt>
                <c:pt idx="1513">
                  <c:v>49909</c:v>
                </c:pt>
                <c:pt idx="1514">
                  <c:v>49916</c:v>
                </c:pt>
                <c:pt idx="1515">
                  <c:v>49923</c:v>
                </c:pt>
                <c:pt idx="1516">
                  <c:v>49930</c:v>
                </c:pt>
                <c:pt idx="1517">
                  <c:v>49937</c:v>
                </c:pt>
                <c:pt idx="1518">
                  <c:v>49944</c:v>
                </c:pt>
                <c:pt idx="1519">
                  <c:v>49951</c:v>
                </c:pt>
                <c:pt idx="1520">
                  <c:v>49958</c:v>
                </c:pt>
                <c:pt idx="1521">
                  <c:v>49965</c:v>
                </c:pt>
                <c:pt idx="1522">
                  <c:v>49972</c:v>
                </c:pt>
                <c:pt idx="1523">
                  <c:v>49979</c:v>
                </c:pt>
                <c:pt idx="1524">
                  <c:v>49986</c:v>
                </c:pt>
                <c:pt idx="1525">
                  <c:v>49993</c:v>
                </c:pt>
                <c:pt idx="1526">
                  <c:v>50000</c:v>
                </c:pt>
                <c:pt idx="1527">
                  <c:v>50007</c:v>
                </c:pt>
                <c:pt idx="1528">
                  <c:v>50014</c:v>
                </c:pt>
                <c:pt idx="1529">
                  <c:v>50021</c:v>
                </c:pt>
                <c:pt idx="1530">
                  <c:v>50028</c:v>
                </c:pt>
                <c:pt idx="1531">
                  <c:v>50038</c:v>
                </c:pt>
                <c:pt idx="1532">
                  <c:v>50045</c:v>
                </c:pt>
                <c:pt idx="1533">
                  <c:v>50052</c:v>
                </c:pt>
                <c:pt idx="1534">
                  <c:v>50059</c:v>
                </c:pt>
                <c:pt idx="1535">
                  <c:v>50066</c:v>
                </c:pt>
                <c:pt idx="1536">
                  <c:v>50073</c:v>
                </c:pt>
                <c:pt idx="1537">
                  <c:v>50080</c:v>
                </c:pt>
                <c:pt idx="1538">
                  <c:v>50087</c:v>
                </c:pt>
                <c:pt idx="1539">
                  <c:v>50094</c:v>
                </c:pt>
                <c:pt idx="1540">
                  <c:v>50101</c:v>
                </c:pt>
                <c:pt idx="1541">
                  <c:v>50108</c:v>
                </c:pt>
                <c:pt idx="1542">
                  <c:v>50115</c:v>
                </c:pt>
                <c:pt idx="1543">
                  <c:v>50122</c:v>
                </c:pt>
                <c:pt idx="1544">
                  <c:v>50129</c:v>
                </c:pt>
                <c:pt idx="1545">
                  <c:v>50137</c:v>
                </c:pt>
                <c:pt idx="1546">
                  <c:v>50144</c:v>
                </c:pt>
                <c:pt idx="1547">
                  <c:v>50151</c:v>
                </c:pt>
                <c:pt idx="1548">
                  <c:v>50158</c:v>
                </c:pt>
                <c:pt idx="1549">
                  <c:v>50165</c:v>
                </c:pt>
                <c:pt idx="1550">
                  <c:v>50172</c:v>
                </c:pt>
                <c:pt idx="1551">
                  <c:v>50179</c:v>
                </c:pt>
                <c:pt idx="1552">
                  <c:v>50186</c:v>
                </c:pt>
                <c:pt idx="1553">
                  <c:v>50193</c:v>
                </c:pt>
                <c:pt idx="1554">
                  <c:v>50200</c:v>
                </c:pt>
                <c:pt idx="1555">
                  <c:v>50207</c:v>
                </c:pt>
                <c:pt idx="1556">
                  <c:v>50214</c:v>
                </c:pt>
                <c:pt idx="1557">
                  <c:v>50221</c:v>
                </c:pt>
                <c:pt idx="1558">
                  <c:v>50228</c:v>
                </c:pt>
                <c:pt idx="1559">
                  <c:v>50235</c:v>
                </c:pt>
                <c:pt idx="1560">
                  <c:v>50242</c:v>
                </c:pt>
                <c:pt idx="1561">
                  <c:v>50249</c:v>
                </c:pt>
                <c:pt idx="1562">
                  <c:v>50256</c:v>
                </c:pt>
                <c:pt idx="1563">
                  <c:v>50263</c:v>
                </c:pt>
                <c:pt idx="1564">
                  <c:v>50270</c:v>
                </c:pt>
                <c:pt idx="1565">
                  <c:v>50277</c:v>
                </c:pt>
                <c:pt idx="1566">
                  <c:v>50284</c:v>
                </c:pt>
                <c:pt idx="1567">
                  <c:v>50291</c:v>
                </c:pt>
                <c:pt idx="1568">
                  <c:v>50298</c:v>
                </c:pt>
                <c:pt idx="1569">
                  <c:v>50305</c:v>
                </c:pt>
                <c:pt idx="1570">
                  <c:v>50312</c:v>
                </c:pt>
                <c:pt idx="1571">
                  <c:v>50319</c:v>
                </c:pt>
                <c:pt idx="1572">
                  <c:v>50326</c:v>
                </c:pt>
                <c:pt idx="1573">
                  <c:v>50333</c:v>
                </c:pt>
                <c:pt idx="1574">
                  <c:v>50340</c:v>
                </c:pt>
                <c:pt idx="1575">
                  <c:v>50347</c:v>
                </c:pt>
                <c:pt idx="1576">
                  <c:v>50354</c:v>
                </c:pt>
                <c:pt idx="1577">
                  <c:v>50361</c:v>
                </c:pt>
                <c:pt idx="1578">
                  <c:v>50368</c:v>
                </c:pt>
                <c:pt idx="1579">
                  <c:v>50375</c:v>
                </c:pt>
                <c:pt idx="1580">
                  <c:v>50382</c:v>
                </c:pt>
                <c:pt idx="1581">
                  <c:v>50389</c:v>
                </c:pt>
                <c:pt idx="1582">
                  <c:v>50396</c:v>
                </c:pt>
                <c:pt idx="1583">
                  <c:v>50403</c:v>
                </c:pt>
                <c:pt idx="1584">
                  <c:v>50410</c:v>
                </c:pt>
                <c:pt idx="1585">
                  <c:v>50417</c:v>
                </c:pt>
                <c:pt idx="1586">
                  <c:v>50424</c:v>
                </c:pt>
                <c:pt idx="1587">
                  <c:v>50431</c:v>
                </c:pt>
                <c:pt idx="1588">
                  <c:v>50438</c:v>
                </c:pt>
                <c:pt idx="1589">
                  <c:v>50445</c:v>
                </c:pt>
                <c:pt idx="1590">
                  <c:v>50452</c:v>
                </c:pt>
                <c:pt idx="1591">
                  <c:v>50459</c:v>
                </c:pt>
                <c:pt idx="1592">
                  <c:v>50466</c:v>
                </c:pt>
                <c:pt idx="1593">
                  <c:v>50473</c:v>
                </c:pt>
                <c:pt idx="1594">
                  <c:v>50480</c:v>
                </c:pt>
                <c:pt idx="1595">
                  <c:v>50487</c:v>
                </c:pt>
                <c:pt idx="1596">
                  <c:v>50494</c:v>
                </c:pt>
                <c:pt idx="1597">
                  <c:v>50501</c:v>
                </c:pt>
                <c:pt idx="1598">
                  <c:v>50508</c:v>
                </c:pt>
                <c:pt idx="1599">
                  <c:v>50515</c:v>
                </c:pt>
                <c:pt idx="1600">
                  <c:v>50522</c:v>
                </c:pt>
                <c:pt idx="1601">
                  <c:v>50529</c:v>
                </c:pt>
                <c:pt idx="1602">
                  <c:v>50536</c:v>
                </c:pt>
                <c:pt idx="1603">
                  <c:v>50543</c:v>
                </c:pt>
                <c:pt idx="1604">
                  <c:v>50550</c:v>
                </c:pt>
                <c:pt idx="1605">
                  <c:v>50557</c:v>
                </c:pt>
                <c:pt idx="1606">
                  <c:v>50564</c:v>
                </c:pt>
                <c:pt idx="1607">
                  <c:v>50571</c:v>
                </c:pt>
                <c:pt idx="1608">
                  <c:v>50578</c:v>
                </c:pt>
                <c:pt idx="1609">
                  <c:v>50585</c:v>
                </c:pt>
                <c:pt idx="1610">
                  <c:v>50592</c:v>
                </c:pt>
                <c:pt idx="1611">
                  <c:v>50599</c:v>
                </c:pt>
                <c:pt idx="1612">
                  <c:v>50606</c:v>
                </c:pt>
                <c:pt idx="1613">
                  <c:v>50613</c:v>
                </c:pt>
                <c:pt idx="1614">
                  <c:v>50620</c:v>
                </c:pt>
                <c:pt idx="1615">
                  <c:v>50627</c:v>
                </c:pt>
                <c:pt idx="1616">
                  <c:v>50634</c:v>
                </c:pt>
                <c:pt idx="1617">
                  <c:v>50641</c:v>
                </c:pt>
                <c:pt idx="1618">
                  <c:v>50648</c:v>
                </c:pt>
                <c:pt idx="1619">
                  <c:v>50655</c:v>
                </c:pt>
                <c:pt idx="1620">
                  <c:v>50662</c:v>
                </c:pt>
                <c:pt idx="1621">
                  <c:v>50669</c:v>
                </c:pt>
                <c:pt idx="1622">
                  <c:v>50676</c:v>
                </c:pt>
                <c:pt idx="1623">
                  <c:v>50683</c:v>
                </c:pt>
                <c:pt idx="1624">
                  <c:v>50690</c:v>
                </c:pt>
                <c:pt idx="1625">
                  <c:v>50697</c:v>
                </c:pt>
                <c:pt idx="1626">
                  <c:v>50704</c:v>
                </c:pt>
                <c:pt idx="1627">
                  <c:v>50711</c:v>
                </c:pt>
                <c:pt idx="1628">
                  <c:v>50718</c:v>
                </c:pt>
                <c:pt idx="1629">
                  <c:v>50725</c:v>
                </c:pt>
                <c:pt idx="1630">
                  <c:v>50732</c:v>
                </c:pt>
                <c:pt idx="1631">
                  <c:v>50739</c:v>
                </c:pt>
                <c:pt idx="1632">
                  <c:v>50746</c:v>
                </c:pt>
                <c:pt idx="1633">
                  <c:v>50753</c:v>
                </c:pt>
                <c:pt idx="1634">
                  <c:v>50760</c:v>
                </c:pt>
                <c:pt idx="1635">
                  <c:v>50767</c:v>
                </c:pt>
                <c:pt idx="1636">
                  <c:v>50774</c:v>
                </c:pt>
                <c:pt idx="1637">
                  <c:v>50781</c:v>
                </c:pt>
                <c:pt idx="1638">
                  <c:v>50788</c:v>
                </c:pt>
                <c:pt idx="1639">
                  <c:v>50795</c:v>
                </c:pt>
                <c:pt idx="1640">
                  <c:v>50802</c:v>
                </c:pt>
                <c:pt idx="1641">
                  <c:v>50809</c:v>
                </c:pt>
                <c:pt idx="1642">
                  <c:v>50816</c:v>
                </c:pt>
                <c:pt idx="1643">
                  <c:v>50823</c:v>
                </c:pt>
                <c:pt idx="1644">
                  <c:v>50830</c:v>
                </c:pt>
                <c:pt idx="1645">
                  <c:v>50837</c:v>
                </c:pt>
                <c:pt idx="1646">
                  <c:v>50844</c:v>
                </c:pt>
                <c:pt idx="1647">
                  <c:v>50851</c:v>
                </c:pt>
                <c:pt idx="1648">
                  <c:v>50858</c:v>
                </c:pt>
                <c:pt idx="1649">
                  <c:v>50865</c:v>
                </c:pt>
                <c:pt idx="1650">
                  <c:v>50872</c:v>
                </c:pt>
                <c:pt idx="1651">
                  <c:v>50879</c:v>
                </c:pt>
                <c:pt idx="1652">
                  <c:v>50886</c:v>
                </c:pt>
                <c:pt idx="1653">
                  <c:v>50893</c:v>
                </c:pt>
                <c:pt idx="1654">
                  <c:v>50900</c:v>
                </c:pt>
                <c:pt idx="1655">
                  <c:v>50907</c:v>
                </c:pt>
                <c:pt idx="1656">
                  <c:v>50914</c:v>
                </c:pt>
                <c:pt idx="1657">
                  <c:v>50921</c:v>
                </c:pt>
                <c:pt idx="1658">
                  <c:v>50928</c:v>
                </c:pt>
                <c:pt idx="1659">
                  <c:v>50935</c:v>
                </c:pt>
                <c:pt idx="1660">
                  <c:v>50942</c:v>
                </c:pt>
                <c:pt idx="1661">
                  <c:v>50949</c:v>
                </c:pt>
                <c:pt idx="1662">
                  <c:v>50956</c:v>
                </c:pt>
                <c:pt idx="1663">
                  <c:v>50963</c:v>
                </c:pt>
                <c:pt idx="1664">
                  <c:v>50970</c:v>
                </c:pt>
                <c:pt idx="1665">
                  <c:v>50977</c:v>
                </c:pt>
                <c:pt idx="1666">
                  <c:v>50984</c:v>
                </c:pt>
                <c:pt idx="1667">
                  <c:v>50991</c:v>
                </c:pt>
                <c:pt idx="1668">
                  <c:v>50998</c:v>
                </c:pt>
                <c:pt idx="1669">
                  <c:v>51005</c:v>
                </c:pt>
                <c:pt idx="1670">
                  <c:v>51012</c:v>
                </c:pt>
                <c:pt idx="1671">
                  <c:v>51019</c:v>
                </c:pt>
                <c:pt idx="1672">
                  <c:v>51026</c:v>
                </c:pt>
                <c:pt idx="1673">
                  <c:v>51033</c:v>
                </c:pt>
                <c:pt idx="1674">
                  <c:v>51040</c:v>
                </c:pt>
                <c:pt idx="1675">
                  <c:v>51047</c:v>
                </c:pt>
                <c:pt idx="1676">
                  <c:v>51054</c:v>
                </c:pt>
                <c:pt idx="1677">
                  <c:v>51061</c:v>
                </c:pt>
                <c:pt idx="1678">
                  <c:v>51068</c:v>
                </c:pt>
                <c:pt idx="1679">
                  <c:v>51075</c:v>
                </c:pt>
                <c:pt idx="1680">
                  <c:v>51082</c:v>
                </c:pt>
                <c:pt idx="1681">
                  <c:v>51089</c:v>
                </c:pt>
                <c:pt idx="1682">
                  <c:v>51096</c:v>
                </c:pt>
                <c:pt idx="1683">
                  <c:v>51103</c:v>
                </c:pt>
                <c:pt idx="1684">
                  <c:v>51110</c:v>
                </c:pt>
                <c:pt idx="1685">
                  <c:v>51117</c:v>
                </c:pt>
                <c:pt idx="1686">
                  <c:v>51124</c:v>
                </c:pt>
                <c:pt idx="1687">
                  <c:v>51131</c:v>
                </c:pt>
                <c:pt idx="1688">
                  <c:v>51138</c:v>
                </c:pt>
                <c:pt idx="1689">
                  <c:v>51145</c:v>
                </c:pt>
                <c:pt idx="1690">
                  <c:v>51152</c:v>
                </c:pt>
                <c:pt idx="1691">
                  <c:v>51159</c:v>
                </c:pt>
                <c:pt idx="1692">
                  <c:v>51166</c:v>
                </c:pt>
                <c:pt idx="1693">
                  <c:v>51173</c:v>
                </c:pt>
                <c:pt idx="1694">
                  <c:v>51180</c:v>
                </c:pt>
                <c:pt idx="1695">
                  <c:v>51187</c:v>
                </c:pt>
                <c:pt idx="1696">
                  <c:v>51194</c:v>
                </c:pt>
                <c:pt idx="1697">
                  <c:v>51201</c:v>
                </c:pt>
                <c:pt idx="1698">
                  <c:v>51208</c:v>
                </c:pt>
                <c:pt idx="1699">
                  <c:v>51215</c:v>
                </c:pt>
                <c:pt idx="1700">
                  <c:v>51222</c:v>
                </c:pt>
                <c:pt idx="1701">
                  <c:v>51229</c:v>
                </c:pt>
                <c:pt idx="1702">
                  <c:v>51236</c:v>
                </c:pt>
                <c:pt idx="1703">
                  <c:v>51243</c:v>
                </c:pt>
                <c:pt idx="1704">
                  <c:v>51250</c:v>
                </c:pt>
                <c:pt idx="1705">
                  <c:v>51258</c:v>
                </c:pt>
                <c:pt idx="1706">
                  <c:v>51265</c:v>
                </c:pt>
                <c:pt idx="1707">
                  <c:v>51272</c:v>
                </c:pt>
                <c:pt idx="1708">
                  <c:v>51279</c:v>
                </c:pt>
                <c:pt idx="1709">
                  <c:v>51286</c:v>
                </c:pt>
                <c:pt idx="1710">
                  <c:v>51293</c:v>
                </c:pt>
                <c:pt idx="1711">
                  <c:v>51300</c:v>
                </c:pt>
                <c:pt idx="1712">
                  <c:v>51307</c:v>
                </c:pt>
                <c:pt idx="1713">
                  <c:v>51314</c:v>
                </c:pt>
                <c:pt idx="1714">
                  <c:v>51321</c:v>
                </c:pt>
                <c:pt idx="1715">
                  <c:v>51328</c:v>
                </c:pt>
                <c:pt idx="1716">
                  <c:v>51335</c:v>
                </c:pt>
                <c:pt idx="1717">
                  <c:v>51342</c:v>
                </c:pt>
                <c:pt idx="1718">
                  <c:v>51349</c:v>
                </c:pt>
                <c:pt idx="1719">
                  <c:v>51356</c:v>
                </c:pt>
                <c:pt idx="1720">
                  <c:v>51363</c:v>
                </c:pt>
                <c:pt idx="1721">
                  <c:v>51370</c:v>
                </c:pt>
                <c:pt idx="1722">
                  <c:v>51377</c:v>
                </c:pt>
                <c:pt idx="1723">
                  <c:v>51384</c:v>
                </c:pt>
                <c:pt idx="1724">
                  <c:v>51391</c:v>
                </c:pt>
                <c:pt idx="1725">
                  <c:v>51398</c:v>
                </c:pt>
                <c:pt idx="1726">
                  <c:v>51405</c:v>
                </c:pt>
                <c:pt idx="1727">
                  <c:v>51412</c:v>
                </c:pt>
                <c:pt idx="1728">
                  <c:v>51419</c:v>
                </c:pt>
                <c:pt idx="1729">
                  <c:v>51426</c:v>
                </c:pt>
                <c:pt idx="1730">
                  <c:v>51433</c:v>
                </c:pt>
                <c:pt idx="1731">
                  <c:v>51440</c:v>
                </c:pt>
                <c:pt idx="1732">
                  <c:v>51447</c:v>
                </c:pt>
                <c:pt idx="1733">
                  <c:v>51454</c:v>
                </c:pt>
                <c:pt idx="1734">
                  <c:v>51461</c:v>
                </c:pt>
                <c:pt idx="1735">
                  <c:v>51468</c:v>
                </c:pt>
                <c:pt idx="1736">
                  <c:v>51475</c:v>
                </c:pt>
                <c:pt idx="1737">
                  <c:v>51482</c:v>
                </c:pt>
                <c:pt idx="1738">
                  <c:v>51489</c:v>
                </c:pt>
                <c:pt idx="1739">
                  <c:v>51497</c:v>
                </c:pt>
                <c:pt idx="1740">
                  <c:v>51504</c:v>
                </c:pt>
                <c:pt idx="1741">
                  <c:v>51511</c:v>
                </c:pt>
                <c:pt idx="1742">
                  <c:v>51518</c:v>
                </c:pt>
                <c:pt idx="1743">
                  <c:v>51525</c:v>
                </c:pt>
                <c:pt idx="1744">
                  <c:v>51532</c:v>
                </c:pt>
                <c:pt idx="1745">
                  <c:v>51539</c:v>
                </c:pt>
                <c:pt idx="1746">
                  <c:v>51546</c:v>
                </c:pt>
                <c:pt idx="1747">
                  <c:v>51553</c:v>
                </c:pt>
                <c:pt idx="1748">
                  <c:v>51560</c:v>
                </c:pt>
                <c:pt idx="1749">
                  <c:v>51567</c:v>
                </c:pt>
                <c:pt idx="1750">
                  <c:v>51574</c:v>
                </c:pt>
                <c:pt idx="1751">
                  <c:v>51581</c:v>
                </c:pt>
                <c:pt idx="1752">
                  <c:v>51588</c:v>
                </c:pt>
                <c:pt idx="1753">
                  <c:v>51595</c:v>
                </c:pt>
                <c:pt idx="1754">
                  <c:v>51602</c:v>
                </c:pt>
                <c:pt idx="1755">
                  <c:v>51609</c:v>
                </c:pt>
                <c:pt idx="1756">
                  <c:v>51616</c:v>
                </c:pt>
                <c:pt idx="1757">
                  <c:v>51623</c:v>
                </c:pt>
                <c:pt idx="1758">
                  <c:v>51630</c:v>
                </c:pt>
                <c:pt idx="1759">
                  <c:v>51637</c:v>
                </c:pt>
                <c:pt idx="1760">
                  <c:v>51644</c:v>
                </c:pt>
                <c:pt idx="1761">
                  <c:v>51651</c:v>
                </c:pt>
                <c:pt idx="1762">
                  <c:v>51658</c:v>
                </c:pt>
                <c:pt idx="1763">
                  <c:v>51665</c:v>
                </c:pt>
                <c:pt idx="1764">
                  <c:v>51672</c:v>
                </c:pt>
                <c:pt idx="1765">
                  <c:v>51679</c:v>
                </c:pt>
                <c:pt idx="1766">
                  <c:v>51686</c:v>
                </c:pt>
                <c:pt idx="1767">
                  <c:v>51693</c:v>
                </c:pt>
                <c:pt idx="1768">
                  <c:v>51700</c:v>
                </c:pt>
                <c:pt idx="1769">
                  <c:v>51707</c:v>
                </c:pt>
                <c:pt idx="1770">
                  <c:v>51714</c:v>
                </c:pt>
                <c:pt idx="1771">
                  <c:v>51721</c:v>
                </c:pt>
                <c:pt idx="1772">
                  <c:v>51728</c:v>
                </c:pt>
                <c:pt idx="1773">
                  <c:v>51735</c:v>
                </c:pt>
                <c:pt idx="1774">
                  <c:v>51742</c:v>
                </c:pt>
                <c:pt idx="1775">
                  <c:v>51749</c:v>
                </c:pt>
                <c:pt idx="1776">
                  <c:v>51756</c:v>
                </c:pt>
                <c:pt idx="1777">
                  <c:v>51763</c:v>
                </c:pt>
                <c:pt idx="1778">
                  <c:v>51770</c:v>
                </c:pt>
                <c:pt idx="1779">
                  <c:v>51777</c:v>
                </c:pt>
                <c:pt idx="1780">
                  <c:v>51784</c:v>
                </c:pt>
                <c:pt idx="1781">
                  <c:v>51791</c:v>
                </c:pt>
                <c:pt idx="1782">
                  <c:v>51798</c:v>
                </c:pt>
                <c:pt idx="1783">
                  <c:v>51805</c:v>
                </c:pt>
                <c:pt idx="1784">
                  <c:v>51812</c:v>
                </c:pt>
                <c:pt idx="1785">
                  <c:v>51819</c:v>
                </c:pt>
                <c:pt idx="1786">
                  <c:v>51826</c:v>
                </c:pt>
                <c:pt idx="1787">
                  <c:v>51833</c:v>
                </c:pt>
                <c:pt idx="1788">
                  <c:v>51840</c:v>
                </c:pt>
                <c:pt idx="1789">
                  <c:v>51847</c:v>
                </c:pt>
                <c:pt idx="1790">
                  <c:v>51854</c:v>
                </c:pt>
                <c:pt idx="1791">
                  <c:v>51862</c:v>
                </c:pt>
                <c:pt idx="1792">
                  <c:v>51869</c:v>
                </c:pt>
                <c:pt idx="1793">
                  <c:v>51876</c:v>
                </c:pt>
                <c:pt idx="1794">
                  <c:v>51883</c:v>
                </c:pt>
                <c:pt idx="1795">
                  <c:v>51890</c:v>
                </c:pt>
                <c:pt idx="1796">
                  <c:v>51897</c:v>
                </c:pt>
                <c:pt idx="1797">
                  <c:v>51904</c:v>
                </c:pt>
                <c:pt idx="1798">
                  <c:v>51911</c:v>
                </c:pt>
                <c:pt idx="1799">
                  <c:v>51918</c:v>
                </c:pt>
                <c:pt idx="1800">
                  <c:v>51925</c:v>
                </c:pt>
                <c:pt idx="1801">
                  <c:v>51932</c:v>
                </c:pt>
                <c:pt idx="1802">
                  <c:v>51939</c:v>
                </c:pt>
                <c:pt idx="1803">
                  <c:v>51946</c:v>
                </c:pt>
                <c:pt idx="1804">
                  <c:v>51953</c:v>
                </c:pt>
                <c:pt idx="1805">
                  <c:v>51964</c:v>
                </c:pt>
                <c:pt idx="1806">
                  <c:v>51971</c:v>
                </c:pt>
                <c:pt idx="1807">
                  <c:v>51978</c:v>
                </c:pt>
                <c:pt idx="1808">
                  <c:v>51985</c:v>
                </c:pt>
                <c:pt idx="1809">
                  <c:v>51992</c:v>
                </c:pt>
                <c:pt idx="1810">
                  <c:v>51999</c:v>
                </c:pt>
                <c:pt idx="1811">
                  <c:v>52006</c:v>
                </c:pt>
                <c:pt idx="1812">
                  <c:v>52013</c:v>
                </c:pt>
                <c:pt idx="1813">
                  <c:v>52020</c:v>
                </c:pt>
                <c:pt idx="1814">
                  <c:v>52027</c:v>
                </c:pt>
                <c:pt idx="1815">
                  <c:v>52034</c:v>
                </c:pt>
                <c:pt idx="1816">
                  <c:v>52041</c:v>
                </c:pt>
                <c:pt idx="1817">
                  <c:v>52048</c:v>
                </c:pt>
                <c:pt idx="1818">
                  <c:v>52055</c:v>
                </c:pt>
                <c:pt idx="1819">
                  <c:v>52062</c:v>
                </c:pt>
                <c:pt idx="1820">
                  <c:v>52069</c:v>
                </c:pt>
                <c:pt idx="1821">
                  <c:v>52076</c:v>
                </c:pt>
                <c:pt idx="1822">
                  <c:v>52083</c:v>
                </c:pt>
                <c:pt idx="1823">
                  <c:v>52090</c:v>
                </c:pt>
                <c:pt idx="1824">
                  <c:v>52097</c:v>
                </c:pt>
                <c:pt idx="1825">
                  <c:v>52104</c:v>
                </c:pt>
                <c:pt idx="1826">
                  <c:v>52111</c:v>
                </c:pt>
                <c:pt idx="1827">
                  <c:v>52118</c:v>
                </c:pt>
                <c:pt idx="1828">
                  <c:v>52125</c:v>
                </c:pt>
                <c:pt idx="1829">
                  <c:v>52132</c:v>
                </c:pt>
                <c:pt idx="1830">
                  <c:v>52139</c:v>
                </c:pt>
                <c:pt idx="1831">
                  <c:v>52146</c:v>
                </c:pt>
                <c:pt idx="1832">
                  <c:v>52153</c:v>
                </c:pt>
                <c:pt idx="1833">
                  <c:v>52160</c:v>
                </c:pt>
                <c:pt idx="1834">
                  <c:v>52167</c:v>
                </c:pt>
                <c:pt idx="1835">
                  <c:v>52174</c:v>
                </c:pt>
                <c:pt idx="1836">
                  <c:v>52181</c:v>
                </c:pt>
                <c:pt idx="1837">
                  <c:v>52188</c:v>
                </c:pt>
                <c:pt idx="1838">
                  <c:v>52195</c:v>
                </c:pt>
                <c:pt idx="1839">
                  <c:v>52202</c:v>
                </c:pt>
                <c:pt idx="1840">
                  <c:v>52209</c:v>
                </c:pt>
                <c:pt idx="1841">
                  <c:v>52216</c:v>
                </c:pt>
                <c:pt idx="1842">
                  <c:v>52223</c:v>
                </c:pt>
                <c:pt idx="1843">
                  <c:v>52230</c:v>
                </c:pt>
                <c:pt idx="1844">
                  <c:v>52237</c:v>
                </c:pt>
                <c:pt idx="1845">
                  <c:v>52244</c:v>
                </c:pt>
                <c:pt idx="1846">
                  <c:v>52251</c:v>
                </c:pt>
                <c:pt idx="1847">
                  <c:v>52258</c:v>
                </c:pt>
                <c:pt idx="1848">
                  <c:v>52265</c:v>
                </c:pt>
                <c:pt idx="1849">
                  <c:v>52272</c:v>
                </c:pt>
                <c:pt idx="1850">
                  <c:v>52279</c:v>
                </c:pt>
                <c:pt idx="1851">
                  <c:v>52286</c:v>
                </c:pt>
                <c:pt idx="1852">
                  <c:v>52293</c:v>
                </c:pt>
                <c:pt idx="1853">
                  <c:v>52300</c:v>
                </c:pt>
                <c:pt idx="1854">
                  <c:v>52307</c:v>
                </c:pt>
                <c:pt idx="1855">
                  <c:v>52314</c:v>
                </c:pt>
                <c:pt idx="1856">
                  <c:v>52321</c:v>
                </c:pt>
                <c:pt idx="1857">
                  <c:v>52328</c:v>
                </c:pt>
                <c:pt idx="1858">
                  <c:v>52335</c:v>
                </c:pt>
                <c:pt idx="1859">
                  <c:v>52342</c:v>
                </c:pt>
                <c:pt idx="1860">
                  <c:v>52349</c:v>
                </c:pt>
                <c:pt idx="1861">
                  <c:v>52356</c:v>
                </c:pt>
                <c:pt idx="1862">
                  <c:v>52363</c:v>
                </c:pt>
                <c:pt idx="1863">
                  <c:v>52370</c:v>
                </c:pt>
                <c:pt idx="1864">
                  <c:v>52377</c:v>
                </c:pt>
                <c:pt idx="1865">
                  <c:v>52384</c:v>
                </c:pt>
                <c:pt idx="1866">
                  <c:v>52391</c:v>
                </c:pt>
                <c:pt idx="1867">
                  <c:v>52398</c:v>
                </c:pt>
                <c:pt idx="1868">
                  <c:v>52405</c:v>
                </c:pt>
                <c:pt idx="1869">
                  <c:v>52412</c:v>
                </c:pt>
                <c:pt idx="1870">
                  <c:v>52419</c:v>
                </c:pt>
                <c:pt idx="1871">
                  <c:v>52426</c:v>
                </c:pt>
                <c:pt idx="1872">
                  <c:v>52433</c:v>
                </c:pt>
                <c:pt idx="1873">
                  <c:v>52440</c:v>
                </c:pt>
                <c:pt idx="1874">
                  <c:v>52447</c:v>
                </c:pt>
                <c:pt idx="1875">
                  <c:v>52454</c:v>
                </c:pt>
                <c:pt idx="1876">
                  <c:v>52461</c:v>
                </c:pt>
                <c:pt idx="1877">
                  <c:v>52468</c:v>
                </c:pt>
                <c:pt idx="1878">
                  <c:v>52475</c:v>
                </c:pt>
                <c:pt idx="1879">
                  <c:v>52482</c:v>
                </c:pt>
                <c:pt idx="1880">
                  <c:v>52489</c:v>
                </c:pt>
                <c:pt idx="1881">
                  <c:v>52496</c:v>
                </c:pt>
                <c:pt idx="1882">
                  <c:v>52503</c:v>
                </c:pt>
                <c:pt idx="1883">
                  <c:v>52510</c:v>
                </c:pt>
                <c:pt idx="1884">
                  <c:v>52517</c:v>
                </c:pt>
                <c:pt idx="1885">
                  <c:v>52524</c:v>
                </c:pt>
                <c:pt idx="1886">
                  <c:v>52531</c:v>
                </c:pt>
                <c:pt idx="1887">
                  <c:v>52538</c:v>
                </c:pt>
                <c:pt idx="1888">
                  <c:v>52545</c:v>
                </c:pt>
                <c:pt idx="1889">
                  <c:v>52552</c:v>
                </c:pt>
                <c:pt idx="1890">
                  <c:v>52559</c:v>
                </c:pt>
                <c:pt idx="1891">
                  <c:v>52566</c:v>
                </c:pt>
                <c:pt idx="1892">
                  <c:v>52573</c:v>
                </c:pt>
                <c:pt idx="1893">
                  <c:v>52580</c:v>
                </c:pt>
                <c:pt idx="1894">
                  <c:v>52587</c:v>
                </c:pt>
                <c:pt idx="1895">
                  <c:v>52594</c:v>
                </c:pt>
                <c:pt idx="1896">
                  <c:v>52601</c:v>
                </c:pt>
                <c:pt idx="1897">
                  <c:v>52608</c:v>
                </c:pt>
                <c:pt idx="1898">
                  <c:v>52615</c:v>
                </c:pt>
                <c:pt idx="1899">
                  <c:v>52622</c:v>
                </c:pt>
                <c:pt idx="1900">
                  <c:v>52629</c:v>
                </c:pt>
                <c:pt idx="1901">
                  <c:v>52636</c:v>
                </c:pt>
                <c:pt idx="1902">
                  <c:v>52643</c:v>
                </c:pt>
                <c:pt idx="1903">
                  <c:v>52650</c:v>
                </c:pt>
                <c:pt idx="1904">
                  <c:v>52657</c:v>
                </c:pt>
                <c:pt idx="1905">
                  <c:v>52664</c:v>
                </c:pt>
                <c:pt idx="1906">
                  <c:v>52671</c:v>
                </c:pt>
                <c:pt idx="1907">
                  <c:v>52678</c:v>
                </c:pt>
                <c:pt idx="1908">
                  <c:v>52685</c:v>
                </c:pt>
                <c:pt idx="1909">
                  <c:v>52692</c:v>
                </c:pt>
                <c:pt idx="1910">
                  <c:v>52699</c:v>
                </c:pt>
                <c:pt idx="1911">
                  <c:v>52706</c:v>
                </c:pt>
                <c:pt idx="1912">
                  <c:v>52713</c:v>
                </c:pt>
                <c:pt idx="1913">
                  <c:v>52720</c:v>
                </c:pt>
                <c:pt idx="1914">
                  <c:v>52727</c:v>
                </c:pt>
                <c:pt idx="1915">
                  <c:v>52734</c:v>
                </c:pt>
                <c:pt idx="1916">
                  <c:v>52741</c:v>
                </c:pt>
                <c:pt idx="1917">
                  <c:v>52748</c:v>
                </c:pt>
                <c:pt idx="1918">
                  <c:v>52755</c:v>
                </c:pt>
                <c:pt idx="1919">
                  <c:v>52762</c:v>
                </c:pt>
                <c:pt idx="1920">
                  <c:v>52769</c:v>
                </c:pt>
                <c:pt idx="1921">
                  <c:v>52776</c:v>
                </c:pt>
                <c:pt idx="1922">
                  <c:v>52783</c:v>
                </c:pt>
                <c:pt idx="1923">
                  <c:v>52790</c:v>
                </c:pt>
                <c:pt idx="1924">
                  <c:v>52797</c:v>
                </c:pt>
                <c:pt idx="1925">
                  <c:v>52804</c:v>
                </c:pt>
                <c:pt idx="1926">
                  <c:v>52811</c:v>
                </c:pt>
                <c:pt idx="1927">
                  <c:v>52818</c:v>
                </c:pt>
                <c:pt idx="1928">
                  <c:v>52825</c:v>
                </c:pt>
                <c:pt idx="1929">
                  <c:v>52832</c:v>
                </c:pt>
                <c:pt idx="1930">
                  <c:v>52839</c:v>
                </c:pt>
                <c:pt idx="1931">
                  <c:v>52846</c:v>
                </c:pt>
                <c:pt idx="1932">
                  <c:v>52853</c:v>
                </c:pt>
                <c:pt idx="1933">
                  <c:v>52860</c:v>
                </c:pt>
                <c:pt idx="1934">
                  <c:v>52867</c:v>
                </c:pt>
                <c:pt idx="1935">
                  <c:v>52874</c:v>
                </c:pt>
                <c:pt idx="1936">
                  <c:v>52881</c:v>
                </c:pt>
                <c:pt idx="1937">
                  <c:v>52888</c:v>
                </c:pt>
                <c:pt idx="1938">
                  <c:v>52895</c:v>
                </c:pt>
                <c:pt idx="1939">
                  <c:v>52902</c:v>
                </c:pt>
                <c:pt idx="1940">
                  <c:v>52909</c:v>
                </c:pt>
                <c:pt idx="1941">
                  <c:v>52916</c:v>
                </c:pt>
                <c:pt idx="1942">
                  <c:v>52923</c:v>
                </c:pt>
                <c:pt idx="1943">
                  <c:v>52930</c:v>
                </c:pt>
                <c:pt idx="1944">
                  <c:v>52937</c:v>
                </c:pt>
                <c:pt idx="1945">
                  <c:v>52944</c:v>
                </c:pt>
                <c:pt idx="1946">
                  <c:v>52951</c:v>
                </c:pt>
                <c:pt idx="1947">
                  <c:v>52958</c:v>
                </c:pt>
                <c:pt idx="1948">
                  <c:v>52965</c:v>
                </c:pt>
                <c:pt idx="1949">
                  <c:v>52972</c:v>
                </c:pt>
                <c:pt idx="1950">
                  <c:v>52979</c:v>
                </c:pt>
                <c:pt idx="1951">
                  <c:v>52986</c:v>
                </c:pt>
                <c:pt idx="1952">
                  <c:v>52993</c:v>
                </c:pt>
                <c:pt idx="1953">
                  <c:v>53000</c:v>
                </c:pt>
                <c:pt idx="1954">
                  <c:v>53007</c:v>
                </c:pt>
                <c:pt idx="1955">
                  <c:v>53014</c:v>
                </c:pt>
                <c:pt idx="1956">
                  <c:v>53021</c:v>
                </c:pt>
                <c:pt idx="1957">
                  <c:v>53028</c:v>
                </c:pt>
                <c:pt idx="1958">
                  <c:v>53035</c:v>
                </c:pt>
                <c:pt idx="1959">
                  <c:v>53042</c:v>
                </c:pt>
                <c:pt idx="1960">
                  <c:v>53049</c:v>
                </c:pt>
                <c:pt idx="1961">
                  <c:v>53056</c:v>
                </c:pt>
                <c:pt idx="1962">
                  <c:v>53063</c:v>
                </c:pt>
                <c:pt idx="1963">
                  <c:v>53070</c:v>
                </c:pt>
                <c:pt idx="1964">
                  <c:v>53077</c:v>
                </c:pt>
                <c:pt idx="1965">
                  <c:v>53084</c:v>
                </c:pt>
                <c:pt idx="1966">
                  <c:v>53091</c:v>
                </c:pt>
                <c:pt idx="1967">
                  <c:v>53098</c:v>
                </c:pt>
                <c:pt idx="1968">
                  <c:v>53105</c:v>
                </c:pt>
                <c:pt idx="1969">
                  <c:v>53112</c:v>
                </c:pt>
                <c:pt idx="1970">
                  <c:v>53119</c:v>
                </c:pt>
                <c:pt idx="1971">
                  <c:v>53126</c:v>
                </c:pt>
                <c:pt idx="1972">
                  <c:v>53133</c:v>
                </c:pt>
                <c:pt idx="1973">
                  <c:v>53140</c:v>
                </c:pt>
                <c:pt idx="1974">
                  <c:v>53147</c:v>
                </c:pt>
                <c:pt idx="1975">
                  <c:v>53154</c:v>
                </c:pt>
                <c:pt idx="1976">
                  <c:v>53161</c:v>
                </c:pt>
                <c:pt idx="1977">
                  <c:v>53168</c:v>
                </c:pt>
                <c:pt idx="1978">
                  <c:v>53175</c:v>
                </c:pt>
                <c:pt idx="1979">
                  <c:v>53182</c:v>
                </c:pt>
                <c:pt idx="1980">
                  <c:v>53189</c:v>
                </c:pt>
                <c:pt idx="1981">
                  <c:v>53196</c:v>
                </c:pt>
                <c:pt idx="1982">
                  <c:v>53203</c:v>
                </c:pt>
                <c:pt idx="1983">
                  <c:v>53210</c:v>
                </c:pt>
                <c:pt idx="1984">
                  <c:v>53217</c:v>
                </c:pt>
                <c:pt idx="1985">
                  <c:v>53224</c:v>
                </c:pt>
                <c:pt idx="1986">
                  <c:v>53231</c:v>
                </c:pt>
                <c:pt idx="1987">
                  <c:v>53238</c:v>
                </c:pt>
                <c:pt idx="1988">
                  <c:v>53245</c:v>
                </c:pt>
                <c:pt idx="1989">
                  <c:v>53252</c:v>
                </c:pt>
                <c:pt idx="1990">
                  <c:v>53259</c:v>
                </c:pt>
                <c:pt idx="1991">
                  <c:v>53266</c:v>
                </c:pt>
                <c:pt idx="1992">
                  <c:v>53273</c:v>
                </c:pt>
                <c:pt idx="1993">
                  <c:v>53280</c:v>
                </c:pt>
                <c:pt idx="1994">
                  <c:v>53287</c:v>
                </c:pt>
                <c:pt idx="1995">
                  <c:v>53294</c:v>
                </c:pt>
                <c:pt idx="1996">
                  <c:v>53301</c:v>
                </c:pt>
                <c:pt idx="1997">
                  <c:v>53308</c:v>
                </c:pt>
                <c:pt idx="1998">
                  <c:v>53315</c:v>
                </c:pt>
                <c:pt idx="1999">
                  <c:v>53323</c:v>
                </c:pt>
                <c:pt idx="2000">
                  <c:v>53330</c:v>
                </c:pt>
                <c:pt idx="2001">
                  <c:v>53337</c:v>
                </c:pt>
                <c:pt idx="2002">
                  <c:v>53344</c:v>
                </c:pt>
                <c:pt idx="2003">
                  <c:v>53351</c:v>
                </c:pt>
                <c:pt idx="2004">
                  <c:v>53358</c:v>
                </c:pt>
                <c:pt idx="2005">
                  <c:v>53365</c:v>
                </c:pt>
                <c:pt idx="2006">
                  <c:v>53372</c:v>
                </c:pt>
                <c:pt idx="2007">
                  <c:v>53379</c:v>
                </c:pt>
                <c:pt idx="2008">
                  <c:v>53386</c:v>
                </c:pt>
                <c:pt idx="2009">
                  <c:v>53393</c:v>
                </c:pt>
                <c:pt idx="2010">
                  <c:v>53400</c:v>
                </c:pt>
                <c:pt idx="2011">
                  <c:v>53407</c:v>
                </c:pt>
                <c:pt idx="2012">
                  <c:v>53414</c:v>
                </c:pt>
                <c:pt idx="2013">
                  <c:v>53421</c:v>
                </c:pt>
                <c:pt idx="2014">
                  <c:v>53428</c:v>
                </c:pt>
                <c:pt idx="2015">
                  <c:v>53435</c:v>
                </c:pt>
                <c:pt idx="2016">
                  <c:v>53442</c:v>
                </c:pt>
                <c:pt idx="2017">
                  <c:v>53449</c:v>
                </c:pt>
                <c:pt idx="2018">
                  <c:v>53456</c:v>
                </c:pt>
                <c:pt idx="2019">
                  <c:v>53463</c:v>
                </c:pt>
                <c:pt idx="2020">
                  <c:v>53470</c:v>
                </c:pt>
                <c:pt idx="2021">
                  <c:v>53477</c:v>
                </c:pt>
                <c:pt idx="2022">
                  <c:v>53484</c:v>
                </c:pt>
                <c:pt idx="2023">
                  <c:v>53491</c:v>
                </c:pt>
                <c:pt idx="2024">
                  <c:v>53498</c:v>
                </c:pt>
                <c:pt idx="2025">
                  <c:v>53505</c:v>
                </c:pt>
                <c:pt idx="2026">
                  <c:v>53512</c:v>
                </c:pt>
                <c:pt idx="2027">
                  <c:v>53519</c:v>
                </c:pt>
                <c:pt idx="2028">
                  <c:v>53526</c:v>
                </c:pt>
                <c:pt idx="2029">
                  <c:v>53533</c:v>
                </c:pt>
                <c:pt idx="2030">
                  <c:v>53540</c:v>
                </c:pt>
                <c:pt idx="2031">
                  <c:v>53547</c:v>
                </c:pt>
                <c:pt idx="2032">
                  <c:v>53554</c:v>
                </c:pt>
                <c:pt idx="2033">
                  <c:v>53561</c:v>
                </c:pt>
                <c:pt idx="2034">
                  <c:v>53568</c:v>
                </c:pt>
                <c:pt idx="2035">
                  <c:v>53575</c:v>
                </c:pt>
                <c:pt idx="2036">
                  <c:v>53582</c:v>
                </c:pt>
                <c:pt idx="2037">
                  <c:v>53589</c:v>
                </c:pt>
                <c:pt idx="2038">
                  <c:v>53596</c:v>
                </c:pt>
                <c:pt idx="2039">
                  <c:v>53603</c:v>
                </c:pt>
                <c:pt idx="2040">
                  <c:v>53610</c:v>
                </c:pt>
                <c:pt idx="2041">
                  <c:v>53617</c:v>
                </c:pt>
                <c:pt idx="2042">
                  <c:v>53624</c:v>
                </c:pt>
                <c:pt idx="2043">
                  <c:v>53631</c:v>
                </c:pt>
                <c:pt idx="2044">
                  <c:v>53638</c:v>
                </c:pt>
                <c:pt idx="2045">
                  <c:v>53645</c:v>
                </c:pt>
                <c:pt idx="2046">
                  <c:v>53652</c:v>
                </c:pt>
                <c:pt idx="2047">
                  <c:v>53659</c:v>
                </c:pt>
                <c:pt idx="2048">
                  <c:v>53666</c:v>
                </c:pt>
                <c:pt idx="2049">
                  <c:v>53673</c:v>
                </c:pt>
                <c:pt idx="2050">
                  <c:v>53680</c:v>
                </c:pt>
                <c:pt idx="2051">
                  <c:v>53688</c:v>
                </c:pt>
                <c:pt idx="2052">
                  <c:v>53695</c:v>
                </c:pt>
                <c:pt idx="2053">
                  <c:v>53702</c:v>
                </c:pt>
                <c:pt idx="2054">
                  <c:v>53709</c:v>
                </c:pt>
                <c:pt idx="2055">
                  <c:v>53716</c:v>
                </c:pt>
                <c:pt idx="2056">
                  <c:v>53723</c:v>
                </c:pt>
                <c:pt idx="2057">
                  <c:v>53730</c:v>
                </c:pt>
                <c:pt idx="2058">
                  <c:v>53737</c:v>
                </c:pt>
                <c:pt idx="2059">
                  <c:v>53744</c:v>
                </c:pt>
                <c:pt idx="2060">
                  <c:v>53751</c:v>
                </c:pt>
                <c:pt idx="2061">
                  <c:v>53758</c:v>
                </c:pt>
                <c:pt idx="2062">
                  <c:v>53765</c:v>
                </c:pt>
                <c:pt idx="2063">
                  <c:v>53772</c:v>
                </c:pt>
                <c:pt idx="2064">
                  <c:v>53779</c:v>
                </c:pt>
                <c:pt idx="2065">
                  <c:v>53786</c:v>
                </c:pt>
                <c:pt idx="2066">
                  <c:v>53793</c:v>
                </c:pt>
                <c:pt idx="2067">
                  <c:v>53800</c:v>
                </c:pt>
                <c:pt idx="2068">
                  <c:v>53807</c:v>
                </c:pt>
                <c:pt idx="2069">
                  <c:v>53814</c:v>
                </c:pt>
                <c:pt idx="2070">
                  <c:v>53821</c:v>
                </c:pt>
                <c:pt idx="2071">
                  <c:v>53828</c:v>
                </c:pt>
                <c:pt idx="2072">
                  <c:v>53835</c:v>
                </c:pt>
                <c:pt idx="2073">
                  <c:v>53842</c:v>
                </c:pt>
                <c:pt idx="2074">
                  <c:v>53849</c:v>
                </c:pt>
                <c:pt idx="2075">
                  <c:v>53856</c:v>
                </c:pt>
                <c:pt idx="2076">
                  <c:v>53863</c:v>
                </c:pt>
                <c:pt idx="2077">
                  <c:v>53870</c:v>
                </c:pt>
                <c:pt idx="2078">
                  <c:v>53877</c:v>
                </c:pt>
                <c:pt idx="2079">
                  <c:v>53884</c:v>
                </c:pt>
                <c:pt idx="2080">
                  <c:v>53891</c:v>
                </c:pt>
                <c:pt idx="2081">
                  <c:v>53898</c:v>
                </c:pt>
                <c:pt idx="2082">
                  <c:v>53905</c:v>
                </c:pt>
                <c:pt idx="2083">
                  <c:v>53912</c:v>
                </c:pt>
                <c:pt idx="2084">
                  <c:v>53919</c:v>
                </c:pt>
                <c:pt idx="2085">
                  <c:v>53926</c:v>
                </c:pt>
                <c:pt idx="2086">
                  <c:v>53933</c:v>
                </c:pt>
                <c:pt idx="2087">
                  <c:v>53940</c:v>
                </c:pt>
                <c:pt idx="2088">
                  <c:v>53947</c:v>
                </c:pt>
                <c:pt idx="2089">
                  <c:v>53954</c:v>
                </c:pt>
                <c:pt idx="2090">
                  <c:v>53961</c:v>
                </c:pt>
                <c:pt idx="2091">
                  <c:v>53968</c:v>
                </c:pt>
                <c:pt idx="2092">
                  <c:v>53975</c:v>
                </c:pt>
                <c:pt idx="2093">
                  <c:v>53982</c:v>
                </c:pt>
                <c:pt idx="2094">
                  <c:v>53989</c:v>
                </c:pt>
                <c:pt idx="2095">
                  <c:v>53996</c:v>
                </c:pt>
                <c:pt idx="2096">
                  <c:v>54003</c:v>
                </c:pt>
                <c:pt idx="2097">
                  <c:v>54010</c:v>
                </c:pt>
                <c:pt idx="2098">
                  <c:v>54017</c:v>
                </c:pt>
                <c:pt idx="2099">
                  <c:v>54024</c:v>
                </c:pt>
                <c:pt idx="2100">
                  <c:v>54031</c:v>
                </c:pt>
                <c:pt idx="2101">
                  <c:v>54038</c:v>
                </c:pt>
                <c:pt idx="2102">
                  <c:v>54045</c:v>
                </c:pt>
                <c:pt idx="2103">
                  <c:v>54053</c:v>
                </c:pt>
                <c:pt idx="2104">
                  <c:v>54060</c:v>
                </c:pt>
                <c:pt idx="2105">
                  <c:v>54067</c:v>
                </c:pt>
                <c:pt idx="2106">
                  <c:v>54074</c:v>
                </c:pt>
                <c:pt idx="2107">
                  <c:v>54081</c:v>
                </c:pt>
                <c:pt idx="2108">
                  <c:v>54088</c:v>
                </c:pt>
                <c:pt idx="2109">
                  <c:v>54095</c:v>
                </c:pt>
                <c:pt idx="2110">
                  <c:v>54102</c:v>
                </c:pt>
                <c:pt idx="2111">
                  <c:v>54109</c:v>
                </c:pt>
                <c:pt idx="2112">
                  <c:v>54116</c:v>
                </c:pt>
                <c:pt idx="2113">
                  <c:v>54123</c:v>
                </c:pt>
                <c:pt idx="2114">
                  <c:v>54130</c:v>
                </c:pt>
                <c:pt idx="2115">
                  <c:v>54137</c:v>
                </c:pt>
                <c:pt idx="2116">
                  <c:v>54144</c:v>
                </c:pt>
                <c:pt idx="2117">
                  <c:v>54155</c:v>
                </c:pt>
                <c:pt idx="2118">
                  <c:v>54162</c:v>
                </c:pt>
                <c:pt idx="2119">
                  <c:v>54169</c:v>
                </c:pt>
                <c:pt idx="2120">
                  <c:v>54176</c:v>
                </c:pt>
                <c:pt idx="2121">
                  <c:v>54183</c:v>
                </c:pt>
                <c:pt idx="2122">
                  <c:v>54190</c:v>
                </c:pt>
                <c:pt idx="2123">
                  <c:v>54197</c:v>
                </c:pt>
                <c:pt idx="2124">
                  <c:v>54204</c:v>
                </c:pt>
                <c:pt idx="2125">
                  <c:v>54211</c:v>
                </c:pt>
                <c:pt idx="2126">
                  <c:v>54218</c:v>
                </c:pt>
                <c:pt idx="2127">
                  <c:v>54225</c:v>
                </c:pt>
                <c:pt idx="2128">
                  <c:v>54232</c:v>
                </c:pt>
                <c:pt idx="2129">
                  <c:v>54239</c:v>
                </c:pt>
                <c:pt idx="2130">
                  <c:v>54246</c:v>
                </c:pt>
                <c:pt idx="2131">
                  <c:v>54253</c:v>
                </c:pt>
                <c:pt idx="2132">
                  <c:v>54260</c:v>
                </c:pt>
                <c:pt idx="2133">
                  <c:v>54267</c:v>
                </c:pt>
                <c:pt idx="2134">
                  <c:v>54274</c:v>
                </c:pt>
                <c:pt idx="2135">
                  <c:v>54281</c:v>
                </c:pt>
                <c:pt idx="2136">
                  <c:v>54288</c:v>
                </c:pt>
                <c:pt idx="2137">
                  <c:v>54295</c:v>
                </c:pt>
                <c:pt idx="2138">
                  <c:v>54302</c:v>
                </c:pt>
                <c:pt idx="2139">
                  <c:v>54309</c:v>
                </c:pt>
                <c:pt idx="2140">
                  <c:v>54316</c:v>
                </c:pt>
                <c:pt idx="2141">
                  <c:v>54323</c:v>
                </c:pt>
                <c:pt idx="2142">
                  <c:v>54330</c:v>
                </c:pt>
                <c:pt idx="2143">
                  <c:v>54337</c:v>
                </c:pt>
                <c:pt idx="2144">
                  <c:v>54344</c:v>
                </c:pt>
                <c:pt idx="2145">
                  <c:v>54351</c:v>
                </c:pt>
                <c:pt idx="2146">
                  <c:v>54358</c:v>
                </c:pt>
                <c:pt idx="2147">
                  <c:v>54365</c:v>
                </c:pt>
                <c:pt idx="2148">
                  <c:v>54372</c:v>
                </c:pt>
                <c:pt idx="2149">
                  <c:v>54379</c:v>
                </c:pt>
                <c:pt idx="2150">
                  <c:v>54386</c:v>
                </c:pt>
                <c:pt idx="2151">
                  <c:v>54393</c:v>
                </c:pt>
                <c:pt idx="2152">
                  <c:v>54400</c:v>
                </c:pt>
                <c:pt idx="2153">
                  <c:v>54407</c:v>
                </c:pt>
                <c:pt idx="2154">
                  <c:v>54414</c:v>
                </c:pt>
                <c:pt idx="2155">
                  <c:v>54421</c:v>
                </c:pt>
                <c:pt idx="2156">
                  <c:v>54428</c:v>
                </c:pt>
                <c:pt idx="2157">
                  <c:v>54435</c:v>
                </c:pt>
                <c:pt idx="2158">
                  <c:v>54442</c:v>
                </c:pt>
                <c:pt idx="2159">
                  <c:v>54449</c:v>
                </c:pt>
                <c:pt idx="2160">
                  <c:v>54456</c:v>
                </c:pt>
                <c:pt idx="2161">
                  <c:v>54463</c:v>
                </c:pt>
                <c:pt idx="2162">
                  <c:v>54470</c:v>
                </c:pt>
                <c:pt idx="2163">
                  <c:v>54477</c:v>
                </c:pt>
                <c:pt idx="2164">
                  <c:v>54484</c:v>
                </c:pt>
                <c:pt idx="2165">
                  <c:v>54491</c:v>
                </c:pt>
                <c:pt idx="2166">
                  <c:v>54498</c:v>
                </c:pt>
                <c:pt idx="2167">
                  <c:v>54505</c:v>
                </c:pt>
                <c:pt idx="2168">
                  <c:v>54512</c:v>
                </c:pt>
                <c:pt idx="2169">
                  <c:v>54519</c:v>
                </c:pt>
                <c:pt idx="2170">
                  <c:v>54526</c:v>
                </c:pt>
                <c:pt idx="2171">
                  <c:v>54533</c:v>
                </c:pt>
                <c:pt idx="2172">
                  <c:v>54540</c:v>
                </c:pt>
                <c:pt idx="2173">
                  <c:v>54547</c:v>
                </c:pt>
                <c:pt idx="2174">
                  <c:v>54554</c:v>
                </c:pt>
                <c:pt idx="2175">
                  <c:v>54561</c:v>
                </c:pt>
                <c:pt idx="2176">
                  <c:v>54568</c:v>
                </c:pt>
                <c:pt idx="2177">
                  <c:v>54575</c:v>
                </c:pt>
                <c:pt idx="2178">
                  <c:v>54582</c:v>
                </c:pt>
                <c:pt idx="2179">
                  <c:v>54589</c:v>
                </c:pt>
                <c:pt idx="2180">
                  <c:v>54596</c:v>
                </c:pt>
                <c:pt idx="2181">
                  <c:v>54603</c:v>
                </c:pt>
                <c:pt idx="2182">
                  <c:v>54610</c:v>
                </c:pt>
                <c:pt idx="2183">
                  <c:v>54617</c:v>
                </c:pt>
                <c:pt idx="2184">
                  <c:v>54624</c:v>
                </c:pt>
                <c:pt idx="2185">
                  <c:v>54631</c:v>
                </c:pt>
                <c:pt idx="2186">
                  <c:v>54638</c:v>
                </c:pt>
                <c:pt idx="2187">
                  <c:v>54645</c:v>
                </c:pt>
                <c:pt idx="2188">
                  <c:v>54652</c:v>
                </c:pt>
                <c:pt idx="2189">
                  <c:v>54659</c:v>
                </c:pt>
                <c:pt idx="2190">
                  <c:v>54666</c:v>
                </c:pt>
                <c:pt idx="2191">
                  <c:v>54673</c:v>
                </c:pt>
                <c:pt idx="2192">
                  <c:v>54680</c:v>
                </c:pt>
                <c:pt idx="2193">
                  <c:v>54687</c:v>
                </c:pt>
                <c:pt idx="2194">
                  <c:v>54694</c:v>
                </c:pt>
                <c:pt idx="2195">
                  <c:v>54701</c:v>
                </c:pt>
                <c:pt idx="2196">
                  <c:v>54708</c:v>
                </c:pt>
                <c:pt idx="2197">
                  <c:v>54715</c:v>
                </c:pt>
                <c:pt idx="2198">
                  <c:v>54722</c:v>
                </c:pt>
                <c:pt idx="2199">
                  <c:v>54729</c:v>
                </c:pt>
                <c:pt idx="2200">
                  <c:v>54736</c:v>
                </c:pt>
                <c:pt idx="2201">
                  <c:v>54743</c:v>
                </c:pt>
                <c:pt idx="2202">
                  <c:v>54750</c:v>
                </c:pt>
                <c:pt idx="2203">
                  <c:v>54757</c:v>
                </c:pt>
                <c:pt idx="2204">
                  <c:v>54764</c:v>
                </c:pt>
                <c:pt idx="2205">
                  <c:v>54771</c:v>
                </c:pt>
                <c:pt idx="2206">
                  <c:v>54778</c:v>
                </c:pt>
                <c:pt idx="2207">
                  <c:v>54785</c:v>
                </c:pt>
                <c:pt idx="2208">
                  <c:v>54792</c:v>
                </c:pt>
                <c:pt idx="2209">
                  <c:v>54799</c:v>
                </c:pt>
                <c:pt idx="2210">
                  <c:v>54806</c:v>
                </c:pt>
                <c:pt idx="2211">
                  <c:v>54813</c:v>
                </c:pt>
                <c:pt idx="2212">
                  <c:v>54820</c:v>
                </c:pt>
                <c:pt idx="2213">
                  <c:v>54827</c:v>
                </c:pt>
                <c:pt idx="2214">
                  <c:v>54834</c:v>
                </c:pt>
                <c:pt idx="2215">
                  <c:v>54841</c:v>
                </c:pt>
                <c:pt idx="2216">
                  <c:v>54848</c:v>
                </c:pt>
                <c:pt idx="2217">
                  <c:v>54855</c:v>
                </c:pt>
                <c:pt idx="2218">
                  <c:v>54862</c:v>
                </c:pt>
                <c:pt idx="2219">
                  <c:v>54869</c:v>
                </c:pt>
                <c:pt idx="2220">
                  <c:v>54876</c:v>
                </c:pt>
                <c:pt idx="2221">
                  <c:v>54883</c:v>
                </c:pt>
                <c:pt idx="2222">
                  <c:v>54890</c:v>
                </c:pt>
                <c:pt idx="2223">
                  <c:v>54897</c:v>
                </c:pt>
                <c:pt idx="2224">
                  <c:v>54904</c:v>
                </c:pt>
                <c:pt idx="2225">
                  <c:v>54911</c:v>
                </c:pt>
                <c:pt idx="2226">
                  <c:v>54918</c:v>
                </c:pt>
                <c:pt idx="2227">
                  <c:v>54925</c:v>
                </c:pt>
                <c:pt idx="2228">
                  <c:v>54932</c:v>
                </c:pt>
                <c:pt idx="2229">
                  <c:v>54939</c:v>
                </c:pt>
                <c:pt idx="2230">
                  <c:v>54946</c:v>
                </c:pt>
                <c:pt idx="2231">
                  <c:v>54953</c:v>
                </c:pt>
                <c:pt idx="2232">
                  <c:v>54960</c:v>
                </c:pt>
                <c:pt idx="2233">
                  <c:v>54967</c:v>
                </c:pt>
                <c:pt idx="2234">
                  <c:v>54974</c:v>
                </c:pt>
                <c:pt idx="2235">
                  <c:v>54981</c:v>
                </c:pt>
                <c:pt idx="2236">
                  <c:v>54988</c:v>
                </c:pt>
                <c:pt idx="2237">
                  <c:v>54995</c:v>
                </c:pt>
                <c:pt idx="2238">
                  <c:v>55002</c:v>
                </c:pt>
                <c:pt idx="2239">
                  <c:v>55009</c:v>
                </c:pt>
                <c:pt idx="2240">
                  <c:v>55016</c:v>
                </c:pt>
                <c:pt idx="2241">
                  <c:v>55023</c:v>
                </c:pt>
                <c:pt idx="2242">
                  <c:v>55030</c:v>
                </c:pt>
                <c:pt idx="2243">
                  <c:v>55037</c:v>
                </c:pt>
                <c:pt idx="2244">
                  <c:v>55044</c:v>
                </c:pt>
                <c:pt idx="2245">
                  <c:v>55051</c:v>
                </c:pt>
                <c:pt idx="2246">
                  <c:v>55058</c:v>
                </c:pt>
                <c:pt idx="2247">
                  <c:v>55065</c:v>
                </c:pt>
                <c:pt idx="2248">
                  <c:v>55072</c:v>
                </c:pt>
                <c:pt idx="2249">
                  <c:v>55079</c:v>
                </c:pt>
                <c:pt idx="2250">
                  <c:v>55086</c:v>
                </c:pt>
                <c:pt idx="2251">
                  <c:v>55093</c:v>
                </c:pt>
                <c:pt idx="2252">
                  <c:v>55100</c:v>
                </c:pt>
                <c:pt idx="2253">
                  <c:v>55107</c:v>
                </c:pt>
                <c:pt idx="2254">
                  <c:v>55114</c:v>
                </c:pt>
                <c:pt idx="2255">
                  <c:v>55121</c:v>
                </c:pt>
                <c:pt idx="2256">
                  <c:v>55128</c:v>
                </c:pt>
                <c:pt idx="2257">
                  <c:v>55135</c:v>
                </c:pt>
                <c:pt idx="2258">
                  <c:v>55142</c:v>
                </c:pt>
                <c:pt idx="2259">
                  <c:v>55149</c:v>
                </c:pt>
                <c:pt idx="2260">
                  <c:v>55156</c:v>
                </c:pt>
                <c:pt idx="2261">
                  <c:v>55163</c:v>
                </c:pt>
                <c:pt idx="2262">
                  <c:v>55170</c:v>
                </c:pt>
                <c:pt idx="2263">
                  <c:v>55177</c:v>
                </c:pt>
                <c:pt idx="2264">
                  <c:v>55184</c:v>
                </c:pt>
                <c:pt idx="2265">
                  <c:v>55191</c:v>
                </c:pt>
                <c:pt idx="2266">
                  <c:v>55198</c:v>
                </c:pt>
                <c:pt idx="2267">
                  <c:v>55205</c:v>
                </c:pt>
                <c:pt idx="2268">
                  <c:v>55212</c:v>
                </c:pt>
                <c:pt idx="2269">
                  <c:v>55219</c:v>
                </c:pt>
                <c:pt idx="2270">
                  <c:v>55226</c:v>
                </c:pt>
                <c:pt idx="2271">
                  <c:v>55233</c:v>
                </c:pt>
                <c:pt idx="2272">
                  <c:v>55240</c:v>
                </c:pt>
                <c:pt idx="2273">
                  <c:v>55247</c:v>
                </c:pt>
                <c:pt idx="2274">
                  <c:v>55254</c:v>
                </c:pt>
                <c:pt idx="2275">
                  <c:v>55261</c:v>
                </c:pt>
                <c:pt idx="2276">
                  <c:v>55268</c:v>
                </c:pt>
                <c:pt idx="2277">
                  <c:v>55275</c:v>
                </c:pt>
                <c:pt idx="2278">
                  <c:v>55282</c:v>
                </c:pt>
                <c:pt idx="2279">
                  <c:v>55289</c:v>
                </c:pt>
                <c:pt idx="2280">
                  <c:v>55296</c:v>
                </c:pt>
                <c:pt idx="2281">
                  <c:v>55303</c:v>
                </c:pt>
                <c:pt idx="2282">
                  <c:v>55310</c:v>
                </c:pt>
                <c:pt idx="2283">
                  <c:v>55317</c:v>
                </c:pt>
                <c:pt idx="2284">
                  <c:v>55324</c:v>
                </c:pt>
                <c:pt idx="2285">
                  <c:v>55331</c:v>
                </c:pt>
                <c:pt idx="2286">
                  <c:v>55338</c:v>
                </c:pt>
                <c:pt idx="2287">
                  <c:v>55345</c:v>
                </c:pt>
                <c:pt idx="2288">
                  <c:v>55352</c:v>
                </c:pt>
                <c:pt idx="2289">
                  <c:v>55359</c:v>
                </c:pt>
                <c:pt idx="2290">
                  <c:v>55366</c:v>
                </c:pt>
                <c:pt idx="2291">
                  <c:v>55373</c:v>
                </c:pt>
                <c:pt idx="2292">
                  <c:v>55380</c:v>
                </c:pt>
                <c:pt idx="2293">
                  <c:v>55387</c:v>
                </c:pt>
                <c:pt idx="2294">
                  <c:v>55394</c:v>
                </c:pt>
                <c:pt idx="2295">
                  <c:v>55401</c:v>
                </c:pt>
                <c:pt idx="2296">
                  <c:v>55408</c:v>
                </c:pt>
                <c:pt idx="2297">
                  <c:v>55415</c:v>
                </c:pt>
                <c:pt idx="2298">
                  <c:v>55422</c:v>
                </c:pt>
                <c:pt idx="2299">
                  <c:v>55429</c:v>
                </c:pt>
                <c:pt idx="2300">
                  <c:v>55436</c:v>
                </c:pt>
                <c:pt idx="2301">
                  <c:v>55443</c:v>
                </c:pt>
                <c:pt idx="2302">
                  <c:v>55450</c:v>
                </c:pt>
                <c:pt idx="2303">
                  <c:v>55457</c:v>
                </c:pt>
                <c:pt idx="2304">
                  <c:v>55464</c:v>
                </c:pt>
                <c:pt idx="2305">
                  <c:v>55471</c:v>
                </c:pt>
                <c:pt idx="2306">
                  <c:v>55478</c:v>
                </c:pt>
                <c:pt idx="2307">
                  <c:v>55485</c:v>
                </c:pt>
                <c:pt idx="2308">
                  <c:v>55492</c:v>
                </c:pt>
                <c:pt idx="2309">
                  <c:v>55499</c:v>
                </c:pt>
                <c:pt idx="2310">
                  <c:v>55506</c:v>
                </c:pt>
                <c:pt idx="2311">
                  <c:v>55514</c:v>
                </c:pt>
                <c:pt idx="2312">
                  <c:v>55521</c:v>
                </c:pt>
                <c:pt idx="2313">
                  <c:v>55528</c:v>
                </c:pt>
                <c:pt idx="2314">
                  <c:v>55535</c:v>
                </c:pt>
                <c:pt idx="2315">
                  <c:v>55542</c:v>
                </c:pt>
                <c:pt idx="2316">
                  <c:v>55549</c:v>
                </c:pt>
                <c:pt idx="2317">
                  <c:v>55556</c:v>
                </c:pt>
                <c:pt idx="2318">
                  <c:v>55563</c:v>
                </c:pt>
                <c:pt idx="2319">
                  <c:v>55570</c:v>
                </c:pt>
                <c:pt idx="2320">
                  <c:v>55577</c:v>
                </c:pt>
                <c:pt idx="2321">
                  <c:v>55584</c:v>
                </c:pt>
                <c:pt idx="2322">
                  <c:v>55591</c:v>
                </c:pt>
                <c:pt idx="2323">
                  <c:v>55598</c:v>
                </c:pt>
                <c:pt idx="2324">
                  <c:v>55605</c:v>
                </c:pt>
                <c:pt idx="2325">
                  <c:v>55612</c:v>
                </c:pt>
                <c:pt idx="2326">
                  <c:v>55619</c:v>
                </c:pt>
                <c:pt idx="2327">
                  <c:v>55626</c:v>
                </c:pt>
                <c:pt idx="2328">
                  <c:v>55633</c:v>
                </c:pt>
                <c:pt idx="2329">
                  <c:v>55641</c:v>
                </c:pt>
                <c:pt idx="2330">
                  <c:v>55648</c:v>
                </c:pt>
                <c:pt idx="2331">
                  <c:v>55655</c:v>
                </c:pt>
                <c:pt idx="2332">
                  <c:v>55662</c:v>
                </c:pt>
                <c:pt idx="2333">
                  <c:v>55669</c:v>
                </c:pt>
                <c:pt idx="2334">
                  <c:v>55676</c:v>
                </c:pt>
                <c:pt idx="2335">
                  <c:v>55683</c:v>
                </c:pt>
                <c:pt idx="2336">
                  <c:v>55690</c:v>
                </c:pt>
                <c:pt idx="2337">
                  <c:v>55697</c:v>
                </c:pt>
                <c:pt idx="2338">
                  <c:v>55704</c:v>
                </c:pt>
                <c:pt idx="2339">
                  <c:v>55711</c:v>
                </c:pt>
                <c:pt idx="2340">
                  <c:v>55718</c:v>
                </c:pt>
                <c:pt idx="2341">
                  <c:v>55725</c:v>
                </c:pt>
                <c:pt idx="2342">
                  <c:v>55732</c:v>
                </c:pt>
                <c:pt idx="2343">
                  <c:v>55739</c:v>
                </c:pt>
                <c:pt idx="2344">
                  <c:v>55746</c:v>
                </c:pt>
                <c:pt idx="2345">
                  <c:v>55753</c:v>
                </c:pt>
                <c:pt idx="2346">
                  <c:v>55760</c:v>
                </c:pt>
                <c:pt idx="2347">
                  <c:v>55767</c:v>
                </c:pt>
                <c:pt idx="2348">
                  <c:v>55774</c:v>
                </c:pt>
                <c:pt idx="2349">
                  <c:v>55781</c:v>
                </c:pt>
                <c:pt idx="2350">
                  <c:v>55788</c:v>
                </c:pt>
                <c:pt idx="2351">
                  <c:v>55795</c:v>
                </c:pt>
                <c:pt idx="2352">
                  <c:v>55802</c:v>
                </c:pt>
                <c:pt idx="2353">
                  <c:v>55809</c:v>
                </c:pt>
                <c:pt idx="2354">
                  <c:v>55816</c:v>
                </c:pt>
                <c:pt idx="2355">
                  <c:v>55823</c:v>
                </c:pt>
                <c:pt idx="2356">
                  <c:v>55830</c:v>
                </c:pt>
                <c:pt idx="2357">
                  <c:v>55837</c:v>
                </c:pt>
                <c:pt idx="2358">
                  <c:v>55844</c:v>
                </c:pt>
                <c:pt idx="2359">
                  <c:v>55851</c:v>
                </c:pt>
                <c:pt idx="2360">
                  <c:v>55858</c:v>
                </c:pt>
                <c:pt idx="2361">
                  <c:v>55865</c:v>
                </c:pt>
                <c:pt idx="2362">
                  <c:v>55872</c:v>
                </c:pt>
                <c:pt idx="2363">
                  <c:v>55880</c:v>
                </c:pt>
                <c:pt idx="2364">
                  <c:v>55887</c:v>
                </c:pt>
              </c:numCache>
            </c:numRef>
          </c:cat>
          <c:val>
            <c:numRef>
              <c:f>EUR1Y!$BC$2:$BC$2366</c:f>
              <c:numCache>
                <c:formatCode>0.0000%</c:formatCode>
                <c:ptCount val="2365"/>
                <c:pt idx="0">
                  <c:v>1.5405351379321512E-3</c:v>
                </c:pt>
                <c:pt idx="1">
                  <c:v>1.5400551492577208E-3</c:v>
                </c:pt>
                <c:pt idx="2">
                  <c:v>1.5448695155672971E-3</c:v>
                </c:pt>
                <c:pt idx="3">
                  <c:v>1.5442503174105053E-3</c:v>
                </c:pt>
                <c:pt idx="4">
                  <c:v>1.5424040453729567E-3</c:v>
                </c:pt>
                <c:pt idx="5">
                  <c:v>1.5407590331519066E-3</c:v>
                </c:pt>
                <c:pt idx="6">
                  <c:v>1.5412108655807992E-3</c:v>
                </c:pt>
                <c:pt idx="7">
                  <c:v>1.5431881717206347E-3</c:v>
                </c:pt>
                <c:pt idx="8">
                  <c:v>1.5438177003666775E-3</c:v>
                </c:pt>
                <c:pt idx="9">
                  <c:v>1.5443132933390209E-3</c:v>
                </c:pt>
                <c:pt idx="10">
                  <c:v>1.5461291072051675E-3</c:v>
                </c:pt>
                <c:pt idx="11">
                  <c:v>1.5469925309035755E-3</c:v>
                </c:pt>
                <c:pt idx="12">
                  <c:v>1.547758868984149E-3</c:v>
                </c:pt>
                <c:pt idx="13">
                  <c:v>1.548381049658125E-3</c:v>
                </c:pt>
                <c:pt idx="14">
                  <c:v>1.5489437105047829E-3</c:v>
                </c:pt>
                <c:pt idx="15">
                  <c:v>1.5509299435684002E-3</c:v>
                </c:pt>
                <c:pt idx="16">
                  <c:v>1.5512071482443335E-3</c:v>
                </c:pt>
                <c:pt idx="17">
                  <c:v>1.5534468866148202E-3</c:v>
                </c:pt>
                <c:pt idx="18">
                  <c:v>1.5544176650224262E-3</c:v>
                </c:pt>
                <c:pt idx="19">
                  <c:v>1.5553767512040471E-3</c:v>
                </c:pt>
                <c:pt idx="20">
                  <c:v>1.5578247521129348E-3</c:v>
                </c:pt>
                <c:pt idx="21">
                  <c:v>1.5580116003963648E-3</c:v>
                </c:pt>
                <c:pt idx="22">
                  <c:v>1.5599967975429886E-3</c:v>
                </c:pt>
                <c:pt idx="23">
                  <c:v>1.5611673675268833E-3</c:v>
                </c:pt>
                <c:pt idx="24">
                  <c:v>1.5623423392500788E-3</c:v>
                </c:pt>
                <c:pt idx="25">
                  <c:v>1.5650380979618289E-3</c:v>
                </c:pt>
                <c:pt idx="26">
                  <c:v>1.5654644774545357E-3</c:v>
                </c:pt>
                <c:pt idx="27">
                  <c:v>1.568283224507915E-3</c:v>
                </c:pt>
                <c:pt idx="28">
                  <c:v>1.5694846069991093E-3</c:v>
                </c:pt>
                <c:pt idx="29">
                  <c:v>1.5706903913412092E-3</c:v>
                </c:pt>
                <c:pt idx="30">
                  <c:v>1.5734263338134007E-3</c:v>
                </c:pt>
                <c:pt idx="31">
                  <c:v>1.5738787695093669E-3</c:v>
                </c:pt>
                <c:pt idx="32">
                  <c:v>1.5767853413794326E-3</c:v>
                </c:pt>
                <c:pt idx="33">
                  <c:v>1.5780175371670222E-3</c:v>
                </c:pt>
                <c:pt idx="34">
                  <c:v>1.5792541349197429E-3</c:v>
                </c:pt>
                <c:pt idx="35">
                  <c:v>1.5820290928585294E-3</c:v>
                </c:pt>
                <c:pt idx="36">
                  <c:v>1.5825081685059395E-3</c:v>
                </c:pt>
                <c:pt idx="37">
                  <c:v>1.5855031537408343E-3</c:v>
                </c:pt>
                <c:pt idx="38">
                  <c:v>1.5867661636337895E-3</c:v>
                </c:pt>
                <c:pt idx="39">
                  <c:v>1.5880335756091593E-3</c:v>
                </c:pt>
                <c:pt idx="40">
                  <c:v>1.5908463807463918E-3</c:v>
                </c:pt>
                <c:pt idx="41">
                  <c:v>1.5913526801110008E-3</c:v>
                </c:pt>
                <c:pt idx="42">
                  <c:v>1.5944366673165031E-3</c:v>
                </c:pt>
                <c:pt idx="43">
                  <c:v>1.5957304921443245E-3</c:v>
                </c:pt>
                <c:pt idx="44">
                  <c:v>1.5969712264506588E-3</c:v>
                </c:pt>
                <c:pt idx="45">
                  <c:v>1.5997620544939309E-3</c:v>
                </c:pt>
                <c:pt idx="46">
                  <c:v>1.600234925287316E-3</c:v>
                </c:pt>
                <c:pt idx="47">
                  <c:v>1.6032139795011155E-3</c:v>
                </c:pt>
                <c:pt idx="48">
                  <c:v>1.6044703464840235E-3</c:v>
                </c:pt>
                <c:pt idx="49">
                  <c:v>1.6057293189475717E-3</c:v>
                </c:pt>
                <c:pt idx="50">
                  <c:v>1.6085456040648707E-3</c:v>
                </c:pt>
                <c:pt idx="51">
                  <c:v>1.609033063873601E-3</c:v>
                </c:pt>
                <c:pt idx="52">
                  <c:v>1.6120632638276353E-3</c:v>
                </c:pt>
                <c:pt idx="53">
                  <c:v>1.6133378693864388E-3</c:v>
                </c:pt>
                <c:pt idx="54">
                  <c:v>1.6146150804962087E-3</c:v>
                </c:pt>
                <c:pt idx="55">
                  <c:v>1.6151138275395992E-3</c:v>
                </c:pt>
                <c:pt idx="56">
                  <c:v>1.6156139897026581E-3</c:v>
                </c:pt>
                <c:pt idx="57">
                  <c:v>1.6210402196675164E-3</c:v>
                </c:pt>
                <c:pt idx="58">
                  <c:v>1.6223330642973384E-3</c:v>
                </c:pt>
                <c:pt idx="59">
                  <c:v>1.6236285145497635E-3</c:v>
                </c:pt>
                <c:pt idx="60">
                  <c:v>1.6264936406876571E-3</c:v>
                </c:pt>
                <c:pt idx="61">
                  <c:v>1.6270113144817226E-3</c:v>
                </c:pt>
                <c:pt idx="62">
                  <c:v>1.6301448505088975E-3</c:v>
                </c:pt>
                <c:pt idx="63">
                  <c:v>1.6314559347125053E-3</c:v>
                </c:pt>
                <c:pt idx="64">
                  <c:v>1.6327696246107896E-3</c:v>
                </c:pt>
                <c:pt idx="65">
                  <c:v>1.6356581347141421E-3</c:v>
                </c:pt>
                <c:pt idx="66">
                  <c:v>1.6361914334897963E-3</c:v>
                </c:pt>
                <c:pt idx="67">
                  <c:v>1.6397167181368074E-3</c:v>
                </c:pt>
                <c:pt idx="68">
                  <c:v>1.6411638966176837E-3</c:v>
                </c:pt>
                <c:pt idx="69">
                  <c:v>1.6426160149411934E-3</c:v>
                </c:pt>
                <c:pt idx="70">
                  <c:v>1.645645942797123E-3</c:v>
                </c:pt>
                <c:pt idx="71">
                  <c:v>1.6463216224024714E-3</c:v>
                </c:pt>
                <c:pt idx="72">
                  <c:v>1.6499507049663696E-3</c:v>
                </c:pt>
                <c:pt idx="73">
                  <c:v>1.6514324628073864E-3</c:v>
                </c:pt>
                <c:pt idx="74">
                  <c:v>1.6529191606456668E-3</c:v>
                </c:pt>
                <c:pt idx="75">
                  <c:v>1.6559824229274254E-3</c:v>
                </c:pt>
                <c:pt idx="76">
                  <c:v>1.6566932091594217E-3</c:v>
                </c:pt>
                <c:pt idx="77">
                  <c:v>1.6604267505785674E-3</c:v>
                </c:pt>
                <c:pt idx="78">
                  <c:v>1.6619430888717469E-3</c:v>
                </c:pt>
                <c:pt idx="79">
                  <c:v>1.6634643673198784E-3</c:v>
                </c:pt>
                <c:pt idx="80">
                  <c:v>1.6665596533337469E-3</c:v>
                </c:pt>
                <c:pt idx="81">
                  <c:v>1.6673062014031441E-3</c:v>
                </c:pt>
                <c:pt idx="82">
                  <c:v>1.6711448626922534E-3</c:v>
                </c:pt>
                <c:pt idx="83">
                  <c:v>1.6726957825545167E-3</c:v>
                </c:pt>
                <c:pt idx="84">
                  <c:v>1.6742516427337879E-3</c:v>
                </c:pt>
                <c:pt idx="85">
                  <c:v>1.6773776418102879E-3</c:v>
                </c:pt>
                <c:pt idx="86">
                  <c:v>1.6781606069538682E-3</c:v>
                </c:pt>
                <c:pt idx="87">
                  <c:v>1.6821050492047171E-3</c:v>
                </c:pt>
                <c:pt idx="88">
                  <c:v>1.6836475421809062E-3</c:v>
                </c:pt>
                <c:pt idx="89">
                  <c:v>1.6851942928094682E-3</c:v>
                </c:pt>
                <c:pt idx="90">
                  <c:v>1.6883060299883832E-3</c:v>
                </c:pt>
                <c:pt idx="91">
                  <c:v>1.6890807773915345E-3</c:v>
                </c:pt>
                <c:pt idx="92">
                  <c:v>1.6929919114369813E-3</c:v>
                </c:pt>
                <c:pt idx="93">
                  <c:v>1.6945642084015187E-3</c:v>
                </c:pt>
                <c:pt idx="94">
                  <c:v>1.6961407631590816E-3</c:v>
                </c:pt>
                <c:pt idx="95">
                  <c:v>1.6992776006651423E-3</c:v>
                </c:pt>
                <c:pt idx="96">
                  <c:v>1.7000844169121816E-3</c:v>
                </c:pt>
                <c:pt idx="97">
                  <c:v>1.704087404569124E-3</c:v>
                </c:pt>
                <c:pt idx="98">
                  <c:v>1.7056895065196817E-3</c:v>
                </c:pt>
                <c:pt idx="99">
                  <c:v>1.7072958664078484E-3</c:v>
                </c:pt>
                <c:pt idx="100">
                  <c:v>1.7104566748842938E-3</c:v>
                </c:pt>
                <c:pt idx="101">
                  <c:v>1.711296124620249E-3</c:v>
                </c:pt>
                <c:pt idx="102">
                  <c:v>1.7153915356464386E-3</c:v>
                </c:pt>
                <c:pt idx="103">
                  <c:v>1.7170234436003449E-3</c:v>
                </c:pt>
                <c:pt idx="104">
                  <c:v>1.7186596096390647E-3</c:v>
                </c:pt>
                <c:pt idx="105">
                  <c:v>1.721843259744507E-3</c:v>
                </c:pt>
                <c:pt idx="106">
                  <c:v>1.7227159076357093E-3</c:v>
                </c:pt>
                <c:pt idx="107">
                  <c:v>1.726904311846353E-3</c:v>
                </c:pt>
                <c:pt idx="108">
                  <c:v>1.7285660268403741E-3</c:v>
                </c:pt>
                <c:pt idx="109">
                  <c:v>1.7302320000683788E-3</c:v>
                </c:pt>
                <c:pt idx="110">
                  <c:v>1.7335913978677008E-3</c:v>
                </c:pt>
                <c:pt idx="111">
                  <c:v>1.7346546624333395E-3</c:v>
                </c:pt>
                <c:pt idx="112">
                  <c:v>1.7394199789003458E-3</c:v>
                </c:pt>
                <c:pt idx="113">
                  <c:v>1.7412763081880091E-3</c:v>
                </c:pt>
                <c:pt idx="114">
                  <c:v>1.7431388820647804E-3</c:v>
                </c:pt>
                <c:pt idx="115">
                  <c:v>1.7465265845803186E-3</c:v>
                </c:pt>
                <c:pt idx="116">
                  <c:v>1.7476411245539391E-3</c:v>
                </c:pt>
                <c:pt idx="117">
                  <c:v>1.752545421528635E-3</c:v>
                </c:pt>
                <c:pt idx="118">
                  <c:v>1.754445463687872E-3</c:v>
                </c:pt>
                <c:pt idx="119">
                  <c:v>1.7563517506862904E-3</c:v>
                </c:pt>
                <c:pt idx="120">
                  <c:v>1.7597661015563175E-3</c:v>
                </c:pt>
                <c:pt idx="121">
                  <c:v>1.7609327454736949E-3</c:v>
                </c:pt>
                <c:pt idx="122">
                  <c:v>1.7659768595420203E-3</c:v>
                </c:pt>
                <c:pt idx="123">
                  <c:v>1.7679206163419077E-3</c:v>
                </c:pt>
                <c:pt idx="124">
                  <c:v>1.7698706182373834E-3</c:v>
                </c:pt>
                <c:pt idx="125">
                  <c:v>1.7733099611251827E-3</c:v>
                </c:pt>
                <c:pt idx="126">
                  <c:v>1.7745295375707164E-3</c:v>
                </c:pt>
                <c:pt idx="127">
                  <c:v>1.7797143054485286E-3</c:v>
                </c:pt>
                <c:pt idx="128">
                  <c:v>1.7817017786996403E-3</c:v>
                </c:pt>
                <c:pt idx="129">
                  <c:v>1.7836954973079887E-3</c:v>
                </c:pt>
                <c:pt idx="130">
                  <c:v>1.7871581758998685E-3</c:v>
                </c:pt>
                <c:pt idx="131">
                  <c:v>1.7884315135071366E-3</c:v>
                </c:pt>
                <c:pt idx="132">
                  <c:v>1.793757772041861E-3</c:v>
                </c:pt>
                <c:pt idx="133">
                  <c:v>1.7951991490689936E-3</c:v>
                </c:pt>
                <c:pt idx="134">
                  <c:v>1.7966405282043851E-3</c:v>
                </c:pt>
                <c:pt idx="135">
                  <c:v>1.7995322825833094E-3</c:v>
                </c:pt>
                <c:pt idx="136">
                  <c:v>1.800248483751099E-3</c:v>
                </c:pt>
                <c:pt idx="137">
                  <c:v>1.8038474555071926E-3</c:v>
                </c:pt>
                <c:pt idx="138">
                  <c:v>1.8052888472927929E-3</c:v>
                </c:pt>
                <c:pt idx="139">
                  <c:v>1.8067302411866523E-3</c:v>
                </c:pt>
                <c:pt idx="140">
                  <c:v>1.809622126143966E-3</c:v>
                </c:pt>
                <c:pt idx="141">
                  <c:v>1.8103382841803716E-3</c:v>
                </c:pt>
                <c:pt idx="142">
                  <c:v>1.8139372422824533E-3</c:v>
                </c:pt>
                <c:pt idx="143">
                  <c:v>1.8153786488267398E-3</c:v>
                </c:pt>
                <c:pt idx="144">
                  <c:v>1.8168200574795034E-3</c:v>
                </c:pt>
                <c:pt idx="145">
                  <c:v>1.8197120735810954E-3</c:v>
                </c:pt>
                <c:pt idx="146">
                  <c:v>1.8204281882035081E-3</c:v>
                </c:pt>
                <c:pt idx="147">
                  <c:v>1.8240271323689532E-3</c:v>
                </c:pt>
                <c:pt idx="148">
                  <c:v>1.8254685536719258E-3</c:v>
                </c:pt>
                <c:pt idx="149">
                  <c:v>1.8269099770833756E-3</c:v>
                </c:pt>
                <c:pt idx="150">
                  <c:v>1.829802124895349E-3</c:v>
                </c:pt>
                <c:pt idx="151">
                  <c:v>1.8305181958209438E-3</c:v>
                </c:pt>
                <c:pt idx="152">
                  <c:v>1.8341171257673478E-3</c:v>
                </c:pt>
                <c:pt idx="153">
                  <c:v>1.8355585618292248E-3</c:v>
                </c:pt>
                <c:pt idx="154">
                  <c:v>1.8369999999997976E-3</c:v>
                </c:pt>
                <c:pt idx="155">
                  <c:v>1.839058675669928E-3</c:v>
                </c:pt>
                <c:pt idx="156">
                  <c:v>1.8397724348694772E-3</c:v>
                </c:pt>
                <c:pt idx="157">
                  <c:v>1.8428055387544485E-3</c:v>
                </c:pt>
                <c:pt idx="158">
                  <c:v>1.8439637948858916E-3</c:v>
                </c:pt>
                <c:pt idx="159">
                  <c:v>1.845121100469716E-3</c:v>
                </c:pt>
                <c:pt idx="160">
                  <c:v>1.8476181737796691E-3</c:v>
                </c:pt>
                <c:pt idx="161">
                  <c:v>1.8508933700570553E-3</c:v>
                </c:pt>
                <c:pt idx="162">
                  <c:v>1.8520449722848409E-3</c:v>
                </c:pt>
                <c:pt idx="163">
                  <c:v>1.8531956239414202E-3</c:v>
                </c:pt>
                <c:pt idx="164">
                  <c:v>1.853900668044147E-3</c:v>
                </c:pt>
                <c:pt idx="165">
                  <c:v>1.8589346235419939E-3</c:v>
                </c:pt>
                <c:pt idx="166">
                  <c:v>1.8600795717023185E-3</c:v>
                </c:pt>
                <c:pt idx="167">
                  <c:v>1.8612235692685043E-3</c:v>
                </c:pt>
                <c:pt idx="168">
                  <c:v>1.8632557632302963E-3</c:v>
                </c:pt>
                <c:pt idx="169">
                  <c:v>1.863952865595968E-3</c:v>
                </c:pt>
                <c:pt idx="170">
                  <c:v>1.8669292980681002E-3</c:v>
                </c:pt>
                <c:pt idx="171">
                  <c:v>1.868067591998471E-3</c:v>
                </c:pt>
                <c:pt idx="172">
                  <c:v>1.8692049353117703E-3</c:v>
                </c:pt>
                <c:pt idx="173">
                  <c:v>1.8712288083222693E-3</c:v>
                </c:pt>
                <c:pt idx="174">
                  <c:v>1.8719201054687141E-3</c:v>
                </c:pt>
                <c:pt idx="175">
                  <c:v>1.8748773925003263E-3</c:v>
                </c:pt>
                <c:pt idx="176">
                  <c:v>1.8760090320395606E-3</c:v>
                </c:pt>
                <c:pt idx="177">
                  <c:v>1.877139720938354E-3</c:v>
                </c:pt>
                <c:pt idx="178">
                  <c:v>1.8791555261422237E-3</c:v>
                </c:pt>
                <c:pt idx="179">
                  <c:v>1.8798408916001162E-3</c:v>
                </c:pt>
                <c:pt idx="180">
                  <c:v>1.8827789057108309E-3</c:v>
                </c:pt>
                <c:pt idx="181">
                  <c:v>1.8839038906984015E-3</c:v>
                </c:pt>
                <c:pt idx="182">
                  <c:v>1.8850279250221618E-3</c:v>
                </c:pt>
                <c:pt idx="183">
                  <c:v>1.8870359155647553E-3</c:v>
                </c:pt>
                <c:pt idx="184">
                  <c:v>1.888157903507092E-3</c:v>
                </c:pt>
                <c:pt idx="185">
                  <c:v>1.8906338365783253E-3</c:v>
                </c:pt>
                <c:pt idx="186">
                  <c:v>1.8917521668539231E-3</c:v>
                </c:pt>
                <c:pt idx="187">
                  <c:v>1.892869546443652E-3</c:v>
                </c:pt>
                <c:pt idx="188">
                  <c:v>1.8948699754718454E-3</c:v>
                </c:pt>
                <c:pt idx="189">
                  <c:v>1.8955430981480936E-3</c:v>
                </c:pt>
                <c:pt idx="190">
                  <c:v>1.8984421839876361E-3</c:v>
                </c:pt>
                <c:pt idx="191">
                  <c:v>1.8995538593929177E-3</c:v>
                </c:pt>
                <c:pt idx="192">
                  <c:v>1.900664584089398E-3</c:v>
                </c:pt>
                <c:pt idx="193">
                  <c:v>1.9026577047509059E-3</c:v>
                </c:pt>
                <c:pt idx="194">
                  <c:v>1.9033245163360428E-3</c:v>
                </c:pt>
                <c:pt idx="195">
                  <c:v>1.90620394683036E-3</c:v>
                </c:pt>
                <c:pt idx="196">
                  <c:v>1.9073089672076375E-3</c:v>
                </c:pt>
                <c:pt idx="197">
                  <c:v>1.9084130368536181E-3</c:v>
                </c:pt>
                <c:pt idx="198">
                  <c:v>1.9103991022971683E-3</c:v>
                </c:pt>
                <c:pt idx="199">
                  <c:v>1.911059476325178E-3</c:v>
                </c:pt>
                <c:pt idx="200">
                  <c:v>1.9139191240050829E-3</c:v>
                </c:pt>
                <c:pt idx="201">
                  <c:v>1.9150174891973237E-3</c:v>
                </c:pt>
                <c:pt idx="202">
                  <c:v>1.9161149036362084E-3</c:v>
                </c:pt>
                <c:pt idx="203">
                  <c:v>1.9180941670117288E-3</c:v>
                </c:pt>
                <c:pt idx="204">
                  <c:v>1.9187479770177401E-3</c:v>
                </c:pt>
                <c:pt idx="205">
                  <c:v>1.9211472133941849E-3</c:v>
                </c:pt>
                <c:pt idx="206">
                  <c:v>1.9222389130289866E-3</c:v>
                </c:pt>
                <c:pt idx="207">
                  <c:v>1.9233296592824143E-3</c:v>
                </c:pt>
                <c:pt idx="208">
                  <c:v>1.9244194521509644E-3</c:v>
                </c:pt>
                <c:pt idx="209">
                  <c:v>1.9263900173225035E-3</c:v>
                </c:pt>
                <c:pt idx="210">
                  <c:v>1.9287690897137502E-3</c:v>
                </c:pt>
                <c:pt idx="211">
                  <c:v>1.9298541156110439E-3</c:v>
                </c:pt>
                <c:pt idx="212">
                  <c:v>1.9309381881046255E-3</c:v>
                </c:pt>
                <c:pt idx="213">
                  <c:v>1.9320213071914291E-3</c:v>
                </c:pt>
                <c:pt idx="214">
                  <c:v>1.9339855961543416E-3</c:v>
                </c:pt>
                <c:pt idx="215">
                  <c:v>1.9363442494069122E-3</c:v>
                </c:pt>
                <c:pt idx="216">
                  <c:v>1.9374226014125203E-3</c:v>
                </c:pt>
                <c:pt idx="217">
                  <c:v>1.9384999999925157E-3</c:v>
                </c:pt>
                <c:pt idx="218">
                  <c:v>1.9391008624821424E-3</c:v>
                </c:pt>
                <c:pt idx="219">
                  <c:v>1.9396343171428497E-3</c:v>
                </c:pt>
                <c:pt idx="220">
                  <c:v>1.9414806786730485E-3</c:v>
                </c:pt>
                <c:pt idx="221">
                  <c:v>1.9420697242575223E-3</c:v>
                </c:pt>
                <c:pt idx="222">
                  <c:v>1.9426564064483507E-3</c:v>
                </c:pt>
                <c:pt idx="223">
                  <c:v>1.943240725241154E-3</c:v>
                </c:pt>
                <c:pt idx="224">
                  <c:v>1.9461268680895927E-3</c:v>
                </c:pt>
                <c:pt idx="225">
                  <c:v>1.9466970064070815E-3</c:v>
                </c:pt>
                <c:pt idx="226">
                  <c:v>1.9472647812976366E-3</c:v>
                </c:pt>
                <c:pt idx="227">
                  <c:v>1.9477650863214419E-3</c:v>
                </c:pt>
                <c:pt idx="228">
                  <c:v>1.9495122465090517E-3</c:v>
                </c:pt>
                <c:pt idx="229">
                  <c:v>1.9500682042042749E-3</c:v>
                </c:pt>
                <c:pt idx="230">
                  <c:v>1.9506217984480362E-3</c:v>
                </c:pt>
                <c:pt idx="231">
                  <c:v>1.9511730292368315E-3</c:v>
                </c:pt>
                <c:pt idx="232">
                  <c:v>1.9516577042139852E-3</c:v>
                </c:pt>
                <c:pt idx="233">
                  <c:v>1.9533543177617601E-3</c:v>
                </c:pt>
                <c:pt idx="234">
                  <c:v>1.9538937312159376E-3</c:v>
                </c:pt>
                <c:pt idx="235">
                  <c:v>1.954430781191497E-3</c:v>
                </c:pt>
                <c:pt idx="236">
                  <c:v>1.9548467230151717E-3</c:v>
                </c:pt>
                <c:pt idx="237">
                  <c:v>1.9554064758104807E-3</c:v>
                </c:pt>
                <c:pt idx="238">
                  <c:v>1.9570805787559892E-3</c:v>
                </c:pt>
                <c:pt idx="239">
                  <c:v>1.9576034477796836E-3</c:v>
                </c:pt>
                <c:pt idx="240">
                  <c:v>1.9581239532980416E-3</c:v>
                </c:pt>
                <c:pt idx="241">
                  <c:v>1.9586420953075587E-3</c:v>
                </c:pt>
                <c:pt idx="242">
                  <c:v>1.9590973997633018E-3</c:v>
                </c:pt>
                <c:pt idx="243">
                  <c:v>1.9606910281818831E-3</c:v>
                </c:pt>
                <c:pt idx="244">
                  <c:v>1.9611973525911321E-3</c:v>
                </c:pt>
                <c:pt idx="245">
                  <c:v>1.9617013134694207E-3</c:v>
                </c:pt>
                <c:pt idx="246">
                  <c:v>1.9622029108130267E-3</c:v>
                </c:pt>
                <c:pt idx="247">
                  <c:v>1.9627336459895439E-3</c:v>
                </c:pt>
                <c:pt idx="248">
                  <c:v>1.9641856647696627E-3</c:v>
                </c:pt>
                <c:pt idx="249">
                  <c:v>1.9646754443866359E-3</c:v>
                </c:pt>
                <c:pt idx="250">
                  <c:v>1.9651628604476826E-3</c:v>
                </c:pt>
                <c:pt idx="251">
                  <c:v>1.9656479129490797E-3</c:v>
                </c:pt>
                <c:pt idx="252">
                  <c:v>1.9660763663461411E-3</c:v>
                </c:pt>
                <c:pt idx="253">
                  <c:v>1.9675644872911603E-3</c:v>
                </c:pt>
                <c:pt idx="254">
                  <c:v>1.9680377219435021E-3</c:v>
                </c:pt>
                <c:pt idx="255">
                  <c:v>1.9685085930156083E-3</c:v>
                </c:pt>
                <c:pt idx="256">
                  <c:v>1.9689771005044127E-3</c:v>
                </c:pt>
                <c:pt idx="257">
                  <c:v>1.9693930731825107E-3</c:v>
                </c:pt>
                <c:pt idx="258">
                  <c:v>1.9708274945580656E-3</c:v>
                </c:pt>
                <c:pt idx="259">
                  <c:v>1.971284184079334E-3</c:v>
                </c:pt>
                <c:pt idx="260">
                  <c:v>1.9717385099973714E-3</c:v>
                </c:pt>
                <c:pt idx="261">
                  <c:v>1.9721904723086739E-3</c:v>
                </c:pt>
                <c:pt idx="262">
                  <c:v>1.9725945941473579E-3</c:v>
                </c:pt>
                <c:pt idx="263">
                  <c:v>1.9739746854230229E-3</c:v>
                </c:pt>
                <c:pt idx="264">
                  <c:v>1.9744148296529079E-3</c:v>
                </c:pt>
                <c:pt idx="265">
                  <c:v>1.9748526102570042E-3</c:v>
                </c:pt>
                <c:pt idx="266">
                  <c:v>1.9752880272320278E-3</c:v>
                </c:pt>
                <c:pt idx="267">
                  <c:v>1.9756809281148264E-3</c:v>
                </c:pt>
                <c:pt idx="268">
                  <c:v>1.9770060587800671E-3</c:v>
                </c:pt>
                <c:pt idx="269">
                  <c:v>1.9774296575635147E-3</c:v>
                </c:pt>
                <c:pt idx="270">
                  <c:v>1.9778508926994922E-3</c:v>
                </c:pt>
                <c:pt idx="271">
                  <c:v>1.9782697641851535E-3</c:v>
                </c:pt>
                <c:pt idx="272">
                  <c:v>1.9786520740002244E-3</c:v>
                </c:pt>
                <c:pt idx="273">
                  <c:v>1.9799216135626546E-3</c:v>
                </c:pt>
                <c:pt idx="274">
                  <c:v>1.9803286667509612E-3</c:v>
                </c:pt>
                <c:pt idx="275">
                  <c:v>1.9807333562709933E-3</c:v>
                </c:pt>
                <c:pt idx="276">
                  <c:v>1.9811356821199033E-3</c:v>
                </c:pt>
                <c:pt idx="277">
                  <c:v>1.9815080307585033E-3</c:v>
                </c:pt>
                <c:pt idx="278">
                  <c:v>1.9827213487460704E-3</c:v>
                </c:pt>
                <c:pt idx="279">
                  <c:v>1.9831118561962277E-3</c:v>
                </c:pt>
                <c:pt idx="280">
                  <c:v>1.9834999999579616E-3</c:v>
                </c:pt>
                <c:pt idx="281">
                  <c:v>1.984836059187897E-3</c:v>
                </c:pt>
                <c:pt idx="282">
                  <c:v>1.9880440538926655E-3</c:v>
                </c:pt>
                <c:pt idx="283">
                  <c:v>1.9901814871973863E-3</c:v>
                </c:pt>
                <c:pt idx="284">
                  <c:v>1.9915181419746047E-3</c:v>
                </c:pt>
                <c:pt idx="285">
                  <c:v>1.9928549158624619E-3</c:v>
                </c:pt>
                <c:pt idx="286">
                  <c:v>1.9941918088618345E-3</c:v>
                </c:pt>
                <c:pt idx="287">
                  <c:v>1.9974063973331223E-3</c:v>
                </c:pt>
                <c:pt idx="288">
                  <c:v>1.999540571981484E-3</c:v>
                </c:pt>
                <c:pt idx="289">
                  <c:v>2.0008780605445648E-3</c:v>
                </c:pt>
                <c:pt idx="290">
                  <c:v>2.0022156682217881E-3</c:v>
                </c:pt>
                <c:pt idx="291">
                  <c:v>2.0035533950135929E-3</c:v>
                </c:pt>
                <c:pt idx="292">
                  <c:v>2.0067745466200637E-3</c:v>
                </c:pt>
                <c:pt idx="293">
                  <c:v>2.0089054933375749E-3</c:v>
                </c:pt>
                <c:pt idx="294">
                  <c:v>2.0102438157099506E-3</c:v>
                </c:pt>
                <c:pt idx="295">
                  <c:v>2.011582257199974E-3</c:v>
                </c:pt>
                <c:pt idx="296">
                  <c:v>2.0129208178078636E-3</c:v>
                </c:pt>
                <c:pt idx="297">
                  <c:v>2.0161485019175003E-3</c:v>
                </c:pt>
                <c:pt idx="298">
                  <c:v>2.0182762514296916E-3</c:v>
                </c:pt>
                <c:pt idx="299">
                  <c:v>2.0196154076350154E-3</c:v>
                </c:pt>
                <c:pt idx="300">
                  <c:v>2.0209546829610524E-3</c:v>
                </c:pt>
                <c:pt idx="301">
                  <c:v>2.0222940774086793E-3</c:v>
                </c:pt>
                <c:pt idx="302">
                  <c:v>2.025528263389878E-3</c:v>
                </c:pt>
                <c:pt idx="303">
                  <c:v>2.0276528464223051E-3</c:v>
                </c:pt>
                <c:pt idx="304">
                  <c:v>2.0289928364840104E-3</c:v>
                </c:pt>
                <c:pt idx="305">
                  <c:v>2.0303329456699327E-3</c:v>
                </c:pt>
                <c:pt idx="306">
                  <c:v>2.0316731739805105E-3</c:v>
                </c:pt>
                <c:pt idx="307">
                  <c:v>2.034913831201426E-3</c:v>
                </c:pt>
                <c:pt idx="308">
                  <c:v>2.0370352784801066E-3</c:v>
                </c:pt>
                <c:pt idx="309">
                  <c:v>2.038376102421407E-3</c:v>
                </c:pt>
                <c:pt idx="310">
                  <c:v>2.0397170454904291E-3</c:v>
                </c:pt>
                <c:pt idx="311">
                  <c:v>2.0410581076878297E-3</c:v>
                </c:pt>
                <c:pt idx="312">
                  <c:v>2.0443052055172427E-3</c:v>
                </c:pt>
                <c:pt idx="313">
                  <c:v>2.046423547767128E-3</c:v>
                </c:pt>
                <c:pt idx="314">
                  <c:v>2.0477652056118956E-3</c:v>
                </c:pt>
                <c:pt idx="315">
                  <c:v>2.0491069825878884E-3</c:v>
                </c:pt>
                <c:pt idx="316">
                  <c:v>2.050448878695107E-3</c:v>
                </c:pt>
                <c:pt idx="317">
                  <c:v>2.0537023865017752E-3</c:v>
                </c:pt>
                <c:pt idx="318">
                  <c:v>2.0558176544484986E-3</c:v>
                </c:pt>
                <c:pt idx="319">
                  <c:v>2.0571601462201663E-3</c:v>
                </c:pt>
                <c:pt idx="320">
                  <c:v>2.0585027571263445E-3</c:v>
                </c:pt>
                <c:pt idx="321">
                  <c:v>2.0598454871672517E-3</c:v>
                </c:pt>
                <c:pt idx="322">
                  <c:v>2.0631053743199045E-3</c:v>
                </c:pt>
                <c:pt idx="323">
                  <c:v>2.0652175986886892E-3</c:v>
                </c:pt>
                <c:pt idx="324">
                  <c:v>2.0665609244109092E-3</c:v>
                </c:pt>
                <c:pt idx="325">
                  <c:v>2.0679043692709248E-3</c:v>
                </c:pt>
                <c:pt idx="326">
                  <c:v>2.0692479332689545E-3</c:v>
                </c:pt>
                <c:pt idx="327">
                  <c:v>2.0725141691365122E-3</c:v>
                </c:pt>
                <c:pt idx="328">
                  <c:v>2.0746233806528272E-3</c:v>
                </c:pt>
                <c:pt idx="329">
                  <c:v>2.0759675403490331E-3</c:v>
                </c:pt>
                <c:pt idx="330">
                  <c:v>2.0773118191863196E-3</c:v>
                </c:pt>
                <c:pt idx="331">
                  <c:v>2.0786562171651243E-3</c:v>
                </c:pt>
                <c:pt idx="332">
                  <c:v>2.081928771116699E-3</c:v>
                </c:pt>
                <c:pt idx="333">
                  <c:v>2.0840350005053849E-3</c:v>
                </c:pt>
                <c:pt idx="334">
                  <c:v>2.0853799941992291E-3</c:v>
                </c:pt>
                <c:pt idx="335">
                  <c:v>2.0867251070374386E-3</c:v>
                </c:pt>
                <c:pt idx="336">
                  <c:v>2.0880703390206705E-3</c:v>
                </c:pt>
                <c:pt idx="337">
                  <c:v>2.0913491804255631E-3</c:v>
                </c:pt>
                <c:pt idx="338">
                  <c:v>2.0934524584121472E-3</c:v>
                </c:pt>
                <c:pt idx="339">
                  <c:v>2.0947982861270623E-3</c:v>
                </c:pt>
                <c:pt idx="340">
                  <c:v>2.0961442329898473E-3</c:v>
                </c:pt>
                <c:pt idx="341">
                  <c:v>2.0974902990007209E-3</c:v>
                </c:pt>
                <c:pt idx="342">
                  <c:v>2.1007753972282048E-3</c:v>
                </c:pt>
                <c:pt idx="343">
                  <c:v>2.1028757545375849E-3</c:v>
                </c:pt>
                <c:pt idx="344">
                  <c:v>2.1042224162974429E-3</c:v>
                </c:pt>
                <c:pt idx="345">
                  <c:v>2.1055691972082366E-3</c:v>
                </c:pt>
                <c:pt idx="346">
                  <c:v>2.1069160972708419E-3</c:v>
                </c:pt>
                <c:pt idx="347">
                  <c:v>2.1102074216899414E-3</c:v>
                </c:pt>
                <c:pt idx="348">
                  <c:v>2.1123048890474834E-3</c:v>
                </c:pt>
                <c:pt idx="349">
                  <c:v>2.1136523848754984E-3</c:v>
                </c:pt>
                <c:pt idx="350">
                  <c:v>2.1149999998581722E-3</c:v>
                </c:pt>
                <c:pt idx="351">
                  <c:v>2.1180687433244153E-3</c:v>
                </c:pt>
                <c:pt idx="352">
                  <c:v>2.1265156704245989E-3</c:v>
                </c:pt>
                <c:pt idx="353">
                  <c:v>2.1303848243675429E-3</c:v>
                </c:pt>
                <c:pt idx="354">
                  <c:v>2.1334741216149289E-3</c:v>
                </c:pt>
                <c:pt idx="355">
                  <c:v>2.1365675297337389E-3</c:v>
                </c:pt>
                <c:pt idx="356">
                  <c:v>2.1396650487622987E-3</c:v>
                </c:pt>
                <c:pt idx="357">
                  <c:v>2.1400724244100824E-3</c:v>
                </c:pt>
                <c:pt idx="358">
                  <c:v>2.1520962347493038E-3</c:v>
                </c:pt>
                <c:pt idx="359">
                  <c:v>2.155214308907626E-3</c:v>
                </c:pt>
                <c:pt idx="360">
                  <c:v>2.1583364942082792E-3</c:v>
                </c:pt>
                <c:pt idx="361">
                  <c:v>2.1614627906902453E-3</c:v>
                </c:pt>
                <c:pt idx="362">
                  <c:v>2.1699554471230633E-3</c:v>
                </c:pt>
                <c:pt idx="363">
                  <c:v>2.1740090892091407E-3</c:v>
                </c:pt>
                <c:pt idx="364">
                  <c:v>2.1771559421819723E-3</c:v>
                </c:pt>
                <c:pt idx="365">
                  <c:v>2.1803069065706696E-3</c:v>
                </c:pt>
                <c:pt idx="366">
                  <c:v>2.1834619824139959E-3</c:v>
                </c:pt>
                <c:pt idx="367">
                  <c:v>2.191975872354107E-3</c:v>
                </c:pt>
                <c:pt idx="368">
                  <c:v>2.1961234011233124E-3</c:v>
                </c:pt>
                <c:pt idx="369">
                  <c:v>2.1992990348317473E-3</c:v>
                </c:pt>
                <c:pt idx="370">
                  <c:v>2.2024787802315529E-3</c:v>
                </c:pt>
                <c:pt idx="371">
                  <c:v>2.2056626373625882E-3</c:v>
                </c:pt>
                <c:pt idx="372">
                  <c:v>2.2141966733878584E-3</c:v>
                </c:pt>
                <c:pt idx="373">
                  <c:v>2.2184391839913768E-3</c:v>
                </c:pt>
                <c:pt idx="374">
                  <c:v>2.2216436003735904E-3</c:v>
                </c:pt>
                <c:pt idx="375">
                  <c:v>2.2248521287257465E-3</c:v>
                </c:pt>
                <c:pt idx="376">
                  <c:v>2.2280647690877038E-3</c:v>
                </c:pt>
                <c:pt idx="377">
                  <c:v>2.2366178637892708E-3</c:v>
                </c:pt>
                <c:pt idx="378">
                  <c:v>2.2409564514353142E-3</c:v>
                </c:pt>
                <c:pt idx="379">
                  <c:v>2.244189652447659E-3</c:v>
                </c:pt>
                <c:pt idx="380">
                  <c:v>2.2474269657109273E-3</c:v>
                </c:pt>
                <c:pt idx="381">
                  <c:v>2.2506683912649778E-3</c:v>
                </c:pt>
                <c:pt idx="382">
                  <c:v>2.2592394572450518E-3</c:v>
                </c:pt>
                <c:pt idx="383">
                  <c:v>2.2636752172010602E-3</c:v>
                </c:pt>
                <c:pt idx="384">
                  <c:v>2.2669372048171907E-3</c:v>
                </c:pt>
                <c:pt idx="385">
                  <c:v>2.2702033049676346E-3</c:v>
                </c:pt>
                <c:pt idx="386">
                  <c:v>2.273473517692907E-3</c:v>
                </c:pt>
                <c:pt idx="387">
                  <c:v>2.282061467564973E-3</c:v>
                </c:pt>
                <c:pt idx="388">
                  <c:v>2.2865954951574114E-3</c:v>
                </c:pt>
                <c:pt idx="389">
                  <c:v>2.289886271368721E-3</c:v>
                </c:pt>
                <c:pt idx="390">
                  <c:v>2.2931811604003614E-3</c:v>
                </c:pt>
                <c:pt idx="391">
                  <c:v>2.2964801622928485E-3</c:v>
                </c:pt>
                <c:pt idx="392">
                  <c:v>2.3050839086809962E-3</c:v>
                </c:pt>
                <c:pt idx="393">
                  <c:v>2.3097172992964632E-3</c:v>
                </c:pt>
                <c:pt idx="394">
                  <c:v>2.3130368661120845E-3</c:v>
                </c:pt>
                <c:pt idx="395">
                  <c:v>2.3163605460360254E-3</c:v>
                </c:pt>
                <c:pt idx="396">
                  <c:v>2.3196883391098963E-3</c:v>
                </c:pt>
                <c:pt idx="397">
                  <c:v>2.3283067946479274E-3</c:v>
                </c:pt>
                <c:pt idx="398">
                  <c:v>2.3330406437338282E-3</c:v>
                </c:pt>
                <c:pt idx="399">
                  <c:v>2.3363890031799757E-3</c:v>
                </c:pt>
                <c:pt idx="400">
                  <c:v>2.3397414760254979E-3</c:v>
                </c:pt>
                <c:pt idx="401">
                  <c:v>2.343098062312224E-3</c:v>
                </c:pt>
                <c:pt idx="402">
                  <c:v>2.3517301396429823E-3</c:v>
                </c:pt>
                <c:pt idx="403">
                  <c:v>2.3565655427077608E-3</c:v>
                </c:pt>
                <c:pt idx="404">
                  <c:v>2.3599426968288267E-3</c:v>
                </c:pt>
                <c:pt idx="405">
                  <c:v>2.3633239646422932E-3</c:v>
                </c:pt>
                <c:pt idx="406">
                  <c:v>2.3667093461913037E-3</c:v>
                </c:pt>
                <c:pt idx="407">
                  <c:v>2.37535395796622E-3</c:v>
                </c:pt>
                <c:pt idx="408">
                  <c:v>2.380292010580471E-3</c:v>
                </c:pt>
                <c:pt idx="409">
                  <c:v>2.3836979614377109E-3</c:v>
                </c:pt>
                <c:pt idx="410">
                  <c:v>2.3871080262840997E-3</c:v>
                </c:pt>
                <c:pt idx="411">
                  <c:v>2.3905222051616866E-3</c:v>
                </c:pt>
                <c:pt idx="412">
                  <c:v>2.3991782640403274E-3</c:v>
                </c:pt>
                <c:pt idx="413">
                  <c:v>2.4050609856283429E-3</c:v>
                </c:pt>
                <c:pt idx="414">
                  <c:v>2.4087779573993733E-3</c:v>
                </c:pt>
                <c:pt idx="415">
                  <c:v>2.4125000005651054E-3</c:v>
                </c:pt>
                <c:pt idx="416">
                  <c:v>2.4155344181191534E-3</c:v>
                </c:pt>
                <c:pt idx="417">
                  <c:v>2.4262194265489432E-3</c:v>
                </c:pt>
                <c:pt idx="418">
                  <c:v>2.430760747852864E-3</c:v>
                </c:pt>
                <c:pt idx="419">
                  <c:v>2.4338168624258886E-3</c:v>
                </c:pt>
                <c:pt idx="420">
                  <c:v>2.4368765932853611E-3</c:v>
                </c:pt>
                <c:pt idx="421">
                  <c:v>2.4380308424626169E-3</c:v>
                </c:pt>
                <c:pt idx="422">
                  <c:v>2.4491516802622646E-3</c:v>
                </c:pt>
                <c:pt idx="423">
                  <c:v>2.4522294930592191E-3</c:v>
                </c:pt>
                <c:pt idx="424">
                  <c:v>2.4553109223445424E-3</c:v>
                </c:pt>
                <c:pt idx="425">
                  <c:v>2.4583959681519613E-3</c:v>
                </c:pt>
                <c:pt idx="426">
                  <c:v>2.4652664489901886E-3</c:v>
                </c:pt>
                <c:pt idx="427">
                  <c:v>2.4707723172799675E-3</c:v>
                </c:pt>
                <c:pt idx="428">
                  <c:v>2.4738754462059502E-3</c:v>
                </c:pt>
                <c:pt idx="429">
                  <c:v>2.4769821918574826E-3</c:v>
                </c:pt>
                <c:pt idx="430">
                  <c:v>2.4800925542685093E-3</c:v>
                </c:pt>
                <c:pt idx="431">
                  <c:v>2.486962302312482E-3</c:v>
                </c:pt>
                <c:pt idx="432">
                  <c:v>2.4925701721904142E-3</c:v>
                </c:pt>
                <c:pt idx="433">
                  <c:v>2.4956986189111621E-3</c:v>
                </c:pt>
                <c:pt idx="434">
                  <c:v>2.4988306825963909E-3</c:v>
                </c:pt>
                <c:pt idx="435">
                  <c:v>2.5019663632804851E-3</c:v>
                </c:pt>
                <c:pt idx="436">
                  <c:v>2.5088344215634952E-3</c:v>
                </c:pt>
                <c:pt idx="437">
                  <c:v>2.514545256693178E-3</c:v>
                </c:pt>
                <c:pt idx="438">
                  <c:v>2.5176990228877858E-3</c:v>
                </c:pt>
                <c:pt idx="439">
                  <c:v>2.5208564062877779E-3</c:v>
                </c:pt>
                <c:pt idx="440">
                  <c:v>2.5240174069279765E-3</c:v>
                </c:pt>
                <c:pt idx="441">
                  <c:v>2.5308828184829376E-3</c:v>
                </c:pt>
                <c:pt idx="442">
                  <c:v>2.5366975825833167E-3</c:v>
                </c:pt>
                <c:pt idx="443">
                  <c:v>2.5398766699444579E-3</c:v>
                </c:pt>
                <c:pt idx="444">
                  <c:v>2.543059374753858E-3</c:v>
                </c:pt>
                <c:pt idx="445">
                  <c:v>2.5462456970469951E-3</c:v>
                </c:pt>
                <c:pt idx="446">
                  <c:v>2.5531075049052667E-3</c:v>
                </c:pt>
                <c:pt idx="447">
                  <c:v>2.5590271617509362E-3</c:v>
                </c:pt>
                <c:pt idx="448">
                  <c:v>2.5622315719848621E-3</c:v>
                </c:pt>
                <c:pt idx="449">
                  <c:v>2.5654395999123304E-3</c:v>
                </c:pt>
                <c:pt idx="450">
                  <c:v>2.5686512455681621E-3</c:v>
                </c:pt>
                <c:pt idx="451">
                  <c:v>2.5755084927594684E-3</c:v>
                </c:pt>
                <c:pt idx="452">
                  <c:v>2.5815340061811883E-3</c:v>
                </c:pt>
                <c:pt idx="453">
                  <c:v>2.5847637410083861E-3</c:v>
                </c:pt>
                <c:pt idx="454">
                  <c:v>2.5879970937755046E-3</c:v>
                </c:pt>
                <c:pt idx="455">
                  <c:v>2.5912340645182401E-3</c:v>
                </c:pt>
                <c:pt idx="456">
                  <c:v>2.5980857940697127E-3</c:v>
                </c:pt>
                <c:pt idx="457">
                  <c:v>2.6042181279555877E-3</c:v>
                </c:pt>
                <c:pt idx="458">
                  <c:v>2.607473189109027E-3</c:v>
                </c:pt>
                <c:pt idx="459">
                  <c:v>2.6107318684518311E-3</c:v>
                </c:pt>
                <c:pt idx="460">
                  <c:v>2.6139941660188212E-3</c:v>
                </c:pt>
                <c:pt idx="461">
                  <c:v>2.6208394209553511E-3</c:v>
                </c:pt>
                <c:pt idx="462">
                  <c:v>2.6270795392498185E-3</c:v>
                </c:pt>
                <c:pt idx="463">
                  <c:v>2.6303599284771429E-3</c:v>
                </c:pt>
                <c:pt idx="464">
                  <c:v>2.6336439361441524E-3</c:v>
                </c:pt>
                <c:pt idx="465">
                  <c:v>2.6369315622869816E-3</c:v>
                </c:pt>
                <c:pt idx="466">
                  <c:v>2.6437693856291755E-3</c:v>
                </c:pt>
                <c:pt idx="467">
                  <c:v>2.6501182523354901E-3</c:v>
                </c:pt>
                <c:pt idx="468">
                  <c:v>2.6534239713974827E-3</c:v>
                </c:pt>
                <c:pt idx="469">
                  <c:v>2.6567333091518895E-3</c:v>
                </c:pt>
                <c:pt idx="470">
                  <c:v>2.6600462656348458E-3</c:v>
                </c:pt>
                <c:pt idx="471">
                  <c:v>2.6668757004000318E-3</c:v>
                </c:pt>
                <c:pt idx="472">
                  <c:v>2.6733342795794766E-3</c:v>
                </c:pt>
                <c:pt idx="473">
                  <c:v>2.6766653302507178E-3</c:v>
                </c:pt>
                <c:pt idx="474">
                  <c:v>2.6799999998688546E-3</c:v>
                </c:pt>
                <c:pt idx="475">
                  <c:v>2.7050904782559651E-3</c:v>
                </c:pt>
                <c:pt idx="476">
                  <c:v>2.7774209994062557E-3</c:v>
                </c:pt>
                <c:pt idx="477">
                  <c:v>2.8078260632687243E-3</c:v>
                </c:pt>
                <c:pt idx="478">
                  <c:v>2.8336288669456567E-3</c:v>
                </c:pt>
                <c:pt idx="479">
                  <c:v>2.859479240956672E-3</c:v>
                </c:pt>
                <c:pt idx="480">
                  <c:v>2.8853771889967876E-3</c:v>
                </c:pt>
                <c:pt idx="481">
                  <c:v>2.9577427845180579E-3</c:v>
                </c:pt>
                <c:pt idx="482">
                  <c:v>2.9894447955726234E-3</c:v>
                </c:pt>
                <c:pt idx="483">
                  <c:v>3.0155806694130054E-3</c:v>
                </c:pt>
                <c:pt idx="484">
                  <c:v>3.0417641395929697E-3</c:v>
                </c:pt>
                <c:pt idx="485">
                  <c:v>3.0448020016243136E-3</c:v>
                </c:pt>
                <c:pt idx="486">
                  <c:v>3.0478550334806643E-3</c:v>
                </c:pt>
                <c:pt idx="487">
                  <c:v>3.1733955668139329E-3</c:v>
                </c:pt>
                <c:pt idx="488">
                  <c:v>3.199864693864329E-3</c:v>
                </c:pt>
                <c:pt idx="489">
                  <c:v>3.2263814435959754E-3</c:v>
                </c:pt>
                <c:pt idx="490">
                  <c:v>3.2529458197995938E-3</c:v>
                </c:pt>
                <c:pt idx="491">
                  <c:v>3.3253451785953819E-3</c:v>
                </c:pt>
                <c:pt idx="492">
                  <c:v>3.3596796653862634E-3</c:v>
                </c:pt>
                <c:pt idx="493">
                  <c:v>3.38648223104949E-3</c:v>
                </c:pt>
                <c:pt idx="494">
                  <c:v>3.4133324460726808E-3</c:v>
                </c:pt>
                <c:pt idx="495">
                  <c:v>3.4402303142945191E-3</c:v>
                </c:pt>
                <c:pt idx="496">
                  <c:v>3.5754345882250379E-3</c:v>
                </c:pt>
                <c:pt idx="497">
                  <c:v>3.6026184566391724E-3</c:v>
                </c:pt>
                <c:pt idx="498">
                  <c:v>3.629850005316332E-3</c:v>
                </c:pt>
                <c:pt idx="499">
                  <c:v>3.7022346145441495E-3</c:v>
                </c:pt>
                <c:pt idx="500">
                  <c:v>3.7392530806331786E-3</c:v>
                </c:pt>
                <c:pt idx="501">
                  <c:v>3.7667230891699774E-3</c:v>
                </c:pt>
                <c:pt idx="502">
                  <c:v>3.7942408014359622E-3</c:v>
                </c:pt>
                <c:pt idx="503">
                  <c:v>3.8218062213663962E-3</c:v>
                </c:pt>
                <c:pt idx="504">
                  <c:v>3.8941652636002005E-3</c:v>
                </c:pt>
                <c:pt idx="505">
                  <c:v>3.9603490742004402E-3</c:v>
                </c:pt>
                <c:pt idx="506">
                  <c:v>3.9882008231428819E-3</c:v>
                </c:pt>
                <c:pt idx="507">
                  <c:v>4.016100307489336E-3</c:v>
                </c:pt>
                <c:pt idx="508">
                  <c:v>4.0884216544790318E-3</c:v>
                </c:pt>
                <c:pt idx="509">
                  <c:v>4.1281756788254997E-3</c:v>
                </c:pt>
                <c:pt idx="510">
                  <c:v>4.1563139001854548E-3</c:v>
                </c:pt>
                <c:pt idx="511">
                  <c:v>4.3167173842659657E-3</c:v>
                </c:pt>
                <c:pt idx="512">
                  <c:v>4.3836000429954419E-3</c:v>
                </c:pt>
                <c:pt idx="513">
                  <c:v>4.4511003397506828E-3</c:v>
                </c:pt>
                <c:pt idx="514">
                  <c:v>4.5192184001616063E-3</c:v>
                </c:pt>
                <c:pt idx="515">
                  <c:v>4.5879543510140269E-3</c:v>
                </c:pt>
                <c:pt idx="516">
                  <c:v>4.6525192066845418E-3</c:v>
                </c:pt>
                <c:pt idx="517">
                  <c:v>4.7156812955442915E-3</c:v>
                </c:pt>
                <c:pt idx="518">
                  <c:v>4.7793388158233283E-3</c:v>
                </c:pt>
                <c:pt idx="519">
                  <c:v>4.8434918624743004E-3</c:v>
                </c:pt>
                <c:pt idx="520">
                  <c:v>4.908140531192276E-3</c:v>
                </c:pt>
                <c:pt idx="521">
                  <c:v>4.9732849184162767E-3</c:v>
                </c:pt>
                <c:pt idx="522">
                  <c:v>5.0389251213290567E-3</c:v>
                </c:pt>
                <c:pt idx="523">
                  <c:v>5.1050612378571057E-3</c:v>
                </c:pt>
                <c:pt idx="524">
                  <c:v>5.1716933666713025E-3</c:v>
                </c:pt>
                <c:pt idx="525">
                  <c:v>5.2388216071866996E-3</c:v>
                </c:pt>
                <c:pt idx="526">
                  <c:v>5.3064460595633953E-3</c:v>
                </c:pt>
                <c:pt idx="527">
                  <c:v>5.3745668247063188E-3</c:v>
                </c:pt>
                <c:pt idx="528">
                  <c:v>5.4431840042652264E-3</c:v>
                </c:pt>
                <c:pt idx="529">
                  <c:v>5.512297700636019E-3</c:v>
                </c:pt>
                <c:pt idx="530">
                  <c:v>5.5732328671946312E-3</c:v>
                </c:pt>
                <c:pt idx="531">
                  <c:v>5.6310254383783011E-3</c:v>
                </c:pt>
                <c:pt idx="532">
                  <c:v>5.6891173211189913E-3</c:v>
                </c:pt>
                <c:pt idx="533">
                  <c:v>5.7475085676079365E-3</c:v>
                </c:pt>
                <c:pt idx="534">
                  <c:v>5.80619923030794E-3</c:v>
                </c:pt>
                <c:pt idx="535">
                  <c:v>5.8651893619522709E-3</c:v>
                </c:pt>
                <c:pt idx="536">
                  <c:v>5.9244790155459819E-3</c:v>
                </c:pt>
                <c:pt idx="537">
                  <c:v>5.9840682443652506E-3</c:v>
                </c:pt>
                <c:pt idx="538">
                  <c:v>6.0439571019571614E-3</c:v>
                </c:pt>
                <c:pt idx="539">
                  <c:v>6.1041456421403635E-3</c:v>
                </c:pt>
                <c:pt idx="540">
                  <c:v>6.164633919005286E-3</c:v>
                </c:pt>
                <c:pt idx="541">
                  <c:v>6.2254219869137062E-3</c:v>
                </c:pt>
                <c:pt idx="542">
                  <c:v>6.2865099004991805E-3</c:v>
                </c:pt>
                <c:pt idx="543">
                  <c:v>6.36088649102749E-3</c:v>
                </c:pt>
                <c:pt idx="544">
                  <c:v>6.4275776817295602E-3</c:v>
                </c:pt>
                <c:pt idx="545">
                  <c:v>6.4946409138184795E-3</c:v>
                </c:pt>
                <c:pt idx="546">
                  <c:v>6.5620762620859276E-3</c:v>
                </c:pt>
                <c:pt idx="547">
                  <c:v>6.6298838017423171E-3</c:v>
                </c:pt>
                <c:pt idx="548">
                  <c:v>6.6980636084172322E-3</c:v>
                </c:pt>
                <c:pt idx="549">
                  <c:v>6.7666157581578977E-3</c:v>
                </c:pt>
                <c:pt idx="550">
                  <c:v>6.8355403274307077E-3</c:v>
                </c:pt>
                <c:pt idx="551">
                  <c:v>6.9048373931214473E-3</c:v>
                </c:pt>
                <c:pt idx="552">
                  <c:v>6.974507032534198E-3</c:v>
                </c:pt>
                <c:pt idx="553">
                  <c:v>7.0445493233933076E-3</c:v>
                </c:pt>
                <c:pt idx="554">
                  <c:v>7.1149643438411991E-3</c:v>
                </c:pt>
                <c:pt idx="555">
                  <c:v>7.0540241168811748E-3</c:v>
                </c:pt>
                <c:pt idx="556">
                  <c:v>6.9695903483152069E-3</c:v>
                </c:pt>
                <c:pt idx="557">
                  <c:v>6.8834710707824306E-3</c:v>
                </c:pt>
                <c:pt idx="558">
                  <c:v>6.7956667239539399E-3</c:v>
                </c:pt>
                <c:pt idx="559">
                  <c:v>6.7061777560780767E-3</c:v>
                </c:pt>
                <c:pt idx="560">
                  <c:v>6.615004623975615E-3</c:v>
                </c:pt>
                <c:pt idx="561">
                  <c:v>6.5221477930362528E-3</c:v>
                </c:pt>
                <c:pt idx="562">
                  <c:v>6.4276077372151129E-3</c:v>
                </c:pt>
                <c:pt idx="563">
                  <c:v>6.3727638832685105E-3</c:v>
                </c:pt>
                <c:pt idx="564">
                  <c:v>6.4208411184786584E-3</c:v>
                </c:pt>
                <c:pt idx="565">
                  <c:v>6.4690344237475763E-3</c:v>
                </c:pt>
                <c:pt idx="566">
                  <c:v>6.5173438157534293E-3</c:v>
                </c:pt>
                <c:pt idx="567">
                  <c:v>6.5657693112153364E-3</c:v>
                </c:pt>
                <c:pt idx="568">
                  <c:v>6.6143109268924959E-3</c:v>
                </c:pt>
                <c:pt idx="569">
                  <c:v>6.6629686795850575E-3</c:v>
                </c:pt>
                <c:pt idx="570">
                  <c:v>6.7117425861341245E-3</c:v>
                </c:pt>
                <c:pt idx="571">
                  <c:v>6.7606326634215346E-3</c:v>
                </c:pt>
                <c:pt idx="572">
                  <c:v>6.809638928369644E-3</c:v>
                </c:pt>
                <c:pt idx="573">
                  <c:v>6.8587613979417582E-3</c:v>
                </c:pt>
                <c:pt idx="574">
                  <c:v>6.9080000891419205E-3</c:v>
                </c:pt>
                <c:pt idx="575">
                  <c:v>6.9573550190151255E-3</c:v>
                </c:pt>
                <c:pt idx="576">
                  <c:v>7.0068262046466658E-3</c:v>
                </c:pt>
                <c:pt idx="577">
                  <c:v>7.0564136631632241E-3</c:v>
                </c:pt>
                <c:pt idx="578">
                  <c:v>7.1061174117320013E-3</c:v>
                </c:pt>
                <c:pt idx="579">
                  <c:v>7.1559374675611489E-3</c:v>
                </c:pt>
                <c:pt idx="580">
                  <c:v>7.2058738478995542E-3</c:v>
                </c:pt>
                <c:pt idx="581">
                  <c:v>7.2559265700370586E-3</c:v>
                </c:pt>
                <c:pt idx="582">
                  <c:v>7.3060956513042365E-3</c:v>
                </c:pt>
                <c:pt idx="583">
                  <c:v>7.3563811090723982E-3</c:v>
                </c:pt>
                <c:pt idx="584">
                  <c:v>7.4067829607542459E-3</c:v>
                </c:pt>
                <c:pt idx="585">
                  <c:v>7.4573012238029956E-3</c:v>
                </c:pt>
                <c:pt idx="586">
                  <c:v>7.5079359157123795E-3</c:v>
                </c:pt>
                <c:pt idx="587">
                  <c:v>7.5586870540181803E-3</c:v>
                </c:pt>
                <c:pt idx="588">
                  <c:v>7.6095546562962545E-3</c:v>
                </c:pt>
                <c:pt idx="589">
                  <c:v>7.6605387401629775E-3</c:v>
                </c:pt>
                <c:pt idx="590">
                  <c:v>7.7116393232767718E-3</c:v>
                </c:pt>
                <c:pt idx="591">
                  <c:v>7.7628564233363567E-3</c:v>
                </c:pt>
                <c:pt idx="592">
                  <c:v>7.8141900580811843E-3</c:v>
                </c:pt>
                <c:pt idx="593">
                  <c:v>7.8656402452925416E-3</c:v>
                </c:pt>
                <c:pt idx="594">
                  <c:v>7.9172070027917849E-3</c:v>
                </c:pt>
                <c:pt idx="595">
                  <c:v>7.9762832019780322E-3</c:v>
                </c:pt>
                <c:pt idx="596">
                  <c:v>8.028099813154093E-3</c:v>
                </c:pt>
                <c:pt idx="597">
                  <c:v>8.0800330508963118E-3</c:v>
                </c:pt>
                <c:pt idx="598">
                  <c:v>8.132082933195995E-3</c:v>
                </c:pt>
                <c:pt idx="599">
                  <c:v>8.1842494780860614E-3</c:v>
                </c:pt>
                <c:pt idx="600">
                  <c:v>8.236532703640163E-3</c:v>
                </c:pt>
                <c:pt idx="601">
                  <c:v>8.2889326279729052E-3</c:v>
                </c:pt>
                <c:pt idx="602">
                  <c:v>8.3414492692402836E-3</c:v>
                </c:pt>
                <c:pt idx="603">
                  <c:v>8.3940826456392528E-3</c:v>
                </c:pt>
                <c:pt idx="604">
                  <c:v>8.4468327754074948E-3</c:v>
                </c:pt>
                <c:pt idx="605">
                  <c:v>8.5099261386615329E-3</c:v>
                </c:pt>
                <c:pt idx="606">
                  <c:v>8.5628255661560435E-3</c:v>
                </c:pt>
                <c:pt idx="607">
                  <c:v>8.6158408958566489E-3</c:v>
                </c:pt>
                <c:pt idx="608">
                  <c:v>8.6689721461382131E-3</c:v>
                </c:pt>
                <c:pt idx="609">
                  <c:v>8.722219335416441E-3</c:v>
                </c:pt>
                <c:pt idx="610">
                  <c:v>8.7788465553769821E-3</c:v>
                </c:pt>
                <c:pt idx="611">
                  <c:v>8.8290616048307593E-3</c:v>
                </c:pt>
                <c:pt idx="612">
                  <c:v>8.8826567220022228E-3</c:v>
                </c:pt>
                <c:pt idx="613">
                  <c:v>8.9363678522417517E-3</c:v>
                </c:pt>
                <c:pt idx="614">
                  <c:v>8.9901950141694515E-3</c:v>
                </c:pt>
                <c:pt idx="615">
                  <c:v>9.0456108289197045E-3</c:v>
                </c:pt>
                <c:pt idx="616">
                  <c:v>9.0963069643402103E-3</c:v>
                </c:pt>
                <c:pt idx="617">
                  <c:v>9.1341430253450099E-3</c:v>
                </c:pt>
                <c:pt idx="618">
                  <c:v>9.1979017326076582E-3</c:v>
                </c:pt>
                <c:pt idx="619">
                  <c:v>9.2488003857535781E-3</c:v>
                </c:pt>
                <c:pt idx="620">
                  <c:v>9.299766565130629E-3</c:v>
                </c:pt>
                <c:pt idx="621">
                  <c:v>9.3508002809230516E-3</c:v>
                </c:pt>
                <c:pt idx="622">
                  <c:v>9.4019015433285599E-3</c:v>
                </c:pt>
                <c:pt idx="623">
                  <c:v>9.453070362559636E-3</c:v>
                </c:pt>
                <c:pt idx="624">
                  <c:v>9.5043067488415796E-3</c:v>
                </c:pt>
                <c:pt idx="625">
                  <c:v>9.555610712414243E-3</c:v>
                </c:pt>
                <c:pt idx="626">
                  <c:v>9.6069822635311639E-3</c:v>
                </c:pt>
                <c:pt idx="627">
                  <c:v>9.658421412459782E-3</c:v>
                </c:pt>
                <c:pt idx="628">
                  <c:v>9.7099281694814354E-3</c:v>
                </c:pt>
                <c:pt idx="629">
                  <c:v>9.7615025448907176E-3</c:v>
                </c:pt>
                <c:pt idx="630">
                  <c:v>9.8131445489972064E-3</c:v>
                </c:pt>
                <c:pt idx="631">
                  <c:v>9.8648541921232992E-3</c:v>
                </c:pt>
                <c:pt idx="632">
                  <c:v>9.9166314846059426E-3</c:v>
                </c:pt>
                <c:pt idx="633">
                  <c:v>9.9684764367957701E-3</c:v>
                </c:pt>
                <c:pt idx="634">
                  <c:v>1.0020389059057102E-2</c:v>
                </c:pt>
                <c:pt idx="635">
                  <c:v>1.0072369361768157E-2</c:v>
                </c:pt>
                <c:pt idx="636">
                  <c:v>1.0124417355321706E-2</c:v>
                </c:pt>
                <c:pt idx="637">
                  <c:v>1.0176533050123343E-2</c:v>
                </c:pt>
                <c:pt idx="638">
                  <c:v>1.0228716456593644E-2</c:v>
                </c:pt>
                <c:pt idx="639">
                  <c:v>1.0269010822381163E-2</c:v>
                </c:pt>
                <c:pt idx="640">
                  <c:v>1.0333286446288576E-2</c:v>
                </c:pt>
                <c:pt idx="641">
                  <c:v>1.0385673050423223E-2</c:v>
                </c:pt>
                <c:pt idx="642">
                  <c:v>1.0438127408045473E-2</c:v>
                </c:pt>
                <c:pt idx="643">
                  <c:v>1.049064952964476E-2</c:v>
                </c:pt>
                <c:pt idx="644">
                  <c:v>1.0543239425724859E-2</c:v>
                </c:pt>
                <c:pt idx="645">
                  <c:v>1.0595897106802789E-2</c:v>
                </c:pt>
                <c:pt idx="646">
                  <c:v>1.0648622583410344E-2</c:v>
                </c:pt>
                <c:pt idx="647">
                  <c:v>1.0705120463494811E-2</c:v>
                </c:pt>
                <c:pt idx="648">
                  <c:v>1.0758009196283428E-2</c:v>
                </c:pt>
                <c:pt idx="649">
                  <c:v>1.0810965927048994E-2</c:v>
                </c:pt>
                <c:pt idx="650">
                  <c:v>1.0863990666382927E-2</c:v>
                </c:pt>
                <c:pt idx="651">
                  <c:v>1.0917083424891241E-2</c:v>
                </c:pt>
                <c:pt idx="652">
                  <c:v>1.0958980662774462E-2</c:v>
                </c:pt>
                <c:pt idx="653">
                  <c:v>1.1023473041925627E-2</c:v>
                </c:pt>
                <c:pt idx="654">
                  <c:v>1.1076769921732987E-2</c:v>
                </c:pt>
                <c:pt idx="655">
                  <c:v>1.1130134863278608E-2</c:v>
                </c:pt>
                <c:pt idx="656">
                  <c:v>1.1172535605431999E-2</c:v>
                </c:pt>
                <c:pt idx="657">
                  <c:v>1.1237068974302291E-2</c:v>
                </c:pt>
                <c:pt idx="658">
                  <c:v>1.1290638165173813E-2</c:v>
                </c:pt>
                <c:pt idx="659">
                  <c:v>1.1344275460570949E-2</c:v>
                </c:pt>
                <c:pt idx="660">
                  <c:v>1.1397980871225826E-2</c:v>
                </c:pt>
                <c:pt idx="661">
                  <c:v>1.1455330616979204E-2</c:v>
                </c:pt>
                <c:pt idx="662">
                  <c:v>1.1529304010712681E-2</c:v>
                </c:pt>
                <c:pt idx="663">
                  <c:v>1.1583294306801026E-2</c:v>
                </c:pt>
                <c:pt idx="664">
                  <c:v>1.1637353108883456E-2</c:v>
                </c:pt>
                <c:pt idx="665">
                  <c:v>1.1691480427776959E-2</c:v>
                </c:pt>
                <c:pt idx="666">
                  <c:v>1.1745676274312541E-2</c:v>
                </c:pt>
                <c:pt idx="667">
                  <c:v>1.1792061925747936E-2</c:v>
                </c:pt>
                <c:pt idx="668">
                  <c:v>1.1835294180894693E-2</c:v>
                </c:pt>
                <c:pt idx="669">
                  <c:v>1.1878512790438445E-2</c:v>
                </c:pt>
                <c:pt idx="670">
                  <c:v>1.1921717752444301E-2</c:v>
                </c:pt>
                <c:pt idx="671">
                  <c:v>1.1964909064978033E-2</c:v>
                </c:pt>
                <c:pt idx="672">
                  <c:v>1.2008086726106277E-2</c:v>
                </c:pt>
                <c:pt idx="673">
                  <c:v>1.2051250733895897E-2</c:v>
                </c:pt>
                <c:pt idx="674">
                  <c:v>1.2094401086414412E-2</c:v>
                </c:pt>
                <c:pt idx="675">
                  <c:v>1.2137537781729995E-2</c:v>
                </c:pt>
                <c:pt idx="676">
                  <c:v>1.2180660817911481E-2</c:v>
                </c:pt>
                <c:pt idx="677">
                  <c:v>1.2223770193027703E-2</c:v>
                </c:pt>
                <c:pt idx="678">
                  <c:v>1.2266865905148586E-2</c:v>
                </c:pt>
                <c:pt idx="679">
                  <c:v>1.2309947952344278E-2</c:v>
                </c:pt>
                <c:pt idx="680">
                  <c:v>1.2353016332686021E-2</c:v>
                </c:pt>
                <c:pt idx="681">
                  <c:v>1.2396071044245274E-2</c:v>
                </c:pt>
                <c:pt idx="682">
                  <c:v>1.2439112085093497E-2</c:v>
                </c:pt>
                <c:pt idx="683">
                  <c:v>1.2482139453303466E-2</c:v>
                </c:pt>
                <c:pt idx="684">
                  <c:v>1.2525153146948393E-2</c:v>
                </c:pt>
                <c:pt idx="685">
                  <c:v>1.256815316410171E-2</c:v>
                </c:pt>
                <c:pt idx="686">
                  <c:v>1.2611139502837505E-2</c:v>
                </c:pt>
                <c:pt idx="687">
                  <c:v>1.2654112161230743E-2</c:v>
                </c:pt>
                <c:pt idx="688">
                  <c:v>1.2697071137357045E-2</c:v>
                </c:pt>
                <c:pt idx="689">
                  <c:v>1.2740016429291814E-2</c:v>
                </c:pt>
                <c:pt idx="690">
                  <c:v>1.2782948035111326E-2</c:v>
                </c:pt>
                <c:pt idx="691">
                  <c:v>1.282586595289296E-2</c:v>
                </c:pt>
                <c:pt idx="692">
                  <c:v>1.2868770180714082E-2</c:v>
                </c:pt>
                <c:pt idx="693">
                  <c:v>1.291166071665273E-2</c:v>
                </c:pt>
                <c:pt idx="694">
                  <c:v>1.2954537558787589E-2</c:v>
                </c:pt>
                <c:pt idx="695">
                  <c:v>1.2997400705197783E-2</c:v>
                </c:pt>
                <c:pt idx="696">
                  <c:v>1.3040250153963314E-2</c:v>
                </c:pt>
                <c:pt idx="697">
                  <c:v>1.3083085903163967E-2</c:v>
                </c:pt>
                <c:pt idx="698">
                  <c:v>1.3125907950881272E-2</c:v>
                </c:pt>
                <c:pt idx="699">
                  <c:v>1.3168716295196113E-2</c:v>
                </c:pt>
                <c:pt idx="700">
                  <c:v>1.3211510934190675E-2</c:v>
                </c:pt>
                <c:pt idx="701">
                  <c:v>1.3254291865947372E-2</c:v>
                </c:pt>
                <c:pt idx="702">
                  <c:v>1.3297059088549492E-2</c:v>
                </c:pt>
                <c:pt idx="703">
                  <c:v>1.3339812600080757E-2</c:v>
                </c:pt>
                <c:pt idx="704">
                  <c:v>1.3382552398624894E-2</c:v>
                </c:pt>
                <c:pt idx="705">
                  <c:v>1.3425278482267157E-2</c:v>
                </c:pt>
                <c:pt idx="706">
                  <c:v>1.3467990849092589E-2</c:v>
                </c:pt>
                <c:pt idx="707">
                  <c:v>1.3510689497187102E-2</c:v>
                </c:pt>
                <c:pt idx="708">
                  <c:v>1.3553374424637268E-2</c:v>
                </c:pt>
                <c:pt idx="709">
                  <c:v>1.3596045629530096E-2</c:v>
                </c:pt>
                <c:pt idx="710">
                  <c:v>1.3638703109952816E-2</c:v>
                </c:pt>
                <c:pt idx="711">
                  <c:v>1.3681346863993972E-2</c:v>
                </c:pt>
                <c:pt idx="712">
                  <c:v>1.3723976889741885E-2</c:v>
                </c:pt>
                <c:pt idx="713">
                  <c:v>1.3766593185285975E-2</c:v>
                </c:pt>
                <c:pt idx="714">
                  <c:v>1.3809195748716098E-2</c:v>
                </c:pt>
                <c:pt idx="715">
                  <c:v>1.385178457812233E-2</c:v>
                </c:pt>
                <c:pt idx="716">
                  <c:v>1.3894359671595843E-2</c:v>
                </c:pt>
                <c:pt idx="717">
                  <c:v>1.3936921027228025E-2</c:v>
                </c:pt>
                <c:pt idx="718">
                  <c:v>1.3979468643110705E-2</c:v>
                </c:pt>
                <c:pt idx="719">
                  <c:v>1.4021660395068974E-2</c:v>
                </c:pt>
                <c:pt idx="720">
                  <c:v>1.4060532213399727E-2</c:v>
                </c:pt>
                <c:pt idx="721">
                  <c:v>1.4099372325295085E-2</c:v>
                </c:pt>
                <c:pt idx="722">
                  <c:v>1.4138180726944616E-2</c:v>
                </c:pt>
                <c:pt idx="723">
                  <c:v>1.4176957414540954E-2</c:v>
                </c:pt>
                <c:pt idx="724">
                  <c:v>1.4215702384279582E-2</c:v>
                </c:pt>
                <c:pt idx="725">
                  <c:v>1.4254415632359269E-2</c:v>
                </c:pt>
                <c:pt idx="726">
                  <c:v>1.4293097154982061E-2</c:v>
                </c:pt>
                <c:pt idx="727">
                  <c:v>1.4331746948352205E-2</c:v>
                </c:pt>
                <c:pt idx="728">
                  <c:v>1.4370365008677664E-2</c:v>
                </c:pt>
                <c:pt idx="729">
                  <c:v>1.440895133216925E-2</c:v>
                </c:pt>
                <c:pt idx="730">
                  <c:v>1.4447505915040182E-2</c:v>
                </c:pt>
                <c:pt idx="731">
                  <c:v>1.4486028753508065E-2</c:v>
                </c:pt>
                <c:pt idx="732">
                  <c:v>1.4524519843791809E-2</c:v>
                </c:pt>
                <c:pt idx="733">
                  <c:v>1.4562979182114933E-2</c:v>
                </c:pt>
                <c:pt idx="734">
                  <c:v>1.4601406764702918E-2</c:v>
                </c:pt>
                <c:pt idx="735">
                  <c:v>1.4639802587784755E-2</c:v>
                </c:pt>
                <c:pt idx="736">
                  <c:v>1.4678166647591842E-2</c:v>
                </c:pt>
                <c:pt idx="737">
                  <c:v>1.4716498940359738E-2</c:v>
                </c:pt>
                <c:pt idx="738">
                  <c:v>1.4754799462325755E-2</c:v>
                </c:pt>
                <c:pt idx="739">
                  <c:v>1.4793068209731364E-2</c:v>
                </c:pt>
                <c:pt idx="740">
                  <c:v>1.4831305178819788E-2</c:v>
                </c:pt>
                <c:pt idx="741">
                  <c:v>1.4869510365838636E-2</c:v>
                </c:pt>
                <c:pt idx="742">
                  <c:v>1.4907683767037697E-2</c:v>
                </c:pt>
                <c:pt idx="743">
                  <c:v>1.4945825378669836E-2</c:v>
                </c:pt>
                <c:pt idx="744">
                  <c:v>1.4983935196990976E-2</c:v>
                </c:pt>
                <c:pt idx="745">
                  <c:v>1.5022013218260551E-2</c:v>
                </c:pt>
                <c:pt idx="746">
                  <c:v>1.5060059438740397E-2</c:v>
                </c:pt>
                <c:pt idx="747">
                  <c:v>1.5098073854695859E-2</c:v>
                </c:pt>
                <c:pt idx="748">
                  <c:v>1.5136056462394689E-2</c:v>
                </c:pt>
                <c:pt idx="749">
                  <c:v>1.5174007258108146E-2</c:v>
                </c:pt>
                <c:pt idx="750">
                  <c:v>1.5211926238110768E-2</c:v>
                </c:pt>
                <c:pt idx="751">
                  <c:v>1.524981339867929E-2</c:v>
                </c:pt>
                <c:pt idx="752">
                  <c:v>1.5287668736094166E-2</c:v>
                </c:pt>
                <c:pt idx="753">
                  <c:v>1.5325492246638695E-2</c:v>
                </c:pt>
                <c:pt idx="754">
                  <c:v>1.536328392659903E-2</c:v>
                </c:pt>
                <c:pt idx="755">
                  <c:v>1.5401043772265042E-2</c:v>
                </c:pt>
                <c:pt idx="756">
                  <c:v>1.5438771779928133E-2</c:v>
                </c:pt>
                <c:pt idx="757">
                  <c:v>1.5476467945884529E-2</c:v>
                </c:pt>
                <c:pt idx="758">
                  <c:v>1.5514132266432423E-2</c:v>
                </c:pt>
                <c:pt idx="759">
                  <c:v>1.5551764737873074E-2</c:v>
                </c:pt>
                <c:pt idx="760">
                  <c:v>1.558936535651103E-2</c:v>
                </c:pt>
                <c:pt idx="761">
                  <c:v>1.5626934118654116E-2</c:v>
                </c:pt>
                <c:pt idx="762">
                  <c:v>1.566447102061258E-2</c:v>
                </c:pt>
                <c:pt idx="763">
                  <c:v>1.5701976058700155E-2</c:v>
                </c:pt>
                <c:pt idx="764">
                  <c:v>1.5739449229233437E-2</c:v>
                </c:pt>
                <c:pt idx="765">
                  <c:v>1.5776890528531862E-2</c:v>
                </c:pt>
                <c:pt idx="766">
                  <c:v>1.5814299952918592E-2</c:v>
                </c:pt>
                <c:pt idx="767">
                  <c:v>1.5851677498719196E-2</c:v>
                </c:pt>
                <c:pt idx="768">
                  <c:v>1.5889023162262525E-2</c:v>
                </c:pt>
                <c:pt idx="769">
                  <c:v>1.5926336939880065E-2</c:v>
                </c:pt>
                <c:pt idx="770">
                  <c:v>1.5963618827906801E-2</c:v>
                </c:pt>
                <c:pt idx="771">
                  <c:v>1.5996819128923027E-2</c:v>
                </c:pt>
                <c:pt idx="772">
                  <c:v>1.602287401331199E-2</c:v>
                </c:pt>
                <c:pt idx="773">
                  <c:v>1.6048847211230979E-2</c:v>
                </c:pt>
                <c:pt idx="774">
                  <c:v>1.6074738716295407E-2</c:v>
                </c:pt>
                <c:pt idx="775">
                  <c:v>1.6100548522139733E-2</c:v>
                </c:pt>
                <c:pt idx="776">
                  <c:v>1.612627662241857E-2</c:v>
                </c:pt>
                <c:pt idx="777">
                  <c:v>1.6151923010806452E-2</c:v>
                </c:pt>
                <c:pt idx="778">
                  <c:v>1.6177487680998071E-2</c:v>
                </c:pt>
                <c:pt idx="779">
                  <c:v>1.6202970626708262E-2</c:v>
                </c:pt>
                <c:pt idx="780">
                  <c:v>1.6228371841671568E-2</c:v>
                </c:pt>
                <c:pt idx="781">
                  <c:v>1.6253691319642466E-2</c:v>
                </c:pt>
                <c:pt idx="782">
                  <c:v>1.6278929054395583E-2</c:v>
                </c:pt>
                <c:pt idx="783">
                  <c:v>1.6304085039725687E-2</c:v>
                </c:pt>
                <c:pt idx="784">
                  <c:v>1.6329159269447262E-2</c:v>
                </c:pt>
                <c:pt idx="785">
                  <c:v>1.6354151737394938E-2</c:v>
                </c:pt>
                <c:pt idx="786">
                  <c:v>1.6379062437423052E-2</c:v>
                </c:pt>
                <c:pt idx="787">
                  <c:v>1.6403891363406538E-2</c:v>
                </c:pt>
                <c:pt idx="788">
                  <c:v>1.642863850923959E-2</c:v>
                </c:pt>
                <c:pt idx="789">
                  <c:v>1.6453303868837216E-2</c:v>
                </c:pt>
                <c:pt idx="790">
                  <c:v>1.6477887436133907E-2</c:v>
                </c:pt>
                <c:pt idx="791">
                  <c:v>1.6502389205084313E-2</c:v>
                </c:pt>
                <c:pt idx="792">
                  <c:v>1.6526809169662784E-2</c:v>
                </c:pt>
                <c:pt idx="793">
                  <c:v>1.6551147323864479E-2</c:v>
                </c:pt>
                <c:pt idx="794">
                  <c:v>1.6575403661703833E-2</c:v>
                </c:pt>
                <c:pt idx="795">
                  <c:v>1.6599578177215423E-2</c:v>
                </c:pt>
                <c:pt idx="796">
                  <c:v>1.6623670864454199E-2</c:v>
                </c:pt>
                <c:pt idx="797">
                  <c:v>1.6647681717495037E-2</c:v>
                </c:pt>
                <c:pt idx="798">
                  <c:v>1.667161073043252E-2</c:v>
                </c:pt>
                <c:pt idx="799">
                  <c:v>1.6695457897381392E-2</c:v>
                </c:pt>
                <c:pt idx="800">
                  <c:v>1.6719223212476746E-2</c:v>
                </c:pt>
                <c:pt idx="801">
                  <c:v>1.6742906669873398E-2</c:v>
                </c:pt>
                <c:pt idx="802">
                  <c:v>1.6766508263746309E-2</c:v>
                </c:pt>
                <c:pt idx="803">
                  <c:v>1.6790027988290591E-2</c:v>
                </c:pt>
                <c:pt idx="804">
                  <c:v>1.6813465837721059E-2</c:v>
                </c:pt>
                <c:pt idx="805">
                  <c:v>1.6836821806272901E-2</c:v>
                </c:pt>
                <c:pt idx="806">
                  <c:v>1.6860095888201237E-2</c:v>
                </c:pt>
                <c:pt idx="807">
                  <c:v>1.6883288077781326E-2</c:v>
                </c:pt>
                <c:pt idx="808">
                  <c:v>1.6906398369308365E-2</c:v>
                </c:pt>
                <c:pt idx="809">
                  <c:v>1.6929426757097472E-2</c:v>
                </c:pt>
                <c:pt idx="810">
                  <c:v>1.6952373235484361E-2</c:v>
                </c:pt>
                <c:pt idx="811">
                  <c:v>1.697523779882423E-2</c:v>
                </c:pt>
                <c:pt idx="812">
                  <c:v>1.7000712680518518E-2</c:v>
                </c:pt>
                <c:pt idx="813">
                  <c:v>1.7023459243958546E-2</c:v>
                </c:pt>
                <c:pt idx="814">
                  <c:v>1.7046124100208049E-2</c:v>
                </c:pt>
                <c:pt idx="815">
                  <c:v>1.7068707243691601E-2</c:v>
                </c:pt>
                <c:pt idx="816">
                  <c:v>1.709120866885408E-2</c:v>
                </c:pt>
                <c:pt idx="817">
                  <c:v>1.7113628370159589E-2</c:v>
                </c:pt>
                <c:pt idx="818">
                  <c:v>1.7135966342092756E-2</c:v>
                </c:pt>
                <c:pt idx="819">
                  <c:v>1.7158222579158305E-2</c:v>
                </c:pt>
                <c:pt idx="820">
                  <c:v>1.7180397075880621E-2</c:v>
                </c:pt>
                <c:pt idx="821">
                  <c:v>1.7202489826804168E-2</c:v>
                </c:pt>
                <c:pt idx="822">
                  <c:v>1.7224500826493957E-2</c:v>
                </c:pt>
                <c:pt idx="823">
                  <c:v>1.7241179132338552E-2</c:v>
                </c:pt>
                <c:pt idx="824">
                  <c:v>1.7253215467491815E-2</c:v>
                </c:pt>
                <c:pt idx="825">
                  <c:v>1.7265137238441274E-2</c:v>
                </c:pt>
                <c:pt idx="826">
                  <c:v>1.7276944441089875E-2</c:v>
                </c:pt>
                <c:pt idx="827">
                  <c:v>1.7288637071379662E-2</c:v>
                </c:pt>
                <c:pt idx="828">
                  <c:v>1.7300215125291774E-2</c:v>
                </c:pt>
                <c:pt idx="829">
                  <c:v>1.7311678598846879E-2</c:v>
                </c:pt>
                <c:pt idx="830">
                  <c:v>1.7323027488105179E-2</c:v>
                </c:pt>
                <c:pt idx="831">
                  <c:v>1.7334261789165972E-2</c:v>
                </c:pt>
                <c:pt idx="832">
                  <c:v>1.734538149816808E-2</c:v>
                </c:pt>
                <c:pt idx="833">
                  <c:v>1.7356386611289642E-2</c:v>
                </c:pt>
                <c:pt idx="834">
                  <c:v>1.736727712474833E-2</c:v>
                </c:pt>
                <c:pt idx="835">
                  <c:v>1.7378053034800695E-2</c:v>
                </c:pt>
                <c:pt idx="836">
                  <c:v>1.7388714337742806E-2</c:v>
                </c:pt>
                <c:pt idx="837">
                  <c:v>1.7399261029910493E-2</c:v>
                </c:pt>
                <c:pt idx="838">
                  <c:v>1.7409693107678464E-2</c:v>
                </c:pt>
                <c:pt idx="839">
                  <c:v>1.7420010567461383E-2</c:v>
                </c:pt>
                <c:pt idx="840">
                  <c:v>1.74302134057128E-2</c:v>
                </c:pt>
                <c:pt idx="841">
                  <c:v>1.7440301618925579E-2</c:v>
                </c:pt>
                <c:pt idx="842">
                  <c:v>1.7450275203632109E-2</c:v>
                </c:pt>
                <c:pt idx="843">
                  <c:v>1.7460134156404308E-2</c:v>
                </c:pt>
                <c:pt idx="844">
                  <c:v>1.7469878473853638E-2</c:v>
                </c:pt>
                <c:pt idx="845">
                  <c:v>1.7479508152630201E-2</c:v>
                </c:pt>
                <c:pt idx="846">
                  <c:v>1.7489023189424302E-2</c:v>
                </c:pt>
                <c:pt idx="847">
                  <c:v>1.7498423580964893E-2</c:v>
                </c:pt>
                <c:pt idx="848">
                  <c:v>1.7507709324021119E-2</c:v>
                </c:pt>
                <c:pt idx="849">
                  <c:v>1.7516880415400775E-2</c:v>
                </c:pt>
                <c:pt idx="850">
                  <c:v>1.7525936851951411E-2</c:v>
                </c:pt>
                <c:pt idx="851">
                  <c:v>1.7534878630560108E-2</c:v>
                </c:pt>
                <c:pt idx="852">
                  <c:v>1.7543705748152824E-2</c:v>
                </c:pt>
                <c:pt idx="853">
                  <c:v>1.7552418201695483E-2</c:v>
                </c:pt>
                <c:pt idx="854">
                  <c:v>1.7561015988193322E-2</c:v>
                </c:pt>
                <c:pt idx="855">
                  <c:v>1.7570701617488856E-2</c:v>
                </c:pt>
                <c:pt idx="856">
                  <c:v>1.7579053678988311E-2</c:v>
                </c:pt>
                <c:pt idx="857">
                  <c:v>1.7587291064286772E-2</c:v>
                </c:pt>
                <c:pt idx="858">
                  <c:v>1.7595413770552407E-2</c:v>
                </c:pt>
                <c:pt idx="859">
                  <c:v>1.7603421794993128E-2</c:v>
                </c:pt>
                <c:pt idx="860">
                  <c:v>1.7611315134855733E-2</c:v>
                </c:pt>
                <c:pt idx="861">
                  <c:v>1.761909378742698E-2</c:v>
                </c:pt>
                <c:pt idx="862">
                  <c:v>1.7626757750032942E-2</c:v>
                </c:pt>
                <c:pt idx="863">
                  <c:v>1.763430702003857E-2</c:v>
                </c:pt>
                <c:pt idx="864">
                  <c:v>1.7641741594849217E-2</c:v>
                </c:pt>
                <c:pt idx="865">
                  <c:v>1.7646980326330691E-2</c:v>
                </c:pt>
                <c:pt idx="866">
                  <c:v>1.7654114203937036E-2</c:v>
                </c:pt>
                <c:pt idx="867">
                  <c:v>1.7661133069046542E-2</c:v>
                </c:pt>
                <c:pt idx="868">
                  <c:v>1.7668036919246229E-2</c:v>
                </c:pt>
                <c:pt idx="869">
                  <c:v>1.7674825752162768E-2</c:v>
                </c:pt>
                <c:pt idx="870">
                  <c:v>1.7681499565462461E-2</c:v>
                </c:pt>
                <c:pt idx="871">
                  <c:v>1.7688058356850601E-2</c:v>
                </c:pt>
                <c:pt idx="872">
                  <c:v>1.7694502124072545E-2</c:v>
                </c:pt>
                <c:pt idx="873">
                  <c:v>1.7701725580711303E-2</c:v>
                </c:pt>
                <c:pt idx="874">
                  <c:v>1.7707922860168254E-2</c:v>
                </c:pt>
                <c:pt idx="875">
                  <c:v>1.7716015524909107E-2</c:v>
                </c:pt>
                <c:pt idx="876">
                  <c:v>1.7729043983190421E-2</c:v>
                </c:pt>
                <c:pt idx="877">
                  <c:v>1.7741995961512491E-2</c:v>
                </c:pt>
                <c:pt idx="878">
                  <c:v>1.7754871456910674E-2</c:v>
                </c:pt>
                <c:pt idx="879">
                  <c:v>1.7767670466438512E-2</c:v>
                </c:pt>
                <c:pt idx="880">
                  <c:v>1.7780392987166615E-2</c:v>
                </c:pt>
                <c:pt idx="881">
                  <c:v>1.779303901618378E-2</c:v>
                </c:pt>
                <c:pt idx="882">
                  <c:v>1.7805608550595448E-2</c:v>
                </c:pt>
                <c:pt idx="883">
                  <c:v>1.7818101587525014E-2</c:v>
                </c:pt>
                <c:pt idx="884">
                  <c:v>1.7830518124112953E-2</c:v>
                </c:pt>
                <c:pt idx="885">
                  <c:v>1.7842858157517929E-2</c:v>
                </c:pt>
                <c:pt idx="886">
                  <c:v>1.7855121684915674E-2</c:v>
                </c:pt>
                <c:pt idx="887">
                  <c:v>1.7867308703498796E-2</c:v>
                </c:pt>
                <c:pt idx="888">
                  <c:v>1.7879419210478944E-2</c:v>
                </c:pt>
                <c:pt idx="889">
                  <c:v>1.7891453203083548E-2</c:v>
                </c:pt>
                <c:pt idx="890">
                  <c:v>1.790341067855886E-2</c:v>
                </c:pt>
                <c:pt idx="891">
                  <c:v>1.7915291634167781E-2</c:v>
                </c:pt>
                <c:pt idx="892">
                  <c:v>1.7927096067190739E-2</c:v>
                </c:pt>
                <c:pt idx="893">
                  <c:v>1.7938823974926108E-2</c:v>
                </c:pt>
                <c:pt idx="894">
                  <c:v>1.7950475354689792E-2</c:v>
                </c:pt>
                <c:pt idx="895">
                  <c:v>1.7962050203814774E-2</c:v>
                </c:pt>
                <c:pt idx="896">
                  <c:v>1.7973548519651557E-2</c:v>
                </c:pt>
                <c:pt idx="897">
                  <c:v>1.7984970299568599E-2</c:v>
                </c:pt>
                <c:pt idx="898">
                  <c:v>1.7996315540951446E-2</c:v>
                </c:pt>
                <c:pt idx="899">
                  <c:v>1.8007584241202943E-2</c:v>
                </c:pt>
                <c:pt idx="900">
                  <c:v>1.8018776397744109E-2</c:v>
                </c:pt>
                <c:pt idx="901">
                  <c:v>1.8029892008012832E-2</c:v>
                </c:pt>
                <c:pt idx="902">
                  <c:v>1.8040931069464958E-2</c:v>
                </c:pt>
                <c:pt idx="903">
                  <c:v>1.8051893579573625E-2</c:v>
                </c:pt>
                <c:pt idx="904">
                  <c:v>1.80627795358295E-2</c:v>
                </c:pt>
                <c:pt idx="905">
                  <c:v>1.8073588935740549E-2</c:v>
                </c:pt>
                <c:pt idx="906">
                  <c:v>1.8084321776832699E-2</c:v>
                </c:pt>
                <c:pt idx="907">
                  <c:v>1.8099488166590974E-2</c:v>
                </c:pt>
                <c:pt idx="908">
                  <c:v>1.8110159092361883E-2</c:v>
                </c:pt>
                <c:pt idx="909">
                  <c:v>1.8120753864501814E-2</c:v>
                </c:pt>
                <c:pt idx="910">
                  <c:v>1.8131272480585024E-2</c:v>
                </c:pt>
                <c:pt idx="911">
                  <c:v>1.814171493820407E-2</c:v>
                </c:pt>
                <c:pt idx="912">
                  <c:v>1.8146824532937832E-2</c:v>
                </c:pt>
                <c:pt idx="913">
                  <c:v>1.8162371368504814E-2</c:v>
                </c:pt>
                <c:pt idx="914">
                  <c:v>1.8172585336458304E-2</c:v>
                </c:pt>
                <c:pt idx="915">
                  <c:v>1.8182723136490345E-2</c:v>
                </c:pt>
                <c:pt idx="916">
                  <c:v>1.8186897402675942E-2</c:v>
                </c:pt>
                <c:pt idx="917">
                  <c:v>1.8202770223524671E-2</c:v>
                </c:pt>
                <c:pt idx="918">
                  <c:v>1.8212679505937929E-2</c:v>
                </c:pt>
                <c:pt idx="919">
                  <c:v>1.8222512611251251E-2</c:v>
                </c:pt>
                <c:pt idx="920">
                  <c:v>1.8232269537214001E-2</c:v>
                </c:pt>
                <c:pt idx="921">
                  <c:v>1.8244183920387607E-2</c:v>
                </c:pt>
                <c:pt idx="922">
                  <c:v>1.8251554842169823E-2</c:v>
                </c:pt>
                <c:pt idx="923">
                  <c:v>1.8261753779222172E-2</c:v>
                </c:pt>
                <c:pt idx="924">
                  <c:v>1.8271053442568196E-2</c:v>
                </c:pt>
                <c:pt idx="925">
                  <c:v>1.8280276501891155E-2</c:v>
                </c:pt>
                <c:pt idx="926">
                  <c:v>1.8289422955079852E-2</c:v>
                </c:pt>
                <c:pt idx="927">
                  <c:v>1.829751444608672E-2</c:v>
                </c:pt>
                <c:pt idx="928">
                  <c:v>1.8305369020675925E-2</c:v>
                </c:pt>
                <c:pt idx="929">
                  <c:v>1.8313149947855423E-2</c:v>
                </c:pt>
                <c:pt idx="930">
                  <c:v>1.8320857225913055E-2</c:v>
                </c:pt>
                <c:pt idx="931">
                  <c:v>1.8328490853152416E-2</c:v>
                </c:pt>
                <c:pt idx="932">
                  <c:v>1.8336050827894201E-2</c:v>
                </c:pt>
                <c:pt idx="933">
                  <c:v>1.8343537148474639E-2</c:v>
                </c:pt>
                <c:pt idx="934">
                  <c:v>1.8350949813246174E-2</c:v>
                </c:pt>
                <c:pt idx="935">
                  <c:v>1.8358288820577891E-2</c:v>
                </c:pt>
                <c:pt idx="936">
                  <c:v>1.8365554168854419E-2</c:v>
                </c:pt>
                <c:pt idx="937">
                  <c:v>1.8372745856477486E-2</c:v>
                </c:pt>
                <c:pt idx="938">
                  <c:v>1.837986388186413E-2</c:v>
                </c:pt>
                <c:pt idx="939">
                  <c:v>1.8386908243447825E-2</c:v>
                </c:pt>
                <c:pt idx="940">
                  <c:v>1.8393878939678473E-2</c:v>
                </c:pt>
                <c:pt idx="941">
                  <c:v>1.8400775969022388E-2</c:v>
                </c:pt>
                <c:pt idx="942">
                  <c:v>1.8407599329961451E-2</c:v>
                </c:pt>
                <c:pt idx="943">
                  <c:v>1.8414349020994175E-2</c:v>
                </c:pt>
                <c:pt idx="944">
                  <c:v>1.842102504063528E-2</c:v>
                </c:pt>
                <c:pt idx="945">
                  <c:v>1.8427627387415695E-2</c:v>
                </c:pt>
                <c:pt idx="946">
                  <c:v>1.8434156059881902E-2</c:v>
                </c:pt>
                <c:pt idx="947">
                  <c:v>1.8440611056597896E-2</c:v>
                </c:pt>
                <c:pt idx="948">
                  <c:v>1.8446992376142564E-2</c:v>
                </c:pt>
                <c:pt idx="949">
                  <c:v>1.8453300017111665E-2</c:v>
                </c:pt>
                <c:pt idx="950">
                  <c:v>1.8459533978117375E-2</c:v>
                </c:pt>
                <c:pt idx="951">
                  <c:v>1.8465694257787421E-2</c:v>
                </c:pt>
                <c:pt idx="952">
                  <c:v>1.8471780854766178E-2</c:v>
                </c:pt>
                <c:pt idx="953">
                  <c:v>1.847779376771444E-2</c:v>
                </c:pt>
                <c:pt idx="954">
                  <c:v>1.8483732995308554E-2</c:v>
                </c:pt>
                <c:pt idx="955">
                  <c:v>1.8489598536241512E-2</c:v>
                </c:pt>
                <c:pt idx="956">
                  <c:v>1.8495390389222512E-2</c:v>
                </c:pt>
                <c:pt idx="957">
                  <c:v>1.8501108552976955E-2</c:v>
                </c:pt>
                <c:pt idx="958">
                  <c:v>1.8506753026246232E-2</c:v>
                </c:pt>
                <c:pt idx="959">
                  <c:v>1.8512323807788379E-2</c:v>
                </c:pt>
                <c:pt idx="960">
                  <c:v>1.8517820896376977E-2</c:v>
                </c:pt>
                <c:pt idx="961">
                  <c:v>1.8523244290802474E-2</c:v>
                </c:pt>
                <c:pt idx="962">
                  <c:v>1.8528593989871306E-2</c:v>
                </c:pt>
                <c:pt idx="963">
                  <c:v>1.853386999240611E-2</c:v>
                </c:pt>
                <c:pt idx="964">
                  <c:v>1.8539072297245517E-2</c:v>
                </c:pt>
                <c:pt idx="965">
                  <c:v>1.8544200903245014E-2</c:v>
                </c:pt>
                <c:pt idx="966">
                  <c:v>1.8549255809275429E-2</c:v>
                </c:pt>
                <c:pt idx="967">
                  <c:v>1.855423701422422E-2</c:v>
                </c:pt>
                <c:pt idx="968">
                  <c:v>1.8559144516995498E-2</c:v>
                </c:pt>
                <c:pt idx="969">
                  <c:v>1.8563978316508925E-2</c:v>
                </c:pt>
                <c:pt idx="970">
                  <c:v>1.8568738411700585E-2</c:v>
                </c:pt>
                <c:pt idx="971">
                  <c:v>1.8573424801522982E-2</c:v>
                </c:pt>
                <c:pt idx="972">
                  <c:v>1.8578037484944833E-2</c:v>
                </c:pt>
                <c:pt idx="973">
                  <c:v>1.8582576460950625E-2</c:v>
                </c:pt>
                <c:pt idx="974">
                  <c:v>1.8587041728541268E-2</c:v>
                </c:pt>
                <c:pt idx="975">
                  <c:v>1.8591433286734526E-2</c:v>
                </c:pt>
                <c:pt idx="976">
                  <c:v>1.8595751134563507E-2</c:v>
                </c:pt>
                <c:pt idx="977">
                  <c:v>1.8599995271077738E-2</c:v>
                </c:pt>
                <c:pt idx="978">
                  <c:v>1.8604165695343389E-2</c:v>
                </c:pt>
                <c:pt idx="979">
                  <c:v>1.8603559635261707E-2</c:v>
                </c:pt>
                <c:pt idx="980">
                  <c:v>1.8600986002006704E-2</c:v>
                </c:pt>
                <c:pt idx="981">
                  <c:v>1.8598323779477923E-2</c:v>
                </c:pt>
                <c:pt idx="982">
                  <c:v>1.8595572968379017E-2</c:v>
                </c:pt>
                <c:pt idx="983">
                  <c:v>1.8592733569437515E-2</c:v>
                </c:pt>
                <c:pt idx="984">
                  <c:v>1.8589805583404815E-2</c:v>
                </c:pt>
                <c:pt idx="985">
                  <c:v>1.8586789011054875E-2</c:v>
                </c:pt>
                <c:pt idx="986">
                  <c:v>1.8583683853185744E-2</c:v>
                </c:pt>
                <c:pt idx="987">
                  <c:v>1.8580490110618457E-2</c:v>
                </c:pt>
                <c:pt idx="988">
                  <c:v>1.8577207784198371E-2</c:v>
                </c:pt>
                <c:pt idx="989">
                  <c:v>1.8573836874792735E-2</c:v>
                </c:pt>
                <c:pt idx="990">
                  <c:v>1.8570377383293549E-2</c:v>
                </c:pt>
                <c:pt idx="991">
                  <c:v>1.8566829310615804E-2</c:v>
                </c:pt>
                <c:pt idx="992">
                  <c:v>1.8563192657697711E-2</c:v>
                </c:pt>
                <c:pt idx="993">
                  <c:v>1.8559467425501353E-2</c:v>
                </c:pt>
                <c:pt idx="994">
                  <c:v>1.855565361501136E-2</c:v>
                </c:pt>
                <c:pt idx="995">
                  <c:v>1.855175122723712E-2</c:v>
                </c:pt>
                <c:pt idx="996">
                  <c:v>1.8547760263210356E-2</c:v>
                </c:pt>
                <c:pt idx="997">
                  <c:v>1.8543680723986881E-2</c:v>
                </c:pt>
                <c:pt idx="998">
                  <c:v>1.8539512610645067E-2</c:v>
                </c:pt>
                <c:pt idx="999">
                  <c:v>1.8535255924287806E-2</c:v>
                </c:pt>
                <c:pt idx="1000">
                  <c:v>1.8530910666040561E-2</c:v>
                </c:pt>
                <c:pt idx="1001">
                  <c:v>1.8526476837052656E-2</c:v>
                </c:pt>
                <c:pt idx="1002">
                  <c:v>1.8521954438496854E-2</c:v>
                </c:pt>
                <c:pt idx="1003">
                  <c:v>1.8517343471569126E-2</c:v>
                </c:pt>
                <c:pt idx="1004">
                  <c:v>1.8512643937488662E-2</c:v>
                </c:pt>
                <c:pt idx="1005">
                  <c:v>1.8507855837498744E-2</c:v>
                </c:pt>
                <c:pt idx="1006">
                  <c:v>1.8502979172865204E-2</c:v>
                </c:pt>
                <c:pt idx="1007">
                  <c:v>1.8498013944878412E-2</c:v>
                </c:pt>
                <c:pt idx="1008">
                  <c:v>1.8492960154851072E-2</c:v>
                </c:pt>
                <c:pt idx="1009">
                  <c:v>1.8487817804119535E-2</c:v>
                </c:pt>
                <c:pt idx="1010">
                  <c:v>1.8482586894044251E-2</c:v>
                </c:pt>
                <c:pt idx="1011">
                  <c:v>1.8477267426008439E-2</c:v>
                </c:pt>
                <c:pt idx="1012">
                  <c:v>1.8471859401418756E-2</c:v>
                </c:pt>
                <c:pt idx="1013">
                  <c:v>1.8466362821705731E-2</c:v>
                </c:pt>
                <c:pt idx="1014">
                  <c:v>1.8460777688322664E-2</c:v>
                </c:pt>
                <c:pt idx="1015">
                  <c:v>1.845510400274673E-2</c:v>
                </c:pt>
                <c:pt idx="1016">
                  <c:v>1.8449341766478757E-2</c:v>
                </c:pt>
                <c:pt idx="1017">
                  <c:v>1.8443490981041692E-2</c:v>
                </c:pt>
                <c:pt idx="1018">
                  <c:v>1.8437551647983885E-2</c:v>
                </c:pt>
                <c:pt idx="1019">
                  <c:v>1.8431523768875364E-2</c:v>
                </c:pt>
                <c:pt idx="1020">
                  <c:v>1.8426574354047986E-2</c:v>
                </c:pt>
                <c:pt idx="1021">
                  <c:v>1.8420442474317456E-2</c:v>
                </c:pt>
                <c:pt idx="1022">
                  <c:v>1.8414222290061698E-2</c:v>
                </c:pt>
                <c:pt idx="1023">
                  <c:v>1.8407913802925089E-2</c:v>
                </c:pt>
                <c:pt idx="1024">
                  <c:v>1.8401517014576672E-2</c:v>
                </c:pt>
                <c:pt idx="1025">
                  <c:v>1.8395031926707557E-2</c:v>
                </c:pt>
                <c:pt idx="1026">
                  <c:v>1.8388458541032871E-2</c:v>
                </c:pt>
                <c:pt idx="1027">
                  <c:v>1.8381796859290894E-2</c:v>
                </c:pt>
                <c:pt idx="1028">
                  <c:v>1.8375046883243283E-2</c:v>
                </c:pt>
                <c:pt idx="1029">
                  <c:v>1.8368208614675273E-2</c:v>
                </c:pt>
                <c:pt idx="1030">
                  <c:v>1.8361282055394813E-2</c:v>
                </c:pt>
                <c:pt idx="1031">
                  <c:v>1.8361126163611397E-2</c:v>
                </c:pt>
                <c:pt idx="1032">
                  <c:v>1.8360821397048373E-2</c:v>
                </c:pt>
                <c:pt idx="1033">
                  <c:v>1.8360455034350819E-2</c:v>
                </c:pt>
                <c:pt idx="1034">
                  <c:v>1.8360027075586871E-2</c:v>
                </c:pt>
                <c:pt idx="1035">
                  <c:v>1.8359537520835162E-2</c:v>
                </c:pt>
                <c:pt idx="1036">
                  <c:v>1.8358986370186108E-2</c:v>
                </c:pt>
                <c:pt idx="1037">
                  <c:v>1.8358373623741486E-2</c:v>
                </c:pt>
                <c:pt idx="1038">
                  <c:v>1.8357699281613991E-2</c:v>
                </c:pt>
                <c:pt idx="1039">
                  <c:v>1.8356963343928338E-2</c:v>
                </c:pt>
                <c:pt idx="1040">
                  <c:v>1.8356165810820148E-2</c:v>
                </c:pt>
                <c:pt idx="1041">
                  <c:v>1.8355306682436196E-2</c:v>
                </c:pt>
                <c:pt idx="1042">
                  <c:v>1.835438595893504E-2</c:v>
                </c:pt>
                <c:pt idx="1043">
                  <c:v>1.8353403640486814E-2</c:v>
                </c:pt>
                <c:pt idx="1044">
                  <c:v>1.8352359727272366E-2</c:v>
                </c:pt>
                <c:pt idx="1045">
                  <c:v>1.8351254219484539E-2</c:v>
                </c:pt>
                <c:pt idx="1046">
                  <c:v>1.8350087117326889E-2</c:v>
                </c:pt>
                <c:pt idx="1047">
                  <c:v>1.8348858421014545E-2</c:v>
                </c:pt>
                <c:pt idx="1048">
                  <c:v>1.8347568130774646E-2</c:v>
                </c:pt>
                <c:pt idx="1049">
                  <c:v>1.8346216246844599E-2</c:v>
                </c:pt>
                <c:pt idx="1050">
                  <c:v>1.834480276947404E-2</c:v>
                </c:pt>
                <c:pt idx="1051">
                  <c:v>1.8343327698923745E-2</c:v>
                </c:pt>
                <c:pt idx="1052">
                  <c:v>1.8341791035465408E-2</c:v>
                </c:pt>
                <c:pt idx="1053">
                  <c:v>1.8340192779382519E-2</c:v>
                </c:pt>
                <c:pt idx="1054">
                  <c:v>1.8338532930970139E-2</c:v>
                </c:pt>
                <c:pt idx="1055">
                  <c:v>1.8336811490533823E-2</c:v>
                </c:pt>
                <c:pt idx="1056">
                  <c:v>1.8335028458391561E-2</c:v>
                </c:pt>
                <c:pt idx="1057">
                  <c:v>1.8333183834872056E-2</c:v>
                </c:pt>
                <c:pt idx="1058">
                  <c:v>1.833127762031558E-2</c:v>
                </c:pt>
                <c:pt idx="1059">
                  <c:v>1.832930981507333E-2</c:v>
                </c:pt>
                <c:pt idx="1060">
                  <c:v>1.8327280419508513E-2</c:v>
                </c:pt>
                <c:pt idx="1061">
                  <c:v>1.8325189433995252E-2</c:v>
                </c:pt>
                <c:pt idx="1062">
                  <c:v>1.8323036858919031E-2</c:v>
                </c:pt>
                <c:pt idx="1063">
                  <c:v>1.8320822694677351E-2</c:v>
                </c:pt>
                <c:pt idx="1064">
                  <c:v>1.831854694167797E-2</c:v>
                </c:pt>
                <c:pt idx="1065">
                  <c:v>1.83162096003411E-2</c:v>
                </c:pt>
                <c:pt idx="1066">
                  <c:v>1.8313810671097212E-2</c:v>
                </c:pt>
                <c:pt idx="1067">
                  <c:v>1.8311350154389235E-2</c:v>
                </c:pt>
                <c:pt idx="1068">
                  <c:v>1.8308828050670797E-2</c:v>
                </c:pt>
                <c:pt idx="1069">
                  <c:v>1.8306244360406874E-2</c:v>
                </c:pt>
                <c:pt idx="1070">
                  <c:v>1.8303599084074033E-2</c:v>
                </c:pt>
                <c:pt idx="1071">
                  <c:v>1.8300892222160182E-2</c:v>
                </c:pt>
                <c:pt idx="1072">
                  <c:v>1.8297027974697958E-2</c:v>
                </c:pt>
                <c:pt idx="1073">
                  <c:v>1.8294142560834174E-2</c:v>
                </c:pt>
                <c:pt idx="1074">
                  <c:v>1.8291195397624149E-2</c:v>
                </c:pt>
                <c:pt idx="1075">
                  <c:v>1.828818648561167E-2</c:v>
                </c:pt>
                <c:pt idx="1076">
                  <c:v>1.8285115825351687E-2</c:v>
                </c:pt>
                <c:pt idx="1077">
                  <c:v>1.828198341741033E-2</c:v>
                </c:pt>
                <c:pt idx="1078">
                  <c:v>1.8278789262365321E-2</c:v>
                </c:pt>
                <c:pt idx="1079">
                  <c:v>1.8275533360805781E-2</c:v>
                </c:pt>
                <c:pt idx="1080">
                  <c:v>1.8272215713331996E-2</c:v>
                </c:pt>
                <c:pt idx="1081">
                  <c:v>1.8268836320556078E-2</c:v>
                </c:pt>
                <c:pt idx="1082">
                  <c:v>1.8265395183100656E-2</c:v>
                </c:pt>
                <c:pt idx="1083">
                  <c:v>1.8259033082624842E-2</c:v>
                </c:pt>
                <c:pt idx="1084">
                  <c:v>1.8255943493270296E-2</c:v>
                </c:pt>
                <c:pt idx="1085">
                  <c:v>1.825279786377533E-2</c:v>
                </c:pt>
                <c:pt idx="1086">
                  <c:v>1.8249596194666651E-2</c:v>
                </c:pt>
                <c:pt idx="1087">
                  <c:v>1.8246338486479934E-2</c:v>
                </c:pt>
                <c:pt idx="1088">
                  <c:v>1.8243024739760715E-2</c:v>
                </c:pt>
                <c:pt idx="1089">
                  <c:v>1.8239654955063297E-2</c:v>
                </c:pt>
                <c:pt idx="1090">
                  <c:v>1.8236229132951826E-2</c:v>
                </c:pt>
                <c:pt idx="1091">
                  <c:v>1.8232747273999872E-2</c:v>
                </c:pt>
                <c:pt idx="1092">
                  <c:v>1.8229209378789982E-2</c:v>
                </c:pt>
                <c:pt idx="1093">
                  <c:v>1.8225615447914342E-2</c:v>
                </c:pt>
                <c:pt idx="1094">
                  <c:v>1.8221965481974772E-2</c:v>
                </c:pt>
                <c:pt idx="1095">
                  <c:v>1.8218259481581629E-2</c:v>
                </c:pt>
                <c:pt idx="1096">
                  <c:v>1.8214497447355791E-2</c:v>
                </c:pt>
                <c:pt idx="1097">
                  <c:v>1.8210679379926448E-2</c:v>
                </c:pt>
                <c:pt idx="1098">
                  <c:v>1.8206805279932656E-2</c:v>
                </c:pt>
                <c:pt idx="1099">
                  <c:v>1.820287514802332E-2</c:v>
                </c:pt>
                <c:pt idx="1100">
                  <c:v>1.8198888984855884E-2</c:v>
                </c:pt>
                <c:pt idx="1101">
                  <c:v>1.8194846791097428E-2</c:v>
                </c:pt>
                <c:pt idx="1102">
                  <c:v>1.819074856742468E-2</c:v>
                </c:pt>
                <c:pt idx="1103">
                  <c:v>1.8186594314523328E-2</c:v>
                </c:pt>
                <c:pt idx="1104">
                  <c:v>1.8182384033088934E-2</c:v>
                </c:pt>
                <c:pt idx="1105">
                  <c:v>1.8178117723826243E-2</c:v>
                </c:pt>
                <c:pt idx="1106">
                  <c:v>1.8173795387448989E-2</c:v>
                </c:pt>
                <c:pt idx="1107">
                  <c:v>1.8169417024680539E-2</c:v>
                </c:pt>
                <c:pt idx="1108">
                  <c:v>1.8164982636254108E-2</c:v>
                </c:pt>
                <c:pt idx="1109">
                  <c:v>1.8160492222911686E-2</c:v>
                </c:pt>
                <c:pt idx="1110">
                  <c:v>1.8155945785404672E-2</c:v>
                </c:pt>
                <c:pt idx="1111">
                  <c:v>1.8151343324493873E-2</c:v>
                </c:pt>
                <c:pt idx="1112">
                  <c:v>1.8146684840950188E-2</c:v>
                </c:pt>
                <c:pt idx="1113">
                  <c:v>1.8141970335552607E-2</c:v>
                </c:pt>
                <c:pt idx="1114">
                  <c:v>1.8137199809090419E-2</c:v>
                </c:pt>
                <c:pt idx="1115">
                  <c:v>1.8131679182650701E-2</c:v>
                </c:pt>
                <c:pt idx="1116">
                  <c:v>1.812678861375093E-2</c:v>
                </c:pt>
                <c:pt idx="1117">
                  <c:v>1.8121842026327425E-2</c:v>
                </c:pt>
                <c:pt idx="1118">
                  <c:v>1.8116839421208012E-2</c:v>
                </c:pt>
                <c:pt idx="1119">
                  <c:v>1.811178079922994E-2</c:v>
                </c:pt>
                <c:pt idx="1120">
                  <c:v>1.8106666161239873E-2</c:v>
                </c:pt>
                <c:pt idx="1121">
                  <c:v>1.8101495508093899E-2</c:v>
                </c:pt>
                <c:pt idx="1122">
                  <c:v>1.8096268840657511E-2</c:v>
                </c:pt>
                <c:pt idx="1123">
                  <c:v>1.8090986159804753E-2</c:v>
                </c:pt>
                <c:pt idx="1124">
                  <c:v>1.8085647466420614E-2</c:v>
                </c:pt>
                <c:pt idx="1125">
                  <c:v>1.8080252761398189E-2</c:v>
                </c:pt>
                <c:pt idx="1126">
                  <c:v>1.8074802045639989E-2</c:v>
                </c:pt>
                <c:pt idx="1127">
                  <c:v>1.8069295320058597E-2</c:v>
                </c:pt>
                <c:pt idx="1128">
                  <c:v>1.8063732585575799E-2</c:v>
                </c:pt>
                <c:pt idx="1129">
                  <c:v>1.8058113843121917E-2</c:v>
                </c:pt>
                <c:pt idx="1130">
                  <c:v>1.8052439093638011E-2</c:v>
                </c:pt>
                <c:pt idx="1131">
                  <c:v>1.8046708338073234E-2</c:v>
                </c:pt>
                <c:pt idx="1132">
                  <c:v>1.8040921577387039E-2</c:v>
                </c:pt>
                <c:pt idx="1133">
                  <c:v>1.8035078812547421E-2</c:v>
                </c:pt>
                <c:pt idx="1134">
                  <c:v>1.8029180044532661E-2</c:v>
                </c:pt>
                <c:pt idx="1135">
                  <c:v>1.8023959191212368E-2</c:v>
                </c:pt>
                <c:pt idx="1136">
                  <c:v>1.8020523727795498E-2</c:v>
                </c:pt>
                <c:pt idx="1137">
                  <c:v>1.8017042528719426E-2</c:v>
                </c:pt>
                <c:pt idx="1138">
                  <c:v>1.8013515594459819E-2</c:v>
                </c:pt>
                <c:pt idx="1139">
                  <c:v>1.8009942925498929E-2</c:v>
                </c:pt>
                <c:pt idx="1140">
                  <c:v>1.8006324522324473E-2</c:v>
                </c:pt>
                <c:pt idx="1141">
                  <c:v>1.8002660385430955E-2</c:v>
                </c:pt>
                <c:pt idx="1142">
                  <c:v>1.7998950515319242E-2</c:v>
                </c:pt>
                <c:pt idx="1143">
                  <c:v>1.7995194912496099E-2</c:v>
                </c:pt>
                <c:pt idx="1144">
                  <c:v>1.7991393577474656E-2</c:v>
                </c:pt>
                <c:pt idx="1145">
                  <c:v>1.7987546510774603E-2</c:v>
                </c:pt>
                <c:pt idx="1146">
                  <c:v>1.7983653712921113E-2</c:v>
                </c:pt>
                <c:pt idx="1147">
                  <c:v>1.7979715184446798E-2</c:v>
                </c:pt>
                <c:pt idx="1148">
                  <c:v>1.7975730925888871E-2</c:v>
                </c:pt>
                <c:pt idx="1149">
                  <c:v>1.7971700937792434E-2</c:v>
                </c:pt>
                <c:pt idx="1150">
                  <c:v>1.7967625220707838E-2</c:v>
                </c:pt>
                <c:pt idx="1151">
                  <c:v>1.7963503775192229E-2</c:v>
                </c:pt>
                <c:pt idx="1152">
                  <c:v>1.7959336601808443E-2</c:v>
                </c:pt>
                <c:pt idx="1153">
                  <c:v>1.7955123701125886E-2</c:v>
                </c:pt>
                <c:pt idx="1154">
                  <c:v>1.7950865073720318E-2</c:v>
                </c:pt>
                <c:pt idx="1155">
                  <c:v>1.7946560720173633E-2</c:v>
                </c:pt>
                <c:pt idx="1156">
                  <c:v>1.7942210641074065E-2</c:v>
                </c:pt>
                <c:pt idx="1157">
                  <c:v>1.7937814837015557E-2</c:v>
                </c:pt>
                <c:pt idx="1158">
                  <c:v>1.7933373308599052E-2</c:v>
                </c:pt>
                <c:pt idx="1159">
                  <c:v>1.7928886056431403E-2</c:v>
                </c:pt>
                <c:pt idx="1160">
                  <c:v>1.7924353081125385E-2</c:v>
                </c:pt>
                <c:pt idx="1161">
                  <c:v>1.7919774383300772E-2</c:v>
                </c:pt>
                <c:pt idx="1162">
                  <c:v>1.7915149963583038E-2</c:v>
                </c:pt>
                <c:pt idx="1163">
                  <c:v>1.7910479822603787E-2</c:v>
                </c:pt>
                <c:pt idx="1164">
                  <c:v>1.7905763961001415E-2</c:v>
                </c:pt>
                <c:pt idx="1165">
                  <c:v>1.7901002379420008E-2</c:v>
                </c:pt>
                <c:pt idx="1166">
                  <c:v>1.7896195078510438E-2</c:v>
                </c:pt>
                <c:pt idx="1167">
                  <c:v>1.7890645038319726E-2</c:v>
                </c:pt>
                <c:pt idx="1168">
                  <c:v>1.788573976964037E-2</c:v>
                </c:pt>
                <c:pt idx="1169">
                  <c:v>1.7880788783717984E-2</c:v>
                </c:pt>
                <c:pt idx="1170">
                  <c:v>1.7875792081229063E-2</c:v>
                </c:pt>
                <c:pt idx="1171">
                  <c:v>1.7870749662856244E-2</c:v>
                </c:pt>
                <c:pt idx="1172">
                  <c:v>1.7865661529288288E-2</c:v>
                </c:pt>
                <c:pt idx="1173">
                  <c:v>1.7860527681220751E-2</c:v>
                </c:pt>
                <c:pt idx="1174">
                  <c:v>1.7855348119354655E-2</c:v>
                </c:pt>
                <c:pt idx="1175">
                  <c:v>1.7850122844397825E-2</c:v>
                </c:pt>
                <c:pt idx="1176">
                  <c:v>1.7844851857064206E-2</c:v>
                </c:pt>
                <c:pt idx="1177">
                  <c:v>1.783953515807388E-2</c:v>
                </c:pt>
                <c:pt idx="1178">
                  <c:v>1.7834172748153281E-2</c:v>
                </c:pt>
                <c:pt idx="1179">
                  <c:v>1.7828764628034972E-2</c:v>
                </c:pt>
                <c:pt idx="1180">
                  <c:v>1.7823310798457871E-2</c:v>
                </c:pt>
                <c:pt idx="1181">
                  <c:v>1.7817811260167241E-2</c:v>
                </c:pt>
                <c:pt idx="1182">
                  <c:v>1.781657283401078E-2</c:v>
                </c:pt>
                <c:pt idx="1183">
                  <c:v>1.7806675060456478E-2</c:v>
                </c:pt>
                <c:pt idx="1184">
                  <c:v>1.7801038400557752E-2</c:v>
                </c:pt>
                <c:pt idx="1185">
                  <c:v>1.779535603498833E-2</c:v>
                </c:pt>
                <c:pt idx="1186">
                  <c:v>1.778962796452457E-2</c:v>
                </c:pt>
                <c:pt idx="1187">
                  <c:v>1.7784309336654175E-2</c:v>
                </c:pt>
                <c:pt idx="1188">
                  <c:v>1.7780087148714627E-2</c:v>
                </c:pt>
                <c:pt idx="1189">
                  <c:v>1.7775825910335049E-2</c:v>
                </c:pt>
                <c:pt idx="1190">
                  <c:v>1.7771525622012355E-2</c:v>
                </c:pt>
                <c:pt idx="1191">
                  <c:v>1.7767186284248938E-2</c:v>
                </c:pt>
                <c:pt idx="1192">
                  <c:v>1.7762807897550914E-2</c:v>
                </c:pt>
                <c:pt idx="1193">
                  <c:v>1.7758390462429656E-2</c:v>
                </c:pt>
                <c:pt idx="1194">
                  <c:v>1.7753933979400043E-2</c:v>
                </c:pt>
                <c:pt idx="1195">
                  <c:v>1.7749438448982635E-2</c:v>
                </c:pt>
                <c:pt idx="1196">
                  <c:v>1.7744903871702175E-2</c:v>
                </c:pt>
                <c:pt idx="1197">
                  <c:v>1.7740330248087764E-2</c:v>
                </c:pt>
                <c:pt idx="1198">
                  <c:v>1.7735717578672899E-2</c:v>
                </c:pt>
                <c:pt idx="1199">
                  <c:v>1.7731065863996542E-2</c:v>
                </c:pt>
                <c:pt idx="1200">
                  <c:v>1.7726375104601167E-2</c:v>
                </c:pt>
                <c:pt idx="1201">
                  <c:v>1.772164530103406E-2</c:v>
                </c:pt>
                <c:pt idx="1202">
                  <c:v>1.7716876453847549E-2</c:v>
                </c:pt>
                <c:pt idx="1203">
                  <c:v>1.7712068563598117E-2</c:v>
                </c:pt>
                <c:pt idx="1204">
                  <c:v>1.7707221630846631E-2</c:v>
                </c:pt>
                <c:pt idx="1205">
                  <c:v>1.7702335656159217E-2</c:v>
                </c:pt>
                <c:pt idx="1206">
                  <c:v>1.7697410640105493E-2</c:v>
                </c:pt>
                <c:pt idx="1207">
                  <c:v>1.7692446583260791E-2</c:v>
                </c:pt>
                <c:pt idx="1208">
                  <c:v>1.7687443486204147E-2</c:v>
                </c:pt>
                <c:pt idx="1209">
                  <c:v>1.7682401349519424E-2</c:v>
                </c:pt>
                <c:pt idx="1210">
                  <c:v>1.7677320173795304E-2</c:v>
                </c:pt>
                <c:pt idx="1211">
                  <c:v>1.7672199959624407E-2</c:v>
                </c:pt>
                <c:pt idx="1212">
                  <c:v>1.7667040707604831E-2</c:v>
                </c:pt>
                <c:pt idx="1213">
                  <c:v>1.7661842418337955E-2</c:v>
                </c:pt>
                <c:pt idx="1214">
                  <c:v>1.765660509243086E-2</c:v>
                </c:pt>
                <c:pt idx="1215">
                  <c:v>1.765132873049478E-2</c:v>
                </c:pt>
                <c:pt idx="1216">
                  <c:v>1.7646013333145329E-2</c:v>
                </c:pt>
                <c:pt idx="1217">
                  <c:v>1.7640658901002731E-2</c:v>
                </c:pt>
                <c:pt idx="1218">
                  <c:v>1.7635265434692234E-2</c:v>
                </c:pt>
                <c:pt idx="1219">
                  <c:v>1.7629641353863041E-2</c:v>
                </c:pt>
                <c:pt idx="1220">
                  <c:v>1.762424852273773E-2</c:v>
                </c:pt>
                <c:pt idx="1221">
                  <c:v>1.7618816867788045E-2</c:v>
                </c:pt>
                <c:pt idx="1222">
                  <c:v>1.7613346389648028E-2</c:v>
                </c:pt>
                <c:pt idx="1223">
                  <c:v>1.760783708895608E-2</c:v>
                </c:pt>
                <c:pt idx="1224">
                  <c:v>1.7600777569897929E-2</c:v>
                </c:pt>
                <c:pt idx="1225">
                  <c:v>1.7596702022492427E-2</c:v>
                </c:pt>
                <c:pt idx="1226">
                  <c:v>1.7591076258020387E-2</c:v>
                </c:pt>
                <c:pt idx="1227">
                  <c:v>1.7585411673595321E-2</c:v>
                </c:pt>
                <c:pt idx="1228">
                  <c:v>1.7577681687039198E-2</c:v>
                </c:pt>
                <c:pt idx="1229">
                  <c:v>1.7573966047534445E-2</c:v>
                </c:pt>
                <c:pt idx="1230">
                  <c:v>1.7568185007234245E-2</c:v>
                </c:pt>
                <c:pt idx="1231">
                  <c:v>1.7562365149652665E-2</c:v>
                </c:pt>
                <c:pt idx="1232">
                  <c:v>1.7557358738965419E-2</c:v>
                </c:pt>
                <c:pt idx="1233">
                  <c:v>1.7550608985364941E-2</c:v>
                </c:pt>
                <c:pt idx="1234">
                  <c:v>1.7540300728510844E-2</c:v>
                </c:pt>
                <c:pt idx="1235">
                  <c:v>1.7534259787008406E-2</c:v>
                </c:pt>
                <c:pt idx="1236">
                  <c:v>1.7528179928252285E-2</c:v>
                </c:pt>
                <c:pt idx="1237">
                  <c:v>1.7522061152951861E-2</c:v>
                </c:pt>
                <c:pt idx="1238">
                  <c:v>1.7515903461821317E-2</c:v>
                </c:pt>
                <c:pt idx="1239">
                  <c:v>1.7508587007324859E-2</c:v>
                </c:pt>
                <c:pt idx="1240">
                  <c:v>1.7501044411332704E-2</c:v>
                </c:pt>
                <c:pt idx="1241">
                  <c:v>1.7493462271051394E-2</c:v>
                </c:pt>
                <c:pt idx="1242">
                  <c:v>1.7485840587379883E-2</c:v>
                </c:pt>
                <c:pt idx="1243">
                  <c:v>1.7478179361222583E-2</c:v>
                </c:pt>
                <c:pt idx="1244">
                  <c:v>1.747047859348784E-2</c:v>
                </c:pt>
                <c:pt idx="1245">
                  <c:v>1.7462738285089239E-2</c:v>
                </c:pt>
                <c:pt idx="1246">
                  <c:v>1.7454958436945393E-2</c:v>
                </c:pt>
                <c:pt idx="1247">
                  <c:v>1.7447139049978397E-2</c:v>
                </c:pt>
                <c:pt idx="1248">
                  <c:v>1.7439280125116041E-2</c:v>
                </c:pt>
                <c:pt idx="1249">
                  <c:v>1.7431381663290255E-2</c:v>
                </c:pt>
                <c:pt idx="1250">
                  <c:v>1.7423443665437775E-2</c:v>
                </c:pt>
                <c:pt idx="1251">
                  <c:v>1.7415466132500803E-2</c:v>
                </c:pt>
                <c:pt idx="1252">
                  <c:v>1.7407449065425021E-2</c:v>
                </c:pt>
                <c:pt idx="1253">
                  <c:v>1.7399392465161374E-2</c:v>
                </c:pt>
                <c:pt idx="1254">
                  <c:v>1.7391296332665371E-2</c:v>
                </c:pt>
                <c:pt idx="1255">
                  <c:v>1.7383160668897345E-2</c:v>
                </c:pt>
                <c:pt idx="1256">
                  <c:v>1.737498547482242E-2</c:v>
                </c:pt>
                <c:pt idx="1257">
                  <c:v>1.7366770751410097E-2</c:v>
                </c:pt>
                <c:pt idx="1258">
                  <c:v>1.7358516499634678E-2</c:v>
                </c:pt>
                <c:pt idx="1259">
                  <c:v>1.7350222720475272E-2</c:v>
                </c:pt>
                <c:pt idx="1260">
                  <c:v>1.7341889414915351E-2</c:v>
                </c:pt>
                <c:pt idx="1261">
                  <c:v>1.7333516583943196E-2</c:v>
                </c:pt>
                <c:pt idx="1262">
                  <c:v>1.7325104228552331E-2</c:v>
                </c:pt>
                <c:pt idx="1263">
                  <c:v>1.7316652349739992E-2</c:v>
                </c:pt>
                <c:pt idx="1264">
                  <c:v>1.7308160948508435E-2</c:v>
                </c:pt>
                <c:pt idx="1265">
                  <c:v>1.7299630025865598E-2</c:v>
                </c:pt>
                <c:pt idx="1266">
                  <c:v>1.7291059582822472E-2</c:v>
                </c:pt>
                <c:pt idx="1267">
                  <c:v>1.7282449620395737E-2</c:v>
                </c:pt>
                <c:pt idx="1268">
                  <c:v>1.7273800139606429E-2</c:v>
                </c:pt>
                <c:pt idx="1269">
                  <c:v>1.7265111141480834E-2</c:v>
                </c:pt>
                <c:pt idx="1270">
                  <c:v>1.7256382627048726E-2</c:v>
                </c:pt>
                <c:pt idx="1271">
                  <c:v>1.7247614597345782E-2</c:v>
                </c:pt>
                <c:pt idx="1272">
                  <c:v>1.7238807053411825E-2</c:v>
                </c:pt>
                <c:pt idx="1273">
                  <c:v>1.7229959996291049E-2</c:v>
                </c:pt>
                <c:pt idx="1274">
                  <c:v>1.7221073427033103E-2</c:v>
                </c:pt>
                <c:pt idx="1275">
                  <c:v>1.7212147346691572E-2</c:v>
                </c:pt>
                <c:pt idx="1276">
                  <c:v>1.7203181756325063E-2</c:v>
                </c:pt>
                <c:pt idx="1277">
                  <c:v>1.7194176656996987E-2</c:v>
                </c:pt>
                <c:pt idx="1278">
                  <c:v>1.718513204977512E-2</c:v>
                </c:pt>
                <c:pt idx="1279">
                  <c:v>1.7176047935732273E-2</c:v>
                </c:pt>
                <c:pt idx="1280">
                  <c:v>1.7166441243753241E-2</c:v>
                </c:pt>
                <c:pt idx="1281">
                  <c:v>1.7157231506962183E-2</c:v>
                </c:pt>
                <c:pt idx="1282">
                  <c:v>1.7147982160646481E-2</c:v>
                </c:pt>
                <c:pt idx="1283">
                  <c:v>1.7138693205903117E-2</c:v>
                </c:pt>
                <c:pt idx="1284">
                  <c:v>1.7129364643833456E-2</c:v>
                </c:pt>
                <c:pt idx="1285">
                  <c:v>1.7119996475543905E-2</c:v>
                </c:pt>
                <c:pt idx="1286">
                  <c:v>1.7110588702145678E-2</c:v>
                </c:pt>
                <c:pt idx="1287">
                  <c:v>1.7101141324753509E-2</c:v>
                </c:pt>
                <c:pt idx="1288">
                  <c:v>1.7091654344488682E-2</c:v>
                </c:pt>
                <c:pt idx="1289">
                  <c:v>1.7082127762475568E-2</c:v>
                </c:pt>
                <c:pt idx="1290">
                  <c:v>1.7072561579844433E-2</c:v>
                </c:pt>
                <c:pt idx="1291">
                  <c:v>1.7069068483180787E-2</c:v>
                </c:pt>
                <c:pt idx="1292">
                  <c:v>1.706320695017716E-2</c:v>
                </c:pt>
                <c:pt idx="1293">
                  <c:v>1.7057315985855654E-2</c:v>
                </c:pt>
                <c:pt idx="1294">
                  <c:v>1.7051395590734656E-2</c:v>
                </c:pt>
                <c:pt idx="1295">
                  <c:v>1.7045445765335603E-2</c:v>
                </c:pt>
                <c:pt idx="1296">
                  <c:v>1.7039466510182798E-2</c:v>
                </c:pt>
                <c:pt idx="1297">
                  <c:v>1.7033457825802498E-2</c:v>
                </c:pt>
                <c:pt idx="1298">
                  <c:v>1.7027419712723812E-2</c:v>
                </c:pt>
                <c:pt idx="1299">
                  <c:v>1.7021352171478706E-2</c:v>
                </c:pt>
                <c:pt idx="1300">
                  <c:v>1.7015255202601543E-2</c:v>
                </c:pt>
                <c:pt idx="1301">
                  <c:v>1.7009128806629095E-2</c:v>
                </c:pt>
                <c:pt idx="1302">
                  <c:v>1.7002972984100553E-2</c:v>
                </c:pt>
                <c:pt idx="1303">
                  <c:v>1.6996787735558606E-2</c:v>
                </c:pt>
                <c:pt idx="1304">
                  <c:v>1.6990573061547692E-2</c:v>
                </c:pt>
                <c:pt idx="1305">
                  <c:v>1.6984328962615102E-2</c:v>
                </c:pt>
                <c:pt idx="1306">
                  <c:v>1.697805543931075E-2</c:v>
                </c:pt>
                <c:pt idx="1307">
                  <c:v>1.6971752492186961E-2</c:v>
                </c:pt>
                <c:pt idx="1308">
                  <c:v>1.6965420121798691E-2</c:v>
                </c:pt>
                <c:pt idx="1309">
                  <c:v>1.6959058328703955E-2</c:v>
                </c:pt>
                <c:pt idx="1310">
                  <c:v>1.6952667113462751E-2</c:v>
                </c:pt>
                <c:pt idx="1311">
                  <c:v>1.6946246476637911E-2</c:v>
                </c:pt>
                <c:pt idx="1312">
                  <c:v>1.6939796418794898E-2</c:v>
                </c:pt>
                <c:pt idx="1313">
                  <c:v>1.6933316940501375E-2</c:v>
                </c:pt>
                <c:pt idx="1314">
                  <c:v>1.6926808042328274E-2</c:v>
                </c:pt>
                <c:pt idx="1315">
                  <c:v>1.6920269724848735E-2</c:v>
                </c:pt>
                <c:pt idx="1316">
                  <c:v>1.6913701988638508E-2</c:v>
                </c:pt>
                <c:pt idx="1317">
                  <c:v>1.6907104834275766E-2</c:v>
                </c:pt>
                <c:pt idx="1318">
                  <c:v>1.690047826234152E-2</c:v>
                </c:pt>
                <c:pt idx="1319">
                  <c:v>1.6893822273419418E-2</c:v>
                </c:pt>
                <c:pt idx="1320">
                  <c:v>1.6887136868095287E-2</c:v>
                </c:pt>
                <c:pt idx="1321">
                  <c:v>1.6880422046958027E-2</c:v>
                </c:pt>
                <c:pt idx="1322">
                  <c:v>1.6873677810598949E-2</c:v>
                </c:pt>
                <c:pt idx="1323">
                  <c:v>1.6866904159611767E-2</c:v>
                </c:pt>
                <c:pt idx="1324">
                  <c:v>1.6860101094593048E-2</c:v>
                </c:pt>
                <c:pt idx="1325">
                  <c:v>1.685326861614176E-2</c:v>
                </c:pt>
                <c:pt idx="1326">
                  <c:v>1.6846406724859507E-2</c:v>
                </c:pt>
                <c:pt idx="1327">
                  <c:v>1.6839515421350738E-2</c:v>
                </c:pt>
                <c:pt idx="1328">
                  <c:v>1.6832594706221872E-2</c:v>
                </c:pt>
                <c:pt idx="1329">
                  <c:v>1.6825644580082826E-2</c:v>
                </c:pt>
                <c:pt idx="1330">
                  <c:v>1.6818665043545067E-2</c:v>
                </c:pt>
                <c:pt idx="1331">
                  <c:v>1.6811656097223543E-2</c:v>
                </c:pt>
                <c:pt idx="1332">
                  <c:v>1.6804617741734976E-2</c:v>
                </c:pt>
                <c:pt idx="1333">
                  <c:v>1.6797549977699576E-2</c:v>
                </c:pt>
                <c:pt idx="1334">
                  <c:v>1.6790452805739316E-2</c:v>
                </c:pt>
                <c:pt idx="1335">
                  <c:v>1.6783326226479225E-2</c:v>
                </c:pt>
                <c:pt idx="1336">
                  <c:v>1.6776170240546753E-2</c:v>
                </c:pt>
                <c:pt idx="1337">
                  <c:v>1.6768984848571967E-2</c:v>
                </c:pt>
                <c:pt idx="1338">
                  <c:v>1.6761770051187782E-2</c:v>
                </c:pt>
                <c:pt idx="1339">
                  <c:v>1.6754525849029533E-2</c:v>
                </c:pt>
                <c:pt idx="1340">
                  <c:v>1.6747252242734514E-2</c:v>
                </c:pt>
                <c:pt idx="1341">
                  <c:v>1.6739949232943526E-2</c:v>
                </c:pt>
                <c:pt idx="1342">
                  <c:v>1.6732616820299567E-2</c:v>
                </c:pt>
                <c:pt idx="1343">
                  <c:v>1.6723062585513229E-2</c:v>
                </c:pt>
                <c:pt idx="1344">
                  <c:v>1.671491794703725E-2</c:v>
                </c:pt>
                <c:pt idx="1345">
                  <c:v>1.670674395287736E-2</c:v>
                </c:pt>
                <c:pt idx="1346">
                  <c:v>1.6698540603751453E-2</c:v>
                </c:pt>
                <c:pt idx="1347">
                  <c:v>1.6690307900382017E-2</c:v>
                </c:pt>
                <c:pt idx="1348">
                  <c:v>1.6682045843491977E-2</c:v>
                </c:pt>
                <c:pt idx="1349">
                  <c:v>1.6673754433808648E-2</c:v>
                </c:pt>
                <c:pt idx="1350">
                  <c:v>1.6665433672060651E-2</c:v>
                </c:pt>
                <c:pt idx="1351">
                  <c:v>1.6657083558979453E-2</c:v>
                </c:pt>
                <c:pt idx="1352">
                  <c:v>1.6648704095299807E-2</c:v>
                </c:pt>
                <c:pt idx="1353">
                  <c:v>1.6640295281758227E-2</c:v>
                </c:pt>
                <c:pt idx="1354">
                  <c:v>1.6631857119094279E-2</c:v>
                </c:pt>
                <c:pt idx="1355">
                  <c:v>1.6623389608049731E-2</c:v>
                </c:pt>
                <c:pt idx="1356">
                  <c:v>1.6614892749369409E-2</c:v>
                </c:pt>
                <c:pt idx="1357">
                  <c:v>1.6606366543799895E-2</c:v>
                </c:pt>
                <c:pt idx="1358">
                  <c:v>1.6597810992091708E-2</c:v>
                </c:pt>
                <c:pt idx="1359">
                  <c:v>1.6589226094996471E-2</c:v>
                </c:pt>
                <c:pt idx="1360">
                  <c:v>1.6580611853269086E-2</c:v>
                </c:pt>
                <c:pt idx="1361">
                  <c:v>1.6571968267667082E-2</c:v>
                </c:pt>
                <c:pt idx="1362">
                  <c:v>1.656329533895062E-2</c:v>
                </c:pt>
                <c:pt idx="1363">
                  <c:v>1.6554593067882047E-2</c:v>
                </c:pt>
                <c:pt idx="1364">
                  <c:v>1.6545861455226782E-2</c:v>
                </c:pt>
                <c:pt idx="1365">
                  <c:v>1.6537100501752205E-2</c:v>
                </c:pt>
                <c:pt idx="1366">
                  <c:v>1.6528310208228775E-2</c:v>
                </c:pt>
                <c:pt idx="1367">
                  <c:v>1.6519490575429566E-2</c:v>
                </c:pt>
                <c:pt idx="1368">
                  <c:v>1.6510641604129635E-2</c:v>
                </c:pt>
                <c:pt idx="1369">
                  <c:v>1.6501763295107313E-2</c:v>
                </c:pt>
                <c:pt idx="1370">
                  <c:v>1.6492855649143132E-2</c:v>
                </c:pt>
                <c:pt idx="1371">
                  <c:v>1.6483918667020241E-2</c:v>
                </c:pt>
                <c:pt idx="1372">
                  <c:v>1.6474952349524206E-2</c:v>
                </c:pt>
                <c:pt idx="1373">
                  <c:v>1.6465956697443655E-2</c:v>
                </c:pt>
                <c:pt idx="1374">
                  <c:v>1.6456931711569412E-2</c:v>
                </c:pt>
                <c:pt idx="1375">
                  <c:v>1.6447877392694918E-2</c:v>
                </c:pt>
                <c:pt idx="1376">
                  <c:v>1.6438793741616255E-2</c:v>
                </c:pt>
                <c:pt idx="1377">
                  <c:v>1.6429680759131902E-2</c:v>
                </c:pt>
                <c:pt idx="1378">
                  <c:v>1.642053844604319E-2</c:v>
                </c:pt>
                <c:pt idx="1379">
                  <c:v>1.6411366803153866E-2</c:v>
                </c:pt>
                <c:pt idx="1380">
                  <c:v>1.6402165831270514E-2</c:v>
                </c:pt>
                <c:pt idx="1381">
                  <c:v>1.6392935531201473E-2</c:v>
                </c:pt>
                <c:pt idx="1382">
                  <c:v>1.6383675903758586E-2</c:v>
                </c:pt>
                <c:pt idx="1383">
                  <c:v>1.6374386949756108E-2</c:v>
                </c:pt>
                <c:pt idx="1384">
                  <c:v>1.6365068670010263E-2</c:v>
                </c:pt>
                <c:pt idx="1385">
                  <c:v>1.635572106534056E-2</c:v>
                </c:pt>
                <c:pt idx="1386">
                  <c:v>1.6346344136568693E-2</c:v>
                </c:pt>
                <c:pt idx="1387">
                  <c:v>1.6336937884518996E-2</c:v>
                </c:pt>
                <c:pt idx="1388">
                  <c:v>1.6327502310018418E-2</c:v>
                </c:pt>
                <c:pt idx="1389">
                  <c:v>1.6318037413896549E-2</c:v>
                </c:pt>
                <c:pt idx="1390">
                  <c:v>1.6308543196985152E-2</c:v>
                </c:pt>
                <c:pt idx="1391">
                  <c:v>1.6299019660119294E-2</c:v>
                </c:pt>
                <c:pt idx="1392">
                  <c:v>1.6289466804135781E-2</c:v>
                </c:pt>
                <c:pt idx="1393">
                  <c:v>1.6279884629874931E-2</c:v>
                </c:pt>
                <c:pt idx="1394">
                  <c:v>1.6270273138178803E-2</c:v>
                </c:pt>
                <c:pt idx="1395">
                  <c:v>1.6258698084716455E-2</c:v>
                </c:pt>
                <c:pt idx="1396">
                  <c:v>1.6249550962637933E-2</c:v>
                </c:pt>
                <c:pt idx="1397">
                  <c:v>1.6240376987191447E-2</c:v>
                </c:pt>
                <c:pt idx="1398">
                  <c:v>1.6231176159115034E-2</c:v>
                </c:pt>
                <c:pt idx="1399">
                  <c:v>1.6221948479150237E-2</c:v>
                </c:pt>
                <c:pt idx="1400">
                  <c:v>1.6212693948039255E-2</c:v>
                </c:pt>
                <c:pt idx="1401">
                  <c:v>1.6203412566528234E-2</c:v>
                </c:pt>
                <c:pt idx="1402">
                  <c:v>1.6194104335363533E-2</c:v>
                </c:pt>
                <c:pt idx="1403">
                  <c:v>1.6184769255295457E-2</c:v>
                </c:pt>
                <c:pt idx="1404">
                  <c:v>1.6175407327075189E-2</c:v>
                </c:pt>
                <c:pt idx="1405">
                  <c:v>1.6166018551456534E-2</c:v>
                </c:pt>
                <c:pt idx="1406">
                  <c:v>1.6156602929195709E-2</c:v>
                </c:pt>
                <c:pt idx="1407">
                  <c:v>1.6147160461050462E-2</c:v>
                </c:pt>
                <c:pt idx="1408">
                  <c:v>1.6137691147781835E-2</c:v>
                </c:pt>
                <c:pt idx="1409">
                  <c:v>1.6128194990151293E-2</c:v>
                </c:pt>
                <c:pt idx="1410">
                  <c:v>1.6118671988923815E-2</c:v>
                </c:pt>
                <c:pt idx="1411">
                  <c:v>1.6109122144866574E-2</c:v>
                </c:pt>
                <c:pt idx="1412">
                  <c:v>1.6099545458748046E-2</c:v>
                </c:pt>
                <c:pt idx="1413">
                  <c:v>1.608994193133912E-2</c:v>
                </c:pt>
                <c:pt idx="1414">
                  <c:v>1.6080311563413319E-2</c:v>
                </c:pt>
                <c:pt idx="1415">
                  <c:v>1.6070654355745909E-2</c:v>
                </c:pt>
                <c:pt idx="1416">
                  <c:v>1.6060970309114572E-2</c:v>
                </c:pt>
                <c:pt idx="1417">
                  <c:v>1.6051259424298959E-2</c:v>
                </c:pt>
                <c:pt idx="1418">
                  <c:v>1.6041521702080688E-2</c:v>
                </c:pt>
                <c:pt idx="1419">
                  <c:v>1.6031757143244008E-2</c:v>
                </c:pt>
                <c:pt idx="1420">
                  <c:v>1.6021965748574705E-2</c:v>
                </c:pt>
                <c:pt idx="1421">
                  <c:v>1.6012147518861406E-2</c:v>
                </c:pt>
                <c:pt idx="1422">
                  <c:v>1.6002302454894497E-2</c:v>
                </c:pt>
                <c:pt idx="1423">
                  <c:v>1.5992430557466762E-2</c:v>
                </c:pt>
                <c:pt idx="1424">
                  <c:v>1.5982531827372744E-2</c:v>
                </c:pt>
                <c:pt idx="1425">
                  <c:v>1.59726062654094E-2</c:v>
                </c:pt>
                <c:pt idx="1426">
                  <c:v>1.596265387237587E-2</c:v>
                </c:pt>
                <c:pt idx="1427">
                  <c:v>1.5951246855565069E-2</c:v>
                </c:pt>
                <c:pt idx="1428">
                  <c:v>1.5941236970081943E-2</c:v>
                </c:pt>
                <c:pt idx="1429">
                  <c:v>1.5931200256053948E-2</c:v>
                </c:pt>
                <c:pt idx="1430">
                  <c:v>1.5921136714289214E-2</c:v>
                </c:pt>
                <c:pt idx="1431">
                  <c:v>1.5911046345597823E-2</c:v>
                </c:pt>
                <c:pt idx="1432">
                  <c:v>1.5900929150792061E-2</c:v>
                </c:pt>
                <c:pt idx="1433">
                  <c:v>1.5890785130686837E-2</c:v>
                </c:pt>
                <c:pt idx="1434">
                  <c:v>1.588061428609816E-2</c:v>
                </c:pt>
                <c:pt idx="1435">
                  <c:v>1.5870416617845096E-2</c:v>
                </c:pt>
                <c:pt idx="1436">
                  <c:v>1.5860384403684914E-2</c:v>
                </c:pt>
                <c:pt idx="1437">
                  <c:v>1.5850170292313132E-2</c:v>
                </c:pt>
                <c:pt idx="1438">
                  <c:v>1.5839929431665335E-2</c:v>
                </c:pt>
                <c:pt idx="1439">
                  <c:v>1.5829661822566652E-2</c:v>
                </c:pt>
                <c:pt idx="1440">
                  <c:v>1.5819367465843087E-2</c:v>
                </c:pt>
                <c:pt idx="1441">
                  <c:v>1.5809046362323487E-2</c:v>
                </c:pt>
                <c:pt idx="1442">
                  <c:v>1.5800374682362135E-2</c:v>
                </c:pt>
                <c:pt idx="1443">
                  <c:v>1.5788323918221395E-2</c:v>
                </c:pt>
                <c:pt idx="1444">
                  <c:v>1.5777922579307293E-2</c:v>
                </c:pt>
                <c:pt idx="1445">
                  <c:v>1.5767494496932849E-2</c:v>
                </c:pt>
                <c:pt idx="1446">
                  <c:v>1.5757039671938481E-2</c:v>
                </c:pt>
                <c:pt idx="1447">
                  <c:v>1.5747391946423168E-2</c:v>
                </c:pt>
                <c:pt idx="1448">
                  <c:v>1.5739806294543197E-2</c:v>
                </c:pt>
                <c:pt idx="1449">
                  <c:v>1.5732200453386309E-2</c:v>
                </c:pt>
                <c:pt idx="1450">
                  <c:v>1.572457442341443E-2</c:v>
                </c:pt>
                <c:pt idx="1451">
                  <c:v>1.5716928205090359E-2</c:v>
                </c:pt>
                <c:pt idx="1452">
                  <c:v>1.5709261798878639E-2</c:v>
                </c:pt>
                <c:pt idx="1453">
                  <c:v>1.570157520524448E-2</c:v>
                </c:pt>
                <c:pt idx="1454">
                  <c:v>1.569386842465504E-2</c:v>
                </c:pt>
                <c:pt idx="1455">
                  <c:v>1.568614145757815E-2</c:v>
                </c:pt>
                <c:pt idx="1456">
                  <c:v>1.56783943044825E-2</c:v>
                </c:pt>
                <c:pt idx="1457">
                  <c:v>1.5670626965839186E-2</c:v>
                </c:pt>
                <c:pt idx="1458">
                  <c:v>1.5662839442119755E-2</c:v>
                </c:pt>
                <c:pt idx="1459">
                  <c:v>1.5655031733796603E-2</c:v>
                </c:pt>
                <c:pt idx="1460">
                  <c:v>1.5647203841344114E-2</c:v>
                </c:pt>
                <c:pt idx="1461">
                  <c:v>1.5639355765237749E-2</c:v>
                </c:pt>
                <c:pt idx="1462">
                  <c:v>1.563148750595407E-2</c:v>
                </c:pt>
                <c:pt idx="1463">
                  <c:v>1.5623599063970071E-2</c:v>
                </c:pt>
                <c:pt idx="1464">
                  <c:v>1.5615690439765587E-2</c:v>
                </c:pt>
                <c:pt idx="1465">
                  <c:v>1.5607761633820452E-2</c:v>
                </c:pt>
                <c:pt idx="1466">
                  <c:v>1.5599812646616249E-2</c:v>
                </c:pt>
                <c:pt idx="1467">
                  <c:v>1.5591843478635216E-2</c:v>
                </c:pt>
                <c:pt idx="1468">
                  <c:v>1.5583854130361773E-2</c:v>
                </c:pt>
                <c:pt idx="1469">
                  <c:v>1.5575844602280559E-2</c:v>
                </c:pt>
                <c:pt idx="1470">
                  <c:v>1.5567814894878181E-2</c:v>
                </c:pt>
                <c:pt idx="1471">
                  <c:v>1.5559765008642116E-2</c:v>
                </c:pt>
                <c:pt idx="1472">
                  <c:v>1.5551694944061155E-2</c:v>
                </c:pt>
                <c:pt idx="1473">
                  <c:v>1.554360470162496E-2</c:v>
                </c:pt>
                <c:pt idx="1474">
                  <c:v>1.5535494281825161E-2</c:v>
                </c:pt>
                <c:pt idx="1475">
                  <c:v>1.5527363685153821E-2</c:v>
                </c:pt>
                <c:pt idx="1476">
                  <c:v>1.5519212912104756E-2</c:v>
                </c:pt>
                <c:pt idx="1477">
                  <c:v>1.5511041963172866E-2</c:v>
                </c:pt>
                <c:pt idx="1478">
                  <c:v>1.5502850838854151E-2</c:v>
                </c:pt>
                <c:pt idx="1479">
                  <c:v>1.5493305099405328E-2</c:v>
                </c:pt>
                <c:pt idx="1480">
                  <c:v>1.5485128216333816E-2</c:v>
                </c:pt>
                <c:pt idx="1481">
                  <c:v>1.5476931267164391E-2</c:v>
                </c:pt>
                <c:pt idx="1482">
                  <c:v>1.5468714252394915E-2</c:v>
                </c:pt>
                <c:pt idx="1483">
                  <c:v>1.5460477172524335E-2</c:v>
                </c:pt>
                <c:pt idx="1484">
                  <c:v>1.5452030605494584E-2</c:v>
                </c:pt>
                <c:pt idx="1485">
                  <c:v>1.5443942819480444E-2</c:v>
                </c:pt>
                <c:pt idx="1486">
                  <c:v>1.5435645547310894E-2</c:v>
                </c:pt>
                <c:pt idx="1487">
                  <c:v>1.5427328212048201E-2</c:v>
                </c:pt>
                <c:pt idx="1488">
                  <c:v>1.5418451402652498E-2</c:v>
                </c:pt>
                <c:pt idx="1489">
                  <c:v>1.5410006040500641E-2</c:v>
                </c:pt>
                <c:pt idx="1490">
                  <c:v>1.540154045479598E-2</c:v>
                </c:pt>
                <c:pt idx="1491">
                  <c:v>1.5393054646052295E-2</c:v>
                </c:pt>
                <c:pt idx="1492">
                  <c:v>1.5384548614784679E-2</c:v>
                </c:pt>
                <c:pt idx="1493">
                  <c:v>1.5377331678929521E-2</c:v>
                </c:pt>
                <c:pt idx="1494">
                  <c:v>1.5367475886745049E-2</c:v>
                </c:pt>
                <c:pt idx="1495">
                  <c:v>1.5358909191009355E-2</c:v>
                </c:pt>
                <c:pt idx="1496">
                  <c:v>1.5350322274822593E-2</c:v>
                </c:pt>
                <c:pt idx="1497">
                  <c:v>1.534138300761376E-2</c:v>
                </c:pt>
                <c:pt idx="1498">
                  <c:v>1.5332812514104977E-2</c:v>
                </c:pt>
                <c:pt idx="1499">
                  <c:v>1.5322785972915514E-2</c:v>
                </c:pt>
                <c:pt idx="1500">
                  <c:v>1.5317196982456628E-2</c:v>
                </c:pt>
                <c:pt idx="1501">
                  <c:v>1.5313411345442859E-2</c:v>
                </c:pt>
                <c:pt idx="1502">
                  <c:v>1.5305977077830758E-2</c:v>
                </c:pt>
                <c:pt idx="1503">
                  <c:v>1.5300346164136417E-2</c:v>
                </c:pt>
                <c:pt idx="1504">
                  <c:v>1.529470127650443E-2</c:v>
                </c:pt>
                <c:pt idx="1505">
                  <c:v>1.5289042415172425E-2</c:v>
                </c:pt>
                <c:pt idx="1506">
                  <c:v>1.5283369580379121E-2</c:v>
                </c:pt>
                <c:pt idx="1507">
                  <c:v>1.527768277236324E-2</c:v>
                </c:pt>
                <c:pt idx="1508">
                  <c:v>1.5271981991364586E-2</c:v>
                </c:pt>
                <c:pt idx="1509">
                  <c:v>1.5266267237623626E-2</c:v>
                </c:pt>
                <c:pt idx="1510">
                  <c:v>1.5260538511380815E-2</c:v>
                </c:pt>
                <c:pt idx="1511">
                  <c:v>1.5254795812877926E-2</c:v>
                </c:pt>
                <c:pt idx="1512">
                  <c:v>1.5249039142356945E-2</c:v>
                </c:pt>
                <c:pt idx="1513">
                  <c:v>1.5243268500060074E-2</c:v>
                </c:pt>
                <c:pt idx="1514">
                  <c:v>1.5237483886230826E-2</c:v>
                </c:pt>
                <c:pt idx="1515">
                  <c:v>1.5231685301113363E-2</c:v>
                </c:pt>
                <c:pt idx="1516">
                  <c:v>1.5225872744951416E-2</c:v>
                </c:pt>
                <c:pt idx="1517">
                  <c:v>1.5220046217990238E-2</c:v>
                </c:pt>
                <c:pt idx="1518">
                  <c:v>1.5214205720475082E-2</c:v>
                </c:pt>
                <c:pt idx="1519">
                  <c:v>1.5208351252652727E-2</c:v>
                </c:pt>
                <c:pt idx="1520">
                  <c:v>1.5202482814769295E-2</c:v>
                </c:pt>
                <c:pt idx="1521">
                  <c:v>1.5196600407072221E-2</c:v>
                </c:pt>
                <c:pt idx="1522">
                  <c:v>1.5190704029809368E-2</c:v>
                </c:pt>
                <c:pt idx="1523">
                  <c:v>1.5185267602636951E-2</c:v>
                </c:pt>
                <c:pt idx="1524">
                  <c:v>1.5178869367581289E-2</c:v>
                </c:pt>
                <c:pt idx="1525">
                  <c:v>1.5172931083114844E-2</c:v>
                </c:pt>
                <c:pt idx="1526">
                  <c:v>1.5166978830079973E-2</c:v>
                </c:pt>
                <c:pt idx="1527">
                  <c:v>1.5161012608727589E-2</c:v>
                </c:pt>
                <c:pt idx="1528">
                  <c:v>1.5155032419309484E-2</c:v>
                </c:pt>
                <c:pt idx="1529">
                  <c:v>1.5149038262077225E-2</c:v>
                </c:pt>
                <c:pt idx="1530">
                  <c:v>1.5143030137283906E-2</c:v>
                </c:pt>
                <c:pt idx="1531">
                  <c:v>1.5134383722581067E-2</c:v>
                </c:pt>
                <c:pt idx="1532">
                  <c:v>1.5128299579378671E-2</c:v>
                </c:pt>
                <c:pt idx="1533">
                  <c:v>1.5122201394234968E-2</c:v>
                </c:pt>
                <c:pt idx="1534">
                  <c:v>1.5116089167406189E-2</c:v>
                </c:pt>
                <c:pt idx="1535">
                  <c:v>1.510996289915032E-2</c:v>
                </c:pt>
                <c:pt idx="1536">
                  <c:v>1.5103822589725348E-2</c:v>
                </c:pt>
                <c:pt idx="1537">
                  <c:v>1.5097668239389912E-2</c:v>
                </c:pt>
                <c:pt idx="1538">
                  <c:v>1.5091499848403534E-2</c:v>
                </c:pt>
                <c:pt idx="1539">
                  <c:v>1.5085317417026171E-2</c:v>
                </c:pt>
                <c:pt idx="1540">
                  <c:v>1.5079120945518432E-2</c:v>
                </c:pt>
                <c:pt idx="1541">
                  <c:v>1.5072910434140935E-2</c:v>
                </c:pt>
                <c:pt idx="1542">
                  <c:v>1.5066685883155824E-2</c:v>
                </c:pt>
                <c:pt idx="1543">
                  <c:v>1.5060447292825246E-2</c:v>
                </c:pt>
                <c:pt idx="1544">
                  <c:v>1.5054194663412004E-2</c:v>
                </c:pt>
                <c:pt idx="1545">
                  <c:v>1.5047031610850385E-2</c:v>
                </c:pt>
                <c:pt idx="1546">
                  <c:v>1.5040748898576884E-2</c:v>
                </c:pt>
                <c:pt idx="1547">
                  <c:v>1.5034452148050962E-2</c:v>
                </c:pt>
                <c:pt idx="1548">
                  <c:v>1.502814135953761E-2</c:v>
                </c:pt>
                <c:pt idx="1549">
                  <c:v>1.5021816533303133E-2</c:v>
                </c:pt>
                <c:pt idx="1550">
                  <c:v>1.5015477669613843E-2</c:v>
                </c:pt>
                <c:pt idx="1551">
                  <c:v>1.5010260075002576E-2</c:v>
                </c:pt>
                <c:pt idx="1552">
                  <c:v>1.500548534306431E-2</c:v>
                </c:pt>
                <c:pt idx="1553">
                  <c:v>1.5000699814306167E-2</c:v>
                </c:pt>
                <c:pt idx="1554">
                  <c:v>1.4995903488883638E-2</c:v>
                </c:pt>
                <c:pt idx="1555">
                  <c:v>1.499109636695178E-2</c:v>
                </c:pt>
                <c:pt idx="1556">
                  <c:v>1.4986278448666523E-2</c:v>
                </c:pt>
                <c:pt idx="1557">
                  <c:v>1.4981449734183574E-2</c:v>
                </c:pt>
                <c:pt idx="1558">
                  <c:v>1.4976610223659525E-2</c:v>
                </c:pt>
                <c:pt idx="1559">
                  <c:v>1.4971759917251398E-2</c:v>
                </c:pt>
                <c:pt idx="1560">
                  <c:v>1.496689881511578E-2</c:v>
                </c:pt>
                <c:pt idx="1561">
                  <c:v>1.4962026917410793E-2</c:v>
                </c:pt>
                <c:pt idx="1562">
                  <c:v>1.4957144224293461E-2</c:v>
                </c:pt>
                <c:pt idx="1563">
                  <c:v>1.495225073592278E-2</c:v>
                </c:pt>
                <c:pt idx="1564">
                  <c:v>1.4947346452456652E-2</c:v>
                </c:pt>
                <c:pt idx="1565">
                  <c:v>1.494243137405429E-2</c:v>
                </c:pt>
                <c:pt idx="1566">
                  <c:v>1.4937505500874693E-2</c:v>
                </c:pt>
                <c:pt idx="1567">
                  <c:v>1.4932568833077732E-2</c:v>
                </c:pt>
                <c:pt idx="1568">
                  <c:v>1.4927621370822621E-2</c:v>
                </c:pt>
                <c:pt idx="1569">
                  <c:v>1.4922663114270545E-2</c:v>
                </c:pt>
                <c:pt idx="1570">
                  <c:v>1.491769406358138E-2</c:v>
                </c:pt>
                <c:pt idx="1571">
                  <c:v>1.4912714218916311E-2</c:v>
                </c:pt>
                <c:pt idx="1572">
                  <c:v>1.490772358043696E-2</c:v>
                </c:pt>
                <c:pt idx="1573">
                  <c:v>1.4902722148304515E-2</c:v>
                </c:pt>
                <c:pt idx="1574">
                  <c:v>1.4897709922681256E-2</c:v>
                </c:pt>
                <c:pt idx="1575">
                  <c:v>1.4892686903729465E-2</c:v>
                </c:pt>
                <c:pt idx="1576">
                  <c:v>1.4887653091611641E-2</c:v>
                </c:pt>
                <c:pt idx="1577">
                  <c:v>1.488260848649138E-2</c:v>
                </c:pt>
                <c:pt idx="1578">
                  <c:v>1.4877553088531621E-2</c:v>
                </c:pt>
                <c:pt idx="1579">
                  <c:v>1.487248689789596E-2</c:v>
                </c:pt>
                <c:pt idx="1580">
                  <c:v>1.4867409914748863E-2</c:v>
                </c:pt>
                <c:pt idx="1581">
                  <c:v>1.4862322139255027E-2</c:v>
                </c:pt>
                <c:pt idx="1582">
                  <c:v>1.485722357157848E-2</c:v>
                </c:pt>
                <c:pt idx="1583">
                  <c:v>1.4852114211885009E-2</c:v>
                </c:pt>
                <c:pt idx="1584">
                  <c:v>1.4846994060339961E-2</c:v>
                </c:pt>
                <c:pt idx="1585">
                  <c:v>1.4841863117108903E-2</c:v>
                </c:pt>
                <c:pt idx="1586">
                  <c:v>1.4836721382358278E-2</c:v>
                </c:pt>
                <c:pt idx="1587">
                  <c:v>1.4831568856254524E-2</c:v>
                </c:pt>
                <c:pt idx="1588">
                  <c:v>1.4826405538964745E-2</c:v>
                </c:pt>
                <c:pt idx="1589">
                  <c:v>1.4821231430655819E-2</c:v>
                </c:pt>
                <c:pt idx="1590">
                  <c:v>1.481604653149572E-2</c:v>
                </c:pt>
                <c:pt idx="1591">
                  <c:v>1.4810850841652208E-2</c:v>
                </c:pt>
                <c:pt idx="1592">
                  <c:v>1.4805644361293255E-2</c:v>
                </c:pt>
                <c:pt idx="1593">
                  <c:v>1.4800427090588151E-2</c:v>
                </c:pt>
                <c:pt idx="1594">
                  <c:v>1.4795199029705528E-2</c:v>
                </c:pt>
                <c:pt idx="1595">
                  <c:v>1.4789960178814676E-2</c:v>
                </c:pt>
                <c:pt idx="1596">
                  <c:v>1.4784710538085322E-2</c:v>
                </c:pt>
                <c:pt idx="1597">
                  <c:v>1.4779450107687412E-2</c:v>
                </c:pt>
                <c:pt idx="1598">
                  <c:v>1.4774178887791549E-2</c:v>
                </c:pt>
                <c:pt idx="1599">
                  <c:v>1.4768896878568119E-2</c:v>
                </c:pt>
                <c:pt idx="1600">
                  <c:v>1.4763604080188598E-2</c:v>
                </c:pt>
                <c:pt idx="1601">
                  <c:v>1.475830049282403E-2</c:v>
                </c:pt>
                <c:pt idx="1602">
                  <c:v>1.4752986116646551E-2</c:v>
                </c:pt>
                <c:pt idx="1603">
                  <c:v>1.4750731822108334E-2</c:v>
                </c:pt>
                <c:pt idx="1604">
                  <c:v>1.4749654558432152E-2</c:v>
                </c:pt>
                <c:pt idx="1605">
                  <c:v>1.4748573716094001E-2</c:v>
                </c:pt>
                <c:pt idx="1606">
                  <c:v>1.4747489295105488E-2</c:v>
                </c:pt>
                <c:pt idx="1607">
                  <c:v>1.4746401295478001E-2</c:v>
                </c:pt>
                <c:pt idx="1608">
                  <c:v>1.4745309717223803E-2</c:v>
                </c:pt>
                <c:pt idx="1609">
                  <c:v>1.4744214560353845E-2</c:v>
                </c:pt>
                <c:pt idx="1610">
                  <c:v>1.4743115824880613E-2</c:v>
                </c:pt>
                <c:pt idx="1611">
                  <c:v>1.4742013510815489E-2</c:v>
                </c:pt>
                <c:pt idx="1612">
                  <c:v>1.4740907618170086E-2</c:v>
                </c:pt>
                <c:pt idx="1613">
                  <c:v>1.4739798146956664E-2</c:v>
                </c:pt>
                <c:pt idx="1614">
                  <c:v>1.4738685097187051E-2</c:v>
                </c:pt>
                <c:pt idx="1615">
                  <c:v>1.4737568468873074E-2</c:v>
                </c:pt>
                <c:pt idx="1616">
                  <c:v>1.4736448262026778E-2</c:v>
                </c:pt>
                <c:pt idx="1617">
                  <c:v>1.4735324476660205E-2</c:v>
                </c:pt>
                <c:pt idx="1618">
                  <c:v>1.4734197112785404E-2</c:v>
                </c:pt>
                <c:pt idx="1619">
                  <c:v>1.47330661704142E-2</c:v>
                </c:pt>
                <c:pt idx="1620">
                  <c:v>1.4731931649559294E-2</c:v>
                </c:pt>
                <c:pt idx="1621">
                  <c:v>1.4730793550232294E-2</c:v>
                </c:pt>
                <c:pt idx="1622">
                  <c:v>1.4729651872445683E-2</c:v>
                </c:pt>
                <c:pt idx="1623">
                  <c:v>1.4728506616211726E-2</c:v>
                </c:pt>
                <c:pt idx="1624">
                  <c:v>1.4727357781542468E-2</c:v>
                </c:pt>
                <c:pt idx="1625">
                  <c:v>1.4726205368450609E-2</c:v>
                </c:pt>
                <c:pt idx="1626">
                  <c:v>1.4725049376948197E-2</c:v>
                </c:pt>
                <c:pt idx="1627">
                  <c:v>1.4723889807047714E-2</c:v>
                </c:pt>
                <c:pt idx="1628">
                  <c:v>1.4722726658761644E-2</c:v>
                </c:pt>
                <c:pt idx="1629">
                  <c:v>1.4721559932102687E-2</c:v>
                </c:pt>
                <c:pt idx="1630">
                  <c:v>1.4720389627082889E-2</c:v>
                </c:pt>
                <c:pt idx="1631">
                  <c:v>1.4719215743714955E-2</c:v>
                </c:pt>
                <c:pt idx="1632">
                  <c:v>1.4718038282011802E-2</c:v>
                </c:pt>
                <c:pt idx="1633">
                  <c:v>1.4716857241985477E-2</c:v>
                </c:pt>
                <c:pt idx="1634">
                  <c:v>1.4715672623649121E-2</c:v>
                </c:pt>
                <c:pt idx="1635">
                  <c:v>1.4714484427015433E-2</c:v>
                </c:pt>
                <c:pt idx="1636">
                  <c:v>1.471329265209712E-2</c:v>
                </c:pt>
                <c:pt idx="1637">
                  <c:v>1.4712097298906662E-2</c:v>
                </c:pt>
                <c:pt idx="1638">
                  <c:v>1.47108983674572E-2</c:v>
                </c:pt>
                <c:pt idx="1639">
                  <c:v>1.4709695857761216E-2</c:v>
                </c:pt>
                <c:pt idx="1640">
                  <c:v>1.4708489769832071E-2</c:v>
                </c:pt>
                <c:pt idx="1641">
                  <c:v>1.4707280103682685E-2</c:v>
                </c:pt>
                <c:pt idx="1642">
                  <c:v>1.4706066859325762E-2</c:v>
                </c:pt>
                <c:pt idx="1643">
                  <c:v>1.470485003677444E-2</c:v>
                </c:pt>
                <c:pt idx="1644">
                  <c:v>1.470393258569205E-2</c:v>
                </c:pt>
                <c:pt idx="1645">
                  <c:v>1.4702714582883712E-2</c:v>
                </c:pt>
                <c:pt idx="1646">
                  <c:v>1.470149301154542E-2</c:v>
                </c:pt>
                <c:pt idx="1647">
                  <c:v>1.470026787169028E-2</c:v>
                </c:pt>
                <c:pt idx="1648">
                  <c:v>1.4699039163331398E-2</c:v>
                </c:pt>
                <c:pt idx="1649">
                  <c:v>1.4697806886481875E-2</c:v>
                </c:pt>
                <c:pt idx="1650">
                  <c:v>1.4696571041155036E-2</c:v>
                </c:pt>
                <c:pt idx="1651">
                  <c:v>1.4695331627364201E-2</c:v>
                </c:pt>
                <c:pt idx="1652">
                  <c:v>1.469408864512204E-2</c:v>
                </c:pt>
                <c:pt idx="1653">
                  <c:v>1.4692842094442968E-2</c:v>
                </c:pt>
                <c:pt idx="1654">
                  <c:v>1.4691591975339214E-2</c:v>
                </c:pt>
                <c:pt idx="1655">
                  <c:v>1.4690134858388399E-2</c:v>
                </c:pt>
                <c:pt idx="1656">
                  <c:v>1.4689894697613417E-2</c:v>
                </c:pt>
                <c:pt idx="1657">
                  <c:v>1.4689652667270764E-2</c:v>
                </c:pt>
                <c:pt idx="1658">
                  <c:v>1.4689408767361314E-2</c:v>
                </c:pt>
                <c:pt idx="1659">
                  <c:v>1.4689162997886598E-2</c:v>
                </c:pt>
                <c:pt idx="1660">
                  <c:v>1.4688915358847924E-2</c:v>
                </c:pt>
                <c:pt idx="1661">
                  <c:v>1.4688665850246821E-2</c:v>
                </c:pt>
                <c:pt idx="1662">
                  <c:v>1.4688414472084601E-2</c:v>
                </c:pt>
                <c:pt idx="1663">
                  <c:v>1.4688161224362355E-2</c:v>
                </c:pt>
                <c:pt idx="1664">
                  <c:v>1.4687906107082486E-2</c:v>
                </c:pt>
                <c:pt idx="1665">
                  <c:v>1.468764912024521E-2</c:v>
                </c:pt>
                <c:pt idx="1666">
                  <c:v>1.4687390263852714E-2</c:v>
                </c:pt>
                <c:pt idx="1667">
                  <c:v>1.468712953790609E-2</c:v>
                </c:pt>
                <c:pt idx="1668">
                  <c:v>1.4686866942407301E-2</c:v>
                </c:pt>
                <c:pt idx="1669">
                  <c:v>1.4686602477357442E-2</c:v>
                </c:pt>
                <c:pt idx="1670">
                  <c:v>1.4686336142757821E-2</c:v>
                </c:pt>
                <c:pt idx="1671">
                  <c:v>1.4686067938610405E-2</c:v>
                </c:pt>
                <c:pt idx="1672">
                  <c:v>1.4685797864916287E-2</c:v>
                </c:pt>
                <c:pt idx="1673">
                  <c:v>1.468552592167743E-2</c:v>
                </c:pt>
                <c:pt idx="1674">
                  <c:v>1.4685252108894709E-2</c:v>
                </c:pt>
                <c:pt idx="1675">
                  <c:v>1.4684976426570309E-2</c:v>
                </c:pt>
                <c:pt idx="1676">
                  <c:v>1.4684698874705538E-2</c:v>
                </c:pt>
                <c:pt idx="1677">
                  <c:v>1.4684419453301928E-2</c:v>
                </c:pt>
                <c:pt idx="1678">
                  <c:v>1.4684138162361006E-2</c:v>
                </c:pt>
                <c:pt idx="1679">
                  <c:v>1.4683855001884519E-2</c:v>
                </c:pt>
                <c:pt idx="1680">
                  <c:v>1.4683569971873995E-2</c:v>
                </c:pt>
                <c:pt idx="1681">
                  <c:v>1.4683283072330747E-2</c:v>
                </c:pt>
                <c:pt idx="1682">
                  <c:v>1.4682994303256522E-2</c:v>
                </c:pt>
                <c:pt idx="1683">
                  <c:v>1.4682703664653282E-2</c:v>
                </c:pt>
                <c:pt idx="1684">
                  <c:v>1.4682411156522778E-2</c:v>
                </c:pt>
                <c:pt idx="1685">
                  <c:v>1.4682116778865665E-2</c:v>
                </c:pt>
                <c:pt idx="1686">
                  <c:v>1.4681820531684561E-2</c:v>
                </c:pt>
                <c:pt idx="1687">
                  <c:v>1.4681522414980561E-2</c:v>
                </c:pt>
                <c:pt idx="1688">
                  <c:v>1.4681222428755848E-2</c:v>
                </c:pt>
                <c:pt idx="1689">
                  <c:v>1.468092057301173E-2</c:v>
                </c:pt>
                <c:pt idx="1690">
                  <c:v>1.4680616847749959E-2</c:v>
                </c:pt>
                <c:pt idx="1691">
                  <c:v>1.468031125297228E-2</c:v>
                </c:pt>
                <c:pt idx="1692">
                  <c:v>1.4680003788680439E-2</c:v>
                </c:pt>
                <c:pt idx="1693">
                  <c:v>1.4679694454876402E-2</c:v>
                </c:pt>
                <c:pt idx="1694">
                  <c:v>1.4679383251561262E-2</c:v>
                </c:pt>
                <c:pt idx="1695">
                  <c:v>1.4679070178737423E-2</c:v>
                </c:pt>
                <c:pt idx="1696">
                  <c:v>1.4678755236406191E-2</c:v>
                </c:pt>
                <c:pt idx="1697">
                  <c:v>1.467811023976702E-2</c:v>
                </c:pt>
                <c:pt idx="1698">
                  <c:v>1.4677788277524728E-2</c:v>
                </c:pt>
                <c:pt idx="1699">
                  <c:v>1.467746444073611E-2</c:v>
                </c:pt>
                <c:pt idx="1700">
                  <c:v>1.4677138729402918E-2</c:v>
                </c:pt>
                <c:pt idx="1701">
                  <c:v>1.4676811143527122E-2</c:v>
                </c:pt>
                <c:pt idx="1702">
                  <c:v>1.4676481683110476E-2</c:v>
                </c:pt>
                <c:pt idx="1703">
                  <c:v>1.4676150348154948E-2</c:v>
                </c:pt>
                <c:pt idx="1704">
                  <c:v>1.4675817138662294E-2</c:v>
                </c:pt>
                <c:pt idx="1705">
                  <c:v>1.467543403246435E-2</c:v>
                </c:pt>
                <c:pt idx="1706">
                  <c:v>1.4675096806112739E-2</c:v>
                </c:pt>
                <c:pt idx="1707">
                  <c:v>1.467501790622951E-2</c:v>
                </c:pt>
                <c:pt idx="1708">
                  <c:v>1.4675588543428155E-2</c:v>
                </c:pt>
                <c:pt idx="1709">
                  <c:v>1.4676158720272852E-2</c:v>
                </c:pt>
                <c:pt idx="1710">
                  <c:v>1.4676728436762945E-2</c:v>
                </c:pt>
                <c:pt idx="1711">
                  <c:v>1.4677297692897341E-2</c:v>
                </c:pt>
                <c:pt idx="1712">
                  <c:v>1.4677866488675599E-2</c:v>
                </c:pt>
                <c:pt idx="1713">
                  <c:v>1.4678434824096625E-2</c:v>
                </c:pt>
                <c:pt idx="1714">
                  <c:v>1.4679002699159763E-2</c:v>
                </c:pt>
                <c:pt idx="1715">
                  <c:v>1.4679570113864355E-2</c:v>
                </c:pt>
                <c:pt idx="1716">
                  <c:v>1.4680137068209306E-2</c:v>
                </c:pt>
                <c:pt idx="1717">
                  <c:v>1.4680703562194178E-2</c:v>
                </c:pt>
                <c:pt idx="1718">
                  <c:v>1.4681269595818095E-2</c:v>
                </c:pt>
                <c:pt idx="1719">
                  <c:v>1.4681835169080183E-2</c:v>
                </c:pt>
                <c:pt idx="1720">
                  <c:v>1.4682400281979782E-2</c:v>
                </c:pt>
                <c:pt idx="1721">
                  <c:v>1.4682964934516016E-2</c:v>
                </c:pt>
                <c:pt idx="1722">
                  <c:v>1.468352912668801E-2</c:v>
                </c:pt>
                <c:pt idx="1723">
                  <c:v>1.4684092858495108E-2</c:v>
                </c:pt>
                <c:pt idx="1724">
                  <c:v>1.4684656129936653E-2</c:v>
                </c:pt>
                <c:pt idx="1725">
                  <c:v>1.4685218941011548E-2</c:v>
                </c:pt>
                <c:pt idx="1726">
                  <c:v>1.4685781291719576E-2</c:v>
                </c:pt>
                <c:pt idx="1727">
                  <c:v>1.4686343182059202E-2</c:v>
                </c:pt>
                <c:pt idx="1728">
                  <c:v>1.4686904612029988E-2</c:v>
                </c:pt>
                <c:pt idx="1729">
                  <c:v>1.46874655816315E-2</c:v>
                </c:pt>
                <c:pt idx="1730">
                  <c:v>1.4688026090862418E-2</c:v>
                </c:pt>
                <c:pt idx="1731">
                  <c:v>1.4688586139722529E-2</c:v>
                </c:pt>
                <c:pt idx="1732">
                  <c:v>1.4689145728210513E-2</c:v>
                </c:pt>
                <c:pt idx="1733">
                  <c:v>1.4689704856325937E-2</c:v>
                </c:pt>
                <c:pt idx="1734">
                  <c:v>1.4690263524067923E-2</c:v>
                </c:pt>
                <c:pt idx="1735">
                  <c:v>1.4690821731435594E-2</c:v>
                </c:pt>
                <c:pt idx="1736">
                  <c:v>1.4691379478428294E-2</c:v>
                </c:pt>
                <c:pt idx="1737">
                  <c:v>1.4691936765045148E-2</c:v>
                </c:pt>
                <c:pt idx="1738">
                  <c:v>1.4692493591285717E-2</c:v>
                </c:pt>
                <c:pt idx="1739">
                  <c:v>1.4693129400404825E-2</c:v>
                </c:pt>
                <c:pt idx="1740">
                  <c:v>1.4693685240121653E-2</c:v>
                </c:pt>
                <c:pt idx="1741">
                  <c:v>1.4694240619459569E-2</c:v>
                </c:pt>
                <c:pt idx="1742">
                  <c:v>1.4694795538417696E-2</c:v>
                </c:pt>
                <c:pt idx="1743">
                  <c:v>1.4695349996995597E-2</c:v>
                </c:pt>
                <c:pt idx="1744">
                  <c:v>1.4695903995192173E-2</c:v>
                </c:pt>
                <c:pt idx="1745">
                  <c:v>1.4696457533006553E-2</c:v>
                </c:pt>
                <c:pt idx="1746">
                  <c:v>1.4697010610438297E-2</c:v>
                </c:pt>
                <c:pt idx="1747">
                  <c:v>1.4697563227486747E-2</c:v>
                </c:pt>
                <c:pt idx="1748">
                  <c:v>1.469811538415081E-2</c:v>
                </c:pt>
                <c:pt idx="1749">
                  <c:v>1.4698667080429608E-2</c:v>
                </c:pt>
                <c:pt idx="1750">
                  <c:v>1.4699218316322923E-2</c:v>
                </c:pt>
                <c:pt idx="1751">
                  <c:v>1.469976909182944E-2</c:v>
                </c:pt>
                <c:pt idx="1752">
                  <c:v>1.4700319406948723E-2</c:v>
                </c:pt>
                <c:pt idx="1753">
                  <c:v>1.4702290394822974E-2</c:v>
                </c:pt>
                <c:pt idx="1754">
                  <c:v>1.4701418656022296E-2</c:v>
                </c:pt>
                <c:pt idx="1755">
                  <c:v>1.4701967589975056E-2</c:v>
                </c:pt>
                <c:pt idx="1756">
                  <c:v>1.4702516063537294E-2</c:v>
                </c:pt>
                <c:pt idx="1757">
                  <c:v>1.4703064076708575E-2</c:v>
                </c:pt>
                <c:pt idx="1758">
                  <c:v>1.4703611629488239E-2</c:v>
                </c:pt>
                <c:pt idx="1759">
                  <c:v>1.4704328403501315E-2</c:v>
                </c:pt>
                <c:pt idx="1760">
                  <c:v>1.4705469474544776E-2</c:v>
                </c:pt>
                <c:pt idx="1761">
                  <c:v>1.4706610945973935E-2</c:v>
                </c:pt>
                <c:pt idx="1762">
                  <c:v>1.4707752817790324E-2</c:v>
                </c:pt>
                <c:pt idx="1763">
                  <c:v>1.4708895089995476E-2</c:v>
                </c:pt>
                <c:pt idx="1764">
                  <c:v>1.4710037762590049E-2</c:v>
                </c:pt>
                <c:pt idx="1765">
                  <c:v>1.4711180835575793E-2</c:v>
                </c:pt>
                <c:pt idx="1766">
                  <c:v>1.4712324308954243E-2</c:v>
                </c:pt>
                <c:pt idx="1767">
                  <c:v>1.4713468182726713E-2</c:v>
                </c:pt>
                <c:pt idx="1768">
                  <c:v>1.4714612456894297E-2</c:v>
                </c:pt>
                <c:pt idx="1769">
                  <c:v>1.4715757131458746E-2</c:v>
                </c:pt>
                <c:pt idx="1770">
                  <c:v>1.471690220642094E-2</c:v>
                </c:pt>
                <c:pt idx="1771">
                  <c:v>1.4718047681783064E-2</c:v>
                </c:pt>
                <c:pt idx="1772">
                  <c:v>1.471919355754556E-2</c:v>
                </c:pt>
                <c:pt idx="1773">
                  <c:v>1.4720339833710397E-2</c:v>
                </c:pt>
                <c:pt idx="1774">
                  <c:v>1.4721486510278669E-2</c:v>
                </c:pt>
                <c:pt idx="1775">
                  <c:v>1.4722633587252131E-2</c:v>
                </c:pt>
                <c:pt idx="1776">
                  <c:v>1.4723781064631656E-2</c:v>
                </c:pt>
                <c:pt idx="1777">
                  <c:v>1.472492894241878E-2</c:v>
                </c:pt>
                <c:pt idx="1778">
                  <c:v>1.4726077220615034E-2</c:v>
                </c:pt>
                <c:pt idx="1779">
                  <c:v>1.4727225899221732E-2</c:v>
                </c:pt>
                <c:pt idx="1780">
                  <c:v>1.4728374978240189E-2</c:v>
                </c:pt>
                <c:pt idx="1781">
                  <c:v>1.4729524457671719E-2</c:v>
                </c:pt>
                <c:pt idx="1782">
                  <c:v>1.4730674337517855E-2</c:v>
                </c:pt>
                <c:pt idx="1783">
                  <c:v>1.473182461777991E-2</c:v>
                </c:pt>
                <c:pt idx="1784">
                  <c:v>1.4732975298459197E-2</c:v>
                </c:pt>
                <c:pt idx="1785">
                  <c:v>1.4734126379557252E-2</c:v>
                </c:pt>
                <c:pt idx="1786">
                  <c:v>1.4735277861075169E-2</c:v>
                </c:pt>
                <c:pt idx="1787">
                  <c:v>1.4736429743014701E-2</c:v>
                </c:pt>
                <c:pt idx="1788">
                  <c:v>1.4737582025377158E-2</c:v>
                </c:pt>
                <c:pt idx="1789">
                  <c:v>1.4738734708163639E-2</c:v>
                </c:pt>
                <c:pt idx="1790">
                  <c:v>1.4739887791375675E-2</c:v>
                </c:pt>
                <c:pt idx="1791">
                  <c:v>1.474196231592537E-2</c:v>
                </c:pt>
                <c:pt idx="1792">
                  <c:v>1.4743114860464306E-2</c:v>
                </c:pt>
                <c:pt idx="1793">
                  <c:v>1.4744267803294559E-2</c:v>
                </c:pt>
                <c:pt idx="1794">
                  <c:v>1.4745421144417438E-2</c:v>
                </c:pt>
                <c:pt idx="1795">
                  <c:v>1.4746574883834247E-2</c:v>
                </c:pt>
                <c:pt idx="1796">
                  <c:v>1.4746605121183478E-2</c:v>
                </c:pt>
                <c:pt idx="1797">
                  <c:v>1.4748883557555544E-2</c:v>
                </c:pt>
                <c:pt idx="1798">
                  <c:v>1.4750038491863082E-2</c:v>
                </c:pt>
                <c:pt idx="1799">
                  <c:v>1.4751193824469776E-2</c:v>
                </c:pt>
                <c:pt idx="1800">
                  <c:v>1.4751234143265389E-2</c:v>
                </c:pt>
                <c:pt idx="1801">
                  <c:v>1.475350568458718E-2</c:v>
                </c:pt>
                <c:pt idx="1802">
                  <c:v>1.4754662212100937E-2</c:v>
                </c:pt>
                <c:pt idx="1803">
                  <c:v>1.4755819137919735E-2</c:v>
                </c:pt>
                <c:pt idx="1804">
                  <c:v>1.4757345391122709E-2</c:v>
                </c:pt>
                <c:pt idx="1805">
                  <c:v>1.4758060257994084E-2</c:v>
                </c:pt>
                <c:pt idx="1806">
                  <c:v>1.4759220034238222E-2</c:v>
                </c:pt>
                <c:pt idx="1807">
                  <c:v>1.4760380210932443E-2</c:v>
                </c:pt>
                <c:pt idx="1808">
                  <c:v>1.4761540788078282E-2</c:v>
                </c:pt>
                <c:pt idx="1809">
                  <c:v>1.4762701765676832E-2</c:v>
                </c:pt>
                <c:pt idx="1810">
                  <c:v>1.4763863143729629E-2</c:v>
                </c:pt>
                <c:pt idx="1811">
                  <c:v>1.4765442545491442E-2</c:v>
                </c:pt>
                <c:pt idx="1812">
                  <c:v>1.4767092558493946E-2</c:v>
                </c:pt>
                <c:pt idx="1813">
                  <c:v>1.4768743625551048E-2</c:v>
                </c:pt>
                <c:pt idx="1814">
                  <c:v>1.4770395746668439E-2</c:v>
                </c:pt>
                <c:pt idx="1815">
                  <c:v>1.4772048921851159E-2</c:v>
                </c:pt>
                <c:pt idx="1816">
                  <c:v>1.4773703151104465E-2</c:v>
                </c:pt>
                <c:pt idx="1817">
                  <c:v>1.4775358434433828E-2</c:v>
                </c:pt>
                <c:pt idx="1818">
                  <c:v>1.4777014771844288E-2</c:v>
                </c:pt>
                <c:pt idx="1819">
                  <c:v>1.4778672163340443E-2</c:v>
                </c:pt>
                <c:pt idx="1820">
                  <c:v>1.4780330608928645E-2</c:v>
                </c:pt>
                <c:pt idx="1821">
                  <c:v>1.4781990108613493E-2</c:v>
                </c:pt>
                <c:pt idx="1822">
                  <c:v>1.4783650662400243E-2</c:v>
                </c:pt>
                <c:pt idx="1823">
                  <c:v>1.478531227029393E-2</c:v>
                </c:pt>
                <c:pt idx="1824">
                  <c:v>1.478697493230025E-2</c:v>
                </c:pt>
                <c:pt idx="1825">
                  <c:v>1.4788638648424461E-2</c:v>
                </c:pt>
                <c:pt idx="1826">
                  <c:v>1.4790303418671378E-2</c:v>
                </c:pt>
                <c:pt idx="1827">
                  <c:v>1.4791969243046257E-2</c:v>
                </c:pt>
                <c:pt idx="1828">
                  <c:v>1.4793636121554795E-2</c:v>
                </c:pt>
                <c:pt idx="1829">
                  <c:v>1.4795304054202025E-2</c:v>
                </c:pt>
                <c:pt idx="1830">
                  <c:v>1.4796973040993205E-2</c:v>
                </c:pt>
                <c:pt idx="1831">
                  <c:v>1.4798643081933155E-2</c:v>
                </c:pt>
                <c:pt idx="1832">
                  <c:v>1.4800314177028224E-2</c:v>
                </c:pt>
                <c:pt idx="1833">
                  <c:v>1.4801986326282792E-2</c:v>
                </c:pt>
                <c:pt idx="1834">
                  <c:v>1.4803659529702334E-2</c:v>
                </c:pt>
                <c:pt idx="1835">
                  <c:v>1.4805333787292109E-2</c:v>
                </c:pt>
                <c:pt idx="1836">
                  <c:v>1.4807009099057586E-2</c:v>
                </c:pt>
                <c:pt idx="1837">
                  <c:v>1.4808685465003808E-2</c:v>
                </c:pt>
                <c:pt idx="1838">
                  <c:v>1.4810362885136029E-2</c:v>
                </c:pt>
                <c:pt idx="1839">
                  <c:v>1.4812041359459941E-2</c:v>
                </c:pt>
                <c:pt idx="1840">
                  <c:v>1.4813720887980365E-2</c:v>
                </c:pt>
                <c:pt idx="1841">
                  <c:v>1.4815401470702995E-2</c:v>
                </c:pt>
                <c:pt idx="1842">
                  <c:v>1.4817083107633085E-2</c:v>
                </c:pt>
                <c:pt idx="1843">
                  <c:v>1.4818765798775453E-2</c:v>
                </c:pt>
                <c:pt idx="1844">
                  <c:v>1.4820449544135797E-2</c:v>
                </c:pt>
                <c:pt idx="1845">
                  <c:v>1.4822134343719368E-2</c:v>
                </c:pt>
                <c:pt idx="1846">
                  <c:v>1.4823820197531425E-2</c:v>
                </c:pt>
                <c:pt idx="1847">
                  <c:v>1.4825507105577661E-2</c:v>
                </c:pt>
                <c:pt idx="1848">
                  <c:v>1.4827195067862895E-2</c:v>
                </c:pt>
                <c:pt idx="1849">
                  <c:v>1.4828884084392382E-2</c:v>
                </c:pt>
                <c:pt idx="1850">
                  <c:v>1.4830574155172036E-2</c:v>
                </c:pt>
                <c:pt idx="1851">
                  <c:v>1.4832265280206675E-2</c:v>
                </c:pt>
                <c:pt idx="1852">
                  <c:v>1.4834349811767639E-2</c:v>
                </c:pt>
                <c:pt idx="1853">
                  <c:v>1.4836041043848579E-2</c:v>
                </c:pt>
                <c:pt idx="1854">
                  <c:v>1.4837733327371946E-2</c:v>
                </c:pt>
                <c:pt idx="1855">
                  <c:v>1.4839426662343204E-2</c:v>
                </c:pt>
                <c:pt idx="1856">
                  <c:v>1.4841121048767159E-2</c:v>
                </c:pt>
                <c:pt idx="1857">
                  <c:v>1.4842816486649705E-2</c:v>
                </c:pt>
                <c:pt idx="1858">
                  <c:v>1.4844512975996085E-2</c:v>
                </c:pt>
                <c:pt idx="1859">
                  <c:v>1.4846210516811542E-2</c:v>
                </c:pt>
                <c:pt idx="1860">
                  <c:v>1.4847909109101316E-2</c:v>
                </c:pt>
                <c:pt idx="1861">
                  <c:v>1.4849608752871085E-2</c:v>
                </c:pt>
                <c:pt idx="1862">
                  <c:v>1.4851309448125873E-2</c:v>
                </c:pt>
                <c:pt idx="1863">
                  <c:v>1.4853071322241765E-2</c:v>
                </c:pt>
                <c:pt idx="1864">
                  <c:v>1.4855425872595361E-2</c:v>
                </c:pt>
                <c:pt idx="1865">
                  <c:v>1.4857782301121329E-2</c:v>
                </c:pt>
                <c:pt idx="1866">
                  <c:v>1.4860140607832556E-2</c:v>
                </c:pt>
                <c:pt idx="1867">
                  <c:v>1.4862500792742797E-2</c:v>
                </c:pt>
                <c:pt idx="1868">
                  <c:v>1.4864862855864944E-2</c:v>
                </c:pt>
                <c:pt idx="1869">
                  <c:v>1.4867226797212316E-2</c:v>
                </c:pt>
                <c:pt idx="1870">
                  <c:v>1.4869592616798235E-2</c:v>
                </c:pt>
                <c:pt idx="1871">
                  <c:v>1.4871960314636244E-2</c:v>
                </c:pt>
                <c:pt idx="1872">
                  <c:v>1.4874329890739883E-2</c:v>
                </c:pt>
                <c:pt idx="1873">
                  <c:v>1.4876701345121602E-2</c:v>
                </c:pt>
                <c:pt idx="1874">
                  <c:v>1.4879074677795598E-2</c:v>
                </c:pt>
                <c:pt idx="1875">
                  <c:v>1.4881449888774973E-2</c:v>
                </c:pt>
                <c:pt idx="1876">
                  <c:v>1.4883826978072832E-2</c:v>
                </c:pt>
                <c:pt idx="1877">
                  <c:v>1.4886205945703154E-2</c:v>
                </c:pt>
                <c:pt idx="1878">
                  <c:v>1.4888586791679042E-2</c:v>
                </c:pt>
                <c:pt idx="1879">
                  <c:v>1.48909695160136E-2</c:v>
                </c:pt>
                <c:pt idx="1880">
                  <c:v>1.489335411872059E-2</c:v>
                </c:pt>
                <c:pt idx="1881">
                  <c:v>1.4895740599813551E-2</c:v>
                </c:pt>
                <c:pt idx="1882">
                  <c:v>1.4898128959305586E-2</c:v>
                </c:pt>
                <c:pt idx="1883">
                  <c:v>1.490051919721002E-2</c:v>
                </c:pt>
                <c:pt idx="1884">
                  <c:v>1.490291131354105E-2</c:v>
                </c:pt>
                <c:pt idx="1885">
                  <c:v>1.4905305308311559E-2</c:v>
                </c:pt>
                <c:pt idx="1886">
                  <c:v>1.490770118153509E-2</c:v>
                </c:pt>
                <c:pt idx="1887">
                  <c:v>1.4910098933225183E-2</c:v>
                </c:pt>
                <c:pt idx="1888">
                  <c:v>1.491249856339538E-2</c:v>
                </c:pt>
                <c:pt idx="1889">
                  <c:v>1.4914900072059442E-2</c:v>
                </c:pt>
                <c:pt idx="1890">
                  <c:v>1.4917303459230469E-2</c:v>
                </c:pt>
                <c:pt idx="1891">
                  <c:v>1.4919708724922006E-2</c:v>
                </c:pt>
                <c:pt idx="1892">
                  <c:v>1.4922115869148029E-2</c:v>
                </c:pt>
                <c:pt idx="1893">
                  <c:v>1.4924524891921861E-2</c:v>
                </c:pt>
                <c:pt idx="1894">
                  <c:v>1.4926935793256825E-2</c:v>
                </c:pt>
                <c:pt idx="1895">
                  <c:v>1.4929348573167118E-2</c:v>
                </c:pt>
                <c:pt idx="1896">
                  <c:v>1.4931763231665623E-2</c:v>
                </c:pt>
                <c:pt idx="1897">
                  <c:v>1.4934179768765885E-2</c:v>
                </c:pt>
                <c:pt idx="1898">
                  <c:v>1.4936598184482534E-2</c:v>
                </c:pt>
                <c:pt idx="1899">
                  <c:v>1.4939018478828019E-2</c:v>
                </c:pt>
                <c:pt idx="1900">
                  <c:v>1.4941440651816757E-2</c:v>
                </c:pt>
                <c:pt idx="1901">
                  <c:v>1.4943864703462071E-2</c:v>
                </c:pt>
                <c:pt idx="1902">
                  <c:v>1.4946290633777717E-2</c:v>
                </c:pt>
                <c:pt idx="1903">
                  <c:v>1.4948718442777459E-2</c:v>
                </c:pt>
                <c:pt idx="1904">
                  <c:v>1.4950723555338486E-2</c:v>
                </c:pt>
                <c:pt idx="1905">
                  <c:v>1.4953158851702177E-2</c:v>
                </c:pt>
                <c:pt idx="1906">
                  <c:v>1.4955596031846232E-2</c:v>
                </c:pt>
                <c:pt idx="1907">
                  <c:v>1.4958035095784887E-2</c:v>
                </c:pt>
                <c:pt idx="1908">
                  <c:v>1.4960476043531502E-2</c:v>
                </c:pt>
                <c:pt idx="1909">
                  <c:v>1.4962918875099871E-2</c:v>
                </c:pt>
                <c:pt idx="1910">
                  <c:v>1.4965363590503796E-2</c:v>
                </c:pt>
                <c:pt idx="1911">
                  <c:v>1.4967810189756851E-2</c:v>
                </c:pt>
                <c:pt idx="1912">
                  <c:v>1.4970258672872834E-2</c:v>
                </c:pt>
                <c:pt idx="1913">
                  <c:v>1.4972709039865981E-2</c:v>
                </c:pt>
                <c:pt idx="1914">
                  <c:v>1.4975161290749432E-2</c:v>
                </c:pt>
                <c:pt idx="1915">
                  <c:v>1.4977847287398203E-2</c:v>
                </c:pt>
                <c:pt idx="1916">
                  <c:v>1.498040421539225E-2</c:v>
                </c:pt>
                <c:pt idx="1917">
                  <c:v>1.4982963093938895E-2</c:v>
                </c:pt>
                <c:pt idx="1918">
                  <c:v>1.4985523923053464E-2</c:v>
                </c:pt>
                <c:pt idx="1919">
                  <c:v>1.4988086702751072E-2</c:v>
                </c:pt>
                <c:pt idx="1920">
                  <c:v>1.4990651433045952E-2</c:v>
                </c:pt>
                <c:pt idx="1921">
                  <c:v>1.4993218113953873E-2</c:v>
                </c:pt>
                <c:pt idx="1922">
                  <c:v>1.499578674548907E-2</c:v>
                </c:pt>
                <c:pt idx="1923">
                  <c:v>1.4998357327667093E-2</c:v>
                </c:pt>
                <c:pt idx="1924">
                  <c:v>1.5000929860502834E-2</c:v>
                </c:pt>
                <c:pt idx="1925">
                  <c:v>1.5003504344010746E-2</c:v>
                </c:pt>
                <c:pt idx="1926">
                  <c:v>1.5006080778206598E-2</c:v>
                </c:pt>
                <c:pt idx="1927">
                  <c:v>1.5008659163104844E-2</c:v>
                </c:pt>
                <c:pt idx="1928">
                  <c:v>1.5011239498720816E-2</c:v>
                </c:pt>
                <c:pt idx="1929">
                  <c:v>1.5013821785069621E-2</c:v>
                </c:pt>
                <c:pt idx="1930">
                  <c:v>1.5016406022166374E-2</c:v>
                </c:pt>
                <c:pt idx="1931">
                  <c:v>1.5018992210025527E-2</c:v>
                </c:pt>
                <c:pt idx="1932">
                  <c:v>1.5021580348662631E-2</c:v>
                </c:pt>
                <c:pt idx="1933">
                  <c:v>1.5024170438093233E-2</c:v>
                </c:pt>
                <c:pt idx="1934">
                  <c:v>1.5026762478331353E-2</c:v>
                </c:pt>
                <c:pt idx="1935">
                  <c:v>1.5029356469392975E-2</c:v>
                </c:pt>
                <c:pt idx="1936">
                  <c:v>1.503195241129299E-2</c:v>
                </c:pt>
                <c:pt idx="1937">
                  <c:v>1.5034550304046513E-2</c:v>
                </c:pt>
                <c:pt idx="1938">
                  <c:v>1.5037150147668434E-2</c:v>
                </c:pt>
                <c:pt idx="1939">
                  <c:v>1.5039751942174303E-2</c:v>
                </c:pt>
                <c:pt idx="1940">
                  <c:v>1.5042355687579228E-2</c:v>
                </c:pt>
                <c:pt idx="1941">
                  <c:v>1.5044961383898325E-2</c:v>
                </c:pt>
                <c:pt idx="1942">
                  <c:v>1.5047569031146485E-2</c:v>
                </c:pt>
                <c:pt idx="1943">
                  <c:v>1.5050178629339255E-2</c:v>
                </c:pt>
                <c:pt idx="1944">
                  <c:v>1.5052790178492186E-2</c:v>
                </c:pt>
                <c:pt idx="1945">
                  <c:v>1.5055403678619952E-2</c:v>
                </c:pt>
                <c:pt idx="1946">
                  <c:v>1.5058019129737662E-2</c:v>
                </c:pt>
                <c:pt idx="1947">
                  <c:v>1.5060636531861083E-2</c:v>
                </c:pt>
                <c:pt idx="1948">
                  <c:v>1.5063255885005112E-2</c:v>
                </c:pt>
                <c:pt idx="1949">
                  <c:v>1.5065877189185515E-2</c:v>
                </c:pt>
                <c:pt idx="1950">
                  <c:v>1.5068500444416964E-2</c:v>
                </c:pt>
                <c:pt idx="1951">
                  <c:v>1.5071125650715007E-2</c:v>
                </c:pt>
                <c:pt idx="1952">
                  <c:v>1.5073752808094977E-2</c:v>
                </c:pt>
                <c:pt idx="1953">
                  <c:v>1.5076381916572424E-2</c:v>
                </c:pt>
                <c:pt idx="1954">
                  <c:v>1.5079012976162237E-2</c:v>
                </c:pt>
                <c:pt idx="1955">
                  <c:v>1.5081645986880186E-2</c:v>
                </c:pt>
                <c:pt idx="1956">
                  <c:v>1.5084280948741164E-2</c:v>
                </c:pt>
                <c:pt idx="1957">
                  <c:v>1.5086917861760937E-2</c:v>
                </c:pt>
                <c:pt idx="1958">
                  <c:v>1.5089556725954618E-2</c:v>
                </c:pt>
                <c:pt idx="1959">
                  <c:v>1.5092197541337756E-2</c:v>
                </c:pt>
                <c:pt idx="1960">
                  <c:v>1.509484030792568E-2</c:v>
                </c:pt>
                <c:pt idx="1961">
                  <c:v>1.5097485025733721E-2</c:v>
                </c:pt>
                <c:pt idx="1962">
                  <c:v>1.5100131694777429E-2</c:v>
                </c:pt>
                <c:pt idx="1963">
                  <c:v>1.5102780315072352E-2</c:v>
                </c:pt>
                <c:pt idx="1964">
                  <c:v>1.510543088663382E-2</c:v>
                </c:pt>
                <c:pt idx="1965">
                  <c:v>1.5108083409477164E-2</c:v>
                </c:pt>
                <c:pt idx="1966">
                  <c:v>1.5110737883618152E-2</c:v>
                </c:pt>
                <c:pt idx="1967">
                  <c:v>1.5113221337480215E-2</c:v>
                </c:pt>
                <c:pt idx="1968">
                  <c:v>1.5114512139191433E-2</c:v>
                </c:pt>
                <c:pt idx="1969">
                  <c:v>1.5115803135113542E-2</c:v>
                </c:pt>
                <c:pt idx="1970">
                  <c:v>1.5117094325246548E-2</c:v>
                </c:pt>
                <c:pt idx="1971">
                  <c:v>1.511838570959176E-2</c:v>
                </c:pt>
                <c:pt idx="1972">
                  <c:v>1.5119677288149619E-2</c:v>
                </c:pt>
                <c:pt idx="1973">
                  <c:v>1.5120969060921217E-2</c:v>
                </c:pt>
                <c:pt idx="1974">
                  <c:v>1.5122261027906996E-2</c:v>
                </c:pt>
                <c:pt idx="1975">
                  <c:v>1.5123553189107828E-2</c:v>
                </c:pt>
                <c:pt idx="1976">
                  <c:v>1.5124845544524155E-2</c:v>
                </c:pt>
                <c:pt idx="1977">
                  <c:v>1.5126138094157507E-2</c:v>
                </c:pt>
                <c:pt idx="1978">
                  <c:v>1.5127430838007447E-2</c:v>
                </c:pt>
                <c:pt idx="1979">
                  <c:v>1.5128723776075947E-2</c:v>
                </c:pt>
                <c:pt idx="1980">
                  <c:v>1.5130016908362786E-2</c:v>
                </c:pt>
                <c:pt idx="1981">
                  <c:v>1.5131310234869281E-2</c:v>
                </c:pt>
                <c:pt idx="1982">
                  <c:v>1.5132603755596084E-2</c:v>
                </c:pt>
                <c:pt idx="1983">
                  <c:v>1.5133897470543858E-2</c:v>
                </c:pt>
                <c:pt idx="1984">
                  <c:v>1.5135191379713473E-2</c:v>
                </c:pt>
                <c:pt idx="1985">
                  <c:v>1.5136485483105372E-2</c:v>
                </c:pt>
                <c:pt idx="1986">
                  <c:v>1.5137779780720648E-2</c:v>
                </c:pt>
                <c:pt idx="1987">
                  <c:v>1.5139074272559958E-2</c:v>
                </c:pt>
                <c:pt idx="1988">
                  <c:v>1.5140368958623959E-2</c:v>
                </c:pt>
                <c:pt idx="1989">
                  <c:v>1.5141663838913308E-2</c:v>
                </c:pt>
                <c:pt idx="1990">
                  <c:v>1.514295891342932E-2</c:v>
                </c:pt>
                <c:pt idx="1991">
                  <c:v>1.5144254182171775E-2</c:v>
                </c:pt>
                <c:pt idx="1992">
                  <c:v>1.5145549645142205E-2</c:v>
                </c:pt>
                <c:pt idx="1993">
                  <c:v>1.5146845302341051E-2</c:v>
                </c:pt>
                <c:pt idx="1994">
                  <c:v>1.5148141153769404E-2</c:v>
                </c:pt>
                <c:pt idx="1995">
                  <c:v>1.5149437199427487E-2</c:v>
                </c:pt>
                <c:pt idx="1996">
                  <c:v>1.5150733439316392E-2</c:v>
                </c:pt>
                <c:pt idx="1997">
                  <c:v>1.5152029873436779E-2</c:v>
                </c:pt>
                <c:pt idx="1998">
                  <c:v>1.5153326501789082E-2</c:v>
                </c:pt>
                <c:pt idx="1999">
                  <c:v>1.5154808600599885E-2</c:v>
                </c:pt>
                <c:pt idx="2000">
                  <c:v>1.5156105645166977E-2</c:v>
                </c:pt>
                <c:pt idx="2001">
                  <c:v>1.5157402883968397E-2</c:v>
                </c:pt>
                <c:pt idx="2002">
                  <c:v>1.5158700317005457E-2</c:v>
                </c:pt>
                <c:pt idx="2003">
                  <c:v>1.5159997944278598E-2</c:v>
                </c:pt>
                <c:pt idx="2004">
                  <c:v>1.5161295765788474E-2</c:v>
                </c:pt>
                <c:pt idx="2005">
                  <c:v>1.5162593781535963E-2</c:v>
                </c:pt>
                <c:pt idx="2006">
                  <c:v>1.5163891991521721E-2</c:v>
                </c:pt>
                <c:pt idx="2007">
                  <c:v>1.5165190395746625E-2</c:v>
                </c:pt>
                <c:pt idx="2008">
                  <c:v>1.516648899421155E-2</c:v>
                </c:pt>
                <c:pt idx="2009">
                  <c:v>1.5167787786916935E-2</c:v>
                </c:pt>
                <c:pt idx="2010">
                  <c:v>1.5169086773863654E-2</c:v>
                </c:pt>
                <c:pt idx="2011">
                  <c:v>1.5170385955052585E-2</c:v>
                </c:pt>
                <c:pt idx="2012">
                  <c:v>1.5171685330484165E-2</c:v>
                </c:pt>
                <c:pt idx="2013">
                  <c:v>1.5172984900159491E-2</c:v>
                </c:pt>
                <c:pt idx="2014">
                  <c:v>1.5174284664079217E-2</c:v>
                </c:pt>
                <c:pt idx="2015">
                  <c:v>1.5175584622243781E-2</c:v>
                </c:pt>
                <c:pt idx="2016">
                  <c:v>1.51768847746545E-2</c:v>
                </c:pt>
                <c:pt idx="2017">
                  <c:v>1.517818512131181E-2</c:v>
                </c:pt>
                <c:pt idx="2018">
                  <c:v>1.5179485662216151E-2</c:v>
                </c:pt>
                <c:pt idx="2019">
                  <c:v>1.5180357632972791E-2</c:v>
                </c:pt>
                <c:pt idx="2020">
                  <c:v>1.5180156726907746E-2</c:v>
                </c:pt>
                <c:pt idx="2021">
                  <c:v>1.5179954210523153E-2</c:v>
                </c:pt>
                <c:pt idx="2022">
                  <c:v>1.5179750083820324E-2</c:v>
                </c:pt>
                <c:pt idx="2023">
                  <c:v>1.5179544346799479E-2</c:v>
                </c:pt>
                <c:pt idx="2024">
                  <c:v>1.5179336999462809E-2</c:v>
                </c:pt>
                <c:pt idx="2025">
                  <c:v>1.5179128041810095E-2</c:v>
                </c:pt>
                <c:pt idx="2026">
                  <c:v>1.5178917473843086E-2</c:v>
                </c:pt>
                <c:pt idx="2027">
                  <c:v>1.517870529556288E-2</c:v>
                </c:pt>
                <c:pt idx="2028">
                  <c:v>1.5178491506969915E-2</c:v>
                </c:pt>
                <c:pt idx="2029">
                  <c:v>1.5178276108065504E-2</c:v>
                </c:pt>
                <c:pt idx="2030">
                  <c:v>1.5178059098850961E-2</c:v>
                </c:pt>
                <c:pt idx="2031">
                  <c:v>1.5177840479326942E-2</c:v>
                </c:pt>
                <c:pt idx="2032">
                  <c:v>1.5177620249494983E-2</c:v>
                </c:pt>
                <c:pt idx="2033">
                  <c:v>1.51773984093553E-2</c:v>
                </c:pt>
                <c:pt idx="2034">
                  <c:v>1.5177174958909865E-2</c:v>
                </c:pt>
                <c:pt idx="2035">
                  <c:v>1.5176949898159335E-2</c:v>
                </c:pt>
                <c:pt idx="2036">
                  <c:v>1.5176723227104807E-2</c:v>
                </c:pt>
                <c:pt idx="2037">
                  <c:v>1.5176494945747155E-2</c:v>
                </c:pt>
                <c:pt idx="2038">
                  <c:v>1.5176265054087911E-2</c:v>
                </c:pt>
                <c:pt idx="2039">
                  <c:v>1.5176033552127953E-2</c:v>
                </c:pt>
                <c:pt idx="2040">
                  <c:v>1.5175800439868374E-2</c:v>
                </c:pt>
                <c:pt idx="2041">
                  <c:v>1.5175565717310711E-2</c:v>
                </c:pt>
                <c:pt idx="2042">
                  <c:v>1.5175329384455616E-2</c:v>
                </c:pt>
                <c:pt idx="2043">
                  <c:v>1.5175091441304188E-2</c:v>
                </c:pt>
                <c:pt idx="2044">
                  <c:v>1.5174851887857957E-2</c:v>
                </c:pt>
                <c:pt idx="2045">
                  <c:v>1.5174610724117802E-2</c:v>
                </c:pt>
                <c:pt idx="2046">
                  <c:v>1.5174367950084595E-2</c:v>
                </c:pt>
                <c:pt idx="2047">
                  <c:v>1.5174123565760311E-2</c:v>
                </c:pt>
                <c:pt idx="2048">
                  <c:v>1.5173877571145607E-2</c:v>
                </c:pt>
                <c:pt idx="2049">
                  <c:v>1.5173629966241794E-2</c:v>
                </c:pt>
                <c:pt idx="2050">
                  <c:v>1.5173380751049967E-2</c:v>
                </c:pt>
                <c:pt idx="2051">
                  <c:v>1.5173093961908272E-2</c:v>
                </c:pt>
                <c:pt idx="2052">
                  <c:v>1.5172841296103501E-2</c:v>
                </c:pt>
                <c:pt idx="2053">
                  <c:v>1.517258702001466E-2</c:v>
                </c:pt>
                <c:pt idx="2054">
                  <c:v>1.5172331133642622E-2</c:v>
                </c:pt>
                <c:pt idx="2055">
                  <c:v>1.5172073636989143E-2</c:v>
                </c:pt>
                <c:pt idx="2056">
                  <c:v>1.5171814530054879E-2</c:v>
                </c:pt>
                <c:pt idx="2057">
                  <c:v>1.51715538128418E-2</c:v>
                </c:pt>
                <c:pt idx="2058">
                  <c:v>1.5171291485350564E-2</c:v>
                </c:pt>
                <c:pt idx="2059">
                  <c:v>1.5171027547582703E-2</c:v>
                </c:pt>
                <c:pt idx="2060">
                  <c:v>1.5170761999539312E-2</c:v>
                </c:pt>
                <c:pt idx="2061">
                  <c:v>1.5171570448246909E-2</c:v>
                </c:pt>
                <c:pt idx="2062">
                  <c:v>1.5171312488018512E-2</c:v>
                </c:pt>
                <c:pt idx="2063">
                  <c:v>1.5171052930440474E-2</c:v>
                </c:pt>
                <c:pt idx="2064">
                  <c:v>1.517079177551366E-2</c:v>
                </c:pt>
                <c:pt idx="2065">
                  <c:v>1.5170902248463328E-2</c:v>
                </c:pt>
                <c:pt idx="2066">
                  <c:v>1.5170264673621309E-2</c:v>
                </c:pt>
                <c:pt idx="2067">
                  <c:v>1.5169998726657726E-2</c:v>
                </c:pt>
                <c:pt idx="2068">
                  <c:v>1.5169731182351017E-2</c:v>
                </c:pt>
                <c:pt idx="2069">
                  <c:v>1.5169462040702268E-2</c:v>
                </c:pt>
                <c:pt idx="2070">
                  <c:v>1.5169191301712997E-2</c:v>
                </c:pt>
                <c:pt idx="2071">
                  <c:v>1.5167825503422879E-2</c:v>
                </c:pt>
                <c:pt idx="2072">
                  <c:v>1.5166303720256659E-2</c:v>
                </c:pt>
                <c:pt idx="2073">
                  <c:v>1.5164661322669769E-2</c:v>
                </c:pt>
                <c:pt idx="2074">
                  <c:v>1.5163251173827335E-2</c:v>
                </c:pt>
                <c:pt idx="2075">
                  <c:v>1.5161720410591819E-2</c:v>
                </c:pt>
                <c:pt idx="2076">
                  <c:v>1.5160186654027458E-2</c:v>
                </c:pt>
                <c:pt idx="2077">
                  <c:v>1.5158649904148152E-2</c:v>
                </c:pt>
                <c:pt idx="2078">
                  <c:v>1.5157110160967803E-2</c:v>
                </c:pt>
                <c:pt idx="2079">
                  <c:v>1.5155567424500098E-2</c:v>
                </c:pt>
                <c:pt idx="2080">
                  <c:v>1.515402169475959E-2</c:v>
                </c:pt>
                <c:pt idx="2081">
                  <c:v>1.5152472971759746E-2</c:v>
                </c:pt>
                <c:pt idx="2082">
                  <c:v>1.5150921255514467E-2</c:v>
                </c:pt>
                <c:pt idx="2083">
                  <c:v>1.5149366546038524E-2</c:v>
                </c:pt>
                <c:pt idx="2084">
                  <c:v>1.5147808843345387E-2</c:v>
                </c:pt>
                <c:pt idx="2085">
                  <c:v>1.5146248147448955E-2</c:v>
                </c:pt>
                <c:pt idx="2086">
                  <c:v>1.5144684458364E-2</c:v>
                </c:pt>
                <c:pt idx="2087">
                  <c:v>1.5143117776103989E-2</c:v>
                </c:pt>
                <c:pt idx="2088">
                  <c:v>1.5141548100683477E-2</c:v>
                </c:pt>
                <c:pt idx="2089">
                  <c:v>1.5139975432116799E-2</c:v>
                </c:pt>
                <c:pt idx="2090">
                  <c:v>1.5138399770417857E-2</c:v>
                </c:pt>
                <c:pt idx="2091">
                  <c:v>1.5136821115601204E-2</c:v>
                </c:pt>
                <c:pt idx="2092">
                  <c:v>1.5135239467680526E-2</c:v>
                </c:pt>
                <c:pt idx="2093">
                  <c:v>1.5133654826670595E-2</c:v>
                </c:pt>
                <c:pt idx="2094">
                  <c:v>1.5132067192585743E-2</c:v>
                </c:pt>
                <c:pt idx="2095">
                  <c:v>1.5129917937830853E-2</c:v>
                </c:pt>
                <c:pt idx="2096">
                  <c:v>1.5128882945248849E-2</c:v>
                </c:pt>
                <c:pt idx="2097">
                  <c:v>1.5127286332025262E-2</c:v>
                </c:pt>
                <c:pt idx="2098">
                  <c:v>1.5125686725784536E-2</c:v>
                </c:pt>
                <c:pt idx="2099">
                  <c:v>1.5124084126540789E-2</c:v>
                </c:pt>
                <c:pt idx="2100">
                  <c:v>1.5122478534308578E-2</c:v>
                </c:pt>
                <c:pt idx="2101">
                  <c:v>1.5120869949102238E-2</c:v>
                </c:pt>
                <c:pt idx="2102">
                  <c:v>1.5119258370936755E-2</c:v>
                </c:pt>
                <c:pt idx="2103">
                  <c:v>1.5117170534822134E-2</c:v>
                </c:pt>
                <c:pt idx="2104">
                  <c:v>1.5115545739923618E-2</c:v>
                </c:pt>
                <c:pt idx="2105">
                  <c:v>1.511391794408958E-2</c:v>
                </c:pt>
                <c:pt idx="2106">
                  <c:v>1.5112287147334614E-2</c:v>
                </c:pt>
                <c:pt idx="2107">
                  <c:v>1.5110653349673094E-2</c:v>
                </c:pt>
                <c:pt idx="2108">
                  <c:v>1.5108190603562301E-2</c:v>
                </c:pt>
                <c:pt idx="2109">
                  <c:v>1.5107376751691382E-2</c:v>
                </c:pt>
                <c:pt idx="2110">
                  <c:v>1.5105733951400377E-2</c:v>
                </c:pt>
                <c:pt idx="2111">
                  <c:v>1.5104088150262497E-2</c:v>
                </c:pt>
                <c:pt idx="2112">
                  <c:v>1.5101530236304804E-2</c:v>
                </c:pt>
                <c:pt idx="2113">
                  <c:v>1.5100787545505142E-2</c:v>
                </c:pt>
                <c:pt idx="2114">
                  <c:v>1.5099132741915945E-2</c:v>
                </c:pt>
                <c:pt idx="2115">
                  <c:v>1.5097474937539553E-2</c:v>
                </c:pt>
                <c:pt idx="2116">
                  <c:v>1.5095814132390778E-2</c:v>
                </c:pt>
                <c:pt idx="2117">
                  <c:v>1.5092514285591156E-2</c:v>
                </c:pt>
                <c:pt idx="2118">
                  <c:v>1.5090831810718311E-2</c:v>
                </c:pt>
                <c:pt idx="2119">
                  <c:v>1.5089146318952647E-2</c:v>
                </c:pt>
                <c:pt idx="2120">
                  <c:v>1.5087457810309277E-2</c:v>
                </c:pt>
                <c:pt idx="2121">
                  <c:v>1.508576628480331E-2</c:v>
                </c:pt>
                <c:pt idx="2122">
                  <c:v>1.5084071742450736E-2</c:v>
                </c:pt>
                <c:pt idx="2123">
                  <c:v>1.5080696602685257E-2</c:v>
                </c:pt>
                <c:pt idx="2124">
                  <c:v>1.5076645233374212E-2</c:v>
                </c:pt>
                <c:pt idx="2125">
                  <c:v>1.5072588303396061E-2</c:v>
                </c:pt>
                <c:pt idx="2126">
                  <c:v>1.5068525812818699E-2</c:v>
                </c:pt>
                <c:pt idx="2127">
                  <c:v>1.5064457761709792E-2</c:v>
                </c:pt>
                <c:pt idx="2128">
                  <c:v>1.5060384150137454E-2</c:v>
                </c:pt>
                <c:pt idx="2129">
                  <c:v>1.5056304978169137E-2</c:v>
                </c:pt>
                <c:pt idx="2130">
                  <c:v>1.5052220245873389E-2</c:v>
                </c:pt>
                <c:pt idx="2131">
                  <c:v>1.5048129953318537E-2</c:v>
                </c:pt>
                <c:pt idx="2132">
                  <c:v>1.5044034100572257E-2</c:v>
                </c:pt>
                <c:pt idx="2133">
                  <c:v>1.5039932687703093E-2</c:v>
                </c:pt>
                <c:pt idx="2134">
                  <c:v>1.5035825714780031E-2</c:v>
                </c:pt>
                <c:pt idx="2135">
                  <c:v>1.5031713181871183E-2</c:v>
                </c:pt>
                <c:pt idx="2136">
                  <c:v>1.5027595089045316E-2</c:v>
                </c:pt>
                <c:pt idx="2137">
                  <c:v>1.5023471436371415E-2</c:v>
                </c:pt>
                <c:pt idx="2138">
                  <c:v>1.5019342223917589E-2</c:v>
                </c:pt>
                <c:pt idx="2139">
                  <c:v>1.5015207451753262E-2</c:v>
                </c:pt>
                <c:pt idx="2140">
                  <c:v>1.5011067119947423E-2</c:v>
                </c:pt>
                <c:pt idx="2141">
                  <c:v>1.5006921228569054E-2</c:v>
                </c:pt>
                <c:pt idx="2142">
                  <c:v>1.500276977768758E-2</c:v>
                </c:pt>
                <c:pt idx="2143">
                  <c:v>1.4998612767371989E-2</c:v>
                </c:pt>
                <c:pt idx="2144">
                  <c:v>1.4994450197691921E-2</c:v>
                </c:pt>
                <c:pt idx="2145">
                  <c:v>1.4990282068716802E-2</c:v>
                </c:pt>
                <c:pt idx="2146">
                  <c:v>1.4986108380515837E-2</c:v>
                </c:pt>
                <c:pt idx="2147">
                  <c:v>1.4981929133159324E-2</c:v>
                </c:pt>
                <c:pt idx="2148">
                  <c:v>1.4977744326716688E-2</c:v>
                </c:pt>
                <c:pt idx="2149">
                  <c:v>1.4973553961257572E-2</c:v>
                </c:pt>
                <c:pt idx="2150">
                  <c:v>1.4969358036852277E-2</c:v>
                </c:pt>
                <c:pt idx="2151">
                  <c:v>1.4965156553570664E-2</c:v>
                </c:pt>
                <c:pt idx="2152">
                  <c:v>1.4960949511483031E-2</c:v>
                </c:pt>
                <c:pt idx="2153">
                  <c:v>1.4956736910659463E-2</c:v>
                </c:pt>
                <c:pt idx="2154">
                  <c:v>1.4952518751169817E-2</c:v>
                </c:pt>
                <c:pt idx="2155">
                  <c:v>1.4948295033085273E-2</c:v>
                </c:pt>
                <c:pt idx="2156">
                  <c:v>1.4944065756476129E-2</c:v>
                </c:pt>
                <c:pt idx="2157">
                  <c:v>1.4939830921412687E-2</c:v>
                </c:pt>
                <c:pt idx="2158">
                  <c:v>1.4935590527965462E-2</c:v>
                </c:pt>
                <c:pt idx="2159">
                  <c:v>1.4931344576205853E-2</c:v>
                </c:pt>
                <c:pt idx="2160">
                  <c:v>1.4927093066204376E-2</c:v>
                </c:pt>
                <c:pt idx="2161">
                  <c:v>1.4922835998031989E-2</c:v>
                </c:pt>
                <c:pt idx="2162">
                  <c:v>1.491857337175965E-2</c:v>
                </c:pt>
                <c:pt idx="2163">
                  <c:v>1.4914305187458973E-2</c:v>
                </c:pt>
                <c:pt idx="2164">
                  <c:v>1.4910031445200693E-2</c:v>
                </c:pt>
                <c:pt idx="2165">
                  <c:v>1.4905752145056208E-2</c:v>
                </c:pt>
                <c:pt idx="2166">
                  <c:v>1.4901467287097131E-2</c:v>
                </c:pt>
                <c:pt idx="2167">
                  <c:v>1.4897176871394857E-2</c:v>
                </c:pt>
                <c:pt idx="2168">
                  <c:v>1.4892880898021E-2</c:v>
                </c:pt>
                <c:pt idx="2169">
                  <c:v>1.4888579367047173E-2</c:v>
                </c:pt>
                <c:pt idx="2170">
                  <c:v>1.488427227854521E-2</c:v>
                </c:pt>
                <c:pt idx="2171">
                  <c:v>1.4879959632587382E-2</c:v>
                </c:pt>
                <c:pt idx="2172">
                  <c:v>1.4875641429245082E-2</c:v>
                </c:pt>
                <c:pt idx="2173">
                  <c:v>1.4871317668590584E-2</c:v>
                </c:pt>
                <c:pt idx="2174">
                  <c:v>1.4866988350696376E-2</c:v>
                </c:pt>
                <c:pt idx="2175">
                  <c:v>1.4864213673819951E-2</c:v>
                </c:pt>
                <c:pt idx="2176">
                  <c:v>1.4860386580918514E-2</c:v>
                </c:pt>
                <c:pt idx="2177">
                  <c:v>1.4856554646446208E-2</c:v>
                </c:pt>
                <c:pt idx="2178">
                  <c:v>1.4852717870458E-2</c:v>
                </c:pt>
                <c:pt idx="2179">
                  <c:v>1.4848876253010615E-2</c:v>
                </c:pt>
                <c:pt idx="2180">
                  <c:v>1.4845029794159458E-2</c:v>
                </c:pt>
                <c:pt idx="2181">
                  <c:v>1.4841178493960593E-2</c:v>
                </c:pt>
                <c:pt idx="2182">
                  <c:v>1.4837322352469869E-2</c:v>
                </c:pt>
                <c:pt idx="2183">
                  <c:v>1.483346136974335E-2</c:v>
                </c:pt>
                <c:pt idx="2184">
                  <c:v>1.4829595545837099E-2</c:v>
                </c:pt>
                <c:pt idx="2185">
                  <c:v>1.482572488080762E-2</c:v>
                </c:pt>
                <c:pt idx="2186">
                  <c:v>1.4821849374710977E-2</c:v>
                </c:pt>
                <c:pt idx="2187">
                  <c:v>1.4817969027603455E-2</c:v>
                </c:pt>
                <c:pt idx="2188">
                  <c:v>1.4814083839541555E-2</c:v>
                </c:pt>
                <c:pt idx="2189">
                  <c:v>1.4810193810581561E-2</c:v>
                </c:pt>
                <c:pt idx="2190">
                  <c:v>1.4806298940780635E-2</c:v>
                </c:pt>
                <c:pt idx="2191">
                  <c:v>1.4802399230194403E-2</c:v>
                </c:pt>
                <c:pt idx="2192">
                  <c:v>1.4798494678880459E-2</c:v>
                </c:pt>
                <c:pt idx="2193">
                  <c:v>1.4794585286895092E-2</c:v>
                </c:pt>
                <c:pt idx="2194">
                  <c:v>1.479067105429502E-2</c:v>
                </c:pt>
                <c:pt idx="2195">
                  <c:v>1.4786751981137623E-2</c:v>
                </c:pt>
                <c:pt idx="2196">
                  <c:v>1.4782828067479624E-2</c:v>
                </c:pt>
                <c:pt idx="2197">
                  <c:v>1.4778899313377525E-2</c:v>
                </c:pt>
                <c:pt idx="2198">
                  <c:v>1.4774965718889579E-2</c:v>
                </c:pt>
                <c:pt idx="2199">
                  <c:v>1.4771027284072072E-2</c:v>
                </c:pt>
                <c:pt idx="2200">
                  <c:v>1.4767084008982819E-2</c:v>
                </c:pt>
                <c:pt idx="2201">
                  <c:v>1.4763135893678107E-2</c:v>
                </c:pt>
                <c:pt idx="2202">
                  <c:v>1.4759182938216625E-2</c:v>
                </c:pt>
                <c:pt idx="2203">
                  <c:v>1.4755225142655315E-2</c:v>
                </c:pt>
                <c:pt idx="2204">
                  <c:v>1.4751262507051338E-2</c:v>
                </c:pt>
                <c:pt idx="2205">
                  <c:v>1.4747295031463164E-2</c:v>
                </c:pt>
                <c:pt idx="2206">
                  <c:v>1.4743322715947301E-2</c:v>
                </c:pt>
                <c:pt idx="2207">
                  <c:v>1.4739345560562221E-2</c:v>
                </c:pt>
                <c:pt idx="2208">
                  <c:v>1.4735363565365957E-2</c:v>
                </c:pt>
                <c:pt idx="2209">
                  <c:v>1.473137673041589E-2</c:v>
                </c:pt>
                <c:pt idx="2210">
                  <c:v>1.4727385055770056E-2</c:v>
                </c:pt>
                <c:pt idx="2211">
                  <c:v>1.4723388541486492E-2</c:v>
                </c:pt>
                <c:pt idx="2212">
                  <c:v>1.4719387187623667E-2</c:v>
                </c:pt>
                <c:pt idx="2213">
                  <c:v>1.4715380994239403E-2</c:v>
                </c:pt>
                <c:pt idx="2214">
                  <c:v>1.4711369961391513E-2</c:v>
                </c:pt>
                <c:pt idx="2215">
                  <c:v>1.4707354089138912E-2</c:v>
                </c:pt>
                <c:pt idx="2216">
                  <c:v>1.4703333377540073E-2</c:v>
                </c:pt>
                <c:pt idx="2217">
                  <c:v>1.4699307826653248E-2</c:v>
                </c:pt>
                <c:pt idx="2218">
                  <c:v>1.4695277436536475E-2</c:v>
                </c:pt>
                <c:pt idx="2219">
                  <c:v>1.4691242207249105E-2</c:v>
                </c:pt>
                <c:pt idx="2220">
                  <c:v>1.468720213884939E-2</c:v>
                </c:pt>
                <c:pt idx="2221">
                  <c:v>1.4683157231395806E-2</c:v>
                </c:pt>
                <c:pt idx="2222">
                  <c:v>1.46791074849477E-2</c:v>
                </c:pt>
                <c:pt idx="2223">
                  <c:v>1.4675052899563768E-2</c:v>
                </c:pt>
                <c:pt idx="2224">
                  <c:v>1.46709934753027E-2</c:v>
                </c:pt>
                <c:pt idx="2225">
                  <c:v>1.466692921222385E-2</c:v>
                </c:pt>
                <c:pt idx="2226">
                  <c:v>1.4662860110385686E-2</c:v>
                </c:pt>
                <c:pt idx="2227">
                  <c:v>1.4657563725618871E-2</c:v>
                </c:pt>
                <c:pt idx="2228">
                  <c:v>1.4651422368242035E-2</c:v>
                </c:pt>
                <c:pt idx="2229">
                  <c:v>1.4645274134647029E-2</c:v>
                </c:pt>
                <c:pt idx="2230">
                  <c:v>1.4639119024961534E-2</c:v>
                </c:pt>
                <c:pt idx="2231">
                  <c:v>1.4632957039312347E-2</c:v>
                </c:pt>
                <c:pt idx="2232">
                  <c:v>1.4626788177826934E-2</c:v>
                </c:pt>
                <c:pt idx="2233">
                  <c:v>1.4620612440632967E-2</c:v>
                </c:pt>
                <c:pt idx="2234">
                  <c:v>1.4614429827857912E-2</c:v>
                </c:pt>
                <c:pt idx="2235">
                  <c:v>1.4608240339630539E-2</c:v>
                </c:pt>
                <c:pt idx="2236">
                  <c:v>1.460204397607809E-2</c:v>
                </c:pt>
                <c:pt idx="2237">
                  <c:v>1.4595840737328681E-2</c:v>
                </c:pt>
                <c:pt idx="2238">
                  <c:v>1.4589630623510867E-2</c:v>
                </c:pt>
                <c:pt idx="2239">
                  <c:v>1.4583413634753201E-2</c:v>
                </c:pt>
                <c:pt idx="2240">
                  <c:v>1.4577189771184242E-2</c:v>
                </c:pt>
                <c:pt idx="2241">
                  <c:v>1.457095903293276E-2</c:v>
                </c:pt>
                <c:pt idx="2242">
                  <c:v>1.4564721420126873E-2</c:v>
                </c:pt>
                <c:pt idx="2243">
                  <c:v>1.4558476932896889E-2</c:v>
                </c:pt>
                <c:pt idx="2244">
                  <c:v>1.4552225571370921E-2</c:v>
                </c:pt>
                <c:pt idx="2245">
                  <c:v>1.4545967335678841E-2</c:v>
                </c:pt>
                <c:pt idx="2246">
                  <c:v>1.4539702225949641E-2</c:v>
                </c:pt>
                <c:pt idx="2247">
                  <c:v>1.4533430242313407E-2</c:v>
                </c:pt>
                <c:pt idx="2248">
                  <c:v>1.4527151384899573E-2</c:v>
                </c:pt>
                <c:pt idx="2249">
                  <c:v>1.4520865653837785E-2</c:v>
                </c:pt>
                <c:pt idx="2250">
                  <c:v>1.4514573049258571E-2</c:v>
                </c:pt>
                <c:pt idx="2251">
                  <c:v>1.450827357129158E-2</c:v>
                </c:pt>
                <c:pt idx="2252">
                  <c:v>1.4501967220067557E-2</c:v>
                </c:pt>
                <c:pt idx="2253">
                  <c:v>1.4495653995716591E-2</c:v>
                </c:pt>
                <c:pt idx="2254">
                  <c:v>1.4489333898369205E-2</c:v>
                </c:pt>
                <c:pt idx="2255">
                  <c:v>1.4483006928156584E-2</c:v>
                </c:pt>
                <c:pt idx="2256">
                  <c:v>1.4476673085209033E-2</c:v>
                </c:pt>
                <c:pt idx="2257">
                  <c:v>1.4470332369657737E-2</c:v>
                </c:pt>
                <c:pt idx="2258">
                  <c:v>1.4463984781634095E-2</c:v>
                </c:pt>
                <c:pt idx="2259">
                  <c:v>1.4457630321268854E-2</c:v>
                </c:pt>
                <c:pt idx="2260">
                  <c:v>1.4451268988694073E-2</c:v>
                </c:pt>
                <c:pt idx="2261">
                  <c:v>1.4444900784040931E-2</c:v>
                </c:pt>
                <c:pt idx="2262">
                  <c:v>1.4438525707441271E-2</c:v>
                </c:pt>
                <c:pt idx="2263">
                  <c:v>1.4432143759026714E-2</c:v>
                </c:pt>
                <c:pt idx="2264">
                  <c:v>1.4425754938929317E-2</c:v>
                </c:pt>
                <c:pt idx="2265">
                  <c:v>1.441935924728136E-2</c:v>
                </c:pt>
                <c:pt idx="2266">
                  <c:v>1.4412956684215337E-2</c:v>
                </c:pt>
                <c:pt idx="2267">
                  <c:v>1.4406547249863089E-2</c:v>
                </c:pt>
                <c:pt idx="2268">
                  <c:v>1.4400225951084497E-2</c:v>
                </c:pt>
                <c:pt idx="2269">
                  <c:v>1.4393820067614266E-2</c:v>
                </c:pt>
                <c:pt idx="2270">
                  <c:v>1.4387407331758055E-2</c:v>
                </c:pt>
                <c:pt idx="2271">
                  <c:v>1.4380987743648871E-2</c:v>
                </c:pt>
                <c:pt idx="2272">
                  <c:v>1.4374561303419504E-2</c:v>
                </c:pt>
                <c:pt idx="2273">
                  <c:v>1.4368128011202744E-2</c:v>
                </c:pt>
                <c:pt idx="2274">
                  <c:v>1.4361687867131382E-2</c:v>
                </c:pt>
                <c:pt idx="2275">
                  <c:v>1.4355240871339081E-2</c:v>
                </c:pt>
                <c:pt idx="2276">
                  <c:v>1.4348787023959066E-2</c:v>
                </c:pt>
                <c:pt idx="2277">
                  <c:v>1.4342326325124348E-2</c:v>
                </c:pt>
                <c:pt idx="2278">
                  <c:v>1.4335858774969026E-2</c:v>
                </c:pt>
                <c:pt idx="2279">
                  <c:v>1.4328163685522505E-2</c:v>
                </c:pt>
                <c:pt idx="2280">
                  <c:v>1.4320647012344411E-2</c:v>
                </c:pt>
                <c:pt idx="2281">
                  <c:v>1.4313122618246455E-2</c:v>
                </c:pt>
                <c:pt idx="2282">
                  <c:v>1.4305590503403583E-2</c:v>
                </c:pt>
                <c:pt idx="2283">
                  <c:v>1.4298050667992482E-2</c:v>
                </c:pt>
                <c:pt idx="2284">
                  <c:v>1.4290503112188314E-2</c:v>
                </c:pt>
                <c:pt idx="2285">
                  <c:v>1.4282947836166892E-2</c:v>
                </c:pt>
                <c:pt idx="2286">
                  <c:v>1.4275384840104689E-2</c:v>
                </c:pt>
                <c:pt idx="2287">
                  <c:v>1.4267814124178612E-2</c:v>
                </c:pt>
                <c:pt idx="2288">
                  <c:v>1.4260235688564478E-2</c:v>
                </c:pt>
                <c:pt idx="2289">
                  <c:v>1.425264953343941E-2</c:v>
                </c:pt>
                <c:pt idx="2290">
                  <c:v>1.4245055658980319E-2</c:v>
                </c:pt>
                <c:pt idx="2291">
                  <c:v>1.4237454065364112E-2</c:v>
                </c:pt>
                <c:pt idx="2292">
                  <c:v>1.422984475276835E-2</c:v>
                </c:pt>
                <c:pt idx="2293">
                  <c:v>1.4222227721370377E-2</c:v>
                </c:pt>
                <c:pt idx="2294">
                  <c:v>1.4214602971347978E-2</c:v>
                </c:pt>
                <c:pt idx="2295">
                  <c:v>1.4206970502878932E-2</c:v>
                </c:pt>
                <c:pt idx="2296">
                  <c:v>1.4199330316140801E-2</c:v>
                </c:pt>
                <c:pt idx="2297">
                  <c:v>1.4191682411312898E-2</c:v>
                </c:pt>
                <c:pt idx="2298">
                  <c:v>1.4184026788572127E-2</c:v>
                </c:pt>
                <c:pt idx="2299">
                  <c:v>1.4176363448098236E-2</c:v>
                </c:pt>
                <c:pt idx="2300">
                  <c:v>1.4168692390069227E-2</c:v>
                </c:pt>
                <c:pt idx="2301">
                  <c:v>1.4161013614664408E-2</c:v>
                </c:pt>
                <c:pt idx="2302">
                  <c:v>1.4153327122062654E-2</c:v>
                </c:pt>
                <c:pt idx="2303">
                  <c:v>1.4145632912443274E-2</c:v>
                </c:pt>
                <c:pt idx="2304">
                  <c:v>1.4137930985986013E-2</c:v>
                </c:pt>
                <c:pt idx="2305">
                  <c:v>1.4130221342870184E-2</c:v>
                </c:pt>
                <c:pt idx="2306">
                  <c:v>1.4122503983275534E-2</c:v>
                </c:pt>
                <c:pt idx="2307">
                  <c:v>1.4114778907381807E-2</c:v>
                </c:pt>
                <c:pt idx="2308">
                  <c:v>1.4107046115369845E-2</c:v>
                </c:pt>
                <c:pt idx="2309">
                  <c:v>1.4099305607419612E-2</c:v>
                </c:pt>
                <c:pt idx="2310">
                  <c:v>1.409155738371151E-2</c:v>
                </c:pt>
                <c:pt idx="2311">
                  <c:v>1.408269282326757E-2</c:v>
                </c:pt>
                <c:pt idx="2312">
                  <c:v>1.4074928066401456E-2</c:v>
                </c:pt>
                <c:pt idx="2313">
                  <c:v>1.4067155594346636E-2</c:v>
                </c:pt>
                <c:pt idx="2314">
                  <c:v>1.4059375407283293E-2</c:v>
                </c:pt>
                <c:pt idx="2315">
                  <c:v>1.4051587505393358E-2</c:v>
                </c:pt>
                <c:pt idx="2316">
                  <c:v>1.4043791888858763E-2</c:v>
                </c:pt>
                <c:pt idx="2317">
                  <c:v>1.4035988557861218E-2</c:v>
                </c:pt>
                <c:pt idx="2318">
                  <c:v>1.4028177512582221E-2</c:v>
                </c:pt>
                <c:pt idx="2319">
                  <c:v>1.4020358753204136E-2</c:v>
                </c:pt>
                <c:pt idx="2320">
                  <c:v>1.4012532279909772E-2</c:v>
                </c:pt>
                <c:pt idx="2321">
                  <c:v>1.4004657789588062E-2</c:v>
                </c:pt>
                <c:pt idx="2322">
                  <c:v>1.3996795823461613E-2</c:v>
                </c:pt>
                <c:pt idx="2323">
                  <c:v>1.398892612311357E-2</c:v>
                </c:pt>
                <c:pt idx="2324">
                  <c:v>1.3981048688727243E-2</c:v>
                </c:pt>
                <c:pt idx="2325">
                  <c:v>1.3973163520486153E-2</c:v>
                </c:pt>
                <c:pt idx="2326">
                  <c:v>1.3965270618574919E-2</c:v>
                </c:pt>
                <c:pt idx="2327">
                  <c:v>1.3957369983176629E-2</c:v>
                </c:pt>
                <c:pt idx="2328">
                  <c:v>1.3949461614476341E-2</c:v>
                </c:pt>
                <c:pt idx="2329">
                  <c:v>1.3940414009705752E-2</c:v>
                </c:pt>
                <c:pt idx="2330">
                  <c:v>1.3932489070264191E-2</c:v>
                </c:pt>
                <c:pt idx="2331">
                  <c:v>1.3924245212442926E-2</c:v>
                </c:pt>
                <c:pt idx="2332">
                  <c:v>1.3915215095553287E-2</c:v>
                </c:pt>
                <c:pt idx="2333">
                  <c:v>1.3906176371524319E-2</c:v>
                </c:pt>
                <c:pt idx="2334">
                  <c:v>1.3897129040591667E-2</c:v>
                </c:pt>
                <c:pt idx="2335">
                  <c:v>1.3888073102989448E-2</c:v>
                </c:pt>
                <c:pt idx="2336">
                  <c:v>1.3879008558953743E-2</c:v>
                </c:pt>
                <c:pt idx="2337">
                  <c:v>1.3869935408719546E-2</c:v>
                </c:pt>
                <c:pt idx="2338">
                  <c:v>1.386085365252294E-2</c:v>
                </c:pt>
                <c:pt idx="2339">
                  <c:v>1.3851763290599353E-2</c:v>
                </c:pt>
                <c:pt idx="2340">
                  <c:v>1.384266432318553E-2</c:v>
                </c:pt>
                <c:pt idx="2341">
                  <c:v>1.3833556750517333E-2</c:v>
                </c:pt>
                <c:pt idx="2342">
                  <c:v>1.3824440572831288E-2</c:v>
                </c:pt>
                <c:pt idx="2343">
                  <c:v>1.3815315790364793E-2</c:v>
                </c:pt>
                <c:pt idx="2344">
                  <c:v>1.3806182403354369E-2</c:v>
                </c:pt>
                <c:pt idx="2345">
                  <c:v>1.3797040412037638E-2</c:v>
                </c:pt>
                <c:pt idx="2346">
                  <c:v>1.378788981665178E-2</c:v>
                </c:pt>
                <c:pt idx="2347">
                  <c:v>1.3778730617434849E-2</c:v>
                </c:pt>
                <c:pt idx="2348">
                  <c:v>1.3769562814624464E-2</c:v>
                </c:pt>
                <c:pt idx="2349">
                  <c:v>1.3760386408458681E-2</c:v>
                </c:pt>
                <c:pt idx="2350">
                  <c:v>1.3751201399176212E-2</c:v>
                </c:pt>
                <c:pt idx="2351">
                  <c:v>1.3742007787015115E-2</c:v>
                </c:pt>
                <c:pt idx="2352">
                  <c:v>1.3732805572214979E-2</c:v>
                </c:pt>
                <c:pt idx="2353">
                  <c:v>1.3723594755014517E-2</c:v>
                </c:pt>
                <c:pt idx="2354">
                  <c:v>1.3714375335652659E-2</c:v>
                </c:pt>
                <c:pt idx="2355">
                  <c:v>1.3705147314369217E-2</c:v>
                </c:pt>
                <c:pt idx="2356">
                  <c:v>1.369591069140356E-2</c:v>
                </c:pt>
                <c:pt idx="2357">
                  <c:v>1.3686665466996151E-2</c:v>
                </c:pt>
                <c:pt idx="2358">
                  <c:v>1.367741164138658E-2</c:v>
                </c:pt>
                <c:pt idx="2359">
                  <c:v>1.366814921481597E-2</c:v>
                </c:pt>
                <c:pt idx="2360">
                  <c:v>1.3658878187523909E-2</c:v>
                </c:pt>
                <c:pt idx="2361">
                  <c:v>1.364959855975174E-2</c:v>
                </c:pt>
                <c:pt idx="2362">
                  <c:v>1.3640310331740804E-2</c:v>
                </c:pt>
                <c:pt idx="2363">
                  <c:v>1.362915920280602E-2</c:v>
                </c:pt>
                <c:pt idx="2364">
                  <c:v>1.3619897887621406E-2</c:v>
                </c:pt>
              </c:numCache>
            </c:numRef>
          </c:val>
          <c:smooth val="0"/>
        </c:ser>
        <c:ser>
          <c:idx val="1"/>
          <c:order val="1"/>
          <c:tx>
            <c:v>1Y QL</c:v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00B050"/>
              </a:solidFill>
              <a:ln>
                <a:noFill/>
              </a:ln>
            </c:spPr>
          </c:marker>
          <c:val>
            <c:numRef>
              <c:f>EUR1Y!$BD$2:$BD$2366</c:f>
              <c:numCache>
                <c:formatCode>0.0000%</c:formatCode>
                <c:ptCount val="2365"/>
                <c:pt idx="0">
                  <c:v>1.6799999999984943E-3</c:v>
                </c:pt>
                <c:pt idx="1">
                  <c:v>1.6803287185222946E-3</c:v>
                </c:pt>
                <c:pt idx="2">
                  <c:v>1.6827720928322637E-3</c:v>
                </c:pt>
                <c:pt idx="3">
                  <c:v>1.6838263235959337E-3</c:v>
                </c:pt>
                <c:pt idx="4">
                  <c:v>1.6848785174971217E-3</c:v>
                </c:pt>
                <c:pt idx="5">
                  <c:v>1.687319292917636E-3</c:v>
                </c:pt>
                <c:pt idx="6">
                  <c:v>1.6876679232831684E-3</c:v>
                </c:pt>
                <c:pt idx="7">
                  <c:v>1.6900934577273698E-3</c:v>
                </c:pt>
                <c:pt idx="8">
                  <c:v>1.6911240860147821E-3</c:v>
                </c:pt>
                <c:pt idx="9">
                  <c:v>1.6921495235356892E-3</c:v>
                </c:pt>
                <c:pt idx="10">
                  <c:v>1.6944518992384231E-3</c:v>
                </c:pt>
                <c:pt idx="11">
                  <c:v>1.6954464327372388E-3</c:v>
                </c:pt>
                <c:pt idx="12">
                  <c:v>1.6971823471608623E-3</c:v>
                </c:pt>
                <c:pt idx="13">
                  <c:v>1.698166679957118E-3</c:v>
                </c:pt>
                <c:pt idx="14">
                  <c:v>1.6991424628540063E-3</c:v>
                </c:pt>
                <c:pt idx="15">
                  <c:v>1.7012384010085392E-3</c:v>
                </c:pt>
                <c:pt idx="16">
                  <c:v>1.7016248977471736E-3</c:v>
                </c:pt>
                <c:pt idx="17">
                  <c:v>1.7038756002313396E-3</c:v>
                </c:pt>
                <c:pt idx="18">
                  <c:v>1.7047895079275268E-3</c:v>
                </c:pt>
                <c:pt idx="19">
                  <c:v>1.7056913013663573E-3</c:v>
                </c:pt>
                <c:pt idx="20">
                  <c:v>1.7075093787230369E-3</c:v>
                </c:pt>
                <c:pt idx="21">
                  <c:v>1.7079129354039514E-3</c:v>
                </c:pt>
                <c:pt idx="22">
                  <c:v>1.7100000000000858E-3</c:v>
                </c:pt>
                <c:pt idx="23">
                  <c:v>1.7108181025521272E-3</c:v>
                </c:pt>
                <c:pt idx="24">
                  <c:v>1.7116214416645177E-3</c:v>
                </c:pt>
                <c:pt idx="25">
                  <c:v>1.7131087811838659E-3</c:v>
                </c:pt>
                <c:pt idx="26">
                  <c:v>1.7135275708136312E-3</c:v>
                </c:pt>
                <c:pt idx="27">
                  <c:v>1.7154370697149762E-3</c:v>
                </c:pt>
                <c:pt idx="28">
                  <c:v>1.7161641567855273E-3</c:v>
                </c:pt>
                <c:pt idx="29">
                  <c:v>1.7168806553780058E-3</c:v>
                </c:pt>
                <c:pt idx="30">
                  <c:v>1.718105751432753E-3</c:v>
                </c:pt>
                <c:pt idx="31">
                  <c:v>1.718538135118893E-3</c:v>
                </c:pt>
                <c:pt idx="32">
                  <c:v>1.7203264227729194E-3</c:v>
                </c:pt>
                <c:pt idx="33">
                  <c:v>1.7209927495989844E-3</c:v>
                </c:pt>
                <c:pt idx="34">
                  <c:v>1.7216530064075555E-3</c:v>
                </c:pt>
                <c:pt idx="35">
                  <c:v>1.7227118486954883E-3</c:v>
                </c:pt>
                <c:pt idx="36">
                  <c:v>1.7231567630835516E-3</c:v>
                </c:pt>
                <c:pt idx="37">
                  <c:v>1.7248870592385559E-3</c:v>
                </c:pt>
                <c:pt idx="38">
                  <c:v>1.7255252855110431E-3</c:v>
                </c:pt>
                <c:pt idx="39">
                  <c:v>1.7261623037146939E-3</c:v>
                </c:pt>
                <c:pt idx="40">
                  <c:v>1.7271568416459416E-3</c:v>
                </c:pt>
                <c:pt idx="41">
                  <c:v>1.7276138484585511E-3</c:v>
                </c:pt>
                <c:pt idx="42">
                  <c:v>1.7293548101810943E-3</c:v>
                </c:pt>
                <c:pt idx="43">
                  <c:v>1.7300000000000423E-3</c:v>
                </c:pt>
                <c:pt idx="44">
                  <c:v>1.7306489955867129E-3</c:v>
                </c:pt>
                <c:pt idx="45">
                  <c:v>1.7316749571750394E-3</c:v>
                </c:pt>
                <c:pt idx="46">
                  <c:v>1.7321442553389298E-3</c:v>
                </c:pt>
                <c:pt idx="47">
                  <c:v>1.7339404684737457E-3</c:v>
                </c:pt>
                <c:pt idx="48">
                  <c:v>1.7346053193016892E-3</c:v>
                </c:pt>
                <c:pt idx="49">
                  <c:v>1.7352714238613959E-3</c:v>
                </c:pt>
                <c:pt idx="50">
                  <c:v>1.7363067244191325E-3</c:v>
                </c:pt>
                <c:pt idx="51">
                  <c:v>1.7367886231193167E-3</c:v>
                </c:pt>
                <c:pt idx="52">
                  <c:v>1.7386063849780583E-3</c:v>
                </c:pt>
                <c:pt idx="53">
                  <c:v>1.7392713390172118E-3</c:v>
                </c:pt>
                <c:pt idx="54">
                  <c:v>1.739934620939931E-3</c:v>
                </c:pt>
                <c:pt idx="55">
                  <c:v>1.7404291250328343E-3</c:v>
                </c:pt>
                <c:pt idx="56">
                  <c:v>1.7409263647063743E-3</c:v>
                </c:pt>
                <c:pt idx="57">
                  <c:v>1.7432106655953755E-3</c:v>
                </c:pt>
                <c:pt idx="58">
                  <c:v>1.7438546925753178E-3</c:v>
                </c:pt>
                <c:pt idx="59">
                  <c:v>1.7444939384785236E-3</c:v>
                </c:pt>
                <c:pt idx="60">
                  <c:v>1.7453625245428264E-3</c:v>
                </c:pt>
                <c:pt idx="61">
                  <c:v>1.7458690591825494E-3</c:v>
                </c:pt>
                <c:pt idx="62">
                  <c:v>1.7476022530805149E-3</c:v>
                </c:pt>
                <c:pt idx="63">
                  <c:v>1.7482030409471838E-3</c:v>
                </c:pt>
                <c:pt idx="64">
                  <c:v>1.7487957556666747E-3</c:v>
                </c:pt>
                <c:pt idx="65">
                  <c:v>1.7494822577919331E-3</c:v>
                </c:pt>
                <c:pt idx="66">
                  <c:v>1.7500000000000842E-3</c:v>
                </c:pt>
                <c:pt idx="67">
                  <c:v>1.7516237500734132E-3</c:v>
                </c:pt>
                <c:pt idx="68">
                  <c:v>1.7521640317653669E-3</c:v>
                </c:pt>
                <c:pt idx="69">
                  <c:v>1.7526988159676439E-3</c:v>
                </c:pt>
                <c:pt idx="70">
                  <c:v>1.7532275766183134E-3</c:v>
                </c:pt>
                <c:pt idx="71">
                  <c:v>1.7537552271322786E-3</c:v>
                </c:pt>
                <c:pt idx="72">
                  <c:v>1.7553447484114997E-3</c:v>
                </c:pt>
                <c:pt idx="73">
                  <c:v>1.7558794172568724E-3</c:v>
                </c:pt>
                <c:pt idx="74">
                  <c:v>1.7564196686829815E-3</c:v>
                </c:pt>
                <c:pt idx="75">
                  <c:v>1.7570137909395103E-3</c:v>
                </c:pt>
                <c:pt idx="76">
                  <c:v>1.7575507016115086E-3</c:v>
                </c:pt>
                <c:pt idx="77">
                  <c:v>1.759262381352831E-3</c:v>
                </c:pt>
                <c:pt idx="78">
                  <c:v>1.7598709436851614E-3</c:v>
                </c:pt>
                <c:pt idx="79">
                  <c:v>1.7604968172907809E-3</c:v>
                </c:pt>
                <c:pt idx="80">
                  <c:v>1.7613993033731472E-3</c:v>
                </c:pt>
                <c:pt idx="81">
                  <c:v>1.7619461624891772E-3</c:v>
                </c:pt>
                <c:pt idx="82">
                  <c:v>1.763946814598071E-3</c:v>
                </c:pt>
                <c:pt idx="83">
                  <c:v>1.7647133173070257E-3</c:v>
                </c:pt>
                <c:pt idx="84">
                  <c:v>1.7655095086852081E-3</c:v>
                </c:pt>
                <c:pt idx="85">
                  <c:v>1.7669741267080678E-3</c:v>
                </c:pt>
                <c:pt idx="86">
                  <c:v>1.7675330469672772E-3</c:v>
                </c:pt>
                <c:pt idx="87">
                  <c:v>1.7699999998271967E-3</c:v>
                </c:pt>
                <c:pt idx="88">
                  <c:v>1.7710124330518849E-3</c:v>
                </c:pt>
                <c:pt idx="89">
                  <c:v>1.7720639827857303E-3</c:v>
                </c:pt>
                <c:pt idx="90">
                  <c:v>1.7742849268648463E-3</c:v>
                </c:pt>
                <c:pt idx="91">
                  <c:v>1.7748593274389372E-3</c:v>
                </c:pt>
                <c:pt idx="92">
                  <c:v>1.7778480173664206E-3</c:v>
                </c:pt>
                <c:pt idx="93">
                  <c:v>1.7790977641974704E-3</c:v>
                </c:pt>
                <c:pt idx="94">
                  <c:v>1.780374310264356E-3</c:v>
                </c:pt>
                <c:pt idx="95">
                  <c:v>1.7831588456118411E-3</c:v>
                </c:pt>
                <c:pt idx="96">
                  <c:v>1.7837514946941059E-3</c:v>
                </c:pt>
                <c:pt idx="97">
                  <c:v>1.7870946308952669E-3</c:v>
                </c:pt>
                <c:pt idx="98">
                  <c:v>1.7884931084486994E-3</c:v>
                </c:pt>
                <c:pt idx="99">
                  <c:v>1.7899052806025582E-3</c:v>
                </c:pt>
                <c:pt idx="100">
                  <c:v>1.7929787756392347E-3</c:v>
                </c:pt>
                <c:pt idx="101">
                  <c:v>1.7935905818765941E-3</c:v>
                </c:pt>
                <c:pt idx="102">
                  <c:v>1.7971032246676055E-3</c:v>
                </c:pt>
                <c:pt idx="103">
                  <c:v>1.7985563379755377E-3</c:v>
                </c:pt>
                <c:pt idx="104">
                  <c:v>1.8000092537171352E-3</c:v>
                </c:pt>
                <c:pt idx="105">
                  <c:v>1.8030845036319221E-3</c:v>
                </c:pt>
                <c:pt idx="106">
                  <c:v>1.8037143988593645E-3</c:v>
                </c:pt>
                <c:pt idx="107">
                  <c:v>1.8071985952058263E-3</c:v>
                </c:pt>
                <c:pt idx="108">
                  <c:v>1.8086067362771136E-3</c:v>
                </c:pt>
                <c:pt idx="109">
                  <c:v>1.8099999999996489E-3</c:v>
                </c:pt>
                <c:pt idx="110">
                  <c:v>1.8127896981914499E-3</c:v>
                </c:pt>
                <c:pt idx="111">
                  <c:v>1.8134345663925748E-3</c:v>
                </c:pt>
                <c:pt idx="112">
                  <c:v>1.816724253490936E-3</c:v>
                </c:pt>
                <c:pt idx="113">
                  <c:v>1.8180242095618116E-3</c:v>
                </c:pt>
                <c:pt idx="114">
                  <c:v>1.8193105476747783E-3</c:v>
                </c:pt>
                <c:pt idx="115">
                  <c:v>1.8217809094241688E-3</c:v>
                </c:pt>
                <c:pt idx="116">
                  <c:v>1.8224366011452954E-3</c:v>
                </c:pt>
                <c:pt idx="117">
                  <c:v>1.8255586912639609E-3</c:v>
                </c:pt>
                <c:pt idx="118">
                  <c:v>1.8267758242159816E-3</c:v>
                </c:pt>
                <c:pt idx="119">
                  <c:v>1.8279835528384465E-3</c:v>
                </c:pt>
                <c:pt idx="120">
                  <c:v>1.8302301099123405E-3</c:v>
                </c:pt>
                <c:pt idx="121">
                  <c:v>1.8308927628163476E-3</c:v>
                </c:pt>
                <c:pt idx="122">
                  <c:v>1.8339030635050057E-3</c:v>
                </c:pt>
                <c:pt idx="123">
                  <c:v>1.8350675947943285E-3</c:v>
                </c:pt>
                <c:pt idx="124">
                  <c:v>1.8362271774000028E-3</c:v>
                </c:pt>
                <c:pt idx="125">
                  <c:v>1.8383497473504016E-3</c:v>
                </c:pt>
                <c:pt idx="126">
                  <c:v>1.839015896314514E-3</c:v>
                </c:pt>
                <c:pt idx="127">
                  <c:v>1.8419740027190103E-3</c:v>
                </c:pt>
                <c:pt idx="128">
                  <c:v>1.8431178478973669E-3</c:v>
                </c:pt>
                <c:pt idx="129">
                  <c:v>1.8442614420478912E-3</c:v>
                </c:pt>
                <c:pt idx="130">
                  <c:v>1.8463640637585215E-3</c:v>
                </c:pt>
                <c:pt idx="131">
                  <c:v>1.8470306729439165E-3</c:v>
                </c:pt>
                <c:pt idx="132">
                  <c:v>1.8499999999999983E-3</c:v>
                </c:pt>
                <c:pt idx="133">
                  <c:v>1.8511563941729853E-3</c:v>
                </c:pt>
                <c:pt idx="134">
                  <c:v>1.852317384775002E-3</c:v>
                </c:pt>
                <c:pt idx="135">
                  <c:v>1.8545244226597405E-3</c:v>
                </c:pt>
                <c:pt idx="136">
                  <c:v>1.8551853349833864E-3</c:v>
                </c:pt>
                <c:pt idx="137">
                  <c:v>1.8582518069155838E-3</c:v>
                </c:pt>
                <c:pt idx="138">
                  <c:v>1.8594768676193929E-3</c:v>
                </c:pt>
                <c:pt idx="139">
                  <c:v>1.8607188072037901E-3</c:v>
                </c:pt>
                <c:pt idx="140">
                  <c:v>1.863263540384869E-3</c:v>
                </c:pt>
                <c:pt idx="141">
                  <c:v>1.8639144847534856E-3</c:v>
                </c:pt>
                <c:pt idx="142">
                  <c:v>1.867245324633891E-3</c:v>
                </c:pt>
                <c:pt idx="143">
                  <c:v>1.8686268972261768E-3</c:v>
                </c:pt>
                <c:pt idx="144">
                  <c:v>1.8700382539086292E-3</c:v>
                </c:pt>
                <c:pt idx="145">
                  <c:v>1.873187100006516E-3</c:v>
                </c:pt>
                <c:pt idx="146">
                  <c:v>1.8738294274479271E-3</c:v>
                </c:pt>
                <c:pt idx="147">
                  <c:v>1.8776085493330396E-3</c:v>
                </c:pt>
                <c:pt idx="148">
                  <c:v>1.8792388389602709E-3</c:v>
                </c:pt>
                <c:pt idx="149">
                  <c:v>1.8809124408234858E-3</c:v>
                </c:pt>
                <c:pt idx="150">
                  <c:v>1.8849411779618143E-3</c:v>
                </c:pt>
                <c:pt idx="151">
                  <c:v>1.8855780947458112E-3</c:v>
                </c:pt>
                <c:pt idx="152">
                  <c:v>1.8899999999673687E-3</c:v>
                </c:pt>
                <c:pt idx="153">
                  <c:v>1.8919748861386866E-3</c:v>
                </c:pt>
                <c:pt idx="154">
                  <c:v>1.8940031045749474E-3</c:v>
                </c:pt>
                <c:pt idx="155">
                  <c:v>1.8991162218189935E-3</c:v>
                </c:pt>
                <c:pt idx="156">
                  <c:v>1.8997526380248786E-3</c:v>
                </c:pt>
                <c:pt idx="157">
                  <c:v>1.904870661521317E-3</c:v>
                </c:pt>
                <c:pt idx="158">
                  <c:v>1.9071745423693822E-3</c:v>
                </c:pt>
                <c:pt idx="159">
                  <c:v>1.9095168319786463E-3</c:v>
                </c:pt>
                <c:pt idx="160">
                  <c:v>1.9173027825415928E-3</c:v>
                </c:pt>
                <c:pt idx="161">
                  <c:v>1.9217270476591551E-3</c:v>
                </c:pt>
                <c:pt idx="162">
                  <c:v>1.9242531518094937E-3</c:v>
                </c:pt>
                <c:pt idx="163">
                  <c:v>1.9268019722009609E-3</c:v>
                </c:pt>
                <c:pt idx="164">
                  <c:v>1.9274405779813458E-3</c:v>
                </c:pt>
                <c:pt idx="165">
                  <c:v>1.9398056077566249E-3</c:v>
                </c:pt>
                <c:pt idx="166">
                  <c:v>1.9424417797527303E-3</c:v>
                </c:pt>
                <c:pt idx="167">
                  <c:v>1.9450842061504224E-3</c:v>
                </c:pt>
                <c:pt idx="168">
                  <c:v>1.9517210197998918E-3</c:v>
                </c:pt>
                <c:pt idx="169">
                  <c:v>1.9523742771100463E-3</c:v>
                </c:pt>
                <c:pt idx="170">
                  <c:v>1.9583050967927943E-3</c:v>
                </c:pt>
                <c:pt idx="171">
                  <c:v>1.9609337953069568E-3</c:v>
                </c:pt>
                <c:pt idx="172">
                  <c:v>1.9635515168763022E-3</c:v>
                </c:pt>
                <c:pt idx="173">
                  <c:v>1.9699999999900114E-3</c:v>
                </c:pt>
                <c:pt idx="174">
                  <c:v>1.9706581958099864E-3</c:v>
                </c:pt>
                <c:pt idx="175">
                  <c:v>1.9763904097709231E-3</c:v>
                </c:pt>
                <c:pt idx="176">
                  <c:v>1.9788978582813872E-3</c:v>
                </c:pt>
                <c:pt idx="177">
                  <c:v>1.9813850367640094E-3</c:v>
                </c:pt>
                <c:pt idx="178">
                  <c:v>1.9874118895953632E-3</c:v>
                </c:pt>
                <c:pt idx="179">
                  <c:v>1.9880714790948295E-3</c:v>
                </c:pt>
                <c:pt idx="180">
                  <c:v>1.9935276711020287E-3</c:v>
                </c:pt>
                <c:pt idx="181">
                  <c:v>1.9958997479172188E-3</c:v>
                </c:pt>
                <c:pt idx="182">
                  <c:v>1.998253756266341E-3</c:v>
                </c:pt>
                <c:pt idx="183">
                  <c:v>2.0038991024031922E-3</c:v>
                </c:pt>
                <c:pt idx="184">
                  <c:v>2.0061853324154538E-3</c:v>
                </c:pt>
                <c:pt idx="185">
                  <c:v>2.0097643174979375E-3</c:v>
                </c:pt>
                <c:pt idx="186">
                  <c:v>2.0120168860270184E-3</c:v>
                </c:pt>
                <c:pt idx="187">
                  <c:v>2.0142537384758592E-3</c:v>
                </c:pt>
                <c:pt idx="188">
                  <c:v>2.0195729343066523E-3</c:v>
                </c:pt>
                <c:pt idx="189">
                  <c:v>2.0202249016673512E-3</c:v>
                </c:pt>
                <c:pt idx="190">
                  <c:v>2.0252145600783366E-3</c:v>
                </c:pt>
                <c:pt idx="191">
                  <c:v>2.0273645394719795E-3</c:v>
                </c:pt>
                <c:pt idx="192">
                  <c:v>2.0295013059871813E-3</c:v>
                </c:pt>
                <c:pt idx="193">
                  <c:v>2.0345520312664085E-3</c:v>
                </c:pt>
                <c:pt idx="194">
                  <c:v>2.0351958043220279E-3</c:v>
                </c:pt>
                <c:pt idx="195">
                  <c:v>2.0399999999999108E-3</c:v>
                </c:pt>
                <c:pt idx="196">
                  <c:v>2.0420654529314402E-3</c:v>
                </c:pt>
                <c:pt idx="197">
                  <c:v>2.0441217534169554E-3</c:v>
                </c:pt>
                <c:pt idx="198">
                  <c:v>2.0489979009247206E-3</c:v>
                </c:pt>
                <c:pt idx="199">
                  <c:v>2.0496300489270436E-3</c:v>
                </c:pt>
                <c:pt idx="200">
                  <c:v>2.0543451253565671E-3</c:v>
                </c:pt>
                <c:pt idx="201">
                  <c:v>2.0563942154314531E-3</c:v>
                </c:pt>
                <c:pt idx="202">
                  <c:v>2.0584501948452743E-3</c:v>
                </c:pt>
                <c:pt idx="203">
                  <c:v>2.0634451338088695E-3</c:v>
                </c:pt>
                <c:pt idx="204">
                  <c:v>2.064065919373755E-3</c:v>
                </c:pt>
                <c:pt idx="205">
                  <c:v>2.0674025816777492E-3</c:v>
                </c:pt>
                <c:pt idx="206">
                  <c:v>2.0695274819341573E-3</c:v>
                </c:pt>
                <c:pt idx="207">
                  <c:v>2.0716737222527758E-3</c:v>
                </c:pt>
                <c:pt idx="208">
                  <c:v>2.0738437525450021E-3</c:v>
                </c:pt>
                <c:pt idx="209">
                  <c:v>2.0793029433881487E-3</c:v>
                </c:pt>
                <c:pt idx="210">
                  <c:v>2.0828112996518606E-3</c:v>
                </c:pt>
                <c:pt idx="211">
                  <c:v>2.0851375564679689E-3</c:v>
                </c:pt>
                <c:pt idx="212">
                  <c:v>2.0875026195295264E-3</c:v>
                </c:pt>
                <c:pt idx="213">
                  <c:v>2.089909044357918E-3</c:v>
                </c:pt>
                <c:pt idx="214">
                  <c:v>2.0961812354820253E-3</c:v>
                </c:pt>
                <c:pt idx="215">
                  <c:v>2.0999999999943759E-3</c:v>
                </c:pt>
                <c:pt idx="216">
                  <c:v>2.1026513860357252E-3</c:v>
                </c:pt>
                <c:pt idx="217">
                  <c:v>2.1053555233427859E-3</c:v>
                </c:pt>
                <c:pt idx="218">
                  <c:v>2.108110789229135E-3</c:v>
                </c:pt>
                <c:pt idx="219">
                  <c:v>2.1154235601804528E-3</c:v>
                </c:pt>
                <c:pt idx="220">
                  <c:v>2.1196103244521527E-3</c:v>
                </c:pt>
                <c:pt idx="221">
                  <c:v>2.1225965325358124E-3</c:v>
                </c:pt>
                <c:pt idx="222">
                  <c:v>2.1256239168244936E-3</c:v>
                </c:pt>
                <c:pt idx="223">
                  <c:v>2.1286907825371127E-3</c:v>
                </c:pt>
                <c:pt idx="224">
                  <c:v>2.144557293897109E-3</c:v>
                </c:pt>
                <c:pt idx="225">
                  <c:v>2.1478248807474116E-3</c:v>
                </c:pt>
                <c:pt idx="226">
                  <c:v>2.1511197970341821E-3</c:v>
                </c:pt>
                <c:pt idx="227">
                  <c:v>2.1598067694754857E-3</c:v>
                </c:pt>
                <c:pt idx="228">
                  <c:v>2.1645370574187744E-3</c:v>
                </c:pt>
                <c:pt idx="229">
                  <c:v>2.1679417563343407E-3</c:v>
                </c:pt>
                <c:pt idx="230">
                  <c:v>2.1713629666957062E-3</c:v>
                </c:pt>
                <c:pt idx="231">
                  <c:v>2.1747988494168376E-3</c:v>
                </c:pt>
                <c:pt idx="232">
                  <c:v>2.1837588545801103E-3</c:v>
                </c:pt>
                <c:pt idx="233">
                  <c:v>2.1886519612613398E-3</c:v>
                </c:pt>
                <c:pt idx="234">
                  <c:v>2.1921332585643741E-3</c:v>
                </c:pt>
                <c:pt idx="235">
                  <c:v>2.1956179771486397E-3</c:v>
                </c:pt>
                <c:pt idx="236">
                  <c:v>2.2100000007594977E-3</c:v>
                </c:pt>
                <c:pt idx="237">
                  <c:v>2.2107547844539494E-3</c:v>
                </c:pt>
                <c:pt idx="238">
                  <c:v>2.2130256335674385E-3</c:v>
                </c:pt>
                <c:pt idx="239">
                  <c:v>2.2164908433774913E-3</c:v>
                </c:pt>
                <c:pt idx="240">
                  <c:v>2.2199486524004928E-3</c:v>
                </c:pt>
                <c:pt idx="241">
                  <c:v>2.2233998650483216E-3</c:v>
                </c:pt>
                <c:pt idx="242">
                  <c:v>2.2321254142344577E-3</c:v>
                </c:pt>
                <c:pt idx="243">
                  <c:v>2.2371550294081805E-3</c:v>
                </c:pt>
                <c:pt idx="244">
                  <c:v>2.2405855156414525E-3</c:v>
                </c:pt>
                <c:pt idx="245">
                  <c:v>2.2440143455411334E-3</c:v>
                </c:pt>
                <c:pt idx="246">
                  <c:v>2.2474423613763825E-3</c:v>
                </c:pt>
                <c:pt idx="247">
                  <c:v>2.2482743005204477E-3</c:v>
                </c:pt>
                <c:pt idx="248">
                  <c:v>2.2611633187537891E-3</c:v>
                </c:pt>
                <c:pt idx="249">
                  <c:v>2.2646000876026941E-3</c:v>
                </c:pt>
                <c:pt idx="250">
                  <c:v>2.2680412095829341E-3</c:v>
                </c:pt>
                <c:pt idx="251">
                  <c:v>2.2714875648246692E-3</c:v>
                </c:pt>
                <c:pt idx="252">
                  <c:v>2.2800471975050166E-3</c:v>
                </c:pt>
                <c:pt idx="253">
                  <c:v>2.2853431103412847E-3</c:v>
                </c:pt>
                <c:pt idx="254">
                  <c:v>2.2888290231750713E-3</c:v>
                </c:pt>
                <c:pt idx="255">
                  <c:v>2.2923255636522811E-3</c:v>
                </c:pt>
                <c:pt idx="256">
                  <c:v>2.2958336497708649E-3</c:v>
                </c:pt>
                <c:pt idx="257">
                  <c:v>2.3044833687196945E-3</c:v>
                </c:pt>
                <c:pt idx="258">
                  <c:v>2.3100000000000767E-3</c:v>
                </c:pt>
                <c:pt idx="259">
                  <c:v>2.3135796891181359E-3</c:v>
                </c:pt>
                <c:pt idx="260">
                  <c:v>2.3171760377325521E-3</c:v>
                </c:pt>
                <c:pt idx="261">
                  <c:v>2.3207894928076551E-3</c:v>
                </c:pt>
                <c:pt idx="262">
                  <c:v>2.3296256190950704E-3</c:v>
                </c:pt>
                <c:pt idx="263">
                  <c:v>2.3354234625615586E-3</c:v>
                </c:pt>
                <c:pt idx="264">
                  <c:v>2.3391292999663926E-3</c:v>
                </c:pt>
                <c:pt idx="265">
                  <c:v>2.3428550129560213E-3</c:v>
                </c:pt>
                <c:pt idx="266">
                  <c:v>2.346601077608799E-3</c:v>
                </c:pt>
                <c:pt idx="267">
                  <c:v>2.3556491598957147E-3</c:v>
                </c:pt>
                <c:pt idx="268">
                  <c:v>2.3617985200144733E-3</c:v>
                </c:pt>
                <c:pt idx="269">
                  <c:v>2.3656536297564832E-3</c:v>
                </c:pt>
                <c:pt idx="270">
                  <c:v>2.3695320349935607E-3</c:v>
                </c:pt>
                <c:pt idx="271">
                  <c:v>2.3734342409261894E-3</c:v>
                </c:pt>
                <c:pt idx="272">
                  <c:v>2.382713830505645E-3</c:v>
                </c:pt>
                <c:pt idx="273">
                  <c:v>2.3892913212669323E-3</c:v>
                </c:pt>
                <c:pt idx="274">
                  <c:v>2.3933202543326769E-3</c:v>
                </c:pt>
                <c:pt idx="275">
                  <c:v>2.3973761066884516E-3</c:v>
                </c:pt>
                <c:pt idx="276">
                  <c:v>2.4014594126669439E-3</c:v>
                </c:pt>
                <c:pt idx="277">
                  <c:v>2.4109905217274056E-3</c:v>
                </c:pt>
                <c:pt idx="278">
                  <c:v>2.4180780051644719E-3</c:v>
                </c:pt>
                <c:pt idx="279">
                  <c:v>2.4223067399512478E-3</c:v>
                </c:pt>
                <c:pt idx="280">
                  <c:v>2.4265662217819481E-3</c:v>
                </c:pt>
                <c:pt idx="281">
                  <c:v>2.4308568273785692E-3</c:v>
                </c:pt>
                <c:pt idx="282">
                  <c:v>2.4406585725081768E-3</c:v>
                </c:pt>
                <c:pt idx="283">
                  <c:v>2.4483211253026626E-3</c:v>
                </c:pt>
                <c:pt idx="284">
                  <c:v>2.4527598015666821E-3</c:v>
                </c:pt>
                <c:pt idx="285">
                  <c:v>2.4572263468907478E-3</c:v>
                </c:pt>
                <c:pt idx="286">
                  <c:v>2.4617201630399736E-3</c:v>
                </c:pt>
                <c:pt idx="287">
                  <c:v>2.4717750976482591E-3</c:v>
                </c:pt>
                <c:pt idx="288">
                  <c:v>2.4799559230319927E-3</c:v>
                </c:pt>
                <c:pt idx="289">
                  <c:v>2.4845768716151135E-3</c:v>
                </c:pt>
                <c:pt idx="290">
                  <c:v>2.4892213527061219E-3</c:v>
                </c:pt>
                <c:pt idx="291">
                  <c:v>2.4938887184298396E-3</c:v>
                </c:pt>
                <c:pt idx="292">
                  <c:v>2.5041612702869764E-3</c:v>
                </c:pt>
                <c:pt idx="293">
                  <c:v>2.5127738219058284E-3</c:v>
                </c:pt>
                <c:pt idx="294">
                  <c:v>2.5175456444151232E-3</c:v>
                </c:pt>
                <c:pt idx="295">
                  <c:v>2.5223363153497047E-3</c:v>
                </c:pt>
                <c:pt idx="296">
                  <c:v>2.5271451371787724E-3</c:v>
                </c:pt>
                <c:pt idx="297">
                  <c:v>2.5375984621705174E-3</c:v>
                </c:pt>
                <c:pt idx="298">
                  <c:v>2.5465477344967309E-3</c:v>
                </c:pt>
                <c:pt idx="299">
                  <c:v>2.5514365995040209E-3</c:v>
                </c:pt>
                <c:pt idx="300">
                  <c:v>2.5563392812173367E-3</c:v>
                </c:pt>
                <c:pt idx="301">
                  <c:v>2.561255032435145E-3</c:v>
                </c:pt>
                <c:pt idx="302">
                  <c:v>2.5718512973314455E-3</c:v>
                </c:pt>
                <c:pt idx="303">
                  <c:v>2.5810459326675288E-3</c:v>
                </c:pt>
                <c:pt idx="304">
                  <c:v>2.5860274430995205E-3</c:v>
                </c:pt>
                <c:pt idx="305">
                  <c:v>2.5910232818280891E-3</c:v>
                </c:pt>
                <c:pt idx="306">
                  <c:v>2.5960338624172116E-3</c:v>
                </c:pt>
                <c:pt idx="307">
                  <c:v>2.6067662115997706E-3</c:v>
                </c:pt>
                <c:pt idx="308">
                  <c:v>2.6162320044664121E-3</c:v>
                </c:pt>
                <c:pt idx="309">
                  <c:v>2.6213226276299659E-3</c:v>
                </c:pt>
                <c:pt idx="310">
                  <c:v>2.6264305519289486E-3</c:v>
                </c:pt>
                <c:pt idx="311">
                  <c:v>2.6315562168923207E-3</c:v>
                </c:pt>
                <c:pt idx="312">
                  <c:v>2.6424423578922142E-3</c:v>
                </c:pt>
                <c:pt idx="313">
                  <c:v>2.6522452038361139E-3</c:v>
                </c:pt>
                <c:pt idx="314">
                  <c:v>2.6574662949219417E-3</c:v>
                </c:pt>
                <c:pt idx="315">
                  <c:v>2.6627078417662815E-3</c:v>
                </c:pt>
                <c:pt idx="316">
                  <c:v>2.6679703098727143E-3</c:v>
                </c:pt>
                <c:pt idx="317">
                  <c:v>2.6790283780247985E-3</c:v>
                </c:pt>
                <c:pt idx="318">
                  <c:v>2.6892388348947467E-3</c:v>
                </c:pt>
                <c:pt idx="319">
                  <c:v>2.6946130217710852E-3</c:v>
                </c:pt>
                <c:pt idx="320">
                  <c:v>2.7000110008769803E-3</c:v>
                </c:pt>
                <c:pt idx="321">
                  <c:v>2.7054332636996118E-3</c:v>
                </c:pt>
                <c:pt idx="322">
                  <c:v>2.7166817743515706E-3</c:v>
                </c:pt>
                <c:pt idx="323">
                  <c:v>2.7273751118617917E-3</c:v>
                </c:pt>
                <c:pt idx="324">
                  <c:v>2.7329259589191895E-3</c:v>
                </c:pt>
                <c:pt idx="325">
                  <c:v>2.7385020910166216E-3</c:v>
                </c:pt>
                <c:pt idx="326">
                  <c:v>2.7441019839158183E-3</c:v>
                </c:pt>
                <c:pt idx="327">
                  <c:v>2.7555473462766056E-3</c:v>
                </c:pt>
                <c:pt idx="328">
                  <c:v>2.7667081924161387E-3</c:v>
                </c:pt>
                <c:pt idx="329">
                  <c:v>2.7724035393904452E-3</c:v>
                </c:pt>
                <c:pt idx="330">
                  <c:v>2.7781132099109363E-3</c:v>
                </c:pt>
                <c:pt idx="331">
                  <c:v>2.7838355824571603E-3</c:v>
                </c:pt>
                <c:pt idx="332">
                  <c:v>2.7954097074646507E-3</c:v>
                </c:pt>
                <c:pt idx="333">
                  <c:v>2.8068191759764959E-3</c:v>
                </c:pt>
                <c:pt idx="334">
                  <c:v>2.8125802493224354E-3</c:v>
                </c:pt>
                <c:pt idx="335">
                  <c:v>2.8183440036499488E-3</c:v>
                </c:pt>
                <c:pt idx="336">
                  <c:v>2.8241087201266168E-3</c:v>
                </c:pt>
                <c:pt idx="337">
                  <c:v>2.8357293634415437E-3</c:v>
                </c:pt>
                <c:pt idx="338">
                  <c:v>2.8471423442288073E-3</c:v>
                </c:pt>
                <c:pt idx="339">
                  <c:v>2.852885602315123E-3</c:v>
                </c:pt>
                <c:pt idx="340">
                  <c:v>2.8586192175623637E-3</c:v>
                </c:pt>
                <c:pt idx="341">
                  <c:v>2.8643413738046815E-3</c:v>
                </c:pt>
                <c:pt idx="342">
                  <c:v>2.8759246633455319E-3</c:v>
                </c:pt>
                <c:pt idx="343">
                  <c:v>2.887078598685431E-3</c:v>
                </c:pt>
                <c:pt idx="344">
                  <c:v>2.8927157306954912E-3</c:v>
                </c:pt>
                <c:pt idx="345">
                  <c:v>2.8983302146739372E-3</c:v>
                </c:pt>
                <c:pt idx="346">
                  <c:v>2.9039207375426835E-3</c:v>
                </c:pt>
                <c:pt idx="347">
                  <c:v>2.9153855399639546E-3</c:v>
                </c:pt>
                <c:pt idx="348">
                  <c:v>2.9260711228796797E-3</c:v>
                </c:pt>
                <c:pt idx="349">
                  <c:v>2.9315644002147184E-3</c:v>
                </c:pt>
                <c:pt idx="350">
                  <c:v>2.9370434475088306E-3</c:v>
                </c:pt>
                <c:pt idx="351">
                  <c:v>2.9425100408137605E-3</c:v>
                </c:pt>
                <c:pt idx="352">
                  <c:v>2.9538920362916134E-3</c:v>
                </c:pt>
                <c:pt idx="353">
                  <c:v>2.9642879406529682E-3</c:v>
                </c:pt>
                <c:pt idx="354">
                  <c:v>2.9697194502652348E-3</c:v>
                </c:pt>
                <c:pt idx="355">
                  <c:v>2.9751494894872262E-3</c:v>
                </c:pt>
                <c:pt idx="356">
                  <c:v>2.9805799434693887E-3</c:v>
                </c:pt>
                <c:pt idx="357">
                  <c:v>2.9830350506385253E-3</c:v>
                </c:pt>
                <c:pt idx="358">
                  <c:v>3.002344155558047E-3</c:v>
                </c:pt>
                <c:pt idx="359">
                  <c:v>3.0078055061543534E-3</c:v>
                </c:pt>
                <c:pt idx="360">
                  <c:v>3.0132789097545151E-3</c:v>
                </c:pt>
                <c:pt idx="361">
                  <c:v>3.0187663606282677E-3</c:v>
                </c:pt>
                <c:pt idx="362">
                  <c:v>3.030260032862052E-3</c:v>
                </c:pt>
                <c:pt idx="363">
                  <c:v>3.0408970679399179E-3</c:v>
                </c:pt>
                <c:pt idx="364">
                  <c:v>3.0464852149279117E-3</c:v>
                </c:pt>
                <c:pt idx="365">
                  <c:v>3.0520997022411146E-3</c:v>
                </c:pt>
                <c:pt idx="366">
                  <c:v>3.0577426333018389E-3</c:v>
                </c:pt>
                <c:pt idx="367">
                  <c:v>3.0694342521439145E-3</c:v>
                </c:pt>
                <c:pt idx="368">
                  <c:v>3.0806290288025546E-3</c:v>
                </c:pt>
                <c:pt idx="369">
                  <c:v>3.0864292534901697E-3</c:v>
                </c:pt>
                <c:pt idx="370">
                  <c:v>3.092259757569053E-3</c:v>
                </c:pt>
                <c:pt idx="371">
                  <c:v>3.0981199231146441E-3</c:v>
                </c:pt>
                <c:pt idx="372">
                  <c:v>3.1100481886257312E-3</c:v>
                </c:pt>
                <c:pt idx="373">
                  <c:v>3.1218446473027053E-3</c:v>
                </c:pt>
                <c:pt idx="374">
                  <c:v>3.1278436571393195E-3</c:v>
                </c:pt>
                <c:pt idx="375">
                  <c:v>3.1338685043863913E-3</c:v>
                </c:pt>
                <c:pt idx="376">
                  <c:v>3.1399185322800722E-3</c:v>
                </c:pt>
                <c:pt idx="377">
                  <c:v>3.1520463237329141E-3</c:v>
                </c:pt>
                <c:pt idx="378">
                  <c:v>3.1643571207914042E-3</c:v>
                </c:pt>
                <c:pt idx="379">
                  <c:v>3.1705230062035131E-3</c:v>
                </c:pt>
                <c:pt idx="380">
                  <c:v>3.1767100151207589E-3</c:v>
                </c:pt>
                <c:pt idx="381">
                  <c:v>3.1829174519231417E-3</c:v>
                </c:pt>
                <c:pt idx="382">
                  <c:v>3.1952064695588067E-3</c:v>
                </c:pt>
                <c:pt idx="383">
                  <c:v>3.207937371261019E-3</c:v>
                </c:pt>
                <c:pt idx="384">
                  <c:v>3.2142363188590556E-3</c:v>
                </c:pt>
                <c:pt idx="385">
                  <c:v>3.220551404018735E-3</c:v>
                </c:pt>
                <c:pt idx="386">
                  <c:v>3.2268818922490143E-3</c:v>
                </c:pt>
                <c:pt idx="387">
                  <c:v>3.2392931835810374E-3</c:v>
                </c:pt>
                <c:pt idx="388">
                  <c:v>3.2523429916474851E-3</c:v>
                </c:pt>
                <c:pt idx="389">
                  <c:v>3.2587392834547081E-3</c:v>
                </c:pt>
                <c:pt idx="390">
                  <c:v>3.265146454736348E-3</c:v>
                </c:pt>
                <c:pt idx="391">
                  <c:v>3.271563571337515E-3</c:v>
                </c:pt>
                <c:pt idx="392">
                  <c:v>3.2840564817132041E-3</c:v>
                </c:pt>
                <c:pt idx="393">
                  <c:v>3.2972979974491392E-3</c:v>
                </c:pt>
                <c:pt idx="394">
                  <c:v>3.3037392101446313E-3</c:v>
                </c:pt>
                <c:pt idx="395">
                  <c:v>3.3101798678414462E-3</c:v>
                </c:pt>
                <c:pt idx="396">
                  <c:v>3.3166181498232943E-3</c:v>
                </c:pt>
                <c:pt idx="397">
                  <c:v>3.329119977295267E-3</c:v>
                </c:pt>
                <c:pt idx="398">
                  <c:v>3.342310666603461E-3</c:v>
                </c:pt>
                <c:pt idx="399">
                  <c:v>3.3487093195875817E-3</c:v>
                </c:pt>
                <c:pt idx="400">
                  <c:v>3.3550944087461327E-3</c:v>
                </c:pt>
                <c:pt idx="401">
                  <c:v>3.3614640254224296E-3</c:v>
                </c:pt>
                <c:pt idx="402">
                  <c:v>3.3738865743207997E-3</c:v>
                </c:pt>
                <c:pt idx="403">
                  <c:v>3.3867491544332692E-3</c:v>
                </c:pt>
                <c:pt idx="404">
                  <c:v>3.3930123391107902E-3</c:v>
                </c:pt>
                <c:pt idx="405">
                  <c:v>3.399248335523521E-3</c:v>
                </c:pt>
                <c:pt idx="406">
                  <c:v>3.4054551470682499E-3</c:v>
                </c:pt>
                <c:pt idx="407">
                  <c:v>3.4177094066058602E-3</c:v>
                </c:pt>
                <c:pt idx="408">
                  <c:v>3.4299501727729116E-3</c:v>
                </c:pt>
                <c:pt idx="409">
                  <c:v>3.43598067120668E-3</c:v>
                </c:pt>
                <c:pt idx="410">
                  <c:v>3.4419697413260804E-3</c:v>
                </c:pt>
                <c:pt idx="411">
                  <c:v>3.4479159885291992E-3</c:v>
                </c:pt>
                <c:pt idx="412">
                  <c:v>3.4599171048129954E-3</c:v>
                </c:pt>
                <c:pt idx="413">
                  <c:v>3.4713071069903275E-3</c:v>
                </c:pt>
                <c:pt idx="414">
                  <c:v>3.4770668679445374E-3</c:v>
                </c:pt>
                <c:pt idx="415">
                  <c:v>3.4827956571352918E-3</c:v>
                </c:pt>
                <c:pt idx="416">
                  <c:v>3.4884956204782559E-3</c:v>
                </c:pt>
                <c:pt idx="417">
                  <c:v>3.5064225339228676E-3</c:v>
                </c:pt>
                <c:pt idx="418">
                  <c:v>3.5166392790695884E-3</c:v>
                </c:pt>
                <c:pt idx="419">
                  <c:v>3.522212249590376E-3</c:v>
                </c:pt>
                <c:pt idx="420">
                  <c:v>3.5277718646909424E-3</c:v>
                </c:pt>
                <c:pt idx="421">
                  <c:v>3.5302421643361678E-3</c:v>
                </c:pt>
                <c:pt idx="422">
                  <c:v>3.5499224955709216E-3</c:v>
                </c:pt>
                <c:pt idx="423">
                  <c:v>3.5554497674045735E-3</c:v>
                </c:pt>
                <c:pt idx="424">
                  <c:v>3.5609775696119981E-3</c:v>
                </c:pt>
                <c:pt idx="425">
                  <c:v>3.566508272624279E-3</c:v>
                </c:pt>
                <c:pt idx="426">
                  <c:v>3.5782419417808393E-3</c:v>
                </c:pt>
                <c:pt idx="427">
                  <c:v>3.5887080627100602E-3</c:v>
                </c:pt>
                <c:pt idx="428">
                  <c:v>3.5942893875876162E-3</c:v>
                </c:pt>
                <c:pt idx="429">
                  <c:v>3.5998881726908754E-3</c:v>
                </c:pt>
                <c:pt idx="430">
                  <c:v>3.6055069007356797E-3</c:v>
                </c:pt>
                <c:pt idx="431">
                  <c:v>3.6173820716064306E-3</c:v>
                </c:pt>
                <c:pt idx="432">
                  <c:v>3.6282314582036668E-3</c:v>
                </c:pt>
                <c:pt idx="433">
                  <c:v>3.6339872213777976E-3</c:v>
                </c:pt>
                <c:pt idx="434">
                  <c:v>3.6397752631192539E-3</c:v>
                </c:pt>
                <c:pt idx="435">
                  <c:v>3.6455952635173626E-3</c:v>
                </c:pt>
                <c:pt idx="436">
                  <c:v>3.6577111312570219E-3</c:v>
                </c:pt>
                <c:pt idx="437">
                  <c:v>3.669188353573884E-3</c:v>
                </c:pt>
                <c:pt idx="438">
                  <c:v>3.6751632487057443E-3</c:v>
                </c:pt>
                <c:pt idx="439">
                  <c:v>3.6811681230948185E-3</c:v>
                </c:pt>
                <c:pt idx="440">
                  <c:v>3.6872026368505798E-3</c:v>
                </c:pt>
                <c:pt idx="441">
                  <c:v>3.6995530180293891E-3</c:v>
                </c:pt>
                <c:pt idx="442">
                  <c:v>3.7116301877971867E-3</c:v>
                </c:pt>
                <c:pt idx="443">
                  <c:v>3.7178077000939564E-3</c:v>
                </c:pt>
                <c:pt idx="444">
                  <c:v>3.7240127524516974E-3</c:v>
                </c:pt>
                <c:pt idx="445">
                  <c:v>3.7302449849903937E-3</c:v>
                </c:pt>
                <c:pt idx="446">
                  <c:v>3.7428055783655496E-3</c:v>
                </c:pt>
                <c:pt idx="447">
                  <c:v>3.7554384193852785E-3</c:v>
                </c:pt>
                <c:pt idx="448">
                  <c:v>3.7618010546545612E-3</c:v>
                </c:pt>
                <c:pt idx="449">
                  <c:v>3.7681886508371797E-3</c:v>
                </c:pt>
                <c:pt idx="450">
                  <c:v>3.7746008280548694E-3</c:v>
                </c:pt>
                <c:pt idx="451">
                  <c:v>3.7873469841575745E-3</c:v>
                </c:pt>
                <c:pt idx="452">
                  <c:v>3.8004876496917335E-3</c:v>
                </c:pt>
                <c:pt idx="453">
                  <c:v>3.8070169338890983E-3</c:v>
                </c:pt>
                <c:pt idx="454">
                  <c:v>3.8135684598359456E-3</c:v>
                </c:pt>
                <c:pt idx="455">
                  <c:v>3.8201415287308217E-3</c:v>
                </c:pt>
                <c:pt idx="456">
                  <c:v>3.8330462033230582E-3</c:v>
                </c:pt>
                <c:pt idx="457">
                  <c:v>3.8466080221881481E-3</c:v>
                </c:pt>
                <c:pt idx="458">
                  <c:v>3.8532570292420182E-3</c:v>
                </c:pt>
                <c:pt idx="459">
                  <c:v>3.8599144722870813E-3</c:v>
                </c:pt>
                <c:pt idx="460">
                  <c:v>3.8665780679925528E-3</c:v>
                </c:pt>
                <c:pt idx="461">
                  <c:v>3.879555474784083E-3</c:v>
                </c:pt>
                <c:pt idx="462">
                  <c:v>3.8932478189906503E-3</c:v>
                </c:pt>
                <c:pt idx="463">
                  <c:v>3.8999074362152347E-3</c:v>
                </c:pt>
                <c:pt idx="464">
                  <c:v>3.9065592110150271E-3</c:v>
                </c:pt>
                <c:pt idx="465">
                  <c:v>3.913200761688179E-3</c:v>
                </c:pt>
                <c:pt idx="466">
                  <c:v>3.9261374352894283E-3</c:v>
                </c:pt>
                <c:pt idx="467">
                  <c:v>3.9396165971635859E-3</c:v>
                </c:pt>
                <c:pt idx="468">
                  <c:v>3.9461708097604598E-3</c:v>
                </c:pt>
                <c:pt idx="469">
                  <c:v>3.9527002128698276E-3</c:v>
                </c:pt>
                <c:pt idx="470">
                  <c:v>3.9592023264058548E-3</c:v>
                </c:pt>
                <c:pt idx="471">
                  <c:v>3.9719843500804512E-3</c:v>
                </c:pt>
                <c:pt idx="472">
                  <c:v>3.9848877912061998E-3</c:v>
                </c:pt>
                <c:pt idx="473">
                  <c:v>3.9912157636965342E-3</c:v>
                </c:pt>
                <c:pt idx="474">
                  <c:v>3.9975019810148359E-3</c:v>
                </c:pt>
                <c:pt idx="475">
                  <c:v>4.0037474234404149E-3</c:v>
                </c:pt>
                <c:pt idx="476">
                  <c:v>4.0162740464605787E-3</c:v>
                </c:pt>
                <c:pt idx="477">
                  <c:v>4.0283556090745035E-3</c:v>
                </c:pt>
                <c:pt idx="478">
                  <c:v>4.0344229008853838E-3</c:v>
                </c:pt>
                <c:pt idx="479">
                  <c:v>4.0404597875046949E-3</c:v>
                </c:pt>
                <c:pt idx="480">
                  <c:v>4.0464680372963016E-3</c:v>
                </c:pt>
                <c:pt idx="481">
                  <c:v>4.058790003816929E-3</c:v>
                </c:pt>
                <c:pt idx="482">
                  <c:v>4.0702504362223352E-3</c:v>
                </c:pt>
                <c:pt idx="483">
                  <c:v>4.0761424280962386E-3</c:v>
                </c:pt>
                <c:pt idx="484">
                  <c:v>4.0820166337840287E-3</c:v>
                </c:pt>
                <c:pt idx="485">
                  <c:v>4.0846943536850967E-3</c:v>
                </c:pt>
                <c:pt idx="486">
                  <c:v>4.0873546045356902E-3</c:v>
                </c:pt>
                <c:pt idx="487">
                  <c:v>4.1111859682785848E-3</c:v>
                </c:pt>
                <c:pt idx="488">
                  <c:v>4.1169926764639932E-3</c:v>
                </c:pt>
                <c:pt idx="489">
                  <c:v>4.1227947785394976E-3</c:v>
                </c:pt>
                <c:pt idx="490">
                  <c:v>4.1285942031766753E-3</c:v>
                </c:pt>
                <c:pt idx="491">
                  <c:v>4.140790746002045E-3</c:v>
                </c:pt>
                <c:pt idx="492">
                  <c:v>4.1518041015728771E-3</c:v>
                </c:pt>
                <c:pt idx="493">
                  <c:v>4.1576194698978493E-3</c:v>
                </c:pt>
                <c:pt idx="494">
                  <c:v>4.1634439733038977E-3</c:v>
                </c:pt>
                <c:pt idx="495">
                  <c:v>4.1692796206294859E-3</c:v>
                </c:pt>
                <c:pt idx="496">
                  <c:v>4.198696127256667E-3</c:v>
                </c:pt>
                <c:pt idx="497">
                  <c:v>4.2046410029046421E-3</c:v>
                </c:pt>
                <c:pt idx="498">
                  <c:v>4.2106086260360765E-3</c:v>
                </c:pt>
                <c:pt idx="499">
                  <c:v>4.223051960286636E-3</c:v>
                </c:pt>
                <c:pt idx="500">
                  <c:v>4.2346926676838691E-3</c:v>
                </c:pt>
                <c:pt idx="501">
                  <c:v>4.2407635461124372E-3</c:v>
                </c:pt>
                <c:pt idx="502">
                  <c:v>4.2468529489055138E-3</c:v>
                </c:pt>
                <c:pt idx="503">
                  <c:v>4.2529601570730803E-3</c:v>
                </c:pt>
                <c:pt idx="504">
                  <c:v>4.2655583996679125E-3</c:v>
                </c:pt>
                <c:pt idx="505">
                  <c:v>4.2837378110675726E-3</c:v>
                </c:pt>
                <c:pt idx="506">
                  <c:v>4.2899365104387931E-3</c:v>
                </c:pt>
                <c:pt idx="507">
                  <c:v>4.2961478611229969E-3</c:v>
                </c:pt>
                <c:pt idx="508">
                  <c:v>4.308860903445717E-3</c:v>
                </c:pt>
                <c:pt idx="509">
                  <c:v>4.321104640041297E-3</c:v>
                </c:pt>
                <c:pt idx="510">
                  <c:v>4.3273678567103228E-3</c:v>
                </c:pt>
                <c:pt idx="511">
                  <c:v>4.3713922451302459E-3</c:v>
                </c:pt>
                <c:pt idx="512">
                  <c:v>4.4155861885785972E-3</c:v>
                </c:pt>
                <c:pt idx="513">
                  <c:v>4.4599029125274546E-3</c:v>
                </c:pt>
                <c:pt idx="514">
                  <c:v>4.5043407218004353E-3</c:v>
                </c:pt>
                <c:pt idx="515">
                  <c:v>4.5488980306558104E-3</c:v>
                </c:pt>
                <c:pt idx="516">
                  <c:v>4.5935733628092792E-3</c:v>
                </c:pt>
                <c:pt idx="517">
                  <c:v>4.6383653514552132E-3</c:v>
                </c:pt>
                <c:pt idx="518">
                  <c:v>4.6832727392920629E-3</c:v>
                </c:pt>
                <c:pt idx="519">
                  <c:v>4.728294378542941E-3</c:v>
                </c:pt>
                <c:pt idx="520">
                  <c:v>4.7734292309819038E-3</c:v>
                </c:pt>
                <c:pt idx="521">
                  <c:v>4.8186763679560702E-3</c:v>
                </c:pt>
                <c:pt idx="522">
                  <c:v>4.8640349704094947E-3</c:v>
                </c:pt>
                <c:pt idx="523">
                  <c:v>4.9095043289079116E-3</c:v>
                </c:pt>
                <c:pt idx="524">
                  <c:v>4.9550838436630482E-3</c:v>
                </c:pt>
                <c:pt idx="525">
                  <c:v>5.000773024556272E-3</c:v>
                </c:pt>
                <c:pt idx="526">
                  <c:v>5.046571491164221E-3</c:v>
                </c:pt>
                <c:pt idx="527">
                  <c:v>5.0924789727837634E-3</c:v>
                </c:pt>
                <c:pt idx="528">
                  <c:v>5.1384953084554338E-3</c:v>
                </c:pt>
                <c:pt idx="529">
                  <c:v>5.1846204469905895E-3</c:v>
                </c:pt>
                <c:pt idx="530">
                  <c:v>5.2308544469961598E-3</c:v>
                </c:pt>
                <c:pt idx="531">
                  <c:v>5.2771974768996066E-3</c:v>
                </c:pt>
                <c:pt idx="532">
                  <c:v>5.3236498149754298E-3</c:v>
                </c:pt>
                <c:pt idx="533">
                  <c:v>5.3702118493710073E-3</c:v>
                </c:pt>
                <c:pt idx="534">
                  <c:v>5.4168840781322171E-3</c:v>
                </c:pt>
                <c:pt idx="535">
                  <c:v>5.4636671092308138E-3</c:v>
                </c:pt>
                <c:pt idx="536">
                  <c:v>5.5105616605893972E-3</c:v>
                </c:pt>
                <c:pt idx="537">
                  <c:v>5.5575685601094386E-3</c:v>
                </c:pt>
                <c:pt idx="538">
                  <c:v>5.6046887456977865E-3</c:v>
                </c:pt>
                <c:pt idx="539">
                  <c:v>5.6519232652938213E-3</c:v>
                </c:pt>
                <c:pt idx="540">
                  <c:v>5.6992732768957324E-3</c:v>
                </c:pt>
                <c:pt idx="541">
                  <c:v>5.7467400485898693E-3</c:v>
                </c:pt>
                <c:pt idx="542">
                  <c:v>5.7943249585765784E-3</c:v>
                </c:pt>
                <c:pt idx="543">
                  <c:v>5.8488542862733138E-3</c:v>
                </c:pt>
                <c:pt idx="544">
                  <c:v>5.8966975028409696E-3</c:v>
                </c:pt>
                <c:pt idx="545">
                  <c:v>5.9446639063717218E-3</c:v>
                </c:pt>
                <c:pt idx="546">
                  <c:v>5.992755331555996E-3</c:v>
                </c:pt>
                <c:pt idx="547">
                  <c:v>6.0409737233440772E-3</c:v>
                </c:pt>
                <c:pt idx="548">
                  <c:v>6.0893211369769827E-3</c:v>
                </c:pt>
                <c:pt idx="549">
                  <c:v>6.1377997380142792E-3</c:v>
                </c:pt>
                <c:pt idx="550">
                  <c:v>6.1864118023643071E-3</c:v>
                </c:pt>
                <c:pt idx="551">
                  <c:v>6.2351597163141769E-3</c:v>
                </c:pt>
                <c:pt idx="552">
                  <c:v>6.2840459765593441E-3</c:v>
                </c:pt>
                <c:pt idx="553">
                  <c:v>6.3330731902342613E-3</c:v>
                </c:pt>
                <c:pt idx="554">
                  <c:v>6.3822440749434807E-3</c:v>
                </c:pt>
                <c:pt idx="555">
                  <c:v>6.4315614587920952E-3</c:v>
                </c:pt>
                <c:pt idx="556">
                  <c:v>6.481028280417492E-3</c:v>
                </c:pt>
                <c:pt idx="557">
                  <c:v>6.5306475890208934E-3</c:v>
                </c:pt>
                <c:pt idx="558">
                  <c:v>6.5804225443993241E-3</c:v>
                </c:pt>
                <c:pt idx="559">
                  <c:v>6.6303564169775927E-3</c:v>
                </c:pt>
                <c:pt idx="560">
                  <c:v>6.6804525878424526E-3</c:v>
                </c:pt>
                <c:pt idx="561">
                  <c:v>6.7307145487734811E-3</c:v>
                </c:pt>
                <c:pt idx="562">
                  <c:v>6.7811459022779023E-3</c:v>
                </c:pt>
                <c:pt idx="563">
                  <c:v>6.8317503295276865E-3</c:v>
                </c:pt>
                <c:pt idx="564">
                  <c:v>6.8825288094169499E-3</c:v>
                </c:pt>
                <c:pt idx="565">
                  <c:v>6.9334773847330522E-3</c:v>
                </c:pt>
                <c:pt idx="566">
                  <c:v>6.9845915232265698E-3</c:v>
                </c:pt>
                <c:pt idx="567">
                  <c:v>7.0358666162659966E-3</c:v>
                </c:pt>
                <c:pt idx="568">
                  <c:v>7.0872979788112528E-3</c:v>
                </c:pt>
                <c:pt idx="569">
                  <c:v>7.1388808493865214E-3</c:v>
                </c:pt>
                <c:pt idx="570">
                  <c:v>7.1906103900530949E-3</c:v>
                </c:pt>
                <c:pt idx="571">
                  <c:v>7.2424816863833142E-3</c:v>
                </c:pt>
                <c:pt idx="572">
                  <c:v>7.2944897474329735E-3</c:v>
                </c:pt>
                <c:pt idx="573">
                  <c:v>7.3466295057143831E-3</c:v>
                </c:pt>
                <c:pt idx="574">
                  <c:v>7.3988958171709645E-3</c:v>
                </c:pt>
                <c:pt idx="575">
                  <c:v>7.4512834611490004E-3</c:v>
                </c:pt>
                <c:pt idx="576">
                  <c:v>7.5037871403728865E-3</c:v>
                </c:pt>
                <c:pt idx="577">
                  <c:v>7.5564014809175366E-3</c:v>
                </c:pt>
                <c:pt idx="578">
                  <c:v>7.6091210321836376E-3</c:v>
                </c:pt>
                <c:pt idx="579">
                  <c:v>7.6619402668704891E-3</c:v>
                </c:pt>
                <c:pt idx="580">
                  <c:v>7.7148535809506025E-3</c:v>
                </c:pt>
                <c:pt idx="581">
                  <c:v>7.7678552936451721E-3</c:v>
                </c:pt>
                <c:pt idx="582">
                  <c:v>7.8209396473964791E-3</c:v>
                </c:pt>
                <c:pt idx="583">
                  <c:v>7.8741008078455545E-3</c:v>
                </c:pt>
                <c:pt idx="584">
                  <c:v>7.9273328638054617E-3</c:v>
                </c:pt>
                <c:pt idx="585">
                  <c:v>7.9806298272365479E-3</c:v>
                </c:pt>
                <c:pt idx="586">
                  <c:v>8.0339856332236684E-3</c:v>
                </c:pt>
                <c:pt idx="587">
                  <c:v>8.0873941399507779E-3</c:v>
                </c:pt>
                <c:pt idx="588">
                  <c:v>8.1408491286775082E-3</c:v>
                </c:pt>
                <c:pt idx="589">
                  <c:v>8.1943443037161608E-3</c:v>
                </c:pt>
                <c:pt idx="590">
                  <c:v>8.2478732924084978E-3</c:v>
                </c:pt>
                <c:pt idx="591">
                  <c:v>8.3014296451025295E-3</c:v>
                </c:pt>
                <c:pt idx="592">
                  <c:v>8.3550068351308307E-3</c:v>
                </c:pt>
                <c:pt idx="593">
                  <c:v>8.4085982587882007E-3</c:v>
                </c:pt>
                <c:pt idx="594">
                  <c:v>8.4621972353106437E-3</c:v>
                </c:pt>
                <c:pt idx="595">
                  <c:v>8.5234537843975177E-3</c:v>
                </c:pt>
                <c:pt idx="596">
                  <c:v>8.5770460907171608E-3</c:v>
                </c:pt>
                <c:pt idx="597">
                  <c:v>8.6306244513098193E-3</c:v>
                </c:pt>
                <c:pt idx="598">
                  <c:v>8.6841818659469314E-3</c:v>
                </c:pt>
                <c:pt idx="599">
                  <c:v>8.7377112572364583E-3</c:v>
                </c:pt>
                <c:pt idx="600">
                  <c:v>8.7912054706049143E-3</c:v>
                </c:pt>
                <c:pt idx="601">
                  <c:v>8.8446572742798598E-3</c:v>
                </c:pt>
                <c:pt idx="602">
                  <c:v>8.8980593592714978E-3</c:v>
                </c:pt>
                <c:pt idx="603">
                  <c:v>8.951404339356251E-3</c:v>
                </c:pt>
                <c:pt idx="604">
                  <c:v>9.0046847510605547E-3</c:v>
                </c:pt>
                <c:pt idx="605">
                  <c:v>9.0694371403637428E-3</c:v>
                </c:pt>
                <c:pt idx="606">
                  <c:v>9.1225375988388101E-3</c:v>
                </c:pt>
                <c:pt idx="607">
                  <c:v>9.1755494404724067E-3</c:v>
                </c:pt>
                <c:pt idx="608">
                  <c:v>9.2284649187878067E-3</c:v>
                </c:pt>
                <c:pt idx="609">
                  <c:v>9.2812762105898769E-3</c:v>
                </c:pt>
                <c:pt idx="610">
                  <c:v>9.3377704033016356E-3</c:v>
                </c:pt>
                <c:pt idx="611">
                  <c:v>9.3865545582145146E-3</c:v>
                </c:pt>
                <c:pt idx="612">
                  <c:v>9.4390055839532992E-3</c:v>
                </c:pt>
                <c:pt idx="613">
                  <c:v>9.4913203629907721E-3</c:v>
                </c:pt>
                <c:pt idx="614">
                  <c:v>9.5434906883765953E-3</c:v>
                </c:pt>
                <c:pt idx="615">
                  <c:v>9.5955084797487381E-3</c:v>
                </c:pt>
                <c:pt idx="616">
                  <c:v>9.6473700907009786E-3</c:v>
                </c:pt>
                <c:pt idx="617">
                  <c:v>9.6879358279944299E-3</c:v>
                </c:pt>
                <c:pt idx="618">
                  <c:v>9.7506306256697414E-3</c:v>
                </c:pt>
                <c:pt idx="619">
                  <c:v>9.8020331836411369E-3</c:v>
                </c:pt>
                <c:pt idx="620">
                  <c:v>9.8532865128755573E-3</c:v>
                </c:pt>
                <c:pt idx="621">
                  <c:v>9.9043926628329497E-3</c:v>
                </c:pt>
                <c:pt idx="622">
                  <c:v>9.9553537760053695E-3</c:v>
                </c:pt>
                <c:pt idx="623">
                  <c:v>1.0006172087936523E-2</c:v>
                </c:pt>
                <c:pt idx="624">
                  <c:v>1.005684992724197E-2</c:v>
                </c:pt>
                <c:pt idx="625">
                  <c:v>1.0107389715630632E-2</c:v>
                </c:pt>
                <c:pt idx="626">
                  <c:v>1.0157793967924123E-2</c:v>
                </c:pt>
                <c:pt idx="627">
                  <c:v>1.0208065292077595E-2</c:v>
                </c:pt>
                <c:pt idx="628">
                  <c:v>1.02582063891993E-2</c:v>
                </c:pt>
                <c:pt idx="629">
                  <c:v>1.0308220053571219E-2</c:v>
                </c:pt>
                <c:pt idx="630">
                  <c:v>1.0358109172667957E-2</c:v>
                </c:pt>
                <c:pt idx="631">
                  <c:v>1.0407876727176735E-2</c:v>
                </c:pt>
                <c:pt idx="632">
                  <c:v>1.0457525791017799E-2</c:v>
                </c:pt>
                <c:pt idx="633">
                  <c:v>1.0507059531363111E-2</c:v>
                </c:pt>
                <c:pt idx="634">
                  <c:v>1.0556481208656108E-2</c:v>
                </c:pt>
                <c:pt idx="635">
                  <c:v>1.0605794176631034E-2</c:v>
                </c:pt>
                <c:pt idx="636">
                  <c:v>1.0655001882332931E-2</c:v>
                </c:pt>
                <c:pt idx="637">
                  <c:v>1.0704107866135449E-2</c:v>
                </c:pt>
                <c:pt idx="638">
                  <c:v>1.0753115761762556E-2</c:v>
                </c:pt>
                <c:pt idx="639">
                  <c:v>1.0791273436980636E-2</c:v>
                </c:pt>
                <c:pt idx="640">
                  <c:v>1.085085229024365E-2</c:v>
                </c:pt>
                <c:pt idx="641">
                  <c:v>1.0899588657463389E-2</c:v>
                </c:pt>
                <c:pt idx="642">
                  <c:v>1.0948242405276814E-2</c:v>
                </c:pt>
                <c:pt idx="643">
                  <c:v>1.0996817634442352E-2</c:v>
                </c:pt>
                <c:pt idx="644">
                  <c:v>1.1045318539183446E-2</c:v>
                </c:pt>
                <c:pt idx="645">
                  <c:v>1.1093749407207466E-2</c:v>
                </c:pt>
                <c:pt idx="646">
                  <c:v>1.1142114619726754E-2</c:v>
                </c:pt>
                <c:pt idx="647">
                  <c:v>1.1193723098887307E-2</c:v>
                </c:pt>
                <c:pt idx="648">
                  <c:v>1.124196054078103E-2</c:v>
                </c:pt>
                <c:pt idx="649">
                  <c:v>1.129014640443596E-2</c:v>
                </c:pt>
                <c:pt idx="650">
                  <c:v>1.1338285470301052E-2</c:v>
                </c:pt>
                <c:pt idx="651">
                  <c:v>1.1386382612681295E-2</c:v>
                </c:pt>
                <c:pt idx="652">
                  <c:v>1.1423629096427433E-2</c:v>
                </c:pt>
                <c:pt idx="653">
                  <c:v>1.1482471093606119E-2</c:v>
                </c:pt>
                <c:pt idx="654">
                  <c:v>1.1530472650222971E-2</c:v>
                </c:pt>
                <c:pt idx="655">
                  <c:v>1.1578452719540036E-2</c:v>
                </c:pt>
                <c:pt idx="656">
                  <c:v>1.1615555172657209E-2</c:v>
                </c:pt>
                <c:pt idx="657">
                  <c:v>1.16743698658277E-2</c:v>
                </c:pt>
                <c:pt idx="658">
                  <c:v>1.1722317912547658E-2</c:v>
                </c:pt>
                <c:pt idx="659">
                  <c:v>1.1770266411511198E-2</c:v>
                </c:pt>
                <c:pt idx="660">
                  <c:v>1.1818221082665999E-2</c:v>
                </c:pt>
                <c:pt idx="661">
                  <c:v>1.1869833814467186E-2</c:v>
                </c:pt>
                <c:pt idx="662">
                  <c:v>1.1934295225119056E-2</c:v>
                </c:pt>
                <c:pt idx="663">
                  <c:v>1.1982309056446731E-2</c:v>
                </c:pt>
                <c:pt idx="664">
                  <c:v>1.2030356222700239E-2</c:v>
                </c:pt>
                <c:pt idx="665">
                  <c:v>1.2078442999540558E-2</c:v>
                </c:pt>
                <c:pt idx="666">
                  <c:v>1.212657575733362E-2</c:v>
                </c:pt>
                <c:pt idx="667">
                  <c:v>1.2174760171059913E-2</c:v>
                </c:pt>
                <c:pt idx="668">
                  <c:v>1.2222994209777224E-2</c:v>
                </c:pt>
                <c:pt idx="669">
                  <c:v>1.2271271379631337E-2</c:v>
                </c:pt>
                <c:pt idx="670">
                  <c:v>1.2319585047280262E-2</c:v>
                </c:pt>
                <c:pt idx="671">
                  <c:v>1.2367928490260758E-2</c:v>
                </c:pt>
                <c:pt idx="672">
                  <c:v>1.2416294896963793E-2</c:v>
                </c:pt>
                <c:pt idx="673">
                  <c:v>1.2464677366611557E-2</c:v>
                </c:pt>
                <c:pt idx="674">
                  <c:v>1.2513068909235335E-2</c:v>
                </c:pt>
                <c:pt idx="675">
                  <c:v>1.2561462445652954E-2</c:v>
                </c:pt>
                <c:pt idx="676">
                  <c:v>1.2609850807447105E-2</c:v>
                </c:pt>
                <c:pt idx="677">
                  <c:v>1.265822673694453E-2</c:v>
                </c:pt>
                <c:pt idx="678">
                  <c:v>1.2706582887195001E-2</c:v>
                </c:pt>
                <c:pt idx="679">
                  <c:v>1.2754911821951615E-2</c:v>
                </c:pt>
                <c:pt idx="680">
                  <c:v>1.2803206015650416E-2</c:v>
                </c:pt>
                <c:pt idx="681">
                  <c:v>1.2851457853392667E-2</c:v>
                </c:pt>
                <c:pt idx="682">
                  <c:v>1.289965963092579E-2</c:v>
                </c:pt>
                <c:pt idx="683">
                  <c:v>1.2947803554626285E-2</c:v>
                </c:pt>
                <c:pt idx="684">
                  <c:v>1.2995881741481551E-2</c:v>
                </c:pt>
                <c:pt idx="685">
                  <c:v>1.3043886219075219E-2</c:v>
                </c:pt>
                <c:pt idx="686">
                  <c:v>1.3091808925569845E-2</c:v>
                </c:pt>
                <c:pt idx="687">
                  <c:v>1.3139641709694427E-2</c:v>
                </c:pt>
                <c:pt idx="688">
                  <c:v>1.3187376330727326E-2</c:v>
                </c:pt>
                <c:pt idx="689">
                  <c:v>1.3235004458485316E-2</c:v>
                </c:pt>
                <c:pt idx="690">
                  <c:v>1.3282517673310436E-2</c:v>
                </c:pt>
                <c:pt idx="691">
                  <c:v>1.3329907466057519E-2</c:v>
                </c:pt>
                <c:pt idx="692">
                  <c:v>1.3377165238085206E-2</c:v>
                </c:pt>
                <c:pt idx="693">
                  <c:v>1.3424282301244334E-2</c:v>
                </c:pt>
                <c:pt idx="694">
                  <c:v>1.3471249877869629E-2</c:v>
                </c:pt>
                <c:pt idx="695">
                  <c:v>1.3518059100772676E-2</c:v>
                </c:pt>
                <c:pt idx="696">
                  <c:v>1.3564701013232964E-2</c:v>
                </c:pt>
                <c:pt idx="697">
                  <c:v>1.3611166568993268E-2</c:v>
                </c:pt>
                <c:pt idx="698">
                  <c:v>1.3657446632254842E-2</c:v>
                </c:pt>
                <c:pt idx="699">
                  <c:v>1.3703531977672156E-2</c:v>
                </c:pt>
                <c:pt idx="700">
                  <c:v>1.3749413290351807E-2</c:v>
                </c:pt>
                <c:pt idx="701">
                  <c:v>1.3795081165849009E-2</c:v>
                </c:pt>
                <c:pt idx="702">
                  <c:v>1.3840526110168474E-2</c:v>
                </c:pt>
                <c:pt idx="703">
                  <c:v>1.3885738539763971E-2</c:v>
                </c:pt>
                <c:pt idx="704">
                  <c:v>1.3930708781541174E-2</c:v>
                </c:pt>
                <c:pt idx="705">
                  <c:v>1.3975427072859417E-2</c:v>
                </c:pt>
                <c:pt idx="706">
                  <c:v>1.4019883561537379E-2</c:v>
                </c:pt>
                <c:pt idx="707">
                  <c:v>1.4064068305857257E-2</c:v>
                </c:pt>
                <c:pt idx="708">
                  <c:v>1.4107971274573519E-2</c:v>
                </c:pt>
                <c:pt idx="709">
                  <c:v>1.4151582346918379E-2</c:v>
                </c:pt>
                <c:pt idx="710">
                  <c:v>1.4194891312614937E-2</c:v>
                </c:pt>
                <c:pt idx="711">
                  <c:v>1.4237887871885287E-2</c:v>
                </c:pt>
                <c:pt idx="712">
                  <c:v>1.4280561635464749E-2</c:v>
                </c:pt>
                <c:pt idx="713">
                  <c:v>1.4322902124615225E-2</c:v>
                </c:pt>
                <c:pt idx="714">
                  <c:v>1.436489877114119E-2</c:v>
                </c:pt>
                <c:pt idx="715">
                  <c:v>1.4406540917405463E-2</c:v>
                </c:pt>
                <c:pt idx="716">
                  <c:v>1.4447817816350222E-2</c:v>
                </c:pt>
                <c:pt idx="717">
                  <c:v>1.4488718631514536E-2</c:v>
                </c:pt>
                <c:pt idx="718">
                  <c:v>1.4529232437058224E-2</c:v>
                </c:pt>
                <c:pt idx="719">
                  <c:v>1.4569348462606451E-2</c:v>
                </c:pt>
                <c:pt idx="720">
                  <c:v>1.4609062099883588E-2</c:v>
                </c:pt>
                <c:pt idx="721">
                  <c:v>1.4648376388643075E-2</c:v>
                </c:pt>
                <c:pt idx="722">
                  <c:v>1.4687295013739197E-2</c:v>
                </c:pt>
                <c:pt idx="723">
                  <c:v>1.472582174576346E-2</c:v>
                </c:pt>
                <c:pt idx="724">
                  <c:v>1.4763960441045039E-2</c:v>
                </c:pt>
                <c:pt idx="725">
                  <c:v>1.4801715041652307E-2</c:v>
                </c:pt>
                <c:pt idx="726">
                  <c:v>1.4839089575394142E-2</c:v>
                </c:pt>
                <c:pt idx="727">
                  <c:v>1.4876088155819717E-2</c:v>
                </c:pt>
                <c:pt idx="728">
                  <c:v>1.4912714982218718E-2</c:v>
                </c:pt>
                <c:pt idx="729">
                  <c:v>1.4948974339622213E-2</c:v>
                </c:pt>
                <c:pt idx="730">
                  <c:v>1.4984870598801122E-2</c:v>
                </c:pt>
                <c:pt idx="731">
                  <c:v>1.5020408216265789E-2</c:v>
                </c:pt>
                <c:pt idx="732">
                  <c:v>1.5055591734265529E-2</c:v>
                </c:pt>
                <c:pt idx="733">
                  <c:v>1.5090425780787099E-2</c:v>
                </c:pt>
                <c:pt idx="734">
                  <c:v>1.5124915069553177E-2</c:v>
                </c:pt>
                <c:pt idx="735">
                  <c:v>1.5159064400021028E-2</c:v>
                </c:pt>
                <c:pt idx="736">
                  <c:v>1.5192878657379897E-2</c:v>
                </c:pt>
                <c:pt idx="737">
                  <c:v>1.5226362812549892E-2</c:v>
                </c:pt>
                <c:pt idx="738">
                  <c:v>1.5259521922179159E-2</c:v>
                </c:pt>
                <c:pt idx="739">
                  <c:v>1.5292361128641456E-2</c:v>
                </c:pt>
                <c:pt idx="740">
                  <c:v>1.532488566003375E-2</c:v>
                </c:pt>
                <c:pt idx="741">
                  <c:v>1.5357100830173595E-2</c:v>
                </c:pt>
                <c:pt idx="742">
                  <c:v>1.5389012038595397E-2</c:v>
                </c:pt>
                <c:pt idx="743">
                  <c:v>1.542062477054911E-2</c:v>
                </c:pt>
                <c:pt idx="744">
                  <c:v>1.5451944596995849E-2</c:v>
                </c:pt>
                <c:pt idx="745">
                  <c:v>1.548297717460549E-2</c:v>
                </c:pt>
                <c:pt idx="746">
                  <c:v>1.5513728245752497E-2</c:v>
                </c:pt>
                <c:pt idx="747">
                  <c:v>1.554420363851396E-2</c:v>
                </c:pt>
                <c:pt idx="748">
                  <c:v>1.5574409266666306E-2</c:v>
                </c:pt>
                <c:pt idx="749">
                  <c:v>1.5604351129680264E-2</c:v>
                </c:pt>
                <c:pt idx="750">
                  <c:v>1.5634035312720423E-2</c:v>
                </c:pt>
                <c:pt idx="751">
                  <c:v>1.5663467986639767E-2</c:v>
                </c:pt>
                <c:pt idx="752">
                  <c:v>1.5692655407977034E-2</c:v>
                </c:pt>
                <c:pt idx="753">
                  <c:v>1.5721603918954965E-2</c:v>
                </c:pt>
                <c:pt idx="754">
                  <c:v>1.5750319947475066E-2</c:v>
                </c:pt>
                <c:pt idx="755">
                  <c:v>1.5778810007117148E-2</c:v>
                </c:pt>
                <c:pt idx="756">
                  <c:v>1.5807080697134077E-2</c:v>
                </c:pt>
                <c:pt idx="757">
                  <c:v>1.5835138702451346E-2</c:v>
                </c:pt>
                <c:pt idx="758">
                  <c:v>1.5862990793662903E-2</c:v>
                </c:pt>
                <c:pt idx="759">
                  <c:v>1.5890643827030284E-2</c:v>
                </c:pt>
                <c:pt idx="760">
                  <c:v>1.5918104744479307E-2</c:v>
                </c:pt>
                <c:pt idx="761">
                  <c:v>1.5945380573599233E-2</c:v>
                </c:pt>
                <c:pt idx="762">
                  <c:v>1.597247842763988E-2</c:v>
                </c:pt>
                <c:pt idx="763">
                  <c:v>1.5999405505512088E-2</c:v>
                </c:pt>
                <c:pt idx="764">
                  <c:v>1.6026169091784861E-2</c:v>
                </c:pt>
                <c:pt idx="765">
                  <c:v>1.6052776556685144E-2</c:v>
                </c:pt>
                <c:pt idx="766">
                  <c:v>1.6079235356098492E-2</c:v>
                </c:pt>
                <c:pt idx="767">
                  <c:v>1.6105553031567091E-2</c:v>
                </c:pt>
                <c:pt idx="768">
                  <c:v>1.6131737210291951E-2</c:v>
                </c:pt>
                <c:pt idx="769">
                  <c:v>1.6157795605131801E-2</c:v>
                </c:pt>
                <c:pt idx="770">
                  <c:v>1.6183736014605519E-2</c:v>
                </c:pt>
                <c:pt idx="771">
                  <c:v>1.6209566292440195E-2</c:v>
                </c:pt>
                <c:pt idx="772">
                  <c:v>1.6235290127858348E-2</c:v>
                </c:pt>
                <c:pt idx="773">
                  <c:v>1.6260902085702772E-2</c:v>
                </c:pt>
                <c:pt idx="774">
                  <c:v>1.6286395436919992E-2</c:v>
                </c:pt>
                <c:pt idx="775">
                  <c:v>1.6311763386092082E-2</c:v>
                </c:pt>
                <c:pt idx="776">
                  <c:v>1.633699907143776E-2</c:v>
                </c:pt>
                <c:pt idx="777">
                  <c:v>1.6362095564812391E-2</c:v>
                </c:pt>
                <c:pt idx="778">
                  <c:v>1.638704587170909E-2</c:v>
                </c:pt>
                <c:pt idx="779">
                  <c:v>1.6411842931260232E-2</c:v>
                </c:pt>
                <c:pt idx="780">
                  <c:v>1.6436479616240326E-2</c:v>
                </c:pt>
                <c:pt idx="781">
                  <c:v>1.6460948733068411E-2</c:v>
                </c:pt>
                <c:pt idx="782">
                  <c:v>1.6485243021812649E-2</c:v>
                </c:pt>
                <c:pt idx="783">
                  <c:v>1.650935515619362E-2</c:v>
                </c:pt>
                <c:pt idx="784">
                  <c:v>1.6533277743589803E-2</c:v>
                </c:pt>
                <c:pt idx="785">
                  <c:v>1.6557003325043902E-2</c:v>
                </c:pt>
                <c:pt idx="786">
                  <c:v>1.658052437526835E-2</c:v>
                </c:pt>
                <c:pt idx="787">
                  <c:v>1.6603833302653834E-2</c:v>
                </c:pt>
                <c:pt idx="788">
                  <c:v>1.6626922449276306E-2</c:v>
                </c:pt>
                <c:pt idx="789">
                  <c:v>1.664978409090552E-2</c:v>
                </c:pt>
                <c:pt idx="790">
                  <c:v>1.6672410437016873E-2</c:v>
                </c:pt>
                <c:pt idx="791">
                  <c:v>1.6694793630798392E-2</c:v>
                </c:pt>
                <c:pt idx="792">
                  <c:v>1.6716925749165643E-2</c:v>
                </c:pt>
                <c:pt idx="793">
                  <c:v>1.6738798802771578E-2</c:v>
                </c:pt>
                <c:pt idx="794">
                  <c:v>1.6760404736019901E-2</c:v>
                </c:pt>
                <c:pt idx="795">
                  <c:v>1.6781735427079732E-2</c:v>
                </c:pt>
                <c:pt idx="796">
                  <c:v>1.6802782687900062E-2</c:v>
                </c:pt>
                <c:pt idx="797">
                  <c:v>1.6823538264225318E-2</c:v>
                </c:pt>
                <c:pt idx="798">
                  <c:v>1.6843993835612855E-2</c:v>
                </c:pt>
                <c:pt idx="799">
                  <c:v>1.6864141015449634E-2</c:v>
                </c:pt>
                <c:pt idx="800">
                  <c:v>1.6883971350971024E-2</c:v>
                </c:pt>
                <c:pt idx="801">
                  <c:v>1.6903476323282287E-2</c:v>
                </c:pt>
                <c:pt idx="802">
                  <c:v>1.6922647347376963E-2</c:v>
                </c:pt>
                <c:pt idx="803">
                  <c:v>1.6941475772159216E-2</c:v>
                </c:pt>
                <c:pt idx="804">
                  <c:v>1.6959952880468566E-2</c:v>
                </c:pt>
                <c:pt idx="805">
                  <c:v>1.6978069889101374E-2</c:v>
                </c:pt>
                <c:pt idx="806">
                  <c:v>1.6995817948836884E-2</c:v>
                </c:pt>
                <c:pt idx="807">
                  <c:v>1.7013188144463953E-2</c:v>
                </c:pt>
                <c:pt idx="808">
                  <c:v>1.7030171494807546E-2</c:v>
                </c:pt>
                <c:pt idx="809">
                  <c:v>1.7046758952757639E-2</c:v>
                </c:pt>
                <c:pt idx="810">
                  <c:v>1.7062941405298581E-2</c:v>
                </c:pt>
                <c:pt idx="811">
                  <c:v>1.7078709673541043E-2</c:v>
                </c:pt>
                <c:pt idx="812">
                  <c:v>1.7095248314220712E-2</c:v>
                </c:pt>
                <c:pt idx="813">
                  <c:v>1.7110124032558068E-2</c:v>
                </c:pt>
                <c:pt idx="814">
                  <c:v>1.7124557210581301E-2</c:v>
                </c:pt>
                <c:pt idx="815">
                  <c:v>1.7138538422843765E-2</c:v>
                </c:pt>
                <c:pt idx="816">
                  <c:v>1.7152058178378969E-2</c:v>
                </c:pt>
                <c:pt idx="817">
                  <c:v>1.7165106920737298E-2</c:v>
                </c:pt>
                <c:pt idx="818">
                  <c:v>1.7177675028027705E-2</c:v>
                </c:pt>
                <c:pt idx="819">
                  <c:v>1.7189752812958134E-2</c:v>
                </c:pt>
                <c:pt idx="820">
                  <c:v>1.7201330522878307E-2</c:v>
                </c:pt>
                <c:pt idx="821">
                  <c:v>1.7212398339824953E-2</c:v>
                </c:pt>
                <c:pt idx="822">
                  <c:v>1.7222946380566571E-2</c:v>
                </c:pt>
                <c:pt idx="823">
                  <c:v>1.7232964770131285E-2</c:v>
                </c:pt>
                <c:pt idx="824">
                  <c:v>1.7242451389197978E-2</c:v>
                </c:pt>
                <c:pt idx="825">
                  <c:v>1.7251419395556484E-2</c:v>
                </c:pt>
                <c:pt idx="826">
                  <c:v>1.7259883913048436E-2</c:v>
                </c:pt>
                <c:pt idx="827">
                  <c:v>1.7267860220394199E-2</c:v>
                </c:pt>
                <c:pt idx="828">
                  <c:v>1.7275363751125379E-2</c:v>
                </c:pt>
                <c:pt idx="829">
                  <c:v>1.7282410093516918E-2</c:v>
                </c:pt>
                <c:pt idx="830">
                  <c:v>1.7289014990518485E-2</c:v>
                </c:pt>
                <c:pt idx="831">
                  <c:v>1.729519433969182E-2</c:v>
                </c:pt>
                <c:pt idx="832">
                  <c:v>1.7300964193144981E-2</c:v>
                </c:pt>
                <c:pt idx="833">
                  <c:v>1.730634075747076E-2</c:v>
                </c:pt>
                <c:pt idx="834">
                  <c:v>1.731134039368639E-2</c:v>
                </c:pt>
                <c:pt idx="835">
                  <c:v>1.7315979617174161E-2</c:v>
                </c:pt>
                <c:pt idx="836">
                  <c:v>1.7320275097625275E-2</c:v>
                </c:pt>
                <c:pt idx="837">
                  <c:v>1.7324243658983503E-2</c:v>
                </c:pt>
                <c:pt idx="838">
                  <c:v>1.732790227939341E-2</c:v>
                </c:pt>
                <c:pt idx="839">
                  <c:v>1.7331268091148835E-2</c:v>
                </c:pt>
                <c:pt idx="840">
                  <c:v>1.733435838064374E-2</c:v>
                </c:pt>
                <c:pt idx="841">
                  <c:v>1.7337190588326543E-2</c:v>
                </c:pt>
                <c:pt idx="842">
                  <c:v>1.7339782308655165E-2</c:v>
                </c:pt>
                <c:pt idx="843">
                  <c:v>1.7342151290055938E-2</c:v>
                </c:pt>
                <c:pt idx="844">
                  <c:v>1.7344315434884745E-2</c:v>
                </c:pt>
                <c:pt idx="845">
                  <c:v>1.7346292799390105E-2</c:v>
                </c:pt>
                <c:pt idx="846">
                  <c:v>1.7348101593679097E-2</c:v>
                </c:pt>
                <c:pt idx="847">
                  <c:v>1.7349760181688326E-2</c:v>
                </c:pt>
                <c:pt idx="848">
                  <c:v>1.7351287081153771E-2</c:v>
                </c:pt>
                <c:pt idx="849">
                  <c:v>1.7352700963587854E-2</c:v>
                </c:pt>
                <c:pt idx="850">
                  <c:v>1.7354020654256948E-2</c:v>
                </c:pt>
                <c:pt idx="851">
                  <c:v>1.735526513216281E-2</c:v>
                </c:pt>
                <c:pt idx="852">
                  <c:v>1.7356453530028609E-2</c:v>
                </c:pt>
                <c:pt idx="853">
                  <c:v>1.7357605134285591E-2</c:v>
                </c:pt>
                <c:pt idx="854">
                  <c:v>1.7358739385067195E-2</c:v>
                </c:pt>
                <c:pt idx="855">
                  <c:v>1.7360039564503875E-2</c:v>
                </c:pt>
                <c:pt idx="856">
                  <c:v>1.736120280564947E-2</c:v>
                </c:pt>
                <c:pt idx="857">
                  <c:v>1.7362410791479523E-2</c:v>
                </c:pt>
                <c:pt idx="858">
                  <c:v>1.7363683598884135E-2</c:v>
                </c:pt>
                <c:pt idx="859">
                  <c:v>1.7365041458474582E-2</c:v>
                </c:pt>
                <c:pt idx="860">
                  <c:v>1.7366504754597108E-2</c:v>
                </c:pt>
                <c:pt idx="861">
                  <c:v>1.7368094025355382E-2</c:v>
                </c:pt>
                <c:pt idx="862">
                  <c:v>1.7369829962634333E-2</c:v>
                </c:pt>
                <c:pt idx="863">
                  <c:v>1.7371733412128967E-2</c:v>
                </c:pt>
                <c:pt idx="864">
                  <c:v>1.7373825373379972E-2</c:v>
                </c:pt>
                <c:pt idx="865">
                  <c:v>1.7375342642911826E-2</c:v>
                </c:pt>
                <c:pt idx="866">
                  <c:v>1.7377845383792775E-2</c:v>
                </c:pt>
                <c:pt idx="867">
                  <c:v>1.7380599777988677E-2</c:v>
                </c:pt>
                <c:pt idx="868">
                  <c:v>1.7383627485678062E-2</c:v>
                </c:pt>
                <c:pt idx="869">
                  <c:v>1.7386950321537021E-2</c:v>
                </c:pt>
                <c:pt idx="870">
                  <c:v>1.7390590254803162E-2</c:v>
                </c:pt>
                <c:pt idx="871">
                  <c:v>1.7394569409345903E-2</c:v>
                </c:pt>
                <c:pt idx="872">
                  <c:v>1.7398910063740509E-2</c:v>
                </c:pt>
                <c:pt idx="873">
                  <c:v>1.7404342249086872E-2</c:v>
                </c:pt>
                <c:pt idx="874">
                  <c:v>1.7409533285613749E-2</c:v>
                </c:pt>
                <c:pt idx="875">
                  <c:v>1.7415156722549806E-2</c:v>
                </c:pt>
                <c:pt idx="876">
                  <c:v>1.7421224359263531E-2</c:v>
                </c:pt>
                <c:pt idx="877">
                  <c:v>1.7427728650479622E-2</c:v>
                </c:pt>
                <c:pt idx="878">
                  <c:v>1.7434659978068222E-2</c:v>
                </c:pt>
                <c:pt idx="879">
                  <c:v>1.7442008614656671E-2</c:v>
                </c:pt>
                <c:pt idx="880">
                  <c:v>1.7449764723583294E-2</c:v>
                </c:pt>
                <c:pt idx="881">
                  <c:v>1.7457918358853814E-2</c:v>
                </c:pt>
                <c:pt idx="882">
                  <c:v>1.7466459465097558E-2</c:v>
                </c:pt>
                <c:pt idx="883">
                  <c:v>1.747537787752234E-2</c:v>
                </c:pt>
                <c:pt idx="884">
                  <c:v>1.7484663321872852E-2</c:v>
                </c:pt>
                <c:pt idx="885">
                  <c:v>1.7494305414385982E-2</c:v>
                </c:pt>
                <c:pt idx="886">
                  <c:v>1.750429366174943E-2</c:v>
                </c:pt>
                <c:pt idx="887">
                  <c:v>1.7514617461059437E-2</c:v>
                </c:pt>
                <c:pt idx="888">
                  <c:v>1.7525266099779169E-2</c:v>
                </c:pt>
                <c:pt idx="889">
                  <c:v>1.7536228755697776E-2</c:v>
                </c:pt>
                <c:pt idx="890">
                  <c:v>1.7547494496890519E-2</c:v>
                </c:pt>
                <c:pt idx="891">
                  <c:v>1.7559052281678492E-2</c:v>
                </c:pt>
                <c:pt idx="892">
                  <c:v>1.7570890958590487E-2</c:v>
                </c:pt>
                <c:pt idx="893">
                  <c:v>1.75829992663247E-2</c:v>
                </c:pt>
                <c:pt idx="894">
                  <c:v>1.7595365833710606E-2</c:v>
                </c:pt>
                <c:pt idx="895">
                  <c:v>1.7607979179673917E-2</c:v>
                </c:pt>
                <c:pt idx="896">
                  <c:v>1.7620827713199151E-2</c:v>
                </c:pt>
                <c:pt idx="897">
                  <c:v>1.7633899733296755E-2</c:v>
                </c:pt>
                <c:pt idx="898">
                  <c:v>1.7647183428967865E-2</c:v>
                </c:pt>
                <c:pt idx="899">
                  <c:v>1.7660666879172331E-2</c:v>
                </c:pt>
                <c:pt idx="900">
                  <c:v>1.7674338052796945E-2</c:v>
                </c:pt>
                <c:pt idx="901">
                  <c:v>1.768818480862502E-2</c:v>
                </c:pt>
                <c:pt idx="902">
                  <c:v>1.770219489530616E-2</c:v>
                </c:pt>
                <c:pt idx="903">
                  <c:v>1.771635595132931E-2</c:v>
                </c:pt>
                <c:pt idx="904">
                  <c:v>1.773065550499453E-2</c:v>
                </c:pt>
                <c:pt idx="905">
                  <c:v>1.7745080974388445E-2</c:v>
                </c:pt>
                <c:pt idx="906">
                  <c:v>1.7759619667358187E-2</c:v>
                </c:pt>
                <c:pt idx="907">
                  <c:v>1.7779391192404032E-2</c:v>
                </c:pt>
                <c:pt idx="908">
                  <c:v>1.7794118265148765E-2</c:v>
                </c:pt>
                <c:pt idx="909">
                  <c:v>1.7808916486772117E-2</c:v>
                </c:pt>
                <c:pt idx="910">
                  <c:v>1.7823772773855918E-2</c:v>
                </c:pt>
                <c:pt idx="911">
                  <c:v>1.783867393322762E-2</c:v>
                </c:pt>
                <c:pt idx="912">
                  <c:v>1.78491580135927E-2</c:v>
                </c:pt>
                <c:pt idx="913">
                  <c:v>1.7868557547284829E-2</c:v>
                </c:pt>
                <c:pt idx="914">
                  <c:v>1.788351306672633E-2</c:v>
                </c:pt>
                <c:pt idx="915">
                  <c:v>1.7898459587947241E-2</c:v>
                </c:pt>
                <c:pt idx="916">
                  <c:v>1.7909050345818047E-2</c:v>
                </c:pt>
                <c:pt idx="917">
                  <c:v>1.792827055737169E-2</c:v>
                </c:pt>
                <c:pt idx="918">
                  <c:v>1.7943107191848755E-2</c:v>
                </c:pt>
                <c:pt idx="919">
                  <c:v>1.7957879200646842E-2</c:v>
                </c:pt>
                <c:pt idx="920">
                  <c:v>1.797257240234414E-2</c:v>
                </c:pt>
                <c:pt idx="921">
                  <c:v>1.7988556041123788E-2</c:v>
                </c:pt>
                <c:pt idx="922">
                  <c:v>1.8001665109646982E-2</c:v>
                </c:pt>
                <c:pt idx="923">
                  <c:v>1.80214824304008E-2</c:v>
                </c:pt>
                <c:pt idx="924">
                  <c:v>1.803565817524529E-2</c:v>
                </c:pt>
                <c:pt idx="925">
                  <c:v>1.8049674395243846E-2</c:v>
                </c:pt>
                <c:pt idx="926">
                  <c:v>1.8063516112034241E-2</c:v>
                </c:pt>
                <c:pt idx="927">
                  <c:v>1.8077169740140724E-2</c:v>
                </c:pt>
                <c:pt idx="928">
                  <c:v>1.8090630890084919E-2</c:v>
                </c:pt>
                <c:pt idx="929">
                  <c:v>1.8103898694143399E-2</c:v>
                </c:pt>
                <c:pt idx="930">
                  <c:v>1.8116972291605218E-2</c:v>
                </c:pt>
                <c:pt idx="931">
                  <c:v>1.81298508218273E-2</c:v>
                </c:pt>
                <c:pt idx="932">
                  <c:v>1.8142533424236235E-2</c:v>
                </c:pt>
                <c:pt idx="933">
                  <c:v>1.8155019238329552E-2</c:v>
                </c:pt>
                <c:pt idx="934">
                  <c:v>1.8167307403677935E-2</c:v>
                </c:pt>
                <c:pt idx="935">
                  <c:v>1.8179397059926314E-2</c:v>
                </c:pt>
                <c:pt idx="936">
                  <c:v>1.8191287346796918E-2</c:v>
                </c:pt>
                <c:pt idx="937">
                  <c:v>1.8202977404088633E-2</c:v>
                </c:pt>
                <c:pt idx="938">
                  <c:v>1.8214466371680497E-2</c:v>
                </c:pt>
                <c:pt idx="939">
                  <c:v>1.8225753389533677E-2</c:v>
                </c:pt>
                <c:pt idx="940">
                  <c:v>1.8236837597691461E-2</c:v>
                </c:pt>
                <c:pt idx="941">
                  <c:v>1.8247718136282336E-2</c:v>
                </c:pt>
                <c:pt idx="942">
                  <c:v>1.8258394145521727E-2</c:v>
                </c:pt>
                <c:pt idx="943">
                  <c:v>1.8268864765712663E-2</c:v>
                </c:pt>
                <c:pt idx="944">
                  <c:v>1.8279129137248846E-2</c:v>
                </c:pt>
                <c:pt idx="945">
                  <c:v>1.8289186400615286E-2</c:v>
                </c:pt>
                <c:pt idx="946">
                  <c:v>1.8299035696391186E-2</c:v>
                </c:pt>
                <c:pt idx="947">
                  <c:v>1.8308676165250774E-2</c:v>
                </c:pt>
                <c:pt idx="948">
                  <c:v>1.8318106947964877E-2</c:v>
                </c:pt>
                <c:pt idx="949">
                  <c:v>1.8327327185404394E-2</c:v>
                </c:pt>
                <c:pt idx="950">
                  <c:v>1.8336336018539876E-2</c:v>
                </c:pt>
                <c:pt idx="951">
                  <c:v>1.8345132588444803E-2</c:v>
                </c:pt>
                <c:pt idx="952">
                  <c:v>1.8353716036296906E-2</c:v>
                </c:pt>
                <c:pt idx="953">
                  <c:v>1.83620855033799E-2</c:v>
                </c:pt>
                <c:pt idx="954">
                  <c:v>1.8370240131085923E-2</c:v>
                </c:pt>
                <c:pt idx="955">
                  <c:v>1.8378179060916169E-2</c:v>
                </c:pt>
                <c:pt idx="956">
                  <c:v>1.8385901434483955E-2</c:v>
                </c:pt>
                <c:pt idx="957">
                  <c:v>1.8393406393515613E-2</c:v>
                </c:pt>
                <c:pt idx="958">
                  <c:v>1.8400693079853328E-2</c:v>
                </c:pt>
                <c:pt idx="959">
                  <c:v>1.8407760635455565E-2</c:v>
                </c:pt>
                <c:pt idx="960">
                  <c:v>1.8414608202400814E-2</c:v>
                </c:pt>
                <c:pt idx="961">
                  <c:v>1.8421234922887789E-2</c:v>
                </c:pt>
                <c:pt idx="962">
                  <c:v>1.8427639939237853E-2</c:v>
                </c:pt>
                <c:pt idx="963">
                  <c:v>1.8433822393897417E-2</c:v>
                </c:pt>
                <c:pt idx="964">
                  <c:v>1.843978142943925E-2</c:v>
                </c:pt>
                <c:pt idx="965">
                  <c:v>1.8445516188564253E-2</c:v>
                </c:pt>
                <c:pt idx="966">
                  <c:v>1.8451025814104273E-2</c:v>
                </c:pt>
                <c:pt idx="967">
                  <c:v>1.8456309449022788E-2</c:v>
                </c:pt>
                <c:pt idx="968">
                  <c:v>1.8461366236417524E-2</c:v>
                </c:pt>
                <c:pt idx="969">
                  <c:v>1.8466195319523086E-2</c:v>
                </c:pt>
                <c:pt idx="970">
                  <c:v>1.8470795841710727E-2</c:v>
                </c:pt>
                <c:pt idx="971">
                  <c:v>1.8475166946492746E-2</c:v>
                </c:pt>
                <c:pt idx="972">
                  <c:v>1.8479307777523359E-2</c:v>
                </c:pt>
                <c:pt idx="973">
                  <c:v>1.8483217478599562E-2</c:v>
                </c:pt>
                <c:pt idx="974">
                  <c:v>1.8486895193665091E-2</c:v>
                </c:pt>
                <c:pt idx="975">
                  <c:v>1.849034006681172E-2</c:v>
                </c:pt>
                <c:pt idx="976">
                  <c:v>1.8493551242280377E-2</c:v>
                </c:pt>
                <c:pt idx="977">
                  <c:v>1.8496527864463524E-2</c:v>
                </c:pt>
                <c:pt idx="978">
                  <c:v>1.849926907790847E-2</c:v>
                </c:pt>
                <c:pt idx="979">
                  <c:v>1.8501774276243714E-2</c:v>
                </c:pt>
                <c:pt idx="980">
                  <c:v>1.8504045304211479E-2</c:v>
                </c:pt>
                <c:pt idx="981">
                  <c:v>1.8506085416377695E-2</c:v>
                </c:pt>
                <c:pt idx="982">
                  <c:v>1.8507897909553952E-2</c:v>
                </c:pt>
                <c:pt idx="983">
                  <c:v>1.8509486106883438E-2</c:v>
                </c:pt>
                <c:pt idx="984">
                  <c:v>1.8510853357833701E-2</c:v>
                </c:pt>
                <c:pt idx="985">
                  <c:v>1.8512003038190099E-2</c:v>
                </c:pt>
                <c:pt idx="986">
                  <c:v>1.8512938550047667E-2</c:v>
                </c:pt>
                <c:pt idx="987">
                  <c:v>1.8513663321804798E-2</c:v>
                </c:pt>
                <c:pt idx="988">
                  <c:v>1.8514180808155336E-2</c:v>
                </c:pt>
                <c:pt idx="989">
                  <c:v>1.8514494490082453E-2</c:v>
                </c:pt>
                <c:pt idx="990">
                  <c:v>1.8514607874850767E-2</c:v>
                </c:pt>
                <c:pt idx="991">
                  <c:v>1.8514524495999548E-2</c:v>
                </c:pt>
                <c:pt idx="992">
                  <c:v>1.8514247913335707E-2</c:v>
                </c:pt>
                <c:pt idx="993">
                  <c:v>1.8513781712927675E-2</c:v>
                </c:pt>
                <c:pt idx="994">
                  <c:v>1.8513129507097072E-2</c:v>
                </c:pt>
                <c:pt idx="995">
                  <c:v>1.8512294934412799E-2</c:v>
                </c:pt>
                <c:pt idx="996">
                  <c:v>1.8511281659684676E-2</c:v>
                </c:pt>
                <c:pt idx="997">
                  <c:v>1.8510093373955792E-2</c:v>
                </c:pt>
                <c:pt idx="998">
                  <c:v>1.8508733794496364E-2</c:v>
                </c:pt>
                <c:pt idx="999">
                  <c:v>1.8507206664796955E-2</c:v>
                </c:pt>
                <c:pt idx="1000">
                  <c:v>1.850551575456277E-2</c:v>
                </c:pt>
                <c:pt idx="1001">
                  <c:v>1.8503664859706209E-2</c:v>
                </c:pt>
                <c:pt idx="1002">
                  <c:v>1.8501657802340754E-2</c:v>
                </c:pt>
                <c:pt idx="1003">
                  <c:v>1.8499498430775252E-2</c:v>
                </c:pt>
                <c:pt idx="1004">
                  <c:v>1.8497190619507574E-2</c:v>
                </c:pt>
                <c:pt idx="1005">
                  <c:v>1.8494738269217832E-2</c:v>
                </c:pt>
                <c:pt idx="1006">
                  <c:v>1.8492145306763765E-2</c:v>
                </c:pt>
                <c:pt idx="1007">
                  <c:v>1.8489415685172872E-2</c:v>
                </c:pt>
                <c:pt idx="1008">
                  <c:v>1.8486553383638887E-2</c:v>
                </c:pt>
                <c:pt idx="1009">
                  <c:v>1.8483562407514361E-2</c:v>
                </c:pt>
                <c:pt idx="1010">
                  <c:v>1.8480446788306036E-2</c:v>
                </c:pt>
                <c:pt idx="1011">
                  <c:v>1.8477210583668507E-2</c:v>
                </c:pt>
                <c:pt idx="1012">
                  <c:v>1.8473857877400281E-2</c:v>
                </c:pt>
                <c:pt idx="1013">
                  <c:v>1.847039277943676E-2</c:v>
                </c:pt>
                <c:pt idx="1014">
                  <c:v>1.8466819425846309E-2</c:v>
                </c:pt>
                <c:pt idx="1015">
                  <c:v>1.8463141978825655E-2</c:v>
                </c:pt>
                <c:pt idx="1016">
                  <c:v>1.8459364626693311E-2</c:v>
                </c:pt>
                <c:pt idx="1017">
                  <c:v>1.8455491583886294E-2</c:v>
                </c:pt>
                <c:pt idx="1018">
                  <c:v>1.8451527090955315E-2</c:v>
                </c:pt>
                <c:pt idx="1019">
                  <c:v>1.844747541455994E-2</c:v>
                </c:pt>
                <c:pt idx="1020">
                  <c:v>1.8443475436119555E-2</c:v>
                </c:pt>
                <c:pt idx="1021">
                  <c:v>1.8439259215219495E-2</c:v>
                </c:pt>
                <c:pt idx="1022">
                  <c:v>1.843496890249692E-2</c:v>
                </c:pt>
                <c:pt idx="1023">
                  <c:v>1.8430608858681315E-2</c:v>
                </c:pt>
                <c:pt idx="1024">
                  <c:v>1.8426183470520691E-2</c:v>
                </c:pt>
                <c:pt idx="1025">
                  <c:v>1.842169715077854E-2</c:v>
                </c:pt>
                <c:pt idx="1026">
                  <c:v>1.8417154338229675E-2</c:v>
                </c:pt>
                <c:pt idx="1027">
                  <c:v>1.8412559497658479E-2</c:v>
                </c:pt>
                <c:pt idx="1028">
                  <c:v>1.8407917119854553E-2</c:v>
                </c:pt>
                <c:pt idx="1029">
                  <c:v>1.840323172161052E-2</c:v>
                </c:pt>
                <c:pt idx="1030">
                  <c:v>1.8398507845719413E-2</c:v>
                </c:pt>
                <c:pt idx="1031">
                  <c:v>1.8393749933905804E-2</c:v>
                </c:pt>
                <c:pt idx="1032">
                  <c:v>1.8388960315373418E-2</c:v>
                </c:pt>
                <c:pt idx="1033">
                  <c:v>1.8384139554311601E-2</c:v>
                </c:pt>
                <c:pt idx="1034">
                  <c:v>1.8379288161382467E-2</c:v>
                </c:pt>
                <c:pt idx="1035">
                  <c:v>1.8374406647241364E-2</c:v>
                </c:pt>
                <c:pt idx="1036">
                  <c:v>1.8369495522535768E-2</c:v>
                </c:pt>
                <c:pt idx="1037">
                  <c:v>1.836455529790617E-2</c:v>
                </c:pt>
                <c:pt idx="1038">
                  <c:v>1.8359586483985637E-2</c:v>
                </c:pt>
                <c:pt idx="1039">
                  <c:v>1.8354589591399371E-2</c:v>
                </c:pt>
                <c:pt idx="1040">
                  <c:v>1.8349565130764935E-2</c:v>
                </c:pt>
                <c:pt idx="1041">
                  <c:v>1.8344513612692244E-2</c:v>
                </c:pt>
                <c:pt idx="1042">
                  <c:v>1.8339435547782251E-2</c:v>
                </c:pt>
                <c:pt idx="1043">
                  <c:v>1.8334331446628719E-2</c:v>
                </c:pt>
                <c:pt idx="1044">
                  <c:v>1.832920181981644E-2</c:v>
                </c:pt>
                <c:pt idx="1045">
                  <c:v>1.8324047177922353E-2</c:v>
                </c:pt>
                <c:pt idx="1046">
                  <c:v>1.8318868031513565E-2</c:v>
                </c:pt>
                <c:pt idx="1047">
                  <c:v>1.8313664891150192E-2</c:v>
                </c:pt>
                <c:pt idx="1048">
                  <c:v>1.830843826738187E-2</c:v>
                </c:pt>
                <c:pt idx="1049">
                  <c:v>1.8303188670750158E-2</c:v>
                </c:pt>
                <c:pt idx="1050">
                  <c:v>1.8297916611787434E-2</c:v>
                </c:pt>
                <c:pt idx="1051">
                  <c:v>1.8292622601016689E-2</c:v>
                </c:pt>
                <c:pt idx="1052">
                  <c:v>1.8287307148951958E-2</c:v>
                </c:pt>
                <c:pt idx="1053">
                  <c:v>1.828197076609701E-2</c:v>
                </c:pt>
                <c:pt idx="1054">
                  <c:v>1.8276613962947316E-2</c:v>
                </c:pt>
                <c:pt idx="1055">
                  <c:v>1.8271237249987866E-2</c:v>
                </c:pt>
                <c:pt idx="1056">
                  <c:v>1.8265841137693601E-2</c:v>
                </c:pt>
                <c:pt idx="1057">
                  <c:v>1.8260426136530505E-2</c:v>
                </c:pt>
                <c:pt idx="1058">
                  <c:v>1.8254992756954084E-2</c:v>
                </c:pt>
                <c:pt idx="1059">
                  <c:v>1.8249541509410008E-2</c:v>
                </c:pt>
                <c:pt idx="1060">
                  <c:v>1.824407290433391E-2</c:v>
                </c:pt>
                <c:pt idx="1061">
                  <c:v>1.8238587452150498E-2</c:v>
                </c:pt>
                <c:pt idx="1062">
                  <c:v>1.8233085663275084E-2</c:v>
                </c:pt>
                <c:pt idx="1063">
                  <c:v>1.8227568048112288E-2</c:v>
                </c:pt>
                <c:pt idx="1064">
                  <c:v>1.8222035117056237E-2</c:v>
                </c:pt>
                <c:pt idx="1065">
                  <c:v>1.8216487380490146E-2</c:v>
                </c:pt>
                <c:pt idx="1066">
                  <c:v>1.8210925348786957E-2</c:v>
                </c:pt>
                <c:pt idx="1067">
                  <c:v>1.8205349532309133E-2</c:v>
                </c:pt>
                <c:pt idx="1068">
                  <c:v>1.8199760441408003E-2</c:v>
                </c:pt>
                <c:pt idx="1069">
                  <c:v>1.8194158586423967E-2</c:v>
                </c:pt>
                <c:pt idx="1070">
                  <c:v>1.8188544477686728E-2</c:v>
                </c:pt>
                <c:pt idx="1071">
                  <c:v>1.8182918625515066E-2</c:v>
                </c:pt>
                <c:pt idx="1072">
                  <c:v>1.817723513898202E-2</c:v>
                </c:pt>
                <c:pt idx="1073">
                  <c:v>1.8171588045230284E-2</c:v>
                </c:pt>
                <c:pt idx="1074">
                  <c:v>1.8165930702914466E-2</c:v>
                </c:pt>
                <c:pt idx="1075">
                  <c:v>1.8160263622283287E-2</c:v>
                </c:pt>
                <c:pt idx="1076">
                  <c:v>1.815458731357452E-2</c:v>
                </c:pt>
                <c:pt idx="1077">
                  <c:v>1.8148902287015201E-2</c:v>
                </c:pt>
                <c:pt idx="1078">
                  <c:v>1.8143209052820106E-2</c:v>
                </c:pt>
                <c:pt idx="1079">
                  <c:v>1.8137508121193281E-2</c:v>
                </c:pt>
                <c:pt idx="1080">
                  <c:v>1.8131800002327374E-2</c:v>
                </c:pt>
                <c:pt idx="1081">
                  <c:v>1.8126085206403221E-2</c:v>
                </c:pt>
                <c:pt idx="1082">
                  <c:v>1.8120364243590696E-2</c:v>
                </c:pt>
                <c:pt idx="1083">
                  <c:v>1.8114637624047854E-2</c:v>
                </c:pt>
                <c:pt idx="1084">
                  <c:v>1.8108905857920923E-2</c:v>
                </c:pt>
                <c:pt idx="1085">
                  <c:v>1.8103169455345614E-2</c:v>
                </c:pt>
                <c:pt idx="1086">
                  <c:v>1.8097428926444725E-2</c:v>
                </c:pt>
                <c:pt idx="1087">
                  <c:v>1.8091684781330532E-2</c:v>
                </c:pt>
                <c:pt idx="1088">
                  <c:v>1.8085937530103059E-2</c:v>
                </c:pt>
                <c:pt idx="1089">
                  <c:v>1.8080187682850708E-2</c:v>
                </c:pt>
                <c:pt idx="1090">
                  <c:v>1.8074435749650723E-2</c:v>
                </c:pt>
                <c:pt idx="1091">
                  <c:v>1.8068682240568082E-2</c:v>
                </c:pt>
                <c:pt idx="1092">
                  <c:v>1.806292766565637E-2</c:v>
                </c:pt>
                <c:pt idx="1093">
                  <c:v>1.805717253495779E-2</c:v>
                </c:pt>
                <c:pt idx="1094">
                  <c:v>1.805141735850228E-2</c:v>
                </c:pt>
                <c:pt idx="1095">
                  <c:v>1.8045662646308382E-2</c:v>
                </c:pt>
                <c:pt idx="1096">
                  <c:v>1.8039908908382606E-2</c:v>
                </c:pt>
                <c:pt idx="1097">
                  <c:v>1.8034156654720718E-2</c:v>
                </c:pt>
                <c:pt idx="1098">
                  <c:v>1.802840639530557E-2</c:v>
                </c:pt>
                <c:pt idx="1099">
                  <c:v>1.8022658640109719E-2</c:v>
                </c:pt>
                <c:pt idx="1100">
                  <c:v>1.8016913899092366E-2</c:v>
                </c:pt>
                <c:pt idx="1101">
                  <c:v>1.8011172682202412E-2</c:v>
                </c:pt>
                <c:pt idx="1102">
                  <c:v>1.8005435499376939E-2</c:v>
                </c:pt>
                <c:pt idx="1103">
                  <c:v>1.799970286054076E-2</c:v>
                </c:pt>
                <c:pt idx="1104">
                  <c:v>1.7993975275607522E-2</c:v>
                </c:pt>
                <c:pt idx="1105">
                  <c:v>1.7988253254479915E-2</c:v>
                </c:pt>
                <c:pt idx="1106">
                  <c:v>1.7982537307047942E-2</c:v>
                </c:pt>
                <c:pt idx="1107">
                  <c:v>1.7976827943190856E-2</c:v>
                </c:pt>
                <c:pt idx="1108">
                  <c:v>1.7971125672776318E-2</c:v>
                </c:pt>
                <c:pt idx="1109">
                  <c:v>1.7965431005660153E-2</c:v>
                </c:pt>
                <c:pt idx="1110">
                  <c:v>1.7959744451687243E-2</c:v>
                </c:pt>
                <c:pt idx="1111">
                  <c:v>1.7954066520691297E-2</c:v>
                </c:pt>
                <c:pt idx="1112">
                  <c:v>1.7948397722493754E-2</c:v>
                </c:pt>
                <c:pt idx="1113">
                  <c:v>1.7942738566905776E-2</c:v>
                </c:pt>
                <c:pt idx="1114">
                  <c:v>1.7937089563726898E-2</c:v>
                </c:pt>
                <c:pt idx="1115">
                  <c:v>1.7930646645570866E-2</c:v>
                </c:pt>
                <c:pt idx="1116">
                  <c:v>1.7925021114174319E-2</c:v>
                </c:pt>
                <c:pt idx="1117">
                  <c:v>1.7919407337341337E-2</c:v>
                </c:pt>
                <c:pt idx="1118">
                  <c:v>1.7913805824825917E-2</c:v>
                </c:pt>
                <c:pt idx="1119">
                  <c:v>1.7908217086370446E-2</c:v>
                </c:pt>
                <c:pt idx="1120">
                  <c:v>1.7902641631706795E-2</c:v>
                </c:pt>
                <c:pt idx="1121">
                  <c:v>1.7897079970555667E-2</c:v>
                </c:pt>
                <c:pt idx="1122">
                  <c:v>1.7891532612627693E-2</c:v>
                </c:pt>
                <c:pt idx="1123">
                  <c:v>1.7886000067622334E-2</c:v>
                </c:pt>
                <c:pt idx="1124">
                  <c:v>1.7880482845228099E-2</c:v>
                </c:pt>
                <c:pt idx="1125">
                  <c:v>1.7874981455124082E-2</c:v>
                </c:pt>
                <c:pt idx="1126">
                  <c:v>1.786949640697821E-2</c:v>
                </c:pt>
                <c:pt idx="1127">
                  <c:v>1.7864028210447674E-2</c:v>
                </c:pt>
                <c:pt idx="1128">
                  <c:v>1.7858577375180248E-2</c:v>
                </c:pt>
                <c:pt idx="1129">
                  <c:v>1.785314441081276E-2</c:v>
                </c:pt>
                <c:pt idx="1130">
                  <c:v>1.7847729826972622E-2</c:v>
                </c:pt>
                <c:pt idx="1131">
                  <c:v>1.7842334133276724E-2</c:v>
                </c:pt>
                <c:pt idx="1132">
                  <c:v>1.783695783933233E-2</c:v>
                </c:pt>
                <c:pt idx="1133">
                  <c:v>1.7831601454736848E-2</c:v>
                </c:pt>
                <c:pt idx="1134">
                  <c:v>1.7826265489077602E-2</c:v>
                </c:pt>
                <c:pt idx="1135">
                  <c:v>1.7820950446932021E-2</c:v>
                </c:pt>
                <c:pt idx="1136">
                  <c:v>1.7815656396583016E-2</c:v>
                </c:pt>
                <c:pt idx="1137">
                  <c:v>1.7810382634469098E-2</c:v>
                </c:pt>
                <c:pt idx="1138">
                  <c:v>1.7805128372434545E-2</c:v>
                </c:pt>
                <c:pt idx="1139">
                  <c:v>1.779989281576886E-2</c:v>
                </c:pt>
                <c:pt idx="1140">
                  <c:v>1.7794675163208113E-2</c:v>
                </c:pt>
                <c:pt idx="1141">
                  <c:v>1.7789474606933177E-2</c:v>
                </c:pt>
                <c:pt idx="1142">
                  <c:v>1.7784290332571482E-2</c:v>
                </c:pt>
                <c:pt idx="1143">
                  <c:v>1.7779121519195924E-2</c:v>
                </c:pt>
                <c:pt idx="1144">
                  <c:v>1.7773967339325077E-2</c:v>
                </c:pt>
                <c:pt idx="1145">
                  <c:v>1.776882695892407E-2</c:v>
                </c:pt>
                <c:pt idx="1146">
                  <c:v>1.7763699537403279E-2</c:v>
                </c:pt>
                <c:pt idx="1147">
                  <c:v>1.7758584227619414E-2</c:v>
                </c:pt>
                <c:pt idx="1148">
                  <c:v>1.7753480175875531E-2</c:v>
                </c:pt>
                <c:pt idx="1149">
                  <c:v>1.7748386521919922E-2</c:v>
                </c:pt>
                <c:pt idx="1150">
                  <c:v>1.7743302398948533E-2</c:v>
                </c:pt>
                <c:pt idx="1151">
                  <c:v>1.7738226933602115E-2</c:v>
                </c:pt>
                <c:pt idx="1152">
                  <c:v>1.7733159245968858E-2</c:v>
                </c:pt>
                <c:pt idx="1153">
                  <c:v>1.7728098449582844E-2</c:v>
                </c:pt>
                <c:pt idx="1154">
                  <c:v>1.7723043651424939E-2</c:v>
                </c:pt>
                <c:pt idx="1155">
                  <c:v>1.7717993951922775E-2</c:v>
                </c:pt>
                <c:pt idx="1156">
                  <c:v>1.7712948444950992E-2</c:v>
                </c:pt>
                <c:pt idx="1157">
                  <c:v>1.7707906217830336E-2</c:v>
                </c:pt>
                <c:pt idx="1158">
                  <c:v>1.7702866351329217E-2</c:v>
                </c:pt>
                <c:pt idx="1159">
                  <c:v>1.7697827919663688E-2</c:v>
                </c:pt>
                <c:pt idx="1160">
                  <c:v>1.7692789990496369E-2</c:v>
                </c:pt>
                <c:pt idx="1161">
                  <c:v>1.7687751624937745E-2</c:v>
                </c:pt>
                <c:pt idx="1162">
                  <c:v>1.7682711877545731E-2</c:v>
                </c:pt>
                <c:pt idx="1163">
                  <c:v>1.7677669796325901E-2</c:v>
                </c:pt>
                <c:pt idx="1164">
                  <c:v>1.7672624422733013E-2</c:v>
                </c:pt>
                <c:pt idx="1165">
                  <c:v>1.7667574791668601E-2</c:v>
                </c:pt>
                <c:pt idx="1166">
                  <c:v>1.7662519931483597E-2</c:v>
                </c:pt>
                <c:pt idx="1167">
                  <c:v>1.7656735290274599E-2</c:v>
                </c:pt>
                <c:pt idx="1168">
                  <c:v>1.7651665922485054E-2</c:v>
                </c:pt>
                <c:pt idx="1169">
                  <c:v>1.7646588229169813E-2</c:v>
                </c:pt>
                <c:pt idx="1170">
                  <c:v>1.7641501211539446E-2</c:v>
                </c:pt>
                <c:pt idx="1171">
                  <c:v>1.763640386425392E-2</c:v>
                </c:pt>
                <c:pt idx="1172">
                  <c:v>1.7631295175423486E-2</c:v>
                </c:pt>
                <c:pt idx="1173">
                  <c:v>1.7626174126608454E-2</c:v>
                </c:pt>
                <c:pt idx="1174">
                  <c:v>1.7621039692819418E-2</c:v>
                </c:pt>
                <c:pt idx="1175">
                  <c:v>1.7615890842518123E-2</c:v>
                </c:pt>
                <c:pt idx="1176">
                  <c:v>1.7610726537617034E-2</c:v>
                </c:pt>
                <c:pt idx="1177">
                  <c:v>1.7605545733479999E-2</c:v>
                </c:pt>
                <c:pt idx="1178">
                  <c:v>1.7600347378922226E-2</c:v>
                </c:pt>
                <c:pt idx="1179">
                  <c:v>1.759513041621185E-2</c:v>
                </c:pt>
                <c:pt idx="1180">
                  <c:v>1.7589893781068802E-2</c:v>
                </c:pt>
                <c:pt idx="1181">
                  <c:v>1.7584636402665714E-2</c:v>
                </c:pt>
                <c:pt idx="1182">
                  <c:v>1.7579482735470331E-2</c:v>
                </c:pt>
                <c:pt idx="1183">
                  <c:v>1.7574055100038188E-2</c:v>
                </c:pt>
                <c:pt idx="1184">
                  <c:v>1.7568729001426399E-2</c:v>
                </c:pt>
                <c:pt idx="1185">
                  <c:v>1.7563377810782266E-2</c:v>
                </c:pt>
                <c:pt idx="1186">
                  <c:v>1.7558000424548435E-2</c:v>
                </c:pt>
                <c:pt idx="1187">
                  <c:v>1.7552595737622707E-2</c:v>
                </c:pt>
                <c:pt idx="1188">
                  <c:v>1.7547163074526338E-2</c:v>
                </c:pt>
                <c:pt idx="1189">
                  <c:v>1.7541702524865459E-2</c:v>
                </c:pt>
                <c:pt idx="1190">
                  <c:v>1.7536214256264011E-2</c:v>
                </c:pt>
                <c:pt idx="1191">
                  <c:v>1.7530698436344628E-2</c:v>
                </c:pt>
                <c:pt idx="1192">
                  <c:v>1.7525155232728396E-2</c:v>
                </c:pt>
                <c:pt idx="1193">
                  <c:v>1.7519584813035321E-2</c:v>
                </c:pt>
                <c:pt idx="1194">
                  <c:v>1.7513987344882773E-2</c:v>
                </c:pt>
                <c:pt idx="1195">
                  <c:v>1.7508362995888347E-2</c:v>
                </c:pt>
                <c:pt idx="1196">
                  <c:v>1.7502711933666783E-2</c:v>
                </c:pt>
                <c:pt idx="1197">
                  <c:v>1.7497034325831946E-2</c:v>
                </c:pt>
                <c:pt idx="1198">
                  <c:v>1.7491330339995084E-2</c:v>
                </c:pt>
                <c:pt idx="1199">
                  <c:v>1.7485600143766773E-2</c:v>
                </c:pt>
                <c:pt idx="1200">
                  <c:v>1.7479843904754974E-2</c:v>
                </c:pt>
                <c:pt idx="1201">
                  <c:v>1.747406179056676E-2</c:v>
                </c:pt>
                <c:pt idx="1202">
                  <c:v>1.7468253968806365E-2</c:v>
                </c:pt>
                <c:pt idx="1203">
                  <c:v>1.746242060707693E-2</c:v>
                </c:pt>
                <c:pt idx="1204">
                  <c:v>1.7456561872979174E-2</c:v>
                </c:pt>
                <c:pt idx="1205">
                  <c:v>1.7450677934112299E-2</c:v>
                </c:pt>
                <c:pt idx="1206">
                  <c:v>1.7444768958073089E-2</c:v>
                </c:pt>
                <c:pt idx="1207">
                  <c:v>1.7438835112456138E-2</c:v>
                </c:pt>
                <c:pt idx="1208">
                  <c:v>1.7432876564854732E-2</c:v>
                </c:pt>
                <c:pt idx="1209">
                  <c:v>1.74268934828593E-2</c:v>
                </c:pt>
                <c:pt idx="1210">
                  <c:v>1.742088603405809E-2</c:v>
                </c:pt>
                <c:pt idx="1211">
                  <c:v>1.7414854386037595E-2</c:v>
                </c:pt>
                <c:pt idx="1212">
                  <c:v>1.7408798706381897E-2</c:v>
                </c:pt>
                <c:pt idx="1213">
                  <c:v>1.7402719162672452E-2</c:v>
                </c:pt>
                <c:pt idx="1214">
                  <c:v>1.7396615922488527E-2</c:v>
                </c:pt>
                <c:pt idx="1215">
                  <c:v>1.7390489153407414E-2</c:v>
                </c:pt>
                <c:pt idx="1216">
                  <c:v>1.7384339023003341E-2</c:v>
                </c:pt>
                <c:pt idx="1217">
                  <c:v>1.737816569884857E-2</c:v>
                </c:pt>
                <c:pt idx="1218">
                  <c:v>1.7371969348512508E-2</c:v>
                </c:pt>
                <c:pt idx="1219">
                  <c:v>1.7364773483374538E-2</c:v>
                </c:pt>
                <c:pt idx="1220">
                  <c:v>1.7358524741827887E-2</c:v>
                </c:pt>
                <c:pt idx="1221">
                  <c:v>1.7352253522731169E-2</c:v>
                </c:pt>
                <c:pt idx="1222">
                  <c:v>1.734595999366129E-2</c:v>
                </c:pt>
                <c:pt idx="1223">
                  <c:v>1.7339644322191889E-2</c:v>
                </c:pt>
                <c:pt idx="1224">
                  <c:v>1.7333462712705403E-2</c:v>
                </c:pt>
                <c:pt idx="1225">
                  <c:v>1.7326947222338188E-2</c:v>
                </c:pt>
                <c:pt idx="1226">
                  <c:v>1.73205661290881E-2</c:v>
                </c:pt>
                <c:pt idx="1227">
                  <c:v>1.7314163563706689E-2</c:v>
                </c:pt>
                <c:pt idx="1228">
                  <c:v>1.7307916558471644E-2</c:v>
                </c:pt>
                <c:pt idx="1229">
                  <c:v>1.7301294686788263E-2</c:v>
                </c:pt>
                <c:pt idx="1230">
                  <c:v>1.7294828710362371E-2</c:v>
                </c:pt>
                <c:pt idx="1231">
                  <c:v>1.7288341932027402E-2</c:v>
                </c:pt>
                <c:pt idx="1232">
                  <c:v>1.7281768485164956E-2</c:v>
                </c:pt>
                <c:pt idx="1233">
                  <c:v>1.7275306639819799E-2</c:v>
                </c:pt>
                <c:pt idx="1234">
                  <c:v>1.7265077725296698E-2</c:v>
                </c:pt>
                <c:pt idx="1235">
                  <c:v>1.725849962016178E-2</c:v>
                </c:pt>
                <c:pt idx="1236">
                  <c:v>1.7251901635421139E-2</c:v>
                </c:pt>
                <c:pt idx="1237">
                  <c:v>1.7245283938596073E-2</c:v>
                </c:pt>
                <c:pt idx="1238">
                  <c:v>1.7238646697204825E-2</c:v>
                </c:pt>
                <c:pt idx="1239">
                  <c:v>1.7231990078763231E-2</c:v>
                </c:pt>
                <c:pt idx="1240">
                  <c:v>1.7225314250782539E-2</c:v>
                </c:pt>
                <c:pt idx="1241">
                  <c:v>1.7218619380771166E-2</c:v>
                </c:pt>
                <c:pt idx="1242">
                  <c:v>1.7211905636234238E-2</c:v>
                </c:pt>
                <c:pt idx="1243">
                  <c:v>1.7205173184674061E-2</c:v>
                </c:pt>
                <c:pt idx="1244">
                  <c:v>1.7198422193588123E-2</c:v>
                </c:pt>
                <c:pt idx="1245">
                  <c:v>1.7191652830471294E-2</c:v>
                </c:pt>
                <c:pt idx="1246">
                  <c:v>1.7184865262815166E-2</c:v>
                </c:pt>
                <c:pt idx="1247">
                  <c:v>1.7178059658106967E-2</c:v>
                </c:pt>
                <c:pt idx="1248">
                  <c:v>1.7171236183831526E-2</c:v>
                </c:pt>
                <c:pt idx="1249">
                  <c:v>1.7164395007468851E-2</c:v>
                </c:pt>
                <c:pt idx="1250">
                  <c:v>1.7157536296496134E-2</c:v>
                </c:pt>
                <c:pt idx="1251">
                  <c:v>1.7150660218386612E-2</c:v>
                </c:pt>
                <c:pt idx="1252">
                  <c:v>1.7143766940609827E-2</c:v>
                </c:pt>
                <c:pt idx="1253">
                  <c:v>1.7136856630631605E-2</c:v>
                </c:pt>
                <c:pt idx="1254">
                  <c:v>1.7129929455914482E-2</c:v>
                </c:pt>
                <c:pt idx="1255">
                  <c:v>1.7122985583916426E-2</c:v>
                </c:pt>
                <c:pt idx="1256">
                  <c:v>1.7116025182092123E-2</c:v>
                </c:pt>
                <c:pt idx="1257">
                  <c:v>1.7109048417892535E-2</c:v>
                </c:pt>
                <c:pt idx="1258">
                  <c:v>1.7102055458764271E-2</c:v>
                </c:pt>
                <c:pt idx="1259">
                  <c:v>1.7095046472150877E-2</c:v>
                </c:pt>
                <c:pt idx="1260">
                  <c:v>1.7088021625490873E-2</c:v>
                </c:pt>
                <c:pt idx="1261">
                  <c:v>1.7080981086219506E-2</c:v>
                </c:pt>
                <c:pt idx="1262">
                  <c:v>1.7073925021768528E-2</c:v>
                </c:pt>
                <c:pt idx="1263">
                  <c:v>1.7066853599564665E-2</c:v>
                </c:pt>
                <c:pt idx="1264">
                  <c:v>1.7059766987031589E-2</c:v>
                </c:pt>
                <c:pt idx="1265">
                  <c:v>1.7052665351587948E-2</c:v>
                </c:pt>
                <c:pt idx="1266">
                  <c:v>1.704554886064933E-2</c:v>
                </c:pt>
                <c:pt idx="1267">
                  <c:v>1.7038417681626519E-2</c:v>
                </c:pt>
                <c:pt idx="1268">
                  <c:v>1.7031271981926811E-2</c:v>
                </c:pt>
                <c:pt idx="1269">
                  <c:v>1.7024111928952902E-2</c:v>
                </c:pt>
                <c:pt idx="1270">
                  <c:v>1.7016937690103134E-2</c:v>
                </c:pt>
                <c:pt idx="1271">
                  <c:v>1.7009749432772121E-2</c:v>
                </c:pt>
                <c:pt idx="1272">
                  <c:v>1.7002547324350348E-2</c:v>
                </c:pt>
                <c:pt idx="1273">
                  <c:v>1.6995331532223473E-2</c:v>
                </c:pt>
                <c:pt idx="1274">
                  <c:v>1.6988102223773456E-2</c:v>
                </c:pt>
                <c:pt idx="1275">
                  <c:v>1.6980859566377668E-2</c:v>
                </c:pt>
                <c:pt idx="1276">
                  <c:v>1.6973603727409539E-2</c:v>
                </c:pt>
                <c:pt idx="1277">
                  <c:v>1.6966334874237928E-2</c:v>
                </c:pt>
                <c:pt idx="1278">
                  <c:v>1.6959053174227315E-2</c:v>
                </c:pt>
                <c:pt idx="1279">
                  <c:v>1.6951758794737377E-2</c:v>
                </c:pt>
                <c:pt idx="1280">
                  <c:v>1.6944585431171479E-2</c:v>
                </c:pt>
                <c:pt idx="1281">
                  <c:v>1.6937267308556402E-2</c:v>
                </c:pt>
                <c:pt idx="1282">
                  <c:v>1.6929936996987045E-2</c:v>
                </c:pt>
                <c:pt idx="1283">
                  <c:v>1.6922594663797384E-2</c:v>
                </c:pt>
                <c:pt idx="1284">
                  <c:v>1.6915240476317459E-2</c:v>
                </c:pt>
                <c:pt idx="1285">
                  <c:v>1.6907874601872281E-2</c:v>
                </c:pt>
                <c:pt idx="1286">
                  <c:v>1.6900497207783121E-2</c:v>
                </c:pt>
                <c:pt idx="1287">
                  <c:v>1.6893108461366227E-2</c:v>
                </c:pt>
                <c:pt idx="1288">
                  <c:v>1.6885708529933239E-2</c:v>
                </c:pt>
                <c:pt idx="1289">
                  <c:v>1.6878297580791644E-2</c:v>
                </c:pt>
                <c:pt idx="1290">
                  <c:v>1.6870875781243886E-2</c:v>
                </c:pt>
                <c:pt idx="1291">
                  <c:v>1.6863443298588472E-2</c:v>
                </c:pt>
                <c:pt idx="1292">
                  <c:v>1.6856000300118645E-2</c:v>
                </c:pt>
                <c:pt idx="1293">
                  <c:v>1.6848546953123055E-2</c:v>
                </c:pt>
                <c:pt idx="1294">
                  <c:v>1.6841083424886407E-2</c:v>
                </c:pt>
                <c:pt idx="1295">
                  <c:v>1.6833609882687939E-2</c:v>
                </c:pt>
                <c:pt idx="1296">
                  <c:v>1.6826126493802718E-2</c:v>
                </c:pt>
                <c:pt idx="1297">
                  <c:v>1.6818633425500992E-2</c:v>
                </c:pt>
                <c:pt idx="1298">
                  <c:v>1.6811130845047983E-2</c:v>
                </c:pt>
                <c:pt idx="1299">
                  <c:v>1.6803618919704739E-2</c:v>
                </c:pt>
                <c:pt idx="1300">
                  <c:v>1.6796097816727286E-2</c:v>
                </c:pt>
                <c:pt idx="1301">
                  <c:v>1.6788567703367032E-2</c:v>
                </c:pt>
                <c:pt idx="1302">
                  <c:v>1.6781028746869927E-2</c:v>
                </c:pt>
                <c:pt idx="1303">
                  <c:v>1.6773481114478191E-2</c:v>
                </c:pt>
                <c:pt idx="1304">
                  <c:v>1.6765924973428784E-2</c:v>
                </c:pt>
                <c:pt idx="1305">
                  <c:v>1.6758360490953854E-2</c:v>
                </c:pt>
                <c:pt idx="1306">
                  <c:v>1.6750787834280294E-2</c:v>
                </c:pt>
                <c:pt idx="1307">
                  <c:v>1.6743207170630825E-2</c:v>
                </c:pt>
                <c:pt idx="1308">
                  <c:v>1.6735618667223146E-2</c:v>
                </c:pt>
                <c:pt idx="1309">
                  <c:v>1.6728022491269472E-2</c:v>
                </c:pt>
                <c:pt idx="1310">
                  <c:v>1.6720418809978294E-2</c:v>
                </c:pt>
                <c:pt idx="1311">
                  <c:v>1.6712807790552196E-2</c:v>
                </c:pt>
                <c:pt idx="1312">
                  <c:v>1.6705189600189595E-2</c:v>
                </c:pt>
                <c:pt idx="1313">
                  <c:v>1.6697564406082999E-2</c:v>
                </c:pt>
                <c:pt idx="1314">
                  <c:v>1.668993237542097E-2</c:v>
                </c:pt>
                <c:pt idx="1315">
                  <c:v>1.668229367538682E-2</c:v>
                </c:pt>
                <c:pt idx="1316">
                  <c:v>1.6674648473158818E-2</c:v>
                </c:pt>
                <c:pt idx="1317">
                  <c:v>1.6666996935910196E-2</c:v>
                </c:pt>
                <c:pt idx="1318">
                  <c:v>1.6659339230809374E-2</c:v>
                </c:pt>
                <c:pt idx="1319">
                  <c:v>1.665167552501973E-2</c:v>
                </c:pt>
                <c:pt idx="1320">
                  <c:v>1.6644005985699387E-2</c:v>
                </c:pt>
                <c:pt idx="1321">
                  <c:v>1.6636330780002085E-2</c:v>
                </c:pt>
                <c:pt idx="1322">
                  <c:v>1.6628650075076096E-2</c:v>
                </c:pt>
                <c:pt idx="1323">
                  <c:v>1.6620964038064866E-2</c:v>
                </c:pt>
                <c:pt idx="1324">
                  <c:v>1.6613272836106373E-2</c:v>
                </c:pt>
                <c:pt idx="1325">
                  <c:v>1.6605576636333989E-2</c:v>
                </c:pt>
                <c:pt idx="1326">
                  <c:v>1.6597875605876059E-2</c:v>
                </c:pt>
                <c:pt idx="1327">
                  <c:v>1.6590169911855877E-2</c:v>
                </c:pt>
                <c:pt idx="1328">
                  <c:v>1.6582459721391055E-2</c:v>
                </c:pt>
                <c:pt idx="1329">
                  <c:v>1.6574745201595038E-2</c:v>
                </c:pt>
                <c:pt idx="1330">
                  <c:v>1.6567026519575579E-2</c:v>
                </c:pt>
                <c:pt idx="1331">
                  <c:v>1.6559303842435393E-2</c:v>
                </c:pt>
                <c:pt idx="1332">
                  <c:v>1.6551577337272593E-2</c:v>
                </c:pt>
                <c:pt idx="1333">
                  <c:v>1.6543847171179606E-2</c:v>
                </c:pt>
                <c:pt idx="1334">
                  <c:v>1.6536113511244035E-2</c:v>
                </c:pt>
                <c:pt idx="1335">
                  <c:v>1.6528376524548225E-2</c:v>
                </c:pt>
                <c:pt idx="1336">
                  <c:v>1.6520636378169268E-2</c:v>
                </c:pt>
                <c:pt idx="1337">
                  <c:v>1.6512893239179663E-2</c:v>
                </c:pt>
                <c:pt idx="1338">
                  <c:v>1.6505147274646418E-2</c:v>
                </c:pt>
                <c:pt idx="1339">
                  <c:v>1.6497398651631523E-2</c:v>
                </c:pt>
                <c:pt idx="1340">
                  <c:v>1.6489647537191697E-2</c:v>
                </c:pt>
                <c:pt idx="1341">
                  <c:v>1.648189409837841E-2</c:v>
                </c:pt>
                <c:pt idx="1342">
                  <c:v>1.6474138502238094E-2</c:v>
                </c:pt>
                <c:pt idx="1343">
                  <c:v>1.6466380915812585E-2</c:v>
                </c:pt>
                <c:pt idx="1344">
                  <c:v>1.6458621506137354E-2</c:v>
                </c:pt>
                <c:pt idx="1345">
                  <c:v>1.645086044024395E-2</c:v>
                </c:pt>
                <c:pt idx="1346">
                  <c:v>1.6443097885158214E-2</c:v>
                </c:pt>
                <c:pt idx="1347">
                  <c:v>1.643533400790052E-2</c:v>
                </c:pt>
                <c:pt idx="1348">
                  <c:v>1.6427568975486851E-2</c:v>
                </c:pt>
                <c:pt idx="1349">
                  <c:v>1.6419802954927072E-2</c:v>
                </c:pt>
                <c:pt idx="1350">
                  <c:v>1.6412036113226655E-2</c:v>
                </c:pt>
                <c:pt idx="1351">
                  <c:v>1.6404268617385608E-2</c:v>
                </c:pt>
                <c:pt idx="1352">
                  <c:v>1.6396500634398674E-2</c:v>
                </c:pt>
                <c:pt idx="1353">
                  <c:v>1.6388732331255568E-2</c:v>
                </c:pt>
                <c:pt idx="1354">
                  <c:v>1.6380963874941177E-2</c:v>
                </c:pt>
                <c:pt idx="1355">
                  <c:v>1.637319543243404E-2</c:v>
                </c:pt>
                <c:pt idx="1356">
                  <c:v>1.636542717070898E-2</c:v>
                </c:pt>
                <c:pt idx="1357">
                  <c:v>1.6357659256734679E-2</c:v>
                </c:pt>
                <c:pt idx="1358">
                  <c:v>1.6349891857475003E-2</c:v>
                </c:pt>
                <c:pt idx="1359">
                  <c:v>1.6342125139888568E-2</c:v>
                </c:pt>
                <c:pt idx="1360">
                  <c:v>1.6334359270928946E-2</c:v>
                </c:pt>
                <c:pt idx="1361">
                  <c:v>1.6326594417544013E-2</c:v>
                </c:pt>
                <c:pt idx="1362">
                  <c:v>1.6318830746677716E-2</c:v>
                </c:pt>
                <c:pt idx="1363">
                  <c:v>1.6311068425266976E-2</c:v>
                </c:pt>
                <c:pt idx="1364">
                  <c:v>1.6303307620245226E-2</c:v>
                </c:pt>
                <c:pt idx="1365">
                  <c:v>1.6295548498539973E-2</c:v>
                </c:pt>
                <c:pt idx="1366">
                  <c:v>1.6287791227073696E-2</c:v>
                </c:pt>
                <c:pt idx="1367">
                  <c:v>1.6280035972763618E-2</c:v>
                </c:pt>
                <c:pt idx="1368">
                  <c:v>1.6272282902521695E-2</c:v>
                </c:pt>
                <c:pt idx="1369">
                  <c:v>1.6264532183255517E-2</c:v>
                </c:pt>
                <c:pt idx="1370">
                  <c:v>1.6256783981866314E-2</c:v>
                </c:pt>
                <c:pt idx="1371">
                  <c:v>1.6249038465251157E-2</c:v>
                </c:pt>
                <c:pt idx="1372">
                  <c:v>1.6241295800301429E-2</c:v>
                </c:pt>
                <c:pt idx="1373">
                  <c:v>1.62335561539039E-2</c:v>
                </c:pt>
                <c:pt idx="1374">
                  <c:v>1.6225819692939219E-2</c:v>
                </c:pt>
                <c:pt idx="1375">
                  <c:v>1.6218086584284093E-2</c:v>
                </c:pt>
                <c:pt idx="1376">
                  <c:v>1.6210356994809529E-2</c:v>
                </c:pt>
                <c:pt idx="1377">
                  <c:v>1.6202631091381283E-2</c:v>
                </c:pt>
                <c:pt idx="1378">
                  <c:v>1.6194909040860291E-2</c:v>
                </c:pt>
                <c:pt idx="1379">
                  <c:v>1.6187191010102232E-2</c:v>
                </c:pt>
                <c:pt idx="1380">
                  <c:v>1.6179477165958189E-2</c:v>
                </c:pt>
                <c:pt idx="1381">
                  <c:v>1.6171767675273108E-2</c:v>
                </c:pt>
                <c:pt idx="1382">
                  <c:v>1.6164062704887776E-2</c:v>
                </c:pt>
                <c:pt idx="1383">
                  <c:v>1.615636242163751E-2</c:v>
                </c:pt>
                <c:pt idx="1384">
                  <c:v>1.6148666992352581E-2</c:v>
                </c:pt>
                <c:pt idx="1385">
                  <c:v>1.6140976583858452E-2</c:v>
                </c:pt>
                <c:pt idx="1386">
                  <c:v>1.613329136297554E-2</c:v>
                </c:pt>
                <c:pt idx="1387">
                  <c:v>1.6125611496518349E-2</c:v>
                </c:pt>
                <c:pt idx="1388">
                  <c:v>1.611793715129789E-2</c:v>
                </c:pt>
                <c:pt idx="1389">
                  <c:v>1.6110268494118809E-2</c:v>
                </c:pt>
                <c:pt idx="1390">
                  <c:v>1.6102605691781163E-2</c:v>
                </c:pt>
                <c:pt idx="1391">
                  <c:v>1.6094948911080403E-2</c:v>
                </c:pt>
                <c:pt idx="1392">
                  <c:v>1.6087298318806294E-2</c:v>
                </c:pt>
                <c:pt idx="1393">
                  <c:v>1.6079654081744429E-2</c:v>
                </c:pt>
                <c:pt idx="1394">
                  <c:v>1.6072016366674716E-2</c:v>
                </c:pt>
                <c:pt idx="1395">
                  <c:v>1.6064385340389547E-2</c:v>
                </c:pt>
                <c:pt idx="1396">
                  <c:v>1.605676117119461E-2</c:v>
                </c:pt>
                <c:pt idx="1397">
                  <c:v>1.6049144030070732E-2</c:v>
                </c:pt>
                <c:pt idx="1398">
                  <c:v>1.6041534088283873E-2</c:v>
                </c:pt>
                <c:pt idx="1399">
                  <c:v>1.6033931517111379E-2</c:v>
                </c:pt>
                <c:pt idx="1400">
                  <c:v>1.6026336487843081E-2</c:v>
                </c:pt>
                <c:pt idx="1401">
                  <c:v>1.6018749171779978E-2</c:v>
                </c:pt>
                <c:pt idx="1402">
                  <c:v>1.6011169740236437E-2</c:v>
                </c:pt>
                <c:pt idx="1403">
                  <c:v>1.6003598364538421E-2</c:v>
                </c:pt>
                <c:pt idx="1404">
                  <c:v>1.5996035216023718E-2</c:v>
                </c:pt>
                <c:pt idx="1405">
                  <c:v>1.5988480466043054E-2</c:v>
                </c:pt>
                <c:pt idx="1406">
                  <c:v>1.5980934285958742E-2</c:v>
                </c:pt>
                <c:pt idx="1407">
                  <c:v>1.5973396847145587E-2</c:v>
                </c:pt>
                <c:pt idx="1408">
                  <c:v>1.5965868320990444E-2</c:v>
                </c:pt>
                <c:pt idx="1409">
                  <c:v>1.5958348878892203E-2</c:v>
                </c:pt>
                <c:pt idx="1410">
                  <c:v>1.5950838692262461E-2</c:v>
                </c:pt>
                <c:pt idx="1411">
                  <c:v>1.5943337932524865E-2</c:v>
                </c:pt>
                <c:pt idx="1412">
                  <c:v>1.5935846771115321E-2</c:v>
                </c:pt>
                <c:pt idx="1413">
                  <c:v>1.5928365379482213E-2</c:v>
                </c:pt>
                <c:pt idx="1414">
                  <c:v>1.5920893929085547E-2</c:v>
                </c:pt>
                <c:pt idx="1415">
                  <c:v>1.5913432591398668E-2</c:v>
                </c:pt>
                <c:pt idx="1416">
                  <c:v>1.590598153790633E-2</c:v>
                </c:pt>
                <c:pt idx="1417">
                  <c:v>1.5898540940106412E-2</c:v>
                </c:pt>
                <c:pt idx="1418">
                  <c:v>1.5891110969508626E-2</c:v>
                </c:pt>
                <c:pt idx="1419">
                  <c:v>1.5883691797635387E-2</c:v>
                </c:pt>
                <c:pt idx="1420">
                  <c:v>1.5876283596021147E-2</c:v>
                </c:pt>
                <c:pt idx="1421">
                  <c:v>1.5868886536213291E-2</c:v>
                </c:pt>
                <c:pt idx="1422">
                  <c:v>1.5861500789771239E-2</c:v>
                </c:pt>
                <c:pt idx="1423">
                  <c:v>1.5854126528266902E-2</c:v>
                </c:pt>
                <c:pt idx="1424">
                  <c:v>1.5846763923285323E-2</c:v>
                </c:pt>
                <c:pt idx="1425">
                  <c:v>1.5839413146422506E-2</c:v>
                </c:pt>
                <c:pt idx="1426">
                  <c:v>1.5832074369288896E-2</c:v>
                </c:pt>
                <c:pt idx="1427">
                  <c:v>1.5823702109124628E-2</c:v>
                </c:pt>
                <c:pt idx="1428">
                  <c:v>1.5816389623622685E-2</c:v>
                </c:pt>
                <c:pt idx="1429">
                  <c:v>1.5809089677275772E-2</c:v>
                </c:pt>
                <c:pt idx="1430">
                  <c:v>1.580180244174537E-2</c:v>
                </c:pt>
                <c:pt idx="1431">
                  <c:v>1.5794528088705437E-2</c:v>
                </c:pt>
                <c:pt idx="1432">
                  <c:v>1.5787266789842859E-2</c:v>
                </c:pt>
                <c:pt idx="1433">
                  <c:v>1.5780018716857445E-2</c:v>
                </c:pt>
                <c:pt idx="1434">
                  <c:v>1.5772784041461475E-2</c:v>
                </c:pt>
                <c:pt idx="1435">
                  <c:v>1.5765562935379729E-2</c:v>
                </c:pt>
                <c:pt idx="1436">
                  <c:v>1.5758192983677487E-2</c:v>
                </c:pt>
                <c:pt idx="1437">
                  <c:v>1.5751000326304179E-2</c:v>
                </c:pt>
                <c:pt idx="1438">
                  <c:v>1.5743821766326039E-2</c:v>
                </c:pt>
                <c:pt idx="1439">
                  <c:v>1.5736657475513852E-2</c:v>
                </c:pt>
                <c:pt idx="1440">
                  <c:v>1.5729507625650868E-2</c:v>
                </c:pt>
                <c:pt idx="1441">
                  <c:v>1.5722372388532996E-2</c:v>
                </c:pt>
                <c:pt idx="1442">
                  <c:v>1.571462227017675E-2</c:v>
                </c:pt>
                <c:pt idx="1443">
                  <c:v>1.5708146439782411E-2</c:v>
                </c:pt>
                <c:pt idx="1444">
                  <c:v>1.5701056071805729E-2</c:v>
                </c:pt>
                <c:pt idx="1445">
                  <c:v>1.5693981003887317E-2</c:v>
                </c:pt>
                <c:pt idx="1446">
                  <c:v>1.5686921407887515E-2</c:v>
                </c:pt>
                <c:pt idx="1447">
                  <c:v>1.567987745566251E-2</c:v>
                </c:pt>
                <c:pt idx="1448">
                  <c:v>1.5672849317568713E-2</c:v>
                </c:pt>
                <c:pt idx="1449">
                  <c:v>1.5665837161301929E-2</c:v>
                </c:pt>
                <c:pt idx="1450">
                  <c:v>1.5658841154283638E-2</c:v>
                </c:pt>
                <c:pt idx="1451">
                  <c:v>1.5651861463930744E-2</c:v>
                </c:pt>
                <c:pt idx="1452">
                  <c:v>1.5644898257656869E-2</c:v>
                </c:pt>
                <c:pt idx="1453">
                  <c:v>1.5637951702871706E-2</c:v>
                </c:pt>
                <c:pt idx="1454">
                  <c:v>1.5631021966981015E-2</c:v>
                </c:pt>
                <c:pt idx="1455">
                  <c:v>1.5624109217386413E-2</c:v>
                </c:pt>
                <c:pt idx="1456">
                  <c:v>1.561721362148623E-2</c:v>
                </c:pt>
                <c:pt idx="1457">
                  <c:v>1.5610335346675093E-2</c:v>
                </c:pt>
                <c:pt idx="1458">
                  <c:v>1.5603474560343472E-2</c:v>
                </c:pt>
                <c:pt idx="1459">
                  <c:v>1.5596631429877909E-2</c:v>
                </c:pt>
                <c:pt idx="1460">
                  <c:v>1.5589806122662326E-2</c:v>
                </c:pt>
                <c:pt idx="1461">
                  <c:v>1.5582998806076278E-2</c:v>
                </c:pt>
                <c:pt idx="1462">
                  <c:v>1.5576209647495162E-2</c:v>
                </c:pt>
                <c:pt idx="1463">
                  <c:v>1.5569438814292421E-2</c:v>
                </c:pt>
                <c:pt idx="1464">
                  <c:v>1.5562686473836686E-2</c:v>
                </c:pt>
                <c:pt idx="1465">
                  <c:v>1.5555952793492877E-2</c:v>
                </c:pt>
                <c:pt idx="1466">
                  <c:v>1.5549237940623729E-2</c:v>
                </c:pt>
                <c:pt idx="1467">
                  <c:v>1.5542542082587173E-2</c:v>
                </c:pt>
                <c:pt idx="1468">
                  <c:v>1.5535865386738517E-2</c:v>
                </c:pt>
                <c:pt idx="1469">
                  <c:v>1.5529208020429362E-2</c:v>
                </c:pt>
                <c:pt idx="1470">
                  <c:v>1.5522570151008027E-2</c:v>
                </c:pt>
                <c:pt idx="1471">
                  <c:v>1.5515951945819338E-2</c:v>
                </c:pt>
                <c:pt idx="1472">
                  <c:v>1.550935357220572E-2</c:v>
                </c:pt>
                <c:pt idx="1473">
                  <c:v>1.5502775197504792E-2</c:v>
                </c:pt>
                <c:pt idx="1474">
                  <c:v>1.5496216989052208E-2</c:v>
                </c:pt>
                <c:pt idx="1475">
                  <c:v>1.5489679114179908E-2</c:v>
                </c:pt>
                <c:pt idx="1476">
                  <c:v>1.5483161740216992E-2</c:v>
                </c:pt>
                <c:pt idx="1477">
                  <c:v>1.547666503448885E-2</c:v>
                </c:pt>
                <c:pt idx="1478">
                  <c:v>1.5470189164318688E-2</c:v>
                </c:pt>
                <c:pt idx="1479">
                  <c:v>1.5462581017156538E-2</c:v>
                </c:pt>
                <c:pt idx="1480">
                  <c:v>1.5456153060886234E-2</c:v>
                </c:pt>
                <c:pt idx="1481">
                  <c:v>1.544974649197238E-2</c:v>
                </c:pt>
                <c:pt idx="1482">
                  <c:v>1.5443361477736353E-2</c:v>
                </c:pt>
                <c:pt idx="1483">
                  <c:v>1.5436998185496917E-2</c:v>
                </c:pt>
                <c:pt idx="1484">
                  <c:v>1.5430985647298097E-2</c:v>
                </c:pt>
                <c:pt idx="1485">
                  <c:v>1.5424337436270731E-2</c:v>
                </c:pt>
                <c:pt idx="1486">
                  <c:v>1.5418040313907396E-2</c:v>
                </c:pt>
                <c:pt idx="1487">
                  <c:v>1.5411765582788138E-2</c:v>
                </c:pt>
                <c:pt idx="1488">
                  <c:v>1.5405825052312432E-2</c:v>
                </c:pt>
                <c:pt idx="1489">
                  <c:v>1.5399591202335059E-2</c:v>
                </c:pt>
                <c:pt idx="1490">
                  <c:v>1.5393380206433578E-2</c:v>
                </c:pt>
                <c:pt idx="1491">
                  <c:v>1.5387192231888098E-2</c:v>
                </c:pt>
                <c:pt idx="1492">
                  <c:v>1.5381027445975658E-2</c:v>
                </c:pt>
                <c:pt idx="1493">
                  <c:v>1.537450066650211E-2</c:v>
                </c:pt>
                <c:pt idx="1494">
                  <c:v>1.5368768109145585E-2</c:v>
                </c:pt>
                <c:pt idx="1495">
                  <c:v>1.5362673892769772E-2</c:v>
                </c:pt>
                <c:pt idx="1496">
                  <c:v>1.5356603534110854E-2</c:v>
                </c:pt>
                <c:pt idx="1497">
                  <c:v>1.5349515303897988E-2</c:v>
                </c:pt>
                <c:pt idx="1498">
                  <c:v>1.534349980496065E-2</c:v>
                </c:pt>
                <c:pt idx="1499">
                  <c:v>1.5337508715576056E-2</c:v>
                </c:pt>
                <c:pt idx="1500">
                  <c:v>1.5331542203012912E-2</c:v>
                </c:pt>
                <c:pt idx="1501">
                  <c:v>1.532585155875443E-2</c:v>
                </c:pt>
                <c:pt idx="1502">
                  <c:v>1.5319683577417084E-2</c:v>
                </c:pt>
                <c:pt idx="1503">
                  <c:v>1.531379179891201E-2</c:v>
                </c:pt>
                <c:pt idx="1504">
                  <c:v>1.5307925266283825E-2</c:v>
                </c:pt>
                <c:pt idx="1505">
                  <c:v>1.5302084146790559E-2</c:v>
                </c:pt>
                <c:pt idx="1506">
                  <c:v>1.5296268607689158E-2</c:v>
                </c:pt>
                <c:pt idx="1507">
                  <c:v>1.5290478816233952E-2</c:v>
                </c:pt>
                <c:pt idx="1508">
                  <c:v>1.5284714939677747E-2</c:v>
                </c:pt>
                <c:pt idx="1509">
                  <c:v>1.5278977145271605E-2</c:v>
                </c:pt>
                <c:pt idx="1510">
                  <c:v>1.5273265600263977E-2</c:v>
                </c:pt>
                <c:pt idx="1511">
                  <c:v>1.526758047190244E-2</c:v>
                </c:pt>
                <c:pt idx="1512">
                  <c:v>1.5261921927432394E-2</c:v>
                </c:pt>
                <c:pt idx="1513">
                  <c:v>1.5256290134097497E-2</c:v>
                </c:pt>
                <c:pt idx="1514">
                  <c:v>1.5250685259140319E-2</c:v>
                </c:pt>
                <c:pt idx="1515">
                  <c:v>1.524510746980081E-2</c:v>
                </c:pt>
                <c:pt idx="1516">
                  <c:v>1.5239556933318278E-2</c:v>
                </c:pt>
                <c:pt idx="1517">
                  <c:v>1.5234033816930061E-2</c:v>
                </c:pt>
                <c:pt idx="1518">
                  <c:v>1.522853828787241E-2</c:v>
                </c:pt>
                <c:pt idx="1519">
                  <c:v>1.52230705133794E-2</c:v>
                </c:pt>
                <c:pt idx="1520">
                  <c:v>1.5217630660684888E-2</c:v>
                </c:pt>
                <c:pt idx="1521">
                  <c:v>1.5212218897020114E-2</c:v>
                </c:pt>
                <c:pt idx="1522">
                  <c:v>1.5206835389616107E-2</c:v>
                </c:pt>
                <c:pt idx="1523">
                  <c:v>1.5201614211370822E-2</c:v>
                </c:pt>
                <c:pt idx="1524">
                  <c:v>1.5196153812506641E-2</c:v>
                </c:pt>
                <c:pt idx="1525">
                  <c:v>1.5190856077256482E-2</c:v>
                </c:pt>
                <c:pt idx="1526">
                  <c:v>1.5185587267177898E-2</c:v>
                </c:pt>
                <c:pt idx="1527">
                  <c:v>1.5180347549495163E-2</c:v>
                </c:pt>
                <c:pt idx="1528">
                  <c:v>1.5175137091432551E-2</c:v>
                </c:pt>
                <c:pt idx="1529">
                  <c:v>1.5169956060213463E-2</c:v>
                </c:pt>
                <c:pt idx="1530">
                  <c:v>1.5164804623059556E-2</c:v>
                </c:pt>
                <c:pt idx="1531">
                  <c:v>1.51575528443945E-2</c:v>
                </c:pt>
                <c:pt idx="1532">
                  <c:v>1.5152469894917071E-2</c:v>
                </c:pt>
                <c:pt idx="1533">
                  <c:v>1.5147417086285517E-2</c:v>
                </c:pt>
                <c:pt idx="1534">
                  <c:v>1.5142394585707453E-2</c:v>
                </c:pt>
                <c:pt idx="1535">
                  <c:v>1.513740256039006E-2</c:v>
                </c:pt>
                <c:pt idx="1536">
                  <c:v>1.5132441177538985E-2</c:v>
                </c:pt>
                <c:pt idx="1537">
                  <c:v>1.5127510604360314E-2</c:v>
                </c:pt>
                <c:pt idx="1538">
                  <c:v>1.5122611008059032E-2</c:v>
                </c:pt>
                <c:pt idx="1539">
                  <c:v>1.5117742555839914E-2</c:v>
                </c:pt>
                <c:pt idx="1540">
                  <c:v>1.5112905414907292E-2</c:v>
                </c:pt>
                <c:pt idx="1541">
                  <c:v>1.5108099752465277E-2</c:v>
                </c:pt>
                <c:pt idx="1542">
                  <c:v>1.5103325735718204E-2</c:v>
                </c:pt>
                <c:pt idx="1543">
                  <c:v>1.5098583531869091E-2</c:v>
                </c:pt>
                <c:pt idx="1544">
                  <c:v>1.5093873308122051E-2</c:v>
                </c:pt>
                <c:pt idx="1545">
                  <c:v>1.5088529569064445E-2</c:v>
                </c:pt>
                <c:pt idx="1546">
                  <c:v>1.5083888437138327E-2</c:v>
                </c:pt>
                <c:pt idx="1547">
                  <c:v>1.5079279810810203E-2</c:v>
                </c:pt>
                <c:pt idx="1548">
                  <c:v>1.5074703857283531E-2</c:v>
                </c:pt>
                <c:pt idx="1549">
                  <c:v>1.5070160743761546E-2</c:v>
                </c:pt>
                <c:pt idx="1550">
                  <c:v>1.5065650637448363E-2</c:v>
                </c:pt>
                <c:pt idx="1551">
                  <c:v>1.5061173705547876E-2</c:v>
                </c:pt>
                <c:pt idx="1552">
                  <c:v>1.50567301152642E-2</c:v>
                </c:pt>
                <c:pt idx="1553">
                  <c:v>1.5052320033801884E-2</c:v>
                </c:pt>
                <c:pt idx="1554">
                  <c:v>1.5047943628365921E-2</c:v>
                </c:pt>
                <c:pt idx="1555">
                  <c:v>1.5043601066162173E-2</c:v>
                </c:pt>
                <c:pt idx="1556">
                  <c:v>1.5039292514395852E-2</c:v>
                </c:pt>
                <c:pt idx="1557">
                  <c:v>1.5035018140274133E-2</c:v>
                </c:pt>
                <c:pt idx="1558">
                  <c:v>1.5030778111003763E-2</c:v>
                </c:pt>
                <c:pt idx="1559">
                  <c:v>1.5026572593792574E-2</c:v>
                </c:pt>
                <c:pt idx="1560">
                  <c:v>1.5022401755849502E-2</c:v>
                </c:pt>
                <c:pt idx="1561">
                  <c:v>1.5018265764383476E-2</c:v>
                </c:pt>
                <c:pt idx="1562">
                  <c:v>1.5014164786605179E-2</c:v>
                </c:pt>
                <c:pt idx="1563">
                  <c:v>1.5010098989725076E-2</c:v>
                </c:pt>
                <c:pt idx="1564">
                  <c:v>1.5006068540955824E-2</c:v>
                </c:pt>
                <c:pt idx="1565">
                  <c:v>1.5002073607510514E-2</c:v>
                </c:pt>
                <c:pt idx="1566">
                  <c:v>1.4998114356603332E-2</c:v>
                </c:pt>
                <c:pt idx="1567">
                  <c:v>1.4994190955449344E-2</c:v>
                </c:pt>
                <c:pt idx="1568">
                  <c:v>1.4990303571265804E-2</c:v>
                </c:pt>
                <c:pt idx="1569">
                  <c:v>1.4986452371269965E-2</c:v>
                </c:pt>
                <c:pt idx="1570">
                  <c:v>1.498263752268127E-2</c:v>
                </c:pt>
                <c:pt idx="1571">
                  <c:v>1.4978859192720477E-2</c:v>
                </c:pt>
                <c:pt idx="1572">
                  <c:v>1.497511754860944E-2</c:v>
                </c:pt>
                <c:pt idx="1573">
                  <c:v>1.4971412757571545E-2</c:v>
                </c:pt>
                <c:pt idx="1574">
                  <c:v>1.4967744986832366E-2</c:v>
                </c:pt>
                <c:pt idx="1575">
                  <c:v>1.4964114403618356E-2</c:v>
                </c:pt>
                <c:pt idx="1576">
                  <c:v>1.4960521175158156E-2</c:v>
                </c:pt>
                <c:pt idx="1577">
                  <c:v>1.4956965468681725E-2</c:v>
                </c:pt>
                <c:pt idx="1578">
                  <c:v>1.4953447451421641E-2</c:v>
                </c:pt>
                <c:pt idx="1579">
                  <c:v>1.494996729061137E-2</c:v>
                </c:pt>
                <c:pt idx="1580">
                  <c:v>1.4946525153486778E-2</c:v>
                </c:pt>
                <c:pt idx="1581">
                  <c:v>1.4943121207286362E-2</c:v>
                </c:pt>
                <c:pt idx="1582">
                  <c:v>1.4939755619249496E-2</c:v>
                </c:pt>
                <c:pt idx="1583">
                  <c:v>1.4936428556618619E-2</c:v>
                </c:pt>
                <c:pt idx="1584">
                  <c:v>1.4933140186637921E-2</c:v>
                </c:pt>
                <c:pt idx="1585">
                  <c:v>1.4929890676554222E-2</c:v>
                </c:pt>
                <c:pt idx="1586">
                  <c:v>1.4926680193616532E-2</c:v>
                </c:pt>
                <c:pt idx="1587">
                  <c:v>1.492350890507561E-2</c:v>
                </c:pt>
                <c:pt idx="1588">
                  <c:v>1.4920376978185943E-2</c:v>
                </c:pt>
                <c:pt idx="1589">
                  <c:v>1.4917284580203326E-2</c:v>
                </c:pt>
                <c:pt idx="1590">
                  <c:v>1.4914231878387283E-2</c:v>
                </c:pt>
                <c:pt idx="1591">
                  <c:v>1.4911219039998867E-2</c:v>
                </c:pt>
                <c:pt idx="1592">
                  <c:v>1.4908246232302856E-2</c:v>
                </c:pt>
                <c:pt idx="1593">
                  <c:v>1.4905313622566217E-2</c:v>
                </c:pt>
                <c:pt idx="1594">
                  <c:v>1.4902421378058545E-2</c:v>
                </c:pt>
                <c:pt idx="1595">
                  <c:v>1.4899569666053597E-2</c:v>
                </c:pt>
                <c:pt idx="1596">
                  <c:v>1.4896758653826446E-2</c:v>
                </c:pt>
                <c:pt idx="1597">
                  <c:v>1.4893988508656756E-2</c:v>
                </c:pt>
                <c:pt idx="1598">
                  <c:v>1.489125939782639E-2</c:v>
                </c:pt>
                <c:pt idx="1599">
                  <c:v>1.4888571488620713E-2</c:v>
                </c:pt>
                <c:pt idx="1600">
                  <c:v>1.4885924948328152E-2</c:v>
                </c:pt>
                <c:pt idx="1601">
                  <c:v>1.488331994424108E-2</c:v>
                </c:pt>
                <c:pt idx="1602">
                  <c:v>1.4880756643654498E-2</c:v>
                </c:pt>
                <c:pt idx="1603">
                  <c:v>1.4878235213867125E-2</c:v>
                </c:pt>
                <c:pt idx="1604">
                  <c:v>1.487575582218185E-2</c:v>
                </c:pt>
                <c:pt idx="1605">
                  <c:v>1.487331863590418E-2</c:v>
                </c:pt>
                <c:pt idx="1606">
                  <c:v>1.4870923822344229E-2</c:v>
                </c:pt>
                <c:pt idx="1607">
                  <c:v>1.4868571548815391E-2</c:v>
                </c:pt>
                <c:pt idx="1608">
                  <c:v>1.4866261982634786E-2</c:v>
                </c:pt>
                <c:pt idx="1609">
                  <c:v>1.4863995291123696E-2</c:v>
                </c:pt>
                <c:pt idx="1610">
                  <c:v>1.4861771641607339E-2</c:v>
                </c:pt>
                <c:pt idx="1611">
                  <c:v>1.4859591201414885E-2</c:v>
                </c:pt>
                <c:pt idx="1612">
                  <c:v>1.4857454137879655E-2</c:v>
                </c:pt>
                <c:pt idx="1613">
                  <c:v>1.4855360618339353E-2</c:v>
                </c:pt>
                <c:pt idx="1614">
                  <c:v>1.4853310810135632E-2</c:v>
                </c:pt>
                <c:pt idx="1615">
                  <c:v>1.4851304880614733E-2</c:v>
                </c:pt>
                <c:pt idx="1616">
                  <c:v>1.4849342997127066E-2</c:v>
                </c:pt>
                <c:pt idx="1617">
                  <c:v>1.4847425327028076E-2</c:v>
                </c:pt>
                <c:pt idx="1618">
                  <c:v>1.484555203767671E-2</c:v>
                </c:pt>
                <c:pt idx="1619">
                  <c:v>1.4843723296437831E-2</c:v>
                </c:pt>
                <c:pt idx="1620">
                  <c:v>1.4841939270680024E-2</c:v>
                </c:pt>
                <c:pt idx="1621">
                  <c:v>1.4840200127776908E-2</c:v>
                </c:pt>
                <c:pt idx="1622">
                  <c:v>1.4838506035107585E-2</c:v>
                </c:pt>
                <c:pt idx="1623">
                  <c:v>1.4836857160054871E-2</c:v>
                </c:pt>
                <c:pt idx="1624">
                  <c:v>1.4835253670007936E-2</c:v>
                </c:pt>
                <c:pt idx="1625">
                  <c:v>1.4833695732359896E-2</c:v>
                </c:pt>
                <c:pt idx="1626">
                  <c:v>1.4832183514509777E-2</c:v>
                </c:pt>
                <c:pt idx="1627">
                  <c:v>1.4830717183861641E-2</c:v>
                </c:pt>
                <c:pt idx="1628">
                  <c:v>1.4829296907824589E-2</c:v>
                </c:pt>
                <c:pt idx="1629">
                  <c:v>1.4827922853813414E-2</c:v>
                </c:pt>
                <c:pt idx="1630">
                  <c:v>1.4826595189248167E-2</c:v>
                </c:pt>
                <c:pt idx="1631">
                  <c:v>1.4825314081554594E-2</c:v>
                </c:pt>
                <c:pt idx="1632">
                  <c:v>1.4824079698164133E-2</c:v>
                </c:pt>
                <c:pt idx="1633">
                  <c:v>1.4822892206513916E-2</c:v>
                </c:pt>
                <c:pt idx="1634">
                  <c:v>1.4821751774046332E-2</c:v>
                </c:pt>
                <c:pt idx="1635">
                  <c:v>1.4820658568210557E-2</c:v>
                </c:pt>
                <c:pt idx="1636">
                  <c:v>1.4819612756461029E-2</c:v>
                </c:pt>
                <c:pt idx="1637">
                  <c:v>1.481861450625809E-2</c:v>
                </c:pt>
                <c:pt idx="1638">
                  <c:v>1.4817663985068662E-2</c:v>
                </c:pt>
                <c:pt idx="1639">
                  <c:v>1.4816761360365791E-2</c:v>
                </c:pt>
                <c:pt idx="1640">
                  <c:v>1.4815906799628438E-2</c:v>
                </c:pt>
                <c:pt idx="1641">
                  <c:v>1.4815100470341701E-2</c:v>
                </c:pt>
                <c:pt idx="1642">
                  <c:v>1.4814342539998119E-2</c:v>
                </c:pt>
                <c:pt idx="1643">
                  <c:v>1.4813633176095926E-2</c:v>
                </c:pt>
                <c:pt idx="1644">
                  <c:v>1.4813260876771303E-2</c:v>
                </c:pt>
                <c:pt idx="1645">
                  <c:v>1.4812652726974332E-2</c:v>
                </c:pt>
                <c:pt idx="1646">
                  <c:v>1.4812093660126435E-2</c:v>
                </c:pt>
                <c:pt idx="1647">
                  <c:v>1.4811583843759388E-2</c:v>
                </c:pt>
                <c:pt idx="1648">
                  <c:v>1.4811123445412621E-2</c:v>
                </c:pt>
                <c:pt idx="1649">
                  <c:v>1.4810712632632979E-2</c:v>
                </c:pt>
                <c:pt idx="1650">
                  <c:v>1.4810351572973213E-2</c:v>
                </c:pt>
                <c:pt idx="1651">
                  <c:v>1.4810040433994151E-2</c:v>
                </c:pt>
                <c:pt idx="1652">
                  <c:v>1.4809779383262955E-2</c:v>
                </c:pt>
                <c:pt idx="1653">
                  <c:v>1.4809568588355306E-2</c:v>
                </c:pt>
                <c:pt idx="1654">
                  <c:v>1.4809408216853871E-2</c:v>
                </c:pt>
                <c:pt idx="1655">
                  <c:v>1.4809298421248259E-2</c:v>
                </c:pt>
                <c:pt idx="1656">
                  <c:v>1.4809238854747237E-2</c:v>
                </c:pt>
                <c:pt idx="1657">
                  <c:v>1.4809228566863468E-2</c:v>
                </c:pt>
                <c:pt idx="1658">
                  <c:v>1.4809266567825628E-2</c:v>
                </c:pt>
                <c:pt idx="1659">
                  <c:v>1.4809351864339959E-2</c:v>
                </c:pt>
                <c:pt idx="1660">
                  <c:v>1.4809483459592251E-2</c:v>
                </c:pt>
                <c:pt idx="1661">
                  <c:v>1.4809660353246292E-2</c:v>
                </c:pt>
                <c:pt idx="1662">
                  <c:v>1.4809881541443231E-2</c:v>
                </c:pt>
                <c:pt idx="1663">
                  <c:v>1.4810146016802002E-2</c:v>
                </c:pt>
                <c:pt idx="1664">
                  <c:v>1.4810452768417805E-2</c:v>
                </c:pt>
                <c:pt idx="1665">
                  <c:v>1.4810800781862752E-2</c:v>
                </c:pt>
                <c:pt idx="1666">
                  <c:v>1.4811189039184127E-2</c:v>
                </c:pt>
                <c:pt idx="1667">
                  <c:v>1.4811616518905694E-2</c:v>
                </c:pt>
                <c:pt idx="1668">
                  <c:v>1.481208219602529E-2</c:v>
                </c:pt>
                <c:pt idx="1669">
                  <c:v>1.4812585042016367E-2</c:v>
                </c:pt>
                <c:pt idx="1670">
                  <c:v>1.4813124024826008E-2</c:v>
                </c:pt>
                <c:pt idx="1671">
                  <c:v>1.4813698108875813E-2</c:v>
                </c:pt>
                <c:pt idx="1672">
                  <c:v>1.4814306255060371E-2</c:v>
                </c:pt>
                <c:pt idx="1673">
                  <c:v>1.481494742074769E-2</c:v>
                </c:pt>
                <c:pt idx="1674">
                  <c:v>1.4815620559778326E-2</c:v>
                </c:pt>
                <c:pt idx="1675">
                  <c:v>1.4816324622465822E-2</c:v>
                </c:pt>
                <c:pt idx="1676">
                  <c:v>1.4817058555595175E-2</c:v>
                </c:pt>
                <c:pt idx="1677">
                  <c:v>1.4817821302423715E-2</c:v>
                </c:pt>
                <c:pt idx="1678">
                  <c:v>1.4818611802679569E-2</c:v>
                </c:pt>
                <c:pt idx="1679">
                  <c:v>1.4819428992563199E-2</c:v>
                </c:pt>
                <c:pt idx="1680">
                  <c:v>1.482027180474412E-2</c:v>
                </c:pt>
                <c:pt idx="1681">
                  <c:v>1.4821139168363954E-2</c:v>
                </c:pt>
                <c:pt idx="1682">
                  <c:v>1.482203000903382E-2</c:v>
                </c:pt>
                <c:pt idx="1683">
                  <c:v>1.4822943248835416E-2</c:v>
                </c:pt>
                <c:pt idx="1684">
                  <c:v>1.4823877806319056E-2</c:v>
                </c:pt>
                <c:pt idx="1685">
                  <c:v>1.482483259650586E-2</c:v>
                </c:pt>
                <c:pt idx="1686">
                  <c:v>1.4825806530884689E-2</c:v>
                </c:pt>
                <c:pt idx="1687">
                  <c:v>1.4826798517414985E-2</c:v>
                </c:pt>
                <c:pt idx="1688">
                  <c:v>1.4827807460523935E-2</c:v>
                </c:pt>
                <c:pt idx="1689">
                  <c:v>1.4828832261107126E-2</c:v>
                </c:pt>
                <c:pt idx="1690">
                  <c:v>1.4829871816529635E-2</c:v>
                </c:pt>
                <c:pt idx="1691">
                  <c:v>1.4830925020623191E-2</c:v>
                </c:pt>
                <c:pt idx="1692">
                  <c:v>1.4831990763689228E-2</c:v>
                </c:pt>
                <c:pt idx="1693">
                  <c:v>1.4833067932495402E-2</c:v>
                </c:pt>
                <c:pt idx="1694">
                  <c:v>1.4834155410277761E-2</c:v>
                </c:pt>
                <c:pt idx="1695">
                  <c:v>1.4835252076740321E-2</c:v>
                </c:pt>
                <c:pt idx="1696">
                  <c:v>1.4836356808053744E-2</c:v>
                </c:pt>
                <c:pt idx="1697">
                  <c:v>1.4837084487057024E-2</c:v>
                </c:pt>
                <c:pt idx="1698">
                  <c:v>1.4838202174051596E-2</c:v>
                </c:pt>
                <c:pt idx="1699">
                  <c:v>1.4839324561762041E-2</c:v>
                </c:pt>
                <c:pt idx="1700">
                  <c:v>1.4840450509203186E-2</c:v>
                </c:pt>
                <c:pt idx="1701">
                  <c:v>1.4841578871847493E-2</c:v>
                </c:pt>
                <c:pt idx="1702">
                  <c:v>1.4842708501624391E-2</c:v>
                </c:pt>
                <c:pt idx="1703">
                  <c:v>1.4843838246920937E-2</c:v>
                </c:pt>
                <c:pt idx="1704">
                  <c:v>1.4844966952581598E-2</c:v>
                </c:pt>
                <c:pt idx="1705">
                  <c:v>1.4846254142344813E-2</c:v>
                </c:pt>
                <c:pt idx="1706">
                  <c:v>1.4847376713930091E-2</c:v>
                </c:pt>
                <c:pt idx="1707">
                  <c:v>1.4848494596811805E-2</c:v>
                </c:pt>
                <c:pt idx="1708">
                  <c:v>1.4849607016787119E-2</c:v>
                </c:pt>
                <c:pt idx="1709">
                  <c:v>1.4850713886958309E-2</c:v>
                </c:pt>
                <c:pt idx="1710">
                  <c:v>1.4851815190465219E-2</c:v>
                </c:pt>
                <c:pt idx="1711">
                  <c:v>1.4852910910448568E-2</c:v>
                </c:pt>
                <c:pt idx="1712">
                  <c:v>1.4854001030047541E-2</c:v>
                </c:pt>
                <c:pt idx="1713">
                  <c:v>1.4855085532402858E-2</c:v>
                </c:pt>
                <c:pt idx="1714">
                  <c:v>1.4856164400654581E-2</c:v>
                </c:pt>
                <c:pt idx="1715">
                  <c:v>1.4857237617942552E-2</c:v>
                </c:pt>
                <c:pt idx="1716">
                  <c:v>1.4858305167407271E-2</c:v>
                </c:pt>
                <c:pt idx="1717">
                  <c:v>1.4859367032189017E-2</c:v>
                </c:pt>
                <c:pt idx="1718">
                  <c:v>1.4860423195427418E-2</c:v>
                </c:pt>
                <c:pt idx="1719">
                  <c:v>1.486147364026341E-2</c:v>
                </c:pt>
                <c:pt idx="1720">
                  <c:v>1.4862518349836835E-2</c:v>
                </c:pt>
                <c:pt idx="1721">
                  <c:v>1.4863557307288194E-2</c:v>
                </c:pt>
                <c:pt idx="1722">
                  <c:v>1.486459049575755E-2</c:v>
                </c:pt>
                <c:pt idx="1723">
                  <c:v>1.4865617898385619E-2</c:v>
                </c:pt>
                <c:pt idx="1724">
                  <c:v>1.4866639498312902E-2</c:v>
                </c:pt>
                <c:pt idx="1725">
                  <c:v>1.4867655278679243E-2</c:v>
                </c:pt>
                <c:pt idx="1726">
                  <c:v>1.4868665222625579E-2</c:v>
                </c:pt>
                <c:pt idx="1727">
                  <c:v>1.4869669313292191E-2</c:v>
                </c:pt>
                <c:pt idx="1728">
                  <c:v>1.4870667533819798E-2</c:v>
                </c:pt>
                <c:pt idx="1729">
                  <c:v>1.487165986734868E-2</c:v>
                </c:pt>
                <c:pt idx="1730">
                  <c:v>1.4872646297019558E-2</c:v>
                </c:pt>
                <c:pt idx="1731">
                  <c:v>1.487362680597315E-2</c:v>
                </c:pt>
                <c:pt idx="1732">
                  <c:v>1.4874601377350173E-2</c:v>
                </c:pt>
                <c:pt idx="1733">
                  <c:v>1.487556999429113E-2</c:v>
                </c:pt>
                <c:pt idx="1734">
                  <c:v>1.4876532639936957E-2</c:v>
                </c:pt>
                <c:pt idx="1735">
                  <c:v>1.4877489297428591E-2</c:v>
                </c:pt>
                <c:pt idx="1736">
                  <c:v>1.4878439949906317E-2</c:v>
                </c:pt>
                <c:pt idx="1737">
                  <c:v>1.4879384580511724E-2</c:v>
                </c:pt>
                <c:pt idx="1738">
                  <c:v>1.4880323172385317E-2</c:v>
                </c:pt>
                <c:pt idx="1739">
                  <c:v>1.488138843282014E-2</c:v>
                </c:pt>
                <c:pt idx="1740">
                  <c:v>1.48823140277841E-2</c:v>
                </c:pt>
                <c:pt idx="1741">
                  <c:v>1.4883233531030904E-2</c:v>
                </c:pt>
                <c:pt idx="1742">
                  <c:v>1.4884146925701926E-2</c:v>
                </c:pt>
                <c:pt idx="1743">
                  <c:v>1.4885054194938322E-2</c:v>
                </c:pt>
                <c:pt idx="1744">
                  <c:v>1.4885955321881032E-2</c:v>
                </c:pt>
                <c:pt idx="1745">
                  <c:v>1.4886850289671429E-2</c:v>
                </c:pt>
                <c:pt idx="1746">
                  <c:v>1.488773908145111E-2</c:v>
                </c:pt>
                <c:pt idx="1747">
                  <c:v>1.488862168036123E-2</c:v>
                </c:pt>
                <c:pt idx="1748">
                  <c:v>1.4889498069543167E-2</c:v>
                </c:pt>
                <c:pt idx="1749">
                  <c:v>1.4890368232138518E-2</c:v>
                </c:pt>
                <c:pt idx="1750">
                  <c:v>1.4891232151288871E-2</c:v>
                </c:pt>
                <c:pt idx="1751">
                  <c:v>1.4892089810135827E-2</c:v>
                </c:pt>
                <c:pt idx="1752">
                  <c:v>1.489294119182076E-2</c:v>
                </c:pt>
                <c:pt idx="1753">
                  <c:v>1.4895237112946378E-2</c:v>
                </c:pt>
                <c:pt idx="1754">
                  <c:v>1.4894625056273345E-2</c:v>
                </c:pt>
                <c:pt idx="1755">
                  <c:v>1.4895457505323969E-2</c:v>
                </c:pt>
                <c:pt idx="1756">
                  <c:v>1.4896283609780262E-2</c:v>
                </c:pt>
                <c:pt idx="1757">
                  <c:v>1.4897103352784042E-2</c:v>
                </c:pt>
                <c:pt idx="1758">
                  <c:v>1.4897916717477557E-2</c:v>
                </c:pt>
                <c:pt idx="1759">
                  <c:v>1.4898723687002841E-2</c:v>
                </c:pt>
                <c:pt idx="1760">
                  <c:v>1.4899524244501928E-2</c:v>
                </c:pt>
                <c:pt idx="1761">
                  <c:v>1.4900318373117507E-2</c:v>
                </c:pt>
                <c:pt idx="1762">
                  <c:v>1.4901106055991391E-2</c:v>
                </c:pt>
                <c:pt idx="1763">
                  <c:v>1.4901887276266273E-2</c:v>
                </c:pt>
                <c:pt idx="1764">
                  <c:v>1.4902662017084621E-2</c:v>
                </c:pt>
                <c:pt idx="1765">
                  <c:v>1.4903430261588689E-2</c:v>
                </c:pt>
                <c:pt idx="1766">
                  <c:v>1.4904191992921602E-2</c:v>
                </c:pt>
                <c:pt idx="1767">
                  <c:v>1.4904947194225615E-2</c:v>
                </c:pt>
                <c:pt idx="1768">
                  <c:v>1.4905695848643855E-2</c:v>
                </c:pt>
                <c:pt idx="1769">
                  <c:v>1.4906437939318793E-2</c:v>
                </c:pt>
                <c:pt idx="1770">
                  <c:v>1.4907173449393775E-2</c:v>
                </c:pt>
                <c:pt idx="1771">
                  <c:v>1.4907902362011491E-2</c:v>
                </c:pt>
                <c:pt idx="1772">
                  <c:v>1.4908624660315071E-2</c:v>
                </c:pt>
                <c:pt idx="1773">
                  <c:v>1.4909340327447859E-2</c:v>
                </c:pt>
                <c:pt idx="1774">
                  <c:v>1.4910049346552766E-2</c:v>
                </c:pt>
                <c:pt idx="1775">
                  <c:v>1.4910751700773795E-2</c:v>
                </c:pt>
                <c:pt idx="1776">
                  <c:v>1.4911447373253636E-2</c:v>
                </c:pt>
                <c:pt idx="1777">
                  <c:v>1.4912136347136295E-2</c:v>
                </c:pt>
                <c:pt idx="1778">
                  <c:v>1.4912818605565115E-2</c:v>
                </c:pt>
                <c:pt idx="1779">
                  <c:v>1.4913494131683884E-2</c:v>
                </c:pt>
                <c:pt idx="1780">
                  <c:v>1.4914162908636605E-2</c:v>
                </c:pt>
                <c:pt idx="1781">
                  <c:v>1.4914824919566406E-2</c:v>
                </c:pt>
                <c:pt idx="1782">
                  <c:v>1.4915480147618168E-2</c:v>
                </c:pt>
                <c:pt idx="1783">
                  <c:v>1.4916128575935455E-2</c:v>
                </c:pt>
                <c:pt idx="1784">
                  <c:v>1.4916770187662489E-2</c:v>
                </c:pt>
                <c:pt idx="1785">
                  <c:v>1.4917404965943716E-2</c:v>
                </c:pt>
                <c:pt idx="1786">
                  <c:v>1.4918032893922918E-2</c:v>
                </c:pt>
                <c:pt idx="1787">
                  <c:v>1.4918653954745195E-2</c:v>
                </c:pt>
                <c:pt idx="1788">
                  <c:v>1.491926813155477E-2</c:v>
                </c:pt>
                <c:pt idx="1789">
                  <c:v>1.4919875407496303E-2</c:v>
                </c:pt>
                <c:pt idx="1790">
                  <c:v>1.4920475765714675E-2</c:v>
                </c:pt>
                <c:pt idx="1791">
                  <c:v>1.4921844177156088E-2</c:v>
                </c:pt>
                <c:pt idx="1792">
                  <c:v>1.4922428687259841E-2</c:v>
                </c:pt>
                <c:pt idx="1793">
                  <c:v>1.4923006223687677E-2</c:v>
                </c:pt>
                <c:pt idx="1794">
                  <c:v>1.4923576769583329E-2</c:v>
                </c:pt>
                <c:pt idx="1795">
                  <c:v>1.4924140308090523E-2</c:v>
                </c:pt>
                <c:pt idx="1796">
                  <c:v>1.4923667897413465E-2</c:v>
                </c:pt>
                <c:pt idx="1797">
                  <c:v>1.4925246295515544E-2</c:v>
                </c:pt>
                <c:pt idx="1798">
                  <c:v>1.4925788710721701E-2</c:v>
                </c:pt>
                <c:pt idx="1799">
                  <c:v>1.4926324051116276E-2</c:v>
                </c:pt>
                <c:pt idx="1800">
                  <c:v>1.4925829296324522E-2</c:v>
                </c:pt>
                <c:pt idx="1801">
                  <c:v>1.4927373440047341E-2</c:v>
                </c:pt>
                <c:pt idx="1802">
                  <c:v>1.4927887454873031E-2</c:v>
                </c:pt>
                <c:pt idx="1803">
                  <c:v>1.4928394327465322E-2</c:v>
                </c:pt>
                <c:pt idx="1804">
                  <c:v>1.4929232965812028E-2</c:v>
                </c:pt>
                <c:pt idx="1805">
                  <c:v>1.492898841563816E-2</c:v>
                </c:pt>
                <c:pt idx="1806">
                  <c:v>1.4929470653886617E-2</c:v>
                </c:pt>
                <c:pt idx="1807">
                  <c:v>1.4929945675851394E-2</c:v>
                </c:pt>
                <c:pt idx="1808">
                  <c:v>1.4930413464679123E-2</c:v>
                </c:pt>
                <c:pt idx="1809">
                  <c:v>1.4930874003516654E-2</c:v>
                </c:pt>
                <c:pt idx="1810">
                  <c:v>1.4931327275511276E-2</c:v>
                </c:pt>
                <c:pt idx="1811">
                  <c:v>1.4931773263810061E-2</c:v>
                </c:pt>
                <c:pt idx="1812">
                  <c:v>1.4932211951560517E-2</c:v>
                </c:pt>
                <c:pt idx="1813">
                  <c:v>1.4932643321910367E-2</c:v>
                </c:pt>
                <c:pt idx="1814">
                  <c:v>1.4933067358006686E-2</c:v>
                </c:pt>
                <c:pt idx="1815">
                  <c:v>1.4933484042997417E-2</c:v>
                </c:pt>
                <c:pt idx="1816">
                  <c:v>1.4933893360030944E-2</c:v>
                </c:pt>
                <c:pt idx="1817">
                  <c:v>1.4934295292254558E-2</c:v>
                </c:pt>
                <c:pt idx="1818">
                  <c:v>1.4934689822817298E-2</c:v>
                </c:pt>
                <c:pt idx="1819">
                  <c:v>1.4935076934866672E-2</c:v>
                </c:pt>
                <c:pt idx="1820">
                  <c:v>1.4935456611551724E-2</c:v>
                </c:pt>
                <c:pt idx="1821">
                  <c:v>1.4935828836020395E-2</c:v>
                </c:pt>
                <c:pt idx="1822">
                  <c:v>1.493619359142195E-2</c:v>
                </c:pt>
                <c:pt idx="1823">
                  <c:v>1.4936550860904769E-2</c:v>
                </c:pt>
                <c:pt idx="1824">
                  <c:v>1.4936900627618772E-2</c:v>
                </c:pt>
                <c:pt idx="1825">
                  <c:v>1.4937242874712122E-2</c:v>
                </c:pt>
                <c:pt idx="1826">
                  <c:v>1.4937577585334519E-2</c:v>
                </c:pt>
                <c:pt idx="1827">
                  <c:v>1.493790474263566E-2</c:v>
                </c:pt>
                <c:pt idx="1828">
                  <c:v>1.4938224329764585E-2</c:v>
                </c:pt>
                <c:pt idx="1829">
                  <c:v>1.4938536329871431E-2</c:v>
                </c:pt>
                <c:pt idx="1830">
                  <c:v>1.4938840726106333E-2</c:v>
                </c:pt>
                <c:pt idx="1831">
                  <c:v>1.4939137501618554E-2</c:v>
                </c:pt>
                <c:pt idx="1832">
                  <c:v>1.4939426639559102E-2</c:v>
                </c:pt>
                <c:pt idx="1833">
                  <c:v>1.4939708123077898E-2</c:v>
                </c:pt>
                <c:pt idx="1834">
                  <c:v>1.4939981935325513E-2</c:v>
                </c:pt>
                <c:pt idx="1835">
                  <c:v>1.494024805945296E-2</c:v>
                </c:pt>
                <c:pt idx="1836">
                  <c:v>1.4940506478610813E-2</c:v>
                </c:pt>
                <c:pt idx="1837">
                  <c:v>1.4940757175949646E-2</c:v>
                </c:pt>
                <c:pt idx="1838">
                  <c:v>1.4941000134621348E-2</c:v>
                </c:pt>
                <c:pt idx="1839">
                  <c:v>1.494123533777693E-2</c:v>
                </c:pt>
                <c:pt idx="1840">
                  <c:v>1.4941462768567624E-2</c:v>
                </c:pt>
                <c:pt idx="1841">
                  <c:v>1.4941682410145755E-2</c:v>
                </c:pt>
                <c:pt idx="1842">
                  <c:v>1.4941894245662335E-2</c:v>
                </c:pt>
                <c:pt idx="1843">
                  <c:v>1.494209825826991E-2</c:v>
                </c:pt>
                <c:pt idx="1844">
                  <c:v>1.4942294431120367E-2</c:v>
                </c:pt>
                <c:pt idx="1845">
                  <c:v>1.4942482747366032E-2</c:v>
                </c:pt>
                <c:pt idx="1846">
                  <c:v>1.4942663190159671E-2</c:v>
                </c:pt>
                <c:pt idx="1847">
                  <c:v>1.4942835742653609E-2</c:v>
                </c:pt>
                <c:pt idx="1848">
                  <c:v>1.4943000388001046E-2</c:v>
                </c:pt>
                <c:pt idx="1849">
                  <c:v>1.4943157109354311E-2</c:v>
                </c:pt>
                <c:pt idx="1850">
                  <c:v>1.4943305889867262E-2</c:v>
                </c:pt>
                <c:pt idx="1851">
                  <c:v>1.4943446712693539E-2</c:v>
                </c:pt>
                <c:pt idx="1852">
                  <c:v>1.4943892379721388E-2</c:v>
                </c:pt>
                <c:pt idx="1853">
                  <c:v>1.4944016659826283E-2</c:v>
                </c:pt>
                <c:pt idx="1854">
                  <c:v>1.4944132930172422E-2</c:v>
                </c:pt>
                <c:pt idx="1855">
                  <c:v>1.4944241173912513E-2</c:v>
                </c:pt>
                <c:pt idx="1856">
                  <c:v>1.494434137420058E-2</c:v>
                </c:pt>
                <c:pt idx="1857">
                  <c:v>1.4944433514190425E-2</c:v>
                </c:pt>
                <c:pt idx="1858">
                  <c:v>1.4944517577035852E-2</c:v>
                </c:pt>
                <c:pt idx="1859">
                  <c:v>1.4944593545891323E-2</c:v>
                </c:pt>
                <c:pt idx="1860">
                  <c:v>1.4944661403910852E-2</c:v>
                </c:pt>
                <c:pt idx="1861">
                  <c:v>1.4944721134249123E-2</c:v>
                </c:pt>
                <c:pt idx="1862">
                  <c:v>1.4944772720061249E-2</c:v>
                </c:pt>
                <c:pt idx="1863">
                  <c:v>1.4944816144501468E-2</c:v>
                </c:pt>
                <c:pt idx="1864">
                  <c:v>1.4944851390725331E-2</c:v>
                </c:pt>
                <c:pt idx="1865">
                  <c:v>1.4944878441888389E-2</c:v>
                </c:pt>
                <c:pt idx="1866">
                  <c:v>1.4944897281145756E-2</c:v>
                </c:pt>
                <c:pt idx="1867">
                  <c:v>1.4944907891653201E-2</c:v>
                </c:pt>
                <c:pt idx="1868">
                  <c:v>1.494491025656693E-2</c:v>
                </c:pt>
                <c:pt idx="1869">
                  <c:v>1.4944904359042931E-2</c:v>
                </c:pt>
                <c:pt idx="1870">
                  <c:v>1.4944890182237628E-2</c:v>
                </c:pt>
                <c:pt idx="1871">
                  <c:v>1.4944867709307445E-2</c:v>
                </c:pt>
                <c:pt idx="1872">
                  <c:v>1.4944836923409243E-2</c:v>
                </c:pt>
                <c:pt idx="1873">
                  <c:v>1.4944797807699882E-2</c:v>
                </c:pt>
                <c:pt idx="1874">
                  <c:v>1.494475034533688E-2</c:v>
                </c:pt>
                <c:pt idx="1875">
                  <c:v>1.4944694519477317E-2</c:v>
                </c:pt>
                <c:pt idx="1876">
                  <c:v>1.4944630313278707E-2</c:v>
                </c:pt>
                <c:pt idx="1877">
                  <c:v>1.4944557709899444E-2</c:v>
                </c:pt>
                <c:pt idx="1878">
                  <c:v>1.4944476692496602E-2</c:v>
                </c:pt>
                <c:pt idx="1879">
                  <c:v>1.4944387244229447E-2</c:v>
                </c:pt>
                <c:pt idx="1880">
                  <c:v>1.4944289348255934E-2</c:v>
                </c:pt>
                <c:pt idx="1881">
                  <c:v>1.494418298773467E-2</c:v>
                </c:pt>
                <c:pt idx="1882">
                  <c:v>1.4944068145825136E-2</c:v>
                </c:pt>
                <c:pt idx="1883">
                  <c:v>1.4943944805685722E-2</c:v>
                </c:pt>
                <c:pt idx="1884">
                  <c:v>1.4943812950476349E-2</c:v>
                </c:pt>
                <c:pt idx="1885">
                  <c:v>1.4943672563356278E-2</c:v>
                </c:pt>
                <c:pt idx="1886">
                  <c:v>1.4943523627485866E-2</c:v>
                </c:pt>
                <c:pt idx="1887">
                  <c:v>1.4943366126024593E-2</c:v>
                </c:pt>
                <c:pt idx="1888">
                  <c:v>1.4943200042132817E-2</c:v>
                </c:pt>
                <c:pt idx="1889">
                  <c:v>1.4943025358971329E-2</c:v>
                </c:pt>
                <c:pt idx="1890">
                  <c:v>1.4942842059700704E-2</c:v>
                </c:pt>
                <c:pt idx="1891">
                  <c:v>1.4942650127481952E-2</c:v>
                </c:pt>
                <c:pt idx="1892">
                  <c:v>1.4942449545476303E-2</c:v>
                </c:pt>
                <c:pt idx="1893">
                  <c:v>1.4942240296845202E-2</c:v>
                </c:pt>
                <c:pt idx="1894">
                  <c:v>1.4942022364750318E-2</c:v>
                </c:pt>
                <c:pt idx="1895">
                  <c:v>1.4941795732353972E-2</c:v>
                </c:pt>
                <c:pt idx="1896">
                  <c:v>1.4941560382817827E-2</c:v>
                </c:pt>
                <c:pt idx="1897">
                  <c:v>1.4941316299304426E-2</c:v>
                </c:pt>
                <c:pt idx="1898">
                  <c:v>1.4941063464976527E-2</c:v>
                </c:pt>
                <c:pt idx="1899">
                  <c:v>1.4940801862996667E-2</c:v>
                </c:pt>
                <c:pt idx="1900">
                  <c:v>1.4940531476528915E-2</c:v>
                </c:pt>
                <c:pt idx="1901">
                  <c:v>1.4940252288736031E-2</c:v>
                </c:pt>
                <c:pt idx="1902">
                  <c:v>1.4939964282781864E-2</c:v>
                </c:pt>
                <c:pt idx="1903">
                  <c:v>1.4939667441830264E-2</c:v>
                </c:pt>
                <c:pt idx="1904">
                  <c:v>1.4939080972355091E-2</c:v>
                </c:pt>
                <c:pt idx="1905">
                  <c:v>1.4938767068332973E-2</c:v>
                </c:pt>
                <c:pt idx="1906">
                  <c:v>1.4938444280374857E-2</c:v>
                </c:pt>
                <c:pt idx="1907">
                  <c:v>1.4938112591645991E-2</c:v>
                </c:pt>
                <c:pt idx="1908">
                  <c:v>1.4937771985312936E-2</c:v>
                </c:pt>
                <c:pt idx="1909">
                  <c:v>1.4937422444541156E-2</c:v>
                </c:pt>
                <c:pt idx="1910">
                  <c:v>1.4937063952497215E-2</c:v>
                </c:pt>
                <c:pt idx="1911">
                  <c:v>1.4936696492348113E-2</c:v>
                </c:pt>
                <c:pt idx="1912">
                  <c:v>1.4936320047260409E-2</c:v>
                </c:pt>
                <c:pt idx="1913">
                  <c:v>1.493593460040132E-2</c:v>
                </c:pt>
                <c:pt idx="1914">
                  <c:v>1.4935540134938287E-2</c:v>
                </c:pt>
                <c:pt idx="1915">
                  <c:v>1.4935135942984736E-2</c:v>
                </c:pt>
                <c:pt idx="1916">
                  <c:v>1.4934710090695632E-2</c:v>
                </c:pt>
                <c:pt idx="1917">
                  <c:v>1.4934258254408233E-2</c:v>
                </c:pt>
                <c:pt idx="1918">
                  <c:v>1.4933780430797856E-2</c:v>
                </c:pt>
                <c:pt idx="1919">
                  <c:v>1.4933276616657861E-2</c:v>
                </c:pt>
                <c:pt idx="1920">
                  <c:v>1.4932746808902275E-2</c:v>
                </c:pt>
                <c:pt idx="1921">
                  <c:v>1.4932191004562298E-2</c:v>
                </c:pt>
                <c:pt idx="1922">
                  <c:v>1.4931609200788263E-2</c:v>
                </c:pt>
                <c:pt idx="1923">
                  <c:v>1.4931001394850299E-2</c:v>
                </c:pt>
                <c:pt idx="1924">
                  <c:v>1.4930367584136361E-2</c:v>
                </c:pt>
                <c:pt idx="1925">
                  <c:v>1.4929707766153754E-2</c:v>
                </c:pt>
                <c:pt idx="1926">
                  <c:v>1.4929021938528486E-2</c:v>
                </c:pt>
                <c:pt idx="1927">
                  <c:v>1.4928310099005051E-2</c:v>
                </c:pt>
                <c:pt idx="1928">
                  <c:v>1.4927572245447948E-2</c:v>
                </c:pt>
                <c:pt idx="1929">
                  <c:v>1.4926808375838848E-2</c:v>
                </c:pt>
                <c:pt idx="1930">
                  <c:v>1.4926018488279871E-2</c:v>
                </c:pt>
                <c:pt idx="1931">
                  <c:v>1.4925202580990742E-2</c:v>
                </c:pt>
                <c:pt idx="1932">
                  <c:v>1.4924360652310764E-2</c:v>
                </c:pt>
                <c:pt idx="1933">
                  <c:v>1.4923492700697935E-2</c:v>
                </c:pt>
                <c:pt idx="1934">
                  <c:v>1.4922598724729395E-2</c:v>
                </c:pt>
                <c:pt idx="1935">
                  <c:v>1.4921678723100105E-2</c:v>
                </c:pt>
                <c:pt idx="1936">
                  <c:v>1.4920732694625041E-2</c:v>
                </c:pt>
                <c:pt idx="1937">
                  <c:v>1.4919760638237002E-2</c:v>
                </c:pt>
                <c:pt idx="1938">
                  <c:v>1.4918762552989018E-2</c:v>
                </c:pt>
                <c:pt idx="1939">
                  <c:v>1.4917738438051288E-2</c:v>
                </c:pt>
                <c:pt idx="1940">
                  <c:v>1.4916688292714243E-2</c:v>
                </c:pt>
                <c:pt idx="1941">
                  <c:v>1.4915612116386355E-2</c:v>
                </c:pt>
                <c:pt idx="1942">
                  <c:v>1.4914509908595235E-2</c:v>
                </c:pt>
                <c:pt idx="1943">
                  <c:v>1.4913381668987195E-2</c:v>
                </c:pt>
                <c:pt idx="1944">
                  <c:v>1.4912227397327681E-2</c:v>
                </c:pt>
                <c:pt idx="1945">
                  <c:v>1.4911047093500622E-2</c:v>
                </c:pt>
                <c:pt idx="1946">
                  <c:v>1.4909840757509304E-2</c:v>
                </c:pt>
                <c:pt idx="1947">
                  <c:v>1.4908608389475053E-2</c:v>
                </c:pt>
                <c:pt idx="1948">
                  <c:v>1.4907349989638554E-2</c:v>
                </c:pt>
                <c:pt idx="1949">
                  <c:v>1.4906065558359629E-2</c:v>
                </c:pt>
                <c:pt idx="1950">
                  <c:v>1.4904755096116142E-2</c:v>
                </c:pt>
                <c:pt idx="1951">
                  <c:v>1.490341860350575E-2</c:v>
                </c:pt>
                <c:pt idx="1952">
                  <c:v>1.4902056081243941E-2</c:v>
                </c:pt>
                <c:pt idx="1953">
                  <c:v>1.4900667530165767E-2</c:v>
                </c:pt>
                <c:pt idx="1954">
                  <c:v>1.4899252951224988E-2</c:v>
                </c:pt>
                <c:pt idx="1955">
                  <c:v>1.4897812345493843E-2</c:v>
                </c:pt>
                <c:pt idx="1956">
                  <c:v>1.4896345714163707E-2</c:v>
                </c:pt>
                <c:pt idx="1957">
                  <c:v>1.4894853058545094E-2</c:v>
                </c:pt>
                <c:pt idx="1958">
                  <c:v>1.4893334380066339E-2</c:v>
                </c:pt>
                <c:pt idx="1959">
                  <c:v>1.4891789680275795E-2</c:v>
                </c:pt>
                <c:pt idx="1960">
                  <c:v>1.4890218960840073E-2</c:v>
                </c:pt>
                <c:pt idx="1961">
                  <c:v>1.4888622223544264E-2</c:v>
                </c:pt>
                <c:pt idx="1962">
                  <c:v>1.4886999470293257E-2</c:v>
                </c:pt>
                <c:pt idx="1963">
                  <c:v>1.4885350703109543E-2</c:v>
                </c:pt>
                <c:pt idx="1964">
                  <c:v>1.488367592413563E-2</c:v>
                </c:pt>
                <c:pt idx="1965">
                  <c:v>1.4881975135631623E-2</c:v>
                </c:pt>
                <c:pt idx="1966">
                  <c:v>1.4880248339977869E-2</c:v>
                </c:pt>
                <c:pt idx="1967">
                  <c:v>1.4878495712432748E-2</c:v>
                </c:pt>
                <c:pt idx="1968">
                  <c:v>1.4876727791073413E-2</c:v>
                </c:pt>
                <c:pt idx="1969">
                  <c:v>1.4874950786200738E-2</c:v>
                </c:pt>
                <c:pt idx="1970">
                  <c:v>1.4873164687111836E-2</c:v>
                </c:pt>
                <c:pt idx="1971">
                  <c:v>1.487136948310403E-2</c:v>
                </c:pt>
                <c:pt idx="1972">
                  <c:v>1.4869565163475091E-2</c:v>
                </c:pt>
                <c:pt idx="1973">
                  <c:v>1.4867751717523661E-2</c:v>
                </c:pt>
                <c:pt idx="1974">
                  <c:v>1.4865929134547283E-2</c:v>
                </c:pt>
                <c:pt idx="1975">
                  <c:v>1.4864097403845481E-2</c:v>
                </c:pt>
                <c:pt idx="1976">
                  <c:v>1.4862256514716893E-2</c:v>
                </c:pt>
                <c:pt idx="1977">
                  <c:v>1.486040645646104E-2</c:v>
                </c:pt>
                <c:pt idx="1978">
                  <c:v>1.4858547218377661E-2</c:v>
                </c:pt>
                <c:pt idx="1979">
                  <c:v>1.4856678789767146E-2</c:v>
                </c:pt>
                <c:pt idx="1980">
                  <c:v>1.4854801159929673E-2</c:v>
                </c:pt>
                <c:pt idx="1981">
                  <c:v>1.4852914318165855E-2</c:v>
                </c:pt>
                <c:pt idx="1982">
                  <c:v>1.4851018253776743E-2</c:v>
                </c:pt>
                <c:pt idx="1983">
                  <c:v>1.4849112956064265E-2</c:v>
                </c:pt>
                <c:pt idx="1984">
                  <c:v>1.4847198414329472E-2</c:v>
                </c:pt>
                <c:pt idx="1985">
                  <c:v>1.4845274617874949E-2</c:v>
                </c:pt>
                <c:pt idx="1986">
                  <c:v>1.4843341556003063E-2</c:v>
                </c:pt>
                <c:pt idx="1987">
                  <c:v>1.4841399218016613E-2</c:v>
                </c:pt>
                <c:pt idx="1988">
                  <c:v>1.4839447593218624E-2</c:v>
                </c:pt>
                <c:pt idx="1989">
                  <c:v>1.4837486670912338E-2</c:v>
                </c:pt>
                <c:pt idx="1990">
                  <c:v>1.4835516440402092E-2</c:v>
                </c:pt>
                <c:pt idx="1991">
                  <c:v>1.4833536890991345E-2</c:v>
                </c:pt>
                <c:pt idx="1992">
                  <c:v>1.483154801198531E-2</c:v>
                </c:pt>
                <c:pt idx="1993">
                  <c:v>1.4829549792688322E-2</c:v>
                </c:pt>
                <c:pt idx="1994">
                  <c:v>1.4827542222406034E-2</c:v>
                </c:pt>
                <c:pt idx="1995">
                  <c:v>1.4825525290443439E-2</c:v>
                </c:pt>
                <c:pt idx="1996">
                  <c:v>1.4823498986106404E-2</c:v>
                </c:pt>
                <c:pt idx="1997">
                  <c:v>1.4821463298701678E-2</c:v>
                </c:pt>
                <c:pt idx="1998">
                  <c:v>1.4819418217535567E-2</c:v>
                </c:pt>
                <c:pt idx="1999">
                  <c:v>1.4817069465635307E-2</c:v>
                </c:pt>
                <c:pt idx="2000">
                  <c:v>1.4815004218973839E-2</c:v>
                </c:pt>
                <c:pt idx="2001">
                  <c:v>1.4812929544945211E-2</c:v>
                </c:pt>
                <c:pt idx="2002">
                  <c:v>1.4810845432857699E-2</c:v>
                </c:pt>
                <c:pt idx="2003">
                  <c:v>1.4808751872019804E-2</c:v>
                </c:pt>
                <c:pt idx="2004">
                  <c:v>1.4806648851740021E-2</c:v>
                </c:pt>
                <c:pt idx="2005">
                  <c:v>1.4804536361327943E-2</c:v>
                </c:pt>
                <c:pt idx="2006">
                  <c:v>1.4802414390092505E-2</c:v>
                </c:pt>
                <c:pt idx="2007">
                  <c:v>1.480028292734374E-2</c:v>
                </c:pt>
                <c:pt idx="2008">
                  <c:v>1.4798141962391894E-2</c:v>
                </c:pt>
                <c:pt idx="2009">
                  <c:v>1.479599148454744E-2</c:v>
                </c:pt>
                <c:pt idx="2010">
                  <c:v>1.4793831483121279E-2</c:v>
                </c:pt>
                <c:pt idx="2011">
                  <c:v>1.4791661947425198E-2</c:v>
                </c:pt>
                <c:pt idx="2012">
                  <c:v>1.4789482866770102E-2</c:v>
                </c:pt>
                <c:pt idx="2013">
                  <c:v>1.478729423046843E-2</c:v>
                </c:pt>
                <c:pt idx="2014">
                  <c:v>1.4785096027832623E-2</c:v>
                </c:pt>
                <c:pt idx="2015">
                  <c:v>1.478288824817512E-2</c:v>
                </c:pt>
                <c:pt idx="2016">
                  <c:v>1.4780670880809454E-2</c:v>
                </c:pt>
                <c:pt idx="2017">
                  <c:v>1.4778443915048943E-2</c:v>
                </c:pt>
                <c:pt idx="2018">
                  <c:v>1.4776207340207339E-2</c:v>
                </c:pt>
                <c:pt idx="2019">
                  <c:v>1.4773961145598835E-2</c:v>
                </c:pt>
                <c:pt idx="2020">
                  <c:v>1.4771705320538496E-2</c:v>
                </c:pt>
                <c:pt idx="2021">
                  <c:v>1.4769439854340736E-2</c:v>
                </c:pt>
                <c:pt idx="2022">
                  <c:v>1.4767164736321278E-2</c:v>
                </c:pt>
                <c:pt idx="2023">
                  <c:v>1.4764879955795845E-2</c:v>
                </c:pt>
                <c:pt idx="2024">
                  <c:v>1.4762585502080603E-2</c:v>
                </c:pt>
                <c:pt idx="2025">
                  <c:v>1.4760281364491932E-2</c:v>
                </c:pt>
                <c:pt idx="2026">
                  <c:v>1.4757967532346431E-2</c:v>
                </c:pt>
                <c:pt idx="2027">
                  <c:v>1.4755643994961798E-2</c:v>
                </c:pt>
                <c:pt idx="2028">
                  <c:v>1.4753310741655727E-2</c:v>
                </c:pt>
                <c:pt idx="2029">
                  <c:v>1.4750967761745695E-2</c:v>
                </c:pt>
                <c:pt idx="2030">
                  <c:v>1.4748615044550713E-2</c:v>
                </c:pt>
                <c:pt idx="2031">
                  <c:v>1.4746252579389132E-2</c:v>
                </c:pt>
                <c:pt idx="2032">
                  <c:v>1.474388035558062E-2</c:v>
                </c:pt>
                <c:pt idx="2033">
                  <c:v>1.4741498362444405E-2</c:v>
                </c:pt>
                <c:pt idx="2034">
                  <c:v>1.4739106589300154E-2</c:v>
                </c:pt>
                <c:pt idx="2035">
                  <c:v>1.4736705025468847E-2</c:v>
                </c:pt>
                <c:pt idx="2036">
                  <c:v>1.4734293660271026E-2</c:v>
                </c:pt>
                <c:pt idx="2037">
                  <c:v>1.4731872483027455E-2</c:v>
                </c:pt>
                <c:pt idx="2038">
                  <c:v>1.4729441483059991E-2</c:v>
                </c:pt>
                <c:pt idx="2039">
                  <c:v>1.4727000649690486E-2</c:v>
                </c:pt>
                <c:pt idx="2040">
                  <c:v>1.4724549972241239E-2</c:v>
                </c:pt>
                <c:pt idx="2041">
                  <c:v>1.4722089440034763E-2</c:v>
                </c:pt>
                <c:pt idx="2042">
                  <c:v>1.4719619042394447E-2</c:v>
                </c:pt>
                <c:pt idx="2043">
                  <c:v>1.4717138768643901E-2</c:v>
                </c:pt>
                <c:pt idx="2044">
                  <c:v>1.4714648608106512E-2</c:v>
                </c:pt>
                <c:pt idx="2045">
                  <c:v>1.4712148550106767E-2</c:v>
                </c:pt>
                <c:pt idx="2046">
                  <c:v>1.4709638583969589E-2</c:v>
                </c:pt>
                <c:pt idx="2047">
                  <c:v>1.4707118699019899E-2</c:v>
                </c:pt>
                <c:pt idx="2048">
                  <c:v>1.4704588884583279E-2</c:v>
                </c:pt>
                <c:pt idx="2049">
                  <c:v>1.4702049129985526E-2</c:v>
                </c:pt>
                <c:pt idx="2050">
                  <c:v>1.4699499424553314E-2</c:v>
                </c:pt>
                <c:pt idx="2051">
                  <c:v>1.4696573277100096E-2</c:v>
                </c:pt>
                <c:pt idx="2052">
                  <c:v>1.4694002212510155E-2</c:v>
                </c:pt>
                <c:pt idx="2053">
                  <c:v>1.4691421163542176E-2</c:v>
                </c:pt>
                <c:pt idx="2054">
                  <c:v>1.468883011952437E-2</c:v>
                </c:pt>
                <c:pt idx="2055">
                  <c:v>1.4686229069784503E-2</c:v>
                </c:pt>
                <c:pt idx="2056">
                  <c:v>1.46836180036521E-2</c:v>
                </c:pt>
                <c:pt idx="2057">
                  <c:v>1.4680996910456025E-2</c:v>
                </c:pt>
                <c:pt idx="2058">
                  <c:v>1.4678365779526454E-2</c:v>
                </c:pt>
                <c:pt idx="2059">
                  <c:v>1.4675724600192694E-2</c:v>
                </c:pt>
                <c:pt idx="2060">
                  <c:v>1.4673073361785798E-2</c:v>
                </c:pt>
                <c:pt idx="2061">
                  <c:v>1.4670713900508501E-2</c:v>
                </c:pt>
                <c:pt idx="2062">
                  <c:v>1.4668040005998998E-2</c:v>
                </c:pt>
                <c:pt idx="2063">
                  <c:v>1.466535601695863E-2</c:v>
                </c:pt>
                <c:pt idx="2064">
                  <c:v>1.4662661922719193E-2</c:v>
                </c:pt>
                <c:pt idx="2065">
                  <c:v>1.4660054824084837E-2</c:v>
                </c:pt>
                <c:pt idx="2066">
                  <c:v>1.4657243375970727E-2</c:v>
                </c:pt>
                <c:pt idx="2067">
                  <c:v>1.4654518902127241E-2</c:v>
                </c:pt>
                <c:pt idx="2068">
                  <c:v>1.4651784280415341E-2</c:v>
                </c:pt>
                <c:pt idx="2069">
                  <c:v>1.464903950016834E-2</c:v>
                </c:pt>
                <c:pt idx="2070">
                  <c:v>1.464628455072129E-2</c:v>
                </c:pt>
                <c:pt idx="2071">
                  <c:v>1.4643519421407727E-2</c:v>
                </c:pt>
                <c:pt idx="2072">
                  <c:v>1.4640744101563354E-2</c:v>
                </c:pt>
                <c:pt idx="2073">
                  <c:v>1.4637687032948345E-2</c:v>
                </c:pt>
                <c:pt idx="2074">
                  <c:v>1.4635162847624341E-2</c:v>
                </c:pt>
                <c:pt idx="2075">
                  <c:v>1.4632356892201978E-2</c:v>
                </c:pt>
                <c:pt idx="2076">
                  <c:v>1.4629540703592929E-2</c:v>
                </c:pt>
                <c:pt idx="2077">
                  <c:v>1.4626714271134629E-2</c:v>
                </c:pt>
                <c:pt idx="2078">
                  <c:v>1.4623877584164962E-2</c:v>
                </c:pt>
                <c:pt idx="2079">
                  <c:v>1.4621030632022016E-2</c:v>
                </c:pt>
                <c:pt idx="2080">
                  <c:v>1.4618173404043889E-2</c:v>
                </c:pt>
                <c:pt idx="2081">
                  <c:v>1.4615305889570411E-2</c:v>
                </c:pt>
                <c:pt idx="2082">
                  <c:v>1.4612428077940108E-2</c:v>
                </c:pt>
                <c:pt idx="2083">
                  <c:v>1.4609539958493033E-2</c:v>
                </c:pt>
                <c:pt idx="2084">
                  <c:v>1.4606641520570101E-2</c:v>
                </c:pt>
                <c:pt idx="2085">
                  <c:v>1.4603732753511577E-2</c:v>
                </c:pt>
                <c:pt idx="2086">
                  <c:v>1.4600813646658817E-2</c:v>
                </c:pt>
                <c:pt idx="2087">
                  <c:v>1.4597884189353387E-2</c:v>
                </c:pt>
                <c:pt idx="2088">
                  <c:v>1.459494437093751E-2</c:v>
                </c:pt>
                <c:pt idx="2089">
                  <c:v>1.4591994180753839E-2</c:v>
                </c:pt>
                <c:pt idx="2090">
                  <c:v>1.4589033608145251E-2</c:v>
                </c:pt>
                <c:pt idx="2091">
                  <c:v>1.4586062642455048E-2</c:v>
                </c:pt>
                <c:pt idx="2092">
                  <c:v>1.4583081273027626E-2</c:v>
                </c:pt>
                <c:pt idx="2093">
                  <c:v>1.458008948920716E-2</c:v>
                </c:pt>
                <c:pt idx="2094">
                  <c:v>1.4577087280338262E-2</c:v>
                </c:pt>
                <c:pt idx="2095">
                  <c:v>1.4573859930442691E-2</c:v>
                </c:pt>
                <c:pt idx="2096">
                  <c:v>1.4571051544837515E-2</c:v>
                </c:pt>
                <c:pt idx="2097">
                  <c:v>1.4568017996897713E-2</c:v>
                </c:pt>
                <c:pt idx="2098">
                  <c:v>1.4564973981293351E-2</c:v>
                </c:pt>
                <c:pt idx="2099">
                  <c:v>1.4561919487372076E-2</c:v>
                </c:pt>
                <c:pt idx="2100">
                  <c:v>1.4558854504481545E-2</c:v>
                </c:pt>
                <c:pt idx="2101">
                  <c:v>1.4555779021969188E-2</c:v>
                </c:pt>
                <c:pt idx="2102">
                  <c:v>1.4552693029184181E-2</c:v>
                </c:pt>
                <c:pt idx="2103">
                  <c:v>1.4549088966301684E-2</c:v>
                </c:pt>
                <c:pt idx="2104">
                  <c:v>1.4545981299713533E-2</c:v>
                </c:pt>
                <c:pt idx="2105">
                  <c:v>1.4542863090536455E-2</c:v>
                </c:pt>
                <c:pt idx="2106">
                  <c:v>1.4539734328121091E-2</c:v>
                </c:pt>
                <c:pt idx="2107">
                  <c:v>1.4536595001818526E-2</c:v>
                </c:pt>
                <c:pt idx="2108">
                  <c:v>1.453326490249905E-2</c:v>
                </c:pt>
                <c:pt idx="2109">
                  <c:v>1.4530284614958061E-2</c:v>
                </c:pt>
                <c:pt idx="2110">
                  <c:v>1.4527113533104718E-2</c:v>
                </c:pt>
                <c:pt idx="2111">
                  <c:v>1.4523931844773281E-2</c:v>
                </c:pt>
                <c:pt idx="2112">
                  <c:v>1.4520570036771843E-2</c:v>
                </c:pt>
                <c:pt idx="2113">
                  <c:v>1.4517536606090245E-2</c:v>
                </c:pt>
                <c:pt idx="2114">
                  <c:v>1.4514323034446469E-2</c:v>
                </c:pt>
                <c:pt idx="2115">
                  <c:v>1.4511098813741333E-2</c:v>
                </c:pt>
                <c:pt idx="2116">
                  <c:v>1.4507863933330053E-2</c:v>
                </c:pt>
                <c:pt idx="2117">
                  <c:v>1.4502656064283198E-2</c:v>
                </c:pt>
                <c:pt idx="2118">
                  <c:v>1.4499395525808367E-2</c:v>
                </c:pt>
                <c:pt idx="2119">
                  <c:v>1.4496124291931933E-2</c:v>
                </c:pt>
                <c:pt idx="2120">
                  <c:v>1.4492842352011445E-2</c:v>
                </c:pt>
                <c:pt idx="2121">
                  <c:v>1.4489549695405337E-2</c:v>
                </c:pt>
                <c:pt idx="2122">
                  <c:v>1.4486246311472037E-2</c:v>
                </c:pt>
                <c:pt idx="2123">
                  <c:v>1.4482932189571291E-2</c:v>
                </c:pt>
                <c:pt idx="2124">
                  <c:v>1.4479607319062405E-2</c:v>
                </c:pt>
                <c:pt idx="2125">
                  <c:v>1.4476271689305559E-2</c:v>
                </c:pt>
                <c:pt idx="2126">
                  <c:v>1.4472925289661815E-2</c:v>
                </c:pt>
                <c:pt idx="2127">
                  <c:v>1.4469568109492008E-2</c:v>
                </c:pt>
                <c:pt idx="2128">
                  <c:v>1.4466200138158075E-2</c:v>
                </c:pt>
                <c:pt idx="2129">
                  <c:v>1.446282136502239E-2</c:v>
                </c:pt>
                <c:pt idx="2130">
                  <c:v>1.4459431779447319E-2</c:v>
                </c:pt>
                <c:pt idx="2131">
                  <c:v>1.4456031370796117E-2</c:v>
                </c:pt>
                <c:pt idx="2132">
                  <c:v>1.4452620128432028E-2</c:v>
                </c:pt>
                <c:pt idx="2133">
                  <c:v>1.4449198041720054E-2</c:v>
                </c:pt>
                <c:pt idx="2134">
                  <c:v>1.4445765100024099E-2</c:v>
                </c:pt>
                <c:pt idx="2135">
                  <c:v>1.4442321292709823E-2</c:v>
                </c:pt>
                <c:pt idx="2136">
                  <c:v>1.443886660914266E-2</c:v>
                </c:pt>
                <c:pt idx="2137">
                  <c:v>1.4435401038688709E-2</c:v>
                </c:pt>
                <c:pt idx="2138">
                  <c:v>1.4431924570715158E-2</c:v>
                </c:pt>
                <c:pt idx="2139">
                  <c:v>1.4428437194588542E-2</c:v>
                </c:pt>
                <c:pt idx="2140">
                  <c:v>1.4424938899677145E-2</c:v>
                </c:pt>
                <c:pt idx="2141">
                  <c:v>1.4421429675348379E-2</c:v>
                </c:pt>
                <c:pt idx="2142">
                  <c:v>1.4417909510971621E-2</c:v>
                </c:pt>
                <c:pt idx="2143">
                  <c:v>1.4414378395916033E-2</c:v>
                </c:pt>
                <c:pt idx="2144">
                  <c:v>1.4410836319550776E-2</c:v>
                </c:pt>
                <c:pt idx="2145">
                  <c:v>1.4407283271246765E-2</c:v>
                </c:pt>
                <c:pt idx="2146">
                  <c:v>1.4403719240374474E-2</c:v>
                </c:pt>
                <c:pt idx="2147">
                  <c:v>1.4400144216305038E-2</c:v>
                </c:pt>
                <c:pt idx="2148">
                  <c:v>1.4396558188410461E-2</c:v>
                </c:pt>
                <c:pt idx="2149">
                  <c:v>1.4392961146062755E-2</c:v>
                </c:pt>
                <c:pt idx="2150">
                  <c:v>1.4389353078635021E-2</c:v>
                </c:pt>
                <c:pt idx="2151">
                  <c:v>1.4385733975500583E-2</c:v>
                </c:pt>
                <c:pt idx="2152">
                  <c:v>1.43821038260332E-2</c:v>
                </c:pt>
                <c:pt idx="2153">
                  <c:v>1.4378462619607072E-2</c:v>
                </c:pt>
                <c:pt idx="2154">
                  <c:v>1.4374810345597273E-2</c:v>
                </c:pt>
                <c:pt idx="2155">
                  <c:v>1.4371146993379314E-2</c:v>
                </c:pt>
                <c:pt idx="2156">
                  <c:v>1.4367472552329147E-2</c:v>
                </c:pt>
                <c:pt idx="2157">
                  <c:v>1.436378701182294E-2</c:v>
                </c:pt>
                <c:pt idx="2158">
                  <c:v>1.4360090361238177E-2</c:v>
                </c:pt>
                <c:pt idx="2159">
                  <c:v>1.4356382589951904E-2</c:v>
                </c:pt>
                <c:pt idx="2160">
                  <c:v>1.4352663687342481E-2</c:v>
                </c:pt>
                <c:pt idx="2161">
                  <c:v>1.4348933642788267E-2</c:v>
                </c:pt>
                <c:pt idx="2162">
                  <c:v>1.4345192445668713E-2</c:v>
                </c:pt>
                <c:pt idx="2163">
                  <c:v>1.4341440085363061E-2</c:v>
                </c:pt>
                <c:pt idx="2164">
                  <c:v>1.4337676551251856E-2</c:v>
                </c:pt>
                <c:pt idx="2165">
                  <c:v>1.4333901832715866E-2</c:v>
                </c:pt>
                <c:pt idx="2166">
                  <c:v>1.4330115919135642E-2</c:v>
                </c:pt>
                <c:pt idx="2167">
                  <c:v>1.4326318799894143E-2</c:v>
                </c:pt>
                <c:pt idx="2168">
                  <c:v>1.4322510464372575E-2</c:v>
                </c:pt>
                <c:pt idx="2169">
                  <c:v>1.4318690901954773E-2</c:v>
                </c:pt>
                <c:pt idx="2170">
                  <c:v>1.4314860102023257E-2</c:v>
                </c:pt>
                <c:pt idx="2171">
                  <c:v>1.4311018053962954E-2</c:v>
                </c:pt>
                <c:pt idx="2172">
                  <c:v>1.4307164747157484E-2</c:v>
                </c:pt>
                <c:pt idx="2173">
                  <c:v>1.4303300170992432E-2</c:v>
                </c:pt>
                <c:pt idx="2174">
                  <c:v>1.4299424314853164E-2</c:v>
                </c:pt>
                <c:pt idx="2175">
                  <c:v>1.4295537168125925E-2</c:v>
                </c:pt>
                <c:pt idx="2176">
                  <c:v>1.4291638720197614E-2</c:v>
                </c:pt>
                <c:pt idx="2177">
                  <c:v>1.4287728960454915E-2</c:v>
                </c:pt>
                <c:pt idx="2178">
                  <c:v>1.4283807878286479E-2</c:v>
                </c:pt>
                <c:pt idx="2179">
                  <c:v>1.4279875463079645E-2</c:v>
                </c:pt>
                <c:pt idx="2180">
                  <c:v>1.4275931704223942E-2</c:v>
                </c:pt>
                <c:pt idx="2181">
                  <c:v>1.4271976591108897E-2</c:v>
                </c:pt>
                <c:pt idx="2182">
                  <c:v>1.4268010113124039E-2</c:v>
                </c:pt>
                <c:pt idx="2183">
                  <c:v>1.4264032259660652E-2</c:v>
                </c:pt>
                <c:pt idx="2184">
                  <c:v>1.4260043020109574E-2</c:v>
                </c:pt>
                <c:pt idx="2185">
                  <c:v>1.4256042383862086E-2</c:v>
                </c:pt>
                <c:pt idx="2186">
                  <c:v>1.4252030340310567E-2</c:v>
                </c:pt>
                <c:pt idx="2187">
                  <c:v>1.4248006878848267E-2</c:v>
                </c:pt>
                <c:pt idx="2188">
                  <c:v>1.4243971988868436E-2</c:v>
                </c:pt>
                <c:pt idx="2189">
                  <c:v>1.4239925659764547E-2</c:v>
                </c:pt>
                <c:pt idx="2190">
                  <c:v>1.4235867880931822E-2</c:v>
                </c:pt>
                <c:pt idx="2191">
                  <c:v>1.4231798641764826E-2</c:v>
                </c:pt>
                <c:pt idx="2192">
                  <c:v>1.422771793165944E-2</c:v>
                </c:pt>
                <c:pt idx="2193">
                  <c:v>1.4223625740011542E-2</c:v>
                </c:pt>
                <c:pt idx="2194">
                  <c:v>1.4219522056218544E-2</c:v>
                </c:pt>
                <c:pt idx="2195">
                  <c:v>1.4215406869676987E-2</c:v>
                </c:pt>
                <c:pt idx="2196">
                  <c:v>1.4211280169785592E-2</c:v>
                </c:pt>
                <c:pt idx="2197">
                  <c:v>1.4207141945942433E-2</c:v>
                </c:pt>
                <c:pt idx="2198">
                  <c:v>1.4202992187546235E-2</c:v>
                </c:pt>
                <c:pt idx="2199">
                  <c:v>1.4198830883997916E-2</c:v>
                </c:pt>
                <c:pt idx="2200">
                  <c:v>1.4194658024695982E-2</c:v>
                </c:pt>
                <c:pt idx="2201">
                  <c:v>1.4190473599042882E-2</c:v>
                </c:pt>
                <c:pt idx="2202">
                  <c:v>1.4186277596439098E-2</c:v>
                </c:pt>
                <c:pt idx="2203">
                  <c:v>1.4182070006286858E-2</c:v>
                </c:pt>
                <c:pt idx="2204">
                  <c:v>1.4177850817988395E-2</c:v>
                </c:pt>
                <c:pt idx="2205">
                  <c:v>1.4173620020947252E-2</c:v>
                </c:pt>
                <c:pt idx="2206">
                  <c:v>1.4169377604566973E-2</c:v>
                </c:pt>
                <c:pt idx="2207">
                  <c:v>1.4165123558252201E-2</c:v>
                </c:pt>
                <c:pt idx="2208">
                  <c:v>1.4160857871407355E-2</c:v>
                </c:pt>
                <c:pt idx="2209">
                  <c:v>1.4156580533437949E-2</c:v>
                </c:pt>
                <c:pt idx="2210">
                  <c:v>1.4152291533750597E-2</c:v>
                </c:pt>
                <c:pt idx="2211">
                  <c:v>1.414799086175147E-2</c:v>
                </c:pt>
                <c:pt idx="2212">
                  <c:v>1.4143678506848055E-2</c:v>
                </c:pt>
                <c:pt idx="2213">
                  <c:v>1.4139354458448057E-2</c:v>
                </c:pt>
                <c:pt idx="2214">
                  <c:v>1.4135018705960279E-2</c:v>
                </c:pt>
                <c:pt idx="2215">
                  <c:v>1.4130671238793521E-2</c:v>
                </c:pt>
                <c:pt idx="2216">
                  <c:v>1.4126312046357677E-2</c:v>
                </c:pt>
                <c:pt idx="2217">
                  <c:v>1.4121941118062427E-2</c:v>
                </c:pt>
                <c:pt idx="2218">
                  <c:v>1.4117558443318979E-2</c:v>
                </c:pt>
                <c:pt idx="2219">
                  <c:v>1.4113164011539199E-2</c:v>
                </c:pt>
                <c:pt idx="2220">
                  <c:v>1.41087578121343E-2</c:v>
                </c:pt>
                <c:pt idx="2221">
                  <c:v>1.4104339834517898E-2</c:v>
                </c:pt>
                <c:pt idx="2222">
                  <c:v>1.4099910068102298E-2</c:v>
                </c:pt>
                <c:pt idx="2223">
                  <c:v>1.4095468502301997E-2</c:v>
                </c:pt>
                <c:pt idx="2224">
                  <c:v>1.4091015126531489E-2</c:v>
                </c:pt>
                <c:pt idx="2225">
                  <c:v>1.4086549930205706E-2</c:v>
                </c:pt>
                <c:pt idx="2226">
                  <c:v>1.4082072902740239E-2</c:v>
                </c:pt>
                <c:pt idx="2227">
                  <c:v>1.4077584033551334E-2</c:v>
                </c:pt>
                <c:pt idx="2228">
                  <c:v>1.4073083312056334E-2</c:v>
                </c:pt>
                <c:pt idx="2229">
                  <c:v>1.4068570727672581E-2</c:v>
                </c:pt>
                <c:pt idx="2230">
                  <c:v>1.4064046269818073E-2</c:v>
                </c:pt>
                <c:pt idx="2231">
                  <c:v>1.4059509927911685E-2</c:v>
                </c:pt>
                <c:pt idx="2232">
                  <c:v>1.405496169137295E-2</c:v>
                </c:pt>
                <c:pt idx="2233">
                  <c:v>1.4050401549621836E-2</c:v>
                </c:pt>
                <c:pt idx="2234">
                  <c:v>1.4045829492078754E-2</c:v>
                </c:pt>
                <c:pt idx="2235">
                  <c:v>1.4041245508165205E-2</c:v>
                </c:pt>
                <c:pt idx="2236">
                  <c:v>1.4036649587302911E-2</c:v>
                </c:pt>
                <c:pt idx="2237">
                  <c:v>1.4032041718914472E-2</c:v>
                </c:pt>
                <c:pt idx="2238">
                  <c:v>1.4027421892423359E-2</c:v>
                </c:pt>
                <c:pt idx="2239">
                  <c:v>1.4022790097252611E-2</c:v>
                </c:pt>
                <c:pt idx="2240">
                  <c:v>1.4018146322827232E-2</c:v>
                </c:pt>
                <c:pt idx="2241">
                  <c:v>1.4013490558571356E-2</c:v>
                </c:pt>
                <c:pt idx="2242">
                  <c:v>1.4008822793911739E-2</c:v>
                </c:pt>
                <c:pt idx="2243">
                  <c:v>1.4004143018274268E-2</c:v>
                </c:pt>
                <c:pt idx="2244">
                  <c:v>1.3999451221085479E-2</c:v>
                </c:pt>
                <c:pt idx="2245">
                  <c:v>1.399474739177323E-2</c:v>
                </c:pt>
                <c:pt idx="2246">
                  <c:v>1.3990031519765592E-2</c:v>
                </c:pt>
                <c:pt idx="2247">
                  <c:v>1.3985303594491731E-2</c:v>
                </c:pt>
                <c:pt idx="2248">
                  <c:v>1.398056360538082E-2</c:v>
                </c:pt>
                <c:pt idx="2249">
                  <c:v>1.3975811541862681E-2</c:v>
                </c:pt>
                <c:pt idx="2250">
                  <c:v>1.3971047393368671E-2</c:v>
                </c:pt>
                <c:pt idx="2251">
                  <c:v>1.3966271149329275E-2</c:v>
                </c:pt>
                <c:pt idx="2252">
                  <c:v>1.3961482799177383E-2</c:v>
                </c:pt>
                <c:pt idx="2253">
                  <c:v>1.3956682332345229E-2</c:v>
                </c:pt>
                <c:pt idx="2254">
                  <c:v>1.395186973826658E-2</c:v>
                </c:pt>
                <c:pt idx="2255">
                  <c:v>1.3947045006375204E-2</c:v>
                </c:pt>
                <c:pt idx="2256">
                  <c:v>1.3942208126105306E-2</c:v>
                </c:pt>
                <c:pt idx="2257">
                  <c:v>1.3937359086892186E-2</c:v>
                </c:pt>
                <c:pt idx="2258">
                  <c:v>1.3932497878172457E-2</c:v>
                </c:pt>
                <c:pt idx="2259">
                  <c:v>1.3927624489381858E-2</c:v>
                </c:pt>
                <c:pt idx="2260">
                  <c:v>1.3922738909958099E-2</c:v>
                </c:pt>
                <c:pt idx="2261">
                  <c:v>1.3917841129339109E-2</c:v>
                </c:pt>
                <c:pt idx="2262">
                  <c:v>1.3912931136963033E-2</c:v>
                </c:pt>
                <c:pt idx="2263">
                  <c:v>1.3908008922269115E-2</c:v>
                </c:pt>
                <c:pt idx="2264">
                  <c:v>1.3903074474697909E-2</c:v>
                </c:pt>
                <c:pt idx="2265">
                  <c:v>1.3898127783689098E-2</c:v>
                </c:pt>
                <c:pt idx="2266">
                  <c:v>1.3893168838684113E-2</c:v>
                </c:pt>
                <c:pt idx="2267">
                  <c:v>1.3888197629124605E-2</c:v>
                </c:pt>
                <c:pt idx="2268">
                  <c:v>1.3883116500243478E-2</c:v>
                </c:pt>
                <c:pt idx="2269">
                  <c:v>1.3878119653999378E-2</c:v>
                </c:pt>
                <c:pt idx="2270">
                  <c:v>1.3873110510374898E-2</c:v>
                </c:pt>
                <c:pt idx="2271">
                  <c:v>1.386808905881389E-2</c:v>
                </c:pt>
                <c:pt idx="2272">
                  <c:v>1.3863055288762173E-2</c:v>
                </c:pt>
                <c:pt idx="2273">
                  <c:v>1.3858009189665786E-2</c:v>
                </c:pt>
                <c:pt idx="2274">
                  <c:v>1.3852950750970984E-2</c:v>
                </c:pt>
                <c:pt idx="2275">
                  <c:v>1.3847879962125336E-2</c:v>
                </c:pt>
                <c:pt idx="2276">
                  <c:v>1.3842796812576844E-2</c:v>
                </c:pt>
                <c:pt idx="2277">
                  <c:v>1.3837701291774385E-2</c:v>
                </c:pt>
                <c:pt idx="2278">
                  <c:v>1.3832593389166837E-2</c:v>
                </c:pt>
                <c:pt idx="2279">
                  <c:v>1.3827473094204823E-2</c:v>
                </c:pt>
                <c:pt idx="2280">
                  <c:v>1.3822340396339186E-2</c:v>
                </c:pt>
                <c:pt idx="2281">
                  <c:v>1.3817195285020553E-2</c:v>
                </c:pt>
                <c:pt idx="2282">
                  <c:v>1.3812037749701512E-2</c:v>
                </c:pt>
                <c:pt idx="2283">
                  <c:v>1.3806867779835308E-2</c:v>
                </c:pt>
                <c:pt idx="2284">
                  <c:v>1.3801685364874751E-2</c:v>
                </c:pt>
                <c:pt idx="2285">
                  <c:v>1.3796490494274396E-2</c:v>
                </c:pt>
                <c:pt idx="2286">
                  <c:v>1.3791283157488579E-2</c:v>
                </c:pt>
                <c:pt idx="2287">
                  <c:v>1.3786063343973604E-2</c:v>
                </c:pt>
                <c:pt idx="2288">
                  <c:v>1.3780831043185338E-2</c:v>
                </c:pt>
                <c:pt idx="2289">
                  <c:v>1.3775586244580737E-2</c:v>
                </c:pt>
                <c:pt idx="2290">
                  <c:v>1.3770328937617198E-2</c:v>
                </c:pt>
                <c:pt idx="2291">
                  <c:v>1.3765059111753644E-2</c:v>
                </c:pt>
                <c:pt idx="2292">
                  <c:v>1.3759776756448561E-2</c:v>
                </c:pt>
                <c:pt idx="2293">
                  <c:v>1.3754481861161749E-2</c:v>
                </c:pt>
                <c:pt idx="2294">
                  <c:v>1.3749174415354094E-2</c:v>
                </c:pt>
                <c:pt idx="2295">
                  <c:v>1.3743854408486271E-2</c:v>
                </c:pt>
                <c:pt idx="2296">
                  <c:v>1.3738521830020257E-2</c:v>
                </c:pt>
                <c:pt idx="2297">
                  <c:v>1.3733176669418475E-2</c:v>
                </c:pt>
                <c:pt idx="2298">
                  <c:v>1.3727818916144432E-2</c:v>
                </c:pt>
                <c:pt idx="2299">
                  <c:v>1.3722448559662075E-2</c:v>
                </c:pt>
                <c:pt idx="2300">
                  <c:v>1.3717065589435789E-2</c:v>
                </c:pt>
                <c:pt idx="2301">
                  <c:v>1.3711669994931269E-2</c:v>
                </c:pt>
                <c:pt idx="2302">
                  <c:v>1.3706261765614427E-2</c:v>
                </c:pt>
                <c:pt idx="2303">
                  <c:v>1.3700840890952049E-2</c:v>
                </c:pt>
                <c:pt idx="2304">
                  <c:v>1.3695407360411577E-2</c:v>
                </c:pt>
                <c:pt idx="2305">
                  <c:v>1.3689961163461543E-2</c:v>
                </c:pt>
                <c:pt idx="2306">
                  <c:v>1.3684502289570483E-2</c:v>
                </c:pt>
                <c:pt idx="2307">
                  <c:v>1.3679030728208461E-2</c:v>
                </c:pt>
                <c:pt idx="2308">
                  <c:v>1.3673546468845534E-2</c:v>
                </c:pt>
                <c:pt idx="2309">
                  <c:v>1.3668049500953077E-2</c:v>
                </c:pt>
                <c:pt idx="2310">
                  <c:v>1.3662539814002903E-2</c:v>
                </c:pt>
                <c:pt idx="2311">
                  <c:v>1.3656227441055713E-2</c:v>
                </c:pt>
                <c:pt idx="2312">
                  <c:v>1.3650690463532676E-2</c:v>
                </c:pt>
                <c:pt idx="2313">
                  <c:v>1.364514073386822E-2</c:v>
                </c:pt>
                <c:pt idx="2314">
                  <c:v>1.3639578241537212E-2</c:v>
                </c:pt>
                <c:pt idx="2315">
                  <c:v>1.3634002976014518E-2</c:v>
                </c:pt>
                <c:pt idx="2316">
                  <c:v>1.3628414926776754E-2</c:v>
                </c:pt>
                <c:pt idx="2317">
                  <c:v>1.3622814083301191E-2</c:v>
                </c:pt>
                <c:pt idx="2318">
                  <c:v>1.3617200435065752E-2</c:v>
                </c:pt>
                <c:pt idx="2319">
                  <c:v>1.3611573971548581E-2</c:v>
                </c:pt>
                <c:pt idx="2320">
                  <c:v>1.3605934682228914E-2</c:v>
                </c:pt>
                <c:pt idx="2321">
                  <c:v>1.360043897493286E-2</c:v>
                </c:pt>
                <c:pt idx="2322">
                  <c:v>1.3594775139530425E-2</c:v>
                </c:pt>
                <c:pt idx="2323">
                  <c:v>1.3589098447913487E-2</c:v>
                </c:pt>
                <c:pt idx="2324">
                  <c:v>1.3583408889563118E-2</c:v>
                </c:pt>
                <c:pt idx="2325">
                  <c:v>1.3577706453962139E-2</c:v>
                </c:pt>
                <c:pt idx="2326">
                  <c:v>1.3571991130594251E-2</c:v>
                </c:pt>
                <c:pt idx="2327">
                  <c:v>1.3566262908943374E-2</c:v>
                </c:pt>
                <c:pt idx="2328">
                  <c:v>1.3560521778494742E-2</c:v>
                </c:pt>
                <c:pt idx="2329">
                  <c:v>1.3553944666373838E-2</c:v>
                </c:pt>
                <c:pt idx="2330">
                  <c:v>1.3548175838810466E-2</c:v>
                </c:pt>
                <c:pt idx="2331">
                  <c:v>1.3542394069406398E-2</c:v>
                </c:pt>
                <c:pt idx="2332">
                  <c:v>1.3536599347650155E-2</c:v>
                </c:pt>
                <c:pt idx="2333">
                  <c:v>1.3530791663029593E-2</c:v>
                </c:pt>
                <c:pt idx="2334">
                  <c:v>1.3524971005034768E-2</c:v>
                </c:pt>
                <c:pt idx="2335">
                  <c:v>1.3519137363155728E-2</c:v>
                </c:pt>
                <c:pt idx="2336">
                  <c:v>1.3513290726883839E-2</c:v>
                </c:pt>
                <c:pt idx="2337">
                  <c:v>1.3507431085710684E-2</c:v>
                </c:pt>
                <c:pt idx="2338">
                  <c:v>1.3501558429128724E-2</c:v>
                </c:pt>
                <c:pt idx="2339">
                  <c:v>1.3495672746631293E-2</c:v>
                </c:pt>
                <c:pt idx="2340">
                  <c:v>1.3489774027712387E-2</c:v>
                </c:pt>
                <c:pt idx="2341">
                  <c:v>1.3483862261867312E-2</c:v>
                </c:pt>
                <c:pt idx="2342">
                  <c:v>1.3477937438590715E-2</c:v>
                </c:pt>
                <c:pt idx="2343">
                  <c:v>1.3471999547379659E-2</c:v>
                </c:pt>
                <c:pt idx="2344">
                  <c:v>1.3466048577731201E-2</c:v>
                </c:pt>
                <c:pt idx="2345">
                  <c:v>1.3460084519143057E-2</c:v>
                </c:pt>
                <c:pt idx="2346">
                  <c:v>1.345410736111404E-2</c:v>
                </c:pt>
                <c:pt idx="2347">
                  <c:v>1.3448117093143397E-2</c:v>
                </c:pt>
                <c:pt idx="2348">
                  <c:v>1.3442113704731473E-2</c:v>
                </c:pt>
                <c:pt idx="2349">
                  <c:v>1.3436097185379048E-2</c:v>
                </c:pt>
                <c:pt idx="2350">
                  <c:v>1.3430067524588002E-2</c:v>
                </c:pt>
                <c:pt idx="2351">
                  <c:v>1.3424024711860869E-2</c:v>
                </c:pt>
                <c:pt idx="2352">
                  <c:v>1.3417968736701055E-2</c:v>
                </c:pt>
                <c:pt idx="2353">
                  <c:v>1.3411899588612414E-2</c:v>
                </c:pt>
                <c:pt idx="2354">
                  <c:v>1.3405817257100104E-2</c:v>
                </c:pt>
                <c:pt idx="2355">
                  <c:v>1.3399721731669288E-2</c:v>
                </c:pt>
                <c:pt idx="2356">
                  <c:v>1.3393613001826879E-2</c:v>
                </c:pt>
                <c:pt idx="2357">
                  <c:v>1.3387491057080014E-2</c:v>
                </c:pt>
                <c:pt idx="2358">
                  <c:v>1.338135588693648E-2</c:v>
                </c:pt>
                <c:pt idx="2359">
                  <c:v>1.3375207480905383E-2</c:v>
                </c:pt>
                <c:pt idx="2360">
                  <c:v>1.3369045828495825E-2</c:v>
                </c:pt>
                <c:pt idx="2361">
                  <c:v>1.3362870919218882E-2</c:v>
                </c:pt>
                <c:pt idx="2362">
                  <c:v>1.3356682742585193E-2</c:v>
                </c:pt>
                <c:pt idx="2363">
                  <c:v>1.3349183168822979E-2</c:v>
                </c:pt>
                <c:pt idx="2364">
                  <c:v>1.3342964156177521E-2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5215104"/>
        <c:axId val="595217024"/>
      </c:lineChart>
      <c:dateAx>
        <c:axId val="595215104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595217024"/>
        <c:crosses val="autoZero"/>
        <c:auto val="1"/>
        <c:lblOffset val="100"/>
        <c:baseTimeUnit val="days"/>
      </c:dateAx>
      <c:valAx>
        <c:axId val="595217024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5952151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3099374999999998"/>
          <c:y val="0.57731861111111116"/>
          <c:w val="0.11256180555555556"/>
          <c:h val="0.127585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Euribor STD (0Y-1Y)</a:t>
            </a:r>
          </a:p>
        </c:rich>
      </c:tx>
      <c:layout/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3M Mx</c:v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EURSTD!$BA$2:$BA$2366</c:f>
              <c:numCache>
                <c:formatCode>ddd\,\ dd\-mmm\-yyyy</c:formatCode>
                <c:ptCount val="2365"/>
                <c:pt idx="0">
                  <c:v>42138</c:v>
                </c:pt>
                <c:pt idx="1">
                  <c:v>42139</c:v>
                </c:pt>
                <c:pt idx="2">
                  <c:v>42142</c:v>
                </c:pt>
                <c:pt idx="3">
                  <c:v>42143</c:v>
                </c:pt>
                <c:pt idx="4">
                  <c:v>42144</c:v>
                </c:pt>
                <c:pt idx="5">
                  <c:v>42145</c:v>
                </c:pt>
                <c:pt idx="6">
                  <c:v>42146</c:v>
                </c:pt>
                <c:pt idx="7">
                  <c:v>42149</c:v>
                </c:pt>
                <c:pt idx="8">
                  <c:v>42150</c:v>
                </c:pt>
                <c:pt idx="9">
                  <c:v>42151</c:v>
                </c:pt>
                <c:pt idx="10">
                  <c:v>42152</c:v>
                </c:pt>
                <c:pt idx="11">
                  <c:v>42153</c:v>
                </c:pt>
                <c:pt idx="12">
                  <c:v>42156</c:v>
                </c:pt>
                <c:pt idx="13">
                  <c:v>42157</c:v>
                </c:pt>
                <c:pt idx="14">
                  <c:v>42158</c:v>
                </c:pt>
                <c:pt idx="15">
                  <c:v>42159</c:v>
                </c:pt>
                <c:pt idx="16">
                  <c:v>42160</c:v>
                </c:pt>
                <c:pt idx="17">
                  <c:v>42163</c:v>
                </c:pt>
                <c:pt idx="18">
                  <c:v>42164</c:v>
                </c:pt>
                <c:pt idx="19">
                  <c:v>42165</c:v>
                </c:pt>
                <c:pt idx="20">
                  <c:v>42166</c:v>
                </c:pt>
                <c:pt idx="21">
                  <c:v>42167</c:v>
                </c:pt>
                <c:pt idx="22">
                  <c:v>42170</c:v>
                </c:pt>
                <c:pt idx="23">
                  <c:v>42171</c:v>
                </c:pt>
                <c:pt idx="24">
                  <c:v>42172</c:v>
                </c:pt>
                <c:pt idx="25">
                  <c:v>42173</c:v>
                </c:pt>
                <c:pt idx="26">
                  <c:v>42174</c:v>
                </c:pt>
                <c:pt idx="27">
                  <c:v>42177</c:v>
                </c:pt>
                <c:pt idx="28">
                  <c:v>42178</c:v>
                </c:pt>
                <c:pt idx="29">
                  <c:v>42179</c:v>
                </c:pt>
                <c:pt idx="30">
                  <c:v>42180</c:v>
                </c:pt>
                <c:pt idx="31">
                  <c:v>42181</c:v>
                </c:pt>
                <c:pt idx="32">
                  <c:v>42184</c:v>
                </c:pt>
                <c:pt idx="33">
                  <c:v>42185</c:v>
                </c:pt>
                <c:pt idx="34">
                  <c:v>42186</c:v>
                </c:pt>
                <c:pt idx="35">
                  <c:v>42187</c:v>
                </c:pt>
                <c:pt idx="36">
                  <c:v>42188</c:v>
                </c:pt>
                <c:pt idx="37">
                  <c:v>42191</c:v>
                </c:pt>
                <c:pt idx="38">
                  <c:v>42192</c:v>
                </c:pt>
                <c:pt idx="39">
                  <c:v>42193</c:v>
                </c:pt>
                <c:pt idx="40">
                  <c:v>42194</c:v>
                </c:pt>
                <c:pt idx="41">
                  <c:v>42195</c:v>
                </c:pt>
                <c:pt idx="42">
                  <c:v>42198</c:v>
                </c:pt>
                <c:pt idx="43">
                  <c:v>42199</c:v>
                </c:pt>
                <c:pt idx="44">
                  <c:v>42200</c:v>
                </c:pt>
                <c:pt idx="45">
                  <c:v>42201</c:v>
                </c:pt>
                <c:pt idx="46">
                  <c:v>42202</c:v>
                </c:pt>
                <c:pt idx="47">
                  <c:v>42205</c:v>
                </c:pt>
                <c:pt idx="48">
                  <c:v>42206</c:v>
                </c:pt>
                <c:pt idx="49">
                  <c:v>42207</c:v>
                </c:pt>
                <c:pt idx="50">
                  <c:v>42208</c:v>
                </c:pt>
                <c:pt idx="51">
                  <c:v>42209</c:v>
                </c:pt>
                <c:pt idx="52">
                  <c:v>42212</c:v>
                </c:pt>
                <c:pt idx="53">
                  <c:v>42213</c:v>
                </c:pt>
                <c:pt idx="54">
                  <c:v>42214</c:v>
                </c:pt>
                <c:pt idx="55">
                  <c:v>42215</c:v>
                </c:pt>
                <c:pt idx="56">
                  <c:v>42216</c:v>
                </c:pt>
                <c:pt idx="57">
                  <c:v>42219</c:v>
                </c:pt>
                <c:pt idx="58">
                  <c:v>42220</c:v>
                </c:pt>
                <c:pt idx="59">
                  <c:v>42221</c:v>
                </c:pt>
                <c:pt idx="60">
                  <c:v>42222</c:v>
                </c:pt>
                <c:pt idx="61">
                  <c:v>42223</c:v>
                </c:pt>
                <c:pt idx="62">
                  <c:v>42226</c:v>
                </c:pt>
                <c:pt idx="63">
                  <c:v>42227</c:v>
                </c:pt>
                <c:pt idx="64">
                  <c:v>42228</c:v>
                </c:pt>
                <c:pt idx="65">
                  <c:v>42229</c:v>
                </c:pt>
                <c:pt idx="66">
                  <c:v>42230</c:v>
                </c:pt>
                <c:pt idx="67">
                  <c:v>42233</c:v>
                </c:pt>
                <c:pt idx="68">
                  <c:v>42234</c:v>
                </c:pt>
                <c:pt idx="69">
                  <c:v>42235</c:v>
                </c:pt>
                <c:pt idx="70">
                  <c:v>42236</c:v>
                </c:pt>
                <c:pt idx="71">
                  <c:v>42237</c:v>
                </c:pt>
                <c:pt idx="72">
                  <c:v>42240</c:v>
                </c:pt>
                <c:pt idx="73">
                  <c:v>42241</c:v>
                </c:pt>
                <c:pt idx="74">
                  <c:v>42242</c:v>
                </c:pt>
                <c:pt idx="75">
                  <c:v>42243</c:v>
                </c:pt>
                <c:pt idx="76">
                  <c:v>42244</c:v>
                </c:pt>
                <c:pt idx="77">
                  <c:v>42247</c:v>
                </c:pt>
                <c:pt idx="78">
                  <c:v>42248</c:v>
                </c:pt>
                <c:pt idx="79">
                  <c:v>42249</c:v>
                </c:pt>
                <c:pt idx="80">
                  <c:v>42250</c:v>
                </c:pt>
                <c:pt idx="81">
                  <c:v>42251</c:v>
                </c:pt>
                <c:pt idx="82">
                  <c:v>42254</c:v>
                </c:pt>
                <c:pt idx="83">
                  <c:v>42255</c:v>
                </c:pt>
                <c:pt idx="84">
                  <c:v>42256</c:v>
                </c:pt>
                <c:pt idx="85">
                  <c:v>42257</c:v>
                </c:pt>
                <c:pt idx="86">
                  <c:v>42258</c:v>
                </c:pt>
                <c:pt idx="87">
                  <c:v>42261</c:v>
                </c:pt>
                <c:pt idx="88">
                  <c:v>42262</c:v>
                </c:pt>
                <c:pt idx="89">
                  <c:v>42263</c:v>
                </c:pt>
                <c:pt idx="90">
                  <c:v>42264</c:v>
                </c:pt>
                <c:pt idx="91">
                  <c:v>42265</c:v>
                </c:pt>
                <c:pt idx="92">
                  <c:v>42268</c:v>
                </c:pt>
                <c:pt idx="93">
                  <c:v>42269</c:v>
                </c:pt>
                <c:pt idx="94">
                  <c:v>42270</c:v>
                </c:pt>
                <c:pt idx="95">
                  <c:v>42271</c:v>
                </c:pt>
                <c:pt idx="96">
                  <c:v>42272</c:v>
                </c:pt>
                <c:pt idx="97">
                  <c:v>42275</c:v>
                </c:pt>
                <c:pt idx="98">
                  <c:v>42276</c:v>
                </c:pt>
                <c:pt idx="99">
                  <c:v>42277</c:v>
                </c:pt>
                <c:pt idx="100">
                  <c:v>42278</c:v>
                </c:pt>
                <c:pt idx="101">
                  <c:v>42279</c:v>
                </c:pt>
                <c:pt idx="102">
                  <c:v>42282</c:v>
                </c:pt>
                <c:pt idx="103">
                  <c:v>42283</c:v>
                </c:pt>
                <c:pt idx="104">
                  <c:v>42284</c:v>
                </c:pt>
                <c:pt idx="105">
                  <c:v>42285</c:v>
                </c:pt>
                <c:pt idx="106">
                  <c:v>42286</c:v>
                </c:pt>
                <c:pt idx="107">
                  <c:v>42289</c:v>
                </c:pt>
                <c:pt idx="108">
                  <c:v>42290</c:v>
                </c:pt>
                <c:pt idx="109">
                  <c:v>42291</c:v>
                </c:pt>
                <c:pt idx="110">
                  <c:v>42292</c:v>
                </c:pt>
                <c:pt idx="111">
                  <c:v>42293</c:v>
                </c:pt>
                <c:pt idx="112">
                  <c:v>42296</c:v>
                </c:pt>
                <c:pt idx="113">
                  <c:v>42297</c:v>
                </c:pt>
                <c:pt idx="114">
                  <c:v>42298</c:v>
                </c:pt>
                <c:pt idx="115">
                  <c:v>42299</c:v>
                </c:pt>
                <c:pt idx="116">
                  <c:v>42300</c:v>
                </c:pt>
                <c:pt idx="117">
                  <c:v>42303</c:v>
                </c:pt>
                <c:pt idx="118">
                  <c:v>42304</c:v>
                </c:pt>
                <c:pt idx="119">
                  <c:v>42305</c:v>
                </c:pt>
                <c:pt idx="120">
                  <c:v>42306</c:v>
                </c:pt>
                <c:pt idx="121">
                  <c:v>42307</c:v>
                </c:pt>
                <c:pt idx="122">
                  <c:v>42310</c:v>
                </c:pt>
                <c:pt idx="123">
                  <c:v>42311</c:v>
                </c:pt>
                <c:pt idx="124">
                  <c:v>42312</c:v>
                </c:pt>
                <c:pt idx="125">
                  <c:v>42313</c:v>
                </c:pt>
                <c:pt idx="126">
                  <c:v>42314</c:v>
                </c:pt>
                <c:pt idx="127">
                  <c:v>42317</c:v>
                </c:pt>
                <c:pt idx="128">
                  <c:v>42318</c:v>
                </c:pt>
                <c:pt idx="129">
                  <c:v>42319</c:v>
                </c:pt>
                <c:pt idx="130">
                  <c:v>42320</c:v>
                </c:pt>
                <c:pt idx="131">
                  <c:v>42321</c:v>
                </c:pt>
                <c:pt idx="132">
                  <c:v>42324</c:v>
                </c:pt>
                <c:pt idx="133">
                  <c:v>42325</c:v>
                </c:pt>
                <c:pt idx="134">
                  <c:v>42326</c:v>
                </c:pt>
                <c:pt idx="135">
                  <c:v>42327</c:v>
                </c:pt>
                <c:pt idx="136">
                  <c:v>42328</c:v>
                </c:pt>
                <c:pt idx="137">
                  <c:v>42331</c:v>
                </c:pt>
                <c:pt idx="138">
                  <c:v>42332</c:v>
                </c:pt>
                <c:pt idx="139">
                  <c:v>42333</c:v>
                </c:pt>
                <c:pt idx="140">
                  <c:v>42334</c:v>
                </c:pt>
                <c:pt idx="141">
                  <c:v>42335</c:v>
                </c:pt>
                <c:pt idx="142">
                  <c:v>42338</c:v>
                </c:pt>
                <c:pt idx="143">
                  <c:v>42339</c:v>
                </c:pt>
                <c:pt idx="144">
                  <c:v>42340</c:v>
                </c:pt>
                <c:pt idx="145">
                  <c:v>42341</c:v>
                </c:pt>
                <c:pt idx="146">
                  <c:v>42342</c:v>
                </c:pt>
                <c:pt idx="147">
                  <c:v>42345</c:v>
                </c:pt>
                <c:pt idx="148">
                  <c:v>42346</c:v>
                </c:pt>
                <c:pt idx="149">
                  <c:v>42347</c:v>
                </c:pt>
                <c:pt idx="150">
                  <c:v>42348</c:v>
                </c:pt>
                <c:pt idx="151">
                  <c:v>42349</c:v>
                </c:pt>
                <c:pt idx="152">
                  <c:v>42352</c:v>
                </c:pt>
                <c:pt idx="153">
                  <c:v>42353</c:v>
                </c:pt>
                <c:pt idx="154">
                  <c:v>42354</c:v>
                </c:pt>
                <c:pt idx="155">
                  <c:v>42355</c:v>
                </c:pt>
                <c:pt idx="156">
                  <c:v>42356</c:v>
                </c:pt>
                <c:pt idx="157">
                  <c:v>42359</c:v>
                </c:pt>
                <c:pt idx="158">
                  <c:v>42360</c:v>
                </c:pt>
                <c:pt idx="159">
                  <c:v>42361</c:v>
                </c:pt>
                <c:pt idx="160">
                  <c:v>42362</c:v>
                </c:pt>
                <c:pt idx="161">
                  <c:v>42366</c:v>
                </c:pt>
                <c:pt idx="162">
                  <c:v>42367</c:v>
                </c:pt>
                <c:pt idx="163">
                  <c:v>42368</c:v>
                </c:pt>
                <c:pt idx="164">
                  <c:v>42369</c:v>
                </c:pt>
                <c:pt idx="165">
                  <c:v>42373</c:v>
                </c:pt>
                <c:pt idx="166">
                  <c:v>42374</c:v>
                </c:pt>
                <c:pt idx="167">
                  <c:v>42375</c:v>
                </c:pt>
                <c:pt idx="168">
                  <c:v>42376</c:v>
                </c:pt>
                <c:pt idx="169">
                  <c:v>42377</c:v>
                </c:pt>
                <c:pt idx="170">
                  <c:v>42380</c:v>
                </c:pt>
                <c:pt idx="171">
                  <c:v>42381</c:v>
                </c:pt>
                <c:pt idx="172">
                  <c:v>42382</c:v>
                </c:pt>
                <c:pt idx="173">
                  <c:v>42383</c:v>
                </c:pt>
                <c:pt idx="174">
                  <c:v>42384</c:v>
                </c:pt>
                <c:pt idx="175">
                  <c:v>42387</c:v>
                </c:pt>
                <c:pt idx="176">
                  <c:v>42388</c:v>
                </c:pt>
                <c:pt idx="177">
                  <c:v>42389</c:v>
                </c:pt>
                <c:pt idx="178">
                  <c:v>42390</c:v>
                </c:pt>
                <c:pt idx="179">
                  <c:v>42391</c:v>
                </c:pt>
                <c:pt idx="180">
                  <c:v>42394</c:v>
                </c:pt>
                <c:pt idx="181">
                  <c:v>42395</c:v>
                </c:pt>
                <c:pt idx="182">
                  <c:v>42396</c:v>
                </c:pt>
                <c:pt idx="183">
                  <c:v>42397</c:v>
                </c:pt>
                <c:pt idx="184">
                  <c:v>42398</c:v>
                </c:pt>
                <c:pt idx="185">
                  <c:v>42401</c:v>
                </c:pt>
                <c:pt idx="186">
                  <c:v>42402</c:v>
                </c:pt>
                <c:pt idx="187">
                  <c:v>42403</c:v>
                </c:pt>
                <c:pt idx="188">
                  <c:v>42404</c:v>
                </c:pt>
                <c:pt idx="189">
                  <c:v>42405</c:v>
                </c:pt>
                <c:pt idx="190">
                  <c:v>42408</c:v>
                </c:pt>
                <c:pt idx="191">
                  <c:v>42409</c:v>
                </c:pt>
                <c:pt idx="192">
                  <c:v>42410</c:v>
                </c:pt>
                <c:pt idx="193">
                  <c:v>42411</c:v>
                </c:pt>
                <c:pt idx="194">
                  <c:v>42412</c:v>
                </c:pt>
                <c:pt idx="195">
                  <c:v>42415</c:v>
                </c:pt>
                <c:pt idx="196">
                  <c:v>42416</c:v>
                </c:pt>
                <c:pt idx="197">
                  <c:v>42417</c:v>
                </c:pt>
                <c:pt idx="198">
                  <c:v>42418</c:v>
                </c:pt>
                <c:pt idx="199">
                  <c:v>42419</c:v>
                </c:pt>
                <c:pt idx="200">
                  <c:v>42422</c:v>
                </c:pt>
                <c:pt idx="201">
                  <c:v>42423</c:v>
                </c:pt>
                <c:pt idx="202">
                  <c:v>42424</c:v>
                </c:pt>
                <c:pt idx="203">
                  <c:v>42425</c:v>
                </c:pt>
                <c:pt idx="204">
                  <c:v>42426</c:v>
                </c:pt>
                <c:pt idx="205">
                  <c:v>42429</c:v>
                </c:pt>
                <c:pt idx="206">
                  <c:v>42430</c:v>
                </c:pt>
                <c:pt idx="207">
                  <c:v>42431</c:v>
                </c:pt>
                <c:pt idx="208">
                  <c:v>42432</c:v>
                </c:pt>
                <c:pt idx="209">
                  <c:v>42433</c:v>
                </c:pt>
                <c:pt idx="210">
                  <c:v>42436</c:v>
                </c:pt>
                <c:pt idx="211">
                  <c:v>42437</c:v>
                </c:pt>
                <c:pt idx="212">
                  <c:v>42438</c:v>
                </c:pt>
                <c:pt idx="213">
                  <c:v>42439</c:v>
                </c:pt>
                <c:pt idx="214">
                  <c:v>42440</c:v>
                </c:pt>
                <c:pt idx="215">
                  <c:v>42443</c:v>
                </c:pt>
                <c:pt idx="216">
                  <c:v>42444</c:v>
                </c:pt>
                <c:pt idx="217">
                  <c:v>42445</c:v>
                </c:pt>
                <c:pt idx="218">
                  <c:v>42446</c:v>
                </c:pt>
                <c:pt idx="219">
                  <c:v>42447</c:v>
                </c:pt>
                <c:pt idx="220">
                  <c:v>42450</c:v>
                </c:pt>
                <c:pt idx="221">
                  <c:v>42451</c:v>
                </c:pt>
                <c:pt idx="222">
                  <c:v>42452</c:v>
                </c:pt>
                <c:pt idx="223">
                  <c:v>42453</c:v>
                </c:pt>
                <c:pt idx="224">
                  <c:v>42458</c:v>
                </c:pt>
                <c:pt idx="225">
                  <c:v>42459</c:v>
                </c:pt>
                <c:pt idx="226">
                  <c:v>42460</c:v>
                </c:pt>
                <c:pt idx="227">
                  <c:v>42461</c:v>
                </c:pt>
                <c:pt idx="228">
                  <c:v>42464</c:v>
                </c:pt>
                <c:pt idx="229">
                  <c:v>42465</c:v>
                </c:pt>
                <c:pt idx="230">
                  <c:v>42466</c:v>
                </c:pt>
                <c:pt idx="231">
                  <c:v>42467</c:v>
                </c:pt>
                <c:pt idx="232">
                  <c:v>42468</c:v>
                </c:pt>
                <c:pt idx="233">
                  <c:v>42471</c:v>
                </c:pt>
                <c:pt idx="234">
                  <c:v>42472</c:v>
                </c:pt>
                <c:pt idx="235">
                  <c:v>42473</c:v>
                </c:pt>
                <c:pt idx="236">
                  <c:v>42474</c:v>
                </c:pt>
                <c:pt idx="237">
                  <c:v>42475</c:v>
                </c:pt>
                <c:pt idx="238">
                  <c:v>42478</c:v>
                </c:pt>
                <c:pt idx="239">
                  <c:v>42479</c:v>
                </c:pt>
                <c:pt idx="240">
                  <c:v>42480</c:v>
                </c:pt>
                <c:pt idx="241">
                  <c:v>42481</c:v>
                </c:pt>
                <c:pt idx="242">
                  <c:v>42482</c:v>
                </c:pt>
                <c:pt idx="243">
                  <c:v>42485</c:v>
                </c:pt>
                <c:pt idx="244">
                  <c:v>42486</c:v>
                </c:pt>
                <c:pt idx="245">
                  <c:v>42487</c:v>
                </c:pt>
                <c:pt idx="246">
                  <c:v>42488</c:v>
                </c:pt>
                <c:pt idx="247">
                  <c:v>42489</c:v>
                </c:pt>
                <c:pt idx="248">
                  <c:v>42492</c:v>
                </c:pt>
                <c:pt idx="249">
                  <c:v>42493</c:v>
                </c:pt>
                <c:pt idx="250">
                  <c:v>42494</c:v>
                </c:pt>
                <c:pt idx="251">
                  <c:v>42495</c:v>
                </c:pt>
                <c:pt idx="252">
                  <c:v>42496</c:v>
                </c:pt>
                <c:pt idx="253">
                  <c:v>42499</c:v>
                </c:pt>
                <c:pt idx="254">
                  <c:v>42500</c:v>
                </c:pt>
                <c:pt idx="255">
                  <c:v>42501</c:v>
                </c:pt>
                <c:pt idx="256">
                  <c:v>42502</c:v>
                </c:pt>
                <c:pt idx="257">
                  <c:v>42503</c:v>
                </c:pt>
                <c:pt idx="258">
                  <c:v>42506</c:v>
                </c:pt>
                <c:pt idx="259">
                  <c:v>42507</c:v>
                </c:pt>
                <c:pt idx="260">
                  <c:v>42508</c:v>
                </c:pt>
                <c:pt idx="261">
                  <c:v>42509</c:v>
                </c:pt>
                <c:pt idx="262">
                  <c:v>42510</c:v>
                </c:pt>
                <c:pt idx="263">
                  <c:v>42513</c:v>
                </c:pt>
                <c:pt idx="264">
                  <c:v>42514</c:v>
                </c:pt>
                <c:pt idx="265">
                  <c:v>42515</c:v>
                </c:pt>
                <c:pt idx="266">
                  <c:v>42516</c:v>
                </c:pt>
                <c:pt idx="267">
                  <c:v>42517</c:v>
                </c:pt>
                <c:pt idx="268">
                  <c:v>42520</c:v>
                </c:pt>
                <c:pt idx="269">
                  <c:v>42521</c:v>
                </c:pt>
                <c:pt idx="270">
                  <c:v>42522</c:v>
                </c:pt>
                <c:pt idx="271">
                  <c:v>42523</c:v>
                </c:pt>
                <c:pt idx="272">
                  <c:v>42524</c:v>
                </c:pt>
                <c:pt idx="273">
                  <c:v>42527</c:v>
                </c:pt>
                <c:pt idx="274">
                  <c:v>42528</c:v>
                </c:pt>
                <c:pt idx="275">
                  <c:v>42529</c:v>
                </c:pt>
                <c:pt idx="276">
                  <c:v>42530</c:v>
                </c:pt>
                <c:pt idx="277">
                  <c:v>42531</c:v>
                </c:pt>
                <c:pt idx="278">
                  <c:v>42534</c:v>
                </c:pt>
                <c:pt idx="279">
                  <c:v>42535</c:v>
                </c:pt>
                <c:pt idx="280">
                  <c:v>42536</c:v>
                </c:pt>
                <c:pt idx="281">
                  <c:v>42537</c:v>
                </c:pt>
                <c:pt idx="282">
                  <c:v>42538</c:v>
                </c:pt>
                <c:pt idx="283">
                  <c:v>42541</c:v>
                </c:pt>
                <c:pt idx="284">
                  <c:v>42542</c:v>
                </c:pt>
                <c:pt idx="285">
                  <c:v>42543</c:v>
                </c:pt>
                <c:pt idx="286">
                  <c:v>42544</c:v>
                </c:pt>
                <c:pt idx="287">
                  <c:v>42545</c:v>
                </c:pt>
                <c:pt idx="288">
                  <c:v>42548</c:v>
                </c:pt>
                <c:pt idx="289">
                  <c:v>42549</c:v>
                </c:pt>
                <c:pt idx="290">
                  <c:v>42550</c:v>
                </c:pt>
                <c:pt idx="291">
                  <c:v>42551</c:v>
                </c:pt>
                <c:pt idx="292">
                  <c:v>42552</c:v>
                </c:pt>
                <c:pt idx="293">
                  <c:v>42555</c:v>
                </c:pt>
                <c:pt idx="294">
                  <c:v>42556</c:v>
                </c:pt>
                <c:pt idx="295">
                  <c:v>42557</c:v>
                </c:pt>
                <c:pt idx="296">
                  <c:v>42558</c:v>
                </c:pt>
                <c:pt idx="297">
                  <c:v>42559</c:v>
                </c:pt>
                <c:pt idx="298">
                  <c:v>42562</c:v>
                </c:pt>
                <c:pt idx="299">
                  <c:v>42563</c:v>
                </c:pt>
                <c:pt idx="300">
                  <c:v>42564</c:v>
                </c:pt>
                <c:pt idx="301">
                  <c:v>42565</c:v>
                </c:pt>
                <c:pt idx="302">
                  <c:v>42566</c:v>
                </c:pt>
                <c:pt idx="303">
                  <c:v>42569</c:v>
                </c:pt>
                <c:pt idx="304">
                  <c:v>42570</c:v>
                </c:pt>
                <c:pt idx="305">
                  <c:v>42571</c:v>
                </c:pt>
                <c:pt idx="306">
                  <c:v>42572</c:v>
                </c:pt>
                <c:pt idx="307">
                  <c:v>42573</c:v>
                </c:pt>
                <c:pt idx="308">
                  <c:v>42576</c:v>
                </c:pt>
                <c:pt idx="309">
                  <c:v>42577</c:v>
                </c:pt>
                <c:pt idx="310">
                  <c:v>42578</c:v>
                </c:pt>
                <c:pt idx="311">
                  <c:v>42579</c:v>
                </c:pt>
                <c:pt idx="312">
                  <c:v>42580</c:v>
                </c:pt>
                <c:pt idx="313">
                  <c:v>42583</c:v>
                </c:pt>
                <c:pt idx="314">
                  <c:v>42584</c:v>
                </c:pt>
                <c:pt idx="315">
                  <c:v>42585</c:v>
                </c:pt>
                <c:pt idx="316">
                  <c:v>42586</c:v>
                </c:pt>
                <c:pt idx="317">
                  <c:v>42587</c:v>
                </c:pt>
                <c:pt idx="318">
                  <c:v>42590</c:v>
                </c:pt>
                <c:pt idx="319">
                  <c:v>42591</c:v>
                </c:pt>
                <c:pt idx="320">
                  <c:v>42592</c:v>
                </c:pt>
                <c:pt idx="321">
                  <c:v>42593</c:v>
                </c:pt>
                <c:pt idx="322">
                  <c:v>42594</c:v>
                </c:pt>
                <c:pt idx="323">
                  <c:v>42597</c:v>
                </c:pt>
                <c:pt idx="324">
                  <c:v>42598</c:v>
                </c:pt>
                <c:pt idx="325">
                  <c:v>42599</c:v>
                </c:pt>
                <c:pt idx="326">
                  <c:v>42600</c:v>
                </c:pt>
                <c:pt idx="327">
                  <c:v>42601</c:v>
                </c:pt>
                <c:pt idx="328">
                  <c:v>42604</c:v>
                </c:pt>
                <c:pt idx="329">
                  <c:v>42605</c:v>
                </c:pt>
                <c:pt idx="330">
                  <c:v>42606</c:v>
                </c:pt>
                <c:pt idx="331">
                  <c:v>42607</c:v>
                </c:pt>
                <c:pt idx="332">
                  <c:v>42608</c:v>
                </c:pt>
                <c:pt idx="333">
                  <c:v>42611</c:v>
                </c:pt>
                <c:pt idx="334">
                  <c:v>42612</c:v>
                </c:pt>
                <c:pt idx="335">
                  <c:v>42613</c:v>
                </c:pt>
                <c:pt idx="336">
                  <c:v>42614</c:v>
                </c:pt>
                <c:pt idx="337">
                  <c:v>42615</c:v>
                </c:pt>
                <c:pt idx="338">
                  <c:v>42618</c:v>
                </c:pt>
                <c:pt idx="339">
                  <c:v>42619</c:v>
                </c:pt>
                <c:pt idx="340">
                  <c:v>42620</c:v>
                </c:pt>
                <c:pt idx="341">
                  <c:v>42621</c:v>
                </c:pt>
                <c:pt idx="342">
                  <c:v>42622</c:v>
                </c:pt>
                <c:pt idx="343">
                  <c:v>42625</c:v>
                </c:pt>
                <c:pt idx="344">
                  <c:v>42626</c:v>
                </c:pt>
                <c:pt idx="345">
                  <c:v>42627</c:v>
                </c:pt>
                <c:pt idx="346">
                  <c:v>42628</c:v>
                </c:pt>
                <c:pt idx="347">
                  <c:v>42629</c:v>
                </c:pt>
                <c:pt idx="348">
                  <c:v>42632</c:v>
                </c:pt>
                <c:pt idx="349">
                  <c:v>42633</c:v>
                </c:pt>
                <c:pt idx="350">
                  <c:v>42634</c:v>
                </c:pt>
                <c:pt idx="351">
                  <c:v>42635</c:v>
                </c:pt>
                <c:pt idx="352">
                  <c:v>42636</c:v>
                </c:pt>
                <c:pt idx="353">
                  <c:v>42639</c:v>
                </c:pt>
                <c:pt idx="354">
                  <c:v>42640</c:v>
                </c:pt>
                <c:pt idx="355">
                  <c:v>42641</c:v>
                </c:pt>
                <c:pt idx="356">
                  <c:v>42642</c:v>
                </c:pt>
                <c:pt idx="357">
                  <c:v>42643</c:v>
                </c:pt>
                <c:pt idx="358">
                  <c:v>42646</c:v>
                </c:pt>
                <c:pt idx="359">
                  <c:v>42647</c:v>
                </c:pt>
                <c:pt idx="360">
                  <c:v>42648</c:v>
                </c:pt>
                <c:pt idx="361">
                  <c:v>42649</c:v>
                </c:pt>
                <c:pt idx="362">
                  <c:v>42650</c:v>
                </c:pt>
                <c:pt idx="363">
                  <c:v>42653</c:v>
                </c:pt>
                <c:pt idx="364">
                  <c:v>42654</c:v>
                </c:pt>
                <c:pt idx="365">
                  <c:v>42655</c:v>
                </c:pt>
                <c:pt idx="366">
                  <c:v>42656</c:v>
                </c:pt>
                <c:pt idx="367">
                  <c:v>42657</c:v>
                </c:pt>
                <c:pt idx="368">
                  <c:v>42660</c:v>
                </c:pt>
                <c:pt idx="369">
                  <c:v>42661</c:v>
                </c:pt>
                <c:pt idx="370">
                  <c:v>42662</c:v>
                </c:pt>
                <c:pt idx="371">
                  <c:v>42663</c:v>
                </c:pt>
                <c:pt idx="372">
                  <c:v>42664</c:v>
                </c:pt>
                <c:pt idx="373">
                  <c:v>42667</c:v>
                </c:pt>
                <c:pt idx="374">
                  <c:v>42668</c:v>
                </c:pt>
                <c:pt idx="375">
                  <c:v>42669</c:v>
                </c:pt>
                <c:pt idx="376">
                  <c:v>42670</c:v>
                </c:pt>
                <c:pt idx="377">
                  <c:v>42671</c:v>
                </c:pt>
                <c:pt idx="378">
                  <c:v>42674</c:v>
                </c:pt>
                <c:pt idx="379">
                  <c:v>42675</c:v>
                </c:pt>
                <c:pt idx="380">
                  <c:v>42676</c:v>
                </c:pt>
                <c:pt idx="381">
                  <c:v>42677</c:v>
                </c:pt>
                <c:pt idx="382">
                  <c:v>42678</c:v>
                </c:pt>
                <c:pt idx="383">
                  <c:v>42681</c:v>
                </c:pt>
                <c:pt idx="384">
                  <c:v>42682</c:v>
                </c:pt>
                <c:pt idx="385">
                  <c:v>42683</c:v>
                </c:pt>
                <c:pt idx="386">
                  <c:v>42684</c:v>
                </c:pt>
                <c:pt idx="387">
                  <c:v>42685</c:v>
                </c:pt>
                <c:pt idx="388">
                  <c:v>42688</c:v>
                </c:pt>
                <c:pt idx="389">
                  <c:v>42689</c:v>
                </c:pt>
                <c:pt idx="390">
                  <c:v>42690</c:v>
                </c:pt>
                <c:pt idx="391">
                  <c:v>42691</c:v>
                </c:pt>
                <c:pt idx="392">
                  <c:v>42692</c:v>
                </c:pt>
                <c:pt idx="393">
                  <c:v>42695</c:v>
                </c:pt>
                <c:pt idx="394">
                  <c:v>42696</c:v>
                </c:pt>
                <c:pt idx="395">
                  <c:v>42697</c:v>
                </c:pt>
                <c:pt idx="396">
                  <c:v>42698</c:v>
                </c:pt>
                <c:pt idx="397">
                  <c:v>42699</c:v>
                </c:pt>
                <c:pt idx="398">
                  <c:v>42702</c:v>
                </c:pt>
                <c:pt idx="399">
                  <c:v>42703</c:v>
                </c:pt>
                <c:pt idx="400">
                  <c:v>42704</c:v>
                </c:pt>
                <c:pt idx="401">
                  <c:v>42705</c:v>
                </c:pt>
                <c:pt idx="402">
                  <c:v>42706</c:v>
                </c:pt>
                <c:pt idx="403">
                  <c:v>42709</c:v>
                </c:pt>
                <c:pt idx="404">
                  <c:v>42710</c:v>
                </c:pt>
                <c:pt idx="405">
                  <c:v>42711</c:v>
                </c:pt>
                <c:pt idx="406">
                  <c:v>42712</c:v>
                </c:pt>
                <c:pt idx="407">
                  <c:v>42713</c:v>
                </c:pt>
                <c:pt idx="408">
                  <c:v>42716</c:v>
                </c:pt>
                <c:pt idx="409">
                  <c:v>42717</c:v>
                </c:pt>
                <c:pt idx="410">
                  <c:v>42718</c:v>
                </c:pt>
                <c:pt idx="411">
                  <c:v>42719</c:v>
                </c:pt>
                <c:pt idx="412">
                  <c:v>42720</c:v>
                </c:pt>
                <c:pt idx="413">
                  <c:v>42723</c:v>
                </c:pt>
                <c:pt idx="414">
                  <c:v>42724</c:v>
                </c:pt>
                <c:pt idx="415">
                  <c:v>42725</c:v>
                </c:pt>
                <c:pt idx="416">
                  <c:v>42726</c:v>
                </c:pt>
                <c:pt idx="417">
                  <c:v>42727</c:v>
                </c:pt>
                <c:pt idx="418">
                  <c:v>42731</c:v>
                </c:pt>
                <c:pt idx="419">
                  <c:v>42732</c:v>
                </c:pt>
                <c:pt idx="420">
                  <c:v>42733</c:v>
                </c:pt>
                <c:pt idx="421">
                  <c:v>42734</c:v>
                </c:pt>
                <c:pt idx="422">
                  <c:v>42737</c:v>
                </c:pt>
                <c:pt idx="423">
                  <c:v>42738</c:v>
                </c:pt>
                <c:pt idx="424">
                  <c:v>42739</c:v>
                </c:pt>
                <c:pt idx="425">
                  <c:v>42740</c:v>
                </c:pt>
                <c:pt idx="426">
                  <c:v>42741</c:v>
                </c:pt>
                <c:pt idx="427">
                  <c:v>42744</c:v>
                </c:pt>
                <c:pt idx="428">
                  <c:v>42745</c:v>
                </c:pt>
                <c:pt idx="429">
                  <c:v>42746</c:v>
                </c:pt>
                <c:pt idx="430">
                  <c:v>42747</c:v>
                </c:pt>
                <c:pt idx="431">
                  <c:v>42748</c:v>
                </c:pt>
                <c:pt idx="432">
                  <c:v>42751</c:v>
                </c:pt>
                <c:pt idx="433">
                  <c:v>42752</c:v>
                </c:pt>
                <c:pt idx="434">
                  <c:v>42753</c:v>
                </c:pt>
                <c:pt idx="435">
                  <c:v>42754</c:v>
                </c:pt>
                <c:pt idx="436">
                  <c:v>42755</c:v>
                </c:pt>
                <c:pt idx="437">
                  <c:v>42758</c:v>
                </c:pt>
                <c:pt idx="438">
                  <c:v>42759</c:v>
                </c:pt>
                <c:pt idx="439">
                  <c:v>42760</c:v>
                </c:pt>
                <c:pt idx="440">
                  <c:v>42761</c:v>
                </c:pt>
                <c:pt idx="441">
                  <c:v>42762</c:v>
                </c:pt>
                <c:pt idx="442">
                  <c:v>42765</c:v>
                </c:pt>
                <c:pt idx="443">
                  <c:v>42766</c:v>
                </c:pt>
                <c:pt idx="444">
                  <c:v>42767</c:v>
                </c:pt>
                <c:pt idx="445">
                  <c:v>42768</c:v>
                </c:pt>
                <c:pt idx="446">
                  <c:v>42769</c:v>
                </c:pt>
                <c:pt idx="447">
                  <c:v>42772</c:v>
                </c:pt>
                <c:pt idx="448">
                  <c:v>42773</c:v>
                </c:pt>
                <c:pt idx="449">
                  <c:v>42774</c:v>
                </c:pt>
                <c:pt idx="450">
                  <c:v>42775</c:v>
                </c:pt>
                <c:pt idx="451">
                  <c:v>42776</c:v>
                </c:pt>
                <c:pt idx="452">
                  <c:v>42779</c:v>
                </c:pt>
                <c:pt idx="453">
                  <c:v>42780</c:v>
                </c:pt>
                <c:pt idx="454">
                  <c:v>42781</c:v>
                </c:pt>
                <c:pt idx="455">
                  <c:v>42782</c:v>
                </c:pt>
                <c:pt idx="456">
                  <c:v>42783</c:v>
                </c:pt>
                <c:pt idx="457">
                  <c:v>42786</c:v>
                </c:pt>
                <c:pt idx="458">
                  <c:v>42787</c:v>
                </c:pt>
                <c:pt idx="459">
                  <c:v>42788</c:v>
                </c:pt>
                <c:pt idx="460">
                  <c:v>42789</c:v>
                </c:pt>
                <c:pt idx="461">
                  <c:v>42790</c:v>
                </c:pt>
                <c:pt idx="462">
                  <c:v>42793</c:v>
                </c:pt>
                <c:pt idx="463">
                  <c:v>42794</c:v>
                </c:pt>
                <c:pt idx="464">
                  <c:v>42795</c:v>
                </c:pt>
                <c:pt idx="465">
                  <c:v>42796</c:v>
                </c:pt>
                <c:pt idx="466">
                  <c:v>42797</c:v>
                </c:pt>
                <c:pt idx="467">
                  <c:v>42800</c:v>
                </c:pt>
                <c:pt idx="468">
                  <c:v>42801</c:v>
                </c:pt>
                <c:pt idx="469">
                  <c:v>42802</c:v>
                </c:pt>
                <c:pt idx="470">
                  <c:v>42803</c:v>
                </c:pt>
                <c:pt idx="471">
                  <c:v>42804</c:v>
                </c:pt>
                <c:pt idx="472">
                  <c:v>42807</c:v>
                </c:pt>
                <c:pt idx="473">
                  <c:v>42808</c:v>
                </c:pt>
                <c:pt idx="474">
                  <c:v>42809</c:v>
                </c:pt>
                <c:pt idx="475">
                  <c:v>42810</c:v>
                </c:pt>
                <c:pt idx="476">
                  <c:v>42811</c:v>
                </c:pt>
                <c:pt idx="477">
                  <c:v>42814</c:v>
                </c:pt>
                <c:pt idx="478">
                  <c:v>42815</c:v>
                </c:pt>
                <c:pt idx="479">
                  <c:v>42816</c:v>
                </c:pt>
                <c:pt idx="480">
                  <c:v>42817</c:v>
                </c:pt>
                <c:pt idx="481">
                  <c:v>42818</c:v>
                </c:pt>
                <c:pt idx="482">
                  <c:v>42821</c:v>
                </c:pt>
                <c:pt idx="483">
                  <c:v>42822</c:v>
                </c:pt>
                <c:pt idx="484">
                  <c:v>42823</c:v>
                </c:pt>
                <c:pt idx="485">
                  <c:v>42824</c:v>
                </c:pt>
                <c:pt idx="486">
                  <c:v>42825</c:v>
                </c:pt>
                <c:pt idx="487">
                  <c:v>42828</c:v>
                </c:pt>
                <c:pt idx="488">
                  <c:v>42829</c:v>
                </c:pt>
                <c:pt idx="489">
                  <c:v>42830</c:v>
                </c:pt>
                <c:pt idx="490">
                  <c:v>42831</c:v>
                </c:pt>
                <c:pt idx="491">
                  <c:v>42832</c:v>
                </c:pt>
                <c:pt idx="492">
                  <c:v>42835</c:v>
                </c:pt>
                <c:pt idx="493">
                  <c:v>42836</c:v>
                </c:pt>
                <c:pt idx="494">
                  <c:v>42837</c:v>
                </c:pt>
                <c:pt idx="495">
                  <c:v>42838</c:v>
                </c:pt>
                <c:pt idx="496">
                  <c:v>42843</c:v>
                </c:pt>
                <c:pt idx="497">
                  <c:v>42844</c:v>
                </c:pt>
                <c:pt idx="498">
                  <c:v>42845</c:v>
                </c:pt>
                <c:pt idx="499">
                  <c:v>42846</c:v>
                </c:pt>
                <c:pt idx="500">
                  <c:v>42849</c:v>
                </c:pt>
                <c:pt idx="501">
                  <c:v>42850</c:v>
                </c:pt>
                <c:pt idx="502">
                  <c:v>42851</c:v>
                </c:pt>
                <c:pt idx="503">
                  <c:v>42852</c:v>
                </c:pt>
                <c:pt idx="504">
                  <c:v>42853</c:v>
                </c:pt>
                <c:pt idx="505">
                  <c:v>42857</c:v>
                </c:pt>
                <c:pt idx="506">
                  <c:v>42858</c:v>
                </c:pt>
                <c:pt idx="507">
                  <c:v>42859</c:v>
                </c:pt>
                <c:pt idx="508">
                  <c:v>42860</c:v>
                </c:pt>
                <c:pt idx="509">
                  <c:v>42863</c:v>
                </c:pt>
                <c:pt idx="510">
                  <c:v>42864</c:v>
                </c:pt>
                <c:pt idx="511">
                  <c:v>42871</c:v>
                </c:pt>
                <c:pt idx="512">
                  <c:v>42878</c:v>
                </c:pt>
                <c:pt idx="513">
                  <c:v>42885</c:v>
                </c:pt>
                <c:pt idx="514">
                  <c:v>42892</c:v>
                </c:pt>
                <c:pt idx="515">
                  <c:v>42899</c:v>
                </c:pt>
                <c:pt idx="516">
                  <c:v>42906</c:v>
                </c:pt>
                <c:pt idx="517">
                  <c:v>42913</c:v>
                </c:pt>
                <c:pt idx="518">
                  <c:v>42920</c:v>
                </c:pt>
                <c:pt idx="519">
                  <c:v>42927</c:v>
                </c:pt>
                <c:pt idx="520">
                  <c:v>42934</c:v>
                </c:pt>
                <c:pt idx="521">
                  <c:v>42941</c:v>
                </c:pt>
                <c:pt idx="522">
                  <c:v>42948</c:v>
                </c:pt>
                <c:pt idx="523">
                  <c:v>42955</c:v>
                </c:pt>
                <c:pt idx="524">
                  <c:v>42962</c:v>
                </c:pt>
                <c:pt idx="525">
                  <c:v>42969</c:v>
                </c:pt>
                <c:pt idx="526">
                  <c:v>42976</c:v>
                </c:pt>
                <c:pt idx="527">
                  <c:v>42983</c:v>
                </c:pt>
                <c:pt idx="528">
                  <c:v>42990</c:v>
                </c:pt>
                <c:pt idx="529">
                  <c:v>42997</c:v>
                </c:pt>
                <c:pt idx="530">
                  <c:v>43004</c:v>
                </c:pt>
                <c:pt idx="531">
                  <c:v>43011</c:v>
                </c:pt>
                <c:pt idx="532">
                  <c:v>43018</c:v>
                </c:pt>
                <c:pt idx="533">
                  <c:v>43025</c:v>
                </c:pt>
                <c:pt idx="534">
                  <c:v>43032</c:v>
                </c:pt>
                <c:pt idx="535">
                  <c:v>43039</c:v>
                </c:pt>
                <c:pt idx="536">
                  <c:v>43046</c:v>
                </c:pt>
                <c:pt idx="537">
                  <c:v>43053</c:v>
                </c:pt>
                <c:pt idx="538">
                  <c:v>43060</c:v>
                </c:pt>
                <c:pt idx="539">
                  <c:v>43067</c:v>
                </c:pt>
                <c:pt idx="540">
                  <c:v>43074</c:v>
                </c:pt>
                <c:pt idx="541">
                  <c:v>43081</c:v>
                </c:pt>
                <c:pt idx="542">
                  <c:v>43088</c:v>
                </c:pt>
                <c:pt idx="543">
                  <c:v>43096</c:v>
                </c:pt>
                <c:pt idx="544">
                  <c:v>43103</c:v>
                </c:pt>
                <c:pt idx="545">
                  <c:v>43110</c:v>
                </c:pt>
                <c:pt idx="546">
                  <c:v>43117</c:v>
                </c:pt>
                <c:pt idx="547">
                  <c:v>43124</c:v>
                </c:pt>
                <c:pt idx="548">
                  <c:v>43131</c:v>
                </c:pt>
                <c:pt idx="549">
                  <c:v>43138</c:v>
                </c:pt>
                <c:pt idx="550">
                  <c:v>43145</c:v>
                </c:pt>
                <c:pt idx="551">
                  <c:v>43152</c:v>
                </c:pt>
                <c:pt idx="552">
                  <c:v>43159</c:v>
                </c:pt>
                <c:pt idx="553">
                  <c:v>43166</c:v>
                </c:pt>
                <c:pt idx="554">
                  <c:v>43173</c:v>
                </c:pt>
                <c:pt idx="555">
                  <c:v>43180</c:v>
                </c:pt>
                <c:pt idx="556">
                  <c:v>43187</c:v>
                </c:pt>
                <c:pt idx="557">
                  <c:v>43194</c:v>
                </c:pt>
                <c:pt idx="558">
                  <c:v>43201</c:v>
                </c:pt>
                <c:pt idx="559">
                  <c:v>43208</c:v>
                </c:pt>
                <c:pt idx="560">
                  <c:v>43215</c:v>
                </c:pt>
                <c:pt idx="561">
                  <c:v>43222</c:v>
                </c:pt>
                <c:pt idx="562">
                  <c:v>43229</c:v>
                </c:pt>
                <c:pt idx="563">
                  <c:v>43236</c:v>
                </c:pt>
                <c:pt idx="564">
                  <c:v>43243</c:v>
                </c:pt>
                <c:pt idx="565">
                  <c:v>43250</c:v>
                </c:pt>
                <c:pt idx="566">
                  <c:v>43257</c:v>
                </c:pt>
                <c:pt idx="567">
                  <c:v>43264</c:v>
                </c:pt>
                <c:pt idx="568">
                  <c:v>43271</c:v>
                </c:pt>
                <c:pt idx="569">
                  <c:v>43278</c:v>
                </c:pt>
                <c:pt idx="570">
                  <c:v>43285</c:v>
                </c:pt>
                <c:pt idx="571">
                  <c:v>43292</c:v>
                </c:pt>
                <c:pt idx="572">
                  <c:v>43299</c:v>
                </c:pt>
                <c:pt idx="573">
                  <c:v>43306</c:v>
                </c:pt>
                <c:pt idx="574">
                  <c:v>43313</c:v>
                </c:pt>
                <c:pt idx="575">
                  <c:v>43320</c:v>
                </c:pt>
                <c:pt idx="576">
                  <c:v>43327</c:v>
                </c:pt>
                <c:pt idx="577">
                  <c:v>43334</c:v>
                </c:pt>
                <c:pt idx="578">
                  <c:v>43341</c:v>
                </c:pt>
                <c:pt idx="579">
                  <c:v>43348</c:v>
                </c:pt>
                <c:pt idx="580">
                  <c:v>43355</c:v>
                </c:pt>
                <c:pt idx="581">
                  <c:v>43362</c:v>
                </c:pt>
                <c:pt idx="582">
                  <c:v>43369</c:v>
                </c:pt>
                <c:pt idx="583">
                  <c:v>43376</c:v>
                </c:pt>
                <c:pt idx="584">
                  <c:v>43383</c:v>
                </c:pt>
                <c:pt idx="585">
                  <c:v>43390</c:v>
                </c:pt>
                <c:pt idx="586">
                  <c:v>43397</c:v>
                </c:pt>
                <c:pt idx="587">
                  <c:v>43404</c:v>
                </c:pt>
                <c:pt idx="588">
                  <c:v>43411</c:v>
                </c:pt>
                <c:pt idx="589">
                  <c:v>43418</c:v>
                </c:pt>
                <c:pt idx="590">
                  <c:v>43425</c:v>
                </c:pt>
                <c:pt idx="591">
                  <c:v>43432</c:v>
                </c:pt>
                <c:pt idx="592">
                  <c:v>43439</c:v>
                </c:pt>
                <c:pt idx="593">
                  <c:v>43446</c:v>
                </c:pt>
                <c:pt idx="594">
                  <c:v>43453</c:v>
                </c:pt>
                <c:pt idx="595">
                  <c:v>43461</c:v>
                </c:pt>
                <c:pt idx="596">
                  <c:v>43468</c:v>
                </c:pt>
                <c:pt idx="597">
                  <c:v>43475</c:v>
                </c:pt>
                <c:pt idx="598">
                  <c:v>43482</c:v>
                </c:pt>
                <c:pt idx="599">
                  <c:v>43489</c:v>
                </c:pt>
                <c:pt idx="600">
                  <c:v>43496</c:v>
                </c:pt>
                <c:pt idx="601">
                  <c:v>43503</c:v>
                </c:pt>
                <c:pt idx="602">
                  <c:v>43510</c:v>
                </c:pt>
                <c:pt idx="603">
                  <c:v>43517</c:v>
                </c:pt>
                <c:pt idx="604">
                  <c:v>43524</c:v>
                </c:pt>
                <c:pt idx="605">
                  <c:v>43531</c:v>
                </c:pt>
                <c:pt idx="606">
                  <c:v>43538</c:v>
                </c:pt>
                <c:pt idx="607">
                  <c:v>43545</c:v>
                </c:pt>
                <c:pt idx="608">
                  <c:v>43552</c:v>
                </c:pt>
                <c:pt idx="609">
                  <c:v>43559</c:v>
                </c:pt>
                <c:pt idx="610">
                  <c:v>43566</c:v>
                </c:pt>
                <c:pt idx="611">
                  <c:v>43573</c:v>
                </c:pt>
                <c:pt idx="612">
                  <c:v>43580</c:v>
                </c:pt>
                <c:pt idx="613">
                  <c:v>43587</c:v>
                </c:pt>
                <c:pt idx="614">
                  <c:v>43594</c:v>
                </c:pt>
                <c:pt idx="615">
                  <c:v>43601</c:v>
                </c:pt>
                <c:pt idx="616">
                  <c:v>43608</c:v>
                </c:pt>
                <c:pt idx="617">
                  <c:v>43615</c:v>
                </c:pt>
                <c:pt idx="618">
                  <c:v>43622</c:v>
                </c:pt>
                <c:pt idx="619">
                  <c:v>43629</c:v>
                </c:pt>
                <c:pt idx="620">
                  <c:v>43636</c:v>
                </c:pt>
                <c:pt idx="621">
                  <c:v>43643</c:v>
                </c:pt>
                <c:pt idx="622">
                  <c:v>43650</c:v>
                </c:pt>
                <c:pt idx="623">
                  <c:v>43657</c:v>
                </c:pt>
                <c:pt idx="624">
                  <c:v>43664</c:v>
                </c:pt>
                <c:pt idx="625">
                  <c:v>43671</c:v>
                </c:pt>
                <c:pt idx="626">
                  <c:v>43678</c:v>
                </c:pt>
                <c:pt idx="627">
                  <c:v>43685</c:v>
                </c:pt>
                <c:pt idx="628">
                  <c:v>43692</c:v>
                </c:pt>
                <c:pt idx="629">
                  <c:v>43699</c:v>
                </c:pt>
                <c:pt idx="630">
                  <c:v>43706</c:v>
                </c:pt>
                <c:pt idx="631">
                  <c:v>43713</c:v>
                </c:pt>
                <c:pt idx="632">
                  <c:v>43720</c:v>
                </c:pt>
                <c:pt idx="633">
                  <c:v>43727</c:v>
                </c:pt>
                <c:pt idx="634">
                  <c:v>43734</c:v>
                </c:pt>
                <c:pt idx="635">
                  <c:v>43741</c:v>
                </c:pt>
                <c:pt idx="636">
                  <c:v>43748</c:v>
                </c:pt>
                <c:pt idx="637">
                  <c:v>43755</c:v>
                </c:pt>
                <c:pt idx="638">
                  <c:v>43762</c:v>
                </c:pt>
                <c:pt idx="639">
                  <c:v>43769</c:v>
                </c:pt>
                <c:pt idx="640">
                  <c:v>43776</c:v>
                </c:pt>
                <c:pt idx="641">
                  <c:v>43783</c:v>
                </c:pt>
                <c:pt idx="642">
                  <c:v>43790</c:v>
                </c:pt>
                <c:pt idx="643">
                  <c:v>43797</c:v>
                </c:pt>
                <c:pt idx="644">
                  <c:v>43804</c:v>
                </c:pt>
                <c:pt idx="645">
                  <c:v>43811</c:v>
                </c:pt>
                <c:pt idx="646">
                  <c:v>43818</c:v>
                </c:pt>
                <c:pt idx="647">
                  <c:v>43826</c:v>
                </c:pt>
                <c:pt idx="648">
                  <c:v>43833</c:v>
                </c:pt>
                <c:pt idx="649">
                  <c:v>43840</c:v>
                </c:pt>
                <c:pt idx="650">
                  <c:v>43847</c:v>
                </c:pt>
                <c:pt idx="651">
                  <c:v>43854</c:v>
                </c:pt>
                <c:pt idx="652">
                  <c:v>43861</c:v>
                </c:pt>
                <c:pt idx="653">
                  <c:v>43868</c:v>
                </c:pt>
                <c:pt idx="654">
                  <c:v>43875</c:v>
                </c:pt>
                <c:pt idx="655">
                  <c:v>43882</c:v>
                </c:pt>
                <c:pt idx="656">
                  <c:v>43889</c:v>
                </c:pt>
                <c:pt idx="657">
                  <c:v>43896</c:v>
                </c:pt>
                <c:pt idx="658">
                  <c:v>43903</c:v>
                </c:pt>
                <c:pt idx="659">
                  <c:v>43910</c:v>
                </c:pt>
                <c:pt idx="660">
                  <c:v>43917</c:v>
                </c:pt>
                <c:pt idx="661">
                  <c:v>43924</c:v>
                </c:pt>
                <c:pt idx="662">
                  <c:v>43935</c:v>
                </c:pt>
                <c:pt idx="663">
                  <c:v>43942</c:v>
                </c:pt>
                <c:pt idx="664">
                  <c:v>43949</c:v>
                </c:pt>
                <c:pt idx="665">
                  <c:v>43956</c:v>
                </c:pt>
                <c:pt idx="666">
                  <c:v>43963</c:v>
                </c:pt>
                <c:pt idx="667">
                  <c:v>43970</c:v>
                </c:pt>
                <c:pt idx="668">
                  <c:v>43977</c:v>
                </c:pt>
                <c:pt idx="669">
                  <c:v>43984</c:v>
                </c:pt>
                <c:pt idx="670">
                  <c:v>43991</c:v>
                </c:pt>
                <c:pt idx="671">
                  <c:v>43998</c:v>
                </c:pt>
                <c:pt idx="672">
                  <c:v>44005</c:v>
                </c:pt>
                <c:pt idx="673">
                  <c:v>44012</c:v>
                </c:pt>
                <c:pt idx="674">
                  <c:v>44019</c:v>
                </c:pt>
                <c:pt idx="675">
                  <c:v>44026</c:v>
                </c:pt>
                <c:pt idx="676">
                  <c:v>44033</c:v>
                </c:pt>
                <c:pt idx="677">
                  <c:v>44040</c:v>
                </c:pt>
                <c:pt idx="678">
                  <c:v>44047</c:v>
                </c:pt>
                <c:pt idx="679">
                  <c:v>44054</c:v>
                </c:pt>
                <c:pt idx="680">
                  <c:v>44061</c:v>
                </c:pt>
                <c:pt idx="681">
                  <c:v>44068</c:v>
                </c:pt>
                <c:pt idx="682">
                  <c:v>44075</c:v>
                </c:pt>
                <c:pt idx="683">
                  <c:v>44082</c:v>
                </c:pt>
                <c:pt idx="684">
                  <c:v>44089</c:v>
                </c:pt>
                <c:pt idx="685">
                  <c:v>44096</c:v>
                </c:pt>
                <c:pt idx="686">
                  <c:v>44103</c:v>
                </c:pt>
                <c:pt idx="687">
                  <c:v>44110</c:v>
                </c:pt>
                <c:pt idx="688">
                  <c:v>44117</c:v>
                </c:pt>
                <c:pt idx="689">
                  <c:v>44124</c:v>
                </c:pt>
                <c:pt idx="690">
                  <c:v>44131</c:v>
                </c:pt>
                <c:pt idx="691">
                  <c:v>44138</c:v>
                </c:pt>
                <c:pt idx="692">
                  <c:v>44145</c:v>
                </c:pt>
                <c:pt idx="693">
                  <c:v>44152</c:v>
                </c:pt>
                <c:pt idx="694">
                  <c:v>44159</c:v>
                </c:pt>
                <c:pt idx="695">
                  <c:v>44166</c:v>
                </c:pt>
                <c:pt idx="696">
                  <c:v>44173</c:v>
                </c:pt>
                <c:pt idx="697">
                  <c:v>44180</c:v>
                </c:pt>
                <c:pt idx="698">
                  <c:v>44187</c:v>
                </c:pt>
                <c:pt idx="699">
                  <c:v>44194</c:v>
                </c:pt>
                <c:pt idx="700">
                  <c:v>44201</c:v>
                </c:pt>
                <c:pt idx="701">
                  <c:v>44208</c:v>
                </c:pt>
                <c:pt idx="702">
                  <c:v>44215</c:v>
                </c:pt>
                <c:pt idx="703">
                  <c:v>44222</c:v>
                </c:pt>
                <c:pt idx="704">
                  <c:v>44229</c:v>
                </c:pt>
                <c:pt idx="705">
                  <c:v>44236</c:v>
                </c:pt>
                <c:pt idx="706">
                  <c:v>44243</c:v>
                </c:pt>
                <c:pt idx="707">
                  <c:v>44250</c:v>
                </c:pt>
                <c:pt idx="708">
                  <c:v>44257</c:v>
                </c:pt>
                <c:pt idx="709">
                  <c:v>44264</c:v>
                </c:pt>
                <c:pt idx="710">
                  <c:v>44271</c:v>
                </c:pt>
                <c:pt idx="711">
                  <c:v>44278</c:v>
                </c:pt>
                <c:pt idx="712">
                  <c:v>44285</c:v>
                </c:pt>
                <c:pt idx="713">
                  <c:v>44292</c:v>
                </c:pt>
                <c:pt idx="714">
                  <c:v>44299</c:v>
                </c:pt>
                <c:pt idx="715">
                  <c:v>44306</c:v>
                </c:pt>
                <c:pt idx="716">
                  <c:v>44313</c:v>
                </c:pt>
                <c:pt idx="717">
                  <c:v>44320</c:v>
                </c:pt>
                <c:pt idx="718">
                  <c:v>44327</c:v>
                </c:pt>
                <c:pt idx="719">
                  <c:v>44334</c:v>
                </c:pt>
                <c:pt idx="720">
                  <c:v>44341</c:v>
                </c:pt>
                <c:pt idx="721">
                  <c:v>44348</c:v>
                </c:pt>
                <c:pt idx="722">
                  <c:v>44355</c:v>
                </c:pt>
                <c:pt idx="723">
                  <c:v>44362</c:v>
                </c:pt>
                <c:pt idx="724">
                  <c:v>44369</c:v>
                </c:pt>
                <c:pt idx="725">
                  <c:v>44376</c:v>
                </c:pt>
                <c:pt idx="726">
                  <c:v>44383</c:v>
                </c:pt>
                <c:pt idx="727">
                  <c:v>44390</c:v>
                </c:pt>
                <c:pt idx="728">
                  <c:v>44397</c:v>
                </c:pt>
                <c:pt idx="729">
                  <c:v>44404</c:v>
                </c:pt>
                <c:pt idx="730">
                  <c:v>44411</c:v>
                </c:pt>
                <c:pt idx="731">
                  <c:v>44418</c:v>
                </c:pt>
                <c:pt idx="732">
                  <c:v>44425</c:v>
                </c:pt>
                <c:pt idx="733">
                  <c:v>44432</c:v>
                </c:pt>
                <c:pt idx="734">
                  <c:v>44439</c:v>
                </c:pt>
                <c:pt idx="735">
                  <c:v>44446</c:v>
                </c:pt>
                <c:pt idx="736">
                  <c:v>44453</c:v>
                </c:pt>
                <c:pt idx="737">
                  <c:v>44460</c:v>
                </c:pt>
                <c:pt idx="738">
                  <c:v>44467</c:v>
                </c:pt>
                <c:pt idx="739">
                  <c:v>44474</c:v>
                </c:pt>
                <c:pt idx="740">
                  <c:v>44481</c:v>
                </c:pt>
                <c:pt idx="741">
                  <c:v>44488</c:v>
                </c:pt>
                <c:pt idx="742">
                  <c:v>44495</c:v>
                </c:pt>
                <c:pt idx="743">
                  <c:v>44502</c:v>
                </c:pt>
                <c:pt idx="744">
                  <c:v>44509</c:v>
                </c:pt>
                <c:pt idx="745">
                  <c:v>44516</c:v>
                </c:pt>
                <c:pt idx="746">
                  <c:v>44523</c:v>
                </c:pt>
                <c:pt idx="747">
                  <c:v>44530</c:v>
                </c:pt>
                <c:pt idx="748">
                  <c:v>44537</c:v>
                </c:pt>
                <c:pt idx="749">
                  <c:v>44544</c:v>
                </c:pt>
                <c:pt idx="750">
                  <c:v>44551</c:v>
                </c:pt>
                <c:pt idx="751">
                  <c:v>44558</c:v>
                </c:pt>
                <c:pt idx="752">
                  <c:v>44565</c:v>
                </c:pt>
                <c:pt idx="753">
                  <c:v>44572</c:v>
                </c:pt>
                <c:pt idx="754">
                  <c:v>44579</c:v>
                </c:pt>
                <c:pt idx="755">
                  <c:v>44586</c:v>
                </c:pt>
                <c:pt idx="756">
                  <c:v>44593</c:v>
                </c:pt>
                <c:pt idx="757">
                  <c:v>44600</c:v>
                </c:pt>
                <c:pt idx="758">
                  <c:v>44607</c:v>
                </c:pt>
                <c:pt idx="759">
                  <c:v>44614</c:v>
                </c:pt>
                <c:pt idx="760">
                  <c:v>44621</c:v>
                </c:pt>
                <c:pt idx="761">
                  <c:v>44628</c:v>
                </c:pt>
                <c:pt idx="762">
                  <c:v>44635</c:v>
                </c:pt>
                <c:pt idx="763">
                  <c:v>44642</c:v>
                </c:pt>
                <c:pt idx="764">
                  <c:v>44649</c:v>
                </c:pt>
                <c:pt idx="765">
                  <c:v>44656</c:v>
                </c:pt>
                <c:pt idx="766">
                  <c:v>44663</c:v>
                </c:pt>
                <c:pt idx="767">
                  <c:v>44670</c:v>
                </c:pt>
                <c:pt idx="768">
                  <c:v>44677</c:v>
                </c:pt>
                <c:pt idx="769">
                  <c:v>44684</c:v>
                </c:pt>
                <c:pt idx="770">
                  <c:v>44691</c:v>
                </c:pt>
                <c:pt idx="771">
                  <c:v>44698</c:v>
                </c:pt>
                <c:pt idx="772">
                  <c:v>44705</c:v>
                </c:pt>
                <c:pt idx="773">
                  <c:v>44712</c:v>
                </c:pt>
                <c:pt idx="774">
                  <c:v>44719</c:v>
                </c:pt>
                <c:pt idx="775">
                  <c:v>44726</c:v>
                </c:pt>
                <c:pt idx="776">
                  <c:v>44733</c:v>
                </c:pt>
                <c:pt idx="777">
                  <c:v>44740</c:v>
                </c:pt>
                <c:pt idx="778">
                  <c:v>44747</c:v>
                </c:pt>
                <c:pt idx="779">
                  <c:v>44754</c:v>
                </c:pt>
                <c:pt idx="780">
                  <c:v>44761</c:v>
                </c:pt>
                <c:pt idx="781">
                  <c:v>44768</c:v>
                </c:pt>
                <c:pt idx="782">
                  <c:v>44775</c:v>
                </c:pt>
                <c:pt idx="783">
                  <c:v>44782</c:v>
                </c:pt>
                <c:pt idx="784">
                  <c:v>44789</c:v>
                </c:pt>
                <c:pt idx="785">
                  <c:v>44796</c:v>
                </c:pt>
                <c:pt idx="786">
                  <c:v>44803</c:v>
                </c:pt>
                <c:pt idx="787">
                  <c:v>44810</c:v>
                </c:pt>
                <c:pt idx="788">
                  <c:v>44817</c:v>
                </c:pt>
                <c:pt idx="789">
                  <c:v>44824</c:v>
                </c:pt>
                <c:pt idx="790">
                  <c:v>44831</c:v>
                </c:pt>
                <c:pt idx="791">
                  <c:v>44838</c:v>
                </c:pt>
                <c:pt idx="792">
                  <c:v>44845</c:v>
                </c:pt>
                <c:pt idx="793">
                  <c:v>44852</c:v>
                </c:pt>
                <c:pt idx="794">
                  <c:v>44859</c:v>
                </c:pt>
                <c:pt idx="795">
                  <c:v>44866</c:v>
                </c:pt>
                <c:pt idx="796">
                  <c:v>44873</c:v>
                </c:pt>
                <c:pt idx="797">
                  <c:v>44880</c:v>
                </c:pt>
                <c:pt idx="798">
                  <c:v>44887</c:v>
                </c:pt>
                <c:pt idx="799">
                  <c:v>44894</c:v>
                </c:pt>
                <c:pt idx="800">
                  <c:v>44901</c:v>
                </c:pt>
                <c:pt idx="801">
                  <c:v>44908</c:v>
                </c:pt>
                <c:pt idx="802">
                  <c:v>44915</c:v>
                </c:pt>
                <c:pt idx="803">
                  <c:v>44922</c:v>
                </c:pt>
                <c:pt idx="804">
                  <c:v>44929</c:v>
                </c:pt>
                <c:pt idx="805">
                  <c:v>44936</c:v>
                </c:pt>
                <c:pt idx="806">
                  <c:v>44943</c:v>
                </c:pt>
                <c:pt idx="807">
                  <c:v>44950</c:v>
                </c:pt>
                <c:pt idx="808">
                  <c:v>44957</c:v>
                </c:pt>
                <c:pt idx="809">
                  <c:v>44964</c:v>
                </c:pt>
                <c:pt idx="810">
                  <c:v>44971</c:v>
                </c:pt>
                <c:pt idx="811">
                  <c:v>44978</c:v>
                </c:pt>
                <c:pt idx="812">
                  <c:v>44985</c:v>
                </c:pt>
                <c:pt idx="813">
                  <c:v>44992</c:v>
                </c:pt>
                <c:pt idx="814">
                  <c:v>44999</c:v>
                </c:pt>
                <c:pt idx="815">
                  <c:v>45006</c:v>
                </c:pt>
                <c:pt idx="816">
                  <c:v>45013</c:v>
                </c:pt>
                <c:pt idx="817">
                  <c:v>45020</c:v>
                </c:pt>
                <c:pt idx="818">
                  <c:v>45027</c:v>
                </c:pt>
                <c:pt idx="819">
                  <c:v>45034</c:v>
                </c:pt>
                <c:pt idx="820">
                  <c:v>45041</c:v>
                </c:pt>
                <c:pt idx="821">
                  <c:v>45048</c:v>
                </c:pt>
                <c:pt idx="822">
                  <c:v>45055</c:v>
                </c:pt>
                <c:pt idx="823">
                  <c:v>45062</c:v>
                </c:pt>
                <c:pt idx="824">
                  <c:v>45069</c:v>
                </c:pt>
                <c:pt idx="825">
                  <c:v>45076</c:v>
                </c:pt>
                <c:pt idx="826">
                  <c:v>45083</c:v>
                </c:pt>
                <c:pt idx="827">
                  <c:v>45090</c:v>
                </c:pt>
                <c:pt idx="828">
                  <c:v>45097</c:v>
                </c:pt>
                <c:pt idx="829">
                  <c:v>45104</c:v>
                </c:pt>
                <c:pt idx="830">
                  <c:v>45111</c:v>
                </c:pt>
                <c:pt idx="831">
                  <c:v>45118</c:v>
                </c:pt>
                <c:pt idx="832">
                  <c:v>45125</c:v>
                </c:pt>
                <c:pt idx="833">
                  <c:v>45132</c:v>
                </c:pt>
                <c:pt idx="834">
                  <c:v>45139</c:v>
                </c:pt>
                <c:pt idx="835">
                  <c:v>45146</c:v>
                </c:pt>
                <c:pt idx="836">
                  <c:v>45153</c:v>
                </c:pt>
                <c:pt idx="837">
                  <c:v>45160</c:v>
                </c:pt>
                <c:pt idx="838">
                  <c:v>45167</c:v>
                </c:pt>
                <c:pt idx="839">
                  <c:v>45174</c:v>
                </c:pt>
                <c:pt idx="840">
                  <c:v>45181</c:v>
                </c:pt>
                <c:pt idx="841">
                  <c:v>45188</c:v>
                </c:pt>
                <c:pt idx="842">
                  <c:v>45195</c:v>
                </c:pt>
                <c:pt idx="843">
                  <c:v>45202</c:v>
                </c:pt>
                <c:pt idx="844">
                  <c:v>45209</c:v>
                </c:pt>
                <c:pt idx="845">
                  <c:v>45216</c:v>
                </c:pt>
                <c:pt idx="846">
                  <c:v>45223</c:v>
                </c:pt>
                <c:pt idx="847">
                  <c:v>45230</c:v>
                </c:pt>
                <c:pt idx="848">
                  <c:v>45237</c:v>
                </c:pt>
                <c:pt idx="849">
                  <c:v>45244</c:v>
                </c:pt>
                <c:pt idx="850">
                  <c:v>45251</c:v>
                </c:pt>
                <c:pt idx="851">
                  <c:v>45258</c:v>
                </c:pt>
                <c:pt idx="852">
                  <c:v>45265</c:v>
                </c:pt>
                <c:pt idx="853">
                  <c:v>45272</c:v>
                </c:pt>
                <c:pt idx="854">
                  <c:v>45279</c:v>
                </c:pt>
                <c:pt idx="855">
                  <c:v>45287</c:v>
                </c:pt>
                <c:pt idx="856">
                  <c:v>45294</c:v>
                </c:pt>
                <c:pt idx="857">
                  <c:v>45301</c:v>
                </c:pt>
                <c:pt idx="858">
                  <c:v>45308</c:v>
                </c:pt>
                <c:pt idx="859">
                  <c:v>45315</c:v>
                </c:pt>
                <c:pt idx="860">
                  <c:v>45322</c:v>
                </c:pt>
                <c:pt idx="861">
                  <c:v>45329</c:v>
                </c:pt>
                <c:pt idx="862">
                  <c:v>45336</c:v>
                </c:pt>
                <c:pt idx="863">
                  <c:v>45343</c:v>
                </c:pt>
                <c:pt idx="864">
                  <c:v>45350</c:v>
                </c:pt>
                <c:pt idx="865">
                  <c:v>45357</c:v>
                </c:pt>
                <c:pt idx="866">
                  <c:v>45364</c:v>
                </c:pt>
                <c:pt idx="867">
                  <c:v>45371</c:v>
                </c:pt>
                <c:pt idx="868">
                  <c:v>45378</c:v>
                </c:pt>
                <c:pt idx="869">
                  <c:v>45385</c:v>
                </c:pt>
                <c:pt idx="870">
                  <c:v>45392</c:v>
                </c:pt>
                <c:pt idx="871">
                  <c:v>45399</c:v>
                </c:pt>
                <c:pt idx="872">
                  <c:v>45406</c:v>
                </c:pt>
                <c:pt idx="873">
                  <c:v>45414</c:v>
                </c:pt>
                <c:pt idx="874">
                  <c:v>45421</c:v>
                </c:pt>
                <c:pt idx="875">
                  <c:v>45428</c:v>
                </c:pt>
                <c:pt idx="876">
                  <c:v>45435</c:v>
                </c:pt>
                <c:pt idx="877">
                  <c:v>45442</c:v>
                </c:pt>
                <c:pt idx="878">
                  <c:v>45449</c:v>
                </c:pt>
                <c:pt idx="879">
                  <c:v>45456</c:v>
                </c:pt>
                <c:pt idx="880">
                  <c:v>45463</c:v>
                </c:pt>
                <c:pt idx="881">
                  <c:v>45470</c:v>
                </c:pt>
                <c:pt idx="882">
                  <c:v>45477</c:v>
                </c:pt>
                <c:pt idx="883">
                  <c:v>45484</c:v>
                </c:pt>
                <c:pt idx="884">
                  <c:v>45491</c:v>
                </c:pt>
                <c:pt idx="885">
                  <c:v>45498</c:v>
                </c:pt>
                <c:pt idx="886">
                  <c:v>45505</c:v>
                </c:pt>
                <c:pt idx="887">
                  <c:v>45512</c:v>
                </c:pt>
                <c:pt idx="888">
                  <c:v>45519</c:v>
                </c:pt>
                <c:pt idx="889">
                  <c:v>45526</c:v>
                </c:pt>
                <c:pt idx="890">
                  <c:v>45533</c:v>
                </c:pt>
                <c:pt idx="891">
                  <c:v>45540</c:v>
                </c:pt>
                <c:pt idx="892">
                  <c:v>45547</c:v>
                </c:pt>
                <c:pt idx="893">
                  <c:v>45554</c:v>
                </c:pt>
                <c:pt idx="894">
                  <c:v>45561</c:v>
                </c:pt>
                <c:pt idx="895">
                  <c:v>45568</c:v>
                </c:pt>
                <c:pt idx="896">
                  <c:v>45575</c:v>
                </c:pt>
                <c:pt idx="897">
                  <c:v>45582</c:v>
                </c:pt>
                <c:pt idx="898">
                  <c:v>45589</c:v>
                </c:pt>
                <c:pt idx="899">
                  <c:v>45596</c:v>
                </c:pt>
                <c:pt idx="900">
                  <c:v>45603</c:v>
                </c:pt>
                <c:pt idx="901">
                  <c:v>45610</c:v>
                </c:pt>
                <c:pt idx="902">
                  <c:v>45617</c:v>
                </c:pt>
                <c:pt idx="903">
                  <c:v>45624</c:v>
                </c:pt>
                <c:pt idx="904">
                  <c:v>45631</c:v>
                </c:pt>
                <c:pt idx="905">
                  <c:v>45638</c:v>
                </c:pt>
                <c:pt idx="906">
                  <c:v>45645</c:v>
                </c:pt>
                <c:pt idx="907">
                  <c:v>45653</c:v>
                </c:pt>
                <c:pt idx="908">
                  <c:v>45660</c:v>
                </c:pt>
                <c:pt idx="909">
                  <c:v>45667</c:v>
                </c:pt>
                <c:pt idx="910">
                  <c:v>45674</c:v>
                </c:pt>
                <c:pt idx="911">
                  <c:v>45681</c:v>
                </c:pt>
                <c:pt idx="912">
                  <c:v>45688</c:v>
                </c:pt>
                <c:pt idx="913">
                  <c:v>45695</c:v>
                </c:pt>
                <c:pt idx="914">
                  <c:v>45702</c:v>
                </c:pt>
                <c:pt idx="915">
                  <c:v>45709</c:v>
                </c:pt>
                <c:pt idx="916">
                  <c:v>45716</c:v>
                </c:pt>
                <c:pt idx="917">
                  <c:v>45723</c:v>
                </c:pt>
                <c:pt idx="918">
                  <c:v>45730</c:v>
                </c:pt>
                <c:pt idx="919">
                  <c:v>45737</c:v>
                </c:pt>
                <c:pt idx="920">
                  <c:v>45744</c:v>
                </c:pt>
                <c:pt idx="921">
                  <c:v>45751</c:v>
                </c:pt>
                <c:pt idx="922">
                  <c:v>45758</c:v>
                </c:pt>
                <c:pt idx="923">
                  <c:v>45769</c:v>
                </c:pt>
                <c:pt idx="924">
                  <c:v>45776</c:v>
                </c:pt>
                <c:pt idx="925">
                  <c:v>45783</c:v>
                </c:pt>
                <c:pt idx="926">
                  <c:v>45790</c:v>
                </c:pt>
                <c:pt idx="927">
                  <c:v>45797</c:v>
                </c:pt>
                <c:pt idx="928">
                  <c:v>45804</c:v>
                </c:pt>
                <c:pt idx="929">
                  <c:v>45811</c:v>
                </c:pt>
                <c:pt idx="930">
                  <c:v>45818</c:v>
                </c:pt>
                <c:pt idx="931">
                  <c:v>45825</c:v>
                </c:pt>
                <c:pt idx="932">
                  <c:v>45832</c:v>
                </c:pt>
                <c:pt idx="933">
                  <c:v>45839</c:v>
                </c:pt>
                <c:pt idx="934">
                  <c:v>45846</c:v>
                </c:pt>
                <c:pt idx="935">
                  <c:v>45853</c:v>
                </c:pt>
                <c:pt idx="936">
                  <c:v>45860</c:v>
                </c:pt>
                <c:pt idx="937">
                  <c:v>45867</c:v>
                </c:pt>
                <c:pt idx="938">
                  <c:v>45874</c:v>
                </c:pt>
                <c:pt idx="939">
                  <c:v>45881</c:v>
                </c:pt>
                <c:pt idx="940">
                  <c:v>45888</c:v>
                </c:pt>
                <c:pt idx="941">
                  <c:v>45895</c:v>
                </c:pt>
                <c:pt idx="942">
                  <c:v>45902</c:v>
                </c:pt>
                <c:pt idx="943">
                  <c:v>45909</c:v>
                </c:pt>
                <c:pt idx="944">
                  <c:v>45916</c:v>
                </c:pt>
                <c:pt idx="945">
                  <c:v>45923</c:v>
                </c:pt>
                <c:pt idx="946">
                  <c:v>45930</c:v>
                </c:pt>
                <c:pt idx="947">
                  <c:v>45937</c:v>
                </c:pt>
                <c:pt idx="948">
                  <c:v>45944</c:v>
                </c:pt>
                <c:pt idx="949">
                  <c:v>45951</c:v>
                </c:pt>
                <c:pt idx="950">
                  <c:v>45958</c:v>
                </c:pt>
                <c:pt idx="951">
                  <c:v>45965</c:v>
                </c:pt>
                <c:pt idx="952">
                  <c:v>45972</c:v>
                </c:pt>
                <c:pt idx="953">
                  <c:v>45979</c:v>
                </c:pt>
                <c:pt idx="954">
                  <c:v>45986</c:v>
                </c:pt>
                <c:pt idx="955">
                  <c:v>45993</c:v>
                </c:pt>
                <c:pt idx="956">
                  <c:v>46000</c:v>
                </c:pt>
                <c:pt idx="957">
                  <c:v>46007</c:v>
                </c:pt>
                <c:pt idx="958">
                  <c:v>46014</c:v>
                </c:pt>
                <c:pt idx="959">
                  <c:v>46021</c:v>
                </c:pt>
                <c:pt idx="960">
                  <c:v>46028</c:v>
                </c:pt>
                <c:pt idx="961">
                  <c:v>46035</c:v>
                </c:pt>
                <c:pt idx="962">
                  <c:v>46042</c:v>
                </c:pt>
                <c:pt idx="963">
                  <c:v>46049</c:v>
                </c:pt>
                <c:pt idx="964">
                  <c:v>46056</c:v>
                </c:pt>
                <c:pt idx="965">
                  <c:v>46063</c:v>
                </c:pt>
                <c:pt idx="966">
                  <c:v>46070</c:v>
                </c:pt>
                <c:pt idx="967">
                  <c:v>46077</c:v>
                </c:pt>
                <c:pt idx="968">
                  <c:v>46084</c:v>
                </c:pt>
                <c:pt idx="969">
                  <c:v>46091</c:v>
                </c:pt>
                <c:pt idx="970">
                  <c:v>46098</c:v>
                </c:pt>
                <c:pt idx="971">
                  <c:v>46105</c:v>
                </c:pt>
                <c:pt idx="972">
                  <c:v>46112</c:v>
                </c:pt>
                <c:pt idx="973">
                  <c:v>46119</c:v>
                </c:pt>
                <c:pt idx="974">
                  <c:v>46126</c:v>
                </c:pt>
                <c:pt idx="975">
                  <c:v>46133</c:v>
                </c:pt>
                <c:pt idx="976">
                  <c:v>46140</c:v>
                </c:pt>
                <c:pt idx="977">
                  <c:v>46147</c:v>
                </c:pt>
                <c:pt idx="978">
                  <c:v>46154</c:v>
                </c:pt>
                <c:pt idx="979">
                  <c:v>46161</c:v>
                </c:pt>
                <c:pt idx="980">
                  <c:v>46168</c:v>
                </c:pt>
                <c:pt idx="981">
                  <c:v>46175</c:v>
                </c:pt>
                <c:pt idx="982">
                  <c:v>46182</c:v>
                </c:pt>
                <c:pt idx="983">
                  <c:v>46189</c:v>
                </c:pt>
                <c:pt idx="984">
                  <c:v>46196</c:v>
                </c:pt>
                <c:pt idx="985">
                  <c:v>46203</c:v>
                </c:pt>
                <c:pt idx="986">
                  <c:v>46210</c:v>
                </c:pt>
                <c:pt idx="987">
                  <c:v>46217</c:v>
                </c:pt>
                <c:pt idx="988">
                  <c:v>46224</c:v>
                </c:pt>
                <c:pt idx="989">
                  <c:v>46231</c:v>
                </c:pt>
                <c:pt idx="990">
                  <c:v>46238</c:v>
                </c:pt>
                <c:pt idx="991">
                  <c:v>46245</c:v>
                </c:pt>
                <c:pt idx="992">
                  <c:v>46252</c:v>
                </c:pt>
                <c:pt idx="993">
                  <c:v>46259</c:v>
                </c:pt>
                <c:pt idx="994">
                  <c:v>46266</c:v>
                </c:pt>
                <c:pt idx="995">
                  <c:v>46273</c:v>
                </c:pt>
                <c:pt idx="996">
                  <c:v>46280</c:v>
                </c:pt>
                <c:pt idx="997">
                  <c:v>46287</c:v>
                </c:pt>
                <c:pt idx="998">
                  <c:v>46294</c:v>
                </c:pt>
                <c:pt idx="999">
                  <c:v>46301</c:v>
                </c:pt>
                <c:pt idx="1000">
                  <c:v>46308</c:v>
                </c:pt>
                <c:pt idx="1001">
                  <c:v>46315</c:v>
                </c:pt>
                <c:pt idx="1002">
                  <c:v>46322</c:v>
                </c:pt>
                <c:pt idx="1003">
                  <c:v>46329</c:v>
                </c:pt>
                <c:pt idx="1004">
                  <c:v>46336</c:v>
                </c:pt>
                <c:pt idx="1005">
                  <c:v>46343</c:v>
                </c:pt>
                <c:pt idx="1006">
                  <c:v>46350</c:v>
                </c:pt>
                <c:pt idx="1007">
                  <c:v>46357</c:v>
                </c:pt>
                <c:pt idx="1008">
                  <c:v>46364</c:v>
                </c:pt>
                <c:pt idx="1009">
                  <c:v>46371</c:v>
                </c:pt>
                <c:pt idx="1010">
                  <c:v>46378</c:v>
                </c:pt>
                <c:pt idx="1011">
                  <c:v>46385</c:v>
                </c:pt>
                <c:pt idx="1012">
                  <c:v>46392</c:v>
                </c:pt>
                <c:pt idx="1013">
                  <c:v>46399</c:v>
                </c:pt>
                <c:pt idx="1014">
                  <c:v>46406</c:v>
                </c:pt>
                <c:pt idx="1015">
                  <c:v>46413</c:v>
                </c:pt>
                <c:pt idx="1016">
                  <c:v>46420</c:v>
                </c:pt>
                <c:pt idx="1017">
                  <c:v>46427</c:v>
                </c:pt>
                <c:pt idx="1018">
                  <c:v>46434</c:v>
                </c:pt>
                <c:pt idx="1019">
                  <c:v>46441</c:v>
                </c:pt>
                <c:pt idx="1020">
                  <c:v>46448</c:v>
                </c:pt>
                <c:pt idx="1021">
                  <c:v>46455</c:v>
                </c:pt>
                <c:pt idx="1022">
                  <c:v>46462</c:v>
                </c:pt>
                <c:pt idx="1023">
                  <c:v>46469</c:v>
                </c:pt>
                <c:pt idx="1024">
                  <c:v>46476</c:v>
                </c:pt>
                <c:pt idx="1025">
                  <c:v>46483</c:v>
                </c:pt>
                <c:pt idx="1026">
                  <c:v>46490</c:v>
                </c:pt>
                <c:pt idx="1027">
                  <c:v>46497</c:v>
                </c:pt>
                <c:pt idx="1028">
                  <c:v>46504</c:v>
                </c:pt>
                <c:pt idx="1029">
                  <c:v>46511</c:v>
                </c:pt>
                <c:pt idx="1030">
                  <c:v>46518</c:v>
                </c:pt>
                <c:pt idx="1031">
                  <c:v>46525</c:v>
                </c:pt>
                <c:pt idx="1032">
                  <c:v>46532</c:v>
                </c:pt>
                <c:pt idx="1033">
                  <c:v>46539</c:v>
                </c:pt>
                <c:pt idx="1034">
                  <c:v>46546</c:v>
                </c:pt>
                <c:pt idx="1035">
                  <c:v>46553</c:v>
                </c:pt>
                <c:pt idx="1036">
                  <c:v>46560</c:v>
                </c:pt>
                <c:pt idx="1037">
                  <c:v>46567</c:v>
                </c:pt>
                <c:pt idx="1038">
                  <c:v>46574</c:v>
                </c:pt>
                <c:pt idx="1039">
                  <c:v>46581</c:v>
                </c:pt>
                <c:pt idx="1040">
                  <c:v>46588</c:v>
                </c:pt>
                <c:pt idx="1041">
                  <c:v>46595</c:v>
                </c:pt>
                <c:pt idx="1042">
                  <c:v>46602</c:v>
                </c:pt>
                <c:pt idx="1043">
                  <c:v>46609</c:v>
                </c:pt>
                <c:pt idx="1044">
                  <c:v>46616</c:v>
                </c:pt>
                <c:pt idx="1045">
                  <c:v>46623</c:v>
                </c:pt>
                <c:pt idx="1046">
                  <c:v>46630</c:v>
                </c:pt>
                <c:pt idx="1047">
                  <c:v>46637</c:v>
                </c:pt>
                <c:pt idx="1048">
                  <c:v>46644</c:v>
                </c:pt>
                <c:pt idx="1049">
                  <c:v>46651</c:v>
                </c:pt>
                <c:pt idx="1050">
                  <c:v>46658</c:v>
                </c:pt>
                <c:pt idx="1051">
                  <c:v>46665</c:v>
                </c:pt>
                <c:pt idx="1052">
                  <c:v>46672</c:v>
                </c:pt>
                <c:pt idx="1053">
                  <c:v>46679</c:v>
                </c:pt>
                <c:pt idx="1054">
                  <c:v>46686</c:v>
                </c:pt>
                <c:pt idx="1055">
                  <c:v>46693</c:v>
                </c:pt>
                <c:pt idx="1056">
                  <c:v>46700</c:v>
                </c:pt>
                <c:pt idx="1057">
                  <c:v>46707</c:v>
                </c:pt>
                <c:pt idx="1058">
                  <c:v>46714</c:v>
                </c:pt>
                <c:pt idx="1059">
                  <c:v>46721</c:v>
                </c:pt>
                <c:pt idx="1060">
                  <c:v>46728</c:v>
                </c:pt>
                <c:pt idx="1061">
                  <c:v>46735</c:v>
                </c:pt>
                <c:pt idx="1062">
                  <c:v>46742</c:v>
                </c:pt>
                <c:pt idx="1063">
                  <c:v>46749</c:v>
                </c:pt>
                <c:pt idx="1064">
                  <c:v>46756</c:v>
                </c:pt>
                <c:pt idx="1065">
                  <c:v>46763</c:v>
                </c:pt>
                <c:pt idx="1066">
                  <c:v>46770</c:v>
                </c:pt>
                <c:pt idx="1067">
                  <c:v>46777</c:v>
                </c:pt>
                <c:pt idx="1068">
                  <c:v>46784</c:v>
                </c:pt>
                <c:pt idx="1069">
                  <c:v>46791</c:v>
                </c:pt>
                <c:pt idx="1070">
                  <c:v>46798</c:v>
                </c:pt>
                <c:pt idx="1071">
                  <c:v>46805</c:v>
                </c:pt>
                <c:pt idx="1072">
                  <c:v>46812</c:v>
                </c:pt>
                <c:pt idx="1073">
                  <c:v>46819</c:v>
                </c:pt>
                <c:pt idx="1074">
                  <c:v>46826</c:v>
                </c:pt>
                <c:pt idx="1075">
                  <c:v>46833</c:v>
                </c:pt>
                <c:pt idx="1076">
                  <c:v>46840</c:v>
                </c:pt>
                <c:pt idx="1077">
                  <c:v>46847</c:v>
                </c:pt>
                <c:pt idx="1078">
                  <c:v>46854</c:v>
                </c:pt>
                <c:pt idx="1079">
                  <c:v>46861</c:v>
                </c:pt>
                <c:pt idx="1080">
                  <c:v>46868</c:v>
                </c:pt>
                <c:pt idx="1081">
                  <c:v>46875</c:v>
                </c:pt>
                <c:pt idx="1082">
                  <c:v>46882</c:v>
                </c:pt>
                <c:pt idx="1083">
                  <c:v>46889</c:v>
                </c:pt>
                <c:pt idx="1084">
                  <c:v>46896</c:v>
                </c:pt>
                <c:pt idx="1085">
                  <c:v>46903</c:v>
                </c:pt>
                <c:pt idx="1086">
                  <c:v>46910</c:v>
                </c:pt>
                <c:pt idx="1087">
                  <c:v>46917</c:v>
                </c:pt>
                <c:pt idx="1088">
                  <c:v>46924</c:v>
                </c:pt>
                <c:pt idx="1089">
                  <c:v>46931</c:v>
                </c:pt>
                <c:pt idx="1090">
                  <c:v>46938</c:v>
                </c:pt>
                <c:pt idx="1091">
                  <c:v>46945</c:v>
                </c:pt>
                <c:pt idx="1092">
                  <c:v>46952</c:v>
                </c:pt>
                <c:pt idx="1093">
                  <c:v>46959</c:v>
                </c:pt>
                <c:pt idx="1094">
                  <c:v>46966</c:v>
                </c:pt>
                <c:pt idx="1095">
                  <c:v>46973</c:v>
                </c:pt>
                <c:pt idx="1096">
                  <c:v>46980</c:v>
                </c:pt>
                <c:pt idx="1097">
                  <c:v>46987</c:v>
                </c:pt>
                <c:pt idx="1098">
                  <c:v>46994</c:v>
                </c:pt>
                <c:pt idx="1099">
                  <c:v>47001</c:v>
                </c:pt>
                <c:pt idx="1100">
                  <c:v>47008</c:v>
                </c:pt>
                <c:pt idx="1101">
                  <c:v>47015</c:v>
                </c:pt>
                <c:pt idx="1102">
                  <c:v>47022</c:v>
                </c:pt>
                <c:pt idx="1103">
                  <c:v>47029</c:v>
                </c:pt>
                <c:pt idx="1104">
                  <c:v>47036</c:v>
                </c:pt>
                <c:pt idx="1105">
                  <c:v>47043</c:v>
                </c:pt>
                <c:pt idx="1106">
                  <c:v>47050</c:v>
                </c:pt>
                <c:pt idx="1107">
                  <c:v>47057</c:v>
                </c:pt>
                <c:pt idx="1108">
                  <c:v>47064</c:v>
                </c:pt>
                <c:pt idx="1109">
                  <c:v>47071</c:v>
                </c:pt>
                <c:pt idx="1110">
                  <c:v>47078</c:v>
                </c:pt>
                <c:pt idx="1111">
                  <c:v>47085</c:v>
                </c:pt>
                <c:pt idx="1112">
                  <c:v>47092</c:v>
                </c:pt>
                <c:pt idx="1113">
                  <c:v>47099</c:v>
                </c:pt>
                <c:pt idx="1114">
                  <c:v>47106</c:v>
                </c:pt>
                <c:pt idx="1115">
                  <c:v>47114</c:v>
                </c:pt>
                <c:pt idx="1116">
                  <c:v>47121</c:v>
                </c:pt>
                <c:pt idx="1117">
                  <c:v>47128</c:v>
                </c:pt>
                <c:pt idx="1118">
                  <c:v>47135</c:v>
                </c:pt>
                <c:pt idx="1119">
                  <c:v>47142</c:v>
                </c:pt>
                <c:pt idx="1120">
                  <c:v>47149</c:v>
                </c:pt>
                <c:pt idx="1121">
                  <c:v>47156</c:v>
                </c:pt>
                <c:pt idx="1122">
                  <c:v>47163</c:v>
                </c:pt>
                <c:pt idx="1123">
                  <c:v>47170</c:v>
                </c:pt>
                <c:pt idx="1124">
                  <c:v>47177</c:v>
                </c:pt>
                <c:pt idx="1125">
                  <c:v>47184</c:v>
                </c:pt>
                <c:pt idx="1126">
                  <c:v>47191</c:v>
                </c:pt>
                <c:pt idx="1127">
                  <c:v>47198</c:v>
                </c:pt>
                <c:pt idx="1128">
                  <c:v>47205</c:v>
                </c:pt>
                <c:pt idx="1129">
                  <c:v>47212</c:v>
                </c:pt>
                <c:pt idx="1130">
                  <c:v>47219</c:v>
                </c:pt>
                <c:pt idx="1131">
                  <c:v>47226</c:v>
                </c:pt>
                <c:pt idx="1132">
                  <c:v>47233</c:v>
                </c:pt>
                <c:pt idx="1133">
                  <c:v>47240</c:v>
                </c:pt>
                <c:pt idx="1134">
                  <c:v>47247</c:v>
                </c:pt>
                <c:pt idx="1135">
                  <c:v>47254</c:v>
                </c:pt>
                <c:pt idx="1136">
                  <c:v>47261</c:v>
                </c:pt>
                <c:pt idx="1137">
                  <c:v>47268</c:v>
                </c:pt>
                <c:pt idx="1138">
                  <c:v>47275</c:v>
                </c:pt>
                <c:pt idx="1139">
                  <c:v>47282</c:v>
                </c:pt>
                <c:pt idx="1140">
                  <c:v>47289</c:v>
                </c:pt>
                <c:pt idx="1141">
                  <c:v>47296</c:v>
                </c:pt>
                <c:pt idx="1142">
                  <c:v>47303</c:v>
                </c:pt>
                <c:pt idx="1143">
                  <c:v>47310</c:v>
                </c:pt>
                <c:pt idx="1144">
                  <c:v>47317</c:v>
                </c:pt>
                <c:pt idx="1145">
                  <c:v>47324</c:v>
                </c:pt>
                <c:pt idx="1146">
                  <c:v>47331</c:v>
                </c:pt>
                <c:pt idx="1147">
                  <c:v>47338</c:v>
                </c:pt>
                <c:pt idx="1148">
                  <c:v>47345</c:v>
                </c:pt>
                <c:pt idx="1149">
                  <c:v>47352</c:v>
                </c:pt>
                <c:pt idx="1150">
                  <c:v>47359</c:v>
                </c:pt>
                <c:pt idx="1151">
                  <c:v>47366</c:v>
                </c:pt>
                <c:pt idx="1152">
                  <c:v>47373</c:v>
                </c:pt>
                <c:pt idx="1153">
                  <c:v>47380</c:v>
                </c:pt>
                <c:pt idx="1154">
                  <c:v>47387</c:v>
                </c:pt>
                <c:pt idx="1155">
                  <c:v>47394</c:v>
                </c:pt>
                <c:pt idx="1156">
                  <c:v>47401</c:v>
                </c:pt>
                <c:pt idx="1157">
                  <c:v>47408</c:v>
                </c:pt>
                <c:pt idx="1158">
                  <c:v>47415</c:v>
                </c:pt>
                <c:pt idx="1159">
                  <c:v>47422</c:v>
                </c:pt>
                <c:pt idx="1160">
                  <c:v>47429</c:v>
                </c:pt>
                <c:pt idx="1161">
                  <c:v>47436</c:v>
                </c:pt>
                <c:pt idx="1162">
                  <c:v>47443</c:v>
                </c:pt>
                <c:pt idx="1163">
                  <c:v>47450</c:v>
                </c:pt>
                <c:pt idx="1164">
                  <c:v>47457</c:v>
                </c:pt>
                <c:pt idx="1165">
                  <c:v>47464</c:v>
                </c:pt>
                <c:pt idx="1166">
                  <c:v>47471</c:v>
                </c:pt>
                <c:pt idx="1167">
                  <c:v>47479</c:v>
                </c:pt>
                <c:pt idx="1168">
                  <c:v>47486</c:v>
                </c:pt>
                <c:pt idx="1169">
                  <c:v>47493</c:v>
                </c:pt>
                <c:pt idx="1170">
                  <c:v>47500</c:v>
                </c:pt>
                <c:pt idx="1171">
                  <c:v>47507</c:v>
                </c:pt>
                <c:pt idx="1172">
                  <c:v>47514</c:v>
                </c:pt>
                <c:pt idx="1173">
                  <c:v>47521</c:v>
                </c:pt>
                <c:pt idx="1174">
                  <c:v>47528</c:v>
                </c:pt>
                <c:pt idx="1175">
                  <c:v>47535</c:v>
                </c:pt>
                <c:pt idx="1176">
                  <c:v>47542</c:v>
                </c:pt>
                <c:pt idx="1177">
                  <c:v>47549</c:v>
                </c:pt>
                <c:pt idx="1178">
                  <c:v>47556</c:v>
                </c:pt>
                <c:pt idx="1179">
                  <c:v>47563</c:v>
                </c:pt>
                <c:pt idx="1180">
                  <c:v>47570</c:v>
                </c:pt>
                <c:pt idx="1181">
                  <c:v>47577</c:v>
                </c:pt>
                <c:pt idx="1182">
                  <c:v>47584</c:v>
                </c:pt>
                <c:pt idx="1183">
                  <c:v>47591</c:v>
                </c:pt>
                <c:pt idx="1184">
                  <c:v>47598</c:v>
                </c:pt>
                <c:pt idx="1185">
                  <c:v>47605</c:v>
                </c:pt>
                <c:pt idx="1186">
                  <c:v>47612</c:v>
                </c:pt>
                <c:pt idx="1187">
                  <c:v>47619</c:v>
                </c:pt>
                <c:pt idx="1188">
                  <c:v>47626</c:v>
                </c:pt>
                <c:pt idx="1189">
                  <c:v>47633</c:v>
                </c:pt>
                <c:pt idx="1190">
                  <c:v>47640</c:v>
                </c:pt>
                <c:pt idx="1191">
                  <c:v>47647</c:v>
                </c:pt>
                <c:pt idx="1192">
                  <c:v>47654</c:v>
                </c:pt>
                <c:pt idx="1193">
                  <c:v>47661</c:v>
                </c:pt>
                <c:pt idx="1194">
                  <c:v>47668</c:v>
                </c:pt>
                <c:pt idx="1195">
                  <c:v>47675</c:v>
                </c:pt>
                <c:pt idx="1196">
                  <c:v>47682</c:v>
                </c:pt>
                <c:pt idx="1197">
                  <c:v>47689</c:v>
                </c:pt>
                <c:pt idx="1198">
                  <c:v>47696</c:v>
                </c:pt>
                <c:pt idx="1199">
                  <c:v>47703</c:v>
                </c:pt>
                <c:pt idx="1200">
                  <c:v>47710</c:v>
                </c:pt>
                <c:pt idx="1201">
                  <c:v>47717</c:v>
                </c:pt>
                <c:pt idx="1202">
                  <c:v>47724</c:v>
                </c:pt>
                <c:pt idx="1203">
                  <c:v>47731</c:v>
                </c:pt>
                <c:pt idx="1204">
                  <c:v>47738</c:v>
                </c:pt>
                <c:pt idx="1205">
                  <c:v>47745</c:v>
                </c:pt>
                <c:pt idx="1206">
                  <c:v>47752</c:v>
                </c:pt>
                <c:pt idx="1207">
                  <c:v>47759</c:v>
                </c:pt>
                <c:pt idx="1208">
                  <c:v>47766</c:v>
                </c:pt>
                <c:pt idx="1209">
                  <c:v>47773</c:v>
                </c:pt>
                <c:pt idx="1210">
                  <c:v>47780</c:v>
                </c:pt>
                <c:pt idx="1211">
                  <c:v>47787</c:v>
                </c:pt>
                <c:pt idx="1212">
                  <c:v>47794</c:v>
                </c:pt>
                <c:pt idx="1213">
                  <c:v>47801</c:v>
                </c:pt>
                <c:pt idx="1214">
                  <c:v>47808</c:v>
                </c:pt>
                <c:pt idx="1215">
                  <c:v>47815</c:v>
                </c:pt>
                <c:pt idx="1216">
                  <c:v>47822</c:v>
                </c:pt>
                <c:pt idx="1217">
                  <c:v>47829</c:v>
                </c:pt>
                <c:pt idx="1218">
                  <c:v>47836</c:v>
                </c:pt>
                <c:pt idx="1219">
                  <c:v>47844</c:v>
                </c:pt>
                <c:pt idx="1220">
                  <c:v>47851</c:v>
                </c:pt>
                <c:pt idx="1221">
                  <c:v>47858</c:v>
                </c:pt>
                <c:pt idx="1222">
                  <c:v>47865</c:v>
                </c:pt>
                <c:pt idx="1223">
                  <c:v>47872</c:v>
                </c:pt>
                <c:pt idx="1224">
                  <c:v>47879</c:v>
                </c:pt>
                <c:pt idx="1225">
                  <c:v>47886</c:v>
                </c:pt>
                <c:pt idx="1226">
                  <c:v>47893</c:v>
                </c:pt>
                <c:pt idx="1227">
                  <c:v>47900</c:v>
                </c:pt>
                <c:pt idx="1228">
                  <c:v>47907</c:v>
                </c:pt>
                <c:pt idx="1229">
                  <c:v>47914</c:v>
                </c:pt>
                <c:pt idx="1230">
                  <c:v>47921</c:v>
                </c:pt>
                <c:pt idx="1231">
                  <c:v>47928</c:v>
                </c:pt>
                <c:pt idx="1232">
                  <c:v>47935</c:v>
                </c:pt>
                <c:pt idx="1233">
                  <c:v>47942</c:v>
                </c:pt>
                <c:pt idx="1234">
                  <c:v>47953</c:v>
                </c:pt>
                <c:pt idx="1235">
                  <c:v>47960</c:v>
                </c:pt>
                <c:pt idx="1236">
                  <c:v>47967</c:v>
                </c:pt>
                <c:pt idx="1237">
                  <c:v>47974</c:v>
                </c:pt>
                <c:pt idx="1238">
                  <c:v>47981</c:v>
                </c:pt>
                <c:pt idx="1239">
                  <c:v>47988</c:v>
                </c:pt>
                <c:pt idx="1240">
                  <c:v>47995</c:v>
                </c:pt>
                <c:pt idx="1241">
                  <c:v>48002</c:v>
                </c:pt>
                <c:pt idx="1242">
                  <c:v>48009</c:v>
                </c:pt>
                <c:pt idx="1243">
                  <c:v>48016</c:v>
                </c:pt>
                <c:pt idx="1244">
                  <c:v>48023</c:v>
                </c:pt>
                <c:pt idx="1245">
                  <c:v>48030</c:v>
                </c:pt>
                <c:pt idx="1246">
                  <c:v>48037</c:v>
                </c:pt>
                <c:pt idx="1247">
                  <c:v>48044</c:v>
                </c:pt>
                <c:pt idx="1248">
                  <c:v>48051</c:v>
                </c:pt>
                <c:pt idx="1249">
                  <c:v>48058</c:v>
                </c:pt>
                <c:pt idx="1250">
                  <c:v>48065</c:v>
                </c:pt>
                <c:pt idx="1251">
                  <c:v>48072</c:v>
                </c:pt>
                <c:pt idx="1252">
                  <c:v>48079</c:v>
                </c:pt>
                <c:pt idx="1253">
                  <c:v>48086</c:v>
                </c:pt>
                <c:pt idx="1254">
                  <c:v>48093</c:v>
                </c:pt>
                <c:pt idx="1255">
                  <c:v>48100</c:v>
                </c:pt>
                <c:pt idx="1256">
                  <c:v>48107</c:v>
                </c:pt>
                <c:pt idx="1257">
                  <c:v>48114</c:v>
                </c:pt>
                <c:pt idx="1258">
                  <c:v>48121</c:v>
                </c:pt>
                <c:pt idx="1259">
                  <c:v>48128</c:v>
                </c:pt>
                <c:pt idx="1260">
                  <c:v>48135</c:v>
                </c:pt>
                <c:pt idx="1261">
                  <c:v>48142</c:v>
                </c:pt>
                <c:pt idx="1262">
                  <c:v>48149</c:v>
                </c:pt>
                <c:pt idx="1263">
                  <c:v>48156</c:v>
                </c:pt>
                <c:pt idx="1264">
                  <c:v>48163</c:v>
                </c:pt>
                <c:pt idx="1265">
                  <c:v>48170</c:v>
                </c:pt>
                <c:pt idx="1266">
                  <c:v>48177</c:v>
                </c:pt>
                <c:pt idx="1267">
                  <c:v>48184</c:v>
                </c:pt>
                <c:pt idx="1268">
                  <c:v>48191</c:v>
                </c:pt>
                <c:pt idx="1269">
                  <c:v>48198</c:v>
                </c:pt>
                <c:pt idx="1270">
                  <c:v>48205</c:v>
                </c:pt>
                <c:pt idx="1271">
                  <c:v>48212</c:v>
                </c:pt>
                <c:pt idx="1272">
                  <c:v>48219</c:v>
                </c:pt>
                <c:pt idx="1273">
                  <c:v>48226</c:v>
                </c:pt>
                <c:pt idx="1274">
                  <c:v>48233</c:v>
                </c:pt>
                <c:pt idx="1275">
                  <c:v>48240</c:v>
                </c:pt>
                <c:pt idx="1276">
                  <c:v>48247</c:v>
                </c:pt>
                <c:pt idx="1277">
                  <c:v>48254</c:v>
                </c:pt>
                <c:pt idx="1278">
                  <c:v>48261</c:v>
                </c:pt>
                <c:pt idx="1279">
                  <c:v>48268</c:v>
                </c:pt>
                <c:pt idx="1280">
                  <c:v>48275</c:v>
                </c:pt>
                <c:pt idx="1281">
                  <c:v>48282</c:v>
                </c:pt>
                <c:pt idx="1282">
                  <c:v>48289</c:v>
                </c:pt>
                <c:pt idx="1283">
                  <c:v>48296</c:v>
                </c:pt>
                <c:pt idx="1284">
                  <c:v>48303</c:v>
                </c:pt>
                <c:pt idx="1285">
                  <c:v>48310</c:v>
                </c:pt>
                <c:pt idx="1286">
                  <c:v>48317</c:v>
                </c:pt>
                <c:pt idx="1287">
                  <c:v>48324</c:v>
                </c:pt>
                <c:pt idx="1288">
                  <c:v>48331</c:v>
                </c:pt>
                <c:pt idx="1289">
                  <c:v>48338</c:v>
                </c:pt>
                <c:pt idx="1290">
                  <c:v>48345</c:v>
                </c:pt>
                <c:pt idx="1291">
                  <c:v>48352</c:v>
                </c:pt>
                <c:pt idx="1292">
                  <c:v>48359</c:v>
                </c:pt>
                <c:pt idx="1293">
                  <c:v>48366</c:v>
                </c:pt>
                <c:pt idx="1294">
                  <c:v>48373</c:v>
                </c:pt>
                <c:pt idx="1295">
                  <c:v>48380</c:v>
                </c:pt>
                <c:pt idx="1296">
                  <c:v>48387</c:v>
                </c:pt>
                <c:pt idx="1297">
                  <c:v>48394</c:v>
                </c:pt>
                <c:pt idx="1298">
                  <c:v>48401</c:v>
                </c:pt>
                <c:pt idx="1299">
                  <c:v>48408</c:v>
                </c:pt>
                <c:pt idx="1300">
                  <c:v>48415</c:v>
                </c:pt>
                <c:pt idx="1301">
                  <c:v>48422</c:v>
                </c:pt>
                <c:pt idx="1302">
                  <c:v>48429</c:v>
                </c:pt>
                <c:pt idx="1303">
                  <c:v>48436</c:v>
                </c:pt>
                <c:pt idx="1304">
                  <c:v>48443</c:v>
                </c:pt>
                <c:pt idx="1305">
                  <c:v>48450</c:v>
                </c:pt>
                <c:pt idx="1306">
                  <c:v>48457</c:v>
                </c:pt>
                <c:pt idx="1307">
                  <c:v>48464</c:v>
                </c:pt>
                <c:pt idx="1308">
                  <c:v>48471</c:v>
                </c:pt>
                <c:pt idx="1309">
                  <c:v>48478</c:v>
                </c:pt>
                <c:pt idx="1310">
                  <c:v>48485</c:v>
                </c:pt>
                <c:pt idx="1311">
                  <c:v>48492</c:v>
                </c:pt>
                <c:pt idx="1312">
                  <c:v>48499</c:v>
                </c:pt>
                <c:pt idx="1313">
                  <c:v>48506</c:v>
                </c:pt>
                <c:pt idx="1314">
                  <c:v>48513</c:v>
                </c:pt>
                <c:pt idx="1315">
                  <c:v>48520</c:v>
                </c:pt>
                <c:pt idx="1316">
                  <c:v>48527</c:v>
                </c:pt>
                <c:pt idx="1317">
                  <c:v>48534</c:v>
                </c:pt>
                <c:pt idx="1318">
                  <c:v>48541</c:v>
                </c:pt>
                <c:pt idx="1319">
                  <c:v>48548</c:v>
                </c:pt>
                <c:pt idx="1320">
                  <c:v>48555</c:v>
                </c:pt>
                <c:pt idx="1321">
                  <c:v>48562</c:v>
                </c:pt>
                <c:pt idx="1322">
                  <c:v>48569</c:v>
                </c:pt>
                <c:pt idx="1323">
                  <c:v>48576</c:v>
                </c:pt>
                <c:pt idx="1324">
                  <c:v>48583</c:v>
                </c:pt>
                <c:pt idx="1325">
                  <c:v>48590</c:v>
                </c:pt>
                <c:pt idx="1326">
                  <c:v>48597</c:v>
                </c:pt>
                <c:pt idx="1327">
                  <c:v>48604</c:v>
                </c:pt>
                <c:pt idx="1328">
                  <c:v>48611</c:v>
                </c:pt>
                <c:pt idx="1329">
                  <c:v>48618</c:v>
                </c:pt>
                <c:pt idx="1330">
                  <c:v>48625</c:v>
                </c:pt>
                <c:pt idx="1331">
                  <c:v>48632</c:v>
                </c:pt>
                <c:pt idx="1332">
                  <c:v>48639</c:v>
                </c:pt>
                <c:pt idx="1333">
                  <c:v>48646</c:v>
                </c:pt>
                <c:pt idx="1334">
                  <c:v>48653</c:v>
                </c:pt>
                <c:pt idx="1335">
                  <c:v>48660</c:v>
                </c:pt>
                <c:pt idx="1336">
                  <c:v>48667</c:v>
                </c:pt>
                <c:pt idx="1337">
                  <c:v>48674</c:v>
                </c:pt>
                <c:pt idx="1338">
                  <c:v>48681</c:v>
                </c:pt>
                <c:pt idx="1339">
                  <c:v>48688</c:v>
                </c:pt>
                <c:pt idx="1340">
                  <c:v>48695</c:v>
                </c:pt>
                <c:pt idx="1341">
                  <c:v>48702</c:v>
                </c:pt>
                <c:pt idx="1342">
                  <c:v>48709</c:v>
                </c:pt>
                <c:pt idx="1343">
                  <c:v>48716</c:v>
                </c:pt>
                <c:pt idx="1344">
                  <c:v>48723</c:v>
                </c:pt>
                <c:pt idx="1345">
                  <c:v>48730</c:v>
                </c:pt>
                <c:pt idx="1346">
                  <c:v>48737</c:v>
                </c:pt>
                <c:pt idx="1347">
                  <c:v>48744</c:v>
                </c:pt>
                <c:pt idx="1348">
                  <c:v>48751</c:v>
                </c:pt>
                <c:pt idx="1349">
                  <c:v>48758</c:v>
                </c:pt>
                <c:pt idx="1350">
                  <c:v>48765</c:v>
                </c:pt>
                <c:pt idx="1351">
                  <c:v>48772</c:v>
                </c:pt>
                <c:pt idx="1352">
                  <c:v>48779</c:v>
                </c:pt>
                <c:pt idx="1353">
                  <c:v>48786</c:v>
                </c:pt>
                <c:pt idx="1354">
                  <c:v>48793</c:v>
                </c:pt>
                <c:pt idx="1355">
                  <c:v>48800</c:v>
                </c:pt>
                <c:pt idx="1356">
                  <c:v>48807</c:v>
                </c:pt>
                <c:pt idx="1357">
                  <c:v>48814</c:v>
                </c:pt>
                <c:pt idx="1358">
                  <c:v>48821</c:v>
                </c:pt>
                <c:pt idx="1359">
                  <c:v>48828</c:v>
                </c:pt>
                <c:pt idx="1360">
                  <c:v>48835</c:v>
                </c:pt>
                <c:pt idx="1361">
                  <c:v>48842</c:v>
                </c:pt>
                <c:pt idx="1362">
                  <c:v>48849</c:v>
                </c:pt>
                <c:pt idx="1363">
                  <c:v>48856</c:v>
                </c:pt>
                <c:pt idx="1364">
                  <c:v>48863</c:v>
                </c:pt>
                <c:pt idx="1365">
                  <c:v>48870</c:v>
                </c:pt>
                <c:pt idx="1366">
                  <c:v>48877</c:v>
                </c:pt>
                <c:pt idx="1367">
                  <c:v>48884</c:v>
                </c:pt>
                <c:pt idx="1368">
                  <c:v>48891</c:v>
                </c:pt>
                <c:pt idx="1369">
                  <c:v>48898</c:v>
                </c:pt>
                <c:pt idx="1370">
                  <c:v>48905</c:v>
                </c:pt>
                <c:pt idx="1371">
                  <c:v>48912</c:v>
                </c:pt>
                <c:pt idx="1372">
                  <c:v>48919</c:v>
                </c:pt>
                <c:pt idx="1373">
                  <c:v>48926</c:v>
                </c:pt>
                <c:pt idx="1374">
                  <c:v>48933</c:v>
                </c:pt>
                <c:pt idx="1375">
                  <c:v>48940</c:v>
                </c:pt>
                <c:pt idx="1376">
                  <c:v>48947</c:v>
                </c:pt>
                <c:pt idx="1377">
                  <c:v>48954</c:v>
                </c:pt>
                <c:pt idx="1378">
                  <c:v>48961</c:v>
                </c:pt>
                <c:pt idx="1379">
                  <c:v>48968</c:v>
                </c:pt>
                <c:pt idx="1380">
                  <c:v>48975</c:v>
                </c:pt>
                <c:pt idx="1381">
                  <c:v>48982</c:v>
                </c:pt>
                <c:pt idx="1382">
                  <c:v>48989</c:v>
                </c:pt>
                <c:pt idx="1383">
                  <c:v>48996</c:v>
                </c:pt>
                <c:pt idx="1384">
                  <c:v>49003</c:v>
                </c:pt>
                <c:pt idx="1385">
                  <c:v>49010</c:v>
                </c:pt>
                <c:pt idx="1386">
                  <c:v>49017</c:v>
                </c:pt>
                <c:pt idx="1387">
                  <c:v>49024</c:v>
                </c:pt>
                <c:pt idx="1388">
                  <c:v>49031</c:v>
                </c:pt>
                <c:pt idx="1389">
                  <c:v>49038</c:v>
                </c:pt>
                <c:pt idx="1390">
                  <c:v>49045</c:v>
                </c:pt>
                <c:pt idx="1391">
                  <c:v>49052</c:v>
                </c:pt>
                <c:pt idx="1392">
                  <c:v>49059</c:v>
                </c:pt>
                <c:pt idx="1393">
                  <c:v>49066</c:v>
                </c:pt>
                <c:pt idx="1394">
                  <c:v>49073</c:v>
                </c:pt>
                <c:pt idx="1395">
                  <c:v>49080</c:v>
                </c:pt>
                <c:pt idx="1396">
                  <c:v>49087</c:v>
                </c:pt>
                <c:pt idx="1397">
                  <c:v>49094</c:v>
                </c:pt>
                <c:pt idx="1398">
                  <c:v>49101</c:v>
                </c:pt>
                <c:pt idx="1399">
                  <c:v>49108</c:v>
                </c:pt>
                <c:pt idx="1400">
                  <c:v>49115</c:v>
                </c:pt>
                <c:pt idx="1401">
                  <c:v>49122</c:v>
                </c:pt>
                <c:pt idx="1402">
                  <c:v>49129</c:v>
                </c:pt>
                <c:pt idx="1403">
                  <c:v>49136</c:v>
                </c:pt>
                <c:pt idx="1404">
                  <c:v>49143</c:v>
                </c:pt>
                <c:pt idx="1405">
                  <c:v>49150</c:v>
                </c:pt>
                <c:pt idx="1406">
                  <c:v>49157</c:v>
                </c:pt>
                <c:pt idx="1407">
                  <c:v>49164</c:v>
                </c:pt>
                <c:pt idx="1408">
                  <c:v>49171</c:v>
                </c:pt>
                <c:pt idx="1409">
                  <c:v>49178</c:v>
                </c:pt>
                <c:pt idx="1410">
                  <c:v>49185</c:v>
                </c:pt>
                <c:pt idx="1411">
                  <c:v>49192</c:v>
                </c:pt>
                <c:pt idx="1412">
                  <c:v>49199</c:v>
                </c:pt>
                <c:pt idx="1413">
                  <c:v>49206</c:v>
                </c:pt>
                <c:pt idx="1414">
                  <c:v>49213</c:v>
                </c:pt>
                <c:pt idx="1415">
                  <c:v>49220</c:v>
                </c:pt>
                <c:pt idx="1416">
                  <c:v>49227</c:v>
                </c:pt>
                <c:pt idx="1417">
                  <c:v>49234</c:v>
                </c:pt>
                <c:pt idx="1418">
                  <c:v>49241</c:v>
                </c:pt>
                <c:pt idx="1419">
                  <c:v>49248</c:v>
                </c:pt>
                <c:pt idx="1420">
                  <c:v>49255</c:v>
                </c:pt>
                <c:pt idx="1421">
                  <c:v>49262</c:v>
                </c:pt>
                <c:pt idx="1422">
                  <c:v>49269</c:v>
                </c:pt>
                <c:pt idx="1423">
                  <c:v>49276</c:v>
                </c:pt>
                <c:pt idx="1424">
                  <c:v>49283</c:v>
                </c:pt>
                <c:pt idx="1425">
                  <c:v>49290</c:v>
                </c:pt>
                <c:pt idx="1426">
                  <c:v>49297</c:v>
                </c:pt>
                <c:pt idx="1427">
                  <c:v>49305</c:v>
                </c:pt>
                <c:pt idx="1428">
                  <c:v>49312</c:v>
                </c:pt>
                <c:pt idx="1429">
                  <c:v>49319</c:v>
                </c:pt>
                <c:pt idx="1430">
                  <c:v>49326</c:v>
                </c:pt>
                <c:pt idx="1431">
                  <c:v>49333</c:v>
                </c:pt>
                <c:pt idx="1432">
                  <c:v>49340</c:v>
                </c:pt>
                <c:pt idx="1433">
                  <c:v>49347</c:v>
                </c:pt>
                <c:pt idx="1434">
                  <c:v>49354</c:v>
                </c:pt>
                <c:pt idx="1435">
                  <c:v>49361</c:v>
                </c:pt>
                <c:pt idx="1436">
                  <c:v>49368</c:v>
                </c:pt>
                <c:pt idx="1437">
                  <c:v>49375</c:v>
                </c:pt>
                <c:pt idx="1438">
                  <c:v>49382</c:v>
                </c:pt>
                <c:pt idx="1439">
                  <c:v>49389</c:v>
                </c:pt>
                <c:pt idx="1440">
                  <c:v>49396</c:v>
                </c:pt>
                <c:pt idx="1441">
                  <c:v>49403</c:v>
                </c:pt>
                <c:pt idx="1442">
                  <c:v>49410</c:v>
                </c:pt>
                <c:pt idx="1443">
                  <c:v>49417</c:v>
                </c:pt>
                <c:pt idx="1444">
                  <c:v>49424</c:v>
                </c:pt>
                <c:pt idx="1445">
                  <c:v>49431</c:v>
                </c:pt>
                <c:pt idx="1446">
                  <c:v>49438</c:v>
                </c:pt>
                <c:pt idx="1447">
                  <c:v>49445</c:v>
                </c:pt>
                <c:pt idx="1448">
                  <c:v>49452</c:v>
                </c:pt>
                <c:pt idx="1449">
                  <c:v>49459</c:v>
                </c:pt>
                <c:pt idx="1450">
                  <c:v>49466</c:v>
                </c:pt>
                <c:pt idx="1451">
                  <c:v>49473</c:v>
                </c:pt>
                <c:pt idx="1452">
                  <c:v>49480</c:v>
                </c:pt>
                <c:pt idx="1453">
                  <c:v>49487</c:v>
                </c:pt>
                <c:pt idx="1454">
                  <c:v>49494</c:v>
                </c:pt>
                <c:pt idx="1455">
                  <c:v>49501</c:v>
                </c:pt>
                <c:pt idx="1456">
                  <c:v>49508</c:v>
                </c:pt>
                <c:pt idx="1457">
                  <c:v>49515</c:v>
                </c:pt>
                <c:pt idx="1458">
                  <c:v>49522</c:v>
                </c:pt>
                <c:pt idx="1459">
                  <c:v>49529</c:v>
                </c:pt>
                <c:pt idx="1460">
                  <c:v>49536</c:v>
                </c:pt>
                <c:pt idx="1461">
                  <c:v>49543</c:v>
                </c:pt>
                <c:pt idx="1462">
                  <c:v>49550</c:v>
                </c:pt>
                <c:pt idx="1463">
                  <c:v>49557</c:v>
                </c:pt>
                <c:pt idx="1464">
                  <c:v>49564</c:v>
                </c:pt>
                <c:pt idx="1465">
                  <c:v>49571</c:v>
                </c:pt>
                <c:pt idx="1466">
                  <c:v>49578</c:v>
                </c:pt>
                <c:pt idx="1467">
                  <c:v>49585</c:v>
                </c:pt>
                <c:pt idx="1468">
                  <c:v>49592</c:v>
                </c:pt>
                <c:pt idx="1469">
                  <c:v>49599</c:v>
                </c:pt>
                <c:pt idx="1470">
                  <c:v>49606</c:v>
                </c:pt>
                <c:pt idx="1471">
                  <c:v>49613</c:v>
                </c:pt>
                <c:pt idx="1472">
                  <c:v>49620</c:v>
                </c:pt>
                <c:pt idx="1473">
                  <c:v>49627</c:v>
                </c:pt>
                <c:pt idx="1474">
                  <c:v>49634</c:v>
                </c:pt>
                <c:pt idx="1475">
                  <c:v>49641</c:v>
                </c:pt>
                <c:pt idx="1476">
                  <c:v>49648</c:v>
                </c:pt>
                <c:pt idx="1477">
                  <c:v>49655</c:v>
                </c:pt>
                <c:pt idx="1478">
                  <c:v>49662</c:v>
                </c:pt>
                <c:pt idx="1479">
                  <c:v>49670</c:v>
                </c:pt>
                <c:pt idx="1480">
                  <c:v>49677</c:v>
                </c:pt>
                <c:pt idx="1481">
                  <c:v>49684</c:v>
                </c:pt>
                <c:pt idx="1482">
                  <c:v>49691</c:v>
                </c:pt>
                <c:pt idx="1483">
                  <c:v>49698</c:v>
                </c:pt>
                <c:pt idx="1484">
                  <c:v>49705</c:v>
                </c:pt>
                <c:pt idx="1485">
                  <c:v>49712</c:v>
                </c:pt>
                <c:pt idx="1486">
                  <c:v>49719</c:v>
                </c:pt>
                <c:pt idx="1487">
                  <c:v>49726</c:v>
                </c:pt>
                <c:pt idx="1488">
                  <c:v>49733</c:v>
                </c:pt>
                <c:pt idx="1489">
                  <c:v>49740</c:v>
                </c:pt>
                <c:pt idx="1490">
                  <c:v>49747</c:v>
                </c:pt>
                <c:pt idx="1491">
                  <c:v>49754</c:v>
                </c:pt>
                <c:pt idx="1492">
                  <c:v>49761</c:v>
                </c:pt>
                <c:pt idx="1493">
                  <c:v>49768</c:v>
                </c:pt>
                <c:pt idx="1494">
                  <c:v>49775</c:v>
                </c:pt>
                <c:pt idx="1495">
                  <c:v>49782</c:v>
                </c:pt>
                <c:pt idx="1496">
                  <c:v>49789</c:v>
                </c:pt>
                <c:pt idx="1497">
                  <c:v>49797</c:v>
                </c:pt>
                <c:pt idx="1498">
                  <c:v>49804</c:v>
                </c:pt>
                <c:pt idx="1499">
                  <c:v>49811</c:v>
                </c:pt>
                <c:pt idx="1500">
                  <c:v>49818</c:v>
                </c:pt>
                <c:pt idx="1501">
                  <c:v>49825</c:v>
                </c:pt>
                <c:pt idx="1502">
                  <c:v>49832</c:v>
                </c:pt>
                <c:pt idx="1503">
                  <c:v>49839</c:v>
                </c:pt>
                <c:pt idx="1504">
                  <c:v>49846</c:v>
                </c:pt>
                <c:pt idx="1505">
                  <c:v>49853</c:v>
                </c:pt>
                <c:pt idx="1506">
                  <c:v>49860</c:v>
                </c:pt>
                <c:pt idx="1507">
                  <c:v>49867</c:v>
                </c:pt>
                <c:pt idx="1508">
                  <c:v>49874</c:v>
                </c:pt>
                <c:pt idx="1509">
                  <c:v>49881</c:v>
                </c:pt>
                <c:pt idx="1510">
                  <c:v>49888</c:v>
                </c:pt>
                <c:pt idx="1511">
                  <c:v>49895</c:v>
                </c:pt>
                <c:pt idx="1512">
                  <c:v>49902</c:v>
                </c:pt>
                <c:pt idx="1513">
                  <c:v>49909</c:v>
                </c:pt>
                <c:pt idx="1514">
                  <c:v>49916</c:v>
                </c:pt>
                <c:pt idx="1515">
                  <c:v>49923</c:v>
                </c:pt>
                <c:pt idx="1516">
                  <c:v>49930</c:v>
                </c:pt>
                <c:pt idx="1517">
                  <c:v>49937</c:v>
                </c:pt>
                <c:pt idx="1518">
                  <c:v>49944</c:v>
                </c:pt>
                <c:pt idx="1519">
                  <c:v>49951</c:v>
                </c:pt>
                <c:pt idx="1520">
                  <c:v>49958</c:v>
                </c:pt>
                <c:pt idx="1521">
                  <c:v>49965</c:v>
                </c:pt>
                <c:pt idx="1522">
                  <c:v>49972</c:v>
                </c:pt>
                <c:pt idx="1523">
                  <c:v>49979</c:v>
                </c:pt>
                <c:pt idx="1524">
                  <c:v>49986</c:v>
                </c:pt>
                <c:pt idx="1525">
                  <c:v>49993</c:v>
                </c:pt>
                <c:pt idx="1526">
                  <c:v>50000</c:v>
                </c:pt>
                <c:pt idx="1527">
                  <c:v>50007</c:v>
                </c:pt>
                <c:pt idx="1528">
                  <c:v>50014</c:v>
                </c:pt>
                <c:pt idx="1529">
                  <c:v>50021</c:v>
                </c:pt>
                <c:pt idx="1530">
                  <c:v>50028</c:v>
                </c:pt>
                <c:pt idx="1531">
                  <c:v>50038</c:v>
                </c:pt>
                <c:pt idx="1532">
                  <c:v>50045</c:v>
                </c:pt>
                <c:pt idx="1533">
                  <c:v>50052</c:v>
                </c:pt>
                <c:pt idx="1534">
                  <c:v>50059</c:v>
                </c:pt>
                <c:pt idx="1535">
                  <c:v>50066</c:v>
                </c:pt>
                <c:pt idx="1536">
                  <c:v>50073</c:v>
                </c:pt>
                <c:pt idx="1537">
                  <c:v>50080</c:v>
                </c:pt>
                <c:pt idx="1538">
                  <c:v>50087</c:v>
                </c:pt>
                <c:pt idx="1539">
                  <c:v>50094</c:v>
                </c:pt>
                <c:pt idx="1540">
                  <c:v>50101</c:v>
                </c:pt>
                <c:pt idx="1541">
                  <c:v>50108</c:v>
                </c:pt>
                <c:pt idx="1542">
                  <c:v>50115</c:v>
                </c:pt>
                <c:pt idx="1543">
                  <c:v>50122</c:v>
                </c:pt>
                <c:pt idx="1544">
                  <c:v>50129</c:v>
                </c:pt>
                <c:pt idx="1545">
                  <c:v>50137</c:v>
                </c:pt>
                <c:pt idx="1546">
                  <c:v>50144</c:v>
                </c:pt>
                <c:pt idx="1547">
                  <c:v>50151</c:v>
                </c:pt>
                <c:pt idx="1548">
                  <c:v>50158</c:v>
                </c:pt>
                <c:pt idx="1549">
                  <c:v>50165</c:v>
                </c:pt>
                <c:pt idx="1550">
                  <c:v>50172</c:v>
                </c:pt>
                <c:pt idx="1551">
                  <c:v>50179</c:v>
                </c:pt>
                <c:pt idx="1552">
                  <c:v>50186</c:v>
                </c:pt>
                <c:pt idx="1553">
                  <c:v>50193</c:v>
                </c:pt>
                <c:pt idx="1554">
                  <c:v>50200</c:v>
                </c:pt>
                <c:pt idx="1555">
                  <c:v>50207</c:v>
                </c:pt>
                <c:pt idx="1556">
                  <c:v>50214</c:v>
                </c:pt>
                <c:pt idx="1557">
                  <c:v>50221</c:v>
                </c:pt>
                <c:pt idx="1558">
                  <c:v>50228</c:v>
                </c:pt>
                <c:pt idx="1559">
                  <c:v>50235</c:v>
                </c:pt>
                <c:pt idx="1560">
                  <c:v>50242</c:v>
                </c:pt>
                <c:pt idx="1561">
                  <c:v>50249</c:v>
                </c:pt>
                <c:pt idx="1562">
                  <c:v>50256</c:v>
                </c:pt>
                <c:pt idx="1563">
                  <c:v>50263</c:v>
                </c:pt>
                <c:pt idx="1564">
                  <c:v>50270</c:v>
                </c:pt>
                <c:pt idx="1565">
                  <c:v>50277</c:v>
                </c:pt>
                <c:pt idx="1566">
                  <c:v>50284</c:v>
                </c:pt>
                <c:pt idx="1567">
                  <c:v>50291</c:v>
                </c:pt>
                <c:pt idx="1568">
                  <c:v>50298</c:v>
                </c:pt>
                <c:pt idx="1569">
                  <c:v>50305</c:v>
                </c:pt>
                <c:pt idx="1570">
                  <c:v>50312</c:v>
                </c:pt>
                <c:pt idx="1571">
                  <c:v>50319</c:v>
                </c:pt>
                <c:pt idx="1572">
                  <c:v>50326</c:v>
                </c:pt>
                <c:pt idx="1573">
                  <c:v>50333</c:v>
                </c:pt>
                <c:pt idx="1574">
                  <c:v>50340</c:v>
                </c:pt>
                <c:pt idx="1575">
                  <c:v>50347</c:v>
                </c:pt>
                <c:pt idx="1576">
                  <c:v>50354</c:v>
                </c:pt>
                <c:pt idx="1577">
                  <c:v>50361</c:v>
                </c:pt>
                <c:pt idx="1578">
                  <c:v>50368</c:v>
                </c:pt>
                <c:pt idx="1579">
                  <c:v>50375</c:v>
                </c:pt>
                <c:pt idx="1580">
                  <c:v>50382</c:v>
                </c:pt>
                <c:pt idx="1581">
                  <c:v>50389</c:v>
                </c:pt>
                <c:pt idx="1582">
                  <c:v>50396</c:v>
                </c:pt>
                <c:pt idx="1583">
                  <c:v>50403</c:v>
                </c:pt>
                <c:pt idx="1584">
                  <c:v>50410</c:v>
                </c:pt>
                <c:pt idx="1585">
                  <c:v>50417</c:v>
                </c:pt>
                <c:pt idx="1586">
                  <c:v>50424</c:v>
                </c:pt>
                <c:pt idx="1587">
                  <c:v>50431</c:v>
                </c:pt>
                <c:pt idx="1588">
                  <c:v>50438</c:v>
                </c:pt>
                <c:pt idx="1589">
                  <c:v>50445</c:v>
                </c:pt>
                <c:pt idx="1590">
                  <c:v>50452</c:v>
                </c:pt>
                <c:pt idx="1591">
                  <c:v>50459</c:v>
                </c:pt>
                <c:pt idx="1592">
                  <c:v>50466</c:v>
                </c:pt>
                <c:pt idx="1593">
                  <c:v>50473</c:v>
                </c:pt>
                <c:pt idx="1594">
                  <c:v>50480</c:v>
                </c:pt>
                <c:pt idx="1595">
                  <c:v>50487</c:v>
                </c:pt>
                <c:pt idx="1596">
                  <c:v>50494</c:v>
                </c:pt>
                <c:pt idx="1597">
                  <c:v>50501</c:v>
                </c:pt>
                <c:pt idx="1598">
                  <c:v>50508</c:v>
                </c:pt>
                <c:pt idx="1599">
                  <c:v>50515</c:v>
                </c:pt>
                <c:pt idx="1600">
                  <c:v>50522</c:v>
                </c:pt>
                <c:pt idx="1601">
                  <c:v>50529</c:v>
                </c:pt>
                <c:pt idx="1602">
                  <c:v>50536</c:v>
                </c:pt>
                <c:pt idx="1603">
                  <c:v>50543</c:v>
                </c:pt>
                <c:pt idx="1604">
                  <c:v>50550</c:v>
                </c:pt>
                <c:pt idx="1605">
                  <c:v>50557</c:v>
                </c:pt>
                <c:pt idx="1606">
                  <c:v>50564</c:v>
                </c:pt>
                <c:pt idx="1607">
                  <c:v>50571</c:v>
                </c:pt>
                <c:pt idx="1608">
                  <c:v>50578</c:v>
                </c:pt>
                <c:pt idx="1609">
                  <c:v>50585</c:v>
                </c:pt>
                <c:pt idx="1610">
                  <c:v>50592</c:v>
                </c:pt>
                <c:pt idx="1611">
                  <c:v>50599</c:v>
                </c:pt>
                <c:pt idx="1612">
                  <c:v>50606</c:v>
                </c:pt>
                <c:pt idx="1613">
                  <c:v>50613</c:v>
                </c:pt>
                <c:pt idx="1614">
                  <c:v>50620</c:v>
                </c:pt>
                <c:pt idx="1615">
                  <c:v>50627</c:v>
                </c:pt>
                <c:pt idx="1616">
                  <c:v>50634</c:v>
                </c:pt>
                <c:pt idx="1617">
                  <c:v>50641</c:v>
                </c:pt>
                <c:pt idx="1618">
                  <c:v>50648</c:v>
                </c:pt>
                <c:pt idx="1619">
                  <c:v>50655</c:v>
                </c:pt>
                <c:pt idx="1620">
                  <c:v>50662</c:v>
                </c:pt>
                <c:pt idx="1621">
                  <c:v>50669</c:v>
                </c:pt>
                <c:pt idx="1622">
                  <c:v>50676</c:v>
                </c:pt>
                <c:pt idx="1623">
                  <c:v>50683</c:v>
                </c:pt>
                <c:pt idx="1624">
                  <c:v>50690</c:v>
                </c:pt>
                <c:pt idx="1625">
                  <c:v>50697</c:v>
                </c:pt>
                <c:pt idx="1626">
                  <c:v>50704</c:v>
                </c:pt>
                <c:pt idx="1627">
                  <c:v>50711</c:v>
                </c:pt>
                <c:pt idx="1628">
                  <c:v>50718</c:v>
                </c:pt>
                <c:pt idx="1629">
                  <c:v>50725</c:v>
                </c:pt>
                <c:pt idx="1630">
                  <c:v>50732</c:v>
                </c:pt>
                <c:pt idx="1631">
                  <c:v>50739</c:v>
                </c:pt>
                <c:pt idx="1632">
                  <c:v>50746</c:v>
                </c:pt>
                <c:pt idx="1633">
                  <c:v>50753</c:v>
                </c:pt>
                <c:pt idx="1634">
                  <c:v>50760</c:v>
                </c:pt>
                <c:pt idx="1635">
                  <c:v>50767</c:v>
                </c:pt>
                <c:pt idx="1636">
                  <c:v>50774</c:v>
                </c:pt>
                <c:pt idx="1637">
                  <c:v>50781</c:v>
                </c:pt>
                <c:pt idx="1638">
                  <c:v>50788</c:v>
                </c:pt>
                <c:pt idx="1639">
                  <c:v>50795</c:v>
                </c:pt>
                <c:pt idx="1640">
                  <c:v>50802</c:v>
                </c:pt>
                <c:pt idx="1641">
                  <c:v>50809</c:v>
                </c:pt>
                <c:pt idx="1642">
                  <c:v>50816</c:v>
                </c:pt>
                <c:pt idx="1643">
                  <c:v>50823</c:v>
                </c:pt>
                <c:pt idx="1644">
                  <c:v>50830</c:v>
                </c:pt>
                <c:pt idx="1645">
                  <c:v>50837</c:v>
                </c:pt>
                <c:pt idx="1646">
                  <c:v>50844</c:v>
                </c:pt>
                <c:pt idx="1647">
                  <c:v>50851</c:v>
                </c:pt>
                <c:pt idx="1648">
                  <c:v>50858</c:v>
                </c:pt>
                <c:pt idx="1649">
                  <c:v>50865</c:v>
                </c:pt>
                <c:pt idx="1650">
                  <c:v>50872</c:v>
                </c:pt>
                <c:pt idx="1651">
                  <c:v>50879</c:v>
                </c:pt>
                <c:pt idx="1652">
                  <c:v>50886</c:v>
                </c:pt>
                <c:pt idx="1653">
                  <c:v>50893</c:v>
                </c:pt>
                <c:pt idx="1654">
                  <c:v>50900</c:v>
                </c:pt>
                <c:pt idx="1655">
                  <c:v>50907</c:v>
                </c:pt>
                <c:pt idx="1656">
                  <c:v>50914</c:v>
                </c:pt>
                <c:pt idx="1657">
                  <c:v>50921</c:v>
                </c:pt>
                <c:pt idx="1658">
                  <c:v>50928</c:v>
                </c:pt>
                <c:pt idx="1659">
                  <c:v>50935</c:v>
                </c:pt>
                <c:pt idx="1660">
                  <c:v>50942</c:v>
                </c:pt>
                <c:pt idx="1661">
                  <c:v>50949</c:v>
                </c:pt>
                <c:pt idx="1662">
                  <c:v>50956</c:v>
                </c:pt>
                <c:pt idx="1663">
                  <c:v>50963</c:v>
                </c:pt>
                <c:pt idx="1664">
                  <c:v>50970</c:v>
                </c:pt>
                <c:pt idx="1665">
                  <c:v>50977</c:v>
                </c:pt>
                <c:pt idx="1666">
                  <c:v>50984</c:v>
                </c:pt>
                <c:pt idx="1667">
                  <c:v>50991</c:v>
                </c:pt>
                <c:pt idx="1668">
                  <c:v>50998</c:v>
                </c:pt>
                <c:pt idx="1669">
                  <c:v>51005</c:v>
                </c:pt>
                <c:pt idx="1670">
                  <c:v>51012</c:v>
                </c:pt>
                <c:pt idx="1671">
                  <c:v>51019</c:v>
                </c:pt>
                <c:pt idx="1672">
                  <c:v>51026</c:v>
                </c:pt>
                <c:pt idx="1673">
                  <c:v>51033</c:v>
                </c:pt>
                <c:pt idx="1674">
                  <c:v>51040</c:v>
                </c:pt>
                <c:pt idx="1675">
                  <c:v>51047</c:v>
                </c:pt>
                <c:pt idx="1676">
                  <c:v>51054</c:v>
                </c:pt>
                <c:pt idx="1677">
                  <c:v>51061</c:v>
                </c:pt>
                <c:pt idx="1678">
                  <c:v>51068</c:v>
                </c:pt>
                <c:pt idx="1679">
                  <c:v>51075</c:v>
                </c:pt>
                <c:pt idx="1680">
                  <c:v>51082</c:v>
                </c:pt>
                <c:pt idx="1681">
                  <c:v>51089</c:v>
                </c:pt>
                <c:pt idx="1682">
                  <c:v>51096</c:v>
                </c:pt>
                <c:pt idx="1683">
                  <c:v>51103</c:v>
                </c:pt>
                <c:pt idx="1684">
                  <c:v>51110</c:v>
                </c:pt>
                <c:pt idx="1685">
                  <c:v>51117</c:v>
                </c:pt>
                <c:pt idx="1686">
                  <c:v>51124</c:v>
                </c:pt>
                <c:pt idx="1687">
                  <c:v>51131</c:v>
                </c:pt>
                <c:pt idx="1688">
                  <c:v>51138</c:v>
                </c:pt>
                <c:pt idx="1689">
                  <c:v>51145</c:v>
                </c:pt>
                <c:pt idx="1690">
                  <c:v>51152</c:v>
                </c:pt>
                <c:pt idx="1691">
                  <c:v>51159</c:v>
                </c:pt>
                <c:pt idx="1692">
                  <c:v>51166</c:v>
                </c:pt>
                <c:pt idx="1693">
                  <c:v>51173</c:v>
                </c:pt>
                <c:pt idx="1694">
                  <c:v>51180</c:v>
                </c:pt>
                <c:pt idx="1695">
                  <c:v>51187</c:v>
                </c:pt>
                <c:pt idx="1696">
                  <c:v>51194</c:v>
                </c:pt>
                <c:pt idx="1697">
                  <c:v>51201</c:v>
                </c:pt>
                <c:pt idx="1698">
                  <c:v>51208</c:v>
                </c:pt>
                <c:pt idx="1699">
                  <c:v>51215</c:v>
                </c:pt>
                <c:pt idx="1700">
                  <c:v>51222</c:v>
                </c:pt>
                <c:pt idx="1701">
                  <c:v>51229</c:v>
                </c:pt>
                <c:pt idx="1702">
                  <c:v>51236</c:v>
                </c:pt>
                <c:pt idx="1703">
                  <c:v>51243</c:v>
                </c:pt>
                <c:pt idx="1704">
                  <c:v>51250</c:v>
                </c:pt>
                <c:pt idx="1705">
                  <c:v>51258</c:v>
                </c:pt>
                <c:pt idx="1706">
                  <c:v>51265</c:v>
                </c:pt>
                <c:pt idx="1707">
                  <c:v>51272</c:v>
                </c:pt>
                <c:pt idx="1708">
                  <c:v>51279</c:v>
                </c:pt>
                <c:pt idx="1709">
                  <c:v>51286</c:v>
                </c:pt>
                <c:pt idx="1710">
                  <c:v>51293</c:v>
                </c:pt>
                <c:pt idx="1711">
                  <c:v>51300</c:v>
                </c:pt>
                <c:pt idx="1712">
                  <c:v>51307</c:v>
                </c:pt>
                <c:pt idx="1713">
                  <c:v>51314</c:v>
                </c:pt>
                <c:pt idx="1714">
                  <c:v>51321</c:v>
                </c:pt>
                <c:pt idx="1715">
                  <c:v>51328</c:v>
                </c:pt>
                <c:pt idx="1716">
                  <c:v>51335</c:v>
                </c:pt>
                <c:pt idx="1717">
                  <c:v>51342</c:v>
                </c:pt>
                <c:pt idx="1718">
                  <c:v>51349</c:v>
                </c:pt>
                <c:pt idx="1719">
                  <c:v>51356</c:v>
                </c:pt>
                <c:pt idx="1720">
                  <c:v>51363</c:v>
                </c:pt>
                <c:pt idx="1721">
                  <c:v>51370</c:v>
                </c:pt>
                <c:pt idx="1722">
                  <c:v>51377</c:v>
                </c:pt>
                <c:pt idx="1723">
                  <c:v>51384</c:v>
                </c:pt>
                <c:pt idx="1724">
                  <c:v>51391</c:v>
                </c:pt>
                <c:pt idx="1725">
                  <c:v>51398</c:v>
                </c:pt>
                <c:pt idx="1726">
                  <c:v>51405</c:v>
                </c:pt>
                <c:pt idx="1727">
                  <c:v>51412</c:v>
                </c:pt>
                <c:pt idx="1728">
                  <c:v>51419</c:v>
                </c:pt>
                <c:pt idx="1729">
                  <c:v>51426</c:v>
                </c:pt>
                <c:pt idx="1730">
                  <c:v>51433</c:v>
                </c:pt>
                <c:pt idx="1731">
                  <c:v>51440</c:v>
                </c:pt>
                <c:pt idx="1732">
                  <c:v>51447</c:v>
                </c:pt>
                <c:pt idx="1733">
                  <c:v>51454</c:v>
                </c:pt>
                <c:pt idx="1734">
                  <c:v>51461</c:v>
                </c:pt>
                <c:pt idx="1735">
                  <c:v>51468</c:v>
                </c:pt>
                <c:pt idx="1736">
                  <c:v>51475</c:v>
                </c:pt>
                <c:pt idx="1737">
                  <c:v>51482</c:v>
                </c:pt>
                <c:pt idx="1738">
                  <c:v>51489</c:v>
                </c:pt>
                <c:pt idx="1739">
                  <c:v>51497</c:v>
                </c:pt>
                <c:pt idx="1740">
                  <c:v>51504</c:v>
                </c:pt>
                <c:pt idx="1741">
                  <c:v>51511</c:v>
                </c:pt>
                <c:pt idx="1742">
                  <c:v>51518</c:v>
                </c:pt>
                <c:pt idx="1743">
                  <c:v>51525</c:v>
                </c:pt>
                <c:pt idx="1744">
                  <c:v>51532</c:v>
                </c:pt>
                <c:pt idx="1745">
                  <c:v>51539</c:v>
                </c:pt>
                <c:pt idx="1746">
                  <c:v>51546</c:v>
                </c:pt>
                <c:pt idx="1747">
                  <c:v>51553</c:v>
                </c:pt>
                <c:pt idx="1748">
                  <c:v>51560</c:v>
                </c:pt>
                <c:pt idx="1749">
                  <c:v>51567</c:v>
                </c:pt>
                <c:pt idx="1750">
                  <c:v>51574</c:v>
                </c:pt>
                <c:pt idx="1751">
                  <c:v>51581</c:v>
                </c:pt>
                <c:pt idx="1752">
                  <c:v>51588</c:v>
                </c:pt>
                <c:pt idx="1753">
                  <c:v>51595</c:v>
                </c:pt>
                <c:pt idx="1754">
                  <c:v>51602</c:v>
                </c:pt>
                <c:pt idx="1755">
                  <c:v>51609</c:v>
                </c:pt>
                <c:pt idx="1756">
                  <c:v>51616</c:v>
                </c:pt>
                <c:pt idx="1757">
                  <c:v>51623</c:v>
                </c:pt>
                <c:pt idx="1758">
                  <c:v>51630</c:v>
                </c:pt>
                <c:pt idx="1759">
                  <c:v>51637</c:v>
                </c:pt>
                <c:pt idx="1760">
                  <c:v>51644</c:v>
                </c:pt>
                <c:pt idx="1761">
                  <c:v>51651</c:v>
                </c:pt>
                <c:pt idx="1762">
                  <c:v>51658</c:v>
                </c:pt>
                <c:pt idx="1763">
                  <c:v>51665</c:v>
                </c:pt>
                <c:pt idx="1764">
                  <c:v>51672</c:v>
                </c:pt>
                <c:pt idx="1765">
                  <c:v>51679</c:v>
                </c:pt>
                <c:pt idx="1766">
                  <c:v>51686</c:v>
                </c:pt>
                <c:pt idx="1767">
                  <c:v>51693</c:v>
                </c:pt>
                <c:pt idx="1768">
                  <c:v>51700</c:v>
                </c:pt>
                <c:pt idx="1769">
                  <c:v>51707</c:v>
                </c:pt>
                <c:pt idx="1770">
                  <c:v>51714</c:v>
                </c:pt>
                <c:pt idx="1771">
                  <c:v>51721</c:v>
                </c:pt>
                <c:pt idx="1772">
                  <c:v>51728</c:v>
                </c:pt>
                <c:pt idx="1773">
                  <c:v>51735</c:v>
                </c:pt>
                <c:pt idx="1774">
                  <c:v>51742</c:v>
                </c:pt>
                <c:pt idx="1775">
                  <c:v>51749</c:v>
                </c:pt>
                <c:pt idx="1776">
                  <c:v>51756</c:v>
                </c:pt>
                <c:pt idx="1777">
                  <c:v>51763</c:v>
                </c:pt>
                <c:pt idx="1778">
                  <c:v>51770</c:v>
                </c:pt>
                <c:pt idx="1779">
                  <c:v>51777</c:v>
                </c:pt>
                <c:pt idx="1780">
                  <c:v>51784</c:v>
                </c:pt>
                <c:pt idx="1781">
                  <c:v>51791</c:v>
                </c:pt>
                <c:pt idx="1782">
                  <c:v>51798</c:v>
                </c:pt>
                <c:pt idx="1783">
                  <c:v>51805</c:v>
                </c:pt>
                <c:pt idx="1784">
                  <c:v>51812</c:v>
                </c:pt>
                <c:pt idx="1785">
                  <c:v>51819</c:v>
                </c:pt>
                <c:pt idx="1786">
                  <c:v>51826</c:v>
                </c:pt>
                <c:pt idx="1787">
                  <c:v>51833</c:v>
                </c:pt>
                <c:pt idx="1788">
                  <c:v>51840</c:v>
                </c:pt>
                <c:pt idx="1789">
                  <c:v>51847</c:v>
                </c:pt>
                <c:pt idx="1790">
                  <c:v>51854</c:v>
                </c:pt>
                <c:pt idx="1791">
                  <c:v>51862</c:v>
                </c:pt>
                <c:pt idx="1792">
                  <c:v>51869</c:v>
                </c:pt>
                <c:pt idx="1793">
                  <c:v>51876</c:v>
                </c:pt>
                <c:pt idx="1794">
                  <c:v>51883</c:v>
                </c:pt>
                <c:pt idx="1795">
                  <c:v>51890</c:v>
                </c:pt>
                <c:pt idx="1796">
                  <c:v>51897</c:v>
                </c:pt>
                <c:pt idx="1797">
                  <c:v>51904</c:v>
                </c:pt>
                <c:pt idx="1798">
                  <c:v>51911</c:v>
                </c:pt>
                <c:pt idx="1799">
                  <c:v>51918</c:v>
                </c:pt>
                <c:pt idx="1800">
                  <c:v>51925</c:v>
                </c:pt>
                <c:pt idx="1801">
                  <c:v>51932</c:v>
                </c:pt>
                <c:pt idx="1802">
                  <c:v>51939</c:v>
                </c:pt>
                <c:pt idx="1803">
                  <c:v>51946</c:v>
                </c:pt>
                <c:pt idx="1804">
                  <c:v>51953</c:v>
                </c:pt>
                <c:pt idx="1805">
                  <c:v>51964</c:v>
                </c:pt>
                <c:pt idx="1806">
                  <c:v>51971</c:v>
                </c:pt>
                <c:pt idx="1807">
                  <c:v>51978</c:v>
                </c:pt>
                <c:pt idx="1808">
                  <c:v>51985</c:v>
                </c:pt>
                <c:pt idx="1809">
                  <c:v>51992</c:v>
                </c:pt>
                <c:pt idx="1810">
                  <c:v>51999</c:v>
                </c:pt>
                <c:pt idx="1811">
                  <c:v>52006</c:v>
                </c:pt>
                <c:pt idx="1812">
                  <c:v>52013</c:v>
                </c:pt>
                <c:pt idx="1813">
                  <c:v>52020</c:v>
                </c:pt>
                <c:pt idx="1814">
                  <c:v>52027</c:v>
                </c:pt>
                <c:pt idx="1815">
                  <c:v>52034</c:v>
                </c:pt>
                <c:pt idx="1816">
                  <c:v>52041</c:v>
                </c:pt>
                <c:pt idx="1817">
                  <c:v>52048</c:v>
                </c:pt>
                <c:pt idx="1818">
                  <c:v>52055</c:v>
                </c:pt>
                <c:pt idx="1819">
                  <c:v>52062</c:v>
                </c:pt>
                <c:pt idx="1820">
                  <c:v>52069</c:v>
                </c:pt>
                <c:pt idx="1821">
                  <c:v>52076</c:v>
                </c:pt>
                <c:pt idx="1822">
                  <c:v>52083</c:v>
                </c:pt>
                <c:pt idx="1823">
                  <c:v>52090</c:v>
                </c:pt>
                <c:pt idx="1824">
                  <c:v>52097</c:v>
                </c:pt>
                <c:pt idx="1825">
                  <c:v>52104</c:v>
                </c:pt>
                <c:pt idx="1826">
                  <c:v>52111</c:v>
                </c:pt>
                <c:pt idx="1827">
                  <c:v>52118</c:v>
                </c:pt>
                <c:pt idx="1828">
                  <c:v>52125</c:v>
                </c:pt>
                <c:pt idx="1829">
                  <c:v>52132</c:v>
                </c:pt>
                <c:pt idx="1830">
                  <c:v>52139</c:v>
                </c:pt>
                <c:pt idx="1831">
                  <c:v>52146</c:v>
                </c:pt>
                <c:pt idx="1832">
                  <c:v>52153</c:v>
                </c:pt>
                <c:pt idx="1833">
                  <c:v>52160</c:v>
                </c:pt>
                <c:pt idx="1834">
                  <c:v>52167</c:v>
                </c:pt>
                <c:pt idx="1835">
                  <c:v>52174</c:v>
                </c:pt>
                <c:pt idx="1836">
                  <c:v>52181</c:v>
                </c:pt>
                <c:pt idx="1837">
                  <c:v>52188</c:v>
                </c:pt>
                <c:pt idx="1838">
                  <c:v>52195</c:v>
                </c:pt>
                <c:pt idx="1839">
                  <c:v>52202</c:v>
                </c:pt>
                <c:pt idx="1840">
                  <c:v>52209</c:v>
                </c:pt>
                <c:pt idx="1841">
                  <c:v>52216</c:v>
                </c:pt>
                <c:pt idx="1842">
                  <c:v>52223</c:v>
                </c:pt>
                <c:pt idx="1843">
                  <c:v>52230</c:v>
                </c:pt>
                <c:pt idx="1844">
                  <c:v>52237</c:v>
                </c:pt>
                <c:pt idx="1845">
                  <c:v>52244</c:v>
                </c:pt>
                <c:pt idx="1846">
                  <c:v>52251</c:v>
                </c:pt>
                <c:pt idx="1847">
                  <c:v>52258</c:v>
                </c:pt>
                <c:pt idx="1848">
                  <c:v>52265</c:v>
                </c:pt>
                <c:pt idx="1849">
                  <c:v>52272</c:v>
                </c:pt>
                <c:pt idx="1850">
                  <c:v>52279</c:v>
                </c:pt>
                <c:pt idx="1851">
                  <c:v>52286</c:v>
                </c:pt>
                <c:pt idx="1852">
                  <c:v>52293</c:v>
                </c:pt>
                <c:pt idx="1853">
                  <c:v>52300</c:v>
                </c:pt>
                <c:pt idx="1854">
                  <c:v>52307</c:v>
                </c:pt>
                <c:pt idx="1855">
                  <c:v>52314</c:v>
                </c:pt>
                <c:pt idx="1856">
                  <c:v>52321</c:v>
                </c:pt>
                <c:pt idx="1857">
                  <c:v>52328</c:v>
                </c:pt>
                <c:pt idx="1858">
                  <c:v>52335</c:v>
                </c:pt>
                <c:pt idx="1859">
                  <c:v>52342</c:v>
                </c:pt>
                <c:pt idx="1860">
                  <c:v>52349</c:v>
                </c:pt>
                <c:pt idx="1861">
                  <c:v>52356</c:v>
                </c:pt>
                <c:pt idx="1862">
                  <c:v>52363</c:v>
                </c:pt>
                <c:pt idx="1863">
                  <c:v>52370</c:v>
                </c:pt>
                <c:pt idx="1864">
                  <c:v>52377</c:v>
                </c:pt>
                <c:pt idx="1865">
                  <c:v>52384</c:v>
                </c:pt>
                <c:pt idx="1866">
                  <c:v>52391</c:v>
                </c:pt>
                <c:pt idx="1867">
                  <c:v>52398</c:v>
                </c:pt>
                <c:pt idx="1868">
                  <c:v>52405</c:v>
                </c:pt>
                <c:pt idx="1869">
                  <c:v>52412</c:v>
                </c:pt>
                <c:pt idx="1870">
                  <c:v>52419</c:v>
                </c:pt>
                <c:pt idx="1871">
                  <c:v>52426</c:v>
                </c:pt>
                <c:pt idx="1872">
                  <c:v>52433</c:v>
                </c:pt>
                <c:pt idx="1873">
                  <c:v>52440</c:v>
                </c:pt>
                <c:pt idx="1874">
                  <c:v>52447</c:v>
                </c:pt>
                <c:pt idx="1875">
                  <c:v>52454</c:v>
                </c:pt>
                <c:pt idx="1876">
                  <c:v>52461</c:v>
                </c:pt>
                <c:pt idx="1877">
                  <c:v>52468</c:v>
                </c:pt>
                <c:pt idx="1878">
                  <c:v>52475</c:v>
                </c:pt>
                <c:pt idx="1879">
                  <c:v>52482</c:v>
                </c:pt>
                <c:pt idx="1880">
                  <c:v>52489</c:v>
                </c:pt>
                <c:pt idx="1881">
                  <c:v>52496</c:v>
                </c:pt>
                <c:pt idx="1882">
                  <c:v>52503</c:v>
                </c:pt>
                <c:pt idx="1883">
                  <c:v>52510</c:v>
                </c:pt>
                <c:pt idx="1884">
                  <c:v>52517</c:v>
                </c:pt>
                <c:pt idx="1885">
                  <c:v>52524</c:v>
                </c:pt>
                <c:pt idx="1886">
                  <c:v>52531</c:v>
                </c:pt>
                <c:pt idx="1887">
                  <c:v>52538</c:v>
                </c:pt>
                <c:pt idx="1888">
                  <c:v>52545</c:v>
                </c:pt>
                <c:pt idx="1889">
                  <c:v>52552</c:v>
                </c:pt>
                <c:pt idx="1890">
                  <c:v>52559</c:v>
                </c:pt>
                <c:pt idx="1891">
                  <c:v>52566</c:v>
                </c:pt>
                <c:pt idx="1892">
                  <c:v>52573</c:v>
                </c:pt>
                <c:pt idx="1893">
                  <c:v>52580</c:v>
                </c:pt>
                <c:pt idx="1894">
                  <c:v>52587</c:v>
                </c:pt>
                <c:pt idx="1895">
                  <c:v>52594</c:v>
                </c:pt>
                <c:pt idx="1896">
                  <c:v>52601</c:v>
                </c:pt>
                <c:pt idx="1897">
                  <c:v>52608</c:v>
                </c:pt>
                <c:pt idx="1898">
                  <c:v>52615</c:v>
                </c:pt>
                <c:pt idx="1899">
                  <c:v>52622</c:v>
                </c:pt>
                <c:pt idx="1900">
                  <c:v>52629</c:v>
                </c:pt>
                <c:pt idx="1901">
                  <c:v>52636</c:v>
                </c:pt>
                <c:pt idx="1902">
                  <c:v>52643</c:v>
                </c:pt>
                <c:pt idx="1903">
                  <c:v>52650</c:v>
                </c:pt>
                <c:pt idx="1904">
                  <c:v>52657</c:v>
                </c:pt>
                <c:pt idx="1905">
                  <c:v>52664</c:v>
                </c:pt>
                <c:pt idx="1906">
                  <c:v>52671</c:v>
                </c:pt>
                <c:pt idx="1907">
                  <c:v>52678</c:v>
                </c:pt>
                <c:pt idx="1908">
                  <c:v>52685</c:v>
                </c:pt>
                <c:pt idx="1909">
                  <c:v>52692</c:v>
                </c:pt>
                <c:pt idx="1910">
                  <c:v>52699</c:v>
                </c:pt>
                <c:pt idx="1911">
                  <c:v>52706</c:v>
                </c:pt>
                <c:pt idx="1912">
                  <c:v>52713</c:v>
                </c:pt>
                <c:pt idx="1913">
                  <c:v>52720</c:v>
                </c:pt>
                <c:pt idx="1914">
                  <c:v>52727</c:v>
                </c:pt>
                <c:pt idx="1915">
                  <c:v>52734</c:v>
                </c:pt>
                <c:pt idx="1916">
                  <c:v>52741</c:v>
                </c:pt>
                <c:pt idx="1917">
                  <c:v>52748</c:v>
                </c:pt>
                <c:pt idx="1918">
                  <c:v>52755</c:v>
                </c:pt>
                <c:pt idx="1919">
                  <c:v>52762</c:v>
                </c:pt>
                <c:pt idx="1920">
                  <c:v>52769</c:v>
                </c:pt>
                <c:pt idx="1921">
                  <c:v>52776</c:v>
                </c:pt>
                <c:pt idx="1922">
                  <c:v>52783</c:v>
                </c:pt>
                <c:pt idx="1923">
                  <c:v>52790</c:v>
                </c:pt>
                <c:pt idx="1924">
                  <c:v>52797</c:v>
                </c:pt>
                <c:pt idx="1925">
                  <c:v>52804</c:v>
                </c:pt>
                <c:pt idx="1926">
                  <c:v>52811</c:v>
                </c:pt>
                <c:pt idx="1927">
                  <c:v>52818</c:v>
                </c:pt>
                <c:pt idx="1928">
                  <c:v>52825</c:v>
                </c:pt>
                <c:pt idx="1929">
                  <c:v>52832</c:v>
                </c:pt>
                <c:pt idx="1930">
                  <c:v>52839</c:v>
                </c:pt>
                <c:pt idx="1931">
                  <c:v>52846</c:v>
                </c:pt>
                <c:pt idx="1932">
                  <c:v>52853</c:v>
                </c:pt>
                <c:pt idx="1933">
                  <c:v>52860</c:v>
                </c:pt>
                <c:pt idx="1934">
                  <c:v>52867</c:v>
                </c:pt>
                <c:pt idx="1935">
                  <c:v>52874</c:v>
                </c:pt>
                <c:pt idx="1936">
                  <c:v>52881</c:v>
                </c:pt>
                <c:pt idx="1937">
                  <c:v>52888</c:v>
                </c:pt>
                <c:pt idx="1938">
                  <c:v>52895</c:v>
                </c:pt>
                <c:pt idx="1939">
                  <c:v>52902</c:v>
                </c:pt>
                <c:pt idx="1940">
                  <c:v>52909</c:v>
                </c:pt>
                <c:pt idx="1941">
                  <c:v>52916</c:v>
                </c:pt>
                <c:pt idx="1942">
                  <c:v>52923</c:v>
                </c:pt>
                <c:pt idx="1943">
                  <c:v>52930</c:v>
                </c:pt>
                <c:pt idx="1944">
                  <c:v>52937</c:v>
                </c:pt>
                <c:pt idx="1945">
                  <c:v>52944</c:v>
                </c:pt>
                <c:pt idx="1946">
                  <c:v>52951</c:v>
                </c:pt>
                <c:pt idx="1947">
                  <c:v>52958</c:v>
                </c:pt>
                <c:pt idx="1948">
                  <c:v>52965</c:v>
                </c:pt>
                <c:pt idx="1949">
                  <c:v>52972</c:v>
                </c:pt>
                <c:pt idx="1950">
                  <c:v>52979</c:v>
                </c:pt>
                <c:pt idx="1951">
                  <c:v>52986</c:v>
                </c:pt>
                <c:pt idx="1952">
                  <c:v>52993</c:v>
                </c:pt>
                <c:pt idx="1953">
                  <c:v>53000</c:v>
                </c:pt>
                <c:pt idx="1954">
                  <c:v>53007</c:v>
                </c:pt>
                <c:pt idx="1955">
                  <c:v>53014</c:v>
                </c:pt>
                <c:pt idx="1956">
                  <c:v>53021</c:v>
                </c:pt>
                <c:pt idx="1957">
                  <c:v>53028</c:v>
                </c:pt>
                <c:pt idx="1958">
                  <c:v>53035</c:v>
                </c:pt>
                <c:pt idx="1959">
                  <c:v>53042</c:v>
                </c:pt>
                <c:pt idx="1960">
                  <c:v>53049</c:v>
                </c:pt>
                <c:pt idx="1961">
                  <c:v>53056</c:v>
                </c:pt>
                <c:pt idx="1962">
                  <c:v>53063</c:v>
                </c:pt>
                <c:pt idx="1963">
                  <c:v>53070</c:v>
                </c:pt>
                <c:pt idx="1964">
                  <c:v>53077</c:v>
                </c:pt>
                <c:pt idx="1965">
                  <c:v>53084</c:v>
                </c:pt>
                <c:pt idx="1966">
                  <c:v>53091</c:v>
                </c:pt>
                <c:pt idx="1967">
                  <c:v>53098</c:v>
                </c:pt>
                <c:pt idx="1968">
                  <c:v>53105</c:v>
                </c:pt>
                <c:pt idx="1969">
                  <c:v>53112</c:v>
                </c:pt>
                <c:pt idx="1970">
                  <c:v>53119</c:v>
                </c:pt>
                <c:pt idx="1971">
                  <c:v>53126</c:v>
                </c:pt>
                <c:pt idx="1972">
                  <c:v>53133</c:v>
                </c:pt>
                <c:pt idx="1973">
                  <c:v>53140</c:v>
                </c:pt>
                <c:pt idx="1974">
                  <c:v>53147</c:v>
                </c:pt>
                <c:pt idx="1975">
                  <c:v>53154</c:v>
                </c:pt>
                <c:pt idx="1976">
                  <c:v>53161</c:v>
                </c:pt>
                <c:pt idx="1977">
                  <c:v>53168</c:v>
                </c:pt>
                <c:pt idx="1978">
                  <c:v>53175</c:v>
                </c:pt>
                <c:pt idx="1979">
                  <c:v>53182</c:v>
                </c:pt>
                <c:pt idx="1980">
                  <c:v>53189</c:v>
                </c:pt>
                <c:pt idx="1981">
                  <c:v>53196</c:v>
                </c:pt>
                <c:pt idx="1982">
                  <c:v>53203</c:v>
                </c:pt>
                <c:pt idx="1983">
                  <c:v>53210</c:v>
                </c:pt>
                <c:pt idx="1984">
                  <c:v>53217</c:v>
                </c:pt>
                <c:pt idx="1985">
                  <c:v>53224</c:v>
                </c:pt>
                <c:pt idx="1986">
                  <c:v>53231</c:v>
                </c:pt>
                <c:pt idx="1987">
                  <c:v>53238</c:v>
                </c:pt>
                <c:pt idx="1988">
                  <c:v>53245</c:v>
                </c:pt>
                <c:pt idx="1989">
                  <c:v>53252</c:v>
                </c:pt>
                <c:pt idx="1990">
                  <c:v>53259</c:v>
                </c:pt>
                <c:pt idx="1991">
                  <c:v>53266</c:v>
                </c:pt>
                <c:pt idx="1992">
                  <c:v>53273</c:v>
                </c:pt>
                <c:pt idx="1993">
                  <c:v>53280</c:v>
                </c:pt>
                <c:pt idx="1994">
                  <c:v>53287</c:v>
                </c:pt>
                <c:pt idx="1995">
                  <c:v>53294</c:v>
                </c:pt>
                <c:pt idx="1996">
                  <c:v>53301</c:v>
                </c:pt>
                <c:pt idx="1997">
                  <c:v>53308</c:v>
                </c:pt>
                <c:pt idx="1998">
                  <c:v>53315</c:v>
                </c:pt>
                <c:pt idx="1999">
                  <c:v>53323</c:v>
                </c:pt>
                <c:pt idx="2000">
                  <c:v>53330</c:v>
                </c:pt>
                <c:pt idx="2001">
                  <c:v>53337</c:v>
                </c:pt>
                <c:pt idx="2002">
                  <c:v>53344</c:v>
                </c:pt>
                <c:pt idx="2003">
                  <c:v>53351</c:v>
                </c:pt>
                <c:pt idx="2004">
                  <c:v>53358</c:v>
                </c:pt>
                <c:pt idx="2005">
                  <c:v>53365</c:v>
                </c:pt>
                <c:pt idx="2006">
                  <c:v>53372</c:v>
                </c:pt>
                <c:pt idx="2007">
                  <c:v>53379</c:v>
                </c:pt>
                <c:pt idx="2008">
                  <c:v>53386</c:v>
                </c:pt>
                <c:pt idx="2009">
                  <c:v>53393</c:v>
                </c:pt>
                <c:pt idx="2010">
                  <c:v>53400</c:v>
                </c:pt>
                <c:pt idx="2011">
                  <c:v>53407</c:v>
                </c:pt>
                <c:pt idx="2012">
                  <c:v>53414</c:v>
                </c:pt>
                <c:pt idx="2013">
                  <c:v>53421</c:v>
                </c:pt>
                <c:pt idx="2014">
                  <c:v>53428</c:v>
                </c:pt>
                <c:pt idx="2015">
                  <c:v>53435</c:v>
                </c:pt>
                <c:pt idx="2016">
                  <c:v>53442</c:v>
                </c:pt>
                <c:pt idx="2017">
                  <c:v>53449</c:v>
                </c:pt>
                <c:pt idx="2018">
                  <c:v>53456</c:v>
                </c:pt>
                <c:pt idx="2019">
                  <c:v>53463</c:v>
                </c:pt>
                <c:pt idx="2020">
                  <c:v>53470</c:v>
                </c:pt>
                <c:pt idx="2021">
                  <c:v>53477</c:v>
                </c:pt>
                <c:pt idx="2022">
                  <c:v>53484</c:v>
                </c:pt>
                <c:pt idx="2023">
                  <c:v>53491</c:v>
                </c:pt>
                <c:pt idx="2024">
                  <c:v>53498</c:v>
                </c:pt>
                <c:pt idx="2025">
                  <c:v>53505</c:v>
                </c:pt>
                <c:pt idx="2026">
                  <c:v>53512</c:v>
                </c:pt>
                <c:pt idx="2027">
                  <c:v>53519</c:v>
                </c:pt>
                <c:pt idx="2028">
                  <c:v>53526</c:v>
                </c:pt>
                <c:pt idx="2029">
                  <c:v>53533</c:v>
                </c:pt>
                <c:pt idx="2030">
                  <c:v>53540</c:v>
                </c:pt>
                <c:pt idx="2031">
                  <c:v>53547</c:v>
                </c:pt>
                <c:pt idx="2032">
                  <c:v>53554</c:v>
                </c:pt>
                <c:pt idx="2033">
                  <c:v>53561</c:v>
                </c:pt>
                <c:pt idx="2034">
                  <c:v>53568</c:v>
                </c:pt>
                <c:pt idx="2035">
                  <c:v>53575</c:v>
                </c:pt>
                <c:pt idx="2036">
                  <c:v>53582</c:v>
                </c:pt>
                <c:pt idx="2037">
                  <c:v>53589</c:v>
                </c:pt>
                <c:pt idx="2038">
                  <c:v>53596</c:v>
                </c:pt>
                <c:pt idx="2039">
                  <c:v>53603</c:v>
                </c:pt>
                <c:pt idx="2040">
                  <c:v>53610</c:v>
                </c:pt>
                <c:pt idx="2041">
                  <c:v>53617</c:v>
                </c:pt>
                <c:pt idx="2042">
                  <c:v>53624</c:v>
                </c:pt>
                <c:pt idx="2043">
                  <c:v>53631</c:v>
                </c:pt>
                <c:pt idx="2044">
                  <c:v>53638</c:v>
                </c:pt>
                <c:pt idx="2045">
                  <c:v>53645</c:v>
                </c:pt>
                <c:pt idx="2046">
                  <c:v>53652</c:v>
                </c:pt>
                <c:pt idx="2047">
                  <c:v>53659</c:v>
                </c:pt>
                <c:pt idx="2048">
                  <c:v>53666</c:v>
                </c:pt>
                <c:pt idx="2049">
                  <c:v>53673</c:v>
                </c:pt>
                <c:pt idx="2050">
                  <c:v>53680</c:v>
                </c:pt>
                <c:pt idx="2051">
                  <c:v>53688</c:v>
                </c:pt>
                <c:pt idx="2052">
                  <c:v>53695</c:v>
                </c:pt>
                <c:pt idx="2053">
                  <c:v>53702</c:v>
                </c:pt>
                <c:pt idx="2054">
                  <c:v>53709</c:v>
                </c:pt>
                <c:pt idx="2055">
                  <c:v>53716</c:v>
                </c:pt>
                <c:pt idx="2056">
                  <c:v>53723</c:v>
                </c:pt>
                <c:pt idx="2057">
                  <c:v>53730</c:v>
                </c:pt>
                <c:pt idx="2058">
                  <c:v>53737</c:v>
                </c:pt>
                <c:pt idx="2059">
                  <c:v>53744</c:v>
                </c:pt>
                <c:pt idx="2060">
                  <c:v>53751</c:v>
                </c:pt>
                <c:pt idx="2061">
                  <c:v>53758</c:v>
                </c:pt>
                <c:pt idx="2062">
                  <c:v>53765</c:v>
                </c:pt>
                <c:pt idx="2063">
                  <c:v>53772</c:v>
                </c:pt>
                <c:pt idx="2064">
                  <c:v>53779</c:v>
                </c:pt>
                <c:pt idx="2065">
                  <c:v>53786</c:v>
                </c:pt>
                <c:pt idx="2066">
                  <c:v>53793</c:v>
                </c:pt>
                <c:pt idx="2067">
                  <c:v>53800</c:v>
                </c:pt>
                <c:pt idx="2068">
                  <c:v>53807</c:v>
                </c:pt>
                <c:pt idx="2069">
                  <c:v>53814</c:v>
                </c:pt>
                <c:pt idx="2070">
                  <c:v>53821</c:v>
                </c:pt>
                <c:pt idx="2071">
                  <c:v>53828</c:v>
                </c:pt>
                <c:pt idx="2072">
                  <c:v>53835</c:v>
                </c:pt>
                <c:pt idx="2073">
                  <c:v>53842</c:v>
                </c:pt>
                <c:pt idx="2074">
                  <c:v>53849</c:v>
                </c:pt>
                <c:pt idx="2075">
                  <c:v>53856</c:v>
                </c:pt>
                <c:pt idx="2076">
                  <c:v>53863</c:v>
                </c:pt>
                <c:pt idx="2077">
                  <c:v>53870</c:v>
                </c:pt>
                <c:pt idx="2078">
                  <c:v>53877</c:v>
                </c:pt>
                <c:pt idx="2079">
                  <c:v>53884</c:v>
                </c:pt>
                <c:pt idx="2080">
                  <c:v>53891</c:v>
                </c:pt>
                <c:pt idx="2081">
                  <c:v>53898</c:v>
                </c:pt>
                <c:pt idx="2082">
                  <c:v>53905</c:v>
                </c:pt>
                <c:pt idx="2083">
                  <c:v>53912</c:v>
                </c:pt>
                <c:pt idx="2084">
                  <c:v>53919</c:v>
                </c:pt>
                <c:pt idx="2085">
                  <c:v>53926</c:v>
                </c:pt>
                <c:pt idx="2086">
                  <c:v>53933</c:v>
                </c:pt>
                <c:pt idx="2087">
                  <c:v>53940</c:v>
                </c:pt>
                <c:pt idx="2088">
                  <c:v>53947</c:v>
                </c:pt>
                <c:pt idx="2089">
                  <c:v>53954</c:v>
                </c:pt>
                <c:pt idx="2090">
                  <c:v>53961</c:v>
                </c:pt>
                <c:pt idx="2091">
                  <c:v>53968</c:v>
                </c:pt>
                <c:pt idx="2092">
                  <c:v>53975</c:v>
                </c:pt>
                <c:pt idx="2093">
                  <c:v>53982</c:v>
                </c:pt>
                <c:pt idx="2094">
                  <c:v>53989</c:v>
                </c:pt>
                <c:pt idx="2095">
                  <c:v>53996</c:v>
                </c:pt>
                <c:pt idx="2096">
                  <c:v>54003</c:v>
                </c:pt>
                <c:pt idx="2097">
                  <c:v>54010</c:v>
                </c:pt>
                <c:pt idx="2098">
                  <c:v>54017</c:v>
                </c:pt>
                <c:pt idx="2099">
                  <c:v>54024</c:v>
                </c:pt>
                <c:pt idx="2100">
                  <c:v>54031</c:v>
                </c:pt>
                <c:pt idx="2101">
                  <c:v>54038</c:v>
                </c:pt>
                <c:pt idx="2102">
                  <c:v>54045</c:v>
                </c:pt>
                <c:pt idx="2103">
                  <c:v>54053</c:v>
                </c:pt>
                <c:pt idx="2104">
                  <c:v>54060</c:v>
                </c:pt>
                <c:pt idx="2105">
                  <c:v>54067</c:v>
                </c:pt>
                <c:pt idx="2106">
                  <c:v>54074</c:v>
                </c:pt>
                <c:pt idx="2107">
                  <c:v>54081</c:v>
                </c:pt>
                <c:pt idx="2108">
                  <c:v>54088</c:v>
                </c:pt>
                <c:pt idx="2109">
                  <c:v>54095</c:v>
                </c:pt>
                <c:pt idx="2110">
                  <c:v>54102</c:v>
                </c:pt>
                <c:pt idx="2111">
                  <c:v>54109</c:v>
                </c:pt>
                <c:pt idx="2112">
                  <c:v>54116</c:v>
                </c:pt>
                <c:pt idx="2113">
                  <c:v>54123</c:v>
                </c:pt>
                <c:pt idx="2114">
                  <c:v>54130</c:v>
                </c:pt>
                <c:pt idx="2115">
                  <c:v>54137</c:v>
                </c:pt>
                <c:pt idx="2116">
                  <c:v>54144</c:v>
                </c:pt>
                <c:pt idx="2117">
                  <c:v>54155</c:v>
                </c:pt>
                <c:pt idx="2118">
                  <c:v>54162</c:v>
                </c:pt>
                <c:pt idx="2119">
                  <c:v>54169</c:v>
                </c:pt>
                <c:pt idx="2120">
                  <c:v>54176</c:v>
                </c:pt>
                <c:pt idx="2121">
                  <c:v>54183</c:v>
                </c:pt>
                <c:pt idx="2122">
                  <c:v>54190</c:v>
                </c:pt>
                <c:pt idx="2123">
                  <c:v>54197</c:v>
                </c:pt>
                <c:pt idx="2124">
                  <c:v>54204</c:v>
                </c:pt>
                <c:pt idx="2125">
                  <c:v>54211</c:v>
                </c:pt>
                <c:pt idx="2126">
                  <c:v>54218</c:v>
                </c:pt>
                <c:pt idx="2127">
                  <c:v>54225</c:v>
                </c:pt>
                <c:pt idx="2128">
                  <c:v>54232</c:v>
                </c:pt>
                <c:pt idx="2129">
                  <c:v>54239</c:v>
                </c:pt>
                <c:pt idx="2130">
                  <c:v>54246</c:v>
                </c:pt>
                <c:pt idx="2131">
                  <c:v>54253</c:v>
                </c:pt>
                <c:pt idx="2132">
                  <c:v>54260</c:v>
                </c:pt>
                <c:pt idx="2133">
                  <c:v>54267</c:v>
                </c:pt>
                <c:pt idx="2134">
                  <c:v>54274</c:v>
                </c:pt>
                <c:pt idx="2135">
                  <c:v>54281</c:v>
                </c:pt>
                <c:pt idx="2136">
                  <c:v>54288</c:v>
                </c:pt>
                <c:pt idx="2137">
                  <c:v>54295</c:v>
                </c:pt>
                <c:pt idx="2138">
                  <c:v>54302</c:v>
                </c:pt>
                <c:pt idx="2139">
                  <c:v>54309</c:v>
                </c:pt>
                <c:pt idx="2140">
                  <c:v>54316</c:v>
                </c:pt>
                <c:pt idx="2141">
                  <c:v>54323</c:v>
                </c:pt>
                <c:pt idx="2142">
                  <c:v>54330</c:v>
                </c:pt>
                <c:pt idx="2143">
                  <c:v>54337</c:v>
                </c:pt>
                <c:pt idx="2144">
                  <c:v>54344</c:v>
                </c:pt>
                <c:pt idx="2145">
                  <c:v>54351</c:v>
                </c:pt>
                <c:pt idx="2146">
                  <c:v>54358</c:v>
                </c:pt>
                <c:pt idx="2147">
                  <c:v>54365</c:v>
                </c:pt>
                <c:pt idx="2148">
                  <c:v>54372</c:v>
                </c:pt>
                <c:pt idx="2149">
                  <c:v>54379</c:v>
                </c:pt>
                <c:pt idx="2150">
                  <c:v>54386</c:v>
                </c:pt>
                <c:pt idx="2151">
                  <c:v>54393</c:v>
                </c:pt>
                <c:pt idx="2152">
                  <c:v>54400</c:v>
                </c:pt>
                <c:pt idx="2153">
                  <c:v>54407</c:v>
                </c:pt>
                <c:pt idx="2154">
                  <c:v>54414</c:v>
                </c:pt>
                <c:pt idx="2155">
                  <c:v>54421</c:v>
                </c:pt>
                <c:pt idx="2156">
                  <c:v>54428</c:v>
                </c:pt>
                <c:pt idx="2157">
                  <c:v>54435</c:v>
                </c:pt>
                <c:pt idx="2158">
                  <c:v>54442</c:v>
                </c:pt>
                <c:pt idx="2159">
                  <c:v>54449</c:v>
                </c:pt>
                <c:pt idx="2160">
                  <c:v>54456</c:v>
                </c:pt>
                <c:pt idx="2161">
                  <c:v>54463</c:v>
                </c:pt>
                <c:pt idx="2162">
                  <c:v>54470</c:v>
                </c:pt>
                <c:pt idx="2163">
                  <c:v>54477</c:v>
                </c:pt>
                <c:pt idx="2164">
                  <c:v>54484</c:v>
                </c:pt>
                <c:pt idx="2165">
                  <c:v>54491</c:v>
                </c:pt>
                <c:pt idx="2166">
                  <c:v>54498</c:v>
                </c:pt>
                <c:pt idx="2167">
                  <c:v>54505</c:v>
                </c:pt>
                <c:pt idx="2168">
                  <c:v>54512</c:v>
                </c:pt>
                <c:pt idx="2169">
                  <c:v>54519</c:v>
                </c:pt>
                <c:pt idx="2170">
                  <c:v>54526</c:v>
                </c:pt>
                <c:pt idx="2171">
                  <c:v>54533</c:v>
                </c:pt>
                <c:pt idx="2172">
                  <c:v>54540</c:v>
                </c:pt>
                <c:pt idx="2173">
                  <c:v>54547</c:v>
                </c:pt>
                <c:pt idx="2174">
                  <c:v>54554</c:v>
                </c:pt>
                <c:pt idx="2175">
                  <c:v>54561</c:v>
                </c:pt>
                <c:pt idx="2176">
                  <c:v>54568</c:v>
                </c:pt>
                <c:pt idx="2177">
                  <c:v>54575</c:v>
                </c:pt>
                <c:pt idx="2178">
                  <c:v>54582</c:v>
                </c:pt>
                <c:pt idx="2179">
                  <c:v>54589</c:v>
                </c:pt>
                <c:pt idx="2180">
                  <c:v>54596</c:v>
                </c:pt>
                <c:pt idx="2181">
                  <c:v>54603</c:v>
                </c:pt>
                <c:pt idx="2182">
                  <c:v>54610</c:v>
                </c:pt>
                <c:pt idx="2183">
                  <c:v>54617</c:v>
                </c:pt>
                <c:pt idx="2184">
                  <c:v>54624</c:v>
                </c:pt>
                <c:pt idx="2185">
                  <c:v>54631</c:v>
                </c:pt>
                <c:pt idx="2186">
                  <c:v>54638</c:v>
                </c:pt>
                <c:pt idx="2187">
                  <c:v>54645</c:v>
                </c:pt>
                <c:pt idx="2188">
                  <c:v>54652</c:v>
                </c:pt>
                <c:pt idx="2189">
                  <c:v>54659</c:v>
                </c:pt>
                <c:pt idx="2190">
                  <c:v>54666</c:v>
                </c:pt>
                <c:pt idx="2191">
                  <c:v>54673</c:v>
                </c:pt>
                <c:pt idx="2192">
                  <c:v>54680</c:v>
                </c:pt>
                <c:pt idx="2193">
                  <c:v>54687</c:v>
                </c:pt>
                <c:pt idx="2194">
                  <c:v>54694</c:v>
                </c:pt>
                <c:pt idx="2195">
                  <c:v>54701</c:v>
                </c:pt>
                <c:pt idx="2196">
                  <c:v>54708</c:v>
                </c:pt>
                <c:pt idx="2197">
                  <c:v>54715</c:v>
                </c:pt>
                <c:pt idx="2198">
                  <c:v>54722</c:v>
                </c:pt>
                <c:pt idx="2199">
                  <c:v>54729</c:v>
                </c:pt>
                <c:pt idx="2200">
                  <c:v>54736</c:v>
                </c:pt>
                <c:pt idx="2201">
                  <c:v>54743</c:v>
                </c:pt>
                <c:pt idx="2202">
                  <c:v>54750</c:v>
                </c:pt>
                <c:pt idx="2203">
                  <c:v>54757</c:v>
                </c:pt>
                <c:pt idx="2204">
                  <c:v>54764</c:v>
                </c:pt>
                <c:pt idx="2205">
                  <c:v>54771</c:v>
                </c:pt>
                <c:pt idx="2206">
                  <c:v>54778</c:v>
                </c:pt>
                <c:pt idx="2207">
                  <c:v>54785</c:v>
                </c:pt>
                <c:pt idx="2208">
                  <c:v>54792</c:v>
                </c:pt>
                <c:pt idx="2209">
                  <c:v>54799</c:v>
                </c:pt>
                <c:pt idx="2210">
                  <c:v>54806</c:v>
                </c:pt>
                <c:pt idx="2211">
                  <c:v>54813</c:v>
                </c:pt>
                <c:pt idx="2212">
                  <c:v>54820</c:v>
                </c:pt>
                <c:pt idx="2213">
                  <c:v>54827</c:v>
                </c:pt>
                <c:pt idx="2214">
                  <c:v>54834</c:v>
                </c:pt>
                <c:pt idx="2215">
                  <c:v>54841</c:v>
                </c:pt>
                <c:pt idx="2216">
                  <c:v>54848</c:v>
                </c:pt>
                <c:pt idx="2217">
                  <c:v>54855</c:v>
                </c:pt>
                <c:pt idx="2218">
                  <c:v>54862</c:v>
                </c:pt>
                <c:pt idx="2219">
                  <c:v>54869</c:v>
                </c:pt>
                <c:pt idx="2220">
                  <c:v>54876</c:v>
                </c:pt>
                <c:pt idx="2221">
                  <c:v>54883</c:v>
                </c:pt>
                <c:pt idx="2222">
                  <c:v>54890</c:v>
                </c:pt>
                <c:pt idx="2223">
                  <c:v>54897</c:v>
                </c:pt>
                <c:pt idx="2224">
                  <c:v>54904</c:v>
                </c:pt>
                <c:pt idx="2225">
                  <c:v>54911</c:v>
                </c:pt>
                <c:pt idx="2226">
                  <c:v>54918</c:v>
                </c:pt>
                <c:pt idx="2227">
                  <c:v>54925</c:v>
                </c:pt>
                <c:pt idx="2228">
                  <c:v>54932</c:v>
                </c:pt>
                <c:pt idx="2229">
                  <c:v>54939</c:v>
                </c:pt>
                <c:pt idx="2230">
                  <c:v>54946</c:v>
                </c:pt>
                <c:pt idx="2231">
                  <c:v>54953</c:v>
                </c:pt>
                <c:pt idx="2232">
                  <c:v>54960</c:v>
                </c:pt>
                <c:pt idx="2233">
                  <c:v>54967</c:v>
                </c:pt>
                <c:pt idx="2234">
                  <c:v>54974</c:v>
                </c:pt>
                <c:pt idx="2235">
                  <c:v>54981</c:v>
                </c:pt>
                <c:pt idx="2236">
                  <c:v>54988</c:v>
                </c:pt>
                <c:pt idx="2237">
                  <c:v>54995</c:v>
                </c:pt>
                <c:pt idx="2238">
                  <c:v>55002</c:v>
                </c:pt>
                <c:pt idx="2239">
                  <c:v>55009</c:v>
                </c:pt>
                <c:pt idx="2240">
                  <c:v>55016</c:v>
                </c:pt>
                <c:pt idx="2241">
                  <c:v>55023</c:v>
                </c:pt>
                <c:pt idx="2242">
                  <c:v>55030</c:v>
                </c:pt>
                <c:pt idx="2243">
                  <c:v>55037</c:v>
                </c:pt>
                <c:pt idx="2244">
                  <c:v>55044</c:v>
                </c:pt>
                <c:pt idx="2245">
                  <c:v>55051</c:v>
                </c:pt>
                <c:pt idx="2246">
                  <c:v>55058</c:v>
                </c:pt>
                <c:pt idx="2247">
                  <c:v>55065</c:v>
                </c:pt>
                <c:pt idx="2248">
                  <c:v>55072</c:v>
                </c:pt>
                <c:pt idx="2249">
                  <c:v>55079</c:v>
                </c:pt>
                <c:pt idx="2250">
                  <c:v>55086</c:v>
                </c:pt>
                <c:pt idx="2251">
                  <c:v>55093</c:v>
                </c:pt>
                <c:pt idx="2252">
                  <c:v>55100</c:v>
                </c:pt>
                <c:pt idx="2253">
                  <c:v>55107</c:v>
                </c:pt>
                <c:pt idx="2254">
                  <c:v>55114</c:v>
                </c:pt>
                <c:pt idx="2255">
                  <c:v>55121</c:v>
                </c:pt>
                <c:pt idx="2256">
                  <c:v>55128</c:v>
                </c:pt>
                <c:pt idx="2257">
                  <c:v>55135</c:v>
                </c:pt>
                <c:pt idx="2258">
                  <c:v>55142</c:v>
                </c:pt>
                <c:pt idx="2259">
                  <c:v>55149</c:v>
                </c:pt>
                <c:pt idx="2260">
                  <c:v>55156</c:v>
                </c:pt>
                <c:pt idx="2261">
                  <c:v>55163</c:v>
                </c:pt>
                <c:pt idx="2262">
                  <c:v>55170</c:v>
                </c:pt>
                <c:pt idx="2263">
                  <c:v>55177</c:v>
                </c:pt>
                <c:pt idx="2264">
                  <c:v>55184</c:v>
                </c:pt>
                <c:pt idx="2265">
                  <c:v>55191</c:v>
                </c:pt>
                <c:pt idx="2266">
                  <c:v>55198</c:v>
                </c:pt>
                <c:pt idx="2267">
                  <c:v>55205</c:v>
                </c:pt>
                <c:pt idx="2268">
                  <c:v>55212</c:v>
                </c:pt>
                <c:pt idx="2269">
                  <c:v>55219</c:v>
                </c:pt>
                <c:pt idx="2270">
                  <c:v>55226</c:v>
                </c:pt>
                <c:pt idx="2271">
                  <c:v>55233</c:v>
                </c:pt>
                <c:pt idx="2272">
                  <c:v>55240</c:v>
                </c:pt>
                <c:pt idx="2273">
                  <c:v>55247</c:v>
                </c:pt>
                <c:pt idx="2274">
                  <c:v>55254</c:v>
                </c:pt>
                <c:pt idx="2275">
                  <c:v>55261</c:v>
                </c:pt>
                <c:pt idx="2276">
                  <c:v>55268</c:v>
                </c:pt>
                <c:pt idx="2277">
                  <c:v>55275</c:v>
                </c:pt>
                <c:pt idx="2278">
                  <c:v>55282</c:v>
                </c:pt>
                <c:pt idx="2279">
                  <c:v>55289</c:v>
                </c:pt>
                <c:pt idx="2280">
                  <c:v>55296</c:v>
                </c:pt>
                <c:pt idx="2281">
                  <c:v>55303</c:v>
                </c:pt>
                <c:pt idx="2282">
                  <c:v>55310</c:v>
                </c:pt>
                <c:pt idx="2283">
                  <c:v>55317</c:v>
                </c:pt>
                <c:pt idx="2284">
                  <c:v>55324</c:v>
                </c:pt>
                <c:pt idx="2285">
                  <c:v>55331</c:v>
                </c:pt>
                <c:pt idx="2286">
                  <c:v>55338</c:v>
                </c:pt>
                <c:pt idx="2287">
                  <c:v>55345</c:v>
                </c:pt>
                <c:pt idx="2288">
                  <c:v>55352</c:v>
                </c:pt>
                <c:pt idx="2289">
                  <c:v>55359</c:v>
                </c:pt>
                <c:pt idx="2290">
                  <c:v>55366</c:v>
                </c:pt>
                <c:pt idx="2291">
                  <c:v>55373</c:v>
                </c:pt>
                <c:pt idx="2292">
                  <c:v>55380</c:v>
                </c:pt>
                <c:pt idx="2293">
                  <c:v>55387</c:v>
                </c:pt>
                <c:pt idx="2294">
                  <c:v>55394</c:v>
                </c:pt>
                <c:pt idx="2295">
                  <c:v>55401</c:v>
                </c:pt>
                <c:pt idx="2296">
                  <c:v>55408</c:v>
                </c:pt>
                <c:pt idx="2297">
                  <c:v>55415</c:v>
                </c:pt>
                <c:pt idx="2298">
                  <c:v>55422</c:v>
                </c:pt>
                <c:pt idx="2299">
                  <c:v>55429</c:v>
                </c:pt>
                <c:pt idx="2300">
                  <c:v>55436</c:v>
                </c:pt>
                <c:pt idx="2301">
                  <c:v>55443</c:v>
                </c:pt>
                <c:pt idx="2302">
                  <c:v>55450</c:v>
                </c:pt>
                <c:pt idx="2303">
                  <c:v>55457</c:v>
                </c:pt>
                <c:pt idx="2304">
                  <c:v>55464</c:v>
                </c:pt>
                <c:pt idx="2305">
                  <c:v>55471</c:v>
                </c:pt>
                <c:pt idx="2306">
                  <c:v>55478</c:v>
                </c:pt>
                <c:pt idx="2307">
                  <c:v>55485</c:v>
                </c:pt>
                <c:pt idx="2308">
                  <c:v>55492</c:v>
                </c:pt>
                <c:pt idx="2309">
                  <c:v>55499</c:v>
                </c:pt>
                <c:pt idx="2310">
                  <c:v>55506</c:v>
                </c:pt>
                <c:pt idx="2311">
                  <c:v>55514</c:v>
                </c:pt>
                <c:pt idx="2312">
                  <c:v>55521</c:v>
                </c:pt>
                <c:pt idx="2313">
                  <c:v>55528</c:v>
                </c:pt>
                <c:pt idx="2314">
                  <c:v>55535</c:v>
                </c:pt>
                <c:pt idx="2315">
                  <c:v>55542</c:v>
                </c:pt>
                <c:pt idx="2316">
                  <c:v>55549</c:v>
                </c:pt>
                <c:pt idx="2317">
                  <c:v>55556</c:v>
                </c:pt>
                <c:pt idx="2318">
                  <c:v>55563</c:v>
                </c:pt>
                <c:pt idx="2319">
                  <c:v>55570</c:v>
                </c:pt>
                <c:pt idx="2320">
                  <c:v>55577</c:v>
                </c:pt>
                <c:pt idx="2321">
                  <c:v>55584</c:v>
                </c:pt>
                <c:pt idx="2322">
                  <c:v>55591</c:v>
                </c:pt>
                <c:pt idx="2323">
                  <c:v>55598</c:v>
                </c:pt>
                <c:pt idx="2324">
                  <c:v>55605</c:v>
                </c:pt>
                <c:pt idx="2325">
                  <c:v>55612</c:v>
                </c:pt>
                <c:pt idx="2326">
                  <c:v>55619</c:v>
                </c:pt>
                <c:pt idx="2327">
                  <c:v>55626</c:v>
                </c:pt>
                <c:pt idx="2328">
                  <c:v>55633</c:v>
                </c:pt>
                <c:pt idx="2329">
                  <c:v>55641</c:v>
                </c:pt>
                <c:pt idx="2330">
                  <c:v>55648</c:v>
                </c:pt>
                <c:pt idx="2331">
                  <c:v>55655</c:v>
                </c:pt>
                <c:pt idx="2332">
                  <c:v>55662</c:v>
                </c:pt>
                <c:pt idx="2333">
                  <c:v>55669</c:v>
                </c:pt>
                <c:pt idx="2334">
                  <c:v>55676</c:v>
                </c:pt>
                <c:pt idx="2335">
                  <c:v>55683</c:v>
                </c:pt>
                <c:pt idx="2336">
                  <c:v>55690</c:v>
                </c:pt>
                <c:pt idx="2337">
                  <c:v>55697</c:v>
                </c:pt>
                <c:pt idx="2338">
                  <c:v>55704</c:v>
                </c:pt>
                <c:pt idx="2339">
                  <c:v>55711</c:v>
                </c:pt>
                <c:pt idx="2340">
                  <c:v>55718</c:v>
                </c:pt>
                <c:pt idx="2341">
                  <c:v>55725</c:v>
                </c:pt>
                <c:pt idx="2342">
                  <c:v>55732</c:v>
                </c:pt>
                <c:pt idx="2343">
                  <c:v>55739</c:v>
                </c:pt>
                <c:pt idx="2344">
                  <c:v>55746</c:v>
                </c:pt>
                <c:pt idx="2345">
                  <c:v>55753</c:v>
                </c:pt>
                <c:pt idx="2346">
                  <c:v>55760</c:v>
                </c:pt>
                <c:pt idx="2347">
                  <c:v>55767</c:v>
                </c:pt>
                <c:pt idx="2348">
                  <c:v>55774</c:v>
                </c:pt>
                <c:pt idx="2349">
                  <c:v>55781</c:v>
                </c:pt>
                <c:pt idx="2350">
                  <c:v>55788</c:v>
                </c:pt>
                <c:pt idx="2351">
                  <c:v>55795</c:v>
                </c:pt>
                <c:pt idx="2352">
                  <c:v>55802</c:v>
                </c:pt>
                <c:pt idx="2353">
                  <c:v>55809</c:v>
                </c:pt>
                <c:pt idx="2354">
                  <c:v>55816</c:v>
                </c:pt>
                <c:pt idx="2355">
                  <c:v>55823</c:v>
                </c:pt>
                <c:pt idx="2356">
                  <c:v>55830</c:v>
                </c:pt>
                <c:pt idx="2357">
                  <c:v>55837</c:v>
                </c:pt>
                <c:pt idx="2358">
                  <c:v>55844</c:v>
                </c:pt>
                <c:pt idx="2359">
                  <c:v>55851</c:v>
                </c:pt>
                <c:pt idx="2360">
                  <c:v>55858</c:v>
                </c:pt>
                <c:pt idx="2361">
                  <c:v>55865</c:v>
                </c:pt>
                <c:pt idx="2362">
                  <c:v>55872</c:v>
                </c:pt>
                <c:pt idx="2363">
                  <c:v>55880</c:v>
                </c:pt>
                <c:pt idx="2364">
                  <c:v>55887</c:v>
                </c:pt>
              </c:numCache>
            </c:numRef>
          </c:xVal>
          <c:yVal>
            <c:numRef>
              <c:f>EURSTD!$BC$2:$BC$256</c:f>
              <c:numCache>
                <c:formatCode>0.0000%</c:formatCode>
                <c:ptCount val="255"/>
                <c:pt idx="0">
                  <c:v>9.9999999999786254E-5</c:v>
                </c:pt>
                <c:pt idx="1">
                  <c:v>1.3115696072951946E-4</c:v>
                </c:pt>
                <c:pt idx="2">
                  <c:v>1.684570894508343E-4</c:v>
                </c:pt>
                <c:pt idx="3">
                  <c:v>1.8308025141389669E-4</c:v>
                </c:pt>
                <c:pt idx="4">
                  <c:v>1.9667876294984427E-4</c:v>
                </c:pt>
                <c:pt idx="5">
                  <c:v>2.0925261337418033E-4</c:v>
                </c:pt>
                <c:pt idx="6">
                  <c:v>2.3827304249317134E-4</c:v>
                </c:pt>
                <c:pt idx="7">
                  <c:v>2.7573225767586328E-4</c:v>
                </c:pt>
                <c:pt idx="8">
                  <c:v>2.9233198568888875E-4</c:v>
                </c:pt>
                <c:pt idx="9">
                  <c:v>3.0892364026955678E-4</c:v>
                </c:pt>
                <c:pt idx="10">
                  <c:v>3.2550722131534073E-4</c:v>
                </c:pt>
                <c:pt idx="11">
                  <c:v>3.5472085815562441E-4</c:v>
                </c:pt>
                <c:pt idx="12">
                  <c:v>3.954368972356749E-4</c:v>
                </c:pt>
                <c:pt idx="13">
                  <c:v>4.131289080233636E-4</c:v>
                </c:pt>
                <c:pt idx="14">
                  <c:v>4.3090475779724051E-4</c:v>
                </c:pt>
                <c:pt idx="15">
                  <c:v>4.4876444770073888E-4</c:v>
                </c:pt>
                <c:pt idx="16">
                  <c:v>4.7388508750695687E-4</c:v>
                </c:pt>
                <c:pt idx="17">
                  <c:v>5.0263862498613264E-4</c:v>
                </c:pt>
                <c:pt idx="18">
                  <c:v>5.1546469533715188E-4</c:v>
                </c:pt>
                <c:pt idx="19">
                  <c:v>5.2803377097135947E-4</c:v>
                </c:pt>
                <c:pt idx="20">
                  <c:v>5.4034584941073751E-4</c:v>
                </c:pt>
                <c:pt idx="21">
                  <c:v>5.6371483918920987E-4</c:v>
                </c:pt>
                <c:pt idx="22">
                  <c:v>5.872501888631624E-4</c:v>
                </c:pt>
                <c:pt idx="23">
                  <c:v>6.0144468598607884E-4</c:v>
                </c:pt>
                <c:pt idx="24">
                  <c:v>6.1555365540407706E-4</c:v>
                </c:pt>
                <c:pt idx="25">
                  <c:v>6.2957709619094126E-4</c:v>
                </c:pt>
                <c:pt idx="26">
                  <c:v>6.5532909034560921E-4</c:v>
                </c:pt>
                <c:pt idx="27">
                  <c:v>6.8481555471648821E-4</c:v>
                </c:pt>
                <c:pt idx="28">
                  <c:v>6.9841133866297713E-4</c:v>
                </c:pt>
                <c:pt idx="29">
                  <c:v>7.1192158854441797E-4</c:v>
                </c:pt>
                <c:pt idx="30">
                  <c:v>7.2534630347456306E-4</c:v>
                </c:pt>
                <c:pt idx="31">
                  <c:v>7.5048161854953332E-4</c:v>
                </c:pt>
                <c:pt idx="32">
                  <c:v>7.7818979615012335E-4</c:v>
                </c:pt>
                <c:pt idx="33">
                  <c:v>7.9118682322730938E-4</c:v>
                </c:pt>
                <c:pt idx="34">
                  <c:v>8.0409831015214263E-4</c:v>
                </c:pt>
                <c:pt idx="35">
                  <c:v>8.1692425608008142E-4</c:v>
                </c:pt>
                <c:pt idx="36">
                  <c:v>8.4153209276335546E-4</c:v>
                </c:pt>
                <c:pt idx="37">
                  <c:v>8.6737261307628694E-4</c:v>
                </c:pt>
                <c:pt idx="38">
                  <c:v>8.7977084151062885E-4</c:v>
                </c:pt>
                <c:pt idx="39">
                  <c:v>8.9208352398335194E-4</c:v>
                </c:pt>
                <c:pt idx="40">
                  <c:v>9.0431065968901356E-4</c:v>
                </c:pt>
                <c:pt idx="41">
                  <c:v>9.2848022036497906E-4</c:v>
                </c:pt>
                <c:pt idx="42">
                  <c:v>9.5236371886860442E-4</c:v>
                </c:pt>
                <c:pt idx="43">
                  <c:v>9.6416310881371518E-4</c:v>
                </c:pt>
                <c:pt idx="44">
                  <c:v>9.8558398925098077E-4</c:v>
                </c:pt>
                <c:pt idx="45">
                  <c:v>1.0070548900248148E-3</c:v>
                </c:pt>
                <c:pt idx="46">
                  <c:v>1.0588543516481257E-3</c:v>
                </c:pt>
                <c:pt idx="47">
                  <c:v>1.0934387129318099E-3</c:v>
                </c:pt>
                <c:pt idx="48">
                  <c:v>1.1151597277455579E-3</c:v>
                </c:pt>
                <c:pt idx="49">
                  <c:v>1.1369307678545165E-3</c:v>
                </c:pt>
                <c:pt idx="50">
                  <c:v>1.1587518340928011E-3</c:v>
                </c:pt>
                <c:pt idx="51">
                  <c:v>1.2112751108145712E-3</c:v>
                </c:pt>
                <c:pt idx="52">
                  <c:v>1.2465363770632126E-3</c:v>
                </c:pt>
                <c:pt idx="53">
                  <c:v>1.2686075865102524E-3</c:v>
                </c:pt>
                <c:pt idx="54">
                  <c:v>1.290728827127803E-3</c:v>
                </c:pt>
                <c:pt idx="55">
                  <c:v>1.3129000997604062E-3</c:v>
                </c:pt>
                <c:pt idx="56">
                  <c:v>1.3195233803103895E-3</c:v>
                </c:pt>
                <c:pt idx="57">
                  <c:v>1.4020855274573E-3</c:v>
                </c:pt>
                <c:pt idx="58">
                  <c:v>1.4245069729392963E-3</c:v>
                </c:pt>
                <c:pt idx="59">
                  <c:v>1.4469784555592037E-3</c:v>
                </c:pt>
                <c:pt idx="60">
                  <c:v>1.4694999761763353E-3</c:v>
                </c:pt>
                <c:pt idx="61">
                  <c:v>1.5233154998342605E-3</c:v>
                </c:pt>
                <c:pt idx="62">
                  <c:v>1.5600864558911092E-3</c:v>
                </c:pt>
                <c:pt idx="63">
                  <c:v>1.5828581794657237E-3</c:v>
                </c:pt>
                <c:pt idx="64">
                  <c:v>1.6056799462412256E-3</c:v>
                </c:pt>
                <c:pt idx="65">
                  <c:v>1.6285517570882231E-3</c:v>
                </c:pt>
                <c:pt idx="66">
                  <c:v>1.6829357150345942E-3</c:v>
                </c:pt>
                <c:pt idx="67">
                  <c:v>1.7007774292642848E-3</c:v>
                </c:pt>
                <c:pt idx="68">
                  <c:v>1.6971252926867781E-3</c:v>
                </c:pt>
                <c:pt idx="69">
                  <c:v>1.6932759203545863E-3</c:v>
                </c:pt>
                <c:pt idx="70">
                  <c:v>1.6892293128489835E-3</c:v>
                </c:pt>
                <c:pt idx="71">
                  <c:v>1.6571696828714092E-3</c:v>
                </c:pt>
                <c:pt idx="72">
                  <c:v>1.6710705437779664E-3</c:v>
                </c:pt>
                <c:pt idx="73">
                  <c:v>1.6660377701783603E-3</c:v>
                </c:pt>
                <c:pt idx="74">
                  <c:v>1.6608077655220501E-3</c:v>
                </c:pt>
                <c:pt idx="75">
                  <c:v>1.6553805306014455E-3</c:v>
                </c:pt>
                <c:pt idx="76">
                  <c:v>1.62194481308188E-3</c:v>
                </c:pt>
                <c:pt idx="77">
                  <c:v>1.6459474030066773E-3</c:v>
                </c:pt>
                <c:pt idx="78">
                  <c:v>1.6395185238211889E-3</c:v>
                </c:pt>
                <c:pt idx="79">
                  <c:v>1.6328902524336106E-3</c:v>
                </c:pt>
                <c:pt idx="80">
                  <c:v>1.6260625898453388E-3</c:v>
                </c:pt>
                <c:pt idx="81">
                  <c:v>1.6190355370885154E-3</c:v>
                </c:pt>
                <c:pt idx="82">
                  <c:v>1.5967580485796553E-3</c:v>
                </c:pt>
                <c:pt idx="83">
                  <c:v>1.5889334460717553E-3</c:v>
                </c:pt>
                <c:pt idx="84">
                  <c:v>1.5809094590075172E-3</c:v>
                </c:pt>
                <c:pt idx="85">
                  <c:v>1.5726860885991588E-3</c:v>
                </c:pt>
                <c:pt idx="86">
                  <c:v>1.5642633360905198E-3</c:v>
                </c:pt>
                <c:pt idx="87">
                  <c:v>1.5377987988414094E-3</c:v>
                </c:pt>
                <c:pt idx="88">
                  <c:v>1.5283499475540782E-3</c:v>
                </c:pt>
                <c:pt idx="89">
                  <c:v>1.5186980936348999E-3</c:v>
                </c:pt>
                <c:pt idx="90">
                  <c:v>1.5088432385701579E-3</c:v>
                </c:pt>
                <c:pt idx="91">
                  <c:v>1.4987853838751234E-3</c:v>
                </c:pt>
                <c:pt idx="92">
                  <c:v>1.4673938376458678E-3</c:v>
                </c:pt>
                <c:pt idx="93">
                  <c:v>1.4565240002227455E-3</c:v>
                </c:pt>
                <c:pt idx="94">
                  <c:v>1.4454511712209122E-3</c:v>
                </c:pt>
                <c:pt idx="95">
                  <c:v>1.4341753523453779E-3</c:v>
                </c:pt>
                <c:pt idx="96">
                  <c:v>1.3838359327245087E-3</c:v>
                </c:pt>
                <c:pt idx="97">
                  <c:v>1.3870422132754591E-3</c:v>
                </c:pt>
                <c:pt idx="98">
                  <c:v>1.3747514716835061E-3</c:v>
                </c:pt>
                <c:pt idx="99">
                  <c:v>1.3494620688787693E-3</c:v>
                </c:pt>
                <c:pt idx="100">
                  <c:v>1.3000027330656657E-3</c:v>
                </c:pt>
                <c:pt idx="101">
                  <c:v>1.2994290908154044E-3</c:v>
                </c:pt>
                <c:pt idx="102">
                  <c:v>1.2843891031724315E-3</c:v>
                </c:pt>
                <c:pt idx="103">
                  <c:v>1.2707722202425125E-3</c:v>
                </c:pt>
                <c:pt idx="104">
                  <c:v>1.2569545788670736E-3</c:v>
                </c:pt>
                <c:pt idx="105">
                  <c:v>1.2429361811722404E-3</c:v>
                </c:pt>
                <c:pt idx="106">
                  <c:v>1.2053940248618728E-3</c:v>
                </c:pt>
                <c:pt idx="107">
                  <c:v>1.1848550708119015E-3</c:v>
                </c:pt>
                <c:pt idx="108">
                  <c:v>1.1698329244989327E-3</c:v>
                </c:pt>
                <c:pt idx="109">
                  <c:v>1.1546100352723676E-3</c:v>
                </c:pt>
                <c:pt idx="110">
                  <c:v>1.1300780823711081E-3</c:v>
                </c:pt>
                <c:pt idx="111">
                  <c:v>1.0837881801648904E-3</c:v>
                </c:pt>
                <c:pt idx="112">
                  <c:v>1.028776163796635E-3</c:v>
                </c:pt>
                <c:pt idx="113">
                  <c:v>1.0026571882281806E-3</c:v>
                </c:pt>
                <c:pt idx="114">
                  <c:v>9.7622082688467301E-4</c:v>
                </c:pt>
                <c:pt idx="115">
                  <c:v>9.4946708620096527E-4</c:v>
                </c:pt>
                <c:pt idx="116">
                  <c:v>9.0410058638018184E-4</c:v>
                </c:pt>
                <c:pt idx="117">
                  <c:v>8.3927846143730519E-4</c:v>
                </c:pt>
                <c:pt idx="118">
                  <c:v>8.1093792325758829E-4</c:v>
                </c:pt>
                <c:pt idx="119">
                  <c:v>7.8228004595854133E-4</c:v>
                </c:pt>
                <c:pt idx="120">
                  <c:v>7.53304836516323E-4</c:v>
                </c:pt>
                <c:pt idx="121">
                  <c:v>7.3158379890696343E-4</c:v>
                </c:pt>
                <c:pt idx="122">
                  <c:v>6.3423081947853956E-4</c:v>
                </c:pt>
                <c:pt idx="123">
                  <c:v>6.0366905662332672E-4</c:v>
                </c:pt>
                <c:pt idx="124">
                  <c:v>5.7279000508756741E-4</c:v>
                </c:pt>
                <c:pt idx="125">
                  <c:v>5.4159367238525104E-4</c:v>
                </c:pt>
                <c:pt idx="126">
                  <c:v>4.9906774558748374E-4</c:v>
                </c:pt>
                <c:pt idx="127">
                  <c:v>4.1363568289499579E-4</c:v>
                </c:pt>
                <c:pt idx="128">
                  <c:v>3.8085305977365934E-4</c:v>
                </c:pt>
                <c:pt idx="129">
                  <c:v>3.4775320219014523E-4</c:v>
                </c:pt>
                <c:pt idx="130">
                  <c:v>3.1433611819974911E-4</c:v>
                </c:pt>
                <c:pt idx="131">
                  <c:v>2.7372732813582367E-4</c:v>
                </c:pt>
                <c:pt idx="132">
                  <c:v>1.7749568195137556E-4</c:v>
                </c:pt>
                <c:pt idx="133">
                  <c:v>1.724957373425996E-4</c:v>
                </c:pt>
                <c:pt idx="134">
                  <c:v>1.674957991217573E-4</c:v>
                </c:pt>
                <c:pt idx="135">
                  <c:v>1.6249586728971752E-4</c:v>
                </c:pt>
                <c:pt idx="136">
                  <c:v>1.5249608738670268E-4</c:v>
                </c:pt>
                <c:pt idx="137">
                  <c:v>1.4249620384437054E-4</c:v>
                </c:pt>
                <c:pt idx="138">
                  <c:v>1.3749630395460571E-4</c:v>
                </c:pt>
                <c:pt idx="139">
                  <c:v>1.3249641045190563E-4</c:v>
                </c:pt>
                <c:pt idx="140">
                  <c:v>1.2749652333887695E-4</c:v>
                </c:pt>
                <c:pt idx="141">
                  <c:v>1.1749680662548215E-4</c:v>
                </c:pt>
                <c:pt idx="142">
                  <c:v>1.0999695194603286E-4</c:v>
                </c:pt>
                <c:pt idx="143">
                  <c:v>1.0499709507289506E-4</c:v>
                </c:pt>
                <c:pt idx="144">
                  <c:v>9.9997244519097907E-5</c:v>
                </c:pt>
                <c:pt idx="145">
                  <c:v>9.4997400283763003E-5</c:v>
                </c:pt>
                <c:pt idx="146">
                  <c:v>8.9997562367768739E-5</c:v>
                </c:pt>
                <c:pt idx="147">
                  <c:v>7.4998086533194648E-5</c:v>
                </c:pt>
                <c:pt idx="148">
                  <c:v>6.999827389280617E-5</c:v>
                </c:pt>
                <c:pt idx="149">
                  <c:v>6.499846757087994E-5</c:v>
                </c:pt>
                <c:pt idx="150">
                  <c:v>5.9998667568294355E-5</c:v>
                </c:pt>
                <c:pt idx="151">
                  <c:v>5.499887388329259E-5</c:v>
                </c:pt>
                <c:pt idx="152">
                  <c:v>3.9999530744331237E-5</c:v>
                </c:pt>
                <c:pt idx="153">
                  <c:v>3.4999762335813672E-5</c:v>
                </c:pt>
                <c:pt idx="154">
                  <c:v>3.000000024575835E-5</c:v>
                </c:pt>
                <c:pt idx="155">
                  <c:v>2.9757379869221768E-5</c:v>
                </c:pt>
                <c:pt idx="156">
                  <c:v>2.9545450719827325E-5</c:v>
                </c:pt>
                <c:pt idx="157">
                  <c:v>2.9093810593211173E-5</c:v>
                </c:pt>
                <c:pt idx="158">
                  <c:v>2.9004646312856467E-5</c:v>
                </c:pt>
                <c:pt idx="159">
                  <c:v>2.8946173242953952E-5</c:v>
                </c:pt>
                <c:pt idx="160">
                  <c:v>2.8918391380868374E-5</c:v>
                </c:pt>
                <c:pt idx="161">
                  <c:v>3.1041505901371288E-5</c:v>
                </c:pt>
                <c:pt idx="162">
                  <c:v>2.9239850207019759E-5</c:v>
                </c:pt>
                <c:pt idx="163">
                  <c:v>2.9396215609404172E-5</c:v>
                </c:pt>
                <c:pt idx="164">
                  <c:v>2.9583272231903379E-5</c:v>
                </c:pt>
                <c:pt idx="165">
                  <c:v>3.0638411009133127E-5</c:v>
                </c:pt>
                <c:pt idx="166">
                  <c:v>3.0978923806871848E-5</c:v>
                </c:pt>
                <c:pt idx="167">
                  <c:v>3.1350127860740506E-5</c:v>
                </c:pt>
                <c:pt idx="168">
                  <c:v>3.1752023179523293E-5</c:v>
                </c:pt>
                <c:pt idx="169">
                  <c:v>3.2184609772004376E-5</c:v>
                </c:pt>
                <c:pt idx="170">
                  <c:v>3.3666517298804486E-5</c:v>
                </c:pt>
                <c:pt idx="171">
                  <c:v>3.4221869095881067E-5</c:v>
                </c:pt>
                <c:pt idx="172">
                  <c:v>3.480791222375314E-5</c:v>
                </c:pt>
                <c:pt idx="173">
                  <c:v>3.5424646697353808E-5</c:v>
                </c:pt>
                <c:pt idx="174">
                  <c:v>3.6072072530737766E-5</c:v>
                </c:pt>
                <c:pt idx="175">
                  <c:v>3.8198498341555721E-5</c:v>
                </c:pt>
                <c:pt idx="176">
                  <c:v>3.896868977043128E-5</c:v>
                </c:pt>
                <c:pt idx="177">
                  <c:v>3.9769572641661443E-5</c:v>
                </c:pt>
                <c:pt idx="178">
                  <c:v>4.0601146973692988E-5</c:v>
                </c:pt>
                <c:pt idx="179">
                  <c:v>4.1463412785851113E-5</c:v>
                </c:pt>
                <c:pt idx="180">
                  <c:v>4.4234359305999623E-5</c:v>
                </c:pt>
                <c:pt idx="181">
                  <c:v>4.521939124597079E-5</c:v>
                </c:pt>
                <c:pt idx="182">
                  <c:v>4.6235114774113987E-5</c:v>
                </c:pt>
                <c:pt idx="183">
                  <c:v>4.7281529912389668E-5</c:v>
                </c:pt>
                <c:pt idx="184">
                  <c:v>4.8358636687150369E-5</c:v>
                </c:pt>
                <c:pt idx="185">
                  <c:v>5.1774107077178175E-5</c:v>
                </c:pt>
                <c:pt idx="186">
                  <c:v>5.212714487079495E-5</c:v>
                </c:pt>
                <c:pt idx="187">
                  <c:v>5.3395903502284625E-5</c:v>
                </c:pt>
                <c:pt idx="188">
                  <c:v>5.4695694956308216E-5</c:v>
                </c:pt>
                <c:pt idx="189">
                  <c:v>5.6026519261287433E-5</c:v>
                </c:pt>
                <c:pt idx="190">
                  <c:v>6.0817750251292052E-5</c:v>
                </c:pt>
                <c:pt idx="191">
                  <c:v>6.1660145626696305E-5</c:v>
                </c:pt>
                <c:pt idx="192">
                  <c:v>6.3146134667846354E-5</c:v>
                </c:pt>
                <c:pt idx="193">
                  <c:v>6.4663156758015816E-5</c:v>
                </c:pt>
                <c:pt idx="194">
                  <c:v>6.6211211930955471E-5</c:v>
                </c:pt>
                <c:pt idx="195">
                  <c:v>7.1365299143606389E-5</c:v>
                </c:pt>
                <c:pt idx="196">
                  <c:v>7.2713764191156827E-5</c:v>
                </c:pt>
                <c:pt idx="197">
                  <c:v>7.4416985336611674E-5</c:v>
                </c:pt>
                <c:pt idx="198">
                  <c:v>7.615123979221039E-5</c:v>
                </c:pt>
                <c:pt idx="199">
                  <c:v>7.7916527599697361E-5</c:v>
                </c:pt>
                <c:pt idx="200">
                  <c:v>8.3416765781423396E-5</c:v>
                </c:pt>
                <c:pt idx="201">
                  <c:v>8.5288013169204646E-5</c:v>
                </c:pt>
                <c:pt idx="202">
                  <c:v>8.7208468361410496E-5</c:v>
                </c:pt>
                <c:pt idx="203">
                  <c:v>8.9159957162188164E-5</c:v>
                </c:pt>
                <c:pt idx="204">
                  <c:v>9.114247961594657E-5</c:v>
                </c:pt>
                <c:pt idx="205">
                  <c:v>9.6650701156299746E-5</c:v>
                </c:pt>
                <c:pt idx="206">
                  <c:v>9.8663586550316821E-5</c:v>
                </c:pt>
                <c:pt idx="207">
                  <c:v>1.007068311455738E-4</c:v>
                </c:pt>
                <c:pt idx="208">
                  <c:v>1.0278043499159628E-4</c:v>
                </c:pt>
                <c:pt idx="209">
                  <c:v>1.0382855548521186E-4</c:v>
                </c:pt>
                <c:pt idx="210">
                  <c:v>1.1137844385386927E-4</c:v>
                </c:pt>
                <c:pt idx="211">
                  <c:v>1.1360384468878347E-4</c:v>
                </c:pt>
                <c:pt idx="212">
                  <c:v>1.1585960507422338E-4</c:v>
                </c:pt>
                <c:pt idx="213">
                  <c:v>1.1814572506232123E-4</c:v>
                </c:pt>
                <c:pt idx="214">
                  <c:v>1.1874623531620323E-4</c:v>
                </c:pt>
                <c:pt idx="215">
                  <c:v>1.2759380211782218E-4</c:v>
                </c:pt>
                <c:pt idx="216">
                  <c:v>1.3003172093247221E-4</c:v>
                </c:pt>
                <c:pt idx="217">
                  <c:v>1.3249999967995083E-4</c:v>
                </c:pt>
                <c:pt idx="218">
                  <c:v>1.3250034034483843E-4</c:v>
                </c:pt>
                <c:pt idx="219">
                  <c:v>1.3458496416892697E-4</c:v>
                </c:pt>
                <c:pt idx="220">
                  <c:v>1.3261151677724649E-4</c:v>
                </c:pt>
                <c:pt idx="221">
                  <c:v>1.3266676433073508E-4</c:v>
                </c:pt>
                <c:pt idx="222">
                  <c:v>1.3273299326350784E-4</c:v>
                </c:pt>
                <c:pt idx="223">
                  <c:v>1.3281020357556474E-4</c:v>
                </c:pt>
                <c:pt idx="224">
                  <c:v>1.3336097585552224E-4</c:v>
                </c:pt>
                <c:pt idx="225">
                  <c:v>1.335040744623993E-4</c:v>
                </c:pt>
                <c:pt idx="226">
                  <c:v>1.3275115111265469E-4</c:v>
                </c:pt>
                <c:pt idx="227">
                  <c:v>1.3293117602455548E-4</c:v>
                </c:pt>
                <c:pt idx="228">
                  <c:v>1.3353786311457168E-4</c:v>
                </c:pt>
                <c:pt idx="229">
                  <c:v>1.337622962679522E-4</c:v>
                </c:pt>
                <c:pt idx="230">
                  <c:v>1.3399783148653396E-4</c:v>
                </c:pt>
                <c:pt idx="231">
                  <c:v>1.3424446877207375E-4</c:v>
                </c:pt>
                <c:pt idx="232">
                  <c:v>1.3450220812545005E-4</c:v>
                </c:pt>
                <c:pt idx="233">
                  <c:v>1.3534203862422087E-4</c:v>
                </c:pt>
                <c:pt idx="234">
                  <c:v>1.3564418627705249E-4</c:v>
                </c:pt>
                <c:pt idx="235">
                  <c:v>1.3595743601001843E-4</c:v>
                </c:pt>
                <c:pt idx="236">
                  <c:v>1.3628178782663239E-4</c:v>
                </c:pt>
                <c:pt idx="237">
                  <c:v>1.3661724172952961E-4</c:v>
                </c:pt>
                <c:pt idx="238">
                  <c:v>1.3769021598315185E-4</c:v>
                </c:pt>
                <c:pt idx="239">
                  <c:v>1.380700782592915E-4</c:v>
                </c:pt>
                <c:pt idx="240">
                  <c:v>1.3846104263664756E-4</c:v>
                </c:pt>
                <c:pt idx="241">
                  <c:v>1.3886310911873364E-4</c:v>
                </c:pt>
                <c:pt idx="242">
                  <c:v>1.3927627770818503E-4</c:v>
                </c:pt>
                <c:pt idx="243">
                  <c:v>1.4058239615938147E-4</c:v>
                </c:pt>
                <c:pt idx="244">
                  <c:v>1.4103997321606606E-4</c:v>
                </c:pt>
                <c:pt idx="245">
                  <c:v>1.4150865239856273E-4</c:v>
                </c:pt>
                <c:pt idx="246">
                  <c:v>1.4198843371126358E-4</c:v>
                </c:pt>
                <c:pt idx="247">
                  <c:v>1.4247931715856071E-4</c:v>
                </c:pt>
                <c:pt idx="248">
                  <c:v>1.4438689808380175E-4</c:v>
                </c:pt>
                <c:pt idx="249">
                  <c:v>1.4490336509643677E-4</c:v>
                </c:pt>
                <c:pt idx="250">
                  <c:v>1.4543081359001374E-4</c:v>
                </c:pt>
                <c:pt idx="251">
                  <c:v>1.4596924357148367E-4</c:v>
                </c:pt>
                <c:pt idx="252">
                  <c:v>1.4704639746439174E-4</c:v>
                </c:pt>
                <c:pt idx="253">
                  <c:v>1.4823277845101558E-4</c:v>
                </c:pt>
                <c:pt idx="254">
                  <c:v>1.4882611593363995E-4</c:v>
                </c:pt>
              </c:numCache>
            </c:numRef>
          </c:yVal>
          <c:smooth val="0"/>
        </c:ser>
        <c:ser>
          <c:idx val="2"/>
          <c:order val="1"/>
          <c:tx>
            <c:v>3M QL</c:v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EURSTD!$BA$2:$BA$266</c:f>
              <c:numCache>
                <c:formatCode>ddd\,\ dd\-mmm\-yyyy</c:formatCode>
                <c:ptCount val="265"/>
                <c:pt idx="0">
                  <c:v>42138</c:v>
                </c:pt>
                <c:pt idx="1">
                  <c:v>42139</c:v>
                </c:pt>
                <c:pt idx="2">
                  <c:v>42142</c:v>
                </c:pt>
                <c:pt idx="3">
                  <c:v>42143</c:v>
                </c:pt>
                <c:pt idx="4">
                  <c:v>42144</c:v>
                </c:pt>
                <c:pt idx="5">
                  <c:v>42145</c:v>
                </c:pt>
                <c:pt idx="6">
                  <c:v>42146</c:v>
                </c:pt>
                <c:pt idx="7">
                  <c:v>42149</c:v>
                </c:pt>
                <c:pt idx="8">
                  <c:v>42150</c:v>
                </c:pt>
                <c:pt idx="9">
                  <c:v>42151</c:v>
                </c:pt>
                <c:pt idx="10">
                  <c:v>42152</c:v>
                </c:pt>
                <c:pt idx="11">
                  <c:v>42153</c:v>
                </c:pt>
                <c:pt idx="12">
                  <c:v>42156</c:v>
                </c:pt>
                <c:pt idx="13">
                  <c:v>42157</c:v>
                </c:pt>
                <c:pt idx="14">
                  <c:v>42158</c:v>
                </c:pt>
                <c:pt idx="15">
                  <c:v>42159</c:v>
                </c:pt>
                <c:pt idx="16">
                  <c:v>42160</c:v>
                </c:pt>
                <c:pt idx="17">
                  <c:v>42163</c:v>
                </c:pt>
                <c:pt idx="18">
                  <c:v>42164</c:v>
                </c:pt>
                <c:pt idx="19">
                  <c:v>42165</c:v>
                </c:pt>
                <c:pt idx="20">
                  <c:v>42166</c:v>
                </c:pt>
                <c:pt idx="21">
                  <c:v>42167</c:v>
                </c:pt>
                <c:pt idx="22">
                  <c:v>42170</c:v>
                </c:pt>
                <c:pt idx="23">
                  <c:v>42171</c:v>
                </c:pt>
                <c:pt idx="24">
                  <c:v>42172</c:v>
                </c:pt>
                <c:pt idx="25">
                  <c:v>42173</c:v>
                </c:pt>
                <c:pt idx="26">
                  <c:v>42174</c:v>
                </c:pt>
                <c:pt idx="27">
                  <c:v>42177</c:v>
                </c:pt>
                <c:pt idx="28">
                  <c:v>42178</c:v>
                </c:pt>
                <c:pt idx="29">
                  <c:v>42179</c:v>
                </c:pt>
                <c:pt idx="30">
                  <c:v>42180</c:v>
                </c:pt>
                <c:pt idx="31">
                  <c:v>42181</c:v>
                </c:pt>
                <c:pt idx="32">
                  <c:v>42184</c:v>
                </c:pt>
                <c:pt idx="33">
                  <c:v>42185</c:v>
                </c:pt>
                <c:pt idx="34">
                  <c:v>42186</c:v>
                </c:pt>
                <c:pt idx="35">
                  <c:v>42187</c:v>
                </c:pt>
                <c:pt idx="36">
                  <c:v>42188</c:v>
                </c:pt>
                <c:pt idx="37">
                  <c:v>42191</c:v>
                </c:pt>
                <c:pt idx="38">
                  <c:v>42192</c:v>
                </c:pt>
                <c:pt idx="39">
                  <c:v>42193</c:v>
                </c:pt>
                <c:pt idx="40">
                  <c:v>42194</c:v>
                </c:pt>
                <c:pt idx="41">
                  <c:v>42195</c:v>
                </c:pt>
                <c:pt idx="42">
                  <c:v>42198</c:v>
                </c:pt>
                <c:pt idx="43">
                  <c:v>42199</c:v>
                </c:pt>
                <c:pt idx="44">
                  <c:v>42200</c:v>
                </c:pt>
                <c:pt idx="45">
                  <c:v>42201</c:v>
                </c:pt>
                <c:pt idx="46">
                  <c:v>42202</c:v>
                </c:pt>
                <c:pt idx="47">
                  <c:v>42205</c:v>
                </c:pt>
                <c:pt idx="48">
                  <c:v>42206</c:v>
                </c:pt>
                <c:pt idx="49">
                  <c:v>42207</c:v>
                </c:pt>
                <c:pt idx="50">
                  <c:v>42208</c:v>
                </c:pt>
                <c:pt idx="51">
                  <c:v>42209</c:v>
                </c:pt>
                <c:pt idx="52">
                  <c:v>42212</c:v>
                </c:pt>
                <c:pt idx="53">
                  <c:v>42213</c:v>
                </c:pt>
                <c:pt idx="54">
                  <c:v>42214</c:v>
                </c:pt>
                <c:pt idx="55">
                  <c:v>42215</c:v>
                </c:pt>
                <c:pt idx="56">
                  <c:v>42216</c:v>
                </c:pt>
                <c:pt idx="57">
                  <c:v>42219</c:v>
                </c:pt>
                <c:pt idx="58">
                  <c:v>42220</c:v>
                </c:pt>
                <c:pt idx="59">
                  <c:v>42221</c:v>
                </c:pt>
                <c:pt idx="60">
                  <c:v>42222</c:v>
                </c:pt>
                <c:pt idx="61">
                  <c:v>42223</c:v>
                </c:pt>
                <c:pt idx="62">
                  <c:v>42226</c:v>
                </c:pt>
                <c:pt idx="63">
                  <c:v>42227</c:v>
                </c:pt>
                <c:pt idx="64">
                  <c:v>42228</c:v>
                </c:pt>
                <c:pt idx="65">
                  <c:v>42229</c:v>
                </c:pt>
                <c:pt idx="66">
                  <c:v>42230</c:v>
                </c:pt>
                <c:pt idx="67">
                  <c:v>42233</c:v>
                </c:pt>
                <c:pt idx="68">
                  <c:v>42234</c:v>
                </c:pt>
                <c:pt idx="69">
                  <c:v>42235</c:v>
                </c:pt>
                <c:pt idx="70">
                  <c:v>42236</c:v>
                </c:pt>
                <c:pt idx="71">
                  <c:v>42237</c:v>
                </c:pt>
                <c:pt idx="72">
                  <c:v>42240</c:v>
                </c:pt>
                <c:pt idx="73">
                  <c:v>42241</c:v>
                </c:pt>
                <c:pt idx="74">
                  <c:v>42242</c:v>
                </c:pt>
                <c:pt idx="75">
                  <c:v>42243</c:v>
                </c:pt>
                <c:pt idx="76">
                  <c:v>42244</c:v>
                </c:pt>
                <c:pt idx="77">
                  <c:v>42247</c:v>
                </c:pt>
                <c:pt idx="78">
                  <c:v>42248</c:v>
                </c:pt>
                <c:pt idx="79">
                  <c:v>42249</c:v>
                </c:pt>
                <c:pt idx="80">
                  <c:v>42250</c:v>
                </c:pt>
                <c:pt idx="81">
                  <c:v>42251</c:v>
                </c:pt>
                <c:pt idx="82">
                  <c:v>42254</c:v>
                </c:pt>
                <c:pt idx="83">
                  <c:v>42255</c:v>
                </c:pt>
                <c:pt idx="84">
                  <c:v>42256</c:v>
                </c:pt>
                <c:pt idx="85">
                  <c:v>42257</c:v>
                </c:pt>
                <c:pt idx="86">
                  <c:v>42258</c:v>
                </c:pt>
                <c:pt idx="87">
                  <c:v>42261</c:v>
                </c:pt>
                <c:pt idx="88">
                  <c:v>42262</c:v>
                </c:pt>
                <c:pt idx="89">
                  <c:v>42263</c:v>
                </c:pt>
                <c:pt idx="90">
                  <c:v>42264</c:v>
                </c:pt>
                <c:pt idx="91">
                  <c:v>42265</c:v>
                </c:pt>
                <c:pt idx="92">
                  <c:v>42268</c:v>
                </c:pt>
                <c:pt idx="93">
                  <c:v>42269</c:v>
                </c:pt>
                <c:pt idx="94">
                  <c:v>42270</c:v>
                </c:pt>
                <c:pt idx="95">
                  <c:v>42271</c:v>
                </c:pt>
                <c:pt idx="96">
                  <c:v>42272</c:v>
                </c:pt>
                <c:pt idx="97">
                  <c:v>42275</c:v>
                </c:pt>
                <c:pt idx="98">
                  <c:v>42276</c:v>
                </c:pt>
                <c:pt idx="99">
                  <c:v>42277</c:v>
                </c:pt>
                <c:pt idx="100">
                  <c:v>42278</c:v>
                </c:pt>
                <c:pt idx="101">
                  <c:v>42279</c:v>
                </c:pt>
                <c:pt idx="102">
                  <c:v>42282</c:v>
                </c:pt>
                <c:pt idx="103">
                  <c:v>42283</c:v>
                </c:pt>
                <c:pt idx="104">
                  <c:v>42284</c:v>
                </c:pt>
                <c:pt idx="105">
                  <c:v>42285</c:v>
                </c:pt>
                <c:pt idx="106">
                  <c:v>42286</c:v>
                </c:pt>
                <c:pt idx="107">
                  <c:v>42289</c:v>
                </c:pt>
                <c:pt idx="108">
                  <c:v>42290</c:v>
                </c:pt>
                <c:pt idx="109">
                  <c:v>42291</c:v>
                </c:pt>
                <c:pt idx="110">
                  <c:v>42292</c:v>
                </c:pt>
                <c:pt idx="111">
                  <c:v>42293</c:v>
                </c:pt>
                <c:pt idx="112">
                  <c:v>42296</c:v>
                </c:pt>
                <c:pt idx="113">
                  <c:v>42297</c:v>
                </c:pt>
                <c:pt idx="114">
                  <c:v>42298</c:v>
                </c:pt>
                <c:pt idx="115">
                  <c:v>42299</c:v>
                </c:pt>
                <c:pt idx="116">
                  <c:v>42300</c:v>
                </c:pt>
                <c:pt idx="117">
                  <c:v>42303</c:v>
                </c:pt>
                <c:pt idx="118">
                  <c:v>42304</c:v>
                </c:pt>
                <c:pt idx="119">
                  <c:v>42305</c:v>
                </c:pt>
                <c:pt idx="120">
                  <c:v>42306</c:v>
                </c:pt>
                <c:pt idx="121">
                  <c:v>42307</c:v>
                </c:pt>
                <c:pt idx="122">
                  <c:v>42310</c:v>
                </c:pt>
                <c:pt idx="123">
                  <c:v>42311</c:v>
                </c:pt>
                <c:pt idx="124">
                  <c:v>42312</c:v>
                </c:pt>
                <c:pt idx="125">
                  <c:v>42313</c:v>
                </c:pt>
                <c:pt idx="126">
                  <c:v>42314</c:v>
                </c:pt>
                <c:pt idx="127">
                  <c:v>42317</c:v>
                </c:pt>
                <c:pt idx="128">
                  <c:v>42318</c:v>
                </c:pt>
                <c:pt idx="129">
                  <c:v>42319</c:v>
                </c:pt>
                <c:pt idx="130">
                  <c:v>42320</c:v>
                </c:pt>
                <c:pt idx="131">
                  <c:v>42321</c:v>
                </c:pt>
                <c:pt idx="132">
                  <c:v>42324</c:v>
                </c:pt>
                <c:pt idx="133">
                  <c:v>42325</c:v>
                </c:pt>
                <c:pt idx="134">
                  <c:v>42326</c:v>
                </c:pt>
                <c:pt idx="135">
                  <c:v>42327</c:v>
                </c:pt>
                <c:pt idx="136">
                  <c:v>42328</c:v>
                </c:pt>
                <c:pt idx="137">
                  <c:v>42331</c:v>
                </c:pt>
                <c:pt idx="138">
                  <c:v>42332</c:v>
                </c:pt>
                <c:pt idx="139">
                  <c:v>42333</c:v>
                </c:pt>
                <c:pt idx="140">
                  <c:v>42334</c:v>
                </c:pt>
                <c:pt idx="141">
                  <c:v>42335</c:v>
                </c:pt>
                <c:pt idx="142">
                  <c:v>42338</c:v>
                </c:pt>
                <c:pt idx="143">
                  <c:v>42339</c:v>
                </c:pt>
                <c:pt idx="144">
                  <c:v>42340</c:v>
                </c:pt>
                <c:pt idx="145">
                  <c:v>42341</c:v>
                </c:pt>
                <c:pt idx="146">
                  <c:v>42342</c:v>
                </c:pt>
                <c:pt idx="147">
                  <c:v>42345</c:v>
                </c:pt>
                <c:pt idx="148">
                  <c:v>42346</c:v>
                </c:pt>
                <c:pt idx="149">
                  <c:v>42347</c:v>
                </c:pt>
                <c:pt idx="150">
                  <c:v>42348</c:v>
                </c:pt>
                <c:pt idx="151">
                  <c:v>42349</c:v>
                </c:pt>
                <c:pt idx="152">
                  <c:v>42352</c:v>
                </c:pt>
                <c:pt idx="153">
                  <c:v>42353</c:v>
                </c:pt>
                <c:pt idx="154">
                  <c:v>42354</c:v>
                </c:pt>
                <c:pt idx="155">
                  <c:v>42355</c:v>
                </c:pt>
                <c:pt idx="156">
                  <c:v>42356</c:v>
                </c:pt>
                <c:pt idx="157">
                  <c:v>42359</c:v>
                </c:pt>
                <c:pt idx="158">
                  <c:v>42360</c:v>
                </c:pt>
                <c:pt idx="159">
                  <c:v>42361</c:v>
                </c:pt>
                <c:pt idx="160">
                  <c:v>42362</c:v>
                </c:pt>
                <c:pt idx="161">
                  <c:v>42366</c:v>
                </c:pt>
                <c:pt idx="162">
                  <c:v>42367</c:v>
                </c:pt>
                <c:pt idx="163">
                  <c:v>42368</c:v>
                </c:pt>
                <c:pt idx="164">
                  <c:v>42369</c:v>
                </c:pt>
                <c:pt idx="165">
                  <c:v>42373</c:v>
                </c:pt>
                <c:pt idx="166">
                  <c:v>42374</c:v>
                </c:pt>
                <c:pt idx="167">
                  <c:v>42375</c:v>
                </c:pt>
                <c:pt idx="168">
                  <c:v>42376</c:v>
                </c:pt>
                <c:pt idx="169">
                  <c:v>42377</c:v>
                </c:pt>
                <c:pt idx="170">
                  <c:v>42380</c:v>
                </c:pt>
                <c:pt idx="171">
                  <c:v>42381</c:v>
                </c:pt>
                <c:pt idx="172">
                  <c:v>42382</c:v>
                </c:pt>
                <c:pt idx="173">
                  <c:v>42383</c:v>
                </c:pt>
                <c:pt idx="174">
                  <c:v>42384</c:v>
                </c:pt>
                <c:pt idx="175">
                  <c:v>42387</c:v>
                </c:pt>
                <c:pt idx="176">
                  <c:v>42388</c:v>
                </c:pt>
                <c:pt idx="177">
                  <c:v>42389</c:v>
                </c:pt>
                <c:pt idx="178">
                  <c:v>42390</c:v>
                </c:pt>
                <c:pt idx="179">
                  <c:v>42391</c:v>
                </c:pt>
                <c:pt idx="180">
                  <c:v>42394</c:v>
                </c:pt>
                <c:pt idx="181">
                  <c:v>42395</c:v>
                </c:pt>
                <c:pt idx="182">
                  <c:v>42396</c:v>
                </c:pt>
                <c:pt idx="183">
                  <c:v>42397</c:v>
                </c:pt>
                <c:pt idx="184">
                  <c:v>42398</c:v>
                </c:pt>
                <c:pt idx="185">
                  <c:v>42401</c:v>
                </c:pt>
                <c:pt idx="186">
                  <c:v>42402</c:v>
                </c:pt>
                <c:pt idx="187">
                  <c:v>42403</c:v>
                </c:pt>
                <c:pt idx="188">
                  <c:v>42404</c:v>
                </c:pt>
                <c:pt idx="189">
                  <c:v>42405</c:v>
                </c:pt>
                <c:pt idx="190">
                  <c:v>42408</c:v>
                </c:pt>
                <c:pt idx="191">
                  <c:v>42409</c:v>
                </c:pt>
                <c:pt idx="192">
                  <c:v>42410</c:v>
                </c:pt>
                <c:pt idx="193">
                  <c:v>42411</c:v>
                </c:pt>
                <c:pt idx="194">
                  <c:v>42412</c:v>
                </c:pt>
                <c:pt idx="195">
                  <c:v>42415</c:v>
                </c:pt>
                <c:pt idx="196">
                  <c:v>42416</c:v>
                </c:pt>
                <c:pt idx="197">
                  <c:v>42417</c:v>
                </c:pt>
                <c:pt idx="198">
                  <c:v>42418</c:v>
                </c:pt>
                <c:pt idx="199">
                  <c:v>42419</c:v>
                </c:pt>
                <c:pt idx="200">
                  <c:v>42422</c:v>
                </c:pt>
                <c:pt idx="201">
                  <c:v>42423</c:v>
                </c:pt>
                <c:pt idx="202">
                  <c:v>42424</c:v>
                </c:pt>
                <c:pt idx="203">
                  <c:v>42425</c:v>
                </c:pt>
                <c:pt idx="204">
                  <c:v>42426</c:v>
                </c:pt>
                <c:pt idx="205">
                  <c:v>42429</c:v>
                </c:pt>
                <c:pt idx="206">
                  <c:v>42430</c:v>
                </c:pt>
                <c:pt idx="207">
                  <c:v>42431</c:v>
                </c:pt>
                <c:pt idx="208">
                  <c:v>42432</c:v>
                </c:pt>
                <c:pt idx="209">
                  <c:v>42433</c:v>
                </c:pt>
                <c:pt idx="210">
                  <c:v>42436</c:v>
                </c:pt>
                <c:pt idx="211">
                  <c:v>42437</c:v>
                </c:pt>
                <c:pt idx="212">
                  <c:v>42438</c:v>
                </c:pt>
                <c:pt idx="213">
                  <c:v>42439</c:v>
                </c:pt>
                <c:pt idx="214">
                  <c:v>42440</c:v>
                </c:pt>
                <c:pt idx="215">
                  <c:v>42443</c:v>
                </c:pt>
                <c:pt idx="216">
                  <c:v>42444</c:v>
                </c:pt>
                <c:pt idx="217">
                  <c:v>42445</c:v>
                </c:pt>
                <c:pt idx="218">
                  <c:v>42446</c:v>
                </c:pt>
                <c:pt idx="219">
                  <c:v>42447</c:v>
                </c:pt>
                <c:pt idx="220">
                  <c:v>42450</c:v>
                </c:pt>
                <c:pt idx="221">
                  <c:v>42451</c:v>
                </c:pt>
                <c:pt idx="222">
                  <c:v>42452</c:v>
                </c:pt>
                <c:pt idx="223">
                  <c:v>42453</c:v>
                </c:pt>
                <c:pt idx="224">
                  <c:v>42458</c:v>
                </c:pt>
                <c:pt idx="225">
                  <c:v>42459</c:v>
                </c:pt>
                <c:pt idx="226">
                  <c:v>42460</c:v>
                </c:pt>
                <c:pt idx="227">
                  <c:v>42461</c:v>
                </c:pt>
                <c:pt idx="228">
                  <c:v>42464</c:v>
                </c:pt>
                <c:pt idx="229">
                  <c:v>42465</c:v>
                </c:pt>
                <c:pt idx="230">
                  <c:v>42466</c:v>
                </c:pt>
                <c:pt idx="231">
                  <c:v>42467</c:v>
                </c:pt>
                <c:pt idx="232">
                  <c:v>42468</c:v>
                </c:pt>
                <c:pt idx="233">
                  <c:v>42471</c:v>
                </c:pt>
                <c:pt idx="234">
                  <c:v>42472</c:v>
                </c:pt>
                <c:pt idx="235">
                  <c:v>42473</c:v>
                </c:pt>
                <c:pt idx="236">
                  <c:v>42474</c:v>
                </c:pt>
                <c:pt idx="237">
                  <c:v>42475</c:v>
                </c:pt>
                <c:pt idx="238">
                  <c:v>42478</c:v>
                </c:pt>
                <c:pt idx="239">
                  <c:v>42479</c:v>
                </c:pt>
                <c:pt idx="240">
                  <c:v>42480</c:v>
                </c:pt>
                <c:pt idx="241">
                  <c:v>42481</c:v>
                </c:pt>
                <c:pt idx="242">
                  <c:v>42482</c:v>
                </c:pt>
                <c:pt idx="243">
                  <c:v>42485</c:v>
                </c:pt>
                <c:pt idx="244">
                  <c:v>42486</c:v>
                </c:pt>
                <c:pt idx="245">
                  <c:v>42487</c:v>
                </c:pt>
                <c:pt idx="246">
                  <c:v>42488</c:v>
                </c:pt>
                <c:pt idx="247">
                  <c:v>42489</c:v>
                </c:pt>
                <c:pt idx="248">
                  <c:v>42492</c:v>
                </c:pt>
                <c:pt idx="249">
                  <c:v>42493</c:v>
                </c:pt>
                <c:pt idx="250">
                  <c:v>42494</c:v>
                </c:pt>
                <c:pt idx="251">
                  <c:v>42495</c:v>
                </c:pt>
                <c:pt idx="252">
                  <c:v>42496</c:v>
                </c:pt>
                <c:pt idx="253">
                  <c:v>42499</c:v>
                </c:pt>
                <c:pt idx="254">
                  <c:v>42500</c:v>
                </c:pt>
                <c:pt idx="255">
                  <c:v>42501</c:v>
                </c:pt>
                <c:pt idx="256">
                  <c:v>42502</c:v>
                </c:pt>
                <c:pt idx="257">
                  <c:v>42503</c:v>
                </c:pt>
                <c:pt idx="258">
                  <c:v>42506</c:v>
                </c:pt>
                <c:pt idx="259">
                  <c:v>42507</c:v>
                </c:pt>
                <c:pt idx="260">
                  <c:v>42508</c:v>
                </c:pt>
                <c:pt idx="261">
                  <c:v>42509</c:v>
                </c:pt>
                <c:pt idx="262">
                  <c:v>42510</c:v>
                </c:pt>
                <c:pt idx="263">
                  <c:v>42513</c:v>
                </c:pt>
                <c:pt idx="264">
                  <c:v>42514</c:v>
                </c:pt>
              </c:numCache>
            </c:numRef>
          </c:xVal>
          <c:yVal>
            <c:numRef>
              <c:f>EURSTD!$BD$2:$BD$266</c:f>
              <c:numCache>
                <c:formatCode>0.0000%</c:formatCode>
                <c:ptCount val="265"/>
                <c:pt idx="0">
                  <c:v>-1.7000000000059239E-4</c:v>
                </c:pt>
                <c:pt idx="1">
                  <c:v>-1.6305495262034837E-4</c:v>
                </c:pt>
                <c:pt idx="2">
                  <c:v>-1.523273607312062E-4</c:v>
                </c:pt>
                <c:pt idx="3">
                  <c:v>-1.4791919618086503E-4</c:v>
                </c:pt>
                <c:pt idx="4">
                  <c:v>-1.4351838781835664E-4</c:v>
                </c:pt>
                <c:pt idx="5">
                  <c:v>-1.3912664645169802E-4</c:v>
                </c:pt>
                <c:pt idx="6">
                  <c:v>-1.3299061835440735E-4</c:v>
                </c:pt>
                <c:pt idx="7">
                  <c:v>-1.2168520239528593E-4</c:v>
                </c:pt>
                <c:pt idx="8">
                  <c:v>-1.1736509343254886E-4</c:v>
                </c:pt>
                <c:pt idx="9">
                  <c:v>-1.1306469750188806E-4</c:v>
                </c:pt>
                <c:pt idx="10">
                  <c:v>-1.0878585247793862E-4</c:v>
                </c:pt>
                <c:pt idx="11">
                  <c:v>-1.0370148326225504E-4</c:v>
                </c:pt>
                <c:pt idx="12">
                  <c:v>-8.5662604157925017E-5</c:v>
                </c:pt>
                <c:pt idx="13">
                  <c:v>-8.1519710459824736E-5</c:v>
                </c:pt>
                <c:pt idx="14">
                  <c:v>-7.7409776157371979E-5</c:v>
                </c:pt>
                <c:pt idx="15">
                  <c:v>-7.3334766190516617E-5</c:v>
                </c:pt>
                <c:pt idx="16">
                  <c:v>-6.9683032538223936E-5</c:v>
                </c:pt>
                <c:pt idx="17">
                  <c:v>-5.7423903864158326E-5</c:v>
                </c:pt>
                <c:pt idx="18">
                  <c:v>-5.3553625037604675E-5</c:v>
                </c:pt>
                <c:pt idx="19">
                  <c:v>-4.9730441393587391E-5</c:v>
                </c:pt>
                <c:pt idx="20">
                  <c:v>-4.59564449343301E-5</c:v>
                </c:pt>
                <c:pt idx="21">
                  <c:v>-4.385612060147612E-5</c:v>
                </c:pt>
                <c:pt idx="22">
                  <c:v>-3.139480634548898E-5</c:v>
                </c:pt>
                <c:pt idx="23">
                  <c:v>-2.8030992023617987E-5</c:v>
                </c:pt>
                <c:pt idx="24">
                  <c:v>-2.4999998880624538E-5</c:v>
                </c:pt>
                <c:pt idx="25">
                  <c:v>-2.2312426413006534E-5</c:v>
                </c:pt>
                <c:pt idx="26">
                  <c:v>-2.2928410717708143E-5</c:v>
                </c:pt>
                <c:pt idx="27">
                  <c:v>-1.5112421987296049E-5</c:v>
                </c:pt>
                <c:pt idx="28">
                  <c:v>-1.4211159446611193E-5</c:v>
                </c:pt>
                <c:pt idx="29">
                  <c:v>-1.36676634171254E-5</c:v>
                </c:pt>
                <c:pt idx="30">
                  <c:v>-1.3477971537964475E-5</c:v>
                </c:pt>
                <c:pt idx="31">
                  <c:v>-1.7639837511961226E-5</c:v>
                </c:pt>
                <c:pt idx="32">
                  <c:v>-1.6116040287066756E-5</c:v>
                </c:pt>
                <c:pt idx="33">
                  <c:v>-1.7573975853687909E-5</c:v>
                </c:pt>
                <c:pt idx="34">
                  <c:v>1.0511335841560364E-4</c:v>
                </c:pt>
                <c:pt idx="35">
                  <c:v>1.0308600142636007E-4</c:v>
                </c:pt>
                <c:pt idx="36">
                  <c:v>9.3453524501091337E-5</c:v>
                </c:pt>
                <c:pt idx="37">
                  <c:v>9.2600513238208634E-5</c:v>
                </c:pt>
                <c:pt idx="38">
                  <c:v>8.9497876013678251E-5</c:v>
                </c:pt>
                <c:pt idx="39">
                  <c:v>8.6254028172904213E-5</c:v>
                </c:pt>
                <c:pt idx="40">
                  <c:v>8.289771514279488E-5</c:v>
                </c:pt>
                <c:pt idx="41">
                  <c:v>7.1694903068821066E-5</c:v>
                </c:pt>
                <c:pt idx="42">
                  <c:v>6.8984672475272532E-5</c:v>
                </c:pt>
                <c:pt idx="43">
                  <c:v>6.5559167514717132E-5</c:v>
                </c:pt>
                <c:pt idx="44">
                  <c:v>6.2150582439654428E-5</c:v>
                </c:pt>
                <c:pt idx="45">
                  <c:v>5.8694390085603153E-5</c:v>
                </c:pt>
                <c:pt idx="46">
                  <c:v>4.7138816328638017E-5</c:v>
                </c:pt>
                <c:pt idx="47">
                  <c:v>4.4458306566620763E-5</c:v>
                </c:pt>
                <c:pt idx="48">
                  <c:v>4.0811280384699053E-5</c:v>
                </c:pt>
                <c:pt idx="49">
                  <c:v>3.7134434789751566E-5</c:v>
                </c:pt>
                <c:pt idx="50">
                  <c:v>3.3430187853608025E-5</c:v>
                </c:pt>
                <c:pt idx="51">
                  <c:v>2.1474818162023995E-5</c:v>
                </c:pt>
                <c:pt idx="52">
                  <c:v>1.8382082322385987E-5</c:v>
                </c:pt>
                <c:pt idx="53">
                  <c:v>1.4571633984656499E-5</c:v>
                </c:pt>
                <c:pt idx="54">
                  <c:v>1.0745013299987127E-5</c:v>
                </c:pt>
                <c:pt idx="55">
                  <c:v>6.9035451989778842E-6</c:v>
                </c:pt>
                <c:pt idx="56">
                  <c:v>7.2502000306692331E-6</c:v>
                </c:pt>
                <c:pt idx="57">
                  <c:v>7.1238019526831891E-5</c:v>
                </c:pt>
                <c:pt idx="58">
                  <c:v>6.7336643277815042E-5</c:v>
                </c:pt>
                <c:pt idx="59">
                  <c:v>6.3425089715023872E-5</c:v>
                </c:pt>
                <c:pt idx="60">
                  <c:v>5.9503590679960865E-5</c:v>
                </c:pt>
                <c:pt idx="61">
                  <c:v>4.5764295719816389E-5</c:v>
                </c:pt>
                <c:pt idx="62">
                  <c:v>4.3717311222406423E-5</c:v>
                </c:pt>
                <c:pt idx="63">
                  <c:v>3.9744097021280879E-5</c:v>
                </c:pt>
                <c:pt idx="64">
                  <c:v>3.5759049144376917E-5</c:v>
                </c:pt>
                <c:pt idx="65">
                  <c:v>3.1761306354526006E-5</c:v>
                </c:pt>
                <c:pt idx="66">
                  <c:v>1.8273029424905867E-5</c:v>
                </c:pt>
                <c:pt idx="67">
                  <c:v>1.56438769946894E-5</c:v>
                </c:pt>
                <c:pt idx="68">
                  <c:v>1.1596620654187657E-5</c:v>
                </c:pt>
                <c:pt idx="69">
                  <c:v>7.5499305807191783E-6</c:v>
                </c:pt>
                <c:pt idx="70">
                  <c:v>3.5078171020060416E-6</c:v>
                </c:pt>
                <c:pt idx="71">
                  <c:v>-9.4537261602002206E-6</c:v>
                </c:pt>
                <c:pt idx="72">
                  <c:v>-1.2532538870592958E-5</c:v>
                </c:pt>
                <c:pt idx="73">
                  <c:v>-1.6489489029431652E-5</c:v>
                </c:pt>
                <c:pt idx="74">
                  <c:v>-2.0416525373366948E-5</c:v>
                </c:pt>
                <c:pt idx="75">
                  <c:v>-2.4309212492533369E-5</c:v>
                </c:pt>
                <c:pt idx="76">
                  <c:v>-3.6319371389094204E-5</c:v>
                </c:pt>
                <c:pt idx="77">
                  <c:v>-3.5394307815617268E-5</c:v>
                </c:pt>
                <c:pt idx="78">
                  <c:v>-2.9225275787985489E-5</c:v>
                </c:pt>
                <c:pt idx="79">
                  <c:v>-3.2886346840018833E-5</c:v>
                </c:pt>
                <c:pt idx="80">
                  <c:v>-3.6482528811569702E-5</c:v>
                </c:pt>
                <c:pt idx="81">
                  <c:v>-4.0008889436174696E-5</c:v>
                </c:pt>
                <c:pt idx="82">
                  <c:v>-5.0118799653738927E-5</c:v>
                </c:pt>
                <c:pt idx="83">
                  <c:v>-5.3315324328582363E-5</c:v>
                </c:pt>
                <c:pt idx="84">
                  <c:v>-5.6416445383037447E-5</c:v>
                </c:pt>
                <c:pt idx="85">
                  <c:v>-5.9416862167075392E-5</c:v>
                </c:pt>
                <c:pt idx="86">
                  <c:v>-6.2311212629673207E-5</c:v>
                </c:pt>
                <c:pt idx="87">
                  <c:v>-7.0303324520641012E-5</c:v>
                </c:pt>
                <c:pt idx="88">
                  <c:v>-7.2718561105436546E-5</c:v>
                </c:pt>
                <c:pt idx="89">
                  <c:v>-7.5000000046059287E-5</c:v>
                </c:pt>
                <c:pt idx="90">
                  <c:v>-7.7146855135365916E-5</c:v>
                </c:pt>
                <c:pt idx="91">
                  <c:v>-7.9160274554247441E-5</c:v>
                </c:pt>
                <c:pt idx="92">
                  <c:v>-8.4390514986648076E-5</c:v>
                </c:pt>
                <c:pt idx="93">
                  <c:v>-8.5863005334323777E-5</c:v>
                </c:pt>
                <c:pt idx="94">
                  <c:v>-8.7199728629893254E-5</c:v>
                </c:pt>
                <c:pt idx="95">
                  <c:v>-8.8400593441878748E-5</c:v>
                </c:pt>
                <c:pt idx="96">
                  <c:v>-9.5256532532052551E-5</c:v>
                </c:pt>
                <c:pt idx="97">
                  <c:v>-9.1845782721234031E-5</c:v>
                </c:pt>
                <c:pt idx="98">
                  <c:v>-9.2368127131596639E-5</c:v>
                </c:pt>
                <c:pt idx="99">
                  <c:v>-9.4423713020225477E-5</c:v>
                </c:pt>
                <c:pt idx="100">
                  <c:v>-1.9014071348063952E-4</c:v>
                </c:pt>
                <c:pt idx="101">
                  <c:v>-1.8972346307818196E-4</c:v>
                </c:pt>
                <c:pt idx="102">
                  <c:v>-1.8831926071940703E-4</c:v>
                </c:pt>
                <c:pt idx="103">
                  <c:v>-1.8784391937008162E-4</c:v>
                </c:pt>
                <c:pt idx="104">
                  <c:v>-1.8723880799429246E-4</c:v>
                </c:pt>
                <c:pt idx="105">
                  <c:v>-1.8650470219162409E-4</c:v>
                </c:pt>
                <c:pt idx="106">
                  <c:v>-1.8558431570822302E-4</c:v>
                </c:pt>
                <c:pt idx="107">
                  <c:v>-1.8229596690699307E-4</c:v>
                </c:pt>
                <c:pt idx="108">
                  <c:v>-1.809306431594551E-4</c:v>
                </c:pt>
                <c:pt idx="109">
                  <c:v>-1.7944225070147716E-4</c:v>
                </c:pt>
                <c:pt idx="110">
                  <c:v>-1.7783198917474964E-4</c:v>
                </c:pt>
                <c:pt idx="111">
                  <c:v>-1.7538748913533E-4</c:v>
                </c:pt>
                <c:pt idx="112">
                  <c:v>-1.7019836548202451E-4</c:v>
                </c:pt>
                <c:pt idx="113">
                  <c:v>-1.6799887351998355E-4</c:v>
                </c:pt>
                <c:pt idx="114">
                  <c:v>-1.6568598251908779E-4</c:v>
                </c:pt>
                <c:pt idx="115">
                  <c:v>-1.6326131618485517E-4</c:v>
                </c:pt>
                <c:pt idx="116">
                  <c:v>-1.5952744638174926E-4</c:v>
                </c:pt>
                <c:pt idx="117">
                  <c:v>-1.5247949209827523E-4</c:v>
                </c:pt>
                <c:pt idx="118">
                  <c:v>-1.4952242514523401E-4</c:v>
                </c:pt>
                <c:pt idx="119">
                  <c:v>-1.4646459737337373E-4</c:v>
                </c:pt>
                <c:pt idx="120">
                  <c:v>-1.4330805658722907E-4</c:v>
                </c:pt>
                <c:pt idx="121">
                  <c:v>-1.4075622115905029E-4</c:v>
                </c:pt>
                <c:pt idx="122">
                  <c:v>-1.966490931640856E-4</c:v>
                </c:pt>
                <c:pt idx="123">
                  <c:v>-1.9303188683092806E-4</c:v>
                </c:pt>
                <c:pt idx="124">
                  <c:v>-1.8932952814086575E-4</c:v>
                </c:pt>
                <c:pt idx="125">
                  <c:v>-1.8554448899049913E-4</c:v>
                </c:pt>
                <c:pt idx="126">
                  <c:v>-1.7859521899663648E-4</c:v>
                </c:pt>
                <c:pt idx="127">
                  <c:v>-1.6962908645289039E-4</c:v>
                </c:pt>
                <c:pt idx="128">
                  <c:v>-1.6546984420401611E-4</c:v>
                </c:pt>
                <c:pt idx="129">
                  <c:v>-1.6124402534309237E-4</c:v>
                </c:pt>
                <c:pt idx="130">
                  <c:v>-1.5695452593133614E-4</c:v>
                </c:pt>
                <c:pt idx="131">
                  <c:v>-1.4953645162767945E-4</c:v>
                </c:pt>
                <c:pt idx="132">
                  <c:v>-1.3921976498284481E-4</c:v>
                </c:pt>
                <c:pt idx="133">
                  <c:v>-1.3465742471943776E-4</c:v>
                </c:pt>
                <c:pt idx="134">
                  <c:v>-1.3005005287235134E-4</c:v>
                </c:pt>
                <c:pt idx="135">
                  <c:v>-1.2540096970782146E-4</c:v>
                </c:pt>
                <c:pt idx="136">
                  <c:v>-1.1781607315911814E-4</c:v>
                </c:pt>
                <c:pt idx="137">
                  <c:v>-1.0645605037278681E-4</c:v>
                </c:pt>
                <c:pt idx="138">
                  <c:v>-1.0165033579085551E-4</c:v>
                </c:pt>
                <c:pt idx="139">
                  <c:v>-9.6824104199528421E-5</c:v>
                </c:pt>
                <c:pt idx="140">
                  <c:v>-9.1981100108725101E-5</c:v>
                </c:pt>
                <c:pt idx="141">
                  <c:v>-8.454044323400088E-5</c:v>
                </c:pt>
                <c:pt idx="142">
                  <c:v>-7.3729695901548028E-5</c:v>
                </c:pt>
                <c:pt idx="143">
                  <c:v>-9.5335640948690154E-5</c:v>
                </c:pt>
                <c:pt idx="144">
                  <c:v>-9.0442245829690045E-5</c:v>
                </c:pt>
                <c:pt idx="145">
                  <c:v>-8.5558797539105812E-5</c:v>
                </c:pt>
                <c:pt idx="146">
                  <c:v>-8.0689553716892338E-5</c:v>
                </c:pt>
                <c:pt idx="147">
                  <c:v>-6.6210544595562173E-5</c:v>
                </c:pt>
                <c:pt idx="148">
                  <c:v>-6.1441920569360362E-5</c:v>
                </c:pt>
                <c:pt idx="149">
                  <c:v>-5.6709708360016886E-5</c:v>
                </c:pt>
                <c:pt idx="150">
                  <c:v>-5.2018533269870708E-5</c:v>
                </c:pt>
                <c:pt idx="151">
                  <c:v>-4.7373081874005875E-5</c:v>
                </c:pt>
                <c:pt idx="152">
                  <c:v>-3.3758854809189582E-5</c:v>
                </c:pt>
                <c:pt idx="153">
                  <c:v>-2.934438952488135E-5</c:v>
                </c:pt>
                <c:pt idx="154">
                  <c:v>-2.4999999979191546E-5</c:v>
                </c:pt>
                <c:pt idx="155">
                  <c:v>-2.0727066639289318E-5</c:v>
                </c:pt>
                <c:pt idx="156">
                  <c:v>-1.6523612388242957E-5</c:v>
                </c:pt>
                <c:pt idx="157">
                  <c:v>-4.3298781839072646E-6</c:v>
                </c:pt>
                <c:pt idx="158">
                  <c:v>-4.0398568051264854E-7</c:v>
                </c:pt>
                <c:pt idx="159">
                  <c:v>3.4527136552029462E-6</c:v>
                </c:pt>
                <c:pt idx="160">
                  <c:v>7.2403421798698416E-6</c:v>
                </c:pt>
                <c:pt idx="161">
                  <c:v>2.2064408139696336E-5</c:v>
                </c:pt>
                <c:pt idx="162">
                  <c:v>2.5148225625893295E-5</c:v>
                </c:pt>
                <c:pt idx="163">
                  <c:v>2.8525215214079406E-5</c:v>
                </c:pt>
                <c:pt idx="164">
                  <c:v>3.1834598722410294E-5</c:v>
                </c:pt>
                <c:pt idx="165">
                  <c:v>1.8687715469155976E-5</c:v>
                </c:pt>
                <c:pt idx="166">
                  <c:v>2.1663925839177824E-5</c:v>
                </c:pt>
                <c:pt idx="167">
                  <c:v>2.4574633262835984E-5</c:v>
                </c:pt>
                <c:pt idx="168">
                  <c:v>2.7420264222715971E-5</c:v>
                </c:pt>
                <c:pt idx="169">
                  <c:v>3.0201266923807385E-5</c:v>
                </c:pt>
                <c:pt idx="170">
                  <c:v>3.8161313391052356E-5</c:v>
                </c:pt>
                <c:pt idx="171">
                  <c:v>4.0688719589225772E-5</c:v>
                </c:pt>
                <c:pt idx="172">
                  <c:v>4.315406441509421E-5</c:v>
                </c:pt>
                <c:pt idx="173">
                  <c:v>4.5557926413342352E-5</c:v>
                </c:pt>
                <c:pt idx="174">
                  <c:v>4.7900905858086335E-5</c:v>
                </c:pt>
                <c:pt idx="175">
                  <c:v>5.4570877428312367E-5</c:v>
                </c:pt>
                <c:pt idx="176">
                  <c:v>5.6676763837741848E-5</c:v>
                </c:pt>
                <c:pt idx="177">
                  <c:v>5.8725094906458165E-5</c:v>
                </c:pt>
                <c:pt idx="178">
                  <c:v>6.0716601243002006E-5</c:v>
                </c:pt>
                <c:pt idx="179">
                  <c:v>6.2652035183588677E-5</c:v>
                </c:pt>
                <c:pt idx="180">
                  <c:v>6.8129751850659067E-5</c:v>
                </c:pt>
                <c:pt idx="181">
                  <c:v>6.9848854038734073E-5</c:v>
                </c:pt>
                <c:pt idx="182">
                  <c:v>7.1515971361166126E-5</c:v>
                </c:pt>
                <c:pt idx="183">
                  <c:v>7.3131986492987208E-5</c:v>
                </c:pt>
                <c:pt idx="184">
                  <c:v>7.4697803834268632E-5</c:v>
                </c:pt>
                <c:pt idx="185">
                  <c:v>5.3784251344481197E-5</c:v>
                </c:pt>
                <c:pt idx="186">
                  <c:v>5.5067464378666386E-5</c:v>
                </c:pt>
                <c:pt idx="187">
                  <c:v>5.6404925325104216E-5</c:v>
                </c:pt>
                <c:pt idx="188">
                  <c:v>5.7697325527072962E-5</c:v>
                </c:pt>
                <c:pt idx="189">
                  <c:v>5.8945729603188113E-5</c:v>
                </c:pt>
                <c:pt idx="190">
                  <c:v>6.2490354701838627E-5</c:v>
                </c:pt>
                <c:pt idx="191">
                  <c:v>6.3521445790470921E-5</c:v>
                </c:pt>
                <c:pt idx="192">
                  <c:v>6.4566607271387966E-5</c:v>
                </c:pt>
                <c:pt idx="193">
                  <c:v>6.5574621582520365E-5</c:v>
                </c:pt>
                <c:pt idx="194">
                  <c:v>6.6546707087944412E-5</c:v>
                </c:pt>
                <c:pt idx="195">
                  <c:v>6.9298757448037437E-5</c:v>
                </c:pt>
                <c:pt idx="196">
                  <c:v>7.0100897030300757E-5</c:v>
                </c:pt>
                <c:pt idx="197">
                  <c:v>7.0912382664545248E-5</c:v>
                </c:pt>
                <c:pt idx="198">
                  <c:v>7.1695710894381648E-5</c:v>
                </c:pt>
                <c:pt idx="199">
                  <c:v>7.2452253824017987E-5</c:v>
                </c:pt>
                <c:pt idx="200">
                  <c:v>7.4631426650079955E-5</c:v>
                </c:pt>
                <c:pt idx="201">
                  <c:v>7.523878326942679E-5</c:v>
                </c:pt>
                <c:pt idx="202">
                  <c:v>7.5882749919209402E-5</c:v>
                </c:pt>
                <c:pt idx="203">
                  <c:v>7.6508625091342708E-5</c:v>
                </c:pt>
                <c:pt idx="204">
                  <c:v>7.711793462661376E-5</c:v>
                </c:pt>
                <c:pt idx="205">
                  <c:v>7.907495591536643E-5</c:v>
                </c:pt>
                <c:pt idx="206">
                  <c:v>6.6345740775155249E-5</c:v>
                </c:pt>
                <c:pt idx="207">
                  <c:v>6.6913410204879099E-5</c:v>
                </c:pt>
                <c:pt idx="208">
                  <c:v>6.747497607346817E-5</c:v>
                </c:pt>
                <c:pt idx="209">
                  <c:v>6.8650265167026522E-5</c:v>
                </c:pt>
                <c:pt idx="210">
                  <c:v>6.9693526880011745E-5</c:v>
                </c:pt>
                <c:pt idx="211">
                  <c:v>7.0249755141722588E-5</c:v>
                </c:pt>
                <c:pt idx="212">
                  <c:v>7.0810102312125821E-5</c:v>
                </c:pt>
                <c:pt idx="213">
                  <c:v>7.1376347333432363E-5</c:v>
                </c:pt>
                <c:pt idx="214">
                  <c:v>7.2726674076175989E-5</c:v>
                </c:pt>
                <c:pt idx="215">
                  <c:v>7.373663668522444E-5</c:v>
                </c:pt>
                <c:pt idx="216">
                  <c:v>7.4359807023165374E-5</c:v>
                </c:pt>
                <c:pt idx="217">
                  <c:v>7.5000000030467362E-5</c:v>
                </c:pt>
                <c:pt idx="218">
                  <c:v>7.5660363022582146E-5</c:v>
                </c:pt>
                <c:pt idx="219">
                  <c:v>7.7302172738680455E-5</c:v>
                </c:pt>
                <c:pt idx="220">
                  <c:v>7.8523582516254464E-5</c:v>
                </c:pt>
                <c:pt idx="221">
                  <c:v>7.9295238081787147E-5</c:v>
                </c:pt>
                <c:pt idx="222">
                  <c:v>8.0089389300486147E-5</c:v>
                </c:pt>
                <c:pt idx="223">
                  <c:v>8.0906109781296535E-5</c:v>
                </c:pt>
                <c:pt idx="224">
                  <c:v>8.5330664556901667E-5</c:v>
                </c:pt>
                <c:pt idx="225">
                  <c:v>8.6284216067696832E-5</c:v>
                </c:pt>
                <c:pt idx="226">
                  <c:v>8.6629072802246382E-5</c:v>
                </c:pt>
                <c:pt idx="227">
                  <c:v>8.2868926447965036E-5</c:v>
                </c:pt>
                <c:pt idx="228">
                  <c:v>8.5969915888579418E-5</c:v>
                </c:pt>
                <c:pt idx="229">
                  <c:v>8.7050189667581393E-5</c:v>
                </c:pt>
                <c:pt idx="230">
                  <c:v>8.8153841791118346E-5</c:v>
                </c:pt>
                <c:pt idx="231">
                  <c:v>8.9280912550477077E-5</c:v>
                </c:pt>
                <c:pt idx="232">
                  <c:v>9.0431439875756183E-5</c:v>
                </c:pt>
                <c:pt idx="233">
                  <c:v>9.4024105270826486E-5</c:v>
                </c:pt>
                <c:pt idx="234">
                  <c:v>9.5268791107423165E-5</c:v>
                </c:pt>
                <c:pt idx="235">
                  <c:v>9.6537087862075702E-5</c:v>
                </c:pt>
                <c:pt idx="236">
                  <c:v>9.7829019343431453E-5</c:v>
                </c:pt>
                <c:pt idx="237">
                  <c:v>9.9144607001584872E-5</c:v>
                </c:pt>
                <c:pt idx="238">
                  <c:v>1.032334862648921E-4</c:v>
                </c:pt>
                <c:pt idx="239">
                  <c:v>1.0464386608222253E-4</c:v>
                </c:pt>
                <c:pt idx="240">
                  <c:v>1.0607797402846525E-4</c:v>
                </c:pt>
                <c:pt idx="241">
                  <c:v>1.0753581743314181E-4</c:v>
                </c:pt>
                <c:pt idx="242">
                  <c:v>1.0901740126809936E-4</c:v>
                </c:pt>
                <c:pt idx="243">
                  <c:v>1.1360460976774399E-4</c:v>
                </c:pt>
                <c:pt idx="244">
                  <c:v>1.1518115796874271E-4</c:v>
                </c:pt>
                <c:pt idx="245">
                  <c:v>1.167814361512377E-4</c:v>
                </c:pt>
                <c:pt idx="246">
                  <c:v>1.1840543516123275E-4</c:v>
                </c:pt>
                <c:pt idx="247">
                  <c:v>1.2005314349320603E-4</c:v>
                </c:pt>
                <c:pt idx="248">
                  <c:v>1.2619048140253807E-4</c:v>
                </c:pt>
                <c:pt idx="249">
                  <c:v>1.2794359906922654E-4</c:v>
                </c:pt>
                <c:pt idx="250">
                  <c:v>1.297202990772121E-4</c:v>
                </c:pt>
                <c:pt idx="251">
                  <c:v>1.3152055723106656E-4</c:v>
                </c:pt>
                <c:pt idx="252">
                  <c:v>1.3555413734808435E-4</c:v>
                </c:pt>
                <c:pt idx="253">
                  <c:v>1.389566059600109E-4</c:v>
                </c:pt>
                <c:pt idx="254">
                  <c:v>1.4087421045172948E-4</c:v>
                </c:pt>
                <c:pt idx="255">
                  <c:v>1.4281517902976591E-4</c:v>
                </c:pt>
                <c:pt idx="256">
                  <c:v>1.4477947119781817E-4</c:v>
                </c:pt>
                <c:pt idx="257">
                  <c:v>1.4912429423733474E-4</c:v>
                </c:pt>
                <c:pt idx="258">
                  <c:v>1.528689843840904E-4</c:v>
                </c:pt>
                <c:pt idx="259">
                  <c:v>1.5494920558199672E-4</c:v>
                </c:pt>
                <c:pt idx="260">
                  <c:v>1.5705245849817473E-4</c:v>
                </c:pt>
                <c:pt idx="261">
                  <c:v>1.5917868633892428E-4</c:v>
                </c:pt>
                <c:pt idx="262">
                  <c:v>1.6383095432281891E-4</c:v>
                </c:pt>
                <c:pt idx="263">
                  <c:v>1.6791212947803413E-4</c:v>
                </c:pt>
                <c:pt idx="264">
                  <c:v>1.7015229847181803E-4</c:v>
                </c:pt>
              </c:numCache>
            </c:numRef>
          </c:yVal>
          <c:smooth val="0"/>
        </c:ser>
        <c:ser>
          <c:idx val="1"/>
          <c:order val="2"/>
          <c:tx>
            <c:v>3M Mkt FRA</c:v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EURSTD!$AU$2:$AU$13</c:f>
              <c:numCache>
                <c:formatCode>ddd\,\ dd\-mmm\-yyyy</c:formatCode>
                <c:ptCount val="12"/>
                <c:pt idx="0">
                  <c:v>42170</c:v>
                </c:pt>
                <c:pt idx="1">
                  <c:v>42199</c:v>
                </c:pt>
                <c:pt idx="2">
                  <c:v>42230</c:v>
                </c:pt>
                <c:pt idx="3">
                  <c:v>42261</c:v>
                </c:pt>
                <c:pt idx="4">
                  <c:v>42291</c:v>
                </c:pt>
                <c:pt idx="5">
                  <c:v>42324</c:v>
                </c:pt>
                <c:pt idx="6">
                  <c:v>42352</c:v>
                </c:pt>
                <c:pt idx="7">
                  <c:v>42383</c:v>
                </c:pt>
                <c:pt idx="8">
                  <c:v>42415</c:v>
                </c:pt>
                <c:pt idx="9">
                  <c:v>42443</c:v>
                </c:pt>
                <c:pt idx="10">
                  <c:v>42474</c:v>
                </c:pt>
                <c:pt idx="11">
                  <c:v>42506</c:v>
                </c:pt>
              </c:numCache>
            </c:numRef>
          </c:xVal>
          <c:yVal>
            <c:numRef>
              <c:f>EURSTD!$AS$2:$AS$13</c:f>
              <c:numCache>
                <c:formatCode>0.0000%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6676736"/>
        <c:axId val="637670144"/>
      </c:scatterChart>
      <c:valAx>
        <c:axId val="636676736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637670144"/>
        <c:crosses val="autoZero"/>
        <c:crossBetween val="midCat"/>
      </c:valAx>
      <c:valAx>
        <c:axId val="637670144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63667673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6618333333333331"/>
          <c:y val="0.57717222222222231"/>
          <c:w val="9.0839583333333335E-2"/>
          <c:h val="0.25134972222222224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Euribor STD (0Y-2Y)</a:t>
            </a:r>
          </a:p>
        </c:rich>
      </c:tx>
      <c:layout/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3M Mx</c:v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EURSTD!$BA$2:$BA$513</c:f>
              <c:numCache>
                <c:formatCode>ddd\,\ dd\-mmm\-yyyy</c:formatCode>
                <c:ptCount val="512"/>
                <c:pt idx="0">
                  <c:v>42138</c:v>
                </c:pt>
                <c:pt idx="1">
                  <c:v>42139</c:v>
                </c:pt>
                <c:pt idx="2">
                  <c:v>42142</c:v>
                </c:pt>
                <c:pt idx="3">
                  <c:v>42143</c:v>
                </c:pt>
                <c:pt idx="4">
                  <c:v>42144</c:v>
                </c:pt>
                <c:pt idx="5">
                  <c:v>42145</c:v>
                </c:pt>
                <c:pt idx="6">
                  <c:v>42146</c:v>
                </c:pt>
                <c:pt idx="7">
                  <c:v>42149</c:v>
                </c:pt>
                <c:pt idx="8">
                  <c:v>42150</c:v>
                </c:pt>
                <c:pt idx="9">
                  <c:v>42151</c:v>
                </c:pt>
                <c:pt idx="10">
                  <c:v>42152</c:v>
                </c:pt>
                <c:pt idx="11">
                  <c:v>42153</c:v>
                </c:pt>
                <c:pt idx="12">
                  <c:v>42156</c:v>
                </c:pt>
                <c:pt idx="13">
                  <c:v>42157</c:v>
                </c:pt>
                <c:pt idx="14">
                  <c:v>42158</c:v>
                </c:pt>
                <c:pt idx="15">
                  <c:v>42159</c:v>
                </c:pt>
                <c:pt idx="16">
                  <c:v>42160</c:v>
                </c:pt>
                <c:pt idx="17">
                  <c:v>42163</c:v>
                </c:pt>
                <c:pt idx="18">
                  <c:v>42164</c:v>
                </c:pt>
                <c:pt idx="19">
                  <c:v>42165</c:v>
                </c:pt>
                <c:pt idx="20">
                  <c:v>42166</c:v>
                </c:pt>
                <c:pt idx="21">
                  <c:v>42167</c:v>
                </c:pt>
                <c:pt idx="22">
                  <c:v>42170</c:v>
                </c:pt>
                <c:pt idx="23">
                  <c:v>42171</c:v>
                </c:pt>
                <c:pt idx="24">
                  <c:v>42172</c:v>
                </c:pt>
                <c:pt idx="25">
                  <c:v>42173</c:v>
                </c:pt>
                <c:pt idx="26">
                  <c:v>42174</c:v>
                </c:pt>
                <c:pt idx="27">
                  <c:v>42177</c:v>
                </c:pt>
                <c:pt idx="28">
                  <c:v>42178</c:v>
                </c:pt>
                <c:pt idx="29">
                  <c:v>42179</c:v>
                </c:pt>
                <c:pt idx="30">
                  <c:v>42180</c:v>
                </c:pt>
                <c:pt idx="31">
                  <c:v>42181</c:v>
                </c:pt>
                <c:pt idx="32">
                  <c:v>42184</c:v>
                </c:pt>
                <c:pt idx="33">
                  <c:v>42185</c:v>
                </c:pt>
                <c:pt idx="34">
                  <c:v>42186</c:v>
                </c:pt>
                <c:pt idx="35">
                  <c:v>42187</c:v>
                </c:pt>
                <c:pt idx="36">
                  <c:v>42188</c:v>
                </c:pt>
                <c:pt idx="37">
                  <c:v>42191</c:v>
                </c:pt>
                <c:pt idx="38">
                  <c:v>42192</c:v>
                </c:pt>
                <c:pt idx="39">
                  <c:v>42193</c:v>
                </c:pt>
                <c:pt idx="40">
                  <c:v>42194</c:v>
                </c:pt>
                <c:pt idx="41">
                  <c:v>42195</c:v>
                </c:pt>
                <c:pt idx="42">
                  <c:v>42198</c:v>
                </c:pt>
                <c:pt idx="43">
                  <c:v>42199</c:v>
                </c:pt>
                <c:pt idx="44">
                  <c:v>42200</c:v>
                </c:pt>
                <c:pt idx="45">
                  <c:v>42201</c:v>
                </c:pt>
                <c:pt idx="46">
                  <c:v>42202</c:v>
                </c:pt>
                <c:pt idx="47">
                  <c:v>42205</c:v>
                </c:pt>
                <c:pt idx="48">
                  <c:v>42206</c:v>
                </c:pt>
                <c:pt idx="49">
                  <c:v>42207</c:v>
                </c:pt>
                <c:pt idx="50">
                  <c:v>42208</c:v>
                </c:pt>
                <c:pt idx="51">
                  <c:v>42209</c:v>
                </c:pt>
                <c:pt idx="52">
                  <c:v>42212</c:v>
                </c:pt>
                <c:pt idx="53">
                  <c:v>42213</c:v>
                </c:pt>
                <c:pt idx="54">
                  <c:v>42214</c:v>
                </c:pt>
                <c:pt idx="55">
                  <c:v>42215</c:v>
                </c:pt>
                <c:pt idx="56">
                  <c:v>42216</c:v>
                </c:pt>
                <c:pt idx="57">
                  <c:v>42219</c:v>
                </c:pt>
                <c:pt idx="58">
                  <c:v>42220</c:v>
                </c:pt>
                <c:pt idx="59">
                  <c:v>42221</c:v>
                </c:pt>
                <c:pt idx="60">
                  <c:v>42222</c:v>
                </c:pt>
                <c:pt idx="61">
                  <c:v>42223</c:v>
                </c:pt>
                <c:pt idx="62">
                  <c:v>42226</c:v>
                </c:pt>
                <c:pt idx="63">
                  <c:v>42227</c:v>
                </c:pt>
                <c:pt idx="64">
                  <c:v>42228</c:v>
                </c:pt>
                <c:pt idx="65">
                  <c:v>42229</c:v>
                </c:pt>
                <c:pt idx="66">
                  <c:v>42230</c:v>
                </c:pt>
                <c:pt idx="67">
                  <c:v>42233</c:v>
                </c:pt>
                <c:pt idx="68">
                  <c:v>42234</c:v>
                </c:pt>
                <c:pt idx="69">
                  <c:v>42235</c:v>
                </c:pt>
                <c:pt idx="70">
                  <c:v>42236</c:v>
                </c:pt>
                <c:pt idx="71">
                  <c:v>42237</c:v>
                </c:pt>
                <c:pt idx="72">
                  <c:v>42240</c:v>
                </c:pt>
                <c:pt idx="73">
                  <c:v>42241</c:v>
                </c:pt>
                <c:pt idx="74">
                  <c:v>42242</c:v>
                </c:pt>
                <c:pt idx="75">
                  <c:v>42243</c:v>
                </c:pt>
                <c:pt idx="76">
                  <c:v>42244</c:v>
                </c:pt>
                <c:pt idx="77">
                  <c:v>42247</c:v>
                </c:pt>
                <c:pt idx="78">
                  <c:v>42248</c:v>
                </c:pt>
                <c:pt idx="79">
                  <c:v>42249</c:v>
                </c:pt>
                <c:pt idx="80">
                  <c:v>42250</c:v>
                </c:pt>
                <c:pt idx="81">
                  <c:v>42251</c:v>
                </c:pt>
                <c:pt idx="82">
                  <c:v>42254</c:v>
                </c:pt>
                <c:pt idx="83">
                  <c:v>42255</c:v>
                </c:pt>
                <c:pt idx="84">
                  <c:v>42256</c:v>
                </c:pt>
                <c:pt idx="85">
                  <c:v>42257</c:v>
                </c:pt>
                <c:pt idx="86">
                  <c:v>42258</c:v>
                </c:pt>
                <c:pt idx="87">
                  <c:v>42261</c:v>
                </c:pt>
                <c:pt idx="88">
                  <c:v>42262</c:v>
                </c:pt>
                <c:pt idx="89">
                  <c:v>42263</c:v>
                </c:pt>
                <c:pt idx="90">
                  <c:v>42264</c:v>
                </c:pt>
                <c:pt idx="91">
                  <c:v>42265</c:v>
                </c:pt>
                <c:pt idx="92">
                  <c:v>42268</c:v>
                </c:pt>
                <c:pt idx="93">
                  <c:v>42269</c:v>
                </c:pt>
                <c:pt idx="94">
                  <c:v>42270</c:v>
                </c:pt>
                <c:pt idx="95">
                  <c:v>42271</c:v>
                </c:pt>
                <c:pt idx="96">
                  <c:v>42272</c:v>
                </c:pt>
                <c:pt idx="97">
                  <c:v>42275</c:v>
                </c:pt>
                <c:pt idx="98">
                  <c:v>42276</c:v>
                </c:pt>
                <c:pt idx="99">
                  <c:v>42277</c:v>
                </c:pt>
                <c:pt idx="100">
                  <c:v>42278</c:v>
                </c:pt>
                <c:pt idx="101">
                  <c:v>42279</c:v>
                </c:pt>
                <c:pt idx="102">
                  <c:v>42282</c:v>
                </c:pt>
                <c:pt idx="103">
                  <c:v>42283</c:v>
                </c:pt>
                <c:pt idx="104">
                  <c:v>42284</c:v>
                </c:pt>
                <c:pt idx="105">
                  <c:v>42285</c:v>
                </c:pt>
                <c:pt idx="106">
                  <c:v>42286</c:v>
                </c:pt>
                <c:pt idx="107">
                  <c:v>42289</c:v>
                </c:pt>
                <c:pt idx="108">
                  <c:v>42290</c:v>
                </c:pt>
                <c:pt idx="109">
                  <c:v>42291</c:v>
                </c:pt>
                <c:pt idx="110">
                  <c:v>42292</c:v>
                </c:pt>
                <c:pt idx="111">
                  <c:v>42293</c:v>
                </c:pt>
                <c:pt idx="112">
                  <c:v>42296</c:v>
                </c:pt>
                <c:pt idx="113">
                  <c:v>42297</c:v>
                </c:pt>
                <c:pt idx="114">
                  <c:v>42298</c:v>
                </c:pt>
                <c:pt idx="115">
                  <c:v>42299</c:v>
                </c:pt>
                <c:pt idx="116">
                  <c:v>42300</c:v>
                </c:pt>
                <c:pt idx="117">
                  <c:v>42303</c:v>
                </c:pt>
                <c:pt idx="118">
                  <c:v>42304</c:v>
                </c:pt>
                <c:pt idx="119">
                  <c:v>42305</c:v>
                </c:pt>
                <c:pt idx="120">
                  <c:v>42306</c:v>
                </c:pt>
                <c:pt idx="121">
                  <c:v>42307</c:v>
                </c:pt>
                <c:pt idx="122">
                  <c:v>42310</c:v>
                </c:pt>
                <c:pt idx="123">
                  <c:v>42311</c:v>
                </c:pt>
                <c:pt idx="124">
                  <c:v>42312</c:v>
                </c:pt>
                <c:pt idx="125">
                  <c:v>42313</c:v>
                </c:pt>
                <c:pt idx="126">
                  <c:v>42314</c:v>
                </c:pt>
                <c:pt idx="127">
                  <c:v>42317</c:v>
                </c:pt>
                <c:pt idx="128">
                  <c:v>42318</c:v>
                </c:pt>
                <c:pt idx="129">
                  <c:v>42319</c:v>
                </c:pt>
                <c:pt idx="130">
                  <c:v>42320</c:v>
                </c:pt>
                <c:pt idx="131">
                  <c:v>42321</c:v>
                </c:pt>
                <c:pt idx="132">
                  <c:v>42324</c:v>
                </c:pt>
                <c:pt idx="133">
                  <c:v>42325</c:v>
                </c:pt>
                <c:pt idx="134">
                  <c:v>42326</c:v>
                </c:pt>
                <c:pt idx="135">
                  <c:v>42327</c:v>
                </c:pt>
                <c:pt idx="136">
                  <c:v>42328</c:v>
                </c:pt>
                <c:pt idx="137">
                  <c:v>42331</c:v>
                </c:pt>
                <c:pt idx="138">
                  <c:v>42332</c:v>
                </c:pt>
                <c:pt idx="139">
                  <c:v>42333</c:v>
                </c:pt>
                <c:pt idx="140">
                  <c:v>42334</c:v>
                </c:pt>
                <c:pt idx="141">
                  <c:v>42335</c:v>
                </c:pt>
                <c:pt idx="142">
                  <c:v>42338</c:v>
                </c:pt>
                <c:pt idx="143">
                  <c:v>42339</c:v>
                </c:pt>
                <c:pt idx="144">
                  <c:v>42340</c:v>
                </c:pt>
                <c:pt idx="145">
                  <c:v>42341</c:v>
                </c:pt>
                <c:pt idx="146">
                  <c:v>42342</c:v>
                </c:pt>
                <c:pt idx="147">
                  <c:v>42345</c:v>
                </c:pt>
                <c:pt idx="148">
                  <c:v>42346</c:v>
                </c:pt>
                <c:pt idx="149">
                  <c:v>42347</c:v>
                </c:pt>
                <c:pt idx="150">
                  <c:v>42348</c:v>
                </c:pt>
                <c:pt idx="151">
                  <c:v>42349</c:v>
                </c:pt>
                <c:pt idx="152">
                  <c:v>42352</c:v>
                </c:pt>
                <c:pt idx="153">
                  <c:v>42353</c:v>
                </c:pt>
                <c:pt idx="154">
                  <c:v>42354</c:v>
                </c:pt>
                <c:pt idx="155">
                  <c:v>42355</c:v>
                </c:pt>
                <c:pt idx="156">
                  <c:v>42356</c:v>
                </c:pt>
                <c:pt idx="157">
                  <c:v>42359</c:v>
                </c:pt>
                <c:pt idx="158">
                  <c:v>42360</c:v>
                </c:pt>
                <c:pt idx="159">
                  <c:v>42361</c:v>
                </c:pt>
                <c:pt idx="160">
                  <c:v>42362</c:v>
                </c:pt>
                <c:pt idx="161">
                  <c:v>42366</c:v>
                </c:pt>
                <c:pt idx="162">
                  <c:v>42367</c:v>
                </c:pt>
                <c:pt idx="163">
                  <c:v>42368</c:v>
                </c:pt>
                <c:pt idx="164">
                  <c:v>42369</c:v>
                </c:pt>
                <c:pt idx="165">
                  <c:v>42373</c:v>
                </c:pt>
                <c:pt idx="166">
                  <c:v>42374</c:v>
                </c:pt>
                <c:pt idx="167">
                  <c:v>42375</c:v>
                </c:pt>
                <c:pt idx="168">
                  <c:v>42376</c:v>
                </c:pt>
                <c:pt idx="169">
                  <c:v>42377</c:v>
                </c:pt>
                <c:pt idx="170">
                  <c:v>42380</c:v>
                </c:pt>
                <c:pt idx="171">
                  <c:v>42381</c:v>
                </c:pt>
                <c:pt idx="172">
                  <c:v>42382</c:v>
                </c:pt>
                <c:pt idx="173">
                  <c:v>42383</c:v>
                </c:pt>
                <c:pt idx="174">
                  <c:v>42384</c:v>
                </c:pt>
                <c:pt idx="175">
                  <c:v>42387</c:v>
                </c:pt>
                <c:pt idx="176">
                  <c:v>42388</c:v>
                </c:pt>
                <c:pt idx="177">
                  <c:v>42389</c:v>
                </c:pt>
                <c:pt idx="178">
                  <c:v>42390</c:v>
                </c:pt>
                <c:pt idx="179">
                  <c:v>42391</c:v>
                </c:pt>
                <c:pt idx="180">
                  <c:v>42394</c:v>
                </c:pt>
                <c:pt idx="181">
                  <c:v>42395</c:v>
                </c:pt>
                <c:pt idx="182">
                  <c:v>42396</c:v>
                </c:pt>
                <c:pt idx="183">
                  <c:v>42397</c:v>
                </c:pt>
                <c:pt idx="184">
                  <c:v>42398</c:v>
                </c:pt>
                <c:pt idx="185">
                  <c:v>42401</c:v>
                </c:pt>
                <c:pt idx="186">
                  <c:v>42402</c:v>
                </c:pt>
                <c:pt idx="187">
                  <c:v>42403</c:v>
                </c:pt>
                <c:pt idx="188">
                  <c:v>42404</c:v>
                </c:pt>
                <c:pt idx="189">
                  <c:v>42405</c:v>
                </c:pt>
                <c:pt idx="190">
                  <c:v>42408</c:v>
                </c:pt>
                <c:pt idx="191">
                  <c:v>42409</c:v>
                </c:pt>
                <c:pt idx="192">
                  <c:v>42410</c:v>
                </c:pt>
                <c:pt idx="193">
                  <c:v>42411</c:v>
                </c:pt>
                <c:pt idx="194">
                  <c:v>42412</c:v>
                </c:pt>
                <c:pt idx="195">
                  <c:v>42415</c:v>
                </c:pt>
                <c:pt idx="196">
                  <c:v>42416</c:v>
                </c:pt>
                <c:pt idx="197">
                  <c:v>42417</c:v>
                </c:pt>
                <c:pt idx="198">
                  <c:v>42418</c:v>
                </c:pt>
                <c:pt idx="199">
                  <c:v>42419</c:v>
                </c:pt>
                <c:pt idx="200">
                  <c:v>42422</c:v>
                </c:pt>
                <c:pt idx="201">
                  <c:v>42423</c:v>
                </c:pt>
                <c:pt idx="202">
                  <c:v>42424</c:v>
                </c:pt>
                <c:pt idx="203">
                  <c:v>42425</c:v>
                </c:pt>
                <c:pt idx="204">
                  <c:v>42426</c:v>
                </c:pt>
                <c:pt idx="205">
                  <c:v>42429</c:v>
                </c:pt>
                <c:pt idx="206">
                  <c:v>42430</c:v>
                </c:pt>
                <c:pt idx="207">
                  <c:v>42431</c:v>
                </c:pt>
                <c:pt idx="208">
                  <c:v>42432</c:v>
                </c:pt>
                <c:pt idx="209">
                  <c:v>42433</c:v>
                </c:pt>
                <c:pt idx="210">
                  <c:v>42436</c:v>
                </c:pt>
                <c:pt idx="211">
                  <c:v>42437</c:v>
                </c:pt>
                <c:pt idx="212">
                  <c:v>42438</c:v>
                </c:pt>
                <c:pt idx="213">
                  <c:v>42439</c:v>
                </c:pt>
                <c:pt idx="214">
                  <c:v>42440</c:v>
                </c:pt>
                <c:pt idx="215">
                  <c:v>42443</c:v>
                </c:pt>
                <c:pt idx="216">
                  <c:v>42444</c:v>
                </c:pt>
                <c:pt idx="217">
                  <c:v>42445</c:v>
                </c:pt>
                <c:pt idx="218">
                  <c:v>42446</c:v>
                </c:pt>
                <c:pt idx="219">
                  <c:v>42447</c:v>
                </c:pt>
                <c:pt idx="220">
                  <c:v>42450</c:v>
                </c:pt>
                <c:pt idx="221">
                  <c:v>42451</c:v>
                </c:pt>
                <c:pt idx="222">
                  <c:v>42452</c:v>
                </c:pt>
                <c:pt idx="223">
                  <c:v>42453</c:v>
                </c:pt>
                <c:pt idx="224">
                  <c:v>42458</c:v>
                </c:pt>
                <c:pt idx="225">
                  <c:v>42459</c:v>
                </c:pt>
                <c:pt idx="226">
                  <c:v>42460</c:v>
                </c:pt>
                <c:pt idx="227">
                  <c:v>42461</c:v>
                </c:pt>
                <c:pt idx="228">
                  <c:v>42464</c:v>
                </c:pt>
                <c:pt idx="229">
                  <c:v>42465</c:v>
                </c:pt>
                <c:pt idx="230">
                  <c:v>42466</c:v>
                </c:pt>
                <c:pt idx="231">
                  <c:v>42467</c:v>
                </c:pt>
                <c:pt idx="232">
                  <c:v>42468</c:v>
                </c:pt>
                <c:pt idx="233">
                  <c:v>42471</c:v>
                </c:pt>
                <c:pt idx="234">
                  <c:v>42472</c:v>
                </c:pt>
                <c:pt idx="235">
                  <c:v>42473</c:v>
                </c:pt>
                <c:pt idx="236">
                  <c:v>42474</c:v>
                </c:pt>
                <c:pt idx="237">
                  <c:v>42475</c:v>
                </c:pt>
                <c:pt idx="238">
                  <c:v>42478</c:v>
                </c:pt>
                <c:pt idx="239">
                  <c:v>42479</c:v>
                </c:pt>
                <c:pt idx="240">
                  <c:v>42480</c:v>
                </c:pt>
                <c:pt idx="241">
                  <c:v>42481</c:v>
                </c:pt>
                <c:pt idx="242">
                  <c:v>42482</c:v>
                </c:pt>
                <c:pt idx="243">
                  <c:v>42485</c:v>
                </c:pt>
                <c:pt idx="244">
                  <c:v>42486</c:v>
                </c:pt>
                <c:pt idx="245">
                  <c:v>42487</c:v>
                </c:pt>
                <c:pt idx="246">
                  <c:v>42488</c:v>
                </c:pt>
                <c:pt idx="247">
                  <c:v>42489</c:v>
                </c:pt>
                <c:pt idx="248">
                  <c:v>42492</c:v>
                </c:pt>
                <c:pt idx="249">
                  <c:v>42493</c:v>
                </c:pt>
                <c:pt idx="250">
                  <c:v>42494</c:v>
                </c:pt>
                <c:pt idx="251">
                  <c:v>42495</c:v>
                </c:pt>
                <c:pt idx="252">
                  <c:v>42496</c:v>
                </c:pt>
                <c:pt idx="253">
                  <c:v>42499</c:v>
                </c:pt>
                <c:pt idx="254">
                  <c:v>42500</c:v>
                </c:pt>
                <c:pt idx="255">
                  <c:v>42501</c:v>
                </c:pt>
                <c:pt idx="256">
                  <c:v>42502</c:v>
                </c:pt>
                <c:pt idx="257">
                  <c:v>42503</c:v>
                </c:pt>
                <c:pt idx="258">
                  <c:v>42506</c:v>
                </c:pt>
                <c:pt idx="259">
                  <c:v>42507</c:v>
                </c:pt>
                <c:pt idx="260">
                  <c:v>42508</c:v>
                </c:pt>
                <c:pt idx="261">
                  <c:v>42509</c:v>
                </c:pt>
                <c:pt idx="262">
                  <c:v>42510</c:v>
                </c:pt>
                <c:pt idx="263">
                  <c:v>42513</c:v>
                </c:pt>
                <c:pt idx="264">
                  <c:v>42514</c:v>
                </c:pt>
                <c:pt idx="265">
                  <c:v>42515</c:v>
                </c:pt>
                <c:pt idx="266">
                  <c:v>42516</c:v>
                </c:pt>
                <c:pt idx="267">
                  <c:v>42517</c:v>
                </c:pt>
                <c:pt idx="268">
                  <c:v>42520</c:v>
                </c:pt>
                <c:pt idx="269">
                  <c:v>42521</c:v>
                </c:pt>
                <c:pt idx="270">
                  <c:v>42522</c:v>
                </c:pt>
                <c:pt idx="271">
                  <c:v>42523</c:v>
                </c:pt>
                <c:pt idx="272">
                  <c:v>42524</c:v>
                </c:pt>
                <c:pt idx="273">
                  <c:v>42527</c:v>
                </c:pt>
                <c:pt idx="274">
                  <c:v>42528</c:v>
                </c:pt>
                <c:pt idx="275">
                  <c:v>42529</c:v>
                </c:pt>
                <c:pt idx="276">
                  <c:v>42530</c:v>
                </c:pt>
                <c:pt idx="277">
                  <c:v>42531</c:v>
                </c:pt>
                <c:pt idx="278">
                  <c:v>42534</c:v>
                </c:pt>
                <c:pt idx="279">
                  <c:v>42535</c:v>
                </c:pt>
                <c:pt idx="280">
                  <c:v>42536</c:v>
                </c:pt>
                <c:pt idx="281">
                  <c:v>42537</c:v>
                </c:pt>
                <c:pt idx="282">
                  <c:v>42538</c:v>
                </c:pt>
                <c:pt idx="283">
                  <c:v>42541</c:v>
                </c:pt>
                <c:pt idx="284">
                  <c:v>42542</c:v>
                </c:pt>
                <c:pt idx="285">
                  <c:v>42543</c:v>
                </c:pt>
                <c:pt idx="286">
                  <c:v>42544</c:v>
                </c:pt>
                <c:pt idx="287">
                  <c:v>42545</c:v>
                </c:pt>
                <c:pt idx="288">
                  <c:v>42548</c:v>
                </c:pt>
                <c:pt idx="289">
                  <c:v>42549</c:v>
                </c:pt>
                <c:pt idx="290">
                  <c:v>42550</c:v>
                </c:pt>
                <c:pt idx="291">
                  <c:v>42551</c:v>
                </c:pt>
                <c:pt idx="292">
                  <c:v>42552</c:v>
                </c:pt>
                <c:pt idx="293">
                  <c:v>42555</c:v>
                </c:pt>
                <c:pt idx="294">
                  <c:v>42556</c:v>
                </c:pt>
                <c:pt idx="295">
                  <c:v>42557</c:v>
                </c:pt>
                <c:pt idx="296">
                  <c:v>42558</c:v>
                </c:pt>
                <c:pt idx="297">
                  <c:v>42559</c:v>
                </c:pt>
                <c:pt idx="298">
                  <c:v>42562</c:v>
                </c:pt>
                <c:pt idx="299">
                  <c:v>42563</c:v>
                </c:pt>
                <c:pt idx="300">
                  <c:v>42564</c:v>
                </c:pt>
                <c:pt idx="301">
                  <c:v>42565</c:v>
                </c:pt>
                <c:pt idx="302">
                  <c:v>42566</c:v>
                </c:pt>
                <c:pt idx="303">
                  <c:v>42569</c:v>
                </c:pt>
                <c:pt idx="304">
                  <c:v>42570</c:v>
                </c:pt>
                <c:pt idx="305">
                  <c:v>42571</c:v>
                </c:pt>
                <c:pt idx="306">
                  <c:v>42572</c:v>
                </c:pt>
                <c:pt idx="307">
                  <c:v>42573</c:v>
                </c:pt>
                <c:pt idx="308">
                  <c:v>42576</c:v>
                </c:pt>
                <c:pt idx="309">
                  <c:v>42577</c:v>
                </c:pt>
                <c:pt idx="310">
                  <c:v>42578</c:v>
                </c:pt>
                <c:pt idx="311">
                  <c:v>42579</c:v>
                </c:pt>
                <c:pt idx="312">
                  <c:v>42580</c:v>
                </c:pt>
                <c:pt idx="313">
                  <c:v>42583</c:v>
                </c:pt>
                <c:pt idx="314">
                  <c:v>42584</c:v>
                </c:pt>
                <c:pt idx="315">
                  <c:v>42585</c:v>
                </c:pt>
                <c:pt idx="316">
                  <c:v>42586</c:v>
                </c:pt>
                <c:pt idx="317">
                  <c:v>42587</c:v>
                </c:pt>
                <c:pt idx="318">
                  <c:v>42590</c:v>
                </c:pt>
                <c:pt idx="319">
                  <c:v>42591</c:v>
                </c:pt>
                <c:pt idx="320">
                  <c:v>42592</c:v>
                </c:pt>
                <c:pt idx="321">
                  <c:v>42593</c:v>
                </c:pt>
                <c:pt idx="322">
                  <c:v>42594</c:v>
                </c:pt>
                <c:pt idx="323">
                  <c:v>42597</c:v>
                </c:pt>
                <c:pt idx="324">
                  <c:v>42598</c:v>
                </c:pt>
                <c:pt idx="325">
                  <c:v>42599</c:v>
                </c:pt>
                <c:pt idx="326">
                  <c:v>42600</c:v>
                </c:pt>
                <c:pt idx="327">
                  <c:v>42601</c:v>
                </c:pt>
                <c:pt idx="328">
                  <c:v>42604</c:v>
                </c:pt>
                <c:pt idx="329">
                  <c:v>42605</c:v>
                </c:pt>
                <c:pt idx="330">
                  <c:v>42606</c:v>
                </c:pt>
                <c:pt idx="331">
                  <c:v>42607</c:v>
                </c:pt>
                <c:pt idx="332">
                  <c:v>42608</c:v>
                </c:pt>
                <c:pt idx="333">
                  <c:v>42611</c:v>
                </c:pt>
                <c:pt idx="334">
                  <c:v>42612</c:v>
                </c:pt>
                <c:pt idx="335">
                  <c:v>42613</c:v>
                </c:pt>
                <c:pt idx="336">
                  <c:v>42614</c:v>
                </c:pt>
                <c:pt idx="337">
                  <c:v>42615</c:v>
                </c:pt>
                <c:pt idx="338">
                  <c:v>42618</c:v>
                </c:pt>
                <c:pt idx="339">
                  <c:v>42619</c:v>
                </c:pt>
                <c:pt idx="340">
                  <c:v>42620</c:v>
                </c:pt>
                <c:pt idx="341">
                  <c:v>42621</c:v>
                </c:pt>
                <c:pt idx="342">
                  <c:v>42622</c:v>
                </c:pt>
                <c:pt idx="343">
                  <c:v>42625</c:v>
                </c:pt>
                <c:pt idx="344">
                  <c:v>42626</c:v>
                </c:pt>
                <c:pt idx="345">
                  <c:v>42627</c:v>
                </c:pt>
                <c:pt idx="346">
                  <c:v>42628</c:v>
                </c:pt>
                <c:pt idx="347">
                  <c:v>42629</c:v>
                </c:pt>
                <c:pt idx="348">
                  <c:v>42632</c:v>
                </c:pt>
                <c:pt idx="349">
                  <c:v>42633</c:v>
                </c:pt>
                <c:pt idx="350">
                  <c:v>42634</c:v>
                </c:pt>
                <c:pt idx="351">
                  <c:v>42635</c:v>
                </c:pt>
                <c:pt idx="352">
                  <c:v>42636</c:v>
                </c:pt>
                <c:pt idx="353">
                  <c:v>42639</c:v>
                </c:pt>
                <c:pt idx="354">
                  <c:v>42640</c:v>
                </c:pt>
                <c:pt idx="355">
                  <c:v>42641</c:v>
                </c:pt>
                <c:pt idx="356">
                  <c:v>42642</c:v>
                </c:pt>
                <c:pt idx="357">
                  <c:v>42643</c:v>
                </c:pt>
                <c:pt idx="358">
                  <c:v>42646</c:v>
                </c:pt>
                <c:pt idx="359">
                  <c:v>42647</c:v>
                </c:pt>
                <c:pt idx="360">
                  <c:v>42648</c:v>
                </c:pt>
                <c:pt idx="361">
                  <c:v>42649</c:v>
                </c:pt>
                <c:pt idx="362">
                  <c:v>42650</c:v>
                </c:pt>
                <c:pt idx="363">
                  <c:v>42653</c:v>
                </c:pt>
                <c:pt idx="364">
                  <c:v>42654</c:v>
                </c:pt>
                <c:pt idx="365">
                  <c:v>42655</c:v>
                </c:pt>
                <c:pt idx="366">
                  <c:v>42656</c:v>
                </c:pt>
                <c:pt idx="367">
                  <c:v>42657</c:v>
                </c:pt>
                <c:pt idx="368">
                  <c:v>42660</c:v>
                </c:pt>
                <c:pt idx="369">
                  <c:v>42661</c:v>
                </c:pt>
                <c:pt idx="370">
                  <c:v>42662</c:v>
                </c:pt>
                <c:pt idx="371">
                  <c:v>42663</c:v>
                </c:pt>
                <c:pt idx="372">
                  <c:v>42664</c:v>
                </c:pt>
                <c:pt idx="373">
                  <c:v>42667</c:v>
                </c:pt>
                <c:pt idx="374">
                  <c:v>42668</c:v>
                </c:pt>
                <c:pt idx="375">
                  <c:v>42669</c:v>
                </c:pt>
                <c:pt idx="376">
                  <c:v>42670</c:v>
                </c:pt>
                <c:pt idx="377">
                  <c:v>42671</c:v>
                </c:pt>
                <c:pt idx="378">
                  <c:v>42674</c:v>
                </c:pt>
                <c:pt idx="379">
                  <c:v>42675</c:v>
                </c:pt>
                <c:pt idx="380">
                  <c:v>42676</c:v>
                </c:pt>
                <c:pt idx="381">
                  <c:v>42677</c:v>
                </c:pt>
                <c:pt idx="382">
                  <c:v>42678</c:v>
                </c:pt>
                <c:pt idx="383">
                  <c:v>42681</c:v>
                </c:pt>
                <c:pt idx="384">
                  <c:v>42682</c:v>
                </c:pt>
                <c:pt idx="385">
                  <c:v>42683</c:v>
                </c:pt>
                <c:pt idx="386">
                  <c:v>42684</c:v>
                </c:pt>
                <c:pt idx="387">
                  <c:v>42685</c:v>
                </c:pt>
                <c:pt idx="388">
                  <c:v>42688</c:v>
                </c:pt>
                <c:pt idx="389">
                  <c:v>42689</c:v>
                </c:pt>
                <c:pt idx="390">
                  <c:v>42690</c:v>
                </c:pt>
                <c:pt idx="391">
                  <c:v>42691</c:v>
                </c:pt>
                <c:pt idx="392">
                  <c:v>42692</c:v>
                </c:pt>
                <c:pt idx="393">
                  <c:v>42695</c:v>
                </c:pt>
                <c:pt idx="394">
                  <c:v>42696</c:v>
                </c:pt>
                <c:pt idx="395">
                  <c:v>42697</c:v>
                </c:pt>
                <c:pt idx="396">
                  <c:v>42698</c:v>
                </c:pt>
                <c:pt idx="397">
                  <c:v>42699</c:v>
                </c:pt>
                <c:pt idx="398">
                  <c:v>42702</c:v>
                </c:pt>
                <c:pt idx="399">
                  <c:v>42703</c:v>
                </c:pt>
                <c:pt idx="400">
                  <c:v>42704</c:v>
                </c:pt>
                <c:pt idx="401">
                  <c:v>42705</c:v>
                </c:pt>
                <c:pt idx="402">
                  <c:v>42706</c:v>
                </c:pt>
                <c:pt idx="403">
                  <c:v>42709</c:v>
                </c:pt>
                <c:pt idx="404">
                  <c:v>42710</c:v>
                </c:pt>
                <c:pt idx="405">
                  <c:v>42711</c:v>
                </c:pt>
                <c:pt idx="406">
                  <c:v>42712</c:v>
                </c:pt>
                <c:pt idx="407">
                  <c:v>42713</c:v>
                </c:pt>
                <c:pt idx="408">
                  <c:v>42716</c:v>
                </c:pt>
                <c:pt idx="409">
                  <c:v>42717</c:v>
                </c:pt>
                <c:pt idx="410">
                  <c:v>42718</c:v>
                </c:pt>
                <c:pt idx="411">
                  <c:v>42719</c:v>
                </c:pt>
                <c:pt idx="412">
                  <c:v>42720</c:v>
                </c:pt>
                <c:pt idx="413">
                  <c:v>42723</c:v>
                </c:pt>
                <c:pt idx="414">
                  <c:v>42724</c:v>
                </c:pt>
                <c:pt idx="415">
                  <c:v>42725</c:v>
                </c:pt>
                <c:pt idx="416">
                  <c:v>42726</c:v>
                </c:pt>
                <c:pt idx="417">
                  <c:v>42727</c:v>
                </c:pt>
                <c:pt idx="418">
                  <c:v>42731</c:v>
                </c:pt>
                <c:pt idx="419">
                  <c:v>42732</c:v>
                </c:pt>
                <c:pt idx="420">
                  <c:v>42733</c:v>
                </c:pt>
                <c:pt idx="421">
                  <c:v>42734</c:v>
                </c:pt>
                <c:pt idx="422">
                  <c:v>42737</c:v>
                </c:pt>
                <c:pt idx="423">
                  <c:v>42738</c:v>
                </c:pt>
                <c:pt idx="424">
                  <c:v>42739</c:v>
                </c:pt>
                <c:pt idx="425">
                  <c:v>42740</c:v>
                </c:pt>
                <c:pt idx="426">
                  <c:v>42741</c:v>
                </c:pt>
                <c:pt idx="427">
                  <c:v>42744</c:v>
                </c:pt>
                <c:pt idx="428">
                  <c:v>42745</c:v>
                </c:pt>
                <c:pt idx="429">
                  <c:v>42746</c:v>
                </c:pt>
                <c:pt idx="430">
                  <c:v>42747</c:v>
                </c:pt>
                <c:pt idx="431">
                  <c:v>42748</c:v>
                </c:pt>
                <c:pt idx="432">
                  <c:v>42751</c:v>
                </c:pt>
                <c:pt idx="433">
                  <c:v>42752</c:v>
                </c:pt>
                <c:pt idx="434">
                  <c:v>42753</c:v>
                </c:pt>
                <c:pt idx="435">
                  <c:v>42754</c:v>
                </c:pt>
                <c:pt idx="436">
                  <c:v>42755</c:v>
                </c:pt>
                <c:pt idx="437">
                  <c:v>42758</c:v>
                </c:pt>
                <c:pt idx="438">
                  <c:v>42759</c:v>
                </c:pt>
                <c:pt idx="439">
                  <c:v>42760</c:v>
                </c:pt>
                <c:pt idx="440">
                  <c:v>42761</c:v>
                </c:pt>
                <c:pt idx="441">
                  <c:v>42762</c:v>
                </c:pt>
                <c:pt idx="442">
                  <c:v>42765</c:v>
                </c:pt>
                <c:pt idx="443">
                  <c:v>42766</c:v>
                </c:pt>
                <c:pt idx="444">
                  <c:v>42767</c:v>
                </c:pt>
                <c:pt idx="445">
                  <c:v>42768</c:v>
                </c:pt>
                <c:pt idx="446">
                  <c:v>42769</c:v>
                </c:pt>
                <c:pt idx="447">
                  <c:v>42772</c:v>
                </c:pt>
                <c:pt idx="448">
                  <c:v>42773</c:v>
                </c:pt>
                <c:pt idx="449">
                  <c:v>42774</c:v>
                </c:pt>
                <c:pt idx="450">
                  <c:v>42775</c:v>
                </c:pt>
                <c:pt idx="451">
                  <c:v>42776</c:v>
                </c:pt>
                <c:pt idx="452">
                  <c:v>42779</c:v>
                </c:pt>
                <c:pt idx="453">
                  <c:v>42780</c:v>
                </c:pt>
                <c:pt idx="454">
                  <c:v>42781</c:v>
                </c:pt>
                <c:pt idx="455">
                  <c:v>42782</c:v>
                </c:pt>
                <c:pt idx="456">
                  <c:v>42783</c:v>
                </c:pt>
                <c:pt idx="457">
                  <c:v>42786</c:v>
                </c:pt>
                <c:pt idx="458">
                  <c:v>42787</c:v>
                </c:pt>
                <c:pt idx="459">
                  <c:v>42788</c:v>
                </c:pt>
                <c:pt idx="460">
                  <c:v>42789</c:v>
                </c:pt>
                <c:pt idx="461">
                  <c:v>42790</c:v>
                </c:pt>
                <c:pt idx="462">
                  <c:v>42793</c:v>
                </c:pt>
                <c:pt idx="463">
                  <c:v>42794</c:v>
                </c:pt>
                <c:pt idx="464">
                  <c:v>42795</c:v>
                </c:pt>
                <c:pt idx="465">
                  <c:v>42796</c:v>
                </c:pt>
                <c:pt idx="466">
                  <c:v>42797</c:v>
                </c:pt>
                <c:pt idx="467">
                  <c:v>42800</c:v>
                </c:pt>
                <c:pt idx="468">
                  <c:v>42801</c:v>
                </c:pt>
                <c:pt idx="469">
                  <c:v>42802</c:v>
                </c:pt>
                <c:pt idx="470">
                  <c:v>42803</c:v>
                </c:pt>
                <c:pt idx="471">
                  <c:v>42804</c:v>
                </c:pt>
                <c:pt idx="472">
                  <c:v>42807</c:v>
                </c:pt>
                <c:pt idx="473">
                  <c:v>42808</c:v>
                </c:pt>
                <c:pt idx="474">
                  <c:v>42809</c:v>
                </c:pt>
                <c:pt idx="475">
                  <c:v>42810</c:v>
                </c:pt>
                <c:pt idx="476">
                  <c:v>42811</c:v>
                </c:pt>
                <c:pt idx="477">
                  <c:v>42814</c:v>
                </c:pt>
                <c:pt idx="478">
                  <c:v>42815</c:v>
                </c:pt>
                <c:pt idx="479">
                  <c:v>42816</c:v>
                </c:pt>
                <c:pt idx="480">
                  <c:v>42817</c:v>
                </c:pt>
                <c:pt idx="481">
                  <c:v>42818</c:v>
                </c:pt>
                <c:pt idx="482">
                  <c:v>42821</c:v>
                </c:pt>
                <c:pt idx="483">
                  <c:v>42822</c:v>
                </c:pt>
                <c:pt idx="484">
                  <c:v>42823</c:v>
                </c:pt>
                <c:pt idx="485">
                  <c:v>42824</c:v>
                </c:pt>
                <c:pt idx="486">
                  <c:v>42825</c:v>
                </c:pt>
                <c:pt idx="487">
                  <c:v>42828</c:v>
                </c:pt>
                <c:pt idx="488">
                  <c:v>42829</c:v>
                </c:pt>
                <c:pt idx="489">
                  <c:v>42830</c:v>
                </c:pt>
                <c:pt idx="490">
                  <c:v>42831</c:v>
                </c:pt>
                <c:pt idx="491">
                  <c:v>42832</c:v>
                </c:pt>
                <c:pt idx="492">
                  <c:v>42835</c:v>
                </c:pt>
                <c:pt idx="493">
                  <c:v>42836</c:v>
                </c:pt>
                <c:pt idx="494">
                  <c:v>42837</c:v>
                </c:pt>
                <c:pt idx="495">
                  <c:v>42838</c:v>
                </c:pt>
                <c:pt idx="496">
                  <c:v>42843</c:v>
                </c:pt>
                <c:pt idx="497">
                  <c:v>42844</c:v>
                </c:pt>
                <c:pt idx="498">
                  <c:v>42845</c:v>
                </c:pt>
                <c:pt idx="499">
                  <c:v>42846</c:v>
                </c:pt>
                <c:pt idx="500">
                  <c:v>42849</c:v>
                </c:pt>
                <c:pt idx="501">
                  <c:v>42850</c:v>
                </c:pt>
                <c:pt idx="502">
                  <c:v>42851</c:v>
                </c:pt>
                <c:pt idx="503">
                  <c:v>42852</c:v>
                </c:pt>
                <c:pt idx="504">
                  <c:v>42853</c:v>
                </c:pt>
                <c:pt idx="505">
                  <c:v>42857</c:v>
                </c:pt>
                <c:pt idx="506">
                  <c:v>42858</c:v>
                </c:pt>
                <c:pt idx="507">
                  <c:v>42859</c:v>
                </c:pt>
                <c:pt idx="508">
                  <c:v>42860</c:v>
                </c:pt>
                <c:pt idx="509">
                  <c:v>42863</c:v>
                </c:pt>
                <c:pt idx="510">
                  <c:v>42864</c:v>
                </c:pt>
                <c:pt idx="511">
                  <c:v>42871</c:v>
                </c:pt>
              </c:numCache>
            </c:numRef>
          </c:xVal>
          <c:yVal>
            <c:numRef>
              <c:f>EURSTD!$BC$2:$BC$513</c:f>
              <c:numCache>
                <c:formatCode>0.0000%</c:formatCode>
                <c:ptCount val="512"/>
                <c:pt idx="0">
                  <c:v>9.9999999999786254E-5</c:v>
                </c:pt>
                <c:pt idx="1">
                  <c:v>1.3115696072951946E-4</c:v>
                </c:pt>
                <c:pt idx="2">
                  <c:v>1.684570894508343E-4</c:v>
                </c:pt>
                <c:pt idx="3">
                  <c:v>1.8308025141389669E-4</c:v>
                </c:pt>
                <c:pt idx="4">
                  <c:v>1.9667876294984427E-4</c:v>
                </c:pt>
                <c:pt idx="5">
                  <c:v>2.0925261337418033E-4</c:v>
                </c:pt>
                <c:pt idx="6">
                  <c:v>2.3827304249317134E-4</c:v>
                </c:pt>
                <c:pt idx="7">
                  <c:v>2.7573225767586328E-4</c:v>
                </c:pt>
                <c:pt idx="8">
                  <c:v>2.9233198568888875E-4</c:v>
                </c:pt>
                <c:pt idx="9">
                  <c:v>3.0892364026955678E-4</c:v>
                </c:pt>
                <c:pt idx="10">
                  <c:v>3.2550722131534073E-4</c:v>
                </c:pt>
                <c:pt idx="11">
                  <c:v>3.5472085815562441E-4</c:v>
                </c:pt>
                <c:pt idx="12">
                  <c:v>3.954368972356749E-4</c:v>
                </c:pt>
                <c:pt idx="13">
                  <c:v>4.131289080233636E-4</c:v>
                </c:pt>
                <c:pt idx="14">
                  <c:v>4.3090475779724051E-4</c:v>
                </c:pt>
                <c:pt idx="15">
                  <c:v>4.4876444770073888E-4</c:v>
                </c:pt>
                <c:pt idx="16">
                  <c:v>4.7388508750695687E-4</c:v>
                </c:pt>
                <c:pt idx="17">
                  <c:v>5.0263862498613264E-4</c:v>
                </c:pt>
                <c:pt idx="18">
                  <c:v>5.1546469533715188E-4</c:v>
                </c:pt>
                <c:pt idx="19">
                  <c:v>5.2803377097135947E-4</c:v>
                </c:pt>
                <c:pt idx="20">
                  <c:v>5.4034584941073751E-4</c:v>
                </c:pt>
                <c:pt idx="21">
                  <c:v>5.6371483918920987E-4</c:v>
                </c:pt>
                <c:pt idx="22">
                  <c:v>5.872501888631624E-4</c:v>
                </c:pt>
                <c:pt idx="23">
                  <c:v>6.0144468598607884E-4</c:v>
                </c:pt>
                <c:pt idx="24">
                  <c:v>6.1555365540407706E-4</c:v>
                </c:pt>
                <c:pt idx="25">
                  <c:v>6.2957709619094126E-4</c:v>
                </c:pt>
                <c:pt idx="26">
                  <c:v>6.5532909034560921E-4</c:v>
                </c:pt>
                <c:pt idx="27">
                  <c:v>6.8481555471648821E-4</c:v>
                </c:pt>
                <c:pt idx="28">
                  <c:v>6.9841133866297713E-4</c:v>
                </c:pt>
                <c:pt idx="29">
                  <c:v>7.1192158854441797E-4</c:v>
                </c:pt>
                <c:pt idx="30">
                  <c:v>7.2534630347456306E-4</c:v>
                </c:pt>
                <c:pt idx="31">
                  <c:v>7.5048161854953332E-4</c:v>
                </c:pt>
                <c:pt idx="32">
                  <c:v>7.7818979615012335E-4</c:v>
                </c:pt>
                <c:pt idx="33">
                  <c:v>7.9118682322730938E-4</c:v>
                </c:pt>
                <c:pt idx="34">
                  <c:v>8.0409831015214263E-4</c:v>
                </c:pt>
                <c:pt idx="35">
                  <c:v>8.1692425608008142E-4</c:v>
                </c:pt>
                <c:pt idx="36">
                  <c:v>8.4153209276335546E-4</c:v>
                </c:pt>
                <c:pt idx="37">
                  <c:v>8.6737261307628694E-4</c:v>
                </c:pt>
                <c:pt idx="38">
                  <c:v>8.7977084151062885E-4</c:v>
                </c:pt>
                <c:pt idx="39">
                  <c:v>8.9208352398335194E-4</c:v>
                </c:pt>
                <c:pt idx="40">
                  <c:v>9.0431065968901356E-4</c:v>
                </c:pt>
                <c:pt idx="41">
                  <c:v>9.2848022036497906E-4</c:v>
                </c:pt>
                <c:pt idx="42">
                  <c:v>9.5236371886860442E-4</c:v>
                </c:pt>
                <c:pt idx="43">
                  <c:v>9.6416310881371518E-4</c:v>
                </c:pt>
                <c:pt idx="44">
                  <c:v>9.8558398925098077E-4</c:v>
                </c:pt>
                <c:pt idx="45">
                  <c:v>1.0070548900248148E-3</c:v>
                </c:pt>
                <c:pt idx="46">
                  <c:v>1.0588543516481257E-3</c:v>
                </c:pt>
                <c:pt idx="47">
                  <c:v>1.0934387129318099E-3</c:v>
                </c:pt>
                <c:pt idx="48">
                  <c:v>1.1151597277455579E-3</c:v>
                </c:pt>
                <c:pt idx="49">
                  <c:v>1.1369307678545165E-3</c:v>
                </c:pt>
                <c:pt idx="50">
                  <c:v>1.1587518340928011E-3</c:v>
                </c:pt>
                <c:pt idx="51">
                  <c:v>1.2112751108145712E-3</c:v>
                </c:pt>
                <c:pt idx="52">
                  <c:v>1.2465363770632126E-3</c:v>
                </c:pt>
                <c:pt idx="53">
                  <c:v>1.2686075865102524E-3</c:v>
                </c:pt>
                <c:pt idx="54">
                  <c:v>1.290728827127803E-3</c:v>
                </c:pt>
                <c:pt idx="55">
                  <c:v>1.3129000997604062E-3</c:v>
                </c:pt>
                <c:pt idx="56">
                  <c:v>1.3195233803103895E-3</c:v>
                </c:pt>
                <c:pt idx="57">
                  <c:v>1.4020855274573E-3</c:v>
                </c:pt>
                <c:pt idx="58">
                  <c:v>1.4245069729392963E-3</c:v>
                </c:pt>
                <c:pt idx="59">
                  <c:v>1.4469784555592037E-3</c:v>
                </c:pt>
                <c:pt idx="60">
                  <c:v>1.4694999761763353E-3</c:v>
                </c:pt>
                <c:pt idx="61">
                  <c:v>1.5233154998342605E-3</c:v>
                </c:pt>
                <c:pt idx="62">
                  <c:v>1.5600864558911092E-3</c:v>
                </c:pt>
                <c:pt idx="63">
                  <c:v>1.5828581794657237E-3</c:v>
                </c:pt>
                <c:pt idx="64">
                  <c:v>1.6056799462412256E-3</c:v>
                </c:pt>
                <c:pt idx="65">
                  <c:v>1.6285517570882231E-3</c:v>
                </c:pt>
                <c:pt idx="66">
                  <c:v>1.6829357150345942E-3</c:v>
                </c:pt>
                <c:pt idx="67">
                  <c:v>1.7007774292642848E-3</c:v>
                </c:pt>
                <c:pt idx="68">
                  <c:v>1.6971252926867781E-3</c:v>
                </c:pt>
                <c:pt idx="69">
                  <c:v>1.6932759203545863E-3</c:v>
                </c:pt>
                <c:pt idx="70">
                  <c:v>1.6892293128489835E-3</c:v>
                </c:pt>
                <c:pt idx="71">
                  <c:v>1.6571696828714092E-3</c:v>
                </c:pt>
                <c:pt idx="72">
                  <c:v>1.6710705437779664E-3</c:v>
                </c:pt>
                <c:pt idx="73">
                  <c:v>1.6660377701783603E-3</c:v>
                </c:pt>
                <c:pt idx="74">
                  <c:v>1.6608077655220501E-3</c:v>
                </c:pt>
                <c:pt idx="75">
                  <c:v>1.6553805306014455E-3</c:v>
                </c:pt>
                <c:pt idx="76">
                  <c:v>1.62194481308188E-3</c:v>
                </c:pt>
                <c:pt idx="77">
                  <c:v>1.6459474030066773E-3</c:v>
                </c:pt>
                <c:pt idx="78">
                  <c:v>1.6395185238211889E-3</c:v>
                </c:pt>
                <c:pt idx="79">
                  <c:v>1.6328902524336106E-3</c:v>
                </c:pt>
                <c:pt idx="80">
                  <c:v>1.6260625898453388E-3</c:v>
                </c:pt>
                <c:pt idx="81">
                  <c:v>1.6190355370885154E-3</c:v>
                </c:pt>
                <c:pt idx="82">
                  <c:v>1.5967580485796553E-3</c:v>
                </c:pt>
                <c:pt idx="83">
                  <c:v>1.5889334460717553E-3</c:v>
                </c:pt>
                <c:pt idx="84">
                  <c:v>1.5809094590075172E-3</c:v>
                </c:pt>
                <c:pt idx="85">
                  <c:v>1.5726860885991588E-3</c:v>
                </c:pt>
                <c:pt idx="86">
                  <c:v>1.5642633360905198E-3</c:v>
                </c:pt>
                <c:pt idx="87">
                  <c:v>1.5377987988414094E-3</c:v>
                </c:pt>
                <c:pt idx="88">
                  <c:v>1.5283499475540782E-3</c:v>
                </c:pt>
                <c:pt idx="89">
                  <c:v>1.5186980936348999E-3</c:v>
                </c:pt>
                <c:pt idx="90">
                  <c:v>1.5088432385701579E-3</c:v>
                </c:pt>
                <c:pt idx="91">
                  <c:v>1.4987853838751234E-3</c:v>
                </c:pt>
                <c:pt idx="92">
                  <c:v>1.4673938376458678E-3</c:v>
                </c:pt>
                <c:pt idx="93">
                  <c:v>1.4565240002227455E-3</c:v>
                </c:pt>
                <c:pt idx="94">
                  <c:v>1.4454511712209122E-3</c:v>
                </c:pt>
                <c:pt idx="95">
                  <c:v>1.4341753523453779E-3</c:v>
                </c:pt>
                <c:pt idx="96">
                  <c:v>1.3838359327245087E-3</c:v>
                </c:pt>
                <c:pt idx="97">
                  <c:v>1.3870422132754591E-3</c:v>
                </c:pt>
                <c:pt idx="98">
                  <c:v>1.3747514716835061E-3</c:v>
                </c:pt>
                <c:pt idx="99">
                  <c:v>1.3494620688787693E-3</c:v>
                </c:pt>
                <c:pt idx="100">
                  <c:v>1.3000027330656657E-3</c:v>
                </c:pt>
                <c:pt idx="101">
                  <c:v>1.2994290908154044E-3</c:v>
                </c:pt>
                <c:pt idx="102">
                  <c:v>1.2843891031724315E-3</c:v>
                </c:pt>
                <c:pt idx="103">
                  <c:v>1.2707722202425125E-3</c:v>
                </c:pt>
                <c:pt idx="104">
                  <c:v>1.2569545788670736E-3</c:v>
                </c:pt>
                <c:pt idx="105">
                  <c:v>1.2429361811722404E-3</c:v>
                </c:pt>
                <c:pt idx="106">
                  <c:v>1.2053940248618728E-3</c:v>
                </c:pt>
                <c:pt idx="107">
                  <c:v>1.1848550708119015E-3</c:v>
                </c:pt>
                <c:pt idx="108">
                  <c:v>1.1698329244989327E-3</c:v>
                </c:pt>
                <c:pt idx="109">
                  <c:v>1.1546100352723676E-3</c:v>
                </c:pt>
                <c:pt idx="110">
                  <c:v>1.1300780823711081E-3</c:v>
                </c:pt>
                <c:pt idx="111">
                  <c:v>1.0837881801648904E-3</c:v>
                </c:pt>
                <c:pt idx="112">
                  <c:v>1.028776163796635E-3</c:v>
                </c:pt>
                <c:pt idx="113">
                  <c:v>1.0026571882281806E-3</c:v>
                </c:pt>
                <c:pt idx="114">
                  <c:v>9.7622082688467301E-4</c:v>
                </c:pt>
                <c:pt idx="115">
                  <c:v>9.4946708620096527E-4</c:v>
                </c:pt>
                <c:pt idx="116">
                  <c:v>9.0410058638018184E-4</c:v>
                </c:pt>
                <c:pt idx="117">
                  <c:v>8.3927846143730519E-4</c:v>
                </c:pt>
                <c:pt idx="118">
                  <c:v>8.1093792325758829E-4</c:v>
                </c:pt>
                <c:pt idx="119">
                  <c:v>7.8228004595854133E-4</c:v>
                </c:pt>
                <c:pt idx="120">
                  <c:v>7.53304836516323E-4</c:v>
                </c:pt>
                <c:pt idx="121">
                  <c:v>7.3158379890696343E-4</c:v>
                </c:pt>
                <c:pt idx="122">
                  <c:v>6.3423081947853956E-4</c:v>
                </c:pt>
                <c:pt idx="123">
                  <c:v>6.0366905662332672E-4</c:v>
                </c:pt>
                <c:pt idx="124">
                  <c:v>5.7279000508756741E-4</c:v>
                </c:pt>
                <c:pt idx="125">
                  <c:v>5.4159367238525104E-4</c:v>
                </c:pt>
                <c:pt idx="126">
                  <c:v>4.9906774558748374E-4</c:v>
                </c:pt>
                <c:pt idx="127">
                  <c:v>4.1363568289499579E-4</c:v>
                </c:pt>
                <c:pt idx="128">
                  <c:v>3.8085305977365934E-4</c:v>
                </c:pt>
                <c:pt idx="129">
                  <c:v>3.4775320219014523E-4</c:v>
                </c:pt>
                <c:pt idx="130">
                  <c:v>3.1433611819974911E-4</c:v>
                </c:pt>
                <c:pt idx="131">
                  <c:v>2.7372732813582367E-4</c:v>
                </c:pt>
                <c:pt idx="132">
                  <c:v>1.7749568195137556E-4</c:v>
                </c:pt>
                <c:pt idx="133">
                  <c:v>1.724957373425996E-4</c:v>
                </c:pt>
                <c:pt idx="134">
                  <c:v>1.674957991217573E-4</c:v>
                </c:pt>
                <c:pt idx="135">
                  <c:v>1.6249586728971752E-4</c:v>
                </c:pt>
                <c:pt idx="136">
                  <c:v>1.5249608738670268E-4</c:v>
                </c:pt>
                <c:pt idx="137">
                  <c:v>1.4249620384437054E-4</c:v>
                </c:pt>
                <c:pt idx="138">
                  <c:v>1.3749630395460571E-4</c:v>
                </c:pt>
                <c:pt idx="139">
                  <c:v>1.3249641045190563E-4</c:v>
                </c:pt>
                <c:pt idx="140">
                  <c:v>1.2749652333887695E-4</c:v>
                </c:pt>
                <c:pt idx="141">
                  <c:v>1.1749680662548215E-4</c:v>
                </c:pt>
                <c:pt idx="142">
                  <c:v>1.0999695194603286E-4</c:v>
                </c:pt>
                <c:pt idx="143">
                  <c:v>1.0499709507289506E-4</c:v>
                </c:pt>
                <c:pt idx="144">
                  <c:v>9.9997244519097907E-5</c:v>
                </c:pt>
                <c:pt idx="145">
                  <c:v>9.4997400283763003E-5</c:v>
                </c:pt>
                <c:pt idx="146">
                  <c:v>8.9997562367768739E-5</c:v>
                </c:pt>
                <c:pt idx="147">
                  <c:v>7.4998086533194648E-5</c:v>
                </c:pt>
                <c:pt idx="148">
                  <c:v>6.999827389280617E-5</c:v>
                </c:pt>
                <c:pt idx="149">
                  <c:v>6.499846757087994E-5</c:v>
                </c:pt>
                <c:pt idx="150">
                  <c:v>5.9998667568294355E-5</c:v>
                </c:pt>
                <c:pt idx="151">
                  <c:v>5.499887388329259E-5</c:v>
                </c:pt>
                <c:pt idx="152">
                  <c:v>3.9999530744331237E-5</c:v>
                </c:pt>
                <c:pt idx="153">
                  <c:v>3.4999762335813672E-5</c:v>
                </c:pt>
                <c:pt idx="154">
                  <c:v>3.000000024575835E-5</c:v>
                </c:pt>
                <c:pt idx="155">
                  <c:v>2.9757379869221768E-5</c:v>
                </c:pt>
                <c:pt idx="156">
                  <c:v>2.9545450719827325E-5</c:v>
                </c:pt>
                <c:pt idx="157">
                  <c:v>2.9093810593211173E-5</c:v>
                </c:pt>
                <c:pt idx="158">
                  <c:v>2.9004646312856467E-5</c:v>
                </c:pt>
                <c:pt idx="159">
                  <c:v>2.8946173242953952E-5</c:v>
                </c:pt>
                <c:pt idx="160">
                  <c:v>2.8918391380868374E-5</c:v>
                </c:pt>
                <c:pt idx="161">
                  <c:v>3.1041505901371288E-5</c:v>
                </c:pt>
                <c:pt idx="162">
                  <c:v>2.9239850207019759E-5</c:v>
                </c:pt>
                <c:pt idx="163">
                  <c:v>2.9396215609404172E-5</c:v>
                </c:pt>
                <c:pt idx="164">
                  <c:v>2.9583272231903379E-5</c:v>
                </c:pt>
                <c:pt idx="165">
                  <c:v>3.0638411009133127E-5</c:v>
                </c:pt>
                <c:pt idx="166">
                  <c:v>3.0978923806871848E-5</c:v>
                </c:pt>
                <c:pt idx="167">
                  <c:v>3.1350127860740506E-5</c:v>
                </c:pt>
                <c:pt idx="168">
                  <c:v>3.1752023179523293E-5</c:v>
                </c:pt>
                <c:pt idx="169">
                  <c:v>3.2184609772004376E-5</c:v>
                </c:pt>
                <c:pt idx="170">
                  <c:v>3.3666517298804486E-5</c:v>
                </c:pt>
                <c:pt idx="171">
                  <c:v>3.4221869095881067E-5</c:v>
                </c:pt>
                <c:pt idx="172">
                  <c:v>3.480791222375314E-5</c:v>
                </c:pt>
                <c:pt idx="173">
                  <c:v>3.5424646697353808E-5</c:v>
                </c:pt>
                <c:pt idx="174">
                  <c:v>3.6072072530737766E-5</c:v>
                </c:pt>
                <c:pt idx="175">
                  <c:v>3.8198498341555721E-5</c:v>
                </c:pt>
                <c:pt idx="176">
                  <c:v>3.896868977043128E-5</c:v>
                </c:pt>
                <c:pt idx="177">
                  <c:v>3.9769572641661443E-5</c:v>
                </c:pt>
                <c:pt idx="178">
                  <c:v>4.0601146973692988E-5</c:v>
                </c:pt>
                <c:pt idx="179">
                  <c:v>4.1463412785851113E-5</c:v>
                </c:pt>
                <c:pt idx="180">
                  <c:v>4.4234359305999623E-5</c:v>
                </c:pt>
                <c:pt idx="181">
                  <c:v>4.521939124597079E-5</c:v>
                </c:pt>
                <c:pt idx="182">
                  <c:v>4.6235114774113987E-5</c:v>
                </c:pt>
                <c:pt idx="183">
                  <c:v>4.7281529912389668E-5</c:v>
                </c:pt>
                <c:pt idx="184">
                  <c:v>4.8358636687150369E-5</c:v>
                </c:pt>
                <c:pt idx="185">
                  <c:v>5.1774107077178175E-5</c:v>
                </c:pt>
                <c:pt idx="186">
                  <c:v>5.212714487079495E-5</c:v>
                </c:pt>
                <c:pt idx="187">
                  <c:v>5.3395903502284625E-5</c:v>
                </c:pt>
                <c:pt idx="188">
                  <c:v>5.4695694956308216E-5</c:v>
                </c:pt>
                <c:pt idx="189">
                  <c:v>5.6026519261287433E-5</c:v>
                </c:pt>
                <c:pt idx="190">
                  <c:v>6.0817750251292052E-5</c:v>
                </c:pt>
                <c:pt idx="191">
                  <c:v>6.1660145626696305E-5</c:v>
                </c:pt>
                <c:pt idx="192">
                  <c:v>6.3146134667846354E-5</c:v>
                </c:pt>
                <c:pt idx="193">
                  <c:v>6.4663156758015816E-5</c:v>
                </c:pt>
                <c:pt idx="194">
                  <c:v>6.6211211930955471E-5</c:v>
                </c:pt>
                <c:pt idx="195">
                  <c:v>7.1365299143606389E-5</c:v>
                </c:pt>
                <c:pt idx="196">
                  <c:v>7.2713764191156827E-5</c:v>
                </c:pt>
                <c:pt idx="197">
                  <c:v>7.4416985336611674E-5</c:v>
                </c:pt>
                <c:pt idx="198">
                  <c:v>7.615123979221039E-5</c:v>
                </c:pt>
                <c:pt idx="199">
                  <c:v>7.7916527599697361E-5</c:v>
                </c:pt>
                <c:pt idx="200">
                  <c:v>8.3416765781423396E-5</c:v>
                </c:pt>
                <c:pt idx="201">
                  <c:v>8.5288013169204646E-5</c:v>
                </c:pt>
                <c:pt idx="202">
                  <c:v>8.7208468361410496E-5</c:v>
                </c:pt>
                <c:pt idx="203">
                  <c:v>8.9159957162188164E-5</c:v>
                </c:pt>
                <c:pt idx="204">
                  <c:v>9.114247961594657E-5</c:v>
                </c:pt>
                <c:pt idx="205">
                  <c:v>9.6650701156299746E-5</c:v>
                </c:pt>
                <c:pt idx="206">
                  <c:v>9.8663586550316821E-5</c:v>
                </c:pt>
                <c:pt idx="207">
                  <c:v>1.007068311455738E-4</c:v>
                </c:pt>
                <c:pt idx="208">
                  <c:v>1.0278043499159628E-4</c:v>
                </c:pt>
                <c:pt idx="209">
                  <c:v>1.0382855548521186E-4</c:v>
                </c:pt>
                <c:pt idx="210">
                  <c:v>1.1137844385386927E-4</c:v>
                </c:pt>
                <c:pt idx="211">
                  <c:v>1.1360384468878347E-4</c:v>
                </c:pt>
                <c:pt idx="212">
                  <c:v>1.1585960507422338E-4</c:v>
                </c:pt>
                <c:pt idx="213">
                  <c:v>1.1814572506232123E-4</c:v>
                </c:pt>
                <c:pt idx="214">
                  <c:v>1.1874623531620323E-4</c:v>
                </c:pt>
                <c:pt idx="215">
                  <c:v>1.2759380211782218E-4</c:v>
                </c:pt>
                <c:pt idx="216">
                  <c:v>1.3003172093247221E-4</c:v>
                </c:pt>
                <c:pt idx="217">
                  <c:v>1.3249999967995083E-4</c:v>
                </c:pt>
                <c:pt idx="218">
                  <c:v>1.3250034034483843E-4</c:v>
                </c:pt>
                <c:pt idx="219">
                  <c:v>1.3458496416892697E-4</c:v>
                </c:pt>
                <c:pt idx="220">
                  <c:v>1.3261151677724649E-4</c:v>
                </c:pt>
                <c:pt idx="221">
                  <c:v>1.3266676433073508E-4</c:v>
                </c:pt>
                <c:pt idx="222">
                  <c:v>1.3273299326350784E-4</c:v>
                </c:pt>
                <c:pt idx="223">
                  <c:v>1.3281020357556474E-4</c:v>
                </c:pt>
                <c:pt idx="224">
                  <c:v>1.3336097585552224E-4</c:v>
                </c:pt>
                <c:pt idx="225">
                  <c:v>1.335040744623993E-4</c:v>
                </c:pt>
                <c:pt idx="226">
                  <c:v>1.3275115111265469E-4</c:v>
                </c:pt>
                <c:pt idx="227">
                  <c:v>1.3293117602455548E-4</c:v>
                </c:pt>
                <c:pt idx="228">
                  <c:v>1.3353786311457168E-4</c:v>
                </c:pt>
                <c:pt idx="229">
                  <c:v>1.337622962679522E-4</c:v>
                </c:pt>
                <c:pt idx="230">
                  <c:v>1.3399783148653396E-4</c:v>
                </c:pt>
                <c:pt idx="231">
                  <c:v>1.3424446877207375E-4</c:v>
                </c:pt>
                <c:pt idx="232">
                  <c:v>1.3450220812545005E-4</c:v>
                </c:pt>
                <c:pt idx="233">
                  <c:v>1.3534203862422087E-4</c:v>
                </c:pt>
                <c:pt idx="234">
                  <c:v>1.3564418627705249E-4</c:v>
                </c:pt>
                <c:pt idx="235">
                  <c:v>1.3595743601001843E-4</c:v>
                </c:pt>
                <c:pt idx="236">
                  <c:v>1.3628178782663239E-4</c:v>
                </c:pt>
                <c:pt idx="237">
                  <c:v>1.3661724172952961E-4</c:v>
                </c:pt>
                <c:pt idx="238">
                  <c:v>1.3769021598315185E-4</c:v>
                </c:pt>
                <c:pt idx="239">
                  <c:v>1.380700782592915E-4</c:v>
                </c:pt>
                <c:pt idx="240">
                  <c:v>1.3846104263664756E-4</c:v>
                </c:pt>
                <c:pt idx="241">
                  <c:v>1.3886310911873364E-4</c:v>
                </c:pt>
                <c:pt idx="242">
                  <c:v>1.3927627770818503E-4</c:v>
                </c:pt>
                <c:pt idx="243">
                  <c:v>1.4058239615938147E-4</c:v>
                </c:pt>
                <c:pt idx="244">
                  <c:v>1.4103997321606606E-4</c:v>
                </c:pt>
                <c:pt idx="245">
                  <c:v>1.4150865239856273E-4</c:v>
                </c:pt>
                <c:pt idx="246">
                  <c:v>1.4198843371126358E-4</c:v>
                </c:pt>
                <c:pt idx="247">
                  <c:v>1.4247931715856071E-4</c:v>
                </c:pt>
                <c:pt idx="248">
                  <c:v>1.4438689808380175E-4</c:v>
                </c:pt>
                <c:pt idx="249">
                  <c:v>1.4490336509643677E-4</c:v>
                </c:pt>
                <c:pt idx="250">
                  <c:v>1.4543081359001374E-4</c:v>
                </c:pt>
                <c:pt idx="251">
                  <c:v>1.4596924357148367E-4</c:v>
                </c:pt>
                <c:pt idx="252">
                  <c:v>1.4704639746439174E-4</c:v>
                </c:pt>
                <c:pt idx="253">
                  <c:v>1.4823277845101558E-4</c:v>
                </c:pt>
                <c:pt idx="254">
                  <c:v>1.4882611593363995E-4</c:v>
                </c:pt>
                <c:pt idx="255">
                  <c:v>1.4943043493196114E-4</c:v>
                </c:pt>
                <c:pt idx="256">
                  <c:v>1.5004573544945458E-4</c:v>
                </c:pt>
                <c:pt idx="257">
                  <c:v>1.5093317196238843E-4</c:v>
                </c:pt>
                <c:pt idx="258">
                  <c:v>1.5261675282757963E-4</c:v>
                </c:pt>
                <c:pt idx="259">
                  <c:v>1.5328696102521479E-4</c:v>
                </c:pt>
                <c:pt idx="260">
                  <c:v>1.5396815077590818E-4</c:v>
                </c:pt>
                <c:pt idx="261">
                  <c:v>1.5466032208487297E-4</c:v>
                </c:pt>
                <c:pt idx="262">
                  <c:v>1.5534659272825718E-4</c:v>
                </c:pt>
                <c:pt idx="263">
                  <c:v>1.5753882302161278E-4</c:v>
                </c:pt>
                <c:pt idx="264">
                  <c:v>1.5828590221142832E-4</c:v>
                </c:pt>
                <c:pt idx="265">
                  <c:v>1.5904396299513897E-4</c:v>
                </c:pt>
                <c:pt idx="266">
                  <c:v>1.5981300538143344E-4</c:v>
                </c:pt>
                <c:pt idx="267">
                  <c:v>1.6028666158266928E-4</c:v>
                </c:pt>
                <c:pt idx="268">
                  <c:v>1.6299899106453353E-4</c:v>
                </c:pt>
                <c:pt idx="269">
                  <c:v>1.6382294155410952E-4</c:v>
                </c:pt>
                <c:pt idx="270">
                  <c:v>1.6465787368536846E-4</c:v>
                </c:pt>
                <c:pt idx="271">
                  <c:v>1.6550378746439244E-4</c:v>
                </c:pt>
                <c:pt idx="272">
                  <c:v>1.6575338056314381E-4</c:v>
                </c:pt>
                <c:pt idx="273">
                  <c:v>1.6899725920758459E-4</c:v>
                </c:pt>
                <c:pt idx="274">
                  <c:v>1.6989808133751811E-4</c:v>
                </c:pt>
                <c:pt idx="275">
                  <c:v>1.7080988515952904E-4</c:v>
                </c:pt>
                <c:pt idx="276">
                  <c:v>1.7173267068143727E-4</c:v>
                </c:pt>
                <c:pt idx="277">
                  <c:v>1.7174675192574841E-4</c:v>
                </c:pt>
                <c:pt idx="278">
                  <c:v>1.7553362992791486E-4</c:v>
                </c:pt>
                <c:pt idx="279">
                  <c:v>1.7651132406834461E-4</c:v>
                </c:pt>
                <c:pt idx="280">
                  <c:v>1.7749999995732836E-4</c:v>
                </c:pt>
                <c:pt idx="281">
                  <c:v>1.8130934169068448E-4</c:v>
                </c:pt>
                <c:pt idx="282">
                  <c:v>1.8717302251603424E-4</c:v>
                </c:pt>
                <c:pt idx="283">
                  <c:v>1.8787549308980732E-4</c:v>
                </c:pt>
                <c:pt idx="284">
                  <c:v>1.8954552851280229E-4</c:v>
                </c:pt>
                <c:pt idx="285">
                  <c:v>1.9122696299401633E-4</c:v>
                </c:pt>
                <c:pt idx="286">
                  <c:v>1.9291979654908911E-4</c:v>
                </c:pt>
                <c:pt idx="287">
                  <c:v>1.9859252372365644E-4</c:v>
                </c:pt>
                <c:pt idx="288">
                  <c:v>1.9980512179556374E-4</c:v>
                </c:pt>
                <c:pt idx="289">
                  <c:v>2.0155495093975441E-4</c:v>
                </c:pt>
                <c:pt idx="290">
                  <c:v>2.0331617924642859E-4</c:v>
                </c:pt>
                <c:pt idx="291">
                  <c:v>2.0508880673296366E-4</c:v>
                </c:pt>
                <c:pt idx="292">
                  <c:v>2.1055869783822117E-4</c:v>
                </c:pt>
                <c:pt idx="293">
                  <c:v>2.1229330877573554E-4</c:v>
                </c:pt>
                <c:pt idx="294">
                  <c:v>2.1412293239008804E-4</c:v>
                </c:pt>
                <c:pt idx="295">
                  <c:v>2.1596395527727051E-4</c:v>
                </c:pt>
                <c:pt idx="296">
                  <c:v>2.1781637745379157E-4</c:v>
                </c:pt>
                <c:pt idx="297">
                  <c:v>2.2307154998414E-4</c:v>
                </c:pt>
                <c:pt idx="298">
                  <c:v>2.2534005937821874E-4</c:v>
                </c:pt>
                <c:pt idx="299">
                  <c:v>2.2724947824645395E-4</c:v>
                </c:pt>
                <c:pt idx="300">
                  <c:v>2.2917029650134117E-4</c:v>
                </c:pt>
                <c:pt idx="301">
                  <c:v>2.3110251416199554E-4</c:v>
                </c:pt>
                <c:pt idx="302">
                  <c:v>2.3613108551882953E-4</c:v>
                </c:pt>
                <c:pt idx="303">
                  <c:v>2.3894537918811096E-4</c:v>
                </c:pt>
                <c:pt idx="304">
                  <c:v>2.4093459412783574E-4</c:v>
                </c:pt>
                <c:pt idx="305">
                  <c:v>2.4293520857411661E-4</c:v>
                </c:pt>
                <c:pt idx="306">
                  <c:v>2.4494722254519985E-4</c:v>
                </c:pt>
                <c:pt idx="307">
                  <c:v>2.497373100344123E-4</c:v>
                </c:pt>
                <c:pt idx="308">
                  <c:v>2.5310927403292456E-4</c:v>
                </c:pt>
                <c:pt idx="309">
                  <c:v>2.5517828589476284E-4</c:v>
                </c:pt>
                <c:pt idx="310">
                  <c:v>2.5725869738827453E-4</c:v>
                </c:pt>
                <c:pt idx="311">
                  <c:v>2.5935050853257476E-4</c:v>
                </c:pt>
                <c:pt idx="312">
                  <c:v>2.6389022935771671E-4</c:v>
                </c:pt>
                <c:pt idx="313">
                  <c:v>2.6783174997650462E-4</c:v>
                </c:pt>
                <c:pt idx="314">
                  <c:v>2.6998055964670399E-4</c:v>
                </c:pt>
                <c:pt idx="315">
                  <c:v>2.7214076907890731E-4</c:v>
                </c:pt>
                <c:pt idx="316">
                  <c:v>2.7431237829049195E-4</c:v>
                </c:pt>
                <c:pt idx="317">
                  <c:v>2.7858984954772577E-4</c:v>
                </c:pt>
                <c:pt idx="318">
                  <c:v>2.8311281332250437E-4</c:v>
                </c:pt>
                <c:pt idx="319">
                  <c:v>2.8534142172206725E-4</c:v>
                </c:pt>
                <c:pt idx="320">
                  <c:v>2.8758143001744008E-4</c:v>
                </c:pt>
                <c:pt idx="321">
                  <c:v>2.8983283822686911E-4</c:v>
                </c:pt>
                <c:pt idx="322">
                  <c:v>2.9383617689812853E-4</c:v>
                </c:pt>
                <c:pt idx="323">
                  <c:v>2.989524706143853E-4</c:v>
                </c:pt>
                <c:pt idx="324">
                  <c:v>3.0126087869733118E-4</c:v>
                </c:pt>
                <c:pt idx="325">
                  <c:v>3.0358068681423728E-4</c:v>
                </c:pt>
                <c:pt idx="326">
                  <c:v>3.059118949868255E-4</c:v>
                </c:pt>
                <c:pt idx="327">
                  <c:v>3.0962921793987102E-4</c:v>
                </c:pt>
                <c:pt idx="328">
                  <c:v>3.1535072863454815E-4</c:v>
                </c:pt>
                <c:pt idx="329">
                  <c:v>3.1773893738965122E-4</c:v>
                </c:pt>
                <c:pt idx="330">
                  <c:v>3.2013854632294704E-4</c:v>
                </c:pt>
                <c:pt idx="331">
                  <c:v>3.2254955545528853E-4</c:v>
                </c:pt>
                <c:pt idx="332">
                  <c:v>3.2596897943350272E-4</c:v>
                </c:pt>
                <c:pt idx="333">
                  <c:v>3.3230759440520171E-4</c:v>
                </c:pt>
                <c:pt idx="334">
                  <c:v>3.3477560485425337E-4</c:v>
                </c:pt>
                <c:pt idx="335">
                  <c:v>3.3688073859736373E-4</c:v>
                </c:pt>
                <c:pt idx="336">
                  <c:v>3.3940054510586833E-4</c:v>
                </c:pt>
                <c:pt idx="337">
                  <c:v>3.4193187725547385E-4</c:v>
                </c:pt>
                <c:pt idx="338">
                  <c:v>3.4959502776347269E-4</c:v>
                </c:pt>
                <c:pt idx="339">
                  <c:v>3.5217246269445094E-4</c:v>
                </c:pt>
                <c:pt idx="340">
                  <c:v>3.5476142337721072E-4</c:v>
                </c:pt>
                <c:pt idx="341">
                  <c:v>3.5736190983371254E-4</c:v>
                </c:pt>
                <c:pt idx="342">
                  <c:v>3.5997392208767361E-4</c:v>
                </c:pt>
                <c:pt idx="343">
                  <c:v>3.6787911385830938E-4</c:v>
                </c:pt>
                <c:pt idx="344">
                  <c:v>3.705372295287396E-4</c:v>
                </c:pt>
                <c:pt idx="345">
                  <c:v>3.7320687111170187E-4</c:v>
                </c:pt>
                <c:pt idx="346">
                  <c:v>3.7588803862915673E-4</c:v>
                </c:pt>
                <c:pt idx="347">
                  <c:v>3.7574003215878042E-4</c:v>
                </c:pt>
                <c:pt idx="348">
                  <c:v>3.7529601278103139E-4</c:v>
                </c:pt>
                <c:pt idx="349">
                  <c:v>3.7514800633261554E-4</c:v>
                </c:pt>
                <c:pt idx="350">
                  <c:v>3.7499999989034857E-4</c:v>
                </c:pt>
                <c:pt idx="351">
                  <c:v>3.7782050949029128E-4</c:v>
                </c:pt>
                <c:pt idx="352">
                  <c:v>3.8065108387791853E-4</c:v>
                </c:pt>
                <c:pt idx="353">
                  <c:v>3.9195300633121383E-4</c:v>
                </c:pt>
                <c:pt idx="354">
                  <c:v>3.9207402974272587E-4</c:v>
                </c:pt>
                <c:pt idx="355">
                  <c:v>3.9495492839642618E-4</c:v>
                </c:pt>
                <c:pt idx="356">
                  <c:v>3.9784589196781691E-4</c:v>
                </c:pt>
                <c:pt idx="357">
                  <c:v>4.007469204806155E-4</c:v>
                </c:pt>
                <c:pt idx="358">
                  <c:v>4.1209792457257811E-4</c:v>
                </c:pt>
                <c:pt idx="359">
                  <c:v>4.1501559248941189E-4</c:v>
                </c:pt>
                <c:pt idx="360">
                  <c:v>4.1794321608513567E-4</c:v>
                </c:pt>
                <c:pt idx="361">
                  <c:v>4.2088079538320889E-4</c:v>
                </c:pt>
                <c:pt idx="362">
                  <c:v>4.286785610995796E-4</c:v>
                </c:pt>
                <c:pt idx="363">
                  <c:v>4.3273067004820245E-4</c:v>
                </c:pt>
                <c:pt idx="364">
                  <c:v>4.3571802819514471E-4</c:v>
                </c:pt>
                <c:pt idx="365">
                  <c:v>4.3871534217911133E-4</c:v>
                </c:pt>
                <c:pt idx="366">
                  <c:v>4.417226120252995E-4</c:v>
                </c:pt>
                <c:pt idx="367">
                  <c:v>4.4925955847315631E-4</c:v>
                </c:pt>
                <c:pt idx="368">
                  <c:v>4.538512504736542E-4</c:v>
                </c:pt>
                <c:pt idx="369">
                  <c:v>4.5690829996807198E-4</c:v>
                </c:pt>
                <c:pt idx="370">
                  <c:v>4.5997530546112395E-4</c:v>
                </c:pt>
                <c:pt idx="371">
                  <c:v>4.6305226697887627E-4</c:v>
                </c:pt>
                <c:pt idx="372">
                  <c:v>4.7031801870662046E-4</c:v>
                </c:pt>
                <c:pt idx="373">
                  <c:v>4.7545967374522564E-4</c:v>
                </c:pt>
                <c:pt idx="374">
                  <c:v>4.7858641573055212E-4</c:v>
                </c:pt>
                <c:pt idx="375">
                  <c:v>4.81723113880467E-4</c:v>
                </c:pt>
                <c:pt idx="376">
                  <c:v>4.8486976821842981E-4</c:v>
                </c:pt>
                <c:pt idx="377">
                  <c:v>4.9185394967367368E-4</c:v>
                </c:pt>
                <c:pt idx="378">
                  <c:v>4.9755594794254066E-4</c:v>
                </c:pt>
                <c:pt idx="379">
                  <c:v>5.0075238358740623E-4</c:v>
                </c:pt>
                <c:pt idx="380">
                  <c:v>5.0395877556629E-4</c:v>
                </c:pt>
                <c:pt idx="381">
                  <c:v>5.0717512390352016E-4</c:v>
                </c:pt>
                <c:pt idx="382">
                  <c:v>5.1386735942659839E-4</c:v>
                </c:pt>
                <c:pt idx="383">
                  <c:v>5.2014008132942376E-4</c:v>
                </c:pt>
                <c:pt idx="384">
                  <c:v>5.2340621182852501E-4</c:v>
                </c:pt>
                <c:pt idx="385">
                  <c:v>5.2668229883541832E-4</c:v>
                </c:pt>
                <c:pt idx="386">
                  <c:v>5.2996834237356333E-4</c:v>
                </c:pt>
                <c:pt idx="387">
                  <c:v>5.363582561971076E-4</c:v>
                </c:pt>
                <c:pt idx="388">
                  <c:v>5.4321208234868652E-4</c:v>
                </c:pt>
                <c:pt idx="389">
                  <c:v>5.4654790892365486E-4</c:v>
                </c:pt>
                <c:pt idx="390">
                  <c:v>5.4989369218279597E-4</c:v>
                </c:pt>
                <c:pt idx="391">
                  <c:v>5.5324943215043828E-4</c:v>
                </c:pt>
                <c:pt idx="392">
                  <c:v>5.5932664839549514E-4</c:v>
                </c:pt>
                <c:pt idx="393">
                  <c:v>5.6677195962647224E-4</c:v>
                </c:pt>
                <c:pt idx="394">
                  <c:v>5.7017748352587423E-4</c:v>
                </c:pt>
                <c:pt idx="395">
                  <c:v>5.7359296428843615E-4</c:v>
                </c:pt>
                <c:pt idx="396">
                  <c:v>5.7701840194109314E-4</c:v>
                </c:pt>
                <c:pt idx="397">
                  <c:v>5.8277254460808406E-4</c:v>
                </c:pt>
                <c:pt idx="398">
                  <c:v>5.9081972197486251E-4</c:v>
                </c:pt>
                <c:pt idx="399">
                  <c:v>5.9322835283214014E-4</c:v>
                </c:pt>
                <c:pt idx="400">
                  <c:v>5.9569215768728867E-4</c:v>
                </c:pt>
                <c:pt idx="401">
                  <c:v>5.9924788923026995E-4</c:v>
                </c:pt>
                <c:pt idx="402">
                  <c:v>6.0281379907412003E-4</c:v>
                </c:pt>
                <c:pt idx="403">
                  <c:v>6.1446955822717475E-4</c:v>
                </c:pt>
                <c:pt idx="404">
                  <c:v>6.1717922199910902E-4</c:v>
                </c:pt>
                <c:pt idx="405">
                  <c:v>6.20796023754977E-4</c:v>
                </c:pt>
                <c:pt idx="406">
                  <c:v>6.2442300397513861E-4</c:v>
                </c:pt>
                <c:pt idx="407">
                  <c:v>6.2806016268801557E-4</c:v>
                </c:pt>
                <c:pt idx="408">
                  <c:v>6.3970899496206348E-4</c:v>
                </c:pt>
                <c:pt idx="409">
                  <c:v>6.4271058302267647E-4</c:v>
                </c:pt>
                <c:pt idx="410">
                  <c:v>6.4639863461657399E-4</c:v>
                </c:pt>
                <c:pt idx="411">
                  <c:v>6.5009686487105256E-4</c:v>
                </c:pt>
                <c:pt idx="412">
                  <c:v>6.5380527381364573E-4</c:v>
                </c:pt>
                <c:pt idx="413">
                  <c:v>6.6544170424327775E-4</c:v>
                </c:pt>
                <c:pt idx="414">
                  <c:v>6.6874069703537486E-4</c:v>
                </c:pt>
                <c:pt idx="415">
                  <c:v>6.7249999984753117E-4</c:v>
                </c:pt>
                <c:pt idx="416">
                  <c:v>6.7540443267155581E-4</c:v>
                </c:pt>
                <c:pt idx="417">
                  <c:v>6.7831515193894631E-4</c:v>
                </c:pt>
                <c:pt idx="418">
                  <c:v>6.9002089371039688E-4</c:v>
                </c:pt>
                <c:pt idx="419">
                  <c:v>6.9296304539712139E-4</c:v>
                </c:pt>
                <c:pt idx="420">
                  <c:v>6.9591148360981236E-4</c:v>
                </c:pt>
                <c:pt idx="421">
                  <c:v>7.0120611079516797E-4</c:v>
                </c:pt>
                <c:pt idx="422">
                  <c:v>7.1005416082320664E-4</c:v>
                </c:pt>
                <c:pt idx="423">
                  <c:v>7.1074797304149229E-4</c:v>
                </c:pt>
                <c:pt idx="424">
                  <c:v>7.1373413069952818E-4</c:v>
                </c:pt>
                <c:pt idx="425">
                  <c:v>7.1672657498123016E-4</c:v>
                </c:pt>
                <c:pt idx="426">
                  <c:v>7.1972530590080908E-4</c:v>
                </c:pt>
                <c:pt idx="427">
                  <c:v>7.3091722577532702E-4</c:v>
                </c:pt>
                <c:pt idx="428">
                  <c:v>7.3178309623500581E-4</c:v>
                </c:pt>
                <c:pt idx="429">
                  <c:v>7.3481326055357954E-4</c:v>
                </c:pt>
                <c:pt idx="430">
                  <c:v>7.3784971159529533E-4</c:v>
                </c:pt>
                <c:pt idx="431">
                  <c:v>7.4089244937347587E-4</c:v>
                </c:pt>
                <c:pt idx="432">
                  <c:v>7.5408199141328066E-4</c:v>
                </c:pt>
                <c:pt idx="433">
                  <c:v>7.5513378773544465E-4</c:v>
                </c:pt>
                <c:pt idx="434">
                  <c:v>7.5620043982471685E-4</c:v>
                </c:pt>
                <c:pt idx="435">
                  <c:v>7.5928089832810741E-4</c:v>
                </c:pt>
                <c:pt idx="436">
                  <c:v>7.6236764366832688E-4</c:v>
                </c:pt>
                <c:pt idx="437">
                  <c:v>7.7355735480737924E-4</c:v>
                </c:pt>
                <c:pt idx="438">
                  <c:v>7.7477749370391535E-4</c:v>
                </c:pt>
                <c:pt idx="439">
                  <c:v>7.7789567345387667E-4</c:v>
                </c:pt>
                <c:pt idx="440">
                  <c:v>7.8102014012948473E-4</c:v>
                </c:pt>
                <c:pt idx="441">
                  <c:v>7.8415089374495039E-4</c:v>
                </c:pt>
                <c:pt idx="442">
                  <c:v>7.8999975357702489E-4</c:v>
                </c:pt>
                <c:pt idx="443">
                  <c:v>7.9138920250767977E-4</c:v>
                </c:pt>
                <c:pt idx="444">
                  <c:v>7.9989896645038527E-4</c:v>
                </c:pt>
                <c:pt idx="445">
                  <c:v>8.0135111374747656E-4</c:v>
                </c:pt>
                <c:pt idx="446">
                  <c:v>8.045465574018758E-4</c:v>
                </c:pt>
                <c:pt idx="447">
                  <c:v>8.1741618228444888E-4</c:v>
                </c:pt>
                <c:pt idx="448">
                  <c:v>8.1900412583379989E-4</c:v>
                </c:pt>
                <c:pt idx="449">
                  <c:v>8.2061914087365408E-4</c:v>
                </c:pt>
                <c:pt idx="450">
                  <c:v>8.2385273071448775E-4</c:v>
                </c:pt>
                <c:pt idx="451">
                  <c:v>8.2709267830560263E-4</c:v>
                </c:pt>
                <c:pt idx="452">
                  <c:v>8.3980262055856239E-4</c:v>
                </c:pt>
                <c:pt idx="453">
                  <c:v>8.4157954262042978E-4</c:v>
                </c:pt>
                <c:pt idx="454">
                  <c:v>8.4338778305878201E-4</c:v>
                </c:pt>
                <c:pt idx="455">
                  <c:v>8.4666587747671783E-4</c:v>
                </c:pt>
                <c:pt idx="456">
                  <c:v>8.4995032975271388E-4</c:v>
                </c:pt>
                <c:pt idx="457">
                  <c:v>8.6249374872357607E-4</c:v>
                </c:pt>
                <c:pt idx="458">
                  <c:v>8.6446303347997855E-4</c:v>
                </c:pt>
                <c:pt idx="459">
                  <c:v>8.6646795955057625E-4</c:v>
                </c:pt>
                <c:pt idx="460">
                  <c:v>8.6979055930365965E-4</c:v>
                </c:pt>
                <c:pt idx="461">
                  <c:v>8.7311951702258219E-4</c:v>
                </c:pt>
                <c:pt idx="462">
                  <c:v>8.8548957202276796E-4</c:v>
                </c:pt>
                <c:pt idx="463">
                  <c:v>8.8993415541153194E-4</c:v>
                </c:pt>
                <c:pt idx="464">
                  <c:v>8.9322882190333243E-4</c:v>
                </c:pt>
                <c:pt idx="465">
                  <c:v>8.9652963925234775E-4</c:v>
                </c:pt>
                <c:pt idx="466">
                  <c:v>9.019504917127674E-4</c:v>
                </c:pt>
                <c:pt idx="467">
                  <c:v>9.0979441753682641E-4</c:v>
                </c:pt>
                <c:pt idx="468">
                  <c:v>9.1312598940824878E-4</c:v>
                </c:pt>
                <c:pt idx="469">
                  <c:v>9.1646371223072401E-4</c:v>
                </c:pt>
                <c:pt idx="470">
                  <c:v>9.198075860198916E-4</c:v>
                </c:pt>
                <c:pt idx="471">
                  <c:v>9.2497402882957378E-4</c:v>
                </c:pt>
                <c:pt idx="472">
                  <c:v>9.3324459116149395E-4</c:v>
                </c:pt>
                <c:pt idx="473">
                  <c:v>9.3661922002306354E-4</c:v>
                </c:pt>
                <c:pt idx="474">
                  <c:v>9.399999999460324E-4</c:v>
                </c:pt>
                <c:pt idx="475">
                  <c:v>9.6525903925837053E-4</c:v>
                </c:pt>
                <c:pt idx="476">
                  <c:v>1.0342561719354308E-3</c:v>
                </c:pt>
                <c:pt idx="477">
                  <c:v>1.0669293998410508E-3</c:v>
                </c:pt>
                <c:pt idx="478">
                  <c:v>1.0925055469872933E-3</c:v>
                </c:pt>
                <c:pt idx="479">
                  <c:v>1.1160546530107559E-3</c:v>
                </c:pt>
                <c:pt idx="480">
                  <c:v>1.1396610107523672E-3</c:v>
                </c:pt>
                <c:pt idx="481">
                  <c:v>1.2043079278529483E-3</c:v>
                </c:pt>
                <c:pt idx="482">
                  <c:v>1.234658979615036E-3</c:v>
                </c:pt>
                <c:pt idx="483">
                  <c:v>1.2585516115071194E-3</c:v>
                </c:pt>
                <c:pt idx="484">
                  <c:v>1.2825015013593151E-3</c:v>
                </c:pt>
                <c:pt idx="485">
                  <c:v>1.3065086502203496E-3</c:v>
                </c:pt>
                <c:pt idx="486">
                  <c:v>1.3108445680806316E-3</c:v>
                </c:pt>
                <c:pt idx="487">
                  <c:v>1.3839606492921314E-3</c:v>
                </c:pt>
                <c:pt idx="488">
                  <c:v>1.4084484592758518E-3</c:v>
                </c:pt>
                <c:pt idx="489">
                  <c:v>1.4329941625005425E-3</c:v>
                </c:pt>
                <c:pt idx="490">
                  <c:v>1.4575977600431442E-3</c:v>
                </c:pt>
                <c:pt idx="491">
                  <c:v>1.4822592529805979E-3</c:v>
                </c:pt>
                <c:pt idx="492">
                  <c:v>1.5565911149815473E-3</c:v>
                </c:pt>
                <c:pt idx="493">
                  <c:v>1.5814842003301834E-3</c:v>
                </c:pt>
                <c:pt idx="494">
                  <c:v>1.6064351865014176E-3</c:v>
                </c:pt>
                <c:pt idx="495">
                  <c:v>1.6314440745888806E-3</c:v>
                </c:pt>
                <c:pt idx="496">
                  <c:v>1.7573570822030579E-3</c:v>
                </c:pt>
                <c:pt idx="497">
                  <c:v>1.7827134048841431E-3</c:v>
                </c:pt>
                <c:pt idx="498">
                  <c:v>1.8081276372053886E-3</c:v>
                </c:pt>
                <c:pt idx="499">
                  <c:v>1.8335997802779933E-3</c:v>
                </c:pt>
                <c:pt idx="500">
                  <c:v>1.9103636851862257E-3</c:v>
                </c:pt>
                <c:pt idx="501">
                  <c:v>1.9360674824544365E-3</c:v>
                </c:pt>
                <c:pt idx="502">
                  <c:v>1.9618291960827069E-3</c:v>
                </c:pt>
                <c:pt idx="503">
                  <c:v>1.98764882719629E-3</c:v>
                </c:pt>
                <c:pt idx="504">
                  <c:v>2.0551437096899194E-3</c:v>
                </c:pt>
                <c:pt idx="505">
                  <c:v>2.1308738821202845E-3</c:v>
                </c:pt>
                <c:pt idx="506">
                  <c:v>2.1568284795341727E-3</c:v>
                </c:pt>
                <c:pt idx="507">
                  <c:v>2.1828403742636493E-3</c:v>
                </c:pt>
                <c:pt idx="508">
                  <c:v>2.2335524844656427E-3</c:v>
                </c:pt>
                <c:pt idx="509">
                  <c:v>2.2874609491704717E-3</c:v>
                </c:pt>
                <c:pt idx="510">
                  <c:v>2.3137593476250397E-3</c:v>
                </c:pt>
                <c:pt idx="511">
                  <c:v>2.4994527190245488E-3</c:v>
                </c:pt>
              </c:numCache>
            </c:numRef>
          </c:yVal>
          <c:smooth val="0"/>
        </c:ser>
        <c:ser>
          <c:idx val="2"/>
          <c:order val="1"/>
          <c:tx>
            <c:v>3M QL</c:v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EURSTD!$BA$2:$BA$513</c:f>
              <c:numCache>
                <c:formatCode>ddd\,\ dd\-mmm\-yyyy</c:formatCode>
                <c:ptCount val="512"/>
                <c:pt idx="0">
                  <c:v>42138</c:v>
                </c:pt>
                <c:pt idx="1">
                  <c:v>42139</c:v>
                </c:pt>
                <c:pt idx="2">
                  <c:v>42142</c:v>
                </c:pt>
                <c:pt idx="3">
                  <c:v>42143</c:v>
                </c:pt>
                <c:pt idx="4">
                  <c:v>42144</c:v>
                </c:pt>
                <c:pt idx="5">
                  <c:v>42145</c:v>
                </c:pt>
                <c:pt idx="6">
                  <c:v>42146</c:v>
                </c:pt>
                <c:pt idx="7">
                  <c:v>42149</c:v>
                </c:pt>
                <c:pt idx="8">
                  <c:v>42150</c:v>
                </c:pt>
                <c:pt idx="9">
                  <c:v>42151</c:v>
                </c:pt>
                <c:pt idx="10">
                  <c:v>42152</c:v>
                </c:pt>
                <c:pt idx="11">
                  <c:v>42153</c:v>
                </c:pt>
                <c:pt idx="12">
                  <c:v>42156</c:v>
                </c:pt>
                <c:pt idx="13">
                  <c:v>42157</c:v>
                </c:pt>
                <c:pt idx="14">
                  <c:v>42158</c:v>
                </c:pt>
                <c:pt idx="15">
                  <c:v>42159</c:v>
                </c:pt>
                <c:pt idx="16">
                  <c:v>42160</c:v>
                </c:pt>
                <c:pt idx="17">
                  <c:v>42163</c:v>
                </c:pt>
                <c:pt idx="18">
                  <c:v>42164</c:v>
                </c:pt>
                <c:pt idx="19">
                  <c:v>42165</c:v>
                </c:pt>
                <c:pt idx="20">
                  <c:v>42166</c:v>
                </c:pt>
                <c:pt idx="21">
                  <c:v>42167</c:v>
                </c:pt>
                <c:pt idx="22">
                  <c:v>42170</c:v>
                </c:pt>
                <c:pt idx="23">
                  <c:v>42171</c:v>
                </c:pt>
                <c:pt idx="24">
                  <c:v>42172</c:v>
                </c:pt>
                <c:pt idx="25">
                  <c:v>42173</c:v>
                </c:pt>
                <c:pt idx="26">
                  <c:v>42174</c:v>
                </c:pt>
                <c:pt idx="27">
                  <c:v>42177</c:v>
                </c:pt>
                <c:pt idx="28">
                  <c:v>42178</c:v>
                </c:pt>
                <c:pt idx="29">
                  <c:v>42179</c:v>
                </c:pt>
                <c:pt idx="30">
                  <c:v>42180</c:v>
                </c:pt>
                <c:pt idx="31">
                  <c:v>42181</c:v>
                </c:pt>
                <c:pt idx="32">
                  <c:v>42184</c:v>
                </c:pt>
                <c:pt idx="33">
                  <c:v>42185</c:v>
                </c:pt>
                <c:pt idx="34">
                  <c:v>42186</c:v>
                </c:pt>
                <c:pt idx="35">
                  <c:v>42187</c:v>
                </c:pt>
                <c:pt idx="36">
                  <c:v>42188</c:v>
                </c:pt>
                <c:pt idx="37">
                  <c:v>42191</c:v>
                </c:pt>
                <c:pt idx="38">
                  <c:v>42192</c:v>
                </c:pt>
                <c:pt idx="39">
                  <c:v>42193</c:v>
                </c:pt>
                <c:pt idx="40">
                  <c:v>42194</c:v>
                </c:pt>
                <c:pt idx="41">
                  <c:v>42195</c:v>
                </c:pt>
                <c:pt idx="42">
                  <c:v>42198</c:v>
                </c:pt>
                <c:pt idx="43">
                  <c:v>42199</c:v>
                </c:pt>
                <c:pt idx="44">
                  <c:v>42200</c:v>
                </c:pt>
                <c:pt idx="45">
                  <c:v>42201</c:v>
                </c:pt>
                <c:pt idx="46">
                  <c:v>42202</c:v>
                </c:pt>
                <c:pt idx="47">
                  <c:v>42205</c:v>
                </c:pt>
                <c:pt idx="48">
                  <c:v>42206</c:v>
                </c:pt>
                <c:pt idx="49">
                  <c:v>42207</c:v>
                </c:pt>
                <c:pt idx="50">
                  <c:v>42208</c:v>
                </c:pt>
                <c:pt idx="51">
                  <c:v>42209</c:v>
                </c:pt>
                <c:pt idx="52">
                  <c:v>42212</c:v>
                </c:pt>
                <c:pt idx="53">
                  <c:v>42213</c:v>
                </c:pt>
                <c:pt idx="54">
                  <c:v>42214</c:v>
                </c:pt>
                <c:pt idx="55">
                  <c:v>42215</c:v>
                </c:pt>
                <c:pt idx="56">
                  <c:v>42216</c:v>
                </c:pt>
                <c:pt idx="57">
                  <c:v>42219</c:v>
                </c:pt>
                <c:pt idx="58">
                  <c:v>42220</c:v>
                </c:pt>
                <c:pt idx="59">
                  <c:v>42221</c:v>
                </c:pt>
                <c:pt idx="60">
                  <c:v>42222</c:v>
                </c:pt>
                <c:pt idx="61">
                  <c:v>42223</c:v>
                </c:pt>
                <c:pt idx="62">
                  <c:v>42226</c:v>
                </c:pt>
                <c:pt idx="63">
                  <c:v>42227</c:v>
                </c:pt>
                <c:pt idx="64">
                  <c:v>42228</c:v>
                </c:pt>
                <c:pt idx="65">
                  <c:v>42229</c:v>
                </c:pt>
                <c:pt idx="66">
                  <c:v>42230</c:v>
                </c:pt>
                <c:pt idx="67">
                  <c:v>42233</c:v>
                </c:pt>
                <c:pt idx="68">
                  <c:v>42234</c:v>
                </c:pt>
                <c:pt idx="69">
                  <c:v>42235</c:v>
                </c:pt>
                <c:pt idx="70">
                  <c:v>42236</c:v>
                </c:pt>
                <c:pt idx="71">
                  <c:v>42237</c:v>
                </c:pt>
                <c:pt idx="72">
                  <c:v>42240</c:v>
                </c:pt>
                <c:pt idx="73">
                  <c:v>42241</c:v>
                </c:pt>
                <c:pt idx="74">
                  <c:v>42242</c:v>
                </c:pt>
                <c:pt idx="75">
                  <c:v>42243</c:v>
                </c:pt>
                <c:pt idx="76">
                  <c:v>42244</c:v>
                </c:pt>
                <c:pt idx="77">
                  <c:v>42247</c:v>
                </c:pt>
                <c:pt idx="78">
                  <c:v>42248</c:v>
                </c:pt>
                <c:pt idx="79">
                  <c:v>42249</c:v>
                </c:pt>
                <c:pt idx="80">
                  <c:v>42250</c:v>
                </c:pt>
                <c:pt idx="81">
                  <c:v>42251</c:v>
                </c:pt>
                <c:pt idx="82">
                  <c:v>42254</c:v>
                </c:pt>
                <c:pt idx="83">
                  <c:v>42255</c:v>
                </c:pt>
                <c:pt idx="84">
                  <c:v>42256</c:v>
                </c:pt>
                <c:pt idx="85">
                  <c:v>42257</c:v>
                </c:pt>
                <c:pt idx="86">
                  <c:v>42258</c:v>
                </c:pt>
                <c:pt idx="87">
                  <c:v>42261</c:v>
                </c:pt>
                <c:pt idx="88">
                  <c:v>42262</c:v>
                </c:pt>
                <c:pt idx="89">
                  <c:v>42263</c:v>
                </c:pt>
                <c:pt idx="90">
                  <c:v>42264</c:v>
                </c:pt>
                <c:pt idx="91">
                  <c:v>42265</c:v>
                </c:pt>
                <c:pt idx="92">
                  <c:v>42268</c:v>
                </c:pt>
                <c:pt idx="93">
                  <c:v>42269</c:v>
                </c:pt>
                <c:pt idx="94">
                  <c:v>42270</c:v>
                </c:pt>
                <c:pt idx="95">
                  <c:v>42271</c:v>
                </c:pt>
                <c:pt idx="96">
                  <c:v>42272</c:v>
                </c:pt>
                <c:pt idx="97">
                  <c:v>42275</c:v>
                </c:pt>
                <c:pt idx="98">
                  <c:v>42276</c:v>
                </c:pt>
                <c:pt idx="99">
                  <c:v>42277</c:v>
                </c:pt>
                <c:pt idx="100">
                  <c:v>42278</c:v>
                </c:pt>
                <c:pt idx="101">
                  <c:v>42279</c:v>
                </c:pt>
                <c:pt idx="102">
                  <c:v>42282</c:v>
                </c:pt>
                <c:pt idx="103">
                  <c:v>42283</c:v>
                </c:pt>
                <c:pt idx="104">
                  <c:v>42284</c:v>
                </c:pt>
                <c:pt idx="105">
                  <c:v>42285</c:v>
                </c:pt>
                <c:pt idx="106">
                  <c:v>42286</c:v>
                </c:pt>
                <c:pt idx="107">
                  <c:v>42289</c:v>
                </c:pt>
                <c:pt idx="108">
                  <c:v>42290</c:v>
                </c:pt>
                <c:pt idx="109">
                  <c:v>42291</c:v>
                </c:pt>
                <c:pt idx="110">
                  <c:v>42292</c:v>
                </c:pt>
                <c:pt idx="111">
                  <c:v>42293</c:v>
                </c:pt>
                <c:pt idx="112">
                  <c:v>42296</c:v>
                </c:pt>
                <c:pt idx="113">
                  <c:v>42297</c:v>
                </c:pt>
                <c:pt idx="114">
                  <c:v>42298</c:v>
                </c:pt>
                <c:pt idx="115">
                  <c:v>42299</c:v>
                </c:pt>
                <c:pt idx="116">
                  <c:v>42300</c:v>
                </c:pt>
                <c:pt idx="117">
                  <c:v>42303</c:v>
                </c:pt>
                <c:pt idx="118">
                  <c:v>42304</c:v>
                </c:pt>
                <c:pt idx="119">
                  <c:v>42305</c:v>
                </c:pt>
                <c:pt idx="120">
                  <c:v>42306</c:v>
                </c:pt>
                <c:pt idx="121">
                  <c:v>42307</c:v>
                </c:pt>
                <c:pt idx="122">
                  <c:v>42310</c:v>
                </c:pt>
                <c:pt idx="123">
                  <c:v>42311</c:v>
                </c:pt>
                <c:pt idx="124">
                  <c:v>42312</c:v>
                </c:pt>
                <c:pt idx="125">
                  <c:v>42313</c:v>
                </c:pt>
                <c:pt idx="126">
                  <c:v>42314</c:v>
                </c:pt>
                <c:pt idx="127">
                  <c:v>42317</c:v>
                </c:pt>
                <c:pt idx="128">
                  <c:v>42318</c:v>
                </c:pt>
                <c:pt idx="129">
                  <c:v>42319</c:v>
                </c:pt>
                <c:pt idx="130">
                  <c:v>42320</c:v>
                </c:pt>
                <c:pt idx="131">
                  <c:v>42321</c:v>
                </c:pt>
                <c:pt idx="132">
                  <c:v>42324</c:v>
                </c:pt>
                <c:pt idx="133">
                  <c:v>42325</c:v>
                </c:pt>
                <c:pt idx="134">
                  <c:v>42326</c:v>
                </c:pt>
                <c:pt idx="135">
                  <c:v>42327</c:v>
                </c:pt>
                <c:pt idx="136">
                  <c:v>42328</c:v>
                </c:pt>
                <c:pt idx="137">
                  <c:v>42331</c:v>
                </c:pt>
                <c:pt idx="138">
                  <c:v>42332</c:v>
                </c:pt>
                <c:pt idx="139">
                  <c:v>42333</c:v>
                </c:pt>
                <c:pt idx="140">
                  <c:v>42334</c:v>
                </c:pt>
                <c:pt idx="141">
                  <c:v>42335</c:v>
                </c:pt>
                <c:pt idx="142">
                  <c:v>42338</c:v>
                </c:pt>
                <c:pt idx="143">
                  <c:v>42339</c:v>
                </c:pt>
                <c:pt idx="144">
                  <c:v>42340</c:v>
                </c:pt>
                <c:pt idx="145">
                  <c:v>42341</c:v>
                </c:pt>
                <c:pt idx="146">
                  <c:v>42342</c:v>
                </c:pt>
                <c:pt idx="147">
                  <c:v>42345</c:v>
                </c:pt>
                <c:pt idx="148">
                  <c:v>42346</c:v>
                </c:pt>
                <c:pt idx="149">
                  <c:v>42347</c:v>
                </c:pt>
                <c:pt idx="150">
                  <c:v>42348</c:v>
                </c:pt>
                <c:pt idx="151">
                  <c:v>42349</c:v>
                </c:pt>
                <c:pt idx="152">
                  <c:v>42352</c:v>
                </c:pt>
                <c:pt idx="153">
                  <c:v>42353</c:v>
                </c:pt>
                <c:pt idx="154">
                  <c:v>42354</c:v>
                </c:pt>
                <c:pt idx="155">
                  <c:v>42355</c:v>
                </c:pt>
                <c:pt idx="156">
                  <c:v>42356</c:v>
                </c:pt>
                <c:pt idx="157">
                  <c:v>42359</c:v>
                </c:pt>
                <c:pt idx="158">
                  <c:v>42360</c:v>
                </c:pt>
                <c:pt idx="159">
                  <c:v>42361</c:v>
                </c:pt>
                <c:pt idx="160">
                  <c:v>42362</c:v>
                </c:pt>
                <c:pt idx="161">
                  <c:v>42366</c:v>
                </c:pt>
                <c:pt idx="162">
                  <c:v>42367</c:v>
                </c:pt>
                <c:pt idx="163">
                  <c:v>42368</c:v>
                </c:pt>
                <c:pt idx="164">
                  <c:v>42369</c:v>
                </c:pt>
                <c:pt idx="165">
                  <c:v>42373</c:v>
                </c:pt>
                <c:pt idx="166">
                  <c:v>42374</c:v>
                </c:pt>
                <c:pt idx="167">
                  <c:v>42375</c:v>
                </c:pt>
                <c:pt idx="168">
                  <c:v>42376</c:v>
                </c:pt>
                <c:pt idx="169">
                  <c:v>42377</c:v>
                </c:pt>
                <c:pt idx="170">
                  <c:v>42380</c:v>
                </c:pt>
                <c:pt idx="171">
                  <c:v>42381</c:v>
                </c:pt>
                <c:pt idx="172">
                  <c:v>42382</c:v>
                </c:pt>
                <c:pt idx="173">
                  <c:v>42383</c:v>
                </c:pt>
                <c:pt idx="174">
                  <c:v>42384</c:v>
                </c:pt>
                <c:pt idx="175">
                  <c:v>42387</c:v>
                </c:pt>
                <c:pt idx="176">
                  <c:v>42388</c:v>
                </c:pt>
                <c:pt idx="177">
                  <c:v>42389</c:v>
                </c:pt>
                <c:pt idx="178">
                  <c:v>42390</c:v>
                </c:pt>
                <c:pt idx="179">
                  <c:v>42391</c:v>
                </c:pt>
                <c:pt idx="180">
                  <c:v>42394</c:v>
                </c:pt>
                <c:pt idx="181">
                  <c:v>42395</c:v>
                </c:pt>
                <c:pt idx="182">
                  <c:v>42396</c:v>
                </c:pt>
                <c:pt idx="183">
                  <c:v>42397</c:v>
                </c:pt>
                <c:pt idx="184">
                  <c:v>42398</c:v>
                </c:pt>
                <c:pt idx="185">
                  <c:v>42401</c:v>
                </c:pt>
                <c:pt idx="186">
                  <c:v>42402</c:v>
                </c:pt>
                <c:pt idx="187">
                  <c:v>42403</c:v>
                </c:pt>
                <c:pt idx="188">
                  <c:v>42404</c:v>
                </c:pt>
                <c:pt idx="189">
                  <c:v>42405</c:v>
                </c:pt>
                <c:pt idx="190">
                  <c:v>42408</c:v>
                </c:pt>
                <c:pt idx="191">
                  <c:v>42409</c:v>
                </c:pt>
                <c:pt idx="192">
                  <c:v>42410</c:v>
                </c:pt>
                <c:pt idx="193">
                  <c:v>42411</c:v>
                </c:pt>
                <c:pt idx="194">
                  <c:v>42412</c:v>
                </c:pt>
                <c:pt idx="195">
                  <c:v>42415</c:v>
                </c:pt>
                <c:pt idx="196">
                  <c:v>42416</c:v>
                </c:pt>
                <c:pt idx="197">
                  <c:v>42417</c:v>
                </c:pt>
                <c:pt idx="198">
                  <c:v>42418</c:v>
                </c:pt>
                <c:pt idx="199">
                  <c:v>42419</c:v>
                </c:pt>
                <c:pt idx="200">
                  <c:v>42422</c:v>
                </c:pt>
                <c:pt idx="201">
                  <c:v>42423</c:v>
                </c:pt>
                <c:pt idx="202">
                  <c:v>42424</c:v>
                </c:pt>
                <c:pt idx="203">
                  <c:v>42425</c:v>
                </c:pt>
                <c:pt idx="204">
                  <c:v>42426</c:v>
                </c:pt>
                <c:pt idx="205">
                  <c:v>42429</c:v>
                </c:pt>
                <c:pt idx="206">
                  <c:v>42430</c:v>
                </c:pt>
                <c:pt idx="207">
                  <c:v>42431</c:v>
                </c:pt>
                <c:pt idx="208">
                  <c:v>42432</c:v>
                </c:pt>
                <c:pt idx="209">
                  <c:v>42433</c:v>
                </c:pt>
                <c:pt idx="210">
                  <c:v>42436</c:v>
                </c:pt>
                <c:pt idx="211">
                  <c:v>42437</c:v>
                </c:pt>
                <c:pt idx="212">
                  <c:v>42438</c:v>
                </c:pt>
                <c:pt idx="213">
                  <c:v>42439</c:v>
                </c:pt>
                <c:pt idx="214">
                  <c:v>42440</c:v>
                </c:pt>
                <c:pt idx="215">
                  <c:v>42443</c:v>
                </c:pt>
                <c:pt idx="216">
                  <c:v>42444</c:v>
                </c:pt>
                <c:pt idx="217">
                  <c:v>42445</c:v>
                </c:pt>
                <c:pt idx="218">
                  <c:v>42446</c:v>
                </c:pt>
                <c:pt idx="219">
                  <c:v>42447</c:v>
                </c:pt>
                <c:pt idx="220">
                  <c:v>42450</c:v>
                </c:pt>
                <c:pt idx="221">
                  <c:v>42451</c:v>
                </c:pt>
                <c:pt idx="222">
                  <c:v>42452</c:v>
                </c:pt>
                <c:pt idx="223">
                  <c:v>42453</c:v>
                </c:pt>
                <c:pt idx="224">
                  <c:v>42458</c:v>
                </c:pt>
                <c:pt idx="225">
                  <c:v>42459</c:v>
                </c:pt>
                <c:pt idx="226">
                  <c:v>42460</c:v>
                </c:pt>
                <c:pt idx="227">
                  <c:v>42461</c:v>
                </c:pt>
                <c:pt idx="228">
                  <c:v>42464</c:v>
                </c:pt>
                <c:pt idx="229">
                  <c:v>42465</c:v>
                </c:pt>
                <c:pt idx="230">
                  <c:v>42466</c:v>
                </c:pt>
                <c:pt idx="231">
                  <c:v>42467</c:v>
                </c:pt>
                <c:pt idx="232">
                  <c:v>42468</c:v>
                </c:pt>
                <c:pt idx="233">
                  <c:v>42471</c:v>
                </c:pt>
                <c:pt idx="234">
                  <c:v>42472</c:v>
                </c:pt>
                <c:pt idx="235">
                  <c:v>42473</c:v>
                </c:pt>
                <c:pt idx="236">
                  <c:v>42474</c:v>
                </c:pt>
                <c:pt idx="237">
                  <c:v>42475</c:v>
                </c:pt>
                <c:pt idx="238">
                  <c:v>42478</c:v>
                </c:pt>
                <c:pt idx="239">
                  <c:v>42479</c:v>
                </c:pt>
                <c:pt idx="240">
                  <c:v>42480</c:v>
                </c:pt>
                <c:pt idx="241">
                  <c:v>42481</c:v>
                </c:pt>
                <c:pt idx="242">
                  <c:v>42482</c:v>
                </c:pt>
                <c:pt idx="243">
                  <c:v>42485</c:v>
                </c:pt>
                <c:pt idx="244">
                  <c:v>42486</c:v>
                </c:pt>
                <c:pt idx="245">
                  <c:v>42487</c:v>
                </c:pt>
                <c:pt idx="246">
                  <c:v>42488</c:v>
                </c:pt>
                <c:pt idx="247">
                  <c:v>42489</c:v>
                </c:pt>
                <c:pt idx="248">
                  <c:v>42492</c:v>
                </c:pt>
                <c:pt idx="249">
                  <c:v>42493</c:v>
                </c:pt>
                <c:pt idx="250">
                  <c:v>42494</c:v>
                </c:pt>
                <c:pt idx="251">
                  <c:v>42495</c:v>
                </c:pt>
                <c:pt idx="252">
                  <c:v>42496</c:v>
                </c:pt>
                <c:pt idx="253">
                  <c:v>42499</c:v>
                </c:pt>
                <c:pt idx="254">
                  <c:v>42500</c:v>
                </c:pt>
                <c:pt idx="255">
                  <c:v>42501</c:v>
                </c:pt>
                <c:pt idx="256">
                  <c:v>42502</c:v>
                </c:pt>
                <c:pt idx="257">
                  <c:v>42503</c:v>
                </c:pt>
                <c:pt idx="258">
                  <c:v>42506</c:v>
                </c:pt>
                <c:pt idx="259">
                  <c:v>42507</c:v>
                </c:pt>
                <c:pt idx="260">
                  <c:v>42508</c:v>
                </c:pt>
                <c:pt idx="261">
                  <c:v>42509</c:v>
                </c:pt>
                <c:pt idx="262">
                  <c:v>42510</c:v>
                </c:pt>
                <c:pt idx="263">
                  <c:v>42513</c:v>
                </c:pt>
                <c:pt idx="264">
                  <c:v>42514</c:v>
                </c:pt>
                <c:pt idx="265">
                  <c:v>42515</c:v>
                </c:pt>
                <c:pt idx="266">
                  <c:v>42516</c:v>
                </c:pt>
                <c:pt idx="267">
                  <c:v>42517</c:v>
                </c:pt>
                <c:pt idx="268">
                  <c:v>42520</c:v>
                </c:pt>
                <c:pt idx="269">
                  <c:v>42521</c:v>
                </c:pt>
                <c:pt idx="270">
                  <c:v>42522</c:v>
                </c:pt>
                <c:pt idx="271">
                  <c:v>42523</c:v>
                </c:pt>
                <c:pt idx="272">
                  <c:v>42524</c:v>
                </c:pt>
                <c:pt idx="273">
                  <c:v>42527</c:v>
                </c:pt>
                <c:pt idx="274">
                  <c:v>42528</c:v>
                </c:pt>
                <c:pt idx="275">
                  <c:v>42529</c:v>
                </c:pt>
                <c:pt idx="276">
                  <c:v>42530</c:v>
                </c:pt>
                <c:pt idx="277">
                  <c:v>42531</c:v>
                </c:pt>
                <c:pt idx="278">
                  <c:v>42534</c:v>
                </c:pt>
                <c:pt idx="279">
                  <c:v>42535</c:v>
                </c:pt>
                <c:pt idx="280">
                  <c:v>42536</c:v>
                </c:pt>
                <c:pt idx="281">
                  <c:v>42537</c:v>
                </c:pt>
                <c:pt idx="282">
                  <c:v>42538</c:v>
                </c:pt>
                <c:pt idx="283">
                  <c:v>42541</c:v>
                </c:pt>
                <c:pt idx="284">
                  <c:v>42542</c:v>
                </c:pt>
                <c:pt idx="285">
                  <c:v>42543</c:v>
                </c:pt>
                <c:pt idx="286">
                  <c:v>42544</c:v>
                </c:pt>
                <c:pt idx="287">
                  <c:v>42545</c:v>
                </c:pt>
                <c:pt idx="288">
                  <c:v>42548</c:v>
                </c:pt>
                <c:pt idx="289">
                  <c:v>42549</c:v>
                </c:pt>
                <c:pt idx="290">
                  <c:v>42550</c:v>
                </c:pt>
                <c:pt idx="291">
                  <c:v>42551</c:v>
                </c:pt>
                <c:pt idx="292">
                  <c:v>42552</c:v>
                </c:pt>
                <c:pt idx="293">
                  <c:v>42555</c:v>
                </c:pt>
                <c:pt idx="294">
                  <c:v>42556</c:v>
                </c:pt>
                <c:pt idx="295">
                  <c:v>42557</c:v>
                </c:pt>
                <c:pt idx="296">
                  <c:v>42558</c:v>
                </c:pt>
                <c:pt idx="297">
                  <c:v>42559</c:v>
                </c:pt>
                <c:pt idx="298">
                  <c:v>42562</c:v>
                </c:pt>
                <c:pt idx="299">
                  <c:v>42563</c:v>
                </c:pt>
                <c:pt idx="300">
                  <c:v>42564</c:v>
                </c:pt>
                <c:pt idx="301">
                  <c:v>42565</c:v>
                </c:pt>
                <c:pt idx="302">
                  <c:v>42566</c:v>
                </c:pt>
                <c:pt idx="303">
                  <c:v>42569</c:v>
                </c:pt>
                <c:pt idx="304">
                  <c:v>42570</c:v>
                </c:pt>
                <c:pt idx="305">
                  <c:v>42571</c:v>
                </c:pt>
                <c:pt idx="306">
                  <c:v>42572</c:v>
                </c:pt>
                <c:pt idx="307">
                  <c:v>42573</c:v>
                </c:pt>
                <c:pt idx="308">
                  <c:v>42576</c:v>
                </c:pt>
                <c:pt idx="309">
                  <c:v>42577</c:v>
                </c:pt>
                <c:pt idx="310">
                  <c:v>42578</c:v>
                </c:pt>
                <c:pt idx="311">
                  <c:v>42579</c:v>
                </c:pt>
                <c:pt idx="312">
                  <c:v>42580</c:v>
                </c:pt>
                <c:pt idx="313">
                  <c:v>42583</c:v>
                </c:pt>
                <c:pt idx="314">
                  <c:v>42584</c:v>
                </c:pt>
                <c:pt idx="315">
                  <c:v>42585</c:v>
                </c:pt>
                <c:pt idx="316">
                  <c:v>42586</c:v>
                </c:pt>
                <c:pt idx="317">
                  <c:v>42587</c:v>
                </c:pt>
                <c:pt idx="318">
                  <c:v>42590</c:v>
                </c:pt>
                <c:pt idx="319">
                  <c:v>42591</c:v>
                </c:pt>
                <c:pt idx="320">
                  <c:v>42592</c:v>
                </c:pt>
                <c:pt idx="321">
                  <c:v>42593</c:v>
                </c:pt>
                <c:pt idx="322">
                  <c:v>42594</c:v>
                </c:pt>
                <c:pt idx="323">
                  <c:v>42597</c:v>
                </c:pt>
                <c:pt idx="324">
                  <c:v>42598</c:v>
                </c:pt>
                <c:pt idx="325">
                  <c:v>42599</c:v>
                </c:pt>
                <c:pt idx="326">
                  <c:v>42600</c:v>
                </c:pt>
                <c:pt idx="327">
                  <c:v>42601</c:v>
                </c:pt>
                <c:pt idx="328">
                  <c:v>42604</c:v>
                </c:pt>
                <c:pt idx="329">
                  <c:v>42605</c:v>
                </c:pt>
                <c:pt idx="330">
                  <c:v>42606</c:v>
                </c:pt>
                <c:pt idx="331">
                  <c:v>42607</c:v>
                </c:pt>
                <c:pt idx="332">
                  <c:v>42608</c:v>
                </c:pt>
                <c:pt idx="333">
                  <c:v>42611</c:v>
                </c:pt>
                <c:pt idx="334">
                  <c:v>42612</c:v>
                </c:pt>
                <c:pt idx="335">
                  <c:v>42613</c:v>
                </c:pt>
                <c:pt idx="336">
                  <c:v>42614</c:v>
                </c:pt>
                <c:pt idx="337">
                  <c:v>42615</c:v>
                </c:pt>
                <c:pt idx="338">
                  <c:v>42618</c:v>
                </c:pt>
                <c:pt idx="339">
                  <c:v>42619</c:v>
                </c:pt>
                <c:pt idx="340">
                  <c:v>42620</c:v>
                </c:pt>
                <c:pt idx="341">
                  <c:v>42621</c:v>
                </c:pt>
                <c:pt idx="342">
                  <c:v>42622</c:v>
                </c:pt>
                <c:pt idx="343">
                  <c:v>42625</c:v>
                </c:pt>
                <c:pt idx="344">
                  <c:v>42626</c:v>
                </c:pt>
                <c:pt idx="345">
                  <c:v>42627</c:v>
                </c:pt>
                <c:pt idx="346">
                  <c:v>42628</c:v>
                </c:pt>
                <c:pt idx="347">
                  <c:v>42629</c:v>
                </c:pt>
                <c:pt idx="348">
                  <c:v>42632</c:v>
                </c:pt>
                <c:pt idx="349">
                  <c:v>42633</c:v>
                </c:pt>
                <c:pt idx="350">
                  <c:v>42634</c:v>
                </c:pt>
                <c:pt idx="351">
                  <c:v>42635</c:v>
                </c:pt>
                <c:pt idx="352">
                  <c:v>42636</c:v>
                </c:pt>
                <c:pt idx="353">
                  <c:v>42639</c:v>
                </c:pt>
                <c:pt idx="354">
                  <c:v>42640</c:v>
                </c:pt>
                <c:pt idx="355">
                  <c:v>42641</c:v>
                </c:pt>
                <c:pt idx="356">
                  <c:v>42642</c:v>
                </c:pt>
                <c:pt idx="357">
                  <c:v>42643</c:v>
                </c:pt>
                <c:pt idx="358">
                  <c:v>42646</c:v>
                </c:pt>
                <c:pt idx="359">
                  <c:v>42647</c:v>
                </c:pt>
                <c:pt idx="360">
                  <c:v>42648</c:v>
                </c:pt>
                <c:pt idx="361">
                  <c:v>42649</c:v>
                </c:pt>
                <c:pt idx="362">
                  <c:v>42650</c:v>
                </c:pt>
                <c:pt idx="363">
                  <c:v>42653</c:v>
                </c:pt>
                <c:pt idx="364">
                  <c:v>42654</c:v>
                </c:pt>
                <c:pt idx="365">
                  <c:v>42655</c:v>
                </c:pt>
                <c:pt idx="366">
                  <c:v>42656</c:v>
                </c:pt>
                <c:pt idx="367">
                  <c:v>42657</c:v>
                </c:pt>
                <c:pt idx="368">
                  <c:v>42660</c:v>
                </c:pt>
                <c:pt idx="369">
                  <c:v>42661</c:v>
                </c:pt>
                <c:pt idx="370">
                  <c:v>42662</c:v>
                </c:pt>
                <c:pt idx="371">
                  <c:v>42663</c:v>
                </c:pt>
                <c:pt idx="372">
                  <c:v>42664</c:v>
                </c:pt>
                <c:pt idx="373">
                  <c:v>42667</c:v>
                </c:pt>
                <c:pt idx="374">
                  <c:v>42668</c:v>
                </c:pt>
                <c:pt idx="375">
                  <c:v>42669</c:v>
                </c:pt>
                <c:pt idx="376">
                  <c:v>42670</c:v>
                </c:pt>
                <c:pt idx="377">
                  <c:v>42671</c:v>
                </c:pt>
                <c:pt idx="378">
                  <c:v>42674</c:v>
                </c:pt>
                <c:pt idx="379">
                  <c:v>42675</c:v>
                </c:pt>
                <c:pt idx="380">
                  <c:v>42676</c:v>
                </c:pt>
                <c:pt idx="381">
                  <c:v>42677</c:v>
                </c:pt>
                <c:pt idx="382">
                  <c:v>42678</c:v>
                </c:pt>
                <c:pt idx="383">
                  <c:v>42681</c:v>
                </c:pt>
                <c:pt idx="384">
                  <c:v>42682</c:v>
                </c:pt>
                <c:pt idx="385">
                  <c:v>42683</c:v>
                </c:pt>
                <c:pt idx="386">
                  <c:v>42684</c:v>
                </c:pt>
                <c:pt idx="387">
                  <c:v>42685</c:v>
                </c:pt>
                <c:pt idx="388">
                  <c:v>42688</c:v>
                </c:pt>
                <c:pt idx="389">
                  <c:v>42689</c:v>
                </c:pt>
                <c:pt idx="390">
                  <c:v>42690</c:v>
                </c:pt>
                <c:pt idx="391">
                  <c:v>42691</c:v>
                </c:pt>
                <c:pt idx="392">
                  <c:v>42692</c:v>
                </c:pt>
                <c:pt idx="393">
                  <c:v>42695</c:v>
                </c:pt>
                <c:pt idx="394">
                  <c:v>42696</c:v>
                </c:pt>
                <c:pt idx="395">
                  <c:v>42697</c:v>
                </c:pt>
                <c:pt idx="396">
                  <c:v>42698</c:v>
                </c:pt>
                <c:pt idx="397">
                  <c:v>42699</c:v>
                </c:pt>
                <c:pt idx="398">
                  <c:v>42702</c:v>
                </c:pt>
                <c:pt idx="399">
                  <c:v>42703</c:v>
                </c:pt>
                <c:pt idx="400">
                  <c:v>42704</c:v>
                </c:pt>
                <c:pt idx="401">
                  <c:v>42705</c:v>
                </c:pt>
                <c:pt idx="402">
                  <c:v>42706</c:v>
                </c:pt>
                <c:pt idx="403">
                  <c:v>42709</c:v>
                </c:pt>
                <c:pt idx="404">
                  <c:v>42710</c:v>
                </c:pt>
                <c:pt idx="405">
                  <c:v>42711</c:v>
                </c:pt>
                <c:pt idx="406">
                  <c:v>42712</c:v>
                </c:pt>
                <c:pt idx="407">
                  <c:v>42713</c:v>
                </c:pt>
                <c:pt idx="408">
                  <c:v>42716</c:v>
                </c:pt>
                <c:pt idx="409">
                  <c:v>42717</c:v>
                </c:pt>
                <c:pt idx="410">
                  <c:v>42718</c:v>
                </c:pt>
                <c:pt idx="411">
                  <c:v>42719</c:v>
                </c:pt>
                <c:pt idx="412">
                  <c:v>42720</c:v>
                </c:pt>
                <c:pt idx="413">
                  <c:v>42723</c:v>
                </c:pt>
                <c:pt idx="414">
                  <c:v>42724</c:v>
                </c:pt>
                <c:pt idx="415">
                  <c:v>42725</c:v>
                </c:pt>
                <c:pt idx="416">
                  <c:v>42726</c:v>
                </c:pt>
                <c:pt idx="417">
                  <c:v>42727</c:v>
                </c:pt>
                <c:pt idx="418">
                  <c:v>42731</c:v>
                </c:pt>
                <c:pt idx="419">
                  <c:v>42732</c:v>
                </c:pt>
                <c:pt idx="420">
                  <c:v>42733</c:v>
                </c:pt>
                <c:pt idx="421">
                  <c:v>42734</c:v>
                </c:pt>
                <c:pt idx="422">
                  <c:v>42737</c:v>
                </c:pt>
                <c:pt idx="423">
                  <c:v>42738</c:v>
                </c:pt>
                <c:pt idx="424">
                  <c:v>42739</c:v>
                </c:pt>
                <c:pt idx="425">
                  <c:v>42740</c:v>
                </c:pt>
                <c:pt idx="426">
                  <c:v>42741</c:v>
                </c:pt>
                <c:pt idx="427">
                  <c:v>42744</c:v>
                </c:pt>
                <c:pt idx="428">
                  <c:v>42745</c:v>
                </c:pt>
                <c:pt idx="429">
                  <c:v>42746</c:v>
                </c:pt>
                <c:pt idx="430">
                  <c:v>42747</c:v>
                </c:pt>
                <c:pt idx="431">
                  <c:v>42748</c:v>
                </c:pt>
                <c:pt idx="432">
                  <c:v>42751</c:v>
                </c:pt>
                <c:pt idx="433">
                  <c:v>42752</c:v>
                </c:pt>
                <c:pt idx="434">
                  <c:v>42753</c:v>
                </c:pt>
                <c:pt idx="435">
                  <c:v>42754</c:v>
                </c:pt>
                <c:pt idx="436">
                  <c:v>42755</c:v>
                </c:pt>
                <c:pt idx="437">
                  <c:v>42758</c:v>
                </c:pt>
                <c:pt idx="438">
                  <c:v>42759</c:v>
                </c:pt>
                <c:pt idx="439">
                  <c:v>42760</c:v>
                </c:pt>
                <c:pt idx="440">
                  <c:v>42761</c:v>
                </c:pt>
                <c:pt idx="441">
                  <c:v>42762</c:v>
                </c:pt>
                <c:pt idx="442">
                  <c:v>42765</c:v>
                </c:pt>
                <c:pt idx="443">
                  <c:v>42766</c:v>
                </c:pt>
                <c:pt idx="444">
                  <c:v>42767</c:v>
                </c:pt>
                <c:pt idx="445">
                  <c:v>42768</c:v>
                </c:pt>
                <c:pt idx="446">
                  <c:v>42769</c:v>
                </c:pt>
                <c:pt idx="447">
                  <c:v>42772</c:v>
                </c:pt>
                <c:pt idx="448">
                  <c:v>42773</c:v>
                </c:pt>
                <c:pt idx="449">
                  <c:v>42774</c:v>
                </c:pt>
                <c:pt idx="450">
                  <c:v>42775</c:v>
                </c:pt>
                <c:pt idx="451">
                  <c:v>42776</c:v>
                </c:pt>
                <c:pt idx="452">
                  <c:v>42779</c:v>
                </c:pt>
                <c:pt idx="453">
                  <c:v>42780</c:v>
                </c:pt>
                <c:pt idx="454">
                  <c:v>42781</c:v>
                </c:pt>
                <c:pt idx="455">
                  <c:v>42782</c:v>
                </c:pt>
                <c:pt idx="456">
                  <c:v>42783</c:v>
                </c:pt>
                <c:pt idx="457">
                  <c:v>42786</c:v>
                </c:pt>
                <c:pt idx="458">
                  <c:v>42787</c:v>
                </c:pt>
                <c:pt idx="459">
                  <c:v>42788</c:v>
                </c:pt>
                <c:pt idx="460">
                  <c:v>42789</c:v>
                </c:pt>
                <c:pt idx="461">
                  <c:v>42790</c:v>
                </c:pt>
                <c:pt idx="462">
                  <c:v>42793</c:v>
                </c:pt>
                <c:pt idx="463">
                  <c:v>42794</c:v>
                </c:pt>
                <c:pt idx="464">
                  <c:v>42795</c:v>
                </c:pt>
                <c:pt idx="465">
                  <c:v>42796</c:v>
                </c:pt>
                <c:pt idx="466">
                  <c:v>42797</c:v>
                </c:pt>
                <c:pt idx="467">
                  <c:v>42800</c:v>
                </c:pt>
                <c:pt idx="468">
                  <c:v>42801</c:v>
                </c:pt>
                <c:pt idx="469">
                  <c:v>42802</c:v>
                </c:pt>
                <c:pt idx="470">
                  <c:v>42803</c:v>
                </c:pt>
                <c:pt idx="471">
                  <c:v>42804</c:v>
                </c:pt>
                <c:pt idx="472">
                  <c:v>42807</c:v>
                </c:pt>
                <c:pt idx="473">
                  <c:v>42808</c:v>
                </c:pt>
                <c:pt idx="474">
                  <c:v>42809</c:v>
                </c:pt>
                <c:pt idx="475">
                  <c:v>42810</c:v>
                </c:pt>
                <c:pt idx="476">
                  <c:v>42811</c:v>
                </c:pt>
                <c:pt idx="477">
                  <c:v>42814</c:v>
                </c:pt>
                <c:pt idx="478">
                  <c:v>42815</c:v>
                </c:pt>
                <c:pt idx="479">
                  <c:v>42816</c:v>
                </c:pt>
                <c:pt idx="480">
                  <c:v>42817</c:v>
                </c:pt>
                <c:pt idx="481">
                  <c:v>42818</c:v>
                </c:pt>
                <c:pt idx="482">
                  <c:v>42821</c:v>
                </c:pt>
                <c:pt idx="483">
                  <c:v>42822</c:v>
                </c:pt>
                <c:pt idx="484">
                  <c:v>42823</c:v>
                </c:pt>
                <c:pt idx="485">
                  <c:v>42824</c:v>
                </c:pt>
                <c:pt idx="486">
                  <c:v>42825</c:v>
                </c:pt>
                <c:pt idx="487">
                  <c:v>42828</c:v>
                </c:pt>
                <c:pt idx="488">
                  <c:v>42829</c:v>
                </c:pt>
                <c:pt idx="489">
                  <c:v>42830</c:v>
                </c:pt>
                <c:pt idx="490">
                  <c:v>42831</c:v>
                </c:pt>
                <c:pt idx="491">
                  <c:v>42832</c:v>
                </c:pt>
                <c:pt idx="492">
                  <c:v>42835</c:v>
                </c:pt>
                <c:pt idx="493">
                  <c:v>42836</c:v>
                </c:pt>
                <c:pt idx="494">
                  <c:v>42837</c:v>
                </c:pt>
                <c:pt idx="495">
                  <c:v>42838</c:v>
                </c:pt>
                <c:pt idx="496">
                  <c:v>42843</c:v>
                </c:pt>
                <c:pt idx="497">
                  <c:v>42844</c:v>
                </c:pt>
                <c:pt idx="498">
                  <c:v>42845</c:v>
                </c:pt>
                <c:pt idx="499">
                  <c:v>42846</c:v>
                </c:pt>
                <c:pt idx="500">
                  <c:v>42849</c:v>
                </c:pt>
                <c:pt idx="501">
                  <c:v>42850</c:v>
                </c:pt>
                <c:pt idx="502">
                  <c:v>42851</c:v>
                </c:pt>
                <c:pt idx="503">
                  <c:v>42852</c:v>
                </c:pt>
                <c:pt idx="504">
                  <c:v>42853</c:v>
                </c:pt>
                <c:pt idx="505">
                  <c:v>42857</c:v>
                </c:pt>
                <c:pt idx="506">
                  <c:v>42858</c:v>
                </c:pt>
                <c:pt idx="507">
                  <c:v>42859</c:v>
                </c:pt>
                <c:pt idx="508">
                  <c:v>42860</c:v>
                </c:pt>
                <c:pt idx="509">
                  <c:v>42863</c:v>
                </c:pt>
                <c:pt idx="510">
                  <c:v>42864</c:v>
                </c:pt>
                <c:pt idx="511">
                  <c:v>42871</c:v>
                </c:pt>
              </c:numCache>
            </c:numRef>
          </c:xVal>
          <c:yVal>
            <c:numRef>
              <c:f>EURSTD!$BD$2:$BD$513</c:f>
              <c:numCache>
                <c:formatCode>0.0000%</c:formatCode>
                <c:ptCount val="512"/>
                <c:pt idx="0">
                  <c:v>-1.7000000000059239E-4</c:v>
                </c:pt>
                <c:pt idx="1">
                  <c:v>-1.6305495262034837E-4</c:v>
                </c:pt>
                <c:pt idx="2">
                  <c:v>-1.523273607312062E-4</c:v>
                </c:pt>
                <c:pt idx="3">
                  <c:v>-1.4791919618086503E-4</c:v>
                </c:pt>
                <c:pt idx="4">
                  <c:v>-1.4351838781835664E-4</c:v>
                </c:pt>
                <c:pt idx="5">
                  <c:v>-1.3912664645169802E-4</c:v>
                </c:pt>
                <c:pt idx="6">
                  <c:v>-1.3299061835440735E-4</c:v>
                </c:pt>
                <c:pt idx="7">
                  <c:v>-1.2168520239528593E-4</c:v>
                </c:pt>
                <c:pt idx="8">
                  <c:v>-1.1736509343254886E-4</c:v>
                </c:pt>
                <c:pt idx="9">
                  <c:v>-1.1306469750188806E-4</c:v>
                </c:pt>
                <c:pt idx="10">
                  <c:v>-1.0878585247793862E-4</c:v>
                </c:pt>
                <c:pt idx="11">
                  <c:v>-1.0370148326225504E-4</c:v>
                </c:pt>
                <c:pt idx="12">
                  <c:v>-8.5662604157925017E-5</c:v>
                </c:pt>
                <c:pt idx="13">
                  <c:v>-8.1519710459824736E-5</c:v>
                </c:pt>
                <c:pt idx="14">
                  <c:v>-7.7409776157371979E-5</c:v>
                </c:pt>
                <c:pt idx="15">
                  <c:v>-7.3334766190516617E-5</c:v>
                </c:pt>
                <c:pt idx="16">
                  <c:v>-6.9683032538223936E-5</c:v>
                </c:pt>
                <c:pt idx="17">
                  <c:v>-5.7423903864158326E-5</c:v>
                </c:pt>
                <c:pt idx="18">
                  <c:v>-5.3553625037604675E-5</c:v>
                </c:pt>
                <c:pt idx="19">
                  <c:v>-4.9730441393587391E-5</c:v>
                </c:pt>
                <c:pt idx="20">
                  <c:v>-4.59564449343301E-5</c:v>
                </c:pt>
                <c:pt idx="21">
                  <c:v>-4.385612060147612E-5</c:v>
                </c:pt>
                <c:pt idx="22">
                  <c:v>-3.139480634548898E-5</c:v>
                </c:pt>
                <c:pt idx="23">
                  <c:v>-2.8030992023617987E-5</c:v>
                </c:pt>
                <c:pt idx="24">
                  <c:v>-2.4999998880624538E-5</c:v>
                </c:pt>
                <c:pt idx="25">
                  <c:v>-2.2312426413006534E-5</c:v>
                </c:pt>
                <c:pt idx="26">
                  <c:v>-2.2928410717708143E-5</c:v>
                </c:pt>
                <c:pt idx="27">
                  <c:v>-1.5112421987296049E-5</c:v>
                </c:pt>
                <c:pt idx="28">
                  <c:v>-1.4211159446611193E-5</c:v>
                </c:pt>
                <c:pt idx="29">
                  <c:v>-1.36676634171254E-5</c:v>
                </c:pt>
                <c:pt idx="30">
                  <c:v>-1.3477971537964475E-5</c:v>
                </c:pt>
                <c:pt idx="31">
                  <c:v>-1.7639837511961226E-5</c:v>
                </c:pt>
                <c:pt idx="32">
                  <c:v>-1.6116040287066756E-5</c:v>
                </c:pt>
                <c:pt idx="33">
                  <c:v>-1.7573975853687909E-5</c:v>
                </c:pt>
                <c:pt idx="34">
                  <c:v>1.0511335841560364E-4</c:v>
                </c:pt>
                <c:pt idx="35">
                  <c:v>1.0308600142636007E-4</c:v>
                </c:pt>
                <c:pt idx="36">
                  <c:v>9.3453524501091337E-5</c:v>
                </c:pt>
                <c:pt idx="37">
                  <c:v>9.2600513238208634E-5</c:v>
                </c:pt>
                <c:pt idx="38">
                  <c:v>8.9497876013678251E-5</c:v>
                </c:pt>
                <c:pt idx="39">
                  <c:v>8.6254028172904213E-5</c:v>
                </c:pt>
                <c:pt idx="40">
                  <c:v>8.289771514279488E-5</c:v>
                </c:pt>
                <c:pt idx="41">
                  <c:v>7.1694903068821066E-5</c:v>
                </c:pt>
                <c:pt idx="42">
                  <c:v>6.8984672475272532E-5</c:v>
                </c:pt>
                <c:pt idx="43">
                  <c:v>6.5559167514717132E-5</c:v>
                </c:pt>
                <c:pt idx="44">
                  <c:v>6.2150582439654428E-5</c:v>
                </c:pt>
                <c:pt idx="45">
                  <c:v>5.8694390085603153E-5</c:v>
                </c:pt>
                <c:pt idx="46">
                  <c:v>4.7138816328638017E-5</c:v>
                </c:pt>
                <c:pt idx="47">
                  <c:v>4.4458306566620763E-5</c:v>
                </c:pt>
                <c:pt idx="48">
                  <c:v>4.0811280384699053E-5</c:v>
                </c:pt>
                <c:pt idx="49">
                  <c:v>3.7134434789751566E-5</c:v>
                </c:pt>
                <c:pt idx="50">
                  <c:v>3.3430187853608025E-5</c:v>
                </c:pt>
                <c:pt idx="51">
                  <c:v>2.1474818162023995E-5</c:v>
                </c:pt>
                <c:pt idx="52">
                  <c:v>1.8382082322385987E-5</c:v>
                </c:pt>
                <c:pt idx="53">
                  <c:v>1.4571633984656499E-5</c:v>
                </c:pt>
                <c:pt idx="54">
                  <c:v>1.0745013299987127E-5</c:v>
                </c:pt>
                <c:pt idx="55">
                  <c:v>6.9035451989778842E-6</c:v>
                </c:pt>
                <c:pt idx="56">
                  <c:v>7.2502000306692331E-6</c:v>
                </c:pt>
                <c:pt idx="57">
                  <c:v>7.1238019526831891E-5</c:v>
                </c:pt>
                <c:pt idx="58">
                  <c:v>6.7336643277815042E-5</c:v>
                </c:pt>
                <c:pt idx="59">
                  <c:v>6.3425089715023872E-5</c:v>
                </c:pt>
                <c:pt idx="60">
                  <c:v>5.9503590679960865E-5</c:v>
                </c:pt>
                <c:pt idx="61">
                  <c:v>4.5764295719816389E-5</c:v>
                </c:pt>
                <c:pt idx="62">
                  <c:v>4.3717311222406423E-5</c:v>
                </c:pt>
                <c:pt idx="63">
                  <c:v>3.9744097021280879E-5</c:v>
                </c:pt>
                <c:pt idx="64">
                  <c:v>3.5759049144376917E-5</c:v>
                </c:pt>
                <c:pt idx="65">
                  <c:v>3.1761306354526006E-5</c:v>
                </c:pt>
                <c:pt idx="66">
                  <c:v>1.8273029424905867E-5</c:v>
                </c:pt>
                <c:pt idx="67">
                  <c:v>1.56438769946894E-5</c:v>
                </c:pt>
                <c:pt idx="68">
                  <c:v>1.1596620654187657E-5</c:v>
                </c:pt>
                <c:pt idx="69">
                  <c:v>7.5499305807191783E-6</c:v>
                </c:pt>
                <c:pt idx="70">
                  <c:v>3.5078171020060416E-6</c:v>
                </c:pt>
                <c:pt idx="71">
                  <c:v>-9.4537261602002206E-6</c:v>
                </c:pt>
                <c:pt idx="72">
                  <c:v>-1.2532538870592958E-5</c:v>
                </c:pt>
                <c:pt idx="73">
                  <c:v>-1.6489489029431652E-5</c:v>
                </c:pt>
                <c:pt idx="74">
                  <c:v>-2.0416525373366948E-5</c:v>
                </c:pt>
                <c:pt idx="75">
                  <c:v>-2.4309212492533369E-5</c:v>
                </c:pt>
                <c:pt idx="76">
                  <c:v>-3.6319371389094204E-5</c:v>
                </c:pt>
                <c:pt idx="77">
                  <c:v>-3.5394307815617268E-5</c:v>
                </c:pt>
                <c:pt idx="78">
                  <c:v>-2.9225275787985489E-5</c:v>
                </c:pt>
                <c:pt idx="79">
                  <c:v>-3.2886346840018833E-5</c:v>
                </c:pt>
                <c:pt idx="80">
                  <c:v>-3.6482528811569702E-5</c:v>
                </c:pt>
                <c:pt idx="81">
                  <c:v>-4.0008889436174696E-5</c:v>
                </c:pt>
                <c:pt idx="82">
                  <c:v>-5.0118799653738927E-5</c:v>
                </c:pt>
                <c:pt idx="83">
                  <c:v>-5.3315324328582363E-5</c:v>
                </c:pt>
                <c:pt idx="84">
                  <c:v>-5.6416445383037447E-5</c:v>
                </c:pt>
                <c:pt idx="85">
                  <c:v>-5.9416862167075392E-5</c:v>
                </c:pt>
                <c:pt idx="86">
                  <c:v>-6.2311212629673207E-5</c:v>
                </c:pt>
                <c:pt idx="87">
                  <c:v>-7.0303324520641012E-5</c:v>
                </c:pt>
                <c:pt idx="88">
                  <c:v>-7.2718561105436546E-5</c:v>
                </c:pt>
                <c:pt idx="89">
                  <c:v>-7.5000000046059287E-5</c:v>
                </c:pt>
                <c:pt idx="90">
                  <c:v>-7.7146855135365916E-5</c:v>
                </c:pt>
                <c:pt idx="91">
                  <c:v>-7.9160274554247441E-5</c:v>
                </c:pt>
                <c:pt idx="92">
                  <c:v>-8.4390514986648076E-5</c:v>
                </c:pt>
                <c:pt idx="93">
                  <c:v>-8.5863005334323777E-5</c:v>
                </c:pt>
                <c:pt idx="94">
                  <c:v>-8.7199728629893254E-5</c:v>
                </c:pt>
                <c:pt idx="95">
                  <c:v>-8.8400593441878748E-5</c:v>
                </c:pt>
                <c:pt idx="96">
                  <c:v>-9.5256532532052551E-5</c:v>
                </c:pt>
                <c:pt idx="97">
                  <c:v>-9.1845782721234031E-5</c:v>
                </c:pt>
                <c:pt idx="98">
                  <c:v>-9.2368127131596639E-5</c:v>
                </c:pt>
                <c:pt idx="99">
                  <c:v>-9.4423713020225477E-5</c:v>
                </c:pt>
                <c:pt idx="100">
                  <c:v>-1.9014071348063952E-4</c:v>
                </c:pt>
                <c:pt idx="101">
                  <c:v>-1.8972346307818196E-4</c:v>
                </c:pt>
                <c:pt idx="102">
                  <c:v>-1.8831926071940703E-4</c:v>
                </c:pt>
                <c:pt idx="103">
                  <c:v>-1.8784391937008162E-4</c:v>
                </c:pt>
                <c:pt idx="104">
                  <c:v>-1.8723880799429246E-4</c:v>
                </c:pt>
                <c:pt idx="105">
                  <c:v>-1.8650470219162409E-4</c:v>
                </c:pt>
                <c:pt idx="106">
                  <c:v>-1.8558431570822302E-4</c:v>
                </c:pt>
                <c:pt idx="107">
                  <c:v>-1.8229596690699307E-4</c:v>
                </c:pt>
                <c:pt idx="108">
                  <c:v>-1.809306431594551E-4</c:v>
                </c:pt>
                <c:pt idx="109">
                  <c:v>-1.7944225070147716E-4</c:v>
                </c:pt>
                <c:pt idx="110">
                  <c:v>-1.7783198917474964E-4</c:v>
                </c:pt>
                <c:pt idx="111">
                  <c:v>-1.7538748913533E-4</c:v>
                </c:pt>
                <c:pt idx="112">
                  <c:v>-1.7019836548202451E-4</c:v>
                </c:pt>
                <c:pt idx="113">
                  <c:v>-1.6799887351998355E-4</c:v>
                </c:pt>
                <c:pt idx="114">
                  <c:v>-1.6568598251908779E-4</c:v>
                </c:pt>
                <c:pt idx="115">
                  <c:v>-1.6326131618485517E-4</c:v>
                </c:pt>
                <c:pt idx="116">
                  <c:v>-1.5952744638174926E-4</c:v>
                </c:pt>
                <c:pt idx="117">
                  <c:v>-1.5247949209827523E-4</c:v>
                </c:pt>
                <c:pt idx="118">
                  <c:v>-1.4952242514523401E-4</c:v>
                </c:pt>
                <c:pt idx="119">
                  <c:v>-1.4646459737337373E-4</c:v>
                </c:pt>
                <c:pt idx="120">
                  <c:v>-1.4330805658722907E-4</c:v>
                </c:pt>
                <c:pt idx="121">
                  <c:v>-1.4075622115905029E-4</c:v>
                </c:pt>
                <c:pt idx="122">
                  <c:v>-1.966490931640856E-4</c:v>
                </c:pt>
                <c:pt idx="123">
                  <c:v>-1.9303188683092806E-4</c:v>
                </c:pt>
                <c:pt idx="124">
                  <c:v>-1.8932952814086575E-4</c:v>
                </c:pt>
                <c:pt idx="125">
                  <c:v>-1.8554448899049913E-4</c:v>
                </c:pt>
                <c:pt idx="126">
                  <c:v>-1.7859521899663648E-4</c:v>
                </c:pt>
                <c:pt idx="127">
                  <c:v>-1.6962908645289039E-4</c:v>
                </c:pt>
                <c:pt idx="128">
                  <c:v>-1.6546984420401611E-4</c:v>
                </c:pt>
                <c:pt idx="129">
                  <c:v>-1.6124402534309237E-4</c:v>
                </c:pt>
                <c:pt idx="130">
                  <c:v>-1.5695452593133614E-4</c:v>
                </c:pt>
                <c:pt idx="131">
                  <c:v>-1.4953645162767945E-4</c:v>
                </c:pt>
                <c:pt idx="132">
                  <c:v>-1.3921976498284481E-4</c:v>
                </c:pt>
                <c:pt idx="133">
                  <c:v>-1.3465742471943776E-4</c:v>
                </c:pt>
                <c:pt idx="134">
                  <c:v>-1.3005005287235134E-4</c:v>
                </c:pt>
                <c:pt idx="135">
                  <c:v>-1.2540096970782146E-4</c:v>
                </c:pt>
                <c:pt idx="136">
                  <c:v>-1.1781607315911814E-4</c:v>
                </c:pt>
                <c:pt idx="137">
                  <c:v>-1.0645605037278681E-4</c:v>
                </c:pt>
                <c:pt idx="138">
                  <c:v>-1.0165033579085551E-4</c:v>
                </c:pt>
                <c:pt idx="139">
                  <c:v>-9.6824104199528421E-5</c:v>
                </c:pt>
                <c:pt idx="140">
                  <c:v>-9.1981100108725101E-5</c:v>
                </c:pt>
                <c:pt idx="141">
                  <c:v>-8.454044323400088E-5</c:v>
                </c:pt>
                <c:pt idx="142">
                  <c:v>-7.3729695901548028E-5</c:v>
                </c:pt>
                <c:pt idx="143">
                  <c:v>-9.5335640948690154E-5</c:v>
                </c:pt>
                <c:pt idx="144">
                  <c:v>-9.0442245829690045E-5</c:v>
                </c:pt>
                <c:pt idx="145">
                  <c:v>-8.5558797539105812E-5</c:v>
                </c:pt>
                <c:pt idx="146">
                  <c:v>-8.0689553716892338E-5</c:v>
                </c:pt>
                <c:pt idx="147">
                  <c:v>-6.6210544595562173E-5</c:v>
                </c:pt>
                <c:pt idx="148">
                  <c:v>-6.1441920569360362E-5</c:v>
                </c:pt>
                <c:pt idx="149">
                  <c:v>-5.6709708360016886E-5</c:v>
                </c:pt>
                <c:pt idx="150">
                  <c:v>-5.2018533269870708E-5</c:v>
                </c:pt>
                <c:pt idx="151">
                  <c:v>-4.7373081874005875E-5</c:v>
                </c:pt>
                <c:pt idx="152">
                  <c:v>-3.3758854809189582E-5</c:v>
                </c:pt>
                <c:pt idx="153">
                  <c:v>-2.934438952488135E-5</c:v>
                </c:pt>
                <c:pt idx="154">
                  <c:v>-2.4999999979191546E-5</c:v>
                </c:pt>
                <c:pt idx="155">
                  <c:v>-2.0727066639289318E-5</c:v>
                </c:pt>
                <c:pt idx="156">
                  <c:v>-1.6523612388242957E-5</c:v>
                </c:pt>
                <c:pt idx="157">
                  <c:v>-4.3298781839072646E-6</c:v>
                </c:pt>
                <c:pt idx="158">
                  <c:v>-4.0398568051264854E-7</c:v>
                </c:pt>
                <c:pt idx="159">
                  <c:v>3.4527136552029462E-6</c:v>
                </c:pt>
                <c:pt idx="160">
                  <c:v>7.2403421798698416E-6</c:v>
                </c:pt>
                <c:pt idx="161">
                  <c:v>2.2064408139696336E-5</c:v>
                </c:pt>
                <c:pt idx="162">
                  <c:v>2.5148225625893295E-5</c:v>
                </c:pt>
                <c:pt idx="163">
                  <c:v>2.8525215214079406E-5</c:v>
                </c:pt>
                <c:pt idx="164">
                  <c:v>3.1834598722410294E-5</c:v>
                </c:pt>
                <c:pt idx="165">
                  <c:v>1.8687715469155976E-5</c:v>
                </c:pt>
                <c:pt idx="166">
                  <c:v>2.1663925839177824E-5</c:v>
                </c:pt>
                <c:pt idx="167">
                  <c:v>2.4574633262835984E-5</c:v>
                </c:pt>
                <c:pt idx="168">
                  <c:v>2.7420264222715971E-5</c:v>
                </c:pt>
                <c:pt idx="169">
                  <c:v>3.0201266923807385E-5</c:v>
                </c:pt>
                <c:pt idx="170">
                  <c:v>3.8161313391052356E-5</c:v>
                </c:pt>
                <c:pt idx="171">
                  <c:v>4.0688719589225772E-5</c:v>
                </c:pt>
                <c:pt idx="172">
                  <c:v>4.315406441509421E-5</c:v>
                </c:pt>
                <c:pt idx="173">
                  <c:v>4.5557926413342352E-5</c:v>
                </c:pt>
                <c:pt idx="174">
                  <c:v>4.7900905858086335E-5</c:v>
                </c:pt>
                <c:pt idx="175">
                  <c:v>5.4570877428312367E-5</c:v>
                </c:pt>
                <c:pt idx="176">
                  <c:v>5.6676763837741848E-5</c:v>
                </c:pt>
                <c:pt idx="177">
                  <c:v>5.8725094906458165E-5</c:v>
                </c:pt>
                <c:pt idx="178">
                  <c:v>6.0716601243002006E-5</c:v>
                </c:pt>
                <c:pt idx="179">
                  <c:v>6.2652035183588677E-5</c:v>
                </c:pt>
                <c:pt idx="180">
                  <c:v>6.8129751850659067E-5</c:v>
                </c:pt>
                <c:pt idx="181">
                  <c:v>6.9848854038734073E-5</c:v>
                </c:pt>
                <c:pt idx="182">
                  <c:v>7.1515971361166126E-5</c:v>
                </c:pt>
                <c:pt idx="183">
                  <c:v>7.3131986492987208E-5</c:v>
                </c:pt>
                <c:pt idx="184">
                  <c:v>7.4697803834268632E-5</c:v>
                </c:pt>
                <c:pt idx="185">
                  <c:v>5.3784251344481197E-5</c:v>
                </c:pt>
                <c:pt idx="186">
                  <c:v>5.5067464378666386E-5</c:v>
                </c:pt>
                <c:pt idx="187">
                  <c:v>5.6404925325104216E-5</c:v>
                </c:pt>
                <c:pt idx="188">
                  <c:v>5.7697325527072962E-5</c:v>
                </c:pt>
                <c:pt idx="189">
                  <c:v>5.8945729603188113E-5</c:v>
                </c:pt>
                <c:pt idx="190">
                  <c:v>6.2490354701838627E-5</c:v>
                </c:pt>
                <c:pt idx="191">
                  <c:v>6.3521445790470921E-5</c:v>
                </c:pt>
                <c:pt idx="192">
                  <c:v>6.4566607271387966E-5</c:v>
                </c:pt>
                <c:pt idx="193">
                  <c:v>6.5574621582520365E-5</c:v>
                </c:pt>
                <c:pt idx="194">
                  <c:v>6.6546707087944412E-5</c:v>
                </c:pt>
                <c:pt idx="195">
                  <c:v>6.9298757448037437E-5</c:v>
                </c:pt>
                <c:pt idx="196">
                  <c:v>7.0100897030300757E-5</c:v>
                </c:pt>
                <c:pt idx="197">
                  <c:v>7.0912382664545248E-5</c:v>
                </c:pt>
                <c:pt idx="198">
                  <c:v>7.1695710894381648E-5</c:v>
                </c:pt>
                <c:pt idx="199">
                  <c:v>7.2452253824017987E-5</c:v>
                </c:pt>
                <c:pt idx="200">
                  <c:v>7.4631426650079955E-5</c:v>
                </c:pt>
                <c:pt idx="201">
                  <c:v>7.523878326942679E-5</c:v>
                </c:pt>
                <c:pt idx="202">
                  <c:v>7.5882749919209402E-5</c:v>
                </c:pt>
                <c:pt idx="203">
                  <c:v>7.6508625091342708E-5</c:v>
                </c:pt>
                <c:pt idx="204">
                  <c:v>7.711793462661376E-5</c:v>
                </c:pt>
                <c:pt idx="205">
                  <c:v>7.907495591536643E-5</c:v>
                </c:pt>
                <c:pt idx="206">
                  <c:v>6.6345740775155249E-5</c:v>
                </c:pt>
                <c:pt idx="207">
                  <c:v>6.6913410204879099E-5</c:v>
                </c:pt>
                <c:pt idx="208">
                  <c:v>6.747497607346817E-5</c:v>
                </c:pt>
                <c:pt idx="209">
                  <c:v>6.8650265167026522E-5</c:v>
                </c:pt>
                <c:pt idx="210">
                  <c:v>6.9693526880011745E-5</c:v>
                </c:pt>
                <c:pt idx="211">
                  <c:v>7.0249755141722588E-5</c:v>
                </c:pt>
                <c:pt idx="212">
                  <c:v>7.0810102312125821E-5</c:v>
                </c:pt>
                <c:pt idx="213">
                  <c:v>7.1376347333432363E-5</c:v>
                </c:pt>
                <c:pt idx="214">
                  <c:v>7.2726674076175989E-5</c:v>
                </c:pt>
                <c:pt idx="215">
                  <c:v>7.373663668522444E-5</c:v>
                </c:pt>
                <c:pt idx="216">
                  <c:v>7.4359807023165374E-5</c:v>
                </c:pt>
                <c:pt idx="217">
                  <c:v>7.5000000030467362E-5</c:v>
                </c:pt>
                <c:pt idx="218">
                  <c:v>7.5660363022582146E-5</c:v>
                </c:pt>
                <c:pt idx="219">
                  <c:v>7.7302172738680455E-5</c:v>
                </c:pt>
                <c:pt idx="220">
                  <c:v>7.8523582516254464E-5</c:v>
                </c:pt>
                <c:pt idx="221">
                  <c:v>7.9295238081787147E-5</c:v>
                </c:pt>
                <c:pt idx="222">
                  <c:v>8.0089389300486147E-5</c:v>
                </c:pt>
                <c:pt idx="223">
                  <c:v>8.0906109781296535E-5</c:v>
                </c:pt>
                <c:pt idx="224">
                  <c:v>8.5330664556901667E-5</c:v>
                </c:pt>
                <c:pt idx="225">
                  <c:v>8.6284216067696832E-5</c:v>
                </c:pt>
                <c:pt idx="226">
                  <c:v>8.6629072802246382E-5</c:v>
                </c:pt>
                <c:pt idx="227">
                  <c:v>8.2868926447965036E-5</c:v>
                </c:pt>
                <c:pt idx="228">
                  <c:v>8.5969915888579418E-5</c:v>
                </c:pt>
                <c:pt idx="229">
                  <c:v>8.7050189667581393E-5</c:v>
                </c:pt>
                <c:pt idx="230">
                  <c:v>8.8153841791118346E-5</c:v>
                </c:pt>
                <c:pt idx="231">
                  <c:v>8.9280912550477077E-5</c:v>
                </c:pt>
                <c:pt idx="232">
                  <c:v>9.0431439875756183E-5</c:v>
                </c:pt>
                <c:pt idx="233">
                  <c:v>9.4024105270826486E-5</c:v>
                </c:pt>
                <c:pt idx="234">
                  <c:v>9.5268791107423165E-5</c:v>
                </c:pt>
                <c:pt idx="235">
                  <c:v>9.6537087862075702E-5</c:v>
                </c:pt>
                <c:pt idx="236">
                  <c:v>9.7829019343431453E-5</c:v>
                </c:pt>
                <c:pt idx="237">
                  <c:v>9.9144607001584872E-5</c:v>
                </c:pt>
                <c:pt idx="238">
                  <c:v>1.032334862648921E-4</c:v>
                </c:pt>
                <c:pt idx="239">
                  <c:v>1.0464386608222253E-4</c:v>
                </c:pt>
                <c:pt idx="240">
                  <c:v>1.0607797402846525E-4</c:v>
                </c:pt>
                <c:pt idx="241">
                  <c:v>1.0753581743314181E-4</c:v>
                </c:pt>
                <c:pt idx="242">
                  <c:v>1.0901740126809936E-4</c:v>
                </c:pt>
                <c:pt idx="243">
                  <c:v>1.1360460976774399E-4</c:v>
                </c:pt>
                <c:pt idx="244">
                  <c:v>1.1518115796874271E-4</c:v>
                </c:pt>
                <c:pt idx="245">
                  <c:v>1.167814361512377E-4</c:v>
                </c:pt>
                <c:pt idx="246">
                  <c:v>1.1840543516123275E-4</c:v>
                </c:pt>
                <c:pt idx="247">
                  <c:v>1.2005314349320603E-4</c:v>
                </c:pt>
                <c:pt idx="248">
                  <c:v>1.2619048140253807E-4</c:v>
                </c:pt>
                <c:pt idx="249">
                  <c:v>1.2794359906922654E-4</c:v>
                </c:pt>
                <c:pt idx="250">
                  <c:v>1.297202990772121E-4</c:v>
                </c:pt>
                <c:pt idx="251">
                  <c:v>1.3152055723106656E-4</c:v>
                </c:pt>
                <c:pt idx="252">
                  <c:v>1.3555413734808435E-4</c:v>
                </c:pt>
                <c:pt idx="253">
                  <c:v>1.389566059600109E-4</c:v>
                </c:pt>
                <c:pt idx="254">
                  <c:v>1.4087421045172948E-4</c:v>
                </c:pt>
                <c:pt idx="255">
                  <c:v>1.4281517902976591E-4</c:v>
                </c:pt>
                <c:pt idx="256">
                  <c:v>1.4477947119781817E-4</c:v>
                </c:pt>
                <c:pt idx="257">
                  <c:v>1.4912429423733474E-4</c:v>
                </c:pt>
                <c:pt idx="258">
                  <c:v>1.528689843840904E-4</c:v>
                </c:pt>
                <c:pt idx="259">
                  <c:v>1.5494920558199672E-4</c:v>
                </c:pt>
                <c:pt idx="260">
                  <c:v>1.5705245849817473E-4</c:v>
                </c:pt>
                <c:pt idx="261">
                  <c:v>1.5917868633892428E-4</c:v>
                </c:pt>
                <c:pt idx="262">
                  <c:v>1.6383095432281891E-4</c:v>
                </c:pt>
                <c:pt idx="263">
                  <c:v>1.6791212947803413E-4</c:v>
                </c:pt>
                <c:pt idx="264">
                  <c:v>1.7015229847181803E-4</c:v>
                </c:pt>
                <c:pt idx="265">
                  <c:v>1.7241505270189182E-4</c:v>
                </c:pt>
                <c:pt idx="266">
                  <c:v>1.7470031907020612E-4</c:v>
                </c:pt>
                <c:pt idx="267">
                  <c:v>1.7965661269297404E-4</c:v>
                </c:pt>
                <c:pt idx="268">
                  <c:v>1.8406496243531572E-4</c:v>
                </c:pt>
                <c:pt idx="269">
                  <c:v>1.8646161149713322E-4</c:v>
                </c:pt>
                <c:pt idx="270">
                  <c:v>1.8888028519671647E-4</c:v>
                </c:pt>
                <c:pt idx="271">
                  <c:v>1.9132089413079805E-4</c:v>
                </c:pt>
                <c:pt idx="272">
                  <c:v>1.9657829173564672E-4</c:v>
                </c:pt>
                <c:pt idx="273">
                  <c:v>2.0130081266324436E-4</c:v>
                </c:pt>
                <c:pt idx="274">
                  <c:v>2.0384967522860242E-4</c:v>
                </c:pt>
                <c:pt idx="275">
                  <c:v>2.0641988770623337E-4</c:v>
                </c:pt>
                <c:pt idx="276">
                  <c:v>2.0901134439460273E-4</c:v>
                </c:pt>
                <c:pt idx="277">
                  <c:v>2.1456754096206356E-4</c:v>
                </c:pt>
                <c:pt idx="278">
                  <c:v>2.1958741760223958E-4</c:v>
                </c:pt>
                <c:pt idx="279">
                  <c:v>2.2228342823089707E-4</c:v>
                </c:pt>
                <c:pt idx="280">
                  <c:v>2.2499999992544789E-4</c:v>
                </c:pt>
                <c:pt idx="281">
                  <c:v>2.2773693977585631E-4</c:v>
                </c:pt>
                <c:pt idx="282">
                  <c:v>2.3358600672005551E-4</c:v>
                </c:pt>
                <c:pt idx="283">
                  <c:v>2.3888049116880541E-4</c:v>
                </c:pt>
                <c:pt idx="284">
                  <c:v>2.4171364796406013E-4</c:v>
                </c:pt>
                <c:pt idx="285">
                  <c:v>2.4456504403809779E-4</c:v>
                </c:pt>
                <c:pt idx="286">
                  <c:v>2.4743433917349895E-4</c:v>
                </c:pt>
                <c:pt idx="287">
                  <c:v>2.5353313683707673E-4</c:v>
                </c:pt>
                <c:pt idx="288">
                  <c:v>2.590835846808574E-4</c:v>
                </c:pt>
                <c:pt idx="289">
                  <c:v>2.6203715055794774E-4</c:v>
                </c:pt>
                <c:pt idx="290">
                  <c:v>2.6500650140575993E-4</c:v>
                </c:pt>
                <c:pt idx="291">
                  <c:v>2.6799127274454318E-4</c:v>
                </c:pt>
                <c:pt idx="292">
                  <c:v>2.7428813114326012E-4</c:v>
                </c:pt>
                <c:pt idx="293">
                  <c:v>2.8007715206187936E-4</c:v>
                </c:pt>
                <c:pt idx="294">
                  <c:v>2.8313343731371489E-4</c:v>
                </c:pt>
                <c:pt idx="295">
                  <c:v>2.8620288337799022E-4</c:v>
                </c:pt>
                <c:pt idx="296">
                  <c:v>2.8928510150306585E-4</c:v>
                </c:pt>
                <c:pt idx="297">
                  <c:v>2.9572824867142843E-4</c:v>
                </c:pt>
                <c:pt idx="298">
                  <c:v>3.0173379838161412E-4</c:v>
                </c:pt>
                <c:pt idx="299">
                  <c:v>3.0487392429655736E-4</c:v>
                </c:pt>
                <c:pt idx="300">
                  <c:v>3.0802441699545363E-4</c:v>
                </c:pt>
                <c:pt idx="301">
                  <c:v>3.111848634660698E-4</c:v>
                </c:pt>
                <c:pt idx="302">
                  <c:v>3.1772260233743188E-4</c:v>
                </c:pt>
                <c:pt idx="303">
                  <c:v>3.2391780545467606E-4</c:v>
                </c:pt>
                <c:pt idx="304">
                  <c:v>3.2712170424268862E-4</c:v>
                </c:pt>
                <c:pt idx="305">
                  <c:v>3.3033300591770023E-4</c:v>
                </c:pt>
                <c:pt idx="306">
                  <c:v>3.3355127319819553E-4</c:v>
                </c:pt>
                <c:pt idx="307">
                  <c:v>3.4013215850050004E-4</c:v>
                </c:pt>
                <c:pt idx="308">
                  <c:v>3.4648513140350911E-4</c:v>
                </c:pt>
                <c:pt idx="309">
                  <c:v>3.4973154614488825E-4</c:v>
                </c:pt>
                <c:pt idx="310">
                  <c:v>3.5298222999568119E-4</c:v>
                </c:pt>
                <c:pt idx="311">
                  <c:v>3.562367214050904E-4</c:v>
                </c:pt>
                <c:pt idx="312">
                  <c:v>3.6280973656186051E-4</c:v>
                </c:pt>
                <c:pt idx="313">
                  <c:v>3.6928341025870671E-4</c:v>
                </c:pt>
                <c:pt idx="314">
                  <c:v>3.7254989484674002E-4</c:v>
                </c:pt>
                <c:pt idx="315">
                  <c:v>3.7581734487901963E-4</c:v>
                </c:pt>
                <c:pt idx="316">
                  <c:v>3.7908527453285904E-4</c:v>
                </c:pt>
                <c:pt idx="317">
                  <c:v>3.8560000858886968E-4</c:v>
                </c:pt>
                <c:pt idx="318">
                  <c:v>3.9215195159756163E-4</c:v>
                </c:pt>
                <c:pt idx="319">
                  <c:v>3.9541487069334568E-4</c:v>
                </c:pt>
                <c:pt idx="320">
                  <c:v>3.9867528167280642E-4</c:v>
                </c:pt>
                <c:pt idx="321">
                  <c:v>4.0193267444397509E-4</c:v>
                </c:pt>
                <c:pt idx="322">
                  <c:v>4.0833949900122079E-4</c:v>
                </c:pt>
                <c:pt idx="323">
                  <c:v>4.1492174024604372E-4</c:v>
                </c:pt>
                <c:pt idx="324">
                  <c:v>4.1815626923764714E-4</c:v>
                </c:pt>
                <c:pt idx="325">
                  <c:v>4.2138464665521783E-4</c:v>
                </c:pt>
                <c:pt idx="326">
                  <c:v>4.2460633813316048E-4</c:v>
                </c:pt>
                <c:pt idx="327">
                  <c:v>4.3085658432008122E-4</c:v>
                </c:pt>
                <c:pt idx="328">
                  <c:v>4.3741543603986022E-4</c:v>
                </c:pt>
                <c:pt idx="329">
                  <c:v>4.4059556101712664E-4</c:v>
                </c:pt>
                <c:pt idx="330">
                  <c:v>4.4376572106116666E-4</c:v>
                </c:pt>
                <c:pt idx="331">
                  <c:v>4.4692535753449618E-4</c:v>
                </c:pt>
                <c:pt idx="332">
                  <c:v>4.5297149298610993E-4</c:v>
                </c:pt>
                <c:pt idx="333">
                  <c:v>4.594473736715351E-4</c:v>
                </c:pt>
                <c:pt idx="334">
                  <c:v>4.6254589141044326E-4</c:v>
                </c:pt>
                <c:pt idx="335">
                  <c:v>4.642241316884181E-4</c:v>
                </c:pt>
                <c:pt idx="336">
                  <c:v>4.6730559289944959E-4</c:v>
                </c:pt>
                <c:pt idx="337">
                  <c:v>4.7037210425110871E-4</c:v>
                </c:pt>
                <c:pt idx="338">
                  <c:v>4.7947598171398819E-4</c:v>
                </c:pt>
                <c:pt idx="339">
                  <c:v>4.8247671866345873E-4</c:v>
                </c:pt>
                <c:pt idx="340">
                  <c:v>4.8545950074368956E-4</c:v>
                </c:pt>
                <c:pt idx="341">
                  <c:v>4.8842371643593291E-4</c:v>
                </c:pt>
                <c:pt idx="342">
                  <c:v>4.9136875071655235E-4</c:v>
                </c:pt>
                <c:pt idx="343">
                  <c:v>5.0008256227458095E-4</c:v>
                </c:pt>
                <c:pt idx="344">
                  <c:v>5.0294465056490443E-4</c:v>
                </c:pt>
                <c:pt idx="345">
                  <c:v>5.0578442974682114E-4</c:v>
                </c:pt>
                <c:pt idx="346">
                  <c:v>5.0860126376297047E-4</c:v>
                </c:pt>
                <c:pt idx="347">
                  <c:v>5.1139458473617851E-4</c:v>
                </c:pt>
                <c:pt idx="348">
                  <c:v>5.1963092007915749E-4</c:v>
                </c:pt>
                <c:pt idx="349">
                  <c:v>5.2232778234409191E-4</c:v>
                </c:pt>
                <c:pt idx="350">
                  <c:v>5.249999996890755E-4</c:v>
                </c:pt>
                <c:pt idx="351">
                  <c:v>5.2764753830730456E-4</c:v>
                </c:pt>
                <c:pt idx="352">
                  <c:v>5.3027107998220014E-4</c:v>
                </c:pt>
                <c:pt idx="353">
                  <c:v>5.3908756709413592E-4</c:v>
                </c:pt>
                <c:pt idx="354">
                  <c:v>5.4054272144398558E-4</c:v>
                </c:pt>
                <c:pt idx="355">
                  <c:v>5.4305942524143509E-4</c:v>
                </c:pt>
                <c:pt idx="356">
                  <c:v>5.4555744179109146E-4</c:v>
                </c:pt>
                <c:pt idx="357">
                  <c:v>5.4803768151809654E-4</c:v>
                </c:pt>
                <c:pt idx="358">
                  <c:v>6.8909836663116658E-4</c:v>
                </c:pt>
                <c:pt idx="359">
                  <c:v>6.9151484500422063E-4</c:v>
                </c:pt>
                <c:pt idx="360">
                  <c:v>6.9391909735273404E-4</c:v>
                </c:pt>
                <c:pt idx="361">
                  <c:v>6.9631207234220074E-4</c:v>
                </c:pt>
                <c:pt idx="362">
                  <c:v>6.9796547655444851E-4</c:v>
                </c:pt>
                <c:pt idx="363">
                  <c:v>7.0579042401182172E-4</c:v>
                </c:pt>
                <c:pt idx="364">
                  <c:v>7.081414941912318E-4</c:v>
                </c:pt>
                <c:pt idx="365">
                  <c:v>7.1048713021316999E-4</c:v>
                </c:pt>
                <c:pt idx="366">
                  <c:v>7.1282833114715916E-4</c:v>
                </c:pt>
                <c:pt idx="367">
                  <c:v>7.1450870917568647E-4</c:v>
                </c:pt>
                <c:pt idx="368">
                  <c:v>7.2216901742986391E-4</c:v>
                </c:pt>
                <c:pt idx="369">
                  <c:v>7.2450328100273273E-4</c:v>
                </c:pt>
                <c:pt idx="370">
                  <c:v>7.2683925512382632E-4</c:v>
                </c:pt>
                <c:pt idx="371">
                  <c:v>7.2917798927190952E-4</c:v>
                </c:pt>
                <c:pt idx="372">
                  <c:v>7.3101457165079787E-4</c:v>
                </c:pt>
                <c:pt idx="373">
                  <c:v>7.3858176767918257E-4</c:v>
                </c:pt>
                <c:pt idx="374">
                  <c:v>7.4095029613428732E-4</c:v>
                </c:pt>
                <c:pt idx="375">
                  <c:v>7.4332803269497446E-4</c:v>
                </c:pt>
                <c:pt idx="376">
                  <c:v>7.4571607724316857E-4</c:v>
                </c:pt>
                <c:pt idx="377">
                  <c:v>7.478362459545126E-4</c:v>
                </c:pt>
                <c:pt idx="378">
                  <c:v>7.5539358504872001E-4</c:v>
                </c:pt>
                <c:pt idx="379">
                  <c:v>7.5784991984602194E-4</c:v>
                </c:pt>
                <c:pt idx="380">
                  <c:v>7.603233131640068E-4</c:v>
                </c:pt>
                <c:pt idx="381">
                  <c:v>7.6281491529644791E-4</c:v>
                </c:pt>
                <c:pt idx="382">
                  <c:v>7.6534383634641046E-4</c:v>
                </c:pt>
                <c:pt idx="383">
                  <c:v>7.7298666990982783E-4</c:v>
                </c:pt>
                <c:pt idx="384">
                  <c:v>7.7558682258560563E-4</c:v>
                </c:pt>
                <c:pt idx="385">
                  <c:v>7.7821223707923832E-4</c:v>
                </c:pt>
                <c:pt idx="386">
                  <c:v>7.8086411409808562E-4</c:v>
                </c:pt>
                <c:pt idx="387">
                  <c:v>7.8392437022470633E-4</c:v>
                </c:pt>
                <c:pt idx="388">
                  <c:v>7.9176051365725331E-4</c:v>
                </c:pt>
                <c:pt idx="389">
                  <c:v>7.9456296600135254E-4</c:v>
                </c:pt>
                <c:pt idx="390">
                  <c:v>7.9739923636948503E-4</c:v>
                </c:pt>
                <c:pt idx="391">
                  <c:v>8.0027057588867882E-4</c:v>
                </c:pt>
                <c:pt idx="392">
                  <c:v>8.0398179941968382E-4</c:v>
                </c:pt>
                <c:pt idx="393">
                  <c:v>8.1213190012105355E-4</c:v>
                </c:pt>
                <c:pt idx="394">
                  <c:v>8.1519760441061285E-4</c:v>
                </c:pt>
                <c:pt idx="395">
                  <c:v>8.183060358819647E-4</c:v>
                </c:pt>
                <c:pt idx="396">
                  <c:v>8.2145849608875662E-4</c:v>
                </c:pt>
                <c:pt idx="397">
                  <c:v>8.2593700194548512E-4</c:v>
                </c:pt>
                <c:pt idx="398">
                  <c:v>8.3453490745986371E-4</c:v>
                </c:pt>
                <c:pt idx="399">
                  <c:v>8.3722747211067495E-4</c:v>
                </c:pt>
                <c:pt idx="400">
                  <c:v>8.3995665559299937E-4</c:v>
                </c:pt>
                <c:pt idx="401">
                  <c:v>8.4337828915881374E-4</c:v>
                </c:pt>
                <c:pt idx="402">
                  <c:v>8.4685373505166694E-4</c:v>
                </c:pt>
                <c:pt idx="403">
                  <c:v>8.5848839631163837E-4</c:v>
                </c:pt>
                <c:pt idx="404">
                  <c:v>8.6132148714046508E-4</c:v>
                </c:pt>
                <c:pt idx="405">
                  <c:v>8.65086943058202E-4</c:v>
                </c:pt>
                <c:pt idx="406">
                  <c:v>8.689146422229399E-4</c:v>
                </c:pt>
                <c:pt idx="407">
                  <c:v>8.7280601557093718E-4</c:v>
                </c:pt>
                <c:pt idx="408">
                  <c:v>8.8603651155818805E-4</c:v>
                </c:pt>
                <c:pt idx="409">
                  <c:v>8.8903712738641616E-4</c:v>
                </c:pt>
                <c:pt idx="410">
                  <c:v>8.9326859356209098E-4</c:v>
                </c:pt>
                <c:pt idx="411">
                  <c:v>8.975724742601443E-4</c:v>
                </c:pt>
                <c:pt idx="412">
                  <c:v>9.019502519942435E-4</c:v>
                </c:pt>
                <c:pt idx="413">
                  <c:v>9.1700628266799811E-4</c:v>
                </c:pt>
                <c:pt idx="414">
                  <c:v>9.2023024148613075E-4</c:v>
                </c:pt>
                <c:pt idx="415">
                  <c:v>9.2500000003248317E-4</c:v>
                </c:pt>
                <c:pt idx="416">
                  <c:v>9.2985228114628171E-4</c:v>
                </c:pt>
                <c:pt idx="417">
                  <c:v>9.3478649203770914E-4</c:v>
                </c:pt>
                <c:pt idx="418">
                  <c:v>9.5532201570058817E-4</c:v>
                </c:pt>
                <c:pt idx="419">
                  <c:v>9.6065033663084165E-4</c:v>
                </c:pt>
                <c:pt idx="420">
                  <c:v>9.6605431132790187E-4</c:v>
                </c:pt>
                <c:pt idx="421">
                  <c:v>9.7343565641666639E-4</c:v>
                </c:pt>
                <c:pt idx="422">
                  <c:v>8.5625978906563906E-4</c:v>
                </c:pt>
                <c:pt idx="423">
                  <c:v>8.5853731817220336E-4</c:v>
                </c:pt>
                <c:pt idx="424">
                  <c:v>8.643721142540528E-4</c:v>
                </c:pt>
                <c:pt idx="425">
                  <c:v>8.7027484668755761E-4</c:v>
                </c:pt>
                <c:pt idx="426">
                  <c:v>8.762443787881935E-4</c:v>
                </c:pt>
                <c:pt idx="427">
                  <c:v>8.9821394652012847E-4</c:v>
                </c:pt>
                <c:pt idx="428">
                  <c:v>9.0076746774325755E-4</c:v>
                </c:pt>
                <c:pt idx="429">
                  <c:v>9.0705364547716272E-4</c:v>
                </c:pt>
                <c:pt idx="430">
                  <c:v>9.133996213002149E-4</c:v>
                </c:pt>
                <c:pt idx="431">
                  <c:v>9.1980419803938673E-4</c:v>
                </c:pt>
                <c:pt idx="432">
                  <c:v>9.4696733070966652E-4</c:v>
                </c:pt>
                <c:pt idx="433">
                  <c:v>9.4980195181716643E-4</c:v>
                </c:pt>
                <c:pt idx="434">
                  <c:v>9.5266358921541894E-4</c:v>
                </c:pt>
                <c:pt idx="435">
                  <c:v>9.5939414669121703E-4</c:v>
                </c:pt>
                <c:pt idx="436">
                  <c:v>9.6617468282200747E-4</c:v>
                </c:pt>
                <c:pt idx="437">
                  <c:v>9.9068893159356074E-4</c:v>
                </c:pt>
                <c:pt idx="438">
                  <c:v>9.9377115766596802E-4</c:v>
                </c:pt>
                <c:pt idx="439">
                  <c:v>1.0007824192541648E-3</c:v>
                </c:pt>
                <c:pt idx="440">
                  <c:v>1.0078359318503871E-3</c:v>
                </c:pt>
                <c:pt idx="441">
                  <c:v>1.0149303772584162E-3</c:v>
                </c:pt>
                <c:pt idx="442">
                  <c:v>1.0285878670774301E-3</c:v>
                </c:pt>
                <c:pt idx="443">
                  <c:v>1.0318892706706606E-3</c:v>
                </c:pt>
                <c:pt idx="444">
                  <c:v>1.0509698541651957E-3</c:v>
                </c:pt>
                <c:pt idx="445">
                  <c:v>1.0543502169232351E-3</c:v>
                </c:pt>
                <c:pt idx="446">
                  <c:v>1.061693736369702E-3</c:v>
                </c:pt>
                <c:pt idx="447">
                  <c:v>1.0917482680505731E-3</c:v>
                </c:pt>
                <c:pt idx="448">
                  <c:v>1.0952851815142495E-3</c:v>
                </c:pt>
                <c:pt idx="449">
                  <c:v>1.0988464250588324E-3</c:v>
                </c:pt>
                <c:pt idx="450">
                  <c:v>1.1063540024716125E-3</c:v>
                </c:pt>
                <c:pt idx="451">
                  <c:v>1.1138838927586376E-3</c:v>
                </c:pt>
                <c:pt idx="452">
                  <c:v>1.1443558765099507E-3</c:v>
                </c:pt>
                <c:pt idx="453">
                  <c:v>1.1480754046662156E-3</c:v>
                </c:pt>
                <c:pt idx="454">
                  <c:v>1.1518166137310275E-3</c:v>
                </c:pt>
                <c:pt idx="455">
                  <c:v>1.159449404672342E-3</c:v>
                </c:pt>
                <c:pt idx="456">
                  <c:v>1.1670941013260277E-3</c:v>
                </c:pt>
                <c:pt idx="457">
                  <c:v>1.1976990730924884E-3</c:v>
                </c:pt>
                <c:pt idx="458">
                  <c:v>1.2015618883456369E-3</c:v>
                </c:pt>
                <c:pt idx="459">
                  <c:v>1.205442603795739E-3</c:v>
                </c:pt>
                <c:pt idx="460">
                  <c:v>1.2131264723762504E-3</c:v>
                </c:pt>
                <c:pt idx="461">
                  <c:v>1.2208114109134695E-3</c:v>
                </c:pt>
                <c:pt idx="462">
                  <c:v>1.2512649051789049E-3</c:v>
                </c:pt>
                <c:pt idx="463">
                  <c:v>1.2625706551510944E-3</c:v>
                </c:pt>
                <c:pt idx="464">
                  <c:v>1.2701847287931109E-3</c:v>
                </c:pt>
                <c:pt idx="465">
                  <c:v>1.2777888455163594E-3</c:v>
                </c:pt>
                <c:pt idx="466">
                  <c:v>1.2925612274965045E-3</c:v>
                </c:pt>
                <c:pt idx="467">
                  <c:v>1.3080737599943056E-3</c:v>
                </c:pt>
                <c:pt idx="468">
                  <c:v>1.3156040306465571E-3</c:v>
                </c:pt>
                <c:pt idx="469">
                  <c:v>1.3231146605445681E-3</c:v>
                </c:pt>
                <c:pt idx="470">
                  <c:v>1.3306040060943821E-3</c:v>
                </c:pt>
                <c:pt idx="471">
                  <c:v>1.3449654001199424E-3</c:v>
                </c:pt>
                <c:pt idx="472">
                  <c:v>1.3603153767120972E-3</c:v>
                </c:pt>
                <c:pt idx="473">
                  <c:v>1.3676733503920069E-3</c:v>
                </c:pt>
                <c:pt idx="474">
                  <c:v>1.3750000004291068E-3</c:v>
                </c:pt>
                <c:pt idx="475">
                  <c:v>1.3822937356127551E-3</c:v>
                </c:pt>
                <c:pt idx="476">
                  <c:v>1.3961378111706406E-3</c:v>
                </c:pt>
                <c:pt idx="477">
                  <c:v>1.411117527019472E-3</c:v>
                </c:pt>
                <c:pt idx="478">
                  <c:v>1.4182304223487247E-3</c:v>
                </c:pt>
                <c:pt idx="479">
                  <c:v>1.4253042120140531E-3</c:v>
                </c:pt>
                <c:pt idx="480">
                  <c:v>1.4323390222066882E-3</c:v>
                </c:pt>
                <c:pt idx="481">
                  <c:v>1.4456398493464273E-3</c:v>
                </c:pt>
                <c:pt idx="482">
                  <c:v>1.4600958758960992E-3</c:v>
                </c:pt>
                <c:pt idx="483">
                  <c:v>1.4669413751704885E-3</c:v>
                </c:pt>
                <c:pt idx="484">
                  <c:v>1.4737501541215738E-3</c:v>
                </c:pt>
                <c:pt idx="485">
                  <c:v>1.4805226015592093E-3</c:v>
                </c:pt>
                <c:pt idx="486">
                  <c:v>1.484211438820393E-3</c:v>
                </c:pt>
                <c:pt idx="487">
                  <c:v>1.5042548234181527E-3</c:v>
                </c:pt>
                <c:pt idx="488">
                  <c:v>1.5108658723501816E-3</c:v>
                </c:pt>
                <c:pt idx="489">
                  <c:v>1.5174425694052631E-3</c:v>
                </c:pt>
                <c:pt idx="490">
                  <c:v>1.5239853325585021E-3</c:v>
                </c:pt>
                <c:pt idx="491">
                  <c:v>1.5304945833355705E-3</c:v>
                </c:pt>
                <c:pt idx="492">
                  <c:v>1.5498255298977311E-3</c:v>
                </c:pt>
                <c:pt idx="493">
                  <c:v>1.5562050174012664E-3</c:v>
                </c:pt>
                <c:pt idx="494">
                  <c:v>1.5625531533900109E-3</c:v>
                </c:pt>
                <c:pt idx="495">
                  <c:v>1.5688703806807367E-3</c:v>
                </c:pt>
                <c:pt idx="496">
                  <c:v>1.6000086337512372E-3</c:v>
                </c:pt>
                <c:pt idx="497">
                  <c:v>1.6061499067877194E-3</c:v>
                </c:pt>
                <c:pt idx="498">
                  <c:v>1.6122634702251907E-3</c:v>
                </c:pt>
                <c:pt idx="499">
                  <c:v>1.6183497952744136E-3</c:v>
                </c:pt>
                <c:pt idx="500">
                  <c:v>1.6364501054121606E-3</c:v>
                </c:pt>
                <c:pt idx="501">
                  <c:v>1.6424322599755199E-3</c:v>
                </c:pt>
                <c:pt idx="502">
                  <c:v>1.6483895854286828E-3</c:v>
                </c:pt>
                <c:pt idx="503">
                  <c:v>1.654322574274391E-3</c:v>
                </c:pt>
                <c:pt idx="504">
                  <c:v>1.6685133743715836E-3</c:v>
                </c:pt>
                <c:pt idx="505">
                  <c:v>1.686382935225818E-3</c:v>
                </c:pt>
                <c:pt idx="506">
                  <c:v>1.6921765178021123E-3</c:v>
                </c:pt>
                <c:pt idx="507">
                  <c:v>1.6979495887712113E-3</c:v>
                </c:pt>
                <c:pt idx="508">
                  <c:v>1.7091665810219771E-3</c:v>
                </c:pt>
                <c:pt idx="509">
                  <c:v>1.720847112881032E-3</c:v>
                </c:pt>
                <c:pt idx="510">
                  <c:v>1.726525423756446E-3</c:v>
                </c:pt>
                <c:pt idx="511">
                  <c:v>1.7658175752202272E-3</c:v>
                </c:pt>
              </c:numCache>
            </c:numRef>
          </c:yVal>
          <c:smooth val="0"/>
        </c:ser>
        <c:ser>
          <c:idx val="1"/>
          <c:order val="2"/>
          <c:tx>
            <c:v>3M Mkt FRA</c:v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EURSTD!$AU$2:$AU$13</c:f>
              <c:numCache>
                <c:formatCode>ddd\,\ dd\-mmm\-yyyy</c:formatCode>
                <c:ptCount val="12"/>
                <c:pt idx="0">
                  <c:v>42170</c:v>
                </c:pt>
                <c:pt idx="1">
                  <c:v>42199</c:v>
                </c:pt>
                <c:pt idx="2">
                  <c:v>42230</c:v>
                </c:pt>
                <c:pt idx="3">
                  <c:v>42261</c:v>
                </c:pt>
                <c:pt idx="4">
                  <c:v>42291</c:v>
                </c:pt>
                <c:pt idx="5">
                  <c:v>42324</c:v>
                </c:pt>
                <c:pt idx="6">
                  <c:v>42352</c:v>
                </c:pt>
                <c:pt idx="7">
                  <c:v>42383</c:v>
                </c:pt>
                <c:pt idx="8">
                  <c:v>42415</c:v>
                </c:pt>
                <c:pt idx="9">
                  <c:v>42443</c:v>
                </c:pt>
                <c:pt idx="10">
                  <c:v>42474</c:v>
                </c:pt>
                <c:pt idx="11">
                  <c:v>42506</c:v>
                </c:pt>
              </c:numCache>
            </c:numRef>
          </c:xVal>
          <c:yVal>
            <c:numRef>
              <c:f>EURSTD!$AS$2:$AS$13</c:f>
              <c:numCache>
                <c:formatCode>0.0000%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7774080"/>
        <c:axId val="637781120"/>
      </c:scatterChart>
      <c:valAx>
        <c:axId val="637774080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637781120"/>
        <c:crosses val="autoZero"/>
        <c:crossBetween val="midCat"/>
      </c:valAx>
      <c:valAx>
        <c:axId val="637781120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6377740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3981319444444447"/>
          <c:y val="0.47839444444444451"/>
          <c:w val="0.11256180555555556"/>
          <c:h val="0.19137750000000001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Euribor STD (0Y-60Y)</a:t>
            </a:r>
          </a:p>
        </c:rich>
      </c:tx>
      <c:layout/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3M Mx</c:v>
          </c:tx>
          <c:spPr>
            <a:ln>
              <a:noFill/>
            </a:ln>
          </c:spPr>
          <c:marker>
            <c:symbol val="circle"/>
            <c:size val="3"/>
          </c:marker>
          <c:cat>
            <c:numRef>
              <c:f>EURSTD!$BA$2:$BA$2366</c:f>
              <c:numCache>
                <c:formatCode>ddd\,\ dd\-mmm\-yyyy</c:formatCode>
                <c:ptCount val="2365"/>
                <c:pt idx="0">
                  <c:v>42138</c:v>
                </c:pt>
                <c:pt idx="1">
                  <c:v>42139</c:v>
                </c:pt>
                <c:pt idx="2">
                  <c:v>42142</c:v>
                </c:pt>
                <c:pt idx="3">
                  <c:v>42143</c:v>
                </c:pt>
                <c:pt idx="4">
                  <c:v>42144</c:v>
                </c:pt>
                <c:pt idx="5">
                  <c:v>42145</c:v>
                </c:pt>
                <c:pt idx="6">
                  <c:v>42146</c:v>
                </c:pt>
                <c:pt idx="7">
                  <c:v>42149</c:v>
                </c:pt>
                <c:pt idx="8">
                  <c:v>42150</c:v>
                </c:pt>
                <c:pt idx="9">
                  <c:v>42151</c:v>
                </c:pt>
                <c:pt idx="10">
                  <c:v>42152</c:v>
                </c:pt>
                <c:pt idx="11">
                  <c:v>42153</c:v>
                </c:pt>
                <c:pt idx="12">
                  <c:v>42156</c:v>
                </c:pt>
                <c:pt idx="13">
                  <c:v>42157</c:v>
                </c:pt>
                <c:pt idx="14">
                  <c:v>42158</c:v>
                </c:pt>
                <c:pt idx="15">
                  <c:v>42159</c:v>
                </c:pt>
                <c:pt idx="16">
                  <c:v>42160</c:v>
                </c:pt>
                <c:pt idx="17">
                  <c:v>42163</c:v>
                </c:pt>
                <c:pt idx="18">
                  <c:v>42164</c:v>
                </c:pt>
                <c:pt idx="19">
                  <c:v>42165</c:v>
                </c:pt>
                <c:pt idx="20">
                  <c:v>42166</c:v>
                </c:pt>
                <c:pt idx="21">
                  <c:v>42167</c:v>
                </c:pt>
                <c:pt idx="22">
                  <c:v>42170</c:v>
                </c:pt>
                <c:pt idx="23">
                  <c:v>42171</c:v>
                </c:pt>
                <c:pt idx="24">
                  <c:v>42172</c:v>
                </c:pt>
                <c:pt idx="25">
                  <c:v>42173</c:v>
                </c:pt>
                <c:pt idx="26">
                  <c:v>42174</c:v>
                </c:pt>
                <c:pt idx="27">
                  <c:v>42177</c:v>
                </c:pt>
                <c:pt idx="28">
                  <c:v>42178</c:v>
                </c:pt>
                <c:pt idx="29">
                  <c:v>42179</c:v>
                </c:pt>
                <c:pt idx="30">
                  <c:v>42180</c:v>
                </c:pt>
                <c:pt idx="31">
                  <c:v>42181</c:v>
                </c:pt>
                <c:pt idx="32">
                  <c:v>42184</c:v>
                </c:pt>
                <c:pt idx="33">
                  <c:v>42185</c:v>
                </c:pt>
                <c:pt idx="34">
                  <c:v>42186</c:v>
                </c:pt>
                <c:pt idx="35">
                  <c:v>42187</c:v>
                </c:pt>
                <c:pt idx="36">
                  <c:v>42188</c:v>
                </c:pt>
                <c:pt idx="37">
                  <c:v>42191</c:v>
                </c:pt>
                <c:pt idx="38">
                  <c:v>42192</c:v>
                </c:pt>
                <c:pt idx="39">
                  <c:v>42193</c:v>
                </c:pt>
                <c:pt idx="40">
                  <c:v>42194</c:v>
                </c:pt>
                <c:pt idx="41">
                  <c:v>42195</c:v>
                </c:pt>
                <c:pt idx="42">
                  <c:v>42198</c:v>
                </c:pt>
                <c:pt idx="43">
                  <c:v>42199</c:v>
                </c:pt>
                <c:pt idx="44">
                  <c:v>42200</c:v>
                </c:pt>
                <c:pt idx="45">
                  <c:v>42201</c:v>
                </c:pt>
                <c:pt idx="46">
                  <c:v>42202</c:v>
                </c:pt>
                <c:pt idx="47">
                  <c:v>42205</c:v>
                </c:pt>
                <c:pt idx="48">
                  <c:v>42206</c:v>
                </c:pt>
                <c:pt idx="49">
                  <c:v>42207</c:v>
                </c:pt>
                <c:pt idx="50">
                  <c:v>42208</c:v>
                </c:pt>
                <c:pt idx="51">
                  <c:v>42209</c:v>
                </c:pt>
                <c:pt idx="52">
                  <c:v>42212</c:v>
                </c:pt>
                <c:pt idx="53">
                  <c:v>42213</c:v>
                </c:pt>
                <c:pt idx="54">
                  <c:v>42214</c:v>
                </c:pt>
                <c:pt idx="55">
                  <c:v>42215</c:v>
                </c:pt>
                <c:pt idx="56">
                  <c:v>42216</c:v>
                </c:pt>
                <c:pt idx="57">
                  <c:v>42219</c:v>
                </c:pt>
                <c:pt idx="58">
                  <c:v>42220</c:v>
                </c:pt>
                <c:pt idx="59">
                  <c:v>42221</c:v>
                </c:pt>
                <c:pt idx="60">
                  <c:v>42222</c:v>
                </c:pt>
                <c:pt idx="61">
                  <c:v>42223</c:v>
                </c:pt>
                <c:pt idx="62">
                  <c:v>42226</c:v>
                </c:pt>
                <c:pt idx="63">
                  <c:v>42227</c:v>
                </c:pt>
                <c:pt idx="64">
                  <c:v>42228</c:v>
                </c:pt>
                <c:pt idx="65">
                  <c:v>42229</c:v>
                </c:pt>
                <c:pt idx="66">
                  <c:v>42230</c:v>
                </c:pt>
                <c:pt idx="67">
                  <c:v>42233</c:v>
                </c:pt>
                <c:pt idx="68">
                  <c:v>42234</c:v>
                </c:pt>
                <c:pt idx="69">
                  <c:v>42235</c:v>
                </c:pt>
                <c:pt idx="70">
                  <c:v>42236</c:v>
                </c:pt>
                <c:pt idx="71">
                  <c:v>42237</c:v>
                </c:pt>
                <c:pt idx="72">
                  <c:v>42240</c:v>
                </c:pt>
                <c:pt idx="73">
                  <c:v>42241</c:v>
                </c:pt>
                <c:pt idx="74">
                  <c:v>42242</c:v>
                </c:pt>
                <c:pt idx="75">
                  <c:v>42243</c:v>
                </c:pt>
                <c:pt idx="76">
                  <c:v>42244</c:v>
                </c:pt>
                <c:pt idx="77">
                  <c:v>42247</c:v>
                </c:pt>
                <c:pt idx="78">
                  <c:v>42248</c:v>
                </c:pt>
                <c:pt idx="79">
                  <c:v>42249</c:v>
                </c:pt>
                <c:pt idx="80">
                  <c:v>42250</c:v>
                </c:pt>
                <c:pt idx="81">
                  <c:v>42251</c:v>
                </c:pt>
                <c:pt idx="82">
                  <c:v>42254</c:v>
                </c:pt>
                <c:pt idx="83">
                  <c:v>42255</c:v>
                </c:pt>
                <c:pt idx="84">
                  <c:v>42256</c:v>
                </c:pt>
                <c:pt idx="85">
                  <c:v>42257</c:v>
                </c:pt>
                <c:pt idx="86">
                  <c:v>42258</c:v>
                </c:pt>
                <c:pt idx="87">
                  <c:v>42261</c:v>
                </c:pt>
                <c:pt idx="88">
                  <c:v>42262</c:v>
                </c:pt>
                <c:pt idx="89">
                  <c:v>42263</c:v>
                </c:pt>
                <c:pt idx="90">
                  <c:v>42264</c:v>
                </c:pt>
                <c:pt idx="91">
                  <c:v>42265</c:v>
                </c:pt>
                <c:pt idx="92">
                  <c:v>42268</c:v>
                </c:pt>
                <c:pt idx="93">
                  <c:v>42269</c:v>
                </c:pt>
                <c:pt idx="94">
                  <c:v>42270</c:v>
                </c:pt>
                <c:pt idx="95">
                  <c:v>42271</c:v>
                </c:pt>
                <c:pt idx="96">
                  <c:v>42272</c:v>
                </c:pt>
                <c:pt idx="97">
                  <c:v>42275</c:v>
                </c:pt>
                <c:pt idx="98">
                  <c:v>42276</c:v>
                </c:pt>
                <c:pt idx="99">
                  <c:v>42277</c:v>
                </c:pt>
                <c:pt idx="100">
                  <c:v>42278</c:v>
                </c:pt>
                <c:pt idx="101">
                  <c:v>42279</c:v>
                </c:pt>
                <c:pt idx="102">
                  <c:v>42282</c:v>
                </c:pt>
                <c:pt idx="103">
                  <c:v>42283</c:v>
                </c:pt>
                <c:pt idx="104">
                  <c:v>42284</c:v>
                </c:pt>
                <c:pt idx="105">
                  <c:v>42285</c:v>
                </c:pt>
                <c:pt idx="106">
                  <c:v>42286</c:v>
                </c:pt>
                <c:pt idx="107">
                  <c:v>42289</c:v>
                </c:pt>
                <c:pt idx="108">
                  <c:v>42290</c:v>
                </c:pt>
                <c:pt idx="109">
                  <c:v>42291</c:v>
                </c:pt>
                <c:pt idx="110">
                  <c:v>42292</c:v>
                </c:pt>
                <c:pt idx="111">
                  <c:v>42293</c:v>
                </c:pt>
                <c:pt idx="112">
                  <c:v>42296</c:v>
                </c:pt>
                <c:pt idx="113">
                  <c:v>42297</c:v>
                </c:pt>
                <c:pt idx="114">
                  <c:v>42298</c:v>
                </c:pt>
                <c:pt idx="115">
                  <c:v>42299</c:v>
                </c:pt>
                <c:pt idx="116">
                  <c:v>42300</c:v>
                </c:pt>
                <c:pt idx="117">
                  <c:v>42303</c:v>
                </c:pt>
                <c:pt idx="118">
                  <c:v>42304</c:v>
                </c:pt>
                <c:pt idx="119">
                  <c:v>42305</c:v>
                </c:pt>
                <c:pt idx="120">
                  <c:v>42306</c:v>
                </c:pt>
                <c:pt idx="121">
                  <c:v>42307</c:v>
                </c:pt>
                <c:pt idx="122">
                  <c:v>42310</c:v>
                </c:pt>
                <c:pt idx="123">
                  <c:v>42311</c:v>
                </c:pt>
                <c:pt idx="124">
                  <c:v>42312</c:v>
                </c:pt>
                <c:pt idx="125">
                  <c:v>42313</c:v>
                </c:pt>
                <c:pt idx="126">
                  <c:v>42314</c:v>
                </c:pt>
                <c:pt idx="127">
                  <c:v>42317</c:v>
                </c:pt>
                <c:pt idx="128">
                  <c:v>42318</c:v>
                </c:pt>
                <c:pt idx="129">
                  <c:v>42319</c:v>
                </c:pt>
                <c:pt idx="130">
                  <c:v>42320</c:v>
                </c:pt>
                <c:pt idx="131">
                  <c:v>42321</c:v>
                </c:pt>
                <c:pt idx="132">
                  <c:v>42324</c:v>
                </c:pt>
                <c:pt idx="133">
                  <c:v>42325</c:v>
                </c:pt>
                <c:pt idx="134">
                  <c:v>42326</c:v>
                </c:pt>
                <c:pt idx="135">
                  <c:v>42327</c:v>
                </c:pt>
                <c:pt idx="136">
                  <c:v>42328</c:v>
                </c:pt>
                <c:pt idx="137">
                  <c:v>42331</c:v>
                </c:pt>
                <c:pt idx="138">
                  <c:v>42332</c:v>
                </c:pt>
                <c:pt idx="139">
                  <c:v>42333</c:v>
                </c:pt>
                <c:pt idx="140">
                  <c:v>42334</c:v>
                </c:pt>
                <c:pt idx="141">
                  <c:v>42335</c:v>
                </c:pt>
                <c:pt idx="142">
                  <c:v>42338</c:v>
                </c:pt>
                <c:pt idx="143">
                  <c:v>42339</c:v>
                </c:pt>
                <c:pt idx="144">
                  <c:v>42340</c:v>
                </c:pt>
                <c:pt idx="145">
                  <c:v>42341</c:v>
                </c:pt>
                <c:pt idx="146">
                  <c:v>42342</c:v>
                </c:pt>
                <c:pt idx="147">
                  <c:v>42345</c:v>
                </c:pt>
                <c:pt idx="148">
                  <c:v>42346</c:v>
                </c:pt>
                <c:pt idx="149">
                  <c:v>42347</c:v>
                </c:pt>
                <c:pt idx="150">
                  <c:v>42348</c:v>
                </c:pt>
                <c:pt idx="151">
                  <c:v>42349</c:v>
                </c:pt>
                <c:pt idx="152">
                  <c:v>42352</c:v>
                </c:pt>
                <c:pt idx="153">
                  <c:v>42353</c:v>
                </c:pt>
                <c:pt idx="154">
                  <c:v>42354</c:v>
                </c:pt>
                <c:pt idx="155">
                  <c:v>42355</c:v>
                </c:pt>
                <c:pt idx="156">
                  <c:v>42356</c:v>
                </c:pt>
                <c:pt idx="157">
                  <c:v>42359</c:v>
                </c:pt>
                <c:pt idx="158">
                  <c:v>42360</c:v>
                </c:pt>
                <c:pt idx="159">
                  <c:v>42361</c:v>
                </c:pt>
                <c:pt idx="160">
                  <c:v>42362</c:v>
                </c:pt>
                <c:pt idx="161">
                  <c:v>42366</c:v>
                </c:pt>
                <c:pt idx="162">
                  <c:v>42367</c:v>
                </c:pt>
                <c:pt idx="163">
                  <c:v>42368</c:v>
                </c:pt>
                <c:pt idx="164">
                  <c:v>42369</c:v>
                </c:pt>
                <c:pt idx="165">
                  <c:v>42373</c:v>
                </c:pt>
                <c:pt idx="166">
                  <c:v>42374</c:v>
                </c:pt>
                <c:pt idx="167">
                  <c:v>42375</c:v>
                </c:pt>
                <c:pt idx="168">
                  <c:v>42376</c:v>
                </c:pt>
                <c:pt idx="169">
                  <c:v>42377</c:v>
                </c:pt>
                <c:pt idx="170">
                  <c:v>42380</c:v>
                </c:pt>
                <c:pt idx="171">
                  <c:v>42381</c:v>
                </c:pt>
                <c:pt idx="172">
                  <c:v>42382</c:v>
                </c:pt>
                <c:pt idx="173">
                  <c:v>42383</c:v>
                </c:pt>
                <c:pt idx="174">
                  <c:v>42384</c:v>
                </c:pt>
                <c:pt idx="175">
                  <c:v>42387</c:v>
                </c:pt>
                <c:pt idx="176">
                  <c:v>42388</c:v>
                </c:pt>
                <c:pt idx="177">
                  <c:v>42389</c:v>
                </c:pt>
                <c:pt idx="178">
                  <c:v>42390</c:v>
                </c:pt>
                <c:pt idx="179">
                  <c:v>42391</c:v>
                </c:pt>
                <c:pt idx="180">
                  <c:v>42394</c:v>
                </c:pt>
                <c:pt idx="181">
                  <c:v>42395</c:v>
                </c:pt>
                <c:pt idx="182">
                  <c:v>42396</c:v>
                </c:pt>
                <c:pt idx="183">
                  <c:v>42397</c:v>
                </c:pt>
                <c:pt idx="184">
                  <c:v>42398</c:v>
                </c:pt>
                <c:pt idx="185">
                  <c:v>42401</c:v>
                </c:pt>
                <c:pt idx="186">
                  <c:v>42402</c:v>
                </c:pt>
                <c:pt idx="187">
                  <c:v>42403</c:v>
                </c:pt>
                <c:pt idx="188">
                  <c:v>42404</c:v>
                </c:pt>
                <c:pt idx="189">
                  <c:v>42405</c:v>
                </c:pt>
                <c:pt idx="190">
                  <c:v>42408</c:v>
                </c:pt>
                <c:pt idx="191">
                  <c:v>42409</c:v>
                </c:pt>
                <c:pt idx="192">
                  <c:v>42410</c:v>
                </c:pt>
                <c:pt idx="193">
                  <c:v>42411</c:v>
                </c:pt>
                <c:pt idx="194">
                  <c:v>42412</c:v>
                </c:pt>
                <c:pt idx="195">
                  <c:v>42415</c:v>
                </c:pt>
                <c:pt idx="196">
                  <c:v>42416</c:v>
                </c:pt>
                <c:pt idx="197">
                  <c:v>42417</c:v>
                </c:pt>
                <c:pt idx="198">
                  <c:v>42418</c:v>
                </c:pt>
                <c:pt idx="199">
                  <c:v>42419</c:v>
                </c:pt>
                <c:pt idx="200">
                  <c:v>42422</c:v>
                </c:pt>
                <c:pt idx="201">
                  <c:v>42423</c:v>
                </c:pt>
                <c:pt idx="202">
                  <c:v>42424</c:v>
                </c:pt>
                <c:pt idx="203">
                  <c:v>42425</c:v>
                </c:pt>
                <c:pt idx="204">
                  <c:v>42426</c:v>
                </c:pt>
                <c:pt idx="205">
                  <c:v>42429</c:v>
                </c:pt>
                <c:pt idx="206">
                  <c:v>42430</c:v>
                </c:pt>
                <c:pt idx="207">
                  <c:v>42431</c:v>
                </c:pt>
                <c:pt idx="208">
                  <c:v>42432</c:v>
                </c:pt>
                <c:pt idx="209">
                  <c:v>42433</c:v>
                </c:pt>
                <c:pt idx="210">
                  <c:v>42436</c:v>
                </c:pt>
                <c:pt idx="211">
                  <c:v>42437</c:v>
                </c:pt>
                <c:pt idx="212">
                  <c:v>42438</c:v>
                </c:pt>
                <c:pt idx="213">
                  <c:v>42439</c:v>
                </c:pt>
                <c:pt idx="214">
                  <c:v>42440</c:v>
                </c:pt>
                <c:pt idx="215">
                  <c:v>42443</c:v>
                </c:pt>
                <c:pt idx="216">
                  <c:v>42444</c:v>
                </c:pt>
                <c:pt idx="217">
                  <c:v>42445</c:v>
                </c:pt>
                <c:pt idx="218">
                  <c:v>42446</c:v>
                </c:pt>
                <c:pt idx="219">
                  <c:v>42447</c:v>
                </c:pt>
                <c:pt idx="220">
                  <c:v>42450</c:v>
                </c:pt>
                <c:pt idx="221">
                  <c:v>42451</c:v>
                </c:pt>
                <c:pt idx="222">
                  <c:v>42452</c:v>
                </c:pt>
                <c:pt idx="223">
                  <c:v>42453</c:v>
                </c:pt>
                <c:pt idx="224">
                  <c:v>42458</c:v>
                </c:pt>
                <c:pt idx="225">
                  <c:v>42459</c:v>
                </c:pt>
                <c:pt idx="226">
                  <c:v>42460</c:v>
                </c:pt>
                <c:pt idx="227">
                  <c:v>42461</c:v>
                </c:pt>
                <c:pt idx="228">
                  <c:v>42464</c:v>
                </c:pt>
                <c:pt idx="229">
                  <c:v>42465</c:v>
                </c:pt>
                <c:pt idx="230">
                  <c:v>42466</c:v>
                </c:pt>
                <c:pt idx="231">
                  <c:v>42467</c:v>
                </c:pt>
                <c:pt idx="232">
                  <c:v>42468</c:v>
                </c:pt>
                <c:pt idx="233">
                  <c:v>42471</c:v>
                </c:pt>
                <c:pt idx="234">
                  <c:v>42472</c:v>
                </c:pt>
                <c:pt idx="235">
                  <c:v>42473</c:v>
                </c:pt>
                <c:pt idx="236">
                  <c:v>42474</c:v>
                </c:pt>
                <c:pt idx="237">
                  <c:v>42475</c:v>
                </c:pt>
                <c:pt idx="238">
                  <c:v>42478</c:v>
                </c:pt>
                <c:pt idx="239">
                  <c:v>42479</c:v>
                </c:pt>
                <c:pt idx="240">
                  <c:v>42480</c:v>
                </c:pt>
                <c:pt idx="241">
                  <c:v>42481</c:v>
                </c:pt>
                <c:pt idx="242">
                  <c:v>42482</c:v>
                </c:pt>
                <c:pt idx="243">
                  <c:v>42485</c:v>
                </c:pt>
                <c:pt idx="244">
                  <c:v>42486</c:v>
                </c:pt>
                <c:pt idx="245">
                  <c:v>42487</c:v>
                </c:pt>
                <c:pt idx="246">
                  <c:v>42488</c:v>
                </c:pt>
                <c:pt idx="247">
                  <c:v>42489</c:v>
                </c:pt>
                <c:pt idx="248">
                  <c:v>42492</c:v>
                </c:pt>
                <c:pt idx="249">
                  <c:v>42493</c:v>
                </c:pt>
                <c:pt idx="250">
                  <c:v>42494</c:v>
                </c:pt>
                <c:pt idx="251">
                  <c:v>42495</c:v>
                </c:pt>
                <c:pt idx="252">
                  <c:v>42496</c:v>
                </c:pt>
                <c:pt idx="253">
                  <c:v>42499</c:v>
                </c:pt>
                <c:pt idx="254">
                  <c:v>42500</c:v>
                </c:pt>
                <c:pt idx="255">
                  <c:v>42501</c:v>
                </c:pt>
                <c:pt idx="256">
                  <c:v>42502</c:v>
                </c:pt>
                <c:pt idx="257">
                  <c:v>42503</c:v>
                </c:pt>
                <c:pt idx="258">
                  <c:v>42506</c:v>
                </c:pt>
                <c:pt idx="259">
                  <c:v>42507</c:v>
                </c:pt>
                <c:pt idx="260">
                  <c:v>42508</c:v>
                </c:pt>
                <c:pt idx="261">
                  <c:v>42509</c:v>
                </c:pt>
                <c:pt idx="262">
                  <c:v>42510</c:v>
                </c:pt>
                <c:pt idx="263">
                  <c:v>42513</c:v>
                </c:pt>
                <c:pt idx="264">
                  <c:v>42514</c:v>
                </c:pt>
                <c:pt idx="265">
                  <c:v>42515</c:v>
                </c:pt>
                <c:pt idx="266">
                  <c:v>42516</c:v>
                </c:pt>
                <c:pt idx="267">
                  <c:v>42517</c:v>
                </c:pt>
                <c:pt idx="268">
                  <c:v>42520</c:v>
                </c:pt>
                <c:pt idx="269">
                  <c:v>42521</c:v>
                </c:pt>
                <c:pt idx="270">
                  <c:v>42522</c:v>
                </c:pt>
                <c:pt idx="271">
                  <c:v>42523</c:v>
                </c:pt>
                <c:pt idx="272">
                  <c:v>42524</c:v>
                </c:pt>
                <c:pt idx="273">
                  <c:v>42527</c:v>
                </c:pt>
                <c:pt idx="274">
                  <c:v>42528</c:v>
                </c:pt>
                <c:pt idx="275">
                  <c:v>42529</c:v>
                </c:pt>
                <c:pt idx="276">
                  <c:v>42530</c:v>
                </c:pt>
                <c:pt idx="277">
                  <c:v>42531</c:v>
                </c:pt>
                <c:pt idx="278">
                  <c:v>42534</c:v>
                </c:pt>
                <c:pt idx="279">
                  <c:v>42535</c:v>
                </c:pt>
                <c:pt idx="280">
                  <c:v>42536</c:v>
                </c:pt>
                <c:pt idx="281">
                  <c:v>42537</c:v>
                </c:pt>
                <c:pt idx="282">
                  <c:v>42538</c:v>
                </c:pt>
                <c:pt idx="283">
                  <c:v>42541</c:v>
                </c:pt>
                <c:pt idx="284">
                  <c:v>42542</c:v>
                </c:pt>
                <c:pt idx="285">
                  <c:v>42543</c:v>
                </c:pt>
                <c:pt idx="286">
                  <c:v>42544</c:v>
                </c:pt>
                <c:pt idx="287">
                  <c:v>42545</c:v>
                </c:pt>
                <c:pt idx="288">
                  <c:v>42548</c:v>
                </c:pt>
                <c:pt idx="289">
                  <c:v>42549</c:v>
                </c:pt>
                <c:pt idx="290">
                  <c:v>42550</c:v>
                </c:pt>
                <c:pt idx="291">
                  <c:v>42551</c:v>
                </c:pt>
                <c:pt idx="292">
                  <c:v>42552</c:v>
                </c:pt>
                <c:pt idx="293">
                  <c:v>42555</c:v>
                </c:pt>
                <c:pt idx="294">
                  <c:v>42556</c:v>
                </c:pt>
                <c:pt idx="295">
                  <c:v>42557</c:v>
                </c:pt>
                <c:pt idx="296">
                  <c:v>42558</c:v>
                </c:pt>
                <c:pt idx="297">
                  <c:v>42559</c:v>
                </c:pt>
                <c:pt idx="298">
                  <c:v>42562</c:v>
                </c:pt>
                <c:pt idx="299">
                  <c:v>42563</c:v>
                </c:pt>
                <c:pt idx="300">
                  <c:v>42564</c:v>
                </c:pt>
                <c:pt idx="301">
                  <c:v>42565</c:v>
                </c:pt>
                <c:pt idx="302">
                  <c:v>42566</c:v>
                </c:pt>
                <c:pt idx="303">
                  <c:v>42569</c:v>
                </c:pt>
                <c:pt idx="304">
                  <c:v>42570</c:v>
                </c:pt>
                <c:pt idx="305">
                  <c:v>42571</c:v>
                </c:pt>
                <c:pt idx="306">
                  <c:v>42572</c:v>
                </c:pt>
                <c:pt idx="307">
                  <c:v>42573</c:v>
                </c:pt>
                <c:pt idx="308">
                  <c:v>42576</c:v>
                </c:pt>
                <c:pt idx="309">
                  <c:v>42577</c:v>
                </c:pt>
                <c:pt idx="310">
                  <c:v>42578</c:v>
                </c:pt>
                <c:pt idx="311">
                  <c:v>42579</c:v>
                </c:pt>
                <c:pt idx="312">
                  <c:v>42580</c:v>
                </c:pt>
                <c:pt idx="313">
                  <c:v>42583</c:v>
                </c:pt>
                <c:pt idx="314">
                  <c:v>42584</c:v>
                </c:pt>
                <c:pt idx="315">
                  <c:v>42585</c:v>
                </c:pt>
                <c:pt idx="316">
                  <c:v>42586</c:v>
                </c:pt>
                <c:pt idx="317">
                  <c:v>42587</c:v>
                </c:pt>
                <c:pt idx="318">
                  <c:v>42590</c:v>
                </c:pt>
                <c:pt idx="319">
                  <c:v>42591</c:v>
                </c:pt>
                <c:pt idx="320">
                  <c:v>42592</c:v>
                </c:pt>
                <c:pt idx="321">
                  <c:v>42593</c:v>
                </c:pt>
                <c:pt idx="322">
                  <c:v>42594</c:v>
                </c:pt>
                <c:pt idx="323">
                  <c:v>42597</c:v>
                </c:pt>
                <c:pt idx="324">
                  <c:v>42598</c:v>
                </c:pt>
                <c:pt idx="325">
                  <c:v>42599</c:v>
                </c:pt>
                <c:pt idx="326">
                  <c:v>42600</c:v>
                </c:pt>
                <c:pt idx="327">
                  <c:v>42601</c:v>
                </c:pt>
                <c:pt idx="328">
                  <c:v>42604</c:v>
                </c:pt>
                <c:pt idx="329">
                  <c:v>42605</c:v>
                </c:pt>
                <c:pt idx="330">
                  <c:v>42606</c:v>
                </c:pt>
                <c:pt idx="331">
                  <c:v>42607</c:v>
                </c:pt>
                <c:pt idx="332">
                  <c:v>42608</c:v>
                </c:pt>
                <c:pt idx="333">
                  <c:v>42611</c:v>
                </c:pt>
                <c:pt idx="334">
                  <c:v>42612</c:v>
                </c:pt>
                <c:pt idx="335">
                  <c:v>42613</c:v>
                </c:pt>
                <c:pt idx="336">
                  <c:v>42614</c:v>
                </c:pt>
                <c:pt idx="337">
                  <c:v>42615</c:v>
                </c:pt>
                <c:pt idx="338">
                  <c:v>42618</c:v>
                </c:pt>
                <c:pt idx="339">
                  <c:v>42619</c:v>
                </c:pt>
                <c:pt idx="340">
                  <c:v>42620</c:v>
                </c:pt>
                <c:pt idx="341">
                  <c:v>42621</c:v>
                </c:pt>
                <c:pt idx="342">
                  <c:v>42622</c:v>
                </c:pt>
                <c:pt idx="343">
                  <c:v>42625</c:v>
                </c:pt>
                <c:pt idx="344">
                  <c:v>42626</c:v>
                </c:pt>
                <c:pt idx="345">
                  <c:v>42627</c:v>
                </c:pt>
                <c:pt idx="346">
                  <c:v>42628</c:v>
                </c:pt>
                <c:pt idx="347">
                  <c:v>42629</c:v>
                </c:pt>
                <c:pt idx="348">
                  <c:v>42632</c:v>
                </c:pt>
                <c:pt idx="349">
                  <c:v>42633</c:v>
                </c:pt>
                <c:pt idx="350">
                  <c:v>42634</c:v>
                </c:pt>
                <c:pt idx="351">
                  <c:v>42635</c:v>
                </c:pt>
                <c:pt idx="352">
                  <c:v>42636</c:v>
                </c:pt>
                <c:pt idx="353">
                  <c:v>42639</c:v>
                </c:pt>
                <c:pt idx="354">
                  <c:v>42640</c:v>
                </c:pt>
                <c:pt idx="355">
                  <c:v>42641</c:v>
                </c:pt>
                <c:pt idx="356">
                  <c:v>42642</c:v>
                </c:pt>
                <c:pt idx="357">
                  <c:v>42643</c:v>
                </c:pt>
                <c:pt idx="358">
                  <c:v>42646</c:v>
                </c:pt>
                <c:pt idx="359">
                  <c:v>42647</c:v>
                </c:pt>
                <c:pt idx="360">
                  <c:v>42648</c:v>
                </c:pt>
                <c:pt idx="361">
                  <c:v>42649</c:v>
                </c:pt>
                <c:pt idx="362">
                  <c:v>42650</c:v>
                </c:pt>
                <c:pt idx="363">
                  <c:v>42653</c:v>
                </c:pt>
                <c:pt idx="364">
                  <c:v>42654</c:v>
                </c:pt>
                <c:pt idx="365">
                  <c:v>42655</c:v>
                </c:pt>
                <c:pt idx="366">
                  <c:v>42656</c:v>
                </c:pt>
                <c:pt idx="367">
                  <c:v>42657</c:v>
                </c:pt>
                <c:pt idx="368">
                  <c:v>42660</c:v>
                </c:pt>
                <c:pt idx="369">
                  <c:v>42661</c:v>
                </c:pt>
                <c:pt idx="370">
                  <c:v>42662</c:v>
                </c:pt>
                <c:pt idx="371">
                  <c:v>42663</c:v>
                </c:pt>
                <c:pt idx="372">
                  <c:v>42664</c:v>
                </c:pt>
                <c:pt idx="373">
                  <c:v>42667</c:v>
                </c:pt>
                <c:pt idx="374">
                  <c:v>42668</c:v>
                </c:pt>
                <c:pt idx="375">
                  <c:v>42669</c:v>
                </c:pt>
                <c:pt idx="376">
                  <c:v>42670</c:v>
                </c:pt>
                <c:pt idx="377">
                  <c:v>42671</c:v>
                </c:pt>
                <c:pt idx="378">
                  <c:v>42674</c:v>
                </c:pt>
                <c:pt idx="379">
                  <c:v>42675</c:v>
                </c:pt>
                <c:pt idx="380">
                  <c:v>42676</c:v>
                </c:pt>
                <c:pt idx="381">
                  <c:v>42677</c:v>
                </c:pt>
                <c:pt idx="382">
                  <c:v>42678</c:v>
                </c:pt>
                <c:pt idx="383">
                  <c:v>42681</c:v>
                </c:pt>
                <c:pt idx="384">
                  <c:v>42682</c:v>
                </c:pt>
                <c:pt idx="385">
                  <c:v>42683</c:v>
                </c:pt>
                <c:pt idx="386">
                  <c:v>42684</c:v>
                </c:pt>
                <c:pt idx="387">
                  <c:v>42685</c:v>
                </c:pt>
                <c:pt idx="388">
                  <c:v>42688</c:v>
                </c:pt>
                <c:pt idx="389">
                  <c:v>42689</c:v>
                </c:pt>
                <c:pt idx="390">
                  <c:v>42690</c:v>
                </c:pt>
                <c:pt idx="391">
                  <c:v>42691</c:v>
                </c:pt>
                <c:pt idx="392">
                  <c:v>42692</c:v>
                </c:pt>
                <c:pt idx="393">
                  <c:v>42695</c:v>
                </c:pt>
                <c:pt idx="394">
                  <c:v>42696</c:v>
                </c:pt>
                <c:pt idx="395">
                  <c:v>42697</c:v>
                </c:pt>
                <c:pt idx="396">
                  <c:v>42698</c:v>
                </c:pt>
                <c:pt idx="397">
                  <c:v>42699</c:v>
                </c:pt>
                <c:pt idx="398">
                  <c:v>42702</c:v>
                </c:pt>
                <c:pt idx="399">
                  <c:v>42703</c:v>
                </c:pt>
                <c:pt idx="400">
                  <c:v>42704</c:v>
                </c:pt>
                <c:pt idx="401">
                  <c:v>42705</c:v>
                </c:pt>
                <c:pt idx="402">
                  <c:v>42706</c:v>
                </c:pt>
                <c:pt idx="403">
                  <c:v>42709</c:v>
                </c:pt>
                <c:pt idx="404">
                  <c:v>42710</c:v>
                </c:pt>
                <c:pt idx="405">
                  <c:v>42711</c:v>
                </c:pt>
                <c:pt idx="406">
                  <c:v>42712</c:v>
                </c:pt>
                <c:pt idx="407">
                  <c:v>42713</c:v>
                </c:pt>
                <c:pt idx="408">
                  <c:v>42716</c:v>
                </c:pt>
                <c:pt idx="409">
                  <c:v>42717</c:v>
                </c:pt>
                <c:pt idx="410">
                  <c:v>42718</c:v>
                </c:pt>
                <c:pt idx="411">
                  <c:v>42719</c:v>
                </c:pt>
                <c:pt idx="412">
                  <c:v>42720</c:v>
                </c:pt>
                <c:pt idx="413">
                  <c:v>42723</c:v>
                </c:pt>
                <c:pt idx="414">
                  <c:v>42724</c:v>
                </c:pt>
                <c:pt idx="415">
                  <c:v>42725</c:v>
                </c:pt>
                <c:pt idx="416">
                  <c:v>42726</c:v>
                </c:pt>
                <c:pt idx="417">
                  <c:v>42727</c:v>
                </c:pt>
                <c:pt idx="418">
                  <c:v>42731</c:v>
                </c:pt>
                <c:pt idx="419">
                  <c:v>42732</c:v>
                </c:pt>
                <c:pt idx="420">
                  <c:v>42733</c:v>
                </c:pt>
                <c:pt idx="421">
                  <c:v>42734</c:v>
                </c:pt>
                <c:pt idx="422">
                  <c:v>42737</c:v>
                </c:pt>
                <c:pt idx="423">
                  <c:v>42738</c:v>
                </c:pt>
                <c:pt idx="424">
                  <c:v>42739</c:v>
                </c:pt>
                <c:pt idx="425">
                  <c:v>42740</c:v>
                </c:pt>
                <c:pt idx="426">
                  <c:v>42741</c:v>
                </c:pt>
                <c:pt idx="427">
                  <c:v>42744</c:v>
                </c:pt>
                <c:pt idx="428">
                  <c:v>42745</c:v>
                </c:pt>
                <c:pt idx="429">
                  <c:v>42746</c:v>
                </c:pt>
                <c:pt idx="430">
                  <c:v>42747</c:v>
                </c:pt>
                <c:pt idx="431">
                  <c:v>42748</c:v>
                </c:pt>
                <c:pt idx="432">
                  <c:v>42751</c:v>
                </c:pt>
                <c:pt idx="433">
                  <c:v>42752</c:v>
                </c:pt>
                <c:pt idx="434">
                  <c:v>42753</c:v>
                </c:pt>
                <c:pt idx="435">
                  <c:v>42754</c:v>
                </c:pt>
                <c:pt idx="436">
                  <c:v>42755</c:v>
                </c:pt>
                <c:pt idx="437">
                  <c:v>42758</c:v>
                </c:pt>
                <c:pt idx="438">
                  <c:v>42759</c:v>
                </c:pt>
                <c:pt idx="439">
                  <c:v>42760</c:v>
                </c:pt>
                <c:pt idx="440">
                  <c:v>42761</c:v>
                </c:pt>
                <c:pt idx="441">
                  <c:v>42762</c:v>
                </c:pt>
                <c:pt idx="442">
                  <c:v>42765</c:v>
                </c:pt>
                <c:pt idx="443">
                  <c:v>42766</c:v>
                </c:pt>
                <c:pt idx="444">
                  <c:v>42767</c:v>
                </c:pt>
                <c:pt idx="445">
                  <c:v>42768</c:v>
                </c:pt>
                <c:pt idx="446">
                  <c:v>42769</c:v>
                </c:pt>
                <c:pt idx="447">
                  <c:v>42772</c:v>
                </c:pt>
                <c:pt idx="448">
                  <c:v>42773</c:v>
                </c:pt>
                <c:pt idx="449">
                  <c:v>42774</c:v>
                </c:pt>
                <c:pt idx="450">
                  <c:v>42775</c:v>
                </c:pt>
                <c:pt idx="451">
                  <c:v>42776</c:v>
                </c:pt>
                <c:pt idx="452">
                  <c:v>42779</c:v>
                </c:pt>
                <c:pt idx="453">
                  <c:v>42780</c:v>
                </c:pt>
                <c:pt idx="454">
                  <c:v>42781</c:v>
                </c:pt>
                <c:pt idx="455">
                  <c:v>42782</c:v>
                </c:pt>
                <c:pt idx="456">
                  <c:v>42783</c:v>
                </c:pt>
                <c:pt idx="457">
                  <c:v>42786</c:v>
                </c:pt>
                <c:pt idx="458">
                  <c:v>42787</c:v>
                </c:pt>
                <c:pt idx="459">
                  <c:v>42788</c:v>
                </c:pt>
                <c:pt idx="460">
                  <c:v>42789</c:v>
                </c:pt>
                <c:pt idx="461">
                  <c:v>42790</c:v>
                </c:pt>
                <c:pt idx="462">
                  <c:v>42793</c:v>
                </c:pt>
                <c:pt idx="463">
                  <c:v>42794</c:v>
                </c:pt>
                <c:pt idx="464">
                  <c:v>42795</c:v>
                </c:pt>
                <c:pt idx="465">
                  <c:v>42796</c:v>
                </c:pt>
                <c:pt idx="466">
                  <c:v>42797</c:v>
                </c:pt>
                <c:pt idx="467">
                  <c:v>42800</c:v>
                </c:pt>
                <c:pt idx="468">
                  <c:v>42801</c:v>
                </c:pt>
                <c:pt idx="469">
                  <c:v>42802</c:v>
                </c:pt>
                <c:pt idx="470">
                  <c:v>42803</c:v>
                </c:pt>
                <c:pt idx="471">
                  <c:v>42804</c:v>
                </c:pt>
                <c:pt idx="472">
                  <c:v>42807</c:v>
                </c:pt>
                <c:pt idx="473">
                  <c:v>42808</c:v>
                </c:pt>
                <c:pt idx="474">
                  <c:v>42809</c:v>
                </c:pt>
                <c:pt idx="475">
                  <c:v>42810</c:v>
                </c:pt>
                <c:pt idx="476">
                  <c:v>42811</c:v>
                </c:pt>
                <c:pt idx="477">
                  <c:v>42814</c:v>
                </c:pt>
                <c:pt idx="478">
                  <c:v>42815</c:v>
                </c:pt>
                <c:pt idx="479">
                  <c:v>42816</c:v>
                </c:pt>
                <c:pt idx="480">
                  <c:v>42817</c:v>
                </c:pt>
                <c:pt idx="481">
                  <c:v>42818</c:v>
                </c:pt>
                <c:pt idx="482">
                  <c:v>42821</c:v>
                </c:pt>
                <c:pt idx="483">
                  <c:v>42822</c:v>
                </c:pt>
                <c:pt idx="484">
                  <c:v>42823</c:v>
                </c:pt>
                <c:pt idx="485">
                  <c:v>42824</c:v>
                </c:pt>
                <c:pt idx="486">
                  <c:v>42825</c:v>
                </c:pt>
                <c:pt idx="487">
                  <c:v>42828</c:v>
                </c:pt>
                <c:pt idx="488">
                  <c:v>42829</c:v>
                </c:pt>
                <c:pt idx="489">
                  <c:v>42830</c:v>
                </c:pt>
                <c:pt idx="490">
                  <c:v>42831</c:v>
                </c:pt>
                <c:pt idx="491">
                  <c:v>42832</c:v>
                </c:pt>
                <c:pt idx="492">
                  <c:v>42835</c:v>
                </c:pt>
                <c:pt idx="493">
                  <c:v>42836</c:v>
                </c:pt>
                <c:pt idx="494">
                  <c:v>42837</c:v>
                </c:pt>
                <c:pt idx="495">
                  <c:v>42838</c:v>
                </c:pt>
                <c:pt idx="496">
                  <c:v>42843</c:v>
                </c:pt>
                <c:pt idx="497">
                  <c:v>42844</c:v>
                </c:pt>
                <c:pt idx="498">
                  <c:v>42845</c:v>
                </c:pt>
                <c:pt idx="499">
                  <c:v>42846</c:v>
                </c:pt>
                <c:pt idx="500">
                  <c:v>42849</c:v>
                </c:pt>
                <c:pt idx="501">
                  <c:v>42850</c:v>
                </c:pt>
                <c:pt idx="502">
                  <c:v>42851</c:v>
                </c:pt>
                <c:pt idx="503">
                  <c:v>42852</c:v>
                </c:pt>
                <c:pt idx="504">
                  <c:v>42853</c:v>
                </c:pt>
                <c:pt idx="505">
                  <c:v>42857</c:v>
                </c:pt>
                <c:pt idx="506">
                  <c:v>42858</c:v>
                </c:pt>
                <c:pt idx="507">
                  <c:v>42859</c:v>
                </c:pt>
                <c:pt idx="508">
                  <c:v>42860</c:v>
                </c:pt>
                <c:pt idx="509">
                  <c:v>42863</c:v>
                </c:pt>
                <c:pt idx="510">
                  <c:v>42864</c:v>
                </c:pt>
                <c:pt idx="511">
                  <c:v>42871</c:v>
                </c:pt>
                <c:pt idx="512">
                  <c:v>42878</c:v>
                </c:pt>
                <c:pt idx="513">
                  <c:v>42885</c:v>
                </c:pt>
                <c:pt idx="514">
                  <c:v>42892</c:v>
                </c:pt>
                <c:pt idx="515">
                  <c:v>42899</c:v>
                </c:pt>
                <c:pt idx="516">
                  <c:v>42906</c:v>
                </c:pt>
                <c:pt idx="517">
                  <c:v>42913</c:v>
                </c:pt>
                <c:pt idx="518">
                  <c:v>42920</c:v>
                </c:pt>
                <c:pt idx="519">
                  <c:v>42927</c:v>
                </c:pt>
                <c:pt idx="520">
                  <c:v>42934</c:v>
                </c:pt>
                <c:pt idx="521">
                  <c:v>42941</c:v>
                </c:pt>
                <c:pt idx="522">
                  <c:v>42948</c:v>
                </c:pt>
                <c:pt idx="523">
                  <c:v>42955</c:v>
                </c:pt>
                <c:pt idx="524">
                  <c:v>42962</c:v>
                </c:pt>
                <c:pt idx="525">
                  <c:v>42969</c:v>
                </c:pt>
                <c:pt idx="526">
                  <c:v>42976</c:v>
                </c:pt>
                <c:pt idx="527">
                  <c:v>42983</c:v>
                </c:pt>
                <c:pt idx="528">
                  <c:v>42990</c:v>
                </c:pt>
                <c:pt idx="529">
                  <c:v>42997</c:v>
                </c:pt>
                <c:pt idx="530">
                  <c:v>43004</c:v>
                </c:pt>
                <c:pt idx="531">
                  <c:v>43011</c:v>
                </c:pt>
                <c:pt idx="532">
                  <c:v>43018</c:v>
                </c:pt>
                <c:pt idx="533">
                  <c:v>43025</c:v>
                </c:pt>
                <c:pt idx="534">
                  <c:v>43032</c:v>
                </c:pt>
                <c:pt idx="535">
                  <c:v>43039</c:v>
                </c:pt>
                <c:pt idx="536">
                  <c:v>43046</c:v>
                </c:pt>
                <c:pt idx="537">
                  <c:v>43053</c:v>
                </c:pt>
                <c:pt idx="538">
                  <c:v>43060</c:v>
                </c:pt>
                <c:pt idx="539">
                  <c:v>43067</c:v>
                </c:pt>
                <c:pt idx="540">
                  <c:v>43074</c:v>
                </c:pt>
                <c:pt idx="541">
                  <c:v>43081</c:v>
                </c:pt>
                <c:pt idx="542">
                  <c:v>43088</c:v>
                </c:pt>
                <c:pt idx="543">
                  <c:v>43096</c:v>
                </c:pt>
                <c:pt idx="544">
                  <c:v>43103</c:v>
                </c:pt>
                <c:pt idx="545">
                  <c:v>43110</c:v>
                </c:pt>
                <c:pt idx="546">
                  <c:v>43117</c:v>
                </c:pt>
                <c:pt idx="547">
                  <c:v>43124</c:v>
                </c:pt>
                <c:pt idx="548">
                  <c:v>43131</c:v>
                </c:pt>
                <c:pt idx="549">
                  <c:v>43138</c:v>
                </c:pt>
                <c:pt idx="550">
                  <c:v>43145</c:v>
                </c:pt>
                <c:pt idx="551">
                  <c:v>43152</c:v>
                </c:pt>
                <c:pt idx="552">
                  <c:v>43159</c:v>
                </c:pt>
                <c:pt idx="553">
                  <c:v>43166</c:v>
                </c:pt>
                <c:pt idx="554">
                  <c:v>43173</c:v>
                </c:pt>
                <c:pt idx="555">
                  <c:v>43180</c:v>
                </c:pt>
                <c:pt idx="556">
                  <c:v>43187</c:v>
                </c:pt>
                <c:pt idx="557">
                  <c:v>43194</c:v>
                </c:pt>
                <c:pt idx="558">
                  <c:v>43201</c:v>
                </c:pt>
                <c:pt idx="559">
                  <c:v>43208</c:v>
                </c:pt>
                <c:pt idx="560">
                  <c:v>43215</c:v>
                </c:pt>
                <c:pt idx="561">
                  <c:v>43222</c:v>
                </c:pt>
                <c:pt idx="562">
                  <c:v>43229</c:v>
                </c:pt>
                <c:pt idx="563">
                  <c:v>43236</c:v>
                </c:pt>
                <c:pt idx="564">
                  <c:v>43243</c:v>
                </c:pt>
                <c:pt idx="565">
                  <c:v>43250</c:v>
                </c:pt>
                <c:pt idx="566">
                  <c:v>43257</c:v>
                </c:pt>
                <c:pt idx="567">
                  <c:v>43264</c:v>
                </c:pt>
                <c:pt idx="568">
                  <c:v>43271</c:v>
                </c:pt>
                <c:pt idx="569">
                  <c:v>43278</c:v>
                </c:pt>
                <c:pt idx="570">
                  <c:v>43285</c:v>
                </c:pt>
                <c:pt idx="571">
                  <c:v>43292</c:v>
                </c:pt>
                <c:pt idx="572">
                  <c:v>43299</c:v>
                </c:pt>
                <c:pt idx="573">
                  <c:v>43306</c:v>
                </c:pt>
                <c:pt idx="574">
                  <c:v>43313</c:v>
                </c:pt>
                <c:pt idx="575">
                  <c:v>43320</c:v>
                </c:pt>
                <c:pt idx="576">
                  <c:v>43327</c:v>
                </c:pt>
                <c:pt idx="577">
                  <c:v>43334</c:v>
                </c:pt>
                <c:pt idx="578">
                  <c:v>43341</c:v>
                </c:pt>
                <c:pt idx="579">
                  <c:v>43348</c:v>
                </c:pt>
                <c:pt idx="580">
                  <c:v>43355</c:v>
                </c:pt>
                <c:pt idx="581">
                  <c:v>43362</c:v>
                </c:pt>
                <c:pt idx="582">
                  <c:v>43369</c:v>
                </c:pt>
                <c:pt idx="583">
                  <c:v>43376</c:v>
                </c:pt>
                <c:pt idx="584">
                  <c:v>43383</c:v>
                </c:pt>
                <c:pt idx="585">
                  <c:v>43390</c:v>
                </c:pt>
                <c:pt idx="586">
                  <c:v>43397</c:v>
                </c:pt>
                <c:pt idx="587">
                  <c:v>43404</c:v>
                </c:pt>
                <c:pt idx="588">
                  <c:v>43411</c:v>
                </c:pt>
                <c:pt idx="589">
                  <c:v>43418</c:v>
                </c:pt>
                <c:pt idx="590">
                  <c:v>43425</c:v>
                </c:pt>
                <c:pt idx="591">
                  <c:v>43432</c:v>
                </c:pt>
                <c:pt idx="592">
                  <c:v>43439</c:v>
                </c:pt>
                <c:pt idx="593">
                  <c:v>43446</c:v>
                </c:pt>
                <c:pt idx="594">
                  <c:v>43453</c:v>
                </c:pt>
                <c:pt idx="595">
                  <c:v>43461</c:v>
                </c:pt>
                <c:pt idx="596">
                  <c:v>43468</c:v>
                </c:pt>
                <c:pt idx="597">
                  <c:v>43475</c:v>
                </c:pt>
                <c:pt idx="598">
                  <c:v>43482</c:v>
                </c:pt>
                <c:pt idx="599">
                  <c:v>43489</c:v>
                </c:pt>
                <c:pt idx="600">
                  <c:v>43496</c:v>
                </c:pt>
                <c:pt idx="601">
                  <c:v>43503</c:v>
                </c:pt>
                <c:pt idx="602">
                  <c:v>43510</c:v>
                </c:pt>
                <c:pt idx="603">
                  <c:v>43517</c:v>
                </c:pt>
                <c:pt idx="604">
                  <c:v>43524</c:v>
                </c:pt>
                <c:pt idx="605">
                  <c:v>43531</c:v>
                </c:pt>
                <c:pt idx="606">
                  <c:v>43538</c:v>
                </c:pt>
                <c:pt idx="607">
                  <c:v>43545</c:v>
                </c:pt>
                <c:pt idx="608">
                  <c:v>43552</c:v>
                </c:pt>
                <c:pt idx="609">
                  <c:v>43559</c:v>
                </c:pt>
                <c:pt idx="610">
                  <c:v>43566</c:v>
                </c:pt>
                <c:pt idx="611">
                  <c:v>43573</c:v>
                </c:pt>
                <c:pt idx="612">
                  <c:v>43580</c:v>
                </c:pt>
                <c:pt idx="613">
                  <c:v>43587</c:v>
                </c:pt>
                <c:pt idx="614">
                  <c:v>43594</c:v>
                </c:pt>
                <c:pt idx="615">
                  <c:v>43601</c:v>
                </c:pt>
                <c:pt idx="616">
                  <c:v>43608</c:v>
                </c:pt>
                <c:pt idx="617">
                  <c:v>43615</c:v>
                </c:pt>
                <c:pt idx="618">
                  <c:v>43622</c:v>
                </c:pt>
                <c:pt idx="619">
                  <c:v>43629</c:v>
                </c:pt>
                <c:pt idx="620">
                  <c:v>43636</c:v>
                </c:pt>
                <c:pt idx="621">
                  <c:v>43643</c:v>
                </c:pt>
                <c:pt idx="622">
                  <c:v>43650</c:v>
                </c:pt>
                <c:pt idx="623">
                  <c:v>43657</c:v>
                </c:pt>
                <c:pt idx="624">
                  <c:v>43664</c:v>
                </c:pt>
                <c:pt idx="625">
                  <c:v>43671</c:v>
                </c:pt>
                <c:pt idx="626">
                  <c:v>43678</c:v>
                </c:pt>
                <c:pt idx="627">
                  <c:v>43685</c:v>
                </c:pt>
                <c:pt idx="628">
                  <c:v>43692</c:v>
                </c:pt>
                <c:pt idx="629">
                  <c:v>43699</c:v>
                </c:pt>
                <c:pt idx="630">
                  <c:v>43706</c:v>
                </c:pt>
                <c:pt idx="631">
                  <c:v>43713</c:v>
                </c:pt>
                <c:pt idx="632">
                  <c:v>43720</c:v>
                </c:pt>
                <c:pt idx="633">
                  <c:v>43727</c:v>
                </c:pt>
                <c:pt idx="634">
                  <c:v>43734</c:v>
                </c:pt>
                <c:pt idx="635">
                  <c:v>43741</c:v>
                </c:pt>
                <c:pt idx="636">
                  <c:v>43748</c:v>
                </c:pt>
                <c:pt idx="637">
                  <c:v>43755</c:v>
                </c:pt>
                <c:pt idx="638">
                  <c:v>43762</c:v>
                </c:pt>
                <c:pt idx="639">
                  <c:v>43769</c:v>
                </c:pt>
                <c:pt idx="640">
                  <c:v>43776</c:v>
                </c:pt>
                <c:pt idx="641">
                  <c:v>43783</c:v>
                </c:pt>
                <c:pt idx="642">
                  <c:v>43790</c:v>
                </c:pt>
                <c:pt idx="643">
                  <c:v>43797</c:v>
                </c:pt>
                <c:pt idx="644">
                  <c:v>43804</c:v>
                </c:pt>
                <c:pt idx="645">
                  <c:v>43811</c:v>
                </c:pt>
                <c:pt idx="646">
                  <c:v>43818</c:v>
                </c:pt>
                <c:pt idx="647">
                  <c:v>43826</c:v>
                </c:pt>
                <c:pt idx="648">
                  <c:v>43833</c:v>
                </c:pt>
                <c:pt idx="649">
                  <c:v>43840</c:v>
                </c:pt>
                <c:pt idx="650">
                  <c:v>43847</c:v>
                </c:pt>
                <c:pt idx="651">
                  <c:v>43854</c:v>
                </c:pt>
                <c:pt idx="652">
                  <c:v>43861</c:v>
                </c:pt>
                <c:pt idx="653">
                  <c:v>43868</c:v>
                </c:pt>
                <c:pt idx="654">
                  <c:v>43875</c:v>
                </c:pt>
                <c:pt idx="655">
                  <c:v>43882</c:v>
                </c:pt>
                <c:pt idx="656">
                  <c:v>43889</c:v>
                </c:pt>
                <c:pt idx="657">
                  <c:v>43896</c:v>
                </c:pt>
                <c:pt idx="658">
                  <c:v>43903</c:v>
                </c:pt>
                <c:pt idx="659">
                  <c:v>43910</c:v>
                </c:pt>
                <c:pt idx="660">
                  <c:v>43917</c:v>
                </c:pt>
                <c:pt idx="661">
                  <c:v>43924</c:v>
                </c:pt>
                <c:pt idx="662">
                  <c:v>43935</c:v>
                </c:pt>
                <c:pt idx="663">
                  <c:v>43942</c:v>
                </c:pt>
                <c:pt idx="664">
                  <c:v>43949</c:v>
                </c:pt>
                <c:pt idx="665">
                  <c:v>43956</c:v>
                </c:pt>
                <c:pt idx="666">
                  <c:v>43963</c:v>
                </c:pt>
                <c:pt idx="667">
                  <c:v>43970</c:v>
                </c:pt>
                <c:pt idx="668">
                  <c:v>43977</c:v>
                </c:pt>
                <c:pt idx="669">
                  <c:v>43984</c:v>
                </c:pt>
                <c:pt idx="670">
                  <c:v>43991</c:v>
                </c:pt>
                <c:pt idx="671">
                  <c:v>43998</c:v>
                </c:pt>
                <c:pt idx="672">
                  <c:v>44005</c:v>
                </c:pt>
                <c:pt idx="673">
                  <c:v>44012</c:v>
                </c:pt>
                <c:pt idx="674">
                  <c:v>44019</c:v>
                </c:pt>
                <c:pt idx="675">
                  <c:v>44026</c:v>
                </c:pt>
                <c:pt idx="676">
                  <c:v>44033</c:v>
                </c:pt>
                <c:pt idx="677">
                  <c:v>44040</c:v>
                </c:pt>
                <c:pt idx="678">
                  <c:v>44047</c:v>
                </c:pt>
                <c:pt idx="679">
                  <c:v>44054</c:v>
                </c:pt>
                <c:pt idx="680">
                  <c:v>44061</c:v>
                </c:pt>
                <c:pt idx="681">
                  <c:v>44068</c:v>
                </c:pt>
                <c:pt idx="682">
                  <c:v>44075</c:v>
                </c:pt>
                <c:pt idx="683">
                  <c:v>44082</c:v>
                </c:pt>
                <c:pt idx="684">
                  <c:v>44089</c:v>
                </c:pt>
                <c:pt idx="685">
                  <c:v>44096</c:v>
                </c:pt>
                <c:pt idx="686">
                  <c:v>44103</c:v>
                </c:pt>
                <c:pt idx="687">
                  <c:v>44110</c:v>
                </c:pt>
                <c:pt idx="688">
                  <c:v>44117</c:v>
                </c:pt>
                <c:pt idx="689">
                  <c:v>44124</c:v>
                </c:pt>
                <c:pt idx="690">
                  <c:v>44131</c:v>
                </c:pt>
                <c:pt idx="691">
                  <c:v>44138</c:v>
                </c:pt>
                <c:pt idx="692">
                  <c:v>44145</c:v>
                </c:pt>
                <c:pt idx="693">
                  <c:v>44152</c:v>
                </c:pt>
                <c:pt idx="694">
                  <c:v>44159</c:v>
                </c:pt>
                <c:pt idx="695">
                  <c:v>44166</c:v>
                </c:pt>
                <c:pt idx="696">
                  <c:v>44173</c:v>
                </c:pt>
                <c:pt idx="697">
                  <c:v>44180</c:v>
                </c:pt>
                <c:pt idx="698">
                  <c:v>44187</c:v>
                </c:pt>
                <c:pt idx="699">
                  <c:v>44194</c:v>
                </c:pt>
                <c:pt idx="700">
                  <c:v>44201</c:v>
                </c:pt>
                <c:pt idx="701">
                  <c:v>44208</c:v>
                </c:pt>
                <c:pt idx="702">
                  <c:v>44215</c:v>
                </c:pt>
                <c:pt idx="703">
                  <c:v>44222</c:v>
                </c:pt>
                <c:pt idx="704">
                  <c:v>44229</c:v>
                </c:pt>
                <c:pt idx="705">
                  <c:v>44236</c:v>
                </c:pt>
                <c:pt idx="706">
                  <c:v>44243</c:v>
                </c:pt>
                <c:pt idx="707">
                  <c:v>44250</c:v>
                </c:pt>
                <c:pt idx="708">
                  <c:v>44257</c:v>
                </c:pt>
                <c:pt idx="709">
                  <c:v>44264</c:v>
                </c:pt>
                <c:pt idx="710">
                  <c:v>44271</c:v>
                </c:pt>
                <c:pt idx="711">
                  <c:v>44278</c:v>
                </c:pt>
                <c:pt idx="712">
                  <c:v>44285</c:v>
                </c:pt>
                <c:pt idx="713">
                  <c:v>44292</c:v>
                </c:pt>
                <c:pt idx="714">
                  <c:v>44299</c:v>
                </c:pt>
                <c:pt idx="715">
                  <c:v>44306</c:v>
                </c:pt>
                <c:pt idx="716">
                  <c:v>44313</c:v>
                </c:pt>
                <c:pt idx="717">
                  <c:v>44320</c:v>
                </c:pt>
                <c:pt idx="718">
                  <c:v>44327</c:v>
                </c:pt>
                <c:pt idx="719">
                  <c:v>44334</c:v>
                </c:pt>
                <c:pt idx="720">
                  <c:v>44341</c:v>
                </c:pt>
                <c:pt idx="721">
                  <c:v>44348</c:v>
                </c:pt>
                <c:pt idx="722">
                  <c:v>44355</c:v>
                </c:pt>
                <c:pt idx="723">
                  <c:v>44362</c:v>
                </c:pt>
                <c:pt idx="724">
                  <c:v>44369</c:v>
                </c:pt>
                <c:pt idx="725">
                  <c:v>44376</c:v>
                </c:pt>
                <c:pt idx="726">
                  <c:v>44383</c:v>
                </c:pt>
                <c:pt idx="727">
                  <c:v>44390</c:v>
                </c:pt>
                <c:pt idx="728">
                  <c:v>44397</c:v>
                </c:pt>
                <c:pt idx="729">
                  <c:v>44404</c:v>
                </c:pt>
                <c:pt idx="730">
                  <c:v>44411</c:v>
                </c:pt>
                <c:pt idx="731">
                  <c:v>44418</c:v>
                </c:pt>
                <c:pt idx="732">
                  <c:v>44425</c:v>
                </c:pt>
                <c:pt idx="733">
                  <c:v>44432</c:v>
                </c:pt>
                <c:pt idx="734">
                  <c:v>44439</c:v>
                </c:pt>
                <c:pt idx="735">
                  <c:v>44446</c:v>
                </c:pt>
                <c:pt idx="736">
                  <c:v>44453</c:v>
                </c:pt>
                <c:pt idx="737">
                  <c:v>44460</c:v>
                </c:pt>
                <c:pt idx="738">
                  <c:v>44467</c:v>
                </c:pt>
                <c:pt idx="739">
                  <c:v>44474</c:v>
                </c:pt>
                <c:pt idx="740">
                  <c:v>44481</c:v>
                </c:pt>
                <c:pt idx="741">
                  <c:v>44488</c:v>
                </c:pt>
                <c:pt idx="742">
                  <c:v>44495</c:v>
                </c:pt>
                <c:pt idx="743">
                  <c:v>44502</c:v>
                </c:pt>
                <c:pt idx="744">
                  <c:v>44509</c:v>
                </c:pt>
                <c:pt idx="745">
                  <c:v>44516</c:v>
                </c:pt>
                <c:pt idx="746">
                  <c:v>44523</c:v>
                </c:pt>
                <c:pt idx="747">
                  <c:v>44530</c:v>
                </c:pt>
                <c:pt idx="748">
                  <c:v>44537</c:v>
                </c:pt>
                <c:pt idx="749">
                  <c:v>44544</c:v>
                </c:pt>
                <c:pt idx="750">
                  <c:v>44551</c:v>
                </c:pt>
                <c:pt idx="751">
                  <c:v>44558</c:v>
                </c:pt>
                <c:pt idx="752">
                  <c:v>44565</c:v>
                </c:pt>
                <c:pt idx="753">
                  <c:v>44572</c:v>
                </c:pt>
                <c:pt idx="754">
                  <c:v>44579</c:v>
                </c:pt>
                <c:pt idx="755">
                  <c:v>44586</c:v>
                </c:pt>
                <c:pt idx="756">
                  <c:v>44593</c:v>
                </c:pt>
                <c:pt idx="757">
                  <c:v>44600</c:v>
                </c:pt>
                <c:pt idx="758">
                  <c:v>44607</c:v>
                </c:pt>
                <c:pt idx="759">
                  <c:v>44614</c:v>
                </c:pt>
                <c:pt idx="760">
                  <c:v>44621</c:v>
                </c:pt>
                <c:pt idx="761">
                  <c:v>44628</c:v>
                </c:pt>
                <c:pt idx="762">
                  <c:v>44635</c:v>
                </c:pt>
                <c:pt idx="763">
                  <c:v>44642</c:v>
                </c:pt>
                <c:pt idx="764">
                  <c:v>44649</c:v>
                </c:pt>
                <c:pt idx="765">
                  <c:v>44656</c:v>
                </c:pt>
                <c:pt idx="766">
                  <c:v>44663</c:v>
                </c:pt>
                <c:pt idx="767">
                  <c:v>44670</c:v>
                </c:pt>
                <c:pt idx="768">
                  <c:v>44677</c:v>
                </c:pt>
                <c:pt idx="769">
                  <c:v>44684</c:v>
                </c:pt>
                <c:pt idx="770">
                  <c:v>44691</c:v>
                </c:pt>
                <c:pt idx="771">
                  <c:v>44698</c:v>
                </c:pt>
                <c:pt idx="772">
                  <c:v>44705</c:v>
                </c:pt>
                <c:pt idx="773">
                  <c:v>44712</c:v>
                </c:pt>
                <c:pt idx="774">
                  <c:v>44719</c:v>
                </c:pt>
                <c:pt idx="775">
                  <c:v>44726</c:v>
                </c:pt>
                <c:pt idx="776">
                  <c:v>44733</c:v>
                </c:pt>
                <c:pt idx="777">
                  <c:v>44740</c:v>
                </c:pt>
                <c:pt idx="778">
                  <c:v>44747</c:v>
                </c:pt>
                <c:pt idx="779">
                  <c:v>44754</c:v>
                </c:pt>
                <c:pt idx="780">
                  <c:v>44761</c:v>
                </c:pt>
                <c:pt idx="781">
                  <c:v>44768</c:v>
                </c:pt>
                <c:pt idx="782">
                  <c:v>44775</c:v>
                </c:pt>
                <c:pt idx="783">
                  <c:v>44782</c:v>
                </c:pt>
                <c:pt idx="784">
                  <c:v>44789</c:v>
                </c:pt>
                <c:pt idx="785">
                  <c:v>44796</c:v>
                </c:pt>
                <c:pt idx="786">
                  <c:v>44803</c:v>
                </c:pt>
                <c:pt idx="787">
                  <c:v>44810</c:v>
                </c:pt>
                <c:pt idx="788">
                  <c:v>44817</c:v>
                </c:pt>
                <c:pt idx="789">
                  <c:v>44824</c:v>
                </c:pt>
                <c:pt idx="790">
                  <c:v>44831</c:v>
                </c:pt>
                <c:pt idx="791">
                  <c:v>44838</c:v>
                </c:pt>
                <c:pt idx="792">
                  <c:v>44845</c:v>
                </c:pt>
                <c:pt idx="793">
                  <c:v>44852</c:v>
                </c:pt>
                <c:pt idx="794">
                  <c:v>44859</c:v>
                </c:pt>
                <c:pt idx="795">
                  <c:v>44866</c:v>
                </c:pt>
                <c:pt idx="796">
                  <c:v>44873</c:v>
                </c:pt>
                <c:pt idx="797">
                  <c:v>44880</c:v>
                </c:pt>
                <c:pt idx="798">
                  <c:v>44887</c:v>
                </c:pt>
                <c:pt idx="799">
                  <c:v>44894</c:v>
                </c:pt>
                <c:pt idx="800">
                  <c:v>44901</c:v>
                </c:pt>
                <c:pt idx="801">
                  <c:v>44908</c:v>
                </c:pt>
                <c:pt idx="802">
                  <c:v>44915</c:v>
                </c:pt>
                <c:pt idx="803">
                  <c:v>44922</c:v>
                </c:pt>
                <c:pt idx="804">
                  <c:v>44929</c:v>
                </c:pt>
                <c:pt idx="805">
                  <c:v>44936</c:v>
                </c:pt>
                <c:pt idx="806">
                  <c:v>44943</c:v>
                </c:pt>
                <c:pt idx="807">
                  <c:v>44950</c:v>
                </c:pt>
                <c:pt idx="808">
                  <c:v>44957</c:v>
                </c:pt>
                <c:pt idx="809">
                  <c:v>44964</c:v>
                </c:pt>
                <c:pt idx="810">
                  <c:v>44971</c:v>
                </c:pt>
                <c:pt idx="811">
                  <c:v>44978</c:v>
                </c:pt>
                <c:pt idx="812">
                  <c:v>44985</c:v>
                </c:pt>
                <c:pt idx="813">
                  <c:v>44992</c:v>
                </c:pt>
                <c:pt idx="814">
                  <c:v>44999</c:v>
                </c:pt>
                <c:pt idx="815">
                  <c:v>45006</c:v>
                </c:pt>
                <c:pt idx="816">
                  <c:v>45013</c:v>
                </c:pt>
                <c:pt idx="817">
                  <c:v>45020</c:v>
                </c:pt>
                <c:pt idx="818">
                  <c:v>45027</c:v>
                </c:pt>
                <c:pt idx="819">
                  <c:v>45034</c:v>
                </c:pt>
                <c:pt idx="820">
                  <c:v>45041</c:v>
                </c:pt>
                <c:pt idx="821">
                  <c:v>45048</c:v>
                </c:pt>
                <c:pt idx="822">
                  <c:v>45055</c:v>
                </c:pt>
                <c:pt idx="823">
                  <c:v>45062</c:v>
                </c:pt>
                <c:pt idx="824">
                  <c:v>45069</c:v>
                </c:pt>
                <c:pt idx="825">
                  <c:v>45076</c:v>
                </c:pt>
                <c:pt idx="826">
                  <c:v>45083</c:v>
                </c:pt>
                <c:pt idx="827">
                  <c:v>45090</c:v>
                </c:pt>
                <c:pt idx="828">
                  <c:v>45097</c:v>
                </c:pt>
                <c:pt idx="829">
                  <c:v>45104</c:v>
                </c:pt>
                <c:pt idx="830">
                  <c:v>45111</c:v>
                </c:pt>
                <c:pt idx="831">
                  <c:v>45118</c:v>
                </c:pt>
                <c:pt idx="832">
                  <c:v>45125</c:v>
                </c:pt>
                <c:pt idx="833">
                  <c:v>45132</c:v>
                </c:pt>
                <c:pt idx="834">
                  <c:v>45139</c:v>
                </c:pt>
                <c:pt idx="835">
                  <c:v>45146</c:v>
                </c:pt>
                <c:pt idx="836">
                  <c:v>45153</c:v>
                </c:pt>
                <c:pt idx="837">
                  <c:v>45160</c:v>
                </c:pt>
                <c:pt idx="838">
                  <c:v>45167</c:v>
                </c:pt>
                <c:pt idx="839">
                  <c:v>45174</c:v>
                </c:pt>
                <c:pt idx="840">
                  <c:v>45181</c:v>
                </c:pt>
                <c:pt idx="841">
                  <c:v>45188</c:v>
                </c:pt>
                <c:pt idx="842">
                  <c:v>45195</c:v>
                </c:pt>
                <c:pt idx="843">
                  <c:v>45202</c:v>
                </c:pt>
                <c:pt idx="844">
                  <c:v>45209</c:v>
                </c:pt>
                <c:pt idx="845">
                  <c:v>45216</c:v>
                </c:pt>
                <c:pt idx="846">
                  <c:v>45223</c:v>
                </c:pt>
                <c:pt idx="847">
                  <c:v>45230</c:v>
                </c:pt>
                <c:pt idx="848">
                  <c:v>45237</c:v>
                </c:pt>
                <c:pt idx="849">
                  <c:v>45244</c:v>
                </c:pt>
                <c:pt idx="850">
                  <c:v>45251</c:v>
                </c:pt>
                <c:pt idx="851">
                  <c:v>45258</c:v>
                </c:pt>
                <c:pt idx="852">
                  <c:v>45265</c:v>
                </c:pt>
                <c:pt idx="853">
                  <c:v>45272</c:v>
                </c:pt>
                <c:pt idx="854">
                  <c:v>45279</c:v>
                </c:pt>
                <c:pt idx="855">
                  <c:v>45287</c:v>
                </c:pt>
                <c:pt idx="856">
                  <c:v>45294</c:v>
                </c:pt>
                <c:pt idx="857">
                  <c:v>45301</c:v>
                </c:pt>
                <c:pt idx="858">
                  <c:v>45308</c:v>
                </c:pt>
                <c:pt idx="859">
                  <c:v>45315</c:v>
                </c:pt>
                <c:pt idx="860">
                  <c:v>45322</c:v>
                </c:pt>
                <c:pt idx="861">
                  <c:v>45329</c:v>
                </c:pt>
                <c:pt idx="862">
                  <c:v>45336</c:v>
                </c:pt>
                <c:pt idx="863">
                  <c:v>45343</c:v>
                </c:pt>
                <c:pt idx="864">
                  <c:v>45350</c:v>
                </c:pt>
                <c:pt idx="865">
                  <c:v>45357</c:v>
                </c:pt>
                <c:pt idx="866">
                  <c:v>45364</c:v>
                </c:pt>
                <c:pt idx="867">
                  <c:v>45371</c:v>
                </c:pt>
                <c:pt idx="868">
                  <c:v>45378</c:v>
                </c:pt>
                <c:pt idx="869">
                  <c:v>45385</c:v>
                </c:pt>
                <c:pt idx="870">
                  <c:v>45392</c:v>
                </c:pt>
                <c:pt idx="871">
                  <c:v>45399</c:v>
                </c:pt>
                <c:pt idx="872">
                  <c:v>45406</c:v>
                </c:pt>
                <c:pt idx="873">
                  <c:v>45414</c:v>
                </c:pt>
                <c:pt idx="874">
                  <c:v>45421</c:v>
                </c:pt>
                <c:pt idx="875">
                  <c:v>45428</c:v>
                </c:pt>
                <c:pt idx="876">
                  <c:v>45435</c:v>
                </c:pt>
                <c:pt idx="877">
                  <c:v>45442</c:v>
                </c:pt>
                <c:pt idx="878">
                  <c:v>45449</c:v>
                </c:pt>
                <c:pt idx="879">
                  <c:v>45456</c:v>
                </c:pt>
                <c:pt idx="880">
                  <c:v>45463</c:v>
                </c:pt>
                <c:pt idx="881">
                  <c:v>45470</c:v>
                </c:pt>
                <c:pt idx="882">
                  <c:v>45477</c:v>
                </c:pt>
                <c:pt idx="883">
                  <c:v>45484</c:v>
                </c:pt>
                <c:pt idx="884">
                  <c:v>45491</c:v>
                </c:pt>
                <c:pt idx="885">
                  <c:v>45498</c:v>
                </c:pt>
                <c:pt idx="886">
                  <c:v>45505</c:v>
                </c:pt>
                <c:pt idx="887">
                  <c:v>45512</c:v>
                </c:pt>
                <c:pt idx="888">
                  <c:v>45519</c:v>
                </c:pt>
                <c:pt idx="889">
                  <c:v>45526</c:v>
                </c:pt>
                <c:pt idx="890">
                  <c:v>45533</c:v>
                </c:pt>
                <c:pt idx="891">
                  <c:v>45540</c:v>
                </c:pt>
                <c:pt idx="892">
                  <c:v>45547</c:v>
                </c:pt>
                <c:pt idx="893">
                  <c:v>45554</c:v>
                </c:pt>
                <c:pt idx="894">
                  <c:v>45561</c:v>
                </c:pt>
                <c:pt idx="895">
                  <c:v>45568</c:v>
                </c:pt>
                <c:pt idx="896">
                  <c:v>45575</c:v>
                </c:pt>
                <c:pt idx="897">
                  <c:v>45582</c:v>
                </c:pt>
                <c:pt idx="898">
                  <c:v>45589</c:v>
                </c:pt>
                <c:pt idx="899">
                  <c:v>45596</c:v>
                </c:pt>
                <c:pt idx="900">
                  <c:v>45603</c:v>
                </c:pt>
                <c:pt idx="901">
                  <c:v>45610</c:v>
                </c:pt>
                <c:pt idx="902">
                  <c:v>45617</c:v>
                </c:pt>
                <c:pt idx="903">
                  <c:v>45624</c:v>
                </c:pt>
                <c:pt idx="904">
                  <c:v>45631</c:v>
                </c:pt>
                <c:pt idx="905">
                  <c:v>45638</c:v>
                </c:pt>
                <c:pt idx="906">
                  <c:v>45645</c:v>
                </c:pt>
                <c:pt idx="907">
                  <c:v>45653</c:v>
                </c:pt>
                <c:pt idx="908">
                  <c:v>45660</c:v>
                </c:pt>
                <c:pt idx="909">
                  <c:v>45667</c:v>
                </c:pt>
                <c:pt idx="910">
                  <c:v>45674</c:v>
                </c:pt>
                <c:pt idx="911">
                  <c:v>45681</c:v>
                </c:pt>
                <c:pt idx="912">
                  <c:v>45688</c:v>
                </c:pt>
                <c:pt idx="913">
                  <c:v>45695</c:v>
                </c:pt>
                <c:pt idx="914">
                  <c:v>45702</c:v>
                </c:pt>
                <c:pt idx="915">
                  <c:v>45709</c:v>
                </c:pt>
                <c:pt idx="916">
                  <c:v>45716</c:v>
                </c:pt>
                <c:pt idx="917">
                  <c:v>45723</c:v>
                </c:pt>
                <c:pt idx="918">
                  <c:v>45730</c:v>
                </c:pt>
                <c:pt idx="919">
                  <c:v>45737</c:v>
                </c:pt>
                <c:pt idx="920">
                  <c:v>45744</c:v>
                </c:pt>
                <c:pt idx="921">
                  <c:v>45751</c:v>
                </c:pt>
                <c:pt idx="922">
                  <c:v>45758</c:v>
                </c:pt>
                <c:pt idx="923">
                  <c:v>45769</c:v>
                </c:pt>
                <c:pt idx="924">
                  <c:v>45776</c:v>
                </c:pt>
                <c:pt idx="925">
                  <c:v>45783</c:v>
                </c:pt>
                <c:pt idx="926">
                  <c:v>45790</c:v>
                </c:pt>
                <c:pt idx="927">
                  <c:v>45797</c:v>
                </c:pt>
                <c:pt idx="928">
                  <c:v>45804</c:v>
                </c:pt>
                <c:pt idx="929">
                  <c:v>45811</c:v>
                </c:pt>
                <c:pt idx="930">
                  <c:v>45818</c:v>
                </c:pt>
                <c:pt idx="931">
                  <c:v>45825</c:v>
                </c:pt>
                <c:pt idx="932">
                  <c:v>45832</c:v>
                </c:pt>
                <c:pt idx="933">
                  <c:v>45839</c:v>
                </c:pt>
                <c:pt idx="934">
                  <c:v>45846</c:v>
                </c:pt>
                <c:pt idx="935">
                  <c:v>45853</c:v>
                </c:pt>
                <c:pt idx="936">
                  <c:v>45860</c:v>
                </c:pt>
                <c:pt idx="937">
                  <c:v>45867</c:v>
                </c:pt>
                <c:pt idx="938">
                  <c:v>45874</c:v>
                </c:pt>
                <c:pt idx="939">
                  <c:v>45881</c:v>
                </c:pt>
                <c:pt idx="940">
                  <c:v>45888</c:v>
                </c:pt>
                <c:pt idx="941">
                  <c:v>45895</c:v>
                </c:pt>
                <c:pt idx="942">
                  <c:v>45902</c:v>
                </c:pt>
                <c:pt idx="943">
                  <c:v>45909</c:v>
                </c:pt>
                <c:pt idx="944">
                  <c:v>45916</c:v>
                </c:pt>
                <c:pt idx="945">
                  <c:v>45923</c:v>
                </c:pt>
                <c:pt idx="946">
                  <c:v>45930</c:v>
                </c:pt>
                <c:pt idx="947">
                  <c:v>45937</c:v>
                </c:pt>
                <c:pt idx="948">
                  <c:v>45944</c:v>
                </c:pt>
                <c:pt idx="949">
                  <c:v>45951</c:v>
                </c:pt>
                <c:pt idx="950">
                  <c:v>45958</c:v>
                </c:pt>
                <c:pt idx="951">
                  <c:v>45965</c:v>
                </c:pt>
                <c:pt idx="952">
                  <c:v>45972</c:v>
                </c:pt>
                <c:pt idx="953">
                  <c:v>45979</c:v>
                </c:pt>
                <c:pt idx="954">
                  <c:v>45986</c:v>
                </c:pt>
                <c:pt idx="955">
                  <c:v>45993</c:v>
                </c:pt>
                <c:pt idx="956">
                  <c:v>46000</c:v>
                </c:pt>
                <c:pt idx="957">
                  <c:v>46007</c:v>
                </c:pt>
                <c:pt idx="958">
                  <c:v>46014</c:v>
                </c:pt>
                <c:pt idx="959">
                  <c:v>46021</c:v>
                </c:pt>
                <c:pt idx="960">
                  <c:v>46028</c:v>
                </c:pt>
                <c:pt idx="961">
                  <c:v>46035</c:v>
                </c:pt>
                <c:pt idx="962">
                  <c:v>46042</c:v>
                </c:pt>
                <c:pt idx="963">
                  <c:v>46049</c:v>
                </c:pt>
                <c:pt idx="964">
                  <c:v>46056</c:v>
                </c:pt>
                <c:pt idx="965">
                  <c:v>46063</c:v>
                </c:pt>
                <c:pt idx="966">
                  <c:v>46070</c:v>
                </c:pt>
                <c:pt idx="967">
                  <c:v>46077</c:v>
                </c:pt>
                <c:pt idx="968">
                  <c:v>46084</c:v>
                </c:pt>
                <c:pt idx="969">
                  <c:v>46091</c:v>
                </c:pt>
                <c:pt idx="970">
                  <c:v>46098</c:v>
                </c:pt>
                <c:pt idx="971">
                  <c:v>46105</c:v>
                </c:pt>
                <c:pt idx="972">
                  <c:v>46112</c:v>
                </c:pt>
                <c:pt idx="973">
                  <c:v>46119</c:v>
                </c:pt>
                <c:pt idx="974">
                  <c:v>46126</c:v>
                </c:pt>
                <c:pt idx="975">
                  <c:v>46133</c:v>
                </c:pt>
                <c:pt idx="976">
                  <c:v>46140</c:v>
                </c:pt>
                <c:pt idx="977">
                  <c:v>46147</c:v>
                </c:pt>
                <c:pt idx="978">
                  <c:v>46154</c:v>
                </c:pt>
                <c:pt idx="979">
                  <c:v>46161</c:v>
                </c:pt>
                <c:pt idx="980">
                  <c:v>46168</c:v>
                </c:pt>
                <c:pt idx="981">
                  <c:v>46175</c:v>
                </c:pt>
                <c:pt idx="982">
                  <c:v>46182</c:v>
                </c:pt>
                <c:pt idx="983">
                  <c:v>46189</c:v>
                </c:pt>
                <c:pt idx="984">
                  <c:v>46196</c:v>
                </c:pt>
                <c:pt idx="985">
                  <c:v>46203</c:v>
                </c:pt>
                <c:pt idx="986">
                  <c:v>46210</c:v>
                </c:pt>
                <c:pt idx="987">
                  <c:v>46217</c:v>
                </c:pt>
                <c:pt idx="988">
                  <c:v>46224</c:v>
                </c:pt>
                <c:pt idx="989">
                  <c:v>46231</c:v>
                </c:pt>
                <c:pt idx="990">
                  <c:v>46238</c:v>
                </c:pt>
                <c:pt idx="991">
                  <c:v>46245</c:v>
                </c:pt>
                <c:pt idx="992">
                  <c:v>46252</c:v>
                </c:pt>
                <c:pt idx="993">
                  <c:v>46259</c:v>
                </c:pt>
                <c:pt idx="994">
                  <c:v>46266</c:v>
                </c:pt>
                <c:pt idx="995">
                  <c:v>46273</c:v>
                </c:pt>
                <c:pt idx="996">
                  <c:v>46280</c:v>
                </c:pt>
                <c:pt idx="997">
                  <c:v>46287</c:v>
                </c:pt>
                <c:pt idx="998">
                  <c:v>46294</c:v>
                </c:pt>
                <c:pt idx="999">
                  <c:v>46301</c:v>
                </c:pt>
                <c:pt idx="1000">
                  <c:v>46308</c:v>
                </c:pt>
                <c:pt idx="1001">
                  <c:v>46315</c:v>
                </c:pt>
                <c:pt idx="1002">
                  <c:v>46322</c:v>
                </c:pt>
                <c:pt idx="1003">
                  <c:v>46329</c:v>
                </c:pt>
                <c:pt idx="1004">
                  <c:v>46336</c:v>
                </c:pt>
                <c:pt idx="1005">
                  <c:v>46343</c:v>
                </c:pt>
                <c:pt idx="1006">
                  <c:v>46350</c:v>
                </c:pt>
                <c:pt idx="1007">
                  <c:v>46357</c:v>
                </c:pt>
                <c:pt idx="1008">
                  <c:v>46364</c:v>
                </c:pt>
                <c:pt idx="1009">
                  <c:v>46371</c:v>
                </c:pt>
                <c:pt idx="1010">
                  <c:v>46378</c:v>
                </c:pt>
                <c:pt idx="1011">
                  <c:v>46385</c:v>
                </c:pt>
                <c:pt idx="1012">
                  <c:v>46392</c:v>
                </c:pt>
                <c:pt idx="1013">
                  <c:v>46399</c:v>
                </c:pt>
                <c:pt idx="1014">
                  <c:v>46406</c:v>
                </c:pt>
                <c:pt idx="1015">
                  <c:v>46413</c:v>
                </c:pt>
                <c:pt idx="1016">
                  <c:v>46420</c:v>
                </c:pt>
                <c:pt idx="1017">
                  <c:v>46427</c:v>
                </c:pt>
                <c:pt idx="1018">
                  <c:v>46434</c:v>
                </c:pt>
                <c:pt idx="1019">
                  <c:v>46441</c:v>
                </c:pt>
                <c:pt idx="1020">
                  <c:v>46448</c:v>
                </c:pt>
                <c:pt idx="1021">
                  <c:v>46455</c:v>
                </c:pt>
                <c:pt idx="1022">
                  <c:v>46462</c:v>
                </c:pt>
                <c:pt idx="1023">
                  <c:v>46469</c:v>
                </c:pt>
                <c:pt idx="1024">
                  <c:v>46476</c:v>
                </c:pt>
                <c:pt idx="1025">
                  <c:v>46483</c:v>
                </c:pt>
                <c:pt idx="1026">
                  <c:v>46490</c:v>
                </c:pt>
                <c:pt idx="1027">
                  <c:v>46497</c:v>
                </c:pt>
                <c:pt idx="1028">
                  <c:v>46504</c:v>
                </c:pt>
                <c:pt idx="1029">
                  <c:v>46511</c:v>
                </c:pt>
                <c:pt idx="1030">
                  <c:v>46518</c:v>
                </c:pt>
                <c:pt idx="1031">
                  <c:v>46525</c:v>
                </c:pt>
                <c:pt idx="1032">
                  <c:v>46532</c:v>
                </c:pt>
                <c:pt idx="1033">
                  <c:v>46539</c:v>
                </c:pt>
                <c:pt idx="1034">
                  <c:v>46546</c:v>
                </c:pt>
                <c:pt idx="1035">
                  <c:v>46553</c:v>
                </c:pt>
                <c:pt idx="1036">
                  <c:v>46560</c:v>
                </c:pt>
                <c:pt idx="1037">
                  <c:v>46567</c:v>
                </c:pt>
                <c:pt idx="1038">
                  <c:v>46574</c:v>
                </c:pt>
                <c:pt idx="1039">
                  <c:v>46581</c:v>
                </c:pt>
                <c:pt idx="1040">
                  <c:v>46588</c:v>
                </c:pt>
                <c:pt idx="1041">
                  <c:v>46595</c:v>
                </c:pt>
                <c:pt idx="1042">
                  <c:v>46602</c:v>
                </c:pt>
                <c:pt idx="1043">
                  <c:v>46609</c:v>
                </c:pt>
                <c:pt idx="1044">
                  <c:v>46616</c:v>
                </c:pt>
                <c:pt idx="1045">
                  <c:v>46623</c:v>
                </c:pt>
                <c:pt idx="1046">
                  <c:v>46630</c:v>
                </c:pt>
                <c:pt idx="1047">
                  <c:v>46637</c:v>
                </c:pt>
                <c:pt idx="1048">
                  <c:v>46644</c:v>
                </c:pt>
                <c:pt idx="1049">
                  <c:v>46651</c:v>
                </c:pt>
                <c:pt idx="1050">
                  <c:v>46658</c:v>
                </c:pt>
                <c:pt idx="1051">
                  <c:v>46665</c:v>
                </c:pt>
                <c:pt idx="1052">
                  <c:v>46672</c:v>
                </c:pt>
                <c:pt idx="1053">
                  <c:v>46679</c:v>
                </c:pt>
                <c:pt idx="1054">
                  <c:v>46686</c:v>
                </c:pt>
                <c:pt idx="1055">
                  <c:v>46693</c:v>
                </c:pt>
                <c:pt idx="1056">
                  <c:v>46700</c:v>
                </c:pt>
                <c:pt idx="1057">
                  <c:v>46707</c:v>
                </c:pt>
                <c:pt idx="1058">
                  <c:v>46714</c:v>
                </c:pt>
                <c:pt idx="1059">
                  <c:v>46721</c:v>
                </c:pt>
                <c:pt idx="1060">
                  <c:v>46728</c:v>
                </c:pt>
                <c:pt idx="1061">
                  <c:v>46735</c:v>
                </c:pt>
                <c:pt idx="1062">
                  <c:v>46742</c:v>
                </c:pt>
                <c:pt idx="1063">
                  <c:v>46749</c:v>
                </c:pt>
                <c:pt idx="1064">
                  <c:v>46756</c:v>
                </c:pt>
                <c:pt idx="1065">
                  <c:v>46763</c:v>
                </c:pt>
                <c:pt idx="1066">
                  <c:v>46770</c:v>
                </c:pt>
                <c:pt idx="1067">
                  <c:v>46777</c:v>
                </c:pt>
                <c:pt idx="1068">
                  <c:v>46784</c:v>
                </c:pt>
                <c:pt idx="1069">
                  <c:v>46791</c:v>
                </c:pt>
                <c:pt idx="1070">
                  <c:v>46798</c:v>
                </c:pt>
                <c:pt idx="1071">
                  <c:v>46805</c:v>
                </c:pt>
                <c:pt idx="1072">
                  <c:v>46812</c:v>
                </c:pt>
                <c:pt idx="1073">
                  <c:v>46819</c:v>
                </c:pt>
                <c:pt idx="1074">
                  <c:v>46826</c:v>
                </c:pt>
                <c:pt idx="1075">
                  <c:v>46833</c:v>
                </c:pt>
                <c:pt idx="1076">
                  <c:v>46840</c:v>
                </c:pt>
                <c:pt idx="1077">
                  <c:v>46847</c:v>
                </c:pt>
                <c:pt idx="1078">
                  <c:v>46854</c:v>
                </c:pt>
                <c:pt idx="1079">
                  <c:v>46861</c:v>
                </c:pt>
                <c:pt idx="1080">
                  <c:v>46868</c:v>
                </c:pt>
                <c:pt idx="1081">
                  <c:v>46875</c:v>
                </c:pt>
                <c:pt idx="1082">
                  <c:v>46882</c:v>
                </c:pt>
                <c:pt idx="1083">
                  <c:v>46889</c:v>
                </c:pt>
                <c:pt idx="1084">
                  <c:v>46896</c:v>
                </c:pt>
                <c:pt idx="1085">
                  <c:v>46903</c:v>
                </c:pt>
                <c:pt idx="1086">
                  <c:v>46910</c:v>
                </c:pt>
                <c:pt idx="1087">
                  <c:v>46917</c:v>
                </c:pt>
                <c:pt idx="1088">
                  <c:v>46924</c:v>
                </c:pt>
                <c:pt idx="1089">
                  <c:v>46931</c:v>
                </c:pt>
                <c:pt idx="1090">
                  <c:v>46938</c:v>
                </c:pt>
                <c:pt idx="1091">
                  <c:v>46945</c:v>
                </c:pt>
                <c:pt idx="1092">
                  <c:v>46952</c:v>
                </c:pt>
                <c:pt idx="1093">
                  <c:v>46959</c:v>
                </c:pt>
                <c:pt idx="1094">
                  <c:v>46966</c:v>
                </c:pt>
                <c:pt idx="1095">
                  <c:v>46973</c:v>
                </c:pt>
                <c:pt idx="1096">
                  <c:v>46980</c:v>
                </c:pt>
                <c:pt idx="1097">
                  <c:v>46987</c:v>
                </c:pt>
                <c:pt idx="1098">
                  <c:v>46994</c:v>
                </c:pt>
                <c:pt idx="1099">
                  <c:v>47001</c:v>
                </c:pt>
                <c:pt idx="1100">
                  <c:v>47008</c:v>
                </c:pt>
                <c:pt idx="1101">
                  <c:v>47015</c:v>
                </c:pt>
                <c:pt idx="1102">
                  <c:v>47022</c:v>
                </c:pt>
                <c:pt idx="1103">
                  <c:v>47029</c:v>
                </c:pt>
                <c:pt idx="1104">
                  <c:v>47036</c:v>
                </c:pt>
                <c:pt idx="1105">
                  <c:v>47043</c:v>
                </c:pt>
                <c:pt idx="1106">
                  <c:v>47050</c:v>
                </c:pt>
                <c:pt idx="1107">
                  <c:v>47057</c:v>
                </c:pt>
                <c:pt idx="1108">
                  <c:v>47064</c:v>
                </c:pt>
                <c:pt idx="1109">
                  <c:v>47071</c:v>
                </c:pt>
                <c:pt idx="1110">
                  <c:v>47078</c:v>
                </c:pt>
                <c:pt idx="1111">
                  <c:v>47085</c:v>
                </c:pt>
                <c:pt idx="1112">
                  <c:v>47092</c:v>
                </c:pt>
                <c:pt idx="1113">
                  <c:v>47099</c:v>
                </c:pt>
                <c:pt idx="1114">
                  <c:v>47106</c:v>
                </c:pt>
                <c:pt idx="1115">
                  <c:v>47114</c:v>
                </c:pt>
                <c:pt idx="1116">
                  <c:v>47121</c:v>
                </c:pt>
                <c:pt idx="1117">
                  <c:v>47128</c:v>
                </c:pt>
                <c:pt idx="1118">
                  <c:v>47135</c:v>
                </c:pt>
                <c:pt idx="1119">
                  <c:v>47142</c:v>
                </c:pt>
                <c:pt idx="1120">
                  <c:v>47149</c:v>
                </c:pt>
                <c:pt idx="1121">
                  <c:v>47156</c:v>
                </c:pt>
                <c:pt idx="1122">
                  <c:v>47163</c:v>
                </c:pt>
                <c:pt idx="1123">
                  <c:v>47170</c:v>
                </c:pt>
                <c:pt idx="1124">
                  <c:v>47177</c:v>
                </c:pt>
                <c:pt idx="1125">
                  <c:v>47184</c:v>
                </c:pt>
                <c:pt idx="1126">
                  <c:v>47191</c:v>
                </c:pt>
                <c:pt idx="1127">
                  <c:v>47198</c:v>
                </c:pt>
                <c:pt idx="1128">
                  <c:v>47205</c:v>
                </c:pt>
                <c:pt idx="1129">
                  <c:v>47212</c:v>
                </c:pt>
                <c:pt idx="1130">
                  <c:v>47219</c:v>
                </c:pt>
                <c:pt idx="1131">
                  <c:v>47226</c:v>
                </c:pt>
                <c:pt idx="1132">
                  <c:v>47233</c:v>
                </c:pt>
                <c:pt idx="1133">
                  <c:v>47240</c:v>
                </c:pt>
                <c:pt idx="1134">
                  <c:v>47247</c:v>
                </c:pt>
                <c:pt idx="1135">
                  <c:v>47254</c:v>
                </c:pt>
                <c:pt idx="1136">
                  <c:v>47261</c:v>
                </c:pt>
                <c:pt idx="1137">
                  <c:v>47268</c:v>
                </c:pt>
                <c:pt idx="1138">
                  <c:v>47275</c:v>
                </c:pt>
                <c:pt idx="1139">
                  <c:v>47282</c:v>
                </c:pt>
                <c:pt idx="1140">
                  <c:v>47289</c:v>
                </c:pt>
                <c:pt idx="1141">
                  <c:v>47296</c:v>
                </c:pt>
                <c:pt idx="1142">
                  <c:v>47303</c:v>
                </c:pt>
                <c:pt idx="1143">
                  <c:v>47310</c:v>
                </c:pt>
                <c:pt idx="1144">
                  <c:v>47317</c:v>
                </c:pt>
                <c:pt idx="1145">
                  <c:v>47324</c:v>
                </c:pt>
                <c:pt idx="1146">
                  <c:v>47331</c:v>
                </c:pt>
                <c:pt idx="1147">
                  <c:v>47338</c:v>
                </c:pt>
                <c:pt idx="1148">
                  <c:v>47345</c:v>
                </c:pt>
                <c:pt idx="1149">
                  <c:v>47352</c:v>
                </c:pt>
                <c:pt idx="1150">
                  <c:v>47359</c:v>
                </c:pt>
                <c:pt idx="1151">
                  <c:v>47366</c:v>
                </c:pt>
                <c:pt idx="1152">
                  <c:v>47373</c:v>
                </c:pt>
                <c:pt idx="1153">
                  <c:v>47380</c:v>
                </c:pt>
                <c:pt idx="1154">
                  <c:v>47387</c:v>
                </c:pt>
                <c:pt idx="1155">
                  <c:v>47394</c:v>
                </c:pt>
                <c:pt idx="1156">
                  <c:v>47401</c:v>
                </c:pt>
                <c:pt idx="1157">
                  <c:v>47408</c:v>
                </c:pt>
                <c:pt idx="1158">
                  <c:v>47415</c:v>
                </c:pt>
                <c:pt idx="1159">
                  <c:v>47422</c:v>
                </c:pt>
                <c:pt idx="1160">
                  <c:v>47429</c:v>
                </c:pt>
                <c:pt idx="1161">
                  <c:v>47436</c:v>
                </c:pt>
                <c:pt idx="1162">
                  <c:v>47443</c:v>
                </c:pt>
                <c:pt idx="1163">
                  <c:v>47450</c:v>
                </c:pt>
                <c:pt idx="1164">
                  <c:v>47457</c:v>
                </c:pt>
                <c:pt idx="1165">
                  <c:v>47464</c:v>
                </c:pt>
                <c:pt idx="1166">
                  <c:v>47471</c:v>
                </c:pt>
                <c:pt idx="1167">
                  <c:v>47479</c:v>
                </c:pt>
                <c:pt idx="1168">
                  <c:v>47486</c:v>
                </c:pt>
                <c:pt idx="1169">
                  <c:v>47493</c:v>
                </c:pt>
                <c:pt idx="1170">
                  <c:v>47500</c:v>
                </c:pt>
                <c:pt idx="1171">
                  <c:v>47507</c:v>
                </c:pt>
                <c:pt idx="1172">
                  <c:v>47514</c:v>
                </c:pt>
                <c:pt idx="1173">
                  <c:v>47521</c:v>
                </c:pt>
                <c:pt idx="1174">
                  <c:v>47528</c:v>
                </c:pt>
                <c:pt idx="1175">
                  <c:v>47535</c:v>
                </c:pt>
                <c:pt idx="1176">
                  <c:v>47542</c:v>
                </c:pt>
                <c:pt idx="1177">
                  <c:v>47549</c:v>
                </c:pt>
                <c:pt idx="1178">
                  <c:v>47556</c:v>
                </c:pt>
                <c:pt idx="1179">
                  <c:v>47563</c:v>
                </c:pt>
                <c:pt idx="1180">
                  <c:v>47570</c:v>
                </c:pt>
                <c:pt idx="1181">
                  <c:v>47577</c:v>
                </c:pt>
                <c:pt idx="1182">
                  <c:v>47584</c:v>
                </c:pt>
                <c:pt idx="1183">
                  <c:v>47591</c:v>
                </c:pt>
                <c:pt idx="1184">
                  <c:v>47598</c:v>
                </c:pt>
                <c:pt idx="1185">
                  <c:v>47605</c:v>
                </c:pt>
                <c:pt idx="1186">
                  <c:v>47612</c:v>
                </c:pt>
                <c:pt idx="1187">
                  <c:v>47619</c:v>
                </c:pt>
                <c:pt idx="1188">
                  <c:v>47626</c:v>
                </c:pt>
                <c:pt idx="1189">
                  <c:v>47633</c:v>
                </c:pt>
                <c:pt idx="1190">
                  <c:v>47640</c:v>
                </c:pt>
                <c:pt idx="1191">
                  <c:v>47647</c:v>
                </c:pt>
                <c:pt idx="1192">
                  <c:v>47654</c:v>
                </c:pt>
                <c:pt idx="1193">
                  <c:v>47661</c:v>
                </c:pt>
                <c:pt idx="1194">
                  <c:v>47668</c:v>
                </c:pt>
                <c:pt idx="1195">
                  <c:v>47675</c:v>
                </c:pt>
                <c:pt idx="1196">
                  <c:v>47682</c:v>
                </c:pt>
                <c:pt idx="1197">
                  <c:v>47689</c:v>
                </c:pt>
                <c:pt idx="1198">
                  <c:v>47696</c:v>
                </c:pt>
                <c:pt idx="1199">
                  <c:v>47703</c:v>
                </c:pt>
                <c:pt idx="1200">
                  <c:v>47710</c:v>
                </c:pt>
                <c:pt idx="1201">
                  <c:v>47717</c:v>
                </c:pt>
                <c:pt idx="1202">
                  <c:v>47724</c:v>
                </c:pt>
                <c:pt idx="1203">
                  <c:v>47731</c:v>
                </c:pt>
                <c:pt idx="1204">
                  <c:v>47738</c:v>
                </c:pt>
                <c:pt idx="1205">
                  <c:v>47745</c:v>
                </c:pt>
                <c:pt idx="1206">
                  <c:v>47752</c:v>
                </c:pt>
                <c:pt idx="1207">
                  <c:v>47759</c:v>
                </c:pt>
                <c:pt idx="1208">
                  <c:v>47766</c:v>
                </c:pt>
                <c:pt idx="1209">
                  <c:v>47773</c:v>
                </c:pt>
                <c:pt idx="1210">
                  <c:v>47780</c:v>
                </c:pt>
                <c:pt idx="1211">
                  <c:v>47787</c:v>
                </c:pt>
                <c:pt idx="1212">
                  <c:v>47794</c:v>
                </c:pt>
                <c:pt idx="1213">
                  <c:v>47801</c:v>
                </c:pt>
                <c:pt idx="1214">
                  <c:v>47808</c:v>
                </c:pt>
                <c:pt idx="1215">
                  <c:v>47815</c:v>
                </c:pt>
                <c:pt idx="1216">
                  <c:v>47822</c:v>
                </c:pt>
                <c:pt idx="1217">
                  <c:v>47829</c:v>
                </c:pt>
                <c:pt idx="1218">
                  <c:v>47836</c:v>
                </c:pt>
                <c:pt idx="1219">
                  <c:v>47844</c:v>
                </c:pt>
                <c:pt idx="1220">
                  <c:v>47851</c:v>
                </c:pt>
                <c:pt idx="1221">
                  <c:v>47858</c:v>
                </c:pt>
                <c:pt idx="1222">
                  <c:v>47865</c:v>
                </c:pt>
                <c:pt idx="1223">
                  <c:v>47872</c:v>
                </c:pt>
                <c:pt idx="1224">
                  <c:v>47879</c:v>
                </c:pt>
                <c:pt idx="1225">
                  <c:v>47886</c:v>
                </c:pt>
                <c:pt idx="1226">
                  <c:v>47893</c:v>
                </c:pt>
                <c:pt idx="1227">
                  <c:v>47900</c:v>
                </c:pt>
                <c:pt idx="1228">
                  <c:v>47907</c:v>
                </c:pt>
                <c:pt idx="1229">
                  <c:v>47914</c:v>
                </c:pt>
                <c:pt idx="1230">
                  <c:v>47921</c:v>
                </c:pt>
                <c:pt idx="1231">
                  <c:v>47928</c:v>
                </c:pt>
                <c:pt idx="1232">
                  <c:v>47935</c:v>
                </c:pt>
                <c:pt idx="1233">
                  <c:v>47942</c:v>
                </c:pt>
                <c:pt idx="1234">
                  <c:v>47953</c:v>
                </c:pt>
                <c:pt idx="1235">
                  <c:v>47960</c:v>
                </c:pt>
                <c:pt idx="1236">
                  <c:v>47967</c:v>
                </c:pt>
                <c:pt idx="1237">
                  <c:v>47974</c:v>
                </c:pt>
                <c:pt idx="1238">
                  <c:v>47981</c:v>
                </c:pt>
                <c:pt idx="1239">
                  <c:v>47988</c:v>
                </c:pt>
                <c:pt idx="1240">
                  <c:v>47995</c:v>
                </c:pt>
                <c:pt idx="1241">
                  <c:v>48002</c:v>
                </c:pt>
                <c:pt idx="1242">
                  <c:v>48009</c:v>
                </c:pt>
                <c:pt idx="1243">
                  <c:v>48016</c:v>
                </c:pt>
                <c:pt idx="1244">
                  <c:v>48023</c:v>
                </c:pt>
                <c:pt idx="1245">
                  <c:v>48030</c:v>
                </c:pt>
                <c:pt idx="1246">
                  <c:v>48037</c:v>
                </c:pt>
                <c:pt idx="1247">
                  <c:v>48044</c:v>
                </c:pt>
                <c:pt idx="1248">
                  <c:v>48051</c:v>
                </c:pt>
                <c:pt idx="1249">
                  <c:v>48058</c:v>
                </c:pt>
                <c:pt idx="1250">
                  <c:v>48065</c:v>
                </c:pt>
                <c:pt idx="1251">
                  <c:v>48072</c:v>
                </c:pt>
                <c:pt idx="1252">
                  <c:v>48079</c:v>
                </c:pt>
                <c:pt idx="1253">
                  <c:v>48086</c:v>
                </c:pt>
                <c:pt idx="1254">
                  <c:v>48093</c:v>
                </c:pt>
                <c:pt idx="1255">
                  <c:v>48100</c:v>
                </c:pt>
                <c:pt idx="1256">
                  <c:v>48107</c:v>
                </c:pt>
                <c:pt idx="1257">
                  <c:v>48114</c:v>
                </c:pt>
                <c:pt idx="1258">
                  <c:v>48121</c:v>
                </c:pt>
                <c:pt idx="1259">
                  <c:v>48128</c:v>
                </c:pt>
                <c:pt idx="1260">
                  <c:v>48135</c:v>
                </c:pt>
                <c:pt idx="1261">
                  <c:v>48142</c:v>
                </c:pt>
                <c:pt idx="1262">
                  <c:v>48149</c:v>
                </c:pt>
                <c:pt idx="1263">
                  <c:v>48156</c:v>
                </c:pt>
                <c:pt idx="1264">
                  <c:v>48163</c:v>
                </c:pt>
                <c:pt idx="1265">
                  <c:v>48170</c:v>
                </c:pt>
                <c:pt idx="1266">
                  <c:v>48177</c:v>
                </c:pt>
                <c:pt idx="1267">
                  <c:v>48184</c:v>
                </c:pt>
                <c:pt idx="1268">
                  <c:v>48191</c:v>
                </c:pt>
                <c:pt idx="1269">
                  <c:v>48198</c:v>
                </c:pt>
                <c:pt idx="1270">
                  <c:v>48205</c:v>
                </c:pt>
                <c:pt idx="1271">
                  <c:v>48212</c:v>
                </c:pt>
                <c:pt idx="1272">
                  <c:v>48219</c:v>
                </c:pt>
                <c:pt idx="1273">
                  <c:v>48226</c:v>
                </c:pt>
                <c:pt idx="1274">
                  <c:v>48233</c:v>
                </c:pt>
                <c:pt idx="1275">
                  <c:v>48240</c:v>
                </c:pt>
                <c:pt idx="1276">
                  <c:v>48247</c:v>
                </c:pt>
                <c:pt idx="1277">
                  <c:v>48254</c:v>
                </c:pt>
                <c:pt idx="1278">
                  <c:v>48261</c:v>
                </c:pt>
                <c:pt idx="1279">
                  <c:v>48268</c:v>
                </c:pt>
                <c:pt idx="1280">
                  <c:v>48275</c:v>
                </c:pt>
                <c:pt idx="1281">
                  <c:v>48282</c:v>
                </c:pt>
                <c:pt idx="1282">
                  <c:v>48289</c:v>
                </c:pt>
                <c:pt idx="1283">
                  <c:v>48296</c:v>
                </c:pt>
                <c:pt idx="1284">
                  <c:v>48303</c:v>
                </c:pt>
                <c:pt idx="1285">
                  <c:v>48310</c:v>
                </c:pt>
                <c:pt idx="1286">
                  <c:v>48317</c:v>
                </c:pt>
                <c:pt idx="1287">
                  <c:v>48324</c:v>
                </c:pt>
                <c:pt idx="1288">
                  <c:v>48331</c:v>
                </c:pt>
                <c:pt idx="1289">
                  <c:v>48338</c:v>
                </c:pt>
                <c:pt idx="1290">
                  <c:v>48345</c:v>
                </c:pt>
                <c:pt idx="1291">
                  <c:v>48352</c:v>
                </c:pt>
                <c:pt idx="1292">
                  <c:v>48359</c:v>
                </c:pt>
                <c:pt idx="1293">
                  <c:v>48366</c:v>
                </c:pt>
                <c:pt idx="1294">
                  <c:v>48373</c:v>
                </c:pt>
                <c:pt idx="1295">
                  <c:v>48380</c:v>
                </c:pt>
                <c:pt idx="1296">
                  <c:v>48387</c:v>
                </c:pt>
                <c:pt idx="1297">
                  <c:v>48394</c:v>
                </c:pt>
                <c:pt idx="1298">
                  <c:v>48401</c:v>
                </c:pt>
                <c:pt idx="1299">
                  <c:v>48408</c:v>
                </c:pt>
                <c:pt idx="1300">
                  <c:v>48415</c:v>
                </c:pt>
                <c:pt idx="1301">
                  <c:v>48422</c:v>
                </c:pt>
                <c:pt idx="1302">
                  <c:v>48429</c:v>
                </c:pt>
                <c:pt idx="1303">
                  <c:v>48436</c:v>
                </c:pt>
                <c:pt idx="1304">
                  <c:v>48443</c:v>
                </c:pt>
                <c:pt idx="1305">
                  <c:v>48450</c:v>
                </c:pt>
                <c:pt idx="1306">
                  <c:v>48457</c:v>
                </c:pt>
                <c:pt idx="1307">
                  <c:v>48464</c:v>
                </c:pt>
                <c:pt idx="1308">
                  <c:v>48471</c:v>
                </c:pt>
                <c:pt idx="1309">
                  <c:v>48478</c:v>
                </c:pt>
                <c:pt idx="1310">
                  <c:v>48485</c:v>
                </c:pt>
                <c:pt idx="1311">
                  <c:v>48492</c:v>
                </c:pt>
                <c:pt idx="1312">
                  <c:v>48499</c:v>
                </c:pt>
                <c:pt idx="1313">
                  <c:v>48506</c:v>
                </c:pt>
                <c:pt idx="1314">
                  <c:v>48513</c:v>
                </c:pt>
                <c:pt idx="1315">
                  <c:v>48520</c:v>
                </c:pt>
                <c:pt idx="1316">
                  <c:v>48527</c:v>
                </c:pt>
                <c:pt idx="1317">
                  <c:v>48534</c:v>
                </c:pt>
                <c:pt idx="1318">
                  <c:v>48541</c:v>
                </c:pt>
                <c:pt idx="1319">
                  <c:v>48548</c:v>
                </c:pt>
                <c:pt idx="1320">
                  <c:v>48555</c:v>
                </c:pt>
                <c:pt idx="1321">
                  <c:v>48562</c:v>
                </c:pt>
                <c:pt idx="1322">
                  <c:v>48569</c:v>
                </c:pt>
                <c:pt idx="1323">
                  <c:v>48576</c:v>
                </c:pt>
                <c:pt idx="1324">
                  <c:v>48583</c:v>
                </c:pt>
                <c:pt idx="1325">
                  <c:v>48590</c:v>
                </c:pt>
                <c:pt idx="1326">
                  <c:v>48597</c:v>
                </c:pt>
                <c:pt idx="1327">
                  <c:v>48604</c:v>
                </c:pt>
                <c:pt idx="1328">
                  <c:v>48611</c:v>
                </c:pt>
                <c:pt idx="1329">
                  <c:v>48618</c:v>
                </c:pt>
                <c:pt idx="1330">
                  <c:v>48625</c:v>
                </c:pt>
                <c:pt idx="1331">
                  <c:v>48632</c:v>
                </c:pt>
                <c:pt idx="1332">
                  <c:v>48639</c:v>
                </c:pt>
                <c:pt idx="1333">
                  <c:v>48646</c:v>
                </c:pt>
                <c:pt idx="1334">
                  <c:v>48653</c:v>
                </c:pt>
                <c:pt idx="1335">
                  <c:v>48660</c:v>
                </c:pt>
                <c:pt idx="1336">
                  <c:v>48667</c:v>
                </c:pt>
                <c:pt idx="1337">
                  <c:v>48674</c:v>
                </c:pt>
                <c:pt idx="1338">
                  <c:v>48681</c:v>
                </c:pt>
                <c:pt idx="1339">
                  <c:v>48688</c:v>
                </c:pt>
                <c:pt idx="1340">
                  <c:v>48695</c:v>
                </c:pt>
                <c:pt idx="1341">
                  <c:v>48702</c:v>
                </c:pt>
                <c:pt idx="1342">
                  <c:v>48709</c:v>
                </c:pt>
                <c:pt idx="1343">
                  <c:v>48716</c:v>
                </c:pt>
                <c:pt idx="1344">
                  <c:v>48723</c:v>
                </c:pt>
                <c:pt idx="1345">
                  <c:v>48730</c:v>
                </c:pt>
                <c:pt idx="1346">
                  <c:v>48737</c:v>
                </c:pt>
                <c:pt idx="1347">
                  <c:v>48744</c:v>
                </c:pt>
                <c:pt idx="1348">
                  <c:v>48751</c:v>
                </c:pt>
                <c:pt idx="1349">
                  <c:v>48758</c:v>
                </c:pt>
                <c:pt idx="1350">
                  <c:v>48765</c:v>
                </c:pt>
                <c:pt idx="1351">
                  <c:v>48772</c:v>
                </c:pt>
                <c:pt idx="1352">
                  <c:v>48779</c:v>
                </c:pt>
                <c:pt idx="1353">
                  <c:v>48786</c:v>
                </c:pt>
                <c:pt idx="1354">
                  <c:v>48793</c:v>
                </c:pt>
                <c:pt idx="1355">
                  <c:v>48800</c:v>
                </c:pt>
                <c:pt idx="1356">
                  <c:v>48807</c:v>
                </c:pt>
                <c:pt idx="1357">
                  <c:v>48814</c:v>
                </c:pt>
                <c:pt idx="1358">
                  <c:v>48821</c:v>
                </c:pt>
                <c:pt idx="1359">
                  <c:v>48828</c:v>
                </c:pt>
                <c:pt idx="1360">
                  <c:v>48835</c:v>
                </c:pt>
                <c:pt idx="1361">
                  <c:v>48842</c:v>
                </c:pt>
                <c:pt idx="1362">
                  <c:v>48849</c:v>
                </c:pt>
                <c:pt idx="1363">
                  <c:v>48856</c:v>
                </c:pt>
                <c:pt idx="1364">
                  <c:v>48863</c:v>
                </c:pt>
                <c:pt idx="1365">
                  <c:v>48870</c:v>
                </c:pt>
                <c:pt idx="1366">
                  <c:v>48877</c:v>
                </c:pt>
                <c:pt idx="1367">
                  <c:v>48884</c:v>
                </c:pt>
                <c:pt idx="1368">
                  <c:v>48891</c:v>
                </c:pt>
                <c:pt idx="1369">
                  <c:v>48898</c:v>
                </c:pt>
                <c:pt idx="1370">
                  <c:v>48905</c:v>
                </c:pt>
                <c:pt idx="1371">
                  <c:v>48912</c:v>
                </c:pt>
                <c:pt idx="1372">
                  <c:v>48919</c:v>
                </c:pt>
                <c:pt idx="1373">
                  <c:v>48926</c:v>
                </c:pt>
                <c:pt idx="1374">
                  <c:v>48933</c:v>
                </c:pt>
                <c:pt idx="1375">
                  <c:v>48940</c:v>
                </c:pt>
                <c:pt idx="1376">
                  <c:v>48947</c:v>
                </c:pt>
                <c:pt idx="1377">
                  <c:v>48954</c:v>
                </c:pt>
                <c:pt idx="1378">
                  <c:v>48961</c:v>
                </c:pt>
                <c:pt idx="1379">
                  <c:v>48968</c:v>
                </c:pt>
                <c:pt idx="1380">
                  <c:v>48975</c:v>
                </c:pt>
                <c:pt idx="1381">
                  <c:v>48982</c:v>
                </c:pt>
                <c:pt idx="1382">
                  <c:v>48989</c:v>
                </c:pt>
                <c:pt idx="1383">
                  <c:v>48996</c:v>
                </c:pt>
                <c:pt idx="1384">
                  <c:v>49003</c:v>
                </c:pt>
                <c:pt idx="1385">
                  <c:v>49010</c:v>
                </c:pt>
                <c:pt idx="1386">
                  <c:v>49017</c:v>
                </c:pt>
                <c:pt idx="1387">
                  <c:v>49024</c:v>
                </c:pt>
                <c:pt idx="1388">
                  <c:v>49031</c:v>
                </c:pt>
                <c:pt idx="1389">
                  <c:v>49038</c:v>
                </c:pt>
                <c:pt idx="1390">
                  <c:v>49045</c:v>
                </c:pt>
                <c:pt idx="1391">
                  <c:v>49052</c:v>
                </c:pt>
                <c:pt idx="1392">
                  <c:v>49059</c:v>
                </c:pt>
                <c:pt idx="1393">
                  <c:v>49066</c:v>
                </c:pt>
                <c:pt idx="1394">
                  <c:v>49073</c:v>
                </c:pt>
                <c:pt idx="1395">
                  <c:v>49080</c:v>
                </c:pt>
                <c:pt idx="1396">
                  <c:v>49087</c:v>
                </c:pt>
                <c:pt idx="1397">
                  <c:v>49094</c:v>
                </c:pt>
                <c:pt idx="1398">
                  <c:v>49101</c:v>
                </c:pt>
                <c:pt idx="1399">
                  <c:v>49108</c:v>
                </c:pt>
                <c:pt idx="1400">
                  <c:v>49115</c:v>
                </c:pt>
                <c:pt idx="1401">
                  <c:v>49122</c:v>
                </c:pt>
                <c:pt idx="1402">
                  <c:v>49129</c:v>
                </c:pt>
                <c:pt idx="1403">
                  <c:v>49136</c:v>
                </c:pt>
                <c:pt idx="1404">
                  <c:v>49143</c:v>
                </c:pt>
                <c:pt idx="1405">
                  <c:v>49150</c:v>
                </c:pt>
                <c:pt idx="1406">
                  <c:v>49157</c:v>
                </c:pt>
                <c:pt idx="1407">
                  <c:v>49164</c:v>
                </c:pt>
                <c:pt idx="1408">
                  <c:v>49171</c:v>
                </c:pt>
                <c:pt idx="1409">
                  <c:v>49178</c:v>
                </c:pt>
                <c:pt idx="1410">
                  <c:v>49185</c:v>
                </c:pt>
                <c:pt idx="1411">
                  <c:v>49192</c:v>
                </c:pt>
                <c:pt idx="1412">
                  <c:v>49199</c:v>
                </c:pt>
                <c:pt idx="1413">
                  <c:v>49206</c:v>
                </c:pt>
                <c:pt idx="1414">
                  <c:v>49213</c:v>
                </c:pt>
                <c:pt idx="1415">
                  <c:v>49220</c:v>
                </c:pt>
                <c:pt idx="1416">
                  <c:v>49227</c:v>
                </c:pt>
                <c:pt idx="1417">
                  <c:v>49234</c:v>
                </c:pt>
                <c:pt idx="1418">
                  <c:v>49241</c:v>
                </c:pt>
                <c:pt idx="1419">
                  <c:v>49248</c:v>
                </c:pt>
                <c:pt idx="1420">
                  <c:v>49255</c:v>
                </c:pt>
                <c:pt idx="1421">
                  <c:v>49262</c:v>
                </c:pt>
                <c:pt idx="1422">
                  <c:v>49269</c:v>
                </c:pt>
                <c:pt idx="1423">
                  <c:v>49276</c:v>
                </c:pt>
                <c:pt idx="1424">
                  <c:v>49283</c:v>
                </c:pt>
                <c:pt idx="1425">
                  <c:v>49290</c:v>
                </c:pt>
                <c:pt idx="1426">
                  <c:v>49297</c:v>
                </c:pt>
                <c:pt idx="1427">
                  <c:v>49305</c:v>
                </c:pt>
                <c:pt idx="1428">
                  <c:v>49312</c:v>
                </c:pt>
                <c:pt idx="1429">
                  <c:v>49319</c:v>
                </c:pt>
                <c:pt idx="1430">
                  <c:v>49326</c:v>
                </c:pt>
                <c:pt idx="1431">
                  <c:v>49333</c:v>
                </c:pt>
                <c:pt idx="1432">
                  <c:v>49340</c:v>
                </c:pt>
                <c:pt idx="1433">
                  <c:v>49347</c:v>
                </c:pt>
                <c:pt idx="1434">
                  <c:v>49354</c:v>
                </c:pt>
                <c:pt idx="1435">
                  <c:v>49361</c:v>
                </c:pt>
                <c:pt idx="1436">
                  <c:v>49368</c:v>
                </c:pt>
                <c:pt idx="1437">
                  <c:v>49375</c:v>
                </c:pt>
                <c:pt idx="1438">
                  <c:v>49382</c:v>
                </c:pt>
                <c:pt idx="1439">
                  <c:v>49389</c:v>
                </c:pt>
                <c:pt idx="1440">
                  <c:v>49396</c:v>
                </c:pt>
                <c:pt idx="1441">
                  <c:v>49403</c:v>
                </c:pt>
                <c:pt idx="1442">
                  <c:v>49410</c:v>
                </c:pt>
                <c:pt idx="1443">
                  <c:v>49417</c:v>
                </c:pt>
                <c:pt idx="1444">
                  <c:v>49424</c:v>
                </c:pt>
                <c:pt idx="1445">
                  <c:v>49431</c:v>
                </c:pt>
                <c:pt idx="1446">
                  <c:v>49438</c:v>
                </c:pt>
                <c:pt idx="1447">
                  <c:v>49445</c:v>
                </c:pt>
                <c:pt idx="1448">
                  <c:v>49452</c:v>
                </c:pt>
                <c:pt idx="1449">
                  <c:v>49459</c:v>
                </c:pt>
                <c:pt idx="1450">
                  <c:v>49466</c:v>
                </c:pt>
                <c:pt idx="1451">
                  <c:v>49473</c:v>
                </c:pt>
                <c:pt idx="1452">
                  <c:v>49480</c:v>
                </c:pt>
                <c:pt idx="1453">
                  <c:v>49487</c:v>
                </c:pt>
                <c:pt idx="1454">
                  <c:v>49494</c:v>
                </c:pt>
                <c:pt idx="1455">
                  <c:v>49501</c:v>
                </c:pt>
                <c:pt idx="1456">
                  <c:v>49508</c:v>
                </c:pt>
                <c:pt idx="1457">
                  <c:v>49515</c:v>
                </c:pt>
                <c:pt idx="1458">
                  <c:v>49522</c:v>
                </c:pt>
                <c:pt idx="1459">
                  <c:v>49529</c:v>
                </c:pt>
                <c:pt idx="1460">
                  <c:v>49536</c:v>
                </c:pt>
                <c:pt idx="1461">
                  <c:v>49543</c:v>
                </c:pt>
                <c:pt idx="1462">
                  <c:v>49550</c:v>
                </c:pt>
                <c:pt idx="1463">
                  <c:v>49557</c:v>
                </c:pt>
                <c:pt idx="1464">
                  <c:v>49564</c:v>
                </c:pt>
                <c:pt idx="1465">
                  <c:v>49571</c:v>
                </c:pt>
                <c:pt idx="1466">
                  <c:v>49578</c:v>
                </c:pt>
                <c:pt idx="1467">
                  <c:v>49585</c:v>
                </c:pt>
                <c:pt idx="1468">
                  <c:v>49592</c:v>
                </c:pt>
                <c:pt idx="1469">
                  <c:v>49599</c:v>
                </c:pt>
                <c:pt idx="1470">
                  <c:v>49606</c:v>
                </c:pt>
                <c:pt idx="1471">
                  <c:v>49613</c:v>
                </c:pt>
                <c:pt idx="1472">
                  <c:v>49620</c:v>
                </c:pt>
                <c:pt idx="1473">
                  <c:v>49627</c:v>
                </c:pt>
                <c:pt idx="1474">
                  <c:v>49634</c:v>
                </c:pt>
                <c:pt idx="1475">
                  <c:v>49641</c:v>
                </c:pt>
                <c:pt idx="1476">
                  <c:v>49648</c:v>
                </c:pt>
                <c:pt idx="1477">
                  <c:v>49655</c:v>
                </c:pt>
                <c:pt idx="1478">
                  <c:v>49662</c:v>
                </c:pt>
                <c:pt idx="1479">
                  <c:v>49670</c:v>
                </c:pt>
                <c:pt idx="1480">
                  <c:v>49677</c:v>
                </c:pt>
                <c:pt idx="1481">
                  <c:v>49684</c:v>
                </c:pt>
                <c:pt idx="1482">
                  <c:v>49691</c:v>
                </c:pt>
                <c:pt idx="1483">
                  <c:v>49698</c:v>
                </c:pt>
                <c:pt idx="1484">
                  <c:v>49705</c:v>
                </c:pt>
                <c:pt idx="1485">
                  <c:v>49712</c:v>
                </c:pt>
                <c:pt idx="1486">
                  <c:v>49719</c:v>
                </c:pt>
                <c:pt idx="1487">
                  <c:v>49726</c:v>
                </c:pt>
                <c:pt idx="1488">
                  <c:v>49733</c:v>
                </c:pt>
                <c:pt idx="1489">
                  <c:v>49740</c:v>
                </c:pt>
                <c:pt idx="1490">
                  <c:v>49747</c:v>
                </c:pt>
                <c:pt idx="1491">
                  <c:v>49754</c:v>
                </c:pt>
                <c:pt idx="1492">
                  <c:v>49761</c:v>
                </c:pt>
                <c:pt idx="1493">
                  <c:v>49768</c:v>
                </c:pt>
                <c:pt idx="1494">
                  <c:v>49775</c:v>
                </c:pt>
                <c:pt idx="1495">
                  <c:v>49782</c:v>
                </c:pt>
                <c:pt idx="1496">
                  <c:v>49789</c:v>
                </c:pt>
                <c:pt idx="1497">
                  <c:v>49797</c:v>
                </c:pt>
                <c:pt idx="1498">
                  <c:v>49804</c:v>
                </c:pt>
                <c:pt idx="1499">
                  <c:v>49811</c:v>
                </c:pt>
                <c:pt idx="1500">
                  <c:v>49818</c:v>
                </c:pt>
                <c:pt idx="1501">
                  <c:v>49825</c:v>
                </c:pt>
                <c:pt idx="1502">
                  <c:v>49832</c:v>
                </c:pt>
                <c:pt idx="1503">
                  <c:v>49839</c:v>
                </c:pt>
                <c:pt idx="1504">
                  <c:v>49846</c:v>
                </c:pt>
                <c:pt idx="1505">
                  <c:v>49853</c:v>
                </c:pt>
                <c:pt idx="1506">
                  <c:v>49860</c:v>
                </c:pt>
                <c:pt idx="1507">
                  <c:v>49867</c:v>
                </c:pt>
                <c:pt idx="1508">
                  <c:v>49874</c:v>
                </c:pt>
                <c:pt idx="1509">
                  <c:v>49881</c:v>
                </c:pt>
                <c:pt idx="1510">
                  <c:v>49888</c:v>
                </c:pt>
                <c:pt idx="1511">
                  <c:v>49895</c:v>
                </c:pt>
                <c:pt idx="1512">
                  <c:v>49902</c:v>
                </c:pt>
                <c:pt idx="1513">
                  <c:v>49909</c:v>
                </c:pt>
                <c:pt idx="1514">
                  <c:v>49916</c:v>
                </c:pt>
                <c:pt idx="1515">
                  <c:v>49923</c:v>
                </c:pt>
                <c:pt idx="1516">
                  <c:v>49930</c:v>
                </c:pt>
                <c:pt idx="1517">
                  <c:v>49937</c:v>
                </c:pt>
                <c:pt idx="1518">
                  <c:v>49944</c:v>
                </c:pt>
                <c:pt idx="1519">
                  <c:v>49951</c:v>
                </c:pt>
                <c:pt idx="1520">
                  <c:v>49958</c:v>
                </c:pt>
                <c:pt idx="1521">
                  <c:v>49965</c:v>
                </c:pt>
                <c:pt idx="1522">
                  <c:v>49972</c:v>
                </c:pt>
                <c:pt idx="1523">
                  <c:v>49979</c:v>
                </c:pt>
                <c:pt idx="1524">
                  <c:v>49986</c:v>
                </c:pt>
                <c:pt idx="1525">
                  <c:v>49993</c:v>
                </c:pt>
                <c:pt idx="1526">
                  <c:v>50000</c:v>
                </c:pt>
                <c:pt idx="1527">
                  <c:v>50007</c:v>
                </c:pt>
                <c:pt idx="1528">
                  <c:v>50014</c:v>
                </c:pt>
                <c:pt idx="1529">
                  <c:v>50021</c:v>
                </c:pt>
                <c:pt idx="1530">
                  <c:v>50028</c:v>
                </c:pt>
                <c:pt idx="1531">
                  <c:v>50038</c:v>
                </c:pt>
                <c:pt idx="1532">
                  <c:v>50045</c:v>
                </c:pt>
                <c:pt idx="1533">
                  <c:v>50052</c:v>
                </c:pt>
                <c:pt idx="1534">
                  <c:v>50059</c:v>
                </c:pt>
                <c:pt idx="1535">
                  <c:v>50066</c:v>
                </c:pt>
                <c:pt idx="1536">
                  <c:v>50073</c:v>
                </c:pt>
                <c:pt idx="1537">
                  <c:v>50080</c:v>
                </c:pt>
                <c:pt idx="1538">
                  <c:v>50087</c:v>
                </c:pt>
                <c:pt idx="1539">
                  <c:v>50094</c:v>
                </c:pt>
                <c:pt idx="1540">
                  <c:v>50101</c:v>
                </c:pt>
                <c:pt idx="1541">
                  <c:v>50108</c:v>
                </c:pt>
                <c:pt idx="1542">
                  <c:v>50115</c:v>
                </c:pt>
                <c:pt idx="1543">
                  <c:v>50122</c:v>
                </c:pt>
                <c:pt idx="1544">
                  <c:v>50129</c:v>
                </c:pt>
                <c:pt idx="1545">
                  <c:v>50137</c:v>
                </c:pt>
                <c:pt idx="1546">
                  <c:v>50144</c:v>
                </c:pt>
                <c:pt idx="1547">
                  <c:v>50151</c:v>
                </c:pt>
                <c:pt idx="1548">
                  <c:v>50158</c:v>
                </c:pt>
                <c:pt idx="1549">
                  <c:v>50165</c:v>
                </c:pt>
                <c:pt idx="1550">
                  <c:v>50172</c:v>
                </c:pt>
                <c:pt idx="1551">
                  <c:v>50179</c:v>
                </c:pt>
                <c:pt idx="1552">
                  <c:v>50186</c:v>
                </c:pt>
                <c:pt idx="1553">
                  <c:v>50193</c:v>
                </c:pt>
                <c:pt idx="1554">
                  <c:v>50200</c:v>
                </c:pt>
                <c:pt idx="1555">
                  <c:v>50207</c:v>
                </c:pt>
                <c:pt idx="1556">
                  <c:v>50214</c:v>
                </c:pt>
                <c:pt idx="1557">
                  <c:v>50221</c:v>
                </c:pt>
                <c:pt idx="1558">
                  <c:v>50228</c:v>
                </c:pt>
                <c:pt idx="1559">
                  <c:v>50235</c:v>
                </c:pt>
                <c:pt idx="1560">
                  <c:v>50242</c:v>
                </c:pt>
                <c:pt idx="1561">
                  <c:v>50249</c:v>
                </c:pt>
                <c:pt idx="1562">
                  <c:v>50256</c:v>
                </c:pt>
                <c:pt idx="1563">
                  <c:v>50263</c:v>
                </c:pt>
                <c:pt idx="1564">
                  <c:v>50270</c:v>
                </c:pt>
                <c:pt idx="1565">
                  <c:v>50277</c:v>
                </c:pt>
                <c:pt idx="1566">
                  <c:v>50284</c:v>
                </c:pt>
                <c:pt idx="1567">
                  <c:v>50291</c:v>
                </c:pt>
                <c:pt idx="1568">
                  <c:v>50298</c:v>
                </c:pt>
                <c:pt idx="1569">
                  <c:v>50305</c:v>
                </c:pt>
                <c:pt idx="1570">
                  <c:v>50312</c:v>
                </c:pt>
                <c:pt idx="1571">
                  <c:v>50319</c:v>
                </c:pt>
                <c:pt idx="1572">
                  <c:v>50326</c:v>
                </c:pt>
                <c:pt idx="1573">
                  <c:v>50333</c:v>
                </c:pt>
                <c:pt idx="1574">
                  <c:v>50340</c:v>
                </c:pt>
                <c:pt idx="1575">
                  <c:v>50347</c:v>
                </c:pt>
                <c:pt idx="1576">
                  <c:v>50354</c:v>
                </c:pt>
                <c:pt idx="1577">
                  <c:v>50361</c:v>
                </c:pt>
                <c:pt idx="1578">
                  <c:v>50368</c:v>
                </c:pt>
                <c:pt idx="1579">
                  <c:v>50375</c:v>
                </c:pt>
                <c:pt idx="1580">
                  <c:v>50382</c:v>
                </c:pt>
                <c:pt idx="1581">
                  <c:v>50389</c:v>
                </c:pt>
                <c:pt idx="1582">
                  <c:v>50396</c:v>
                </c:pt>
                <c:pt idx="1583">
                  <c:v>50403</c:v>
                </c:pt>
                <c:pt idx="1584">
                  <c:v>50410</c:v>
                </c:pt>
                <c:pt idx="1585">
                  <c:v>50417</c:v>
                </c:pt>
                <c:pt idx="1586">
                  <c:v>50424</c:v>
                </c:pt>
                <c:pt idx="1587">
                  <c:v>50431</c:v>
                </c:pt>
                <c:pt idx="1588">
                  <c:v>50438</c:v>
                </c:pt>
                <c:pt idx="1589">
                  <c:v>50445</c:v>
                </c:pt>
                <c:pt idx="1590">
                  <c:v>50452</c:v>
                </c:pt>
                <c:pt idx="1591">
                  <c:v>50459</c:v>
                </c:pt>
                <c:pt idx="1592">
                  <c:v>50466</c:v>
                </c:pt>
                <c:pt idx="1593">
                  <c:v>50473</c:v>
                </c:pt>
                <c:pt idx="1594">
                  <c:v>50480</c:v>
                </c:pt>
                <c:pt idx="1595">
                  <c:v>50487</c:v>
                </c:pt>
                <c:pt idx="1596">
                  <c:v>50494</c:v>
                </c:pt>
                <c:pt idx="1597">
                  <c:v>50501</c:v>
                </c:pt>
                <c:pt idx="1598">
                  <c:v>50508</c:v>
                </c:pt>
                <c:pt idx="1599">
                  <c:v>50515</c:v>
                </c:pt>
                <c:pt idx="1600">
                  <c:v>50522</c:v>
                </c:pt>
                <c:pt idx="1601">
                  <c:v>50529</c:v>
                </c:pt>
                <c:pt idx="1602">
                  <c:v>50536</c:v>
                </c:pt>
                <c:pt idx="1603">
                  <c:v>50543</c:v>
                </c:pt>
                <c:pt idx="1604">
                  <c:v>50550</c:v>
                </c:pt>
                <c:pt idx="1605">
                  <c:v>50557</c:v>
                </c:pt>
                <c:pt idx="1606">
                  <c:v>50564</c:v>
                </c:pt>
                <c:pt idx="1607">
                  <c:v>50571</c:v>
                </c:pt>
                <c:pt idx="1608">
                  <c:v>50578</c:v>
                </c:pt>
                <c:pt idx="1609">
                  <c:v>50585</c:v>
                </c:pt>
                <c:pt idx="1610">
                  <c:v>50592</c:v>
                </c:pt>
                <c:pt idx="1611">
                  <c:v>50599</c:v>
                </c:pt>
                <c:pt idx="1612">
                  <c:v>50606</c:v>
                </c:pt>
                <c:pt idx="1613">
                  <c:v>50613</c:v>
                </c:pt>
                <c:pt idx="1614">
                  <c:v>50620</c:v>
                </c:pt>
                <c:pt idx="1615">
                  <c:v>50627</c:v>
                </c:pt>
                <c:pt idx="1616">
                  <c:v>50634</c:v>
                </c:pt>
                <c:pt idx="1617">
                  <c:v>50641</c:v>
                </c:pt>
                <c:pt idx="1618">
                  <c:v>50648</c:v>
                </c:pt>
                <c:pt idx="1619">
                  <c:v>50655</c:v>
                </c:pt>
                <c:pt idx="1620">
                  <c:v>50662</c:v>
                </c:pt>
                <c:pt idx="1621">
                  <c:v>50669</c:v>
                </c:pt>
                <c:pt idx="1622">
                  <c:v>50676</c:v>
                </c:pt>
                <c:pt idx="1623">
                  <c:v>50683</c:v>
                </c:pt>
                <c:pt idx="1624">
                  <c:v>50690</c:v>
                </c:pt>
                <c:pt idx="1625">
                  <c:v>50697</c:v>
                </c:pt>
                <c:pt idx="1626">
                  <c:v>50704</c:v>
                </c:pt>
                <c:pt idx="1627">
                  <c:v>50711</c:v>
                </c:pt>
                <c:pt idx="1628">
                  <c:v>50718</c:v>
                </c:pt>
                <c:pt idx="1629">
                  <c:v>50725</c:v>
                </c:pt>
                <c:pt idx="1630">
                  <c:v>50732</c:v>
                </c:pt>
                <c:pt idx="1631">
                  <c:v>50739</c:v>
                </c:pt>
                <c:pt idx="1632">
                  <c:v>50746</c:v>
                </c:pt>
                <c:pt idx="1633">
                  <c:v>50753</c:v>
                </c:pt>
                <c:pt idx="1634">
                  <c:v>50760</c:v>
                </c:pt>
                <c:pt idx="1635">
                  <c:v>50767</c:v>
                </c:pt>
                <c:pt idx="1636">
                  <c:v>50774</c:v>
                </c:pt>
                <c:pt idx="1637">
                  <c:v>50781</c:v>
                </c:pt>
                <c:pt idx="1638">
                  <c:v>50788</c:v>
                </c:pt>
                <c:pt idx="1639">
                  <c:v>50795</c:v>
                </c:pt>
                <c:pt idx="1640">
                  <c:v>50802</c:v>
                </c:pt>
                <c:pt idx="1641">
                  <c:v>50809</c:v>
                </c:pt>
                <c:pt idx="1642">
                  <c:v>50816</c:v>
                </c:pt>
                <c:pt idx="1643">
                  <c:v>50823</c:v>
                </c:pt>
                <c:pt idx="1644">
                  <c:v>50830</c:v>
                </c:pt>
                <c:pt idx="1645">
                  <c:v>50837</c:v>
                </c:pt>
                <c:pt idx="1646">
                  <c:v>50844</c:v>
                </c:pt>
                <c:pt idx="1647">
                  <c:v>50851</c:v>
                </c:pt>
                <c:pt idx="1648">
                  <c:v>50858</c:v>
                </c:pt>
                <c:pt idx="1649">
                  <c:v>50865</c:v>
                </c:pt>
                <c:pt idx="1650">
                  <c:v>50872</c:v>
                </c:pt>
                <c:pt idx="1651">
                  <c:v>50879</c:v>
                </c:pt>
                <c:pt idx="1652">
                  <c:v>50886</c:v>
                </c:pt>
                <c:pt idx="1653">
                  <c:v>50893</c:v>
                </c:pt>
                <c:pt idx="1654">
                  <c:v>50900</c:v>
                </c:pt>
                <c:pt idx="1655">
                  <c:v>50907</c:v>
                </c:pt>
                <c:pt idx="1656">
                  <c:v>50914</c:v>
                </c:pt>
                <c:pt idx="1657">
                  <c:v>50921</c:v>
                </c:pt>
                <c:pt idx="1658">
                  <c:v>50928</c:v>
                </c:pt>
                <c:pt idx="1659">
                  <c:v>50935</c:v>
                </c:pt>
                <c:pt idx="1660">
                  <c:v>50942</c:v>
                </c:pt>
                <c:pt idx="1661">
                  <c:v>50949</c:v>
                </c:pt>
                <c:pt idx="1662">
                  <c:v>50956</c:v>
                </c:pt>
                <c:pt idx="1663">
                  <c:v>50963</c:v>
                </c:pt>
                <c:pt idx="1664">
                  <c:v>50970</c:v>
                </c:pt>
                <c:pt idx="1665">
                  <c:v>50977</c:v>
                </c:pt>
                <c:pt idx="1666">
                  <c:v>50984</c:v>
                </c:pt>
                <c:pt idx="1667">
                  <c:v>50991</c:v>
                </c:pt>
                <c:pt idx="1668">
                  <c:v>50998</c:v>
                </c:pt>
                <c:pt idx="1669">
                  <c:v>51005</c:v>
                </c:pt>
                <c:pt idx="1670">
                  <c:v>51012</c:v>
                </c:pt>
                <c:pt idx="1671">
                  <c:v>51019</c:v>
                </c:pt>
                <c:pt idx="1672">
                  <c:v>51026</c:v>
                </c:pt>
                <c:pt idx="1673">
                  <c:v>51033</c:v>
                </c:pt>
                <c:pt idx="1674">
                  <c:v>51040</c:v>
                </c:pt>
                <c:pt idx="1675">
                  <c:v>51047</c:v>
                </c:pt>
                <c:pt idx="1676">
                  <c:v>51054</c:v>
                </c:pt>
                <c:pt idx="1677">
                  <c:v>51061</c:v>
                </c:pt>
                <c:pt idx="1678">
                  <c:v>51068</c:v>
                </c:pt>
                <c:pt idx="1679">
                  <c:v>51075</c:v>
                </c:pt>
                <c:pt idx="1680">
                  <c:v>51082</c:v>
                </c:pt>
                <c:pt idx="1681">
                  <c:v>51089</c:v>
                </c:pt>
                <c:pt idx="1682">
                  <c:v>51096</c:v>
                </c:pt>
                <c:pt idx="1683">
                  <c:v>51103</c:v>
                </c:pt>
                <c:pt idx="1684">
                  <c:v>51110</c:v>
                </c:pt>
                <c:pt idx="1685">
                  <c:v>51117</c:v>
                </c:pt>
                <c:pt idx="1686">
                  <c:v>51124</c:v>
                </c:pt>
                <c:pt idx="1687">
                  <c:v>51131</c:v>
                </c:pt>
                <c:pt idx="1688">
                  <c:v>51138</c:v>
                </c:pt>
                <c:pt idx="1689">
                  <c:v>51145</c:v>
                </c:pt>
                <c:pt idx="1690">
                  <c:v>51152</c:v>
                </c:pt>
                <c:pt idx="1691">
                  <c:v>51159</c:v>
                </c:pt>
                <c:pt idx="1692">
                  <c:v>51166</c:v>
                </c:pt>
                <c:pt idx="1693">
                  <c:v>51173</c:v>
                </c:pt>
                <c:pt idx="1694">
                  <c:v>51180</c:v>
                </c:pt>
                <c:pt idx="1695">
                  <c:v>51187</c:v>
                </c:pt>
                <c:pt idx="1696">
                  <c:v>51194</c:v>
                </c:pt>
                <c:pt idx="1697">
                  <c:v>51201</c:v>
                </c:pt>
                <c:pt idx="1698">
                  <c:v>51208</c:v>
                </c:pt>
                <c:pt idx="1699">
                  <c:v>51215</c:v>
                </c:pt>
                <c:pt idx="1700">
                  <c:v>51222</c:v>
                </c:pt>
                <c:pt idx="1701">
                  <c:v>51229</c:v>
                </c:pt>
                <c:pt idx="1702">
                  <c:v>51236</c:v>
                </c:pt>
                <c:pt idx="1703">
                  <c:v>51243</c:v>
                </c:pt>
                <c:pt idx="1704">
                  <c:v>51250</c:v>
                </c:pt>
                <c:pt idx="1705">
                  <c:v>51258</c:v>
                </c:pt>
                <c:pt idx="1706">
                  <c:v>51265</c:v>
                </c:pt>
                <c:pt idx="1707">
                  <c:v>51272</c:v>
                </c:pt>
                <c:pt idx="1708">
                  <c:v>51279</c:v>
                </c:pt>
                <c:pt idx="1709">
                  <c:v>51286</c:v>
                </c:pt>
                <c:pt idx="1710">
                  <c:v>51293</c:v>
                </c:pt>
                <c:pt idx="1711">
                  <c:v>51300</c:v>
                </c:pt>
                <c:pt idx="1712">
                  <c:v>51307</c:v>
                </c:pt>
                <c:pt idx="1713">
                  <c:v>51314</c:v>
                </c:pt>
                <c:pt idx="1714">
                  <c:v>51321</c:v>
                </c:pt>
                <c:pt idx="1715">
                  <c:v>51328</c:v>
                </c:pt>
                <c:pt idx="1716">
                  <c:v>51335</c:v>
                </c:pt>
                <c:pt idx="1717">
                  <c:v>51342</c:v>
                </c:pt>
                <c:pt idx="1718">
                  <c:v>51349</c:v>
                </c:pt>
                <c:pt idx="1719">
                  <c:v>51356</c:v>
                </c:pt>
                <c:pt idx="1720">
                  <c:v>51363</c:v>
                </c:pt>
                <c:pt idx="1721">
                  <c:v>51370</c:v>
                </c:pt>
                <c:pt idx="1722">
                  <c:v>51377</c:v>
                </c:pt>
                <c:pt idx="1723">
                  <c:v>51384</c:v>
                </c:pt>
                <c:pt idx="1724">
                  <c:v>51391</c:v>
                </c:pt>
                <c:pt idx="1725">
                  <c:v>51398</c:v>
                </c:pt>
                <c:pt idx="1726">
                  <c:v>51405</c:v>
                </c:pt>
                <c:pt idx="1727">
                  <c:v>51412</c:v>
                </c:pt>
                <c:pt idx="1728">
                  <c:v>51419</c:v>
                </c:pt>
                <c:pt idx="1729">
                  <c:v>51426</c:v>
                </c:pt>
                <c:pt idx="1730">
                  <c:v>51433</c:v>
                </c:pt>
                <c:pt idx="1731">
                  <c:v>51440</c:v>
                </c:pt>
                <c:pt idx="1732">
                  <c:v>51447</c:v>
                </c:pt>
                <c:pt idx="1733">
                  <c:v>51454</c:v>
                </c:pt>
                <c:pt idx="1734">
                  <c:v>51461</c:v>
                </c:pt>
                <c:pt idx="1735">
                  <c:v>51468</c:v>
                </c:pt>
                <c:pt idx="1736">
                  <c:v>51475</c:v>
                </c:pt>
                <c:pt idx="1737">
                  <c:v>51482</c:v>
                </c:pt>
                <c:pt idx="1738">
                  <c:v>51489</c:v>
                </c:pt>
                <c:pt idx="1739">
                  <c:v>51497</c:v>
                </c:pt>
                <c:pt idx="1740">
                  <c:v>51504</c:v>
                </c:pt>
                <c:pt idx="1741">
                  <c:v>51511</c:v>
                </c:pt>
                <c:pt idx="1742">
                  <c:v>51518</c:v>
                </c:pt>
                <c:pt idx="1743">
                  <c:v>51525</c:v>
                </c:pt>
                <c:pt idx="1744">
                  <c:v>51532</c:v>
                </c:pt>
                <c:pt idx="1745">
                  <c:v>51539</c:v>
                </c:pt>
                <c:pt idx="1746">
                  <c:v>51546</c:v>
                </c:pt>
                <c:pt idx="1747">
                  <c:v>51553</c:v>
                </c:pt>
                <c:pt idx="1748">
                  <c:v>51560</c:v>
                </c:pt>
                <c:pt idx="1749">
                  <c:v>51567</c:v>
                </c:pt>
                <c:pt idx="1750">
                  <c:v>51574</c:v>
                </c:pt>
                <c:pt idx="1751">
                  <c:v>51581</c:v>
                </c:pt>
                <c:pt idx="1752">
                  <c:v>51588</c:v>
                </c:pt>
                <c:pt idx="1753">
                  <c:v>51595</c:v>
                </c:pt>
                <c:pt idx="1754">
                  <c:v>51602</c:v>
                </c:pt>
                <c:pt idx="1755">
                  <c:v>51609</c:v>
                </c:pt>
                <c:pt idx="1756">
                  <c:v>51616</c:v>
                </c:pt>
                <c:pt idx="1757">
                  <c:v>51623</c:v>
                </c:pt>
                <c:pt idx="1758">
                  <c:v>51630</c:v>
                </c:pt>
                <c:pt idx="1759">
                  <c:v>51637</c:v>
                </c:pt>
                <c:pt idx="1760">
                  <c:v>51644</c:v>
                </c:pt>
                <c:pt idx="1761">
                  <c:v>51651</c:v>
                </c:pt>
                <c:pt idx="1762">
                  <c:v>51658</c:v>
                </c:pt>
                <c:pt idx="1763">
                  <c:v>51665</c:v>
                </c:pt>
                <c:pt idx="1764">
                  <c:v>51672</c:v>
                </c:pt>
                <c:pt idx="1765">
                  <c:v>51679</c:v>
                </c:pt>
                <c:pt idx="1766">
                  <c:v>51686</c:v>
                </c:pt>
                <c:pt idx="1767">
                  <c:v>51693</c:v>
                </c:pt>
                <c:pt idx="1768">
                  <c:v>51700</c:v>
                </c:pt>
                <c:pt idx="1769">
                  <c:v>51707</c:v>
                </c:pt>
                <c:pt idx="1770">
                  <c:v>51714</c:v>
                </c:pt>
                <c:pt idx="1771">
                  <c:v>51721</c:v>
                </c:pt>
                <c:pt idx="1772">
                  <c:v>51728</c:v>
                </c:pt>
                <c:pt idx="1773">
                  <c:v>51735</c:v>
                </c:pt>
                <c:pt idx="1774">
                  <c:v>51742</c:v>
                </c:pt>
                <c:pt idx="1775">
                  <c:v>51749</c:v>
                </c:pt>
                <c:pt idx="1776">
                  <c:v>51756</c:v>
                </c:pt>
                <c:pt idx="1777">
                  <c:v>51763</c:v>
                </c:pt>
                <c:pt idx="1778">
                  <c:v>51770</c:v>
                </c:pt>
                <c:pt idx="1779">
                  <c:v>51777</c:v>
                </c:pt>
                <c:pt idx="1780">
                  <c:v>51784</c:v>
                </c:pt>
                <c:pt idx="1781">
                  <c:v>51791</c:v>
                </c:pt>
                <c:pt idx="1782">
                  <c:v>51798</c:v>
                </c:pt>
                <c:pt idx="1783">
                  <c:v>51805</c:v>
                </c:pt>
                <c:pt idx="1784">
                  <c:v>51812</c:v>
                </c:pt>
                <c:pt idx="1785">
                  <c:v>51819</c:v>
                </c:pt>
                <c:pt idx="1786">
                  <c:v>51826</c:v>
                </c:pt>
                <c:pt idx="1787">
                  <c:v>51833</c:v>
                </c:pt>
                <c:pt idx="1788">
                  <c:v>51840</c:v>
                </c:pt>
                <c:pt idx="1789">
                  <c:v>51847</c:v>
                </c:pt>
                <c:pt idx="1790">
                  <c:v>51854</c:v>
                </c:pt>
                <c:pt idx="1791">
                  <c:v>51862</c:v>
                </c:pt>
                <c:pt idx="1792">
                  <c:v>51869</c:v>
                </c:pt>
                <c:pt idx="1793">
                  <c:v>51876</c:v>
                </c:pt>
                <c:pt idx="1794">
                  <c:v>51883</c:v>
                </c:pt>
                <c:pt idx="1795">
                  <c:v>51890</c:v>
                </c:pt>
                <c:pt idx="1796">
                  <c:v>51897</c:v>
                </c:pt>
                <c:pt idx="1797">
                  <c:v>51904</c:v>
                </c:pt>
                <c:pt idx="1798">
                  <c:v>51911</c:v>
                </c:pt>
                <c:pt idx="1799">
                  <c:v>51918</c:v>
                </c:pt>
                <c:pt idx="1800">
                  <c:v>51925</c:v>
                </c:pt>
                <c:pt idx="1801">
                  <c:v>51932</c:v>
                </c:pt>
                <c:pt idx="1802">
                  <c:v>51939</c:v>
                </c:pt>
                <c:pt idx="1803">
                  <c:v>51946</c:v>
                </c:pt>
                <c:pt idx="1804">
                  <c:v>51953</c:v>
                </c:pt>
                <c:pt idx="1805">
                  <c:v>51964</c:v>
                </c:pt>
                <c:pt idx="1806">
                  <c:v>51971</c:v>
                </c:pt>
                <c:pt idx="1807">
                  <c:v>51978</c:v>
                </c:pt>
                <c:pt idx="1808">
                  <c:v>51985</c:v>
                </c:pt>
                <c:pt idx="1809">
                  <c:v>51992</c:v>
                </c:pt>
                <c:pt idx="1810">
                  <c:v>51999</c:v>
                </c:pt>
                <c:pt idx="1811">
                  <c:v>52006</c:v>
                </c:pt>
                <c:pt idx="1812">
                  <c:v>52013</c:v>
                </c:pt>
                <c:pt idx="1813">
                  <c:v>52020</c:v>
                </c:pt>
                <c:pt idx="1814">
                  <c:v>52027</c:v>
                </c:pt>
                <c:pt idx="1815">
                  <c:v>52034</c:v>
                </c:pt>
                <c:pt idx="1816">
                  <c:v>52041</c:v>
                </c:pt>
                <c:pt idx="1817">
                  <c:v>52048</c:v>
                </c:pt>
                <c:pt idx="1818">
                  <c:v>52055</c:v>
                </c:pt>
                <c:pt idx="1819">
                  <c:v>52062</c:v>
                </c:pt>
                <c:pt idx="1820">
                  <c:v>52069</c:v>
                </c:pt>
                <c:pt idx="1821">
                  <c:v>52076</c:v>
                </c:pt>
                <c:pt idx="1822">
                  <c:v>52083</c:v>
                </c:pt>
                <c:pt idx="1823">
                  <c:v>52090</c:v>
                </c:pt>
                <c:pt idx="1824">
                  <c:v>52097</c:v>
                </c:pt>
                <c:pt idx="1825">
                  <c:v>52104</c:v>
                </c:pt>
                <c:pt idx="1826">
                  <c:v>52111</c:v>
                </c:pt>
                <c:pt idx="1827">
                  <c:v>52118</c:v>
                </c:pt>
                <c:pt idx="1828">
                  <c:v>52125</c:v>
                </c:pt>
                <c:pt idx="1829">
                  <c:v>52132</c:v>
                </c:pt>
                <c:pt idx="1830">
                  <c:v>52139</c:v>
                </c:pt>
                <c:pt idx="1831">
                  <c:v>52146</c:v>
                </c:pt>
                <c:pt idx="1832">
                  <c:v>52153</c:v>
                </c:pt>
                <c:pt idx="1833">
                  <c:v>52160</c:v>
                </c:pt>
                <c:pt idx="1834">
                  <c:v>52167</c:v>
                </c:pt>
                <c:pt idx="1835">
                  <c:v>52174</c:v>
                </c:pt>
                <c:pt idx="1836">
                  <c:v>52181</c:v>
                </c:pt>
                <c:pt idx="1837">
                  <c:v>52188</c:v>
                </c:pt>
                <c:pt idx="1838">
                  <c:v>52195</c:v>
                </c:pt>
                <c:pt idx="1839">
                  <c:v>52202</c:v>
                </c:pt>
                <c:pt idx="1840">
                  <c:v>52209</c:v>
                </c:pt>
                <c:pt idx="1841">
                  <c:v>52216</c:v>
                </c:pt>
                <c:pt idx="1842">
                  <c:v>52223</c:v>
                </c:pt>
                <c:pt idx="1843">
                  <c:v>52230</c:v>
                </c:pt>
                <c:pt idx="1844">
                  <c:v>52237</c:v>
                </c:pt>
                <c:pt idx="1845">
                  <c:v>52244</c:v>
                </c:pt>
                <c:pt idx="1846">
                  <c:v>52251</c:v>
                </c:pt>
                <c:pt idx="1847">
                  <c:v>52258</c:v>
                </c:pt>
                <c:pt idx="1848">
                  <c:v>52265</c:v>
                </c:pt>
                <c:pt idx="1849">
                  <c:v>52272</c:v>
                </c:pt>
                <c:pt idx="1850">
                  <c:v>52279</c:v>
                </c:pt>
                <c:pt idx="1851">
                  <c:v>52286</c:v>
                </c:pt>
                <c:pt idx="1852">
                  <c:v>52293</c:v>
                </c:pt>
                <c:pt idx="1853">
                  <c:v>52300</c:v>
                </c:pt>
                <c:pt idx="1854">
                  <c:v>52307</c:v>
                </c:pt>
                <c:pt idx="1855">
                  <c:v>52314</c:v>
                </c:pt>
                <c:pt idx="1856">
                  <c:v>52321</c:v>
                </c:pt>
                <c:pt idx="1857">
                  <c:v>52328</c:v>
                </c:pt>
                <c:pt idx="1858">
                  <c:v>52335</c:v>
                </c:pt>
                <c:pt idx="1859">
                  <c:v>52342</c:v>
                </c:pt>
                <c:pt idx="1860">
                  <c:v>52349</c:v>
                </c:pt>
                <c:pt idx="1861">
                  <c:v>52356</c:v>
                </c:pt>
                <c:pt idx="1862">
                  <c:v>52363</c:v>
                </c:pt>
                <c:pt idx="1863">
                  <c:v>52370</c:v>
                </c:pt>
                <c:pt idx="1864">
                  <c:v>52377</c:v>
                </c:pt>
                <c:pt idx="1865">
                  <c:v>52384</c:v>
                </c:pt>
                <c:pt idx="1866">
                  <c:v>52391</c:v>
                </c:pt>
                <c:pt idx="1867">
                  <c:v>52398</c:v>
                </c:pt>
                <c:pt idx="1868">
                  <c:v>52405</c:v>
                </c:pt>
                <c:pt idx="1869">
                  <c:v>52412</c:v>
                </c:pt>
                <c:pt idx="1870">
                  <c:v>52419</c:v>
                </c:pt>
                <c:pt idx="1871">
                  <c:v>52426</c:v>
                </c:pt>
                <c:pt idx="1872">
                  <c:v>52433</c:v>
                </c:pt>
                <c:pt idx="1873">
                  <c:v>52440</c:v>
                </c:pt>
                <c:pt idx="1874">
                  <c:v>52447</c:v>
                </c:pt>
                <c:pt idx="1875">
                  <c:v>52454</c:v>
                </c:pt>
                <c:pt idx="1876">
                  <c:v>52461</c:v>
                </c:pt>
                <c:pt idx="1877">
                  <c:v>52468</c:v>
                </c:pt>
                <c:pt idx="1878">
                  <c:v>52475</c:v>
                </c:pt>
                <c:pt idx="1879">
                  <c:v>52482</c:v>
                </c:pt>
                <c:pt idx="1880">
                  <c:v>52489</c:v>
                </c:pt>
                <c:pt idx="1881">
                  <c:v>52496</c:v>
                </c:pt>
                <c:pt idx="1882">
                  <c:v>52503</c:v>
                </c:pt>
                <c:pt idx="1883">
                  <c:v>52510</c:v>
                </c:pt>
                <c:pt idx="1884">
                  <c:v>52517</c:v>
                </c:pt>
                <c:pt idx="1885">
                  <c:v>52524</c:v>
                </c:pt>
                <c:pt idx="1886">
                  <c:v>52531</c:v>
                </c:pt>
                <c:pt idx="1887">
                  <c:v>52538</c:v>
                </c:pt>
                <c:pt idx="1888">
                  <c:v>52545</c:v>
                </c:pt>
                <c:pt idx="1889">
                  <c:v>52552</c:v>
                </c:pt>
                <c:pt idx="1890">
                  <c:v>52559</c:v>
                </c:pt>
                <c:pt idx="1891">
                  <c:v>52566</c:v>
                </c:pt>
                <c:pt idx="1892">
                  <c:v>52573</c:v>
                </c:pt>
                <c:pt idx="1893">
                  <c:v>52580</c:v>
                </c:pt>
                <c:pt idx="1894">
                  <c:v>52587</c:v>
                </c:pt>
                <c:pt idx="1895">
                  <c:v>52594</c:v>
                </c:pt>
                <c:pt idx="1896">
                  <c:v>52601</c:v>
                </c:pt>
                <c:pt idx="1897">
                  <c:v>52608</c:v>
                </c:pt>
                <c:pt idx="1898">
                  <c:v>52615</c:v>
                </c:pt>
                <c:pt idx="1899">
                  <c:v>52622</c:v>
                </c:pt>
                <c:pt idx="1900">
                  <c:v>52629</c:v>
                </c:pt>
                <c:pt idx="1901">
                  <c:v>52636</c:v>
                </c:pt>
                <c:pt idx="1902">
                  <c:v>52643</c:v>
                </c:pt>
                <c:pt idx="1903">
                  <c:v>52650</c:v>
                </c:pt>
                <c:pt idx="1904">
                  <c:v>52657</c:v>
                </c:pt>
                <c:pt idx="1905">
                  <c:v>52664</c:v>
                </c:pt>
                <c:pt idx="1906">
                  <c:v>52671</c:v>
                </c:pt>
                <c:pt idx="1907">
                  <c:v>52678</c:v>
                </c:pt>
                <c:pt idx="1908">
                  <c:v>52685</c:v>
                </c:pt>
                <c:pt idx="1909">
                  <c:v>52692</c:v>
                </c:pt>
                <c:pt idx="1910">
                  <c:v>52699</c:v>
                </c:pt>
                <c:pt idx="1911">
                  <c:v>52706</c:v>
                </c:pt>
                <c:pt idx="1912">
                  <c:v>52713</c:v>
                </c:pt>
                <c:pt idx="1913">
                  <c:v>52720</c:v>
                </c:pt>
                <c:pt idx="1914">
                  <c:v>52727</c:v>
                </c:pt>
                <c:pt idx="1915">
                  <c:v>52734</c:v>
                </c:pt>
                <c:pt idx="1916">
                  <c:v>52741</c:v>
                </c:pt>
                <c:pt idx="1917">
                  <c:v>52748</c:v>
                </c:pt>
                <c:pt idx="1918">
                  <c:v>52755</c:v>
                </c:pt>
                <c:pt idx="1919">
                  <c:v>52762</c:v>
                </c:pt>
                <c:pt idx="1920">
                  <c:v>52769</c:v>
                </c:pt>
                <c:pt idx="1921">
                  <c:v>52776</c:v>
                </c:pt>
                <c:pt idx="1922">
                  <c:v>52783</c:v>
                </c:pt>
                <c:pt idx="1923">
                  <c:v>52790</c:v>
                </c:pt>
                <c:pt idx="1924">
                  <c:v>52797</c:v>
                </c:pt>
                <c:pt idx="1925">
                  <c:v>52804</c:v>
                </c:pt>
                <c:pt idx="1926">
                  <c:v>52811</c:v>
                </c:pt>
                <c:pt idx="1927">
                  <c:v>52818</c:v>
                </c:pt>
                <c:pt idx="1928">
                  <c:v>52825</c:v>
                </c:pt>
                <c:pt idx="1929">
                  <c:v>52832</c:v>
                </c:pt>
                <c:pt idx="1930">
                  <c:v>52839</c:v>
                </c:pt>
                <c:pt idx="1931">
                  <c:v>52846</c:v>
                </c:pt>
                <c:pt idx="1932">
                  <c:v>52853</c:v>
                </c:pt>
                <c:pt idx="1933">
                  <c:v>52860</c:v>
                </c:pt>
                <c:pt idx="1934">
                  <c:v>52867</c:v>
                </c:pt>
                <c:pt idx="1935">
                  <c:v>52874</c:v>
                </c:pt>
                <c:pt idx="1936">
                  <c:v>52881</c:v>
                </c:pt>
                <c:pt idx="1937">
                  <c:v>52888</c:v>
                </c:pt>
                <c:pt idx="1938">
                  <c:v>52895</c:v>
                </c:pt>
                <c:pt idx="1939">
                  <c:v>52902</c:v>
                </c:pt>
                <c:pt idx="1940">
                  <c:v>52909</c:v>
                </c:pt>
                <c:pt idx="1941">
                  <c:v>52916</c:v>
                </c:pt>
                <c:pt idx="1942">
                  <c:v>52923</c:v>
                </c:pt>
                <c:pt idx="1943">
                  <c:v>52930</c:v>
                </c:pt>
                <c:pt idx="1944">
                  <c:v>52937</c:v>
                </c:pt>
                <c:pt idx="1945">
                  <c:v>52944</c:v>
                </c:pt>
                <c:pt idx="1946">
                  <c:v>52951</c:v>
                </c:pt>
                <c:pt idx="1947">
                  <c:v>52958</c:v>
                </c:pt>
                <c:pt idx="1948">
                  <c:v>52965</c:v>
                </c:pt>
                <c:pt idx="1949">
                  <c:v>52972</c:v>
                </c:pt>
                <c:pt idx="1950">
                  <c:v>52979</c:v>
                </c:pt>
                <c:pt idx="1951">
                  <c:v>52986</c:v>
                </c:pt>
                <c:pt idx="1952">
                  <c:v>52993</c:v>
                </c:pt>
                <c:pt idx="1953">
                  <c:v>53000</c:v>
                </c:pt>
                <c:pt idx="1954">
                  <c:v>53007</c:v>
                </c:pt>
                <c:pt idx="1955">
                  <c:v>53014</c:v>
                </c:pt>
                <c:pt idx="1956">
                  <c:v>53021</c:v>
                </c:pt>
                <c:pt idx="1957">
                  <c:v>53028</c:v>
                </c:pt>
                <c:pt idx="1958">
                  <c:v>53035</c:v>
                </c:pt>
                <c:pt idx="1959">
                  <c:v>53042</c:v>
                </c:pt>
                <c:pt idx="1960">
                  <c:v>53049</c:v>
                </c:pt>
                <c:pt idx="1961">
                  <c:v>53056</c:v>
                </c:pt>
                <c:pt idx="1962">
                  <c:v>53063</c:v>
                </c:pt>
                <c:pt idx="1963">
                  <c:v>53070</c:v>
                </c:pt>
                <c:pt idx="1964">
                  <c:v>53077</c:v>
                </c:pt>
                <c:pt idx="1965">
                  <c:v>53084</c:v>
                </c:pt>
                <c:pt idx="1966">
                  <c:v>53091</c:v>
                </c:pt>
                <c:pt idx="1967">
                  <c:v>53098</c:v>
                </c:pt>
                <c:pt idx="1968">
                  <c:v>53105</c:v>
                </c:pt>
                <c:pt idx="1969">
                  <c:v>53112</c:v>
                </c:pt>
                <c:pt idx="1970">
                  <c:v>53119</c:v>
                </c:pt>
                <c:pt idx="1971">
                  <c:v>53126</c:v>
                </c:pt>
                <c:pt idx="1972">
                  <c:v>53133</c:v>
                </c:pt>
                <c:pt idx="1973">
                  <c:v>53140</c:v>
                </c:pt>
                <c:pt idx="1974">
                  <c:v>53147</c:v>
                </c:pt>
                <c:pt idx="1975">
                  <c:v>53154</c:v>
                </c:pt>
                <c:pt idx="1976">
                  <c:v>53161</c:v>
                </c:pt>
                <c:pt idx="1977">
                  <c:v>53168</c:v>
                </c:pt>
                <c:pt idx="1978">
                  <c:v>53175</c:v>
                </c:pt>
                <c:pt idx="1979">
                  <c:v>53182</c:v>
                </c:pt>
                <c:pt idx="1980">
                  <c:v>53189</c:v>
                </c:pt>
                <c:pt idx="1981">
                  <c:v>53196</c:v>
                </c:pt>
                <c:pt idx="1982">
                  <c:v>53203</c:v>
                </c:pt>
                <c:pt idx="1983">
                  <c:v>53210</c:v>
                </c:pt>
                <c:pt idx="1984">
                  <c:v>53217</c:v>
                </c:pt>
                <c:pt idx="1985">
                  <c:v>53224</c:v>
                </c:pt>
                <c:pt idx="1986">
                  <c:v>53231</c:v>
                </c:pt>
                <c:pt idx="1987">
                  <c:v>53238</c:v>
                </c:pt>
                <c:pt idx="1988">
                  <c:v>53245</c:v>
                </c:pt>
                <c:pt idx="1989">
                  <c:v>53252</c:v>
                </c:pt>
                <c:pt idx="1990">
                  <c:v>53259</c:v>
                </c:pt>
                <c:pt idx="1991">
                  <c:v>53266</c:v>
                </c:pt>
                <c:pt idx="1992">
                  <c:v>53273</c:v>
                </c:pt>
                <c:pt idx="1993">
                  <c:v>53280</c:v>
                </c:pt>
                <c:pt idx="1994">
                  <c:v>53287</c:v>
                </c:pt>
                <c:pt idx="1995">
                  <c:v>53294</c:v>
                </c:pt>
                <c:pt idx="1996">
                  <c:v>53301</c:v>
                </c:pt>
                <c:pt idx="1997">
                  <c:v>53308</c:v>
                </c:pt>
                <c:pt idx="1998">
                  <c:v>53315</c:v>
                </c:pt>
                <c:pt idx="1999">
                  <c:v>53323</c:v>
                </c:pt>
                <c:pt idx="2000">
                  <c:v>53330</c:v>
                </c:pt>
                <c:pt idx="2001">
                  <c:v>53337</c:v>
                </c:pt>
                <c:pt idx="2002">
                  <c:v>53344</c:v>
                </c:pt>
                <c:pt idx="2003">
                  <c:v>53351</c:v>
                </c:pt>
                <c:pt idx="2004">
                  <c:v>53358</c:v>
                </c:pt>
                <c:pt idx="2005">
                  <c:v>53365</c:v>
                </c:pt>
                <c:pt idx="2006">
                  <c:v>53372</c:v>
                </c:pt>
                <c:pt idx="2007">
                  <c:v>53379</c:v>
                </c:pt>
                <c:pt idx="2008">
                  <c:v>53386</c:v>
                </c:pt>
                <c:pt idx="2009">
                  <c:v>53393</c:v>
                </c:pt>
                <c:pt idx="2010">
                  <c:v>53400</c:v>
                </c:pt>
                <c:pt idx="2011">
                  <c:v>53407</c:v>
                </c:pt>
                <c:pt idx="2012">
                  <c:v>53414</c:v>
                </c:pt>
                <c:pt idx="2013">
                  <c:v>53421</c:v>
                </c:pt>
                <c:pt idx="2014">
                  <c:v>53428</c:v>
                </c:pt>
                <c:pt idx="2015">
                  <c:v>53435</c:v>
                </c:pt>
                <c:pt idx="2016">
                  <c:v>53442</c:v>
                </c:pt>
                <c:pt idx="2017">
                  <c:v>53449</c:v>
                </c:pt>
                <c:pt idx="2018">
                  <c:v>53456</c:v>
                </c:pt>
                <c:pt idx="2019">
                  <c:v>53463</c:v>
                </c:pt>
                <c:pt idx="2020">
                  <c:v>53470</c:v>
                </c:pt>
                <c:pt idx="2021">
                  <c:v>53477</c:v>
                </c:pt>
                <c:pt idx="2022">
                  <c:v>53484</c:v>
                </c:pt>
                <c:pt idx="2023">
                  <c:v>53491</c:v>
                </c:pt>
                <c:pt idx="2024">
                  <c:v>53498</c:v>
                </c:pt>
                <c:pt idx="2025">
                  <c:v>53505</c:v>
                </c:pt>
                <c:pt idx="2026">
                  <c:v>53512</c:v>
                </c:pt>
                <c:pt idx="2027">
                  <c:v>53519</c:v>
                </c:pt>
                <c:pt idx="2028">
                  <c:v>53526</c:v>
                </c:pt>
                <c:pt idx="2029">
                  <c:v>53533</c:v>
                </c:pt>
                <c:pt idx="2030">
                  <c:v>53540</c:v>
                </c:pt>
                <c:pt idx="2031">
                  <c:v>53547</c:v>
                </c:pt>
                <c:pt idx="2032">
                  <c:v>53554</c:v>
                </c:pt>
                <c:pt idx="2033">
                  <c:v>53561</c:v>
                </c:pt>
                <c:pt idx="2034">
                  <c:v>53568</c:v>
                </c:pt>
                <c:pt idx="2035">
                  <c:v>53575</c:v>
                </c:pt>
                <c:pt idx="2036">
                  <c:v>53582</c:v>
                </c:pt>
                <c:pt idx="2037">
                  <c:v>53589</c:v>
                </c:pt>
                <c:pt idx="2038">
                  <c:v>53596</c:v>
                </c:pt>
                <c:pt idx="2039">
                  <c:v>53603</c:v>
                </c:pt>
                <c:pt idx="2040">
                  <c:v>53610</c:v>
                </c:pt>
                <c:pt idx="2041">
                  <c:v>53617</c:v>
                </c:pt>
                <c:pt idx="2042">
                  <c:v>53624</c:v>
                </c:pt>
                <c:pt idx="2043">
                  <c:v>53631</c:v>
                </c:pt>
                <c:pt idx="2044">
                  <c:v>53638</c:v>
                </c:pt>
                <c:pt idx="2045">
                  <c:v>53645</c:v>
                </c:pt>
                <c:pt idx="2046">
                  <c:v>53652</c:v>
                </c:pt>
                <c:pt idx="2047">
                  <c:v>53659</c:v>
                </c:pt>
                <c:pt idx="2048">
                  <c:v>53666</c:v>
                </c:pt>
                <c:pt idx="2049">
                  <c:v>53673</c:v>
                </c:pt>
                <c:pt idx="2050">
                  <c:v>53680</c:v>
                </c:pt>
                <c:pt idx="2051">
                  <c:v>53688</c:v>
                </c:pt>
                <c:pt idx="2052">
                  <c:v>53695</c:v>
                </c:pt>
                <c:pt idx="2053">
                  <c:v>53702</c:v>
                </c:pt>
                <c:pt idx="2054">
                  <c:v>53709</c:v>
                </c:pt>
                <c:pt idx="2055">
                  <c:v>53716</c:v>
                </c:pt>
                <c:pt idx="2056">
                  <c:v>53723</c:v>
                </c:pt>
                <c:pt idx="2057">
                  <c:v>53730</c:v>
                </c:pt>
                <c:pt idx="2058">
                  <c:v>53737</c:v>
                </c:pt>
                <c:pt idx="2059">
                  <c:v>53744</c:v>
                </c:pt>
                <c:pt idx="2060">
                  <c:v>53751</c:v>
                </c:pt>
                <c:pt idx="2061">
                  <c:v>53758</c:v>
                </c:pt>
                <c:pt idx="2062">
                  <c:v>53765</c:v>
                </c:pt>
                <c:pt idx="2063">
                  <c:v>53772</c:v>
                </c:pt>
                <c:pt idx="2064">
                  <c:v>53779</c:v>
                </c:pt>
                <c:pt idx="2065">
                  <c:v>53786</c:v>
                </c:pt>
                <c:pt idx="2066">
                  <c:v>53793</c:v>
                </c:pt>
                <c:pt idx="2067">
                  <c:v>53800</c:v>
                </c:pt>
                <c:pt idx="2068">
                  <c:v>53807</c:v>
                </c:pt>
                <c:pt idx="2069">
                  <c:v>53814</c:v>
                </c:pt>
                <c:pt idx="2070">
                  <c:v>53821</c:v>
                </c:pt>
                <c:pt idx="2071">
                  <c:v>53828</c:v>
                </c:pt>
                <c:pt idx="2072">
                  <c:v>53835</c:v>
                </c:pt>
                <c:pt idx="2073">
                  <c:v>53842</c:v>
                </c:pt>
                <c:pt idx="2074">
                  <c:v>53849</c:v>
                </c:pt>
                <c:pt idx="2075">
                  <c:v>53856</c:v>
                </c:pt>
                <c:pt idx="2076">
                  <c:v>53863</c:v>
                </c:pt>
                <c:pt idx="2077">
                  <c:v>53870</c:v>
                </c:pt>
                <c:pt idx="2078">
                  <c:v>53877</c:v>
                </c:pt>
                <c:pt idx="2079">
                  <c:v>53884</c:v>
                </c:pt>
                <c:pt idx="2080">
                  <c:v>53891</c:v>
                </c:pt>
                <c:pt idx="2081">
                  <c:v>53898</c:v>
                </c:pt>
                <c:pt idx="2082">
                  <c:v>53905</c:v>
                </c:pt>
                <c:pt idx="2083">
                  <c:v>53912</c:v>
                </c:pt>
                <c:pt idx="2084">
                  <c:v>53919</c:v>
                </c:pt>
                <c:pt idx="2085">
                  <c:v>53926</c:v>
                </c:pt>
                <c:pt idx="2086">
                  <c:v>53933</c:v>
                </c:pt>
                <c:pt idx="2087">
                  <c:v>53940</c:v>
                </c:pt>
                <c:pt idx="2088">
                  <c:v>53947</c:v>
                </c:pt>
                <c:pt idx="2089">
                  <c:v>53954</c:v>
                </c:pt>
                <c:pt idx="2090">
                  <c:v>53961</c:v>
                </c:pt>
                <c:pt idx="2091">
                  <c:v>53968</c:v>
                </c:pt>
                <c:pt idx="2092">
                  <c:v>53975</c:v>
                </c:pt>
                <c:pt idx="2093">
                  <c:v>53982</c:v>
                </c:pt>
                <c:pt idx="2094">
                  <c:v>53989</c:v>
                </c:pt>
                <c:pt idx="2095">
                  <c:v>53996</c:v>
                </c:pt>
                <c:pt idx="2096">
                  <c:v>54003</c:v>
                </c:pt>
                <c:pt idx="2097">
                  <c:v>54010</c:v>
                </c:pt>
                <c:pt idx="2098">
                  <c:v>54017</c:v>
                </c:pt>
                <c:pt idx="2099">
                  <c:v>54024</c:v>
                </c:pt>
                <c:pt idx="2100">
                  <c:v>54031</c:v>
                </c:pt>
                <c:pt idx="2101">
                  <c:v>54038</c:v>
                </c:pt>
                <c:pt idx="2102">
                  <c:v>54045</c:v>
                </c:pt>
                <c:pt idx="2103">
                  <c:v>54053</c:v>
                </c:pt>
                <c:pt idx="2104">
                  <c:v>54060</c:v>
                </c:pt>
                <c:pt idx="2105">
                  <c:v>54067</c:v>
                </c:pt>
                <c:pt idx="2106">
                  <c:v>54074</c:v>
                </c:pt>
                <c:pt idx="2107">
                  <c:v>54081</c:v>
                </c:pt>
                <c:pt idx="2108">
                  <c:v>54088</c:v>
                </c:pt>
                <c:pt idx="2109">
                  <c:v>54095</c:v>
                </c:pt>
                <c:pt idx="2110">
                  <c:v>54102</c:v>
                </c:pt>
                <c:pt idx="2111">
                  <c:v>54109</c:v>
                </c:pt>
                <c:pt idx="2112">
                  <c:v>54116</c:v>
                </c:pt>
                <c:pt idx="2113">
                  <c:v>54123</c:v>
                </c:pt>
                <c:pt idx="2114">
                  <c:v>54130</c:v>
                </c:pt>
                <c:pt idx="2115">
                  <c:v>54137</c:v>
                </c:pt>
                <c:pt idx="2116">
                  <c:v>54144</c:v>
                </c:pt>
                <c:pt idx="2117">
                  <c:v>54155</c:v>
                </c:pt>
                <c:pt idx="2118">
                  <c:v>54162</c:v>
                </c:pt>
                <c:pt idx="2119">
                  <c:v>54169</c:v>
                </c:pt>
                <c:pt idx="2120">
                  <c:v>54176</c:v>
                </c:pt>
                <c:pt idx="2121">
                  <c:v>54183</c:v>
                </c:pt>
                <c:pt idx="2122">
                  <c:v>54190</c:v>
                </c:pt>
                <c:pt idx="2123">
                  <c:v>54197</c:v>
                </c:pt>
                <c:pt idx="2124">
                  <c:v>54204</c:v>
                </c:pt>
                <c:pt idx="2125">
                  <c:v>54211</c:v>
                </c:pt>
                <c:pt idx="2126">
                  <c:v>54218</c:v>
                </c:pt>
                <c:pt idx="2127">
                  <c:v>54225</c:v>
                </c:pt>
                <c:pt idx="2128">
                  <c:v>54232</c:v>
                </c:pt>
                <c:pt idx="2129">
                  <c:v>54239</c:v>
                </c:pt>
                <c:pt idx="2130">
                  <c:v>54246</c:v>
                </c:pt>
                <c:pt idx="2131">
                  <c:v>54253</c:v>
                </c:pt>
                <c:pt idx="2132">
                  <c:v>54260</c:v>
                </c:pt>
                <c:pt idx="2133">
                  <c:v>54267</c:v>
                </c:pt>
                <c:pt idx="2134">
                  <c:v>54274</c:v>
                </c:pt>
                <c:pt idx="2135">
                  <c:v>54281</c:v>
                </c:pt>
                <c:pt idx="2136">
                  <c:v>54288</c:v>
                </c:pt>
                <c:pt idx="2137">
                  <c:v>54295</c:v>
                </c:pt>
                <c:pt idx="2138">
                  <c:v>54302</c:v>
                </c:pt>
                <c:pt idx="2139">
                  <c:v>54309</c:v>
                </c:pt>
                <c:pt idx="2140">
                  <c:v>54316</c:v>
                </c:pt>
                <c:pt idx="2141">
                  <c:v>54323</c:v>
                </c:pt>
                <c:pt idx="2142">
                  <c:v>54330</c:v>
                </c:pt>
                <c:pt idx="2143">
                  <c:v>54337</c:v>
                </c:pt>
                <c:pt idx="2144">
                  <c:v>54344</c:v>
                </c:pt>
                <c:pt idx="2145">
                  <c:v>54351</c:v>
                </c:pt>
                <c:pt idx="2146">
                  <c:v>54358</c:v>
                </c:pt>
                <c:pt idx="2147">
                  <c:v>54365</c:v>
                </c:pt>
                <c:pt idx="2148">
                  <c:v>54372</c:v>
                </c:pt>
                <c:pt idx="2149">
                  <c:v>54379</c:v>
                </c:pt>
                <c:pt idx="2150">
                  <c:v>54386</c:v>
                </c:pt>
                <c:pt idx="2151">
                  <c:v>54393</c:v>
                </c:pt>
                <c:pt idx="2152">
                  <c:v>54400</c:v>
                </c:pt>
                <c:pt idx="2153">
                  <c:v>54407</c:v>
                </c:pt>
                <c:pt idx="2154">
                  <c:v>54414</c:v>
                </c:pt>
                <c:pt idx="2155">
                  <c:v>54421</c:v>
                </c:pt>
                <c:pt idx="2156">
                  <c:v>54428</c:v>
                </c:pt>
                <c:pt idx="2157">
                  <c:v>54435</c:v>
                </c:pt>
                <c:pt idx="2158">
                  <c:v>54442</c:v>
                </c:pt>
                <c:pt idx="2159">
                  <c:v>54449</c:v>
                </c:pt>
                <c:pt idx="2160">
                  <c:v>54456</c:v>
                </c:pt>
                <c:pt idx="2161">
                  <c:v>54463</c:v>
                </c:pt>
                <c:pt idx="2162">
                  <c:v>54470</c:v>
                </c:pt>
                <c:pt idx="2163">
                  <c:v>54477</c:v>
                </c:pt>
                <c:pt idx="2164">
                  <c:v>54484</c:v>
                </c:pt>
                <c:pt idx="2165">
                  <c:v>54491</c:v>
                </c:pt>
                <c:pt idx="2166">
                  <c:v>54498</c:v>
                </c:pt>
                <c:pt idx="2167">
                  <c:v>54505</c:v>
                </c:pt>
                <c:pt idx="2168">
                  <c:v>54512</c:v>
                </c:pt>
                <c:pt idx="2169">
                  <c:v>54519</c:v>
                </c:pt>
                <c:pt idx="2170">
                  <c:v>54526</c:v>
                </c:pt>
                <c:pt idx="2171">
                  <c:v>54533</c:v>
                </c:pt>
                <c:pt idx="2172">
                  <c:v>54540</c:v>
                </c:pt>
                <c:pt idx="2173">
                  <c:v>54547</c:v>
                </c:pt>
                <c:pt idx="2174">
                  <c:v>54554</c:v>
                </c:pt>
                <c:pt idx="2175">
                  <c:v>54561</c:v>
                </c:pt>
                <c:pt idx="2176">
                  <c:v>54568</c:v>
                </c:pt>
                <c:pt idx="2177">
                  <c:v>54575</c:v>
                </c:pt>
                <c:pt idx="2178">
                  <c:v>54582</c:v>
                </c:pt>
                <c:pt idx="2179">
                  <c:v>54589</c:v>
                </c:pt>
                <c:pt idx="2180">
                  <c:v>54596</c:v>
                </c:pt>
                <c:pt idx="2181">
                  <c:v>54603</c:v>
                </c:pt>
                <c:pt idx="2182">
                  <c:v>54610</c:v>
                </c:pt>
                <c:pt idx="2183">
                  <c:v>54617</c:v>
                </c:pt>
                <c:pt idx="2184">
                  <c:v>54624</c:v>
                </c:pt>
                <c:pt idx="2185">
                  <c:v>54631</c:v>
                </c:pt>
                <c:pt idx="2186">
                  <c:v>54638</c:v>
                </c:pt>
                <c:pt idx="2187">
                  <c:v>54645</c:v>
                </c:pt>
                <c:pt idx="2188">
                  <c:v>54652</c:v>
                </c:pt>
                <c:pt idx="2189">
                  <c:v>54659</c:v>
                </c:pt>
                <c:pt idx="2190">
                  <c:v>54666</c:v>
                </c:pt>
                <c:pt idx="2191">
                  <c:v>54673</c:v>
                </c:pt>
                <c:pt idx="2192">
                  <c:v>54680</c:v>
                </c:pt>
                <c:pt idx="2193">
                  <c:v>54687</c:v>
                </c:pt>
                <c:pt idx="2194">
                  <c:v>54694</c:v>
                </c:pt>
                <c:pt idx="2195">
                  <c:v>54701</c:v>
                </c:pt>
                <c:pt idx="2196">
                  <c:v>54708</c:v>
                </c:pt>
                <c:pt idx="2197">
                  <c:v>54715</c:v>
                </c:pt>
                <c:pt idx="2198">
                  <c:v>54722</c:v>
                </c:pt>
                <c:pt idx="2199">
                  <c:v>54729</c:v>
                </c:pt>
                <c:pt idx="2200">
                  <c:v>54736</c:v>
                </c:pt>
                <c:pt idx="2201">
                  <c:v>54743</c:v>
                </c:pt>
                <c:pt idx="2202">
                  <c:v>54750</c:v>
                </c:pt>
                <c:pt idx="2203">
                  <c:v>54757</c:v>
                </c:pt>
                <c:pt idx="2204">
                  <c:v>54764</c:v>
                </c:pt>
                <c:pt idx="2205">
                  <c:v>54771</c:v>
                </c:pt>
                <c:pt idx="2206">
                  <c:v>54778</c:v>
                </c:pt>
                <c:pt idx="2207">
                  <c:v>54785</c:v>
                </c:pt>
                <c:pt idx="2208">
                  <c:v>54792</c:v>
                </c:pt>
                <c:pt idx="2209">
                  <c:v>54799</c:v>
                </c:pt>
                <c:pt idx="2210">
                  <c:v>54806</c:v>
                </c:pt>
                <c:pt idx="2211">
                  <c:v>54813</c:v>
                </c:pt>
                <c:pt idx="2212">
                  <c:v>54820</c:v>
                </c:pt>
                <c:pt idx="2213">
                  <c:v>54827</c:v>
                </c:pt>
                <c:pt idx="2214">
                  <c:v>54834</c:v>
                </c:pt>
                <c:pt idx="2215">
                  <c:v>54841</c:v>
                </c:pt>
                <c:pt idx="2216">
                  <c:v>54848</c:v>
                </c:pt>
                <c:pt idx="2217">
                  <c:v>54855</c:v>
                </c:pt>
                <c:pt idx="2218">
                  <c:v>54862</c:v>
                </c:pt>
                <c:pt idx="2219">
                  <c:v>54869</c:v>
                </c:pt>
                <c:pt idx="2220">
                  <c:v>54876</c:v>
                </c:pt>
                <c:pt idx="2221">
                  <c:v>54883</c:v>
                </c:pt>
                <c:pt idx="2222">
                  <c:v>54890</c:v>
                </c:pt>
                <c:pt idx="2223">
                  <c:v>54897</c:v>
                </c:pt>
                <c:pt idx="2224">
                  <c:v>54904</c:v>
                </c:pt>
                <c:pt idx="2225">
                  <c:v>54911</c:v>
                </c:pt>
                <c:pt idx="2226">
                  <c:v>54918</c:v>
                </c:pt>
                <c:pt idx="2227">
                  <c:v>54925</c:v>
                </c:pt>
                <c:pt idx="2228">
                  <c:v>54932</c:v>
                </c:pt>
                <c:pt idx="2229">
                  <c:v>54939</c:v>
                </c:pt>
                <c:pt idx="2230">
                  <c:v>54946</c:v>
                </c:pt>
                <c:pt idx="2231">
                  <c:v>54953</c:v>
                </c:pt>
                <c:pt idx="2232">
                  <c:v>54960</c:v>
                </c:pt>
                <c:pt idx="2233">
                  <c:v>54967</c:v>
                </c:pt>
                <c:pt idx="2234">
                  <c:v>54974</c:v>
                </c:pt>
                <c:pt idx="2235">
                  <c:v>54981</c:v>
                </c:pt>
                <c:pt idx="2236">
                  <c:v>54988</c:v>
                </c:pt>
                <c:pt idx="2237">
                  <c:v>54995</c:v>
                </c:pt>
                <c:pt idx="2238">
                  <c:v>55002</c:v>
                </c:pt>
                <c:pt idx="2239">
                  <c:v>55009</c:v>
                </c:pt>
                <c:pt idx="2240">
                  <c:v>55016</c:v>
                </c:pt>
                <c:pt idx="2241">
                  <c:v>55023</c:v>
                </c:pt>
                <c:pt idx="2242">
                  <c:v>55030</c:v>
                </c:pt>
                <c:pt idx="2243">
                  <c:v>55037</c:v>
                </c:pt>
                <c:pt idx="2244">
                  <c:v>55044</c:v>
                </c:pt>
                <c:pt idx="2245">
                  <c:v>55051</c:v>
                </c:pt>
                <c:pt idx="2246">
                  <c:v>55058</c:v>
                </c:pt>
                <c:pt idx="2247">
                  <c:v>55065</c:v>
                </c:pt>
                <c:pt idx="2248">
                  <c:v>55072</c:v>
                </c:pt>
                <c:pt idx="2249">
                  <c:v>55079</c:v>
                </c:pt>
                <c:pt idx="2250">
                  <c:v>55086</c:v>
                </c:pt>
                <c:pt idx="2251">
                  <c:v>55093</c:v>
                </c:pt>
                <c:pt idx="2252">
                  <c:v>55100</c:v>
                </c:pt>
                <c:pt idx="2253">
                  <c:v>55107</c:v>
                </c:pt>
                <c:pt idx="2254">
                  <c:v>55114</c:v>
                </c:pt>
                <c:pt idx="2255">
                  <c:v>55121</c:v>
                </c:pt>
                <c:pt idx="2256">
                  <c:v>55128</c:v>
                </c:pt>
                <c:pt idx="2257">
                  <c:v>55135</c:v>
                </c:pt>
                <c:pt idx="2258">
                  <c:v>55142</c:v>
                </c:pt>
                <c:pt idx="2259">
                  <c:v>55149</c:v>
                </c:pt>
                <c:pt idx="2260">
                  <c:v>55156</c:v>
                </c:pt>
                <c:pt idx="2261">
                  <c:v>55163</c:v>
                </c:pt>
                <c:pt idx="2262">
                  <c:v>55170</c:v>
                </c:pt>
                <c:pt idx="2263">
                  <c:v>55177</c:v>
                </c:pt>
                <c:pt idx="2264">
                  <c:v>55184</c:v>
                </c:pt>
                <c:pt idx="2265">
                  <c:v>55191</c:v>
                </c:pt>
                <c:pt idx="2266">
                  <c:v>55198</c:v>
                </c:pt>
                <c:pt idx="2267">
                  <c:v>55205</c:v>
                </c:pt>
                <c:pt idx="2268">
                  <c:v>55212</c:v>
                </c:pt>
                <c:pt idx="2269">
                  <c:v>55219</c:v>
                </c:pt>
                <c:pt idx="2270">
                  <c:v>55226</c:v>
                </c:pt>
                <c:pt idx="2271">
                  <c:v>55233</c:v>
                </c:pt>
                <c:pt idx="2272">
                  <c:v>55240</c:v>
                </c:pt>
                <c:pt idx="2273">
                  <c:v>55247</c:v>
                </c:pt>
                <c:pt idx="2274">
                  <c:v>55254</c:v>
                </c:pt>
                <c:pt idx="2275">
                  <c:v>55261</c:v>
                </c:pt>
                <c:pt idx="2276">
                  <c:v>55268</c:v>
                </c:pt>
                <c:pt idx="2277">
                  <c:v>55275</c:v>
                </c:pt>
                <c:pt idx="2278">
                  <c:v>55282</c:v>
                </c:pt>
                <c:pt idx="2279">
                  <c:v>55289</c:v>
                </c:pt>
                <c:pt idx="2280">
                  <c:v>55296</c:v>
                </c:pt>
                <c:pt idx="2281">
                  <c:v>55303</c:v>
                </c:pt>
                <c:pt idx="2282">
                  <c:v>55310</c:v>
                </c:pt>
                <c:pt idx="2283">
                  <c:v>55317</c:v>
                </c:pt>
                <c:pt idx="2284">
                  <c:v>55324</c:v>
                </c:pt>
                <c:pt idx="2285">
                  <c:v>55331</c:v>
                </c:pt>
                <c:pt idx="2286">
                  <c:v>55338</c:v>
                </c:pt>
                <c:pt idx="2287">
                  <c:v>55345</c:v>
                </c:pt>
                <c:pt idx="2288">
                  <c:v>55352</c:v>
                </c:pt>
                <c:pt idx="2289">
                  <c:v>55359</c:v>
                </c:pt>
                <c:pt idx="2290">
                  <c:v>55366</c:v>
                </c:pt>
                <c:pt idx="2291">
                  <c:v>55373</c:v>
                </c:pt>
                <c:pt idx="2292">
                  <c:v>55380</c:v>
                </c:pt>
                <c:pt idx="2293">
                  <c:v>55387</c:v>
                </c:pt>
                <c:pt idx="2294">
                  <c:v>55394</c:v>
                </c:pt>
                <c:pt idx="2295">
                  <c:v>55401</c:v>
                </c:pt>
                <c:pt idx="2296">
                  <c:v>55408</c:v>
                </c:pt>
                <c:pt idx="2297">
                  <c:v>55415</c:v>
                </c:pt>
                <c:pt idx="2298">
                  <c:v>55422</c:v>
                </c:pt>
                <c:pt idx="2299">
                  <c:v>55429</c:v>
                </c:pt>
                <c:pt idx="2300">
                  <c:v>55436</c:v>
                </c:pt>
                <c:pt idx="2301">
                  <c:v>55443</c:v>
                </c:pt>
                <c:pt idx="2302">
                  <c:v>55450</c:v>
                </c:pt>
                <c:pt idx="2303">
                  <c:v>55457</c:v>
                </c:pt>
                <c:pt idx="2304">
                  <c:v>55464</c:v>
                </c:pt>
                <c:pt idx="2305">
                  <c:v>55471</c:v>
                </c:pt>
                <c:pt idx="2306">
                  <c:v>55478</c:v>
                </c:pt>
                <c:pt idx="2307">
                  <c:v>55485</c:v>
                </c:pt>
                <c:pt idx="2308">
                  <c:v>55492</c:v>
                </c:pt>
                <c:pt idx="2309">
                  <c:v>55499</c:v>
                </c:pt>
                <c:pt idx="2310">
                  <c:v>55506</c:v>
                </c:pt>
                <c:pt idx="2311">
                  <c:v>55514</c:v>
                </c:pt>
                <c:pt idx="2312">
                  <c:v>55521</c:v>
                </c:pt>
                <c:pt idx="2313">
                  <c:v>55528</c:v>
                </c:pt>
                <c:pt idx="2314">
                  <c:v>55535</c:v>
                </c:pt>
                <c:pt idx="2315">
                  <c:v>55542</c:v>
                </c:pt>
                <c:pt idx="2316">
                  <c:v>55549</c:v>
                </c:pt>
                <c:pt idx="2317">
                  <c:v>55556</c:v>
                </c:pt>
                <c:pt idx="2318">
                  <c:v>55563</c:v>
                </c:pt>
                <c:pt idx="2319">
                  <c:v>55570</c:v>
                </c:pt>
                <c:pt idx="2320">
                  <c:v>55577</c:v>
                </c:pt>
                <c:pt idx="2321">
                  <c:v>55584</c:v>
                </c:pt>
                <c:pt idx="2322">
                  <c:v>55591</c:v>
                </c:pt>
                <c:pt idx="2323">
                  <c:v>55598</c:v>
                </c:pt>
                <c:pt idx="2324">
                  <c:v>55605</c:v>
                </c:pt>
                <c:pt idx="2325">
                  <c:v>55612</c:v>
                </c:pt>
                <c:pt idx="2326">
                  <c:v>55619</c:v>
                </c:pt>
                <c:pt idx="2327">
                  <c:v>55626</c:v>
                </c:pt>
                <c:pt idx="2328">
                  <c:v>55633</c:v>
                </c:pt>
                <c:pt idx="2329">
                  <c:v>55641</c:v>
                </c:pt>
                <c:pt idx="2330">
                  <c:v>55648</c:v>
                </c:pt>
                <c:pt idx="2331">
                  <c:v>55655</c:v>
                </c:pt>
                <c:pt idx="2332">
                  <c:v>55662</c:v>
                </c:pt>
                <c:pt idx="2333">
                  <c:v>55669</c:v>
                </c:pt>
                <c:pt idx="2334">
                  <c:v>55676</c:v>
                </c:pt>
                <c:pt idx="2335">
                  <c:v>55683</c:v>
                </c:pt>
                <c:pt idx="2336">
                  <c:v>55690</c:v>
                </c:pt>
                <c:pt idx="2337">
                  <c:v>55697</c:v>
                </c:pt>
                <c:pt idx="2338">
                  <c:v>55704</c:v>
                </c:pt>
                <c:pt idx="2339">
                  <c:v>55711</c:v>
                </c:pt>
                <c:pt idx="2340">
                  <c:v>55718</c:v>
                </c:pt>
                <c:pt idx="2341">
                  <c:v>55725</c:v>
                </c:pt>
                <c:pt idx="2342">
                  <c:v>55732</c:v>
                </c:pt>
                <c:pt idx="2343">
                  <c:v>55739</c:v>
                </c:pt>
                <c:pt idx="2344">
                  <c:v>55746</c:v>
                </c:pt>
                <c:pt idx="2345">
                  <c:v>55753</c:v>
                </c:pt>
                <c:pt idx="2346">
                  <c:v>55760</c:v>
                </c:pt>
                <c:pt idx="2347">
                  <c:v>55767</c:v>
                </c:pt>
                <c:pt idx="2348">
                  <c:v>55774</c:v>
                </c:pt>
                <c:pt idx="2349">
                  <c:v>55781</c:v>
                </c:pt>
                <c:pt idx="2350">
                  <c:v>55788</c:v>
                </c:pt>
                <c:pt idx="2351">
                  <c:v>55795</c:v>
                </c:pt>
                <c:pt idx="2352">
                  <c:v>55802</c:v>
                </c:pt>
                <c:pt idx="2353">
                  <c:v>55809</c:v>
                </c:pt>
                <c:pt idx="2354">
                  <c:v>55816</c:v>
                </c:pt>
                <c:pt idx="2355">
                  <c:v>55823</c:v>
                </c:pt>
                <c:pt idx="2356">
                  <c:v>55830</c:v>
                </c:pt>
                <c:pt idx="2357">
                  <c:v>55837</c:v>
                </c:pt>
                <c:pt idx="2358">
                  <c:v>55844</c:v>
                </c:pt>
                <c:pt idx="2359">
                  <c:v>55851</c:v>
                </c:pt>
                <c:pt idx="2360">
                  <c:v>55858</c:v>
                </c:pt>
                <c:pt idx="2361">
                  <c:v>55865</c:v>
                </c:pt>
                <c:pt idx="2362">
                  <c:v>55872</c:v>
                </c:pt>
                <c:pt idx="2363">
                  <c:v>55880</c:v>
                </c:pt>
                <c:pt idx="2364">
                  <c:v>55887</c:v>
                </c:pt>
              </c:numCache>
            </c:numRef>
          </c:cat>
          <c:val>
            <c:numRef>
              <c:f>EURSTD!$BC$2:$BC$2366</c:f>
              <c:numCache>
                <c:formatCode>0.0000%</c:formatCode>
                <c:ptCount val="2365"/>
                <c:pt idx="0">
                  <c:v>9.9999999999786254E-5</c:v>
                </c:pt>
                <c:pt idx="1">
                  <c:v>1.3115696072951946E-4</c:v>
                </c:pt>
                <c:pt idx="2">
                  <c:v>1.684570894508343E-4</c:v>
                </c:pt>
                <c:pt idx="3">
                  <c:v>1.8308025141389669E-4</c:v>
                </c:pt>
                <c:pt idx="4">
                  <c:v>1.9667876294984427E-4</c:v>
                </c:pt>
                <c:pt idx="5">
                  <c:v>2.0925261337418033E-4</c:v>
                </c:pt>
                <c:pt idx="6">
                  <c:v>2.3827304249317134E-4</c:v>
                </c:pt>
                <c:pt idx="7">
                  <c:v>2.7573225767586328E-4</c:v>
                </c:pt>
                <c:pt idx="8">
                  <c:v>2.9233198568888875E-4</c:v>
                </c:pt>
                <c:pt idx="9">
                  <c:v>3.0892364026955678E-4</c:v>
                </c:pt>
                <c:pt idx="10">
                  <c:v>3.2550722131534073E-4</c:v>
                </c:pt>
                <c:pt idx="11">
                  <c:v>3.5472085815562441E-4</c:v>
                </c:pt>
                <c:pt idx="12">
                  <c:v>3.954368972356749E-4</c:v>
                </c:pt>
                <c:pt idx="13">
                  <c:v>4.131289080233636E-4</c:v>
                </c:pt>
                <c:pt idx="14">
                  <c:v>4.3090475779724051E-4</c:v>
                </c:pt>
                <c:pt idx="15">
                  <c:v>4.4876444770073888E-4</c:v>
                </c:pt>
                <c:pt idx="16">
                  <c:v>4.7388508750695687E-4</c:v>
                </c:pt>
                <c:pt idx="17">
                  <c:v>5.0263862498613264E-4</c:v>
                </c:pt>
                <c:pt idx="18">
                  <c:v>5.1546469533715188E-4</c:v>
                </c:pt>
                <c:pt idx="19">
                  <c:v>5.2803377097135947E-4</c:v>
                </c:pt>
                <c:pt idx="20">
                  <c:v>5.4034584941073751E-4</c:v>
                </c:pt>
                <c:pt idx="21">
                  <c:v>5.6371483918920987E-4</c:v>
                </c:pt>
                <c:pt idx="22">
                  <c:v>5.872501888631624E-4</c:v>
                </c:pt>
                <c:pt idx="23">
                  <c:v>6.0144468598607884E-4</c:v>
                </c:pt>
                <c:pt idx="24">
                  <c:v>6.1555365540407706E-4</c:v>
                </c:pt>
                <c:pt idx="25">
                  <c:v>6.2957709619094126E-4</c:v>
                </c:pt>
                <c:pt idx="26">
                  <c:v>6.5532909034560921E-4</c:v>
                </c:pt>
                <c:pt idx="27">
                  <c:v>6.8481555471648821E-4</c:v>
                </c:pt>
                <c:pt idx="28">
                  <c:v>6.9841133866297713E-4</c:v>
                </c:pt>
                <c:pt idx="29">
                  <c:v>7.1192158854441797E-4</c:v>
                </c:pt>
                <c:pt idx="30">
                  <c:v>7.2534630347456306E-4</c:v>
                </c:pt>
                <c:pt idx="31">
                  <c:v>7.5048161854953332E-4</c:v>
                </c:pt>
                <c:pt idx="32">
                  <c:v>7.7818979615012335E-4</c:v>
                </c:pt>
                <c:pt idx="33">
                  <c:v>7.9118682322730938E-4</c:v>
                </c:pt>
                <c:pt idx="34">
                  <c:v>8.0409831015214263E-4</c:v>
                </c:pt>
                <c:pt idx="35">
                  <c:v>8.1692425608008142E-4</c:v>
                </c:pt>
                <c:pt idx="36">
                  <c:v>8.4153209276335546E-4</c:v>
                </c:pt>
                <c:pt idx="37">
                  <c:v>8.6737261307628694E-4</c:v>
                </c:pt>
                <c:pt idx="38">
                  <c:v>8.7977084151062885E-4</c:v>
                </c:pt>
                <c:pt idx="39">
                  <c:v>8.9208352398335194E-4</c:v>
                </c:pt>
                <c:pt idx="40">
                  <c:v>9.0431065968901356E-4</c:v>
                </c:pt>
                <c:pt idx="41">
                  <c:v>9.2848022036497906E-4</c:v>
                </c:pt>
                <c:pt idx="42">
                  <c:v>9.5236371886860442E-4</c:v>
                </c:pt>
                <c:pt idx="43">
                  <c:v>9.6416310881371518E-4</c:v>
                </c:pt>
                <c:pt idx="44">
                  <c:v>9.8558398925098077E-4</c:v>
                </c:pt>
                <c:pt idx="45">
                  <c:v>1.0070548900248148E-3</c:v>
                </c:pt>
                <c:pt idx="46">
                  <c:v>1.0588543516481257E-3</c:v>
                </c:pt>
                <c:pt idx="47">
                  <c:v>1.0934387129318099E-3</c:v>
                </c:pt>
                <c:pt idx="48">
                  <c:v>1.1151597277455579E-3</c:v>
                </c:pt>
                <c:pt idx="49">
                  <c:v>1.1369307678545165E-3</c:v>
                </c:pt>
                <c:pt idx="50">
                  <c:v>1.1587518340928011E-3</c:v>
                </c:pt>
                <c:pt idx="51">
                  <c:v>1.2112751108145712E-3</c:v>
                </c:pt>
                <c:pt idx="52">
                  <c:v>1.2465363770632126E-3</c:v>
                </c:pt>
                <c:pt idx="53">
                  <c:v>1.2686075865102524E-3</c:v>
                </c:pt>
                <c:pt idx="54">
                  <c:v>1.290728827127803E-3</c:v>
                </c:pt>
                <c:pt idx="55">
                  <c:v>1.3129000997604062E-3</c:v>
                </c:pt>
                <c:pt idx="56">
                  <c:v>1.3195233803103895E-3</c:v>
                </c:pt>
                <c:pt idx="57">
                  <c:v>1.4020855274573E-3</c:v>
                </c:pt>
                <c:pt idx="58">
                  <c:v>1.4245069729392963E-3</c:v>
                </c:pt>
                <c:pt idx="59">
                  <c:v>1.4469784555592037E-3</c:v>
                </c:pt>
                <c:pt idx="60">
                  <c:v>1.4694999761763353E-3</c:v>
                </c:pt>
                <c:pt idx="61">
                  <c:v>1.5233154998342605E-3</c:v>
                </c:pt>
                <c:pt idx="62">
                  <c:v>1.5600864558911092E-3</c:v>
                </c:pt>
                <c:pt idx="63">
                  <c:v>1.5828581794657237E-3</c:v>
                </c:pt>
                <c:pt idx="64">
                  <c:v>1.6056799462412256E-3</c:v>
                </c:pt>
                <c:pt idx="65">
                  <c:v>1.6285517570882231E-3</c:v>
                </c:pt>
                <c:pt idx="66">
                  <c:v>1.6829357150345942E-3</c:v>
                </c:pt>
                <c:pt idx="67">
                  <c:v>1.7007774292642848E-3</c:v>
                </c:pt>
                <c:pt idx="68">
                  <c:v>1.6971252926867781E-3</c:v>
                </c:pt>
                <c:pt idx="69">
                  <c:v>1.6932759203545863E-3</c:v>
                </c:pt>
                <c:pt idx="70">
                  <c:v>1.6892293128489835E-3</c:v>
                </c:pt>
                <c:pt idx="71">
                  <c:v>1.6571696828714092E-3</c:v>
                </c:pt>
                <c:pt idx="72">
                  <c:v>1.6710705437779664E-3</c:v>
                </c:pt>
                <c:pt idx="73">
                  <c:v>1.6660377701783603E-3</c:v>
                </c:pt>
                <c:pt idx="74">
                  <c:v>1.6608077655220501E-3</c:v>
                </c:pt>
                <c:pt idx="75">
                  <c:v>1.6553805306014455E-3</c:v>
                </c:pt>
                <c:pt idx="76">
                  <c:v>1.62194481308188E-3</c:v>
                </c:pt>
                <c:pt idx="77">
                  <c:v>1.6459474030066773E-3</c:v>
                </c:pt>
                <c:pt idx="78">
                  <c:v>1.6395185238211889E-3</c:v>
                </c:pt>
                <c:pt idx="79">
                  <c:v>1.6328902524336106E-3</c:v>
                </c:pt>
                <c:pt idx="80">
                  <c:v>1.6260625898453388E-3</c:v>
                </c:pt>
                <c:pt idx="81">
                  <c:v>1.6190355370885154E-3</c:v>
                </c:pt>
                <c:pt idx="82">
                  <c:v>1.5967580485796553E-3</c:v>
                </c:pt>
                <c:pt idx="83">
                  <c:v>1.5889334460717553E-3</c:v>
                </c:pt>
                <c:pt idx="84">
                  <c:v>1.5809094590075172E-3</c:v>
                </c:pt>
                <c:pt idx="85">
                  <c:v>1.5726860885991588E-3</c:v>
                </c:pt>
                <c:pt idx="86">
                  <c:v>1.5642633360905198E-3</c:v>
                </c:pt>
                <c:pt idx="87">
                  <c:v>1.5377987988414094E-3</c:v>
                </c:pt>
                <c:pt idx="88">
                  <c:v>1.5283499475540782E-3</c:v>
                </c:pt>
                <c:pt idx="89">
                  <c:v>1.5186980936348999E-3</c:v>
                </c:pt>
                <c:pt idx="90">
                  <c:v>1.5088432385701579E-3</c:v>
                </c:pt>
                <c:pt idx="91">
                  <c:v>1.4987853838751234E-3</c:v>
                </c:pt>
                <c:pt idx="92">
                  <c:v>1.4673938376458678E-3</c:v>
                </c:pt>
                <c:pt idx="93">
                  <c:v>1.4565240002227455E-3</c:v>
                </c:pt>
                <c:pt idx="94">
                  <c:v>1.4454511712209122E-3</c:v>
                </c:pt>
                <c:pt idx="95">
                  <c:v>1.4341753523453779E-3</c:v>
                </c:pt>
                <c:pt idx="96">
                  <c:v>1.3838359327245087E-3</c:v>
                </c:pt>
                <c:pt idx="97">
                  <c:v>1.3870422132754591E-3</c:v>
                </c:pt>
                <c:pt idx="98">
                  <c:v>1.3747514716835061E-3</c:v>
                </c:pt>
                <c:pt idx="99">
                  <c:v>1.3494620688787693E-3</c:v>
                </c:pt>
                <c:pt idx="100">
                  <c:v>1.3000027330656657E-3</c:v>
                </c:pt>
                <c:pt idx="101">
                  <c:v>1.2994290908154044E-3</c:v>
                </c:pt>
                <c:pt idx="102">
                  <c:v>1.2843891031724315E-3</c:v>
                </c:pt>
                <c:pt idx="103">
                  <c:v>1.2707722202425125E-3</c:v>
                </c:pt>
                <c:pt idx="104">
                  <c:v>1.2569545788670736E-3</c:v>
                </c:pt>
                <c:pt idx="105">
                  <c:v>1.2429361811722404E-3</c:v>
                </c:pt>
                <c:pt idx="106">
                  <c:v>1.2053940248618728E-3</c:v>
                </c:pt>
                <c:pt idx="107">
                  <c:v>1.1848550708119015E-3</c:v>
                </c:pt>
                <c:pt idx="108">
                  <c:v>1.1698329244989327E-3</c:v>
                </c:pt>
                <c:pt idx="109">
                  <c:v>1.1546100352723676E-3</c:v>
                </c:pt>
                <c:pt idx="110">
                  <c:v>1.1300780823711081E-3</c:v>
                </c:pt>
                <c:pt idx="111">
                  <c:v>1.0837881801648904E-3</c:v>
                </c:pt>
                <c:pt idx="112">
                  <c:v>1.028776163796635E-3</c:v>
                </c:pt>
                <c:pt idx="113">
                  <c:v>1.0026571882281806E-3</c:v>
                </c:pt>
                <c:pt idx="114">
                  <c:v>9.7622082688467301E-4</c:v>
                </c:pt>
                <c:pt idx="115">
                  <c:v>9.4946708620096527E-4</c:v>
                </c:pt>
                <c:pt idx="116">
                  <c:v>9.0410058638018184E-4</c:v>
                </c:pt>
                <c:pt idx="117">
                  <c:v>8.3927846143730519E-4</c:v>
                </c:pt>
                <c:pt idx="118">
                  <c:v>8.1093792325758829E-4</c:v>
                </c:pt>
                <c:pt idx="119">
                  <c:v>7.8228004595854133E-4</c:v>
                </c:pt>
                <c:pt idx="120">
                  <c:v>7.53304836516323E-4</c:v>
                </c:pt>
                <c:pt idx="121">
                  <c:v>7.3158379890696343E-4</c:v>
                </c:pt>
                <c:pt idx="122">
                  <c:v>6.3423081947853956E-4</c:v>
                </c:pt>
                <c:pt idx="123">
                  <c:v>6.0366905662332672E-4</c:v>
                </c:pt>
                <c:pt idx="124">
                  <c:v>5.7279000508756741E-4</c:v>
                </c:pt>
                <c:pt idx="125">
                  <c:v>5.4159367238525104E-4</c:v>
                </c:pt>
                <c:pt idx="126">
                  <c:v>4.9906774558748374E-4</c:v>
                </c:pt>
                <c:pt idx="127">
                  <c:v>4.1363568289499579E-4</c:v>
                </c:pt>
                <c:pt idx="128">
                  <c:v>3.8085305977365934E-4</c:v>
                </c:pt>
                <c:pt idx="129">
                  <c:v>3.4775320219014523E-4</c:v>
                </c:pt>
                <c:pt idx="130">
                  <c:v>3.1433611819974911E-4</c:v>
                </c:pt>
                <c:pt idx="131">
                  <c:v>2.7372732813582367E-4</c:v>
                </c:pt>
                <c:pt idx="132">
                  <c:v>1.7749568195137556E-4</c:v>
                </c:pt>
                <c:pt idx="133">
                  <c:v>1.724957373425996E-4</c:v>
                </c:pt>
                <c:pt idx="134">
                  <c:v>1.674957991217573E-4</c:v>
                </c:pt>
                <c:pt idx="135">
                  <c:v>1.6249586728971752E-4</c:v>
                </c:pt>
                <c:pt idx="136">
                  <c:v>1.5249608738670268E-4</c:v>
                </c:pt>
                <c:pt idx="137">
                  <c:v>1.4249620384437054E-4</c:v>
                </c:pt>
                <c:pt idx="138">
                  <c:v>1.3749630395460571E-4</c:v>
                </c:pt>
                <c:pt idx="139">
                  <c:v>1.3249641045190563E-4</c:v>
                </c:pt>
                <c:pt idx="140">
                  <c:v>1.2749652333887695E-4</c:v>
                </c:pt>
                <c:pt idx="141">
                  <c:v>1.1749680662548215E-4</c:v>
                </c:pt>
                <c:pt idx="142">
                  <c:v>1.0999695194603286E-4</c:v>
                </c:pt>
                <c:pt idx="143">
                  <c:v>1.0499709507289506E-4</c:v>
                </c:pt>
                <c:pt idx="144">
                  <c:v>9.9997244519097907E-5</c:v>
                </c:pt>
                <c:pt idx="145">
                  <c:v>9.4997400283763003E-5</c:v>
                </c:pt>
                <c:pt idx="146">
                  <c:v>8.9997562367768739E-5</c:v>
                </c:pt>
                <c:pt idx="147">
                  <c:v>7.4998086533194648E-5</c:v>
                </c:pt>
                <c:pt idx="148">
                  <c:v>6.999827389280617E-5</c:v>
                </c:pt>
                <c:pt idx="149">
                  <c:v>6.499846757087994E-5</c:v>
                </c:pt>
                <c:pt idx="150">
                  <c:v>5.9998667568294355E-5</c:v>
                </c:pt>
                <c:pt idx="151">
                  <c:v>5.499887388329259E-5</c:v>
                </c:pt>
                <c:pt idx="152">
                  <c:v>3.9999530744331237E-5</c:v>
                </c:pt>
                <c:pt idx="153">
                  <c:v>3.4999762335813672E-5</c:v>
                </c:pt>
                <c:pt idx="154">
                  <c:v>3.000000024575835E-5</c:v>
                </c:pt>
                <c:pt idx="155">
                  <c:v>2.9757379869221768E-5</c:v>
                </c:pt>
                <c:pt idx="156">
                  <c:v>2.9545450719827325E-5</c:v>
                </c:pt>
                <c:pt idx="157">
                  <c:v>2.9093810593211173E-5</c:v>
                </c:pt>
                <c:pt idx="158">
                  <c:v>2.9004646312856467E-5</c:v>
                </c:pt>
                <c:pt idx="159">
                  <c:v>2.8946173242953952E-5</c:v>
                </c:pt>
                <c:pt idx="160">
                  <c:v>2.8918391380868374E-5</c:v>
                </c:pt>
                <c:pt idx="161">
                  <c:v>3.1041505901371288E-5</c:v>
                </c:pt>
                <c:pt idx="162">
                  <c:v>2.9239850207019759E-5</c:v>
                </c:pt>
                <c:pt idx="163">
                  <c:v>2.9396215609404172E-5</c:v>
                </c:pt>
                <c:pt idx="164">
                  <c:v>2.9583272231903379E-5</c:v>
                </c:pt>
                <c:pt idx="165">
                  <c:v>3.0638411009133127E-5</c:v>
                </c:pt>
                <c:pt idx="166">
                  <c:v>3.0978923806871848E-5</c:v>
                </c:pt>
                <c:pt idx="167">
                  <c:v>3.1350127860740506E-5</c:v>
                </c:pt>
                <c:pt idx="168">
                  <c:v>3.1752023179523293E-5</c:v>
                </c:pt>
                <c:pt idx="169">
                  <c:v>3.2184609772004376E-5</c:v>
                </c:pt>
                <c:pt idx="170">
                  <c:v>3.3666517298804486E-5</c:v>
                </c:pt>
                <c:pt idx="171">
                  <c:v>3.4221869095881067E-5</c:v>
                </c:pt>
                <c:pt idx="172">
                  <c:v>3.480791222375314E-5</c:v>
                </c:pt>
                <c:pt idx="173">
                  <c:v>3.5424646697353808E-5</c:v>
                </c:pt>
                <c:pt idx="174">
                  <c:v>3.6072072530737766E-5</c:v>
                </c:pt>
                <c:pt idx="175">
                  <c:v>3.8198498341555721E-5</c:v>
                </c:pt>
                <c:pt idx="176">
                  <c:v>3.896868977043128E-5</c:v>
                </c:pt>
                <c:pt idx="177">
                  <c:v>3.9769572641661443E-5</c:v>
                </c:pt>
                <c:pt idx="178">
                  <c:v>4.0601146973692988E-5</c:v>
                </c:pt>
                <c:pt idx="179">
                  <c:v>4.1463412785851113E-5</c:v>
                </c:pt>
                <c:pt idx="180">
                  <c:v>4.4234359305999623E-5</c:v>
                </c:pt>
                <c:pt idx="181">
                  <c:v>4.521939124597079E-5</c:v>
                </c:pt>
                <c:pt idx="182">
                  <c:v>4.6235114774113987E-5</c:v>
                </c:pt>
                <c:pt idx="183">
                  <c:v>4.7281529912389668E-5</c:v>
                </c:pt>
                <c:pt idx="184">
                  <c:v>4.8358636687150369E-5</c:v>
                </c:pt>
                <c:pt idx="185">
                  <c:v>5.1774107077178175E-5</c:v>
                </c:pt>
                <c:pt idx="186">
                  <c:v>5.212714487079495E-5</c:v>
                </c:pt>
                <c:pt idx="187">
                  <c:v>5.3395903502284625E-5</c:v>
                </c:pt>
                <c:pt idx="188">
                  <c:v>5.4695694956308216E-5</c:v>
                </c:pt>
                <c:pt idx="189">
                  <c:v>5.6026519261287433E-5</c:v>
                </c:pt>
                <c:pt idx="190">
                  <c:v>6.0817750251292052E-5</c:v>
                </c:pt>
                <c:pt idx="191">
                  <c:v>6.1660145626696305E-5</c:v>
                </c:pt>
                <c:pt idx="192">
                  <c:v>6.3146134667846354E-5</c:v>
                </c:pt>
                <c:pt idx="193">
                  <c:v>6.4663156758015816E-5</c:v>
                </c:pt>
                <c:pt idx="194">
                  <c:v>6.6211211930955471E-5</c:v>
                </c:pt>
                <c:pt idx="195">
                  <c:v>7.1365299143606389E-5</c:v>
                </c:pt>
                <c:pt idx="196">
                  <c:v>7.2713764191156827E-5</c:v>
                </c:pt>
                <c:pt idx="197">
                  <c:v>7.4416985336611674E-5</c:v>
                </c:pt>
                <c:pt idx="198">
                  <c:v>7.615123979221039E-5</c:v>
                </c:pt>
                <c:pt idx="199">
                  <c:v>7.7916527599697361E-5</c:v>
                </c:pt>
                <c:pt idx="200">
                  <c:v>8.3416765781423396E-5</c:v>
                </c:pt>
                <c:pt idx="201">
                  <c:v>8.5288013169204646E-5</c:v>
                </c:pt>
                <c:pt idx="202">
                  <c:v>8.7208468361410496E-5</c:v>
                </c:pt>
                <c:pt idx="203">
                  <c:v>8.9159957162188164E-5</c:v>
                </c:pt>
                <c:pt idx="204">
                  <c:v>9.114247961594657E-5</c:v>
                </c:pt>
                <c:pt idx="205">
                  <c:v>9.6650701156299746E-5</c:v>
                </c:pt>
                <c:pt idx="206">
                  <c:v>9.8663586550316821E-5</c:v>
                </c:pt>
                <c:pt idx="207">
                  <c:v>1.007068311455738E-4</c:v>
                </c:pt>
                <c:pt idx="208">
                  <c:v>1.0278043499159628E-4</c:v>
                </c:pt>
                <c:pt idx="209">
                  <c:v>1.0382855548521186E-4</c:v>
                </c:pt>
                <c:pt idx="210">
                  <c:v>1.1137844385386927E-4</c:v>
                </c:pt>
                <c:pt idx="211">
                  <c:v>1.1360384468878347E-4</c:v>
                </c:pt>
                <c:pt idx="212">
                  <c:v>1.1585960507422338E-4</c:v>
                </c:pt>
                <c:pt idx="213">
                  <c:v>1.1814572506232123E-4</c:v>
                </c:pt>
                <c:pt idx="214">
                  <c:v>1.1874623531620323E-4</c:v>
                </c:pt>
                <c:pt idx="215">
                  <c:v>1.2759380211782218E-4</c:v>
                </c:pt>
                <c:pt idx="216">
                  <c:v>1.3003172093247221E-4</c:v>
                </c:pt>
                <c:pt idx="217">
                  <c:v>1.3249999967995083E-4</c:v>
                </c:pt>
                <c:pt idx="218">
                  <c:v>1.3250034034483843E-4</c:v>
                </c:pt>
                <c:pt idx="219">
                  <c:v>1.3458496416892697E-4</c:v>
                </c:pt>
                <c:pt idx="220">
                  <c:v>1.3261151677724649E-4</c:v>
                </c:pt>
                <c:pt idx="221">
                  <c:v>1.3266676433073508E-4</c:v>
                </c:pt>
                <c:pt idx="222">
                  <c:v>1.3273299326350784E-4</c:v>
                </c:pt>
                <c:pt idx="223">
                  <c:v>1.3281020357556474E-4</c:v>
                </c:pt>
                <c:pt idx="224">
                  <c:v>1.3336097585552224E-4</c:v>
                </c:pt>
                <c:pt idx="225">
                  <c:v>1.335040744623993E-4</c:v>
                </c:pt>
                <c:pt idx="226">
                  <c:v>1.3275115111265469E-4</c:v>
                </c:pt>
                <c:pt idx="227">
                  <c:v>1.3293117602455548E-4</c:v>
                </c:pt>
                <c:pt idx="228">
                  <c:v>1.3353786311457168E-4</c:v>
                </c:pt>
                <c:pt idx="229">
                  <c:v>1.337622962679522E-4</c:v>
                </c:pt>
                <c:pt idx="230">
                  <c:v>1.3399783148653396E-4</c:v>
                </c:pt>
                <c:pt idx="231">
                  <c:v>1.3424446877207375E-4</c:v>
                </c:pt>
                <c:pt idx="232">
                  <c:v>1.3450220812545005E-4</c:v>
                </c:pt>
                <c:pt idx="233">
                  <c:v>1.3534203862422087E-4</c:v>
                </c:pt>
                <c:pt idx="234">
                  <c:v>1.3564418627705249E-4</c:v>
                </c:pt>
                <c:pt idx="235">
                  <c:v>1.3595743601001843E-4</c:v>
                </c:pt>
                <c:pt idx="236">
                  <c:v>1.3628178782663239E-4</c:v>
                </c:pt>
                <c:pt idx="237">
                  <c:v>1.3661724172952961E-4</c:v>
                </c:pt>
                <c:pt idx="238">
                  <c:v>1.3769021598315185E-4</c:v>
                </c:pt>
                <c:pt idx="239">
                  <c:v>1.380700782592915E-4</c:v>
                </c:pt>
                <c:pt idx="240">
                  <c:v>1.3846104263664756E-4</c:v>
                </c:pt>
                <c:pt idx="241">
                  <c:v>1.3886310911873364E-4</c:v>
                </c:pt>
                <c:pt idx="242">
                  <c:v>1.3927627770818503E-4</c:v>
                </c:pt>
                <c:pt idx="243">
                  <c:v>1.4058239615938147E-4</c:v>
                </c:pt>
                <c:pt idx="244">
                  <c:v>1.4103997321606606E-4</c:v>
                </c:pt>
                <c:pt idx="245">
                  <c:v>1.4150865239856273E-4</c:v>
                </c:pt>
                <c:pt idx="246">
                  <c:v>1.4198843371126358E-4</c:v>
                </c:pt>
                <c:pt idx="247">
                  <c:v>1.4247931715856071E-4</c:v>
                </c:pt>
                <c:pt idx="248">
                  <c:v>1.4438689808380175E-4</c:v>
                </c:pt>
                <c:pt idx="249">
                  <c:v>1.4490336509643677E-4</c:v>
                </c:pt>
                <c:pt idx="250">
                  <c:v>1.4543081359001374E-4</c:v>
                </c:pt>
                <c:pt idx="251">
                  <c:v>1.4596924357148367E-4</c:v>
                </c:pt>
                <c:pt idx="252">
                  <c:v>1.4704639746439174E-4</c:v>
                </c:pt>
                <c:pt idx="253">
                  <c:v>1.4823277845101558E-4</c:v>
                </c:pt>
                <c:pt idx="254">
                  <c:v>1.4882611593363995E-4</c:v>
                </c:pt>
                <c:pt idx="255">
                  <c:v>1.4943043493196114E-4</c:v>
                </c:pt>
                <c:pt idx="256">
                  <c:v>1.5004573544945458E-4</c:v>
                </c:pt>
                <c:pt idx="257">
                  <c:v>1.5093317196238843E-4</c:v>
                </c:pt>
                <c:pt idx="258">
                  <c:v>1.5261675282757963E-4</c:v>
                </c:pt>
                <c:pt idx="259">
                  <c:v>1.5328696102521479E-4</c:v>
                </c:pt>
                <c:pt idx="260">
                  <c:v>1.5396815077590818E-4</c:v>
                </c:pt>
                <c:pt idx="261">
                  <c:v>1.5466032208487297E-4</c:v>
                </c:pt>
                <c:pt idx="262">
                  <c:v>1.5534659272825718E-4</c:v>
                </c:pt>
                <c:pt idx="263">
                  <c:v>1.5753882302161278E-4</c:v>
                </c:pt>
                <c:pt idx="264">
                  <c:v>1.5828590221142832E-4</c:v>
                </c:pt>
                <c:pt idx="265">
                  <c:v>1.5904396299513897E-4</c:v>
                </c:pt>
                <c:pt idx="266">
                  <c:v>1.5981300538143344E-4</c:v>
                </c:pt>
                <c:pt idx="267">
                  <c:v>1.6028666158266928E-4</c:v>
                </c:pt>
                <c:pt idx="268">
                  <c:v>1.6299899106453353E-4</c:v>
                </c:pt>
                <c:pt idx="269">
                  <c:v>1.6382294155410952E-4</c:v>
                </c:pt>
                <c:pt idx="270">
                  <c:v>1.6465787368536846E-4</c:v>
                </c:pt>
                <c:pt idx="271">
                  <c:v>1.6550378746439244E-4</c:v>
                </c:pt>
                <c:pt idx="272">
                  <c:v>1.6575338056314381E-4</c:v>
                </c:pt>
                <c:pt idx="273">
                  <c:v>1.6899725920758459E-4</c:v>
                </c:pt>
                <c:pt idx="274">
                  <c:v>1.6989808133751811E-4</c:v>
                </c:pt>
                <c:pt idx="275">
                  <c:v>1.7080988515952904E-4</c:v>
                </c:pt>
                <c:pt idx="276">
                  <c:v>1.7173267068143727E-4</c:v>
                </c:pt>
                <c:pt idx="277">
                  <c:v>1.7174675192574841E-4</c:v>
                </c:pt>
                <c:pt idx="278">
                  <c:v>1.7553362992791486E-4</c:v>
                </c:pt>
                <c:pt idx="279">
                  <c:v>1.7651132406834461E-4</c:v>
                </c:pt>
                <c:pt idx="280">
                  <c:v>1.7749999995732836E-4</c:v>
                </c:pt>
                <c:pt idx="281">
                  <c:v>1.8130934169068448E-4</c:v>
                </c:pt>
                <c:pt idx="282">
                  <c:v>1.8717302251603424E-4</c:v>
                </c:pt>
                <c:pt idx="283">
                  <c:v>1.8787549308980732E-4</c:v>
                </c:pt>
                <c:pt idx="284">
                  <c:v>1.8954552851280229E-4</c:v>
                </c:pt>
                <c:pt idx="285">
                  <c:v>1.9122696299401633E-4</c:v>
                </c:pt>
                <c:pt idx="286">
                  <c:v>1.9291979654908911E-4</c:v>
                </c:pt>
                <c:pt idx="287">
                  <c:v>1.9859252372365644E-4</c:v>
                </c:pt>
                <c:pt idx="288">
                  <c:v>1.9980512179556374E-4</c:v>
                </c:pt>
                <c:pt idx="289">
                  <c:v>2.0155495093975441E-4</c:v>
                </c:pt>
                <c:pt idx="290">
                  <c:v>2.0331617924642859E-4</c:v>
                </c:pt>
                <c:pt idx="291">
                  <c:v>2.0508880673296366E-4</c:v>
                </c:pt>
                <c:pt idx="292">
                  <c:v>2.1055869783822117E-4</c:v>
                </c:pt>
                <c:pt idx="293">
                  <c:v>2.1229330877573554E-4</c:v>
                </c:pt>
                <c:pt idx="294">
                  <c:v>2.1412293239008804E-4</c:v>
                </c:pt>
                <c:pt idx="295">
                  <c:v>2.1596395527727051E-4</c:v>
                </c:pt>
                <c:pt idx="296">
                  <c:v>2.1781637745379157E-4</c:v>
                </c:pt>
                <c:pt idx="297">
                  <c:v>2.2307154998414E-4</c:v>
                </c:pt>
                <c:pt idx="298">
                  <c:v>2.2534005937821874E-4</c:v>
                </c:pt>
                <c:pt idx="299">
                  <c:v>2.2724947824645395E-4</c:v>
                </c:pt>
                <c:pt idx="300">
                  <c:v>2.2917029650134117E-4</c:v>
                </c:pt>
                <c:pt idx="301">
                  <c:v>2.3110251416199554E-4</c:v>
                </c:pt>
                <c:pt idx="302">
                  <c:v>2.3613108551882953E-4</c:v>
                </c:pt>
                <c:pt idx="303">
                  <c:v>2.3894537918811096E-4</c:v>
                </c:pt>
                <c:pt idx="304">
                  <c:v>2.4093459412783574E-4</c:v>
                </c:pt>
                <c:pt idx="305">
                  <c:v>2.4293520857411661E-4</c:v>
                </c:pt>
                <c:pt idx="306">
                  <c:v>2.4494722254519985E-4</c:v>
                </c:pt>
                <c:pt idx="307">
                  <c:v>2.497373100344123E-4</c:v>
                </c:pt>
                <c:pt idx="308">
                  <c:v>2.5310927403292456E-4</c:v>
                </c:pt>
                <c:pt idx="309">
                  <c:v>2.5517828589476284E-4</c:v>
                </c:pt>
                <c:pt idx="310">
                  <c:v>2.5725869738827453E-4</c:v>
                </c:pt>
                <c:pt idx="311">
                  <c:v>2.5935050853257476E-4</c:v>
                </c:pt>
                <c:pt idx="312">
                  <c:v>2.6389022935771671E-4</c:v>
                </c:pt>
                <c:pt idx="313">
                  <c:v>2.6783174997650462E-4</c:v>
                </c:pt>
                <c:pt idx="314">
                  <c:v>2.6998055964670399E-4</c:v>
                </c:pt>
                <c:pt idx="315">
                  <c:v>2.7214076907890731E-4</c:v>
                </c:pt>
                <c:pt idx="316">
                  <c:v>2.7431237829049195E-4</c:v>
                </c:pt>
                <c:pt idx="317">
                  <c:v>2.7858984954772577E-4</c:v>
                </c:pt>
                <c:pt idx="318">
                  <c:v>2.8311281332250437E-4</c:v>
                </c:pt>
                <c:pt idx="319">
                  <c:v>2.8534142172206725E-4</c:v>
                </c:pt>
                <c:pt idx="320">
                  <c:v>2.8758143001744008E-4</c:v>
                </c:pt>
                <c:pt idx="321">
                  <c:v>2.8983283822686911E-4</c:v>
                </c:pt>
                <c:pt idx="322">
                  <c:v>2.9383617689812853E-4</c:v>
                </c:pt>
                <c:pt idx="323">
                  <c:v>2.989524706143853E-4</c:v>
                </c:pt>
                <c:pt idx="324">
                  <c:v>3.0126087869733118E-4</c:v>
                </c:pt>
                <c:pt idx="325">
                  <c:v>3.0358068681423728E-4</c:v>
                </c:pt>
                <c:pt idx="326">
                  <c:v>3.059118949868255E-4</c:v>
                </c:pt>
                <c:pt idx="327">
                  <c:v>3.0962921793987102E-4</c:v>
                </c:pt>
                <c:pt idx="328">
                  <c:v>3.1535072863454815E-4</c:v>
                </c:pt>
                <c:pt idx="329">
                  <c:v>3.1773893738965122E-4</c:v>
                </c:pt>
                <c:pt idx="330">
                  <c:v>3.2013854632294704E-4</c:v>
                </c:pt>
                <c:pt idx="331">
                  <c:v>3.2254955545528853E-4</c:v>
                </c:pt>
                <c:pt idx="332">
                  <c:v>3.2596897943350272E-4</c:v>
                </c:pt>
                <c:pt idx="333">
                  <c:v>3.3230759440520171E-4</c:v>
                </c:pt>
                <c:pt idx="334">
                  <c:v>3.3477560485425337E-4</c:v>
                </c:pt>
                <c:pt idx="335">
                  <c:v>3.3688073859736373E-4</c:v>
                </c:pt>
                <c:pt idx="336">
                  <c:v>3.3940054510586833E-4</c:v>
                </c:pt>
                <c:pt idx="337">
                  <c:v>3.4193187725547385E-4</c:v>
                </c:pt>
                <c:pt idx="338">
                  <c:v>3.4959502776347269E-4</c:v>
                </c:pt>
                <c:pt idx="339">
                  <c:v>3.5217246269445094E-4</c:v>
                </c:pt>
                <c:pt idx="340">
                  <c:v>3.5476142337721072E-4</c:v>
                </c:pt>
                <c:pt idx="341">
                  <c:v>3.5736190983371254E-4</c:v>
                </c:pt>
                <c:pt idx="342">
                  <c:v>3.5997392208767361E-4</c:v>
                </c:pt>
                <c:pt idx="343">
                  <c:v>3.6787911385830938E-4</c:v>
                </c:pt>
                <c:pt idx="344">
                  <c:v>3.705372295287396E-4</c:v>
                </c:pt>
                <c:pt idx="345">
                  <c:v>3.7320687111170187E-4</c:v>
                </c:pt>
                <c:pt idx="346">
                  <c:v>3.7588803862915673E-4</c:v>
                </c:pt>
                <c:pt idx="347">
                  <c:v>3.7574003215878042E-4</c:v>
                </c:pt>
                <c:pt idx="348">
                  <c:v>3.7529601278103139E-4</c:v>
                </c:pt>
                <c:pt idx="349">
                  <c:v>3.7514800633261554E-4</c:v>
                </c:pt>
                <c:pt idx="350">
                  <c:v>3.7499999989034857E-4</c:v>
                </c:pt>
                <c:pt idx="351">
                  <c:v>3.7782050949029128E-4</c:v>
                </c:pt>
                <c:pt idx="352">
                  <c:v>3.8065108387791853E-4</c:v>
                </c:pt>
                <c:pt idx="353">
                  <c:v>3.9195300633121383E-4</c:v>
                </c:pt>
                <c:pt idx="354">
                  <c:v>3.9207402974272587E-4</c:v>
                </c:pt>
                <c:pt idx="355">
                  <c:v>3.9495492839642618E-4</c:v>
                </c:pt>
                <c:pt idx="356">
                  <c:v>3.9784589196781691E-4</c:v>
                </c:pt>
                <c:pt idx="357">
                  <c:v>4.007469204806155E-4</c:v>
                </c:pt>
                <c:pt idx="358">
                  <c:v>4.1209792457257811E-4</c:v>
                </c:pt>
                <c:pt idx="359">
                  <c:v>4.1501559248941189E-4</c:v>
                </c:pt>
                <c:pt idx="360">
                  <c:v>4.1794321608513567E-4</c:v>
                </c:pt>
                <c:pt idx="361">
                  <c:v>4.2088079538320889E-4</c:v>
                </c:pt>
                <c:pt idx="362">
                  <c:v>4.286785610995796E-4</c:v>
                </c:pt>
                <c:pt idx="363">
                  <c:v>4.3273067004820245E-4</c:v>
                </c:pt>
                <c:pt idx="364">
                  <c:v>4.3571802819514471E-4</c:v>
                </c:pt>
                <c:pt idx="365">
                  <c:v>4.3871534217911133E-4</c:v>
                </c:pt>
                <c:pt idx="366">
                  <c:v>4.417226120252995E-4</c:v>
                </c:pt>
                <c:pt idx="367">
                  <c:v>4.4925955847315631E-4</c:v>
                </c:pt>
                <c:pt idx="368">
                  <c:v>4.538512504736542E-4</c:v>
                </c:pt>
                <c:pt idx="369">
                  <c:v>4.5690829996807198E-4</c:v>
                </c:pt>
                <c:pt idx="370">
                  <c:v>4.5997530546112395E-4</c:v>
                </c:pt>
                <c:pt idx="371">
                  <c:v>4.6305226697887627E-4</c:v>
                </c:pt>
                <c:pt idx="372">
                  <c:v>4.7031801870662046E-4</c:v>
                </c:pt>
                <c:pt idx="373">
                  <c:v>4.7545967374522564E-4</c:v>
                </c:pt>
                <c:pt idx="374">
                  <c:v>4.7858641573055212E-4</c:v>
                </c:pt>
                <c:pt idx="375">
                  <c:v>4.81723113880467E-4</c:v>
                </c:pt>
                <c:pt idx="376">
                  <c:v>4.8486976821842981E-4</c:v>
                </c:pt>
                <c:pt idx="377">
                  <c:v>4.9185394967367368E-4</c:v>
                </c:pt>
                <c:pt idx="378">
                  <c:v>4.9755594794254066E-4</c:v>
                </c:pt>
                <c:pt idx="379">
                  <c:v>5.0075238358740623E-4</c:v>
                </c:pt>
                <c:pt idx="380">
                  <c:v>5.0395877556629E-4</c:v>
                </c:pt>
                <c:pt idx="381">
                  <c:v>5.0717512390352016E-4</c:v>
                </c:pt>
                <c:pt idx="382">
                  <c:v>5.1386735942659839E-4</c:v>
                </c:pt>
                <c:pt idx="383">
                  <c:v>5.2014008132942376E-4</c:v>
                </c:pt>
                <c:pt idx="384">
                  <c:v>5.2340621182852501E-4</c:v>
                </c:pt>
                <c:pt idx="385">
                  <c:v>5.2668229883541832E-4</c:v>
                </c:pt>
                <c:pt idx="386">
                  <c:v>5.2996834237356333E-4</c:v>
                </c:pt>
                <c:pt idx="387">
                  <c:v>5.363582561971076E-4</c:v>
                </c:pt>
                <c:pt idx="388">
                  <c:v>5.4321208234868652E-4</c:v>
                </c:pt>
                <c:pt idx="389">
                  <c:v>5.4654790892365486E-4</c:v>
                </c:pt>
                <c:pt idx="390">
                  <c:v>5.4989369218279597E-4</c:v>
                </c:pt>
                <c:pt idx="391">
                  <c:v>5.5324943215043828E-4</c:v>
                </c:pt>
                <c:pt idx="392">
                  <c:v>5.5932664839549514E-4</c:v>
                </c:pt>
                <c:pt idx="393">
                  <c:v>5.6677195962647224E-4</c:v>
                </c:pt>
                <c:pt idx="394">
                  <c:v>5.7017748352587423E-4</c:v>
                </c:pt>
                <c:pt idx="395">
                  <c:v>5.7359296428843615E-4</c:v>
                </c:pt>
                <c:pt idx="396">
                  <c:v>5.7701840194109314E-4</c:v>
                </c:pt>
                <c:pt idx="397">
                  <c:v>5.8277254460808406E-4</c:v>
                </c:pt>
                <c:pt idx="398">
                  <c:v>5.9081972197486251E-4</c:v>
                </c:pt>
                <c:pt idx="399">
                  <c:v>5.9322835283214014E-4</c:v>
                </c:pt>
                <c:pt idx="400">
                  <c:v>5.9569215768728867E-4</c:v>
                </c:pt>
                <c:pt idx="401">
                  <c:v>5.9924788923026995E-4</c:v>
                </c:pt>
                <c:pt idx="402">
                  <c:v>6.0281379907412003E-4</c:v>
                </c:pt>
                <c:pt idx="403">
                  <c:v>6.1446955822717475E-4</c:v>
                </c:pt>
                <c:pt idx="404">
                  <c:v>6.1717922199910902E-4</c:v>
                </c:pt>
                <c:pt idx="405">
                  <c:v>6.20796023754977E-4</c:v>
                </c:pt>
                <c:pt idx="406">
                  <c:v>6.2442300397513861E-4</c:v>
                </c:pt>
                <c:pt idx="407">
                  <c:v>6.2806016268801557E-4</c:v>
                </c:pt>
                <c:pt idx="408">
                  <c:v>6.3970899496206348E-4</c:v>
                </c:pt>
                <c:pt idx="409">
                  <c:v>6.4271058302267647E-4</c:v>
                </c:pt>
                <c:pt idx="410">
                  <c:v>6.4639863461657399E-4</c:v>
                </c:pt>
                <c:pt idx="411">
                  <c:v>6.5009686487105256E-4</c:v>
                </c:pt>
                <c:pt idx="412">
                  <c:v>6.5380527381364573E-4</c:v>
                </c:pt>
                <c:pt idx="413">
                  <c:v>6.6544170424327775E-4</c:v>
                </c:pt>
                <c:pt idx="414">
                  <c:v>6.6874069703537486E-4</c:v>
                </c:pt>
                <c:pt idx="415">
                  <c:v>6.7249999984753117E-4</c:v>
                </c:pt>
                <c:pt idx="416">
                  <c:v>6.7540443267155581E-4</c:v>
                </c:pt>
                <c:pt idx="417">
                  <c:v>6.7831515193894631E-4</c:v>
                </c:pt>
                <c:pt idx="418">
                  <c:v>6.9002089371039688E-4</c:v>
                </c:pt>
                <c:pt idx="419">
                  <c:v>6.9296304539712139E-4</c:v>
                </c:pt>
                <c:pt idx="420">
                  <c:v>6.9591148360981236E-4</c:v>
                </c:pt>
                <c:pt idx="421">
                  <c:v>7.0120611079516797E-4</c:v>
                </c:pt>
                <c:pt idx="422">
                  <c:v>7.1005416082320664E-4</c:v>
                </c:pt>
                <c:pt idx="423">
                  <c:v>7.1074797304149229E-4</c:v>
                </c:pt>
                <c:pt idx="424">
                  <c:v>7.1373413069952818E-4</c:v>
                </c:pt>
                <c:pt idx="425">
                  <c:v>7.1672657498123016E-4</c:v>
                </c:pt>
                <c:pt idx="426">
                  <c:v>7.1972530590080908E-4</c:v>
                </c:pt>
                <c:pt idx="427">
                  <c:v>7.3091722577532702E-4</c:v>
                </c:pt>
                <c:pt idx="428">
                  <c:v>7.3178309623500581E-4</c:v>
                </c:pt>
                <c:pt idx="429">
                  <c:v>7.3481326055357954E-4</c:v>
                </c:pt>
                <c:pt idx="430">
                  <c:v>7.3784971159529533E-4</c:v>
                </c:pt>
                <c:pt idx="431">
                  <c:v>7.4089244937347587E-4</c:v>
                </c:pt>
                <c:pt idx="432">
                  <c:v>7.5408199141328066E-4</c:v>
                </c:pt>
                <c:pt idx="433">
                  <c:v>7.5513378773544465E-4</c:v>
                </c:pt>
                <c:pt idx="434">
                  <c:v>7.5620043982471685E-4</c:v>
                </c:pt>
                <c:pt idx="435">
                  <c:v>7.5928089832810741E-4</c:v>
                </c:pt>
                <c:pt idx="436">
                  <c:v>7.6236764366832688E-4</c:v>
                </c:pt>
                <c:pt idx="437">
                  <c:v>7.7355735480737924E-4</c:v>
                </c:pt>
                <c:pt idx="438">
                  <c:v>7.7477749370391535E-4</c:v>
                </c:pt>
                <c:pt idx="439">
                  <c:v>7.7789567345387667E-4</c:v>
                </c:pt>
                <c:pt idx="440">
                  <c:v>7.8102014012948473E-4</c:v>
                </c:pt>
                <c:pt idx="441">
                  <c:v>7.8415089374495039E-4</c:v>
                </c:pt>
                <c:pt idx="442">
                  <c:v>7.8999975357702489E-4</c:v>
                </c:pt>
                <c:pt idx="443">
                  <c:v>7.9138920250767977E-4</c:v>
                </c:pt>
                <c:pt idx="444">
                  <c:v>7.9989896645038527E-4</c:v>
                </c:pt>
                <c:pt idx="445">
                  <c:v>8.0135111374747656E-4</c:v>
                </c:pt>
                <c:pt idx="446">
                  <c:v>8.045465574018758E-4</c:v>
                </c:pt>
                <c:pt idx="447">
                  <c:v>8.1741618228444888E-4</c:v>
                </c:pt>
                <c:pt idx="448">
                  <c:v>8.1900412583379989E-4</c:v>
                </c:pt>
                <c:pt idx="449">
                  <c:v>8.2061914087365408E-4</c:v>
                </c:pt>
                <c:pt idx="450">
                  <c:v>8.2385273071448775E-4</c:v>
                </c:pt>
                <c:pt idx="451">
                  <c:v>8.2709267830560263E-4</c:v>
                </c:pt>
                <c:pt idx="452">
                  <c:v>8.3980262055856239E-4</c:v>
                </c:pt>
                <c:pt idx="453">
                  <c:v>8.4157954262042978E-4</c:v>
                </c:pt>
                <c:pt idx="454">
                  <c:v>8.4338778305878201E-4</c:v>
                </c:pt>
                <c:pt idx="455">
                  <c:v>8.4666587747671783E-4</c:v>
                </c:pt>
                <c:pt idx="456">
                  <c:v>8.4995032975271388E-4</c:v>
                </c:pt>
                <c:pt idx="457">
                  <c:v>8.6249374872357607E-4</c:v>
                </c:pt>
                <c:pt idx="458">
                  <c:v>8.6446303347997855E-4</c:v>
                </c:pt>
                <c:pt idx="459">
                  <c:v>8.6646795955057625E-4</c:v>
                </c:pt>
                <c:pt idx="460">
                  <c:v>8.6979055930365965E-4</c:v>
                </c:pt>
                <c:pt idx="461">
                  <c:v>8.7311951702258219E-4</c:v>
                </c:pt>
                <c:pt idx="462">
                  <c:v>8.8548957202276796E-4</c:v>
                </c:pt>
                <c:pt idx="463">
                  <c:v>8.8993415541153194E-4</c:v>
                </c:pt>
                <c:pt idx="464">
                  <c:v>8.9322882190333243E-4</c:v>
                </c:pt>
                <c:pt idx="465">
                  <c:v>8.9652963925234775E-4</c:v>
                </c:pt>
                <c:pt idx="466">
                  <c:v>9.019504917127674E-4</c:v>
                </c:pt>
                <c:pt idx="467">
                  <c:v>9.0979441753682641E-4</c:v>
                </c:pt>
                <c:pt idx="468">
                  <c:v>9.1312598940824878E-4</c:v>
                </c:pt>
                <c:pt idx="469">
                  <c:v>9.1646371223072401E-4</c:v>
                </c:pt>
                <c:pt idx="470">
                  <c:v>9.198075860198916E-4</c:v>
                </c:pt>
                <c:pt idx="471">
                  <c:v>9.2497402882957378E-4</c:v>
                </c:pt>
                <c:pt idx="472">
                  <c:v>9.3324459116149395E-4</c:v>
                </c:pt>
                <c:pt idx="473">
                  <c:v>9.3661922002306354E-4</c:v>
                </c:pt>
                <c:pt idx="474">
                  <c:v>9.399999999460324E-4</c:v>
                </c:pt>
                <c:pt idx="475">
                  <c:v>9.6525903925837053E-4</c:v>
                </c:pt>
                <c:pt idx="476">
                  <c:v>1.0342561719354308E-3</c:v>
                </c:pt>
                <c:pt idx="477">
                  <c:v>1.0669293998410508E-3</c:v>
                </c:pt>
                <c:pt idx="478">
                  <c:v>1.0925055469872933E-3</c:v>
                </c:pt>
                <c:pt idx="479">
                  <c:v>1.1160546530107559E-3</c:v>
                </c:pt>
                <c:pt idx="480">
                  <c:v>1.1396610107523672E-3</c:v>
                </c:pt>
                <c:pt idx="481">
                  <c:v>1.2043079278529483E-3</c:v>
                </c:pt>
                <c:pt idx="482">
                  <c:v>1.234658979615036E-3</c:v>
                </c:pt>
                <c:pt idx="483">
                  <c:v>1.2585516115071194E-3</c:v>
                </c:pt>
                <c:pt idx="484">
                  <c:v>1.2825015013593151E-3</c:v>
                </c:pt>
                <c:pt idx="485">
                  <c:v>1.3065086502203496E-3</c:v>
                </c:pt>
                <c:pt idx="486">
                  <c:v>1.3108445680806316E-3</c:v>
                </c:pt>
                <c:pt idx="487">
                  <c:v>1.3839606492921314E-3</c:v>
                </c:pt>
                <c:pt idx="488">
                  <c:v>1.4084484592758518E-3</c:v>
                </c:pt>
                <c:pt idx="489">
                  <c:v>1.4329941625005425E-3</c:v>
                </c:pt>
                <c:pt idx="490">
                  <c:v>1.4575977600431442E-3</c:v>
                </c:pt>
                <c:pt idx="491">
                  <c:v>1.4822592529805979E-3</c:v>
                </c:pt>
                <c:pt idx="492">
                  <c:v>1.5565911149815473E-3</c:v>
                </c:pt>
                <c:pt idx="493">
                  <c:v>1.5814842003301834E-3</c:v>
                </c:pt>
                <c:pt idx="494">
                  <c:v>1.6064351865014176E-3</c:v>
                </c:pt>
                <c:pt idx="495">
                  <c:v>1.6314440745888806E-3</c:v>
                </c:pt>
                <c:pt idx="496">
                  <c:v>1.7573570822030579E-3</c:v>
                </c:pt>
                <c:pt idx="497">
                  <c:v>1.7827134048841431E-3</c:v>
                </c:pt>
                <c:pt idx="498">
                  <c:v>1.8081276372053886E-3</c:v>
                </c:pt>
                <c:pt idx="499">
                  <c:v>1.8335997802779933E-3</c:v>
                </c:pt>
                <c:pt idx="500">
                  <c:v>1.9103636851862257E-3</c:v>
                </c:pt>
                <c:pt idx="501">
                  <c:v>1.9360674824544365E-3</c:v>
                </c:pt>
                <c:pt idx="502">
                  <c:v>1.9618291960827069E-3</c:v>
                </c:pt>
                <c:pt idx="503">
                  <c:v>1.98764882719629E-3</c:v>
                </c:pt>
                <c:pt idx="504">
                  <c:v>2.0551437096899194E-3</c:v>
                </c:pt>
                <c:pt idx="505">
                  <c:v>2.1308738821202845E-3</c:v>
                </c:pt>
                <c:pt idx="506">
                  <c:v>2.1568284795341727E-3</c:v>
                </c:pt>
                <c:pt idx="507">
                  <c:v>2.1828403742636493E-3</c:v>
                </c:pt>
                <c:pt idx="508">
                  <c:v>2.2335524844656427E-3</c:v>
                </c:pt>
                <c:pt idx="509">
                  <c:v>2.2874609491704717E-3</c:v>
                </c:pt>
                <c:pt idx="510">
                  <c:v>2.3137593476250397E-3</c:v>
                </c:pt>
                <c:pt idx="511">
                  <c:v>2.4994527190245488E-3</c:v>
                </c:pt>
                <c:pt idx="512">
                  <c:v>2.6879543950138018E-3</c:v>
                </c:pt>
                <c:pt idx="513">
                  <c:v>2.8792647803299117E-3</c:v>
                </c:pt>
                <c:pt idx="514">
                  <c:v>3.0733842857547222E-3</c:v>
                </c:pt>
                <c:pt idx="515">
                  <c:v>3.2703133281122001E-3</c:v>
                </c:pt>
                <c:pt idx="516">
                  <c:v>3.3600516014375007E-3</c:v>
                </c:pt>
                <c:pt idx="517">
                  <c:v>3.4061914980808719E-3</c:v>
                </c:pt>
                <c:pt idx="518">
                  <c:v>3.4523319383076823E-3</c:v>
                </c:pt>
                <c:pt idx="519">
                  <c:v>3.4984729221240137E-3</c:v>
                </c:pt>
                <c:pt idx="520">
                  <c:v>3.5446144495350799E-3</c:v>
                </c:pt>
                <c:pt idx="521">
                  <c:v>3.5907565205495692E-3</c:v>
                </c:pt>
                <c:pt idx="522">
                  <c:v>3.6368991351718259E-3</c:v>
                </c:pt>
                <c:pt idx="523">
                  <c:v>3.6830422934096699E-3</c:v>
                </c:pt>
                <c:pt idx="524">
                  <c:v>3.7291859952683147E-3</c:v>
                </c:pt>
                <c:pt idx="525">
                  <c:v>3.7753302407538417E-3</c:v>
                </c:pt>
                <c:pt idx="526">
                  <c:v>3.8214750298749402E-3</c:v>
                </c:pt>
                <c:pt idx="527">
                  <c:v>3.8643035160269559E-3</c:v>
                </c:pt>
                <c:pt idx="528">
                  <c:v>3.9104488555553709E-3</c:v>
                </c:pt>
                <c:pt idx="529">
                  <c:v>3.9565947328215525E-3</c:v>
                </c:pt>
                <c:pt idx="530">
                  <c:v>4.0060596228271321E-3</c:v>
                </c:pt>
                <c:pt idx="531">
                  <c:v>4.0522071302138436E-3</c:v>
                </c:pt>
                <c:pt idx="532">
                  <c:v>4.0983551812743563E-3</c:v>
                </c:pt>
                <c:pt idx="533">
                  <c:v>4.144503776013015E-3</c:v>
                </c:pt>
                <c:pt idx="534">
                  <c:v>4.1906529144376398E-3</c:v>
                </c:pt>
                <c:pt idx="535">
                  <c:v>4.2368025965534434E-3</c:v>
                </c:pt>
                <c:pt idx="536">
                  <c:v>4.282952822368246E-3</c:v>
                </c:pt>
                <c:pt idx="537">
                  <c:v>4.3291035918863914E-3</c:v>
                </c:pt>
                <c:pt idx="538">
                  <c:v>4.3752549051174379E-3</c:v>
                </c:pt>
                <c:pt idx="539">
                  <c:v>4.4214067620648601E-3</c:v>
                </c:pt>
                <c:pt idx="540">
                  <c:v>4.4609106724200487E-3</c:v>
                </c:pt>
                <c:pt idx="541">
                  <c:v>4.5070623900880236E-3</c:v>
                </c:pt>
                <c:pt idx="542">
                  <c:v>4.5532146396585205E-3</c:v>
                </c:pt>
                <c:pt idx="543">
                  <c:v>4.6059607190542806E-3</c:v>
                </c:pt>
                <c:pt idx="544">
                  <c:v>4.6521141084348017E-3</c:v>
                </c:pt>
                <c:pt idx="545">
                  <c:v>4.6982680297364965E-3</c:v>
                </c:pt>
                <c:pt idx="546">
                  <c:v>4.7444224829664705E-3</c:v>
                </c:pt>
                <c:pt idx="547">
                  <c:v>4.7905774681291646E-3</c:v>
                </c:pt>
                <c:pt idx="548">
                  <c:v>4.8334037107799046E-3</c:v>
                </c:pt>
                <c:pt idx="549">
                  <c:v>4.8795590995546739E-3</c:v>
                </c:pt>
                <c:pt idx="550">
                  <c:v>4.9257150143634902E-3</c:v>
                </c:pt>
                <c:pt idx="551">
                  <c:v>4.9085459998756209E-3</c:v>
                </c:pt>
                <c:pt idx="552">
                  <c:v>4.8778960269419587E-3</c:v>
                </c:pt>
                <c:pt idx="553">
                  <c:v>4.8609065453004315E-3</c:v>
                </c:pt>
                <c:pt idx="554">
                  <c:v>4.843140973503285E-3</c:v>
                </c:pt>
                <c:pt idx="555">
                  <c:v>4.8245993221107675E-3</c:v>
                </c:pt>
                <c:pt idx="556">
                  <c:v>4.8052816021401544E-3</c:v>
                </c:pt>
                <c:pt idx="557">
                  <c:v>4.7862709651730279E-3</c:v>
                </c:pt>
                <c:pt idx="558">
                  <c:v>4.7647769698474672E-3</c:v>
                </c:pt>
                <c:pt idx="559">
                  <c:v>4.7424984285447105E-3</c:v>
                </c:pt>
                <c:pt idx="560">
                  <c:v>4.7194353545042794E-3</c:v>
                </c:pt>
                <c:pt idx="561">
                  <c:v>4.6970523915943283E-3</c:v>
                </c:pt>
                <c:pt idx="562">
                  <c:v>4.6730785173937127E-3</c:v>
                </c:pt>
                <c:pt idx="563">
                  <c:v>4.6657519211961542E-3</c:v>
                </c:pt>
                <c:pt idx="564">
                  <c:v>4.7017065462334031E-3</c:v>
                </c:pt>
                <c:pt idx="565">
                  <c:v>4.7376615012432229E-3</c:v>
                </c:pt>
                <c:pt idx="566">
                  <c:v>4.7736167862282202E-3</c:v>
                </c:pt>
                <c:pt idx="567">
                  <c:v>4.8095724011910021E-3</c:v>
                </c:pt>
                <c:pt idx="568">
                  <c:v>4.8455283461359125E-3</c:v>
                </c:pt>
                <c:pt idx="569">
                  <c:v>4.8814846210646894E-3</c:v>
                </c:pt>
                <c:pt idx="570">
                  <c:v>4.9174412259808077E-3</c:v>
                </c:pt>
                <c:pt idx="571">
                  <c:v>4.9533981608868745E-3</c:v>
                </c:pt>
                <c:pt idx="572">
                  <c:v>4.9893554257872336E-3</c:v>
                </c:pt>
                <c:pt idx="573">
                  <c:v>5.0253130206836241E-3</c:v>
                </c:pt>
                <c:pt idx="574">
                  <c:v>5.0612709455786515E-3</c:v>
                </c:pt>
                <c:pt idx="575">
                  <c:v>5.0972292004766604E-3</c:v>
                </c:pt>
                <c:pt idx="576">
                  <c:v>5.1331877853802565E-3</c:v>
                </c:pt>
                <c:pt idx="577">
                  <c:v>5.1691467002929169E-3</c:v>
                </c:pt>
                <c:pt idx="578">
                  <c:v>5.2051059452163789E-3</c:v>
                </c:pt>
                <c:pt idx="579">
                  <c:v>5.2384588716431844E-3</c:v>
                </c:pt>
                <c:pt idx="580">
                  <c:v>5.2744182283205676E-3</c:v>
                </c:pt>
                <c:pt idx="581">
                  <c:v>5.3103779114260664E-3</c:v>
                </c:pt>
                <c:pt idx="582">
                  <c:v>5.3489462250877473E-3</c:v>
                </c:pt>
                <c:pt idx="583">
                  <c:v>5.3849071201147415E-3</c:v>
                </c:pt>
                <c:pt idx="584">
                  <c:v>5.4208683451707823E-3</c:v>
                </c:pt>
                <c:pt idx="585">
                  <c:v>5.456829900260216E-3</c:v>
                </c:pt>
                <c:pt idx="586">
                  <c:v>5.4927917853847784E-3</c:v>
                </c:pt>
                <c:pt idx="587">
                  <c:v>5.5287540005496847E-3</c:v>
                </c:pt>
                <c:pt idx="588">
                  <c:v>5.5647165457558016E-3</c:v>
                </c:pt>
                <c:pt idx="589">
                  <c:v>5.600679421005738E-3</c:v>
                </c:pt>
                <c:pt idx="590">
                  <c:v>5.636642626304705E-3</c:v>
                </c:pt>
                <c:pt idx="591">
                  <c:v>5.6726061616535726E-3</c:v>
                </c:pt>
                <c:pt idx="592">
                  <c:v>5.7033419978917976E-3</c:v>
                </c:pt>
                <c:pt idx="593">
                  <c:v>5.7393050039102889E-3</c:v>
                </c:pt>
                <c:pt idx="594">
                  <c:v>5.7752683328038401E-3</c:v>
                </c:pt>
                <c:pt idx="595">
                  <c:v>5.8163696754700567E-3</c:v>
                </c:pt>
                <c:pt idx="596">
                  <c:v>5.8523336962457151E-3</c:v>
                </c:pt>
                <c:pt idx="597">
                  <c:v>5.8882980399044271E-3</c:v>
                </c:pt>
                <c:pt idx="598">
                  <c:v>5.9242627064506337E-3</c:v>
                </c:pt>
                <c:pt idx="599">
                  <c:v>5.9602276958843348E-3</c:v>
                </c:pt>
                <c:pt idx="600">
                  <c:v>5.9935741780093249E-3</c:v>
                </c:pt>
                <c:pt idx="601">
                  <c:v>6.02953919003582E-3</c:v>
                </c:pt>
                <c:pt idx="602">
                  <c:v>6.0655045213664494E-3</c:v>
                </c:pt>
                <c:pt idx="603">
                  <c:v>6.1536896454306277E-3</c:v>
                </c:pt>
                <c:pt idx="604">
                  <c:v>6.2688271564504822E-3</c:v>
                </c:pt>
                <c:pt idx="605">
                  <c:v>6.3564868840854348E-3</c:v>
                </c:pt>
                <c:pt idx="606">
                  <c:v>6.4446297468409939E-3</c:v>
                </c:pt>
                <c:pt idx="607">
                  <c:v>6.5332557772224617E-3</c:v>
                </c:pt>
                <c:pt idx="608">
                  <c:v>6.6223650079167348E-3</c:v>
                </c:pt>
                <c:pt idx="609">
                  <c:v>6.705802440723478E-3</c:v>
                </c:pt>
                <c:pt idx="610">
                  <c:v>6.7964013666761101E-3</c:v>
                </c:pt>
                <c:pt idx="611">
                  <c:v>6.8874888717777479E-3</c:v>
                </c:pt>
                <c:pt idx="612">
                  <c:v>6.9790649896243756E-3</c:v>
                </c:pt>
                <c:pt idx="613">
                  <c:v>7.0751603225837701E-3</c:v>
                </c:pt>
                <c:pt idx="614">
                  <c:v>7.167169451562155E-3</c:v>
                </c:pt>
                <c:pt idx="615">
                  <c:v>7.2452729127137558E-3</c:v>
                </c:pt>
                <c:pt idx="616">
                  <c:v>7.287576574457816E-3</c:v>
                </c:pt>
                <c:pt idx="617">
                  <c:v>7.3298806926993245E-3</c:v>
                </c:pt>
                <c:pt idx="618">
                  <c:v>7.3721852674426261E-3</c:v>
                </c:pt>
                <c:pt idx="619">
                  <c:v>7.4144902986920651E-3</c:v>
                </c:pt>
                <c:pt idx="620">
                  <c:v>7.4567957864537229E-3</c:v>
                </c:pt>
                <c:pt idx="621">
                  <c:v>7.4991017307328139E-3</c:v>
                </c:pt>
                <c:pt idx="622">
                  <c:v>7.5414081315328127E-3</c:v>
                </c:pt>
                <c:pt idx="623">
                  <c:v>7.5837149888580632E-3</c:v>
                </c:pt>
                <c:pt idx="624">
                  <c:v>7.6260223027163872E-3</c:v>
                </c:pt>
                <c:pt idx="625">
                  <c:v>7.6683300731103885E-3</c:v>
                </c:pt>
                <c:pt idx="626">
                  <c:v>7.7106383000461517E-3</c:v>
                </c:pt>
                <c:pt idx="627">
                  <c:v>7.7529469835280205E-3</c:v>
                </c:pt>
                <c:pt idx="628">
                  <c:v>7.7952561235603377E-3</c:v>
                </c:pt>
                <c:pt idx="629">
                  <c:v>7.8375657201500571E-3</c:v>
                </c:pt>
                <c:pt idx="630">
                  <c:v>7.8798757732989142E-3</c:v>
                </c:pt>
                <c:pt idx="631">
                  <c:v>7.9190770463333348E-3</c:v>
                </c:pt>
                <c:pt idx="632">
                  <c:v>7.9613870477355398E-3</c:v>
                </c:pt>
                <c:pt idx="633">
                  <c:v>8.0036975007386976E-3</c:v>
                </c:pt>
                <c:pt idx="634">
                  <c:v>8.0491205516064965E-3</c:v>
                </c:pt>
                <c:pt idx="635">
                  <c:v>8.0914328876353254E-3</c:v>
                </c:pt>
                <c:pt idx="636">
                  <c:v>8.1337456802545727E-3</c:v>
                </c:pt>
                <c:pt idx="637">
                  <c:v>8.1760589294685802E-3</c:v>
                </c:pt>
                <c:pt idx="638">
                  <c:v>8.2183726352834333E-3</c:v>
                </c:pt>
                <c:pt idx="639">
                  <c:v>8.2606867977034742E-3</c:v>
                </c:pt>
                <c:pt idx="640">
                  <c:v>8.3030014167339173E-3</c:v>
                </c:pt>
                <c:pt idx="641">
                  <c:v>8.3453164923799738E-3</c:v>
                </c:pt>
                <c:pt idx="642">
                  <c:v>8.3876320246451218E-3</c:v>
                </c:pt>
                <c:pt idx="643">
                  <c:v>8.4299480135363123E-3</c:v>
                </c:pt>
                <c:pt idx="644">
                  <c:v>8.4691422909358924E-3</c:v>
                </c:pt>
                <c:pt idx="645">
                  <c:v>8.51145816354755E-3</c:v>
                </c:pt>
                <c:pt idx="646">
                  <c:v>8.5537744878242845E-3</c:v>
                </c:pt>
                <c:pt idx="647">
                  <c:v>8.6021365543498263E-3</c:v>
                </c:pt>
                <c:pt idx="648">
                  <c:v>8.6444538464967424E-3</c:v>
                </c:pt>
                <c:pt idx="649">
                  <c:v>8.6992825530141683E-3</c:v>
                </c:pt>
                <c:pt idx="650">
                  <c:v>8.7290897858385147E-3</c:v>
                </c:pt>
                <c:pt idx="651">
                  <c:v>8.7714084330421556E-3</c:v>
                </c:pt>
                <c:pt idx="652">
                  <c:v>8.8105969876277612E-3</c:v>
                </c:pt>
                <c:pt idx="653">
                  <c:v>8.8529154689078737E-3</c:v>
                </c:pt>
                <c:pt idx="654">
                  <c:v>8.8952343969177505E-3</c:v>
                </c:pt>
                <c:pt idx="655">
                  <c:v>8.9681332502467015E-3</c:v>
                </c:pt>
                <c:pt idx="656">
                  <c:v>9.048100846438329E-3</c:v>
                </c:pt>
                <c:pt idx="657">
                  <c:v>9.1403429777696006E-3</c:v>
                </c:pt>
                <c:pt idx="658">
                  <c:v>9.2127497034979605E-3</c:v>
                </c:pt>
                <c:pt idx="659">
                  <c:v>9.2853810908296846E-3</c:v>
                </c:pt>
                <c:pt idx="660">
                  <c:v>9.3582371524643989E-3</c:v>
                </c:pt>
                <c:pt idx="661">
                  <c:v>9.4157288540206475E-3</c:v>
                </c:pt>
                <c:pt idx="662">
                  <c:v>9.5324670515556809E-3</c:v>
                </c:pt>
                <c:pt idx="663">
                  <c:v>9.6070533453404029E-3</c:v>
                </c:pt>
                <c:pt idx="664">
                  <c:v>9.6818717045645195E-3</c:v>
                </c:pt>
                <c:pt idx="665">
                  <c:v>9.7607111420268226E-3</c:v>
                </c:pt>
                <c:pt idx="666">
                  <c:v>9.8356701876982557E-3</c:v>
                </c:pt>
                <c:pt idx="667">
                  <c:v>9.8895082536332168E-3</c:v>
                </c:pt>
                <c:pt idx="668">
                  <c:v>9.9348393356135187E-3</c:v>
                </c:pt>
                <c:pt idx="669">
                  <c:v>9.9801709414121982E-3</c:v>
                </c:pt>
                <c:pt idx="670">
                  <c:v>1.0025503071037079E-2</c:v>
                </c:pt>
                <c:pt idx="671">
                  <c:v>1.0070835724492503E-2</c:v>
                </c:pt>
                <c:pt idx="672">
                  <c:v>1.0116168901784553E-2</c:v>
                </c:pt>
                <c:pt idx="673">
                  <c:v>1.0161502602920182E-2</c:v>
                </c:pt>
                <c:pt idx="674">
                  <c:v>1.0206836827905469E-2</c:v>
                </c:pt>
                <c:pt idx="675">
                  <c:v>1.0252171576745628E-2</c:v>
                </c:pt>
                <c:pt idx="676">
                  <c:v>1.029750684944848E-2</c:v>
                </c:pt>
                <c:pt idx="677">
                  <c:v>1.0342842646017501E-2</c:v>
                </c:pt>
                <c:pt idx="678">
                  <c:v>1.0388178966460508E-2</c:v>
                </c:pt>
                <c:pt idx="679">
                  <c:v>1.0433515810782716E-2</c:v>
                </c:pt>
                <c:pt idx="680">
                  <c:v>1.0478853178991077E-2</c:v>
                </c:pt>
                <c:pt idx="681">
                  <c:v>1.0524191071090802E-2</c:v>
                </c:pt>
                <c:pt idx="682">
                  <c:v>1.0566136087734938E-2</c:v>
                </c:pt>
                <c:pt idx="683">
                  <c:v>1.0611473658447121E-2</c:v>
                </c:pt>
                <c:pt idx="684">
                  <c:v>1.0656811747358415E-2</c:v>
                </c:pt>
                <c:pt idx="685">
                  <c:v>1.0702150354474967E-2</c:v>
                </c:pt>
                <c:pt idx="686">
                  <c:v>1.0747489479802049E-2</c:v>
                </c:pt>
                <c:pt idx="687">
                  <c:v>1.0796229425753631E-2</c:v>
                </c:pt>
                <c:pt idx="688">
                  <c:v>1.084157098526408E-2</c:v>
                </c:pt>
                <c:pt idx="689">
                  <c:v>1.0886913068715419E-2</c:v>
                </c:pt>
                <c:pt idx="690">
                  <c:v>1.0932255676113731E-2</c:v>
                </c:pt>
                <c:pt idx="691">
                  <c:v>1.0977598807462491E-2</c:v>
                </c:pt>
                <c:pt idx="692">
                  <c:v>1.1022942462770387E-2</c:v>
                </c:pt>
                <c:pt idx="693">
                  <c:v>1.1068286642042634E-2</c:v>
                </c:pt>
                <c:pt idx="694">
                  <c:v>1.1113631345285313E-2</c:v>
                </c:pt>
                <c:pt idx="695">
                  <c:v>1.1152153490631811E-2</c:v>
                </c:pt>
                <c:pt idx="696">
                  <c:v>1.1197496355823233E-2</c:v>
                </c:pt>
                <c:pt idx="697">
                  <c:v>1.1242839733580645E-2</c:v>
                </c:pt>
                <c:pt idx="698">
                  <c:v>1.1288183623907599E-2</c:v>
                </c:pt>
                <c:pt idx="699">
                  <c:v>1.133352802681209E-2</c:v>
                </c:pt>
                <c:pt idx="700">
                  <c:v>1.1382291649899446E-2</c:v>
                </c:pt>
                <c:pt idx="701">
                  <c:v>1.142421837037233E-2</c:v>
                </c:pt>
                <c:pt idx="702">
                  <c:v>1.1469564311039626E-2</c:v>
                </c:pt>
                <c:pt idx="703">
                  <c:v>1.1514910764306663E-2</c:v>
                </c:pt>
                <c:pt idx="704">
                  <c:v>1.1560257730179657E-2</c:v>
                </c:pt>
                <c:pt idx="705">
                  <c:v>1.1605605208663938E-2</c:v>
                </c:pt>
                <c:pt idx="706">
                  <c:v>1.1648792332856317E-2</c:v>
                </c:pt>
                <c:pt idx="707">
                  <c:v>1.1689075787091774E-2</c:v>
                </c:pt>
                <c:pt idx="708">
                  <c:v>1.1735025545076647E-2</c:v>
                </c:pt>
                <c:pt idx="709">
                  <c:v>1.1775350757988988E-2</c:v>
                </c:pt>
                <c:pt idx="710">
                  <c:v>1.1815644950921699E-2</c:v>
                </c:pt>
                <c:pt idx="711">
                  <c:v>1.18559081229086E-2</c:v>
                </c:pt>
                <c:pt idx="712">
                  <c:v>1.1896140272987847E-2</c:v>
                </c:pt>
                <c:pt idx="713">
                  <c:v>1.1933222512864926E-2</c:v>
                </c:pt>
                <c:pt idx="714">
                  <c:v>1.1973338822588711E-2</c:v>
                </c:pt>
                <c:pt idx="715">
                  <c:v>1.2013423757609221E-2</c:v>
                </c:pt>
                <c:pt idx="716">
                  <c:v>1.2053477316968979E-2</c:v>
                </c:pt>
                <c:pt idx="717">
                  <c:v>1.2096835661105813E-2</c:v>
                </c:pt>
                <c:pt idx="718">
                  <c:v>1.2136881659551823E-2</c:v>
                </c:pt>
                <c:pt idx="719">
                  <c:v>1.2179716995983638E-2</c:v>
                </c:pt>
                <c:pt idx="720">
                  <c:v>1.2224661362626793E-2</c:v>
                </c:pt>
                <c:pt idx="721">
                  <c:v>1.2269606243888733E-2</c:v>
                </c:pt>
                <c:pt idx="722">
                  <c:v>1.2314551639777273E-2</c:v>
                </c:pt>
                <c:pt idx="723">
                  <c:v>1.2359497550295891E-2</c:v>
                </c:pt>
                <c:pt idx="724">
                  <c:v>1.2404443975451538E-2</c:v>
                </c:pt>
                <c:pt idx="725">
                  <c:v>1.2449390915251166E-2</c:v>
                </c:pt>
                <c:pt idx="726">
                  <c:v>1.2494338369699116E-2</c:v>
                </c:pt>
                <c:pt idx="727">
                  <c:v>1.2539286338801473E-2</c:v>
                </c:pt>
                <c:pt idx="728">
                  <c:v>1.2584234822564318E-2</c:v>
                </c:pt>
                <c:pt idx="729">
                  <c:v>1.2629183820994603E-2</c:v>
                </c:pt>
                <c:pt idx="730">
                  <c:v>1.2674133334097538E-2</c:v>
                </c:pt>
                <c:pt idx="731">
                  <c:v>1.2719083361878341E-2</c:v>
                </c:pt>
                <c:pt idx="732">
                  <c:v>1.2764033904343089E-2</c:v>
                </c:pt>
                <c:pt idx="733">
                  <c:v>1.280898496149787E-2</c:v>
                </c:pt>
                <c:pt idx="734">
                  <c:v>1.2850496580402368E-2</c:v>
                </c:pt>
                <c:pt idx="735">
                  <c:v>1.289544702542217E-2</c:v>
                </c:pt>
                <c:pt idx="736">
                  <c:v>1.2940397979537156E-2</c:v>
                </c:pt>
                <c:pt idx="737">
                  <c:v>1.2985349442751717E-2</c:v>
                </c:pt>
                <c:pt idx="738">
                  <c:v>1.3030301415072002E-2</c:v>
                </c:pt>
                <c:pt idx="739">
                  <c:v>1.3078702113251685E-2</c:v>
                </c:pt>
                <c:pt idx="740">
                  <c:v>1.3123656773402626E-2</c:v>
                </c:pt>
                <c:pt idx="741">
                  <c:v>1.3168611948291385E-2</c:v>
                </c:pt>
                <c:pt idx="742">
                  <c:v>1.3213567637923175E-2</c:v>
                </c:pt>
                <c:pt idx="743">
                  <c:v>1.3258523842303209E-2</c:v>
                </c:pt>
                <c:pt idx="744">
                  <c:v>1.3303480561439308E-2</c:v>
                </c:pt>
                <c:pt idx="745">
                  <c:v>1.3348437795334945E-2</c:v>
                </c:pt>
                <c:pt idx="746">
                  <c:v>1.339339554399881E-2</c:v>
                </c:pt>
                <c:pt idx="747">
                  <c:v>1.3431430594024185E-2</c:v>
                </c:pt>
                <c:pt idx="748">
                  <c:v>1.3476385944072078E-2</c:v>
                </c:pt>
                <c:pt idx="749">
                  <c:v>1.3521341797674502E-2</c:v>
                </c:pt>
                <c:pt idx="750">
                  <c:v>1.3566298154837675E-2</c:v>
                </c:pt>
                <c:pt idx="751">
                  <c:v>1.3611255015566925E-2</c:v>
                </c:pt>
                <c:pt idx="752">
                  <c:v>1.3656212379868471E-2</c:v>
                </c:pt>
                <c:pt idx="753">
                  <c:v>1.370117024774764E-2</c:v>
                </c:pt>
                <c:pt idx="754">
                  <c:v>1.3749602215335274E-2</c:v>
                </c:pt>
                <c:pt idx="755">
                  <c:v>1.3791087494261056E-2</c:v>
                </c:pt>
                <c:pt idx="756">
                  <c:v>1.3836046872906849E-2</c:v>
                </c:pt>
                <c:pt idx="757">
                  <c:v>1.388100675515247E-2</c:v>
                </c:pt>
                <c:pt idx="758">
                  <c:v>1.3925967141003248E-2</c:v>
                </c:pt>
                <c:pt idx="759">
                  <c:v>1.3941117938252923E-2</c:v>
                </c:pt>
                <c:pt idx="760">
                  <c:v>1.3955962627531009E-2</c:v>
                </c:pt>
                <c:pt idx="761">
                  <c:v>1.3971399387840158E-2</c:v>
                </c:pt>
                <c:pt idx="762">
                  <c:v>1.3986677212180571E-2</c:v>
                </c:pt>
                <c:pt idx="763">
                  <c:v>1.4001796098697214E-2</c:v>
                </c:pt>
                <c:pt idx="764">
                  <c:v>1.4016756045555032E-2</c:v>
                </c:pt>
                <c:pt idx="765">
                  <c:v>1.4030063519178652E-2</c:v>
                </c:pt>
                <c:pt idx="766">
                  <c:v>1.4044394758691564E-2</c:v>
                </c:pt>
                <c:pt idx="767">
                  <c:v>1.4058565309383986E-2</c:v>
                </c:pt>
                <c:pt idx="768">
                  <c:v>1.4072575169535972E-2</c:v>
                </c:pt>
                <c:pt idx="769">
                  <c:v>1.4089171622032942E-2</c:v>
                </c:pt>
                <c:pt idx="770">
                  <c:v>1.4103177893453878E-2</c:v>
                </c:pt>
                <c:pt idx="771">
                  <c:v>1.4121181979662724E-2</c:v>
                </c:pt>
                <c:pt idx="772">
                  <c:v>1.4164058811213184E-2</c:v>
                </c:pt>
                <c:pt idx="773">
                  <c:v>1.4206936110892658E-2</c:v>
                </c:pt>
                <c:pt idx="774">
                  <c:v>1.4249813878708096E-2</c:v>
                </c:pt>
                <c:pt idx="775">
                  <c:v>1.4292692114663844E-2</c:v>
                </c:pt>
                <c:pt idx="776">
                  <c:v>1.4335570818763375E-2</c:v>
                </c:pt>
                <c:pt idx="777">
                  <c:v>1.4378449991013642E-2</c:v>
                </c:pt>
                <c:pt idx="778">
                  <c:v>1.4421329631419859E-2</c:v>
                </c:pt>
                <c:pt idx="779">
                  <c:v>1.4464209739984631E-2</c:v>
                </c:pt>
                <c:pt idx="780">
                  <c:v>1.4507090316716646E-2</c:v>
                </c:pt>
                <c:pt idx="781">
                  <c:v>1.4549971361619382E-2</c:v>
                </c:pt>
                <c:pt idx="782">
                  <c:v>1.4592852874697183E-2</c:v>
                </c:pt>
                <c:pt idx="783">
                  <c:v>1.4635734855956128E-2</c:v>
                </c:pt>
                <c:pt idx="784">
                  <c:v>1.4678617305401433E-2</c:v>
                </c:pt>
                <c:pt idx="785">
                  <c:v>1.4721500223036572E-2</c:v>
                </c:pt>
                <c:pt idx="786">
                  <c:v>1.4764383608869365E-2</c:v>
                </c:pt>
                <c:pt idx="787">
                  <c:v>1.4803900307162408E-2</c:v>
                </c:pt>
                <c:pt idx="788">
                  <c:v>1.4846782833256883E-2</c:v>
                </c:pt>
                <c:pt idx="789">
                  <c:v>1.4889665822453442E-2</c:v>
                </c:pt>
                <c:pt idx="790">
                  <c:v>1.4932549274758233E-2</c:v>
                </c:pt>
                <c:pt idx="791">
                  <c:v>1.4978807561152814E-2</c:v>
                </c:pt>
                <c:pt idx="792">
                  <c:v>1.5021693756269718E-2</c:v>
                </c:pt>
                <c:pt idx="793">
                  <c:v>1.506458041961903E-2</c:v>
                </c:pt>
                <c:pt idx="794">
                  <c:v>1.5107467551204228E-2</c:v>
                </c:pt>
                <c:pt idx="795">
                  <c:v>1.5150355151033131E-2</c:v>
                </c:pt>
                <c:pt idx="796">
                  <c:v>1.5193243219108345E-2</c:v>
                </c:pt>
                <c:pt idx="797">
                  <c:v>1.5236131755435952E-2</c:v>
                </c:pt>
                <c:pt idx="798">
                  <c:v>1.5279020760022036E-2</c:v>
                </c:pt>
                <c:pt idx="799">
                  <c:v>1.5318521186181747E-2</c:v>
                </c:pt>
                <c:pt idx="800">
                  <c:v>1.5358018638285564E-2</c:v>
                </c:pt>
                <c:pt idx="801">
                  <c:v>1.5400905323348368E-2</c:v>
                </c:pt>
                <c:pt idx="802">
                  <c:v>1.5443792466468764E-2</c:v>
                </c:pt>
                <c:pt idx="803">
                  <c:v>1.5486680067652081E-2</c:v>
                </c:pt>
                <c:pt idx="804">
                  <c:v>1.5529568126903648E-2</c:v>
                </c:pt>
                <c:pt idx="805">
                  <c:v>1.5575856635677147E-2</c:v>
                </c:pt>
                <c:pt idx="806">
                  <c:v>1.5615345619630183E-2</c:v>
                </c:pt>
                <c:pt idx="807">
                  <c:v>1.5658235053114922E-2</c:v>
                </c:pt>
                <c:pt idx="808">
                  <c:v>1.5690909612014144E-2</c:v>
                </c:pt>
                <c:pt idx="809">
                  <c:v>1.5744015294352209E-2</c:v>
                </c:pt>
                <c:pt idx="810">
                  <c:v>1.5786906102114528E-2</c:v>
                </c:pt>
                <c:pt idx="811">
                  <c:v>1.5767165879174705E-2</c:v>
                </c:pt>
                <c:pt idx="812">
                  <c:v>1.5739027881681529E-2</c:v>
                </c:pt>
                <c:pt idx="813">
                  <c:v>1.57199790734186E-2</c:v>
                </c:pt>
                <c:pt idx="814">
                  <c:v>1.5700637781544426E-2</c:v>
                </c:pt>
                <c:pt idx="815">
                  <c:v>1.56810040103799E-2</c:v>
                </c:pt>
                <c:pt idx="816">
                  <c:v>1.5661077764310211E-2</c:v>
                </c:pt>
                <c:pt idx="817">
                  <c:v>1.5641609757659079E-2</c:v>
                </c:pt>
                <c:pt idx="818">
                  <c:v>1.5620444993269656E-2</c:v>
                </c:pt>
                <c:pt idx="819">
                  <c:v>1.5598984570994368E-2</c:v>
                </c:pt>
                <c:pt idx="820">
                  <c:v>1.5577228495625865E-2</c:v>
                </c:pt>
                <c:pt idx="821">
                  <c:v>1.5557059568465674E-2</c:v>
                </c:pt>
                <c:pt idx="822">
                  <c:v>1.5535378568728395E-2</c:v>
                </c:pt>
                <c:pt idx="823">
                  <c:v>1.5522140202230587E-2</c:v>
                </c:pt>
                <c:pt idx="824">
                  <c:v>1.5561187180031258E-2</c:v>
                </c:pt>
                <c:pt idx="825">
                  <c:v>1.5600234545929308E-2</c:v>
                </c:pt>
                <c:pt idx="826">
                  <c:v>1.5639282299929082E-2</c:v>
                </c:pt>
                <c:pt idx="827">
                  <c:v>1.5678330442033189E-2</c:v>
                </c:pt>
                <c:pt idx="828">
                  <c:v>1.571737897224771E-2</c:v>
                </c:pt>
                <c:pt idx="829">
                  <c:v>1.5756427890574382E-2</c:v>
                </c:pt>
                <c:pt idx="830">
                  <c:v>1.5795477197017547E-2</c:v>
                </c:pt>
                <c:pt idx="831">
                  <c:v>1.5834526891581553E-2</c:v>
                </c:pt>
                <c:pt idx="832">
                  <c:v>1.5873576974270744E-2</c:v>
                </c:pt>
                <c:pt idx="833">
                  <c:v>1.5912627445086858E-2</c:v>
                </c:pt>
                <c:pt idx="834">
                  <c:v>1.5951678304036845E-2</c:v>
                </c:pt>
                <c:pt idx="835">
                  <c:v>1.5990729551122438E-2</c:v>
                </c:pt>
                <c:pt idx="836">
                  <c:v>1.6029781186347122E-2</c:v>
                </c:pt>
                <c:pt idx="837">
                  <c:v>1.6068833209716103E-2</c:v>
                </c:pt>
                <c:pt idx="838">
                  <c:v>1.6107885621232859E-2</c:v>
                </c:pt>
                <c:pt idx="839">
                  <c:v>1.6143787433499372E-2</c:v>
                </c:pt>
                <c:pt idx="840">
                  <c:v>1.6182838843796496E-2</c:v>
                </c:pt>
                <c:pt idx="841">
                  <c:v>1.6221890638015962E-2</c:v>
                </c:pt>
                <c:pt idx="842">
                  <c:v>1.6264099148853222E-2</c:v>
                </c:pt>
                <c:pt idx="843">
                  <c:v>1.6303153501165329E-2</c:v>
                </c:pt>
                <c:pt idx="844">
                  <c:v>1.6342208241649541E-2</c:v>
                </c:pt>
                <c:pt idx="845">
                  <c:v>1.6381263370306723E-2</c:v>
                </c:pt>
                <c:pt idx="846">
                  <c:v>1.6420318887143827E-2</c:v>
                </c:pt>
                <c:pt idx="847">
                  <c:v>1.6459374792163462E-2</c:v>
                </c:pt>
                <c:pt idx="848">
                  <c:v>1.6498431085368231E-2</c:v>
                </c:pt>
                <c:pt idx="849">
                  <c:v>1.6537487766763354E-2</c:v>
                </c:pt>
                <c:pt idx="850">
                  <c:v>1.6576544836353166E-2</c:v>
                </c:pt>
                <c:pt idx="851">
                  <c:v>1.6615602294140282E-2</c:v>
                </c:pt>
                <c:pt idx="852">
                  <c:v>1.6651485714403745E-2</c:v>
                </c:pt>
                <c:pt idx="853">
                  <c:v>1.6690542115989131E-2</c:v>
                </c:pt>
                <c:pt idx="854">
                  <c:v>1.6729598901545174E-2</c:v>
                </c:pt>
                <c:pt idx="855">
                  <c:v>1.6774235698070548E-2</c:v>
                </c:pt>
                <c:pt idx="856">
                  <c:v>1.6813293306436543E-2</c:v>
                </c:pt>
                <c:pt idx="857">
                  <c:v>1.6852351298786369E-2</c:v>
                </c:pt>
                <c:pt idx="858">
                  <c:v>1.6891409675123547E-2</c:v>
                </c:pt>
                <c:pt idx="859">
                  <c:v>1.6930468435451582E-2</c:v>
                </c:pt>
                <c:pt idx="860">
                  <c:v>1.6966338385079105E-2</c:v>
                </c:pt>
                <c:pt idx="861">
                  <c:v>1.700539604697493E-2</c:v>
                </c:pt>
                <c:pt idx="862">
                  <c:v>1.7044454088634531E-2</c:v>
                </c:pt>
                <c:pt idx="863">
                  <c:v>1.6981857488628904E-2</c:v>
                </c:pt>
                <c:pt idx="864">
                  <c:v>1.6918830220119752E-2</c:v>
                </c:pt>
                <c:pt idx="865">
                  <c:v>1.6839665424727097E-2</c:v>
                </c:pt>
                <c:pt idx="866">
                  <c:v>1.6777888645117003E-2</c:v>
                </c:pt>
                <c:pt idx="867">
                  <c:v>1.6715690558561057E-2</c:v>
                </c:pt>
                <c:pt idx="868">
                  <c:v>1.6653071185095403E-2</c:v>
                </c:pt>
                <c:pt idx="869">
                  <c:v>1.6593562651443201E-2</c:v>
                </c:pt>
                <c:pt idx="870">
                  <c:v>1.6529038075349587E-2</c:v>
                </c:pt>
                <c:pt idx="871">
                  <c:v>1.6464087675576361E-2</c:v>
                </c:pt>
                <c:pt idx="872">
                  <c:v>1.639871147304393E-2</c:v>
                </c:pt>
                <c:pt idx="873">
                  <c:v>1.63243748432246E-2</c:v>
                </c:pt>
                <c:pt idx="874">
                  <c:v>1.6259168012068233E-2</c:v>
                </c:pt>
                <c:pt idx="875">
                  <c:v>1.6221906563704043E-2</c:v>
                </c:pt>
                <c:pt idx="876">
                  <c:v>1.6255411202850605E-2</c:v>
                </c:pt>
                <c:pt idx="877">
                  <c:v>1.6288916127689512E-2</c:v>
                </c:pt>
                <c:pt idx="878">
                  <c:v>1.6322421338222492E-2</c:v>
                </c:pt>
                <c:pt idx="879">
                  <c:v>1.6355926834452156E-2</c:v>
                </c:pt>
                <c:pt idx="880">
                  <c:v>1.638943261638285E-2</c:v>
                </c:pt>
                <c:pt idx="881">
                  <c:v>1.642293868401544E-2</c:v>
                </c:pt>
                <c:pt idx="882">
                  <c:v>1.6456445037351664E-2</c:v>
                </c:pt>
                <c:pt idx="883">
                  <c:v>1.6489951676394998E-2</c:v>
                </c:pt>
                <c:pt idx="884">
                  <c:v>1.6523458601147182E-2</c:v>
                </c:pt>
                <c:pt idx="885">
                  <c:v>1.6556965811611687E-2</c:v>
                </c:pt>
                <c:pt idx="886">
                  <c:v>1.6590473307790257E-2</c:v>
                </c:pt>
                <c:pt idx="887">
                  <c:v>1.6623981089686359E-2</c:v>
                </c:pt>
                <c:pt idx="888">
                  <c:v>1.66574891573E-2</c:v>
                </c:pt>
                <c:pt idx="889">
                  <c:v>1.669099751063639E-2</c:v>
                </c:pt>
                <c:pt idx="890">
                  <c:v>1.6724506149696398E-2</c:v>
                </c:pt>
                <c:pt idx="891">
                  <c:v>1.675523220004085E-2</c:v>
                </c:pt>
                <c:pt idx="892">
                  <c:v>1.6788739832328134E-2</c:v>
                </c:pt>
                <c:pt idx="893">
                  <c:v>1.6822247747228031E-2</c:v>
                </c:pt>
                <c:pt idx="894">
                  <c:v>1.6858543563224752E-2</c:v>
                </c:pt>
                <c:pt idx="895">
                  <c:v>1.6892053630941085E-2</c:v>
                </c:pt>
                <c:pt idx="896">
                  <c:v>1.6925563984395806E-2</c:v>
                </c:pt>
                <c:pt idx="897">
                  <c:v>1.6959074623592394E-2</c:v>
                </c:pt>
                <c:pt idx="898">
                  <c:v>1.6992585548531714E-2</c:v>
                </c:pt>
                <c:pt idx="899">
                  <c:v>1.7026096759217242E-2</c:v>
                </c:pt>
                <c:pt idx="900">
                  <c:v>1.7059608255649852E-2</c:v>
                </c:pt>
                <c:pt idx="901">
                  <c:v>1.7093120037834753E-2</c:v>
                </c:pt>
                <c:pt idx="902">
                  <c:v>1.712663210577281E-2</c:v>
                </c:pt>
                <c:pt idx="903">
                  <c:v>1.716014445946577E-2</c:v>
                </c:pt>
                <c:pt idx="904">
                  <c:v>1.7188050072078909E-2</c:v>
                </c:pt>
                <c:pt idx="905">
                  <c:v>1.7221559760252525E-2</c:v>
                </c:pt>
                <c:pt idx="906">
                  <c:v>1.7255069727950101E-2</c:v>
                </c:pt>
                <c:pt idx="907">
                  <c:v>1.7293367176166363E-2</c:v>
                </c:pt>
                <c:pt idx="908">
                  <c:v>1.7326877742850577E-2</c:v>
                </c:pt>
                <c:pt idx="909">
                  <c:v>1.7360388589066744E-2</c:v>
                </c:pt>
                <c:pt idx="910">
                  <c:v>1.7393899714814864E-2</c:v>
                </c:pt>
                <c:pt idx="911">
                  <c:v>1.7427411120099379E-2</c:v>
                </c:pt>
                <c:pt idx="912">
                  <c:v>1.7458106391592173E-2</c:v>
                </c:pt>
                <c:pt idx="913">
                  <c:v>1.7491616712819281E-2</c:v>
                </c:pt>
                <c:pt idx="914">
                  <c:v>1.752512731046707E-2</c:v>
                </c:pt>
                <c:pt idx="915">
                  <c:v>1.748008603706664E-2</c:v>
                </c:pt>
                <c:pt idx="916">
                  <c:v>1.7421745726239276E-2</c:v>
                </c:pt>
                <c:pt idx="917">
                  <c:v>1.7362041637717728E-2</c:v>
                </c:pt>
                <c:pt idx="918">
                  <c:v>1.7320114170849141E-2</c:v>
                </c:pt>
                <c:pt idx="919">
                  <c:v>1.7277902775140963E-2</c:v>
                </c:pt>
                <c:pt idx="920">
                  <c:v>1.7235407459947422E-2</c:v>
                </c:pt>
                <c:pt idx="921">
                  <c:v>1.7198866911453298E-2</c:v>
                </c:pt>
                <c:pt idx="922">
                  <c:v>1.7153411519177621E-2</c:v>
                </c:pt>
                <c:pt idx="923">
                  <c:v>1.7081389264700802E-2</c:v>
                </c:pt>
                <c:pt idx="924">
                  <c:v>1.7035179985006699E-2</c:v>
                </c:pt>
                <c:pt idx="925">
                  <c:v>1.699024828926211E-2</c:v>
                </c:pt>
                <c:pt idx="926">
                  <c:v>1.6944281897700347E-2</c:v>
                </c:pt>
                <c:pt idx="927">
                  <c:v>1.6963142310181693E-2</c:v>
                </c:pt>
                <c:pt idx="928">
                  <c:v>1.6992835015224236E-2</c:v>
                </c:pt>
                <c:pt idx="929">
                  <c:v>1.7022527944606455E-2</c:v>
                </c:pt>
                <c:pt idx="930">
                  <c:v>1.705222109833009E-2</c:v>
                </c:pt>
                <c:pt idx="931">
                  <c:v>1.7081914476396877E-2</c:v>
                </c:pt>
                <c:pt idx="932">
                  <c:v>1.7111608078807686E-2</c:v>
                </c:pt>
                <c:pt idx="933">
                  <c:v>1.7141301905565995E-2</c:v>
                </c:pt>
                <c:pt idx="934">
                  <c:v>1.7170995956671795E-2</c:v>
                </c:pt>
                <c:pt idx="935">
                  <c:v>1.7200690232127704E-2</c:v>
                </c:pt>
                <c:pt idx="936">
                  <c:v>1.7230384731936322E-2</c:v>
                </c:pt>
                <c:pt idx="937">
                  <c:v>1.726007945609765E-2</c:v>
                </c:pt>
                <c:pt idx="938">
                  <c:v>1.7289774404613427E-2</c:v>
                </c:pt>
                <c:pt idx="939">
                  <c:v>1.7319469577486257E-2</c:v>
                </c:pt>
                <c:pt idx="940">
                  <c:v>1.7349164974717009E-2</c:v>
                </c:pt>
                <c:pt idx="941">
                  <c:v>1.7378860596309165E-2</c:v>
                </c:pt>
                <c:pt idx="942">
                  <c:v>1.7406015121212346E-2</c:v>
                </c:pt>
                <c:pt idx="943">
                  <c:v>1.743570974166193E-2</c:v>
                </c:pt>
                <c:pt idx="944">
                  <c:v>1.7465404584027185E-2</c:v>
                </c:pt>
                <c:pt idx="945">
                  <c:v>1.7495099648309871E-2</c:v>
                </c:pt>
                <c:pt idx="946">
                  <c:v>1.7527342069726538E-2</c:v>
                </c:pt>
                <c:pt idx="947">
                  <c:v>1.755703903751402E-2</c:v>
                </c:pt>
                <c:pt idx="948">
                  <c:v>1.7586736229673328E-2</c:v>
                </c:pt>
                <c:pt idx="949">
                  <c:v>1.76164336462062E-2</c:v>
                </c:pt>
                <c:pt idx="950">
                  <c:v>1.7646131287114373E-2</c:v>
                </c:pt>
                <c:pt idx="951">
                  <c:v>1.767582915240045E-2</c:v>
                </c:pt>
                <c:pt idx="952">
                  <c:v>1.770552724206444E-2</c:v>
                </c:pt>
                <c:pt idx="953">
                  <c:v>1.773522555610894E-2</c:v>
                </c:pt>
                <c:pt idx="954">
                  <c:v>1.7764924094536561E-2</c:v>
                </c:pt>
                <c:pt idx="955">
                  <c:v>1.7789502361325482E-2</c:v>
                </c:pt>
                <c:pt idx="956">
                  <c:v>1.7819198385515378E-2</c:v>
                </c:pt>
                <c:pt idx="957">
                  <c:v>1.7848894629192813E-2</c:v>
                </c:pt>
                <c:pt idx="958">
                  <c:v>1.7878591092358675E-2</c:v>
                </c:pt>
                <c:pt idx="959">
                  <c:v>1.7908287775014742E-2</c:v>
                </c:pt>
                <c:pt idx="960">
                  <c:v>1.794055224374673E-2</c:v>
                </c:pt>
                <c:pt idx="961">
                  <c:v>1.7967681798805479E-2</c:v>
                </c:pt>
                <c:pt idx="962">
                  <c:v>1.7997379139944591E-2</c:v>
                </c:pt>
                <c:pt idx="963">
                  <c:v>1.8027076700579237E-2</c:v>
                </c:pt>
                <c:pt idx="964">
                  <c:v>1.8056774480712079E-2</c:v>
                </c:pt>
                <c:pt idx="965">
                  <c:v>1.8086472480346671E-2</c:v>
                </c:pt>
                <c:pt idx="966">
                  <c:v>1.8069578536255904E-2</c:v>
                </c:pt>
                <c:pt idx="967">
                  <c:v>1.8017518158955248E-2</c:v>
                </c:pt>
                <c:pt idx="968">
                  <c:v>1.7951903245400708E-2</c:v>
                </c:pt>
                <c:pt idx="969">
                  <c:v>1.7900982358987169E-2</c:v>
                </c:pt>
                <c:pt idx="970">
                  <c:v>1.7849784613468422E-2</c:v>
                </c:pt>
                <c:pt idx="971">
                  <c:v>1.7798310019678413E-2</c:v>
                </c:pt>
                <c:pt idx="972">
                  <c:v>1.774970479126705E-2</c:v>
                </c:pt>
                <c:pt idx="973">
                  <c:v>1.769682107468757E-2</c:v>
                </c:pt>
                <c:pt idx="974">
                  <c:v>1.7643657521916947E-2</c:v>
                </c:pt>
                <c:pt idx="975">
                  <c:v>1.7590214144203326E-2</c:v>
                </c:pt>
                <c:pt idx="976">
                  <c:v>1.75364909528581E-2</c:v>
                </c:pt>
                <c:pt idx="977">
                  <c:v>1.7483649257362725E-2</c:v>
                </c:pt>
                <c:pt idx="978">
                  <c:v>1.7430237033963781E-2</c:v>
                </c:pt>
                <c:pt idx="979">
                  <c:v>1.7433532052444453E-2</c:v>
                </c:pt>
                <c:pt idx="980">
                  <c:v>1.7459581283074389E-2</c:v>
                </c:pt>
                <c:pt idx="981">
                  <c:v>1.7485630686345354E-2</c:v>
                </c:pt>
                <c:pt idx="982">
                  <c:v>1.7511680262259091E-2</c:v>
                </c:pt>
                <c:pt idx="983">
                  <c:v>1.7537730010815596E-2</c:v>
                </c:pt>
                <c:pt idx="984">
                  <c:v>1.7563779932017479E-2</c:v>
                </c:pt>
                <c:pt idx="985">
                  <c:v>1.7589830025864735E-2</c:v>
                </c:pt>
                <c:pt idx="986">
                  <c:v>1.761588029235911E-2</c:v>
                </c:pt>
                <c:pt idx="987">
                  <c:v>1.7641930731501464E-2</c:v>
                </c:pt>
                <c:pt idx="988">
                  <c:v>1.7667981343293539E-2</c:v>
                </c:pt>
                <c:pt idx="989">
                  <c:v>1.7694032127735335E-2</c:v>
                </c:pt>
                <c:pt idx="990">
                  <c:v>1.772008308482946E-2</c:v>
                </c:pt>
                <c:pt idx="991">
                  <c:v>1.7746134214575909E-2</c:v>
                </c:pt>
                <c:pt idx="992">
                  <c:v>1.7772185516974688E-2</c:v>
                </c:pt>
                <c:pt idx="993">
                  <c:v>1.7798236992030137E-2</c:v>
                </c:pt>
                <c:pt idx="994">
                  <c:v>1.7821987312366186E-2</c:v>
                </c:pt>
                <c:pt idx="995">
                  <c:v>1.7848037832683791E-2</c:v>
                </c:pt>
                <c:pt idx="996">
                  <c:v>1.7874088523773802E-2</c:v>
                </c:pt>
                <c:pt idx="997">
                  <c:v>1.7900139385638853E-2</c:v>
                </c:pt>
                <c:pt idx="998">
                  <c:v>1.7926190418278948E-2</c:v>
                </c:pt>
                <c:pt idx="999">
                  <c:v>1.795454946817987E-2</c:v>
                </c:pt>
                <c:pt idx="1000">
                  <c:v>1.7980602151851138E-2</c:v>
                </c:pt>
                <c:pt idx="1001">
                  <c:v>1.8006655008187763E-2</c:v>
                </c:pt>
                <c:pt idx="1002">
                  <c:v>1.8032708037188878E-2</c:v>
                </c:pt>
                <c:pt idx="1003">
                  <c:v>1.8058761238856226E-2</c:v>
                </c:pt>
                <c:pt idx="1004">
                  <c:v>1.808481461319154E-2</c:v>
                </c:pt>
                <c:pt idx="1005">
                  <c:v>1.8110868160195689E-2</c:v>
                </c:pt>
                <c:pt idx="1006">
                  <c:v>1.8136921879869542E-2</c:v>
                </c:pt>
                <c:pt idx="1007">
                  <c:v>1.8158339225565534E-2</c:v>
                </c:pt>
                <c:pt idx="1008">
                  <c:v>1.8184390641795112E-2</c:v>
                </c:pt>
                <c:pt idx="1009">
                  <c:v>1.8210442226926915E-2</c:v>
                </c:pt>
                <c:pt idx="1010">
                  <c:v>1.823649398096272E-2</c:v>
                </c:pt>
                <c:pt idx="1011">
                  <c:v>1.8264869383670158E-2</c:v>
                </c:pt>
                <c:pt idx="1012">
                  <c:v>1.8288597995748113E-2</c:v>
                </c:pt>
                <c:pt idx="1013">
                  <c:v>1.8314650256500364E-2</c:v>
                </c:pt>
                <c:pt idx="1014">
                  <c:v>1.8340702686160171E-2</c:v>
                </c:pt>
                <c:pt idx="1015">
                  <c:v>1.836675528472842E-2</c:v>
                </c:pt>
                <c:pt idx="1016">
                  <c:v>1.8392808052207776E-2</c:v>
                </c:pt>
                <c:pt idx="1017">
                  <c:v>1.8418860988597352E-2</c:v>
                </c:pt>
                <c:pt idx="1018">
                  <c:v>1.8398776162137587E-2</c:v>
                </c:pt>
                <c:pt idx="1019">
                  <c:v>1.8316929991654796E-2</c:v>
                </c:pt>
                <c:pt idx="1020">
                  <c:v>1.8214770610520972E-2</c:v>
                </c:pt>
                <c:pt idx="1021">
                  <c:v>1.8134497649699894E-2</c:v>
                </c:pt>
                <c:pt idx="1022">
                  <c:v>1.8053890316116292E-2</c:v>
                </c:pt>
                <c:pt idx="1023">
                  <c:v>1.7972948630405834E-2</c:v>
                </c:pt>
                <c:pt idx="1024">
                  <c:v>1.7891672613288473E-2</c:v>
                </c:pt>
                <c:pt idx="1025">
                  <c:v>1.7814300248923259E-2</c:v>
                </c:pt>
                <c:pt idx="1026">
                  <c:v>1.7731221393666015E-2</c:v>
                </c:pt>
                <c:pt idx="1027">
                  <c:v>1.7647804622645705E-2</c:v>
                </c:pt>
                <c:pt idx="1028">
                  <c:v>1.756404995721492E-2</c:v>
                </c:pt>
                <c:pt idx="1029">
                  <c:v>1.7480278287835733E-2</c:v>
                </c:pt>
                <c:pt idx="1030">
                  <c:v>1.7396996722208496E-2</c:v>
                </c:pt>
                <c:pt idx="1031">
                  <c:v>1.7373564218093163E-2</c:v>
                </c:pt>
                <c:pt idx="1032">
                  <c:v>1.7395197632975253E-2</c:v>
                </c:pt>
                <c:pt idx="1033">
                  <c:v>1.7416831166930793E-2</c:v>
                </c:pt>
                <c:pt idx="1034">
                  <c:v>1.7438464819958907E-2</c:v>
                </c:pt>
                <c:pt idx="1035">
                  <c:v>1.746009859206047E-2</c:v>
                </c:pt>
                <c:pt idx="1036">
                  <c:v>1.7481732483238088E-2</c:v>
                </c:pt>
                <c:pt idx="1037">
                  <c:v>1.7503366493489152E-2</c:v>
                </c:pt>
                <c:pt idx="1038">
                  <c:v>1.7525000622817137E-2</c:v>
                </c:pt>
                <c:pt idx="1039">
                  <c:v>1.7546634871221174E-2</c:v>
                </c:pt>
                <c:pt idx="1040">
                  <c:v>1.7568269238702135E-2</c:v>
                </c:pt>
                <c:pt idx="1041">
                  <c:v>1.7589903725260887E-2</c:v>
                </c:pt>
                <c:pt idx="1042">
                  <c:v>1.7611538330898298E-2</c:v>
                </c:pt>
                <c:pt idx="1043">
                  <c:v>1.763317305561524E-2</c:v>
                </c:pt>
                <c:pt idx="1044">
                  <c:v>1.7654807899410842E-2</c:v>
                </c:pt>
                <c:pt idx="1045">
                  <c:v>1.7676442862287707E-2</c:v>
                </c:pt>
                <c:pt idx="1046">
                  <c:v>1.7696098284074275E-2</c:v>
                </c:pt>
                <c:pt idx="1047">
                  <c:v>1.771773241486263E-2</c:v>
                </c:pt>
                <c:pt idx="1048">
                  <c:v>1.7739366663432815E-2</c:v>
                </c:pt>
                <c:pt idx="1049">
                  <c:v>1.7761001029784826E-2</c:v>
                </c:pt>
                <c:pt idx="1050">
                  <c:v>1.7782635513921303E-2</c:v>
                </c:pt>
                <c:pt idx="1051">
                  <c:v>1.7806255140271152E-2</c:v>
                </c:pt>
                <c:pt idx="1052">
                  <c:v>1.782789093672818E-2</c:v>
                </c:pt>
                <c:pt idx="1053">
                  <c:v>1.7849526852270821E-2</c:v>
                </c:pt>
                <c:pt idx="1054">
                  <c:v>1.7871162886900809E-2</c:v>
                </c:pt>
                <c:pt idx="1055">
                  <c:v>1.7892799040617278E-2</c:v>
                </c:pt>
                <c:pt idx="1056">
                  <c:v>1.7914435313421094E-2</c:v>
                </c:pt>
                <c:pt idx="1057">
                  <c:v>1.7936071705313129E-2</c:v>
                </c:pt>
                <c:pt idx="1058">
                  <c:v>1.7957708216294249E-2</c:v>
                </c:pt>
                <c:pt idx="1059">
                  <c:v>1.7977351171507536E-2</c:v>
                </c:pt>
                <c:pt idx="1060">
                  <c:v>1.7998986833513243E-2</c:v>
                </c:pt>
                <c:pt idx="1061">
                  <c:v>1.8020622613309563E-2</c:v>
                </c:pt>
                <c:pt idx="1062">
                  <c:v>1.8042258510897372E-2</c:v>
                </c:pt>
                <c:pt idx="1063">
                  <c:v>1.8063894526276672E-2</c:v>
                </c:pt>
                <c:pt idx="1064">
                  <c:v>1.8085530659448342E-2</c:v>
                </c:pt>
                <c:pt idx="1065">
                  <c:v>1.8107166910412382E-2</c:v>
                </c:pt>
                <c:pt idx="1066">
                  <c:v>1.8128803279170547E-2</c:v>
                </c:pt>
                <c:pt idx="1067">
                  <c:v>1.8150439765723714E-2</c:v>
                </c:pt>
                <c:pt idx="1068">
                  <c:v>1.8172076370071011E-2</c:v>
                </c:pt>
                <c:pt idx="1069">
                  <c:v>1.8191708659179184E-2</c:v>
                </c:pt>
                <c:pt idx="1070">
                  <c:v>1.8213344399199194E-2</c:v>
                </c:pt>
                <c:pt idx="1071">
                  <c:v>1.8151765320761015E-2</c:v>
                </c:pt>
                <c:pt idx="1072">
                  <c:v>1.807419179854362E-2</c:v>
                </c:pt>
                <c:pt idx="1073">
                  <c:v>1.8013870415642761E-2</c:v>
                </c:pt>
                <c:pt idx="1074">
                  <c:v>1.7953310469399776E-2</c:v>
                </c:pt>
                <c:pt idx="1075">
                  <c:v>1.7892511970869305E-2</c:v>
                </c:pt>
                <c:pt idx="1076">
                  <c:v>1.7831474931149421E-2</c:v>
                </c:pt>
                <c:pt idx="1077">
                  <c:v>1.7773627422390574E-2</c:v>
                </c:pt>
                <c:pt idx="1078">
                  <c:v>1.7711237203921228E-2</c:v>
                </c:pt>
                <c:pt idx="1079">
                  <c:v>1.7648605874885644E-2</c:v>
                </c:pt>
                <c:pt idx="1080">
                  <c:v>1.758573344671556E-2</c:v>
                </c:pt>
                <c:pt idx="1081">
                  <c:v>1.7522712006140095E-2</c:v>
                </c:pt>
                <c:pt idx="1082">
                  <c:v>1.7460243954756264E-2</c:v>
                </c:pt>
                <c:pt idx="1083">
                  <c:v>1.7409151029728936E-2</c:v>
                </c:pt>
                <c:pt idx="1084">
                  <c:v>1.7427637491185352E-2</c:v>
                </c:pt>
                <c:pt idx="1085">
                  <c:v>1.7446124039591348E-2</c:v>
                </c:pt>
                <c:pt idx="1086">
                  <c:v>1.7464610674946052E-2</c:v>
                </c:pt>
                <c:pt idx="1087">
                  <c:v>1.7483097397250336E-2</c:v>
                </c:pt>
                <c:pt idx="1088">
                  <c:v>1.7501584206505934E-2</c:v>
                </c:pt>
                <c:pt idx="1089">
                  <c:v>1.7520071102711979E-2</c:v>
                </c:pt>
                <c:pt idx="1090">
                  <c:v>1.7538558085868471E-2</c:v>
                </c:pt>
                <c:pt idx="1091">
                  <c:v>1.7557045155977148E-2</c:v>
                </c:pt>
                <c:pt idx="1092">
                  <c:v>1.7575532313037143E-2</c:v>
                </c:pt>
                <c:pt idx="1093">
                  <c:v>1.7594019557050186E-2</c:v>
                </c:pt>
                <c:pt idx="1094">
                  <c:v>1.7612506888016286E-2</c:v>
                </c:pt>
                <c:pt idx="1095">
                  <c:v>1.763099430593457E-2</c:v>
                </c:pt>
                <c:pt idx="1096">
                  <c:v>1.7649481810806777E-2</c:v>
                </c:pt>
                <c:pt idx="1097">
                  <c:v>1.7667969402632905E-2</c:v>
                </c:pt>
                <c:pt idx="1098">
                  <c:v>1.7686457081413826E-2</c:v>
                </c:pt>
                <c:pt idx="1099">
                  <c:v>1.7703189648463163E-2</c:v>
                </c:pt>
                <c:pt idx="1100">
                  <c:v>1.7721676587371227E-2</c:v>
                </c:pt>
                <c:pt idx="1101">
                  <c:v>1.7740163612285219E-2</c:v>
                </c:pt>
                <c:pt idx="1102">
                  <c:v>1.7760408666088891E-2</c:v>
                </c:pt>
                <c:pt idx="1103">
                  <c:v>1.7778896779648112E-2</c:v>
                </c:pt>
                <c:pt idx="1104">
                  <c:v>1.7797384980163859E-2</c:v>
                </c:pt>
                <c:pt idx="1105">
                  <c:v>1.7815873267636138E-2</c:v>
                </c:pt>
                <c:pt idx="1106">
                  <c:v>1.7834361642067552E-2</c:v>
                </c:pt>
                <c:pt idx="1107">
                  <c:v>1.7852850103455494E-2</c:v>
                </c:pt>
                <c:pt idx="1108">
                  <c:v>1.7871338651803442E-2</c:v>
                </c:pt>
                <c:pt idx="1109">
                  <c:v>1.7889827287109656E-2</c:v>
                </c:pt>
                <c:pt idx="1110">
                  <c:v>1.7908316009375005E-2</c:v>
                </c:pt>
                <c:pt idx="1111">
                  <c:v>1.7926804818599488E-2</c:v>
                </c:pt>
                <c:pt idx="1112">
                  <c:v>1.7941759557536407E-2</c:v>
                </c:pt>
                <c:pt idx="1113">
                  <c:v>1.796024668861218E-2</c:v>
                </c:pt>
                <c:pt idx="1114">
                  <c:v>1.79787339047488E-2</c:v>
                </c:pt>
                <c:pt idx="1115">
                  <c:v>1.799986225592054E-2</c:v>
                </c:pt>
                <c:pt idx="1116">
                  <c:v>1.8018349654334465E-2</c:v>
                </c:pt>
                <c:pt idx="1117">
                  <c:v>1.8036837137812789E-2</c:v>
                </c:pt>
                <c:pt idx="1118">
                  <c:v>1.8055324706353737E-2</c:v>
                </c:pt>
                <c:pt idx="1119">
                  <c:v>1.8073812359958197E-2</c:v>
                </c:pt>
                <c:pt idx="1120">
                  <c:v>1.809052567390108E-2</c:v>
                </c:pt>
                <c:pt idx="1121">
                  <c:v>1.8109012564140849E-2</c:v>
                </c:pt>
                <c:pt idx="1122">
                  <c:v>1.81274995384967E-2</c:v>
                </c:pt>
                <c:pt idx="1123">
                  <c:v>1.8060018205223963E-2</c:v>
                </c:pt>
                <c:pt idx="1124">
                  <c:v>1.796741348685885E-2</c:v>
                </c:pt>
                <c:pt idx="1125">
                  <c:v>1.7902176367366296E-2</c:v>
                </c:pt>
                <c:pt idx="1126">
                  <c:v>1.7836713040440086E-2</c:v>
                </c:pt>
                <c:pt idx="1127">
                  <c:v>1.777102351741898E-2</c:v>
                </c:pt>
                <c:pt idx="1128">
                  <c:v>1.7705107809677354E-2</c:v>
                </c:pt>
                <c:pt idx="1129">
                  <c:v>1.764260163735035E-2</c:v>
                </c:pt>
                <c:pt idx="1130">
                  <c:v>1.7575337163616981E-2</c:v>
                </c:pt>
                <c:pt idx="1131">
                  <c:v>1.7507844071079724E-2</c:v>
                </c:pt>
                <c:pt idx="1132">
                  <c:v>1.7440122371428567E-2</c:v>
                </c:pt>
                <c:pt idx="1133">
                  <c:v>1.7372136901090313E-2</c:v>
                </c:pt>
                <c:pt idx="1134">
                  <c:v>1.7304864326124891E-2</c:v>
                </c:pt>
                <c:pt idx="1135">
                  <c:v>1.7261102315006525E-2</c:v>
                </c:pt>
                <c:pt idx="1136">
                  <c:v>1.727660126373096E-2</c:v>
                </c:pt>
                <c:pt idx="1137">
                  <c:v>1.7292100273575202E-2</c:v>
                </c:pt>
                <c:pt idx="1138">
                  <c:v>1.7307599344538377E-2</c:v>
                </c:pt>
                <c:pt idx="1139">
                  <c:v>1.7323098476622226E-2</c:v>
                </c:pt>
                <c:pt idx="1140">
                  <c:v>1.733859766982588E-2</c:v>
                </c:pt>
                <c:pt idx="1141">
                  <c:v>1.7354096924148472E-2</c:v>
                </c:pt>
                <c:pt idx="1142">
                  <c:v>1.7369596239592604E-2</c:v>
                </c:pt>
                <c:pt idx="1143">
                  <c:v>1.7385095616157413E-2</c:v>
                </c:pt>
                <c:pt idx="1144">
                  <c:v>1.7400595053842893E-2</c:v>
                </c:pt>
                <c:pt idx="1145">
                  <c:v>1.7416094552649915E-2</c:v>
                </c:pt>
                <c:pt idx="1146">
                  <c:v>1.7431594112578483E-2</c:v>
                </c:pt>
                <c:pt idx="1147">
                  <c:v>1.7447093733628589E-2</c:v>
                </c:pt>
                <c:pt idx="1148">
                  <c:v>1.746259341580024E-2</c:v>
                </c:pt>
                <c:pt idx="1149">
                  <c:v>1.7478093159094304E-2</c:v>
                </c:pt>
                <c:pt idx="1150">
                  <c:v>1.7493592963510777E-2</c:v>
                </c:pt>
                <c:pt idx="1151">
                  <c:v>1.7507560598678126E-2</c:v>
                </c:pt>
                <c:pt idx="1152">
                  <c:v>1.7523059768529855E-2</c:v>
                </c:pt>
                <c:pt idx="1153">
                  <c:v>1.7538558998836957E-2</c:v>
                </c:pt>
                <c:pt idx="1154">
                  <c:v>1.7555592792406E-2</c:v>
                </c:pt>
                <c:pt idx="1155">
                  <c:v>1.7571092902438877E-2</c:v>
                </c:pt>
                <c:pt idx="1156">
                  <c:v>1.7586593073595034E-2</c:v>
                </c:pt>
                <c:pt idx="1157">
                  <c:v>1.7602093305874471E-2</c:v>
                </c:pt>
                <c:pt idx="1158">
                  <c:v>1.7617593599278922E-2</c:v>
                </c:pt>
                <c:pt idx="1159">
                  <c:v>1.7633093953807528E-2</c:v>
                </c:pt>
                <c:pt idx="1160">
                  <c:v>1.764859436946202E-2</c:v>
                </c:pt>
                <c:pt idx="1161">
                  <c:v>1.7664094846241526E-2</c:v>
                </c:pt>
                <c:pt idx="1162">
                  <c:v>1.7679595384146055E-2</c:v>
                </c:pt>
                <c:pt idx="1163">
                  <c:v>1.7695095983175597E-2</c:v>
                </c:pt>
                <c:pt idx="1164">
                  <c:v>1.7707512524627766E-2</c:v>
                </c:pt>
                <c:pt idx="1165">
                  <c:v>1.772301171506907E-2</c:v>
                </c:pt>
                <c:pt idx="1166">
                  <c:v>1.7738510965301657E-2</c:v>
                </c:pt>
                <c:pt idx="1167">
                  <c:v>1.7756224467354365E-2</c:v>
                </c:pt>
                <c:pt idx="1168">
                  <c:v>1.7771723845712017E-2</c:v>
                </c:pt>
                <c:pt idx="1169">
                  <c:v>1.778722328386273E-2</c:v>
                </c:pt>
                <c:pt idx="1170">
                  <c:v>1.7802722781806501E-2</c:v>
                </c:pt>
                <c:pt idx="1171">
                  <c:v>1.7818222339541556E-2</c:v>
                </c:pt>
                <c:pt idx="1172">
                  <c:v>1.7832173832047854E-2</c:v>
                </c:pt>
                <c:pt idx="1173">
                  <c:v>1.7847672738714696E-2</c:v>
                </c:pt>
                <c:pt idx="1174">
                  <c:v>1.7863171704508175E-2</c:v>
                </c:pt>
                <c:pt idx="1175">
                  <c:v>1.7800736143595369E-2</c:v>
                </c:pt>
                <c:pt idx="1176">
                  <c:v>1.7715366691557006E-2</c:v>
                </c:pt>
                <c:pt idx="1177">
                  <c:v>1.765499870928396E-2</c:v>
                </c:pt>
                <c:pt idx="1178">
                  <c:v>1.7594439307966822E-2</c:v>
                </c:pt>
                <c:pt idx="1179">
                  <c:v>1.7533688496482833E-2</c:v>
                </c:pt>
                <c:pt idx="1180">
                  <c:v>1.7472746283736181E-2</c:v>
                </c:pt>
                <c:pt idx="1181">
                  <c:v>1.7414959428529997E-2</c:v>
                </c:pt>
                <c:pt idx="1182">
                  <c:v>1.7352820935573172E-2</c:v>
                </c:pt>
                <c:pt idx="1183">
                  <c:v>1.7290488978838607E-2</c:v>
                </c:pt>
                <c:pt idx="1184">
                  <c:v>1.722796356746184E-2</c:v>
                </c:pt>
                <c:pt idx="1185">
                  <c:v>1.7165164514653834E-2</c:v>
                </c:pt>
                <c:pt idx="1186">
                  <c:v>1.7103074082879498E-2</c:v>
                </c:pt>
                <c:pt idx="1187">
                  <c:v>1.7062312483060546E-2</c:v>
                </c:pt>
                <c:pt idx="1188">
                  <c:v>1.7075283002840506E-2</c:v>
                </c:pt>
                <c:pt idx="1189">
                  <c:v>1.7088253565426224E-2</c:v>
                </c:pt>
                <c:pt idx="1190">
                  <c:v>1.710122417081944E-2</c:v>
                </c:pt>
                <c:pt idx="1191">
                  <c:v>1.7114194819017544E-2</c:v>
                </c:pt>
                <c:pt idx="1192">
                  <c:v>1.7127165510024016E-2</c:v>
                </c:pt>
                <c:pt idx="1193">
                  <c:v>1.7140136243837981E-2</c:v>
                </c:pt>
                <c:pt idx="1194">
                  <c:v>1.7153107020458577E-2</c:v>
                </c:pt>
                <c:pt idx="1195">
                  <c:v>1.7166077839886669E-2</c:v>
                </c:pt>
                <c:pt idx="1196">
                  <c:v>1.7179048702122255E-2</c:v>
                </c:pt>
                <c:pt idx="1197">
                  <c:v>1.7192019607165342E-2</c:v>
                </c:pt>
                <c:pt idx="1198">
                  <c:v>1.7204990555016793E-2</c:v>
                </c:pt>
                <c:pt idx="1199">
                  <c:v>1.7217961545676608E-2</c:v>
                </c:pt>
                <c:pt idx="1200">
                  <c:v>1.7230932579143921E-2</c:v>
                </c:pt>
                <c:pt idx="1201">
                  <c:v>1.7243903655419598E-2</c:v>
                </c:pt>
                <c:pt idx="1202">
                  <c:v>1.7256874774503644E-2</c:v>
                </c:pt>
                <c:pt idx="1203">
                  <c:v>1.7268505849664016E-2</c:v>
                </c:pt>
                <c:pt idx="1204">
                  <c:v>1.7281476430240198E-2</c:v>
                </c:pt>
                <c:pt idx="1205">
                  <c:v>1.7294447053157892E-2</c:v>
                </c:pt>
                <c:pt idx="1206">
                  <c:v>1.7308759678926949E-2</c:v>
                </c:pt>
                <c:pt idx="1207">
                  <c:v>1.7321731012055426E-2</c:v>
                </c:pt>
                <c:pt idx="1208">
                  <c:v>1.7334702387993142E-2</c:v>
                </c:pt>
                <c:pt idx="1209">
                  <c:v>1.7347673806740089E-2</c:v>
                </c:pt>
                <c:pt idx="1210">
                  <c:v>1.7360645268296268E-2</c:v>
                </c:pt>
                <c:pt idx="1211">
                  <c:v>1.7373616772662553E-2</c:v>
                </c:pt>
                <c:pt idx="1212">
                  <c:v>1.7386588319838941E-2</c:v>
                </c:pt>
                <c:pt idx="1213">
                  <c:v>1.7399559909823694E-2</c:v>
                </c:pt>
                <c:pt idx="1214">
                  <c:v>1.7412531542620291E-2</c:v>
                </c:pt>
                <c:pt idx="1215">
                  <c:v>1.7425503218226987E-2</c:v>
                </c:pt>
                <c:pt idx="1216">
                  <c:v>1.7435778566383675E-2</c:v>
                </c:pt>
                <c:pt idx="1217">
                  <c:v>1.7448749067305869E-2</c:v>
                </c:pt>
                <c:pt idx="1218">
                  <c:v>1.7461719610104787E-2</c:v>
                </c:pt>
                <c:pt idx="1219">
                  <c:v>1.7476543138865708E-2</c:v>
                </c:pt>
                <c:pt idx="1220">
                  <c:v>1.7489513771399068E-2</c:v>
                </c:pt>
                <c:pt idx="1221">
                  <c:v>1.7502484445809152E-2</c:v>
                </c:pt>
                <c:pt idx="1222">
                  <c:v>1.7515455162095073E-2</c:v>
                </c:pt>
                <c:pt idx="1223">
                  <c:v>1.7528425920257718E-2</c:v>
                </c:pt>
                <c:pt idx="1224">
                  <c:v>1.7540043546553363E-2</c:v>
                </c:pt>
                <c:pt idx="1225">
                  <c:v>1.75530137546582E-2</c:v>
                </c:pt>
                <c:pt idx="1226">
                  <c:v>1.756598400417261E-2</c:v>
                </c:pt>
                <c:pt idx="1227">
                  <c:v>1.7507835080663496E-2</c:v>
                </c:pt>
                <c:pt idx="1228">
                  <c:v>1.7435391876557144E-2</c:v>
                </c:pt>
                <c:pt idx="1229">
                  <c:v>1.7360702574694711E-2</c:v>
                </c:pt>
                <c:pt idx="1230">
                  <c:v>1.7305727926146392E-2</c:v>
                </c:pt>
                <c:pt idx="1231">
                  <c:v>1.725059297230308E-2</c:v>
                </c:pt>
                <c:pt idx="1232">
                  <c:v>1.7195297720078391E-2</c:v>
                </c:pt>
                <c:pt idx="1233">
                  <c:v>1.7148887254322998E-2</c:v>
                </c:pt>
                <c:pt idx="1234">
                  <c:v>1.705798820024142E-2</c:v>
                </c:pt>
                <c:pt idx="1235">
                  <c:v>1.6999930529667907E-2</c:v>
                </c:pt>
                <c:pt idx="1236">
                  <c:v>1.6941707342663943E-2</c:v>
                </c:pt>
                <c:pt idx="1237">
                  <c:v>1.688362410603864E-2</c:v>
                </c:pt>
                <c:pt idx="1238">
                  <c:v>1.6825821124297567E-2</c:v>
                </c:pt>
                <c:pt idx="1239">
                  <c:v>1.6826813272511586E-2</c:v>
                </c:pt>
                <c:pt idx="1240">
                  <c:v>1.6837620227962112E-2</c:v>
                </c:pt>
                <c:pt idx="1241">
                  <c:v>1.6848427213130606E-2</c:v>
                </c:pt>
                <c:pt idx="1242">
                  <c:v>1.6859234228019673E-2</c:v>
                </c:pt>
                <c:pt idx="1243">
                  <c:v>1.6870041272625837E-2</c:v>
                </c:pt>
                <c:pt idx="1244">
                  <c:v>1.6880848346951711E-2</c:v>
                </c:pt>
                <c:pt idx="1245">
                  <c:v>1.6891655450996416E-2</c:v>
                </c:pt>
                <c:pt idx="1246">
                  <c:v>1.6902462584759959E-2</c:v>
                </c:pt>
                <c:pt idx="1247">
                  <c:v>1.6913269748243205E-2</c:v>
                </c:pt>
                <c:pt idx="1248">
                  <c:v>1.6924076941444422E-2</c:v>
                </c:pt>
                <c:pt idx="1249">
                  <c:v>1.6934884164365342E-2</c:v>
                </c:pt>
                <c:pt idx="1250">
                  <c:v>1.6945691417005967E-2</c:v>
                </c:pt>
                <c:pt idx="1251">
                  <c:v>1.6956498699366298E-2</c:v>
                </c:pt>
                <c:pt idx="1252">
                  <c:v>1.6967306011445464E-2</c:v>
                </c:pt>
                <c:pt idx="1253">
                  <c:v>1.6978113353244333E-2</c:v>
                </c:pt>
                <c:pt idx="1254">
                  <c:v>1.6987748524310915E-2</c:v>
                </c:pt>
                <c:pt idx="1255">
                  <c:v>1.6998555414387363E-2</c:v>
                </c:pt>
                <c:pt idx="1256">
                  <c:v>1.7009362333859197E-2</c:v>
                </c:pt>
                <c:pt idx="1257">
                  <c:v>1.7020169282726417E-2</c:v>
                </c:pt>
                <c:pt idx="1258">
                  <c:v>1.7032150508036002E-2</c:v>
                </c:pt>
                <c:pt idx="1259">
                  <c:v>1.704295802815484E-2</c:v>
                </c:pt>
                <c:pt idx="1260">
                  <c:v>1.7053765577993381E-2</c:v>
                </c:pt>
                <c:pt idx="1261">
                  <c:v>1.7064573157551631E-2</c:v>
                </c:pt>
                <c:pt idx="1262">
                  <c:v>1.7075380766831322E-2</c:v>
                </c:pt>
                <c:pt idx="1263">
                  <c:v>1.7086188405830718E-2</c:v>
                </c:pt>
                <c:pt idx="1264">
                  <c:v>1.7096996074549817E-2</c:v>
                </c:pt>
                <c:pt idx="1265">
                  <c:v>1.7107803772991231E-2</c:v>
                </c:pt>
                <c:pt idx="1266">
                  <c:v>1.711861150115148E-2</c:v>
                </c:pt>
                <c:pt idx="1267">
                  <c:v>1.7128240388167765E-2</c:v>
                </c:pt>
                <c:pt idx="1268">
                  <c:v>1.7139047660390393E-2</c:v>
                </c:pt>
                <c:pt idx="1269">
                  <c:v>1.7149854962009287E-2</c:v>
                </c:pt>
                <c:pt idx="1270">
                  <c:v>1.7160662293025326E-2</c:v>
                </c:pt>
                <c:pt idx="1271">
                  <c:v>1.7171469653437632E-2</c:v>
                </c:pt>
                <c:pt idx="1272">
                  <c:v>1.7182277043246201E-2</c:v>
                </c:pt>
                <c:pt idx="1273">
                  <c:v>1.7193084462452796E-2</c:v>
                </c:pt>
                <c:pt idx="1274">
                  <c:v>1.7203891911055653E-2</c:v>
                </c:pt>
                <c:pt idx="1275">
                  <c:v>1.7214699389054778E-2</c:v>
                </c:pt>
                <c:pt idx="1276">
                  <c:v>1.7224323462453839E-2</c:v>
                </c:pt>
                <c:pt idx="1277">
                  <c:v>1.7235130481017435E-2</c:v>
                </c:pt>
                <c:pt idx="1278">
                  <c:v>1.7213642049545896E-2</c:v>
                </c:pt>
                <c:pt idx="1279">
                  <c:v>1.7148972482061708E-2</c:v>
                </c:pt>
                <c:pt idx="1280">
                  <c:v>1.7069300093723681E-2</c:v>
                </c:pt>
                <c:pt idx="1281">
                  <c:v>1.7005888054203493E-2</c:v>
                </c:pt>
                <c:pt idx="1282">
                  <c:v>1.6942310976035341E-2</c:v>
                </c:pt>
                <c:pt idx="1283">
                  <c:v>1.687856886725975E-2</c:v>
                </c:pt>
                <c:pt idx="1284">
                  <c:v>1.6814661735940702E-2</c:v>
                </c:pt>
                <c:pt idx="1285">
                  <c:v>1.6753952748276974E-2</c:v>
                </c:pt>
                <c:pt idx="1286">
                  <c:v>1.6688917880494019E-2</c:v>
                </c:pt>
                <c:pt idx="1287">
                  <c:v>1.6623716212012096E-2</c:v>
                </c:pt>
                <c:pt idx="1288">
                  <c:v>1.6558347751077798E-2</c:v>
                </c:pt>
                <c:pt idx="1289">
                  <c:v>1.649265102487539E-2</c:v>
                </c:pt>
                <c:pt idx="1290">
                  <c:v>1.6427753928794871E-2</c:v>
                </c:pt>
                <c:pt idx="1291">
                  <c:v>1.640481812850891E-2</c:v>
                </c:pt>
                <c:pt idx="1292">
                  <c:v>1.6413441690161502E-2</c:v>
                </c:pt>
                <c:pt idx="1293">
                  <c:v>1.6422065270738955E-2</c:v>
                </c:pt>
                <c:pt idx="1294">
                  <c:v>1.6430688870243008E-2</c:v>
                </c:pt>
                <c:pt idx="1295">
                  <c:v>1.6439312488670182E-2</c:v>
                </c:pt>
                <c:pt idx="1296">
                  <c:v>1.6447936126023958E-2</c:v>
                </c:pt>
                <c:pt idx="1297">
                  <c:v>1.6456559782303464E-2</c:v>
                </c:pt>
                <c:pt idx="1298">
                  <c:v>1.6465183457508702E-2</c:v>
                </c:pt>
                <c:pt idx="1299">
                  <c:v>1.6473807151638802E-2</c:v>
                </c:pt>
                <c:pt idx="1300">
                  <c:v>1.6482430864694631E-2</c:v>
                </c:pt>
                <c:pt idx="1301">
                  <c:v>1.6491054596675322E-2</c:v>
                </c:pt>
                <c:pt idx="1302">
                  <c:v>1.6499678347582612E-2</c:v>
                </c:pt>
                <c:pt idx="1303">
                  <c:v>1.6508302117415632E-2</c:v>
                </c:pt>
                <c:pt idx="1304">
                  <c:v>1.6516925906174384E-2</c:v>
                </c:pt>
                <c:pt idx="1305">
                  <c:v>1.6525549713858865E-2</c:v>
                </c:pt>
                <c:pt idx="1306">
                  <c:v>1.653317842699881E-2</c:v>
                </c:pt>
                <c:pt idx="1307">
                  <c:v>1.6541801875860171E-2</c:v>
                </c:pt>
                <c:pt idx="1308">
                  <c:v>1.6550425343440627E-2</c:v>
                </c:pt>
                <c:pt idx="1309">
                  <c:v>1.6559048829740172E-2</c:v>
                </c:pt>
                <c:pt idx="1310">
                  <c:v>1.6567672334759691E-2</c:v>
                </c:pt>
                <c:pt idx="1311">
                  <c:v>1.657729295740697E-2</c:v>
                </c:pt>
                <c:pt idx="1312">
                  <c:v>1.6585916897572432E-2</c:v>
                </c:pt>
                <c:pt idx="1313">
                  <c:v>1.6594540856664498E-2</c:v>
                </c:pt>
                <c:pt idx="1314">
                  <c:v>1.6603164834682292E-2</c:v>
                </c:pt>
                <c:pt idx="1315">
                  <c:v>1.6611788831625816E-2</c:v>
                </c:pt>
                <c:pt idx="1316">
                  <c:v>1.6620412847495943E-2</c:v>
                </c:pt>
                <c:pt idx="1317">
                  <c:v>1.6629036882292666E-2</c:v>
                </c:pt>
                <c:pt idx="1318">
                  <c:v>1.6637660936015989E-2</c:v>
                </c:pt>
                <c:pt idx="1319">
                  <c:v>1.6644284504720552E-2</c:v>
                </c:pt>
                <c:pt idx="1320">
                  <c:v>1.6652907797623406E-2</c:v>
                </c:pt>
                <c:pt idx="1321">
                  <c:v>1.666153110904034E-2</c:v>
                </c:pt>
                <c:pt idx="1322">
                  <c:v>1.6670154438969575E-2</c:v>
                </c:pt>
                <c:pt idx="1323">
                  <c:v>1.6678777787412002E-2</c:v>
                </c:pt>
                <c:pt idx="1324">
                  <c:v>1.668740115436762E-2</c:v>
                </c:pt>
                <c:pt idx="1325">
                  <c:v>1.6696024539837317E-2</c:v>
                </c:pt>
                <c:pt idx="1326">
                  <c:v>1.6705650960936153E-2</c:v>
                </c:pt>
                <c:pt idx="1327">
                  <c:v>1.6713271366317173E-2</c:v>
                </c:pt>
                <c:pt idx="1328">
                  <c:v>1.6721894807327331E-2</c:v>
                </c:pt>
                <c:pt idx="1329">
                  <c:v>1.673051826685068E-2</c:v>
                </c:pt>
                <c:pt idx="1330">
                  <c:v>1.6739141744888109E-2</c:v>
                </c:pt>
                <c:pt idx="1331">
                  <c:v>1.6688558053550295E-2</c:v>
                </c:pt>
                <c:pt idx="1332">
                  <c:v>1.6625818635772956E-2</c:v>
                </c:pt>
                <c:pt idx="1333">
                  <c:v>1.6576237473676116E-2</c:v>
                </c:pt>
                <c:pt idx="1334">
                  <c:v>1.6526533809833141E-2</c:v>
                </c:pt>
                <c:pt idx="1335">
                  <c:v>1.6476707648907254E-2</c:v>
                </c:pt>
                <c:pt idx="1336">
                  <c:v>1.6426758995576451E-2</c:v>
                </c:pt>
                <c:pt idx="1337">
                  <c:v>1.6379516191499452E-2</c:v>
                </c:pt>
                <c:pt idx="1338">
                  <c:v>1.6328696274847409E-2</c:v>
                </c:pt>
                <c:pt idx="1339">
                  <c:v>1.6277752541463554E-2</c:v>
                </c:pt>
                <c:pt idx="1340">
                  <c:v>1.6226684996128237E-2</c:v>
                </c:pt>
                <c:pt idx="1341">
                  <c:v>1.6175178507270235E-2</c:v>
                </c:pt>
                <c:pt idx="1342">
                  <c:v>1.6124494998330893E-2</c:v>
                </c:pt>
                <c:pt idx="1343">
                  <c:v>1.6081955205851001E-2</c:v>
                </c:pt>
                <c:pt idx="1344">
                  <c:v>1.6088959994082195E-2</c:v>
                </c:pt>
                <c:pt idx="1345">
                  <c:v>1.6095964794802534E-2</c:v>
                </c:pt>
                <c:pt idx="1346">
                  <c:v>1.6102969608008534E-2</c:v>
                </c:pt>
                <c:pt idx="1347">
                  <c:v>1.6109974433704544E-2</c:v>
                </c:pt>
                <c:pt idx="1348">
                  <c:v>1.6116979271888827E-2</c:v>
                </c:pt>
                <c:pt idx="1349">
                  <c:v>1.612398412255964E-2</c:v>
                </c:pt>
                <c:pt idx="1350">
                  <c:v>1.6130988985719599E-2</c:v>
                </c:pt>
                <c:pt idx="1351">
                  <c:v>1.6137993861367824E-2</c:v>
                </c:pt>
                <c:pt idx="1352">
                  <c:v>1.614499874950432E-2</c:v>
                </c:pt>
                <c:pt idx="1353">
                  <c:v>1.6152003650129091E-2</c:v>
                </c:pt>
                <c:pt idx="1354">
                  <c:v>1.6159008563241262E-2</c:v>
                </c:pt>
                <c:pt idx="1355">
                  <c:v>1.6166013488842574E-2</c:v>
                </c:pt>
                <c:pt idx="1356">
                  <c:v>1.6173018426932157E-2</c:v>
                </c:pt>
                <c:pt idx="1357">
                  <c:v>1.6180023377509144E-2</c:v>
                </c:pt>
                <c:pt idx="1358">
                  <c:v>1.6187028340575269E-2</c:v>
                </c:pt>
                <c:pt idx="1359">
                  <c:v>1.6193169258091913E-2</c:v>
                </c:pt>
                <c:pt idx="1360">
                  <c:v>1.6200173930733395E-2</c:v>
                </c:pt>
                <c:pt idx="1361">
                  <c:v>1.6207178615726313E-2</c:v>
                </c:pt>
                <c:pt idx="1362">
                  <c:v>1.6214183313072426E-2</c:v>
                </c:pt>
                <c:pt idx="1363">
                  <c:v>1.6222053343229965E-2</c:v>
                </c:pt>
                <c:pt idx="1364">
                  <c:v>1.6229058381225719E-2</c:v>
                </c:pt>
                <c:pt idx="1365">
                  <c:v>1.6236063431711485E-2</c:v>
                </c:pt>
                <c:pt idx="1366">
                  <c:v>1.6243068494684647E-2</c:v>
                </c:pt>
                <c:pt idx="1367">
                  <c:v>1.6250073570146083E-2</c:v>
                </c:pt>
                <c:pt idx="1368">
                  <c:v>1.6257078658096662E-2</c:v>
                </c:pt>
                <c:pt idx="1369">
                  <c:v>1.6264083758535507E-2</c:v>
                </c:pt>
                <c:pt idx="1370">
                  <c:v>1.6271088871462627E-2</c:v>
                </c:pt>
                <c:pt idx="1371">
                  <c:v>1.6277226145031173E-2</c:v>
                </c:pt>
                <c:pt idx="1372">
                  <c:v>1.6283362853321215E-2</c:v>
                </c:pt>
                <c:pt idx="1373">
                  <c:v>1.6290367369403036E-2</c:v>
                </c:pt>
                <c:pt idx="1374">
                  <c:v>1.6297371897699975E-2</c:v>
                </c:pt>
                <c:pt idx="1375">
                  <c:v>1.6304376438212032E-2</c:v>
                </c:pt>
                <c:pt idx="1376">
                  <c:v>1.6311380990941871E-2</c:v>
                </c:pt>
                <c:pt idx="1377">
                  <c:v>1.6319255255524606E-2</c:v>
                </c:pt>
                <c:pt idx="1378">
                  <c:v>1.6325390133049567E-2</c:v>
                </c:pt>
                <c:pt idx="1379">
                  <c:v>1.6332394722426535E-2</c:v>
                </c:pt>
                <c:pt idx="1380">
                  <c:v>1.6336787702906669E-2</c:v>
                </c:pt>
                <c:pt idx="1381">
                  <c:v>1.6346403937830267E-2</c:v>
                </c:pt>
                <c:pt idx="1382">
                  <c:v>1.635340856385703E-2</c:v>
                </c:pt>
                <c:pt idx="1383">
                  <c:v>1.6298504415582116E-2</c:v>
                </c:pt>
                <c:pt idx="1384">
                  <c:v>1.6230541438812023E-2</c:v>
                </c:pt>
                <c:pt idx="1385">
                  <c:v>1.6176701094955732E-2</c:v>
                </c:pt>
                <c:pt idx="1386">
                  <c:v>1.6122739486937248E-2</c:v>
                </c:pt>
                <c:pt idx="1387">
                  <c:v>1.6068656619773435E-2</c:v>
                </c:pt>
                <c:pt idx="1388">
                  <c:v>1.6014452498492437E-2</c:v>
                </c:pt>
                <c:pt idx="1389">
                  <c:v>1.5963259026323211E-2</c:v>
                </c:pt>
                <c:pt idx="1390">
                  <c:v>1.590815713431841E-2</c:v>
                </c:pt>
                <c:pt idx="1391">
                  <c:v>1.5852932678014683E-2</c:v>
                </c:pt>
                <c:pt idx="1392">
                  <c:v>1.5797585662546378E-2</c:v>
                </c:pt>
                <c:pt idx="1393">
                  <c:v>1.5741613257076171E-2</c:v>
                </c:pt>
                <c:pt idx="1394">
                  <c:v>1.568668171729843E-2</c:v>
                </c:pt>
                <c:pt idx="1395">
                  <c:v>1.5640272593945438E-2</c:v>
                </c:pt>
                <c:pt idx="1396">
                  <c:v>1.564567333557066E-2</c:v>
                </c:pt>
                <c:pt idx="1397">
                  <c:v>1.5651074084621245E-2</c:v>
                </c:pt>
                <c:pt idx="1398">
                  <c:v>1.565647484109459E-2</c:v>
                </c:pt>
                <c:pt idx="1399">
                  <c:v>1.5661875604994165E-2</c:v>
                </c:pt>
                <c:pt idx="1400">
                  <c:v>1.566727637631737E-2</c:v>
                </c:pt>
                <c:pt idx="1401">
                  <c:v>1.5672677155064201E-2</c:v>
                </c:pt>
                <c:pt idx="1402">
                  <c:v>1.5678077941236396E-2</c:v>
                </c:pt>
                <c:pt idx="1403">
                  <c:v>1.5683478734833087E-2</c:v>
                </c:pt>
                <c:pt idx="1404">
                  <c:v>1.5688879535853406E-2</c:v>
                </c:pt>
                <c:pt idx="1405">
                  <c:v>1.5694280344298223E-2</c:v>
                </c:pt>
                <c:pt idx="1406">
                  <c:v>1.5699681160168399E-2</c:v>
                </c:pt>
                <c:pt idx="1407">
                  <c:v>1.5705081983462207E-2</c:v>
                </c:pt>
                <c:pt idx="1408">
                  <c:v>1.5710482814181376E-2</c:v>
                </c:pt>
                <c:pt idx="1409">
                  <c:v>1.5715883652324174E-2</c:v>
                </c:pt>
                <c:pt idx="1410">
                  <c:v>1.5721284497893204E-2</c:v>
                </c:pt>
                <c:pt idx="1411">
                  <c:v>1.572595654451428E-2</c:v>
                </c:pt>
                <c:pt idx="1412">
                  <c:v>1.5731357168906807E-2</c:v>
                </c:pt>
                <c:pt idx="1413">
                  <c:v>1.5736757800642036E-2</c:v>
                </c:pt>
                <c:pt idx="1414">
                  <c:v>1.5742887954408206E-2</c:v>
                </c:pt>
                <c:pt idx="1415">
                  <c:v>1.5748288837098848E-2</c:v>
                </c:pt>
                <c:pt idx="1416">
                  <c:v>1.5753689727213985E-2</c:v>
                </c:pt>
                <c:pt idx="1417">
                  <c:v>1.5759090624753617E-2</c:v>
                </c:pt>
                <c:pt idx="1418">
                  <c:v>1.5764491529716877E-2</c:v>
                </c:pt>
                <c:pt idx="1419">
                  <c:v>1.576989244210637E-2</c:v>
                </c:pt>
                <c:pt idx="1420">
                  <c:v>1.577529336191949E-2</c:v>
                </c:pt>
                <c:pt idx="1421">
                  <c:v>1.5780694289157106E-2</c:v>
                </c:pt>
                <c:pt idx="1422">
                  <c:v>1.5786095223820087E-2</c:v>
                </c:pt>
                <c:pt idx="1423">
                  <c:v>1.5791496165907564E-2</c:v>
                </c:pt>
                <c:pt idx="1424">
                  <c:v>1.5795433397326697E-2</c:v>
                </c:pt>
                <c:pt idx="1425">
                  <c:v>1.5800833880128984E-2</c:v>
                </c:pt>
                <c:pt idx="1426">
                  <c:v>1.5806234370193906E-2</c:v>
                </c:pt>
                <c:pt idx="1427">
                  <c:v>1.5812406367731846E-2</c:v>
                </c:pt>
                <c:pt idx="1428">
                  <c:v>1.5817806873360318E-2</c:v>
                </c:pt>
                <c:pt idx="1429">
                  <c:v>1.5823207386250537E-2</c:v>
                </c:pt>
                <c:pt idx="1430">
                  <c:v>1.5828607906403391E-2</c:v>
                </c:pt>
                <c:pt idx="1431">
                  <c:v>1.583400843381888E-2</c:v>
                </c:pt>
                <c:pt idx="1432">
                  <c:v>1.58386752428521E-2</c:v>
                </c:pt>
                <c:pt idx="1433">
                  <c:v>1.5844075547099028E-2</c:v>
                </c:pt>
                <c:pt idx="1434">
                  <c:v>1.5849475858527626E-2</c:v>
                </c:pt>
                <c:pt idx="1435">
                  <c:v>1.5794957014119648E-2</c:v>
                </c:pt>
                <c:pt idx="1436">
                  <c:v>1.5721498043981843E-2</c:v>
                </c:pt>
                <c:pt idx="1437">
                  <c:v>1.5668658396488715E-2</c:v>
                </c:pt>
                <c:pt idx="1438">
                  <c:v>1.5615708497492881E-2</c:v>
                </c:pt>
                <c:pt idx="1439">
                  <c:v>1.5562648351470752E-2</c:v>
                </c:pt>
                <c:pt idx="1440">
                  <c:v>1.5509477962910917E-2</c:v>
                </c:pt>
                <c:pt idx="1441">
                  <c:v>1.5459200891054304E-2</c:v>
                </c:pt>
                <c:pt idx="1442">
                  <c:v>1.5405182267395739E-2</c:v>
                </c:pt>
                <c:pt idx="1443">
                  <c:v>1.5351052209265853E-2</c:v>
                </c:pt>
                <c:pt idx="1444">
                  <c:v>1.5296810721243842E-2</c:v>
                </c:pt>
                <c:pt idx="1445">
                  <c:v>1.5241972539696547E-2</c:v>
                </c:pt>
                <c:pt idx="1446">
                  <c:v>1.5188140790634696E-2</c:v>
                </c:pt>
                <c:pt idx="1447">
                  <c:v>1.5150748315602728E-2</c:v>
                </c:pt>
                <c:pt idx="1448">
                  <c:v>1.515469019528105E-2</c:v>
                </c:pt>
                <c:pt idx="1449">
                  <c:v>1.5158632078916209E-2</c:v>
                </c:pt>
                <c:pt idx="1450">
                  <c:v>1.5162573966506464E-2</c:v>
                </c:pt>
                <c:pt idx="1451">
                  <c:v>1.5166515858051816E-2</c:v>
                </c:pt>
                <c:pt idx="1452">
                  <c:v>1.5170457753552264E-2</c:v>
                </c:pt>
                <c:pt idx="1453">
                  <c:v>1.5174399653009549E-2</c:v>
                </c:pt>
                <c:pt idx="1454">
                  <c:v>1.5178341556421931E-2</c:v>
                </c:pt>
                <c:pt idx="1455">
                  <c:v>1.5182283463790277E-2</c:v>
                </c:pt>
                <c:pt idx="1456">
                  <c:v>1.5186225375113721E-2</c:v>
                </c:pt>
                <c:pt idx="1457">
                  <c:v>1.5190167290392263E-2</c:v>
                </c:pt>
                <c:pt idx="1458">
                  <c:v>1.5194109209628508E-2</c:v>
                </c:pt>
                <c:pt idx="1459">
                  <c:v>1.5198051132818982E-2</c:v>
                </c:pt>
                <c:pt idx="1460">
                  <c:v>1.520199305996542E-2</c:v>
                </c:pt>
                <c:pt idx="1461">
                  <c:v>1.5205934991066957E-2</c:v>
                </c:pt>
                <c:pt idx="1462">
                  <c:v>1.5209876926125328E-2</c:v>
                </c:pt>
                <c:pt idx="1463">
                  <c:v>1.5213216257526052E-2</c:v>
                </c:pt>
                <c:pt idx="1464">
                  <c:v>1.5217158033931992E-2</c:v>
                </c:pt>
                <c:pt idx="1465">
                  <c:v>1.5221099814250407E-2</c:v>
                </c:pt>
                <c:pt idx="1466">
                  <c:v>1.5225644705911524E-2</c:v>
                </c:pt>
                <c:pt idx="1467">
                  <c:v>1.5229586660747987E-2</c:v>
                </c:pt>
                <c:pt idx="1468">
                  <c:v>1.5233528619539548E-2</c:v>
                </c:pt>
                <c:pt idx="1469">
                  <c:v>1.5237470582287943E-2</c:v>
                </c:pt>
                <c:pt idx="1470">
                  <c:v>1.5241412548990568E-2</c:v>
                </c:pt>
                <c:pt idx="1471">
                  <c:v>1.5245354519650025E-2</c:v>
                </c:pt>
                <c:pt idx="1472">
                  <c:v>1.5249296494263712E-2</c:v>
                </c:pt>
                <c:pt idx="1473">
                  <c:v>1.5253238472834234E-2</c:v>
                </c:pt>
                <c:pt idx="1474">
                  <c:v>1.5257180455359853E-2</c:v>
                </c:pt>
                <c:pt idx="1475">
                  <c:v>1.5261122441842306E-2</c:v>
                </c:pt>
                <c:pt idx="1476">
                  <c:v>1.5264459655977175E-2</c:v>
                </c:pt>
                <c:pt idx="1477">
                  <c:v>1.5268401483245285E-2</c:v>
                </c:pt>
                <c:pt idx="1478">
                  <c:v>1.5272343314426749E-2</c:v>
                </c:pt>
                <c:pt idx="1479">
                  <c:v>1.5276848269139316E-2</c:v>
                </c:pt>
                <c:pt idx="1480">
                  <c:v>1.5280790108704404E-2</c:v>
                </c:pt>
                <c:pt idx="1481">
                  <c:v>1.5284731952181966E-2</c:v>
                </c:pt>
                <c:pt idx="1482">
                  <c:v>1.5288673799572883E-2</c:v>
                </c:pt>
                <c:pt idx="1483">
                  <c:v>1.5292615650875394E-2</c:v>
                </c:pt>
                <c:pt idx="1484">
                  <c:v>1.5295951400743135E-2</c:v>
                </c:pt>
                <c:pt idx="1485">
                  <c:v>1.5299893092408645E-2</c:v>
                </c:pt>
                <c:pt idx="1486">
                  <c:v>1.5303834787943948E-2</c:v>
                </c:pt>
                <c:pt idx="1487">
                  <c:v>1.526120367047934E-2</c:v>
                </c:pt>
                <c:pt idx="1488">
                  <c:v>1.5218488108667216E-2</c:v>
                </c:pt>
                <c:pt idx="1489">
                  <c:v>1.5166852544105635E-2</c:v>
                </c:pt>
                <c:pt idx="1490">
                  <c:v>1.5124958905008715E-2</c:v>
                </c:pt>
                <c:pt idx="1491">
                  <c:v>1.5082982657186715E-2</c:v>
                </c:pt>
                <c:pt idx="1492">
                  <c:v>1.5040923803298382E-2</c:v>
                </c:pt>
                <c:pt idx="1493">
                  <c:v>1.5001180768151271E-2</c:v>
                </c:pt>
                <c:pt idx="1494">
                  <c:v>1.4958463136593504E-2</c:v>
                </c:pt>
                <c:pt idx="1495">
                  <c:v>1.4915662003393212E-2</c:v>
                </c:pt>
                <c:pt idx="1496">
                  <c:v>1.4872777371258561E-2</c:v>
                </c:pt>
                <c:pt idx="1497">
                  <c:v>1.482267543290243E-2</c:v>
                </c:pt>
                <c:pt idx="1498">
                  <c:v>1.4781072097296949E-2</c:v>
                </c:pt>
                <c:pt idx="1499">
                  <c:v>1.4752120283612623E-2</c:v>
                </c:pt>
                <c:pt idx="1500">
                  <c:v>1.4754970500259153E-2</c:v>
                </c:pt>
                <c:pt idx="1501">
                  <c:v>1.4756303761151538E-2</c:v>
                </c:pt>
                <c:pt idx="1502">
                  <c:v>1.4760670939892672E-2</c:v>
                </c:pt>
                <c:pt idx="1503">
                  <c:v>1.4763521162879661E-2</c:v>
                </c:pt>
                <c:pt idx="1504">
                  <c:v>1.4766371387979003E-2</c:v>
                </c:pt>
                <c:pt idx="1505">
                  <c:v>1.4769221615190698E-2</c:v>
                </c:pt>
                <c:pt idx="1506">
                  <c:v>1.4772071844517298E-2</c:v>
                </c:pt>
                <c:pt idx="1507">
                  <c:v>1.4774922075956249E-2</c:v>
                </c:pt>
                <c:pt idx="1508">
                  <c:v>1.4777772309507553E-2</c:v>
                </c:pt>
                <c:pt idx="1509">
                  <c:v>1.4780622545172912E-2</c:v>
                </c:pt>
                <c:pt idx="1510">
                  <c:v>1.4783472782950623E-2</c:v>
                </c:pt>
                <c:pt idx="1511">
                  <c:v>1.4786323022841536E-2</c:v>
                </c:pt>
                <c:pt idx="1512">
                  <c:v>1.4789173264846505E-2</c:v>
                </c:pt>
                <c:pt idx="1513">
                  <c:v>1.4792023508962976E-2</c:v>
                </c:pt>
                <c:pt idx="1514">
                  <c:v>1.4793352238114748E-2</c:v>
                </c:pt>
                <c:pt idx="1515">
                  <c:v>1.4796202135276085E-2</c:v>
                </c:pt>
                <c:pt idx="1516">
                  <c:v>1.479905203448326E-2</c:v>
                </c:pt>
                <c:pt idx="1517">
                  <c:v>1.4801901935734512E-2</c:v>
                </c:pt>
                <c:pt idx="1518">
                  <c:v>1.4806274761245927E-2</c:v>
                </c:pt>
                <c:pt idx="1519">
                  <c:v>1.4809125018040766E-2</c:v>
                </c:pt>
                <c:pt idx="1520">
                  <c:v>1.4811975276949659E-2</c:v>
                </c:pt>
                <c:pt idx="1521">
                  <c:v>1.4814825537971756E-2</c:v>
                </c:pt>
                <c:pt idx="1522">
                  <c:v>1.4817675801106205E-2</c:v>
                </c:pt>
                <c:pt idx="1523">
                  <c:v>1.4819001386199317E-2</c:v>
                </c:pt>
                <c:pt idx="1524">
                  <c:v>1.4823376333715563E-2</c:v>
                </c:pt>
                <c:pt idx="1525">
                  <c:v>1.4826226603189621E-2</c:v>
                </c:pt>
                <c:pt idx="1526">
                  <c:v>1.4829076874776883E-2</c:v>
                </c:pt>
                <c:pt idx="1527">
                  <c:v>1.4830401060750458E-2</c:v>
                </c:pt>
                <c:pt idx="1528">
                  <c:v>1.4832742221490669E-2</c:v>
                </c:pt>
                <c:pt idx="1529">
                  <c:v>1.4835592029925238E-2</c:v>
                </c:pt>
                <c:pt idx="1530">
                  <c:v>1.4838441840384853E-2</c:v>
                </c:pt>
                <c:pt idx="1531">
                  <c:v>1.4843022167176801E-2</c:v>
                </c:pt>
                <c:pt idx="1532">
                  <c:v>1.4846381408069527E-2</c:v>
                </c:pt>
                <c:pt idx="1533">
                  <c:v>1.484872203484125E-2</c:v>
                </c:pt>
                <c:pt idx="1534">
                  <c:v>1.485157197174135E-2</c:v>
                </c:pt>
                <c:pt idx="1535">
                  <c:v>1.4854421910687286E-2</c:v>
                </c:pt>
                <c:pt idx="1536">
                  <c:v>1.4857271851679057E-2</c:v>
                </c:pt>
                <c:pt idx="1537">
                  <c:v>1.4860121794714907E-2</c:v>
                </c:pt>
                <c:pt idx="1538">
                  <c:v>1.4844169509116937E-2</c:v>
                </c:pt>
                <c:pt idx="1539">
                  <c:v>1.4814070723531711E-2</c:v>
                </c:pt>
                <c:pt idx="1540">
                  <c:v>1.4780674291427947E-2</c:v>
                </c:pt>
                <c:pt idx="1541">
                  <c:v>1.4750811490042306E-2</c:v>
                </c:pt>
                <c:pt idx="1542">
                  <c:v>1.4720892256801826E-2</c:v>
                </c:pt>
                <c:pt idx="1543">
                  <c:v>1.4690916592995906E-2</c:v>
                </c:pt>
                <c:pt idx="1544">
                  <c:v>1.4660884499921771E-2</c:v>
                </c:pt>
                <c:pt idx="1545">
                  <c:v>1.4627926582556688E-2</c:v>
                </c:pt>
                <c:pt idx="1546">
                  <c:v>1.4597420311681117E-2</c:v>
                </c:pt>
                <c:pt idx="1547">
                  <c:v>1.4566856998212478E-2</c:v>
                </c:pt>
                <c:pt idx="1548">
                  <c:v>1.4536236643471034E-2</c:v>
                </c:pt>
                <c:pt idx="1549">
                  <c:v>1.450554243233337E-2</c:v>
                </c:pt>
                <c:pt idx="1550">
                  <c:v>1.4475163730891142E-2</c:v>
                </c:pt>
                <c:pt idx="1551">
                  <c:v>1.4467977427888905E-2</c:v>
                </c:pt>
                <c:pt idx="1552">
                  <c:v>1.447008259329525E-2</c:v>
                </c:pt>
                <c:pt idx="1553">
                  <c:v>1.4472187759831126E-2</c:v>
                </c:pt>
                <c:pt idx="1554">
                  <c:v>1.4474292927495663E-2</c:v>
                </c:pt>
                <c:pt idx="1555">
                  <c:v>1.4476398096287995E-2</c:v>
                </c:pt>
                <c:pt idx="1556">
                  <c:v>1.4478503266208989E-2</c:v>
                </c:pt>
                <c:pt idx="1557">
                  <c:v>1.4480608437258645E-2</c:v>
                </c:pt>
                <c:pt idx="1558">
                  <c:v>1.4482713609436095E-2</c:v>
                </c:pt>
                <c:pt idx="1559">
                  <c:v>1.4484818782743075E-2</c:v>
                </c:pt>
                <c:pt idx="1560">
                  <c:v>1.4486923957176981E-2</c:v>
                </c:pt>
                <c:pt idx="1561">
                  <c:v>1.4489029132739549E-2</c:v>
                </c:pt>
                <c:pt idx="1562">
                  <c:v>1.4491134309430779E-2</c:v>
                </c:pt>
                <c:pt idx="1563">
                  <c:v>1.4493239487250672E-2</c:v>
                </c:pt>
                <c:pt idx="1564">
                  <c:v>1.4495344666198357E-2</c:v>
                </c:pt>
                <c:pt idx="1565">
                  <c:v>1.4497449846274706E-2</c:v>
                </c:pt>
                <c:pt idx="1566">
                  <c:v>1.4499113031335015E-2</c:v>
                </c:pt>
                <c:pt idx="1567">
                  <c:v>1.4501218128950361E-2</c:v>
                </c:pt>
                <c:pt idx="1568">
                  <c:v>1.4503323227683053E-2</c:v>
                </c:pt>
                <c:pt idx="1569">
                  <c:v>1.4505428327531336E-2</c:v>
                </c:pt>
                <c:pt idx="1570">
                  <c:v>1.4507533428495211E-2</c:v>
                </c:pt>
                <c:pt idx="1571">
                  <c:v>1.4510080950428626E-2</c:v>
                </c:pt>
                <c:pt idx="1572">
                  <c:v>1.4512186138403873E-2</c:v>
                </c:pt>
                <c:pt idx="1573">
                  <c:v>1.4514291327506914E-2</c:v>
                </c:pt>
                <c:pt idx="1574">
                  <c:v>1.4516396517738618E-2</c:v>
                </c:pt>
                <c:pt idx="1575">
                  <c:v>1.4518501709098984E-2</c:v>
                </c:pt>
                <c:pt idx="1576">
                  <c:v>1.4520606901587144E-2</c:v>
                </c:pt>
                <c:pt idx="1577">
                  <c:v>1.4522712095204834E-2</c:v>
                </c:pt>
                <c:pt idx="1578">
                  <c:v>1.4524817289950318E-2</c:v>
                </c:pt>
                <c:pt idx="1579">
                  <c:v>1.4526036308954993E-2</c:v>
                </c:pt>
                <c:pt idx="1580">
                  <c:v>1.4528141336209721E-2</c:v>
                </c:pt>
                <c:pt idx="1581">
                  <c:v>1.4530246364565791E-2</c:v>
                </c:pt>
                <c:pt idx="1582">
                  <c:v>1.4532351394027643E-2</c:v>
                </c:pt>
                <c:pt idx="1583">
                  <c:v>1.4534456424592612E-2</c:v>
                </c:pt>
                <c:pt idx="1584">
                  <c:v>1.4536561456260699E-2</c:v>
                </c:pt>
                <c:pt idx="1585">
                  <c:v>1.4538666489032792E-2</c:v>
                </c:pt>
                <c:pt idx="1586">
                  <c:v>1.4540771522908891E-2</c:v>
                </c:pt>
                <c:pt idx="1587">
                  <c:v>1.4543320315651732E-2</c:v>
                </c:pt>
                <c:pt idx="1588">
                  <c:v>1.4544981593973105E-2</c:v>
                </c:pt>
                <c:pt idx="1589">
                  <c:v>1.4547086631160333E-2</c:v>
                </c:pt>
                <c:pt idx="1590">
                  <c:v>1.4537881116432061E-2</c:v>
                </c:pt>
                <c:pt idx="1591">
                  <c:v>1.4513563574060306E-2</c:v>
                </c:pt>
                <c:pt idx="1592">
                  <c:v>1.4484075282337486E-2</c:v>
                </c:pt>
                <c:pt idx="1593">
                  <c:v>1.4460232269838344E-2</c:v>
                </c:pt>
                <c:pt idx="1594">
                  <c:v>1.4436346401231844E-2</c:v>
                </c:pt>
                <c:pt idx="1595">
                  <c:v>1.441241767729997E-2</c:v>
                </c:pt>
                <c:pt idx="1596">
                  <c:v>1.4388446098829047E-2</c:v>
                </c:pt>
                <c:pt idx="1597">
                  <c:v>1.4365568066388355E-2</c:v>
                </c:pt>
                <c:pt idx="1598">
                  <c:v>1.4341230453454158E-2</c:v>
                </c:pt>
                <c:pt idx="1599">
                  <c:v>1.4316849519357917E-2</c:v>
                </c:pt>
                <c:pt idx="1600">
                  <c:v>1.4292425264902511E-2</c:v>
                </c:pt>
                <c:pt idx="1601">
                  <c:v>1.426794541596231E-2</c:v>
                </c:pt>
                <c:pt idx="1602">
                  <c:v>1.4243716726822111E-2</c:v>
                </c:pt>
                <c:pt idx="1603">
                  <c:v>1.4234199836896427E-2</c:v>
                </c:pt>
                <c:pt idx="1604">
                  <c:v>1.4235739751762483E-2</c:v>
                </c:pt>
                <c:pt idx="1605">
                  <c:v>1.4237279667231536E-2</c:v>
                </c:pt>
                <c:pt idx="1606">
                  <c:v>1.4238819583305322E-2</c:v>
                </c:pt>
                <c:pt idx="1607">
                  <c:v>1.4240359499982105E-2</c:v>
                </c:pt>
                <c:pt idx="1608">
                  <c:v>1.4241899417262753E-2</c:v>
                </c:pt>
                <c:pt idx="1609">
                  <c:v>1.4243439335148133E-2</c:v>
                </c:pt>
                <c:pt idx="1610">
                  <c:v>1.4244979253636509E-2</c:v>
                </c:pt>
                <c:pt idx="1611">
                  <c:v>1.4246519172728751E-2</c:v>
                </c:pt>
                <c:pt idx="1612">
                  <c:v>1.4248059092424858E-2</c:v>
                </c:pt>
                <c:pt idx="1613">
                  <c:v>1.4249599012725697E-2</c:v>
                </c:pt>
                <c:pt idx="1614">
                  <c:v>1.4251138933628664E-2</c:v>
                </c:pt>
                <c:pt idx="1615">
                  <c:v>1.4252678855137235E-2</c:v>
                </c:pt>
                <c:pt idx="1616">
                  <c:v>1.4254218777247932E-2</c:v>
                </c:pt>
                <c:pt idx="1617">
                  <c:v>1.4255758699963362E-2</c:v>
                </c:pt>
                <c:pt idx="1618">
                  <c:v>1.4256906658834763E-2</c:v>
                </c:pt>
                <c:pt idx="1619">
                  <c:v>1.4258446521837585E-2</c:v>
                </c:pt>
                <c:pt idx="1620">
                  <c:v>1.4259986385436853E-2</c:v>
                </c:pt>
                <c:pt idx="1621">
                  <c:v>1.4261526249634325E-2</c:v>
                </c:pt>
                <c:pt idx="1622">
                  <c:v>1.4263066114427365E-2</c:v>
                </c:pt>
                <c:pt idx="1623">
                  <c:v>1.4264998248935366E-2</c:v>
                </c:pt>
                <c:pt idx="1624">
                  <c:v>1.4266538175877849E-2</c:v>
                </c:pt>
                <c:pt idx="1625">
                  <c:v>1.4268078103423329E-2</c:v>
                </c:pt>
                <c:pt idx="1626">
                  <c:v>1.4269618031573544E-2</c:v>
                </c:pt>
                <c:pt idx="1627">
                  <c:v>1.4271157960326752E-2</c:v>
                </c:pt>
                <c:pt idx="1628">
                  <c:v>1.4272697889684695E-2</c:v>
                </c:pt>
                <c:pt idx="1629">
                  <c:v>1.4274237819645635E-2</c:v>
                </c:pt>
                <c:pt idx="1630">
                  <c:v>1.4275777750210437E-2</c:v>
                </c:pt>
                <c:pt idx="1631">
                  <c:v>1.4276532183700397E-2</c:v>
                </c:pt>
                <c:pt idx="1632">
                  <c:v>1.4278071993463648E-2</c:v>
                </c:pt>
                <c:pt idx="1633">
                  <c:v>1.4279611803818426E-2</c:v>
                </c:pt>
                <c:pt idx="1634">
                  <c:v>1.4281151614762955E-2</c:v>
                </c:pt>
                <c:pt idx="1635">
                  <c:v>1.428269142629901E-2</c:v>
                </c:pt>
                <c:pt idx="1636">
                  <c:v>1.4284231238424816E-2</c:v>
                </c:pt>
                <c:pt idx="1637">
                  <c:v>1.4286164158008905E-2</c:v>
                </c:pt>
                <c:pt idx="1638">
                  <c:v>1.428731086445012E-2</c:v>
                </c:pt>
                <c:pt idx="1639">
                  <c:v>1.4288850678347842E-2</c:v>
                </c:pt>
                <c:pt idx="1640">
                  <c:v>1.4290390492837091E-2</c:v>
                </c:pt>
                <c:pt idx="1641">
                  <c:v>1.429193030791609E-2</c:v>
                </c:pt>
                <c:pt idx="1642">
                  <c:v>1.4293470123586616E-2</c:v>
                </c:pt>
                <c:pt idx="1643">
                  <c:v>1.4286716100226471E-2</c:v>
                </c:pt>
                <c:pt idx="1644">
                  <c:v>1.4278771138294798E-2</c:v>
                </c:pt>
                <c:pt idx="1645">
                  <c:v>1.4272167336899512E-2</c:v>
                </c:pt>
                <c:pt idx="1646">
                  <c:v>1.4265550603939709E-2</c:v>
                </c:pt>
                <c:pt idx="1647">
                  <c:v>1.4258920939483164E-2</c:v>
                </c:pt>
                <c:pt idx="1648">
                  <c:v>1.4252278343592436E-2</c:v>
                </c:pt>
                <c:pt idx="1649">
                  <c:v>1.4245762843448686E-2</c:v>
                </c:pt>
                <c:pt idx="1650">
                  <c:v>1.4239006318391445E-2</c:v>
                </c:pt>
                <c:pt idx="1651">
                  <c:v>1.4232236720562327E-2</c:v>
                </c:pt>
                <c:pt idx="1652">
                  <c:v>1.422545405003073E-2</c:v>
                </c:pt>
                <c:pt idx="1653">
                  <c:v>1.4218871394951121E-2</c:v>
                </c:pt>
                <c:pt idx="1654">
                  <c:v>1.4212151211847216E-2</c:v>
                </c:pt>
                <c:pt idx="1655">
                  <c:v>1.4206576448990657E-2</c:v>
                </c:pt>
                <c:pt idx="1656">
                  <c:v>1.4207946251880035E-2</c:v>
                </c:pt>
                <c:pt idx="1657">
                  <c:v>1.420931605524816E-2</c:v>
                </c:pt>
                <c:pt idx="1658">
                  <c:v>1.4210685859092426E-2</c:v>
                </c:pt>
                <c:pt idx="1659">
                  <c:v>1.4212055663416309E-2</c:v>
                </c:pt>
                <c:pt idx="1660">
                  <c:v>1.4213425468217203E-2</c:v>
                </c:pt>
                <c:pt idx="1661">
                  <c:v>1.4214795273495104E-2</c:v>
                </c:pt>
                <c:pt idx="1662">
                  <c:v>1.4216165079251754E-2</c:v>
                </c:pt>
                <c:pt idx="1663">
                  <c:v>1.4217534885485413E-2</c:v>
                </c:pt>
                <c:pt idx="1664">
                  <c:v>1.421890469219869E-2</c:v>
                </c:pt>
                <c:pt idx="1665">
                  <c:v>1.4220274499387236E-2</c:v>
                </c:pt>
                <c:pt idx="1666">
                  <c:v>1.4221644307055401E-2</c:v>
                </c:pt>
                <c:pt idx="1667">
                  <c:v>1.4223014115200576E-2</c:v>
                </c:pt>
                <c:pt idx="1668">
                  <c:v>1.4224383923823627E-2</c:v>
                </c:pt>
                <c:pt idx="1669">
                  <c:v>1.4225753732924559E-2</c:v>
                </c:pt>
                <c:pt idx="1670">
                  <c:v>1.4227123542503368E-2</c:v>
                </c:pt>
                <c:pt idx="1671">
                  <c:v>1.422811467612292E-2</c:v>
                </c:pt>
                <c:pt idx="1672">
                  <c:v>1.422948443258063E-2</c:v>
                </c:pt>
                <c:pt idx="1673">
                  <c:v>1.4230854189510927E-2</c:v>
                </c:pt>
                <c:pt idx="1674">
                  <c:v>1.4232223946912937E-2</c:v>
                </c:pt>
                <c:pt idx="1675">
                  <c:v>1.4233972597562988E-2</c:v>
                </c:pt>
                <c:pt idx="1676">
                  <c:v>1.423534241000907E-2</c:v>
                </c:pt>
                <c:pt idx="1677">
                  <c:v>1.4236712222931292E-2</c:v>
                </c:pt>
                <c:pt idx="1678">
                  <c:v>1.423808203633313E-2</c:v>
                </c:pt>
                <c:pt idx="1679">
                  <c:v>1.423945185021111E-2</c:v>
                </c:pt>
                <c:pt idx="1680">
                  <c:v>1.4240821664567837E-2</c:v>
                </c:pt>
                <c:pt idx="1681">
                  <c:v>1.4242191479402443E-2</c:v>
                </c:pt>
                <c:pt idx="1682">
                  <c:v>1.4243561294714057E-2</c:v>
                </c:pt>
                <c:pt idx="1683">
                  <c:v>1.424493111050442E-2</c:v>
                </c:pt>
                <c:pt idx="1684">
                  <c:v>1.4245921546928933E-2</c:v>
                </c:pt>
                <c:pt idx="1685">
                  <c:v>1.4247291309529422E-2</c:v>
                </c:pt>
                <c:pt idx="1686">
                  <c:v>1.4248661072603376E-2</c:v>
                </c:pt>
                <c:pt idx="1687">
                  <c:v>1.4250030836149043E-2</c:v>
                </c:pt>
                <c:pt idx="1688">
                  <c:v>1.4251400600167297E-2</c:v>
                </c:pt>
                <c:pt idx="1689">
                  <c:v>1.425277036465902E-2</c:v>
                </c:pt>
                <c:pt idx="1690">
                  <c:v>1.4254140129621574E-2</c:v>
                </c:pt>
                <c:pt idx="1691">
                  <c:v>1.4255509895058473E-2</c:v>
                </c:pt>
                <c:pt idx="1692">
                  <c:v>1.425649986299149E-2</c:v>
                </c:pt>
                <c:pt idx="1693">
                  <c:v>1.4257869575190263E-2</c:v>
                </c:pt>
                <c:pt idx="1694">
                  <c:v>1.425923928785533E-2</c:v>
                </c:pt>
                <c:pt idx="1695">
                  <c:v>1.4256482192858577E-2</c:v>
                </c:pt>
                <c:pt idx="1696">
                  <c:v>1.4253718779304592E-2</c:v>
                </c:pt>
                <c:pt idx="1697">
                  <c:v>1.4250819578107506E-2</c:v>
                </c:pt>
                <c:pt idx="1698">
                  <c:v>1.4248131674160263E-2</c:v>
                </c:pt>
                <c:pt idx="1699">
                  <c:v>1.4245437588527419E-2</c:v>
                </c:pt>
                <c:pt idx="1700">
                  <c:v>1.4242737321223749E-2</c:v>
                </c:pt>
                <c:pt idx="1701">
                  <c:v>1.423991603382322E-2</c:v>
                </c:pt>
                <c:pt idx="1702">
                  <c:v>1.4237159542980167E-2</c:v>
                </c:pt>
                <c:pt idx="1703">
                  <c:v>1.4234396802838013E-2</c:v>
                </c:pt>
                <c:pt idx="1704">
                  <c:v>1.4231627813410815E-2</c:v>
                </c:pt>
                <c:pt idx="1705">
                  <c:v>1.422875258751269E-2</c:v>
                </c:pt>
                <c:pt idx="1706">
                  <c:v>1.422601434735807E-2</c:v>
                </c:pt>
                <c:pt idx="1707">
                  <c:v>1.4224422831194865E-2</c:v>
                </c:pt>
                <c:pt idx="1708">
                  <c:v>1.4225711371532772E-2</c:v>
                </c:pt>
                <c:pt idx="1709">
                  <c:v>1.4226999912291214E-2</c:v>
                </c:pt>
                <c:pt idx="1710">
                  <c:v>1.4228288453474531E-2</c:v>
                </c:pt>
                <c:pt idx="1711">
                  <c:v>1.4229576995080121E-2</c:v>
                </c:pt>
                <c:pt idx="1712">
                  <c:v>1.4230865537108849E-2</c:v>
                </c:pt>
                <c:pt idx="1713">
                  <c:v>1.4232154079559849E-2</c:v>
                </c:pt>
                <c:pt idx="1714">
                  <c:v>1.4233442622433989E-2</c:v>
                </c:pt>
                <c:pt idx="1715">
                  <c:v>1.4234731165729531E-2</c:v>
                </c:pt>
                <c:pt idx="1716">
                  <c:v>1.4236019709449949E-2</c:v>
                </c:pt>
                <c:pt idx="1717">
                  <c:v>1.4237308253590902E-2</c:v>
                </c:pt>
                <c:pt idx="1718">
                  <c:v>1.4238596798156733E-2</c:v>
                </c:pt>
                <c:pt idx="1719">
                  <c:v>1.4239885343143964E-2</c:v>
                </c:pt>
                <c:pt idx="1720">
                  <c:v>1.4241173888554335E-2</c:v>
                </c:pt>
                <c:pt idx="1721">
                  <c:v>1.4242462434386979E-2</c:v>
                </c:pt>
                <c:pt idx="1722">
                  <c:v>1.424375098064363E-2</c:v>
                </c:pt>
                <c:pt idx="1723">
                  <c:v>1.4244666002045927E-2</c:v>
                </c:pt>
                <c:pt idx="1724">
                  <c:v>1.4245954498221617E-2</c:v>
                </c:pt>
                <c:pt idx="1725">
                  <c:v>1.4247242994815433E-2</c:v>
                </c:pt>
                <c:pt idx="1726">
                  <c:v>1.4248905169894681E-2</c:v>
                </c:pt>
                <c:pt idx="1727">
                  <c:v>1.4250193718264425E-2</c:v>
                </c:pt>
                <c:pt idx="1728">
                  <c:v>1.4251482267058177E-2</c:v>
                </c:pt>
                <c:pt idx="1729">
                  <c:v>1.4252770816272462E-2</c:v>
                </c:pt>
                <c:pt idx="1730">
                  <c:v>1.4254059365911625E-2</c:v>
                </c:pt>
                <c:pt idx="1731">
                  <c:v>1.425534791597219E-2</c:v>
                </c:pt>
                <c:pt idx="1732">
                  <c:v>1.4256636466455896E-2</c:v>
                </c:pt>
                <c:pt idx="1733">
                  <c:v>1.4257925017361872E-2</c:v>
                </c:pt>
                <c:pt idx="1734">
                  <c:v>1.4259213568691856E-2</c:v>
                </c:pt>
                <c:pt idx="1735">
                  <c:v>1.4260502120443242E-2</c:v>
                </c:pt>
                <c:pt idx="1736">
                  <c:v>1.4261042311995986E-2</c:v>
                </c:pt>
                <c:pt idx="1737">
                  <c:v>1.4262330762624842E-2</c:v>
                </c:pt>
                <c:pt idx="1738">
                  <c:v>1.4263619213667589E-2</c:v>
                </c:pt>
                <c:pt idx="1739">
                  <c:v>1.4265091729650514E-2</c:v>
                </c:pt>
                <c:pt idx="1740">
                  <c:v>1.4266380181579663E-2</c:v>
                </c:pt>
                <c:pt idx="1741">
                  <c:v>1.4267668633920927E-2</c:v>
                </c:pt>
                <c:pt idx="1742">
                  <c:v>1.426895708667697E-2</c:v>
                </c:pt>
                <c:pt idx="1743">
                  <c:v>1.4270245539846016E-2</c:v>
                </c:pt>
                <c:pt idx="1744">
                  <c:v>1.4271159419939054E-2</c:v>
                </c:pt>
                <c:pt idx="1745">
                  <c:v>1.4272447822917068E-2</c:v>
                </c:pt>
                <c:pt idx="1746">
                  <c:v>1.4273736226303744E-2</c:v>
                </c:pt>
                <c:pt idx="1747">
                  <c:v>1.4273100542560795E-2</c:v>
                </c:pt>
                <c:pt idx="1748">
                  <c:v>1.4272911707718409E-2</c:v>
                </c:pt>
                <c:pt idx="1749">
                  <c:v>1.427233203991856E-2</c:v>
                </c:pt>
                <c:pt idx="1750">
                  <c:v>1.42717496305752E-2</c:v>
                </c:pt>
                <c:pt idx="1751">
                  <c:v>1.42711644796918E-2</c:v>
                </c:pt>
                <c:pt idx="1752">
                  <c:v>1.4270576587268363E-2</c:v>
                </c:pt>
                <c:pt idx="1753">
                  <c:v>1.4269730328104966E-2</c:v>
                </c:pt>
                <c:pt idx="1754">
                  <c:v>1.426911669229467E-2</c:v>
                </c:pt>
                <c:pt idx="1755">
                  <c:v>1.426850028493435E-2</c:v>
                </c:pt>
                <c:pt idx="1756">
                  <c:v>1.4267881106027523E-2</c:v>
                </c:pt>
                <c:pt idx="1757">
                  <c:v>1.4267596002105332E-2</c:v>
                </c:pt>
                <c:pt idx="1758">
                  <c:v>1.4266991660471205E-2</c:v>
                </c:pt>
                <c:pt idx="1759">
                  <c:v>1.4266916172597861E-2</c:v>
                </c:pt>
                <c:pt idx="1760">
                  <c:v>1.426816869409047E-2</c:v>
                </c:pt>
                <c:pt idx="1761">
                  <c:v>1.4269421215982762E-2</c:v>
                </c:pt>
                <c:pt idx="1762">
                  <c:v>1.4270673738275601E-2</c:v>
                </c:pt>
                <c:pt idx="1763">
                  <c:v>1.4271926260967252E-2</c:v>
                </c:pt>
                <c:pt idx="1764">
                  <c:v>1.4273178784057714E-2</c:v>
                </c:pt>
                <c:pt idx="1765">
                  <c:v>1.4274431307547856E-2</c:v>
                </c:pt>
                <c:pt idx="1766">
                  <c:v>1.4275683831438547E-2</c:v>
                </c:pt>
                <c:pt idx="1767">
                  <c:v>1.4276936355727181E-2</c:v>
                </c:pt>
                <c:pt idx="1768">
                  <c:v>1.4278188880416365E-2</c:v>
                </c:pt>
                <c:pt idx="1769">
                  <c:v>1.427944140550436E-2</c:v>
                </c:pt>
                <c:pt idx="1770">
                  <c:v>1.4280693930992903E-2</c:v>
                </c:pt>
                <c:pt idx="1771">
                  <c:v>1.428194645687939E-2</c:v>
                </c:pt>
                <c:pt idx="1772">
                  <c:v>1.4283198983166425E-2</c:v>
                </c:pt>
                <c:pt idx="1773">
                  <c:v>1.4284451509852273E-2</c:v>
                </c:pt>
                <c:pt idx="1774">
                  <c:v>1.42857040369378E-2</c:v>
                </c:pt>
                <c:pt idx="1775">
                  <c:v>1.4286583953830746E-2</c:v>
                </c:pt>
                <c:pt idx="1776">
                  <c:v>1.4287836432067913E-2</c:v>
                </c:pt>
                <c:pt idx="1777">
                  <c:v>1.4289088910701247E-2</c:v>
                </c:pt>
                <c:pt idx="1778">
                  <c:v>1.4290714149274974E-2</c:v>
                </c:pt>
                <c:pt idx="1779">
                  <c:v>1.4291966678358034E-2</c:v>
                </c:pt>
                <c:pt idx="1780">
                  <c:v>1.4293219207839906E-2</c:v>
                </c:pt>
                <c:pt idx="1781">
                  <c:v>1.4294471737722326E-2</c:v>
                </c:pt>
                <c:pt idx="1782">
                  <c:v>1.4295724268003558E-2</c:v>
                </c:pt>
                <c:pt idx="1783">
                  <c:v>1.4296976798683601E-2</c:v>
                </c:pt>
                <c:pt idx="1784">
                  <c:v>1.4298229329764194E-2</c:v>
                </c:pt>
                <c:pt idx="1785">
                  <c:v>1.4299481861243597E-2</c:v>
                </c:pt>
                <c:pt idx="1786">
                  <c:v>1.4300734393122681E-2</c:v>
                </c:pt>
                <c:pt idx="1787">
                  <c:v>1.4301986925401446E-2</c:v>
                </c:pt>
                <c:pt idx="1788">
                  <c:v>1.4302492960004187E-2</c:v>
                </c:pt>
                <c:pt idx="1789">
                  <c:v>1.4303745393677403E-2</c:v>
                </c:pt>
                <c:pt idx="1790">
                  <c:v>1.4304997827741417E-2</c:v>
                </c:pt>
                <c:pt idx="1791">
                  <c:v>1.4306429181435654E-2</c:v>
                </c:pt>
                <c:pt idx="1792">
                  <c:v>1.4307681616338108E-2</c:v>
                </c:pt>
                <c:pt idx="1793">
                  <c:v>1.4308934051629585E-2</c:v>
                </c:pt>
                <c:pt idx="1794">
                  <c:v>1.4310186487312748E-2</c:v>
                </c:pt>
                <c:pt idx="1795">
                  <c:v>1.431143892338671E-2</c:v>
                </c:pt>
                <c:pt idx="1796">
                  <c:v>1.4312317727906252E-2</c:v>
                </c:pt>
                <c:pt idx="1797">
                  <c:v>1.4313570115027003E-2</c:v>
                </c:pt>
                <c:pt idx="1798">
                  <c:v>1.4314822502535757E-2</c:v>
                </c:pt>
                <c:pt idx="1799">
                  <c:v>1.4314769978332344E-2</c:v>
                </c:pt>
                <c:pt idx="1800">
                  <c:v>1.4315154959847184E-2</c:v>
                </c:pt>
                <c:pt idx="1801">
                  <c:v>1.4315850462789239E-2</c:v>
                </c:pt>
                <c:pt idx="1802">
                  <c:v>1.4315860842282249E-2</c:v>
                </c:pt>
                <c:pt idx="1803">
                  <c:v>1.4315869469121067E-2</c:v>
                </c:pt>
                <c:pt idx="1804">
                  <c:v>1.4315876343303991E-2</c:v>
                </c:pt>
                <c:pt idx="1805">
                  <c:v>1.4314975994421848E-2</c:v>
                </c:pt>
                <c:pt idx="1806">
                  <c:v>1.4314937924559859E-2</c:v>
                </c:pt>
                <c:pt idx="1807">
                  <c:v>1.431489804448084E-2</c:v>
                </c:pt>
                <c:pt idx="1808">
                  <c:v>1.4314856354183033E-2</c:v>
                </c:pt>
                <c:pt idx="1809">
                  <c:v>1.4315169071675994E-2</c:v>
                </c:pt>
                <c:pt idx="1810">
                  <c:v>1.4315137610394588E-2</c:v>
                </c:pt>
                <c:pt idx="1811">
                  <c:v>1.4316186400943778E-2</c:v>
                </c:pt>
                <c:pt idx="1812">
                  <c:v>1.431741540435673E-2</c:v>
                </c:pt>
                <c:pt idx="1813">
                  <c:v>1.4318644408152854E-2</c:v>
                </c:pt>
                <c:pt idx="1814">
                  <c:v>1.4319873412335626E-2</c:v>
                </c:pt>
                <c:pt idx="1815">
                  <c:v>1.43211024169007E-2</c:v>
                </c:pt>
                <c:pt idx="1816">
                  <c:v>1.4322331421851553E-2</c:v>
                </c:pt>
                <c:pt idx="1817">
                  <c:v>1.4323560427187314E-2</c:v>
                </c:pt>
                <c:pt idx="1818">
                  <c:v>1.4324789432907117E-2</c:v>
                </c:pt>
                <c:pt idx="1819">
                  <c:v>1.4326018439011828E-2</c:v>
                </c:pt>
                <c:pt idx="1820">
                  <c:v>1.432724744550145E-2</c:v>
                </c:pt>
                <c:pt idx="1821">
                  <c:v>1.4328476452374244E-2</c:v>
                </c:pt>
                <c:pt idx="1822">
                  <c:v>1.4329705459632816E-2</c:v>
                </c:pt>
                <c:pt idx="1823">
                  <c:v>1.4330934467275428E-2</c:v>
                </c:pt>
                <c:pt idx="1824">
                  <c:v>1.433216347530295E-2</c:v>
                </c:pt>
                <c:pt idx="1825">
                  <c:v>1.4333392483715381E-2</c:v>
                </c:pt>
                <c:pt idx="1826">
                  <c:v>1.4334248670479981E-2</c:v>
                </c:pt>
                <c:pt idx="1827">
                  <c:v>1.433547763078581E-2</c:v>
                </c:pt>
                <c:pt idx="1828">
                  <c:v>1.4336706591471116E-2</c:v>
                </c:pt>
                <c:pt idx="1829">
                  <c:v>1.4337935552536776E-2</c:v>
                </c:pt>
                <c:pt idx="1830">
                  <c:v>1.4339537531545097E-2</c:v>
                </c:pt>
                <c:pt idx="1831">
                  <c:v>1.4340766542265248E-2</c:v>
                </c:pt>
                <c:pt idx="1832">
                  <c:v>1.434199555336944E-2</c:v>
                </c:pt>
                <c:pt idx="1833">
                  <c:v>1.4343224564857671E-2</c:v>
                </c:pt>
                <c:pt idx="1834">
                  <c:v>1.4344453576731682E-2</c:v>
                </c:pt>
                <c:pt idx="1835">
                  <c:v>1.4345682588988863E-2</c:v>
                </c:pt>
                <c:pt idx="1836">
                  <c:v>1.4346911601632692E-2</c:v>
                </c:pt>
                <c:pt idx="1837">
                  <c:v>1.4348140614659693E-2</c:v>
                </c:pt>
                <c:pt idx="1838">
                  <c:v>1.4349369628071604E-2</c:v>
                </c:pt>
                <c:pt idx="1839">
                  <c:v>1.4349851740940167E-2</c:v>
                </c:pt>
                <c:pt idx="1840">
                  <c:v>1.4351080657262649E-2</c:v>
                </c:pt>
                <c:pt idx="1841">
                  <c:v>1.4352309573961719E-2</c:v>
                </c:pt>
                <c:pt idx="1842">
                  <c:v>1.4353538491036488E-2</c:v>
                </c:pt>
                <c:pt idx="1843">
                  <c:v>1.4355141047404731E-2</c:v>
                </c:pt>
                <c:pt idx="1844">
                  <c:v>1.4355996326314013E-2</c:v>
                </c:pt>
                <c:pt idx="1845">
                  <c:v>1.4357225244517657E-2</c:v>
                </c:pt>
                <c:pt idx="1846">
                  <c:v>1.4358454163097889E-2</c:v>
                </c:pt>
                <c:pt idx="1847">
                  <c:v>1.435968308205382E-2</c:v>
                </c:pt>
                <c:pt idx="1848">
                  <c:v>1.4360912001386339E-2</c:v>
                </c:pt>
                <c:pt idx="1849">
                  <c:v>1.4362140921094557E-2</c:v>
                </c:pt>
                <c:pt idx="1850">
                  <c:v>1.4362663588686431E-2</c:v>
                </c:pt>
                <c:pt idx="1851">
                  <c:v>1.4362655238409516E-2</c:v>
                </c:pt>
                <c:pt idx="1852">
                  <c:v>1.4363115682286496E-2</c:v>
                </c:pt>
                <c:pt idx="1853">
                  <c:v>1.4363130449427049E-2</c:v>
                </c:pt>
                <c:pt idx="1854">
                  <c:v>1.4363143562276116E-2</c:v>
                </c:pt>
                <c:pt idx="1855">
                  <c:v>1.4363155020831091E-2</c:v>
                </c:pt>
                <c:pt idx="1856">
                  <c:v>1.4362875546640974E-2</c:v>
                </c:pt>
                <c:pt idx="1857">
                  <c:v>1.4362870519603726E-2</c:v>
                </c:pt>
                <c:pt idx="1858">
                  <c:v>1.4362863820163604E-2</c:v>
                </c:pt>
                <c:pt idx="1859">
                  <c:v>1.4362855448317091E-2</c:v>
                </c:pt>
                <c:pt idx="1860">
                  <c:v>1.4362845404065945E-2</c:v>
                </c:pt>
                <c:pt idx="1861">
                  <c:v>1.4363189032019739E-2</c:v>
                </c:pt>
                <c:pt idx="1862">
                  <c:v>1.4363188910527357E-2</c:v>
                </c:pt>
                <c:pt idx="1863">
                  <c:v>1.4364050911915019E-2</c:v>
                </c:pt>
                <c:pt idx="1864">
                  <c:v>1.4365258188163555E-2</c:v>
                </c:pt>
                <c:pt idx="1865">
                  <c:v>1.436646546478223E-2</c:v>
                </c:pt>
                <c:pt idx="1866">
                  <c:v>1.4367672741771045E-2</c:v>
                </c:pt>
                <c:pt idx="1867">
                  <c:v>1.4368880019132604E-2</c:v>
                </c:pt>
                <c:pt idx="1868">
                  <c:v>1.4370087296864302E-2</c:v>
                </c:pt>
                <c:pt idx="1869">
                  <c:v>1.4371294574967877E-2</c:v>
                </c:pt>
                <c:pt idx="1870">
                  <c:v>1.4372501853441591E-2</c:v>
                </c:pt>
                <c:pt idx="1871">
                  <c:v>1.437370913228718E-2</c:v>
                </c:pt>
                <c:pt idx="1872">
                  <c:v>1.4374916411503777E-2</c:v>
                </c:pt>
                <c:pt idx="1873">
                  <c:v>1.4376123691091383E-2</c:v>
                </c:pt>
                <c:pt idx="1874">
                  <c:v>1.4377330971049995E-2</c:v>
                </c:pt>
                <c:pt idx="1875">
                  <c:v>1.4378538251379615E-2</c:v>
                </c:pt>
                <c:pt idx="1876">
                  <c:v>1.4379745532081111E-2</c:v>
                </c:pt>
                <c:pt idx="1877">
                  <c:v>1.4380952813152747E-2</c:v>
                </c:pt>
                <c:pt idx="1878">
                  <c:v>1.4381786931925987E-2</c:v>
                </c:pt>
                <c:pt idx="1879">
                  <c:v>1.4382994165570906E-2</c:v>
                </c:pt>
                <c:pt idx="1880">
                  <c:v>1.4384201399581246E-2</c:v>
                </c:pt>
                <c:pt idx="1881">
                  <c:v>1.4385408633959644E-2</c:v>
                </c:pt>
                <c:pt idx="1882">
                  <c:v>1.4386615868705221E-2</c:v>
                </c:pt>
                <c:pt idx="1883">
                  <c:v>1.4388196507378929E-2</c:v>
                </c:pt>
                <c:pt idx="1884">
                  <c:v>1.4389403791049356E-2</c:v>
                </c:pt>
                <c:pt idx="1885">
                  <c:v>1.4390611075089921E-2</c:v>
                </c:pt>
                <c:pt idx="1886">
                  <c:v>1.4391818359501493E-2</c:v>
                </c:pt>
                <c:pt idx="1887">
                  <c:v>1.4393025644284942E-2</c:v>
                </c:pt>
                <c:pt idx="1888">
                  <c:v>1.4394232929439399E-2</c:v>
                </c:pt>
                <c:pt idx="1889">
                  <c:v>1.4395440214964863E-2</c:v>
                </c:pt>
                <c:pt idx="1890">
                  <c:v>1.4396647500861334E-2</c:v>
                </c:pt>
                <c:pt idx="1891">
                  <c:v>1.4397480997929677E-2</c:v>
                </c:pt>
                <c:pt idx="1892">
                  <c:v>1.4398688236346165E-2</c:v>
                </c:pt>
                <c:pt idx="1893">
                  <c:v>1.4399895475128073E-2</c:v>
                </c:pt>
                <c:pt idx="1894">
                  <c:v>1.4401102714278918E-2</c:v>
                </c:pt>
                <c:pt idx="1895">
                  <c:v>1.4402309953796063E-2</c:v>
                </c:pt>
                <c:pt idx="1896">
                  <c:v>1.4403517193679508E-2</c:v>
                </c:pt>
                <c:pt idx="1897">
                  <c:v>1.4404724433931889E-2</c:v>
                </c:pt>
                <c:pt idx="1898">
                  <c:v>1.4405931674549691E-2</c:v>
                </c:pt>
                <c:pt idx="1899">
                  <c:v>1.4407138915535552E-2</c:v>
                </c:pt>
                <c:pt idx="1900">
                  <c:v>1.4407971948100062E-2</c:v>
                </c:pt>
                <c:pt idx="1901">
                  <c:v>1.4409179141562589E-2</c:v>
                </c:pt>
                <c:pt idx="1902">
                  <c:v>1.4410386335388381E-2</c:v>
                </c:pt>
                <c:pt idx="1903">
                  <c:v>1.441164294014996E-2</c:v>
                </c:pt>
                <c:pt idx="1904">
                  <c:v>1.4413660128297706E-2</c:v>
                </c:pt>
                <c:pt idx="1905">
                  <c:v>1.4414915905998664E-2</c:v>
                </c:pt>
                <c:pt idx="1906">
                  <c:v>1.4416171747923897E-2</c:v>
                </c:pt>
                <c:pt idx="1907">
                  <c:v>1.4417427654071672E-2</c:v>
                </c:pt>
                <c:pt idx="1908">
                  <c:v>1.4418683624442857E-2</c:v>
                </c:pt>
                <c:pt idx="1909">
                  <c:v>1.4419561829964575E-2</c:v>
                </c:pt>
                <c:pt idx="1910">
                  <c:v>1.4420818405616018E-2</c:v>
                </c:pt>
                <c:pt idx="1911">
                  <c:v>1.4422075046186082E-2</c:v>
                </c:pt>
                <c:pt idx="1912">
                  <c:v>1.4423331751673887E-2</c:v>
                </c:pt>
                <c:pt idx="1913">
                  <c:v>1.4424964439650783E-2</c:v>
                </c:pt>
                <c:pt idx="1914">
                  <c:v>1.4426220795363291E-2</c:v>
                </c:pt>
                <c:pt idx="1915">
                  <c:v>1.4427470313423615E-2</c:v>
                </c:pt>
                <c:pt idx="1916">
                  <c:v>1.4428678447968194E-2</c:v>
                </c:pt>
                <c:pt idx="1917">
                  <c:v>1.4429886582883782E-2</c:v>
                </c:pt>
                <c:pt idx="1918">
                  <c:v>1.4431094718169507E-2</c:v>
                </c:pt>
                <c:pt idx="1919">
                  <c:v>1.4432302853828847E-2</c:v>
                </c:pt>
                <c:pt idx="1920">
                  <c:v>1.4433510989860064E-2</c:v>
                </c:pt>
                <c:pt idx="1921">
                  <c:v>1.4434719126262289E-2</c:v>
                </c:pt>
                <c:pt idx="1922">
                  <c:v>1.4435927263036389E-2</c:v>
                </c:pt>
                <c:pt idx="1923">
                  <c:v>1.4437135400181498E-2</c:v>
                </c:pt>
                <c:pt idx="1924">
                  <c:v>1.4438343537699351E-2</c:v>
                </c:pt>
                <c:pt idx="1925">
                  <c:v>1.4439551675588212E-2</c:v>
                </c:pt>
                <c:pt idx="1926">
                  <c:v>1.444075981384808E-2</c:v>
                </c:pt>
                <c:pt idx="1927">
                  <c:v>1.4441967952480695E-2</c:v>
                </c:pt>
                <c:pt idx="1928">
                  <c:v>1.4443176091484315E-2</c:v>
                </c:pt>
                <c:pt idx="1929">
                  <c:v>1.4444384230859813E-2</c:v>
                </c:pt>
                <c:pt idx="1930">
                  <c:v>1.444559237060632E-2</c:v>
                </c:pt>
                <c:pt idx="1931">
                  <c:v>1.4446424703329427E-2</c:v>
                </c:pt>
                <c:pt idx="1932">
                  <c:v>1.4447632795398886E-2</c:v>
                </c:pt>
                <c:pt idx="1933">
                  <c:v>1.4448840887836403E-2</c:v>
                </c:pt>
                <c:pt idx="1934">
                  <c:v>1.4450048980641098E-2</c:v>
                </c:pt>
                <c:pt idx="1935">
                  <c:v>1.4451633074916126E-2</c:v>
                </c:pt>
                <c:pt idx="1936">
                  <c:v>1.445284121689302E-2</c:v>
                </c:pt>
                <c:pt idx="1937">
                  <c:v>1.4454049359241793E-2</c:v>
                </c:pt>
                <c:pt idx="1938">
                  <c:v>1.4455257501961572E-2</c:v>
                </c:pt>
                <c:pt idx="1939">
                  <c:v>1.4456465645054097E-2</c:v>
                </c:pt>
                <c:pt idx="1940">
                  <c:v>1.445767378851676E-2</c:v>
                </c:pt>
                <c:pt idx="1941">
                  <c:v>1.4458881932352168E-2</c:v>
                </c:pt>
                <c:pt idx="1942">
                  <c:v>1.4460090076558584E-2</c:v>
                </c:pt>
                <c:pt idx="1943">
                  <c:v>1.4460921832424849E-2</c:v>
                </c:pt>
                <c:pt idx="1944">
                  <c:v>1.4461753506406438E-2</c:v>
                </c:pt>
                <c:pt idx="1945">
                  <c:v>1.4462961554782439E-2</c:v>
                </c:pt>
                <c:pt idx="1946">
                  <c:v>1.446416960352348E-2</c:v>
                </c:pt>
                <c:pt idx="1947">
                  <c:v>1.4465377652627787E-2</c:v>
                </c:pt>
                <c:pt idx="1948">
                  <c:v>1.4466585702096246E-2</c:v>
                </c:pt>
                <c:pt idx="1949">
                  <c:v>1.4468170416822176E-2</c:v>
                </c:pt>
                <c:pt idx="1950">
                  <c:v>1.4469001802122072E-2</c:v>
                </c:pt>
                <c:pt idx="1951">
                  <c:v>1.4470209852681215E-2</c:v>
                </c:pt>
                <c:pt idx="1952">
                  <c:v>1.4470287560660638E-2</c:v>
                </c:pt>
                <c:pt idx="1953">
                  <c:v>1.4472625954888407E-2</c:v>
                </c:pt>
                <c:pt idx="1954">
                  <c:v>1.4473834006537345E-2</c:v>
                </c:pt>
                <c:pt idx="1955">
                  <c:v>1.4474633055892028E-2</c:v>
                </c:pt>
                <c:pt idx="1956">
                  <c:v>1.4476088770190215E-2</c:v>
                </c:pt>
                <c:pt idx="1957">
                  <c:v>1.4476895608654951E-2</c:v>
                </c:pt>
                <c:pt idx="1958">
                  <c:v>1.447770193652638E-2</c:v>
                </c:pt>
                <c:pt idx="1959">
                  <c:v>1.4478507753802763E-2</c:v>
                </c:pt>
                <c:pt idx="1960">
                  <c:v>1.4479313060484103E-2</c:v>
                </c:pt>
                <c:pt idx="1961">
                  <c:v>1.4479766833051211E-2</c:v>
                </c:pt>
                <c:pt idx="1962">
                  <c:v>1.4480566722103787E-2</c:v>
                </c:pt>
                <c:pt idx="1963">
                  <c:v>1.4481366094966197E-2</c:v>
                </c:pt>
                <c:pt idx="1964">
                  <c:v>1.4482164951636681E-2</c:v>
                </c:pt>
                <c:pt idx="1965">
                  <c:v>1.4483331934967741E-2</c:v>
                </c:pt>
                <c:pt idx="1966">
                  <c:v>1.4484134178077944E-2</c:v>
                </c:pt>
                <c:pt idx="1967">
                  <c:v>1.4484993042802501E-2</c:v>
                </c:pt>
                <c:pt idx="1968">
                  <c:v>1.4486194482187003E-2</c:v>
                </c:pt>
                <c:pt idx="1969">
                  <c:v>1.4487395921938167E-2</c:v>
                </c:pt>
                <c:pt idx="1970">
                  <c:v>1.4488597362057732E-2</c:v>
                </c:pt>
                <c:pt idx="1971">
                  <c:v>1.448979880254396E-2</c:v>
                </c:pt>
                <c:pt idx="1972">
                  <c:v>1.449100024339859E-2</c:v>
                </c:pt>
                <c:pt idx="1973">
                  <c:v>1.4492201684619014E-2</c:v>
                </c:pt>
                <c:pt idx="1974">
                  <c:v>1.4493403126208709E-2</c:v>
                </c:pt>
                <c:pt idx="1975">
                  <c:v>1.4494604568165934E-2</c:v>
                </c:pt>
                <c:pt idx="1976">
                  <c:v>1.4495806010489823E-2</c:v>
                </c:pt>
                <c:pt idx="1977">
                  <c:v>1.4497007453182113E-2</c:v>
                </c:pt>
                <c:pt idx="1978">
                  <c:v>1.4498208896241066E-2</c:v>
                </c:pt>
                <c:pt idx="1979">
                  <c:v>1.4499410339668421E-2</c:v>
                </c:pt>
                <c:pt idx="1980">
                  <c:v>1.4500611783462437E-2</c:v>
                </c:pt>
                <c:pt idx="1981">
                  <c:v>1.4501813227623988E-2</c:v>
                </c:pt>
                <c:pt idx="1982">
                  <c:v>1.4503014672153069E-2</c:v>
                </c:pt>
                <c:pt idx="1983">
                  <c:v>1.4503838483518414E-2</c:v>
                </c:pt>
                <c:pt idx="1984">
                  <c:v>1.4505039880439701E-2</c:v>
                </c:pt>
                <c:pt idx="1985">
                  <c:v>1.4506241277724654E-2</c:v>
                </c:pt>
                <c:pt idx="1986">
                  <c:v>1.4507820453945585E-2</c:v>
                </c:pt>
                <c:pt idx="1987">
                  <c:v>1.4509021900313196E-2</c:v>
                </c:pt>
                <c:pt idx="1988">
                  <c:v>1.451022334704747E-2</c:v>
                </c:pt>
                <c:pt idx="1989">
                  <c:v>1.4511424794150145E-2</c:v>
                </c:pt>
                <c:pt idx="1990">
                  <c:v>1.4512626241619484E-2</c:v>
                </c:pt>
                <c:pt idx="1991">
                  <c:v>1.4513827689456353E-2</c:v>
                </c:pt>
                <c:pt idx="1992">
                  <c:v>1.4515029137660757E-2</c:v>
                </c:pt>
                <c:pt idx="1993">
                  <c:v>1.451623058623356E-2</c:v>
                </c:pt>
                <c:pt idx="1994">
                  <c:v>1.4517432035173026E-2</c:v>
                </c:pt>
                <c:pt idx="1995">
                  <c:v>1.4518633484480025E-2</c:v>
                </c:pt>
                <c:pt idx="1996">
                  <c:v>1.4519078424306997E-2</c:v>
                </c:pt>
                <c:pt idx="1997">
                  <c:v>1.4520279777561207E-2</c:v>
                </c:pt>
                <c:pt idx="1998">
                  <c:v>1.4521481131175129E-2</c:v>
                </c:pt>
                <c:pt idx="1999">
                  <c:v>1.4522854107173799E-2</c:v>
                </c:pt>
                <c:pt idx="2000">
                  <c:v>1.4524055461557772E-2</c:v>
                </c:pt>
                <c:pt idx="2001">
                  <c:v>1.4525256816301457E-2</c:v>
                </c:pt>
                <c:pt idx="2002">
                  <c:v>1.4526458171404855E-2</c:v>
                </c:pt>
                <c:pt idx="2003">
                  <c:v>1.4527659526867964E-2</c:v>
                </c:pt>
                <c:pt idx="2004">
                  <c:v>1.4528482255757744E-2</c:v>
                </c:pt>
                <c:pt idx="2005">
                  <c:v>1.4529683563516631E-2</c:v>
                </c:pt>
                <c:pt idx="2006">
                  <c:v>1.4530884871631188E-2</c:v>
                </c:pt>
                <c:pt idx="2007">
                  <c:v>1.4528231849969054E-2</c:v>
                </c:pt>
                <c:pt idx="2008">
                  <c:v>1.4525359629655636E-2</c:v>
                </c:pt>
                <c:pt idx="2009">
                  <c:v>1.4522820802673078E-2</c:v>
                </c:pt>
                <c:pt idx="2010">
                  <c:v>1.4520277370270996E-2</c:v>
                </c:pt>
                <c:pt idx="2011">
                  <c:v>1.4517729332460684E-2</c:v>
                </c:pt>
                <c:pt idx="2012">
                  <c:v>1.4515176689247358E-2</c:v>
                </c:pt>
                <c:pt idx="2013">
                  <c:v>1.4512478978185422E-2</c:v>
                </c:pt>
                <c:pt idx="2014">
                  <c:v>1.450987653924591E-2</c:v>
                </c:pt>
                <c:pt idx="2015">
                  <c:v>1.4507269444529096E-2</c:v>
                </c:pt>
                <c:pt idx="2016">
                  <c:v>1.4504657694041127E-2</c:v>
                </c:pt>
                <c:pt idx="2017">
                  <c:v>1.4502344392488254E-2</c:v>
                </c:pt>
                <c:pt idx="2018">
                  <c:v>1.4499764117059281E-2</c:v>
                </c:pt>
                <c:pt idx="2019">
                  <c:v>1.44982442131913E-2</c:v>
                </c:pt>
                <c:pt idx="2020">
                  <c:v>1.4499385107020275E-2</c:v>
                </c:pt>
                <c:pt idx="2021">
                  <c:v>1.450052600118029E-2</c:v>
                </c:pt>
                <c:pt idx="2022">
                  <c:v>1.4501666895672213E-2</c:v>
                </c:pt>
                <c:pt idx="2023">
                  <c:v>1.4502807790494308E-2</c:v>
                </c:pt>
                <c:pt idx="2024">
                  <c:v>1.4503948685650048E-2</c:v>
                </c:pt>
                <c:pt idx="2025">
                  <c:v>1.4505089581134221E-2</c:v>
                </c:pt>
                <c:pt idx="2026">
                  <c:v>1.4506230476952041E-2</c:v>
                </c:pt>
                <c:pt idx="2027">
                  <c:v>1.4507371373100901E-2</c:v>
                </c:pt>
                <c:pt idx="2028">
                  <c:v>1.4508512269580798E-2</c:v>
                </c:pt>
                <c:pt idx="2029">
                  <c:v>1.4509653166392605E-2</c:v>
                </c:pt>
                <c:pt idx="2030">
                  <c:v>1.4510794063535452E-2</c:v>
                </c:pt>
                <c:pt idx="2031">
                  <c:v>1.4511934961009337E-2</c:v>
                </c:pt>
                <c:pt idx="2032">
                  <c:v>1.4513075858815132E-2</c:v>
                </c:pt>
                <c:pt idx="2033">
                  <c:v>1.4514216756951966E-2</c:v>
                </c:pt>
                <c:pt idx="2034">
                  <c:v>1.4515357655420709E-2</c:v>
                </c:pt>
                <c:pt idx="2035">
                  <c:v>1.4516124751102389E-2</c:v>
                </c:pt>
                <c:pt idx="2036">
                  <c:v>1.4517265604290133E-2</c:v>
                </c:pt>
                <c:pt idx="2037">
                  <c:v>1.4518406457804649E-2</c:v>
                </c:pt>
                <c:pt idx="2038">
                  <c:v>1.4519921252609549E-2</c:v>
                </c:pt>
                <c:pt idx="2039">
                  <c:v>1.4521062152734358E-2</c:v>
                </c:pt>
                <c:pt idx="2040">
                  <c:v>1.4522203053191076E-2</c:v>
                </c:pt>
                <c:pt idx="2041">
                  <c:v>1.4523343953978833E-2</c:v>
                </c:pt>
                <c:pt idx="2042">
                  <c:v>1.4524484855099367E-2</c:v>
                </c:pt>
                <c:pt idx="2043">
                  <c:v>1.452562575655094E-2</c:v>
                </c:pt>
                <c:pt idx="2044">
                  <c:v>1.4526766658332683E-2</c:v>
                </c:pt>
                <c:pt idx="2045">
                  <c:v>1.4527907560447206E-2</c:v>
                </c:pt>
                <c:pt idx="2046">
                  <c:v>1.4529048462893636E-2</c:v>
                </c:pt>
                <c:pt idx="2047">
                  <c:v>1.4530189365670236E-2</c:v>
                </c:pt>
                <c:pt idx="2048">
                  <c:v>1.4530581481864147E-2</c:v>
                </c:pt>
                <c:pt idx="2049">
                  <c:v>1.453172229332278E-2</c:v>
                </c:pt>
                <c:pt idx="2050">
                  <c:v>1.4532863105107374E-2</c:v>
                </c:pt>
                <c:pt idx="2051">
                  <c:v>1.4534166890399547E-2</c:v>
                </c:pt>
                <c:pt idx="2052">
                  <c:v>1.4535307702878697E-2</c:v>
                </c:pt>
                <c:pt idx="2053">
                  <c:v>1.4536448515681144E-2</c:v>
                </c:pt>
                <c:pt idx="2054">
                  <c:v>1.4537589328806888E-2</c:v>
                </c:pt>
                <c:pt idx="2055">
                  <c:v>1.4538730142257705E-2</c:v>
                </c:pt>
                <c:pt idx="2056">
                  <c:v>1.4539496209664847E-2</c:v>
                </c:pt>
                <c:pt idx="2057">
                  <c:v>1.4540636977747989E-2</c:v>
                </c:pt>
                <c:pt idx="2058">
                  <c:v>1.4541777746151775E-2</c:v>
                </c:pt>
                <c:pt idx="2059">
                  <c:v>1.4535745739972735E-2</c:v>
                </c:pt>
                <c:pt idx="2060">
                  <c:v>1.4528316120966535E-2</c:v>
                </c:pt>
                <c:pt idx="2061">
                  <c:v>1.4522497157543252E-2</c:v>
                </c:pt>
                <c:pt idx="2062">
                  <c:v>1.4516669896724154E-2</c:v>
                </c:pt>
                <c:pt idx="2063">
                  <c:v>1.4510834338543128E-2</c:v>
                </c:pt>
                <c:pt idx="2064">
                  <c:v>1.4504990483041881E-2</c:v>
                </c:pt>
                <c:pt idx="2065">
                  <c:v>1.4499207025115687E-2</c:v>
                </c:pt>
                <c:pt idx="2066">
                  <c:v>1.4493271074956147E-2</c:v>
                </c:pt>
                <c:pt idx="2067">
                  <c:v>1.4487326736777537E-2</c:v>
                </c:pt>
                <c:pt idx="2068">
                  <c:v>1.4481374010617628E-2</c:v>
                </c:pt>
                <c:pt idx="2069">
                  <c:v>1.447564674699304E-2</c:v>
                </c:pt>
                <c:pt idx="2070">
                  <c:v>1.4469753108336803E-2</c:v>
                </c:pt>
                <c:pt idx="2071">
                  <c:v>1.4465833063979857E-2</c:v>
                </c:pt>
                <c:pt idx="2072">
                  <c:v>1.4466864784972843E-2</c:v>
                </c:pt>
                <c:pt idx="2073">
                  <c:v>1.4467896506236918E-2</c:v>
                </c:pt>
                <c:pt idx="2074">
                  <c:v>1.4468928227772949E-2</c:v>
                </c:pt>
                <c:pt idx="2075">
                  <c:v>1.4469959949578328E-2</c:v>
                </c:pt>
                <c:pt idx="2076">
                  <c:v>1.4470991671655666E-2</c:v>
                </c:pt>
                <c:pt idx="2077">
                  <c:v>1.447202339400409E-2</c:v>
                </c:pt>
                <c:pt idx="2078">
                  <c:v>1.4473055116623602E-2</c:v>
                </c:pt>
                <c:pt idx="2079">
                  <c:v>1.44740868395142E-2</c:v>
                </c:pt>
                <c:pt idx="2080">
                  <c:v>1.4475118562675018E-2</c:v>
                </c:pt>
                <c:pt idx="2081">
                  <c:v>1.4476150286108661E-2</c:v>
                </c:pt>
                <c:pt idx="2082">
                  <c:v>1.4477182009811655E-2</c:v>
                </c:pt>
                <c:pt idx="2083">
                  <c:v>1.4478213733786603E-2</c:v>
                </c:pt>
                <c:pt idx="2084">
                  <c:v>1.447924545803177E-2</c:v>
                </c:pt>
                <c:pt idx="2085">
                  <c:v>1.4480277182548896E-2</c:v>
                </c:pt>
                <c:pt idx="2086">
                  <c:v>1.4481308907337107E-2</c:v>
                </c:pt>
                <c:pt idx="2087">
                  <c:v>1.4481976000262574E-2</c:v>
                </c:pt>
                <c:pt idx="2088">
                  <c:v>1.4483007684143756E-2</c:v>
                </c:pt>
                <c:pt idx="2089">
                  <c:v>1.4484039368293735E-2</c:v>
                </c:pt>
                <c:pt idx="2090">
                  <c:v>1.4485435809197353E-2</c:v>
                </c:pt>
                <c:pt idx="2091">
                  <c:v>1.4486467535340134E-2</c:v>
                </c:pt>
                <c:pt idx="2092">
                  <c:v>1.4487499261753132E-2</c:v>
                </c:pt>
                <c:pt idx="2093">
                  <c:v>1.4488530988438957E-2</c:v>
                </c:pt>
                <c:pt idx="2094">
                  <c:v>1.448956271539413E-2</c:v>
                </c:pt>
                <c:pt idx="2095">
                  <c:v>1.4490594442620392E-2</c:v>
                </c:pt>
                <c:pt idx="2096">
                  <c:v>1.4491626170118611E-2</c:v>
                </c:pt>
                <c:pt idx="2097">
                  <c:v>1.4492657897887916E-2</c:v>
                </c:pt>
                <c:pt idx="2098">
                  <c:v>1.449368962592657E-2</c:v>
                </c:pt>
                <c:pt idx="2099">
                  <c:v>1.449472135423892E-2</c:v>
                </c:pt>
                <c:pt idx="2100">
                  <c:v>1.4495387911632204E-2</c:v>
                </c:pt>
                <c:pt idx="2101">
                  <c:v>1.4496419598998072E-2</c:v>
                </c:pt>
                <c:pt idx="2102">
                  <c:v>1.4497451286633612E-2</c:v>
                </c:pt>
                <c:pt idx="2103">
                  <c:v>1.4498630358542732E-2</c:v>
                </c:pt>
                <c:pt idx="2104">
                  <c:v>1.4501123501557382E-2</c:v>
                </c:pt>
                <c:pt idx="2105">
                  <c:v>1.4500693735228947E-2</c:v>
                </c:pt>
                <c:pt idx="2106">
                  <c:v>1.4501725423973053E-2</c:v>
                </c:pt>
                <c:pt idx="2107">
                  <c:v>1.4502757112986833E-2</c:v>
                </c:pt>
                <c:pt idx="2108">
                  <c:v>1.4503423306928553E-2</c:v>
                </c:pt>
                <c:pt idx="2109">
                  <c:v>1.4504454954969326E-2</c:v>
                </c:pt>
                <c:pt idx="2110">
                  <c:v>1.4505486603273887E-2</c:v>
                </c:pt>
                <c:pt idx="2111">
                  <c:v>1.4496907575034967E-2</c:v>
                </c:pt>
                <c:pt idx="2112">
                  <c:v>1.4487533260366097E-2</c:v>
                </c:pt>
                <c:pt idx="2113">
                  <c:v>1.4477126935599782E-2</c:v>
                </c:pt>
                <c:pt idx="2114">
                  <c:v>1.4468917474455709E-2</c:v>
                </c:pt>
                <c:pt idx="2115">
                  <c:v>1.446069734997929E-2</c:v>
                </c:pt>
                <c:pt idx="2116">
                  <c:v>1.4452466562236857E-2</c:v>
                </c:pt>
                <c:pt idx="2117">
                  <c:v>1.4440050586562713E-2</c:v>
                </c:pt>
                <c:pt idx="2118">
                  <c:v>1.4431491868868589E-2</c:v>
                </c:pt>
                <c:pt idx="2119">
                  <c:v>1.4422922138069314E-2</c:v>
                </c:pt>
                <c:pt idx="2120">
                  <c:v>1.4414341394240429E-2</c:v>
                </c:pt>
                <c:pt idx="2121">
                  <c:v>1.4405968305381715E-2</c:v>
                </c:pt>
                <c:pt idx="2122">
                  <c:v>1.4397468359629248E-2</c:v>
                </c:pt>
                <c:pt idx="2123">
                  <c:v>1.439567229387052E-2</c:v>
                </c:pt>
                <c:pt idx="2124">
                  <c:v>1.4396560581494846E-2</c:v>
                </c:pt>
                <c:pt idx="2125">
                  <c:v>1.4397448869319013E-2</c:v>
                </c:pt>
                <c:pt idx="2126">
                  <c:v>1.4398337157344758E-2</c:v>
                </c:pt>
                <c:pt idx="2127">
                  <c:v>1.4399225445572079E-2</c:v>
                </c:pt>
                <c:pt idx="2128">
                  <c:v>1.4400113733999241E-2</c:v>
                </c:pt>
                <c:pt idx="2129">
                  <c:v>1.4401002022627981E-2</c:v>
                </c:pt>
                <c:pt idx="2130">
                  <c:v>1.440189031145743E-2</c:v>
                </c:pt>
                <c:pt idx="2131">
                  <c:v>1.4402778600487588E-2</c:v>
                </c:pt>
                <c:pt idx="2132">
                  <c:v>1.4403666889719325E-2</c:v>
                </c:pt>
                <c:pt idx="2133">
                  <c:v>1.44045551791509E-2</c:v>
                </c:pt>
                <c:pt idx="2134">
                  <c:v>1.4405443468784055E-2</c:v>
                </c:pt>
                <c:pt idx="2135">
                  <c:v>1.4406331758617918E-2</c:v>
                </c:pt>
                <c:pt idx="2136">
                  <c:v>1.440722004865249E-2</c:v>
                </c:pt>
                <c:pt idx="2137">
                  <c:v>1.440810833888864E-2</c:v>
                </c:pt>
                <c:pt idx="2138">
                  <c:v>1.4408645179688078E-2</c:v>
                </c:pt>
                <c:pt idx="2139">
                  <c:v>1.4409533434821702E-2</c:v>
                </c:pt>
                <c:pt idx="2140">
                  <c:v>1.4410421690154725E-2</c:v>
                </c:pt>
                <c:pt idx="2141">
                  <c:v>1.4411309945687149E-2</c:v>
                </c:pt>
                <c:pt idx="2142">
                  <c:v>1.4412198201417217E-2</c:v>
                </c:pt>
                <c:pt idx="2143">
                  <c:v>1.4413438084521297E-2</c:v>
                </c:pt>
                <c:pt idx="2144">
                  <c:v>1.4414326376164148E-2</c:v>
                </c:pt>
                <c:pt idx="2145">
                  <c:v>1.441521466800684E-2</c:v>
                </c:pt>
                <c:pt idx="2146">
                  <c:v>1.4416102960050239E-2</c:v>
                </c:pt>
                <c:pt idx="2147">
                  <c:v>1.4416991252296086E-2</c:v>
                </c:pt>
                <c:pt idx="2148">
                  <c:v>1.4417879544740903E-2</c:v>
                </c:pt>
                <c:pt idx="2149">
                  <c:v>1.4418767837388168E-2</c:v>
                </c:pt>
                <c:pt idx="2150">
                  <c:v>1.4419656130235273E-2</c:v>
                </c:pt>
                <c:pt idx="2151">
                  <c:v>1.4419840613352441E-2</c:v>
                </c:pt>
                <c:pt idx="2152">
                  <c:v>1.4420728835540686E-2</c:v>
                </c:pt>
                <c:pt idx="2153">
                  <c:v>1.442161705792433E-2</c:v>
                </c:pt>
                <c:pt idx="2154">
                  <c:v>1.4422505280505149E-2</c:v>
                </c:pt>
                <c:pt idx="2155">
                  <c:v>1.4423393503283144E-2</c:v>
                </c:pt>
                <c:pt idx="2156">
                  <c:v>1.4424281726257426E-2</c:v>
                </c:pt>
                <c:pt idx="2157">
                  <c:v>1.4425169949427996E-2</c:v>
                </c:pt>
                <c:pt idx="2158">
                  <c:v>1.4426410320132508E-2</c:v>
                </c:pt>
                <c:pt idx="2159">
                  <c:v>1.4426946396357998E-2</c:v>
                </c:pt>
                <c:pt idx="2160">
                  <c:v>1.4427834620118318E-2</c:v>
                </c:pt>
                <c:pt idx="2161">
                  <c:v>1.4428722844074926E-2</c:v>
                </c:pt>
                <c:pt idx="2162">
                  <c:v>1.442250328074568E-2</c:v>
                </c:pt>
                <c:pt idx="2163">
                  <c:v>1.4406793362366166E-2</c:v>
                </c:pt>
                <c:pt idx="2164">
                  <c:v>1.438799481816056E-2</c:v>
                </c:pt>
                <c:pt idx="2165">
                  <c:v>1.4372602847262722E-2</c:v>
                </c:pt>
                <c:pt idx="2166">
                  <c:v>1.4357192653177578E-2</c:v>
                </c:pt>
                <c:pt idx="2167">
                  <c:v>1.4341764236121475E-2</c:v>
                </c:pt>
                <c:pt idx="2168">
                  <c:v>1.4326317596309025E-2</c:v>
                </c:pt>
                <c:pt idx="2169">
                  <c:v>1.4311487027763407E-2</c:v>
                </c:pt>
                <c:pt idx="2170">
                  <c:v>1.4295827296500481E-2</c:v>
                </c:pt>
                <c:pt idx="2171">
                  <c:v>1.4280149143669986E-2</c:v>
                </c:pt>
                <c:pt idx="2172">
                  <c:v>1.4264452569486257E-2</c:v>
                </c:pt>
                <c:pt idx="2173">
                  <c:v>1.424881106344596E-2</c:v>
                </c:pt>
                <c:pt idx="2174">
                  <c:v>1.4233255091626585E-2</c:v>
                </c:pt>
                <c:pt idx="2175">
                  <c:v>1.4226952931332091E-2</c:v>
                </c:pt>
                <c:pt idx="2176">
                  <c:v>1.4227600891165705E-2</c:v>
                </c:pt>
                <c:pt idx="2177">
                  <c:v>1.4228248851105322E-2</c:v>
                </c:pt>
                <c:pt idx="2178">
                  <c:v>1.4228896811152678E-2</c:v>
                </c:pt>
                <c:pt idx="2179">
                  <c:v>1.4229544771306037E-2</c:v>
                </c:pt>
                <c:pt idx="2180">
                  <c:v>1.4230192731568005E-2</c:v>
                </c:pt>
                <c:pt idx="2181">
                  <c:v>1.4230840691935105E-2</c:v>
                </c:pt>
                <c:pt idx="2182">
                  <c:v>1.4231488652410815E-2</c:v>
                </c:pt>
                <c:pt idx="2183">
                  <c:v>1.4232136612992526E-2</c:v>
                </c:pt>
                <c:pt idx="2184">
                  <c:v>1.4232784573680241E-2</c:v>
                </c:pt>
                <c:pt idx="2185">
                  <c:v>1.4233432534475694E-2</c:v>
                </c:pt>
                <c:pt idx="2186">
                  <c:v>1.4234080495378889E-2</c:v>
                </c:pt>
                <c:pt idx="2187">
                  <c:v>1.4234728456388084E-2</c:v>
                </c:pt>
                <c:pt idx="2188">
                  <c:v>1.423537641750415E-2</c:v>
                </c:pt>
                <c:pt idx="2189">
                  <c:v>1.423602437872709E-2</c:v>
                </c:pt>
                <c:pt idx="2190">
                  <c:v>1.4236344899460931E-2</c:v>
                </c:pt>
                <c:pt idx="2191">
                  <c:v>1.4236992835311837E-2</c:v>
                </c:pt>
                <c:pt idx="2192">
                  <c:v>1.4237640771269034E-2</c:v>
                </c:pt>
                <c:pt idx="2193">
                  <c:v>1.4238288707332517E-2</c:v>
                </c:pt>
                <c:pt idx="2194">
                  <c:v>1.4238936643501411E-2</c:v>
                </c:pt>
                <c:pt idx="2195">
                  <c:v>1.4239912148310746E-2</c:v>
                </c:pt>
                <c:pt idx="2196">
                  <c:v>1.424056011028265E-2</c:v>
                </c:pt>
                <c:pt idx="2197">
                  <c:v>1.4241208072361426E-2</c:v>
                </c:pt>
                <c:pt idx="2198">
                  <c:v>1.4241856034546202E-2</c:v>
                </c:pt>
                <c:pt idx="2199">
                  <c:v>1.4242503996838719E-2</c:v>
                </c:pt>
                <c:pt idx="2200">
                  <c:v>1.4243151959237239E-2</c:v>
                </c:pt>
                <c:pt idx="2201">
                  <c:v>1.4243799921744366E-2</c:v>
                </c:pt>
                <c:pt idx="2202">
                  <c:v>1.4244447884357497E-2</c:v>
                </c:pt>
                <c:pt idx="2203">
                  <c:v>1.4244440311546924E-2</c:v>
                </c:pt>
                <c:pt idx="2204">
                  <c:v>1.4245088223173497E-2</c:v>
                </c:pt>
                <c:pt idx="2205">
                  <c:v>1.4245736134903986E-2</c:v>
                </c:pt>
                <c:pt idx="2206">
                  <c:v>1.4246384046740168E-2</c:v>
                </c:pt>
                <c:pt idx="2207">
                  <c:v>1.4247031958679379E-2</c:v>
                </c:pt>
                <c:pt idx="2208">
                  <c:v>1.4247679870724284E-2</c:v>
                </c:pt>
                <c:pt idx="2209">
                  <c:v>1.4248655698717425E-2</c:v>
                </c:pt>
                <c:pt idx="2210">
                  <c:v>1.4248975695128507E-2</c:v>
                </c:pt>
                <c:pt idx="2211">
                  <c:v>1.4249623607486939E-2</c:v>
                </c:pt>
                <c:pt idx="2212">
                  <c:v>1.4250271519949287E-2</c:v>
                </c:pt>
                <c:pt idx="2213">
                  <c:v>1.425091943251644E-2</c:v>
                </c:pt>
                <c:pt idx="2214">
                  <c:v>1.4251567345188398E-2</c:v>
                </c:pt>
                <c:pt idx="2215">
                  <c:v>1.4240013654688077E-2</c:v>
                </c:pt>
                <c:pt idx="2216">
                  <c:v>1.4226214983432781E-2</c:v>
                </c:pt>
                <c:pt idx="2217">
                  <c:v>1.4214895872764019E-2</c:v>
                </c:pt>
                <c:pt idx="2218">
                  <c:v>1.4203563733344136E-2</c:v>
                </c:pt>
                <c:pt idx="2219">
                  <c:v>1.4192218565287823E-2</c:v>
                </c:pt>
                <c:pt idx="2220">
                  <c:v>1.4180860368704556E-2</c:v>
                </c:pt>
                <c:pt idx="2221">
                  <c:v>1.4169942017778893E-2</c:v>
                </c:pt>
                <c:pt idx="2222">
                  <c:v>1.4158427879147339E-2</c:v>
                </c:pt>
                <c:pt idx="2223">
                  <c:v>1.4146900569708925E-2</c:v>
                </c:pt>
                <c:pt idx="2224">
                  <c:v>1.4135360089580478E-2</c:v>
                </c:pt>
                <c:pt idx="2225">
                  <c:v>1.4123873961900716E-2</c:v>
                </c:pt>
                <c:pt idx="2226">
                  <c:v>1.4112437596554683E-2</c:v>
                </c:pt>
                <c:pt idx="2227">
                  <c:v>1.410269266866049E-2</c:v>
                </c:pt>
                <c:pt idx="2228">
                  <c:v>1.4103168948602062E-2</c:v>
                </c:pt>
                <c:pt idx="2229">
                  <c:v>1.4103645228601849E-2</c:v>
                </c:pt>
                <c:pt idx="2230">
                  <c:v>1.4104121508658982E-2</c:v>
                </c:pt>
                <c:pt idx="2231">
                  <c:v>1.4104597788772591E-2</c:v>
                </c:pt>
                <c:pt idx="2232">
                  <c:v>1.4105074068945282E-2</c:v>
                </c:pt>
                <c:pt idx="2233">
                  <c:v>1.410555034917532E-2</c:v>
                </c:pt>
                <c:pt idx="2234">
                  <c:v>1.4106026629463572E-2</c:v>
                </c:pt>
                <c:pt idx="2235">
                  <c:v>1.4106502909808302E-2</c:v>
                </c:pt>
                <c:pt idx="2236">
                  <c:v>1.4106979190212114E-2</c:v>
                </c:pt>
                <c:pt idx="2237">
                  <c:v>1.4107455470673271E-2</c:v>
                </c:pt>
                <c:pt idx="2238">
                  <c:v>1.4107931751192642E-2</c:v>
                </c:pt>
                <c:pt idx="2239">
                  <c:v>1.4108408031769359E-2</c:v>
                </c:pt>
                <c:pt idx="2240">
                  <c:v>1.410888431240429E-2</c:v>
                </c:pt>
                <c:pt idx="2241">
                  <c:v>1.4109360593096566E-2</c:v>
                </c:pt>
                <c:pt idx="2242">
                  <c:v>1.4109836873846189E-2</c:v>
                </c:pt>
                <c:pt idx="2243">
                  <c:v>1.4110002942235099E-2</c:v>
                </c:pt>
                <c:pt idx="2244">
                  <c:v>1.4110479204462997E-2</c:v>
                </c:pt>
                <c:pt idx="2245">
                  <c:v>1.4110955466747113E-2</c:v>
                </c:pt>
                <c:pt idx="2246">
                  <c:v>1.4111431729088325E-2</c:v>
                </c:pt>
                <c:pt idx="2247">
                  <c:v>1.4112218278462299E-2</c:v>
                </c:pt>
                <c:pt idx="2248">
                  <c:v>1.4112694559558601E-2</c:v>
                </c:pt>
                <c:pt idx="2249">
                  <c:v>1.4113170840713117E-2</c:v>
                </c:pt>
                <c:pt idx="2250">
                  <c:v>1.4113647121925846E-2</c:v>
                </c:pt>
                <c:pt idx="2251">
                  <c:v>1.4114123403195053E-2</c:v>
                </c:pt>
                <c:pt idx="2252">
                  <c:v>1.4114599684522474E-2</c:v>
                </c:pt>
                <c:pt idx="2253">
                  <c:v>1.4115075965907241E-2</c:v>
                </c:pt>
                <c:pt idx="2254">
                  <c:v>1.4115552247351089E-2</c:v>
                </c:pt>
                <c:pt idx="2255">
                  <c:v>1.411571809273213E-2</c:v>
                </c:pt>
                <c:pt idx="2256">
                  <c:v>1.4115883910755578E-2</c:v>
                </c:pt>
                <c:pt idx="2257">
                  <c:v>1.4116360155079555E-2</c:v>
                </c:pt>
                <c:pt idx="2258">
                  <c:v>1.4116836399460375E-2</c:v>
                </c:pt>
                <c:pt idx="2259">
                  <c:v>1.4117312643897151E-2</c:v>
                </c:pt>
                <c:pt idx="2260">
                  <c:v>1.4118099407865783E-2</c:v>
                </c:pt>
                <c:pt idx="2261">
                  <c:v>1.4118265132941232E-2</c:v>
                </c:pt>
                <c:pt idx="2262">
                  <c:v>1.411874137754765E-2</c:v>
                </c:pt>
                <c:pt idx="2263">
                  <c:v>1.4119217622210023E-2</c:v>
                </c:pt>
                <c:pt idx="2264">
                  <c:v>1.4118762144022351E-2</c:v>
                </c:pt>
                <c:pt idx="2265">
                  <c:v>1.4120170111706187E-2</c:v>
                </c:pt>
                <c:pt idx="2266">
                  <c:v>1.4120646356538202E-2</c:v>
                </c:pt>
                <c:pt idx="2267">
                  <c:v>1.4105001344094426E-2</c:v>
                </c:pt>
                <c:pt idx="2268">
                  <c:v>1.4086145270489661E-2</c:v>
                </c:pt>
                <c:pt idx="2269">
                  <c:v>1.4070811304953208E-2</c:v>
                </c:pt>
                <c:pt idx="2270">
                  <c:v>1.4055460619509555E-2</c:v>
                </c:pt>
                <c:pt idx="2271">
                  <c:v>1.4040093214353334E-2</c:v>
                </c:pt>
                <c:pt idx="2272">
                  <c:v>1.4024709089681772E-2</c:v>
                </c:pt>
                <c:pt idx="2273">
                  <c:v>1.4010029108577822E-2</c:v>
                </c:pt>
                <c:pt idx="2274">
                  <c:v>1.3994439913090797E-2</c:v>
                </c:pt>
                <c:pt idx="2275">
                  <c:v>1.3978833815631203E-2</c:v>
                </c:pt>
                <c:pt idx="2276">
                  <c:v>1.396321081639844E-2</c:v>
                </c:pt>
                <c:pt idx="2277">
                  <c:v>1.3947537680507509E-2</c:v>
                </c:pt>
                <c:pt idx="2278">
                  <c:v>1.3932053242890173E-2</c:v>
                </c:pt>
                <c:pt idx="2279">
                  <c:v>1.3918804094516972E-2</c:v>
                </c:pt>
                <c:pt idx="2280">
                  <c:v>1.3919059825539417E-2</c:v>
                </c:pt>
                <c:pt idx="2281">
                  <c:v>1.3919315556577503E-2</c:v>
                </c:pt>
                <c:pt idx="2282">
                  <c:v>1.3919571287632096E-2</c:v>
                </c:pt>
                <c:pt idx="2283">
                  <c:v>1.3919827018704067E-2</c:v>
                </c:pt>
                <c:pt idx="2284">
                  <c:v>1.3920082749794284E-2</c:v>
                </c:pt>
                <c:pt idx="2285">
                  <c:v>1.3920338480898402E-2</c:v>
                </c:pt>
                <c:pt idx="2286">
                  <c:v>1.3920594212020769E-2</c:v>
                </c:pt>
                <c:pt idx="2287">
                  <c:v>1.3920849943159641E-2</c:v>
                </c:pt>
                <c:pt idx="2288">
                  <c:v>1.3921105674314154E-2</c:v>
                </c:pt>
                <c:pt idx="2289">
                  <c:v>1.3921361405486046E-2</c:v>
                </c:pt>
                <c:pt idx="2290">
                  <c:v>1.3921617136674445E-2</c:v>
                </c:pt>
                <c:pt idx="2291">
                  <c:v>1.3921872867879354E-2</c:v>
                </c:pt>
                <c:pt idx="2292">
                  <c:v>1.3922128599101639E-2</c:v>
                </c:pt>
                <c:pt idx="2293">
                  <c:v>1.3922384330340433E-2</c:v>
                </c:pt>
                <c:pt idx="2294">
                  <c:v>1.3922640061594866E-2</c:v>
                </c:pt>
                <c:pt idx="2295">
                  <c:v>1.392260861728176E-2</c:v>
                </c:pt>
                <c:pt idx="2296">
                  <c:v>1.3922864338695034E-2</c:v>
                </c:pt>
                <c:pt idx="2297">
                  <c:v>1.3923120060126757E-2</c:v>
                </c:pt>
                <c:pt idx="2298">
                  <c:v>1.3923662986782898E-2</c:v>
                </c:pt>
                <c:pt idx="2299">
                  <c:v>1.3923918718121613E-2</c:v>
                </c:pt>
                <c:pt idx="2300">
                  <c:v>1.3924174449475966E-2</c:v>
                </c:pt>
                <c:pt idx="2301">
                  <c:v>1.3924430180847698E-2</c:v>
                </c:pt>
                <c:pt idx="2302">
                  <c:v>1.3924685912235937E-2</c:v>
                </c:pt>
                <c:pt idx="2303">
                  <c:v>1.3924941643640686E-2</c:v>
                </c:pt>
                <c:pt idx="2304">
                  <c:v>1.3925197375062811E-2</c:v>
                </c:pt>
                <c:pt idx="2305">
                  <c:v>1.3925453106500577E-2</c:v>
                </c:pt>
                <c:pt idx="2306">
                  <c:v>1.3925708837955719E-2</c:v>
                </c:pt>
                <c:pt idx="2307">
                  <c:v>1.3925964569427369E-2</c:v>
                </c:pt>
                <c:pt idx="2308">
                  <c:v>1.3925932996954401E-2</c:v>
                </c:pt>
                <c:pt idx="2309">
                  <c:v>1.3926188718582888E-2</c:v>
                </c:pt>
                <c:pt idx="2310">
                  <c:v>1.3926444440228067E-2</c:v>
                </c:pt>
                <c:pt idx="2311">
                  <c:v>1.3926736693558175E-2</c:v>
                </c:pt>
                <c:pt idx="2312">
                  <c:v>1.3926992415237611E-2</c:v>
                </c:pt>
                <c:pt idx="2313">
                  <c:v>1.3927248136935494E-2</c:v>
                </c:pt>
                <c:pt idx="2314">
                  <c:v>1.392750385864831E-2</c:v>
                </c:pt>
                <c:pt idx="2315">
                  <c:v>1.3927759580378694E-2</c:v>
                </c:pt>
                <c:pt idx="2316">
                  <c:v>1.3927727926080991E-2</c:v>
                </c:pt>
                <c:pt idx="2317">
                  <c:v>1.3927983637965546E-2</c:v>
                </c:pt>
                <c:pt idx="2318">
                  <c:v>1.3928239349867866E-2</c:v>
                </c:pt>
                <c:pt idx="2319">
                  <c:v>1.3912528255428214E-2</c:v>
                </c:pt>
                <c:pt idx="2320">
                  <c:v>1.3896800693797395E-2</c:v>
                </c:pt>
                <c:pt idx="2321">
                  <c:v>1.3878195006894805E-2</c:v>
                </c:pt>
                <c:pt idx="2322">
                  <c:v>1.3862776896452525E-2</c:v>
                </c:pt>
                <c:pt idx="2323">
                  <c:v>1.3847342676136812E-2</c:v>
                </c:pt>
                <c:pt idx="2324">
                  <c:v>1.3831892346138812E-2</c:v>
                </c:pt>
                <c:pt idx="2325">
                  <c:v>1.3817159799740202E-2</c:v>
                </c:pt>
                <c:pt idx="2326">
                  <c:v>1.3801507234063202E-2</c:v>
                </c:pt>
                <c:pt idx="2327">
                  <c:v>1.3785838382877877E-2</c:v>
                </c:pt>
                <c:pt idx="2328">
                  <c:v>1.3770153246375719E-2</c:v>
                </c:pt>
                <c:pt idx="2329">
                  <c:v>1.3752179046092848E-2</c:v>
                </c:pt>
                <c:pt idx="2330">
                  <c:v>1.3736629760805669E-2</c:v>
                </c:pt>
                <c:pt idx="2331">
                  <c:v>1.3725525608967643E-2</c:v>
                </c:pt>
                <c:pt idx="2332">
                  <c:v>1.3725568808620194E-2</c:v>
                </c:pt>
                <c:pt idx="2333">
                  <c:v>1.3725612008271874E-2</c:v>
                </c:pt>
                <c:pt idx="2334">
                  <c:v>1.3725655207924426E-2</c:v>
                </c:pt>
                <c:pt idx="2335">
                  <c:v>1.3725698407576977E-2</c:v>
                </c:pt>
                <c:pt idx="2336">
                  <c:v>1.3725741607230396E-2</c:v>
                </c:pt>
                <c:pt idx="2337">
                  <c:v>1.3725784806883816E-2</c:v>
                </c:pt>
                <c:pt idx="2338">
                  <c:v>1.3725828006538973E-2</c:v>
                </c:pt>
                <c:pt idx="2339">
                  <c:v>1.3725871206193263E-2</c:v>
                </c:pt>
                <c:pt idx="2340">
                  <c:v>1.372591440584842E-2</c:v>
                </c:pt>
                <c:pt idx="2341">
                  <c:v>1.3725957605504446E-2</c:v>
                </c:pt>
                <c:pt idx="2342">
                  <c:v>1.3726000805160472E-2</c:v>
                </c:pt>
                <c:pt idx="2343">
                  <c:v>1.3726044004816499E-2</c:v>
                </c:pt>
                <c:pt idx="2344">
                  <c:v>1.3726087204473394E-2</c:v>
                </c:pt>
                <c:pt idx="2345">
                  <c:v>1.3726130404132026E-2</c:v>
                </c:pt>
                <c:pt idx="2346">
                  <c:v>1.372617360378979E-2</c:v>
                </c:pt>
                <c:pt idx="2347">
                  <c:v>1.3725952347425963E-2</c:v>
                </c:pt>
                <c:pt idx="2348">
                  <c:v>1.3725995545440798E-2</c:v>
                </c:pt>
                <c:pt idx="2349">
                  <c:v>1.3726038743455633E-2</c:v>
                </c:pt>
                <c:pt idx="2350">
                  <c:v>1.3726346402426929E-2</c:v>
                </c:pt>
                <c:pt idx="2351">
                  <c:v>1.3726389602086431E-2</c:v>
                </c:pt>
                <c:pt idx="2352">
                  <c:v>1.3726432801748539E-2</c:v>
                </c:pt>
                <c:pt idx="2353">
                  <c:v>1.3726476001409778E-2</c:v>
                </c:pt>
                <c:pt idx="2354">
                  <c:v>1.3726519201071019E-2</c:v>
                </c:pt>
                <c:pt idx="2355">
                  <c:v>1.3726562400733127E-2</c:v>
                </c:pt>
                <c:pt idx="2356">
                  <c:v>1.3726605600396973E-2</c:v>
                </c:pt>
                <c:pt idx="2357">
                  <c:v>1.3726648800059081E-2</c:v>
                </c:pt>
                <c:pt idx="2358">
                  <c:v>1.3726691999723796E-2</c:v>
                </c:pt>
                <c:pt idx="2359">
                  <c:v>1.3726735199387642E-2</c:v>
                </c:pt>
                <c:pt idx="2360">
                  <c:v>1.3726249451125661E-2</c:v>
                </c:pt>
                <c:pt idx="2361">
                  <c:v>1.3726292647502802E-2</c:v>
                </c:pt>
                <c:pt idx="2362">
                  <c:v>1.3726335843879056E-2</c:v>
                </c:pt>
                <c:pt idx="2363">
                  <c:v>1.372638521116798E-2</c:v>
                </c:pt>
                <c:pt idx="2364">
                  <c:v>1.3726428407546898E-2</c:v>
                </c:pt>
              </c:numCache>
            </c:numRef>
          </c:val>
          <c:smooth val="0"/>
        </c:ser>
        <c:ser>
          <c:idx val="1"/>
          <c:order val="1"/>
          <c:tx>
            <c:v>3M  QL</c:v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00B050"/>
              </a:solidFill>
              <a:ln>
                <a:noFill/>
              </a:ln>
            </c:spPr>
          </c:marker>
          <c:val>
            <c:numRef>
              <c:f>EURSTD!$BD$2:$BD$2366</c:f>
              <c:numCache>
                <c:formatCode>0.0000%</c:formatCode>
                <c:ptCount val="2365"/>
                <c:pt idx="0">
                  <c:v>-1.7000000000059239E-4</c:v>
                </c:pt>
                <c:pt idx="1">
                  <c:v>-1.6305495262034837E-4</c:v>
                </c:pt>
                <c:pt idx="2">
                  <c:v>-1.523273607312062E-4</c:v>
                </c:pt>
                <c:pt idx="3">
                  <c:v>-1.4791919618086503E-4</c:v>
                </c:pt>
                <c:pt idx="4">
                  <c:v>-1.4351838781835664E-4</c:v>
                </c:pt>
                <c:pt idx="5">
                  <c:v>-1.3912664645169802E-4</c:v>
                </c:pt>
                <c:pt idx="6">
                  <c:v>-1.3299061835440735E-4</c:v>
                </c:pt>
                <c:pt idx="7">
                  <c:v>-1.2168520239528593E-4</c:v>
                </c:pt>
                <c:pt idx="8">
                  <c:v>-1.1736509343254886E-4</c:v>
                </c:pt>
                <c:pt idx="9">
                  <c:v>-1.1306469750188806E-4</c:v>
                </c:pt>
                <c:pt idx="10">
                  <c:v>-1.0878585247793862E-4</c:v>
                </c:pt>
                <c:pt idx="11">
                  <c:v>-1.0370148326225504E-4</c:v>
                </c:pt>
                <c:pt idx="12">
                  <c:v>-8.5662604157925017E-5</c:v>
                </c:pt>
                <c:pt idx="13">
                  <c:v>-8.1519710459824736E-5</c:v>
                </c:pt>
                <c:pt idx="14">
                  <c:v>-7.7409776157371979E-5</c:v>
                </c:pt>
                <c:pt idx="15">
                  <c:v>-7.3334766190516617E-5</c:v>
                </c:pt>
                <c:pt idx="16">
                  <c:v>-6.9683032538223936E-5</c:v>
                </c:pt>
                <c:pt idx="17">
                  <c:v>-5.7423903864158326E-5</c:v>
                </c:pt>
                <c:pt idx="18">
                  <c:v>-5.3553625037604675E-5</c:v>
                </c:pt>
                <c:pt idx="19">
                  <c:v>-4.9730441393587391E-5</c:v>
                </c:pt>
                <c:pt idx="20">
                  <c:v>-4.59564449343301E-5</c:v>
                </c:pt>
                <c:pt idx="21">
                  <c:v>-4.385612060147612E-5</c:v>
                </c:pt>
                <c:pt idx="22">
                  <c:v>-3.139480634548898E-5</c:v>
                </c:pt>
                <c:pt idx="23">
                  <c:v>-2.8030992023617987E-5</c:v>
                </c:pt>
                <c:pt idx="24">
                  <c:v>-2.4999998880624538E-5</c:v>
                </c:pt>
                <c:pt idx="25">
                  <c:v>-2.2312426413006534E-5</c:v>
                </c:pt>
                <c:pt idx="26">
                  <c:v>-2.2928410717708143E-5</c:v>
                </c:pt>
                <c:pt idx="27">
                  <c:v>-1.5112421987296049E-5</c:v>
                </c:pt>
                <c:pt idx="28">
                  <c:v>-1.4211159446611193E-5</c:v>
                </c:pt>
                <c:pt idx="29">
                  <c:v>-1.36676634171254E-5</c:v>
                </c:pt>
                <c:pt idx="30">
                  <c:v>-1.3477971537964475E-5</c:v>
                </c:pt>
                <c:pt idx="31">
                  <c:v>-1.7639837511961226E-5</c:v>
                </c:pt>
                <c:pt idx="32">
                  <c:v>-1.6116040287066756E-5</c:v>
                </c:pt>
                <c:pt idx="33">
                  <c:v>-1.7573975853687909E-5</c:v>
                </c:pt>
                <c:pt idx="34">
                  <c:v>1.0511335841560364E-4</c:v>
                </c:pt>
                <c:pt idx="35">
                  <c:v>1.0308600142636007E-4</c:v>
                </c:pt>
                <c:pt idx="36">
                  <c:v>9.3453524501091337E-5</c:v>
                </c:pt>
                <c:pt idx="37">
                  <c:v>9.2600513238208634E-5</c:v>
                </c:pt>
                <c:pt idx="38">
                  <c:v>8.9497876013678251E-5</c:v>
                </c:pt>
                <c:pt idx="39">
                  <c:v>8.6254028172904213E-5</c:v>
                </c:pt>
                <c:pt idx="40">
                  <c:v>8.289771514279488E-5</c:v>
                </c:pt>
                <c:pt idx="41">
                  <c:v>7.1694903068821066E-5</c:v>
                </c:pt>
                <c:pt idx="42">
                  <c:v>6.8984672475272532E-5</c:v>
                </c:pt>
                <c:pt idx="43">
                  <c:v>6.5559167514717132E-5</c:v>
                </c:pt>
                <c:pt idx="44">
                  <c:v>6.2150582439654428E-5</c:v>
                </c:pt>
                <c:pt idx="45">
                  <c:v>5.8694390085603153E-5</c:v>
                </c:pt>
                <c:pt idx="46">
                  <c:v>4.7138816328638017E-5</c:v>
                </c:pt>
                <c:pt idx="47">
                  <c:v>4.4458306566620763E-5</c:v>
                </c:pt>
                <c:pt idx="48">
                  <c:v>4.0811280384699053E-5</c:v>
                </c:pt>
                <c:pt idx="49">
                  <c:v>3.7134434789751566E-5</c:v>
                </c:pt>
                <c:pt idx="50">
                  <c:v>3.3430187853608025E-5</c:v>
                </c:pt>
                <c:pt idx="51">
                  <c:v>2.1474818162023995E-5</c:v>
                </c:pt>
                <c:pt idx="52">
                  <c:v>1.8382082322385987E-5</c:v>
                </c:pt>
                <c:pt idx="53">
                  <c:v>1.4571633984656499E-5</c:v>
                </c:pt>
                <c:pt idx="54">
                  <c:v>1.0745013299987127E-5</c:v>
                </c:pt>
                <c:pt idx="55">
                  <c:v>6.9035451989778842E-6</c:v>
                </c:pt>
                <c:pt idx="56">
                  <c:v>7.2502000306692331E-6</c:v>
                </c:pt>
                <c:pt idx="57">
                  <c:v>7.1238019526831891E-5</c:v>
                </c:pt>
                <c:pt idx="58">
                  <c:v>6.7336643277815042E-5</c:v>
                </c:pt>
                <c:pt idx="59">
                  <c:v>6.3425089715023872E-5</c:v>
                </c:pt>
                <c:pt idx="60">
                  <c:v>5.9503590679960865E-5</c:v>
                </c:pt>
                <c:pt idx="61">
                  <c:v>4.5764295719816389E-5</c:v>
                </c:pt>
                <c:pt idx="62">
                  <c:v>4.3717311222406423E-5</c:v>
                </c:pt>
                <c:pt idx="63">
                  <c:v>3.9744097021280879E-5</c:v>
                </c:pt>
                <c:pt idx="64">
                  <c:v>3.5759049144376917E-5</c:v>
                </c:pt>
                <c:pt idx="65">
                  <c:v>3.1761306354526006E-5</c:v>
                </c:pt>
                <c:pt idx="66">
                  <c:v>1.8273029424905867E-5</c:v>
                </c:pt>
                <c:pt idx="67">
                  <c:v>1.56438769946894E-5</c:v>
                </c:pt>
                <c:pt idx="68">
                  <c:v>1.1596620654187657E-5</c:v>
                </c:pt>
                <c:pt idx="69">
                  <c:v>7.5499305807191783E-6</c:v>
                </c:pt>
                <c:pt idx="70">
                  <c:v>3.5078171020060416E-6</c:v>
                </c:pt>
                <c:pt idx="71">
                  <c:v>-9.4537261602002206E-6</c:v>
                </c:pt>
                <c:pt idx="72">
                  <c:v>-1.2532538870592958E-5</c:v>
                </c:pt>
                <c:pt idx="73">
                  <c:v>-1.6489489029431652E-5</c:v>
                </c:pt>
                <c:pt idx="74">
                  <c:v>-2.0416525373366948E-5</c:v>
                </c:pt>
                <c:pt idx="75">
                  <c:v>-2.4309212492533369E-5</c:v>
                </c:pt>
                <c:pt idx="76">
                  <c:v>-3.6319371389094204E-5</c:v>
                </c:pt>
                <c:pt idx="77">
                  <c:v>-3.5394307815617268E-5</c:v>
                </c:pt>
                <c:pt idx="78">
                  <c:v>-2.9225275787985489E-5</c:v>
                </c:pt>
                <c:pt idx="79">
                  <c:v>-3.2886346840018833E-5</c:v>
                </c:pt>
                <c:pt idx="80">
                  <c:v>-3.6482528811569702E-5</c:v>
                </c:pt>
                <c:pt idx="81">
                  <c:v>-4.0008889436174696E-5</c:v>
                </c:pt>
                <c:pt idx="82">
                  <c:v>-5.0118799653738927E-5</c:v>
                </c:pt>
                <c:pt idx="83">
                  <c:v>-5.3315324328582363E-5</c:v>
                </c:pt>
                <c:pt idx="84">
                  <c:v>-5.6416445383037447E-5</c:v>
                </c:pt>
                <c:pt idx="85">
                  <c:v>-5.9416862167075392E-5</c:v>
                </c:pt>
                <c:pt idx="86">
                  <c:v>-6.2311212629673207E-5</c:v>
                </c:pt>
                <c:pt idx="87">
                  <c:v>-7.0303324520641012E-5</c:v>
                </c:pt>
                <c:pt idx="88">
                  <c:v>-7.2718561105436546E-5</c:v>
                </c:pt>
                <c:pt idx="89">
                  <c:v>-7.5000000046059287E-5</c:v>
                </c:pt>
                <c:pt idx="90">
                  <c:v>-7.7146855135365916E-5</c:v>
                </c:pt>
                <c:pt idx="91">
                  <c:v>-7.9160274554247441E-5</c:v>
                </c:pt>
                <c:pt idx="92">
                  <c:v>-8.4390514986648076E-5</c:v>
                </c:pt>
                <c:pt idx="93">
                  <c:v>-8.5863005334323777E-5</c:v>
                </c:pt>
                <c:pt idx="94">
                  <c:v>-8.7199728629893254E-5</c:v>
                </c:pt>
                <c:pt idx="95">
                  <c:v>-8.8400593441878748E-5</c:v>
                </c:pt>
                <c:pt idx="96">
                  <c:v>-9.5256532532052551E-5</c:v>
                </c:pt>
                <c:pt idx="97">
                  <c:v>-9.1845782721234031E-5</c:v>
                </c:pt>
                <c:pt idx="98">
                  <c:v>-9.2368127131596639E-5</c:v>
                </c:pt>
                <c:pt idx="99">
                  <c:v>-9.4423713020225477E-5</c:v>
                </c:pt>
                <c:pt idx="100">
                  <c:v>-1.9014071348063952E-4</c:v>
                </c:pt>
                <c:pt idx="101">
                  <c:v>-1.8972346307818196E-4</c:v>
                </c:pt>
                <c:pt idx="102">
                  <c:v>-1.8831926071940703E-4</c:v>
                </c:pt>
                <c:pt idx="103">
                  <c:v>-1.8784391937008162E-4</c:v>
                </c:pt>
                <c:pt idx="104">
                  <c:v>-1.8723880799429246E-4</c:v>
                </c:pt>
                <c:pt idx="105">
                  <c:v>-1.8650470219162409E-4</c:v>
                </c:pt>
                <c:pt idx="106">
                  <c:v>-1.8558431570822302E-4</c:v>
                </c:pt>
                <c:pt idx="107">
                  <c:v>-1.8229596690699307E-4</c:v>
                </c:pt>
                <c:pt idx="108">
                  <c:v>-1.809306431594551E-4</c:v>
                </c:pt>
                <c:pt idx="109">
                  <c:v>-1.7944225070147716E-4</c:v>
                </c:pt>
                <c:pt idx="110">
                  <c:v>-1.7783198917474964E-4</c:v>
                </c:pt>
                <c:pt idx="111">
                  <c:v>-1.7538748913533E-4</c:v>
                </c:pt>
                <c:pt idx="112">
                  <c:v>-1.7019836548202451E-4</c:v>
                </c:pt>
                <c:pt idx="113">
                  <c:v>-1.6799887351998355E-4</c:v>
                </c:pt>
                <c:pt idx="114">
                  <c:v>-1.6568598251908779E-4</c:v>
                </c:pt>
                <c:pt idx="115">
                  <c:v>-1.6326131618485517E-4</c:v>
                </c:pt>
                <c:pt idx="116">
                  <c:v>-1.5952744638174926E-4</c:v>
                </c:pt>
                <c:pt idx="117">
                  <c:v>-1.5247949209827523E-4</c:v>
                </c:pt>
                <c:pt idx="118">
                  <c:v>-1.4952242514523401E-4</c:v>
                </c:pt>
                <c:pt idx="119">
                  <c:v>-1.4646459737337373E-4</c:v>
                </c:pt>
                <c:pt idx="120">
                  <c:v>-1.4330805658722907E-4</c:v>
                </c:pt>
                <c:pt idx="121">
                  <c:v>-1.4075622115905029E-4</c:v>
                </c:pt>
                <c:pt idx="122">
                  <c:v>-1.966490931640856E-4</c:v>
                </c:pt>
                <c:pt idx="123">
                  <c:v>-1.9303188683092806E-4</c:v>
                </c:pt>
                <c:pt idx="124">
                  <c:v>-1.8932952814086575E-4</c:v>
                </c:pt>
                <c:pt idx="125">
                  <c:v>-1.8554448899049913E-4</c:v>
                </c:pt>
                <c:pt idx="126">
                  <c:v>-1.7859521899663648E-4</c:v>
                </c:pt>
                <c:pt idx="127">
                  <c:v>-1.6962908645289039E-4</c:v>
                </c:pt>
                <c:pt idx="128">
                  <c:v>-1.6546984420401611E-4</c:v>
                </c:pt>
                <c:pt idx="129">
                  <c:v>-1.6124402534309237E-4</c:v>
                </c:pt>
                <c:pt idx="130">
                  <c:v>-1.5695452593133614E-4</c:v>
                </c:pt>
                <c:pt idx="131">
                  <c:v>-1.4953645162767945E-4</c:v>
                </c:pt>
                <c:pt idx="132">
                  <c:v>-1.3921976498284481E-4</c:v>
                </c:pt>
                <c:pt idx="133">
                  <c:v>-1.3465742471943776E-4</c:v>
                </c:pt>
                <c:pt idx="134">
                  <c:v>-1.3005005287235134E-4</c:v>
                </c:pt>
                <c:pt idx="135">
                  <c:v>-1.2540096970782146E-4</c:v>
                </c:pt>
                <c:pt idx="136">
                  <c:v>-1.1781607315911814E-4</c:v>
                </c:pt>
                <c:pt idx="137">
                  <c:v>-1.0645605037278681E-4</c:v>
                </c:pt>
                <c:pt idx="138">
                  <c:v>-1.0165033579085551E-4</c:v>
                </c:pt>
                <c:pt idx="139">
                  <c:v>-9.6824104199528421E-5</c:v>
                </c:pt>
                <c:pt idx="140">
                  <c:v>-9.1981100108725101E-5</c:v>
                </c:pt>
                <c:pt idx="141">
                  <c:v>-8.454044323400088E-5</c:v>
                </c:pt>
                <c:pt idx="142">
                  <c:v>-7.3729695901548028E-5</c:v>
                </c:pt>
                <c:pt idx="143">
                  <c:v>-9.5335640948690154E-5</c:v>
                </c:pt>
                <c:pt idx="144">
                  <c:v>-9.0442245829690045E-5</c:v>
                </c:pt>
                <c:pt idx="145">
                  <c:v>-8.5558797539105812E-5</c:v>
                </c:pt>
                <c:pt idx="146">
                  <c:v>-8.0689553716892338E-5</c:v>
                </c:pt>
                <c:pt idx="147">
                  <c:v>-6.6210544595562173E-5</c:v>
                </c:pt>
                <c:pt idx="148">
                  <c:v>-6.1441920569360362E-5</c:v>
                </c:pt>
                <c:pt idx="149">
                  <c:v>-5.6709708360016886E-5</c:v>
                </c:pt>
                <c:pt idx="150">
                  <c:v>-5.2018533269870708E-5</c:v>
                </c:pt>
                <c:pt idx="151">
                  <c:v>-4.7373081874005875E-5</c:v>
                </c:pt>
                <c:pt idx="152">
                  <c:v>-3.3758854809189582E-5</c:v>
                </c:pt>
                <c:pt idx="153">
                  <c:v>-2.934438952488135E-5</c:v>
                </c:pt>
                <c:pt idx="154">
                  <c:v>-2.4999999979191546E-5</c:v>
                </c:pt>
                <c:pt idx="155">
                  <c:v>-2.0727066639289318E-5</c:v>
                </c:pt>
                <c:pt idx="156">
                  <c:v>-1.6523612388242957E-5</c:v>
                </c:pt>
                <c:pt idx="157">
                  <c:v>-4.3298781839072646E-6</c:v>
                </c:pt>
                <c:pt idx="158">
                  <c:v>-4.0398568051264854E-7</c:v>
                </c:pt>
                <c:pt idx="159">
                  <c:v>3.4527136552029462E-6</c:v>
                </c:pt>
                <c:pt idx="160">
                  <c:v>7.2403421798698416E-6</c:v>
                </c:pt>
                <c:pt idx="161">
                  <c:v>2.2064408139696336E-5</c:v>
                </c:pt>
                <c:pt idx="162">
                  <c:v>2.5148225625893295E-5</c:v>
                </c:pt>
                <c:pt idx="163">
                  <c:v>2.8525215214079406E-5</c:v>
                </c:pt>
                <c:pt idx="164">
                  <c:v>3.1834598722410294E-5</c:v>
                </c:pt>
                <c:pt idx="165">
                  <c:v>1.8687715469155976E-5</c:v>
                </c:pt>
                <c:pt idx="166">
                  <c:v>2.1663925839177824E-5</c:v>
                </c:pt>
                <c:pt idx="167">
                  <c:v>2.4574633262835984E-5</c:v>
                </c:pt>
                <c:pt idx="168">
                  <c:v>2.7420264222715971E-5</c:v>
                </c:pt>
                <c:pt idx="169">
                  <c:v>3.0201266923807385E-5</c:v>
                </c:pt>
                <c:pt idx="170">
                  <c:v>3.8161313391052356E-5</c:v>
                </c:pt>
                <c:pt idx="171">
                  <c:v>4.0688719589225772E-5</c:v>
                </c:pt>
                <c:pt idx="172">
                  <c:v>4.315406441509421E-5</c:v>
                </c:pt>
                <c:pt idx="173">
                  <c:v>4.5557926413342352E-5</c:v>
                </c:pt>
                <c:pt idx="174">
                  <c:v>4.7900905858086335E-5</c:v>
                </c:pt>
                <c:pt idx="175">
                  <c:v>5.4570877428312367E-5</c:v>
                </c:pt>
                <c:pt idx="176">
                  <c:v>5.6676763837741848E-5</c:v>
                </c:pt>
                <c:pt idx="177">
                  <c:v>5.8725094906458165E-5</c:v>
                </c:pt>
                <c:pt idx="178">
                  <c:v>6.0716601243002006E-5</c:v>
                </c:pt>
                <c:pt idx="179">
                  <c:v>6.2652035183588677E-5</c:v>
                </c:pt>
                <c:pt idx="180">
                  <c:v>6.8129751850659067E-5</c:v>
                </c:pt>
                <c:pt idx="181">
                  <c:v>6.9848854038734073E-5</c:v>
                </c:pt>
                <c:pt idx="182">
                  <c:v>7.1515971361166126E-5</c:v>
                </c:pt>
                <c:pt idx="183">
                  <c:v>7.3131986492987208E-5</c:v>
                </c:pt>
                <c:pt idx="184">
                  <c:v>7.4697803834268632E-5</c:v>
                </c:pt>
                <c:pt idx="185">
                  <c:v>5.3784251344481197E-5</c:v>
                </c:pt>
                <c:pt idx="186">
                  <c:v>5.5067464378666386E-5</c:v>
                </c:pt>
                <c:pt idx="187">
                  <c:v>5.6404925325104216E-5</c:v>
                </c:pt>
                <c:pt idx="188">
                  <c:v>5.7697325527072962E-5</c:v>
                </c:pt>
                <c:pt idx="189">
                  <c:v>5.8945729603188113E-5</c:v>
                </c:pt>
                <c:pt idx="190">
                  <c:v>6.2490354701838627E-5</c:v>
                </c:pt>
                <c:pt idx="191">
                  <c:v>6.3521445790470921E-5</c:v>
                </c:pt>
                <c:pt idx="192">
                  <c:v>6.4566607271387966E-5</c:v>
                </c:pt>
                <c:pt idx="193">
                  <c:v>6.5574621582520365E-5</c:v>
                </c:pt>
                <c:pt idx="194">
                  <c:v>6.6546707087944412E-5</c:v>
                </c:pt>
                <c:pt idx="195">
                  <c:v>6.9298757448037437E-5</c:v>
                </c:pt>
                <c:pt idx="196">
                  <c:v>7.0100897030300757E-5</c:v>
                </c:pt>
                <c:pt idx="197">
                  <c:v>7.0912382664545248E-5</c:v>
                </c:pt>
                <c:pt idx="198">
                  <c:v>7.1695710894381648E-5</c:v>
                </c:pt>
                <c:pt idx="199">
                  <c:v>7.2452253824017987E-5</c:v>
                </c:pt>
                <c:pt idx="200">
                  <c:v>7.4631426650079955E-5</c:v>
                </c:pt>
                <c:pt idx="201">
                  <c:v>7.523878326942679E-5</c:v>
                </c:pt>
                <c:pt idx="202">
                  <c:v>7.5882749919209402E-5</c:v>
                </c:pt>
                <c:pt idx="203">
                  <c:v>7.6508625091342708E-5</c:v>
                </c:pt>
                <c:pt idx="204">
                  <c:v>7.711793462661376E-5</c:v>
                </c:pt>
                <c:pt idx="205">
                  <c:v>7.907495591536643E-5</c:v>
                </c:pt>
                <c:pt idx="206">
                  <c:v>6.6345740775155249E-5</c:v>
                </c:pt>
                <c:pt idx="207">
                  <c:v>6.6913410204879099E-5</c:v>
                </c:pt>
                <c:pt idx="208">
                  <c:v>6.747497607346817E-5</c:v>
                </c:pt>
                <c:pt idx="209">
                  <c:v>6.8650265167026522E-5</c:v>
                </c:pt>
                <c:pt idx="210">
                  <c:v>6.9693526880011745E-5</c:v>
                </c:pt>
                <c:pt idx="211">
                  <c:v>7.0249755141722588E-5</c:v>
                </c:pt>
                <c:pt idx="212">
                  <c:v>7.0810102312125821E-5</c:v>
                </c:pt>
                <c:pt idx="213">
                  <c:v>7.1376347333432363E-5</c:v>
                </c:pt>
                <c:pt idx="214">
                  <c:v>7.2726674076175989E-5</c:v>
                </c:pt>
                <c:pt idx="215">
                  <c:v>7.373663668522444E-5</c:v>
                </c:pt>
                <c:pt idx="216">
                  <c:v>7.4359807023165374E-5</c:v>
                </c:pt>
                <c:pt idx="217">
                  <c:v>7.5000000030467362E-5</c:v>
                </c:pt>
                <c:pt idx="218">
                  <c:v>7.5660363022582146E-5</c:v>
                </c:pt>
                <c:pt idx="219">
                  <c:v>7.7302172738680455E-5</c:v>
                </c:pt>
                <c:pt idx="220">
                  <c:v>7.8523582516254464E-5</c:v>
                </c:pt>
                <c:pt idx="221">
                  <c:v>7.9295238081787147E-5</c:v>
                </c:pt>
                <c:pt idx="222">
                  <c:v>8.0089389300486147E-5</c:v>
                </c:pt>
                <c:pt idx="223">
                  <c:v>8.0906109781296535E-5</c:v>
                </c:pt>
                <c:pt idx="224">
                  <c:v>8.5330664556901667E-5</c:v>
                </c:pt>
                <c:pt idx="225">
                  <c:v>8.6284216067696832E-5</c:v>
                </c:pt>
                <c:pt idx="226">
                  <c:v>8.6629072802246382E-5</c:v>
                </c:pt>
                <c:pt idx="227">
                  <c:v>8.2868926447965036E-5</c:v>
                </c:pt>
                <c:pt idx="228">
                  <c:v>8.5969915888579418E-5</c:v>
                </c:pt>
                <c:pt idx="229">
                  <c:v>8.7050189667581393E-5</c:v>
                </c:pt>
                <c:pt idx="230">
                  <c:v>8.8153841791118346E-5</c:v>
                </c:pt>
                <c:pt idx="231">
                  <c:v>8.9280912550477077E-5</c:v>
                </c:pt>
                <c:pt idx="232">
                  <c:v>9.0431439875756183E-5</c:v>
                </c:pt>
                <c:pt idx="233">
                  <c:v>9.4024105270826486E-5</c:v>
                </c:pt>
                <c:pt idx="234">
                  <c:v>9.5268791107423165E-5</c:v>
                </c:pt>
                <c:pt idx="235">
                  <c:v>9.6537087862075702E-5</c:v>
                </c:pt>
                <c:pt idx="236">
                  <c:v>9.7829019343431453E-5</c:v>
                </c:pt>
                <c:pt idx="237">
                  <c:v>9.9144607001584872E-5</c:v>
                </c:pt>
                <c:pt idx="238">
                  <c:v>1.032334862648921E-4</c:v>
                </c:pt>
                <c:pt idx="239">
                  <c:v>1.0464386608222253E-4</c:v>
                </c:pt>
                <c:pt idx="240">
                  <c:v>1.0607797402846525E-4</c:v>
                </c:pt>
                <c:pt idx="241">
                  <c:v>1.0753581743314181E-4</c:v>
                </c:pt>
                <c:pt idx="242">
                  <c:v>1.0901740126809936E-4</c:v>
                </c:pt>
                <c:pt idx="243">
                  <c:v>1.1360460976774399E-4</c:v>
                </c:pt>
                <c:pt idx="244">
                  <c:v>1.1518115796874271E-4</c:v>
                </c:pt>
                <c:pt idx="245">
                  <c:v>1.167814361512377E-4</c:v>
                </c:pt>
                <c:pt idx="246">
                  <c:v>1.1840543516123275E-4</c:v>
                </c:pt>
                <c:pt idx="247">
                  <c:v>1.2005314349320603E-4</c:v>
                </c:pt>
                <c:pt idx="248">
                  <c:v>1.2619048140253807E-4</c:v>
                </c:pt>
                <c:pt idx="249">
                  <c:v>1.2794359906922654E-4</c:v>
                </c:pt>
                <c:pt idx="250">
                  <c:v>1.297202990772121E-4</c:v>
                </c:pt>
                <c:pt idx="251">
                  <c:v>1.3152055723106656E-4</c:v>
                </c:pt>
                <c:pt idx="252">
                  <c:v>1.3555413734808435E-4</c:v>
                </c:pt>
                <c:pt idx="253">
                  <c:v>1.389566059600109E-4</c:v>
                </c:pt>
                <c:pt idx="254">
                  <c:v>1.4087421045172948E-4</c:v>
                </c:pt>
                <c:pt idx="255">
                  <c:v>1.4281517902976591E-4</c:v>
                </c:pt>
                <c:pt idx="256">
                  <c:v>1.4477947119781817E-4</c:v>
                </c:pt>
                <c:pt idx="257">
                  <c:v>1.4912429423733474E-4</c:v>
                </c:pt>
                <c:pt idx="258">
                  <c:v>1.528689843840904E-4</c:v>
                </c:pt>
                <c:pt idx="259">
                  <c:v>1.5494920558199672E-4</c:v>
                </c:pt>
                <c:pt idx="260">
                  <c:v>1.5705245849817473E-4</c:v>
                </c:pt>
                <c:pt idx="261">
                  <c:v>1.5917868633892428E-4</c:v>
                </c:pt>
                <c:pt idx="262">
                  <c:v>1.6383095432281891E-4</c:v>
                </c:pt>
                <c:pt idx="263">
                  <c:v>1.6791212947803413E-4</c:v>
                </c:pt>
                <c:pt idx="264">
                  <c:v>1.7015229847181803E-4</c:v>
                </c:pt>
                <c:pt idx="265">
                  <c:v>1.7241505270189182E-4</c:v>
                </c:pt>
                <c:pt idx="266">
                  <c:v>1.7470031907020612E-4</c:v>
                </c:pt>
                <c:pt idx="267">
                  <c:v>1.7965661269297404E-4</c:v>
                </c:pt>
                <c:pt idx="268">
                  <c:v>1.8406496243531572E-4</c:v>
                </c:pt>
                <c:pt idx="269">
                  <c:v>1.8646161149713322E-4</c:v>
                </c:pt>
                <c:pt idx="270">
                  <c:v>1.8888028519671647E-4</c:v>
                </c:pt>
                <c:pt idx="271">
                  <c:v>1.9132089413079805E-4</c:v>
                </c:pt>
                <c:pt idx="272">
                  <c:v>1.9657829173564672E-4</c:v>
                </c:pt>
                <c:pt idx="273">
                  <c:v>2.0130081266324436E-4</c:v>
                </c:pt>
                <c:pt idx="274">
                  <c:v>2.0384967522860242E-4</c:v>
                </c:pt>
                <c:pt idx="275">
                  <c:v>2.0641988770623337E-4</c:v>
                </c:pt>
                <c:pt idx="276">
                  <c:v>2.0901134439460273E-4</c:v>
                </c:pt>
                <c:pt idx="277">
                  <c:v>2.1456754096206356E-4</c:v>
                </c:pt>
                <c:pt idx="278">
                  <c:v>2.1958741760223958E-4</c:v>
                </c:pt>
                <c:pt idx="279">
                  <c:v>2.2228342823089707E-4</c:v>
                </c:pt>
                <c:pt idx="280">
                  <c:v>2.2499999992544789E-4</c:v>
                </c:pt>
                <c:pt idx="281">
                  <c:v>2.2773693977585631E-4</c:v>
                </c:pt>
                <c:pt idx="282">
                  <c:v>2.3358600672005551E-4</c:v>
                </c:pt>
                <c:pt idx="283">
                  <c:v>2.3888049116880541E-4</c:v>
                </c:pt>
                <c:pt idx="284">
                  <c:v>2.4171364796406013E-4</c:v>
                </c:pt>
                <c:pt idx="285">
                  <c:v>2.4456504403809779E-4</c:v>
                </c:pt>
                <c:pt idx="286">
                  <c:v>2.4743433917349895E-4</c:v>
                </c:pt>
                <c:pt idx="287">
                  <c:v>2.5353313683707673E-4</c:v>
                </c:pt>
                <c:pt idx="288">
                  <c:v>2.590835846808574E-4</c:v>
                </c:pt>
                <c:pt idx="289">
                  <c:v>2.6203715055794774E-4</c:v>
                </c:pt>
                <c:pt idx="290">
                  <c:v>2.6500650140575993E-4</c:v>
                </c:pt>
                <c:pt idx="291">
                  <c:v>2.6799127274454318E-4</c:v>
                </c:pt>
                <c:pt idx="292">
                  <c:v>2.7428813114326012E-4</c:v>
                </c:pt>
                <c:pt idx="293">
                  <c:v>2.8007715206187936E-4</c:v>
                </c:pt>
                <c:pt idx="294">
                  <c:v>2.8313343731371489E-4</c:v>
                </c:pt>
                <c:pt idx="295">
                  <c:v>2.8620288337799022E-4</c:v>
                </c:pt>
                <c:pt idx="296">
                  <c:v>2.8928510150306585E-4</c:v>
                </c:pt>
                <c:pt idx="297">
                  <c:v>2.9572824867142843E-4</c:v>
                </c:pt>
                <c:pt idx="298">
                  <c:v>3.0173379838161412E-4</c:v>
                </c:pt>
                <c:pt idx="299">
                  <c:v>3.0487392429655736E-4</c:v>
                </c:pt>
                <c:pt idx="300">
                  <c:v>3.0802441699545363E-4</c:v>
                </c:pt>
                <c:pt idx="301">
                  <c:v>3.111848634660698E-4</c:v>
                </c:pt>
                <c:pt idx="302">
                  <c:v>3.1772260233743188E-4</c:v>
                </c:pt>
                <c:pt idx="303">
                  <c:v>3.2391780545467606E-4</c:v>
                </c:pt>
                <c:pt idx="304">
                  <c:v>3.2712170424268862E-4</c:v>
                </c:pt>
                <c:pt idx="305">
                  <c:v>3.3033300591770023E-4</c:v>
                </c:pt>
                <c:pt idx="306">
                  <c:v>3.3355127319819553E-4</c:v>
                </c:pt>
                <c:pt idx="307">
                  <c:v>3.4013215850050004E-4</c:v>
                </c:pt>
                <c:pt idx="308">
                  <c:v>3.4648513140350911E-4</c:v>
                </c:pt>
                <c:pt idx="309">
                  <c:v>3.4973154614488825E-4</c:v>
                </c:pt>
                <c:pt idx="310">
                  <c:v>3.5298222999568119E-4</c:v>
                </c:pt>
                <c:pt idx="311">
                  <c:v>3.562367214050904E-4</c:v>
                </c:pt>
                <c:pt idx="312">
                  <c:v>3.6280973656186051E-4</c:v>
                </c:pt>
                <c:pt idx="313">
                  <c:v>3.6928341025870671E-4</c:v>
                </c:pt>
                <c:pt idx="314">
                  <c:v>3.7254989484674002E-4</c:v>
                </c:pt>
                <c:pt idx="315">
                  <c:v>3.7581734487901963E-4</c:v>
                </c:pt>
                <c:pt idx="316">
                  <c:v>3.7908527453285904E-4</c:v>
                </c:pt>
                <c:pt idx="317">
                  <c:v>3.8560000858886968E-4</c:v>
                </c:pt>
                <c:pt idx="318">
                  <c:v>3.9215195159756163E-4</c:v>
                </c:pt>
                <c:pt idx="319">
                  <c:v>3.9541487069334568E-4</c:v>
                </c:pt>
                <c:pt idx="320">
                  <c:v>3.9867528167280642E-4</c:v>
                </c:pt>
                <c:pt idx="321">
                  <c:v>4.0193267444397509E-4</c:v>
                </c:pt>
                <c:pt idx="322">
                  <c:v>4.0833949900122079E-4</c:v>
                </c:pt>
                <c:pt idx="323">
                  <c:v>4.1492174024604372E-4</c:v>
                </c:pt>
                <c:pt idx="324">
                  <c:v>4.1815626923764714E-4</c:v>
                </c:pt>
                <c:pt idx="325">
                  <c:v>4.2138464665521783E-4</c:v>
                </c:pt>
                <c:pt idx="326">
                  <c:v>4.2460633813316048E-4</c:v>
                </c:pt>
                <c:pt idx="327">
                  <c:v>4.3085658432008122E-4</c:v>
                </c:pt>
                <c:pt idx="328">
                  <c:v>4.3741543603986022E-4</c:v>
                </c:pt>
                <c:pt idx="329">
                  <c:v>4.4059556101712664E-4</c:v>
                </c:pt>
                <c:pt idx="330">
                  <c:v>4.4376572106116666E-4</c:v>
                </c:pt>
                <c:pt idx="331">
                  <c:v>4.4692535753449618E-4</c:v>
                </c:pt>
                <c:pt idx="332">
                  <c:v>4.5297149298610993E-4</c:v>
                </c:pt>
                <c:pt idx="333">
                  <c:v>4.594473736715351E-4</c:v>
                </c:pt>
                <c:pt idx="334">
                  <c:v>4.6254589141044326E-4</c:v>
                </c:pt>
                <c:pt idx="335">
                  <c:v>4.642241316884181E-4</c:v>
                </c:pt>
                <c:pt idx="336">
                  <c:v>4.6730559289944959E-4</c:v>
                </c:pt>
                <c:pt idx="337">
                  <c:v>4.7037210425110871E-4</c:v>
                </c:pt>
                <c:pt idx="338">
                  <c:v>4.7947598171398819E-4</c:v>
                </c:pt>
                <c:pt idx="339">
                  <c:v>4.8247671866345873E-4</c:v>
                </c:pt>
                <c:pt idx="340">
                  <c:v>4.8545950074368956E-4</c:v>
                </c:pt>
                <c:pt idx="341">
                  <c:v>4.8842371643593291E-4</c:v>
                </c:pt>
                <c:pt idx="342">
                  <c:v>4.9136875071655235E-4</c:v>
                </c:pt>
                <c:pt idx="343">
                  <c:v>5.0008256227458095E-4</c:v>
                </c:pt>
                <c:pt idx="344">
                  <c:v>5.0294465056490443E-4</c:v>
                </c:pt>
                <c:pt idx="345">
                  <c:v>5.0578442974682114E-4</c:v>
                </c:pt>
                <c:pt idx="346">
                  <c:v>5.0860126376297047E-4</c:v>
                </c:pt>
                <c:pt idx="347">
                  <c:v>5.1139458473617851E-4</c:v>
                </c:pt>
                <c:pt idx="348">
                  <c:v>5.1963092007915749E-4</c:v>
                </c:pt>
                <c:pt idx="349">
                  <c:v>5.2232778234409191E-4</c:v>
                </c:pt>
                <c:pt idx="350">
                  <c:v>5.249999996890755E-4</c:v>
                </c:pt>
                <c:pt idx="351">
                  <c:v>5.2764753830730456E-4</c:v>
                </c:pt>
                <c:pt idx="352">
                  <c:v>5.3027107998220014E-4</c:v>
                </c:pt>
                <c:pt idx="353">
                  <c:v>5.3908756709413592E-4</c:v>
                </c:pt>
                <c:pt idx="354">
                  <c:v>5.4054272144398558E-4</c:v>
                </c:pt>
                <c:pt idx="355">
                  <c:v>5.4305942524143509E-4</c:v>
                </c:pt>
                <c:pt idx="356">
                  <c:v>5.4555744179109146E-4</c:v>
                </c:pt>
                <c:pt idx="357">
                  <c:v>5.4803768151809654E-4</c:v>
                </c:pt>
                <c:pt idx="358">
                  <c:v>6.8909836663116658E-4</c:v>
                </c:pt>
                <c:pt idx="359">
                  <c:v>6.9151484500422063E-4</c:v>
                </c:pt>
                <c:pt idx="360">
                  <c:v>6.9391909735273404E-4</c:v>
                </c:pt>
                <c:pt idx="361">
                  <c:v>6.9631207234220074E-4</c:v>
                </c:pt>
                <c:pt idx="362">
                  <c:v>6.9796547655444851E-4</c:v>
                </c:pt>
                <c:pt idx="363">
                  <c:v>7.0579042401182172E-4</c:v>
                </c:pt>
                <c:pt idx="364">
                  <c:v>7.081414941912318E-4</c:v>
                </c:pt>
                <c:pt idx="365">
                  <c:v>7.1048713021316999E-4</c:v>
                </c:pt>
                <c:pt idx="366">
                  <c:v>7.1282833114715916E-4</c:v>
                </c:pt>
                <c:pt idx="367">
                  <c:v>7.1450870917568647E-4</c:v>
                </c:pt>
                <c:pt idx="368">
                  <c:v>7.2216901742986391E-4</c:v>
                </c:pt>
                <c:pt idx="369">
                  <c:v>7.2450328100273273E-4</c:v>
                </c:pt>
                <c:pt idx="370">
                  <c:v>7.2683925512382632E-4</c:v>
                </c:pt>
                <c:pt idx="371">
                  <c:v>7.2917798927190952E-4</c:v>
                </c:pt>
                <c:pt idx="372">
                  <c:v>7.3101457165079787E-4</c:v>
                </c:pt>
                <c:pt idx="373">
                  <c:v>7.3858176767918257E-4</c:v>
                </c:pt>
                <c:pt idx="374">
                  <c:v>7.4095029613428732E-4</c:v>
                </c:pt>
                <c:pt idx="375">
                  <c:v>7.4332803269497446E-4</c:v>
                </c:pt>
                <c:pt idx="376">
                  <c:v>7.4571607724316857E-4</c:v>
                </c:pt>
                <c:pt idx="377">
                  <c:v>7.478362459545126E-4</c:v>
                </c:pt>
                <c:pt idx="378">
                  <c:v>7.5539358504872001E-4</c:v>
                </c:pt>
                <c:pt idx="379">
                  <c:v>7.5784991984602194E-4</c:v>
                </c:pt>
                <c:pt idx="380">
                  <c:v>7.603233131640068E-4</c:v>
                </c:pt>
                <c:pt idx="381">
                  <c:v>7.6281491529644791E-4</c:v>
                </c:pt>
                <c:pt idx="382">
                  <c:v>7.6534383634641046E-4</c:v>
                </c:pt>
                <c:pt idx="383">
                  <c:v>7.7298666990982783E-4</c:v>
                </c:pt>
                <c:pt idx="384">
                  <c:v>7.7558682258560563E-4</c:v>
                </c:pt>
                <c:pt idx="385">
                  <c:v>7.7821223707923832E-4</c:v>
                </c:pt>
                <c:pt idx="386">
                  <c:v>7.8086411409808562E-4</c:v>
                </c:pt>
                <c:pt idx="387">
                  <c:v>7.8392437022470633E-4</c:v>
                </c:pt>
                <c:pt idx="388">
                  <c:v>7.9176051365725331E-4</c:v>
                </c:pt>
                <c:pt idx="389">
                  <c:v>7.9456296600135254E-4</c:v>
                </c:pt>
                <c:pt idx="390">
                  <c:v>7.9739923636948503E-4</c:v>
                </c:pt>
                <c:pt idx="391">
                  <c:v>8.0027057588867882E-4</c:v>
                </c:pt>
                <c:pt idx="392">
                  <c:v>8.0398179941968382E-4</c:v>
                </c:pt>
                <c:pt idx="393">
                  <c:v>8.1213190012105355E-4</c:v>
                </c:pt>
                <c:pt idx="394">
                  <c:v>8.1519760441061285E-4</c:v>
                </c:pt>
                <c:pt idx="395">
                  <c:v>8.183060358819647E-4</c:v>
                </c:pt>
                <c:pt idx="396">
                  <c:v>8.2145849608875662E-4</c:v>
                </c:pt>
                <c:pt idx="397">
                  <c:v>8.2593700194548512E-4</c:v>
                </c:pt>
                <c:pt idx="398">
                  <c:v>8.3453490745986371E-4</c:v>
                </c:pt>
                <c:pt idx="399">
                  <c:v>8.3722747211067495E-4</c:v>
                </c:pt>
                <c:pt idx="400">
                  <c:v>8.3995665559299937E-4</c:v>
                </c:pt>
                <c:pt idx="401">
                  <c:v>8.4337828915881374E-4</c:v>
                </c:pt>
                <c:pt idx="402">
                  <c:v>8.4685373505166694E-4</c:v>
                </c:pt>
                <c:pt idx="403">
                  <c:v>8.5848839631163837E-4</c:v>
                </c:pt>
                <c:pt idx="404">
                  <c:v>8.6132148714046508E-4</c:v>
                </c:pt>
                <c:pt idx="405">
                  <c:v>8.65086943058202E-4</c:v>
                </c:pt>
                <c:pt idx="406">
                  <c:v>8.689146422229399E-4</c:v>
                </c:pt>
                <c:pt idx="407">
                  <c:v>8.7280601557093718E-4</c:v>
                </c:pt>
                <c:pt idx="408">
                  <c:v>8.8603651155818805E-4</c:v>
                </c:pt>
                <c:pt idx="409">
                  <c:v>8.8903712738641616E-4</c:v>
                </c:pt>
                <c:pt idx="410">
                  <c:v>8.9326859356209098E-4</c:v>
                </c:pt>
                <c:pt idx="411">
                  <c:v>8.975724742601443E-4</c:v>
                </c:pt>
                <c:pt idx="412">
                  <c:v>9.019502519942435E-4</c:v>
                </c:pt>
                <c:pt idx="413">
                  <c:v>9.1700628266799811E-4</c:v>
                </c:pt>
                <c:pt idx="414">
                  <c:v>9.2023024148613075E-4</c:v>
                </c:pt>
                <c:pt idx="415">
                  <c:v>9.2500000003248317E-4</c:v>
                </c:pt>
                <c:pt idx="416">
                  <c:v>9.2985228114628171E-4</c:v>
                </c:pt>
                <c:pt idx="417">
                  <c:v>9.3478649203770914E-4</c:v>
                </c:pt>
                <c:pt idx="418">
                  <c:v>9.5532201570058817E-4</c:v>
                </c:pt>
                <c:pt idx="419">
                  <c:v>9.6065033663084165E-4</c:v>
                </c:pt>
                <c:pt idx="420">
                  <c:v>9.6605431132790187E-4</c:v>
                </c:pt>
                <c:pt idx="421">
                  <c:v>9.7343565641666639E-4</c:v>
                </c:pt>
                <c:pt idx="422">
                  <c:v>8.5625978906563906E-4</c:v>
                </c:pt>
                <c:pt idx="423">
                  <c:v>8.5853731817220336E-4</c:v>
                </c:pt>
                <c:pt idx="424">
                  <c:v>8.643721142540528E-4</c:v>
                </c:pt>
                <c:pt idx="425">
                  <c:v>8.7027484668755761E-4</c:v>
                </c:pt>
                <c:pt idx="426">
                  <c:v>8.762443787881935E-4</c:v>
                </c:pt>
                <c:pt idx="427">
                  <c:v>8.9821394652012847E-4</c:v>
                </c:pt>
                <c:pt idx="428">
                  <c:v>9.0076746774325755E-4</c:v>
                </c:pt>
                <c:pt idx="429">
                  <c:v>9.0705364547716272E-4</c:v>
                </c:pt>
                <c:pt idx="430">
                  <c:v>9.133996213002149E-4</c:v>
                </c:pt>
                <c:pt idx="431">
                  <c:v>9.1980419803938673E-4</c:v>
                </c:pt>
                <c:pt idx="432">
                  <c:v>9.4696733070966652E-4</c:v>
                </c:pt>
                <c:pt idx="433">
                  <c:v>9.4980195181716643E-4</c:v>
                </c:pt>
                <c:pt idx="434">
                  <c:v>9.5266358921541894E-4</c:v>
                </c:pt>
                <c:pt idx="435">
                  <c:v>9.5939414669121703E-4</c:v>
                </c:pt>
                <c:pt idx="436">
                  <c:v>9.6617468282200747E-4</c:v>
                </c:pt>
                <c:pt idx="437">
                  <c:v>9.9068893159356074E-4</c:v>
                </c:pt>
                <c:pt idx="438">
                  <c:v>9.9377115766596802E-4</c:v>
                </c:pt>
                <c:pt idx="439">
                  <c:v>1.0007824192541648E-3</c:v>
                </c:pt>
                <c:pt idx="440">
                  <c:v>1.0078359318503871E-3</c:v>
                </c:pt>
                <c:pt idx="441">
                  <c:v>1.0149303772584162E-3</c:v>
                </c:pt>
                <c:pt idx="442">
                  <c:v>1.0285878670774301E-3</c:v>
                </c:pt>
                <c:pt idx="443">
                  <c:v>1.0318892706706606E-3</c:v>
                </c:pt>
                <c:pt idx="444">
                  <c:v>1.0509698541651957E-3</c:v>
                </c:pt>
                <c:pt idx="445">
                  <c:v>1.0543502169232351E-3</c:v>
                </c:pt>
                <c:pt idx="446">
                  <c:v>1.061693736369702E-3</c:v>
                </c:pt>
                <c:pt idx="447">
                  <c:v>1.0917482680505731E-3</c:v>
                </c:pt>
                <c:pt idx="448">
                  <c:v>1.0952851815142495E-3</c:v>
                </c:pt>
                <c:pt idx="449">
                  <c:v>1.0988464250588324E-3</c:v>
                </c:pt>
                <c:pt idx="450">
                  <c:v>1.1063540024716125E-3</c:v>
                </c:pt>
                <c:pt idx="451">
                  <c:v>1.1138838927586376E-3</c:v>
                </c:pt>
                <c:pt idx="452">
                  <c:v>1.1443558765099507E-3</c:v>
                </c:pt>
                <c:pt idx="453">
                  <c:v>1.1480754046662156E-3</c:v>
                </c:pt>
                <c:pt idx="454">
                  <c:v>1.1518166137310275E-3</c:v>
                </c:pt>
                <c:pt idx="455">
                  <c:v>1.159449404672342E-3</c:v>
                </c:pt>
                <c:pt idx="456">
                  <c:v>1.1670941013260277E-3</c:v>
                </c:pt>
                <c:pt idx="457">
                  <c:v>1.1976990730924884E-3</c:v>
                </c:pt>
                <c:pt idx="458">
                  <c:v>1.2015618883456369E-3</c:v>
                </c:pt>
                <c:pt idx="459">
                  <c:v>1.205442603795739E-3</c:v>
                </c:pt>
                <c:pt idx="460">
                  <c:v>1.2131264723762504E-3</c:v>
                </c:pt>
                <c:pt idx="461">
                  <c:v>1.2208114109134695E-3</c:v>
                </c:pt>
                <c:pt idx="462">
                  <c:v>1.2512649051789049E-3</c:v>
                </c:pt>
                <c:pt idx="463">
                  <c:v>1.2625706551510944E-3</c:v>
                </c:pt>
                <c:pt idx="464">
                  <c:v>1.2701847287931109E-3</c:v>
                </c:pt>
                <c:pt idx="465">
                  <c:v>1.2777888455163594E-3</c:v>
                </c:pt>
                <c:pt idx="466">
                  <c:v>1.2925612274965045E-3</c:v>
                </c:pt>
                <c:pt idx="467">
                  <c:v>1.3080737599943056E-3</c:v>
                </c:pt>
                <c:pt idx="468">
                  <c:v>1.3156040306465571E-3</c:v>
                </c:pt>
                <c:pt idx="469">
                  <c:v>1.3231146605445681E-3</c:v>
                </c:pt>
                <c:pt idx="470">
                  <c:v>1.3306040060943821E-3</c:v>
                </c:pt>
                <c:pt idx="471">
                  <c:v>1.3449654001199424E-3</c:v>
                </c:pt>
                <c:pt idx="472">
                  <c:v>1.3603153767120972E-3</c:v>
                </c:pt>
                <c:pt idx="473">
                  <c:v>1.3676733503920069E-3</c:v>
                </c:pt>
                <c:pt idx="474">
                  <c:v>1.3750000004291068E-3</c:v>
                </c:pt>
                <c:pt idx="475">
                  <c:v>1.3822937356127551E-3</c:v>
                </c:pt>
                <c:pt idx="476">
                  <c:v>1.3961378111706406E-3</c:v>
                </c:pt>
                <c:pt idx="477">
                  <c:v>1.411117527019472E-3</c:v>
                </c:pt>
                <c:pt idx="478">
                  <c:v>1.4182304223487247E-3</c:v>
                </c:pt>
                <c:pt idx="479">
                  <c:v>1.4253042120140531E-3</c:v>
                </c:pt>
                <c:pt idx="480">
                  <c:v>1.4323390222066882E-3</c:v>
                </c:pt>
                <c:pt idx="481">
                  <c:v>1.4456398493464273E-3</c:v>
                </c:pt>
                <c:pt idx="482">
                  <c:v>1.4600958758960992E-3</c:v>
                </c:pt>
                <c:pt idx="483">
                  <c:v>1.4669413751704885E-3</c:v>
                </c:pt>
                <c:pt idx="484">
                  <c:v>1.4737501541215738E-3</c:v>
                </c:pt>
                <c:pt idx="485">
                  <c:v>1.4805226015592093E-3</c:v>
                </c:pt>
                <c:pt idx="486">
                  <c:v>1.484211438820393E-3</c:v>
                </c:pt>
                <c:pt idx="487">
                  <c:v>1.5042548234181527E-3</c:v>
                </c:pt>
                <c:pt idx="488">
                  <c:v>1.5108658723501816E-3</c:v>
                </c:pt>
                <c:pt idx="489">
                  <c:v>1.5174425694052631E-3</c:v>
                </c:pt>
                <c:pt idx="490">
                  <c:v>1.5239853325585021E-3</c:v>
                </c:pt>
                <c:pt idx="491">
                  <c:v>1.5304945833355705E-3</c:v>
                </c:pt>
                <c:pt idx="492">
                  <c:v>1.5498255298977311E-3</c:v>
                </c:pt>
                <c:pt idx="493">
                  <c:v>1.5562050174012664E-3</c:v>
                </c:pt>
                <c:pt idx="494">
                  <c:v>1.5625531533900109E-3</c:v>
                </c:pt>
                <c:pt idx="495">
                  <c:v>1.5688703806807367E-3</c:v>
                </c:pt>
                <c:pt idx="496">
                  <c:v>1.6000086337512372E-3</c:v>
                </c:pt>
                <c:pt idx="497">
                  <c:v>1.6061499067877194E-3</c:v>
                </c:pt>
                <c:pt idx="498">
                  <c:v>1.6122634702251907E-3</c:v>
                </c:pt>
                <c:pt idx="499">
                  <c:v>1.6183497952744136E-3</c:v>
                </c:pt>
                <c:pt idx="500">
                  <c:v>1.6364501054121606E-3</c:v>
                </c:pt>
                <c:pt idx="501">
                  <c:v>1.6424322599755199E-3</c:v>
                </c:pt>
                <c:pt idx="502">
                  <c:v>1.6483895854286828E-3</c:v>
                </c:pt>
                <c:pt idx="503">
                  <c:v>1.654322574274391E-3</c:v>
                </c:pt>
                <c:pt idx="504">
                  <c:v>1.6685133743715836E-3</c:v>
                </c:pt>
                <c:pt idx="505">
                  <c:v>1.686382935225818E-3</c:v>
                </c:pt>
                <c:pt idx="506">
                  <c:v>1.6921765178021123E-3</c:v>
                </c:pt>
                <c:pt idx="507">
                  <c:v>1.6979495887712113E-3</c:v>
                </c:pt>
                <c:pt idx="508">
                  <c:v>1.7091665810219771E-3</c:v>
                </c:pt>
                <c:pt idx="509">
                  <c:v>1.720847112881032E-3</c:v>
                </c:pt>
                <c:pt idx="510">
                  <c:v>1.726525423756446E-3</c:v>
                </c:pt>
                <c:pt idx="511">
                  <c:v>1.7658175752202272E-3</c:v>
                </c:pt>
                <c:pt idx="512">
                  <c:v>1.8044469333403212E-3</c:v>
                </c:pt>
                <c:pt idx="513">
                  <c:v>1.8426094700197816E-3</c:v>
                </c:pt>
                <c:pt idx="514">
                  <c:v>1.8805095854710161E-3</c:v>
                </c:pt>
                <c:pt idx="515">
                  <c:v>1.9183601084399558E-3</c:v>
                </c:pt>
                <c:pt idx="516">
                  <c:v>1.9563682680309121E-3</c:v>
                </c:pt>
                <c:pt idx="517">
                  <c:v>1.994610137125792E-3</c:v>
                </c:pt>
                <c:pt idx="518">
                  <c:v>2.0330850258486128E-3</c:v>
                </c:pt>
                <c:pt idx="519">
                  <c:v>2.071791354671562E-3</c:v>
                </c:pt>
                <c:pt idx="520">
                  <c:v>2.1107275440442356E-3</c:v>
                </c:pt>
                <c:pt idx="521">
                  <c:v>2.1498920143936395E-3</c:v>
                </c:pt>
                <c:pt idx="522">
                  <c:v>2.1892831861233205E-3</c:v>
                </c:pt>
                <c:pt idx="523">
                  <c:v>2.2288994796133654E-3</c:v>
                </c:pt>
                <c:pt idx="524">
                  <c:v>2.2687393152186633E-3</c:v>
                </c:pt>
                <c:pt idx="525">
                  <c:v>2.3088011132663005E-3</c:v>
                </c:pt>
                <c:pt idx="526">
                  <c:v>2.349083294058165E-3</c:v>
                </c:pt>
                <c:pt idx="527">
                  <c:v>2.3866424636191882E-3</c:v>
                </c:pt>
                <c:pt idx="528">
                  <c:v>2.4273451816090945E-3</c:v>
                </c:pt>
                <c:pt idx="529">
                  <c:v>2.4682636498439227E-3</c:v>
                </c:pt>
                <c:pt idx="530">
                  <c:v>2.5123842497047333E-3</c:v>
                </c:pt>
                <c:pt idx="531">
                  <c:v>2.5537446477320929E-3</c:v>
                </c:pt>
                <c:pt idx="532">
                  <c:v>2.5953159496955075E-3</c:v>
                </c:pt>
                <c:pt idx="533">
                  <c:v>2.6370965756831229E-3</c:v>
                </c:pt>
                <c:pt idx="534">
                  <c:v>2.6790849457474621E-3</c:v>
                </c:pt>
                <c:pt idx="535">
                  <c:v>2.7212794799071618E-3</c:v>
                </c:pt>
                <c:pt idx="536">
                  <c:v>2.7636785981478419E-3</c:v>
                </c:pt>
                <c:pt idx="537">
                  <c:v>2.8062807204142855E-3</c:v>
                </c:pt>
                <c:pt idx="538">
                  <c:v>2.8490842666156519E-3</c:v>
                </c:pt>
                <c:pt idx="539">
                  <c:v>2.8920876566228696E-3</c:v>
                </c:pt>
                <c:pt idx="540">
                  <c:v>2.9290209413632695E-3</c:v>
                </c:pt>
                <c:pt idx="541">
                  <c:v>2.9723910573213885E-3</c:v>
                </c:pt>
                <c:pt idx="542">
                  <c:v>3.0159564885101631E-3</c:v>
                </c:pt>
                <c:pt idx="543">
                  <c:v>3.0659826868983941E-3</c:v>
                </c:pt>
                <c:pt idx="544">
                  <c:v>3.109961328923383E-3</c:v>
                </c:pt>
                <c:pt idx="545">
                  <c:v>3.1541303190731895E-3</c:v>
                </c:pt>
                <c:pt idx="546">
                  <c:v>3.198488076819217E-3</c:v>
                </c:pt>
                <c:pt idx="547">
                  <c:v>3.2430330215884595E-3</c:v>
                </c:pt>
                <c:pt idx="548">
                  <c:v>3.2845194807951117E-3</c:v>
                </c:pt>
                <c:pt idx="549">
                  <c:v>3.3294207943648508E-3</c:v>
                </c:pt>
                <c:pt idx="550">
                  <c:v>3.374504658577956E-3</c:v>
                </c:pt>
                <c:pt idx="551">
                  <c:v>3.4197696354566001E-3</c:v>
                </c:pt>
                <c:pt idx="552">
                  <c:v>3.4751089573611346E-3</c:v>
                </c:pt>
                <c:pt idx="553">
                  <c:v>3.5207731407965498E-3</c:v>
                </c:pt>
                <c:pt idx="554">
                  <c:v>3.5666161852136425E-3</c:v>
                </c:pt>
                <c:pt idx="555">
                  <c:v>3.612637416370012E-3</c:v>
                </c:pt>
                <c:pt idx="556">
                  <c:v>3.6588361810646862E-3</c:v>
                </c:pt>
                <c:pt idx="557">
                  <c:v>3.7018470324663971E-3</c:v>
                </c:pt>
                <c:pt idx="558">
                  <c:v>3.7483859684847181E-3</c:v>
                </c:pt>
                <c:pt idx="559">
                  <c:v>3.7951006498869989E-3</c:v>
                </c:pt>
                <c:pt idx="560">
                  <c:v>3.8419905156565123E-3</c:v>
                </c:pt>
                <c:pt idx="561">
                  <c:v>3.8924716184595772E-3</c:v>
                </c:pt>
                <c:pt idx="562">
                  <c:v>3.9397230454872052E-3</c:v>
                </c:pt>
                <c:pt idx="563">
                  <c:v>3.9871480196193455E-3</c:v>
                </c:pt>
                <c:pt idx="564">
                  <c:v>4.0347457713793434E-3</c:v>
                </c:pt>
                <c:pt idx="565">
                  <c:v>4.0825150463071848E-3</c:v>
                </c:pt>
                <c:pt idx="566">
                  <c:v>4.1304545400879513E-3</c:v>
                </c:pt>
                <c:pt idx="567">
                  <c:v>4.1785629483641522E-3</c:v>
                </c:pt>
                <c:pt idx="568">
                  <c:v>4.2268389667383284E-3</c:v>
                </c:pt>
                <c:pt idx="569">
                  <c:v>4.2752812907643628E-3</c:v>
                </c:pt>
                <c:pt idx="570">
                  <c:v>4.3238886159579085E-3</c:v>
                </c:pt>
                <c:pt idx="571">
                  <c:v>4.3726596377885694E-3</c:v>
                </c:pt>
                <c:pt idx="572">
                  <c:v>4.421593051681637E-3</c:v>
                </c:pt>
                <c:pt idx="573">
                  <c:v>4.4706875530172189E-3</c:v>
                </c:pt>
                <c:pt idx="574">
                  <c:v>4.5199418371293766E-3</c:v>
                </c:pt>
                <c:pt idx="575">
                  <c:v>4.5693545993061181E-3</c:v>
                </c:pt>
                <c:pt idx="576">
                  <c:v>4.6189245347885355E-3</c:v>
                </c:pt>
                <c:pt idx="577">
                  <c:v>4.6686503387707978E-3</c:v>
                </c:pt>
                <c:pt idx="578">
                  <c:v>4.7185307063984218E-3</c:v>
                </c:pt>
                <c:pt idx="579">
                  <c:v>4.7649303652906273E-3</c:v>
                </c:pt>
                <c:pt idx="580">
                  <c:v>4.8151046713649252E-3</c:v>
                </c:pt>
                <c:pt idx="581">
                  <c:v>4.8654297104310257E-3</c:v>
                </c:pt>
                <c:pt idx="582">
                  <c:v>4.9195717145846035E-3</c:v>
                </c:pt>
                <c:pt idx="583">
                  <c:v>4.9702053259213725E-3</c:v>
                </c:pt>
                <c:pt idx="584">
                  <c:v>5.02098567074698E-3</c:v>
                </c:pt>
                <c:pt idx="585">
                  <c:v>5.0719114438585221E-3</c:v>
                </c:pt>
                <c:pt idx="586">
                  <c:v>5.1229813400000962E-3</c:v>
                </c:pt>
                <c:pt idx="587">
                  <c:v>5.1741940538645352E-3</c:v>
                </c:pt>
                <c:pt idx="588">
                  <c:v>5.2255482800925412E-3</c:v>
                </c:pt>
                <c:pt idx="589">
                  <c:v>5.2770427132709449E-3</c:v>
                </c:pt>
                <c:pt idx="590">
                  <c:v>5.3286760479309692E-3</c:v>
                </c:pt>
                <c:pt idx="591">
                  <c:v>5.3804469785543128E-3</c:v>
                </c:pt>
                <c:pt idx="592">
                  <c:v>5.4248072521287938E-3</c:v>
                </c:pt>
                <c:pt idx="593">
                  <c:v>5.4768290852402757E-3</c:v>
                </c:pt>
                <c:pt idx="594">
                  <c:v>5.5289847648349877E-3</c:v>
                </c:pt>
                <c:pt idx="595">
                  <c:v>5.5887534743579437E-3</c:v>
                </c:pt>
                <c:pt idx="596">
                  <c:v>5.6411915706577886E-3</c:v>
                </c:pt>
                <c:pt idx="597">
                  <c:v>5.6937594092785204E-3</c:v>
                </c:pt>
                <c:pt idx="598">
                  <c:v>5.7464556842354853E-3</c:v>
                </c:pt>
                <c:pt idx="599">
                  <c:v>5.7992790894854096E-3</c:v>
                </c:pt>
                <c:pt idx="600">
                  <c:v>5.848375743523644E-3</c:v>
                </c:pt>
                <c:pt idx="601">
                  <c:v>5.9014399741547782E-3</c:v>
                </c:pt>
                <c:pt idx="602">
                  <c:v>5.954627500069109E-3</c:v>
                </c:pt>
                <c:pt idx="603">
                  <c:v>6.0079355052702118E-3</c:v>
                </c:pt>
                <c:pt idx="604">
                  <c:v>6.0730193097084844E-3</c:v>
                </c:pt>
                <c:pt idx="605">
                  <c:v>6.1265579257394429E-3</c:v>
                </c:pt>
                <c:pt idx="606">
                  <c:v>6.1801834605599588E-3</c:v>
                </c:pt>
                <c:pt idx="607">
                  <c:v>6.2338852277869488E-3</c:v>
                </c:pt>
                <c:pt idx="608">
                  <c:v>6.2876523733019392E-3</c:v>
                </c:pt>
                <c:pt idx="609">
                  <c:v>6.3375658282366657E-3</c:v>
                </c:pt>
                <c:pt idx="610">
                  <c:v>6.3914292252197618E-3</c:v>
                </c:pt>
                <c:pt idx="611">
                  <c:v>6.4453251047935402E-3</c:v>
                </c:pt>
                <c:pt idx="612">
                  <c:v>6.4992418538738815E-3</c:v>
                </c:pt>
                <c:pt idx="613">
                  <c:v>6.5570771375380787E-3</c:v>
                </c:pt>
                <c:pt idx="614">
                  <c:v>6.6109992211840904E-3</c:v>
                </c:pt>
                <c:pt idx="615">
                  <c:v>6.6649060404351361E-3</c:v>
                </c:pt>
                <c:pt idx="616">
                  <c:v>6.718788405906311E-3</c:v>
                </c:pt>
                <c:pt idx="617">
                  <c:v>6.7726422798822369E-3</c:v>
                </c:pt>
                <c:pt idx="618">
                  <c:v>6.826464152447944E-3</c:v>
                </c:pt>
                <c:pt idx="619">
                  <c:v>6.8802505134973159E-3</c:v>
                </c:pt>
                <c:pt idx="620">
                  <c:v>6.9339978527339502E-3</c:v>
                </c:pt>
                <c:pt idx="621">
                  <c:v>6.987702659668556E-3</c:v>
                </c:pt>
                <c:pt idx="622">
                  <c:v>7.0413614236232982E-3</c:v>
                </c:pt>
                <c:pt idx="623">
                  <c:v>7.0949706337265842E-3</c:v>
                </c:pt>
                <c:pt idx="624">
                  <c:v>7.1485267789182742E-3</c:v>
                </c:pt>
                <c:pt idx="625">
                  <c:v>7.2020263479488167E-3</c:v>
                </c:pt>
                <c:pt idx="626">
                  <c:v>7.2554658293792467E-3</c:v>
                </c:pt>
                <c:pt idx="627">
                  <c:v>7.3088417115820528E-3</c:v>
                </c:pt>
                <c:pt idx="628">
                  <c:v>7.3621504827403117E-3</c:v>
                </c:pt>
                <c:pt idx="629">
                  <c:v>7.4153886308520288E-3</c:v>
                </c:pt>
                <c:pt idx="630">
                  <c:v>7.4685526437257982E-3</c:v>
                </c:pt>
                <c:pt idx="631">
                  <c:v>7.5177840310587194E-3</c:v>
                </c:pt>
                <c:pt idx="632">
                  <c:v>7.5707945862015895E-3</c:v>
                </c:pt>
                <c:pt idx="633">
                  <c:v>7.6237207133466791E-3</c:v>
                </c:pt>
                <c:pt idx="634">
                  <c:v>7.6803970925306024E-3</c:v>
                </c:pt>
                <c:pt idx="635">
                  <c:v>7.7331377398652239E-3</c:v>
                </c:pt>
                <c:pt idx="636">
                  <c:v>7.7857831749322095E-3</c:v>
                </c:pt>
                <c:pt idx="637">
                  <c:v>7.8383298842542252E-3</c:v>
                </c:pt>
                <c:pt idx="638">
                  <c:v>7.8907743541706023E-3</c:v>
                </c:pt>
                <c:pt idx="639">
                  <c:v>7.943113070840821E-3</c:v>
                </c:pt>
                <c:pt idx="640">
                  <c:v>7.9953425202488448E-3</c:v>
                </c:pt>
                <c:pt idx="641">
                  <c:v>8.0474591881944373E-3</c:v>
                </c:pt>
                <c:pt idx="642">
                  <c:v>8.0994595603061971E-3</c:v>
                </c:pt>
                <c:pt idx="643">
                  <c:v>8.1513401220328664E-3</c:v>
                </c:pt>
                <c:pt idx="644">
                  <c:v>8.199331072929918E-3</c:v>
                </c:pt>
                <c:pt idx="645">
                  <c:v>8.2509700139502869E-3</c:v>
                </c:pt>
                <c:pt idx="646">
                  <c:v>8.3024788465929592E-3</c:v>
                </c:pt>
                <c:pt idx="647">
                  <c:v>8.3611822583509535E-3</c:v>
                </c:pt>
                <c:pt idx="648">
                  <c:v>8.4124004505693704E-3</c:v>
                </c:pt>
                <c:pt idx="649">
                  <c:v>8.4783509662593026E-3</c:v>
                </c:pt>
                <c:pt idx="650">
                  <c:v>8.5144098502386596E-3</c:v>
                </c:pt>
                <c:pt idx="651">
                  <c:v>8.5651940262846237E-3</c:v>
                </c:pt>
                <c:pt idx="652">
                  <c:v>8.6121360108064593E-3</c:v>
                </c:pt>
                <c:pt idx="653">
                  <c:v>8.6626237975435672E-3</c:v>
                </c:pt>
                <c:pt idx="654">
                  <c:v>8.7129530961114199E-3</c:v>
                </c:pt>
                <c:pt idx="655">
                  <c:v>8.7631227468802919E-3</c:v>
                </c:pt>
                <c:pt idx="656">
                  <c:v>8.816792060465312E-3</c:v>
                </c:pt>
                <c:pt idx="657">
                  <c:v>8.8775935644186503E-3</c:v>
                </c:pt>
                <c:pt idx="658">
                  <c:v>8.9273212207101171E-3</c:v>
                </c:pt>
                <c:pt idx="659">
                  <c:v>8.9769356526823024E-3</c:v>
                </c:pt>
                <c:pt idx="660">
                  <c:v>9.0264478821382478E-3</c:v>
                </c:pt>
                <c:pt idx="661">
                  <c:v>9.0649812679297146E-3</c:v>
                </c:pt>
                <c:pt idx="662">
                  <c:v>9.1424920556511264E-3</c:v>
                </c:pt>
                <c:pt idx="663">
                  <c:v>9.1917333124005886E-3</c:v>
                </c:pt>
                <c:pt idx="664">
                  <c:v>9.2409241097639299E-3</c:v>
                </c:pt>
                <c:pt idx="665">
                  <c:v>9.2937047671329386E-3</c:v>
                </c:pt>
                <c:pt idx="666">
                  <c:v>9.3428332166414895E-3</c:v>
                </c:pt>
                <c:pt idx="667">
                  <c:v>9.3919488116378045E-3</c:v>
                </c:pt>
                <c:pt idx="668">
                  <c:v>9.441055514321145E-3</c:v>
                </c:pt>
                <c:pt idx="669">
                  <c:v>9.490152642943811E-3</c:v>
                </c:pt>
                <c:pt idx="670">
                  <c:v>9.539239462206155E-3</c:v>
                </c:pt>
                <c:pt idx="671">
                  <c:v>9.5883152367711687E-3</c:v>
                </c:pt>
                <c:pt idx="672">
                  <c:v>9.6373792312662177E-3</c:v>
                </c:pt>
                <c:pt idx="673">
                  <c:v>9.6864307102795741E-3</c:v>
                </c:pt>
                <c:pt idx="674">
                  <c:v>9.7354689383656184E-3</c:v>
                </c:pt>
                <c:pt idx="675">
                  <c:v>9.7844931800396343E-3</c:v>
                </c:pt>
                <c:pt idx="676">
                  <c:v>9.833502699783888E-3</c:v>
                </c:pt>
                <c:pt idx="677">
                  <c:v>9.8824967620398073E-3</c:v>
                </c:pt>
                <c:pt idx="678">
                  <c:v>9.9314746312149389E-3</c:v>
                </c:pt>
                <c:pt idx="679">
                  <c:v>9.9804355716785944E-3</c:v>
                </c:pt>
                <c:pt idx="680">
                  <c:v>1.0029378847766201E-2</c:v>
                </c:pt>
                <c:pt idx="681">
                  <c:v>1.0078303723774955E-2</c:v>
                </c:pt>
                <c:pt idx="682">
                  <c:v>1.0123577803137426E-2</c:v>
                </c:pt>
                <c:pt idx="683">
                  <c:v>1.0172463853654987E-2</c:v>
                </c:pt>
                <c:pt idx="684">
                  <c:v>1.0221329343291201E-2</c:v>
                </c:pt>
                <c:pt idx="685">
                  <c:v>1.0270173536227624E-2</c:v>
                </c:pt>
                <c:pt idx="686">
                  <c:v>1.0318995696615076E-2</c:v>
                </c:pt>
                <c:pt idx="687">
                  <c:v>1.0371425374229594E-2</c:v>
                </c:pt>
                <c:pt idx="688">
                  <c:v>1.042020084695643E-2</c:v>
                </c:pt>
                <c:pt idx="689">
                  <c:v>1.0468952032674337E-2</c:v>
                </c:pt>
                <c:pt idx="690">
                  <c:v>1.0517678195356428E-2</c:v>
                </c:pt>
                <c:pt idx="691">
                  <c:v>1.0566378598936712E-2</c:v>
                </c:pt>
                <c:pt idx="692">
                  <c:v>1.0615052507314442E-2</c:v>
                </c:pt>
                <c:pt idx="693">
                  <c:v>1.0663699184352379E-2</c:v>
                </c:pt>
                <c:pt idx="694">
                  <c:v>1.0712317893877664E-2</c:v>
                </c:pt>
                <c:pt idx="695">
                  <c:v>1.0753656577264792E-2</c:v>
                </c:pt>
                <c:pt idx="696">
                  <c:v>1.0802218717604006E-2</c:v>
                </c:pt>
                <c:pt idx="697">
                  <c:v>1.085075077563058E-2</c:v>
                </c:pt>
                <c:pt idx="698">
                  <c:v>1.0899252015104999E-2</c:v>
                </c:pt>
                <c:pt idx="699">
                  <c:v>1.0947721699749557E-2</c:v>
                </c:pt>
                <c:pt idx="700">
                  <c:v>1.0999780362222178E-2</c:v>
                </c:pt>
                <c:pt idx="701">
                  <c:v>1.1044563459267742E-2</c:v>
                </c:pt>
                <c:pt idx="702">
                  <c:v>1.1092934061414539E-2</c:v>
                </c:pt>
                <c:pt idx="703">
                  <c:v>1.1141270163277817E-2</c:v>
                </c:pt>
                <c:pt idx="704">
                  <c:v>1.1189571028406675E-2</c:v>
                </c:pt>
                <c:pt idx="705">
                  <c:v>1.1237835920316464E-2</c:v>
                </c:pt>
                <c:pt idx="706">
                  <c:v>1.1286063896560172E-2</c:v>
                </c:pt>
                <c:pt idx="707">
                  <c:v>1.1334247187010149E-2</c:v>
                </c:pt>
                <c:pt idx="708">
                  <c:v>1.138957934309563E-2</c:v>
                </c:pt>
                <c:pt idx="709">
                  <c:v>1.1437609204024944E-2</c:v>
                </c:pt>
                <c:pt idx="710">
                  <c:v>1.1485540982792733E-2</c:v>
                </c:pt>
                <c:pt idx="711">
                  <c:v>1.1533357778957955E-2</c:v>
                </c:pt>
                <c:pt idx="712">
                  <c:v>1.1581042495366478E-2</c:v>
                </c:pt>
                <c:pt idx="713">
                  <c:v>1.1625027231290035E-2</c:v>
                </c:pt>
                <c:pt idx="714">
                  <c:v>1.1672410452046303E-2</c:v>
                </c:pt>
                <c:pt idx="715">
                  <c:v>1.1719610083049939E-2</c:v>
                </c:pt>
                <c:pt idx="716">
                  <c:v>1.1766608080866065E-2</c:v>
                </c:pt>
                <c:pt idx="717">
                  <c:v>1.1816872709911826E-2</c:v>
                </c:pt>
                <c:pt idx="718">
                  <c:v>1.1863394890831606E-2</c:v>
                </c:pt>
                <c:pt idx="719">
                  <c:v>1.1909660281316382E-2</c:v>
                </c:pt>
                <c:pt idx="720">
                  <c:v>1.1955658746125683E-2</c:v>
                </c:pt>
                <c:pt idx="721">
                  <c:v>1.2001386764568812E-2</c:v>
                </c:pt>
                <c:pt idx="722">
                  <c:v>1.2046841016797028E-2</c:v>
                </c:pt>
                <c:pt idx="723">
                  <c:v>1.2092018182866007E-2</c:v>
                </c:pt>
                <c:pt idx="724">
                  <c:v>1.2136914942735857E-2</c:v>
                </c:pt>
                <c:pt idx="725">
                  <c:v>1.2181527976277189E-2</c:v>
                </c:pt>
                <c:pt idx="726">
                  <c:v>1.2225853963271119E-2</c:v>
                </c:pt>
                <c:pt idx="727">
                  <c:v>1.2269889583406668E-2</c:v>
                </c:pt>
                <c:pt idx="728">
                  <c:v>1.2313631516295519E-2</c:v>
                </c:pt>
                <c:pt idx="729">
                  <c:v>1.2357076441462474E-2</c:v>
                </c:pt>
                <c:pt idx="730">
                  <c:v>1.240022103835327E-2</c:v>
                </c:pt>
                <c:pt idx="731">
                  <c:v>1.2443061986339782E-2</c:v>
                </c:pt>
                <c:pt idx="732">
                  <c:v>1.2485595964713089E-2</c:v>
                </c:pt>
                <c:pt idx="733">
                  <c:v>1.2527819652699099E-2</c:v>
                </c:pt>
                <c:pt idx="734">
                  <c:v>1.2566576872081028E-2</c:v>
                </c:pt>
                <c:pt idx="735">
                  <c:v>1.2608191827778725E-2</c:v>
                </c:pt>
                <c:pt idx="736">
                  <c:v>1.2649486774004315E-2</c:v>
                </c:pt>
                <c:pt idx="737">
                  <c:v>1.2690458389948672E-2</c:v>
                </c:pt>
                <c:pt idx="738">
                  <c:v>1.273110335474646E-2</c:v>
                </c:pt>
                <c:pt idx="739">
                  <c:v>1.2774459710519735E-2</c:v>
                </c:pt>
                <c:pt idx="740">
                  <c:v>1.2814418378529818E-2</c:v>
                </c:pt>
                <c:pt idx="741">
                  <c:v>1.2854040187660851E-2</c:v>
                </c:pt>
                <c:pt idx="742">
                  <c:v>1.289332181660786E-2</c:v>
                </c:pt>
                <c:pt idx="743">
                  <c:v>1.2932259944022435E-2</c:v>
                </c:pt>
                <c:pt idx="744">
                  <c:v>1.2970851248512718E-2</c:v>
                </c:pt>
                <c:pt idx="745">
                  <c:v>1.3009092408649487E-2</c:v>
                </c:pt>
                <c:pt idx="746">
                  <c:v>1.3046980102966167E-2</c:v>
                </c:pt>
                <c:pt idx="747">
                  <c:v>1.3078808199659342E-2</c:v>
                </c:pt>
                <c:pt idx="748">
                  <c:v>1.3116028967286475E-2</c:v>
                </c:pt>
                <c:pt idx="749">
                  <c:v>1.3152886797835883E-2</c:v>
                </c:pt>
                <c:pt idx="750">
                  <c:v>1.3189378370196181E-2</c:v>
                </c:pt>
                <c:pt idx="751">
                  <c:v>1.3225500363235554E-2</c:v>
                </c:pt>
                <c:pt idx="752">
                  <c:v>1.3261249455805313E-2</c:v>
                </c:pt>
                <c:pt idx="753">
                  <c:v>1.3296622326739893E-2</c:v>
                </c:pt>
                <c:pt idx="754">
                  <c:v>1.3334288226061246E-2</c:v>
                </c:pt>
                <c:pt idx="755">
                  <c:v>1.3366226118993296E-2</c:v>
                </c:pt>
                <c:pt idx="756">
                  <c:v>1.3400450397937469E-2</c:v>
                </c:pt>
                <c:pt idx="757">
                  <c:v>1.3434285170505156E-2</c:v>
                </c:pt>
                <c:pt idx="758">
                  <c:v>1.3467727115506811E-2</c:v>
                </c:pt>
                <c:pt idx="759">
                  <c:v>1.3500776764392874E-2</c:v>
                </c:pt>
                <c:pt idx="760">
                  <c:v>1.353847900061781E-2</c:v>
                </c:pt>
                <c:pt idx="761">
                  <c:v>1.3570755485240208E-2</c:v>
                </c:pt>
                <c:pt idx="762">
                  <c:v>1.3602700817975825E-2</c:v>
                </c:pt>
                <c:pt idx="763">
                  <c:v>1.3634335167332394E-2</c:v>
                </c:pt>
                <c:pt idx="764">
                  <c:v>1.366567894933096E-2</c:v>
                </c:pt>
                <c:pt idx="765">
                  <c:v>1.3694319695810501E-2</c:v>
                </c:pt>
                <c:pt idx="766">
                  <c:v>1.3725155571976826E-2</c:v>
                </c:pt>
                <c:pt idx="767">
                  <c:v>1.3755762453504516E-2</c:v>
                </c:pt>
                <c:pt idx="768">
                  <c:v>1.378616198163885E-2</c:v>
                </c:pt>
                <c:pt idx="769">
                  <c:v>1.3818771234743154E-2</c:v>
                </c:pt>
                <c:pt idx="770">
                  <c:v>1.3848814208999331E-2</c:v>
                </c:pt>
                <c:pt idx="771">
                  <c:v>1.387871644700329E-2</c:v>
                </c:pt>
                <c:pt idx="772">
                  <c:v>1.3908494748569615E-2</c:v>
                </c:pt>
                <c:pt idx="773">
                  <c:v>1.3938151404384206E-2</c:v>
                </c:pt>
                <c:pt idx="774">
                  <c:v>1.3967686343377828E-2</c:v>
                </c:pt>
                <c:pt idx="775">
                  <c:v>1.3997099494484718E-2</c:v>
                </c:pt>
                <c:pt idx="776">
                  <c:v>1.4026390786653886E-2</c:v>
                </c:pt>
                <c:pt idx="777">
                  <c:v>1.4055560148836944E-2</c:v>
                </c:pt>
                <c:pt idx="778">
                  <c:v>1.4084607510002021E-2</c:v>
                </c:pt>
                <c:pt idx="779">
                  <c:v>1.4113532799122449E-2</c:v>
                </c:pt>
                <c:pt idx="780">
                  <c:v>1.4142335945181127E-2</c:v>
                </c:pt>
                <c:pt idx="781">
                  <c:v>1.4171016877172243E-2</c:v>
                </c:pt>
                <c:pt idx="782">
                  <c:v>1.4199575524096937E-2</c:v>
                </c:pt>
                <c:pt idx="783">
                  <c:v>1.4228011814967648E-2</c:v>
                </c:pt>
                <c:pt idx="784">
                  <c:v>1.4256325678805498E-2</c:v>
                </c:pt>
                <c:pt idx="785">
                  <c:v>1.4284517044640304E-2</c:v>
                </c:pt>
                <c:pt idx="786">
                  <c:v>1.4312585841514911E-2</c:v>
                </c:pt>
                <c:pt idx="787">
                  <c:v>1.4338273842727362E-2</c:v>
                </c:pt>
                <c:pt idx="788">
                  <c:v>1.4366104959452867E-2</c:v>
                </c:pt>
                <c:pt idx="789">
                  <c:v>1.4393813302217702E-2</c:v>
                </c:pt>
                <c:pt idx="790">
                  <c:v>1.442139880012825E-2</c:v>
                </c:pt>
                <c:pt idx="791">
                  <c:v>1.4451088808529383E-2</c:v>
                </c:pt>
                <c:pt idx="792">
                  <c:v>1.4478420702010901E-2</c:v>
                </c:pt>
                <c:pt idx="793">
                  <c:v>1.4505629530079776E-2</c:v>
                </c:pt>
                <c:pt idx="794">
                  <c:v>1.453271522185271E-2</c:v>
                </c:pt>
                <c:pt idx="795">
                  <c:v>1.4559677706457696E-2</c:v>
                </c:pt>
                <c:pt idx="796">
                  <c:v>1.4586516913028815E-2</c:v>
                </c:pt>
                <c:pt idx="797">
                  <c:v>1.4613232770714045E-2</c:v>
                </c:pt>
                <c:pt idx="798">
                  <c:v>1.4639825208668317E-2</c:v>
                </c:pt>
                <c:pt idx="799">
                  <c:v>1.4664128570603134E-2</c:v>
                </c:pt>
                <c:pt idx="800">
                  <c:v>1.4688323220826582E-2</c:v>
                </c:pt>
                <c:pt idx="801">
                  <c:v>1.4714560523024112E-2</c:v>
                </c:pt>
                <c:pt idx="802">
                  <c:v>1.4740674138625565E-2</c:v>
                </c:pt>
                <c:pt idx="803">
                  <c:v>1.4766663996894636E-2</c:v>
                </c:pt>
                <c:pt idx="804">
                  <c:v>1.4792530027104789E-2</c:v>
                </c:pt>
                <c:pt idx="805">
                  <c:v>1.4820391709654802E-2</c:v>
                </c:pt>
                <c:pt idx="806">
                  <c:v>1.4843890320483943E-2</c:v>
                </c:pt>
                <c:pt idx="807">
                  <c:v>1.4869384442247835E-2</c:v>
                </c:pt>
                <c:pt idx="808">
                  <c:v>1.4888462069053469E-2</c:v>
                </c:pt>
                <c:pt idx="809">
                  <c:v>1.492000028248075E-2</c:v>
                </c:pt>
                <c:pt idx="810">
                  <c:v>1.4945121859604171E-2</c:v>
                </c:pt>
                <c:pt idx="811">
                  <c:v>1.4970115822007912E-2</c:v>
                </c:pt>
                <c:pt idx="812">
                  <c:v>1.4999082041851462E-2</c:v>
                </c:pt>
                <c:pt idx="813">
                  <c:v>1.5023738400864222E-2</c:v>
                </c:pt>
                <c:pt idx="814">
                  <c:v>1.504820585451693E-2</c:v>
                </c:pt>
                <c:pt idx="815">
                  <c:v>1.5072464354250253E-2</c:v>
                </c:pt>
                <c:pt idx="816">
                  <c:v>1.5096493666376425E-2</c:v>
                </c:pt>
                <c:pt idx="817">
                  <c:v>1.5118309141727232E-2</c:v>
                </c:pt>
                <c:pt idx="818">
                  <c:v>1.5141842263787512E-2</c:v>
                </c:pt>
                <c:pt idx="819">
                  <c:v>1.5165085580638511E-2</c:v>
                </c:pt>
                <c:pt idx="820">
                  <c:v>1.5188017916111718E-2</c:v>
                </c:pt>
                <c:pt idx="821">
                  <c:v>1.5212481275623127E-2</c:v>
                </c:pt>
                <c:pt idx="822">
                  <c:v>1.5234700188306765E-2</c:v>
                </c:pt>
                <c:pt idx="823">
                  <c:v>1.5256543103956894E-2</c:v>
                </c:pt>
                <c:pt idx="824">
                  <c:v>1.527799308940821E-2</c:v>
                </c:pt>
                <c:pt idx="825">
                  <c:v>1.5299045623465122E-2</c:v>
                </c:pt>
                <c:pt idx="826">
                  <c:v>1.5319698204235893E-2</c:v>
                </c:pt>
                <c:pt idx="827">
                  <c:v>1.5339948329893948E-2</c:v>
                </c:pt>
                <c:pt idx="828">
                  <c:v>1.5359793498686573E-2</c:v>
                </c:pt>
                <c:pt idx="829">
                  <c:v>1.5379231208934901E-2</c:v>
                </c:pt>
                <c:pt idx="830">
                  <c:v>1.5398258959038265E-2</c:v>
                </c:pt>
                <c:pt idx="831">
                  <c:v>1.5416874247473334E-2</c:v>
                </c:pt>
                <c:pt idx="832">
                  <c:v>1.5435074572801915E-2</c:v>
                </c:pt>
                <c:pt idx="833">
                  <c:v>1.5452857433665762E-2</c:v>
                </c:pt>
                <c:pt idx="834">
                  <c:v>1.5470220328798722E-2</c:v>
                </c:pt>
                <c:pt idx="835">
                  <c:v>1.5487160757022399E-2</c:v>
                </c:pt>
                <c:pt idx="836">
                  <c:v>1.5503676217251371E-2</c:v>
                </c:pt>
                <c:pt idx="837">
                  <c:v>1.5519764208495783E-2</c:v>
                </c:pt>
                <c:pt idx="838">
                  <c:v>1.5535422229863972E-2</c:v>
                </c:pt>
                <c:pt idx="839">
                  <c:v>1.5549306932129409E-2</c:v>
                </c:pt>
                <c:pt idx="840">
                  <c:v>1.5564128413156518E-2</c:v>
                </c:pt>
                <c:pt idx="841">
                  <c:v>1.5578512619131415E-2</c:v>
                </c:pt>
                <c:pt idx="842">
                  <c:v>1.5593704602325209E-2</c:v>
                </c:pt>
                <c:pt idx="843">
                  <c:v>1.5607175264560444E-2</c:v>
                </c:pt>
                <c:pt idx="844">
                  <c:v>1.5620200953783331E-2</c:v>
                </c:pt>
                <c:pt idx="845">
                  <c:v>1.5632779169865937E-2</c:v>
                </c:pt>
                <c:pt idx="846">
                  <c:v>1.5644907412800235E-2</c:v>
                </c:pt>
                <c:pt idx="847">
                  <c:v>1.5656583182704187E-2</c:v>
                </c:pt>
                <c:pt idx="848">
                  <c:v>1.5667803979817391E-2</c:v>
                </c:pt>
                <c:pt idx="849">
                  <c:v>1.5678567304511518E-2</c:v>
                </c:pt>
                <c:pt idx="850">
                  <c:v>1.5688870657289435E-2</c:v>
                </c:pt>
                <c:pt idx="851">
                  <c:v>1.5698711538789562E-2</c:v>
                </c:pt>
                <c:pt idx="852">
                  <c:v>1.5707163722552823E-2</c:v>
                </c:pt>
                <c:pt idx="853">
                  <c:v>1.5716105636565579E-2</c:v>
                </c:pt>
                <c:pt idx="854">
                  <c:v>1.5724577780793066E-2</c:v>
                </c:pt>
                <c:pt idx="855">
                  <c:v>1.5733681797755784E-2</c:v>
                </c:pt>
                <c:pt idx="856">
                  <c:v>1.5741138878770006E-2</c:v>
                </c:pt>
                <c:pt idx="857">
                  <c:v>1.5748118337561137E-2</c:v>
                </c:pt>
                <c:pt idx="858">
                  <c:v>1.5754617675940271E-2</c:v>
                </c:pt>
                <c:pt idx="859">
                  <c:v>1.576063439587749E-2</c:v>
                </c:pt>
                <c:pt idx="860">
                  <c:v>1.5765517286482122E-2</c:v>
                </c:pt>
                <c:pt idx="861">
                  <c:v>1.5770596350667354E-2</c:v>
                </c:pt>
                <c:pt idx="862">
                  <c:v>1.5775185503028588E-2</c:v>
                </c:pt>
                <c:pt idx="863">
                  <c:v>1.5779292378248932E-2</c:v>
                </c:pt>
                <c:pt idx="864">
                  <c:v>1.5782965311204045E-2</c:v>
                </c:pt>
                <c:pt idx="865">
                  <c:v>1.5787281093286192E-2</c:v>
                </c:pt>
                <c:pt idx="866">
                  <c:v>1.5790245866159482E-2</c:v>
                </c:pt>
                <c:pt idx="867">
                  <c:v>1.5792966879484574E-2</c:v>
                </c:pt>
                <c:pt idx="868">
                  <c:v>1.5795503404841284E-2</c:v>
                </c:pt>
                <c:pt idx="869">
                  <c:v>1.5797407787513873E-2</c:v>
                </c:pt>
                <c:pt idx="870">
                  <c:v>1.5799743925589829E-2</c:v>
                </c:pt>
                <c:pt idx="871">
                  <c:v>1.5802073026200666E-2</c:v>
                </c:pt>
                <c:pt idx="872">
                  <c:v>1.5804457008466766E-2</c:v>
                </c:pt>
                <c:pt idx="873">
                  <c:v>1.580790210788207E-2</c:v>
                </c:pt>
                <c:pt idx="874">
                  <c:v>1.5810635801861948E-2</c:v>
                </c:pt>
                <c:pt idx="875">
                  <c:v>1.5813622848306053E-2</c:v>
                </c:pt>
                <c:pt idx="876">
                  <c:v>1.5816906247459486E-2</c:v>
                </c:pt>
                <c:pt idx="877">
                  <c:v>1.5820493746098514E-2</c:v>
                </c:pt>
                <c:pt idx="878">
                  <c:v>1.5824389491766313E-2</c:v>
                </c:pt>
                <c:pt idx="879">
                  <c:v>1.5828597632094685E-2</c:v>
                </c:pt>
                <c:pt idx="880">
                  <c:v>1.5833122314808403E-2</c:v>
                </c:pt>
                <c:pt idx="881">
                  <c:v>1.5837967687726082E-2</c:v>
                </c:pt>
                <c:pt idx="882">
                  <c:v>1.5843137898764507E-2</c:v>
                </c:pt>
                <c:pt idx="883">
                  <c:v>1.5848637095943006E-2</c:v>
                </c:pt>
                <c:pt idx="884">
                  <c:v>1.5854469427384284E-2</c:v>
                </c:pt>
                <c:pt idx="885">
                  <c:v>1.5860639041323149E-2</c:v>
                </c:pt>
                <c:pt idx="886">
                  <c:v>1.5867150086103003E-2</c:v>
                </c:pt>
                <c:pt idx="887">
                  <c:v>1.5874006710183686E-2</c:v>
                </c:pt>
                <c:pt idx="888">
                  <c:v>1.5881213062148413E-2</c:v>
                </c:pt>
                <c:pt idx="889">
                  <c:v>1.5888773290698568E-2</c:v>
                </c:pt>
                <c:pt idx="890">
                  <c:v>1.5896691544661515E-2</c:v>
                </c:pt>
                <c:pt idx="891">
                  <c:v>1.5903960623727956E-2</c:v>
                </c:pt>
                <c:pt idx="892">
                  <c:v>1.5912580046423545E-2</c:v>
                </c:pt>
                <c:pt idx="893">
                  <c:v>1.5921569628892736E-2</c:v>
                </c:pt>
                <c:pt idx="894">
                  <c:v>1.5932027795920494E-2</c:v>
                </c:pt>
                <c:pt idx="895">
                  <c:v>1.5941798414112401E-2</c:v>
                </c:pt>
                <c:pt idx="896">
                  <c:v>1.5951951953577261E-2</c:v>
                </c:pt>
                <c:pt idx="897">
                  <c:v>1.5962492564138168E-2</c:v>
                </c:pt>
                <c:pt idx="898">
                  <c:v>1.5973424395778951E-2</c:v>
                </c:pt>
                <c:pt idx="899">
                  <c:v>1.5984751598644192E-2</c:v>
                </c:pt>
                <c:pt idx="900">
                  <c:v>1.5996478323047021E-2</c:v>
                </c:pt>
                <c:pt idx="901">
                  <c:v>1.6008608719468274E-2</c:v>
                </c:pt>
                <c:pt idx="902">
                  <c:v>1.6021146938566894E-2</c:v>
                </c:pt>
                <c:pt idx="903">
                  <c:v>1.6034097131178211E-2</c:v>
                </c:pt>
                <c:pt idx="904">
                  <c:v>1.6044684297131795E-2</c:v>
                </c:pt>
                <c:pt idx="905">
                  <c:v>1.6058408090996679E-2</c:v>
                </c:pt>
                <c:pt idx="906">
                  <c:v>1.6072555680099576E-2</c:v>
                </c:pt>
                <c:pt idx="907">
                  <c:v>1.6089248611335982E-2</c:v>
                </c:pt>
                <c:pt idx="908">
                  <c:v>1.6104318311529475E-2</c:v>
                </c:pt>
                <c:pt idx="909">
                  <c:v>1.6119824853932485E-2</c:v>
                </c:pt>
                <c:pt idx="910">
                  <c:v>1.6135772390274639E-2</c:v>
                </c:pt>
                <c:pt idx="911">
                  <c:v>1.6152165072495173E-2</c:v>
                </c:pt>
                <c:pt idx="912">
                  <c:v>1.616735754622645E-2</c:v>
                </c:pt>
                <c:pt idx="913">
                  <c:v>1.6184619044300949E-2</c:v>
                </c:pt>
                <c:pt idx="914">
                  <c:v>1.620233782737902E-2</c:v>
                </c:pt>
                <c:pt idx="915">
                  <c:v>1.622050951971326E-2</c:v>
                </c:pt>
                <c:pt idx="916">
                  <c:v>1.6242641719756808E-2</c:v>
                </c:pt>
                <c:pt idx="917">
                  <c:v>1.6267009790021342E-2</c:v>
                </c:pt>
                <c:pt idx="918">
                  <c:v>1.6286340971958246E-2</c:v>
                </c:pt>
                <c:pt idx="919">
                  <c:v>1.6305919628980679E-2</c:v>
                </c:pt>
                <c:pt idx="920">
                  <c:v>1.6325699611831456E-2</c:v>
                </c:pt>
                <c:pt idx="921">
                  <c:v>1.6340193561094857E-2</c:v>
                </c:pt>
                <c:pt idx="922">
                  <c:v>1.6360247342388869E-2</c:v>
                </c:pt>
                <c:pt idx="923">
                  <c:v>1.6391879299193966E-2</c:v>
                </c:pt>
                <c:pt idx="924">
                  <c:v>1.6412008940513052E-2</c:v>
                </c:pt>
                <c:pt idx="925">
                  <c:v>1.6433860352027155E-2</c:v>
                </c:pt>
                <c:pt idx="926">
                  <c:v>1.6453810810467213E-2</c:v>
                </c:pt>
                <c:pt idx="927">
                  <c:v>1.6473606593670309E-2</c:v>
                </c:pt>
                <c:pt idx="928">
                  <c:v>1.6493234673332781E-2</c:v>
                </c:pt>
                <c:pt idx="929">
                  <c:v>1.6512694192159529E-2</c:v>
                </c:pt>
                <c:pt idx="930">
                  <c:v>1.6531984316861464E-2</c:v>
                </c:pt>
                <c:pt idx="931">
                  <c:v>1.6551104214159923E-2</c:v>
                </c:pt>
                <c:pt idx="932">
                  <c:v>1.6570053050781453E-2</c:v>
                </c:pt>
                <c:pt idx="933">
                  <c:v>1.658882999345521E-2</c:v>
                </c:pt>
                <c:pt idx="934">
                  <c:v>1.6607434208919043E-2</c:v>
                </c:pt>
                <c:pt idx="935">
                  <c:v>1.662586486392122E-2</c:v>
                </c:pt>
                <c:pt idx="936">
                  <c:v>1.6644121125210014E-2</c:v>
                </c:pt>
                <c:pt idx="937">
                  <c:v>1.6662202159548469E-2</c:v>
                </c:pt>
                <c:pt idx="938">
                  <c:v>1.6680107133703097E-2</c:v>
                </c:pt>
                <c:pt idx="939">
                  <c:v>1.6697835214451718E-2</c:v>
                </c:pt>
                <c:pt idx="940">
                  <c:v>1.6715385568578222E-2</c:v>
                </c:pt>
                <c:pt idx="941">
                  <c:v>1.673275736287954E-2</c:v>
                </c:pt>
                <c:pt idx="942">
                  <c:v>1.6748366698725262E-2</c:v>
                </c:pt>
                <c:pt idx="943">
                  <c:v>1.6765391113356697E-2</c:v>
                </c:pt>
                <c:pt idx="944">
                  <c:v>1.6782234535735737E-2</c:v>
                </c:pt>
                <c:pt idx="945">
                  <c:v>1.6798896132759127E-2</c:v>
                </c:pt>
                <c:pt idx="946">
                  <c:v>1.6816908775488179E-2</c:v>
                </c:pt>
                <c:pt idx="947">
                  <c:v>1.6833191714080421E-2</c:v>
                </c:pt>
                <c:pt idx="948">
                  <c:v>1.6849290260697931E-2</c:v>
                </c:pt>
                <c:pt idx="949">
                  <c:v>1.6865203582221048E-2</c:v>
                </c:pt>
                <c:pt idx="950">
                  <c:v>1.6880930845547489E-2</c:v>
                </c:pt>
                <c:pt idx="951">
                  <c:v>1.6896471217582795E-2</c:v>
                </c:pt>
                <c:pt idx="952">
                  <c:v>1.6911823865249004E-2</c:v>
                </c:pt>
                <c:pt idx="953">
                  <c:v>1.6926987955481199E-2</c:v>
                </c:pt>
                <c:pt idx="954">
                  <c:v>1.6941962655227492E-2</c:v>
                </c:pt>
                <c:pt idx="955">
                  <c:v>1.6953908528178019E-2</c:v>
                </c:pt>
                <c:pt idx="956">
                  <c:v>1.6968528175300257E-2</c:v>
                </c:pt>
                <c:pt idx="957">
                  <c:v>1.6982956068746446E-2</c:v>
                </c:pt>
                <c:pt idx="958">
                  <c:v>1.6997191375645926E-2</c:v>
                </c:pt>
                <c:pt idx="959">
                  <c:v>1.7011233263148462E-2</c:v>
                </c:pt>
                <c:pt idx="960">
                  <c:v>1.7026434573300237E-2</c:v>
                </c:pt>
                <c:pt idx="961">
                  <c:v>1.7038733448636378E-2</c:v>
                </c:pt>
                <c:pt idx="962">
                  <c:v>1.705219008100034E-2</c:v>
                </c:pt>
                <c:pt idx="963">
                  <c:v>1.7065449962724522E-2</c:v>
                </c:pt>
                <c:pt idx="964">
                  <c:v>1.7078512261044843E-2</c:v>
                </c:pt>
                <c:pt idx="965">
                  <c:v>1.709137614320877E-2</c:v>
                </c:pt>
                <c:pt idx="966">
                  <c:v>1.7104040776491303E-2</c:v>
                </c:pt>
                <c:pt idx="967">
                  <c:v>1.7116505328179876E-2</c:v>
                </c:pt>
                <c:pt idx="968">
                  <c:v>1.7131255979587083E-2</c:v>
                </c:pt>
                <c:pt idx="969">
                  <c:v>1.7143289866873739E-2</c:v>
                </c:pt>
                <c:pt idx="970">
                  <c:v>1.7155121037127668E-2</c:v>
                </c:pt>
                <c:pt idx="971">
                  <c:v>1.7166748657605431E-2</c:v>
                </c:pt>
                <c:pt idx="972">
                  <c:v>1.7176985470863295E-2</c:v>
                </c:pt>
                <c:pt idx="973">
                  <c:v>1.7188217773907891E-2</c:v>
                </c:pt>
                <c:pt idx="974">
                  <c:v>1.7199244098015723E-2</c:v>
                </c:pt>
                <c:pt idx="975">
                  <c:v>1.7210063610586867E-2</c:v>
                </c:pt>
                <c:pt idx="976">
                  <c:v>1.722067547904424E-2</c:v>
                </c:pt>
                <c:pt idx="977">
                  <c:v>1.7232193204162208E-2</c:v>
                </c:pt>
                <c:pt idx="978">
                  <c:v>1.724237266118734E-2</c:v>
                </c:pt>
                <c:pt idx="979">
                  <c:v>1.7252341907283808E-2</c:v>
                </c:pt>
                <c:pt idx="980">
                  <c:v>1.72621001099167E-2</c:v>
                </c:pt>
                <c:pt idx="981">
                  <c:v>1.7271646436577175E-2</c:v>
                </c:pt>
                <c:pt idx="982">
                  <c:v>1.7280980054781583E-2</c:v>
                </c:pt>
                <c:pt idx="983">
                  <c:v>1.7290100132071475E-2</c:v>
                </c:pt>
                <c:pt idx="984">
                  <c:v>1.7299005836020551E-2</c:v>
                </c:pt>
                <c:pt idx="985">
                  <c:v>1.7307696334222487E-2</c:v>
                </c:pt>
                <c:pt idx="986">
                  <c:v>1.7316170794305728E-2</c:v>
                </c:pt>
                <c:pt idx="987">
                  <c:v>1.732442838392477E-2</c:v>
                </c:pt>
                <c:pt idx="988">
                  <c:v>1.7332468270759318E-2</c:v>
                </c:pt>
                <c:pt idx="989">
                  <c:v>1.7340289622522959E-2</c:v>
                </c:pt>
                <c:pt idx="990">
                  <c:v>1.734789160695795E-2</c:v>
                </c:pt>
                <c:pt idx="991">
                  <c:v>1.7355273391836089E-2</c:v>
                </c:pt>
                <c:pt idx="992">
                  <c:v>1.7362434144959589E-2</c:v>
                </c:pt>
                <c:pt idx="993">
                  <c:v>1.7369373034161945E-2</c:v>
                </c:pt>
                <c:pt idx="994">
                  <c:v>1.7375232980525384E-2</c:v>
                </c:pt>
                <c:pt idx="995">
                  <c:v>1.7381741455264756E-2</c:v>
                </c:pt>
                <c:pt idx="996">
                  <c:v>1.7388025639901154E-2</c:v>
                </c:pt>
                <c:pt idx="997">
                  <c:v>1.7394084702445158E-2</c:v>
                </c:pt>
                <c:pt idx="998">
                  <c:v>1.7399917810943358E-2</c:v>
                </c:pt>
                <c:pt idx="999">
                  <c:v>1.7406300629782427E-2</c:v>
                </c:pt>
                <c:pt idx="1000">
                  <c:v>1.7411663173602727E-2</c:v>
                </c:pt>
                <c:pt idx="1001">
                  <c:v>1.7416797197350599E-2</c:v>
                </c:pt>
                <c:pt idx="1002">
                  <c:v>1.7421701869161896E-2</c:v>
                </c:pt>
                <c:pt idx="1003">
                  <c:v>1.7426376357208104E-2</c:v>
                </c:pt>
                <c:pt idx="1004">
                  <c:v>1.7430819829694584E-2</c:v>
                </c:pt>
                <c:pt idx="1005">
                  <c:v>1.7435031454868414E-2</c:v>
                </c:pt>
                <c:pt idx="1006">
                  <c:v>1.7439010401010549E-2</c:v>
                </c:pt>
                <c:pt idx="1007">
                  <c:v>1.7441463786525446E-2</c:v>
                </c:pt>
                <c:pt idx="1008">
                  <c:v>1.7445008322509281E-2</c:v>
                </c:pt>
                <c:pt idx="1009">
                  <c:v>1.7448317825994764E-2</c:v>
                </c:pt>
                <c:pt idx="1010">
                  <c:v>1.7451391465506561E-2</c:v>
                </c:pt>
                <c:pt idx="1011">
                  <c:v>1.7454807927172338E-2</c:v>
                </c:pt>
                <c:pt idx="1012">
                  <c:v>1.7456827826902277E-2</c:v>
                </c:pt>
                <c:pt idx="1013">
                  <c:v>1.7459188886030041E-2</c:v>
                </c:pt>
                <c:pt idx="1014">
                  <c:v>1.7461310755673587E-2</c:v>
                </c:pt>
                <c:pt idx="1015">
                  <c:v>1.7463192604555644E-2</c:v>
                </c:pt>
                <c:pt idx="1016">
                  <c:v>1.7464833601444241E-2</c:v>
                </c:pt>
                <c:pt idx="1017">
                  <c:v>1.746623291514382E-2</c:v>
                </c:pt>
                <c:pt idx="1018">
                  <c:v>1.7467389914505915E-2</c:v>
                </c:pt>
                <c:pt idx="1019">
                  <c:v>1.7468310587783087E-2</c:v>
                </c:pt>
                <c:pt idx="1020">
                  <c:v>1.746986856974039E-2</c:v>
                </c:pt>
                <c:pt idx="1021">
                  <c:v>1.7470335706230748E-2</c:v>
                </c:pt>
                <c:pt idx="1022">
                  <c:v>1.7470612886262719E-2</c:v>
                </c:pt>
                <c:pt idx="1023">
                  <c:v>1.7470714584654164E-2</c:v>
                </c:pt>
                <c:pt idx="1024">
                  <c:v>1.7470655371464163E-2</c:v>
                </c:pt>
                <c:pt idx="1025">
                  <c:v>1.7470065320302347E-2</c:v>
                </c:pt>
                <c:pt idx="1026">
                  <c:v>1.7469734000023003E-2</c:v>
                </c:pt>
                <c:pt idx="1027">
                  <c:v>1.7469285310389861E-2</c:v>
                </c:pt>
                <c:pt idx="1028">
                  <c:v>1.7468734361314488E-2</c:v>
                </c:pt>
                <c:pt idx="1029">
                  <c:v>1.7468462250063155E-2</c:v>
                </c:pt>
                <c:pt idx="1030">
                  <c:v>1.7467748871447846E-2</c:v>
                </c:pt>
                <c:pt idx="1031">
                  <c:v>1.7466978774046345E-2</c:v>
                </c:pt>
                <c:pt idx="1032">
                  <c:v>1.7466159017819099E-2</c:v>
                </c:pt>
                <c:pt idx="1033">
                  <c:v>1.7465290218623905E-2</c:v>
                </c:pt>
                <c:pt idx="1034">
                  <c:v>1.7464372796911393E-2</c:v>
                </c:pt>
                <c:pt idx="1035">
                  <c:v>1.7463407173135669E-2</c:v>
                </c:pt>
                <c:pt idx="1036">
                  <c:v>1.7462393767750845E-2</c:v>
                </c:pt>
                <c:pt idx="1037">
                  <c:v>1.7461333001213625E-2</c:v>
                </c:pt>
                <c:pt idx="1038">
                  <c:v>1.7460225293978993E-2</c:v>
                </c:pt>
                <c:pt idx="1039">
                  <c:v>1.7459071066507133E-2</c:v>
                </c:pt>
                <c:pt idx="1040">
                  <c:v>1.7457870739257364E-2</c:v>
                </c:pt>
                <c:pt idx="1041">
                  <c:v>1.7456624732689874E-2</c:v>
                </c:pt>
                <c:pt idx="1042">
                  <c:v>1.7455333467265723E-2</c:v>
                </c:pt>
                <c:pt idx="1043">
                  <c:v>1.7453997363447705E-2</c:v>
                </c:pt>
                <c:pt idx="1044">
                  <c:v>1.7452616841700352E-2</c:v>
                </c:pt>
                <c:pt idx="1045">
                  <c:v>1.7451192322487326E-2</c:v>
                </c:pt>
                <c:pt idx="1046">
                  <c:v>1.7449414968735592E-2</c:v>
                </c:pt>
                <c:pt idx="1047">
                  <c:v>1.7447906792170859E-2</c:v>
                </c:pt>
                <c:pt idx="1048">
                  <c:v>1.7446355851566783E-2</c:v>
                </c:pt>
                <c:pt idx="1049">
                  <c:v>1.7444762567372974E-2</c:v>
                </c:pt>
                <c:pt idx="1050">
                  <c:v>1.7443127360033766E-2</c:v>
                </c:pt>
                <c:pt idx="1051">
                  <c:v>1.74417448065621E-2</c:v>
                </c:pt>
                <c:pt idx="1052">
                  <c:v>1.7440024078168415E-2</c:v>
                </c:pt>
                <c:pt idx="1053">
                  <c:v>1.7438262716053993E-2</c:v>
                </c:pt>
                <c:pt idx="1054">
                  <c:v>1.743646114068945E-2</c:v>
                </c:pt>
                <c:pt idx="1055">
                  <c:v>1.7434619772545401E-2</c:v>
                </c:pt>
                <c:pt idx="1056">
                  <c:v>1.7432739032095065E-2</c:v>
                </c:pt>
                <c:pt idx="1057">
                  <c:v>1.7430819339809063E-2</c:v>
                </c:pt>
                <c:pt idx="1058">
                  <c:v>1.7428861116160609E-2</c:v>
                </c:pt>
                <c:pt idx="1059">
                  <c:v>1.7426593326649149E-2</c:v>
                </c:pt>
                <c:pt idx="1060">
                  <c:v>1.7424562012608221E-2</c:v>
                </c:pt>
                <c:pt idx="1061">
                  <c:v>1.7422493400380774E-2</c:v>
                </c:pt>
                <c:pt idx="1062">
                  <c:v>1.7420387910416418E-2</c:v>
                </c:pt>
                <c:pt idx="1063">
                  <c:v>1.7418245963170913E-2</c:v>
                </c:pt>
                <c:pt idx="1064">
                  <c:v>1.7416067979095624E-2</c:v>
                </c:pt>
                <c:pt idx="1065">
                  <c:v>1.7413854378643675E-2</c:v>
                </c:pt>
                <c:pt idx="1066">
                  <c:v>1.741160558226643E-2</c:v>
                </c:pt>
                <c:pt idx="1067">
                  <c:v>1.7409322010418771E-2</c:v>
                </c:pt>
                <c:pt idx="1068">
                  <c:v>1.7407004083552061E-2</c:v>
                </c:pt>
                <c:pt idx="1069">
                  <c:v>1.7404406380791215E-2</c:v>
                </c:pt>
                <c:pt idx="1070">
                  <c:v>1.7402023435410641E-2</c:v>
                </c:pt>
                <c:pt idx="1071">
                  <c:v>1.7399607367917014E-2</c:v>
                </c:pt>
                <c:pt idx="1072">
                  <c:v>1.739763565705961E-2</c:v>
                </c:pt>
                <c:pt idx="1073">
                  <c:v>1.7395149919778381E-2</c:v>
                </c:pt>
                <c:pt idx="1074">
                  <c:v>1.7392632378707987E-2</c:v>
                </c:pt>
                <c:pt idx="1075">
                  <c:v>1.7390083454321643E-2</c:v>
                </c:pt>
                <c:pt idx="1076">
                  <c:v>1.7387503567090842E-2</c:v>
                </c:pt>
                <c:pt idx="1077">
                  <c:v>1.7384666140546408E-2</c:v>
                </c:pt>
                <c:pt idx="1078">
                  <c:v>1.7382027788359136E-2</c:v>
                </c:pt>
                <c:pt idx="1079">
                  <c:v>1.7379359706120475E-2</c:v>
                </c:pt>
                <c:pt idx="1080">
                  <c:v>1.7376662314279156E-2</c:v>
                </c:pt>
                <c:pt idx="1081">
                  <c:v>1.7374154404760526E-2</c:v>
                </c:pt>
                <c:pt idx="1082">
                  <c:v>1.7371397570351072E-2</c:v>
                </c:pt>
                <c:pt idx="1083">
                  <c:v>1.7368612716389724E-2</c:v>
                </c:pt>
                <c:pt idx="1084">
                  <c:v>1.7365800263345357E-2</c:v>
                </c:pt>
                <c:pt idx="1085">
                  <c:v>1.7362960631683372E-2</c:v>
                </c:pt>
                <c:pt idx="1086">
                  <c:v>1.7360094241870912E-2</c:v>
                </c:pt>
                <c:pt idx="1087">
                  <c:v>1.7357201514376849E-2</c:v>
                </c:pt>
                <c:pt idx="1088">
                  <c:v>1.7354282869663111E-2</c:v>
                </c:pt>
                <c:pt idx="1089">
                  <c:v>1.7351338728196837E-2</c:v>
                </c:pt>
                <c:pt idx="1090">
                  <c:v>1.7348369510441691E-2</c:v>
                </c:pt>
                <c:pt idx="1091">
                  <c:v>1.7345375636859603E-2</c:v>
                </c:pt>
                <c:pt idx="1092">
                  <c:v>1.73423575279151E-2</c:v>
                </c:pt>
                <c:pt idx="1093">
                  <c:v>1.733931560406924E-2</c:v>
                </c:pt>
                <c:pt idx="1094">
                  <c:v>1.7336250285782215E-2</c:v>
                </c:pt>
                <c:pt idx="1095">
                  <c:v>1.7333161993515082E-2</c:v>
                </c:pt>
                <c:pt idx="1096">
                  <c:v>1.733005114772455E-2</c:v>
                </c:pt>
                <c:pt idx="1097">
                  <c:v>1.732691816887081E-2</c:v>
                </c:pt>
                <c:pt idx="1098">
                  <c:v>1.7323763477409708E-2</c:v>
                </c:pt>
                <c:pt idx="1099">
                  <c:v>1.732040223840467E-2</c:v>
                </c:pt>
                <c:pt idx="1100">
                  <c:v>1.73172069479531E-2</c:v>
                </c:pt>
                <c:pt idx="1101">
                  <c:v>1.7313991177181673E-2</c:v>
                </c:pt>
                <c:pt idx="1102">
                  <c:v>1.7310935994603316E-2</c:v>
                </c:pt>
                <c:pt idx="1103">
                  <c:v>1.7307679046928284E-2</c:v>
                </c:pt>
                <c:pt idx="1104">
                  <c:v>1.7304402909367047E-2</c:v>
                </c:pt>
                <c:pt idx="1105">
                  <c:v>1.7301108002370238E-2</c:v>
                </c:pt>
                <c:pt idx="1106">
                  <c:v>1.7297794746385015E-2</c:v>
                </c:pt>
                <c:pt idx="1107">
                  <c:v>1.7294463561859399E-2</c:v>
                </c:pt>
                <c:pt idx="1108">
                  <c:v>1.729111486923968E-2</c:v>
                </c:pt>
                <c:pt idx="1109">
                  <c:v>1.7287749088971273E-2</c:v>
                </c:pt>
                <c:pt idx="1110">
                  <c:v>1.7284366641497857E-2</c:v>
                </c:pt>
                <c:pt idx="1111">
                  <c:v>1.7280967947261378E-2</c:v>
                </c:pt>
                <c:pt idx="1112">
                  <c:v>1.7277218948137829E-2</c:v>
                </c:pt>
                <c:pt idx="1113">
                  <c:v>1.7273791394938343E-2</c:v>
                </c:pt>
                <c:pt idx="1114">
                  <c:v>1.727034879760847E-2</c:v>
                </c:pt>
                <c:pt idx="1115">
                  <c:v>1.7266396518560434E-2</c:v>
                </c:pt>
                <c:pt idx="1116">
                  <c:v>1.7262923099430338E-2</c:v>
                </c:pt>
                <c:pt idx="1117">
                  <c:v>1.7259435957412528E-2</c:v>
                </c:pt>
                <c:pt idx="1118">
                  <c:v>1.7255935512899612E-2</c:v>
                </c:pt>
                <c:pt idx="1119">
                  <c:v>1.7252422186283312E-2</c:v>
                </c:pt>
                <c:pt idx="1120">
                  <c:v>1.7248737840909564E-2</c:v>
                </c:pt>
                <c:pt idx="1121">
                  <c:v>1.7245200962512214E-2</c:v>
                </c:pt>
                <c:pt idx="1122">
                  <c:v>1.7241652433671557E-2</c:v>
                </c:pt>
                <c:pt idx="1123">
                  <c:v>1.7238092674752459E-2</c:v>
                </c:pt>
                <c:pt idx="1124">
                  <c:v>1.7234986675611148E-2</c:v>
                </c:pt>
                <c:pt idx="1125">
                  <c:v>1.7231403226661401E-2</c:v>
                </c:pt>
                <c:pt idx="1126">
                  <c:v>1.7227809897489794E-2</c:v>
                </c:pt>
                <c:pt idx="1127">
                  <c:v>1.7224207108515684E-2</c:v>
                </c:pt>
                <c:pt idx="1128">
                  <c:v>1.7220595280159286E-2</c:v>
                </c:pt>
                <c:pt idx="1129">
                  <c:v>1.7216823890382166E-2</c:v>
                </c:pt>
                <c:pt idx="1130">
                  <c:v>1.721319592387649E-2</c:v>
                </c:pt>
                <c:pt idx="1131">
                  <c:v>1.720956014954346E-2</c:v>
                </c:pt>
                <c:pt idx="1132">
                  <c:v>1.7205916987775592E-2</c:v>
                </c:pt>
                <c:pt idx="1133">
                  <c:v>1.7202415262207355E-2</c:v>
                </c:pt>
                <c:pt idx="1134">
                  <c:v>1.7198758026274994E-2</c:v>
                </c:pt>
                <c:pt idx="1135">
                  <c:v>1.7195094693850631E-2</c:v>
                </c:pt>
                <c:pt idx="1136">
                  <c:v>1.7191425685344052E-2</c:v>
                </c:pt>
                <c:pt idx="1137">
                  <c:v>1.7187751421158106E-2</c:v>
                </c:pt>
                <c:pt idx="1138">
                  <c:v>1.7184072321699106E-2</c:v>
                </c:pt>
                <c:pt idx="1139">
                  <c:v>1.718038880736816E-2</c:v>
                </c:pt>
                <c:pt idx="1140">
                  <c:v>1.7176701298566372E-2</c:v>
                </c:pt>
                <c:pt idx="1141">
                  <c:v>1.7173010215693112E-2</c:v>
                </c:pt>
                <c:pt idx="1142">
                  <c:v>1.7169315979145141E-2</c:v>
                </c:pt>
                <c:pt idx="1143">
                  <c:v>1.7165619009320083E-2</c:v>
                </c:pt>
                <c:pt idx="1144">
                  <c:v>1.7161919726611231E-2</c:v>
                </c:pt>
                <c:pt idx="1145">
                  <c:v>1.7158218551412734E-2</c:v>
                </c:pt>
                <c:pt idx="1146">
                  <c:v>1.7154515904113536E-2</c:v>
                </c:pt>
                <c:pt idx="1147">
                  <c:v>1.7150812205106919E-2</c:v>
                </c:pt>
                <c:pt idx="1148">
                  <c:v>1.714710787477922E-2</c:v>
                </c:pt>
                <c:pt idx="1149">
                  <c:v>1.7143403333515907E-2</c:v>
                </c:pt>
                <c:pt idx="1150">
                  <c:v>1.7139699001705047E-2</c:v>
                </c:pt>
                <c:pt idx="1151">
                  <c:v>1.7135852413158754E-2</c:v>
                </c:pt>
                <c:pt idx="1152">
                  <c:v>1.7132149782872867E-2</c:v>
                </c:pt>
                <c:pt idx="1153">
                  <c:v>1.7128448593048792E-2</c:v>
                </c:pt>
                <c:pt idx="1154">
                  <c:v>1.7124892176612061E-2</c:v>
                </c:pt>
                <c:pt idx="1155">
                  <c:v>1.7121195197775083E-2</c:v>
                </c:pt>
                <c:pt idx="1156">
                  <c:v>1.7117500950665127E-2</c:v>
                </c:pt>
                <c:pt idx="1157">
                  <c:v>1.7113809855658094E-2</c:v>
                </c:pt>
                <c:pt idx="1158">
                  <c:v>1.7110122333124683E-2</c:v>
                </c:pt>
                <c:pt idx="1159">
                  <c:v>1.7106438803436454E-2</c:v>
                </c:pt>
                <c:pt idx="1160">
                  <c:v>1.7102759686962371E-2</c:v>
                </c:pt>
                <c:pt idx="1161">
                  <c:v>1.7099085404069649E-2</c:v>
                </c:pt>
                <c:pt idx="1162">
                  <c:v>1.7095416375126373E-2</c:v>
                </c:pt>
                <c:pt idx="1163">
                  <c:v>1.7091753020495426E-2</c:v>
                </c:pt>
                <c:pt idx="1164">
                  <c:v>1.7087805875217299E-2</c:v>
                </c:pt>
                <c:pt idx="1165">
                  <c:v>1.7084154389613637E-2</c:v>
                </c:pt>
                <c:pt idx="1166">
                  <c:v>1.7080509778630848E-2</c:v>
                </c:pt>
                <c:pt idx="1167">
                  <c:v>1.7076353466025651E-2</c:v>
                </c:pt>
                <c:pt idx="1168">
                  <c:v>1.7072725001734845E-2</c:v>
                </c:pt>
                <c:pt idx="1169">
                  <c:v>1.7069104733063334E-2</c:v>
                </c:pt>
                <c:pt idx="1170">
                  <c:v>1.7065493080325567E-2</c:v>
                </c:pt>
                <c:pt idx="1171">
                  <c:v>1.706189046383777E-2</c:v>
                </c:pt>
                <c:pt idx="1172">
                  <c:v>1.7058148558367486E-2</c:v>
                </c:pt>
                <c:pt idx="1173">
                  <c:v>1.705456466134923E-2</c:v>
                </c:pt>
                <c:pt idx="1174">
                  <c:v>1.7050991030966155E-2</c:v>
                </c:pt>
                <c:pt idx="1175">
                  <c:v>1.7047427409602314E-2</c:v>
                </c:pt>
                <c:pt idx="1176">
                  <c:v>1.7044321224085758E-2</c:v>
                </c:pt>
                <c:pt idx="1177">
                  <c:v>1.7040766028318412E-2</c:v>
                </c:pt>
                <c:pt idx="1178">
                  <c:v>1.703720927709965E-2</c:v>
                </c:pt>
                <c:pt idx="1179">
                  <c:v>1.7033647381575902E-2</c:v>
                </c:pt>
                <c:pt idx="1180">
                  <c:v>1.703007673282184E-2</c:v>
                </c:pt>
                <c:pt idx="1181">
                  <c:v>1.7026350735123399E-2</c:v>
                </c:pt>
                <c:pt idx="1182">
                  <c:v>1.7022753955124283E-2</c:v>
                </c:pt>
                <c:pt idx="1183">
                  <c:v>1.7019137665534746E-2</c:v>
                </c:pt>
                <c:pt idx="1184">
                  <c:v>1.7015498135052039E-2</c:v>
                </c:pt>
                <c:pt idx="1185">
                  <c:v>1.7011964473140209E-2</c:v>
                </c:pt>
                <c:pt idx="1186">
                  <c:v>1.7008264393525336E-2</c:v>
                </c:pt>
                <c:pt idx="1187">
                  <c:v>1.7004529751468857E-2</c:v>
                </c:pt>
                <c:pt idx="1188">
                  <c:v>1.7000758126127249E-2</c:v>
                </c:pt>
                <c:pt idx="1189">
                  <c:v>1.6996949435493069E-2</c:v>
                </c:pt>
                <c:pt idx="1190">
                  <c:v>1.6993103836063735E-2</c:v>
                </c:pt>
                <c:pt idx="1191">
                  <c:v>1.6989221484336677E-2</c:v>
                </c:pt>
                <c:pt idx="1192">
                  <c:v>1.6985302536809316E-2</c:v>
                </c:pt>
                <c:pt idx="1193">
                  <c:v>1.6981347149979942E-2</c:v>
                </c:pt>
                <c:pt idx="1194">
                  <c:v>1.6977355480347719E-2</c:v>
                </c:pt>
                <c:pt idx="1195">
                  <c:v>1.6973327684411812E-2</c:v>
                </c:pt>
                <c:pt idx="1196">
                  <c:v>1.6969263918670506E-2</c:v>
                </c:pt>
                <c:pt idx="1197">
                  <c:v>1.6965164339623837E-2</c:v>
                </c:pt>
                <c:pt idx="1198">
                  <c:v>1.6961029103772701E-2</c:v>
                </c:pt>
                <c:pt idx="1199">
                  <c:v>1.6956858367617129E-2</c:v>
                </c:pt>
                <c:pt idx="1200">
                  <c:v>1.6952652287657157E-2</c:v>
                </c:pt>
                <c:pt idx="1201">
                  <c:v>1.6948411020394544E-2</c:v>
                </c:pt>
                <c:pt idx="1202">
                  <c:v>1.6944134722330195E-2</c:v>
                </c:pt>
                <c:pt idx="1203">
                  <c:v>1.6939740062142598E-2</c:v>
                </c:pt>
                <c:pt idx="1204">
                  <c:v>1.693539682620291E-2</c:v>
                </c:pt>
                <c:pt idx="1205">
                  <c:v>1.6931019019357962E-2</c:v>
                </c:pt>
                <c:pt idx="1206">
                  <c:v>1.6926682352088173E-2</c:v>
                </c:pt>
                <c:pt idx="1207">
                  <c:v>1.6922233247541656E-2</c:v>
                </c:pt>
                <c:pt idx="1208">
                  <c:v>1.6917750051206618E-2</c:v>
                </c:pt>
                <c:pt idx="1209">
                  <c:v>1.6913232919583954E-2</c:v>
                </c:pt>
                <c:pt idx="1210">
                  <c:v>1.6908682009178042E-2</c:v>
                </c:pt>
                <c:pt idx="1211">
                  <c:v>1.6904097476490649E-2</c:v>
                </c:pt>
                <c:pt idx="1212">
                  <c:v>1.6899479478026152E-2</c:v>
                </c:pt>
                <c:pt idx="1213">
                  <c:v>1.6894828170287184E-2</c:v>
                </c:pt>
                <c:pt idx="1214">
                  <c:v>1.6890143709778122E-2</c:v>
                </c:pt>
                <c:pt idx="1215">
                  <c:v>1.6885426253001601E-2</c:v>
                </c:pt>
                <c:pt idx="1216">
                  <c:v>1.6880576247846335E-2</c:v>
                </c:pt>
                <c:pt idx="1217">
                  <c:v>1.687579832617736E-2</c:v>
                </c:pt>
                <c:pt idx="1218">
                  <c:v>1.6870987858312425E-2</c:v>
                </c:pt>
                <c:pt idx="1219">
                  <c:v>1.6865450529008008E-2</c:v>
                </c:pt>
                <c:pt idx="1220">
                  <c:v>1.6860570846238154E-2</c:v>
                </c:pt>
                <c:pt idx="1221">
                  <c:v>1.6855659109088705E-2</c:v>
                </c:pt>
                <c:pt idx="1222">
                  <c:v>1.6850715474044264E-2</c:v>
                </c:pt>
                <c:pt idx="1223">
                  <c:v>1.6845740097591211E-2</c:v>
                </c:pt>
                <c:pt idx="1224">
                  <c:v>1.6840703244457213E-2</c:v>
                </c:pt>
                <c:pt idx="1225">
                  <c:v>1.6835667305602074E-2</c:v>
                </c:pt>
                <c:pt idx="1226">
                  <c:v>1.6830600085010184E-2</c:v>
                </c:pt>
                <c:pt idx="1227">
                  <c:v>1.6825501739158623E-2</c:v>
                </c:pt>
                <c:pt idx="1228">
                  <c:v>1.682041248929823E-2</c:v>
                </c:pt>
                <c:pt idx="1229">
                  <c:v>1.6815298695334754E-2</c:v>
                </c:pt>
                <c:pt idx="1230">
                  <c:v>1.6810095911573491E-2</c:v>
                </c:pt>
                <c:pt idx="1231">
                  <c:v>1.6804862677632829E-2</c:v>
                </c:pt>
                <c:pt idx="1232">
                  <c:v>1.6799599150034372E-2</c:v>
                </c:pt>
                <c:pt idx="1233">
                  <c:v>1.6794282944605013E-2</c:v>
                </c:pt>
                <c:pt idx="1234">
                  <c:v>1.6785914927902591E-2</c:v>
                </c:pt>
                <c:pt idx="1235">
                  <c:v>1.6780551519677792E-2</c:v>
                </c:pt>
                <c:pt idx="1236">
                  <c:v>1.6775158503666003E-2</c:v>
                </c:pt>
                <c:pt idx="1237">
                  <c:v>1.676973306238003E-2</c:v>
                </c:pt>
                <c:pt idx="1238">
                  <c:v>1.6764278984640155E-2</c:v>
                </c:pt>
                <c:pt idx="1239">
                  <c:v>1.6758795778499719E-2</c:v>
                </c:pt>
                <c:pt idx="1240">
                  <c:v>1.675328360045962E-2</c:v>
                </c:pt>
                <c:pt idx="1241">
                  <c:v>1.6747742607022494E-2</c:v>
                </c:pt>
                <c:pt idx="1242">
                  <c:v>1.6742172954690982E-2</c:v>
                </c:pt>
                <c:pt idx="1243">
                  <c:v>1.6736574799963374E-2</c:v>
                </c:pt>
                <c:pt idx="1244">
                  <c:v>1.6730948299341439E-2</c:v>
                </c:pt>
                <c:pt idx="1245">
                  <c:v>1.6725293609324336E-2</c:v>
                </c:pt>
                <c:pt idx="1246">
                  <c:v>1.6719610886415576E-2</c:v>
                </c:pt>
                <c:pt idx="1247">
                  <c:v>1.671390028711171E-2</c:v>
                </c:pt>
                <c:pt idx="1248">
                  <c:v>1.6708161967911899E-2</c:v>
                </c:pt>
                <c:pt idx="1249">
                  <c:v>1.6702396085317914E-2</c:v>
                </c:pt>
                <c:pt idx="1250">
                  <c:v>1.6696602795827173E-2</c:v>
                </c:pt>
                <c:pt idx="1251">
                  <c:v>1.6690782255937106E-2</c:v>
                </c:pt>
                <c:pt idx="1252">
                  <c:v>1.6684934622146874E-2</c:v>
                </c:pt>
                <c:pt idx="1253">
                  <c:v>1.6679060050954764E-2</c:v>
                </c:pt>
                <c:pt idx="1254">
                  <c:v>1.6673199685383704E-2</c:v>
                </c:pt>
                <c:pt idx="1255">
                  <c:v>1.6667273854923528E-2</c:v>
                </c:pt>
                <c:pt idx="1256">
                  <c:v>1.6661321546498915E-2</c:v>
                </c:pt>
                <c:pt idx="1257">
                  <c:v>1.6655342916598315E-2</c:v>
                </c:pt>
                <c:pt idx="1258">
                  <c:v>1.6649288611348137E-2</c:v>
                </c:pt>
                <c:pt idx="1259">
                  <c:v>1.6643255702170696E-2</c:v>
                </c:pt>
                <c:pt idx="1260">
                  <c:v>1.6637196951062923E-2</c:v>
                </c:pt>
                <c:pt idx="1261">
                  <c:v>1.6631112514521366E-2</c:v>
                </c:pt>
                <c:pt idx="1262">
                  <c:v>1.6625002549036507E-2</c:v>
                </c:pt>
                <c:pt idx="1263">
                  <c:v>1.6618867211104893E-2</c:v>
                </c:pt>
                <c:pt idx="1264">
                  <c:v>1.6612706657217868E-2</c:v>
                </c:pt>
                <c:pt idx="1265">
                  <c:v>1.6606521043869379E-2</c:v>
                </c:pt>
                <c:pt idx="1266">
                  <c:v>1.6600310527549036E-2</c:v>
                </c:pt>
                <c:pt idx="1267">
                  <c:v>1.6594143363348135E-2</c:v>
                </c:pt>
                <c:pt idx="1268">
                  <c:v>1.658788552526393E-2</c:v>
                </c:pt>
                <c:pt idx="1269">
                  <c:v>1.6581603243517685E-2</c:v>
                </c:pt>
                <c:pt idx="1270">
                  <c:v>1.6575296674593457E-2</c:v>
                </c:pt>
                <c:pt idx="1271">
                  <c:v>1.6568965974970908E-2</c:v>
                </c:pt>
                <c:pt idx="1272">
                  <c:v>1.6562611301131465E-2</c:v>
                </c:pt>
                <c:pt idx="1273">
                  <c:v>1.6556232809553907E-2</c:v>
                </c:pt>
                <c:pt idx="1274">
                  <c:v>1.6549830656717904E-2</c:v>
                </c:pt>
                <c:pt idx="1275">
                  <c:v>1.6543404999101362E-2</c:v>
                </c:pt>
                <c:pt idx="1276">
                  <c:v>1.6537041672164854E-2</c:v>
                </c:pt>
                <c:pt idx="1277">
                  <c:v>1.653057139827574E-2</c:v>
                </c:pt>
                <c:pt idx="1278">
                  <c:v>1.6524078078802518E-2</c:v>
                </c:pt>
                <c:pt idx="1279">
                  <c:v>1.6517561870211139E-2</c:v>
                </c:pt>
                <c:pt idx="1280">
                  <c:v>1.6510836121399669E-2</c:v>
                </c:pt>
                <c:pt idx="1281">
                  <c:v>1.6504270839188744E-2</c:v>
                </c:pt>
                <c:pt idx="1282">
                  <c:v>1.6497683157802263E-2</c:v>
                </c:pt>
                <c:pt idx="1283">
                  <c:v>1.6491073233721142E-2</c:v>
                </c:pt>
                <c:pt idx="1284">
                  <c:v>1.6484441223430634E-2</c:v>
                </c:pt>
                <c:pt idx="1285">
                  <c:v>1.6477890084901723E-2</c:v>
                </c:pt>
                <c:pt idx="1286">
                  <c:v>1.6471216202118166E-2</c:v>
                </c:pt>
                <c:pt idx="1287">
                  <c:v>1.6464520692250309E-2</c:v>
                </c:pt>
                <c:pt idx="1288">
                  <c:v>1.6457803711767277E-2</c:v>
                </c:pt>
                <c:pt idx="1289">
                  <c:v>1.6450955355588579E-2</c:v>
                </c:pt>
                <c:pt idx="1290">
                  <c:v>1.6444194114094073E-2</c:v>
                </c:pt>
                <c:pt idx="1291">
                  <c:v>1.6437411881734872E-2</c:v>
                </c:pt>
                <c:pt idx="1292">
                  <c:v>1.6430608814991015E-2</c:v>
                </c:pt>
                <c:pt idx="1293">
                  <c:v>1.6423785070334731E-2</c:v>
                </c:pt>
                <c:pt idx="1294">
                  <c:v>1.641694080423825E-2</c:v>
                </c:pt>
                <c:pt idx="1295">
                  <c:v>1.6410076173179008E-2</c:v>
                </c:pt>
                <c:pt idx="1296">
                  <c:v>1.6403191333627498E-2</c:v>
                </c:pt>
                <c:pt idx="1297">
                  <c:v>1.6396286442055073E-2</c:v>
                </c:pt>
                <c:pt idx="1298">
                  <c:v>1.6389361654933092E-2</c:v>
                </c:pt>
                <c:pt idx="1299">
                  <c:v>1.6382417128732913E-2</c:v>
                </c:pt>
                <c:pt idx="1300">
                  <c:v>1.6375453019921549E-2</c:v>
                </c:pt>
                <c:pt idx="1301">
                  <c:v>1.6368469484969488E-2</c:v>
                </c:pt>
                <c:pt idx="1302">
                  <c:v>1.6361466680343745E-2</c:v>
                </c:pt>
                <c:pt idx="1303">
                  <c:v>1.6354444762510464E-2</c:v>
                </c:pt>
                <c:pt idx="1304">
                  <c:v>1.6347403887937526E-2</c:v>
                </c:pt>
                <c:pt idx="1305">
                  <c:v>1.634034421308847E-2</c:v>
                </c:pt>
                <c:pt idx="1306">
                  <c:v>1.6333404959515956E-2</c:v>
                </c:pt>
                <c:pt idx="1307">
                  <c:v>1.6326309765694474E-2</c:v>
                </c:pt>
                <c:pt idx="1308">
                  <c:v>1.6319196230504131E-2</c:v>
                </c:pt>
                <c:pt idx="1309">
                  <c:v>1.6312064510396476E-2</c:v>
                </c:pt>
                <c:pt idx="1310">
                  <c:v>1.6304914761823948E-2</c:v>
                </c:pt>
                <c:pt idx="1311">
                  <c:v>1.6297600120153761E-2</c:v>
                </c:pt>
                <c:pt idx="1312">
                  <c:v>1.6290413224330082E-2</c:v>
                </c:pt>
                <c:pt idx="1313">
                  <c:v>1.6283208779922075E-2</c:v>
                </c:pt>
                <c:pt idx="1314">
                  <c:v>1.6275986943384595E-2</c:v>
                </c:pt>
                <c:pt idx="1315">
                  <c:v>1.6268747871176832E-2</c:v>
                </c:pt>
                <c:pt idx="1316">
                  <c:v>1.6261491719752767E-2</c:v>
                </c:pt>
                <c:pt idx="1317">
                  <c:v>1.6254218645567246E-2</c:v>
                </c:pt>
                <c:pt idx="1318">
                  <c:v>1.6246928805074255E-2</c:v>
                </c:pt>
                <c:pt idx="1319">
                  <c:v>1.6239940616583404E-2</c:v>
                </c:pt>
                <c:pt idx="1320">
                  <c:v>1.6232620664297315E-2</c:v>
                </c:pt>
                <c:pt idx="1321">
                  <c:v>1.6225284393879491E-2</c:v>
                </c:pt>
                <c:pt idx="1322">
                  <c:v>1.6217931961763909E-2</c:v>
                </c:pt>
                <c:pt idx="1323">
                  <c:v>1.6210563524384547E-2</c:v>
                </c:pt>
                <c:pt idx="1324">
                  <c:v>1.6203179238171828E-2</c:v>
                </c:pt>
                <c:pt idx="1325">
                  <c:v>1.6195779259557952E-2</c:v>
                </c:pt>
                <c:pt idx="1326">
                  <c:v>1.6188194575588618E-2</c:v>
                </c:pt>
                <c:pt idx="1327">
                  <c:v>1.6180932850843099E-2</c:v>
                </c:pt>
                <c:pt idx="1328">
                  <c:v>1.6173486733600306E-2</c:v>
                </c:pt>
                <c:pt idx="1329">
                  <c:v>1.616602554967006E-2</c:v>
                </c:pt>
                <c:pt idx="1330">
                  <c:v>1.6158549455477456E-2</c:v>
                </c:pt>
                <c:pt idx="1331">
                  <c:v>1.6151058607450253E-2</c:v>
                </c:pt>
                <c:pt idx="1332">
                  <c:v>1.6143198187547399E-2</c:v>
                </c:pt>
                <c:pt idx="1333">
                  <c:v>1.6135675626205728E-2</c:v>
                </c:pt>
                <c:pt idx="1334">
                  <c:v>1.6128138801681249E-2</c:v>
                </c:pt>
                <c:pt idx="1335">
                  <c:v>1.6120587870408827E-2</c:v>
                </c:pt>
                <c:pt idx="1336">
                  <c:v>1.6113022988825932E-2</c:v>
                </c:pt>
                <c:pt idx="1337">
                  <c:v>1.6105628444511848E-2</c:v>
                </c:pt>
                <c:pt idx="1338">
                  <c:v>1.6098037415033874E-2</c:v>
                </c:pt>
                <c:pt idx="1339">
                  <c:v>1.6090432893814552E-2</c:v>
                </c:pt>
                <c:pt idx="1340">
                  <c:v>1.6082815037275568E-2</c:v>
                </c:pt>
                <c:pt idx="1341">
                  <c:v>1.6074994801412095E-2</c:v>
                </c:pt>
                <c:pt idx="1342">
                  <c:v>1.6067349503049881E-2</c:v>
                </c:pt>
                <c:pt idx="1343">
                  <c:v>1.605969134939431E-2</c:v>
                </c:pt>
                <c:pt idx="1344">
                  <c:v>1.6052020496874174E-2</c:v>
                </c:pt>
                <c:pt idx="1345">
                  <c:v>1.6044337101915645E-2</c:v>
                </c:pt>
                <c:pt idx="1346">
                  <c:v>1.6036641320943162E-2</c:v>
                </c:pt>
                <c:pt idx="1347">
                  <c:v>1.6028933310380293E-2</c:v>
                </c:pt>
                <c:pt idx="1348">
                  <c:v>1.6021213226648005E-2</c:v>
                </c:pt>
                <c:pt idx="1349">
                  <c:v>1.6013481226171605E-2</c:v>
                </c:pt>
                <c:pt idx="1350">
                  <c:v>1.6005737465367709E-2</c:v>
                </c:pt>
                <c:pt idx="1351">
                  <c:v>1.5997982100656415E-2</c:v>
                </c:pt>
                <c:pt idx="1352">
                  <c:v>1.5990215288457812E-2</c:v>
                </c:pt>
                <c:pt idx="1353">
                  <c:v>1.5982437185187656E-2</c:v>
                </c:pt>
                <c:pt idx="1354">
                  <c:v>1.5974647947260823E-2</c:v>
                </c:pt>
                <c:pt idx="1355">
                  <c:v>1.5966847731093064E-2</c:v>
                </c:pt>
                <c:pt idx="1356">
                  <c:v>1.5959036693097527E-2</c:v>
                </c:pt>
                <c:pt idx="1357">
                  <c:v>1.595121498968648E-2</c:v>
                </c:pt>
                <c:pt idx="1358">
                  <c:v>1.5943382777273068E-2</c:v>
                </c:pt>
                <c:pt idx="1359">
                  <c:v>1.5935750088010885E-2</c:v>
                </c:pt>
                <c:pt idx="1360">
                  <c:v>1.592789837238508E-2</c:v>
                </c:pt>
                <c:pt idx="1361">
                  <c:v>1.5920036606082502E-2</c:v>
                </c:pt>
                <c:pt idx="1362">
                  <c:v>1.5912164945502877E-2</c:v>
                </c:pt>
                <c:pt idx="1363">
                  <c:v>1.5904069554450718E-2</c:v>
                </c:pt>
                <c:pt idx="1364">
                  <c:v>1.5896177572582704E-2</c:v>
                </c:pt>
                <c:pt idx="1365">
                  <c:v>1.5888276176556543E-2</c:v>
                </c:pt>
                <c:pt idx="1366">
                  <c:v>1.5880365522774078E-2</c:v>
                </c:pt>
                <c:pt idx="1367">
                  <c:v>1.5872445767635426E-2</c:v>
                </c:pt>
                <c:pt idx="1368">
                  <c:v>1.5864517067540693E-2</c:v>
                </c:pt>
                <c:pt idx="1369">
                  <c:v>1.5856579578888252E-2</c:v>
                </c:pt>
                <c:pt idx="1370">
                  <c:v>1.5848633458073868E-2</c:v>
                </c:pt>
                <c:pt idx="1371">
                  <c:v>1.5840900563090066E-2</c:v>
                </c:pt>
                <c:pt idx="1372">
                  <c:v>1.5833161085257785E-2</c:v>
                </c:pt>
                <c:pt idx="1373">
                  <c:v>1.5825191813962469E-2</c:v>
                </c:pt>
                <c:pt idx="1374">
                  <c:v>1.581721451409468E-2</c:v>
                </c:pt>
                <c:pt idx="1375">
                  <c:v>1.5809229342028885E-2</c:v>
                </c:pt>
                <c:pt idx="1376">
                  <c:v>1.5801236454140444E-2</c:v>
                </c:pt>
                <c:pt idx="1377">
                  <c:v>1.5793009071347182E-2</c:v>
                </c:pt>
                <c:pt idx="1378">
                  <c:v>1.5785228156391717E-2</c:v>
                </c:pt>
                <c:pt idx="1379">
                  <c:v>1.577721305927593E-2</c:v>
                </c:pt>
                <c:pt idx="1380">
                  <c:v>1.576987871841485E-2</c:v>
                </c:pt>
                <c:pt idx="1381">
                  <c:v>1.5761161750411645E-2</c:v>
                </c:pt>
                <c:pt idx="1382">
                  <c:v>1.575312585140054E-2</c:v>
                </c:pt>
                <c:pt idx="1383">
                  <c:v>1.5745083331160536E-2</c:v>
                </c:pt>
                <c:pt idx="1384">
                  <c:v>1.573656896921919E-2</c:v>
                </c:pt>
                <c:pt idx="1385">
                  <c:v>1.572851213280551E-2</c:v>
                </c:pt>
                <c:pt idx="1386">
                  <c:v>1.5720449166417041E-2</c:v>
                </c:pt>
                <c:pt idx="1387">
                  <c:v>1.5712380226428697E-2</c:v>
                </c:pt>
                <c:pt idx="1388">
                  <c:v>1.5704305469217129E-2</c:v>
                </c:pt>
                <c:pt idx="1389">
                  <c:v>1.5696461522961228E-2</c:v>
                </c:pt>
                <c:pt idx="1390">
                  <c:v>1.5688376315827975E-2</c:v>
                </c:pt>
                <c:pt idx="1391">
                  <c:v>1.5680285749470453E-2</c:v>
                </c:pt>
                <c:pt idx="1392">
                  <c:v>1.5672189980250609E-2</c:v>
                </c:pt>
                <c:pt idx="1393">
                  <c:v>1.5663849897832077E-2</c:v>
                </c:pt>
                <c:pt idx="1394">
                  <c:v>1.5655743521077001E-2</c:v>
                </c:pt>
                <c:pt idx="1395">
                  <c:v>1.5647632421687468E-2</c:v>
                </c:pt>
                <c:pt idx="1396">
                  <c:v>1.5639516756027098E-2</c:v>
                </c:pt>
                <c:pt idx="1397">
                  <c:v>1.5631396680457765E-2</c:v>
                </c:pt>
                <c:pt idx="1398">
                  <c:v>1.5623272351344831E-2</c:v>
                </c:pt>
                <c:pt idx="1399">
                  <c:v>1.5615143925046695E-2</c:v>
                </c:pt>
                <c:pt idx="1400">
                  <c:v>1.5607011557924372E-2</c:v>
                </c:pt>
                <c:pt idx="1401">
                  <c:v>1.5598875406334525E-2</c:v>
                </c:pt>
                <c:pt idx="1402">
                  <c:v>1.5590735626635561E-2</c:v>
                </c:pt>
                <c:pt idx="1403">
                  <c:v>1.5582592375183278E-2</c:v>
                </c:pt>
                <c:pt idx="1404">
                  <c:v>1.5574445808330867E-2</c:v>
                </c:pt>
                <c:pt idx="1405">
                  <c:v>1.5566296082434124E-2</c:v>
                </c:pt>
                <c:pt idx="1406">
                  <c:v>1.5558143353841898E-2</c:v>
                </c:pt>
                <c:pt idx="1407">
                  <c:v>1.5549987778906512E-2</c:v>
                </c:pt>
                <c:pt idx="1408">
                  <c:v>1.5541829513975942E-2</c:v>
                </c:pt>
                <c:pt idx="1409">
                  <c:v>1.5533668715399905E-2</c:v>
                </c:pt>
                <c:pt idx="1410">
                  <c:v>1.5525505539522904E-2</c:v>
                </c:pt>
                <c:pt idx="1411">
                  <c:v>1.5517589774611013E-2</c:v>
                </c:pt>
                <c:pt idx="1412">
                  <c:v>1.5509422782389169E-2</c:v>
                </c:pt>
                <c:pt idx="1413">
                  <c:v>1.5501253870632026E-2</c:v>
                </c:pt>
                <c:pt idx="1414">
                  <c:v>1.5492832189909201E-2</c:v>
                </c:pt>
                <c:pt idx="1415">
                  <c:v>1.548465947268883E-2</c:v>
                </c:pt>
                <c:pt idx="1416">
                  <c:v>1.5476485316222349E-2</c:v>
                </c:pt>
                <c:pt idx="1417">
                  <c:v>1.5468309876846434E-2</c:v>
                </c:pt>
                <c:pt idx="1418">
                  <c:v>1.5460133310898641E-2</c:v>
                </c:pt>
                <c:pt idx="1419">
                  <c:v>1.5451955774712174E-2</c:v>
                </c:pt>
                <c:pt idx="1420">
                  <c:v>1.5443777424622851E-2</c:v>
                </c:pt>
                <c:pt idx="1421">
                  <c:v>1.5435598416960402E-2</c:v>
                </c:pt>
                <c:pt idx="1422">
                  <c:v>1.5427418908058033E-2</c:v>
                </c:pt>
                <c:pt idx="1423">
                  <c:v>1.5419239054244608E-2</c:v>
                </c:pt>
                <c:pt idx="1424">
                  <c:v>1.5411568676142906E-2</c:v>
                </c:pt>
                <c:pt idx="1425">
                  <c:v>1.5403389246963606E-2</c:v>
                </c:pt>
                <c:pt idx="1426">
                  <c:v>1.5395209919144115E-2</c:v>
                </c:pt>
                <c:pt idx="1427">
                  <c:v>1.5385862440551179E-2</c:v>
                </c:pt>
                <c:pt idx="1428">
                  <c:v>1.5377683856285351E-2</c:v>
                </c:pt>
                <c:pt idx="1429">
                  <c:v>1.5369505864640587E-2</c:v>
                </c:pt>
                <c:pt idx="1430">
                  <c:v>1.5361328621921189E-2</c:v>
                </c:pt>
                <c:pt idx="1431">
                  <c:v>1.5353152284437677E-2</c:v>
                </c:pt>
                <c:pt idx="1432">
                  <c:v>1.5345234094968669E-2</c:v>
                </c:pt>
                <c:pt idx="1433">
                  <c:v>1.5337060268571817E-2</c:v>
                </c:pt>
                <c:pt idx="1434">
                  <c:v>1.5328887804913201E-2</c:v>
                </c:pt>
                <c:pt idx="1435">
                  <c:v>1.5320717013731574E-2</c:v>
                </c:pt>
                <c:pt idx="1436">
                  <c:v>1.5311775812850367E-2</c:v>
                </c:pt>
                <c:pt idx="1437">
                  <c:v>1.5303611688236624E-2</c:v>
                </c:pt>
                <c:pt idx="1438">
                  <c:v>1.5295452657248401E-2</c:v>
                </c:pt>
                <c:pt idx="1439">
                  <c:v>1.5287299779478115E-2</c:v>
                </c:pt>
                <c:pt idx="1440">
                  <c:v>1.5279154117917196E-2</c:v>
                </c:pt>
                <c:pt idx="1441">
                  <c:v>1.5271272696579187E-2</c:v>
                </c:pt>
                <c:pt idx="1442">
                  <c:v>1.5263144081333665E-2</c:v>
                </c:pt>
                <c:pt idx="1443">
                  <c:v>1.5255025831030455E-2</c:v>
                </c:pt>
                <c:pt idx="1444">
                  <c:v>1.5246919031844221E-2</c:v>
                </c:pt>
                <c:pt idx="1445">
                  <c:v>1.5238571496220134E-2</c:v>
                </c:pt>
                <c:pt idx="1446">
                  <c:v>1.5230491645319616E-2</c:v>
                </c:pt>
                <c:pt idx="1447">
                  <c:v>1.5222426543390706E-2</c:v>
                </c:pt>
                <c:pt idx="1448">
                  <c:v>1.5214376975412445E-2</c:v>
                </c:pt>
                <c:pt idx="1449">
                  <c:v>1.5206343196449496E-2</c:v>
                </c:pt>
                <c:pt idx="1450">
                  <c:v>1.5198325407554079E-2</c:v>
                </c:pt>
                <c:pt idx="1451">
                  <c:v>1.5190323809773197E-2</c:v>
                </c:pt>
                <c:pt idx="1452">
                  <c:v>1.5182338604154726E-2</c:v>
                </c:pt>
                <c:pt idx="1453">
                  <c:v>1.5174369991743932E-2</c:v>
                </c:pt>
                <c:pt idx="1454">
                  <c:v>1.5166418173586082E-2</c:v>
                </c:pt>
                <c:pt idx="1455">
                  <c:v>1.5158483350723837E-2</c:v>
                </c:pt>
                <c:pt idx="1456">
                  <c:v>1.5150565724197254E-2</c:v>
                </c:pt>
                <c:pt idx="1457">
                  <c:v>1.5142665495048991E-2</c:v>
                </c:pt>
                <c:pt idx="1458">
                  <c:v>1.5134782864315625E-2</c:v>
                </c:pt>
                <c:pt idx="1459">
                  <c:v>1.5126918033036346E-2</c:v>
                </c:pt>
                <c:pt idx="1460">
                  <c:v>1.5119071202245992E-2</c:v>
                </c:pt>
                <c:pt idx="1461">
                  <c:v>1.5111242572979404E-2</c:v>
                </c:pt>
                <c:pt idx="1462">
                  <c:v>1.5103432346269687E-2</c:v>
                </c:pt>
                <c:pt idx="1463">
                  <c:v>1.5095877614563135E-2</c:v>
                </c:pt>
                <c:pt idx="1464">
                  <c:v>1.5088103740198679E-2</c:v>
                </c:pt>
                <c:pt idx="1465">
                  <c:v>1.5080348856163531E-2</c:v>
                </c:pt>
                <c:pt idx="1466">
                  <c:v>1.5072379485620738E-2</c:v>
                </c:pt>
                <c:pt idx="1467">
                  <c:v>1.5064664287150212E-2</c:v>
                </c:pt>
                <c:pt idx="1468">
                  <c:v>1.5056968697407368E-2</c:v>
                </c:pt>
                <c:pt idx="1469">
                  <c:v>1.5049292917418364E-2</c:v>
                </c:pt>
                <c:pt idx="1470">
                  <c:v>1.5041637148204135E-2</c:v>
                </c:pt>
                <c:pt idx="1471">
                  <c:v>1.503400159078736E-2</c:v>
                </c:pt>
                <c:pt idx="1472">
                  <c:v>1.5026386446188976E-2</c:v>
                </c:pt>
                <c:pt idx="1473">
                  <c:v>1.5018791915427317E-2</c:v>
                </c:pt>
                <c:pt idx="1474">
                  <c:v>1.5011218199520716E-2</c:v>
                </c:pt>
                <c:pt idx="1475">
                  <c:v>1.5003665499483159E-2</c:v>
                </c:pt>
                <c:pt idx="1476">
                  <c:v>1.4996355984519313E-2</c:v>
                </c:pt>
                <c:pt idx="1477">
                  <c:v>1.4988844663692449E-2</c:v>
                </c:pt>
                <c:pt idx="1478">
                  <c:v>1.4981354946369627E-2</c:v>
                </c:pt>
                <c:pt idx="1479">
                  <c:v>1.4972821980546469E-2</c:v>
                </c:pt>
                <c:pt idx="1480">
                  <c:v>1.4965379233292799E-2</c:v>
                </c:pt>
                <c:pt idx="1481">
                  <c:v>1.4957958721268171E-2</c:v>
                </c:pt>
                <c:pt idx="1482">
                  <c:v>1.4950560645472243E-2</c:v>
                </c:pt>
                <c:pt idx="1483">
                  <c:v>1.4943185206907305E-2</c:v>
                </c:pt>
                <c:pt idx="1484">
                  <c:v>1.4936044028738493E-2</c:v>
                </c:pt>
                <c:pt idx="1485">
                  <c:v>1.492871308787258E-2</c:v>
                </c:pt>
                <c:pt idx="1486">
                  <c:v>1.4921405371764784E-2</c:v>
                </c:pt>
                <c:pt idx="1487">
                  <c:v>1.4914121081401888E-2</c:v>
                </c:pt>
                <c:pt idx="1488">
                  <c:v>1.4906860417774226E-2</c:v>
                </c:pt>
                <c:pt idx="1489">
                  <c:v>1.4899214978693211E-2</c:v>
                </c:pt>
                <c:pt idx="1490">
                  <c:v>1.4892005087322325E-2</c:v>
                </c:pt>
                <c:pt idx="1491">
                  <c:v>1.4884819456645762E-2</c:v>
                </c:pt>
                <c:pt idx="1492">
                  <c:v>1.4877658287659263E-2</c:v>
                </c:pt>
                <c:pt idx="1493">
                  <c:v>1.4870720088133166E-2</c:v>
                </c:pt>
                <c:pt idx="1494">
                  <c:v>1.4863606924795698E-2</c:v>
                </c:pt>
                <c:pt idx="1495">
                  <c:v>1.4856518810606041E-2</c:v>
                </c:pt>
                <c:pt idx="1496">
                  <c:v>1.4849455946550676E-2</c:v>
                </c:pt>
                <c:pt idx="1497">
                  <c:v>1.4840840002088247E-2</c:v>
                </c:pt>
                <c:pt idx="1498">
                  <c:v>1.4833836682133653E-2</c:v>
                </c:pt>
                <c:pt idx="1499">
                  <c:v>1.4826859290652042E-2</c:v>
                </c:pt>
                <c:pt idx="1500">
                  <c:v>1.4819908028646888E-2</c:v>
                </c:pt>
                <c:pt idx="1501">
                  <c:v>1.481353905367456E-2</c:v>
                </c:pt>
                <c:pt idx="1502">
                  <c:v>1.4806084697073866E-2</c:v>
                </c:pt>
                <c:pt idx="1503">
                  <c:v>1.4799213029505286E-2</c:v>
                </c:pt>
                <c:pt idx="1504">
                  <c:v>1.479236829541598E-2</c:v>
                </c:pt>
                <c:pt idx="1505">
                  <c:v>1.478555069580432E-2</c:v>
                </c:pt>
                <c:pt idx="1506">
                  <c:v>1.4778760431666968E-2</c:v>
                </c:pt>
                <c:pt idx="1507">
                  <c:v>1.4771997704001442E-2</c:v>
                </c:pt>
                <c:pt idx="1508">
                  <c:v>1.4765262713803559E-2</c:v>
                </c:pt>
                <c:pt idx="1509">
                  <c:v>1.4758555662067432E-2</c:v>
                </c:pt>
                <c:pt idx="1510">
                  <c:v>1.4751876749788879E-2</c:v>
                </c:pt>
                <c:pt idx="1511">
                  <c:v>1.4745226177959462E-2</c:v>
                </c:pt>
                <c:pt idx="1512">
                  <c:v>1.4738604147574145E-2</c:v>
                </c:pt>
                <c:pt idx="1513">
                  <c:v>1.4732010859622793E-2</c:v>
                </c:pt>
                <c:pt idx="1514">
                  <c:v>1.4725934512347017E-2</c:v>
                </c:pt>
                <c:pt idx="1515">
                  <c:v>1.4719393756222167E-2</c:v>
                </c:pt>
                <c:pt idx="1516">
                  <c:v>1.4712882298493993E-2</c:v>
                </c:pt>
                <c:pt idx="1517">
                  <c:v>1.4706400340131409E-2</c:v>
                </c:pt>
                <c:pt idx="1518">
                  <c:v>1.4699482591061536E-2</c:v>
                </c:pt>
                <c:pt idx="1519">
                  <c:v>1.4693065978511301E-2</c:v>
                </c:pt>
                <c:pt idx="1520">
                  <c:v>1.4686679515319823E-2</c:v>
                </c:pt>
                <c:pt idx="1521">
                  <c:v>1.468032340247526E-2</c:v>
                </c:pt>
                <c:pt idx="1522">
                  <c:v>1.4673997840960674E-2</c:v>
                </c:pt>
                <c:pt idx="1523">
                  <c:v>1.4668139330852767E-2</c:v>
                </c:pt>
                <c:pt idx="1524">
                  <c:v>1.4661439175867277E-2</c:v>
                </c:pt>
                <c:pt idx="1525">
                  <c:v>1.4655206474257138E-2</c:v>
                </c:pt>
                <c:pt idx="1526">
                  <c:v>1.4649005127916018E-2</c:v>
                </c:pt>
                <c:pt idx="1527">
                  <c:v>1.464324743446427E-2</c:v>
                </c:pt>
                <c:pt idx="1528">
                  <c:v>1.463723893133384E-2</c:v>
                </c:pt>
                <c:pt idx="1529">
                  <c:v>1.4631124571894638E-2</c:v>
                </c:pt>
                <c:pt idx="1530">
                  <c:v>1.4625042308610503E-2</c:v>
                </c:pt>
                <c:pt idx="1531">
                  <c:v>1.4616280896917124E-2</c:v>
                </c:pt>
                <c:pt idx="1532">
                  <c:v>1.4610153325704619E-2</c:v>
                </c:pt>
                <c:pt idx="1533">
                  <c:v>1.4604310985976887E-2</c:v>
                </c:pt>
                <c:pt idx="1534">
                  <c:v>1.4598375432852719E-2</c:v>
                </c:pt>
                <c:pt idx="1535">
                  <c:v>1.4592473082572981E-2</c:v>
                </c:pt>
                <c:pt idx="1536">
                  <c:v>1.4586604136094286E-2</c:v>
                </c:pt>
                <c:pt idx="1537">
                  <c:v>1.458076879437852E-2</c:v>
                </c:pt>
                <c:pt idx="1538">
                  <c:v>1.4574967258384055E-2</c:v>
                </c:pt>
                <c:pt idx="1539">
                  <c:v>1.456919972906838E-2</c:v>
                </c:pt>
                <c:pt idx="1540">
                  <c:v>1.4563357756692675E-2</c:v>
                </c:pt>
                <c:pt idx="1541">
                  <c:v>1.4557661110369317E-2</c:v>
                </c:pt>
                <c:pt idx="1542">
                  <c:v>1.4551999089438949E-2</c:v>
                </c:pt>
                <c:pt idx="1543">
                  <c:v>1.4546371894867767E-2</c:v>
                </c:pt>
                <c:pt idx="1544">
                  <c:v>1.4540779727616762E-2</c:v>
                </c:pt>
                <c:pt idx="1545">
                  <c:v>1.4534528651971591E-2</c:v>
                </c:pt>
                <c:pt idx="1546">
                  <c:v>1.4529009871682567E-2</c:v>
                </c:pt>
                <c:pt idx="1547">
                  <c:v>1.4523526734438982E-2</c:v>
                </c:pt>
                <c:pt idx="1548">
                  <c:v>1.451807944119745E-2</c:v>
                </c:pt>
                <c:pt idx="1549">
                  <c:v>1.4512580857119846E-2</c:v>
                </c:pt>
                <c:pt idx="1550">
                  <c:v>1.4507208266581305E-2</c:v>
                </c:pt>
                <c:pt idx="1551">
                  <c:v>1.4501872138812958E-2</c:v>
                </c:pt>
                <c:pt idx="1552">
                  <c:v>1.4496572674776661E-2</c:v>
                </c:pt>
                <c:pt idx="1553">
                  <c:v>1.4491310075435139E-2</c:v>
                </c:pt>
                <c:pt idx="1554">
                  <c:v>1.4486084541751985E-2</c:v>
                </c:pt>
                <c:pt idx="1555">
                  <c:v>1.4480896274686451E-2</c:v>
                </c:pt>
                <c:pt idx="1556">
                  <c:v>1.4475745475202126E-2</c:v>
                </c:pt>
                <c:pt idx="1557">
                  <c:v>1.4470632344262607E-2</c:v>
                </c:pt>
                <c:pt idx="1558">
                  <c:v>1.4465557082828881E-2</c:v>
                </c:pt>
                <c:pt idx="1559">
                  <c:v>1.4460519891863671E-2</c:v>
                </c:pt>
                <c:pt idx="1560">
                  <c:v>1.4455520972327966E-2</c:v>
                </c:pt>
                <c:pt idx="1561">
                  <c:v>1.4450560525186226E-2</c:v>
                </c:pt>
                <c:pt idx="1562">
                  <c:v>1.4445638751400307E-2</c:v>
                </c:pt>
                <c:pt idx="1563">
                  <c:v>1.4440755851932068E-2</c:v>
                </c:pt>
                <c:pt idx="1564">
                  <c:v>1.4435912027746838E-2</c:v>
                </c:pt>
                <c:pt idx="1565">
                  <c:v>1.4431107479804734E-2</c:v>
                </c:pt>
                <c:pt idx="1566">
                  <c:v>1.4426386576951021E-2</c:v>
                </c:pt>
                <c:pt idx="1567">
                  <c:v>1.4421658501378644E-2</c:v>
                </c:pt>
                <c:pt idx="1568">
                  <c:v>1.4416970288931815E-2</c:v>
                </c:pt>
                <c:pt idx="1569">
                  <c:v>1.4412322140568028E-2</c:v>
                </c:pt>
                <c:pt idx="1570">
                  <c:v>1.4407714257243893E-2</c:v>
                </c:pt>
                <c:pt idx="1571">
                  <c:v>1.4403116247247705E-2</c:v>
                </c:pt>
                <c:pt idx="1572">
                  <c:v>1.4398592260001147E-2</c:v>
                </c:pt>
                <c:pt idx="1573">
                  <c:v>1.4394109156713417E-2</c:v>
                </c:pt>
                <c:pt idx="1574">
                  <c:v>1.4389667138347238E-2</c:v>
                </c:pt>
                <c:pt idx="1575">
                  <c:v>1.438526640587055E-2</c:v>
                </c:pt>
                <c:pt idx="1576">
                  <c:v>1.438090716024955E-2</c:v>
                </c:pt>
                <c:pt idx="1577">
                  <c:v>1.4376589602448702E-2</c:v>
                </c:pt>
                <c:pt idx="1578">
                  <c:v>1.4372313933438553E-2</c:v>
                </c:pt>
                <c:pt idx="1579">
                  <c:v>1.4368096706587785E-2</c:v>
                </c:pt>
                <c:pt idx="1580">
                  <c:v>1.4363899636375521E-2</c:v>
                </c:pt>
                <c:pt idx="1581">
                  <c:v>1.4359745025667614E-2</c:v>
                </c:pt>
                <c:pt idx="1582">
                  <c:v>1.4355633075420648E-2</c:v>
                </c:pt>
                <c:pt idx="1583">
                  <c:v>1.4351563986589433E-2</c:v>
                </c:pt>
                <c:pt idx="1584">
                  <c:v>1.4347537960133216E-2</c:v>
                </c:pt>
                <c:pt idx="1585">
                  <c:v>1.4343555197008584E-2</c:v>
                </c:pt>
                <c:pt idx="1586">
                  <c:v>1.4339615898173896E-2</c:v>
                </c:pt>
                <c:pt idx="1587">
                  <c:v>1.4335735521590785E-2</c:v>
                </c:pt>
                <c:pt idx="1588">
                  <c:v>1.4331868497208688E-2</c:v>
                </c:pt>
                <c:pt idx="1589">
                  <c:v>1.4328060797000219E-2</c:v>
                </c:pt>
                <c:pt idx="1590">
                  <c:v>1.432429736491958E-2</c:v>
                </c:pt>
                <c:pt idx="1591">
                  <c:v>1.4320578401929573E-2</c:v>
                </c:pt>
                <c:pt idx="1592">
                  <c:v>1.4316965432955721E-2</c:v>
                </c:pt>
                <c:pt idx="1593">
                  <c:v>1.4313342212199256E-2</c:v>
                </c:pt>
                <c:pt idx="1594">
                  <c:v>1.4309764095784792E-2</c:v>
                </c:pt>
                <c:pt idx="1595">
                  <c:v>1.4306231284688956E-2</c:v>
                </c:pt>
                <c:pt idx="1596">
                  <c:v>1.4302743979889241E-2</c:v>
                </c:pt>
                <c:pt idx="1597">
                  <c:v>1.4299255902942754E-2</c:v>
                </c:pt>
                <c:pt idx="1598">
                  <c:v>1.4295857031311138E-2</c:v>
                </c:pt>
                <c:pt idx="1599">
                  <c:v>1.4292504252704305E-2</c:v>
                </c:pt>
                <c:pt idx="1600">
                  <c:v>1.4289197768097311E-2</c:v>
                </c:pt>
                <c:pt idx="1601">
                  <c:v>1.4285997084673444E-2</c:v>
                </c:pt>
                <c:pt idx="1602">
                  <c:v>1.4282787038263019E-2</c:v>
                </c:pt>
                <c:pt idx="1603">
                  <c:v>1.4279623905025941E-2</c:v>
                </c:pt>
                <c:pt idx="1604">
                  <c:v>1.4276507885950132E-2</c:v>
                </c:pt>
                <c:pt idx="1605">
                  <c:v>1.4273439182022644E-2</c:v>
                </c:pt>
                <c:pt idx="1606">
                  <c:v>1.4270417994230528E-2</c:v>
                </c:pt>
                <c:pt idx="1607">
                  <c:v>1.4267444523565187E-2</c:v>
                </c:pt>
                <c:pt idx="1608">
                  <c:v>1.4264518971017144E-2</c:v>
                </c:pt>
                <c:pt idx="1609">
                  <c:v>1.4261641537577798E-2</c:v>
                </c:pt>
                <c:pt idx="1610">
                  <c:v>1.4258812424240286E-2</c:v>
                </c:pt>
                <c:pt idx="1611">
                  <c:v>1.4256031831997742E-2</c:v>
                </c:pt>
                <c:pt idx="1612">
                  <c:v>1.4253299961847645E-2</c:v>
                </c:pt>
                <c:pt idx="1613">
                  <c:v>1.425061701478487E-2</c:v>
                </c:pt>
                <c:pt idx="1614">
                  <c:v>1.424798319180863E-2</c:v>
                </c:pt>
                <c:pt idx="1615">
                  <c:v>1.4245398693918148E-2</c:v>
                </c:pt>
                <c:pt idx="1616">
                  <c:v>1.4242863722112635E-2</c:v>
                </c:pt>
                <c:pt idx="1617">
                  <c:v>1.4240378477395659E-2</c:v>
                </c:pt>
                <c:pt idx="1618">
                  <c:v>1.42378264375303E-2</c:v>
                </c:pt>
                <c:pt idx="1619">
                  <c:v>1.4235437725691859E-2</c:v>
                </c:pt>
                <c:pt idx="1620">
                  <c:v>1.4233099327596921E-2</c:v>
                </c:pt>
                <c:pt idx="1621">
                  <c:v>1.4230811444246896E-2</c:v>
                </c:pt>
                <c:pt idx="1622">
                  <c:v>1.4228574276640564E-2</c:v>
                </c:pt>
                <c:pt idx="1623">
                  <c:v>1.422652253422544E-2</c:v>
                </c:pt>
                <c:pt idx="1624">
                  <c:v>1.4224391007295696E-2</c:v>
                </c:pt>
                <c:pt idx="1625">
                  <c:v>1.4222310815523817E-2</c:v>
                </c:pt>
                <c:pt idx="1626">
                  <c:v>1.4220282159920314E-2</c:v>
                </c:pt>
                <c:pt idx="1627">
                  <c:v>1.4218305241504388E-2</c:v>
                </c:pt>
                <c:pt idx="1628">
                  <c:v>1.4216380261295241E-2</c:v>
                </c:pt>
                <c:pt idx="1629">
                  <c:v>1.4214507420311207E-2</c:v>
                </c:pt>
                <c:pt idx="1630">
                  <c:v>1.4212686919575827E-2</c:v>
                </c:pt>
                <c:pt idx="1631">
                  <c:v>1.4210591686842911E-2</c:v>
                </c:pt>
                <c:pt idx="1632">
                  <c:v>1.4208868996275825E-2</c:v>
                </c:pt>
                <c:pt idx="1633">
                  <c:v>1.4207199216127897E-2</c:v>
                </c:pt>
                <c:pt idx="1634">
                  <c:v>1.4205582547413442E-2</c:v>
                </c:pt>
                <c:pt idx="1635">
                  <c:v>1.4204019191149442E-2</c:v>
                </c:pt>
                <c:pt idx="1636">
                  <c:v>1.4202509348353765E-2</c:v>
                </c:pt>
                <c:pt idx="1637">
                  <c:v>1.4201239338146748E-2</c:v>
                </c:pt>
                <c:pt idx="1638">
                  <c:v>1.419965100724685E-2</c:v>
                </c:pt>
                <c:pt idx="1639">
                  <c:v>1.419830291098112E-2</c:v>
                </c:pt>
                <c:pt idx="1640">
                  <c:v>1.4197009132272065E-2</c:v>
                </c:pt>
                <c:pt idx="1641">
                  <c:v>1.4195769872148212E-2</c:v>
                </c:pt>
                <c:pt idx="1642">
                  <c:v>1.4194585331638088E-2</c:v>
                </c:pt>
                <c:pt idx="1643">
                  <c:v>1.4193455711774661E-2</c:v>
                </c:pt>
                <c:pt idx="1644">
                  <c:v>1.4192808211765554E-2</c:v>
                </c:pt>
                <c:pt idx="1645">
                  <c:v>1.4191796938598608E-2</c:v>
                </c:pt>
                <c:pt idx="1646">
                  <c:v>1.4190841222278611E-2</c:v>
                </c:pt>
                <c:pt idx="1647">
                  <c:v>1.4189941263863864E-2</c:v>
                </c:pt>
                <c:pt idx="1648">
                  <c:v>1.4189097264409192E-2</c:v>
                </c:pt>
                <c:pt idx="1649">
                  <c:v>1.4188075808833139E-2</c:v>
                </c:pt>
                <c:pt idx="1650">
                  <c:v>1.4187340295663649E-2</c:v>
                </c:pt>
                <c:pt idx="1651">
                  <c:v>1.4186661328050966E-2</c:v>
                </c:pt>
                <c:pt idx="1652">
                  <c:v>1.4186039107053603E-2</c:v>
                </c:pt>
                <c:pt idx="1653">
                  <c:v>1.4185723688688675E-2</c:v>
                </c:pt>
                <c:pt idx="1654">
                  <c:v>1.418521966531781E-2</c:v>
                </c:pt>
                <c:pt idx="1655">
                  <c:v>1.4184773008368991E-2</c:v>
                </c:pt>
                <c:pt idx="1656">
                  <c:v>1.4184383918918768E-2</c:v>
                </c:pt>
                <c:pt idx="1657">
                  <c:v>1.4184052598043683E-2</c:v>
                </c:pt>
                <c:pt idx="1658">
                  <c:v>1.4183779246823763E-2</c:v>
                </c:pt>
                <c:pt idx="1659">
                  <c:v>1.4183564066343373E-2</c:v>
                </c:pt>
                <c:pt idx="1660">
                  <c:v>1.4183407257686879E-2</c:v>
                </c:pt>
                <c:pt idx="1661">
                  <c:v>1.4183309021942991E-2</c:v>
                </c:pt>
                <c:pt idx="1662">
                  <c:v>1.4183269560200423E-2</c:v>
                </c:pt>
                <c:pt idx="1663">
                  <c:v>1.4183289073556571E-2</c:v>
                </c:pt>
                <c:pt idx="1664">
                  <c:v>1.4183367763101884E-2</c:v>
                </c:pt>
                <c:pt idx="1665">
                  <c:v>1.4183505829937241E-2</c:v>
                </c:pt>
                <c:pt idx="1666">
                  <c:v>1.4183703475164382E-2</c:v>
                </c:pt>
                <c:pt idx="1667">
                  <c:v>1.4183960899887658E-2</c:v>
                </c:pt>
                <c:pt idx="1668">
                  <c:v>1.4184278305212291E-2</c:v>
                </c:pt>
                <c:pt idx="1669">
                  <c:v>1.4184655892248712E-2</c:v>
                </c:pt>
                <c:pt idx="1670">
                  <c:v>1.418509386210909E-2</c:v>
                </c:pt>
                <c:pt idx="1671">
                  <c:v>1.4185266189911446E-2</c:v>
                </c:pt>
                <c:pt idx="1672">
                  <c:v>1.4185821127187359E-2</c:v>
                </c:pt>
                <c:pt idx="1673">
                  <c:v>1.4186437033873889E-2</c:v>
                </c:pt>
                <c:pt idx="1674">
                  <c:v>1.418711411109104E-2</c:v>
                </c:pt>
                <c:pt idx="1675">
                  <c:v>1.4188196492904849E-2</c:v>
                </c:pt>
                <c:pt idx="1676">
                  <c:v>1.4189000983231378E-2</c:v>
                </c:pt>
                <c:pt idx="1677">
                  <c:v>1.418986726425134E-2</c:v>
                </c:pt>
                <c:pt idx="1678">
                  <c:v>1.4190795537099494E-2</c:v>
                </c:pt>
                <c:pt idx="1679">
                  <c:v>1.4191786002915815E-2</c:v>
                </c:pt>
                <c:pt idx="1680">
                  <c:v>1.4192838862843752E-2</c:v>
                </c:pt>
                <c:pt idx="1681">
                  <c:v>1.4193954318025885E-2</c:v>
                </c:pt>
                <c:pt idx="1682">
                  <c:v>1.4195132569615226E-2</c:v>
                </c:pt>
                <c:pt idx="1683">
                  <c:v>1.4196373818762169E-2</c:v>
                </c:pt>
                <c:pt idx="1684">
                  <c:v>1.4197293509928736E-2</c:v>
                </c:pt>
                <c:pt idx="1685">
                  <c:v>1.4198656737460473E-2</c:v>
                </c:pt>
                <c:pt idx="1686">
                  <c:v>1.4200083549148174E-2</c:v>
                </c:pt>
                <c:pt idx="1687">
                  <c:v>1.4201574146146975E-2</c:v>
                </c:pt>
                <c:pt idx="1688">
                  <c:v>1.4203128729619036E-2</c:v>
                </c:pt>
                <c:pt idx="1689">
                  <c:v>1.4204747500725645E-2</c:v>
                </c:pt>
                <c:pt idx="1690">
                  <c:v>1.4206430660635995E-2</c:v>
                </c:pt>
                <c:pt idx="1691">
                  <c:v>1.420817841051664E-2</c:v>
                </c:pt>
                <c:pt idx="1692">
                  <c:v>1.4209569225291929E-2</c:v>
                </c:pt>
                <c:pt idx="1693">
                  <c:v>1.4211442004911312E-2</c:v>
                </c:pt>
                <c:pt idx="1694">
                  <c:v>1.4213379961086403E-2</c:v>
                </c:pt>
                <c:pt idx="1695">
                  <c:v>1.4215382323322423E-2</c:v>
                </c:pt>
                <c:pt idx="1696">
                  <c:v>1.4217444428489934E-2</c:v>
                </c:pt>
                <c:pt idx="1697">
                  <c:v>1.4220444923711455E-2</c:v>
                </c:pt>
                <c:pt idx="1698">
                  <c:v>1.4222614037871917E-2</c:v>
                </c:pt>
                <c:pt idx="1699">
                  <c:v>1.4224824780619044E-2</c:v>
                </c:pt>
                <c:pt idx="1700">
                  <c:v>1.4227071570111761E-2</c:v>
                </c:pt>
                <c:pt idx="1701">
                  <c:v>1.4228900739149458E-2</c:v>
                </c:pt>
                <c:pt idx="1702">
                  <c:v>1.4231202414182005E-2</c:v>
                </c:pt>
                <c:pt idx="1703">
                  <c:v>1.4233523588698775E-2</c:v>
                </c:pt>
                <c:pt idx="1704">
                  <c:v>1.4235858549344707E-2</c:v>
                </c:pt>
                <c:pt idx="1705">
                  <c:v>1.4238984610862159E-2</c:v>
                </c:pt>
                <c:pt idx="1706">
                  <c:v>1.4241329330299028E-2</c:v>
                </c:pt>
                <c:pt idx="1707">
                  <c:v>1.4243669739790455E-2</c:v>
                </c:pt>
                <c:pt idx="1708">
                  <c:v>1.4246002069488523E-2</c:v>
                </c:pt>
                <c:pt idx="1709">
                  <c:v>1.4248325944817215E-2</c:v>
                </c:pt>
                <c:pt idx="1710">
                  <c:v>1.4250641337187222E-2</c:v>
                </c:pt>
                <c:pt idx="1711">
                  <c:v>1.4252948218008373E-2</c:v>
                </c:pt>
                <c:pt idx="1712">
                  <c:v>1.4255246558688754E-2</c:v>
                </c:pt>
                <c:pt idx="1713">
                  <c:v>1.4257536330639933E-2</c:v>
                </c:pt>
                <c:pt idx="1714">
                  <c:v>1.4259817505267388E-2</c:v>
                </c:pt>
                <c:pt idx="1715">
                  <c:v>1.4262090053984423E-2</c:v>
                </c:pt>
                <c:pt idx="1716">
                  <c:v>1.4264353948198255E-2</c:v>
                </c:pt>
                <c:pt idx="1717">
                  <c:v>1.4266609159318714E-2</c:v>
                </c:pt>
                <c:pt idx="1718">
                  <c:v>1.4268855658753887E-2</c:v>
                </c:pt>
                <c:pt idx="1719">
                  <c:v>1.4271093417914467E-2</c:v>
                </c:pt>
                <c:pt idx="1720">
                  <c:v>1.4273322408209416E-2</c:v>
                </c:pt>
                <c:pt idx="1721">
                  <c:v>1.4275542601047688E-2</c:v>
                </c:pt>
                <c:pt idx="1722">
                  <c:v>1.4277753967838241E-2</c:v>
                </c:pt>
                <c:pt idx="1723">
                  <c:v>1.4279517969680428E-2</c:v>
                </c:pt>
                <c:pt idx="1724">
                  <c:v>1.4281712151633043E-2</c:v>
                </c:pt>
                <c:pt idx="1725">
                  <c:v>1.4283897424146317E-2</c:v>
                </c:pt>
                <c:pt idx="1726">
                  <c:v>1.4286510602715446E-2</c:v>
                </c:pt>
                <c:pt idx="1727">
                  <c:v>1.4288677410407848E-2</c:v>
                </c:pt>
                <c:pt idx="1728">
                  <c:v>1.4290835220509751E-2</c:v>
                </c:pt>
                <c:pt idx="1729">
                  <c:v>1.4292984004428376E-2</c:v>
                </c:pt>
                <c:pt idx="1730">
                  <c:v>1.4295123733572678E-2</c:v>
                </c:pt>
                <c:pt idx="1731">
                  <c:v>1.4297254379355093E-2</c:v>
                </c:pt>
                <c:pt idx="1732">
                  <c:v>1.4299375913180231E-2</c:v>
                </c:pt>
                <c:pt idx="1733">
                  <c:v>1.4301488306461396E-2</c:v>
                </c:pt>
                <c:pt idx="1734">
                  <c:v>1.4303591530605807E-2</c:v>
                </c:pt>
                <c:pt idx="1735">
                  <c:v>1.4305685557021551E-2</c:v>
                </c:pt>
                <c:pt idx="1736">
                  <c:v>1.4306908043119293E-2</c:v>
                </c:pt>
                <c:pt idx="1737">
                  <c:v>1.4308984756247867E-2</c:v>
                </c:pt>
                <c:pt idx="1738">
                  <c:v>1.4311052190675966E-2</c:v>
                </c:pt>
                <c:pt idx="1739">
                  <c:v>1.4313403574528039E-2</c:v>
                </c:pt>
                <c:pt idx="1740">
                  <c:v>1.4315451029754733E-2</c:v>
                </c:pt>
                <c:pt idx="1741">
                  <c:v>1.431748911643016E-2</c:v>
                </c:pt>
                <c:pt idx="1742">
                  <c:v>1.4319517805967408E-2</c:v>
                </c:pt>
                <c:pt idx="1743">
                  <c:v>1.4321537069776902E-2</c:v>
                </c:pt>
                <c:pt idx="1744">
                  <c:v>1.4323120477762253E-2</c:v>
                </c:pt>
                <c:pt idx="1745">
                  <c:v>1.432512140752391E-2</c:v>
                </c:pt>
                <c:pt idx="1746">
                  <c:v>1.4327112828203505E-2</c:v>
                </c:pt>
                <c:pt idx="1747">
                  <c:v>1.4329094711212671E-2</c:v>
                </c:pt>
                <c:pt idx="1748">
                  <c:v>1.4332338809085226E-2</c:v>
                </c:pt>
                <c:pt idx="1749">
                  <c:v>1.4334299691817065E-2</c:v>
                </c:pt>
                <c:pt idx="1750">
                  <c:v>1.4336250943876125E-2</c:v>
                </c:pt>
                <c:pt idx="1751">
                  <c:v>1.4338192536672231E-2</c:v>
                </c:pt>
                <c:pt idx="1752">
                  <c:v>1.4340124441615207E-2</c:v>
                </c:pt>
                <c:pt idx="1753">
                  <c:v>1.434162584108273E-2</c:v>
                </c:pt>
                <c:pt idx="1754">
                  <c:v>1.4343538909935073E-2</c:v>
                </c:pt>
                <c:pt idx="1755">
                  <c:v>1.4345442207582913E-2</c:v>
                </c:pt>
                <c:pt idx="1756">
                  <c:v>1.4347335705436368E-2</c:v>
                </c:pt>
                <c:pt idx="1757">
                  <c:v>1.4349637647856231E-2</c:v>
                </c:pt>
                <c:pt idx="1758">
                  <c:v>1.4351510825276362E-2</c:v>
                </c:pt>
                <c:pt idx="1759">
                  <c:v>1.4353374114708675E-2</c:v>
                </c:pt>
                <c:pt idx="1760">
                  <c:v>1.4355227487562993E-2</c:v>
                </c:pt>
                <c:pt idx="1761">
                  <c:v>1.4357070915250012E-2</c:v>
                </c:pt>
                <c:pt idx="1762">
                  <c:v>1.4358904369176955E-2</c:v>
                </c:pt>
                <c:pt idx="1763">
                  <c:v>1.436072782075625E-2</c:v>
                </c:pt>
                <c:pt idx="1764">
                  <c:v>1.4362541241395119E-2</c:v>
                </c:pt>
                <c:pt idx="1765">
                  <c:v>1.4364344602505127E-2</c:v>
                </c:pt>
                <c:pt idx="1766">
                  <c:v>1.4366137875493491E-2</c:v>
                </c:pt>
                <c:pt idx="1767">
                  <c:v>1.4367921031772648E-2</c:v>
                </c:pt>
                <c:pt idx="1768">
                  <c:v>1.4369694042749813E-2</c:v>
                </c:pt>
                <c:pt idx="1769">
                  <c:v>1.4371456879837421E-2</c:v>
                </c:pt>
                <c:pt idx="1770">
                  <c:v>1.4373209514443562E-2</c:v>
                </c:pt>
                <c:pt idx="1771">
                  <c:v>1.437495191797806E-2</c:v>
                </c:pt>
                <c:pt idx="1772">
                  <c:v>1.4376684061850742E-2</c:v>
                </c:pt>
                <c:pt idx="1773">
                  <c:v>1.4378405917471436E-2</c:v>
                </c:pt>
                <c:pt idx="1774">
                  <c:v>1.4380117456250834E-2</c:v>
                </c:pt>
                <c:pt idx="1775">
                  <c:v>1.4381412180282643E-2</c:v>
                </c:pt>
                <c:pt idx="1776">
                  <c:v>1.4383103678550689E-2</c:v>
                </c:pt>
                <c:pt idx="1777">
                  <c:v>1.4384784776655366E-2</c:v>
                </c:pt>
                <c:pt idx="1778">
                  <c:v>1.4386859871149406E-2</c:v>
                </c:pt>
                <c:pt idx="1779">
                  <c:v>1.4388519396870596E-2</c:v>
                </c:pt>
                <c:pt idx="1780">
                  <c:v>1.4390168434208581E-2</c:v>
                </c:pt>
                <c:pt idx="1781">
                  <c:v>1.4391806954574924E-2</c:v>
                </c:pt>
                <c:pt idx="1782">
                  <c:v>1.4393434929379454E-2</c:v>
                </c:pt>
                <c:pt idx="1783">
                  <c:v>1.4395052330033731E-2</c:v>
                </c:pt>
                <c:pt idx="1784">
                  <c:v>1.4396659127946715E-2</c:v>
                </c:pt>
                <c:pt idx="1785">
                  <c:v>1.4398255294528232E-2</c:v>
                </c:pt>
                <c:pt idx="1786">
                  <c:v>1.4399840801189844E-2</c:v>
                </c:pt>
                <c:pt idx="1787">
                  <c:v>1.4401415619341381E-2</c:v>
                </c:pt>
                <c:pt idx="1788">
                  <c:v>1.4402184759745751E-2</c:v>
                </c:pt>
                <c:pt idx="1789">
                  <c:v>1.4403739536614779E-2</c:v>
                </c:pt>
                <c:pt idx="1790">
                  <c:v>1.4405283544135727E-2</c:v>
                </c:pt>
                <c:pt idx="1791">
                  <c:v>1.4407034900532523E-2</c:v>
                </c:pt>
                <c:pt idx="1792">
                  <c:v>1.4408555734617856E-2</c:v>
                </c:pt>
                <c:pt idx="1793">
                  <c:v>1.4410065709511422E-2</c:v>
                </c:pt>
                <c:pt idx="1794">
                  <c:v>1.4411564796627196E-2</c:v>
                </c:pt>
                <c:pt idx="1795">
                  <c:v>1.4413052967377382E-2</c:v>
                </c:pt>
                <c:pt idx="1796">
                  <c:v>1.4414138483189631E-2</c:v>
                </c:pt>
                <c:pt idx="1797">
                  <c:v>1.441560546593435E-2</c:v>
                </c:pt>
                <c:pt idx="1798">
                  <c:v>1.4417061449027541E-2</c:v>
                </c:pt>
                <c:pt idx="1799">
                  <c:v>1.4418506403887124E-2</c:v>
                </c:pt>
                <c:pt idx="1800">
                  <c:v>1.4420717787950611E-2</c:v>
                </c:pt>
                <c:pt idx="1801">
                  <c:v>1.4423302672227521E-2</c:v>
                </c:pt>
                <c:pt idx="1802">
                  <c:v>1.4424710653934065E-2</c:v>
                </c:pt>
                <c:pt idx="1803">
                  <c:v>1.4426107480652187E-2</c:v>
                </c:pt>
                <c:pt idx="1804">
                  <c:v>1.4427493123791988E-2</c:v>
                </c:pt>
                <c:pt idx="1805">
                  <c:v>1.4428494605512401E-2</c:v>
                </c:pt>
                <c:pt idx="1806">
                  <c:v>1.4429853624598678E-2</c:v>
                </c:pt>
                <c:pt idx="1807">
                  <c:v>1.4431201365457374E-2</c:v>
                </c:pt>
                <c:pt idx="1808">
                  <c:v>1.4432537799505636E-2</c:v>
                </c:pt>
                <c:pt idx="1809">
                  <c:v>1.4434244357179979E-2</c:v>
                </c:pt>
                <c:pt idx="1810">
                  <c:v>1.4435557327134477E-2</c:v>
                </c:pt>
                <c:pt idx="1811">
                  <c:v>1.4436858902020608E-2</c:v>
                </c:pt>
                <c:pt idx="1812">
                  <c:v>1.4438149053250806E-2</c:v>
                </c:pt>
                <c:pt idx="1813">
                  <c:v>1.4439427752237501E-2</c:v>
                </c:pt>
                <c:pt idx="1814">
                  <c:v>1.4440694970391389E-2</c:v>
                </c:pt>
                <c:pt idx="1815">
                  <c:v>1.4441950679125775E-2</c:v>
                </c:pt>
                <c:pt idx="1816">
                  <c:v>1.4443194849850481E-2</c:v>
                </c:pt>
                <c:pt idx="1817">
                  <c:v>1.444442745397968E-2</c:v>
                </c:pt>
                <c:pt idx="1818">
                  <c:v>1.4445648462923198E-2</c:v>
                </c:pt>
                <c:pt idx="1819">
                  <c:v>1.4446857848095206E-2</c:v>
                </c:pt>
                <c:pt idx="1820">
                  <c:v>1.4448055580907266E-2</c:v>
                </c:pt>
                <c:pt idx="1821">
                  <c:v>1.4449241632770945E-2</c:v>
                </c:pt>
                <c:pt idx="1822">
                  <c:v>1.4450415975100411E-2</c:v>
                </c:pt>
                <c:pt idx="1823">
                  <c:v>1.4451578579305492E-2</c:v>
                </c:pt>
                <c:pt idx="1824">
                  <c:v>1.445272941679949E-2</c:v>
                </c:pt>
                <c:pt idx="1825">
                  <c:v>1.4453868458995704E-2</c:v>
                </c:pt>
                <c:pt idx="1826">
                  <c:v>1.4454627558232007E-2</c:v>
                </c:pt>
                <c:pt idx="1827">
                  <c:v>1.4455743731333206E-2</c:v>
                </c:pt>
                <c:pt idx="1828">
                  <c:v>1.4456848025889662E-2</c:v>
                </c:pt>
                <c:pt idx="1829">
                  <c:v>1.4457940413315015E-2</c:v>
                </c:pt>
                <c:pt idx="1830">
                  <c:v>1.4459385739953024E-2</c:v>
                </c:pt>
                <c:pt idx="1831">
                  <c:v>1.4460453410028851E-2</c:v>
                </c:pt>
                <c:pt idx="1832">
                  <c:v>1.4461509084694795E-2</c:v>
                </c:pt>
                <c:pt idx="1833">
                  <c:v>1.4462552735367635E-2</c:v>
                </c:pt>
                <c:pt idx="1834">
                  <c:v>1.4463584333458934E-2</c:v>
                </c:pt>
                <c:pt idx="1835">
                  <c:v>1.4464603850381123E-2</c:v>
                </c:pt>
                <c:pt idx="1836">
                  <c:v>1.4465611257547506E-2</c:v>
                </c:pt>
                <c:pt idx="1837">
                  <c:v>1.4466606526373989E-2</c:v>
                </c:pt>
                <c:pt idx="1838">
                  <c:v>1.44675896282704E-2</c:v>
                </c:pt>
                <c:pt idx="1839">
                  <c:v>1.4467845607729402E-2</c:v>
                </c:pt>
                <c:pt idx="1840">
                  <c:v>1.4468805969849896E-2</c:v>
                </c:pt>
                <c:pt idx="1841">
                  <c:v>1.4469754084346143E-2</c:v>
                </c:pt>
                <c:pt idx="1842">
                  <c:v>1.4470689922633895E-2</c:v>
                </c:pt>
                <c:pt idx="1843">
                  <c:v>1.4471967580559903E-2</c:v>
                </c:pt>
                <c:pt idx="1844">
                  <c:v>1.4472524656246044E-2</c:v>
                </c:pt>
                <c:pt idx="1845">
                  <c:v>1.4473423494404614E-2</c:v>
                </c:pt>
                <c:pt idx="1846">
                  <c:v>1.4474309942022145E-2</c:v>
                </c:pt>
                <c:pt idx="1847">
                  <c:v>1.4475183970512617E-2</c:v>
                </c:pt>
                <c:pt idx="1848">
                  <c:v>1.4476045551294447E-2</c:v>
                </c:pt>
                <c:pt idx="1849">
                  <c:v>1.447689465578339E-2</c:v>
                </c:pt>
                <c:pt idx="1850">
                  <c:v>1.4477731255398751E-2</c:v>
                </c:pt>
                <c:pt idx="1851">
                  <c:v>1.4478555321555397E-2</c:v>
                </c:pt>
                <c:pt idx="1852">
                  <c:v>1.4480059519189386E-2</c:v>
                </c:pt>
                <c:pt idx="1853">
                  <c:v>1.448085668685257E-2</c:v>
                </c:pt>
                <c:pt idx="1854">
                  <c:v>1.4481641230216757E-2</c:v>
                </c:pt>
                <c:pt idx="1855">
                  <c:v>1.4482413120697854E-2</c:v>
                </c:pt>
                <c:pt idx="1856">
                  <c:v>1.4482829527456111E-2</c:v>
                </c:pt>
                <c:pt idx="1857">
                  <c:v>1.4483576909657073E-2</c:v>
                </c:pt>
                <c:pt idx="1858">
                  <c:v>1.4484311555772443E-2</c:v>
                </c:pt>
                <c:pt idx="1859">
                  <c:v>1.4485033437217614E-2</c:v>
                </c:pt>
                <c:pt idx="1860">
                  <c:v>1.4485742525410612E-2</c:v>
                </c:pt>
                <c:pt idx="1861">
                  <c:v>1.4486777152278309E-2</c:v>
                </c:pt>
                <c:pt idx="1862">
                  <c:v>1.4487459672203233E-2</c:v>
                </c:pt>
                <c:pt idx="1863">
                  <c:v>1.4488129310568861E-2</c:v>
                </c:pt>
                <c:pt idx="1864">
                  <c:v>1.4488786038791968E-2</c:v>
                </c:pt>
                <c:pt idx="1865">
                  <c:v>1.4489429828287595E-2</c:v>
                </c:pt>
                <c:pt idx="1866">
                  <c:v>1.449006065047165E-2</c:v>
                </c:pt>
                <c:pt idx="1867">
                  <c:v>1.4490678476761778E-2</c:v>
                </c:pt>
                <c:pt idx="1868">
                  <c:v>1.4491283278574756E-2</c:v>
                </c:pt>
                <c:pt idx="1869">
                  <c:v>1.4491875027325626E-2</c:v>
                </c:pt>
                <c:pt idx="1870">
                  <c:v>1.4492453694432032E-2</c:v>
                </c:pt>
                <c:pt idx="1871">
                  <c:v>1.4493019251310751E-2</c:v>
                </c:pt>
                <c:pt idx="1872">
                  <c:v>1.4493571669377694E-2</c:v>
                </c:pt>
                <c:pt idx="1873">
                  <c:v>1.4494110920050506E-2</c:v>
                </c:pt>
                <c:pt idx="1874">
                  <c:v>1.4494636974747699E-2</c:v>
                </c:pt>
                <c:pt idx="1875">
                  <c:v>1.4495149804886054E-2</c:v>
                </c:pt>
                <c:pt idx="1876">
                  <c:v>1.4495649381881479E-2</c:v>
                </c:pt>
                <c:pt idx="1877">
                  <c:v>1.4496135677152487E-2</c:v>
                </c:pt>
                <c:pt idx="1878">
                  <c:v>1.4496285882510519E-2</c:v>
                </c:pt>
                <c:pt idx="1879">
                  <c:v>1.4496746468245345E-2</c:v>
                </c:pt>
                <c:pt idx="1880">
                  <c:v>1.4497193689087681E-2</c:v>
                </c:pt>
                <c:pt idx="1881">
                  <c:v>1.4497627516455558E-2</c:v>
                </c:pt>
                <c:pt idx="1882">
                  <c:v>1.4498047921768757E-2</c:v>
                </c:pt>
                <c:pt idx="1883">
                  <c:v>1.4498772931961805E-2</c:v>
                </c:pt>
                <c:pt idx="1884">
                  <c:v>1.4499165454862944E-2</c:v>
                </c:pt>
                <c:pt idx="1885">
                  <c:v>1.4499544467383442E-2</c:v>
                </c:pt>
                <c:pt idx="1886">
                  <c:v>1.4499909940943552E-2</c:v>
                </c:pt>
                <c:pt idx="1887">
                  <c:v>1.4500261846960922E-2</c:v>
                </c:pt>
                <c:pt idx="1888">
                  <c:v>1.4500600156854934E-2</c:v>
                </c:pt>
                <c:pt idx="1889">
                  <c:v>1.4500924842044105E-2</c:v>
                </c:pt>
                <c:pt idx="1890">
                  <c:v>1.4501235873947815E-2</c:v>
                </c:pt>
                <c:pt idx="1891">
                  <c:v>1.4501222861393369E-2</c:v>
                </c:pt>
                <c:pt idx="1892">
                  <c:v>1.4501507474253243E-2</c:v>
                </c:pt>
                <c:pt idx="1893">
                  <c:v>1.4501778350680465E-2</c:v>
                </c:pt>
                <c:pt idx="1894">
                  <c:v>1.4502035462094822E-2</c:v>
                </c:pt>
                <c:pt idx="1895">
                  <c:v>1.4502278779916097E-2</c:v>
                </c:pt>
                <c:pt idx="1896">
                  <c:v>1.450250827556847E-2</c:v>
                </c:pt>
                <c:pt idx="1897">
                  <c:v>1.4502723920471723E-2</c:v>
                </c:pt>
                <c:pt idx="1898">
                  <c:v>1.450292568604652E-2</c:v>
                </c:pt>
                <c:pt idx="1899">
                  <c:v>1.4503113543714403E-2</c:v>
                </c:pt>
                <c:pt idx="1900">
                  <c:v>1.450298586816956E-2</c:v>
                </c:pt>
                <c:pt idx="1901">
                  <c:v>1.4503146820668888E-2</c:v>
                </c:pt>
                <c:pt idx="1902">
                  <c:v>1.4503293782131443E-2</c:v>
                </c:pt>
                <c:pt idx="1903">
                  <c:v>1.4503426723980972E-2</c:v>
                </c:pt>
                <c:pt idx="1904">
                  <c:v>1.4504140720698781E-2</c:v>
                </c:pt>
                <c:pt idx="1905">
                  <c:v>1.4504243523715314E-2</c:v>
                </c:pt>
                <c:pt idx="1906">
                  <c:v>1.4504332216172172E-2</c:v>
                </c:pt>
                <c:pt idx="1907">
                  <c:v>1.4504406769490474E-2</c:v>
                </c:pt>
                <c:pt idx="1908">
                  <c:v>1.4504467155093079E-2</c:v>
                </c:pt>
                <c:pt idx="1909">
                  <c:v>1.4504220898408497E-2</c:v>
                </c:pt>
                <c:pt idx="1910">
                  <c:v>1.4504253882974785E-2</c:v>
                </c:pt>
                <c:pt idx="1911">
                  <c:v>1.4504272616702321E-2</c:v>
                </c:pt>
                <c:pt idx="1912">
                  <c:v>1.4504277071018798E-2</c:v>
                </c:pt>
                <c:pt idx="1913">
                  <c:v>1.450455556712295E-2</c:v>
                </c:pt>
                <c:pt idx="1914">
                  <c:v>1.4504530346290571E-2</c:v>
                </c:pt>
                <c:pt idx="1915">
                  <c:v>1.4504490757697297E-2</c:v>
                </c:pt>
                <c:pt idx="1916">
                  <c:v>1.4504436772765989E-2</c:v>
                </c:pt>
                <c:pt idx="1917">
                  <c:v>1.4504368362921244E-2</c:v>
                </c:pt>
                <c:pt idx="1918">
                  <c:v>1.4504285499585051E-2</c:v>
                </c:pt>
                <c:pt idx="1919">
                  <c:v>1.450418815418114E-2</c:v>
                </c:pt>
                <c:pt idx="1920">
                  <c:v>1.4504076298133238E-2</c:v>
                </c:pt>
                <c:pt idx="1921">
                  <c:v>1.4503949902866811E-2</c:v>
                </c:pt>
                <c:pt idx="1922">
                  <c:v>1.450380893980298E-2</c:v>
                </c:pt>
                <c:pt idx="1923">
                  <c:v>1.4503653380365475E-2</c:v>
                </c:pt>
                <c:pt idx="1924">
                  <c:v>1.4503483195983236E-2</c:v>
                </c:pt>
                <c:pt idx="1925">
                  <c:v>1.4503298358075649E-2</c:v>
                </c:pt>
                <c:pt idx="1926">
                  <c:v>1.4503098838068176E-2</c:v>
                </c:pt>
                <c:pt idx="1927">
                  <c:v>1.4502884607388893E-2</c:v>
                </c:pt>
                <c:pt idx="1928">
                  <c:v>1.4502655637459788E-2</c:v>
                </c:pt>
                <c:pt idx="1929">
                  <c:v>1.450241189970633E-2</c:v>
                </c:pt>
                <c:pt idx="1930">
                  <c:v>1.4502153365554852E-2</c:v>
                </c:pt>
                <c:pt idx="1931">
                  <c:v>1.4501610608975982E-2</c:v>
                </c:pt>
                <c:pt idx="1932">
                  <c:v>1.4501323474209909E-2</c:v>
                </c:pt>
                <c:pt idx="1933">
                  <c:v>1.4501021459963331E-2</c:v>
                </c:pt>
                <c:pt idx="1934">
                  <c:v>1.4500704537658667E-2</c:v>
                </c:pt>
                <c:pt idx="1935">
                  <c:v>1.4500637748710649E-2</c:v>
                </c:pt>
                <c:pt idx="1936">
                  <c:v>1.4500289836106706E-2</c:v>
                </c:pt>
                <c:pt idx="1937">
                  <c:v>1.4499926927087349E-2</c:v>
                </c:pt>
                <c:pt idx="1938">
                  <c:v>1.4499548993076306E-2</c:v>
                </c:pt>
                <c:pt idx="1939">
                  <c:v>1.4499156005503387E-2</c:v>
                </c:pt>
                <c:pt idx="1940">
                  <c:v>1.449874793579406E-2</c:v>
                </c:pt>
                <c:pt idx="1941">
                  <c:v>1.4498324755375526E-2</c:v>
                </c:pt>
                <c:pt idx="1942">
                  <c:v>1.449788643567586E-2</c:v>
                </c:pt>
                <c:pt idx="1943">
                  <c:v>1.4497176659976374E-2</c:v>
                </c:pt>
                <c:pt idx="1944">
                  <c:v>1.4496453807859133E-2</c:v>
                </c:pt>
                <c:pt idx="1945">
                  <c:v>1.4495972123199863E-2</c:v>
                </c:pt>
                <c:pt idx="1946">
                  <c:v>1.449547519027572E-2</c:v>
                </c:pt>
                <c:pt idx="1947">
                  <c:v>1.4494962980520221E-2</c:v>
                </c:pt>
                <c:pt idx="1948">
                  <c:v>1.4494435465361555E-2</c:v>
                </c:pt>
                <c:pt idx="1949">
                  <c:v>1.4494142307391792E-2</c:v>
                </c:pt>
                <c:pt idx="1950">
                  <c:v>1.4493334404562574E-2</c:v>
                </c:pt>
                <c:pt idx="1951">
                  <c:v>1.4492760801783966E-2</c:v>
                </c:pt>
                <c:pt idx="1952">
                  <c:v>1.4491432248407566E-2</c:v>
                </c:pt>
                <c:pt idx="1953">
                  <c:v>1.449156730862633E-2</c:v>
                </c:pt>
                <c:pt idx="1954">
                  <c:v>1.4490947361110784E-2</c:v>
                </c:pt>
                <c:pt idx="1955">
                  <c:v>1.4490288673019158E-2</c:v>
                </c:pt>
                <c:pt idx="1956">
                  <c:v>1.4490026041750542E-2</c:v>
                </c:pt>
                <c:pt idx="1957">
                  <c:v>1.4489231810859053E-2</c:v>
                </c:pt>
                <c:pt idx="1958">
                  <c:v>1.4488377760953474E-2</c:v>
                </c:pt>
                <c:pt idx="1959">
                  <c:v>1.4487464286408774E-2</c:v>
                </c:pt>
                <c:pt idx="1960">
                  <c:v>1.4486491782893664E-2</c:v>
                </c:pt>
                <c:pt idx="1961">
                  <c:v>1.4485257715822972E-2</c:v>
                </c:pt>
                <c:pt idx="1962">
                  <c:v>1.4484171871618091E-2</c:v>
                </c:pt>
                <c:pt idx="1963">
                  <c:v>1.4483027673099301E-2</c:v>
                </c:pt>
                <c:pt idx="1964">
                  <c:v>1.4481825525625866E-2</c:v>
                </c:pt>
                <c:pt idx="1965">
                  <c:v>1.4480757769729381E-2</c:v>
                </c:pt>
                <c:pt idx="1966">
                  <c:v>1.4479439473879507E-2</c:v>
                </c:pt>
                <c:pt idx="1967">
                  <c:v>1.447806542009571E-2</c:v>
                </c:pt>
                <c:pt idx="1968">
                  <c:v>1.4476664296514204E-2</c:v>
                </c:pt>
                <c:pt idx="1969">
                  <c:v>1.4475252887557539E-2</c:v>
                </c:pt>
                <c:pt idx="1970">
                  <c:v>1.4473831181630641E-2</c:v>
                </c:pt>
                <c:pt idx="1971">
                  <c:v>1.4472399167140175E-2</c:v>
                </c:pt>
                <c:pt idx="1972">
                  <c:v>1.4470956832491069E-2</c:v>
                </c:pt>
                <c:pt idx="1973">
                  <c:v>1.4469504166088248E-2</c:v>
                </c:pt>
                <c:pt idx="1974">
                  <c:v>1.4468041156338379E-2</c:v>
                </c:pt>
                <c:pt idx="1975">
                  <c:v>1.446656779164726E-2</c:v>
                </c:pt>
                <c:pt idx="1976">
                  <c:v>1.4465084060420682E-2</c:v>
                </c:pt>
                <c:pt idx="1977">
                  <c:v>1.4463589951063576E-2</c:v>
                </c:pt>
                <c:pt idx="1978">
                  <c:v>1.4462085451983474E-2</c:v>
                </c:pt>
                <c:pt idx="1979">
                  <c:v>1.4460570551586175E-2</c:v>
                </c:pt>
                <c:pt idx="1980">
                  <c:v>1.4459045238278342E-2</c:v>
                </c:pt>
                <c:pt idx="1981">
                  <c:v>1.4457509500466639E-2</c:v>
                </c:pt>
                <c:pt idx="1982">
                  <c:v>1.4455963326555125E-2</c:v>
                </c:pt>
                <c:pt idx="1983">
                  <c:v>1.4454230042097713E-2</c:v>
                </c:pt>
                <c:pt idx="1984">
                  <c:v>1.4452663773262642E-2</c:v>
                </c:pt>
                <c:pt idx="1985">
                  <c:v>1.4451087034791867E-2</c:v>
                </c:pt>
                <c:pt idx="1986">
                  <c:v>1.4449674038069469E-2</c:v>
                </c:pt>
                <c:pt idx="1987">
                  <c:v>1.4448075509771912E-2</c:v>
                </c:pt>
                <c:pt idx="1988">
                  <c:v>1.4446466475817141E-2</c:v>
                </c:pt>
                <c:pt idx="1989">
                  <c:v>1.444484692461356E-2</c:v>
                </c:pt>
                <c:pt idx="1990">
                  <c:v>1.4443216844567832E-2</c:v>
                </c:pt>
                <c:pt idx="1991">
                  <c:v>1.4441576224088362E-2</c:v>
                </c:pt>
                <c:pt idx="1992">
                  <c:v>1.4439925051580944E-2</c:v>
                </c:pt>
                <c:pt idx="1993">
                  <c:v>1.4438263315453982E-2</c:v>
                </c:pt>
                <c:pt idx="1994">
                  <c:v>1.4436591004117616E-2</c:v>
                </c:pt>
                <c:pt idx="1995">
                  <c:v>1.4434908105975905E-2</c:v>
                </c:pt>
                <c:pt idx="1996">
                  <c:v>1.4432882516259404E-2</c:v>
                </c:pt>
                <c:pt idx="1997">
                  <c:v>1.4431180066007521E-2</c:v>
                </c:pt>
                <c:pt idx="1998">
                  <c:v>1.4429466996665141E-2</c:v>
                </c:pt>
                <c:pt idx="1999">
                  <c:v>1.4427496185295929E-2</c:v>
                </c:pt>
                <c:pt idx="2000">
                  <c:v>1.442576032173104E-2</c:v>
                </c:pt>
                <c:pt idx="2001">
                  <c:v>1.4424013802647906E-2</c:v>
                </c:pt>
                <c:pt idx="2002">
                  <c:v>1.4422256616455797E-2</c:v>
                </c:pt>
                <c:pt idx="2003">
                  <c:v>1.4420488751563099E-2</c:v>
                </c:pt>
                <c:pt idx="2004">
                  <c:v>1.4418550815863244E-2</c:v>
                </c:pt>
                <c:pt idx="2005">
                  <c:v>1.4416762396869223E-2</c:v>
                </c:pt>
                <c:pt idx="2006">
                  <c:v>1.4414963265651285E-2</c:v>
                </c:pt>
                <c:pt idx="2007">
                  <c:v>1.4413153410618702E-2</c:v>
                </c:pt>
                <c:pt idx="2008">
                  <c:v>1.4411800653679077E-2</c:v>
                </c:pt>
                <c:pt idx="2009">
                  <c:v>1.4409966786646064E-2</c:v>
                </c:pt>
                <c:pt idx="2010">
                  <c:v>1.4408122157284632E-2</c:v>
                </c:pt>
                <c:pt idx="2011">
                  <c:v>1.4406266754005789E-2</c:v>
                </c:pt>
                <c:pt idx="2012">
                  <c:v>1.4404400565217071E-2</c:v>
                </c:pt>
                <c:pt idx="2013">
                  <c:v>1.4402371940301662E-2</c:v>
                </c:pt>
                <c:pt idx="2014">
                  <c:v>1.4400484995313708E-2</c:v>
                </c:pt>
                <c:pt idx="2015">
                  <c:v>1.4398587231296566E-2</c:v>
                </c:pt>
                <c:pt idx="2016">
                  <c:v>1.4396678636661263E-2</c:v>
                </c:pt>
                <c:pt idx="2017">
                  <c:v>1.4394907432990671E-2</c:v>
                </c:pt>
                <c:pt idx="2018">
                  <c:v>1.4392976287760857E-2</c:v>
                </c:pt>
                <c:pt idx="2019">
                  <c:v>1.4391034275891281E-2</c:v>
                </c:pt>
                <c:pt idx="2020">
                  <c:v>1.4389081385796426E-2</c:v>
                </c:pt>
                <c:pt idx="2021">
                  <c:v>1.4387117605883831E-2</c:v>
                </c:pt>
                <c:pt idx="2022">
                  <c:v>1.4385142924566236E-2</c:v>
                </c:pt>
                <c:pt idx="2023">
                  <c:v>1.4383157330255527E-2</c:v>
                </c:pt>
                <c:pt idx="2024">
                  <c:v>1.4381160811359232E-2</c:v>
                </c:pt>
                <c:pt idx="2025">
                  <c:v>1.4379153356292706E-2</c:v>
                </c:pt>
                <c:pt idx="2026">
                  <c:v>1.4377134953464354E-2</c:v>
                </c:pt>
                <c:pt idx="2027">
                  <c:v>1.4375105591286921E-2</c:v>
                </c:pt>
                <c:pt idx="2028">
                  <c:v>1.4373065258171417E-2</c:v>
                </c:pt>
                <c:pt idx="2029">
                  <c:v>1.437101394252885E-2</c:v>
                </c:pt>
                <c:pt idx="2030">
                  <c:v>1.4368951632773708E-2</c:v>
                </c:pt>
                <c:pt idx="2031">
                  <c:v>1.4366878317314391E-2</c:v>
                </c:pt>
                <c:pt idx="2032">
                  <c:v>1.4364793984565387E-2</c:v>
                </c:pt>
                <c:pt idx="2033">
                  <c:v>1.4362698622938569E-2</c:v>
                </c:pt>
                <c:pt idx="2034">
                  <c:v>1.4360592220844081E-2</c:v>
                </c:pt>
                <c:pt idx="2035">
                  <c:v>1.4358342107776229E-2</c:v>
                </c:pt>
                <c:pt idx="2036">
                  <c:v>1.4356214467137611E-2</c:v>
                </c:pt>
                <c:pt idx="2037">
                  <c:v>1.4354075752526486E-2</c:v>
                </c:pt>
                <c:pt idx="2038">
                  <c:v>1.4352055976056533E-2</c:v>
                </c:pt>
                <c:pt idx="2039">
                  <c:v>1.4349894197819244E-2</c:v>
                </c:pt>
                <c:pt idx="2040">
                  <c:v>1.4347721309591636E-2</c:v>
                </c:pt>
                <c:pt idx="2041">
                  <c:v>1.4345537299788193E-2</c:v>
                </c:pt>
                <c:pt idx="2042">
                  <c:v>1.4343342156819925E-2</c:v>
                </c:pt>
                <c:pt idx="2043">
                  <c:v>1.4341135869102187E-2</c:v>
                </c:pt>
                <c:pt idx="2044">
                  <c:v>1.4338918425045987E-2</c:v>
                </c:pt>
                <c:pt idx="2045">
                  <c:v>1.433668981306668E-2</c:v>
                </c:pt>
                <c:pt idx="2046">
                  <c:v>1.4334450021577879E-2</c:v>
                </c:pt>
                <c:pt idx="2047">
                  <c:v>1.4332199038991465E-2</c:v>
                </c:pt>
                <c:pt idx="2048">
                  <c:v>1.4329694455866182E-2</c:v>
                </c:pt>
                <c:pt idx="2049">
                  <c:v>1.4327422843179782E-2</c:v>
                </c:pt>
                <c:pt idx="2050">
                  <c:v>1.4325140007158232E-2</c:v>
                </c:pt>
                <c:pt idx="2051">
                  <c:v>1.4322517293982706E-2</c:v>
                </c:pt>
                <c:pt idx="2052">
                  <c:v>1.4320210368944153E-2</c:v>
                </c:pt>
                <c:pt idx="2053">
                  <c:v>1.4317892184158687E-2</c:v>
                </c:pt>
                <c:pt idx="2054">
                  <c:v>1.4315562728042686E-2</c:v>
                </c:pt>
                <c:pt idx="2055">
                  <c:v>1.4313221989010749E-2</c:v>
                </c:pt>
                <c:pt idx="2056">
                  <c:v>1.431075594347144E-2</c:v>
                </c:pt>
                <c:pt idx="2057">
                  <c:v>1.4308393507322711E-2</c:v>
                </c:pt>
                <c:pt idx="2058">
                  <c:v>1.4306019754763701E-2</c:v>
                </c:pt>
                <c:pt idx="2059">
                  <c:v>1.4303634674213563E-2</c:v>
                </c:pt>
                <c:pt idx="2060">
                  <c:v>1.4301569174592717E-2</c:v>
                </c:pt>
                <c:pt idx="2061">
                  <c:v>1.4299158677335267E-2</c:v>
                </c:pt>
                <c:pt idx="2062">
                  <c:v>1.4296736813550096E-2</c:v>
                </c:pt>
                <c:pt idx="2063">
                  <c:v>1.4294303571651693E-2</c:v>
                </c:pt>
                <c:pt idx="2064">
                  <c:v>1.4291858940055406E-2</c:v>
                </c:pt>
                <c:pt idx="2065">
                  <c:v>1.4289297240714708E-2</c:v>
                </c:pt>
                <c:pt idx="2066">
                  <c:v>1.4286830710085735E-2</c:v>
                </c:pt>
                <c:pt idx="2067">
                  <c:v>1.4284352756270848E-2</c:v>
                </c:pt>
                <c:pt idx="2068">
                  <c:v>1.4281863367686347E-2</c:v>
                </c:pt>
                <c:pt idx="2069">
                  <c:v>1.4279464531178778E-2</c:v>
                </c:pt>
                <c:pt idx="2070">
                  <c:v>1.4276951318141098E-2</c:v>
                </c:pt>
                <c:pt idx="2071">
                  <c:v>1.4274426634319095E-2</c:v>
                </c:pt>
                <c:pt idx="2072">
                  <c:v>1.4271890468134206E-2</c:v>
                </c:pt>
                <c:pt idx="2073">
                  <c:v>1.4269342808000046E-2</c:v>
                </c:pt>
                <c:pt idx="2074">
                  <c:v>1.4266783642335445E-2</c:v>
                </c:pt>
                <c:pt idx="2075">
                  <c:v>1.4264212959557493E-2</c:v>
                </c:pt>
                <c:pt idx="2076">
                  <c:v>1.4261630748084153E-2</c:v>
                </c:pt>
                <c:pt idx="2077">
                  <c:v>1.4259036996330776E-2</c:v>
                </c:pt>
                <c:pt idx="2078">
                  <c:v>1.4256431692719666E-2</c:v>
                </c:pt>
                <c:pt idx="2079">
                  <c:v>1.4253814825663574E-2</c:v>
                </c:pt>
                <c:pt idx="2080">
                  <c:v>1.4251186383583934E-2</c:v>
                </c:pt>
                <c:pt idx="2081">
                  <c:v>1.4248546354897836E-2</c:v>
                </c:pt>
                <c:pt idx="2082">
                  <c:v>1.4245894728023243E-2</c:v>
                </c:pt>
                <c:pt idx="2083">
                  <c:v>1.4243231491378981E-2</c:v>
                </c:pt>
                <c:pt idx="2084">
                  <c:v>1.4240556633383882E-2</c:v>
                </c:pt>
                <c:pt idx="2085">
                  <c:v>1.4237870142456772E-2</c:v>
                </c:pt>
                <c:pt idx="2086">
                  <c:v>1.4235172007014745E-2</c:v>
                </c:pt>
                <c:pt idx="2087">
                  <c:v>1.4232376973587346E-2</c:v>
                </c:pt>
                <c:pt idx="2088">
                  <c:v>1.4229656457322335E-2</c:v>
                </c:pt>
                <c:pt idx="2089">
                  <c:v>1.4226924263068636E-2</c:v>
                </c:pt>
                <c:pt idx="2090">
                  <c:v>1.4224262788495772E-2</c:v>
                </c:pt>
                <c:pt idx="2091">
                  <c:v>1.422150625677376E-2</c:v>
                </c:pt>
                <c:pt idx="2092">
                  <c:v>1.421873801105502E-2</c:v>
                </c:pt>
                <c:pt idx="2093">
                  <c:v>1.4215958039757509E-2</c:v>
                </c:pt>
                <c:pt idx="2094">
                  <c:v>1.4213166331301798E-2</c:v>
                </c:pt>
                <c:pt idx="2095">
                  <c:v>1.4210362874108451E-2</c:v>
                </c:pt>
                <c:pt idx="2096">
                  <c:v>1.4207547656598037E-2</c:v>
                </c:pt>
                <c:pt idx="2097">
                  <c:v>1.4204720667189384E-2</c:v>
                </c:pt>
                <c:pt idx="2098">
                  <c:v>1.4201881894303058E-2</c:v>
                </c:pt>
                <c:pt idx="2099">
                  <c:v>1.4199031326362235E-2</c:v>
                </c:pt>
                <c:pt idx="2100">
                  <c:v>1.4196096067109551E-2</c:v>
                </c:pt>
                <c:pt idx="2101">
                  <c:v>1.4193222833756331E-2</c:v>
                </c:pt>
                <c:pt idx="2102">
                  <c:v>1.4190337771876385E-2</c:v>
                </c:pt>
                <c:pt idx="2103">
                  <c:v>1.4187026059541691E-2</c:v>
                </c:pt>
                <c:pt idx="2104">
                  <c:v>1.4184390676951196E-2</c:v>
                </c:pt>
                <c:pt idx="2105">
                  <c:v>1.4181193299219486E-2</c:v>
                </c:pt>
                <c:pt idx="2106">
                  <c:v>1.4178259110108024E-2</c:v>
                </c:pt>
                <c:pt idx="2107">
                  <c:v>1.4175313032928891E-2</c:v>
                </c:pt>
                <c:pt idx="2108">
                  <c:v>1.4172289930142412E-2</c:v>
                </c:pt>
                <c:pt idx="2109">
                  <c:v>1.4169321011722857E-2</c:v>
                </c:pt>
                <c:pt idx="2110">
                  <c:v>1.4166340171771097E-2</c:v>
                </c:pt>
                <c:pt idx="2111">
                  <c:v>1.4163347398709725E-2</c:v>
                </c:pt>
                <c:pt idx="2112">
                  <c:v>1.4160403920762512E-2</c:v>
                </c:pt>
                <c:pt idx="2113">
                  <c:v>1.4157566518177555E-2</c:v>
                </c:pt>
                <c:pt idx="2114">
                  <c:v>1.4154533971487197E-2</c:v>
                </c:pt>
                <c:pt idx="2115">
                  <c:v>1.4151489440292386E-2</c:v>
                </c:pt>
                <c:pt idx="2116">
                  <c:v>1.4148432913015999E-2</c:v>
                </c:pt>
                <c:pt idx="2117">
                  <c:v>1.4143438707921801E-2</c:v>
                </c:pt>
                <c:pt idx="2118">
                  <c:v>1.4140354226712452E-2</c:v>
                </c:pt>
                <c:pt idx="2119">
                  <c:v>1.4137257711891194E-2</c:v>
                </c:pt>
                <c:pt idx="2120">
                  <c:v>1.4134149151883109E-2</c:v>
                </c:pt>
                <c:pt idx="2121">
                  <c:v>1.4131080300542187E-2</c:v>
                </c:pt>
                <c:pt idx="2122">
                  <c:v>1.412794662839433E-2</c:v>
                </c:pt>
                <c:pt idx="2123">
                  <c:v>1.412480087505825E-2</c:v>
                </c:pt>
                <c:pt idx="2124">
                  <c:v>1.4121643028961463E-2</c:v>
                </c:pt>
                <c:pt idx="2125">
                  <c:v>1.4118473078525406E-2</c:v>
                </c:pt>
                <c:pt idx="2126">
                  <c:v>1.4115291012176727E-2</c:v>
                </c:pt>
                <c:pt idx="2127">
                  <c:v>1.4112096818339472E-2</c:v>
                </c:pt>
                <c:pt idx="2128">
                  <c:v>1.4108890485438548E-2</c:v>
                </c:pt>
                <c:pt idx="2129">
                  <c:v>1.410567200189713E-2</c:v>
                </c:pt>
                <c:pt idx="2130">
                  <c:v>1.4102441356143606E-2</c:v>
                </c:pt>
                <c:pt idx="2131">
                  <c:v>1.4099198536602017E-2</c:v>
                </c:pt>
                <c:pt idx="2132">
                  <c:v>1.4095943531698144E-2</c:v>
                </c:pt>
                <c:pt idx="2133">
                  <c:v>1.4092676329858634E-2</c:v>
                </c:pt>
                <c:pt idx="2134">
                  <c:v>1.4089396919505795E-2</c:v>
                </c:pt>
                <c:pt idx="2135">
                  <c:v>1.408610528906888E-2</c:v>
                </c:pt>
                <c:pt idx="2136">
                  <c:v>1.4082801426973671E-2</c:v>
                </c:pt>
                <c:pt idx="2137">
                  <c:v>1.4079485321646814E-2</c:v>
                </c:pt>
                <c:pt idx="2138">
                  <c:v>1.4076122148943302E-2</c:v>
                </c:pt>
                <c:pt idx="2139">
                  <c:v>1.4072782531123214E-2</c:v>
                </c:pt>
                <c:pt idx="2140">
                  <c:v>1.4069430636624112E-2</c:v>
                </c:pt>
                <c:pt idx="2141">
                  <c:v>1.4066066453874591E-2</c:v>
                </c:pt>
                <c:pt idx="2142">
                  <c:v>1.4062689971302373E-2</c:v>
                </c:pt>
                <c:pt idx="2143">
                  <c:v>1.4059330933686527E-2</c:v>
                </c:pt>
                <c:pt idx="2144">
                  <c:v>1.405592880167998E-2</c:v>
                </c:pt>
                <c:pt idx="2145">
                  <c:v>1.4052514333856715E-2</c:v>
                </c:pt>
                <c:pt idx="2146">
                  <c:v>1.4049087518643383E-2</c:v>
                </c:pt>
                <c:pt idx="2147">
                  <c:v>1.4045648344470979E-2</c:v>
                </c:pt>
                <c:pt idx="2148">
                  <c:v>1.4042196799766151E-2</c:v>
                </c:pt>
                <c:pt idx="2149">
                  <c:v>1.4038732872954677E-2</c:v>
                </c:pt>
                <c:pt idx="2150">
                  <c:v>1.4035256552466683E-2</c:v>
                </c:pt>
                <c:pt idx="2151">
                  <c:v>1.4031724529333545E-2</c:v>
                </c:pt>
                <c:pt idx="2152">
                  <c:v>1.4028225437173525E-2</c:v>
                </c:pt>
                <c:pt idx="2153">
                  <c:v>1.4024713919177145E-2</c:v>
                </c:pt>
                <c:pt idx="2154">
                  <c:v>1.4021189963769665E-2</c:v>
                </c:pt>
                <c:pt idx="2155">
                  <c:v>1.4017653559381671E-2</c:v>
                </c:pt>
                <c:pt idx="2156">
                  <c:v>1.4014104694441976E-2</c:v>
                </c:pt>
                <c:pt idx="2157">
                  <c:v>1.4010543357381167E-2</c:v>
                </c:pt>
                <c:pt idx="2158">
                  <c:v>1.4006984031268396E-2</c:v>
                </c:pt>
                <c:pt idx="2159">
                  <c:v>1.4003383220614118E-2</c:v>
                </c:pt>
                <c:pt idx="2160">
                  <c:v>1.3999784397768167E-2</c:v>
                </c:pt>
                <c:pt idx="2161">
                  <c:v>1.3996173056520789E-2</c:v>
                </c:pt>
                <c:pt idx="2162">
                  <c:v>1.3992549185300796E-2</c:v>
                </c:pt>
                <c:pt idx="2163">
                  <c:v>1.398891277254144E-2</c:v>
                </c:pt>
                <c:pt idx="2164">
                  <c:v>1.3985280249848672E-2</c:v>
                </c:pt>
                <c:pt idx="2165">
                  <c:v>1.3981616635720083E-2</c:v>
                </c:pt>
                <c:pt idx="2166">
                  <c:v>1.3977940442790014E-2</c:v>
                </c:pt>
                <c:pt idx="2167">
                  <c:v>1.397425165948946E-2</c:v>
                </c:pt>
                <c:pt idx="2168">
                  <c:v>1.3970550274251151E-2</c:v>
                </c:pt>
                <c:pt idx="2169">
                  <c:v>1.396683332557107E-2</c:v>
                </c:pt>
                <c:pt idx="2170">
                  <c:v>1.3963107749994676E-2</c:v>
                </c:pt>
                <c:pt idx="2171">
                  <c:v>1.3959369539051246E-2</c:v>
                </c:pt>
                <c:pt idx="2172">
                  <c:v>1.3955618681172887E-2</c:v>
                </c:pt>
                <c:pt idx="2173">
                  <c:v>1.3951853914070245E-2</c:v>
                </c:pt>
                <c:pt idx="2174">
                  <c:v>1.3948076674259749E-2</c:v>
                </c:pt>
                <c:pt idx="2175">
                  <c:v>1.3944286751534533E-2</c:v>
                </c:pt>
                <c:pt idx="2176">
                  <c:v>1.3940484134324723E-2</c:v>
                </c:pt>
                <c:pt idx="2177">
                  <c:v>1.3936668811064789E-2</c:v>
                </c:pt>
                <c:pt idx="2178">
                  <c:v>1.3932840770187461E-2</c:v>
                </c:pt>
                <c:pt idx="2179">
                  <c:v>1.3929000000125469E-2</c:v>
                </c:pt>
                <c:pt idx="2180">
                  <c:v>1.3925146489309807E-2</c:v>
                </c:pt>
                <c:pt idx="2181">
                  <c:v>1.3921280226177554E-2</c:v>
                </c:pt>
                <c:pt idx="2182">
                  <c:v>1.3917401199161435E-2</c:v>
                </c:pt>
                <c:pt idx="2183">
                  <c:v>1.3913509396693316E-2</c:v>
                </c:pt>
                <c:pt idx="2184">
                  <c:v>1.3909604807209404E-2</c:v>
                </c:pt>
                <c:pt idx="2185">
                  <c:v>1.390568741914156E-2</c:v>
                </c:pt>
                <c:pt idx="2186">
                  <c:v>1.3901757220926861E-2</c:v>
                </c:pt>
                <c:pt idx="2187">
                  <c:v>1.3897814200995428E-2</c:v>
                </c:pt>
                <c:pt idx="2188">
                  <c:v>1.3893858347786076E-2</c:v>
                </c:pt>
                <c:pt idx="2189">
                  <c:v>1.3889889649732408E-2</c:v>
                </c:pt>
                <c:pt idx="2190">
                  <c:v>1.3885927426751904E-2</c:v>
                </c:pt>
                <c:pt idx="2191">
                  <c:v>1.388193407938396E-2</c:v>
                </c:pt>
                <c:pt idx="2192">
                  <c:v>1.387792785375404E-2</c:v>
                </c:pt>
                <c:pt idx="2193">
                  <c:v>1.387390873829865E-2</c:v>
                </c:pt>
                <c:pt idx="2194">
                  <c:v>1.3869876721451657E-2</c:v>
                </c:pt>
                <c:pt idx="2195">
                  <c:v>1.3865807072036889E-2</c:v>
                </c:pt>
                <c:pt idx="2196">
                  <c:v>1.3861748136257233E-2</c:v>
                </c:pt>
                <c:pt idx="2197">
                  <c:v>1.3857676263118566E-2</c:v>
                </c:pt>
                <c:pt idx="2198">
                  <c:v>1.3853591441055359E-2</c:v>
                </c:pt>
                <c:pt idx="2199">
                  <c:v>1.3849493658503815E-2</c:v>
                </c:pt>
                <c:pt idx="2200">
                  <c:v>1.3845382903902751E-2</c:v>
                </c:pt>
                <c:pt idx="2201">
                  <c:v>1.3841259165686634E-2</c:v>
                </c:pt>
                <c:pt idx="2202">
                  <c:v>1.3837122432295146E-2</c:v>
                </c:pt>
                <c:pt idx="2203">
                  <c:v>1.3833039401313307E-2</c:v>
                </c:pt>
                <c:pt idx="2204">
                  <c:v>1.3828878826086743E-2</c:v>
                </c:pt>
                <c:pt idx="2205">
                  <c:v>1.3824705223548506E-2</c:v>
                </c:pt>
                <c:pt idx="2206">
                  <c:v>1.3820518582138952E-2</c:v>
                </c:pt>
                <c:pt idx="2207">
                  <c:v>1.3816318890296664E-2</c:v>
                </c:pt>
                <c:pt idx="2208">
                  <c:v>1.381210613645667E-2</c:v>
                </c:pt>
                <c:pt idx="2209">
                  <c:v>1.380784043862706E-2</c:v>
                </c:pt>
                <c:pt idx="2210">
                  <c:v>1.3803641396542332E-2</c:v>
                </c:pt>
                <c:pt idx="2211">
                  <c:v>1.3799389387344263E-2</c:v>
                </c:pt>
                <c:pt idx="2212">
                  <c:v>1.3795124269904591E-2</c:v>
                </c:pt>
                <c:pt idx="2213">
                  <c:v>1.3790846032661008E-2</c:v>
                </c:pt>
                <c:pt idx="2214">
                  <c:v>1.3786554664053874E-2</c:v>
                </c:pt>
                <c:pt idx="2215">
                  <c:v>1.3782250152521769E-2</c:v>
                </c:pt>
                <c:pt idx="2216">
                  <c:v>1.3777837196413775E-2</c:v>
                </c:pt>
                <c:pt idx="2217">
                  <c:v>1.3773504147937231E-2</c:v>
                </c:pt>
                <c:pt idx="2218">
                  <c:v>1.3769157919301981E-2</c:v>
                </c:pt>
                <c:pt idx="2219">
                  <c:v>1.3764798498945973E-2</c:v>
                </c:pt>
                <c:pt idx="2220">
                  <c:v>1.3760425875312364E-2</c:v>
                </c:pt>
                <c:pt idx="2221">
                  <c:v>1.3756093289508385E-2</c:v>
                </c:pt>
                <c:pt idx="2222">
                  <c:v>1.3751695339303928E-2</c:v>
                </c:pt>
                <c:pt idx="2223">
                  <c:v>1.374728415241915E-2</c:v>
                </c:pt>
                <c:pt idx="2224">
                  <c:v>1.3742859717294066E-2</c:v>
                </c:pt>
                <c:pt idx="2225">
                  <c:v>1.3738364303376983E-2</c:v>
                </c:pt>
                <c:pt idx="2226">
                  <c:v>1.3733912217325856E-2</c:v>
                </c:pt>
                <c:pt idx="2227">
                  <c:v>1.3729446847081855E-2</c:v>
                </c:pt>
                <c:pt idx="2228">
                  <c:v>1.3724968181087266E-2</c:v>
                </c:pt>
                <c:pt idx="2229">
                  <c:v>1.3720476207786117E-2</c:v>
                </c:pt>
                <c:pt idx="2230">
                  <c:v>1.3715970915618957E-2</c:v>
                </c:pt>
                <c:pt idx="2231">
                  <c:v>1.3711452293028944E-2</c:v>
                </c:pt>
                <c:pt idx="2232">
                  <c:v>1.3706920328456629E-2</c:v>
                </c:pt>
                <c:pt idx="2233">
                  <c:v>1.3702375010346908E-2</c:v>
                </c:pt>
                <c:pt idx="2234">
                  <c:v>1.3697816327141203E-2</c:v>
                </c:pt>
                <c:pt idx="2235">
                  <c:v>1.3693244267285272E-2</c:v>
                </c:pt>
                <c:pt idx="2236">
                  <c:v>1.3688658819219672E-2</c:v>
                </c:pt>
                <c:pt idx="2237">
                  <c:v>1.3684059971389296E-2</c:v>
                </c:pt>
                <c:pt idx="2238">
                  <c:v>1.3679447712236432E-2</c:v>
                </c:pt>
                <c:pt idx="2239">
                  <c:v>1.3674822030205976E-2</c:v>
                </c:pt>
                <c:pt idx="2240">
                  <c:v>1.3670182913742824E-2</c:v>
                </c:pt>
                <c:pt idx="2241">
                  <c:v>1.3665530351289262E-2</c:v>
                </c:pt>
                <c:pt idx="2242">
                  <c:v>1.3660864331291926E-2</c:v>
                </c:pt>
                <c:pt idx="2243">
                  <c:v>1.3656262912327695E-2</c:v>
                </c:pt>
                <c:pt idx="2244">
                  <c:v>1.3651571085312002E-2</c:v>
                </c:pt>
                <c:pt idx="2245">
                  <c:v>1.3646865767360468E-2</c:v>
                </c:pt>
                <c:pt idx="2246">
                  <c:v>1.364214694691838E-2</c:v>
                </c:pt>
                <c:pt idx="2247">
                  <c:v>1.3637331963700844E-2</c:v>
                </c:pt>
                <c:pt idx="2248">
                  <c:v>1.3632584955778446E-2</c:v>
                </c:pt>
                <c:pt idx="2249">
                  <c:v>1.3627824409430016E-2</c:v>
                </c:pt>
                <c:pt idx="2250">
                  <c:v>1.3623050313096104E-2</c:v>
                </c:pt>
                <c:pt idx="2251">
                  <c:v>1.3618262655228558E-2</c:v>
                </c:pt>
                <c:pt idx="2252">
                  <c:v>1.3613461424271403E-2</c:v>
                </c:pt>
                <c:pt idx="2253">
                  <c:v>1.3608646608671272E-2</c:v>
                </c:pt>
                <c:pt idx="2254">
                  <c:v>1.3603818196873929E-2</c:v>
                </c:pt>
                <c:pt idx="2255">
                  <c:v>1.3599068044427443E-2</c:v>
                </c:pt>
                <c:pt idx="2256">
                  <c:v>1.3594306475856577E-2</c:v>
                </c:pt>
                <c:pt idx="2257">
                  <c:v>1.3589439524610114E-2</c:v>
                </c:pt>
                <c:pt idx="2258">
                  <c:v>1.3584558933502855E-2</c:v>
                </c:pt>
                <c:pt idx="2259">
                  <c:v>1.3579664690983151E-2</c:v>
                </c:pt>
                <c:pt idx="2260">
                  <c:v>1.357465922900231E-2</c:v>
                </c:pt>
                <c:pt idx="2261">
                  <c:v>1.3569835205500702E-2</c:v>
                </c:pt>
                <c:pt idx="2262">
                  <c:v>1.3564899939431996E-2</c:v>
                </c:pt>
                <c:pt idx="2263">
                  <c:v>1.3559950975742474E-2</c:v>
                </c:pt>
                <c:pt idx="2264">
                  <c:v>1.3555294281969481E-2</c:v>
                </c:pt>
                <c:pt idx="2265">
                  <c:v>1.3550011909297943E-2</c:v>
                </c:pt>
                <c:pt idx="2266">
                  <c:v>1.3545021783439637E-2</c:v>
                </c:pt>
                <c:pt idx="2267">
                  <c:v>1.3540017913756586E-2</c:v>
                </c:pt>
                <c:pt idx="2268">
                  <c:v>1.3534786361837843E-2</c:v>
                </c:pt>
                <c:pt idx="2269">
                  <c:v>1.3529752620853803E-2</c:v>
                </c:pt>
                <c:pt idx="2270">
                  <c:v>1.3524705098851697E-2</c:v>
                </c:pt>
                <c:pt idx="2271">
                  <c:v>1.3519643784279028E-2</c:v>
                </c:pt>
                <c:pt idx="2272">
                  <c:v>1.3514568665588511E-2</c:v>
                </c:pt>
                <c:pt idx="2273">
                  <c:v>1.350959263758289E-2</c:v>
                </c:pt>
                <c:pt idx="2274">
                  <c:v>1.3504491056935733E-2</c:v>
                </c:pt>
                <c:pt idx="2275">
                  <c:v>1.349937563879303E-2</c:v>
                </c:pt>
                <c:pt idx="2276">
                  <c:v>1.3494246371606218E-2</c:v>
                </c:pt>
                <c:pt idx="2277">
                  <c:v>1.348898560612633E-2</c:v>
                </c:pt>
                <c:pt idx="2278">
                  <c:v>1.3483827420192294E-2</c:v>
                </c:pt>
                <c:pt idx="2279">
                  <c:v>1.347865534929725E-2</c:v>
                </c:pt>
                <c:pt idx="2280">
                  <c:v>1.3473469381893914E-2</c:v>
                </c:pt>
                <c:pt idx="2281">
                  <c:v>1.3468269506435872E-2</c:v>
                </c:pt>
                <c:pt idx="2282">
                  <c:v>1.3463055711374098E-2</c:v>
                </c:pt>
                <c:pt idx="2283">
                  <c:v>1.3457827985162178E-2</c:v>
                </c:pt>
                <c:pt idx="2284">
                  <c:v>1.3452586316251087E-2</c:v>
                </c:pt>
                <c:pt idx="2285">
                  <c:v>1.3447330693097019E-2</c:v>
                </c:pt>
                <c:pt idx="2286">
                  <c:v>1.3442061104150081E-2</c:v>
                </c:pt>
                <c:pt idx="2287">
                  <c:v>1.3436777537867333E-2</c:v>
                </c:pt>
                <c:pt idx="2288">
                  <c:v>1.343147998270062E-2</c:v>
                </c:pt>
                <c:pt idx="2289">
                  <c:v>1.3426168427105265E-2</c:v>
                </c:pt>
                <c:pt idx="2290">
                  <c:v>1.3420842859532245E-2</c:v>
                </c:pt>
                <c:pt idx="2291">
                  <c:v>1.3415503268438617E-2</c:v>
                </c:pt>
                <c:pt idx="2292">
                  <c:v>1.3410149642278839E-2</c:v>
                </c:pt>
                <c:pt idx="2293">
                  <c:v>1.340478196950823E-2</c:v>
                </c:pt>
                <c:pt idx="2294">
                  <c:v>1.3399400238580373E-2</c:v>
                </c:pt>
                <c:pt idx="2295">
                  <c:v>1.339414361807109E-2</c:v>
                </c:pt>
                <c:pt idx="2296">
                  <c:v>1.3388734945042519E-2</c:v>
                </c:pt>
                <c:pt idx="2297">
                  <c:v>1.3383312180490395E-2</c:v>
                </c:pt>
                <c:pt idx="2298">
                  <c:v>1.3377732502411598E-2</c:v>
                </c:pt>
                <c:pt idx="2299">
                  <c:v>1.3372280307534283E-2</c:v>
                </c:pt>
                <c:pt idx="2300">
                  <c:v>1.3366813985234259E-2</c:v>
                </c:pt>
                <c:pt idx="2301">
                  <c:v>1.3361333523971191E-2</c:v>
                </c:pt>
                <c:pt idx="2302">
                  <c:v>1.3355838912198662E-2</c:v>
                </c:pt>
                <c:pt idx="2303">
                  <c:v>1.3350330138374602E-2</c:v>
                </c:pt>
                <c:pt idx="2304">
                  <c:v>1.334480719095694E-2</c:v>
                </c:pt>
                <c:pt idx="2305">
                  <c:v>1.3339270058402733E-2</c:v>
                </c:pt>
                <c:pt idx="2306">
                  <c:v>1.3333718729167304E-2</c:v>
                </c:pt>
                <c:pt idx="2307">
                  <c:v>1.3328153191713795E-2</c:v>
                </c:pt>
                <c:pt idx="2308">
                  <c:v>1.332272842835054E-2</c:v>
                </c:pt>
                <c:pt idx="2309">
                  <c:v>1.331713566512306E-2</c:v>
                </c:pt>
                <c:pt idx="2310">
                  <c:v>1.3311528660310963E-2</c:v>
                </c:pt>
                <c:pt idx="2311">
                  <c:v>1.3305103201335525E-2</c:v>
                </c:pt>
                <c:pt idx="2312">
                  <c:v>1.3299465639983275E-2</c:v>
                </c:pt>
                <c:pt idx="2313">
                  <c:v>1.3293813800775642E-2</c:v>
                </c:pt>
                <c:pt idx="2314">
                  <c:v>1.3288147672173727E-2</c:v>
                </c:pt>
                <c:pt idx="2315">
                  <c:v>1.3282467242634233E-2</c:v>
                </c:pt>
                <c:pt idx="2316">
                  <c:v>1.3276937386734744E-2</c:v>
                </c:pt>
                <c:pt idx="2317">
                  <c:v>1.3271229556128361E-2</c:v>
                </c:pt>
                <c:pt idx="2318">
                  <c:v>1.3265507391224673E-2</c:v>
                </c:pt>
                <c:pt idx="2319">
                  <c:v>1.3259770880487132E-2</c:v>
                </c:pt>
                <c:pt idx="2320">
                  <c:v>1.3254020012372969E-2</c:v>
                </c:pt>
                <c:pt idx="2321">
                  <c:v>1.3247912501015811E-2</c:v>
                </c:pt>
                <c:pt idx="2322">
                  <c:v>1.3242130399923106E-2</c:v>
                </c:pt>
                <c:pt idx="2323">
                  <c:v>1.3236333904316127E-2</c:v>
                </c:pt>
                <c:pt idx="2324">
                  <c:v>1.3230523002659748E-2</c:v>
                </c:pt>
                <c:pt idx="2325">
                  <c:v>1.3224873856957841E-2</c:v>
                </c:pt>
                <c:pt idx="2326">
                  <c:v>1.3219035355499717E-2</c:v>
                </c:pt>
                <c:pt idx="2327">
                  <c:v>1.3213182414637195E-2</c:v>
                </c:pt>
                <c:pt idx="2328">
                  <c:v>1.3207315022830497E-2</c:v>
                </c:pt>
                <c:pt idx="2329">
                  <c:v>1.3200410374823278E-2</c:v>
                </c:pt>
                <c:pt idx="2330">
                  <c:v>1.3194510725726199E-2</c:v>
                </c:pt>
                <c:pt idx="2331">
                  <c:v>1.3188596588169994E-2</c:v>
                </c:pt>
                <c:pt idx="2332">
                  <c:v>1.3182667950615195E-2</c:v>
                </c:pt>
                <c:pt idx="2333">
                  <c:v>1.3176724801526681E-2</c:v>
                </c:pt>
                <c:pt idx="2334">
                  <c:v>1.3170767129367596E-2</c:v>
                </c:pt>
                <c:pt idx="2335">
                  <c:v>1.3164794922605425E-2</c:v>
                </c:pt>
                <c:pt idx="2336">
                  <c:v>1.3158808169700701E-2</c:v>
                </c:pt>
                <c:pt idx="2337">
                  <c:v>1.3152806859118307E-2</c:v>
                </c:pt>
                <c:pt idx="2338">
                  <c:v>1.3146790979325725E-2</c:v>
                </c:pt>
                <c:pt idx="2339">
                  <c:v>1.3140760518787837E-2</c:v>
                </c:pt>
                <c:pt idx="2340">
                  <c:v>1.3134715465967785E-2</c:v>
                </c:pt>
                <c:pt idx="2341">
                  <c:v>1.3128655809333921E-2</c:v>
                </c:pt>
                <c:pt idx="2342">
                  <c:v>1.3122581537351127E-2</c:v>
                </c:pt>
                <c:pt idx="2343">
                  <c:v>1.311649263848428E-2</c:v>
                </c:pt>
                <c:pt idx="2344">
                  <c:v>1.3110389101200867E-2</c:v>
                </c:pt>
                <c:pt idx="2345">
                  <c:v>1.3104270913967507E-2</c:v>
                </c:pt>
                <c:pt idx="2346">
                  <c:v>1.3098138065251683E-2</c:v>
                </c:pt>
                <c:pt idx="2347">
                  <c:v>1.3092194621559009E-2</c:v>
                </c:pt>
                <c:pt idx="2348">
                  <c:v>1.3086033689996291E-2</c:v>
                </c:pt>
                <c:pt idx="2349">
                  <c:v>1.3079858063603607E-2</c:v>
                </c:pt>
                <c:pt idx="2350">
                  <c:v>1.3073459824898706E-2</c:v>
                </c:pt>
                <c:pt idx="2351">
                  <c:v>1.3067253495776775E-2</c:v>
                </c:pt>
                <c:pt idx="2352">
                  <c:v>1.3061032435977296E-2</c:v>
                </c:pt>
                <c:pt idx="2353">
                  <c:v>1.3054796633970361E-2</c:v>
                </c:pt>
                <c:pt idx="2354">
                  <c:v>1.3048546078222591E-2</c:v>
                </c:pt>
                <c:pt idx="2355">
                  <c:v>1.3042280757204074E-2</c:v>
                </c:pt>
                <c:pt idx="2356">
                  <c:v>1.3036000659384036E-2</c:v>
                </c:pt>
                <c:pt idx="2357">
                  <c:v>1.30297057732317E-2</c:v>
                </c:pt>
                <c:pt idx="2358">
                  <c:v>1.3023396087217158E-2</c:v>
                </c:pt>
                <c:pt idx="2359">
                  <c:v>1.3017071589809635E-2</c:v>
                </c:pt>
                <c:pt idx="2360">
                  <c:v>1.3011173634883022E-2</c:v>
                </c:pt>
                <c:pt idx="2361">
                  <c:v>1.3004822061876808E-2</c:v>
                </c:pt>
                <c:pt idx="2362">
                  <c:v>1.2998455645382379E-2</c:v>
                </c:pt>
                <c:pt idx="2363">
                  <c:v>1.2991161550328201E-2</c:v>
                </c:pt>
                <c:pt idx="2364">
                  <c:v>1.2984763287536616E-2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8869504"/>
        <c:axId val="638871808"/>
      </c:lineChart>
      <c:dateAx>
        <c:axId val="638869504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638871808"/>
        <c:crosses val="autoZero"/>
        <c:auto val="1"/>
        <c:lblOffset val="100"/>
        <c:baseTimeUnit val="days"/>
      </c:dateAx>
      <c:valAx>
        <c:axId val="638871808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6388695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3099374999999998"/>
          <c:y val="0.57731861111111116"/>
          <c:w val="0.11256180555555556"/>
          <c:h val="0.127585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123825</xdr:colOff>
          <xdr:row>3</xdr:row>
          <xdr:rowOff>57150</xdr:rowOff>
        </xdr:from>
        <xdr:to>
          <xdr:col>8</xdr:col>
          <xdr:colOff>666750</xdr:colOff>
          <xdr:row>7</xdr:row>
          <xdr:rowOff>38100</xdr:rowOff>
        </xdr:to>
        <xdr:sp macro="" textlink="">
          <xdr:nvSpPr>
            <xdr:cNvPr id="3093" name="Button 21" hidden="1">
              <a:extLst>
                <a:ext uri="{63B3BB69-23CF-44E3-9099-C40C66FF867C}">
                  <a14:compatExt spid="_x0000_s30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0</xdr:colOff>
      <xdr:row>5</xdr:row>
      <xdr:rowOff>47625</xdr:rowOff>
    </xdr:from>
    <xdr:to>
      <xdr:col>37</xdr:col>
      <xdr:colOff>723000</xdr:colOff>
      <xdr:row>30</xdr:row>
      <xdr:rowOff>75750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0</xdr:colOff>
      <xdr:row>30</xdr:row>
      <xdr:rowOff>95250</xdr:rowOff>
    </xdr:from>
    <xdr:to>
      <xdr:col>37</xdr:col>
      <xdr:colOff>723000</xdr:colOff>
      <xdr:row>55</xdr:row>
      <xdr:rowOff>123375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0</xdr:colOff>
      <xdr:row>56</xdr:row>
      <xdr:rowOff>0</xdr:rowOff>
    </xdr:from>
    <xdr:to>
      <xdr:col>37</xdr:col>
      <xdr:colOff>723000</xdr:colOff>
      <xdr:row>81</xdr:row>
      <xdr:rowOff>28125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0</xdr:colOff>
      <xdr:row>5</xdr:row>
      <xdr:rowOff>47625</xdr:rowOff>
    </xdr:from>
    <xdr:to>
      <xdr:col>37</xdr:col>
      <xdr:colOff>723000</xdr:colOff>
      <xdr:row>30</xdr:row>
      <xdr:rowOff>75750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0</xdr:colOff>
      <xdr:row>30</xdr:row>
      <xdr:rowOff>95250</xdr:rowOff>
    </xdr:from>
    <xdr:to>
      <xdr:col>37</xdr:col>
      <xdr:colOff>723000</xdr:colOff>
      <xdr:row>55</xdr:row>
      <xdr:rowOff>123375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0</xdr:colOff>
      <xdr:row>56</xdr:row>
      <xdr:rowOff>0</xdr:rowOff>
    </xdr:from>
    <xdr:to>
      <xdr:col>37</xdr:col>
      <xdr:colOff>723000</xdr:colOff>
      <xdr:row>81</xdr:row>
      <xdr:rowOff>28125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0</xdr:colOff>
      <xdr:row>5</xdr:row>
      <xdr:rowOff>47625</xdr:rowOff>
    </xdr:from>
    <xdr:to>
      <xdr:col>37</xdr:col>
      <xdr:colOff>723000</xdr:colOff>
      <xdr:row>30</xdr:row>
      <xdr:rowOff>75750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0</xdr:colOff>
      <xdr:row>30</xdr:row>
      <xdr:rowOff>95250</xdr:rowOff>
    </xdr:from>
    <xdr:to>
      <xdr:col>37</xdr:col>
      <xdr:colOff>723000</xdr:colOff>
      <xdr:row>55</xdr:row>
      <xdr:rowOff>123375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0</xdr:colOff>
      <xdr:row>56</xdr:row>
      <xdr:rowOff>0</xdr:rowOff>
    </xdr:from>
    <xdr:to>
      <xdr:col>37</xdr:col>
      <xdr:colOff>723000</xdr:colOff>
      <xdr:row>81</xdr:row>
      <xdr:rowOff>28125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0</xdr:colOff>
      <xdr:row>5</xdr:row>
      <xdr:rowOff>47625</xdr:rowOff>
    </xdr:from>
    <xdr:to>
      <xdr:col>37</xdr:col>
      <xdr:colOff>723000</xdr:colOff>
      <xdr:row>30</xdr:row>
      <xdr:rowOff>75750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0</xdr:colOff>
      <xdr:row>30</xdr:row>
      <xdr:rowOff>95250</xdr:rowOff>
    </xdr:from>
    <xdr:to>
      <xdr:col>37</xdr:col>
      <xdr:colOff>723000</xdr:colOff>
      <xdr:row>55</xdr:row>
      <xdr:rowOff>123375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0</xdr:colOff>
      <xdr:row>56</xdr:row>
      <xdr:rowOff>0</xdr:rowOff>
    </xdr:from>
    <xdr:to>
      <xdr:col>37</xdr:col>
      <xdr:colOff>723000</xdr:colOff>
      <xdr:row>81</xdr:row>
      <xdr:rowOff>28125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0</xdr:colOff>
      <xdr:row>5</xdr:row>
      <xdr:rowOff>47625</xdr:rowOff>
    </xdr:from>
    <xdr:to>
      <xdr:col>37</xdr:col>
      <xdr:colOff>723000</xdr:colOff>
      <xdr:row>30</xdr:row>
      <xdr:rowOff>75750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0</xdr:colOff>
      <xdr:row>30</xdr:row>
      <xdr:rowOff>95250</xdr:rowOff>
    </xdr:from>
    <xdr:to>
      <xdr:col>37</xdr:col>
      <xdr:colOff>723000</xdr:colOff>
      <xdr:row>55</xdr:row>
      <xdr:rowOff>123375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0</xdr:colOff>
      <xdr:row>56</xdr:row>
      <xdr:rowOff>0</xdr:rowOff>
    </xdr:from>
    <xdr:to>
      <xdr:col>37</xdr:col>
      <xdr:colOff>723000</xdr:colOff>
      <xdr:row>81</xdr:row>
      <xdr:rowOff>28125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J60"/>
  <sheetViews>
    <sheetView tabSelected="1" workbookViewId="0">
      <selection activeCell="D5" sqref="D5"/>
    </sheetView>
  </sheetViews>
  <sheetFormatPr defaultRowHeight="11.25" x14ac:dyDescent="0.2"/>
  <cols>
    <col min="1" max="2" width="2.7109375" style="137" customWidth="1"/>
    <col min="3" max="3" width="20.7109375" style="137" customWidth="1"/>
    <col min="4" max="4" width="26.5703125" style="137" bestFit="1" customWidth="1"/>
    <col min="5" max="7" width="2.7109375" style="137" customWidth="1"/>
    <col min="8" max="9" width="20.7109375" style="137" customWidth="1"/>
    <col min="10" max="10" width="2.7109375" style="137" customWidth="1"/>
    <col min="11" max="13" width="9.140625" style="137"/>
    <col min="14" max="14" width="9.7109375" style="137" bestFit="1" customWidth="1"/>
    <col min="15" max="16384" width="9.140625" style="137"/>
  </cols>
  <sheetData>
    <row r="1" spans="2:10" ht="11.25" customHeight="1" x14ac:dyDescent="0.2"/>
    <row r="2" spans="2:10" ht="11.25" customHeight="1" x14ac:dyDescent="0.2">
      <c r="B2" s="201"/>
      <c r="C2" s="202"/>
      <c r="D2" s="202"/>
      <c r="E2" s="203"/>
    </row>
    <row r="3" spans="2:10" ht="11.25" customHeight="1" x14ac:dyDescent="0.2">
      <c r="B3" s="204"/>
      <c r="C3" s="210" t="s">
        <v>70</v>
      </c>
      <c r="D3" s="179">
        <f>_xll.qlSettingsEvaluationDate(Trigger)</f>
        <v>42136</v>
      </c>
      <c r="E3" s="205"/>
    </row>
    <row r="4" spans="2:10" ht="11.25" customHeight="1" x14ac:dyDescent="0.2">
      <c r="B4" s="204"/>
      <c r="C4" s="211" t="s">
        <v>83</v>
      </c>
      <c r="D4" s="180">
        <f>_xll.qlCalendarAdvance(Calendar,Evaluationdate,"2D","F",,Trigger)</f>
        <v>42138</v>
      </c>
      <c r="E4" s="205"/>
    </row>
    <row r="5" spans="2:10" ht="11.25" customHeight="1" x14ac:dyDescent="0.2">
      <c r="B5" s="103"/>
      <c r="C5" s="214" t="s">
        <v>30</v>
      </c>
      <c r="D5" s="213"/>
      <c r="E5" s="205"/>
    </row>
    <row r="6" spans="2:10" ht="11.25" customHeight="1" x14ac:dyDescent="0.2">
      <c r="B6" s="204"/>
      <c r="C6" s="211" t="s">
        <v>34</v>
      </c>
      <c r="D6" s="150" t="s">
        <v>35</v>
      </c>
      <c r="E6" s="205"/>
    </row>
    <row r="7" spans="2:10" ht="11.25" customHeight="1" x14ac:dyDescent="0.2">
      <c r="B7" s="103"/>
      <c r="C7" s="211" t="s">
        <v>23</v>
      </c>
      <c r="D7" s="181" t="s">
        <v>37</v>
      </c>
      <c r="E7" s="205"/>
    </row>
    <row r="8" spans="2:10" ht="11.25" customHeight="1" x14ac:dyDescent="0.2">
      <c r="B8" s="103"/>
      <c r="C8" s="211" t="s">
        <v>31</v>
      </c>
      <c r="D8" s="150" t="b">
        <v>1</v>
      </c>
      <c r="E8" s="205"/>
    </row>
    <row r="9" spans="2:10" ht="11.25" customHeight="1" x14ac:dyDescent="0.2">
      <c r="B9" s="103"/>
      <c r="C9" s="211" t="s">
        <v>32</v>
      </c>
      <c r="D9" s="150" t="b">
        <v>1</v>
      </c>
      <c r="E9" s="205"/>
    </row>
    <row r="10" spans="2:10" ht="11.25" customHeight="1" x14ac:dyDescent="0.2">
      <c r="B10" s="103"/>
      <c r="C10" s="211" t="s">
        <v>33</v>
      </c>
      <c r="D10" s="181" t="s">
        <v>233</v>
      </c>
      <c r="E10" s="205"/>
    </row>
    <row r="11" spans="2:10" ht="11.25" customHeight="1" x14ac:dyDescent="0.2">
      <c r="B11" s="103"/>
      <c r="C11" s="212" t="s">
        <v>188</v>
      </c>
      <c r="D11" s="182" t="s">
        <v>258</v>
      </c>
      <c r="E11" s="205"/>
    </row>
    <row r="12" spans="2:10" ht="11.25" customHeight="1" x14ac:dyDescent="0.2">
      <c r="B12" s="178"/>
      <c r="C12" s="183"/>
      <c r="D12" s="184"/>
      <c r="E12" s="206"/>
    </row>
    <row r="13" spans="2:10" ht="11.25" customHeight="1" x14ac:dyDescent="0.2"/>
    <row r="14" spans="2:10" x14ac:dyDescent="0.2">
      <c r="B14" s="201"/>
      <c r="C14" s="202"/>
      <c r="D14" s="202"/>
      <c r="E14" s="203"/>
      <c r="G14" s="201"/>
      <c r="H14" s="202"/>
      <c r="I14" s="202"/>
      <c r="J14" s="203"/>
    </row>
    <row r="15" spans="2:10" x14ac:dyDescent="0.2">
      <c r="B15" s="204"/>
      <c r="C15" s="217" t="s">
        <v>19</v>
      </c>
      <c r="D15" s="220" t="str">
        <f>_xll.qlPiecewiseYieldCurve(D17,D18,D19,_xll.ohPack(EURSTD!T3:T93),,,,D20,D21,D22,Permanent,Trigger,ObjectOverwrite)</f>
        <v>_MXEURSTD#0004</v>
      </c>
      <c r="E15" s="205"/>
      <c r="G15" s="103"/>
      <c r="H15" s="217" t="s">
        <v>19</v>
      </c>
      <c r="I15" s="220" t="str">
        <f>_xll.qlPiecewiseYieldCurve(I17,I18,I19,_xll.ohPack(EURON!S3:S71),,,,I20,I21,I22,Permanent,Trigger,ObjectOverwrite)</f>
        <v>_MXEURON#0003</v>
      </c>
      <c r="J15" s="205"/>
    </row>
    <row r="16" spans="2:10" x14ac:dyDescent="0.2">
      <c r="B16" s="204"/>
      <c r="C16" s="218" t="s">
        <v>20</v>
      </c>
      <c r="D16" s="221" t="str">
        <f>_xll.ohRangeRetrieveError(YieldCurve_STD)</f>
        <v/>
      </c>
      <c r="E16" s="205"/>
      <c r="G16" s="103"/>
      <c r="H16" s="218" t="s">
        <v>20</v>
      </c>
      <c r="I16" s="221" t="str">
        <f>_xll.ohRangeRetrieveError(YieldCurve_ON)</f>
        <v/>
      </c>
      <c r="J16" s="205"/>
    </row>
    <row r="17" spans="2:10" x14ac:dyDescent="0.2">
      <c r="B17" s="204"/>
      <c r="C17" s="217" t="s">
        <v>21</v>
      </c>
      <c r="D17" s="185" t="s">
        <v>42</v>
      </c>
      <c r="E17" s="205"/>
      <c r="G17" s="103"/>
      <c r="H17" s="217" t="s">
        <v>21</v>
      </c>
      <c r="I17" s="185" t="s">
        <v>53</v>
      </c>
      <c r="J17" s="205"/>
    </row>
    <row r="18" spans="2:10" x14ac:dyDescent="0.2">
      <c r="B18" s="204"/>
      <c r="C18" s="219" t="s">
        <v>22</v>
      </c>
      <c r="D18" s="186">
        <v>0</v>
      </c>
      <c r="E18" s="205"/>
      <c r="G18" s="103"/>
      <c r="H18" s="219" t="s">
        <v>22</v>
      </c>
      <c r="I18" s="186">
        <v>0</v>
      </c>
      <c r="J18" s="205"/>
    </row>
    <row r="19" spans="2:10" x14ac:dyDescent="0.2">
      <c r="B19" s="204"/>
      <c r="C19" s="219" t="s">
        <v>23</v>
      </c>
      <c r="D19" s="187" t="s">
        <v>24</v>
      </c>
      <c r="E19" s="205"/>
      <c r="G19" s="103"/>
      <c r="H19" s="219" t="s">
        <v>23</v>
      </c>
      <c r="I19" s="187" t="s">
        <v>24</v>
      </c>
      <c r="J19" s="205"/>
    </row>
    <row r="20" spans="2:10" x14ac:dyDescent="0.2">
      <c r="B20" s="204"/>
      <c r="C20" s="219" t="s">
        <v>25</v>
      </c>
      <c r="D20" s="188"/>
      <c r="E20" s="205"/>
      <c r="G20" s="103"/>
      <c r="H20" s="219" t="s">
        <v>25</v>
      </c>
      <c r="I20" s="188"/>
      <c r="J20" s="205"/>
    </row>
    <row r="21" spans="2:10" x14ac:dyDescent="0.2">
      <c r="B21" s="204"/>
      <c r="C21" s="219" t="s">
        <v>26</v>
      </c>
      <c r="D21" s="189" t="s">
        <v>27</v>
      </c>
      <c r="E21" s="205"/>
      <c r="G21" s="103"/>
      <c r="H21" s="219" t="s">
        <v>26</v>
      </c>
      <c r="I21" s="189" t="s">
        <v>215</v>
      </c>
      <c r="J21" s="205"/>
    </row>
    <row r="22" spans="2:10" x14ac:dyDescent="0.2">
      <c r="B22" s="204"/>
      <c r="C22" s="218" t="s">
        <v>28</v>
      </c>
      <c r="D22" s="190" t="s">
        <v>29</v>
      </c>
      <c r="E22" s="205"/>
      <c r="G22" s="103"/>
      <c r="H22" s="218" t="s">
        <v>28</v>
      </c>
      <c r="I22" s="190" t="s">
        <v>216</v>
      </c>
      <c r="J22" s="205"/>
    </row>
    <row r="23" spans="2:10" x14ac:dyDescent="0.2">
      <c r="B23" s="204"/>
      <c r="C23" s="191"/>
      <c r="D23" s="191"/>
      <c r="E23" s="205"/>
      <c r="G23" s="103"/>
      <c r="H23" s="191"/>
      <c r="I23" s="191"/>
      <c r="J23" s="205"/>
    </row>
    <row r="24" spans="2:10" x14ac:dyDescent="0.2">
      <c r="B24" s="204"/>
      <c r="C24" s="192">
        <f>_xll.qlTermStructureReferenceDate(YieldCurve_STD)</f>
        <v>42136</v>
      </c>
      <c r="D24" s="193">
        <f>_xll.qlYieldTSDiscount(YieldCurve_STD,C24,,Trigger)</f>
        <v>1</v>
      </c>
      <c r="E24" s="205"/>
      <c r="G24" s="103"/>
      <c r="H24" s="192">
        <f>_xll.qlTermStructureReferenceDate(YieldCurve_ON)</f>
        <v>42136</v>
      </c>
      <c r="I24" s="193">
        <f>_xll.qlYieldTSDiscount(YieldCurve_ON,H24,,Trigger)</f>
        <v>1</v>
      </c>
      <c r="J24" s="205"/>
    </row>
    <row r="25" spans="2:10" x14ac:dyDescent="0.2">
      <c r="B25" s="204"/>
      <c r="C25" s="468">
        <f>_xll.qlTermStructureMaxDate(YieldCurve_STD)</f>
        <v>64053</v>
      </c>
      <c r="D25" s="194">
        <f>_xll.qlYieldTSDiscount(YieldCurve_STD,C25,,Trigger)</f>
        <v>0.66477756839727065</v>
      </c>
      <c r="E25" s="205"/>
      <c r="G25" s="103"/>
      <c r="H25" s="468">
        <f>_xll.qlTermStructureMaxDate(YieldCurve_ON)</f>
        <v>64053</v>
      </c>
      <c r="I25" s="194">
        <f>_xll.qlYieldTSDiscount(YieldCurve_ON,H25,,Trigger)</f>
        <v>0.58134810337011356</v>
      </c>
      <c r="J25" s="205"/>
    </row>
    <row r="26" spans="2:10" x14ac:dyDescent="0.2">
      <c r="B26" s="204"/>
      <c r="C26" s="195" t="s">
        <v>20</v>
      </c>
      <c r="D26" s="196"/>
      <c r="E26" s="205"/>
      <c r="G26" s="103"/>
      <c r="H26" s="195" t="s">
        <v>20</v>
      </c>
      <c r="I26" s="196"/>
      <c r="J26" s="205"/>
    </row>
    <row r="27" spans="2:10" x14ac:dyDescent="0.2">
      <c r="B27" s="204"/>
      <c r="C27" s="197" t="str">
        <f>Euribor!D3</f>
        <v>Mx_EURSTD</v>
      </c>
      <c r="D27" s="198" t="b">
        <f>_xll.qlRelinkableHandleLinkTo(C27,D15,D15)</f>
        <v>1</v>
      </c>
      <c r="E27" s="205"/>
      <c r="G27" s="103"/>
      <c r="H27" s="197" t="str">
        <f>Euribor!D4</f>
        <v>Mx_EURON</v>
      </c>
      <c r="I27" s="198" t="b">
        <f>_xll.qlRelinkableHandleLinkTo(H27,I15,I15)</f>
        <v>1</v>
      </c>
      <c r="J27" s="205"/>
    </row>
    <row r="28" spans="2:10" x14ac:dyDescent="0.2">
      <c r="B28" s="207"/>
      <c r="C28" s="208"/>
      <c r="D28" s="208"/>
      <c r="E28" s="206"/>
      <c r="G28" s="207"/>
      <c r="H28" s="208"/>
      <c r="I28" s="208"/>
      <c r="J28" s="206"/>
    </row>
    <row r="29" spans="2:10" x14ac:dyDescent="0.2">
      <c r="B29" s="216"/>
      <c r="C29" s="144"/>
      <c r="D29" s="144"/>
      <c r="E29" s="144"/>
      <c r="G29" s="144"/>
      <c r="H29" s="144"/>
      <c r="I29" s="144"/>
      <c r="J29" s="144"/>
    </row>
    <row r="30" spans="2:10" x14ac:dyDescent="0.2">
      <c r="B30" s="201"/>
      <c r="C30" s="202"/>
      <c r="D30" s="202"/>
      <c r="E30" s="203"/>
      <c r="F30" s="215"/>
      <c r="G30" s="201"/>
      <c r="H30" s="202"/>
      <c r="I30" s="202"/>
      <c r="J30" s="203"/>
    </row>
    <row r="31" spans="2:10" x14ac:dyDescent="0.2">
      <c r="B31" s="103"/>
      <c r="C31" s="217" t="s">
        <v>19</v>
      </c>
      <c r="D31" s="220" t="str">
        <f>_xll.qlPiecewiseYieldCurve(D33,D34,D35,_xll.ohPack(EUR1M!T3:T95),,,,D36,D37,D38,Permanent,Trigger,ObjectOverwrite)</f>
        <v>_MXEUR1M#0003</v>
      </c>
      <c r="E31" s="205"/>
      <c r="F31" s="215"/>
      <c r="G31" s="103"/>
      <c r="H31" s="217" t="s">
        <v>19</v>
      </c>
      <c r="I31" s="220" t="str">
        <f>_xll.qlPiecewiseYieldCurve(I33,I34,I35,_xll.ohPack(EUR3M!T3:T93),,,,I36,I37,I38,Permanent,Trigger,ObjectOverwrite)</f>
        <v>_MXEUR3M#0003</v>
      </c>
      <c r="J31" s="205"/>
    </row>
    <row r="32" spans="2:10" x14ac:dyDescent="0.2">
      <c r="B32" s="103"/>
      <c r="C32" s="218" t="s">
        <v>20</v>
      </c>
      <c r="D32" s="221" t="str">
        <f>_xll.ohRangeRetrieveError(YieldCurve_1M)</f>
        <v/>
      </c>
      <c r="E32" s="205"/>
      <c r="F32" s="215"/>
      <c r="G32" s="103"/>
      <c r="H32" s="218" t="s">
        <v>20</v>
      </c>
      <c r="I32" s="221" t="str">
        <f>_xll.ohRangeRetrieveError(YieldCurve_3M)</f>
        <v/>
      </c>
      <c r="J32" s="205"/>
    </row>
    <row r="33" spans="2:10" x14ac:dyDescent="0.2">
      <c r="B33" s="103"/>
      <c r="C33" s="217" t="s">
        <v>21</v>
      </c>
      <c r="D33" s="185" t="s">
        <v>49</v>
      </c>
      <c r="E33" s="205"/>
      <c r="F33" s="215"/>
      <c r="G33" s="103"/>
      <c r="H33" s="217" t="s">
        <v>21</v>
      </c>
      <c r="I33" s="185" t="s">
        <v>41</v>
      </c>
      <c r="J33" s="205"/>
    </row>
    <row r="34" spans="2:10" x14ac:dyDescent="0.2">
      <c r="B34" s="103"/>
      <c r="C34" s="219" t="s">
        <v>22</v>
      </c>
      <c r="D34" s="186">
        <v>0</v>
      </c>
      <c r="E34" s="205"/>
      <c r="F34" s="215"/>
      <c r="G34" s="103"/>
      <c r="H34" s="219" t="s">
        <v>22</v>
      </c>
      <c r="I34" s="186">
        <v>0</v>
      </c>
      <c r="J34" s="205"/>
    </row>
    <row r="35" spans="2:10" x14ac:dyDescent="0.2">
      <c r="B35" s="103"/>
      <c r="C35" s="219" t="s">
        <v>23</v>
      </c>
      <c r="D35" s="187" t="s">
        <v>24</v>
      </c>
      <c r="E35" s="205"/>
      <c r="F35" s="215"/>
      <c r="G35" s="103"/>
      <c r="H35" s="219" t="s">
        <v>23</v>
      </c>
      <c r="I35" s="187" t="s">
        <v>24</v>
      </c>
      <c r="J35" s="205"/>
    </row>
    <row r="36" spans="2:10" x14ac:dyDescent="0.2">
      <c r="B36" s="103"/>
      <c r="C36" s="219" t="s">
        <v>25</v>
      </c>
      <c r="D36" s="188"/>
      <c r="E36" s="205"/>
      <c r="F36" s="215"/>
      <c r="G36" s="103"/>
      <c r="H36" s="219" t="s">
        <v>25</v>
      </c>
      <c r="I36" s="188"/>
      <c r="J36" s="205"/>
    </row>
    <row r="37" spans="2:10" x14ac:dyDescent="0.2">
      <c r="B37" s="103"/>
      <c r="C37" s="219" t="s">
        <v>26</v>
      </c>
      <c r="D37" s="189" t="s">
        <v>27</v>
      </c>
      <c r="E37" s="205"/>
      <c r="F37" s="215"/>
      <c r="G37" s="103"/>
      <c r="H37" s="219" t="s">
        <v>26</v>
      </c>
      <c r="I37" s="189" t="s">
        <v>27</v>
      </c>
      <c r="J37" s="205"/>
    </row>
    <row r="38" spans="2:10" x14ac:dyDescent="0.2">
      <c r="B38" s="103"/>
      <c r="C38" s="218" t="s">
        <v>28</v>
      </c>
      <c r="D38" s="190" t="s">
        <v>29</v>
      </c>
      <c r="E38" s="205"/>
      <c r="F38" s="215"/>
      <c r="G38" s="103"/>
      <c r="H38" s="218" t="s">
        <v>28</v>
      </c>
      <c r="I38" s="190" t="s">
        <v>29</v>
      </c>
      <c r="J38" s="205"/>
    </row>
    <row r="39" spans="2:10" x14ac:dyDescent="0.2">
      <c r="B39" s="103"/>
      <c r="C39" s="191"/>
      <c r="D39" s="191"/>
      <c r="E39" s="205"/>
      <c r="F39" s="215"/>
      <c r="G39" s="103"/>
      <c r="H39" s="191"/>
      <c r="I39" s="191"/>
      <c r="J39" s="205"/>
    </row>
    <row r="40" spans="2:10" x14ac:dyDescent="0.2">
      <c r="B40" s="103"/>
      <c r="C40" s="192">
        <f>_xll.qlTermStructureReferenceDate(YieldCurve_1M)</f>
        <v>42136</v>
      </c>
      <c r="D40" s="193">
        <f>_xll.qlYieldTSDiscount(YieldCurve_1M,C40,,Trigger)</f>
        <v>1</v>
      </c>
      <c r="E40" s="205"/>
      <c r="F40" s="215"/>
      <c r="G40" s="103"/>
      <c r="H40" s="192">
        <f>_xll.qlTermStructureReferenceDate(YieldCurve_3M)</f>
        <v>42136</v>
      </c>
      <c r="I40" s="193">
        <f>_xll.qlYieldTSDiscount(YieldCurve_3M,H40,,Trigger)</f>
        <v>1</v>
      </c>
      <c r="J40" s="205"/>
    </row>
    <row r="41" spans="2:10" x14ac:dyDescent="0.2">
      <c r="B41" s="103"/>
      <c r="C41" s="468">
        <f>_xll.qlTermStructureMaxDate(YieldCurve_1M)</f>
        <v>64053</v>
      </c>
      <c r="D41" s="194">
        <f>_xll.qlYieldTSDiscount(YieldCurve_1M,C41,,Trigger)</f>
        <v>0.47926729305265803</v>
      </c>
      <c r="E41" s="205"/>
      <c r="F41" s="215"/>
      <c r="G41" s="103"/>
      <c r="H41" s="468">
        <f>_xll.qlTermStructureMaxDate(YieldCurve_3M)</f>
        <v>64053</v>
      </c>
      <c r="I41" s="194">
        <f>_xll.qlYieldTSDiscount(YieldCurve_3M,H41,,Trigger)</f>
        <v>0.67365802625172777</v>
      </c>
      <c r="J41" s="205"/>
    </row>
    <row r="42" spans="2:10" x14ac:dyDescent="0.2">
      <c r="B42" s="103"/>
      <c r="C42" s="195" t="s">
        <v>20</v>
      </c>
      <c r="D42" s="196"/>
      <c r="E42" s="205"/>
      <c r="F42" s="215"/>
      <c r="G42" s="103"/>
      <c r="H42" s="195" t="s">
        <v>20</v>
      </c>
      <c r="I42" s="196"/>
      <c r="J42" s="205"/>
    </row>
    <row r="43" spans="2:10" x14ac:dyDescent="0.2">
      <c r="B43" s="103"/>
      <c r="C43" s="197" t="str">
        <f>Euribor!D5</f>
        <v>Mx_EUR1M</v>
      </c>
      <c r="D43" s="198" t="b">
        <f>_xll.qlRelinkableHandleLinkTo(C43,D31,D31)</f>
        <v>1</v>
      </c>
      <c r="E43" s="205"/>
      <c r="F43" s="215"/>
      <c r="G43" s="103"/>
      <c r="H43" s="197" t="str">
        <f>Euribor!D6</f>
        <v>Mx_EUR3M</v>
      </c>
      <c r="I43" s="198" t="b">
        <f>_xll.qlRelinkableHandleLinkTo(H43,I31,I31)</f>
        <v>1</v>
      </c>
      <c r="J43" s="205"/>
    </row>
    <row r="44" spans="2:10" x14ac:dyDescent="0.2">
      <c r="B44" s="207"/>
      <c r="C44" s="208"/>
      <c r="D44" s="208"/>
      <c r="E44" s="206"/>
      <c r="F44" s="215"/>
      <c r="G44" s="207"/>
      <c r="H44" s="208"/>
      <c r="I44" s="208"/>
      <c r="J44" s="206"/>
    </row>
    <row r="45" spans="2:10" x14ac:dyDescent="0.2">
      <c r="F45" s="215"/>
    </row>
    <row r="46" spans="2:10" x14ac:dyDescent="0.2">
      <c r="B46" s="201"/>
      <c r="C46" s="209"/>
      <c r="D46" s="209"/>
      <c r="E46" s="203"/>
      <c r="F46" s="215"/>
      <c r="G46" s="201"/>
      <c r="H46" s="202"/>
      <c r="I46" s="202"/>
      <c r="J46" s="203"/>
    </row>
    <row r="47" spans="2:10" x14ac:dyDescent="0.2">
      <c r="B47" s="204"/>
      <c r="C47" s="217" t="s">
        <v>19</v>
      </c>
      <c r="D47" s="220" t="str">
        <f>_xll.qlPiecewiseYieldCurve(D49,D50,D51,_xll.ohPack(EUR6M!$T$3:$T$94),,,,D52,D53,D54,Permanent,Trigger,ObjectOverwrite)</f>
        <v>_MXEUR6M#0004</v>
      </c>
      <c r="E47" s="205"/>
      <c r="F47" s="215"/>
      <c r="G47" s="103"/>
      <c r="H47" s="217" t="s">
        <v>19</v>
      </c>
      <c r="I47" s="220" t="str">
        <f>_xll.qlPiecewiseYieldCurve(I49,I50,I51,_xll.ohPack(EUR1Y!T3:T93),,,,I52,I53,I54,Permanent,Trigger,ObjectOverwrite)</f>
        <v>_MXEUR1Y#0003</v>
      </c>
      <c r="J47" s="205"/>
    </row>
    <row r="48" spans="2:10" x14ac:dyDescent="0.2">
      <c r="B48" s="204"/>
      <c r="C48" s="218" t="s">
        <v>20</v>
      </c>
      <c r="D48" s="221" t="str">
        <f>_xll.ohRangeRetrieveError(YieldCurve_6M)</f>
        <v/>
      </c>
      <c r="E48" s="205"/>
      <c r="G48" s="103"/>
      <c r="H48" s="218" t="s">
        <v>20</v>
      </c>
      <c r="I48" s="221" t="str">
        <f>_xll.ohRangeRetrieveError(YieldCurve_1Y)</f>
        <v/>
      </c>
      <c r="J48" s="205"/>
    </row>
    <row r="49" spans="2:10" x14ac:dyDescent="0.2">
      <c r="B49" s="103"/>
      <c r="C49" s="217" t="s">
        <v>21</v>
      </c>
      <c r="D49" s="185" t="s">
        <v>43</v>
      </c>
      <c r="E49" s="205"/>
      <c r="G49" s="103"/>
      <c r="H49" s="217" t="s">
        <v>21</v>
      </c>
      <c r="I49" s="185" t="s">
        <v>50</v>
      </c>
      <c r="J49" s="205"/>
    </row>
    <row r="50" spans="2:10" x14ac:dyDescent="0.2">
      <c r="B50" s="103"/>
      <c r="C50" s="219" t="s">
        <v>22</v>
      </c>
      <c r="D50" s="186">
        <v>0</v>
      </c>
      <c r="E50" s="205"/>
      <c r="G50" s="103"/>
      <c r="H50" s="219" t="s">
        <v>22</v>
      </c>
      <c r="I50" s="186">
        <v>0</v>
      </c>
      <c r="J50" s="205"/>
    </row>
    <row r="51" spans="2:10" x14ac:dyDescent="0.2">
      <c r="B51" s="103"/>
      <c r="C51" s="219" t="s">
        <v>23</v>
      </c>
      <c r="D51" s="187" t="s">
        <v>24</v>
      </c>
      <c r="E51" s="205"/>
      <c r="G51" s="103"/>
      <c r="H51" s="219" t="s">
        <v>23</v>
      </c>
      <c r="I51" s="187" t="s">
        <v>24</v>
      </c>
      <c r="J51" s="205"/>
    </row>
    <row r="52" spans="2:10" x14ac:dyDescent="0.2">
      <c r="B52" s="103"/>
      <c r="C52" s="219" t="s">
        <v>25</v>
      </c>
      <c r="D52" s="188"/>
      <c r="E52" s="205"/>
      <c r="G52" s="103"/>
      <c r="H52" s="219" t="s">
        <v>25</v>
      </c>
      <c r="I52" s="188"/>
      <c r="J52" s="205"/>
    </row>
    <row r="53" spans="2:10" x14ac:dyDescent="0.2">
      <c r="B53" s="103"/>
      <c r="C53" s="219" t="s">
        <v>26</v>
      </c>
      <c r="D53" s="189" t="s">
        <v>27</v>
      </c>
      <c r="E53" s="205"/>
      <c r="G53" s="103"/>
      <c r="H53" s="219" t="s">
        <v>26</v>
      </c>
      <c r="I53" s="189" t="s">
        <v>27</v>
      </c>
      <c r="J53" s="205"/>
    </row>
    <row r="54" spans="2:10" x14ac:dyDescent="0.2">
      <c r="B54" s="103"/>
      <c r="C54" s="218" t="s">
        <v>28</v>
      </c>
      <c r="D54" s="190" t="s">
        <v>29</v>
      </c>
      <c r="E54" s="205"/>
      <c r="G54" s="103"/>
      <c r="H54" s="218" t="s">
        <v>28</v>
      </c>
      <c r="I54" s="190" t="s">
        <v>29</v>
      </c>
      <c r="J54" s="205"/>
    </row>
    <row r="55" spans="2:10" x14ac:dyDescent="0.2">
      <c r="B55" s="103"/>
      <c r="C55" s="191"/>
      <c r="D55" s="191"/>
      <c r="E55" s="205"/>
      <c r="G55" s="103"/>
      <c r="H55" s="191"/>
      <c r="I55" s="191"/>
      <c r="J55" s="205"/>
    </row>
    <row r="56" spans="2:10" x14ac:dyDescent="0.2">
      <c r="B56" s="103"/>
      <c r="C56" s="192">
        <f>_xll.qlTermStructureReferenceDate(YieldCurve_6M)</f>
        <v>42136</v>
      </c>
      <c r="D56" s="193">
        <f>_xll.qlYieldTSDiscount(YieldCurve_6M,C56,,Trigger)</f>
        <v>1</v>
      </c>
      <c r="E56" s="205"/>
      <c r="G56" s="103"/>
      <c r="H56" s="192">
        <f>_xll.qlTermStructureReferenceDate(YieldCurve_1Y)</f>
        <v>42136</v>
      </c>
      <c r="I56" s="193">
        <f>_xll.qlYieldTSDiscount(YieldCurve_1Y,H56,,Trigger)</f>
        <v>1</v>
      </c>
      <c r="J56" s="205"/>
    </row>
    <row r="57" spans="2:10" x14ac:dyDescent="0.2">
      <c r="B57" s="103"/>
      <c r="C57" s="468">
        <f>_xll.qlTermStructureMaxDate(YieldCurve_6M)</f>
        <v>64053</v>
      </c>
      <c r="D57" s="194">
        <f>_xll.qlYieldTSDiscount(YieldCurve_6M,C57,,Trigger)</f>
        <v>0.66547688407747285</v>
      </c>
      <c r="E57" s="205"/>
      <c r="G57" s="103"/>
      <c r="H57" s="468">
        <f>_xll.qlTermStructureMaxDate(YieldCurve_1Y)</f>
        <v>64053</v>
      </c>
      <c r="I57" s="469">
        <f>_xll.qlYieldTSDiscount(YieldCurve_1Y,H57,,Trigger)</f>
        <v>0.64743360766396241</v>
      </c>
      <c r="J57" s="205"/>
    </row>
    <row r="58" spans="2:10" x14ac:dyDescent="0.2">
      <c r="B58" s="103"/>
      <c r="C58" s="195" t="s">
        <v>20</v>
      </c>
      <c r="D58" s="199"/>
      <c r="E58" s="205"/>
      <c r="G58" s="103"/>
      <c r="H58" s="195" t="s">
        <v>20</v>
      </c>
      <c r="I58" s="196"/>
      <c r="J58" s="205"/>
    </row>
    <row r="59" spans="2:10" x14ac:dyDescent="0.2">
      <c r="B59" s="103"/>
      <c r="C59" s="197" t="str">
        <f>Euribor!D7</f>
        <v>Mx_EUR6M</v>
      </c>
      <c r="D59" s="200" t="b">
        <f>_xll.qlRelinkableHandleLinkTo(C59,D47,D47)</f>
        <v>1</v>
      </c>
      <c r="E59" s="205"/>
      <c r="G59" s="103"/>
      <c r="H59" s="197" t="str">
        <f>Euribor!D8</f>
        <v>Mx_EUR1Y</v>
      </c>
      <c r="I59" s="200" t="b">
        <f>_xll.qlRelinkableHandleLinkTo(H59,I47,I47)</f>
        <v>1</v>
      </c>
      <c r="J59" s="205"/>
    </row>
    <row r="60" spans="2:10" x14ac:dyDescent="0.2">
      <c r="B60" s="207"/>
      <c r="C60" s="208"/>
      <c r="D60" s="208"/>
      <c r="E60" s="206"/>
      <c r="G60" s="207"/>
      <c r="H60" s="208"/>
      <c r="I60" s="208"/>
      <c r="J60" s="206"/>
    </row>
  </sheetData>
  <dataValidations count="6">
    <dataValidation type="list" allowBlank="1" showInputMessage="1" showErrorMessage="1" sqref="D51 D19 I35 D35 I51 I19">
      <formula1>"TARGET,UnitedKingdom::Exchange,UnitedKingdom::Metals,UnitedKingdom::Settlement,UnitedStates::GovernmentBond,UnitedStates::NERC,UnitedStates::NYSE,UnitedStates::Settlement,Switzerland,Japan,Italy::Exchange"</formula1>
    </dataValidation>
    <dataValidation type="list" allowBlank="1" showInputMessage="1" showErrorMessage="1" sqref="D53 D21 I37 D37 I53 I21">
      <formula1>"Discount,ZeroYield,ForwardRate"</formula1>
    </dataValidation>
    <dataValidation type="list" allowBlank="1" showInputMessage="1" showErrorMessage="1" sqref="D54 D22 I38 D38 I54 I22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7">
      <formula1>"TARGET,UnitedKingdom::Exchange,UnitedKingdom::Metals,UnitedKingdom::Settlement,UnitedStates::GovernmentBond,UnitedStates::NERC,UnitedStates::NYSE,UnitedStates::Settlement,Switzerland,Japan,Italy::Exchange,NullCalendar,Australia,China,HongKong::HKEx"</formula1>
    </dataValidation>
    <dataValidation type="list" allowBlank="1" showInputMessage="1" showErrorMessage="1" sqref="D12">
      <formula1>"Reference, Mx_Live,QL_Live"</formula1>
    </dataValidation>
    <dataValidation type="list" allowBlank="1" showInputMessage="1" showErrorMessage="1" sqref="D11">
      <formula1>"Reference, Mx_Live"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93" r:id="rId4" name="Button 21">
              <controlPr defaultSize="0" print="0" autoFill="0" autoPict="0" macro="[0]!copydata">
                <anchor moveWithCells="1" sizeWithCells="1">
                  <from>
                    <xdr:col>7</xdr:col>
                    <xdr:colOff>123825</xdr:colOff>
                    <xdr:row>3</xdr:row>
                    <xdr:rowOff>57150</xdr:rowOff>
                  </from>
                  <to>
                    <xdr:col>8</xdr:col>
                    <xdr:colOff>666750</xdr:colOff>
                    <xdr:row>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Y80"/>
  <sheetViews>
    <sheetView showGridLines="0" topLeftCell="N1" workbookViewId="0">
      <selection activeCell="V2" sqref="V2"/>
    </sheetView>
  </sheetViews>
  <sheetFormatPr defaultRowHeight="11.25" outlineLevelCol="1" x14ac:dyDescent="0.2"/>
  <cols>
    <col min="1" max="1" width="7.5703125" style="137" hidden="1" customWidth="1" outlineLevel="1"/>
    <col min="2" max="2" width="5.7109375" style="137" hidden="1" customWidth="1" outlineLevel="1"/>
    <col min="3" max="4" width="6" style="227" hidden="1" customWidth="1" outlineLevel="1"/>
    <col min="5" max="5" width="7" style="162" hidden="1" customWidth="1" outlineLevel="1"/>
    <col min="6" max="6" width="19.5703125" style="228" hidden="1" customWidth="1" outlineLevel="1"/>
    <col min="7" max="7" width="6" style="137" hidden="1" customWidth="1" outlineLevel="1"/>
    <col min="8" max="9" width="11" style="137" hidden="1" customWidth="1" outlineLevel="1"/>
    <col min="10" max="10" width="12.85546875" style="137" hidden="1" customWidth="1" outlineLevel="1"/>
    <col min="11" max="11" width="15.140625" style="137" hidden="1" customWidth="1" outlineLevel="1" collapsed="1"/>
    <col min="12" max="12" width="9" style="162" hidden="1" customWidth="1" outlineLevel="1"/>
    <col min="13" max="13" width="2.7109375" style="137" hidden="1" customWidth="1" outlineLevel="1" collapsed="1"/>
    <col min="14" max="14" width="2.85546875" style="137" customWidth="1" collapsed="1"/>
    <col min="15" max="15" width="5" style="137" hidden="1" customWidth="1" outlineLevel="1"/>
    <col min="16" max="16" width="9" style="137" hidden="1" customWidth="1" outlineLevel="1"/>
    <col min="17" max="17" width="15.140625" style="137" hidden="1" customWidth="1" outlineLevel="1"/>
    <col min="18" max="18" width="6" style="137" hidden="1" customWidth="1" outlineLevel="1"/>
    <col min="19" max="19" width="15.140625" style="137" hidden="1" customWidth="1" outlineLevel="1"/>
    <col min="20" max="20" width="13.140625" style="137" bestFit="1" customWidth="1" collapsed="1"/>
    <col min="21" max="22" width="10.7109375" style="137" customWidth="1"/>
    <col min="23" max="24" width="17.28515625" style="137" bestFit="1" customWidth="1"/>
    <col min="25" max="25" width="12" style="137" bestFit="1" customWidth="1"/>
    <col min="26" max="26" width="15.140625" style="137" bestFit="1" customWidth="1"/>
    <col min="27" max="27" width="9" style="137" bestFit="1" customWidth="1"/>
    <col min="28" max="29" width="9.140625" style="137"/>
    <col min="30" max="30" width="12" style="137" bestFit="1" customWidth="1"/>
    <col min="31" max="16384" width="9.140625" style="137"/>
  </cols>
  <sheetData>
    <row r="1" spans="1:25" ht="21.95" customHeight="1" x14ac:dyDescent="0.2">
      <c r="C1" s="139"/>
      <c r="D1" s="139"/>
      <c r="E1" s="140"/>
      <c r="F1" s="141"/>
      <c r="G1" s="142"/>
      <c r="K1" s="137" t="str">
        <f>_xll.qlEonia(,,Permanent,Trigger,ObjectOverwrite)</f>
        <v>obj_00810#0003</v>
      </c>
      <c r="L1" s="140"/>
      <c r="T1" s="295" t="s">
        <v>227</v>
      </c>
      <c r="U1" s="296"/>
      <c r="V1" s="296"/>
      <c r="W1" s="277"/>
      <c r="X1" s="276"/>
      <c r="Y1" s="225" t="s">
        <v>217</v>
      </c>
    </row>
    <row r="2" spans="1:25" ht="21.95" customHeight="1" x14ac:dyDescent="0.2">
      <c r="A2" s="117" t="s">
        <v>18</v>
      </c>
      <c r="B2" s="117" t="s">
        <v>245</v>
      </c>
      <c r="C2" s="117" t="s">
        <v>244</v>
      </c>
      <c r="D2" s="117" t="s">
        <v>57</v>
      </c>
      <c r="E2" s="117" t="s">
        <v>246</v>
      </c>
      <c r="F2" s="117" t="s">
        <v>13</v>
      </c>
      <c r="G2" s="117" t="s">
        <v>247</v>
      </c>
      <c r="H2" s="117" t="s">
        <v>248</v>
      </c>
      <c r="I2" s="117" t="s">
        <v>263</v>
      </c>
      <c r="J2" s="117" t="s">
        <v>213</v>
      </c>
      <c r="K2" s="117" t="s">
        <v>44</v>
      </c>
      <c r="L2" s="117" t="s">
        <v>48</v>
      </c>
      <c r="O2" s="135" t="s">
        <v>18</v>
      </c>
      <c r="P2" s="135"/>
      <c r="Q2" s="135" t="s">
        <v>44</v>
      </c>
      <c r="R2" s="135"/>
      <c r="S2" s="225" t="s">
        <v>44</v>
      </c>
      <c r="T2" s="225" t="s">
        <v>80</v>
      </c>
      <c r="U2" s="224" t="s">
        <v>214</v>
      </c>
      <c r="V2" s="224"/>
      <c r="W2" s="225" t="s">
        <v>38</v>
      </c>
      <c r="X2" s="225" t="s">
        <v>39</v>
      </c>
      <c r="Y2" s="229">
        <f t="array" ref="Y2:Y71">_xll.qlPiecewiseYieldCurveData(YieldCurve_ON,Trigger)</f>
        <v>1</v>
      </c>
    </row>
    <row r="3" spans="1:25" ht="11.25" customHeight="1" x14ac:dyDescent="0.2">
      <c r="A3" s="118" t="s">
        <v>47</v>
      </c>
      <c r="B3" s="120" t="str">
        <f t="array" ref="B3:B71">SUBSTITUTE(_xll.ohFilter(PastedValue!BC2:BC63,PastedValue!AY2:AY63="Dp"),"/N","N")</f>
        <v>ON</v>
      </c>
      <c r="C3" s="169" t="s">
        <v>67</v>
      </c>
      <c r="D3" s="169" t="str">
        <f t="shared" ref="D3:D34" si="0">IF(DataSelect="Reference",$B3,$C3)</f>
        <v>ON</v>
      </c>
      <c r="E3" s="119">
        <f>IF(C3="ON",0,IF(C3="TN",1,2))</f>
        <v>0</v>
      </c>
      <c r="F3" s="133" t="str">
        <f t="shared" ref="F3:F19" si="1">IF(RIGHT(C3,1)="M","Modified Following",IF(RIGHT(C3,1)="Y","Modified Following","Following"))</f>
        <v>Following</v>
      </c>
      <c r="G3" s="121" t="str">
        <f>IF(RIGHT(C3,1)="M","TRUE",IF(RIGHT(C3,1)="Y","TRUE","FALSE"))</f>
        <v>FALSE</v>
      </c>
      <c r="H3" s="122" t="s">
        <v>51</v>
      </c>
      <c r="I3" s="434">
        <f t="array" ref="I3:I71">_xll.ohFilter(PastedValue!BF2:BF63,PastedValue!AY2:AY63="Dp")/100</f>
        <v>-1.199999E-3</v>
      </c>
      <c r="J3" s="235" t="str">
        <f>Currency&amp;"X"&amp;C3&amp;"D="&amp;"ON"</f>
        <v>EURXOND=ON</v>
      </c>
      <c r="K3" s="124" t="str">
        <f>_xll.qlDepositRateHelper2(,IF(DataSelect="Mx_Live",$J3,$I3),IF(RIGHT($D3,1)="N","1D",$D3),$E3,Calendar,$F3,$G3,$H3,Permanent,Trigger,ObjectOverwrite)</f>
        <v>obj_00821#0003</v>
      </c>
      <c r="L3" s="119" t="b">
        <f t="shared" ref="L3:L17" si="2">IF(ISERROR(K3),FALSE,TRUE)</f>
        <v>1</v>
      </c>
      <c r="M3" s="138"/>
      <c r="O3" s="64" t="str">
        <f t="shared" ref="O3:O34" si="3">A3</f>
        <v>Dp</v>
      </c>
      <c r="P3" s="64" t="str">
        <f>D3</f>
        <v>ON</v>
      </c>
      <c r="Q3" s="34" t="str">
        <f>K3</f>
        <v>obj_00821#0003</v>
      </c>
      <c r="R3" s="34" t="b">
        <f>L3</f>
        <v>1</v>
      </c>
      <c r="S3" s="34" t="str">
        <f t="array" ref="S3:S71">_xll.ohPack(_xll.ohFilter(Q3:Q71,R3:R71))</f>
        <v>obj_00821#0003</v>
      </c>
      <c r="T3" s="34" t="str">
        <f>_xll.qlRateHelperQuoteName(S3,Trigger)</f>
        <v/>
      </c>
      <c r="U3" s="136">
        <f>_xll.qlRateHelperQuoteValue(S3,_xll.ohTrigger(Trigger,TriggerON))</f>
        <v>-1.199999E-3</v>
      </c>
      <c r="V3" s="317" t="str">
        <f>IFERROR(_xll.qlFuturesRateHelperConvexityAdjustment(S3,Trigger),"--")</f>
        <v>--</v>
      </c>
      <c r="W3" s="35">
        <f>_xll.qlRateHelperEarliestDate(S3,Trigger)</f>
        <v>42136</v>
      </c>
      <c r="X3" s="35">
        <f>_xll.qlRateHelperLatestDate(S3,Trigger)</f>
        <v>42137</v>
      </c>
      <c r="Y3" s="230">
        <v>1.0000033333416667</v>
      </c>
    </row>
    <row r="4" spans="1:25" ht="11.25" customHeight="1" x14ac:dyDescent="0.2">
      <c r="A4" s="125" t="s">
        <v>47</v>
      </c>
      <c r="B4" s="128" t="str">
        <v>TN</v>
      </c>
      <c r="C4" s="170" t="s">
        <v>186</v>
      </c>
      <c r="D4" s="170" t="str">
        <f t="shared" si="0"/>
        <v>TN</v>
      </c>
      <c r="E4" s="127">
        <f t="shared" ref="E4:E67" si="4">IF(C4="ON",0,IF(C4="TN",1,2))</f>
        <v>1</v>
      </c>
      <c r="F4" s="134" t="str">
        <f t="shared" si="1"/>
        <v>Following</v>
      </c>
      <c r="G4" s="129" t="str">
        <f t="shared" ref="G4:G67" si="5">IF(RIGHT(C4,1)="M","TRUE",IF(RIGHT(C4,1)="Y","TRUE","FALSE"))</f>
        <v>FALSE</v>
      </c>
      <c r="H4" s="130" t="s">
        <v>51</v>
      </c>
      <c r="I4" s="435">
        <v>-1.1999999999999999E-3</v>
      </c>
      <c r="J4" s="236" t="str">
        <f>Currency&amp;"X"&amp;C4&amp;"D="&amp;"ON"</f>
        <v>EURXTND=ON</v>
      </c>
      <c r="K4" s="132" t="str">
        <f>_xll.qlDepositRateHelper2(,IF(DataSelect="Mx_Live",$J4,$I4),IF(RIGHT($D4,1)="N","1D",$D4),$E4,Calendar,$F4,$G4,$H4,Permanent,Trigger,ObjectOverwrite)</f>
        <v>obj_00815#0003</v>
      </c>
      <c r="L4" s="127" t="b">
        <f t="shared" si="2"/>
        <v>1</v>
      </c>
      <c r="M4" s="144"/>
      <c r="O4" s="64" t="str">
        <f t="shared" si="3"/>
        <v>Dp</v>
      </c>
      <c r="P4" s="64" t="str">
        <f t="shared" ref="P4:P67" si="6">D4</f>
        <v>TN</v>
      </c>
      <c r="Q4" s="34" t="str">
        <f t="shared" ref="Q4:Q67" si="7">K4</f>
        <v>obj_00815#0003</v>
      </c>
      <c r="R4" s="34" t="b">
        <f t="shared" ref="R4:R67" si="8">L4</f>
        <v>1</v>
      </c>
      <c r="S4" s="34" t="str">
        <v>obj_00815#0003</v>
      </c>
      <c r="T4" s="34" t="str">
        <f>_xll.qlRateHelperQuoteName(S4,Trigger)</f>
        <v/>
      </c>
      <c r="U4" s="136">
        <f>_xll.qlRateHelperQuoteValue(S4,_xll.ohTrigger(Trigger,TriggerON))</f>
        <v>-1.1999999999999999E-3</v>
      </c>
      <c r="V4" s="317" t="str">
        <f>IFERROR(_xll.qlFuturesRateHelperConvexityAdjustment(S4,Trigger),"--")</f>
        <v>--</v>
      </c>
      <c r="W4" s="35">
        <f>_xll.qlRateHelperEarliestDate(S4,Trigger)</f>
        <v>42137</v>
      </c>
      <c r="X4" s="35">
        <f>_xll.qlRateHelperLatestDate(S4,Trigger)</f>
        <v>42138</v>
      </c>
      <c r="Y4" s="230">
        <v>1.00000666669723</v>
      </c>
    </row>
    <row r="5" spans="1:25" ht="11.25" customHeight="1" x14ac:dyDescent="0.2">
      <c r="A5" s="171" t="s">
        <v>47</v>
      </c>
      <c r="B5" s="174" t="str">
        <v>SN</v>
      </c>
      <c r="C5" s="172" t="s">
        <v>187</v>
      </c>
      <c r="D5" s="172" t="str">
        <f t="shared" si="0"/>
        <v>SN</v>
      </c>
      <c r="E5" s="173">
        <f t="shared" si="4"/>
        <v>2</v>
      </c>
      <c r="F5" s="433" t="str">
        <f t="shared" si="1"/>
        <v>Following</v>
      </c>
      <c r="G5" s="175" t="str">
        <f t="shared" si="5"/>
        <v>FALSE</v>
      </c>
      <c r="H5" s="176" t="s">
        <v>51</v>
      </c>
      <c r="I5" s="436">
        <v>-1E-3</v>
      </c>
      <c r="J5" s="237" t="str">
        <f>Currency&amp;"X"&amp;C5&amp;"D="&amp;"ON"</f>
        <v>EURXSND=ON</v>
      </c>
      <c r="K5" s="177" t="str">
        <f>_xll.qlDepositRateHelper2(,IF(DataSelect="Mx_Live",$J5,$I5),IF(RIGHT($D5,1)="N","1D",$D5),$E5,Calendar,$F5,$G5,$H5,Permanent,Trigger,ObjectOverwrite)</f>
        <v>obj_00835#0003</v>
      </c>
      <c r="L5" s="173" t="b">
        <f t="shared" si="2"/>
        <v>1</v>
      </c>
      <c r="M5" s="144"/>
      <c r="O5" s="64" t="str">
        <f t="shared" si="3"/>
        <v>Dp</v>
      </c>
      <c r="P5" s="64" t="str">
        <f t="shared" si="6"/>
        <v>SN</v>
      </c>
      <c r="Q5" s="34" t="str">
        <f t="shared" si="7"/>
        <v>obj_00835#0003</v>
      </c>
      <c r="R5" s="34" t="b">
        <f t="shared" si="8"/>
        <v>1</v>
      </c>
      <c r="S5" s="34" t="str">
        <v>obj_00835#0003</v>
      </c>
      <c r="T5" s="34" t="str">
        <f>_xll.qlRateHelperQuoteName(S5,Trigger)</f>
        <v/>
      </c>
      <c r="U5" s="136">
        <f>_xll.qlRateHelperQuoteValue(S5,_xll.ohTrigger(Trigger,TriggerON))</f>
        <v>-1E-3</v>
      </c>
      <c r="V5" s="317" t="str">
        <f>IFERROR(_xll.qlFuturesRateHelperConvexityAdjustment(S5,Trigger),"--")</f>
        <v>--</v>
      </c>
      <c r="W5" s="35">
        <f>_xll.qlRateHelperEarliestDate(S5,Trigger)</f>
        <v>42138</v>
      </c>
      <c r="X5" s="35">
        <f>_xll.qlRateHelperLatestDate(S5,Trigger)</f>
        <v>42139</v>
      </c>
      <c r="Y5" s="230">
        <v>1.0000094445012426</v>
      </c>
    </row>
    <row r="6" spans="1:25" ht="11.25" customHeight="1" x14ac:dyDescent="0.2">
      <c r="A6" s="125" t="s">
        <v>47</v>
      </c>
      <c r="B6" s="128" t="str">
        <v>1W</v>
      </c>
      <c r="C6" s="126" t="s">
        <v>90</v>
      </c>
      <c r="D6" s="126" t="str">
        <f t="shared" si="0"/>
        <v>1W</v>
      </c>
      <c r="E6" s="127">
        <f t="shared" si="4"/>
        <v>2</v>
      </c>
      <c r="F6" s="134" t="str">
        <f t="shared" si="1"/>
        <v>Following</v>
      </c>
      <c r="G6" s="129" t="str">
        <f t="shared" si="5"/>
        <v>FALSE</v>
      </c>
      <c r="H6" s="130" t="s">
        <v>51</v>
      </c>
      <c r="I6" s="435">
        <v>-9.2999999999999995E-4</v>
      </c>
      <c r="J6" s="236" t="str">
        <f t="shared" ref="J6:J37" si="9">Currency&amp;"OISDDS"&amp;C6</f>
        <v>EUROISDDS1W</v>
      </c>
      <c r="K6" s="132" t="str">
        <f>_xll.qlDepositRateHelper2(,IF(DataSelect="Mx_Live",$J6,$I6),IF(RIGHT($D6,1)="N","1D",$D6),$E6,Calendar,$F6,$G6,$H6,Permanent,Trigger,ObjectOverwrite)</f>
        <v>obj_0082e#0003</v>
      </c>
      <c r="L6" s="127" t="b">
        <f t="shared" si="2"/>
        <v>1</v>
      </c>
      <c r="M6" s="144"/>
      <c r="O6" s="64" t="str">
        <f t="shared" si="3"/>
        <v>Dp</v>
      </c>
      <c r="P6" s="64" t="str">
        <f t="shared" si="6"/>
        <v>1W</v>
      </c>
      <c r="Q6" s="34" t="str">
        <f t="shared" si="7"/>
        <v>obj_0082e#0003</v>
      </c>
      <c r="R6" s="34" t="b">
        <f t="shared" si="8"/>
        <v>1</v>
      </c>
      <c r="S6" s="34" t="str">
        <v>obj_0082e#0003</v>
      </c>
      <c r="T6" s="34" t="str">
        <f>_xll.qlRateHelperQuoteName(S6,Trigger)</f>
        <v/>
      </c>
      <c r="U6" s="136">
        <f>_xll.qlRateHelperQuoteValue(S6,_xll.ohTrigger(Trigger,TriggerON))</f>
        <v>-9.2999999999999995E-4</v>
      </c>
      <c r="V6" s="317" t="str">
        <f>IFERROR(_xll.qlFuturesRateHelperConvexityAdjustment(S6,Trigger),"--")</f>
        <v>--</v>
      </c>
      <c r="W6" s="35">
        <f>_xll.qlRateHelperEarliestDate(S6,Trigger)</f>
        <v>42138</v>
      </c>
      <c r="X6" s="35">
        <f>_xll.qlRateHelperLatestDate(S6,Trigger)</f>
        <v>42145</v>
      </c>
      <c r="Y6" s="230">
        <v>1.000024750478131</v>
      </c>
    </row>
    <row r="7" spans="1:25" ht="11.25" customHeight="1" x14ac:dyDescent="0.2">
      <c r="A7" s="125" t="s">
        <v>47</v>
      </c>
      <c r="B7" s="128" t="str">
        <v>2W</v>
      </c>
      <c r="C7" s="126" t="s">
        <v>91</v>
      </c>
      <c r="D7" s="126" t="str">
        <f t="shared" si="0"/>
        <v>2W</v>
      </c>
      <c r="E7" s="127">
        <f t="shared" si="4"/>
        <v>2</v>
      </c>
      <c r="F7" s="134" t="str">
        <f t="shared" si="1"/>
        <v>Following</v>
      </c>
      <c r="G7" s="129" t="str">
        <f t="shared" si="5"/>
        <v>FALSE</v>
      </c>
      <c r="H7" s="130" t="s">
        <v>51</v>
      </c>
      <c r="I7" s="435">
        <v>-1.06E-3</v>
      </c>
      <c r="J7" s="236" t="str">
        <f t="shared" si="9"/>
        <v>EUROISDDS2W</v>
      </c>
      <c r="K7" s="132" t="str">
        <f>_xll.qlDepositRateHelper2(,IF(DataSelect="Mx_Live",$J7,$I7),IF(RIGHT($D7,1)="N","1D",$D7),$E7,Calendar,$F7,$G7,$H7,Permanent,Trigger,ObjectOverwrite)</f>
        <v>obj_00832#0003</v>
      </c>
      <c r="L7" s="127" t="b">
        <f t="shared" si="2"/>
        <v>1</v>
      </c>
      <c r="M7" s="144"/>
      <c r="O7" s="64" t="str">
        <f t="shared" si="3"/>
        <v>Dp</v>
      </c>
      <c r="P7" s="64" t="str">
        <f t="shared" si="6"/>
        <v>2W</v>
      </c>
      <c r="Q7" s="34" t="str">
        <f t="shared" si="7"/>
        <v>obj_00832#0003</v>
      </c>
      <c r="R7" s="34" t="b">
        <f t="shared" si="8"/>
        <v>1</v>
      </c>
      <c r="S7" s="34" t="str">
        <v>obj_00832#0003</v>
      </c>
      <c r="T7" s="34" t="str">
        <f>_xll.qlRateHelperQuoteName(S7,Trigger)</f>
        <v/>
      </c>
      <c r="U7" s="136">
        <f>_xll.qlRateHelperQuoteValue(S7,_xll.ohTrigger(Trigger,TriggerON))</f>
        <v>-1.06E-3</v>
      </c>
      <c r="V7" s="317" t="str">
        <f>IFERROR(_xll.qlFuturesRateHelperConvexityAdjustment(S7,Trigger),"--")</f>
        <v>--</v>
      </c>
      <c r="W7" s="35">
        <f>_xll.qlRateHelperEarliestDate(S7,Trigger)</f>
        <v>42138</v>
      </c>
      <c r="X7" s="35">
        <f>_xll.qlRateHelperLatestDate(S7,Trigger)</f>
        <v>42152</v>
      </c>
      <c r="Y7" s="230">
        <v>1.0000478908934134</v>
      </c>
    </row>
    <row r="8" spans="1:25" ht="11.25" customHeight="1" x14ac:dyDescent="0.2">
      <c r="A8" s="125" t="s">
        <v>47</v>
      </c>
      <c r="B8" s="128" t="str">
        <v>3W</v>
      </c>
      <c r="C8" s="126" t="s">
        <v>92</v>
      </c>
      <c r="D8" s="126" t="str">
        <f t="shared" si="0"/>
        <v>3W</v>
      </c>
      <c r="E8" s="127">
        <f t="shared" si="4"/>
        <v>2</v>
      </c>
      <c r="F8" s="134" t="str">
        <f t="shared" si="1"/>
        <v>Following</v>
      </c>
      <c r="G8" s="129" t="str">
        <f t="shared" si="5"/>
        <v>FALSE</v>
      </c>
      <c r="H8" s="130" t="s">
        <v>51</v>
      </c>
      <c r="I8" s="435">
        <v>-1.09E-3</v>
      </c>
      <c r="J8" s="236" t="str">
        <f t="shared" si="9"/>
        <v>EUROISDDS3W</v>
      </c>
      <c r="K8" s="132" t="str">
        <f>_xll.qlDepositRateHelper2(,IF(DataSelect="Mx_Live",$J8,$I8),IF(RIGHT($D8,1)="N","1D",$D8),$E8,Calendar,$F8,$G8,$H8,Permanent,Trigger,ObjectOverwrite)</f>
        <v>obj_0083f#0003</v>
      </c>
      <c r="L8" s="127" t="b">
        <f t="shared" si="2"/>
        <v>1</v>
      </c>
      <c r="M8" s="144"/>
      <c r="O8" s="64" t="str">
        <f t="shared" si="3"/>
        <v>Dp</v>
      </c>
      <c r="P8" s="64" t="str">
        <f t="shared" si="6"/>
        <v>3W</v>
      </c>
      <c r="Q8" s="34" t="str">
        <f t="shared" si="7"/>
        <v>obj_0083f#0003</v>
      </c>
      <c r="R8" s="34" t="b">
        <f t="shared" si="8"/>
        <v>1</v>
      </c>
      <c r="S8" s="34" t="str">
        <v>obj_0083f#0003</v>
      </c>
      <c r="T8" s="34" t="str">
        <f>_xll.qlRateHelperQuoteName(S8,Trigger)</f>
        <v/>
      </c>
      <c r="U8" s="136">
        <f>_xll.qlRateHelperQuoteValue(S8,_xll.ohTrigger(Trigger,TriggerON))</f>
        <v>-1.09E-3</v>
      </c>
      <c r="V8" s="317" t="str">
        <f>IFERROR(_xll.qlFuturesRateHelperConvexityAdjustment(S8,Trigger),"--")</f>
        <v>--</v>
      </c>
      <c r="W8" s="35">
        <f>_xll.qlRateHelperEarliestDate(S8,Trigger)</f>
        <v>42138</v>
      </c>
      <c r="X8" s="35">
        <f>_xll.qlRateHelperLatestDate(S8,Trigger)</f>
        <v>42159</v>
      </c>
      <c r="Y8" s="230">
        <v>1.000070254497617</v>
      </c>
    </row>
    <row r="9" spans="1:25" ht="11.25" customHeight="1" x14ac:dyDescent="0.2">
      <c r="A9" s="125" t="s">
        <v>47</v>
      </c>
      <c r="B9" s="128" t="str">
        <v>1M</v>
      </c>
      <c r="C9" s="126" t="s">
        <v>6</v>
      </c>
      <c r="D9" s="126" t="str">
        <f t="shared" si="0"/>
        <v>1M</v>
      </c>
      <c r="E9" s="127">
        <f t="shared" si="4"/>
        <v>2</v>
      </c>
      <c r="F9" s="134" t="str">
        <f t="shared" si="1"/>
        <v>Modified Following</v>
      </c>
      <c r="G9" s="129" t="str">
        <f t="shared" si="5"/>
        <v>TRUE</v>
      </c>
      <c r="H9" s="130" t="s">
        <v>51</v>
      </c>
      <c r="I9" s="435">
        <v>-1.14E-3</v>
      </c>
      <c r="J9" s="236" t="str">
        <f t="shared" si="9"/>
        <v>EUROISDDS1M</v>
      </c>
      <c r="K9" s="132" t="str">
        <f>_xll.qlDepositRateHelper2(,IF(DataSelect="Mx_Live",$J9,$I9),IF(RIGHT($D9,1)="N","1D",$D9),$E9,Calendar,$F9,$G9,$H9,Permanent,Trigger,ObjectOverwrite)</f>
        <v>obj_0084b#0003</v>
      </c>
      <c r="L9" s="127" t="b">
        <f t="shared" si="2"/>
        <v>1</v>
      </c>
      <c r="M9" s="144"/>
      <c r="O9" s="64" t="str">
        <f t="shared" si="3"/>
        <v>Dp</v>
      </c>
      <c r="P9" s="64" t="str">
        <f t="shared" si="6"/>
        <v>1M</v>
      </c>
      <c r="Q9" s="34" t="str">
        <f t="shared" si="7"/>
        <v>obj_0084b#0003</v>
      </c>
      <c r="R9" s="34" t="b">
        <f t="shared" si="8"/>
        <v>1</v>
      </c>
      <c r="S9" s="34" t="str">
        <v>obj_0084b#0003</v>
      </c>
      <c r="T9" s="34" t="str">
        <f>_xll.qlRateHelperQuoteName(S9,Trigger)</f>
        <v/>
      </c>
      <c r="U9" s="136">
        <f>_xll.qlRateHelperQuoteValue(S9,_xll.ohTrigger(Trigger,TriggerON))</f>
        <v>-1.14E-3</v>
      </c>
      <c r="V9" s="317" t="str">
        <f>IFERROR(_xll.qlFuturesRateHelperConvexityAdjustment(S9,Trigger),"--")</f>
        <v>--</v>
      </c>
      <c r="W9" s="35">
        <f>_xll.qlRateHelperEarliestDate(S9,Trigger)</f>
        <v>42138</v>
      </c>
      <c r="X9" s="35">
        <f>_xll.qlRateHelperLatestDate(S9,Trigger)</f>
        <v>42170</v>
      </c>
      <c r="Y9" s="230">
        <v>1.0001080109756755</v>
      </c>
    </row>
    <row r="10" spans="1:25" ht="11.25" customHeight="1" x14ac:dyDescent="0.2">
      <c r="A10" s="125" t="s">
        <v>47</v>
      </c>
      <c r="B10" s="128" t="str">
        <v>2M</v>
      </c>
      <c r="C10" s="126" t="s">
        <v>93</v>
      </c>
      <c r="D10" s="126" t="str">
        <f t="shared" si="0"/>
        <v>2M</v>
      </c>
      <c r="E10" s="127">
        <f t="shared" si="4"/>
        <v>2</v>
      </c>
      <c r="F10" s="134" t="str">
        <f t="shared" si="1"/>
        <v>Modified Following</v>
      </c>
      <c r="G10" s="129" t="str">
        <f t="shared" si="5"/>
        <v>TRUE</v>
      </c>
      <c r="H10" s="130" t="s">
        <v>51</v>
      </c>
      <c r="I10" s="435">
        <v>-1.2199999999999999E-3</v>
      </c>
      <c r="J10" s="236" t="str">
        <f t="shared" si="9"/>
        <v>EUROISDDS2M</v>
      </c>
      <c r="K10" s="132" t="str">
        <f>_xll.qlDepositRateHelper2(,IF(DataSelect="Mx_Live",$J10,$I10),IF(RIGHT($D10,1)="N","1D",$D10),$E10,Calendar,$F10,$G10,$H10,Permanent,Trigger,ObjectOverwrite)</f>
        <v>obj_0081f#0003</v>
      </c>
      <c r="L10" s="127" t="b">
        <f t="shared" si="2"/>
        <v>1</v>
      </c>
      <c r="M10" s="144"/>
      <c r="O10" s="64" t="str">
        <f t="shared" si="3"/>
        <v>Dp</v>
      </c>
      <c r="P10" s="64" t="str">
        <f t="shared" si="6"/>
        <v>2M</v>
      </c>
      <c r="Q10" s="34" t="str">
        <f t="shared" si="7"/>
        <v>obj_0081f#0003</v>
      </c>
      <c r="R10" s="34" t="b">
        <f t="shared" si="8"/>
        <v>1</v>
      </c>
      <c r="S10" s="34" t="str">
        <v>obj_0081f#0003</v>
      </c>
      <c r="T10" s="34" t="str">
        <f>_xll.qlRateHelperQuoteName(S10,Trigger)</f>
        <v/>
      </c>
      <c r="U10" s="136">
        <f>_xll.qlRateHelperQuoteValue(S10,_xll.ohTrigger(Trigger,TriggerON))</f>
        <v>-1.2199999999999999E-3</v>
      </c>
      <c r="V10" s="317" t="str">
        <f>IFERROR(_xll.qlFuturesRateHelperConvexityAdjustment(S10,Trigger),"--")</f>
        <v>--</v>
      </c>
      <c r="W10" s="35">
        <f>_xll.qlRateHelperEarliestDate(S10,Trigger)</f>
        <v>42138</v>
      </c>
      <c r="X10" s="35">
        <f>_xll.qlRateHelperLatestDate(S10,Trigger)</f>
        <v>42199</v>
      </c>
      <c r="Y10" s="230">
        <v>1.0002134330408048</v>
      </c>
    </row>
    <row r="11" spans="1:25" ht="11.25" customHeight="1" x14ac:dyDescent="0.2">
      <c r="A11" s="125" t="s">
        <v>47</v>
      </c>
      <c r="B11" s="128" t="str">
        <v>3M</v>
      </c>
      <c r="C11" s="126" t="s">
        <v>0</v>
      </c>
      <c r="D11" s="126" t="str">
        <f t="shared" si="0"/>
        <v>3M</v>
      </c>
      <c r="E11" s="127">
        <f t="shared" si="4"/>
        <v>2</v>
      </c>
      <c r="F11" s="134" t="str">
        <f t="shared" si="1"/>
        <v>Modified Following</v>
      </c>
      <c r="G11" s="129" t="str">
        <f t="shared" si="5"/>
        <v>TRUE</v>
      </c>
      <c r="H11" s="130" t="s">
        <v>51</v>
      </c>
      <c r="I11" s="435">
        <v>-1.24E-3</v>
      </c>
      <c r="J11" s="236" t="str">
        <f t="shared" si="9"/>
        <v>EUROISDDS3M</v>
      </c>
      <c r="K11" s="132" t="str">
        <f>_xll.qlDepositRateHelper2(,IF(DataSelect="Mx_Live",$J11,$I11),IF(RIGHT($D11,1)="N","1D",$D11),$E11,Calendar,$F11,$G11,$H11,Permanent,Trigger,ObjectOverwrite)</f>
        <v>obj_00843#0003</v>
      </c>
      <c r="L11" s="127" t="b">
        <f t="shared" si="2"/>
        <v>1</v>
      </c>
      <c r="M11" s="144"/>
      <c r="O11" s="64" t="str">
        <f t="shared" si="3"/>
        <v>Dp</v>
      </c>
      <c r="P11" s="64" t="str">
        <f t="shared" si="6"/>
        <v>3M</v>
      </c>
      <c r="Q11" s="34" t="str">
        <f t="shared" si="7"/>
        <v>obj_00843#0003</v>
      </c>
      <c r="R11" s="34" t="b">
        <f t="shared" si="8"/>
        <v>1</v>
      </c>
      <c r="S11" s="34" t="str">
        <v>obj_00843#0003</v>
      </c>
      <c r="T11" s="34" t="str">
        <f>_xll.qlRateHelperQuoteName(S11,Trigger)</f>
        <v/>
      </c>
      <c r="U11" s="136">
        <f>_xll.qlRateHelperQuoteValue(S11,_xll.ohTrigger(Trigger,TriggerON))</f>
        <v>-1.24E-3</v>
      </c>
      <c r="V11" s="317" t="str">
        <f>IFERROR(_xll.qlFuturesRateHelperConvexityAdjustment(S11,Trigger),"--")</f>
        <v>--</v>
      </c>
      <c r="W11" s="35">
        <f>_xll.qlRateHelperEarliestDate(S11,Trigger)</f>
        <v>42138</v>
      </c>
      <c r="X11" s="35">
        <f>_xll.qlRateHelperLatestDate(S11,Trigger)</f>
        <v>42230</v>
      </c>
      <c r="Y11" s="230">
        <v>1.0003236581497903</v>
      </c>
    </row>
    <row r="12" spans="1:25" ht="11.25" customHeight="1" x14ac:dyDescent="0.2">
      <c r="A12" s="125" t="s">
        <v>47</v>
      </c>
      <c r="B12" s="128" t="str">
        <v>4M</v>
      </c>
      <c r="C12" s="126" t="s">
        <v>94</v>
      </c>
      <c r="D12" s="126" t="str">
        <f t="shared" si="0"/>
        <v>4M</v>
      </c>
      <c r="E12" s="127">
        <f t="shared" si="4"/>
        <v>2</v>
      </c>
      <c r="F12" s="134" t="str">
        <f t="shared" si="1"/>
        <v>Modified Following</v>
      </c>
      <c r="G12" s="129" t="str">
        <f t="shared" si="5"/>
        <v>TRUE</v>
      </c>
      <c r="H12" s="130" t="s">
        <v>51</v>
      </c>
      <c r="I12" s="435">
        <v>-1.2600000000000001E-3</v>
      </c>
      <c r="J12" s="236" t="str">
        <f t="shared" si="9"/>
        <v>EUROISDDS4M</v>
      </c>
      <c r="K12" s="132" t="str">
        <f>_xll.qlDepositRateHelper2(,IF(DataSelect="Mx_Live",$J12,$I12),IF(RIGHT($D12,1)="N","1D",$D12),$E12,Calendar,$F12,$G12,$H12,Permanent,Trigger,ObjectOverwrite)</f>
        <v>obj_0083d#0003</v>
      </c>
      <c r="L12" s="127" t="b">
        <f t="shared" si="2"/>
        <v>1</v>
      </c>
      <c r="M12" s="144"/>
      <c r="O12" s="64" t="str">
        <f t="shared" si="3"/>
        <v>Dp</v>
      </c>
      <c r="P12" s="64" t="str">
        <f t="shared" si="6"/>
        <v>4M</v>
      </c>
      <c r="Q12" s="34" t="str">
        <f t="shared" si="7"/>
        <v>obj_0083d#0003</v>
      </c>
      <c r="R12" s="34" t="b">
        <f t="shared" si="8"/>
        <v>1</v>
      </c>
      <c r="S12" s="34" t="str">
        <v>obj_0083d#0003</v>
      </c>
      <c r="T12" s="34" t="str">
        <f>_xll.qlRateHelperQuoteName(S12,Trigger)</f>
        <v/>
      </c>
      <c r="U12" s="136">
        <f>_xll.qlRateHelperQuoteValue(S12,_xll.ohTrigger(Trigger,TriggerON))</f>
        <v>-1.2600000000000001E-3</v>
      </c>
      <c r="V12" s="317" t="str">
        <f>IFERROR(_xll.qlFuturesRateHelperConvexityAdjustment(S12,Trigger),"--")</f>
        <v>--</v>
      </c>
      <c r="W12" s="35">
        <f>_xll.qlRateHelperEarliestDate(S12,Trigger)</f>
        <v>42138</v>
      </c>
      <c r="X12" s="35">
        <f>_xll.qlRateHelperLatestDate(S12,Trigger)</f>
        <v>42261</v>
      </c>
      <c r="Y12" s="230">
        <v>1.0004373549785484</v>
      </c>
    </row>
    <row r="13" spans="1:25" ht="11.25" customHeight="1" x14ac:dyDescent="0.2">
      <c r="A13" s="125" t="s">
        <v>47</v>
      </c>
      <c r="B13" s="128" t="str">
        <v>5M</v>
      </c>
      <c r="C13" s="126" t="s">
        <v>95</v>
      </c>
      <c r="D13" s="126" t="str">
        <f t="shared" si="0"/>
        <v>5M</v>
      </c>
      <c r="E13" s="127">
        <f t="shared" si="4"/>
        <v>2</v>
      </c>
      <c r="F13" s="134" t="str">
        <f t="shared" si="1"/>
        <v>Modified Following</v>
      </c>
      <c r="G13" s="129" t="str">
        <f t="shared" si="5"/>
        <v>TRUE</v>
      </c>
      <c r="H13" s="130" t="s">
        <v>51</v>
      </c>
      <c r="I13" s="435">
        <v>-1.2700000000000001E-3</v>
      </c>
      <c r="J13" s="236" t="str">
        <f t="shared" si="9"/>
        <v>EUROISDDS5M</v>
      </c>
      <c r="K13" s="132" t="str">
        <f>_xll.qlDepositRateHelper2(,IF(DataSelect="Mx_Live",$J13,$I13),IF(RIGHT($D13,1)="N","1D",$D13),$E13,Calendar,$F13,$G13,$H13,Permanent,Trigger,ObjectOverwrite)</f>
        <v>obj_00827#0003</v>
      </c>
      <c r="L13" s="127" t="b">
        <f t="shared" si="2"/>
        <v>1</v>
      </c>
      <c r="M13" s="144"/>
      <c r="O13" s="64" t="str">
        <f t="shared" si="3"/>
        <v>Dp</v>
      </c>
      <c r="P13" s="64" t="str">
        <f t="shared" si="6"/>
        <v>5M</v>
      </c>
      <c r="Q13" s="34" t="str">
        <f t="shared" si="7"/>
        <v>obj_00827#0003</v>
      </c>
      <c r="R13" s="34" t="b">
        <f t="shared" si="8"/>
        <v>1</v>
      </c>
      <c r="S13" s="34" t="str">
        <v>obj_00827#0003</v>
      </c>
      <c r="T13" s="34" t="str">
        <f>_xll.qlRateHelperQuoteName(S13,Trigger)</f>
        <v/>
      </c>
      <c r="U13" s="136">
        <f>_xll.qlRateHelperQuoteValue(S13,_xll.ohTrigger(Trigger,TriggerON))</f>
        <v>-1.2700000000000001E-3</v>
      </c>
      <c r="V13" s="317" t="str">
        <f>IFERROR(_xll.qlFuturesRateHelperConvexityAdjustment(S13,Trigger),"--")</f>
        <v>--</v>
      </c>
      <c r="W13" s="35">
        <f>_xll.qlRateHelperEarliestDate(S13,Trigger)</f>
        <v>42138</v>
      </c>
      <c r="X13" s="35">
        <f>_xll.qlRateHelperLatestDate(S13,Trigger)</f>
        <v>42291</v>
      </c>
      <c r="Y13" s="230">
        <v>1.0005467117849161</v>
      </c>
    </row>
    <row r="14" spans="1:25" ht="11.25" customHeight="1" x14ac:dyDescent="0.2">
      <c r="A14" s="125" t="s">
        <v>47</v>
      </c>
      <c r="B14" s="128" t="str">
        <v>6M</v>
      </c>
      <c r="C14" s="126" t="s">
        <v>7</v>
      </c>
      <c r="D14" s="126" t="str">
        <f t="shared" si="0"/>
        <v>6M</v>
      </c>
      <c r="E14" s="127">
        <f t="shared" si="4"/>
        <v>2</v>
      </c>
      <c r="F14" s="134" t="str">
        <f t="shared" si="1"/>
        <v>Modified Following</v>
      </c>
      <c r="G14" s="129" t="str">
        <f t="shared" si="5"/>
        <v>TRUE</v>
      </c>
      <c r="H14" s="130" t="s">
        <v>51</v>
      </c>
      <c r="I14" s="435">
        <v>-1.2900000000000001E-3</v>
      </c>
      <c r="J14" s="236" t="str">
        <f t="shared" si="9"/>
        <v>EUROISDDS6M</v>
      </c>
      <c r="K14" s="132" t="str">
        <f>_xll.qlDepositRateHelper2(,IF(DataSelect="Mx_Live",$J14,$I14),IF(RIGHT($D14,1)="N","1D",$D14),$E14,Calendar,$F14,$G14,$H14,Permanent,Trigger,ObjectOverwrite)</f>
        <v>obj_00830#0003</v>
      </c>
      <c r="L14" s="127" t="b">
        <f t="shared" si="2"/>
        <v>1</v>
      </c>
      <c r="M14" s="144"/>
      <c r="O14" s="64" t="str">
        <f t="shared" si="3"/>
        <v>Dp</v>
      </c>
      <c r="P14" s="64" t="str">
        <f t="shared" si="6"/>
        <v>6M</v>
      </c>
      <c r="Q14" s="34" t="str">
        <f t="shared" si="7"/>
        <v>obj_00830#0003</v>
      </c>
      <c r="R14" s="34" t="b">
        <f t="shared" si="8"/>
        <v>1</v>
      </c>
      <c r="S14" s="34" t="str">
        <v>obj_00830#0003</v>
      </c>
      <c r="T14" s="34" t="str">
        <f>_xll.qlRateHelperQuoteName(S14,Trigger)</f>
        <v/>
      </c>
      <c r="U14" s="136">
        <f>_xll.qlRateHelperQuoteValue(S14,_xll.ohTrigger(Trigger,TriggerON))</f>
        <v>-1.2900000000000001E-3</v>
      </c>
      <c r="V14" s="317" t="str">
        <f>IFERROR(_xll.qlFuturesRateHelperConvexityAdjustment(S14,Trigger),"--")</f>
        <v>--</v>
      </c>
      <c r="W14" s="35">
        <f>_xll.qlRateHelperEarliestDate(S14,Trigger)</f>
        <v>42138</v>
      </c>
      <c r="X14" s="35">
        <f>_xll.qlRateHelperLatestDate(S14,Trigger)</f>
        <v>42324</v>
      </c>
      <c r="Y14" s="230">
        <v>1.0006736156620688</v>
      </c>
    </row>
    <row r="15" spans="1:25" ht="11.25" customHeight="1" x14ac:dyDescent="0.2">
      <c r="A15" s="125" t="s">
        <v>47</v>
      </c>
      <c r="B15" s="128" t="str">
        <v>7M</v>
      </c>
      <c r="C15" s="126" t="s">
        <v>96</v>
      </c>
      <c r="D15" s="126" t="str">
        <f t="shared" si="0"/>
        <v>7M</v>
      </c>
      <c r="E15" s="127">
        <f t="shared" si="4"/>
        <v>2</v>
      </c>
      <c r="F15" s="134" t="str">
        <f t="shared" si="1"/>
        <v>Modified Following</v>
      </c>
      <c r="G15" s="129" t="str">
        <f t="shared" si="5"/>
        <v>TRUE</v>
      </c>
      <c r="H15" s="130" t="s">
        <v>51</v>
      </c>
      <c r="I15" s="435">
        <v>-1.31E-3</v>
      </c>
      <c r="J15" s="236" t="str">
        <f t="shared" si="9"/>
        <v>EUROISDDS7M</v>
      </c>
      <c r="K15" s="132" t="str">
        <f>_xll.qlDepositRateHelper2(,IF(DataSelect="Mx_Live",$J15,$I15),IF(RIGHT($D15,1)="N","1D",$D15),$E15,Calendar,$F15,$G15,$H15,Permanent,Trigger,ObjectOverwrite)</f>
        <v>obj_0081d#0003</v>
      </c>
      <c r="L15" s="127" t="b">
        <f t="shared" si="2"/>
        <v>1</v>
      </c>
      <c r="M15" s="144"/>
      <c r="O15" s="64" t="str">
        <f t="shared" si="3"/>
        <v>Dp</v>
      </c>
      <c r="P15" s="64" t="str">
        <f t="shared" si="6"/>
        <v>7M</v>
      </c>
      <c r="Q15" s="34" t="str">
        <f t="shared" si="7"/>
        <v>obj_0081d#0003</v>
      </c>
      <c r="R15" s="34" t="b">
        <f t="shared" si="8"/>
        <v>1</v>
      </c>
      <c r="S15" s="34" t="str">
        <v>obj_0081d#0003</v>
      </c>
      <c r="T15" s="34" t="str">
        <f>_xll.qlRateHelperQuoteName(S15,Trigger)</f>
        <v/>
      </c>
      <c r="U15" s="136">
        <f>_xll.qlRateHelperQuoteValue(S15,_xll.ohTrigger(Trigger,TriggerON))</f>
        <v>-1.31E-3</v>
      </c>
      <c r="V15" s="317" t="str">
        <f>IFERROR(_xll.qlFuturesRateHelperConvexityAdjustment(S15,Trigger),"--")</f>
        <v>--</v>
      </c>
      <c r="W15" s="35">
        <f>_xll.qlRateHelperEarliestDate(S15,Trigger)</f>
        <v>42138</v>
      </c>
      <c r="X15" s="35">
        <f>_xll.qlRateHelperLatestDate(S15,Trigger)</f>
        <v>42352</v>
      </c>
      <c r="Y15" s="230">
        <v>1.0007860009958944</v>
      </c>
    </row>
    <row r="16" spans="1:25" ht="11.25" customHeight="1" x14ac:dyDescent="0.2">
      <c r="A16" s="125" t="s">
        <v>47</v>
      </c>
      <c r="B16" s="128" t="str">
        <v>8M</v>
      </c>
      <c r="C16" s="126" t="s">
        <v>148</v>
      </c>
      <c r="D16" s="126" t="str">
        <f t="shared" si="0"/>
        <v>8M</v>
      </c>
      <c r="E16" s="127">
        <f t="shared" si="4"/>
        <v>2</v>
      </c>
      <c r="F16" s="134" t="str">
        <f t="shared" si="1"/>
        <v>Modified Following</v>
      </c>
      <c r="G16" s="129" t="str">
        <f t="shared" si="5"/>
        <v>TRUE</v>
      </c>
      <c r="H16" s="130" t="s">
        <v>51</v>
      </c>
      <c r="I16" s="435">
        <v>-1.2999999999999999E-3</v>
      </c>
      <c r="J16" s="236" t="str">
        <f t="shared" si="9"/>
        <v>EUROISDDS8M</v>
      </c>
      <c r="K16" s="132" t="str">
        <f>_xll.qlDepositRateHelper2(,IF(DataSelect="Mx_Live",$J16,$I16),IF(RIGHT($D16,1)="N","1D",$D16),$E16,Calendar,$F16,$G16,$H16,Permanent,Trigger,ObjectOverwrite)</f>
        <v>obj_00847#0003</v>
      </c>
      <c r="L16" s="127" t="b">
        <f t="shared" si="2"/>
        <v>1</v>
      </c>
      <c r="M16" s="144"/>
      <c r="O16" s="64" t="str">
        <f t="shared" si="3"/>
        <v>Dp</v>
      </c>
      <c r="P16" s="64" t="str">
        <f t="shared" si="6"/>
        <v>8M</v>
      </c>
      <c r="Q16" s="34" t="str">
        <f t="shared" si="7"/>
        <v>obj_00847#0003</v>
      </c>
      <c r="R16" s="34" t="b">
        <f t="shared" si="8"/>
        <v>1</v>
      </c>
      <c r="S16" s="34" t="str">
        <v>obj_00847#0003</v>
      </c>
      <c r="T16" s="34" t="str">
        <f>_xll.qlRateHelperQuoteName(S16,Trigger)</f>
        <v/>
      </c>
      <c r="U16" s="136">
        <f>_xll.qlRateHelperQuoteValue(S16,_xll.ohTrigger(Trigger,TriggerON))</f>
        <v>-1.2999999999999999E-3</v>
      </c>
      <c r="V16" s="317" t="str">
        <f>IFERROR(_xll.qlFuturesRateHelperConvexityAdjustment(S16,Trigger),"--")</f>
        <v>--</v>
      </c>
      <c r="W16" s="35">
        <f>_xll.qlRateHelperEarliestDate(S16,Trigger)</f>
        <v>42138</v>
      </c>
      <c r="X16" s="35">
        <f>_xll.qlRateHelperLatestDate(S16,Trigger)</f>
        <v>42383</v>
      </c>
      <c r="Y16" s="230">
        <v>1.0008921782495799</v>
      </c>
    </row>
    <row r="17" spans="1:25" ht="11.25" customHeight="1" x14ac:dyDescent="0.2">
      <c r="A17" s="125" t="s">
        <v>47</v>
      </c>
      <c r="B17" s="128" t="str">
        <v>9M</v>
      </c>
      <c r="C17" s="126" t="s">
        <v>149</v>
      </c>
      <c r="D17" s="126" t="str">
        <f t="shared" si="0"/>
        <v>9M</v>
      </c>
      <c r="E17" s="127">
        <f t="shared" si="4"/>
        <v>2</v>
      </c>
      <c r="F17" s="134" t="str">
        <f t="shared" si="1"/>
        <v>Modified Following</v>
      </c>
      <c r="G17" s="129" t="str">
        <f t="shared" si="5"/>
        <v>TRUE</v>
      </c>
      <c r="H17" s="130" t="s">
        <v>51</v>
      </c>
      <c r="I17" s="435">
        <v>-1.31E-3</v>
      </c>
      <c r="J17" s="236" t="str">
        <f t="shared" si="9"/>
        <v>EUROISDDS9M</v>
      </c>
      <c r="K17" s="132" t="str">
        <f>_xll.qlDepositRateHelper2(,IF(DataSelect="Mx_Live",$J17,$I17),IF(RIGHT($D17,1)="N","1D",$D17),$E17,Calendar,$F17,$G17,$H17,Permanent,Trigger,ObjectOverwrite)</f>
        <v>obj_00840#0003</v>
      </c>
      <c r="L17" s="127" t="b">
        <f t="shared" si="2"/>
        <v>1</v>
      </c>
      <c r="M17" s="144"/>
      <c r="O17" s="64" t="str">
        <f t="shared" si="3"/>
        <v>Dp</v>
      </c>
      <c r="P17" s="64" t="str">
        <f t="shared" si="6"/>
        <v>9M</v>
      </c>
      <c r="Q17" s="34" t="str">
        <f t="shared" si="7"/>
        <v>obj_00840#0003</v>
      </c>
      <c r="R17" s="34" t="b">
        <f t="shared" si="8"/>
        <v>1</v>
      </c>
      <c r="S17" s="34" t="str">
        <v>obj_00840#0003</v>
      </c>
      <c r="T17" s="34" t="str">
        <f>_xll.qlRateHelperQuoteName(S17,Trigger)</f>
        <v/>
      </c>
      <c r="U17" s="136">
        <f>_xll.qlRateHelperQuoteValue(S17,_xll.ohTrigger(Trigger,TriggerON))</f>
        <v>-1.31E-3</v>
      </c>
      <c r="V17" s="317" t="str">
        <f>IFERROR(_xll.qlFuturesRateHelperConvexityAdjustment(S17,Trigger),"--")</f>
        <v>--</v>
      </c>
      <c r="W17" s="35">
        <f>_xll.qlRateHelperEarliestDate(S17,Trigger)</f>
        <v>42138</v>
      </c>
      <c r="X17" s="35">
        <f>_xll.qlRateHelperLatestDate(S17,Trigger)</f>
        <v>42415</v>
      </c>
      <c r="Y17" s="230">
        <v>1.0010156626792202</v>
      </c>
    </row>
    <row r="18" spans="1:25" ht="11.25" customHeight="1" x14ac:dyDescent="0.2">
      <c r="A18" s="125" t="s">
        <v>47</v>
      </c>
      <c r="B18" s="128" t="str">
        <v>10M</v>
      </c>
      <c r="C18" s="126" t="s">
        <v>150</v>
      </c>
      <c r="D18" s="126" t="str">
        <f t="shared" si="0"/>
        <v>10M</v>
      </c>
      <c r="E18" s="127">
        <f t="shared" si="4"/>
        <v>2</v>
      </c>
      <c r="F18" s="134" t="str">
        <f t="shared" si="1"/>
        <v>Modified Following</v>
      </c>
      <c r="G18" s="129" t="str">
        <f t="shared" si="5"/>
        <v>TRUE</v>
      </c>
      <c r="H18" s="130" t="s">
        <v>51</v>
      </c>
      <c r="I18" s="435">
        <v>-1.31E-3</v>
      </c>
      <c r="J18" s="236" t="str">
        <f t="shared" si="9"/>
        <v>EUROISDDS10M</v>
      </c>
      <c r="K18" s="132" t="str">
        <f>_xll.qlDepositRateHelper2(,IF(DataSelect="Mx_Live",$J18,$I18),IF(RIGHT($D18,1)="N","1D",$D18),$E18,Calendar,$F18,$G18,$H18,Permanent,Trigger,ObjectOverwrite)</f>
        <v>obj_00824#0003</v>
      </c>
      <c r="L18" s="127" t="b">
        <f t="shared" ref="L18:L71" si="10">IF(ISERROR(K18),FALSE,TRUE)</f>
        <v>1</v>
      </c>
      <c r="M18" s="144"/>
      <c r="O18" s="64" t="str">
        <f t="shared" si="3"/>
        <v>Dp</v>
      </c>
      <c r="P18" s="64" t="str">
        <f t="shared" si="6"/>
        <v>10M</v>
      </c>
      <c r="Q18" s="34" t="str">
        <f t="shared" si="7"/>
        <v>obj_00824#0003</v>
      </c>
      <c r="R18" s="34" t="b">
        <f t="shared" si="8"/>
        <v>1</v>
      </c>
      <c r="S18" s="34" t="str">
        <v>obj_00824#0003</v>
      </c>
      <c r="T18" s="34" t="str">
        <f>_xll.qlRateHelperQuoteName(S18,Trigger)</f>
        <v/>
      </c>
      <c r="U18" s="136">
        <f>_xll.qlRateHelperQuoteValue(S18,_xll.ohTrigger(Trigger,TriggerON))</f>
        <v>-1.31E-3</v>
      </c>
      <c r="V18" s="317" t="str">
        <f>IFERROR(_xll.qlFuturesRateHelperConvexityAdjustment(S18,Trigger),"--")</f>
        <v>--</v>
      </c>
      <c r="W18" s="35">
        <f>_xll.qlRateHelperEarliestDate(S18,Trigger)</f>
        <v>42138</v>
      </c>
      <c r="X18" s="35">
        <f>_xll.qlRateHelperLatestDate(S18,Trigger)</f>
        <v>42443</v>
      </c>
      <c r="Y18" s="230">
        <v>1.001117768375994</v>
      </c>
    </row>
    <row r="19" spans="1:25" ht="11.25" customHeight="1" x14ac:dyDescent="0.2">
      <c r="A19" s="125" t="s">
        <v>47</v>
      </c>
      <c r="B19" s="128" t="str">
        <v>11M</v>
      </c>
      <c r="C19" s="126" t="s">
        <v>151</v>
      </c>
      <c r="D19" s="126" t="str">
        <f t="shared" si="0"/>
        <v>11M</v>
      </c>
      <c r="E19" s="127">
        <f t="shared" si="4"/>
        <v>2</v>
      </c>
      <c r="F19" s="134" t="str">
        <f t="shared" si="1"/>
        <v>Modified Following</v>
      </c>
      <c r="G19" s="129" t="str">
        <f t="shared" si="5"/>
        <v>TRUE</v>
      </c>
      <c r="H19" s="130" t="s">
        <v>51</v>
      </c>
      <c r="I19" s="435">
        <v>-1.2999999999999999E-3</v>
      </c>
      <c r="J19" s="236" t="str">
        <f t="shared" si="9"/>
        <v>EUROISDDS11M</v>
      </c>
      <c r="K19" s="132" t="str">
        <f>_xll.qlDepositRateHelper2(,IF(DataSelect="Mx_Live",$J19,$I19),IF(RIGHT($D19,1)="N","1D",$D19),$E19,Calendar,$F19,$G19,$H19,Permanent,Trigger,ObjectOverwrite)</f>
        <v>obj_00826#0003</v>
      </c>
      <c r="L19" s="127" t="b">
        <f t="shared" si="10"/>
        <v>1</v>
      </c>
      <c r="M19" s="144"/>
      <c r="O19" s="64" t="str">
        <f t="shared" si="3"/>
        <v>Dp</v>
      </c>
      <c r="P19" s="64" t="str">
        <f t="shared" si="6"/>
        <v>11M</v>
      </c>
      <c r="Q19" s="34" t="str">
        <f t="shared" si="7"/>
        <v>obj_00826#0003</v>
      </c>
      <c r="R19" s="34" t="b">
        <f t="shared" si="8"/>
        <v>1</v>
      </c>
      <c r="S19" s="34" t="str">
        <v>obj_00826#0003</v>
      </c>
      <c r="T19" s="34" t="str">
        <f>_xll.qlRateHelperQuoteName(S19,Trigger)</f>
        <v/>
      </c>
      <c r="U19" s="136">
        <f>_xll.qlRateHelperQuoteValue(S19,_xll.ohTrigger(Trigger,TriggerON))</f>
        <v>-1.2999999999999999E-3</v>
      </c>
      <c r="V19" s="317" t="str">
        <f>IFERROR(_xll.qlFuturesRateHelperConvexityAdjustment(S19,Trigger),"--")</f>
        <v>--</v>
      </c>
      <c r="W19" s="35">
        <f>_xll.qlRateHelperEarliestDate(S19,Trigger)</f>
        <v>42138</v>
      </c>
      <c r="X19" s="35">
        <f>_xll.qlRateHelperLatestDate(S19,Trigger)</f>
        <v>42474</v>
      </c>
      <c r="Y19" s="230">
        <v>1.0012214820955059</v>
      </c>
    </row>
    <row r="20" spans="1:25" ht="11.25" customHeight="1" x14ac:dyDescent="0.2">
      <c r="A20" s="125" t="s">
        <v>47</v>
      </c>
      <c r="B20" s="128" t="str">
        <v>1Y</v>
      </c>
      <c r="C20" s="126" t="s">
        <v>52</v>
      </c>
      <c r="D20" s="126" t="str">
        <f t="shared" si="0"/>
        <v>1Y</v>
      </c>
      <c r="E20" s="127">
        <f t="shared" si="4"/>
        <v>2</v>
      </c>
      <c r="F20" s="134" t="str">
        <f>IF(RIGHT(C20,1)="M","Modified Following",IF(RIGHT(C20,1)="Y","Modified Following","Following"))</f>
        <v>Modified Following</v>
      </c>
      <c r="G20" s="129" t="str">
        <f t="shared" si="5"/>
        <v>TRUE</v>
      </c>
      <c r="H20" s="130" t="s">
        <v>51</v>
      </c>
      <c r="I20" s="435">
        <v>-1.2999999999999999E-3</v>
      </c>
      <c r="J20" s="236" t="str">
        <f t="shared" si="9"/>
        <v>EUROISDDS1Y</v>
      </c>
      <c r="K20" s="132" t="str">
        <f>_xll.qlDepositRateHelper2(,IF(DataSelect="Mx_Live",$J20,$I20),IF(RIGHT($D20,1)="N","1D",$D20),$E20,Calendar,$F20,$G20,$H20,Permanent,Trigger,ObjectOverwrite)</f>
        <v>obj_00812#0003</v>
      </c>
      <c r="L20" s="127" t="b">
        <f t="shared" si="10"/>
        <v>1</v>
      </c>
      <c r="M20" s="144"/>
      <c r="O20" s="64" t="str">
        <f t="shared" si="3"/>
        <v>Dp</v>
      </c>
      <c r="P20" s="64" t="str">
        <f t="shared" si="6"/>
        <v>1Y</v>
      </c>
      <c r="Q20" s="34" t="str">
        <f t="shared" si="7"/>
        <v>obj_00812#0003</v>
      </c>
      <c r="R20" s="34" t="b">
        <f t="shared" si="8"/>
        <v>1</v>
      </c>
      <c r="S20" s="34" t="str">
        <v>obj_00812#0003</v>
      </c>
      <c r="T20" s="34" t="str">
        <f>_xll.qlRateHelperQuoteName(S20,Trigger)</f>
        <v/>
      </c>
      <c r="U20" s="136">
        <f>_xll.qlRateHelperQuoteValue(S20,_xll.ohTrigger(Trigger,TriggerON))</f>
        <v>-1.2999999999999999E-3</v>
      </c>
      <c r="V20" s="317" t="str">
        <f>IFERROR(_xll.qlFuturesRateHelperConvexityAdjustment(S20,Trigger),"--")</f>
        <v>--</v>
      </c>
      <c r="W20" s="35">
        <f>_xll.qlRateHelperEarliestDate(S20,Trigger)</f>
        <v>42138</v>
      </c>
      <c r="X20" s="35">
        <f>_xll.qlRateHelperLatestDate(S20,Trigger)</f>
        <v>42506</v>
      </c>
      <c r="Y20" s="230">
        <v>1.0013373327527564</v>
      </c>
    </row>
    <row r="21" spans="1:25" ht="11.25" customHeight="1" x14ac:dyDescent="0.2">
      <c r="A21" s="125" t="s">
        <v>47</v>
      </c>
      <c r="B21" s="128" t="str">
        <v>13M</v>
      </c>
      <c r="C21" s="126" t="s">
        <v>152</v>
      </c>
      <c r="D21" s="126" t="str">
        <f t="shared" si="0"/>
        <v>13M</v>
      </c>
      <c r="E21" s="127">
        <f t="shared" si="4"/>
        <v>2</v>
      </c>
      <c r="F21" s="134" t="str">
        <f t="shared" ref="F21:F71" si="11">IF(RIGHT(C21,1)="M","Modified Following",IF(RIGHT(C21,1)="Y","Modified Following","Following"))</f>
        <v>Modified Following</v>
      </c>
      <c r="G21" s="129" t="str">
        <f t="shared" si="5"/>
        <v>TRUE</v>
      </c>
      <c r="H21" s="130" t="s">
        <v>51</v>
      </c>
      <c r="I21" s="435">
        <v>-1.2999999999999999E-3</v>
      </c>
      <c r="J21" s="236" t="str">
        <f t="shared" si="9"/>
        <v>EUROISDDS13M</v>
      </c>
      <c r="K21" s="132" t="str">
        <f>_xll.qlDepositRateHelper2(,IF(DataSelect="Mx_Live",$J21,$I21),IF(RIGHT($D21,1)="N","1D",$D21),$E21,Calendar,$F21,$G21,$H21,Permanent,Trigger,ObjectOverwrite)</f>
        <v>obj_0082b#0003</v>
      </c>
      <c r="L21" s="127" t="b">
        <f t="shared" si="10"/>
        <v>1</v>
      </c>
      <c r="M21" s="144"/>
      <c r="O21" s="64" t="str">
        <f t="shared" si="3"/>
        <v>Dp</v>
      </c>
      <c r="P21" s="64" t="str">
        <f t="shared" si="6"/>
        <v>13M</v>
      </c>
      <c r="Q21" s="34" t="str">
        <f t="shared" si="7"/>
        <v>obj_0082b#0003</v>
      </c>
      <c r="R21" s="34" t="b">
        <f t="shared" si="8"/>
        <v>1</v>
      </c>
      <c r="S21" s="34" t="str">
        <v>obj_0082b#0003</v>
      </c>
      <c r="T21" s="34" t="str">
        <f>_xll.qlRateHelperQuoteName(S21,Trigger)</f>
        <v/>
      </c>
      <c r="U21" s="136">
        <f>_xll.qlRateHelperQuoteValue(S21,_xll.ohTrigger(Trigger,TriggerON))</f>
        <v>-1.2999999999999999E-3</v>
      </c>
      <c r="V21" s="317" t="str">
        <f>IFERROR(_xll.qlFuturesRateHelperConvexityAdjustment(S21,Trigger),"--")</f>
        <v>--</v>
      </c>
      <c r="W21" s="35">
        <f>_xll.qlRateHelperEarliestDate(S21,Trigger)</f>
        <v>42138</v>
      </c>
      <c r="X21" s="35">
        <f>_xll.qlRateHelperLatestDate(S21,Trigger)</f>
        <v>42535</v>
      </c>
      <c r="Y21" s="230">
        <v>1.0014423455709789</v>
      </c>
    </row>
    <row r="22" spans="1:25" ht="11.25" customHeight="1" x14ac:dyDescent="0.2">
      <c r="A22" s="125" t="s">
        <v>47</v>
      </c>
      <c r="B22" s="128" t="str">
        <v>14M</v>
      </c>
      <c r="C22" s="126" t="s">
        <v>153</v>
      </c>
      <c r="D22" s="126" t="str">
        <f t="shared" si="0"/>
        <v>14M</v>
      </c>
      <c r="E22" s="127">
        <f t="shared" si="4"/>
        <v>2</v>
      </c>
      <c r="F22" s="134" t="str">
        <f t="shared" si="11"/>
        <v>Modified Following</v>
      </c>
      <c r="G22" s="129" t="str">
        <f t="shared" si="5"/>
        <v>TRUE</v>
      </c>
      <c r="H22" s="130" t="s">
        <v>51</v>
      </c>
      <c r="I22" s="435">
        <v>-1.2999999999999999E-3</v>
      </c>
      <c r="J22" s="236" t="str">
        <f t="shared" si="9"/>
        <v>EUROISDDS14M</v>
      </c>
      <c r="K22" s="132" t="str">
        <f>_xll.qlDepositRateHelper2(,IF(DataSelect="Mx_Live",$J22,$I22),IF(RIGHT($D22,1)="N","1D",$D22),$E22,Calendar,$F22,$G22,$H22,Permanent,Trigger,ObjectOverwrite)</f>
        <v>obj_0081a#0003</v>
      </c>
      <c r="L22" s="127" t="b">
        <f t="shared" si="10"/>
        <v>1</v>
      </c>
      <c r="O22" s="64" t="str">
        <f t="shared" si="3"/>
        <v>Dp</v>
      </c>
      <c r="P22" s="64" t="str">
        <f t="shared" si="6"/>
        <v>14M</v>
      </c>
      <c r="Q22" s="34" t="str">
        <f t="shared" si="7"/>
        <v>obj_0081a#0003</v>
      </c>
      <c r="R22" s="34" t="b">
        <f t="shared" si="8"/>
        <v>1</v>
      </c>
      <c r="S22" s="34" t="str">
        <v>obj_0081a#0003</v>
      </c>
      <c r="T22" s="34" t="str">
        <f>_xll.qlRateHelperQuoteName(S22,Trigger)</f>
        <v/>
      </c>
      <c r="U22" s="136">
        <f>_xll.qlRateHelperQuoteValue(S22,_xll.ohTrigger(Trigger,TriggerON))</f>
        <v>-1.2999999999999999E-3</v>
      </c>
      <c r="V22" s="317" t="str">
        <f>IFERROR(_xll.qlFuturesRateHelperConvexityAdjustment(S22,Trigger),"--")</f>
        <v>--</v>
      </c>
      <c r="W22" s="35">
        <f>_xll.qlRateHelperEarliestDate(S22,Trigger)</f>
        <v>42138</v>
      </c>
      <c r="X22" s="35">
        <f>_xll.qlRateHelperLatestDate(S22,Trigger)</f>
        <v>42565</v>
      </c>
      <c r="Y22" s="230">
        <v>1.001551002701675</v>
      </c>
    </row>
    <row r="23" spans="1:25" ht="11.25" customHeight="1" x14ac:dyDescent="0.2">
      <c r="A23" s="125" t="s">
        <v>47</v>
      </c>
      <c r="B23" s="128" t="str">
        <v>15M</v>
      </c>
      <c r="C23" s="126" t="s">
        <v>154</v>
      </c>
      <c r="D23" s="126" t="str">
        <f t="shared" si="0"/>
        <v>15M</v>
      </c>
      <c r="E23" s="127">
        <f t="shared" si="4"/>
        <v>2</v>
      </c>
      <c r="F23" s="134" t="str">
        <f t="shared" si="11"/>
        <v>Modified Following</v>
      </c>
      <c r="G23" s="129" t="str">
        <f t="shared" si="5"/>
        <v>TRUE</v>
      </c>
      <c r="H23" s="130" t="s">
        <v>51</v>
      </c>
      <c r="I23" s="435">
        <v>-1.2900000000000001E-3</v>
      </c>
      <c r="J23" s="236" t="str">
        <f t="shared" si="9"/>
        <v>EUROISDDS15M</v>
      </c>
      <c r="K23" s="132" t="str">
        <f>_xll.qlDepositRateHelper2(,IF(DataSelect="Mx_Live",$J23,$I23),IF(RIGHT($D23,1)="N","1D",$D23),$E23,Calendar,$F23,$G23,$H23,Permanent,Trigger,ObjectOverwrite)</f>
        <v>obj_0083e#0003</v>
      </c>
      <c r="L23" s="127" t="b">
        <f t="shared" si="10"/>
        <v>1</v>
      </c>
      <c r="O23" s="64" t="str">
        <f t="shared" si="3"/>
        <v>Dp</v>
      </c>
      <c r="P23" s="64" t="str">
        <f t="shared" si="6"/>
        <v>15M</v>
      </c>
      <c r="Q23" s="34" t="str">
        <f t="shared" si="7"/>
        <v>obj_0083e#0003</v>
      </c>
      <c r="R23" s="34" t="b">
        <f t="shared" si="8"/>
        <v>1</v>
      </c>
      <c r="S23" s="34" t="str">
        <v>obj_0083e#0003</v>
      </c>
      <c r="T23" s="34" t="str">
        <f>_xll.qlRateHelperQuoteName(S23,Trigger)</f>
        <v/>
      </c>
      <c r="U23" s="136">
        <f>_xll.qlRateHelperQuoteValue(S23,_xll.ohTrigger(Trigger,TriggerON))</f>
        <v>-1.2900000000000001E-3</v>
      </c>
      <c r="V23" s="317" t="str">
        <f>IFERROR(_xll.qlFuturesRateHelperConvexityAdjustment(S23,Trigger),"--")</f>
        <v>--</v>
      </c>
      <c r="W23" s="35">
        <f>_xll.qlRateHelperEarliestDate(S23,Trigger)</f>
        <v>42138</v>
      </c>
      <c r="X23" s="35">
        <f>_xll.qlRateHelperLatestDate(S23,Trigger)</f>
        <v>42597</v>
      </c>
      <c r="Y23" s="230">
        <v>1.0016541373396193</v>
      </c>
    </row>
    <row r="24" spans="1:25" ht="11.25" customHeight="1" x14ac:dyDescent="0.2">
      <c r="A24" s="125" t="s">
        <v>47</v>
      </c>
      <c r="B24" s="128" t="str">
        <v>16M</v>
      </c>
      <c r="C24" s="126" t="s">
        <v>155</v>
      </c>
      <c r="D24" s="126" t="str">
        <f t="shared" si="0"/>
        <v>16M</v>
      </c>
      <c r="E24" s="127">
        <f t="shared" si="4"/>
        <v>2</v>
      </c>
      <c r="F24" s="134" t="str">
        <f t="shared" si="11"/>
        <v>Modified Following</v>
      </c>
      <c r="G24" s="129" t="str">
        <f t="shared" si="5"/>
        <v>TRUE</v>
      </c>
      <c r="H24" s="130" t="s">
        <v>51</v>
      </c>
      <c r="I24" s="435">
        <v>-1.2800000000000001E-3</v>
      </c>
      <c r="J24" s="236" t="str">
        <f t="shared" si="9"/>
        <v>EUROISDDS16M</v>
      </c>
      <c r="K24" s="132" t="str">
        <f>_xll.qlDepositRateHelper2(,IF(DataSelect="Mx_Live",$J24,$I24),IF(RIGHT($D24,1)="N","1D",$D24),$E24,Calendar,$F24,$G24,$H24,Permanent,Trigger,ObjectOverwrite)</f>
        <v>obj_0082c#0003</v>
      </c>
      <c r="L24" s="127" t="b">
        <f t="shared" si="10"/>
        <v>1</v>
      </c>
      <c r="O24" s="64" t="str">
        <f t="shared" si="3"/>
        <v>Dp</v>
      </c>
      <c r="P24" s="64" t="str">
        <f t="shared" si="6"/>
        <v>16M</v>
      </c>
      <c r="Q24" s="34" t="str">
        <f t="shared" si="7"/>
        <v>obj_0082c#0003</v>
      </c>
      <c r="R24" s="34" t="b">
        <f t="shared" si="8"/>
        <v>1</v>
      </c>
      <c r="S24" s="34" t="str">
        <v>obj_0082c#0003</v>
      </c>
      <c r="T24" s="34" t="str">
        <f>_xll.qlRateHelperQuoteName(S24,Trigger)</f>
        <v/>
      </c>
      <c r="U24" s="136">
        <f>_xll.qlRateHelperQuoteValue(S24,_xll.ohTrigger(Trigger,TriggerON))</f>
        <v>-1.2800000000000001E-3</v>
      </c>
      <c r="V24" s="317" t="str">
        <f>IFERROR(_xll.qlFuturesRateHelperConvexityAdjustment(S24,Trigger),"--")</f>
        <v>--</v>
      </c>
      <c r="W24" s="35">
        <f>_xll.qlRateHelperEarliestDate(S24,Trigger)</f>
        <v>42138</v>
      </c>
      <c r="X24" s="35">
        <f>_xll.qlRateHelperLatestDate(S24,Trigger)</f>
        <v>42627</v>
      </c>
      <c r="Y24" s="230">
        <v>1.0017483732021042</v>
      </c>
    </row>
    <row r="25" spans="1:25" ht="11.25" customHeight="1" x14ac:dyDescent="0.2">
      <c r="A25" s="125" t="s">
        <v>47</v>
      </c>
      <c r="B25" s="128" t="str">
        <v>17M</v>
      </c>
      <c r="C25" s="126" t="s">
        <v>156</v>
      </c>
      <c r="D25" s="126" t="str">
        <f t="shared" si="0"/>
        <v>17M</v>
      </c>
      <c r="E25" s="127">
        <f t="shared" si="4"/>
        <v>2</v>
      </c>
      <c r="F25" s="134" t="str">
        <f t="shared" si="11"/>
        <v>Modified Following</v>
      </c>
      <c r="G25" s="129" t="str">
        <f t="shared" si="5"/>
        <v>TRUE</v>
      </c>
      <c r="H25" s="130" t="s">
        <v>51</v>
      </c>
      <c r="I25" s="435">
        <v>-1.2700000000000001E-3</v>
      </c>
      <c r="J25" s="236" t="str">
        <f t="shared" si="9"/>
        <v>EUROISDDS17M</v>
      </c>
      <c r="K25" s="132" t="str">
        <f>_xll.qlDepositRateHelper2(,IF(DataSelect="Mx_Live",$J25,$I25),IF(RIGHT($D25,1)="N","1D",$D25),$E25,Calendar,$F25,$G25,$H25,Permanent,Trigger,ObjectOverwrite)</f>
        <v>obj_0083c#0003</v>
      </c>
      <c r="L25" s="127" t="b">
        <f t="shared" si="10"/>
        <v>1</v>
      </c>
      <c r="O25" s="64" t="str">
        <f t="shared" si="3"/>
        <v>Dp</v>
      </c>
      <c r="P25" s="64" t="str">
        <f t="shared" si="6"/>
        <v>17M</v>
      </c>
      <c r="Q25" s="34" t="str">
        <f t="shared" si="7"/>
        <v>obj_0083c#0003</v>
      </c>
      <c r="R25" s="34" t="b">
        <f t="shared" si="8"/>
        <v>1</v>
      </c>
      <c r="S25" s="34" t="str">
        <v>obj_0083c#0003</v>
      </c>
      <c r="T25" s="34" t="str">
        <f>_xll.qlRateHelperQuoteName(S25,Trigger)</f>
        <v/>
      </c>
      <c r="U25" s="136">
        <f>_xll.qlRateHelperQuoteValue(S25,_xll.ohTrigger(Trigger,TriggerON))</f>
        <v>-1.2700000000000001E-3</v>
      </c>
      <c r="V25" s="317" t="str">
        <f>IFERROR(_xll.qlFuturesRateHelperConvexityAdjustment(S25,Trigger),"--")</f>
        <v>--</v>
      </c>
      <c r="W25" s="35">
        <f>_xll.qlRateHelperEarliestDate(S25,Trigger)</f>
        <v>42138</v>
      </c>
      <c r="X25" s="35">
        <f>_xll.qlRateHelperLatestDate(S25,Trigger)</f>
        <v>42657</v>
      </c>
      <c r="Y25" s="230">
        <v>1.0018409539972528</v>
      </c>
    </row>
    <row r="26" spans="1:25" ht="11.25" customHeight="1" x14ac:dyDescent="0.2">
      <c r="A26" s="125" t="s">
        <v>47</v>
      </c>
      <c r="B26" s="128" t="str">
        <v>18M</v>
      </c>
      <c r="C26" s="126" t="s">
        <v>157</v>
      </c>
      <c r="D26" s="126" t="str">
        <f t="shared" si="0"/>
        <v>18M</v>
      </c>
      <c r="E26" s="127">
        <f t="shared" si="4"/>
        <v>2</v>
      </c>
      <c r="F26" s="134" t="str">
        <f t="shared" si="11"/>
        <v>Modified Following</v>
      </c>
      <c r="G26" s="129" t="str">
        <f t="shared" si="5"/>
        <v>TRUE</v>
      </c>
      <c r="H26" s="130" t="s">
        <v>51</v>
      </c>
      <c r="I26" s="435">
        <v>-1.2600000000000001E-3</v>
      </c>
      <c r="J26" s="236" t="str">
        <f t="shared" si="9"/>
        <v>EUROISDDS18M</v>
      </c>
      <c r="K26" s="132" t="str">
        <f>_xll.qlDepositRateHelper2(,IF(DataSelect="Mx_Live",$J26,$I26),IF(RIGHT($D26,1)="N","1D",$D26),$E26,Calendar,$F26,$G26,$H26,Permanent,Trigger,ObjectOverwrite)</f>
        <v>obj_0081b#0003</v>
      </c>
      <c r="L26" s="127" t="b">
        <f t="shared" si="10"/>
        <v>1</v>
      </c>
      <c r="O26" s="64" t="str">
        <f t="shared" si="3"/>
        <v>Dp</v>
      </c>
      <c r="P26" s="64" t="str">
        <f t="shared" si="6"/>
        <v>18M</v>
      </c>
      <c r="Q26" s="34" t="str">
        <f t="shared" si="7"/>
        <v>obj_0081b#0003</v>
      </c>
      <c r="R26" s="34" t="b">
        <f t="shared" si="8"/>
        <v>1</v>
      </c>
      <c r="S26" s="34" t="str">
        <v>obj_0081b#0003</v>
      </c>
      <c r="T26" s="34" t="str">
        <f>_xll.qlRateHelperQuoteName(S26,Trigger)</f>
        <v/>
      </c>
      <c r="U26" s="136">
        <f>_xll.qlRateHelperQuoteValue(S26,_xll.ohTrigger(Trigger,TriggerON))</f>
        <v>-1.2600000000000001E-3</v>
      </c>
      <c r="V26" s="317" t="str">
        <f>IFERROR(_xll.qlFuturesRateHelperConvexityAdjustment(S26,Trigger),"--")</f>
        <v>--</v>
      </c>
      <c r="W26" s="35">
        <f>_xll.qlRateHelperEarliestDate(S26,Trigger)</f>
        <v>42138</v>
      </c>
      <c r="X26" s="35">
        <f>_xll.qlRateHelperLatestDate(S26,Trigger)</f>
        <v>42688</v>
      </c>
      <c r="Y26" s="230">
        <v>1.0019353923274603</v>
      </c>
    </row>
    <row r="27" spans="1:25" ht="11.25" customHeight="1" x14ac:dyDescent="0.2">
      <c r="A27" s="125" t="s">
        <v>47</v>
      </c>
      <c r="B27" s="128" t="str">
        <v>19M</v>
      </c>
      <c r="C27" s="126" t="s">
        <v>158</v>
      </c>
      <c r="D27" s="126" t="str">
        <f t="shared" si="0"/>
        <v>19M</v>
      </c>
      <c r="E27" s="127">
        <f t="shared" si="4"/>
        <v>2</v>
      </c>
      <c r="F27" s="134" t="str">
        <f t="shared" si="11"/>
        <v>Modified Following</v>
      </c>
      <c r="G27" s="129" t="str">
        <f t="shared" si="5"/>
        <v>TRUE</v>
      </c>
      <c r="H27" s="130" t="s">
        <v>51</v>
      </c>
      <c r="I27" s="435">
        <v>-1.25E-3</v>
      </c>
      <c r="J27" s="236" t="str">
        <f t="shared" si="9"/>
        <v>EUROISDDS19M</v>
      </c>
      <c r="K27" s="132" t="str">
        <f>_xll.qlDepositRateHelper2(,IF(DataSelect="Mx_Live",$J27,$I27),IF(RIGHT($D27,1)="N","1D",$D27),$E27,Calendar,$F27,$G27,$H27,Permanent,Trigger,ObjectOverwrite)</f>
        <v>obj_00846#0003</v>
      </c>
      <c r="L27" s="127" t="b">
        <f t="shared" si="10"/>
        <v>1</v>
      </c>
      <c r="O27" s="64" t="str">
        <f t="shared" si="3"/>
        <v>Dp</v>
      </c>
      <c r="P27" s="64" t="str">
        <f t="shared" si="6"/>
        <v>19M</v>
      </c>
      <c r="Q27" s="34" t="str">
        <f t="shared" si="7"/>
        <v>obj_00846#0003</v>
      </c>
      <c r="R27" s="34" t="b">
        <f t="shared" si="8"/>
        <v>1</v>
      </c>
      <c r="S27" s="34" t="str">
        <v>obj_00846#0003</v>
      </c>
      <c r="T27" s="34" t="str">
        <f>_xll.qlRateHelperQuoteName(S27,Trigger)</f>
        <v/>
      </c>
      <c r="U27" s="136">
        <f>_xll.qlRateHelperQuoteValue(S27,_xll.ohTrigger(Trigger,TriggerON))</f>
        <v>-1.25E-3</v>
      </c>
      <c r="V27" s="317" t="str">
        <f>IFERROR(_xll.qlFuturesRateHelperConvexityAdjustment(S27,Trigger),"--")</f>
        <v>--</v>
      </c>
      <c r="W27" s="35">
        <f>_xll.qlRateHelperEarliestDate(S27,Trigger)</f>
        <v>42138</v>
      </c>
      <c r="X27" s="35">
        <f>_xll.qlRateHelperLatestDate(S27,Trigger)</f>
        <v>42718</v>
      </c>
      <c r="Y27" s="230">
        <v>1.0020246329719653</v>
      </c>
    </row>
    <row r="28" spans="1:25" ht="11.25" customHeight="1" x14ac:dyDescent="0.2">
      <c r="A28" s="125" t="s">
        <v>47</v>
      </c>
      <c r="B28" s="128" t="str">
        <v>20M</v>
      </c>
      <c r="C28" s="126" t="s">
        <v>159</v>
      </c>
      <c r="D28" s="126" t="str">
        <f t="shared" si="0"/>
        <v>20M</v>
      </c>
      <c r="E28" s="127">
        <f t="shared" si="4"/>
        <v>2</v>
      </c>
      <c r="F28" s="134" t="str">
        <f t="shared" si="11"/>
        <v>Modified Following</v>
      </c>
      <c r="G28" s="129" t="str">
        <f t="shared" si="5"/>
        <v>TRUE</v>
      </c>
      <c r="H28" s="130" t="s">
        <v>51</v>
      </c>
      <c r="I28" s="435">
        <v>-1.24E-3</v>
      </c>
      <c r="J28" s="236" t="str">
        <f t="shared" si="9"/>
        <v>EUROISDDS20M</v>
      </c>
      <c r="K28" s="132" t="str">
        <f>_xll.qlDepositRateHelper2(,IF(DataSelect="Mx_Live",$J28,$I28),IF(RIGHT($D28,1)="N","1D",$D28),$E28,Calendar,$F28,$G28,$H28,Permanent,Trigger,ObjectOverwrite)</f>
        <v>obj_00816#0003</v>
      </c>
      <c r="L28" s="127" t="b">
        <f t="shared" si="10"/>
        <v>1</v>
      </c>
      <c r="O28" s="64" t="str">
        <f t="shared" si="3"/>
        <v>Dp</v>
      </c>
      <c r="P28" s="64" t="str">
        <f t="shared" si="6"/>
        <v>20M</v>
      </c>
      <c r="Q28" s="34" t="str">
        <f t="shared" si="7"/>
        <v>obj_00816#0003</v>
      </c>
      <c r="R28" s="34" t="b">
        <f t="shared" si="8"/>
        <v>1</v>
      </c>
      <c r="S28" s="34" t="str">
        <v>obj_00816#0003</v>
      </c>
      <c r="T28" s="34" t="str">
        <f>_xll.qlRateHelperQuoteName(S28,Trigger)</f>
        <v/>
      </c>
      <c r="U28" s="136">
        <f>_xll.qlRateHelperQuoteValue(S28,_xll.ohTrigger(Trigger,TriggerON))</f>
        <v>-1.24E-3</v>
      </c>
      <c r="V28" s="317" t="str">
        <f>IFERROR(_xll.qlFuturesRateHelperConvexityAdjustment(S28,Trigger),"--")</f>
        <v>--</v>
      </c>
      <c r="W28" s="35">
        <f>_xll.qlRateHelperEarliestDate(S28,Trigger)</f>
        <v>42138</v>
      </c>
      <c r="X28" s="35">
        <f>_xll.qlRateHelperLatestDate(S28,Trigger)</f>
        <v>42751</v>
      </c>
      <c r="Y28" s="230">
        <v>1.0021225928786157</v>
      </c>
    </row>
    <row r="29" spans="1:25" ht="11.25" customHeight="1" x14ac:dyDescent="0.2">
      <c r="A29" s="125" t="s">
        <v>47</v>
      </c>
      <c r="B29" s="128" t="str">
        <v>21M</v>
      </c>
      <c r="C29" s="126" t="s">
        <v>160</v>
      </c>
      <c r="D29" s="126" t="str">
        <f t="shared" si="0"/>
        <v>21M</v>
      </c>
      <c r="E29" s="127">
        <f t="shared" si="4"/>
        <v>2</v>
      </c>
      <c r="F29" s="134" t="str">
        <f t="shared" si="11"/>
        <v>Modified Following</v>
      </c>
      <c r="G29" s="129" t="str">
        <f t="shared" si="5"/>
        <v>TRUE</v>
      </c>
      <c r="H29" s="130" t="s">
        <v>51</v>
      </c>
      <c r="I29" s="435">
        <v>-1.2199999999999999E-3</v>
      </c>
      <c r="J29" s="236" t="str">
        <f t="shared" si="9"/>
        <v>EUROISDDS21M</v>
      </c>
      <c r="K29" s="132" t="str">
        <f>_xll.qlDepositRateHelper2(,IF(DataSelect="Mx_Live",$J29,$I29),IF(RIGHT($D29,1)="N","1D",$D29),$E29,Calendar,$F29,$G29,$H29,Permanent,Trigger,ObjectOverwrite)</f>
        <v>obj_00817#0003</v>
      </c>
      <c r="L29" s="127" t="b">
        <f t="shared" si="10"/>
        <v>1</v>
      </c>
      <c r="O29" s="64" t="str">
        <f t="shared" si="3"/>
        <v>Dp</v>
      </c>
      <c r="P29" s="64" t="str">
        <f t="shared" si="6"/>
        <v>21M</v>
      </c>
      <c r="Q29" s="34" t="str">
        <f t="shared" si="7"/>
        <v>obj_00817#0003</v>
      </c>
      <c r="R29" s="34" t="b">
        <f t="shared" si="8"/>
        <v>1</v>
      </c>
      <c r="S29" s="34" t="str">
        <v>obj_00817#0003</v>
      </c>
      <c r="T29" s="34" t="str">
        <f>_xll.qlRateHelperQuoteName(S29,Trigger)</f>
        <v/>
      </c>
      <c r="U29" s="136">
        <f>_xll.qlRateHelperQuoteValue(S29,_xll.ohTrigger(Trigger,TriggerON))</f>
        <v>-1.2199999999999999E-3</v>
      </c>
      <c r="V29" s="317" t="str">
        <f>IFERROR(_xll.qlFuturesRateHelperConvexityAdjustment(S29,Trigger),"--")</f>
        <v>--</v>
      </c>
      <c r="W29" s="35">
        <f>_xll.qlRateHelperEarliestDate(S29,Trigger)</f>
        <v>42138</v>
      </c>
      <c r="X29" s="35">
        <f>_xll.qlRateHelperLatestDate(S29,Trigger)</f>
        <v>42780</v>
      </c>
      <c r="Y29" s="230">
        <v>1.0021870917465066</v>
      </c>
    </row>
    <row r="30" spans="1:25" ht="11.25" customHeight="1" x14ac:dyDescent="0.2">
      <c r="A30" s="125" t="s">
        <v>47</v>
      </c>
      <c r="B30" s="128" t="str">
        <v>22M</v>
      </c>
      <c r="C30" s="126" t="s">
        <v>161</v>
      </c>
      <c r="D30" s="126" t="str">
        <f t="shared" si="0"/>
        <v>22M</v>
      </c>
      <c r="E30" s="127">
        <f t="shared" si="4"/>
        <v>2</v>
      </c>
      <c r="F30" s="134" t="str">
        <f t="shared" si="11"/>
        <v>Modified Following</v>
      </c>
      <c r="G30" s="129" t="str">
        <f t="shared" si="5"/>
        <v>TRUE</v>
      </c>
      <c r="H30" s="130" t="s">
        <v>51</v>
      </c>
      <c r="I30" s="435">
        <v>-1.1999999999999999E-3</v>
      </c>
      <c r="J30" s="236" t="str">
        <f t="shared" si="9"/>
        <v>EUROISDDS22M</v>
      </c>
      <c r="K30" s="132" t="str">
        <f>_xll.qlDepositRateHelper2(,IF(DataSelect="Mx_Live",$J30,$I30),IF(RIGHT($D30,1)="N","1D",$D30),$E30,Calendar,$F30,$G30,$H30,Permanent,Trigger,ObjectOverwrite)</f>
        <v>obj_00845#0003</v>
      </c>
      <c r="L30" s="127" t="b">
        <f t="shared" si="10"/>
        <v>1</v>
      </c>
      <c r="O30" s="64" t="str">
        <f t="shared" si="3"/>
        <v>Dp</v>
      </c>
      <c r="P30" s="64" t="str">
        <f t="shared" si="6"/>
        <v>22M</v>
      </c>
      <c r="Q30" s="34" t="str">
        <f t="shared" si="7"/>
        <v>obj_00845#0003</v>
      </c>
      <c r="R30" s="34" t="b">
        <f t="shared" si="8"/>
        <v>1</v>
      </c>
      <c r="S30" s="34" t="str">
        <v>obj_00845#0003</v>
      </c>
      <c r="T30" s="34" t="str">
        <f>_xll.qlRateHelperQuoteName(S30,Trigger)</f>
        <v/>
      </c>
      <c r="U30" s="136">
        <f>_xll.qlRateHelperQuoteValue(S30,_xll.ohTrigger(Trigger,TriggerON))</f>
        <v>-1.1999999999999999E-3</v>
      </c>
      <c r="V30" s="317" t="str">
        <f>IFERROR(_xll.qlFuturesRateHelperConvexityAdjustment(S30,Trigger),"--")</f>
        <v>--</v>
      </c>
      <c r="W30" s="35">
        <f>_xll.qlRateHelperEarliestDate(S30,Trigger)</f>
        <v>42138</v>
      </c>
      <c r="X30" s="35">
        <f>_xll.qlRateHelperLatestDate(S30,Trigger)</f>
        <v>42808</v>
      </c>
      <c r="Y30" s="230">
        <v>1.0022450138949288</v>
      </c>
    </row>
    <row r="31" spans="1:25" ht="11.25" customHeight="1" x14ac:dyDescent="0.2">
      <c r="A31" s="125" t="s">
        <v>47</v>
      </c>
      <c r="B31" s="128" t="str">
        <v>23M</v>
      </c>
      <c r="C31" s="126" t="s">
        <v>162</v>
      </c>
      <c r="D31" s="126" t="str">
        <f t="shared" si="0"/>
        <v>23M</v>
      </c>
      <c r="E31" s="127">
        <f t="shared" si="4"/>
        <v>2</v>
      </c>
      <c r="F31" s="134" t="str">
        <f t="shared" si="11"/>
        <v>Modified Following</v>
      </c>
      <c r="G31" s="129" t="str">
        <f t="shared" si="5"/>
        <v>TRUE</v>
      </c>
      <c r="H31" s="130" t="s">
        <v>51</v>
      </c>
      <c r="I31" s="435">
        <v>-1.1799999999999998E-3</v>
      </c>
      <c r="J31" s="236" t="str">
        <f t="shared" si="9"/>
        <v>EUROISDDS23M</v>
      </c>
      <c r="K31" s="132" t="str">
        <f>_xll.qlDepositRateHelper2(,IF(DataSelect="Mx_Live",$J31,$I31),IF(RIGHT($D31,1)="N","1D",$D31),$E31,Calendar,$F31,$G31,$H31,Permanent,Trigger,ObjectOverwrite)</f>
        <v>obj_00829#0003</v>
      </c>
      <c r="L31" s="127" t="b">
        <f t="shared" si="10"/>
        <v>1</v>
      </c>
      <c r="O31" s="64" t="str">
        <f t="shared" si="3"/>
        <v>Dp</v>
      </c>
      <c r="P31" s="64" t="str">
        <f t="shared" si="6"/>
        <v>23M</v>
      </c>
      <c r="Q31" s="34" t="str">
        <f t="shared" si="7"/>
        <v>obj_00829#0003</v>
      </c>
      <c r="R31" s="34" t="b">
        <f t="shared" si="8"/>
        <v>1</v>
      </c>
      <c r="S31" s="34" t="str">
        <v>obj_00829#0003</v>
      </c>
      <c r="T31" s="34" t="str">
        <f>_xll.qlRateHelperQuoteName(S31,Trigger)</f>
        <v/>
      </c>
      <c r="U31" s="136">
        <f>_xll.qlRateHelperQuoteValue(S31,_xll.ohTrigger(Trigger,TriggerON))</f>
        <v>-1.1799999999999998E-3</v>
      </c>
      <c r="V31" s="317" t="str">
        <f>IFERROR(_xll.qlFuturesRateHelperConvexityAdjustment(S31,Trigger),"--")</f>
        <v>--</v>
      </c>
      <c r="W31" s="35">
        <f>_xll.qlRateHelperEarliestDate(S31,Trigger)</f>
        <v>42138</v>
      </c>
      <c r="X31" s="35">
        <f>_xll.qlRateHelperLatestDate(S31,Trigger)</f>
        <v>42843</v>
      </c>
      <c r="Y31" s="230">
        <v>1.0023228677908835</v>
      </c>
    </row>
    <row r="32" spans="1:25" ht="11.25" customHeight="1" x14ac:dyDescent="0.2">
      <c r="A32" s="125" t="s">
        <v>47</v>
      </c>
      <c r="B32" s="128" t="str">
        <v>2Y</v>
      </c>
      <c r="C32" s="126" t="s">
        <v>163</v>
      </c>
      <c r="D32" s="126" t="str">
        <f t="shared" si="0"/>
        <v>2Y</v>
      </c>
      <c r="E32" s="127">
        <f t="shared" si="4"/>
        <v>2</v>
      </c>
      <c r="F32" s="134" t="str">
        <f t="shared" si="11"/>
        <v>Modified Following</v>
      </c>
      <c r="G32" s="129" t="str">
        <f t="shared" si="5"/>
        <v>TRUE</v>
      </c>
      <c r="H32" s="130" t="s">
        <v>51</v>
      </c>
      <c r="I32" s="435">
        <v>-1.15E-3</v>
      </c>
      <c r="J32" s="236" t="str">
        <f t="shared" si="9"/>
        <v>EUROISDDS2Y</v>
      </c>
      <c r="K32" s="132" t="str">
        <f>_xll.qlDepositRateHelper2(,IF(DataSelect="Mx_Live",$J32,$I32),IF(RIGHT($D32,1)="N","1D",$D32),$E32,Calendar,$F32,$G32,$H32,Permanent,Trigger,ObjectOverwrite)</f>
        <v>obj_00838#0003</v>
      </c>
      <c r="L32" s="127" t="b">
        <f t="shared" si="10"/>
        <v>1</v>
      </c>
      <c r="O32" s="64" t="str">
        <f t="shared" si="3"/>
        <v>Dp</v>
      </c>
      <c r="P32" s="64" t="str">
        <f t="shared" si="6"/>
        <v>2Y</v>
      </c>
      <c r="Q32" s="34" t="str">
        <f t="shared" si="7"/>
        <v>obj_00838#0003</v>
      </c>
      <c r="R32" s="34" t="b">
        <f t="shared" si="8"/>
        <v>1</v>
      </c>
      <c r="S32" s="34" t="str">
        <v>obj_00838#0003</v>
      </c>
      <c r="T32" s="34" t="str">
        <f>_xll.qlRateHelperQuoteName(S32,Trigger)</f>
        <v/>
      </c>
      <c r="U32" s="136">
        <f>_xll.qlRateHelperQuoteValue(S32,_xll.ohTrigger(Trigger,TriggerON))</f>
        <v>-1.15E-3</v>
      </c>
      <c r="V32" s="317" t="str">
        <f>IFERROR(_xll.qlFuturesRateHelperConvexityAdjustment(S32,Trigger),"--")</f>
        <v>--</v>
      </c>
      <c r="W32" s="35">
        <f>_xll.qlRateHelperEarliestDate(S32,Trigger)</f>
        <v>42138</v>
      </c>
      <c r="X32" s="35">
        <f>_xll.qlRateHelperLatestDate(S32,Trigger)</f>
        <v>42870</v>
      </c>
      <c r="Y32" s="230">
        <v>1.0023504962743517</v>
      </c>
    </row>
    <row r="33" spans="1:25" ht="11.25" customHeight="1" x14ac:dyDescent="0.2">
      <c r="A33" s="125" t="s">
        <v>47</v>
      </c>
      <c r="B33" s="128" t="str">
        <v>3Y</v>
      </c>
      <c r="C33" s="126" t="s">
        <v>100</v>
      </c>
      <c r="D33" s="126" t="str">
        <f t="shared" si="0"/>
        <v>3Y</v>
      </c>
      <c r="E33" s="127">
        <f t="shared" si="4"/>
        <v>2</v>
      </c>
      <c r="F33" s="134" t="str">
        <f t="shared" si="11"/>
        <v>Modified Following</v>
      </c>
      <c r="G33" s="129" t="str">
        <f t="shared" si="5"/>
        <v>TRUE</v>
      </c>
      <c r="H33" s="130" t="s">
        <v>51</v>
      </c>
      <c r="I33" s="435">
        <v>-6.6E-4</v>
      </c>
      <c r="J33" s="236" t="str">
        <f t="shared" si="9"/>
        <v>EUROISDDS3Y</v>
      </c>
      <c r="K33" s="132" t="str">
        <f>_xll.qlDepositRateHelper2(,IF(DataSelect="Mx_Live",$J33,$I33),IF(RIGHT($D33,1)="N","1D",$D33),$E33,Calendar,$F33,$G33,$H33,Permanent,Trigger,ObjectOverwrite)</f>
        <v>obj_00822#0003</v>
      </c>
      <c r="L33" s="127" t="b">
        <f t="shared" si="10"/>
        <v>1</v>
      </c>
      <c r="O33" s="64" t="str">
        <f t="shared" si="3"/>
        <v>Dp</v>
      </c>
      <c r="P33" s="64" t="str">
        <f t="shared" si="6"/>
        <v>3Y</v>
      </c>
      <c r="Q33" s="34" t="str">
        <f t="shared" si="7"/>
        <v>obj_00822#0003</v>
      </c>
      <c r="R33" s="34" t="b">
        <f t="shared" si="8"/>
        <v>1</v>
      </c>
      <c r="S33" s="34" t="str">
        <v>obj_00822#0003</v>
      </c>
      <c r="T33" s="34" t="str">
        <f>_xll.qlRateHelperQuoteName(S33,Trigger)</f>
        <v/>
      </c>
      <c r="U33" s="136">
        <f>_xll.qlRateHelperQuoteValue(S33,_xll.ohTrigger(Trigger,TriggerON))</f>
        <v>-6.6E-4</v>
      </c>
      <c r="V33" s="317" t="str">
        <f>IFERROR(_xll.qlFuturesRateHelperConvexityAdjustment(S33,Trigger),"--")</f>
        <v>--</v>
      </c>
      <c r="W33" s="35">
        <f>_xll.qlRateHelperEarliestDate(S33,Trigger)</f>
        <v>42138</v>
      </c>
      <c r="X33" s="35">
        <f>_xll.qlRateHelperLatestDate(S33,Trigger)</f>
        <v>43234</v>
      </c>
      <c r="Y33" s="230">
        <v>1.0020200590024531</v>
      </c>
    </row>
    <row r="34" spans="1:25" ht="11.25" customHeight="1" x14ac:dyDescent="0.2">
      <c r="A34" s="125" t="s">
        <v>47</v>
      </c>
      <c r="B34" s="128" t="str">
        <v>4Y</v>
      </c>
      <c r="C34" s="126" t="s">
        <v>101</v>
      </c>
      <c r="D34" s="126" t="str">
        <f t="shared" si="0"/>
        <v>4Y</v>
      </c>
      <c r="E34" s="127">
        <f t="shared" si="4"/>
        <v>2</v>
      </c>
      <c r="F34" s="134" t="str">
        <f t="shared" si="11"/>
        <v>Modified Following</v>
      </c>
      <c r="G34" s="129" t="str">
        <f t="shared" si="5"/>
        <v>TRUE</v>
      </c>
      <c r="H34" s="130" t="s">
        <v>51</v>
      </c>
      <c r="I34" s="435">
        <v>1.7000000000000001E-4</v>
      </c>
      <c r="J34" s="236" t="str">
        <f t="shared" si="9"/>
        <v>EUROISDDS4Y</v>
      </c>
      <c r="K34" s="132" t="str">
        <f>_xll.qlDepositRateHelper2(,IF(DataSelect="Mx_Live",$J34,$I34),IF(RIGHT($D34,1)="N","1D",$D34),$E34,Calendar,$F34,$G34,$H34,Permanent,Trigger,ObjectOverwrite)</f>
        <v>obj_00839#0003</v>
      </c>
      <c r="L34" s="127" t="b">
        <f t="shared" si="10"/>
        <v>1</v>
      </c>
      <c r="O34" s="64" t="str">
        <f t="shared" si="3"/>
        <v>Dp</v>
      </c>
      <c r="P34" s="64" t="str">
        <f t="shared" si="6"/>
        <v>4Y</v>
      </c>
      <c r="Q34" s="34" t="str">
        <f t="shared" si="7"/>
        <v>obj_00839#0003</v>
      </c>
      <c r="R34" s="34" t="b">
        <f t="shared" si="8"/>
        <v>1</v>
      </c>
      <c r="S34" s="34" t="str">
        <v>obj_00839#0003</v>
      </c>
      <c r="T34" s="34" t="str">
        <f>_xll.qlRateHelperQuoteName(S34,Trigger)</f>
        <v/>
      </c>
      <c r="U34" s="136">
        <f>_xll.qlRateHelperQuoteValue(S34,_xll.ohTrigger(Trigger,TriggerON))</f>
        <v>1.7000000000000001E-4</v>
      </c>
      <c r="V34" s="317" t="str">
        <f>IFERROR(_xll.qlFuturesRateHelperConvexityAdjustment(S34,Trigger),"--")</f>
        <v>--</v>
      </c>
      <c r="W34" s="35">
        <f>_xll.qlRateHelperEarliestDate(S34,Trigger)</f>
        <v>42138</v>
      </c>
      <c r="X34" s="35">
        <f>_xll.qlRateHelperLatestDate(S34,Trigger)</f>
        <v>43599</v>
      </c>
      <c r="Y34" s="230">
        <v>0.99931722109115617</v>
      </c>
    </row>
    <row r="35" spans="1:25" ht="11.25" customHeight="1" x14ac:dyDescent="0.2">
      <c r="A35" s="125" t="s">
        <v>47</v>
      </c>
      <c r="B35" s="128" t="str">
        <v>5Y</v>
      </c>
      <c r="C35" s="126" t="s">
        <v>102</v>
      </c>
      <c r="D35" s="126" t="str">
        <f t="shared" ref="D35:D71" si="12">IF(DataSelect="Reference",$B35,$C35)</f>
        <v>5Y</v>
      </c>
      <c r="E35" s="127">
        <f t="shared" si="4"/>
        <v>2</v>
      </c>
      <c r="F35" s="134" t="str">
        <f t="shared" si="11"/>
        <v>Modified Following</v>
      </c>
      <c r="G35" s="129" t="str">
        <f t="shared" si="5"/>
        <v>TRUE</v>
      </c>
      <c r="H35" s="130" t="s">
        <v>51</v>
      </c>
      <c r="I35" s="435">
        <v>1.2099999999999999E-3</v>
      </c>
      <c r="J35" s="236" t="str">
        <f t="shared" si="9"/>
        <v>EUROISDDS5Y</v>
      </c>
      <c r="K35" s="132" t="str">
        <f>_xll.qlDepositRateHelper2(,IF(DataSelect="Mx_Live",$J35,$I35),IF(RIGHT($D35,1)="N","1D",$D35),$E35,Calendar,$F35,$G35,$H35,Permanent,Trigger,ObjectOverwrite)</f>
        <v>obj_00825#0003</v>
      </c>
      <c r="L35" s="127" t="b">
        <f t="shared" si="10"/>
        <v>1</v>
      </c>
      <c r="O35" s="64" t="str">
        <f t="shared" ref="O35:O71" si="13">A35</f>
        <v>Dp</v>
      </c>
      <c r="P35" s="64" t="str">
        <f t="shared" si="6"/>
        <v>5Y</v>
      </c>
      <c r="Q35" s="34" t="str">
        <f t="shared" si="7"/>
        <v>obj_00825#0003</v>
      </c>
      <c r="R35" s="34" t="b">
        <f t="shared" si="8"/>
        <v>1</v>
      </c>
      <c r="S35" s="34" t="str">
        <v>obj_00825#0003</v>
      </c>
      <c r="T35" s="34" t="str">
        <f>_xll.qlRateHelperQuoteName(S35,Trigger)</f>
        <v/>
      </c>
      <c r="U35" s="136">
        <f>_xll.qlRateHelperQuoteValue(S35,_xll.ohTrigger(Trigger,TriggerON))</f>
        <v>1.2099999999999999E-3</v>
      </c>
      <c r="V35" s="317" t="str">
        <f>IFERROR(_xll.qlFuturesRateHelperConvexityAdjustment(S35,Trigger),"--")</f>
        <v>--</v>
      </c>
      <c r="W35" s="35">
        <f>_xll.qlRateHelperEarliestDate(S35,Trigger)</f>
        <v>42138</v>
      </c>
      <c r="X35" s="35">
        <f>_xll.qlRateHelperLatestDate(S35,Trigger)</f>
        <v>43965</v>
      </c>
      <c r="Y35" s="230">
        <v>0.99390335467193391</v>
      </c>
    </row>
    <row r="36" spans="1:25" ht="11.25" customHeight="1" x14ac:dyDescent="0.2">
      <c r="A36" s="125" t="s">
        <v>47</v>
      </c>
      <c r="B36" s="128" t="str">
        <v>6Y</v>
      </c>
      <c r="C36" s="126" t="s">
        <v>103</v>
      </c>
      <c r="D36" s="126" t="str">
        <f t="shared" si="12"/>
        <v>6Y</v>
      </c>
      <c r="E36" s="127">
        <f t="shared" si="4"/>
        <v>2</v>
      </c>
      <c r="F36" s="134" t="str">
        <f t="shared" si="11"/>
        <v>Modified Following</v>
      </c>
      <c r="G36" s="129" t="str">
        <f t="shared" si="5"/>
        <v>TRUE</v>
      </c>
      <c r="H36" s="130" t="s">
        <v>51</v>
      </c>
      <c r="I36" s="435">
        <v>2.3699999999999997E-3</v>
      </c>
      <c r="J36" s="236" t="str">
        <f t="shared" si="9"/>
        <v>EUROISDDS6Y</v>
      </c>
      <c r="K36" s="132" t="str">
        <f>_xll.qlDepositRateHelper2(,IF(DataSelect="Mx_Live",$J36,$I36),IF(RIGHT($D36,1)="N","1D",$D36),$E36,Calendar,$F36,$G36,$H36,Permanent,Trigger,ObjectOverwrite)</f>
        <v>obj_0084d#0003</v>
      </c>
      <c r="L36" s="127" t="b">
        <f t="shared" si="10"/>
        <v>1</v>
      </c>
      <c r="O36" s="64" t="str">
        <f t="shared" si="13"/>
        <v>Dp</v>
      </c>
      <c r="P36" s="64" t="str">
        <f t="shared" si="6"/>
        <v>6Y</v>
      </c>
      <c r="Q36" s="34" t="str">
        <f t="shared" si="7"/>
        <v>obj_0084d#0003</v>
      </c>
      <c r="R36" s="34" t="b">
        <f t="shared" si="8"/>
        <v>1</v>
      </c>
      <c r="S36" s="34" t="str">
        <v>obj_0084d#0003</v>
      </c>
      <c r="T36" s="34" t="str">
        <f>_xll.qlRateHelperQuoteName(S36,Trigger)</f>
        <v/>
      </c>
      <c r="U36" s="136">
        <f>_xll.qlRateHelperQuoteValue(S36,_xll.ohTrigger(Trigger,TriggerON))</f>
        <v>2.3699999999999997E-3</v>
      </c>
      <c r="V36" s="317" t="str">
        <f>IFERROR(_xll.qlFuturesRateHelperConvexityAdjustment(S36,Trigger),"--")</f>
        <v>--</v>
      </c>
      <c r="W36" s="35">
        <f>_xll.qlRateHelperEarliestDate(S36,Trigger)</f>
        <v>42138</v>
      </c>
      <c r="X36" s="35">
        <f>_xll.qlRateHelperLatestDate(S36,Trigger)</f>
        <v>44330</v>
      </c>
      <c r="Y36" s="230">
        <v>0.9857811869816272</v>
      </c>
    </row>
    <row r="37" spans="1:25" ht="11.25" customHeight="1" x14ac:dyDescent="0.2">
      <c r="A37" s="125" t="s">
        <v>47</v>
      </c>
      <c r="B37" s="128" t="str">
        <v>7Y</v>
      </c>
      <c r="C37" s="126" t="s">
        <v>104</v>
      </c>
      <c r="D37" s="126" t="str">
        <f t="shared" si="12"/>
        <v>7Y</v>
      </c>
      <c r="E37" s="127">
        <f t="shared" si="4"/>
        <v>2</v>
      </c>
      <c r="F37" s="134" t="str">
        <f t="shared" si="11"/>
        <v>Modified Following</v>
      </c>
      <c r="G37" s="129" t="str">
        <f t="shared" si="5"/>
        <v>TRUE</v>
      </c>
      <c r="H37" s="130" t="s">
        <v>51</v>
      </c>
      <c r="I37" s="435">
        <v>3.5299999999999997E-3</v>
      </c>
      <c r="J37" s="236" t="str">
        <f t="shared" si="9"/>
        <v>EUROISDDS7Y</v>
      </c>
      <c r="K37" s="132" t="str">
        <f>_xll.qlDepositRateHelper2(,IF(DataSelect="Mx_Live",$J37,$I37),IF(RIGHT($D37,1)="N","1D",$D37),$E37,Calendar,$F37,$G37,$H37,Permanent,Trigger,ObjectOverwrite)</f>
        <v>obj_0081c#0003</v>
      </c>
      <c r="L37" s="127" t="b">
        <f t="shared" si="10"/>
        <v>1</v>
      </c>
      <c r="O37" s="64" t="str">
        <f t="shared" si="13"/>
        <v>Dp</v>
      </c>
      <c r="P37" s="64" t="str">
        <f t="shared" si="6"/>
        <v>7Y</v>
      </c>
      <c r="Q37" s="34" t="str">
        <f t="shared" si="7"/>
        <v>obj_0081c#0003</v>
      </c>
      <c r="R37" s="34" t="b">
        <f t="shared" si="8"/>
        <v>1</v>
      </c>
      <c r="S37" s="34" t="str">
        <v>obj_0081c#0003</v>
      </c>
      <c r="T37" s="34" t="str">
        <f>_xll.qlRateHelperQuoteName(S37,Trigger)</f>
        <v/>
      </c>
      <c r="U37" s="136">
        <f>_xll.qlRateHelperQuoteValue(S37,_xll.ohTrigger(Trigger,TriggerON))</f>
        <v>3.5299999999999997E-3</v>
      </c>
      <c r="V37" s="317" t="str">
        <f>IFERROR(_xll.qlFuturesRateHelperConvexityAdjustment(S37,Trigger),"--")</f>
        <v>--</v>
      </c>
      <c r="W37" s="35">
        <f>_xll.qlRateHelperEarliestDate(S37,Trigger)</f>
        <v>42138</v>
      </c>
      <c r="X37" s="35">
        <f>_xll.qlRateHelperLatestDate(S37,Trigger)</f>
        <v>44697</v>
      </c>
      <c r="Y37" s="230">
        <v>0.97552830402256907</v>
      </c>
    </row>
    <row r="38" spans="1:25" ht="11.25" customHeight="1" x14ac:dyDescent="0.2">
      <c r="A38" s="125" t="s">
        <v>47</v>
      </c>
      <c r="B38" s="128" t="str">
        <v>8Y</v>
      </c>
      <c r="C38" s="126" t="s">
        <v>105</v>
      </c>
      <c r="D38" s="126" t="str">
        <f t="shared" si="12"/>
        <v>8Y</v>
      </c>
      <c r="E38" s="127">
        <f t="shared" si="4"/>
        <v>2</v>
      </c>
      <c r="F38" s="134" t="str">
        <f t="shared" si="11"/>
        <v>Modified Following</v>
      </c>
      <c r="G38" s="129" t="str">
        <f t="shared" si="5"/>
        <v>TRUE</v>
      </c>
      <c r="H38" s="130" t="s">
        <v>51</v>
      </c>
      <c r="I38" s="435">
        <v>4.6300000000000004E-3</v>
      </c>
      <c r="J38" s="236" t="str">
        <f t="shared" ref="J38:J71" si="14">Currency&amp;"OISDDS"&amp;C38</f>
        <v>EUROISDDS8Y</v>
      </c>
      <c r="K38" s="132" t="str">
        <f>_xll.qlDepositRateHelper2(,IF(DataSelect="Mx_Live",$J38,$I38),IF(RIGHT($D38,1)="N","1D",$D38),$E38,Calendar,$F38,$G38,$H38,Permanent,Trigger,ObjectOverwrite)</f>
        <v>obj_00814#0003</v>
      </c>
      <c r="L38" s="127" t="b">
        <f t="shared" si="10"/>
        <v>1</v>
      </c>
      <c r="O38" s="64" t="str">
        <f t="shared" si="13"/>
        <v>Dp</v>
      </c>
      <c r="P38" s="64" t="str">
        <f t="shared" si="6"/>
        <v>8Y</v>
      </c>
      <c r="Q38" s="34" t="str">
        <f t="shared" si="7"/>
        <v>obj_00814#0003</v>
      </c>
      <c r="R38" s="34" t="b">
        <f t="shared" si="8"/>
        <v>1</v>
      </c>
      <c r="S38" s="34" t="str">
        <v>obj_00814#0003</v>
      </c>
      <c r="T38" s="34" t="str">
        <f>_xll.qlRateHelperQuoteName(S38,Trigger)</f>
        <v/>
      </c>
      <c r="U38" s="136">
        <f>_xll.qlRateHelperQuoteValue(S38,_xll.ohTrigger(Trigger,TriggerON))</f>
        <v>4.6300000000000004E-3</v>
      </c>
      <c r="V38" s="317" t="str">
        <f>IFERROR(_xll.qlFuturesRateHelperConvexityAdjustment(S38,Trigger),"--")</f>
        <v>--</v>
      </c>
      <c r="W38" s="35">
        <f>_xll.qlRateHelperEarliestDate(S38,Trigger)</f>
        <v>42138</v>
      </c>
      <c r="X38" s="35">
        <f>_xll.qlRateHelperLatestDate(S38,Trigger)</f>
        <v>45061</v>
      </c>
      <c r="Y38" s="230">
        <v>0.96377543017897227</v>
      </c>
    </row>
    <row r="39" spans="1:25" ht="11.25" customHeight="1" x14ac:dyDescent="0.2">
      <c r="A39" s="125" t="s">
        <v>47</v>
      </c>
      <c r="B39" s="128" t="str">
        <v>9Y</v>
      </c>
      <c r="C39" s="126" t="s">
        <v>106</v>
      </c>
      <c r="D39" s="126" t="str">
        <f t="shared" si="12"/>
        <v>9Y</v>
      </c>
      <c r="E39" s="127">
        <f t="shared" si="4"/>
        <v>2</v>
      </c>
      <c r="F39" s="134" t="str">
        <f t="shared" si="11"/>
        <v>Modified Following</v>
      </c>
      <c r="G39" s="129" t="str">
        <f t="shared" si="5"/>
        <v>TRUE</v>
      </c>
      <c r="H39" s="130" t="s">
        <v>51</v>
      </c>
      <c r="I39" s="435">
        <v>5.6399999999999992E-3</v>
      </c>
      <c r="J39" s="236" t="str">
        <f t="shared" si="14"/>
        <v>EUROISDDS9Y</v>
      </c>
      <c r="K39" s="132" t="str">
        <f>_xll.qlDepositRateHelper2(,IF(DataSelect="Mx_Live",$J39,$I39),IF(RIGHT($D39,1)="N","1D",$D39),$E39,Calendar,$F39,$G39,$H39,Permanent,Trigger,ObjectOverwrite)</f>
        <v>obj_0084a#0003</v>
      </c>
      <c r="L39" s="127" t="b">
        <f t="shared" si="10"/>
        <v>1</v>
      </c>
      <c r="O39" s="64" t="str">
        <f t="shared" si="13"/>
        <v>Dp</v>
      </c>
      <c r="P39" s="64" t="str">
        <f t="shared" si="6"/>
        <v>9Y</v>
      </c>
      <c r="Q39" s="34" t="str">
        <f t="shared" si="7"/>
        <v>obj_0084a#0003</v>
      </c>
      <c r="R39" s="34" t="b">
        <f t="shared" si="8"/>
        <v>1</v>
      </c>
      <c r="S39" s="34" t="str">
        <v>obj_0084a#0003</v>
      </c>
      <c r="T39" s="34" t="str">
        <f>_xll.qlRateHelperQuoteName(S39,Trigger)</f>
        <v/>
      </c>
      <c r="U39" s="136">
        <f>_xll.qlRateHelperQuoteValue(S39,_xll.ohTrigger(Trigger,TriggerON))</f>
        <v>5.6399999999999992E-3</v>
      </c>
      <c r="V39" s="317" t="str">
        <f>IFERROR(_xll.qlFuturesRateHelperConvexityAdjustment(S39,Trigger),"--")</f>
        <v>--</v>
      </c>
      <c r="W39" s="35">
        <f>_xll.qlRateHelperEarliestDate(S39,Trigger)</f>
        <v>42138</v>
      </c>
      <c r="X39" s="35">
        <f>_xll.qlRateHelperLatestDate(S39,Trigger)</f>
        <v>45426</v>
      </c>
      <c r="Y39" s="230">
        <v>0.95101783593266653</v>
      </c>
    </row>
    <row r="40" spans="1:25" ht="11.25" customHeight="1" x14ac:dyDescent="0.2">
      <c r="A40" s="125" t="s">
        <v>47</v>
      </c>
      <c r="B40" s="128" t="str">
        <v>10Y</v>
      </c>
      <c r="C40" s="126" t="s">
        <v>107</v>
      </c>
      <c r="D40" s="126" t="str">
        <f t="shared" si="12"/>
        <v>10Y</v>
      </c>
      <c r="E40" s="127">
        <f t="shared" si="4"/>
        <v>2</v>
      </c>
      <c r="F40" s="134" t="str">
        <f t="shared" si="11"/>
        <v>Modified Following</v>
      </c>
      <c r="G40" s="129" t="str">
        <f t="shared" si="5"/>
        <v>TRUE</v>
      </c>
      <c r="H40" s="130" t="s">
        <v>51</v>
      </c>
      <c r="I40" s="435">
        <v>6.5200000000000006E-3</v>
      </c>
      <c r="J40" s="236" t="str">
        <f t="shared" si="14"/>
        <v>EUROISDDS10Y</v>
      </c>
      <c r="K40" s="132" t="str">
        <f>_xll.qlDepositRateHelper2(,IF(DataSelect="Mx_Live",$J40,$I40),IF(RIGHT($D40,1)="N","1D",$D40),$E40,Calendar,$F40,$G40,$H40,Permanent,Trigger,ObjectOverwrite)</f>
        <v>obj_00831#0003</v>
      </c>
      <c r="L40" s="127" t="b">
        <f t="shared" si="10"/>
        <v>1</v>
      </c>
      <c r="O40" s="64" t="str">
        <f t="shared" si="13"/>
        <v>Dp</v>
      </c>
      <c r="P40" s="64" t="str">
        <f t="shared" si="6"/>
        <v>10Y</v>
      </c>
      <c r="Q40" s="34" t="str">
        <f t="shared" si="7"/>
        <v>obj_00831#0003</v>
      </c>
      <c r="R40" s="34" t="b">
        <f t="shared" si="8"/>
        <v>1</v>
      </c>
      <c r="S40" s="34" t="str">
        <v>obj_00831#0003</v>
      </c>
      <c r="T40" s="34" t="str">
        <f>_xll.qlRateHelperQuoteName(S40,Trigger)</f>
        <v/>
      </c>
      <c r="U40" s="136">
        <f>_xll.qlRateHelperQuoteValue(S40,_xll.ohTrigger(Trigger,TriggerON))</f>
        <v>6.5200000000000006E-3</v>
      </c>
      <c r="V40" s="317" t="str">
        <f>IFERROR(_xll.qlFuturesRateHelperConvexityAdjustment(S40,Trigger),"--")</f>
        <v>--</v>
      </c>
      <c r="W40" s="35">
        <f>_xll.qlRateHelperEarliestDate(S40,Trigger)</f>
        <v>42138</v>
      </c>
      <c r="X40" s="35">
        <f>_xll.qlRateHelperLatestDate(S40,Trigger)</f>
        <v>45791</v>
      </c>
      <c r="Y40" s="230">
        <v>0.93795187487253795</v>
      </c>
    </row>
    <row r="41" spans="1:25" ht="11.25" customHeight="1" x14ac:dyDescent="0.2">
      <c r="A41" s="125" t="s">
        <v>47</v>
      </c>
      <c r="B41" s="128" t="str">
        <v>11Y</v>
      </c>
      <c r="C41" s="126" t="s">
        <v>108</v>
      </c>
      <c r="D41" s="126" t="str">
        <f t="shared" si="12"/>
        <v>11Y</v>
      </c>
      <c r="E41" s="127">
        <f t="shared" si="4"/>
        <v>2</v>
      </c>
      <c r="F41" s="134" t="str">
        <f t="shared" si="11"/>
        <v>Modified Following</v>
      </c>
      <c r="G41" s="129" t="str">
        <f t="shared" si="5"/>
        <v>TRUE</v>
      </c>
      <c r="H41" s="130" t="s">
        <v>51</v>
      </c>
      <c r="I41" s="435">
        <v>7.3099999999999997E-3</v>
      </c>
      <c r="J41" s="236" t="str">
        <f t="shared" si="14"/>
        <v>EUROISDDS11Y</v>
      </c>
      <c r="K41" s="132" t="str">
        <f>_xll.qlDepositRateHelper2(,IF(DataSelect="Mx_Live",$J41,$I41),IF(RIGHT($D41,1)="N","1D",$D41),$E41,Calendar,$F41,$G41,$H41,Permanent,Trigger,ObjectOverwrite)</f>
        <v>obj_00819#0003</v>
      </c>
      <c r="L41" s="127" t="b">
        <f t="shared" si="10"/>
        <v>1</v>
      </c>
      <c r="O41" s="64" t="str">
        <f t="shared" si="13"/>
        <v>Dp</v>
      </c>
      <c r="P41" s="64" t="str">
        <f t="shared" si="6"/>
        <v>11Y</v>
      </c>
      <c r="Q41" s="34" t="str">
        <f t="shared" si="7"/>
        <v>obj_00819#0003</v>
      </c>
      <c r="R41" s="34" t="b">
        <f t="shared" si="8"/>
        <v>1</v>
      </c>
      <c r="S41" s="34" t="str">
        <v>obj_00819#0003</v>
      </c>
      <c r="T41" s="34" t="str">
        <f>_xll.qlRateHelperQuoteName(S41,Trigger)</f>
        <v/>
      </c>
      <c r="U41" s="136">
        <f>_xll.qlRateHelperQuoteValue(S41,_xll.ohTrigger(Trigger,TriggerON))</f>
        <v>7.3099999999999997E-3</v>
      </c>
      <c r="V41" s="317" t="str">
        <f>IFERROR(_xll.qlFuturesRateHelperConvexityAdjustment(S41,Trigger),"--")</f>
        <v>--</v>
      </c>
      <c r="W41" s="35">
        <f>_xll.qlRateHelperEarliestDate(S41,Trigger)</f>
        <v>42138</v>
      </c>
      <c r="X41" s="35">
        <f>_xll.qlRateHelperLatestDate(S41,Trigger)</f>
        <v>46156</v>
      </c>
      <c r="Y41" s="230">
        <v>0.92457287203910166</v>
      </c>
    </row>
    <row r="42" spans="1:25" ht="11.25" customHeight="1" x14ac:dyDescent="0.2">
      <c r="A42" s="125" t="s">
        <v>47</v>
      </c>
      <c r="B42" s="128" t="str">
        <v>12Y</v>
      </c>
      <c r="C42" s="126" t="s">
        <v>109</v>
      </c>
      <c r="D42" s="126" t="str">
        <f t="shared" si="12"/>
        <v>12Y</v>
      </c>
      <c r="E42" s="127">
        <f t="shared" si="4"/>
        <v>2</v>
      </c>
      <c r="F42" s="134" t="str">
        <f t="shared" si="11"/>
        <v>Modified Following</v>
      </c>
      <c r="G42" s="129" t="str">
        <f t="shared" si="5"/>
        <v>TRUE</v>
      </c>
      <c r="H42" s="130" t="s">
        <v>51</v>
      </c>
      <c r="I42" s="435">
        <v>8.0000000000000002E-3</v>
      </c>
      <c r="J42" s="236" t="str">
        <f t="shared" si="14"/>
        <v>EUROISDDS12Y</v>
      </c>
      <c r="K42" s="132" t="str">
        <f>_xll.qlDepositRateHelper2(,IF(DataSelect="Mx_Live",$J42,$I42),IF(RIGHT($D42,1)="N","1D",$D42),$E42,Calendar,$F42,$G42,$H42,Permanent,Trigger,ObjectOverwrite)</f>
        <v>obj_0084e#0003</v>
      </c>
      <c r="L42" s="127" t="b">
        <f t="shared" si="10"/>
        <v>1</v>
      </c>
      <c r="O42" s="64" t="str">
        <f t="shared" si="13"/>
        <v>Dp</v>
      </c>
      <c r="P42" s="64" t="str">
        <f t="shared" si="6"/>
        <v>12Y</v>
      </c>
      <c r="Q42" s="34" t="str">
        <f t="shared" si="7"/>
        <v>obj_0084e#0003</v>
      </c>
      <c r="R42" s="34" t="b">
        <f t="shared" si="8"/>
        <v>1</v>
      </c>
      <c r="S42" s="34" t="str">
        <v>obj_0084e#0003</v>
      </c>
      <c r="T42" s="34" t="str">
        <f>_xll.qlRateHelperQuoteName(S42,Trigger)</f>
        <v/>
      </c>
      <c r="U42" s="136">
        <f>_xll.qlRateHelperQuoteValue(S42,_xll.ohTrigger(Trigger,TriggerON))</f>
        <v>8.0000000000000002E-3</v>
      </c>
      <c r="V42" s="317" t="str">
        <f>IFERROR(_xll.qlFuturesRateHelperConvexityAdjustment(S42,Trigger),"--")</f>
        <v>--</v>
      </c>
      <c r="W42" s="35">
        <f>_xll.qlRateHelperEarliestDate(S42,Trigger)</f>
        <v>42138</v>
      </c>
      <c r="X42" s="35">
        <f>_xll.qlRateHelperLatestDate(S42,Trigger)</f>
        <v>46521</v>
      </c>
      <c r="Y42" s="230">
        <v>0.91125083533554763</v>
      </c>
    </row>
    <row r="43" spans="1:25" ht="11.25" customHeight="1" x14ac:dyDescent="0.2">
      <c r="A43" s="125" t="s">
        <v>47</v>
      </c>
      <c r="B43" s="128" t="str">
        <v>13Y</v>
      </c>
      <c r="C43" s="126" t="s">
        <v>110</v>
      </c>
      <c r="D43" s="126" t="str">
        <f t="shared" si="12"/>
        <v>13Y</v>
      </c>
      <c r="E43" s="127">
        <f t="shared" si="4"/>
        <v>2</v>
      </c>
      <c r="F43" s="134" t="str">
        <f t="shared" si="11"/>
        <v>Modified Following</v>
      </c>
      <c r="G43" s="129" t="str">
        <f t="shared" si="5"/>
        <v>TRUE</v>
      </c>
      <c r="H43" s="130" t="s">
        <v>51</v>
      </c>
      <c r="I43" s="435">
        <v>8.5900000000000004E-3</v>
      </c>
      <c r="J43" s="236" t="str">
        <f t="shared" si="14"/>
        <v>EUROISDDS13Y</v>
      </c>
      <c r="K43" s="132" t="str">
        <f>_xll.qlDepositRateHelper2(,IF(DataSelect="Mx_Live",$J43,$I43),IF(RIGHT($D43,1)="N","1D",$D43),$E43,Calendar,$F43,$G43,$H43,Permanent,Trigger,ObjectOverwrite)</f>
        <v>obj_0084f#0003</v>
      </c>
      <c r="L43" s="127" t="b">
        <f t="shared" si="10"/>
        <v>1</v>
      </c>
      <c r="O43" s="64" t="str">
        <f t="shared" si="13"/>
        <v>Dp</v>
      </c>
      <c r="P43" s="64" t="str">
        <f t="shared" si="6"/>
        <v>13Y</v>
      </c>
      <c r="Q43" s="34" t="str">
        <f t="shared" si="7"/>
        <v>obj_0084f#0003</v>
      </c>
      <c r="R43" s="34" t="b">
        <f t="shared" si="8"/>
        <v>1</v>
      </c>
      <c r="S43" s="34" t="str">
        <v>obj_0084f#0003</v>
      </c>
      <c r="T43" s="34" t="str">
        <f>_xll.qlRateHelperQuoteName(S43,Trigger)</f>
        <v/>
      </c>
      <c r="U43" s="136">
        <f>_xll.qlRateHelperQuoteValue(S43,_xll.ohTrigger(Trigger,TriggerON))</f>
        <v>8.5900000000000004E-3</v>
      </c>
      <c r="V43" s="317" t="str">
        <f>IFERROR(_xll.qlFuturesRateHelperConvexityAdjustment(S43,Trigger),"--")</f>
        <v>--</v>
      </c>
      <c r="W43" s="35">
        <f>_xll.qlRateHelperEarliestDate(S43,Trigger)</f>
        <v>42138</v>
      </c>
      <c r="X43" s="35">
        <f>_xll.qlRateHelperLatestDate(S43,Trigger)</f>
        <v>46888</v>
      </c>
      <c r="Y43" s="230">
        <v>0.89820397829605048</v>
      </c>
    </row>
    <row r="44" spans="1:25" ht="11.25" customHeight="1" x14ac:dyDescent="0.2">
      <c r="A44" s="125" t="s">
        <v>47</v>
      </c>
      <c r="B44" s="128" t="str">
        <v>14Y</v>
      </c>
      <c r="C44" s="126" t="s">
        <v>111</v>
      </c>
      <c r="D44" s="126" t="str">
        <f t="shared" si="12"/>
        <v>14Y</v>
      </c>
      <c r="E44" s="127">
        <f t="shared" si="4"/>
        <v>2</v>
      </c>
      <c r="F44" s="134" t="str">
        <f t="shared" si="11"/>
        <v>Modified Following</v>
      </c>
      <c r="G44" s="129" t="str">
        <f t="shared" si="5"/>
        <v>TRUE</v>
      </c>
      <c r="H44" s="130" t="s">
        <v>51</v>
      </c>
      <c r="I44" s="435">
        <v>9.1000000000000004E-3</v>
      </c>
      <c r="J44" s="236" t="str">
        <f t="shared" si="14"/>
        <v>EUROISDDS14Y</v>
      </c>
      <c r="K44" s="132" t="str">
        <f>_xll.qlDepositRateHelper2(,IF(DataSelect="Mx_Live",$J44,$I44),IF(RIGHT($D44,1)="N","1D",$D44),$E44,Calendar,$F44,$G44,$H44,Permanent,Trigger,ObjectOverwrite)</f>
        <v>obj_00828#0003</v>
      </c>
      <c r="L44" s="127" t="b">
        <f t="shared" si="10"/>
        <v>1</v>
      </c>
      <c r="O44" s="64" t="str">
        <f t="shared" si="13"/>
        <v>Dp</v>
      </c>
      <c r="P44" s="64" t="str">
        <f t="shared" si="6"/>
        <v>14Y</v>
      </c>
      <c r="Q44" s="34" t="str">
        <f t="shared" si="7"/>
        <v>obj_00828#0003</v>
      </c>
      <c r="R44" s="34" t="b">
        <f t="shared" si="8"/>
        <v>1</v>
      </c>
      <c r="S44" s="34" t="str">
        <v>obj_00828#0003</v>
      </c>
      <c r="T44" s="34" t="str">
        <f>_xll.qlRateHelperQuoteName(S44,Trigger)</f>
        <v/>
      </c>
      <c r="U44" s="136">
        <f>_xll.qlRateHelperQuoteValue(S44,_xll.ohTrigger(Trigger,TriggerON))</f>
        <v>9.1000000000000004E-3</v>
      </c>
      <c r="V44" s="317" t="str">
        <f>IFERROR(_xll.qlFuturesRateHelperConvexityAdjustment(S44,Trigger),"--")</f>
        <v>--</v>
      </c>
      <c r="W44" s="35">
        <f>_xll.qlRateHelperEarliestDate(S44,Trigger)</f>
        <v>42138</v>
      </c>
      <c r="X44" s="35">
        <f>_xll.qlRateHelperLatestDate(S44,Trigger)</f>
        <v>47252</v>
      </c>
      <c r="Y44" s="230">
        <v>0.88553328675541976</v>
      </c>
    </row>
    <row r="45" spans="1:25" ht="11.25" customHeight="1" x14ac:dyDescent="0.2">
      <c r="A45" s="125" t="s">
        <v>47</v>
      </c>
      <c r="B45" s="128" t="str">
        <v>15Y</v>
      </c>
      <c r="C45" s="126" t="s">
        <v>112</v>
      </c>
      <c r="D45" s="126" t="str">
        <f t="shared" si="12"/>
        <v>15Y</v>
      </c>
      <c r="E45" s="127">
        <f t="shared" si="4"/>
        <v>2</v>
      </c>
      <c r="F45" s="134" t="str">
        <f t="shared" si="11"/>
        <v>Modified Following</v>
      </c>
      <c r="G45" s="129" t="str">
        <f t="shared" si="5"/>
        <v>TRUE</v>
      </c>
      <c r="H45" s="130" t="s">
        <v>51</v>
      </c>
      <c r="I45" s="435">
        <v>9.5399999999999999E-3</v>
      </c>
      <c r="J45" s="236" t="str">
        <f t="shared" si="14"/>
        <v>EUROISDDS15Y</v>
      </c>
      <c r="K45" s="132" t="str">
        <f>_xll.qlDepositRateHelper2(,IF(DataSelect="Mx_Live",$J45,$I45),IF(RIGHT($D45,1)="N","1D",$D45),$E45,Calendar,$F45,$G45,$H45,Permanent,Trigger,ObjectOverwrite)</f>
        <v>obj_00818#0003</v>
      </c>
      <c r="L45" s="127" t="b">
        <f t="shared" si="10"/>
        <v>1</v>
      </c>
      <c r="O45" s="64" t="str">
        <f t="shared" si="13"/>
        <v>Dp</v>
      </c>
      <c r="P45" s="64" t="str">
        <f t="shared" si="6"/>
        <v>15Y</v>
      </c>
      <c r="Q45" s="34" t="str">
        <f t="shared" si="7"/>
        <v>obj_00818#0003</v>
      </c>
      <c r="R45" s="34" t="b">
        <f t="shared" si="8"/>
        <v>1</v>
      </c>
      <c r="S45" s="34" t="str">
        <v>obj_00818#0003</v>
      </c>
      <c r="T45" s="34" t="str">
        <f>_xll.qlRateHelperQuoteName(S45,Trigger)</f>
        <v/>
      </c>
      <c r="U45" s="136">
        <f>_xll.qlRateHelperQuoteValue(S45,_xll.ohTrigger(Trigger,TriggerON))</f>
        <v>9.5399999999999999E-3</v>
      </c>
      <c r="V45" s="317" t="str">
        <f>IFERROR(_xll.qlFuturesRateHelperConvexityAdjustment(S45,Trigger),"--")</f>
        <v>--</v>
      </c>
      <c r="W45" s="35">
        <f>_xll.qlRateHelperEarliestDate(S45,Trigger)</f>
        <v>42138</v>
      </c>
      <c r="X45" s="35">
        <f>_xll.qlRateHelperLatestDate(S45,Trigger)</f>
        <v>47617</v>
      </c>
      <c r="Y45" s="230">
        <v>0.87322069737304542</v>
      </c>
    </row>
    <row r="46" spans="1:25" ht="11.25" customHeight="1" x14ac:dyDescent="0.2">
      <c r="A46" s="125" t="s">
        <v>47</v>
      </c>
      <c r="B46" s="128" t="str">
        <v>16Y</v>
      </c>
      <c r="C46" s="126" t="s">
        <v>113</v>
      </c>
      <c r="D46" s="126" t="str">
        <f t="shared" si="12"/>
        <v>16Y</v>
      </c>
      <c r="E46" s="127">
        <f t="shared" si="4"/>
        <v>2</v>
      </c>
      <c r="F46" s="134" t="str">
        <f t="shared" si="11"/>
        <v>Modified Following</v>
      </c>
      <c r="G46" s="129" t="str">
        <f t="shared" si="5"/>
        <v>TRUE</v>
      </c>
      <c r="H46" s="130" t="s">
        <v>51</v>
      </c>
      <c r="I46" s="435">
        <v>9.92E-3</v>
      </c>
      <c r="J46" s="236" t="str">
        <f t="shared" si="14"/>
        <v>EUROISDDS16Y</v>
      </c>
      <c r="K46" s="132" t="str">
        <f>_xll.qlDepositRateHelper2(,IF(DataSelect="Mx_Live",$J46,$I46),IF(RIGHT($D46,1)="N","1D",$D46),$E46,Calendar,$F46,$G46,$H46,Permanent,Trigger,ObjectOverwrite)</f>
        <v>obj_00820#0003</v>
      </c>
      <c r="L46" s="127" t="b">
        <f t="shared" si="10"/>
        <v>1</v>
      </c>
      <c r="O46" s="64" t="str">
        <f t="shared" si="13"/>
        <v>Dp</v>
      </c>
      <c r="P46" s="64" t="str">
        <f t="shared" si="6"/>
        <v>16Y</v>
      </c>
      <c r="Q46" s="34" t="str">
        <f t="shared" si="7"/>
        <v>obj_00820#0003</v>
      </c>
      <c r="R46" s="34" t="b">
        <f t="shared" si="8"/>
        <v>1</v>
      </c>
      <c r="S46" s="34" t="str">
        <v>obj_00820#0003</v>
      </c>
      <c r="T46" s="34" t="str">
        <f>_xll.qlRateHelperQuoteName(S46,Trigger)</f>
        <v/>
      </c>
      <c r="U46" s="136">
        <f>_xll.qlRateHelperQuoteValue(S46,_xll.ohTrigger(Trigger,TriggerON))</f>
        <v>9.92E-3</v>
      </c>
      <c r="V46" s="317" t="str">
        <f>IFERROR(_xll.qlFuturesRateHelperConvexityAdjustment(S46,Trigger),"--")</f>
        <v>--</v>
      </c>
      <c r="W46" s="35">
        <f>_xll.qlRateHelperEarliestDate(S46,Trigger)</f>
        <v>42138</v>
      </c>
      <c r="X46" s="35">
        <f>_xll.qlRateHelperLatestDate(S46,Trigger)</f>
        <v>47982</v>
      </c>
      <c r="Y46" s="230">
        <v>0.8613064669020426</v>
      </c>
    </row>
    <row r="47" spans="1:25" ht="11.25" customHeight="1" x14ac:dyDescent="0.2">
      <c r="A47" s="125" t="s">
        <v>47</v>
      </c>
      <c r="B47" s="128" t="str">
        <v>17Y</v>
      </c>
      <c r="C47" s="126" t="s">
        <v>114</v>
      </c>
      <c r="D47" s="126" t="str">
        <f t="shared" si="12"/>
        <v>17Y</v>
      </c>
      <c r="E47" s="127">
        <f t="shared" si="4"/>
        <v>2</v>
      </c>
      <c r="F47" s="134" t="str">
        <f t="shared" si="11"/>
        <v>Modified Following</v>
      </c>
      <c r="G47" s="129" t="str">
        <f t="shared" si="5"/>
        <v>TRUE</v>
      </c>
      <c r="H47" s="130" t="s">
        <v>51</v>
      </c>
      <c r="I47" s="435">
        <v>1.0240000000000001E-2</v>
      </c>
      <c r="J47" s="236" t="str">
        <f t="shared" si="14"/>
        <v>EUROISDDS17Y</v>
      </c>
      <c r="K47" s="132" t="str">
        <f>_xll.qlDepositRateHelper2(,IF(DataSelect="Mx_Live",$J47,$I47),IF(RIGHT($D47,1)="N","1D",$D47),$E47,Calendar,$F47,$G47,$H47,Permanent,Trigger,ObjectOverwrite)</f>
        <v>obj_0082f#0003</v>
      </c>
      <c r="L47" s="127" t="b">
        <f t="shared" si="10"/>
        <v>1</v>
      </c>
      <c r="O47" s="64" t="str">
        <f t="shared" si="13"/>
        <v>Dp</v>
      </c>
      <c r="P47" s="64" t="str">
        <f t="shared" si="6"/>
        <v>17Y</v>
      </c>
      <c r="Q47" s="34" t="str">
        <f t="shared" si="7"/>
        <v>obj_0082f#0003</v>
      </c>
      <c r="R47" s="34" t="b">
        <f t="shared" si="8"/>
        <v>1</v>
      </c>
      <c r="S47" s="34" t="str">
        <v>obj_0082f#0003</v>
      </c>
      <c r="T47" s="34" t="str">
        <f>_xll.qlRateHelperQuoteName(S47,Trigger)</f>
        <v/>
      </c>
      <c r="U47" s="136">
        <f>_xll.qlRateHelperQuoteValue(S47,_xll.ohTrigger(Trigger,TriggerON))</f>
        <v>1.0240000000000001E-2</v>
      </c>
      <c r="V47" s="317" t="str">
        <f>IFERROR(_xll.qlFuturesRateHelperConvexityAdjustment(S47,Trigger),"--")</f>
        <v>--</v>
      </c>
      <c r="W47" s="35">
        <f>_xll.qlRateHelperEarliestDate(S47,Trigger)</f>
        <v>42138</v>
      </c>
      <c r="X47" s="35">
        <f>_xll.qlRateHelperLatestDate(S47,Trigger)</f>
        <v>48348</v>
      </c>
      <c r="Y47" s="230">
        <v>0.84988328349990794</v>
      </c>
    </row>
    <row r="48" spans="1:25" ht="11.25" customHeight="1" x14ac:dyDescent="0.2">
      <c r="A48" s="125" t="s">
        <v>47</v>
      </c>
      <c r="B48" s="128" t="str">
        <v>18Y</v>
      </c>
      <c r="C48" s="126" t="s">
        <v>115</v>
      </c>
      <c r="D48" s="126" t="str">
        <f t="shared" si="12"/>
        <v>18Y</v>
      </c>
      <c r="E48" s="127">
        <f t="shared" si="4"/>
        <v>2</v>
      </c>
      <c r="F48" s="134" t="str">
        <f t="shared" si="11"/>
        <v>Modified Following</v>
      </c>
      <c r="G48" s="129" t="str">
        <f t="shared" si="5"/>
        <v>TRUE</v>
      </c>
      <c r="H48" s="130" t="s">
        <v>51</v>
      </c>
      <c r="I48" s="435">
        <v>1.052E-2</v>
      </c>
      <c r="J48" s="236" t="str">
        <f t="shared" si="14"/>
        <v>EUROISDDS18Y</v>
      </c>
      <c r="K48" s="132" t="str">
        <f>_xll.qlDepositRateHelper2(,IF(DataSelect="Mx_Live",$J48,$I48),IF(RIGHT($D48,1)="N","1D",$D48),$E48,Calendar,$F48,$G48,$H48,Permanent,Trigger,ObjectOverwrite)</f>
        <v>obj_0082d#0003</v>
      </c>
      <c r="L48" s="127" t="b">
        <f t="shared" si="10"/>
        <v>1</v>
      </c>
      <c r="O48" s="64" t="str">
        <f t="shared" si="13"/>
        <v>Dp</v>
      </c>
      <c r="P48" s="64" t="str">
        <f t="shared" si="6"/>
        <v>18Y</v>
      </c>
      <c r="Q48" s="34" t="str">
        <f t="shared" si="7"/>
        <v>obj_0082d#0003</v>
      </c>
      <c r="R48" s="34" t="b">
        <f t="shared" si="8"/>
        <v>1</v>
      </c>
      <c r="S48" s="34" t="str">
        <v>obj_0082d#0003</v>
      </c>
      <c r="T48" s="34" t="str">
        <f>_xll.qlRateHelperQuoteName(S48,Trigger)</f>
        <v/>
      </c>
      <c r="U48" s="136">
        <f>_xll.qlRateHelperQuoteValue(S48,_xll.ohTrigger(Trigger,TriggerON))</f>
        <v>1.052E-2</v>
      </c>
      <c r="V48" s="317" t="str">
        <f>IFERROR(_xll.qlFuturesRateHelperConvexityAdjustment(S48,Trigger),"--")</f>
        <v>--</v>
      </c>
      <c r="W48" s="35">
        <f>_xll.qlRateHelperEarliestDate(S48,Trigger)</f>
        <v>42138</v>
      </c>
      <c r="X48" s="35">
        <f>_xll.qlRateHelperLatestDate(S48,Trigger)</f>
        <v>48715</v>
      </c>
      <c r="Y48" s="230">
        <v>0.83879486115526425</v>
      </c>
    </row>
    <row r="49" spans="1:25" ht="11.25" customHeight="1" x14ac:dyDescent="0.2">
      <c r="A49" s="125" t="s">
        <v>47</v>
      </c>
      <c r="B49" s="128" t="str">
        <v>19Y</v>
      </c>
      <c r="C49" s="126" t="s">
        <v>116</v>
      </c>
      <c r="D49" s="126" t="str">
        <f t="shared" si="12"/>
        <v>19Y</v>
      </c>
      <c r="E49" s="127">
        <f t="shared" si="4"/>
        <v>2</v>
      </c>
      <c r="F49" s="134" t="str">
        <f t="shared" si="11"/>
        <v>Modified Following</v>
      </c>
      <c r="G49" s="129" t="str">
        <f t="shared" si="5"/>
        <v>TRUE</v>
      </c>
      <c r="H49" s="130" t="s">
        <v>51</v>
      </c>
      <c r="I49" s="435">
        <v>1.0740000000000001E-2</v>
      </c>
      <c r="J49" s="236" t="str">
        <f t="shared" si="14"/>
        <v>EUROISDDS19Y</v>
      </c>
      <c r="K49" s="132" t="str">
        <f>_xll.qlDepositRateHelper2(,IF(DataSelect="Mx_Live",$J49,$I49),IF(RIGHT($D49,1)="N","1D",$D49),$E49,Calendar,$F49,$G49,$H49,Permanent,Trigger,ObjectOverwrite)</f>
        <v>obj_00833#0003</v>
      </c>
      <c r="L49" s="127" t="b">
        <f t="shared" si="10"/>
        <v>1</v>
      </c>
      <c r="O49" s="64" t="str">
        <f t="shared" si="13"/>
        <v>Dp</v>
      </c>
      <c r="P49" s="64" t="str">
        <f t="shared" si="6"/>
        <v>19Y</v>
      </c>
      <c r="Q49" s="34" t="str">
        <f t="shared" si="7"/>
        <v>obj_00833#0003</v>
      </c>
      <c r="R49" s="34" t="b">
        <f t="shared" si="8"/>
        <v>1</v>
      </c>
      <c r="S49" s="34" t="str">
        <v>obj_00833#0003</v>
      </c>
      <c r="T49" s="34" t="str">
        <f>_xll.qlRateHelperQuoteName(S49,Trigger)</f>
        <v/>
      </c>
      <c r="U49" s="136">
        <f>_xll.qlRateHelperQuoteValue(S49,_xll.ohTrigger(Trigger,TriggerON))</f>
        <v>1.0740000000000001E-2</v>
      </c>
      <c r="V49" s="317" t="str">
        <f>IFERROR(_xll.qlFuturesRateHelperConvexityAdjustment(S49,Trigger),"--")</f>
        <v>--</v>
      </c>
      <c r="W49" s="35">
        <f>_xll.qlRateHelperEarliestDate(S49,Trigger)</f>
        <v>42138</v>
      </c>
      <c r="X49" s="35">
        <f>_xll.qlRateHelperLatestDate(S49,Trigger)</f>
        <v>49079</v>
      </c>
      <c r="Y49" s="230">
        <v>0.82845571777455917</v>
      </c>
    </row>
    <row r="50" spans="1:25" ht="11.25" customHeight="1" x14ac:dyDescent="0.2">
      <c r="A50" s="125" t="s">
        <v>47</v>
      </c>
      <c r="B50" s="128" t="str">
        <v>20Y</v>
      </c>
      <c r="C50" s="126" t="s">
        <v>117</v>
      </c>
      <c r="D50" s="126" t="str">
        <f t="shared" si="12"/>
        <v>20Y</v>
      </c>
      <c r="E50" s="127">
        <f t="shared" si="4"/>
        <v>2</v>
      </c>
      <c r="F50" s="134" t="str">
        <f t="shared" si="11"/>
        <v>Modified Following</v>
      </c>
      <c r="G50" s="129" t="str">
        <f t="shared" si="5"/>
        <v>TRUE</v>
      </c>
      <c r="H50" s="130" t="s">
        <v>51</v>
      </c>
      <c r="I50" s="435">
        <v>1.093E-2</v>
      </c>
      <c r="J50" s="236" t="str">
        <f t="shared" si="14"/>
        <v>EUROISDDS20Y</v>
      </c>
      <c r="K50" s="132" t="str">
        <f>_xll.qlDepositRateHelper2(,IF(DataSelect="Mx_Live",$J50,$I50),IF(RIGHT($D50,1)="N","1D",$D50),$E50,Calendar,$F50,$G50,$H50,Permanent,Trigger,ObjectOverwrite)</f>
        <v>obj_00836#0003</v>
      </c>
      <c r="L50" s="127" t="b">
        <f t="shared" si="10"/>
        <v>1</v>
      </c>
      <c r="O50" s="64" t="str">
        <f t="shared" si="13"/>
        <v>Dp</v>
      </c>
      <c r="P50" s="64" t="str">
        <f t="shared" si="6"/>
        <v>20Y</v>
      </c>
      <c r="Q50" s="34" t="str">
        <f t="shared" si="7"/>
        <v>obj_00836#0003</v>
      </c>
      <c r="R50" s="34" t="b">
        <f t="shared" si="8"/>
        <v>1</v>
      </c>
      <c r="S50" s="34" t="str">
        <v>obj_00836#0003</v>
      </c>
      <c r="T50" s="34" t="str">
        <f>_xll.qlRateHelperQuoteName(S50,Trigger)</f>
        <v/>
      </c>
      <c r="U50" s="136">
        <f>_xll.qlRateHelperQuoteValue(S50,_xll.ohTrigger(Trigger,TriggerON))</f>
        <v>1.093E-2</v>
      </c>
      <c r="V50" s="317" t="str">
        <f>IFERROR(_xll.qlFuturesRateHelperConvexityAdjustment(S50,Trigger),"--")</f>
        <v>--</v>
      </c>
      <c r="W50" s="35">
        <f>_xll.qlRateHelperEarliestDate(S50,Trigger)</f>
        <v>42138</v>
      </c>
      <c r="X50" s="35">
        <f>_xll.qlRateHelperLatestDate(S50,Trigger)</f>
        <v>49443</v>
      </c>
      <c r="Y50" s="230">
        <v>0.81847811150849814</v>
      </c>
    </row>
    <row r="51" spans="1:25" ht="11.25" customHeight="1" x14ac:dyDescent="0.2">
      <c r="A51" s="125" t="s">
        <v>47</v>
      </c>
      <c r="B51" s="128" t="str">
        <v>21Y</v>
      </c>
      <c r="C51" s="126" t="s">
        <v>118</v>
      </c>
      <c r="D51" s="126" t="str">
        <f t="shared" si="12"/>
        <v>21Y</v>
      </c>
      <c r="E51" s="127">
        <f t="shared" si="4"/>
        <v>2</v>
      </c>
      <c r="F51" s="134" t="str">
        <f t="shared" si="11"/>
        <v>Modified Following</v>
      </c>
      <c r="G51" s="129" t="str">
        <f t="shared" si="5"/>
        <v>TRUE</v>
      </c>
      <c r="H51" s="130" t="s">
        <v>51</v>
      </c>
      <c r="I51" s="435">
        <v>1.1080000000000001E-2</v>
      </c>
      <c r="J51" s="236" t="str">
        <f t="shared" si="14"/>
        <v>EUROISDDS21Y</v>
      </c>
      <c r="K51" s="132" t="str">
        <f>_xll.qlDepositRateHelper2(,IF(DataSelect="Mx_Live",$J51,$I51),IF(RIGHT($D51,1)="N","1D",$D51),$E51,Calendar,$F51,$G51,$H51,Permanent,Trigger,ObjectOverwrite)</f>
        <v>obj_00842#0003</v>
      </c>
      <c r="L51" s="127" t="b">
        <f t="shared" si="10"/>
        <v>1</v>
      </c>
      <c r="O51" s="64" t="str">
        <f t="shared" si="13"/>
        <v>Dp</v>
      </c>
      <c r="P51" s="64" t="str">
        <f t="shared" si="6"/>
        <v>21Y</v>
      </c>
      <c r="Q51" s="34" t="str">
        <f t="shared" si="7"/>
        <v>obj_00842#0003</v>
      </c>
      <c r="R51" s="34" t="b">
        <f t="shared" si="8"/>
        <v>1</v>
      </c>
      <c r="S51" s="34" t="str">
        <v>obj_00842#0003</v>
      </c>
      <c r="T51" s="34" t="str">
        <f>_xll.qlRateHelperQuoteName(S51,Trigger)</f>
        <v/>
      </c>
      <c r="U51" s="136">
        <f>_xll.qlRateHelperQuoteValue(S51,_xll.ohTrigger(Trigger,TriggerON))</f>
        <v>1.1080000000000001E-2</v>
      </c>
      <c r="V51" s="317" t="str">
        <f>IFERROR(_xll.qlFuturesRateHelperConvexityAdjustment(S51,Trigger),"--")</f>
        <v>--</v>
      </c>
      <c r="W51" s="35">
        <f>_xll.qlRateHelperEarliestDate(S51,Trigger)</f>
        <v>42138</v>
      </c>
      <c r="X51" s="35">
        <f>_xll.qlRateHelperLatestDate(S51,Trigger)</f>
        <v>49809</v>
      </c>
      <c r="Y51" s="230">
        <v>0.80900382901432255</v>
      </c>
    </row>
    <row r="52" spans="1:25" ht="11.25" customHeight="1" x14ac:dyDescent="0.2">
      <c r="A52" s="125" t="s">
        <v>47</v>
      </c>
      <c r="B52" s="128" t="str">
        <v>22Y</v>
      </c>
      <c r="C52" s="126" t="s">
        <v>119</v>
      </c>
      <c r="D52" s="126" t="str">
        <f t="shared" si="12"/>
        <v>22Y</v>
      </c>
      <c r="E52" s="127">
        <f t="shared" si="4"/>
        <v>2</v>
      </c>
      <c r="F52" s="134" t="str">
        <f t="shared" si="11"/>
        <v>Modified Following</v>
      </c>
      <c r="G52" s="129" t="str">
        <f t="shared" si="5"/>
        <v>TRUE</v>
      </c>
      <c r="H52" s="130" t="s">
        <v>51</v>
      </c>
      <c r="I52" s="435">
        <v>1.1200000000000002E-2</v>
      </c>
      <c r="J52" s="236" t="str">
        <f t="shared" si="14"/>
        <v>EUROISDDS22Y</v>
      </c>
      <c r="K52" s="132" t="str">
        <f>_xll.qlDepositRateHelper2(,IF(DataSelect="Mx_Live",$J52,$I52),IF(RIGHT($D52,1)="N","1D",$D52),$E52,Calendar,$F52,$G52,$H52,Permanent,Trigger,ObjectOverwrite)</f>
        <v>obj_0083a#0003</v>
      </c>
      <c r="L52" s="127" t="b">
        <f t="shared" si="10"/>
        <v>1</v>
      </c>
      <c r="O52" s="64" t="str">
        <f t="shared" si="13"/>
        <v>Dp</v>
      </c>
      <c r="P52" s="64" t="str">
        <f t="shared" si="6"/>
        <v>22Y</v>
      </c>
      <c r="Q52" s="34" t="str">
        <f t="shared" si="7"/>
        <v>obj_0083a#0003</v>
      </c>
      <c r="R52" s="34" t="b">
        <f t="shared" si="8"/>
        <v>1</v>
      </c>
      <c r="S52" s="34" t="str">
        <v>obj_0083a#0003</v>
      </c>
      <c r="T52" s="34" t="str">
        <f>_xll.qlRateHelperQuoteName(S52,Trigger)</f>
        <v/>
      </c>
      <c r="U52" s="136">
        <f>_xll.qlRateHelperQuoteValue(S52,_xll.ohTrigger(Trigger,TriggerON))</f>
        <v>1.1200000000000002E-2</v>
      </c>
      <c r="V52" s="317" t="str">
        <f>IFERROR(_xll.qlFuturesRateHelperConvexityAdjustment(S52,Trigger),"--")</f>
        <v>--</v>
      </c>
      <c r="W52" s="35">
        <f>_xll.qlRateHelperEarliestDate(S52,Trigger)</f>
        <v>42138</v>
      </c>
      <c r="X52" s="35">
        <f>_xll.qlRateHelperLatestDate(S52,Trigger)</f>
        <v>50174</v>
      </c>
      <c r="Y52" s="230">
        <v>0.79999964447142335</v>
      </c>
    </row>
    <row r="53" spans="1:25" ht="11.25" customHeight="1" x14ac:dyDescent="0.2">
      <c r="A53" s="125" t="s">
        <v>47</v>
      </c>
      <c r="B53" s="128" t="str">
        <v>23Y</v>
      </c>
      <c r="C53" s="126" t="s">
        <v>120</v>
      </c>
      <c r="D53" s="126" t="str">
        <f t="shared" si="12"/>
        <v>23Y</v>
      </c>
      <c r="E53" s="127">
        <f t="shared" si="4"/>
        <v>2</v>
      </c>
      <c r="F53" s="134" t="str">
        <f t="shared" si="11"/>
        <v>Modified Following</v>
      </c>
      <c r="G53" s="129" t="str">
        <f t="shared" si="5"/>
        <v>TRUE</v>
      </c>
      <c r="H53" s="130" t="s">
        <v>51</v>
      </c>
      <c r="I53" s="435">
        <v>1.129E-2</v>
      </c>
      <c r="J53" s="236" t="str">
        <f t="shared" si="14"/>
        <v>EUROISDDS23Y</v>
      </c>
      <c r="K53" s="132" t="str">
        <f>_xll.qlDepositRateHelper2(,IF(DataSelect="Mx_Live",$J53,$I53),IF(RIGHT($D53,1)="N","1D",$D53),$E53,Calendar,$F53,$G53,$H53,Permanent,Trigger,ObjectOverwrite)</f>
        <v>obj_00849#0003</v>
      </c>
      <c r="L53" s="127" t="b">
        <f t="shared" si="10"/>
        <v>1</v>
      </c>
      <c r="O53" s="64" t="str">
        <f t="shared" si="13"/>
        <v>Dp</v>
      </c>
      <c r="P53" s="64" t="str">
        <f t="shared" si="6"/>
        <v>23Y</v>
      </c>
      <c r="Q53" s="34" t="str">
        <f t="shared" si="7"/>
        <v>obj_00849#0003</v>
      </c>
      <c r="R53" s="34" t="b">
        <f t="shared" si="8"/>
        <v>1</v>
      </c>
      <c r="S53" s="34" t="str">
        <v>obj_00849#0003</v>
      </c>
      <c r="T53" s="34" t="str">
        <f>_xll.qlRateHelperQuoteName(S53,Trigger)</f>
        <v/>
      </c>
      <c r="U53" s="136">
        <f>_xll.qlRateHelperQuoteValue(S53,_xll.ohTrigger(Trigger,TriggerON))</f>
        <v>1.129E-2</v>
      </c>
      <c r="V53" s="317" t="str">
        <f>IFERROR(_xll.qlFuturesRateHelperConvexityAdjustment(S53,Trigger),"--")</f>
        <v>--</v>
      </c>
      <c r="W53" s="35">
        <f>_xll.qlRateHelperEarliestDate(S53,Trigger)</f>
        <v>42138</v>
      </c>
      <c r="X53" s="35">
        <f>_xll.qlRateHelperLatestDate(S53,Trigger)</f>
        <v>50539</v>
      </c>
      <c r="Y53" s="230">
        <v>0.79147970742224893</v>
      </c>
    </row>
    <row r="54" spans="1:25" ht="11.25" customHeight="1" x14ac:dyDescent="0.2">
      <c r="A54" s="125" t="s">
        <v>47</v>
      </c>
      <c r="B54" s="128" t="str">
        <v>24Y</v>
      </c>
      <c r="C54" s="126" t="s">
        <v>121</v>
      </c>
      <c r="D54" s="126" t="str">
        <f t="shared" si="12"/>
        <v>24Y</v>
      </c>
      <c r="E54" s="127">
        <f t="shared" si="4"/>
        <v>2</v>
      </c>
      <c r="F54" s="134" t="str">
        <f t="shared" si="11"/>
        <v>Modified Following</v>
      </c>
      <c r="G54" s="129" t="str">
        <f t="shared" si="5"/>
        <v>TRUE</v>
      </c>
      <c r="H54" s="130" t="s">
        <v>51</v>
      </c>
      <c r="I54" s="435">
        <v>1.137E-2</v>
      </c>
      <c r="J54" s="236" t="str">
        <f t="shared" si="14"/>
        <v>EUROISDDS24Y</v>
      </c>
      <c r="K54" s="132" t="str">
        <f>_xll.qlDepositRateHelper2(,IF(DataSelect="Mx_Live",$J54,$I54),IF(RIGHT($D54,1)="N","1D",$D54),$E54,Calendar,$F54,$G54,$H54,Permanent,Trigger,ObjectOverwrite)</f>
        <v>obj_0083b#0003</v>
      </c>
      <c r="L54" s="127" t="b">
        <f t="shared" si="10"/>
        <v>1</v>
      </c>
      <c r="O54" s="64" t="str">
        <f t="shared" si="13"/>
        <v>Dp</v>
      </c>
      <c r="P54" s="64" t="str">
        <f t="shared" si="6"/>
        <v>24Y</v>
      </c>
      <c r="Q54" s="34" t="str">
        <f t="shared" si="7"/>
        <v>obj_0083b#0003</v>
      </c>
      <c r="R54" s="34" t="b">
        <f t="shared" si="8"/>
        <v>1</v>
      </c>
      <c r="S54" s="34" t="str">
        <v>obj_0083b#0003</v>
      </c>
      <c r="T54" s="34" t="str">
        <f>_xll.qlRateHelperQuoteName(S54,Trigger)</f>
        <v/>
      </c>
      <c r="U54" s="136">
        <f>_xll.qlRateHelperQuoteValue(S54,_xll.ohTrigger(Trigger,TriggerON))</f>
        <v>1.137E-2</v>
      </c>
      <c r="V54" s="317" t="str">
        <f>IFERROR(_xll.qlFuturesRateHelperConvexityAdjustment(S54,Trigger),"--")</f>
        <v>--</v>
      </c>
      <c r="W54" s="35">
        <f>_xll.qlRateHelperEarliestDate(S54,Trigger)</f>
        <v>42138</v>
      </c>
      <c r="X54" s="35">
        <f>_xll.qlRateHelperLatestDate(S54,Trigger)</f>
        <v>50906</v>
      </c>
      <c r="Y54" s="230">
        <v>0.78313800263855449</v>
      </c>
    </row>
    <row r="55" spans="1:25" ht="11.25" customHeight="1" x14ac:dyDescent="0.2">
      <c r="A55" s="125" t="s">
        <v>47</v>
      </c>
      <c r="B55" s="128" t="str">
        <v>25Y</v>
      </c>
      <c r="C55" s="126" t="s">
        <v>122</v>
      </c>
      <c r="D55" s="126" t="str">
        <f t="shared" si="12"/>
        <v>25Y</v>
      </c>
      <c r="E55" s="127">
        <f t="shared" si="4"/>
        <v>2</v>
      </c>
      <c r="F55" s="134" t="str">
        <f t="shared" si="11"/>
        <v>Modified Following</v>
      </c>
      <c r="G55" s="129" t="str">
        <f t="shared" si="5"/>
        <v>TRUE</v>
      </c>
      <c r="H55" s="130" t="s">
        <v>51</v>
      </c>
      <c r="I55" s="435">
        <v>1.1439999999999999E-2</v>
      </c>
      <c r="J55" s="236" t="str">
        <f t="shared" si="14"/>
        <v>EUROISDDS25Y</v>
      </c>
      <c r="K55" s="132" t="str">
        <f>_xll.qlDepositRateHelper2(,IF(DataSelect="Mx_Live",$J55,$I55),IF(RIGHT($D55,1)="N","1D",$D55),$E55,Calendar,$F55,$G55,$H55,Permanent,Trigger,ObjectOverwrite)</f>
        <v>obj_00848#0003</v>
      </c>
      <c r="L55" s="127" t="b">
        <f t="shared" si="10"/>
        <v>1</v>
      </c>
      <c r="O55" s="64" t="str">
        <f t="shared" si="13"/>
        <v>Dp</v>
      </c>
      <c r="P55" s="64" t="str">
        <f t="shared" si="6"/>
        <v>25Y</v>
      </c>
      <c r="Q55" s="34" t="str">
        <f t="shared" si="7"/>
        <v>obj_00848#0003</v>
      </c>
      <c r="R55" s="34" t="b">
        <f t="shared" si="8"/>
        <v>1</v>
      </c>
      <c r="S55" s="34" t="str">
        <v>obj_00848#0003</v>
      </c>
      <c r="T55" s="34" t="str">
        <f>_xll.qlRateHelperQuoteName(S55,Trigger)</f>
        <v/>
      </c>
      <c r="U55" s="136">
        <f>_xll.qlRateHelperQuoteValue(S55,_xll.ohTrigger(Trigger,TriggerON))</f>
        <v>1.1439999999999999E-2</v>
      </c>
      <c r="V55" s="317" t="str">
        <f>IFERROR(_xll.qlFuturesRateHelperConvexityAdjustment(S55,Trigger),"--")</f>
        <v>--</v>
      </c>
      <c r="W55" s="35">
        <f>_xll.qlRateHelperEarliestDate(S55,Trigger)</f>
        <v>42138</v>
      </c>
      <c r="X55" s="35">
        <f>_xll.qlRateHelperLatestDate(S55,Trigger)</f>
        <v>51270</v>
      </c>
      <c r="Y55" s="230">
        <v>0.77508200315293252</v>
      </c>
    </row>
    <row r="56" spans="1:25" ht="11.25" customHeight="1" x14ac:dyDescent="0.2">
      <c r="A56" s="125" t="s">
        <v>47</v>
      </c>
      <c r="B56" s="128" t="str">
        <v>26Y</v>
      </c>
      <c r="C56" s="126" t="s">
        <v>123</v>
      </c>
      <c r="D56" s="126" t="str">
        <f t="shared" si="12"/>
        <v>26Y</v>
      </c>
      <c r="E56" s="127">
        <f t="shared" si="4"/>
        <v>2</v>
      </c>
      <c r="F56" s="134" t="str">
        <f t="shared" si="11"/>
        <v>Modified Following</v>
      </c>
      <c r="G56" s="129" t="str">
        <f t="shared" si="5"/>
        <v>TRUE</v>
      </c>
      <c r="H56" s="130" t="s">
        <v>51</v>
      </c>
      <c r="I56" s="435">
        <v>1.1509999999999999E-2</v>
      </c>
      <c r="J56" s="236" t="str">
        <f t="shared" si="14"/>
        <v>EUROISDDS26Y</v>
      </c>
      <c r="K56" s="132" t="str">
        <f>_xll.qlDepositRateHelper2(,IF(DataSelect="Mx_Live",$J56,$I56),IF(RIGHT($D56,1)="N","1D",$D56),$E56,Calendar,$F56,$G56,$H56,Permanent,Trigger,ObjectOverwrite)</f>
        <v>obj_00841#0003</v>
      </c>
      <c r="L56" s="127" t="b">
        <f t="shared" si="10"/>
        <v>1</v>
      </c>
      <c r="O56" s="64" t="str">
        <f t="shared" si="13"/>
        <v>Dp</v>
      </c>
      <c r="P56" s="64" t="str">
        <f t="shared" si="6"/>
        <v>26Y</v>
      </c>
      <c r="Q56" s="34" t="str">
        <f t="shared" si="7"/>
        <v>obj_00841#0003</v>
      </c>
      <c r="R56" s="34" t="b">
        <f t="shared" si="8"/>
        <v>1</v>
      </c>
      <c r="S56" s="34" t="str">
        <v>obj_00841#0003</v>
      </c>
      <c r="T56" s="34" t="str">
        <f>_xll.qlRateHelperQuoteName(S56,Trigger)</f>
        <v/>
      </c>
      <c r="U56" s="136">
        <f>_xll.qlRateHelperQuoteValue(S56,_xll.ohTrigger(Trigger,TriggerON))</f>
        <v>1.1509999999999999E-2</v>
      </c>
      <c r="V56" s="317" t="str">
        <f>IFERROR(_xll.qlFuturesRateHelperConvexityAdjustment(S56,Trigger),"--")</f>
        <v>--</v>
      </c>
      <c r="W56" s="35">
        <f>_xll.qlRateHelperEarliestDate(S56,Trigger)</f>
        <v>42138</v>
      </c>
      <c r="X56" s="35">
        <f>_xll.qlRateHelperLatestDate(S56,Trigger)</f>
        <v>51635</v>
      </c>
      <c r="Y56" s="230">
        <v>0.76708793650182749</v>
      </c>
    </row>
    <row r="57" spans="1:25" ht="11.25" customHeight="1" x14ac:dyDescent="0.2">
      <c r="A57" s="125" t="s">
        <v>47</v>
      </c>
      <c r="B57" s="128" t="str">
        <v>27Y</v>
      </c>
      <c r="C57" s="126" t="s">
        <v>124</v>
      </c>
      <c r="D57" s="126" t="str">
        <f t="shared" si="12"/>
        <v>27Y</v>
      </c>
      <c r="E57" s="127">
        <f t="shared" si="4"/>
        <v>2</v>
      </c>
      <c r="F57" s="134" t="str">
        <f t="shared" si="11"/>
        <v>Modified Following</v>
      </c>
      <c r="G57" s="129" t="str">
        <f t="shared" si="5"/>
        <v>TRUE</v>
      </c>
      <c r="H57" s="130" t="s">
        <v>51</v>
      </c>
      <c r="I57" s="435">
        <v>1.158E-2</v>
      </c>
      <c r="J57" s="236" t="str">
        <f t="shared" si="14"/>
        <v>EUROISDDS27Y</v>
      </c>
      <c r="K57" s="132" t="str">
        <f>_xll.qlDepositRateHelper2(,IF(DataSelect="Mx_Live",$J57,$I57),IF(RIGHT($D57,1)="N","1D",$D57),$E57,Calendar,$F57,$G57,$H57,Permanent,Trigger,ObjectOverwrite)</f>
        <v>obj_00844#0003</v>
      </c>
      <c r="L57" s="127" t="b">
        <f t="shared" si="10"/>
        <v>1</v>
      </c>
      <c r="O57" s="64" t="str">
        <f t="shared" si="13"/>
        <v>Dp</v>
      </c>
      <c r="P57" s="64" t="str">
        <f t="shared" si="6"/>
        <v>27Y</v>
      </c>
      <c r="Q57" s="34" t="str">
        <f t="shared" si="7"/>
        <v>obj_00844#0003</v>
      </c>
      <c r="R57" s="34" t="b">
        <f t="shared" si="8"/>
        <v>1</v>
      </c>
      <c r="S57" s="34" t="str">
        <v>obj_00844#0003</v>
      </c>
      <c r="T57" s="34" t="str">
        <f>_xll.qlRateHelperQuoteName(S57,Trigger)</f>
        <v/>
      </c>
      <c r="U57" s="136">
        <f>_xll.qlRateHelperQuoteValue(S57,_xll.ohTrigger(Trigger,TriggerON))</f>
        <v>1.158E-2</v>
      </c>
      <c r="V57" s="317" t="str">
        <f>IFERROR(_xll.qlFuturesRateHelperConvexityAdjustment(S57,Trigger),"--")</f>
        <v>--</v>
      </c>
      <c r="W57" s="35">
        <f>_xll.qlRateHelperEarliestDate(S57,Trigger)</f>
        <v>42138</v>
      </c>
      <c r="X57" s="35">
        <f>_xll.qlRateHelperLatestDate(S57,Trigger)</f>
        <v>52000</v>
      </c>
      <c r="Y57" s="230">
        <v>0.75917526787743095</v>
      </c>
    </row>
    <row r="58" spans="1:25" ht="11.25" customHeight="1" x14ac:dyDescent="0.2">
      <c r="A58" s="125" t="s">
        <v>47</v>
      </c>
      <c r="B58" s="128" t="str">
        <v>28Y</v>
      </c>
      <c r="C58" s="126" t="s">
        <v>125</v>
      </c>
      <c r="D58" s="126" t="str">
        <f t="shared" si="12"/>
        <v>28Y</v>
      </c>
      <c r="E58" s="127">
        <f t="shared" si="4"/>
        <v>2</v>
      </c>
      <c r="F58" s="134" t="str">
        <f t="shared" si="11"/>
        <v>Modified Following</v>
      </c>
      <c r="G58" s="129" t="str">
        <f t="shared" si="5"/>
        <v>TRUE</v>
      </c>
      <c r="H58" s="130" t="s">
        <v>51</v>
      </c>
      <c r="I58" s="435">
        <v>1.1639999999999999E-2</v>
      </c>
      <c r="J58" s="236" t="str">
        <f t="shared" si="14"/>
        <v>EUROISDDS28Y</v>
      </c>
      <c r="K58" s="132" t="str">
        <f>_xll.qlDepositRateHelper2(,IF(DataSelect="Mx_Live",$J58,$I58),IF(RIGHT($D58,1)="N","1D",$D58),$E58,Calendar,$F58,$G58,$H58,Permanent,Trigger,ObjectOverwrite)</f>
        <v>obj_00813#0003</v>
      </c>
      <c r="L58" s="127" t="b">
        <f t="shared" si="10"/>
        <v>1</v>
      </c>
      <c r="O58" s="64" t="str">
        <f t="shared" si="13"/>
        <v>Dp</v>
      </c>
      <c r="P58" s="64" t="str">
        <f t="shared" si="6"/>
        <v>28Y</v>
      </c>
      <c r="Q58" s="34" t="str">
        <f t="shared" si="7"/>
        <v>obj_00813#0003</v>
      </c>
      <c r="R58" s="34" t="b">
        <f t="shared" si="8"/>
        <v>1</v>
      </c>
      <c r="S58" s="34" t="str">
        <v>obj_00813#0003</v>
      </c>
      <c r="T58" s="34" t="str">
        <f>_xll.qlRateHelperQuoteName(S58,Trigger)</f>
        <v/>
      </c>
      <c r="U58" s="136">
        <f>_xll.qlRateHelperQuoteValue(S58,_xll.ohTrigger(Trigger,TriggerON))</f>
        <v>1.1639999999999999E-2</v>
      </c>
      <c r="V58" s="317" t="str">
        <f>IFERROR(_xll.qlFuturesRateHelperConvexityAdjustment(S58,Trigger),"--")</f>
        <v>--</v>
      </c>
      <c r="W58" s="35">
        <f>_xll.qlRateHelperEarliestDate(S58,Trigger)</f>
        <v>42138</v>
      </c>
      <c r="X58" s="35">
        <f>_xll.qlRateHelperLatestDate(S58,Trigger)</f>
        <v>52365</v>
      </c>
      <c r="Y58" s="230">
        <v>0.75150443925542876</v>
      </c>
    </row>
    <row r="59" spans="1:25" ht="11.25" customHeight="1" x14ac:dyDescent="0.2">
      <c r="A59" s="125" t="s">
        <v>47</v>
      </c>
      <c r="B59" s="128" t="str">
        <v>29Y</v>
      </c>
      <c r="C59" s="126" t="s">
        <v>126</v>
      </c>
      <c r="D59" s="126" t="str">
        <f t="shared" si="12"/>
        <v>29Y</v>
      </c>
      <c r="E59" s="127">
        <f t="shared" si="4"/>
        <v>2</v>
      </c>
      <c r="F59" s="134" t="str">
        <f t="shared" si="11"/>
        <v>Modified Following</v>
      </c>
      <c r="G59" s="129" t="str">
        <f t="shared" si="5"/>
        <v>TRUE</v>
      </c>
      <c r="H59" s="130" t="s">
        <v>51</v>
      </c>
      <c r="I59" s="435">
        <v>1.171E-2</v>
      </c>
      <c r="J59" s="236" t="str">
        <f t="shared" si="14"/>
        <v>EUROISDDS29Y</v>
      </c>
      <c r="K59" s="132" t="str">
        <f>_xll.qlDepositRateHelper2(,IF(DataSelect="Mx_Live",$J59,$I59),IF(RIGHT($D59,1)="N","1D",$D59),$E59,Calendar,$F59,$G59,$H59,Permanent,Trigger,ObjectOverwrite)</f>
        <v>obj_00823#0003</v>
      </c>
      <c r="L59" s="127" t="b">
        <f t="shared" si="10"/>
        <v>1</v>
      </c>
      <c r="O59" s="64" t="str">
        <f t="shared" si="13"/>
        <v>Dp</v>
      </c>
      <c r="P59" s="64" t="str">
        <f t="shared" si="6"/>
        <v>29Y</v>
      </c>
      <c r="Q59" s="34" t="str">
        <f t="shared" si="7"/>
        <v>obj_00823#0003</v>
      </c>
      <c r="R59" s="34" t="b">
        <f t="shared" si="8"/>
        <v>1</v>
      </c>
      <c r="S59" s="34" t="str">
        <v>obj_00823#0003</v>
      </c>
      <c r="T59" s="34" t="str">
        <f>_xll.qlRateHelperQuoteName(S59,Trigger)</f>
        <v/>
      </c>
      <c r="U59" s="136">
        <f>_xll.qlRateHelperQuoteValue(S59,_xll.ohTrigger(Trigger,TriggerON))</f>
        <v>1.171E-2</v>
      </c>
      <c r="V59" s="317" t="str">
        <f>IFERROR(_xll.qlFuturesRateHelperConvexityAdjustment(S59,Trigger),"--")</f>
        <v>--</v>
      </c>
      <c r="W59" s="35">
        <f>_xll.qlRateHelperEarliestDate(S59,Trigger)</f>
        <v>42138</v>
      </c>
      <c r="X59" s="35">
        <f>_xll.qlRateHelperLatestDate(S59,Trigger)</f>
        <v>52733</v>
      </c>
      <c r="Y59" s="230">
        <v>0.74370296951592763</v>
      </c>
    </row>
    <row r="60" spans="1:25" ht="11.25" customHeight="1" x14ac:dyDescent="0.2">
      <c r="A60" s="125" t="s">
        <v>47</v>
      </c>
      <c r="B60" s="128" t="str">
        <v>30Y</v>
      </c>
      <c r="C60" s="126" t="s">
        <v>127</v>
      </c>
      <c r="D60" s="126" t="str">
        <f t="shared" si="12"/>
        <v>30Y</v>
      </c>
      <c r="E60" s="127">
        <f t="shared" si="4"/>
        <v>2</v>
      </c>
      <c r="F60" s="134" t="str">
        <f t="shared" si="11"/>
        <v>Modified Following</v>
      </c>
      <c r="G60" s="129" t="str">
        <f t="shared" si="5"/>
        <v>TRUE</v>
      </c>
      <c r="H60" s="130" t="s">
        <v>51</v>
      </c>
      <c r="I60" s="435">
        <v>1.1770000000000001E-2</v>
      </c>
      <c r="J60" s="236" t="str">
        <f t="shared" si="14"/>
        <v>EUROISDDS30Y</v>
      </c>
      <c r="K60" s="132" t="str">
        <f>_xll.qlDepositRateHelper2(,IF(DataSelect="Mx_Live",$J60,$I60),IF(RIGHT($D60,1)="N","1D",$D60),$E60,Calendar,$F60,$G60,$H60,Permanent,Trigger,ObjectOverwrite)</f>
        <v>obj_0084c#0003</v>
      </c>
      <c r="L60" s="127" t="b">
        <f t="shared" si="10"/>
        <v>1</v>
      </c>
      <c r="O60" s="64" t="str">
        <f t="shared" si="13"/>
        <v>Dp</v>
      </c>
      <c r="P60" s="64" t="str">
        <f t="shared" si="6"/>
        <v>30Y</v>
      </c>
      <c r="Q60" s="34" t="str">
        <f t="shared" si="7"/>
        <v>obj_0084c#0003</v>
      </c>
      <c r="R60" s="34" t="b">
        <f t="shared" si="8"/>
        <v>1</v>
      </c>
      <c r="S60" s="34" t="str">
        <v>obj_0084c#0003</v>
      </c>
      <c r="T60" s="34" t="str">
        <f>_xll.qlRateHelperQuoteName(S60,Trigger)</f>
        <v/>
      </c>
      <c r="U60" s="136">
        <f>_xll.qlRateHelperQuoteValue(S60,_xll.ohTrigger(Trigger,TriggerON))</f>
        <v>1.1770000000000001E-2</v>
      </c>
      <c r="V60" s="317" t="str">
        <f>IFERROR(_xll.qlFuturesRateHelperConvexityAdjustment(S60,Trigger),"--")</f>
        <v>--</v>
      </c>
      <c r="W60" s="35">
        <f>_xll.qlRateHelperEarliestDate(S60,Trigger)</f>
        <v>42138</v>
      </c>
      <c r="X60" s="35">
        <f>_xll.qlRateHelperLatestDate(S60,Trigger)</f>
        <v>53097</v>
      </c>
      <c r="Y60" s="230">
        <v>0.73622015193904922</v>
      </c>
    </row>
    <row r="61" spans="1:25" ht="11.25" customHeight="1" x14ac:dyDescent="0.2">
      <c r="A61" s="125" t="s">
        <v>47</v>
      </c>
      <c r="B61" s="128" t="str">
        <v>35Y</v>
      </c>
      <c r="C61" s="126" t="s">
        <v>177</v>
      </c>
      <c r="D61" s="126" t="str">
        <f t="shared" si="12"/>
        <v>35Y</v>
      </c>
      <c r="E61" s="127">
        <f t="shared" si="4"/>
        <v>2</v>
      </c>
      <c r="F61" s="134" t="str">
        <f t="shared" si="11"/>
        <v>Modified Following</v>
      </c>
      <c r="G61" s="129" t="str">
        <f t="shared" si="5"/>
        <v>TRUE</v>
      </c>
      <c r="H61" s="130" t="s">
        <v>51</v>
      </c>
      <c r="I61" s="435">
        <v>1.204E-2</v>
      </c>
      <c r="J61" s="236" t="str">
        <f t="shared" si="14"/>
        <v>EUROISDDS35Y</v>
      </c>
      <c r="K61" s="132" t="str">
        <f>_xll.qlDepositRateHelper2(,IF(DataSelect="Mx_Live",$J61,$I61),IF(RIGHT($D61,1)="N","1D",$D61),$E61,Calendar,$F61,$G61,$H61,Permanent,Trigger,ObjectOverwrite)</f>
        <v>obj_0082a#0003</v>
      </c>
      <c r="L61" s="127" t="b">
        <f t="shared" si="10"/>
        <v>1</v>
      </c>
      <c r="O61" s="64" t="str">
        <f t="shared" si="13"/>
        <v>Dp</v>
      </c>
      <c r="P61" s="64" t="str">
        <f t="shared" si="6"/>
        <v>35Y</v>
      </c>
      <c r="Q61" s="34" t="str">
        <f t="shared" si="7"/>
        <v>obj_0082a#0003</v>
      </c>
      <c r="R61" s="34" t="b">
        <f t="shared" si="8"/>
        <v>1</v>
      </c>
      <c r="S61" s="34" t="str">
        <v>obj_0082a#0003</v>
      </c>
      <c r="T61" s="34" t="str">
        <f>_xll.qlRateHelperQuoteName(S61,Trigger)</f>
        <v/>
      </c>
      <c r="U61" s="136">
        <f>_xll.qlRateHelperQuoteValue(S61,_xll.ohTrigger(Trigger,TriggerON))</f>
        <v>1.204E-2</v>
      </c>
      <c r="V61" s="317" t="str">
        <f>IFERROR(_xll.qlFuturesRateHelperConvexityAdjustment(S61,Trigger),"--")</f>
        <v>--</v>
      </c>
      <c r="W61" s="35">
        <f>_xll.qlRateHelperEarliestDate(S61,Trigger)</f>
        <v>42138</v>
      </c>
      <c r="X61" s="35">
        <f>_xll.qlRateHelperLatestDate(S61,Trigger)</f>
        <v>54924</v>
      </c>
      <c r="Y61" s="230">
        <v>0.70047085338995085</v>
      </c>
    </row>
    <row r="62" spans="1:25" ht="11.25" customHeight="1" x14ac:dyDescent="0.2">
      <c r="A62" s="125" t="s">
        <v>47</v>
      </c>
      <c r="B62" s="128" t="str">
        <v>40Y</v>
      </c>
      <c r="C62" s="126" t="s">
        <v>182</v>
      </c>
      <c r="D62" s="126" t="str">
        <f t="shared" si="12"/>
        <v>40Y</v>
      </c>
      <c r="E62" s="127">
        <f t="shared" si="4"/>
        <v>2</v>
      </c>
      <c r="F62" s="134" t="str">
        <f t="shared" si="11"/>
        <v>Modified Following</v>
      </c>
      <c r="G62" s="129" t="str">
        <f t="shared" si="5"/>
        <v>TRUE</v>
      </c>
      <c r="H62" s="130" t="s">
        <v>51</v>
      </c>
      <c r="I62" s="435">
        <v>1.2159999999999999E-2</v>
      </c>
      <c r="J62" s="236" t="str">
        <f t="shared" si="14"/>
        <v>EUROISDDS40Y</v>
      </c>
      <c r="K62" s="132" t="str">
        <f>_xll.qlDepositRateHelper2(,IF(DataSelect="Mx_Live",$J62,$I62),IF(RIGHT($D62,1)="N","1D",$D62),$E62,Calendar,$F62,$G62,$H62,Permanent,Trigger,ObjectOverwrite)</f>
        <v>obj_0081e#0003</v>
      </c>
      <c r="L62" s="127" t="b">
        <f t="shared" si="10"/>
        <v>1</v>
      </c>
      <c r="O62" s="64" t="str">
        <f t="shared" si="13"/>
        <v>Dp</v>
      </c>
      <c r="P62" s="64" t="str">
        <f t="shared" si="6"/>
        <v>40Y</v>
      </c>
      <c r="Q62" s="34" t="str">
        <f t="shared" si="7"/>
        <v>obj_0081e#0003</v>
      </c>
      <c r="R62" s="34" t="b">
        <f t="shared" si="8"/>
        <v>1</v>
      </c>
      <c r="S62" s="34" t="str">
        <v>obj_0081e#0003</v>
      </c>
      <c r="T62" s="34" t="str">
        <f>_xll.qlRateHelperQuoteName(S62,Trigger)</f>
        <v/>
      </c>
      <c r="U62" s="136">
        <f>_xll.qlRateHelperQuoteValue(S62,_xll.ohTrigger(Trigger,TriggerON))</f>
        <v>1.2159999999999999E-2</v>
      </c>
      <c r="V62" s="317" t="str">
        <f>IFERROR(_xll.qlFuturesRateHelperConvexityAdjustment(S62,Trigger),"--")</f>
        <v>--</v>
      </c>
      <c r="W62" s="35">
        <f>_xll.qlRateHelperEarliestDate(S62,Trigger)</f>
        <v>42138</v>
      </c>
      <c r="X62" s="35">
        <f>_xll.qlRateHelperLatestDate(S62,Trigger)</f>
        <v>56748</v>
      </c>
      <c r="Y62" s="230">
        <v>0.6695755812082087</v>
      </c>
    </row>
    <row r="63" spans="1:25" ht="11.25" customHeight="1" x14ac:dyDescent="0.2">
      <c r="A63" s="125" t="s">
        <v>47</v>
      </c>
      <c r="B63" s="128" t="str">
        <v>50Y</v>
      </c>
      <c r="C63" s="126" t="s">
        <v>183</v>
      </c>
      <c r="D63" s="126" t="str">
        <f t="shared" si="12"/>
        <v>50Y</v>
      </c>
      <c r="E63" s="127">
        <f t="shared" si="4"/>
        <v>2</v>
      </c>
      <c r="F63" s="134" t="str">
        <f t="shared" si="11"/>
        <v>Modified Following</v>
      </c>
      <c r="G63" s="129" t="str">
        <f t="shared" si="5"/>
        <v>TRUE</v>
      </c>
      <c r="H63" s="130" t="s">
        <v>51</v>
      </c>
      <c r="I63" s="435">
        <v>1.1859999999999999E-2</v>
      </c>
      <c r="J63" s="236" t="str">
        <f t="shared" si="14"/>
        <v>EUROISDDS50Y</v>
      </c>
      <c r="K63" s="132" t="str">
        <f>_xll.qlDepositRateHelper2(,IF(DataSelect="Mx_Live",$J63,$I63),IF(RIGHT($D63,1)="N","1D",$D63),$E63,Calendar,$F63,$G63,$H63,Permanent,Trigger,ObjectOverwrite)</f>
        <v>obj_00834#0003</v>
      </c>
      <c r="L63" s="127" t="b">
        <f t="shared" si="10"/>
        <v>1</v>
      </c>
      <c r="O63" s="64" t="str">
        <f t="shared" si="13"/>
        <v>Dp</v>
      </c>
      <c r="P63" s="64" t="str">
        <f t="shared" si="6"/>
        <v>50Y</v>
      </c>
      <c r="Q63" s="34" t="str">
        <f t="shared" si="7"/>
        <v>obj_00834#0003</v>
      </c>
      <c r="R63" s="34" t="b">
        <f t="shared" si="8"/>
        <v>1</v>
      </c>
      <c r="S63" s="34" t="str">
        <v>obj_00834#0003</v>
      </c>
      <c r="T63" s="34" t="str">
        <f>_xll.qlRateHelperQuoteName(S63,Trigger)</f>
        <v/>
      </c>
      <c r="U63" s="136">
        <f>_xll.qlRateHelperQuoteValue(S63,_xll.ohTrigger(Trigger,TriggerON))</f>
        <v>1.1859999999999999E-2</v>
      </c>
      <c r="V63" s="317" t="str">
        <f>IFERROR(_xll.qlFuturesRateHelperConvexityAdjustment(S63,Trigger),"--")</f>
        <v>--</v>
      </c>
      <c r="W63" s="35">
        <f>_xll.qlRateHelperEarliestDate(S63,Trigger)</f>
        <v>42138</v>
      </c>
      <c r="X63" s="35">
        <f>_xll.qlRateHelperLatestDate(S63,Trigger)</f>
        <v>60401</v>
      </c>
      <c r="Y63" s="230">
        <v>0.62435468605939204</v>
      </c>
    </row>
    <row r="64" spans="1:25" ht="11.25" customHeight="1" x14ac:dyDescent="0.2">
      <c r="A64" s="125" t="s">
        <v>47</v>
      </c>
      <c r="B64" s="128" t="str">
        <v>60Y</v>
      </c>
      <c r="C64" s="126" t="s">
        <v>184</v>
      </c>
      <c r="D64" s="126" t="str">
        <f t="shared" si="12"/>
        <v>60Y</v>
      </c>
      <c r="E64" s="127">
        <f t="shared" si="4"/>
        <v>2</v>
      </c>
      <c r="F64" s="134" t="str">
        <f t="shared" si="11"/>
        <v>Modified Following</v>
      </c>
      <c r="G64" s="129" t="str">
        <f t="shared" si="5"/>
        <v>TRUE</v>
      </c>
      <c r="H64" s="130" t="s">
        <v>51</v>
      </c>
      <c r="I64" s="435">
        <v>1.183E-2</v>
      </c>
      <c r="J64" s="236" t="str">
        <f t="shared" si="14"/>
        <v>EUROISDDS60Y</v>
      </c>
      <c r="K64" s="132" t="str">
        <f>_xll.qlDepositRateHelper2(,IF(DataSelect="Mx_Live",$J64,$I64),IF(RIGHT($D64,1)="N","1D",$D64),$E64,Calendar,$F64,$G64,$H64,Permanent,Trigger,ObjectOverwrite)</f>
        <v>obj_00837#0003</v>
      </c>
      <c r="L64" s="127" t="b">
        <f t="shared" si="10"/>
        <v>1</v>
      </c>
      <c r="O64" s="64" t="str">
        <f t="shared" si="13"/>
        <v>Dp</v>
      </c>
      <c r="P64" s="64" t="str">
        <f t="shared" si="6"/>
        <v>60Y</v>
      </c>
      <c r="Q64" s="34" t="str">
        <f t="shared" si="7"/>
        <v>obj_00837#0003</v>
      </c>
      <c r="R64" s="34" t="b">
        <f t="shared" si="8"/>
        <v>1</v>
      </c>
      <c r="S64" s="34" t="str">
        <v>obj_00837#0003</v>
      </c>
      <c r="T64" s="34" t="str">
        <f>_xll.qlRateHelperQuoteName(S64,Trigger)</f>
        <v/>
      </c>
      <c r="U64" s="136">
        <f>_xll.qlRateHelperQuoteValue(S64,_xll.ohTrigger(Trigger,TriggerON))</f>
        <v>1.183E-2</v>
      </c>
      <c r="V64" s="317" t="str">
        <f>IFERROR(_xll.qlFuturesRateHelperConvexityAdjustment(S64,Trigger),"--")</f>
        <v>--</v>
      </c>
      <c r="W64" s="35">
        <f>_xll.qlRateHelperEarliestDate(S64,Trigger)</f>
        <v>42138</v>
      </c>
      <c r="X64" s="35">
        <f>_xll.qlRateHelperLatestDate(S64,Trigger)</f>
        <v>64053</v>
      </c>
      <c r="Y64" s="230">
        <v>0.58134810337011356</v>
      </c>
    </row>
    <row r="65" spans="1:25" ht="11.25" customHeight="1" x14ac:dyDescent="0.2">
      <c r="A65" s="125" t="s">
        <v>47</v>
      </c>
      <c r="B65" s="128" t="e">
        <v>#N/A</v>
      </c>
      <c r="C65" s="126" t="e">
        <v>#N/A</v>
      </c>
      <c r="D65" s="126" t="e">
        <f t="shared" si="12"/>
        <v>#N/A</v>
      </c>
      <c r="E65" s="127" t="e">
        <f t="shared" si="4"/>
        <v>#N/A</v>
      </c>
      <c r="F65" s="134" t="e">
        <f t="shared" si="11"/>
        <v>#N/A</v>
      </c>
      <c r="G65" s="129" t="e">
        <f t="shared" si="5"/>
        <v>#N/A</v>
      </c>
      <c r="H65" s="130" t="s">
        <v>51</v>
      </c>
      <c r="I65" s="435" t="e">
        <v>#N/A</v>
      </c>
      <c r="J65" s="236" t="e">
        <f t="shared" si="14"/>
        <v>#N/A</v>
      </c>
      <c r="K65" s="132" t="e">
        <f>_xll.qlDepositRateHelper2(,IF(DataSelect="Mx_Live",$J65,$I65),IF(RIGHT($D65,1)="N","1D",$D65),$E65,Calendar,$F65,$G65,$H65,Permanent,Trigger,ObjectOverwrite)</f>
        <v>#VALUE!</v>
      </c>
      <c r="L65" s="127" t="b">
        <f t="shared" si="10"/>
        <v>0</v>
      </c>
      <c r="O65" s="64" t="str">
        <f t="shared" si="13"/>
        <v>Dp</v>
      </c>
      <c r="P65" s="64" t="e">
        <f t="shared" si="6"/>
        <v>#N/A</v>
      </c>
      <c r="Q65" s="34" t="e">
        <f t="shared" si="7"/>
        <v>#VALUE!</v>
      </c>
      <c r="R65" s="34" t="b">
        <f t="shared" si="8"/>
        <v>0</v>
      </c>
      <c r="S65" s="34" t="e">
        <v>#N/A</v>
      </c>
      <c r="T65" s="34" t="e">
        <f>_xll.qlRateHelperQuoteName(S65,Trigger)</f>
        <v>#VALUE!</v>
      </c>
      <c r="U65" s="136" t="e">
        <f>_xll.qlRateHelperQuoteValue(S65,_xll.ohTrigger(Trigger,TriggerON))</f>
        <v>#VALUE!</v>
      </c>
      <c r="V65" s="317" t="str">
        <f>IFERROR(_xll.qlFuturesRateHelperConvexityAdjustment(S65,Trigger),"--")</f>
        <v>--</v>
      </c>
      <c r="W65" s="35" t="e">
        <f>_xll.qlRateHelperEarliestDate(S65,Trigger)</f>
        <v>#VALUE!</v>
      </c>
      <c r="X65" s="35" t="e">
        <f>_xll.qlRateHelperLatestDate(S65,Trigger)</f>
        <v>#VALUE!</v>
      </c>
      <c r="Y65" s="230" t="e">
        <v>#N/A</v>
      </c>
    </row>
    <row r="66" spans="1:25" ht="11.25" customHeight="1" x14ac:dyDescent="0.2">
      <c r="A66" s="125" t="s">
        <v>47</v>
      </c>
      <c r="B66" s="128" t="e">
        <v>#N/A</v>
      </c>
      <c r="C66" s="126" t="e">
        <v>#N/A</v>
      </c>
      <c r="D66" s="126" t="e">
        <f t="shared" si="12"/>
        <v>#N/A</v>
      </c>
      <c r="E66" s="127" t="e">
        <f t="shared" si="4"/>
        <v>#N/A</v>
      </c>
      <c r="F66" s="134" t="e">
        <f t="shared" si="11"/>
        <v>#N/A</v>
      </c>
      <c r="G66" s="129" t="e">
        <f t="shared" si="5"/>
        <v>#N/A</v>
      </c>
      <c r="H66" s="130" t="s">
        <v>51</v>
      </c>
      <c r="I66" s="435" t="e">
        <v>#N/A</v>
      </c>
      <c r="J66" s="236" t="e">
        <f t="shared" si="14"/>
        <v>#N/A</v>
      </c>
      <c r="K66" s="132" t="e">
        <f>_xll.qlDepositRateHelper2(,IF(DataSelect="Mx_Live",$J66,$I66),IF(RIGHT($D66,1)="N","1D",$D66),$E66,Calendar,$F66,$G66,$H66,Permanent,Trigger,ObjectOverwrite)</f>
        <v>#VALUE!</v>
      </c>
      <c r="L66" s="127" t="b">
        <f t="shared" si="10"/>
        <v>0</v>
      </c>
      <c r="O66" s="64" t="str">
        <f t="shared" si="13"/>
        <v>Dp</v>
      </c>
      <c r="P66" s="64" t="e">
        <f t="shared" si="6"/>
        <v>#N/A</v>
      </c>
      <c r="Q66" s="34" t="e">
        <f t="shared" si="7"/>
        <v>#VALUE!</v>
      </c>
      <c r="R66" s="34" t="b">
        <f t="shared" si="8"/>
        <v>0</v>
      </c>
      <c r="S66" s="34" t="e">
        <v>#N/A</v>
      </c>
      <c r="T66" s="34" t="e">
        <f>_xll.qlRateHelperQuoteName(S66,Trigger)</f>
        <v>#VALUE!</v>
      </c>
      <c r="U66" s="136" t="e">
        <f>_xll.qlRateHelperQuoteValue(S66,_xll.ohTrigger(Trigger,TriggerON))</f>
        <v>#VALUE!</v>
      </c>
      <c r="V66" s="317" t="str">
        <f>IFERROR(_xll.qlFuturesRateHelperConvexityAdjustment(S66,Trigger),"--")</f>
        <v>--</v>
      </c>
      <c r="W66" s="35" t="e">
        <f>_xll.qlRateHelperEarliestDate(S66,Trigger)</f>
        <v>#VALUE!</v>
      </c>
      <c r="X66" s="35" t="e">
        <f>_xll.qlRateHelperLatestDate(S66,Trigger)</f>
        <v>#VALUE!</v>
      </c>
      <c r="Y66" s="230" t="e">
        <v>#N/A</v>
      </c>
    </row>
    <row r="67" spans="1:25" ht="11.25" customHeight="1" x14ac:dyDescent="0.2">
      <c r="A67" s="125" t="s">
        <v>47</v>
      </c>
      <c r="B67" s="128" t="e">
        <v>#N/A</v>
      </c>
      <c r="C67" s="126" t="e">
        <v>#N/A</v>
      </c>
      <c r="D67" s="126" t="e">
        <f t="shared" si="12"/>
        <v>#N/A</v>
      </c>
      <c r="E67" s="127" t="e">
        <f t="shared" si="4"/>
        <v>#N/A</v>
      </c>
      <c r="F67" s="134" t="e">
        <f t="shared" si="11"/>
        <v>#N/A</v>
      </c>
      <c r="G67" s="129" t="e">
        <f t="shared" si="5"/>
        <v>#N/A</v>
      </c>
      <c r="H67" s="130" t="s">
        <v>51</v>
      </c>
      <c r="I67" s="435" t="e">
        <v>#N/A</v>
      </c>
      <c r="J67" s="236" t="e">
        <f t="shared" si="14"/>
        <v>#N/A</v>
      </c>
      <c r="K67" s="132" t="e">
        <f>_xll.qlDepositRateHelper2(,IF(DataSelect="Mx_Live",$J67,$I67),IF(RIGHT($D67,1)="N","1D",$D67),$E67,Calendar,$F67,$G67,$H67,Permanent,Trigger,ObjectOverwrite)</f>
        <v>#VALUE!</v>
      </c>
      <c r="L67" s="127" t="b">
        <f t="shared" si="10"/>
        <v>0</v>
      </c>
      <c r="O67" s="64" t="str">
        <f t="shared" si="13"/>
        <v>Dp</v>
      </c>
      <c r="P67" s="64" t="e">
        <f t="shared" si="6"/>
        <v>#N/A</v>
      </c>
      <c r="Q67" s="34" t="e">
        <f t="shared" si="7"/>
        <v>#VALUE!</v>
      </c>
      <c r="R67" s="34" t="b">
        <f t="shared" si="8"/>
        <v>0</v>
      </c>
      <c r="S67" s="34" t="e">
        <v>#N/A</v>
      </c>
      <c r="T67" s="34" t="e">
        <f>_xll.qlRateHelperQuoteName(S67,Trigger)</f>
        <v>#VALUE!</v>
      </c>
      <c r="U67" s="136" t="e">
        <f>_xll.qlRateHelperQuoteValue(S67,_xll.ohTrigger(Trigger,TriggerON))</f>
        <v>#VALUE!</v>
      </c>
      <c r="V67" s="317" t="str">
        <f>IFERROR(_xll.qlFuturesRateHelperConvexityAdjustment(S67,Trigger),"--")</f>
        <v>--</v>
      </c>
      <c r="W67" s="35" t="e">
        <f>_xll.qlRateHelperEarliestDate(S67,Trigger)</f>
        <v>#VALUE!</v>
      </c>
      <c r="X67" s="35" t="e">
        <f>_xll.qlRateHelperLatestDate(S67,Trigger)</f>
        <v>#VALUE!</v>
      </c>
      <c r="Y67" s="230" t="e">
        <v>#N/A</v>
      </c>
    </row>
    <row r="68" spans="1:25" ht="11.25" customHeight="1" x14ac:dyDescent="0.2">
      <c r="A68" s="125" t="s">
        <v>47</v>
      </c>
      <c r="B68" s="128" t="e">
        <v>#N/A</v>
      </c>
      <c r="C68" s="126" t="e">
        <v>#N/A</v>
      </c>
      <c r="D68" s="126" t="e">
        <f t="shared" si="12"/>
        <v>#N/A</v>
      </c>
      <c r="E68" s="127" t="e">
        <f t="shared" ref="E68:E71" si="15">IF(C68="ON",0,IF(C68="TN",1,2))</f>
        <v>#N/A</v>
      </c>
      <c r="F68" s="134" t="e">
        <f t="shared" si="11"/>
        <v>#N/A</v>
      </c>
      <c r="G68" s="129" t="e">
        <f t="shared" ref="G68:G71" si="16">IF(RIGHT(C68,1)="M","TRUE",IF(RIGHT(C68,1)="Y","TRUE","FALSE"))</f>
        <v>#N/A</v>
      </c>
      <c r="H68" s="130" t="s">
        <v>51</v>
      </c>
      <c r="I68" s="435" t="e">
        <v>#N/A</v>
      </c>
      <c r="J68" s="236" t="e">
        <f t="shared" si="14"/>
        <v>#N/A</v>
      </c>
      <c r="K68" s="132" t="e">
        <f>_xll.qlDepositRateHelper2(,IF(DataSelect="Mx_Live",$J68,$I68),IF(RIGHT($D68,1)="N","1D",$D68),$E68,Calendar,$F68,$G68,$H68,Permanent,Trigger,ObjectOverwrite)</f>
        <v>#VALUE!</v>
      </c>
      <c r="L68" s="127" t="b">
        <f t="shared" si="10"/>
        <v>0</v>
      </c>
      <c r="O68" s="64" t="str">
        <f t="shared" si="13"/>
        <v>Dp</v>
      </c>
      <c r="P68" s="64" t="e">
        <f t="shared" ref="P68:P71" si="17">D68</f>
        <v>#N/A</v>
      </c>
      <c r="Q68" s="34" t="e">
        <f t="shared" ref="Q68:Q71" si="18">K68</f>
        <v>#VALUE!</v>
      </c>
      <c r="R68" s="34" t="b">
        <f t="shared" ref="R68:R71" si="19">L68</f>
        <v>0</v>
      </c>
      <c r="S68" s="34" t="e">
        <v>#N/A</v>
      </c>
      <c r="T68" s="34" t="e">
        <f>_xll.qlRateHelperQuoteName(S68,Trigger)</f>
        <v>#VALUE!</v>
      </c>
      <c r="U68" s="136" t="e">
        <f>_xll.qlRateHelperQuoteValue(S68,_xll.ohTrigger(Trigger,TriggerON))</f>
        <v>#VALUE!</v>
      </c>
      <c r="V68" s="317" t="str">
        <f>IFERROR(_xll.qlFuturesRateHelperConvexityAdjustment(S68,Trigger),"--")</f>
        <v>--</v>
      </c>
      <c r="W68" s="35" t="e">
        <f>_xll.qlRateHelperEarliestDate(S68,Trigger)</f>
        <v>#VALUE!</v>
      </c>
      <c r="X68" s="35" t="e">
        <f>_xll.qlRateHelperLatestDate(S68,Trigger)</f>
        <v>#VALUE!</v>
      </c>
      <c r="Y68" s="230" t="e">
        <v>#N/A</v>
      </c>
    </row>
    <row r="69" spans="1:25" ht="11.25" customHeight="1" x14ac:dyDescent="0.2">
      <c r="A69" s="125" t="s">
        <v>47</v>
      </c>
      <c r="B69" s="128" t="e">
        <v>#N/A</v>
      </c>
      <c r="C69" s="126" t="e">
        <v>#N/A</v>
      </c>
      <c r="D69" s="126" t="e">
        <f t="shared" si="12"/>
        <v>#N/A</v>
      </c>
      <c r="E69" s="127" t="e">
        <f t="shared" si="15"/>
        <v>#N/A</v>
      </c>
      <c r="F69" s="134" t="e">
        <f t="shared" si="11"/>
        <v>#N/A</v>
      </c>
      <c r="G69" s="129" t="e">
        <f t="shared" si="16"/>
        <v>#N/A</v>
      </c>
      <c r="H69" s="130" t="s">
        <v>51</v>
      </c>
      <c r="I69" s="435" t="e">
        <v>#N/A</v>
      </c>
      <c r="J69" s="236" t="e">
        <f t="shared" si="14"/>
        <v>#N/A</v>
      </c>
      <c r="K69" s="132" t="e">
        <f>_xll.qlDepositRateHelper2(,IF(DataSelect="Mx_Live",$J69,$I69),IF(RIGHT($D69,1)="N","1D",$D69),$E69,Calendar,$F69,$G69,$H69,Permanent,Trigger,ObjectOverwrite)</f>
        <v>#VALUE!</v>
      </c>
      <c r="L69" s="127" t="b">
        <f t="shared" si="10"/>
        <v>0</v>
      </c>
      <c r="O69" s="64" t="str">
        <f t="shared" si="13"/>
        <v>Dp</v>
      </c>
      <c r="P69" s="64" t="e">
        <f t="shared" si="17"/>
        <v>#N/A</v>
      </c>
      <c r="Q69" s="34" t="e">
        <f t="shared" si="18"/>
        <v>#VALUE!</v>
      </c>
      <c r="R69" s="34" t="b">
        <f t="shared" si="19"/>
        <v>0</v>
      </c>
      <c r="S69" s="34" t="e">
        <v>#N/A</v>
      </c>
      <c r="T69" s="34" t="e">
        <f>_xll.qlRateHelperQuoteName(S69,Trigger)</f>
        <v>#VALUE!</v>
      </c>
      <c r="U69" s="136" t="e">
        <f>_xll.qlRateHelperQuoteValue(S69,_xll.ohTrigger(Trigger,TriggerON))</f>
        <v>#VALUE!</v>
      </c>
      <c r="V69" s="317" t="str">
        <f>IFERROR(_xll.qlFuturesRateHelperConvexityAdjustment(S69,Trigger),"--")</f>
        <v>--</v>
      </c>
      <c r="W69" s="35" t="e">
        <f>_xll.qlRateHelperEarliestDate(S69,Trigger)</f>
        <v>#VALUE!</v>
      </c>
      <c r="X69" s="35" t="e">
        <f>_xll.qlRateHelperLatestDate(S69,Trigger)</f>
        <v>#VALUE!</v>
      </c>
      <c r="Y69" s="230" t="e">
        <v>#N/A</v>
      </c>
    </row>
    <row r="70" spans="1:25" ht="11.25" customHeight="1" x14ac:dyDescent="0.2">
      <c r="A70" s="125" t="s">
        <v>47</v>
      </c>
      <c r="B70" s="128" t="e">
        <v>#N/A</v>
      </c>
      <c r="C70" s="126" t="e">
        <v>#N/A</v>
      </c>
      <c r="D70" s="126" t="e">
        <f t="shared" si="12"/>
        <v>#N/A</v>
      </c>
      <c r="E70" s="127" t="e">
        <f t="shared" si="15"/>
        <v>#N/A</v>
      </c>
      <c r="F70" s="134" t="e">
        <f t="shared" si="11"/>
        <v>#N/A</v>
      </c>
      <c r="G70" s="129" t="e">
        <f t="shared" si="16"/>
        <v>#N/A</v>
      </c>
      <c r="H70" s="130" t="s">
        <v>51</v>
      </c>
      <c r="I70" s="435" t="e">
        <v>#N/A</v>
      </c>
      <c r="J70" s="236" t="e">
        <f t="shared" si="14"/>
        <v>#N/A</v>
      </c>
      <c r="K70" s="132" t="e">
        <f>_xll.qlDepositRateHelper2(,IF(DataSelect="Mx_Live",$J70,$I70),IF(RIGHT($D70,1)="N","1D",$D70),$E70,Calendar,$F70,$G70,$H70,Permanent,Trigger,ObjectOverwrite)</f>
        <v>#VALUE!</v>
      </c>
      <c r="L70" s="127" t="b">
        <f t="shared" si="10"/>
        <v>0</v>
      </c>
      <c r="O70" s="64" t="str">
        <f t="shared" si="13"/>
        <v>Dp</v>
      </c>
      <c r="P70" s="64" t="e">
        <f t="shared" si="17"/>
        <v>#N/A</v>
      </c>
      <c r="Q70" s="34" t="e">
        <f t="shared" si="18"/>
        <v>#VALUE!</v>
      </c>
      <c r="R70" s="34" t="b">
        <f t="shared" si="19"/>
        <v>0</v>
      </c>
      <c r="S70" s="34" t="e">
        <v>#N/A</v>
      </c>
      <c r="T70" s="34" t="e">
        <f>_xll.qlRateHelperQuoteName(S70,Trigger)</f>
        <v>#VALUE!</v>
      </c>
      <c r="U70" s="136" t="e">
        <f>_xll.qlRateHelperQuoteValue(S70,_xll.ohTrigger(Trigger,TriggerON))</f>
        <v>#VALUE!</v>
      </c>
      <c r="V70" s="317" t="str">
        <f>IFERROR(_xll.qlFuturesRateHelperConvexityAdjustment(S70,Trigger),"--")</f>
        <v>--</v>
      </c>
      <c r="W70" s="35" t="e">
        <f>_xll.qlRateHelperEarliestDate(S70,Trigger)</f>
        <v>#VALUE!</v>
      </c>
      <c r="X70" s="35" t="e">
        <f>_xll.qlRateHelperLatestDate(S70,Trigger)</f>
        <v>#VALUE!</v>
      </c>
      <c r="Y70" s="230" t="e">
        <v>#N/A</v>
      </c>
    </row>
    <row r="71" spans="1:25" ht="11.25" customHeight="1" x14ac:dyDescent="0.2">
      <c r="A71" s="14" t="s">
        <v>47</v>
      </c>
      <c r="B71" s="47" t="e">
        <v>#N/A</v>
      </c>
      <c r="C71" s="54" t="e">
        <v>#N/A</v>
      </c>
      <c r="D71" s="54" t="e">
        <f t="shared" si="12"/>
        <v>#N/A</v>
      </c>
      <c r="E71" s="43" t="e">
        <f t="shared" si="15"/>
        <v>#N/A</v>
      </c>
      <c r="F71" s="71" t="e">
        <f t="shared" si="11"/>
        <v>#N/A</v>
      </c>
      <c r="G71" s="55" t="e">
        <f t="shared" si="16"/>
        <v>#N/A</v>
      </c>
      <c r="H71" s="15" t="s">
        <v>51</v>
      </c>
      <c r="I71" s="437" t="e">
        <v>#N/A</v>
      </c>
      <c r="J71" s="238" t="e">
        <f t="shared" si="14"/>
        <v>#N/A</v>
      </c>
      <c r="K71" s="17" t="e">
        <f>_xll.qlDepositRateHelper2(,IF(DataSelect="Mx_Live",$J71,$I71),IF(RIGHT($D71,1)="N","1D",$D71),$E71,Calendar,$F71,$G71,$H71,Permanent,Trigger,ObjectOverwrite)</f>
        <v>#VALUE!</v>
      </c>
      <c r="L71" s="43" t="b">
        <f t="shared" si="10"/>
        <v>0</v>
      </c>
      <c r="O71" s="66" t="str">
        <f t="shared" si="13"/>
        <v>Dp</v>
      </c>
      <c r="P71" s="66" t="e">
        <f t="shared" si="17"/>
        <v>#N/A</v>
      </c>
      <c r="Q71" s="36" t="e">
        <f t="shared" si="18"/>
        <v>#VALUE!</v>
      </c>
      <c r="R71" s="36" t="b">
        <f t="shared" si="19"/>
        <v>0</v>
      </c>
      <c r="S71" s="36" t="e">
        <v>#N/A</v>
      </c>
      <c r="T71" s="36" t="e">
        <f>_xll.qlRateHelperQuoteName(S71,Trigger)</f>
        <v>#VALUE!</v>
      </c>
      <c r="U71" s="226" t="e">
        <f>_xll.qlRateHelperQuoteValue(S71,_xll.ohTrigger(Trigger,TriggerON))</f>
        <v>#VALUE!</v>
      </c>
      <c r="V71" s="318" t="str">
        <f>IFERROR(_xll.qlFuturesRateHelperConvexityAdjustment(S71,Trigger),"--")</f>
        <v>--</v>
      </c>
      <c r="W71" s="72" t="e">
        <f>_xll.qlRateHelperEarliestDate(S71,Trigger)</f>
        <v>#VALUE!</v>
      </c>
      <c r="X71" s="72" t="e">
        <f>_xll.qlRateHelperLatestDate(S71,Trigger)</f>
        <v>#VALUE!</v>
      </c>
      <c r="Y71" s="231" t="e">
        <v>#N/A</v>
      </c>
    </row>
    <row r="72" spans="1:25" ht="11.25" customHeight="1" x14ac:dyDescent="0.2"/>
    <row r="73" spans="1:25" ht="11.25" customHeight="1" x14ac:dyDescent="0.2"/>
    <row r="74" spans="1:25" ht="11.25" customHeight="1" x14ac:dyDescent="0.2"/>
    <row r="75" spans="1:25" ht="11.25" customHeight="1" x14ac:dyDescent="0.2"/>
    <row r="76" spans="1:25" ht="11.25" customHeight="1" x14ac:dyDescent="0.2"/>
    <row r="77" spans="1:25" ht="11.25" customHeight="1" x14ac:dyDescent="0.2"/>
    <row r="78" spans="1:25" ht="11.25" customHeight="1" x14ac:dyDescent="0.2"/>
    <row r="79" spans="1:25" ht="11.25" customHeight="1" x14ac:dyDescent="0.2"/>
    <row r="80" spans="1:25" ht="11.25" customHeight="1" x14ac:dyDescent="0.2"/>
  </sheetData>
  <dataValidations disablePrompts="1" count="1">
    <dataValidation type="list" allowBlank="1" showInputMessage="1" showErrorMessage="1" sqref="H3:H71">
      <formula1>"Actual/Actual (ISDA),Actual/360,30/360 (Bond Basis),30E/360 (Eurobond Basis),Actual/365 (Fixed),Actual/Actual (ISMA),Actual/Actual (AFB),1/1,30/360 (Italian),Simple"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AU3535"/>
  <sheetViews>
    <sheetView topLeftCell="U28" workbookViewId="0">
      <selection activeCell="W2" sqref="W2"/>
    </sheetView>
  </sheetViews>
  <sheetFormatPr defaultRowHeight="15" outlineLevelCol="1" x14ac:dyDescent="0.25"/>
  <cols>
    <col min="1" max="1" width="5" style="145" hidden="1" customWidth="1" outlineLevel="1"/>
    <col min="2" max="2" width="11" style="145" hidden="1" customWidth="1" outlineLevel="1"/>
    <col min="3" max="3" width="10" style="145" hidden="1" customWidth="1" outlineLevel="1"/>
    <col min="4" max="4" width="9" style="148" hidden="1" customWidth="1" outlineLevel="1"/>
    <col min="5" max="5" width="10" style="147" hidden="1" customWidth="1" outlineLevel="1"/>
    <col min="6" max="6" width="19" style="149" hidden="1" customWidth="1" outlineLevel="1"/>
    <col min="7" max="7" width="10" style="145" hidden="1" customWidth="1" outlineLevel="1"/>
    <col min="8" max="8" width="20.28515625" style="145" hidden="1" customWidth="1" outlineLevel="1"/>
    <col min="9" max="9" width="11.5703125" style="145" hidden="1" customWidth="1" outlineLevel="1"/>
    <col min="10" max="10" width="19.28515625" style="145" hidden="1" customWidth="1" outlineLevel="1"/>
    <col min="11" max="11" width="15.140625" style="411" hidden="1" customWidth="1" outlineLevel="1"/>
    <col min="12" max="12" width="9" style="147" hidden="1" customWidth="1" outlineLevel="1"/>
    <col min="13" max="13" width="2.7109375" style="145" customWidth="1" collapsed="1"/>
    <col min="14" max="14" width="9" style="145" hidden="1" customWidth="1" outlineLevel="1"/>
    <col min="15" max="15" width="5" style="145" hidden="1" customWidth="1" outlineLevel="1"/>
    <col min="16" max="16" width="15.140625" style="411" hidden="1" customWidth="1" outlineLevel="1"/>
    <col min="17" max="17" width="9.140625" style="145" hidden="1" customWidth="1" outlineLevel="1"/>
    <col min="18" max="18" width="8.85546875" style="411" hidden="1" customWidth="1" outlineLevel="1"/>
    <col min="19" max="19" width="5" style="411" hidden="1" customWidth="1" outlineLevel="1"/>
    <col min="20" max="20" width="15.140625" style="145" hidden="1" customWidth="1" outlineLevel="1"/>
    <col min="21" max="21" width="19.28515625" style="145" bestFit="1" customWidth="1" collapsed="1"/>
    <col min="22" max="22" width="16.140625" style="145" bestFit="1" customWidth="1"/>
    <col min="23" max="23" width="9" style="145" bestFit="1" customWidth="1"/>
    <col min="24" max="25" width="17.28515625" style="145" bestFit="1" customWidth="1"/>
    <col min="26" max="26" width="10" style="145" bestFit="1" customWidth="1"/>
    <col min="27" max="27" width="2.7109375" style="145" customWidth="1"/>
    <col min="28" max="28" width="15.140625" style="145" customWidth="1"/>
    <col min="29" max="29" width="14.85546875" style="145" customWidth="1"/>
    <col min="30" max="30" width="2.7109375" style="145" customWidth="1"/>
    <col min="31" max="31" width="3" style="337" bestFit="1" customWidth="1"/>
    <col min="32" max="32" width="5" style="337" bestFit="1" customWidth="1"/>
    <col min="33" max="33" width="15.140625" style="337" bestFit="1" customWidth="1"/>
    <col min="34" max="35" width="8" style="337" bestFit="1" customWidth="1"/>
    <col min="36" max="36" width="8" style="145" bestFit="1" customWidth="1"/>
    <col min="37" max="37" width="17.28515625" style="145" bestFit="1" customWidth="1"/>
    <col min="38" max="38" width="11.7109375" style="145" customWidth="1"/>
    <col min="39" max="40" width="2.7109375" style="145" customWidth="1"/>
    <col min="41" max="41" width="3" style="145" bestFit="1" customWidth="1"/>
    <col min="42" max="44" width="17.28515625" style="145" bestFit="1" customWidth="1"/>
    <col min="45" max="45" width="9" style="145" bestFit="1" customWidth="1"/>
    <col min="46" max="16384" width="9.140625" style="145"/>
  </cols>
  <sheetData>
    <row r="1" spans="1:47" s="137" customFormat="1" ht="21.75" customHeight="1" x14ac:dyDescent="0.2">
      <c r="B1" s="138"/>
      <c r="C1" s="138"/>
      <c r="D1" s="139"/>
      <c r="E1" s="140"/>
      <c r="F1" s="141"/>
      <c r="G1" s="142"/>
      <c r="H1" s="137" t="s">
        <v>1</v>
      </c>
      <c r="I1" s="137" t="s">
        <v>6</v>
      </c>
      <c r="K1" s="394"/>
      <c r="L1" s="140"/>
      <c r="P1" s="394"/>
      <c r="R1" s="394"/>
      <c r="S1" s="394"/>
      <c r="U1" s="295" t="str">
        <f>Currency&amp;" "&amp;Tenor</f>
        <v>EUR 1M</v>
      </c>
      <c r="V1" s="296"/>
      <c r="W1" s="296"/>
      <c r="X1" s="277"/>
      <c r="Y1" s="276"/>
      <c r="Z1" s="315" t="s">
        <v>229</v>
      </c>
      <c r="AB1" s="316" t="s">
        <v>220</v>
      </c>
      <c r="AC1" s="314">
        <v>6</v>
      </c>
      <c r="AO1" s="163"/>
      <c r="AP1" s="163" t="s">
        <v>264</v>
      </c>
      <c r="AQ1" s="163" t="s">
        <v>239</v>
      </c>
      <c r="AR1" s="163" t="s">
        <v>265</v>
      </c>
      <c r="AS1" s="163" t="str">
        <f>"F "&amp;Tenor</f>
        <v>F 1M</v>
      </c>
      <c r="AT1" s="163" t="str">
        <f>"F "&amp;Tenor&amp;" QL"</f>
        <v>F 1M QL</v>
      </c>
      <c r="AU1" s="137" t="str">
        <f>_xll.qlEuribor(,Tenor,Currency&amp;Tenor,Permanent,Trigger,ObjectOverwrite)</f>
        <v>obj_007fd#0003</v>
      </c>
    </row>
    <row r="2" spans="1:47" s="137" customFormat="1" ht="22.5" customHeight="1" x14ac:dyDescent="0.2">
      <c r="A2" s="117" t="s">
        <v>18</v>
      </c>
      <c r="B2" s="117" t="s">
        <v>244</v>
      </c>
      <c r="C2" s="117" t="s">
        <v>245</v>
      </c>
      <c r="D2" s="117" t="s">
        <v>57</v>
      </c>
      <c r="E2" s="117" t="s">
        <v>246</v>
      </c>
      <c r="F2" s="117" t="s">
        <v>13</v>
      </c>
      <c r="G2" s="117" t="s">
        <v>247</v>
      </c>
      <c r="H2" s="117" t="s">
        <v>248</v>
      </c>
      <c r="I2" s="117" t="s">
        <v>259</v>
      </c>
      <c r="J2" s="432" t="s">
        <v>260</v>
      </c>
      <c r="K2" s="117" t="s">
        <v>44</v>
      </c>
      <c r="L2" s="117" t="s">
        <v>48</v>
      </c>
      <c r="N2" s="463" t="s">
        <v>18</v>
      </c>
      <c r="O2" s="463"/>
      <c r="P2" s="463" t="s">
        <v>44</v>
      </c>
      <c r="Q2" s="463" t="s">
        <v>48</v>
      </c>
      <c r="R2" s="463" t="s">
        <v>228</v>
      </c>
      <c r="S2" s="463" t="s">
        <v>219</v>
      </c>
      <c r="T2" s="463" t="s">
        <v>44</v>
      </c>
      <c r="U2" s="463" t="s">
        <v>80</v>
      </c>
      <c r="V2" s="464" t="s">
        <v>40</v>
      </c>
      <c r="W2" s="464"/>
      <c r="X2" s="463" t="s">
        <v>38</v>
      </c>
      <c r="Y2" s="463" t="s">
        <v>39</v>
      </c>
      <c r="Z2" s="319">
        <f t="array" ref="Z2:Z96">_xll.qlPiecewiseYieldCurveData(YieldCurve_1M,Trigger)</f>
        <v>-3.0091699291501147E-4</v>
      </c>
      <c r="AB2" s="316" t="s">
        <v>221</v>
      </c>
      <c r="AC2" s="313" t="s">
        <v>232</v>
      </c>
      <c r="AO2" s="155" t="s">
        <v>211</v>
      </c>
      <c r="AP2" s="156">
        <f>Evaluationdate</f>
        <v>42136</v>
      </c>
      <c r="AQ2" s="156">
        <f>Settlementdate</f>
        <v>42138</v>
      </c>
      <c r="AR2" s="156">
        <f>_xll.qlInterestRateIndexMaturity(Currency&amp;"ibor"&amp;Tenor,AQ2,Trigger)</f>
        <v>42170</v>
      </c>
      <c r="AS2" s="319">
        <f>_xll.qlIndexFixing($AC$5,AP2,TRUE,_xll.ohTrigger(Trigger,Trigger1M))</f>
        <v>-5.4000000006423909E-4</v>
      </c>
      <c r="AT2" s="319">
        <f>_xll.qlIndexFixing($AU$1,AP2,TRUE,_xll.ohTrigger(Trigger,Trigger1M))</f>
        <v>-4.5000000000169904E-4</v>
      </c>
    </row>
    <row r="3" spans="1:47" s="137" customFormat="1" ht="11.25" customHeight="1" x14ac:dyDescent="0.2">
      <c r="A3" s="348" t="s">
        <v>249</v>
      </c>
      <c r="B3" s="445" t="str">
        <f t="array" ref="B3:B20">_xll.ohFilter(Quote!J4:J102,Quote!I4:I102="DP")</f>
        <v>ON</v>
      </c>
      <c r="C3" s="446" t="str">
        <f t="array" ref="C3:C20">SUBSTITUTE(_xll.ohFilter(PastedValue!AI2:AI66,PastedValue!AE2:AE66="Dp"),"/N","N")</f>
        <v>ON</v>
      </c>
      <c r="D3" s="447" t="str">
        <f t="shared" ref="D3:D20" si="0">IF(DataSelect="Reference",$C3,$B3)</f>
        <v>ON</v>
      </c>
      <c r="E3" s="349">
        <f t="shared" ref="E3:E20" si="1">IF($D3="ON",0,IF($D3="TN",1,2))</f>
        <v>0</v>
      </c>
      <c r="F3" s="350" t="s">
        <v>252</v>
      </c>
      <c r="G3" s="351" t="b">
        <v>0</v>
      </c>
      <c r="H3" s="352" t="s">
        <v>51</v>
      </c>
      <c r="I3" s="426">
        <f t="array" ref="I3:I20">_xll.ohFilter(PastedValue!AL2:AL62,PastedValue!AE2:AE62="Dp")/100</f>
        <v>-2.9679471999999996E-4</v>
      </c>
      <c r="J3" s="123" t="str">
        <f t="shared" ref="J3:J20" si="2">Currency&amp;"YC"&amp;Tenor&amp;"_"&amp;B3&amp;"D"&amp;IF(RIGHT(B3,1)="N",Tenor,"")</f>
        <v>EURYC1M_OND1M</v>
      </c>
      <c r="K3" s="458" t="str">
        <f>IFERROR(_xll.qlDepositRateHelper2(,IF(DataSelect="Reference",$I3,$J3),IF(RIGHT($D3,1)="N","1D",$D3),$E3,Calendar,$F3,$G3,$H3,,_xll.ohTrigger(Trigger,DataSelect)),"--")</f>
        <v>obj_00850#0003</v>
      </c>
      <c r="L3" s="349" t="b">
        <f>IF(K3="--",FALSE,TRUE)</f>
        <v>1</v>
      </c>
      <c r="M3" s="138"/>
      <c r="N3" s="416" t="str">
        <f t="shared" ref="N3:N19" si="3">A3</f>
        <v>DP</v>
      </c>
      <c r="O3" s="416" t="str">
        <f t="shared" ref="O3:O19" si="4">C3</f>
        <v>ON</v>
      </c>
      <c r="P3" s="401" t="str">
        <f>K3</f>
        <v>obj_00850#0003</v>
      </c>
      <c r="Q3" s="155" t="b">
        <f>L3</f>
        <v>1</v>
      </c>
      <c r="R3" s="401">
        <v>1</v>
      </c>
      <c r="S3" s="401">
        <v>1</v>
      </c>
      <c r="T3" s="155" t="str">
        <f t="array" ref="T3:T96">_xll.qlRateHelperSelection(_xll.ohFilter(P3:P85,Q3:Q85),_xll.ohFilter(S3:S85,Q3:Q85),$AC$1,$AC$3,$AC$4,$AC$2,_xll.ohFilter(R3:R85,Q3:Q85),Trigger)</f>
        <v>obj_00850</v>
      </c>
      <c r="U3" s="155" t="str">
        <f>_xll.qlRateHelperQuoteName(T3)</f>
        <v/>
      </c>
      <c r="V3" s="413">
        <f>_xll.qlRateHelperRate(T3,_xll.ohTrigger(Trigger,Trigger1M))</f>
        <v>-2.9679471999999996E-4</v>
      </c>
      <c r="W3" s="413" t="str">
        <f>IFERROR(_xll.qlFuturesRateHelperConvexityAdjustment(T3,Trigger),"--")</f>
        <v>--</v>
      </c>
      <c r="X3" s="156">
        <f>_xll.qlRateHelperEarliestDate(T3,Trigger)</f>
        <v>42136</v>
      </c>
      <c r="Y3" s="156">
        <f>_xll.qlRateHelperLatestDate(T3,Trigger)</f>
        <v>42137</v>
      </c>
      <c r="Z3" s="319">
        <v>-3.0091699291501147E-4</v>
      </c>
      <c r="AB3" s="316" t="s">
        <v>230</v>
      </c>
      <c r="AC3" s="321">
        <v>0</v>
      </c>
      <c r="AD3" s="324"/>
      <c r="AO3" s="157" t="s">
        <v>211</v>
      </c>
      <c r="AP3" s="158">
        <f>_xll.qlInterestRateIndexFixingDate(Currency&amp;"ibor"&amp;Tenor,AQ3,Trigger)</f>
        <v>42137</v>
      </c>
      <c r="AQ3" s="158">
        <f>_xll.qlCalendarAdvance(Calendar,AQ2,AO3,"f",,Trigger)</f>
        <v>42139</v>
      </c>
      <c r="AR3" s="158">
        <f>_xll.qlInterestRateIndexMaturity(Currency&amp;"ibor"&amp;Tenor,AQ3,Trigger)</f>
        <v>42170</v>
      </c>
      <c r="AS3" s="320">
        <f>_xll.qlIndexFixing($AC$5,AP3,TRUE,_xll.ohTrigger(Trigger,Trigger1M))</f>
        <v>-5.4741536940438077E-4</v>
      </c>
      <c r="AT3" s="320">
        <f>_xll.qlIndexFixing($AU$1,AP3,TRUE,_xll.ohTrigger(Trigger,Trigger1M))</f>
        <v>-4.4771025239143114E-4</v>
      </c>
    </row>
    <row r="4" spans="1:47" s="137" customFormat="1" ht="11.25" customHeight="1" x14ac:dyDescent="0.2">
      <c r="A4" s="354" t="s">
        <v>249</v>
      </c>
      <c r="B4" s="448" t="str">
        <v>TN</v>
      </c>
      <c r="C4" s="449" t="str">
        <v>TN</v>
      </c>
      <c r="D4" s="450" t="str">
        <f t="shared" si="0"/>
        <v>TN</v>
      </c>
      <c r="E4" s="355">
        <f t="shared" si="1"/>
        <v>1</v>
      </c>
      <c r="F4" s="356" t="s">
        <v>252</v>
      </c>
      <c r="G4" s="357" t="b">
        <v>0</v>
      </c>
      <c r="H4" s="358" t="s">
        <v>51</v>
      </c>
      <c r="I4" s="427">
        <v>-3.0369818999999998E-4</v>
      </c>
      <c r="J4" s="131" t="str">
        <f t="shared" si="2"/>
        <v>EURYC1M_TND1M</v>
      </c>
      <c r="K4" s="459" t="str">
        <f>IFERROR(_xll.qlDepositRateHelper2(,IF(DataSelect="Reference",$I4,$J4),IF(RIGHT($D4,1)="N","1D",$D4),$E4,Calendar,$F4,$G4,$H4,,_xll.ohTrigger(Trigger,DataSelect)),"--")</f>
        <v>obj_00855#0003</v>
      </c>
      <c r="L4" s="355" t="b">
        <f t="shared" ref="L4:L20" si="5">IF(K4="--",FALSE,TRUE)</f>
        <v>1</v>
      </c>
      <c r="M4" s="144"/>
      <c r="N4" s="414" t="str">
        <f t="shared" si="3"/>
        <v>DP</v>
      </c>
      <c r="O4" s="414" t="str">
        <f t="shared" si="4"/>
        <v>TN</v>
      </c>
      <c r="P4" s="415" t="str">
        <f t="shared" ref="P4:Q19" si="6">K4</f>
        <v>obj_00855#0003</v>
      </c>
      <c r="Q4" s="157" t="b">
        <f t="shared" si="6"/>
        <v>1</v>
      </c>
      <c r="R4" s="415">
        <v>1</v>
      </c>
      <c r="S4" s="415">
        <v>1</v>
      </c>
      <c r="T4" s="157" t="str">
        <v>obj_00855</v>
      </c>
      <c r="U4" s="157" t="str">
        <f>_xll.qlRateHelperQuoteName(T4)</f>
        <v/>
      </c>
      <c r="V4" s="412">
        <f>_xll.qlRateHelperRate(T4,_xll.ohTrigger(Trigger,Trigger1M))</f>
        <v>-3.0369818999999998E-4</v>
      </c>
      <c r="W4" s="412" t="str">
        <f>IFERROR(_xll.qlFuturesRateHelperConvexityAdjustment(T4,Trigger),"--")</f>
        <v>--</v>
      </c>
      <c r="X4" s="158">
        <f>_xll.qlRateHelperEarliestDate(T4,Trigger)</f>
        <v>42137</v>
      </c>
      <c r="Y4" s="158">
        <f>_xll.qlRateHelperLatestDate(T4,Trigger)</f>
        <v>42138</v>
      </c>
      <c r="Z4" s="320">
        <v>-3.0441667160696211E-4</v>
      </c>
      <c r="AB4" s="316" t="s">
        <v>231</v>
      </c>
      <c r="AC4" s="321">
        <v>4</v>
      </c>
      <c r="AD4" s="324"/>
      <c r="AO4" s="157" t="s">
        <v>211</v>
      </c>
      <c r="AP4" s="158">
        <f>_xll.qlInterestRateIndexFixingDate(Currency&amp;"ibor"&amp;Tenor,AQ4,Trigger)</f>
        <v>42138</v>
      </c>
      <c r="AQ4" s="158">
        <f>_xll.qlCalendarAdvance(Calendar,AQ3,AO4,"f",,Trigger)</f>
        <v>42142</v>
      </c>
      <c r="AR4" s="158">
        <f>_xll.qlInterestRateIndexMaturity(Currency&amp;"ibor"&amp;Tenor,AQ4,Trigger)</f>
        <v>42173</v>
      </c>
      <c r="AS4" s="320">
        <f>_xll.qlIndexFixing($AC$5,AP4,TRUE,_xll.ohTrigger(Trigger,Trigger1M))</f>
        <v>-5.7373367845517831E-4</v>
      </c>
      <c r="AT4" s="320">
        <f>_xll.qlIndexFixing($AU$1,AP4,TRUE,_xll.ohTrigger(Trigger,Trigger1M))</f>
        <v>-4.5344107291665726E-4</v>
      </c>
    </row>
    <row r="5" spans="1:47" s="137" customFormat="1" ht="11.25" customHeight="1" x14ac:dyDescent="0.2">
      <c r="A5" s="354" t="s">
        <v>249</v>
      </c>
      <c r="B5" s="448" t="str">
        <v>SN</v>
      </c>
      <c r="C5" s="449" t="str">
        <v>SN</v>
      </c>
      <c r="D5" s="450" t="str">
        <f t="shared" si="0"/>
        <v>SN</v>
      </c>
      <c r="E5" s="355">
        <f t="shared" si="1"/>
        <v>2</v>
      </c>
      <c r="F5" s="356" t="s">
        <v>252</v>
      </c>
      <c r="G5" s="357" t="b">
        <v>0</v>
      </c>
      <c r="H5" s="358" t="s">
        <v>51</v>
      </c>
      <c r="I5" s="427">
        <v>-3.1013816999999998E-4</v>
      </c>
      <c r="J5" s="131" t="str">
        <f t="shared" si="2"/>
        <v>EURYC1M_SND1M</v>
      </c>
      <c r="K5" s="459" t="str">
        <f>IFERROR(_xll.qlDepositRateHelper2(,IF(DataSelect="Reference",$I5,$J5),IF(RIGHT($D5,1)="N","1D",$D5),$E5,Calendar,$F5,$G5,$H5,,_xll.ohTrigger(Trigger,DataSelect)),"--")</f>
        <v>obj_00856#0003</v>
      </c>
      <c r="L5" s="355" t="b">
        <f t="shared" si="5"/>
        <v>1</v>
      </c>
      <c r="M5" s="144"/>
      <c r="N5" s="414" t="str">
        <f t="shared" si="3"/>
        <v>DP</v>
      </c>
      <c r="O5" s="414" t="str">
        <f t="shared" si="4"/>
        <v>SN</v>
      </c>
      <c r="P5" s="415" t="str">
        <f t="shared" si="6"/>
        <v>obj_00856#0003</v>
      </c>
      <c r="Q5" s="157" t="b">
        <f t="shared" si="6"/>
        <v>1</v>
      </c>
      <c r="R5" s="415">
        <v>1</v>
      </c>
      <c r="S5" s="415">
        <v>1</v>
      </c>
      <c r="T5" s="157" t="str">
        <v>obj_00856</v>
      </c>
      <c r="U5" s="157" t="str">
        <f>_xll.qlRateHelperQuoteName(T5)</f>
        <v/>
      </c>
      <c r="V5" s="412">
        <f>_xll.qlRateHelperRate(T5,_xll.ohTrigger(Trigger,Trigger1M))</f>
        <v>-3.1013816999999998E-4</v>
      </c>
      <c r="W5" s="412" t="str">
        <f>IFERROR(_xll.qlFuturesRateHelperConvexityAdjustment(T5,Trigger),"--")</f>
        <v>--</v>
      </c>
      <c r="X5" s="158">
        <f>_xll.qlRateHelperEarliestDate(T5,Trigger)</f>
        <v>42138</v>
      </c>
      <c r="Y5" s="158">
        <f>_xll.qlRateHelperLatestDate(T5,Trigger)</f>
        <v>42139</v>
      </c>
      <c r="Z5" s="320">
        <v>-3.0775970774879756E-4</v>
      </c>
      <c r="AB5" s="316" t="s">
        <v>9</v>
      </c>
      <c r="AC5" s="321" t="str">
        <f>_xll.qlEuribor(,Tenor,YieldCurve_1M,Permanent,YieldCurve_1M,ObjectOverwrite)</f>
        <v>obj_00a90#0003</v>
      </c>
      <c r="AD5" s="324"/>
      <c r="AO5" s="157" t="s">
        <v>211</v>
      </c>
      <c r="AP5" s="158">
        <f>_xll.qlInterestRateIndexFixingDate(Currency&amp;"ibor"&amp;Tenor,AQ5,Trigger)</f>
        <v>42139</v>
      </c>
      <c r="AQ5" s="158">
        <f>_xll.qlCalendarAdvance(Calendar,AQ4,AO5,"f",,Trigger)</f>
        <v>42143</v>
      </c>
      <c r="AR5" s="158">
        <f>_xll.qlInterestRateIndexMaturity(Currency&amp;"ibor"&amp;Tenor,AQ5,Trigger)</f>
        <v>42174</v>
      </c>
      <c r="AS5" s="320">
        <f>_xll.qlIndexFixing($AC$5,AP5,TRUE,_xll.ohTrigger(Trigger,Trigger1M))</f>
        <v>-5.8183139105499708E-4</v>
      </c>
      <c r="AT5" s="320">
        <f>_xll.qlIndexFixing($AU$1,AP5,TRUE,_xll.ohTrigger(Trigger,Trigger1M))</f>
        <v>-4.5521329427599874E-4</v>
      </c>
    </row>
    <row r="6" spans="1:47" s="137" customFormat="1" ht="11.25" customHeight="1" x14ac:dyDescent="0.2">
      <c r="A6" s="354" t="s">
        <v>249</v>
      </c>
      <c r="B6" s="448" t="str">
        <v>1W</v>
      </c>
      <c r="C6" s="449" t="str">
        <v>1W</v>
      </c>
      <c r="D6" s="450" t="str">
        <f t="shared" si="0"/>
        <v>1W</v>
      </c>
      <c r="E6" s="355">
        <f t="shared" si="1"/>
        <v>2</v>
      </c>
      <c r="F6" s="356" t="s">
        <v>252</v>
      </c>
      <c r="G6" s="357" t="b">
        <v>0</v>
      </c>
      <c r="H6" s="358" t="s">
        <v>51</v>
      </c>
      <c r="I6" s="427">
        <v>-3.6499999999999998E-4</v>
      </c>
      <c r="J6" s="131" t="str">
        <f t="shared" si="2"/>
        <v>EURYC1M_1WD</v>
      </c>
      <c r="K6" s="459" t="str">
        <f>IFERROR(_xll.qlDepositRateHelper2(,IF(DataSelect="Reference",$I6,$J6),IF(RIGHT($D6,1)="N","1D",$D6),$E6,Calendar,$F6,$G6,$H6,,_xll.ohTrigger(Trigger,DataSelect)),"--")</f>
        <v>obj_00852#0003</v>
      </c>
      <c r="L6" s="355" t="b">
        <f t="shared" si="5"/>
        <v>1</v>
      </c>
      <c r="M6" s="144"/>
      <c r="N6" s="414" t="str">
        <f t="shared" si="3"/>
        <v>DP</v>
      </c>
      <c r="O6" s="414" t="str">
        <f t="shared" si="4"/>
        <v>1W</v>
      </c>
      <c r="P6" s="415" t="str">
        <f t="shared" si="6"/>
        <v>obj_00852#0003</v>
      </c>
      <c r="Q6" s="157" t="b">
        <f t="shared" si="6"/>
        <v>1</v>
      </c>
      <c r="R6" s="415">
        <v>1</v>
      </c>
      <c r="S6" s="415">
        <v>1</v>
      </c>
      <c r="T6" s="157" t="str">
        <v>obj_00852</v>
      </c>
      <c r="U6" s="157" t="str">
        <f>_xll.qlRateHelperQuoteName(T6)</f>
        <v/>
      </c>
      <c r="V6" s="412">
        <f>_xll.qlRateHelperRate(T6,_xll.ohTrigger(Trigger,Trigger1M))</f>
        <v>-3.6499999999999998E-4</v>
      </c>
      <c r="W6" s="412" t="str">
        <f>IFERROR(_xll.qlFuturesRateHelperConvexityAdjustment(T6,Trigger),"--")</f>
        <v>--</v>
      </c>
      <c r="X6" s="158">
        <f>_xll.qlRateHelperEarliestDate(T6,Trigger)</f>
        <v>42138</v>
      </c>
      <c r="Y6" s="158">
        <f>_xll.qlRateHelperLatestDate(T6,Trigger)</f>
        <v>42145</v>
      </c>
      <c r="Z6" s="320">
        <v>-3.5548096089833467E-4</v>
      </c>
      <c r="AD6" s="324"/>
      <c r="AO6" s="157" t="s">
        <v>211</v>
      </c>
      <c r="AP6" s="158">
        <f>_xll.qlInterestRateIndexFixingDate(Currency&amp;"ibor"&amp;Tenor,AQ6,Trigger)</f>
        <v>42142</v>
      </c>
      <c r="AQ6" s="158">
        <f>_xll.qlCalendarAdvance(Calendar,AQ5,AO6,"f",,Trigger)</f>
        <v>42144</v>
      </c>
      <c r="AR6" s="158">
        <f>_xll.qlInterestRateIndexMaturity(Currency&amp;"ibor"&amp;Tenor,AQ6,Trigger)</f>
        <v>42177</v>
      </c>
      <c r="AS6" s="320">
        <f>_xll.qlIndexFixing($AC$5,AP6,TRUE,_xll.ohTrigger(Trigger,Trigger1M))</f>
        <v>-5.9301396706754809E-4</v>
      </c>
      <c r="AT6" s="320">
        <f>_xll.qlIndexFixing($AU$1,AP6,TRUE,_xll.ohTrigger(Trigger,Trigger1M))</f>
        <v>-4.6363687185105562E-4</v>
      </c>
    </row>
    <row r="7" spans="1:47" s="137" customFormat="1" ht="11.25" customHeight="1" x14ac:dyDescent="0.2">
      <c r="A7" s="354" t="s">
        <v>249</v>
      </c>
      <c r="B7" s="448" t="str">
        <v>2W</v>
      </c>
      <c r="C7" s="449" t="str">
        <v>2W</v>
      </c>
      <c r="D7" s="450" t="str">
        <f t="shared" si="0"/>
        <v>2W</v>
      </c>
      <c r="E7" s="355">
        <f t="shared" si="1"/>
        <v>2</v>
      </c>
      <c r="F7" s="356" t="s">
        <v>252</v>
      </c>
      <c r="G7" s="357" t="b">
        <v>0</v>
      </c>
      <c r="H7" s="358" t="s">
        <v>51</v>
      </c>
      <c r="I7" s="427">
        <v>-4.8099999999999998E-4</v>
      </c>
      <c r="J7" s="131" t="str">
        <f t="shared" si="2"/>
        <v>EURYC1M_2WD</v>
      </c>
      <c r="K7" s="459" t="str">
        <f>IFERROR(_xll.qlDepositRateHelper2(,IF(DataSelect="Reference",$I7,$J7),IF(RIGHT($D7,1)="N","1D",$D7),$E7,Calendar,$F7,$G7,$H7,,_xll.ohTrigger(Trigger,DataSelect)),"--")</f>
        <v>obj_00851#0003</v>
      </c>
      <c r="L7" s="355" t="b">
        <f t="shared" si="5"/>
        <v>1</v>
      </c>
      <c r="M7" s="144"/>
      <c r="N7" s="414" t="str">
        <f t="shared" si="3"/>
        <v>DP</v>
      </c>
      <c r="O7" s="414" t="str">
        <f t="shared" si="4"/>
        <v>2W</v>
      </c>
      <c r="P7" s="415" t="str">
        <f t="shared" si="6"/>
        <v>obj_00851#0003</v>
      </c>
      <c r="Q7" s="157" t="b">
        <f t="shared" si="6"/>
        <v>1</v>
      </c>
      <c r="R7" s="415">
        <v>1</v>
      </c>
      <c r="S7" s="415">
        <v>1</v>
      </c>
      <c r="T7" s="157" t="str">
        <v>obj_00851</v>
      </c>
      <c r="U7" s="157" t="str">
        <f>_xll.qlRateHelperQuoteName(T7)</f>
        <v/>
      </c>
      <c r="V7" s="412">
        <f>_xll.qlRateHelperRate(T7,_xll.ohTrigger(Trigger,Trigger1M))</f>
        <v>-4.8099999999999998E-4</v>
      </c>
      <c r="W7" s="412" t="str">
        <f>IFERROR(_xll.qlFuturesRateHelperConvexityAdjustment(T7,Trigger),"--")</f>
        <v>--</v>
      </c>
      <c r="X7" s="158">
        <f>_xll.qlRateHelperEarliestDate(T7,Trigger)</f>
        <v>42138</v>
      </c>
      <c r="Y7" s="158">
        <f>_xll.qlRateHelperLatestDate(T7,Trigger)</f>
        <v>42152</v>
      </c>
      <c r="Z7" s="320">
        <v>-4.647765611336141E-4</v>
      </c>
      <c r="AD7" s="324"/>
      <c r="AO7" s="157" t="s">
        <v>211</v>
      </c>
      <c r="AP7" s="158">
        <f>_xll.qlInterestRateIndexFixingDate(Currency&amp;"ibor"&amp;Tenor,AQ7,Trigger)</f>
        <v>42143</v>
      </c>
      <c r="AQ7" s="158">
        <f>_xll.qlCalendarAdvance(Calendar,AQ6,AO7,"f",,Trigger)</f>
        <v>42145</v>
      </c>
      <c r="AR7" s="158">
        <f>_xll.qlInterestRateIndexMaturity(Currency&amp;"ibor"&amp;Tenor,AQ7,Trigger)</f>
        <v>42177</v>
      </c>
      <c r="AS7" s="320">
        <f>_xll.qlIndexFixing($AC$5,AP7,TRUE,_xll.ohTrigger(Trigger,Trigger1M))</f>
        <v>-5.9862859597858975E-4</v>
      </c>
      <c r="AT7" s="320">
        <f>_xll.qlIndexFixing($AU$1,AP7,TRUE,_xll.ohTrigger(Trigger,Trigger1M))</f>
        <v>-4.6184487180508937E-4</v>
      </c>
    </row>
    <row r="8" spans="1:47" s="137" customFormat="1" ht="11.25" customHeight="1" x14ac:dyDescent="0.2">
      <c r="A8" s="354" t="s">
        <v>249</v>
      </c>
      <c r="B8" s="448" t="str">
        <v>3W</v>
      </c>
      <c r="C8" s="449" t="str">
        <v>3W</v>
      </c>
      <c r="D8" s="450" t="str">
        <f t="shared" si="0"/>
        <v>3W</v>
      </c>
      <c r="E8" s="355">
        <f t="shared" si="1"/>
        <v>2</v>
      </c>
      <c r="F8" s="356" t="s">
        <v>252</v>
      </c>
      <c r="G8" s="357" t="b">
        <v>0</v>
      </c>
      <c r="H8" s="358" t="s">
        <v>51</v>
      </c>
      <c r="I8" s="427">
        <v>-5.0000000000000001E-4</v>
      </c>
      <c r="J8" s="131" t="str">
        <f t="shared" si="2"/>
        <v>EURYC1M_3WD</v>
      </c>
      <c r="K8" s="459" t="str">
        <f>IFERROR(_xll.qlDepositRateHelper2(,IF(DataSelect="Reference",$I8,$J8),IF(RIGHT($D8,1)="N","1D",$D8),$E8,Calendar,$F8,$G8,$H8,,_xll.ohTrigger(Trigger,DataSelect)),"--")</f>
        <v>obj_00858#0003</v>
      </c>
      <c r="L8" s="355" t="b">
        <f t="shared" si="5"/>
        <v>1</v>
      </c>
      <c r="M8" s="144"/>
      <c r="N8" s="414" t="str">
        <f t="shared" si="3"/>
        <v>DP</v>
      </c>
      <c r="O8" s="414" t="str">
        <f t="shared" si="4"/>
        <v>3W</v>
      </c>
      <c r="P8" s="415" t="str">
        <f t="shared" si="6"/>
        <v>obj_00858#0003</v>
      </c>
      <c r="Q8" s="157" t="b">
        <f t="shared" si="6"/>
        <v>1</v>
      </c>
      <c r="R8" s="415">
        <v>1</v>
      </c>
      <c r="S8" s="415">
        <v>1</v>
      </c>
      <c r="T8" s="157" t="str">
        <v>obj_00858</v>
      </c>
      <c r="U8" s="157" t="str">
        <f>_xll.qlRateHelperQuoteName(T8)</f>
        <v/>
      </c>
      <c r="V8" s="412">
        <f>_xll.qlRateHelperRate(T8,_xll.ohTrigger(Trigger,Trigger1M))</f>
        <v>-5.0000000000000001E-4</v>
      </c>
      <c r="W8" s="412" t="str">
        <f>IFERROR(_xll.qlFuturesRateHelperConvexityAdjustment(T8,Trigger),"--")</f>
        <v>--</v>
      </c>
      <c r="X8" s="158">
        <f>_xll.qlRateHelperEarliestDate(T8,Trigger)</f>
        <v>42138</v>
      </c>
      <c r="Y8" s="158">
        <f>_xll.qlRateHelperLatestDate(T8,Trigger)</f>
        <v>42159</v>
      </c>
      <c r="Z8" s="320">
        <v>-4.8934008418012316E-4</v>
      </c>
      <c r="AD8" s="324"/>
      <c r="AO8" s="157" t="s">
        <v>211</v>
      </c>
      <c r="AP8" s="158">
        <f>_xll.qlInterestRateIndexFixingDate(Currency&amp;"ibor"&amp;Tenor,AQ8,Trigger)</f>
        <v>42144</v>
      </c>
      <c r="AQ8" s="158">
        <f>_xll.qlCalendarAdvance(Calendar,AQ7,AO8,"f",,Trigger)</f>
        <v>42146</v>
      </c>
      <c r="AR8" s="158">
        <f>_xll.qlInterestRateIndexMaturity(Currency&amp;"ibor"&amp;Tenor,AQ8,Trigger)</f>
        <v>42177</v>
      </c>
      <c r="AS8" s="320">
        <f>_xll.qlIndexFixing($AC$5,AP8,TRUE,_xll.ohTrigger(Trigger,Trigger1M))</f>
        <v>-6.0166233855977081E-4</v>
      </c>
      <c r="AT8" s="320">
        <f>_xll.qlIndexFixing($AU$1,AP8,TRUE,_xll.ohTrigger(Trigger,Trigger1M))</f>
        <v>-4.5993873726387383E-4</v>
      </c>
    </row>
    <row r="9" spans="1:47" s="137" customFormat="1" ht="11.25" customHeight="1" x14ac:dyDescent="0.2">
      <c r="A9" s="354" t="s">
        <v>249</v>
      </c>
      <c r="B9" s="448" t="str">
        <v>1M</v>
      </c>
      <c r="C9" s="449" t="str">
        <v>1M</v>
      </c>
      <c r="D9" s="450" t="str">
        <f t="shared" si="0"/>
        <v>1M</v>
      </c>
      <c r="E9" s="355">
        <f t="shared" si="1"/>
        <v>2</v>
      </c>
      <c r="F9" s="356" t="s">
        <v>15</v>
      </c>
      <c r="G9" s="357" t="b">
        <v>1</v>
      </c>
      <c r="H9" s="358" t="s">
        <v>51</v>
      </c>
      <c r="I9" s="427">
        <v>-5.4000000000000001E-4</v>
      </c>
      <c r="J9" s="131" t="str">
        <f t="shared" si="2"/>
        <v>EURYC1M_1MD</v>
      </c>
      <c r="K9" s="459" t="str">
        <f>IFERROR(_xll.qlDepositRateHelper2(,IF(DataSelect="Reference",$I9,$J9),IF(RIGHT($D9,1)="N","1D",$D9),$E9,Calendar,$F9,$G9,$H9,,_xll.ohTrigger(Trigger,DataSelect)),"--")</f>
        <v>obj_00853#0003</v>
      </c>
      <c r="L9" s="355" t="b">
        <f t="shared" si="5"/>
        <v>1</v>
      </c>
      <c r="M9" s="144"/>
      <c r="N9" s="414" t="str">
        <f t="shared" si="3"/>
        <v>DP</v>
      </c>
      <c r="O9" s="414" t="str">
        <f t="shared" si="4"/>
        <v>1M</v>
      </c>
      <c r="P9" s="415" t="str">
        <f t="shared" si="6"/>
        <v>obj_00853#0003</v>
      </c>
      <c r="Q9" s="157" t="b">
        <f t="shared" si="6"/>
        <v>1</v>
      </c>
      <c r="R9" s="415">
        <v>1</v>
      </c>
      <c r="S9" s="415">
        <v>1</v>
      </c>
      <c r="T9" s="157" t="str">
        <v>obj_00853</v>
      </c>
      <c r="U9" s="157" t="str">
        <f>_xll.qlRateHelperQuoteName(T9)</f>
        <v/>
      </c>
      <c r="V9" s="412">
        <f>_xll.qlRateHelperRate(T9,_xll.ohTrigger(Trigger,Trigger1M))</f>
        <v>-5.4000000000000001E-4</v>
      </c>
      <c r="W9" s="412" t="str">
        <f>IFERROR(_xll.qlFuturesRateHelperConvexityAdjustment(T9,Trigger),"--")</f>
        <v>--</v>
      </c>
      <c r="X9" s="158">
        <f>_xll.qlRateHelperEarliestDate(T9,Trigger)</f>
        <v>42138</v>
      </c>
      <c r="Y9" s="158">
        <f>_xll.qlRateHelperLatestDate(T9,Trigger)</f>
        <v>42170</v>
      </c>
      <c r="Z9" s="320">
        <v>-5.3321334819912637E-4</v>
      </c>
      <c r="AD9" s="324"/>
      <c r="AO9" s="157" t="s">
        <v>211</v>
      </c>
      <c r="AP9" s="158">
        <f>_xll.qlInterestRateIndexFixingDate(Currency&amp;"ibor"&amp;Tenor,AQ9,Trigger)</f>
        <v>42145</v>
      </c>
      <c r="AQ9" s="158">
        <f>_xll.qlCalendarAdvance(Calendar,AQ8,AO9,"f",,Trigger)</f>
        <v>42149</v>
      </c>
      <c r="AR9" s="158">
        <f>_xll.qlInterestRateIndexMaturity(Currency&amp;"ibor"&amp;Tenor,AQ9,Trigger)</f>
        <v>42180</v>
      </c>
      <c r="AS9" s="320">
        <f>_xll.qlIndexFixing($AC$5,AP9,TRUE,_xll.ohTrigger(Trigger,Trigger1M))</f>
        <v>-6.106570801319818E-4</v>
      </c>
      <c r="AT9" s="320">
        <f>_xll.qlIndexFixing($AU$1,AP9,TRUE,_xll.ohTrigger(Trigger,Trigger1M))</f>
        <v>-4.6370647192233377E-4</v>
      </c>
    </row>
    <row r="10" spans="1:47" s="137" customFormat="1" ht="11.25" customHeight="1" x14ac:dyDescent="0.2">
      <c r="A10" s="354" t="s">
        <v>249</v>
      </c>
      <c r="B10" s="448" t="e">
        <v>#N/A</v>
      </c>
      <c r="C10" s="449" t="e">
        <v>#N/A</v>
      </c>
      <c r="D10" s="450" t="e">
        <f t="shared" si="0"/>
        <v>#N/A</v>
      </c>
      <c r="E10" s="355" t="e">
        <f t="shared" si="1"/>
        <v>#N/A</v>
      </c>
      <c r="F10" s="356" t="s">
        <v>15</v>
      </c>
      <c r="G10" s="357" t="b">
        <v>1</v>
      </c>
      <c r="H10" s="358" t="s">
        <v>51</v>
      </c>
      <c r="I10" s="427" t="e">
        <v>#N/A</v>
      </c>
      <c r="J10" s="131" t="e">
        <f t="shared" si="2"/>
        <v>#N/A</v>
      </c>
      <c r="K10" s="459" t="str">
        <f>IFERROR(_xll.qlDepositRateHelper2(,IF(DataSelect="Reference",$I10,$J10),IF(RIGHT($D10,1)="N","1D",$D10),$E10,Calendar,$F10,$G10,$H10,,_xll.ohTrigger(Trigger,DataSelect)),"--")</f>
        <v>--</v>
      </c>
      <c r="L10" s="355" t="b">
        <f t="shared" si="5"/>
        <v>0</v>
      </c>
      <c r="M10" s="144"/>
      <c r="N10" s="414" t="str">
        <f t="shared" si="3"/>
        <v>DP</v>
      </c>
      <c r="O10" s="414" t="e">
        <f t="shared" si="4"/>
        <v>#N/A</v>
      </c>
      <c r="P10" s="415" t="str">
        <f t="shared" si="6"/>
        <v>--</v>
      </c>
      <c r="Q10" s="157" t="b">
        <f t="shared" si="6"/>
        <v>0</v>
      </c>
      <c r="R10" s="415">
        <v>1</v>
      </c>
      <c r="S10" s="415">
        <v>1</v>
      </c>
      <c r="T10" s="157" t="str">
        <v>obj_00abb</v>
      </c>
      <c r="U10" s="157" t="str">
        <f>_xll.qlRateHelperQuoteName(T10)</f>
        <v/>
      </c>
      <c r="V10" s="412">
        <f>_xll.qlRateHelperRate(T10,_xll.ohTrigger(Trigger,Trigger1M))</f>
        <v>-6.2170759999999998E-4</v>
      </c>
      <c r="W10" s="412" t="str">
        <f>IFERROR(_xll.qlFuturesRateHelperConvexityAdjustment(T10,Trigger),"--")</f>
        <v>--</v>
      </c>
      <c r="X10" s="158">
        <f>_xll.qlRateHelperEarliestDate(T10,Trigger)</f>
        <v>42138</v>
      </c>
      <c r="Y10" s="158">
        <f>_xll.qlRateHelperLatestDate(T10,Trigger)</f>
        <v>42199</v>
      </c>
      <c r="Z10" s="320">
        <v>-6.1003509150261894E-4</v>
      </c>
      <c r="AD10" s="324"/>
      <c r="AO10" s="157" t="s">
        <v>211</v>
      </c>
      <c r="AP10" s="158">
        <f>_xll.qlInterestRateIndexFixingDate(Currency&amp;"ibor"&amp;Tenor,AQ10,Trigger)</f>
        <v>42146</v>
      </c>
      <c r="AQ10" s="158">
        <f>_xll.qlCalendarAdvance(Calendar,AQ9,AO10,"f",,Trigger)</f>
        <v>42150</v>
      </c>
      <c r="AR10" s="158">
        <f>_xll.qlInterestRateIndexMaturity(Currency&amp;"ibor"&amp;Tenor,AQ10,Trigger)</f>
        <v>42181</v>
      </c>
      <c r="AS10" s="320">
        <f>_xll.qlIndexFixing($AC$5,AP10,TRUE,_xll.ohTrigger(Trigger,Trigger1M))</f>
        <v>-6.1200547299128567E-4</v>
      </c>
      <c r="AT10" s="320">
        <f>_xll.qlIndexFixing($AU$1,AP10,TRUE,_xll.ohTrigger(Trigger,Trigger1M))</f>
        <v>-4.6479525805842223E-4</v>
      </c>
    </row>
    <row r="11" spans="1:47" s="137" customFormat="1" ht="11.25" customHeight="1" x14ac:dyDescent="0.2">
      <c r="A11" s="354" t="s">
        <v>249</v>
      </c>
      <c r="B11" s="448" t="e">
        <v>#N/A</v>
      </c>
      <c r="C11" s="449" t="e">
        <v>#N/A</v>
      </c>
      <c r="D11" s="450" t="e">
        <f t="shared" si="0"/>
        <v>#N/A</v>
      </c>
      <c r="E11" s="355" t="e">
        <f t="shared" si="1"/>
        <v>#N/A</v>
      </c>
      <c r="F11" s="356" t="s">
        <v>15</v>
      </c>
      <c r="G11" s="357" t="b">
        <v>1</v>
      </c>
      <c r="H11" s="358" t="s">
        <v>51</v>
      </c>
      <c r="I11" s="427" t="e">
        <v>#N/A</v>
      </c>
      <c r="J11" s="131" t="e">
        <f t="shared" si="2"/>
        <v>#N/A</v>
      </c>
      <c r="K11" s="459" t="str">
        <f>IFERROR(_xll.qlDepositRateHelper2(,IF(DataSelect="Reference",$I11,$J11),IF(RIGHT($D11,1)="N","1D",$D11),$E11,Calendar,$F11,$G11,$H11,,_xll.ohTrigger(Trigger,DataSelect)),"--")</f>
        <v>--</v>
      </c>
      <c r="L11" s="355" t="b">
        <f t="shared" si="5"/>
        <v>0</v>
      </c>
      <c r="M11" s="144"/>
      <c r="N11" s="414" t="str">
        <f t="shared" si="3"/>
        <v>DP</v>
      </c>
      <c r="O11" s="414" t="e">
        <f t="shared" si="4"/>
        <v>#N/A</v>
      </c>
      <c r="P11" s="415" t="str">
        <f t="shared" si="6"/>
        <v>--</v>
      </c>
      <c r="Q11" s="157" t="b">
        <f t="shared" si="6"/>
        <v>0</v>
      </c>
      <c r="R11" s="415">
        <v>1</v>
      </c>
      <c r="S11" s="415">
        <v>1</v>
      </c>
      <c r="T11" s="157" t="str">
        <v>obj_00ae8</v>
      </c>
      <c r="U11" s="157" t="str">
        <f>_xll.qlRateHelperQuoteName(T11)</f>
        <v/>
      </c>
      <c r="V11" s="412">
        <f>_xll.qlRateHelperRate(T11,_xll.ohTrigger(Trigger,Trigger1M))</f>
        <v>-6.5874187000000001E-4</v>
      </c>
      <c r="W11" s="412" t="str">
        <f>IFERROR(_xll.qlFuturesRateHelperConvexityAdjustment(T11,Trigger),"--")</f>
        <v>--</v>
      </c>
      <c r="X11" s="158">
        <f>_xll.qlRateHelperEarliestDate(T11,Trigger)</f>
        <v>42138</v>
      </c>
      <c r="Y11" s="158">
        <f>_xll.qlRateHelperLatestDate(T11,Trigger)</f>
        <v>42230</v>
      </c>
      <c r="Z11" s="320">
        <v>-6.4602881946466397E-4</v>
      </c>
      <c r="AD11" s="324"/>
      <c r="AO11" s="157" t="s">
        <v>211</v>
      </c>
      <c r="AP11" s="158">
        <f>_xll.qlInterestRateIndexFixingDate(Currency&amp;"ibor"&amp;Tenor,AQ11,Trigger)</f>
        <v>42149</v>
      </c>
      <c r="AQ11" s="158">
        <f>_xll.qlCalendarAdvance(Calendar,AQ10,AO11,"f",,Trigger)</f>
        <v>42151</v>
      </c>
      <c r="AR11" s="158">
        <f>_xll.qlInterestRateIndexMaturity(Currency&amp;"ibor"&amp;Tenor,AQ11,Trigger)</f>
        <v>42184</v>
      </c>
      <c r="AS11" s="320">
        <f>_xll.qlIndexFixing($AC$5,AP11,TRUE,_xll.ohTrigger(Trigger,Trigger1M))</f>
        <v>-6.1677785267474667E-4</v>
      </c>
      <c r="AT11" s="320">
        <f>_xll.qlIndexFixing($AU$1,AP11,TRUE,_xll.ohTrigger(Trigger,Trigger1M))</f>
        <v>-4.7026370838148591E-4</v>
      </c>
    </row>
    <row r="12" spans="1:47" s="137" customFormat="1" ht="11.25" customHeight="1" x14ac:dyDescent="0.2">
      <c r="A12" s="354" t="s">
        <v>249</v>
      </c>
      <c r="B12" s="448" t="e">
        <v>#N/A</v>
      </c>
      <c r="C12" s="449" t="e">
        <v>#N/A</v>
      </c>
      <c r="D12" s="450" t="e">
        <f t="shared" si="0"/>
        <v>#N/A</v>
      </c>
      <c r="E12" s="355" t="e">
        <f t="shared" si="1"/>
        <v>#N/A</v>
      </c>
      <c r="F12" s="356" t="s">
        <v>15</v>
      </c>
      <c r="G12" s="357" t="b">
        <v>1</v>
      </c>
      <c r="H12" s="358" t="s">
        <v>51</v>
      </c>
      <c r="I12" s="427" t="e">
        <v>#N/A</v>
      </c>
      <c r="J12" s="131" t="e">
        <f t="shared" si="2"/>
        <v>#N/A</v>
      </c>
      <c r="K12" s="459" t="str">
        <f>IFERROR(_xll.qlDepositRateHelper2(,IF(DataSelect="Reference",$I12,$J12),IF(RIGHT($D12,1)="N","1D",$D12),$E12,Calendar,$F12,$G12,$H12,,_xll.ohTrigger(Trigger,DataSelect)),"--")</f>
        <v>--</v>
      </c>
      <c r="L12" s="355" t="b">
        <f t="shared" si="5"/>
        <v>0</v>
      </c>
      <c r="M12" s="144"/>
      <c r="N12" s="414" t="str">
        <f t="shared" si="3"/>
        <v>DP</v>
      </c>
      <c r="O12" s="414" t="e">
        <f t="shared" si="4"/>
        <v>#N/A</v>
      </c>
      <c r="P12" s="415" t="str">
        <f t="shared" si="6"/>
        <v>--</v>
      </c>
      <c r="Q12" s="157" t="b">
        <f t="shared" si="6"/>
        <v>0</v>
      </c>
      <c r="R12" s="415">
        <v>1</v>
      </c>
      <c r="S12" s="415">
        <v>1</v>
      </c>
      <c r="T12" s="157" t="str">
        <v>obj_00ad9</v>
      </c>
      <c r="U12" s="157" t="str">
        <f>_xll.qlRateHelperQuoteName(T12)</f>
        <v/>
      </c>
      <c r="V12" s="412">
        <f>_xll.qlRateHelperRate(T12,_xll.ohTrigger(Trigger,Trigger1M))</f>
        <v>-6.6932226999999998E-4</v>
      </c>
      <c r="W12" s="412" t="str">
        <f>IFERROR(_xll.qlFuturesRateHelperConvexityAdjustment(T12,Trigger),"--")</f>
        <v>--</v>
      </c>
      <c r="X12" s="158">
        <f>_xll.qlRateHelperEarliestDate(T12,Trigger)</f>
        <v>42138</v>
      </c>
      <c r="Y12" s="158">
        <f>_xll.qlRateHelperLatestDate(T12,Trigger)</f>
        <v>42261</v>
      </c>
      <c r="Z12" s="320">
        <v>-6.5646542062788458E-4</v>
      </c>
      <c r="AD12" s="324"/>
      <c r="AO12" s="157" t="s">
        <v>211</v>
      </c>
      <c r="AP12" s="158">
        <f>_xll.qlInterestRateIndexFixingDate(Currency&amp;"ibor"&amp;Tenor,AQ12,Trigger)</f>
        <v>42150</v>
      </c>
      <c r="AQ12" s="158">
        <f>_xll.qlCalendarAdvance(Calendar,AQ11,AO12,"f",,Trigger)</f>
        <v>42152</v>
      </c>
      <c r="AR12" s="158">
        <f>_xll.qlInterestRateIndexMaturity(Currency&amp;"ibor"&amp;Tenor,AQ12,Trigger)</f>
        <v>42184</v>
      </c>
      <c r="AS12" s="320">
        <f>_xll.qlIndexFixing($AC$5,AP12,TRUE,_xll.ohTrigger(Trigger,Trigger1M))</f>
        <v>-6.1450941015478433E-4</v>
      </c>
      <c r="AT12" s="320">
        <f>_xll.qlIndexFixing($AU$1,AP12,TRUE,_xll.ohTrigger(Trigger,Trigger1M))</f>
        <v>-4.6904165784469876E-4</v>
      </c>
    </row>
    <row r="13" spans="1:47" s="137" customFormat="1" ht="11.25" customHeight="1" x14ac:dyDescent="0.2">
      <c r="A13" s="354" t="s">
        <v>249</v>
      </c>
      <c r="B13" s="448" t="e">
        <v>#N/A</v>
      </c>
      <c r="C13" s="449" t="e">
        <v>#N/A</v>
      </c>
      <c r="D13" s="450" t="e">
        <f t="shared" si="0"/>
        <v>#N/A</v>
      </c>
      <c r="E13" s="355" t="e">
        <f t="shared" si="1"/>
        <v>#N/A</v>
      </c>
      <c r="F13" s="356" t="s">
        <v>15</v>
      </c>
      <c r="G13" s="357" t="b">
        <v>1</v>
      </c>
      <c r="H13" s="358" t="s">
        <v>51</v>
      </c>
      <c r="I13" s="427" t="e">
        <v>#N/A</v>
      </c>
      <c r="J13" s="131" t="e">
        <f t="shared" si="2"/>
        <v>#N/A</v>
      </c>
      <c r="K13" s="459" t="str">
        <f>IFERROR(_xll.qlDepositRateHelper2(,IF(DataSelect="Reference",$I13,$J13),IF(RIGHT($D13,1)="N","1D",$D13),$E13,Calendar,$F13,$G13,$H13,,_xll.ohTrigger(Trigger,DataSelect)),"--")</f>
        <v>--</v>
      </c>
      <c r="L13" s="355" t="b">
        <f t="shared" si="5"/>
        <v>0</v>
      </c>
      <c r="M13" s="144"/>
      <c r="N13" s="414" t="str">
        <f t="shared" si="3"/>
        <v>DP</v>
      </c>
      <c r="O13" s="414" t="e">
        <f t="shared" si="4"/>
        <v>#N/A</v>
      </c>
      <c r="P13" s="415" t="str">
        <f t="shared" si="6"/>
        <v>--</v>
      </c>
      <c r="Q13" s="157" t="b">
        <f t="shared" si="6"/>
        <v>0</v>
      </c>
      <c r="R13" s="415">
        <v>1</v>
      </c>
      <c r="S13" s="415">
        <v>1</v>
      </c>
      <c r="T13" s="157" t="str">
        <v>obj_00ad1</v>
      </c>
      <c r="U13" s="157" t="str">
        <f>_xll.qlRateHelperQuoteName(T13)</f>
        <v/>
      </c>
      <c r="V13" s="412">
        <f>_xll.qlRateHelperRate(T13,_xll.ohTrigger(Trigger,Trigger1M))</f>
        <v>-6.7973487999999993E-4</v>
      </c>
      <c r="W13" s="412" t="str">
        <f>IFERROR(_xll.qlFuturesRateHelperConvexityAdjustment(T13,Trigger),"--")</f>
        <v>--</v>
      </c>
      <c r="X13" s="158">
        <f>_xll.qlRateHelperEarliestDate(T13,Trigger)</f>
        <v>42138</v>
      </c>
      <c r="Y13" s="158">
        <f>_xll.qlRateHelperLatestDate(T13,Trigger)</f>
        <v>42291</v>
      </c>
      <c r="Z13" s="320">
        <v>-6.7103145165459967E-4</v>
      </c>
      <c r="AD13" s="324"/>
      <c r="AO13" s="157" t="s">
        <v>211</v>
      </c>
      <c r="AP13" s="158">
        <f>_xll.qlInterestRateIndexFixingDate(Currency&amp;"ibor"&amp;Tenor,AQ13,Trigger)</f>
        <v>42151</v>
      </c>
      <c r="AQ13" s="158">
        <f>_xll.qlCalendarAdvance(Calendar,AQ12,AO13,"f",,Trigger)</f>
        <v>42153</v>
      </c>
      <c r="AR13" s="158">
        <f>_xll.qlInterestRateIndexMaturity(Currency&amp;"ibor"&amp;Tenor,AQ13,Trigger)</f>
        <v>42185</v>
      </c>
      <c r="AS13" s="320">
        <f>_xll.qlIndexFixing($AC$5,AP13,TRUE,_xll.ohTrigger(Trigger,Trigger1M))</f>
        <v>-6.1992363427382235E-4</v>
      </c>
      <c r="AT13" s="320">
        <f>_xll.qlIndexFixing($AU$1,AP13,TRUE,_xll.ohTrigger(Trigger,Trigger1M))</f>
        <v>-4.7177498634198844E-4</v>
      </c>
    </row>
    <row r="14" spans="1:47" s="137" customFormat="1" ht="11.25" customHeight="1" x14ac:dyDescent="0.2">
      <c r="A14" s="354" t="s">
        <v>249</v>
      </c>
      <c r="B14" s="448" t="e">
        <v>#N/A</v>
      </c>
      <c r="C14" s="449" t="e">
        <v>#N/A</v>
      </c>
      <c r="D14" s="450" t="e">
        <f t="shared" si="0"/>
        <v>#N/A</v>
      </c>
      <c r="E14" s="355" t="e">
        <f t="shared" si="1"/>
        <v>#N/A</v>
      </c>
      <c r="F14" s="356" t="s">
        <v>15</v>
      </c>
      <c r="G14" s="357" t="b">
        <v>1</v>
      </c>
      <c r="H14" s="358" t="s">
        <v>51</v>
      </c>
      <c r="I14" s="427" t="e">
        <v>#N/A</v>
      </c>
      <c r="J14" s="131" t="e">
        <f t="shared" si="2"/>
        <v>#N/A</v>
      </c>
      <c r="K14" s="459" t="str">
        <f>IFERROR(_xll.qlDepositRateHelper2(,IF(DataSelect="Reference",$I14,$J14),IF(RIGHT($D14,1)="N","1D",$D14),$E14,Calendar,$F14,$G14,$H14,,_xll.ohTrigger(Trigger,DataSelect)),"--")</f>
        <v>--</v>
      </c>
      <c r="L14" s="355" t="b">
        <f t="shared" si="5"/>
        <v>0</v>
      </c>
      <c r="M14" s="144"/>
      <c r="N14" s="414" t="str">
        <f t="shared" si="3"/>
        <v>DP</v>
      </c>
      <c r="O14" s="414" t="e">
        <f t="shared" si="4"/>
        <v>#N/A</v>
      </c>
      <c r="P14" s="415" t="str">
        <f t="shared" si="6"/>
        <v>--</v>
      </c>
      <c r="Q14" s="157" t="b">
        <f t="shared" si="6"/>
        <v>0</v>
      </c>
      <c r="R14" s="415">
        <v>1</v>
      </c>
      <c r="S14" s="415">
        <v>1</v>
      </c>
      <c r="T14" s="157" t="str">
        <v>obj_00ad0</v>
      </c>
      <c r="U14" s="157" t="str">
        <f>_xll.qlRateHelperQuoteName(T14)</f>
        <v/>
      </c>
      <c r="V14" s="412">
        <f>_xll.qlRateHelperRate(T14,_xll.ohTrigger(Trigger,Trigger1M))</f>
        <v>-6.9942989999999998E-4</v>
      </c>
      <c r="W14" s="412" t="str">
        <f>IFERROR(_xll.qlFuturesRateHelperConvexityAdjustment(T14,Trigger),"--")</f>
        <v>--</v>
      </c>
      <c r="X14" s="158">
        <f>_xll.qlRateHelperEarliestDate(T14,Trigger)</f>
        <v>42138</v>
      </c>
      <c r="Y14" s="158">
        <f>_xll.qlRateHelperLatestDate(T14,Trigger)</f>
        <v>42324</v>
      </c>
      <c r="Z14" s="320">
        <v>-6.8995632315909999E-4</v>
      </c>
      <c r="AD14" s="324"/>
      <c r="AO14" s="157" t="s">
        <v>211</v>
      </c>
      <c r="AP14" s="158">
        <f>_xll.qlInterestRateIndexFixingDate(Currency&amp;"ibor"&amp;Tenor,AQ14,Trigger)</f>
        <v>42152</v>
      </c>
      <c r="AQ14" s="158">
        <f>_xll.qlCalendarAdvance(Calendar,AQ13,AO14,"f",,Trigger)</f>
        <v>42156</v>
      </c>
      <c r="AR14" s="158">
        <f>_xll.qlInterestRateIndexMaturity(Currency&amp;"ibor"&amp;Tenor,AQ14,Trigger)</f>
        <v>42186</v>
      </c>
      <c r="AS14" s="320">
        <f>_xll.qlIndexFixing($AC$5,AP14,TRUE,_xll.ohTrigger(Trigger,Trigger1M))</f>
        <v>-6.3133563439254914E-4</v>
      </c>
      <c r="AT14" s="320">
        <f>_xll.qlIndexFixing($AU$1,AP14,TRUE,_xll.ohTrigger(Trigger,Trigger1M))</f>
        <v>-4.966007927182936E-4</v>
      </c>
    </row>
    <row r="15" spans="1:47" s="137" customFormat="1" ht="11.25" customHeight="1" x14ac:dyDescent="0.2">
      <c r="A15" s="354" t="s">
        <v>249</v>
      </c>
      <c r="B15" s="448" t="e">
        <v>#N/A</v>
      </c>
      <c r="C15" s="449" t="e">
        <v>#N/A</v>
      </c>
      <c r="D15" s="450" t="e">
        <f t="shared" si="0"/>
        <v>#N/A</v>
      </c>
      <c r="E15" s="355" t="e">
        <f t="shared" si="1"/>
        <v>#N/A</v>
      </c>
      <c r="F15" s="356" t="s">
        <v>15</v>
      </c>
      <c r="G15" s="357" t="b">
        <v>1</v>
      </c>
      <c r="H15" s="358" t="s">
        <v>51</v>
      </c>
      <c r="I15" s="427" t="e">
        <v>#N/A</v>
      </c>
      <c r="J15" s="131" t="e">
        <f t="shared" si="2"/>
        <v>#N/A</v>
      </c>
      <c r="K15" s="459" t="str">
        <f>IFERROR(_xll.qlDepositRateHelper2(,IF(DataSelect="Reference",$I15,$J15),IF(RIGHT($D15,1)="N","1D",$D15),$E15,Calendar,$F15,$G15,$H15,,_xll.ohTrigger(Trigger,DataSelect)),"--")</f>
        <v>--</v>
      </c>
      <c r="L15" s="355" t="b">
        <f t="shared" si="5"/>
        <v>0</v>
      </c>
      <c r="M15" s="144"/>
      <c r="N15" s="414" t="str">
        <f t="shared" si="3"/>
        <v>DP</v>
      </c>
      <c r="O15" s="414" t="e">
        <f t="shared" si="4"/>
        <v>#N/A</v>
      </c>
      <c r="P15" s="415" t="str">
        <f t="shared" si="6"/>
        <v>--</v>
      </c>
      <c r="Q15" s="157" t="b">
        <f t="shared" si="6"/>
        <v>0</v>
      </c>
      <c r="R15" s="415">
        <v>1</v>
      </c>
      <c r="S15" s="415">
        <v>1</v>
      </c>
      <c r="T15" s="157" t="str">
        <v>obj_00ae0</v>
      </c>
      <c r="U15" s="157" t="str">
        <f>_xll.qlRateHelperQuoteName(T15)</f>
        <v/>
      </c>
      <c r="V15" s="412">
        <f>_xll.qlRateHelperRate(T15,_xll.ohTrigger(Trigger,Trigger1M))</f>
        <v>-7.2001308000000004E-4</v>
      </c>
      <c r="W15" s="412" t="str">
        <f>IFERROR(_xll.qlFuturesRateHelperConvexityAdjustment(T15,Trigger),"--")</f>
        <v>--</v>
      </c>
      <c r="X15" s="158">
        <f>_xll.qlRateHelperEarliestDate(T15,Trigger)</f>
        <v>42138</v>
      </c>
      <c r="Y15" s="158">
        <f>_xll.qlRateHelperLatestDate(T15,Trigger)</f>
        <v>42352</v>
      </c>
      <c r="Z15" s="320">
        <v>-7.1280383279708317E-4</v>
      </c>
      <c r="AD15" s="324"/>
      <c r="AO15" s="157" t="s">
        <v>211</v>
      </c>
      <c r="AP15" s="158">
        <f>_xll.qlInterestRateIndexFixingDate(Currency&amp;"ibor"&amp;Tenor,AQ15,Trigger)</f>
        <v>42153</v>
      </c>
      <c r="AQ15" s="158">
        <f>_xll.qlCalendarAdvance(Calendar,AQ14,AO15,"f",,Trigger)</f>
        <v>42157</v>
      </c>
      <c r="AR15" s="158">
        <f>_xll.qlInterestRateIndexMaturity(Currency&amp;"ibor"&amp;Tenor,AQ15,Trigger)</f>
        <v>42187</v>
      </c>
      <c r="AS15" s="320">
        <f>_xll.qlIndexFixing($AC$5,AP15,TRUE,_xll.ohTrigger(Trigger,Trigger1M))</f>
        <v>-6.3653627918869304E-4</v>
      </c>
      <c r="AT15" s="320">
        <f>_xll.qlIndexFixing($AU$1,AP15,TRUE,_xll.ohTrigger(Trigger,Trigger1M))</f>
        <v>-5.094619092407271E-4</v>
      </c>
    </row>
    <row r="16" spans="1:47" s="137" customFormat="1" ht="11.25" customHeight="1" x14ac:dyDescent="0.2">
      <c r="A16" s="354" t="s">
        <v>249</v>
      </c>
      <c r="B16" s="448" t="e">
        <v>#N/A</v>
      </c>
      <c r="C16" s="449" t="e">
        <v>#N/A</v>
      </c>
      <c r="D16" s="450" t="e">
        <f t="shared" si="0"/>
        <v>#N/A</v>
      </c>
      <c r="E16" s="355" t="e">
        <f t="shared" si="1"/>
        <v>#N/A</v>
      </c>
      <c r="F16" s="356" t="s">
        <v>15</v>
      </c>
      <c r="G16" s="357" t="b">
        <v>1</v>
      </c>
      <c r="H16" s="358" t="s">
        <v>51</v>
      </c>
      <c r="I16" s="427" t="e">
        <v>#N/A</v>
      </c>
      <c r="J16" s="131" t="e">
        <f t="shared" si="2"/>
        <v>#N/A</v>
      </c>
      <c r="K16" s="459" t="str">
        <f>IFERROR(_xll.qlDepositRateHelper2(,IF(DataSelect="Reference",$I16,$J16),IF(RIGHT($D16,1)="N","1D",$D16),$E16,Calendar,$F16,$G16,$H16,,_xll.ohTrigger(Trigger,DataSelect)),"--")</f>
        <v>--</v>
      </c>
      <c r="L16" s="355" t="b">
        <f t="shared" si="5"/>
        <v>0</v>
      </c>
      <c r="M16" s="144"/>
      <c r="N16" s="414" t="str">
        <f t="shared" si="3"/>
        <v>DP</v>
      </c>
      <c r="O16" s="414" t="e">
        <f t="shared" si="4"/>
        <v>#N/A</v>
      </c>
      <c r="P16" s="415" t="str">
        <f t="shared" si="6"/>
        <v>--</v>
      </c>
      <c r="Q16" s="157" t="b">
        <f t="shared" si="6"/>
        <v>0</v>
      </c>
      <c r="R16" s="415">
        <v>1</v>
      </c>
      <c r="S16" s="415">
        <v>1</v>
      </c>
      <c r="T16" s="157" t="str">
        <v>obj_00ae2</v>
      </c>
      <c r="U16" s="157" t="str">
        <f>_xll.qlRateHelperQuoteName(T16)</f>
        <v/>
      </c>
      <c r="V16" s="412">
        <f>_xll.qlRateHelperRate(T16,_xll.ohTrigger(Trigger,Trigger1M))</f>
        <v>-7.1962357000000007E-4</v>
      </c>
      <c r="W16" s="412" t="str">
        <f>IFERROR(_xll.qlFuturesRateHelperConvexityAdjustment(T16,Trigger),"--")</f>
        <v>--</v>
      </c>
      <c r="X16" s="158">
        <f>_xll.qlRateHelperEarliestDate(T16,Trigger)</f>
        <v>42138</v>
      </c>
      <c r="Y16" s="158">
        <f>_xll.qlRateHelperLatestDate(T16,Trigger)</f>
        <v>42383</v>
      </c>
      <c r="Z16" s="320">
        <v>-7.1169295576574833E-4</v>
      </c>
      <c r="AD16" s="324"/>
      <c r="AO16" s="157" t="s">
        <v>211</v>
      </c>
      <c r="AP16" s="158">
        <f>_xll.qlInterestRateIndexFixingDate(Currency&amp;"ibor"&amp;Tenor,AQ16,Trigger)</f>
        <v>42156</v>
      </c>
      <c r="AQ16" s="158">
        <f>_xll.qlCalendarAdvance(Calendar,AQ15,AO16,"f",,Trigger)</f>
        <v>42158</v>
      </c>
      <c r="AR16" s="158">
        <f>_xll.qlInterestRateIndexMaturity(Currency&amp;"ibor"&amp;Tenor,AQ16,Trigger)</f>
        <v>42188</v>
      </c>
      <c r="AS16" s="320">
        <f>_xll.qlIndexFixing($AC$5,AP16,TRUE,_xll.ohTrigger(Trigger,Trigger1M))</f>
        <v>-6.4168037358180996E-4</v>
      </c>
      <c r="AT16" s="320">
        <f>_xll.qlIndexFixing($AU$1,AP16,TRUE,_xll.ohTrigger(Trigger,Trigger1M))</f>
        <v>-5.2151532239630427E-4</v>
      </c>
    </row>
    <row r="17" spans="1:46" s="137" customFormat="1" ht="11.25" customHeight="1" x14ac:dyDescent="0.2">
      <c r="A17" s="354" t="s">
        <v>249</v>
      </c>
      <c r="B17" s="448" t="e">
        <v>#N/A</v>
      </c>
      <c r="C17" s="449" t="e">
        <v>#N/A</v>
      </c>
      <c r="D17" s="450" t="e">
        <f t="shared" si="0"/>
        <v>#N/A</v>
      </c>
      <c r="E17" s="355" t="e">
        <f t="shared" si="1"/>
        <v>#N/A</v>
      </c>
      <c r="F17" s="356" t="s">
        <v>15</v>
      </c>
      <c r="G17" s="357" t="b">
        <v>1</v>
      </c>
      <c r="H17" s="358" t="s">
        <v>51</v>
      </c>
      <c r="I17" s="427" t="e">
        <v>#N/A</v>
      </c>
      <c r="J17" s="131" t="e">
        <f t="shared" si="2"/>
        <v>#N/A</v>
      </c>
      <c r="K17" s="459" t="str">
        <f>IFERROR(_xll.qlDepositRateHelper2(,IF(DataSelect="Reference",$I17,$J17),IF(RIGHT($D17,1)="N","1D",$D17),$E17,Calendar,$F17,$G17,$H17,,_xll.ohTrigger(Trigger,DataSelect)),"--")</f>
        <v>--</v>
      </c>
      <c r="L17" s="355" t="b">
        <f t="shared" si="5"/>
        <v>0</v>
      </c>
      <c r="M17" s="144"/>
      <c r="N17" s="414" t="str">
        <f t="shared" si="3"/>
        <v>DP</v>
      </c>
      <c r="O17" s="414" t="e">
        <f t="shared" si="4"/>
        <v>#N/A</v>
      </c>
      <c r="P17" s="415" t="str">
        <f t="shared" si="6"/>
        <v>--</v>
      </c>
      <c r="Q17" s="157" t="b">
        <f t="shared" si="6"/>
        <v>0</v>
      </c>
      <c r="R17" s="415">
        <v>1</v>
      </c>
      <c r="S17" s="415">
        <v>1</v>
      </c>
      <c r="T17" s="157" t="str">
        <v>obj_00aca</v>
      </c>
      <c r="U17" s="157" t="str">
        <f>_xll.qlRateHelperQuoteName(T17)</f>
        <v/>
      </c>
      <c r="V17" s="412">
        <f>_xll.qlRateHelperRate(T17,_xll.ohTrigger(Trigger,Trigger1M))</f>
        <v>-7.2969613000000008E-4</v>
      </c>
      <c r="W17" s="412" t="str">
        <f>IFERROR(_xll.qlFuturesRateHelperConvexityAdjustment(T17,Trigger),"--")</f>
        <v>--</v>
      </c>
      <c r="X17" s="158">
        <f>_xll.qlRateHelperEarliestDate(T17,Trigger)</f>
        <v>42138</v>
      </c>
      <c r="Y17" s="158">
        <f>_xll.qlRateHelperLatestDate(T17,Trigger)</f>
        <v>42415</v>
      </c>
      <c r="Z17" s="320">
        <v>-7.2113401427041179E-4</v>
      </c>
      <c r="AD17" s="324"/>
      <c r="AO17" s="157" t="s">
        <v>211</v>
      </c>
      <c r="AP17" s="158">
        <f>_xll.qlInterestRateIndexFixingDate(Currency&amp;"ibor"&amp;Tenor,AQ17,Trigger)</f>
        <v>42157</v>
      </c>
      <c r="AQ17" s="158">
        <f>_xll.qlCalendarAdvance(Calendar,AQ16,AO17,"f",,Trigger)</f>
        <v>42159</v>
      </c>
      <c r="AR17" s="158">
        <f>_xll.qlInterestRateIndexMaturity(Currency&amp;"ibor"&amp;Tenor,AQ17,Trigger)</f>
        <v>42191</v>
      </c>
      <c r="AS17" s="320">
        <f>_xll.qlIndexFixing($AC$5,AP17,TRUE,_xll.ohTrigger(Trigger,Trigger1M))</f>
        <v>-6.5129563755025877E-4</v>
      </c>
      <c r="AT17" s="320">
        <f>_xll.qlIndexFixing($AU$1,AP17,TRUE,_xll.ohTrigger(Trigger,Trigger1M))</f>
        <v>-5.2951468819673053E-4</v>
      </c>
    </row>
    <row r="18" spans="1:46" s="137" customFormat="1" ht="11.25" customHeight="1" x14ac:dyDescent="0.2">
      <c r="A18" s="354" t="s">
        <v>249</v>
      </c>
      <c r="B18" s="448" t="e">
        <v>#N/A</v>
      </c>
      <c r="C18" s="449" t="e">
        <v>#N/A</v>
      </c>
      <c r="D18" s="450" t="e">
        <f t="shared" si="0"/>
        <v>#N/A</v>
      </c>
      <c r="E18" s="355" t="e">
        <f t="shared" si="1"/>
        <v>#N/A</v>
      </c>
      <c r="F18" s="356" t="s">
        <v>15</v>
      </c>
      <c r="G18" s="357" t="b">
        <v>1</v>
      </c>
      <c r="H18" s="358" t="s">
        <v>51</v>
      </c>
      <c r="I18" s="427" t="e">
        <v>#N/A</v>
      </c>
      <c r="J18" s="131" t="e">
        <f t="shared" si="2"/>
        <v>#N/A</v>
      </c>
      <c r="K18" s="459" t="str">
        <f>IFERROR(_xll.qlDepositRateHelper2(,IF(DataSelect="Reference",$I18,$J18),IF(RIGHT($D18,1)="N","1D",$D18),$E18,Calendar,$F18,$G18,$H18,,_xll.ohTrigger(Trigger,DataSelect)),"--")</f>
        <v>--</v>
      </c>
      <c r="L18" s="355" t="b">
        <f t="shared" si="5"/>
        <v>0</v>
      </c>
      <c r="M18" s="146"/>
      <c r="N18" s="414" t="str">
        <f t="shared" si="3"/>
        <v>DP</v>
      </c>
      <c r="O18" s="414" t="e">
        <f t="shared" si="4"/>
        <v>#N/A</v>
      </c>
      <c r="P18" s="415" t="str">
        <f t="shared" si="6"/>
        <v>--</v>
      </c>
      <c r="Q18" s="157" t="b">
        <f t="shared" si="6"/>
        <v>0</v>
      </c>
      <c r="R18" s="415">
        <v>1</v>
      </c>
      <c r="S18" s="415">
        <v>1</v>
      </c>
      <c r="T18" s="157" t="str">
        <v>obj_00abf</v>
      </c>
      <c r="U18" s="157" t="str">
        <f>_xll.qlRateHelperQuoteName(T18)</f>
        <v/>
      </c>
      <c r="V18" s="412">
        <f>_xll.qlRateHelperRate(T18,_xll.ohTrigger(Trigger,Trigger1M))</f>
        <v>-7.4013926999999991E-4</v>
      </c>
      <c r="W18" s="412" t="str">
        <f>IFERROR(_xll.qlFuturesRateHelperConvexityAdjustment(T18,Trigger),"--")</f>
        <v>--</v>
      </c>
      <c r="X18" s="158">
        <f>_xll.qlRateHelperEarliestDate(T18,Trigger)</f>
        <v>42138</v>
      </c>
      <c r="Y18" s="158">
        <f>_xll.qlRateHelperLatestDate(T18,Trigger)</f>
        <v>42443</v>
      </c>
      <c r="Z18" s="320">
        <v>-7.3566521006513048E-4</v>
      </c>
      <c r="AD18" s="333"/>
      <c r="AO18" s="157" t="s">
        <v>211</v>
      </c>
      <c r="AP18" s="158">
        <f>_xll.qlInterestRateIndexFixingDate(Currency&amp;"ibor"&amp;Tenor,AQ18,Trigger)</f>
        <v>42158</v>
      </c>
      <c r="AQ18" s="158">
        <f>_xll.qlCalendarAdvance(Calendar,AQ17,AO18,"f",,Trigger)</f>
        <v>42160</v>
      </c>
      <c r="AR18" s="158">
        <f>_xll.qlInterestRateIndexMaturity(Currency&amp;"ibor"&amp;Tenor,AQ18,Trigger)</f>
        <v>42191</v>
      </c>
      <c r="AS18" s="320">
        <f>_xll.qlIndexFixing($AC$5,AP18,TRUE,_xll.ohTrigger(Trigger,Trigger1M))</f>
        <v>-6.5369175310941096E-4</v>
      </c>
      <c r="AT18" s="320">
        <f>_xll.qlIndexFixing($AU$1,AP18,TRUE,_xll.ohTrigger(Trigger,Trigger1M))</f>
        <v>-5.3636413219258371E-4</v>
      </c>
    </row>
    <row r="19" spans="1:46" s="137" customFormat="1" ht="11.25" customHeight="1" x14ac:dyDescent="0.2">
      <c r="A19" s="354" t="s">
        <v>249</v>
      </c>
      <c r="B19" s="448" t="e">
        <v>#N/A</v>
      </c>
      <c r="C19" s="449" t="e">
        <v>#N/A</v>
      </c>
      <c r="D19" s="450" t="e">
        <f t="shared" si="0"/>
        <v>#N/A</v>
      </c>
      <c r="E19" s="355" t="e">
        <f t="shared" si="1"/>
        <v>#N/A</v>
      </c>
      <c r="F19" s="356" t="s">
        <v>15</v>
      </c>
      <c r="G19" s="357" t="b">
        <v>1</v>
      </c>
      <c r="H19" s="358" t="s">
        <v>51</v>
      </c>
      <c r="I19" s="427" t="e">
        <v>#N/A</v>
      </c>
      <c r="J19" s="131" t="e">
        <f t="shared" si="2"/>
        <v>#N/A</v>
      </c>
      <c r="K19" s="459" t="str">
        <f>IFERROR(_xll.qlDepositRateHelper2(,IF(DataSelect="Reference",$I19,$J19),IF(RIGHT($D19,1)="N","1D",$D19),$E19,Calendar,$F19,$G19,$H19,,_xll.ohTrigger(Trigger,DataSelect)),"--")</f>
        <v>--</v>
      </c>
      <c r="L19" s="355" t="b">
        <f t="shared" si="5"/>
        <v>0</v>
      </c>
      <c r="M19" s="144"/>
      <c r="N19" s="419" t="str">
        <f t="shared" si="3"/>
        <v>DP</v>
      </c>
      <c r="O19" s="419" t="e">
        <f t="shared" si="4"/>
        <v>#N/A</v>
      </c>
      <c r="P19" s="421" t="str">
        <f t="shared" si="6"/>
        <v>--</v>
      </c>
      <c r="Q19" s="168" t="b">
        <f t="shared" si="6"/>
        <v>0</v>
      </c>
      <c r="R19" s="415">
        <v>1</v>
      </c>
      <c r="S19" s="415">
        <v>1</v>
      </c>
      <c r="T19" s="157" t="str">
        <v>obj_00af1</v>
      </c>
      <c r="U19" s="157" t="str">
        <f>_xll.qlRateHelperQuoteName(T19)</f>
        <v/>
      </c>
      <c r="V19" s="412">
        <f>_xll.qlRateHelperRate(T19,_xll.ohTrigger(Trigger,Trigger1M))</f>
        <v>-7.3980359999999991E-4</v>
      </c>
      <c r="W19" s="412" t="str">
        <f>IFERROR(_xll.qlFuturesRateHelperConvexityAdjustment(T19,Trigger),"--")</f>
        <v>--</v>
      </c>
      <c r="X19" s="158">
        <f>_xll.qlRateHelperEarliestDate(T19,Trigger)</f>
        <v>42138</v>
      </c>
      <c r="Y19" s="158">
        <f>_xll.qlRateHelperLatestDate(T19,Trigger)</f>
        <v>42474</v>
      </c>
      <c r="Z19" s="320">
        <v>-7.3453694769696533E-4</v>
      </c>
      <c r="AD19" s="333"/>
      <c r="AO19" s="157" t="s">
        <v>211</v>
      </c>
      <c r="AP19" s="158">
        <f>_xll.qlInterestRateIndexFixingDate(Currency&amp;"ibor"&amp;Tenor,AQ19,Trigger)</f>
        <v>42159</v>
      </c>
      <c r="AQ19" s="158">
        <f>_xll.qlCalendarAdvance(Calendar,AQ18,AO19,"f",,Trigger)</f>
        <v>42163</v>
      </c>
      <c r="AR19" s="158">
        <f>_xll.qlInterestRateIndexMaturity(Currency&amp;"ibor"&amp;Tenor,AQ19,Trigger)</f>
        <v>42193</v>
      </c>
      <c r="AS19" s="320">
        <f>_xll.qlIndexFixing($AC$5,AP19,TRUE,_xll.ohTrigger(Trigger,Trigger1M))</f>
        <v>-6.6485047451037005E-4</v>
      </c>
      <c r="AT19" s="320">
        <f>_xll.qlIndexFixing($AU$1,AP19,TRUE,_xll.ohTrigger(Trigger,Trigger1M))</f>
        <v>-5.4732055457806794E-4</v>
      </c>
    </row>
    <row r="20" spans="1:46" s="137" customFormat="1" ht="11.25" customHeight="1" x14ac:dyDescent="0.2">
      <c r="A20" s="360" t="s">
        <v>249</v>
      </c>
      <c r="B20" s="451" t="e">
        <v>#N/A</v>
      </c>
      <c r="C20" s="452" t="e">
        <v>#N/A</v>
      </c>
      <c r="D20" s="453" t="e">
        <f t="shared" si="0"/>
        <v>#N/A</v>
      </c>
      <c r="E20" s="361" t="e">
        <f t="shared" si="1"/>
        <v>#N/A</v>
      </c>
      <c r="F20" s="362" t="s">
        <v>15</v>
      </c>
      <c r="G20" s="363" t="b">
        <v>1</v>
      </c>
      <c r="H20" s="364" t="s">
        <v>51</v>
      </c>
      <c r="I20" s="428" t="e">
        <v>#N/A</v>
      </c>
      <c r="J20" s="131" t="e">
        <f t="shared" si="2"/>
        <v>#N/A</v>
      </c>
      <c r="K20" s="460" t="str">
        <f>IFERROR(_xll.qlDepositRateHelper2(,IF(DataSelect="Reference",$I20,$J20),IF(RIGHT($D20,1)="N","1D",$D20),$E20,Calendar,$F20,$G20,$H20,,_xll.ohTrigger(Trigger,DataSelect)),"--")</f>
        <v>--</v>
      </c>
      <c r="L20" s="361" t="b">
        <f t="shared" si="5"/>
        <v>0</v>
      </c>
      <c r="M20" s="144"/>
      <c r="N20" s="414" t="str">
        <f t="shared" ref="N20:N51" si="7">A24</f>
        <v>SW</v>
      </c>
      <c r="O20" s="414" t="str">
        <f t="shared" ref="O20:O51" si="8">B24</f>
        <v>2M</v>
      </c>
      <c r="P20" s="418" t="str">
        <f t="shared" ref="P20:P51" si="9">K24</f>
        <v>obj_00abb#0002</v>
      </c>
      <c r="Q20" s="414" t="b">
        <f t="shared" ref="Q20:Q51" si="10">L24</f>
        <v>1</v>
      </c>
      <c r="R20" s="422">
        <v>1</v>
      </c>
      <c r="S20" s="422">
        <v>1</v>
      </c>
      <c r="T20" s="157" t="str">
        <v>obj_00ad4</v>
      </c>
      <c r="U20" s="157" t="str">
        <f>_xll.qlRateHelperQuoteName(T20)</f>
        <v/>
      </c>
      <c r="V20" s="412">
        <f>_xll.qlRateHelperRate(T20,_xll.ohTrigger(Trigger,Trigger1M))</f>
        <v>-7.295093599999999E-4</v>
      </c>
      <c r="W20" s="412" t="str">
        <f>IFERROR(_xll.qlFuturesRateHelperConvexityAdjustment(T20,Trigger),"--")</f>
        <v>--</v>
      </c>
      <c r="X20" s="158">
        <f>_xll.qlRateHelperEarliestDate(T20,Trigger)</f>
        <v>42138</v>
      </c>
      <c r="Y20" s="158">
        <f>_xll.qlRateHelperLatestDate(T20,Trigger)</f>
        <v>42506</v>
      </c>
      <c r="Z20" s="320">
        <v>-7.2574846688365513E-4</v>
      </c>
      <c r="AD20" s="333"/>
      <c r="AO20" s="157" t="s">
        <v>211</v>
      </c>
      <c r="AP20" s="158">
        <f>_xll.qlInterestRateIndexFixingDate(Currency&amp;"ibor"&amp;Tenor,AQ20,Trigger)</f>
        <v>42160</v>
      </c>
      <c r="AQ20" s="158">
        <f>_xll.qlCalendarAdvance(Calendar,AQ19,AO20,"f",,Trigger)</f>
        <v>42164</v>
      </c>
      <c r="AR20" s="158">
        <f>_xll.qlInterestRateIndexMaturity(Currency&amp;"ibor"&amp;Tenor,AQ20,Trigger)</f>
        <v>42194</v>
      </c>
      <c r="AS20" s="320">
        <f>_xll.qlIndexFixing($AC$5,AP20,TRUE,_xll.ohTrigger(Trigger,Trigger1M))</f>
        <v>-6.6915093770791856E-4</v>
      </c>
      <c r="AT20" s="320">
        <f>_xll.qlIndexFixing($AU$1,AP20,TRUE,_xll.ohTrigger(Trigger,Trigger1M))</f>
        <v>-5.4774698793869092E-4</v>
      </c>
    </row>
    <row r="21" spans="1:46" s="137" customFormat="1" ht="11.25" customHeight="1" x14ac:dyDescent="0.2">
      <c r="A21" s="145"/>
      <c r="B21" s="145"/>
      <c r="C21" s="145"/>
      <c r="D21" s="145"/>
      <c r="E21" s="411"/>
      <c r="F21" s="145"/>
      <c r="G21" s="145"/>
      <c r="H21" s="145"/>
      <c r="I21" s="145"/>
      <c r="J21" s="145"/>
      <c r="K21" s="411"/>
      <c r="L21" s="147"/>
      <c r="M21" s="144"/>
      <c r="N21" s="414" t="str">
        <f t="shared" si="7"/>
        <v>SW</v>
      </c>
      <c r="O21" s="414" t="str">
        <f t="shared" si="8"/>
        <v>3M</v>
      </c>
      <c r="P21" s="418" t="str">
        <f t="shared" si="9"/>
        <v>obj_00ae8#0002</v>
      </c>
      <c r="Q21" s="414" t="b">
        <f t="shared" si="10"/>
        <v>1</v>
      </c>
      <c r="R21" s="422">
        <v>1</v>
      </c>
      <c r="S21" s="422">
        <v>1</v>
      </c>
      <c r="T21" s="157" t="str">
        <v>obj_00ae3</v>
      </c>
      <c r="U21" s="157" t="str">
        <f>_xll.qlRateHelperQuoteName(T21)</f>
        <v/>
      </c>
      <c r="V21" s="412">
        <f>_xll.qlRateHelperRate(T21,_xll.ohTrigger(Trigger,Trigger1M))</f>
        <v>-7.1580230999999993E-4</v>
      </c>
      <c r="W21" s="412" t="str">
        <f>IFERROR(_xll.qlFuturesRateHelperConvexityAdjustment(T21,Trigger),"--")</f>
        <v>--</v>
      </c>
      <c r="X21" s="158">
        <f>_xll.qlRateHelperEarliestDate(T21,Trigger)</f>
        <v>42138</v>
      </c>
      <c r="Y21" s="158">
        <f>_xll.qlRateHelperLatestDate(T21,Trigger)</f>
        <v>42597</v>
      </c>
      <c r="Z21" s="320">
        <v>-7.1169831588569702E-4</v>
      </c>
      <c r="AD21" s="333"/>
      <c r="AO21" s="157" t="s">
        <v>211</v>
      </c>
      <c r="AP21" s="158">
        <f>_xll.qlInterestRateIndexFixingDate(Currency&amp;"ibor"&amp;Tenor,AQ21,Trigger)</f>
        <v>42163</v>
      </c>
      <c r="AQ21" s="158">
        <f>_xll.qlCalendarAdvance(Calendar,AQ20,AO21,"f",,Trigger)</f>
        <v>42165</v>
      </c>
      <c r="AR21" s="158">
        <f>_xll.qlInterestRateIndexMaturity(Currency&amp;"ibor"&amp;Tenor,AQ21,Trigger)</f>
        <v>42195</v>
      </c>
      <c r="AS21" s="320">
        <f>_xll.qlIndexFixing($AC$5,AP21,TRUE,_xll.ohTrigger(Trigger,Trigger1M))</f>
        <v>-6.7336333069301091E-4</v>
      </c>
      <c r="AT21" s="320">
        <f>_xll.qlIndexFixing($AU$1,AP21,TRUE,_xll.ohTrigger(Trigger,Trigger1M))</f>
        <v>-5.4694149168499351E-4</v>
      </c>
    </row>
    <row r="22" spans="1:46" s="137" customFormat="1" ht="11.25" customHeight="1" x14ac:dyDescent="0.2">
      <c r="A22" s="145"/>
      <c r="B22" s="145"/>
      <c r="C22" s="145"/>
      <c r="D22" s="145"/>
      <c r="E22" s="411"/>
      <c r="F22" s="145"/>
      <c r="G22" s="145"/>
      <c r="H22" s="143"/>
      <c r="I22" s="117" t="s">
        <v>9</v>
      </c>
      <c r="J22" s="117"/>
      <c r="K22" s="6" t="str">
        <f>_xll.qlEuribor(,Tenor,,,Trigger)</f>
        <v>obj_0080f#0003</v>
      </c>
      <c r="M22" s="144"/>
      <c r="N22" s="414" t="str">
        <f t="shared" si="7"/>
        <v>SW</v>
      </c>
      <c r="O22" s="414" t="str">
        <f t="shared" si="8"/>
        <v>4M</v>
      </c>
      <c r="P22" s="418" t="str">
        <f t="shared" si="9"/>
        <v>obj_00ad9#0002</v>
      </c>
      <c r="Q22" s="414" t="b">
        <f t="shared" si="10"/>
        <v>1</v>
      </c>
      <c r="R22" s="422">
        <v>1</v>
      </c>
      <c r="S22" s="422">
        <v>1</v>
      </c>
      <c r="T22" s="157" t="str">
        <v>obj_00af4</v>
      </c>
      <c r="U22" s="157" t="str">
        <f>_xll.qlRateHelperQuoteName(T22)</f>
        <v/>
      </c>
      <c r="V22" s="412">
        <f>_xll.qlRateHelperRate(T22,_xll.ohTrigger(Trigger,Trigger1M))</f>
        <v>-6.8877902000000007E-4</v>
      </c>
      <c r="W22" s="412" t="str">
        <f>IFERROR(_xll.qlFuturesRateHelperConvexityAdjustment(T22,Trigger),"--")</f>
        <v>--</v>
      </c>
      <c r="X22" s="158">
        <f>_xll.qlRateHelperEarliestDate(T22,Trigger)</f>
        <v>42138</v>
      </c>
      <c r="Y22" s="158">
        <f>_xll.qlRateHelperLatestDate(T22,Trigger)</f>
        <v>42688</v>
      </c>
      <c r="Z22" s="320">
        <v>-6.8462553116639267E-4</v>
      </c>
      <c r="AD22" s="333"/>
      <c r="AO22" s="157" t="s">
        <v>211</v>
      </c>
      <c r="AP22" s="158">
        <f>_xll.qlInterestRateIndexFixingDate(Currency&amp;"ibor"&amp;Tenor,AQ22,Trigger)</f>
        <v>42164</v>
      </c>
      <c r="AQ22" s="158">
        <f>_xll.qlCalendarAdvance(Calendar,AQ21,AO22,"f",,Trigger)</f>
        <v>42166</v>
      </c>
      <c r="AR22" s="158">
        <f>_xll.qlInterestRateIndexMaturity(Currency&amp;"ibor"&amp;Tenor,AQ22,Trigger)</f>
        <v>42198</v>
      </c>
      <c r="AS22" s="320">
        <f>_xll.qlIndexFixing($AC$5,AP22,TRUE,_xll.ohTrigger(Trigger,Trigger1M))</f>
        <v>-6.8238128185765801E-4</v>
      </c>
      <c r="AT22" s="320">
        <f>_xll.qlIndexFixing($AU$1,AP22,TRUE,_xll.ohTrigger(Trigger,Trigger1M))</f>
        <v>-5.4191459119862229E-4</v>
      </c>
    </row>
    <row r="23" spans="1:46" s="137" customFormat="1" ht="11.25" customHeight="1" x14ac:dyDescent="0.2">
      <c r="A23" s="117" t="s">
        <v>18</v>
      </c>
      <c r="B23" s="117" t="s">
        <v>244</v>
      </c>
      <c r="C23" s="117" t="s">
        <v>245</v>
      </c>
      <c r="D23" s="117" t="s">
        <v>57</v>
      </c>
      <c r="E23" s="117" t="s">
        <v>257</v>
      </c>
      <c r="F23" s="117" t="s">
        <v>261</v>
      </c>
      <c r="G23" s="117" t="s">
        <v>12</v>
      </c>
      <c r="H23" s="117" t="s">
        <v>262</v>
      </c>
      <c r="I23" s="117" t="s">
        <v>259</v>
      </c>
      <c r="J23" s="117" t="s">
        <v>260</v>
      </c>
      <c r="K23" s="117" t="s">
        <v>44</v>
      </c>
      <c r="L23" s="117" t="s">
        <v>48</v>
      </c>
      <c r="M23" s="144"/>
      <c r="N23" s="414" t="str">
        <f t="shared" si="7"/>
        <v>SW</v>
      </c>
      <c r="O23" s="414" t="str">
        <f t="shared" si="8"/>
        <v>5M</v>
      </c>
      <c r="P23" s="418" t="str">
        <f t="shared" si="9"/>
        <v>obj_00ad1#0002</v>
      </c>
      <c r="Q23" s="414" t="b">
        <f t="shared" si="10"/>
        <v>1</v>
      </c>
      <c r="R23" s="422">
        <v>1</v>
      </c>
      <c r="S23" s="422">
        <v>1</v>
      </c>
      <c r="T23" s="157" t="str">
        <v>obj_00acb</v>
      </c>
      <c r="U23" s="157" t="str">
        <f>_xll.qlRateHelperQuoteName(T23)</f>
        <v/>
      </c>
      <c r="V23" s="412">
        <f>_xll.qlRateHelperRate(T23,_xll.ohTrigger(Trigger,Trigger1M))</f>
        <v>-6.4259925999999993E-4</v>
      </c>
      <c r="W23" s="412" t="str">
        <f>IFERROR(_xll.qlFuturesRateHelperConvexityAdjustment(T23,Trigger),"--")</f>
        <v>--</v>
      </c>
      <c r="X23" s="158">
        <f>_xll.qlRateHelperEarliestDate(T23,Trigger)</f>
        <v>42138</v>
      </c>
      <c r="Y23" s="158">
        <f>_xll.qlRateHelperLatestDate(T23,Trigger)</f>
        <v>42780</v>
      </c>
      <c r="Z23" s="320">
        <v>-6.386934918841639E-4</v>
      </c>
      <c r="AD23" s="333"/>
      <c r="AO23" s="157" t="s">
        <v>211</v>
      </c>
      <c r="AP23" s="158">
        <f>_xll.qlInterestRateIndexFixingDate(Currency&amp;"ibor"&amp;Tenor,AQ23,Trigger)</f>
        <v>42165</v>
      </c>
      <c r="AQ23" s="158">
        <f>_xll.qlCalendarAdvance(Calendar,AQ22,AO23,"f",,Trigger)</f>
        <v>42167</v>
      </c>
      <c r="AR23" s="158">
        <f>_xll.qlInterestRateIndexMaturity(Currency&amp;"ibor"&amp;Tenor,AQ23,Trigger)</f>
        <v>42198</v>
      </c>
      <c r="AS23" s="320">
        <f>_xll.qlIndexFixing($AC$5,AP23,TRUE,_xll.ohTrigger(Trigger,Trigger1M))</f>
        <v>-6.8400374260590979E-4</v>
      </c>
      <c r="AT23" s="320">
        <f>_xll.qlIndexFixing($AU$1,AP23,TRUE,_xll.ohTrigger(Trigger,Trigger1M))</f>
        <v>-5.4090026942487138E-4</v>
      </c>
    </row>
    <row r="24" spans="1:46" s="137" customFormat="1" ht="11.25" customHeight="1" x14ac:dyDescent="0.2">
      <c r="A24" s="353" t="s">
        <v>251</v>
      </c>
      <c r="B24" s="385" t="str">
        <f t="array" ref="B24:B100">_xll.ohFilter(Quote!J4:J102,Quote!I4:I102="SW")</f>
        <v>2M</v>
      </c>
      <c r="C24" s="442" t="str">
        <f t="array" ref="C24:C100">_xll.ohFilter(PastedValue!AI2:AI66,PastedValue!AE2:AE66="Sw")</f>
        <v>2M</v>
      </c>
      <c r="D24" s="442" t="str">
        <f>IF(DataSelect="Reference",$C24,$B24)</f>
        <v>2M</v>
      </c>
      <c r="E24" s="401" t="s">
        <v>14</v>
      </c>
      <c r="F24" s="395" t="s">
        <v>15</v>
      </c>
      <c r="G24" s="352" t="s">
        <v>16</v>
      </c>
      <c r="H24" s="395" t="s">
        <v>17</v>
      </c>
      <c r="I24" s="396">
        <f t="array" ref="I24:I100">_xll.ohFilter(PastedValue!AL2:AL66,PastedValue!AE2:AE66="Sw")/100</f>
        <v>-6.2170759999999998E-4</v>
      </c>
      <c r="J24" s="396" t="str">
        <f t="shared" ref="J24:J34" si="11">Currency&amp;"X1S"&amp;B24&amp;"="</f>
        <v>EURX1S2M=</v>
      </c>
      <c r="K24" s="352" t="str">
        <f>IFERROR(_xll.qlSwapRateHelper2(,IF(DataSelect="Reference",$I24,J24),,$D24,Calendar,$G24,$F24,$H24,$K$22,0,E24,Discounting,Permanent,_xll.ohTrigger(Trigger,DataSelect),ObjectOverwrite),"--")</f>
        <v>obj_00abb#0002</v>
      </c>
      <c r="L24" s="349" t="b">
        <f>IF(K24="--",FALSE,TRUE)</f>
        <v>1</v>
      </c>
      <c r="M24" s="144"/>
      <c r="N24" s="414" t="str">
        <f t="shared" si="7"/>
        <v>SW</v>
      </c>
      <c r="O24" s="414" t="str">
        <f t="shared" si="8"/>
        <v>6M</v>
      </c>
      <c r="P24" s="418" t="str">
        <f t="shared" si="9"/>
        <v>obj_00ad0#0002</v>
      </c>
      <c r="Q24" s="414" t="b">
        <f t="shared" si="10"/>
        <v>1</v>
      </c>
      <c r="R24" s="422">
        <v>1</v>
      </c>
      <c r="S24" s="422">
        <v>1</v>
      </c>
      <c r="T24" s="157" t="str">
        <v>obj_00ae4</v>
      </c>
      <c r="U24" s="157" t="str">
        <f>_xll.qlRateHelperQuoteName(T24)</f>
        <v/>
      </c>
      <c r="V24" s="412">
        <f>_xll.qlRateHelperRate(T24,_xll.ohTrigger(Trigger,Trigger1M))</f>
        <v>-5.6999999999999998E-4</v>
      </c>
      <c r="W24" s="412" t="str">
        <f>IFERROR(_xll.qlFuturesRateHelperConvexityAdjustment(T24,Trigger),"--")</f>
        <v>--</v>
      </c>
      <c r="X24" s="158">
        <f>_xll.qlRateHelperEarliestDate(T24,Trigger)</f>
        <v>42138</v>
      </c>
      <c r="Y24" s="158">
        <f>_xll.qlRateHelperLatestDate(T24,Trigger)</f>
        <v>42870</v>
      </c>
      <c r="Z24" s="320">
        <v>-5.6893526216749476E-4</v>
      </c>
      <c r="AD24" s="324"/>
      <c r="AO24" s="157" t="s">
        <v>211</v>
      </c>
      <c r="AP24" s="158">
        <f>_xll.qlInterestRateIndexFixingDate(Currency&amp;"ibor"&amp;Tenor,AQ24,Trigger)</f>
        <v>42166</v>
      </c>
      <c r="AQ24" s="158">
        <f>_xll.qlCalendarAdvance(Calendar,AQ23,AO24,"f",,Trigger)</f>
        <v>42170</v>
      </c>
      <c r="AR24" s="158">
        <f>_xll.qlInterestRateIndexMaturity(Currency&amp;"ibor"&amp;Tenor,AQ24,Trigger)</f>
        <v>42200</v>
      </c>
      <c r="AS24" s="320">
        <f>_xll.qlIndexFixing($AC$5,AP24,TRUE,_xll.ohTrigger(Trigger,Trigger1M))</f>
        <v>-6.8997364213663204E-4</v>
      </c>
      <c r="AT24" s="320">
        <f>_xll.qlIndexFixing($AU$1,AP24,TRUE,_xll.ohTrigger(Trigger,Trigger1M))</f>
        <v>-5.3301212138245901E-4</v>
      </c>
    </row>
    <row r="25" spans="1:46" s="137" customFormat="1" ht="11.25" customHeight="1" x14ac:dyDescent="0.2">
      <c r="A25" s="359" t="s">
        <v>251</v>
      </c>
      <c r="B25" s="387" t="str">
        <v>3M</v>
      </c>
      <c r="C25" s="443" t="str">
        <v>3M</v>
      </c>
      <c r="D25" s="443" t="str">
        <f t="shared" ref="D25:D89" si="12">IF(DataSelect="Reference",$C25,$B25)</f>
        <v>3M</v>
      </c>
      <c r="E25" s="358" t="s">
        <v>14</v>
      </c>
      <c r="F25" s="398" t="s">
        <v>15</v>
      </c>
      <c r="G25" s="358" t="s">
        <v>16</v>
      </c>
      <c r="H25" s="398" t="s">
        <v>17</v>
      </c>
      <c r="I25" s="399">
        <v>-6.5874187000000001E-4</v>
      </c>
      <c r="J25" s="399" t="str">
        <f t="shared" si="11"/>
        <v>EURX1S3M=</v>
      </c>
      <c r="K25" s="358" t="str">
        <f>IFERROR(_xll.qlSwapRateHelper2(,IF(DataSelect="Reference",$I25,J25),,$D25,Calendar,$G25,$F25,$H25,$K$22,0,E25,Discounting,Permanent,_xll.ohTrigger(Trigger,DataSelect),ObjectOverwrite),"--")</f>
        <v>obj_00ae8#0002</v>
      </c>
      <c r="L25" s="355" t="b">
        <f t="shared" ref="L25:L88" si="13">IF(K25="--",FALSE,TRUE)</f>
        <v>1</v>
      </c>
      <c r="M25" s="144"/>
      <c r="N25" s="414" t="str">
        <f t="shared" si="7"/>
        <v>SW</v>
      </c>
      <c r="O25" s="414" t="str">
        <f t="shared" si="8"/>
        <v>7M</v>
      </c>
      <c r="P25" s="418" t="str">
        <f t="shared" si="9"/>
        <v>obj_00ae0#0002</v>
      </c>
      <c r="Q25" s="414" t="b">
        <f t="shared" si="10"/>
        <v>1</v>
      </c>
      <c r="R25" s="422">
        <v>1</v>
      </c>
      <c r="S25" s="422">
        <v>1</v>
      </c>
      <c r="T25" s="157" t="str">
        <v>obj_00ae5</v>
      </c>
      <c r="U25" s="157" t="str">
        <f>_xll.qlRateHelperQuoteName(T25)</f>
        <v/>
      </c>
      <c r="V25" s="412">
        <f>_xll.qlRateHelperRate(T25,_xll.ohTrigger(Trigger,Trigger1M))</f>
        <v>-4.7036956999999999E-4</v>
      </c>
      <c r="W25" s="412" t="str">
        <f>IFERROR(_xll.qlFuturesRateHelperConvexityAdjustment(T25,Trigger),"--")</f>
        <v>--</v>
      </c>
      <c r="X25" s="158">
        <f>_xll.qlRateHelperEarliestDate(T25,Trigger)</f>
        <v>42138</v>
      </c>
      <c r="Y25" s="158">
        <f>_xll.qlRateHelperLatestDate(T25,Trigger)</f>
        <v>42961</v>
      </c>
      <c r="Z25" s="320">
        <v>-4.6934854225965934E-4</v>
      </c>
      <c r="AD25" s="324"/>
      <c r="AO25" s="157" t="s">
        <v>211</v>
      </c>
      <c r="AP25" s="158">
        <f>_xll.qlInterestRateIndexFixingDate(Currency&amp;"ibor"&amp;Tenor,AQ25,Trigger)</f>
        <v>42167</v>
      </c>
      <c r="AQ25" s="158">
        <f>_xll.qlCalendarAdvance(Calendar,AQ24,AO25,"f",,Trigger)</f>
        <v>42171</v>
      </c>
      <c r="AR25" s="158">
        <f>_xll.qlInterestRateIndexMaturity(Currency&amp;"ibor"&amp;Tenor,AQ25,Trigger)</f>
        <v>42201</v>
      </c>
      <c r="AS25" s="320">
        <f>_xll.qlIndexFixing($AC$5,AP25,TRUE,_xll.ohTrigger(Trigger,Trigger1M))</f>
        <v>-6.9197038153845369E-4</v>
      </c>
      <c r="AT25" s="320">
        <f>_xll.qlIndexFixing($AU$1,AP25,TRUE,_xll.ohTrigger(Trigger,Trigger1M))</f>
        <v>-5.3057650168453208E-4</v>
      </c>
    </row>
    <row r="26" spans="1:46" s="137" customFormat="1" ht="11.25" customHeight="1" x14ac:dyDescent="0.2">
      <c r="A26" s="359" t="s">
        <v>251</v>
      </c>
      <c r="B26" s="387" t="str">
        <v>4M</v>
      </c>
      <c r="C26" s="443" t="str">
        <v>4M</v>
      </c>
      <c r="D26" s="443" t="str">
        <f t="shared" si="12"/>
        <v>4M</v>
      </c>
      <c r="E26" s="358" t="s">
        <v>14</v>
      </c>
      <c r="F26" s="398" t="s">
        <v>15</v>
      </c>
      <c r="G26" s="358" t="s">
        <v>16</v>
      </c>
      <c r="H26" s="398" t="s">
        <v>17</v>
      </c>
      <c r="I26" s="399">
        <v>-6.6932226999999998E-4</v>
      </c>
      <c r="J26" s="399" t="str">
        <f t="shared" si="11"/>
        <v>EURX1S4M=</v>
      </c>
      <c r="K26" s="358" t="str">
        <f>IFERROR(_xll.qlSwapRateHelper2(,IF(DataSelect="Reference",$I26,J26),,$D26,Calendar,$G26,$F26,$H26,$K$22,0,E26,Discounting,Permanent,_xll.ohTrigger(Trigger,DataSelect),ObjectOverwrite),"--")</f>
        <v>obj_00ad9#0002</v>
      </c>
      <c r="L26" s="355" t="b">
        <f t="shared" si="13"/>
        <v>1</v>
      </c>
      <c r="M26" s="144"/>
      <c r="N26" s="414" t="str">
        <f t="shared" si="7"/>
        <v>SW</v>
      </c>
      <c r="O26" s="414" t="str">
        <f t="shared" si="8"/>
        <v>8M</v>
      </c>
      <c r="P26" s="418" t="str">
        <f t="shared" si="9"/>
        <v>obj_00ae2#0002</v>
      </c>
      <c r="Q26" s="414" t="b">
        <f t="shared" si="10"/>
        <v>1</v>
      </c>
      <c r="R26" s="422">
        <v>1</v>
      </c>
      <c r="S26" s="422">
        <v>1</v>
      </c>
      <c r="T26" s="157" t="str">
        <v>obj_00aec</v>
      </c>
      <c r="U26" s="157" t="str">
        <f>_xll.qlRateHelperQuoteName(T26)</f>
        <v/>
      </c>
      <c r="V26" s="412">
        <f>_xll.qlRateHelperRate(T26,_xll.ohTrigger(Trigger,Trigger1M))</f>
        <v>-3.4674814E-4</v>
      </c>
      <c r="W26" s="412" t="str">
        <f>IFERROR(_xll.qlFuturesRateHelperConvexityAdjustment(T26,Trigger),"--")</f>
        <v>--</v>
      </c>
      <c r="X26" s="158">
        <f>_xll.qlRateHelperEarliestDate(T26,Trigger)</f>
        <v>42138</v>
      </c>
      <c r="Y26" s="158">
        <f>_xll.qlRateHelperLatestDate(T26,Trigger)</f>
        <v>43053</v>
      </c>
      <c r="Z26" s="320">
        <v>-3.4609196091290348E-4</v>
      </c>
      <c r="AD26" s="324"/>
      <c r="AO26" s="157" t="s">
        <v>211</v>
      </c>
      <c r="AP26" s="158">
        <f>_xll.qlInterestRateIndexFixingDate(Currency&amp;"ibor"&amp;Tenor,AQ26,Trigger)</f>
        <v>42170</v>
      </c>
      <c r="AQ26" s="158">
        <f>_xll.qlCalendarAdvance(Calendar,AQ25,AO26,"f",,Trigger)</f>
        <v>42172</v>
      </c>
      <c r="AR26" s="158">
        <f>_xll.qlInterestRateIndexMaturity(Currency&amp;"ibor"&amp;Tenor,AQ26,Trigger)</f>
        <v>42202</v>
      </c>
      <c r="AS26" s="320">
        <f>_xll.qlIndexFixing($AC$5,AP26,TRUE,_xll.ohTrigger(Trigger,Trigger1M))</f>
        <v>-6.9386928926951086E-4</v>
      </c>
      <c r="AT26" s="320">
        <f>_xll.qlIndexFixing($AU$1,AP26,TRUE,_xll.ohTrigger(Trigger,Trigger1M))</f>
        <v>-5.2851560312605628E-4</v>
      </c>
    </row>
    <row r="27" spans="1:46" s="137" customFormat="1" ht="11.25" customHeight="1" x14ac:dyDescent="0.2">
      <c r="A27" s="359" t="s">
        <v>251</v>
      </c>
      <c r="B27" s="387" t="str">
        <v>5M</v>
      </c>
      <c r="C27" s="443" t="str">
        <v>5M</v>
      </c>
      <c r="D27" s="443" t="str">
        <f t="shared" si="12"/>
        <v>5M</v>
      </c>
      <c r="E27" s="358" t="s">
        <v>14</v>
      </c>
      <c r="F27" s="398" t="s">
        <v>15</v>
      </c>
      <c r="G27" s="358" t="s">
        <v>16</v>
      </c>
      <c r="H27" s="398" t="s">
        <v>17</v>
      </c>
      <c r="I27" s="399">
        <v>-6.7973487999999993E-4</v>
      </c>
      <c r="J27" s="399" t="str">
        <f t="shared" si="11"/>
        <v>EURX1S5M=</v>
      </c>
      <c r="K27" s="358" t="str">
        <f>IFERROR(_xll.qlSwapRateHelper2(,IF(DataSelect="Reference",$I27,J27),,$D27,Calendar,$G27,$F27,$H27,$K$22,0,E27,Discounting,Permanent,_xll.ohTrigger(Trigger,DataSelect),ObjectOverwrite),"--")</f>
        <v>obj_00ad1#0002</v>
      </c>
      <c r="L27" s="355" t="b">
        <f t="shared" si="13"/>
        <v>1</v>
      </c>
      <c r="M27" s="144"/>
      <c r="N27" s="414" t="str">
        <f t="shared" si="7"/>
        <v>SW</v>
      </c>
      <c r="O27" s="414" t="str">
        <f t="shared" si="8"/>
        <v>9M</v>
      </c>
      <c r="P27" s="418" t="str">
        <f t="shared" si="9"/>
        <v>obj_00aca#0002</v>
      </c>
      <c r="Q27" s="414" t="b">
        <f t="shared" si="10"/>
        <v>1</v>
      </c>
      <c r="R27" s="422">
        <v>1</v>
      </c>
      <c r="S27" s="422">
        <v>1</v>
      </c>
      <c r="T27" s="157" t="str">
        <v>obj_00ace</v>
      </c>
      <c r="U27" s="157" t="str">
        <f>_xll.qlRateHelperQuoteName(T27)</f>
        <v/>
      </c>
      <c r="V27" s="412">
        <f>_xll.qlRateHelperRate(T27,_xll.ohTrigger(Trigger,Trigger1M))</f>
        <v>-2.0223255999999998E-4</v>
      </c>
      <c r="W27" s="412" t="str">
        <f>IFERROR(_xll.qlFuturesRateHelperConvexityAdjustment(T27,Trigger),"--")</f>
        <v>--</v>
      </c>
      <c r="X27" s="158">
        <f>_xll.qlRateHelperEarliestDate(T27,Trigger)</f>
        <v>42138</v>
      </c>
      <c r="Y27" s="158">
        <f>_xll.qlRateHelperLatestDate(T27,Trigger)</f>
        <v>43145</v>
      </c>
      <c r="Z27" s="320">
        <v>-2.0218761239780949E-4</v>
      </c>
      <c r="AD27" s="324"/>
      <c r="AO27" s="157" t="s">
        <v>211</v>
      </c>
      <c r="AP27" s="158">
        <f>_xll.qlInterestRateIndexFixingDate(Currency&amp;"ibor"&amp;Tenor,AQ27,Trigger)</f>
        <v>42171</v>
      </c>
      <c r="AQ27" s="158">
        <f>_xll.qlCalendarAdvance(Calendar,AQ26,AO27,"f",,Trigger)</f>
        <v>42173</v>
      </c>
      <c r="AR27" s="158">
        <f>_xll.qlInterestRateIndexMaturity(Currency&amp;"ibor"&amp;Tenor,AQ27,Trigger)</f>
        <v>42205</v>
      </c>
      <c r="AS27" s="320">
        <f>_xll.qlIndexFixing($AC$5,AP27,TRUE,_xll.ohTrigger(Trigger,Trigger1M))</f>
        <v>-6.9501820196424258E-4</v>
      </c>
      <c r="AT27" s="320">
        <f>_xll.qlIndexFixing($AU$1,AP27,TRUE,_xll.ohTrigger(Trigger,Trigger1M))</f>
        <v>-5.2781779842678289E-4</v>
      </c>
    </row>
    <row r="28" spans="1:46" s="137" customFormat="1" ht="11.25" customHeight="1" x14ac:dyDescent="0.2">
      <c r="A28" s="359" t="s">
        <v>251</v>
      </c>
      <c r="B28" s="387" t="str">
        <v>6M</v>
      </c>
      <c r="C28" s="443" t="str">
        <v>6M</v>
      </c>
      <c r="D28" s="443" t="str">
        <f t="shared" si="12"/>
        <v>6M</v>
      </c>
      <c r="E28" s="358" t="s">
        <v>14</v>
      </c>
      <c r="F28" s="398" t="s">
        <v>15</v>
      </c>
      <c r="G28" s="358" t="s">
        <v>16</v>
      </c>
      <c r="H28" s="398" t="s">
        <v>17</v>
      </c>
      <c r="I28" s="399">
        <v>-6.9942989999999998E-4</v>
      </c>
      <c r="J28" s="399" t="str">
        <f t="shared" si="11"/>
        <v>EURX1S6M=</v>
      </c>
      <c r="K28" s="358" t="str">
        <f>IFERROR(_xll.qlSwapRateHelper2(,IF(DataSelect="Reference",$I28,J28),,$D28,Calendar,$G28,$F28,$H28,$K$22,0,E28,Discounting,Permanent,_xll.ohTrigger(Trigger,DataSelect),ObjectOverwrite),"--")</f>
        <v>obj_00ad0#0002</v>
      </c>
      <c r="L28" s="355" t="b">
        <f t="shared" si="13"/>
        <v>1</v>
      </c>
      <c r="M28" s="144"/>
      <c r="N28" s="414" t="str">
        <f t="shared" si="7"/>
        <v>SW</v>
      </c>
      <c r="O28" s="414" t="str">
        <f t="shared" si="8"/>
        <v>10M</v>
      </c>
      <c r="P28" s="418" t="str">
        <f t="shared" si="9"/>
        <v>obj_00abf#0002</v>
      </c>
      <c r="Q28" s="414" t="b">
        <f t="shared" si="10"/>
        <v>1</v>
      </c>
      <c r="R28" s="422">
        <v>1</v>
      </c>
      <c r="S28" s="422">
        <v>1</v>
      </c>
      <c r="T28" s="157" t="str">
        <v>obj_00af0</v>
      </c>
      <c r="U28" s="157" t="str">
        <f>_xll.qlRateHelperQuoteName(T28)</f>
        <v/>
      </c>
      <c r="V28" s="412">
        <f>_xll.qlRateHelperRate(T28,_xll.ohTrigger(Trigger,Trigger1M))</f>
        <v>-4.0000000000000003E-5</v>
      </c>
      <c r="W28" s="412" t="str">
        <f>IFERROR(_xll.qlFuturesRateHelperConvexityAdjustment(T28,Trigger),"--")</f>
        <v>--</v>
      </c>
      <c r="X28" s="158">
        <f>_xll.qlRateHelperEarliestDate(T28,Trigger)</f>
        <v>42138</v>
      </c>
      <c r="Y28" s="158">
        <f>_xll.qlRateHelperLatestDate(T28,Trigger)</f>
        <v>43234</v>
      </c>
      <c r="Z28" s="320">
        <v>-4.085930524741414E-5</v>
      </c>
      <c r="AD28" s="324"/>
      <c r="AO28" s="157" t="s">
        <v>211</v>
      </c>
      <c r="AP28" s="158">
        <f>_xll.qlInterestRateIndexFixingDate(Currency&amp;"ibor"&amp;Tenor,AQ28,Trigger)</f>
        <v>42172</v>
      </c>
      <c r="AQ28" s="158">
        <f>_xll.qlCalendarAdvance(Calendar,AQ27,AO28,"f",,Trigger)</f>
        <v>42174</v>
      </c>
      <c r="AR28" s="158">
        <f>_xll.qlInterestRateIndexMaturity(Currency&amp;"ibor"&amp;Tenor,AQ28,Trigger)</f>
        <v>42205</v>
      </c>
      <c r="AS28" s="320">
        <f>_xll.qlIndexFixing($AC$5,AP28,TRUE,_xll.ohTrigger(Trigger,Trigger1M))</f>
        <v>-6.9701902312505146E-4</v>
      </c>
      <c r="AT28" s="320">
        <f>_xll.qlIndexFixing($AU$1,AP28,TRUE,_xll.ohTrigger(Trigger,Trigger1M))</f>
        <v>-5.2626620838706667E-4</v>
      </c>
    </row>
    <row r="29" spans="1:46" s="137" customFormat="1" ht="11.25" customHeight="1" x14ac:dyDescent="0.2">
      <c r="A29" s="359" t="s">
        <v>251</v>
      </c>
      <c r="B29" s="387" t="str">
        <v>7M</v>
      </c>
      <c r="C29" s="443" t="str">
        <v>7M</v>
      </c>
      <c r="D29" s="443" t="str">
        <f t="shared" si="12"/>
        <v>7M</v>
      </c>
      <c r="E29" s="358" t="s">
        <v>14</v>
      </c>
      <c r="F29" s="398" t="s">
        <v>15</v>
      </c>
      <c r="G29" s="358" t="s">
        <v>16</v>
      </c>
      <c r="H29" s="398" t="s">
        <v>17</v>
      </c>
      <c r="I29" s="399">
        <v>-7.2001308000000004E-4</v>
      </c>
      <c r="J29" s="399" t="str">
        <f t="shared" si="11"/>
        <v>EURX1S7M=</v>
      </c>
      <c r="K29" s="358" t="str">
        <f>IFERROR(_xll.qlSwapRateHelper2(,IF(DataSelect="Reference",$I29,J29),,$D29,Calendar,$G29,$F29,$H29,$K$22,0,E29,Discounting,Permanent,_xll.ohTrigger(Trigger,DataSelect),ObjectOverwrite),"--")</f>
        <v>obj_00ae0#0002</v>
      </c>
      <c r="L29" s="355" t="b">
        <f t="shared" si="13"/>
        <v>1</v>
      </c>
      <c r="M29" s="144"/>
      <c r="N29" s="414" t="str">
        <f t="shared" si="7"/>
        <v>SW</v>
      </c>
      <c r="O29" s="414" t="str">
        <f t="shared" si="8"/>
        <v>11M</v>
      </c>
      <c r="P29" s="418" t="str">
        <f t="shared" si="9"/>
        <v>obj_00af1#0002</v>
      </c>
      <c r="Q29" s="414" t="b">
        <f t="shared" si="10"/>
        <v>1</v>
      </c>
      <c r="R29" s="422">
        <v>1</v>
      </c>
      <c r="S29" s="422">
        <v>1</v>
      </c>
      <c r="T29" s="157" t="str">
        <v>obj_00adb</v>
      </c>
      <c r="U29" s="157" t="str">
        <f>_xll.qlRateHelperQuoteName(T29)</f>
        <v/>
      </c>
      <c r="V29" s="412">
        <f>_xll.qlRateHelperRate(T29,_xll.ohTrigger(Trigger,Trigger1M))</f>
        <v>7.7999999999999999E-4</v>
      </c>
      <c r="W29" s="412" t="str">
        <f>IFERROR(_xll.qlFuturesRateHelperConvexityAdjustment(T29,Trigger),"--")</f>
        <v>--</v>
      </c>
      <c r="X29" s="158">
        <f>_xll.qlRateHelperEarliestDate(T29,Trigger)</f>
        <v>42138</v>
      </c>
      <c r="Y29" s="158">
        <f>_xll.qlRateHelperLatestDate(T29,Trigger)</f>
        <v>43599</v>
      </c>
      <c r="Z29" s="320">
        <v>7.7804422265284395E-4</v>
      </c>
      <c r="AD29" s="324"/>
      <c r="AO29" s="157" t="s">
        <v>211</v>
      </c>
      <c r="AP29" s="158">
        <f>_xll.qlInterestRateIndexFixingDate(Currency&amp;"ibor"&amp;Tenor,AQ29,Trigger)</f>
        <v>42173</v>
      </c>
      <c r="AQ29" s="158">
        <f>_xll.qlCalendarAdvance(Calendar,AQ28,AO29,"f",,Trigger)</f>
        <v>42177</v>
      </c>
      <c r="AR29" s="158">
        <f>_xll.qlInterestRateIndexMaturity(Currency&amp;"ibor"&amp;Tenor,AQ29,Trigger)</f>
        <v>42207</v>
      </c>
      <c r="AS29" s="320">
        <f>_xll.qlIndexFixing($AC$5,AP29,TRUE,_xll.ohTrigger(Trigger,Trigger1M))</f>
        <v>-7.0189635442607923E-4</v>
      </c>
      <c r="AT29" s="320">
        <f>_xll.qlIndexFixing($AU$1,AP29,TRUE,_xll.ohTrigger(Trigger,Trigger1M))</f>
        <v>-5.2422522503858815E-4</v>
      </c>
    </row>
    <row r="30" spans="1:46" s="137" customFormat="1" ht="11.25" customHeight="1" x14ac:dyDescent="0.2">
      <c r="A30" s="359" t="s">
        <v>251</v>
      </c>
      <c r="B30" s="387" t="str">
        <v>8M</v>
      </c>
      <c r="C30" s="443" t="str">
        <v>8M</v>
      </c>
      <c r="D30" s="443" t="str">
        <f t="shared" si="12"/>
        <v>8M</v>
      </c>
      <c r="E30" s="358" t="s">
        <v>14</v>
      </c>
      <c r="F30" s="398" t="s">
        <v>15</v>
      </c>
      <c r="G30" s="358" t="s">
        <v>16</v>
      </c>
      <c r="H30" s="398" t="s">
        <v>17</v>
      </c>
      <c r="I30" s="399">
        <v>-7.1962357000000007E-4</v>
      </c>
      <c r="J30" s="399" t="str">
        <f t="shared" si="11"/>
        <v>EURX1S8M=</v>
      </c>
      <c r="K30" s="358" t="str">
        <f>IFERROR(_xll.qlSwapRateHelper2(,IF(DataSelect="Reference",$I30,J30),,$D30,Calendar,$G30,$F30,$H30,$K$22,0,E30,Discounting,Permanent,_xll.ohTrigger(Trigger,DataSelect),ObjectOverwrite),"--")</f>
        <v>obj_00ae2#0002</v>
      </c>
      <c r="L30" s="355" t="b">
        <f t="shared" si="13"/>
        <v>1</v>
      </c>
      <c r="M30" s="144"/>
      <c r="N30" s="414" t="str">
        <f t="shared" si="7"/>
        <v>SW</v>
      </c>
      <c r="O30" s="414" t="str">
        <f t="shared" si="8"/>
        <v>12M</v>
      </c>
      <c r="P30" s="418" t="str">
        <f t="shared" si="9"/>
        <v>obj_00ad4#0002</v>
      </c>
      <c r="Q30" s="414" t="b">
        <f t="shared" si="10"/>
        <v>1</v>
      </c>
      <c r="R30" s="422">
        <v>1</v>
      </c>
      <c r="S30" s="422">
        <v>1</v>
      </c>
      <c r="T30" s="157" t="str">
        <v>obj_00ad8</v>
      </c>
      <c r="U30" s="157" t="str">
        <f>_xll.qlRateHelperQuoteName(T30)</f>
        <v/>
      </c>
      <c r="V30" s="412">
        <f>_xll.qlRateHelperRate(T30,_xll.ohTrigger(Trigger,Trigger1M))</f>
        <v>1.81E-3</v>
      </c>
      <c r="W30" s="412" t="str">
        <f>IFERROR(_xll.qlFuturesRateHelperConvexityAdjustment(T30,Trigger),"--")</f>
        <v>--</v>
      </c>
      <c r="X30" s="158">
        <f>_xll.qlRateHelperEarliestDate(T30,Trigger)</f>
        <v>42138</v>
      </c>
      <c r="Y30" s="158">
        <f>_xll.qlRateHelperLatestDate(T30,Trigger)</f>
        <v>43965</v>
      </c>
      <c r="Z30" s="320">
        <v>1.8084862724087858E-3</v>
      </c>
      <c r="AD30" s="324"/>
      <c r="AO30" s="157" t="s">
        <v>211</v>
      </c>
      <c r="AP30" s="158">
        <f>_xll.qlInterestRateIndexFixingDate(Currency&amp;"ibor"&amp;Tenor,AQ30,Trigger)</f>
        <v>42174</v>
      </c>
      <c r="AQ30" s="158">
        <f>_xll.qlCalendarAdvance(Calendar,AQ29,AO30,"f",,Trigger)</f>
        <v>42178</v>
      </c>
      <c r="AR30" s="158">
        <f>_xll.qlInterestRateIndexMaturity(Currency&amp;"ibor"&amp;Tenor,AQ30,Trigger)</f>
        <v>42208</v>
      </c>
      <c r="AS30" s="320">
        <f>_xll.qlIndexFixing($AC$5,AP30,TRUE,_xll.ohTrigger(Trigger,Trigger1M))</f>
        <v>-7.0320827303049782E-4</v>
      </c>
      <c r="AT30" s="320">
        <f>_xll.qlIndexFixing($AU$1,AP30,TRUE,_xll.ohTrigger(Trigger,Trigger1M))</f>
        <v>-5.2461507614465219E-4</v>
      </c>
    </row>
    <row r="31" spans="1:46" s="137" customFormat="1" ht="11.25" customHeight="1" x14ac:dyDescent="0.2">
      <c r="A31" s="359" t="s">
        <v>251</v>
      </c>
      <c r="B31" s="387" t="str">
        <v>9M</v>
      </c>
      <c r="C31" s="443" t="str">
        <v>9M</v>
      </c>
      <c r="D31" s="443" t="str">
        <f t="shared" si="12"/>
        <v>9M</v>
      </c>
      <c r="E31" s="358" t="s">
        <v>14</v>
      </c>
      <c r="F31" s="398" t="s">
        <v>15</v>
      </c>
      <c r="G31" s="358" t="s">
        <v>16</v>
      </c>
      <c r="H31" s="398" t="s">
        <v>17</v>
      </c>
      <c r="I31" s="399">
        <v>-7.2969613000000008E-4</v>
      </c>
      <c r="J31" s="399" t="str">
        <f t="shared" si="11"/>
        <v>EURX1S9M=</v>
      </c>
      <c r="K31" s="358" t="str">
        <f>IFERROR(_xll.qlSwapRateHelper2(,IF(DataSelect="Reference",$I31,J31),,$D31,Calendar,$G31,$F31,$H31,$K$22,0,E31,Discounting,Permanent,_xll.ohTrigger(Trigger,DataSelect),ObjectOverwrite),"--")</f>
        <v>obj_00aca#0002</v>
      </c>
      <c r="L31" s="355" t="b">
        <f t="shared" si="13"/>
        <v>1</v>
      </c>
      <c r="M31" s="144"/>
      <c r="N31" s="414" t="str">
        <f t="shared" si="7"/>
        <v>SW</v>
      </c>
      <c r="O31" s="414" t="str">
        <f t="shared" si="8"/>
        <v>1Y</v>
      </c>
      <c r="P31" s="418" t="str">
        <f t="shared" si="9"/>
        <v>obj_00ae3#0002</v>
      </c>
      <c r="Q31" s="414" t="b">
        <f t="shared" si="10"/>
        <v>1</v>
      </c>
      <c r="R31" s="422">
        <v>1</v>
      </c>
      <c r="S31" s="422">
        <v>1</v>
      </c>
      <c r="T31" s="157" t="str">
        <v>obj_00adf</v>
      </c>
      <c r="U31" s="157" t="str">
        <f>_xll.qlRateHelperQuoteName(T31)</f>
        <v/>
      </c>
      <c r="V31" s="412">
        <f>_xll.qlRateHelperRate(T31,_xll.ohTrigger(Trigger,Trigger1M))</f>
        <v>2.97E-3</v>
      </c>
      <c r="W31" s="412" t="str">
        <f>IFERROR(_xll.qlFuturesRateHelperConvexityAdjustment(T31,Trigger),"--")</f>
        <v>--</v>
      </c>
      <c r="X31" s="158">
        <f>_xll.qlRateHelperEarliestDate(T31,Trigger)</f>
        <v>42138</v>
      </c>
      <c r="Y31" s="158">
        <f>_xll.qlRateHelperLatestDate(T31,Trigger)</f>
        <v>44330</v>
      </c>
      <c r="Z31" s="320">
        <v>2.97420370371717E-3</v>
      </c>
      <c r="AD31" s="324"/>
      <c r="AO31" s="157" t="s">
        <v>211</v>
      </c>
      <c r="AP31" s="158">
        <f>_xll.qlInterestRateIndexFixingDate(Currency&amp;"ibor"&amp;Tenor,AQ31,Trigger)</f>
        <v>42177</v>
      </c>
      <c r="AQ31" s="158">
        <f>_xll.qlCalendarAdvance(Calendar,AQ30,AO31,"f",,Trigger)</f>
        <v>42179</v>
      </c>
      <c r="AR31" s="158">
        <f>_xll.qlInterestRateIndexMaturity(Currency&amp;"ibor"&amp;Tenor,AQ31,Trigger)</f>
        <v>42209</v>
      </c>
      <c r="AS31" s="320">
        <f>_xll.qlIndexFixing($AC$5,AP31,TRUE,_xll.ohTrigger(Trigger,Trigger1M))</f>
        <v>-7.0442236024259586E-4</v>
      </c>
      <c r="AT31" s="320">
        <f>_xll.qlIndexFixing($AU$1,AP31,TRUE,_xll.ohTrigger(Trigger,Trigger1M))</f>
        <v>-5.2542475214556461E-4</v>
      </c>
    </row>
    <row r="32" spans="1:46" s="137" customFormat="1" ht="11.25" customHeight="1" x14ac:dyDescent="0.2">
      <c r="A32" s="359" t="s">
        <v>251</v>
      </c>
      <c r="B32" s="387" t="str">
        <v>10M</v>
      </c>
      <c r="C32" s="443" t="str">
        <v>10M</v>
      </c>
      <c r="D32" s="443" t="str">
        <f t="shared" si="12"/>
        <v>10M</v>
      </c>
      <c r="E32" s="358" t="s">
        <v>14</v>
      </c>
      <c r="F32" s="398" t="s">
        <v>15</v>
      </c>
      <c r="G32" s="358" t="s">
        <v>16</v>
      </c>
      <c r="H32" s="398" t="s">
        <v>17</v>
      </c>
      <c r="I32" s="399">
        <v>-7.4013926999999991E-4</v>
      </c>
      <c r="J32" s="399" t="str">
        <f t="shared" si="11"/>
        <v>EURX1S10M=</v>
      </c>
      <c r="K32" s="358" t="str">
        <f>IFERROR(_xll.qlSwapRateHelper2(,IF(DataSelect="Reference",$I32,J32),,$D32,Calendar,$G32,$F32,$H32,$K$22,0,E32,Discounting,Permanent,_xll.ohTrigger(Trigger,DataSelect),ObjectOverwrite),"--")</f>
        <v>obj_00abf#0002</v>
      </c>
      <c r="L32" s="355" t="b">
        <f t="shared" si="13"/>
        <v>1</v>
      </c>
      <c r="M32" s="144"/>
      <c r="N32" s="414" t="str">
        <f t="shared" si="7"/>
        <v>SW</v>
      </c>
      <c r="O32" s="414" t="str">
        <f t="shared" si="8"/>
        <v>1Y3M</v>
      </c>
      <c r="P32" s="418" t="str">
        <f t="shared" si="9"/>
        <v>obj_00af4#0002</v>
      </c>
      <c r="Q32" s="414" t="b">
        <f t="shared" si="10"/>
        <v>1</v>
      </c>
      <c r="R32" s="422">
        <v>1</v>
      </c>
      <c r="S32" s="422">
        <v>1</v>
      </c>
      <c r="T32" s="157" t="str">
        <v>obj_00ade</v>
      </c>
      <c r="U32" s="157" t="str">
        <f>_xll.qlRateHelperQuoteName(T32)</f>
        <v/>
      </c>
      <c r="V32" s="412">
        <f>_xll.qlRateHelperRate(T32,_xll.ohTrigger(Trigger,Trigger1M))</f>
        <v>4.13E-3</v>
      </c>
      <c r="W32" s="412" t="str">
        <f>IFERROR(_xll.qlFuturesRateHelperConvexityAdjustment(T32,Trigger),"--")</f>
        <v>--</v>
      </c>
      <c r="X32" s="158">
        <f>_xll.qlRateHelperEarliestDate(T32,Trigger)</f>
        <v>42138</v>
      </c>
      <c r="Y32" s="158">
        <f>_xll.qlRateHelperLatestDate(T32,Trigger)</f>
        <v>44697</v>
      </c>
      <c r="Z32" s="320">
        <v>4.1457146147133896E-3</v>
      </c>
      <c r="AD32" s="324"/>
      <c r="AO32" s="157" t="s">
        <v>211</v>
      </c>
      <c r="AP32" s="158">
        <f>_xll.qlInterestRateIndexFixingDate(Currency&amp;"ibor"&amp;Tenor,AQ32,Trigger)</f>
        <v>42178</v>
      </c>
      <c r="AQ32" s="158">
        <f>_xll.qlCalendarAdvance(Calendar,AQ31,AO32,"f",,Trigger)</f>
        <v>42180</v>
      </c>
      <c r="AR32" s="158">
        <f>_xll.qlInterestRateIndexMaturity(Currency&amp;"ibor"&amp;Tenor,AQ32,Trigger)</f>
        <v>42212</v>
      </c>
      <c r="AS32" s="320">
        <f>_xll.qlIndexFixing($AC$5,AP32,TRUE,_xll.ohTrigger(Trigger,Trigger1M))</f>
        <v>-7.052716238520329E-4</v>
      </c>
      <c r="AT32" s="320">
        <f>_xll.qlIndexFixing($AU$1,AP32,TRUE,_xll.ohTrigger(Trigger,Trigger1M))</f>
        <v>-5.3142584534551784E-4</v>
      </c>
    </row>
    <row r="33" spans="1:46" s="137" customFormat="1" ht="11.25" customHeight="1" x14ac:dyDescent="0.2">
      <c r="A33" s="359" t="s">
        <v>251</v>
      </c>
      <c r="B33" s="387" t="str">
        <v>11M</v>
      </c>
      <c r="C33" s="443" t="str">
        <v>11M</v>
      </c>
      <c r="D33" s="443" t="str">
        <f t="shared" si="12"/>
        <v>11M</v>
      </c>
      <c r="E33" s="358" t="s">
        <v>14</v>
      </c>
      <c r="F33" s="398" t="s">
        <v>15</v>
      </c>
      <c r="G33" s="358" t="s">
        <v>16</v>
      </c>
      <c r="H33" s="398" t="s">
        <v>17</v>
      </c>
      <c r="I33" s="399">
        <v>-7.3980359999999991E-4</v>
      </c>
      <c r="J33" s="399" t="str">
        <f t="shared" si="11"/>
        <v>EURX1S11M=</v>
      </c>
      <c r="K33" s="358" t="str">
        <f>IFERROR(_xll.qlSwapRateHelper2(,IF(DataSelect="Reference",$I33,J33),,$D33,Calendar,$G33,$F33,$H33,$K$22,0,E33,Discounting,Permanent,_xll.ohTrigger(Trigger,DataSelect),ObjectOverwrite),"--")</f>
        <v>obj_00af1#0002</v>
      </c>
      <c r="L33" s="355" t="b">
        <f t="shared" si="13"/>
        <v>1</v>
      </c>
      <c r="N33" s="414" t="str">
        <f t="shared" si="7"/>
        <v>SW</v>
      </c>
      <c r="O33" s="414" t="str">
        <f t="shared" si="8"/>
        <v>1Y6M</v>
      </c>
      <c r="P33" s="418" t="str">
        <f t="shared" si="9"/>
        <v>obj_00acb#0002</v>
      </c>
      <c r="Q33" s="414" t="b">
        <f t="shared" si="10"/>
        <v>1</v>
      </c>
      <c r="R33" s="422">
        <v>1</v>
      </c>
      <c r="S33" s="422">
        <v>1</v>
      </c>
      <c r="T33" s="157" t="str">
        <v>obj_00ac9</v>
      </c>
      <c r="U33" s="157" t="str">
        <f>_xll.qlRateHelperQuoteName(T33)</f>
        <v/>
      </c>
      <c r="V33" s="412">
        <f>_xll.qlRateHelperRate(T33,_xll.ohTrigger(Trigger,Trigger1M))</f>
        <v>5.2700000000000004E-3</v>
      </c>
      <c r="W33" s="412" t="str">
        <f>IFERROR(_xll.qlFuturesRateHelperConvexityAdjustment(T33,Trigger),"--")</f>
        <v>--</v>
      </c>
      <c r="X33" s="158">
        <f>_xll.qlRateHelperEarliestDate(T33,Trigger)</f>
        <v>42138</v>
      </c>
      <c r="Y33" s="158">
        <f>_xll.qlRateHelperLatestDate(T33,Trigger)</f>
        <v>45061</v>
      </c>
      <c r="Z33" s="320">
        <v>5.3035599234089277E-3</v>
      </c>
      <c r="AD33" s="324"/>
      <c r="AO33" s="157" t="s">
        <v>211</v>
      </c>
      <c r="AP33" s="158">
        <f>_xll.qlInterestRateIndexFixingDate(Currency&amp;"ibor"&amp;Tenor,AQ33,Trigger)</f>
        <v>42179</v>
      </c>
      <c r="AQ33" s="158">
        <f>_xll.qlCalendarAdvance(Calendar,AQ32,AO33,"f",,Trigger)</f>
        <v>42181</v>
      </c>
      <c r="AR33" s="158">
        <f>_xll.qlInterestRateIndexMaturity(Currency&amp;"ibor"&amp;Tenor,AQ33,Trigger)</f>
        <v>42212</v>
      </c>
      <c r="AS33" s="320">
        <f>_xll.qlIndexFixing($AC$5,AP33,TRUE,_xll.ohTrigger(Trigger,Trigger1M))</f>
        <v>-7.0642334499081453E-4</v>
      </c>
      <c r="AT33" s="320">
        <f>_xll.qlIndexFixing($AU$1,AP33,TRUE,_xll.ohTrigger(Trigger,Trigger1M))</f>
        <v>-5.3082360088786739E-4</v>
      </c>
    </row>
    <row r="34" spans="1:46" s="137" customFormat="1" ht="11.25" customHeight="1" x14ac:dyDescent="0.2">
      <c r="A34" s="454" t="s">
        <v>251</v>
      </c>
      <c r="B34" s="389" t="str">
        <v>12M</v>
      </c>
      <c r="C34" s="455" t="str">
        <v>12M</v>
      </c>
      <c r="D34" s="455" t="str">
        <f t="shared" si="12"/>
        <v>12M</v>
      </c>
      <c r="E34" s="364" t="s">
        <v>14</v>
      </c>
      <c r="F34" s="405" t="s">
        <v>15</v>
      </c>
      <c r="G34" s="364" t="s">
        <v>16</v>
      </c>
      <c r="H34" s="405" t="s">
        <v>17</v>
      </c>
      <c r="I34" s="456">
        <v>-7.295093599999999E-4</v>
      </c>
      <c r="J34" s="456" t="str">
        <f t="shared" si="11"/>
        <v>EURX1S12M=</v>
      </c>
      <c r="K34" s="364" t="str">
        <f>IFERROR(_xll.qlSwapRateHelper2(,IF(DataSelect="Reference",$I34,J34),,$D34,Calendar,$G34,$F34,$H34,$K$22,0,E34,Discounting,Permanent,_xll.ohTrigger(Trigger,DataSelect),ObjectOverwrite),"--")</f>
        <v>obj_00ad4#0002</v>
      </c>
      <c r="L34" s="361" t="b">
        <f t="shared" si="13"/>
        <v>1</v>
      </c>
      <c r="N34" s="414" t="str">
        <f t="shared" si="7"/>
        <v>SW</v>
      </c>
      <c r="O34" s="414" t="str">
        <f t="shared" si="8"/>
        <v>1Y9M</v>
      </c>
      <c r="P34" s="418" t="str">
        <f t="shared" si="9"/>
        <v>obj_00ae4#0002</v>
      </c>
      <c r="Q34" s="414" t="b">
        <f t="shared" si="10"/>
        <v>1</v>
      </c>
      <c r="R34" s="422">
        <v>1</v>
      </c>
      <c r="S34" s="422">
        <v>1</v>
      </c>
      <c r="T34" s="157" t="str">
        <v>obj_00af3</v>
      </c>
      <c r="U34" s="157" t="str">
        <f>_xll.qlRateHelperQuoteName(T34)</f>
        <v/>
      </c>
      <c r="V34" s="412">
        <f>_xll.qlRateHelperRate(T34,_xll.ohTrigger(Trigger,Trigger1M))</f>
        <v>6.3E-3</v>
      </c>
      <c r="W34" s="412" t="str">
        <f>IFERROR(_xll.qlFuturesRateHelperConvexityAdjustment(T34,Trigger),"--")</f>
        <v>--</v>
      </c>
      <c r="X34" s="158">
        <f>_xll.qlRateHelperEarliestDate(T34,Trigger)</f>
        <v>42138</v>
      </c>
      <c r="Y34" s="158">
        <f>_xll.qlRateHelperLatestDate(T34,Trigger)</f>
        <v>45426</v>
      </c>
      <c r="Z34" s="320">
        <v>6.3536884073074834E-3</v>
      </c>
      <c r="AD34" s="324"/>
      <c r="AO34" s="157" t="s">
        <v>211</v>
      </c>
      <c r="AP34" s="158">
        <f>_xll.qlInterestRateIndexFixingDate(Currency&amp;"ibor"&amp;Tenor,AQ34,Trigger)</f>
        <v>42180</v>
      </c>
      <c r="AQ34" s="158">
        <f>_xll.qlCalendarAdvance(Calendar,AQ33,AO34,"f",,Trigger)</f>
        <v>42184</v>
      </c>
      <c r="AR34" s="158">
        <f>_xll.qlInterestRateIndexMaturity(Currency&amp;"ibor"&amp;Tenor,AQ34,Trigger)</f>
        <v>42214</v>
      </c>
      <c r="AS34" s="320">
        <f>_xll.qlIndexFixing($AC$5,AP34,TRUE,_xll.ohTrigger(Trigger,Trigger1M))</f>
        <v>-7.0902532632821647E-4</v>
      </c>
      <c r="AT34" s="320">
        <f>_xll.qlIndexFixing($AU$1,AP34,TRUE,_xll.ohTrigger(Trigger,Trigger1M))</f>
        <v>-5.3557657665592728E-4</v>
      </c>
    </row>
    <row r="35" spans="1:46" s="137" customFormat="1" ht="11.25" customHeight="1" x14ac:dyDescent="0.2">
      <c r="A35" s="359" t="s">
        <v>251</v>
      </c>
      <c r="B35" s="387" t="str">
        <v>1Y</v>
      </c>
      <c r="C35" s="443" t="str">
        <v>1Y3M</v>
      </c>
      <c r="D35" s="443" t="str">
        <f t="shared" si="12"/>
        <v>1Y3M</v>
      </c>
      <c r="E35" s="358" t="s">
        <v>14</v>
      </c>
      <c r="F35" s="398" t="s">
        <v>15</v>
      </c>
      <c r="G35" s="358" t="s">
        <v>16</v>
      </c>
      <c r="H35" s="398" t="s">
        <v>17</v>
      </c>
      <c r="I35" s="399">
        <v>-7.1580230999999993E-4</v>
      </c>
      <c r="J35" s="399" t="str">
        <f t="shared" ref="J35:J66" si="14">Currency&amp;"YC"&amp;Tenor&amp;"_AB1E_"&amp;B35</f>
        <v>EURYC1M_AB1E_1Y</v>
      </c>
      <c r="K35" s="358" t="str">
        <f>IFERROR(_xll.qlSwapRateHelper2(,IF(DataSelect="Reference",$I35,J35),,$D35,Calendar,$G35,$F35,$H35,$K$22,0,E35,Discounting,Permanent,_xll.ohTrigger(Trigger,DataSelect),ObjectOverwrite),"--")</f>
        <v>obj_00ae3#0002</v>
      </c>
      <c r="L35" s="355" t="b">
        <f t="shared" si="13"/>
        <v>1</v>
      </c>
      <c r="N35" s="414" t="str">
        <f t="shared" si="7"/>
        <v>SW</v>
      </c>
      <c r="O35" s="414" t="str">
        <f t="shared" si="8"/>
        <v>2Y</v>
      </c>
      <c r="P35" s="418" t="str">
        <f t="shared" si="9"/>
        <v>obj_00ae5#0002</v>
      </c>
      <c r="Q35" s="414" t="b">
        <f t="shared" si="10"/>
        <v>1</v>
      </c>
      <c r="R35" s="422">
        <v>1</v>
      </c>
      <c r="S35" s="422">
        <v>1</v>
      </c>
      <c r="T35" s="157" t="str">
        <v>obj_00ae9</v>
      </c>
      <c r="U35" s="157" t="str">
        <f>_xll.qlRateHelperQuoteName(T35)</f>
        <v/>
      </c>
      <c r="V35" s="412">
        <f>_xll.qlRateHelperRate(T35,_xll.ohTrigger(Trigger,Trigger1M))</f>
        <v>7.1799999999999998E-3</v>
      </c>
      <c r="W35" s="412" t="str">
        <f>IFERROR(_xll.qlFuturesRateHelperConvexityAdjustment(T35,Trigger),"--")</f>
        <v>--</v>
      </c>
      <c r="X35" s="158">
        <f>_xll.qlRateHelperEarliestDate(T35,Trigger)</f>
        <v>42138</v>
      </c>
      <c r="Y35" s="158">
        <f>_xll.qlRateHelperLatestDate(T35,Trigger)</f>
        <v>45791</v>
      </c>
      <c r="Z35" s="320">
        <v>7.2570972637254847E-3</v>
      </c>
      <c r="AD35" s="324"/>
      <c r="AO35" s="157" t="s">
        <v>211</v>
      </c>
      <c r="AP35" s="158">
        <f>_xll.qlInterestRateIndexFixingDate(Currency&amp;"ibor"&amp;Tenor,AQ35,Trigger)</f>
        <v>42181</v>
      </c>
      <c r="AQ35" s="158">
        <f>_xll.qlCalendarAdvance(Calendar,AQ34,AO35,"f",,Trigger)</f>
        <v>42185</v>
      </c>
      <c r="AR35" s="158">
        <f>_xll.qlInterestRateIndexMaturity(Currency&amp;"ibor"&amp;Tenor,AQ35,Trigger)</f>
        <v>42216</v>
      </c>
      <c r="AS35" s="320">
        <f>_xll.qlIndexFixing($AC$5,AP35,TRUE,_xll.ohTrigger(Trigger,Trigger1M))</f>
        <v>-7.0971438608594204E-4</v>
      </c>
      <c r="AT35" s="320">
        <f>_xll.qlIndexFixing($AU$1,AP35,TRUE,_xll.ohTrigger(Trigger,Trigger1M))</f>
        <v>-5.4180925603085665E-4</v>
      </c>
    </row>
    <row r="36" spans="1:46" s="137" customFormat="1" ht="11.25" customHeight="1" x14ac:dyDescent="0.2">
      <c r="A36" s="359" t="s">
        <v>251</v>
      </c>
      <c r="B36" s="387" t="str">
        <v>1Y3M</v>
      </c>
      <c r="C36" s="443" t="str">
        <v>1Y6M</v>
      </c>
      <c r="D36" s="443" t="str">
        <f t="shared" si="12"/>
        <v>1Y6M</v>
      </c>
      <c r="E36" s="358" t="s">
        <v>14</v>
      </c>
      <c r="F36" s="398" t="s">
        <v>15</v>
      </c>
      <c r="G36" s="358" t="s">
        <v>16</v>
      </c>
      <c r="H36" s="398" t="s">
        <v>17</v>
      </c>
      <c r="I36" s="399">
        <v>-6.8877902000000007E-4</v>
      </c>
      <c r="J36" s="399" t="str">
        <f t="shared" si="14"/>
        <v>EURYC1M_AB1E_1Y3M</v>
      </c>
      <c r="K36" s="358" t="str">
        <f>IFERROR(_xll.qlSwapRateHelper2(,IF(DataSelect="Reference",$I36,J36),,$D36,Calendar,$G36,$F36,$H36,$K$22,0,E36,Discounting,Permanent,_xll.ohTrigger(Trigger,DataSelect),ObjectOverwrite),"--")</f>
        <v>obj_00af4#0002</v>
      </c>
      <c r="L36" s="355" t="b">
        <f t="shared" si="13"/>
        <v>1</v>
      </c>
      <c r="N36" s="414" t="str">
        <f t="shared" si="7"/>
        <v>SW</v>
      </c>
      <c r="O36" s="414" t="str">
        <f t="shared" si="8"/>
        <v>2Y3M</v>
      </c>
      <c r="P36" s="418" t="str">
        <f t="shared" si="9"/>
        <v>obj_00aec#0002</v>
      </c>
      <c r="Q36" s="414" t="b">
        <f t="shared" si="10"/>
        <v>1</v>
      </c>
      <c r="R36" s="422">
        <v>1</v>
      </c>
      <c r="S36" s="422">
        <v>1</v>
      </c>
      <c r="T36" s="157" t="str">
        <v>obj_00aea</v>
      </c>
      <c r="U36" s="157" t="str">
        <f>_xll.qlRateHelperQuoteName(T36)</f>
        <v/>
      </c>
      <c r="V36" s="412">
        <f>_xll.qlRateHelperRate(T36,_xll.ohTrigger(Trigger,Trigger1M))</f>
        <v>7.9635181800000003E-3</v>
      </c>
      <c r="W36" s="412" t="str">
        <f>IFERROR(_xll.qlFuturesRateHelperConvexityAdjustment(T36,Trigger),"--")</f>
        <v>--</v>
      </c>
      <c r="X36" s="158">
        <f>_xll.qlRateHelperEarliestDate(T36,Trigger)</f>
        <v>42138</v>
      </c>
      <c r="Y36" s="158">
        <f>_xll.qlRateHelperLatestDate(T36,Trigger)</f>
        <v>46156</v>
      </c>
      <c r="Z36" s="320">
        <v>8.0657251823121542E-3</v>
      </c>
      <c r="AD36" s="324"/>
      <c r="AO36" s="157" t="s">
        <v>211</v>
      </c>
      <c r="AP36" s="158">
        <f>_xll.qlInterestRateIndexFixingDate(Currency&amp;"ibor"&amp;Tenor,AQ36,Trigger)</f>
        <v>42184</v>
      </c>
      <c r="AQ36" s="158">
        <f>_xll.qlCalendarAdvance(Calendar,AQ35,AO36,"f",,Trigger)</f>
        <v>42186</v>
      </c>
      <c r="AR36" s="158">
        <f>_xll.qlInterestRateIndexMaturity(Currency&amp;"ibor"&amp;Tenor,AQ36,Trigger)</f>
        <v>42219</v>
      </c>
      <c r="AS36" s="320">
        <f>_xll.qlIndexFixing($AC$5,AP36,TRUE,_xll.ohTrigger(Trigger,Trigger1M))</f>
        <v>-7.1072446639710381E-4</v>
      </c>
      <c r="AT36" s="320">
        <f>_xll.qlIndexFixing($AU$1,AP36,TRUE,_xll.ohTrigger(Trigger,Trigger1M))</f>
        <v>-5.5149755530215958E-4</v>
      </c>
    </row>
    <row r="37" spans="1:46" s="137" customFormat="1" ht="11.25" customHeight="1" x14ac:dyDescent="0.2">
      <c r="A37" s="359" t="s">
        <v>251</v>
      </c>
      <c r="B37" s="387" t="str">
        <v>1Y6M</v>
      </c>
      <c r="C37" s="443" t="str">
        <v>1Y9M</v>
      </c>
      <c r="D37" s="443" t="str">
        <f t="shared" si="12"/>
        <v>1Y9M</v>
      </c>
      <c r="E37" s="358" t="s">
        <v>14</v>
      </c>
      <c r="F37" s="398" t="s">
        <v>15</v>
      </c>
      <c r="G37" s="358" t="s">
        <v>16</v>
      </c>
      <c r="H37" s="398" t="s">
        <v>17</v>
      </c>
      <c r="I37" s="399">
        <v>-6.4259925999999993E-4</v>
      </c>
      <c r="J37" s="399" t="str">
        <f t="shared" si="14"/>
        <v>EURYC1M_AB1E_1Y6M</v>
      </c>
      <c r="K37" s="358" t="str">
        <f>IFERROR(_xll.qlSwapRateHelper2(,IF(DataSelect="Reference",$I37,J37),,$D37,Calendar,$G37,$F37,$H37,$K$22,0,E37,Discounting,Permanent,_xll.ohTrigger(Trigger,DataSelect),ObjectOverwrite),"--")</f>
        <v>obj_00acb#0002</v>
      </c>
      <c r="L37" s="355" t="b">
        <f t="shared" si="13"/>
        <v>1</v>
      </c>
      <c r="N37" s="414" t="str">
        <f t="shared" si="7"/>
        <v>SW</v>
      </c>
      <c r="O37" s="414" t="str">
        <f t="shared" si="8"/>
        <v>2Y6M</v>
      </c>
      <c r="P37" s="418" t="str">
        <f t="shared" si="9"/>
        <v>obj_00ace#0002</v>
      </c>
      <c r="Q37" s="414" t="b">
        <f t="shared" si="10"/>
        <v>1</v>
      </c>
      <c r="R37" s="422">
        <v>1</v>
      </c>
      <c r="S37" s="422">
        <v>1</v>
      </c>
      <c r="T37" s="157" t="str">
        <v>obj_00aeb</v>
      </c>
      <c r="U37" s="157" t="str">
        <f>_xll.qlRateHelperQuoteName(T37)</f>
        <v/>
      </c>
      <c r="V37" s="412">
        <f>_xll.qlRateHelperRate(T37,_xll.ohTrigger(Trigger,Trigger1M))</f>
        <v>8.6599999999999993E-3</v>
      </c>
      <c r="W37" s="412" t="str">
        <f>IFERROR(_xll.qlFuturesRateHelperConvexityAdjustment(T37,Trigger),"--")</f>
        <v>--</v>
      </c>
      <c r="X37" s="158">
        <f>_xll.qlRateHelperEarliestDate(T37,Trigger)</f>
        <v>42138</v>
      </c>
      <c r="Y37" s="158">
        <f>_xll.qlRateHelperLatestDate(T37,Trigger)</f>
        <v>46521</v>
      </c>
      <c r="Z37" s="320">
        <v>8.7881754488327371E-3</v>
      </c>
      <c r="AD37" s="324"/>
      <c r="AO37" s="157" t="s">
        <v>211</v>
      </c>
      <c r="AP37" s="158">
        <f>_xll.qlInterestRateIndexFixingDate(Currency&amp;"ibor"&amp;Tenor,AQ37,Trigger)</f>
        <v>42185</v>
      </c>
      <c r="AQ37" s="158">
        <f>_xll.qlCalendarAdvance(Calendar,AQ36,AO37,"f",,Trigger)</f>
        <v>42187</v>
      </c>
      <c r="AR37" s="158">
        <f>_xll.qlInterestRateIndexMaturity(Currency&amp;"ibor"&amp;Tenor,AQ37,Trigger)</f>
        <v>42219</v>
      </c>
      <c r="AS37" s="320">
        <f>_xll.qlIndexFixing($AC$5,AP37,TRUE,_xll.ohTrigger(Trigger,Trigger1M))</f>
        <v>-7.110309343992538E-4</v>
      </c>
      <c r="AT37" s="320">
        <f>_xll.qlIndexFixing($AU$1,AP37,TRUE,_xll.ohTrigger(Trigger,Trigger1M))</f>
        <v>-5.523791656730781E-4</v>
      </c>
    </row>
    <row r="38" spans="1:46" s="137" customFormat="1" ht="11.25" customHeight="1" x14ac:dyDescent="0.2">
      <c r="A38" s="359" t="s">
        <v>251</v>
      </c>
      <c r="B38" s="387" t="str">
        <v>1Y9M</v>
      </c>
      <c r="C38" s="443" t="str">
        <v>2Y</v>
      </c>
      <c r="D38" s="443" t="str">
        <f t="shared" si="12"/>
        <v>2Y</v>
      </c>
      <c r="E38" s="358" t="s">
        <v>14</v>
      </c>
      <c r="F38" s="398" t="s">
        <v>15</v>
      </c>
      <c r="G38" s="358" t="s">
        <v>16</v>
      </c>
      <c r="H38" s="398" t="s">
        <v>17</v>
      </c>
      <c r="I38" s="399">
        <v>-5.6999999999999998E-4</v>
      </c>
      <c r="J38" s="399" t="str">
        <f t="shared" si="14"/>
        <v>EURYC1M_AB1E_1Y9M</v>
      </c>
      <c r="K38" s="358" t="str">
        <f>IFERROR(_xll.qlSwapRateHelper2(,IF(DataSelect="Reference",$I38,J38),,$D38,Calendar,$G38,$F38,$H38,$K$22,0,E38,Discounting,Permanent,_xll.ohTrigger(Trigger,DataSelect),ObjectOverwrite),"--")</f>
        <v>obj_00ae4#0002</v>
      </c>
      <c r="L38" s="355" t="b">
        <f t="shared" si="13"/>
        <v>1</v>
      </c>
      <c r="N38" s="414" t="str">
        <f t="shared" si="7"/>
        <v>SW</v>
      </c>
      <c r="O38" s="414" t="str">
        <f t="shared" si="8"/>
        <v>2Y9M</v>
      </c>
      <c r="P38" s="418" t="str">
        <f t="shared" si="9"/>
        <v>obj_00af0#0002</v>
      </c>
      <c r="Q38" s="414" t="b">
        <f t="shared" si="10"/>
        <v>1</v>
      </c>
      <c r="R38" s="422">
        <v>1</v>
      </c>
      <c r="S38" s="422">
        <v>1</v>
      </c>
      <c r="T38" s="157" t="str">
        <v>obj_00aed</v>
      </c>
      <c r="U38" s="157" t="str">
        <f>_xll.qlRateHelperQuoteName(T38)</f>
        <v/>
      </c>
      <c r="V38" s="412">
        <f>_xll.qlRateHelperRate(T38,_xll.ohTrigger(Trigger,Trigger1M))</f>
        <v>9.2567013600000012E-3</v>
      </c>
      <c r="W38" s="412" t="str">
        <f>IFERROR(_xll.qlFuturesRateHelperConvexityAdjustment(T38,Trigger),"--")</f>
        <v>--</v>
      </c>
      <c r="X38" s="158">
        <f>_xll.qlRateHelperEarliestDate(T38,Trigger)</f>
        <v>42138</v>
      </c>
      <c r="Y38" s="158">
        <f>_xll.qlRateHelperLatestDate(T38,Trigger)</f>
        <v>46888</v>
      </c>
      <c r="Z38" s="320">
        <v>9.4074349119874102E-3</v>
      </c>
      <c r="AD38" s="324"/>
      <c r="AO38" s="157" t="s">
        <v>211</v>
      </c>
      <c r="AP38" s="158">
        <f>_xll.qlInterestRateIndexFixingDate(Currency&amp;"ibor"&amp;Tenor,AQ38,Trigger)</f>
        <v>42186</v>
      </c>
      <c r="AQ38" s="158">
        <f>_xll.qlCalendarAdvance(Calendar,AQ37,AO38,"f",,Trigger)</f>
        <v>42188</v>
      </c>
      <c r="AR38" s="158">
        <f>_xll.qlInterestRateIndexMaturity(Currency&amp;"ibor"&amp;Tenor,AQ38,Trigger)</f>
        <v>42219</v>
      </c>
      <c r="AS38" s="320">
        <f>_xll.qlIndexFixing($AC$5,AP38,TRUE,_xll.ohTrigger(Trigger,Trigger1M))</f>
        <v>-7.1118857710938954E-4</v>
      </c>
      <c r="AT38" s="320">
        <f>_xll.qlIndexFixing($AU$1,AP38,TRUE,_xll.ohTrigger(Trigger,Trigger1M))</f>
        <v>-5.5345351488605803E-4</v>
      </c>
    </row>
    <row r="39" spans="1:46" s="137" customFormat="1" ht="11.25" customHeight="1" x14ac:dyDescent="0.2">
      <c r="A39" s="359" t="s">
        <v>251</v>
      </c>
      <c r="B39" s="387" t="str">
        <v>2Y</v>
      </c>
      <c r="C39" s="443" t="str">
        <v>2Y3M</v>
      </c>
      <c r="D39" s="443" t="str">
        <f t="shared" si="12"/>
        <v>2Y3M</v>
      </c>
      <c r="E39" s="358" t="s">
        <v>14</v>
      </c>
      <c r="F39" s="398" t="s">
        <v>15</v>
      </c>
      <c r="G39" s="358" t="s">
        <v>16</v>
      </c>
      <c r="H39" s="398" t="s">
        <v>17</v>
      </c>
      <c r="I39" s="399">
        <v>-4.7036956999999999E-4</v>
      </c>
      <c r="J39" s="399" t="str">
        <f t="shared" si="14"/>
        <v>EURYC1M_AB1E_2Y</v>
      </c>
      <c r="K39" s="358" t="str">
        <f>IFERROR(_xll.qlSwapRateHelper2(,IF(DataSelect="Reference",$I39,J39),,$D39,Calendar,$G39,$F39,$H39,$K$22,0,E39,Discounting,Permanent,_xll.ohTrigger(Trigger,DataSelect),ObjectOverwrite),"--")</f>
        <v>obj_00ae5#0002</v>
      </c>
      <c r="L39" s="355" t="b">
        <f t="shared" si="13"/>
        <v>1</v>
      </c>
      <c r="N39" s="414" t="str">
        <f t="shared" si="7"/>
        <v>SW</v>
      </c>
      <c r="O39" s="414" t="str">
        <f t="shared" si="8"/>
        <v>3Y</v>
      </c>
      <c r="P39" s="418" t="str">
        <f t="shared" si="9"/>
        <v>obj_00adb#0002</v>
      </c>
      <c r="Q39" s="414" t="b">
        <f t="shared" si="10"/>
        <v>1</v>
      </c>
      <c r="R39" s="422">
        <v>1</v>
      </c>
      <c r="S39" s="422">
        <v>1</v>
      </c>
      <c r="T39" s="157" t="str">
        <v>obj_00acc</v>
      </c>
      <c r="U39" s="157" t="str">
        <f>_xll.qlRateHelperQuoteName(T39)</f>
        <v/>
      </c>
      <c r="V39" s="412">
        <f>_xll.qlRateHelperRate(T39,_xll.ohTrigger(Trigger,Trigger1M))</f>
        <v>9.770602619999999E-3</v>
      </c>
      <c r="W39" s="412" t="str">
        <f>IFERROR(_xll.qlFuturesRateHelperConvexityAdjustment(T39,Trigger),"--")</f>
        <v>--</v>
      </c>
      <c r="X39" s="158">
        <f>_xll.qlRateHelperEarliestDate(T39,Trigger)</f>
        <v>42138</v>
      </c>
      <c r="Y39" s="158">
        <f>_xll.qlRateHelperLatestDate(T39,Trigger)</f>
        <v>47252</v>
      </c>
      <c r="Z39" s="320">
        <v>9.9442072705205574E-3</v>
      </c>
      <c r="AD39" s="324"/>
      <c r="AO39" s="157" t="s">
        <v>211</v>
      </c>
      <c r="AP39" s="158">
        <f>_xll.qlInterestRateIndexFixingDate(Currency&amp;"ibor"&amp;Tenor,AQ39,Trigger)</f>
        <v>42187</v>
      </c>
      <c r="AQ39" s="158">
        <f>_xll.qlCalendarAdvance(Calendar,AQ38,AO39,"f",,Trigger)</f>
        <v>42191</v>
      </c>
      <c r="AR39" s="158">
        <f>_xll.qlInterestRateIndexMaturity(Currency&amp;"ibor"&amp;Tenor,AQ39,Trigger)</f>
        <v>42222</v>
      </c>
      <c r="AS39" s="320">
        <f>_xll.qlIndexFixing($AC$5,AP39,TRUE,_xll.ohTrigger(Trigger,Trigger1M))</f>
        <v>-7.1181069154290628E-4</v>
      </c>
      <c r="AT39" s="320">
        <f>_xll.qlIndexFixing($AU$1,AP39,TRUE,_xll.ohTrigger(Trigger,Trigger1M))</f>
        <v>-5.6735621022553683E-4</v>
      </c>
    </row>
    <row r="40" spans="1:46" s="137" customFormat="1" ht="11.25" customHeight="1" x14ac:dyDescent="0.2">
      <c r="A40" s="359" t="s">
        <v>251</v>
      </c>
      <c r="B40" s="387" t="str">
        <v>2Y3M</v>
      </c>
      <c r="C40" s="443" t="str">
        <v>2Y6M</v>
      </c>
      <c r="D40" s="443" t="str">
        <f t="shared" si="12"/>
        <v>2Y6M</v>
      </c>
      <c r="E40" s="358" t="s">
        <v>14</v>
      </c>
      <c r="F40" s="398" t="s">
        <v>15</v>
      </c>
      <c r="G40" s="358" t="s">
        <v>16</v>
      </c>
      <c r="H40" s="398" t="s">
        <v>17</v>
      </c>
      <c r="I40" s="399">
        <v>-3.4674814E-4</v>
      </c>
      <c r="J40" s="399" t="str">
        <f t="shared" si="14"/>
        <v>EURYC1M_AB1E_2Y3M</v>
      </c>
      <c r="K40" s="358" t="str">
        <f>IFERROR(_xll.qlSwapRateHelper2(,IF(DataSelect="Reference",$I40,J40),,$D40,Calendar,$G40,$F40,$H40,$K$22,0,E40,Discounting,Permanent,_xll.ohTrigger(Trigger,DataSelect),ObjectOverwrite),"--")</f>
        <v>obj_00aec#0002</v>
      </c>
      <c r="L40" s="355" t="b">
        <f t="shared" si="13"/>
        <v>1</v>
      </c>
      <c r="N40" s="414" t="str">
        <f t="shared" si="7"/>
        <v>SW</v>
      </c>
      <c r="O40" s="414" t="str">
        <f t="shared" si="8"/>
        <v>4Y</v>
      </c>
      <c r="P40" s="418" t="str">
        <f t="shared" si="9"/>
        <v>obj_00ad8#0002</v>
      </c>
      <c r="Q40" s="414" t="b">
        <f t="shared" si="10"/>
        <v>1</v>
      </c>
      <c r="R40" s="422">
        <v>1</v>
      </c>
      <c r="S40" s="422">
        <v>1</v>
      </c>
      <c r="T40" s="157" t="str">
        <v>obj_00ac5</v>
      </c>
      <c r="U40" s="157" t="str">
        <f>_xll.qlRateHelperQuoteName(T40)</f>
        <v/>
      </c>
      <c r="V40" s="412">
        <f>_xll.qlRateHelperRate(T40,_xll.ohTrigger(Trigger,Trigger1M))</f>
        <v>1.0209999999999999E-2</v>
      </c>
      <c r="W40" s="412" t="str">
        <f>IFERROR(_xll.qlFuturesRateHelperConvexityAdjustment(T40,Trigger),"--")</f>
        <v>--</v>
      </c>
      <c r="X40" s="158">
        <f>_xll.qlRateHelperEarliestDate(T40,Trigger)</f>
        <v>42138</v>
      </c>
      <c r="Y40" s="158">
        <f>_xll.qlRateHelperLatestDate(T40,Trigger)</f>
        <v>47617</v>
      </c>
      <c r="Z40" s="320">
        <v>1.0404096507612846E-2</v>
      </c>
      <c r="AD40" s="324"/>
      <c r="AO40" s="157" t="s">
        <v>211</v>
      </c>
      <c r="AP40" s="158">
        <f>_xll.qlInterestRateIndexFixingDate(Currency&amp;"ibor"&amp;Tenor,AQ40,Trigger)</f>
        <v>42188</v>
      </c>
      <c r="AQ40" s="158">
        <f>_xll.qlCalendarAdvance(Calendar,AQ39,AO40,"f",,Trigger)</f>
        <v>42192</v>
      </c>
      <c r="AR40" s="158">
        <f>_xll.qlInterestRateIndexMaturity(Currency&amp;"ibor"&amp;Tenor,AQ40,Trigger)</f>
        <v>42223</v>
      </c>
      <c r="AS40" s="320">
        <f>_xll.qlIndexFixing($AC$5,AP40,TRUE,_xll.ohTrigger(Trigger,Trigger1M))</f>
        <v>-7.1182871269521867E-4</v>
      </c>
      <c r="AT40" s="320">
        <f>_xll.qlIndexFixing($AU$1,AP40,TRUE,_xll.ohTrigger(Trigger,Trigger1M))</f>
        <v>-5.7235986037523605E-4</v>
      </c>
    </row>
    <row r="41" spans="1:46" s="137" customFormat="1" ht="11.25" customHeight="1" x14ac:dyDescent="0.2">
      <c r="A41" s="359" t="s">
        <v>251</v>
      </c>
      <c r="B41" s="387" t="str">
        <v>2Y6M</v>
      </c>
      <c r="C41" s="443" t="str">
        <v>2Y9M</v>
      </c>
      <c r="D41" s="443" t="str">
        <f t="shared" si="12"/>
        <v>2Y9M</v>
      </c>
      <c r="E41" s="358" t="s">
        <v>14</v>
      </c>
      <c r="F41" s="398" t="s">
        <v>15</v>
      </c>
      <c r="G41" s="358" t="s">
        <v>16</v>
      </c>
      <c r="H41" s="398" t="s">
        <v>17</v>
      </c>
      <c r="I41" s="399">
        <v>-2.0223255999999998E-4</v>
      </c>
      <c r="J41" s="399" t="str">
        <f t="shared" si="14"/>
        <v>EURYC1M_AB1E_2Y6M</v>
      </c>
      <c r="K41" s="358" t="str">
        <f>IFERROR(_xll.qlSwapRateHelper2(,IF(DataSelect="Reference",$I41,J41),,$D41,Calendar,$G41,$F41,$H41,$K$22,0,E41,Discounting,Permanent,_xll.ohTrigger(Trigger,DataSelect),ObjectOverwrite),"--")</f>
        <v>obj_00ace#0002</v>
      </c>
      <c r="L41" s="355" t="b">
        <f t="shared" si="13"/>
        <v>1</v>
      </c>
      <c r="N41" s="414" t="str">
        <f t="shared" si="7"/>
        <v>SW</v>
      </c>
      <c r="O41" s="414" t="str">
        <f t="shared" si="8"/>
        <v>5Y</v>
      </c>
      <c r="P41" s="418" t="str">
        <f t="shared" si="9"/>
        <v>obj_00adf#0002</v>
      </c>
      <c r="Q41" s="414" t="b">
        <f t="shared" si="10"/>
        <v>1</v>
      </c>
      <c r="R41" s="422">
        <v>1</v>
      </c>
      <c r="S41" s="422">
        <v>1</v>
      </c>
      <c r="T41" s="157" t="str">
        <v>obj_00ac7</v>
      </c>
      <c r="U41" s="157" t="str">
        <f>_xll.qlRateHelperQuoteName(T41)</f>
        <v/>
      </c>
      <c r="V41" s="412">
        <f>_xll.qlRateHelperRate(T41,_xll.ohTrigger(Trigger,Trigger1M))</f>
        <v>1.058298148E-2</v>
      </c>
      <c r="W41" s="412" t="str">
        <f>IFERROR(_xll.qlFuturesRateHelperConvexityAdjustment(T41,Trigger),"--")</f>
        <v>--</v>
      </c>
      <c r="X41" s="158">
        <f>_xll.qlRateHelperEarliestDate(T41,Trigger)</f>
        <v>42138</v>
      </c>
      <c r="Y41" s="158">
        <f>_xll.qlRateHelperLatestDate(T41,Trigger)</f>
        <v>47982</v>
      </c>
      <c r="Z41" s="320">
        <v>1.079483745915979E-2</v>
      </c>
      <c r="AD41" s="324"/>
      <c r="AO41" s="157" t="s">
        <v>211</v>
      </c>
      <c r="AP41" s="158">
        <f>_xll.qlInterestRateIndexFixingDate(Currency&amp;"ibor"&amp;Tenor,AQ41,Trigger)</f>
        <v>42191</v>
      </c>
      <c r="AQ41" s="158">
        <f>_xll.qlCalendarAdvance(Calendar,AQ40,AO41,"f",,Trigger)</f>
        <v>42193</v>
      </c>
      <c r="AR41" s="158">
        <f>_xll.qlInterestRateIndexMaturity(Currency&amp;"ibor"&amp;Tenor,AQ41,Trigger)</f>
        <v>42226</v>
      </c>
      <c r="AS41" s="320">
        <f>_xll.qlIndexFixing($AC$5,AP41,TRUE,_xll.ohTrigger(Trigger,Trigger1M))</f>
        <v>-7.1305969227038321E-4</v>
      </c>
      <c r="AT41" s="320">
        <f>_xll.qlIndexFixing($AU$1,AP41,TRUE,_xll.ohTrigger(Trigger,Trigger1M))</f>
        <v>-5.825496200156428E-4</v>
      </c>
    </row>
    <row r="42" spans="1:46" s="137" customFormat="1" ht="11.25" customHeight="1" x14ac:dyDescent="0.2">
      <c r="A42" s="359" t="s">
        <v>251</v>
      </c>
      <c r="B42" s="387" t="str">
        <v>2Y9M</v>
      </c>
      <c r="C42" s="443" t="str">
        <v>3Y</v>
      </c>
      <c r="D42" s="443" t="str">
        <f t="shared" si="12"/>
        <v>3Y</v>
      </c>
      <c r="E42" s="358" t="s">
        <v>14</v>
      </c>
      <c r="F42" s="398" t="s">
        <v>15</v>
      </c>
      <c r="G42" s="358" t="s">
        <v>16</v>
      </c>
      <c r="H42" s="398" t="s">
        <v>17</v>
      </c>
      <c r="I42" s="399">
        <v>-4.0000000000000003E-5</v>
      </c>
      <c r="J42" s="399" t="str">
        <f t="shared" si="14"/>
        <v>EURYC1M_AB1E_2Y9M</v>
      </c>
      <c r="K42" s="358" t="str">
        <f>IFERROR(_xll.qlSwapRateHelper2(,IF(DataSelect="Reference",$I42,J42),,$D42,Calendar,$G42,$F42,$H42,$K$22,0,E42,Discounting,Permanent,_xll.ohTrigger(Trigger,DataSelect),ObjectOverwrite),"--")</f>
        <v>obj_00af0#0002</v>
      </c>
      <c r="L42" s="355" t="b">
        <f t="shared" si="13"/>
        <v>1</v>
      </c>
      <c r="N42" s="414" t="str">
        <f t="shared" si="7"/>
        <v>SW</v>
      </c>
      <c r="O42" s="414" t="str">
        <f t="shared" si="8"/>
        <v>6Y</v>
      </c>
      <c r="P42" s="418" t="str">
        <f t="shared" si="9"/>
        <v>obj_00ade#0002</v>
      </c>
      <c r="Q42" s="414" t="b">
        <f t="shared" si="10"/>
        <v>1</v>
      </c>
      <c r="R42" s="422">
        <v>1</v>
      </c>
      <c r="S42" s="422">
        <v>1</v>
      </c>
      <c r="T42" s="157" t="str">
        <v>obj_00abd</v>
      </c>
      <c r="U42" s="157" t="str">
        <f>_xll.qlRateHelperQuoteName(T42)</f>
        <v/>
      </c>
      <c r="V42" s="412">
        <f>_xll.qlRateHelperRate(T42,_xll.ohTrigger(Trigger,Trigger1M))</f>
        <v>1.09013897E-2</v>
      </c>
      <c r="W42" s="412" t="str">
        <f>IFERROR(_xll.qlFuturesRateHelperConvexityAdjustment(T42,Trigger),"--")</f>
        <v>--</v>
      </c>
      <c r="X42" s="158">
        <f>_xll.qlRateHelperEarliestDate(T42,Trigger)</f>
        <v>42138</v>
      </c>
      <c r="Y42" s="158">
        <f>_xll.qlRateHelperLatestDate(T42,Trigger)</f>
        <v>48348</v>
      </c>
      <c r="Z42" s="320">
        <v>1.1126695162594688E-2</v>
      </c>
      <c r="AD42" s="324"/>
      <c r="AO42" s="157" t="s">
        <v>211</v>
      </c>
      <c r="AP42" s="158">
        <f>_xll.qlInterestRateIndexFixingDate(Currency&amp;"ibor"&amp;Tenor,AQ42,Trigger)</f>
        <v>42192</v>
      </c>
      <c r="AQ42" s="158">
        <f>_xll.qlCalendarAdvance(Calendar,AQ41,AO42,"f",,Trigger)</f>
        <v>42194</v>
      </c>
      <c r="AR42" s="158">
        <f>_xll.qlInterestRateIndexMaturity(Currency&amp;"ibor"&amp;Tenor,AQ42,Trigger)</f>
        <v>42226</v>
      </c>
      <c r="AS42" s="320">
        <f>_xll.qlIndexFixing($AC$5,AP42,TRUE,_xll.ohTrigger(Trigger,Trigger1M))</f>
        <v>-7.1229614049664325E-4</v>
      </c>
      <c r="AT42" s="320">
        <f>_xll.qlIndexFixing($AU$1,AP42,TRUE,_xll.ohTrigger(Trigger,Trigger1M))</f>
        <v>-5.851576889387422E-4</v>
      </c>
    </row>
    <row r="43" spans="1:46" s="137" customFormat="1" ht="11.25" customHeight="1" x14ac:dyDescent="0.2">
      <c r="A43" s="359" t="s">
        <v>251</v>
      </c>
      <c r="B43" s="387" t="str">
        <v>3Y</v>
      </c>
      <c r="C43" s="443" t="str">
        <v>4Y</v>
      </c>
      <c r="D43" s="443" t="str">
        <f t="shared" si="12"/>
        <v>4Y</v>
      </c>
      <c r="E43" s="358" t="s">
        <v>14</v>
      </c>
      <c r="F43" s="398" t="s">
        <v>15</v>
      </c>
      <c r="G43" s="358" t="s">
        <v>16</v>
      </c>
      <c r="H43" s="398" t="s">
        <v>17</v>
      </c>
      <c r="I43" s="399">
        <v>7.7999999999999999E-4</v>
      </c>
      <c r="J43" s="399" t="str">
        <f t="shared" si="14"/>
        <v>EURYC1M_AB1E_3Y</v>
      </c>
      <c r="K43" s="358" t="str">
        <f>IFERROR(_xll.qlSwapRateHelper2(,IF(DataSelect="Reference",$I43,J43),,$D43,Calendar,$G43,$F43,$H43,$K$22,0,E43,Discounting,Permanent,_xll.ohTrigger(Trigger,DataSelect),ObjectOverwrite),"--")</f>
        <v>obj_00adb#0002</v>
      </c>
      <c r="L43" s="355" t="b">
        <f t="shared" si="13"/>
        <v>1</v>
      </c>
      <c r="N43" s="414" t="str">
        <f t="shared" si="7"/>
        <v>SW</v>
      </c>
      <c r="O43" s="414" t="str">
        <f t="shared" si="8"/>
        <v>7Y</v>
      </c>
      <c r="P43" s="418" t="str">
        <f t="shared" si="9"/>
        <v>obj_00ac9#0002</v>
      </c>
      <c r="Q43" s="414" t="b">
        <f t="shared" si="10"/>
        <v>1</v>
      </c>
      <c r="R43" s="422">
        <v>1</v>
      </c>
      <c r="S43" s="422">
        <v>1</v>
      </c>
      <c r="T43" s="157" t="str">
        <v>obj_00ad5</v>
      </c>
      <c r="U43" s="157" t="str">
        <f>_xll.qlRateHelperQuoteName(T43)</f>
        <v/>
      </c>
      <c r="V43" s="412">
        <f>_xll.qlRateHelperRate(T43,_xll.ohTrigger(Trigger,Trigger1M))</f>
        <v>1.1161384260000001E-2</v>
      </c>
      <c r="W43" s="412" t="str">
        <f>IFERROR(_xll.qlFuturesRateHelperConvexityAdjustment(T43,Trigger),"--")</f>
        <v>--</v>
      </c>
      <c r="X43" s="158">
        <f>_xll.qlRateHelperEarliestDate(T43,Trigger)</f>
        <v>42138</v>
      </c>
      <c r="Y43" s="158">
        <f>_xll.qlRateHelperLatestDate(T43,Trigger)</f>
        <v>48715</v>
      </c>
      <c r="Z43" s="320">
        <v>1.1398187734390684E-2</v>
      </c>
      <c r="AD43" s="324"/>
      <c r="AO43" s="157" t="s">
        <v>211</v>
      </c>
      <c r="AP43" s="158">
        <f>_xll.qlInterestRateIndexFixingDate(Currency&amp;"ibor"&amp;Tenor,AQ43,Trigger)</f>
        <v>42193</v>
      </c>
      <c r="AQ43" s="158">
        <f>_xll.qlCalendarAdvance(Calendar,AQ42,AO43,"f",,Trigger)</f>
        <v>42195</v>
      </c>
      <c r="AR43" s="158">
        <f>_xll.qlInterestRateIndexMaturity(Currency&amp;"ibor"&amp;Tenor,AQ43,Trigger)</f>
        <v>42226</v>
      </c>
      <c r="AS43" s="320">
        <f>_xll.qlIndexFixing($AC$5,AP43,TRUE,_xll.ohTrigger(Trigger,Trigger1M))</f>
        <v>-7.113147251858904E-4</v>
      </c>
      <c r="AT43" s="320">
        <f>_xll.qlIndexFixing($AU$1,AP43,TRUE,_xll.ohTrigger(Trigger,Trigger1M))</f>
        <v>-5.8800051654544876E-4</v>
      </c>
    </row>
    <row r="44" spans="1:46" s="137" customFormat="1" ht="11.25" customHeight="1" x14ac:dyDescent="0.2">
      <c r="A44" s="359" t="s">
        <v>251</v>
      </c>
      <c r="B44" s="387" t="str">
        <v>4Y</v>
      </c>
      <c r="C44" s="443" t="str">
        <v>5Y</v>
      </c>
      <c r="D44" s="443" t="str">
        <f t="shared" si="12"/>
        <v>5Y</v>
      </c>
      <c r="E44" s="358" t="s">
        <v>14</v>
      </c>
      <c r="F44" s="398" t="s">
        <v>15</v>
      </c>
      <c r="G44" s="358" t="s">
        <v>16</v>
      </c>
      <c r="H44" s="398" t="s">
        <v>17</v>
      </c>
      <c r="I44" s="399">
        <v>1.81E-3</v>
      </c>
      <c r="J44" s="399" t="str">
        <f t="shared" si="14"/>
        <v>EURYC1M_AB1E_4Y</v>
      </c>
      <c r="K44" s="358" t="str">
        <f>IFERROR(_xll.qlSwapRateHelper2(,IF(DataSelect="Reference",$I44,J44),,$D44,Calendar,$G44,$F44,$H44,$K$22,0,E44,Discounting,Permanent,_xll.ohTrigger(Trigger,DataSelect),ObjectOverwrite),"--")</f>
        <v>obj_00ad8#0002</v>
      </c>
      <c r="L44" s="355" t="b">
        <f t="shared" si="13"/>
        <v>1</v>
      </c>
      <c r="N44" s="414" t="str">
        <f t="shared" si="7"/>
        <v>SW</v>
      </c>
      <c r="O44" s="414" t="str">
        <f t="shared" si="8"/>
        <v>8Y</v>
      </c>
      <c r="P44" s="418" t="str">
        <f t="shared" si="9"/>
        <v>obj_00af3#0002</v>
      </c>
      <c r="Q44" s="414" t="b">
        <f t="shared" si="10"/>
        <v>1</v>
      </c>
      <c r="R44" s="422">
        <v>1</v>
      </c>
      <c r="S44" s="422">
        <v>1</v>
      </c>
      <c r="T44" s="157" t="str">
        <v>obj_00aee</v>
      </c>
      <c r="U44" s="157" t="str">
        <f>_xll.qlRateHelperQuoteName(T44)</f>
        <v/>
      </c>
      <c r="V44" s="412">
        <f>_xll.qlRateHelperRate(T44,_xll.ohTrigger(Trigger,Trigger1M))</f>
        <v>1.137657431E-2</v>
      </c>
      <c r="W44" s="412" t="str">
        <f>IFERROR(_xll.qlFuturesRateHelperConvexityAdjustment(T44,Trigger),"--")</f>
        <v>--</v>
      </c>
      <c r="X44" s="158">
        <f>_xll.qlRateHelperEarliestDate(T44,Trigger)</f>
        <v>42138</v>
      </c>
      <c r="Y44" s="158">
        <f>_xll.qlRateHelperLatestDate(T44,Trigger)</f>
        <v>49079</v>
      </c>
      <c r="Z44" s="320">
        <v>1.1622094324674743E-2</v>
      </c>
      <c r="AD44" s="324"/>
      <c r="AO44" s="157" t="s">
        <v>211</v>
      </c>
      <c r="AP44" s="158">
        <f>_xll.qlInterestRateIndexFixingDate(Currency&amp;"ibor"&amp;Tenor,AQ44,Trigger)</f>
        <v>42194</v>
      </c>
      <c r="AQ44" s="158">
        <f>_xll.qlCalendarAdvance(Calendar,AQ43,AO44,"f",,Trigger)</f>
        <v>42198</v>
      </c>
      <c r="AR44" s="158">
        <f>_xll.qlInterestRateIndexMaturity(Currency&amp;"ibor"&amp;Tenor,AQ44,Trigger)</f>
        <v>42229</v>
      </c>
      <c r="AS44" s="320">
        <f>_xll.qlIndexFixing($AC$5,AP44,TRUE,_xll.ohTrigger(Trigger,Trigger1M))</f>
        <v>-7.0994866111370649E-4</v>
      </c>
      <c r="AT44" s="320">
        <f>_xll.qlIndexFixing($AU$1,AP44,TRUE,_xll.ohTrigger(Trigger,Trigger1M))</f>
        <v>-6.0374613818036857E-4</v>
      </c>
    </row>
    <row r="45" spans="1:46" s="137" customFormat="1" ht="11.25" customHeight="1" x14ac:dyDescent="0.2">
      <c r="A45" s="359" t="s">
        <v>251</v>
      </c>
      <c r="B45" s="387" t="str">
        <v>5Y</v>
      </c>
      <c r="C45" s="443" t="str">
        <v>6Y</v>
      </c>
      <c r="D45" s="443" t="str">
        <f t="shared" si="12"/>
        <v>6Y</v>
      </c>
      <c r="E45" s="358" t="s">
        <v>14</v>
      </c>
      <c r="F45" s="398" t="s">
        <v>15</v>
      </c>
      <c r="G45" s="358" t="s">
        <v>16</v>
      </c>
      <c r="H45" s="398" t="s">
        <v>17</v>
      </c>
      <c r="I45" s="399">
        <v>2.97E-3</v>
      </c>
      <c r="J45" s="399" t="str">
        <f t="shared" si="14"/>
        <v>EURYC1M_AB1E_5Y</v>
      </c>
      <c r="K45" s="358" t="str">
        <f>IFERROR(_xll.qlSwapRateHelper2(,IF(DataSelect="Reference",$I45,J45),,$D45,Calendar,$G45,$F45,$H45,$K$22,0,E45,Discounting,Permanent,_xll.ohTrigger(Trigger,DataSelect),ObjectOverwrite),"--")</f>
        <v>obj_00adf#0002</v>
      </c>
      <c r="L45" s="355" t="b">
        <f t="shared" si="13"/>
        <v>1</v>
      </c>
      <c r="N45" s="414" t="str">
        <f t="shared" si="7"/>
        <v>SW</v>
      </c>
      <c r="O45" s="414" t="str">
        <f t="shared" si="8"/>
        <v>9Y</v>
      </c>
      <c r="P45" s="418" t="str">
        <f t="shared" si="9"/>
        <v>obj_00ae9#0002</v>
      </c>
      <c r="Q45" s="414" t="b">
        <f t="shared" si="10"/>
        <v>1</v>
      </c>
      <c r="R45" s="422">
        <v>1</v>
      </c>
      <c r="S45" s="422">
        <v>1</v>
      </c>
      <c r="T45" s="157" t="str">
        <v>obj_00ae6</v>
      </c>
      <c r="U45" s="157" t="str">
        <f>_xll.qlRateHelperQuoteName(T45)</f>
        <v/>
      </c>
      <c r="V45" s="412">
        <f>_xll.qlRateHelperRate(T45,_xll.ohTrigger(Trigger,Trigger1M))</f>
        <v>1.155E-2</v>
      </c>
      <c r="W45" s="412" t="str">
        <f>IFERROR(_xll.qlFuturesRateHelperConvexityAdjustment(T45,Trigger),"--")</f>
        <v>--</v>
      </c>
      <c r="X45" s="158">
        <f>_xll.qlRateHelperEarliestDate(T45,Trigger)</f>
        <v>42138</v>
      </c>
      <c r="Y45" s="158">
        <f>_xll.qlRateHelperLatestDate(T45,Trigger)</f>
        <v>49443</v>
      </c>
      <c r="Z45" s="320">
        <v>1.180101821754851E-2</v>
      </c>
      <c r="AD45" s="324"/>
      <c r="AO45" s="157" t="s">
        <v>211</v>
      </c>
      <c r="AP45" s="158">
        <f>_xll.qlInterestRateIndexFixingDate(Currency&amp;"ibor"&amp;Tenor,AQ45,Trigger)</f>
        <v>42195</v>
      </c>
      <c r="AQ45" s="158">
        <f>_xll.qlCalendarAdvance(Calendar,AQ44,AO45,"f",,Trigger)</f>
        <v>42199</v>
      </c>
      <c r="AR45" s="158">
        <f>_xll.qlInterestRateIndexMaturity(Currency&amp;"ibor"&amp;Tenor,AQ45,Trigger)</f>
        <v>42230</v>
      </c>
      <c r="AS45" s="320">
        <f>_xll.qlIndexFixing($AC$5,AP45,TRUE,_xll.ohTrigger(Trigger,Trigger1M))</f>
        <v>-7.0930395603083858E-4</v>
      </c>
      <c r="AT45" s="320">
        <f>_xll.qlIndexFixing($AU$1,AP45,TRUE,_xll.ohTrigger(Trigger,Trigger1M))</f>
        <v>-6.0880978045488397E-4</v>
      </c>
    </row>
    <row r="46" spans="1:46" s="137" customFormat="1" ht="11.25" customHeight="1" x14ac:dyDescent="0.2">
      <c r="A46" s="359" t="s">
        <v>251</v>
      </c>
      <c r="B46" s="387" t="str">
        <v>6Y</v>
      </c>
      <c r="C46" s="443" t="str">
        <v>7Y</v>
      </c>
      <c r="D46" s="443" t="str">
        <f t="shared" si="12"/>
        <v>7Y</v>
      </c>
      <c r="E46" s="358" t="s">
        <v>14</v>
      </c>
      <c r="F46" s="398" t="s">
        <v>15</v>
      </c>
      <c r="G46" s="358" t="s">
        <v>16</v>
      </c>
      <c r="H46" s="398" t="s">
        <v>17</v>
      </c>
      <c r="I46" s="399">
        <v>4.13E-3</v>
      </c>
      <c r="J46" s="399" t="str">
        <f t="shared" si="14"/>
        <v>EURYC1M_AB1E_6Y</v>
      </c>
      <c r="K46" s="358" t="str">
        <f>IFERROR(_xll.qlSwapRateHelper2(,IF(DataSelect="Reference",$I46,J46),,$D46,Calendar,$G46,$F46,$H46,$K$22,0,E46,Discounting,Permanent,_xll.ohTrigger(Trigger,DataSelect),ObjectOverwrite),"--")</f>
        <v>obj_00ade#0002</v>
      </c>
      <c r="L46" s="355" t="b">
        <f t="shared" si="13"/>
        <v>1</v>
      </c>
      <c r="N46" s="414" t="str">
        <f t="shared" si="7"/>
        <v>SW</v>
      </c>
      <c r="O46" s="414" t="str">
        <f t="shared" si="8"/>
        <v>10Y</v>
      </c>
      <c r="P46" s="418" t="str">
        <f t="shared" si="9"/>
        <v>obj_00aea#0002</v>
      </c>
      <c r="Q46" s="414" t="b">
        <f t="shared" si="10"/>
        <v>1</v>
      </c>
      <c r="R46" s="422">
        <v>1</v>
      </c>
      <c r="S46" s="422">
        <v>1</v>
      </c>
      <c r="T46" s="157" t="str">
        <v>obj_00ad2</v>
      </c>
      <c r="U46" s="157" t="str">
        <f>_xll.qlRateHelperQuoteName(T46)</f>
        <v/>
      </c>
      <c r="V46" s="412">
        <f>_xll.qlRateHelperRate(T46,_xll.ohTrigger(Trigger,Trigger1M))</f>
        <v>1.1687424010000001E-2</v>
      </c>
      <c r="W46" s="412" t="str">
        <f>IFERROR(_xll.qlFuturesRateHelperConvexityAdjustment(T46,Trigger),"--")</f>
        <v>--</v>
      </c>
      <c r="X46" s="158">
        <f>_xll.qlRateHelperEarliestDate(T46,Trigger)</f>
        <v>42138</v>
      </c>
      <c r="Y46" s="158">
        <f>_xll.qlRateHelperLatestDate(T46,Trigger)</f>
        <v>49809</v>
      </c>
      <c r="Z46" s="320">
        <v>1.19394406147724E-2</v>
      </c>
      <c r="AD46" s="324"/>
      <c r="AO46" s="157" t="s">
        <v>211</v>
      </c>
      <c r="AP46" s="158">
        <f>_xll.qlInterestRateIndexFixingDate(Currency&amp;"ibor"&amp;Tenor,AQ46,Trigger)</f>
        <v>42198</v>
      </c>
      <c r="AQ46" s="158">
        <f>_xll.qlCalendarAdvance(Calendar,AQ45,AO46,"f",,Trigger)</f>
        <v>42200</v>
      </c>
      <c r="AR46" s="158">
        <f>_xll.qlInterestRateIndexMaturity(Currency&amp;"ibor"&amp;Tenor,AQ46,Trigger)</f>
        <v>42233</v>
      </c>
      <c r="AS46" s="320">
        <f>_xll.qlIndexFixing($AC$5,AP46,TRUE,_xll.ohTrigger(Trigger,Trigger1M))</f>
        <v>-7.0671312932489951E-4</v>
      </c>
      <c r="AT46" s="320">
        <f>_xll.qlIndexFixing($AU$1,AP46,TRUE,_xll.ohTrigger(Trigger,Trigger1M))</f>
        <v>-6.1513672799859171E-4</v>
      </c>
    </row>
    <row r="47" spans="1:46" s="137" customFormat="1" ht="11.25" customHeight="1" x14ac:dyDescent="0.2">
      <c r="A47" s="359" t="s">
        <v>251</v>
      </c>
      <c r="B47" s="387" t="str">
        <v>7Y</v>
      </c>
      <c r="C47" s="443" t="str">
        <v>8Y</v>
      </c>
      <c r="D47" s="443" t="str">
        <f t="shared" si="12"/>
        <v>8Y</v>
      </c>
      <c r="E47" s="358" t="s">
        <v>14</v>
      </c>
      <c r="F47" s="398" t="s">
        <v>15</v>
      </c>
      <c r="G47" s="358" t="s">
        <v>16</v>
      </c>
      <c r="H47" s="398" t="s">
        <v>17</v>
      </c>
      <c r="I47" s="399">
        <v>5.2700000000000004E-3</v>
      </c>
      <c r="J47" s="399" t="str">
        <f t="shared" si="14"/>
        <v>EURYC1M_AB1E_7Y</v>
      </c>
      <c r="K47" s="358" t="str">
        <f>IFERROR(_xll.qlSwapRateHelper2(,IF(DataSelect="Reference",$I47,J47),,$D47,Calendar,$G47,$F47,$H47,$K$22,0,E47,Discounting,Permanent,_xll.ohTrigger(Trigger,DataSelect),ObjectOverwrite),"--")</f>
        <v>obj_00ac9#0002</v>
      </c>
      <c r="L47" s="355" t="b">
        <f t="shared" si="13"/>
        <v>1</v>
      </c>
      <c r="N47" s="414" t="str">
        <f t="shared" si="7"/>
        <v>SW</v>
      </c>
      <c r="O47" s="414" t="str">
        <f t="shared" si="8"/>
        <v>11Y</v>
      </c>
      <c r="P47" s="418" t="str">
        <f t="shared" si="9"/>
        <v>obj_00aeb#0002</v>
      </c>
      <c r="Q47" s="414" t="b">
        <f t="shared" si="10"/>
        <v>1</v>
      </c>
      <c r="R47" s="422">
        <v>1</v>
      </c>
      <c r="S47" s="422">
        <v>1</v>
      </c>
      <c r="T47" s="157" t="str">
        <v>obj_00acf</v>
      </c>
      <c r="U47" s="157" t="str">
        <f>_xll.qlRateHelperQuoteName(T47)</f>
        <v/>
      </c>
      <c r="V47" s="412">
        <f>_xll.qlRateHelperRate(T47,_xll.ohTrigger(Trigger,Trigger1M))</f>
        <v>1.179432836E-2</v>
      </c>
      <c r="W47" s="412" t="str">
        <f>IFERROR(_xll.qlFuturesRateHelperConvexityAdjustment(T47,Trigger),"--")</f>
        <v>--</v>
      </c>
      <c r="X47" s="158">
        <f>_xll.qlRateHelperEarliestDate(T47,Trigger)</f>
        <v>42138</v>
      </c>
      <c r="Y47" s="158">
        <f>_xll.qlRateHelperLatestDate(T47,Trigger)</f>
        <v>50174</v>
      </c>
      <c r="Z47" s="320">
        <v>1.2046340269351932E-2</v>
      </c>
      <c r="AD47" s="324"/>
      <c r="AO47" s="157" t="s">
        <v>211</v>
      </c>
      <c r="AP47" s="158">
        <f>_xll.qlInterestRateIndexFixingDate(Currency&amp;"ibor"&amp;Tenor,AQ47,Trigger)</f>
        <v>42199</v>
      </c>
      <c r="AQ47" s="158">
        <f>_xll.qlCalendarAdvance(Calendar,AQ46,AO47,"f",,Trigger)</f>
        <v>42201</v>
      </c>
      <c r="AR47" s="158">
        <f>_xll.qlInterestRateIndexMaturity(Currency&amp;"ibor"&amp;Tenor,AQ47,Trigger)</f>
        <v>42233</v>
      </c>
      <c r="AS47" s="320">
        <f>_xll.qlIndexFixing($AC$5,AP47,TRUE,_xll.ohTrigger(Trigger,Trigger1M))</f>
        <v>-7.0763487504552081E-4</v>
      </c>
      <c r="AT47" s="320">
        <f>_xll.qlIndexFixing($AU$1,AP47,TRUE,_xll.ohTrigger(Trigger,Trigger1M))</f>
        <v>-6.1845957186501543E-4</v>
      </c>
    </row>
    <row r="48" spans="1:46" s="137" customFormat="1" ht="11.25" customHeight="1" x14ac:dyDescent="0.2">
      <c r="A48" s="359" t="s">
        <v>251</v>
      </c>
      <c r="B48" s="387" t="str">
        <v>8Y</v>
      </c>
      <c r="C48" s="443" t="str">
        <v>9Y</v>
      </c>
      <c r="D48" s="443" t="str">
        <f t="shared" si="12"/>
        <v>9Y</v>
      </c>
      <c r="E48" s="358" t="s">
        <v>14</v>
      </c>
      <c r="F48" s="398" t="s">
        <v>15</v>
      </c>
      <c r="G48" s="358" t="s">
        <v>16</v>
      </c>
      <c r="H48" s="398" t="s">
        <v>17</v>
      </c>
      <c r="I48" s="399">
        <v>6.3E-3</v>
      </c>
      <c r="J48" s="399" t="str">
        <f t="shared" si="14"/>
        <v>EURYC1M_AB1E_8Y</v>
      </c>
      <c r="K48" s="358" t="str">
        <f>IFERROR(_xll.qlSwapRateHelper2(,IF(DataSelect="Reference",$I48,J48),,$D48,Calendar,$G48,$F48,$H48,$K$22,0,E48,Discounting,Permanent,_xll.ohTrigger(Trigger,DataSelect),ObjectOverwrite),"--")</f>
        <v>obj_00af3#0002</v>
      </c>
      <c r="L48" s="355" t="b">
        <f t="shared" si="13"/>
        <v>1</v>
      </c>
      <c r="N48" s="414" t="str">
        <f t="shared" si="7"/>
        <v>SW</v>
      </c>
      <c r="O48" s="414" t="str">
        <f t="shared" si="8"/>
        <v>12Y</v>
      </c>
      <c r="P48" s="418" t="str">
        <f t="shared" si="9"/>
        <v>obj_00aed#0002</v>
      </c>
      <c r="Q48" s="414" t="b">
        <f t="shared" si="10"/>
        <v>1</v>
      </c>
      <c r="R48" s="422">
        <v>1</v>
      </c>
      <c r="S48" s="422">
        <v>1</v>
      </c>
      <c r="T48" s="157" t="str">
        <v>obj_00ac1</v>
      </c>
      <c r="U48" s="157" t="str">
        <f>_xll.qlRateHelperQuoteName(T48)</f>
        <v/>
      </c>
      <c r="V48" s="412">
        <f>_xll.qlRateHelperRate(T48,_xll.ohTrigger(Trigger,Trigger1M))</f>
        <v>1.188134781E-2</v>
      </c>
      <c r="W48" s="412" t="str">
        <f>IFERROR(_xll.qlFuturesRateHelperConvexityAdjustment(T48,Trigger),"--")</f>
        <v>--</v>
      </c>
      <c r="X48" s="158">
        <f>_xll.qlRateHelperEarliestDate(T48,Trigger)</f>
        <v>42138</v>
      </c>
      <c r="Y48" s="158">
        <f>_xll.qlRateHelperLatestDate(T48,Trigger)</f>
        <v>50539</v>
      </c>
      <c r="Z48" s="320">
        <v>1.2131888975172629E-2</v>
      </c>
      <c r="AD48" s="324"/>
      <c r="AO48" s="157" t="s">
        <v>211</v>
      </c>
      <c r="AP48" s="158">
        <f>_xll.qlInterestRateIndexFixingDate(Currency&amp;"ibor"&amp;Tenor,AQ48,Trigger)</f>
        <v>42200</v>
      </c>
      <c r="AQ48" s="158">
        <f>_xll.qlCalendarAdvance(Calendar,AQ47,AO48,"f",,Trigger)</f>
        <v>42202</v>
      </c>
      <c r="AR48" s="158">
        <f>_xll.qlInterestRateIndexMaturity(Currency&amp;"ibor"&amp;Tenor,AQ48,Trigger)</f>
        <v>42233</v>
      </c>
      <c r="AS48" s="320">
        <f>_xll.qlIndexFixing($AC$5,AP48,TRUE,_xll.ohTrigger(Trigger,Trigger1M))</f>
        <v>-7.0854216889166253E-4</v>
      </c>
      <c r="AT48" s="320">
        <f>_xll.qlIndexFixing($AU$1,AP48,TRUE,_xll.ohTrigger(Trigger,Trigger1M))</f>
        <v>-6.2168326915573908E-4</v>
      </c>
    </row>
    <row r="49" spans="1:46" s="137" customFormat="1" ht="11.25" customHeight="1" x14ac:dyDescent="0.2">
      <c r="A49" s="359" t="s">
        <v>251</v>
      </c>
      <c r="B49" s="387" t="str">
        <v>9Y</v>
      </c>
      <c r="C49" s="443" t="str">
        <v>10Y</v>
      </c>
      <c r="D49" s="443" t="str">
        <f t="shared" si="12"/>
        <v>10Y</v>
      </c>
      <c r="E49" s="358" t="s">
        <v>14</v>
      </c>
      <c r="F49" s="398" t="s">
        <v>15</v>
      </c>
      <c r="G49" s="358" t="s">
        <v>16</v>
      </c>
      <c r="H49" s="398" t="s">
        <v>17</v>
      </c>
      <c r="I49" s="399">
        <v>7.1799999999999998E-3</v>
      </c>
      <c r="J49" s="399" t="str">
        <f t="shared" si="14"/>
        <v>EURYC1M_AB1E_9Y</v>
      </c>
      <c r="K49" s="358" t="str">
        <f>IFERROR(_xll.qlSwapRateHelper2(,IF(DataSelect="Reference",$I49,J49),,$D49,Calendar,$G49,$F49,$H49,$K$22,0,E49,Discounting,Permanent,_xll.ohTrigger(Trigger,DataSelect),ObjectOverwrite),"--")</f>
        <v>obj_00ae9#0002</v>
      </c>
      <c r="L49" s="355" t="b">
        <f t="shared" si="13"/>
        <v>1</v>
      </c>
      <c r="N49" s="414" t="str">
        <f t="shared" si="7"/>
        <v>SW</v>
      </c>
      <c r="O49" s="414" t="str">
        <f t="shared" si="8"/>
        <v>13Y</v>
      </c>
      <c r="P49" s="418" t="str">
        <f t="shared" si="9"/>
        <v>obj_00acc#0002</v>
      </c>
      <c r="Q49" s="414" t="b">
        <f t="shared" si="10"/>
        <v>1</v>
      </c>
      <c r="R49" s="422">
        <v>1</v>
      </c>
      <c r="S49" s="422">
        <v>1</v>
      </c>
      <c r="T49" s="157" t="str">
        <v>obj_00ac3</v>
      </c>
      <c r="U49" s="157" t="str">
        <f>_xll.qlRateHelperQuoteName(T49)</f>
        <v/>
      </c>
      <c r="V49" s="412">
        <f>_xll.qlRateHelperRate(T49,_xll.ohTrigger(Trigger,Trigger1M))</f>
        <v>1.1953198759999999E-2</v>
      </c>
      <c r="W49" s="412" t="str">
        <f>IFERROR(_xll.qlFuturesRateHelperConvexityAdjustment(T49,Trigger),"--")</f>
        <v>--</v>
      </c>
      <c r="X49" s="158">
        <f>_xll.qlRateHelperEarliestDate(T49,Trigger)</f>
        <v>42138</v>
      </c>
      <c r="Y49" s="158">
        <f>_xll.qlRateHelperLatestDate(T49,Trigger)</f>
        <v>50906</v>
      </c>
      <c r="Z49" s="320">
        <v>1.2201134687971103E-2</v>
      </c>
      <c r="AD49" s="324"/>
      <c r="AO49" s="157" t="s">
        <v>211</v>
      </c>
      <c r="AP49" s="158">
        <f>_xll.qlInterestRateIndexFixingDate(Currency&amp;"ibor"&amp;Tenor,AQ49,Trigger)</f>
        <v>42201</v>
      </c>
      <c r="AQ49" s="158">
        <f>_xll.qlCalendarAdvance(Calendar,AQ48,AO49,"f",,Trigger)</f>
        <v>42205</v>
      </c>
      <c r="AR49" s="158">
        <f>_xll.qlInterestRateIndexMaturity(Currency&amp;"ibor"&amp;Tenor,AQ49,Trigger)</f>
        <v>42236</v>
      </c>
      <c r="AS49" s="320">
        <f>_xll.qlIndexFixing($AC$5,AP49,TRUE,_xll.ohTrigger(Trigger,Trigger1M))</f>
        <v>-7.0730827048240852E-4</v>
      </c>
      <c r="AT49" s="320">
        <f>_xll.qlIndexFixing($AU$1,AP49,TRUE,_xll.ohTrigger(Trigger,Trigger1M))</f>
        <v>-6.305049197747666E-4</v>
      </c>
    </row>
    <row r="50" spans="1:46" s="137" customFormat="1" ht="11.25" customHeight="1" x14ac:dyDescent="0.2">
      <c r="A50" s="359" t="s">
        <v>251</v>
      </c>
      <c r="B50" s="387" t="str">
        <v>10Y</v>
      </c>
      <c r="C50" s="443" t="str">
        <v>11Y</v>
      </c>
      <c r="D50" s="443" t="str">
        <f t="shared" si="12"/>
        <v>11Y</v>
      </c>
      <c r="E50" s="358" t="s">
        <v>14</v>
      </c>
      <c r="F50" s="398" t="s">
        <v>15</v>
      </c>
      <c r="G50" s="358" t="s">
        <v>16</v>
      </c>
      <c r="H50" s="398" t="s">
        <v>17</v>
      </c>
      <c r="I50" s="399">
        <v>7.9635181800000003E-3</v>
      </c>
      <c r="J50" s="399" t="str">
        <f t="shared" si="14"/>
        <v>EURYC1M_AB1E_10Y</v>
      </c>
      <c r="K50" s="358" t="str">
        <f>IFERROR(_xll.qlSwapRateHelper2(,IF(DataSelect="Reference",$I50,J50),,$D50,Calendar,$G50,$F50,$H50,$K$22,0,E50,Discounting,Permanent,_xll.ohTrigger(Trigger,DataSelect),ObjectOverwrite),"--")</f>
        <v>obj_00aea#0002</v>
      </c>
      <c r="L50" s="355" t="b">
        <f t="shared" si="13"/>
        <v>1</v>
      </c>
      <c r="N50" s="414" t="str">
        <f t="shared" si="7"/>
        <v>SW</v>
      </c>
      <c r="O50" s="414" t="str">
        <f t="shared" si="8"/>
        <v>14Y</v>
      </c>
      <c r="P50" s="418" t="str">
        <f t="shared" si="9"/>
        <v>obj_00ac5#0002</v>
      </c>
      <c r="Q50" s="414" t="b">
        <f t="shared" si="10"/>
        <v>1</v>
      </c>
      <c r="R50" s="422">
        <v>1</v>
      </c>
      <c r="S50" s="422">
        <v>1</v>
      </c>
      <c r="T50" s="157" t="str">
        <v>obj_00ac8</v>
      </c>
      <c r="U50" s="157" t="str">
        <f>_xll.qlRateHelperQuoteName(T50)</f>
        <v/>
      </c>
      <c r="V50" s="412">
        <f>_xll.qlRateHelperRate(T50,_xll.ohTrigger(Trigger,Trigger1M))</f>
        <v>1.2019999999999999E-2</v>
      </c>
      <c r="W50" s="412" t="str">
        <f>IFERROR(_xll.qlFuturesRateHelperConvexityAdjustment(T50,Trigger),"--")</f>
        <v>--</v>
      </c>
      <c r="X50" s="158">
        <f>_xll.qlRateHelperEarliestDate(T50,Trigger)</f>
        <v>42138</v>
      </c>
      <c r="Y50" s="158">
        <f>_xll.qlRateHelperLatestDate(T50,Trigger)</f>
        <v>51270</v>
      </c>
      <c r="Z50" s="320">
        <v>1.2264347115458518E-2</v>
      </c>
      <c r="AD50" s="324"/>
      <c r="AO50" s="157" t="s">
        <v>211</v>
      </c>
      <c r="AP50" s="158">
        <f>_xll.qlInterestRateIndexFixingDate(Currency&amp;"ibor"&amp;Tenor,AQ50,Trigger)</f>
        <v>42202</v>
      </c>
      <c r="AQ50" s="158">
        <f>_xll.qlCalendarAdvance(Calendar,AQ49,AO50,"f",,Trigger)</f>
        <v>42206</v>
      </c>
      <c r="AR50" s="158">
        <f>_xll.qlInterestRateIndexMaturity(Currency&amp;"ibor"&amp;Tenor,AQ50,Trigger)</f>
        <v>42237</v>
      </c>
      <c r="AS50" s="320">
        <f>_xll.qlIndexFixing($AC$5,AP50,TRUE,_xll.ohTrigger(Trigger,Trigger1M))</f>
        <v>-7.0679205737273116E-4</v>
      </c>
      <c r="AT50" s="320">
        <f>_xll.qlIndexFixing($AU$1,AP50,TRUE,_xll.ohTrigger(Trigger,Trigger1M))</f>
        <v>-6.3258571572192526E-4</v>
      </c>
    </row>
    <row r="51" spans="1:46" s="137" customFormat="1" ht="11.25" customHeight="1" x14ac:dyDescent="0.2">
      <c r="A51" s="359" t="s">
        <v>251</v>
      </c>
      <c r="B51" s="387" t="str">
        <v>11Y</v>
      </c>
      <c r="C51" s="443" t="str">
        <v>12Y</v>
      </c>
      <c r="D51" s="443" t="str">
        <f t="shared" si="12"/>
        <v>12Y</v>
      </c>
      <c r="E51" s="358" t="s">
        <v>14</v>
      </c>
      <c r="F51" s="398" t="s">
        <v>15</v>
      </c>
      <c r="G51" s="358" t="s">
        <v>16</v>
      </c>
      <c r="H51" s="398" t="s">
        <v>17</v>
      </c>
      <c r="I51" s="399">
        <v>8.6599999999999993E-3</v>
      </c>
      <c r="J51" s="399" t="str">
        <f t="shared" si="14"/>
        <v>EURYC1M_AB1E_11Y</v>
      </c>
      <c r="K51" s="358" t="str">
        <f>IFERROR(_xll.qlSwapRateHelper2(,IF(DataSelect="Reference",$I51,J51),,$D51,Calendar,$G51,$F51,$H51,$K$22,0,E51,Discounting,Permanent,_xll.ohTrigger(Trigger,DataSelect),ObjectOverwrite),"--")</f>
        <v>obj_00aeb#0002</v>
      </c>
      <c r="L51" s="355" t="b">
        <f t="shared" si="13"/>
        <v>1</v>
      </c>
      <c r="N51" s="414" t="str">
        <f t="shared" si="7"/>
        <v>SW</v>
      </c>
      <c r="O51" s="414" t="str">
        <f t="shared" si="8"/>
        <v>15Y</v>
      </c>
      <c r="P51" s="418" t="str">
        <f t="shared" si="9"/>
        <v>obj_00ac7#0002</v>
      </c>
      <c r="Q51" s="414" t="b">
        <f t="shared" si="10"/>
        <v>1</v>
      </c>
      <c r="R51" s="422">
        <v>1</v>
      </c>
      <c r="S51" s="422">
        <v>1</v>
      </c>
      <c r="T51" s="157" t="str">
        <v>obj_00ae1</v>
      </c>
      <c r="U51" s="157" t="str">
        <f>_xll.qlRateHelperQuoteName(T51)</f>
        <v/>
      </c>
      <c r="V51" s="412">
        <f>_xll.qlRateHelperRate(T51,_xll.ohTrigger(Trigger,Trigger1M))</f>
        <v>1.2082332039999999E-2</v>
      </c>
      <c r="W51" s="412" t="str">
        <f>IFERROR(_xll.qlFuturesRateHelperConvexityAdjustment(T51,Trigger),"--")</f>
        <v>--</v>
      </c>
      <c r="X51" s="158">
        <f>_xll.qlRateHelperEarliestDate(T51,Trigger)</f>
        <v>42138</v>
      </c>
      <c r="Y51" s="158">
        <f>_xll.qlRateHelperLatestDate(T51,Trigger)</f>
        <v>51635</v>
      </c>
      <c r="Z51" s="320">
        <v>1.2324647928316178E-2</v>
      </c>
      <c r="AD51" s="324"/>
      <c r="AO51" s="157" t="s">
        <v>211</v>
      </c>
      <c r="AP51" s="158">
        <f>_xll.qlInterestRateIndexFixingDate(Currency&amp;"ibor"&amp;Tenor,AQ51,Trigger)</f>
        <v>42205</v>
      </c>
      <c r="AQ51" s="158">
        <f>_xll.qlCalendarAdvance(Calendar,AQ50,AO51,"f",,Trigger)</f>
        <v>42207</v>
      </c>
      <c r="AR51" s="158">
        <f>_xll.qlInterestRateIndexMaturity(Currency&amp;"ibor"&amp;Tenor,AQ51,Trigger)</f>
        <v>42240</v>
      </c>
      <c r="AS51" s="320">
        <f>_xll.qlIndexFixing($AC$5,AP51,TRUE,_xll.ohTrigger(Trigger,Trigger1M))</f>
        <v>-7.0429025723527485E-4</v>
      </c>
      <c r="AT51" s="320">
        <f>_xll.qlIndexFixing($AU$1,AP51,TRUE,_xll.ohTrigger(Trigger,Trigger1M))</f>
        <v>-6.3291806281163729E-4</v>
      </c>
    </row>
    <row r="52" spans="1:46" s="137" customFormat="1" ht="11.25" customHeight="1" x14ac:dyDescent="0.2">
      <c r="A52" s="359" t="s">
        <v>251</v>
      </c>
      <c r="B52" s="387" t="str">
        <v>12Y</v>
      </c>
      <c r="C52" s="443" t="str">
        <v>13Y</v>
      </c>
      <c r="D52" s="443" t="str">
        <f t="shared" si="12"/>
        <v>13Y</v>
      </c>
      <c r="E52" s="358" t="s">
        <v>14</v>
      </c>
      <c r="F52" s="398" t="s">
        <v>15</v>
      </c>
      <c r="G52" s="358" t="s">
        <v>16</v>
      </c>
      <c r="H52" s="398" t="s">
        <v>17</v>
      </c>
      <c r="I52" s="399">
        <v>9.2567013600000012E-3</v>
      </c>
      <c r="J52" s="399" t="str">
        <f t="shared" si="14"/>
        <v>EURYC1M_AB1E_12Y</v>
      </c>
      <c r="K52" s="358" t="str">
        <f>IFERROR(_xll.qlSwapRateHelper2(,IF(DataSelect="Reference",$I52,J52),,$D52,Calendar,$G52,$F52,$H52,$K$22,0,E52,Discounting,Permanent,_xll.ohTrigger(Trigger,DataSelect),ObjectOverwrite),"--")</f>
        <v>obj_00aed#0002</v>
      </c>
      <c r="L52" s="355" t="b">
        <f t="shared" si="13"/>
        <v>1</v>
      </c>
      <c r="N52" s="414" t="str">
        <f t="shared" ref="N52:N83" si="15">A56</f>
        <v>SW</v>
      </c>
      <c r="O52" s="414" t="str">
        <f t="shared" ref="O52:O83" si="16">B56</f>
        <v>16Y</v>
      </c>
      <c r="P52" s="418" t="str">
        <f t="shared" ref="P52:P83" si="17">K56</f>
        <v>obj_00abd#0002</v>
      </c>
      <c r="Q52" s="414" t="b">
        <f t="shared" ref="Q52:Q83" si="18">L56</f>
        <v>1</v>
      </c>
      <c r="R52" s="422">
        <v>1</v>
      </c>
      <c r="S52" s="422">
        <v>1</v>
      </c>
      <c r="T52" s="157" t="str">
        <v>obj_00ac2</v>
      </c>
      <c r="U52" s="157" t="str">
        <f>_xll.qlRateHelperQuoteName(T52)</f>
        <v/>
      </c>
      <c r="V52" s="412">
        <f>_xll.qlRateHelperRate(T52,_xll.ohTrigger(Trigger,Trigger1M))</f>
        <v>1.2142758819999998E-2</v>
      </c>
      <c r="W52" s="412" t="str">
        <f>IFERROR(_xll.qlFuturesRateHelperConvexityAdjustment(T52,Trigger),"--")</f>
        <v>--</v>
      </c>
      <c r="X52" s="158">
        <f>_xll.qlRateHelperEarliestDate(T52,Trigger)</f>
        <v>42138</v>
      </c>
      <c r="Y52" s="158">
        <f>_xll.qlRateHelperLatestDate(T52,Trigger)</f>
        <v>52000</v>
      </c>
      <c r="Z52" s="320">
        <v>1.2383585145681782E-2</v>
      </c>
      <c r="AD52" s="324"/>
      <c r="AO52" s="157" t="s">
        <v>211</v>
      </c>
      <c r="AP52" s="158">
        <f>_xll.qlInterestRateIndexFixingDate(Currency&amp;"ibor"&amp;Tenor,AQ52,Trigger)</f>
        <v>42206</v>
      </c>
      <c r="AQ52" s="158">
        <f>_xll.qlCalendarAdvance(Calendar,AQ51,AO52,"f",,Trigger)</f>
        <v>42208</v>
      </c>
      <c r="AR52" s="158">
        <f>_xll.qlInterestRateIndexMaturity(Currency&amp;"ibor"&amp;Tenor,AQ52,Trigger)</f>
        <v>42240</v>
      </c>
      <c r="AS52" s="320">
        <f>_xll.qlIndexFixing($AC$5,AP52,TRUE,_xll.ohTrigger(Trigger,Trigger1M))</f>
        <v>-7.0463529746919717E-4</v>
      </c>
      <c r="AT52" s="320">
        <f>_xll.qlIndexFixing($AU$1,AP52,TRUE,_xll.ohTrigger(Trigger,Trigger1M))</f>
        <v>-6.3474943228059022E-4</v>
      </c>
    </row>
    <row r="53" spans="1:46" s="137" customFormat="1" ht="11.25" customHeight="1" x14ac:dyDescent="0.2">
      <c r="A53" s="359" t="s">
        <v>251</v>
      </c>
      <c r="B53" s="387" t="str">
        <v>13Y</v>
      </c>
      <c r="C53" s="443" t="str">
        <v>14Y</v>
      </c>
      <c r="D53" s="443" t="str">
        <f t="shared" si="12"/>
        <v>14Y</v>
      </c>
      <c r="E53" s="358" t="s">
        <v>14</v>
      </c>
      <c r="F53" s="398" t="s">
        <v>15</v>
      </c>
      <c r="G53" s="358" t="s">
        <v>16</v>
      </c>
      <c r="H53" s="398" t="s">
        <v>17</v>
      </c>
      <c r="I53" s="399">
        <v>9.770602619999999E-3</v>
      </c>
      <c r="J53" s="399" t="str">
        <f t="shared" si="14"/>
        <v>EURYC1M_AB1E_13Y</v>
      </c>
      <c r="K53" s="358" t="str">
        <f>IFERROR(_xll.qlSwapRateHelper2(,IF(DataSelect="Reference",$I53,J53),,$D53,Calendar,$G53,$F53,$H53,$K$22,0,E53,Discounting,Permanent,_xll.ohTrigger(Trigger,DataSelect),ObjectOverwrite),"--")</f>
        <v>obj_00acc#0002</v>
      </c>
      <c r="L53" s="355" t="b">
        <f t="shared" si="13"/>
        <v>1</v>
      </c>
      <c r="N53" s="414" t="str">
        <f t="shared" si="15"/>
        <v>SW</v>
      </c>
      <c r="O53" s="414" t="str">
        <f t="shared" si="16"/>
        <v>17Y</v>
      </c>
      <c r="P53" s="418" t="str">
        <f t="shared" si="17"/>
        <v>obj_00ad5#0002</v>
      </c>
      <c r="Q53" s="414" t="b">
        <f t="shared" si="18"/>
        <v>1</v>
      </c>
      <c r="R53" s="422">
        <v>1</v>
      </c>
      <c r="S53" s="422">
        <v>1</v>
      </c>
      <c r="T53" s="157" t="str">
        <v>obj_00acd</v>
      </c>
      <c r="U53" s="157" t="str">
        <f>_xll.qlRateHelperQuoteName(T53)</f>
        <v/>
      </c>
      <c r="V53" s="412">
        <f>_xll.qlRateHelperRate(T53,_xll.ohTrigger(Trigger,Trigger1M))</f>
        <v>1.2201960329999999E-2</v>
      </c>
      <c r="W53" s="412" t="str">
        <f>IFERROR(_xll.qlFuturesRateHelperConvexityAdjustment(T53,Trigger),"--")</f>
        <v>--</v>
      </c>
      <c r="X53" s="158">
        <f>_xll.qlRateHelperEarliestDate(T53,Trigger)</f>
        <v>42138</v>
      </c>
      <c r="Y53" s="158">
        <f>_xll.qlRateHelperLatestDate(T53,Trigger)</f>
        <v>52365</v>
      </c>
      <c r="Z53" s="320">
        <v>1.2441908458287859E-2</v>
      </c>
      <c r="AD53" s="324"/>
      <c r="AO53" s="157" t="s">
        <v>211</v>
      </c>
      <c r="AP53" s="158">
        <f>_xll.qlInterestRateIndexFixingDate(Currency&amp;"ibor"&amp;Tenor,AQ53,Trigger)</f>
        <v>42207</v>
      </c>
      <c r="AQ53" s="158">
        <f>_xll.qlCalendarAdvance(Calendar,AQ52,AO53,"f",,Trigger)</f>
        <v>42209</v>
      </c>
      <c r="AR53" s="158">
        <f>_xll.qlInterestRateIndexMaturity(Currency&amp;"ibor"&amp;Tenor,AQ53,Trigger)</f>
        <v>42240</v>
      </c>
      <c r="AS53" s="320">
        <f>_xll.qlIndexFixing($AC$5,AP53,TRUE,_xll.ohTrigger(Trigger,Trigger1M))</f>
        <v>-7.0492867703109141E-4</v>
      </c>
      <c r="AT53" s="320">
        <f>_xll.qlIndexFixing($AU$1,AP53,TRUE,_xll.ohTrigger(Trigger,Trigger1M))</f>
        <v>-6.36421727582342E-4</v>
      </c>
    </row>
    <row r="54" spans="1:46" s="137" customFormat="1" ht="11.25" customHeight="1" x14ac:dyDescent="0.2">
      <c r="A54" s="359" t="s">
        <v>251</v>
      </c>
      <c r="B54" s="387" t="str">
        <v>14Y</v>
      </c>
      <c r="C54" s="443" t="str">
        <v>15Y</v>
      </c>
      <c r="D54" s="443" t="str">
        <f t="shared" si="12"/>
        <v>15Y</v>
      </c>
      <c r="E54" s="358" t="s">
        <v>14</v>
      </c>
      <c r="F54" s="398" t="s">
        <v>15</v>
      </c>
      <c r="G54" s="358" t="s">
        <v>16</v>
      </c>
      <c r="H54" s="398" t="s">
        <v>17</v>
      </c>
      <c r="I54" s="399">
        <v>1.0209999999999999E-2</v>
      </c>
      <c r="J54" s="399" t="str">
        <f t="shared" si="14"/>
        <v>EURYC1M_AB1E_14Y</v>
      </c>
      <c r="K54" s="358" t="str">
        <f>IFERROR(_xll.qlSwapRateHelper2(,IF(DataSelect="Reference",$I54,J54),,$D54,Calendar,$G54,$F54,$H54,$K$22,0,E54,Discounting,Permanent,_xll.ohTrigger(Trigger,DataSelect),ObjectOverwrite),"--")</f>
        <v>obj_00ac5#0002</v>
      </c>
      <c r="L54" s="355" t="b">
        <f t="shared" si="13"/>
        <v>1</v>
      </c>
      <c r="N54" s="414" t="str">
        <f t="shared" si="15"/>
        <v>SW</v>
      </c>
      <c r="O54" s="414" t="str">
        <f t="shared" si="16"/>
        <v>18Y</v>
      </c>
      <c r="P54" s="418" t="str">
        <f t="shared" si="17"/>
        <v>obj_00aee#0002</v>
      </c>
      <c r="Q54" s="414" t="b">
        <f t="shared" si="18"/>
        <v>1</v>
      </c>
      <c r="R54" s="422">
        <v>1</v>
      </c>
      <c r="S54" s="422">
        <v>1</v>
      </c>
      <c r="T54" s="157" t="str">
        <v>obj_00ada</v>
      </c>
      <c r="U54" s="157" t="str">
        <f>_xll.qlRateHelperQuoteName(T54)</f>
        <v/>
      </c>
      <c r="V54" s="412">
        <f>_xll.qlRateHelperRate(T54,_xll.ohTrigger(Trigger,Trigger1M))</f>
        <v>1.2261775900000001E-2</v>
      </c>
      <c r="W54" s="412" t="str">
        <f>IFERROR(_xll.qlFuturesRateHelperConvexityAdjustment(T54,Trigger),"--")</f>
        <v>--</v>
      </c>
      <c r="X54" s="158">
        <f>_xll.qlRateHelperEarliestDate(T54,Trigger)</f>
        <v>42138</v>
      </c>
      <c r="Y54" s="158">
        <f>_xll.qlRateHelperLatestDate(T54,Trigger)</f>
        <v>52733</v>
      </c>
      <c r="Z54" s="320">
        <v>1.2500420096972201E-2</v>
      </c>
      <c r="AD54" s="324"/>
      <c r="AO54" s="157" t="s">
        <v>211</v>
      </c>
      <c r="AP54" s="158">
        <f>_xll.qlInterestRateIndexFixingDate(Currency&amp;"ibor"&amp;Tenor,AQ54,Trigger)</f>
        <v>42208</v>
      </c>
      <c r="AQ54" s="158">
        <f>_xll.qlCalendarAdvance(Calendar,AQ53,AO54,"f",,Trigger)</f>
        <v>42212</v>
      </c>
      <c r="AR54" s="158">
        <f>_xll.qlInterestRateIndexMaturity(Currency&amp;"ibor"&amp;Tenor,AQ54,Trigger)</f>
        <v>42243</v>
      </c>
      <c r="AS54" s="320">
        <f>_xll.qlIndexFixing($AC$5,AP54,TRUE,_xll.ohTrigger(Trigger,Trigger1M))</f>
        <v>-7.0259318498101483E-4</v>
      </c>
      <c r="AT54" s="320">
        <f>_xll.qlIndexFixing($AU$1,AP54,TRUE,_xll.ohTrigger(Trigger,Trigger1M))</f>
        <v>-6.3698389237061071E-4</v>
      </c>
    </row>
    <row r="55" spans="1:46" s="137" customFormat="1" ht="11.25" customHeight="1" x14ac:dyDescent="0.2">
      <c r="A55" s="359" t="s">
        <v>251</v>
      </c>
      <c r="B55" s="387" t="str">
        <v>15Y</v>
      </c>
      <c r="C55" s="443" t="str">
        <v>16Y</v>
      </c>
      <c r="D55" s="443" t="str">
        <f t="shared" si="12"/>
        <v>16Y</v>
      </c>
      <c r="E55" s="358" t="s">
        <v>14</v>
      </c>
      <c r="F55" s="398" t="s">
        <v>15</v>
      </c>
      <c r="G55" s="358" t="s">
        <v>16</v>
      </c>
      <c r="H55" s="398" t="s">
        <v>17</v>
      </c>
      <c r="I55" s="399">
        <v>1.058298148E-2</v>
      </c>
      <c r="J55" s="399" t="str">
        <f t="shared" si="14"/>
        <v>EURYC1M_AB1E_15Y</v>
      </c>
      <c r="K55" s="358" t="str">
        <f>IFERROR(_xll.qlSwapRateHelper2(,IF(DataSelect="Reference",$I55,J55),,$D55,Calendar,$G55,$F55,$H55,$K$22,0,E55,Discounting,Permanent,_xll.ohTrigger(Trigger,DataSelect),ObjectOverwrite),"--")</f>
        <v>obj_00ac7#0002</v>
      </c>
      <c r="L55" s="355" t="b">
        <f t="shared" si="13"/>
        <v>1</v>
      </c>
      <c r="N55" s="414" t="str">
        <f t="shared" si="15"/>
        <v>SW</v>
      </c>
      <c r="O55" s="414" t="str">
        <f t="shared" si="16"/>
        <v>19Y</v>
      </c>
      <c r="P55" s="418" t="str">
        <f t="shared" si="17"/>
        <v>obj_00ae6#0002</v>
      </c>
      <c r="Q55" s="414" t="b">
        <f t="shared" si="18"/>
        <v>1</v>
      </c>
      <c r="R55" s="422">
        <v>1</v>
      </c>
      <c r="S55" s="422">
        <v>1</v>
      </c>
      <c r="T55" s="157" t="str">
        <v>obj_00ac4</v>
      </c>
      <c r="U55" s="157" t="str">
        <f>_xll.qlRateHelperQuoteName(T55)</f>
        <v/>
      </c>
      <c r="V55" s="412">
        <f>_xll.qlRateHelperRate(T55,_xll.ohTrigger(Trigger,Trigger1M))</f>
        <v>1.2319999999999999E-2</v>
      </c>
      <c r="W55" s="412" t="str">
        <f>IFERROR(_xll.qlFuturesRateHelperConvexityAdjustment(T55,Trigger),"--")</f>
        <v>--</v>
      </c>
      <c r="X55" s="158">
        <f>_xll.qlRateHelperEarliestDate(T55,Trigger)</f>
        <v>42138</v>
      </c>
      <c r="Y55" s="158">
        <f>_xll.qlRateHelperLatestDate(T55,Trigger)</f>
        <v>53097</v>
      </c>
      <c r="Z55" s="320">
        <v>1.2559060212279411E-2</v>
      </c>
      <c r="AD55" s="324"/>
      <c r="AO55" s="157" t="s">
        <v>211</v>
      </c>
      <c r="AP55" s="158">
        <f>_xll.qlInterestRateIndexFixingDate(Currency&amp;"ibor"&amp;Tenor,AQ55,Trigger)</f>
        <v>42209</v>
      </c>
      <c r="AQ55" s="158">
        <f>_xll.qlCalendarAdvance(Calendar,AQ54,AO55,"f",,Trigger)</f>
        <v>42213</v>
      </c>
      <c r="AR55" s="158">
        <f>_xll.qlInterestRateIndexMaturity(Currency&amp;"ibor"&amp;Tenor,AQ55,Trigger)</f>
        <v>42244</v>
      </c>
      <c r="AS55" s="320">
        <f>_xll.qlIndexFixing($AC$5,AP55,TRUE,_xll.ohTrigger(Trigger,Trigger1M))</f>
        <v>-7.0170977386901023E-4</v>
      </c>
      <c r="AT55" s="320">
        <f>_xll.qlIndexFixing($AU$1,AP55,TRUE,_xll.ohTrigger(Trigger,Trigger1M))</f>
        <v>-6.3653194276641807E-4</v>
      </c>
    </row>
    <row r="56" spans="1:46" s="137" customFormat="1" ht="11.25" customHeight="1" x14ac:dyDescent="0.2">
      <c r="A56" s="359" t="s">
        <v>251</v>
      </c>
      <c r="B56" s="387" t="str">
        <v>16Y</v>
      </c>
      <c r="C56" s="443" t="str">
        <v>17Y</v>
      </c>
      <c r="D56" s="443" t="str">
        <f t="shared" si="12"/>
        <v>17Y</v>
      </c>
      <c r="E56" s="358" t="s">
        <v>14</v>
      </c>
      <c r="F56" s="398" t="s">
        <v>15</v>
      </c>
      <c r="G56" s="358" t="s">
        <v>16</v>
      </c>
      <c r="H56" s="398" t="s">
        <v>17</v>
      </c>
      <c r="I56" s="399">
        <v>1.09013897E-2</v>
      </c>
      <c r="J56" s="399" t="str">
        <f t="shared" si="14"/>
        <v>EURYC1M_AB1E_16Y</v>
      </c>
      <c r="K56" s="358" t="str">
        <f>IFERROR(_xll.qlSwapRateHelper2(,IF(DataSelect="Reference",$I56,J56),,$D56,Calendar,$G56,$F56,$H56,$K$22,0,E56,Discounting,Permanent,_xll.ohTrigger(Trigger,DataSelect),ObjectOverwrite),"--")</f>
        <v>obj_00abd#0002</v>
      </c>
      <c r="L56" s="355" t="b">
        <f t="shared" si="13"/>
        <v>1</v>
      </c>
      <c r="N56" s="414" t="str">
        <f t="shared" si="15"/>
        <v>SW</v>
      </c>
      <c r="O56" s="414" t="str">
        <f t="shared" si="16"/>
        <v>20Y</v>
      </c>
      <c r="P56" s="418" t="str">
        <f t="shared" si="17"/>
        <v>obj_00ad2#0002</v>
      </c>
      <c r="Q56" s="414" t="b">
        <f t="shared" si="18"/>
        <v>1</v>
      </c>
      <c r="R56" s="422">
        <v>1</v>
      </c>
      <c r="S56" s="422">
        <v>1</v>
      </c>
      <c r="T56" s="157" t="str">
        <v>obj_00ad3</v>
      </c>
      <c r="U56" s="157" t="str">
        <f>_xll.qlRateHelperQuoteName(T56)</f>
        <v/>
      </c>
      <c r="V56" s="412">
        <f>_xll.qlRateHelperRate(T56,_xll.ohTrigger(Trigger,Trigger1M))</f>
        <v>1.2378207400000001E-2</v>
      </c>
      <c r="W56" s="412" t="str">
        <f>IFERROR(_xll.qlFuturesRateHelperConvexityAdjustment(T56,Trigger),"--")</f>
        <v>--</v>
      </c>
      <c r="X56" s="158">
        <f>_xll.qlRateHelperEarliestDate(T56,Trigger)</f>
        <v>42138</v>
      </c>
      <c r="Y56" s="158">
        <f>_xll.qlRateHelperLatestDate(T56,Trigger)</f>
        <v>53461</v>
      </c>
      <c r="Z56" s="320">
        <v>1.2618305184557721E-2</v>
      </c>
      <c r="AD56" s="324"/>
      <c r="AO56" s="157" t="s">
        <v>211</v>
      </c>
      <c r="AP56" s="158">
        <f>_xll.qlInterestRateIndexFixingDate(Currency&amp;"ibor"&amp;Tenor,AQ56,Trigger)</f>
        <v>42212</v>
      </c>
      <c r="AQ56" s="158">
        <f>_xll.qlCalendarAdvance(Calendar,AQ55,AO56,"f",,Trigger)</f>
        <v>42214</v>
      </c>
      <c r="AR56" s="158">
        <f>_xll.qlInterestRateIndexMaturity(Currency&amp;"ibor"&amp;Tenor,AQ56,Trigger)</f>
        <v>42247</v>
      </c>
      <c r="AS56" s="320">
        <f>_xll.qlIndexFixing($AC$5,AP56,TRUE,_xll.ohTrigger(Trigger,Trigger1M))</f>
        <v>-6.9945279007994031E-4</v>
      </c>
      <c r="AT56" s="320">
        <f>_xll.qlIndexFixing($AU$1,AP56,TRUE,_xll.ohTrigger(Trigger,Trigger1M))</f>
        <v>-6.3338345070713075E-4</v>
      </c>
    </row>
    <row r="57" spans="1:46" s="137" customFormat="1" ht="11.25" customHeight="1" x14ac:dyDescent="0.2">
      <c r="A57" s="359" t="s">
        <v>251</v>
      </c>
      <c r="B57" s="387" t="str">
        <v>17Y</v>
      </c>
      <c r="C57" s="443" t="str">
        <v>18Y</v>
      </c>
      <c r="D57" s="443" t="str">
        <f t="shared" si="12"/>
        <v>18Y</v>
      </c>
      <c r="E57" s="358" t="s">
        <v>14</v>
      </c>
      <c r="F57" s="398" t="s">
        <v>15</v>
      </c>
      <c r="G57" s="358" t="s">
        <v>16</v>
      </c>
      <c r="H57" s="398" t="s">
        <v>17</v>
      </c>
      <c r="I57" s="399">
        <v>1.1161384260000001E-2</v>
      </c>
      <c r="J57" s="399" t="str">
        <f t="shared" si="14"/>
        <v>EURYC1M_AB1E_17Y</v>
      </c>
      <c r="K57" s="358" t="str">
        <f>IFERROR(_xll.qlSwapRateHelper2(,IF(DataSelect="Reference",$I57,J57),,$D57,Calendar,$G57,$F57,$H57,$K$22,0,E57,Discounting,Permanent,_xll.ohTrigger(Trigger,DataSelect),ObjectOverwrite),"--")</f>
        <v>obj_00ad5#0002</v>
      </c>
      <c r="L57" s="355" t="b">
        <f t="shared" si="13"/>
        <v>1</v>
      </c>
      <c r="N57" s="414" t="str">
        <f t="shared" si="15"/>
        <v>SW</v>
      </c>
      <c r="O57" s="414" t="str">
        <f t="shared" si="16"/>
        <v>21Y</v>
      </c>
      <c r="P57" s="418" t="str">
        <f t="shared" si="17"/>
        <v>obj_00acf#0002</v>
      </c>
      <c r="Q57" s="414" t="b">
        <f t="shared" si="18"/>
        <v>1</v>
      </c>
      <c r="R57" s="422">
        <v>1</v>
      </c>
      <c r="S57" s="422">
        <v>1</v>
      </c>
      <c r="T57" s="157" t="str">
        <v>obj_00ac6</v>
      </c>
      <c r="U57" s="157" t="str">
        <f>_xll.qlRateHelperQuoteName(T57)</f>
        <v/>
      </c>
      <c r="V57" s="412">
        <f>_xll.qlRateHelperRate(T57,_xll.ohTrigger(Trigger,Trigger1M))</f>
        <v>1.2434546920000001E-2</v>
      </c>
      <c r="W57" s="412" t="str">
        <f>IFERROR(_xll.qlFuturesRateHelperConvexityAdjustment(T57,Trigger),"--")</f>
        <v>--</v>
      </c>
      <c r="X57" s="158">
        <f>_xll.qlRateHelperEarliestDate(T57,Trigger)</f>
        <v>42138</v>
      </c>
      <c r="Y57" s="158">
        <f>_xll.qlRateHelperLatestDate(T57,Trigger)</f>
        <v>53826</v>
      </c>
      <c r="Z57" s="320">
        <v>1.2675900163825169E-2</v>
      </c>
      <c r="AD57" s="324"/>
      <c r="AO57" s="157" t="s">
        <v>211</v>
      </c>
      <c r="AP57" s="158">
        <f>_xll.qlInterestRateIndexFixingDate(Currency&amp;"ibor"&amp;Tenor,AQ57,Trigger)</f>
        <v>42213</v>
      </c>
      <c r="AQ57" s="158">
        <f>_xll.qlCalendarAdvance(Calendar,AQ56,AO57,"f",,Trigger)</f>
        <v>42215</v>
      </c>
      <c r="AR57" s="158">
        <f>_xll.qlInterestRateIndexMaturity(Currency&amp;"ibor"&amp;Tenor,AQ57,Trigger)</f>
        <v>42247</v>
      </c>
      <c r="AS57" s="320">
        <f>_xll.qlIndexFixing($AC$5,AP57,TRUE,_xll.ohTrigger(Trigger,Trigger1M))</f>
        <v>-6.9914566358297847E-4</v>
      </c>
      <c r="AT57" s="320">
        <f>_xll.qlIndexFixing($AU$1,AP57,TRUE,_xll.ohTrigger(Trigger,Trigger1M))</f>
        <v>-6.3356882518975088E-4</v>
      </c>
    </row>
    <row r="58" spans="1:46" s="137" customFormat="1" ht="11.25" customHeight="1" x14ac:dyDescent="0.2">
      <c r="A58" s="359" t="s">
        <v>251</v>
      </c>
      <c r="B58" s="387" t="str">
        <v>18Y</v>
      </c>
      <c r="C58" s="443" t="str">
        <v>19Y</v>
      </c>
      <c r="D58" s="443" t="str">
        <f t="shared" si="12"/>
        <v>19Y</v>
      </c>
      <c r="E58" s="358" t="s">
        <v>14</v>
      </c>
      <c r="F58" s="398" t="s">
        <v>15</v>
      </c>
      <c r="G58" s="358" t="s">
        <v>16</v>
      </c>
      <c r="H58" s="398" t="s">
        <v>17</v>
      </c>
      <c r="I58" s="399">
        <v>1.137657431E-2</v>
      </c>
      <c r="J58" s="399" t="str">
        <f t="shared" si="14"/>
        <v>EURYC1M_AB1E_18Y</v>
      </c>
      <c r="K58" s="358" t="str">
        <f>IFERROR(_xll.qlSwapRateHelper2(,IF(DataSelect="Reference",$I58,J58),,$D58,Calendar,$G58,$F58,$H58,$K$22,0,E58,Discounting,Permanent,_xll.ohTrigger(Trigger,DataSelect),ObjectOverwrite),"--")</f>
        <v>obj_00aee#0002</v>
      </c>
      <c r="L58" s="355" t="b">
        <f t="shared" si="13"/>
        <v>1</v>
      </c>
      <c r="N58" s="414" t="str">
        <f t="shared" si="15"/>
        <v>SW</v>
      </c>
      <c r="O58" s="414" t="str">
        <f t="shared" si="16"/>
        <v>22Y</v>
      </c>
      <c r="P58" s="418" t="str">
        <f t="shared" si="17"/>
        <v>obj_00ac1#0002</v>
      </c>
      <c r="Q58" s="414" t="b">
        <f t="shared" si="18"/>
        <v>1</v>
      </c>
      <c r="R58" s="422">
        <v>1</v>
      </c>
      <c r="S58" s="422">
        <v>1</v>
      </c>
      <c r="T58" s="157" t="str">
        <v>obj_00abc</v>
      </c>
      <c r="U58" s="157" t="str">
        <f>_xll.qlRateHelperQuoteName(T58)</f>
        <v/>
      </c>
      <c r="V58" s="412">
        <f>_xll.qlRateHelperRate(T58,_xll.ohTrigger(Trigger,Trigger1M))</f>
        <v>1.24881135E-2</v>
      </c>
      <c r="W58" s="412" t="str">
        <f>IFERROR(_xll.qlFuturesRateHelperConvexityAdjustment(T58,Trigger),"--")</f>
        <v>--</v>
      </c>
      <c r="X58" s="158">
        <f>_xll.qlRateHelperEarliestDate(T58,Trigger)</f>
        <v>42138</v>
      </c>
      <c r="Y58" s="158">
        <f>_xll.qlRateHelperLatestDate(T58,Trigger)</f>
        <v>54192</v>
      </c>
      <c r="Z58" s="320">
        <v>1.2729695900278368E-2</v>
      </c>
      <c r="AD58" s="324"/>
      <c r="AO58" s="157" t="s">
        <v>211</v>
      </c>
      <c r="AP58" s="158">
        <f>_xll.qlInterestRateIndexFixingDate(Currency&amp;"ibor"&amp;Tenor,AQ58,Trigger)</f>
        <v>42214</v>
      </c>
      <c r="AQ58" s="158">
        <f>_xll.qlCalendarAdvance(Calendar,AQ57,AO58,"f",,Trigger)</f>
        <v>42216</v>
      </c>
      <c r="AR58" s="158">
        <f>_xll.qlInterestRateIndexMaturity(Currency&amp;"ibor"&amp;Tenor,AQ58,Trigger)</f>
        <v>42247</v>
      </c>
      <c r="AS58" s="320">
        <f>_xll.qlIndexFixing($AC$5,AP58,TRUE,_xll.ohTrigger(Trigger,Trigger1M))</f>
        <v>-6.9874479908460876E-4</v>
      </c>
      <c r="AT58" s="320">
        <f>_xll.qlIndexFixing($AU$1,AP58,TRUE,_xll.ohTrigger(Trigger,Trigger1M))</f>
        <v>-6.3357355669610698E-4</v>
      </c>
    </row>
    <row r="59" spans="1:46" s="137" customFormat="1" ht="11.25" customHeight="1" x14ac:dyDescent="0.2">
      <c r="A59" s="359" t="s">
        <v>251</v>
      </c>
      <c r="B59" s="387" t="str">
        <v>19Y</v>
      </c>
      <c r="C59" s="443" t="str">
        <v>20Y</v>
      </c>
      <c r="D59" s="443" t="str">
        <f t="shared" si="12"/>
        <v>20Y</v>
      </c>
      <c r="E59" s="358" t="s">
        <v>14</v>
      </c>
      <c r="F59" s="398" t="s">
        <v>15</v>
      </c>
      <c r="G59" s="358" t="s">
        <v>16</v>
      </c>
      <c r="H59" s="398" t="s">
        <v>17</v>
      </c>
      <c r="I59" s="399">
        <v>1.155E-2</v>
      </c>
      <c r="J59" s="399" t="str">
        <f t="shared" si="14"/>
        <v>EURYC1M_AB1E_19Y</v>
      </c>
      <c r="K59" s="358" t="str">
        <f>IFERROR(_xll.qlSwapRateHelper2(,IF(DataSelect="Reference",$I59,J59),,$D59,Calendar,$G59,$F59,$H59,$K$22,0,E59,Discounting,Permanent,_xll.ohTrigger(Trigger,DataSelect),ObjectOverwrite),"--")</f>
        <v>obj_00ae6#0002</v>
      </c>
      <c r="L59" s="355" t="b">
        <f t="shared" si="13"/>
        <v>1</v>
      </c>
      <c r="N59" s="414" t="str">
        <f t="shared" si="15"/>
        <v>SW</v>
      </c>
      <c r="O59" s="414" t="str">
        <f t="shared" si="16"/>
        <v>23Y</v>
      </c>
      <c r="P59" s="418" t="str">
        <f t="shared" si="17"/>
        <v>obj_00ac3#0002</v>
      </c>
      <c r="Q59" s="414" t="b">
        <f t="shared" si="18"/>
        <v>1</v>
      </c>
      <c r="R59" s="422">
        <v>1</v>
      </c>
      <c r="S59" s="422">
        <v>1</v>
      </c>
      <c r="T59" s="157" t="str">
        <v>obj_00adc</v>
      </c>
      <c r="U59" s="157" t="str">
        <f>_xll.qlRateHelperQuoteName(T59)</f>
        <v/>
      </c>
      <c r="V59" s="412">
        <f>_xll.qlRateHelperRate(T59,_xll.ohTrigger(Trigger,Trigger1M))</f>
        <v>1.253557686E-2</v>
      </c>
      <c r="W59" s="412" t="str">
        <f>IFERROR(_xll.qlFuturesRateHelperConvexityAdjustment(T59,Trigger),"--")</f>
        <v>--</v>
      </c>
      <c r="X59" s="158">
        <f>_xll.qlRateHelperEarliestDate(T59,Trigger)</f>
        <v>42138</v>
      </c>
      <c r="Y59" s="158">
        <f>_xll.qlRateHelperLatestDate(T59,Trigger)</f>
        <v>54557</v>
      </c>
      <c r="Z59" s="320">
        <v>1.2777802983813088E-2</v>
      </c>
      <c r="AD59" s="324"/>
      <c r="AO59" s="157" t="s">
        <v>211</v>
      </c>
      <c r="AP59" s="158">
        <f>_xll.qlInterestRateIndexFixingDate(Currency&amp;"ibor"&amp;Tenor,AQ59,Trigger)</f>
        <v>42215</v>
      </c>
      <c r="AQ59" s="158">
        <f>_xll.qlCalendarAdvance(Calendar,AQ58,AO59,"f",,Trigger)</f>
        <v>42219</v>
      </c>
      <c r="AR59" s="158">
        <f>_xll.qlInterestRateIndexMaturity(Currency&amp;"ibor"&amp;Tenor,AQ59,Trigger)</f>
        <v>42250</v>
      </c>
      <c r="AS59" s="320">
        <f>_xll.qlIndexFixing($AC$5,AP59,TRUE,_xll.ohTrigger(Trigger,Trigger1M))</f>
        <v>-6.953077118362457E-4</v>
      </c>
      <c r="AT59" s="320">
        <f>_xll.qlIndexFixing($AU$1,AP59,TRUE,_xll.ohTrigger(Trigger,Trigger1M))</f>
        <v>-6.2876096787187826E-4</v>
      </c>
    </row>
    <row r="60" spans="1:46" s="137" customFormat="1" ht="11.25" customHeight="1" x14ac:dyDescent="0.2">
      <c r="A60" s="359" t="s">
        <v>251</v>
      </c>
      <c r="B60" s="387" t="str">
        <v>20Y</v>
      </c>
      <c r="C60" s="443" t="str">
        <v>21Y</v>
      </c>
      <c r="D60" s="443" t="str">
        <f t="shared" si="12"/>
        <v>21Y</v>
      </c>
      <c r="E60" s="358" t="s">
        <v>14</v>
      </c>
      <c r="F60" s="398" t="s">
        <v>15</v>
      </c>
      <c r="G60" s="358" t="s">
        <v>16</v>
      </c>
      <c r="H60" s="398" t="s">
        <v>17</v>
      </c>
      <c r="I60" s="399">
        <v>1.1687424010000001E-2</v>
      </c>
      <c r="J60" s="399" t="str">
        <f t="shared" si="14"/>
        <v>EURYC1M_AB1E_20Y</v>
      </c>
      <c r="K60" s="358" t="str">
        <f>IFERROR(_xll.qlSwapRateHelper2(,IF(DataSelect="Reference",$I60,J60),,$D60,Calendar,$G60,$F60,$H60,$K$22,0,E60,Discounting,Permanent,_xll.ohTrigger(Trigger,DataSelect),ObjectOverwrite),"--")</f>
        <v>obj_00ad2#0002</v>
      </c>
      <c r="L60" s="355" t="b">
        <f t="shared" si="13"/>
        <v>1</v>
      </c>
      <c r="N60" s="414" t="str">
        <f t="shared" si="15"/>
        <v>SW</v>
      </c>
      <c r="O60" s="414" t="str">
        <f t="shared" si="16"/>
        <v>24Y</v>
      </c>
      <c r="P60" s="418" t="str">
        <f t="shared" si="17"/>
        <v>obj_00ac8#0002</v>
      </c>
      <c r="Q60" s="414" t="b">
        <f t="shared" si="18"/>
        <v>1</v>
      </c>
      <c r="R60" s="422">
        <v>1</v>
      </c>
      <c r="S60" s="422">
        <v>1</v>
      </c>
      <c r="T60" s="157" t="str">
        <v>obj_00af2</v>
      </c>
      <c r="U60" s="157" t="str">
        <f>_xll.qlRateHelperQuoteName(T60)</f>
        <v/>
      </c>
      <c r="V60" s="412">
        <f>_xll.qlRateHelperRate(T60,_xll.ohTrigger(Trigger,Trigger1M))</f>
        <v>1.257516539E-2</v>
      </c>
      <c r="W60" s="412" t="str">
        <f>IFERROR(_xll.qlFuturesRateHelperConvexityAdjustment(T60,Trigger),"--")</f>
        <v>--</v>
      </c>
      <c r="X60" s="158">
        <f>_xll.qlRateHelperEarliestDate(T60,Trigger)</f>
        <v>42138</v>
      </c>
      <c r="Y60" s="158">
        <f>_xll.qlRateHelperLatestDate(T60,Trigger)</f>
        <v>54924</v>
      </c>
      <c r="Z60" s="320">
        <v>1.2816908330574164E-2</v>
      </c>
      <c r="AD60" s="324"/>
      <c r="AO60" s="157" t="s">
        <v>211</v>
      </c>
      <c r="AP60" s="158">
        <f>_xll.qlInterestRateIndexFixingDate(Currency&amp;"ibor"&amp;Tenor,AQ60,Trigger)</f>
        <v>42216</v>
      </c>
      <c r="AQ60" s="158">
        <f>_xll.qlCalendarAdvance(Calendar,AQ59,AO60,"f",,Trigger)</f>
        <v>42220</v>
      </c>
      <c r="AR60" s="158">
        <f>_xll.qlInterestRateIndexMaturity(Currency&amp;"ibor"&amp;Tenor,AQ60,Trigger)</f>
        <v>42251</v>
      </c>
      <c r="AS60" s="320">
        <f>_xll.qlIndexFixing($AC$5,AP60,TRUE,_xll.ohTrigger(Trigger,Trigger1M))</f>
        <v>-6.940571021378651E-4</v>
      </c>
      <c r="AT60" s="320">
        <f>_xll.qlIndexFixing($AU$1,AP60,TRUE,_xll.ohTrigger(Trigger,Trigger1M))</f>
        <v>-6.2688044089902683E-4</v>
      </c>
    </row>
    <row r="61" spans="1:46" s="137" customFormat="1" ht="11.25" customHeight="1" x14ac:dyDescent="0.2">
      <c r="A61" s="359" t="s">
        <v>251</v>
      </c>
      <c r="B61" s="387" t="str">
        <v>21Y</v>
      </c>
      <c r="C61" s="443" t="str">
        <v>22Y</v>
      </c>
      <c r="D61" s="443" t="str">
        <f t="shared" si="12"/>
        <v>22Y</v>
      </c>
      <c r="E61" s="358" t="s">
        <v>14</v>
      </c>
      <c r="F61" s="398" t="s">
        <v>15</v>
      </c>
      <c r="G61" s="358" t="s">
        <v>16</v>
      </c>
      <c r="H61" s="398" t="s">
        <v>17</v>
      </c>
      <c r="I61" s="399">
        <v>1.179432836E-2</v>
      </c>
      <c r="J61" s="399" t="str">
        <f t="shared" si="14"/>
        <v>EURYC1M_AB1E_21Y</v>
      </c>
      <c r="K61" s="358" t="str">
        <f>IFERROR(_xll.qlSwapRateHelper2(,IF(DataSelect="Reference",$I61,J61),,$D61,Calendar,$G61,$F61,$H61,$K$22,0,E61,Discounting,Permanent,_xll.ohTrigger(Trigger,DataSelect),ObjectOverwrite),"--")</f>
        <v>obj_00acf#0002</v>
      </c>
      <c r="L61" s="355" t="b">
        <f t="shared" si="13"/>
        <v>1</v>
      </c>
      <c r="N61" s="414" t="str">
        <f t="shared" si="15"/>
        <v>SW</v>
      </c>
      <c r="O61" s="414" t="str">
        <f t="shared" si="16"/>
        <v>25Y</v>
      </c>
      <c r="P61" s="418" t="str">
        <f t="shared" si="17"/>
        <v>obj_00ae1#0002</v>
      </c>
      <c r="Q61" s="414" t="b">
        <f t="shared" si="18"/>
        <v>1</v>
      </c>
      <c r="R61" s="422">
        <v>1</v>
      </c>
      <c r="S61" s="422">
        <v>1</v>
      </c>
      <c r="T61" s="157" t="str">
        <v>obj_00ae7</v>
      </c>
      <c r="U61" s="157" t="str">
        <f>_xll.qlRateHelperQuoteName(T61)</f>
        <v/>
      </c>
      <c r="V61" s="412">
        <f>_xll.qlRateHelperRate(T61,_xll.ohTrigger(Trigger,Trigger1M))</f>
        <v>1.260764445E-2</v>
      </c>
      <c r="W61" s="412" t="str">
        <f>IFERROR(_xll.qlFuturesRateHelperConvexityAdjustment(T61,Trigger),"--")</f>
        <v>--</v>
      </c>
      <c r="X61" s="158">
        <f>_xll.qlRateHelperEarliestDate(T61,Trigger)</f>
        <v>42138</v>
      </c>
      <c r="Y61" s="158">
        <f>_xll.qlRateHelperLatestDate(T61,Trigger)</f>
        <v>55288</v>
      </c>
      <c r="Z61" s="320">
        <v>1.2847907107718153E-2</v>
      </c>
      <c r="AD61" s="324"/>
      <c r="AO61" s="157" t="s">
        <v>211</v>
      </c>
      <c r="AP61" s="158">
        <f>_xll.qlInterestRateIndexFixingDate(Currency&amp;"ibor"&amp;Tenor,AQ61,Trigger)</f>
        <v>42219</v>
      </c>
      <c r="AQ61" s="158">
        <f>_xll.qlCalendarAdvance(Calendar,AQ60,AO61,"f",,Trigger)</f>
        <v>42221</v>
      </c>
      <c r="AR61" s="158">
        <f>_xll.qlInterestRateIndexMaturity(Currency&amp;"ibor"&amp;Tenor,AQ61,Trigger)</f>
        <v>42254</v>
      </c>
      <c r="AS61" s="320">
        <f>_xll.qlIndexFixing($AC$5,AP61,TRUE,_xll.ohTrigger(Trigger,Trigger1M))</f>
        <v>-6.9220072465176429E-4</v>
      </c>
      <c r="AT61" s="320">
        <f>_xll.qlIndexFixing($AU$1,AP61,TRUE,_xll.ohTrigger(Trigger,Trigger1M))</f>
        <v>-6.2315804442784775E-4</v>
      </c>
    </row>
    <row r="62" spans="1:46" s="137" customFormat="1" ht="11.25" customHeight="1" x14ac:dyDescent="0.2">
      <c r="A62" s="359" t="s">
        <v>251</v>
      </c>
      <c r="B62" s="387" t="str">
        <v>22Y</v>
      </c>
      <c r="C62" s="443" t="str">
        <v>23Y</v>
      </c>
      <c r="D62" s="443" t="str">
        <f t="shared" si="12"/>
        <v>23Y</v>
      </c>
      <c r="E62" s="358" t="s">
        <v>14</v>
      </c>
      <c r="F62" s="398" t="s">
        <v>15</v>
      </c>
      <c r="G62" s="358" t="s">
        <v>16</v>
      </c>
      <c r="H62" s="398" t="s">
        <v>17</v>
      </c>
      <c r="I62" s="399">
        <v>1.188134781E-2</v>
      </c>
      <c r="J62" s="399" t="str">
        <f t="shared" si="14"/>
        <v>EURYC1M_AB1E_22Y</v>
      </c>
      <c r="K62" s="358" t="str">
        <f>IFERROR(_xll.qlSwapRateHelper2(,IF(DataSelect="Reference",$I62,J62),,$D62,Calendar,$G62,$F62,$H62,$K$22,0,E62,Discounting,Permanent,_xll.ohTrigger(Trigger,DataSelect),ObjectOverwrite),"--")</f>
        <v>obj_00ac1#0002</v>
      </c>
      <c r="L62" s="355" t="b">
        <f t="shared" si="13"/>
        <v>1</v>
      </c>
      <c r="N62" s="414" t="str">
        <f t="shared" si="15"/>
        <v>SW</v>
      </c>
      <c r="O62" s="414" t="str">
        <f t="shared" si="16"/>
        <v>26Y</v>
      </c>
      <c r="P62" s="418" t="str">
        <f t="shared" si="17"/>
        <v>obj_00ac2#0002</v>
      </c>
      <c r="Q62" s="414" t="b">
        <f t="shared" si="18"/>
        <v>1</v>
      </c>
      <c r="R62" s="422">
        <v>1</v>
      </c>
      <c r="S62" s="422">
        <v>1</v>
      </c>
      <c r="T62" s="157" t="str">
        <v>obj_00ad7</v>
      </c>
      <c r="U62" s="157" t="str">
        <f>_xll.qlRateHelperQuoteName(T62)</f>
        <v/>
      </c>
      <c r="V62" s="412">
        <f>_xll.qlRateHelperRate(T62,_xll.ohTrigger(Trigger,Trigger1M))</f>
        <v>1.263200425E-2</v>
      </c>
      <c r="W62" s="412" t="str">
        <f>IFERROR(_xll.qlFuturesRateHelperConvexityAdjustment(T62,Trigger),"--")</f>
        <v>--</v>
      </c>
      <c r="X62" s="158">
        <f>_xll.qlRateHelperEarliestDate(T62,Trigger)</f>
        <v>42138</v>
      </c>
      <c r="Y62" s="158">
        <f>_xll.qlRateHelperLatestDate(T62,Trigger)</f>
        <v>55653</v>
      </c>
      <c r="Z62" s="320">
        <v>1.2868508133052525E-2</v>
      </c>
      <c r="AD62" s="324"/>
      <c r="AO62" s="157" t="s">
        <v>211</v>
      </c>
      <c r="AP62" s="158">
        <f>_xll.qlInterestRateIndexFixingDate(Currency&amp;"ibor"&amp;Tenor,AQ62,Trigger)</f>
        <v>42220</v>
      </c>
      <c r="AQ62" s="158">
        <f>_xll.qlCalendarAdvance(Calendar,AQ61,AO62,"f",,Trigger)</f>
        <v>42222</v>
      </c>
      <c r="AR62" s="158">
        <f>_xll.qlInterestRateIndexMaturity(Currency&amp;"ibor"&amp;Tenor,AQ62,Trigger)</f>
        <v>42254</v>
      </c>
      <c r="AS62" s="320">
        <f>_xll.qlIndexFixing($AC$5,AP62,TRUE,_xll.ohTrigger(Trigger,Trigger1M))</f>
        <v>-6.9116596974228006E-4</v>
      </c>
      <c r="AT62" s="320">
        <f>_xll.qlIndexFixing($AU$1,AP62,TRUE,_xll.ohTrigger(Trigger,Trigger1M))</f>
        <v>-6.2207766604802095E-4</v>
      </c>
    </row>
    <row r="63" spans="1:46" s="137" customFormat="1" ht="11.25" customHeight="1" x14ac:dyDescent="0.2">
      <c r="A63" s="359" t="s">
        <v>251</v>
      </c>
      <c r="B63" s="387" t="str">
        <v>23Y</v>
      </c>
      <c r="C63" s="443" t="str">
        <v>24Y</v>
      </c>
      <c r="D63" s="443" t="str">
        <f t="shared" si="12"/>
        <v>24Y</v>
      </c>
      <c r="E63" s="358" t="s">
        <v>14</v>
      </c>
      <c r="F63" s="398" t="s">
        <v>15</v>
      </c>
      <c r="G63" s="358" t="s">
        <v>16</v>
      </c>
      <c r="H63" s="398" t="s">
        <v>17</v>
      </c>
      <c r="I63" s="399">
        <v>1.1953198759999999E-2</v>
      </c>
      <c r="J63" s="399" t="str">
        <f t="shared" si="14"/>
        <v>EURYC1M_AB1E_23Y</v>
      </c>
      <c r="K63" s="358" t="str">
        <f>IFERROR(_xll.qlSwapRateHelper2(,IF(DataSelect="Reference",$I63,J63),,$D63,Calendar,$G63,$F63,$H63,$K$22,0,E63,Discounting,Permanent,_xll.ohTrigger(Trigger,DataSelect),ObjectOverwrite),"--")</f>
        <v>obj_00ac3#0002</v>
      </c>
      <c r="L63" s="355" t="b">
        <f t="shared" si="13"/>
        <v>1</v>
      </c>
      <c r="N63" s="414" t="str">
        <f t="shared" si="15"/>
        <v>SW</v>
      </c>
      <c r="O63" s="414" t="str">
        <f t="shared" si="16"/>
        <v>27Y</v>
      </c>
      <c r="P63" s="418" t="str">
        <f t="shared" si="17"/>
        <v>obj_00acd#0002</v>
      </c>
      <c r="Q63" s="414" t="b">
        <f t="shared" si="18"/>
        <v>1</v>
      </c>
      <c r="R63" s="422">
        <v>1</v>
      </c>
      <c r="S63" s="422">
        <v>1</v>
      </c>
      <c r="T63" s="157" t="str">
        <v>obj_00abe</v>
      </c>
      <c r="U63" s="157" t="str">
        <f>_xll.qlRateHelperQuoteName(T63)</f>
        <v/>
      </c>
      <c r="V63" s="412">
        <f>_xll.qlRateHelperRate(T63,_xll.ohTrigger(Trigger,Trigger1M))</f>
        <v>1.2645649260000001E-2</v>
      </c>
      <c r="W63" s="412" t="str">
        <f>IFERROR(_xll.qlFuturesRateHelperConvexityAdjustment(T63,Trigger),"--")</f>
        <v>--</v>
      </c>
      <c r="X63" s="158">
        <f>_xll.qlRateHelperEarliestDate(T63,Trigger)</f>
        <v>42138</v>
      </c>
      <c r="Y63" s="158">
        <f>_xll.qlRateHelperLatestDate(T63,Trigger)</f>
        <v>56018</v>
      </c>
      <c r="Z63" s="320">
        <v>1.2877418801662092E-2</v>
      </c>
      <c r="AD63" s="324"/>
      <c r="AO63" s="157" t="s">
        <v>211</v>
      </c>
      <c r="AP63" s="158">
        <f>_xll.qlInterestRateIndexFixingDate(Currency&amp;"ibor"&amp;Tenor,AQ63,Trigger)</f>
        <v>42221</v>
      </c>
      <c r="AQ63" s="158">
        <f>_xll.qlCalendarAdvance(Calendar,AQ62,AO63,"f",,Trigger)</f>
        <v>42223</v>
      </c>
      <c r="AR63" s="158">
        <f>_xll.qlInterestRateIndexMaturity(Currency&amp;"ibor"&amp;Tenor,AQ63,Trigger)</f>
        <v>42254</v>
      </c>
      <c r="AS63" s="320">
        <f>_xll.qlIndexFixing($AC$5,AP63,TRUE,_xll.ohTrigger(Trigger,Trigger1M))</f>
        <v>-6.8999053094582195E-4</v>
      </c>
      <c r="AT63" s="320">
        <f>_xll.qlIndexFixing($AU$1,AP63,TRUE,_xll.ohTrigger(Trigger,Trigger1M))</f>
        <v>-6.2086793754448095E-4</v>
      </c>
    </row>
    <row r="64" spans="1:46" s="137" customFormat="1" ht="11.25" customHeight="1" x14ac:dyDescent="0.2">
      <c r="A64" s="359" t="s">
        <v>251</v>
      </c>
      <c r="B64" s="387" t="str">
        <v>24Y</v>
      </c>
      <c r="C64" s="443" t="str">
        <v>25Y</v>
      </c>
      <c r="D64" s="443" t="str">
        <f t="shared" si="12"/>
        <v>25Y</v>
      </c>
      <c r="E64" s="358" t="s">
        <v>14</v>
      </c>
      <c r="F64" s="398" t="s">
        <v>15</v>
      </c>
      <c r="G64" s="358" t="s">
        <v>16</v>
      </c>
      <c r="H64" s="398" t="s">
        <v>17</v>
      </c>
      <c r="I64" s="399">
        <v>1.2019999999999999E-2</v>
      </c>
      <c r="J64" s="399" t="str">
        <f t="shared" si="14"/>
        <v>EURYC1M_AB1E_24Y</v>
      </c>
      <c r="K64" s="358" t="str">
        <f>IFERROR(_xll.qlSwapRateHelper2(,IF(DataSelect="Reference",$I64,J64),,$D64,Calendar,$G64,$F64,$H64,$K$22,0,E64,Discounting,Permanent,_xll.ohTrigger(Trigger,DataSelect),ObjectOverwrite),"--")</f>
        <v>obj_00ac8#0002</v>
      </c>
      <c r="L64" s="355" t="b">
        <f t="shared" si="13"/>
        <v>1</v>
      </c>
      <c r="N64" s="414" t="str">
        <f t="shared" si="15"/>
        <v>SW</v>
      </c>
      <c r="O64" s="414" t="str">
        <f t="shared" si="16"/>
        <v>28Y</v>
      </c>
      <c r="P64" s="418" t="str">
        <f t="shared" si="17"/>
        <v>obj_00ada#0002</v>
      </c>
      <c r="Q64" s="414" t="b">
        <f t="shared" si="18"/>
        <v>1</v>
      </c>
      <c r="R64" s="422">
        <v>1</v>
      </c>
      <c r="S64" s="422">
        <v>1</v>
      </c>
      <c r="T64" s="157" t="str">
        <v>obj_00ac0</v>
      </c>
      <c r="U64" s="157" t="str">
        <f>_xll.qlRateHelperQuoteName(T64)</f>
        <v/>
      </c>
      <c r="V64" s="412">
        <f>_xll.qlRateHelperRate(T64,_xll.ohTrigger(Trigger,Trigger1M))</f>
        <v>1.264858359E-2</v>
      </c>
      <c r="W64" s="412" t="str">
        <f>IFERROR(_xll.qlFuturesRateHelperConvexityAdjustment(T64,Trigger),"--")</f>
        <v>--</v>
      </c>
      <c r="X64" s="158">
        <f>_xll.qlRateHelperEarliestDate(T64,Trigger)</f>
        <v>42138</v>
      </c>
      <c r="Y64" s="158">
        <f>_xll.qlRateHelperLatestDate(T64,Trigger)</f>
        <v>56383</v>
      </c>
      <c r="Z64" s="157">
        <v>1.2873624183904111E-2</v>
      </c>
      <c r="AO64" s="157" t="s">
        <v>211</v>
      </c>
      <c r="AP64" s="158">
        <f>_xll.qlInterestRateIndexFixingDate(Currency&amp;"ibor"&amp;Tenor,AQ64,Trigger)</f>
        <v>42222</v>
      </c>
      <c r="AQ64" s="158">
        <f>_xll.qlCalendarAdvance(Calendar,AQ63,AO64,"f",,Trigger)</f>
        <v>42226</v>
      </c>
      <c r="AR64" s="158">
        <f>_xll.qlInterestRateIndexMaturity(Currency&amp;"ibor"&amp;Tenor,AQ64,Trigger)</f>
        <v>42257</v>
      </c>
      <c r="AS64" s="320">
        <f>_xll.qlIndexFixing($AC$5,AP64,TRUE,_xll.ohTrigger(Trigger,Trigger1M))</f>
        <v>-6.8545184622228398E-4</v>
      </c>
      <c r="AT64" s="320">
        <f>_xll.qlIndexFixing($AU$1,AP64,TRUE,_xll.ohTrigger(Trigger,Trigger1M))</f>
        <v>-6.1506254551415489E-4</v>
      </c>
    </row>
    <row r="65" spans="1:46" s="137" customFormat="1" ht="11.25" customHeight="1" x14ac:dyDescent="0.2">
      <c r="A65" s="359" t="s">
        <v>251</v>
      </c>
      <c r="B65" s="387" t="str">
        <v>25Y</v>
      </c>
      <c r="C65" s="443" t="str">
        <v>26Y</v>
      </c>
      <c r="D65" s="443" t="str">
        <f t="shared" si="12"/>
        <v>26Y</v>
      </c>
      <c r="E65" s="358" t="s">
        <v>14</v>
      </c>
      <c r="F65" s="398" t="s">
        <v>15</v>
      </c>
      <c r="G65" s="358" t="s">
        <v>16</v>
      </c>
      <c r="H65" s="398" t="s">
        <v>17</v>
      </c>
      <c r="I65" s="399">
        <v>1.2082332039999999E-2</v>
      </c>
      <c r="J65" s="399" t="str">
        <f t="shared" si="14"/>
        <v>EURYC1M_AB1E_25Y</v>
      </c>
      <c r="K65" s="358" t="str">
        <f>IFERROR(_xll.qlSwapRateHelper2(,IF(DataSelect="Reference",$I65,J65),,$D65,Calendar,$G65,$F65,$H65,$K$22,0,E65,Discounting,Permanent,_xll.ohTrigger(Trigger,DataSelect),ObjectOverwrite),"--")</f>
        <v>obj_00ae1#0002</v>
      </c>
      <c r="L65" s="355" t="b">
        <f t="shared" si="13"/>
        <v>1</v>
      </c>
      <c r="N65" s="414" t="str">
        <f t="shared" si="15"/>
        <v>SW</v>
      </c>
      <c r="O65" s="414" t="str">
        <f t="shared" si="16"/>
        <v>29Y</v>
      </c>
      <c r="P65" s="418" t="str">
        <f t="shared" si="17"/>
        <v>obj_00ac4#0002</v>
      </c>
      <c r="Q65" s="414" t="b">
        <f t="shared" si="18"/>
        <v>1</v>
      </c>
      <c r="R65" s="422">
        <v>1</v>
      </c>
      <c r="S65" s="422">
        <v>1</v>
      </c>
      <c r="T65" s="157" t="str">
        <v>obj_00aef</v>
      </c>
      <c r="U65" s="157" t="str">
        <f>_xll.qlRateHelperQuoteName(T65)</f>
        <v/>
      </c>
      <c r="V65" s="412">
        <f>_xll.qlRateHelperRate(T65,_xll.ohTrigger(Trigger,Trigger1M))</f>
        <v>1.264E-2</v>
      </c>
      <c r="W65" s="412" t="str">
        <f>IFERROR(_xll.qlFuturesRateHelperConvexityAdjustment(T65,Trigger),"--")</f>
        <v>--</v>
      </c>
      <c r="X65" s="158">
        <f>_xll.qlRateHelperEarliestDate(T65,Trigger)</f>
        <v>42138</v>
      </c>
      <c r="Y65" s="158">
        <f>_xll.qlRateHelperLatestDate(T65,Trigger)</f>
        <v>56748</v>
      </c>
      <c r="Z65" s="157">
        <v>1.2856084288658242E-2</v>
      </c>
      <c r="AO65" s="157" t="s">
        <v>211</v>
      </c>
      <c r="AP65" s="158">
        <f>_xll.qlInterestRateIndexFixingDate(Currency&amp;"ibor"&amp;Tenor,AQ65,Trigger)</f>
        <v>42223</v>
      </c>
      <c r="AQ65" s="158">
        <f>_xll.qlCalendarAdvance(Calendar,AQ64,AO65,"f",,Trigger)</f>
        <v>42227</v>
      </c>
      <c r="AR65" s="158">
        <f>_xll.qlInterestRateIndexMaturity(Currency&amp;"ibor"&amp;Tenor,AQ65,Trigger)</f>
        <v>42258</v>
      </c>
      <c r="AS65" s="320">
        <f>_xll.qlIndexFixing($AC$5,AP65,TRUE,_xll.ohTrigger(Trigger,Trigger1M))</f>
        <v>-6.8383403710206656E-4</v>
      </c>
      <c r="AT65" s="320">
        <f>_xll.qlIndexFixing($AU$1,AP65,TRUE,_xll.ohTrigger(Trigger,Trigger1M))</f>
        <v>-6.1335668568140989E-4</v>
      </c>
    </row>
    <row r="66" spans="1:46" s="137" customFormat="1" ht="11.25" customHeight="1" x14ac:dyDescent="0.2">
      <c r="A66" s="359" t="s">
        <v>251</v>
      </c>
      <c r="B66" s="387" t="str">
        <v>26Y</v>
      </c>
      <c r="C66" s="443" t="str">
        <v>27Y</v>
      </c>
      <c r="D66" s="443" t="str">
        <f t="shared" si="12"/>
        <v>27Y</v>
      </c>
      <c r="E66" s="358" t="s">
        <v>14</v>
      </c>
      <c r="F66" s="398" t="s">
        <v>15</v>
      </c>
      <c r="G66" s="358" t="s">
        <v>16</v>
      </c>
      <c r="H66" s="398" t="s">
        <v>17</v>
      </c>
      <c r="I66" s="399">
        <v>1.2142758819999998E-2</v>
      </c>
      <c r="J66" s="399" t="str">
        <f t="shared" si="14"/>
        <v>EURYC1M_AB1E_26Y</v>
      </c>
      <c r="K66" s="358" t="str">
        <f>IFERROR(_xll.qlSwapRateHelper2(,IF(DataSelect="Reference",$I66,J66),,$D66,Calendar,$G66,$F66,$H66,$K$22,0,E66,Discounting,Permanent,_xll.ohTrigger(Trigger,DataSelect),ObjectOverwrite),"--")</f>
        <v>obj_00ac2#0002</v>
      </c>
      <c r="L66" s="355" t="b">
        <f t="shared" si="13"/>
        <v>1</v>
      </c>
      <c r="N66" s="414" t="str">
        <f t="shared" si="15"/>
        <v>SW</v>
      </c>
      <c r="O66" s="414" t="str">
        <f t="shared" si="16"/>
        <v>30Y</v>
      </c>
      <c r="P66" s="418" t="str">
        <f t="shared" si="17"/>
        <v>obj_00ad3#0002</v>
      </c>
      <c r="Q66" s="414" t="b">
        <f t="shared" si="18"/>
        <v>1</v>
      </c>
      <c r="R66" s="422">
        <v>1</v>
      </c>
      <c r="S66" s="422">
        <v>1</v>
      </c>
      <c r="T66" s="157" t="str">
        <v>obj_00add</v>
      </c>
      <c r="U66" s="157" t="str">
        <f>_xll.qlRateHelperQuoteName(T66)</f>
        <v/>
      </c>
      <c r="V66" s="412">
        <f>_xll.qlRateHelperRate(T66,_xll.ohTrigger(Trigger,Trigger1M))</f>
        <v>1.2279999999999999E-2</v>
      </c>
      <c r="W66" s="412" t="str">
        <f>IFERROR(_xll.qlFuturesRateHelperConvexityAdjustment(T66,Trigger),"--")</f>
        <v>--</v>
      </c>
      <c r="X66" s="158">
        <f>_xll.qlRateHelperEarliestDate(T66,Trigger)</f>
        <v>42138</v>
      </c>
      <c r="Y66" s="158">
        <f>_xll.qlRateHelperLatestDate(T66,Trigger)</f>
        <v>60401</v>
      </c>
      <c r="Z66" s="157">
        <v>1.2359281333943678E-2</v>
      </c>
      <c r="AO66" s="157" t="s">
        <v>211</v>
      </c>
      <c r="AP66" s="158">
        <f>_xll.qlInterestRateIndexFixingDate(Currency&amp;"ibor"&amp;Tenor,AQ66,Trigger)</f>
        <v>42226</v>
      </c>
      <c r="AQ66" s="158">
        <f>_xll.qlCalendarAdvance(Calendar,AQ65,AO66,"f",,Trigger)</f>
        <v>42228</v>
      </c>
      <c r="AR66" s="158">
        <f>_xll.qlInterestRateIndexMaturity(Currency&amp;"ibor"&amp;Tenor,AQ66,Trigger)</f>
        <v>42261</v>
      </c>
      <c r="AS66" s="320">
        <f>_xll.qlIndexFixing($AC$5,AP66,TRUE,_xll.ohTrigger(Trigger,Trigger1M))</f>
        <v>-6.8253405612914912E-4</v>
      </c>
      <c r="AT66" s="320">
        <f>_xll.qlIndexFixing($AU$1,AP66,TRUE,_xll.ohTrigger(Trigger,Trigger1M))</f>
        <v>-6.1214877379574392E-4</v>
      </c>
    </row>
    <row r="67" spans="1:46" s="137" customFormat="1" ht="11.25" customHeight="1" x14ac:dyDescent="0.2">
      <c r="A67" s="359" t="s">
        <v>251</v>
      </c>
      <c r="B67" s="387" t="str">
        <v>27Y</v>
      </c>
      <c r="C67" s="443" t="str">
        <v>28Y</v>
      </c>
      <c r="D67" s="443" t="str">
        <f t="shared" si="12"/>
        <v>28Y</v>
      </c>
      <c r="E67" s="358" t="s">
        <v>14</v>
      </c>
      <c r="F67" s="398" t="s">
        <v>15</v>
      </c>
      <c r="G67" s="358" t="s">
        <v>16</v>
      </c>
      <c r="H67" s="398" t="s">
        <v>17</v>
      </c>
      <c r="I67" s="399">
        <v>1.2201960329999999E-2</v>
      </c>
      <c r="J67" s="399" t="str">
        <f t="shared" ref="J67:J100" si="19">Currency&amp;"YC"&amp;Tenor&amp;"_AB1E_"&amp;B67</f>
        <v>EURYC1M_AB1E_27Y</v>
      </c>
      <c r="K67" s="358" t="str">
        <f>IFERROR(_xll.qlSwapRateHelper2(,IF(DataSelect="Reference",$I67,J67),,$D67,Calendar,$G67,$F67,$H67,$K$22,0,E67,Discounting,Permanent,_xll.ohTrigger(Trigger,DataSelect),ObjectOverwrite),"--")</f>
        <v>obj_00acd#0002</v>
      </c>
      <c r="L67" s="355" t="b">
        <f t="shared" si="13"/>
        <v>1</v>
      </c>
      <c r="N67" s="414" t="str">
        <f t="shared" si="15"/>
        <v>SW</v>
      </c>
      <c r="O67" s="414" t="str">
        <f t="shared" si="16"/>
        <v>31Y</v>
      </c>
      <c r="P67" s="418" t="str">
        <f t="shared" si="17"/>
        <v>obj_00ac6#0002</v>
      </c>
      <c r="Q67" s="414" t="b">
        <f t="shared" si="18"/>
        <v>1</v>
      </c>
      <c r="R67" s="422">
        <v>1</v>
      </c>
      <c r="S67" s="422">
        <v>1</v>
      </c>
      <c r="T67" s="157" t="str">
        <v>obj_00ad6</v>
      </c>
      <c r="U67" s="157" t="str">
        <f>_xll.qlRateHelperQuoteName(T67)</f>
        <v/>
      </c>
      <c r="V67" s="412">
        <f>_xll.qlRateHelperRate(T67,_xll.ohTrigger(Trigger,Trigger1M))</f>
        <v>1.221E-2</v>
      </c>
      <c r="W67" s="412" t="str">
        <f>IFERROR(_xll.qlFuturesRateHelperConvexityAdjustment(T67,Trigger),"--")</f>
        <v>--</v>
      </c>
      <c r="X67" s="158">
        <f>_xll.qlRateHelperEarliestDate(T67,Trigger)</f>
        <v>42138</v>
      </c>
      <c r="Y67" s="158">
        <f>_xll.qlRateHelperLatestDate(T67,Trigger)</f>
        <v>64053</v>
      </c>
      <c r="Z67" s="157">
        <v>1.2248772056340822E-2</v>
      </c>
      <c r="AO67" s="157" t="s">
        <v>211</v>
      </c>
      <c r="AP67" s="158">
        <f>_xll.qlInterestRateIndexFixingDate(Currency&amp;"ibor"&amp;Tenor,AQ67,Trigger)</f>
        <v>42227</v>
      </c>
      <c r="AQ67" s="158">
        <f>_xll.qlCalendarAdvance(Calendar,AQ66,AO67,"f",,Trigger)</f>
        <v>42229</v>
      </c>
      <c r="AR67" s="158">
        <f>_xll.qlInterestRateIndexMaturity(Currency&amp;"ibor"&amp;Tenor,AQ67,Trigger)</f>
        <v>42261</v>
      </c>
      <c r="AS67" s="320">
        <f>_xll.qlIndexFixing($AC$5,AP67,TRUE,_xll.ohTrigger(Trigger,Trigger1M))</f>
        <v>-6.8069621064384411E-4</v>
      </c>
      <c r="AT67" s="320">
        <f>_xll.qlIndexFixing($AU$1,AP67,TRUE,_xll.ohTrigger(Trigger,Trigger1M))</f>
        <v>-6.1082021663536046E-4</v>
      </c>
    </row>
    <row r="68" spans="1:46" s="137" customFormat="1" ht="11.25" customHeight="1" x14ac:dyDescent="0.2">
      <c r="A68" s="359" t="s">
        <v>251</v>
      </c>
      <c r="B68" s="387" t="str">
        <v>28Y</v>
      </c>
      <c r="C68" s="443" t="str">
        <v>29Y</v>
      </c>
      <c r="D68" s="443" t="str">
        <f t="shared" si="12"/>
        <v>29Y</v>
      </c>
      <c r="E68" s="358" t="s">
        <v>14</v>
      </c>
      <c r="F68" s="398" t="s">
        <v>15</v>
      </c>
      <c r="G68" s="358" t="s">
        <v>16</v>
      </c>
      <c r="H68" s="398" t="s">
        <v>17</v>
      </c>
      <c r="I68" s="399">
        <v>1.2261775900000001E-2</v>
      </c>
      <c r="J68" s="399" t="str">
        <f t="shared" si="19"/>
        <v>EURYC1M_AB1E_28Y</v>
      </c>
      <c r="K68" s="358" t="str">
        <f>IFERROR(_xll.qlSwapRateHelper2(,IF(DataSelect="Reference",$I68,J68),,$D68,Calendar,$G68,$F68,$H68,$K$22,0,E68,Discounting,Permanent,_xll.ohTrigger(Trigger,DataSelect),ObjectOverwrite),"--")</f>
        <v>obj_00ada#0002</v>
      </c>
      <c r="L68" s="355" t="b">
        <f t="shared" si="13"/>
        <v>1</v>
      </c>
      <c r="N68" s="414" t="str">
        <f t="shared" si="15"/>
        <v>SW</v>
      </c>
      <c r="O68" s="414" t="str">
        <f t="shared" si="16"/>
        <v>32Y</v>
      </c>
      <c r="P68" s="418" t="str">
        <f t="shared" si="17"/>
        <v>obj_00abc#0002</v>
      </c>
      <c r="Q68" s="414" t="b">
        <f t="shared" si="18"/>
        <v>1</v>
      </c>
      <c r="R68" s="422">
        <v>1</v>
      </c>
      <c r="S68" s="422">
        <v>1</v>
      </c>
      <c r="T68" s="157" t="e">
        <v>#N/A</v>
      </c>
      <c r="U68" s="157" t="e">
        <f>_xll.qlRateHelperQuoteName(T68)</f>
        <v>#VALUE!</v>
      </c>
      <c r="V68" s="412" t="e">
        <f>_xll.qlRateHelperRate(T68,_xll.ohTrigger(Trigger,Trigger1M))</f>
        <v>#VALUE!</v>
      </c>
      <c r="W68" s="412" t="str">
        <f>IFERROR(_xll.qlFuturesRateHelperConvexityAdjustment(T68,Trigger),"--")</f>
        <v>--</v>
      </c>
      <c r="X68" s="158" t="e">
        <f>_xll.qlRateHelperEarliestDate(T68,Trigger)</f>
        <v>#VALUE!</v>
      </c>
      <c r="Y68" s="158" t="e">
        <f>_xll.qlRateHelperLatestDate(T68,Trigger)</f>
        <v>#VALUE!</v>
      </c>
      <c r="Z68" s="157" t="e">
        <v>#N/A</v>
      </c>
      <c r="AO68" s="157" t="s">
        <v>211</v>
      </c>
      <c r="AP68" s="158">
        <f>_xll.qlInterestRateIndexFixingDate(Currency&amp;"ibor"&amp;Tenor,AQ68,Trigger)</f>
        <v>42228</v>
      </c>
      <c r="AQ68" s="158">
        <f>_xll.qlCalendarAdvance(Calendar,AQ67,AO68,"f",,Trigger)</f>
        <v>42230</v>
      </c>
      <c r="AR68" s="158">
        <f>_xll.qlInterestRateIndexMaturity(Currency&amp;"ibor"&amp;Tenor,AQ68,Trigger)</f>
        <v>42261</v>
      </c>
      <c r="AS68" s="320">
        <f>_xll.qlIndexFixing($AC$5,AP68,TRUE,_xll.ohTrigger(Trigger,Trigger1M))</f>
        <v>-6.7866586679744866E-4</v>
      </c>
      <c r="AT68" s="320">
        <f>_xll.qlIndexFixing($AU$1,AP68,TRUE,_xll.ohTrigger(Trigger,Trigger1M))</f>
        <v>-6.0952758404822234E-4</v>
      </c>
    </row>
    <row r="69" spans="1:46" s="137" customFormat="1" ht="11.25" customHeight="1" x14ac:dyDescent="0.2">
      <c r="A69" s="159" t="s">
        <v>251</v>
      </c>
      <c r="B69" s="403" t="str">
        <v>29Y</v>
      </c>
      <c r="C69" s="403" t="str">
        <v>30Y</v>
      </c>
      <c r="D69" s="444" t="str">
        <f t="shared" si="12"/>
        <v>30Y</v>
      </c>
      <c r="E69" s="402" t="s">
        <v>14</v>
      </c>
      <c r="F69" s="398" t="s">
        <v>15</v>
      </c>
      <c r="G69" s="358" t="s">
        <v>16</v>
      </c>
      <c r="H69" s="398" t="s">
        <v>17</v>
      </c>
      <c r="I69" s="461">
        <v>1.2319999999999999E-2</v>
      </c>
      <c r="J69" s="403" t="str">
        <f t="shared" si="19"/>
        <v>EURYC1M_AB1E_29Y</v>
      </c>
      <c r="K69" s="407" t="str">
        <f>IFERROR(_xll.qlSwapRateHelper2(,IF(DataSelect="Reference",$I69,J69),,$D69,Calendar,$G69,$F69,$H69,$K$22,0,E69,Discounting,Permanent,_xll.ohTrigger(Trigger,DataSelect),ObjectOverwrite),"--")</f>
        <v>obj_00ac4#0002</v>
      </c>
      <c r="L69" s="402" t="b">
        <f t="shared" si="13"/>
        <v>1</v>
      </c>
      <c r="N69" s="414" t="str">
        <f t="shared" si="15"/>
        <v>SW</v>
      </c>
      <c r="O69" s="414" t="str">
        <f t="shared" si="16"/>
        <v>33Y</v>
      </c>
      <c r="P69" s="418" t="str">
        <f t="shared" si="17"/>
        <v>obj_00adc#0002</v>
      </c>
      <c r="Q69" s="414" t="b">
        <f t="shared" si="18"/>
        <v>1</v>
      </c>
      <c r="R69" s="422">
        <v>1</v>
      </c>
      <c r="S69" s="422">
        <v>1</v>
      </c>
      <c r="T69" s="157" t="e">
        <v>#N/A</v>
      </c>
      <c r="U69" s="157" t="e">
        <f>_xll.qlRateHelperQuoteName(T69)</f>
        <v>#VALUE!</v>
      </c>
      <c r="V69" s="412" t="e">
        <f>_xll.qlRateHelperRate(T69,_xll.ohTrigger(Trigger,Trigger1M))</f>
        <v>#VALUE!</v>
      </c>
      <c r="W69" s="412" t="str">
        <f>IFERROR(_xll.qlFuturesRateHelperConvexityAdjustment(T69,Trigger),"--")</f>
        <v>--</v>
      </c>
      <c r="X69" s="158" t="e">
        <f>_xll.qlRateHelperEarliestDate(T69,Trigger)</f>
        <v>#VALUE!</v>
      </c>
      <c r="Y69" s="158" t="e">
        <f>_xll.qlRateHelperLatestDate(T69,Trigger)</f>
        <v>#VALUE!</v>
      </c>
      <c r="Z69" s="157" t="e">
        <v>#N/A</v>
      </c>
      <c r="AD69" s="145"/>
      <c r="AO69" s="157" t="s">
        <v>211</v>
      </c>
      <c r="AP69" s="158">
        <f>_xll.qlInterestRateIndexFixingDate(Currency&amp;"ibor"&amp;Tenor,AQ69,Trigger)</f>
        <v>42229</v>
      </c>
      <c r="AQ69" s="158">
        <f>_xll.qlCalendarAdvance(Calendar,AQ68,AO69,"f",,Trigger)</f>
        <v>42233</v>
      </c>
      <c r="AR69" s="158">
        <f>_xll.qlInterestRateIndexMaturity(Currency&amp;"ibor"&amp;Tenor,AQ69,Trigger)</f>
        <v>42264</v>
      </c>
      <c r="AS69" s="320">
        <f>_xll.qlIndexFixing($AC$5,AP69,TRUE,_xll.ohTrigger(Trigger,Trigger1M))</f>
        <v>-6.8247676334158699E-4</v>
      </c>
      <c r="AT69" s="320">
        <f>_xll.qlIndexFixing($AU$1,AP69,TRUE,_xll.ohTrigger(Trigger,Trigger1M))</f>
        <v>-6.0833540803998634E-4</v>
      </c>
    </row>
    <row r="70" spans="1:46" s="137" customFormat="1" ht="11.25" customHeight="1" x14ac:dyDescent="0.2">
      <c r="A70" s="159" t="s">
        <v>251</v>
      </c>
      <c r="B70" s="403" t="str">
        <v>30Y</v>
      </c>
      <c r="C70" s="403" t="str">
        <v>31Y</v>
      </c>
      <c r="D70" s="444" t="str">
        <f t="shared" si="12"/>
        <v>31Y</v>
      </c>
      <c r="E70" s="402" t="s">
        <v>14</v>
      </c>
      <c r="F70" s="398" t="s">
        <v>15</v>
      </c>
      <c r="G70" s="358" t="s">
        <v>16</v>
      </c>
      <c r="H70" s="398" t="s">
        <v>17</v>
      </c>
      <c r="I70" s="461">
        <v>1.2378207400000001E-2</v>
      </c>
      <c r="J70" s="403" t="str">
        <f t="shared" si="19"/>
        <v>EURYC1M_AB1E_30Y</v>
      </c>
      <c r="K70" s="407" t="str">
        <f>IFERROR(_xll.qlSwapRateHelper2(,IF(DataSelect="Reference",$I70,J70),,$D70,Calendar,$G70,$F70,$H70,$K$22,0,E70,Discounting,Permanent,_xll.ohTrigger(Trigger,DataSelect),ObjectOverwrite),"--")</f>
        <v>obj_00ad3#0002</v>
      </c>
      <c r="L70" s="402" t="b">
        <f t="shared" si="13"/>
        <v>1</v>
      </c>
      <c r="N70" s="414" t="str">
        <f t="shared" si="15"/>
        <v>SW</v>
      </c>
      <c r="O70" s="414" t="str">
        <f t="shared" si="16"/>
        <v>34Y</v>
      </c>
      <c r="P70" s="418" t="str">
        <f t="shared" si="17"/>
        <v>obj_00af2#0002</v>
      </c>
      <c r="Q70" s="414" t="b">
        <f t="shared" si="18"/>
        <v>1</v>
      </c>
      <c r="R70" s="422">
        <v>1</v>
      </c>
      <c r="S70" s="422">
        <v>1</v>
      </c>
      <c r="T70" s="157" t="e">
        <v>#N/A</v>
      </c>
      <c r="U70" s="157" t="e">
        <f>_xll.qlRateHelperQuoteName(T70)</f>
        <v>#VALUE!</v>
      </c>
      <c r="V70" s="412" t="e">
        <f>_xll.qlRateHelperRate(T70,_xll.ohTrigger(Trigger,Trigger1M))</f>
        <v>#VALUE!</v>
      </c>
      <c r="W70" s="412" t="str">
        <f>IFERROR(_xll.qlFuturesRateHelperConvexityAdjustment(T70,Trigger),"--")</f>
        <v>--</v>
      </c>
      <c r="X70" s="158" t="e">
        <f>_xll.qlRateHelperEarliestDate(T70,Trigger)</f>
        <v>#VALUE!</v>
      </c>
      <c r="Y70" s="158" t="e">
        <f>_xll.qlRateHelperLatestDate(T70,Trigger)</f>
        <v>#VALUE!</v>
      </c>
      <c r="Z70" s="157" t="e">
        <v>#N/A</v>
      </c>
      <c r="AD70" s="145"/>
      <c r="AO70" s="157" t="s">
        <v>211</v>
      </c>
      <c r="AP70" s="158">
        <f>_xll.qlInterestRateIndexFixingDate(Currency&amp;"ibor"&amp;Tenor,AQ70,Trigger)</f>
        <v>42230</v>
      </c>
      <c r="AQ70" s="158">
        <f>_xll.qlCalendarAdvance(Calendar,AQ69,AO70,"f",,Trigger)</f>
        <v>42234</v>
      </c>
      <c r="AR70" s="158">
        <f>_xll.qlInterestRateIndexMaturity(Currency&amp;"ibor"&amp;Tenor,AQ70,Trigger)</f>
        <v>42265</v>
      </c>
      <c r="AS70" s="320">
        <f>_xll.qlIndexFixing($AC$5,AP70,TRUE,_xll.ohTrigger(Trigger,Trigger1M))</f>
        <v>-6.8376600666658811E-4</v>
      </c>
      <c r="AT70" s="320">
        <f>_xll.qlIndexFixing($AU$1,AP70,TRUE,_xll.ohTrigger(Trigger,Trigger1M))</f>
        <v>-6.0852609296718947E-4</v>
      </c>
    </row>
    <row r="71" spans="1:46" s="137" customFormat="1" ht="11.25" customHeight="1" x14ac:dyDescent="0.2">
      <c r="A71" s="159" t="s">
        <v>251</v>
      </c>
      <c r="B71" s="403" t="str">
        <v>31Y</v>
      </c>
      <c r="C71" s="403" t="str">
        <v>32Y</v>
      </c>
      <c r="D71" s="444" t="str">
        <f t="shared" si="12"/>
        <v>32Y</v>
      </c>
      <c r="E71" s="402" t="s">
        <v>14</v>
      </c>
      <c r="F71" s="398" t="s">
        <v>15</v>
      </c>
      <c r="G71" s="358" t="s">
        <v>16</v>
      </c>
      <c r="H71" s="398" t="s">
        <v>17</v>
      </c>
      <c r="I71" s="461">
        <v>1.2434546920000001E-2</v>
      </c>
      <c r="J71" s="403" t="str">
        <f t="shared" si="19"/>
        <v>EURYC1M_AB1E_31Y</v>
      </c>
      <c r="K71" s="407" t="str">
        <f>IFERROR(_xll.qlSwapRateHelper2(,IF(DataSelect="Reference",$I71,J71),,$D71,Calendar,$G71,$F71,$H71,$K$22,0,E71,Discounting,Permanent,_xll.ohTrigger(Trigger,DataSelect),ObjectOverwrite),"--")</f>
        <v>obj_00ac6#0002</v>
      </c>
      <c r="L71" s="402" t="b">
        <f t="shared" si="13"/>
        <v>1</v>
      </c>
      <c r="N71" s="414" t="str">
        <f t="shared" si="15"/>
        <v>SW</v>
      </c>
      <c r="O71" s="414" t="str">
        <f t="shared" si="16"/>
        <v>35Y</v>
      </c>
      <c r="P71" s="418" t="str">
        <f t="shared" si="17"/>
        <v>obj_00ae7#0002</v>
      </c>
      <c r="Q71" s="414" t="b">
        <f t="shared" si="18"/>
        <v>1</v>
      </c>
      <c r="R71" s="422">
        <v>1</v>
      </c>
      <c r="S71" s="422">
        <v>1</v>
      </c>
      <c r="T71" s="157" t="e">
        <v>#N/A</v>
      </c>
      <c r="U71" s="157" t="e">
        <f>_xll.qlRateHelperQuoteName(T71)</f>
        <v>#VALUE!</v>
      </c>
      <c r="V71" s="412" t="e">
        <f>_xll.qlRateHelperRate(T71,_xll.ohTrigger(Trigger,Trigger1M))</f>
        <v>#VALUE!</v>
      </c>
      <c r="W71" s="412" t="str">
        <f>IFERROR(_xll.qlFuturesRateHelperConvexityAdjustment(T71,Trigger),"--")</f>
        <v>--</v>
      </c>
      <c r="X71" s="158" t="e">
        <f>_xll.qlRateHelperEarliestDate(T71,Trigger)</f>
        <v>#VALUE!</v>
      </c>
      <c r="Y71" s="158" t="e">
        <f>_xll.qlRateHelperLatestDate(T71,Trigger)</f>
        <v>#VALUE!</v>
      </c>
      <c r="Z71" s="157" t="e">
        <v>#N/A</v>
      </c>
      <c r="AD71" s="145"/>
      <c r="AO71" s="157" t="s">
        <v>211</v>
      </c>
      <c r="AP71" s="158">
        <f>_xll.qlInterestRateIndexFixingDate(Currency&amp;"ibor"&amp;Tenor,AQ71,Trigger)</f>
        <v>42233</v>
      </c>
      <c r="AQ71" s="158">
        <f>_xll.qlCalendarAdvance(Calendar,AQ70,AO71,"f",,Trigger)</f>
        <v>42235</v>
      </c>
      <c r="AR71" s="158">
        <f>_xll.qlInterestRateIndexMaturity(Currency&amp;"ibor"&amp;Tenor,AQ71,Trigger)</f>
        <v>42268</v>
      </c>
      <c r="AS71" s="320">
        <f>_xll.qlIndexFixing($AC$5,AP71,TRUE,_xll.ohTrigger(Trigger,Trigger1M))</f>
        <v>-6.8675996727380294E-4</v>
      </c>
      <c r="AT71" s="320">
        <f>_xll.qlIndexFixing($AU$1,AP71,TRUE,_xll.ohTrigger(Trigger,Trigger1M))</f>
        <v>-6.114050097599295E-4</v>
      </c>
    </row>
    <row r="72" spans="1:46" ht="11.25" customHeight="1" x14ac:dyDescent="0.25">
      <c r="A72" s="159" t="s">
        <v>251</v>
      </c>
      <c r="B72" s="403" t="str">
        <v>32Y</v>
      </c>
      <c r="C72" s="403" t="str">
        <v>33Y</v>
      </c>
      <c r="D72" s="444" t="str">
        <f t="shared" si="12"/>
        <v>33Y</v>
      </c>
      <c r="E72" s="402" t="s">
        <v>14</v>
      </c>
      <c r="F72" s="398" t="s">
        <v>15</v>
      </c>
      <c r="G72" s="358" t="s">
        <v>16</v>
      </c>
      <c r="H72" s="398" t="s">
        <v>17</v>
      </c>
      <c r="I72" s="461">
        <v>1.24881135E-2</v>
      </c>
      <c r="J72" s="403" t="str">
        <f t="shared" si="19"/>
        <v>EURYC1M_AB1E_32Y</v>
      </c>
      <c r="K72" s="407" t="str">
        <f>IFERROR(_xll.qlSwapRateHelper2(,IF(DataSelect="Reference",$I72,J72),,$D72,Calendar,$G72,$F72,$H72,$K$22,0,E72,Discounting,Permanent,_xll.ohTrigger(Trigger,DataSelect),ObjectOverwrite),"--")</f>
        <v>obj_00abc#0002</v>
      </c>
      <c r="L72" s="402" t="b">
        <f t="shared" si="13"/>
        <v>1</v>
      </c>
      <c r="M72" s="137"/>
      <c r="N72" s="414" t="str">
        <f t="shared" si="15"/>
        <v>SW</v>
      </c>
      <c r="O72" s="414" t="str">
        <f t="shared" si="16"/>
        <v>36Y</v>
      </c>
      <c r="P72" s="418" t="str">
        <f t="shared" si="17"/>
        <v>obj_00ad7#0002</v>
      </c>
      <c r="Q72" s="414" t="b">
        <f t="shared" si="18"/>
        <v>1</v>
      </c>
      <c r="R72" s="422">
        <v>1</v>
      </c>
      <c r="S72" s="422">
        <v>1</v>
      </c>
      <c r="T72" s="159" t="e">
        <v>#N/A</v>
      </c>
      <c r="U72" s="157" t="e">
        <f>_xll.qlRateHelperQuoteName(T72)</f>
        <v>#VALUE!</v>
      </c>
      <c r="V72" s="412" t="e">
        <f>_xll.qlRateHelperRate(T72,_xll.ohTrigger(Trigger,Trigger1M))</f>
        <v>#VALUE!</v>
      </c>
      <c r="W72" s="412" t="str">
        <f>IFERROR(_xll.qlFuturesRateHelperConvexityAdjustment(T72,Trigger),"--")</f>
        <v>--</v>
      </c>
      <c r="X72" s="158" t="e">
        <f>_xll.qlRateHelperEarliestDate(T72,Trigger)</f>
        <v>#VALUE!</v>
      </c>
      <c r="Y72" s="158" t="e">
        <f>_xll.qlRateHelperLatestDate(T72,Trigger)</f>
        <v>#VALUE!</v>
      </c>
      <c r="Z72" s="159" t="e">
        <v>#N/A</v>
      </c>
      <c r="AO72" s="157" t="s">
        <v>211</v>
      </c>
      <c r="AP72" s="158">
        <f>_xll.qlInterestRateIndexFixingDate(Currency&amp;"ibor"&amp;Tenor,AQ72,Trigger)</f>
        <v>42234</v>
      </c>
      <c r="AQ72" s="158">
        <f>_xll.qlCalendarAdvance(Calendar,AQ71,AO72,"f",,Trigger)</f>
        <v>42236</v>
      </c>
      <c r="AR72" s="158">
        <f>_xll.qlInterestRateIndexMaturity(Currency&amp;"ibor"&amp;Tenor,AQ72,Trigger)</f>
        <v>42268</v>
      </c>
      <c r="AS72" s="320">
        <f>_xll.qlIndexFixing($AC$5,AP72,TRUE,_xll.ohTrigger(Trigger,Trigger1M))</f>
        <v>-6.8722112361752075E-4</v>
      </c>
      <c r="AT72" s="320">
        <f>_xll.qlIndexFixing($AU$1,AP72,TRUE,_xll.ohTrigger(Trigger,Trigger1M))</f>
        <v>-6.1098777370732771E-4</v>
      </c>
    </row>
    <row r="73" spans="1:46" ht="11.25" customHeight="1" x14ac:dyDescent="0.25">
      <c r="A73" s="159" t="s">
        <v>251</v>
      </c>
      <c r="B73" s="403" t="str">
        <v>33Y</v>
      </c>
      <c r="C73" s="403" t="str">
        <v>34Y</v>
      </c>
      <c r="D73" s="444" t="str">
        <f t="shared" si="12"/>
        <v>34Y</v>
      </c>
      <c r="E73" s="402" t="s">
        <v>14</v>
      </c>
      <c r="F73" s="398" t="s">
        <v>15</v>
      </c>
      <c r="G73" s="358" t="s">
        <v>16</v>
      </c>
      <c r="H73" s="398" t="s">
        <v>17</v>
      </c>
      <c r="I73" s="461">
        <v>1.253557686E-2</v>
      </c>
      <c r="J73" s="403" t="str">
        <f t="shared" si="19"/>
        <v>EURYC1M_AB1E_33Y</v>
      </c>
      <c r="K73" s="407" t="str">
        <f>IFERROR(_xll.qlSwapRateHelper2(,IF(DataSelect="Reference",$I73,J73),,$D73,Calendar,$G73,$F73,$H73,$K$22,0,E73,Discounting,Permanent,_xll.ohTrigger(Trigger,DataSelect),ObjectOverwrite),"--")</f>
        <v>obj_00adc#0002</v>
      </c>
      <c r="L73" s="402" t="b">
        <f t="shared" si="13"/>
        <v>1</v>
      </c>
      <c r="M73" s="137"/>
      <c r="N73" s="414" t="str">
        <f t="shared" si="15"/>
        <v>SW</v>
      </c>
      <c r="O73" s="414" t="str">
        <f t="shared" si="16"/>
        <v>37Y</v>
      </c>
      <c r="P73" s="418" t="str">
        <f t="shared" si="17"/>
        <v>obj_00abe#0002</v>
      </c>
      <c r="Q73" s="414" t="b">
        <f t="shared" si="18"/>
        <v>1</v>
      </c>
      <c r="R73" s="422">
        <v>1</v>
      </c>
      <c r="S73" s="422">
        <v>1</v>
      </c>
      <c r="T73" s="159" t="e">
        <v>#N/A</v>
      </c>
      <c r="U73" s="157" t="e">
        <f>_xll.qlRateHelperQuoteName(T73)</f>
        <v>#VALUE!</v>
      </c>
      <c r="V73" s="412" t="e">
        <f>_xll.qlRateHelperRate(T73,_xll.ohTrigger(Trigger,Trigger1M))</f>
        <v>#VALUE!</v>
      </c>
      <c r="W73" s="412" t="str">
        <f>IFERROR(_xll.qlFuturesRateHelperConvexityAdjustment(T73,Trigger),"--")</f>
        <v>--</v>
      </c>
      <c r="X73" s="158" t="e">
        <f>_xll.qlRateHelperEarliestDate(T73,Trigger)</f>
        <v>#VALUE!</v>
      </c>
      <c r="Y73" s="158" t="e">
        <f>_xll.qlRateHelperLatestDate(T73,Trigger)</f>
        <v>#VALUE!</v>
      </c>
      <c r="Z73" s="159" t="e">
        <v>#N/A</v>
      </c>
      <c r="AO73" s="157" t="s">
        <v>211</v>
      </c>
      <c r="AP73" s="158">
        <f>_xll.qlInterestRateIndexFixingDate(Currency&amp;"ibor"&amp;Tenor,AQ73,Trigger)</f>
        <v>42235</v>
      </c>
      <c r="AQ73" s="158">
        <f>_xll.qlCalendarAdvance(Calendar,AQ72,AO73,"f",,Trigger)</f>
        <v>42237</v>
      </c>
      <c r="AR73" s="158">
        <f>_xll.qlInterestRateIndexMaturity(Currency&amp;"ibor"&amp;Tenor,AQ73,Trigger)</f>
        <v>42268</v>
      </c>
      <c r="AS73" s="320">
        <f>_xll.qlIndexFixing($AC$5,AP73,TRUE,_xll.ohTrigger(Trigger,Trigger1M))</f>
        <v>-6.8769057003248782E-4</v>
      </c>
      <c r="AT73" s="320">
        <f>_xll.qlIndexFixing($AU$1,AP73,TRUE,_xll.ohTrigger(Trigger,Trigger1M))</f>
        <v>-6.1066776735212288E-4</v>
      </c>
    </row>
    <row r="74" spans="1:46" ht="11.25" customHeight="1" x14ac:dyDescent="0.25">
      <c r="A74" s="159" t="s">
        <v>251</v>
      </c>
      <c r="B74" s="403" t="str">
        <v>34Y</v>
      </c>
      <c r="C74" s="403" t="str">
        <v>35Y</v>
      </c>
      <c r="D74" s="444" t="str">
        <f t="shared" si="12"/>
        <v>35Y</v>
      </c>
      <c r="E74" s="402" t="s">
        <v>14</v>
      </c>
      <c r="F74" s="398" t="s">
        <v>15</v>
      </c>
      <c r="G74" s="358" t="s">
        <v>16</v>
      </c>
      <c r="H74" s="398" t="s">
        <v>17</v>
      </c>
      <c r="I74" s="461">
        <v>1.257516539E-2</v>
      </c>
      <c r="J74" s="403" t="str">
        <f t="shared" si="19"/>
        <v>EURYC1M_AB1E_34Y</v>
      </c>
      <c r="K74" s="407" t="str">
        <f>IFERROR(_xll.qlSwapRateHelper2(,IF(DataSelect="Reference",$I74,J74),,$D74,Calendar,$G74,$F74,$H74,$K$22,0,E74,Discounting,Permanent,_xll.ohTrigger(Trigger,DataSelect),ObjectOverwrite),"--")</f>
        <v>obj_00af2#0002</v>
      </c>
      <c r="L74" s="402" t="b">
        <f t="shared" si="13"/>
        <v>1</v>
      </c>
      <c r="M74" s="137"/>
      <c r="N74" s="414" t="str">
        <f t="shared" si="15"/>
        <v>SW</v>
      </c>
      <c r="O74" s="414" t="str">
        <f t="shared" si="16"/>
        <v>38Y</v>
      </c>
      <c r="P74" s="418" t="str">
        <f t="shared" si="17"/>
        <v>obj_00ac0#0002</v>
      </c>
      <c r="Q74" s="414" t="b">
        <f t="shared" si="18"/>
        <v>1</v>
      </c>
      <c r="R74" s="422">
        <v>1</v>
      </c>
      <c r="S74" s="422">
        <v>1</v>
      </c>
      <c r="T74" s="159" t="e">
        <v>#N/A</v>
      </c>
      <c r="U74" s="157" t="e">
        <f>_xll.qlRateHelperQuoteName(T74)</f>
        <v>#VALUE!</v>
      </c>
      <c r="V74" s="412" t="e">
        <f>_xll.qlRateHelperRate(T74,_xll.ohTrigger(Trigger,Trigger1M))</f>
        <v>#VALUE!</v>
      </c>
      <c r="W74" s="412" t="str">
        <f>IFERROR(_xll.qlFuturesRateHelperConvexityAdjustment(T74,Trigger),"--")</f>
        <v>--</v>
      </c>
      <c r="X74" s="158" t="e">
        <f>_xll.qlRateHelperEarliestDate(T74,Trigger)</f>
        <v>#VALUE!</v>
      </c>
      <c r="Y74" s="158" t="e">
        <f>_xll.qlRateHelperLatestDate(T74,Trigger)</f>
        <v>#VALUE!</v>
      </c>
      <c r="Z74" s="159" t="e">
        <v>#N/A</v>
      </c>
      <c r="AO74" s="157" t="s">
        <v>211</v>
      </c>
      <c r="AP74" s="158">
        <f>_xll.qlInterestRateIndexFixingDate(Currency&amp;"ibor"&amp;Tenor,AQ74,Trigger)</f>
        <v>42236</v>
      </c>
      <c r="AQ74" s="158">
        <f>_xll.qlCalendarAdvance(Calendar,AQ73,AO74,"f",,Trigger)</f>
        <v>42240</v>
      </c>
      <c r="AR74" s="158">
        <f>_xll.qlInterestRateIndexMaturity(Currency&amp;"ibor"&amp;Tenor,AQ74,Trigger)</f>
        <v>42271</v>
      </c>
      <c r="AS74" s="320">
        <f>_xll.qlIndexFixing($AC$5,AP74,TRUE,_xll.ohTrigger(Trigger,Trigger1M))</f>
        <v>-6.917003834118877E-4</v>
      </c>
      <c r="AT74" s="320">
        <f>_xll.qlIndexFixing($AU$1,AP74,TRUE,_xll.ohTrigger(Trigger,Trigger1M))</f>
        <v>-6.1482837140695271E-4</v>
      </c>
    </row>
    <row r="75" spans="1:46" ht="11.25" customHeight="1" x14ac:dyDescent="0.25">
      <c r="A75" s="159" t="s">
        <v>251</v>
      </c>
      <c r="B75" s="403" t="str">
        <v>35Y</v>
      </c>
      <c r="C75" s="403" t="str">
        <v>36Y</v>
      </c>
      <c r="D75" s="444" t="str">
        <f t="shared" si="12"/>
        <v>36Y</v>
      </c>
      <c r="E75" s="402" t="s">
        <v>14</v>
      </c>
      <c r="F75" s="398" t="s">
        <v>15</v>
      </c>
      <c r="G75" s="358" t="s">
        <v>16</v>
      </c>
      <c r="H75" s="398" t="s">
        <v>17</v>
      </c>
      <c r="I75" s="461">
        <v>1.260764445E-2</v>
      </c>
      <c r="J75" s="403" t="str">
        <f t="shared" si="19"/>
        <v>EURYC1M_AB1E_35Y</v>
      </c>
      <c r="K75" s="407" t="str">
        <f>IFERROR(_xll.qlSwapRateHelper2(,IF(DataSelect="Reference",$I75,J75),,$D75,Calendar,$G75,$F75,$H75,$K$22,0,E75,Discounting,Permanent,_xll.ohTrigger(Trigger,DataSelect),ObjectOverwrite),"--")</f>
        <v>obj_00ae7#0002</v>
      </c>
      <c r="L75" s="402" t="b">
        <f t="shared" si="13"/>
        <v>1</v>
      </c>
      <c r="M75" s="137"/>
      <c r="N75" s="414" t="str">
        <f t="shared" si="15"/>
        <v>SW</v>
      </c>
      <c r="O75" s="414" t="str">
        <f t="shared" si="16"/>
        <v>39Y</v>
      </c>
      <c r="P75" s="418" t="str">
        <f t="shared" si="17"/>
        <v>obj_00aef#0002</v>
      </c>
      <c r="Q75" s="414" t="b">
        <f t="shared" si="18"/>
        <v>1</v>
      </c>
      <c r="R75" s="422">
        <v>1</v>
      </c>
      <c r="S75" s="422">
        <v>1</v>
      </c>
      <c r="T75" s="159" t="e">
        <v>#N/A</v>
      </c>
      <c r="U75" s="157" t="e">
        <f>_xll.qlRateHelperQuoteName(T75)</f>
        <v>#VALUE!</v>
      </c>
      <c r="V75" s="412" t="e">
        <f>_xll.qlRateHelperRate(T75,_xll.ohTrigger(Trigger,Trigger1M))</f>
        <v>#VALUE!</v>
      </c>
      <c r="W75" s="412" t="str">
        <f>IFERROR(_xll.qlFuturesRateHelperConvexityAdjustment(T75,Trigger),"--")</f>
        <v>--</v>
      </c>
      <c r="X75" s="158" t="e">
        <f>_xll.qlRateHelperEarliestDate(T75,Trigger)</f>
        <v>#VALUE!</v>
      </c>
      <c r="Y75" s="158" t="e">
        <f>_xll.qlRateHelperLatestDate(T75,Trigger)</f>
        <v>#VALUE!</v>
      </c>
      <c r="Z75" s="159" t="e">
        <v>#N/A</v>
      </c>
      <c r="AO75" s="157" t="s">
        <v>211</v>
      </c>
      <c r="AP75" s="158">
        <f>_xll.qlInterestRateIndexFixingDate(Currency&amp;"ibor"&amp;Tenor,AQ75,Trigger)</f>
        <v>42237</v>
      </c>
      <c r="AQ75" s="158">
        <f>_xll.qlCalendarAdvance(Calendar,AQ74,AO75,"f",,Trigger)</f>
        <v>42241</v>
      </c>
      <c r="AR75" s="158">
        <f>_xll.qlInterestRateIndexMaturity(Currency&amp;"ibor"&amp;Tenor,AQ75,Trigger)</f>
        <v>42272</v>
      </c>
      <c r="AS75" s="320">
        <f>_xll.qlIndexFixing($AC$5,AP75,TRUE,_xll.ohTrigger(Trigger,Trigger1M))</f>
        <v>-6.9305593230695542E-4</v>
      </c>
      <c r="AT75" s="320">
        <f>_xll.qlIndexFixing($AU$1,AP75,TRUE,_xll.ohTrigger(Trigger,Trigger1M))</f>
        <v>-6.1658158695775437E-4</v>
      </c>
    </row>
    <row r="76" spans="1:46" ht="11.25" customHeight="1" x14ac:dyDescent="0.25">
      <c r="A76" s="159" t="s">
        <v>251</v>
      </c>
      <c r="B76" s="403" t="str">
        <v>36Y</v>
      </c>
      <c r="C76" s="403" t="str">
        <v>37Y</v>
      </c>
      <c r="D76" s="444" t="str">
        <f t="shared" si="12"/>
        <v>37Y</v>
      </c>
      <c r="E76" s="402" t="s">
        <v>14</v>
      </c>
      <c r="F76" s="398" t="s">
        <v>15</v>
      </c>
      <c r="G76" s="358" t="s">
        <v>16</v>
      </c>
      <c r="H76" s="398" t="s">
        <v>17</v>
      </c>
      <c r="I76" s="461">
        <v>1.263200425E-2</v>
      </c>
      <c r="J76" s="403" t="str">
        <f t="shared" si="19"/>
        <v>EURYC1M_AB1E_36Y</v>
      </c>
      <c r="K76" s="407" t="str">
        <f>IFERROR(_xll.qlSwapRateHelper2(,IF(DataSelect="Reference",$I76,J76),,$D76,Calendar,$G76,$F76,$H76,$K$22,0,E76,Discounting,Permanent,_xll.ohTrigger(Trigger,DataSelect),ObjectOverwrite),"--")</f>
        <v>obj_00ad7#0002</v>
      </c>
      <c r="L76" s="402" t="b">
        <f t="shared" si="13"/>
        <v>1</v>
      </c>
      <c r="M76" s="137"/>
      <c r="N76" s="414" t="str">
        <f t="shared" si="15"/>
        <v>SW</v>
      </c>
      <c r="O76" s="414" t="str">
        <f t="shared" si="16"/>
        <v>40Y</v>
      </c>
      <c r="P76" s="418" t="str">
        <f t="shared" si="17"/>
        <v>obj_00add#0002</v>
      </c>
      <c r="Q76" s="414" t="b">
        <f t="shared" si="18"/>
        <v>1</v>
      </c>
      <c r="R76" s="422">
        <v>1</v>
      </c>
      <c r="S76" s="422">
        <v>1</v>
      </c>
      <c r="T76" s="159" t="e">
        <v>#N/A</v>
      </c>
      <c r="U76" s="157" t="e">
        <f>_xll.qlRateHelperQuoteName(T76)</f>
        <v>#VALUE!</v>
      </c>
      <c r="V76" s="412" t="e">
        <f>_xll.qlRateHelperRate(T76,_xll.ohTrigger(Trigger,Trigger1M))</f>
        <v>#VALUE!</v>
      </c>
      <c r="W76" s="412" t="str">
        <f>IFERROR(_xll.qlFuturesRateHelperConvexityAdjustment(T76,Trigger),"--")</f>
        <v>--</v>
      </c>
      <c r="X76" s="158" t="e">
        <f>_xll.qlRateHelperEarliestDate(T76,Trigger)</f>
        <v>#VALUE!</v>
      </c>
      <c r="Y76" s="158" t="e">
        <f>_xll.qlRateHelperLatestDate(T76,Trigger)</f>
        <v>#VALUE!</v>
      </c>
      <c r="Z76" s="159" t="e">
        <v>#N/A</v>
      </c>
      <c r="AO76" s="157" t="s">
        <v>211</v>
      </c>
      <c r="AP76" s="158">
        <f>_xll.qlInterestRateIndexFixingDate(Currency&amp;"ibor"&amp;Tenor,AQ76,Trigger)</f>
        <v>42240</v>
      </c>
      <c r="AQ76" s="158">
        <f>_xll.qlCalendarAdvance(Calendar,AQ75,AO76,"f",,Trigger)</f>
        <v>42242</v>
      </c>
      <c r="AR76" s="158">
        <f>_xll.qlInterestRateIndexMaturity(Currency&amp;"ibor"&amp;Tenor,AQ76,Trigger)</f>
        <v>42275</v>
      </c>
      <c r="AS76" s="320">
        <f>_xll.qlIndexFixing($AC$5,AP76,TRUE,_xll.ohTrigger(Trigger,Trigger1M))</f>
        <v>-6.9595541856027807E-4</v>
      </c>
      <c r="AT76" s="320">
        <f>_xll.qlIndexFixing($AU$1,AP76,TRUE,_xll.ohTrigger(Trigger,Trigger1M))</f>
        <v>-6.2136563752252471E-4</v>
      </c>
    </row>
    <row r="77" spans="1:46" ht="11.25" customHeight="1" x14ac:dyDescent="0.25">
      <c r="A77" s="159" t="s">
        <v>251</v>
      </c>
      <c r="B77" s="403" t="str">
        <v>37Y</v>
      </c>
      <c r="C77" s="403" t="str">
        <v>38Y</v>
      </c>
      <c r="D77" s="444" t="str">
        <f t="shared" si="12"/>
        <v>38Y</v>
      </c>
      <c r="E77" s="402" t="s">
        <v>14</v>
      </c>
      <c r="F77" s="398" t="s">
        <v>15</v>
      </c>
      <c r="G77" s="358" t="s">
        <v>16</v>
      </c>
      <c r="H77" s="398" t="s">
        <v>17</v>
      </c>
      <c r="I77" s="461">
        <v>1.2645649260000001E-2</v>
      </c>
      <c r="J77" s="403" t="str">
        <f t="shared" si="19"/>
        <v>EURYC1M_AB1E_37Y</v>
      </c>
      <c r="K77" s="407" t="str">
        <f>IFERROR(_xll.qlSwapRateHelper2(,IF(DataSelect="Reference",$I77,J77),,$D77,Calendar,$G77,$F77,$H77,$K$22,0,E77,Discounting,Permanent,_xll.ohTrigger(Trigger,DataSelect),ObjectOverwrite),"--")</f>
        <v>obj_00abe#0002</v>
      </c>
      <c r="L77" s="402" t="b">
        <f t="shared" si="13"/>
        <v>1</v>
      </c>
      <c r="M77" s="137"/>
      <c r="N77" s="414" t="str">
        <f t="shared" si="15"/>
        <v>SW</v>
      </c>
      <c r="O77" s="414" t="str">
        <f t="shared" si="16"/>
        <v>41Y</v>
      </c>
      <c r="P77" s="418" t="str">
        <f t="shared" si="17"/>
        <v>obj_00ad6#0002</v>
      </c>
      <c r="Q77" s="414" t="b">
        <f t="shared" si="18"/>
        <v>1</v>
      </c>
      <c r="R77" s="422">
        <v>1</v>
      </c>
      <c r="S77" s="422">
        <v>1</v>
      </c>
      <c r="T77" s="159" t="e">
        <v>#N/A</v>
      </c>
      <c r="U77" s="157" t="e">
        <f>_xll.qlRateHelperQuoteName(T77)</f>
        <v>#VALUE!</v>
      </c>
      <c r="V77" s="412" t="e">
        <f>_xll.qlRateHelperRate(T77,_xll.ohTrigger(Trigger,Trigger1M))</f>
        <v>#VALUE!</v>
      </c>
      <c r="W77" s="412" t="str">
        <f>IFERROR(_xll.qlFuturesRateHelperConvexityAdjustment(T77,Trigger),"--")</f>
        <v>--</v>
      </c>
      <c r="X77" s="158" t="e">
        <f>_xll.qlRateHelperEarliestDate(T77,Trigger)</f>
        <v>#VALUE!</v>
      </c>
      <c r="Y77" s="158" t="e">
        <f>_xll.qlRateHelperLatestDate(T77,Trigger)</f>
        <v>#VALUE!</v>
      </c>
      <c r="Z77" s="159" t="e">
        <v>#N/A</v>
      </c>
      <c r="AO77" s="157" t="s">
        <v>211</v>
      </c>
      <c r="AP77" s="158">
        <f>_xll.qlInterestRateIndexFixingDate(Currency&amp;"ibor"&amp;Tenor,AQ77,Trigger)</f>
        <v>42241</v>
      </c>
      <c r="AQ77" s="158">
        <f>_xll.qlCalendarAdvance(Calendar,AQ76,AO77,"f",,Trigger)</f>
        <v>42243</v>
      </c>
      <c r="AR77" s="158">
        <f>_xll.qlInterestRateIndexMaturity(Currency&amp;"ibor"&amp;Tenor,AQ77,Trigger)</f>
        <v>42275</v>
      </c>
      <c r="AS77" s="320">
        <f>_xll.qlIndexFixing($AC$5,AP77,TRUE,_xll.ohTrigger(Trigger,Trigger1M))</f>
        <v>-6.9655868639550977E-4</v>
      </c>
      <c r="AT77" s="320">
        <f>_xll.qlIndexFixing($AU$1,AP77,TRUE,_xll.ohTrigger(Trigger,Trigger1M))</f>
        <v>-6.2196025729030491E-4</v>
      </c>
    </row>
    <row r="78" spans="1:46" ht="11.25" customHeight="1" x14ac:dyDescent="0.25">
      <c r="A78" s="159" t="s">
        <v>251</v>
      </c>
      <c r="B78" s="403" t="str">
        <v>38Y</v>
      </c>
      <c r="C78" s="403" t="str">
        <v>39Y</v>
      </c>
      <c r="D78" s="444" t="str">
        <f t="shared" si="12"/>
        <v>39Y</v>
      </c>
      <c r="E78" s="402" t="s">
        <v>14</v>
      </c>
      <c r="F78" s="398" t="s">
        <v>15</v>
      </c>
      <c r="G78" s="358" t="s">
        <v>16</v>
      </c>
      <c r="H78" s="398" t="s">
        <v>17</v>
      </c>
      <c r="I78" s="461">
        <v>1.264858359E-2</v>
      </c>
      <c r="J78" s="403" t="str">
        <f t="shared" si="19"/>
        <v>EURYC1M_AB1E_38Y</v>
      </c>
      <c r="K78" s="407" t="str">
        <f>IFERROR(_xll.qlSwapRateHelper2(,IF(DataSelect="Reference",$I78,J78),,$D78,Calendar,$G78,$F78,$H78,$K$22,0,E78,Discounting,Permanent,_xll.ohTrigger(Trigger,DataSelect),ObjectOverwrite),"--")</f>
        <v>obj_00ac0#0002</v>
      </c>
      <c r="L78" s="402" t="b">
        <f t="shared" si="13"/>
        <v>1</v>
      </c>
      <c r="M78" s="137"/>
      <c r="N78" s="414" t="str">
        <f t="shared" si="15"/>
        <v>SW</v>
      </c>
      <c r="O78" s="414" t="str">
        <f t="shared" si="16"/>
        <v>42Y</v>
      </c>
      <c r="P78" s="418" t="str">
        <f t="shared" si="17"/>
        <v>--</v>
      </c>
      <c r="Q78" s="414" t="b">
        <f t="shared" si="18"/>
        <v>0</v>
      </c>
      <c r="R78" s="422">
        <v>1</v>
      </c>
      <c r="S78" s="422">
        <v>1</v>
      </c>
      <c r="T78" s="159" t="e">
        <v>#N/A</v>
      </c>
      <c r="U78" s="157" t="e">
        <f>_xll.qlRateHelperQuoteName(T78)</f>
        <v>#VALUE!</v>
      </c>
      <c r="V78" s="412" t="e">
        <f>_xll.qlRateHelperRate(T78,_xll.ohTrigger(Trigger,Trigger1M))</f>
        <v>#VALUE!</v>
      </c>
      <c r="W78" s="412" t="str">
        <f>IFERROR(_xll.qlFuturesRateHelperConvexityAdjustment(T78,Trigger),"--")</f>
        <v>--</v>
      </c>
      <c r="X78" s="158" t="e">
        <f>_xll.qlRateHelperEarliestDate(T78,Trigger)</f>
        <v>#VALUE!</v>
      </c>
      <c r="Y78" s="158" t="e">
        <f>_xll.qlRateHelperLatestDate(T78,Trigger)</f>
        <v>#VALUE!</v>
      </c>
      <c r="Z78" s="159" t="e">
        <v>#N/A</v>
      </c>
      <c r="AO78" s="157" t="s">
        <v>211</v>
      </c>
      <c r="AP78" s="158">
        <f>_xll.qlInterestRateIndexFixingDate(Currency&amp;"ibor"&amp;Tenor,AQ78,Trigger)</f>
        <v>42242</v>
      </c>
      <c r="AQ78" s="158">
        <f>_xll.qlCalendarAdvance(Calendar,AQ77,AO78,"f",,Trigger)</f>
        <v>42244</v>
      </c>
      <c r="AR78" s="158">
        <f>_xll.qlInterestRateIndexMaturity(Currency&amp;"ibor"&amp;Tenor,AQ78,Trigger)</f>
        <v>42275</v>
      </c>
      <c r="AS78" s="320">
        <f>_xll.qlIndexFixing($AC$5,AP78,TRUE,_xll.ohTrigger(Trigger,Trigger1M))</f>
        <v>-6.9717941223736547E-4</v>
      </c>
      <c r="AT78" s="320">
        <f>_xll.qlIndexFixing($AU$1,AP78,TRUE,_xll.ohTrigger(Trigger,Trigger1M))</f>
        <v>-6.2266431091582573E-4</v>
      </c>
    </row>
    <row r="79" spans="1:46" ht="11.25" customHeight="1" x14ac:dyDescent="0.25">
      <c r="A79" s="159" t="s">
        <v>251</v>
      </c>
      <c r="B79" s="403" t="str">
        <v>39Y</v>
      </c>
      <c r="C79" s="403" t="str">
        <v>40Y</v>
      </c>
      <c r="D79" s="444" t="str">
        <f t="shared" si="12"/>
        <v>40Y</v>
      </c>
      <c r="E79" s="402" t="s">
        <v>14</v>
      </c>
      <c r="F79" s="398" t="s">
        <v>15</v>
      </c>
      <c r="G79" s="358" t="s">
        <v>16</v>
      </c>
      <c r="H79" s="398" t="s">
        <v>17</v>
      </c>
      <c r="I79" s="461">
        <v>1.264E-2</v>
      </c>
      <c r="J79" s="403" t="str">
        <f t="shared" si="19"/>
        <v>EURYC1M_AB1E_39Y</v>
      </c>
      <c r="K79" s="407" t="str">
        <f>IFERROR(_xll.qlSwapRateHelper2(,IF(DataSelect="Reference",$I79,J79),,$D79,Calendar,$G79,$F79,$H79,$K$22,0,E79,Discounting,Permanent,_xll.ohTrigger(Trigger,DataSelect),ObjectOverwrite),"--")</f>
        <v>obj_00aef#0002</v>
      </c>
      <c r="L79" s="402" t="b">
        <f t="shared" si="13"/>
        <v>1</v>
      </c>
      <c r="N79" s="414" t="str">
        <f t="shared" si="15"/>
        <v>SW</v>
      </c>
      <c r="O79" s="414" t="str">
        <f t="shared" si="16"/>
        <v>43Y</v>
      </c>
      <c r="P79" s="418" t="str">
        <f t="shared" si="17"/>
        <v>--</v>
      </c>
      <c r="Q79" s="414" t="b">
        <f t="shared" si="18"/>
        <v>0</v>
      </c>
      <c r="R79" s="422">
        <v>1</v>
      </c>
      <c r="S79" s="422">
        <v>1</v>
      </c>
      <c r="T79" s="159" t="e">
        <v>#N/A</v>
      </c>
      <c r="U79" s="157" t="e">
        <f>_xll.qlRateHelperQuoteName(T79)</f>
        <v>#VALUE!</v>
      </c>
      <c r="V79" s="412" t="e">
        <f>_xll.qlRateHelperRate(T79,_xll.ohTrigger(Trigger,Trigger1M))</f>
        <v>#VALUE!</v>
      </c>
      <c r="W79" s="412" t="str">
        <f>IFERROR(_xll.qlFuturesRateHelperConvexityAdjustment(T79,Trigger),"--")</f>
        <v>--</v>
      </c>
      <c r="X79" s="158" t="e">
        <f>_xll.qlRateHelperEarliestDate(T79,Trigger)</f>
        <v>#VALUE!</v>
      </c>
      <c r="Y79" s="158" t="e">
        <f>_xll.qlRateHelperLatestDate(T79,Trigger)</f>
        <v>#VALUE!</v>
      </c>
      <c r="Z79" s="159" t="e">
        <v>#N/A</v>
      </c>
      <c r="AO79" s="157" t="s">
        <v>211</v>
      </c>
      <c r="AP79" s="158">
        <f>_xll.qlInterestRateIndexFixingDate(Currency&amp;"ibor"&amp;Tenor,AQ79,Trigger)</f>
        <v>42243</v>
      </c>
      <c r="AQ79" s="158">
        <f>_xll.qlCalendarAdvance(Calendar,AQ78,AO79,"f",,Trigger)</f>
        <v>42247</v>
      </c>
      <c r="AR79" s="158">
        <f>_xll.qlInterestRateIndexMaturity(Currency&amp;"ibor"&amp;Tenor,AQ79,Trigger)</f>
        <v>42277</v>
      </c>
      <c r="AS79" s="320">
        <f>_xll.qlIndexFixing($AC$5,AP79,TRUE,_xll.ohTrigger(Trigger,Trigger1M))</f>
        <v>-7.0066463531270884E-4</v>
      </c>
      <c r="AT79" s="320">
        <f>_xll.qlIndexFixing($AU$1,AP79,TRUE,_xll.ohTrigger(Trigger,Trigger1M))</f>
        <v>-6.2825121506993042E-4</v>
      </c>
    </row>
    <row r="80" spans="1:46" ht="11.25" customHeight="1" x14ac:dyDescent="0.25">
      <c r="A80" s="159" t="s">
        <v>251</v>
      </c>
      <c r="B80" s="403" t="str">
        <v>40Y</v>
      </c>
      <c r="C80" s="403" t="str">
        <v>50Y</v>
      </c>
      <c r="D80" s="444" t="str">
        <f t="shared" si="12"/>
        <v>50Y</v>
      </c>
      <c r="E80" s="402" t="s">
        <v>14</v>
      </c>
      <c r="F80" s="398" t="s">
        <v>15</v>
      </c>
      <c r="G80" s="358" t="s">
        <v>16</v>
      </c>
      <c r="H80" s="398" t="s">
        <v>17</v>
      </c>
      <c r="I80" s="461">
        <v>1.2279999999999999E-2</v>
      </c>
      <c r="J80" s="403" t="str">
        <f t="shared" si="19"/>
        <v>EURYC1M_AB1E_40Y</v>
      </c>
      <c r="K80" s="407" t="str">
        <f>IFERROR(_xll.qlSwapRateHelper2(,IF(DataSelect="Reference",$I80,J80),,$D80,Calendar,$G80,$F80,$H80,$K$22,0,E80,Discounting,Permanent,_xll.ohTrigger(Trigger,DataSelect),ObjectOverwrite),"--")</f>
        <v>obj_00add#0002</v>
      </c>
      <c r="L80" s="402" t="b">
        <f t="shared" si="13"/>
        <v>1</v>
      </c>
      <c r="N80" s="414" t="str">
        <f t="shared" si="15"/>
        <v>SW</v>
      </c>
      <c r="O80" s="414" t="str">
        <f t="shared" si="16"/>
        <v>44Y</v>
      </c>
      <c r="P80" s="418" t="str">
        <f t="shared" si="17"/>
        <v>--</v>
      </c>
      <c r="Q80" s="414" t="b">
        <f t="shared" si="18"/>
        <v>0</v>
      </c>
      <c r="R80" s="422">
        <v>1</v>
      </c>
      <c r="S80" s="422">
        <v>1</v>
      </c>
      <c r="T80" s="159" t="e">
        <v>#N/A</v>
      </c>
      <c r="U80" s="157" t="e">
        <f>_xll.qlRateHelperQuoteName(T80)</f>
        <v>#VALUE!</v>
      </c>
      <c r="V80" s="412" t="e">
        <f>_xll.qlRateHelperRate(T80,_xll.ohTrigger(Trigger,Trigger1M))</f>
        <v>#VALUE!</v>
      </c>
      <c r="W80" s="412" t="str">
        <f>IFERROR(_xll.qlFuturesRateHelperConvexityAdjustment(T80,Trigger),"--")</f>
        <v>--</v>
      </c>
      <c r="X80" s="158" t="e">
        <f>_xll.qlRateHelperEarliestDate(T80,Trigger)</f>
        <v>#VALUE!</v>
      </c>
      <c r="Y80" s="158" t="e">
        <f>_xll.qlRateHelperLatestDate(T80,Trigger)</f>
        <v>#VALUE!</v>
      </c>
      <c r="Z80" s="159" t="e">
        <v>#N/A</v>
      </c>
      <c r="AO80" s="157" t="s">
        <v>211</v>
      </c>
      <c r="AP80" s="158">
        <f>_xll.qlInterestRateIndexFixingDate(Currency&amp;"ibor"&amp;Tenor,AQ80,Trigger)</f>
        <v>42244</v>
      </c>
      <c r="AQ80" s="158">
        <f>_xll.qlCalendarAdvance(Calendar,AQ79,AO80,"f",,Trigger)</f>
        <v>42248</v>
      </c>
      <c r="AR80" s="158">
        <f>_xll.qlInterestRateIndexMaturity(Currency&amp;"ibor"&amp;Tenor,AQ80,Trigger)</f>
        <v>42278</v>
      </c>
      <c r="AS80" s="320">
        <f>_xll.qlIndexFixing($AC$5,AP80,TRUE,_xll.ohTrigger(Trigger,Trigger1M))</f>
        <v>-7.0210196402475944E-4</v>
      </c>
      <c r="AT80" s="320">
        <f>_xll.qlIndexFixing($AU$1,AP80,TRUE,_xll.ohTrigger(Trigger,Trigger1M))</f>
        <v>-6.3069507248636469E-4</v>
      </c>
    </row>
    <row r="81" spans="1:46" ht="11.25" customHeight="1" x14ac:dyDescent="0.25">
      <c r="A81" s="159" t="s">
        <v>251</v>
      </c>
      <c r="B81" s="403" t="str">
        <v>41Y</v>
      </c>
      <c r="C81" s="403" t="str">
        <v>60Y</v>
      </c>
      <c r="D81" s="444" t="str">
        <f t="shared" si="12"/>
        <v>60Y</v>
      </c>
      <c r="E81" s="402" t="s">
        <v>14</v>
      </c>
      <c r="F81" s="398" t="s">
        <v>15</v>
      </c>
      <c r="G81" s="358" t="s">
        <v>16</v>
      </c>
      <c r="H81" s="398" t="s">
        <v>17</v>
      </c>
      <c r="I81" s="461">
        <v>1.221E-2</v>
      </c>
      <c r="J81" s="403" t="str">
        <f t="shared" si="19"/>
        <v>EURYC1M_AB1E_41Y</v>
      </c>
      <c r="K81" s="407" t="str">
        <f>IFERROR(_xll.qlSwapRateHelper2(,IF(DataSelect="Reference",$I81,J81),,$D81,Calendar,$G81,$F81,$H81,$K$22,0,E81,Discounting,Permanent,_xll.ohTrigger(Trigger,DataSelect),ObjectOverwrite),"--")</f>
        <v>obj_00ad6#0002</v>
      </c>
      <c r="L81" s="402" t="b">
        <f t="shared" si="13"/>
        <v>1</v>
      </c>
      <c r="N81" s="414" t="str">
        <f t="shared" si="15"/>
        <v>SW</v>
      </c>
      <c r="O81" s="414" t="str">
        <f t="shared" si="16"/>
        <v>45Y</v>
      </c>
      <c r="P81" s="418" t="str">
        <f t="shared" si="17"/>
        <v>--</v>
      </c>
      <c r="Q81" s="414" t="b">
        <f t="shared" si="18"/>
        <v>0</v>
      </c>
      <c r="R81" s="422">
        <v>1</v>
      </c>
      <c r="S81" s="422">
        <v>1</v>
      </c>
      <c r="T81" s="159" t="e">
        <v>#N/A</v>
      </c>
      <c r="U81" s="157" t="e">
        <f>_xll.qlRateHelperQuoteName(T81)</f>
        <v>#VALUE!</v>
      </c>
      <c r="V81" s="412" t="e">
        <f>_xll.qlRateHelperRate(T81,_xll.ohTrigger(Trigger,Trigger1M))</f>
        <v>#VALUE!</v>
      </c>
      <c r="W81" s="412" t="str">
        <f>IFERROR(_xll.qlFuturesRateHelperConvexityAdjustment(T81,Trigger),"--")</f>
        <v>--</v>
      </c>
      <c r="X81" s="158" t="e">
        <f>_xll.qlRateHelperEarliestDate(T81,Trigger)</f>
        <v>#VALUE!</v>
      </c>
      <c r="Y81" s="158" t="e">
        <f>_xll.qlRateHelperLatestDate(T81,Trigger)</f>
        <v>#VALUE!</v>
      </c>
      <c r="Z81" s="159" t="e">
        <v>#N/A</v>
      </c>
      <c r="AO81" s="157" t="s">
        <v>211</v>
      </c>
      <c r="AP81" s="158">
        <f>_xll.qlInterestRateIndexFixingDate(Currency&amp;"ibor"&amp;Tenor,AQ81,Trigger)</f>
        <v>42247</v>
      </c>
      <c r="AQ81" s="158">
        <f>_xll.qlCalendarAdvance(Calendar,AQ80,AO81,"f",,Trigger)</f>
        <v>42249</v>
      </c>
      <c r="AR81" s="158">
        <f>_xll.qlInterestRateIndexMaturity(Currency&amp;"ibor"&amp;Tenor,AQ81,Trigger)</f>
        <v>42279</v>
      </c>
      <c r="AS81" s="320">
        <f>_xll.qlIndexFixing($AC$5,AP81,TRUE,_xll.ohTrigger(Trigger,Trigger1M))</f>
        <v>-7.0354908069392152E-4</v>
      </c>
      <c r="AT81" s="320">
        <f>_xll.qlIndexFixing($AU$1,AP81,TRUE,_xll.ohTrigger(Trigger,Trigger1M))</f>
        <v>-6.3314303873340805E-4</v>
      </c>
    </row>
    <row r="82" spans="1:46" ht="11.25" customHeight="1" x14ac:dyDescent="0.25">
      <c r="A82" s="159" t="s">
        <v>251</v>
      </c>
      <c r="B82" s="403" t="str">
        <v>42Y</v>
      </c>
      <c r="C82" s="403" t="e">
        <v>#N/A</v>
      </c>
      <c r="D82" s="444" t="e">
        <f t="shared" si="12"/>
        <v>#N/A</v>
      </c>
      <c r="E82" s="402" t="s">
        <v>14</v>
      </c>
      <c r="F82" s="398" t="s">
        <v>15</v>
      </c>
      <c r="G82" s="358" t="s">
        <v>16</v>
      </c>
      <c r="H82" s="398" t="s">
        <v>17</v>
      </c>
      <c r="I82" s="461" t="e">
        <v>#N/A</v>
      </c>
      <c r="J82" s="403" t="str">
        <f t="shared" si="19"/>
        <v>EURYC1M_AB1E_42Y</v>
      </c>
      <c r="K82" s="407" t="str">
        <f>IFERROR(_xll.qlSwapRateHelper2(,IF(DataSelect="Reference",$I82,J82),,$D82,Calendar,$G82,$F82,$H82,$K$22,0,E82,Discounting,Permanent,_xll.ohTrigger(Trigger,DataSelect),ObjectOverwrite),"--")</f>
        <v>--</v>
      </c>
      <c r="L82" s="402" t="b">
        <f t="shared" si="13"/>
        <v>0</v>
      </c>
      <c r="N82" s="414" t="str">
        <f t="shared" si="15"/>
        <v>SW</v>
      </c>
      <c r="O82" s="414" t="str">
        <f t="shared" si="16"/>
        <v>46Y</v>
      </c>
      <c r="P82" s="418" t="str">
        <f t="shared" si="17"/>
        <v>--</v>
      </c>
      <c r="Q82" s="414" t="b">
        <f t="shared" si="18"/>
        <v>0</v>
      </c>
      <c r="R82" s="422">
        <v>1</v>
      </c>
      <c r="S82" s="422">
        <v>1</v>
      </c>
      <c r="T82" s="159" t="e">
        <v>#N/A</v>
      </c>
      <c r="U82" s="157" t="e">
        <f>_xll.qlRateHelperQuoteName(T82)</f>
        <v>#VALUE!</v>
      </c>
      <c r="V82" s="412" t="e">
        <f>_xll.qlRateHelperRate(T82,_xll.ohTrigger(Trigger,Trigger1M))</f>
        <v>#VALUE!</v>
      </c>
      <c r="W82" s="412" t="str">
        <f>IFERROR(_xll.qlFuturesRateHelperConvexityAdjustment(T82,Trigger),"--")</f>
        <v>--</v>
      </c>
      <c r="X82" s="158" t="e">
        <f>_xll.qlRateHelperEarliestDate(T82,Trigger)</f>
        <v>#VALUE!</v>
      </c>
      <c r="Y82" s="158" t="e">
        <f>_xll.qlRateHelperLatestDate(T82,Trigger)</f>
        <v>#VALUE!</v>
      </c>
      <c r="Z82" s="159" t="e">
        <v>#N/A</v>
      </c>
      <c r="AO82" s="157" t="s">
        <v>211</v>
      </c>
      <c r="AP82" s="158">
        <f>_xll.qlInterestRateIndexFixingDate(Currency&amp;"ibor"&amp;Tenor,AQ82,Trigger)</f>
        <v>42248</v>
      </c>
      <c r="AQ82" s="158">
        <f>_xll.qlCalendarAdvance(Calendar,AQ81,AO82,"f",,Trigger)</f>
        <v>42250</v>
      </c>
      <c r="AR82" s="158">
        <f>_xll.qlInterestRateIndexMaturity(Currency&amp;"ibor"&amp;Tenor,AQ82,Trigger)</f>
        <v>42282</v>
      </c>
      <c r="AS82" s="320">
        <f>_xll.qlIndexFixing($AC$5,AP82,TRUE,_xll.ohTrigger(Trigger,Trigger1M))</f>
        <v>-7.0634588160853329E-4</v>
      </c>
      <c r="AT82" s="320">
        <f>_xll.qlIndexFixing($AU$1,AP82,TRUE,_xll.ohTrigger(Trigger,Trigger1M))</f>
        <v>-6.3734892394876064E-4</v>
      </c>
    </row>
    <row r="83" spans="1:46" ht="11.25" customHeight="1" x14ac:dyDescent="0.25">
      <c r="A83" s="159" t="s">
        <v>251</v>
      </c>
      <c r="B83" s="403" t="str">
        <v>43Y</v>
      </c>
      <c r="C83" s="403" t="e">
        <v>#N/A</v>
      </c>
      <c r="D83" s="444" t="e">
        <f t="shared" si="12"/>
        <v>#N/A</v>
      </c>
      <c r="E83" s="402" t="s">
        <v>14</v>
      </c>
      <c r="F83" s="398" t="s">
        <v>15</v>
      </c>
      <c r="G83" s="358" t="s">
        <v>16</v>
      </c>
      <c r="H83" s="398" t="s">
        <v>17</v>
      </c>
      <c r="I83" s="461" t="e">
        <v>#N/A</v>
      </c>
      <c r="J83" s="403" t="str">
        <f t="shared" si="19"/>
        <v>EURYC1M_AB1E_43Y</v>
      </c>
      <c r="K83" s="407" t="str">
        <f>IFERROR(_xll.qlSwapRateHelper2(,IF(DataSelect="Reference",$I83,J83),,$D83,Calendar,$G83,$F83,$H83,$K$22,0,E83,Discounting,Permanent,_xll.ohTrigger(Trigger,DataSelect),ObjectOverwrite),"--")</f>
        <v>--</v>
      </c>
      <c r="L83" s="402" t="b">
        <f t="shared" si="13"/>
        <v>0</v>
      </c>
      <c r="N83" s="414" t="str">
        <f t="shared" si="15"/>
        <v>SW</v>
      </c>
      <c r="O83" s="414" t="str">
        <f t="shared" si="16"/>
        <v>47Y</v>
      </c>
      <c r="P83" s="418" t="str">
        <f t="shared" si="17"/>
        <v>--</v>
      </c>
      <c r="Q83" s="414" t="b">
        <f t="shared" si="18"/>
        <v>0</v>
      </c>
      <c r="R83" s="422">
        <v>1</v>
      </c>
      <c r="S83" s="422">
        <v>1</v>
      </c>
      <c r="T83" s="159" t="e">
        <v>#N/A</v>
      </c>
      <c r="U83" s="157" t="e">
        <f>_xll.qlRateHelperQuoteName(T83)</f>
        <v>#VALUE!</v>
      </c>
      <c r="V83" s="412" t="e">
        <f>_xll.qlRateHelperRate(T83,_xll.ohTrigger(Trigger,Trigger1M))</f>
        <v>#VALUE!</v>
      </c>
      <c r="W83" s="412" t="str">
        <f>IFERROR(_xll.qlFuturesRateHelperConvexityAdjustment(T83,Trigger),"--")</f>
        <v>--</v>
      </c>
      <c r="X83" s="158" t="e">
        <f>_xll.qlRateHelperEarliestDate(T83,Trigger)</f>
        <v>#VALUE!</v>
      </c>
      <c r="Y83" s="158" t="e">
        <f>_xll.qlRateHelperLatestDate(T83,Trigger)</f>
        <v>#VALUE!</v>
      </c>
      <c r="Z83" s="159" t="e">
        <v>#N/A</v>
      </c>
      <c r="AO83" s="157" t="s">
        <v>211</v>
      </c>
      <c r="AP83" s="158">
        <f>_xll.qlInterestRateIndexFixingDate(Currency&amp;"ibor"&amp;Tenor,AQ83,Trigger)</f>
        <v>42249</v>
      </c>
      <c r="AQ83" s="158">
        <f>_xll.qlCalendarAdvance(Calendar,AQ82,AO83,"f",,Trigger)</f>
        <v>42251</v>
      </c>
      <c r="AR83" s="158">
        <f>_xll.qlInterestRateIndexMaturity(Currency&amp;"ibor"&amp;Tenor,AQ83,Trigger)</f>
        <v>42282</v>
      </c>
      <c r="AS83" s="320">
        <f>_xll.qlIndexFixing($AC$5,AP83,TRUE,_xll.ohTrigger(Trigger,Trigger1M))</f>
        <v>-7.0713239227621614E-4</v>
      </c>
      <c r="AT83" s="320">
        <f>_xll.qlIndexFixing($AU$1,AP83,TRUE,_xll.ohTrigger(Trigger,Trigger1M))</f>
        <v>-6.3875607140896672E-4</v>
      </c>
    </row>
    <row r="84" spans="1:46" ht="11.25" customHeight="1" x14ac:dyDescent="0.25">
      <c r="A84" s="159" t="s">
        <v>251</v>
      </c>
      <c r="B84" s="403" t="str">
        <v>44Y</v>
      </c>
      <c r="C84" s="403" t="e">
        <v>#N/A</v>
      </c>
      <c r="D84" s="444" t="e">
        <f t="shared" si="12"/>
        <v>#N/A</v>
      </c>
      <c r="E84" s="402" t="s">
        <v>14</v>
      </c>
      <c r="F84" s="398" t="s">
        <v>15</v>
      </c>
      <c r="G84" s="358" t="s">
        <v>16</v>
      </c>
      <c r="H84" s="398" t="s">
        <v>17</v>
      </c>
      <c r="I84" s="461" t="e">
        <v>#N/A</v>
      </c>
      <c r="J84" s="403" t="str">
        <f t="shared" si="19"/>
        <v>EURYC1M_AB1E_44Y</v>
      </c>
      <c r="K84" s="407" t="str">
        <f>IFERROR(_xll.qlSwapRateHelper2(,IF(DataSelect="Reference",$I84,J84),,$D84,Calendar,$G84,$F84,$H84,$K$22,0,E84,Discounting,Permanent,_xll.ohTrigger(Trigger,DataSelect),ObjectOverwrite),"--")</f>
        <v>--</v>
      </c>
      <c r="L84" s="402" t="b">
        <f t="shared" si="13"/>
        <v>0</v>
      </c>
      <c r="N84" s="414" t="str">
        <f t="shared" ref="N84:N115" si="20">A88</f>
        <v>SW</v>
      </c>
      <c r="O84" s="414" t="str">
        <f t="shared" ref="O84:O115" si="21">B88</f>
        <v>48Y</v>
      </c>
      <c r="P84" s="418" t="str">
        <f t="shared" ref="P84:P115" si="22">K88</f>
        <v>--</v>
      </c>
      <c r="Q84" s="414" t="b">
        <f t="shared" ref="Q84:Q115" si="23">L88</f>
        <v>0</v>
      </c>
      <c r="R84" s="422">
        <v>1</v>
      </c>
      <c r="S84" s="422">
        <v>1</v>
      </c>
      <c r="T84" s="159" t="e">
        <v>#N/A</v>
      </c>
      <c r="U84" s="157" t="e">
        <f>_xll.qlRateHelperQuoteName(T84)</f>
        <v>#VALUE!</v>
      </c>
      <c r="V84" s="412" t="e">
        <f>_xll.qlRateHelperRate(T84,_xll.ohTrigger(Trigger,Trigger1M))</f>
        <v>#VALUE!</v>
      </c>
      <c r="W84" s="412" t="str">
        <f>IFERROR(_xll.qlFuturesRateHelperConvexityAdjustment(T84,Trigger),"--")</f>
        <v>--</v>
      </c>
      <c r="X84" s="158" t="e">
        <f>_xll.qlRateHelperEarliestDate(T84,Trigger)</f>
        <v>#VALUE!</v>
      </c>
      <c r="Y84" s="158" t="e">
        <f>_xll.qlRateHelperLatestDate(T84,Trigger)</f>
        <v>#VALUE!</v>
      </c>
      <c r="Z84" s="159" t="e">
        <v>#N/A</v>
      </c>
      <c r="AO84" s="157" t="s">
        <v>211</v>
      </c>
      <c r="AP84" s="158">
        <f>_xll.qlInterestRateIndexFixingDate(Currency&amp;"ibor"&amp;Tenor,AQ84,Trigger)</f>
        <v>42250</v>
      </c>
      <c r="AQ84" s="158">
        <f>_xll.qlCalendarAdvance(Calendar,AQ83,AO84,"f",,Trigger)</f>
        <v>42254</v>
      </c>
      <c r="AR84" s="158">
        <f>_xll.qlInterestRateIndexMaturity(Currency&amp;"ibor"&amp;Tenor,AQ84,Trigger)</f>
        <v>42284</v>
      </c>
      <c r="AS84" s="320">
        <f>_xll.qlIndexFixing($AC$5,AP84,TRUE,_xll.ohTrigger(Trigger,Trigger1M))</f>
        <v>-7.1093148321521582E-4</v>
      </c>
      <c r="AT84" s="320">
        <f>_xll.qlIndexFixing($AU$1,AP84,TRUE,_xll.ohTrigger(Trigger,Trigger1M))</f>
        <v>-6.4447445575677165E-4</v>
      </c>
    </row>
    <row r="85" spans="1:46" ht="11.25" customHeight="1" x14ac:dyDescent="0.25">
      <c r="A85" s="159" t="s">
        <v>251</v>
      </c>
      <c r="B85" s="403" t="str">
        <v>45Y</v>
      </c>
      <c r="C85" s="403" t="e">
        <v>#N/A</v>
      </c>
      <c r="D85" s="444" t="e">
        <f t="shared" si="12"/>
        <v>#N/A</v>
      </c>
      <c r="E85" s="402" t="s">
        <v>14</v>
      </c>
      <c r="F85" s="398" t="s">
        <v>15</v>
      </c>
      <c r="G85" s="358" t="s">
        <v>16</v>
      </c>
      <c r="H85" s="398" t="s">
        <v>17</v>
      </c>
      <c r="I85" s="461" t="e">
        <v>#N/A</v>
      </c>
      <c r="J85" s="403" t="str">
        <f t="shared" si="19"/>
        <v>EURYC1M_AB1E_45Y</v>
      </c>
      <c r="K85" s="407" t="str">
        <f>IFERROR(_xll.qlSwapRateHelper2(,IF(DataSelect="Reference",$I85,J85),,$D85,Calendar,$G85,$F85,$H85,$K$22,0,E85,Discounting,Permanent,_xll.ohTrigger(Trigger,DataSelect),ObjectOverwrite),"--")</f>
        <v>--</v>
      </c>
      <c r="L85" s="402" t="b">
        <f t="shared" si="13"/>
        <v>0</v>
      </c>
      <c r="N85" s="414" t="str">
        <f t="shared" si="20"/>
        <v>SW</v>
      </c>
      <c r="O85" s="414" t="str">
        <f t="shared" si="21"/>
        <v>49Y</v>
      </c>
      <c r="P85" s="418" t="str">
        <f t="shared" si="22"/>
        <v>--</v>
      </c>
      <c r="Q85" s="414" t="b">
        <f t="shared" si="23"/>
        <v>0</v>
      </c>
      <c r="R85" s="422">
        <v>1</v>
      </c>
      <c r="S85" s="422">
        <v>1</v>
      </c>
      <c r="T85" s="159" t="e">
        <v>#N/A</v>
      </c>
      <c r="U85" s="157" t="e">
        <f>_xll.qlRateHelperQuoteName(T85)</f>
        <v>#VALUE!</v>
      </c>
      <c r="V85" s="412" t="e">
        <f>_xll.qlRateHelperRate(T85,_xll.ohTrigger(Trigger,Trigger1M))</f>
        <v>#VALUE!</v>
      </c>
      <c r="W85" s="412" t="str">
        <f>IFERROR(_xll.qlFuturesRateHelperConvexityAdjustment(T85,Trigger),"--")</f>
        <v>--</v>
      </c>
      <c r="X85" s="158" t="e">
        <f>_xll.qlRateHelperEarliestDate(T85,Trigger)</f>
        <v>#VALUE!</v>
      </c>
      <c r="Y85" s="158" t="e">
        <f>_xll.qlRateHelperLatestDate(T85,Trigger)</f>
        <v>#VALUE!</v>
      </c>
      <c r="Z85" s="159" t="e">
        <v>#N/A</v>
      </c>
      <c r="AO85" s="157" t="s">
        <v>211</v>
      </c>
      <c r="AP85" s="158">
        <f>_xll.qlInterestRateIndexFixingDate(Currency&amp;"ibor"&amp;Tenor,AQ85,Trigger)</f>
        <v>42251</v>
      </c>
      <c r="AQ85" s="158">
        <f>_xll.qlCalendarAdvance(Calendar,AQ84,AO85,"f",,Trigger)</f>
        <v>42255</v>
      </c>
      <c r="AR85" s="158">
        <f>_xll.qlInterestRateIndexMaturity(Currency&amp;"ibor"&amp;Tenor,AQ85,Trigger)</f>
        <v>42285</v>
      </c>
      <c r="AS85" s="320">
        <f>_xll.qlIndexFixing($AC$5,AP85,TRUE,_xll.ohTrigger(Trigger,Trigger1M))</f>
        <v>-7.1243732753378808E-4</v>
      </c>
      <c r="AT85" s="320">
        <f>_xll.qlIndexFixing($AU$1,AP85,TRUE,_xll.ohTrigger(Trigger,Trigger1M))</f>
        <v>-6.4635303797588861E-4</v>
      </c>
    </row>
    <row r="86" spans="1:46" ht="11.25" customHeight="1" x14ac:dyDescent="0.25">
      <c r="A86" s="159" t="s">
        <v>251</v>
      </c>
      <c r="B86" s="403" t="str">
        <v>46Y</v>
      </c>
      <c r="C86" s="403" t="e">
        <v>#N/A</v>
      </c>
      <c r="D86" s="444" t="e">
        <f t="shared" si="12"/>
        <v>#N/A</v>
      </c>
      <c r="E86" s="402" t="s">
        <v>14</v>
      </c>
      <c r="F86" s="398" t="s">
        <v>15</v>
      </c>
      <c r="G86" s="358" t="s">
        <v>16</v>
      </c>
      <c r="H86" s="398" t="s">
        <v>17</v>
      </c>
      <c r="I86" s="461" t="e">
        <v>#N/A</v>
      </c>
      <c r="J86" s="403" t="str">
        <f t="shared" si="19"/>
        <v>EURYC1M_AB1E_46Y</v>
      </c>
      <c r="K86" s="407" t="str">
        <f>IFERROR(_xll.qlSwapRateHelper2(,IF(DataSelect="Reference",$I86,J86),,$D86,Calendar,$G86,$F86,$H86,$K$22,0,E86,Discounting,Permanent,_xll.ohTrigger(Trigger,DataSelect),ObjectOverwrite),"--")</f>
        <v>--</v>
      </c>
      <c r="L86" s="402" t="b">
        <f t="shared" si="13"/>
        <v>0</v>
      </c>
      <c r="N86" s="414" t="str">
        <f t="shared" ref="N86:N96" si="24">A90</f>
        <v>SW</v>
      </c>
      <c r="O86" s="414" t="str">
        <f t="shared" ref="O86:O96" si="25">B90</f>
        <v>50Y</v>
      </c>
      <c r="P86" s="418" t="str">
        <f t="shared" ref="P86:Q86" si="26">K90</f>
        <v>--</v>
      </c>
      <c r="Q86" s="414" t="b">
        <f t="shared" si="26"/>
        <v>0</v>
      </c>
      <c r="R86" s="422">
        <v>1</v>
      </c>
      <c r="S86" s="422">
        <v>1</v>
      </c>
      <c r="T86" s="159" t="e">
        <v>#N/A</v>
      </c>
      <c r="U86" s="157" t="e">
        <f>_xll.qlRateHelperQuoteName(T86)</f>
        <v>#VALUE!</v>
      </c>
      <c r="V86" s="412" t="e">
        <f>_xll.qlRateHelperRate(T86,_xll.ohTrigger(Trigger,Trigger1M))</f>
        <v>#VALUE!</v>
      </c>
      <c r="W86" s="412" t="str">
        <f>IFERROR(_xll.qlFuturesRateHelperConvexityAdjustment(T86,Trigger),"--")</f>
        <v>--</v>
      </c>
      <c r="X86" s="158" t="e">
        <f>_xll.qlRateHelperEarliestDate(T86,Trigger)</f>
        <v>#VALUE!</v>
      </c>
      <c r="Y86" s="158" t="e">
        <f>_xll.qlRateHelperLatestDate(T86,Trigger)</f>
        <v>#VALUE!</v>
      </c>
      <c r="Z86" s="159" t="e">
        <v>#N/A</v>
      </c>
      <c r="AO86" s="157" t="s">
        <v>211</v>
      </c>
      <c r="AP86" s="158">
        <f>_xll.qlInterestRateIndexFixingDate(Currency&amp;"ibor"&amp;Tenor,AQ86,Trigger)</f>
        <v>42254</v>
      </c>
      <c r="AQ86" s="158">
        <f>_xll.qlCalendarAdvance(Calendar,AQ85,AO86,"f",,Trigger)</f>
        <v>42256</v>
      </c>
      <c r="AR86" s="158">
        <f>_xll.qlInterestRateIndexMaturity(Currency&amp;"ibor"&amp;Tenor,AQ86,Trigger)</f>
        <v>42286</v>
      </c>
      <c r="AS86" s="320">
        <f>_xll.qlIndexFixing($AC$5,AP86,TRUE,_xll.ohTrigger(Trigger,Trigger1M))</f>
        <v>-7.139529597774974E-4</v>
      </c>
      <c r="AT86" s="320">
        <f>_xll.qlIndexFixing($AU$1,AP86,TRUE,_xll.ohTrigger(Trigger,Trigger1M))</f>
        <v>-6.4802971067257076E-4</v>
      </c>
    </row>
    <row r="87" spans="1:46" ht="11.25" customHeight="1" x14ac:dyDescent="0.25">
      <c r="A87" s="159" t="s">
        <v>251</v>
      </c>
      <c r="B87" s="403" t="str">
        <v>47Y</v>
      </c>
      <c r="C87" s="403" t="e">
        <v>#N/A</v>
      </c>
      <c r="D87" s="444" t="e">
        <f t="shared" si="12"/>
        <v>#N/A</v>
      </c>
      <c r="E87" s="402" t="s">
        <v>14</v>
      </c>
      <c r="F87" s="398" t="s">
        <v>15</v>
      </c>
      <c r="G87" s="358" t="s">
        <v>16</v>
      </c>
      <c r="H87" s="398" t="s">
        <v>17</v>
      </c>
      <c r="I87" s="461" t="e">
        <v>#N/A</v>
      </c>
      <c r="J87" s="403" t="str">
        <f t="shared" si="19"/>
        <v>EURYC1M_AB1E_47Y</v>
      </c>
      <c r="K87" s="407" t="str">
        <f>IFERROR(_xll.qlSwapRateHelper2(,IF(DataSelect="Reference",$I87,J87),,$D87,Calendar,$G87,$F87,$H87,$K$22,0,E87,Discounting,Permanent,_xll.ohTrigger(Trigger,DataSelect),ObjectOverwrite),"--")</f>
        <v>--</v>
      </c>
      <c r="L87" s="402" t="b">
        <f t="shared" si="13"/>
        <v>0</v>
      </c>
      <c r="N87" s="414" t="str">
        <f t="shared" si="24"/>
        <v>SW</v>
      </c>
      <c r="O87" s="414" t="str">
        <f t="shared" si="25"/>
        <v>51Y</v>
      </c>
      <c r="P87" s="418" t="str">
        <f t="shared" ref="P87:Q87" si="27">K91</f>
        <v>--</v>
      </c>
      <c r="Q87" s="414" t="b">
        <f t="shared" si="27"/>
        <v>0</v>
      </c>
      <c r="R87" s="422">
        <v>1</v>
      </c>
      <c r="S87" s="422">
        <v>1</v>
      </c>
      <c r="T87" s="159" t="e">
        <v>#N/A</v>
      </c>
      <c r="U87" s="157" t="e">
        <f>_xll.qlRateHelperQuoteName(T87)</f>
        <v>#VALUE!</v>
      </c>
      <c r="V87" s="412" t="e">
        <f>_xll.qlRateHelperRate(T87,_xll.ohTrigger(Trigger,Trigger1M))</f>
        <v>#VALUE!</v>
      </c>
      <c r="W87" s="412" t="str">
        <f>IFERROR(_xll.qlFuturesRateHelperConvexityAdjustment(T87,Trigger),"--")</f>
        <v>--</v>
      </c>
      <c r="X87" s="158" t="e">
        <f>_xll.qlRateHelperEarliestDate(T87,Trigger)</f>
        <v>#VALUE!</v>
      </c>
      <c r="Y87" s="158" t="e">
        <f>_xll.qlRateHelperLatestDate(T87,Trigger)</f>
        <v>#VALUE!</v>
      </c>
      <c r="Z87" s="159" t="e">
        <v>#N/A</v>
      </c>
      <c r="AO87" s="157" t="s">
        <v>211</v>
      </c>
      <c r="AP87" s="158">
        <f>_xll.qlInterestRateIndexFixingDate(Currency&amp;"ibor"&amp;Tenor,AQ87,Trigger)</f>
        <v>42255</v>
      </c>
      <c r="AQ87" s="158">
        <f>_xll.qlCalendarAdvance(Calendar,AQ86,AO87,"f",,Trigger)</f>
        <v>42257</v>
      </c>
      <c r="AR87" s="158">
        <f>_xll.qlInterestRateIndexMaturity(Currency&amp;"ibor"&amp;Tenor,AQ87,Trigger)</f>
        <v>42289</v>
      </c>
      <c r="AS87" s="320">
        <f>_xll.qlIndexFixing($AC$5,AP87,TRUE,_xll.ohTrigger(Trigger,Trigger1M))</f>
        <v>-7.1658270808003244E-4</v>
      </c>
      <c r="AT87" s="320">
        <f>_xll.qlIndexFixing($AU$1,AP87,TRUE,_xll.ohTrigger(Trigger,Trigger1M))</f>
        <v>-6.4882884408951069E-4</v>
      </c>
    </row>
    <row r="88" spans="1:46" ht="11.25" customHeight="1" x14ac:dyDescent="0.25">
      <c r="A88" s="159" t="s">
        <v>251</v>
      </c>
      <c r="B88" s="403" t="str">
        <v>48Y</v>
      </c>
      <c r="C88" s="403" t="e">
        <v>#N/A</v>
      </c>
      <c r="D88" s="444" t="e">
        <f t="shared" si="12"/>
        <v>#N/A</v>
      </c>
      <c r="E88" s="402" t="s">
        <v>14</v>
      </c>
      <c r="F88" s="398" t="s">
        <v>15</v>
      </c>
      <c r="G88" s="358" t="s">
        <v>16</v>
      </c>
      <c r="H88" s="398" t="s">
        <v>17</v>
      </c>
      <c r="I88" s="461" t="e">
        <v>#N/A</v>
      </c>
      <c r="J88" s="403" t="str">
        <f t="shared" si="19"/>
        <v>EURYC1M_AB1E_48Y</v>
      </c>
      <c r="K88" s="407" t="str">
        <f>IFERROR(_xll.qlSwapRateHelper2(,IF(DataSelect="Reference",$I88,J88),,$D88,Calendar,$G88,$F88,$H88,$K$22,0,E88,Discounting,Permanent,_xll.ohTrigger(Trigger,DataSelect),ObjectOverwrite),"--")</f>
        <v>--</v>
      </c>
      <c r="L88" s="402" t="b">
        <f t="shared" si="13"/>
        <v>0</v>
      </c>
      <c r="N88" s="414" t="str">
        <f t="shared" si="24"/>
        <v>SW</v>
      </c>
      <c r="O88" s="414" t="str">
        <f t="shared" si="25"/>
        <v>52Y</v>
      </c>
      <c r="P88" s="418" t="str">
        <f t="shared" ref="P88:Q88" si="28">K92</f>
        <v>--</v>
      </c>
      <c r="Q88" s="414" t="b">
        <f t="shared" si="28"/>
        <v>0</v>
      </c>
      <c r="R88" s="422">
        <v>1</v>
      </c>
      <c r="S88" s="422">
        <v>1</v>
      </c>
      <c r="T88" s="159" t="e">
        <v>#N/A</v>
      </c>
      <c r="U88" s="157" t="e">
        <f>_xll.qlRateHelperQuoteName(T88)</f>
        <v>#VALUE!</v>
      </c>
      <c r="V88" s="412" t="e">
        <f>_xll.qlRateHelperRate(T88,_xll.ohTrigger(Trigger,Trigger1M))</f>
        <v>#VALUE!</v>
      </c>
      <c r="W88" s="412" t="str">
        <f>IFERROR(_xll.qlFuturesRateHelperConvexityAdjustment(T88,Trigger),"--")</f>
        <v>--</v>
      </c>
      <c r="X88" s="158" t="e">
        <f>_xll.qlRateHelperEarliestDate(T88,Trigger)</f>
        <v>#VALUE!</v>
      </c>
      <c r="Y88" s="158" t="e">
        <f>_xll.qlRateHelperLatestDate(T88,Trigger)</f>
        <v>#VALUE!</v>
      </c>
      <c r="Z88" s="159" t="e">
        <v>#N/A</v>
      </c>
      <c r="AO88" s="157" t="s">
        <v>211</v>
      </c>
      <c r="AP88" s="158">
        <f>_xll.qlInterestRateIndexFixingDate(Currency&amp;"ibor"&amp;Tenor,AQ88,Trigger)</f>
        <v>42256</v>
      </c>
      <c r="AQ88" s="158">
        <f>_xll.qlCalendarAdvance(Calendar,AQ87,AO88,"f",,Trigger)</f>
        <v>42258</v>
      </c>
      <c r="AR88" s="158">
        <f>_xll.qlInterestRateIndexMaturity(Currency&amp;"ibor"&amp;Tenor,AQ88,Trigger)</f>
        <v>42289</v>
      </c>
      <c r="AS88" s="320">
        <f>_xll.qlIndexFixing($AC$5,AP88,TRUE,_xll.ohTrigger(Trigger,Trigger1M))</f>
        <v>-7.1754950895644518E-4</v>
      </c>
      <c r="AT88" s="320">
        <f>_xll.qlIndexFixing($AU$1,AP88,TRUE,_xll.ohTrigger(Trigger,Trigger1M))</f>
        <v>-6.5018877800845476E-4</v>
      </c>
    </row>
    <row r="89" spans="1:46" ht="11.25" customHeight="1" x14ac:dyDescent="0.25">
      <c r="A89" s="159" t="s">
        <v>251</v>
      </c>
      <c r="B89" s="387" t="str">
        <v>49Y</v>
      </c>
      <c r="C89" s="403" t="e">
        <v>#N/A</v>
      </c>
      <c r="D89" s="444" t="e">
        <f t="shared" si="12"/>
        <v>#N/A</v>
      </c>
      <c r="E89" s="402" t="s">
        <v>14</v>
      </c>
      <c r="F89" s="398" t="s">
        <v>15</v>
      </c>
      <c r="G89" s="358" t="s">
        <v>16</v>
      </c>
      <c r="H89" s="398" t="s">
        <v>17</v>
      </c>
      <c r="I89" s="461" t="e">
        <v>#N/A</v>
      </c>
      <c r="J89" s="403" t="str">
        <f t="shared" si="19"/>
        <v>EURYC1M_AB1E_49Y</v>
      </c>
      <c r="K89" s="407" t="str">
        <f>IFERROR(_xll.qlSwapRateHelper2(,IF(DataSelect="Reference",$I89,J89),,$D89,Calendar,$G89,$F89,$H89,$K$22,0,E89,Discounting,Permanent,_xll.ohTrigger(Trigger,DataSelect),ObjectOverwrite),"--")</f>
        <v>--</v>
      </c>
      <c r="L89" s="402" t="b">
        <f t="shared" ref="L89:L100" si="29">IF(K89="--",FALSE,TRUE)</f>
        <v>0</v>
      </c>
      <c r="N89" s="414" t="str">
        <f t="shared" si="24"/>
        <v>SW</v>
      </c>
      <c r="O89" s="414" t="str">
        <f t="shared" si="25"/>
        <v>53Y</v>
      </c>
      <c r="P89" s="418" t="str">
        <f t="shared" ref="P89:Q89" si="30">K93</f>
        <v>--</v>
      </c>
      <c r="Q89" s="414" t="b">
        <f t="shared" si="30"/>
        <v>0</v>
      </c>
      <c r="R89" s="422">
        <v>1</v>
      </c>
      <c r="S89" s="422">
        <v>1</v>
      </c>
      <c r="T89" s="159" t="e">
        <v>#N/A</v>
      </c>
      <c r="U89" s="157" t="e">
        <f>_xll.qlRateHelperQuoteName(T89)</f>
        <v>#VALUE!</v>
      </c>
      <c r="V89" s="412" t="e">
        <f>_xll.qlRateHelperRate(T89,_xll.ohTrigger(Trigger,Trigger1M))</f>
        <v>#VALUE!</v>
      </c>
      <c r="W89" s="412" t="str">
        <f>IFERROR(_xll.qlFuturesRateHelperConvexityAdjustment(T89,Trigger),"--")</f>
        <v>--</v>
      </c>
      <c r="X89" s="158" t="e">
        <f>_xll.qlRateHelperEarliestDate(T89,Trigger)</f>
        <v>#VALUE!</v>
      </c>
      <c r="Y89" s="158" t="e">
        <f>_xll.qlRateHelperLatestDate(T89,Trigger)</f>
        <v>#VALUE!</v>
      </c>
      <c r="Z89" s="159" t="e">
        <v>#N/A</v>
      </c>
      <c r="AO89" s="157" t="s">
        <v>211</v>
      </c>
      <c r="AP89" s="158">
        <f>_xll.qlInterestRateIndexFixingDate(Currency&amp;"ibor"&amp;Tenor,AQ89,Trigger)</f>
        <v>42257</v>
      </c>
      <c r="AQ89" s="158">
        <f>_xll.qlCalendarAdvance(Calendar,AQ88,AO89,"f",,Trigger)</f>
        <v>42261</v>
      </c>
      <c r="AR89" s="158">
        <f>_xll.qlInterestRateIndexMaturity(Currency&amp;"ibor"&amp;Tenor,AQ89,Trigger)</f>
        <v>42291</v>
      </c>
      <c r="AS89" s="320">
        <f>_xll.qlIndexFixing($AC$5,AP89,TRUE,_xll.ohTrigger(Trigger,Trigger1M))</f>
        <v>-7.2167793980515427E-4</v>
      </c>
      <c r="AT89" s="320">
        <f>_xll.qlIndexFixing($AU$1,AP89,TRUE,_xll.ohTrigger(Trigger,Trigger1M))</f>
        <v>-6.5220422529188582E-4</v>
      </c>
    </row>
    <row r="90" spans="1:46" ht="11.25" customHeight="1" x14ac:dyDescent="0.25">
      <c r="A90" s="159" t="s">
        <v>251</v>
      </c>
      <c r="B90" s="403" t="str">
        <v>50Y</v>
      </c>
      <c r="C90" s="403" t="e">
        <v>#N/A</v>
      </c>
      <c r="D90" s="444" t="e">
        <f t="shared" ref="D90:D100" si="31">IF(DataSelect="Reference",$C90,$B90)</f>
        <v>#N/A</v>
      </c>
      <c r="E90" s="402" t="s">
        <v>14</v>
      </c>
      <c r="F90" s="398" t="s">
        <v>15</v>
      </c>
      <c r="G90" s="358" t="s">
        <v>16</v>
      </c>
      <c r="H90" s="398" t="s">
        <v>17</v>
      </c>
      <c r="I90" s="461" t="e">
        <v>#N/A</v>
      </c>
      <c r="J90" s="403" t="str">
        <f t="shared" si="19"/>
        <v>EURYC1M_AB1E_50Y</v>
      </c>
      <c r="K90" s="407" t="str">
        <f>IFERROR(_xll.qlSwapRateHelper2(,IF(DataSelect="Reference",$I90,J90),,$D90,Calendar,$G90,$F90,$H90,$K$22,0,E90,Discounting,Permanent,_xll.ohTrigger(Trigger,DataSelect),ObjectOverwrite),"--")</f>
        <v>--</v>
      </c>
      <c r="L90" s="402" t="b">
        <f t="shared" si="29"/>
        <v>0</v>
      </c>
      <c r="N90" s="414" t="str">
        <f t="shared" si="24"/>
        <v>SW</v>
      </c>
      <c r="O90" s="414" t="str">
        <f t="shared" si="25"/>
        <v>54Y</v>
      </c>
      <c r="P90" s="418" t="str">
        <f t="shared" ref="P90:Q90" si="32">K94</f>
        <v>--</v>
      </c>
      <c r="Q90" s="414" t="b">
        <f t="shared" si="32"/>
        <v>0</v>
      </c>
      <c r="R90" s="422">
        <v>1</v>
      </c>
      <c r="S90" s="422">
        <v>1</v>
      </c>
      <c r="T90" s="159" t="e">
        <v>#N/A</v>
      </c>
      <c r="U90" s="157" t="e">
        <f>_xll.qlRateHelperQuoteName(T90)</f>
        <v>#VALUE!</v>
      </c>
      <c r="V90" s="412" t="e">
        <f>_xll.qlRateHelperRate(T90,_xll.ohTrigger(Trigger,Trigger1M))</f>
        <v>#VALUE!</v>
      </c>
      <c r="W90" s="412" t="str">
        <f>IFERROR(_xll.qlFuturesRateHelperConvexityAdjustment(T90,Trigger),"--")</f>
        <v>--</v>
      </c>
      <c r="X90" s="158" t="e">
        <f>_xll.qlRateHelperEarliestDate(T90,Trigger)</f>
        <v>#VALUE!</v>
      </c>
      <c r="Y90" s="158" t="e">
        <f>_xll.qlRateHelperLatestDate(T90,Trigger)</f>
        <v>#VALUE!</v>
      </c>
      <c r="Z90" s="159" t="e">
        <v>#N/A</v>
      </c>
      <c r="AO90" s="157" t="s">
        <v>211</v>
      </c>
      <c r="AP90" s="158">
        <f>_xll.qlInterestRateIndexFixingDate(Currency&amp;"ibor"&amp;Tenor,AQ90,Trigger)</f>
        <v>42258</v>
      </c>
      <c r="AQ90" s="158">
        <f>_xll.qlCalendarAdvance(Calendar,AQ89,AO90,"f",,Trigger)</f>
        <v>42262</v>
      </c>
      <c r="AR90" s="158">
        <f>_xll.qlInterestRateIndexMaturity(Currency&amp;"ibor"&amp;Tenor,AQ90,Trigger)</f>
        <v>42292</v>
      </c>
      <c r="AS90" s="320">
        <f>_xll.qlIndexFixing($AC$5,AP90,TRUE,_xll.ohTrigger(Trigger,Trigger1M))</f>
        <v>-7.2308667898379753E-4</v>
      </c>
      <c r="AT90" s="320">
        <f>_xll.qlIndexFixing($AU$1,AP90,TRUE,_xll.ohTrigger(Trigger,Trigger1M))</f>
        <v>-6.5198584467029974E-4</v>
      </c>
    </row>
    <row r="91" spans="1:46" ht="11.25" customHeight="1" x14ac:dyDescent="0.25">
      <c r="A91" s="159" t="s">
        <v>251</v>
      </c>
      <c r="B91" s="403" t="str">
        <v>51Y</v>
      </c>
      <c r="C91" s="403" t="e">
        <v>#N/A</v>
      </c>
      <c r="D91" s="444" t="e">
        <f t="shared" si="31"/>
        <v>#N/A</v>
      </c>
      <c r="E91" s="402" t="s">
        <v>14</v>
      </c>
      <c r="F91" s="398" t="s">
        <v>15</v>
      </c>
      <c r="G91" s="358" t="s">
        <v>16</v>
      </c>
      <c r="H91" s="398" t="s">
        <v>17</v>
      </c>
      <c r="I91" s="461" t="e">
        <v>#N/A</v>
      </c>
      <c r="J91" s="403" t="str">
        <f t="shared" si="19"/>
        <v>EURYC1M_AB1E_51Y</v>
      </c>
      <c r="K91" s="407" t="str">
        <f>IFERROR(_xll.qlSwapRateHelper2(,IF(DataSelect="Reference",$I91,J91),,$D91,Calendar,$G91,$F91,$H91,$K$22,0,E91,Discounting,Permanent,_xll.ohTrigger(Trigger,DataSelect),ObjectOverwrite),"--")</f>
        <v>--</v>
      </c>
      <c r="L91" s="402" t="b">
        <f t="shared" si="29"/>
        <v>0</v>
      </c>
      <c r="N91" s="414" t="str">
        <f t="shared" si="24"/>
        <v>SW</v>
      </c>
      <c r="O91" s="414" t="str">
        <f t="shared" si="25"/>
        <v>55Y</v>
      </c>
      <c r="P91" s="418" t="str">
        <f t="shared" ref="P91:Q91" si="33">K95</f>
        <v>--</v>
      </c>
      <c r="Q91" s="414" t="b">
        <f t="shared" si="33"/>
        <v>0</v>
      </c>
      <c r="R91" s="422">
        <v>1</v>
      </c>
      <c r="S91" s="422">
        <v>1</v>
      </c>
      <c r="T91" s="159" t="e">
        <v>#N/A</v>
      </c>
      <c r="U91" s="157" t="e">
        <f>_xll.qlRateHelperQuoteName(T91)</f>
        <v>#VALUE!</v>
      </c>
      <c r="V91" s="412" t="e">
        <f>_xll.qlRateHelperRate(T91,_xll.ohTrigger(Trigger,Trigger1M))</f>
        <v>#VALUE!</v>
      </c>
      <c r="W91" s="412" t="str">
        <f>IFERROR(_xll.qlFuturesRateHelperConvexityAdjustment(T91,Trigger),"--")</f>
        <v>--</v>
      </c>
      <c r="X91" s="158" t="e">
        <f>_xll.qlRateHelperEarliestDate(T91,Trigger)</f>
        <v>#VALUE!</v>
      </c>
      <c r="Y91" s="158" t="e">
        <f>_xll.qlRateHelperLatestDate(T91,Trigger)</f>
        <v>#VALUE!</v>
      </c>
      <c r="Z91" s="159" t="e">
        <v>#N/A</v>
      </c>
      <c r="AO91" s="157" t="s">
        <v>211</v>
      </c>
      <c r="AP91" s="158">
        <f>_xll.qlInterestRateIndexFixingDate(Currency&amp;"ibor"&amp;Tenor,AQ91,Trigger)</f>
        <v>42261</v>
      </c>
      <c r="AQ91" s="158">
        <f>_xll.qlCalendarAdvance(Calendar,AQ90,AO91,"f",,Trigger)</f>
        <v>42263</v>
      </c>
      <c r="AR91" s="158">
        <f>_xll.qlInterestRateIndexMaturity(Currency&amp;"ibor"&amp;Tenor,AQ91,Trigger)</f>
        <v>42293</v>
      </c>
      <c r="AS91" s="320">
        <f>_xll.qlIndexFixing($AC$5,AP91,TRUE,_xll.ohTrigger(Trigger,Trigger1M))</f>
        <v>-7.245012004357676E-4</v>
      </c>
      <c r="AT91" s="320">
        <f>_xll.qlIndexFixing($AU$1,AP91,TRUE,_xll.ohTrigger(Trigger,Trigger1M))</f>
        <v>-6.5143111754339955E-4</v>
      </c>
    </row>
    <row r="92" spans="1:46" ht="11.25" customHeight="1" x14ac:dyDescent="0.25">
      <c r="A92" s="159" t="s">
        <v>251</v>
      </c>
      <c r="B92" s="403" t="str">
        <v>52Y</v>
      </c>
      <c r="C92" s="403" t="e">
        <v>#N/A</v>
      </c>
      <c r="D92" s="444" t="e">
        <f t="shared" si="31"/>
        <v>#N/A</v>
      </c>
      <c r="E92" s="402" t="s">
        <v>14</v>
      </c>
      <c r="F92" s="398" t="s">
        <v>15</v>
      </c>
      <c r="G92" s="358" t="s">
        <v>16</v>
      </c>
      <c r="H92" s="398" t="s">
        <v>17</v>
      </c>
      <c r="I92" s="461" t="e">
        <v>#N/A</v>
      </c>
      <c r="J92" s="403" t="str">
        <f t="shared" si="19"/>
        <v>EURYC1M_AB1E_52Y</v>
      </c>
      <c r="K92" s="407" t="str">
        <f>IFERROR(_xll.qlSwapRateHelper2(,IF(DataSelect="Reference",$I92,J92),,$D92,Calendar,$G92,$F92,$H92,$K$22,0,E92,Discounting,Permanent,_xll.ohTrigger(Trigger,DataSelect),ObjectOverwrite),"--")</f>
        <v>--</v>
      </c>
      <c r="L92" s="402" t="b">
        <f t="shared" si="29"/>
        <v>0</v>
      </c>
      <c r="N92" s="414" t="str">
        <f t="shared" si="24"/>
        <v>SW</v>
      </c>
      <c r="O92" s="414" t="str">
        <f t="shared" si="25"/>
        <v>56Y</v>
      </c>
      <c r="P92" s="418" t="str">
        <f t="shared" ref="P92:Q92" si="34">K96</f>
        <v>--</v>
      </c>
      <c r="Q92" s="414" t="b">
        <f t="shared" si="34"/>
        <v>0</v>
      </c>
      <c r="R92" s="422">
        <v>1</v>
      </c>
      <c r="S92" s="422">
        <v>1</v>
      </c>
      <c r="T92" s="159" t="e">
        <v>#N/A</v>
      </c>
      <c r="U92" s="157" t="e">
        <f>_xll.qlRateHelperQuoteName(T92)</f>
        <v>#VALUE!</v>
      </c>
      <c r="V92" s="412" t="e">
        <f>_xll.qlRateHelperRate(T92,_xll.ohTrigger(Trigger,Trigger1M))</f>
        <v>#VALUE!</v>
      </c>
      <c r="W92" s="412" t="str">
        <f>IFERROR(_xll.qlFuturesRateHelperConvexityAdjustment(T92,Trigger),"--")</f>
        <v>--</v>
      </c>
      <c r="X92" s="158" t="e">
        <f>_xll.qlRateHelperEarliestDate(T92,Trigger)</f>
        <v>#VALUE!</v>
      </c>
      <c r="Y92" s="158" t="e">
        <f>_xll.qlRateHelperLatestDate(T92,Trigger)</f>
        <v>#VALUE!</v>
      </c>
      <c r="Z92" s="159" t="e">
        <v>#N/A</v>
      </c>
      <c r="AO92" s="157" t="s">
        <v>211</v>
      </c>
      <c r="AP92" s="158">
        <f>_xll.qlInterestRateIndexFixingDate(Currency&amp;"ibor"&amp;Tenor,AQ92,Trigger)</f>
        <v>42262</v>
      </c>
      <c r="AQ92" s="158">
        <f>_xll.qlCalendarAdvance(Calendar,AQ91,AO92,"f",,Trigger)</f>
        <v>42264</v>
      </c>
      <c r="AR92" s="158">
        <f>_xll.qlInterestRateIndexMaturity(Currency&amp;"ibor"&amp;Tenor,AQ92,Trigger)</f>
        <v>42296</v>
      </c>
      <c r="AS92" s="320">
        <f>_xll.qlIndexFixing($AC$5,AP92,TRUE,_xll.ohTrigger(Trigger,Trigger1M))</f>
        <v>-7.2767571826795607E-4</v>
      </c>
      <c r="AT92" s="320">
        <f>_xll.qlIndexFixing($AU$1,AP92,TRUE,_xll.ohTrigger(Trigger,Trigger1M))</f>
        <v>-6.4754849697118422E-4</v>
      </c>
    </row>
    <row r="93" spans="1:46" ht="11.25" customHeight="1" x14ac:dyDescent="0.25">
      <c r="A93" s="159" t="s">
        <v>251</v>
      </c>
      <c r="B93" s="403" t="str">
        <v>53Y</v>
      </c>
      <c r="C93" s="403" t="e">
        <v>#N/A</v>
      </c>
      <c r="D93" s="444" t="e">
        <f t="shared" si="31"/>
        <v>#N/A</v>
      </c>
      <c r="E93" s="402" t="s">
        <v>14</v>
      </c>
      <c r="F93" s="398" t="s">
        <v>15</v>
      </c>
      <c r="G93" s="358" t="s">
        <v>16</v>
      </c>
      <c r="H93" s="398" t="s">
        <v>17</v>
      </c>
      <c r="I93" s="461" t="e">
        <v>#N/A</v>
      </c>
      <c r="J93" s="403" t="str">
        <f t="shared" si="19"/>
        <v>EURYC1M_AB1E_53Y</v>
      </c>
      <c r="K93" s="407" t="str">
        <f>IFERROR(_xll.qlSwapRateHelper2(,IF(DataSelect="Reference",$I93,J93),,$D93,Calendar,$G93,$F93,$H93,$K$22,0,E93,Discounting,Permanent,_xll.ohTrigger(Trigger,DataSelect),ObjectOverwrite),"--")</f>
        <v>--</v>
      </c>
      <c r="L93" s="402" t="b">
        <f t="shared" si="29"/>
        <v>0</v>
      </c>
      <c r="N93" s="414" t="str">
        <f t="shared" si="24"/>
        <v>SW</v>
      </c>
      <c r="O93" s="414" t="str">
        <f t="shared" si="25"/>
        <v>57Y</v>
      </c>
      <c r="P93" s="418" t="str">
        <f t="shared" ref="P93:Q93" si="35">K97</f>
        <v>--</v>
      </c>
      <c r="Q93" s="414" t="b">
        <f t="shared" si="35"/>
        <v>0</v>
      </c>
      <c r="R93" s="422">
        <v>1</v>
      </c>
      <c r="S93" s="422">
        <v>1</v>
      </c>
      <c r="T93" s="159" t="e">
        <v>#N/A</v>
      </c>
      <c r="U93" s="157" t="e">
        <f>_xll.qlRateHelperQuoteName(T93)</f>
        <v>#VALUE!</v>
      </c>
      <c r="V93" s="412" t="e">
        <f>_xll.qlRateHelperRate(T93,_xll.ohTrigger(Trigger,Trigger1M))</f>
        <v>#VALUE!</v>
      </c>
      <c r="W93" s="412" t="str">
        <f>IFERROR(_xll.qlFuturesRateHelperConvexityAdjustment(T93,Trigger),"--")</f>
        <v>--</v>
      </c>
      <c r="X93" s="158" t="e">
        <f>_xll.qlRateHelperEarliestDate(T93,Trigger)</f>
        <v>#VALUE!</v>
      </c>
      <c r="Y93" s="158" t="e">
        <f>_xll.qlRateHelperLatestDate(T93,Trigger)</f>
        <v>#VALUE!</v>
      </c>
      <c r="Z93" s="159" t="e">
        <v>#N/A</v>
      </c>
      <c r="AO93" s="157" t="s">
        <v>211</v>
      </c>
      <c r="AP93" s="158">
        <f>_xll.qlInterestRateIndexFixingDate(Currency&amp;"ibor"&amp;Tenor,AQ93,Trigger)</f>
        <v>42263</v>
      </c>
      <c r="AQ93" s="158">
        <f>_xll.qlCalendarAdvance(Calendar,AQ92,AO93,"f",,Trigger)</f>
        <v>42265</v>
      </c>
      <c r="AR93" s="158">
        <f>_xll.qlInterestRateIndexMaturity(Currency&amp;"ibor"&amp;Tenor,AQ93,Trigger)</f>
        <v>42296</v>
      </c>
      <c r="AS93" s="320">
        <f>_xll.qlIndexFixing($AC$5,AP93,TRUE,_xll.ohTrigger(Trigger,Trigger1M))</f>
        <v>-7.2822525562119976E-4</v>
      </c>
      <c r="AT93" s="320">
        <f>_xll.qlIndexFixing($AU$1,AP93,TRUE,_xll.ohTrigger(Trigger,Trigger1M))</f>
        <v>-6.4782804703516876E-4</v>
      </c>
    </row>
    <row r="94" spans="1:46" ht="11.25" customHeight="1" x14ac:dyDescent="0.25">
      <c r="A94" s="159" t="s">
        <v>251</v>
      </c>
      <c r="B94" s="403" t="str">
        <v>54Y</v>
      </c>
      <c r="C94" s="403" t="e">
        <v>#N/A</v>
      </c>
      <c r="D94" s="444" t="e">
        <f t="shared" si="31"/>
        <v>#N/A</v>
      </c>
      <c r="E94" s="402" t="s">
        <v>14</v>
      </c>
      <c r="F94" s="398" t="s">
        <v>15</v>
      </c>
      <c r="G94" s="358" t="s">
        <v>16</v>
      </c>
      <c r="H94" s="398" t="s">
        <v>17</v>
      </c>
      <c r="I94" s="461" t="e">
        <v>#N/A</v>
      </c>
      <c r="J94" s="403" t="str">
        <f t="shared" si="19"/>
        <v>EURYC1M_AB1E_54Y</v>
      </c>
      <c r="K94" s="407" t="str">
        <f>IFERROR(_xll.qlSwapRateHelper2(,IF(DataSelect="Reference",$I94,J94),,$D94,Calendar,$G94,$F94,$H94,$K$22,0,E94,Discounting,Permanent,_xll.ohTrigger(Trigger,DataSelect),ObjectOverwrite),"--")</f>
        <v>--</v>
      </c>
      <c r="L94" s="402" t="b">
        <f t="shared" si="29"/>
        <v>0</v>
      </c>
      <c r="N94" s="414" t="str">
        <f t="shared" si="24"/>
        <v>SW</v>
      </c>
      <c r="O94" s="414" t="str">
        <f t="shared" si="25"/>
        <v>58Y</v>
      </c>
      <c r="P94" s="418" t="str">
        <f t="shared" ref="P94:Q94" si="36">K98</f>
        <v>--</v>
      </c>
      <c r="Q94" s="414" t="b">
        <f t="shared" si="36"/>
        <v>0</v>
      </c>
      <c r="R94" s="422">
        <v>1</v>
      </c>
      <c r="S94" s="422">
        <v>1</v>
      </c>
      <c r="T94" s="159" t="e">
        <v>#N/A</v>
      </c>
      <c r="U94" s="157" t="e">
        <f>_xll.qlRateHelperQuoteName(T94)</f>
        <v>#VALUE!</v>
      </c>
      <c r="V94" s="412" t="e">
        <f>_xll.qlRateHelperRate(T94,_xll.ohTrigger(Trigger,Trigger1M))</f>
        <v>#VALUE!</v>
      </c>
      <c r="W94" s="412" t="str">
        <f>IFERROR(_xll.qlFuturesRateHelperConvexityAdjustment(T94,Trigger),"--")</f>
        <v>--</v>
      </c>
      <c r="X94" s="158" t="e">
        <f>_xll.qlRateHelperEarliestDate(T94,Trigger)</f>
        <v>#VALUE!</v>
      </c>
      <c r="Y94" s="158" t="e">
        <f>_xll.qlRateHelperLatestDate(T94,Trigger)</f>
        <v>#VALUE!</v>
      </c>
      <c r="Z94" s="159" t="e">
        <v>#N/A</v>
      </c>
      <c r="AO94" s="157" t="s">
        <v>211</v>
      </c>
      <c r="AP94" s="158">
        <f>_xll.qlInterestRateIndexFixingDate(Currency&amp;"ibor"&amp;Tenor,AQ94,Trigger)</f>
        <v>42264</v>
      </c>
      <c r="AQ94" s="158">
        <f>_xll.qlCalendarAdvance(Calendar,AQ93,AO94,"f",,Trigger)</f>
        <v>42268</v>
      </c>
      <c r="AR94" s="158">
        <f>_xll.qlInterestRateIndexMaturity(Currency&amp;"ibor"&amp;Tenor,AQ94,Trigger)</f>
        <v>42298</v>
      </c>
      <c r="AS94" s="320">
        <f>_xll.qlIndexFixing($AC$5,AP94,TRUE,_xll.ohTrigger(Trigger,Trigger1M))</f>
        <v>-7.3166054175688444E-4</v>
      </c>
      <c r="AT94" s="320">
        <f>_xll.qlIndexFixing($AU$1,AP94,TRUE,_xll.ohTrigger(Trigger,Trigger1M))</f>
        <v>-6.4445423502368371E-4</v>
      </c>
    </row>
    <row r="95" spans="1:46" ht="11.25" customHeight="1" x14ac:dyDescent="0.25">
      <c r="A95" s="159" t="s">
        <v>251</v>
      </c>
      <c r="B95" s="403" t="str">
        <v>55Y</v>
      </c>
      <c r="C95" s="403" t="e">
        <v>#N/A</v>
      </c>
      <c r="D95" s="444" t="e">
        <f t="shared" si="31"/>
        <v>#N/A</v>
      </c>
      <c r="E95" s="402" t="s">
        <v>14</v>
      </c>
      <c r="F95" s="398" t="s">
        <v>15</v>
      </c>
      <c r="G95" s="358" t="s">
        <v>16</v>
      </c>
      <c r="H95" s="398" t="s">
        <v>17</v>
      </c>
      <c r="I95" s="461" t="e">
        <v>#N/A</v>
      </c>
      <c r="J95" s="403" t="str">
        <f t="shared" si="19"/>
        <v>EURYC1M_AB1E_55Y</v>
      </c>
      <c r="K95" s="407" t="str">
        <f>IFERROR(_xll.qlSwapRateHelper2(,IF(DataSelect="Reference",$I95,J95),,$D95,Calendar,$G95,$F95,$H95,$K$22,0,E95,Discounting,Permanent,_xll.ohTrigger(Trigger,DataSelect),ObjectOverwrite),"--")</f>
        <v>--</v>
      </c>
      <c r="L95" s="402" t="b">
        <f t="shared" si="29"/>
        <v>0</v>
      </c>
      <c r="N95" s="414" t="str">
        <f t="shared" si="24"/>
        <v>SW</v>
      </c>
      <c r="O95" s="414" t="str">
        <f t="shared" si="25"/>
        <v>59Y</v>
      </c>
      <c r="P95" s="418" t="str">
        <f t="shared" ref="P95:Q95" si="37">K99</f>
        <v>--</v>
      </c>
      <c r="Q95" s="414" t="b">
        <f t="shared" si="37"/>
        <v>0</v>
      </c>
      <c r="R95" s="422">
        <v>1</v>
      </c>
      <c r="S95" s="422">
        <v>1</v>
      </c>
      <c r="T95" s="159" t="e">
        <v>#N/A</v>
      </c>
      <c r="U95" s="157" t="e">
        <f>_xll.qlRateHelperQuoteName(T95)</f>
        <v>#VALUE!</v>
      </c>
      <c r="V95" s="412" t="e">
        <f>_xll.qlRateHelperRate(T95,_xll.ohTrigger(Trigger,Trigger1M))</f>
        <v>#VALUE!</v>
      </c>
      <c r="W95" s="412" t="str">
        <f>IFERROR(_xll.qlFuturesRateHelperConvexityAdjustment(T95,Trigger),"--")</f>
        <v>--</v>
      </c>
      <c r="X95" s="158" t="e">
        <f>_xll.qlRateHelperEarliestDate(T95,Trigger)</f>
        <v>#VALUE!</v>
      </c>
      <c r="Y95" s="158" t="e">
        <f>_xll.qlRateHelperLatestDate(T95,Trigger)</f>
        <v>#VALUE!</v>
      </c>
      <c r="Z95" s="159" t="e">
        <v>#N/A</v>
      </c>
      <c r="AO95" s="157" t="s">
        <v>211</v>
      </c>
      <c r="AP95" s="158">
        <f>_xll.qlInterestRateIndexFixingDate(Currency&amp;"ibor"&amp;Tenor,AQ95,Trigger)</f>
        <v>42265</v>
      </c>
      <c r="AQ95" s="158">
        <f>_xll.qlCalendarAdvance(Calendar,AQ94,AO95,"f",,Trigger)</f>
        <v>42269</v>
      </c>
      <c r="AR95" s="158">
        <f>_xll.qlInterestRateIndexMaturity(Currency&amp;"ibor"&amp;Tenor,AQ95,Trigger)</f>
        <v>42299</v>
      </c>
      <c r="AS95" s="320">
        <f>_xll.qlIndexFixing($AC$5,AP95,TRUE,_xll.ohTrigger(Trigger,Trigger1M))</f>
        <v>-7.3310975681684099E-4</v>
      </c>
      <c r="AT95" s="320">
        <f>_xll.qlIndexFixing($AU$1,AP95,TRUE,_xll.ohTrigger(Trigger,Trigger1M))</f>
        <v>-6.4239835493751229E-4</v>
      </c>
    </row>
    <row r="96" spans="1:46" ht="11.25" customHeight="1" x14ac:dyDescent="0.25">
      <c r="A96" s="159" t="s">
        <v>251</v>
      </c>
      <c r="B96" s="403" t="str">
        <v>56Y</v>
      </c>
      <c r="C96" s="403" t="e">
        <v>#N/A</v>
      </c>
      <c r="D96" s="444" t="e">
        <f t="shared" si="31"/>
        <v>#N/A</v>
      </c>
      <c r="E96" s="402" t="s">
        <v>14</v>
      </c>
      <c r="F96" s="398" t="s">
        <v>15</v>
      </c>
      <c r="G96" s="358" t="s">
        <v>16</v>
      </c>
      <c r="H96" s="398" t="s">
        <v>17</v>
      </c>
      <c r="I96" s="461" t="e">
        <v>#N/A</v>
      </c>
      <c r="J96" s="403" t="str">
        <f t="shared" si="19"/>
        <v>EURYC1M_AB1E_56Y</v>
      </c>
      <c r="K96" s="407" t="str">
        <f>IFERROR(_xll.qlSwapRateHelper2(,IF(DataSelect="Reference",$I96,J96),,$D96,Calendar,$G96,$F96,$H96,$K$22,0,E96,Discounting,Permanent,_xll.ohTrigger(Trigger,DataSelect),ObjectOverwrite),"--")</f>
        <v>--</v>
      </c>
      <c r="L96" s="402" t="b">
        <f t="shared" si="29"/>
        <v>0</v>
      </c>
      <c r="N96" s="419" t="str">
        <f t="shared" si="24"/>
        <v>SW</v>
      </c>
      <c r="O96" s="419" t="str">
        <f t="shared" si="25"/>
        <v>60Y</v>
      </c>
      <c r="P96" s="420" t="str">
        <f t="shared" ref="P96:Q96" si="38">K100</f>
        <v>--</v>
      </c>
      <c r="Q96" s="419" t="b">
        <f t="shared" si="38"/>
        <v>0</v>
      </c>
      <c r="R96" s="423">
        <v>1</v>
      </c>
      <c r="S96" s="423">
        <v>1</v>
      </c>
      <c r="T96" s="160" t="e">
        <v>#N/A</v>
      </c>
      <c r="U96" s="168" t="e">
        <f>_xll.qlRateHelperQuoteName(T96)</f>
        <v>#VALUE!</v>
      </c>
      <c r="V96" s="465" t="e">
        <f>_xll.qlRateHelperRate(T96,_xll.ohTrigger(Trigger,Trigger1M))</f>
        <v>#VALUE!</v>
      </c>
      <c r="W96" s="465" t="str">
        <f>IFERROR(_xll.qlFuturesRateHelperConvexityAdjustment(T96,Trigger),"--")</f>
        <v>--</v>
      </c>
      <c r="X96" s="161" t="e">
        <f>_xll.qlRateHelperEarliestDate(T96,Trigger)</f>
        <v>#VALUE!</v>
      </c>
      <c r="Y96" s="161" t="e">
        <f>_xll.qlRateHelperLatestDate(T96,Trigger)</f>
        <v>#VALUE!</v>
      </c>
      <c r="Z96" s="160" t="e">
        <v>#N/A</v>
      </c>
      <c r="AO96" s="157" t="s">
        <v>211</v>
      </c>
      <c r="AP96" s="158">
        <f>_xll.qlInterestRateIndexFixingDate(Currency&amp;"ibor"&amp;Tenor,AQ96,Trigger)</f>
        <v>42268</v>
      </c>
      <c r="AQ96" s="158">
        <f>_xll.qlCalendarAdvance(Calendar,AQ95,AO96,"f",,Trigger)</f>
        <v>42270</v>
      </c>
      <c r="AR96" s="158">
        <f>_xll.qlInterestRateIndexMaturity(Currency&amp;"ibor"&amp;Tenor,AQ96,Trigger)</f>
        <v>42300</v>
      </c>
      <c r="AS96" s="320">
        <f>_xll.qlIndexFixing($AC$5,AP96,TRUE,_xll.ohTrigger(Trigger,Trigger1M))</f>
        <v>-7.3456475413680167E-4</v>
      </c>
      <c r="AT96" s="320">
        <f>_xll.qlIndexFixing($AU$1,AP96,TRUE,_xll.ohTrigger(Trigger,Trigger1M))</f>
        <v>-6.4018627418294116E-4</v>
      </c>
    </row>
    <row r="97" spans="1:46" ht="11.25" customHeight="1" x14ac:dyDescent="0.25">
      <c r="A97" s="159" t="s">
        <v>251</v>
      </c>
      <c r="B97" s="403" t="str">
        <v>57Y</v>
      </c>
      <c r="C97" s="403" t="e">
        <v>#N/A</v>
      </c>
      <c r="D97" s="444" t="e">
        <f t="shared" si="31"/>
        <v>#N/A</v>
      </c>
      <c r="E97" s="402" t="s">
        <v>14</v>
      </c>
      <c r="F97" s="398" t="s">
        <v>15</v>
      </c>
      <c r="G97" s="358" t="s">
        <v>16</v>
      </c>
      <c r="H97" s="398" t="s">
        <v>17</v>
      </c>
      <c r="I97" s="461" t="e">
        <v>#N/A</v>
      </c>
      <c r="J97" s="403" t="str">
        <f t="shared" si="19"/>
        <v>EURYC1M_AB1E_57Y</v>
      </c>
      <c r="K97" s="407" t="str">
        <f>IFERROR(_xll.qlSwapRateHelper2(,IF(DataSelect="Reference",$I97,J97),,$D97,Calendar,$G97,$F97,$H97,$K$22,0,E97,Discounting,Permanent,_xll.ohTrigger(Trigger,DataSelect),ObjectOverwrite),"--")</f>
        <v>--</v>
      </c>
      <c r="L97" s="402" t="b">
        <f t="shared" si="29"/>
        <v>0</v>
      </c>
      <c r="AO97" s="157" t="s">
        <v>211</v>
      </c>
      <c r="AP97" s="158">
        <f>_xll.qlInterestRateIndexFixingDate(Currency&amp;"ibor"&amp;Tenor,AQ97,Trigger)</f>
        <v>42269</v>
      </c>
      <c r="AQ97" s="158">
        <f>_xll.qlCalendarAdvance(Calendar,AQ96,AO97,"f",,Trigger)</f>
        <v>42271</v>
      </c>
      <c r="AR97" s="158">
        <f>_xll.qlInterestRateIndexMaturity(Currency&amp;"ibor"&amp;Tenor,AQ97,Trigger)</f>
        <v>42303</v>
      </c>
      <c r="AS97" s="320">
        <f>_xll.qlIndexFixing($AC$5,AP97,TRUE,_xll.ohTrigger(Trigger,Trigger1M))</f>
        <v>-7.3764309576757059E-4</v>
      </c>
      <c r="AT97" s="320">
        <f>_xll.qlIndexFixing($AU$1,AP97,TRUE,_xll.ohTrigger(Trigger,Trigger1M))</f>
        <v>-6.3478155543597592E-4</v>
      </c>
    </row>
    <row r="98" spans="1:46" ht="11.25" customHeight="1" x14ac:dyDescent="0.25">
      <c r="A98" s="159" t="s">
        <v>251</v>
      </c>
      <c r="B98" s="403" t="str">
        <v>58Y</v>
      </c>
      <c r="C98" s="403" t="e">
        <v>#N/A</v>
      </c>
      <c r="D98" s="444" t="e">
        <f t="shared" si="31"/>
        <v>#N/A</v>
      </c>
      <c r="E98" s="402" t="s">
        <v>14</v>
      </c>
      <c r="F98" s="398" t="s">
        <v>15</v>
      </c>
      <c r="G98" s="358" t="s">
        <v>16</v>
      </c>
      <c r="H98" s="398" t="s">
        <v>17</v>
      </c>
      <c r="I98" s="461" t="e">
        <v>#N/A</v>
      </c>
      <c r="J98" s="403" t="str">
        <f t="shared" si="19"/>
        <v>EURYC1M_AB1E_58Y</v>
      </c>
      <c r="K98" s="407" t="str">
        <f>IFERROR(_xll.qlSwapRateHelper2(,IF(DataSelect="Reference",$I98,J98),,$D98,Calendar,$G98,$F98,$H98,$K$22,0,E98,Discounting,Permanent,_xll.ohTrigger(Trigger,DataSelect),ObjectOverwrite),"--")</f>
        <v>--</v>
      </c>
      <c r="L98" s="402" t="b">
        <f t="shared" si="29"/>
        <v>0</v>
      </c>
      <c r="AO98" s="157" t="s">
        <v>211</v>
      </c>
      <c r="AP98" s="158">
        <f>_xll.qlInterestRateIndexFixingDate(Currency&amp;"ibor"&amp;Tenor,AQ98,Trigger)</f>
        <v>42270</v>
      </c>
      <c r="AQ98" s="158">
        <f>_xll.qlCalendarAdvance(Calendar,AQ97,AO98,"f",,Trigger)</f>
        <v>42272</v>
      </c>
      <c r="AR98" s="158">
        <f>_xll.qlInterestRateIndexMaturity(Currency&amp;"ibor"&amp;Tenor,AQ98,Trigger)</f>
        <v>42303</v>
      </c>
      <c r="AS98" s="320">
        <f>_xll.qlIndexFixing($AC$5,AP98,TRUE,_xll.ohTrigger(Trigger,Trigger1M))</f>
        <v>-7.3829792565216132E-4</v>
      </c>
      <c r="AT98" s="320">
        <f>_xll.qlIndexFixing($AU$1,AP98,TRUE,_xll.ohTrigger(Trigger,Trigger1M))</f>
        <v>-6.3390619931923088E-4</v>
      </c>
    </row>
    <row r="99" spans="1:46" ht="11.25" customHeight="1" x14ac:dyDescent="0.25">
      <c r="A99" s="159" t="s">
        <v>251</v>
      </c>
      <c r="B99" s="403" t="str">
        <v>59Y</v>
      </c>
      <c r="C99" s="403" t="e">
        <v>#N/A</v>
      </c>
      <c r="D99" s="444" t="e">
        <f t="shared" si="31"/>
        <v>#N/A</v>
      </c>
      <c r="E99" s="402" t="s">
        <v>14</v>
      </c>
      <c r="F99" s="398" t="s">
        <v>15</v>
      </c>
      <c r="G99" s="358" t="s">
        <v>16</v>
      </c>
      <c r="H99" s="398" t="s">
        <v>17</v>
      </c>
      <c r="I99" s="461" t="e">
        <v>#N/A</v>
      </c>
      <c r="J99" s="403" t="str">
        <f t="shared" si="19"/>
        <v>EURYC1M_AB1E_59Y</v>
      </c>
      <c r="K99" s="407" t="str">
        <f>IFERROR(_xll.qlSwapRateHelper2(,IF(DataSelect="Reference",$I99,J99),,$D99,Calendar,$G99,$F99,$H99,$K$22,0,E99,Discounting,Permanent,_xll.ohTrigger(Trigger,DataSelect),ObjectOverwrite),"--")</f>
        <v>--</v>
      </c>
      <c r="L99" s="402" t="b">
        <f t="shared" si="29"/>
        <v>0</v>
      </c>
      <c r="AO99" s="157" t="s">
        <v>211</v>
      </c>
      <c r="AP99" s="158">
        <f>_xll.qlInterestRateIndexFixingDate(Currency&amp;"ibor"&amp;Tenor,AQ99,Trigger)</f>
        <v>42271</v>
      </c>
      <c r="AQ99" s="158">
        <f>_xll.qlCalendarAdvance(Calendar,AQ98,AO99,"f",,Trigger)</f>
        <v>42275</v>
      </c>
      <c r="AR99" s="158">
        <f>_xll.qlInterestRateIndexMaturity(Currency&amp;"ibor"&amp;Tenor,AQ99,Trigger)</f>
        <v>42305</v>
      </c>
      <c r="AS99" s="320">
        <f>_xll.qlIndexFixing($AC$5,AP99,TRUE,_xll.ohTrigger(Trigger,Trigger1M))</f>
        <v>-7.4192647456339245E-4</v>
      </c>
      <c r="AT99" s="320">
        <f>_xll.qlIndexFixing($AU$1,AP99,TRUE,_xll.ohTrigger(Trigger,Trigger1M))</f>
        <v>-6.2783053819792656E-4</v>
      </c>
    </row>
    <row r="100" spans="1:46" ht="11.25" customHeight="1" x14ac:dyDescent="0.25">
      <c r="A100" s="160" t="s">
        <v>251</v>
      </c>
      <c r="B100" s="406" t="str">
        <v>60Y</v>
      </c>
      <c r="C100" s="406" t="e">
        <v>#N/A</v>
      </c>
      <c r="D100" s="457" t="e">
        <f t="shared" si="31"/>
        <v>#N/A</v>
      </c>
      <c r="E100" s="404" t="s">
        <v>14</v>
      </c>
      <c r="F100" s="405" t="s">
        <v>15</v>
      </c>
      <c r="G100" s="364" t="s">
        <v>16</v>
      </c>
      <c r="H100" s="405" t="s">
        <v>17</v>
      </c>
      <c r="I100" s="462" t="e">
        <v>#N/A</v>
      </c>
      <c r="J100" s="406" t="str">
        <f t="shared" si="19"/>
        <v>EURYC1M_AB1E_60Y</v>
      </c>
      <c r="K100" s="441" t="str">
        <f>IFERROR(_xll.qlSwapRateHelper2(,IF(DataSelect="Reference",$I100,J100),,$D100,Calendar,$G100,$F100,$H100,$K$22,0,E100,Discounting,Permanent,_xll.ohTrigger(Trigger,DataSelect),ObjectOverwrite),"--")</f>
        <v>--</v>
      </c>
      <c r="L100" s="404" t="b">
        <f t="shared" si="29"/>
        <v>0</v>
      </c>
      <c r="AO100" s="157" t="s">
        <v>211</v>
      </c>
      <c r="AP100" s="158">
        <f>_xll.qlInterestRateIndexFixingDate(Currency&amp;"ibor"&amp;Tenor,AQ100,Trigger)</f>
        <v>42272</v>
      </c>
      <c r="AQ100" s="158">
        <f>_xll.qlCalendarAdvance(Calendar,AQ99,AO100,"f",,Trigger)</f>
        <v>42276</v>
      </c>
      <c r="AR100" s="158">
        <f>_xll.qlInterestRateIndexMaturity(Currency&amp;"ibor"&amp;Tenor,AQ100,Trigger)</f>
        <v>42306</v>
      </c>
      <c r="AS100" s="320">
        <f>_xll.qlIndexFixing($AC$5,AP100,TRUE,_xll.ohTrigger(Trigger,Trigger1M))</f>
        <v>-7.434161654007454E-4</v>
      </c>
      <c r="AT100" s="320">
        <f>_xll.qlIndexFixing($AU$1,AP100,TRUE,_xll.ohTrigger(Trigger,Trigger1M))</f>
        <v>-6.2532161621975391E-4</v>
      </c>
    </row>
    <row r="101" spans="1:46" ht="11.25" customHeight="1" x14ac:dyDescent="0.25">
      <c r="AO101" s="157" t="s">
        <v>211</v>
      </c>
      <c r="AP101" s="158">
        <f>_xll.qlInterestRateIndexFixingDate(Currency&amp;"ibor"&amp;Tenor,AQ101,Trigger)</f>
        <v>42275</v>
      </c>
      <c r="AQ101" s="158">
        <f>_xll.qlCalendarAdvance(Calendar,AQ100,AO101,"f",,Trigger)</f>
        <v>42277</v>
      </c>
      <c r="AR101" s="158">
        <f>_xll.qlInterestRateIndexMaturity(Currency&amp;"ibor"&amp;Tenor,AQ101,Trigger)</f>
        <v>42307</v>
      </c>
      <c r="AS101" s="320">
        <f>_xll.qlIndexFixing($AC$5,AP101,TRUE,_xll.ohTrigger(Trigger,Trigger1M))</f>
        <v>-7.4491163848078301E-4</v>
      </c>
      <c r="AT101" s="320">
        <f>_xll.qlIndexFixing($AU$1,AP101,TRUE,_xll.ohTrigger(Trigger,Trigger1M))</f>
        <v>-6.2287778525416115E-4</v>
      </c>
    </row>
    <row r="102" spans="1:46" ht="11.25" customHeight="1" x14ac:dyDescent="0.25">
      <c r="AO102" s="157" t="s">
        <v>211</v>
      </c>
      <c r="AP102" s="158">
        <f>_xll.qlInterestRateIndexFixingDate(Currency&amp;"ibor"&amp;Tenor,AQ102,Trigger)</f>
        <v>42276</v>
      </c>
      <c r="AQ102" s="158">
        <f>_xll.qlCalendarAdvance(Calendar,AQ101,AO102,"f",,Trigger)</f>
        <v>42278</v>
      </c>
      <c r="AR102" s="158">
        <f>_xll.qlInterestRateIndexMaturity(Currency&amp;"ibor"&amp;Tenor,AQ102,Trigger)</f>
        <v>42310</v>
      </c>
      <c r="AS102" s="320">
        <f>_xll.qlIndexFixing($AC$5,AP102,TRUE,_xll.ohTrigger(Trigger,Trigger1M))</f>
        <v>-7.4787609366536167E-4</v>
      </c>
      <c r="AT102" s="320">
        <f>_xll.qlIndexFixing($AU$1,AP102,TRUE,_xll.ohTrigger(Trigger,Trigger1M))</f>
        <v>-6.1944676622752159E-4</v>
      </c>
    </row>
    <row r="103" spans="1:46" ht="11.25" customHeight="1" x14ac:dyDescent="0.25">
      <c r="AO103" s="157" t="s">
        <v>211</v>
      </c>
      <c r="AP103" s="158">
        <f>_xll.qlInterestRateIndexFixingDate(Currency&amp;"ibor"&amp;Tenor,AQ103,Trigger)</f>
        <v>42277</v>
      </c>
      <c r="AQ103" s="158">
        <f>_xll.qlCalendarAdvance(Calendar,AQ102,AO103,"f",,Trigger)</f>
        <v>42279</v>
      </c>
      <c r="AR103" s="158">
        <f>_xll.qlInterestRateIndexMaturity(Currency&amp;"ibor"&amp;Tenor,AQ103,Trigger)</f>
        <v>42310</v>
      </c>
      <c r="AS103" s="320">
        <f>_xll.qlIndexFixing($AC$5,AP103,TRUE,_xll.ohTrigger(Trigger,Trigger1M))</f>
        <v>-7.4864478541339819E-4</v>
      </c>
      <c r="AT103" s="320">
        <f>_xll.qlIndexFixing($AU$1,AP103,TRUE,_xll.ohTrigger(Trigger,Trigger1M))</f>
        <v>-6.1790501465937514E-4</v>
      </c>
    </row>
    <row r="104" spans="1:46" ht="11.25" customHeight="1" x14ac:dyDescent="0.25">
      <c r="AO104" s="157" t="s">
        <v>211</v>
      </c>
      <c r="AP104" s="158">
        <f>_xll.qlInterestRateIndexFixingDate(Currency&amp;"ibor"&amp;Tenor,AQ104,Trigger)</f>
        <v>42278</v>
      </c>
      <c r="AQ104" s="158">
        <f>_xll.qlCalendarAdvance(Calendar,AQ103,AO104,"f",,Trigger)</f>
        <v>42282</v>
      </c>
      <c r="AR104" s="158">
        <f>_xll.qlInterestRateIndexMaturity(Currency&amp;"ibor"&amp;Tenor,AQ104,Trigger)</f>
        <v>42313</v>
      </c>
      <c r="AS104" s="320">
        <f>_xll.qlIndexFixing($AC$5,AP104,TRUE,_xll.ohTrigger(Trigger,Trigger1M))</f>
        <v>-7.5316308933021645E-4</v>
      </c>
      <c r="AT104" s="320">
        <f>_xll.qlIndexFixing($AU$1,AP104,TRUE,_xll.ohTrigger(Trigger,Trigger1M))</f>
        <v>-6.1318776385649494E-4</v>
      </c>
    </row>
    <row r="105" spans="1:46" ht="11.25" customHeight="1" x14ac:dyDescent="0.25">
      <c r="AO105" s="157" t="s">
        <v>211</v>
      </c>
      <c r="AP105" s="158">
        <f>_xll.qlInterestRateIndexFixingDate(Currency&amp;"ibor"&amp;Tenor,AQ105,Trigger)</f>
        <v>42279</v>
      </c>
      <c r="AQ105" s="158">
        <f>_xll.qlCalendarAdvance(Calendar,AQ104,AO105,"f",,Trigger)</f>
        <v>42283</v>
      </c>
      <c r="AR105" s="158">
        <f>_xll.qlInterestRateIndexMaturity(Currency&amp;"ibor"&amp;Tenor,AQ105,Trigger)</f>
        <v>42314</v>
      </c>
      <c r="AS105" s="320">
        <f>_xll.qlIndexFixing($AC$5,AP105,TRUE,_xll.ohTrigger(Trigger,Trigger1M))</f>
        <v>-7.5468038201139071E-4</v>
      </c>
      <c r="AT105" s="320">
        <f>_xll.qlIndexFixing($AU$1,AP105,TRUE,_xll.ohTrigger(Trigger,Trigger1M))</f>
        <v>-6.1216712882967853E-4</v>
      </c>
    </row>
    <row r="106" spans="1:46" ht="11.25" customHeight="1" x14ac:dyDescent="0.25">
      <c r="AO106" s="157" t="s">
        <v>211</v>
      </c>
      <c r="AP106" s="158">
        <f>_xll.qlInterestRateIndexFixingDate(Currency&amp;"ibor"&amp;Tenor,AQ106,Trigger)</f>
        <v>42282</v>
      </c>
      <c r="AQ106" s="158">
        <f>_xll.qlCalendarAdvance(Calendar,AQ105,AO106,"f",,Trigger)</f>
        <v>42284</v>
      </c>
      <c r="AR106" s="158">
        <f>_xll.qlInterestRateIndexMaturity(Currency&amp;"ibor"&amp;Tenor,AQ106,Trigger)</f>
        <v>42317</v>
      </c>
      <c r="AS106" s="320">
        <f>_xll.qlIndexFixing($AC$5,AP106,TRUE,_xll.ohTrigger(Trigger,Trigger1M))</f>
        <v>-7.5750852958663989E-4</v>
      </c>
      <c r="AT106" s="320">
        <f>_xll.qlIndexFixing($AU$1,AP106,TRUE,_xll.ohTrigger(Trigger,Trigger1M))</f>
        <v>-6.1382969287845674E-4</v>
      </c>
    </row>
    <row r="107" spans="1:46" ht="11.25" customHeight="1" x14ac:dyDescent="0.25">
      <c r="AO107" s="157" t="s">
        <v>211</v>
      </c>
      <c r="AP107" s="158">
        <f>_xll.qlInterestRateIndexFixingDate(Currency&amp;"ibor"&amp;Tenor,AQ107,Trigger)</f>
        <v>42283</v>
      </c>
      <c r="AQ107" s="158">
        <f>_xll.qlCalendarAdvance(Calendar,AQ106,AO107,"f",,Trigger)</f>
        <v>42285</v>
      </c>
      <c r="AR107" s="158">
        <f>_xll.qlInterestRateIndexMaturity(Currency&amp;"ibor"&amp;Tenor,AQ107,Trigger)</f>
        <v>42317</v>
      </c>
      <c r="AS107" s="320">
        <f>_xll.qlIndexFixing($AC$5,AP107,TRUE,_xll.ohTrigger(Trigger,Trigger1M))</f>
        <v>-7.583747112306638E-4</v>
      </c>
      <c r="AT107" s="320">
        <f>_xll.qlIndexFixing($AU$1,AP107,TRUE,_xll.ohTrigger(Trigger,Trigger1M))</f>
        <v>-6.1254960448703377E-4</v>
      </c>
    </row>
    <row r="108" spans="1:46" ht="11.25" customHeight="1" x14ac:dyDescent="0.25">
      <c r="AO108" s="157" t="s">
        <v>211</v>
      </c>
      <c r="AP108" s="158">
        <f>_xll.qlInterestRateIndexFixingDate(Currency&amp;"ibor"&amp;Tenor,AQ108,Trigger)</f>
        <v>42284</v>
      </c>
      <c r="AQ108" s="158">
        <f>_xll.qlCalendarAdvance(Calendar,AQ107,AO108,"f",,Trigger)</f>
        <v>42286</v>
      </c>
      <c r="AR108" s="158">
        <f>_xll.qlInterestRateIndexMaturity(Currency&amp;"ibor"&amp;Tenor,AQ108,Trigger)</f>
        <v>42317</v>
      </c>
      <c r="AS108" s="320">
        <f>_xll.qlIndexFixing($AC$5,AP108,TRUE,_xll.ohTrigger(Trigger,Trigger1M))</f>
        <v>-7.5926583416485727E-4</v>
      </c>
      <c r="AT108" s="320">
        <f>_xll.qlIndexFixing($AU$1,AP108,TRUE,_xll.ohTrigger(Trigger,Trigger1M))</f>
        <v>-6.113089604172174E-4</v>
      </c>
    </row>
    <row r="109" spans="1:46" ht="11.25" customHeight="1" x14ac:dyDescent="0.25">
      <c r="AO109" s="157" t="s">
        <v>211</v>
      </c>
      <c r="AP109" s="158">
        <f>_xll.qlInterestRateIndexFixingDate(Currency&amp;"ibor"&amp;Tenor,AQ109,Trigger)</f>
        <v>42285</v>
      </c>
      <c r="AQ109" s="158">
        <f>_xll.qlCalendarAdvance(Calendar,AQ108,AO109,"f",,Trigger)</f>
        <v>42289</v>
      </c>
      <c r="AR109" s="158">
        <f>_xll.qlInterestRateIndexMaturity(Currency&amp;"ibor"&amp;Tenor,AQ109,Trigger)</f>
        <v>42320</v>
      </c>
      <c r="AS109" s="320">
        <f>_xll.qlIndexFixing($AC$5,AP109,TRUE,_xll.ohTrigger(Trigger,Trigger1M))</f>
        <v>-7.6390164741941971E-4</v>
      </c>
      <c r="AT109" s="320">
        <f>_xll.qlIndexFixing($AU$1,AP109,TRUE,_xll.ohTrigger(Trigger,Trigger1M))</f>
        <v>-6.1462164403237917E-4</v>
      </c>
    </row>
    <row r="110" spans="1:46" ht="11.25" customHeight="1" x14ac:dyDescent="0.25">
      <c r="AO110" s="157" t="s">
        <v>211</v>
      </c>
      <c r="AP110" s="158">
        <f>_xll.qlInterestRateIndexFixingDate(Currency&amp;"ibor"&amp;Tenor,AQ110,Trigger)</f>
        <v>42286</v>
      </c>
      <c r="AQ110" s="158">
        <f>_xll.qlCalendarAdvance(Calendar,AQ109,AO110,"f",,Trigger)</f>
        <v>42290</v>
      </c>
      <c r="AR110" s="158">
        <f>_xll.qlInterestRateIndexMaturity(Currency&amp;"ibor"&amp;Tenor,AQ110,Trigger)</f>
        <v>42321</v>
      </c>
      <c r="AS110" s="320">
        <f>_xll.qlIndexFixing($AC$5,AP110,TRUE,_xll.ohTrigger(Trigger,Trigger1M))</f>
        <v>-7.6545810985190741E-4</v>
      </c>
      <c r="AT110" s="320">
        <f>_xll.qlIndexFixing($AU$1,AP110,TRUE,_xll.ohTrigger(Trigger,Trigger1M))</f>
        <v>-6.1685258883159924E-4</v>
      </c>
    </row>
    <row r="111" spans="1:46" ht="11.25" customHeight="1" x14ac:dyDescent="0.25">
      <c r="AO111" s="157" t="s">
        <v>211</v>
      </c>
      <c r="AP111" s="158">
        <f>_xll.qlInterestRateIndexFixingDate(Currency&amp;"ibor"&amp;Tenor,AQ111,Trigger)</f>
        <v>42289</v>
      </c>
      <c r="AQ111" s="158">
        <f>_xll.qlCalendarAdvance(Calendar,AQ110,AO111,"f",,Trigger)</f>
        <v>42291</v>
      </c>
      <c r="AR111" s="158">
        <f>_xll.qlInterestRateIndexMaturity(Currency&amp;"ibor"&amp;Tenor,AQ111,Trigger)</f>
        <v>42324</v>
      </c>
      <c r="AS111" s="320">
        <f>_xll.qlIndexFixing($AC$5,AP111,TRUE,_xll.ohTrigger(Trigger,Trigger1M))</f>
        <v>-7.6814970420083489E-4</v>
      </c>
      <c r="AT111" s="320">
        <f>_xll.qlIndexFixing($AU$1,AP111,TRUE,_xll.ohTrigger(Trigger,Trigger1M))</f>
        <v>-6.2668386651062752E-4</v>
      </c>
    </row>
    <row r="112" spans="1:46" ht="11.25" customHeight="1" x14ac:dyDescent="0.25">
      <c r="AO112" s="157" t="s">
        <v>211</v>
      </c>
      <c r="AP112" s="158">
        <f>_xll.qlInterestRateIndexFixingDate(Currency&amp;"ibor"&amp;Tenor,AQ112,Trigger)</f>
        <v>42290</v>
      </c>
      <c r="AQ112" s="158">
        <f>_xll.qlCalendarAdvance(Calendar,AQ111,AO112,"f",,Trigger)</f>
        <v>42292</v>
      </c>
      <c r="AR112" s="158">
        <f>_xll.qlInterestRateIndexMaturity(Currency&amp;"ibor"&amp;Tenor,AQ112,Trigger)</f>
        <v>42324</v>
      </c>
      <c r="AS112" s="320">
        <f>_xll.qlIndexFixing($AC$5,AP112,TRUE,_xll.ohTrigger(Trigger,Trigger1M))</f>
        <v>-7.6871611015660868E-4</v>
      </c>
      <c r="AT112" s="320">
        <f>_xll.qlIndexFixing($AU$1,AP112,TRUE,_xll.ohTrigger(Trigger,Trigger1M))</f>
        <v>-6.2695556649283724E-4</v>
      </c>
    </row>
    <row r="113" spans="41:46" ht="11.25" customHeight="1" x14ac:dyDescent="0.25">
      <c r="AO113" s="157" t="s">
        <v>211</v>
      </c>
      <c r="AP113" s="158">
        <f>_xll.qlInterestRateIndexFixingDate(Currency&amp;"ibor"&amp;Tenor,AQ113,Trigger)</f>
        <v>42291</v>
      </c>
      <c r="AQ113" s="158">
        <f>_xll.qlCalendarAdvance(Calendar,AQ112,AO113,"f",,Trigger)</f>
        <v>42293</v>
      </c>
      <c r="AR113" s="158">
        <f>_xll.qlInterestRateIndexMaturity(Currency&amp;"ibor"&amp;Tenor,AQ113,Trigger)</f>
        <v>42324</v>
      </c>
      <c r="AS113" s="320">
        <f>_xll.qlIndexFixing($AC$5,AP113,TRUE,_xll.ohTrigger(Trigger,Trigger1M))</f>
        <v>-7.6928251850102904E-4</v>
      </c>
      <c r="AT113" s="320">
        <f>_xll.qlIndexFixing($AU$1,AP113,TRUE,_xll.ohTrigger(Trigger,Trigger1M))</f>
        <v>-6.2740751828721346E-4</v>
      </c>
    </row>
    <row r="114" spans="41:46" ht="11.25" customHeight="1" x14ac:dyDescent="0.25">
      <c r="AO114" s="157" t="s">
        <v>211</v>
      </c>
      <c r="AP114" s="158">
        <f>_xll.qlInterestRateIndexFixingDate(Currency&amp;"ibor"&amp;Tenor,AQ114,Trigger)</f>
        <v>42292</v>
      </c>
      <c r="AQ114" s="158">
        <f>_xll.qlCalendarAdvance(Calendar,AQ113,AO114,"f",,Trigger)</f>
        <v>42296</v>
      </c>
      <c r="AR114" s="158">
        <f>_xll.qlInterestRateIndexMaturity(Currency&amp;"ibor"&amp;Tenor,AQ114,Trigger)</f>
        <v>42327</v>
      </c>
      <c r="AS114" s="320">
        <f>_xll.qlIndexFixing($AC$5,AP114,TRUE,_xll.ohTrigger(Trigger,Trigger1M))</f>
        <v>-7.7709671324907136E-4</v>
      </c>
      <c r="AT114" s="320">
        <f>_xll.qlIndexFixing($AU$1,AP114,TRUE,_xll.ohTrigger(Trigger,Trigger1M))</f>
        <v>-6.4617101236182312E-4</v>
      </c>
    </row>
    <row r="115" spans="41:46" ht="11.25" customHeight="1" x14ac:dyDescent="0.25">
      <c r="AO115" s="157" t="s">
        <v>211</v>
      </c>
      <c r="AP115" s="158">
        <f>_xll.qlInterestRateIndexFixingDate(Currency&amp;"ibor"&amp;Tenor,AQ115,Trigger)</f>
        <v>42293</v>
      </c>
      <c r="AQ115" s="158">
        <f>_xll.qlCalendarAdvance(Calendar,AQ114,AO115,"f",,Trigger)</f>
        <v>42297</v>
      </c>
      <c r="AR115" s="158">
        <f>_xll.qlInterestRateIndexMaturity(Currency&amp;"ibor"&amp;Tenor,AQ115,Trigger)</f>
        <v>42328</v>
      </c>
      <c r="AS115" s="320">
        <f>_xll.qlIndexFixing($AC$5,AP115,TRUE,_xll.ohTrigger(Trigger,Trigger1M))</f>
        <v>-7.7973230347255611E-4</v>
      </c>
      <c r="AT115" s="320">
        <f>_xll.qlIndexFixing($AU$1,AP115,TRUE,_xll.ohTrigger(Trigger,Trigger1M))</f>
        <v>-6.545315965068183E-4</v>
      </c>
    </row>
    <row r="116" spans="41:46" ht="11.25" customHeight="1" x14ac:dyDescent="0.25">
      <c r="AO116" s="157" t="s">
        <v>211</v>
      </c>
      <c r="AP116" s="158">
        <f>_xll.qlInterestRateIndexFixingDate(Currency&amp;"ibor"&amp;Tenor,AQ116,Trigger)</f>
        <v>42296</v>
      </c>
      <c r="AQ116" s="158">
        <f>_xll.qlCalendarAdvance(Calendar,AQ115,AO116,"f",,Trigger)</f>
        <v>42298</v>
      </c>
      <c r="AR116" s="158">
        <f>_xll.qlInterestRateIndexMaturity(Currency&amp;"ibor"&amp;Tenor,AQ116,Trigger)</f>
        <v>42331</v>
      </c>
      <c r="AS116" s="320">
        <f>_xll.qlIndexFixing($AC$5,AP116,TRUE,_xll.ohTrigger(Trigger,Trigger1M))</f>
        <v>-7.8596052389750593E-4</v>
      </c>
      <c r="AT116" s="320">
        <f>_xll.qlIndexFixing($AU$1,AP116,TRUE,_xll.ohTrigger(Trigger,Trigger1M))</f>
        <v>-6.7895910229436919E-4</v>
      </c>
    </row>
    <row r="117" spans="41:46" ht="11.25" customHeight="1" x14ac:dyDescent="0.25">
      <c r="AO117" s="157" t="s">
        <v>211</v>
      </c>
      <c r="AP117" s="158">
        <f>_xll.qlInterestRateIndexFixingDate(Currency&amp;"ibor"&amp;Tenor,AQ117,Trigger)</f>
        <v>42297</v>
      </c>
      <c r="AQ117" s="158">
        <f>_xll.qlCalendarAdvance(Calendar,AQ116,AO117,"f",,Trigger)</f>
        <v>42299</v>
      </c>
      <c r="AR117" s="158">
        <f>_xll.qlInterestRateIndexMaturity(Currency&amp;"ibor"&amp;Tenor,AQ117,Trigger)</f>
        <v>42331</v>
      </c>
      <c r="AS117" s="320">
        <f>_xll.qlIndexFixing($AC$5,AP117,TRUE,_xll.ohTrigger(Trigger,Trigger1M))</f>
        <v>-7.8683611259011688E-4</v>
      </c>
      <c r="AT117" s="320">
        <f>_xll.qlIndexFixing($AU$1,AP117,TRUE,_xll.ohTrigger(Trigger,Trigger1M))</f>
        <v>-6.816668660411529E-4</v>
      </c>
    </row>
    <row r="118" spans="41:46" ht="11.25" customHeight="1" x14ac:dyDescent="0.25">
      <c r="AO118" s="157" t="s">
        <v>211</v>
      </c>
      <c r="AP118" s="158">
        <f>_xll.qlInterestRateIndexFixingDate(Currency&amp;"ibor"&amp;Tenor,AQ118,Trigger)</f>
        <v>42298</v>
      </c>
      <c r="AQ118" s="158">
        <f>_xll.qlCalendarAdvance(Calendar,AQ117,AO118,"f",,Trigger)</f>
        <v>42300</v>
      </c>
      <c r="AR118" s="158">
        <f>_xll.qlInterestRateIndexMaturity(Currency&amp;"ibor"&amp;Tenor,AQ118,Trigger)</f>
        <v>42331</v>
      </c>
      <c r="AS118" s="320">
        <f>_xll.qlIndexFixing($AC$5,AP118,TRUE,_xll.ohTrigger(Trigger,Trigger1M))</f>
        <v>-7.8773164993004648E-4</v>
      </c>
      <c r="AT118" s="320">
        <f>_xll.qlIndexFixing($AU$1,AP118,TRUE,_xll.ohTrigger(Trigger,Trigger1M))</f>
        <v>-6.8460415783570231E-4</v>
      </c>
    </row>
    <row r="119" spans="41:46" ht="11.25" customHeight="1" x14ac:dyDescent="0.25">
      <c r="AO119" s="157" t="s">
        <v>211</v>
      </c>
      <c r="AP119" s="158">
        <f>_xll.qlInterestRateIndexFixingDate(Currency&amp;"ibor"&amp;Tenor,AQ119,Trigger)</f>
        <v>42299</v>
      </c>
      <c r="AQ119" s="158">
        <f>_xll.qlCalendarAdvance(Calendar,AQ118,AO119,"f",,Trigger)</f>
        <v>42303</v>
      </c>
      <c r="AR119" s="158">
        <f>_xll.qlInterestRateIndexMaturity(Currency&amp;"ibor"&amp;Tenor,AQ119,Trigger)</f>
        <v>42334</v>
      </c>
      <c r="AS119" s="320">
        <f>_xll.qlIndexFixing($AC$5,AP119,TRUE,_xll.ohTrigger(Trigger,Trigger1M))</f>
        <v>-7.9586985982957239E-4</v>
      </c>
      <c r="AT119" s="320">
        <f>_xll.qlIndexFixing($AU$1,AP119,TRUE,_xll.ohTrigger(Trigger,Trigger1M))</f>
        <v>-7.2004731673254311E-4</v>
      </c>
    </row>
    <row r="120" spans="41:46" ht="11.25" customHeight="1" x14ac:dyDescent="0.25">
      <c r="AO120" s="157" t="s">
        <v>211</v>
      </c>
      <c r="AP120" s="158">
        <f>_xll.qlInterestRateIndexFixingDate(Currency&amp;"ibor"&amp;Tenor,AQ120,Trigger)</f>
        <v>42300</v>
      </c>
      <c r="AQ120" s="158">
        <f>_xll.qlCalendarAdvance(Calendar,AQ119,AO120,"f",,Trigger)</f>
        <v>42304</v>
      </c>
      <c r="AR120" s="158">
        <f>_xll.qlInterestRateIndexMaturity(Currency&amp;"ibor"&amp;Tenor,AQ120,Trigger)</f>
        <v>42335</v>
      </c>
      <c r="AS120" s="320">
        <f>_xll.qlIndexFixing($AC$5,AP120,TRUE,_xll.ohTrigger(Trigger,Trigger1M))</f>
        <v>-7.9861345495872119E-4</v>
      </c>
      <c r="AT120" s="320">
        <f>_xll.qlIndexFixing($AU$1,AP120,TRUE,_xll.ohTrigger(Trigger,Trigger1M))</f>
        <v>-7.3256291083685871E-4</v>
      </c>
    </row>
    <row r="121" spans="41:46" ht="11.25" customHeight="1" x14ac:dyDescent="0.25">
      <c r="AO121" s="157" t="s">
        <v>211</v>
      </c>
      <c r="AP121" s="158">
        <f>_xll.qlInterestRateIndexFixingDate(Currency&amp;"ibor"&amp;Tenor,AQ121,Trigger)</f>
        <v>42303</v>
      </c>
      <c r="AQ121" s="158">
        <f>_xll.qlCalendarAdvance(Calendar,AQ120,AO121,"f",,Trigger)</f>
        <v>42305</v>
      </c>
      <c r="AR121" s="158">
        <f>_xll.qlInterestRateIndexMaturity(Currency&amp;"ibor"&amp;Tenor,AQ121,Trigger)</f>
        <v>42338</v>
      </c>
      <c r="AS121" s="320">
        <f>_xll.qlIndexFixing($AC$5,AP121,TRUE,_xll.ohTrigger(Trigger,Trigger1M))</f>
        <v>-8.0448155307086017E-4</v>
      </c>
      <c r="AT121" s="320">
        <f>_xll.qlIndexFixing($AU$1,AP121,TRUE,_xll.ohTrigger(Trigger,Trigger1M))</f>
        <v>-7.5990271208011126E-4</v>
      </c>
    </row>
    <row r="122" spans="41:46" ht="11.25" customHeight="1" x14ac:dyDescent="0.25">
      <c r="AO122" s="157" t="s">
        <v>211</v>
      </c>
      <c r="AP122" s="158">
        <f>_xll.qlInterestRateIndexFixingDate(Currency&amp;"ibor"&amp;Tenor,AQ122,Trigger)</f>
        <v>42304</v>
      </c>
      <c r="AQ122" s="158">
        <f>_xll.qlCalendarAdvance(Calendar,AQ121,AO122,"f",,Trigger)</f>
        <v>42306</v>
      </c>
      <c r="AR122" s="158">
        <f>_xll.qlInterestRateIndexMaturity(Currency&amp;"ibor"&amp;Tenor,AQ122,Trigger)</f>
        <v>42338</v>
      </c>
      <c r="AS122" s="320">
        <f>_xll.qlIndexFixing($AC$5,AP122,TRUE,_xll.ohTrigger(Trigger,Trigger1M))</f>
        <v>-8.0568852090581733E-4</v>
      </c>
      <c r="AT122" s="320">
        <f>_xll.qlIndexFixing($AU$1,AP122,TRUE,_xll.ohTrigger(Trigger,Trigger1M))</f>
        <v>-7.6514657776693973E-4</v>
      </c>
    </row>
    <row r="123" spans="41:46" ht="11.25" customHeight="1" x14ac:dyDescent="0.25">
      <c r="AO123" s="157" t="s">
        <v>211</v>
      </c>
      <c r="AP123" s="158">
        <f>_xll.qlInterestRateIndexFixingDate(Currency&amp;"ibor"&amp;Tenor,AQ123,Trigger)</f>
        <v>42305</v>
      </c>
      <c r="AQ123" s="158">
        <f>_xll.qlCalendarAdvance(Calendar,AQ122,AO123,"f",,Trigger)</f>
        <v>42307</v>
      </c>
      <c r="AR123" s="158">
        <f>_xll.qlInterestRateIndexMaturity(Currency&amp;"ibor"&amp;Tenor,AQ123,Trigger)</f>
        <v>42338</v>
      </c>
      <c r="AS123" s="320">
        <f>_xll.qlIndexFixing($AC$5,AP123,TRUE,_xll.ohTrigger(Trigger,Trigger1M))</f>
        <v>-8.0693681566648061E-4</v>
      </c>
      <c r="AT123" s="320">
        <f>_xll.qlIndexFixing($AU$1,AP123,TRUE,_xll.ohTrigger(Trigger,Trigger1M))</f>
        <v>-7.7065359024233097E-4</v>
      </c>
    </row>
    <row r="124" spans="41:46" ht="11.25" customHeight="1" x14ac:dyDescent="0.25">
      <c r="AO124" s="157" t="s">
        <v>211</v>
      </c>
      <c r="AP124" s="158">
        <f>_xll.qlInterestRateIndexFixingDate(Currency&amp;"ibor"&amp;Tenor,AQ124,Trigger)</f>
        <v>42306</v>
      </c>
      <c r="AQ124" s="158">
        <f>_xll.qlCalendarAdvance(Calendar,AQ123,AO124,"f",,Trigger)</f>
        <v>42310</v>
      </c>
      <c r="AR124" s="158">
        <f>_xll.qlInterestRateIndexMaturity(Currency&amp;"ibor"&amp;Tenor,AQ124,Trigger)</f>
        <v>42340</v>
      </c>
      <c r="AS124" s="320">
        <f>_xll.qlIndexFixing($AC$5,AP124,TRUE,_xll.ohTrigger(Trigger,Trigger1M))</f>
        <v>-8.1396875888817277E-4</v>
      </c>
      <c r="AT124" s="320">
        <f>_xll.qlIndexFixing($AU$1,AP124,TRUE,_xll.ohTrigger(Trigger,Trigger1M))</f>
        <v>-8.0166890077215669E-4</v>
      </c>
    </row>
    <row r="125" spans="41:46" ht="11.25" customHeight="1" x14ac:dyDescent="0.25">
      <c r="AO125" s="157" t="s">
        <v>211</v>
      </c>
      <c r="AP125" s="158">
        <f>_xll.qlInterestRateIndexFixingDate(Currency&amp;"ibor"&amp;Tenor,AQ125,Trigger)</f>
        <v>42307</v>
      </c>
      <c r="AQ125" s="158">
        <f>_xll.qlCalendarAdvance(Calendar,AQ124,AO125,"f",,Trigger)</f>
        <v>42311</v>
      </c>
      <c r="AR125" s="158">
        <f>_xll.qlInterestRateIndexMaturity(Currency&amp;"ibor"&amp;Tenor,AQ125,Trigger)</f>
        <v>42341</v>
      </c>
      <c r="AS125" s="320">
        <f>_xll.qlIndexFixing($AC$5,AP125,TRUE,_xll.ohTrigger(Trigger,Trigger1M))</f>
        <v>-8.1686176873718708E-4</v>
      </c>
      <c r="AT125" s="320">
        <f>_xll.qlIndexFixing($AU$1,AP125,TRUE,_xll.ohTrigger(Trigger,Trigger1M))</f>
        <v>-8.1365925114473825E-4</v>
      </c>
    </row>
    <row r="126" spans="41:46" ht="11.25" customHeight="1" x14ac:dyDescent="0.25">
      <c r="AO126" s="157" t="s">
        <v>211</v>
      </c>
      <c r="AP126" s="158">
        <f>_xll.qlInterestRateIndexFixingDate(Currency&amp;"ibor"&amp;Tenor,AQ126,Trigger)</f>
        <v>42310</v>
      </c>
      <c r="AQ126" s="158">
        <f>_xll.qlCalendarAdvance(Calendar,AQ125,AO126,"f",,Trigger)</f>
        <v>42312</v>
      </c>
      <c r="AR126" s="158">
        <f>_xll.qlInterestRateIndexMaturity(Currency&amp;"ibor"&amp;Tenor,AQ126,Trigger)</f>
        <v>42342</v>
      </c>
      <c r="AS126" s="320">
        <f>_xll.qlIndexFixing($AC$5,AP126,TRUE,_xll.ohTrigger(Trigger,Trigger1M))</f>
        <v>-8.1977072210071E-4</v>
      </c>
      <c r="AT126" s="320">
        <f>_xll.qlIndexFixing($AU$1,AP126,TRUE,_xll.ohTrigger(Trigger,Trigger1M))</f>
        <v>-8.2505697687595969E-4</v>
      </c>
    </row>
    <row r="127" spans="41:46" ht="11.25" customHeight="1" x14ac:dyDescent="0.25">
      <c r="AO127" s="157" t="s">
        <v>211</v>
      </c>
      <c r="AP127" s="158">
        <f>_xll.qlInterestRateIndexFixingDate(Currency&amp;"ibor"&amp;Tenor,AQ127,Trigger)</f>
        <v>42311</v>
      </c>
      <c r="AQ127" s="158">
        <f>_xll.qlCalendarAdvance(Calendar,AQ126,AO127,"f",,Trigger)</f>
        <v>42313</v>
      </c>
      <c r="AR127" s="158">
        <f>_xll.qlInterestRateIndexMaturity(Currency&amp;"ibor"&amp;Tenor,AQ127,Trigger)</f>
        <v>42345</v>
      </c>
      <c r="AS127" s="320">
        <f>_xll.qlIndexFixing($AC$5,AP127,TRUE,_xll.ohTrigger(Trigger,Trigger1M))</f>
        <v>-8.2527333141790837E-4</v>
      </c>
      <c r="AT127" s="320">
        <f>_xll.qlIndexFixing($AU$1,AP127,TRUE,_xll.ohTrigger(Trigger,Trigger1M))</f>
        <v>-8.4052560785224939E-4</v>
      </c>
    </row>
    <row r="128" spans="41:46" ht="11.25" customHeight="1" x14ac:dyDescent="0.25">
      <c r="AO128" s="157" t="s">
        <v>211</v>
      </c>
      <c r="AP128" s="158">
        <f>_xll.qlInterestRateIndexFixingDate(Currency&amp;"ibor"&amp;Tenor,AQ128,Trigger)</f>
        <v>42312</v>
      </c>
      <c r="AQ128" s="158">
        <f>_xll.qlCalendarAdvance(Calendar,AQ127,AO128,"f",,Trigger)</f>
        <v>42314</v>
      </c>
      <c r="AR128" s="158">
        <f>_xll.qlInterestRateIndexMaturity(Currency&amp;"ibor"&amp;Tenor,AQ128,Trigger)</f>
        <v>42345</v>
      </c>
      <c r="AS128" s="320">
        <f>_xll.qlIndexFixing($AC$5,AP128,TRUE,_xll.ohTrigger(Trigger,Trigger1M))</f>
        <v>-8.2689801195591538E-4</v>
      </c>
      <c r="AT128" s="320">
        <f>_xll.qlIndexFixing($AU$1,AP128,TRUE,_xll.ohTrigger(Trigger,Trigger1M))</f>
        <v>-8.4734258081699666E-4</v>
      </c>
    </row>
    <row r="129" spans="41:46" ht="11.25" customHeight="1" x14ac:dyDescent="0.25">
      <c r="AO129" s="157" t="s">
        <v>211</v>
      </c>
      <c r="AP129" s="158">
        <f>_xll.qlInterestRateIndexFixingDate(Currency&amp;"ibor"&amp;Tenor,AQ129,Trigger)</f>
        <v>42313</v>
      </c>
      <c r="AQ129" s="158">
        <f>_xll.qlCalendarAdvance(Calendar,AQ128,AO129,"f",,Trigger)</f>
        <v>42317</v>
      </c>
      <c r="AR129" s="158">
        <f>_xll.qlInterestRateIndexMaturity(Currency&amp;"ibor"&amp;Tenor,AQ129,Trigger)</f>
        <v>42347</v>
      </c>
      <c r="AS129" s="320">
        <f>_xll.qlIndexFixing($AC$5,AP129,TRUE,_xll.ohTrigger(Trigger,Trigger1M))</f>
        <v>-8.345546413042193E-4</v>
      </c>
      <c r="AT129" s="320">
        <f>_xll.qlIndexFixing($AU$1,AP129,TRUE,_xll.ohTrigger(Trigger,Trigger1M))</f>
        <v>-8.6842490368566061E-4</v>
      </c>
    </row>
    <row r="130" spans="41:46" ht="11.25" customHeight="1" x14ac:dyDescent="0.25">
      <c r="AO130" s="157" t="s">
        <v>211</v>
      </c>
      <c r="AP130" s="158">
        <f>_xll.qlInterestRateIndexFixingDate(Currency&amp;"ibor"&amp;Tenor,AQ130,Trigger)</f>
        <v>42314</v>
      </c>
      <c r="AQ130" s="158">
        <f>_xll.qlCalendarAdvance(Calendar,AQ129,AO130,"f",,Trigger)</f>
        <v>42318</v>
      </c>
      <c r="AR130" s="158">
        <f>_xll.qlInterestRateIndexMaturity(Currency&amp;"ibor"&amp;Tenor,AQ130,Trigger)</f>
        <v>42348</v>
      </c>
      <c r="AS130" s="320">
        <f>_xll.qlIndexFixing($AC$5,AP130,TRUE,_xll.ohTrigger(Trigger,Trigger1M))</f>
        <v>-8.375592555389666E-4</v>
      </c>
      <c r="AT130" s="320">
        <f>_xll.qlIndexFixing($AU$1,AP130,TRUE,_xll.ohTrigger(Trigger,Trigger1M))</f>
        <v>-8.7339379296835773E-4</v>
      </c>
    </row>
    <row r="131" spans="41:46" ht="11.25" customHeight="1" x14ac:dyDescent="0.25">
      <c r="AO131" s="157" t="s">
        <v>211</v>
      </c>
      <c r="AP131" s="158">
        <f>_xll.qlInterestRateIndexFixingDate(Currency&amp;"ibor"&amp;Tenor,AQ131,Trigger)</f>
        <v>42317</v>
      </c>
      <c r="AQ131" s="158">
        <f>_xll.qlCalendarAdvance(Calendar,AQ130,AO131,"f",,Trigger)</f>
        <v>42319</v>
      </c>
      <c r="AR131" s="158">
        <f>_xll.qlInterestRateIndexMaturity(Currency&amp;"ibor"&amp;Tenor,AQ131,Trigger)</f>
        <v>42349</v>
      </c>
      <c r="AS131" s="320">
        <f>_xll.qlIndexFixing($AC$5,AP131,TRUE,_xll.ohTrigger(Trigger,Trigger1M))</f>
        <v>-8.4057981321361552E-4</v>
      </c>
      <c r="AT131" s="320">
        <f>_xll.qlIndexFixing($AU$1,AP131,TRUE,_xll.ohTrigger(Trigger,Trigger1M))</f>
        <v>-8.7678950092184849E-4</v>
      </c>
    </row>
    <row r="132" spans="41:46" ht="11.25" customHeight="1" x14ac:dyDescent="0.25">
      <c r="AO132" s="157" t="s">
        <v>211</v>
      </c>
      <c r="AP132" s="158">
        <f>_xll.qlInterestRateIndexFixingDate(Currency&amp;"ibor"&amp;Tenor,AQ132,Trigger)</f>
        <v>42318</v>
      </c>
      <c r="AQ132" s="158">
        <f>_xll.qlCalendarAdvance(Calendar,AQ131,AO132,"f",,Trigger)</f>
        <v>42320</v>
      </c>
      <c r="AR132" s="158">
        <f>_xll.qlInterestRateIndexMaturity(Currency&amp;"ibor"&amp;Tenor,AQ132,Trigger)</f>
        <v>42352</v>
      </c>
      <c r="AS132" s="320">
        <f>_xll.qlIndexFixing($AC$5,AP132,TRUE,_xll.ohTrigger(Trigger,Trigger1M))</f>
        <v>-8.4559054030944325E-4</v>
      </c>
      <c r="AT132" s="320">
        <f>_xll.qlIndexFixing($AU$1,AP132,TRUE,_xll.ohTrigger(Trigger,Trigger1M))</f>
        <v>-8.6542226548025347E-4</v>
      </c>
    </row>
    <row r="133" spans="41:46" ht="11.25" customHeight="1" x14ac:dyDescent="0.25">
      <c r="AO133" s="157" t="s">
        <v>211</v>
      </c>
      <c r="AP133" s="158">
        <f>_xll.qlInterestRateIndexFixingDate(Currency&amp;"ibor"&amp;Tenor,AQ133,Trigger)</f>
        <v>42319</v>
      </c>
      <c r="AQ133" s="158">
        <f>_xll.qlCalendarAdvance(Calendar,AQ132,AO133,"f",,Trigger)</f>
        <v>42321</v>
      </c>
      <c r="AR133" s="158">
        <f>_xll.qlInterestRateIndexMaturity(Currency&amp;"ibor"&amp;Tenor,AQ133,Trigger)</f>
        <v>42352</v>
      </c>
      <c r="AS133" s="320">
        <f>_xll.qlIndexFixing($AC$5,AP133,TRUE,_xll.ohTrigger(Trigger,Trigger1M))</f>
        <v>-8.4761523490598043E-4</v>
      </c>
      <c r="AT133" s="320">
        <f>_xll.qlIndexFixing($AU$1,AP133,TRUE,_xll.ohTrigger(Trigger,Trigger1M))</f>
        <v>-8.7076745168326235E-4</v>
      </c>
    </row>
    <row r="134" spans="41:46" ht="11.25" customHeight="1" x14ac:dyDescent="0.25">
      <c r="AO134" s="157" t="s">
        <v>211</v>
      </c>
      <c r="AP134" s="158">
        <f>_xll.qlInterestRateIndexFixingDate(Currency&amp;"ibor"&amp;Tenor,AQ134,Trigger)</f>
        <v>42320</v>
      </c>
      <c r="AQ134" s="158">
        <f>_xll.qlCalendarAdvance(Calendar,AQ133,AO134,"f",,Trigger)</f>
        <v>42324</v>
      </c>
      <c r="AR134" s="158">
        <f>_xll.qlInterestRateIndexMaturity(Currency&amp;"ibor"&amp;Tenor,AQ134,Trigger)</f>
        <v>42354</v>
      </c>
      <c r="AS134" s="320">
        <f>_xll.qlIndexFixing($AC$5,AP134,TRUE,_xll.ohTrigger(Trigger,Trigger1M))</f>
        <v>-8.4371245919090399E-4</v>
      </c>
      <c r="AT134" s="320">
        <f>_xll.qlIndexFixing($AU$1,AP134,TRUE,_xll.ohTrigger(Trigger,Trigger1M))</f>
        <v>-8.6844140716824114E-4</v>
      </c>
    </row>
    <row r="135" spans="41:46" ht="11.25" customHeight="1" x14ac:dyDescent="0.25">
      <c r="AO135" s="157" t="s">
        <v>211</v>
      </c>
      <c r="AP135" s="158">
        <f>_xll.qlInterestRateIndexFixingDate(Currency&amp;"ibor"&amp;Tenor,AQ135,Trigger)</f>
        <v>42321</v>
      </c>
      <c r="AQ135" s="158">
        <f>_xll.qlCalendarAdvance(Calendar,AQ134,AO135,"f",,Trigger)</f>
        <v>42325</v>
      </c>
      <c r="AR135" s="158">
        <f>_xll.qlInterestRateIndexMaturity(Currency&amp;"ibor"&amp;Tenor,AQ135,Trigger)</f>
        <v>42355</v>
      </c>
      <c r="AS135" s="320">
        <f>_xll.qlIndexFixing($AC$5,AP135,TRUE,_xll.ohTrigger(Trigger,Trigger1M))</f>
        <v>-8.3913329563056749E-4</v>
      </c>
      <c r="AT135" s="320">
        <f>_xll.qlIndexFixing($AU$1,AP135,TRUE,_xll.ohTrigger(Trigger,Trigger1M))</f>
        <v>-8.6357335187070561E-4</v>
      </c>
    </row>
    <row r="136" spans="41:46" ht="11.25" customHeight="1" x14ac:dyDescent="0.25">
      <c r="AO136" s="157" t="s">
        <v>211</v>
      </c>
      <c r="AP136" s="158">
        <f>_xll.qlInterestRateIndexFixingDate(Currency&amp;"ibor"&amp;Tenor,AQ136,Trigger)</f>
        <v>42324</v>
      </c>
      <c r="AQ136" s="158">
        <f>_xll.qlCalendarAdvance(Calendar,AQ135,AO136,"f",,Trigger)</f>
        <v>42326</v>
      </c>
      <c r="AR136" s="158">
        <f>_xll.qlInterestRateIndexMaturity(Currency&amp;"ibor"&amp;Tenor,AQ136,Trigger)</f>
        <v>42356</v>
      </c>
      <c r="AS136" s="320">
        <f>_xll.qlIndexFixing($AC$5,AP136,TRUE,_xll.ohTrigger(Trigger,Trigger1M))</f>
        <v>-8.3449812431846127E-4</v>
      </c>
      <c r="AT136" s="320">
        <f>_xll.qlIndexFixing($AU$1,AP136,TRUE,_xll.ohTrigger(Trigger,Trigger1M))</f>
        <v>-8.5762798544486429E-4</v>
      </c>
    </row>
    <row r="137" spans="41:46" ht="11.25" customHeight="1" x14ac:dyDescent="0.25">
      <c r="AO137" s="157" t="s">
        <v>211</v>
      </c>
      <c r="AP137" s="158">
        <f>_xll.qlInterestRateIndexFixingDate(Currency&amp;"ibor"&amp;Tenor,AQ137,Trigger)</f>
        <v>42325</v>
      </c>
      <c r="AQ137" s="158">
        <f>_xll.qlCalendarAdvance(Calendar,AQ136,AO137,"f",,Trigger)</f>
        <v>42327</v>
      </c>
      <c r="AR137" s="158">
        <f>_xll.qlInterestRateIndexMaturity(Currency&amp;"ibor"&amp;Tenor,AQ137,Trigger)</f>
        <v>42359</v>
      </c>
      <c r="AS137" s="320">
        <f>_xll.qlIndexFixing($AC$5,AP137,TRUE,_xll.ohTrigger(Trigger,Trigger1M))</f>
        <v>-8.2137723596664713E-4</v>
      </c>
      <c r="AT137" s="320">
        <f>_xll.qlIndexFixing($AU$1,AP137,TRUE,_xll.ohTrigger(Trigger,Trigger1M))</f>
        <v>-8.3629396936513167E-4</v>
      </c>
    </row>
    <row r="138" spans="41:46" ht="11.25" customHeight="1" x14ac:dyDescent="0.25">
      <c r="AO138" s="157" t="s">
        <v>211</v>
      </c>
      <c r="AP138" s="158">
        <f>_xll.qlInterestRateIndexFixingDate(Currency&amp;"ibor"&amp;Tenor,AQ138,Trigger)</f>
        <v>42326</v>
      </c>
      <c r="AQ138" s="158">
        <f>_xll.qlCalendarAdvance(Calendar,AQ137,AO138,"f",,Trigger)</f>
        <v>42328</v>
      </c>
      <c r="AR138" s="158">
        <f>_xll.qlInterestRateIndexMaturity(Currency&amp;"ibor"&amp;Tenor,AQ138,Trigger)</f>
        <v>42359</v>
      </c>
      <c r="AS138" s="320">
        <f>_xll.qlIndexFixing($AC$5,AP138,TRUE,_xll.ohTrigger(Trigger,Trigger1M))</f>
        <v>-8.2086096604241661E-4</v>
      </c>
      <c r="AT138" s="320">
        <f>_xll.qlIndexFixing($AU$1,AP138,TRUE,_xll.ohTrigger(Trigger,Trigger1M))</f>
        <v>-8.3564460529584131E-4</v>
      </c>
    </row>
    <row r="139" spans="41:46" ht="11.25" customHeight="1" x14ac:dyDescent="0.25">
      <c r="AO139" s="157" t="s">
        <v>211</v>
      </c>
      <c r="AP139" s="158">
        <f>_xll.qlInterestRateIndexFixingDate(Currency&amp;"ibor"&amp;Tenor,AQ139,Trigger)</f>
        <v>42327</v>
      </c>
      <c r="AQ139" s="158">
        <f>_xll.qlCalendarAdvance(Calendar,AQ138,AO139,"f",,Trigger)</f>
        <v>42331</v>
      </c>
      <c r="AR139" s="158">
        <f>_xll.qlInterestRateIndexMaturity(Currency&amp;"ibor"&amp;Tenor,AQ139,Trigger)</f>
        <v>42361</v>
      </c>
      <c r="AS139" s="320">
        <f>_xll.qlIndexFixing($AC$5,AP139,TRUE,_xll.ohTrigger(Trigger,Trigger1M))</f>
        <v>-8.1048214917256445E-4</v>
      </c>
      <c r="AT139" s="320">
        <f>_xll.qlIndexFixing($AU$1,AP139,TRUE,_xll.ohTrigger(Trigger,Trigger1M))</f>
        <v>-8.1453376277718093E-4</v>
      </c>
    </row>
    <row r="140" spans="41:46" ht="11.25" customHeight="1" x14ac:dyDescent="0.25">
      <c r="AO140" s="157" t="s">
        <v>211</v>
      </c>
      <c r="AP140" s="158">
        <f>_xll.qlInterestRateIndexFixingDate(Currency&amp;"ibor"&amp;Tenor,AQ140,Trigger)</f>
        <v>42328</v>
      </c>
      <c r="AQ140" s="158">
        <f>_xll.qlCalendarAdvance(Calendar,AQ139,AO140,"f",,Trigger)</f>
        <v>42332</v>
      </c>
      <c r="AR140" s="158">
        <f>_xll.qlInterestRateIndexMaturity(Currency&amp;"ibor"&amp;Tenor,AQ140,Trigger)</f>
        <v>42362</v>
      </c>
      <c r="AS140" s="320">
        <f>_xll.qlIndexFixing($AC$5,AP140,TRUE,_xll.ohTrigger(Trigger,Trigger1M))</f>
        <v>-8.0551092995495566E-4</v>
      </c>
      <c r="AT140" s="320">
        <f>_xll.qlIndexFixing($AU$1,AP140,TRUE,_xll.ohTrigger(Trigger,Trigger1M))</f>
        <v>-8.0382771521936291E-4</v>
      </c>
    </row>
    <row r="141" spans="41:46" ht="11.25" customHeight="1" x14ac:dyDescent="0.25">
      <c r="AO141" s="157" t="s">
        <v>211</v>
      </c>
      <c r="AP141" s="158">
        <f>_xll.qlInterestRateIndexFixingDate(Currency&amp;"ibor"&amp;Tenor,AQ141,Trigger)</f>
        <v>42331</v>
      </c>
      <c r="AQ141" s="158">
        <f>_xll.qlCalendarAdvance(Calendar,AQ140,AO141,"f",,Trigger)</f>
        <v>42333</v>
      </c>
      <c r="AR141" s="158">
        <f>_xll.qlInterestRateIndexMaturity(Currency&amp;"ibor"&amp;Tenor,AQ141,Trigger)</f>
        <v>42366</v>
      </c>
      <c r="AS141" s="320">
        <f>_xll.qlIndexFixing($AC$5,AP141,TRUE,_xll.ohTrigger(Trigger,Trigger1M))</f>
        <v>-7.9084638304143863E-4</v>
      </c>
      <c r="AT141" s="320">
        <f>_xll.qlIndexFixing($AU$1,AP141,TRUE,_xll.ohTrigger(Trigger,Trigger1M))</f>
        <v>-7.7695536102756989E-4</v>
      </c>
    </row>
    <row r="142" spans="41:46" ht="11.25" customHeight="1" x14ac:dyDescent="0.25">
      <c r="AO142" s="157" t="s">
        <v>211</v>
      </c>
      <c r="AP142" s="158">
        <f>_xll.qlInterestRateIndexFixingDate(Currency&amp;"ibor"&amp;Tenor,AQ142,Trigger)</f>
        <v>42332</v>
      </c>
      <c r="AQ142" s="158">
        <f>_xll.qlCalendarAdvance(Calendar,AQ141,AO142,"f",,Trigger)</f>
        <v>42334</v>
      </c>
      <c r="AR142" s="158">
        <f>_xll.qlInterestRateIndexMaturity(Currency&amp;"ibor"&amp;Tenor,AQ142,Trigger)</f>
        <v>42366</v>
      </c>
      <c r="AS142" s="320">
        <f>_xll.qlIndexFixing($AC$5,AP142,TRUE,_xll.ohTrigger(Trigger,Trigger1M))</f>
        <v>-7.8909036329871673E-4</v>
      </c>
      <c r="AT142" s="320">
        <f>_xll.qlIndexFixing($AU$1,AP142,TRUE,_xll.ohTrigger(Trigger,Trigger1M))</f>
        <v>-7.7098166452571615E-4</v>
      </c>
    </row>
    <row r="143" spans="41:46" ht="11.25" customHeight="1" x14ac:dyDescent="0.25">
      <c r="AO143" s="157" t="s">
        <v>211</v>
      </c>
      <c r="AP143" s="158">
        <f>_xll.qlInterestRateIndexFixingDate(Currency&amp;"ibor"&amp;Tenor,AQ143,Trigger)</f>
        <v>42333</v>
      </c>
      <c r="AQ143" s="158">
        <f>_xll.qlCalendarAdvance(Calendar,AQ142,AO143,"f",,Trigger)</f>
        <v>42335</v>
      </c>
      <c r="AR143" s="158">
        <f>_xll.qlInterestRateIndexMaturity(Currency&amp;"ibor"&amp;Tenor,AQ143,Trigger)</f>
        <v>42366</v>
      </c>
      <c r="AS143" s="320">
        <f>_xll.qlIndexFixing($AC$5,AP143,TRUE,_xll.ohTrigger(Trigger,Trigger1M))</f>
        <v>-7.8716906829973305E-4</v>
      </c>
      <c r="AT143" s="320">
        <f>_xll.qlIndexFixing($AU$1,AP143,TRUE,_xll.ohTrigger(Trigger,Trigger1M))</f>
        <v>-7.6432745198264139E-4</v>
      </c>
    </row>
    <row r="144" spans="41:46" ht="11.25" customHeight="1" x14ac:dyDescent="0.25">
      <c r="AO144" s="157" t="s">
        <v>211</v>
      </c>
      <c r="AP144" s="158">
        <f>_xll.qlInterestRateIndexFixingDate(Currency&amp;"ibor"&amp;Tenor,AQ144,Trigger)</f>
        <v>42334</v>
      </c>
      <c r="AQ144" s="158">
        <f>_xll.qlCalendarAdvance(Calendar,AQ143,AO144,"f",,Trigger)</f>
        <v>42338</v>
      </c>
      <c r="AR144" s="158">
        <f>_xll.qlInterestRateIndexMaturity(Currency&amp;"ibor"&amp;Tenor,AQ144,Trigger)</f>
        <v>42369</v>
      </c>
      <c r="AS144" s="320">
        <f>_xll.qlIndexFixing($AC$5,AP144,TRUE,_xll.ohTrigger(Trigger,Trigger1M))</f>
        <v>-7.7191666076276328E-4</v>
      </c>
      <c r="AT144" s="320">
        <f>_xll.qlIndexFixing($AU$1,AP144,TRUE,_xll.ohTrigger(Trigger,Trigger1M))</f>
        <v>-7.2893365917379234E-4</v>
      </c>
    </row>
    <row r="145" spans="41:46" ht="11.25" customHeight="1" x14ac:dyDescent="0.25">
      <c r="AO145" s="157" t="s">
        <v>211</v>
      </c>
      <c r="AP145" s="158">
        <f>_xll.qlInterestRateIndexFixingDate(Currency&amp;"ibor"&amp;Tenor,AQ145,Trigger)</f>
        <v>42335</v>
      </c>
      <c r="AQ145" s="158">
        <f>_xll.qlCalendarAdvance(Calendar,AQ144,AO145,"f",,Trigger)</f>
        <v>42339</v>
      </c>
      <c r="AR145" s="158">
        <f>_xll.qlInterestRateIndexMaturity(Currency&amp;"ibor"&amp;Tenor,AQ145,Trigger)</f>
        <v>42373</v>
      </c>
      <c r="AS145" s="320">
        <f>_xll.qlIndexFixing($AC$5,AP145,TRUE,_xll.ohTrigger(Trigger,Trigger1M))</f>
        <v>-7.6030542400025035E-4</v>
      </c>
      <c r="AT145" s="320">
        <f>_xll.qlIndexFixing($AU$1,AP145,TRUE,_xll.ohTrigger(Trigger,Trigger1M))</f>
        <v>-7.0862377109828626E-4</v>
      </c>
    </row>
    <row r="146" spans="41:46" ht="11.25" customHeight="1" x14ac:dyDescent="0.25">
      <c r="AO146" s="157" t="s">
        <v>211</v>
      </c>
      <c r="AP146" s="158">
        <f>_xll.qlInterestRateIndexFixingDate(Currency&amp;"ibor"&amp;Tenor,AQ146,Trigger)</f>
        <v>42338</v>
      </c>
      <c r="AQ146" s="158">
        <f>_xll.qlCalendarAdvance(Calendar,AQ145,AO146,"f",,Trigger)</f>
        <v>42340</v>
      </c>
      <c r="AR146" s="158">
        <f>_xll.qlInterestRateIndexMaturity(Currency&amp;"ibor"&amp;Tenor,AQ146,Trigger)</f>
        <v>42373</v>
      </c>
      <c r="AS146" s="320">
        <f>_xll.qlIndexFixing($AC$5,AP146,TRUE,_xll.ohTrigger(Trigger,Trigger1M))</f>
        <v>-7.5738447980407261E-4</v>
      </c>
      <c r="AT146" s="320">
        <f>_xll.qlIndexFixing($AU$1,AP146,TRUE,_xll.ohTrigger(Trigger,Trigger1M))</f>
        <v>-7.0043525570273601E-4</v>
      </c>
    </row>
    <row r="147" spans="41:46" ht="11.25" customHeight="1" x14ac:dyDescent="0.25">
      <c r="AO147" s="157" t="s">
        <v>211</v>
      </c>
      <c r="AP147" s="158">
        <f>_xll.qlInterestRateIndexFixingDate(Currency&amp;"ibor"&amp;Tenor,AQ147,Trigger)</f>
        <v>42339</v>
      </c>
      <c r="AQ147" s="158">
        <f>_xll.qlCalendarAdvance(Calendar,AQ146,AO147,"f",,Trigger)</f>
        <v>42341</v>
      </c>
      <c r="AR147" s="158">
        <f>_xll.qlInterestRateIndexMaturity(Currency&amp;"ibor"&amp;Tenor,AQ147,Trigger)</f>
        <v>42373</v>
      </c>
      <c r="AS147" s="320">
        <f>_xll.qlIndexFixing($AC$5,AP147,TRUE,_xll.ohTrigger(Trigger,Trigger1M))</f>
        <v>-7.542306159637191E-4</v>
      </c>
      <c r="AT147" s="320">
        <f>_xll.qlIndexFixing($AU$1,AP147,TRUE,_xll.ohTrigger(Trigger,Trigger1M))</f>
        <v>-6.9201394138518335E-4</v>
      </c>
    </row>
    <row r="148" spans="41:46" ht="11.25" customHeight="1" x14ac:dyDescent="0.25">
      <c r="AO148" s="157" t="s">
        <v>211</v>
      </c>
      <c r="AP148" s="158">
        <f>_xll.qlInterestRateIndexFixingDate(Currency&amp;"ibor"&amp;Tenor,AQ148,Trigger)</f>
        <v>42340</v>
      </c>
      <c r="AQ148" s="158">
        <f>_xll.qlCalendarAdvance(Calendar,AQ147,AO148,"f",,Trigger)</f>
        <v>42342</v>
      </c>
      <c r="AR148" s="158">
        <f>_xll.qlInterestRateIndexMaturity(Currency&amp;"ibor"&amp;Tenor,AQ148,Trigger)</f>
        <v>42373</v>
      </c>
      <c r="AS148" s="320">
        <f>_xll.qlIndexFixing($AC$5,AP148,TRUE,_xll.ohTrigger(Trigger,Trigger1M))</f>
        <v>-7.5082129149714732E-4</v>
      </c>
      <c r="AT148" s="320">
        <f>_xll.qlIndexFixing($AU$1,AP148,TRUE,_xll.ohTrigger(Trigger,Trigger1M))</f>
        <v>-6.834412027873117E-4</v>
      </c>
    </row>
    <row r="149" spans="41:46" ht="11.25" customHeight="1" x14ac:dyDescent="0.25">
      <c r="AO149" s="157" t="s">
        <v>211</v>
      </c>
      <c r="AP149" s="158">
        <f>_xll.qlInterestRateIndexFixingDate(Currency&amp;"ibor"&amp;Tenor,AQ149,Trigger)</f>
        <v>42341</v>
      </c>
      <c r="AQ149" s="158">
        <f>_xll.qlCalendarAdvance(Calendar,AQ148,AO149,"f",,Trigger)</f>
        <v>42345</v>
      </c>
      <c r="AR149" s="158">
        <f>_xll.qlInterestRateIndexMaturity(Currency&amp;"ibor"&amp;Tenor,AQ149,Trigger)</f>
        <v>42376</v>
      </c>
      <c r="AS149" s="320">
        <f>_xll.qlIndexFixing($AC$5,AP149,TRUE,_xll.ohTrigger(Trigger,Trigger1M))</f>
        <v>-7.3443064255324282E-4</v>
      </c>
      <c r="AT149" s="320">
        <f>_xll.qlIndexFixing($AU$1,AP149,TRUE,_xll.ohTrigger(Trigger,Trigger1M))</f>
        <v>-6.5420738709911065E-4</v>
      </c>
    </row>
    <row r="150" spans="41:46" ht="11.25" customHeight="1" x14ac:dyDescent="0.25">
      <c r="AO150" s="157" t="s">
        <v>211</v>
      </c>
      <c r="AP150" s="158">
        <f>_xll.qlInterestRateIndexFixingDate(Currency&amp;"ibor"&amp;Tenor,AQ150,Trigger)</f>
        <v>42342</v>
      </c>
      <c r="AQ150" s="158">
        <f>_xll.qlCalendarAdvance(Calendar,AQ149,AO150,"f",,Trigger)</f>
        <v>42346</v>
      </c>
      <c r="AR150" s="158">
        <f>_xll.qlInterestRateIndexMaturity(Currency&amp;"ibor"&amp;Tenor,AQ150,Trigger)</f>
        <v>42377</v>
      </c>
      <c r="AS150" s="320">
        <f>_xll.qlIndexFixing($AC$5,AP150,TRUE,_xll.ohTrigger(Trigger,Trigger1M))</f>
        <v>-7.2885868830814776E-4</v>
      </c>
      <c r="AT150" s="320">
        <f>_xll.qlIndexFixing($AU$1,AP150,TRUE,_xll.ohTrigger(Trigger,Trigger1M))</f>
        <v>-6.4597182694140745E-4</v>
      </c>
    </row>
    <row r="151" spans="41:46" ht="11.25" customHeight="1" x14ac:dyDescent="0.25">
      <c r="AO151" s="157" t="s">
        <v>211</v>
      </c>
      <c r="AP151" s="158">
        <f>_xll.qlInterestRateIndexFixingDate(Currency&amp;"ibor"&amp;Tenor,AQ151,Trigger)</f>
        <v>42345</v>
      </c>
      <c r="AQ151" s="158">
        <f>_xll.qlCalendarAdvance(Calendar,AQ150,AO151,"f",,Trigger)</f>
        <v>42347</v>
      </c>
      <c r="AR151" s="158">
        <f>_xll.qlInterestRateIndexMaturity(Currency&amp;"ibor"&amp;Tenor,AQ151,Trigger)</f>
        <v>42380</v>
      </c>
      <c r="AS151" s="320">
        <f>_xll.qlIndexFixing($AC$5,AP151,TRUE,_xll.ohTrigger(Trigger,Trigger1M))</f>
        <v>-7.2142765274522838E-4</v>
      </c>
      <c r="AT151" s="320">
        <f>_xll.qlIndexFixing($AU$1,AP151,TRUE,_xll.ohTrigger(Trigger,Trigger1M))</f>
        <v>-6.375864789961742E-4</v>
      </c>
    </row>
    <row r="152" spans="41:46" ht="11.25" customHeight="1" x14ac:dyDescent="0.25">
      <c r="AO152" s="157" t="s">
        <v>211</v>
      </c>
      <c r="AP152" s="158">
        <f>_xll.qlInterestRateIndexFixingDate(Currency&amp;"ibor"&amp;Tenor,AQ152,Trigger)</f>
        <v>42346</v>
      </c>
      <c r="AQ152" s="158">
        <f>_xll.qlCalendarAdvance(Calendar,AQ151,AO152,"f",,Trigger)</f>
        <v>42348</v>
      </c>
      <c r="AR152" s="158">
        <f>_xll.qlInterestRateIndexMaturity(Currency&amp;"ibor"&amp;Tenor,AQ152,Trigger)</f>
        <v>42380</v>
      </c>
      <c r="AS152" s="320">
        <f>_xll.qlIndexFixing($AC$5,AP152,TRUE,_xll.ohTrigger(Trigger,Trigger1M))</f>
        <v>-7.1679797005452794E-4</v>
      </c>
      <c r="AT152" s="320">
        <f>_xll.qlIndexFixing($AU$1,AP152,TRUE,_xll.ohTrigger(Trigger,Trigger1M))</f>
        <v>-6.3207688945979279E-4</v>
      </c>
    </row>
    <row r="153" spans="41:46" ht="11.25" customHeight="1" x14ac:dyDescent="0.25">
      <c r="AO153" s="157" t="s">
        <v>211</v>
      </c>
      <c r="AP153" s="158">
        <f>_xll.qlInterestRateIndexFixingDate(Currency&amp;"ibor"&amp;Tenor,AQ153,Trigger)</f>
        <v>42347</v>
      </c>
      <c r="AQ153" s="158">
        <f>_xll.qlCalendarAdvance(Calendar,AQ152,AO153,"f",,Trigger)</f>
        <v>42349</v>
      </c>
      <c r="AR153" s="158">
        <f>_xll.qlInterestRateIndexMaturity(Currency&amp;"ibor"&amp;Tenor,AQ153,Trigger)</f>
        <v>42380</v>
      </c>
      <c r="AS153" s="320">
        <f>_xll.qlIndexFixing($AC$5,AP153,TRUE,_xll.ohTrigger(Trigger,Trigger1M))</f>
        <v>-7.1181761069847736E-4</v>
      </c>
      <c r="AT153" s="320">
        <f>_xll.qlIndexFixing($AU$1,AP153,TRUE,_xll.ohTrigger(Trigger,Trigger1M))</f>
        <v>-6.2738480652442042E-4</v>
      </c>
    </row>
    <row r="154" spans="41:46" ht="11.25" customHeight="1" x14ac:dyDescent="0.25">
      <c r="AO154" s="157" t="s">
        <v>211</v>
      </c>
      <c r="AP154" s="158">
        <f>_xll.qlInterestRateIndexFixingDate(Currency&amp;"ibor"&amp;Tenor,AQ154,Trigger)</f>
        <v>42348</v>
      </c>
      <c r="AQ154" s="158">
        <f>_xll.qlCalendarAdvance(Calendar,AQ153,AO154,"f",,Trigger)</f>
        <v>42352</v>
      </c>
      <c r="AR154" s="158">
        <f>_xll.qlInterestRateIndexMaturity(Currency&amp;"ibor"&amp;Tenor,AQ154,Trigger)</f>
        <v>42383</v>
      </c>
      <c r="AS154" s="320">
        <f>_xll.qlIndexFixing($AC$5,AP154,TRUE,_xll.ohTrigger(Trigger,Trigger1M))</f>
        <v>-6.9428870909728256E-4</v>
      </c>
      <c r="AT154" s="320">
        <f>_xll.qlIndexFixing($AU$1,AP154,TRUE,_xll.ohTrigger(Trigger,Trigger1M))</f>
        <v>-6.2046702217261236E-4</v>
      </c>
    </row>
    <row r="155" spans="41:46" ht="11.25" customHeight="1" x14ac:dyDescent="0.25">
      <c r="AO155" s="157" t="s">
        <v>211</v>
      </c>
      <c r="AP155" s="158">
        <f>_xll.qlInterestRateIndexFixingDate(Currency&amp;"ibor"&amp;Tenor,AQ155,Trigger)</f>
        <v>42349</v>
      </c>
      <c r="AQ155" s="158">
        <f>_xll.qlCalendarAdvance(Calendar,AQ154,AO155,"f",,Trigger)</f>
        <v>42353</v>
      </c>
      <c r="AR155" s="158">
        <f>_xll.qlInterestRateIndexMaturity(Currency&amp;"ibor"&amp;Tenor,AQ155,Trigger)</f>
        <v>42384</v>
      </c>
      <c r="AS155" s="320">
        <f>_xll.qlIndexFixing($AC$5,AP155,TRUE,_xll.ohTrigger(Trigger,Trigger1M))</f>
        <v>-6.9682855233236499E-4</v>
      </c>
      <c r="AT155" s="320">
        <f>_xll.qlIndexFixing($AU$1,AP155,TRUE,_xll.ohTrigger(Trigger,Trigger1M))</f>
        <v>-6.2095095786799997E-4</v>
      </c>
    </row>
    <row r="156" spans="41:46" ht="11.25" customHeight="1" x14ac:dyDescent="0.25">
      <c r="AO156" s="157" t="s">
        <v>211</v>
      </c>
      <c r="AP156" s="158">
        <f>_xll.qlInterestRateIndexFixingDate(Currency&amp;"ibor"&amp;Tenor,AQ156,Trigger)</f>
        <v>42352</v>
      </c>
      <c r="AQ156" s="158">
        <f>_xll.qlCalendarAdvance(Calendar,AQ155,AO156,"f",,Trigger)</f>
        <v>42354</v>
      </c>
      <c r="AR156" s="158">
        <f>_xll.qlInterestRateIndexMaturity(Currency&amp;"ibor"&amp;Tenor,AQ156,Trigger)</f>
        <v>42387</v>
      </c>
      <c r="AS156" s="320">
        <f>_xll.qlIndexFixing($AC$5,AP156,TRUE,_xll.ohTrigger(Trigger,Trigger1M))</f>
        <v>-7.0400319110804207E-4</v>
      </c>
      <c r="AT156" s="320">
        <f>_xll.qlIndexFixing($AU$1,AP156,TRUE,_xll.ohTrigger(Trigger,Trigger1M))</f>
        <v>-6.2742428145937373E-4</v>
      </c>
    </row>
    <row r="157" spans="41:46" ht="11.25" customHeight="1" x14ac:dyDescent="0.25">
      <c r="AO157" s="157" t="s">
        <v>211</v>
      </c>
      <c r="AP157" s="158">
        <f>_xll.qlInterestRateIndexFixingDate(Currency&amp;"ibor"&amp;Tenor,AQ157,Trigger)</f>
        <v>42353</v>
      </c>
      <c r="AQ157" s="158">
        <f>_xll.qlCalendarAdvance(Calendar,AQ156,AO157,"f",,Trigger)</f>
        <v>42355</v>
      </c>
      <c r="AR157" s="158">
        <f>_xll.qlInterestRateIndexMaturity(Currency&amp;"ibor"&amp;Tenor,AQ157,Trigger)</f>
        <v>42387</v>
      </c>
      <c r="AS157" s="320">
        <f>_xll.qlIndexFixing($AC$5,AP157,TRUE,_xll.ohTrigger(Trigger,Trigger1M))</f>
        <v>-7.0427878426149171E-4</v>
      </c>
      <c r="AT157" s="320">
        <f>_xll.qlIndexFixing($AU$1,AP157,TRUE,_xll.ohTrigger(Trigger,Trigger1M))</f>
        <v>-6.2763422674333436E-4</v>
      </c>
    </row>
    <row r="158" spans="41:46" ht="11.25" customHeight="1" x14ac:dyDescent="0.25">
      <c r="AO158" s="157" t="s">
        <v>211</v>
      </c>
      <c r="AP158" s="158">
        <f>_xll.qlInterestRateIndexFixingDate(Currency&amp;"ibor"&amp;Tenor,AQ158,Trigger)</f>
        <v>42354</v>
      </c>
      <c r="AQ158" s="158">
        <f>_xll.qlCalendarAdvance(Calendar,AQ157,AO158,"f",,Trigger)</f>
        <v>42356</v>
      </c>
      <c r="AR158" s="158">
        <f>_xll.qlInterestRateIndexMaturity(Currency&amp;"ibor"&amp;Tenor,AQ158,Trigger)</f>
        <v>42387</v>
      </c>
      <c r="AS158" s="320">
        <f>_xll.qlIndexFixing($AC$5,AP158,TRUE,_xll.ohTrigger(Trigger,Trigger1M))</f>
        <v>-7.0457439442139064E-4</v>
      </c>
      <c r="AT158" s="320">
        <f>_xll.qlIndexFixing($AU$1,AP158,TRUE,_xll.ohTrigger(Trigger,Trigger1M))</f>
        <v>-6.2786011065982521E-4</v>
      </c>
    </row>
    <row r="159" spans="41:46" ht="11.25" customHeight="1" x14ac:dyDescent="0.25">
      <c r="AO159" s="157" t="s">
        <v>211</v>
      </c>
      <c r="AP159" s="158">
        <f>_xll.qlInterestRateIndexFixingDate(Currency&amp;"ibor"&amp;Tenor,AQ159,Trigger)</f>
        <v>42355</v>
      </c>
      <c r="AQ159" s="158">
        <f>_xll.qlCalendarAdvance(Calendar,AQ158,AO159,"f",,Trigger)</f>
        <v>42359</v>
      </c>
      <c r="AR159" s="158">
        <f>_xll.qlInterestRateIndexMaturity(Currency&amp;"ibor"&amp;Tenor,AQ159,Trigger)</f>
        <v>42390</v>
      </c>
      <c r="AS159" s="320">
        <f>_xll.qlIndexFixing($AC$5,AP159,TRUE,_xll.ohTrigger(Trigger,Trigger1M))</f>
        <v>-7.1250970477987699E-4</v>
      </c>
      <c r="AT159" s="320">
        <f>_xll.qlIndexFixing($AU$1,AP159,TRUE,_xll.ohTrigger(Trigger,Trigger1M))</f>
        <v>-6.421568643684651E-4</v>
      </c>
    </row>
    <row r="160" spans="41:46" ht="11.25" customHeight="1" x14ac:dyDescent="0.25">
      <c r="AO160" s="157" t="s">
        <v>211</v>
      </c>
      <c r="AP160" s="158">
        <f>_xll.qlInterestRateIndexFixingDate(Currency&amp;"ibor"&amp;Tenor,AQ160,Trigger)</f>
        <v>42356</v>
      </c>
      <c r="AQ160" s="158">
        <f>_xll.qlCalendarAdvance(Calendar,AQ159,AO160,"f",,Trigger)</f>
        <v>42360</v>
      </c>
      <c r="AR160" s="158">
        <f>_xll.qlInterestRateIndexMaturity(Currency&amp;"ibor"&amp;Tenor,AQ160,Trigger)</f>
        <v>42391</v>
      </c>
      <c r="AS160" s="320">
        <f>_xll.qlIndexFixing($AC$5,AP160,TRUE,_xll.ohTrigger(Trigger,Trigger1M))</f>
        <v>-7.151969122261158E-4</v>
      </c>
      <c r="AT160" s="320">
        <f>_xll.qlIndexFixing($AU$1,AP160,TRUE,_xll.ohTrigger(Trigger,Trigger1M))</f>
        <v>-6.4837945659705046E-4</v>
      </c>
    </row>
    <row r="161" spans="41:46" ht="11.25" customHeight="1" x14ac:dyDescent="0.25">
      <c r="AO161" s="157" t="s">
        <v>211</v>
      </c>
      <c r="AP161" s="158">
        <f>_xll.qlInterestRateIndexFixingDate(Currency&amp;"ibor"&amp;Tenor,AQ161,Trigger)</f>
        <v>42359</v>
      </c>
      <c r="AQ161" s="158">
        <f>_xll.qlCalendarAdvance(Calendar,AQ160,AO161,"f",,Trigger)</f>
        <v>42361</v>
      </c>
      <c r="AR161" s="158">
        <f>_xll.qlInterestRateIndexMaturity(Currency&amp;"ibor"&amp;Tenor,AQ161,Trigger)</f>
        <v>42394</v>
      </c>
      <c r="AS161" s="320">
        <f>_xll.qlIndexFixing($AC$5,AP161,TRUE,_xll.ohTrigger(Trigger,Trigger1M))</f>
        <v>-7.2164356064890523E-4</v>
      </c>
      <c r="AT161" s="320">
        <f>_xll.qlIndexFixing($AU$1,AP161,TRUE,_xll.ohTrigger(Trigger,Trigger1M))</f>
        <v>-6.6777270457472264E-4</v>
      </c>
    </row>
    <row r="162" spans="41:46" ht="11.25" customHeight="1" x14ac:dyDescent="0.25">
      <c r="AO162" s="157" t="s">
        <v>211</v>
      </c>
      <c r="AP162" s="158">
        <f>_xll.qlInterestRateIndexFixingDate(Currency&amp;"ibor"&amp;Tenor,AQ162,Trigger)</f>
        <v>42360</v>
      </c>
      <c r="AQ162" s="158">
        <f>_xll.qlCalendarAdvance(Calendar,AQ161,AO162,"f",,Trigger)</f>
        <v>42362</v>
      </c>
      <c r="AR162" s="158">
        <f>_xll.qlInterestRateIndexMaturity(Currency&amp;"ibor"&amp;Tenor,AQ162,Trigger)</f>
        <v>42394</v>
      </c>
      <c r="AS162" s="320">
        <f>_xll.qlIndexFixing($AC$5,AP162,TRUE,_xll.ohTrigger(Trigger,Trigger1M))</f>
        <v>-7.2248591242787819E-4</v>
      </c>
      <c r="AT162" s="320">
        <f>_xll.qlIndexFixing($AU$1,AP162,TRUE,_xll.ohTrigger(Trigger,Trigger1M))</f>
        <v>-6.6925643978574256E-4</v>
      </c>
    </row>
    <row r="163" spans="41:46" ht="11.25" customHeight="1" x14ac:dyDescent="0.25">
      <c r="AO163" s="157" t="s">
        <v>211</v>
      </c>
      <c r="AP163" s="158">
        <f>_xll.qlInterestRateIndexFixingDate(Currency&amp;"ibor"&amp;Tenor,AQ163,Trigger)</f>
        <v>42361</v>
      </c>
      <c r="AQ163" s="158">
        <f>_xll.qlCalendarAdvance(Calendar,AQ162,AO163,"f",,Trigger)</f>
        <v>42366</v>
      </c>
      <c r="AR163" s="158">
        <f>_xll.qlInterestRateIndexMaturity(Currency&amp;"ibor"&amp;Tenor,AQ163,Trigger)</f>
        <v>42397</v>
      </c>
      <c r="AS163" s="320">
        <f>_xll.qlIndexFixing($AC$5,AP163,TRUE,_xll.ohTrigger(Trigger,Trigger1M))</f>
        <v>-7.317622478054997E-4</v>
      </c>
      <c r="AT163" s="320">
        <f>_xll.qlIndexFixing($AU$1,AP163,TRUE,_xll.ohTrigger(Trigger,Trigger1M))</f>
        <v>-6.9806653887532143E-4</v>
      </c>
    </row>
    <row r="164" spans="41:46" ht="11.25" customHeight="1" x14ac:dyDescent="0.25">
      <c r="AO164" s="157" t="s">
        <v>211</v>
      </c>
      <c r="AP164" s="158">
        <f>_xll.qlInterestRateIndexFixingDate(Currency&amp;"ibor"&amp;Tenor,AQ164,Trigger)</f>
        <v>42362</v>
      </c>
      <c r="AQ164" s="158">
        <f>_xll.qlCalendarAdvance(Calendar,AQ163,AO164,"f",,Trigger)</f>
        <v>42367</v>
      </c>
      <c r="AR164" s="158">
        <f>_xll.qlInterestRateIndexMaturity(Currency&amp;"ibor"&amp;Tenor,AQ164,Trigger)</f>
        <v>42398</v>
      </c>
      <c r="AS164" s="320">
        <f>_xll.qlIndexFixing($AC$5,AP164,TRUE,_xll.ohTrigger(Trigger,Trigger1M))</f>
        <v>-7.3459681874604905E-4</v>
      </c>
      <c r="AT164" s="320">
        <f>_xll.qlIndexFixing($AU$1,AP164,TRUE,_xll.ohTrigger(Trigger,Trigger1M))</f>
        <v>-7.0799341898937008E-4</v>
      </c>
    </row>
    <row r="165" spans="41:46" ht="11.25" customHeight="1" x14ac:dyDescent="0.25">
      <c r="AO165" s="157" t="s">
        <v>211</v>
      </c>
      <c r="AP165" s="158">
        <f>_xll.qlInterestRateIndexFixingDate(Currency&amp;"ibor"&amp;Tenor,AQ165,Trigger)</f>
        <v>42366</v>
      </c>
      <c r="AQ165" s="158">
        <f>_xll.qlCalendarAdvance(Calendar,AQ164,AO165,"f",,Trigger)</f>
        <v>42368</v>
      </c>
      <c r="AR165" s="158">
        <f>_xll.qlInterestRateIndexMaturity(Currency&amp;"ibor"&amp;Tenor,AQ165,Trigger)</f>
        <v>42398</v>
      </c>
      <c r="AS165" s="320">
        <f>_xll.qlIndexFixing($AC$5,AP165,TRUE,_xll.ohTrigger(Trigger,Trigger1M))</f>
        <v>-7.3594117224295985E-4</v>
      </c>
      <c r="AT165" s="320">
        <f>_xll.qlIndexFixing($AU$1,AP165,TRUE,_xll.ohTrigger(Trigger,Trigger1M))</f>
        <v>-7.1092066845945823E-4</v>
      </c>
    </row>
    <row r="166" spans="41:46" ht="11.25" customHeight="1" x14ac:dyDescent="0.25">
      <c r="AO166" s="157" t="s">
        <v>211</v>
      </c>
      <c r="AP166" s="158">
        <f>_xll.qlInterestRateIndexFixingDate(Currency&amp;"ibor"&amp;Tenor,AQ166,Trigger)</f>
        <v>42367</v>
      </c>
      <c r="AQ166" s="158">
        <f>_xll.qlCalendarAdvance(Calendar,AQ165,AO166,"f",,Trigger)</f>
        <v>42369</v>
      </c>
      <c r="AR166" s="158">
        <f>_xll.qlInterestRateIndexMaturity(Currency&amp;"ibor"&amp;Tenor,AQ166,Trigger)</f>
        <v>42398</v>
      </c>
      <c r="AS166" s="320">
        <f>_xll.qlIndexFixing($AC$5,AP166,TRUE,_xll.ohTrigger(Trigger,Trigger1M))</f>
        <v>-7.3738063096069942E-4</v>
      </c>
      <c r="AT166" s="320">
        <f>_xll.qlIndexFixing($AU$1,AP166,TRUE,_xll.ohTrigger(Trigger,Trigger1M))</f>
        <v>-7.1404964297223494E-4</v>
      </c>
    </row>
    <row r="167" spans="41:46" ht="11.25" customHeight="1" x14ac:dyDescent="0.25">
      <c r="AO167" s="157" t="s">
        <v>211</v>
      </c>
      <c r="AP167" s="158">
        <f>_xll.qlInterestRateIndexFixingDate(Currency&amp;"ibor"&amp;Tenor,AQ167,Trigger)</f>
        <v>42368</v>
      </c>
      <c r="AQ167" s="158">
        <f>_xll.qlCalendarAdvance(Calendar,AQ166,AO167,"f",,Trigger)</f>
        <v>42373</v>
      </c>
      <c r="AR167" s="158">
        <f>_xll.qlInterestRateIndexMaturity(Currency&amp;"ibor"&amp;Tenor,AQ167,Trigger)</f>
        <v>42404</v>
      </c>
      <c r="AS167" s="320">
        <f>_xll.qlIndexFixing($AC$5,AP167,TRUE,_xll.ohTrigger(Trigger,Trigger1M))</f>
        <v>-7.5204633304663945E-4</v>
      </c>
      <c r="AT167" s="320">
        <f>_xll.qlIndexFixing($AU$1,AP167,TRUE,_xll.ohTrigger(Trigger,Trigger1M))</f>
        <v>-7.7315572085084351E-4</v>
      </c>
    </row>
    <row r="168" spans="41:46" ht="11.25" customHeight="1" x14ac:dyDescent="0.25">
      <c r="AO168" s="157" t="s">
        <v>211</v>
      </c>
      <c r="AP168" s="158">
        <f>_xll.qlInterestRateIndexFixingDate(Currency&amp;"ibor"&amp;Tenor,AQ168,Trigger)</f>
        <v>42369</v>
      </c>
      <c r="AQ168" s="158">
        <f>_xll.qlCalendarAdvance(Calendar,AQ167,AO168,"f",,Trigger)</f>
        <v>42374</v>
      </c>
      <c r="AR168" s="158">
        <f>_xll.qlInterestRateIndexMaturity(Currency&amp;"ibor"&amp;Tenor,AQ168,Trigger)</f>
        <v>42405</v>
      </c>
      <c r="AS168" s="320">
        <f>_xll.qlIndexFixing($AC$5,AP168,TRUE,_xll.ohTrigger(Trigger,Trigger1M))</f>
        <v>-7.5502826672210668E-4</v>
      </c>
      <c r="AT168" s="320">
        <f>_xll.qlIndexFixing($AU$1,AP168,TRUE,_xll.ohTrigger(Trigger,Trigger1M))</f>
        <v>-7.8448594904005761E-4</v>
      </c>
    </row>
    <row r="169" spans="41:46" ht="11.25" customHeight="1" x14ac:dyDescent="0.25">
      <c r="AO169" s="157" t="s">
        <v>211</v>
      </c>
      <c r="AP169" s="158">
        <f>_xll.qlInterestRateIndexFixingDate(Currency&amp;"ibor"&amp;Tenor,AQ169,Trigger)</f>
        <v>42373</v>
      </c>
      <c r="AQ169" s="158">
        <f>_xll.qlCalendarAdvance(Calendar,AQ168,AO169,"f",,Trigger)</f>
        <v>42375</v>
      </c>
      <c r="AR169" s="158">
        <f>_xll.qlInterestRateIndexMaturity(Currency&amp;"ibor"&amp;Tenor,AQ169,Trigger)</f>
        <v>42408</v>
      </c>
      <c r="AS169" s="320">
        <f>_xll.qlIndexFixing($AC$5,AP169,TRUE,_xll.ohTrigger(Trigger,Trigger1M))</f>
        <v>-7.5983136365476156E-4</v>
      </c>
      <c r="AT169" s="320">
        <f>_xll.qlIndexFixing($AU$1,AP169,TRUE,_xll.ohTrigger(Trigger,Trigger1M))</f>
        <v>-8.0625669271220095E-4</v>
      </c>
    </row>
    <row r="170" spans="41:46" ht="11.25" customHeight="1" x14ac:dyDescent="0.25">
      <c r="AO170" s="157" t="s">
        <v>211</v>
      </c>
      <c r="AP170" s="158">
        <f>_xll.qlInterestRateIndexFixingDate(Currency&amp;"ibor"&amp;Tenor,AQ170,Trigger)</f>
        <v>42374</v>
      </c>
      <c r="AQ170" s="158">
        <f>_xll.qlCalendarAdvance(Calendar,AQ169,AO170,"f",,Trigger)</f>
        <v>42376</v>
      </c>
      <c r="AR170" s="158">
        <f>_xll.qlInterestRateIndexMaturity(Currency&amp;"ibor"&amp;Tenor,AQ170,Trigger)</f>
        <v>42408</v>
      </c>
      <c r="AS170" s="320">
        <f>_xll.qlIndexFixing($AC$5,AP170,TRUE,_xll.ohTrigger(Trigger,Trigger1M))</f>
        <v>-7.6189808405541237E-4</v>
      </c>
      <c r="AT170" s="320">
        <f>_xll.qlIndexFixing($AU$1,AP170,TRUE,_xll.ohTrigger(Trigger,Trigger1M))</f>
        <v>-8.1206489267765525E-4</v>
      </c>
    </row>
    <row r="171" spans="41:46" ht="11.25" customHeight="1" x14ac:dyDescent="0.25">
      <c r="AO171" s="157" t="s">
        <v>211</v>
      </c>
      <c r="AP171" s="158">
        <f>_xll.qlInterestRateIndexFixingDate(Currency&amp;"ibor"&amp;Tenor,AQ171,Trigger)</f>
        <v>42375</v>
      </c>
      <c r="AQ171" s="158">
        <f>_xll.qlCalendarAdvance(Calendar,AQ170,AO171,"f",,Trigger)</f>
        <v>42377</v>
      </c>
      <c r="AR171" s="158">
        <f>_xll.qlInterestRateIndexMaturity(Currency&amp;"ibor"&amp;Tenor,AQ171,Trigger)</f>
        <v>42408</v>
      </c>
      <c r="AS171" s="320">
        <f>_xll.qlIndexFixing($AC$5,AP171,TRUE,_xll.ohTrigger(Trigger,Trigger1M))</f>
        <v>-7.6410037822929248E-4</v>
      </c>
      <c r="AT171" s="320">
        <f>_xll.qlIndexFixing($AU$1,AP171,TRUE,_xll.ohTrigger(Trigger,Trigger1M))</f>
        <v>-8.1824578981071921E-4</v>
      </c>
    </row>
    <row r="172" spans="41:46" ht="11.25" customHeight="1" x14ac:dyDescent="0.25">
      <c r="AO172" s="157" t="s">
        <v>211</v>
      </c>
      <c r="AP172" s="158">
        <f>_xll.qlInterestRateIndexFixingDate(Currency&amp;"ibor"&amp;Tenor,AQ172,Trigger)</f>
        <v>42376</v>
      </c>
      <c r="AQ172" s="158">
        <f>_xll.qlCalendarAdvance(Calendar,AQ171,AO172,"f",,Trigger)</f>
        <v>42380</v>
      </c>
      <c r="AR172" s="158">
        <f>_xll.qlInterestRateIndexMaturity(Currency&amp;"ibor"&amp;Tenor,AQ172,Trigger)</f>
        <v>42411</v>
      </c>
      <c r="AS172" s="320">
        <f>_xll.qlIndexFixing($AC$5,AP172,TRUE,_xll.ohTrigger(Trigger,Trigger1M))</f>
        <v>-7.733619550934302E-4</v>
      </c>
      <c r="AT172" s="320">
        <f>_xll.qlIndexFixing($AU$1,AP172,TRUE,_xll.ohTrigger(Trigger,Trigger1M))</f>
        <v>-8.5051822766441865E-4</v>
      </c>
    </row>
    <row r="173" spans="41:46" ht="11.25" customHeight="1" x14ac:dyDescent="0.25">
      <c r="AO173" s="157" t="s">
        <v>211</v>
      </c>
      <c r="AP173" s="158">
        <f>_xll.qlInterestRateIndexFixingDate(Currency&amp;"ibor"&amp;Tenor,AQ173,Trigger)</f>
        <v>42377</v>
      </c>
      <c r="AQ173" s="158">
        <f>_xll.qlCalendarAdvance(Calendar,AQ172,AO173,"f",,Trigger)</f>
        <v>42381</v>
      </c>
      <c r="AR173" s="158">
        <f>_xll.qlInterestRateIndexMaturity(Currency&amp;"ibor"&amp;Tenor,AQ173,Trigger)</f>
        <v>42412</v>
      </c>
      <c r="AS173" s="320">
        <f>_xll.qlIndexFixing($AC$5,AP173,TRUE,_xll.ohTrigger(Trigger,Trigger1M))</f>
        <v>-7.7649125071476896E-4</v>
      </c>
      <c r="AT173" s="320">
        <f>_xll.qlIndexFixing($AU$1,AP173,TRUE,_xll.ohTrigger(Trigger,Trigger1M))</f>
        <v>-8.6068433480504254E-4</v>
      </c>
    </row>
    <row r="174" spans="41:46" ht="11.25" customHeight="1" x14ac:dyDescent="0.25">
      <c r="AO174" s="157" t="s">
        <v>211</v>
      </c>
      <c r="AP174" s="158">
        <f>_xll.qlInterestRateIndexFixingDate(Currency&amp;"ibor"&amp;Tenor,AQ174,Trigger)</f>
        <v>42380</v>
      </c>
      <c r="AQ174" s="158">
        <f>_xll.qlCalendarAdvance(Calendar,AQ173,AO174,"f",,Trigger)</f>
        <v>42382</v>
      </c>
      <c r="AR174" s="158">
        <f>_xll.qlInterestRateIndexMaturity(Currency&amp;"ibor"&amp;Tenor,AQ174,Trigger)</f>
        <v>42415</v>
      </c>
      <c r="AS174" s="320">
        <f>_xll.qlIndexFixing($AC$5,AP174,TRUE,_xll.ohTrigger(Trigger,Trigger1M))</f>
        <v>-7.8037878694244131E-4</v>
      </c>
      <c r="AT174" s="320">
        <f>_xll.qlIndexFixing($AU$1,AP174,TRUE,_xll.ohTrigger(Trigger,Trigger1M))</f>
        <v>-8.7238380260186562E-4</v>
      </c>
    </row>
    <row r="175" spans="41:46" ht="11.25" customHeight="1" x14ac:dyDescent="0.25">
      <c r="AO175" s="157" t="s">
        <v>211</v>
      </c>
      <c r="AP175" s="158">
        <f>_xll.qlInterestRateIndexFixingDate(Currency&amp;"ibor"&amp;Tenor,AQ175,Trigger)</f>
        <v>42381</v>
      </c>
      <c r="AQ175" s="158">
        <f>_xll.qlCalendarAdvance(Calendar,AQ174,AO175,"f",,Trigger)</f>
        <v>42383</v>
      </c>
      <c r="AR175" s="158">
        <f>_xll.qlInterestRateIndexMaturity(Currency&amp;"ibor"&amp;Tenor,AQ175,Trigger)</f>
        <v>42415</v>
      </c>
      <c r="AS175" s="320">
        <f>_xll.qlIndexFixing($AC$5,AP175,TRUE,_xll.ohTrigger(Trigger,Trigger1M))</f>
        <v>-7.8310311701121349E-4</v>
      </c>
      <c r="AT175" s="320">
        <f>_xll.qlIndexFixing($AU$1,AP175,TRUE,_xll.ohTrigger(Trigger,Trigger1M))</f>
        <v>-8.802398311597015E-4</v>
      </c>
    </row>
    <row r="176" spans="41:46" ht="11.25" customHeight="1" x14ac:dyDescent="0.25">
      <c r="AO176" s="157" t="s">
        <v>211</v>
      </c>
      <c r="AP176" s="158">
        <f>_xll.qlInterestRateIndexFixingDate(Currency&amp;"ibor"&amp;Tenor,AQ176,Trigger)</f>
        <v>42382</v>
      </c>
      <c r="AQ176" s="158">
        <f>_xll.qlCalendarAdvance(Calendar,AQ175,AO176,"f",,Trigger)</f>
        <v>42384</v>
      </c>
      <c r="AR176" s="158">
        <f>_xll.qlInterestRateIndexMaturity(Currency&amp;"ibor"&amp;Tenor,AQ176,Trigger)</f>
        <v>42415</v>
      </c>
      <c r="AS176" s="320">
        <f>_xll.qlIndexFixing($AC$5,AP176,TRUE,_xll.ohTrigger(Trigger,Trigger1M))</f>
        <v>-7.8339494067124877E-4</v>
      </c>
      <c r="AT176" s="320">
        <f>_xll.qlIndexFixing($AU$1,AP176,TRUE,_xll.ohTrigger(Trigger,Trigger1M))</f>
        <v>-8.8812302114226946E-4</v>
      </c>
    </row>
    <row r="177" spans="41:46" ht="11.25" customHeight="1" x14ac:dyDescent="0.25">
      <c r="AO177" s="157" t="s">
        <v>211</v>
      </c>
      <c r="AP177" s="158">
        <f>_xll.qlInterestRateIndexFixingDate(Currency&amp;"ibor"&amp;Tenor,AQ177,Trigger)</f>
        <v>42383</v>
      </c>
      <c r="AQ177" s="158">
        <f>_xll.qlCalendarAdvance(Calendar,AQ176,AO177,"f",,Trigger)</f>
        <v>42387</v>
      </c>
      <c r="AR177" s="158">
        <f>_xll.qlInterestRateIndexMaturity(Currency&amp;"ibor"&amp;Tenor,AQ177,Trigger)</f>
        <v>42418</v>
      </c>
      <c r="AS177" s="320">
        <f>_xll.qlIndexFixing($AC$5,AP177,TRUE,_xll.ohTrigger(Trigger,Trigger1M))</f>
        <v>-7.9116799150263028E-4</v>
      </c>
      <c r="AT177" s="320">
        <f>_xll.qlIndexFixing($AU$1,AP177,TRUE,_xll.ohTrigger(Trigger,Trigger1M))</f>
        <v>-9.0510077400391396E-4</v>
      </c>
    </row>
    <row r="178" spans="41:46" ht="11.25" customHeight="1" x14ac:dyDescent="0.25">
      <c r="AO178" s="157" t="s">
        <v>211</v>
      </c>
      <c r="AP178" s="158">
        <f>_xll.qlInterestRateIndexFixingDate(Currency&amp;"ibor"&amp;Tenor,AQ178,Trigger)</f>
        <v>42384</v>
      </c>
      <c r="AQ178" s="158">
        <f>_xll.qlCalendarAdvance(Calendar,AQ177,AO178,"f",,Trigger)</f>
        <v>42388</v>
      </c>
      <c r="AR178" s="158">
        <f>_xll.qlInterestRateIndexMaturity(Currency&amp;"ibor"&amp;Tenor,AQ178,Trigger)</f>
        <v>42419</v>
      </c>
      <c r="AS178" s="320">
        <f>_xll.qlIndexFixing($AC$5,AP178,TRUE,_xll.ohTrigger(Trigger,Trigger1M))</f>
        <v>-7.9378750476957478E-4</v>
      </c>
      <c r="AT178" s="320">
        <f>_xll.qlIndexFixing($AU$1,AP178,TRUE,_xll.ohTrigger(Trigger,Trigger1M))</f>
        <v>-9.0830941799183965E-4</v>
      </c>
    </row>
    <row r="179" spans="41:46" ht="11.25" customHeight="1" x14ac:dyDescent="0.25">
      <c r="AO179" s="157" t="s">
        <v>211</v>
      </c>
      <c r="AP179" s="158">
        <f>_xll.qlInterestRateIndexFixingDate(Currency&amp;"ibor"&amp;Tenor,AQ179,Trigger)</f>
        <v>42387</v>
      </c>
      <c r="AQ179" s="158">
        <f>_xll.qlCalendarAdvance(Calendar,AQ178,AO179,"f",,Trigger)</f>
        <v>42389</v>
      </c>
      <c r="AR179" s="158">
        <f>_xll.qlInterestRateIndexMaturity(Currency&amp;"ibor"&amp;Tenor,AQ179,Trigger)</f>
        <v>42422</v>
      </c>
      <c r="AS179" s="320">
        <f>_xll.qlIndexFixing($AC$5,AP179,TRUE,_xll.ohTrigger(Trigger,Trigger1M))</f>
        <v>-8.0028338842827202E-4</v>
      </c>
      <c r="AT179" s="320">
        <f>_xll.qlIndexFixing($AU$1,AP179,TRUE,_xll.ohTrigger(Trigger,Trigger1M))</f>
        <v>-9.046935322657132E-4</v>
      </c>
    </row>
    <row r="180" spans="41:46" ht="11.25" customHeight="1" x14ac:dyDescent="0.25">
      <c r="AO180" s="157" t="s">
        <v>211</v>
      </c>
      <c r="AP180" s="158">
        <f>_xll.qlInterestRateIndexFixingDate(Currency&amp;"ibor"&amp;Tenor,AQ180,Trigger)</f>
        <v>42388</v>
      </c>
      <c r="AQ180" s="158">
        <f>_xll.qlCalendarAdvance(Calendar,AQ179,AO180,"f",,Trigger)</f>
        <v>42390</v>
      </c>
      <c r="AR180" s="158">
        <f>_xll.qlInterestRateIndexMaturity(Currency&amp;"ibor"&amp;Tenor,AQ180,Trigger)</f>
        <v>42422</v>
      </c>
      <c r="AS180" s="320">
        <f>_xll.qlIndexFixing($AC$5,AP180,TRUE,_xll.ohTrigger(Trigger,Trigger1M))</f>
        <v>-8.0099395274785268E-4</v>
      </c>
      <c r="AT180" s="320">
        <f>_xll.qlIndexFixing($AU$1,AP180,TRUE,_xll.ohTrigger(Trigger,Trigger1M))</f>
        <v>-9.0822858142339258E-4</v>
      </c>
    </row>
    <row r="181" spans="41:46" ht="11.25" customHeight="1" x14ac:dyDescent="0.25">
      <c r="AO181" s="157" t="s">
        <v>211</v>
      </c>
      <c r="AP181" s="158">
        <f>_xll.qlInterestRateIndexFixingDate(Currency&amp;"ibor"&amp;Tenor,AQ181,Trigger)</f>
        <v>42389</v>
      </c>
      <c r="AQ181" s="158">
        <f>_xll.qlCalendarAdvance(Calendar,AQ180,AO181,"f",,Trigger)</f>
        <v>42391</v>
      </c>
      <c r="AR181" s="158">
        <f>_xll.qlInterestRateIndexMaturity(Currency&amp;"ibor"&amp;Tenor,AQ181,Trigger)</f>
        <v>42422</v>
      </c>
      <c r="AS181" s="320">
        <f>_xll.qlIndexFixing($AC$5,AP181,TRUE,_xll.ohTrigger(Trigger,Trigger1M))</f>
        <v>-8.0173153339803806E-4</v>
      </c>
      <c r="AT181" s="320">
        <f>_xll.qlIndexFixing($AU$1,AP181,TRUE,_xll.ohTrigger(Trigger,Trigger1M))</f>
        <v>-9.1129189811922282E-4</v>
      </c>
    </row>
    <row r="182" spans="41:46" ht="11.25" customHeight="1" x14ac:dyDescent="0.25">
      <c r="AO182" s="157" t="s">
        <v>211</v>
      </c>
      <c r="AP182" s="158">
        <f>_xll.qlInterestRateIndexFixingDate(Currency&amp;"ibor"&amp;Tenor,AQ182,Trigger)</f>
        <v>42390</v>
      </c>
      <c r="AQ182" s="158">
        <f>_xll.qlCalendarAdvance(Calendar,AQ181,AO182,"f",,Trigger)</f>
        <v>42394</v>
      </c>
      <c r="AR182" s="158">
        <f>_xll.qlInterestRateIndexMaturity(Currency&amp;"ibor"&amp;Tenor,AQ182,Trigger)</f>
        <v>42425</v>
      </c>
      <c r="AS182" s="320">
        <f>_xll.qlIndexFixing($AC$5,AP182,TRUE,_xll.ohTrigger(Trigger,Trigger1M))</f>
        <v>-8.0980379506488274E-4</v>
      </c>
      <c r="AT182" s="320">
        <f>_xll.qlIndexFixing($AU$1,AP182,TRUE,_xll.ohTrigger(Trigger,Trigger1M))</f>
        <v>-9.0542431088507088E-4</v>
      </c>
    </row>
    <row r="183" spans="41:46" ht="11.25" customHeight="1" x14ac:dyDescent="0.25">
      <c r="AO183" s="157" t="s">
        <v>211</v>
      </c>
      <c r="AP183" s="158">
        <f>_xll.qlInterestRateIndexFixingDate(Currency&amp;"ibor"&amp;Tenor,AQ183,Trigger)</f>
        <v>42391</v>
      </c>
      <c r="AQ183" s="158">
        <f>_xll.qlCalendarAdvance(Calendar,AQ182,AO183,"f",,Trigger)</f>
        <v>42395</v>
      </c>
      <c r="AR183" s="158">
        <f>_xll.qlInterestRateIndexMaturity(Currency&amp;"ibor"&amp;Tenor,AQ183,Trigger)</f>
        <v>42426</v>
      </c>
      <c r="AS183" s="320">
        <f>_xll.qlIndexFixing($AC$5,AP183,TRUE,_xll.ohTrigger(Trigger,Trigger1M))</f>
        <v>-8.1252304513902739E-4</v>
      </c>
      <c r="AT183" s="320">
        <f>_xll.qlIndexFixing($AU$1,AP183,TRUE,_xll.ohTrigger(Trigger,Trigger1M))</f>
        <v>-9.017589135407178E-4</v>
      </c>
    </row>
    <row r="184" spans="41:46" ht="11.25" customHeight="1" x14ac:dyDescent="0.25">
      <c r="AO184" s="157" t="s">
        <v>211</v>
      </c>
      <c r="AP184" s="158">
        <f>_xll.qlInterestRateIndexFixingDate(Currency&amp;"ibor"&amp;Tenor,AQ184,Trigger)</f>
        <v>42394</v>
      </c>
      <c r="AQ184" s="158">
        <f>_xll.qlCalendarAdvance(Calendar,AQ183,AO184,"f",,Trigger)</f>
        <v>42396</v>
      </c>
      <c r="AR184" s="158">
        <f>_xll.qlInterestRateIndexMaturity(Currency&amp;"ibor"&amp;Tenor,AQ184,Trigger)</f>
        <v>42429</v>
      </c>
      <c r="AS184" s="320">
        <f>_xll.qlIndexFixing($AC$5,AP184,TRUE,_xll.ohTrigger(Trigger,Trigger1M))</f>
        <v>-8.184113236854206E-4</v>
      </c>
      <c r="AT184" s="320">
        <f>_xll.qlIndexFixing($AU$1,AP184,TRUE,_xll.ohTrigger(Trigger,Trigger1M))</f>
        <v>-8.8858269201716217E-4</v>
      </c>
    </row>
    <row r="185" spans="41:46" ht="11.25" customHeight="1" x14ac:dyDescent="0.25">
      <c r="AO185" s="157" t="s">
        <v>211</v>
      </c>
      <c r="AP185" s="158">
        <f>_xll.qlInterestRateIndexFixingDate(Currency&amp;"ibor"&amp;Tenor,AQ185,Trigger)</f>
        <v>42395</v>
      </c>
      <c r="AQ185" s="158">
        <f>_xll.qlCalendarAdvance(Calendar,AQ184,AO185,"f",,Trigger)</f>
        <v>42397</v>
      </c>
      <c r="AR185" s="158">
        <f>_xll.qlInterestRateIndexMaturity(Currency&amp;"ibor"&amp;Tenor,AQ185,Trigger)</f>
        <v>42429</v>
      </c>
      <c r="AS185" s="320">
        <f>_xll.qlIndexFixing($AC$5,AP185,TRUE,_xll.ohTrigger(Trigger,Trigger1M))</f>
        <v>-8.1956112684106186E-4</v>
      </c>
      <c r="AT185" s="320">
        <f>_xll.qlIndexFixing($AU$1,AP185,TRUE,_xll.ohTrigger(Trigger,Trigger1M))</f>
        <v>-8.8773609708520107E-4</v>
      </c>
    </row>
    <row r="186" spans="41:46" ht="11.25" customHeight="1" x14ac:dyDescent="0.25">
      <c r="AO186" s="157" t="s">
        <v>211</v>
      </c>
      <c r="AP186" s="158">
        <f>_xll.qlInterestRateIndexFixingDate(Currency&amp;"ibor"&amp;Tenor,AQ186,Trigger)</f>
        <v>42396</v>
      </c>
      <c r="AQ186" s="158">
        <f>_xll.qlCalendarAdvance(Calendar,AQ185,AO186,"f",,Trigger)</f>
        <v>42398</v>
      </c>
      <c r="AR186" s="158">
        <f>_xll.qlInterestRateIndexMaturity(Currency&amp;"ibor"&amp;Tenor,AQ186,Trigger)</f>
        <v>42429</v>
      </c>
      <c r="AS186" s="320">
        <f>_xll.qlIndexFixing($AC$5,AP186,TRUE,_xll.ohTrigger(Trigger,Trigger1M))</f>
        <v>-8.2076628378038592E-4</v>
      </c>
      <c r="AT186" s="320">
        <f>_xll.qlIndexFixing($AU$1,AP186,TRUE,_xll.ohTrigger(Trigger,Trigger1M))</f>
        <v>-8.8644060175008081E-4</v>
      </c>
    </row>
    <row r="187" spans="41:46" ht="11.25" customHeight="1" x14ac:dyDescent="0.25">
      <c r="AO187" s="157" t="s">
        <v>211</v>
      </c>
      <c r="AP187" s="158">
        <f>_xll.qlInterestRateIndexFixingDate(Currency&amp;"ibor"&amp;Tenor,AQ187,Trigger)</f>
        <v>42397</v>
      </c>
      <c r="AQ187" s="158">
        <f>_xll.qlCalendarAdvance(Calendar,AQ186,AO187,"f",,Trigger)</f>
        <v>42401</v>
      </c>
      <c r="AR187" s="158">
        <f>_xll.qlInterestRateIndexMaturity(Currency&amp;"ibor"&amp;Tenor,AQ187,Trigger)</f>
        <v>42430</v>
      </c>
      <c r="AS187" s="320">
        <f>_xll.qlIndexFixing($AC$5,AP187,TRUE,_xll.ohTrigger(Trigger,Trigger1M))</f>
        <v>-8.2629314961727926E-4</v>
      </c>
      <c r="AT187" s="320">
        <f>_xll.qlIndexFixing($AU$1,AP187,TRUE,_xll.ohTrigger(Trigger,Trigger1M))</f>
        <v>-8.7514223074636568E-4</v>
      </c>
    </row>
    <row r="188" spans="41:46" ht="11.25" customHeight="1" x14ac:dyDescent="0.25">
      <c r="AO188" s="157" t="s">
        <v>211</v>
      </c>
      <c r="AP188" s="158">
        <f>_xll.qlInterestRateIndexFixingDate(Currency&amp;"ibor"&amp;Tenor,AQ188,Trigger)</f>
        <v>42398</v>
      </c>
      <c r="AQ188" s="158">
        <f>_xll.qlCalendarAdvance(Calendar,AQ187,AO188,"f",,Trigger)</f>
        <v>42402</v>
      </c>
      <c r="AR188" s="158">
        <f>_xll.qlInterestRateIndexMaturity(Currency&amp;"ibor"&amp;Tenor,AQ188,Trigger)</f>
        <v>42431</v>
      </c>
      <c r="AS188" s="320">
        <f>_xll.qlIndexFixing($AC$5,AP188,TRUE,_xll.ohTrigger(Trigger,Trigger1M))</f>
        <v>-8.2923596649022401E-4</v>
      </c>
      <c r="AT188" s="320">
        <f>_xll.qlIndexFixing($AU$1,AP188,TRUE,_xll.ohTrigger(Trigger,Trigger1M))</f>
        <v>-8.6731573084165218E-4</v>
      </c>
    </row>
    <row r="189" spans="41:46" ht="11.25" customHeight="1" x14ac:dyDescent="0.25">
      <c r="AO189" s="157" t="s">
        <v>211</v>
      </c>
      <c r="AP189" s="158">
        <f>_xll.qlInterestRateIndexFixingDate(Currency&amp;"ibor"&amp;Tenor,AQ189,Trigger)</f>
        <v>42401</v>
      </c>
      <c r="AQ189" s="158">
        <f>_xll.qlCalendarAdvance(Calendar,AQ188,AO189,"f",,Trigger)</f>
        <v>42403</v>
      </c>
      <c r="AR189" s="158">
        <f>_xll.qlInterestRateIndexMaturity(Currency&amp;"ibor"&amp;Tenor,AQ189,Trigger)</f>
        <v>42432</v>
      </c>
      <c r="AS189" s="320">
        <f>_xll.qlIndexFixing($AC$5,AP189,TRUE,_xll.ohTrigger(Trigger,Trigger1M))</f>
        <v>-8.3219401409294965E-4</v>
      </c>
      <c r="AT189" s="320">
        <f>_xll.qlIndexFixing($AU$1,AP189,TRUE,_xll.ohTrigger(Trigger,Trigger1M))</f>
        <v>-8.5910692114070418E-4</v>
      </c>
    </row>
    <row r="190" spans="41:46" ht="11.25" customHeight="1" x14ac:dyDescent="0.25">
      <c r="AO190" s="157" t="s">
        <v>211</v>
      </c>
      <c r="AP190" s="158">
        <f>_xll.qlInterestRateIndexFixingDate(Currency&amp;"ibor"&amp;Tenor,AQ190,Trigger)</f>
        <v>42402</v>
      </c>
      <c r="AQ190" s="158">
        <f>_xll.qlCalendarAdvance(Calendar,AQ189,AO190,"f",,Trigger)</f>
        <v>42404</v>
      </c>
      <c r="AR190" s="158">
        <f>_xll.qlInterestRateIndexMaturity(Currency&amp;"ibor"&amp;Tenor,AQ190,Trigger)</f>
        <v>42433</v>
      </c>
      <c r="AS190" s="320">
        <f>_xll.qlIndexFixing($AC$5,AP190,TRUE,_xll.ohTrigger(Trigger,Trigger1M))</f>
        <v>-8.35167292418565E-4</v>
      </c>
      <c r="AT190" s="320">
        <f>_xll.qlIndexFixing($AU$1,AP190,TRUE,_xll.ohTrigger(Trigger,Trigger1M))</f>
        <v>-8.505854576417324E-4</v>
      </c>
    </row>
    <row r="191" spans="41:46" ht="11.25" customHeight="1" x14ac:dyDescent="0.25">
      <c r="AO191" s="157" t="s">
        <v>211</v>
      </c>
      <c r="AP191" s="158">
        <f>_xll.qlInterestRateIndexFixingDate(Currency&amp;"ibor"&amp;Tenor,AQ191,Trigger)</f>
        <v>42403</v>
      </c>
      <c r="AQ191" s="158">
        <f>_xll.qlCalendarAdvance(Calendar,AQ190,AO191,"f",,Trigger)</f>
        <v>42405</v>
      </c>
      <c r="AR191" s="158">
        <f>_xll.qlInterestRateIndexMaturity(Currency&amp;"ibor"&amp;Tenor,AQ191,Trigger)</f>
        <v>42436</v>
      </c>
      <c r="AS191" s="320">
        <f>_xll.qlIndexFixing($AC$5,AP191,TRUE,_xll.ohTrigger(Trigger,Trigger1M))</f>
        <v>-8.404991883913562E-4</v>
      </c>
      <c r="AT191" s="320">
        <f>_xll.qlIndexFixing($AU$1,AP191,TRUE,_xll.ohTrigger(Trigger,Trigger1M))</f>
        <v>-8.3332809112567747E-4</v>
      </c>
    </row>
    <row r="192" spans="41:46" ht="11.25" customHeight="1" x14ac:dyDescent="0.25">
      <c r="AO192" s="157" t="s">
        <v>211</v>
      </c>
      <c r="AP192" s="158">
        <f>_xll.qlInterestRateIndexFixingDate(Currency&amp;"ibor"&amp;Tenor,AQ192,Trigger)</f>
        <v>42404</v>
      </c>
      <c r="AQ192" s="158">
        <f>_xll.qlCalendarAdvance(Calendar,AQ191,AO192,"f",,Trigger)</f>
        <v>42408</v>
      </c>
      <c r="AR192" s="158">
        <f>_xll.qlInterestRateIndexMaturity(Currency&amp;"ibor"&amp;Tenor,AQ192,Trigger)</f>
        <v>42437</v>
      </c>
      <c r="AS192" s="320">
        <f>_xll.qlIndexFixing($AC$5,AP192,TRUE,_xll.ohTrigger(Trigger,Trigger1M))</f>
        <v>-8.4721271272389853E-4</v>
      </c>
      <c r="AT192" s="320">
        <f>_xll.qlIndexFixing($AU$1,AP192,TRUE,_xll.ohTrigger(Trigger,Trigger1M))</f>
        <v>-8.1480365943870656E-4</v>
      </c>
    </row>
    <row r="193" spans="41:46" ht="11.25" customHeight="1" x14ac:dyDescent="0.25">
      <c r="AO193" s="157" t="s">
        <v>211</v>
      </c>
      <c r="AP193" s="158">
        <f>_xll.qlInterestRateIndexFixingDate(Currency&amp;"ibor"&amp;Tenor,AQ193,Trigger)</f>
        <v>42405</v>
      </c>
      <c r="AQ193" s="158">
        <f>_xll.qlCalendarAdvance(Calendar,AQ192,AO193,"f",,Trigger)</f>
        <v>42409</v>
      </c>
      <c r="AR193" s="158">
        <f>_xll.qlInterestRateIndexMaturity(Currency&amp;"ibor"&amp;Tenor,AQ193,Trigger)</f>
        <v>42438</v>
      </c>
      <c r="AS193" s="320">
        <f>_xll.qlIndexFixing($AC$5,AP193,TRUE,_xll.ohTrigger(Trigger,Trigger1M))</f>
        <v>-8.5026214449857788E-4</v>
      </c>
      <c r="AT193" s="320">
        <f>_xll.qlIndexFixing($AU$1,AP193,TRUE,_xll.ohTrigger(Trigger,Trigger1M))</f>
        <v>-8.058012409122065E-4</v>
      </c>
    </row>
    <row r="194" spans="41:46" ht="11.25" customHeight="1" x14ac:dyDescent="0.25">
      <c r="AO194" s="157" t="s">
        <v>211</v>
      </c>
      <c r="AP194" s="158">
        <f>_xll.qlInterestRateIndexFixingDate(Currency&amp;"ibor"&amp;Tenor,AQ194,Trigger)</f>
        <v>42408</v>
      </c>
      <c r="AQ194" s="158">
        <f>_xll.qlCalendarAdvance(Calendar,AQ193,AO194,"f",,Trigger)</f>
        <v>42410</v>
      </c>
      <c r="AR194" s="158">
        <f>_xll.qlInterestRateIndexMaturity(Currency&amp;"ibor"&amp;Tenor,AQ194,Trigger)</f>
        <v>42439</v>
      </c>
      <c r="AS194" s="320">
        <f>_xll.qlIndexFixing($AC$5,AP194,TRUE,_xll.ohTrigger(Trigger,Trigger1M))</f>
        <v>-8.5332680692585844E-4</v>
      </c>
      <c r="AT194" s="320">
        <f>_xll.qlIndexFixing($AU$1,AP194,TRUE,_xll.ohTrigger(Trigger,Trigger1M))</f>
        <v>-7.9692658913185484E-4</v>
      </c>
    </row>
    <row r="195" spans="41:46" ht="11.25" customHeight="1" x14ac:dyDescent="0.25">
      <c r="AO195" s="157" t="s">
        <v>211</v>
      </c>
      <c r="AP195" s="158">
        <f>_xll.qlInterestRateIndexFixingDate(Currency&amp;"ibor"&amp;Tenor,AQ195,Trigger)</f>
        <v>42409</v>
      </c>
      <c r="AQ195" s="158">
        <f>_xll.qlCalendarAdvance(Calendar,AQ194,AO195,"f",,Trigger)</f>
        <v>42411</v>
      </c>
      <c r="AR195" s="158">
        <f>_xll.qlInterestRateIndexMaturity(Currency&amp;"ibor"&amp;Tenor,AQ195,Trigger)</f>
        <v>42440</v>
      </c>
      <c r="AS195" s="320">
        <f>_xll.qlIndexFixing($AC$5,AP195,TRUE,_xll.ohTrigger(Trigger,Trigger1M))</f>
        <v>-8.56406699997471E-4</v>
      </c>
      <c r="AT195" s="320">
        <f>_xll.qlIndexFixing($AU$1,AP195,TRUE,_xll.ohTrigger(Trigger,Trigger1M))</f>
        <v>-7.8825685502605623E-4</v>
      </c>
    </row>
    <row r="196" spans="41:46" ht="11.25" customHeight="1" x14ac:dyDescent="0.25">
      <c r="AO196" s="157" t="s">
        <v>211</v>
      </c>
      <c r="AP196" s="158">
        <f>_xll.qlInterestRateIndexFixingDate(Currency&amp;"ibor"&amp;Tenor,AQ196,Trigger)</f>
        <v>42410</v>
      </c>
      <c r="AQ196" s="158">
        <f>_xll.qlCalendarAdvance(Calendar,AQ195,AO196,"f",,Trigger)</f>
        <v>42412</v>
      </c>
      <c r="AR196" s="158">
        <f>_xll.qlInterestRateIndexMaturity(Currency&amp;"ibor"&amp;Tenor,AQ196,Trigger)</f>
        <v>42443</v>
      </c>
      <c r="AS196" s="320">
        <f>_xll.qlIndexFixing($AC$5,AP196,TRUE,_xll.ohTrigger(Trigger,Trigger1M))</f>
        <v>-8.6093024366863712E-4</v>
      </c>
      <c r="AT196" s="320">
        <f>_xll.qlIndexFixing($AU$1,AP196,TRUE,_xll.ohTrigger(Trigger,Trigger1M))</f>
        <v>-7.7411780414129723E-4</v>
      </c>
    </row>
    <row r="197" spans="41:46" ht="11.25" customHeight="1" x14ac:dyDescent="0.25">
      <c r="AO197" s="157" t="s">
        <v>211</v>
      </c>
      <c r="AP197" s="158">
        <f>_xll.qlInterestRateIndexFixingDate(Currency&amp;"ibor"&amp;Tenor,AQ197,Trigger)</f>
        <v>42411</v>
      </c>
      <c r="AQ197" s="158">
        <f>_xll.qlCalendarAdvance(Calendar,AQ196,AO197,"f",,Trigger)</f>
        <v>42415</v>
      </c>
      <c r="AR197" s="158">
        <f>_xll.qlInterestRateIndexMaturity(Currency&amp;"ibor"&amp;Tenor,AQ197,Trigger)</f>
        <v>42444</v>
      </c>
      <c r="AS197" s="320">
        <f>_xll.qlIndexFixing($AC$5,AP197,TRUE,_xll.ohTrigger(Trigger,Trigger1M))</f>
        <v>-8.6306140520091322E-4</v>
      </c>
      <c r="AT197" s="320">
        <f>_xll.qlIndexFixing($AU$1,AP197,TRUE,_xll.ohTrigger(Trigger,Trigger1M))</f>
        <v>-7.5720379990289611E-4</v>
      </c>
    </row>
    <row r="198" spans="41:46" ht="11.25" customHeight="1" x14ac:dyDescent="0.25">
      <c r="AO198" s="157" t="s">
        <v>211</v>
      </c>
      <c r="AP198" s="158">
        <f>_xll.qlInterestRateIndexFixingDate(Currency&amp;"ibor"&amp;Tenor,AQ198,Trigger)</f>
        <v>42412</v>
      </c>
      <c r="AQ198" s="158">
        <f>_xll.qlCalendarAdvance(Calendar,AQ197,AO198,"f",,Trigger)</f>
        <v>42416</v>
      </c>
      <c r="AR198" s="158">
        <f>_xll.qlInterestRateIndexMaturity(Currency&amp;"ibor"&amp;Tenor,AQ198,Trigger)</f>
        <v>42445</v>
      </c>
      <c r="AS198" s="320">
        <f>_xll.qlIndexFixing($AC$5,AP198,TRUE,_xll.ohTrigger(Trigger,Trigger1M))</f>
        <v>-8.5823010872768395E-4</v>
      </c>
      <c r="AT198" s="320">
        <f>_xll.qlIndexFixing($AU$1,AP198,TRUE,_xll.ohTrigger(Trigger,Trigger1M))</f>
        <v>-7.5062925015827598E-4</v>
      </c>
    </row>
    <row r="199" spans="41:46" ht="11.25" customHeight="1" x14ac:dyDescent="0.25">
      <c r="AO199" s="157" t="s">
        <v>211</v>
      </c>
      <c r="AP199" s="158">
        <f>_xll.qlInterestRateIndexFixingDate(Currency&amp;"ibor"&amp;Tenor,AQ199,Trigger)</f>
        <v>42415</v>
      </c>
      <c r="AQ199" s="158">
        <f>_xll.qlCalendarAdvance(Calendar,AQ198,AO199,"f",,Trigger)</f>
        <v>42417</v>
      </c>
      <c r="AR199" s="158">
        <f>_xll.qlInterestRateIndexMaturity(Currency&amp;"ibor"&amp;Tenor,AQ199,Trigger)</f>
        <v>42446</v>
      </c>
      <c r="AS199" s="320">
        <f>_xll.qlIndexFixing($AC$5,AP199,TRUE,_xll.ohTrigger(Trigger,Trigger1M))</f>
        <v>-8.533610364802218E-4</v>
      </c>
      <c r="AT199" s="320">
        <f>_xll.qlIndexFixing($AU$1,AP199,TRUE,_xll.ohTrigger(Trigger,Trigger1M))</f>
        <v>-7.4445284623203924E-4</v>
      </c>
    </row>
    <row r="200" spans="41:46" ht="11.25" customHeight="1" x14ac:dyDescent="0.25">
      <c r="AO200" s="157" t="s">
        <v>211</v>
      </c>
      <c r="AP200" s="158">
        <f>_xll.qlInterestRateIndexFixingDate(Currency&amp;"ibor"&amp;Tenor,AQ200,Trigger)</f>
        <v>42416</v>
      </c>
      <c r="AQ200" s="158">
        <f>_xll.qlCalendarAdvance(Calendar,AQ199,AO200,"f",,Trigger)</f>
        <v>42418</v>
      </c>
      <c r="AR200" s="158">
        <f>_xll.qlInterestRateIndexMaturity(Currency&amp;"ibor"&amp;Tenor,AQ200,Trigger)</f>
        <v>42447</v>
      </c>
      <c r="AS200" s="320">
        <f>_xll.qlIndexFixing($AC$5,AP200,TRUE,_xll.ohTrigger(Trigger,Trigger1M))</f>
        <v>-8.4845418841855886E-4</v>
      </c>
      <c r="AT200" s="320">
        <f>_xll.qlIndexFixing($AU$1,AP200,TRUE,_xll.ohTrigger(Trigger,Trigger1M))</f>
        <v>-7.3865825594581749E-4</v>
      </c>
    </row>
    <row r="201" spans="41:46" ht="11.25" customHeight="1" x14ac:dyDescent="0.25">
      <c r="AO201" s="157" t="s">
        <v>211</v>
      </c>
      <c r="AP201" s="158">
        <f>_xll.qlInterestRateIndexFixingDate(Currency&amp;"ibor"&amp;Tenor,AQ201,Trigger)</f>
        <v>42417</v>
      </c>
      <c r="AQ201" s="158">
        <f>_xll.qlCalendarAdvance(Calendar,AQ200,AO201,"f",,Trigger)</f>
        <v>42419</v>
      </c>
      <c r="AR201" s="158">
        <f>_xll.qlInterestRateIndexMaturity(Currency&amp;"ibor"&amp;Tenor,AQ201,Trigger)</f>
        <v>42450</v>
      </c>
      <c r="AS201" s="320">
        <f>_xll.qlIndexFixing($AC$5,AP201,TRUE,_xll.ohTrigger(Trigger,Trigger1M))</f>
        <v>-8.3515969083112996E-4</v>
      </c>
      <c r="AT201" s="320">
        <f>_xll.qlIndexFixing($AU$1,AP201,TRUE,_xll.ohTrigger(Trigger,Trigger1M))</f>
        <v>-7.3010022390376881E-4</v>
      </c>
    </row>
    <row r="202" spans="41:46" ht="11.25" customHeight="1" x14ac:dyDescent="0.25">
      <c r="AO202" s="157" t="s">
        <v>211</v>
      </c>
      <c r="AP202" s="158">
        <f>_xll.qlInterestRateIndexFixingDate(Currency&amp;"ibor"&amp;Tenor,AQ202,Trigger)</f>
        <v>42418</v>
      </c>
      <c r="AQ202" s="158">
        <f>_xll.qlCalendarAdvance(Calendar,AQ201,AO202,"f",,Trigger)</f>
        <v>42422</v>
      </c>
      <c r="AR202" s="158">
        <f>_xll.qlInterestRateIndexMaturity(Currency&amp;"ibor"&amp;Tenor,AQ202,Trigger)</f>
        <v>42451</v>
      </c>
      <c r="AS202" s="320">
        <f>_xll.qlIndexFixing($AC$5,AP202,TRUE,_xll.ohTrigger(Trigger,Trigger1M))</f>
        <v>-8.2844903711476838E-4</v>
      </c>
      <c r="AT202" s="320">
        <f>_xll.qlIndexFixing($AU$1,AP202,TRUE,_xll.ohTrigger(Trigger,Trigger1M))</f>
        <v>-7.1896098470278311E-4</v>
      </c>
    </row>
    <row r="203" spans="41:46" ht="11.25" customHeight="1" x14ac:dyDescent="0.25">
      <c r="AO203" s="157" t="s">
        <v>211</v>
      </c>
      <c r="AP203" s="158">
        <f>_xll.qlInterestRateIndexFixingDate(Currency&amp;"ibor"&amp;Tenor,AQ203,Trigger)</f>
        <v>42419</v>
      </c>
      <c r="AQ203" s="158">
        <f>_xll.qlCalendarAdvance(Calendar,AQ202,AO203,"f",,Trigger)</f>
        <v>42423</v>
      </c>
      <c r="AR203" s="158">
        <f>_xll.qlInterestRateIndexMaturity(Currency&amp;"ibor"&amp;Tenor,AQ203,Trigger)</f>
        <v>42452</v>
      </c>
      <c r="AS203" s="320">
        <f>_xll.qlIndexFixing($AC$5,AP203,TRUE,_xll.ohTrigger(Trigger,Trigger1M))</f>
        <v>-8.2335330929713172E-4</v>
      </c>
      <c r="AT203" s="320">
        <f>_xll.qlIndexFixing($AU$1,AP203,TRUE,_xll.ohTrigger(Trigger,Trigger1M))</f>
        <v>-7.148200770680656E-4</v>
      </c>
    </row>
    <row r="204" spans="41:46" ht="11.25" customHeight="1" x14ac:dyDescent="0.25">
      <c r="AO204" s="157" t="s">
        <v>211</v>
      </c>
      <c r="AP204" s="158">
        <f>_xll.qlInterestRateIndexFixingDate(Currency&amp;"ibor"&amp;Tenor,AQ204,Trigger)</f>
        <v>42422</v>
      </c>
      <c r="AQ204" s="158">
        <f>_xll.qlCalendarAdvance(Calendar,AQ203,AO204,"f",,Trigger)</f>
        <v>42424</v>
      </c>
      <c r="AR204" s="158">
        <f>_xll.qlInterestRateIndexMaturity(Currency&amp;"ibor"&amp;Tenor,AQ204,Trigger)</f>
        <v>42453</v>
      </c>
      <c r="AS204" s="320">
        <f>_xll.qlIndexFixing($AC$5,AP204,TRUE,_xll.ohTrigger(Trigger,Trigger1M))</f>
        <v>-8.1821980539103091E-4</v>
      </c>
      <c r="AT204" s="320">
        <f>_xll.qlIndexFixing($AU$1,AP204,TRUE,_xll.ohTrigger(Trigger,Trigger1M))</f>
        <v>-7.1095674833941539E-4</v>
      </c>
    </row>
    <row r="205" spans="41:46" ht="11.25" customHeight="1" x14ac:dyDescent="0.25">
      <c r="AO205" s="157" t="s">
        <v>211</v>
      </c>
      <c r="AP205" s="158">
        <f>_xll.qlInterestRateIndexFixingDate(Currency&amp;"ibor"&amp;Tenor,AQ205,Trigger)</f>
        <v>42423</v>
      </c>
      <c r="AQ205" s="158">
        <f>_xll.qlCalendarAdvance(Calendar,AQ204,AO205,"f",,Trigger)</f>
        <v>42425</v>
      </c>
      <c r="AR205" s="158">
        <f>_xll.qlInterestRateIndexMaturity(Currency&amp;"ibor"&amp;Tenor,AQ205,Trigger)</f>
        <v>42458</v>
      </c>
      <c r="AS205" s="320">
        <f>_xll.qlIndexFixing($AC$5,AP205,TRUE,_xll.ohTrigger(Trigger,Trigger1M))</f>
        <v>-8.0099226015080535E-4</v>
      </c>
      <c r="AT205" s="320">
        <f>_xll.qlIndexFixing($AU$1,AP205,TRUE,_xll.ohTrigger(Trigger,Trigger1M))</f>
        <v>-7.0313530225998096E-4</v>
      </c>
    </row>
    <row r="206" spans="41:46" ht="11.25" customHeight="1" x14ac:dyDescent="0.25">
      <c r="AO206" s="157" t="s">
        <v>211</v>
      </c>
      <c r="AP206" s="158">
        <f>_xll.qlInterestRateIndexFixingDate(Currency&amp;"ibor"&amp;Tenor,AQ206,Trigger)</f>
        <v>42424</v>
      </c>
      <c r="AQ206" s="158">
        <f>_xll.qlCalendarAdvance(Calendar,AQ205,AO206,"f",,Trigger)</f>
        <v>42426</v>
      </c>
      <c r="AR206" s="158">
        <f>_xll.qlInterestRateIndexMaturity(Currency&amp;"ibor"&amp;Tenor,AQ206,Trigger)</f>
        <v>42458</v>
      </c>
      <c r="AS206" s="320">
        <f>_xll.qlIndexFixing($AC$5,AP206,TRUE,_xll.ohTrigger(Trigger,Trigger1M))</f>
        <v>-7.989997798023285E-4</v>
      </c>
      <c r="AT206" s="320">
        <f>_xll.qlIndexFixing($AU$1,AP206,TRUE,_xll.ohTrigger(Trigger,Trigger1M))</f>
        <v>-7.0094053397778966E-4</v>
      </c>
    </row>
    <row r="207" spans="41:46" ht="11.25" customHeight="1" x14ac:dyDescent="0.25">
      <c r="AO207" s="157" t="s">
        <v>211</v>
      </c>
      <c r="AP207" s="158">
        <f>_xll.qlInterestRateIndexFixingDate(Currency&amp;"ibor"&amp;Tenor,AQ207,Trigger)</f>
        <v>42425</v>
      </c>
      <c r="AQ207" s="158">
        <f>_xll.qlCalendarAdvance(Calendar,AQ206,AO207,"f",,Trigger)</f>
        <v>42429</v>
      </c>
      <c r="AR207" s="158">
        <f>_xll.qlInterestRateIndexMaturity(Currency&amp;"ibor"&amp;Tenor,AQ207,Trigger)</f>
        <v>42460</v>
      </c>
      <c r="AS207" s="320">
        <f>_xll.qlIndexFixing($AC$5,AP207,TRUE,_xll.ohTrigger(Trigger,Trigger1M))</f>
        <v>-7.8691376882526884E-4</v>
      </c>
      <c r="AT207" s="320">
        <f>_xll.qlIndexFixing($AU$1,AP207,TRUE,_xll.ohTrigger(Trigger,Trigger1M))</f>
        <v>-6.932236197618449E-4</v>
      </c>
    </row>
    <row r="208" spans="41:46" ht="11.25" customHeight="1" x14ac:dyDescent="0.25">
      <c r="AO208" s="157" t="s">
        <v>211</v>
      </c>
      <c r="AP208" s="158">
        <f>_xll.qlInterestRateIndexFixingDate(Currency&amp;"ibor"&amp;Tenor,AQ208,Trigger)</f>
        <v>42426</v>
      </c>
      <c r="AQ208" s="158">
        <f>_xll.qlCalendarAdvance(Calendar,AQ207,AO208,"f",,Trigger)</f>
        <v>42430</v>
      </c>
      <c r="AR208" s="158">
        <f>_xll.qlInterestRateIndexMaturity(Currency&amp;"ibor"&amp;Tenor,AQ208,Trigger)</f>
        <v>42461</v>
      </c>
      <c r="AS208" s="320">
        <f>_xll.qlIndexFixing($AC$5,AP208,TRUE,_xll.ohTrigger(Trigger,Trigger1M))</f>
        <v>-7.8189481256822038E-4</v>
      </c>
      <c r="AT208" s="320">
        <f>_xll.qlIndexFixing($AU$1,AP208,TRUE,_xll.ohTrigger(Trigger,Trigger1M))</f>
        <v>-6.9061938179076736E-4</v>
      </c>
    </row>
    <row r="209" spans="41:46" ht="11.25" customHeight="1" x14ac:dyDescent="0.25">
      <c r="AO209" s="157" t="s">
        <v>211</v>
      </c>
      <c r="AP209" s="158">
        <f>_xll.qlInterestRateIndexFixingDate(Currency&amp;"ibor"&amp;Tenor,AQ209,Trigger)</f>
        <v>42429</v>
      </c>
      <c r="AQ209" s="158">
        <f>_xll.qlCalendarAdvance(Calendar,AQ208,AO209,"f",,Trigger)</f>
        <v>42431</v>
      </c>
      <c r="AR209" s="158">
        <f>_xll.qlInterestRateIndexMaturity(Currency&amp;"ibor"&amp;Tenor,AQ209,Trigger)</f>
        <v>42464</v>
      </c>
      <c r="AS209" s="320">
        <f>_xll.qlIndexFixing($AC$5,AP209,TRUE,_xll.ohTrigger(Trigger,Trigger1M))</f>
        <v>-7.7297637867063628E-4</v>
      </c>
      <c r="AT209" s="320">
        <f>_xll.qlIndexFixing($AU$1,AP209,TRUE,_xll.ohTrigger(Trigger,Trigger1M))</f>
        <v>-6.8603537694061413E-4</v>
      </c>
    </row>
    <row r="210" spans="41:46" ht="11.25" customHeight="1" x14ac:dyDescent="0.25">
      <c r="AO210" s="157" t="s">
        <v>211</v>
      </c>
      <c r="AP210" s="158">
        <f>_xll.qlInterestRateIndexFixingDate(Currency&amp;"ibor"&amp;Tenor,AQ210,Trigger)</f>
        <v>42430</v>
      </c>
      <c r="AQ210" s="158">
        <f>_xll.qlCalendarAdvance(Calendar,AQ209,AO210,"f",,Trigger)</f>
        <v>42432</v>
      </c>
      <c r="AR210" s="158">
        <f>_xll.qlInterestRateIndexMaturity(Currency&amp;"ibor"&amp;Tenor,AQ210,Trigger)</f>
        <v>42464</v>
      </c>
      <c r="AS210" s="320">
        <f>_xll.qlIndexFixing($AC$5,AP210,TRUE,_xll.ohTrigger(Trigger,Trigger1M))</f>
        <v>-7.6991639747864271E-4</v>
      </c>
      <c r="AT210" s="320">
        <f>_xll.qlIndexFixing($AU$1,AP210,TRUE,_xll.ohTrigger(Trigger,Trigger1M))</f>
        <v>-6.8470080435673042E-4</v>
      </c>
    </row>
    <row r="211" spans="41:46" ht="11.25" customHeight="1" x14ac:dyDescent="0.25">
      <c r="AO211" s="157" t="s">
        <v>211</v>
      </c>
      <c r="AP211" s="158">
        <f>_xll.qlInterestRateIndexFixingDate(Currency&amp;"ibor"&amp;Tenor,AQ211,Trigger)</f>
        <v>42431</v>
      </c>
      <c r="AQ211" s="158">
        <f>_xll.qlCalendarAdvance(Calendar,AQ210,AO211,"f",,Trigger)</f>
        <v>42433</v>
      </c>
      <c r="AR211" s="158">
        <f>_xll.qlInterestRateIndexMaturity(Currency&amp;"ibor"&amp;Tenor,AQ211,Trigger)</f>
        <v>42464</v>
      </c>
      <c r="AS211" s="320">
        <f>_xll.qlIndexFixing($AC$5,AP211,TRUE,_xll.ohTrigger(Trigger,Trigger1M))</f>
        <v>-7.6662590899961326E-4</v>
      </c>
      <c r="AT211" s="320">
        <f>_xll.qlIndexFixing($AU$1,AP211,TRUE,_xll.ohTrigger(Trigger,Trigger1M))</f>
        <v>-6.834704087565677E-4</v>
      </c>
    </row>
    <row r="212" spans="41:46" ht="11.25" customHeight="1" x14ac:dyDescent="0.25">
      <c r="AO212" s="157" t="s">
        <v>211</v>
      </c>
      <c r="AP212" s="158">
        <f>_xll.qlInterestRateIndexFixingDate(Currency&amp;"ibor"&amp;Tenor,AQ212,Trigger)</f>
        <v>42432</v>
      </c>
      <c r="AQ212" s="158">
        <f>_xll.qlCalendarAdvance(Calendar,AQ211,AO212,"f",,Trigger)</f>
        <v>42436</v>
      </c>
      <c r="AR212" s="158">
        <f>_xll.qlInterestRateIndexMaturity(Currency&amp;"ibor"&amp;Tenor,AQ212,Trigger)</f>
        <v>42467</v>
      </c>
      <c r="AS212" s="320">
        <f>_xll.qlIndexFixing($AC$5,AP212,TRUE,_xll.ohTrigger(Trigger,Trigger1M))</f>
        <v>-7.5103895227429131E-4</v>
      </c>
      <c r="AT212" s="320">
        <f>_xll.qlIndexFixing($AU$1,AP212,TRUE,_xll.ohTrigger(Trigger,Trigger1M))</f>
        <v>-6.7690360351505083E-4</v>
      </c>
    </row>
    <row r="213" spans="41:46" ht="11.25" customHeight="1" x14ac:dyDescent="0.25">
      <c r="AO213" s="157" t="s">
        <v>211</v>
      </c>
      <c r="AP213" s="158">
        <f>_xll.qlInterestRateIndexFixingDate(Currency&amp;"ibor"&amp;Tenor,AQ213,Trigger)</f>
        <v>42433</v>
      </c>
      <c r="AQ213" s="158">
        <f>_xll.qlCalendarAdvance(Calendar,AQ212,AO213,"f",,Trigger)</f>
        <v>42437</v>
      </c>
      <c r="AR213" s="158">
        <f>_xll.qlInterestRateIndexMaturity(Currency&amp;"ibor"&amp;Tenor,AQ213,Trigger)</f>
        <v>42468</v>
      </c>
      <c r="AS213" s="320">
        <f>_xll.qlIndexFixing($AC$5,AP213,TRUE,_xll.ohTrigger(Trigger,Trigger1M))</f>
        <v>-7.4577262133005665E-4</v>
      </c>
      <c r="AT213" s="320">
        <f>_xll.qlIndexFixing($AU$1,AP213,TRUE,_xll.ohTrigger(Trigger,Trigger1M))</f>
        <v>-6.7474956797672618E-4</v>
      </c>
    </row>
    <row r="214" spans="41:46" ht="11.25" customHeight="1" x14ac:dyDescent="0.25">
      <c r="AO214" s="157" t="s">
        <v>211</v>
      </c>
      <c r="AP214" s="158">
        <f>_xll.qlInterestRateIndexFixingDate(Currency&amp;"ibor"&amp;Tenor,AQ214,Trigger)</f>
        <v>42436</v>
      </c>
      <c r="AQ214" s="158">
        <f>_xll.qlCalendarAdvance(Calendar,AQ213,AO214,"f",,Trigger)</f>
        <v>42438</v>
      </c>
      <c r="AR214" s="158">
        <f>_xll.qlInterestRateIndexMaturity(Currency&amp;"ibor"&amp;Tenor,AQ214,Trigger)</f>
        <v>42471</v>
      </c>
      <c r="AS214" s="320">
        <f>_xll.qlIndexFixing($AC$5,AP214,TRUE,_xll.ohTrigger(Trigger,Trigger1M))</f>
        <v>-7.3878070792590938E-4</v>
      </c>
      <c r="AT214" s="320">
        <f>_xll.qlIndexFixing($AU$1,AP214,TRUE,_xll.ohTrigger(Trigger,Trigger1M))</f>
        <v>-6.6979245681654163E-4</v>
      </c>
    </row>
    <row r="215" spans="41:46" ht="11.25" customHeight="1" x14ac:dyDescent="0.25">
      <c r="AO215" s="157" t="s">
        <v>211</v>
      </c>
      <c r="AP215" s="158">
        <f>_xll.qlInterestRateIndexFixingDate(Currency&amp;"ibor"&amp;Tenor,AQ215,Trigger)</f>
        <v>42437</v>
      </c>
      <c r="AQ215" s="158">
        <f>_xll.qlCalendarAdvance(Calendar,AQ214,AO215,"f",,Trigger)</f>
        <v>42439</v>
      </c>
      <c r="AR215" s="158">
        <f>_xll.qlInterestRateIndexMaturity(Currency&amp;"ibor"&amp;Tenor,AQ215,Trigger)</f>
        <v>42471</v>
      </c>
      <c r="AS215" s="320">
        <f>_xll.qlIndexFixing($AC$5,AP215,TRUE,_xll.ohTrigger(Trigger,Trigger1M))</f>
        <v>-7.3442810166912675E-4</v>
      </c>
      <c r="AT215" s="320">
        <f>_xll.qlIndexFixing($AU$1,AP215,TRUE,_xll.ohTrigger(Trigger,Trigger1M))</f>
        <v>-6.6893246619528779E-4</v>
      </c>
    </row>
    <row r="216" spans="41:46" ht="11.25" customHeight="1" x14ac:dyDescent="0.25">
      <c r="AO216" s="157" t="s">
        <v>211</v>
      </c>
      <c r="AP216" s="158">
        <f>_xll.qlInterestRateIndexFixingDate(Currency&amp;"ibor"&amp;Tenor,AQ216,Trigger)</f>
        <v>42438</v>
      </c>
      <c r="AQ216" s="158">
        <f>_xll.qlCalendarAdvance(Calendar,AQ215,AO216,"f",,Trigger)</f>
        <v>42440</v>
      </c>
      <c r="AR216" s="158">
        <f>_xll.qlInterestRateIndexMaturity(Currency&amp;"ibor"&amp;Tenor,AQ216,Trigger)</f>
        <v>42471</v>
      </c>
      <c r="AS216" s="320">
        <f>_xll.qlIndexFixing($AC$5,AP216,TRUE,_xll.ohTrigger(Trigger,Trigger1M))</f>
        <v>-7.2976159172727557E-4</v>
      </c>
      <c r="AT216" s="320">
        <f>_xll.qlIndexFixing($AU$1,AP216,TRUE,_xll.ohTrigger(Trigger,Trigger1M))</f>
        <v>-6.6809901651234966E-4</v>
      </c>
    </row>
    <row r="217" spans="41:46" ht="11.25" customHeight="1" x14ac:dyDescent="0.25">
      <c r="AO217" s="157" t="s">
        <v>211</v>
      </c>
      <c r="AP217" s="158">
        <f>_xll.qlInterestRateIndexFixingDate(Currency&amp;"ibor"&amp;Tenor,AQ217,Trigger)</f>
        <v>42439</v>
      </c>
      <c r="AQ217" s="158">
        <f>_xll.qlCalendarAdvance(Calendar,AQ216,AO217,"f",,Trigger)</f>
        <v>42443</v>
      </c>
      <c r="AR217" s="158">
        <f>_xll.qlInterestRateIndexMaturity(Currency&amp;"ibor"&amp;Tenor,AQ217,Trigger)</f>
        <v>42474</v>
      </c>
      <c r="AS217" s="320">
        <f>_xll.qlIndexFixing($AC$5,AP217,TRUE,_xll.ohTrigger(Trigger,Trigger1M))</f>
        <v>-7.1343250594052381E-4</v>
      </c>
      <c r="AT217" s="320">
        <f>_xll.qlIndexFixing($AU$1,AP217,TRUE,_xll.ohTrigger(Trigger,Trigger1M))</f>
        <v>-6.6071148718858897E-4</v>
      </c>
    </row>
    <row r="218" spans="41:46" ht="11.25" customHeight="1" x14ac:dyDescent="0.25">
      <c r="AO218" s="157" t="s">
        <v>211</v>
      </c>
      <c r="AP218" s="158">
        <f>_xll.qlInterestRateIndexFixingDate(Currency&amp;"ibor"&amp;Tenor,AQ218,Trigger)</f>
        <v>42440</v>
      </c>
      <c r="AQ218" s="158">
        <f>_xll.qlCalendarAdvance(Calendar,AQ217,AO218,"f",,Trigger)</f>
        <v>42444</v>
      </c>
      <c r="AR218" s="158">
        <f>_xll.qlInterestRateIndexMaturity(Currency&amp;"ibor"&amp;Tenor,AQ218,Trigger)</f>
        <v>42475</v>
      </c>
      <c r="AS218" s="320">
        <f>_xll.qlIndexFixing($AC$5,AP218,TRUE,_xll.ohTrigger(Trigger,Trigger1M))</f>
        <v>-7.1079124471788485E-4</v>
      </c>
      <c r="AT218" s="320">
        <f>_xll.qlIndexFixing($AU$1,AP218,TRUE,_xll.ohTrigger(Trigger,Trigger1M))</f>
        <v>-6.579866657542969E-4</v>
      </c>
    </row>
    <row r="219" spans="41:46" ht="11.25" customHeight="1" x14ac:dyDescent="0.25">
      <c r="AO219" s="157" t="s">
        <v>211</v>
      </c>
      <c r="AP219" s="158">
        <f>_xll.qlInterestRateIndexFixingDate(Currency&amp;"ibor"&amp;Tenor,AQ219,Trigger)</f>
        <v>42443</v>
      </c>
      <c r="AQ219" s="158">
        <f>_xll.qlCalendarAdvance(Calendar,AQ218,AO219,"f",,Trigger)</f>
        <v>42445</v>
      </c>
      <c r="AR219" s="158">
        <f>_xll.qlInterestRateIndexMaturity(Currency&amp;"ibor"&amp;Tenor,AQ219,Trigger)</f>
        <v>42478</v>
      </c>
      <c r="AS219" s="320">
        <f>_xll.qlIndexFixing($AC$5,AP219,TRUE,_xll.ohTrigger(Trigger,Trigger1M))</f>
        <v>-7.0347533269045999E-4</v>
      </c>
      <c r="AT219" s="320">
        <f>_xll.qlIndexFixing($AU$1,AP219,TRUE,_xll.ohTrigger(Trigger,Trigger1M))</f>
        <v>-6.5135072183621719E-4</v>
      </c>
    </row>
    <row r="220" spans="41:46" ht="11.25" customHeight="1" x14ac:dyDescent="0.25">
      <c r="AO220" s="157" t="s">
        <v>211</v>
      </c>
      <c r="AP220" s="158">
        <f>_xll.qlInterestRateIndexFixingDate(Currency&amp;"ibor"&amp;Tenor,AQ220,Trigger)</f>
        <v>42444</v>
      </c>
      <c r="AQ220" s="158">
        <f>_xll.qlCalendarAdvance(Calendar,AQ219,AO220,"f",,Trigger)</f>
        <v>42446</v>
      </c>
      <c r="AR220" s="158">
        <f>_xll.qlInterestRateIndexMaturity(Currency&amp;"ibor"&amp;Tenor,AQ220,Trigger)</f>
        <v>42478</v>
      </c>
      <c r="AS220" s="320">
        <f>_xll.qlIndexFixing($AC$5,AP220,TRUE,_xll.ohTrigger(Trigger,Trigger1M))</f>
        <v>-7.0313573731939361E-4</v>
      </c>
      <c r="AT220" s="320">
        <f>_xll.qlIndexFixing($AU$1,AP220,TRUE,_xll.ohTrigger(Trigger,Trigger1M))</f>
        <v>-6.5019575392982754E-4</v>
      </c>
    </row>
    <row r="221" spans="41:46" ht="11.25" customHeight="1" x14ac:dyDescent="0.25">
      <c r="AO221" s="157" t="s">
        <v>211</v>
      </c>
      <c r="AP221" s="158">
        <f>_xll.qlInterestRateIndexFixingDate(Currency&amp;"ibor"&amp;Tenor,AQ221,Trigger)</f>
        <v>42445</v>
      </c>
      <c r="AQ221" s="158">
        <f>_xll.qlCalendarAdvance(Calendar,AQ220,AO221,"f",,Trigger)</f>
        <v>42447</v>
      </c>
      <c r="AR221" s="158">
        <f>_xll.qlInterestRateIndexMaturity(Currency&amp;"ibor"&amp;Tenor,AQ221,Trigger)</f>
        <v>42478</v>
      </c>
      <c r="AS221" s="320">
        <f>_xll.qlIndexFixing($AC$5,AP221,TRUE,_xll.ohTrigger(Trigger,Trigger1M))</f>
        <v>-7.0277650263626411E-4</v>
      </c>
      <c r="AT221" s="320">
        <f>_xll.qlIndexFixing($AU$1,AP221,TRUE,_xll.ohTrigger(Trigger,Trigger1M))</f>
        <v>-6.4899373018517496E-4</v>
      </c>
    </row>
    <row r="222" spans="41:46" ht="11.25" customHeight="1" x14ac:dyDescent="0.25">
      <c r="AO222" s="157" t="s">
        <v>211</v>
      </c>
      <c r="AP222" s="158">
        <f>_xll.qlInterestRateIndexFixingDate(Currency&amp;"ibor"&amp;Tenor,AQ222,Trigger)</f>
        <v>42446</v>
      </c>
      <c r="AQ222" s="158">
        <f>_xll.qlCalendarAdvance(Calendar,AQ221,AO222,"f",,Trigger)</f>
        <v>42450</v>
      </c>
      <c r="AR222" s="158">
        <f>_xll.qlInterestRateIndexMaturity(Currency&amp;"ibor"&amp;Tenor,AQ222,Trigger)</f>
        <v>42481</v>
      </c>
      <c r="AS222" s="320">
        <f>_xll.qlIndexFixing($AC$5,AP222,TRUE,_xll.ohTrigger(Trigger,Trigger1M))</f>
        <v>-6.9462532269363411E-4</v>
      </c>
      <c r="AT222" s="320">
        <f>_xll.qlIndexFixing($AU$1,AP222,TRUE,_xll.ohTrigger(Trigger,Trigger1M))</f>
        <v>-6.3893175657344758E-4</v>
      </c>
    </row>
    <row r="223" spans="41:46" ht="11.25" customHeight="1" x14ac:dyDescent="0.25">
      <c r="AO223" s="157" t="s">
        <v>211</v>
      </c>
      <c r="AP223" s="158">
        <f>_xll.qlInterestRateIndexFixingDate(Currency&amp;"ibor"&amp;Tenor,AQ223,Trigger)</f>
        <v>42447</v>
      </c>
      <c r="AQ223" s="158">
        <f>_xll.qlCalendarAdvance(Calendar,AQ222,AO223,"f",,Trigger)</f>
        <v>42451</v>
      </c>
      <c r="AR223" s="158">
        <f>_xll.qlInterestRateIndexMaturity(Currency&amp;"ibor"&amp;Tenor,AQ223,Trigger)</f>
        <v>42482</v>
      </c>
      <c r="AS223" s="320">
        <f>_xll.qlIndexFixing($AC$5,AP223,TRUE,_xll.ohTrigger(Trigger,Trigger1M))</f>
        <v>-6.9187794313880927E-4</v>
      </c>
      <c r="AT223" s="320">
        <f>_xll.qlIndexFixing($AU$1,AP223,TRUE,_xll.ohTrigger(Trigger,Trigger1M))</f>
        <v>-6.3537643790559102E-4</v>
      </c>
    </row>
    <row r="224" spans="41:46" ht="11.25" customHeight="1" x14ac:dyDescent="0.25">
      <c r="AO224" s="157" t="s">
        <v>211</v>
      </c>
      <c r="AP224" s="158">
        <f>_xll.qlInterestRateIndexFixingDate(Currency&amp;"ibor"&amp;Tenor,AQ224,Trigger)</f>
        <v>42450</v>
      </c>
      <c r="AQ224" s="158">
        <f>_xll.qlCalendarAdvance(Calendar,AQ223,AO224,"f",,Trigger)</f>
        <v>42452</v>
      </c>
      <c r="AR224" s="158">
        <f>_xll.qlInterestRateIndexMaturity(Currency&amp;"ibor"&amp;Tenor,AQ224,Trigger)</f>
        <v>42485</v>
      </c>
      <c r="AS224" s="320">
        <f>_xll.qlIndexFixing($AC$5,AP224,TRUE,_xll.ohTrigger(Trigger,Trigger1M))</f>
        <v>-6.8537884618842656E-4</v>
      </c>
      <c r="AT224" s="320">
        <f>_xll.qlIndexFixing($AU$1,AP224,TRUE,_xll.ohTrigger(Trigger,Trigger1M))</f>
        <v>-6.2751836932172335E-4</v>
      </c>
    </row>
    <row r="225" spans="41:46" ht="11.25" customHeight="1" x14ac:dyDescent="0.25">
      <c r="AO225" s="157" t="s">
        <v>211</v>
      </c>
      <c r="AP225" s="158">
        <f>_xll.qlInterestRateIndexFixingDate(Currency&amp;"ibor"&amp;Tenor,AQ225,Trigger)</f>
        <v>42451</v>
      </c>
      <c r="AQ225" s="158">
        <f>_xll.qlCalendarAdvance(Calendar,AQ224,AO225,"f",,Trigger)</f>
        <v>42453</v>
      </c>
      <c r="AR225" s="158">
        <f>_xll.qlInterestRateIndexMaturity(Currency&amp;"ibor"&amp;Tenor,AQ225,Trigger)</f>
        <v>42485</v>
      </c>
      <c r="AS225" s="320">
        <f>_xll.qlIndexFixing($AC$5,AP225,TRUE,_xll.ohTrigger(Trigger,Trigger1M))</f>
        <v>-6.8448940255816382E-4</v>
      </c>
      <c r="AT225" s="320">
        <f>_xll.qlIndexFixing($AU$1,AP225,TRUE,_xll.ohTrigger(Trigger,Trigger1M))</f>
        <v>-6.2589213935398957E-4</v>
      </c>
    </row>
    <row r="226" spans="41:46" ht="11.25" customHeight="1" x14ac:dyDescent="0.25">
      <c r="AO226" s="157" t="s">
        <v>211</v>
      </c>
      <c r="AP226" s="158">
        <f>_xll.qlInterestRateIndexFixingDate(Currency&amp;"ibor"&amp;Tenor,AQ226,Trigger)</f>
        <v>42452</v>
      </c>
      <c r="AQ226" s="158">
        <f>_xll.qlCalendarAdvance(Calendar,AQ225,AO226,"f",,Trigger)</f>
        <v>42458</v>
      </c>
      <c r="AR226" s="158">
        <f>_xll.qlInterestRateIndexMaturity(Currency&amp;"ibor"&amp;Tenor,AQ226,Trigger)</f>
        <v>42489</v>
      </c>
      <c r="AS226" s="320">
        <f>_xll.qlIndexFixing($AC$5,AP226,TRUE,_xll.ohTrigger(Trigger,Trigger1M))</f>
        <v>-6.7222181111483629E-4</v>
      </c>
      <c r="AT226" s="320">
        <f>_xll.qlIndexFixing($AU$1,AP226,TRUE,_xll.ohTrigger(Trigger,Trigger1M))</f>
        <v>-6.0850543414672862E-4</v>
      </c>
    </row>
    <row r="227" spans="41:46" ht="11.25" customHeight="1" x14ac:dyDescent="0.25">
      <c r="AO227" s="157" t="s">
        <v>211</v>
      </c>
      <c r="AP227" s="158">
        <f>_xll.qlInterestRateIndexFixingDate(Currency&amp;"ibor"&amp;Tenor,AQ227,Trigger)</f>
        <v>42453</v>
      </c>
      <c r="AQ227" s="158">
        <f>_xll.qlCalendarAdvance(Calendar,AQ226,AO227,"f",,Trigger)</f>
        <v>42459</v>
      </c>
      <c r="AR227" s="158">
        <f>_xll.qlInterestRateIndexMaturity(Currency&amp;"ibor"&amp;Tenor,AQ227,Trigger)</f>
        <v>42489</v>
      </c>
      <c r="AS227" s="320">
        <f>_xll.qlIndexFixing($AC$5,AP227,TRUE,_xll.ohTrigger(Trigger,Trigger1M))</f>
        <v>-6.7084874383294135E-4</v>
      </c>
      <c r="AT227" s="320">
        <f>_xll.qlIndexFixing($AU$1,AP227,TRUE,_xll.ohTrigger(Trigger,Trigger1M))</f>
        <v>-6.0656751988252822E-4</v>
      </c>
    </row>
    <row r="228" spans="41:46" ht="11.25" customHeight="1" x14ac:dyDescent="0.25">
      <c r="AO228" s="157" t="s">
        <v>211</v>
      </c>
      <c r="AP228" s="158">
        <f>_xll.qlInterestRateIndexFixingDate(Currency&amp;"ibor"&amp;Tenor,AQ228,Trigger)</f>
        <v>42458</v>
      </c>
      <c r="AQ228" s="158">
        <f>_xll.qlCalendarAdvance(Calendar,AQ227,AO228,"f",,Trigger)</f>
        <v>42460</v>
      </c>
      <c r="AR228" s="158">
        <f>_xll.qlInterestRateIndexMaturity(Currency&amp;"ibor"&amp;Tenor,AQ228,Trigger)</f>
        <v>42489</v>
      </c>
      <c r="AS228" s="320">
        <f>_xll.qlIndexFixing($AC$5,AP228,TRUE,_xll.ohTrigger(Trigger,Trigger1M))</f>
        <v>-6.6938340902487372E-4</v>
      </c>
      <c r="AT228" s="320">
        <f>_xll.qlIndexFixing($AU$1,AP228,TRUE,_xll.ohTrigger(Trigger,Trigger1M))</f>
        <v>-6.0458778807061762E-4</v>
      </c>
    </row>
    <row r="229" spans="41:46" ht="11.25" customHeight="1" x14ac:dyDescent="0.25">
      <c r="AO229" s="157" t="s">
        <v>211</v>
      </c>
      <c r="AP229" s="158">
        <f>_xll.qlInterestRateIndexFixingDate(Currency&amp;"ibor"&amp;Tenor,AQ229,Trigger)</f>
        <v>42459</v>
      </c>
      <c r="AQ229" s="158">
        <f>_xll.qlCalendarAdvance(Calendar,AQ228,AO229,"f",,Trigger)</f>
        <v>42461</v>
      </c>
      <c r="AR229" s="158">
        <f>_xll.qlInterestRateIndexMaturity(Currency&amp;"ibor"&amp;Tenor,AQ229,Trigger)</f>
        <v>42492</v>
      </c>
      <c r="AS229" s="320">
        <f>_xll.qlIndexFixing($AC$5,AP229,TRUE,_xll.ohTrigger(Trigger,Trigger1M))</f>
        <v>-6.6357035652727053E-4</v>
      </c>
      <c r="AT229" s="320">
        <f>_xll.qlIndexFixing($AU$1,AP229,TRUE,_xll.ohTrigger(Trigger,Trigger1M))</f>
        <v>-5.9639392192391684E-4</v>
      </c>
    </row>
    <row r="230" spans="41:46" ht="11.25" customHeight="1" x14ac:dyDescent="0.25">
      <c r="AO230" s="157" t="s">
        <v>211</v>
      </c>
      <c r="AP230" s="158">
        <f>_xll.qlInterestRateIndexFixingDate(Currency&amp;"ibor"&amp;Tenor,AQ230,Trigger)</f>
        <v>42460</v>
      </c>
      <c r="AQ230" s="158">
        <f>_xll.qlCalendarAdvance(Calendar,AQ229,AO230,"f",,Trigger)</f>
        <v>42464</v>
      </c>
      <c r="AR230" s="158">
        <f>_xll.qlInterestRateIndexMaturity(Currency&amp;"ibor"&amp;Tenor,AQ230,Trigger)</f>
        <v>42494</v>
      </c>
      <c r="AS230" s="320">
        <f>_xll.qlIndexFixing($AC$5,AP230,TRUE,_xll.ohTrigger(Trigger,Trigger1M))</f>
        <v>-6.5588262560556387E-4</v>
      </c>
      <c r="AT230" s="320">
        <f>_xll.qlIndexFixing($AU$1,AP230,TRUE,_xll.ohTrigger(Trigger,Trigger1M))</f>
        <v>-5.861809881611002E-4</v>
      </c>
    </row>
    <row r="231" spans="41:46" ht="11.25" customHeight="1" x14ac:dyDescent="0.25">
      <c r="AO231" s="157" t="s">
        <v>211</v>
      </c>
      <c r="AP231" s="158">
        <f>_xll.qlInterestRateIndexFixingDate(Currency&amp;"ibor"&amp;Tenor,AQ231,Trigger)</f>
        <v>42461</v>
      </c>
      <c r="AQ231" s="158">
        <f>_xll.qlCalendarAdvance(Calendar,AQ230,AO231,"f",,Trigger)</f>
        <v>42465</v>
      </c>
      <c r="AR231" s="158">
        <f>_xll.qlInterestRateIndexMaturity(Currency&amp;"ibor"&amp;Tenor,AQ231,Trigger)</f>
        <v>42495</v>
      </c>
      <c r="AS231" s="320">
        <f>_xll.qlIndexFixing($AC$5,AP231,TRUE,_xll.ohTrigger(Trigger,Trigger1M))</f>
        <v>-6.5284240610408162E-4</v>
      </c>
      <c r="AT231" s="320">
        <f>_xll.qlIndexFixing($AU$1,AP231,TRUE,_xll.ohTrigger(Trigger,Trigger1M))</f>
        <v>-5.8213411351504263E-4</v>
      </c>
    </row>
    <row r="232" spans="41:46" ht="11.25" customHeight="1" x14ac:dyDescent="0.25">
      <c r="AO232" s="157" t="s">
        <v>211</v>
      </c>
      <c r="AP232" s="158">
        <f>_xll.qlInterestRateIndexFixingDate(Currency&amp;"ibor"&amp;Tenor,AQ232,Trigger)</f>
        <v>42464</v>
      </c>
      <c r="AQ232" s="158">
        <f>_xll.qlCalendarAdvance(Calendar,AQ231,AO232,"f",,Trigger)</f>
        <v>42466</v>
      </c>
      <c r="AR232" s="158">
        <f>_xll.qlInterestRateIndexMaturity(Currency&amp;"ibor"&amp;Tenor,AQ232,Trigger)</f>
        <v>42496</v>
      </c>
      <c r="AS232" s="320">
        <f>_xll.qlIndexFixing($AC$5,AP232,TRUE,_xll.ohTrigger(Trigger,Trigger1M))</f>
        <v>-6.4978652129754622E-4</v>
      </c>
      <c r="AT232" s="320">
        <f>_xll.qlIndexFixing($AU$1,AP232,TRUE,_xll.ohTrigger(Trigger,Trigger1M))</f>
        <v>-5.7811988462175279E-4</v>
      </c>
    </row>
    <row r="233" spans="41:46" ht="11.25" customHeight="1" x14ac:dyDescent="0.25">
      <c r="AO233" s="157" t="s">
        <v>211</v>
      </c>
      <c r="AP233" s="158">
        <f>_xll.qlInterestRateIndexFixingDate(Currency&amp;"ibor"&amp;Tenor,AQ233,Trigger)</f>
        <v>42465</v>
      </c>
      <c r="AQ233" s="158">
        <f>_xll.qlCalendarAdvance(Calendar,AQ232,AO233,"f",,Trigger)</f>
        <v>42467</v>
      </c>
      <c r="AR233" s="158">
        <f>_xll.qlInterestRateIndexMaturity(Currency&amp;"ibor"&amp;Tenor,AQ233,Trigger)</f>
        <v>42499</v>
      </c>
      <c r="AS233" s="320">
        <f>_xll.qlIndexFixing($AC$5,AP233,TRUE,_xll.ohTrigger(Trigger,Trigger1M))</f>
        <v>-6.4503787781611255E-4</v>
      </c>
      <c r="AT233" s="320">
        <f>_xll.qlIndexFixing($AU$1,AP233,TRUE,_xll.ohTrigger(Trigger,Trigger1M))</f>
        <v>-5.7066716915465943E-4</v>
      </c>
    </row>
    <row r="234" spans="41:46" ht="11.25" customHeight="1" x14ac:dyDescent="0.25">
      <c r="AO234" s="157" t="s">
        <v>211</v>
      </c>
      <c r="AP234" s="158">
        <f>_xll.qlInterestRateIndexFixingDate(Currency&amp;"ibor"&amp;Tenor,AQ234,Trigger)</f>
        <v>42466</v>
      </c>
      <c r="AQ234" s="158">
        <f>_xll.qlCalendarAdvance(Calendar,AQ233,AO234,"f",,Trigger)</f>
        <v>42468</v>
      </c>
      <c r="AR234" s="158">
        <f>_xll.qlInterestRateIndexMaturity(Currency&amp;"ibor"&amp;Tenor,AQ234,Trigger)</f>
        <v>42499</v>
      </c>
      <c r="AS234" s="320">
        <f>_xll.qlIndexFixing($AC$5,AP234,TRUE,_xll.ohTrigger(Trigger,Trigger1M))</f>
        <v>-6.4285303157750643E-4</v>
      </c>
      <c r="AT234" s="320">
        <f>_xll.qlIndexFixing($AU$1,AP234,TRUE,_xll.ohTrigger(Trigger,Trigger1M))</f>
        <v>-5.6852330444938143E-4</v>
      </c>
    </row>
    <row r="235" spans="41:46" ht="11.25" customHeight="1" x14ac:dyDescent="0.25">
      <c r="AO235" s="157" t="s">
        <v>211</v>
      </c>
      <c r="AP235" s="158">
        <f>_xll.qlInterestRateIndexFixingDate(Currency&amp;"ibor"&amp;Tenor,AQ235,Trigger)</f>
        <v>42467</v>
      </c>
      <c r="AQ235" s="158">
        <f>_xll.qlCalendarAdvance(Calendar,AQ234,AO235,"f",,Trigger)</f>
        <v>42471</v>
      </c>
      <c r="AR235" s="158">
        <f>_xll.qlInterestRateIndexMaturity(Currency&amp;"ibor"&amp;Tenor,AQ235,Trigger)</f>
        <v>42501</v>
      </c>
      <c r="AS235" s="320">
        <f>_xll.qlIndexFixing($AC$5,AP235,TRUE,_xll.ohTrigger(Trigger,Trigger1M))</f>
        <v>-6.3427211716016174E-4</v>
      </c>
      <c r="AT235" s="320">
        <f>_xll.qlIndexFixing($AU$1,AP235,TRUE,_xll.ohTrigger(Trigger,Trigger1M))</f>
        <v>-5.5888731046982443E-4</v>
      </c>
    </row>
    <row r="236" spans="41:46" ht="11.25" customHeight="1" x14ac:dyDescent="0.25">
      <c r="AO236" s="157" t="s">
        <v>211</v>
      </c>
      <c r="AP236" s="158">
        <f>_xll.qlInterestRateIndexFixingDate(Currency&amp;"ibor"&amp;Tenor,AQ236,Trigger)</f>
        <v>42468</v>
      </c>
      <c r="AQ236" s="158">
        <f>_xll.qlCalendarAdvance(Calendar,AQ235,AO236,"f",,Trigger)</f>
        <v>42472</v>
      </c>
      <c r="AR236" s="158">
        <f>_xll.qlInterestRateIndexMaturity(Currency&amp;"ibor"&amp;Tenor,AQ236,Trigger)</f>
        <v>42502</v>
      </c>
      <c r="AS236" s="320">
        <f>_xll.qlIndexFixing($AC$5,AP236,TRUE,_xll.ohTrigger(Trigger,Trigger1M))</f>
        <v>-6.3112224023020858E-4</v>
      </c>
      <c r="AT236" s="320">
        <f>_xll.qlIndexFixing($AU$1,AP236,TRUE,_xll.ohTrigger(Trigger,Trigger1M))</f>
        <v>-5.5527980064162819E-4</v>
      </c>
    </row>
    <row r="237" spans="41:46" ht="11.25" customHeight="1" x14ac:dyDescent="0.25">
      <c r="AO237" s="157" t="s">
        <v>211</v>
      </c>
      <c r="AP237" s="158">
        <f>_xll.qlInterestRateIndexFixingDate(Currency&amp;"ibor"&amp;Tenor,AQ237,Trigger)</f>
        <v>42471</v>
      </c>
      <c r="AQ237" s="158">
        <f>_xll.qlCalendarAdvance(Calendar,AQ236,AO237,"f",,Trigger)</f>
        <v>42473</v>
      </c>
      <c r="AR237" s="158">
        <f>_xll.qlInterestRateIndexMaturity(Currency&amp;"ibor"&amp;Tenor,AQ237,Trigger)</f>
        <v>42503</v>
      </c>
      <c r="AS237" s="320">
        <f>_xll.qlIndexFixing($AC$5,AP237,TRUE,_xll.ohTrigger(Trigger,Trigger1M))</f>
        <v>-6.2795669790194353E-4</v>
      </c>
      <c r="AT237" s="320">
        <f>_xll.qlIndexFixing($AU$1,AP237,TRUE,_xll.ohTrigger(Trigger,Trigger1M))</f>
        <v>-5.5177622751401145E-4</v>
      </c>
    </row>
    <row r="238" spans="41:46" ht="11.25" customHeight="1" x14ac:dyDescent="0.25">
      <c r="AO238" s="157" t="s">
        <v>211</v>
      </c>
      <c r="AP238" s="158">
        <f>_xll.qlInterestRateIndexFixingDate(Currency&amp;"ibor"&amp;Tenor,AQ238,Trigger)</f>
        <v>42472</v>
      </c>
      <c r="AQ238" s="158">
        <f>_xll.qlCalendarAdvance(Calendar,AQ237,AO238,"f",,Trigger)</f>
        <v>42474</v>
      </c>
      <c r="AR238" s="158">
        <f>_xll.qlInterestRateIndexMaturity(Currency&amp;"ibor"&amp;Tenor,AQ238,Trigger)</f>
        <v>42506</v>
      </c>
      <c r="AS238" s="320">
        <f>_xll.qlIndexFixing($AC$5,AP238,TRUE,_xll.ohTrigger(Trigger,Trigger1M))</f>
        <v>-6.2423268026259859E-4</v>
      </c>
      <c r="AT238" s="320">
        <f>_xll.qlIndexFixing($AU$1,AP238,TRUE,_xll.ohTrigger(Trigger,Trigger1M))</f>
        <v>-5.4577711330078271E-4</v>
      </c>
    </row>
    <row r="239" spans="41:46" ht="11.25" customHeight="1" x14ac:dyDescent="0.25">
      <c r="AO239" s="157" t="s">
        <v>211</v>
      </c>
      <c r="AP239" s="158">
        <f>_xll.qlInterestRateIndexFixingDate(Currency&amp;"ibor"&amp;Tenor,AQ239,Trigger)</f>
        <v>42473</v>
      </c>
      <c r="AQ239" s="158">
        <f>_xll.qlCalendarAdvance(Calendar,AQ238,AO239,"f",,Trigger)</f>
        <v>42475</v>
      </c>
      <c r="AR239" s="158">
        <f>_xll.qlInterestRateIndexMaturity(Currency&amp;"ibor"&amp;Tenor,AQ239,Trigger)</f>
        <v>42506</v>
      </c>
      <c r="AS239" s="320">
        <f>_xll.qlIndexFixing($AC$5,AP239,TRUE,_xll.ohTrigger(Trigger,Trigger1M))</f>
        <v>-6.2396235820225761E-4</v>
      </c>
      <c r="AT239" s="320">
        <f>_xll.qlIndexFixing($AU$1,AP239,TRUE,_xll.ohTrigger(Trigger,Trigger1M))</f>
        <v>-5.4386127483734492E-4</v>
      </c>
    </row>
    <row r="240" spans="41:46" ht="11.25" customHeight="1" x14ac:dyDescent="0.25">
      <c r="AO240" s="157" t="s">
        <v>211</v>
      </c>
      <c r="AP240" s="158">
        <f>_xll.qlInterestRateIndexFixingDate(Currency&amp;"ibor"&amp;Tenor,AQ240,Trigger)</f>
        <v>42474</v>
      </c>
      <c r="AQ240" s="158">
        <f>_xll.qlCalendarAdvance(Calendar,AQ239,AO240,"f",,Trigger)</f>
        <v>42478</v>
      </c>
      <c r="AR240" s="158">
        <f>_xll.qlInterestRateIndexMaturity(Currency&amp;"ibor"&amp;Tenor,AQ240,Trigger)</f>
        <v>42508</v>
      </c>
      <c r="AS240" s="320">
        <f>_xll.qlIndexFixing($AC$5,AP240,TRUE,_xll.ohTrigger(Trigger,Trigger1M))</f>
        <v>-6.2554959806249144E-4</v>
      </c>
      <c r="AT240" s="320">
        <f>_xll.qlIndexFixing($AU$1,AP240,TRUE,_xll.ohTrigger(Trigger,Trigger1M))</f>
        <v>-5.360876096571765E-4</v>
      </c>
    </row>
    <row r="241" spans="41:46" ht="11.25" customHeight="1" x14ac:dyDescent="0.25">
      <c r="AO241" s="157" t="s">
        <v>211</v>
      </c>
      <c r="AP241" s="158">
        <f>_xll.qlInterestRateIndexFixingDate(Currency&amp;"ibor"&amp;Tenor,AQ241,Trigger)</f>
        <v>42475</v>
      </c>
      <c r="AQ241" s="158">
        <f>_xll.qlCalendarAdvance(Calendar,AQ240,AO241,"f",,Trigger)</f>
        <v>42479</v>
      </c>
      <c r="AR241" s="158">
        <f>_xll.qlInterestRateIndexMaturity(Currency&amp;"ibor"&amp;Tenor,AQ241,Trigger)</f>
        <v>42509</v>
      </c>
      <c r="AS241" s="320">
        <f>_xll.qlIndexFixing($AC$5,AP241,TRUE,_xll.ohTrigger(Trigger,Trigger1M))</f>
        <v>-6.2649023832950235E-4</v>
      </c>
      <c r="AT241" s="320">
        <f>_xll.qlIndexFixing($AU$1,AP241,TRUE,_xll.ohTrigger(Trigger,Trigger1M))</f>
        <v>-5.3332337180522771E-4</v>
      </c>
    </row>
    <row r="242" spans="41:46" ht="11.25" customHeight="1" x14ac:dyDescent="0.25">
      <c r="AO242" s="157" t="s">
        <v>211</v>
      </c>
      <c r="AP242" s="158">
        <f>_xll.qlInterestRateIndexFixingDate(Currency&amp;"ibor"&amp;Tenor,AQ242,Trigger)</f>
        <v>42478</v>
      </c>
      <c r="AQ242" s="158">
        <f>_xll.qlCalendarAdvance(Calendar,AQ241,AO242,"f",,Trigger)</f>
        <v>42480</v>
      </c>
      <c r="AR242" s="158">
        <f>_xll.qlInterestRateIndexMaturity(Currency&amp;"ibor"&amp;Tenor,AQ242,Trigger)</f>
        <v>42510</v>
      </c>
      <c r="AS242" s="320">
        <f>_xll.qlIndexFixing($AC$5,AP242,TRUE,_xll.ohTrigger(Trigger,Trigger1M))</f>
        <v>-6.2743878448046075E-4</v>
      </c>
      <c r="AT242" s="320">
        <f>_xll.qlIndexFixing($AU$1,AP242,TRUE,_xll.ohTrigger(Trigger,Trigger1M))</f>
        <v>-5.3067664717110219E-4</v>
      </c>
    </row>
    <row r="243" spans="41:46" ht="11.25" customHeight="1" x14ac:dyDescent="0.25">
      <c r="AO243" s="157" t="s">
        <v>211</v>
      </c>
      <c r="AP243" s="158">
        <f>_xll.qlInterestRateIndexFixingDate(Currency&amp;"ibor"&amp;Tenor,AQ243,Trigger)</f>
        <v>42479</v>
      </c>
      <c r="AQ243" s="158">
        <f>_xll.qlCalendarAdvance(Calendar,AQ242,AO243,"f",,Trigger)</f>
        <v>42481</v>
      </c>
      <c r="AR243" s="158">
        <f>_xll.qlInterestRateIndexMaturity(Currency&amp;"ibor"&amp;Tenor,AQ243,Trigger)</f>
        <v>42513</v>
      </c>
      <c r="AS243" s="320">
        <f>_xll.qlIndexFixing($AC$5,AP243,TRUE,_xll.ohTrigger(Trigger,Trigger1M))</f>
        <v>-6.3022048767125138E-4</v>
      </c>
      <c r="AT243" s="320">
        <f>_xll.qlIndexFixing($AU$1,AP243,TRUE,_xll.ohTrigger(Trigger,Trigger1M))</f>
        <v>-5.2634094579659396E-4</v>
      </c>
    </row>
    <row r="244" spans="41:46" ht="11.25" customHeight="1" x14ac:dyDescent="0.25">
      <c r="AO244" s="157" t="s">
        <v>211</v>
      </c>
      <c r="AP244" s="158">
        <f>_xll.qlInterestRateIndexFixingDate(Currency&amp;"ibor"&amp;Tenor,AQ244,Trigger)</f>
        <v>42480</v>
      </c>
      <c r="AQ244" s="158">
        <f>_xll.qlCalendarAdvance(Calendar,AQ243,AO244,"f",,Trigger)</f>
        <v>42482</v>
      </c>
      <c r="AR244" s="158">
        <f>_xll.qlInterestRateIndexMaturity(Currency&amp;"ibor"&amp;Tenor,AQ244,Trigger)</f>
        <v>42513</v>
      </c>
      <c r="AS244" s="320">
        <f>_xll.qlIndexFixing($AC$5,AP244,TRUE,_xll.ohTrigger(Trigger,Trigger1M))</f>
        <v>-6.3026565683627263E-4</v>
      </c>
      <c r="AT244" s="320">
        <f>_xll.qlIndexFixing($AU$1,AP244,TRUE,_xll.ohTrigger(Trigger,Trigger1M))</f>
        <v>-5.2485117932797901E-4</v>
      </c>
    </row>
    <row r="245" spans="41:46" ht="11.25" customHeight="1" x14ac:dyDescent="0.25">
      <c r="AO245" s="157" t="s">
        <v>211</v>
      </c>
      <c r="AP245" s="158">
        <f>_xll.qlInterestRateIndexFixingDate(Currency&amp;"ibor"&amp;Tenor,AQ245,Trigger)</f>
        <v>42481</v>
      </c>
      <c r="AQ245" s="158">
        <f>_xll.qlCalendarAdvance(Calendar,AQ244,AO245,"f",,Trigger)</f>
        <v>42485</v>
      </c>
      <c r="AR245" s="158">
        <f>_xll.qlInterestRateIndexMaturity(Currency&amp;"ibor"&amp;Tenor,AQ245,Trigger)</f>
        <v>42515</v>
      </c>
      <c r="AS245" s="320">
        <f>_xll.qlIndexFixing($AC$5,AP245,TRUE,_xll.ohTrigger(Trigger,Trigger1M))</f>
        <v>-6.3230010347181675E-4</v>
      </c>
      <c r="AT245" s="320">
        <f>_xll.qlIndexFixing($AU$1,AP245,TRUE,_xll.ohTrigger(Trigger,Trigger1M))</f>
        <v>-5.1906964971593084E-4</v>
      </c>
    </row>
    <row r="246" spans="41:46" ht="11.25" customHeight="1" x14ac:dyDescent="0.25">
      <c r="AO246" s="157" t="s">
        <v>211</v>
      </c>
      <c r="AP246" s="158">
        <f>_xll.qlInterestRateIndexFixingDate(Currency&amp;"ibor"&amp;Tenor,AQ246,Trigger)</f>
        <v>42482</v>
      </c>
      <c r="AQ246" s="158">
        <f>_xll.qlCalendarAdvance(Calendar,AQ245,AO246,"f",,Trigger)</f>
        <v>42486</v>
      </c>
      <c r="AR246" s="158">
        <f>_xll.qlInterestRateIndexMaturity(Currency&amp;"ibor"&amp;Tenor,AQ246,Trigger)</f>
        <v>42516</v>
      </c>
      <c r="AS246" s="320">
        <f>_xll.qlIndexFixing($AC$5,AP246,TRUE,_xll.ohTrigger(Trigger,Trigger1M))</f>
        <v>-6.3329608490247935E-4</v>
      </c>
      <c r="AT246" s="320">
        <f>_xll.qlIndexFixing($AU$1,AP246,TRUE,_xll.ohTrigger(Trigger,Trigger1M))</f>
        <v>-5.1704555077414227E-4</v>
      </c>
    </row>
    <row r="247" spans="41:46" ht="11.25" customHeight="1" x14ac:dyDescent="0.25">
      <c r="AO247" s="157" t="s">
        <v>211</v>
      </c>
      <c r="AP247" s="158">
        <f>_xll.qlInterestRateIndexFixingDate(Currency&amp;"ibor"&amp;Tenor,AQ247,Trigger)</f>
        <v>42485</v>
      </c>
      <c r="AQ247" s="158">
        <f>_xll.qlCalendarAdvance(Calendar,AQ246,AO247,"f",,Trigger)</f>
        <v>42487</v>
      </c>
      <c r="AR247" s="158">
        <f>_xll.qlInterestRateIndexMaturity(Currency&amp;"ibor"&amp;Tenor,AQ247,Trigger)</f>
        <v>42517</v>
      </c>
      <c r="AS247" s="320">
        <f>_xll.qlIndexFixing($AC$5,AP247,TRUE,_xll.ohTrigger(Trigger,Trigger1M))</f>
        <v>-6.3429997220509904E-4</v>
      </c>
      <c r="AT247" s="320">
        <f>_xll.qlIndexFixing($AU$1,AP247,TRUE,_xll.ohTrigger(Trigger,Trigger1M))</f>
        <v>-5.1511094046352568E-4</v>
      </c>
    </row>
    <row r="248" spans="41:46" ht="11.25" customHeight="1" x14ac:dyDescent="0.25">
      <c r="AO248" s="157" t="s">
        <v>211</v>
      </c>
      <c r="AP248" s="158">
        <f>_xll.qlInterestRateIndexFixingDate(Currency&amp;"ibor"&amp;Tenor,AQ248,Trigger)</f>
        <v>42486</v>
      </c>
      <c r="AQ248" s="158">
        <f>_xll.qlCalendarAdvance(Calendar,AQ247,AO248,"f",,Trigger)</f>
        <v>42488</v>
      </c>
      <c r="AR248" s="158">
        <f>_xll.qlInterestRateIndexMaturity(Currency&amp;"ibor"&amp;Tenor,AQ248,Trigger)</f>
        <v>42520</v>
      </c>
      <c r="AS248" s="320">
        <f>_xll.qlIndexFixing($AC$5,AP248,TRUE,_xll.ohTrigger(Trigger,Trigger1M))</f>
        <v>-6.365714703772396E-4</v>
      </c>
      <c r="AT248" s="320">
        <f>_xll.qlIndexFixing($AU$1,AP248,TRUE,_xll.ohTrigger(Trigger,Trigger1M))</f>
        <v>-5.1191999149588496E-4</v>
      </c>
    </row>
    <row r="249" spans="41:46" ht="11.25" customHeight="1" x14ac:dyDescent="0.25">
      <c r="AO249" s="157" t="s">
        <v>211</v>
      </c>
      <c r="AP249" s="158">
        <f>_xll.qlInterestRateIndexFixingDate(Currency&amp;"ibor"&amp;Tenor,AQ249,Trigger)</f>
        <v>42487</v>
      </c>
      <c r="AQ249" s="158">
        <f>_xll.qlCalendarAdvance(Calendar,AQ248,AO249,"f",,Trigger)</f>
        <v>42489</v>
      </c>
      <c r="AR249" s="158">
        <f>_xll.qlInterestRateIndexMaturity(Currency&amp;"ibor"&amp;Tenor,AQ249,Trigger)</f>
        <v>42521</v>
      </c>
      <c r="AS249" s="320">
        <f>_xll.qlIndexFixing($AC$5,AP249,TRUE,_xll.ohTrigger(Trigger,Trigger1M))</f>
        <v>-6.375084005456888E-4</v>
      </c>
      <c r="AT249" s="320">
        <f>_xll.qlIndexFixing($AU$1,AP249,TRUE,_xll.ohTrigger(Trigger,Trigger1M))</f>
        <v>-5.1019360172974149E-4</v>
      </c>
    </row>
    <row r="250" spans="41:46" ht="11.25" customHeight="1" x14ac:dyDescent="0.25">
      <c r="AO250" s="157" t="s">
        <v>211</v>
      </c>
      <c r="AP250" s="158">
        <f>_xll.qlInterestRateIndexFixingDate(Currency&amp;"ibor"&amp;Tenor,AQ250,Trigger)</f>
        <v>42488</v>
      </c>
      <c r="AQ250" s="158">
        <f>_xll.qlCalendarAdvance(Calendar,AQ249,AO250,"f",,Trigger)</f>
        <v>42492</v>
      </c>
      <c r="AR250" s="158">
        <f>_xll.qlInterestRateIndexMaturity(Currency&amp;"ibor"&amp;Tenor,AQ250,Trigger)</f>
        <v>42523</v>
      </c>
      <c r="AS250" s="320">
        <f>_xll.qlIndexFixing($AC$5,AP250,TRUE,_xll.ohTrigger(Trigger,Trigger1M))</f>
        <v>-6.3992069038957514E-4</v>
      </c>
      <c r="AT250" s="320">
        <f>_xll.qlIndexFixing($AU$1,AP250,TRUE,_xll.ohTrigger(Trigger,Trigger1M))</f>
        <v>-5.0602684665856218E-4</v>
      </c>
    </row>
    <row r="251" spans="41:46" ht="11.25" customHeight="1" x14ac:dyDescent="0.25">
      <c r="AO251" s="157" t="s">
        <v>211</v>
      </c>
      <c r="AP251" s="158">
        <f>_xll.qlInterestRateIndexFixingDate(Currency&amp;"ibor"&amp;Tenor,AQ251,Trigger)</f>
        <v>42489</v>
      </c>
      <c r="AQ251" s="158">
        <f>_xll.qlCalendarAdvance(Calendar,AQ250,AO251,"f",,Trigger)</f>
        <v>42493</v>
      </c>
      <c r="AR251" s="158">
        <f>_xll.qlInterestRateIndexMaturity(Currency&amp;"ibor"&amp;Tenor,AQ251,Trigger)</f>
        <v>42524</v>
      </c>
      <c r="AS251" s="320">
        <f>_xll.qlIndexFixing($AC$5,AP251,TRUE,_xll.ohTrigger(Trigger,Trigger1M))</f>
        <v>-6.4092827329184914E-4</v>
      </c>
      <c r="AT251" s="320">
        <f>_xll.qlIndexFixing($AU$1,AP251,TRUE,_xll.ohTrigger(Trigger,Trigger1M))</f>
        <v>-5.0455016362593505E-4</v>
      </c>
    </row>
    <row r="252" spans="41:46" ht="11.25" customHeight="1" x14ac:dyDescent="0.25">
      <c r="AO252" s="157" t="s">
        <v>211</v>
      </c>
      <c r="AP252" s="158">
        <f>_xll.qlInterestRateIndexFixingDate(Currency&amp;"ibor"&amp;Tenor,AQ252,Trigger)</f>
        <v>42492</v>
      </c>
      <c r="AQ252" s="158">
        <f>_xll.qlCalendarAdvance(Calendar,AQ251,AO252,"f",,Trigger)</f>
        <v>42494</v>
      </c>
      <c r="AR252" s="158">
        <f>_xll.qlInterestRateIndexMaturity(Currency&amp;"ibor"&amp;Tenor,AQ252,Trigger)</f>
        <v>42527</v>
      </c>
      <c r="AS252" s="320">
        <f>_xll.qlIndexFixing($AC$5,AP252,TRUE,_xll.ohTrigger(Trigger,Trigger1M))</f>
        <v>-6.4263382104351962E-4</v>
      </c>
      <c r="AT252" s="320">
        <f>_xll.qlIndexFixing($AU$1,AP252,TRUE,_xll.ohTrigger(Trigger,Trigger1M))</f>
        <v>-5.01970043845274E-4</v>
      </c>
    </row>
    <row r="253" spans="41:46" ht="11.25" customHeight="1" x14ac:dyDescent="0.25">
      <c r="AO253" s="157" t="s">
        <v>211</v>
      </c>
      <c r="AP253" s="158">
        <f>_xll.qlInterestRateIndexFixingDate(Currency&amp;"ibor"&amp;Tenor,AQ253,Trigger)</f>
        <v>42493</v>
      </c>
      <c r="AQ253" s="158">
        <f>_xll.qlCalendarAdvance(Calendar,AQ252,AO253,"f",,Trigger)</f>
        <v>42495</v>
      </c>
      <c r="AR253" s="158">
        <f>_xll.qlInterestRateIndexMaturity(Currency&amp;"ibor"&amp;Tenor,AQ253,Trigger)</f>
        <v>42527</v>
      </c>
      <c r="AS253" s="320">
        <f>_xll.qlIndexFixing($AC$5,AP253,TRUE,_xll.ohTrigger(Trigger,Trigger1M))</f>
        <v>-6.432856277623078E-4</v>
      </c>
      <c r="AT253" s="320">
        <f>_xll.qlIndexFixing($AU$1,AP253,TRUE,_xll.ohTrigger(Trigger,Trigger1M))</f>
        <v>-5.0118879649452275E-4</v>
      </c>
    </row>
    <row r="254" spans="41:46" ht="11.25" customHeight="1" x14ac:dyDescent="0.25">
      <c r="AO254" s="157" t="s">
        <v>211</v>
      </c>
      <c r="AP254" s="158">
        <f>_xll.qlInterestRateIndexFixingDate(Currency&amp;"ibor"&amp;Tenor,AQ254,Trigger)</f>
        <v>42494</v>
      </c>
      <c r="AQ254" s="158">
        <f>_xll.qlCalendarAdvance(Calendar,AQ253,AO254,"f",,Trigger)</f>
        <v>42496</v>
      </c>
      <c r="AR254" s="158">
        <f>_xll.qlInterestRateIndexMaturity(Currency&amp;"ibor"&amp;Tenor,AQ254,Trigger)</f>
        <v>42527</v>
      </c>
      <c r="AS254" s="320">
        <f>_xll.qlIndexFixing($AC$5,AP254,TRUE,_xll.ohTrigger(Trigger,Trigger1M))</f>
        <v>-6.4399692689919691E-4</v>
      </c>
      <c r="AT254" s="320">
        <f>_xll.qlIndexFixing($AU$1,AP254,TRUE,_xll.ohTrigger(Trigger,Trigger1M))</f>
        <v>-5.0044129781705077E-4</v>
      </c>
    </row>
    <row r="255" spans="41:46" ht="11.25" customHeight="1" x14ac:dyDescent="0.25">
      <c r="AO255" s="157" t="s">
        <v>211</v>
      </c>
      <c r="AP255" s="158">
        <f>_xll.qlInterestRateIndexFixingDate(Currency&amp;"ibor"&amp;Tenor,AQ255,Trigger)</f>
        <v>42495</v>
      </c>
      <c r="AQ255" s="158">
        <f>_xll.qlCalendarAdvance(Calendar,AQ254,AO255,"f",,Trigger)</f>
        <v>42499</v>
      </c>
      <c r="AR255" s="158">
        <f>_xll.qlInterestRateIndexMaturity(Currency&amp;"ibor"&amp;Tenor,AQ255,Trigger)</f>
        <v>42530</v>
      </c>
      <c r="AS255" s="320">
        <f>_xll.qlIndexFixing($AC$5,AP255,TRUE,_xll.ohTrigger(Trigger,Trigger1M))</f>
        <v>-6.471344378199442E-4</v>
      </c>
      <c r="AT255" s="320">
        <f>_xll.qlIndexFixing($AU$1,AP255,TRUE,_xll.ohTrigger(Trigger,Trigger1M))</f>
        <v>-4.967181195339544E-4</v>
      </c>
    </row>
    <row r="256" spans="41:46" ht="11.25" customHeight="1" x14ac:dyDescent="0.25">
      <c r="AO256" s="157" t="s">
        <v>211</v>
      </c>
      <c r="AP256" s="158">
        <f>_xll.qlInterestRateIndexFixingDate(Currency&amp;"ibor"&amp;Tenor,AQ256,Trigger)</f>
        <v>42496</v>
      </c>
      <c r="AQ256" s="158">
        <f>_xll.qlCalendarAdvance(Calendar,AQ255,AO256,"f",,Trigger)</f>
        <v>42500</v>
      </c>
      <c r="AR256" s="158">
        <f>_xll.qlInterestRateIndexMaturity(Currency&amp;"ibor"&amp;Tenor,AQ256,Trigger)</f>
        <v>42531</v>
      </c>
      <c r="AS256" s="320">
        <f>_xll.qlIndexFixing($AC$5,AP256,TRUE,_xll.ohTrigger(Trigger,Trigger1M))</f>
        <v>-6.481955764085555E-4</v>
      </c>
      <c r="AT256" s="320">
        <f>_xll.qlIndexFixing($AU$1,AP256,TRUE,_xll.ohTrigger(Trigger,Trigger1M))</f>
        <v>-4.9554089309504273E-4</v>
      </c>
    </row>
    <row r="257" spans="41:46" ht="11.25" customHeight="1" x14ac:dyDescent="0.25">
      <c r="AO257" s="157" t="s">
        <v>211</v>
      </c>
      <c r="AP257" s="158">
        <f>_xll.qlInterestRateIndexFixingDate(Currency&amp;"ibor"&amp;Tenor,AQ257,Trigger)</f>
        <v>42499</v>
      </c>
      <c r="AQ257" s="158">
        <f>_xll.qlCalendarAdvance(Calendar,AQ256,AO257,"f",,Trigger)</f>
        <v>42501</v>
      </c>
      <c r="AR257" s="158">
        <f>_xll.qlInterestRateIndexMaturity(Currency&amp;"ibor"&amp;Tenor,AQ257,Trigger)</f>
        <v>42534</v>
      </c>
      <c r="AS257" s="320">
        <f>_xll.qlIndexFixing($AC$5,AP257,TRUE,_xll.ohTrigger(Trigger,Trigger1M))</f>
        <v>-6.4938176498653319E-4</v>
      </c>
      <c r="AT257" s="320">
        <f>_xll.qlIndexFixing($AU$1,AP257,TRUE,_xll.ohTrigger(Trigger,Trigger1M))</f>
        <v>-4.9326541876272177E-4</v>
      </c>
    </row>
    <row r="258" spans="41:46" ht="11.25" customHeight="1" x14ac:dyDescent="0.25">
      <c r="AO258" s="157" t="s">
        <v>211</v>
      </c>
      <c r="AP258" s="158">
        <f>_xll.qlInterestRateIndexFixingDate(Currency&amp;"ibor"&amp;Tenor,AQ258,Trigger)</f>
        <v>42500</v>
      </c>
      <c r="AQ258" s="158">
        <f>_xll.qlCalendarAdvance(Calendar,AQ257,AO258,"f",,Trigger)</f>
        <v>42502</v>
      </c>
      <c r="AR258" s="158">
        <f>_xll.qlInterestRateIndexMaturity(Currency&amp;"ibor"&amp;Tenor,AQ258,Trigger)</f>
        <v>42534</v>
      </c>
      <c r="AS258" s="320">
        <f>_xll.qlIndexFixing($AC$5,AP258,TRUE,_xll.ohTrigger(Trigger,Trigger1M))</f>
        <v>-6.503629591707305E-4</v>
      </c>
      <c r="AT258" s="320">
        <f>_xll.qlIndexFixing($AU$1,AP258,TRUE,_xll.ohTrigger(Trigger,Trigger1M))</f>
        <v>-4.9269166624510419E-4</v>
      </c>
    </row>
    <row r="259" spans="41:46" ht="11.25" customHeight="1" x14ac:dyDescent="0.25">
      <c r="AO259" s="157" t="s">
        <v>211</v>
      </c>
      <c r="AP259" s="158">
        <f>_xll.qlInterestRateIndexFixingDate(Currency&amp;"ibor"&amp;Tenor,AQ259,Trigger)</f>
        <v>42501</v>
      </c>
      <c r="AQ259" s="158">
        <f>_xll.qlCalendarAdvance(Calendar,AQ258,AO259,"f",,Trigger)</f>
        <v>42503</v>
      </c>
      <c r="AR259" s="158">
        <f>_xll.qlInterestRateIndexMaturity(Currency&amp;"ibor"&amp;Tenor,AQ259,Trigger)</f>
        <v>42534</v>
      </c>
      <c r="AS259" s="320">
        <f>_xll.qlIndexFixing($AC$5,AP259,TRUE,_xll.ohTrigger(Trigger,Trigger1M))</f>
        <v>-6.5142489699368978E-4</v>
      </c>
      <c r="AT259" s="320">
        <f>_xll.qlIndexFixing($AU$1,AP259,TRUE,_xll.ohTrigger(Trigger,Trigger1M))</f>
        <v>-4.9213312695480188E-4</v>
      </c>
    </row>
    <row r="260" spans="41:46" ht="11.25" customHeight="1" x14ac:dyDescent="0.25">
      <c r="AO260" s="157" t="s">
        <v>211</v>
      </c>
      <c r="AP260" s="158">
        <f>_xll.qlInterestRateIndexFixingDate(Currency&amp;"ibor"&amp;Tenor,AQ260,Trigger)</f>
        <v>42502</v>
      </c>
      <c r="AQ260" s="158">
        <f>_xll.qlCalendarAdvance(Calendar,AQ259,AO260,"f",,Trigger)</f>
        <v>42506</v>
      </c>
      <c r="AR260" s="158">
        <f>_xll.qlInterestRateIndexMaturity(Currency&amp;"ibor"&amp;Tenor,AQ260,Trigger)</f>
        <v>42537</v>
      </c>
      <c r="AS260" s="320">
        <f>_xll.qlIndexFixing($AC$5,AP260,TRUE,_xll.ohTrigger(Trigger,Trigger1M))</f>
        <v>-6.5472307476200525E-4</v>
      </c>
      <c r="AT260" s="320">
        <f>_xll.qlIndexFixing($AU$1,AP260,TRUE,_xll.ohTrigger(Trigger,Trigger1M))</f>
        <v>-4.8880691231043981E-4</v>
      </c>
    </row>
    <row r="261" spans="41:46" ht="11.25" customHeight="1" x14ac:dyDescent="0.25">
      <c r="AO261" s="157" t="s">
        <v>211</v>
      </c>
      <c r="AP261" s="158">
        <f>_xll.qlInterestRateIndexFixingDate(Currency&amp;"ibor"&amp;Tenor,AQ261,Trigger)</f>
        <v>42503</v>
      </c>
      <c r="AQ261" s="158">
        <f>_xll.qlCalendarAdvance(Calendar,AQ260,AO261,"f",,Trigger)</f>
        <v>42507</v>
      </c>
      <c r="AR261" s="158">
        <f>_xll.qlInterestRateIndexMaturity(Currency&amp;"ibor"&amp;Tenor,AQ261,Trigger)</f>
        <v>42538</v>
      </c>
      <c r="AS261" s="320">
        <f>_xll.qlIndexFixing($AC$5,AP261,TRUE,_xll.ohTrigger(Trigger,Trigger1M))</f>
        <v>-6.5441852746107908E-4</v>
      </c>
      <c r="AT261" s="320">
        <f>_xll.qlIndexFixing($AU$1,AP261,TRUE,_xll.ohTrigger(Trigger,Trigger1M))</f>
        <v>-4.8769345307208038E-4</v>
      </c>
    </row>
    <row r="262" spans="41:46" ht="11.25" customHeight="1" x14ac:dyDescent="0.25">
      <c r="AO262" s="157" t="s">
        <v>211</v>
      </c>
      <c r="AP262" s="158">
        <f>_xll.qlInterestRateIndexFixingDate(Currency&amp;"ibor"&amp;Tenor,AQ262,Trigger)</f>
        <v>42506</v>
      </c>
      <c r="AQ262" s="158">
        <f>_xll.qlCalendarAdvance(Calendar,AQ261,AO262,"f",,Trigger)</f>
        <v>42508</v>
      </c>
      <c r="AR262" s="158">
        <f>_xll.qlInterestRateIndexMaturity(Currency&amp;"ibor"&amp;Tenor,AQ262,Trigger)</f>
        <v>42541</v>
      </c>
      <c r="AS262" s="320">
        <f>_xll.qlIndexFixing($AC$5,AP262,TRUE,_xll.ohTrigger(Trigger,Trigger1M))</f>
        <v>-6.5380824541237041E-4</v>
      </c>
      <c r="AT262" s="320">
        <f>_xll.qlIndexFixing($AU$1,AP262,TRUE,_xll.ohTrigger(Trigger,Trigger1M))</f>
        <v>-4.8541324498123248E-4</v>
      </c>
    </row>
    <row r="263" spans="41:46" ht="11.25" customHeight="1" x14ac:dyDescent="0.25">
      <c r="AO263" s="157" t="s">
        <v>211</v>
      </c>
      <c r="AP263" s="158">
        <f>_xll.qlInterestRateIndexFixingDate(Currency&amp;"ibor"&amp;Tenor,AQ263,Trigger)</f>
        <v>42507</v>
      </c>
      <c r="AQ263" s="158">
        <f>_xll.qlCalendarAdvance(Calendar,AQ262,AO263,"f",,Trigger)</f>
        <v>42509</v>
      </c>
      <c r="AR263" s="158">
        <f>_xll.qlInterestRateIndexMaturity(Currency&amp;"ibor"&amp;Tenor,AQ263,Trigger)</f>
        <v>42541</v>
      </c>
      <c r="AS263" s="320">
        <f>_xll.qlIndexFixing($AC$5,AP263,TRUE,_xll.ohTrigger(Trigger,Trigger1M))</f>
        <v>-6.5365656574320474E-4</v>
      </c>
      <c r="AT263" s="320">
        <f>_xll.qlIndexFixing($AU$1,AP263,TRUE,_xll.ohTrigger(Trigger,Trigger1M))</f>
        <v>-4.8486530721175702E-4</v>
      </c>
    </row>
    <row r="264" spans="41:46" ht="11.25" customHeight="1" x14ac:dyDescent="0.25">
      <c r="AO264" s="157" t="s">
        <v>211</v>
      </c>
      <c r="AP264" s="158">
        <f>_xll.qlInterestRateIndexFixingDate(Currency&amp;"ibor"&amp;Tenor,AQ264,Trigger)</f>
        <v>42508</v>
      </c>
      <c r="AQ264" s="158">
        <f>_xll.qlCalendarAdvance(Calendar,AQ263,AO264,"f",,Trigger)</f>
        <v>42510</v>
      </c>
      <c r="AR264" s="158">
        <f>_xll.qlInterestRateIndexMaturity(Currency&amp;"ibor"&amp;Tenor,AQ264,Trigger)</f>
        <v>42541</v>
      </c>
      <c r="AS264" s="320">
        <f>_xll.qlIndexFixing($AC$5,AP264,TRUE,_xll.ohTrigger(Trigger,Trigger1M))</f>
        <v>-6.5350488551962189E-4</v>
      </c>
      <c r="AT264" s="320">
        <f>_xll.qlIndexFixing($AU$1,AP264,TRUE,_xll.ohTrigger(Trigger,Trigger1M))</f>
        <v>-4.8431535550524392E-4</v>
      </c>
    </row>
    <row r="265" spans="41:46" ht="11.25" customHeight="1" x14ac:dyDescent="0.25">
      <c r="AO265" s="157" t="s">
        <v>211</v>
      </c>
      <c r="AP265" s="158">
        <f>_xll.qlInterestRateIndexFixingDate(Currency&amp;"ibor"&amp;Tenor,AQ265,Trigger)</f>
        <v>42509</v>
      </c>
      <c r="AQ265" s="158">
        <f>_xll.qlCalendarAdvance(Calendar,AQ264,AO265,"f",,Trigger)</f>
        <v>42513</v>
      </c>
      <c r="AR265" s="158">
        <f>_xll.qlInterestRateIndexMaturity(Currency&amp;"ibor"&amp;Tenor,AQ265,Trigger)</f>
        <v>42544</v>
      </c>
      <c r="AS265" s="320">
        <f>_xll.qlIndexFixing($AC$5,AP265,TRUE,_xll.ohTrigger(Trigger,Trigger1M))</f>
        <v>-6.5259124350467508E-4</v>
      </c>
      <c r="AT265" s="320">
        <f>_xll.qlIndexFixing($AU$1,AP265,TRUE,_xll.ohTrigger(Trigger,Trigger1M))</f>
        <v>-4.8087982940808917E-4</v>
      </c>
    </row>
    <row r="266" spans="41:46" ht="11.25" customHeight="1" x14ac:dyDescent="0.25">
      <c r="AO266" s="157" t="s">
        <v>211</v>
      </c>
      <c r="AP266" s="158">
        <f>_xll.qlInterestRateIndexFixingDate(Currency&amp;"ibor"&amp;Tenor,AQ266,Trigger)</f>
        <v>42510</v>
      </c>
      <c r="AQ266" s="158">
        <f>_xll.qlCalendarAdvance(Calendar,AQ265,AO266,"f",,Trigger)</f>
        <v>42514</v>
      </c>
      <c r="AR266" s="158">
        <f>_xll.qlInterestRateIndexMaturity(Currency&amp;"ibor"&amp;Tenor,AQ266,Trigger)</f>
        <v>42545</v>
      </c>
      <c r="AS266" s="320">
        <f>_xll.qlIndexFixing($AC$5,AP266,TRUE,_xll.ohTrigger(Trigger,Trigger1M))</f>
        <v>-6.5228669615088799E-4</v>
      </c>
      <c r="AT266" s="320">
        <f>_xll.qlIndexFixing($AU$1,AP266,TRUE,_xll.ohTrigger(Trigger,Trigger1M))</f>
        <v>-4.7972170352902102E-4</v>
      </c>
    </row>
    <row r="267" spans="41:46" ht="11.25" customHeight="1" x14ac:dyDescent="0.25">
      <c r="AO267" s="157" t="s">
        <v>211</v>
      </c>
      <c r="AP267" s="158">
        <f>_xll.qlInterestRateIndexFixingDate(Currency&amp;"ibor"&amp;Tenor,AQ267,Trigger)</f>
        <v>42513</v>
      </c>
      <c r="AQ267" s="158">
        <f>_xll.qlCalendarAdvance(Calendar,AQ266,AO267,"f",,Trigger)</f>
        <v>42515</v>
      </c>
      <c r="AR267" s="158">
        <f>_xll.qlInterestRateIndexMaturity(Currency&amp;"ibor"&amp;Tenor,AQ267,Trigger)</f>
        <v>42548</v>
      </c>
      <c r="AS267" s="320">
        <f>_xll.qlIndexFixing($AC$5,AP267,TRUE,_xll.ohTrigger(Trigger,Trigger1M))</f>
        <v>-6.516764217190385E-4</v>
      </c>
      <c r="AT267" s="320">
        <f>_xll.qlIndexFixing($AU$1,AP267,TRUE,_xll.ohTrigger(Trigger,Trigger1M))</f>
        <v>-4.7734982608985376E-4</v>
      </c>
    </row>
    <row r="268" spans="41:46" ht="11.25" customHeight="1" x14ac:dyDescent="0.25">
      <c r="AO268" s="157" t="s">
        <v>211</v>
      </c>
      <c r="AP268" s="158">
        <f>_xll.qlInterestRateIndexFixingDate(Currency&amp;"ibor"&amp;Tenor,AQ268,Trigger)</f>
        <v>42514</v>
      </c>
      <c r="AQ268" s="158">
        <f>_xll.qlCalendarAdvance(Calendar,AQ267,AO268,"f",,Trigger)</f>
        <v>42516</v>
      </c>
      <c r="AR268" s="158">
        <f>_xll.qlInterestRateIndexMaturity(Currency&amp;"ibor"&amp;Tenor,AQ268,Trigger)</f>
        <v>42548</v>
      </c>
      <c r="AS268" s="320">
        <f>_xll.qlIndexFixing($AC$5,AP268,TRUE,_xll.ohTrigger(Trigger,Trigger1M))</f>
        <v>-6.5152473815624501E-4</v>
      </c>
      <c r="AT268" s="320">
        <f>_xll.qlIndexFixing($AU$1,AP268,TRUE,_xll.ohTrigger(Trigger,Trigger1M))</f>
        <v>-4.767799214433488E-4</v>
      </c>
    </row>
    <row r="269" spans="41:46" ht="11.25" customHeight="1" x14ac:dyDescent="0.25">
      <c r="AO269" s="157" t="s">
        <v>211</v>
      </c>
      <c r="AP269" s="158">
        <f>_xll.qlInterestRateIndexFixingDate(Currency&amp;"ibor"&amp;Tenor,AQ269,Trigger)</f>
        <v>42515</v>
      </c>
      <c r="AQ269" s="158">
        <f>_xll.qlCalendarAdvance(Calendar,AQ268,AO269,"f",,Trigger)</f>
        <v>42517</v>
      </c>
      <c r="AR269" s="158">
        <f>_xll.qlInterestRateIndexMaturity(Currency&amp;"ibor"&amp;Tenor,AQ269,Trigger)</f>
        <v>42548</v>
      </c>
      <c r="AS269" s="320">
        <f>_xll.qlIndexFixing($AC$5,AP269,TRUE,_xll.ohTrigger(Trigger,Trigger1M))</f>
        <v>-6.5137305403924434E-4</v>
      </c>
      <c r="AT269" s="320">
        <f>_xll.qlIndexFixing($AU$1,AP269,TRUE,_xll.ohTrigger(Trigger,Trigger1M))</f>
        <v>-4.7620790852051422E-4</v>
      </c>
    </row>
    <row r="270" spans="41:46" ht="11.25" customHeight="1" x14ac:dyDescent="0.25">
      <c r="AO270" s="157" t="s">
        <v>211</v>
      </c>
      <c r="AP270" s="158">
        <f>_xll.qlInterestRateIndexFixingDate(Currency&amp;"ibor"&amp;Tenor,AQ270,Trigger)</f>
        <v>42516</v>
      </c>
      <c r="AQ270" s="158">
        <f>_xll.qlCalendarAdvance(Calendar,AQ269,AO270,"f",,Trigger)</f>
        <v>42520</v>
      </c>
      <c r="AR270" s="158">
        <f>_xll.qlInterestRateIndexMaturity(Currency&amp;"ibor"&amp;Tenor,AQ270,Trigger)</f>
        <v>42551</v>
      </c>
      <c r="AS270" s="320">
        <f>_xll.qlIndexFixing($AC$5,AP270,TRUE,_xll.ohTrigger(Trigger,Trigger1M))</f>
        <v>-6.5045941185797886E-4</v>
      </c>
      <c r="AT270" s="320">
        <f>_xll.qlIndexFixing($AU$1,AP270,TRUE,_xll.ohTrigger(Trigger,Trigger1M))</f>
        <v>-4.7263413866240457E-4</v>
      </c>
    </row>
    <row r="271" spans="41:46" ht="11.25" customHeight="1" x14ac:dyDescent="0.25">
      <c r="AO271" s="157" t="s">
        <v>211</v>
      </c>
      <c r="AP271" s="158">
        <f>_xll.qlInterestRateIndexFixingDate(Currency&amp;"ibor"&amp;Tenor,AQ271,Trigger)</f>
        <v>42517</v>
      </c>
      <c r="AQ271" s="158">
        <f>_xll.qlCalendarAdvance(Calendar,AQ270,AO271,"f",,Trigger)</f>
        <v>42521</v>
      </c>
      <c r="AR271" s="158">
        <f>_xll.qlInterestRateIndexMaturity(Currency&amp;"ibor"&amp;Tenor,AQ271,Trigger)</f>
        <v>42551</v>
      </c>
      <c r="AS271" s="320">
        <f>_xll.qlIndexFixing($AC$5,AP271,TRUE,_xll.ohTrigger(Trigger,Trigger1M))</f>
        <v>-6.5030772552532312E-4</v>
      </c>
      <c r="AT271" s="320">
        <f>_xll.qlIndexFixing($AU$1,AP271,TRUE,_xll.ohTrigger(Trigger,Trigger1M))</f>
        <v>-4.7205020890705995E-4</v>
      </c>
    </row>
    <row r="272" spans="41:46" ht="11.25" customHeight="1" x14ac:dyDescent="0.25">
      <c r="AO272" s="157" t="s">
        <v>211</v>
      </c>
      <c r="AP272" s="158">
        <f>_xll.qlInterestRateIndexFixingDate(Currency&amp;"ibor"&amp;Tenor,AQ272,Trigger)</f>
        <v>42520</v>
      </c>
      <c r="AQ272" s="158">
        <f>_xll.qlCalendarAdvance(Calendar,AQ271,AO272,"f",,Trigger)</f>
        <v>42522</v>
      </c>
      <c r="AR272" s="158">
        <f>_xll.qlInterestRateIndexMaturity(Currency&amp;"ibor"&amp;Tenor,AQ272,Trigger)</f>
        <v>42552</v>
      </c>
      <c r="AS272" s="320">
        <f>_xll.qlIndexFixing($AC$5,AP272,TRUE,_xll.ohTrigger(Trigger,Trigger1M))</f>
        <v>-6.500031775598103E-4</v>
      </c>
      <c r="AT272" s="320">
        <f>_xll.qlIndexFixing($AU$1,AP272,TRUE,_xll.ohTrigger(Trigger,Trigger1M))</f>
        <v>-4.7084212934933589E-4</v>
      </c>
    </row>
    <row r="273" spans="41:46" ht="11.25" customHeight="1" x14ac:dyDescent="0.25">
      <c r="AO273" s="157" t="s">
        <v>211</v>
      </c>
      <c r="AP273" s="158">
        <f>_xll.qlInterestRateIndexFixingDate(Currency&amp;"ibor"&amp;Tenor,AQ273,Trigger)</f>
        <v>42521</v>
      </c>
      <c r="AQ273" s="158">
        <f>_xll.qlCalendarAdvance(Calendar,AQ272,AO273,"f",,Trigger)</f>
        <v>42523</v>
      </c>
      <c r="AR273" s="158">
        <f>_xll.qlInterestRateIndexMaturity(Currency&amp;"ibor"&amp;Tenor,AQ273,Trigger)</f>
        <v>42555</v>
      </c>
      <c r="AS273" s="320">
        <f>_xll.qlIndexFixing($AC$5,AP273,TRUE,_xll.ohTrigger(Trigger,Trigger1M))</f>
        <v>-6.4939291016585798E-4</v>
      </c>
      <c r="AT273" s="320">
        <f>_xll.qlIndexFixing($AU$1,AP273,TRUE,_xll.ohTrigger(Trigger,Trigger1M))</f>
        <v>-4.6836899644436825E-4</v>
      </c>
    </row>
    <row r="274" spans="41:46" ht="11.25" customHeight="1" x14ac:dyDescent="0.25">
      <c r="AO274" s="157" t="s">
        <v>211</v>
      </c>
      <c r="AP274" s="158">
        <f>_xll.qlInterestRateIndexFixingDate(Currency&amp;"ibor"&amp;Tenor,AQ274,Trigger)</f>
        <v>42522</v>
      </c>
      <c r="AQ274" s="158">
        <f>_xll.qlCalendarAdvance(Calendar,AQ273,AO274,"f",,Trigger)</f>
        <v>42524</v>
      </c>
      <c r="AR274" s="158">
        <f>_xll.qlInterestRateIndexMaturity(Currency&amp;"ibor"&amp;Tenor,AQ274,Trigger)</f>
        <v>42555</v>
      </c>
      <c r="AS274" s="320">
        <f>_xll.qlIndexFixing($AC$5,AP274,TRUE,_xll.ohTrigger(Trigger,Trigger1M))</f>
        <v>-6.4924122216950073E-4</v>
      </c>
      <c r="AT274" s="320">
        <f>_xll.qlIndexFixing($AU$1,AP274,TRUE,_xll.ohTrigger(Trigger,Trigger1M))</f>
        <v>-4.677739318267065E-4</v>
      </c>
    </row>
    <row r="275" spans="41:46" ht="11.25" customHeight="1" x14ac:dyDescent="0.25">
      <c r="AO275" s="157" t="s">
        <v>211</v>
      </c>
      <c r="AP275" s="158">
        <f>_xll.qlInterestRateIndexFixingDate(Currency&amp;"ibor"&amp;Tenor,AQ275,Trigger)</f>
        <v>42523</v>
      </c>
      <c r="AQ275" s="158">
        <f>_xll.qlCalendarAdvance(Calendar,AQ274,AO275,"f",,Trigger)</f>
        <v>42527</v>
      </c>
      <c r="AR275" s="158">
        <f>_xll.qlInterestRateIndexMaturity(Currency&amp;"ibor"&amp;Tenor,AQ275,Trigger)</f>
        <v>42557</v>
      </c>
      <c r="AS275" s="320">
        <f>_xll.qlIndexFixing($AC$5,AP275,TRUE,_xll.ohTrigger(Trigger,Trigger1M))</f>
        <v>-6.484804376243325E-4</v>
      </c>
      <c r="AT275" s="320">
        <f>_xll.qlIndexFixing($AU$1,AP275,TRUE,_xll.ohTrigger(Trigger,Trigger1M))</f>
        <v>-4.6469823688388701E-4</v>
      </c>
    </row>
    <row r="276" spans="41:46" ht="11.25" customHeight="1" x14ac:dyDescent="0.25">
      <c r="AO276" s="157" t="s">
        <v>211</v>
      </c>
      <c r="AP276" s="158">
        <f>_xll.qlInterestRateIndexFixingDate(Currency&amp;"ibor"&amp;Tenor,AQ276,Trigger)</f>
        <v>42524</v>
      </c>
      <c r="AQ276" s="158">
        <f>_xll.qlCalendarAdvance(Calendar,AQ275,AO276,"f",,Trigger)</f>
        <v>42528</v>
      </c>
      <c r="AR276" s="158">
        <f>_xll.qlInterestRateIndexMaturity(Currency&amp;"ibor"&amp;Tenor,AQ276,Trigger)</f>
        <v>42558</v>
      </c>
      <c r="AS276" s="320">
        <f>_xll.qlIndexFixing($AC$5,AP276,TRUE,_xll.ohTrigger(Trigger,Trigger1M))</f>
        <v>-6.4817588961485484E-4</v>
      </c>
      <c r="AT276" s="320">
        <f>_xll.qlIndexFixing($AU$1,AP276,TRUE,_xll.ohTrigger(Trigger,Trigger1M))</f>
        <v>-4.6344847652202148E-4</v>
      </c>
    </row>
    <row r="277" spans="41:46" ht="11.25" customHeight="1" x14ac:dyDescent="0.25">
      <c r="AO277" s="157" t="s">
        <v>211</v>
      </c>
      <c r="AP277" s="158">
        <f>_xll.qlInterestRateIndexFixingDate(Currency&amp;"ibor"&amp;Tenor,AQ277,Trigger)</f>
        <v>42527</v>
      </c>
      <c r="AQ277" s="158">
        <f>_xll.qlCalendarAdvance(Calendar,AQ276,AO277,"f",,Trigger)</f>
        <v>42529</v>
      </c>
      <c r="AR277" s="158">
        <f>_xll.qlInterestRateIndexMaturity(Currency&amp;"ibor"&amp;Tenor,AQ277,Trigger)</f>
        <v>42559</v>
      </c>
      <c r="AS277" s="320">
        <f>_xll.qlIndexFixing($AC$5,AP277,TRUE,_xll.ohTrigger(Trigger,Trigger1M))</f>
        <v>-6.4787134159471904E-4</v>
      </c>
      <c r="AT277" s="320">
        <f>_xll.qlIndexFixing($AU$1,AP277,TRUE,_xll.ohTrigger(Trigger,Trigger1M))</f>
        <v>-4.6219162790217538E-4</v>
      </c>
    </row>
    <row r="278" spans="41:46" ht="11.25" customHeight="1" x14ac:dyDescent="0.25">
      <c r="AO278" s="157" t="s">
        <v>211</v>
      </c>
      <c r="AP278" s="158">
        <f>_xll.qlInterestRateIndexFixingDate(Currency&amp;"ibor"&amp;Tenor,AQ278,Trigger)</f>
        <v>42528</v>
      </c>
      <c r="AQ278" s="158">
        <f>_xll.qlCalendarAdvance(Calendar,AQ277,AO278,"f",,Trigger)</f>
        <v>42530</v>
      </c>
      <c r="AR278" s="158">
        <f>_xll.qlInterestRateIndexMaturity(Currency&amp;"ibor"&amp;Tenor,AQ278,Trigger)</f>
        <v>42562</v>
      </c>
      <c r="AS278" s="320">
        <f>_xll.qlIndexFixing($AC$5,AP278,TRUE,_xll.ohTrigger(Trigger,Trigger1M))</f>
        <v>-6.4726108176829666E-4</v>
      </c>
      <c r="AT278" s="320">
        <f>_xll.qlIndexFixing($AU$1,AP278,TRUE,_xll.ohTrigger(Trigger,Trigger1M))</f>
        <v>-4.596186689055648E-4</v>
      </c>
    </row>
    <row r="279" spans="41:46" ht="11.25" customHeight="1" x14ac:dyDescent="0.25">
      <c r="AO279" s="157" t="s">
        <v>211</v>
      </c>
      <c r="AP279" s="158">
        <f>_xll.qlInterestRateIndexFixingDate(Currency&amp;"ibor"&amp;Tenor,AQ279,Trigger)</f>
        <v>42529</v>
      </c>
      <c r="AQ279" s="158">
        <f>_xll.qlCalendarAdvance(Calendar,AQ278,AO279,"f",,Trigger)</f>
        <v>42531</v>
      </c>
      <c r="AR279" s="158">
        <f>_xll.qlInterestRateIndexMaturity(Currency&amp;"ibor"&amp;Tenor,AQ279,Trigger)</f>
        <v>42562</v>
      </c>
      <c r="AS279" s="320">
        <f>_xll.qlIndexFixing($AC$5,AP279,TRUE,_xll.ohTrigger(Trigger,Trigger1M))</f>
        <v>-6.4710938990523406E-4</v>
      </c>
      <c r="AT279" s="320">
        <f>_xll.qlIndexFixing($AU$1,AP279,TRUE,_xll.ohTrigger(Trigger,Trigger1M))</f>
        <v>-4.5899956212363554E-4</v>
      </c>
    </row>
    <row r="280" spans="41:46" ht="11.25" customHeight="1" x14ac:dyDescent="0.25">
      <c r="AO280" s="157" t="s">
        <v>211</v>
      </c>
      <c r="AP280" s="158">
        <f>_xll.qlInterestRateIndexFixingDate(Currency&amp;"ibor"&amp;Tenor,AQ280,Trigger)</f>
        <v>42530</v>
      </c>
      <c r="AQ280" s="158">
        <f>_xll.qlCalendarAdvance(Calendar,AQ279,AO280,"f",,Trigger)</f>
        <v>42534</v>
      </c>
      <c r="AR280" s="158">
        <f>_xll.qlInterestRateIndexMaturity(Currency&amp;"ibor"&amp;Tenor,AQ280,Trigger)</f>
        <v>42564</v>
      </c>
      <c r="AS280" s="320">
        <f>_xll.qlIndexFixing($AC$5,AP280,TRUE,_xll.ohTrigger(Trigger,Trigger1M))</f>
        <v>-6.4634860138745864E-4</v>
      </c>
      <c r="AT280" s="320">
        <f>_xll.qlIndexFixing($AU$1,AP280,TRUE,_xll.ohTrigger(Trigger,Trigger1M))</f>
        <v>-4.5579964620356961E-4</v>
      </c>
    </row>
    <row r="281" spans="41:46" ht="11.25" customHeight="1" x14ac:dyDescent="0.25">
      <c r="AO281" s="157" t="s">
        <v>211</v>
      </c>
      <c r="AP281" s="158">
        <f>_xll.qlInterestRateIndexFixingDate(Currency&amp;"ibor"&amp;Tenor,AQ281,Trigger)</f>
        <v>42531</v>
      </c>
      <c r="AQ281" s="158">
        <f>_xll.qlCalendarAdvance(Calendar,AQ280,AO281,"f",,Trigger)</f>
        <v>42535</v>
      </c>
      <c r="AR281" s="158">
        <f>_xll.qlInterestRateIndexMaturity(Currency&amp;"ibor"&amp;Tenor,AQ281,Trigger)</f>
        <v>42565</v>
      </c>
      <c r="AS281" s="320">
        <f>_xll.qlIndexFixing($AC$5,AP281,TRUE,_xll.ohTrigger(Trigger,Trigger1M))</f>
        <v>-6.4604405332069348E-4</v>
      </c>
      <c r="AT281" s="320">
        <f>_xll.qlIndexFixing($AU$1,AP281,TRUE,_xll.ohTrigger(Trigger,Trigger1M))</f>
        <v>-4.5449941921615888E-4</v>
      </c>
    </row>
    <row r="282" spans="41:46" ht="11.25" customHeight="1" x14ac:dyDescent="0.25">
      <c r="AO282" s="157" t="s">
        <v>211</v>
      </c>
      <c r="AP282" s="158">
        <f>_xll.qlInterestRateIndexFixingDate(Currency&amp;"ibor"&amp;Tenor,AQ282,Trigger)</f>
        <v>42534</v>
      </c>
      <c r="AQ282" s="158">
        <f>_xll.qlCalendarAdvance(Calendar,AQ281,AO282,"f",,Trigger)</f>
        <v>42536</v>
      </c>
      <c r="AR282" s="158">
        <f>_xll.qlInterestRateIndexMaturity(Currency&amp;"ibor"&amp;Tenor,AQ282,Trigger)</f>
        <v>42566</v>
      </c>
      <c r="AS282" s="320">
        <f>_xll.qlIndexFixing($AC$5,AP282,TRUE,_xll.ohTrigger(Trigger,Trigger1M))</f>
        <v>-6.4573950525259605E-4</v>
      </c>
      <c r="AT282" s="320">
        <f>_xll.qlIndexFixing($AU$1,AP282,TRUE,_xll.ohTrigger(Trigger,Trigger1M))</f>
        <v>-4.5319182104508471E-4</v>
      </c>
    </row>
    <row r="283" spans="41:46" ht="11.25" customHeight="1" x14ac:dyDescent="0.25">
      <c r="AO283" s="157" t="s">
        <v>211</v>
      </c>
      <c r="AP283" s="158">
        <f>_xll.qlInterestRateIndexFixingDate(Currency&amp;"ibor"&amp;Tenor,AQ283,Trigger)</f>
        <v>42535</v>
      </c>
      <c r="AQ283" s="158">
        <f>_xll.qlCalendarAdvance(Calendar,AQ282,AO283,"f",,Trigger)</f>
        <v>42537</v>
      </c>
      <c r="AR283" s="158">
        <f>_xll.qlInterestRateIndexMaturity(Currency&amp;"ibor"&amp;Tenor,AQ283,Trigger)</f>
        <v>42569</v>
      </c>
      <c r="AS283" s="320">
        <f>_xll.qlIndexFixing($AC$5,AP283,TRUE,_xll.ohTrigger(Trigger,Trigger1M))</f>
        <v>-6.4512925296855705E-4</v>
      </c>
      <c r="AT283" s="320">
        <f>_xll.qlIndexFixing($AU$1,AP283,TRUE,_xll.ohTrigger(Trigger,Trigger1M))</f>
        <v>-4.5051507544524583E-4</v>
      </c>
    </row>
    <row r="284" spans="41:46" ht="11.25" customHeight="1" x14ac:dyDescent="0.25">
      <c r="AO284" s="157" t="s">
        <v>211</v>
      </c>
      <c r="AP284" s="158">
        <f>_xll.qlInterestRateIndexFixingDate(Currency&amp;"ibor"&amp;Tenor,AQ284,Trigger)</f>
        <v>42536</v>
      </c>
      <c r="AQ284" s="158">
        <f>_xll.qlCalendarAdvance(Calendar,AQ283,AO284,"f",,Trigger)</f>
        <v>42538</v>
      </c>
      <c r="AR284" s="158">
        <f>_xll.qlInterestRateIndexMaturity(Currency&amp;"ibor"&amp;Tenor,AQ284,Trigger)</f>
        <v>42569</v>
      </c>
      <c r="AS284" s="320">
        <f>_xll.qlIndexFixing($AC$5,AP284,TRUE,_xll.ohTrigger(Trigger,Trigger1M))</f>
        <v>-6.4497755725160145E-4</v>
      </c>
      <c r="AT284" s="320">
        <f>_xll.qlIndexFixing($AU$1,AP284,TRUE,_xll.ohTrigger(Trigger,Trigger1M))</f>
        <v>-4.498709360234443E-4</v>
      </c>
    </row>
    <row r="285" spans="41:46" ht="11.25" customHeight="1" x14ac:dyDescent="0.25">
      <c r="AO285" s="157" t="s">
        <v>211</v>
      </c>
      <c r="AP285" s="158">
        <f>_xll.qlInterestRateIndexFixingDate(Currency&amp;"ibor"&amp;Tenor,AQ285,Trigger)</f>
        <v>42537</v>
      </c>
      <c r="AQ285" s="158">
        <f>_xll.qlCalendarAdvance(Calendar,AQ284,AO285,"f",,Trigger)</f>
        <v>42541</v>
      </c>
      <c r="AR285" s="158">
        <f>_xll.qlInterestRateIndexMaturity(Currency&amp;"ibor"&amp;Tenor,AQ285,Trigger)</f>
        <v>42571</v>
      </c>
      <c r="AS285" s="320">
        <f>_xll.qlIndexFixing($AC$5,AP285,TRUE,_xll.ohTrigger(Trigger,Trigger1M))</f>
        <v>-6.4421676477355305E-4</v>
      </c>
      <c r="AT285" s="320">
        <f>_xll.qlIndexFixing($AU$1,AP285,TRUE,_xll.ohTrigger(Trigger,Trigger1M))</f>
        <v>-4.4654184767711769E-4</v>
      </c>
    </row>
    <row r="286" spans="41:46" ht="11.25" customHeight="1" x14ac:dyDescent="0.25">
      <c r="AO286" s="157" t="s">
        <v>211</v>
      </c>
      <c r="AP286" s="158">
        <f>_xll.qlInterestRateIndexFixingDate(Currency&amp;"ibor"&amp;Tenor,AQ286,Trigger)</f>
        <v>42538</v>
      </c>
      <c r="AQ286" s="158">
        <f>_xll.qlCalendarAdvance(Calendar,AQ285,AO286,"f",,Trigger)</f>
        <v>42542</v>
      </c>
      <c r="AR286" s="158">
        <f>_xll.qlInterestRateIndexMaturity(Currency&amp;"ibor"&amp;Tenor,AQ286,Trigger)</f>
        <v>42572</v>
      </c>
      <c r="AS286" s="320">
        <f>_xll.qlIndexFixing($AC$5,AP286,TRUE,_xll.ohTrigger(Trigger,Trigger1M))</f>
        <v>-6.4391221665216491E-4</v>
      </c>
      <c r="AT286" s="320">
        <f>_xll.qlIndexFixing($AU$1,AP286,TRUE,_xll.ohTrigger(Trigger,Trigger1M))</f>
        <v>-4.4518917357638799E-4</v>
      </c>
    </row>
    <row r="287" spans="41:46" ht="11.25" customHeight="1" x14ac:dyDescent="0.25">
      <c r="AO287" s="157" t="s">
        <v>211</v>
      </c>
      <c r="AP287" s="158">
        <f>_xll.qlInterestRateIndexFixingDate(Currency&amp;"ibor"&amp;Tenor,AQ287,Trigger)</f>
        <v>42541</v>
      </c>
      <c r="AQ287" s="158">
        <f>_xll.qlCalendarAdvance(Calendar,AQ286,AO287,"f",,Trigger)</f>
        <v>42543</v>
      </c>
      <c r="AR287" s="158">
        <f>_xll.qlInterestRateIndexMaturity(Currency&amp;"ibor"&amp;Tenor,AQ287,Trigger)</f>
        <v>42573</v>
      </c>
      <c r="AS287" s="320">
        <f>_xll.qlIndexFixing($AC$5,AP287,TRUE,_xll.ohTrigger(Trigger,Trigger1M))</f>
        <v>-6.4360766852544771E-4</v>
      </c>
      <c r="AT287" s="320">
        <f>_xll.qlIndexFixing($AU$1,AP287,TRUE,_xll.ohTrigger(Trigger,Trigger1M))</f>
        <v>-4.4382884535698608E-4</v>
      </c>
    </row>
    <row r="288" spans="41:46" ht="11.25" customHeight="1" x14ac:dyDescent="0.25">
      <c r="AO288" s="157" t="s">
        <v>211</v>
      </c>
      <c r="AP288" s="158">
        <f>_xll.qlInterestRateIndexFixingDate(Currency&amp;"ibor"&amp;Tenor,AQ288,Trigger)</f>
        <v>42542</v>
      </c>
      <c r="AQ288" s="158">
        <f>_xll.qlCalendarAdvance(Calendar,AQ287,AO288,"f",,Trigger)</f>
        <v>42544</v>
      </c>
      <c r="AR288" s="158">
        <f>_xll.qlInterestRateIndexMaturity(Currency&amp;"ibor"&amp;Tenor,AQ288,Trigger)</f>
        <v>42576</v>
      </c>
      <c r="AS288" s="320">
        <f>_xll.qlIndexFixing($AC$5,AP288,TRUE,_xll.ohTrigger(Trigger,Trigger1M))</f>
        <v>-6.4299742376913716E-4</v>
      </c>
      <c r="AT288" s="320">
        <f>_xll.qlIndexFixing($AU$1,AP288,TRUE,_xll.ohTrigger(Trigger,Trigger1M))</f>
        <v>-4.4104435260053365E-4</v>
      </c>
    </row>
    <row r="289" spans="41:46" ht="11.25" customHeight="1" x14ac:dyDescent="0.25">
      <c r="AO289" s="157" t="s">
        <v>211</v>
      </c>
      <c r="AP289" s="158">
        <f>_xll.qlInterestRateIndexFixingDate(Currency&amp;"ibor"&amp;Tenor,AQ289,Trigger)</f>
        <v>42543</v>
      </c>
      <c r="AQ289" s="158">
        <f>_xll.qlCalendarAdvance(Calendar,AQ288,AO289,"f",,Trigger)</f>
        <v>42545</v>
      </c>
      <c r="AR289" s="158">
        <f>_xll.qlInterestRateIndexMaturity(Currency&amp;"ibor"&amp;Tenor,AQ289,Trigger)</f>
        <v>42576</v>
      </c>
      <c r="AS289" s="320">
        <f>_xll.qlIndexFixing($AC$5,AP289,TRUE,_xll.ohTrigger(Trigger,Trigger1M))</f>
        <v>-6.4284572420602432E-4</v>
      </c>
      <c r="AT289" s="320">
        <f>_xll.qlIndexFixing($AU$1,AP289,TRUE,_xll.ohTrigger(Trigger,Trigger1M))</f>
        <v>-4.4037419007381118E-4</v>
      </c>
    </row>
    <row r="290" spans="41:46" ht="11.25" customHeight="1" x14ac:dyDescent="0.25">
      <c r="AO290" s="157" t="s">
        <v>211</v>
      </c>
      <c r="AP290" s="158">
        <f>_xll.qlInterestRateIndexFixingDate(Currency&amp;"ibor"&amp;Tenor,AQ290,Trigger)</f>
        <v>42544</v>
      </c>
      <c r="AQ290" s="158">
        <f>_xll.qlCalendarAdvance(Calendar,AQ289,AO290,"f",,Trigger)</f>
        <v>42548</v>
      </c>
      <c r="AR290" s="158">
        <f>_xll.qlInterestRateIndexMaturity(Currency&amp;"ibor"&amp;Tenor,AQ290,Trigger)</f>
        <v>42578</v>
      </c>
      <c r="AS290" s="320">
        <f>_xll.qlIndexFixing($AC$5,AP290,TRUE,_xll.ohTrigger(Trigger,Trigger1M))</f>
        <v>-6.4208492777995119E-4</v>
      </c>
      <c r="AT290" s="320">
        <f>_xll.qlIndexFixing($AU$1,AP290,TRUE,_xll.ohTrigger(Trigger,Trigger1M))</f>
        <v>-4.3691097783149502E-4</v>
      </c>
    </row>
    <row r="291" spans="41:46" ht="11.25" customHeight="1" x14ac:dyDescent="0.25">
      <c r="AO291" s="157" t="s">
        <v>211</v>
      </c>
      <c r="AP291" s="158">
        <f>_xll.qlInterestRateIndexFixingDate(Currency&amp;"ibor"&amp;Tenor,AQ291,Trigger)</f>
        <v>42545</v>
      </c>
      <c r="AQ291" s="158">
        <f>_xll.qlCalendarAdvance(Calendar,AQ290,AO291,"f",,Trigger)</f>
        <v>42549</v>
      </c>
      <c r="AR291" s="158">
        <f>_xll.qlInterestRateIndexMaturity(Currency&amp;"ibor"&amp;Tenor,AQ291,Trigger)</f>
        <v>42579</v>
      </c>
      <c r="AS291" s="320">
        <f>_xll.qlIndexFixing($AC$5,AP291,TRUE,_xll.ohTrigger(Trigger,Trigger1M))</f>
        <v>-6.4178037960660461E-4</v>
      </c>
      <c r="AT291" s="320">
        <f>_xll.qlIndexFixing($AU$1,AP291,TRUE,_xll.ohTrigger(Trigger,Trigger1M))</f>
        <v>-4.3550387611368535E-4</v>
      </c>
    </row>
    <row r="292" spans="41:46" ht="11.25" customHeight="1" x14ac:dyDescent="0.25">
      <c r="AO292" s="157" t="s">
        <v>211</v>
      </c>
      <c r="AP292" s="158">
        <f>_xll.qlInterestRateIndexFixingDate(Currency&amp;"ibor"&amp;Tenor,AQ292,Trigger)</f>
        <v>42548</v>
      </c>
      <c r="AQ292" s="158">
        <f>_xll.qlCalendarAdvance(Calendar,AQ291,AO292,"f",,Trigger)</f>
        <v>42550</v>
      </c>
      <c r="AR292" s="158">
        <f>_xll.qlInterestRateIndexMaturity(Currency&amp;"ibor"&amp;Tenor,AQ292,Trigger)</f>
        <v>42580</v>
      </c>
      <c r="AS292" s="320">
        <f>_xll.qlIndexFixing($AC$5,AP292,TRUE,_xll.ohTrigger(Trigger,Trigger1M))</f>
        <v>-6.4147583142526443E-4</v>
      </c>
      <c r="AT292" s="320">
        <f>_xll.qlIndexFixing($AU$1,AP292,TRUE,_xll.ohTrigger(Trigger,Trigger1M))</f>
        <v>-4.3408883734485926E-4</v>
      </c>
    </row>
    <row r="293" spans="41:46" ht="11.25" customHeight="1" x14ac:dyDescent="0.25">
      <c r="AO293" s="157" t="s">
        <v>211</v>
      </c>
      <c r="AP293" s="158">
        <f>_xll.qlInterestRateIndexFixingDate(Currency&amp;"ibor"&amp;Tenor,AQ293,Trigger)</f>
        <v>42549</v>
      </c>
      <c r="AQ293" s="158">
        <f>_xll.qlCalendarAdvance(Calendar,AQ292,AO293,"f",,Trigger)</f>
        <v>42551</v>
      </c>
      <c r="AR293" s="158">
        <f>_xll.qlInterestRateIndexMaturity(Currency&amp;"ibor"&amp;Tenor,AQ293,Trigger)</f>
        <v>42580</v>
      </c>
      <c r="AS293" s="320">
        <f>_xll.qlIndexFixing($AC$5,AP293,TRUE,_xll.ohTrigger(Trigger,Trigger1M))</f>
        <v>-6.413241285878E-4</v>
      </c>
      <c r="AT293" s="320">
        <f>_xll.qlIndexFixing($AU$1,AP293,TRUE,_xll.ohTrigger(Trigger,Trigger1M))</f>
        <v>-4.3339825035827484E-4</v>
      </c>
    </row>
    <row r="294" spans="41:46" ht="11.25" customHeight="1" x14ac:dyDescent="0.25">
      <c r="AO294" s="157" t="s">
        <v>211</v>
      </c>
      <c r="AP294" s="158">
        <f>_xll.qlInterestRateIndexFixingDate(Currency&amp;"ibor"&amp;Tenor,AQ294,Trigger)</f>
        <v>42550</v>
      </c>
      <c r="AQ294" s="158">
        <f>_xll.qlCalendarAdvance(Calendar,AQ293,AO294,"f",,Trigger)</f>
        <v>42552</v>
      </c>
      <c r="AR294" s="158">
        <f>_xll.qlInterestRateIndexMaturity(Currency&amp;"ibor"&amp;Tenor,AQ294,Trigger)</f>
        <v>42583</v>
      </c>
      <c r="AS294" s="320">
        <f>_xll.qlIndexFixing($AC$5,AP294,TRUE,_xll.ohTrigger(Trigger,Trigger1M))</f>
        <v>-6.4071389076979192E-4</v>
      </c>
      <c r="AT294" s="320">
        <f>_xll.qlIndexFixing($AU$1,AP294,TRUE,_xll.ohTrigger(Trigger,Trigger1M))</f>
        <v>-4.3049546073603204E-4</v>
      </c>
    </row>
    <row r="295" spans="41:46" ht="11.25" customHeight="1" x14ac:dyDescent="0.25">
      <c r="AO295" s="157" t="s">
        <v>211</v>
      </c>
      <c r="AP295" s="158">
        <f>_xll.qlInterestRateIndexFixingDate(Currency&amp;"ibor"&amp;Tenor,AQ295,Trigger)</f>
        <v>42551</v>
      </c>
      <c r="AQ295" s="158">
        <f>_xll.qlCalendarAdvance(Calendar,AQ294,AO295,"f",,Trigger)</f>
        <v>42555</v>
      </c>
      <c r="AR295" s="158">
        <f>_xll.qlInterestRateIndexMaturity(Currency&amp;"ibor"&amp;Tenor,AQ295,Trigger)</f>
        <v>42586</v>
      </c>
      <c r="AS295" s="320">
        <f>_xll.qlIndexFixing($AC$5,AP295,TRUE,_xll.ohTrigger(Trigger,Trigger1M))</f>
        <v>-6.3980024774661927E-4</v>
      </c>
      <c r="AT295" s="320">
        <f>_xll.qlIndexFixing($AU$1,AP295,TRUE,_xll.ohTrigger(Trigger,Trigger1M))</f>
        <v>-4.2614135031414325E-4</v>
      </c>
    </row>
    <row r="296" spans="41:46" ht="11.25" customHeight="1" x14ac:dyDescent="0.25">
      <c r="AO296" s="157" t="s">
        <v>211</v>
      </c>
      <c r="AP296" s="158">
        <f>_xll.qlInterestRateIndexFixingDate(Currency&amp;"ibor"&amp;Tenor,AQ296,Trigger)</f>
        <v>42552</v>
      </c>
      <c r="AQ296" s="158">
        <f>_xll.qlCalendarAdvance(Calendar,AQ295,AO296,"f",,Trigger)</f>
        <v>42556</v>
      </c>
      <c r="AR296" s="158">
        <f>_xll.qlInterestRateIndexMaturity(Currency&amp;"ibor"&amp;Tenor,AQ296,Trigger)</f>
        <v>42587</v>
      </c>
      <c r="AS296" s="320">
        <f>_xll.qlIndexFixing($AC$5,AP296,TRUE,_xll.ohTrigger(Trigger,Trigger1M))</f>
        <v>-6.3949570005761649E-4</v>
      </c>
      <c r="AT296" s="320">
        <f>_xll.qlIndexFixing($AU$1,AP296,TRUE,_xll.ohTrigger(Trigger,Trigger1M))</f>
        <v>-4.2467363452910572E-4</v>
      </c>
    </row>
    <row r="297" spans="41:46" ht="11.25" customHeight="1" x14ac:dyDescent="0.25">
      <c r="AO297" s="157" t="s">
        <v>211</v>
      </c>
      <c r="AP297" s="158">
        <f>_xll.qlInterestRateIndexFixingDate(Currency&amp;"ibor"&amp;Tenor,AQ297,Trigger)</f>
        <v>42555</v>
      </c>
      <c r="AQ297" s="158">
        <f>_xll.qlCalendarAdvance(Calendar,AQ296,AO297,"f",,Trigger)</f>
        <v>42557</v>
      </c>
      <c r="AR297" s="158">
        <f>_xll.qlInterestRateIndexMaturity(Currency&amp;"ibor"&amp;Tenor,AQ297,Trigger)</f>
        <v>42590</v>
      </c>
      <c r="AS297" s="320">
        <f>_xll.qlIndexFixing($AC$5,AP297,TRUE,_xll.ohTrigger(Trigger,Trigger1M))</f>
        <v>-6.388854708133158E-4</v>
      </c>
      <c r="AT297" s="320">
        <f>_xll.qlIndexFixing($AU$1,AP297,TRUE,_xll.ohTrigger(Trigger,Trigger1M))</f>
        <v>-4.2166857030068178E-4</v>
      </c>
    </row>
    <row r="298" spans="41:46" ht="11.25" customHeight="1" x14ac:dyDescent="0.25">
      <c r="AO298" s="157" t="s">
        <v>211</v>
      </c>
      <c r="AP298" s="158">
        <f>_xll.qlInterestRateIndexFixingDate(Currency&amp;"ibor"&amp;Tenor,AQ298,Trigger)</f>
        <v>42556</v>
      </c>
      <c r="AQ298" s="158">
        <f>_xll.qlCalendarAdvance(Calendar,AQ297,AO298,"f",,Trigger)</f>
        <v>42558</v>
      </c>
      <c r="AR298" s="158">
        <f>_xll.qlInterestRateIndexMaturity(Currency&amp;"ibor"&amp;Tenor,AQ298,Trigger)</f>
        <v>42590</v>
      </c>
      <c r="AS298" s="320">
        <f>_xll.qlIndexFixing($AC$5,AP298,TRUE,_xll.ohTrigger(Trigger,Trigger1M))</f>
        <v>-6.3873376414752547E-4</v>
      </c>
      <c r="AT298" s="320">
        <f>_xll.qlIndexFixing($AU$1,AP298,TRUE,_xll.ohTrigger(Trigger,Trigger1M))</f>
        <v>-4.2094606450049366E-4</v>
      </c>
    </row>
    <row r="299" spans="41:46" ht="11.25" customHeight="1" x14ac:dyDescent="0.25">
      <c r="AO299" s="157" t="s">
        <v>211</v>
      </c>
      <c r="AP299" s="158">
        <f>_xll.qlInterestRateIndexFixingDate(Currency&amp;"ibor"&amp;Tenor,AQ299,Trigger)</f>
        <v>42557</v>
      </c>
      <c r="AQ299" s="158">
        <f>_xll.qlCalendarAdvance(Calendar,AQ298,AO299,"f",,Trigger)</f>
        <v>42559</v>
      </c>
      <c r="AR299" s="158">
        <f>_xll.qlInterestRateIndexMaturity(Currency&amp;"ibor"&amp;Tenor,AQ299,Trigger)</f>
        <v>42590</v>
      </c>
      <c r="AS299" s="320">
        <f>_xll.qlIndexFixing($AC$5,AP299,TRUE,_xll.ohTrigger(Trigger,Trigger1M))</f>
        <v>-6.38582056941615E-4</v>
      </c>
      <c r="AT299" s="320">
        <f>_xll.qlIndexFixing($AU$1,AP299,TRUE,_xll.ohTrigger(Trigger,Trigger1M))</f>
        <v>-4.2022088438759881E-4</v>
      </c>
    </row>
    <row r="300" spans="41:46" ht="11.25" customHeight="1" x14ac:dyDescent="0.25">
      <c r="AO300" s="157" t="s">
        <v>211</v>
      </c>
      <c r="AP300" s="158">
        <f>_xll.qlInterestRateIndexFixingDate(Currency&amp;"ibor"&amp;Tenor,AQ300,Trigger)</f>
        <v>42558</v>
      </c>
      <c r="AQ300" s="158">
        <f>_xll.qlCalendarAdvance(Calendar,AQ299,AO300,"f",,Trigger)</f>
        <v>42562</v>
      </c>
      <c r="AR300" s="158">
        <f>_xll.qlInterestRateIndexMaturity(Currency&amp;"ibor"&amp;Tenor,AQ300,Trigger)</f>
        <v>42593</v>
      </c>
      <c r="AS300" s="320">
        <f>_xll.qlIndexFixing($AC$5,AP300,TRUE,_xll.ohTrigger(Trigger,Trigger1M))</f>
        <v>-6.3766841375341313E-4</v>
      </c>
      <c r="AT300" s="320">
        <f>_xll.qlIndexFixing($AU$1,AP300,TRUE,_xll.ohTrigger(Trigger,Trigger1M))</f>
        <v>-4.1569288126031359E-4</v>
      </c>
    </row>
    <row r="301" spans="41:46" ht="11.25" customHeight="1" x14ac:dyDescent="0.25">
      <c r="AO301" s="157" t="s">
        <v>211</v>
      </c>
      <c r="AP301" s="158">
        <f>_xll.qlInterestRateIndexFixingDate(Currency&amp;"ibor"&amp;Tenor,AQ301,Trigger)</f>
        <v>42559</v>
      </c>
      <c r="AQ301" s="158">
        <f>_xll.qlCalendarAdvance(Calendar,AQ300,AO301,"f",,Trigger)</f>
        <v>42563</v>
      </c>
      <c r="AR301" s="158">
        <f>_xll.qlInterestRateIndexMaturity(Currency&amp;"ibor"&amp;Tenor,AQ301,Trigger)</f>
        <v>42594</v>
      </c>
      <c r="AS301" s="320">
        <f>_xll.qlIndexFixing($AC$5,AP301,TRUE,_xll.ohTrigger(Trigger,Trigger1M))</f>
        <v>-6.373638660063922E-4</v>
      </c>
      <c r="AT301" s="320">
        <f>_xll.qlIndexFixing($AU$1,AP301,TRUE,_xll.ohTrigger(Trigger,Trigger1M))</f>
        <v>-4.1416663537451005E-4</v>
      </c>
    </row>
    <row r="302" spans="41:46" ht="11.25" customHeight="1" x14ac:dyDescent="0.25">
      <c r="AO302" s="157" t="s">
        <v>211</v>
      </c>
      <c r="AP302" s="158">
        <f>_xll.qlInterestRateIndexFixingDate(Currency&amp;"ibor"&amp;Tenor,AQ302,Trigger)</f>
        <v>42562</v>
      </c>
      <c r="AQ302" s="158">
        <f>_xll.qlCalendarAdvance(Calendar,AQ301,AO302,"f",,Trigger)</f>
        <v>42564</v>
      </c>
      <c r="AR302" s="158">
        <f>_xll.qlInterestRateIndexMaturity(Currency&amp;"ibor"&amp;Tenor,AQ302,Trigger)</f>
        <v>42597</v>
      </c>
      <c r="AS302" s="320">
        <f>_xll.qlIndexFixing($AC$5,AP302,TRUE,_xll.ohTrigger(Trigger,Trigger1M))</f>
        <v>-6.3675364420352895E-4</v>
      </c>
      <c r="AT302" s="320">
        <f>_xll.qlIndexFixing($AU$1,AP302,TRUE,_xll.ohTrigger(Trigger,Trigger1M))</f>
        <v>-4.1104217782200243E-4</v>
      </c>
    </row>
    <row r="303" spans="41:46" ht="11.25" customHeight="1" x14ac:dyDescent="0.25">
      <c r="AO303" s="157" t="s">
        <v>211</v>
      </c>
      <c r="AP303" s="158">
        <f>_xll.qlInterestRateIndexFixingDate(Currency&amp;"ibor"&amp;Tenor,AQ303,Trigger)</f>
        <v>42563</v>
      </c>
      <c r="AQ303" s="158">
        <f>_xll.qlCalendarAdvance(Calendar,AQ302,AO303,"f",,Trigger)</f>
        <v>42565</v>
      </c>
      <c r="AR303" s="158">
        <f>_xll.qlInterestRateIndexMaturity(Currency&amp;"ibor"&amp;Tenor,AQ303,Trigger)</f>
        <v>42597</v>
      </c>
      <c r="AS303" s="320">
        <f>_xll.qlIndexFixing($AC$5,AP303,TRUE,_xll.ohTrigger(Trigger,Trigger1M))</f>
        <v>-6.366019337340767E-4</v>
      </c>
      <c r="AT303" s="320">
        <f>_xll.qlIndexFixing($AU$1,AP303,TRUE,_xll.ohTrigger(Trigger,Trigger1M))</f>
        <v>-4.1029077189475016E-4</v>
      </c>
    </row>
    <row r="304" spans="41:46" ht="11.25" customHeight="1" x14ac:dyDescent="0.25">
      <c r="AO304" s="157" t="s">
        <v>211</v>
      </c>
      <c r="AP304" s="158">
        <f>_xll.qlInterestRateIndexFixingDate(Currency&amp;"ibor"&amp;Tenor,AQ304,Trigger)</f>
        <v>42564</v>
      </c>
      <c r="AQ304" s="158">
        <f>_xll.qlCalendarAdvance(Calendar,AQ303,AO304,"f",,Trigger)</f>
        <v>42566</v>
      </c>
      <c r="AR304" s="158">
        <f>_xll.qlInterestRateIndexMaturity(Currency&amp;"ibor"&amp;Tenor,AQ304,Trigger)</f>
        <v>42597</v>
      </c>
      <c r="AS304" s="320">
        <f>_xll.qlIndexFixing($AC$5,AP304,TRUE,_xll.ohTrigger(Trigger,Trigger1M))</f>
        <v>-6.3645022272149348E-4</v>
      </c>
      <c r="AT304" s="320">
        <f>_xll.qlIndexFixing($AU$1,AP304,TRUE,_xll.ohTrigger(Trigger,Trigger1M))</f>
        <v>-4.0953659732348885E-4</v>
      </c>
    </row>
    <row r="305" spans="41:46" ht="11.25" customHeight="1" x14ac:dyDescent="0.25">
      <c r="AO305" s="157" t="s">
        <v>211</v>
      </c>
      <c r="AP305" s="158">
        <f>_xll.qlInterestRateIndexFixingDate(Currency&amp;"ibor"&amp;Tenor,AQ305,Trigger)</f>
        <v>42565</v>
      </c>
      <c r="AQ305" s="158">
        <f>_xll.qlCalendarAdvance(Calendar,AQ304,AO305,"f",,Trigger)</f>
        <v>42569</v>
      </c>
      <c r="AR305" s="158">
        <f>_xll.qlInterestRateIndexMaturity(Currency&amp;"ibor"&amp;Tenor,AQ305,Trigger)</f>
        <v>42600</v>
      </c>
      <c r="AS305" s="320">
        <f>_xll.qlIndexFixing($AC$5,AP305,TRUE,_xll.ohTrigger(Trigger,Trigger1M))</f>
        <v>-6.2919903574804579E-4</v>
      </c>
      <c r="AT305" s="320">
        <f>_xll.qlIndexFixing($AU$1,AP305,TRUE,_xll.ohTrigger(Trigger,Trigger1M))</f>
        <v>-4.0482875987457589E-4</v>
      </c>
    </row>
    <row r="306" spans="41:46" ht="11.25" customHeight="1" x14ac:dyDescent="0.25">
      <c r="AO306" s="157" t="s">
        <v>211</v>
      </c>
      <c r="AP306" s="158">
        <f>_xll.qlInterestRateIndexFixingDate(Currency&amp;"ibor"&amp;Tenor,AQ306,Trigger)</f>
        <v>42566</v>
      </c>
      <c r="AQ306" s="158">
        <f>_xll.qlCalendarAdvance(Calendar,AQ305,AO306,"f",,Trigger)</f>
        <v>42570</v>
      </c>
      <c r="AR306" s="158">
        <f>_xll.qlInterestRateIndexMaturity(Currency&amp;"ibor"&amp;Tenor,AQ306,Trigger)</f>
        <v>42601</v>
      </c>
      <c r="AS306" s="320">
        <f>_xll.qlIndexFixing($AC$5,AP306,TRUE,_xll.ohTrigger(Trigger,Trigger1M))</f>
        <v>-6.2676376107322562E-4</v>
      </c>
      <c r="AT306" s="320">
        <f>_xll.qlIndexFixing($AU$1,AP306,TRUE,_xll.ohTrigger(Trigger,Trigger1M))</f>
        <v>-4.0324200334324582E-4</v>
      </c>
    </row>
    <row r="307" spans="41:46" ht="11.25" customHeight="1" x14ac:dyDescent="0.25">
      <c r="AO307" s="157" t="s">
        <v>211</v>
      </c>
      <c r="AP307" s="158">
        <f>_xll.qlInterestRateIndexFixingDate(Currency&amp;"ibor"&amp;Tenor,AQ307,Trigger)</f>
        <v>42569</v>
      </c>
      <c r="AQ307" s="158">
        <f>_xll.qlCalendarAdvance(Calendar,AQ306,AO307,"f",,Trigger)</f>
        <v>42571</v>
      </c>
      <c r="AR307" s="158">
        <f>_xll.qlInterestRateIndexMaturity(Currency&amp;"ibor"&amp;Tenor,AQ307,Trigger)</f>
        <v>42604</v>
      </c>
      <c r="AS307" s="320">
        <f>_xll.qlIndexFixing($AC$5,AP307,TRUE,_xll.ohTrigger(Trigger,Trigger1M))</f>
        <v>-6.2061072350758843E-4</v>
      </c>
      <c r="AT307" s="320">
        <f>_xll.qlIndexFixing($AU$1,AP307,TRUE,_xll.ohTrigger(Trigger,Trigger1M))</f>
        <v>-3.9999419167425679E-4</v>
      </c>
    </row>
    <row r="308" spans="41:46" ht="11.25" customHeight="1" x14ac:dyDescent="0.25">
      <c r="AO308" s="157" t="s">
        <v>211</v>
      </c>
      <c r="AP308" s="158">
        <f>_xll.qlInterestRateIndexFixingDate(Currency&amp;"ibor"&amp;Tenor,AQ308,Trigger)</f>
        <v>42570</v>
      </c>
      <c r="AQ308" s="158">
        <f>_xll.qlCalendarAdvance(Calendar,AQ307,AO308,"f",,Trigger)</f>
        <v>42572</v>
      </c>
      <c r="AR308" s="158">
        <f>_xll.qlInterestRateIndexMaturity(Currency&amp;"ibor"&amp;Tenor,AQ308,Trigger)</f>
        <v>42604</v>
      </c>
      <c r="AS308" s="320">
        <f>_xll.qlIndexFixing($AC$5,AP308,TRUE,_xll.ohTrigger(Trigger,Trigger1M))</f>
        <v>-6.2002113689979543E-4</v>
      </c>
      <c r="AT308" s="320">
        <f>_xll.qlIndexFixing($AU$1,AP308,TRUE,_xll.ohTrigger(Trigger,Trigger1M))</f>
        <v>-3.9921289519129211E-4</v>
      </c>
    </row>
    <row r="309" spans="41:46" ht="11.25" customHeight="1" x14ac:dyDescent="0.25">
      <c r="AO309" s="157" t="s">
        <v>211</v>
      </c>
      <c r="AP309" s="158">
        <f>_xll.qlInterestRateIndexFixingDate(Currency&amp;"ibor"&amp;Tenor,AQ309,Trigger)</f>
        <v>42571</v>
      </c>
      <c r="AQ309" s="158">
        <f>_xll.qlCalendarAdvance(Calendar,AQ308,AO309,"f",,Trigger)</f>
        <v>42573</v>
      </c>
      <c r="AR309" s="158">
        <f>_xll.qlInterestRateIndexMaturity(Currency&amp;"ibor"&amp;Tenor,AQ309,Trigger)</f>
        <v>42604</v>
      </c>
      <c r="AS309" s="320">
        <f>_xll.qlIndexFixing($AC$5,AP309,TRUE,_xll.ohTrigger(Trigger,Trigger1M))</f>
        <v>-6.194032999371562E-4</v>
      </c>
      <c r="AT309" s="320">
        <f>_xll.qlIndexFixing($AU$1,AP309,TRUE,_xll.ohTrigger(Trigger,Trigger1M))</f>
        <v>-3.9842873573811468E-4</v>
      </c>
    </row>
    <row r="310" spans="41:46" ht="11.25" customHeight="1" x14ac:dyDescent="0.25">
      <c r="AO310" s="157" t="s">
        <v>211</v>
      </c>
      <c r="AP310" s="158">
        <f>_xll.qlInterestRateIndexFixingDate(Currency&amp;"ibor"&amp;Tenor,AQ310,Trigger)</f>
        <v>42572</v>
      </c>
      <c r="AQ310" s="158">
        <f>_xll.qlCalendarAdvance(Calendar,AQ309,AO310,"f",,Trigger)</f>
        <v>42576</v>
      </c>
      <c r="AR310" s="158">
        <f>_xll.qlInterestRateIndexMaturity(Currency&amp;"ibor"&amp;Tenor,AQ310,Trigger)</f>
        <v>42607</v>
      </c>
      <c r="AS310" s="320">
        <f>_xll.qlIndexFixing($AC$5,AP310,TRUE,_xll.ohTrigger(Trigger,Trigger1M))</f>
        <v>-6.1196088299120624E-4</v>
      </c>
      <c r="AT310" s="320">
        <f>_xll.qlIndexFixing($AU$1,AP310,TRUE,_xll.ohTrigger(Trigger,Trigger1M))</f>
        <v>-3.9353512230621754E-4</v>
      </c>
    </row>
    <row r="311" spans="41:46" ht="11.25" customHeight="1" x14ac:dyDescent="0.25">
      <c r="AO311" s="157" t="s">
        <v>211</v>
      </c>
      <c r="AP311" s="158">
        <f>_xll.qlInterestRateIndexFixingDate(Currency&amp;"ibor"&amp;Tenor,AQ311,Trigger)</f>
        <v>42573</v>
      </c>
      <c r="AQ311" s="158">
        <f>_xll.qlCalendarAdvance(Calendar,AQ310,AO311,"f",,Trigger)</f>
        <v>42577</v>
      </c>
      <c r="AR311" s="158">
        <f>_xll.qlInterestRateIndexMaturity(Currency&amp;"ibor"&amp;Tenor,AQ311,Trigger)</f>
        <v>42608</v>
      </c>
      <c r="AS311" s="320">
        <f>_xll.qlIndexFixing($AC$5,AP311,TRUE,_xll.ohTrigger(Trigger,Trigger1M))</f>
        <v>-6.0946186491615058E-4</v>
      </c>
      <c r="AT311" s="320">
        <f>_xll.qlIndexFixing($AU$1,AP311,TRUE,_xll.ohTrigger(Trigger,Trigger1M))</f>
        <v>-3.9188587457428617E-4</v>
      </c>
    </row>
    <row r="312" spans="41:46" ht="11.25" customHeight="1" x14ac:dyDescent="0.25">
      <c r="AO312" s="157" t="s">
        <v>211</v>
      </c>
      <c r="AP312" s="158">
        <f>_xll.qlInterestRateIndexFixingDate(Currency&amp;"ibor"&amp;Tenor,AQ312,Trigger)</f>
        <v>42576</v>
      </c>
      <c r="AQ312" s="158">
        <f>_xll.qlCalendarAdvance(Calendar,AQ311,AO312,"f",,Trigger)</f>
        <v>42578</v>
      </c>
      <c r="AR312" s="158">
        <f>_xll.qlInterestRateIndexMaturity(Currency&amp;"ibor"&amp;Tenor,AQ312,Trigger)</f>
        <v>42611</v>
      </c>
      <c r="AS312" s="320">
        <f>_xll.qlIndexFixing($AC$5,AP312,TRUE,_xll.ohTrigger(Trigger,Trigger1M))</f>
        <v>-6.0404864274378087E-4</v>
      </c>
      <c r="AT312" s="320">
        <f>_xll.qlIndexFixing($AU$1,AP312,TRUE,_xll.ohTrigger(Trigger,Trigger1M))</f>
        <v>-3.885107479304686E-4</v>
      </c>
    </row>
    <row r="313" spans="41:46" ht="11.25" customHeight="1" x14ac:dyDescent="0.25">
      <c r="AO313" s="157" t="s">
        <v>211</v>
      </c>
      <c r="AP313" s="158">
        <f>_xll.qlInterestRateIndexFixingDate(Currency&amp;"ibor"&amp;Tenor,AQ313,Trigger)</f>
        <v>42577</v>
      </c>
      <c r="AQ313" s="158">
        <f>_xll.qlCalendarAdvance(Calendar,AQ312,AO313,"f",,Trigger)</f>
        <v>42579</v>
      </c>
      <c r="AR313" s="158">
        <f>_xll.qlInterestRateIndexMaturity(Currency&amp;"ibor"&amp;Tenor,AQ313,Trigger)</f>
        <v>42611</v>
      </c>
      <c r="AS313" s="320">
        <f>_xll.qlIndexFixing($AC$5,AP313,TRUE,_xll.ohTrigger(Trigger,Trigger1M))</f>
        <v>-6.0300808067723088E-4</v>
      </c>
      <c r="AT313" s="320">
        <f>_xll.qlIndexFixing($AU$1,AP313,TRUE,_xll.ohTrigger(Trigger,Trigger1M))</f>
        <v>-3.8769857048259748E-4</v>
      </c>
    </row>
    <row r="314" spans="41:46" ht="11.25" customHeight="1" x14ac:dyDescent="0.25">
      <c r="AO314" s="157" t="s">
        <v>211</v>
      </c>
      <c r="AP314" s="158">
        <f>_xll.qlInterestRateIndexFixingDate(Currency&amp;"ibor"&amp;Tenor,AQ314,Trigger)</f>
        <v>42578</v>
      </c>
      <c r="AQ314" s="158">
        <f>_xll.qlCalendarAdvance(Calendar,AQ313,AO314,"f",,Trigger)</f>
        <v>42580</v>
      </c>
      <c r="AR314" s="158">
        <f>_xll.qlInterestRateIndexMaturity(Currency&amp;"ibor"&amp;Tenor,AQ314,Trigger)</f>
        <v>42613</v>
      </c>
      <c r="AS314" s="320">
        <f>_xll.qlIndexFixing($AC$5,AP314,TRUE,_xll.ohTrigger(Trigger,Trigger1M))</f>
        <v>-5.9923963081934522E-4</v>
      </c>
      <c r="AT314" s="320">
        <f>_xll.qlIndexFixing($AU$1,AP314,TRUE,_xll.ohTrigger(Trigger,Trigger1M))</f>
        <v>-3.8514784183868954E-4</v>
      </c>
    </row>
    <row r="315" spans="41:46" ht="11.25" customHeight="1" x14ac:dyDescent="0.25">
      <c r="AO315" s="157" t="s">
        <v>211</v>
      </c>
      <c r="AP315" s="158">
        <f>_xll.qlInterestRateIndexFixingDate(Currency&amp;"ibor"&amp;Tenor,AQ315,Trigger)</f>
        <v>42579</v>
      </c>
      <c r="AQ315" s="158">
        <f>_xll.qlCalendarAdvance(Calendar,AQ314,AO315,"f",,Trigger)</f>
        <v>42583</v>
      </c>
      <c r="AR315" s="158">
        <f>_xll.qlInterestRateIndexMaturity(Currency&amp;"ibor"&amp;Tenor,AQ315,Trigger)</f>
        <v>42614</v>
      </c>
      <c r="AS315" s="320">
        <f>_xll.qlIndexFixing($AC$5,AP315,TRUE,_xll.ohTrigger(Trigger,Trigger1M))</f>
        <v>-5.9427652555342091E-4</v>
      </c>
      <c r="AT315" s="320">
        <f>_xll.qlIndexFixing($AU$1,AP315,TRUE,_xll.ohTrigger(Trigger,Trigger1M))</f>
        <v>-3.8179810461556483E-4</v>
      </c>
    </row>
    <row r="316" spans="41:46" ht="11.25" customHeight="1" x14ac:dyDescent="0.25">
      <c r="AO316" s="157" t="s">
        <v>211</v>
      </c>
      <c r="AP316" s="158">
        <f>_xll.qlInterestRateIndexFixingDate(Currency&amp;"ibor"&amp;Tenor,AQ316,Trigger)</f>
        <v>42580</v>
      </c>
      <c r="AQ316" s="158">
        <f>_xll.qlCalendarAdvance(Calendar,AQ315,AO316,"f",,Trigger)</f>
        <v>42584</v>
      </c>
      <c r="AR316" s="158">
        <f>_xll.qlInterestRateIndexMaturity(Currency&amp;"ibor"&amp;Tenor,AQ316,Trigger)</f>
        <v>42615</v>
      </c>
      <c r="AS316" s="320">
        <f>_xll.qlIndexFixing($AC$5,AP316,TRUE,_xll.ohTrigger(Trigger,Trigger1M))</f>
        <v>-5.9171376378674978E-4</v>
      </c>
      <c r="AT316" s="320">
        <f>_xll.qlIndexFixing($AU$1,AP316,TRUE,_xll.ohTrigger(Trigger,Trigger1M))</f>
        <v>-3.8008438510732872E-4</v>
      </c>
    </row>
    <row r="317" spans="41:46" ht="11.25" customHeight="1" x14ac:dyDescent="0.25">
      <c r="AO317" s="157" t="s">
        <v>211</v>
      </c>
      <c r="AP317" s="158">
        <f>_xll.qlInterestRateIndexFixingDate(Currency&amp;"ibor"&amp;Tenor,AQ317,Trigger)</f>
        <v>42583</v>
      </c>
      <c r="AQ317" s="158">
        <f>_xll.qlCalendarAdvance(Calendar,AQ316,AO317,"f",,Trigger)</f>
        <v>42585</v>
      </c>
      <c r="AR317" s="158">
        <f>_xll.qlInterestRateIndexMaturity(Currency&amp;"ibor"&amp;Tenor,AQ317,Trigger)</f>
        <v>42618</v>
      </c>
      <c r="AS317" s="320">
        <f>_xll.qlIndexFixing($AC$5,AP317,TRUE,_xll.ohTrigger(Trigger,Trigger1M))</f>
        <v>-5.8706740000575252E-4</v>
      </c>
      <c r="AT317" s="320">
        <f>_xll.qlIndexFixing($AU$1,AP317,TRUE,_xll.ohTrigger(Trigger,Trigger1M))</f>
        <v>-3.765779825401242E-4</v>
      </c>
    </row>
    <row r="318" spans="41:46" ht="11.25" customHeight="1" x14ac:dyDescent="0.25">
      <c r="AO318" s="157" t="s">
        <v>211</v>
      </c>
      <c r="AP318" s="158">
        <f>_xll.qlInterestRateIndexFixingDate(Currency&amp;"ibor"&amp;Tenor,AQ318,Trigger)</f>
        <v>42584</v>
      </c>
      <c r="AQ318" s="158">
        <f>_xll.qlCalendarAdvance(Calendar,AQ317,AO318,"f",,Trigger)</f>
        <v>42586</v>
      </c>
      <c r="AR318" s="158">
        <f>_xll.qlInterestRateIndexMaturity(Currency&amp;"ibor"&amp;Tenor,AQ318,Trigger)</f>
        <v>42618</v>
      </c>
      <c r="AS318" s="320">
        <f>_xll.qlIndexFixing($AC$5,AP318,TRUE,_xll.ohTrigger(Trigger,Trigger1M))</f>
        <v>-5.8556276310794964E-4</v>
      </c>
      <c r="AT318" s="320">
        <f>_xll.qlIndexFixing($AU$1,AP318,TRUE,_xll.ohTrigger(Trigger,Trigger1M))</f>
        <v>-3.757339337349952E-4</v>
      </c>
    </row>
    <row r="319" spans="41:46" ht="11.25" customHeight="1" x14ac:dyDescent="0.25">
      <c r="AO319" s="157" t="s">
        <v>211</v>
      </c>
      <c r="AP319" s="158">
        <f>_xll.qlInterestRateIndexFixingDate(Currency&amp;"ibor"&amp;Tenor,AQ319,Trigger)</f>
        <v>42585</v>
      </c>
      <c r="AQ319" s="158">
        <f>_xll.qlCalendarAdvance(Calendar,AQ318,AO319,"f",,Trigger)</f>
        <v>42587</v>
      </c>
      <c r="AR319" s="158">
        <f>_xll.qlInterestRateIndexMaturity(Currency&amp;"ibor"&amp;Tenor,AQ319,Trigger)</f>
        <v>42618</v>
      </c>
      <c r="AS319" s="320">
        <f>_xll.qlIndexFixing($AC$5,AP319,TRUE,_xll.ohTrigger(Trigger,Trigger1M))</f>
        <v>-5.8397084086972504E-4</v>
      </c>
      <c r="AT319" s="320">
        <f>_xll.qlIndexFixing($AU$1,AP319,TRUE,_xll.ohTrigger(Trigger,Trigger1M))</f>
        <v>-3.7488683330547562E-4</v>
      </c>
    </row>
    <row r="320" spans="41:46" ht="11.25" customHeight="1" x14ac:dyDescent="0.25">
      <c r="AO320" s="157" t="s">
        <v>211</v>
      </c>
      <c r="AP320" s="158">
        <f>_xll.qlInterestRateIndexFixingDate(Currency&amp;"ibor"&amp;Tenor,AQ320,Trigger)</f>
        <v>42586</v>
      </c>
      <c r="AQ320" s="158">
        <f>_xll.qlCalendarAdvance(Calendar,AQ319,AO320,"f",,Trigger)</f>
        <v>42590</v>
      </c>
      <c r="AR320" s="158">
        <f>_xll.qlInterestRateIndexMaturity(Currency&amp;"ibor"&amp;Tenor,AQ320,Trigger)</f>
        <v>42621</v>
      </c>
      <c r="AS320" s="320">
        <f>_xll.qlIndexFixing($AC$5,AP320,TRUE,_xll.ohTrigger(Trigger,Trigger1M))</f>
        <v>-5.7614596139245232E-4</v>
      </c>
      <c r="AT320" s="320">
        <f>_xll.qlIndexFixing($AU$1,AP320,TRUE,_xll.ohTrigger(Trigger,Trigger1M))</f>
        <v>-3.6960384275077566E-4</v>
      </c>
    </row>
    <row r="321" spans="41:46" ht="11.25" customHeight="1" x14ac:dyDescent="0.25">
      <c r="AO321" s="157" t="s">
        <v>211</v>
      </c>
      <c r="AP321" s="158">
        <f>_xll.qlInterestRateIndexFixingDate(Currency&amp;"ibor"&amp;Tenor,AQ321,Trigger)</f>
        <v>42587</v>
      </c>
      <c r="AQ321" s="158">
        <f>_xll.qlCalendarAdvance(Calendar,AQ320,AO321,"f",,Trigger)</f>
        <v>42591</v>
      </c>
      <c r="AR321" s="158">
        <f>_xll.qlInterestRateIndexMaturity(Currency&amp;"ibor"&amp;Tenor,AQ321,Trigger)</f>
        <v>42622</v>
      </c>
      <c r="AS321" s="320">
        <f>_xll.qlIndexFixing($AC$5,AP321,TRUE,_xll.ohTrigger(Trigger,Trigger1M))</f>
        <v>-5.7351945564149674E-4</v>
      </c>
      <c r="AT321" s="320">
        <f>_xll.qlIndexFixing($AU$1,AP321,TRUE,_xll.ohTrigger(Trigger,Trigger1M))</f>
        <v>-3.6782367088279564E-4</v>
      </c>
    </row>
    <row r="322" spans="41:46" ht="11.25" customHeight="1" x14ac:dyDescent="0.25">
      <c r="AO322" s="157" t="s">
        <v>211</v>
      </c>
      <c r="AP322" s="158">
        <f>_xll.qlInterestRateIndexFixingDate(Currency&amp;"ibor"&amp;Tenor,AQ322,Trigger)</f>
        <v>42590</v>
      </c>
      <c r="AQ322" s="158">
        <f>_xll.qlCalendarAdvance(Calendar,AQ321,AO322,"f",,Trigger)</f>
        <v>42592</v>
      </c>
      <c r="AR322" s="158">
        <f>_xll.qlInterestRateIndexMaturity(Currency&amp;"ibor"&amp;Tenor,AQ322,Trigger)</f>
        <v>42625</v>
      </c>
      <c r="AS322" s="320">
        <f>_xll.qlIndexFixing($AC$5,AP322,TRUE,_xll.ohTrigger(Trigger,Trigger1M))</f>
        <v>-5.6966699333385867E-4</v>
      </c>
      <c r="AT322" s="320">
        <f>_xll.qlIndexFixing($AU$1,AP322,TRUE,_xll.ohTrigger(Trigger,Trigger1M))</f>
        <v>-3.6418203134976198E-4</v>
      </c>
    </row>
    <row r="323" spans="41:46" ht="11.25" customHeight="1" x14ac:dyDescent="0.25">
      <c r="AO323" s="157" t="s">
        <v>211</v>
      </c>
      <c r="AP323" s="158">
        <f>_xll.qlInterestRateIndexFixingDate(Currency&amp;"ibor"&amp;Tenor,AQ323,Trigger)</f>
        <v>42591</v>
      </c>
      <c r="AQ323" s="158">
        <f>_xll.qlCalendarAdvance(Calendar,AQ322,AO323,"f",,Trigger)</f>
        <v>42593</v>
      </c>
      <c r="AR323" s="158">
        <f>_xll.qlInterestRateIndexMaturity(Currency&amp;"ibor"&amp;Tenor,AQ323,Trigger)</f>
        <v>42625</v>
      </c>
      <c r="AS323" s="320">
        <f>_xll.qlIndexFixing($AC$5,AP323,TRUE,_xll.ohTrigger(Trigger,Trigger1M))</f>
        <v>-5.6768518217606423E-4</v>
      </c>
      <c r="AT323" s="320">
        <f>_xll.qlIndexFixing($AU$1,AP323,TRUE,_xll.ohTrigger(Trigger,Trigger1M))</f>
        <v>-3.6330512081739208E-4</v>
      </c>
    </row>
    <row r="324" spans="41:46" ht="11.25" customHeight="1" x14ac:dyDescent="0.25">
      <c r="AO324" s="157" t="s">
        <v>211</v>
      </c>
      <c r="AP324" s="158">
        <f>_xll.qlInterestRateIndexFixingDate(Currency&amp;"ibor"&amp;Tenor,AQ324,Trigger)</f>
        <v>42592</v>
      </c>
      <c r="AQ324" s="158">
        <f>_xll.qlCalendarAdvance(Calendar,AQ323,AO324,"f",,Trigger)</f>
        <v>42594</v>
      </c>
      <c r="AR324" s="158">
        <f>_xll.qlInterestRateIndexMaturity(Currency&amp;"ibor"&amp;Tenor,AQ324,Trigger)</f>
        <v>42625</v>
      </c>
      <c r="AS324" s="320">
        <f>_xll.qlIndexFixing($AC$5,AP324,TRUE,_xll.ohTrigger(Trigger,Trigger1M))</f>
        <v>-5.6558530050215654E-4</v>
      </c>
      <c r="AT324" s="320">
        <f>_xll.qlIndexFixing($AU$1,AP324,TRUE,_xll.ohTrigger(Trigger,Trigger1M))</f>
        <v>-3.6242506433905512E-4</v>
      </c>
    </row>
    <row r="325" spans="41:46" ht="11.25" customHeight="1" x14ac:dyDescent="0.25">
      <c r="AO325" s="157" t="s">
        <v>211</v>
      </c>
      <c r="AP325" s="158">
        <f>_xll.qlInterestRateIndexFixingDate(Currency&amp;"ibor"&amp;Tenor,AQ325,Trigger)</f>
        <v>42593</v>
      </c>
      <c r="AQ325" s="158">
        <f>_xll.qlCalendarAdvance(Calendar,AQ324,AO325,"f",,Trigger)</f>
        <v>42597</v>
      </c>
      <c r="AR325" s="158">
        <f>_xll.qlInterestRateIndexMaturity(Currency&amp;"ibor"&amp;Tenor,AQ325,Trigger)</f>
        <v>42628</v>
      </c>
      <c r="AS325" s="320">
        <f>_xll.qlIndexFixing($AC$5,AP325,TRUE,_xll.ohTrigger(Trigger,Trigger1M))</f>
        <v>-5.5756918841964875E-4</v>
      </c>
      <c r="AT325" s="320">
        <f>_xll.qlIndexFixing($AU$1,AP325,TRUE,_xll.ohTrigger(Trigger,Trigger1M))</f>
        <v>-3.5693847255170762E-4</v>
      </c>
    </row>
    <row r="326" spans="41:46" ht="11.25" customHeight="1" x14ac:dyDescent="0.25">
      <c r="AO326" s="157" t="s">
        <v>211</v>
      </c>
      <c r="AP326" s="158">
        <f>_xll.qlInterestRateIndexFixingDate(Currency&amp;"ibor"&amp;Tenor,AQ326,Trigger)</f>
        <v>42594</v>
      </c>
      <c r="AQ326" s="158">
        <f>_xll.qlCalendarAdvance(Calendar,AQ325,AO326,"f",,Trigger)</f>
        <v>42598</v>
      </c>
      <c r="AR326" s="158">
        <f>_xll.qlInterestRateIndexMaturity(Currency&amp;"ibor"&amp;Tenor,AQ326,Trigger)</f>
        <v>42629</v>
      </c>
      <c r="AS326" s="320">
        <f>_xll.qlIndexFixing($AC$5,AP326,TRUE,_xll.ohTrigger(Trigger,Trigger1M))</f>
        <v>-5.5698236109485088E-4</v>
      </c>
      <c r="AT326" s="320">
        <f>_xll.qlIndexFixing($AU$1,AP326,TRUE,_xll.ohTrigger(Trigger,Trigger1M))</f>
        <v>-3.5508986771862655E-4</v>
      </c>
    </row>
    <row r="327" spans="41:46" ht="11.25" customHeight="1" x14ac:dyDescent="0.25">
      <c r="AO327" s="157" t="s">
        <v>211</v>
      </c>
      <c r="AP327" s="158">
        <f>_xll.qlInterestRateIndexFixingDate(Currency&amp;"ibor"&amp;Tenor,AQ327,Trigger)</f>
        <v>42597</v>
      </c>
      <c r="AQ327" s="158">
        <f>_xll.qlCalendarAdvance(Calendar,AQ326,AO327,"f",,Trigger)</f>
        <v>42599</v>
      </c>
      <c r="AR327" s="158">
        <f>_xll.qlInterestRateIndexMaturity(Currency&amp;"ibor"&amp;Tenor,AQ327,Trigger)</f>
        <v>42632</v>
      </c>
      <c r="AS327" s="320">
        <f>_xll.qlIndexFixing($AC$5,AP327,TRUE,_xll.ohTrigger(Trigger,Trigger1M))</f>
        <v>-5.5580784822110865E-4</v>
      </c>
      <c r="AT327" s="320">
        <f>_xll.qlIndexFixing($AU$1,AP327,TRUE,_xll.ohTrigger(Trigger,Trigger1M))</f>
        <v>-3.5130903007753812E-4</v>
      </c>
    </row>
    <row r="328" spans="41:46" ht="11.25" customHeight="1" x14ac:dyDescent="0.25">
      <c r="AO328" s="157" t="s">
        <v>211</v>
      </c>
      <c r="AP328" s="158">
        <f>_xll.qlInterestRateIndexFixingDate(Currency&amp;"ibor"&amp;Tenor,AQ328,Trigger)</f>
        <v>42598</v>
      </c>
      <c r="AQ328" s="158">
        <f>_xll.qlCalendarAdvance(Calendar,AQ327,AO328,"f",,Trigger)</f>
        <v>42600</v>
      </c>
      <c r="AR328" s="158">
        <f>_xll.qlInterestRateIndexMaturity(Currency&amp;"ibor"&amp;Tenor,AQ328,Trigger)</f>
        <v>42632</v>
      </c>
      <c r="AS328" s="320">
        <f>_xll.qlIndexFixing($AC$5,AP328,TRUE,_xll.ohTrigger(Trigger,Trigger1M))</f>
        <v>-5.5551486403779271E-4</v>
      </c>
      <c r="AT328" s="320">
        <f>_xll.qlIndexFixing($AU$1,AP328,TRUE,_xll.ohTrigger(Trigger,Trigger1M))</f>
        <v>-3.5039826747004787E-4</v>
      </c>
    </row>
    <row r="329" spans="41:46" ht="11.25" customHeight="1" x14ac:dyDescent="0.25">
      <c r="AO329" s="157" t="s">
        <v>211</v>
      </c>
      <c r="AP329" s="158">
        <f>_xll.qlInterestRateIndexFixingDate(Currency&amp;"ibor"&amp;Tenor,AQ329,Trigger)</f>
        <v>42599</v>
      </c>
      <c r="AQ329" s="158">
        <f>_xll.qlCalendarAdvance(Calendar,AQ328,AO329,"f",,Trigger)</f>
        <v>42601</v>
      </c>
      <c r="AR329" s="158">
        <f>_xll.qlInterestRateIndexMaturity(Currency&amp;"ibor"&amp;Tenor,AQ329,Trigger)</f>
        <v>42632</v>
      </c>
      <c r="AS329" s="320">
        <f>_xll.qlIndexFixing($AC$5,AP329,TRUE,_xll.ohTrigger(Trigger,Trigger1M))</f>
        <v>-5.5522187894124601E-4</v>
      </c>
      <c r="AT329" s="320">
        <f>_xll.qlIndexFixing($AU$1,AP329,TRUE,_xll.ohTrigger(Trigger,Trigger1M))</f>
        <v>-3.4948426460403427E-4</v>
      </c>
    </row>
    <row r="330" spans="41:46" ht="11.25" customHeight="1" x14ac:dyDescent="0.25">
      <c r="AO330" s="157" t="s">
        <v>211</v>
      </c>
      <c r="AP330" s="158">
        <f>_xll.qlInterestRateIndexFixingDate(Currency&amp;"ibor"&amp;Tenor,AQ330,Trigger)</f>
        <v>42600</v>
      </c>
      <c r="AQ330" s="158">
        <f>_xll.qlCalendarAdvance(Calendar,AQ329,AO330,"f",,Trigger)</f>
        <v>42604</v>
      </c>
      <c r="AR330" s="158">
        <f>_xll.qlInterestRateIndexMaturity(Currency&amp;"ibor"&amp;Tenor,AQ330,Trigger)</f>
        <v>42635</v>
      </c>
      <c r="AS330" s="320">
        <f>_xll.qlIndexFixing($AC$5,AP330,TRUE,_xll.ohTrigger(Trigger,Trigger1M))</f>
        <v>-5.534613965194684E-4</v>
      </c>
      <c r="AT330" s="320">
        <f>_xll.qlIndexFixing($AU$1,AP330,TRUE,_xll.ohTrigger(Trigger,Trigger1M))</f>
        <v>-3.437881297383141E-4</v>
      </c>
    </row>
    <row r="331" spans="41:46" ht="11.25" customHeight="1" x14ac:dyDescent="0.25">
      <c r="AO331" s="157" t="s">
        <v>211</v>
      </c>
      <c r="AP331" s="158">
        <f>_xll.qlInterestRateIndexFixingDate(Currency&amp;"ibor"&amp;Tenor,AQ331,Trigger)</f>
        <v>42601</v>
      </c>
      <c r="AQ331" s="158">
        <f>_xll.qlCalendarAdvance(Calendar,AQ330,AO331,"f",,Trigger)</f>
        <v>42605</v>
      </c>
      <c r="AR331" s="158">
        <f>_xll.qlInterestRateIndexMaturity(Currency&amp;"ibor"&amp;Tenor,AQ331,Trigger)</f>
        <v>42636</v>
      </c>
      <c r="AS331" s="320">
        <f>_xll.qlIndexFixing($AC$5,AP331,TRUE,_xll.ohTrigger(Trigger,Trigger1M))</f>
        <v>-5.5287456898967327E-4</v>
      </c>
      <c r="AT331" s="320">
        <f>_xll.qlIndexFixing($AU$1,AP331,TRUE,_xll.ohTrigger(Trigger,Trigger1M))</f>
        <v>-3.4186911131672468E-4</v>
      </c>
    </row>
    <row r="332" spans="41:46" ht="11.25" customHeight="1" x14ac:dyDescent="0.25">
      <c r="AO332" s="157" t="s">
        <v>211</v>
      </c>
      <c r="AP332" s="158">
        <f>_xll.qlInterestRateIndexFixingDate(Currency&amp;"ibor"&amp;Tenor,AQ332,Trigger)</f>
        <v>42604</v>
      </c>
      <c r="AQ332" s="158">
        <f>_xll.qlCalendarAdvance(Calendar,AQ331,AO332,"f",,Trigger)</f>
        <v>42606</v>
      </c>
      <c r="AR332" s="158">
        <f>_xll.qlInterestRateIndexMaturity(Currency&amp;"ibor"&amp;Tenor,AQ332,Trigger)</f>
        <v>42639</v>
      </c>
      <c r="AS332" s="320">
        <f>_xll.qlIndexFixing($AC$5,AP332,TRUE,_xll.ohTrigger(Trigger,Trigger1M))</f>
        <v>-5.517000683400139E-4</v>
      </c>
      <c r="AT332" s="320">
        <f>_xll.qlIndexFixing($AU$1,AP332,TRUE,_xll.ohTrigger(Trigger,Trigger1M))</f>
        <v>-3.3794511431322667E-4</v>
      </c>
    </row>
    <row r="333" spans="41:46" ht="11.25" customHeight="1" x14ac:dyDescent="0.25">
      <c r="AO333" s="157" t="s">
        <v>211</v>
      </c>
      <c r="AP333" s="158">
        <f>_xll.qlInterestRateIndexFixingDate(Currency&amp;"ibor"&amp;Tenor,AQ333,Trigger)</f>
        <v>42605</v>
      </c>
      <c r="AQ333" s="158">
        <f>_xll.qlCalendarAdvance(Calendar,AQ332,AO333,"f",,Trigger)</f>
        <v>42607</v>
      </c>
      <c r="AR333" s="158">
        <f>_xll.qlInterestRateIndexMaturity(Currency&amp;"ibor"&amp;Tenor,AQ333,Trigger)</f>
        <v>42639</v>
      </c>
      <c r="AS333" s="320">
        <f>_xll.qlIndexFixing($AC$5,AP333,TRUE,_xll.ohTrigger(Trigger,Trigger1M))</f>
        <v>-5.5140707772918796E-4</v>
      </c>
      <c r="AT333" s="320">
        <f>_xll.qlIndexFixing($AU$1,AP333,TRUE,_xll.ohTrigger(Trigger,Trigger1M))</f>
        <v>-3.3699950932206124E-4</v>
      </c>
    </row>
    <row r="334" spans="41:46" ht="11.25" customHeight="1" x14ac:dyDescent="0.25">
      <c r="AO334" s="157" t="s">
        <v>211</v>
      </c>
      <c r="AP334" s="158">
        <f>_xll.qlInterestRateIndexFixingDate(Currency&amp;"ibor"&amp;Tenor,AQ334,Trigger)</f>
        <v>42606</v>
      </c>
      <c r="AQ334" s="158">
        <f>_xll.qlCalendarAdvance(Calendar,AQ333,AO334,"f",,Trigger)</f>
        <v>42608</v>
      </c>
      <c r="AR334" s="158">
        <f>_xll.qlInterestRateIndexMaturity(Currency&amp;"ibor"&amp;Tenor,AQ334,Trigger)</f>
        <v>42639</v>
      </c>
      <c r="AS334" s="320">
        <f>_xll.qlIndexFixing($AC$5,AP334,TRUE,_xll.ohTrigger(Trigger,Trigger1M))</f>
        <v>-5.5111408621205129E-4</v>
      </c>
      <c r="AT334" s="320">
        <f>_xll.qlIndexFixing($AU$1,AP334,TRUE,_xll.ohTrigger(Trigger,Trigger1M))</f>
        <v>-3.3605056975590186E-4</v>
      </c>
    </row>
    <row r="335" spans="41:46" ht="11.25" customHeight="1" x14ac:dyDescent="0.25">
      <c r="AO335" s="157" t="s">
        <v>211</v>
      </c>
      <c r="AP335" s="158">
        <f>_xll.qlInterestRateIndexFixingDate(Currency&amp;"ibor"&amp;Tenor,AQ335,Trigger)</f>
        <v>42607</v>
      </c>
      <c r="AQ335" s="158">
        <f>_xll.qlCalendarAdvance(Calendar,AQ334,AO335,"f",,Trigger)</f>
        <v>42611</v>
      </c>
      <c r="AR335" s="158">
        <f>_xll.qlInterestRateIndexMaturity(Currency&amp;"ibor"&amp;Tenor,AQ335,Trigger)</f>
        <v>42642</v>
      </c>
      <c r="AS335" s="320">
        <f>_xll.qlIndexFixing($AC$5,AP335,TRUE,_xll.ohTrigger(Trigger,Trigger1M))</f>
        <v>-5.4935360317012467E-4</v>
      </c>
      <c r="AT335" s="320">
        <f>_xll.qlIndexFixing($AU$1,AP335,TRUE,_xll.ohTrigger(Trigger,Trigger1M))</f>
        <v>-3.3013894991064429E-4</v>
      </c>
    </row>
    <row r="336" spans="41:46" ht="11.25" customHeight="1" x14ac:dyDescent="0.25">
      <c r="AO336" s="157" t="s">
        <v>211</v>
      </c>
      <c r="AP336" s="158">
        <f>_xll.qlInterestRateIndexFixingDate(Currency&amp;"ibor"&amp;Tenor,AQ336,Trigger)</f>
        <v>42608</v>
      </c>
      <c r="AQ336" s="158">
        <f>_xll.qlCalendarAdvance(Calendar,AQ335,AO336,"f",,Trigger)</f>
        <v>42612</v>
      </c>
      <c r="AR336" s="158">
        <f>_xll.qlInterestRateIndexMaturity(Currency&amp;"ibor"&amp;Tenor,AQ336,Trigger)</f>
        <v>42643</v>
      </c>
      <c r="AS336" s="320">
        <f>_xll.qlIndexFixing($AC$5,AP336,TRUE,_xll.ohTrigger(Trigger,Trigger1M))</f>
        <v>-5.4876677543017505E-4</v>
      </c>
      <c r="AT336" s="320">
        <f>_xll.qlIndexFixing($AU$1,AP336,TRUE,_xll.ohTrigger(Trigger,Trigger1M))</f>
        <v>-3.2814753726424648E-4</v>
      </c>
    </row>
    <row r="337" spans="41:46" ht="11.25" customHeight="1" x14ac:dyDescent="0.25">
      <c r="AO337" s="157" t="s">
        <v>211</v>
      </c>
      <c r="AP337" s="158">
        <f>_xll.qlInterestRateIndexFixingDate(Currency&amp;"ibor"&amp;Tenor,AQ337,Trigger)</f>
        <v>42611</v>
      </c>
      <c r="AQ337" s="158">
        <f>_xll.qlCalendarAdvance(Calendar,AQ336,AO337,"f",,Trigger)</f>
        <v>42613</v>
      </c>
      <c r="AR337" s="158">
        <f>_xll.qlInterestRateIndexMaturity(Currency&amp;"ibor"&amp;Tenor,AQ337,Trigger)</f>
        <v>42643</v>
      </c>
      <c r="AS337" s="320">
        <f>_xll.qlIndexFixing($AC$5,AP337,TRUE,_xll.ohTrigger(Trigger,Trigger1M))</f>
        <v>-5.4847377936573238E-4</v>
      </c>
      <c r="AT337" s="320">
        <f>_xll.qlIndexFixing($AU$1,AP337,TRUE,_xll.ohTrigger(Trigger,Trigger1M))</f>
        <v>-3.2717479068766764E-4</v>
      </c>
    </row>
    <row r="338" spans="41:46" ht="11.25" customHeight="1" x14ac:dyDescent="0.25">
      <c r="AO338" s="157" t="s">
        <v>211</v>
      </c>
      <c r="AP338" s="158">
        <f>_xll.qlInterestRateIndexFixingDate(Currency&amp;"ibor"&amp;Tenor,AQ338,Trigger)</f>
        <v>42612</v>
      </c>
      <c r="AQ338" s="158">
        <f>_xll.qlCalendarAdvance(Calendar,AQ337,AO338,"f",,Trigger)</f>
        <v>42614</v>
      </c>
      <c r="AR338" s="158">
        <f>_xll.qlInterestRateIndexMaturity(Currency&amp;"ibor"&amp;Tenor,AQ338,Trigger)</f>
        <v>42646</v>
      </c>
      <c r="AS338" s="320">
        <f>_xll.qlIndexFixing($AC$5,AP338,TRUE,_xll.ohTrigger(Trigger,Trigger1M))</f>
        <v>-5.4729928991928412E-4</v>
      </c>
      <c r="AT338" s="320">
        <f>_xll.qlIndexFixing($AU$1,AP338,TRUE,_xll.ohTrigger(Trigger,Trigger1M))</f>
        <v>-3.2309498186514074E-4</v>
      </c>
    </row>
    <row r="339" spans="41:46" ht="11.25" customHeight="1" x14ac:dyDescent="0.25">
      <c r="AO339" s="157" t="s">
        <v>211</v>
      </c>
      <c r="AP339" s="158">
        <f>_xll.qlInterestRateIndexFixingDate(Currency&amp;"ibor"&amp;Tenor,AQ339,Trigger)</f>
        <v>42613</v>
      </c>
      <c r="AQ339" s="158">
        <f>_xll.qlCalendarAdvance(Calendar,AQ338,AO339,"f",,Trigger)</f>
        <v>42615</v>
      </c>
      <c r="AR339" s="158">
        <f>_xll.qlInterestRateIndexMaturity(Currency&amp;"ibor"&amp;Tenor,AQ339,Trigger)</f>
        <v>42646</v>
      </c>
      <c r="AS339" s="320">
        <f>_xll.qlIndexFixing($AC$5,AP339,TRUE,_xll.ohTrigger(Trigger,Trigger1M))</f>
        <v>-5.4700629203111473E-4</v>
      </c>
      <c r="AT339" s="320">
        <f>_xll.qlIndexFixing($AU$1,AP339,TRUE,_xll.ohTrigger(Trigger,Trigger1M))</f>
        <v>-3.2211011532637482E-4</v>
      </c>
    </row>
    <row r="340" spans="41:46" ht="11.25" customHeight="1" x14ac:dyDescent="0.25">
      <c r="AO340" s="157" t="s">
        <v>211</v>
      </c>
      <c r="AP340" s="158">
        <f>_xll.qlInterestRateIndexFixingDate(Currency&amp;"ibor"&amp;Tenor,AQ340,Trigger)</f>
        <v>42614</v>
      </c>
      <c r="AQ340" s="158">
        <f>_xll.qlCalendarAdvance(Calendar,AQ339,AO340,"f",,Trigger)</f>
        <v>42618</v>
      </c>
      <c r="AR340" s="158">
        <f>_xll.qlInterestRateIndexMaturity(Currency&amp;"ibor"&amp;Tenor,AQ340,Trigger)</f>
        <v>42648</v>
      </c>
      <c r="AS340" s="320">
        <f>_xll.qlIndexFixing($AC$5,AP340,TRUE,_xll.ohTrigger(Trigger,Trigger1M))</f>
        <v>-5.4553963568571007E-4</v>
      </c>
      <c r="AT340" s="320">
        <f>_xll.qlIndexFixing($AU$1,AP340,TRUE,_xll.ohTrigger(Trigger,Trigger1M))</f>
        <v>-3.1703333061994243E-4</v>
      </c>
    </row>
    <row r="341" spans="41:46" ht="11.25" customHeight="1" x14ac:dyDescent="0.25">
      <c r="AO341" s="157" t="s">
        <v>211</v>
      </c>
      <c r="AP341" s="158">
        <f>_xll.qlInterestRateIndexFixingDate(Currency&amp;"ibor"&amp;Tenor,AQ341,Trigger)</f>
        <v>42615</v>
      </c>
      <c r="AQ341" s="158">
        <f>_xll.qlCalendarAdvance(Calendar,AQ340,AO341,"f",,Trigger)</f>
        <v>42619</v>
      </c>
      <c r="AR341" s="158">
        <f>_xll.qlInterestRateIndexMaturity(Currency&amp;"ibor"&amp;Tenor,AQ341,Trigger)</f>
        <v>42649</v>
      </c>
      <c r="AS341" s="320">
        <f>_xll.qlIndexFixing($AC$5,AP341,TRUE,_xll.ohTrigger(Trigger,Trigger1M))</f>
        <v>-5.4495280686683856E-4</v>
      </c>
      <c r="AT341" s="320">
        <f>_xll.qlIndexFixing($AU$1,AP341,TRUE,_xll.ohTrigger(Trigger,Trigger1M))</f>
        <v>-3.1497302218941314E-4</v>
      </c>
    </row>
    <row r="342" spans="41:46" ht="11.25" customHeight="1" x14ac:dyDescent="0.25">
      <c r="AO342" s="157" t="s">
        <v>211</v>
      </c>
      <c r="AP342" s="158">
        <f>_xll.qlInterestRateIndexFixingDate(Currency&amp;"ibor"&amp;Tenor,AQ342,Trigger)</f>
        <v>42618</v>
      </c>
      <c r="AQ342" s="158">
        <f>_xll.qlCalendarAdvance(Calendar,AQ341,AO342,"f",,Trigger)</f>
        <v>42620</v>
      </c>
      <c r="AR342" s="158">
        <f>_xll.qlInterestRateIndexMaturity(Currency&amp;"ibor"&amp;Tenor,AQ342,Trigger)</f>
        <v>42650</v>
      </c>
      <c r="AS342" s="320">
        <f>_xll.qlIndexFixing($AC$5,AP342,TRUE,_xll.ohTrigger(Trigger,Trigger1M))</f>
        <v>-5.4436597801599262E-4</v>
      </c>
      <c r="AT342" s="320">
        <f>_xll.qlIndexFixing($AU$1,AP342,TRUE,_xll.ohTrigger(Trigger,Trigger1M))</f>
        <v>-3.129019472991601E-4</v>
      </c>
    </row>
    <row r="343" spans="41:46" ht="11.25" customHeight="1" x14ac:dyDescent="0.25">
      <c r="AO343" s="157" t="s">
        <v>211</v>
      </c>
      <c r="AP343" s="158">
        <f>_xll.qlInterestRateIndexFixingDate(Currency&amp;"ibor"&amp;Tenor,AQ343,Trigger)</f>
        <v>42619</v>
      </c>
      <c r="AQ343" s="158">
        <f>_xll.qlCalendarAdvance(Calendar,AQ342,AO343,"f",,Trigger)</f>
        <v>42621</v>
      </c>
      <c r="AR343" s="158">
        <f>_xll.qlInterestRateIndexMaturity(Currency&amp;"ibor"&amp;Tenor,AQ343,Trigger)</f>
        <v>42653</v>
      </c>
      <c r="AS343" s="320">
        <f>_xll.qlIndexFixing($AC$5,AP343,TRUE,_xll.ohTrigger(Trigger,Trigger1M))</f>
        <v>-5.4319150061057919E-4</v>
      </c>
      <c r="AT343" s="320">
        <f>_xll.qlIndexFixing($AU$1,AP343,TRUE,_xll.ohTrigger(Trigger,Trigger1M))</f>
        <v>-3.0867082045485383E-4</v>
      </c>
    </row>
    <row r="344" spans="41:46" ht="11.25" customHeight="1" x14ac:dyDescent="0.25">
      <c r="AO344" s="157" t="s">
        <v>211</v>
      </c>
      <c r="AP344" s="158">
        <f>_xll.qlInterestRateIndexFixingDate(Currency&amp;"ibor"&amp;Tenor,AQ344,Trigger)</f>
        <v>42620</v>
      </c>
      <c r="AQ344" s="158">
        <f>_xll.qlCalendarAdvance(Calendar,AQ343,AO344,"f",,Trigger)</f>
        <v>42622</v>
      </c>
      <c r="AR344" s="158">
        <f>_xll.qlInterestRateIndexMaturity(Currency&amp;"ibor"&amp;Tenor,AQ344,Trigger)</f>
        <v>42653</v>
      </c>
      <c r="AS344" s="320">
        <f>_xll.qlIndexFixing($AC$5,AP344,TRUE,_xll.ohTrigger(Trigger,Trigger1M))</f>
        <v>-5.4289849639456835E-4</v>
      </c>
      <c r="AT344" s="320">
        <f>_xll.qlIndexFixing($AU$1,AP344,TRUE,_xll.ohTrigger(Trigger,Trigger1M))</f>
        <v>-3.0764903670019075E-4</v>
      </c>
    </row>
    <row r="345" spans="41:46" ht="11.25" customHeight="1" x14ac:dyDescent="0.25">
      <c r="AO345" s="157" t="s">
        <v>211</v>
      </c>
      <c r="AP345" s="158">
        <f>_xll.qlInterestRateIndexFixingDate(Currency&amp;"ibor"&amp;Tenor,AQ345,Trigger)</f>
        <v>42621</v>
      </c>
      <c r="AQ345" s="158">
        <f>_xll.qlCalendarAdvance(Calendar,AQ344,AO345,"f",,Trigger)</f>
        <v>42625</v>
      </c>
      <c r="AR345" s="158">
        <f>_xll.qlInterestRateIndexMaturity(Currency&amp;"ibor"&amp;Tenor,AQ345,Trigger)</f>
        <v>42655</v>
      </c>
      <c r="AS345" s="320">
        <f>_xll.qlIndexFixing($AC$5,AP345,TRUE,_xll.ohTrigger(Trigger,Trigger1M))</f>
        <v>-5.4143183333010825E-4</v>
      </c>
      <c r="AT345" s="320">
        <f>_xll.qlIndexFixing($AU$1,AP345,TRUE,_xll.ohTrigger(Trigger,Trigger1M))</f>
        <v>-3.0238366122103955E-4</v>
      </c>
    </row>
    <row r="346" spans="41:46" ht="11.25" customHeight="1" x14ac:dyDescent="0.25">
      <c r="AO346" s="157" t="s">
        <v>211</v>
      </c>
      <c r="AP346" s="158">
        <f>_xll.qlInterestRateIndexFixingDate(Currency&amp;"ibor"&amp;Tenor,AQ346,Trigger)</f>
        <v>42622</v>
      </c>
      <c r="AQ346" s="158">
        <f>_xll.qlCalendarAdvance(Calendar,AQ345,AO346,"f",,Trigger)</f>
        <v>42626</v>
      </c>
      <c r="AR346" s="158">
        <f>_xll.qlInterestRateIndexMaturity(Currency&amp;"ibor"&amp;Tenor,AQ346,Trigger)</f>
        <v>42656</v>
      </c>
      <c r="AS346" s="320">
        <f>_xll.qlIndexFixing($AC$5,AP346,TRUE,_xll.ohTrigger(Trigger,Trigger1M))</f>
        <v>-5.4084500430606752E-4</v>
      </c>
      <c r="AT346" s="320">
        <f>_xll.qlIndexFixing($AU$1,AP346,TRUE,_xll.ohTrigger(Trigger,Trigger1M))</f>
        <v>-3.0024713872478515E-4</v>
      </c>
    </row>
    <row r="347" spans="41:46" ht="11.25" customHeight="1" x14ac:dyDescent="0.25">
      <c r="AO347" s="157" t="s">
        <v>211</v>
      </c>
      <c r="AP347" s="158">
        <f>_xll.qlInterestRateIndexFixingDate(Currency&amp;"ibor"&amp;Tenor,AQ347,Trigger)</f>
        <v>42625</v>
      </c>
      <c r="AQ347" s="158">
        <f>_xll.qlCalendarAdvance(Calendar,AQ346,AO347,"f",,Trigger)</f>
        <v>42627</v>
      </c>
      <c r="AR347" s="158">
        <f>_xll.qlInterestRateIndexMaturity(Currency&amp;"ibor"&amp;Tenor,AQ347,Trigger)</f>
        <v>42657</v>
      </c>
      <c r="AS347" s="320">
        <f>_xll.qlIndexFixing($AC$5,AP347,TRUE,_xll.ohTrigger(Trigger,Trigger1M))</f>
        <v>-5.4025817525671371E-4</v>
      </c>
      <c r="AT347" s="320">
        <f>_xll.qlIndexFixing($AU$1,AP347,TRUE,_xll.ohTrigger(Trigger,Trigger1M))</f>
        <v>-2.9809956681781102E-4</v>
      </c>
    </row>
    <row r="348" spans="41:46" ht="11.25" customHeight="1" x14ac:dyDescent="0.25">
      <c r="AO348" s="157" t="s">
        <v>211</v>
      </c>
      <c r="AP348" s="158">
        <f>_xll.qlInterestRateIndexFixingDate(Currency&amp;"ibor"&amp;Tenor,AQ348,Trigger)</f>
        <v>42626</v>
      </c>
      <c r="AQ348" s="158">
        <f>_xll.qlCalendarAdvance(Calendar,AQ347,AO348,"f",,Trigger)</f>
        <v>42628</v>
      </c>
      <c r="AR348" s="158">
        <f>_xll.qlInterestRateIndexMaturity(Currency&amp;"ibor"&amp;Tenor,AQ348,Trigger)</f>
        <v>42660</v>
      </c>
      <c r="AS348" s="320">
        <f>_xll.qlIndexFixing($AC$5,AP348,TRUE,_xll.ohTrigger(Trigger,Trigger1M))</f>
        <v>-5.3908370980057518E-4</v>
      </c>
      <c r="AT348" s="320">
        <f>_xll.qlIndexFixing($AU$1,AP348,TRUE,_xll.ohTrigger(Trigger,Trigger1M))</f>
        <v>-2.9371316031062689E-4</v>
      </c>
    </row>
    <row r="349" spans="41:46" ht="11.25" customHeight="1" x14ac:dyDescent="0.25">
      <c r="AO349" s="157" t="s">
        <v>211</v>
      </c>
      <c r="AP349" s="158">
        <f>_xll.qlInterestRateIndexFixingDate(Currency&amp;"ibor"&amp;Tenor,AQ349,Trigger)</f>
        <v>42627</v>
      </c>
      <c r="AQ349" s="158">
        <f>_xll.qlCalendarAdvance(Calendar,AQ348,AO349,"f",,Trigger)</f>
        <v>42629</v>
      </c>
      <c r="AR349" s="158">
        <f>_xll.qlInterestRateIndexMaturity(Currency&amp;"ibor"&amp;Tenor,AQ349,Trigger)</f>
        <v>42660</v>
      </c>
      <c r="AS349" s="320">
        <f>_xll.qlIndexFixing($AC$5,AP349,TRUE,_xll.ohTrigger(Trigger,Trigger1M))</f>
        <v>-5.3879069930885858E-4</v>
      </c>
      <c r="AT349" s="320">
        <f>_xll.qlIndexFixing($AU$1,AP349,TRUE,_xll.ohTrigger(Trigger,Trigger1M))</f>
        <v>-2.9265346914605109E-4</v>
      </c>
    </row>
    <row r="350" spans="41:46" ht="11.25" customHeight="1" x14ac:dyDescent="0.25">
      <c r="AO350" s="157" t="s">
        <v>211</v>
      </c>
      <c r="AP350" s="158">
        <f>_xll.qlInterestRateIndexFixingDate(Currency&amp;"ibor"&amp;Tenor,AQ350,Trigger)</f>
        <v>42628</v>
      </c>
      <c r="AQ350" s="158">
        <f>_xll.qlCalendarAdvance(Calendar,AQ349,AO350,"f",,Trigger)</f>
        <v>42632</v>
      </c>
      <c r="AR350" s="158">
        <f>_xll.qlInterestRateIndexMaturity(Currency&amp;"ibor"&amp;Tenor,AQ350,Trigger)</f>
        <v>42662</v>
      </c>
      <c r="AS350" s="320">
        <f>_xll.qlIndexFixing($AC$5,AP350,TRUE,_xll.ohTrigger(Trigger,Trigger1M))</f>
        <v>-5.3732402956763181E-4</v>
      </c>
      <c r="AT350" s="320">
        <f>_xll.qlIndexFixing($AU$1,AP350,TRUE,_xll.ohTrigger(Trigger,Trigger1M))</f>
        <v>-2.8719455132719673E-4</v>
      </c>
    </row>
    <row r="351" spans="41:46" ht="11.25" customHeight="1" x14ac:dyDescent="0.25">
      <c r="AO351" s="157" t="s">
        <v>211</v>
      </c>
      <c r="AP351" s="158">
        <f>_xll.qlInterestRateIndexFixingDate(Currency&amp;"ibor"&amp;Tenor,AQ351,Trigger)</f>
        <v>42629</v>
      </c>
      <c r="AQ351" s="158">
        <f>_xll.qlCalendarAdvance(Calendar,AQ350,AO351,"f",,Trigger)</f>
        <v>42633</v>
      </c>
      <c r="AR351" s="158">
        <f>_xll.qlInterestRateIndexMaturity(Currency&amp;"ibor"&amp;Tenor,AQ351,Trigger)</f>
        <v>42663</v>
      </c>
      <c r="AS351" s="320">
        <f>_xll.qlIndexFixing($AC$5,AP351,TRUE,_xll.ohTrigger(Trigger,Trigger1M))</f>
        <v>-5.3673720034508321E-4</v>
      </c>
      <c r="AT351" s="320">
        <f>_xll.qlIndexFixing($AU$1,AP351,TRUE,_xll.ohTrigger(Trigger,Trigger1M))</f>
        <v>-2.8497983408026784E-4</v>
      </c>
    </row>
    <row r="352" spans="41:46" ht="11.25" customHeight="1" x14ac:dyDescent="0.25">
      <c r="AO352" s="157" t="s">
        <v>211</v>
      </c>
      <c r="AP352" s="158">
        <f>_xll.qlInterestRateIndexFixingDate(Currency&amp;"ibor"&amp;Tenor,AQ352,Trigger)</f>
        <v>42632</v>
      </c>
      <c r="AQ352" s="158">
        <f>_xll.qlCalendarAdvance(Calendar,AQ351,AO352,"f",,Trigger)</f>
        <v>42634</v>
      </c>
      <c r="AR352" s="158">
        <f>_xll.qlInterestRateIndexMaturity(Currency&amp;"ibor"&amp;Tenor,AQ352,Trigger)</f>
        <v>42664</v>
      </c>
      <c r="AS352" s="320">
        <f>_xll.qlIndexFixing($AC$5,AP352,TRUE,_xll.ohTrigger(Trigger,Trigger1M))</f>
        <v>-5.3615037109189245E-4</v>
      </c>
      <c r="AT352" s="320">
        <f>_xll.qlIndexFixing($AU$1,AP352,TRUE,_xll.ohTrigger(Trigger,Trigger1M))</f>
        <v>-2.8275378446362964E-4</v>
      </c>
    </row>
    <row r="353" spans="41:46" ht="11.25" customHeight="1" x14ac:dyDescent="0.25">
      <c r="AO353" s="157" t="s">
        <v>211</v>
      </c>
      <c r="AP353" s="158">
        <f>_xll.qlInterestRateIndexFixingDate(Currency&amp;"ibor"&amp;Tenor,AQ353,Trigger)</f>
        <v>42633</v>
      </c>
      <c r="AQ353" s="158">
        <f>_xll.qlCalendarAdvance(Calendar,AQ352,AO353,"f",,Trigger)</f>
        <v>42635</v>
      </c>
      <c r="AR353" s="158">
        <f>_xll.qlInterestRateIndexMaturity(Currency&amp;"ibor"&amp;Tenor,AQ353,Trigger)</f>
        <v>42667</v>
      </c>
      <c r="AS353" s="320">
        <f>_xll.qlIndexFixing($AC$5,AP353,TRUE,_xll.ohTrigger(Trigger,Trigger1M))</f>
        <v>-5.3497591749052109E-4</v>
      </c>
      <c r="AT353" s="320">
        <f>_xll.qlIndexFixing($AU$1,AP353,TRUE,_xll.ohTrigger(Trigger,Trigger1M))</f>
        <v>-2.7820813649701015E-4</v>
      </c>
    </row>
    <row r="354" spans="41:46" ht="11.25" customHeight="1" x14ac:dyDescent="0.25">
      <c r="AO354" s="157" t="s">
        <v>211</v>
      </c>
      <c r="AP354" s="158">
        <f>_xll.qlInterestRateIndexFixingDate(Currency&amp;"ibor"&amp;Tenor,AQ354,Trigger)</f>
        <v>42634</v>
      </c>
      <c r="AQ354" s="158">
        <f>_xll.qlCalendarAdvance(Calendar,AQ353,AO354,"f",,Trigger)</f>
        <v>42636</v>
      </c>
      <c r="AR354" s="158">
        <f>_xll.qlInterestRateIndexMaturity(Currency&amp;"ibor"&amp;Tenor,AQ354,Trigger)</f>
        <v>42667</v>
      </c>
      <c r="AS354" s="320">
        <f>_xll.qlIndexFixing($AC$5,AP354,TRUE,_xll.ohTrigger(Trigger,Trigger1M))</f>
        <v>-5.3468290076624976E-4</v>
      </c>
      <c r="AT354" s="320">
        <f>_xll.qlIndexFixing($AU$1,AP354,TRUE,_xll.ohTrigger(Trigger,Trigger1M))</f>
        <v>-2.7710954776504957E-4</v>
      </c>
    </row>
    <row r="355" spans="41:46" ht="11.25" customHeight="1" x14ac:dyDescent="0.25">
      <c r="AO355" s="157" t="s">
        <v>211</v>
      </c>
      <c r="AP355" s="158">
        <f>_xll.qlInterestRateIndexFixingDate(Currency&amp;"ibor"&amp;Tenor,AQ355,Trigger)</f>
        <v>42635</v>
      </c>
      <c r="AQ355" s="158">
        <f>_xll.qlCalendarAdvance(Calendar,AQ354,AO355,"f",,Trigger)</f>
        <v>42639</v>
      </c>
      <c r="AR355" s="158">
        <f>_xll.qlInterestRateIndexMaturity(Currency&amp;"ibor"&amp;Tenor,AQ355,Trigger)</f>
        <v>42669</v>
      </c>
      <c r="AS355" s="320">
        <f>_xll.qlIndexFixing($AC$5,AP355,TRUE,_xll.ohTrigger(Trigger,Trigger1M))</f>
        <v>-5.3321622439961303E-4</v>
      </c>
      <c r="AT355" s="320">
        <f>_xll.qlIndexFixing($AU$1,AP355,TRUE,_xll.ohTrigger(Trigger,Trigger1M))</f>
        <v>-2.7145213605717089E-4</v>
      </c>
    </row>
    <row r="356" spans="41:46" ht="11.25" customHeight="1" x14ac:dyDescent="0.25">
      <c r="AO356" s="157" t="s">
        <v>211</v>
      </c>
      <c r="AP356" s="158">
        <f>_xll.qlInterestRateIndexFixingDate(Currency&amp;"ibor"&amp;Tenor,AQ356,Trigger)</f>
        <v>42636</v>
      </c>
      <c r="AQ356" s="158">
        <f>_xll.qlCalendarAdvance(Calendar,AQ355,AO356,"f",,Trigger)</f>
        <v>42640</v>
      </c>
      <c r="AR356" s="158">
        <f>_xll.qlInterestRateIndexMaturity(Currency&amp;"ibor"&amp;Tenor,AQ356,Trigger)</f>
        <v>42670</v>
      </c>
      <c r="AS356" s="320">
        <f>_xll.qlIndexFixing($AC$5,AP356,TRUE,_xll.ohTrigger(Trigger,Trigger1M))</f>
        <v>-5.3262939497589201E-4</v>
      </c>
      <c r="AT356" s="320">
        <f>_xll.qlIndexFixing($AU$1,AP356,TRUE,_xll.ohTrigger(Trigger,Trigger1M))</f>
        <v>-2.6915724334797275E-4</v>
      </c>
    </row>
    <row r="357" spans="41:46" ht="11.25" customHeight="1" x14ac:dyDescent="0.25">
      <c r="AO357" s="157" t="s">
        <v>211</v>
      </c>
      <c r="AP357" s="158">
        <f>_xll.qlInterestRateIndexFixingDate(Currency&amp;"ibor"&amp;Tenor,AQ357,Trigger)</f>
        <v>42639</v>
      </c>
      <c r="AQ357" s="158">
        <f>_xll.qlCalendarAdvance(Calendar,AQ356,AO357,"f",,Trigger)</f>
        <v>42641</v>
      </c>
      <c r="AR357" s="158">
        <f>_xll.qlInterestRateIndexMaturity(Currency&amp;"ibor"&amp;Tenor,AQ357,Trigger)</f>
        <v>42671</v>
      </c>
      <c r="AS357" s="320">
        <f>_xll.qlIndexFixing($AC$5,AP357,TRUE,_xll.ohTrigger(Trigger,Trigger1M))</f>
        <v>-5.3204256552286111E-4</v>
      </c>
      <c r="AT357" s="320">
        <f>_xll.qlIndexFixing($AU$1,AP357,TRUE,_xll.ohTrigger(Trigger,Trigger1M))</f>
        <v>-2.6685073531140802E-4</v>
      </c>
    </row>
    <row r="358" spans="41:46" ht="11.25" customHeight="1" x14ac:dyDescent="0.25">
      <c r="AO358" s="157" t="s">
        <v>211</v>
      </c>
      <c r="AP358" s="158">
        <f>_xll.qlInterestRateIndexFixingDate(Currency&amp;"ibor"&amp;Tenor,AQ358,Trigger)</f>
        <v>42640</v>
      </c>
      <c r="AQ358" s="158">
        <f>_xll.qlCalendarAdvance(Calendar,AQ357,AO358,"f",,Trigger)</f>
        <v>42642</v>
      </c>
      <c r="AR358" s="158">
        <f>_xll.qlInterestRateIndexMaturity(Currency&amp;"ibor"&amp;Tenor,AQ358,Trigger)</f>
        <v>42674</v>
      </c>
      <c r="AS358" s="320">
        <f>_xll.qlIndexFixing($AC$5,AP358,TRUE,_xll.ohTrigger(Trigger,Trigger1M))</f>
        <v>-5.3086812368166592E-4</v>
      </c>
      <c r="AT358" s="320">
        <f>_xll.qlIndexFixing($AU$1,AP358,TRUE,_xll.ohTrigger(Trigger,Trigger1M))</f>
        <v>-2.6214188392742477E-4</v>
      </c>
    </row>
    <row r="359" spans="41:46" ht="11.25" customHeight="1" x14ac:dyDescent="0.25">
      <c r="AO359" s="157" t="s">
        <v>211</v>
      </c>
      <c r="AP359" s="158">
        <f>_xll.qlInterestRateIndexFixingDate(Currency&amp;"ibor"&amp;Tenor,AQ359,Trigger)</f>
        <v>42641</v>
      </c>
      <c r="AQ359" s="158">
        <f>_xll.qlCalendarAdvance(Calendar,AQ358,AO359,"f",,Trigger)</f>
        <v>42643</v>
      </c>
      <c r="AR359" s="158">
        <f>_xll.qlInterestRateIndexMaturity(Currency&amp;"ibor"&amp;Tenor,AQ359,Trigger)</f>
        <v>42674</v>
      </c>
      <c r="AS359" s="320">
        <f>_xll.qlIndexFixing($AC$5,AP359,TRUE,_xll.ohTrigger(Trigger,Trigger1M))</f>
        <v>-5.3057510077189889E-4</v>
      </c>
      <c r="AT359" s="320">
        <f>_xll.qlIndexFixing($AU$1,AP359,TRUE,_xll.ohTrigger(Trigger,Trigger1M))</f>
        <v>-2.6100340752935054E-4</v>
      </c>
    </row>
    <row r="360" spans="41:46" ht="11.25" customHeight="1" x14ac:dyDescent="0.25">
      <c r="AO360" s="157" t="s">
        <v>211</v>
      </c>
      <c r="AP360" s="158">
        <f>_xll.qlInterestRateIndexFixingDate(Currency&amp;"ibor"&amp;Tenor,AQ360,Trigger)</f>
        <v>42642</v>
      </c>
      <c r="AQ360" s="158">
        <f>_xll.qlCalendarAdvance(Calendar,AQ359,AO360,"f",,Trigger)</f>
        <v>42646</v>
      </c>
      <c r="AR360" s="158">
        <f>_xll.qlInterestRateIndexMaturity(Currency&amp;"ibor"&amp;Tenor,AQ360,Trigger)</f>
        <v>42677</v>
      </c>
      <c r="AS360" s="320">
        <f>_xll.qlIndexFixing($AC$5,AP360,TRUE,_xll.ohTrigger(Trigger,Trigger1M))</f>
        <v>-5.2881461461504458E-4</v>
      </c>
      <c r="AT360" s="320">
        <f>_xll.qlIndexFixing($AU$1,AP360,TRUE,_xll.ohTrigger(Trigger,Trigger1M))</f>
        <v>-2.5392523221122768E-4</v>
      </c>
    </row>
    <row r="361" spans="41:46" ht="11.25" customHeight="1" x14ac:dyDescent="0.25">
      <c r="AO361" s="157" t="s">
        <v>211</v>
      </c>
      <c r="AP361" s="158">
        <f>_xll.qlInterestRateIndexFixingDate(Currency&amp;"ibor"&amp;Tenor,AQ361,Trigger)</f>
        <v>42643</v>
      </c>
      <c r="AQ361" s="158">
        <f>_xll.qlCalendarAdvance(Calendar,AQ360,AO361,"f",,Trigger)</f>
        <v>42647</v>
      </c>
      <c r="AR361" s="158">
        <f>_xll.qlInterestRateIndexMaturity(Currency&amp;"ibor"&amp;Tenor,AQ361,Trigger)</f>
        <v>42678</v>
      </c>
      <c r="AS361" s="320">
        <f>_xll.qlIndexFixing($AC$5,AP361,TRUE,_xll.ohTrigger(Trigger,Trigger1M))</f>
        <v>-5.2822778583721543E-4</v>
      </c>
      <c r="AT361" s="320">
        <f>_xll.qlIndexFixing($AU$1,AP361,TRUE,_xll.ohTrigger(Trigger,Trigger1M))</f>
        <v>-2.5154213816010049E-4</v>
      </c>
    </row>
    <row r="362" spans="41:46" ht="11.25" customHeight="1" x14ac:dyDescent="0.25">
      <c r="AO362" s="157" t="s">
        <v>211</v>
      </c>
      <c r="AP362" s="158">
        <f>_xll.qlInterestRateIndexFixingDate(Currency&amp;"ibor"&amp;Tenor,AQ362,Trigger)</f>
        <v>42646</v>
      </c>
      <c r="AQ362" s="158">
        <f>_xll.qlCalendarAdvance(Calendar,AQ361,AO362,"f",,Trigger)</f>
        <v>42648</v>
      </c>
      <c r="AR362" s="158">
        <f>_xll.qlInterestRateIndexMaturity(Currency&amp;"ibor"&amp;Tenor,AQ362,Trigger)</f>
        <v>42681</v>
      </c>
      <c r="AS362" s="320">
        <f>_xll.qlIndexFixing($AC$5,AP362,TRUE,_xll.ohTrigger(Trigger,Trigger1M))</f>
        <v>-5.2705335655217123E-4</v>
      </c>
      <c r="AT362" s="320">
        <f>_xll.qlIndexFixing($AU$1,AP362,TRUE,_xll.ohTrigger(Trigger,Trigger1M))</f>
        <v>-2.4667599116436702E-4</v>
      </c>
    </row>
    <row r="363" spans="41:46" ht="11.25" customHeight="1" x14ac:dyDescent="0.25">
      <c r="AO363" s="157" t="s">
        <v>211</v>
      </c>
      <c r="AP363" s="158">
        <f>_xll.qlInterestRateIndexFixingDate(Currency&amp;"ibor"&amp;Tenor,AQ363,Trigger)</f>
        <v>42647</v>
      </c>
      <c r="AQ363" s="158">
        <f>_xll.qlCalendarAdvance(Calendar,AQ362,AO363,"f",,Trigger)</f>
        <v>42649</v>
      </c>
      <c r="AR363" s="158">
        <f>_xll.qlInterestRateIndexMaturity(Currency&amp;"ibor"&amp;Tenor,AQ363,Trigger)</f>
        <v>42681</v>
      </c>
      <c r="AS363" s="320">
        <f>_xll.qlIndexFixing($AC$5,AP363,TRUE,_xll.ohTrigger(Trigger,Trigger1M))</f>
        <v>-5.2676032837026265E-4</v>
      </c>
      <c r="AT363" s="320">
        <f>_xll.qlIndexFixing($AU$1,AP363,TRUE,_xll.ohTrigger(Trigger,Trigger1M))</f>
        <v>-2.4550053735417077E-4</v>
      </c>
    </row>
    <row r="364" spans="41:46" ht="11.25" customHeight="1" x14ac:dyDescent="0.25">
      <c r="AO364" s="157" t="s">
        <v>211</v>
      </c>
      <c r="AP364" s="158">
        <f>_xll.qlInterestRateIndexFixingDate(Currency&amp;"ibor"&amp;Tenor,AQ364,Trigger)</f>
        <v>42648</v>
      </c>
      <c r="AQ364" s="158">
        <f>_xll.qlCalendarAdvance(Calendar,AQ363,AO364,"f",,Trigger)</f>
        <v>42650</v>
      </c>
      <c r="AR364" s="158">
        <f>_xll.qlInterestRateIndexMaturity(Currency&amp;"ibor"&amp;Tenor,AQ364,Trigger)</f>
        <v>42681</v>
      </c>
      <c r="AS364" s="320">
        <f>_xll.qlIndexFixing($AC$5,AP364,TRUE,_xll.ohTrigger(Trigger,Trigger1M))</f>
        <v>-5.2646729932322753E-4</v>
      </c>
      <c r="AT364" s="320">
        <f>_xll.qlIndexFixing($AU$1,AP364,TRUE,_xll.ohTrigger(Trigger,Trigger1M))</f>
        <v>-2.4432118324222145E-4</v>
      </c>
    </row>
    <row r="365" spans="41:46" ht="11.25" customHeight="1" x14ac:dyDescent="0.25">
      <c r="AO365" s="157" t="s">
        <v>211</v>
      </c>
      <c r="AP365" s="158">
        <f>_xll.qlInterestRateIndexFixingDate(Currency&amp;"ibor"&amp;Tenor,AQ365,Trigger)</f>
        <v>42649</v>
      </c>
      <c r="AQ365" s="158">
        <f>_xll.qlCalendarAdvance(Calendar,AQ364,AO365,"f",,Trigger)</f>
        <v>42653</v>
      </c>
      <c r="AR365" s="158">
        <f>_xll.qlInterestRateIndexMaturity(Currency&amp;"ibor"&amp;Tenor,AQ365,Trigger)</f>
        <v>42684</v>
      </c>
      <c r="AS365" s="320">
        <f>_xll.qlIndexFixing($AC$5,AP365,TRUE,_xll.ohTrigger(Trigger,Trigger1M))</f>
        <v>-5.2470681254364554E-4</v>
      </c>
      <c r="AT365" s="320">
        <f>_xll.qlIndexFixing($AU$1,AP365,TRUE,_xll.ohTrigger(Trigger,Trigger1M))</f>
        <v>-2.3699187027148929E-4</v>
      </c>
    </row>
    <row r="366" spans="41:46" ht="11.25" customHeight="1" x14ac:dyDescent="0.25">
      <c r="AO366" s="157" t="s">
        <v>211</v>
      </c>
      <c r="AP366" s="158">
        <f>_xll.qlInterestRateIndexFixingDate(Currency&amp;"ibor"&amp;Tenor,AQ366,Trigger)</f>
        <v>42650</v>
      </c>
      <c r="AQ366" s="158">
        <f>_xll.qlCalendarAdvance(Calendar,AQ365,AO366,"f",,Trigger)</f>
        <v>42654</v>
      </c>
      <c r="AR366" s="158">
        <f>_xll.qlInterestRateIndexMaturity(Currency&amp;"ibor"&amp;Tenor,AQ366,Trigger)</f>
        <v>42685</v>
      </c>
      <c r="AS366" s="320">
        <f>_xll.qlIndexFixing($AC$5,AP366,TRUE,_xll.ohTrigger(Trigger,Trigger1M))</f>
        <v>-5.2411998355695124E-4</v>
      </c>
      <c r="AT366" s="320">
        <f>_xll.qlIndexFixing($AU$1,AP366,TRUE,_xll.ohTrigger(Trigger,Trigger1M))</f>
        <v>-2.3452449773294745E-4</v>
      </c>
    </row>
    <row r="367" spans="41:46" ht="11.25" customHeight="1" x14ac:dyDescent="0.25">
      <c r="AO367" s="157" t="s">
        <v>211</v>
      </c>
      <c r="AP367" s="158">
        <f>_xll.qlInterestRateIndexFixingDate(Currency&amp;"ibor"&amp;Tenor,AQ367,Trigger)</f>
        <v>42653</v>
      </c>
      <c r="AQ367" s="158">
        <f>_xll.qlCalendarAdvance(Calendar,AQ366,AO367,"f",,Trigger)</f>
        <v>42655</v>
      </c>
      <c r="AR367" s="158">
        <f>_xll.qlInterestRateIndexMaturity(Currency&amp;"ibor"&amp;Tenor,AQ367,Trigger)</f>
        <v>42688</v>
      </c>
      <c r="AS367" s="320">
        <f>_xll.qlIndexFixing($AC$5,AP367,TRUE,_xll.ohTrigger(Trigger,Trigger1M))</f>
        <v>-5.2294556584095181E-4</v>
      </c>
      <c r="AT367" s="320">
        <f>_xll.qlIndexFixing($AU$1,AP367,TRUE,_xll.ohTrigger(Trigger,Trigger1M))</f>
        <v>-2.2948745861072308E-4</v>
      </c>
    </row>
    <row r="368" spans="41:46" ht="11.25" customHeight="1" x14ac:dyDescent="0.25">
      <c r="AO368" s="157" t="s">
        <v>211</v>
      </c>
      <c r="AP368" s="158">
        <f>_xll.qlInterestRateIndexFixingDate(Currency&amp;"ibor"&amp;Tenor,AQ368,Trigger)</f>
        <v>42654</v>
      </c>
      <c r="AQ368" s="158">
        <f>_xll.qlCalendarAdvance(Calendar,AQ367,AO368,"f",,Trigger)</f>
        <v>42656</v>
      </c>
      <c r="AR368" s="158">
        <f>_xll.qlInterestRateIndexMaturity(Currency&amp;"ibor"&amp;Tenor,AQ368,Trigger)</f>
        <v>42688</v>
      </c>
      <c r="AS368" s="320">
        <f>_xll.qlIndexFixing($AC$5,AP368,TRUE,_xll.ohTrigger(Trigger,Trigger1M))</f>
        <v>-5.2265253156255631E-4</v>
      </c>
      <c r="AT368" s="320">
        <f>_xll.qlIndexFixing($AU$1,AP368,TRUE,_xll.ohTrigger(Trigger,Trigger1M))</f>
        <v>-2.2827023135968405E-4</v>
      </c>
    </row>
    <row r="369" spans="41:46" ht="11.25" customHeight="1" x14ac:dyDescent="0.25">
      <c r="AO369" s="157" t="s">
        <v>211</v>
      </c>
      <c r="AP369" s="158">
        <f>_xll.qlInterestRateIndexFixingDate(Currency&amp;"ibor"&amp;Tenor,AQ369,Trigger)</f>
        <v>42655</v>
      </c>
      <c r="AQ369" s="158">
        <f>_xll.qlCalendarAdvance(Calendar,AQ368,AO369,"f",,Trigger)</f>
        <v>42657</v>
      </c>
      <c r="AR369" s="158">
        <f>_xll.qlInterestRateIndexMaturity(Currency&amp;"ibor"&amp;Tenor,AQ369,Trigger)</f>
        <v>42688</v>
      </c>
      <c r="AS369" s="320">
        <f>_xll.qlIndexFixing($AC$5,AP369,TRUE,_xll.ohTrigger(Trigger,Trigger1M))</f>
        <v>-5.2235949642539278E-4</v>
      </c>
      <c r="AT369" s="320">
        <f>_xll.qlIndexFixing($AU$1,AP369,TRUE,_xll.ohTrigger(Trigger,Trigger1M))</f>
        <v>-2.270490095419002E-4</v>
      </c>
    </row>
    <row r="370" spans="41:46" ht="11.25" customHeight="1" x14ac:dyDescent="0.25">
      <c r="AO370" s="157" t="s">
        <v>211</v>
      </c>
      <c r="AP370" s="158">
        <f>_xll.qlInterestRateIndexFixingDate(Currency&amp;"ibor"&amp;Tenor,AQ370,Trigger)</f>
        <v>42656</v>
      </c>
      <c r="AQ370" s="158">
        <f>_xll.qlCalendarAdvance(Calendar,AQ369,AO370,"f",,Trigger)</f>
        <v>42660</v>
      </c>
      <c r="AR370" s="158">
        <f>_xll.qlInterestRateIndexMaturity(Currency&amp;"ibor"&amp;Tenor,AQ370,Trigger)</f>
        <v>42691</v>
      </c>
      <c r="AS370" s="320">
        <f>_xll.qlIndexFixing($AC$5,AP370,TRUE,_xll.ohTrigger(Trigger,Trigger1M))</f>
        <v>-5.0991156049949181E-4</v>
      </c>
      <c r="AT370" s="320">
        <f>_xll.qlIndexFixing($AU$1,AP370,TRUE,_xll.ohTrigger(Trigger,Trigger1M))</f>
        <v>-2.1946261656743154E-4</v>
      </c>
    </row>
    <row r="371" spans="41:46" ht="11.25" customHeight="1" x14ac:dyDescent="0.25">
      <c r="AO371" s="157" t="s">
        <v>211</v>
      </c>
      <c r="AP371" s="158">
        <f>_xll.qlInterestRateIndexFixingDate(Currency&amp;"ibor"&amp;Tenor,AQ371,Trigger)</f>
        <v>42657</v>
      </c>
      <c r="AQ371" s="158">
        <f>_xll.qlCalendarAdvance(Calendar,AQ370,AO371,"f",,Trigger)</f>
        <v>42661</v>
      </c>
      <c r="AR371" s="158">
        <f>_xll.qlInterestRateIndexMaturity(Currency&amp;"ibor"&amp;Tenor,AQ371,Trigger)</f>
        <v>42692</v>
      </c>
      <c r="AS371" s="320">
        <f>_xll.qlIndexFixing($AC$5,AP371,TRUE,_xll.ohTrigger(Trigger,Trigger1M))</f>
        <v>-5.0573656998618587E-4</v>
      </c>
      <c r="AT371" s="320">
        <f>_xll.qlIndexFixing($AU$1,AP371,TRUE,_xll.ohTrigger(Trigger,Trigger1M))</f>
        <v>-2.1690898475432778E-4</v>
      </c>
    </row>
    <row r="372" spans="41:46" ht="11.25" customHeight="1" x14ac:dyDescent="0.25">
      <c r="AO372" s="157" t="s">
        <v>211</v>
      </c>
      <c r="AP372" s="158">
        <f>_xll.qlInterestRateIndexFixingDate(Currency&amp;"ibor"&amp;Tenor,AQ372,Trigger)</f>
        <v>42660</v>
      </c>
      <c r="AQ372" s="158">
        <f>_xll.qlCalendarAdvance(Calendar,AQ371,AO372,"f",,Trigger)</f>
        <v>42662</v>
      </c>
      <c r="AR372" s="158">
        <f>_xll.qlInterestRateIndexMaturity(Currency&amp;"ibor"&amp;Tenor,AQ372,Trigger)</f>
        <v>42695</v>
      </c>
      <c r="AS372" s="320">
        <f>_xll.qlIndexFixing($AC$5,AP372,TRUE,_xll.ohTrigger(Trigger,Trigger1M))</f>
        <v>-4.9524296362634215E-4</v>
      </c>
      <c r="AT372" s="320">
        <f>_xll.qlIndexFixing($AU$1,AP372,TRUE,_xll.ohTrigger(Trigger,Trigger1M))</f>
        <v>-2.1169709097833658E-4</v>
      </c>
    </row>
    <row r="373" spans="41:46" ht="11.25" customHeight="1" x14ac:dyDescent="0.25">
      <c r="AO373" s="157" t="s">
        <v>211</v>
      </c>
      <c r="AP373" s="158">
        <f>_xll.qlInterestRateIndexFixingDate(Currency&amp;"ibor"&amp;Tenor,AQ373,Trigger)</f>
        <v>42661</v>
      </c>
      <c r="AQ373" s="158">
        <f>_xll.qlCalendarAdvance(Calendar,AQ372,AO373,"f",,Trigger)</f>
        <v>42663</v>
      </c>
      <c r="AR373" s="158">
        <f>_xll.qlInterestRateIndexMaturity(Currency&amp;"ibor"&amp;Tenor,AQ373,Trigger)</f>
        <v>42695</v>
      </c>
      <c r="AS373" s="320">
        <f>_xll.qlIndexFixing($AC$5,AP373,TRUE,_xll.ohTrigger(Trigger,Trigger1M))</f>
        <v>-4.9421254978046503E-4</v>
      </c>
      <c r="AT373" s="320">
        <f>_xll.qlIndexFixing($AU$1,AP373,TRUE,_xll.ohTrigger(Trigger,Trigger1M))</f>
        <v>-2.1043710034654439E-4</v>
      </c>
    </row>
    <row r="374" spans="41:46" ht="11.25" customHeight="1" x14ac:dyDescent="0.25">
      <c r="AO374" s="157" t="s">
        <v>211</v>
      </c>
      <c r="AP374" s="158">
        <f>_xll.qlInterestRateIndexFixingDate(Currency&amp;"ibor"&amp;Tenor,AQ374,Trigger)</f>
        <v>42662</v>
      </c>
      <c r="AQ374" s="158">
        <f>_xll.qlCalendarAdvance(Calendar,AQ373,AO374,"f",,Trigger)</f>
        <v>42664</v>
      </c>
      <c r="AR374" s="158">
        <f>_xll.qlInterestRateIndexMaturity(Currency&amp;"ibor"&amp;Tenor,AQ374,Trigger)</f>
        <v>42695</v>
      </c>
      <c r="AS374" s="320">
        <f>_xll.qlIndexFixing($AC$5,AP374,TRUE,_xll.ohTrigger(Trigger,Trigger1M))</f>
        <v>-4.9313456264014671E-4</v>
      </c>
      <c r="AT374" s="320">
        <f>_xll.qlIndexFixing($AU$1,AP374,TRUE,_xll.ohTrigger(Trigger,Trigger1M))</f>
        <v>-2.0917302089901705E-4</v>
      </c>
    </row>
    <row r="375" spans="41:46" ht="11.25" customHeight="1" x14ac:dyDescent="0.25">
      <c r="AO375" s="157" t="s">
        <v>211</v>
      </c>
      <c r="AP375" s="158">
        <f>_xll.qlInterestRateIndexFixingDate(Currency&amp;"ibor"&amp;Tenor,AQ375,Trigger)</f>
        <v>42663</v>
      </c>
      <c r="AQ375" s="158">
        <f>_xll.qlCalendarAdvance(Calendar,AQ374,AO375,"f",,Trigger)</f>
        <v>42667</v>
      </c>
      <c r="AR375" s="158">
        <f>_xll.qlInterestRateIndexMaturity(Currency&amp;"ibor"&amp;Tenor,AQ375,Trigger)</f>
        <v>42698</v>
      </c>
      <c r="AS375" s="320">
        <f>_xll.qlIndexFixing($AC$5,AP375,TRUE,_xll.ohTrigger(Trigger,Trigger1M))</f>
        <v>-4.8041700128903341E-4</v>
      </c>
      <c r="AT375" s="320">
        <f>_xll.qlIndexFixing($AU$1,AP375,TRUE,_xll.ohTrigger(Trigger,Trigger1M))</f>
        <v>-2.0132360550135213E-4</v>
      </c>
    </row>
    <row r="376" spans="41:46" ht="11.25" customHeight="1" x14ac:dyDescent="0.25">
      <c r="AO376" s="157" t="s">
        <v>211</v>
      </c>
      <c r="AP376" s="158">
        <f>_xll.qlInterestRateIndexFixingDate(Currency&amp;"ibor"&amp;Tenor,AQ376,Trigger)</f>
        <v>42664</v>
      </c>
      <c r="AQ376" s="158">
        <f>_xll.qlCalendarAdvance(Calendar,AQ375,AO376,"f",,Trigger)</f>
        <v>42668</v>
      </c>
      <c r="AR376" s="158">
        <f>_xll.qlInterestRateIndexMaturity(Currency&amp;"ibor"&amp;Tenor,AQ376,Trigger)</f>
        <v>42699</v>
      </c>
      <c r="AS376" s="320">
        <f>_xll.qlIndexFixing($AC$5,AP376,TRUE,_xll.ohTrigger(Trigger,Trigger1M))</f>
        <v>-4.7615213543629865E-4</v>
      </c>
      <c r="AT376" s="320">
        <f>_xll.qlIndexFixing($AU$1,AP376,TRUE,_xll.ohTrigger(Trigger,Trigger1M))</f>
        <v>-1.98681733594307E-4</v>
      </c>
    </row>
    <row r="377" spans="41:46" ht="11.25" customHeight="1" x14ac:dyDescent="0.25">
      <c r="AO377" s="157" t="s">
        <v>211</v>
      </c>
      <c r="AP377" s="158">
        <f>_xll.qlInterestRateIndexFixingDate(Currency&amp;"ibor"&amp;Tenor,AQ377,Trigger)</f>
        <v>42667</v>
      </c>
      <c r="AQ377" s="158">
        <f>_xll.qlCalendarAdvance(Calendar,AQ376,AO377,"f",,Trigger)</f>
        <v>42669</v>
      </c>
      <c r="AR377" s="158">
        <f>_xll.qlInterestRateIndexMaturity(Currency&amp;"ibor"&amp;Tenor,AQ377,Trigger)</f>
        <v>42702</v>
      </c>
      <c r="AS377" s="320">
        <f>_xll.qlIndexFixing($AC$5,AP377,TRUE,_xll.ohTrigger(Trigger,Trigger1M))</f>
        <v>-4.6694936343269239E-4</v>
      </c>
      <c r="AT377" s="320">
        <f>_xll.qlIndexFixing($AU$1,AP377,TRUE,_xll.ohTrigger(Trigger,Trigger1M))</f>
        <v>-1.9329102242055481E-4</v>
      </c>
    </row>
    <row r="378" spans="41:46" ht="11.25" customHeight="1" x14ac:dyDescent="0.25">
      <c r="AO378" s="157" t="s">
        <v>211</v>
      </c>
      <c r="AP378" s="158">
        <f>_xll.qlInterestRateIndexFixingDate(Currency&amp;"ibor"&amp;Tenor,AQ378,Trigger)</f>
        <v>42668</v>
      </c>
      <c r="AQ378" s="158">
        <f>_xll.qlCalendarAdvance(Calendar,AQ377,AO378,"f",,Trigger)</f>
        <v>42670</v>
      </c>
      <c r="AR378" s="158">
        <f>_xll.qlInterestRateIndexMaturity(Currency&amp;"ibor"&amp;Tenor,AQ378,Trigger)</f>
        <v>42702</v>
      </c>
      <c r="AS378" s="320">
        <f>_xll.qlIndexFixing($AC$5,AP378,TRUE,_xll.ohTrigger(Trigger,Trigger1M))</f>
        <v>-4.6516310109642744E-4</v>
      </c>
      <c r="AT378" s="320">
        <f>_xll.qlIndexFixing($AU$1,AP378,TRUE,_xll.ohTrigger(Trigger,Trigger1M))</f>
        <v>-1.9198727854247144E-4</v>
      </c>
    </row>
    <row r="379" spans="41:46" ht="11.25" customHeight="1" x14ac:dyDescent="0.25">
      <c r="AO379" s="157" t="s">
        <v>211</v>
      </c>
      <c r="AP379" s="158">
        <f>_xll.qlInterestRateIndexFixingDate(Currency&amp;"ibor"&amp;Tenor,AQ379,Trigger)</f>
        <v>42669</v>
      </c>
      <c r="AQ379" s="158">
        <f>_xll.qlCalendarAdvance(Calendar,AQ378,AO379,"f",,Trigger)</f>
        <v>42671</v>
      </c>
      <c r="AR379" s="158">
        <f>_xll.qlInterestRateIndexMaturity(Currency&amp;"ibor"&amp;Tenor,AQ379,Trigger)</f>
        <v>42702</v>
      </c>
      <c r="AS379" s="320">
        <f>_xll.qlIndexFixing($AC$5,AP379,TRUE,_xll.ohTrigger(Trigger,Trigger1M))</f>
        <v>-4.6328050148405643E-4</v>
      </c>
      <c r="AT379" s="320">
        <f>_xll.qlIndexFixing($AU$1,AP379,TRUE,_xll.ohTrigger(Trigger,Trigger1M))</f>
        <v>-1.9067935160885856E-4</v>
      </c>
    </row>
    <row r="380" spans="41:46" ht="11.25" customHeight="1" x14ac:dyDescent="0.25">
      <c r="AO380" s="157" t="s">
        <v>211</v>
      </c>
      <c r="AP380" s="158">
        <f>_xll.qlInterestRateIndexFixingDate(Currency&amp;"ibor"&amp;Tenor,AQ380,Trigger)</f>
        <v>42670</v>
      </c>
      <c r="AQ380" s="158">
        <f>_xll.qlCalendarAdvance(Calendar,AQ379,AO380,"f",,Trigger)</f>
        <v>42674</v>
      </c>
      <c r="AR380" s="158">
        <f>_xll.qlInterestRateIndexMaturity(Currency&amp;"ibor"&amp;Tenor,AQ380,Trigger)</f>
        <v>42704</v>
      </c>
      <c r="AS380" s="320">
        <f>_xll.qlIndexFixing($AC$5,AP380,TRUE,_xll.ohTrigger(Trigger,Trigger1M))</f>
        <v>-4.5239757753945398E-4</v>
      </c>
      <c r="AT380" s="320">
        <f>_xll.qlIndexFixing($AU$1,AP380,TRUE,_xll.ohTrigger(Trigger,Trigger1M))</f>
        <v>-1.8395519747471667E-4</v>
      </c>
    </row>
    <row r="381" spans="41:46" ht="11.25" customHeight="1" x14ac:dyDescent="0.25">
      <c r="AO381" s="157" t="s">
        <v>211</v>
      </c>
      <c r="AP381" s="158">
        <f>_xll.qlInterestRateIndexFixingDate(Currency&amp;"ibor"&amp;Tenor,AQ381,Trigger)</f>
        <v>42671</v>
      </c>
      <c r="AQ381" s="158">
        <f>_xll.qlCalendarAdvance(Calendar,AQ380,AO381,"f",,Trigger)</f>
        <v>42675</v>
      </c>
      <c r="AR381" s="158">
        <f>_xll.qlInterestRateIndexMaturity(Currency&amp;"ibor"&amp;Tenor,AQ381,Trigger)</f>
        <v>42705</v>
      </c>
      <c r="AS381" s="320">
        <f>_xll.qlIndexFixing($AC$5,AP381,TRUE,_xll.ohTrigger(Trigger,Trigger1M))</f>
        <v>-4.4793049966918019E-4</v>
      </c>
      <c r="AT381" s="320">
        <f>_xll.qlIndexFixing($AU$1,AP381,TRUE,_xll.ohTrigger(Trigger,Trigger1M))</f>
        <v>-1.8122971602752003E-4</v>
      </c>
    </row>
    <row r="382" spans="41:46" ht="11.25" customHeight="1" x14ac:dyDescent="0.25">
      <c r="AO382" s="157" t="s">
        <v>211</v>
      </c>
      <c r="AP382" s="158">
        <f>_xll.qlInterestRateIndexFixingDate(Currency&amp;"ibor"&amp;Tenor,AQ382,Trigger)</f>
        <v>42674</v>
      </c>
      <c r="AQ382" s="158">
        <f>_xll.qlCalendarAdvance(Calendar,AQ381,AO382,"f",,Trigger)</f>
        <v>42676</v>
      </c>
      <c r="AR382" s="158">
        <f>_xll.qlInterestRateIndexMaturity(Currency&amp;"ibor"&amp;Tenor,AQ382,Trigger)</f>
        <v>42706</v>
      </c>
      <c r="AS382" s="320">
        <f>_xll.qlIndexFixing($AC$5,AP382,TRUE,_xll.ohTrigger(Trigger,Trigger1M))</f>
        <v>-4.4345015433444601E-4</v>
      </c>
      <c r="AT382" s="320">
        <f>_xll.qlIndexFixing($AU$1,AP382,TRUE,_xll.ohTrigger(Trigger,Trigger1M))</f>
        <v>-1.7849120440471822E-4</v>
      </c>
    </row>
    <row r="383" spans="41:46" ht="11.25" customHeight="1" x14ac:dyDescent="0.25">
      <c r="AO383" s="157" t="s">
        <v>211</v>
      </c>
      <c r="AP383" s="158">
        <f>_xll.qlInterestRateIndexFixingDate(Currency&amp;"ibor"&amp;Tenor,AQ383,Trigger)</f>
        <v>42675</v>
      </c>
      <c r="AQ383" s="158">
        <f>_xll.qlCalendarAdvance(Calendar,AQ382,AO383,"f",,Trigger)</f>
        <v>42677</v>
      </c>
      <c r="AR383" s="158">
        <f>_xll.qlInterestRateIndexMaturity(Currency&amp;"ibor"&amp;Tenor,AQ383,Trigger)</f>
        <v>42709</v>
      </c>
      <c r="AS383" s="320">
        <f>_xll.qlIndexFixing($AC$5,AP383,TRUE,_xll.ohTrigger(Trigger,Trigger1M))</f>
        <v>-4.3550418078922015E-4</v>
      </c>
      <c r="AT383" s="320">
        <f>_xll.qlIndexFixing($AU$1,AP383,TRUE,_xll.ohTrigger(Trigger,Trigger1M))</f>
        <v>-1.729068999753447E-4</v>
      </c>
    </row>
    <row r="384" spans="41:46" ht="11.25" customHeight="1" x14ac:dyDescent="0.25">
      <c r="AO384" s="157" t="s">
        <v>211</v>
      </c>
      <c r="AP384" s="158">
        <f>_xll.qlInterestRateIndexFixingDate(Currency&amp;"ibor"&amp;Tenor,AQ384,Trigger)</f>
        <v>42676</v>
      </c>
      <c r="AQ384" s="158">
        <f>_xll.qlCalendarAdvance(Calendar,AQ383,AO384,"f",,Trigger)</f>
        <v>42678</v>
      </c>
      <c r="AR384" s="158">
        <f>_xll.qlInterestRateIndexMaturity(Currency&amp;"ibor"&amp;Tenor,AQ384,Trigger)</f>
        <v>42709</v>
      </c>
      <c r="AS384" s="320">
        <f>_xll.qlIndexFixing($AC$5,AP384,TRUE,_xll.ohTrigger(Trigger,Trigger1M))</f>
        <v>-4.3279730810294009E-4</v>
      </c>
      <c r="AT384" s="320">
        <f>_xll.qlIndexFixing($AU$1,AP384,TRUE,_xll.ohTrigger(Trigger,Trigger1M))</f>
        <v>-1.7155413577460689E-4</v>
      </c>
    </row>
    <row r="385" spans="41:46" ht="11.25" customHeight="1" x14ac:dyDescent="0.25">
      <c r="AO385" s="157" t="s">
        <v>211</v>
      </c>
      <c r="AP385" s="158">
        <f>_xll.qlInterestRateIndexFixingDate(Currency&amp;"ibor"&amp;Tenor,AQ385,Trigger)</f>
        <v>42677</v>
      </c>
      <c r="AQ385" s="158">
        <f>_xll.qlCalendarAdvance(Calendar,AQ384,AO385,"f",,Trigger)</f>
        <v>42681</v>
      </c>
      <c r="AR385" s="158">
        <f>_xll.qlInterestRateIndexMaturity(Currency&amp;"ibor"&amp;Tenor,AQ385,Trigger)</f>
        <v>42711</v>
      </c>
      <c r="AS385" s="320">
        <f>_xll.qlIndexFixing($AC$5,AP385,TRUE,_xll.ohTrigger(Trigger,Trigger1M))</f>
        <v>-4.2084941519826558E-4</v>
      </c>
      <c r="AT385" s="320">
        <f>_xll.qlIndexFixing($AU$1,AP385,TRUE,_xll.ohTrigger(Trigger,Trigger1M))</f>
        <v>-1.6460177867649861E-4</v>
      </c>
    </row>
    <row r="386" spans="41:46" ht="11.25" customHeight="1" x14ac:dyDescent="0.25">
      <c r="AO386" s="157" t="s">
        <v>211</v>
      </c>
      <c r="AP386" s="158">
        <f>_xll.qlInterestRateIndexFixingDate(Currency&amp;"ibor"&amp;Tenor,AQ386,Trigger)</f>
        <v>42678</v>
      </c>
      <c r="AQ386" s="158">
        <f>_xll.qlCalendarAdvance(Calendar,AQ385,AO386,"f",,Trigger)</f>
        <v>42682</v>
      </c>
      <c r="AR386" s="158">
        <f>_xll.qlInterestRateIndexMaturity(Currency&amp;"ibor"&amp;Tenor,AQ386,Trigger)</f>
        <v>42712</v>
      </c>
      <c r="AS386" s="320">
        <f>_xll.qlIndexFixing($AC$5,AP386,TRUE,_xll.ohTrigger(Trigger,Trigger1M))</f>
        <v>-4.1628946477034745E-4</v>
      </c>
      <c r="AT386" s="320">
        <f>_xll.qlIndexFixing($AU$1,AP386,TRUE,_xll.ohTrigger(Trigger,Trigger1M))</f>
        <v>-1.6178423702717382E-4</v>
      </c>
    </row>
    <row r="387" spans="41:46" ht="11.25" customHeight="1" x14ac:dyDescent="0.25">
      <c r="AO387" s="157" t="s">
        <v>211</v>
      </c>
      <c r="AP387" s="158">
        <f>_xll.qlInterestRateIndexFixingDate(Currency&amp;"ibor"&amp;Tenor,AQ387,Trigger)</f>
        <v>42681</v>
      </c>
      <c r="AQ387" s="158">
        <f>_xll.qlCalendarAdvance(Calendar,AQ386,AO387,"f",,Trigger)</f>
        <v>42683</v>
      </c>
      <c r="AR387" s="158">
        <f>_xll.qlInterestRateIndexMaturity(Currency&amp;"ibor"&amp;Tenor,AQ387,Trigger)</f>
        <v>42713</v>
      </c>
      <c r="AS387" s="320">
        <f>_xll.qlIndexFixing($AC$5,AP387,TRUE,_xll.ohTrigger(Trigger,Trigger1M))</f>
        <v>-4.1171624677671659E-4</v>
      </c>
      <c r="AT387" s="320">
        <f>_xll.qlIndexFixing($AU$1,AP387,TRUE,_xll.ohTrigger(Trigger,Trigger1M))</f>
        <v>-1.5895338221927346E-4</v>
      </c>
    </row>
    <row r="388" spans="41:46" ht="11.25" customHeight="1" x14ac:dyDescent="0.25">
      <c r="AO388" s="157" t="s">
        <v>211</v>
      </c>
      <c r="AP388" s="158">
        <f>_xll.qlInterestRateIndexFixingDate(Currency&amp;"ibor"&amp;Tenor,AQ388,Trigger)</f>
        <v>42682</v>
      </c>
      <c r="AQ388" s="158">
        <f>_xll.qlCalendarAdvance(Calendar,AQ387,AO388,"f",,Trigger)</f>
        <v>42684</v>
      </c>
      <c r="AR388" s="158">
        <f>_xll.qlInterestRateIndexMaturity(Currency&amp;"ibor"&amp;Tenor,AQ388,Trigger)</f>
        <v>42716</v>
      </c>
      <c r="AS388" s="320">
        <f>_xll.qlIndexFixing($AC$5,AP388,TRUE,_xll.ohTrigger(Trigger,Trigger1M))</f>
        <v>-4.0523578403395266E-4</v>
      </c>
      <c r="AT388" s="320">
        <f>_xll.qlIndexFixing($AU$1,AP388,TRUE,_xll.ohTrigger(Trigger,Trigger1M))</f>
        <v>-1.5318209847695052E-4</v>
      </c>
    </row>
    <row r="389" spans="41:46" ht="11.25" customHeight="1" x14ac:dyDescent="0.25">
      <c r="AO389" s="157" t="s">
        <v>211</v>
      </c>
      <c r="AP389" s="158">
        <f>_xll.qlInterestRateIndexFixingDate(Currency&amp;"ibor"&amp;Tenor,AQ389,Trigger)</f>
        <v>42683</v>
      </c>
      <c r="AQ389" s="158">
        <f>_xll.qlCalendarAdvance(Calendar,AQ388,AO389,"f",,Trigger)</f>
        <v>42685</v>
      </c>
      <c r="AR389" s="158">
        <f>_xll.qlInterestRateIndexMaturity(Currency&amp;"ibor"&amp;Tenor,AQ389,Trigger)</f>
        <v>42716</v>
      </c>
      <c r="AS389" s="320">
        <f>_xll.qlIndexFixing($AC$5,AP389,TRUE,_xll.ohTrigger(Trigger,Trigger1M))</f>
        <v>-4.0168497754463018E-4</v>
      </c>
      <c r="AT389" s="320">
        <f>_xll.qlIndexFixing($AU$1,AP389,TRUE,_xll.ohTrigger(Trigger,Trigger1M))</f>
        <v>-1.5178350730991842E-4</v>
      </c>
    </row>
    <row r="390" spans="41:46" ht="11.25" customHeight="1" x14ac:dyDescent="0.25">
      <c r="AO390" s="157" t="s">
        <v>211</v>
      </c>
      <c r="AP390" s="158">
        <f>_xll.qlInterestRateIndexFixingDate(Currency&amp;"ibor"&amp;Tenor,AQ390,Trigger)</f>
        <v>42684</v>
      </c>
      <c r="AQ390" s="158">
        <f>_xll.qlCalendarAdvance(Calendar,AQ389,AO390,"f",,Trigger)</f>
        <v>42688</v>
      </c>
      <c r="AR390" s="158">
        <f>_xll.qlInterestRateIndexMaturity(Currency&amp;"ibor"&amp;Tenor,AQ390,Trigger)</f>
        <v>42718</v>
      </c>
      <c r="AS390" s="320">
        <f>_xll.qlIndexFixing($AC$5,AP390,TRUE,_xll.ohTrigger(Trigger,Trigger1M))</f>
        <v>-3.8865114274999613E-4</v>
      </c>
      <c r="AT390" s="320">
        <f>_xll.qlIndexFixing($AU$1,AP390,TRUE,_xll.ohTrigger(Trigger,Trigger1M))</f>
        <v>-1.4459799581434396E-4</v>
      </c>
    </row>
    <row r="391" spans="41:46" ht="11.25" customHeight="1" x14ac:dyDescent="0.25">
      <c r="AO391" s="157" t="s">
        <v>211</v>
      </c>
      <c r="AP391" s="158">
        <f>_xll.qlInterestRateIndexFixingDate(Currency&amp;"ibor"&amp;Tenor,AQ391,Trigger)</f>
        <v>42685</v>
      </c>
      <c r="AQ391" s="158">
        <f>_xll.qlCalendarAdvance(Calendar,AQ390,AO391,"f",,Trigger)</f>
        <v>42689</v>
      </c>
      <c r="AR391" s="158">
        <f>_xll.qlInterestRateIndexMaturity(Currency&amp;"ibor"&amp;Tenor,AQ391,Trigger)</f>
        <v>42719</v>
      </c>
      <c r="AS391" s="320">
        <f>_xll.qlIndexFixing($AC$5,AP391,TRUE,_xll.ohTrigger(Trigger,Trigger1M))</f>
        <v>-3.8766633040365761E-4</v>
      </c>
      <c r="AT391" s="320">
        <f>_xll.qlIndexFixing($AU$1,AP391,TRUE,_xll.ohTrigger(Trigger,Trigger1M))</f>
        <v>-1.4168641307543695E-4</v>
      </c>
    </row>
    <row r="392" spans="41:46" ht="11.25" customHeight="1" x14ac:dyDescent="0.25">
      <c r="AO392" s="157" t="s">
        <v>211</v>
      </c>
      <c r="AP392" s="158">
        <f>_xll.qlInterestRateIndexFixingDate(Currency&amp;"ibor"&amp;Tenor,AQ392,Trigger)</f>
        <v>42688</v>
      </c>
      <c r="AQ392" s="158">
        <f>_xll.qlCalendarAdvance(Calendar,AQ391,AO392,"f",,Trigger)</f>
        <v>42690</v>
      </c>
      <c r="AR392" s="158">
        <f>_xll.qlInterestRateIndexMaturity(Currency&amp;"ibor"&amp;Tenor,AQ392,Trigger)</f>
        <v>42720</v>
      </c>
      <c r="AS392" s="320">
        <f>_xll.qlIndexFixing($AC$5,AP392,TRUE,_xll.ohTrigger(Trigger,Trigger1M))</f>
        <v>-3.8668151797871531E-4</v>
      </c>
      <c r="AT392" s="320">
        <f>_xll.qlIndexFixing($AU$1,AP392,TRUE,_xll.ohTrigger(Trigger,Trigger1M))</f>
        <v>-1.3876123419365172E-4</v>
      </c>
    </row>
    <row r="393" spans="41:46" ht="11.25" customHeight="1" x14ac:dyDescent="0.25">
      <c r="AO393" s="157" t="s">
        <v>211</v>
      </c>
      <c r="AP393" s="158">
        <f>_xll.qlInterestRateIndexFixingDate(Currency&amp;"ibor"&amp;Tenor,AQ393,Trigger)</f>
        <v>42689</v>
      </c>
      <c r="AQ393" s="158">
        <f>_xll.qlCalendarAdvance(Calendar,AQ392,AO393,"f",,Trigger)</f>
        <v>42691</v>
      </c>
      <c r="AR393" s="158">
        <f>_xll.qlInterestRateIndexMaturity(Currency&amp;"ibor"&amp;Tenor,AQ393,Trigger)</f>
        <v>42723</v>
      </c>
      <c r="AS393" s="320">
        <f>_xll.qlIndexFixing($AC$5,AP393,TRUE,_xll.ohTrigger(Trigger,Trigger1M))</f>
        <v>-3.8471148176122405E-4</v>
      </c>
      <c r="AT393" s="320">
        <f>_xll.qlIndexFixing($AU$1,AP393,TRUE,_xll.ohTrigger(Trigger,Trigger1M))</f>
        <v>-1.3279900768048414E-4</v>
      </c>
    </row>
    <row r="394" spans="41:46" ht="11.25" customHeight="1" x14ac:dyDescent="0.25">
      <c r="AO394" s="157" t="s">
        <v>211</v>
      </c>
      <c r="AP394" s="158">
        <f>_xll.qlInterestRateIndexFixingDate(Currency&amp;"ibor"&amp;Tenor,AQ394,Trigger)</f>
        <v>42690</v>
      </c>
      <c r="AQ394" s="158">
        <f>_xll.qlCalendarAdvance(Calendar,AQ393,AO394,"f",,Trigger)</f>
        <v>42692</v>
      </c>
      <c r="AR394" s="158">
        <f>_xll.qlInterestRateIndexMaturity(Currency&amp;"ibor"&amp;Tenor,AQ394,Trigger)</f>
        <v>42723</v>
      </c>
      <c r="AS394" s="320">
        <f>_xll.qlIndexFixing($AC$5,AP394,TRUE,_xll.ohTrigger(Trigger,Trigger1M))</f>
        <v>-3.8421928152484932E-4</v>
      </c>
      <c r="AT394" s="320">
        <f>_xll.qlIndexFixing($AU$1,AP394,TRUE,_xll.ohTrigger(Trigger,Trigger1M))</f>
        <v>-1.3135359993247716E-4</v>
      </c>
    </row>
    <row r="395" spans="41:46" ht="11.25" customHeight="1" x14ac:dyDescent="0.25">
      <c r="AO395" s="157" t="s">
        <v>211</v>
      </c>
      <c r="AP395" s="158">
        <f>_xll.qlInterestRateIndexFixingDate(Currency&amp;"ibor"&amp;Tenor,AQ395,Trigger)</f>
        <v>42691</v>
      </c>
      <c r="AQ395" s="158">
        <f>_xll.qlCalendarAdvance(Calendar,AQ394,AO395,"f",,Trigger)</f>
        <v>42695</v>
      </c>
      <c r="AR395" s="158">
        <f>_xll.qlInterestRateIndexMaturity(Currency&amp;"ibor"&amp;Tenor,AQ395,Trigger)</f>
        <v>42725</v>
      </c>
      <c r="AS395" s="320">
        <f>_xll.qlIndexFixing($AC$5,AP395,TRUE,_xll.ohTrigger(Trigger,Trigger1M))</f>
        <v>-3.817574546389757E-4</v>
      </c>
      <c r="AT395" s="320">
        <f>_xll.qlIndexFixing($AU$1,AP395,TRUE,_xll.ohTrigger(Trigger,Trigger1M))</f>
        <v>-1.2392998262411581E-4</v>
      </c>
    </row>
    <row r="396" spans="41:46" ht="11.25" customHeight="1" x14ac:dyDescent="0.25">
      <c r="AO396" s="157" t="s">
        <v>211</v>
      </c>
      <c r="AP396" s="158">
        <f>_xll.qlInterestRateIndexFixingDate(Currency&amp;"ibor"&amp;Tenor,AQ396,Trigger)</f>
        <v>42692</v>
      </c>
      <c r="AQ396" s="158">
        <f>_xll.qlCalendarAdvance(Calendar,AQ395,AO396,"f",,Trigger)</f>
        <v>42696</v>
      </c>
      <c r="AR396" s="158">
        <f>_xll.qlInterestRateIndexMaturity(Currency&amp;"ibor"&amp;Tenor,AQ396,Trigger)</f>
        <v>42726</v>
      </c>
      <c r="AS396" s="320">
        <f>_xll.qlIndexFixing($AC$5,AP396,TRUE,_xll.ohTrigger(Trigger,Trigger1M))</f>
        <v>-3.8077264172642344E-4</v>
      </c>
      <c r="AT396" s="320">
        <f>_xll.qlIndexFixing($AU$1,AP396,TRUE,_xll.ohTrigger(Trigger,Trigger1M))</f>
        <v>-1.2092237789085303E-4</v>
      </c>
    </row>
    <row r="397" spans="41:46" ht="11.25" customHeight="1" x14ac:dyDescent="0.25">
      <c r="AO397" s="157" t="s">
        <v>211</v>
      </c>
      <c r="AP397" s="158">
        <f>_xll.qlInterestRateIndexFixingDate(Currency&amp;"ibor"&amp;Tenor,AQ397,Trigger)</f>
        <v>42695</v>
      </c>
      <c r="AQ397" s="158">
        <f>_xll.qlCalendarAdvance(Calendar,AQ396,AO397,"f",,Trigger)</f>
        <v>42697</v>
      </c>
      <c r="AR397" s="158">
        <f>_xll.qlInterestRateIndexMaturity(Currency&amp;"ibor"&amp;Tenor,AQ397,Trigger)</f>
        <v>42727</v>
      </c>
      <c r="AS397" s="320">
        <f>_xll.qlIndexFixing($AC$5,AP397,TRUE,_xll.ohTrigger(Trigger,Trigger1M))</f>
        <v>-3.7978782873659966E-4</v>
      </c>
      <c r="AT397" s="320">
        <f>_xll.qlIndexFixing($AU$1,AP397,TRUE,_xll.ohTrigger(Trigger,Trigger1M))</f>
        <v>-1.179008940210835E-4</v>
      </c>
    </row>
    <row r="398" spans="41:46" ht="11.25" customHeight="1" x14ac:dyDescent="0.25">
      <c r="AO398" s="157" t="s">
        <v>211</v>
      </c>
      <c r="AP398" s="158">
        <f>_xll.qlInterestRateIndexFixingDate(Currency&amp;"ibor"&amp;Tenor,AQ398,Trigger)</f>
        <v>42696</v>
      </c>
      <c r="AQ398" s="158">
        <f>_xll.qlCalendarAdvance(Calendar,AQ397,AO398,"f",,Trigger)</f>
        <v>42698</v>
      </c>
      <c r="AR398" s="158">
        <f>_xll.qlInterestRateIndexMaturity(Currency&amp;"ibor"&amp;Tenor,AQ398,Trigger)</f>
        <v>42731</v>
      </c>
      <c r="AS398" s="320">
        <f>_xll.qlIndexFixing($AC$5,AP398,TRUE,_xll.ohTrigger(Trigger,Trigger1M))</f>
        <v>-3.7732520266832063E-4</v>
      </c>
      <c r="AT398" s="320">
        <f>_xll.qlIndexFixing($AU$1,AP398,TRUE,_xll.ohTrigger(Trigger,Trigger1M))</f>
        <v>-1.1017574090751739E-4</v>
      </c>
    </row>
    <row r="399" spans="41:46" ht="11.25" customHeight="1" x14ac:dyDescent="0.25">
      <c r="AO399" s="157" t="s">
        <v>211</v>
      </c>
      <c r="AP399" s="158">
        <f>_xll.qlInterestRateIndexFixingDate(Currency&amp;"ibor"&amp;Tenor,AQ399,Trigger)</f>
        <v>42697</v>
      </c>
      <c r="AQ399" s="158">
        <f>_xll.qlCalendarAdvance(Calendar,AQ398,AO399,"f",,Trigger)</f>
        <v>42699</v>
      </c>
      <c r="AR399" s="158">
        <f>_xll.qlInterestRateIndexMaturity(Currency&amp;"ibor"&amp;Tenor,AQ399,Trigger)</f>
        <v>42731</v>
      </c>
      <c r="AS399" s="320">
        <f>_xll.qlIndexFixing($AC$5,AP399,TRUE,_xll.ohTrigger(Trigger,Trigger1M))</f>
        <v>-3.7683299481713894E-4</v>
      </c>
      <c r="AT399" s="320">
        <f>_xll.qlIndexFixing($AU$1,AP399,TRUE,_xll.ohTrigger(Trigger,Trigger1M))</f>
        <v>-1.0868019018603348E-4</v>
      </c>
    </row>
    <row r="400" spans="41:46" ht="11.25" customHeight="1" x14ac:dyDescent="0.25">
      <c r="AO400" s="157" t="s">
        <v>211</v>
      </c>
      <c r="AP400" s="158">
        <f>_xll.qlInterestRateIndexFixingDate(Currency&amp;"ibor"&amp;Tenor,AQ400,Trigger)</f>
        <v>42698</v>
      </c>
      <c r="AQ400" s="158">
        <f>_xll.qlCalendarAdvance(Calendar,AQ399,AO400,"f",,Trigger)</f>
        <v>42702</v>
      </c>
      <c r="AR400" s="158">
        <f>_xll.qlInterestRateIndexMaturity(Currency&amp;"ibor"&amp;Tenor,AQ400,Trigger)</f>
        <v>42732</v>
      </c>
      <c r="AS400" s="320">
        <f>_xll.qlIndexFixing($AC$5,AP400,TRUE,_xll.ohTrigger(Trigger,Trigger1M))</f>
        <v>-3.7486376256312681E-4</v>
      </c>
      <c r="AT400" s="320">
        <f>_xll.qlIndexFixing($AU$1,AP400,TRUE,_xll.ohTrigger(Trigger,Trigger1M))</f>
        <v>-1.0258387265116298E-4</v>
      </c>
    </row>
    <row r="401" spans="41:46" ht="11.25" customHeight="1" x14ac:dyDescent="0.25">
      <c r="AO401" s="157" t="s">
        <v>211</v>
      </c>
      <c r="AP401" s="158">
        <f>_xll.qlInterestRateIndexFixingDate(Currency&amp;"ibor"&amp;Tenor,AQ401,Trigger)</f>
        <v>42699</v>
      </c>
      <c r="AQ401" s="158">
        <f>_xll.qlCalendarAdvance(Calendar,AQ400,AO401,"f",,Trigger)</f>
        <v>42703</v>
      </c>
      <c r="AR401" s="158">
        <f>_xll.qlInterestRateIndexMaturity(Currency&amp;"ibor"&amp;Tenor,AQ401,Trigger)</f>
        <v>42733</v>
      </c>
      <c r="AS401" s="320">
        <f>_xll.qlIndexFixing($AC$5,AP401,TRUE,_xll.ohTrigger(Trigger,Trigger1M))</f>
        <v>-3.7387894908702535E-4</v>
      </c>
      <c r="AT401" s="320">
        <f>_xll.qlIndexFixing($AU$1,AP401,TRUE,_xll.ohTrigger(Trigger,Trigger1M))</f>
        <v>-9.947826498146739E-5</v>
      </c>
    </row>
    <row r="402" spans="41:46" ht="11.25" customHeight="1" x14ac:dyDescent="0.25">
      <c r="AO402" s="157" t="s">
        <v>211</v>
      </c>
      <c r="AP402" s="158">
        <f>_xll.qlInterestRateIndexFixingDate(Currency&amp;"ibor"&amp;Tenor,AQ402,Trigger)</f>
        <v>42702</v>
      </c>
      <c r="AQ402" s="158">
        <f>_xll.qlCalendarAdvance(Calendar,AQ401,AO402,"f",,Trigger)</f>
        <v>42704</v>
      </c>
      <c r="AR402" s="158">
        <f>_xll.qlInterestRateIndexMaturity(Currency&amp;"ibor"&amp;Tenor,AQ402,Trigger)</f>
        <v>42734</v>
      </c>
      <c r="AS402" s="320">
        <f>_xll.qlIndexFixing($AC$5,AP402,TRUE,_xll.ohTrigger(Trigger,Trigger1M))</f>
        <v>-3.7289413552965556E-4</v>
      </c>
      <c r="AT402" s="320">
        <f>_xll.qlIndexFixing($AU$1,AP402,TRUE,_xll.ohTrigger(Trigger,Trigger1M))</f>
        <v>-9.6358495178971992E-5</v>
      </c>
    </row>
    <row r="403" spans="41:46" ht="11.25" customHeight="1" x14ac:dyDescent="0.25">
      <c r="AO403" s="157" t="s">
        <v>211</v>
      </c>
      <c r="AP403" s="158">
        <f>_xll.qlInterestRateIndexFixingDate(Currency&amp;"ibor"&amp;Tenor,AQ403,Trigger)</f>
        <v>42703</v>
      </c>
      <c r="AQ403" s="158">
        <f>_xll.qlCalendarAdvance(Calendar,AQ402,AO403,"f",,Trigger)</f>
        <v>42705</v>
      </c>
      <c r="AR403" s="158">
        <f>_xll.qlInterestRateIndexMaturity(Currency&amp;"ibor"&amp;Tenor,AQ403,Trigger)</f>
        <v>42737</v>
      </c>
      <c r="AS403" s="320">
        <f>_xll.qlIndexFixing($AC$5,AP403,TRUE,_xll.ohTrigger(Trigger,Trigger1M))</f>
        <v>-3.7092412598790925E-4</v>
      </c>
      <c r="AT403" s="320">
        <f>_xll.qlIndexFixing($AU$1,AP403,TRUE,_xll.ohTrigger(Trigger,Trigger1M))</f>
        <v>-9.0002491612006796E-5</v>
      </c>
    </row>
    <row r="404" spans="41:46" ht="11.25" customHeight="1" x14ac:dyDescent="0.25">
      <c r="AO404" s="157" t="s">
        <v>211</v>
      </c>
      <c r="AP404" s="158">
        <f>_xll.qlInterestRateIndexFixingDate(Currency&amp;"ibor"&amp;Tenor,AQ404,Trigger)</f>
        <v>42704</v>
      </c>
      <c r="AQ404" s="158">
        <f>_xll.qlCalendarAdvance(Calendar,AQ403,AO404,"f",,Trigger)</f>
        <v>42706</v>
      </c>
      <c r="AR404" s="158">
        <f>_xll.qlInterestRateIndexMaturity(Currency&amp;"ibor"&amp;Tenor,AQ404,Trigger)</f>
        <v>42737</v>
      </c>
      <c r="AS404" s="320">
        <f>_xll.qlIndexFixing($AC$5,AP404,TRUE,_xll.ohTrigger(Trigger,Trigger1M))</f>
        <v>-3.7043191069660136E-4</v>
      </c>
      <c r="AT404" s="320">
        <f>_xll.qlIndexFixing($AU$1,AP404,TRUE,_xll.ohTrigger(Trigger,Trigger1M))</f>
        <v>-8.8460482236093238E-5</v>
      </c>
    </row>
    <row r="405" spans="41:46" ht="11.25" customHeight="1" x14ac:dyDescent="0.25">
      <c r="AO405" s="157" t="s">
        <v>211</v>
      </c>
      <c r="AP405" s="158">
        <f>_xll.qlInterestRateIndexFixingDate(Currency&amp;"ibor"&amp;Tenor,AQ405,Trigger)</f>
        <v>42705</v>
      </c>
      <c r="AQ405" s="158">
        <f>_xll.qlCalendarAdvance(Calendar,AQ404,AO405,"f",,Trigger)</f>
        <v>42709</v>
      </c>
      <c r="AR405" s="158">
        <f>_xll.qlInterestRateIndexMaturity(Currency&amp;"ibor"&amp;Tenor,AQ405,Trigger)</f>
        <v>42740</v>
      </c>
      <c r="AS405" s="320">
        <f>_xll.qlIndexFixing($AC$5,AP405,TRUE,_xll.ohTrigger(Trigger,Trigger1M))</f>
        <v>-3.6747747196036283E-4</v>
      </c>
      <c r="AT405" s="320">
        <f>_xll.qlIndexFixing($AU$1,AP405,TRUE,_xll.ohTrigger(Trigger,Trigger1M))</f>
        <v>-7.8908136748583185E-5</v>
      </c>
    </row>
    <row r="406" spans="41:46" ht="11.25" customHeight="1" x14ac:dyDescent="0.25">
      <c r="AO406" s="157" t="s">
        <v>211</v>
      </c>
      <c r="AP406" s="158">
        <f>_xll.qlInterestRateIndexFixingDate(Currency&amp;"ibor"&amp;Tenor,AQ406,Trigger)</f>
        <v>42706</v>
      </c>
      <c r="AQ406" s="158">
        <f>_xll.qlCalendarAdvance(Calendar,AQ405,AO406,"f",,Trigger)</f>
        <v>42710</v>
      </c>
      <c r="AR406" s="158">
        <f>_xll.qlInterestRateIndexMaturity(Currency&amp;"ibor"&amp;Tenor,AQ406,Trigger)</f>
        <v>42741</v>
      </c>
      <c r="AS406" s="320">
        <f>_xll.qlIndexFixing($AC$5,AP406,TRUE,_xll.ohTrigger(Trigger,Trigger1M))</f>
        <v>-3.6649265888282428E-4</v>
      </c>
      <c r="AT406" s="320">
        <f>_xll.qlIndexFixing($AU$1,AP406,TRUE,_xll.ohTrigger(Trigger,Trigger1M))</f>
        <v>-7.5695225610153497E-5</v>
      </c>
    </row>
    <row r="407" spans="41:46" ht="11.25" customHeight="1" x14ac:dyDescent="0.25">
      <c r="AO407" s="157" t="s">
        <v>211</v>
      </c>
      <c r="AP407" s="158">
        <f>_xll.qlInterestRateIndexFixingDate(Currency&amp;"ibor"&amp;Tenor,AQ407,Trigger)</f>
        <v>42709</v>
      </c>
      <c r="AQ407" s="158">
        <f>_xll.qlCalendarAdvance(Calendar,AQ406,AO407,"f",,Trigger)</f>
        <v>42711</v>
      </c>
      <c r="AR407" s="158">
        <f>_xll.qlInterestRateIndexMaturity(Currency&amp;"ibor"&amp;Tenor,AQ407,Trigger)</f>
        <v>42744</v>
      </c>
      <c r="AS407" s="320">
        <f>_xll.qlIndexFixing($AC$5,AP407,TRUE,_xll.ohTrigger(Trigger,Trigger1M))</f>
        <v>-3.6452266336811141E-4</v>
      </c>
      <c r="AT407" s="320">
        <f>_xll.qlIndexFixing($AU$1,AP407,TRUE,_xll.ohTrigger(Trigger,Trigger1M))</f>
        <v>-6.9148378482547016E-5</v>
      </c>
    </row>
    <row r="408" spans="41:46" ht="11.25" customHeight="1" x14ac:dyDescent="0.25">
      <c r="AO408" s="157" t="s">
        <v>211</v>
      </c>
      <c r="AP408" s="158">
        <f>_xll.qlInterestRateIndexFixingDate(Currency&amp;"ibor"&amp;Tenor,AQ408,Trigger)</f>
        <v>42710</v>
      </c>
      <c r="AQ408" s="158">
        <f>_xll.qlCalendarAdvance(Calendar,AQ407,AO408,"f",,Trigger)</f>
        <v>42712</v>
      </c>
      <c r="AR408" s="158">
        <f>_xll.qlInterestRateIndexMaturity(Currency&amp;"ibor"&amp;Tenor,AQ408,Trigger)</f>
        <v>42744</v>
      </c>
      <c r="AS408" s="320">
        <f>_xll.qlIndexFixing($AC$5,AP408,TRUE,_xll.ohTrigger(Trigger,Trigger1M))</f>
        <v>-3.6403044176444577E-4</v>
      </c>
      <c r="AT408" s="320">
        <f>_xll.qlIndexFixing($AU$1,AP408,TRUE,_xll.ohTrigger(Trigger,Trigger1M))</f>
        <v>-6.7561332483534464E-5</v>
      </c>
    </row>
    <row r="409" spans="41:46" ht="11.25" customHeight="1" x14ac:dyDescent="0.25">
      <c r="AO409" s="157" t="s">
        <v>211</v>
      </c>
      <c r="AP409" s="158">
        <f>_xll.qlInterestRateIndexFixingDate(Currency&amp;"ibor"&amp;Tenor,AQ409,Trigger)</f>
        <v>42711</v>
      </c>
      <c r="AQ409" s="158">
        <f>_xll.qlCalendarAdvance(Calendar,AQ408,AO409,"f",,Trigger)</f>
        <v>42713</v>
      </c>
      <c r="AR409" s="158">
        <f>_xll.qlInterestRateIndexMaturity(Currency&amp;"ibor"&amp;Tenor,AQ409,Trigger)</f>
        <v>42744</v>
      </c>
      <c r="AS409" s="320">
        <f>_xll.qlIndexFixing($AC$5,AP409,TRUE,_xll.ohTrigger(Trigger,Trigger1M))</f>
        <v>-3.6353821914351714E-4</v>
      </c>
      <c r="AT409" s="320">
        <f>_xll.qlIndexFixing($AU$1,AP409,TRUE,_xll.ohTrigger(Trigger,Trigger1M))</f>
        <v>-6.5969538265646171E-5</v>
      </c>
    </row>
    <row r="410" spans="41:46" ht="11.25" customHeight="1" x14ac:dyDescent="0.25">
      <c r="AO410" s="157" t="s">
        <v>211</v>
      </c>
      <c r="AP410" s="158">
        <f>_xll.qlInterestRateIndexFixingDate(Currency&amp;"ibor"&amp;Tenor,AQ410,Trigger)</f>
        <v>42712</v>
      </c>
      <c r="AQ410" s="158">
        <f>_xll.qlCalendarAdvance(Calendar,AQ409,AO410,"f",,Trigger)</f>
        <v>42716</v>
      </c>
      <c r="AR410" s="158">
        <f>_xll.qlInterestRateIndexMaturity(Currency&amp;"ibor"&amp;Tenor,AQ410,Trigger)</f>
        <v>42747</v>
      </c>
      <c r="AS410" s="320">
        <f>_xll.qlIndexFixing($AC$5,AP410,TRUE,_xll.ohTrigger(Trigger,Trigger1M))</f>
        <v>-3.6058377865513173E-4</v>
      </c>
      <c r="AT410" s="320">
        <f>_xll.qlIndexFixing($AU$1,AP410,TRUE,_xll.ohTrigger(Trigger,Trigger1M))</f>
        <v>-5.6112571006457809E-5</v>
      </c>
    </row>
    <row r="411" spans="41:46" ht="11.25" customHeight="1" x14ac:dyDescent="0.25">
      <c r="AO411" s="157" t="s">
        <v>211</v>
      </c>
      <c r="AP411" s="158">
        <f>_xll.qlInterestRateIndexFixingDate(Currency&amp;"ibor"&amp;Tenor,AQ411,Trigger)</f>
        <v>42713</v>
      </c>
      <c r="AQ411" s="158">
        <f>_xll.qlCalendarAdvance(Calendar,AQ410,AO411,"f",,Trigger)</f>
        <v>42717</v>
      </c>
      <c r="AR411" s="158">
        <f>_xll.qlInterestRateIndexMaturity(Currency&amp;"ibor"&amp;Tenor,AQ411,Trigger)</f>
        <v>42748</v>
      </c>
      <c r="AS411" s="320">
        <f>_xll.qlIndexFixing($AC$5,AP411,TRUE,_xll.ohTrigger(Trigger,Trigger1M))</f>
        <v>-3.595989649909657E-4</v>
      </c>
      <c r="AT411" s="320">
        <f>_xll.qlIndexFixing($AU$1,AP411,TRUE,_xll.ohTrigger(Trigger,Trigger1M))</f>
        <v>-5.2797553266144856E-5</v>
      </c>
    </row>
    <row r="412" spans="41:46" ht="11.25" customHeight="1" x14ac:dyDescent="0.25">
      <c r="AO412" s="157" t="s">
        <v>211</v>
      </c>
      <c r="AP412" s="158">
        <f>_xll.qlInterestRateIndexFixingDate(Currency&amp;"ibor"&amp;Tenor,AQ412,Trigger)</f>
        <v>42716</v>
      </c>
      <c r="AQ412" s="158">
        <f>_xll.qlCalendarAdvance(Calendar,AQ411,AO412,"f",,Trigger)</f>
        <v>42718</v>
      </c>
      <c r="AR412" s="158">
        <f>_xll.qlInterestRateIndexMaturity(Currency&amp;"ibor"&amp;Tenor,AQ412,Trigger)</f>
        <v>42751</v>
      </c>
      <c r="AS412" s="320">
        <f>_xll.qlIndexFixing($AC$5,AP412,TRUE,_xll.ohTrigger(Trigger,Trigger1M))</f>
        <v>-3.5762898213619434E-4</v>
      </c>
      <c r="AT412" s="320">
        <f>_xll.qlIndexFixing($AU$1,AP412,TRUE,_xll.ohTrigger(Trigger,Trigger1M))</f>
        <v>-4.6044142243204725E-5</v>
      </c>
    </row>
    <row r="413" spans="41:46" ht="11.25" customHeight="1" x14ac:dyDescent="0.25">
      <c r="AO413" s="157" t="s">
        <v>211</v>
      </c>
      <c r="AP413" s="158">
        <f>_xll.qlInterestRateIndexFixingDate(Currency&amp;"ibor"&amp;Tenor,AQ413,Trigger)</f>
        <v>42717</v>
      </c>
      <c r="AQ413" s="158">
        <f>_xll.qlCalendarAdvance(Calendar,AQ412,AO413,"f",,Trigger)</f>
        <v>42719</v>
      </c>
      <c r="AR413" s="158">
        <f>_xll.qlInterestRateIndexMaturity(Currency&amp;"ibor"&amp;Tenor,AQ413,Trigger)</f>
        <v>42751</v>
      </c>
      <c r="AS413" s="320">
        <f>_xll.qlIndexFixing($AC$5,AP413,TRUE,_xll.ohTrigger(Trigger,Trigger1M))</f>
        <v>-3.5713675331935923E-4</v>
      </c>
      <c r="AT413" s="320">
        <f>_xll.qlIndexFixing($AU$1,AP413,TRUE,_xll.ohTrigger(Trigger,Trigger1M))</f>
        <v>-4.4406416336573162E-5</v>
      </c>
    </row>
    <row r="414" spans="41:46" ht="11.25" customHeight="1" x14ac:dyDescent="0.25">
      <c r="AO414" s="157" t="s">
        <v>211</v>
      </c>
      <c r="AP414" s="158">
        <f>_xll.qlInterestRateIndexFixingDate(Currency&amp;"ibor"&amp;Tenor,AQ414,Trigger)</f>
        <v>42718</v>
      </c>
      <c r="AQ414" s="158">
        <f>_xll.qlCalendarAdvance(Calendar,AQ413,AO414,"f",,Trigger)</f>
        <v>42720</v>
      </c>
      <c r="AR414" s="158">
        <f>_xll.qlInterestRateIndexMaturity(Currency&amp;"ibor"&amp;Tenor,AQ414,Trigger)</f>
        <v>42751</v>
      </c>
      <c r="AS414" s="320">
        <f>_xll.qlIndexFixing($AC$5,AP414,TRUE,_xll.ohTrigger(Trigger,Trigger1M))</f>
        <v>-3.5664452350080101E-4</v>
      </c>
      <c r="AT414" s="320">
        <f>_xll.qlIndexFixing($AU$1,AP414,TRUE,_xll.ohTrigger(Trigger,Trigger1M))</f>
        <v>-4.2763848072991184E-5</v>
      </c>
    </row>
    <row r="415" spans="41:46" ht="11.25" customHeight="1" x14ac:dyDescent="0.25">
      <c r="AO415" s="157" t="s">
        <v>211</v>
      </c>
      <c r="AP415" s="158">
        <f>_xll.qlInterestRateIndexFixingDate(Currency&amp;"ibor"&amp;Tenor,AQ415,Trigger)</f>
        <v>42719</v>
      </c>
      <c r="AQ415" s="158">
        <f>_xll.qlCalendarAdvance(Calendar,AQ414,AO415,"f",,Trigger)</f>
        <v>42723</v>
      </c>
      <c r="AR415" s="158">
        <f>_xll.qlInterestRateIndexMaturity(Currency&amp;"ibor"&amp;Tenor,AQ415,Trigger)</f>
        <v>42754</v>
      </c>
      <c r="AS415" s="320">
        <f>_xll.qlIndexFixing($AC$5,AP415,TRUE,_xll.ohTrigger(Trigger,Trigger1M))</f>
        <v>-3.5369008125769023E-4</v>
      </c>
      <c r="AT415" s="320">
        <f>_xll.qlIndexFixing($AU$1,AP415,TRUE,_xll.ohTrigger(Trigger,Trigger1M))</f>
        <v>-3.2596315889058073E-5</v>
      </c>
    </row>
    <row r="416" spans="41:46" ht="11.25" customHeight="1" x14ac:dyDescent="0.25">
      <c r="AO416" s="157" t="s">
        <v>211</v>
      </c>
      <c r="AP416" s="158">
        <f>_xll.qlInterestRateIndexFixingDate(Currency&amp;"ibor"&amp;Tenor,AQ416,Trigger)</f>
        <v>42720</v>
      </c>
      <c r="AQ416" s="158">
        <f>_xll.qlCalendarAdvance(Calendar,AQ415,AO416,"f",,Trigger)</f>
        <v>42724</v>
      </c>
      <c r="AR416" s="158">
        <f>_xll.qlInterestRateIndexMaturity(Currency&amp;"ibor"&amp;Tenor,AQ416,Trigger)</f>
        <v>42755</v>
      </c>
      <c r="AS416" s="320">
        <f>_xll.qlIndexFixing($AC$5,AP416,TRUE,_xll.ohTrigger(Trigger,Trigger1M))</f>
        <v>-3.5270526700818594E-4</v>
      </c>
      <c r="AT416" s="320">
        <f>_xll.qlIndexFixing($AU$1,AP416,TRUE,_xll.ohTrigger(Trigger,Trigger1M))</f>
        <v>-2.9177210491542062E-5</v>
      </c>
    </row>
    <row r="417" spans="41:46" ht="11.25" customHeight="1" x14ac:dyDescent="0.25">
      <c r="AO417" s="157" t="s">
        <v>211</v>
      </c>
      <c r="AP417" s="158">
        <f>_xll.qlInterestRateIndexFixingDate(Currency&amp;"ibor"&amp;Tenor,AQ417,Trigger)</f>
        <v>42723</v>
      </c>
      <c r="AQ417" s="158">
        <f>_xll.qlCalendarAdvance(Calendar,AQ416,AO417,"f",,Trigger)</f>
        <v>42725</v>
      </c>
      <c r="AR417" s="158">
        <f>_xll.qlInterestRateIndexMaturity(Currency&amp;"ibor"&amp;Tenor,AQ417,Trigger)</f>
        <v>42758</v>
      </c>
      <c r="AS417" s="320">
        <f>_xll.qlIndexFixing($AC$5,AP417,TRUE,_xll.ohTrigger(Trigger,Trigger1M))</f>
        <v>-3.5073529654897328E-4</v>
      </c>
      <c r="AT417" s="320">
        <f>_xll.qlIndexFixing($AU$1,AP417,TRUE,_xll.ohTrigger(Trigger,Trigger1M))</f>
        <v>-2.2213270559926201E-5</v>
      </c>
    </row>
    <row r="418" spans="41:46" ht="11.25" customHeight="1" x14ac:dyDescent="0.25">
      <c r="AO418" s="157" t="s">
        <v>211</v>
      </c>
      <c r="AP418" s="158">
        <f>_xll.qlInterestRateIndexFixingDate(Currency&amp;"ibor"&amp;Tenor,AQ418,Trigger)</f>
        <v>42724</v>
      </c>
      <c r="AQ418" s="158">
        <f>_xll.qlCalendarAdvance(Calendar,AQ417,AO418,"f",,Trigger)</f>
        <v>42726</v>
      </c>
      <c r="AR418" s="158">
        <f>_xll.qlInterestRateIndexMaturity(Currency&amp;"ibor"&amp;Tenor,AQ418,Trigger)</f>
        <v>42758</v>
      </c>
      <c r="AS418" s="320">
        <f>_xll.qlIndexFixing($AC$5,AP418,TRUE,_xll.ohTrigger(Trigger,Trigger1M))</f>
        <v>-3.5024306064640465E-4</v>
      </c>
      <c r="AT418" s="320">
        <f>_xll.qlIndexFixing($AU$1,AP418,TRUE,_xll.ohTrigger(Trigger,Trigger1M))</f>
        <v>-2.0523875640249267E-5</v>
      </c>
    </row>
    <row r="419" spans="41:46" ht="11.25" customHeight="1" x14ac:dyDescent="0.25">
      <c r="AO419" s="157" t="s">
        <v>211</v>
      </c>
      <c r="AP419" s="158">
        <f>_xll.qlInterestRateIndexFixingDate(Currency&amp;"ibor"&amp;Tenor,AQ419,Trigger)</f>
        <v>42725</v>
      </c>
      <c r="AQ419" s="158">
        <f>_xll.qlCalendarAdvance(Calendar,AQ418,AO419,"f",,Trigger)</f>
        <v>42727</v>
      </c>
      <c r="AR419" s="158">
        <f>_xll.qlInterestRateIndexMaturity(Currency&amp;"ibor"&amp;Tenor,AQ419,Trigger)</f>
        <v>42758</v>
      </c>
      <c r="AS419" s="320">
        <f>_xll.qlIndexFixing($AC$5,AP419,TRUE,_xll.ohTrigger(Trigger,Trigger1M))</f>
        <v>-3.4975082376200654E-4</v>
      </c>
      <c r="AT419" s="320">
        <f>_xll.qlIndexFixing($AU$1,AP419,TRUE,_xll.ohTrigger(Trigger,Trigger1M))</f>
        <v>-1.8829544245103959E-5</v>
      </c>
    </row>
    <row r="420" spans="41:46" ht="11.25" customHeight="1" x14ac:dyDescent="0.25">
      <c r="AO420" s="157" t="s">
        <v>211</v>
      </c>
      <c r="AP420" s="158">
        <f>_xll.qlInterestRateIndexFixingDate(Currency&amp;"ibor"&amp;Tenor,AQ420,Trigger)</f>
        <v>42726</v>
      </c>
      <c r="AQ420" s="158">
        <f>_xll.qlCalendarAdvance(Calendar,AQ419,AO420,"f",,Trigger)</f>
        <v>42731</v>
      </c>
      <c r="AR420" s="158">
        <f>_xll.qlInterestRateIndexMaturity(Currency&amp;"ibor"&amp;Tenor,AQ420,Trigger)</f>
        <v>42762</v>
      </c>
      <c r="AS420" s="320">
        <f>_xll.qlIndexFixing($AC$5,AP420,TRUE,_xll.ohTrigger(Trigger,Trigger1M))</f>
        <v>-3.45811564934485E-4</v>
      </c>
      <c r="AT420" s="320">
        <f>_xll.qlIndexFixing($AU$1,AP420,TRUE,_xll.ohTrigger(Trigger,Trigger1M))</f>
        <v>-4.8203297340773222E-6</v>
      </c>
    </row>
    <row r="421" spans="41:46" ht="11.25" customHeight="1" x14ac:dyDescent="0.25">
      <c r="AO421" s="157" t="s">
        <v>211</v>
      </c>
      <c r="AP421" s="158">
        <f>_xll.qlInterestRateIndexFixingDate(Currency&amp;"ibor"&amp;Tenor,AQ421,Trigger)</f>
        <v>42727</v>
      </c>
      <c r="AQ421" s="158">
        <f>_xll.qlCalendarAdvance(Calendar,AQ420,AO421,"f",,Trigger)</f>
        <v>42732</v>
      </c>
      <c r="AR421" s="158">
        <f>_xll.qlInterestRateIndexMaturity(Currency&amp;"ibor"&amp;Tenor,AQ421,Trigger)</f>
        <v>42765</v>
      </c>
      <c r="AS421" s="320">
        <f>_xll.qlIndexFixing($AC$5,AP421,TRUE,_xll.ohTrigger(Trigger,Trigger1M))</f>
        <v>-3.4384160660644824E-4</v>
      </c>
      <c r="AT421" s="320">
        <f>_xll.qlIndexFixing($AU$1,AP421,TRUE,_xll.ohTrigger(Trigger,Trigger1M))</f>
        <v>2.358104485011836E-6</v>
      </c>
    </row>
    <row r="422" spans="41:46" ht="11.25" customHeight="1" x14ac:dyDescent="0.25">
      <c r="AO422" s="157" t="s">
        <v>211</v>
      </c>
      <c r="AP422" s="158">
        <f>_xll.qlInterestRateIndexFixingDate(Currency&amp;"ibor"&amp;Tenor,AQ422,Trigger)</f>
        <v>42731</v>
      </c>
      <c r="AQ422" s="158">
        <f>_xll.qlCalendarAdvance(Calendar,AQ421,AO422,"f",,Trigger)</f>
        <v>42733</v>
      </c>
      <c r="AR422" s="158">
        <f>_xll.qlInterestRateIndexMaturity(Currency&amp;"ibor"&amp;Tenor,AQ422,Trigger)</f>
        <v>42765</v>
      </c>
      <c r="AS422" s="320">
        <f>_xll.qlIndexFixing($AC$5,AP422,TRUE,_xll.ohTrigger(Trigger,Trigger1M))</f>
        <v>-3.4334936375182701E-4</v>
      </c>
      <c r="AT422" s="320">
        <f>_xll.qlIndexFixing($AU$1,AP422,TRUE,_xll.ohTrigger(Trigger,Trigger1M))</f>
        <v>4.1001573911070288E-6</v>
      </c>
    </row>
    <row r="423" spans="41:46" ht="11.25" customHeight="1" x14ac:dyDescent="0.25">
      <c r="AO423" s="157" t="s">
        <v>211</v>
      </c>
      <c r="AP423" s="158">
        <f>_xll.qlInterestRateIndexFixingDate(Currency&amp;"ibor"&amp;Tenor,AQ423,Trigger)</f>
        <v>42732</v>
      </c>
      <c r="AQ423" s="158">
        <f>_xll.qlCalendarAdvance(Calendar,AQ422,AO423,"f",,Trigger)</f>
        <v>42734</v>
      </c>
      <c r="AR423" s="158">
        <f>_xll.qlInterestRateIndexMaturity(Currency&amp;"ibor"&amp;Tenor,AQ423,Trigger)</f>
        <v>42766</v>
      </c>
      <c r="AS423" s="320">
        <f>_xll.qlIndexFixing($AC$5,AP423,TRUE,_xll.ohTrigger(Trigger,Trigger1M))</f>
        <v>-3.423645495641281E-4</v>
      </c>
      <c r="AT423" s="320">
        <f>_xll.qlIndexFixing($AU$1,AP423,TRUE,_xll.ohTrigger(Trigger,Trigger1M))</f>
        <v>7.6792150113802471E-6</v>
      </c>
    </row>
    <row r="424" spans="41:46" ht="11.25" customHeight="1" x14ac:dyDescent="0.25">
      <c r="AO424" s="157" t="s">
        <v>211</v>
      </c>
      <c r="AP424" s="158">
        <f>_xll.qlInterestRateIndexFixingDate(Currency&amp;"ibor"&amp;Tenor,AQ424,Trigger)</f>
        <v>42733</v>
      </c>
      <c r="AQ424" s="158">
        <f>_xll.qlCalendarAdvance(Calendar,AQ423,AO424,"f",,Trigger)</f>
        <v>42737</v>
      </c>
      <c r="AR424" s="158">
        <f>_xll.qlInterestRateIndexMaturity(Currency&amp;"ibor"&amp;Tenor,AQ424,Trigger)</f>
        <v>42768</v>
      </c>
      <c r="AS424" s="320">
        <f>_xll.qlIndexFixing($AC$5,AP424,TRUE,_xll.ohTrigger(Trigger,Trigger1M))</f>
        <v>-3.3990267418359729E-4</v>
      </c>
      <c r="AT424" s="320">
        <f>_xll.qlIndexFixing($AU$1,AP424,TRUE,_xll.ohTrigger(Trigger,Trigger1M))</f>
        <v>1.6653732769596779E-5</v>
      </c>
    </row>
    <row r="425" spans="41:46" ht="11.25" customHeight="1" x14ac:dyDescent="0.25">
      <c r="AO425" s="157" t="s">
        <v>211</v>
      </c>
      <c r="AP425" s="158">
        <f>_xll.qlInterestRateIndexFixingDate(Currency&amp;"ibor"&amp;Tenor,AQ425,Trigger)</f>
        <v>42734</v>
      </c>
      <c r="AQ425" s="158">
        <f>_xll.qlCalendarAdvance(Calendar,AQ424,AO425,"f",,Trigger)</f>
        <v>42738</v>
      </c>
      <c r="AR425" s="158">
        <f>_xll.qlInterestRateIndexMaturity(Currency&amp;"ibor"&amp;Tenor,AQ425,Trigger)</f>
        <v>42769</v>
      </c>
      <c r="AS425" s="320">
        <f>_xll.qlIndexFixing($AC$5,AP425,TRUE,_xll.ohTrigger(Trigger,Trigger1M))</f>
        <v>-3.389178587659951E-4</v>
      </c>
      <c r="AT425" s="320">
        <f>_xll.qlIndexFixing($AU$1,AP425,TRUE,_xll.ohTrigger(Trigger,Trigger1M))</f>
        <v>2.028695680606109E-5</v>
      </c>
    </row>
    <row r="426" spans="41:46" ht="11.25" customHeight="1" x14ac:dyDescent="0.25">
      <c r="AO426" s="157" t="s">
        <v>211</v>
      </c>
      <c r="AP426" s="158">
        <f>_xll.qlInterestRateIndexFixingDate(Currency&amp;"ibor"&amp;Tenor,AQ426,Trigger)</f>
        <v>42737</v>
      </c>
      <c r="AQ426" s="158">
        <f>_xll.qlCalendarAdvance(Calendar,AQ425,AO426,"f",,Trigger)</f>
        <v>42739</v>
      </c>
      <c r="AR426" s="158">
        <f>_xll.qlInterestRateIndexMaturity(Currency&amp;"ibor"&amp;Tenor,AQ426,Trigger)</f>
        <v>42772</v>
      </c>
      <c r="AS426" s="320">
        <f>_xll.qlIndexFixing($AC$5,AP426,TRUE,_xll.ohTrigger(Trigger,Trigger1M))</f>
        <v>-3.3694791230498566E-4</v>
      </c>
      <c r="AT426" s="320">
        <f>_xll.qlIndexFixing($AU$1,AP426,TRUE,_xll.ohTrigger(Trigger,Trigger1M))</f>
        <v>2.7683851075786173E-5</v>
      </c>
    </row>
    <row r="427" spans="41:46" ht="11.25" customHeight="1" x14ac:dyDescent="0.25">
      <c r="AO427" s="157" t="s">
        <v>211</v>
      </c>
      <c r="AP427" s="158">
        <f>_xll.qlInterestRateIndexFixingDate(Currency&amp;"ibor"&amp;Tenor,AQ427,Trigger)</f>
        <v>42738</v>
      </c>
      <c r="AQ427" s="158">
        <f>_xll.qlCalendarAdvance(Calendar,AQ426,AO427,"f",,Trigger)</f>
        <v>42740</v>
      </c>
      <c r="AR427" s="158">
        <f>_xll.qlInterestRateIndexMaturity(Currency&amp;"ibor"&amp;Tenor,AQ427,Trigger)</f>
        <v>42772</v>
      </c>
      <c r="AS427" s="320">
        <f>_xll.qlIndexFixing($AC$5,AP427,TRUE,_xll.ohTrigger(Trigger,Trigger1M))</f>
        <v>-3.3645566263063031E-4</v>
      </c>
      <c r="AT427" s="320">
        <f>_xll.qlIndexFixing($AU$1,AP427,TRUE,_xll.ohTrigger(Trigger,Trigger1M))</f>
        <v>2.9479550810451727E-5</v>
      </c>
    </row>
    <row r="428" spans="41:46" ht="11.25" customHeight="1" x14ac:dyDescent="0.25">
      <c r="AO428" s="157" t="s">
        <v>211</v>
      </c>
      <c r="AP428" s="158">
        <f>_xll.qlInterestRateIndexFixingDate(Currency&amp;"ibor"&amp;Tenor,AQ428,Trigger)</f>
        <v>42739</v>
      </c>
      <c r="AQ428" s="158">
        <f>_xll.qlCalendarAdvance(Calendar,AQ427,AO428,"f",,Trigger)</f>
        <v>42741</v>
      </c>
      <c r="AR428" s="158">
        <f>_xll.qlInterestRateIndexMaturity(Currency&amp;"ibor"&amp;Tenor,AQ428,Trigger)</f>
        <v>42772</v>
      </c>
      <c r="AS428" s="320">
        <f>_xll.qlIndexFixing($AC$5,AP428,TRUE,_xll.ohTrigger(Trigger,Trigger1M))</f>
        <v>-3.3596341201294351E-4</v>
      </c>
      <c r="AT428" s="320">
        <f>_xll.qlIndexFixing($AU$1,AP428,TRUE,_xll.ohTrigger(Trigger,Trigger1M))</f>
        <v>3.1280375206184243E-5</v>
      </c>
    </row>
    <row r="429" spans="41:46" ht="11.25" customHeight="1" x14ac:dyDescent="0.25">
      <c r="AO429" s="157" t="s">
        <v>211</v>
      </c>
      <c r="AP429" s="158">
        <f>_xll.qlInterestRateIndexFixingDate(Currency&amp;"ibor"&amp;Tenor,AQ429,Trigger)</f>
        <v>42740</v>
      </c>
      <c r="AQ429" s="158">
        <f>_xll.qlCalendarAdvance(Calendar,AQ428,AO429,"f",,Trigger)</f>
        <v>42744</v>
      </c>
      <c r="AR429" s="158">
        <f>_xll.qlInterestRateIndexMaturity(Currency&amp;"ibor"&amp;Tenor,AQ429,Trigger)</f>
        <v>42775</v>
      </c>
      <c r="AS429" s="320">
        <f>_xll.qlIndexFixing($AC$5,AP429,TRUE,_xll.ohTrigger(Trigger,Trigger1M))</f>
        <v>-3.3300896451081375E-4</v>
      </c>
      <c r="AT429" s="320">
        <f>_xll.qlIndexFixing($AU$1,AP429,TRUE,_xll.ohTrigger(Trigger,Trigger1M))</f>
        <v>4.2415262107736895E-5</v>
      </c>
    </row>
    <row r="430" spans="41:46" ht="11.25" customHeight="1" x14ac:dyDescent="0.25">
      <c r="AO430" s="157" t="s">
        <v>211</v>
      </c>
      <c r="AP430" s="158">
        <f>_xll.qlInterestRateIndexFixingDate(Currency&amp;"ibor"&amp;Tenor,AQ430,Trigger)</f>
        <v>42741</v>
      </c>
      <c r="AQ430" s="158">
        <f>_xll.qlCalendarAdvance(Calendar,AQ429,AO430,"f",,Trigger)</f>
        <v>42745</v>
      </c>
      <c r="AR430" s="158">
        <f>_xll.qlInterestRateIndexMaturity(Currency&amp;"ibor"&amp;Tenor,AQ430,Trigger)</f>
        <v>42776</v>
      </c>
      <c r="AS430" s="320">
        <f>_xll.qlIndexFixing($AC$5,AP430,TRUE,_xll.ohTrigger(Trigger,Trigger1M))</f>
        <v>-3.3202414850658403E-4</v>
      </c>
      <c r="AT430" s="320">
        <f>_xll.qlIndexFixing($AU$1,AP430,TRUE,_xll.ohTrigger(Trigger,Trigger1M))</f>
        <v>4.6158517202014636E-5</v>
      </c>
    </row>
    <row r="431" spans="41:46" ht="11.25" customHeight="1" x14ac:dyDescent="0.25">
      <c r="AO431" s="157" t="s">
        <v>211</v>
      </c>
      <c r="AP431" s="158">
        <f>_xll.qlInterestRateIndexFixingDate(Currency&amp;"ibor"&amp;Tenor,AQ431,Trigger)</f>
        <v>42744</v>
      </c>
      <c r="AQ431" s="158">
        <f>_xll.qlCalendarAdvance(Calendar,AQ430,AO431,"f",,Trigger)</f>
        <v>42746</v>
      </c>
      <c r="AR431" s="158">
        <f>_xll.qlInterestRateIndexMaturity(Currency&amp;"ibor"&amp;Tenor,AQ431,Trigger)</f>
        <v>42779</v>
      </c>
      <c r="AS431" s="320">
        <f>_xll.qlIndexFixing($AC$5,AP431,TRUE,_xll.ohTrigger(Trigger,Trigger1M))</f>
        <v>-3.30054213647008E-4</v>
      </c>
      <c r="AT431" s="320">
        <f>_xll.qlIndexFixing($AU$1,AP431,TRUE,_xll.ohTrigger(Trigger,Trigger1M))</f>
        <v>5.3777837678772115E-5</v>
      </c>
    </row>
    <row r="432" spans="41:46" ht="11.25" customHeight="1" x14ac:dyDescent="0.25">
      <c r="AO432" s="157" t="s">
        <v>211</v>
      </c>
      <c r="AP432" s="158">
        <f>_xll.qlInterestRateIndexFixingDate(Currency&amp;"ibor"&amp;Tenor,AQ432,Trigger)</f>
        <v>42745</v>
      </c>
      <c r="AQ432" s="158">
        <f>_xll.qlCalendarAdvance(Calendar,AQ431,AO432,"f",,Trigger)</f>
        <v>42747</v>
      </c>
      <c r="AR432" s="158">
        <f>_xll.qlInterestRateIndexMaturity(Currency&amp;"ibor"&amp;Tenor,AQ432,Trigger)</f>
        <v>42779</v>
      </c>
      <c r="AS432" s="320">
        <f>_xll.qlIndexFixing($AC$5,AP432,TRUE,_xll.ohTrigger(Trigger,Trigger1M))</f>
        <v>-3.2956195728406357E-4</v>
      </c>
      <c r="AT432" s="320">
        <f>_xll.qlIndexFixing($AU$1,AP432,TRUE,_xll.ohTrigger(Trigger,Trigger1M))</f>
        <v>5.562817295051703E-5</v>
      </c>
    </row>
    <row r="433" spans="41:46" ht="11.25" customHeight="1" x14ac:dyDescent="0.25">
      <c r="AO433" s="157" t="s">
        <v>211</v>
      </c>
      <c r="AP433" s="158">
        <f>_xll.qlInterestRateIndexFixingDate(Currency&amp;"ibor"&amp;Tenor,AQ433,Trigger)</f>
        <v>42746</v>
      </c>
      <c r="AQ433" s="158">
        <f>_xll.qlCalendarAdvance(Calendar,AQ432,AO433,"f",,Trigger)</f>
        <v>42748</v>
      </c>
      <c r="AR433" s="158">
        <f>_xll.qlInterestRateIndexMaturity(Currency&amp;"ibor"&amp;Tenor,AQ433,Trigger)</f>
        <v>42779</v>
      </c>
      <c r="AS433" s="320">
        <f>_xll.qlIndexFixing($AC$5,AP433,TRUE,_xll.ohTrigger(Trigger,Trigger1M))</f>
        <v>-3.2906969999751777E-4</v>
      </c>
      <c r="AT433" s="320">
        <f>_xll.qlIndexFixing($AU$1,AP433,TRUE,_xll.ohTrigger(Trigger,Trigger1M))</f>
        <v>5.7483726937189404E-5</v>
      </c>
    </row>
    <row r="434" spans="41:46" ht="11.25" customHeight="1" x14ac:dyDescent="0.25">
      <c r="AO434" s="157" t="s">
        <v>211</v>
      </c>
      <c r="AP434" s="158">
        <f>_xll.qlInterestRateIndexFixingDate(Currency&amp;"ibor"&amp;Tenor,AQ434,Trigger)</f>
        <v>42747</v>
      </c>
      <c r="AQ434" s="158">
        <f>_xll.qlCalendarAdvance(Calendar,AQ433,AO434,"f",,Trigger)</f>
        <v>42751</v>
      </c>
      <c r="AR434" s="158">
        <f>_xll.qlInterestRateIndexMaturity(Currency&amp;"ibor"&amp;Tenor,AQ434,Trigger)</f>
        <v>42782</v>
      </c>
      <c r="AS434" s="320">
        <f>_xll.qlIndexFixing($AC$5,AP434,TRUE,_xll.ohTrigger(Trigger,Trigger1M))</f>
        <v>-3.147771529226288E-4</v>
      </c>
      <c r="AT434" s="320">
        <f>_xll.qlIndexFixing($AU$1,AP434,TRUE,_xll.ohTrigger(Trigger,Trigger1M))</f>
        <v>6.895295243683933E-5</v>
      </c>
    </row>
    <row r="435" spans="41:46" ht="11.25" customHeight="1" x14ac:dyDescent="0.25">
      <c r="AO435" s="157" t="s">
        <v>211</v>
      </c>
      <c r="AP435" s="158">
        <f>_xll.qlInterestRateIndexFixingDate(Currency&amp;"ibor"&amp;Tenor,AQ435,Trigger)</f>
        <v>42748</v>
      </c>
      <c r="AQ435" s="158">
        <f>_xll.qlCalendarAdvance(Calendar,AQ434,AO435,"f",,Trigger)</f>
        <v>42752</v>
      </c>
      <c r="AR435" s="158">
        <f>_xll.qlInterestRateIndexMaturity(Currency&amp;"ibor"&amp;Tenor,AQ435,Trigger)</f>
        <v>42783</v>
      </c>
      <c r="AS435" s="320">
        <f>_xll.qlIndexFixing($AC$5,AP435,TRUE,_xll.ohTrigger(Trigger,Trigger1M))</f>
        <v>-3.0809695495493555E-4</v>
      </c>
      <c r="AT435" s="320">
        <f>_xll.qlIndexFixing($AU$1,AP435,TRUE,_xll.ohTrigger(Trigger,Trigger1M))</f>
        <v>7.2808219796386656E-5</v>
      </c>
    </row>
    <row r="436" spans="41:46" ht="11.25" customHeight="1" x14ac:dyDescent="0.25">
      <c r="AO436" s="157" t="s">
        <v>211</v>
      </c>
      <c r="AP436" s="158">
        <f>_xll.qlInterestRateIndexFixingDate(Currency&amp;"ibor"&amp;Tenor,AQ436,Trigger)</f>
        <v>42751</v>
      </c>
      <c r="AQ436" s="158">
        <f>_xll.qlCalendarAdvance(Calendar,AQ435,AO436,"f",,Trigger)</f>
        <v>42753</v>
      </c>
      <c r="AR436" s="158">
        <f>_xll.qlInterestRateIndexMaturity(Currency&amp;"ibor"&amp;Tenor,AQ436,Trigger)</f>
        <v>42786</v>
      </c>
      <c r="AS436" s="320">
        <f>_xll.qlIndexFixing($AC$5,AP436,TRUE,_xll.ohTrigger(Trigger,Trigger1M))</f>
        <v>-2.91009857094273E-4</v>
      </c>
      <c r="AT436" s="320">
        <f>_xll.qlIndexFixing($AU$1,AP436,TRUE,_xll.ohTrigger(Trigger,Trigger1M))</f>
        <v>8.0653933057077295E-5</v>
      </c>
    </row>
    <row r="437" spans="41:46" ht="11.25" customHeight="1" x14ac:dyDescent="0.25">
      <c r="AO437" s="157" t="s">
        <v>211</v>
      </c>
      <c r="AP437" s="158">
        <f>_xll.qlInterestRateIndexFixingDate(Currency&amp;"ibor"&amp;Tenor,AQ437,Trigger)</f>
        <v>42752</v>
      </c>
      <c r="AQ437" s="158">
        <f>_xll.qlCalendarAdvance(Calendar,AQ436,AO437,"f",,Trigger)</f>
        <v>42754</v>
      </c>
      <c r="AR437" s="158">
        <f>_xll.qlInterestRateIndexMaturity(Currency&amp;"ibor"&amp;Tenor,AQ437,Trigger)</f>
        <v>42786</v>
      </c>
      <c r="AS437" s="320">
        <f>_xll.qlIndexFixing($AC$5,AP437,TRUE,_xll.ohTrigger(Trigger,Trigger1M))</f>
        <v>-2.8951285503703295E-4</v>
      </c>
      <c r="AT437" s="320">
        <f>_xll.qlIndexFixing($AU$1,AP437,TRUE,_xll.ohTrigger(Trigger,Trigger1M))</f>
        <v>8.2559892412570335E-5</v>
      </c>
    </row>
    <row r="438" spans="41:46" ht="11.25" customHeight="1" x14ac:dyDescent="0.25">
      <c r="AO438" s="157" t="s">
        <v>211</v>
      </c>
      <c r="AP438" s="158">
        <f>_xll.qlInterestRateIndexFixingDate(Currency&amp;"ibor"&amp;Tenor,AQ438,Trigger)</f>
        <v>42753</v>
      </c>
      <c r="AQ438" s="158">
        <f>_xll.qlCalendarAdvance(Calendar,AQ437,AO438,"f",,Trigger)</f>
        <v>42755</v>
      </c>
      <c r="AR438" s="158">
        <f>_xll.qlInterestRateIndexMaturity(Currency&amp;"ibor"&amp;Tenor,AQ438,Trigger)</f>
        <v>42786</v>
      </c>
      <c r="AS438" s="320">
        <f>_xll.qlIndexFixing($AC$5,AP438,TRUE,_xll.ohTrigger(Trigger,Trigger1M))</f>
        <v>-2.8795103029096819E-4</v>
      </c>
      <c r="AT438" s="320">
        <f>_xll.qlIndexFixing($AU$1,AP438,TRUE,_xll.ohTrigger(Trigger,Trigger1M))</f>
        <v>8.4471164525081667E-5</v>
      </c>
    </row>
    <row r="439" spans="41:46" ht="11.25" customHeight="1" x14ac:dyDescent="0.25">
      <c r="AO439" s="157" t="s">
        <v>211</v>
      </c>
      <c r="AP439" s="158">
        <f>_xll.qlInterestRateIndexFixingDate(Currency&amp;"ibor"&amp;Tenor,AQ439,Trigger)</f>
        <v>42754</v>
      </c>
      <c r="AQ439" s="158">
        <f>_xll.qlCalendarAdvance(Calendar,AQ438,AO439,"f",,Trigger)</f>
        <v>42758</v>
      </c>
      <c r="AR439" s="158">
        <f>_xll.qlInterestRateIndexMaturity(Currency&amp;"ibor"&amp;Tenor,AQ439,Trigger)</f>
        <v>42789</v>
      </c>
      <c r="AS439" s="320">
        <f>_xll.qlIndexFixing($AC$5,AP439,TRUE,_xll.ohTrigger(Trigger,Trigger1M))</f>
        <v>-2.6764710884360246E-4</v>
      </c>
      <c r="AT439" s="320">
        <f>_xll.qlIndexFixing($AU$1,AP439,TRUE,_xll.ohTrigger(Trigger,Trigger1M))</f>
        <v>9.628067233802631E-5</v>
      </c>
    </row>
    <row r="440" spans="41:46" ht="11.25" customHeight="1" x14ac:dyDescent="0.25">
      <c r="AO440" s="157" t="s">
        <v>211</v>
      </c>
      <c r="AP440" s="158">
        <f>_xll.qlInterestRateIndexFixingDate(Currency&amp;"ibor"&amp;Tenor,AQ440,Trigger)</f>
        <v>42755</v>
      </c>
      <c r="AQ440" s="158">
        <f>_xll.qlCalendarAdvance(Calendar,AQ439,AO440,"f",,Trigger)</f>
        <v>42759</v>
      </c>
      <c r="AR440" s="158">
        <f>_xll.qlInterestRateIndexMaturity(Currency&amp;"ibor"&amp;Tenor,AQ440,Trigger)</f>
        <v>42790</v>
      </c>
      <c r="AS440" s="320">
        <f>_xll.qlIndexFixing($AC$5,AP440,TRUE,_xll.ohTrigger(Trigger,Trigger1M))</f>
        <v>-2.6084402448839182E-4</v>
      </c>
      <c r="AT440" s="320">
        <f>_xll.qlIndexFixing($AU$1,AP440,TRUE,_xll.ohTrigger(Trigger,Trigger1M))</f>
        <v>1.0024993320897812E-4</v>
      </c>
    </row>
    <row r="441" spans="41:46" ht="11.25" customHeight="1" x14ac:dyDescent="0.25">
      <c r="AO441" s="157" t="s">
        <v>211</v>
      </c>
      <c r="AP441" s="158">
        <f>_xll.qlInterestRateIndexFixingDate(Currency&amp;"ibor"&amp;Tenor,AQ441,Trigger)</f>
        <v>42758</v>
      </c>
      <c r="AQ441" s="158">
        <f>_xll.qlCalendarAdvance(Calendar,AQ440,AO441,"f",,Trigger)</f>
        <v>42760</v>
      </c>
      <c r="AR441" s="158">
        <f>_xll.qlInterestRateIndexMaturity(Currency&amp;"ibor"&amp;Tenor,AQ441,Trigger)</f>
        <v>42793</v>
      </c>
      <c r="AS441" s="320">
        <f>_xll.qlIndexFixing($AC$5,AP441,TRUE,_xll.ohTrigger(Trigger,Trigger1M))</f>
        <v>-2.4585670404500803E-4</v>
      </c>
      <c r="AT441" s="320">
        <f>_xll.qlIndexFixing($AU$1,AP441,TRUE,_xll.ohTrigger(Trigger,Trigger1M))</f>
        <v>1.0832600627659744E-4</v>
      </c>
    </row>
    <row r="442" spans="41:46" ht="11.25" customHeight="1" x14ac:dyDescent="0.25">
      <c r="AO442" s="157" t="s">
        <v>211</v>
      </c>
      <c r="AP442" s="158">
        <f>_xll.qlInterestRateIndexFixingDate(Currency&amp;"ibor"&amp;Tenor,AQ442,Trigger)</f>
        <v>42759</v>
      </c>
      <c r="AQ442" s="158">
        <f>_xll.qlCalendarAdvance(Calendar,AQ441,AO442,"f",,Trigger)</f>
        <v>42761</v>
      </c>
      <c r="AR442" s="158">
        <f>_xll.qlInterestRateIndexMaturity(Currency&amp;"ibor"&amp;Tenor,AQ442,Trigger)</f>
        <v>42793</v>
      </c>
      <c r="AS442" s="320">
        <f>_xll.qlIndexFixing($AC$5,AP442,TRUE,_xll.ohTrigger(Trigger,Trigger1M))</f>
        <v>-2.4316405213262171E-4</v>
      </c>
      <c r="AT442" s="320">
        <f>_xll.qlIndexFixing($AU$1,AP442,TRUE,_xll.ohTrigger(Trigger,Trigger1M))</f>
        <v>1.1028857811262727E-4</v>
      </c>
    </row>
    <row r="443" spans="41:46" ht="11.25" customHeight="1" x14ac:dyDescent="0.25">
      <c r="AO443" s="157" t="s">
        <v>211</v>
      </c>
      <c r="AP443" s="158">
        <f>_xll.qlInterestRateIndexFixingDate(Currency&amp;"ibor"&amp;Tenor,AQ443,Trigger)</f>
        <v>42760</v>
      </c>
      <c r="AQ443" s="158">
        <f>_xll.qlCalendarAdvance(Calendar,AQ442,AO443,"f",,Trigger)</f>
        <v>42762</v>
      </c>
      <c r="AR443" s="158">
        <f>_xll.qlInterestRateIndexMaturity(Currency&amp;"ibor"&amp;Tenor,AQ443,Trigger)</f>
        <v>42793</v>
      </c>
      <c r="AS443" s="320">
        <f>_xll.qlIndexFixing($AC$5,AP443,TRUE,_xll.ohTrigger(Trigger,Trigger1M))</f>
        <v>-2.4032943937258102E-4</v>
      </c>
      <c r="AT443" s="320">
        <f>_xll.qlIndexFixing($AU$1,AP443,TRUE,_xll.ohTrigger(Trigger,Trigger1M))</f>
        <v>1.1225655671343396E-4</v>
      </c>
    </row>
    <row r="444" spans="41:46" ht="11.25" customHeight="1" x14ac:dyDescent="0.25">
      <c r="AO444" s="157" t="s">
        <v>211</v>
      </c>
      <c r="AP444" s="158">
        <f>_xll.qlInterestRateIndexFixingDate(Currency&amp;"ibor"&amp;Tenor,AQ444,Trigger)</f>
        <v>42761</v>
      </c>
      <c r="AQ444" s="158">
        <f>_xll.qlCalendarAdvance(Calendar,AQ443,AO444,"f",,Trigger)</f>
        <v>42765</v>
      </c>
      <c r="AR444" s="158">
        <f>_xll.qlInterestRateIndexMaturity(Currency&amp;"ibor"&amp;Tenor,AQ444,Trigger)</f>
        <v>42794</v>
      </c>
      <c r="AS444" s="320">
        <f>_xll.qlIndexFixing($AC$5,AP444,TRUE,_xll.ohTrigger(Trigger,Trigger1M))</f>
        <v>-2.2689616795205971E-4</v>
      </c>
      <c r="AT444" s="320">
        <f>_xll.qlIndexFixing($AU$1,AP444,TRUE,_xll.ohTrigger(Trigger,Trigger1M))</f>
        <v>1.2026046756774927E-4</v>
      </c>
    </row>
    <row r="445" spans="41:46" ht="11.25" customHeight="1" x14ac:dyDescent="0.25">
      <c r="AO445" s="157" t="s">
        <v>211</v>
      </c>
      <c r="AP445" s="158">
        <f>_xll.qlInterestRateIndexFixingDate(Currency&amp;"ibor"&amp;Tenor,AQ445,Trigger)</f>
        <v>42762</v>
      </c>
      <c r="AQ445" s="158">
        <f>_xll.qlCalendarAdvance(Calendar,AQ444,AO445,"f",,Trigger)</f>
        <v>42766</v>
      </c>
      <c r="AR445" s="158">
        <f>_xll.qlInterestRateIndexMaturity(Currency&amp;"ibor"&amp;Tenor,AQ445,Trigger)</f>
        <v>42794</v>
      </c>
      <c r="AS445" s="320">
        <f>_xll.qlIndexFixing($AC$5,AP445,TRUE,_xll.ohTrigger(Trigger,Trigger1M))</f>
        <v>-2.2331750095281957E-4</v>
      </c>
      <c r="AT445" s="320">
        <f>_xll.qlIndexFixing($AU$1,AP445,TRUE,_xll.ohTrigger(Trigger,Trigger1M))</f>
        <v>1.2225294877289881E-4</v>
      </c>
    </row>
    <row r="446" spans="41:46" ht="11.25" customHeight="1" x14ac:dyDescent="0.25">
      <c r="AO446" s="157" t="s">
        <v>211</v>
      </c>
      <c r="AP446" s="158">
        <f>_xll.qlInterestRateIndexFixingDate(Currency&amp;"ibor"&amp;Tenor,AQ446,Trigger)</f>
        <v>42765</v>
      </c>
      <c r="AQ446" s="158">
        <f>_xll.qlCalendarAdvance(Calendar,AQ445,AO446,"f",,Trigger)</f>
        <v>42767</v>
      </c>
      <c r="AR446" s="158">
        <f>_xll.qlInterestRateIndexMaturity(Currency&amp;"ibor"&amp;Tenor,AQ446,Trigger)</f>
        <v>42795</v>
      </c>
      <c r="AS446" s="320">
        <f>_xll.qlIndexFixing($AC$5,AP446,TRUE,_xll.ohTrigger(Trigger,Trigger1M))</f>
        <v>-2.1579382950982177E-4</v>
      </c>
      <c r="AT446" s="320">
        <f>_xll.qlIndexFixing($AU$1,AP446,TRUE,_xll.ohTrigger(Trigger,Trigger1M))</f>
        <v>1.2632953248064332E-4</v>
      </c>
    </row>
    <row r="447" spans="41:46" ht="11.25" customHeight="1" x14ac:dyDescent="0.25">
      <c r="AO447" s="157" t="s">
        <v>211</v>
      </c>
      <c r="AP447" s="158">
        <f>_xll.qlInterestRateIndexFixingDate(Currency&amp;"ibor"&amp;Tenor,AQ447,Trigger)</f>
        <v>42766</v>
      </c>
      <c r="AQ447" s="158">
        <f>_xll.qlCalendarAdvance(Calendar,AQ446,AO447,"f",,Trigger)</f>
        <v>42768</v>
      </c>
      <c r="AR447" s="158">
        <f>_xll.qlInterestRateIndexMaturity(Currency&amp;"ibor"&amp;Tenor,AQ447,Trigger)</f>
        <v>42796</v>
      </c>
      <c r="AS447" s="320">
        <f>_xll.qlIndexFixing($AC$5,AP447,TRUE,_xll.ohTrigger(Trigger,Trigger1M))</f>
        <v>-2.0825072172000629E-4</v>
      </c>
      <c r="AT447" s="320">
        <f>_xll.qlIndexFixing($AU$1,AP447,TRUE,_xll.ohTrigger(Trigger,Trigger1M))</f>
        <v>1.3042282538527111E-4</v>
      </c>
    </row>
    <row r="448" spans="41:46" ht="11.25" customHeight="1" x14ac:dyDescent="0.25">
      <c r="AO448" s="157" t="s">
        <v>211</v>
      </c>
      <c r="AP448" s="158">
        <f>_xll.qlInterestRateIndexFixingDate(Currency&amp;"ibor"&amp;Tenor,AQ448,Trigger)</f>
        <v>42767</v>
      </c>
      <c r="AQ448" s="158">
        <f>_xll.qlCalendarAdvance(Calendar,AQ447,AO448,"f",,Trigger)</f>
        <v>42769</v>
      </c>
      <c r="AR448" s="158">
        <f>_xll.qlInterestRateIndexMaturity(Currency&amp;"ibor"&amp;Tenor,AQ448,Trigger)</f>
        <v>42797</v>
      </c>
      <c r="AS448" s="320">
        <f>_xll.qlIndexFixing($AC$5,AP448,TRUE,_xll.ohTrigger(Trigger,Trigger1M))</f>
        <v>-2.0068817754625989E-4</v>
      </c>
      <c r="AT448" s="320">
        <f>_xll.qlIndexFixing($AU$1,AP448,TRUE,_xll.ohTrigger(Trigger,Trigger1M))</f>
        <v>1.3453286791729826E-4</v>
      </c>
    </row>
    <row r="449" spans="41:46" ht="11.25" customHeight="1" x14ac:dyDescent="0.25">
      <c r="AO449" s="157" t="s">
        <v>211</v>
      </c>
      <c r="AP449" s="158">
        <f>_xll.qlInterestRateIndexFixingDate(Currency&amp;"ibor"&amp;Tenor,AQ449,Trigger)</f>
        <v>42768</v>
      </c>
      <c r="AQ449" s="158">
        <f>_xll.qlCalendarAdvance(Calendar,AQ448,AO449,"f",,Trigger)</f>
        <v>42772</v>
      </c>
      <c r="AR449" s="158">
        <f>_xll.qlInterestRateIndexMaturity(Currency&amp;"ibor"&amp;Tenor,AQ449,Trigger)</f>
        <v>42800</v>
      </c>
      <c r="AS449" s="320">
        <f>_xll.qlIndexFixing($AC$5,AP449,TRUE,_xll.ohTrigger(Trigger,Trigger1M))</f>
        <v>-1.7788392638741688E-4</v>
      </c>
      <c r="AT449" s="320">
        <f>_xll.qlIndexFixing($AU$1,AP449,TRUE,_xll.ohTrigger(Trigger,Trigger1M))</f>
        <v>1.4696389763146911E-4</v>
      </c>
    </row>
    <row r="450" spans="41:46" ht="11.25" customHeight="1" x14ac:dyDescent="0.25">
      <c r="AO450" s="157" t="s">
        <v>211</v>
      </c>
      <c r="AP450" s="158">
        <f>_xll.qlInterestRateIndexFixingDate(Currency&amp;"ibor"&amp;Tenor,AQ450,Trigger)</f>
        <v>42769</v>
      </c>
      <c r="AQ450" s="158">
        <f>_xll.qlCalendarAdvance(Calendar,AQ449,AO450,"f",,Trigger)</f>
        <v>42773</v>
      </c>
      <c r="AR450" s="158">
        <f>_xll.qlInterestRateIndexMaturity(Currency&amp;"ibor"&amp;Tenor,AQ450,Trigger)</f>
        <v>42801</v>
      </c>
      <c r="AS450" s="320">
        <f>_xll.qlIndexFixing($AC$5,AP450,TRUE,_xll.ohTrigger(Trigger,Trigger1M))</f>
        <v>-1.7024363633679127E-4</v>
      </c>
      <c r="AT450" s="320">
        <f>_xll.qlIndexFixing($AU$1,AP450,TRUE,_xll.ohTrigger(Trigger,Trigger1M))</f>
        <v>1.5114134301822242E-4</v>
      </c>
    </row>
    <row r="451" spans="41:46" ht="11.25" customHeight="1" x14ac:dyDescent="0.25">
      <c r="AO451" s="157" t="s">
        <v>211</v>
      </c>
      <c r="AP451" s="158">
        <f>_xll.qlInterestRateIndexFixingDate(Currency&amp;"ibor"&amp;Tenor,AQ451,Trigger)</f>
        <v>42772</v>
      </c>
      <c r="AQ451" s="158">
        <f>_xll.qlCalendarAdvance(Calendar,AQ450,AO451,"f",,Trigger)</f>
        <v>42774</v>
      </c>
      <c r="AR451" s="158">
        <f>_xll.qlInterestRateIndexMaturity(Currency&amp;"ibor"&amp;Tenor,AQ451,Trigger)</f>
        <v>42802</v>
      </c>
      <c r="AS451" s="320">
        <f>_xll.qlIndexFixing($AC$5,AP451,TRUE,_xll.ohTrigger(Trigger,Trigger1M))</f>
        <v>-1.6258390973379808E-4</v>
      </c>
      <c r="AT451" s="320">
        <f>_xll.qlIndexFixing($AU$1,AP451,TRUE,_xll.ohTrigger(Trigger,Trigger1M))</f>
        <v>1.5533574020493949E-4</v>
      </c>
    </row>
    <row r="452" spans="41:46" ht="11.25" customHeight="1" x14ac:dyDescent="0.25">
      <c r="AO452" s="157" t="s">
        <v>211</v>
      </c>
      <c r="AP452" s="158">
        <f>_xll.qlInterestRateIndexFixingDate(Currency&amp;"ibor"&amp;Tenor,AQ452,Trigger)</f>
        <v>42773</v>
      </c>
      <c r="AQ452" s="158">
        <f>_xll.qlCalendarAdvance(Calendar,AQ451,AO452,"f",,Trigger)</f>
        <v>42775</v>
      </c>
      <c r="AR452" s="158">
        <f>_xll.qlInterestRateIndexMaturity(Currency&amp;"ibor"&amp;Tenor,AQ452,Trigger)</f>
        <v>42803</v>
      </c>
      <c r="AS452" s="320">
        <f>_xll.qlIndexFixing($AC$5,AP452,TRUE,_xll.ohTrigger(Trigger,Trigger1M))</f>
        <v>-1.5490474653704185E-4</v>
      </c>
      <c r="AT452" s="320">
        <f>_xll.qlIndexFixing($AU$1,AP452,TRUE,_xll.ohTrigger(Trigger,Trigger1M))</f>
        <v>1.5954712962784612E-4</v>
      </c>
    </row>
    <row r="453" spans="41:46" ht="11.25" customHeight="1" x14ac:dyDescent="0.25">
      <c r="AO453" s="157" t="s">
        <v>211</v>
      </c>
      <c r="AP453" s="158">
        <f>_xll.qlInterestRateIndexFixingDate(Currency&amp;"ibor"&amp;Tenor,AQ453,Trigger)</f>
        <v>42774</v>
      </c>
      <c r="AQ453" s="158">
        <f>_xll.qlCalendarAdvance(Calendar,AQ452,AO453,"f",,Trigger)</f>
        <v>42776</v>
      </c>
      <c r="AR453" s="158">
        <f>_xll.qlInterestRateIndexMaturity(Currency&amp;"ibor"&amp;Tenor,AQ453,Trigger)</f>
        <v>42804</v>
      </c>
      <c r="AS453" s="320">
        <f>_xll.qlIndexFixing($AC$5,AP453,TRUE,_xll.ohTrigger(Trigger,Trigger1M))</f>
        <v>-1.4720614672082886E-4</v>
      </c>
      <c r="AT453" s="320">
        <f>_xll.qlIndexFixing($AU$1,AP453,TRUE,_xll.ohTrigger(Trigger,Trigger1M))</f>
        <v>1.6377555171745835E-4</v>
      </c>
    </row>
    <row r="454" spans="41:46" ht="11.25" customHeight="1" x14ac:dyDescent="0.25">
      <c r="AO454" s="157" t="s">
        <v>211</v>
      </c>
      <c r="AP454" s="158">
        <f>_xll.qlInterestRateIndexFixingDate(Currency&amp;"ibor"&amp;Tenor,AQ454,Trigger)</f>
        <v>42775</v>
      </c>
      <c r="AQ454" s="158">
        <f>_xll.qlCalendarAdvance(Calendar,AQ453,AO454,"f",,Trigger)</f>
        <v>42779</v>
      </c>
      <c r="AR454" s="158">
        <f>_xll.qlInterestRateIndexMaturity(Currency&amp;"ibor"&amp;Tenor,AQ454,Trigger)</f>
        <v>42807</v>
      </c>
      <c r="AS454" s="320">
        <f>_xll.qlIndexFixing($AC$5,AP454,TRUE,_xll.ohTrigger(Trigger,Trigger1M))</f>
        <v>-1.2399372716576096E-4</v>
      </c>
      <c r="AT454" s="320">
        <f>_xll.qlIndexFixing($AU$1,AP454,TRUE,_xll.ohTrigger(Trigger,Trigger1M))</f>
        <v>1.7656341834307705E-4</v>
      </c>
    </row>
    <row r="455" spans="41:46" ht="11.25" customHeight="1" x14ac:dyDescent="0.25">
      <c r="AO455" s="157" t="s">
        <v>211</v>
      </c>
      <c r="AP455" s="158">
        <f>_xll.qlInterestRateIndexFixingDate(Currency&amp;"ibor"&amp;Tenor,AQ455,Trigger)</f>
        <v>42776</v>
      </c>
      <c r="AQ455" s="158">
        <f>_xll.qlCalendarAdvance(Calendar,AQ454,AO455,"f",,Trigger)</f>
        <v>42780</v>
      </c>
      <c r="AR455" s="158">
        <f>_xll.qlInterestRateIndexMaturity(Currency&amp;"ibor"&amp;Tenor,AQ455,Trigger)</f>
        <v>42808</v>
      </c>
      <c r="AS455" s="320">
        <f>_xll.qlIndexFixing($AC$5,AP455,TRUE,_xll.ohTrigger(Trigger,Trigger1M))</f>
        <v>-1.1621738049916175E-4</v>
      </c>
      <c r="AT455" s="320">
        <f>_xll.qlIndexFixing($AU$1,AP455,TRUE,_xll.ohTrigger(Trigger,Trigger1M))</f>
        <v>1.8086037545035031E-4</v>
      </c>
    </row>
    <row r="456" spans="41:46" ht="11.25" customHeight="1" x14ac:dyDescent="0.25">
      <c r="AO456" s="157" t="s">
        <v>211</v>
      </c>
      <c r="AP456" s="158">
        <f>_xll.qlInterestRateIndexFixingDate(Currency&amp;"ibor"&amp;Tenor,AQ456,Trigger)</f>
        <v>42779</v>
      </c>
      <c r="AQ456" s="158">
        <f>_xll.qlCalendarAdvance(Calendar,AQ455,AO456,"f",,Trigger)</f>
        <v>42781</v>
      </c>
      <c r="AR456" s="158">
        <f>_xll.qlInterestRateIndexMaturity(Currency&amp;"ibor"&amp;Tenor,AQ456,Trigger)</f>
        <v>42809</v>
      </c>
      <c r="AS456" s="320">
        <f>_xll.qlIndexFixing($AC$5,AP456,TRUE,_xll.ohTrigger(Trigger,Trigger1M))</f>
        <v>-1.1468844672671681E-4</v>
      </c>
      <c r="AT456" s="320">
        <f>_xll.qlIndexFixing($AU$1,AP456,TRUE,_xll.ohTrigger(Trigger,Trigger1M))</f>
        <v>1.8517456740545818E-4</v>
      </c>
    </row>
    <row r="457" spans="41:46" ht="11.25" customHeight="1" x14ac:dyDescent="0.25">
      <c r="AO457" s="157" t="s">
        <v>211</v>
      </c>
      <c r="AP457" s="158">
        <f>_xll.qlInterestRateIndexFixingDate(Currency&amp;"ibor"&amp;Tenor,AQ457,Trigger)</f>
        <v>42780</v>
      </c>
      <c r="AQ457" s="158">
        <f>_xll.qlCalendarAdvance(Calendar,AQ456,AO457,"f",,Trigger)</f>
        <v>42782</v>
      </c>
      <c r="AR457" s="158">
        <f>_xll.qlInterestRateIndexMaturity(Currency&amp;"ibor"&amp;Tenor,AQ457,Trigger)</f>
        <v>42810</v>
      </c>
      <c r="AS457" s="320">
        <f>_xll.qlIndexFixing($AC$5,AP457,TRUE,_xll.ohTrigger(Trigger,Trigger1M))</f>
        <v>-1.1315951277441576E-4</v>
      </c>
      <c r="AT457" s="320">
        <f>_xll.qlIndexFixing($AU$1,AP457,TRUE,_xll.ohTrigger(Trigger,Trigger1M))</f>
        <v>1.8950603463606188E-4</v>
      </c>
    </row>
    <row r="458" spans="41:46" ht="11.25" customHeight="1" x14ac:dyDescent="0.25">
      <c r="AO458" s="157" t="s">
        <v>211</v>
      </c>
      <c r="AP458" s="158">
        <f>_xll.qlInterestRateIndexFixingDate(Currency&amp;"ibor"&amp;Tenor,AQ458,Trigger)</f>
        <v>42781</v>
      </c>
      <c r="AQ458" s="158">
        <f>_xll.qlCalendarAdvance(Calendar,AQ457,AO458,"f",,Trigger)</f>
        <v>42783</v>
      </c>
      <c r="AR458" s="158">
        <f>_xll.qlInterestRateIndexMaturity(Currency&amp;"ibor"&amp;Tenor,AQ458,Trigger)</f>
        <v>42811</v>
      </c>
      <c r="AS458" s="320">
        <f>_xll.qlIndexFixing($AC$5,AP458,TRUE,_xll.ohTrigger(Trigger,Trigger1M))</f>
        <v>-1.1163057864083115E-4</v>
      </c>
      <c r="AT458" s="320">
        <f>_xll.qlIndexFixing($AU$1,AP458,TRUE,_xll.ohTrigger(Trigger,Trigger1M))</f>
        <v>1.9385481758124205E-4</v>
      </c>
    </row>
    <row r="459" spans="41:46" ht="11.25" customHeight="1" x14ac:dyDescent="0.25">
      <c r="AO459" s="157" t="s">
        <v>211</v>
      </c>
      <c r="AP459" s="158">
        <f>_xll.qlInterestRateIndexFixingDate(Currency&amp;"ibor"&amp;Tenor,AQ459,Trigger)</f>
        <v>42782</v>
      </c>
      <c r="AQ459" s="158">
        <f>_xll.qlCalendarAdvance(Calendar,AQ458,AO459,"f",,Trigger)</f>
        <v>42786</v>
      </c>
      <c r="AR459" s="158">
        <f>_xll.qlInterestRateIndexMaturity(Currency&amp;"ibor"&amp;Tenor,AQ459,Trigger)</f>
        <v>42814</v>
      </c>
      <c r="AS459" s="320">
        <f>_xll.qlIndexFixing($AC$5,AP459,TRUE,_xll.ohTrigger(Trigger,Trigger1M))</f>
        <v>-1.0704377514381136E-4</v>
      </c>
      <c r="AT459" s="320">
        <f>_xll.qlIndexFixing($AU$1,AP459,TRUE,_xll.ohTrigger(Trigger,Trigger1M))</f>
        <v>2.0700546504937023E-4</v>
      </c>
    </row>
    <row r="460" spans="41:46" ht="11.25" customHeight="1" x14ac:dyDescent="0.25">
      <c r="AO460" s="157" t="s">
        <v>211</v>
      </c>
      <c r="AP460" s="158">
        <f>_xll.qlInterestRateIndexFixingDate(Currency&amp;"ibor"&amp;Tenor,AQ460,Trigger)</f>
        <v>42783</v>
      </c>
      <c r="AQ460" s="158">
        <f>_xll.qlCalendarAdvance(Calendar,AQ459,AO460,"f",,Trigger)</f>
        <v>42787</v>
      </c>
      <c r="AR460" s="158">
        <f>_xll.qlInterestRateIndexMaturity(Currency&amp;"ibor"&amp;Tenor,AQ460,Trigger)</f>
        <v>42815</v>
      </c>
      <c r="AS460" s="320">
        <f>_xll.qlIndexFixing($AC$5,AP460,TRUE,_xll.ohTrigger(Trigger,Trigger1M))</f>
        <v>-1.0551484028223764E-4</v>
      </c>
      <c r="AT460" s="320">
        <f>_xll.qlIndexFixing($AU$1,AP460,TRUE,_xll.ohTrigger(Trigger,Trigger1M))</f>
        <v>2.114239152065497E-4</v>
      </c>
    </row>
    <row r="461" spans="41:46" ht="11.25" customHeight="1" x14ac:dyDescent="0.25">
      <c r="AO461" s="157" t="s">
        <v>211</v>
      </c>
      <c r="AP461" s="158">
        <f>_xll.qlInterestRateIndexFixingDate(Currency&amp;"ibor"&amp;Tenor,AQ461,Trigger)</f>
        <v>42786</v>
      </c>
      <c r="AQ461" s="158">
        <f>_xll.qlCalendarAdvance(Calendar,AQ460,AO461,"f",,Trigger)</f>
        <v>42788</v>
      </c>
      <c r="AR461" s="158">
        <f>_xll.qlInterestRateIndexMaturity(Currency&amp;"ibor"&amp;Tenor,AQ461,Trigger)</f>
        <v>42816</v>
      </c>
      <c r="AS461" s="320">
        <f>_xll.qlIndexFixing($AC$5,AP461,TRUE,_xll.ohTrigger(Trigger,Trigger1M))</f>
        <v>-1.0398590523795294E-4</v>
      </c>
      <c r="AT461" s="320">
        <f>_xll.qlIndexFixing($AU$1,AP461,TRUE,_xll.ohTrigger(Trigger,Trigger1M))</f>
        <v>2.1585988325087006E-4</v>
      </c>
    </row>
    <row r="462" spans="41:46" ht="11.25" customHeight="1" x14ac:dyDescent="0.25">
      <c r="AO462" s="157" t="s">
        <v>211</v>
      </c>
      <c r="AP462" s="158">
        <f>_xll.qlInterestRateIndexFixingDate(Currency&amp;"ibor"&amp;Tenor,AQ462,Trigger)</f>
        <v>42787</v>
      </c>
      <c r="AQ462" s="158">
        <f>_xll.qlCalendarAdvance(Calendar,AQ461,AO462,"f",,Trigger)</f>
        <v>42789</v>
      </c>
      <c r="AR462" s="158">
        <f>_xll.qlInterestRateIndexMaturity(Currency&amp;"ibor"&amp;Tenor,AQ462,Trigger)</f>
        <v>42817</v>
      </c>
      <c r="AS462" s="320">
        <f>_xll.qlIndexFixing($AC$5,AP462,TRUE,_xll.ohTrigger(Trigger,Trigger1M))</f>
        <v>-1.0245697000952982E-4</v>
      </c>
      <c r="AT462" s="320">
        <f>_xll.qlIndexFixing($AU$1,AP462,TRUE,_xll.ohTrigger(Trigger,Trigger1M))</f>
        <v>2.2031340962997651E-4</v>
      </c>
    </row>
    <row r="463" spans="41:46" ht="11.25" customHeight="1" x14ac:dyDescent="0.25">
      <c r="AO463" s="157" t="s">
        <v>211</v>
      </c>
      <c r="AP463" s="158">
        <f>_xll.qlInterestRateIndexFixingDate(Currency&amp;"ibor"&amp;Tenor,AQ463,Trigger)</f>
        <v>42788</v>
      </c>
      <c r="AQ463" s="158">
        <f>_xll.qlCalendarAdvance(Calendar,AQ462,AO463,"f",,Trigger)</f>
        <v>42790</v>
      </c>
      <c r="AR463" s="158">
        <f>_xll.qlInterestRateIndexMaturity(Currency&amp;"ibor"&amp;Tenor,AQ463,Trigger)</f>
        <v>42818</v>
      </c>
      <c r="AS463" s="320">
        <f>_xll.qlIndexFixing($AC$5,AP463,TRUE,_xll.ohTrigger(Trigger,Trigger1M))</f>
        <v>-1.0092803460410542E-4</v>
      </c>
      <c r="AT463" s="320">
        <f>_xll.qlIndexFixing($AU$1,AP463,TRUE,_xll.ohTrigger(Trigger,Trigger1M))</f>
        <v>2.2478453477153032E-4</v>
      </c>
    </row>
    <row r="464" spans="41:46" ht="11.25" customHeight="1" x14ac:dyDescent="0.25">
      <c r="AO464" s="157" t="s">
        <v>211</v>
      </c>
      <c r="AP464" s="158">
        <f>_xll.qlInterestRateIndexFixingDate(Currency&amp;"ibor"&amp;Tenor,AQ464,Trigger)</f>
        <v>42789</v>
      </c>
      <c r="AQ464" s="158">
        <f>_xll.qlCalendarAdvance(Calendar,AQ463,AO464,"f",,Trigger)</f>
        <v>42793</v>
      </c>
      <c r="AR464" s="158">
        <f>_xll.qlInterestRateIndexMaturity(Currency&amp;"ibor"&amp;Tenor,AQ464,Trigger)</f>
        <v>42821</v>
      </c>
      <c r="AS464" s="320">
        <f>_xll.qlIndexFixing($AC$5,AP464,TRUE,_xll.ohTrigger(Trigger,Trigger1M))</f>
        <v>-9.6341227288711443E-5</v>
      </c>
      <c r="AT464" s="320">
        <f>_xll.qlIndexFixing($AU$1,AP464,TRUE,_xll.ohTrigger(Trigger,Trigger1M))</f>
        <v>2.3830390714455314E-4</v>
      </c>
    </row>
    <row r="465" spans="41:46" ht="11.25" customHeight="1" x14ac:dyDescent="0.25">
      <c r="AO465" s="157" t="s">
        <v>211</v>
      </c>
      <c r="AP465" s="158">
        <f>_xll.qlInterestRateIndexFixingDate(Currency&amp;"ibor"&amp;Tenor,AQ465,Trigger)</f>
        <v>42790</v>
      </c>
      <c r="AQ465" s="158">
        <f>_xll.qlCalendarAdvance(Calendar,AQ464,AO465,"f",,Trigger)</f>
        <v>42794</v>
      </c>
      <c r="AR465" s="158">
        <f>_xll.qlInterestRateIndexMaturity(Currency&amp;"ibor"&amp;Tenor,AQ465,Trigger)</f>
        <v>42825</v>
      </c>
      <c r="AS465" s="320">
        <f>_xll.qlIndexFixing($AC$5,AP465,TRUE,_xll.ohTrigger(Trigger,Trigger1M))</f>
        <v>-9.2518850945572291E-5</v>
      </c>
      <c r="AT465" s="320">
        <f>_xll.qlIndexFixing($AU$1,AP465,TRUE,_xll.ohTrigger(Trigger,Trigger1M))</f>
        <v>2.4982408533364401E-4</v>
      </c>
    </row>
    <row r="466" spans="41:46" ht="11.25" customHeight="1" x14ac:dyDescent="0.25">
      <c r="AO466" s="157" t="s">
        <v>211</v>
      </c>
      <c r="AP466" s="158">
        <f>_xll.qlInterestRateIndexFixingDate(Currency&amp;"ibor"&amp;Tenor,AQ466,Trigger)</f>
        <v>42793</v>
      </c>
      <c r="AQ466" s="158">
        <f>_xll.qlCalendarAdvance(Calendar,AQ465,AO466,"f",,Trigger)</f>
        <v>42795</v>
      </c>
      <c r="AR466" s="158">
        <f>_xll.qlInterestRateIndexMaturity(Currency&amp;"ibor"&amp;Tenor,AQ466,Trigger)</f>
        <v>42828</v>
      </c>
      <c r="AS466" s="320">
        <f>_xll.qlIndexFixing($AC$5,AP466,TRUE,_xll.ohTrigger(Trigger,Trigger1M))</f>
        <v>-8.9460957674541489E-5</v>
      </c>
      <c r="AT466" s="320">
        <f>_xll.qlIndexFixing($AU$1,AP466,TRUE,_xll.ohTrigger(Trigger,Trigger1M))</f>
        <v>2.5911147972931565E-4</v>
      </c>
    </row>
    <row r="467" spans="41:46" ht="11.25" customHeight="1" x14ac:dyDescent="0.25">
      <c r="AO467" s="157" t="s">
        <v>211</v>
      </c>
      <c r="AP467" s="158">
        <f>_xll.qlInterestRateIndexFixingDate(Currency&amp;"ibor"&amp;Tenor,AQ467,Trigger)</f>
        <v>42794</v>
      </c>
      <c r="AQ467" s="158">
        <f>_xll.qlCalendarAdvance(Calendar,AQ466,AO467,"f",,Trigger)</f>
        <v>42796</v>
      </c>
      <c r="AR467" s="158">
        <f>_xll.qlInterestRateIndexMaturity(Currency&amp;"ibor"&amp;Tenor,AQ467,Trigger)</f>
        <v>42828</v>
      </c>
      <c r="AS467" s="320">
        <f>_xll.qlIndexFixing($AC$5,AP467,TRUE,_xll.ohTrigger(Trigger,Trigger1M))</f>
        <v>-8.8696501092527802E-5</v>
      </c>
      <c r="AT467" s="320">
        <f>_xll.qlIndexFixing($AU$1,AP467,TRUE,_xll.ohTrigger(Trigger,Trigger1M))</f>
        <v>2.6137193371134071E-4</v>
      </c>
    </row>
    <row r="468" spans="41:46" ht="11.25" customHeight="1" x14ac:dyDescent="0.25">
      <c r="AO468" s="157" t="s">
        <v>211</v>
      </c>
      <c r="AP468" s="158">
        <f>_xll.qlInterestRateIndexFixingDate(Currency&amp;"ibor"&amp;Tenor,AQ468,Trigger)</f>
        <v>42795</v>
      </c>
      <c r="AQ468" s="158">
        <f>_xll.qlCalendarAdvance(Calendar,AQ467,AO468,"f",,Trigger)</f>
        <v>42797</v>
      </c>
      <c r="AR468" s="158">
        <f>_xll.qlInterestRateIndexMaturity(Currency&amp;"ibor"&amp;Tenor,AQ468,Trigger)</f>
        <v>42828</v>
      </c>
      <c r="AS468" s="320">
        <f>_xll.qlIndexFixing($AC$5,AP468,TRUE,_xll.ohTrigger(Trigger,Trigger1M))</f>
        <v>-8.7932044082213029E-5</v>
      </c>
      <c r="AT468" s="320">
        <f>_xll.qlIndexFixing($AU$1,AP468,TRUE,_xll.ohTrigger(Trigger,Trigger1M))</f>
        <v>2.6363826411001138E-4</v>
      </c>
    </row>
    <row r="469" spans="41:46" ht="11.25" customHeight="1" x14ac:dyDescent="0.25">
      <c r="AO469" s="157" t="s">
        <v>211</v>
      </c>
      <c r="AP469" s="158">
        <f>_xll.qlInterestRateIndexFixingDate(Currency&amp;"ibor"&amp;Tenor,AQ469,Trigger)</f>
        <v>42796</v>
      </c>
      <c r="AQ469" s="158">
        <f>_xll.qlCalendarAdvance(Calendar,AQ468,AO469,"f",,Trigger)</f>
        <v>42800</v>
      </c>
      <c r="AR469" s="158">
        <f>_xll.qlInterestRateIndexMaturity(Currency&amp;"ibor"&amp;Tenor,AQ469,Trigger)</f>
        <v>42831</v>
      </c>
      <c r="AS469" s="320">
        <f>_xll.qlIndexFixing($AC$5,AP469,TRUE,_xll.ohTrigger(Trigger,Trigger1M))</f>
        <v>-8.3345235403531692E-5</v>
      </c>
      <c r="AT469" s="320">
        <f>_xll.qlIndexFixing($AU$1,AP469,TRUE,_xll.ohTrigger(Trigger,Trigger1M))</f>
        <v>2.7761429109863036E-4</v>
      </c>
    </row>
    <row r="470" spans="41:46" ht="11.25" customHeight="1" x14ac:dyDescent="0.25">
      <c r="AO470" s="157" t="s">
        <v>211</v>
      </c>
      <c r="AP470" s="158">
        <f>_xll.qlInterestRateIndexFixingDate(Currency&amp;"ibor"&amp;Tenor,AQ470,Trigger)</f>
        <v>42797</v>
      </c>
      <c r="AQ470" s="158">
        <f>_xll.qlCalendarAdvance(Calendar,AQ469,AO470,"f",,Trigger)</f>
        <v>42801</v>
      </c>
      <c r="AR470" s="158">
        <f>_xll.qlInterestRateIndexMaturity(Currency&amp;"ibor"&amp;Tenor,AQ470,Trigger)</f>
        <v>42832</v>
      </c>
      <c r="AS470" s="320">
        <f>_xll.qlIndexFixing($AC$5,AP470,TRUE,_xll.ohTrigger(Trigger,Trigger1M))</f>
        <v>-8.1816298778483824E-5</v>
      </c>
      <c r="AT470" s="320">
        <f>_xll.qlIndexFixing($AU$1,AP470,TRUE,_xll.ohTrigger(Trigger,Trigger1M))</f>
        <v>2.8230912175190279E-4</v>
      </c>
    </row>
    <row r="471" spans="41:46" ht="11.25" customHeight="1" x14ac:dyDescent="0.25">
      <c r="AO471" s="157" t="s">
        <v>211</v>
      </c>
      <c r="AP471" s="158">
        <f>_xll.qlInterestRateIndexFixingDate(Currency&amp;"ibor"&amp;Tenor,AQ471,Trigger)</f>
        <v>42800</v>
      </c>
      <c r="AQ471" s="158">
        <f>_xll.qlCalendarAdvance(Calendar,AQ470,AO471,"f",,Trigger)</f>
        <v>42802</v>
      </c>
      <c r="AR471" s="158">
        <f>_xll.qlInterestRateIndexMaturity(Currency&amp;"ibor"&amp;Tenor,AQ471,Trigger)</f>
        <v>42835</v>
      </c>
      <c r="AS471" s="320">
        <f>_xll.qlIndexFixing($AC$5,AP471,TRUE,_xll.ohTrigger(Trigger,Trigger1M))</f>
        <v>-7.8758407687683601E-5</v>
      </c>
      <c r="AT471" s="320">
        <f>_xll.qlIndexFixing($AU$1,AP471,TRUE,_xll.ohTrigger(Trigger,Trigger1M))</f>
        <v>2.9185068860293484E-4</v>
      </c>
    </row>
    <row r="472" spans="41:46" ht="11.25" customHeight="1" x14ac:dyDescent="0.25">
      <c r="AO472" s="157" t="s">
        <v>211</v>
      </c>
      <c r="AP472" s="158">
        <f>_xll.qlInterestRateIndexFixingDate(Currency&amp;"ibor"&amp;Tenor,AQ472,Trigger)</f>
        <v>42801</v>
      </c>
      <c r="AQ472" s="158">
        <f>_xll.qlCalendarAdvance(Calendar,AQ471,AO472,"f",,Trigger)</f>
        <v>42803</v>
      </c>
      <c r="AR472" s="158">
        <f>_xll.qlInterestRateIndexMaturity(Currency&amp;"ibor"&amp;Tenor,AQ472,Trigger)</f>
        <v>42835</v>
      </c>
      <c r="AS472" s="320">
        <f>_xll.qlIndexFixing($AC$5,AP472,TRUE,_xll.ohTrigger(Trigger,Trigger1M))</f>
        <v>-7.7993947878857162E-5</v>
      </c>
      <c r="AT472" s="320">
        <f>_xll.qlIndexFixing($AU$1,AP472,TRUE,_xll.ohTrigger(Trigger,Trigger1M))</f>
        <v>2.9417368159423418E-4</v>
      </c>
    </row>
    <row r="473" spans="41:46" ht="11.25" customHeight="1" x14ac:dyDescent="0.25">
      <c r="AO473" s="157" t="s">
        <v>211</v>
      </c>
      <c r="AP473" s="158">
        <f>_xll.qlInterestRateIndexFixingDate(Currency&amp;"ibor"&amp;Tenor,AQ473,Trigger)</f>
        <v>42802</v>
      </c>
      <c r="AQ473" s="158">
        <f>_xll.qlCalendarAdvance(Calendar,AQ472,AO473,"f",,Trigger)</f>
        <v>42804</v>
      </c>
      <c r="AR473" s="158">
        <f>_xll.qlInterestRateIndexMaturity(Currency&amp;"ibor"&amp;Tenor,AQ473,Trigger)</f>
        <v>42835</v>
      </c>
      <c r="AS473" s="320">
        <f>_xll.qlIndexFixing($AC$5,AP473,TRUE,_xll.ohTrigger(Trigger,Trigger1M))</f>
        <v>-7.7229487684959963E-5</v>
      </c>
      <c r="AT473" s="320">
        <f>_xll.qlIndexFixing($AU$1,AP473,TRUE,_xll.ohTrigger(Trigger,Trigger1M))</f>
        <v>2.9650264484165097E-4</v>
      </c>
    </row>
    <row r="474" spans="41:46" ht="11.25" customHeight="1" x14ac:dyDescent="0.25">
      <c r="AO474" s="157" t="s">
        <v>211</v>
      </c>
      <c r="AP474" s="158">
        <f>_xll.qlInterestRateIndexFixingDate(Currency&amp;"ibor"&amp;Tenor,AQ474,Trigger)</f>
        <v>42803</v>
      </c>
      <c r="AQ474" s="158">
        <f>_xll.qlCalendarAdvance(Calendar,AQ473,AO474,"f",,Trigger)</f>
        <v>42807</v>
      </c>
      <c r="AR474" s="158">
        <f>_xll.qlInterestRateIndexMaturity(Currency&amp;"ibor"&amp;Tenor,AQ474,Trigger)</f>
        <v>42838</v>
      </c>
      <c r="AS474" s="320">
        <f>_xll.qlIndexFixing($AC$5,AP474,TRUE,_xll.ohTrigger(Trigger,Trigger1M))</f>
        <v>-7.2642674783849768E-5</v>
      </c>
      <c r="AT474" s="320">
        <f>_xll.qlIndexFixing($AU$1,AP474,TRUE,_xll.ohTrigger(Trigger,Trigger1M))</f>
        <v>3.1086056388115562E-4</v>
      </c>
    </row>
    <row r="475" spans="41:46" ht="11.25" customHeight="1" x14ac:dyDescent="0.25">
      <c r="AO475" s="157" t="s">
        <v>211</v>
      </c>
      <c r="AP475" s="158">
        <f>_xll.qlInterestRateIndexFixingDate(Currency&amp;"ibor"&amp;Tenor,AQ475,Trigger)</f>
        <v>42804</v>
      </c>
      <c r="AQ475" s="158">
        <f>_xll.qlCalendarAdvance(Calendar,AQ474,AO475,"f",,Trigger)</f>
        <v>42808</v>
      </c>
      <c r="AR475" s="158">
        <f>_xll.qlInterestRateIndexMaturity(Currency&amp;"ibor"&amp;Tenor,AQ475,Trigger)</f>
        <v>42843</v>
      </c>
      <c r="AS475" s="320">
        <f>_xll.qlIndexFixing($AC$5,AP475,TRUE,_xll.ohTrigger(Trigger,Trigger1M))</f>
        <v>-6.8055834333716601E-5</v>
      </c>
      <c r="AT475" s="320">
        <f>_xll.qlIndexFixing($AU$1,AP475,TRUE,_xll.ohTrigger(Trigger,Trigger1M))</f>
        <v>3.2558813476616218E-4</v>
      </c>
    </row>
    <row r="476" spans="41:46" ht="11.25" customHeight="1" x14ac:dyDescent="0.25">
      <c r="AO476" s="157" t="s">
        <v>211</v>
      </c>
      <c r="AP476" s="158">
        <f>_xll.qlInterestRateIndexFixingDate(Currency&amp;"ibor"&amp;Tenor,AQ476,Trigger)</f>
        <v>42807</v>
      </c>
      <c r="AQ476" s="158">
        <f>_xll.qlCalendarAdvance(Calendar,AQ475,AO476,"f",,Trigger)</f>
        <v>42809</v>
      </c>
      <c r="AR476" s="158">
        <f>_xll.qlInterestRateIndexMaturity(Currency&amp;"ibor"&amp;Tenor,AQ476,Trigger)</f>
        <v>42843</v>
      </c>
      <c r="AS476" s="320">
        <f>_xll.qlIndexFixing($AC$5,AP476,TRUE,_xll.ohTrigger(Trigger,Trigger1M))</f>
        <v>-6.7291371902879779E-5</v>
      </c>
      <c r="AT476" s="320">
        <f>_xll.qlIndexFixing($AU$1,AP476,TRUE,_xll.ohTrigger(Trigger,Trigger1M))</f>
        <v>3.2797168472571936E-4</v>
      </c>
    </row>
    <row r="477" spans="41:46" ht="11.25" customHeight="1" x14ac:dyDescent="0.25">
      <c r="AO477" s="157" t="s">
        <v>211</v>
      </c>
      <c r="AP477" s="158">
        <f>_xll.qlInterestRateIndexFixingDate(Currency&amp;"ibor"&amp;Tenor,AQ477,Trigger)</f>
        <v>42808</v>
      </c>
      <c r="AQ477" s="158">
        <f>_xll.qlCalendarAdvance(Calendar,AQ476,AO477,"f",,Trigger)</f>
        <v>42810</v>
      </c>
      <c r="AR477" s="158">
        <f>_xll.qlInterestRateIndexMaturity(Currency&amp;"ibor"&amp;Tenor,AQ477,Trigger)</f>
        <v>42843</v>
      </c>
      <c r="AS477" s="320">
        <f>_xll.qlIndexFixing($AC$5,AP477,TRUE,_xll.ohTrigger(Trigger,Trigger1M))</f>
        <v>-6.6526909131861799E-5</v>
      </c>
      <c r="AT477" s="320">
        <f>_xll.qlIndexFixing($AU$1,AP477,TRUE,_xll.ohTrigger(Trigger,Trigger1M))</f>
        <v>3.3036129204850283E-4</v>
      </c>
    </row>
    <row r="478" spans="41:46" ht="11.25" customHeight="1" x14ac:dyDescent="0.25">
      <c r="AO478" s="157" t="s">
        <v>211</v>
      </c>
      <c r="AP478" s="158">
        <f>_xll.qlInterestRateIndexFixingDate(Currency&amp;"ibor"&amp;Tenor,AQ478,Trigger)</f>
        <v>42809</v>
      </c>
      <c r="AQ478" s="158">
        <f>_xll.qlCalendarAdvance(Calendar,AQ477,AO478,"f",,Trigger)</f>
        <v>42811</v>
      </c>
      <c r="AR478" s="158">
        <f>_xll.qlInterestRateIndexMaturity(Currency&amp;"ibor"&amp;Tenor,AQ478,Trigger)</f>
        <v>42843</v>
      </c>
      <c r="AS478" s="320">
        <f>_xll.qlIndexFixing($AC$5,AP478,TRUE,_xll.ohTrigger(Trigger,Trigger1M))</f>
        <v>-6.5762446021244703E-5</v>
      </c>
      <c r="AT478" s="320">
        <f>_xll.qlIndexFixing($AU$1,AP478,TRUE,_xll.ohTrigger(Trigger,Trigger1M))</f>
        <v>3.3275696678353173E-4</v>
      </c>
    </row>
    <row r="479" spans="41:46" ht="11.25" customHeight="1" x14ac:dyDescent="0.25">
      <c r="AO479" s="157" t="s">
        <v>211</v>
      </c>
      <c r="AP479" s="158">
        <f>_xll.qlInterestRateIndexFixingDate(Currency&amp;"ibor"&amp;Tenor,AQ479,Trigger)</f>
        <v>42810</v>
      </c>
      <c r="AQ479" s="158">
        <f>_xll.qlCalendarAdvance(Calendar,AQ478,AO479,"f",,Trigger)</f>
        <v>42814</v>
      </c>
      <c r="AR479" s="158">
        <f>_xll.qlInterestRateIndexMaturity(Currency&amp;"ibor"&amp;Tenor,AQ479,Trigger)</f>
        <v>42845</v>
      </c>
      <c r="AS479" s="320">
        <f>_xll.qlIndexFixing($AC$5,AP479,TRUE,_xll.ohTrigger(Trigger,Trigger1M))</f>
        <v>-6.1940104294643282E-5</v>
      </c>
      <c r="AT479" s="320">
        <f>_xll.qlIndexFixing($AU$1,AP479,TRUE,_xll.ohTrigger(Trigger,Trigger1M))</f>
        <v>3.4500782615572736E-4</v>
      </c>
    </row>
    <row r="480" spans="41:46" ht="11.25" customHeight="1" x14ac:dyDescent="0.25">
      <c r="AO480" s="157" t="s">
        <v>211</v>
      </c>
      <c r="AP480" s="158">
        <f>_xll.qlInterestRateIndexFixingDate(Currency&amp;"ibor"&amp;Tenor,AQ480,Trigger)</f>
        <v>42811</v>
      </c>
      <c r="AQ480" s="158">
        <f>_xll.qlCalendarAdvance(Calendar,AQ479,AO480,"f",,Trigger)</f>
        <v>42815</v>
      </c>
      <c r="AR480" s="158">
        <f>_xll.qlInterestRateIndexMaturity(Currency&amp;"ibor"&amp;Tenor,AQ480,Trigger)</f>
        <v>42846</v>
      </c>
      <c r="AS480" s="320">
        <f>_xll.qlIndexFixing($AC$5,AP480,TRUE,_xll.ohTrigger(Trigger,Trigger1M))</f>
        <v>-6.0411164848626145E-5</v>
      </c>
      <c r="AT480" s="320">
        <f>_xll.qlIndexFixing($AU$1,AP480,TRUE,_xll.ohTrigger(Trigger,Trigger1M))</f>
        <v>3.4996036547115195E-4</v>
      </c>
    </row>
    <row r="481" spans="41:46" ht="11.25" customHeight="1" x14ac:dyDescent="0.25">
      <c r="AO481" s="157" t="s">
        <v>211</v>
      </c>
      <c r="AP481" s="158">
        <f>_xll.qlInterestRateIndexFixingDate(Currency&amp;"ibor"&amp;Tenor,AQ481,Trigger)</f>
        <v>42814</v>
      </c>
      <c r="AQ481" s="158">
        <f>_xll.qlCalendarAdvance(Calendar,AQ480,AO481,"f",,Trigger)</f>
        <v>42816</v>
      </c>
      <c r="AR481" s="158">
        <f>_xll.qlInterestRateIndexMaturity(Currency&amp;"ibor"&amp;Tenor,AQ481,Trigger)</f>
        <v>42849</v>
      </c>
      <c r="AS481" s="320">
        <f>_xll.qlIndexFixing($AC$5,AP481,TRUE,_xll.ohTrigger(Trigger,Trigger1M))</f>
        <v>-5.7353276215527614E-5</v>
      </c>
      <c r="AT481" s="320">
        <f>_xll.qlIndexFixing($AU$1,AP481,TRUE,_xll.ohTrigger(Trigger,Trigger1M))</f>
        <v>3.6002219013039655E-4</v>
      </c>
    </row>
    <row r="482" spans="41:46" ht="11.25" customHeight="1" x14ac:dyDescent="0.25">
      <c r="AO482" s="157" t="s">
        <v>211</v>
      </c>
      <c r="AP482" s="158">
        <f>_xll.qlInterestRateIndexFixingDate(Currency&amp;"ibor"&amp;Tenor,AQ482,Trigger)</f>
        <v>42815</v>
      </c>
      <c r="AQ482" s="158">
        <f>_xll.qlCalendarAdvance(Calendar,AQ481,AO482,"f",,Trigger)</f>
        <v>42817</v>
      </c>
      <c r="AR482" s="158">
        <f>_xll.qlInterestRateIndexMaturity(Currency&amp;"ibor"&amp;Tenor,AQ482,Trigger)</f>
        <v>42849</v>
      </c>
      <c r="AS482" s="320">
        <f>_xll.qlIndexFixing($AC$5,AP482,TRUE,_xll.ohTrigger(Trigger,Trigger1M))</f>
        <v>-5.6588810905949805E-5</v>
      </c>
      <c r="AT482" s="320">
        <f>_xll.qlIndexFixing($AU$1,AP482,TRUE,_xll.ohTrigger(Trigger,Trigger1M))</f>
        <v>3.6247322197757725E-4</v>
      </c>
    </row>
    <row r="483" spans="41:46" ht="11.25" customHeight="1" x14ac:dyDescent="0.25">
      <c r="AO483" s="157" t="s">
        <v>211</v>
      </c>
      <c r="AP483" s="158">
        <f>_xll.qlInterestRateIndexFixingDate(Currency&amp;"ibor"&amp;Tenor,AQ483,Trigger)</f>
        <v>42816</v>
      </c>
      <c r="AQ483" s="158">
        <f>_xll.qlCalendarAdvance(Calendar,AQ482,AO483,"f",,Trigger)</f>
        <v>42818</v>
      </c>
      <c r="AR483" s="158">
        <f>_xll.qlInterestRateIndexMaturity(Currency&amp;"ibor"&amp;Tenor,AQ483,Trigger)</f>
        <v>42849</v>
      </c>
      <c r="AS483" s="320">
        <f>_xll.qlIndexFixing($AC$5,AP483,TRUE,_xll.ohTrigger(Trigger,Trigger1M))</f>
        <v>-5.5824345301219536E-5</v>
      </c>
      <c r="AT483" s="320">
        <f>_xll.qlIndexFixing($AU$1,AP483,TRUE,_xll.ohTrigger(Trigger,Trigger1M))</f>
        <v>3.6493041164931128E-4</v>
      </c>
    </row>
    <row r="484" spans="41:46" ht="11.25" customHeight="1" x14ac:dyDescent="0.25">
      <c r="AO484" s="157" t="s">
        <v>211</v>
      </c>
      <c r="AP484" s="158">
        <f>_xll.qlInterestRateIndexFixingDate(Currency&amp;"ibor"&amp;Tenor,AQ484,Trigger)</f>
        <v>42817</v>
      </c>
      <c r="AQ484" s="158">
        <f>_xll.qlCalendarAdvance(Calendar,AQ483,AO484,"f",,Trigger)</f>
        <v>42821</v>
      </c>
      <c r="AR484" s="158">
        <f>_xll.qlInterestRateIndexMaturity(Currency&amp;"ibor"&amp;Tenor,AQ484,Trigger)</f>
        <v>42852</v>
      </c>
      <c r="AS484" s="320">
        <f>_xll.qlIndexFixing($AC$5,AP484,TRUE,_xll.ohTrigger(Trigger,Trigger1M))</f>
        <v>-5.1237523943648E-5</v>
      </c>
      <c r="AT484" s="320">
        <f>_xll.qlIndexFixing($AU$1,AP484,TRUE,_xll.ohTrigger(Trigger,Trigger1M))</f>
        <v>3.800699494636805E-4</v>
      </c>
    </row>
    <row r="485" spans="41:46" ht="11.25" customHeight="1" x14ac:dyDescent="0.25">
      <c r="AO485" s="157" t="s">
        <v>211</v>
      </c>
      <c r="AP485" s="158">
        <f>_xll.qlInterestRateIndexFixingDate(Currency&amp;"ibor"&amp;Tenor,AQ485,Trigger)</f>
        <v>42818</v>
      </c>
      <c r="AQ485" s="158">
        <f>_xll.qlCalendarAdvance(Calendar,AQ484,AO485,"f",,Trigger)</f>
        <v>42822</v>
      </c>
      <c r="AR485" s="158">
        <f>_xll.qlInterestRateIndexMaturity(Currency&amp;"ibor"&amp;Tenor,AQ485,Trigger)</f>
        <v>42853</v>
      </c>
      <c r="AS485" s="320">
        <f>_xll.qlIndexFixing($AC$5,AP485,TRUE,_xll.ohTrigger(Trigger,Trigger1M))</f>
        <v>-4.9708583085856941E-5</v>
      </c>
      <c r="AT485" s="320">
        <f>_xll.qlIndexFixing($AU$1,AP485,TRUE,_xll.ohTrigger(Trigger,Trigger1M))</f>
        <v>3.8515431560984698E-4</v>
      </c>
    </row>
    <row r="486" spans="41:46" ht="11.25" customHeight="1" x14ac:dyDescent="0.25">
      <c r="AO486" s="157" t="s">
        <v>211</v>
      </c>
      <c r="AP486" s="158">
        <f>_xll.qlInterestRateIndexFixingDate(Currency&amp;"ibor"&amp;Tenor,AQ486,Trigger)</f>
        <v>42821</v>
      </c>
      <c r="AQ486" s="158">
        <f>_xll.qlCalendarAdvance(Calendar,AQ485,AO486,"f",,Trigger)</f>
        <v>42823</v>
      </c>
      <c r="AR486" s="158">
        <f>_xll.qlInterestRateIndexMaturity(Currency&amp;"ibor"&amp;Tenor,AQ486,Trigger)</f>
        <v>42853</v>
      </c>
      <c r="AS486" s="320">
        <f>_xll.qlIndexFixing($AC$5,AP486,TRUE,_xll.ohTrigger(Trigger,Trigger1M))</f>
        <v>-4.8944115910831698E-5</v>
      </c>
      <c r="AT486" s="320">
        <f>_xll.qlIndexFixing($AU$1,AP486,TRUE,_xll.ohTrigger(Trigger,Trigger1M))</f>
        <v>3.8765508769156298E-4</v>
      </c>
    </row>
    <row r="487" spans="41:46" ht="11.25" customHeight="1" x14ac:dyDescent="0.25">
      <c r="AO487" s="157" t="s">
        <v>211</v>
      </c>
      <c r="AP487" s="158">
        <f>_xll.qlInterestRateIndexFixingDate(Currency&amp;"ibor"&amp;Tenor,AQ487,Trigger)</f>
        <v>42822</v>
      </c>
      <c r="AQ487" s="158">
        <f>_xll.qlCalendarAdvance(Calendar,AQ486,AO487,"f",,Trigger)</f>
        <v>42824</v>
      </c>
      <c r="AR487" s="158">
        <f>_xll.qlInterestRateIndexMaturity(Currency&amp;"ibor"&amp;Tenor,AQ487,Trigger)</f>
        <v>42853</v>
      </c>
      <c r="AS487" s="320">
        <f>_xll.qlIndexFixing($AC$5,AP487,TRUE,_xll.ohTrigger(Trigger,Trigger1M))</f>
        <v>-4.8179648479083373E-5</v>
      </c>
      <c r="AT487" s="320">
        <f>_xll.qlIndexFixing($AU$1,AP487,TRUE,_xll.ohTrigger(Trigger,Trigger1M))</f>
        <v>3.9016209123636942E-4</v>
      </c>
    </row>
    <row r="488" spans="41:46" ht="11.25" customHeight="1" x14ac:dyDescent="0.25">
      <c r="AO488" s="157" t="s">
        <v>211</v>
      </c>
      <c r="AP488" s="158">
        <f>_xll.qlInterestRateIndexFixingDate(Currency&amp;"ibor"&amp;Tenor,AQ488,Trigger)</f>
        <v>42823</v>
      </c>
      <c r="AQ488" s="158">
        <f>_xll.qlCalendarAdvance(Calendar,AQ487,AO488,"f",,Trigger)</f>
        <v>42825</v>
      </c>
      <c r="AR488" s="158">
        <f>_xll.qlInterestRateIndexMaturity(Currency&amp;"ibor"&amp;Tenor,AQ488,Trigger)</f>
        <v>42853</v>
      </c>
      <c r="AS488" s="320">
        <f>_xll.qlIndexFixing($AC$5,AP488,TRUE,_xll.ohTrigger(Trigger,Trigger1M))</f>
        <v>-4.7415180794509381E-5</v>
      </c>
      <c r="AT488" s="320">
        <f>_xll.qlIndexFixing($AU$1,AP488,TRUE,_xll.ohTrigger(Trigger,Trigger1M))</f>
        <v>3.9267533627849815E-4</v>
      </c>
    </row>
    <row r="489" spans="41:46" ht="11.25" customHeight="1" x14ac:dyDescent="0.25">
      <c r="AO489" s="157" t="s">
        <v>211</v>
      </c>
      <c r="AP489" s="158">
        <f>_xll.qlInterestRateIndexFixingDate(Currency&amp;"ibor"&amp;Tenor,AQ489,Trigger)</f>
        <v>42824</v>
      </c>
      <c r="AQ489" s="158">
        <f>_xll.qlCalendarAdvance(Calendar,AQ488,AO489,"f",,Trigger)</f>
        <v>42828</v>
      </c>
      <c r="AR489" s="158">
        <f>_xll.qlInterestRateIndexMaturity(Currency&amp;"ibor"&amp;Tenor,AQ489,Trigger)</f>
        <v>42858</v>
      </c>
      <c r="AS489" s="320">
        <f>_xll.qlIndexFixing($AC$5,AP489,TRUE,_xll.ohTrigger(Trigger,Trigger1M))</f>
        <v>-4.1299407152806111E-5</v>
      </c>
      <c r="AT489" s="320">
        <f>_xll.qlIndexFixing($AU$1,AP489,TRUE,_xll.ohTrigger(Trigger,Trigger1M))</f>
        <v>4.1340986102955668E-4</v>
      </c>
    </row>
    <row r="490" spans="41:46" ht="11.25" customHeight="1" x14ac:dyDescent="0.25">
      <c r="AO490" s="157" t="s">
        <v>211</v>
      </c>
      <c r="AP490" s="158">
        <f>_xll.qlInterestRateIndexFixingDate(Currency&amp;"ibor"&amp;Tenor,AQ490,Trigger)</f>
        <v>42825</v>
      </c>
      <c r="AQ490" s="158">
        <f>_xll.qlCalendarAdvance(Calendar,AQ489,AO490,"f",,Trigger)</f>
        <v>42829</v>
      </c>
      <c r="AR490" s="158">
        <f>_xll.qlInterestRateIndexMaturity(Currency&amp;"ibor"&amp;Tenor,AQ490,Trigger)</f>
        <v>42859</v>
      </c>
      <c r="AS490" s="320">
        <f>_xll.qlIndexFixing($AC$5,AP490,TRUE,_xll.ohTrigger(Trigger,Trigger1M))</f>
        <v>-3.9770464816069051E-5</v>
      </c>
      <c r="AT490" s="320">
        <f>_xll.qlIndexFixing($AU$1,AP490,TRUE,_xll.ohTrigger(Trigger,Trigger1M))</f>
        <v>4.1861830349088081E-4</v>
      </c>
    </row>
    <row r="491" spans="41:46" ht="11.25" customHeight="1" x14ac:dyDescent="0.25">
      <c r="AO491" s="157" t="s">
        <v>211</v>
      </c>
      <c r="AP491" s="158">
        <f>_xll.qlInterestRateIndexFixingDate(Currency&amp;"ibor"&amp;Tenor,AQ491,Trigger)</f>
        <v>42828</v>
      </c>
      <c r="AQ491" s="158">
        <f>_xll.qlCalendarAdvance(Calendar,AQ490,AO491,"f",,Trigger)</f>
        <v>42830</v>
      </c>
      <c r="AR491" s="158">
        <f>_xll.qlInterestRateIndexMaturity(Currency&amp;"ibor"&amp;Tenor,AQ491,Trigger)</f>
        <v>42860</v>
      </c>
      <c r="AS491" s="320">
        <f>_xll.qlIndexFixing($AC$5,AP491,TRUE,_xll.ohTrigger(Trigger,Trigger1M))</f>
        <v>-3.8241522287485452E-5</v>
      </c>
      <c r="AT491" s="320">
        <f>_xll.qlIndexFixing($AU$1,AP491,TRUE,_xll.ohTrigger(Trigger,Trigger1M))</f>
        <v>4.2384600291889285E-4</v>
      </c>
    </row>
    <row r="492" spans="41:46" ht="11.25" customHeight="1" x14ac:dyDescent="0.25">
      <c r="AO492" s="157" t="s">
        <v>211</v>
      </c>
      <c r="AP492" s="158">
        <f>_xll.qlInterestRateIndexFixingDate(Currency&amp;"ibor"&amp;Tenor,AQ492,Trigger)</f>
        <v>42829</v>
      </c>
      <c r="AQ492" s="158">
        <f>_xll.qlCalendarAdvance(Calendar,AQ491,AO492,"f",,Trigger)</f>
        <v>42831</v>
      </c>
      <c r="AR492" s="158">
        <f>_xll.qlInterestRateIndexMaturity(Currency&amp;"ibor"&amp;Tenor,AQ492,Trigger)</f>
        <v>42863</v>
      </c>
      <c r="AS492" s="320">
        <f>_xll.qlIndexFixing($AC$5,AP492,TRUE,_xll.ohTrigger(Trigger,Trigger1M))</f>
        <v>-3.5183633201874009E-5</v>
      </c>
      <c r="AT492" s="320">
        <f>_xll.qlIndexFixing($AU$1,AP492,TRUE,_xll.ohTrigger(Trigger,Trigger1M))</f>
        <v>4.3445996798174846E-4</v>
      </c>
    </row>
    <row r="493" spans="41:46" ht="11.25" customHeight="1" x14ac:dyDescent="0.25">
      <c r="AO493" s="157" t="s">
        <v>211</v>
      </c>
      <c r="AP493" s="158">
        <f>_xll.qlInterestRateIndexFixingDate(Currency&amp;"ibor"&amp;Tenor,AQ493,Trigger)</f>
        <v>42830</v>
      </c>
      <c r="AQ493" s="158">
        <f>_xll.qlCalendarAdvance(Calendar,AQ492,AO493,"f",,Trigger)</f>
        <v>42832</v>
      </c>
      <c r="AR493" s="158">
        <f>_xll.qlInterestRateIndexMaturity(Currency&amp;"ibor"&amp;Tenor,AQ493,Trigger)</f>
        <v>42863</v>
      </c>
      <c r="AS493" s="320">
        <f>_xll.qlIndexFixing($AC$5,AP493,TRUE,_xll.ohTrigger(Trigger,Trigger1M))</f>
        <v>-3.4419163460009556E-5</v>
      </c>
      <c r="AT493" s="320">
        <f>_xll.qlIndexFixing($AU$1,AP493,TRUE,_xll.ohTrigger(Trigger,Trigger1M))</f>
        <v>4.3704933007100933E-4</v>
      </c>
    </row>
    <row r="494" spans="41:46" ht="11.25" customHeight="1" x14ac:dyDescent="0.25">
      <c r="AO494" s="157" t="s">
        <v>211</v>
      </c>
      <c r="AP494" s="158">
        <f>_xll.qlInterestRateIndexFixingDate(Currency&amp;"ibor"&amp;Tenor,AQ494,Trigger)</f>
        <v>42831</v>
      </c>
      <c r="AQ494" s="158">
        <f>_xll.qlCalendarAdvance(Calendar,AQ493,AO494,"f",,Trigger)</f>
        <v>42835</v>
      </c>
      <c r="AR494" s="158">
        <f>_xll.qlInterestRateIndexMaturity(Currency&amp;"ibor"&amp;Tenor,AQ494,Trigger)</f>
        <v>42865</v>
      </c>
      <c r="AS494" s="320">
        <f>_xll.qlIndexFixing($AC$5,AP494,TRUE,_xll.ohTrigger(Trigger,Trigger1M))</f>
        <v>-3.0596806710914137E-5</v>
      </c>
      <c r="AT494" s="320">
        <f>_xll.qlIndexFixing($AU$1,AP494,TRUE,_xll.ohTrigger(Trigger,Trigger1M))</f>
        <v>4.5027477008829919E-4</v>
      </c>
    </row>
    <row r="495" spans="41:46" ht="11.25" customHeight="1" x14ac:dyDescent="0.25">
      <c r="AO495" s="157" t="s">
        <v>211</v>
      </c>
      <c r="AP495" s="158">
        <f>_xll.qlInterestRateIndexFixingDate(Currency&amp;"ibor"&amp;Tenor,AQ495,Trigger)</f>
        <v>42832</v>
      </c>
      <c r="AQ495" s="158">
        <f>_xll.qlCalendarAdvance(Calendar,AQ494,AO495,"f",,Trigger)</f>
        <v>42836</v>
      </c>
      <c r="AR495" s="158">
        <f>_xll.qlInterestRateIndexMaturity(Currency&amp;"ibor"&amp;Tenor,AQ495,Trigger)</f>
        <v>42866</v>
      </c>
      <c r="AS495" s="320">
        <f>_xll.qlIndexFixing($AC$5,AP495,TRUE,_xll.ohTrigger(Trigger,Trigger1M))</f>
        <v>-2.9067863009935024E-5</v>
      </c>
      <c r="AT495" s="320">
        <f>_xll.qlIndexFixing($AU$1,AP495,TRUE,_xll.ohTrigger(Trigger,Trigger1M))</f>
        <v>4.5561886064238166E-4</v>
      </c>
    </row>
    <row r="496" spans="41:46" ht="11.25" customHeight="1" x14ac:dyDescent="0.25">
      <c r="AO496" s="157" t="s">
        <v>211</v>
      </c>
      <c r="AP496" s="158">
        <f>_xll.qlInterestRateIndexFixingDate(Currency&amp;"ibor"&amp;Tenor,AQ496,Trigger)</f>
        <v>42835</v>
      </c>
      <c r="AQ496" s="158">
        <f>_xll.qlCalendarAdvance(Calendar,AQ495,AO496,"f",,Trigger)</f>
        <v>42837</v>
      </c>
      <c r="AR496" s="158">
        <f>_xll.qlInterestRateIndexMaturity(Currency&amp;"ibor"&amp;Tenor,AQ496,Trigger)</f>
        <v>42867</v>
      </c>
      <c r="AS496" s="320">
        <f>_xll.qlIndexFixing($AC$5,AP496,TRUE,_xll.ohTrigger(Trigger,Trigger1M))</f>
        <v>-2.7538919115777105E-5</v>
      </c>
      <c r="AT496" s="320">
        <f>_xll.qlIndexFixing($AU$1,AP496,TRUE,_xll.ohTrigger(Trigger,Trigger1M))</f>
        <v>4.609824912673588E-4</v>
      </c>
    </row>
    <row r="497" spans="41:46" ht="11.25" customHeight="1" x14ac:dyDescent="0.25">
      <c r="AO497" s="157" t="s">
        <v>211</v>
      </c>
      <c r="AP497" s="158">
        <f>_xll.qlInterestRateIndexFixingDate(Currency&amp;"ibor"&amp;Tenor,AQ497,Trigger)</f>
        <v>42836</v>
      </c>
      <c r="AQ497" s="158">
        <f>_xll.qlCalendarAdvance(Calendar,AQ496,AO497,"f",,Trigger)</f>
        <v>42838</v>
      </c>
      <c r="AR497" s="158">
        <f>_xll.qlInterestRateIndexMaturity(Currency&amp;"ibor"&amp;Tenor,AQ497,Trigger)</f>
        <v>42870</v>
      </c>
      <c r="AS497" s="320">
        <f>_xll.qlIndexFixing($AC$5,AP497,TRUE,_xll.ohTrigger(Trigger,Trigger1M))</f>
        <v>-2.4481029076428573E-5</v>
      </c>
      <c r="AT497" s="320">
        <f>_xll.qlIndexFixing($AU$1,AP497,TRUE,_xll.ohTrigger(Trigger,Trigger1M))</f>
        <v>4.7187072439197619E-4</v>
      </c>
    </row>
    <row r="498" spans="41:46" ht="11.25" customHeight="1" x14ac:dyDescent="0.25">
      <c r="AO498" s="157" t="s">
        <v>211</v>
      </c>
      <c r="AP498" s="158">
        <f>_xll.qlInterestRateIndexFixingDate(Currency&amp;"ibor"&amp;Tenor,AQ498,Trigger)</f>
        <v>42837</v>
      </c>
      <c r="AQ498" s="158">
        <f>_xll.qlCalendarAdvance(Calendar,AQ497,AO498,"f",,Trigger)</f>
        <v>42843</v>
      </c>
      <c r="AR498" s="158">
        <f>_xll.qlInterestRateIndexMaturity(Currency&amp;"ibor"&amp;Tenor,AQ498,Trigger)</f>
        <v>42873</v>
      </c>
      <c r="AS498" s="320">
        <f>_xll.qlIndexFixing($AC$5,AP498,TRUE,_xll.ohTrigger(Trigger,Trigger1M))</f>
        <v>4.8424659775392342E-6</v>
      </c>
      <c r="AT498" s="320">
        <f>_xll.qlIndexFixing($AU$1,AP498,TRUE,_xll.ohTrigger(Trigger,Trigger1M))</f>
        <v>4.9357473923983264E-4</v>
      </c>
    </row>
    <row r="499" spans="41:46" ht="11.25" customHeight="1" x14ac:dyDescent="0.25">
      <c r="AO499" s="157" t="s">
        <v>211</v>
      </c>
      <c r="AP499" s="158">
        <f>_xll.qlInterestRateIndexFixingDate(Currency&amp;"ibor"&amp;Tenor,AQ499,Trigger)</f>
        <v>42838</v>
      </c>
      <c r="AQ499" s="158">
        <f>_xll.qlCalendarAdvance(Calendar,AQ498,AO499,"f",,Trigger)</f>
        <v>42844</v>
      </c>
      <c r="AR499" s="158">
        <f>_xll.qlInterestRateIndexMaturity(Currency&amp;"ibor"&amp;Tenor,AQ499,Trigger)</f>
        <v>42874</v>
      </c>
      <c r="AS499" s="320">
        <f>_xll.qlIndexFixing($AC$5,AP499,TRUE,_xll.ohTrigger(Trigger,Trigger1M))</f>
        <v>1.4149317024703123E-5</v>
      </c>
      <c r="AT499" s="320">
        <f>_xll.qlIndexFixing($AU$1,AP499,TRUE,_xll.ohTrigger(Trigger,Trigger1M))</f>
        <v>4.9907334013443716E-4</v>
      </c>
    </row>
    <row r="500" spans="41:46" ht="11.25" customHeight="1" x14ac:dyDescent="0.25">
      <c r="AO500" s="157" t="s">
        <v>211</v>
      </c>
      <c r="AP500" s="158">
        <f>_xll.qlInterestRateIndexFixingDate(Currency&amp;"ibor"&amp;Tenor,AQ500,Trigger)</f>
        <v>42843</v>
      </c>
      <c r="AQ500" s="158">
        <f>_xll.qlCalendarAdvance(Calendar,AQ499,AO500,"f",,Trigger)</f>
        <v>42845</v>
      </c>
      <c r="AR500" s="158">
        <f>_xll.qlInterestRateIndexMaturity(Currency&amp;"ibor"&amp;Tenor,AQ500,Trigger)</f>
        <v>42877</v>
      </c>
      <c r="AS500" s="320">
        <f>_xll.qlIndexFixing($AC$5,AP500,TRUE,_xll.ohTrigger(Trigger,Trigger1M))</f>
        <v>3.7264082202448368E-5</v>
      </c>
      <c r="AT500" s="320">
        <f>_xll.qlIndexFixing($AU$1,AP500,TRUE,_xll.ohTrigger(Trigger,Trigger1M))</f>
        <v>5.1021924663469109E-4</v>
      </c>
    </row>
    <row r="501" spans="41:46" ht="11.25" customHeight="1" x14ac:dyDescent="0.25">
      <c r="AO501" s="157" t="s">
        <v>211</v>
      </c>
      <c r="AP501" s="158">
        <f>_xll.qlInterestRateIndexFixingDate(Currency&amp;"ibor"&amp;Tenor,AQ501,Trigger)</f>
        <v>42844</v>
      </c>
      <c r="AQ501" s="158">
        <f>_xll.qlCalendarAdvance(Calendar,AQ500,AO501,"f",,Trigger)</f>
        <v>42846</v>
      </c>
      <c r="AR501" s="158">
        <f>_xll.qlInterestRateIndexMaturity(Currency&amp;"ibor"&amp;Tenor,AQ501,Trigger)</f>
        <v>42877</v>
      </c>
      <c r="AS501" s="320">
        <f>_xll.qlIndexFixing($AC$5,AP501,TRUE,_xll.ohTrigger(Trigger,Trigger1M))</f>
        <v>3.9675092450107373E-5</v>
      </c>
      <c r="AT501" s="320">
        <f>_xll.qlIndexFixing($AU$1,AP501,TRUE,_xll.ohTrigger(Trigger,Trigger1M))</f>
        <v>5.129438974732682E-4</v>
      </c>
    </row>
    <row r="502" spans="41:46" ht="11.25" customHeight="1" x14ac:dyDescent="0.25">
      <c r="AO502" s="157" t="s">
        <v>211</v>
      </c>
      <c r="AP502" s="158">
        <f>_xll.qlInterestRateIndexFixingDate(Currency&amp;"ibor"&amp;Tenor,AQ502,Trigger)</f>
        <v>42845</v>
      </c>
      <c r="AQ502" s="158">
        <f>_xll.qlCalendarAdvance(Calendar,AQ501,AO502,"f",,Trigger)</f>
        <v>42849</v>
      </c>
      <c r="AR502" s="158">
        <f>_xll.qlInterestRateIndexMaturity(Currency&amp;"ibor"&amp;Tenor,AQ502,Trigger)</f>
        <v>42879</v>
      </c>
      <c r="AS502" s="320">
        <f>_xll.qlIndexFixing($AC$5,AP502,TRUE,_xll.ohTrigger(Trigger,Trigger1M))</f>
        <v>6.0998576712378849E-5</v>
      </c>
      <c r="AT502" s="320">
        <f>_xll.qlIndexFixing($AU$1,AP502,TRUE,_xll.ohTrigger(Trigger,Trigger1M))</f>
        <v>5.2682659078140404E-4</v>
      </c>
    </row>
    <row r="503" spans="41:46" ht="11.25" customHeight="1" x14ac:dyDescent="0.25">
      <c r="AO503" s="157" t="s">
        <v>211</v>
      </c>
      <c r="AP503" s="158">
        <f>_xll.qlInterestRateIndexFixingDate(Currency&amp;"ibor"&amp;Tenor,AQ503,Trigger)</f>
        <v>42846</v>
      </c>
      <c r="AQ503" s="158">
        <f>_xll.qlCalendarAdvance(Calendar,AQ502,AO503,"f",,Trigger)</f>
        <v>42850</v>
      </c>
      <c r="AR503" s="158">
        <f>_xll.qlInterestRateIndexMaturity(Currency&amp;"ibor"&amp;Tenor,AQ503,Trigger)</f>
        <v>42880</v>
      </c>
      <c r="AS503" s="320">
        <f>_xll.qlIndexFixing($AC$5,AP503,TRUE,_xll.ohTrigger(Trigger,Trigger1M))</f>
        <v>7.0431429882944485E-5</v>
      </c>
      <c r="AT503" s="320">
        <f>_xll.qlIndexFixing($AU$1,AP503,TRUE,_xll.ohTrigger(Trigger,Trigger1M))</f>
        <v>5.324261363792715E-4</v>
      </c>
    </row>
    <row r="504" spans="41:46" ht="11.25" customHeight="1" x14ac:dyDescent="0.25">
      <c r="AO504" s="157" t="s">
        <v>211</v>
      </c>
      <c r="AP504" s="158">
        <f>_xll.qlInterestRateIndexFixingDate(Currency&amp;"ibor"&amp;Tenor,AQ504,Trigger)</f>
        <v>42849</v>
      </c>
      <c r="AQ504" s="158">
        <f>_xll.qlCalendarAdvance(Calendar,AQ503,AO504,"f",,Trigger)</f>
        <v>42851</v>
      </c>
      <c r="AR504" s="158">
        <f>_xll.qlInterestRateIndexMaturity(Currency&amp;"ibor"&amp;Tenor,AQ504,Trigger)</f>
        <v>42881</v>
      </c>
      <c r="AS504" s="320">
        <f>_xll.qlIndexFixing($AC$5,AP504,TRUE,_xll.ohTrigger(Trigger,Trigger1M))</f>
        <v>7.9885283580161115E-5</v>
      </c>
      <c r="AT504" s="320">
        <f>_xll.qlIndexFixing($AU$1,AP504,TRUE,_xll.ohTrigger(Trigger,Trigger1M))</f>
        <v>5.3804091712095214E-4</v>
      </c>
    </row>
    <row r="505" spans="41:46" ht="11.25" customHeight="1" x14ac:dyDescent="0.25">
      <c r="AO505" s="157" t="s">
        <v>211</v>
      </c>
      <c r="AP505" s="158">
        <f>_xll.qlInterestRateIndexFixingDate(Currency&amp;"ibor"&amp;Tenor,AQ505,Trigger)</f>
        <v>42850</v>
      </c>
      <c r="AQ505" s="158">
        <f>_xll.qlCalendarAdvance(Calendar,AQ504,AO505,"f",,Trigger)</f>
        <v>42852</v>
      </c>
      <c r="AR505" s="158">
        <f>_xll.qlInterestRateIndexMaturity(Currency&amp;"ibor"&amp;Tenor,AQ505,Trigger)</f>
        <v>42884</v>
      </c>
      <c r="AS505" s="320">
        <f>_xll.qlIndexFixing($AC$5,AP505,TRUE,_xll.ohTrigger(Trigger,Trigger1M))</f>
        <v>9.9973905549055608E-5</v>
      </c>
      <c r="AT505" s="320">
        <f>_xll.qlIndexFixing($AU$1,AP505,TRUE,_xll.ohTrigger(Trigger,Trigger1M))</f>
        <v>5.4938919388791696E-4</v>
      </c>
    </row>
    <row r="506" spans="41:46" ht="11.25" customHeight="1" x14ac:dyDescent="0.25">
      <c r="AO506" s="157" t="s">
        <v>211</v>
      </c>
      <c r="AP506" s="158">
        <f>_xll.qlInterestRateIndexFixingDate(Currency&amp;"ibor"&amp;Tenor,AQ506,Trigger)</f>
        <v>42851</v>
      </c>
      <c r="AQ506" s="158">
        <f>_xll.qlCalendarAdvance(Calendar,AQ505,AO506,"f",,Trigger)</f>
        <v>42853</v>
      </c>
      <c r="AR506" s="158">
        <f>_xll.qlInterestRateIndexMaturity(Currency&amp;"ibor"&amp;Tenor,AQ506,Trigger)</f>
        <v>42886</v>
      </c>
      <c r="AS506" s="320">
        <f>_xll.qlIndexFixing($AC$5,AP506,TRUE,_xll.ohTrigger(Trigger,Trigger1M))</f>
        <v>1.1372534414552408E-4</v>
      </c>
      <c r="AT506" s="320">
        <f>_xll.qlIndexFixing($AU$1,AP506,TRUE,_xll.ohTrigger(Trigger,Trigger1M))</f>
        <v>5.5791199350336228E-4</v>
      </c>
    </row>
    <row r="507" spans="41:46" ht="11.25" customHeight="1" x14ac:dyDescent="0.25">
      <c r="AO507" s="157" t="s">
        <v>211</v>
      </c>
      <c r="AP507" s="158">
        <f>_xll.qlInterestRateIndexFixingDate(Currency&amp;"ibor"&amp;Tenor,AQ507,Trigger)</f>
        <v>42852</v>
      </c>
      <c r="AQ507" s="158">
        <f>_xll.qlCalendarAdvance(Calendar,AQ506,AO507,"f",,Trigger)</f>
        <v>42857</v>
      </c>
      <c r="AR507" s="158">
        <f>_xll.qlInterestRateIndexMaturity(Currency&amp;"ibor"&amp;Tenor,AQ507,Trigger)</f>
        <v>42888</v>
      </c>
      <c r="AS507" s="320">
        <f>_xll.qlIndexFixing($AC$5,AP507,TRUE,_xll.ohTrigger(Trigger,Trigger1M))</f>
        <v>1.4130252836711435E-4</v>
      </c>
      <c r="AT507" s="320">
        <f>_xll.qlIndexFixing($AU$1,AP507,TRUE,_xll.ohTrigger(Trigger,Trigger1M))</f>
        <v>5.7490527373016767E-4</v>
      </c>
    </row>
    <row r="508" spans="41:46" ht="11.25" customHeight="1" x14ac:dyDescent="0.25">
      <c r="AO508" s="157" t="s">
        <v>211</v>
      </c>
      <c r="AP508" s="158">
        <f>_xll.qlInterestRateIndexFixingDate(Currency&amp;"ibor"&amp;Tenor,AQ508,Trigger)</f>
        <v>42853</v>
      </c>
      <c r="AQ508" s="158">
        <f>_xll.qlCalendarAdvance(Calendar,AQ507,AO508,"f",,Trigger)</f>
        <v>42858</v>
      </c>
      <c r="AR508" s="158">
        <f>_xll.qlInterestRateIndexMaturity(Currency&amp;"ibor"&amp;Tenor,AQ508,Trigger)</f>
        <v>42891</v>
      </c>
      <c r="AS508" s="320">
        <f>_xll.qlIndexFixing($AC$5,AP508,TRUE,_xll.ohTrigger(Trigger,Trigger1M))</f>
        <v>1.5815604787018279E-4</v>
      </c>
      <c r="AT508" s="320">
        <f>_xll.qlIndexFixing($AU$1,AP508,TRUE,_xll.ohTrigger(Trigger,Trigger1M))</f>
        <v>5.8639579360011214E-4</v>
      </c>
    </row>
    <row r="509" spans="41:46" ht="11.25" customHeight="1" x14ac:dyDescent="0.25">
      <c r="AO509" s="157" t="s">
        <v>211</v>
      </c>
      <c r="AP509" s="158">
        <f>_xll.qlInterestRateIndexFixingDate(Currency&amp;"ibor"&amp;Tenor,AQ509,Trigger)</f>
        <v>42857</v>
      </c>
      <c r="AQ509" s="158">
        <f>_xll.qlCalendarAdvance(Calendar,AQ508,AO509,"f",,Trigger)</f>
        <v>42859</v>
      </c>
      <c r="AR509" s="158">
        <f>_xll.qlInterestRateIndexMaturity(Currency&amp;"ibor"&amp;Tenor,AQ509,Trigger)</f>
        <v>42891</v>
      </c>
      <c r="AS509" s="320">
        <f>_xll.qlIndexFixing($AC$5,AP509,TRUE,_xll.ohTrigger(Trigger,Trigger1M))</f>
        <v>1.6364845710048481E-4</v>
      </c>
      <c r="AT509" s="320">
        <f>_xll.qlIndexFixing($AU$1,AP509,TRUE,_xll.ohTrigger(Trigger,Trigger1M))</f>
        <v>5.8923322370341147E-4</v>
      </c>
    </row>
    <row r="510" spans="41:46" ht="11.25" customHeight="1" x14ac:dyDescent="0.25">
      <c r="AO510" s="157" t="s">
        <v>211</v>
      </c>
      <c r="AP510" s="158">
        <f>_xll.qlInterestRateIndexFixingDate(Currency&amp;"ibor"&amp;Tenor,AQ510,Trigger)</f>
        <v>42858</v>
      </c>
      <c r="AQ510" s="158">
        <f>_xll.qlCalendarAdvance(Calendar,AQ509,AO510,"f",,Trigger)</f>
        <v>42860</v>
      </c>
      <c r="AR510" s="158">
        <f>_xll.qlInterestRateIndexMaturity(Currency&amp;"ibor"&amp;Tenor,AQ510,Trigger)</f>
        <v>42891</v>
      </c>
      <c r="AS510" s="320">
        <f>_xll.qlIndexFixing($AC$5,AP510,TRUE,_xll.ohTrigger(Trigger,Trigger1M))</f>
        <v>1.694458937394652E-4</v>
      </c>
      <c r="AT510" s="320">
        <f>_xll.qlIndexFixing($AU$1,AP510,TRUE,_xll.ohTrigger(Trigger,Trigger1M))</f>
        <v>5.9207599362126433E-4</v>
      </c>
    </row>
    <row r="511" spans="41:46" ht="11.25" customHeight="1" x14ac:dyDescent="0.25">
      <c r="AO511" s="157" t="s">
        <v>211</v>
      </c>
      <c r="AP511" s="158">
        <f>_xll.qlInterestRateIndexFixingDate(Currency&amp;"ibor"&amp;Tenor,AQ511,Trigger)</f>
        <v>42859</v>
      </c>
      <c r="AQ511" s="158">
        <f>_xll.qlCalendarAdvance(Calendar,AQ510,AO511,"f",,Trigger)</f>
        <v>42863</v>
      </c>
      <c r="AR511" s="158">
        <f>_xll.qlInterestRateIndexMaturity(Currency&amp;"ibor"&amp;Tenor,AQ511,Trigger)</f>
        <v>42894</v>
      </c>
      <c r="AS511" s="320">
        <f>_xll.qlIndexFixing($AC$5,AP511,TRUE,_xll.ohTrigger(Trigger,Trigger1M))</f>
        <v>1.9777217244017076E-4</v>
      </c>
      <c r="AT511" s="320">
        <f>_xll.qlIndexFixing($AU$1,AP511,TRUE,_xll.ohTrigger(Trigger,Trigger1M))</f>
        <v>6.093397779356254E-4</v>
      </c>
    </row>
    <row r="512" spans="41:46" ht="11.25" customHeight="1" x14ac:dyDescent="0.25">
      <c r="AO512" s="157" t="s">
        <v>211</v>
      </c>
      <c r="AP512" s="158">
        <f>_xll.qlInterestRateIndexFixingDate(Currency&amp;"ibor"&amp;Tenor,AQ512,Trigger)</f>
        <v>42860</v>
      </c>
      <c r="AQ512" s="158">
        <f>_xll.qlCalendarAdvance(Calendar,AQ511,AO512,"f",,Trigger)</f>
        <v>42864</v>
      </c>
      <c r="AR512" s="158">
        <f>_xll.qlInterestRateIndexMaturity(Currency&amp;"ibor"&amp;Tenor,AQ512,Trigger)</f>
        <v>42895</v>
      </c>
      <c r="AS512" s="320">
        <f>_xll.qlIndexFixing($AC$5,AP512,TRUE,_xll.ohTrigger(Trigger,Trigger1M))</f>
        <v>2.0725491297877941E-4</v>
      </c>
      <c r="AT512" s="320">
        <f>_xll.qlIndexFixing($AU$1,AP512,TRUE,_xll.ohTrigger(Trigger,Trigger1M))</f>
        <v>6.1511284366431594E-4</v>
      </c>
    </row>
    <row r="513" spans="41:46" ht="11.25" customHeight="1" x14ac:dyDescent="0.25">
      <c r="AO513" s="159" t="s">
        <v>90</v>
      </c>
      <c r="AP513" s="158">
        <f>_xll.qlInterestRateIndexFixingDate(Currency&amp;"ibor"&amp;Tenor,AQ513,Trigger)</f>
        <v>42867</v>
      </c>
      <c r="AQ513" s="158">
        <f>_xll.qlCalendarAdvance(Calendar,AQ512,AO513,"f",,Trigger)</f>
        <v>42871</v>
      </c>
      <c r="AR513" s="158">
        <f>_xll.qlInterestRateIndexMaturity(Currency&amp;"ibor"&amp;Tenor,AQ513,Trigger)</f>
        <v>42902</v>
      </c>
      <c r="AS513" s="320">
        <f>_xll.qlIndexFixing($AC$5,AP513,TRUE,_xll.ohTrigger(Trigger,Trigger1M))</f>
        <v>2.6673694595016266E-4</v>
      </c>
      <c r="AT513" s="320">
        <f>_xll.qlIndexFixing($AU$1,AP513,TRUE,_xll.ohTrigger(Trigger,Trigger1M))</f>
        <v>6.5573345199936505E-4</v>
      </c>
    </row>
    <row r="514" spans="41:46" ht="11.25" customHeight="1" x14ac:dyDescent="0.25">
      <c r="AO514" s="159" t="s">
        <v>90</v>
      </c>
      <c r="AP514" s="158">
        <f>_xll.qlInterestRateIndexFixingDate(Currency&amp;"ibor"&amp;Tenor,AQ514,Trigger)</f>
        <v>42874</v>
      </c>
      <c r="AQ514" s="158">
        <f>_xll.qlCalendarAdvance(Calendar,AQ513,AO514,"f",,Trigger)</f>
        <v>42878</v>
      </c>
      <c r="AR514" s="158">
        <f>_xll.qlInterestRateIndexMaturity(Currency&amp;"ibor"&amp;Tenor,AQ514,Trigger)</f>
        <v>42909</v>
      </c>
      <c r="AS514" s="320">
        <f>_xll.qlIndexFixing($AC$5,AP514,TRUE,_xll.ohTrigger(Trigger,Trigger1M))</f>
        <v>2.8184845952611818E-4</v>
      </c>
      <c r="AT514" s="320">
        <f>_xll.qlIndexFixing($AU$1,AP514,TRUE,_xll.ohTrigger(Trigger,Trigger1M))</f>
        <v>6.9663842335528667E-4</v>
      </c>
    </row>
    <row r="515" spans="41:46" ht="11.25" customHeight="1" x14ac:dyDescent="0.25">
      <c r="AO515" s="159" t="s">
        <v>90</v>
      </c>
      <c r="AP515" s="158">
        <f>_xll.qlInterestRateIndexFixingDate(Currency&amp;"ibor"&amp;Tenor,AQ515,Trigger)</f>
        <v>42881</v>
      </c>
      <c r="AQ515" s="158">
        <f>_xll.qlCalendarAdvance(Calendar,AQ514,AO515,"f",,Trigger)</f>
        <v>42885</v>
      </c>
      <c r="AR515" s="158">
        <f>_xll.qlInterestRateIndexMaturity(Currency&amp;"ibor"&amp;Tenor,AQ515,Trigger)</f>
        <v>42916</v>
      </c>
      <c r="AS515" s="320">
        <f>_xll.qlIndexFixing($AC$5,AP515,TRUE,_xll.ohTrigger(Trigger,Trigger1M))</f>
        <v>2.9695999276634392E-4</v>
      </c>
      <c r="AT515" s="320">
        <f>_xll.qlIndexFixing($AU$1,AP515,TRUE,_xll.ohTrigger(Trigger,Trigger1M))</f>
        <v>7.377985802742114E-4</v>
      </c>
    </row>
    <row r="516" spans="41:46" ht="11.25" customHeight="1" x14ac:dyDescent="0.25">
      <c r="AO516" s="159" t="s">
        <v>90</v>
      </c>
      <c r="AP516" s="158">
        <f>_xll.qlInterestRateIndexFixingDate(Currency&amp;"ibor"&amp;Tenor,AQ516,Trigger)</f>
        <v>42888</v>
      </c>
      <c r="AQ516" s="158">
        <f>_xll.qlCalendarAdvance(Calendar,AQ515,AO516,"f",,Trigger)</f>
        <v>42892</v>
      </c>
      <c r="AR516" s="158">
        <f>_xll.qlInterestRateIndexMaturity(Currency&amp;"ibor"&amp;Tenor,AQ516,Trigger)</f>
        <v>42922</v>
      </c>
      <c r="AS516" s="320">
        <f>_xll.qlIndexFixing($AC$5,AP516,TRUE,_xll.ohTrigger(Trigger,Trigger1M))</f>
        <v>3.1099201405293542E-4</v>
      </c>
      <c r="AT516" s="320">
        <f>_xll.qlIndexFixing($AU$1,AP516,TRUE,_xll.ohTrigger(Trigger,Trigger1M))</f>
        <v>7.7622325184556473E-4</v>
      </c>
    </row>
    <row r="517" spans="41:46" ht="11.25" customHeight="1" x14ac:dyDescent="0.25">
      <c r="AO517" s="159" t="s">
        <v>90</v>
      </c>
      <c r="AP517" s="158">
        <f>_xll.qlInterestRateIndexFixingDate(Currency&amp;"ibor"&amp;Tenor,AQ517,Trigger)</f>
        <v>42895</v>
      </c>
      <c r="AQ517" s="158">
        <f>_xll.qlCalendarAdvance(Calendar,AQ516,AO517,"f",,Trigger)</f>
        <v>42899</v>
      </c>
      <c r="AR517" s="158">
        <f>_xll.qlInterestRateIndexMaturity(Currency&amp;"ibor"&amp;Tenor,AQ517,Trigger)</f>
        <v>42929</v>
      </c>
      <c r="AS517" s="320">
        <f>_xll.qlIndexFixing($AC$5,AP517,TRUE,_xll.ohTrigger(Trigger,Trigger1M))</f>
        <v>3.2610357184736927E-4</v>
      </c>
      <c r="AT517" s="320">
        <f>_xll.qlIndexFixing($AU$1,AP517,TRUE,_xll.ohTrigger(Trigger,Trigger1M))</f>
        <v>8.178399925125035E-4</v>
      </c>
    </row>
    <row r="518" spans="41:46" ht="11.25" customHeight="1" x14ac:dyDescent="0.25">
      <c r="AO518" s="159" t="s">
        <v>90</v>
      </c>
      <c r="AP518" s="158">
        <f>_xll.qlInterestRateIndexFixingDate(Currency&amp;"ibor"&amp;Tenor,AQ518,Trigger)</f>
        <v>42902</v>
      </c>
      <c r="AQ518" s="158">
        <f>_xll.qlCalendarAdvance(Calendar,AQ517,AO518,"f",,Trigger)</f>
        <v>42906</v>
      </c>
      <c r="AR518" s="158">
        <f>_xll.qlInterestRateIndexMaturity(Currency&amp;"ibor"&amp;Tenor,AQ518,Trigger)</f>
        <v>42936</v>
      </c>
      <c r="AS518" s="320">
        <f>_xll.qlIndexFixing($AC$5,AP518,TRUE,_xll.ohTrigger(Trigger,Trigger1M))</f>
        <v>3.4121514866658487E-4</v>
      </c>
      <c r="AT518" s="320">
        <f>_xll.qlIndexFixing($AU$1,AP518,TRUE,_xll.ohTrigger(Trigger,Trigger1M))</f>
        <v>8.5967444343992838E-4</v>
      </c>
    </row>
    <row r="519" spans="41:46" ht="11.25" customHeight="1" x14ac:dyDescent="0.25">
      <c r="AO519" s="159" t="s">
        <v>90</v>
      </c>
      <c r="AP519" s="158">
        <f>_xll.qlInterestRateIndexFixingDate(Currency&amp;"ibor"&amp;Tenor,AQ519,Trigger)</f>
        <v>42909</v>
      </c>
      <c r="AQ519" s="158">
        <f>_xll.qlCalendarAdvance(Calendar,AQ518,AO519,"f",,Trigger)</f>
        <v>42913</v>
      </c>
      <c r="AR519" s="158">
        <f>_xll.qlInterestRateIndexMaturity(Currency&amp;"ibor"&amp;Tenor,AQ519,Trigger)</f>
        <v>42943</v>
      </c>
      <c r="AS519" s="320">
        <f>_xll.qlIndexFixing($AC$5,AP519,TRUE,_xll.ohTrigger(Trigger,Trigger1M))</f>
        <v>3.5632674451857582E-4</v>
      </c>
      <c r="AT519" s="320">
        <f>_xll.qlIndexFixing($AU$1,AP519,TRUE,_xll.ohTrigger(Trigger,Trigger1M))</f>
        <v>9.0171380962011938E-4</v>
      </c>
    </row>
    <row r="520" spans="41:46" ht="11.25" customHeight="1" x14ac:dyDescent="0.25">
      <c r="AO520" s="159" t="s">
        <v>90</v>
      </c>
      <c r="AP520" s="158">
        <f>_xll.qlInterestRateIndexFixingDate(Currency&amp;"ibor"&amp;Tenor,AQ520,Trigger)</f>
        <v>42916</v>
      </c>
      <c r="AQ520" s="158">
        <f>_xll.qlCalendarAdvance(Calendar,AQ519,AO520,"f",,Trigger)</f>
        <v>42920</v>
      </c>
      <c r="AR520" s="158">
        <f>_xll.qlInterestRateIndexMaturity(Currency&amp;"ibor"&amp;Tenor,AQ520,Trigger)</f>
        <v>42951</v>
      </c>
      <c r="AS520" s="320">
        <f>_xll.qlIndexFixing($AC$5,AP520,TRUE,_xll.ohTrigger(Trigger,Trigger1M))</f>
        <v>3.7251795392121139E-4</v>
      </c>
      <c r="AT520" s="320">
        <f>_xll.qlIndexFixing($AU$1,AP520,TRUE,_xll.ohTrigger(Trigger,Trigger1M))</f>
        <v>9.4697933611365853E-4</v>
      </c>
    </row>
    <row r="521" spans="41:46" ht="11.25" customHeight="1" x14ac:dyDescent="0.25">
      <c r="AO521" s="159" t="s">
        <v>90</v>
      </c>
      <c r="AP521" s="158">
        <f>_xll.qlInterestRateIndexFixingDate(Currency&amp;"ibor"&amp;Tenor,AQ521,Trigger)</f>
        <v>42923</v>
      </c>
      <c r="AQ521" s="158">
        <f>_xll.qlCalendarAdvance(Calendar,AQ520,AO521,"f",,Trigger)</f>
        <v>42927</v>
      </c>
      <c r="AR521" s="158">
        <f>_xll.qlInterestRateIndexMaturity(Currency&amp;"ibor"&amp;Tenor,AQ521,Trigger)</f>
        <v>42958</v>
      </c>
      <c r="AS521" s="320">
        <f>_xll.qlIndexFixing($AC$5,AP521,TRUE,_xll.ohTrigger(Trigger,Trigger1M))</f>
        <v>3.8762960514447979E-4</v>
      </c>
      <c r="AT521" s="320">
        <f>_xll.qlIndexFixing($AU$1,AP521,TRUE,_xll.ohTrigger(Trigger,Trigger1M))</f>
        <v>9.8940191671559319E-4</v>
      </c>
    </row>
    <row r="522" spans="41:46" ht="11.25" customHeight="1" x14ac:dyDescent="0.25">
      <c r="AO522" s="159" t="s">
        <v>90</v>
      </c>
      <c r="AP522" s="158">
        <f>_xll.qlInterestRateIndexFixingDate(Currency&amp;"ibor"&amp;Tenor,AQ522,Trigger)</f>
        <v>42930</v>
      </c>
      <c r="AQ522" s="158">
        <f>_xll.qlCalendarAdvance(Calendar,AQ521,AO522,"f",,Trigger)</f>
        <v>42934</v>
      </c>
      <c r="AR522" s="158">
        <f>_xll.qlInterestRateIndexMaturity(Currency&amp;"ibor"&amp;Tenor,AQ522,Trigger)</f>
        <v>42965</v>
      </c>
      <c r="AS522" s="320">
        <f>_xll.qlIndexFixing($AC$5,AP522,TRUE,_xll.ohTrigger(Trigger,Trigger1M))</f>
        <v>4.2863101050698787E-4</v>
      </c>
      <c r="AT522" s="320">
        <f>_xll.qlIndexFixing($AU$1,AP522,TRUE,_xll.ohTrigger(Trigger,Trigger1M))</f>
        <v>1.0319901180372473E-3</v>
      </c>
    </row>
    <row r="523" spans="41:46" ht="11.25" customHeight="1" x14ac:dyDescent="0.25">
      <c r="AO523" s="159" t="s">
        <v>90</v>
      </c>
      <c r="AP523" s="158">
        <f>_xll.qlInterestRateIndexFixingDate(Currency&amp;"ibor"&amp;Tenor,AQ523,Trigger)</f>
        <v>42937</v>
      </c>
      <c r="AQ523" s="158">
        <f>_xll.qlCalendarAdvance(Calendar,AQ522,AO523,"f",,Trigger)</f>
        <v>42941</v>
      </c>
      <c r="AR523" s="158">
        <f>_xll.qlInterestRateIndexMaturity(Currency&amp;"ibor"&amp;Tenor,AQ523,Trigger)</f>
        <v>42972</v>
      </c>
      <c r="AS523" s="320">
        <f>_xll.qlIndexFixing($AC$5,AP523,TRUE,_xll.ohTrigger(Trigger,Trigger1M))</f>
        <v>4.8965115072767895E-4</v>
      </c>
      <c r="AT523" s="320">
        <f>_xll.qlIndexFixing($AU$1,AP523,TRUE,_xll.ohTrigger(Trigger,Trigger1M))</f>
        <v>1.0747311444018444E-3</v>
      </c>
    </row>
    <row r="524" spans="41:46" ht="11.25" customHeight="1" x14ac:dyDescent="0.25">
      <c r="AO524" s="159" t="s">
        <v>90</v>
      </c>
      <c r="AP524" s="158">
        <f>_xll.qlInterestRateIndexFixingDate(Currency&amp;"ibor"&amp;Tenor,AQ524,Trigger)</f>
        <v>42944</v>
      </c>
      <c r="AQ524" s="158">
        <f>_xll.qlCalendarAdvance(Calendar,AQ523,AO524,"f",,Trigger)</f>
        <v>42948</v>
      </c>
      <c r="AR524" s="158">
        <f>_xll.qlInterestRateIndexMaturity(Currency&amp;"ibor"&amp;Tenor,AQ524,Trigger)</f>
        <v>42979</v>
      </c>
      <c r="AS524" s="320">
        <f>_xll.qlIndexFixing($AC$5,AP524,TRUE,_xll.ohTrigger(Trigger,Trigger1M))</f>
        <v>5.5143675738699197E-4</v>
      </c>
      <c r="AT524" s="320">
        <f>_xll.qlIndexFixing($AU$1,AP524,TRUE,_xll.ohTrigger(Trigger,Trigger1M))</f>
        <v>1.1176121999417934E-3</v>
      </c>
    </row>
    <row r="525" spans="41:46" ht="11.25" customHeight="1" x14ac:dyDescent="0.25">
      <c r="AO525" s="159" t="s">
        <v>90</v>
      </c>
      <c r="AP525" s="158">
        <f>_xll.qlInterestRateIndexFixingDate(Currency&amp;"ibor"&amp;Tenor,AQ525,Trigger)</f>
        <v>42951</v>
      </c>
      <c r="AQ525" s="158">
        <f>_xll.qlCalendarAdvance(Calendar,AQ524,AO525,"f",,Trigger)</f>
        <v>42955</v>
      </c>
      <c r="AR525" s="158">
        <f>_xll.qlInterestRateIndexMaturity(Currency&amp;"ibor"&amp;Tenor,AQ525,Trigger)</f>
        <v>42986</v>
      </c>
      <c r="AS525" s="320">
        <f>_xll.qlIndexFixing($AC$5,AP525,TRUE,_xll.ohTrigger(Trigger,Trigger1M))</f>
        <v>6.1398784270482929E-4</v>
      </c>
      <c r="AT525" s="320">
        <f>_xll.qlIndexFixing($AU$1,AP525,TRUE,_xll.ohTrigger(Trigger,Trigger1M))</f>
        <v>1.1606204886141591E-3</v>
      </c>
    </row>
    <row r="526" spans="41:46" ht="11.25" customHeight="1" x14ac:dyDescent="0.25">
      <c r="AO526" s="159" t="s">
        <v>90</v>
      </c>
      <c r="AP526" s="158">
        <f>_xll.qlInterestRateIndexFixingDate(Currency&amp;"ibor"&amp;Tenor,AQ526,Trigger)</f>
        <v>42958</v>
      </c>
      <c r="AQ526" s="158">
        <f>_xll.qlCalendarAdvance(Calendar,AQ525,AO526,"f",,Trigger)</f>
        <v>42962</v>
      </c>
      <c r="AR526" s="158">
        <f>_xll.qlInterestRateIndexMaturity(Currency&amp;"ibor"&amp;Tenor,AQ526,Trigger)</f>
        <v>42993</v>
      </c>
      <c r="AS526" s="320">
        <f>_xll.qlIndexFixing($AC$5,AP526,TRUE,_xll.ohTrigger(Trigger,Trigger1M))</f>
        <v>6.7085526449574674E-4</v>
      </c>
      <c r="AT526" s="320">
        <f>_xll.qlIndexFixing($AU$1,AP526,TRUE,_xll.ohTrigger(Trigger,Trigger1M))</f>
        <v>1.2037432141826134E-3</v>
      </c>
    </row>
    <row r="527" spans="41:46" ht="11.25" customHeight="1" x14ac:dyDescent="0.25">
      <c r="AO527" s="159" t="s">
        <v>90</v>
      </c>
      <c r="AP527" s="158">
        <f>_xll.qlInterestRateIndexFixingDate(Currency&amp;"ibor"&amp;Tenor,AQ527,Trigger)</f>
        <v>42965</v>
      </c>
      <c r="AQ527" s="158">
        <f>_xll.qlCalendarAdvance(Calendar,AQ526,AO527,"f",,Trigger)</f>
        <v>42969</v>
      </c>
      <c r="AR527" s="158">
        <f>_xll.qlInterestRateIndexMaturity(Currency&amp;"ibor"&amp;Tenor,AQ527,Trigger)</f>
        <v>43000</v>
      </c>
      <c r="AS527" s="320">
        <f>_xll.qlIndexFixing($AC$5,AP527,TRUE,_xll.ohTrigger(Trigger,Trigger1M))</f>
        <v>6.8935584672322463E-4</v>
      </c>
      <c r="AT527" s="320">
        <f>_xll.qlIndexFixing($AU$1,AP527,TRUE,_xll.ohTrigger(Trigger,Trigger1M))</f>
        <v>1.2469675802354837E-3</v>
      </c>
    </row>
    <row r="528" spans="41:46" ht="11.25" customHeight="1" x14ac:dyDescent="0.25">
      <c r="AO528" s="159" t="s">
        <v>90</v>
      </c>
      <c r="AP528" s="158">
        <f>_xll.qlInterestRateIndexFixingDate(Currency&amp;"ibor"&amp;Tenor,AQ528,Trigger)</f>
        <v>42972</v>
      </c>
      <c r="AQ528" s="158">
        <f>_xll.qlCalendarAdvance(Calendar,AQ527,AO528,"f",,Trigger)</f>
        <v>42976</v>
      </c>
      <c r="AR528" s="158">
        <f>_xll.qlInterestRateIndexMaturity(Currency&amp;"ibor"&amp;Tenor,AQ528,Trigger)</f>
        <v>43007</v>
      </c>
      <c r="AS528" s="320">
        <f>_xll.qlIndexFixing($AC$5,AP528,TRUE,_xll.ohTrigger(Trigger,Trigger1M))</f>
        <v>7.0785645841874338E-4</v>
      </c>
      <c r="AT528" s="320">
        <f>_xll.qlIndexFixing($AU$1,AP528,TRUE,_xll.ohTrigger(Trigger,Trigger1M))</f>
        <v>1.2902807901573896E-3</v>
      </c>
    </row>
    <row r="529" spans="41:46" ht="11.25" customHeight="1" x14ac:dyDescent="0.25">
      <c r="AO529" s="159" t="s">
        <v>90</v>
      </c>
      <c r="AP529" s="158">
        <f>_xll.qlInterestRateIndexFixingDate(Currency&amp;"ibor"&amp;Tenor,AQ529,Trigger)</f>
        <v>42979</v>
      </c>
      <c r="AQ529" s="158">
        <f>_xll.qlCalendarAdvance(Calendar,AQ528,AO529,"f",,Trigger)</f>
        <v>42983</v>
      </c>
      <c r="AR529" s="158">
        <f>_xll.qlInterestRateIndexMaturity(Currency&amp;"ibor"&amp;Tenor,AQ529,Trigger)</f>
        <v>43013</v>
      </c>
      <c r="AS529" s="320">
        <f>_xll.qlIndexFixing($AC$5,AP529,TRUE,_xll.ohTrigger(Trigger,Trigger1M))</f>
        <v>7.2503489414899036E-4</v>
      </c>
      <c r="AT529" s="320">
        <f>_xll.qlIndexFixing($AU$1,AP529,TRUE,_xll.ohTrigger(Trigger,Trigger1M))</f>
        <v>1.330562786747258E-3</v>
      </c>
    </row>
    <row r="530" spans="41:46" ht="11.25" customHeight="1" x14ac:dyDescent="0.25">
      <c r="AO530" s="159" t="s">
        <v>90</v>
      </c>
      <c r="AP530" s="158">
        <f>_xll.qlInterestRateIndexFixingDate(Currency&amp;"ibor"&amp;Tenor,AQ530,Trigger)</f>
        <v>42986</v>
      </c>
      <c r="AQ530" s="158">
        <f>_xll.qlCalendarAdvance(Calendar,AQ529,AO530,"f",,Trigger)</f>
        <v>42990</v>
      </c>
      <c r="AR530" s="158">
        <f>_xll.qlInterestRateIndexMaturity(Currency&amp;"ibor"&amp;Tenor,AQ530,Trigger)</f>
        <v>43020</v>
      </c>
      <c r="AS530" s="320">
        <f>_xll.qlIndexFixing($AC$5,AP530,TRUE,_xll.ohTrigger(Trigger,Trigger1M))</f>
        <v>7.4353552494965669E-4</v>
      </c>
      <c r="AT530" s="320">
        <f>_xll.qlIndexFixing($AU$1,AP530,TRUE,_xll.ohTrigger(Trigger,Trigger1M))</f>
        <v>1.3740117009950481E-3</v>
      </c>
    </row>
    <row r="531" spans="41:46" ht="11.25" customHeight="1" x14ac:dyDescent="0.25">
      <c r="AO531" s="159" t="s">
        <v>90</v>
      </c>
      <c r="AP531" s="158">
        <f>_xll.qlInterestRateIndexFixingDate(Currency&amp;"ibor"&amp;Tenor,AQ531,Trigger)</f>
        <v>42993</v>
      </c>
      <c r="AQ531" s="158">
        <f>_xll.qlCalendarAdvance(Calendar,AQ530,AO531,"f",,Trigger)</f>
        <v>42997</v>
      </c>
      <c r="AR531" s="158">
        <f>_xll.qlInterestRateIndexMaturity(Currency&amp;"ibor"&amp;Tenor,AQ531,Trigger)</f>
        <v>43027</v>
      </c>
      <c r="AS531" s="320">
        <f>_xll.qlIndexFixing($AC$5,AP531,TRUE,_xll.ohTrigger(Trigger,Trigger1M))</f>
        <v>7.6203618427417297E-4</v>
      </c>
      <c r="AT531" s="320">
        <f>_xll.qlIndexFixing($AU$1,AP531,TRUE,_xll.ohTrigger(Trigger,Trigger1M))</f>
        <v>1.4175119768138345E-3</v>
      </c>
    </row>
    <row r="532" spans="41:46" ht="11.25" customHeight="1" x14ac:dyDescent="0.25">
      <c r="AO532" s="159" t="s">
        <v>90</v>
      </c>
      <c r="AP532" s="158">
        <f>_xll.qlInterestRateIndexFixingDate(Currency&amp;"ibor"&amp;Tenor,AQ532,Trigger)</f>
        <v>43000</v>
      </c>
      <c r="AQ532" s="158">
        <f>_xll.qlCalendarAdvance(Calendar,AQ531,AO532,"f",,Trigger)</f>
        <v>43004</v>
      </c>
      <c r="AR532" s="158">
        <f>_xll.qlInterestRateIndexMaturity(Currency&amp;"ibor"&amp;Tenor,AQ532,Trigger)</f>
        <v>43034</v>
      </c>
      <c r="AS532" s="320">
        <f>_xll.qlIndexFixing($AC$5,AP532,TRUE,_xll.ohTrigger(Trigger,Trigger1M))</f>
        <v>7.8053687211721012E-4</v>
      </c>
      <c r="AT532" s="320">
        <f>_xll.qlIndexFixing($AU$1,AP532,TRUE,_xll.ohTrigger(Trigger,Trigger1M))</f>
        <v>1.4610508168830805E-3</v>
      </c>
    </row>
    <row r="533" spans="41:46" ht="11.25" customHeight="1" x14ac:dyDescent="0.25">
      <c r="AO533" s="159" t="s">
        <v>90</v>
      </c>
      <c r="AP533" s="158">
        <f>_xll.qlInterestRateIndexFixingDate(Currency&amp;"ibor"&amp;Tenor,AQ533,Trigger)</f>
        <v>43007</v>
      </c>
      <c r="AQ533" s="158">
        <f>_xll.qlCalendarAdvance(Calendar,AQ532,AO533,"f",,Trigger)</f>
        <v>43011</v>
      </c>
      <c r="AR533" s="158">
        <f>_xll.qlInterestRateIndexMaturity(Currency&amp;"ibor"&amp;Tenor,AQ533,Trigger)</f>
        <v>43042</v>
      </c>
      <c r="AS533" s="320">
        <f>_xll.qlIndexFixing($AC$5,AP533,TRUE,_xll.ohTrigger(Trigger,Trigger1M))</f>
        <v>8.0035995898141538E-4</v>
      </c>
      <c r="AT533" s="320">
        <f>_xll.qlIndexFixing($AU$1,AP533,TRUE,_xll.ohTrigger(Trigger,Trigger1M))</f>
        <v>1.5077316034279649E-3</v>
      </c>
    </row>
    <row r="534" spans="41:46" ht="11.25" customHeight="1" x14ac:dyDescent="0.25">
      <c r="AO534" s="159" t="s">
        <v>90</v>
      </c>
      <c r="AP534" s="158">
        <f>_xll.qlInterestRateIndexFixingDate(Currency&amp;"ibor"&amp;Tenor,AQ534,Trigger)</f>
        <v>43014</v>
      </c>
      <c r="AQ534" s="158">
        <f>_xll.qlCalendarAdvance(Calendar,AQ533,AO534,"f",,Trigger)</f>
        <v>43018</v>
      </c>
      <c r="AR534" s="158">
        <f>_xll.qlInterestRateIndexMaturity(Currency&amp;"ibor"&amp;Tenor,AQ534,Trigger)</f>
        <v>43049</v>
      </c>
      <c r="AS534" s="320">
        <f>_xll.qlIndexFixing($AC$5,AP534,TRUE,_xll.ohTrigger(Trigger,Trigger1M))</f>
        <v>8.1886074750838682E-4</v>
      </c>
      <c r="AT534" s="320">
        <f>_xll.qlIndexFixing($AU$1,AP534,TRUE,_xll.ohTrigger(Trigger,Trigger1M))</f>
        <v>1.5513091372494133E-3</v>
      </c>
    </row>
    <row r="535" spans="41:46" ht="11.25" customHeight="1" x14ac:dyDescent="0.25">
      <c r="AO535" s="159" t="s">
        <v>90</v>
      </c>
      <c r="AP535" s="158">
        <f>_xll.qlInterestRateIndexFixingDate(Currency&amp;"ibor"&amp;Tenor,AQ535,Trigger)</f>
        <v>43021</v>
      </c>
      <c r="AQ535" s="158">
        <f>_xll.qlCalendarAdvance(Calendar,AQ534,AO535,"f",,Trigger)</f>
        <v>43025</v>
      </c>
      <c r="AR535" s="158">
        <f>_xll.qlInterestRateIndexMaturity(Currency&amp;"ibor"&amp;Tenor,AQ535,Trigger)</f>
        <v>43056</v>
      </c>
      <c r="AS535" s="320">
        <f>_xll.qlIndexFixing($AC$5,AP535,TRUE,_xll.ohTrigger(Trigger,Trigger1M))</f>
        <v>8.5707099140635949E-4</v>
      </c>
      <c r="AT535" s="320">
        <f>_xll.qlIndexFixing($AU$1,AP535,TRUE,_xll.ohTrigger(Trigger,Trigger1M))</f>
        <v>1.5948859333822418E-3</v>
      </c>
    </row>
    <row r="536" spans="41:46" ht="11.25" customHeight="1" x14ac:dyDescent="0.25">
      <c r="AO536" s="159" t="s">
        <v>90</v>
      </c>
      <c r="AP536" s="158">
        <f>_xll.qlInterestRateIndexFixingDate(Currency&amp;"ibor"&amp;Tenor,AQ536,Trigger)</f>
        <v>43028</v>
      </c>
      <c r="AQ536" s="158">
        <f>_xll.qlCalendarAdvance(Calendar,AQ535,AO536,"f",,Trigger)</f>
        <v>43032</v>
      </c>
      <c r="AR536" s="158">
        <f>_xll.qlInterestRateIndexMaturity(Currency&amp;"ibor"&amp;Tenor,AQ536,Trigger)</f>
        <v>43063</v>
      </c>
      <c r="AS536" s="320">
        <f>_xll.qlIndexFixing($AC$5,AP536,TRUE,_xll.ohTrigger(Trigger,Trigger1M))</f>
        <v>9.220606139905041E-4</v>
      </c>
      <c r="AT536" s="320">
        <f>_xll.qlIndexFixing($AU$1,AP536,TRUE,_xll.ohTrigger(Trigger,Trigger1M))</f>
        <v>1.6384491936897066E-3</v>
      </c>
    </row>
    <row r="537" spans="41:46" ht="11.25" customHeight="1" x14ac:dyDescent="0.25">
      <c r="AO537" s="159" t="s">
        <v>90</v>
      </c>
      <c r="AP537" s="158">
        <f>_xll.qlInterestRateIndexFixingDate(Currency&amp;"ibor"&amp;Tenor,AQ537,Trigger)</f>
        <v>43035</v>
      </c>
      <c r="AQ537" s="158">
        <f>_xll.qlCalendarAdvance(Calendar,AQ536,AO537,"f",,Trigger)</f>
        <v>43039</v>
      </c>
      <c r="AR537" s="158">
        <f>_xll.qlInterestRateIndexMaturity(Currency&amp;"ibor"&amp;Tenor,AQ537,Trigger)</f>
        <v>43069</v>
      </c>
      <c r="AS537" s="320">
        <f>_xll.qlIndexFixing($AC$5,AP537,TRUE,_xll.ohTrigger(Trigger,Trigger1M))</f>
        <v>9.8319691822723598E-4</v>
      </c>
      <c r="AT537" s="320">
        <f>_xll.qlIndexFixing($AU$1,AP537,TRUE,_xll.ohTrigger(Trigger,Trigger1M))</f>
        <v>1.6788755618897255E-3</v>
      </c>
    </row>
    <row r="538" spans="41:46" ht="11.25" customHeight="1" x14ac:dyDescent="0.25">
      <c r="AO538" s="159" t="s">
        <v>90</v>
      </c>
      <c r="AP538" s="158">
        <f>_xll.qlInterestRateIndexFixingDate(Currency&amp;"ibor"&amp;Tenor,AQ538,Trigger)</f>
        <v>43042</v>
      </c>
      <c r="AQ538" s="158">
        <f>_xll.qlCalendarAdvance(Calendar,AQ537,AO538,"f",,Trigger)</f>
        <v>43046</v>
      </c>
      <c r="AR538" s="158">
        <f>_xll.qlInterestRateIndexMaturity(Currency&amp;"ibor"&amp;Tenor,AQ538,Trigger)</f>
        <v>43076</v>
      </c>
      <c r="AS538" s="320">
        <f>_xll.qlIndexFixing($AC$5,AP538,TRUE,_xll.ohTrigger(Trigger,Trigger1M))</f>
        <v>1.0510797253280302E-3</v>
      </c>
      <c r="AT538" s="320">
        <f>_xll.qlIndexFixing($AU$1,AP538,TRUE,_xll.ohTrigger(Trigger,Trigger1M))</f>
        <v>1.7223770333947286E-3</v>
      </c>
    </row>
    <row r="539" spans="41:46" ht="11.25" customHeight="1" x14ac:dyDescent="0.25">
      <c r="AO539" s="159" t="s">
        <v>90</v>
      </c>
      <c r="AP539" s="158">
        <f>_xll.qlInterestRateIndexFixingDate(Currency&amp;"ibor"&amp;Tenor,AQ539,Trigger)</f>
        <v>43049</v>
      </c>
      <c r="AQ539" s="158">
        <f>_xll.qlCalendarAdvance(Calendar,AQ538,AO539,"f",,Trigger)</f>
        <v>43053</v>
      </c>
      <c r="AR539" s="158">
        <f>_xll.qlInterestRateIndexMaturity(Currency&amp;"ibor"&amp;Tenor,AQ539,Trigger)</f>
        <v>43083</v>
      </c>
      <c r="AS539" s="320">
        <f>_xll.qlIndexFixing($AC$5,AP539,TRUE,_xll.ohTrigger(Trigger,Trigger1M))</f>
        <v>1.1196860861284463E-3</v>
      </c>
      <c r="AT539" s="320">
        <f>_xll.qlIndexFixing($AU$1,AP539,TRUE,_xll.ohTrigger(Trigger,Trigger1M))</f>
        <v>1.765827482723914E-3</v>
      </c>
    </row>
    <row r="540" spans="41:46" ht="11.25" customHeight="1" x14ac:dyDescent="0.25">
      <c r="AO540" s="159" t="s">
        <v>90</v>
      </c>
      <c r="AP540" s="158">
        <f>_xll.qlInterestRateIndexFixingDate(Currency&amp;"ibor"&amp;Tenor,AQ540,Trigger)</f>
        <v>43056</v>
      </c>
      <c r="AQ540" s="158">
        <f>_xll.qlCalendarAdvance(Calendar,AQ539,AO540,"f",,Trigger)</f>
        <v>43060</v>
      </c>
      <c r="AR540" s="158">
        <f>_xll.qlInterestRateIndexMaturity(Currency&amp;"ibor"&amp;Tenor,AQ540,Trigger)</f>
        <v>43090</v>
      </c>
      <c r="AS540" s="320">
        <f>_xll.qlIndexFixing($AC$5,AP540,TRUE,_xll.ohTrigger(Trigger,Trigger1M))</f>
        <v>1.1412866293945001E-3</v>
      </c>
      <c r="AT540" s="320">
        <f>_xll.qlIndexFixing($AU$1,AP540,TRUE,_xll.ohTrigger(Trigger,Trigger1M))</f>
        <v>1.8092141110779281E-3</v>
      </c>
    </row>
    <row r="541" spans="41:46" ht="11.25" customHeight="1" x14ac:dyDescent="0.25">
      <c r="AO541" s="159" t="s">
        <v>90</v>
      </c>
      <c r="AP541" s="158">
        <f>_xll.qlInterestRateIndexFixingDate(Currency&amp;"ibor"&amp;Tenor,AQ541,Trigger)</f>
        <v>43063</v>
      </c>
      <c r="AQ541" s="158">
        <f>_xll.qlCalendarAdvance(Calendar,AQ540,AO541,"f",,Trigger)</f>
        <v>43067</v>
      </c>
      <c r="AR541" s="158">
        <f>_xll.qlInterestRateIndexMaturity(Currency&amp;"ibor"&amp;Tenor,AQ541,Trigger)</f>
        <v>43097</v>
      </c>
      <c r="AS541" s="320">
        <f>_xll.qlIndexFixing($AC$5,AP541,TRUE,_xll.ohTrigger(Trigger,Trigger1M))</f>
        <v>1.1628872115414524E-3</v>
      </c>
      <c r="AT541" s="320">
        <f>_xll.qlIndexFixing($AU$1,AP541,TRUE,_xll.ohTrigger(Trigger,Trigger1M))</f>
        <v>1.8525241194708997E-3</v>
      </c>
    </row>
    <row r="542" spans="41:46" ht="11.25" customHeight="1" x14ac:dyDescent="0.25">
      <c r="AO542" s="159" t="s">
        <v>90</v>
      </c>
      <c r="AP542" s="158">
        <f>_xll.qlInterestRateIndexFixingDate(Currency&amp;"ibor"&amp;Tenor,AQ542,Trigger)</f>
        <v>43070</v>
      </c>
      <c r="AQ542" s="158">
        <f>_xll.qlCalendarAdvance(Calendar,AQ541,AO542,"f",,Trigger)</f>
        <v>43074</v>
      </c>
      <c r="AR542" s="158">
        <f>_xll.qlInterestRateIndexMaturity(Currency&amp;"ibor"&amp;Tenor,AQ542,Trigger)</f>
        <v>43105</v>
      </c>
      <c r="AS542" s="320">
        <f>_xll.qlIndexFixing($AC$5,AP542,TRUE,_xll.ohTrigger(Trigger,Trigger1M))</f>
        <v>1.1860326891979889E-3</v>
      </c>
      <c r="AT542" s="320">
        <f>_xll.qlIndexFixing($AU$1,AP542,TRUE,_xll.ohTrigger(Trigger,Trigger1M))</f>
        <v>1.8988277836458926E-3</v>
      </c>
    </row>
    <row r="543" spans="41:46" ht="11.25" customHeight="1" x14ac:dyDescent="0.25">
      <c r="AO543" s="159" t="s">
        <v>90</v>
      </c>
      <c r="AP543" s="158">
        <f>_xll.qlInterestRateIndexFixingDate(Currency&amp;"ibor"&amp;Tenor,AQ543,Trigger)</f>
        <v>43077</v>
      </c>
      <c r="AQ543" s="158">
        <f>_xll.qlCalendarAdvance(Calendar,AQ542,AO543,"f",,Trigger)</f>
        <v>43081</v>
      </c>
      <c r="AR543" s="158">
        <f>_xll.qlInterestRateIndexMaturity(Currency&amp;"ibor"&amp;Tenor,AQ543,Trigger)</f>
        <v>43112</v>
      </c>
      <c r="AS543" s="320">
        <f>_xll.qlIndexFixing($AC$5,AP543,TRUE,_xll.ohTrigger(Trigger,Trigger1M))</f>
        <v>1.2076334236868222E-3</v>
      </c>
      <c r="AT543" s="320">
        <f>_xll.qlIndexFixing($AU$1,AP543,TRUE,_xll.ohTrigger(Trigger,Trigger1M))</f>
        <v>1.9419379293881339E-3</v>
      </c>
    </row>
    <row r="544" spans="41:46" ht="11.25" customHeight="1" x14ac:dyDescent="0.25">
      <c r="AO544" s="159" t="s">
        <v>90</v>
      </c>
      <c r="AP544" s="158">
        <f>_xll.qlInterestRateIndexFixingDate(Currency&amp;"ibor"&amp;Tenor,AQ544,Trigger)</f>
        <v>43084</v>
      </c>
      <c r="AQ544" s="158">
        <f>_xll.qlCalendarAdvance(Calendar,AQ543,AO544,"f",,Trigger)</f>
        <v>43088</v>
      </c>
      <c r="AR544" s="158">
        <f>_xll.qlInterestRateIndexMaturity(Currency&amp;"ibor"&amp;Tenor,AQ544,Trigger)</f>
        <v>43119</v>
      </c>
      <c r="AS544" s="320">
        <f>_xll.qlIndexFixing($AC$5,AP544,TRUE,_xll.ohTrigger(Trigger,Trigger1M))</f>
        <v>1.2292341983499711E-3</v>
      </c>
      <c r="AT544" s="320">
        <f>_xll.qlIndexFixing($AU$1,AP544,TRUE,_xll.ohTrigger(Trigger,Trigger1M))</f>
        <v>1.9849321473675019E-3</v>
      </c>
    </row>
    <row r="545" spans="41:46" ht="11.25" customHeight="1" x14ac:dyDescent="0.25">
      <c r="AO545" s="159" t="s">
        <v>90</v>
      </c>
      <c r="AP545" s="158">
        <f>_xll.qlInterestRateIndexFixingDate(Currency&amp;"ibor"&amp;Tenor,AQ545,Trigger)</f>
        <v>43090</v>
      </c>
      <c r="AQ545" s="158">
        <f>_xll.qlCalendarAdvance(Calendar,AQ544,AO545,"f",,Trigger)</f>
        <v>43096</v>
      </c>
      <c r="AR545" s="158">
        <f>_xll.qlInterestRateIndexMaturity(Currency&amp;"ibor"&amp;Tenor,AQ545,Trigger)</f>
        <v>43129</v>
      </c>
      <c r="AS545" s="320">
        <f>_xll.qlIndexFixing($AC$5,AP545,TRUE,_xll.ohTrigger(Trigger,Trigger1M))</f>
        <v>1.2570110708732718E-3</v>
      </c>
      <c r="AT545" s="320">
        <f>_xll.qlIndexFixing($AU$1,AP545,TRUE,_xll.ohTrigger(Trigger,Trigger1M))</f>
        <v>2.0400152254614183E-3</v>
      </c>
    </row>
    <row r="546" spans="41:46" ht="11.25" customHeight="1" x14ac:dyDescent="0.25">
      <c r="AO546" s="159" t="s">
        <v>90</v>
      </c>
      <c r="AP546" s="158">
        <f>_xll.qlInterestRateIndexFixingDate(Currency&amp;"ibor"&amp;Tenor,AQ546,Trigger)</f>
        <v>43098</v>
      </c>
      <c r="AQ546" s="158">
        <f>_xll.qlCalendarAdvance(Calendar,AQ545,AO546,"f",,Trigger)</f>
        <v>43103</v>
      </c>
      <c r="AR546" s="158">
        <f>_xll.qlInterestRateIndexMaturity(Currency&amp;"ibor"&amp;Tenor,AQ546,Trigger)</f>
        <v>43136</v>
      </c>
      <c r="AS546" s="320">
        <f>_xll.qlIndexFixing($AC$5,AP546,TRUE,_xll.ohTrigger(Trigger,Trigger1M))</f>
        <v>1.2786120894979871E-3</v>
      </c>
      <c r="AT546" s="320">
        <f>_xll.qlIndexFixing($AU$1,AP546,TRUE,_xll.ohTrigger(Trigger,Trigger1M))</f>
        <v>2.082695496315911E-3</v>
      </c>
    </row>
    <row r="547" spans="41:46" ht="11.25" customHeight="1" x14ac:dyDescent="0.25">
      <c r="AO547" s="159" t="s">
        <v>90</v>
      </c>
      <c r="AP547" s="158">
        <f>_xll.qlInterestRateIndexFixingDate(Currency&amp;"ibor"&amp;Tenor,AQ547,Trigger)</f>
        <v>43108</v>
      </c>
      <c r="AQ547" s="158">
        <f>_xll.qlCalendarAdvance(Calendar,AQ546,AO547,"f",,Trigger)</f>
        <v>43110</v>
      </c>
      <c r="AR547" s="158">
        <f>_xll.qlInterestRateIndexMaturity(Currency&amp;"ibor"&amp;Tenor,AQ547,Trigger)</f>
        <v>43143</v>
      </c>
      <c r="AS547" s="320">
        <f>_xll.qlIndexFixing($AC$5,AP547,TRUE,_xll.ohTrigger(Trigger,Trigger1M))</f>
        <v>1.3002131508933379E-3</v>
      </c>
      <c r="AT547" s="320">
        <f>_xll.qlIndexFixing($AU$1,AP547,TRUE,_xll.ohTrigger(Trigger,Trigger1M))</f>
        <v>2.125217790338787E-3</v>
      </c>
    </row>
    <row r="548" spans="41:46" ht="11.25" customHeight="1" x14ac:dyDescent="0.25">
      <c r="AO548" s="159" t="s">
        <v>90</v>
      </c>
      <c r="AP548" s="158">
        <f>_xll.qlInterestRateIndexFixingDate(Currency&amp;"ibor"&amp;Tenor,AQ548,Trigger)</f>
        <v>43115</v>
      </c>
      <c r="AQ548" s="158">
        <f>_xll.qlCalendarAdvance(Calendar,AQ547,AO548,"f",,Trigger)</f>
        <v>43117</v>
      </c>
      <c r="AR548" s="158">
        <f>_xll.qlInterestRateIndexMaturity(Currency&amp;"ibor"&amp;Tenor,AQ548,Trigger)</f>
        <v>43150</v>
      </c>
      <c r="AS548" s="320">
        <f>_xll.qlIndexFixing($AC$5,AP548,TRUE,_xll.ohTrigger(Trigger,Trigger1M))</f>
        <v>1.3594745099230403E-3</v>
      </c>
      <c r="AT548" s="320">
        <f>_xll.qlIndexFixing($AU$1,AP548,TRUE,_xll.ohTrigger(Trigger,Trigger1M))</f>
        <v>2.1675693068216747E-3</v>
      </c>
    </row>
    <row r="549" spans="41:46" ht="11.25" customHeight="1" x14ac:dyDescent="0.25">
      <c r="AO549" s="159" t="s">
        <v>90</v>
      </c>
      <c r="AP549" s="158">
        <f>_xll.qlInterestRateIndexFixingDate(Currency&amp;"ibor"&amp;Tenor,AQ549,Trigger)</f>
        <v>43122</v>
      </c>
      <c r="AQ549" s="158">
        <f>_xll.qlCalendarAdvance(Calendar,AQ548,AO549,"f",,Trigger)</f>
        <v>43124</v>
      </c>
      <c r="AR549" s="158">
        <f>_xll.qlInterestRateIndexMaturity(Currency&amp;"ibor"&amp;Tenor,AQ549,Trigger)</f>
        <v>43157</v>
      </c>
      <c r="AS549" s="320">
        <f>_xll.qlIndexFixing($AC$5,AP549,TRUE,_xll.ohTrigger(Trigger,Trigger1M))</f>
        <v>1.4344243732375165E-3</v>
      </c>
      <c r="AT549" s="320">
        <f>_xll.qlIndexFixing($AU$1,AP549,TRUE,_xll.ohTrigger(Trigger,Trigger1M))</f>
        <v>2.2097372448672626E-3</v>
      </c>
    </row>
    <row r="550" spans="41:46" ht="11.25" customHeight="1" x14ac:dyDescent="0.25">
      <c r="AO550" s="159" t="s">
        <v>90</v>
      </c>
      <c r="AP550" s="158">
        <f>_xll.qlInterestRateIndexFixingDate(Currency&amp;"ibor"&amp;Tenor,AQ550,Trigger)</f>
        <v>43129</v>
      </c>
      <c r="AQ550" s="158">
        <f>_xll.qlCalendarAdvance(Calendar,AQ549,AO550,"f",,Trigger)</f>
        <v>43131</v>
      </c>
      <c r="AR550" s="158">
        <f>_xll.qlInterestRateIndexMaturity(Currency&amp;"ibor"&amp;Tenor,AQ550,Trigger)</f>
        <v>43159</v>
      </c>
      <c r="AS550" s="320">
        <f>_xll.qlIndexFixing($AC$5,AP550,TRUE,_xll.ohTrigger(Trigger,Trigger1M))</f>
        <v>1.4826694301848875E-3</v>
      </c>
      <c r="AT550" s="320">
        <f>_xll.qlIndexFixing($AU$1,AP550,TRUE,_xll.ohTrigger(Trigger,Trigger1M))</f>
        <v>2.2367606751783065E-3</v>
      </c>
    </row>
    <row r="551" spans="41:46" ht="11.25" customHeight="1" x14ac:dyDescent="0.25">
      <c r="AO551" s="159" t="s">
        <v>90</v>
      </c>
      <c r="AP551" s="158">
        <f>_xll.qlInterestRateIndexFixingDate(Currency&amp;"ibor"&amp;Tenor,AQ551,Trigger)</f>
        <v>43136</v>
      </c>
      <c r="AQ551" s="158">
        <f>_xll.qlCalendarAdvance(Calendar,AQ550,AO551,"f",,Trigger)</f>
        <v>43138</v>
      </c>
      <c r="AR551" s="158">
        <f>_xll.qlInterestRateIndexMaturity(Currency&amp;"ibor"&amp;Tenor,AQ551,Trigger)</f>
        <v>43166</v>
      </c>
      <c r="AS551" s="320">
        <f>_xll.qlIndexFixing($AC$5,AP551,TRUE,_xll.ohTrigger(Trigger,Trigger1M))</f>
        <v>1.5682480946512176E-3</v>
      </c>
      <c r="AT551" s="320">
        <f>_xll.qlIndexFixing($AU$1,AP551,TRUE,_xll.ohTrigger(Trigger,Trigger1M))</f>
        <v>2.2786012376501447E-3</v>
      </c>
    </row>
    <row r="552" spans="41:46" ht="11.25" customHeight="1" x14ac:dyDescent="0.25">
      <c r="AO552" s="159" t="s">
        <v>90</v>
      </c>
      <c r="AP552" s="158">
        <f>_xll.qlInterestRateIndexFixingDate(Currency&amp;"ibor"&amp;Tenor,AQ552,Trigger)</f>
        <v>43143</v>
      </c>
      <c r="AQ552" s="158">
        <f>_xll.qlCalendarAdvance(Calendar,AQ551,AO552,"f",,Trigger)</f>
        <v>43145</v>
      </c>
      <c r="AR552" s="158">
        <f>_xll.qlInterestRateIndexMaturity(Currency&amp;"ibor"&amp;Tenor,AQ552,Trigger)</f>
        <v>43173</v>
      </c>
      <c r="AS552" s="320">
        <f>_xll.qlIndexFixing($AC$5,AP552,TRUE,_xll.ohTrigger(Trigger,Trigger1M))</f>
        <v>1.654685274342173E-3</v>
      </c>
      <c r="AT552" s="320">
        <f>_xll.qlIndexFixing($AU$1,AP552,TRUE,_xll.ohTrigger(Trigger,Trigger1M))</f>
        <v>2.3202243725517491E-3</v>
      </c>
    </row>
    <row r="553" spans="41:46" ht="11.25" customHeight="1" x14ac:dyDescent="0.25">
      <c r="AO553" s="159" t="s">
        <v>90</v>
      </c>
      <c r="AP553" s="158">
        <f>_xll.qlInterestRateIndexFixingDate(Currency&amp;"ibor"&amp;Tenor,AQ553,Trigger)</f>
        <v>43150</v>
      </c>
      <c r="AQ553" s="158">
        <f>_xll.qlCalendarAdvance(Calendar,AQ552,AO553,"f",,Trigger)</f>
        <v>43152</v>
      </c>
      <c r="AR553" s="158">
        <f>_xll.qlInterestRateIndexMaturity(Currency&amp;"ibor"&amp;Tenor,AQ553,Trigger)</f>
        <v>43180</v>
      </c>
      <c r="AS553" s="320">
        <f>_xll.qlIndexFixing($AC$5,AP553,TRUE,_xll.ohTrigger(Trigger,Trigger1M))</f>
        <v>1.6797183697102114E-3</v>
      </c>
      <c r="AT553" s="320">
        <f>_xll.qlIndexFixing($AU$1,AP553,TRUE,_xll.ohTrigger(Trigger,Trigger1M))</f>
        <v>2.3616172790998291E-3</v>
      </c>
    </row>
    <row r="554" spans="41:46" ht="11.25" customHeight="1" x14ac:dyDescent="0.25">
      <c r="AO554" s="159" t="s">
        <v>90</v>
      </c>
      <c r="AP554" s="158">
        <f>_xll.qlInterestRateIndexFixingDate(Currency&amp;"ibor"&amp;Tenor,AQ554,Trigger)</f>
        <v>43157</v>
      </c>
      <c r="AQ554" s="158">
        <f>_xll.qlCalendarAdvance(Calendar,AQ553,AO554,"f",,Trigger)</f>
        <v>43159</v>
      </c>
      <c r="AR554" s="158">
        <f>_xll.qlInterestRateIndexMaturity(Currency&amp;"ibor"&amp;Tenor,AQ554,Trigger)</f>
        <v>43188</v>
      </c>
      <c r="AS554" s="320">
        <f>_xll.qlIndexFixing($AC$5,AP554,TRUE,_xll.ohTrigger(Trigger,Trigger1M))</f>
        <v>1.7065436420572876E-3</v>
      </c>
      <c r="AT554" s="320">
        <f>_xll.qlIndexFixing($AU$1,AP554,TRUE,_xll.ohTrigger(Trigger,Trigger1M))</f>
        <v>2.405692382360524E-3</v>
      </c>
    </row>
    <row r="555" spans="41:46" ht="11.25" customHeight="1" x14ac:dyDescent="0.25">
      <c r="AO555" s="159" t="s">
        <v>90</v>
      </c>
      <c r="AP555" s="158">
        <f>_xll.qlInterestRateIndexFixingDate(Currency&amp;"ibor"&amp;Tenor,AQ555,Trigger)</f>
        <v>43164</v>
      </c>
      <c r="AQ555" s="158">
        <f>_xll.qlCalendarAdvance(Calendar,AQ554,AO555,"f",,Trigger)</f>
        <v>43166</v>
      </c>
      <c r="AR555" s="158">
        <f>_xll.qlInterestRateIndexMaturity(Currency&amp;"ibor"&amp;Tenor,AQ555,Trigger)</f>
        <v>43199</v>
      </c>
      <c r="AS555" s="320">
        <f>_xll.qlIndexFixing($AC$5,AP555,TRUE,_xll.ohTrigger(Trigger,Trigger1M))</f>
        <v>1.7387461378959303E-3</v>
      </c>
      <c r="AT555" s="320">
        <f>_xll.qlIndexFixing($AU$1,AP555,TRUE,_xll.ohTrigger(Trigger,Trigger1M))</f>
        <v>2.4581728520154593E-3</v>
      </c>
    </row>
    <row r="556" spans="41:46" ht="11.25" customHeight="1" x14ac:dyDescent="0.25">
      <c r="AO556" s="159" t="s">
        <v>90</v>
      </c>
      <c r="AP556" s="158">
        <f>_xll.qlInterestRateIndexFixingDate(Currency&amp;"ibor"&amp;Tenor,AQ556,Trigger)</f>
        <v>43171</v>
      </c>
      <c r="AQ556" s="158">
        <f>_xll.qlCalendarAdvance(Calendar,AQ555,AO556,"f",,Trigger)</f>
        <v>43173</v>
      </c>
      <c r="AR556" s="158">
        <f>_xll.qlInterestRateIndexMaturity(Currency&amp;"ibor"&amp;Tenor,AQ556,Trigger)</f>
        <v>43206</v>
      </c>
      <c r="AS556" s="320">
        <f>_xll.qlIndexFixing($AC$5,AP556,TRUE,_xll.ohTrigger(Trigger,Trigger1M))</f>
        <v>1.7637800057158548E-3</v>
      </c>
      <c r="AT556" s="320">
        <f>_xll.qlIndexFixing($AU$1,AP556,TRUE,_xll.ohTrigger(Trigger,Trigger1M))</f>
        <v>2.4986973002198583E-3</v>
      </c>
    </row>
    <row r="557" spans="41:46" ht="11.25" customHeight="1" x14ac:dyDescent="0.25">
      <c r="AO557" s="159" t="s">
        <v>90</v>
      </c>
      <c r="AP557" s="158">
        <f>_xll.qlInterestRateIndexFixingDate(Currency&amp;"ibor"&amp;Tenor,AQ557,Trigger)</f>
        <v>43178</v>
      </c>
      <c r="AQ557" s="158">
        <f>_xll.qlCalendarAdvance(Calendar,AQ556,AO557,"f",,Trigger)</f>
        <v>43180</v>
      </c>
      <c r="AR557" s="158">
        <f>_xll.qlInterestRateIndexMaturity(Currency&amp;"ibor"&amp;Tenor,AQ557,Trigger)</f>
        <v>43213</v>
      </c>
      <c r="AS557" s="320">
        <f>_xll.qlIndexFixing($AC$5,AP557,TRUE,_xll.ohTrigger(Trigger,Trigger1M))</f>
        <v>1.7888139309758927E-3</v>
      </c>
      <c r="AT557" s="320">
        <f>_xll.qlIndexFixing($AU$1,AP557,TRUE,_xll.ohTrigger(Trigger,Trigger1M))</f>
        <v>2.5389357561907263E-3</v>
      </c>
    </row>
    <row r="558" spans="41:46" ht="11.25" customHeight="1" x14ac:dyDescent="0.25">
      <c r="AO558" s="159" t="s">
        <v>90</v>
      </c>
      <c r="AP558" s="158">
        <f>_xll.qlInterestRateIndexFixingDate(Currency&amp;"ibor"&amp;Tenor,AQ558,Trigger)</f>
        <v>43185</v>
      </c>
      <c r="AQ558" s="158">
        <f>_xll.qlCalendarAdvance(Calendar,AQ557,AO558,"f",,Trigger)</f>
        <v>43187</v>
      </c>
      <c r="AR558" s="158">
        <f>_xll.qlInterestRateIndexMaturity(Currency&amp;"ibor"&amp;Tenor,AQ558,Trigger)</f>
        <v>43220</v>
      </c>
      <c r="AS558" s="320">
        <f>_xll.qlIndexFixing($AC$5,AP558,TRUE,_xll.ohTrigger(Trigger,Trigger1M))</f>
        <v>1.8138479136687769E-3</v>
      </c>
      <c r="AT558" s="320">
        <f>_xll.qlIndexFixing($AU$1,AP558,TRUE,_xll.ohTrigger(Trigger,Trigger1M))</f>
        <v>2.5788754174174955E-3</v>
      </c>
    </row>
    <row r="559" spans="41:46" ht="11.25" customHeight="1" x14ac:dyDescent="0.25">
      <c r="AO559" s="159" t="s">
        <v>90</v>
      </c>
      <c r="AP559" s="158">
        <f>_xll.qlInterestRateIndexFixingDate(Currency&amp;"ibor"&amp;Tenor,AQ559,Trigger)</f>
        <v>43188</v>
      </c>
      <c r="AQ559" s="158">
        <f>_xll.qlCalendarAdvance(Calendar,AQ558,AO559,"f",,Trigger)</f>
        <v>43194</v>
      </c>
      <c r="AR559" s="158">
        <f>_xll.qlInterestRateIndexMaturity(Currency&amp;"ibor"&amp;Tenor,AQ559,Trigger)</f>
        <v>43224</v>
      </c>
      <c r="AS559" s="320">
        <f>_xll.qlIndexFixing($AC$5,AP559,TRUE,_xll.ohTrigger(Trigger,Trigger1M))</f>
        <v>1.8335035052059467E-3</v>
      </c>
      <c r="AT559" s="320">
        <f>_xll.qlIndexFixing($AU$1,AP559,TRUE,_xll.ohTrigger(Trigger,Trigger1M))</f>
        <v>2.6100619608362408E-3</v>
      </c>
    </row>
    <row r="560" spans="41:46" ht="11.25" customHeight="1" x14ac:dyDescent="0.25">
      <c r="AO560" s="159" t="s">
        <v>90</v>
      </c>
      <c r="AP560" s="158">
        <f>_xll.qlInterestRateIndexFixingDate(Currency&amp;"ibor"&amp;Tenor,AQ560,Trigger)</f>
        <v>43199</v>
      </c>
      <c r="AQ560" s="158">
        <f>_xll.qlCalendarAdvance(Calendar,AQ559,AO560,"f",,Trigger)</f>
        <v>43201</v>
      </c>
      <c r="AR560" s="158">
        <f>_xll.qlInterestRateIndexMaturity(Currency&amp;"ibor"&amp;Tenor,AQ560,Trigger)</f>
        <v>43231</v>
      </c>
      <c r="AS560" s="320">
        <f>_xll.qlIndexFixing($AC$5,AP560,TRUE,_xll.ohTrigger(Trigger,Trigger1M))</f>
        <v>1.8585372053907534E-3</v>
      </c>
      <c r="AT560" s="320">
        <f>_xll.qlIndexFixing($AU$1,AP560,TRUE,_xll.ohTrigger(Trigger,Trigger1M))</f>
        <v>2.6494374109660157E-3</v>
      </c>
    </row>
    <row r="561" spans="41:46" ht="11.25" customHeight="1" x14ac:dyDescent="0.25">
      <c r="AO561" s="159" t="s">
        <v>90</v>
      </c>
      <c r="AP561" s="158">
        <f>_xll.qlInterestRateIndexFixingDate(Currency&amp;"ibor"&amp;Tenor,AQ561,Trigger)</f>
        <v>43206</v>
      </c>
      <c r="AQ561" s="158">
        <f>_xll.qlCalendarAdvance(Calendar,AQ560,AO561,"f",,Trigger)</f>
        <v>43208</v>
      </c>
      <c r="AR561" s="158">
        <f>_xll.qlInterestRateIndexMaturity(Currency&amp;"ibor"&amp;Tenor,AQ561,Trigger)</f>
        <v>43238</v>
      </c>
      <c r="AS561" s="320">
        <f>_xll.qlIndexFixing($AC$5,AP561,TRUE,_xll.ohTrigger(Trigger,Trigger1M))</f>
        <v>1.946026273218493E-3</v>
      </c>
      <c r="AT561" s="320">
        <f>_xll.qlIndexFixing($AU$1,AP561,TRUE,_xll.ohTrigger(Trigger,Trigger1M))</f>
        <v>2.6884830233067092E-3</v>
      </c>
    </row>
    <row r="562" spans="41:46" ht="11.25" customHeight="1" x14ac:dyDescent="0.25">
      <c r="AO562" s="159" t="s">
        <v>90</v>
      </c>
      <c r="AP562" s="158">
        <f>_xll.qlInterestRateIndexFixingDate(Currency&amp;"ibor"&amp;Tenor,AQ562,Trigger)</f>
        <v>43213</v>
      </c>
      <c r="AQ562" s="158">
        <f>_xll.qlCalendarAdvance(Calendar,AQ561,AO562,"f",,Trigger)</f>
        <v>43215</v>
      </c>
      <c r="AR562" s="158">
        <f>_xll.qlInterestRateIndexMaturity(Currency&amp;"ibor"&amp;Tenor,AQ562,Trigger)</f>
        <v>43245</v>
      </c>
      <c r="AS562" s="320">
        <f>_xll.qlIndexFixing($AC$5,AP562,TRUE,_xll.ohTrigger(Trigger,Trigger1M))</f>
        <v>2.0814490196352509E-3</v>
      </c>
      <c r="AT562" s="320">
        <f>_xll.qlIndexFixing($AU$1,AP562,TRUE,_xll.ohTrigger(Trigger,Trigger1M))</f>
        <v>2.7272689604300737E-3</v>
      </c>
    </row>
    <row r="563" spans="41:46" ht="11.25" customHeight="1" x14ac:dyDescent="0.25">
      <c r="AO563" s="159" t="s">
        <v>90</v>
      </c>
      <c r="AP563" s="158">
        <f>_xll.qlInterestRateIndexFixingDate(Currency&amp;"ibor"&amp;Tenor,AQ563,Trigger)</f>
        <v>43217</v>
      </c>
      <c r="AQ563" s="158">
        <f>_xll.qlCalendarAdvance(Calendar,AQ562,AO563,"f",,Trigger)</f>
        <v>43222</v>
      </c>
      <c r="AR563" s="158">
        <f>_xll.qlInterestRateIndexMaturity(Currency&amp;"ibor"&amp;Tenor,AQ563,Trigger)</f>
        <v>43255</v>
      </c>
      <c r="AS563" s="320">
        <f>_xll.qlIndexFixing($AC$5,AP563,TRUE,_xll.ohTrigger(Trigger,Trigger1M))</f>
        <v>2.241708939422115E-3</v>
      </c>
      <c r="AT563" s="320">
        <f>_xll.qlIndexFixing($AU$1,AP563,TRUE,_xll.ohTrigger(Trigger,Trigger1M))</f>
        <v>2.774261849372421E-3</v>
      </c>
    </row>
    <row r="564" spans="41:46" ht="11.25" customHeight="1" x14ac:dyDescent="0.25">
      <c r="AO564" s="159" t="s">
        <v>90</v>
      </c>
      <c r="AP564" s="158">
        <f>_xll.qlInterestRateIndexFixingDate(Currency&amp;"ibor"&amp;Tenor,AQ564,Trigger)</f>
        <v>43227</v>
      </c>
      <c r="AQ564" s="158">
        <f>_xll.qlCalendarAdvance(Calendar,AQ563,AO564,"f",,Trigger)</f>
        <v>43229</v>
      </c>
      <c r="AR564" s="158">
        <f>_xll.qlInterestRateIndexMaturity(Currency&amp;"ibor"&amp;Tenor,AQ564,Trigger)</f>
        <v>43262</v>
      </c>
      <c r="AS564" s="320">
        <f>_xll.qlIndexFixing($AC$5,AP564,TRUE,_xll.ohTrigger(Trigger,Trigger1M))</f>
        <v>2.3701675463761907E-3</v>
      </c>
      <c r="AT564" s="320">
        <f>_xll.qlIndexFixing($AU$1,AP564,TRUE,_xll.ohTrigger(Trigger,Trigger1M))</f>
        <v>2.8129961570052845E-3</v>
      </c>
    </row>
    <row r="565" spans="41:46" ht="11.25" customHeight="1" x14ac:dyDescent="0.25">
      <c r="AO565" s="159" t="s">
        <v>90</v>
      </c>
      <c r="AP565" s="158">
        <f>_xll.qlInterestRateIndexFixingDate(Currency&amp;"ibor"&amp;Tenor,AQ565,Trigger)</f>
        <v>43234</v>
      </c>
      <c r="AQ565" s="158">
        <f>_xll.qlCalendarAdvance(Calendar,AQ564,AO565,"f",,Trigger)</f>
        <v>43236</v>
      </c>
      <c r="AR565" s="158">
        <f>_xll.qlInterestRateIndexMaturity(Currency&amp;"ibor"&amp;Tenor,AQ565,Trigger)</f>
        <v>43269</v>
      </c>
      <c r="AS565" s="320">
        <f>_xll.qlIndexFixing($AC$5,AP565,TRUE,_xll.ohTrigger(Trigger,Trigger1M))</f>
        <v>2.4715508571070514E-3</v>
      </c>
      <c r="AT565" s="320">
        <f>_xll.qlIndexFixing($AU$1,AP565,TRUE,_xll.ohTrigger(Trigger,Trigger1M))</f>
        <v>2.8519084999167887E-3</v>
      </c>
    </row>
    <row r="566" spans="41:46" ht="11.25" customHeight="1" x14ac:dyDescent="0.25">
      <c r="AO566" s="159" t="s">
        <v>90</v>
      </c>
      <c r="AP566" s="158">
        <f>_xll.qlInterestRateIndexFixingDate(Currency&amp;"ibor"&amp;Tenor,AQ566,Trigger)</f>
        <v>43241</v>
      </c>
      <c r="AQ566" s="158">
        <f>_xll.qlCalendarAdvance(Calendar,AQ565,AO566,"f",,Trigger)</f>
        <v>43243</v>
      </c>
      <c r="AR566" s="158">
        <f>_xll.qlInterestRateIndexMaturity(Currency&amp;"ibor"&amp;Tenor,AQ566,Trigger)</f>
        <v>43276</v>
      </c>
      <c r="AS566" s="320">
        <f>_xll.qlIndexFixing($AC$5,AP566,TRUE,_xll.ohTrigger(Trigger,Trigger1M))</f>
        <v>2.5025376442166063E-3</v>
      </c>
      <c r="AT566" s="320">
        <f>_xll.qlIndexFixing($AU$1,AP566,TRUE,_xll.ohTrigger(Trigger,Trigger1M))</f>
        <v>2.8910897985296399E-3</v>
      </c>
    </row>
    <row r="567" spans="41:46" ht="11.25" customHeight="1" x14ac:dyDescent="0.25">
      <c r="AO567" s="159" t="s">
        <v>90</v>
      </c>
      <c r="AP567" s="158">
        <f>_xll.qlInterestRateIndexFixingDate(Currency&amp;"ibor"&amp;Tenor,AQ567,Trigger)</f>
        <v>43248</v>
      </c>
      <c r="AQ567" s="158">
        <f>_xll.qlCalendarAdvance(Calendar,AQ566,AO567,"f",,Trigger)</f>
        <v>43250</v>
      </c>
      <c r="AR567" s="158">
        <f>_xll.qlInterestRateIndexMaturity(Currency&amp;"ibor"&amp;Tenor,AQ567,Trigger)</f>
        <v>43280</v>
      </c>
      <c r="AS567" s="320">
        <f>_xll.qlIndexFixing($AC$5,AP567,TRUE,_xll.ohTrigger(Trigger,Trigger1M))</f>
        <v>2.5268578647166251E-3</v>
      </c>
      <c r="AT567" s="320">
        <f>_xll.qlIndexFixing($AU$1,AP567,TRUE,_xll.ohTrigger(Trigger,Trigger1M))</f>
        <v>2.9219906703037424E-3</v>
      </c>
    </row>
    <row r="568" spans="41:46" ht="11.25" customHeight="1" x14ac:dyDescent="0.25">
      <c r="AO568" s="159" t="s">
        <v>90</v>
      </c>
      <c r="AP568" s="158">
        <f>_xll.qlInterestRateIndexFixingDate(Currency&amp;"ibor"&amp;Tenor,AQ568,Trigger)</f>
        <v>43255</v>
      </c>
      <c r="AQ568" s="158">
        <f>_xll.qlCalendarAdvance(Calendar,AQ567,AO568,"f",,Trigger)</f>
        <v>43257</v>
      </c>
      <c r="AR568" s="158">
        <f>_xll.qlInterestRateIndexMaturity(Currency&amp;"ibor"&amp;Tenor,AQ568,Trigger)</f>
        <v>43287</v>
      </c>
      <c r="AS568" s="320">
        <f>_xll.qlIndexFixing($AC$5,AP568,TRUE,_xll.ohTrigger(Trigger,Trigger1M))</f>
        <v>2.5578441525428985E-3</v>
      </c>
      <c r="AT568" s="320">
        <f>_xll.qlIndexFixing($AU$1,AP568,TRUE,_xll.ohTrigger(Trigger,Trigger1M))</f>
        <v>2.9616738218338767E-3</v>
      </c>
    </row>
    <row r="569" spans="41:46" ht="11.25" customHeight="1" x14ac:dyDescent="0.25">
      <c r="AO569" s="159" t="s">
        <v>90</v>
      </c>
      <c r="AP569" s="158">
        <f>_xll.qlInterestRateIndexFixingDate(Currency&amp;"ibor"&amp;Tenor,AQ569,Trigger)</f>
        <v>43262</v>
      </c>
      <c r="AQ569" s="158">
        <f>_xll.qlCalendarAdvance(Calendar,AQ568,AO569,"f",,Trigger)</f>
        <v>43264</v>
      </c>
      <c r="AR569" s="158">
        <f>_xll.qlInterestRateIndexMaturity(Currency&amp;"ibor"&amp;Tenor,AQ569,Trigger)</f>
        <v>43294</v>
      </c>
      <c r="AS569" s="320">
        <f>_xll.qlIndexFixing($AC$5,AP569,TRUE,_xll.ohTrigger(Trigger,Trigger1M))</f>
        <v>2.5888305203638495E-3</v>
      </c>
      <c r="AT569" s="320">
        <f>_xll.qlIndexFixing($AU$1,AP569,TRUE,_xll.ohTrigger(Trigger,Trigger1M))</f>
        <v>3.0016436312187977E-3</v>
      </c>
    </row>
    <row r="570" spans="41:46" ht="11.25" customHeight="1" x14ac:dyDescent="0.25">
      <c r="AO570" s="159" t="s">
        <v>90</v>
      </c>
      <c r="AP570" s="158">
        <f>_xll.qlInterestRateIndexFixingDate(Currency&amp;"ibor"&amp;Tenor,AQ570,Trigger)</f>
        <v>43269</v>
      </c>
      <c r="AQ570" s="158">
        <f>_xll.qlCalendarAdvance(Calendar,AQ569,AO570,"f",,Trigger)</f>
        <v>43271</v>
      </c>
      <c r="AR570" s="158">
        <f>_xll.qlInterestRateIndexMaturity(Currency&amp;"ibor"&amp;Tenor,AQ570,Trigger)</f>
        <v>43301</v>
      </c>
      <c r="AS570" s="320">
        <f>_xll.qlIndexFixing($AC$5,AP570,TRUE,_xll.ohTrigger(Trigger,Trigger1M))</f>
        <v>2.6198169681794781E-3</v>
      </c>
      <c r="AT570" s="320">
        <f>_xll.qlIndexFixing($AU$1,AP570,TRUE,_xll.ohTrigger(Trigger,Trigger1M))</f>
        <v>3.0419035347710732E-3</v>
      </c>
    </row>
    <row r="571" spans="41:46" ht="11.25" customHeight="1" x14ac:dyDescent="0.25">
      <c r="AO571" s="159" t="s">
        <v>90</v>
      </c>
      <c r="AP571" s="158">
        <f>_xll.qlInterestRateIndexFixingDate(Currency&amp;"ibor"&amp;Tenor,AQ571,Trigger)</f>
        <v>43276</v>
      </c>
      <c r="AQ571" s="158">
        <f>_xll.qlCalendarAdvance(Calendar,AQ570,AO571,"f",,Trigger)</f>
        <v>43278</v>
      </c>
      <c r="AR571" s="158">
        <f>_xll.qlInterestRateIndexMaturity(Currency&amp;"ibor"&amp;Tenor,AQ571,Trigger)</f>
        <v>43308</v>
      </c>
      <c r="AS571" s="320">
        <f>_xll.qlIndexFixing($AC$5,AP571,TRUE,_xll.ohTrigger(Trigger,Trigger1M))</f>
        <v>2.6508034959924487E-3</v>
      </c>
      <c r="AT571" s="320">
        <f>_xll.qlIndexFixing($AU$1,AP571,TRUE,_xll.ohTrigger(Trigger,Trigger1M))</f>
        <v>3.0824569688645553E-3</v>
      </c>
    </row>
    <row r="572" spans="41:46" ht="11.25" customHeight="1" x14ac:dyDescent="0.25">
      <c r="AO572" s="159" t="s">
        <v>90</v>
      </c>
      <c r="AP572" s="158">
        <f>_xll.qlInterestRateIndexFixingDate(Currency&amp;"ibor"&amp;Tenor,AQ572,Trigger)</f>
        <v>43283</v>
      </c>
      <c r="AQ572" s="158">
        <f>_xll.qlCalendarAdvance(Calendar,AQ571,AO572,"f",,Trigger)</f>
        <v>43285</v>
      </c>
      <c r="AR572" s="158">
        <f>_xll.qlInterestRateIndexMaturity(Currency&amp;"ibor"&amp;Tenor,AQ572,Trigger)</f>
        <v>43318</v>
      </c>
      <c r="AS572" s="320">
        <f>_xll.qlIndexFixing($AC$5,AP572,TRUE,_xll.ohTrigger(Trigger,Trigger1M))</f>
        <v>2.6884602148090735E-3</v>
      </c>
      <c r="AT572" s="320">
        <f>_xll.qlIndexFixing($AU$1,AP572,TRUE,_xll.ohTrigger(Trigger,Trigger1M))</f>
        <v>3.1321892414950337E-3</v>
      </c>
    </row>
    <row r="573" spans="41:46" ht="11.25" customHeight="1" x14ac:dyDescent="0.25">
      <c r="AO573" s="159" t="s">
        <v>90</v>
      </c>
      <c r="AP573" s="158">
        <f>_xll.qlInterestRateIndexFixingDate(Currency&amp;"ibor"&amp;Tenor,AQ573,Trigger)</f>
        <v>43290</v>
      </c>
      <c r="AQ573" s="158">
        <f>_xll.qlCalendarAdvance(Calendar,AQ572,AO573,"f",,Trigger)</f>
        <v>43292</v>
      </c>
      <c r="AR573" s="158">
        <f>_xll.qlInterestRateIndexMaturity(Currency&amp;"ibor"&amp;Tenor,AQ573,Trigger)</f>
        <v>43325</v>
      </c>
      <c r="AS573" s="320">
        <f>_xll.qlIndexFixing($AC$5,AP573,TRUE,_xll.ohTrigger(Trigger,Trigger1M))</f>
        <v>2.7194476179010448E-3</v>
      </c>
      <c r="AT573" s="320">
        <f>_xll.qlIndexFixing($AU$1,AP573,TRUE,_xll.ohTrigger(Trigger,Trigger1M))</f>
        <v>3.17340650006124E-3</v>
      </c>
    </row>
    <row r="574" spans="41:46" ht="11.25" customHeight="1" x14ac:dyDescent="0.25">
      <c r="AO574" s="159" t="s">
        <v>90</v>
      </c>
      <c r="AP574" s="158">
        <f>_xll.qlInterestRateIndexFixingDate(Currency&amp;"ibor"&amp;Tenor,AQ574,Trigger)</f>
        <v>43297</v>
      </c>
      <c r="AQ574" s="158">
        <f>_xll.qlCalendarAdvance(Calendar,AQ573,AO574,"f",,Trigger)</f>
        <v>43299</v>
      </c>
      <c r="AR574" s="158">
        <f>_xll.qlInterestRateIndexMaturity(Currency&amp;"ibor"&amp;Tenor,AQ574,Trigger)</f>
        <v>43332</v>
      </c>
      <c r="AS574" s="320">
        <f>_xll.qlIndexFixing($AC$5,AP574,TRUE,_xll.ohTrigger(Trigger,Trigger1M))</f>
        <v>2.7504351089880819E-3</v>
      </c>
      <c r="AT574" s="320">
        <f>_xll.qlIndexFixing($AU$1,AP574,TRUE,_xll.ohTrigger(Trigger,Trigger1M))</f>
        <v>3.2149283574342295E-3</v>
      </c>
    </row>
    <row r="575" spans="41:46" ht="11.25" customHeight="1" x14ac:dyDescent="0.25">
      <c r="AO575" s="159" t="s">
        <v>90</v>
      </c>
      <c r="AP575" s="158">
        <f>_xll.qlInterestRateIndexFixingDate(Currency&amp;"ibor"&amp;Tenor,AQ575,Trigger)</f>
        <v>43304</v>
      </c>
      <c r="AQ575" s="158">
        <f>_xll.qlCalendarAdvance(Calendar,AQ574,AO575,"f",,Trigger)</f>
        <v>43306</v>
      </c>
      <c r="AR575" s="158">
        <f>_xll.qlInterestRateIndexMaturity(Currency&amp;"ibor"&amp;Tenor,AQ575,Trigger)</f>
        <v>43339</v>
      </c>
      <c r="AS575" s="320">
        <f>_xll.qlIndexFixing($AC$5,AP575,TRUE,_xll.ohTrigger(Trigger,Trigger1M))</f>
        <v>2.7814226880774518E-3</v>
      </c>
      <c r="AT575" s="320">
        <f>_xll.qlIndexFixing($AU$1,AP575,TRUE,_xll.ohTrigger(Trigger,Trigger1M))</f>
        <v>3.2567582506925034E-3</v>
      </c>
    </row>
    <row r="576" spans="41:46" ht="11.25" customHeight="1" x14ac:dyDescent="0.25">
      <c r="AO576" s="159" t="s">
        <v>90</v>
      </c>
      <c r="AP576" s="158">
        <f>_xll.qlInterestRateIndexFixingDate(Currency&amp;"ibor"&amp;Tenor,AQ576,Trigger)</f>
        <v>43311</v>
      </c>
      <c r="AQ576" s="158">
        <f>_xll.qlCalendarAdvance(Calendar,AQ575,AO576,"f",,Trigger)</f>
        <v>43313</v>
      </c>
      <c r="AR576" s="158">
        <f>_xll.qlInterestRateIndexMaturity(Currency&amp;"ibor"&amp;Tenor,AQ576,Trigger)</f>
        <v>43346</v>
      </c>
      <c r="AS576" s="320">
        <f>_xll.qlIndexFixing($AC$5,AP576,TRUE,_xll.ohTrigger(Trigger,Trigger1M))</f>
        <v>2.8124103551643099E-3</v>
      </c>
      <c r="AT576" s="320">
        <f>_xll.qlIndexFixing($AU$1,AP576,TRUE,_xll.ohTrigger(Trigger,Trigger1M))</f>
        <v>3.2988996169848084E-3</v>
      </c>
    </row>
    <row r="577" spans="41:46" ht="11.25" customHeight="1" x14ac:dyDescent="0.25">
      <c r="AO577" s="159" t="s">
        <v>90</v>
      </c>
      <c r="AP577" s="158">
        <f>_xll.qlInterestRateIndexFixingDate(Currency&amp;"ibor"&amp;Tenor,AQ577,Trigger)</f>
        <v>43318</v>
      </c>
      <c r="AQ577" s="158">
        <f>_xll.qlCalendarAdvance(Calendar,AQ576,AO577,"f",,Trigger)</f>
        <v>43320</v>
      </c>
      <c r="AR577" s="158">
        <f>_xll.qlInterestRateIndexMaturity(Currency&amp;"ibor"&amp;Tenor,AQ577,Trigger)</f>
        <v>43353</v>
      </c>
      <c r="AS577" s="320">
        <f>_xll.qlIndexFixing($AC$5,AP577,TRUE,_xll.ohTrigger(Trigger,Trigger1M))</f>
        <v>2.8433981102510783E-3</v>
      </c>
      <c r="AT577" s="320">
        <f>_xll.qlIndexFixing($AU$1,AP577,TRUE,_xll.ohTrigger(Trigger,Trigger1M))</f>
        <v>3.3413558935495176E-3</v>
      </c>
    </row>
    <row r="578" spans="41:46" ht="11.25" customHeight="1" x14ac:dyDescent="0.25">
      <c r="AO578" s="159" t="s">
        <v>90</v>
      </c>
      <c r="AP578" s="158">
        <f>_xll.qlInterestRateIndexFixingDate(Currency&amp;"ibor"&amp;Tenor,AQ578,Trigger)</f>
        <v>43325</v>
      </c>
      <c r="AQ578" s="158">
        <f>_xll.qlCalendarAdvance(Calendar,AQ577,AO578,"f",,Trigger)</f>
        <v>43327</v>
      </c>
      <c r="AR578" s="158">
        <f>_xll.qlInterestRateIndexMaturity(Currency&amp;"ibor"&amp;Tenor,AQ578,Trigger)</f>
        <v>43360</v>
      </c>
      <c r="AS578" s="320">
        <f>_xll.qlIndexFixing($AC$5,AP578,TRUE,_xll.ohTrigger(Trigger,Trigger1M))</f>
        <v>2.8743859533353344E-3</v>
      </c>
      <c r="AT578" s="320">
        <f>_xll.qlIndexFixing($AU$1,AP578,TRUE,_xll.ohTrigger(Trigger,Trigger1M))</f>
        <v>3.3841305176976733E-3</v>
      </c>
    </row>
    <row r="579" spans="41:46" ht="11.25" customHeight="1" x14ac:dyDescent="0.25">
      <c r="AO579" s="159" t="s">
        <v>90</v>
      </c>
      <c r="AP579" s="158">
        <f>_xll.qlInterestRateIndexFixingDate(Currency&amp;"ibor"&amp;Tenor,AQ579,Trigger)</f>
        <v>43332</v>
      </c>
      <c r="AQ579" s="158">
        <f>_xll.qlCalendarAdvance(Calendar,AQ578,AO579,"f",,Trigger)</f>
        <v>43334</v>
      </c>
      <c r="AR579" s="158">
        <f>_xll.qlInterestRateIndexMaturity(Currency&amp;"ibor"&amp;Tenor,AQ579,Trigger)</f>
        <v>43367</v>
      </c>
      <c r="AS579" s="320">
        <f>_xll.qlIndexFixing($AC$5,AP579,TRUE,_xll.ohTrigger(Trigger,Trigger1M))</f>
        <v>2.9053738844195013E-3</v>
      </c>
      <c r="AT579" s="320">
        <f>_xll.qlIndexFixing($AU$1,AP579,TRUE,_xll.ohTrigger(Trigger,Trigger1M))</f>
        <v>3.4272269268226748E-3</v>
      </c>
    </row>
    <row r="580" spans="41:46" ht="11.25" customHeight="1" x14ac:dyDescent="0.25">
      <c r="AO580" s="159" t="s">
        <v>90</v>
      </c>
      <c r="AP580" s="158">
        <f>_xll.qlInterestRateIndexFixingDate(Currency&amp;"ibor"&amp;Tenor,AQ580,Trigger)</f>
        <v>43339</v>
      </c>
      <c r="AQ580" s="158">
        <f>_xll.qlCalendarAdvance(Calendar,AQ579,AO580,"f",,Trigger)</f>
        <v>43341</v>
      </c>
      <c r="AR580" s="158">
        <f>_xll.qlInterestRateIndexMaturity(Currency&amp;"ibor"&amp;Tenor,AQ580,Trigger)</f>
        <v>43371</v>
      </c>
      <c r="AS580" s="320">
        <f>_xll.qlIndexFixing($AC$5,AP580,TRUE,_xll.ohTrigger(Trigger,Trigger1M))</f>
        <v>2.9296858461655972E-3</v>
      </c>
      <c r="AT580" s="320">
        <f>_xll.qlIndexFixing($AU$1,AP580,TRUE,_xll.ohTrigger(Trigger,Trigger1M))</f>
        <v>3.4612137859557635E-3</v>
      </c>
    </row>
    <row r="581" spans="41:46" ht="11.25" customHeight="1" x14ac:dyDescent="0.25">
      <c r="AO581" s="159" t="s">
        <v>90</v>
      </c>
      <c r="AP581" s="158">
        <f>_xll.qlInterestRateIndexFixingDate(Currency&amp;"ibor"&amp;Tenor,AQ581,Trigger)</f>
        <v>43346</v>
      </c>
      <c r="AQ581" s="158">
        <f>_xll.qlCalendarAdvance(Calendar,AQ580,AO581,"f",,Trigger)</f>
        <v>43348</v>
      </c>
      <c r="AR581" s="158">
        <f>_xll.qlInterestRateIndexMaturity(Currency&amp;"ibor"&amp;Tenor,AQ581,Trigger)</f>
        <v>43378</v>
      </c>
      <c r="AS581" s="320">
        <f>_xll.qlIndexFixing($AC$5,AP581,TRUE,_xll.ohTrigger(Trigger,Trigger1M))</f>
        <v>2.9606731739493242E-3</v>
      </c>
      <c r="AT581" s="320">
        <f>_xll.qlIndexFixing($AU$1,AP581,TRUE,_xll.ohTrigger(Trigger,Trigger1M))</f>
        <v>3.5048915413655735E-3</v>
      </c>
    </row>
    <row r="582" spans="41:46" ht="11.25" customHeight="1" x14ac:dyDescent="0.25">
      <c r="AO582" s="159" t="s">
        <v>90</v>
      </c>
      <c r="AP582" s="158">
        <f>_xll.qlInterestRateIndexFixingDate(Currency&amp;"ibor"&amp;Tenor,AQ582,Trigger)</f>
        <v>43353</v>
      </c>
      <c r="AQ582" s="158">
        <f>_xll.qlCalendarAdvance(Calendar,AQ581,AO582,"f",,Trigger)</f>
        <v>43355</v>
      </c>
      <c r="AR582" s="158">
        <f>_xll.qlInterestRateIndexMaturity(Currency&amp;"ibor"&amp;Tenor,AQ582,Trigger)</f>
        <v>43385</v>
      </c>
      <c r="AS582" s="320">
        <f>_xll.qlIndexFixing($AC$5,AP582,TRUE,_xll.ohTrigger(Trigger,Trigger1M))</f>
        <v>2.9916605817357222E-3</v>
      </c>
      <c r="AT582" s="320">
        <f>_xll.qlIndexFixing($AU$1,AP582,TRUE,_xll.ohTrigger(Trigger,Trigger1M))</f>
        <v>3.5489006320972294E-3</v>
      </c>
    </row>
    <row r="583" spans="41:46" ht="11.25" customHeight="1" x14ac:dyDescent="0.25">
      <c r="AO583" s="159" t="s">
        <v>90</v>
      </c>
      <c r="AP583" s="158">
        <f>_xll.qlInterestRateIndexFixingDate(Currency&amp;"ibor"&amp;Tenor,AQ583,Trigger)</f>
        <v>43360</v>
      </c>
      <c r="AQ583" s="158">
        <f>_xll.qlCalendarAdvance(Calendar,AQ582,AO583,"f",,Trigger)</f>
        <v>43362</v>
      </c>
      <c r="AR583" s="158">
        <f>_xll.qlInterestRateIndexMaturity(Currency&amp;"ibor"&amp;Tenor,AQ583,Trigger)</f>
        <v>43392</v>
      </c>
      <c r="AS583" s="320">
        <f>_xll.qlIndexFixing($AC$5,AP583,TRUE,_xll.ohTrigger(Trigger,Trigger1M))</f>
        <v>3.0226480695141333E-3</v>
      </c>
      <c r="AT583" s="320">
        <f>_xll.qlIndexFixing($AU$1,AP583,TRUE,_xll.ohTrigger(Trigger,Trigger1M))</f>
        <v>3.5932444953905573E-3</v>
      </c>
    </row>
    <row r="584" spans="41:46" ht="11.25" customHeight="1" x14ac:dyDescent="0.25">
      <c r="AO584" s="159" t="s">
        <v>90</v>
      </c>
      <c r="AP584" s="158">
        <f>_xll.qlInterestRateIndexFixingDate(Currency&amp;"ibor"&amp;Tenor,AQ584,Trigger)</f>
        <v>43367</v>
      </c>
      <c r="AQ584" s="158">
        <f>_xll.qlCalendarAdvance(Calendar,AQ583,AO584,"f",,Trigger)</f>
        <v>43369</v>
      </c>
      <c r="AR584" s="158">
        <f>_xll.qlInterestRateIndexMaturity(Currency&amp;"ibor"&amp;Tenor,AQ584,Trigger)</f>
        <v>43399</v>
      </c>
      <c r="AS584" s="320">
        <f>_xll.qlIndexFixing($AC$5,AP584,TRUE,_xll.ohTrigger(Trigger,Trigger1M))</f>
        <v>3.0536356372952156E-3</v>
      </c>
      <c r="AT584" s="320">
        <f>_xll.qlIndexFixing($AU$1,AP584,TRUE,_xll.ohTrigger(Trigger,Trigger1M))</f>
        <v>3.6379265685786422E-3</v>
      </c>
    </row>
    <row r="585" spans="41:46" ht="11.25" customHeight="1" x14ac:dyDescent="0.25">
      <c r="AO585" s="159" t="s">
        <v>90</v>
      </c>
      <c r="AP585" s="158">
        <f>_xll.qlInterestRateIndexFixingDate(Currency&amp;"ibor"&amp;Tenor,AQ585,Trigger)</f>
        <v>43374</v>
      </c>
      <c r="AQ585" s="158">
        <f>_xll.qlCalendarAdvance(Calendar,AQ584,AO585,"f",,Trigger)</f>
        <v>43376</v>
      </c>
      <c r="AR585" s="158">
        <f>_xll.qlInterestRateIndexMaturity(Currency&amp;"ibor"&amp;Tenor,AQ585,Trigger)</f>
        <v>43409</v>
      </c>
      <c r="AS585" s="320">
        <f>_xll.qlIndexFixing($AC$5,AP585,TRUE,_xll.ohTrigger(Trigger,Trigger1M))</f>
        <v>3.091303318934732E-3</v>
      </c>
      <c r="AT585" s="320">
        <f>_xll.qlIndexFixing($AU$1,AP585,TRUE,_xll.ohTrigger(Trigger,Trigger1M))</f>
        <v>3.6927553707774311E-3</v>
      </c>
    </row>
    <row r="586" spans="41:46" ht="11.25" customHeight="1" x14ac:dyDescent="0.25">
      <c r="AO586" s="159" t="s">
        <v>90</v>
      </c>
      <c r="AP586" s="158">
        <f>_xll.qlInterestRateIndexFixingDate(Currency&amp;"ibor"&amp;Tenor,AQ586,Trigger)</f>
        <v>43381</v>
      </c>
      <c r="AQ586" s="158">
        <f>_xll.qlCalendarAdvance(Calendar,AQ585,AO586,"f",,Trigger)</f>
        <v>43383</v>
      </c>
      <c r="AR586" s="158">
        <f>_xll.qlInterestRateIndexMaturity(Currency&amp;"ibor"&amp;Tenor,AQ586,Trigger)</f>
        <v>43416</v>
      </c>
      <c r="AS586" s="320">
        <f>_xll.qlIndexFixing($AC$5,AP586,TRUE,_xll.ohTrigger(Trigger,Trigger1M))</f>
        <v>3.1222918660255387E-3</v>
      </c>
      <c r="AT586" s="320">
        <f>_xll.qlIndexFixing($AU$1,AP586,TRUE,_xll.ohTrigger(Trigger,Trigger1M))</f>
        <v>3.7382005288747167E-3</v>
      </c>
    </row>
    <row r="587" spans="41:46" ht="11.25" customHeight="1" x14ac:dyDescent="0.25">
      <c r="AO587" s="159" t="s">
        <v>90</v>
      </c>
      <c r="AP587" s="158">
        <f>_xll.qlInterestRateIndexFixingDate(Currency&amp;"ibor"&amp;Tenor,AQ587,Trigger)</f>
        <v>43388</v>
      </c>
      <c r="AQ587" s="158">
        <f>_xll.qlCalendarAdvance(Calendar,AQ586,AO587,"f",,Trigger)</f>
        <v>43390</v>
      </c>
      <c r="AR587" s="158">
        <f>_xll.qlInterestRateIndexMaturity(Currency&amp;"ibor"&amp;Tenor,AQ587,Trigger)</f>
        <v>43423</v>
      </c>
      <c r="AS587" s="320">
        <f>_xll.qlIndexFixing($AC$5,AP587,TRUE,_xll.ohTrigger(Trigger,Trigger1M))</f>
        <v>3.1532805011162553E-3</v>
      </c>
      <c r="AT587" s="320">
        <f>_xll.qlIndexFixing($AU$1,AP587,TRUE,_xll.ohTrigger(Trigger,Trigger1M))</f>
        <v>3.7839949741675324E-3</v>
      </c>
    </row>
    <row r="588" spans="41:46" ht="11.25" customHeight="1" x14ac:dyDescent="0.25">
      <c r="AO588" s="159" t="s">
        <v>90</v>
      </c>
      <c r="AP588" s="158">
        <f>_xll.qlInterestRateIndexFixingDate(Currency&amp;"ibor"&amp;Tenor,AQ588,Trigger)</f>
        <v>43395</v>
      </c>
      <c r="AQ588" s="158">
        <f>_xll.qlCalendarAdvance(Calendar,AQ587,AO588,"f",,Trigger)</f>
        <v>43397</v>
      </c>
      <c r="AR588" s="158">
        <f>_xll.qlInterestRateIndexMaturity(Currency&amp;"ibor"&amp;Tenor,AQ588,Trigger)</f>
        <v>43430</v>
      </c>
      <c r="AS588" s="320">
        <f>_xll.qlIndexFixing($AC$5,AP588,TRUE,_xll.ohTrigger(Trigger,Trigger1M))</f>
        <v>3.1842692242093052E-3</v>
      </c>
      <c r="AT588" s="320">
        <f>_xll.qlIndexFixing($AU$1,AP588,TRUE,_xll.ohTrigger(Trigger,Trigger1M))</f>
        <v>3.8301421448341056E-3</v>
      </c>
    </row>
    <row r="589" spans="41:46" ht="11.25" customHeight="1" x14ac:dyDescent="0.25">
      <c r="AO589" s="159" t="s">
        <v>90</v>
      </c>
      <c r="AP589" s="158">
        <f>_xll.qlInterestRateIndexFixingDate(Currency&amp;"ibor"&amp;Tenor,AQ589,Trigger)</f>
        <v>43402</v>
      </c>
      <c r="AQ589" s="158">
        <f>_xll.qlCalendarAdvance(Calendar,AQ588,AO589,"f",,Trigger)</f>
        <v>43404</v>
      </c>
      <c r="AR589" s="158">
        <f>_xll.qlInterestRateIndexMaturity(Currency&amp;"ibor"&amp;Tenor,AQ589,Trigger)</f>
        <v>43434</v>
      </c>
      <c r="AS589" s="320">
        <f>_xll.qlIndexFixing($AC$5,AP589,TRUE,_xll.ohTrigger(Trigger,Trigger1M))</f>
        <v>3.2085746761874034E-3</v>
      </c>
      <c r="AT589" s="320">
        <f>_xll.qlIndexFixing($AU$1,AP589,TRUE,_xll.ohTrigger(Trigger,Trigger1M))</f>
        <v>3.8665303948155483E-3</v>
      </c>
    </row>
    <row r="590" spans="41:46" ht="11.25" customHeight="1" x14ac:dyDescent="0.25">
      <c r="AO590" s="159" t="s">
        <v>90</v>
      </c>
      <c r="AP590" s="158">
        <f>_xll.qlInterestRateIndexFixingDate(Currency&amp;"ibor"&amp;Tenor,AQ590,Trigger)</f>
        <v>43409</v>
      </c>
      <c r="AQ590" s="158">
        <f>_xll.qlCalendarAdvance(Calendar,AQ589,AO590,"f",,Trigger)</f>
        <v>43411</v>
      </c>
      <c r="AR590" s="158">
        <f>_xll.qlInterestRateIndexMaturity(Currency&amp;"ibor"&amp;Tenor,AQ590,Trigger)</f>
        <v>43441</v>
      </c>
      <c r="AS590" s="320">
        <f>_xll.qlIndexFixing($AC$5,AP590,TRUE,_xll.ohTrigger(Trigger,Trigger1M))</f>
        <v>3.2395627239631963E-3</v>
      </c>
      <c r="AT590" s="320">
        <f>_xll.qlIndexFixing($AU$1,AP590,TRUE,_xll.ohTrigger(Trigger,Trigger1M))</f>
        <v>3.9133139156675156E-3</v>
      </c>
    </row>
    <row r="591" spans="41:46" ht="11.25" customHeight="1" x14ac:dyDescent="0.25">
      <c r="AO591" s="159" t="s">
        <v>90</v>
      </c>
      <c r="AP591" s="158">
        <f>_xll.qlInterestRateIndexFixingDate(Currency&amp;"ibor"&amp;Tenor,AQ591,Trigger)</f>
        <v>43416</v>
      </c>
      <c r="AQ591" s="158">
        <f>_xll.qlCalendarAdvance(Calendar,AQ590,AO591,"f",,Trigger)</f>
        <v>43418</v>
      </c>
      <c r="AR591" s="158">
        <f>_xll.qlInterestRateIndexMaturity(Currency&amp;"ibor"&amp;Tenor,AQ591,Trigger)</f>
        <v>43448</v>
      </c>
      <c r="AS591" s="320">
        <f>_xll.qlIndexFixing($AC$5,AP591,TRUE,_xll.ohTrigger(Trigger,Trigger1M))</f>
        <v>3.2705508517416604E-3</v>
      </c>
      <c r="AT591" s="320">
        <f>_xll.qlIndexFixing($AU$1,AP591,TRUE,_xll.ohTrigger(Trigger,Trigger1M))</f>
        <v>3.9604597099547334E-3</v>
      </c>
    </row>
    <row r="592" spans="41:46" ht="11.25" customHeight="1" x14ac:dyDescent="0.25">
      <c r="AO592" s="159" t="s">
        <v>90</v>
      </c>
      <c r="AP592" s="158">
        <f>_xll.qlInterestRateIndexFixingDate(Currency&amp;"ibor"&amp;Tenor,AQ592,Trigger)</f>
        <v>43423</v>
      </c>
      <c r="AQ592" s="158">
        <f>_xll.qlCalendarAdvance(Calendar,AQ591,AO592,"f",,Trigger)</f>
        <v>43425</v>
      </c>
      <c r="AR592" s="158">
        <f>_xll.qlInterestRateIndexMaturity(Currency&amp;"ibor"&amp;Tenor,AQ592,Trigger)</f>
        <v>43455</v>
      </c>
      <c r="AS592" s="320">
        <f>_xll.qlIndexFixing($AC$5,AP592,TRUE,_xll.ohTrigger(Trigger,Trigger1M))</f>
        <v>3.301539059520131E-3</v>
      </c>
      <c r="AT592" s="320">
        <f>_xll.qlIndexFixing($AU$1,AP592,TRUE,_xll.ohTrigger(Trigger,Trigger1M))</f>
        <v>4.0079712156737557E-3</v>
      </c>
    </row>
    <row r="593" spans="41:46" ht="11.25" customHeight="1" x14ac:dyDescent="0.25">
      <c r="AO593" s="159" t="s">
        <v>90</v>
      </c>
      <c r="AP593" s="158">
        <f>_xll.qlInterestRateIndexFixingDate(Currency&amp;"ibor"&amp;Tenor,AQ593,Trigger)</f>
        <v>43430</v>
      </c>
      <c r="AQ593" s="158">
        <f>_xll.qlCalendarAdvance(Calendar,AQ592,AO593,"f",,Trigger)</f>
        <v>43432</v>
      </c>
      <c r="AR593" s="158">
        <f>_xll.qlInterestRateIndexMaturity(Currency&amp;"ibor"&amp;Tenor,AQ593,Trigger)</f>
        <v>43462</v>
      </c>
      <c r="AS593" s="320">
        <f>_xll.qlIndexFixing($AC$5,AP593,TRUE,_xll.ohTrigger(Trigger,Trigger1M))</f>
        <v>3.3325273472986083E-3</v>
      </c>
      <c r="AT593" s="320">
        <f>_xll.qlIndexFixing($AU$1,AP593,TRUE,_xll.ohTrigger(Trigger,Trigger1M))</f>
        <v>4.0558518708957436E-3</v>
      </c>
    </row>
    <row r="594" spans="41:46" ht="11.25" customHeight="1" x14ac:dyDescent="0.25">
      <c r="AO594" s="159" t="s">
        <v>90</v>
      </c>
      <c r="AP594" s="158">
        <f>_xll.qlInterestRateIndexFixingDate(Currency&amp;"ibor"&amp;Tenor,AQ594,Trigger)</f>
        <v>43437</v>
      </c>
      <c r="AQ594" s="158">
        <f>_xll.qlCalendarAdvance(Calendar,AQ593,AO594,"f",,Trigger)</f>
        <v>43439</v>
      </c>
      <c r="AR594" s="158">
        <f>_xll.qlInterestRateIndexMaturity(Currency&amp;"ibor"&amp;Tenor,AQ594,Trigger)</f>
        <v>43472</v>
      </c>
      <c r="AS594" s="320">
        <f>_xll.qlIndexFixing($AC$5,AP594,TRUE,_xll.ohTrigger(Trigger,Trigger1M))</f>
        <v>3.3702034108238558E-3</v>
      </c>
      <c r="AT594" s="320">
        <f>_xll.qlIndexFixing($AU$1,AP594,TRUE,_xll.ohTrigger(Trigger,Trigger1M))</f>
        <v>4.114624951183643E-3</v>
      </c>
    </row>
    <row r="595" spans="41:46" ht="11.25" customHeight="1" x14ac:dyDescent="0.25">
      <c r="AO595" s="159" t="s">
        <v>90</v>
      </c>
      <c r="AP595" s="158">
        <f>_xll.qlInterestRateIndexFixingDate(Currency&amp;"ibor"&amp;Tenor,AQ595,Trigger)</f>
        <v>43444</v>
      </c>
      <c r="AQ595" s="158">
        <f>_xll.qlCalendarAdvance(Calendar,AQ594,AO595,"f",,Trigger)</f>
        <v>43446</v>
      </c>
      <c r="AR595" s="158">
        <f>_xll.qlInterestRateIndexMaturity(Currency&amp;"ibor"&amp;Tenor,AQ595,Trigger)</f>
        <v>43479</v>
      </c>
      <c r="AS595" s="320">
        <f>_xll.qlIndexFixing($AC$5,AP595,TRUE,_xll.ohTrigger(Trigger,Trigger1M))</f>
        <v>3.4011927499356565E-3</v>
      </c>
      <c r="AT595" s="320">
        <f>_xll.qlIndexFixing($AU$1,AP595,TRUE,_xll.ohTrigger(Trigger,Trigger1M))</f>
        <v>4.1633374762300498E-3</v>
      </c>
    </row>
    <row r="596" spans="41:46" ht="11.25" customHeight="1" x14ac:dyDescent="0.25">
      <c r="AO596" s="159" t="s">
        <v>90</v>
      </c>
      <c r="AP596" s="158">
        <f>_xll.qlInterestRateIndexFixingDate(Currency&amp;"ibor"&amp;Tenor,AQ596,Trigger)</f>
        <v>43451</v>
      </c>
      <c r="AQ596" s="158">
        <f>_xll.qlCalendarAdvance(Calendar,AQ595,AO596,"f",,Trigger)</f>
        <v>43453</v>
      </c>
      <c r="AR596" s="158">
        <f>_xll.qlInterestRateIndexMaturity(Currency&amp;"ibor"&amp;Tenor,AQ596,Trigger)</f>
        <v>43486</v>
      </c>
      <c r="AS596" s="320">
        <f>_xll.qlIndexFixing($AC$5,AP596,TRUE,_xll.ohTrigger(Trigger,Trigger1M))</f>
        <v>3.4321821770522125E-3</v>
      </c>
      <c r="AT596" s="320">
        <f>_xll.qlIndexFixing($AU$1,AP596,TRUE,_xll.ohTrigger(Trigger,Trigger1M))</f>
        <v>4.2124302354599897E-3</v>
      </c>
    </row>
    <row r="597" spans="41:46" ht="11.25" customHeight="1" x14ac:dyDescent="0.25">
      <c r="AO597" s="159" t="s">
        <v>90</v>
      </c>
      <c r="AP597" s="158">
        <f>_xll.qlInterestRateIndexFixingDate(Currency&amp;"ibor"&amp;Tenor,AQ597,Trigger)</f>
        <v>43455</v>
      </c>
      <c r="AQ597" s="158">
        <f>_xll.qlCalendarAdvance(Calendar,AQ596,AO597,"f",,Trigger)</f>
        <v>43461</v>
      </c>
      <c r="AR597" s="158">
        <f>_xll.qlInterestRateIndexMaturity(Currency&amp;"ibor"&amp;Tenor,AQ597,Trigger)</f>
        <v>43493</v>
      </c>
      <c r="AS597" s="320">
        <f>_xll.qlIndexFixing($AC$5,AP597,TRUE,_xll.ohTrigger(Trigger,Trigger1M))</f>
        <v>3.465368555136128E-3</v>
      </c>
      <c r="AT597" s="320">
        <f>_xll.qlIndexFixing($AU$1,AP597,TRUE,_xll.ohTrigger(Trigger,Trigger1M))</f>
        <v>4.2654088075078089E-3</v>
      </c>
    </row>
    <row r="598" spans="41:46" ht="11.25" customHeight="1" x14ac:dyDescent="0.25">
      <c r="AO598" s="159" t="s">
        <v>90</v>
      </c>
      <c r="AP598" s="158">
        <f>_xll.qlInterestRateIndexFixingDate(Currency&amp;"ibor"&amp;Tenor,AQ598,Trigger)</f>
        <v>43465</v>
      </c>
      <c r="AQ598" s="158">
        <f>_xll.qlCalendarAdvance(Calendar,AQ597,AO598,"f",,Trigger)</f>
        <v>43468</v>
      </c>
      <c r="AR598" s="158">
        <f>_xll.qlInterestRateIndexMaturity(Currency&amp;"ibor"&amp;Tenor,AQ598,Trigger)</f>
        <v>43500</v>
      </c>
      <c r="AS598" s="320">
        <f>_xll.qlIndexFixing($AC$5,AP598,TRUE,_xll.ohTrigger(Trigger,Trigger1M))</f>
        <v>3.4963578649543914E-3</v>
      </c>
      <c r="AT598" s="320">
        <f>_xll.qlIndexFixing($AU$1,AP598,TRUE,_xll.ohTrigger(Trigger,Trigger1M))</f>
        <v>4.3152993504597115E-3</v>
      </c>
    </row>
    <row r="599" spans="41:46" ht="11.25" customHeight="1" x14ac:dyDescent="0.25">
      <c r="AO599" s="159" t="s">
        <v>90</v>
      </c>
      <c r="AP599" s="158">
        <f>_xll.qlInterestRateIndexFixingDate(Currency&amp;"ibor"&amp;Tenor,AQ599,Trigger)</f>
        <v>43473</v>
      </c>
      <c r="AQ599" s="158">
        <f>_xll.qlCalendarAdvance(Calendar,AQ598,AO599,"f",,Trigger)</f>
        <v>43475</v>
      </c>
      <c r="AR599" s="158">
        <f>_xll.qlInterestRateIndexMaturity(Currency&amp;"ibor"&amp;Tenor,AQ599,Trigger)</f>
        <v>43507</v>
      </c>
      <c r="AS599" s="320">
        <f>_xll.qlIndexFixing($AC$5,AP599,TRUE,_xll.ohTrigger(Trigger,Trigger1M))</f>
        <v>3.5273472601118905E-3</v>
      </c>
      <c r="AT599" s="320">
        <f>_xll.qlIndexFixing($AU$1,AP599,TRUE,_xll.ohTrigger(Trigger,Trigger1M))</f>
        <v>4.3655806790479645E-3</v>
      </c>
    </row>
    <row r="600" spans="41:46" ht="11.25" customHeight="1" x14ac:dyDescent="0.25">
      <c r="AO600" s="159" t="s">
        <v>90</v>
      </c>
      <c r="AP600" s="158">
        <f>_xll.qlInterestRateIndexFixingDate(Currency&amp;"ibor"&amp;Tenor,AQ600,Trigger)</f>
        <v>43480</v>
      </c>
      <c r="AQ600" s="158">
        <f>_xll.qlCalendarAdvance(Calendar,AQ599,AO600,"f",,Trigger)</f>
        <v>43482</v>
      </c>
      <c r="AR600" s="158">
        <f>_xll.qlInterestRateIndexMaturity(Currency&amp;"ibor"&amp;Tenor,AQ600,Trigger)</f>
        <v>43514</v>
      </c>
      <c r="AS600" s="320">
        <f>_xll.qlIndexFixing($AC$5,AP600,TRUE,_xll.ohTrigger(Trigger,Trigger1M))</f>
        <v>3.5583367406061273E-3</v>
      </c>
      <c r="AT600" s="320">
        <f>_xll.qlIndexFixing($AU$1,AP600,TRUE,_xll.ohTrigger(Trigger,Trigger1M))</f>
        <v>4.4162562324365218E-3</v>
      </c>
    </row>
    <row r="601" spans="41:46" ht="11.25" customHeight="1" x14ac:dyDescent="0.25">
      <c r="AO601" s="159" t="s">
        <v>90</v>
      </c>
      <c r="AP601" s="158">
        <f>_xll.qlInterestRateIndexFixingDate(Currency&amp;"ibor"&amp;Tenor,AQ601,Trigger)</f>
        <v>43487</v>
      </c>
      <c r="AQ601" s="158">
        <f>_xll.qlCalendarAdvance(Calendar,AQ600,AO601,"f",,Trigger)</f>
        <v>43489</v>
      </c>
      <c r="AR601" s="158">
        <f>_xll.qlInterestRateIndexMaturity(Currency&amp;"ibor"&amp;Tenor,AQ601,Trigger)</f>
        <v>43521</v>
      </c>
      <c r="AS601" s="320">
        <f>_xll.qlIndexFixing($AC$5,AP601,TRUE,_xll.ohTrigger(Trigger,Trigger1M))</f>
        <v>3.5893263064346037E-3</v>
      </c>
      <c r="AT601" s="320">
        <f>_xll.qlIndexFixing($AU$1,AP601,TRUE,_xll.ohTrigger(Trigger,Trigger1M))</f>
        <v>4.4673294498792648E-3</v>
      </c>
    </row>
    <row r="602" spans="41:46" ht="11.25" customHeight="1" x14ac:dyDescent="0.25">
      <c r="AO602" s="159" t="s">
        <v>90</v>
      </c>
      <c r="AP602" s="158">
        <f>_xll.qlInterestRateIndexFixingDate(Currency&amp;"ibor"&amp;Tenor,AQ602,Trigger)</f>
        <v>43494</v>
      </c>
      <c r="AQ602" s="158">
        <f>_xll.qlCalendarAdvance(Calendar,AQ601,AO602,"f",,Trigger)</f>
        <v>43496</v>
      </c>
      <c r="AR602" s="158">
        <f>_xll.qlInterestRateIndexMaturity(Currency&amp;"ibor"&amp;Tenor,AQ602,Trigger)</f>
        <v>43524</v>
      </c>
      <c r="AS602" s="320">
        <f>_xll.qlIndexFixing($AC$5,AP602,TRUE,_xll.ohTrigger(Trigger,Trigger1M))</f>
        <v>3.6113893123711016E-3</v>
      </c>
      <c r="AT602" s="320">
        <f>_xll.qlIndexFixing($AU$1,AP602,TRUE,_xll.ohTrigger(Trigger,Trigger1M))</f>
        <v>4.5038606996037978E-3</v>
      </c>
    </row>
    <row r="603" spans="41:46" ht="11.25" customHeight="1" x14ac:dyDescent="0.25">
      <c r="AO603" s="159" t="s">
        <v>90</v>
      </c>
      <c r="AP603" s="158">
        <f>_xll.qlInterestRateIndexFixingDate(Currency&amp;"ibor"&amp;Tenor,AQ603,Trigger)</f>
        <v>43501</v>
      </c>
      <c r="AQ603" s="158">
        <f>_xll.qlCalendarAdvance(Calendar,AQ602,AO603,"f",,Trigger)</f>
        <v>43503</v>
      </c>
      <c r="AR603" s="158">
        <f>_xll.qlInterestRateIndexMaturity(Currency&amp;"ibor"&amp;Tenor,AQ603,Trigger)</f>
        <v>43531</v>
      </c>
      <c r="AS603" s="320">
        <f>_xll.qlIndexFixing($AC$5,AP603,TRUE,_xll.ohTrigger(Trigger,Trigger1M))</f>
        <v>3.6423777758492243E-3</v>
      </c>
      <c r="AT603" s="320">
        <f>_xll.qlIndexFixing($AU$1,AP603,TRUE,_xll.ohTrigger(Trigger,Trigger1M))</f>
        <v>4.5556203228283975E-3</v>
      </c>
    </row>
    <row r="604" spans="41:46" ht="11.25" customHeight="1" x14ac:dyDescent="0.25">
      <c r="AO604" s="159" t="s">
        <v>90</v>
      </c>
      <c r="AP604" s="158">
        <f>_xll.qlInterestRateIndexFixingDate(Currency&amp;"ibor"&amp;Tenor,AQ604,Trigger)</f>
        <v>43508</v>
      </c>
      <c r="AQ604" s="158">
        <f>_xll.qlCalendarAdvance(Calendar,AQ603,AO604,"f",,Trigger)</f>
        <v>43510</v>
      </c>
      <c r="AR604" s="158">
        <f>_xll.qlInterestRateIndexMaturity(Currency&amp;"ibor"&amp;Tenor,AQ604,Trigger)</f>
        <v>43538</v>
      </c>
      <c r="AS604" s="320">
        <f>_xll.qlIndexFixing($AC$5,AP604,TRUE,_xll.ohTrigger(Trigger,Trigger1M))</f>
        <v>3.6733663139961893E-3</v>
      </c>
      <c r="AT604" s="320">
        <f>_xll.qlIndexFixing($AU$1,AP604,TRUE,_xll.ohTrigger(Trigger,Trigger1M))</f>
        <v>4.6077868951731127E-3</v>
      </c>
    </row>
    <row r="605" spans="41:46" ht="11.25" customHeight="1" x14ac:dyDescent="0.25">
      <c r="AO605" s="159" t="s">
        <v>90</v>
      </c>
      <c r="AP605" s="158">
        <f>_xll.qlInterestRateIndexFixingDate(Currency&amp;"ibor"&amp;Tenor,AQ605,Trigger)</f>
        <v>43515</v>
      </c>
      <c r="AQ605" s="158">
        <f>_xll.qlCalendarAdvance(Calendar,AQ604,AO605,"f",,Trigger)</f>
        <v>43517</v>
      </c>
      <c r="AR605" s="158">
        <f>_xll.qlInterestRateIndexMaturity(Currency&amp;"ibor"&amp;Tenor,AQ605,Trigger)</f>
        <v>43545</v>
      </c>
      <c r="AS605" s="320">
        <f>_xll.qlIndexFixing($AC$5,AP605,TRUE,_xll.ohTrigger(Trigger,Trigger1M))</f>
        <v>3.7043549268119969E-3</v>
      </c>
      <c r="AT605" s="320">
        <f>_xll.qlIndexFixing($AU$1,AP605,TRUE,_xll.ohTrigger(Trigger,Trigger1M))</f>
        <v>4.6603638554129235E-3</v>
      </c>
    </row>
    <row r="606" spans="41:46" ht="11.25" customHeight="1" x14ac:dyDescent="0.25">
      <c r="AO606" s="159" t="s">
        <v>90</v>
      </c>
      <c r="AP606" s="158">
        <f>_xll.qlInterestRateIndexFixingDate(Currency&amp;"ibor"&amp;Tenor,AQ606,Trigger)</f>
        <v>43522</v>
      </c>
      <c r="AQ606" s="158">
        <f>_xll.qlCalendarAdvance(Calendar,AQ605,AO606,"f",,Trigger)</f>
        <v>43524</v>
      </c>
      <c r="AR606" s="158">
        <f>_xll.qlInterestRateIndexMaturity(Currency&amp;"ibor"&amp;Tenor,AQ606,Trigger)</f>
        <v>43553</v>
      </c>
      <c r="AS606" s="320">
        <f>_xll.qlIndexFixing($AC$5,AP606,TRUE,_xll.ohTrigger(Trigger,Trigger1M))</f>
        <v>3.7375764948709765E-3</v>
      </c>
      <c r="AT606" s="320">
        <f>_xll.qlIndexFixing($AU$1,AP606,TRUE,_xll.ohTrigger(Trigger,Trigger1M))</f>
        <v>4.7172067520967285E-3</v>
      </c>
    </row>
    <row r="607" spans="41:46" ht="11.25" customHeight="1" x14ac:dyDescent="0.25">
      <c r="AO607" s="159" t="s">
        <v>90</v>
      </c>
      <c r="AP607" s="158">
        <f>_xll.qlInterestRateIndexFixingDate(Currency&amp;"ibor"&amp;Tenor,AQ607,Trigger)</f>
        <v>43529</v>
      </c>
      <c r="AQ607" s="158">
        <f>_xll.qlCalendarAdvance(Calendar,AQ606,AO607,"f",,Trigger)</f>
        <v>43531</v>
      </c>
      <c r="AR607" s="158">
        <f>_xll.qlInterestRateIndexMaturity(Currency&amp;"ibor"&amp;Tenor,AQ607,Trigger)</f>
        <v>43563</v>
      </c>
      <c r="AS607" s="320">
        <f>_xll.qlIndexFixing($AC$5,AP607,TRUE,_xll.ohTrigger(Trigger,Trigger1M))</f>
        <v>3.7752654935219176E-3</v>
      </c>
      <c r="AT607" s="320">
        <f>_xll.qlIndexFixing($AU$1,AP607,TRUE,_xll.ohTrigger(Trigger,Trigger1M))</f>
        <v>4.7823123116325084E-3</v>
      </c>
    </row>
    <row r="608" spans="41:46" ht="11.25" customHeight="1" x14ac:dyDescent="0.25">
      <c r="AO608" s="159" t="s">
        <v>90</v>
      </c>
      <c r="AP608" s="158">
        <f>_xll.qlInterestRateIndexFixingDate(Currency&amp;"ibor"&amp;Tenor,AQ608,Trigger)</f>
        <v>43536</v>
      </c>
      <c r="AQ608" s="158">
        <f>_xll.qlCalendarAdvance(Calendar,AQ607,AO608,"f",,Trigger)</f>
        <v>43538</v>
      </c>
      <c r="AR608" s="158">
        <f>_xll.qlInterestRateIndexMaturity(Currency&amp;"ibor"&amp;Tenor,AQ608,Trigger)</f>
        <v>43570</v>
      </c>
      <c r="AS608" s="320">
        <f>_xll.qlIndexFixing($AC$5,AP608,TRUE,_xll.ohTrigger(Trigger,Trigger1M))</f>
        <v>3.8062556567225458E-3</v>
      </c>
      <c r="AT608" s="320">
        <f>_xll.qlIndexFixing($AU$1,AP608,TRUE,_xll.ohTrigger(Trigger,Trigger1M))</f>
        <v>4.8362654856884402E-3</v>
      </c>
    </row>
    <row r="609" spans="41:46" ht="11.25" customHeight="1" x14ac:dyDescent="0.25">
      <c r="AO609" s="159" t="s">
        <v>90</v>
      </c>
      <c r="AP609" s="158">
        <f>_xll.qlInterestRateIndexFixingDate(Currency&amp;"ibor"&amp;Tenor,AQ609,Trigger)</f>
        <v>43543</v>
      </c>
      <c r="AQ609" s="158">
        <f>_xll.qlCalendarAdvance(Calendar,AQ608,AO609,"f",,Trigger)</f>
        <v>43545</v>
      </c>
      <c r="AR609" s="158">
        <f>_xll.qlInterestRateIndexMaturity(Currency&amp;"ibor"&amp;Tenor,AQ609,Trigger)</f>
        <v>43578</v>
      </c>
      <c r="AS609" s="320">
        <f>_xll.qlIndexFixing($AC$5,AP609,TRUE,_xll.ohTrigger(Trigger,Trigger1M))</f>
        <v>3.8394799696868506E-3</v>
      </c>
      <c r="AT609" s="320">
        <f>_xll.qlIndexFixing($AU$1,AP609,TRUE,_xll.ohTrigger(Trigger,Trigger1M))</f>
        <v>4.8946013290854492E-3</v>
      </c>
    </row>
    <row r="610" spans="41:46" ht="11.25" customHeight="1" x14ac:dyDescent="0.25">
      <c r="AO610" s="159" t="s">
        <v>90</v>
      </c>
      <c r="AP610" s="158">
        <f>_xll.qlInterestRateIndexFixingDate(Currency&amp;"ibor"&amp;Tenor,AQ610,Trigger)</f>
        <v>43550</v>
      </c>
      <c r="AQ610" s="158">
        <f>_xll.qlCalendarAdvance(Calendar,AQ609,AO610,"f",,Trigger)</f>
        <v>43552</v>
      </c>
      <c r="AR610" s="158">
        <f>_xll.qlInterestRateIndexMaturity(Currency&amp;"ibor"&amp;Tenor,AQ610,Trigger)</f>
        <v>43584</v>
      </c>
      <c r="AS610" s="320">
        <f>_xll.qlIndexFixing($AC$5,AP610,TRUE,_xll.ohTrigger(Trigger,Trigger1M))</f>
        <v>3.8682362391390113E-3</v>
      </c>
      <c r="AT610" s="320">
        <f>_xll.qlIndexFixing($AU$1,AP610,TRUE,_xll.ohTrigger(Trigger,Trigger1M))</f>
        <v>4.9454508200397207E-3</v>
      </c>
    </row>
    <row r="611" spans="41:46" ht="11.25" customHeight="1" x14ac:dyDescent="0.25">
      <c r="AO611" s="159" t="s">
        <v>90</v>
      </c>
      <c r="AP611" s="158">
        <f>_xll.qlInterestRateIndexFixingDate(Currency&amp;"ibor"&amp;Tenor,AQ611,Trigger)</f>
        <v>43557</v>
      </c>
      <c r="AQ611" s="158">
        <f>_xll.qlCalendarAdvance(Calendar,AQ610,AO611,"f",,Trigger)</f>
        <v>43559</v>
      </c>
      <c r="AR611" s="158">
        <f>_xll.qlInterestRateIndexMaturity(Currency&amp;"ibor"&amp;Tenor,AQ611,Trigger)</f>
        <v>43591</v>
      </c>
      <c r="AS611" s="320">
        <f>_xll.qlIndexFixing($AC$5,AP611,TRUE,_xll.ohTrigger(Trigger,Trigger1M))</f>
        <v>3.8992266583598445E-3</v>
      </c>
      <c r="AT611" s="320">
        <f>_xll.qlIndexFixing($AU$1,AP611,TRUE,_xll.ohTrigger(Trigger,Trigger1M))</f>
        <v>5.0006898609411543E-3</v>
      </c>
    </row>
    <row r="612" spans="41:46" ht="11.25" customHeight="1" x14ac:dyDescent="0.25">
      <c r="AO612" s="159" t="s">
        <v>90</v>
      </c>
      <c r="AP612" s="158">
        <f>_xll.qlInterestRateIndexFixingDate(Currency&amp;"ibor"&amp;Tenor,AQ612,Trigger)</f>
        <v>43564</v>
      </c>
      <c r="AQ612" s="158">
        <f>_xll.qlCalendarAdvance(Calendar,AQ611,AO612,"f",,Trigger)</f>
        <v>43566</v>
      </c>
      <c r="AR612" s="158">
        <f>_xll.qlInterestRateIndexMaturity(Currency&amp;"ibor"&amp;Tenor,AQ612,Trigger)</f>
        <v>43598</v>
      </c>
      <c r="AS612" s="320">
        <f>_xll.qlIndexFixing($AC$5,AP612,TRUE,_xll.ohTrigger(Trigger,Trigger1M))</f>
        <v>3.9302171629174154E-3</v>
      </c>
      <c r="AT612" s="320">
        <f>_xll.qlIndexFixing($AU$1,AP612,TRUE,_xll.ohTrigger(Trigger,Trigger1M))</f>
        <v>5.0563644049186895E-3</v>
      </c>
    </row>
    <row r="613" spans="41:46" ht="11.25" customHeight="1" x14ac:dyDescent="0.25">
      <c r="AO613" s="159" t="s">
        <v>90</v>
      </c>
      <c r="AP613" s="158">
        <f>_xll.qlInterestRateIndexFixingDate(Currency&amp;"ibor"&amp;Tenor,AQ613,Trigger)</f>
        <v>43571</v>
      </c>
      <c r="AQ613" s="158">
        <f>_xll.qlCalendarAdvance(Calendar,AQ612,AO613,"f",,Trigger)</f>
        <v>43573</v>
      </c>
      <c r="AR613" s="158">
        <f>_xll.qlInterestRateIndexMaturity(Currency&amp;"ibor"&amp;Tenor,AQ613,Trigger)</f>
        <v>43605</v>
      </c>
      <c r="AS613" s="320">
        <f>_xll.qlIndexFixing($AC$5,AP613,TRUE,_xll.ohTrigger(Trigger,Trigger1M))</f>
        <v>4.1166132078687689E-3</v>
      </c>
      <c r="AT613" s="320">
        <f>_xll.qlIndexFixing($AU$1,AP613,TRUE,_xll.ohTrigger(Trigger,Trigger1M))</f>
        <v>5.1124663310608831E-3</v>
      </c>
    </row>
    <row r="614" spans="41:46" ht="11.25" customHeight="1" x14ac:dyDescent="0.25">
      <c r="AO614" s="159" t="s">
        <v>90</v>
      </c>
      <c r="AP614" s="158">
        <f>_xll.qlInterestRateIndexFixingDate(Currency&amp;"ibor"&amp;Tenor,AQ614,Trigger)</f>
        <v>43578</v>
      </c>
      <c r="AQ614" s="158">
        <f>_xll.qlCalendarAdvance(Calendar,AQ613,AO614,"f",,Trigger)</f>
        <v>43580</v>
      </c>
      <c r="AR614" s="158">
        <f>_xll.qlInterestRateIndexMaturity(Currency&amp;"ibor"&amp;Tenor,AQ614,Trigger)</f>
        <v>43612</v>
      </c>
      <c r="AS614" s="320">
        <f>_xll.qlIndexFixing($AC$5,AP614,TRUE,_xll.ohTrigger(Trigger,Trigger1M))</f>
        <v>4.3305184094177829E-3</v>
      </c>
      <c r="AT614" s="320">
        <f>_xll.qlIndexFixing($AU$1,AP614,TRUE,_xll.ohTrigger(Trigger,Trigger1M))</f>
        <v>5.1689156073417286E-3</v>
      </c>
    </row>
    <row r="615" spans="41:46" ht="11.25" customHeight="1" x14ac:dyDescent="0.25">
      <c r="AO615" s="159" t="s">
        <v>90</v>
      </c>
      <c r="AP615" s="158">
        <f>_xll.qlInterestRateIndexFixingDate(Currency&amp;"ibor"&amp;Tenor,AQ615,Trigger)</f>
        <v>43584</v>
      </c>
      <c r="AQ615" s="158">
        <f>_xll.qlCalendarAdvance(Calendar,AQ614,AO615,"f",,Trigger)</f>
        <v>43587</v>
      </c>
      <c r="AR615" s="158">
        <f>_xll.qlInterestRateIndexMaturity(Currency&amp;"ibor"&amp;Tenor,AQ615,Trigger)</f>
        <v>43619</v>
      </c>
      <c r="AS615" s="320">
        <f>_xll.qlIndexFixing($AC$5,AP615,TRUE,_xll.ohTrigger(Trigger,Trigger1M))</f>
        <v>4.5461556570983164E-3</v>
      </c>
      <c r="AT615" s="320">
        <f>_xll.qlIndexFixing($AU$1,AP615,TRUE,_xll.ohTrigger(Trigger,Trigger1M))</f>
        <v>5.2256031669456471E-3</v>
      </c>
    </row>
    <row r="616" spans="41:46" ht="11.25" customHeight="1" x14ac:dyDescent="0.25">
      <c r="AO616" s="159" t="s">
        <v>90</v>
      </c>
      <c r="AP616" s="158">
        <f>_xll.qlInterestRateIndexFixingDate(Currency&amp;"ibor"&amp;Tenor,AQ616,Trigger)</f>
        <v>43592</v>
      </c>
      <c r="AQ616" s="158">
        <f>_xll.qlCalendarAdvance(Calendar,AQ615,AO616,"f",,Trigger)</f>
        <v>43594</v>
      </c>
      <c r="AR616" s="158">
        <f>_xll.qlInterestRateIndexMaturity(Currency&amp;"ibor"&amp;Tenor,AQ616,Trigger)</f>
        <v>43626</v>
      </c>
      <c r="AS616" s="320">
        <f>_xll.qlIndexFixing($AC$5,AP616,TRUE,_xll.ohTrigger(Trigger,Trigger1M))</f>
        <v>4.7635250503133553E-3</v>
      </c>
      <c r="AT616" s="320">
        <f>_xll.qlIndexFixing($AU$1,AP616,TRUE,_xll.ohTrigger(Trigger,Trigger1M))</f>
        <v>5.2824177850782639E-3</v>
      </c>
    </row>
    <row r="617" spans="41:46" ht="11.25" customHeight="1" x14ac:dyDescent="0.25">
      <c r="AO617" s="159" t="s">
        <v>90</v>
      </c>
      <c r="AP617" s="158">
        <f>_xll.qlInterestRateIndexFixingDate(Currency&amp;"ibor"&amp;Tenor,AQ617,Trigger)</f>
        <v>43599</v>
      </c>
      <c r="AQ617" s="158">
        <f>_xll.qlCalendarAdvance(Calendar,AQ616,AO617,"f",,Trigger)</f>
        <v>43601</v>
      </c>
      <c r="AR617" s="158">
        <f>_xll.qlInterestRateIndexMaturity(Currency&amp;"ibor"&amp;Tenor,AQ617,Trigger)</f>
        <v>43633</v>
      </c>
      <c r="AS617" s="320">
        <f>_xll.qlIndexFixing($AC$5,AP617,TRUE,_xll.ohTrigger(Trigger,Trigger1M))</f>
        <v>4.9309617107298753E-3</v>
      </c>
      <c r="AT617" s="320">
        <f>_xll.qlIndexFixing($AU$1,AP617,TRUE,_xll.ohTrigger(Trigger,Trigger1M))</f>
        <v>5.3392465592222438E-3</v>
      </c>
    </row>
    <row r="618" spans="41:46" ht="11.25" customHeight="1" x14ac:dyDescent="0.25">
      <c r="AO618" s="159" t="s">
        <v>90</v>
      </c>
      <c r="AP618" s="158">
        <f>_xll.qlInterestRateIndexFixingDate(Currency&amp;"ibor"&amp;Tenor,AQ618,Trigger)</f>
        <v>43606</v>
      </c>
      <c r="AQ618" s="158">
        <f>_xll.qlCalendarAdvance(Calendar,AQ617,AO618,"f",,Trigger)</f>
        <v>43608</v>
      </c>
      <c r="AR618" s="158">
        <f>_xll.qlInterestRateIndexMaturity(Currency&amp;"ibor"&amp;Tenor,AQ618,Trigger)</f>
        <v>43640</v>
      </c>
      <c r="AS618" s="320">
        <f>_xll.qlIndexFixing($AC$5,AP618,TRUE,_xll.ohTrigger(Trigger,Trigger1M))</f>
        <v>4.969854690948794E-3</v>
      </c>
      <c r="AT618" s="320">
        <f>_xll.qlIndexFixing($AU$1,AP618,TRUE,_xll.ohTrigger(Trigger,Trigger1M))</f>
        <v>5.3960118747328756E-3</v>
      </c>
    </row>
    <row r="619" spans="41:46" ht="11.25" customHeight="1" x14ac:dyDescent="0.25">
      <c r="AO619" s="159" t="s">
        <v>90</v>
      </c>
      <c r="AP619" s="158">
        <f>_xll.qlInterestRateIndexFixingDate(Currency&amp;"ibor"&amp;Tenor,AQ619,Trigger)</f>
        <v>43613</v>
      </c>
      <c r="AQ619" s="158">
        <f>_xll.qlCalendarAdvance(Calendar,AQ618,AO619,"f",,Trigger)</f>
        <v>43615</v>
      </c>
      <c r="AR619" s="158">
        <f>_xll.qlInterestRateIndexMaturity(Currency&amp;"ibor"&amp;Tenor,AQ619,Trigger)</f>
        <v>43644</v>
      </c>
      <c r="AS619" s="320">
        <f>_xll.qlIndexFixing($AC$5,AP619,TRUE,_xll.ohTrigger(Trigger,Trigger1M))</f>
        <v>5.0003093883876915E-3</v>
      </c>
      <c r="AT619" s="320">
        <f>_xll.qlIndexFixing($AU$1,AP619,TRUE,_xll.ohTrigger(Trigger,Trigger1M))</f>
        <v>5.4404493511784162E-3</v>
      </c>
    </row>
    <row r="620" spans="41:46" ht="11.25" customHeight="1" x14ac:dyDescent="0.25">
      <c r="AO620" s="159" t="s">
        <v>90</v>
      </c>
      <c r="AP620" s="158">
        <f>_xll.qlInterestRateIndexFixingDate(Currency&amp;"ibor"&amp;Tenor,AQ620,Trigger)</f>
        <v>43620</v>
      </c>
      <c r="AQ620" s="158">
        <f>_xll.qlCalendarAdvance(Calendar,AQ619,AO620,"f",,Trigger)</f>
        <v>43622</v>
      </c>
      <c r="AR620" s="158">
        <f>_xll.qlInterestRateIndexMaturity(Currency&amp;"ibor"&amp;Tenor,AQ620,Trigger)</f>
        <v>43654</v>
      </c>
      <c r="AS620" s="320">
        <f>_xll.qlIndexFixing($AC$5,AP620,TRUE,_xll.ohTrigger(Trigger,Trigger1M))</f>
        <v>5.0476410545866046E-3</v>
      </c>
      <c r="AT620" s="320">
        <f>_xll.qlIndexFixing($AU$1,AP620,TRUE,_xll.ohTrigger(Trigger,Trigger1M))</f>
        <v>5.5093074938467046E-3</v>
      </c>
    </row>
    <row r="621" spans="41:46" ht="11.25" customHeight="1" x14ac:dyDescent="0.25">
      <c r="AO621" s="159" t="s">
        <v>90</v>
      </c>
      <c r="AP621" s="158">
        <f>_xll.qlInterestRateIndexFixingDate(Currency&amp;"ibor"&amp;Tenor,AQ621,Trigger)</f>
        <v>43627</v>
      </c>
      <c r="AQ621" s="158">
        <f>_xll.qlCalendarAdvance(Calendar,AQ620,AO621,"f",,Trigger)</f>
        <v>43629</v>
      </c>
      <c r="AR621" s="158">
        <f>_xll.qlInterestRateIndexMaturity(Currency&amp;"ibor"&amp;Tenor,AQ621,Trigger)</f>
        <v>43661</v>
      </c>
      <c r="AS621" s="320">
        <f>_xll.qlIndexFixing($AC$5,AP621,TRUE,_xll.ohTrigger(Trigger,Trigger1M))</f>
        <v>5.0865344380104927E-3</v>
      </c>
      <c r="AT621" s="320">
        <f>_xll.qlIndexFixing($AU$1,AP621,TRUE,_xll.ohTrigger(Trigger,Trigger1M))</f>
        <v>5.5658254400772766E-3</v>
      </c>
    </row>
    <row r="622" spans="41:46" ht="11.25" customHeight="1" x14ac:dyDescent="0.25">
      <c r="AO622" s="159" t="s">
        <v>90</v>
      </c>
      <c r="AP622" s="158">
        <f>_xll.qlInterestRateIndexFixingDate(Currency&amp;"ibor"&amp;Tenor,AQ622,Trigger)</f>
        <v>43634</v>
      </c>
      <c r="AQ622" s="158">
        <f>_xll.qlCalendarAdvance(Calendar,AQ621,AO622,"f",,Trigger)</f>
        <v>43636</v>
      </c>
      <c r="AR622" s="158">
        <f>_xll.qlInterestRateIndexMaturity(Currency&amp;"ibor"&amp;Tenor,AQ622,Trigger)</f>
        <v>43668</v>
      </c>
      <c r="AS622" s="320">
        <f>_xll.qlIndexFixing($AC$5,AP622,TRUE,_xll.ohTrigger(Trigger,Trigger1M))</f>
        <v>5.1254279558318738E-3</v>
      </c>
      <c r="AT622" s="320">
        <f>_xll.qlIndexFixing($AU$1,AP622,TRUE,_xll.ohTrigger(Trigger,Trigger1M))</f>
        <v>5.6222485723037008E-3</v>
      </c>
    </row>
    <row r="623" spans="41:46" ht="11.25" customHeight="1" x14ac:dyDescent="0.25">
      <c r="AO623" s="159" t="s">
        <v>90</v>
      </c>
      <c r="AP623" s="158">
        <f>_xll.qlInterestRateIndexFixingDate(Currency&amp;"ibor"&amp;Tenor,AQ623,Trigger)</f>
        <v>43641</v>
      </c>
      <c r="AQ623" s="158">
        <f>_xll.qlCalendarAdvance(Calendar,AQ622,AO623,"f",,Trigger)</f>
        <v>43643</v>
      </c>
      <c r="AR623" s="158">
        <f>_xll.qlInterestRateIndexMaturity(Currency&amp;"ibor"&amp;Tenor,AQ623,Trigger)</f>
        <v>43675</v>
      </c>
      <c r="AS623" s="320">
        <f>_xll.qlIndexFixing($AC$5,AP623,TRUE,_xll.ohTrigger(Trigger,Trigger1M))</f>
        <v>5.1643216080557441E-3</v>
      </c>
      <c r="AT623" s="320">
        <f>_xll.qlIndexFixing($AU$1,AP623,TRUE,_xll.ohTrigger(Trigger,Trigger1M))</f>
        <v>5.6785707115361572E-3</v>
      </c>
    </row>
    <row r="624" spans="41:46" ht="11.25" customHeight="1" x14ac:dyDescent="0.25">
      <c r="AO624" s="159" t="s">
        <v>90</v>
      </c>
      <c r="AP624" s="158">
        <f>_xll.qlInterestRateIndexFixingDate(Currency&amp;"ibor"&amp;Tenor,AQ624,Trigger)</f>
        <v>43648</v>
      </c>
      <c r="AQ624" s="158">
        <f>_xll.qlCalendarAdvance(Calendar,AQ623,AO624,"f",,Trigger)</f>
        <v>43650</v>
      </c>
      <c r="AR624" s="158">
        <f>_xll.qlInterestRateIndexMaturity(Currency&amp;"ibor"&amp;Tenor,AQ624,Trigger)</f>
        <v>43682</v>
      </c>
      <c r="AS624" s="320">
        <f>_xll.qlIndexFixing($AC$5,AP624,TRUE,_xll.ohTrigger(Trigger,Trigger1M))</f>
        <v>5.2032153946846016E-3</v>
      </c>
      <c r="AT624" s="320">
        <f>_xll.qlIndexFixing($AU$1,AP624,TRUE,_xll.ohTrigger(Trigger,Trigger1M))</f>
        <v>5.7347856786574281E-3</v>
      </c>
    </row>
    <row r="625" spans="41:46" ht="11.25" customHeight="1" x14ac:dyDescent="0.25">
      <c r="AO625" s="159" t="s">
        <v>90</v>
      </c>
      <c r="AP625" s="158">
        <f>_xll.qlInterestRateIndexFixingDate(Currency&amp;"ibor"&amp;Tenor,AQ625,Trigger)</f>
        <v>43655</v>
      </c>
      <c r="AQ625" s="158">
        <f>_xll.qlCalendarAdvance(Calendar,AQ624,AO625,"f",,Trigger)</f>
        <v>43657</v>
      </c>
      <c r="AR625" s="158">
        <f>_xll.qlInterestRateIndexMaturity(Currency&amp;"ibor"&amp;Tenor,AQ625,Trigger)</f>
        <v>43689</v>
      </c>
      <c r="AS625" s="320">
        <f>_xll.qlIndexFixing($AC$5,AP625,TRUE,_xll.ohTrigger(Trigger,Trigger1M))</f>
        <v>5.2421093157134502E-3</v>
      </c>
      <c r="AT625" s="320">
        <f>_xll.qlIndexFixing($AU$1,AP625,TRUE,_xll.ohTrigger(Trigger,Trigger1M))</f>
        <v>5.7908872944353873E-3</v>
      </c>
    </row>
    <row r="626" spans="41:46" ht="11.25" customHeight="1" x14ac:dyDescent="0.25">
      <c r="AO626" s="159" t="s">
        <v>90</v>
      </c>
      <c r="AP626" s="158">
        <f>_xll.qlInterestRateIndexFixingDate(Currency&amp;"ibor"&amp;Tenor,AQ626,Trigger)</f>
        <v>43662</v>
      </c>
      <c r="AQ626" s="158">
        <f>_xll.qlCalendarAdvance(Calendar,AQ625,AO626,"f",,Trigger)</f>
        <v>43664</v>
      </c>
      <c r="AR626" s="158">
        <f>_xll.qlInterestRateIndexMaturity(Currency&amp;"ibor"&amp;Tenor,AQ626,Trigger)</f>
        <v>43696</v>
      </c>
      <c r="AS626" s="320">
        <f>_xll.qlIndexFixing($AC$5,AP626,TRUE,_xll.ohTrigger(Trigger,Trigger1M))</f>
        <v>5.2810033711447879E-3</v>
      </c>
      <c r="AT626" s="320">
        <f>_xll.qlIndexFixing($AU$1,AP626,TRUE,_xll.ohTrigger(Trigger,Trigger1M))</f>
        <v>5.8468693795205029E-3</v>
      </c>
    </row>
    <row r="627" spans="41:46" ht="11.25" customHeight="1" x14ac:dyDescent="0.25">
      <c r="AO627" s="159" t="s">
        <v>90</v>
      </c>
      <c r="AP627" s="158">
        <f>_xll.qlInterestRateIndexFixingDate(Currency&amp;"ibor"&amp;Tenor,AQ627,Trigger)</f>
        <v>43669</v>
      </c>
      <c r="AQ627" s="158">
        <f>_xll.qlCalendarAdvance(Calendar,AQ626,AO627,"f",,Trigger)</f>
        <v>43671</v>
      </c>
      <c r="AR627" s="158">
        <f>_xll.qlInterestRateIndexMaturity(Currency&amp;"ibor"&amp;Tenor,AQ627,Trigger)</f>
        <v>43703</v>
      </c>
      <c r="AS627" s="320">
        <f>_xll.qlIndexFixing($AC$5,AP627,TRUE,_xll.ohTrigger(Trigger,Trigger1M))</f>
        <v>5.3198975609836108E-3</v>
      </c>
      <c r="AT627" s="320">
        <f>_xll.qlIndexFixing($AU$1,AP627,TRUE,_xll.ohTrigger(Trigger,Trigger1M))</f>
        <v>5.9027257544333467E-3</v>
      </c>
    </row>
    <row r="628" spans="41:46" ht="11.25" customHeight="1" x14ac:dyDescent="0.25">
      <c r="AO628" s="159" t="s">
        <v>90</v>
      </c>
      <c r="AP628" s="158">
        <f>_xll.qlInterestRateIndexFixingDate(Currency&amp;"ibor"&amp;Tenor,AQ628,Trigger)</f>
        <v>43676</v>
      </c>
      <c r="AQ628" s="158">
        <f>_xll.qlCalendarAdvance(Calendar,AQ627,AO628,"f",,Trigger)</f>
        <v>43678</v>
      </c>
      <c r="AR628" s="158">
        <f>_xll.qlInterestRateIndexMaturity(Currency&amp;"ibor"&amp;Tenor,AQ628,Trigger)</f>
        <v>43710</v>
      </c>
      <c r="AS628" s="320">
        <f>_xll.qlIndexFixing($AC$5,AP628,TRUE,_xll.ohTrigger(Trigger,Trigger1M))</f>
        <v>5.3587918852224248E-3</v>
      </c>
      <c r="AT628" s="320">
        <f>_xll.qlIndexFixing($AU$1,AP628,TRUE,_xll.ohTrigger(Trigger,Trigger1M))</f>
        <v>5.9584502395895744E-3</v>
      </c>
    </row>
    <row r="629" spans="41:46" ht="11.25" customHeight="1" x14ac:dyDescent="0.25">
      <c r="AO629" s="159" t="s">
        <v>90</v>
      </c>
      <c r="AP629" s="158">
        <f>_xll.qlInterestRateIndexFixingDate(Currency&amp;"ibor"&amp;Tenor,AQ629,Trigger)</f>
        <v>43683</v>
      </c>
      <c r="AQ629" s="158">
        <f>_xll.qlCalendarAdvance(Calendar,AQ628,AO629,"f",,Trigger)</f>
        <v>43685</v>
      </c>
      <c r="AR629" s="158">
        <f>_xll.qlInterestRateIndexMaturity(Currency&amp;"ibor"&amp;Tenor,AQ629,Trigger)</f>
        <v>43717</v>
      </c>
      <c r="AS629" s="320">
        <f>_xll.qlIndexFixing($AC$5,AP629,TRUE,_xll.ohTrigger(Trigger,Trigger1M))</f>
        <v>5.3976863438712219E-3</v>
      </c>
      <c r="AT629" s="320">
        <f>_xll.qlIndexFixing($AU$1,AP629,TRUE,_xll.ohTrigger(Trigger,Trigger1M))</f>
        <v>6.0140366552749458E-3</v>
      </c>
    </row>
    <row r="630" spans="41:46" ht="11.25" customHeight="1" x14ac:dyDescent="0.25">
      <c r="AO630" s="159" t="s">
        <v>90</v>
      </c>
      <c r="AP630" s="158">
        <f>_xll.qlInterestRateIndexFixingDate(Currency&amp;"ibor"&amp;Tenor,AQ630,Trigger)</f>
        <v>43690</v>
      </c>
      <c r="AQ630" s="158">
        <f>_xll.qlCalendarAdvance(Calendar,AQ629,AO630,"f",,Trigger)</f>
        <v>43692</v>
      </c>
      <c r="AR630" s="158">
        <f>_xll.qlInterestRateIndexMaturity(Currency&amp;"ibor"&amp;Tenor,AQ630,Trigger)</f>
        <v>43724</v>
      </c>
      <c r="AS630" s="320">
        <f>_xll.qlIndexFixing($AC$5,AP630,TRUE,_xll.ohTrigger(Trigger,Trigger1M))</f>
        <v>5.4365809369225082E-3</v>
      </c>
      <c r="AT630" s="320">
        <f>_xll.qlIndexFixing($AU$1,AP630,TRUE,_xll.ohTrigger(Trigger,Trigger1M))</f>
        <v>6.0694788216653084E-3</v>
      </c>
    </row>
    <row r="631" spans="41:46" ht="11.25" customHeight="1" x14ac:dyDescent="0.25">
      <c r="AO631" s="159" t="s">
        <v>90</v>
      </c>
      <c r="AP631" s="158">
        <f>_xll.qlInterestRateIndexFixingDate(Currency&amp;"ibor"&amp;Tenor,AQ631,Trigger)</f>
        <v>43697</v>
      </c>
      <c r="AQ631" s="158">
        <f>_xll.qlCalendarAdvance(Calendar,AQ630,AO631,"f",,Trigger)</f>
        <v>43699</v>
      </c>
      <c r="AR631" s="158">
        <f>_xll.qlInterestRateIndexMaturity(Currency&amp;"ibor"&amp;Tenor,AQ631,Trigger)</f>
        <v>43731</v>
      </c>
      <c r="AS631" s="320">
        <f>_xll.qlIndexFixing($AC$5,AP631,TRUE,_xll.ohTrigger(Trigger,Trigger1M))</f>
        <v>5.4754756643787816E-3</v>
      </c>
      <c r="AT631" s="320">
        <f>_xll.qlIndexFixing($AU$1,AP631,TRUE,_xll.ohTrigger(Trigger,Trigger1M))</f>
        <v>6.1247705588216017E-3</v>
      </c>
    </row>
    <row r="632" spans="41:46" ht="11.25" customHeight="1" x14ac:dyDescent="0.25">
      <c r="AO632" s="159" t="s">
        <v>90</v>
      </c>
      <c r="AP632" s="158">
        <f>_xll.qlInterestRateIndexFixingDate(Currency&amp;"ibor"&amp;Tenor,AQ632,Trigger)</f>
        <v>43704</v>
      </c>
      <c r="AQ632" s="158">
        <f>_xll.qlCalendarAdvance(Calendar,AQ631,AO632,"f",,Trigger)</f>
        <v>43706</v>
      </c>
      <c r="AR632" s="158">
        <f>_xll.qlInterestRateIndexMaturity(Currency&amp;"ibor"&amp;Tenor,AQ632,Trigger)</f>
        <v>43738</v>
      </c>
      <c r="AS632" s="320">
        <f>_xll.qlIndexFixing($AC$5,AP632,TRUE,_xll.ohTrigger(Trigger,Trigger1M))</f>
        <v>5.5143705262425402E-3</v>
      </c>
      <c r="AT632" s="320">
        <f>_xll.qlIndexFixing($AU$1,AP632,TRUE,_xll.ohTrigger(Trigger,Trigger1M))</f>
        <v>6.1799056866798652E-3</v>
      </c>
    </row>
    <row r="633" spans="41:46" ht="11.25" customHeight="1" x14ac:dyDescent="0.25">
      <c r="AO633" s="159" t="s">
        <v>90</v>
      </c>
      <c r="AP633" s="158">
        <f>_xll.qlInterestRateIndexFixingDate(Currency&amp;"ibor"&amp;Tenor,AQ633,Trigger)</f>
        <v>43711</v>
      </c>
      <c r="AQ633" s="158">
        <f>_xll.qlCalendarAdvance(Calendar,AQ632,AO633,"f",,Trigger)</f>
        <v>43713</v>
      </c>
      <c r="AR633" s="158">
        <f>_xll.qlInterestRateIndexMaturity(Currency&amp;"ibor"&amp;Tenor,AQ633,Trigger)</f>
        <v>43745</v>
      </c>
      <c r="AS633" s="320">
        <f>_xll.qlIndexFixing($AC$5,AP633,TRUE,_xll.ohTrigger(Trigger,Trigger1M))</f>
        <v>5.5532655225112859E-3</v>
      </c>
      <c r="AT633" s="320">
        <f>_xll.qlIndexFixing($AU$1,AP633,TRUE,_xll.ohTrigger(Trigger,Trigger1M))</f>
        <v>6.2348780250712221E-3</v>
      </c>
    </row>
    <row r="634" spans="41:46" ht="11.25" customHeight="1" x14ac:dyDescent="0.25">
      <c r="AO634" s="159" t="s">
        <v>90</v>
      </c>
      <c r="AP634" s="158">
        <f>_xll.qlInterestRateIndexFixingDate(Currency&amp;"ibor"&amp;Tenor,AQ634,Trigger)</f>
        <v>43718</v>
      </c>
      <c r="AQ634" s="158">
        <f>_xll.qlCalendarAdvance(Calendar,AQ633,AO634,"f",,Trigger)</f>
        <v>43720</v>
      </c>
      <c r="AR634" s="158">
        <f>_xll.qlInterestRateIndexMaturity(Currency&amp;"ibor"&amp;Tenor,AQ634,Trigger)</f>
        <v>43752</v>
      </c>
      <c r="AS634" s="320">
        <f>_xll.qlIndexFixing($AC$5,AP634,TRUE,_xll.ohTrigger(Trigger,Trigger1M))</f>
        <v>5.5921606531875168E-3</v>
      </c>
      <c r="AT634" s="320">
        <f>_xll.qlIndexFixing($AU$1,AP634,TRUE,_xll.ohTrigger(Trigger,Trigger1M))</f>
        <v>6.2896813937068918E-3</v>
      </c>
    </row>
    <row r="635" spans="41:46" ht="11.25" customHeight="1" x14ac:dyDescent="0.25">
      <c r="AO635" s="159" t="s">
        <v>90</v>
      </c>
      <c r="AP635" s="158">
        <f>_xll.qlInterestRateIndexFixingDate(Currency&amp;"ibor"&amp;Tenor,AQ635,Trigger)</f>
        <v>43725</v>
      </c>
      <c r="AQ635" s="158">
        <f>_xll.qlCalendarAdvance(Calendar,AQ634,AO635,"f",,Trigger)</f>
        <v>43727</v>
      </c>
      <c r="AR635" s="158">
        <f>_xll.qlInterestRateIndexMaturity(Currency&amp;"ibor"&amp;Tenor,AQ635,Trigger)</f>
        <v>43759</v>
      </c>
      <c r="AS635" s="320">
        <f>_xll.qlIndexFixing($AC$5,AP635,TRUE,_xll.ohTrigger(Trigger,Trigger1M))</f>
        <v>5.6310559182712328E-3</v>
      </c>
      <c r="AT635" s="320">
        <f>_xll.qlIndexFixing($AU$1,AP635,TRUE,_xll.ohTrigger(Trigger,Trigger1M))</f>
        <v>6.3443096121906795E-3</v>
      </c>
    </row>
    <row r="636" spans="41:46" ht="11.25" customHeight="1" x14ac:dyDescent="0.25">
      <c r="AO636" s="159" t="s">
        <v>90</v>
      </c>
      <c r="AP636" s="158">
        <f>_xll.qlInterestRateIndexFixingDate(Currency&amp;"ibor"&amp;Tenor,AQ636,Trigger)</f>
        <v>43732</v>
      </c>
      <c r="AQ636" s="158">
        <f>_xll.qlCalendarAdvance(Calendar,AQ635,AO636,"f",,Trigger)</f>
        <v>43734</v>
      </c>
      <c r="AR636" s="158">
        <f>_xll.qlInterestRateIndexMaturity(Currency&amp;"ibor"&amp;Tenor,AQ636,Trigger)</f>
        <v>43766</v>
      </c>
      <c r="AS636" s="320">
        <f>_xll.qlIndexFixing($AC$5,AP636,TRUE,_xll.ohTrigger(Trigger,Trigger1M))</f>
        <v>5.6699513177649319E-3</v>
      </c>
      <c r="AT636" s="320">
        <f>_xll.qlIndexFixing($AU$1,AP636,TRUE,_xll.ohTrigger(Trigger,Trigger1M))</f>
        <v>6.3987565000089841E-3</v>
      </c>
    </row>
    <row r="637" spans="41:46" ht="11.25" customHeight="1" x14ac:dyDescent="0.25">
      <c r="AO637" s="159" t="s">
        <v>90</v>
      </c>
      <c r="AP637" s="158">
        <f>_xll.qlInterestRateIndexFixingDate(Currency&amp;"ibor"&amp;Tenor,AQ637,Trigger)</f>
        <v>43739</v>
      </c>
      <c r="AQ637" s="158">
        <f>_xll.qlCalendarAdvance(Calendar,AQ636,AO637,"f",,Trigger)</f>
        <v>43741</v>
      </c>
      <c r="AR637" s="158">
        <f>_xll.qlInterestRateIndexMaturity(Currency&amp;"ibor"&amp;Tenor,AQ637,Trigger)</f>
        <v>43773</v>
      </c>
      <c r="AS637" s="320">
        <f>_xll.qlIndexFixing($AC$5,AP637,TRUE,_xll.ohTrigger(Trigger,Trigger1M))</f>
        <v>5.7088468516661162E-3</v>
      </c>
      <c r="AT637" s="320">
        <f>_xll.qlIndexFixing($AU$1,AP637,TRUE,_xll.ohTrigger(Trigger,Trigger1M))</f>
        <v>6.4530158765407908E-3</v>
      </c>
    </row>
    <row r="638" spans="41:46" ht="11.25" customHeight="1" x14ac:dyDescent="0.25">
      <c r="AO638" s="159" t="s">
        <v>90</v>
      </c>
      <c r="AP638" s="158">
        <f>_xll.qlInterestRateIndexFixingDate(Currency&amp;"ibor"&amp;Tenor,AQ638,Trigger)</f>
        <v>43746</v>
      </c>
      <c r="AQ638" s="158">
        <f>_xll.qlCalendarAdvance(Calendar,AQ637,AO638,"f",,Trigger)</f>
        <v>43748</v>
      </c>
      <c r="AR638" s="158">
        <f>_xll.qlInterestRateIndexMaturity(Currency&amp;"ibor"&amp;Tenor,AQ638,Trigger)</f>
        <v>43780</v>
      </c>
      <c r="AS638" s="320">
        <f>_xll.qlIndexFixing($AC$5,AP638,TRUE,_xll.ohTrigger(Trigger,Trigger1M))</f>
        <v>5.7477425199747856E-3</v>
      </c>
      <c r="AT638" s="320">
        <f>_xll.qlIndexFixing($AU$1,AP638,TRUE,_xll.ohTrigger(Trigger,Trigger1M))</f>
        <v>6.5070815610551724E-3</v>
      </c>
    </row>
    <row r="639" spans="41:46" ht="11.25" customHeight="1" x14ac:dyDescent="0.25">
      <c r="AO639" s="159" t="s">
        <v>90</v>
      </c>
      <c r="AP639" s="158">
        <f>_xll.qlInterestRateIndexFixingDate(Currency&amp;"ibor"&amp;Tenor,AQ639,Trigger)</f>
        <v>43753</v>
      </c>
      <c r="AQ639" s="158">
        <f>_xll.qlCalendarAdvance(Calendar,AQ638,AO639,"f",,Trigger)</f>
        <v>43755</v>
      </c>
      <c r="AR639" s="158">
        <f>_xll.qlInterestRateIndexMaturity(Currency&amp;"ibor"&amp;Tenor,AQ639,Trigger)</f>
        <v>43787</v>
      </c>
      <c r="AS639" s="320">
        <f>_xll.qlIndexFixing($AC$5,AP639,TRUE,_xll.ohTrigger(Trigger,Trigger1M))</f>
        <v>5.7866383226934381E-3</v>
      </c>
      <c r="AT639" s="320">
        <f>_xll.qlIndexFixing($AU$1,AP639,TRUE,_xll.ohTrigger(Trigger,Trigger1M))</f>
        <v>6.5609473727037959E-3</v>
      </c>
    </row>
    <row r="640" spans="41:46" ht="11.25" customHeight="1" x14ac:dyDescent="0.25">
      <c r="AO640" s="159" t="s">
        <v>90</v>
      </c>
      <c r="AP640" s="158">
        <f>_xll.qlInterestRateIndexFixingDate(Currency&amp;"ibor"&amp;Tenor,AQ640,Trigger)</f>
        <v>43760</v>
      </c>
      <c r="AQ640" s="158">
        <f>_xll.qlCalendarAdvance(Calendar,AQ639,AO640,"f",,Trigger)</f>
        <v>43762</v>
      </c>
      <c r="AR640" s="158">
        <f>_xll.qlInterestRateIndexMaturity(Currency&amp;"ibor"&amp;Tenor,AQ640,Trigger)</f>
        <v>43794</v>
      </c>
      <c r="AS640" s="320">
        <f>_xll.qlIndexFixing($AC$5,AP640,TRUE,_xll.ohTrigger(Trigger,Trigger1M))</f>
        <v>5.8255342598220738E-3</v>
      </c>
      <c r="AT640" s="320">
        <f>_xll.qlIndexFixing($AU$1,AP640,TRUE,_xll.ohTrigger(Trigger,Trigger1M))</f>
        <v>6.6146071305484E-3</v>
      </c>
    </row>
    <row r="641" spans="41:46" ht="11.25" customHeight="1" x14ac:dyDescent="0.25">
      <c r="AO641" s="159" t="s">
        <v>90</v>
      </c>
      <c r="AP641" s="158">
        <f>_xll.qlInterestRateIndexFixingDate(Currency&amp;"ibor"&amp;Tenor,AQ641,Trigger)</f>
        <v>43767</v>
      </c>
      <c r="AQ641" s="158">
        <f>_xll.qlCalendarAdvance(Calendar,AQ640,AO641,"f",,Trigger)</f>
        <v>43769</v>
      </c>
      <c r="AR641" s="158">
        <f>_xll.qlInterestRateIndexMaturity(Currency&amp;"ibor"&amp;Tenor,AQ641,Trigger)</f>
        <v>43798</v>
      </c>
      <c r="AS641" s="320">
        <f>_xll.qlIndexFixing($AC$5,AP641,TRUE,_xll.ohTrigger(Trigger,Trigger1M))</f>
        <v>5.8559525836278138E-3</v>
      </c>
      <c r="AT641" s="320">
        <f>_xll.qlIndexFixing($AU$1,AP641,TRUE,_xll.ohTrigger(Trigger,Trigger1M))</f>
        <v>6.6564690213173957E-3</v>
      </c>
    </row>
    <row r="642" spans="41:46" ht="11.25" customHeight="1" x14ac:dyDescent="0.25">
      <c r="AO642" s="159" t="s">
        <v>90</v>
      </c>
      <c r="AP642" s="158">
        <f>_xll.qlInterestRateIndexFixingDate(Currency&amp;"ibor"&amp;Tenor,AQ642,Trigger)</f>
        <v>43774</v>
      </c>
      <c r="AQ642" s="158">
        <f>_xll.qlCalendarAdvance(Calendar,AQ641,AO642,"f",,Trigger)</f>
        <v>43776</v>
      </c>
      <c r="AR642" s="158">
        <f>_xll.qlInterestRateIndexMaturity(Currency&amp;"ibor"&amp;Tenor,AQ642,Trigger)</f>
        <v>43808</v>
      </c>
      <c r="AS642" s="320">
        <f>_xll.qlIndexFixing($AC$5,AP642,TRUE,_xll.ohTrigger(Trigger,Trigger1M))</f>
        <v>5.9033265373117927E-3</v>
      </c>
      <c r="AT642" s="320">
        <f>_xll.qlIndexFixing($AU$1,AP642,TRUE,_xll.ohTrigger(Trigger,Trigger1M))</f>
        <v>6.7212837604779807E-3</v>
      </c>
    </row>
    <row r="643" spans="41:46" ht="11.25" customHeight="1" x14ac:dyDescent="0.25">
      <c r="AO643" s="159" t="s">
        <v>90</v>
      </c>
      <c r="AP643" s="158">
        <f>_xll.qlInterestRateIndexFixingDate(Currency&amp;"ibor"&amp;Tenor,AQ643,Trigger)</f>
        <v>43781</v>
      </c>
      <c r="AQ643" s="158">
        <f>_xll.qlCalendarAdvance(Calendar,AQ642,AO643,"f",,Trigger)</f>
        <v>43783</v>
      </c>
      <c r="AR643" s="158">
        <f>_xll.qlInterestRateIndexMaturity(Currency&amp;"ibor"&amp;Tenor,AQ643,Trigger)</f>
        <v>43815</v>
      </c>
      <c r="AS643" s="320">
        <f>_xll.qlIndexFixing($AC$5,AP643,TRUE,_xll.ohTrigger(Trigger,Trigger1M))</f>
        <v>5.9422228776753738E-3</v>
      </c>
      <c r="AT643" s="320">
        <f>_xll.qlIndexFixing($AU$1,AP643,TRUE,_xll.ohTrigger(Trigger,Trigger1M))</f>
        <v>6.7742882701393725E-3</v>
      </c>
    </row>
    <row r="644" spans="41:46" ht="11.25" customHeight="1" x14ac:dyDescent="0.25">
      <c r="AO644" s="159" t="s">
        <v>90</v>
      </c>
      <c r="AP644" s="158">
        <f>_xll.qlInterestRateIndexFixingDate(Currency&amp;"ibor"&amp;Tenor,AQ644,Trigger)</f>
        <v>43788</v>
      </c>
      <c r="AQ644" s="158">
        <f>_xll.qlCalendarAdvance(Calendar,AQ643,AO644,"f",,Trigger)</f>
        <v>43790</v>
      </c>
      <c r="AR644" s="158">
        <f>_xll.qlInterestRateIndexMaturity(Currency&amp;"ibor"&amp;Tenor,AQ644,Trigger)</f>
        <v>43822</v>
      </c>
      <c r="AS644" s="320">
        <f>_xll.qlIndexFixing($AC$5,AP644,TRUE,_xll.ohTrigger(Trigger,Trigger1M))</f>
        <v>5.9811193524464401E-3</v>
      </c>
      <c r="AT644" s="320">
        <f>_xll.qlIndexFixing($AU$1,AP644,TRUE,_xll.ohTrigger(Trigger,Trigger1M))</f>
        <v>6.8270620011420813E-3</v>
      </c>
    </row>
    <row r="645" spans="41:46" ht="11.25" customHeight="1" x14ac:dyDescent="0.25">
      <c r="AO645" s="159" t="s">
        <v>90</v>
      </c>
      <c r="AP645" s="158">
        <f>_xll.qlInterestRateIndexFixingDate(Currency&amp;"ibor"&amp;Tenor,AQ645,Trigger)</f>
        <v>43795</v>
      </c>
      <c r="AQ645" s="158">
        <f>_xll.qlCalendarAdvance(Calendar,AQ644,AO645,"f",,Trigger)</f>
        <v>43797</v>
      </c>
      <c r="AR645" s="158">
        <f>_xll.qlInterestRateIndexMaturity(Currency&amp;"ibor"&amp;Tenor,AQ645,Trigger)</f>
        <v>43829</v>
      </c>
      <c r="AS645" s="320">
        <f>_xll.qlIndexFixing($AC$5,AP645,TRUE,_xll.ohTrigger(Trigger,Trigger1M))</f>
        <v>6.0200159616324855E-3</v>
      </c>
      <c r="AT645" s="320">
        <f>_xll.qlIndexFixing($AU$1,AP645,TRUE,_xll.ohTrigger(Trigger,Trigger1M))</f>
        <v>6.8795987720132734E-3</v>
      </c>
    </row>
    <row r="646" spans="41:46" ht="11.25" customHeight="1" x14ac:dyDescent="0.25">
      <c r="AO646" s="159" t="s">
        <v>90</v>
      </c>
      <c r="AP646" s="158">
        <f>_xll.qlInterestRateIndexFixingDate(Currency&amp;"ibor"&amp;Tenor,AQ646,Trigger)</f>
        <v>43802</v>
      </c>
      <c r="AQ646" s="158">
        <f>_xll.qlCalendarAdvance(Calendar,AQ645,AO646,"f",,Trigger)</f>
        <v>43804</v>
      </c>
      <c r="AR646" s="158">
        <f>_xll.qlInterestRateIndexMaturity(Currency&amp;"ibor"&amp;Tenor,AQ646,Trigger)</f>
        <v>43836</v>
      </c>
      <c r="AS646" s="320">
        <f>_xll.qlIndexFixing($AC$5,AP646,TRUE,_xll.ohTrigger(Trigger,Trigger1M))</f>
        <v>6.0589127052285141E-3</v>
      </c>
      <c r="AT646" s="320">
        <f>_xll.qlIndexFixing($AU$1,AP646,TRUE,_xll.ohTrigger(Trigger,Trigger1M))</f>
        <v>6.9318924011826932E-3</v>
      </c>
    </row>
    <row r="647" spans="41:46" ht="11.25" customHeight="1" x14ac:dyDescent="0.25">
      <c r="AO647" s="159" t="s">
        <v>90</v>
      </c>
      <c r="AP647" s="158">
        <f>_xll.qlInterestRateIndexFixingDate(Currency&amp;"ibor"&amp;Tenor,AQ647,Trigger)</f>
        <v>43809</v>
      </c>
      <c r="AQ647" s="158">
        <f>_xll.qlCalendarAdvance(Calendar,AQ646,AO647,"f",,Trigger)</f>
        <v>43811</v>
      </c>
      <c r="AR647" s="158">
        <f>_xll.qlInterestRateIndexMaturity(Currency&amp;"ibor"&amp;Tenor,AQ647,Trigger)</f>
        <v>43843</v>
      </c>
      <c r="AS647" s="320">
        <f>_xll.qlIndexFixing($AC$5,AP647,TRUE,_xll.ohTrigger(Trigger,Trigger1M))</f>
        <v>6.0978095832395218E-3</v>
      </c>
      <c r="AT647" s="320">
        <f>_xll.qlIndexFixing($AU$1,AP647,TRUE,_xll.ohTrigger(Trigger,Trigger1M))</f>
        <v>6.983936706977667E-3</v>
      </c>
    </row>
    <row r="648" spans="41:46" ht="11.25" customHeight="1" x14ac:dyDescent="0.25">
      <c r="AO648" s="159" t="s">
        <v>90</v>
      </c>
      <c r="AP648" s="158">
        <f>_xll.qlInterestRateIndexFixingDate(Currency&amp;"ibor"&amp;Tenor,AQ648,Trigger)</f>
        <v>43816</v>
      </c>
      <c r="AQ648" s="158">
        <f>_xll.qlCalendarAdvance(Calendar,AQ647,AO648,"f",,Trigger)</f>
        <v>43818</v>
      </c>
      <c r="AR648" s="158">
        <f>_xll.qlInterestRateIndexMaturity(Currency&amp;"ibor"&amp;Tenor,AQ648,Trigger)</f>
        <v>43850</v>
      </c>
      <c r="AS648" s="320">
        <f>_xll.qlIndexFixing($AC$5,AP648,TRUE,_xll.ohTrigger(Trigger,Trigger1M))</f>
        <v>6.1367065956655087E-3</v>
      </c>
      <c r="AT648" s="320">
        <f>_xll.qlIndexFixing($AU$1,AP648,TRUE,_xll.ohTrigger(Trigger,Trigger1M))</f>
        <v>7.0357255076355929E-3</v>
      </c>
    </row>
    <row r="649" spans="41:46" ht="11.25" customHeight="1" x14ac:dyDescent="0.25">
      <c r="AO649" s="159" t="s">
        <v>90</v>
      </c>
      <c r="AP649" s="158">
        <f>_xll.qlInterestRateIndexFixingDate(Currency&amp;"ibor"&amp;Tenor,AQ649,Trigger)</f>
        <v>43822</v>
      </c>
      <c r="AQ649" s="158">
        <f>_xll.qlCalendarAdvance(Calendar,AQ648,AO649,"f",,Trigger)</f>
        <v>43826</v>
      </c>
      <c r="AR649" s="158">
        <f>_xll.qlInterestRateIndexMaturity(Currency&amp;"ibor"&amp;Tenor,AQ649,Trigger)</f>
        <v>43857</v>
      </c>
      <c r="AS649" s="320">
        <f>_xll.qlIndexFixing($AC$5,AP649,TRUE,_xll.ohTrigger(Trigger,Trigger1M))</f>
        <v>6.1783291080564871E-3</v>
      </c>
      <c r="AT649" s="320">
        <f>_xll.qlIndexFixing($AU$1,AP649,TRUE,_xll.ohTrigger(Trigger,Trigger1M))</f>
        <v>7.09086751873211E-3</v>
      </c>
    </row>
    <row r="650" spans="41:46" ht="11.25" customHeight="1" x14ac:dyDescent="0.25">
      <c r="AO650" s="159" t="s">
        <v>90</v>
      </c>
      <c r="AP650" s="158">
        <f>_xll.qlInterestRateIndexFixingDate(Currency&amp;"ibor"&amp;Tenor,AQ650,Trigger)</f>
        <v>43830</v>
      </c>
      <c r="AQ650" s="158">
        <f>_xll.qlCalendarAdvance(Calendar,AQ649,AO650,"f",,Trigger)</f>
        <v>43833</v>
      </c>
      <c r="AR650" s="158">
        <f>_xll.qlInterestRateIndexMaturity(Currency&amp;"ibor"&amp;Tenor,AQ650,Trigger)</f>
        <v>43864</v>
      </c>
      <c r="AS650" s="320">
        <f>_xll.qlIndexFixing($AC$5,AP650,TRUE,_xll.ohTrigger(Trigger,Trigger1M))</f>
        <v>6.2172257294357625E-3</v>
      </c>
      <c r="AT650" s="320">
        <f>_xll.qlIndexFixing($AU$1,AP650,TRUE,_xll.ohTrigger(Trigger,Trigger1M))</f>
        <v>7.1421067118115555E-3</v>
      </c>
    </row>
    <row r="651" spans="41:46" ht="11.25" customHeight="1" x14ac:dyDescent="0.25">
      <c r="AO651" s="159" t="s">
        <v>90</v>
      </c>
      <c r="AP651" s="158">
        <f>_xll.qlInterestRateIndexFixingDate(Currency&amp;"ibor"&amp;Tenor,AQ651,Trigger)</f>
        <v>43838</v>
      </c>
      <c r="AQ651" s="158">
        <f>_xll.qlCalendarAdvance(Calendar,AQ650,AO651,"f",,Trigger)</f>
        <v>43840</v>
      </c>
      <c r="AR651" s="158">
        <f>_xll.qlInterestRateIndexMaturity(Currency&amp;"ibor"&amp;Tenor,AQ651,Trigger)</f>
        <v>43871</v>
      </c>
      <c r="AS651" s="320">
        <f>_xll.qlIndexFixing($AC$5,AP651,TRUE,_xll.ohTrigger(Trigger,Trigger1M))</f>
        <v>6.2561224810282982E-3</v>
      </c>
      <c r="AT651" s="320">
        <f>_xll.qlIndexFixing($AU$1,AP651,TRUE,_xll.ohTrigger(Trigger,Trigger1M))</f>
        <v>7.1930714104921772E-3</v>
      </c>
    </row>
    <row r="652" spans="41:46" ht="11.25" customHeight="1" x14ac:dyDescent="0.25">
      <c r="AO652" s="159" t="s">
        <v>90</v>
      </c>
      <c r="AP652" s="158">
        <f>_xll.qlInterestRateIndexFixingDate(Currency&amp;"ibor"&amp;Tenor,AQ652,Trigger)</f>
        <v>43845</v>
      </c>
      <c r="AQ652" s="158">
        <f>_xll.qlCalendarAdvance(Calendar,AQ651,AO652,"f",,Trigger)</f>
        <v>43847</v>
      </c>
      <c r="AR652" s="158">
        <f>_xll.qlInterestRateIndexMaturity(Currency&amp;"ibor"&amp;Tenor,AQ652,Trigger)</f>
        <v>43878</v>
      </c>
      <c r="AS652" s="320">
        <f>_xll.qlIndexFixing($AC$5,AP652,TRUE,_xll.ohTrigger(Trigger,Trigger1M))</f>
        <v>6.2950193628340924E-3</v>
      </c>
      <c r="AT652" s="320">
        <f>_xll.qlIndexFixing($AU$1,AP652,TRUE,_xll.ohTrigger(Trigger,Trigger1M))</f>
        <v>7.2437554328570611E-3</v>
      </c>
    </row>
    <row r="653" spans="41:46" ht="11.25" customHeight="1" x14ac:dyDescent="0.25">
      <c r="AO653" s="159" t="s">
        <v>90</v>
      </c>
      <c r="AP653" s="158">
        <f>_xll.qlInterestRateIndexFixingDate(Currency&amp;"ibor"&amp;Tenor,AQ653,Trigger)</f>
        <v>43852</v>
      </c>
      <c r="AQ653" s="158">
        <f>_xll.qlCalendarAdvance(Calendar,AQ652,AO653,"f",,Trigger)</f>
        <v>43854</v>
      </c>
      <c r="AR653" s="158">
        <f>_xll.qlInterestRateIndexMaturity(Currency&amp;"ibor"&amp;Tenor,AQ653,Trigger)</f>
        <v>43885</v>
      </c>
      <c r="AS653" s="320">
        <f>_xll.qlIndexFixing($AC$5,AP653,TRUE,_xll.ohTrigger(Trigger,Trigger1M))</f>
        <v>6.333916374853147E-3</v>
      </c>
      <c r="AT653" s="320">
        <f>_xll.qlIndexFixing($AU$1,AP653,TRUE,_xll.ohTrigger(Trigger,Trigger1M))</f>
        <v>7.2941525969119356E-3</v>
      </c>
    </row>
    <row r="654" spans="41:46" ht="11.25" customHeight="1" x14ac:dyDescent="0.25">
      <c r="AO654" s="159" t="s">
        <v>90</v>
      </c>
      <c r="AP654" s="158">
        <f>_xll.qlInterestRateIndexFixingDate(Currency&amp;"ibor"&amp;Tenor,AQ654,Trigger)</f>
        <v>43859</v>
      </c>
      <c r="AQ654" s="158">
        <f>_xll.qlCalendarAdvance(Calendar,AQ653,AO654,"f",,Trigger)</f>
        <v>43861</v>
      </c>
      <c r="AR654" s="158">
        <f>_xll.qlInterestRateIndexMaturity(Currency&amp;"ibor"&amp;Tenor,AQ654,Trigger)</f>
        <v>43889</v>
      </c>
      <c r="AS654" s="320">
        <f>_xll.qlIndexFixing($AC$5,AP654,TRUE,_xll.ohTrigger(Trigger,Trigger1M))</f>
        <v>6.3643096605838145E-3</v>
      </c>
      <c r="AT654" s="320">
        <f>_xll.qlIndexFixing($AU$1,AP654,TRUE,_xll.ohTrigger(Trigger,Trigger1M))</f>
        <v>7.3333659326646483E-3</v>
      </c>
    </row>
    <row r="655" spans="41:46" ht="11.25" customHeight="1" x14ac:dyDescent="0.25">
      <c r="AO655" s="159" t="s">
        <v>90</v>
      </c>
      <c r="AP655" s="158">
        <f>_xll.qlInterestRateIndexFixingDate(Currency&amp;"ibor"&amp;Tenor,AQ655,Trigger)</f>
        <v>43866</v>
      </c>
      <c r="AQ655" s="158">
        <f>_xll.qlCalendarAdvance(Calendar,AQ654,AO655,"f",,Trigger)</f>
        <v>43868</v>
      </c>
      <c r="AR655" s="158">
        <f>_xll.qlInterestRateIndexMaturity(Currency&amp;"ibor"&amp;Tenor,AQ655,Trigger)</f>
        <v>43899</v>
      </c>
      <c r="AS655" s="320">
        <f>_xll.qlIndexFixing($AC$5,AP655,TRUE,_xll.ohTrigger(Trigger,Trigger1M))</f>
        <v>6.4117107895310345E-3</v>
      </c>
      <c r="AT655" s="320">
        <f>_xll.qlIndexFixing($AU$1,AP655,TRUE,_xll.ohTrigger(Trigger,Trigger1M))</f>
        <v>7.3940616216504286E-3</v>
      </c>
    </row>
    <row r="656" spans="41:46" ht="11.25" customHeight="1" x14ac:dyDescent="0.25">
      <c r="AO656" s="159" t="s">
        <v>90</v>
      </c>
      <c r="AP656" s="158">
        <f>_xll.qlInterestRateIndexFixingDate(Currency&amp;"ibor"&amp;Tenor,AQ656,Trigger)</f>
        <v>43873</v>
      </c>
      <c r="AQ656" s="158">
        <f>_xll.qlCalendarAdvance(Calendar,AQ655,AO656,"f",,Trigger)</f>
        <v>43875</v>
      </c>
      <c r="AR656" s="158">
        <f>_xll.qlInterestRateIndexMaturity(Currency&amp;"ibor"&amp;Tenor,AQ656,Trigger)</f>
        <v>43906</v>
      </c>
      <c r="AS656" s="320">
        <f>_xll.qlIndexFixing($AC$5,AP656,TRUE,_xll.ohTrigger(Trigger,Trigger1M))</f>
        <v>6.4506081921950247E-3</v>
      </c>
      <c r="AT656" s="320">
        <f>_xll.qlIndexFixing($AU$1,AP656,TRUE,_xll.ohTrigger(Trigger,Trigger1M))</f>
        <v>7.4435611179097232E-3</v>
      </c>
    </row>
    <row r="657" spans="41:46" ht="11.25" customHeight="1" x14ac:dyDescent="0.25">
      <c r="AO657" s="159" t="s">
        <v>90</v>
      </c>
      <c r="AP657" s="158">
        <f>_xll.qlInterestRateIndexFixingDate(Currency&amp;"ibor"&amp;Tenor,AQ657,Trigger)</f>
        <v>43880</v>
      </c>
      <c r="AQ657" s="158">
        <f>_xll.qlCalendarAdvance(Calendar,AQ656,AO657,"f",,Trigger)</f>
        <v>43882</v>
      </c>
      <c r="AR657" s="158">
        <f>_xll.qlInterestRateIndexMaturity(Currency&amp;"ibor"&amp;Tenor,AQ657,Trigger)</f>
        <v>43913</v>
      </c>
      <c r="AS657" s="320">
        <f>_xll.qlIndexFixing($AC$5,AP657,TRUE,_xll.ohTrigger(Trigger,Trigger1M))</f>
        <v>6.4895057250696957E-3</v>
      </c>
      <c r="AT657" s="320">
        <f>_xll.qlIndexFixing($AU$1,AP657,TRUE,_xll.ohTrigger(Trigger,Trigger1M))</f>
        <v>7.4927490270129413E-3</v>
      </c>
    </row>
    <row r="658" spans="41:46" ht="11.25" customHeight="1" x14ac:dyDescent="0.25">
      <c r="AO658" s="159" t="s">
        <v>90</v>
      </c>
      <c r="AP658" s="158">
        <f>_xll.qlInterestRateIndexFixingDate(Currency&amp;"ibor"&amp;Tenor,AQ658,Trigger)</f>
        <v>43887</v>
      </c>
      <c r="AQ658" s="158">
        <f>_xll.qlCalendarAdvance(Calendar,AQ657,AO658,"f",,Trigger)</f>
        <v>43889</v>
      </c>
      <c r="AR658" s="158">
        <f>_xll.qlInterestRateIndexMaturity(Currency&amp;"ibor"&amp;Tenor,AQ658,Trigger)</f>
        <v>43921</v>
      </c>
      <c r="AS658" s="320">
        <f>_xll.qlIndexFixing($AC$5,AP658,TRUE,_xll.ohTrigger(Trigger,Trigger1M))</f>
        <v>6.5312410318141279E-3</v>
      </c>
      <c r="AT658" s="320">
        <f>_xll.qlIndexFixing($AU$1,AP658,TRUE,_xll.ohTrigger(Trigger,Trigger1M))</f>
        <v>7.5451592291628233E-3</v>
      </c>
    </row>
    <row r="659" spans="41:46" ht="11.25" customHeight="1" x14ac:dyDescent="0.25">
      <c r="AO659" s="159" t="s">
        <v>90</v>
      </c>
      <c r="AP659" s="158">
        <f>_xll.qlInterestRateIndexFixingDate(Currency&amp;"ibor"&amp;Tenor,AQ659,Trigger)</f>
        <v>43894</v>
      </c>
      <c r="AQ659" s="158">
        <f>_xll.qlCalendarAdvance(Calendar,AQ658,AO659,"f",,Trigger)</f>
        <v>43896</v>
      </c>
      <c r="AR659" s="158">
        <f>_xll.qlInterestRateIndexMaturity(Currency&amp;"ibor"&amp;Tenor,AQ659,Trigger)</f>
        <v>43927</v>
      </c>
      <c r="AS659" s="320">
        <f>_xll.qlIndexFixing($AC$5,AP659,TRUE,_xll.ohTrigger(Trigger,Trigger1M))</f>
        <v>6.5673011814665521E-3</v>
      </c>
      <c r="AT659" s="320">
        <f>_xll.qlIndexFixing($AU$1,AP659,TRUE,_xll.ohTrigger(Trigger,Trigger1M))</f>
        <v>7.5901653540051553E-3</v>
      </c>
    </row>
    <row r="660" spans="41:46" ht="11.25" customHeight="1" x14ac:dyDescent="0.25">
      <c r="AO660" s="159" t="s">
        <v>90</v>
      </c>
      <c r="AP660" s="158">
        <f>_xll.qlInterestRateIndexFixingDate(Currency&amp;"ibor"&amp;Tenor,AQ660,Trigger)</f>
        <v>43901</v>
      </c>
      <c r="AQ660" s="158">
        <f>_xll.qlCalendarAdvance(Calendar,AQ659,AO660,"f",,Trigger)</f>
        <v>43903</v>
      </c>
      <c r="AR660" s="158">
        <f>_xll.qlInterestRateIndexMaturity(Currency&amp;"ibor"&amp;Tenor,AQ660,Trigger)</f>
        <v>43935</v>
      </c>
      <c r="AS660" s="320">
        <f>_xll.qlIndexFixing($AC$5,AP660,TRUE,_xll.ohTrigger(Trigger,Trigger1M))</f>
        <v>6.6090381866498737E-3</v>
      </c>
      <c r="AT660" s="320">
        <f>_xll.qlIndexFixing($AU$1,AP660,TRUE,_xll.ohTrigger(Trigger,Trigger1M))</f>
        <v>7.6418756530274856E-3</v>
      </c>
    </row>
    <row r="661" spans="41:46" ht="11.25" customHeight="1" x14ac:dyDescent="0.25">
      <c r="AO661" s="159" t="s">
        <v>90</v>
      </c>
      <c r="AP661" s="158">
        <f>_xll.qlInterestRateIndexFixingDate(Currency&amp;"ibor"&amp;Tenor,AQ661,Trigger)</f>
        <v>43908</v>
      </c>
      <c r="AQ661" s="158">
        <f>_xll.qlCalendarAdvance(Calendar,AQ660,AO661,"f",,Trigger)</f>
        <v>43910</v>
      </c>
      <c r="AR661" s="158">
        <f>_xll.qlInterestRateIndexMaturity(Currency&amp;"ibor"&amp;Tenor,AQ661,Trigger)</f>
        <v>43941</v>
      </c>
      <c r="AS661" s="320">
        <f>_xll.qlIndexFixing($AC$5,AP661,TRUE,_xll.ohTrigger(Trigger,Trigger1M))</f>
        <v>6.6450971587293396E-3</v>
      </c>
      <c r="AT661" s="320">
        <f>_xll.qlIndexFixing($AU$1,AP661,TRUE,_xll.ohTrigger(Trigger,Trigger1M))</f>
        <v>7.6862611423769798E-3</v>
      </c>
    </row>
    <row r="662" spans="41:46" ht="11.25" customHeight="1" x14ac:dyDescent="0.25">
      <c r="AO662" s="159" t="s">
        <v>90</v>
      </c>
      <c r="AP662" s="158">
        <f>_xll.qlInterestRateIndexFixingDate(Currency&amp;"ibor"&amp;Tenor,AQ662,Trigger)</f>
        <v>43915</v>
      </c>
      <c r="AQ662" s="158">
        <f>_xll.qlCalendarAdvance(Calendar,AQ661,AO662,"f",,Trigger)</f>
        <v>43917</v>
      </c>
      <c r="AR662" s="158">
        <f>_xll.qlInterestRateIndexMaturity(Currency&amp;"ibor"&amp;Tenor,AQ662,Trigger)</f>
        <v>43948</v>
      </c>
      <c r="AS662" s="320">
        <f>_xll.qlIndexFixing($AC$5,AP662,TRUE,_xll.ohTrigger(Trigger,Trigger1M))</f>
        <v>6.6839953426883576E-3</v>
      </c>
      <c r="AT662" s="320">
        <f>_xll.qlIndexFixing($AU$1,AP662,TRUE,_xll.ohTrigger(Trigger,Trigger1M))</f>
        <v>7.733798377926226E-3</v>
      </c>
    </row>
    <row r="663" spans="41:46" ht="11.25" customHeight="1" x14ac:dyDescent="0.25">
      <c r="AO663" s="159" t="s">
        <v>90</v>
      </c>
      <c r="AP663" s="158">
        <f>_xll.qlInterestRateIndexFixingDate(Currency&amp;"ibor"&amp;Tenor,AQ663,Trigger)</f>
        <v>43922</v>
      </c>
      <c r="AQ663" s="158">
        <f>_xll.qlCalendarAdvance(Calendar,AQ662,AO663,"f",,Trigger)</f>
        <v>43924</v>
      </c>
      <c r="AR663" s="158">
        <f>_xll.qlInterestRateIndexMaturity(Currency&amp;"ibor"&amp;Tenor,AQ663,Trigger)</f>
        <v>43955</v>
      </c>
      <c r="AS663" s="320">
        <f>_xll.qlIndexFixing($AC$5,AP663,TRUE,_xll.ohTrigger(Trigger,Trigger1M))</f>
        <v>6.7228936568632146E-3</v>
      </c>
      <c r="AT663" s="320">
        <f>_xll.qlIndexFixing($AU$1,AP663,TRUE,_xll.ohTrigger(Trigger,Trigger1M))</f>
        <v>7.7809869306870224E-3</v>
      </c>
    </row>
    <row r="664" spans="41:46" ht="11.25" customHeight="1" x14ac:dyDescent="0.25">
      <c r="AO664" s="159" t="s">
        <v>90</v>
      </c>
      <c r="AP664" s="158">
        <f>_xll.qlInterestRateIndexFixingDate(Currency&amp;"ibor"&amp;Tenor,AQ664,Trigger)</f>
        <v>43929</v>
      </c>
      <c r="AQ664" s="158">
        <f>_xll.qlCalendarAdvance(Calendar,AQ663,AO664,"f",,Trigger)</f>
        <v>43935</v>
      </c>
      <c r="AR664" s="158">
        <f>_xll.qlInterestRateIndexMaturity(Currency&amp;"ibor"&amp;Tenor,AQ664,Trigger)</f>
        <v>43965</v>
      </c>
      <c r="AS664" s="320">
        <f>_xll.qlIndexFixing($AC$5,AP664,TRUE,_xll.ohTrigger(Trigger,Trigger1M))</f>
        <v>6.7811775167312405E-3</v>
      </c>
      <c r="AT664" s="320">
        <f>_xll.qlIndexFixing($AU$1,AP664,TRUE,_xll.ohTrigger(Trigger,Trigger1M))</f>
        <v>7.8510357610896975E-3</v>
      </c>
    </row>
    <row r="665" spans="41:46" ht="11.25" customHeight="1" x14ac:dyDescent="0.25">
      <c r="AO665" s="159" t="s">
        <v>90</v>
      </c>
      <c r="AP665" s="158">
        <f>_xll.qlInterestRateIndexFixingDate(Currency&amp;"ibor"&amp;Tenor,AQ665,Trigger)</f>
        <v>43938</v>
      </c>
      <c r="AQ665" s="158">
        <f>_xll.qlCalendarAdvance(Calendar,AQ664,AO665,"f",,Trigger)</f>
        <v>43942</v>
      </c>
      <c r="AR665" s="158">
        <f>_xll.qlInterestRateIndexMaturity(Currency&amp;"ibor"&amp;Tenor,AQ665,Trigger)</f>
        <v>43972</v>
      </c>
      <c r="AS665" s="320">
        <f>_xll.qlIndexFixing($AC$5,AP665,TRUE,_xll.ohTrigger(Trigger,Trigger1M))</f>
        <v>6.9800240868049812E-3</v>
      </c>
      <c r="AT665" s="320">
        <f>_xll.qlIndexFixing($AU$1,AP665,TRUE,_xll.ohTrigger(Trigger,Trigger1M))</f>
        <v>7.8973439024618841E-3</v>
      </c>
    </row>
    <row r="666" spans="41:46" ht="11.25" customHeight="1" x14ac:dyDescent="0.25">
      <c r="AO666" s="159" t="s">
        <v>90</v>
      </c>
      <c r="AP666" s="158">
        <f>_xll.qlInterestRateIndexFixingDate(Currency&amp;"ibor"&amp;Tenor,AQ666,Trigger)</f>
        <v>43945</v>
      </c>
      <c r="AQ666" s="158">
        <f>_xll.qlCalendarAdvance(Calendar,AQ665,AO666,"f",,Trigger)</f>
        <v>43949</v>
      </c>
      <c r="AR666" s="158">
        <f>_xll.qlInterestRateIndexMaturity(Currency&amp;"ibor"&amp;Tenor,AQ666,Trigger)</f>
        <v>43979</v>
      </c>
      <c r="AS666" s="320">
        <f>_xll.qlIndexFixing($AC$5,AP666,TRUE,_xll.ohTrigger(Trigger,Trigger1M))</f>
        <v>7.1800936305264074E-3</v>
      </c>
      <c r="AT666" s="320">
        <f>_xll.qlIndexFixing($AU$1,AP666,TRUE,_xll.ohTrigger(Trigger,Trigger1M))</f>
        <v>7.9433965287023511E-3</v>
      </c>
    </row>
    <row r="667" spans="41:46" ht="11.25" customHeight="1" x14ac:dyDescent="0.25">
      <c r="AO667" s="159" t="s">
        <v>90</v>
      </c>
      <c r="AP667" s="158">
        <f>_xll.qlInterestRateIndexFixingDate(Currency&amp;"ibor"&amp;Tenor,AQ667,Trigger)</f>
        <v>43951</v>
      </c>
      <c r="AQ667" s="158">
        <f>_xll.qlCalendarAdvance(Calendar,AQ666,AO667,"f",,Trigger)</f>
        <v>43956</v>
      </c>
      <c r="AR667" s="158">
        <f>_xll.qlInterestRateIndexMaturity(Currency&amp;"ibor"&amp;Tenor,AQ667,Trigger)</f>
        <v>43987</v>
      </c>
      <c r="AS667" s="320">
        <f>_xll.qlIndexFixing($AC$5,AP667,TRUE,_xll.ohTrigger(Trigger,Trigger1M))</f>
        <v>7.3911902730644337E-3</v>
      </c>
      <c r="AT667" s="320">
        <f>_xll.qlIndexFixing($AU$1,AP667,TRUE,_xll.ohTrigger(Trigger,Trigger1M))</f>
        <v>7.9926698077025272E-3</v>
      </c>
    </row>
    <row r="668" spans="41:46" ht="11.25" customHeight="1" x14ac:dyDescent="0.25">
      <c r="AO668" s="159" t="s">
        <v>90</v>
      </c>
      <c r="AP668" s="158">
        <f>_xll.qlInterestRateIndexFixingDate(Currency&amp;"ibor"&amp;Tenor,AQ668,Trigger)</f>
        <v>43959</v>
      </c>
      <c r="AQ668" s="158">
        <f>_xll.qlCalendarAdvance(Calendar,AQ667,AO668,"f",,Trigger)</f>
        <v>43963</v>
      </c>
      <c r="AR668" s="158">
        <f>_xll.qlInterestRateIndexMaturity(Currency&amp;"ibor"&amp;Tenor,AQ668,Trigger)</f>
        <v>43994</v>
      </c>
      <c r="AS668" s="320">
        <f>_xll.qlIndexFixing($AC$5,AP668,TRUE,_xll.ohTrigger(Trigger,Trigger1M))</f>
        <v>7.5886008736817997E-3</v>
      </c>
      <c r="AT668" s="320">
        <f>_xll.qlIndexFixing($AU$1,AP668,TRUE,_xll.ohTrigger(Trigger,Trigger1M))</f>
        <v>8.0385516333729198E-3</v>
      </c>
    </row>
    <row r="669" spans="41:46" ht="11.25" customHeight="1" x14ac:dyDescent="0.25">
      <c r="AO669" s="159" t="s">
        <v>90</v>
      </c>
      <c r="AP669" s="158">
        <f>_xll.qlInterestRateIndexFixingDate(Currency&amp;"ibor"&amp;Tenor,AQ669,Trigger)</f>
        <v>43966</v>
      </c>
      <c r="AQ669" s="158">
        <f>_xll.qlCalendarAdvance(Calendar,AQ668,AO669,"f",,Trigger)</f>
        <v>43970</v>
      </c>
      <c r="AR669" s="158">
        <f>_xll.qlInterestRateIndexMaturity(Currency&amp;"ibor"&amp;Tenor,AQ669,Trigger)</f>
        <v>44001</v>
      </c>
      <c r="AS669" s="320">
        <f>_xll.qlIndexFixing($AC$5,AP669,TRUE,_xll.ohTrigger(Trigger,Trigger1M))</f>
        <v>7.6767420725787705E-3</v>
      </c>
      <c r="AT669" s="320">
        <f>_xll.qlIndexFixing($AU$1,AP669,TRUE,_xll.ohTrigger(Trigger,Trigger1M))</f>
        <v>8.0845082850777138E-3</v>
      </c>
    </row>
    <row r="670" spans="41:46" ht="11.25" customHeight="1" x14ac:dyDescent="0.25">
      <c r="AO670" s="159" t="s">
        <v>90</v>
      </c>
      <c r="AP670" s="158">
        <f>_xll.qlInterestRateIndexFixingDate(Currency&amp;"ibor"&amp;Tenor,AQ670,Trigger)</f>
        <v>43973</v>
      </c>
      <c r="AQ670" s="158">
        <f>_xll.qlCalendarAdvance(Calendar,AQ669,AO670,"f",,Trigger)</f>
        <v>43977</v>
      </c>
      <c r="AR670" s="158">
        <f>_xll.qlInterestRateIndexMaturity(Currency&amp;"ibor"&amp;Tenor,AQ670,Trigger)</f>
        <v>44008</v>
      </c>
      <c r="AS670" s="320">
        <f>_xll.qlIndexFixing($AC$5,AP670,TRUE,_xll.ohTrigger(Trigger,Trigger1M))</f>
        <v>7.7208712588787559E-3</v>
      </c>
      <c r="AT670" s="320">
        <f>_xll.qlIndexFixing($AU$1,AP670,TRUE,_xll.ohTrigger(Trigger,Trigger1M))</f>
        <v>8.1305785922391651E-3</v>
      </c>
    </row>
    <row r="671" spans="41:46" ht="11.25" customHeight="1" x14ac:dyDescent="0.25">
      <c r="AO671" s="159" t="s">
        <v>90</v>
      </c>
      <c r="AP671" s="158">
        <f>_xll.qlInterestRateIndexFixingDate(Currency&amp;"ibor"&amp;Tenor,AQ671,Trigger)</f>
        <v>43980</v>
      </c>
      <c r="AQ671" s="158">
        <f>_xll.qlCalendarAdvance(Calendar,AQ670,AO671,"f",,Trigger)</f>
        <v>43984</v>
      </c>
      <c r="AR671" s="158">
        <f>_xll.qlInterestRateIndexMaturity(Currency&amp;"ibor"&amp;Tenor,AQ671,Trigger)</f>
        <v>44014</v>
      </c>
      <c r="AS671" s="320">
        <f>_xll.qlIndexFixing($AC$5,AP671,TRUE,_xll.ohTrigger(Trigger,Trigger1M))</f>
        <v>7.7617648543242268E-3</v>
      </c>
      <c r="AT671" s="320">
        <f>_xll.qlIndexFixing($AU$1,AP671,TRUE,_xll.ohTrigger(Trigger,Trigger1M))</f>
        <v>8.1733626469384646E-3</v>
      </c>
    </row>
    <row r="672" spans="41:46" ht="11.25" customHeight="1" x14ac:dyDescent="0.25">
      <c r="AO672" s="159" t="s">
        <v>90</v>
      </c>
      <c r="AP672" s="158">
        <f>_xll.qlInterestRateIndexFixingDate(Currency&amp;"ibor"&amp;Tenor,AQ672,Trigger)</f>
        <v>43987</v>
      </c>
      <c r="AQ672" s="158">
        <f>_xll.qlCalendarAdvance(Calendar,AQ671,AO672,"f",,Trigger)</f>
        <v>43991</v>
      </c>
      <c r="AR672" s="158">
        <f>_xll.qlInterestRateIndexMaturity(Currency&amp;"ibor"&amp;Tenor,AQ672,Trigger)</f>
        <v>44021</v>
      </c>
      <c r="AS672" s="320">
        <f>_xll.qlIndexFixing($AC$5,AP672,TRUE,_xll.ohTrigger(Trigger,Trigger1M))</f>
        <v>7.8058934099791699E-3</v>
      </c>
      <c r="AT672" s="320">
        <f>_xll.qlIndexFixing($AU$1,AP672,TRUE,_xll.ohTrigger(Trigger,Trigger1M))</f>
        <v>8.2196555123061898E-3</v>
      </c>
    </row>
    <row r="673" spans="41:46" ht="11.25" customHeight="1" x14ac:dyDescent="0.25">
      <c r="AO673" s="159" t="s">
        <v>90</v>
      </c>
      <c r="AP673" s="158">
        <f>_xll.qlInterestRateIndexFixingDate(Currency&amp;"ibor"&amp;Tenor,AQ673,Trigger)</f>
        <v>43994</v>
      </c>
      <c r="AQ673" s="158">
        <f>_xll.qlCalendarAdvance(Calendar,AQ672,AO673,"f",,Trigger)</f>
        <v>43998</v>
      </c>
      <c r="AR673" s="158">
        <f>_xll.qlInterestRateIndexMaturity(Currency&amp;"ibor"&amp;Tenor,AQ673,Trigger)</f>
        <v>44028</v>
      </c>
      <c r="AS673" s="320">
        <f>_xll.qlIndexFixing($AC$5,AP673,TRUE,_xll.ohTrigger(Trigger,Trigger1M))</f>
        <v>7.850022127803058E-3</v>
      </c>
      <c r="AT673" s="320">
        <f>_xll.qlIndexFixing($AU$1,AP673,TRUE,_xll.ohTrigger(Trigger,Trigger1M))</f>
        <v>8.2660662494928872E-3</v>
      </c>
    </row>
    <row r="674" spans="41:46" ht="11.25" customHeight="1" x14ac:dyDescent="0.25">
      <c r="AO674" s="159" t="s">
        <v>90</v>
      </c>
      <c r="AP674" s="158">
        <f>_xll.qlInterestRateIndexFixingDate(Currency&amp;"ibor"&amp;Tenor,AQ674,Trigger)</f>
        <v>44001</v>
      </c>
      <c r="AQ674" s="158">
        <f>_xll.qlCalendarAdvance(Calendar,AQ673,AO674,"f",,Trigger)</f>
        <v>44005</v>
      </c>
      <c r="AR674" s="158">
        <f>_xll.qlInterestRateIndexMaturity(Currency&amp;"ibor"&amp;Tenor,AQ674,Trigger)</f>
        <v>44035</v>
      </c>
      <c r="AS674" s="320">
        <f>_xll.qlIndexFixing($AC$5,AP674,TRUE,_xll.ohTrigger(Trigger,Trigger1M))</f>
        <v>7.89415100780122E-3</v>
      </c>
      <c r="AT674" s="320">
        <f>_xll.qlIndexFixing($AU$1,AP674,TRUE,_xll.ohTrigger(Trigger,Trigger1M))</f>
        <v>8.3125961551520078E-3</v>
      </c>
    </row>
    <row r="675" spans="41:46" ht="11.25" customHeight="1" x14ac:dyDescent="0.25">
      <c r="AO675" s="159" t="s">
        <v>90</v>
      </c>
      <c r="AP675" s="158">
        <f>_xll.qlInterestRateIndexFixingDate(Currency&amp;"ibor"&amp;Tenor,AQ675,Trigger)</f>
        <v>44008</v>
      </c>
      <c r="AQ675" s="158">
        <f>_xll.qlCalendarAdvance(Calendar,AQ674,AO675,"f",,Trigger)</f>
        <v>44012</v>
      </c>
      <c r="AR675" s="158">
        <f>_xll.qlInterestRateIndexMaturity(Currency&amp;"ibor"&amp;Tenor,AQ675,Trigger)</f>
        <v>44043</v>
      </c>
      <c r="AS675" s="320">
        <f>_xll.qlIndexFixing($AC$5,AP675,TRUE,_xll.ohTrigger(Trigger,Trigger1M))</f>
        <v>7.9415197040917877E-3</v>
      </c>
      <c r="AT675" s="320">
        <f>_xll.qlIndexFixing($AU$1,AP675,TRUE,_xll.ohTrigger(Trigger,Trigger1M))</f>
        <v>8.3626867576881755E-3</v>
      </c>
    </row>
    <row r="676" spans="41:46" ht="11.25" customHeight="1" x14ac:dyDescent="0.25">
      <c r="AO676" s="159" t="s">
        <v>90</v>
      </c>
      <c r="AP676" s="158">
        <f>_xll.qlInterestRateIndexFixingDate(Currency&amp;"ibor"&amp;Tenor,AQ676,Trigger)</f>
        <v>44015</v>
      </c>
      <c r="AQ676" s="158">
        <f>_xll.qlCalendarAdvance(Calendar,AQ675,AO676,"f",,Trigger)</f>
        <v>44019</v>
      </c>
      <c r="AR676" s="158">
        <f>_xll.qlInterestRateIndexMaturity(Currency&amp;"ibor"&amp;Tenor,AQ676,Trigger)</f>
        <v>44050</v>
      </c>
      <c r="AS676" s="320">
        <f>_xll.qlIndexFixing($AC$5,AP676,TRUE,_xll.ohTrigger(Trigger,Trigger1M))</f>
        <v>7.9856498958868136E-3</v>
      </c>
      <c r="AT676" s="320">
        <f>_xll.qlIndexFixing($AU$1,AP676,TRUE,_xll.ohTrigger(Trigger,Trigger1M))</f>
        <v>8.4094687938170015E-3</v>
      </c>
    </row>
    <row r="677" spans="41:46" ht="11.25" customHeight="1" x14ac:dyDescent="0.25">
      <c r="AO677" s="159" t="s">
        <v>90</v>
      </c>
      <c r="AP677" s="158">
        <f>_xll.qlInterestRateIndexFixingDate(Currency&amp;"ibor"&amp;Tenor,AQ677,Trigger)</f>
        <v>44022</v>
      </c>
      <c r="AQ677" s="158">
        <f>_xll.qlCalendarAdvance(Calendar,AQ676,AO677,"f",,Trigger)</f>
        <v>44026</v>
      </c>
      <c r="AR677" s="158">
        <f>_xll.qlInterestRateIndexMaturity(Currency&amp;"ibor"&amp;Tenor,AQ677,Trigger)</f>
        <v>44057</v>
      </c>
      <c r="AS677" s="320">
        <f>_xll.qlIndexFixing($AC$5,AP677,TRUE,_xll.ohTrigger(Trigger,Trigger1M))</f>
        <v>8.0297802552613401E-3</v>
      </c>
      <c r="AT677" s="320">
        <f>_xll.qlIndexFixing($AU$1,AP677,TRUE,_xll.ohTrigger(Trigger,Trigger1M))</f>
        <v>8.4563739901117665E-3</v>
      </c>
    </row>
    <row r="678" spans="41:46" ht="11.25" customHeight="1" x14ac:dyDescent="0.25">
      <c r="AO678" s="159" t="s">
        <v>90</v>
      </c>
      <c r="AP678" s="158">
        <f>_xll.qlInterestRateIndexFixingDate(Currency&amp;"ibor"&amp;Tenor,AQ678,Trigger)</f>
        <v>44029</v>
      </c>
      <c r="AQ678" s="158">
        <f>_xll.qlCalendarAdvance(Calendar,AQ677,AO678,"f",,Trigger)</f>
        <v>44033</v>
      </c>
      <c r="AR678" s="158">
        <f>_xll.qlInterestRateIndexMaturity(Currency&amp;"ibor"&amp;Tenor,AQ678,Trigger)</f>
        <v>44064</v>
      </c>
      <c r="AS678" s="320">
        <f>_xll.qlIndexFixing($AC$5,AP678,TRUE,_xll.ohTrigger(Trigger,Trigger1M))</f>
        <v>8.0739107822230989E-3</v>
      </c>
      <c r="AT678" s="320">
        <f>_xll.qlIndexFixing($AU$1,AP678,TRUE,_xll.ohTrigger(Trigger,Trigger1M))</f>
        <v>8.5034036433957599E-3</v>
      </c>
    </row>
    <row r="679" spans="41:46" ht="11.25" customHeight="1" x14ac:dyDescent="0.25">
      <c r="AO679" s="159" t="s">
        <v>90</v>
      </c>
      <c r="AP679" s="158">
        <f>_xll.qlInterestRateIndexFixingDate(Currency&amp;"ibor"&amp;Tenor,AQ679,Trigger)</f>
        <v>44036</v>
      </c>
      <c r="AQ679" s="158">
        <f>_xll.qlCalendarAdvance(Calendar,AQ678,AO679,"f",,Trigger)</f>
        <v>44040</v>
      </c>
      <c r="AR679" s="158">
        <f>_xll.qlInterestRateIndexMaturity(Currency&amp;"ibor"&amp;Tenor,AQ679,Trigger)</f>
        <v>44071</v>
      </c>
      <c r="AS679" s="320">
        <f>_xll.qlIndexFixing($AC$5,AP679,TRUE,_xll.ohTrigger(Trigger,Trigger1M))</f>
        <v>8.1180414767695157E-3</v>
      </c>
      <c r="AT679" s="320">
        <f>_xll.qlIndexFixing($AU$1,AP679,TRUE,_xll.ohTrigger(Trigger,Trigger1M))</f>
        <v>8.5505590505258015E-3</v>
      </c>
    </row>
    <row r="680" spans="41:46" ht="11.25" customHeight="1" x14ac:dyDescent="0.25">
      <c r="AO680" s="159" t="s">
        <v>90</v>
      </c>
      <c r="AP680" s="158">
        <f>_xll.qlInterestRateIndexFixingDate(Currency&amp;"ibor"&amp;Tenor,AQ680,Trigger)</f>
        <v>44043</v>
      </c>
      <c r="AQ680" s="158">
        <f>_xll.qlCalendarAdvance(Calendar,AQ679,AO680,"f",,Trigger)</f>
        <v>44047</v>
      </c>
      <c r="AR680" s="158">
        <f>_xll.qlInterestRateIndexMaturity(Currency&amp;"ibor"&amp;Tenor,AQ680,Trigger)</f>
        <v>44078</v>
      </c>
      <c r="AS680" s="320">
        <f>_xll.qlIndexFixing($AC$5,AP680,TRUE,_xll.ohTrigger(Trigger,Trigger1M))</f>
        <v>8.1621723389031647E-3</v>
      </c>
      <c r="AT680" s="320">
        <f>_xll.qlIndexFixing($AU$1,AP680,TRUE,_xll.ohTrigger(Trigger,Trigger1M))</f>
        <v>8.5978415083793319E-3</v>
      </c>
    </row>
    <row r="681" spans="41:46" ht="11.25" customHeight="1" x14ac:dyDescent="0.25">
      <c r="AO681" s="159" t="s">
        <v>90</v>
      </c>
      <c r="AP681" s="158">
        <f>_xll.qlInterestRateIndexFixingDate(Currency&amp;"ibor"&amp;Tenor,AQ681,Trigger)</f>
        <v>44050</v>
      </c>
      <c r="AQ681" s="158">
        <f>_xll.qlCalendarAdvance(Calendar,AQ680,AO681,"f",,Trigger)</f>
        <v>44054</v>
      </c>
      <c r="AR681" s="158">
        <f>_xll.qlInterestRateIndexMaturity(Currency&amp;"ibor"&amp;Tenor,AQ681,Trigger)</f>
        <v>44085</v>
      </c>
      <c r="AS681" s="320">
        <f>_xll.qlIndexFixing($AC$5,AP681,TRUE,_xll.ohTrigger(Trigger,Trigger1M))</f>
        <v>8.2063033686240495E-3</v>
      </c>
      <c r="AT681" s="320">
        <f>_xll.qlIndexFixing($AU$1,AP681,TRUE,_xll.ohTrigger(Trigger,Trigger1M))</f>
        <v>8.6452523138595833E-3</v>
      </c>
    </row>
    <row r="682" spans="41:46" ht="11.25" customHeight="1" x14ac:dyDescent="0.25">
      <c r="AO682" s="159" t="s">
        <v>90</v>
      </c>
      <c r="AP682" s="158">
        <f>_xll.qlInterestRateIndexFixingDate(Currency&amp;"ibor"&amp;Tenor,AQ682,Trigger)</f>
        <v>44057</v>
      </c>
      <c r="AQ682" s="158">
        <f>_xll.qlCalendarAdvance(Calendar,AQ681,AO682,"f",,Trigger)</f>
        <v>44061</v>
      </c>
      <c r="AR682" s="158">
        <f>_xll.qlInterestRateIndexMaturity(Currency&amp;"ibor"&amp;Tenor,AQ682,Trigger)</f>
        <v>44092</v>
      </c>
      <c r="AS682" s="320">
        <f>_xll.qlIndexFixing($AC$5,AP682,TRUE,_xll.ohTrigger(Trigger,Trigger1M))</f>
        <v>8.2504345659347479E-3</v>
      </c>
      <c r="AT682" s="320">
        <f>_xll.qlIndexFixing($AU$1,AP682,TRUE,_xll.ohTrigger(Trigger,Trigger1M))</f>
        <v>8.6927927638929918E-3</v>
      </c>
    </row>
    <row r="683" spans="41:46" ht="11.25" customHeight="1" x14ac:dyDescent="0.25">
      <c r="AO683" s="159" t="s">
        <v>90</v>
      </c>
      <c r="AP683" s="158">
        <f>_xll.qlInterestRateIndexFixingDate(Currency&amp;"ibor"&amp;Tenor,AQ683,Trigger)</f>
        <v>44064</v>
      </c>
      <c r="AQ683" s="158">
        <f>_xll.qlCalendarAdvance(Calendar,AQ682,AO683,"f",,Trigger)</f>
        <v>44068</v>
      </c>
      <c r="AR683" s="158">
        <f>_xll.qlInterestRateIndexMaturity(Currency&amp;"ibor"&amp;Tenor,AQ683,Trigger)</f>
        <v>44099</v>
      </c>
      <c r="AS683" s="320">
        <f>_xll.qlIndexFixing($AC$5,AP683,TRUE,_xll.ohTrigger(Trigger,Trigger1M))</f>
        <v>8.2945659308301008E-3</v>
      </c>
      <c r="AT683" s="320">
        <f>_xll.qlIndexFixing($AU$1,AP683,TRUE,_xll.ohTrigger(Trigger,Trigger1M))</f>
        <v>8.7404641554369375E-3</v>
      </c>
    </row>
    <row r="684" spans="41:46" ht="11.25" customHeight="1" x14ac:dyDescent="0.25">
      <c r="AO684" s="159" t="s">
        <v>90</v>
      </c>
      <c r="AP684" s="158">
        <f>_xll.qlInterestRateIndexFixingDate(Currency&amp;"ibor"&amp;Tenor,AQ684,Trigger)</f>
        <v>44071</v>
      </c>
      <c r="AQ684" s="158">
        <f>_xll.qlCalendarAdvance(Calendar,AQ683,AO684,"f",,Trigger)</f>
        <v>44075</v>
      </c>
      <c r="AR684" s="158">
        <f>_xll.qlInterestRateIndexMaturity(Currency&amp;"ibor"&amp;Tenor,AQ684,Trigger)</f>
        <v>44105</v>
      </c>
      <c r="AS684" s="320">
        <f>_xll.qlIndexFixing($AC$5,AP684,TRUE,_xll.ohTrigger(Trigger,Trigger1M))</f>
        <v>8.3354487274398537E-3</v>
      </c>
      <c r="AT684" s="320">
        <f>_xll.qlIndexFixing($AU$1,AP684,TRUE,_xll.ohTrigger(Trigger,Trigger1M))</f>
        <v>8.784734758341628E-3</v>
      </c>
    </row>
    <row r="685" spans="41:46" ht="11.25" customHeight="1" x14ac:dyDescent="0.25">
      <c r="AO685" s="159" t="s">
        <v>90</v>
      </c>
      <c r="AP685" s="158">
        <f>_xll.qlInterestRateIndexFixingDate(Currency&amp;"ibor"&amp;Tenor,AQ685,Trigger)</f>
        <v>44078</v>
      </c>
      <c r="AQ685" s="158">
        <f>_xll.qlCalendarAdvance(Calendar,AQ684,AO685,"f",,Trigger)</f>
        <v>44082</v>
      </c>
      <c r="AR685" s="158">
        <f>_xll.qlInterestRateIndexMaturity(Currency&amp;"ibor"&amp;Tenor,AQ685,Trigger)</f>
        <v>44112</v>
      </c>
      <c r="AS685" s="320">
        <f>_xll.qlIndexFixing($AC$5,AP685,TRUE,_xll.ohTrigger(Trigger,Trigger1M))</f>
        <v>8.3795793913816752E-3</v>
      </c>
      <c r="AT685" s="320">
        <f>_xll.qlIndexFixing($AU$1,AP685,TRUE,_xll.ohTrigger(Trigger,Trigger1M))</f>
        <v>8.8326611031117608E-3</v>
      </c>
    </row>
    <row r="686" spans="41:46" ht="11.25" customHeight="1" x14ac:dyDescent="0.25">
      <c r="AO686" s="159" t="s">
        <v>90</v>
      </c>
      <c r="AP686" s="158">
        <f>_xll.qlInterestRateIndexFixingDate(Currency&amp;"ibor"&amp;Tenor,AQ686,Trigger)</f>
        <v>44085</v>
      </c>
      <c r="AQ686" s="158">
        <f>_xll.qlCalendarAdvance(Calendar,AQ685,AO686,"f",,Trigger)</f>
        <v>44089</v>
      </c>
      <c r="AR686" s="158">
        <f>_xll.qlInterestRateIndexMaturity(Currency&amp;"ibor"&amp;Tenor,AQ686,Trigger)</f>
        <v>44119</v>
      </c>
      <c r="AS686" s="320">
        <f>_xll.qlIndexFixing($AC$5,AP686,TRUE,_xll.ohTrigger(Trigger,Trigger1M))</f>
        <v>8.4237102175030998E-3</v>
      </c>
      <c r="AT686" s="320">
        <f>_xll.qlIndexFixing($AU$1,AP686,TRUE,_xll.ohTrigger(Trigger,Trigger1M))</f>
        <v>8.8807221780582424E-3</v>
      </c>
    </row>
    <row r="687" spans="41:46" ht="11.25" customHeight="1" x14ac:dyDescent="0.25">
      <c r="AO687" s="159" t="s">
        <v>90</v>
      </c>
      <c r="AP687" s="158">
        <f>_xll.qlInterestRateIndexFixingDate(Currency&amp;"ibor"&amp;Tenor,AQ687,Trigger)</f>
        <v>44092</v>
      </c>
      <c r="AQ687" s="158">
        <f>_xll.qlCalendarAdvance(Calendar,AQ686,AO687,"f",,Trigger)</f>
        <v>44096</v>
      </c>
      <c r="AR687" s="158">
        <f>_xll.qlInterestRateIndexMaturity(Currency&amp;"ibor"&amp;Tenor,AQ687,Trigger)</f>
        <v>44126</v>
      </c>
      <c r="AS687" s="320">
        <f>_xll.qlIndexFixing($AC$5,AP687,TRUE,_xll.ohTrigger(Trigger,Trigger1M))</f>
        <v>8.467841205806792E-3</v>
      </c>
      <c r="AT687" s="320">
        <f>_xll.qlIndexFixing($AU$1,AP687,TRUE,_xll.ohTrigger(Trigger,Trigger1M))</f>
        <v>8.9289192801595973E-3</v>
      </c>
    </row>
    <row r="688" spans="41:46" ht="11.25" customHeight="1" x14ac:dyDescent="0.25">
      <c r="AO688" s="159" t="s">
        <v>90</v>
      </c>
      <c r="AP688" s="158">
        <f>_xll.qlInterestRateIndexFixingDate(Currency&amp;"ibor"&amp;Tenor,AQ688,Trigger)</f>
        <v>44099</v>
      </c>
      <c r="AQ688" s="158">
        <f>_xll.qlCalendarAdvance(Calendar,AQ687,AO688,"f",,Trigger)</f>
        <v>44103</v>
      </c>
      <c r="AR688" s="158">
        <f>_xll.qlInterestRateIndexMaturity(Currency&amp;"ibor"&amp;Tenor,AQ688,Trigger)</f>
        <v>44133</v>
      </c>
      <c r="AS688" s="320">
        <f>_xll.qlIndexFixing($AC$5,AP688,TRUE,_xll.ohTrigger(Trigger,Trigger1M))</f>
        <v>8.5119723562900873E-3</v>
      </c>
      <c r="AT688" s="320">
        <f>_xll.qlIndexFixing($AU$1,AP688,TRUE,_xll.ohTrigger(Trigger,Trigger1M))</f>
        <v>8.9772537064050084E-3</v>
      </c>
    </row>
    <row r="689" spans="41:46" ht="11.25" customHeight="1" x14ac:dyDescent="0.25">
      <c r="AO689" s="159" t="s">
        <v>90</v>
      </c>
      <c r="AP689" s="158">
        <f>_xll.qlInterestRateIndexFixingDate(Currency&amp;"ibor"&amp;Tenor,AQ689,Trigger)</f>
        <v>44106</v>
      </c>
      <c r="AQ689" s="158">
        <f>_xll.qlCalendarAdvance(Calendar,AQ688,AO689,"f",,Trigger)</f>
        <v>44110</v>
      </c>
      <c r="AR689" s="158">
        <f>_xll.qlInterestRateIndexMaturity(Currency&amp;"ibor"&amp;Tenor,AQ689,Trigger)</f>
        <v>44141</v>
      </c>
      <c r="AS689" s="320">
        <f>_xll.qlIndexFixing($AC$5,AP689,TRUE,_xll.ohTrigger(Trigger,Trigger1M))</f>
        <v>8.5593576396037641E-3</v>
      </c>
      <c r="AT689" s="320">
        <f>_xll.qlIndexFixing($AU$1,AP689,TRUE,_xll.ohTrigger(Trigger,Trigger1M))</f>
        <v>9.0293149090701855E-3</v>
      </c>
    </row>
    <row r="690" spans="41:46" ht="11.25" customHeight="1" x14ac:dyDescent="0.25">
      <c r="AO690" s="159" t="s">
        <v>90</v>
      </c>
      <c r="AP690" s="158">
        <f>_xll.qlInterestRateIndexFixingDate(Currency&amp;"ibor"&amp;Tenor,AQ690,Trigger)</f>
        <v>44113</v>
      </c>
      <c r="AQ690" s="158">
        <f>_xll.qlCalendarAdvance(Calendar,AQ689,AO690,"f",,Trigger)</f>
        <v>44117</v>
      </c>
      <c r="AR690" s="158">
        <f>_xll.qlInterestRateIndexMaturity(Currency&amp;"ibor"&amp;Tenor,AQ690,Trigger)</f>
        <v>44148</v>
      </c>
      <c r="AS690" s="320">
        <f>_xll.qlIndexFixing($AC$5,AP690,TRUE,_xll.ohTrigger(Trigger,Trigger1M))</f>
        <v>8.6034901776381231E-3</v>
      </c>
      <c r="AT690" s="320">
        <f>_xll.qlIndexFixing($AU$1,AP690,TRUE,_xll.ohTrigger(Trigger,Trigger1M))</f>
        <v>9.0779392080677212E-3</v>
      </c>
    </row>
    <row r="691" spans="41:46" ht="11.25" customHeight="1" x14ac:dyDescent="0.25">
      <c r="AO691" s="159" t="s">
        <v>90</v>
      </c>
      <c r="AP691" s="158">
        <f>_xll.qlInterestRateIndexFixingDate(Currency&amp;"ibor"&amp;Tenor,AQ691,Trigger)</f>
        <v>44120</v>
      </c>
      <c r="AQ691" s="158">
        <f>_xll.qlCalendarAdvance(Calendar,AQ690,AO691,"f",,Trigger)</f>
        <v>44124</v>
      </c>
      <c r="AR691" s="158">
        <f>_xll.qlInterestRateIndexMaturity(Currency&amp;"ibor"&amp;Tenor,AQ691,Trigger)</f>
        <v>44155</v>
      </c>
      <c r="AS691" s="320">
        <f>_xll.qlIndexFixing($AC$5,AP691,TRUE,_xll.ohTrigger(Trigger,Trigger1M))</f>
        <v>8.6476228832648733E-3</v>
      </c>
      <c r="AT691" s="320">
        <f>_xll.qlIndexFixing($AU$1,AP691,TRUE,_xll.ohTrigger(Trigger,Trigger1M))</f>
        <v>9.1267048251424971E-3</v>
      </c>
    </row>
    <row r="692" spans="41:46" ht="11.25" customHeight="1" x14ac:dyDescent="0.25">
      <c r="AO692" s="159" t="s">
        <v>90</v>
      </c>
      <c r="AP692" s="158">
        <f>_xll.qlInterestRateIndexFixingDate(Currency&amp;"ibor"&amp;Tenor,AQ692,Trigger)</f>
        <v>44127</v>
      </c>
      <c r="AQ692" s="158">
        <f>_xll.qlCalendarAdvance(Calendar,AQ691,AO692,"f",,Trigger)</f>
        <v>44131</v>
      </c>
      <c r="AR692" s="158">
        <f>_xll.qlInterestRateIndexMaturity(Currency&amp;"ibor"&amp;Tenor,AQ692,Trigger)</f>
        <v>44162</v>
      </c>
      <c r="AS692" s="320">
        <f>_xll.qlIndexFixing($AC$5,AP692,TRUE,_xll.ohTrigger(Trigger,Trigger1M))</f>
        <v>8.691755756484015E-3</v>
      </c>
      <c r="AT692" s="320">
        <f>_xll.qlIndexFixing($AU$1,AP692,TRUE,_xll.ohTrigger(Trigger,Trigger1M))</f>
        <v>9.1756130574891237E-3</v>
      </c>
    </row>
    <row r="693" spans="41:46" ht="11.25" customHeight="1" x14ac:dyDescent="0.25">
      <c r="AO693" s="159" t="s">
        <v>90</v>
      </c>
      <c r="AP693" s="158">
        <f>_xll.qlInterestRateIndexFixingDate(Currency&amp;"ibor"&amp;Tenor,AQ693,Trigger)</f>
        <v>44134</v>
      </c>
      <c r="AQ693" s="158">
        <f>_xll.qlCalendarAdvance(Calendar,AQ692,AO693,"f",,Trigger)</f>
        <v>44138</v>
      </c>
      <c r="AR693" s="158">
        <f>_xll.qlInterestRateIndexMaturity(Currency&amp;"ibor"&amp;Tenor,AQ693,Trigger)</f>
        <v>44168</v>
      </c>
      <c r="AS693" s="320">
        <f>_xll.qlIndexFixing($AC$5,AP693,TRUE,_xll.ohTrigger(Trigger,Trigger1M))</f>
        <v>8.7326305414592298E-3</v>
      </c>
      <c r="AT693" s="320">
        <f>_xll.qlIndexFixing($AU$1,AP693,TRUE,_xll.ohTrigger(Trigger,Trigger1M))</f>
        <v>9.2210310964579989E-3</v>
      </c>
    </row>
    <row r="694" spans="41:46" ht="11.25" customHeight="1" x14ac:dyDescent="0.25">
      <c r="AO694" s="159" t="s">
        <v>90</v>
      </c>
      <c r="AP694" s="158">
        <f>_xll.qlInterestRateIndexFixingDate(Currency&amp;"ibor"&amp;Tenor,AQ694,Trigger)</f>
        <v>44141</v>
      </c>
      <c r="AQ694" s="158">
        <f>_xll.qlCalendarAdvance(Calendar,AQ693,AO694,"f",,Trigger)</f>
        <v>44145</v>
      </c>
      <c r="AR694" s="158">
        <f>_xll.qlInterestRateIndexMaturity(Currency&amp;"ibor"&amp;Tenor,AQ694,Trigger)</f>
        <v>44175</v>
      </c>
      <c r="AS694" s="320">
        <f>_xll.qlIndexFixing($AC$5,AP694,TRUE,_xll.ohTrigger(Trigger,Trigger1M))</f>
        <v>8.7767626650467889E-3</v>
      </c>
      <c r="AT694" s="320">
        <f>_xll.qlIndexFixing($AU$1,AP694,TRUE,_xll.ohTrigger(Trigger,Trigger1M))</f>
        <v>9.2702167059206531E-3</v>
      </c>
    </row>
    <row r="695" spans="41:46" ht="11.25" customHeight="1" x14ac:dyDescent="0.25">
      <c r="AO695" s="159" t="s">
        <v>90</v>
      </c>
      <c r="AP695" s="158">
        <f>_xll.qlInterestRateIndexFixingDate(Currency&amp;"ibor"&amp;Tenor,AQ695,Trigger)</f>
        <v>44148</v>
      </c>
      <c r="AQ695" s="158">
        <f>_xll.qlCalendarAdvance(Calendar,AQ694,AO695,"f",,Trigger)</f>
        <v>44152</v>
      </c>
      <c r="AR695" s="158">
        <f>_xll.qlInterestRateIndexMaturity(Currency&amp;"ibor"&amp;Tenor,AQ695,Trigger)</f>
        <v>44182</v>
      </c>
      <c r="AS695" s="320">
        <f>_xll.qlIndexFixing($AC$5,AP695,TRUE,_xll.ohTrigger(Trigger,Trigger1M))</f>
        <v>8.8208949508192802E-3</v>
      </c>
      <c r="AT695" s="320">
        <f>_xll.qlIndexFixing($AU$1,AP695,TRUE,_xll.ohTrigger(Trigger,Trigger1M))</f>
        <v>9.3195487192190285E-3</v>
      </c>
    </row>
    <row r="696" spans="41:46" ht="11.25" customHeight="1" x14ac:dyDescent="0.25">
      <c r="AO696" s="159" t="s">
        <v>90</v>
      </c>
      <c r="AP696" s="158">
        <f>_xll.qlInterestRateIndexFixingDate(Currency&amp;"ibor"&amp;Tenor,AQ696,Trigger)</f>
        <v>44155</v>
      </c>
      <c r="AQ696" s="158">
        <f>_xll.qlCalendarAdvance(Calendar,AQ695,AO696,"f",,Trigger)</f>
        <v>44159</v>
      </c>
      <c r="AR696" s="158">
        <f>_xll.qlInterestRateIndexMaturity(Currency&amp;"ibor"&amp;Tenor,AQ696,Trigger)</f>
        <v>44189</v>
      </c>
      <c r="AS696" s="320">
        <f>_xll.qlIndexFixing($AC$5,AP696,TRUE,_xll.ohTrigger(Trigger,Trigger1M))</f>
        <v>8.8650273987767036E-3</v>
      </c>
      <c r="AT696" s="320">
        <f>_xll.qlIndexFixing($AU$1,AP696,TRUE,_xll.ohTrigger(Trigger,Trigger1M))</f>
        <v>9.3690284335581353E-3</v>
      </c>
    </row>
    <row r="697" spans="41:46" ht="11.25" customHeight="1" x14ac:dyDescent="0.25">
      <c r="AO697" s="159" t="s">
        <v>90</v>
      </c>
      <c r="AP697" s="158">
        <f>_xll.qlInterestRateIndexFixingDate(Currency&amp;"ibor"&amp;Tenor,AQ697,Trigger)</f>
        <v>44162</v>
      </c>
      <c r="AQ697" s="158">
        <f>_xll.qlCalendarAdvance(Calendar,AQ696,AO697,"f",,Trigger)</f>
        <v>44166</v>
      </c>
      <c r="AR697" s="158">
        <f>_xll.qlInterestRateIndexMaturity(Currency&amp;"ibor"&amp;Tenor,AQ697,Trigger)</f>
        <v>44200</v>
      </c>
      <c r="AS697" s="320">
        <f>_xll.qlIndexFixing($AC$5,AP697,TRUE,_xll.ohTrigger(Trigger,Trigger1M))</f>
        <v>8.9222114718871572E-3</v>
      </c>
      <c r="AT697" s="320">
        <f>_xll.qlIndexFixing($AU$1,AP697,TRUE,_xll.ohTrigger(Trigger,Trigger1M))</f>
        <v>9.433391298728843E-3</v>
      </c>
    </row>
    <row r="698" spans="41:46" ht="11.25" customHeight="1" x14ac:dyDescent="0.25">
      <c r="AO698" s="159" t="s">
        <v>90</v>
      </c>
      <c r="AP698" s="158">
        <f>_xll.qlInterestRateIndexFixingDate(Currency&amp;"ibor"&amp;Tenor,AQ698,Trigger)</f>
        <v>44169</v>
      </c>
      <c r="AQ698" s="158">
        <f>_xll.qlCalendarAdvance(Calendar,AQ697,AO698,"f",,Trigger)</f>
        <v>44173</v>
      </c>
      <c r="AR698" s="158">
        <f>_xll.qlInterestRateIndexMaturity(Currency&amp;"ibor"&amp;Tenor,AQ698,Trigger)</f>
        <v>44204</v>
      </c>
      <c r="AS698" s="320">
        <f>_xll.qlIndexFixing($AC$5,AP698,TRUE,_xll.ohTrigger(Trigger,Trigger1M))</f>
        <v>8.956556515321604E-3</v>
      </c>
      <c r="AT698" s="320">
        <f>_xll.qlIndexFixing($AU$1,AP698,TRUE,_xll.ohTrigger(Trigger,Trigger1M))</f>
        <v>9.4721300182985402E-3</v>
      </c>
    </row>
    <row r="699" spans="41:46" ht="11.25" customHeight="1" x14ac:dyDescent="0.25">
      <c r="AO699" s="159" t="s">
        <v>90</v>
      </c>
      <c r="AP699" s="158">
        <f>_xll.qlInterestRateIndexFixingDate(Currency&amp;"ibor"&amp;Tenor,AQ699,Trigger)</f>
        <v>44176</v>
      </c>
      <c r="AQ699" s="158">
        <f>_xll.qlCalendarAdvance(Calendar,AQ698,AO699,"f",,Trigger)</f>
        <v>44180</v>
      </c>
      <c r="AR699" s="158">
        <f>_xll.qlInterestRateIndexMaturity(Currency&amp;"ibor"&amp;Tenor,AQ699,Trigger)</f>
        <v>44211</v>
      </c>
      <c r="AS699" s="320">
        <f>_xll.qlIndexFixing($AC$5,AP699,TRUE,_xll.ohTrigger(Trigger,Trigger1M))</f>
        <v>9.0006905617184291E-3</v>
      </c>
      <c r="AT699" s="320">
        <f>_xll.qlIndexFixing($AU$1,AP699,TRUE,_xll.ohTrigger(Trigger,Trigger1M))</f>
        <v>9.5220728811528845E-3</v>
      </c>
    </row>
    <row r="700" spans="41:46" ht="11.25" customHeight="1" x14ac:dyDescent="0.25">
      <c r="AO700" s="159" t="s">
        <v>90</v>
      </c>
      <c r="AP700" s="158">
        <f>_xll.qlInterestRateIndexFixingDate(Currency&amp;"ibor"&amp;Tenor,AQ700,Trigger)</f>
        <v>44183</v>
      </c>
      <c r="AQ700" s="158">
        <f>_xll.qlCalendarAdvance(Calendar,AQ699,AO700,"f",,Trigger)</f>
        <v>44187</v>
      </c>
      <c r="AR700" s="158">
        <f>_xll.qlInterestRateIndexMaturity(Currency&amp;"ibor"&amp;Tenor,AQ700,Trigger)</f>
        <v>44218</v>
      </c>
      <c r="AS700" s="320">
        <f>_xll.qlIndexFixing($AC$5,AP700,TRUE,_xll.ohTrigger(Trigger,Trigger1M))</f>
        <v>9.0448247757128029E-3</v>
      </c>
      <c r="AT700" s="320">
        <f>_xll.qlIndexFixing($AU$1,AP700,TRUE,_xll.ohTrigger(Trigger,Trigger1M))</f>
        <v>9.5721687377822995E-3</v>
      </c>
    </row>
    <row r="701" spans="41:46" ht="11.25" customHeight="1" x14ac:dyDescent="0.25">
      <c r="AO701" s="159" t="s">
        <v>90</v>
      </c>
      <c r="AP701" s="158">
        <f>_xll.qlInterestRateIndexFixingDate(Currency&amp;"ibor"&amp;Tenor,AQ701,Trigger)</f>
        <v>44189</v>
      </c>
      <c r="AQ701" s="158">
        <f>_xll.qlCalendarAdvance(Calendar,AQ700,AO701,"f",,Trigger)</f>
        <v>44194</v>
      </c>
      <c r="AR701" s="158">
        <f>_xll.qlInterestRateIndexMaturity(Currency&amp;"ibor"&amp;Tenor,AQ701,Trigger)</f>
        <v>44225</v>
      </c>
      <c r="AS701" s="320">
        <f>_xll.qlIndexFixing($AC$5,AP701,TRUE,_xll.ohTrigger(Trigger,Trigger1M))</f>
        <v>9.0889591573098845E-3</v>
      </c>
      <c r="AT701" s="320">
        <f>_xll.qlIndexFixing($AU$1,AP701,TRUE,_xll.ohTrigger(Trigger,Trigger1M))</f>
        <v>9.6224188856315132E-3</v>
      </c>
    </row>
    <row r="702" spans="41:46" ht="11.25" customHeight="1" x14ac:dyDescent="0.25">
      <c r="AO702" s="159" t="s">
        <v>90</v>
      </c>
      <c r="AP702" s="158">
        <f>_xll.qlInterestRateIndexFixingDate(Currency&amp;"ibor"&amp;Tenor,AQ702,Trigger)</f>
        <v>44196</v>
      </c>
      <c r="AQ702" s="158">
        <f>_xll.qlCalendarAdvance(Calendar,AQ701,AO702,"f",,Trigger)</f>
        <v>44201</v>
      </c>
      <c r="AR702" s="158">
        <f>_xll.qlInterestRateIndexMaturity(Currency&amp;"ibor"&amp;Tenor,AQ702,Trigger)</f>
        <v>44232</v>
      </c>
      <c r="AS702" s="320">
        <f>_xll.qlIndexFixing($AC$5,AP702,TRUE,_xll.ohTrigger(Trigger,Trigger1M))</f>
        <v>9.1330937065070925E-3</v>
      </c>
      <c r="AT702" s="320">
        <f>_xll.qlIndexFixing($AU$1,AP702,TRUE,_xll.ohTrigger(Trigger,Trigger1M))</f>
        <v>9.6728246221684661E-3</v>
      </c>
    </row>
    <row r="703" spans="41:46" ht="11.25" customHeight="1" x14ac:dyDescent="0.25">
      <c r="AO703" s="159" t="s">
        <v>90</v>
      </c>
      <c r="AP703" s="158">
        <f>_xll.qlInterestRateIndexFixingDate(Currency&amp;"ibor"&amp;Tenor,AQ703,Trigger)</f>
        <v>44204</v>
      </c>
      <c r="AQ703" s="158">
        <f>_xll.qlCalendarAdvance(Calendar,AQ702,AO703,"f",,Trigger)</f>
        <v>44208</v>
      </c>
      <c r="AR703" s="158">
        <f>_xll.qlInterestRateIndexMaturity(Currency&amp;"ibor"&amp;Tenor,AQ703,Trigger)</f>
        <v>44239</v>
      </c>
      <c r="AS703" s="320">
        <f>_xll.qlIndexFixing($AC$5,AP703,TRUE,_xll.ohTrigger(Trigger,Trigger1M))</f>
        <v>9.177228423304427E-3</v>
      </c>
      <c r="AT703" s="320">
        <f>_xll.qlIndexFixing($AU$1,AP703,TRUE,_xll.ohTrigger(Trigger,Trigger1M))</f>
        <v>9.7233872448894646E-3</v>
      </c>
    </row>
    <row r="704" spans="41:46" ht="11.25" customHeight="1" x14ac:dyDescent="0.25">
      <c r="AO704" s="159" t="s">
        <v>90</v>
      </c>
      <c r="AP704" s="158">
        <f>_xll.qlInterestRateIndexFixingDate(Currency&amp;"ibor"&amp;Tenor,AQ704,Trigger)</f>
        <v>44211</v>
      </c>
      <c r="AQ704" s="158">
        <f>_xll.qlCalendarAdvance(Calendar,AQ703,AO704,"f",,Trigger)</f>
        <v>44215</v>
      </c>
      <c r="AR704" s="158">
        <f>_xll.qlInterestRateIndexMaturity(Currency&amp;"ibor"&amp;Tenor,AQ704,Trigger)</f>
        <v>44246</v>
      </c>
      <c r="AS704" s="320">
        <f>_xll.qlIndexFixing($AC$5,AP704,TRUE,_xll.ohTrigger(Trigger,Trigger1M))</f>
        <v>9.2213633077044676E-3</v>
      </c>
      <c r="AT704" s="320">
        <f>_xll.qlIndexFixing($AU$1,AP704,TRUE,_xll.ohTrigger(Trigger,Trigger1M))</f>
        <v>9.7741080513165969E-3</v>
      </c>
    </row>
    <row r="705" spans="41:46" ht="11.25" customHeight="1" x14ac:dyDescent="0.25">
      <c r="AO705" s="159" t="s">
        <v>90</v>
      </c>
      <c r="AP705" s="158">
        <f>_xll.qlInterestRateIndexFixingDate(Currency&amp;"ibor"&amp;Tenor,AQ705,Trigger)</f>
        <v>44218</v>
      </c>
      <c r="AQ705" s="158">
        <f>_xll.qlCalendarAdvance(Calendar,AQ704,AO705,"f",,Trigger)</f>
        <v>44222</v>
      </c>
      <c r="AR705" s="158">
        <f>_xll.qlInterestRateIndexMaturity(Currency&amp;"ibor"&amp;Tenor,AQ705,Trigger)</f>
        <v>44253</v>
      </c>
      <c r="AS705" s="320">
        <f>_xll.qlIndexFixing($AC$5,AP705,TRUE,_xll.ohTrigger(Trigger,Trigger1M))</f>
        <v>9.2654983597072142E-3</v>
      </c>
      <c r="AT705" s="320">
        <f>_xll.qlIndexFixing($AU$1,AP705,TRUE,_xll.ohTrigger(Trigger,Trigger1M))</f>
        <v>9.8249883390106301E-3</v>
      </c>
    </row>
    <row r="706" spans="41:46" ht="11.25" customHeight="1" x14ac:dyDescent="0.25">
      <c r="AO706" s="159" t="s">
        <v>90</v>
      </c>
      <c r="AP706" s="158">
        <f>_xll.qlInterestRateIndexFixingDate(Currency&amp;"ibor"&amp;Tenor,AQ706,Trigger)</f>
        <v>44225</v>
      </c>
      <c r="AQ706" s="158">
        <f>_xll.qlCalendarAdvance(Calendar,AQ705,AO706,"f",,Trigger)</f>
        <v>44229</v>
      </c>
      <c r="AR706" s="158">
        <f>_xll.qlInterestRateIndexMaturity(Currency&amp;"ibor"&amp;Tenor,AQ706,Trigger)</f>
        <v>44257</v>
      </c>
      <c r="AS706" s="320">
        <f>_xll.qlIndexFixing($AC$5,AP706,TRUE,_xll.ohTrigger(Trigger,Trigger1M))</f>
        <v>9.299815734974879E-3</v>
      </c>
      <c r="AT706" s="320">
        <f>_xll.qlIndexFixing($AU$1,AP706,TRUE,_xll.ohTrigger(Trigger,Trigger1M))</f>
        <v>9.8646487444848628E-3</v>
      </c>
    </row>
    <row r="707" spans="41:46" ht="11.25" customHeight="1" x14ac:dyDescent="0.25">
      <c r="AO707" s="159" t="s">
        <v>90</v>
      </c>
      <c r="AP707" s="158">
        <f>_xll.qlInterestRateIndexFixingDate(Currency&amp;"ibor"&amp;Tenor,AQ707,Trigger)</f>
        <v>44232</v>
      </c>
      <c r="AQ707" s="158">
        <f>_xll.qlCalendarAdvance(Calendar,AQ706,AO707,"f",,Trigger)</f>
        <v>44236</v>
      </c>
      <c r="AR707" s="158">
        <f>_xll.qlInterestRateIndexMaturity(Currency&amp;"ibor"&amp;Tenor,AQ707,Trigger)</f>
        <v>44264</v>
      </c>
      <c r="AS707" s="320">
        <f>_xll.qlIndexFixing($AC$5,AP707,TRUE,_xll.ohTrigger(Trigger,Trigger1M))</f>
        <v>9.3439476591042746E-3</v>
      </c>
      <c r="AT707" s="320">
        <f>_xll.qlIndexFixing($AU$1,AP707,TRUE,_xll.ohTrigger(Trigger,Trigger1M))</f>
        <v>9.9158126370760668E-3</v>
      </c>
    </row>
    <row r="708" spans="41:46" ht="11.25" customHeight="1" x14ac:dyDescent="0.25">
      <c r="AO708" s="159" t="s">
        <v>90</v>
      </c>
      <c r="AP708" s="158">
        <f>_xll.qlInterestRateIndexFixingDate(Currency&amp;"ibor"&amp;Tenor,AQ708,Trigger)</f>
        <v>44239</v>
      </c>
      <c r="AQ708" s="158">
        <f>_xll.qlCalendarAdvance(Calendar,AQ707,AO708,"f",,Trigger)</f>
        <v>44243</v>
      </c>
      <c r="AR708" s="158">
        <f>_xll.qlInterestRateIndexMaturity(Currency&amp;"ibor"&amp;Tenor,AQ708,Trigger)</f>
        <v>44271</v>
      </c>
      <c r="AS708" s="320">
        <f>_xll.qlIndexFixing($AC$5,AP708,TRUE,_xll.ohTrigger(Trigger,Trigger1M))</f>
        <v>9.388079734606869E-3</v>
      </c>
      <c r="AT708" s="320">
        <f>_xll.qlIndexFixing($AU$1,AP708,TRUE,_xll.ohTrigger(Trigger,Trigger1M))</f>
        <v>9.967139590363645E-3</v>
      </c>
    </row>
    <row r="709" spans="41:46" ht="11.25" customHeight="1" x14ac:dyDescent="0.25">
      <c r="AO709" s="159" t="s">
        <v>90</v>
      </c>
      <c r="AP709" s="158">
        <f>_xll.qlInterestRateIndexFixingDate(Currency&amp;"ibor"&amp;Tenor,AQ709,Trigger)</f>
        <v>44246</v>
      </c>
      <c r="AQ709" s="158">
        <f>_xll.qlCalendarAdvance(Calendar,AQ708,AO709,"f",,Trigger)</f>
        <v>44250</v>
      </c>
      <c r="AR709" s="158">
        <f>_xll.qlInterestRateIndexMaturity(Currency&amp;"ibor"&amp;Tenor,AQ709,Trigger)</f>
        <v>44278</v>
      </c>
      <c r="AS709" s="320">
        <f>_xll.qlIndexFixing($AC$5,AP709,TRUE,_xll.ohTrigger(Trigger,Trigger1M))</f>
        <v>9.4322119614826637E-3</v>
      </c>
      <c r="AT709" s="320">
        <f>_xll.qlIndexFixing($AU$1,AP709,TRUE,_xll.ohTrigger(Trigger,Trigger1M))</f>
        <v>1.0018630901692685E-2</v>
      </c>
    </row>
    <row r="710" spans="41:46" ht="11.25" customHeight="1" x14ac:dyDescent="0.25">
      <c r="AO710" s="159" t="s">
        <v>90</v>
      </c>
      <c r="AP710" s="158">
        <f>_xll.qlInterestRateIndexFixingDate(Currency&amp;"ibor"&amp;Tenor,AQ710,Trigger)</f>
        <v>44253</v>
      </c>
      <c r="AQ710" s="158">
        <f>_xll.qlCalendarAdvance(Calendar,AQ709,AO710,"f",,Trigger)</f>
        <v>44257</v>
      </c>
      <c r="AR710" s="158">
        <f>_xll.qlInterestRateIndexMaturity(Currency&amp;"ibor"&amp;Tenor,AQ710,Trigger)</f>
        <v>44292</v>
      </c>
      <c r="AS710" s="320">
        <f>_xll.qlIndexFixing($AC$5,AP710,TRUE,_xll.ohTrigger(Trigger,Trigger1M))</f>
        <v>9.4992875606576231E-3</v>
      </c>
      <c r="AT710" s="320">
        <f>_xll.qlIndexFixing($AU$1,AP710,TRUE,_xll.ohTrigger(Trigger,Trigger1M))</f>
        <v>1.0097232481777343E-2</v>
      </c>
    </row>
    <row r="711" spans="41:46" ht="11.25" customHeight="1" x14ac:dyDescent="0.25">
      <c r="AO711" s="159" t="s">
        <v>90</v>
      </c>
      <c r="AP711" s="158">
        <f>_xll.qlInterestRateIndexFixingDate(Currency&amp;"ibor"&amp;Tenor,AQ711,Trigger)</f>
        <v>44260</v>
      </c>
      <c r="AQ711" s="158">
        <f>_xll.qlCalendarAdvance(Calendar,AQ710,AO711,"f",,Trigger)</f>
        <v>44264</v>
      </c>
      <c r="AR711" s="158">
        <f>_xll.qlInterestRateIndexMaturity(Currency&amp;"ibor"&amp;Tenor,AQ711,Trigger)</f>
        <v>44295</v>
      </c>
      <c r="AS711" s="320">
        <f>_xll.qlIndexFixing($AC$5,AP711,TRUE,_xll.ohTrigger(Trigger,Trigger1M))</f>
        <v>9.5303121914011493E-3</v>
      </c>
      <c r="AT711" s="320">
        <f>_xll.qlIndexFixing($AU$1,AP711,TRUE,_xll.ohTrigger(Trigger,Trigger1M))</f>
        <v>1.0133691838473088E-2</v>
      </c>
    </row>
    <row r="712" spans="41:46" ht="11.25" customHeight="1" x14ac:dyDescent="0.25">
      <c r="AO712" s="159" t="s">
        <v>90</v>
      </c>
      <c r="AP712" s="158">
        <f>_xll.qlInterestRateIndexFixingDate(Currency&amp;"ibor"&amp;Tenor,AQ712,Trigger)</f>
        <v>44267</v>
      </c>
      <c r="AQ712" s="158">
        <f>_xll.qlCalendarAdvance(Calendar,AQ711,AO712,"f",,Trigger)</f>
        <v>44271</v>
      </c>
      <c r="AR712" s="158">
        <f>_xll.qlInterestRateIndexMaturity(Currency&amp;"ibor"&amp;Tenor,AQ712,Trigger)</f>
        <v>44302</v>
      </c>
      <c r="AS712" s="320">
        <f>_xll.qlIndexFixing($AC$5,AP712,TRUE,_xll.ohTrigger(Trigger,Trigger1M))</f>
        <v>9.5744484166383082E-3</v>
      </c>
      <c r="AT712" s="320">
        <f>_xll.qlIndexFixing($AU$1,AP712,TRUE,_xll.ohTrigger(Trigger,Trigger1M))</f>
        <v>1.0185724829019003E-2</v>
      </c>
    </row>
    <row r="713" spans="41:46" ht="11.25" customHeight="1" x14ac:dyDescent="0.25">
      <c r="AO713" s="159" t="s">
        <v>90</v>
      </c>
      <c r="AP713" s="158">
        <f>_xll.qlInterestRateIndexFixingDate(Currency&amp;"ibor"&amp;Tenor,AQ713,Trigger)</f>
        <v>44274</v>
      </c>
      <c r="AQ713" s="158">
        <f>_xll.qlCalendarAdvance(Calendar,AQ712,AO713,"f",,Trigger)</f>
        <v>44278</v>
      </c>
      <c r="AR713" s="158">
        <f>_xll.qlInterestRateIndexMaturity(Currency&amp;"ibor"&amp;Tenor,AQ713,Trigger)</f>
        <v>44309</v>
      </c>
      <c r="AS713" s="320">
        <f>_xll.qlIndexFixing($AC$5,AP713,TRUE,_xll.ohTrigger(Trigger,Trigger1M))</f>
        <v>9.6185848094807527E-3</v>
      </c>
      <c r="AT713" s="320">
        <f>_xll.qlIndexFixing($AU$1,AP713,TRUE,_xll.ohTrigger(Trigger,Trigger1M))</f>
        <v>1.0237927682333928E-2</v>
      </c>
    </row>
    <row r="714" spans="41:46" ht="11.25" customHeight="1" x14ac:dyDescent="0.25">
      <c r="AO714" s="159" t="s">
        <v>90</v>
      </c>
      <c r="AP714" s="158">
        <f>_xll.qlInterestRateIndexFixingDate(Currency&amp;"ibor"&amp;Tenor,AQ714,Trigger)</f>
        <v>44281</v>
      </c>
      <c r="AQ714" s="158">
        <f>_xll.qlCalendarAdvance(Calendar,AQ713,AO714,"f",,Trigger)</f>
        <v>44285</v>
      </c>
      <c r="AR714" s="158">
        <f>_xll.qlInterestRateIndexMaturity(Currency&amp;"ibor"&amp;Tenor,AQ714,Trigger)</f>
        <v>44316</v>
      </c>
      <c r="AS714" s="320">
        <f>_xll.qlIndexFixing($AC$5,AP714,TRUE,_xll.ohTrigger(Trigger,Trigger1M))</f>
        <v>9.6627213699310606E-3</v>
      </c>
      <c r="AT714" s="320">
        <f>_xll.qlIndexFixing($AU$1,AP714,TRUE,_xll.ohTrigger(Trigger,Trigger1M))</f>
        <v>1.0290301696241649E-2</v>
      </c>
    </row>
    <row r="715" spans="41:46" ht="11.25" customHeight="1" x14ac:dyDescent="0.25">
      <c r="AO715" s="159" t="s">
        <v>90</v>
      </c>
      <c r="AP715" s="158">
        <f>_xll.qlInterestRateIndexFixingDate(Currency&amp;"ibor"&amp;Tenor,AQ715,Trigger)</f>
        <v>44286</v>
      </c>
      <c r="AQ715" s="158">
        <f>_xll.qlCalendarAdvance(Calendar,AQ714,AO715,"f",,Trigger)</f>
        <v>44292</v>
      </c>
      <c r="AR715" s="158">
        <f>_xll.qlInterestRateIndexMaturity(Currency&amp;"ibor"&amp;Tenor,AQ715,Trigger)</f>
        <v>44322</v>
      </c>
      <c r="AS715" s="320">
        <f>_xll.qlIndexFixing($AC$5,AP715,TRUE,_xll.ohTrigger(Trigger,Trigger1M))</f>
        <v>9.7035747261706717E-3</v>
      </c>
      <c r="AT715" s="320">
        <f>_xll.qlIndexFixing($AU$1,AP715,TRUE,_xll.ohTrigger(Trigger,Trigger1M))</f>
        <v>1.0338931684474417E-2</v>
      </c>
    </row>
    <row r="716" spans="41:46" ht="11.25" customHeight="1" x14ac:dyDescent="0.25">
      <c r="AO716" s="159" t="s">
        <v>90</v>
      </c>
      <c r="AP716" s="158">
        <f>_xll.qlInterestRateIndexFixingDate(Currency&amp;"ibor"&amp;Tenor,AQ716,Trigger)</f>
        <v>44295</v>
      </c>
      <c r="AQ716" s="158">
        <f>_xll.qlCalendarAdvance(Calendar,AQ715,AO716,"f",,Trigger)</f>
        <v>44299</v>
      </c>
      <c r="AR716" s="158">
        <f>_xll.qlInterestRateIndexMaturity(Currency&amp;"ibor"&amp;Tenor,AQ716,Trigger)</f>
        <v>44329</v>
      </c>
      <c r="AS716" s="320">
        <f>_xll.qlIndexFixing($AC$5,AP716,TRUE,_xll.ohTrigger(Trigger,Trigger1M))</f>
        <v>9.7477104179786167E-3</v>
      </c>
      <c r="AT716" s="320">
        <f>_xll.qlIndexFixing($AU$1,AP716,TRUE,_xll.ohTrigger(Trigger,Trigger1M))</f>
        <v>1.0391637874803905E-2</v>
      </c>
    </row>
    <row r="717" spans="41:46" ht="11.25" customHeight="1" x14ac:dyDescent="0.25">
      <c r="AO717" s="159" t="s">
        <v>90</v>
      </c>
      <c r="AP717" s="158">
        <f>_xll.qlInterestRateIndexFixingDate(Currency&amp;"ibor"&amp;Tenor,AQ717,Trigger)</f>
        <v>44302</v>
      </c>
      <c r="AQ717" s="158">
        <f>_xll.qlCalendarAdvance(Calendar,AQ716,AO717,"f",,Trigger)</f>
        <v>44306</v>
      </c>
      <c r="AR717" s="158">
        <f>_xll.qlInterestRateIndexMaturity(Currency&amp;"ibor"&amp;Tenor,AQ717,Trigger)</f>
        <v>44336</v>
      </c>
      <c r="AS717" s="320">
        <f>_xll.qlIndexFixing($AC$5,AP717,TRUE,_xll.ohTrigger(Trigger,Trigger1M))</f>
        <v>9.7911432862991532E-3</v>
      </c>
      <c r="AT717" s="320">
        <f>_xll.qlIndexFixing($AU$1,AP717,TRUE,_xll.ohTrigger(Trigger,Trigger1M))</f>
        <v>1.0444506180110835E-2</v>
      </c>
    </row>
    <row r="718" spans="41:46" ht="11.25" customHeight="1" x14ac:dyDescent="0.25">
      <c r="AO718" s="159" t="s">
        <v>90</v>
      </c>
      <c r="AP718" s="158">
        <f>_xll.qlInterestRateIndexFixingDate(Currency&amp;"ibor"&amp;Tenor,AQ718,Trigger)</f>
        <v>44309</v>
      </c>
      <c r="AQ718" s="158">
        <f>_xll.qlCalendarAdvance(Calendar,AQ717,AO718,"f",,Trigger)</f>
        <v>44313</v>
      </c>
      <c r="AR718" s="158">
        <f>_xll.qlInterestRateIndexMaturity(Currency&amp;"ibor"&amp;Tenor,AQ718,Trigger)</f>
        <v>44343</v>
      </c>
      <c r="AS718" s="320">
        <f>_xll.qlIndexFixing($AC$5,AP718,TRUE,_xll.ohTrigger(Trigger,Trigger1M))</f>
        <v>9.8344543006341212E-3</v>
      </c>
      <c r="AT718" s="320">
        <f>_xll.qlIndexFixing($AU$1,AP718,TRUE,_xll.ohTrigger(Trigger,Trigger1M))</f>
        <v>1.0497445447126275E-2</v>
      </c>
    </row>
    <row r="719" spans="41:46" ht="11.25" customHeight="1" x14ac:dyDescent="0.25">
      <c r="AO719" s="159" t="s">
        <v>90</v>
      </c>
      <c r="AP719" s="158">
        <f>_xll.qlInterestRateIndexFixingDate(Currency&amp;"ibor"&amp;Tenor,AQ719,Trigger)</f>
        <v>44316</v>
      </c>
      <c r="AQ719" s="158">
        <f>_xll.qlCalendarAdvance(Calendar,AQ718,AO719,"f",,Trigger)</f>
        <v>44320</v>
      </c>
      <c r="AR719" s="158">
        <f>_xll.qlInterestRateIndexMaturity(Currency&amp;"ibor"&amp;Tenor,AQ719,Trigger)</f>
        <v>44351</v>
      </c>
      <c r="AS719" s="320">
        <f>_xll.qlIndexFixing($AC$5,AP719,TRUE,_xll.ohTrigger(Trigger,Trigger1M))</f>
        <v>9.881009287280593E-3</v>
      </c>
      <c r="AT719" s="320">
        <f>_xll.qlIndexFixing($AU$1,AP719,TRUE,_xll.ohTrigger(Trigger,Trigger1M))</f>
        <v>1.055424844788911E-2</v>
      </c>
    </row>
    <row r="720" spans="41:46" ht="11.25" customHeight="1" x14ac:dyDescent="0.25">
      <c r="AO720" s="159" t="s">
        <v>90</v>
      </c>
      <c r="AP720" s="158">
        <f>_xll.qlInterestRateIndexFixingDate(Currency&amp;"ibor"&amp;Tenor,AQ720,Trigger)</f>
        <v>44323</v>
      </c>
      <c r="AQ720" s="158">
        <f>_xll.qlCalendarAdvance(Calendar,AQ719,AO720,"f",,Trigger)</f>
        <v>44327</v>
      </c>
      <c r="AR720" s="158">
        <f>_xll.qlInterestRateIndexMaturity(Currency&amp;"ibor"&amp;Tenor,AQ720,Trigger)</f>
        <v>44358</v>
      </c>
      <c r="AS720" s="320">
        <f>_xll.qlIndexFixing($AC$5,AP720,TRUE,_xll.ohTrigger(Trigger,Trigger1M))</f>
        <v>9.9243376063989745E-3</v>
      </c>
      <c r="AT720" s="320">
        <f>_xll.qlIndexFixing($AU$1,AP720,TRUE,_xll.ohTrigger(Trigger,Trigger1M))</f>
        <v>1.0606937927731496E-2</v>
      </c>
    </row>
    <row r="721" spans="41:46" ht="11.25" customHeight="1" x14ac:dyDescent="0.25">
      <c r="AO721" s="159" t="s">
        <v>90</v>
      </c>
      <c r="AP721" s="158">
        <f>_xll.qlInterestRateIndexFixingDate(Currency&amp;"ibor"&amp;Tenor,AQ721,Trigger)</f>
        <v>44330</v>
      </c>
      <c r="AQ721" s="158">
        <f>_xll.qlCalendarAdvance(Calendar,AQ720,AO721,"f",,Trigger)</f>
        <v>44334</v>
      </c>
      <c r="AR721" s="158">
        <f>_xll.qlInterestRateIndexMaturity(Currency&amp;"ibor"&amp;Tenor,AQ721,Trigger)</f>
        <v>44365</v>
      </c>
      <c r="AS721" s="320">
        <f>_xll.qlIndexFixing($AC$5,AP721,TRUE,_xll.ohTrigger(Trigger,Trigger1M))</f>
        <v>9.9681141820898607E-3</v>
      </c>
      <c r="AT721" s="320">
        <f>_xll.qlIndexFixing($AU$1,AP721,TRUE,_xll.ohTrigger(Trigger,Trigger1M))</f>
        <v>1.065932707612643E-2</v>
      </c>
    </row>
    <row r="722" spans="41:46" ht="11.25" customHeight="1" x14ac:dyDescent="0.25">
      <c r="AO722" s="159" t="s">
        <v>90</v>
      </c>
      <c r="AP722" s="158">
        <f>_xll.qlInterestRateIndexFixingDate(Currency&amp;"ibor"&amp;Tenor,AQ722,Trigger)</f>
        <v>44337</v>
      </c>
      <c r="AQ722" s="158">
        <f>_xll.qlCalendarAdvance(Calendar,AQ721,AO722,"f",,Trigger)</f>
        <v>44341</v>
      </c>
      <c r="AR722" s="158">
        <f>_xll.qlInterestRateIndexMaturity(Currency&amp;"ibor"&amp;Tenor,AQ722,Trigger)</f>
        <v>44372</v>
      </c>
      <c r="AS722" s="320">
        <f>_xll.qlIndexFixing($AC$5,AP722,TRUE,_xll.ohTrigger(Trigger,Trigger1M))</f>
        <v>1.0012229701121238E-2</v>
      </c>
      <c r="AT722" s="320">
        <f>_xll.qlIndexFixing($AU$1,AP722,TRUE,_xll.ohTrigger(Trigger,Trigger1M))</f>
        <v>1.0711358063683601E-2</v>
      </c>
    </row>
    <row r="723" spans="41:46" ht="11.25" customHeight="1" x14ac:dyDescent="0.25">
      <c r="AO723" s="159" t="s">
        <v>90</v>
      </c>
      <c r="AP723" s="158">
        <f>_xll.qlInterestRateIndexFixingDate(Currency&amp;"ibor"&amp;Tenor,AQ723,Trigger)</f>
        <v>44344</v>
      </c>
      <c r="AQ723" s="158">
        <f>_xll.qlCalendarAdvance(Calendar,AQ722,AO723,"f",,Trigger)</f>
        <v>44348</v>
      </c>
      <c r="AR723" s="158">
        <f>_xll.qlInterestRateIndexMaturity(Currency&amp;"ibor"&amp;Tenor,AQ723,Trigger)</f>
        <v>44378</v>
      </c>
      <c r="AS723" s="320">
        <f>_xll.qlIndexFixing($AC$5,AP723,TRUE,_xll.ohTrigger(Trigger,Trigger1M))</f>
        <v>1.0053053932939093E-2</v>
      </c>
      <c r="AT723" s="320">
        <f>_xll.qlIndexFixing($AU$1,AP723,TRUE,_xll.ohTrigger(Trigger,Trigger1M))</f>
        <v>1.0759204237084319E-2</v>
      </c>
    </row>
    <row r="724" spans="41:46" ht="11.25" customHeight="1" x14ac:dyDescent="0.25">
      <c r="AO724" s="159" t="s">
        <v>90</v>
      </c>
      <c r="AP724" s="158">
        <f>_xll.qlInterestRateIndexFixingDate(Currency&amp;"ibor"&amp;Tenor,AQ724,Trigger)</f>
        <v>44351</v>
      </c>
      <c r="AQ724" s="158">
        <f>_xll.qlCalendarAdvance(Calendar,AQ723,AO724,"f",,Trigger)</f>
        <v>44355</v>
      </c>
      <c r="AR724" s="158">
        <f>_xll.qlInterestRateIndexMaturity(Currency&amp;"ibor"&amp;Tenor,AQ724,Trigger)</f>
        <v>44385</v>
      </c>
      <c r="AS724" s="320">
        <f>_xll.qlIndexFixing($AC$5,AP724,TRUE,_xll.ohTrigger(Trigger,Trigger1M))</f>
        <v>1.0097168540791124E-2</v>
      </c>
      <c r="AT724" s="320">
        <f>_xll.qlIndexFixing($AU$1,AP724,TRUE,_xll.ohTrigger(Trigger,Trigger1M))</f>
        <v>1.0810525038141172E-2</v>
      </c>
    </row>
    <row r="725" spans="41:46" ht="11.25" customHeight="1" x14ac:dyDescent="0.25">
      <c r="AO725" s="159" t="s">
        <v>90</v>
      </c>
      <c r="AP725" s="158">
        <f>_xll.qlInterestRateIndexFixingDate(Currency&amp;"ibor"&amp;Tenor,AQ725,Trigger)</f>
        <v>44358</v>
      </c>
      <c r="AQ725" s="158">
        <f>_xll.qlCalendarAdvance(Calendar,AQ724,AO725,"f",,Trigger)</f>
        <v>44362</v>
      </c>
      <c r="AR725" s="158">
        <f>_xll.qlInterestRateIndexMaturity(Currency&amp;"ibor"&amp;Tenor,AQ725,Trigger)</f>
        <v>44392</v>
      </c>
      <c r="AS725" s="320">
        <f>_xll.qlIndexFixing($AC$5,AP725,TRUE,_xll.ohTrigger(Trigger,Trigger1M))</f>
        <v>1.0141283310678872E-2</v>
      </c>
      <c r="AT725" s="320">
        <f>_xll.qlIndexFixing($AU$1,AP725,TRUE,_xll.ohTrigger(Trigger,Trigger1M))</f>
        <v>1.086147036460261E-2</v>
      </c>
    </row>
    <row r="726" spans="41:46" ht="11.25" customHeight="1" x14ac:dyDescent="0.25">
      <c r="AO726" s="159" t="s">
        <v>90</v>
      </c>
      <c r="AP726" s="158">
        <f>_xll.qlInterestRateIndexFixingDate(Currency&amp;"ibor"&amp;Tenor,AQ726,Trigger)</f>
        <v>44365</v>
      </c>
      <c r="AQ726" s="158">
        <f>_xll.qlCalendarAdvance(Calendar,AQ725,AO726,"f",,Trigger)</f>
        <v>44369</v>
      </c>
      <c r="AR726" s="158">
        <f>_xll.qlInterestRateIndexMaturity(Currency&amp;"ibor"&amp;Tenor,AQ726,Trigger)</f>
        <v>44399</v>
      </c>
      <c r="AS726" s="320">
        <f>_xll.qlIndexFixing($AC$5,AP726,TRUE,_xll.ohTrigger(Trigger,Trigger1M))</f>
        <v>1.0185398242607668E-2</v>
      </c>
      <c r="AT726" s="320">
        <f>_xll.qlIndexFixing($AU$1,AP726,TRUE,_xll.ohTrigger(Trigger,Trigger1M))</f>
        <v>1.0912034831261685E-2</v>
      </c>
    </row>
    <row r="727" spans="41:46" ht="11.25" customHeight="1" x14ac:dyDescent="0.25">
      <c r="AO727" s="159" t="s">
        <v>90</v>
      </c>
      <c r="AP727" s="158">
        <f>_xll.qlInterestRateIndexFixingDate(Currency&amp;"ibor"&amp;Tenor,AQ727,Trigger)</f>
        <v>44372</v>
      </c>
      <c r="AQ727" s="158">
        <f>_xll.qlCalendarAdvance(Calendar,AQ726,AO727,"f",,Trigger)</f>
        <v>44376</v>
      </c>
      <c r="AR727" s="158">
        <f>_xll.qlInterestRateIndexMaturity(Currency&amp;"ibor"&amp;Tenor,AQ727,Trigger)</f>
        <v>44406</v>
      </c>
      <c r="AS727" s="320">
        <f>_xll.qlIndexFixing($AC$5,AP727,TRUE,_xll.ohTrigger(Trigger,Trigger1M))</f>
        <v>1.0229513336574847E-2</v>
      </c>
      <c r="AT727" s="320">
        <f>_xll.qlIndexFixing($AU$1,AP727,TRUE,_xll.ohTrigger(Trigger,Trigger1M))</f>
        <v>1.0962213052842174E-2</v>
      </c>
    </row>
    <row r="728" spans="41:46" ht="11.25" customHeight="1" x14ac:dyDescent="0.25">
      <c r="AO728" s="159" t="s">
        <v>90</v>
      </c>
      <c r="AP728" s="158">
        <f>_xll.qlInterestRateIndexFixingDate(Currency&amp;"ibor"&amp;Tenor,AQ728,Trigger)</f>
        <v>44379</v>
      </c>
      <c r="AQ728" s="158">
        <f>_xll.qlCalendarAdvance(Calendar,AQ727,AO728,"f",,Trigger)</f>
        <v>44383</v>
      </c>
      <c r="AR728" s="158">
        <f>_xll.qlInterestRateIndexMaturity(Currency&amp;"ibor"&amp;Tenor,AQ728,Trigger)</f>
        <v>44414</v>
      </c>
      <c r="AS728" s="320">
        <f>_xll.qlIndexFixing($AC$5,AP728,TRUE,_xll.ohTrigger(Trigger,Trigger1M))</f>
        <v>1.0276926331655428E-2</v>
      </c>
      <c r="AT728" s="320">
        <f>_xll.qlIndexFixing($AU$1,AP728,TRUE,_xll.ohTrigger(Trigger,Trigger1M))</f>
        <v>1.1015688557186133E-2</v>
      </c>
    </row>
    <row r="729" spans="41:46" ht="11.25" customHeight="1" x14ac:dyDescent="0.25">
      <c r="AO729" s="159" t="s">
        <v>90</v>
      </c>
      <c r="AP729" s="158">
        <f>_xll.qlInterestRateIndexFixingDate(Currency&amp;"ibor"&amp;Tenor,AQ729,Trigger)</f>
        <v>44386</v>
      </c>
      <c r="AQ729" s="158">
        <f>_xll.qlCalendarAdvance(Calendar,AQ728,AO729,"f",,Trigger)</f>
        <v>44390</v>
      </c>
      <c r="AR729" s="158">
        <f>_xll.qlInterestRateIndexMaturity(Currency&amp;"ibor"&amp;Tenor,AQ729,Trigger)</f>
        <v>44421</v>
      </c>
      <c r="AS729" s="320">
        <f>_xll.qlIndexFixing($AC$5,AP729,TRUE,_xll.ohTrigger(Trigger,Trigger1M))</f>
        <v>1.0321043022804691E-2</v>
      </c>
      <c r="AT729" s="320">
        <f>_xll.qlIndexFixing($AU$1,AP729,TRUE,_xll.ohTrigger(Trigger,Trigger1M))</f>
        <v>1.1065050802156383E-2</v>
      </c>
    </row>
    <row r="730" spans="41:46" ht="11.25" customHeight="1" x14ac:dyDescent="0.25">
      <c r="AO730" s="159" t="s">
        <v>90</v>
      </c>
      <c r="AP730" s="158">
        <f>_xll.qlInterestRateIndexFixingDate(Currency&amp;"ibor"&amp;Tenor,AQ730,Trigger)</f>
        <v>44393</v>
      </c>
      <c r="AQ730" s="158">
        <f>_xll.qlCalendarAdvance(Calendar,AQ729,AO730,"f",,Trigger)</f>
        <v>44397</v>
      </c>
      <c r="AR730" s="158">
        <f>_xll.qlInterestRateIndexMaturity(Currency&amp;"ibor"&amp;Tenor,AQ730,Trigger)</f>
        <v>44428</v>
      </c>
      <c r="AS730" s="320">
        <f>_xll.qlIndexFixing($AC$5,AP730,TRUE,_xll.ohTrigger(Trigger,Trigger1M))</f>
        <v>1.0365159881407104E-2</v>
      </c>
      <c r="AT730" s="320">
        <f>_xll.qlIndexFixing($AU$1,AP730,TRUE,_xll.ohTrigger(Trigger,Trigger1M))</f>
        <v>1.1114010255587158E-2</v>
      </c>
    </row>
    <row r="731" spans="41:46" ht="11.25" customHeight="1" x14ac:dyDescent="0.25">
      <c r="AO731" s="159" t="s">
        <v>90</v>
      </c>
      <c r="AP731" s="158">
        <f>_xll.qlInterestRateIndexFixingDate(Currency&amp;"ibor"&amp;Tenor,AQ731,Trigger)</f>
        <v>44400</v>
      </c>
      <c r="AQ731" s="158">
        <f>_xll.qlCalendarAdvance(Calendar,AQ730,AO731,"f",,Trigger)</f>
        <v>44404</v>
      </c>
      <c r="AR731" s="158">
        <f>_xll.qlInterestRateIndexMaturity(Currency&amp;"ibor"&amp;Tenor,AQ731,Trigger)</f>
        <v>44435</v>
      </c>
      <c r="AS731" s="320">
        <f>_xll.qlIndexFixing($AC$5,AP731,TRUE,_xll.ohTrigger(Trigger,Trigger1M))</f>
        <v>1.0409276907454927E-2</v>
      </c>
      <c r="AT731" s="320">
        <f>_xll.qlIndexFixing($AU$1,AP731,TRUE,_xll.ohTrigger(Trigger,Trigger1M))</f>
        <v>1.1162561531670525E-2</v>
      </c>
    </row>
    <row r="732" spans="41:46" ht="11.25" customHeight="1" x14ac:dyDescent="0.25">
      <c r="AO732" s="159" t="s">
        <v>90</v>
      </c>
      <c r="AP732" s="158">
        <f>_xll.qlInterestRateIndexFixingDate(Currency&amp;"ibor"&amp;Tenor,AQ732,Trigger)</f>
        <v>44407</v>
      </c>
      <c r="AQ732" s="158">
        <f>_xll.qlCalendarAdvance(Calendar,AQ731,AO732,"f",,Trigger)</f>
        <v>44411</v>
      </c>
      <c r="AR732" s="158">
        <f>_xll.qlInterestRateIndexMaturity(Currency&amp;"ibor"&amp;Tenor,AQ732,Trigger)</f>
        <v>44442</v>
      </c>
      <c r="AS732" s="320">
        <f>_xll.qlIndexFixing($AC$5,AP732,TRUE,_xll.ohTrigger(Trigger,Trigger1M))</f>
        <v>1.0453394100955901E-2</v>
      </c>
      <c r="AT732" s="320">
        <f>_xll.qlIndexFixing($AU$1,AP732,TRUE,_xll.ohTrigger(Trigger,Trigger1M))</f>
        <v>1.1210699244554723E-2</v>
      </c>
    </row>
    <row r="733" spans="41:46" ht="11.25" customHeight="1" x14ac:dyDescent="0.25">
      <c r="AO733" s="159" t="s">
        <v>90</v>
      </c>
      <c r="AP733" s="158">
        <f>_xll.qlInterestRateIndexFixingDate(Currency&amp;"ibor"&amp;Tenor,AQ733,Trigger)</f>
        <v>44414</v>
      </c>
      <c r="AQ733" s="158">
        <f>_xll.qlCalendarAdvance(Calendar,AQ732,AO733,"f",,Trigger)</f>
        <v>44418</v>
      </c>
      <c r="AR733" s="158">
        <f>_xll.qlInterestRateIndexMaturity(Currency&amp;"ibor"&amp;Tenor,AQ733,Trigger)</f>
        <v>44449</v>
      </c>
      <c r="AS733" s="320">
        <f>_xll.qlIndexFixing($AC$5,AP733,TRUE,_xll.ohTrigger(Trigger,Trigger1M))</f>
        <v>1.0497511461904864E-2</v>
      </c>
      <c r="AT733" s="320">
        <f>_xll.qlIndexFixing($AU$1,AP733,TRUE,_xll.ohTrigger(Trigger,Trigger1M))</f>
        <v>1.1258418008338994E-2</v>
      </c>
    </row>
    <row r="734" spans="41:46" ht="11.25" customHeight="1" x14ac:dyDescent="0.25">
      <c r="AO734" s="159" t="s">
        <v>90</v>
      </c>
      <c r="AP734" s="158">
        <f>_xll.qlInterestRateIndexFixingDate(Currency&amp;"ibor"&amp;Tenor,AQ734,Trigger)</f>
        <v>44421</v>
      </c>
      <c r="AQ734" s="158">
        <f>_xll.qlCalendarAdvance(Calendar,AQ733,AO734,"f",,Trigger)</f>
        <v>44425</v>
      </c>
      <c r="AR734" s="158">
        <f>_xll.qlInterestRateIndexMaturity(Currency&amp;"ibor"&amp;Tenor,AQ734,Trigger)</f>
        <v>44456</v>
      </c>
      <c r="AS734" s="320">
        <f>_xll.qlIndexFixing($AC$5,AP734,TRUE,_xll.ohTrigger(Trigger,Trigger1M))</f>
        <v>1.0541628990304398E-2</v>
      </c>
      <c r="AT734" s="320">
        <f>_xll.qlIndexFixing($AU$1,AP734,TRUE,_xll.ohTrigger(Trigger,Trigger1M))</f>
        <v>1.1305712437083899E-2</v>
      </c>
    </row>
    <row r="735" spans="41:46" ht="11.25" customHeight="1" x14ac:dyDescent="0.25">
      <c r="AO735" s="159" t="s">
        <v>90</v>
      </c>
      <c r="AP735" s="158">
        <f>_xll.qlInterestRateIndexFixingDate(Currency&amp;"ibor"&amp;Tenor,AQ735,Trigger)</f>
        <v>44428</v>
      </c>
      <c r="AQ735" s="158">
        <f>_xll.qlCalendarAdvance(Calendar,AQ734,AO735,"f",,Trigger)</f>
        <v>44432</v>
      </c>
      <c r="AR735" s="158">
        <f>_xll.qlInterestRateIndexMaturity(Currency&amp;"ibor"&amp;Tenor,AQ735,Trigger)</f>
        <v>44463</v>
      </c>
      <c r="AS735" s="320">
        <f>_xll.qlIndexFixing($AC$5,AP735,TRUE,_xll.ohTrigger(Trigger,Trigger1M))</f>
        <v>1.0585746686154501E-2</v>
      </c>
      <c r="AT735" s="320">
        <f>_xll.qlIndexFixing($AU$1,AP735,TRUE,_xll.ohTrigger(Trigger,Trigger1M))</f>
        <v>1.135257714480359E-2</v>
      </c>
    </row>
    <row r="736" spans="41:46" ht="11.25" customHeight="1" x14ac:dyDescent="0.25">
      <c r="AO736" s="159" t="s">
        <v>90</v>
      </c>
      <c r="AP736" s="158">
        <f>_xll.qlInterestRateIndexFixingDate(Currency&amp;"ibor"&amp;Tenor,AQ736,Trigger)</f>
        <v>44435</v>
      </c>
      <c r="AQ736" s="158">
        <f>_xll.qlCalendarAdvance(Calendar,AQ735,AO736,"f",,Trigger)</f>
        <v>44439</v>
      </c>
      <c r="AR736" s="158">
        <f>_xll.qlInterestRateIndexMaturity(Currency&amp;"ibor"&amp;Tenor,AQ736,Trigger)</f>
        <v>44469</v>
      </c>
      <c r="AS736" s="320">
        <f>_xll.qlIndexFixing($AC$5,AP736,TRUE,_xll.ohTrigger(Trigger,Trigger1M))</f>
        <v>1.062655647421451E-2</v>
      </c>
      <c r="AT736" s="320">
        <f>_xll.qlIndexFixing($AU$1,AP736,TRUE,_xll.ohTrigger(Trigger,Trigger1M))</f>
        <v>1.1395547424251973E-2</v>
      </c>
    </row>
    <row r="737" spans="41:46" ht="11.25" customHeight="1" x14ac:dyDescent="0.25">
      <c r="AO737" s="159" t="s">
        <v>90</v>
      </c>
      <c r="AP737" s="158">
        <f>_xll.qlInterestRateIndexFixingDate(Currency&amp;"ibor"&amp;Tenor,AQ737,Trigger)</f>
        <v>44442</v>
      </c>
      <c r="AQ737" s="158">
        <f>_xll.qlCalendarAdvance(Calendar,AQ736,AO737,"f",,Trigger)</f>
        <v>44446</v>
      </c>
      <c r="AR737" s="158">
        <f>_xll.qlInterestRateIndexMaturity(Currency&amp;"ibor"&amp;Tenor,AQ737,Trigger)</f>
        <v>44476</v>
      </c>
      <c r="AS737" s="320">
        <f>_xll.qlIndexFixing($AC$5,AP737,TRUE,_xll.ohTrigger(Trigger,Trigger1M))</f>
        <v>1.0670673188618807E-2</v>
      </c>
      <c r="AT737" s="320">
        <f>_xll.qlIndexFixing($AU$1,AP737,TRUE,_xll.ohTrigger(Trigger,Trigger1M))</f>
        <v>1.144156699444121E-2</v>
      </c>
    </row>
    <row r="738" spans="41:46" ht="11.25" customHeight="1" x14ac:dyDescent="0.25">
      <c r="AO738" s="159" t="s">
        <v>90</v>
      </c>
      <c r="AP738" s="158">
        <f>_xll.qlInterestRateIndexFixingDate(Currency&amp;"ibor"&amp;Tenor,AQ738,Trigger)</f>
        <v>44449</v>
      </c>
      <c r="AQ738" s="158">
        <f>_xll.qlCalendarAdvance(Calendar,AQ737,AO738,"f",,Trigger)</f>
        <v>44453</v>
      </c>
      <c r="AR738" s="158">
        <f>_xll.qlInterestRateIndexMaturity(Currency&amp;"ibor"&amp;Tenor,AQ738,Trigger)</f>
        <v>44483</v>
      </c>
      <c r="AS738" s="320">
        <f>_xll.qlIndexFixing($AC$5,AP738,TRUE,_xll.ohTrigger(Trigger,Trigger1M))</f>
        <v>1.0714790065072144E-2</v>
      </c>
      <c r="AT738" s="320">
        <f>_xll.qlIndexFixing($AU$1,AP738,TRUE,_xll.ohTrigger(Trigger,Trigger1M))</f>
        <v>1.1487141078486474E-2</v>
      </c>
    </row>
    <row r="739" spans="41:46" ht="11.25" customHeight="1" x14ac:dyDescent="0.25">
      <c r="AO739" s="159" t="s">
        <v>90</v>
      </c>
      <c r="AP739" s="158">
        <f>_xll.qlInterestRateIndexFixingDate(Currency&amp;"ibor"&amp;Tenor,AQ739,Trigger)</f>
        <v>44456</v>
      </c>
      <c r="AQ739" s="158">
        <f>_xll.qlCalendarAdvance(Calendar,AQ738,AO739,"f",,Trigger)</f>
        <v>44460</v>
      </c>
      <c r="AR739" s="158">
        <f>_xll.qlInterestRateIndexMaturity(Currency&amp;"ibor"&amp;Tenor,AQ739,Trigger)</f>
        <v>44490</v>
      </c>
      <c r="AS739" s="320">
        <f>_xll.qlIndexFixing($AC$5,AP739,TRUE,_xll.ohTrigger(Trigger,Trigger1M))</f>
        <v>1.0758907103569193E-2</v>
      </c>
      <c r="AT739" s="320">
        <f>_xll.qlIndexFixing($AU$1,AP739,TRUE,_xll.ohTrigger(Trigger,Trigger1M))</f>
        <v>1.1532264290594618E-2</v>
      </c>
    </row>
    <row r="740" spans="41:46" ht="11.25" customHeight="1" x14ac:dyDescent="0.25">
      <c r="AO740" s="159" t="s">
        <v>90</v>
      </c>
      <c r="AP740" s="158">
        <f>_xll.qlInterestRateIndexFixingDate(Currency&amp;"ibor"&amp;Tenor,AQ740,Trigger)</f>
        <v>44463</v>
      </c>
      <c r="AQ740" s="158">
        <f>_xll.qlCalendarAdvance(Calendar,AQ739,AO740,"f",,Trigger)</f>
        <v>44467</v>
      </c>
      <c r="AR740" s="158">
        <f>_xll.qlInterestRateIndexMaturity(Currency&amp;"ibor"&amp;Tenor,AQ740,Trigger)</f>
        <v>44497</v>
      </c>
      <c r="AS740" s="320">
        <f>_xll.qlIndexFixing($AC$5,AP740,TRUE,_xll.ohTrigger(Trigger,Trigger1M))</f>
        <v>1.0803024304117947E-2</v>
      </c>
      <c r="AT740" s="320">
        <f>_xll.qlIndexFixing($AU$1,AP740,TRUE,_xll.ohTrigger(Trigger,Trigger1M))</f>
        <v>1.1576931244953848E-2</v>
      </c>
    </row>
    <row r="741" spans="41:46" ht="11.25" customHeight="1" x14ac:dyDescent="0.25">
      <c r="AO741" s="159" t="s">
        <v>90</v>
      </c>
      <c r="AP741" s="158">
        <f>_xll.qlInterestRateIndexFixingDate(Currency&amp;"ibor"&amp;Tenor,AQ741,Trigger)</f>
        <v>44470</v>
      </c>
      <c r="AQ741" s="158">
        <f>_xll.qlCalendarAdvance(Calendar,AQ740,AO741,"f",,Trigger)</f>
        <v>44474</v>
      </c>
      <c r="AR741" s="158">
        <f>_xll.qlInterestRateIndexMaturity(Currency&amp;"ibor"&amp;Tenor,AQ741,Trigger)</f>
        <v>44505</v>
      </c>
      <c r="AS741" s="320">
        <f>_xll.qlIndexFixing($AC$5,AP741,TRUE,_xll.ohTrigger(Trigger,Trigger1M))</f>
        <v>1.0850456377784121E-2</v>
      </c>
      <c r="AT741" s="320">
        <f>_xll.qlIndexFixing($AU$1,AP741,TRUE,_xll.ohTrigger(Trigger,Trigger1M))</f>
        <v>1.162443962983079E-2</v>
      </c>
    </row>
    <row r="742" spans="41:46" ht="11.25" customHeight="1" x14ac:dyDescent="0.25">
      <c r="AO742" s="159" t="s">
        <v>90</v>
      </c>
      <c r="AP742" s="158">
        <f>_xll.qlInterestRateIndexFixingDate(Currency&amp;"ibor"&amp;Tenor,AQ742,Trigger)</f>
        <v>44477</v>
      </c>
      <c r="AQ742" s="158">
        <f>_xll.qlCalendarAdvance(Calendar,AQ741,AO742,"f",,Trigger)</f>
        <v>44481</v>
      </c>
      <c r="AR742" s="158">
        <f>_xll.qlInterestRateIndexMaturity(Currency&amp;"ibor"&amp;Tenor,AQ742,Trigger)</f>
        <v>44512</v>
      </c>
      <c r="AS742" s="320">
        <f>_xll.qlIndexFixing($AC$5,AP742,TRUE,_xll.ohTrigger(Trigger,Trigger1M))</f>
        <v>1.0894575245813996E-2</v>
      </c>
      <c r="AT742" s="320">
        <f>_xll.qlIndexFixing($AU$1,AP742,TRUE,_xll.ohTrigger(Trigger,Trigger1M))</f>
        <v>1.1668145479786731E-2</v>
      </c>
    </row>
    <row r="743" spans="41:46" ht="11.25" customHeight="1" x14ac:dyDescent="0.25">
      <c r="AO743" s="159" t="s">
        <v>90</v>
      </c>
      <c r="AP743" s="158">
        <f>_xll.qlInterestRateIndexFixingDate(Currency&amp;"ibor"&amp;Tenor,AQ743,Trigger)</f>
        <v>44484</v>
      </c>
      <c r="AQ743" s="158">
        <f>_xll.qlCalendarAdvance(Calendar,AQ742,AO743,"f",,Trigger)</f>
        <v>44488</v>
      </c>
      <c r="AR743" s="158">
        <f>_xll.qlInterestRateIndexMaturity(Currency&amp;"ibor"&amp;Tenor,AQ743,Trigger)</f>
        <v>44519</v>
      </c>
      <c r="AS743" s="320">
        <f>_xll.qlIndexFixing($AC$5,AP743,TRUE,_xll.ohTrigger(Trigger,Trigger1M))</f>
        <v>1.0938694281299599E-2</v>
      </c>
      <c r="AT743" s="320">
        <f>_xll.qlIndexFixing($AU$1,AP743,TRUE,_xll.ohTrigger(Trigger,Trigger1M))</f>
        <v>1.1711378519600666E-2</v>
      </c>
    </row>
    <row r="744" spans="41:46" ht="11.25" customHeight="1" x14ac:dyDescent="0.25">
      <c r="AO744" s="159" t="s">
        <v>90</v>
      </c>
      <c r="AP744" s="158">
        <f>_xll.qlInterestRateIndexFixingDate(Currency&amp;"ibor"&amp;Tenor,AQ744,Trigger)</f>
        <v>44491</v>
      </c>
      <c r="AQ744" s="158">
        <f>_xll.qlCalendarAdvance(Calendar,AQ743,AO744,"f",,Trigger)</f>
        <v>44495</v>
      </c>
      <c r="AR744" s="158">
        <f>_xll.qlInterestRateIndexMaturity(Currency&amp;"ibor"&amp;Tenor,AQ744,Trigger)</f>
        <v>44526</v>
      </c>
      <c r="AS744" s="320">
        <f>_xll.qlIndexFixing($AC$5,AP744,TRUE,_xll.ohTrigger(Trigger,Trigger1M))</f>
        <v>1.0982813484246083E-2</v>
      </c>
      <c r="AT744" s="320">
        <f>_xll.qlIndexFixing($AU$1,AP744,TRUE,_xll.ohTrigger(Trigger,Trigger1M))</f>
        <v>1.1754133363008255E-2</v>
      </c>
    </row>
    <row r="745" spans="41:46" ht="11.25" customHeight="1" x14ac:dyDescent="0.25">
      <c r="AO745" s="159" t="s">
        <v>90</v>
      </c>
      <c r="AP745" s="158">
        <f>_xll.qlInterestRateIndexFixingDate(Currency&amp;"ibor"&amp;Tenor,AQ745,Trigger)</f>
        <v>44498</v>
      </c>
      <c r="AQ745" s="158">
        <f>_xll.qlCalendarAdvance(Calendar,AQ744,AO745,"f",,Trigger)</f>
        <v>44502</v>
      </c>
      <c r="AR745" s="158">
        <f>_xll.qlInterestRateIndexMaturity(Currency&amp;"ibor"&amp;Tenor,AQ745,Trigger)</f>
        <v>44532</v>
      </c>
      <c r="AS745" s="320">
        <f>_xll.qlIndexFixing($AC$5,AP745,TRUE,_xll.ohTrigger(Trigger,Trigger1M))</f>
        <v>1.1023612737599997E-2</v>
      </c>
      <c r="AT745" s="320">
        <f>_xll.qlIndexFixing($AU$1,AP745,TRUE,_xll.ohTrigger(Trigger,Trigger1M))</f>
        <v>1.1793233645070345E-2</v>
      </c>
    </row>
    <row r="746" spans="41:46" ht="11.25" customHeight="1" x14ac:dyDescent="0.25">
      <c r="AO746" s="159" t="s">
        <v>90</v>
      </c>
      <c r="AP746" s="158">
        <f>_xll.qlInterestRateIndexFixingDate(Currency&amp;"ibor"&amp;Tenor,AQ746,Trigger)</f>
        <v>44505</v>
      </c>
      <c r="AQ746" s="158">
        <f>_xll.qlCalendarAdvance(Calendar,AQ745,AO746,"f",,Trigger)</f>
        <v>44509</v>
      </c>
      <c r="AR746" s="158">
        <f>_xll.qlInterestRateIndexMaturity(Currency&amp;"ibor"&amp;Tenor,AQ746,Trigger)</f>
        <v>44539</v>
      </c>
      <c r="AS746" s="320">
        <f>_xll.qlIndexFixing($AC$5,AP746,TRUE,_xll.ohTrigger(Trigger,Trigger1M))</f>
        <v>1.1067730910445661E-2</v>
      </c>
      <c r="AT746" s="320">
        <f>_xll.qlIndexFixing($AU$1,AP746,TRUE,_xll.ohTrigger(Trigger,Trigger1M))</f>
        <v>1.1835049949348253E-2</v>
      </c>
    </row>
    <row r="747" spans="41:46" ht="11.25" customHeight="1" x14ac:dyDescent="0.25">
      <c r="AO747" s="159" t="s">
        <v>90</v>
      </c>
      <c r="AP747" s="158">
        <f>_xll.qlInterestRateIndexFixingDate(Currency&amp;"ibor"&amp;Tenor,AQ747,Trigger)</f>
        <v>44512</v>
      </c>
      <c r="AQ747" s="158">
        <f>_xll.qlCalendarAdvance(Calendar,AQ746,AO747,"f",,Trigger)</f>
        <v>44516</v>
      </c>
      <c r="AR747" s="158">
        <f>_xll.qlInterestRateIndexMaturity(Currency&amp;"ibor"&amp;Tenor,AQ747,Trigger)</f>
        <v>44546</v>
      </c>
      <c r="AS747" s="320">
        <f>_xll.qlIndexFixing($AC$5,AP747,TRUE,_xll.ohTrigger(Trigger,Trigger1M))</f>
        <v>1.111184924534836E-2</v>
      </c>
      <c r="AT747" s="320">
        <f>_xll.qlIndexFixing($AU$1,AP747,TRUE,_xll.ohTrigger(Trigger,Trigger1M))</f>
        <v>1.1876372294485904E-2</v>
      </c>
    </row>
    <row r="748" spans="41:46" ht="11.25" customHeight="1" x14ac:dyDescent="0.25">
      <c r="AO748" s="159" t="s">
        <v>90</v>
      </c>
      <c r="AP748" s="158">
        <f>_xll.qlInterestRateIndexFixingDate(Currency&amp;"ibor"&amp;Tenor,AQ748,Trigger)</f>
        <v>44519</v>
      </c>
      <c r="AQ748" s="158">
        <f>_xll.qlCalendarAdvance(Calendar,AQ747,AO748,"f",,Trigger)</f>
        <v>44523</v>
      </c>
      <c r="AR748" s="158">
        <f>_xll.qlInterestRateIndexMaturity(Currency&amp;"ibor"&amp;Tenor,AQ748,Trigger)</f>
        <v>44553</v>
      </c>
      <c r="AS748" s="320">
        <f>_xll.qlIndexFixing($AC$5,AP748,TRUE,_xll.ohTrigger(Trigger,Trigger1M))</f>
        <v>1.1155967742302764E-2</v>
      </c>
      <c r="AT748" s="320">
        <f>_xll.qlIndexFixing($AU$1,AP748,TRUE,_xll.ohTrigger(Trigger,Trigger1M))</f>
        <v>1.1917195294495642E-2</v>
      </c>
    </row>
    <row r="749" spans="41:46" ht="11.25" customHeight="1" x14ac:dyDescent="0.25">
      <c r="AO749" s="159" t="s">
        <v>90</v>
      </c>
      <c r="AP749" s="158">
        <f>_xll.qlInterestRateIndexFixingDate(Currency&amp;"ibor"&amp;Tenor,AQ749,Trigger)</f>
        <v>44526</v>
      </c>
      <c r="AQ749" s="158">
        <f>_xll.qlCalendarAdvance(Calendar,AQ748,AO749,"f",,Trigger)</f>
        <v>44530</v>
      </c>
      <c r="AR749" s="158">
        <f>_xll.qlInterestRateIndexMaturity(Currency&amp;"ibor"&amp;Tenor,AQ749,Trigger)</f>
        <v>44561</v>
      </c>
      <c r="AS749" s="320">
        <f>_xll.qlIndexFixing($AC$5,AP749,TRUE,_xll.ohTrigger(Trigger,Trigger1M))</f>
        <v>1.1203412010845357E-2</v>
      </c>
      <c r="AT749" s="320">
        <f>_xll.qlIndexFixing($AU$1,AP749,TRUE,_xll.ohTrigger(Trigger,Trigger1M))</f>
        <v>1.1960546113363528E-2</v>
      </c>
    </row>
    <row r="750" spans="41:46" ht="11.25" customHeight="1" x14ac:dyDescent="0.25">
      <c r="AO750" s="159" t="s">
        <v>90</v>
      </c>
      <c r="AP750" s="158">
        <f>_xll.qlInterestRateIndexFixingDate(Currency&amp;"ibor"&amp;Tenor,AQ750,Trigger)</f>
        <v>44533</v>
      </c>
      <c r="AQ750" s="158">
        <f>_xll.qlCalendarAdvance(Calendar,AQ749,AO750,"f",,Trigger)</f>
        <v>44537</v>
      </c>
      <c r="AR750" s="158">
        <f>_xll.qlInterestRateIndexMaturity(Currency&amp;"ibor"&amp;Tenor,AQ750,Trigger)</f>
        <v>44568</v>
      </c>
      <c r="AS750" s="320">
        <f>_xll.qlIndexFixing($AC$5,AP750,TRUE,_xll.ohTrigger(Trigger,Trigger1M))</f>
        <v>1.1247532218546833E-2</v>
      </c>
      <c r="AT750" s="320">
        <f>_xll.qlIndexFixing($AU$1,AP750,TRUE,_xll.ohTrigger(Trigger,Trigger1M))</f>
        <v>1.2000318665773736E-2</v>
      </c>
    </row>
    <row r="751" spans="41:46" ht="11.25" customHeight="1" x14ac:dyDescent="0.25">
      <c r="AO751" s="159" t="s">
        <v>90</v>
      </c>
      <c r="AP751" s="158">
        <f>_xll.qlInterestRateIndexFixingDate(Currency&amp;"ibor"&amp;Tenor,AQ751,Trigger)</f>
        <v>44540</v>
      </c>
      <c r="AQ751" s="158">
        <f>_xll.qlCalendarAdvance(Calendar,AQ750,AO751,"f",,Trigger)</f>
        <v>44544</v>
      </c>
      <c r="AR751" s="158">
        <f>_xll.qlInterestRateIndexMaturity(Currency&amp;"ibor"&amp;Tenor,AQ751,Trigger)</f>
        <v>44575</v>
      </c>
      <c r="AS751" s="320">
        <f>_xll.qlIndexFixing($AC$5,AP751,TRUE,_xll.ohTrigger(Trigger,Trigger1M))</f>
        <v>1.129165259370919E-2</v>
      </c>
      <c r="AT751" s="320">
        <f>_xll.qlIndexFixing($AU$1,AP751,TRUE,_xll.ohTrigger(Trigger,Trigger1M))</f>
        <v>1.2039575317478565E-2</v>
      </c>
    </row>
    <row r="752" spans="41:46" ht="11.25" customHeight="1" x14ac:dyDescent="0.25">
      <c r="AO752" s="159" t="s">
        <v>90</v>
      </c>
      <c r="AP752" s="158">
        <f>_xll.qlInterestRateIndexFixingDate(Currency&amp;"ibor"&amp;Tenor,AQ752,Trigger)</f>
        <v>44547</v>
      </c>
      <c r="AQ752" s="158">
        <f>_xll.qlCalendarAdvance(Calendar,AQ751,AO752,"f",,Trigger)</f>
        <v>44551</v>
      </c>
      <c r="AR752" s="158">
        <f>_xll.qlInterestRateIndexMaturity(Currency&amp;"ibor"&amp;Tenor,AQ752,Trigger)</f>
        <v>44582</v>
      </c>
      <c r="AS752" s="320">
        <f>_xll.qlIndexFixing($AC$5,AP752,TRUE,_xll.ohTrigger(Trigger,Trigger1M))</f>
        <v>1.1335773136335011E-2</v>
      </c>
      <c r="AT752" s="320">
        <f>_xll.qlIndexFixing($AU$1,AP752,TRUE,_xll.ohTrigger(Trigger,Trigger1M))</f>
        <v>1.2078310682102794E-2</v>
      </c>
    </row>
    <row r="753" spans="41:46" ht="11.25" customHeight="1" x14ac:dyDescent="0.25">
      <c r="AO753" s="159" t="s">
        <v>90</v>
      </c>
      <c r="AP753" s="158">
        <f>_xll.qlInterestRateIndexFixingDate(Currency&amp;"ibor"&amp;Tenor,AQ753,Trigger)</f>
        <v>44554</v>
      </c>
      <c r="AQ753" s="158">
        <f>_xll.qlCalendarAdvance(Calendar,AQ752,AO753,"f",,Trigger)</f>
        <v>44558</v>
      </c>
      <c r="AR753" s="158">
        <f>_xll.qlInterestRateIndexMaturity(Currency&amp;"ibor"&amp;Tenor,AQ753,Trigger)</f>
        <v>44589</v>
      </c>
      <c r="AS753" s="320">
        <f>_xll.qlIndexFixing($AC$5,AP753,TRUE,_xll.ohTrigger(Trigger,Trigger1M))</f>
        <v>1.1379893846421718E-2</v>
      </c>
      <c r="AT753" s="320">
        <f>_xll.qlIndexFixing($AU$1,AP753,TRUE,_xll.ohTrigger(Trigger,Trigger1M))</f>
        <v>1.211651937328668E-2</v>
      </c>
    </row>
    <row r="754" spans="41:46" ht="11.25" customHeight="1" x14ac:dyDescent="0.25">
      <c r="AO754" s="159" t="s">
        <v>90</v>
      </c>
      <c r="AP754" s="158">
        <f>_xll.qlInterestRateIndexFixingDate(Currency&amp;"ibor"&amp;Tenor,AQ754,Trigger)</f>
        <v>44561</v>
      </c>
      <c r="AQ754" s="158">
        <f>_xll.qlCalendarAdvance(Calendar,AQ753,AO754,"f",,Trigger)</f>
        <v>44565</v>
      </c>
      <c r="AR754" s="158">
        <f>_xll.qlInterestRateIndexMaturity(Currency&amp;"ibor"&amp;Tenor,AQ754,Trigger)</f>
        <v>44596</v>
      </c>
      <c r="AS754" s="320">
        <f>_xll.qlIndexFixing($AC$5,AP754,TRUE,_xll.ohTrigger(Trigger,Trigger1M))</f>
        <v>1.1424014723974463E-2</v>
      </c>
      <c r="AT754" s="320">
        <f>_xll.qlIndexFixing($AU$1,AP754,TRUE,_xll.ohTrigger(Trigger,Trigger1M))</f>
        <v>1.2154196004660164E-2</v>
      </c>
    </row>
    <row r="755" spans="41:46" ht="11.25" customHeight="1" x14ac:dyDescent="0.25">
      <c r="AO755" s="159" t="s">
        <v>90</v>
      </c>
      <c r="AP755" s="158">
        <f>_xll.qlInterestRateIndexFixingDate(Currency&amp;"ibor"&amp;Tenor,AQ755,Trigger)</f>
        <v>44568</v>
      </c>
      <c r="AQ755" s="158">
        <f>_xll.qlCalendarAdvance(Calendar,AQ754,AO755,"f",,Trigger)</f>
        <v>44572</v>
      </c>
      <c r="AR755" s="158">
        <f>_xll.qlInterestRateIndexMaturity(Currency&amp;"ibor"&amp;Tenor,AQ755,Trigger)</f>
        <v>44603</v>
      </c>
      <c r="AS755" s="320">
        <f>_xll.qlIndexFixing($AC$5,AP755,TRUE,_xll.ohTrigger(Trigger,Trigger1M))</f>
        <v>1.1468135768990672E-2</v>
      </c>
      <c r="AT755" s="320">
        <f>_xll.qlIndexFixing($AU$1,AP755,TRUE,_xll.ohTrigger(Trigger,Trigger1M))</f>
        <v>1.2191335189853185E-2</v>
      </c>
    </row>
    <row r="756" spans="41:46" ht="11.25" customHeight="1" x14ac:dyDescent="0.25">
      <c r="AO756" s="159" t="s">
        <v>90</v>
      </c>
      <c r="AP756" s="158">
        <f>_xll.qlInterestRateIndexFixingDate(Currency&amp;"ibor"&amp;Tenor,AQ756,Trigger)</f>
        <v>44575</v>
      </c>
      <c r="AQ756" s="158">
        <f>_xll.qlCalendarAdvance(Calendar,AQ755,AO756,"f",,Trigger)</f>
        <v>44579</v>
      </c>
      <c r="AR756" s="158">
        <f>_xll.qlInterestRateIndexMaturity(Currency&amp;"ibor"&amp;Tenor,AQ756,Trigger)</f>
        <v>44610</v>
      </c>
      <c r="AS756" s="320">
        <f>_xll.qlIndexFixing($AC$5,AP756,TRUE,_xll.ohTrigger(Trigger,Trigger1M))</f>
        <v>1.1512256981470343E-2</v>
      </c>
      <c r="AT756" s="320">
        <f>_xll.qlIndexFixing($AU$1,AP756,TRUE,_xll.ohTrigger(Trigger,Trigger1M))</f>
        <v>1.2227931542516311E-2</v>
      </c>
    </row>
    <row r="757" spans="41:46" ht="11.25" customHeight="1" x14ac:dyDescent="0.25">
      <c r="AO757" s="159" t="s">
        <v>90</v>
      </c>
      <c r="AP757" s="158">
        <f>_xll.qlInterestRateIndexFixingDate(Currency&amp;"ibor"&amp;Tenor,AQ757,Trigger)</f>
        <v>44582</v>
      </c>
      <c r="AQ757" s="158">
        <f>_xll.qlCalendarAdvance(Calendar,AQ756,AO757,"f",,Trigger)</f>
        <v>44586</v>
      </c>
      <c r="AR757" s="158">
        <f>_xll.qlInterestRateIndexMaturity(Currency&amp;"ibor"&amp;Tenor,AQ757,Trigger)</f>
        <v>44617</v>
      </c>
      <c r="AS757" s="320">
        <f>_xll.qlIndexFixing($AC$5,AP757,TRUE,_xll.ohTrigger(Trigger,Trigger1M))</f>
        <v>1.1556378361418634E-2</v>
      </c>
      <c r="AT757" s="320">
        <f>_xll.qlIndexFixing($AU$1,AP757,TRUE,_xll.ohTrigger(Trigger,Trigger1M))</f>
        <v>1.2263979676289796E-2</v>
      </c>
    </row>
    <row r="758" spans="41:46" ht="11.25" customHeight="1" x14ac:dyDescent="0.25">
      <c r="AO758" s="159" t="s">
        <v>90</v>
      </c>
      <c r="AP758" s="158">
        <f>_xll.qlInterestRateIndexFixingDate(Currency&amp;"ibor"&amp;Tenor,AQ758,Trigger)</f>
        <v>44589</v>
      </c>
      <c r="AQ758" s="158">
        <f>_xll.qlCalendarAdvance(Calendar,AQ757,AO758,"f",,Trigger)</f>
        <v>44593</v>
      </c>
      <c r="AR758" s="158">
        <f>_xll.qlInterestRateIndexMaturity(Currency&amp;"ibor"&amp;Tenor,AQ758,Trigger)</f>
        <v>44621</v>
      </c>
      <c r="AS758" s="320">
        <f>_xll.qlIndexFixing($AC$5,AP758,TRUE,_xll.ohTrigger(Trigger,Trigger1M))</f>
        <v>1.1590485680218317E-2</v>
      </c>
      <c r="AT758" s="320">
        <f>_xll.qlIndexFixing($AU$1,AP758,TRUE,_xll.ohTrigger(Trigger,Trigger1M))</f>
        <v>1.2291369773550023E-2</v>
      </c>
    </row>
    <row r="759" spans="41:46" ht="11.25" customHeight="1" x14ac:dyDescent="0.25">
      <c r="AO759" s="159" t="s">
        <v>90</v>
      </c>
      <c r="AP759" s="158">
        <f>_xll.qlInterestRateIndexFixingDate(Currency&amp;"ibor"&amp;Tenor,AQ759,Trigger)</f>
        <v>44596</v>
      </c>
      <c r="AQ759" s="158">
        <f>_xll.qlCalendarAdvance(Calendar,AQ758,AO759,"f",,Trigger)</f>
        <v>44600</v>
      </c>
      <c r="AR759" s="158">
        <f>_xll.qlInterestRateIndexMaturity(Currency&amp;"ibor"&amp;Tenor,AQ759,Trigger)</f>
        <v>44628</v>
      </c>
      <c r="AS759" s="320">
        <f>_xll.qlIndexFixing($AC$5,AP759,TRUE,_xll.ohTrigger(Trigger,Trigger1M))</f>
        <v>1.1634603091636679E-2</v>
      </c>
      <c r="AT759" s="320">
        <f>_xll.qlIndexFixing($AU$1,AP759,TRUE,_xll.ohTrigger(Trigger,Trigger1M))</f>
        <v>1.2326422764080216E-2</v>
      </c>
    </row>
    <row r="760" spans="41:46" ht="11.25" customHeight="1" x14ac:dyDescent="0.25">
      <c r="AO760" s="159" t="s">
        <v>90</v>
      </c>
      <c r="AP760" s="158">
        <f>_xll.qlInterestRateIndexFixingDate(Currency&amp;"ibor"&amp;Tenor,AQ760,Trigger)</f>
        <v>44603</v>
      </c>
      <c r="AQ760" s="158">
        <f>_xll.qlCalendarAdvance(Calendar,AQ759,AO760,"f",,Trigger)</f>
        <v>44607</v>
      </c>
      <c r="AR760" s="158">
        <f>_xll.qlInterestRateIndexMaturity(Currency&amp;"ibor"&amp;Tenor,AQ760,Trigger)</f>
        <v>44635</v>
      </c>
      <c r="AS760" s="320">
        <f>_xll.qlIndexFixing($AC$5,AP760,TRUE,_xll.ohTrigger(Trigger,Trigger1M))</f>
        <v>1.1678720654302628E-2</v>
      </c>
      <c r="AT760" s="320">
        <f>_xll.qlIndexFixing($AU$1,AP760,TRUE,_xll.ohTrigger(Trigger,Trigger1M))</f>
        <v>1.2360912578704499E-2</v>
      </c>
    </row>
    <row r="761" spans="41:46" ht="11.25" customHeight="1" x14ac:dyDescent="0.25">
      <c r="AO761" s="159" t="s">
        <v>90</v>
      </c>
      <c r="AP761" s="158">
        <f>_xll.qlInterestRateIndexFixingDate(Currency&amp;"ibor"&amp;Tenor,AQ761,Trigger)</f>
        <v>44610</v>
      </c>
      <c r="AQ761" s="158">
        <f>_xll.qlCalendarAdvance(Calendar,AQ760,AO761,"f",,Trigger)</f>
        <v>44614</v>
      </c>
      <c r="AR761" s="158">
        <f>_xll.qlInterestRateIndexMaturity(Currency&amp;"ibor"&amp;Tenor,AQ761,Trigger)</f>
        <v>44642</v>
      </c>
      <c r="AS761" s="320">
        <f>_xll.qlIndexFixing($AC$5,AP761,TRUE,_xll.ohTrigger(Trigger,Trigger1M))</f>
        <v>1.1722838368213306E-2</v>
      </c>
      <c r="AT761" s="320">
        <f>_xll.qlIndexFixing($AU$1,AP761,TRUE,_xll.ohTrigger(Trigger,Trigger1M))</f>
        <v>1.2394833832167773E-2</v>
      </c>
    </row>
    <row r="762" spans="41:46" ht="11.25" customHeight="1" x14ac:dyDescent="0.25">
      <c r="AO762" s="159" t="s">
        <v>90</v>
      </c>
      <c r="AP762" s="158">
        <f>_xll.qlInterestRateIndexFixingDate(Currency&amp;"ibor"&amp;Tenor,AQ762,Trigger)</f>
        <v>44617</v>
      </c>
      <c r="AQ762" s="158">
        <f>_xll.qlCalendarAdvance(Calendar,AQ761,AO762,"f",,Trigger)</f>
        <v>44621</v>
      </c>
      <c r="AR762" s="158">
        <f>_xll.qlInterestRateIndexMaturity(Currency&amp;"ibor"&amp;Tenor,AQ762,Trigger)</f>
        <v>44652</v>
      </c>
      <c r="AS762" s="320">
        <f>_xll.qlIndexFixing($AC$5,AP762,TRUE,_xll.ohTrigger(Trigger,Trigger1M))</f>
        <v>1.177698777315328E-2</v>
      </c>
      <c r="AT762" s="320">
        <f>_xll.qlIndexFixing($AU$1,AP762,TRUE,_xll.ohTrigger(Trigger,Trigger1M))</f>
        <v>1.2435808540423176E-2</v>
      </c>
    </row>
    <row r="763" spans="41:46" ht="11.25" customHeight="1" x14ac:dyDescent="0.25">
      <c r="AO763" s="159" t="s">
        <v>90</v>
      </c>
      <c r="AP763" s="158">
        <f>_xll.qlInterestRateIndexFixingDate(Currency&amp;"ibor"&amp;Tenor,AQ763,Trigger)</f>
        <v>44624</v>
      </c>
      <c r="AQ763" s="158">
        <f>_xll.qlCalendarAdvance(Calendar,AQ762,AO763,"f",,Trigger)</f>
        <v>44628</v>
      </c>
      <c r="AR763" s="158">
        <f>_xll.qlInterestRateIndexMaturity(Currency&amp;"ibor"&amp;Tenor,AQ763,Trigger)</f>
        <v>44659</v>
      </c>
      <c r="AS763" s="320">
        <f>_xll.qlIndexFixing($AC$5,AP763,TRUE,_xll.ohTrigger(Trigger,Trigger1M))</f>
        <v>1.1821110157905552E-2</v>
      </c>
      <c r="AT763" s="320">
        <f>_xll.qlIndexFixing($AU$1,AP763,TRUE,_xll.ohTrigger(Trigger,Trigger1M))</f>
        <v>1.2468454248250514E-2</v>
      </c>
    </row>
    <row r="764" spans="41:46" ht="11.25" customHeight="1" x14ac:dyDescent="0.25">
      <c r="AO764" s="159" t="s">
        <v>90</v>
      </c>
      <c r="AP764" s="158">
        <f>_xll.qlInterestRateIndexFixingDate(Currency&amp;"ibor"&amp;Tenor,AQ764,Trigger)</f>
        <v>44631</v>
      </c>
      <c r="AQ764" s="158">
        <f>_xll.qlCalendarAdvance(Calendar,AQ763,AO764,"f",,Trigger)</f>
        <v>44635</v>
      </c>
      <c r="AR764" s="158">
        <f>_xll.qlInterestRateIndexMaturity(Currency&amp;"ibor"&amp;Tenor,AQ764,Trigger)</f>
        <v>44670</v>
      </c>
      <c r="AS764" s="320">
        <f>_xll.qlIndexFixing($AC$5,AP764,TRUE,_xll.ohTrigger(Trigger,Trigger1M))</f>
        <v>1.1878622746546037E-2</v>
      </c>
      <c r="AT764" s="320">
        <f>_xll.qlIndexFixing($AU$1,AP764,TRUE,_xll.ohTrigger(Trigger,Trigger1M))</f>
        <v>1.251030158622944E-2</v>
      </c>
    </row>
    <row r="765" spans="41:46" ht="11.25" customHeight="1" x14ac:dyDescent="0.25">
      <c r="AO765" s="159" t="s">
        <v>90</v>
      </c>
      <c r="AP765" s="158">
        <f>_xll.qlInterestRateIndexFixingDate(Currency&amp;"ibor"&amp;Tenor,AQ765,Trigger)</f>
        <v>44638</v>
      </c>
      <c r="AQ765" s="158">
        <f>_xll.qlCalendarAdvance(Calendar,AQ764,AO765,"f",,Trigger)</f>
        <v>44642</v>
      </c>
      <c r="AR765" s="158">
        <f>_xll.qlInterestRateIndexMaturity(Currency&amp;"ibor"&amp;Tenor,AQ765,Trigger)</f>
        <v>44673</v>
      </c>
      <c r="AS765" s="320">
        <f>_xll.qlIndexFixing($AC$5,AP765,TRUE,_xll.ohTrigger(Trigger,Trigger1M))</f>
        <v>1.1909355429821114E-2</v>
      </c>
      <c r="AT765" s="320">
        <f>_xll.qlIndexFixing($AU$1,AP765,TRUE,_xll.ohTrigger(Trigger,Trigger1M))</f>
        <v>1.2531982508969593E-2</v>
      </c>
    </row>
    <row r="766" spans="41:46" ht="11.25" customHeight="1" x14ac:dyDescent="0.25">
      <c r="AO766" s="159" t="s">
        <v>90</v>
      </c>
      <c r="AP766" s="158">
        <f>_xll.qlInterestRateIndexFixingDate(Currency&amp;"ibor"&amp;Tenor,AQ766,Trigger)</f>
        <v>44645</v>
      </c>
      <c r="AQ766" s="158">
        <f>_xll.qlCalendarAdvance(Calendar,AQ765,AO766,"f",,Trigger)</f>
        <v>44649</v>
      </c>
      <c r="AR766" s="158">
        <f>_xll.qlInterestRateIndexMaturity(Currency&amp;"ibor"&amp;Tenor,AQ766,Trigger)</f>
        <v>44680</v>
      </c>
      <c r="AS766" s="320">
        <f>_xll.qlIndexFixing($AC$5,AP766,TRUE,_xll.ohTrigger(Trigger,Trigger1M))</f>
        <v>1.1953478316986982E-2</v>
      </c>
      <c r="AT766" s="320">
        <f>_xll.qlIndexFixing($AU$1,AP766,TRUE,_xll.ohTrigger(Trigger,Trigger1M))</f>
        <v>1.2562854289497686E-2</v>
      </c>
    </row>
    <row r="767" spans="41:46" ht="11.25" customHeight="1" x14ac:dyDescent="0.25">
      <c r="AO767" s="159" t="s">
        <v>90</v>
      </c>
      <c r="AP767" s="158">
        <f>_xll.qlInterestRateIndexFixingDate(Currency&amp;"ibor"&amp;Tenor,AQ767,Trigger)</f>
        <v>44652</v>
      </c>
      <c r="AQ767" s="158">
        <f>_xll.qlCalendarAdvance(Calendar,AQ766,AO767,"f",,Trigger)</f>
        <v>44656</v>
      </c>
      <c r="AR767" s="158">
        <f>_xll.qlInterestRateIndexMaturity(Currency&amp;"ibor"&amp;Tenor,AQ767,Trigger)</f>
        <v>44686</v>
      </c>
      <c r="AS767" s="320">
        <f>_xll.qlIndexFixing($AC$5,AP767,TRUE,_xll.ohTrigger(Trigger,Trigger1M))</f>
        <v>1.199424997525167E-2</v>
      </c>
      <c r="AT767" s="320">
        <f>_xll.qlIndexFixing($AU$1,AP767,TRUE,_xll.ohTrigger(Trigger,Trigger1M))</f>
        <v>1.2590793339438022E-2</v>
      </c>
    </row>
    <row r="768" spans="41:46" ht="11.25" customHeight="1" x14ac:dyDescent="0.25">
      <c r="AO768" s="159" t="s">
        <v>90</v>
      </c>
      <c r="AP768" s="158">
        <f>_xll.qlInterestRateIndexFixingDate(Currency&amp;"ibor"&amp;Tenor,AQ768,Trigger)</f>
        <v>44659</v>
      </c>
      <c r="AQ768" s="158">
        <f>_xll.qlCalendarAdvance(Calendar,AQ767,AO768,"f",,Trigger)</f>
        <v>44663</v>
      </c>
      <c r="AR768" s="158">
        <f>_xll.qlInterestRateIndexMaturity(Currency&amp;"ibor"&amp;Tenor,AQ768,Trigger)</f>
        <v>44693</v>
      </c>
      <c r="AS768" s="320">
        <f>_xll.qlIndexFixing($AC$5,AP768,TRUE,_xll.ohTrigger(Trigger,Trigger1M))</f>
        <v>1.2038371713386731E-2</v>
      </c>
      <c r="AT768" s="320">
        <f>_xll.qlIndexFixing($AU$1,AP768,TRUE,_xll.ohTrigger(Trigger,Trigger1M))</f>
        <v>1.2620498379814826E-2</v>
      </c>
    </row>
    <row r="769" spans="41:46" ht="11.25" customHeight="1" x14ac:dyDescent="0.25">
      <c r="AO769" s="159" t="s">
        <v>90</v>
      </c>
      <c r="AP769" s="158">
        <f>_xll.qlInterestRateIndexFixingDate(Currency&amp;"ibor"&amp;Tenor,AQ769,Trigger)</f>
        <v>44664</v>
      </c>
      <c r="AQ769" s="158">
        <f>_xll.qlCalendarAdvance(Calendar,AQ768,AO769,"f",,Trigger)</f>
        <v>44670</v>
      </c>
      <c r="AR769" s="158">
        <f>_xll.qlInterestRateIndexMaturity(Currency&amp;"ibor"&amp;Tenor,AQ769,Trigger)</f>
        <v>44700</v>
      </c>
      <c r="AS769" s="320">
        <f>_xll.qlIndexFixing($AC$5,AP769,TRUE,_xll.ohTrigger(Trigger,Trigger1M))</f>
        <v>1.2079649783567348E-2</v>
      </c>
      <c r="AT769" s="320">
        <f>_xll.qlIndexFixing($AU$1,AP769,TRUE,_xll.ohTrigger(Trigger,Trigger1M))</f>
        <v>1.2649592782709718E-2</v>
      </c>
    </row>
    <row r="770" spans="41:46" ht="11.25" customHeight="1" x14ac:dyDescent="0.25">
      <c r="AO770" s="159" t="s">
        <v>90</v>
      </c>
      <c r="AP770" s="158">
        <f>_xll.qlInterestRateIndexFixingDate(Currency&amp;"ibor"&amp;Tenor,AQ770,Trigger)</f>
        <v>44673</v>
      </c>
      <c r="AQ770" s="158">
        <f>_xll.qlCalendarAdvance(Calendar,AQ769,AO770,"f",,Trigger)</f>
        <v>44677</v>
      </c>
      <c r="AR770" s="158">
        <f>_xll.qlInterestRateIndexMaturity(Currency&amp;"ibor"&amp;Tenor,AQ770,Trigger)</f>
        <v>44707</v>
      </c>
      <c r="AS770" s="320">
        <f>_xll.qlIndexFixing($AC$5,AP770,TRUE,_xll.ohTrigger(Trigger,Trigger1M))</f>
        <v>1.211711033028795E-2</v>
      </c>
      <c r="AT770" s="320">
        <f>_xll.qlIndexFixing($AU$1,AP770,TRUE,_xll.ohTrigger(Trigger,Trigger1M))</f>
        <v>1.267813303107701E-2</v>
      </c>
    </row>
    <row r="771" spans="41:46" ht="11.25" customHeight="1" x14ac:dyDescent="0.25">
      <c r="AO771" s="159" t="s">
        <v>90</v>
      </c>
      <c r="AP771" s="158">
        <f>_xll.qlInterestRateIndexFixingDate(Currency&amp;"ibor"&amp;Tenor,AQ771,Trigger)</f>
        <v>44680</v>
      </c>
      <c r="AQ771" s="158">
        <f>_xll.qlCalendarAdvance(Calendar,AQ770,AO771,"f",,Trigger)</f>
        <v>44684</v>
      </c>
      <c r="AR771" s="158">
        <f>_xll.qlInterestRateIndexMaturity(Currency&amp;"ibor"&amp;Tenor,AQ771,Trigger)</f>
        <v>44715</v>
      </c>
      <c r="AS771" s="320">
        <f>_xll.qlIndexFixing($AC$5,AP771,TRUE,_xll.ohTrigger(Trigger,Trigger1M))</f>
        <v>1.2157485423286681E-2</v>
      </c>
      <c r="AT771" s="320">
        <f>_xll.qlIndexFixing($AU$1,AP771,TRUE,_xll.ohTrigger(Trigger,Trigger1M))</f>
        <v>1.2708455310690998E-2</v>
      </c>
    </row>
    <row r="772" spans="41:46" ht="11.25" customHeight="1" x14ac:dyDescent="0.25">
      <c r="AO772" s="159" t="s">
        <v>90</v>
      </c>
      <c r="AP772" s="158">
        <f>_xll.qlInterestRateIndexFixingDate(Currency&amp;"ibor"&amp;Tenor,AQ772,Trigger)</f>
        <v>44687</v>
      </c>
      <c r="AQ772" s="158">
        <f>_xll.qlCalendarAdvance(Calendar,AQ771,AO772,"f",,Trigger)</f>
        <v>44691</v>
      </c>
      <c r="AR772" s="158">
        <f>_xll.qlInterestRateIndexMaturity(Currency&amp;"ibor"&amp;Tenor,AQ772,Trigger)</f>
        <v>44722</v>
      </c>
      <c r="AS772" s="320">
        <f>_xll.qlIndexFixing($AC$5,AP772,TRUE,_xll.ohTrigger(Trigger,Trigger1M))</f>
        <v>1.2195087235941201E-2</v>
      </c>
      <c r="AT772" s="320">
        <f>_xll.qlIndexFixing($AU$1,AP772,TRUE,_xll.ohTrigger(Trigger,Trigger1M))</f>
        <v>1.2736276459146975E-2</v>
      </c>
    </row>
    <row r="773" spans="41:46" ht="11.25" customHeight="1" x14ac:dyDescent="0.25">
      <c r="AO773" s="159" t="s">
        <v>90</v>
      </c>
      <c r="AP773" s="158">
        <f>_xll.qlInterestRateIndexFixingDate(Currency&amp;"ibor"&amp;Tenor,AQ773,Trigger)</f>
        <v>44694</v>
      </c>
      <c r="AQ773" s="158">
        <f>_xll.qlCalendarAdvance(Calendar,AQ772,AO773,"f",,Trigger)</f>
        <v>44698</v>
      </c>
      <c r="AR773" s="158">
        <f>_xll.qlInterestRateIndexMaturity(Currency&amp;"ibor"&amp;Tenor,AQ773,Trigger)</f>
        <v>44729</v>
      </c>
      <c r="AS773" s="320">
        <f>_xll.qlIndexFixing($AC$5,AP773,TRUE,_xll.ohTrigger(Trigger,Trigger1M))</f>
        <v>1.2233570797184705E-2</v>
      </c>
      <c r="AT773" s="320">
        <f>_xll.qlIndexFixing($AU$1,AP773,TRUE,_xll.ohTrigger(Trigger,Trigger1M))</f>
        <v>1.2763949482408261E-2</v>
      </c>
    </row>
    <row r="774" spans="41:46" ht="11.25" customHeight="1" x14ac:dyDescent="0.25">
      <c r="AO774" s="159" t="s">
        <v>90</v>
      </c>
      <c r="AP774" s="158">
        <f>_xll.qlInterestRateIndexFixingDate(Currency&amp;"ibor"&amp;Tenor,AQ774,Trigger)</f>
        <v>44701</v>
      </c>
      <c r="AQ774" s="158">
        <f>_xll.qlCalendarAdvance(Calendar,AQ773,AO774,"f",,Trigger)</f>
        <v>44705</v>
      </c>
      <c r="AR774" s="158">
        <f>_xll.qlInterestRateIndexMaturity(Currency&amp;"ibor"&amp;Tenor,AQ774,Trigger)</f>
        <v>44736</v>
      </c>
      <c r="AS774" s="320">
        <f>_xll.qlIndexFixing($AC$5,AP774,TRUE,_xll.ohTrigger(Trigger,Trigger1M))</f>
        <v>1.2277539627771464E-2</v>
      </c>
      <c r="AT774" s="320">
        <f>_xll.qlIndexFixing($AU$1,AP774,TRUE,_xll.ohTrigger(Trigger,Trigger1M))</f>
        <v>1.2791575347688801E-2</v>
      </c>
    </row>
    <row r="775" spans="41:46" ht="11.25" customHeight="1" x14ac:dyDescent="0.25">
      <c r="AO775" s="159" t="s">
        <v>90</v>
      </c>
      <c r="AP775" s="158">
        <f>_xll.qlInterestRateIndexFixingDate(Currency&amp;"ibor"&amp;Tenor,AQ775,Trigger)</f>
        <v>44708</v>
      </c>
      <c r="AQ775" s="158">
        <f>_xll.qlCalendarAdvance(Calendar,AQ774,AO775,"f",,Trigger)</f>
        <v>44712</v>
      </c>
      <c r="AR775" s="158">
        <f>_xll.qlInterestRateIndexMaturity(Currency&amp;"ibor"&amp;Tenor,AQ775,Trigger)</f>
        <v>44742</v>
      </c>
      <c r="AS775" s="320">
        <f>_xll.qlIndexFixing($AC$5,AP775,TRUE,_xll.ohTrigger(Trigger,Trigger1M))</f>
        <v>1.2318157300349242E-2</v>
      </c>
      <c r="AT775" s="320">
        <f>_xll.qlIndexFixing($AU$1,AP775,TRUE,_xll.ohTrigger(Trigger,Trigger1M))</f>
        <v>1.2816972716841235E-2</v>
      </c>
    </row>
    <row r="776" spans="41:46" ht="11.25" customHeight="1" x14ac:dyDescent="0.25">
      <c r="AO776" s="159" t="s">
        <v>90</v>
      </c>
      <c r="AP776" s="158">
        <f>_xll.qlInterestRateIndexFixingDate(Currency&amp;"ibor"&amp;Tenor,AQ776,Trigger)</f>
        <v>44715</v>
      </c>
      <c r="AQ776" s="158">
        <f>_xll.qlCalendarAdvance(Calendar,AQ775,AO776,"f",,Trigger)</f>
        <v>44719</v>
      </c>
      <c r="AR776" s="158">
        <f>_xll.qlInterestRateIndexMaturity(Currency&amp;"ibor"&amp;Tenor,AQ776,Trigger)</f>
        <v>44749</v>
      </c>
      <c r="AS776" s="320">
        <f>_xll.qlIndexFixing($AC$5,AP776,TRUE,_xll.ohTrigger(Trigger,Trigger1M))</f>
        <v>1.236212494527944E-2</v>
      </c>
      <c r="AT776" s="320">
        <f>_xll.qlIndexFixing($AU$1,AP776,TRUE,_xll.ohTrigger(Trigger,Trigger1M))</f>
        <v>1.2844536635959081E-2</v>
      </c>
    </row>
    <row r="777" spans="41:46" ht="11.25" customHeight="1" x14ac:dyDescent="0.25">
      <c r="AO777" s="159" t="s">
        <v>90</v>
      </c>
      <c r="AP777" s="158">
        <f>_xll.qlInterestRateIndexFixingDate(Currency&amp;"ibor"&amp;Tenor,AQ777,Trigger)</f>
        <v>44722</v>
      </c>
      <c r="AQ777" s="158">
        <f>_xll.qlCalendarAdvance(Calendar,AQ776,AO777,"f",,Trigger)</f>
        <v>44726</v>
      </c>
      <c r="AR777" s="158">
        <f>_xll.qlInterestRateIndexMaturity(Currency&amp;"ibor"&amp;Tenor,AQ777,Trigger)</f>
        <v>44756</v>
      </c>
      <c r="AS777" s="320">
        <f>_xll.qlIndexFixing($AC$5,AP777,TRUE,_xll.ohTrigger(Trigger,Trigger1M))</f>
        <v>1.240609275113691E-2</v>
      </c>
      <c r="AT777" s="320">
        <f>_xll.qlIndexFixing($AU$1,AP777,TRUE,_xll.ohTrigger(Trigger,Trigger1M))</f>
        <v>1.2872070566449345E-2</v>
      </c>
    </row>
    <row r="778" spans="41:46" ht="11.25" customHeight="1" x14ac:dyDescent="0.25">
      <c r="AO778" s="159" t="s">
        <v>90</v>
      </c>
      <c r="AP778" s="158">
        <f>_xll.qlInterestRateIndexFixingDate(Currency&amp;"ibor"&amp;Tenor,AQ778,Trigger)</f>
        <v>44729</v>
      </c>
      <c r="AQ778" s="158">
        <f>_xll.qlCalendarAdvance(Calendar,AQ777,AO778,"f",,Trigger)</f>
        <v>44733</v>
      </c>
      <c r="AR778" s="158">
        <f>_xll.qlInterestRateIndexMaturity(Currency&amp;"ibor"&amp;Tenor,AQ778,Trigger)</f>
        <v>44763</v>
      </c>
      <c r="AS778" s="320">
        <f>_xll.qlIndexFixing($AC$5,AP778,TRUE,_xll.ohTrigger(Trigger,Trigger1M))</f>
        <v>1.2450060717926981E-2</v>
      </c>
      <c r="AT778" s="320">
        <f>_xll.qlIndexFixing($AU$1,AP778,TRUE,_xll.ohTrigger(Trigger,Trigger1M))</f>
        <v>1.2899575597027813E-2</v>
      </c>
    </row>
    <row r="779" spans="41:46" ht="11.25" customHeight="1" x14ac:dyDescent="0.25">
      <c r="AO779" s="159" t="s">
        <v>90</v>
      </c>
      <c r="AP779" s="158">
        <f>_xll.qlInterestRateIndexFixingDate(Currency&amp;"ibor"&amp;Tenor,AQ779,Trigger)</f>
        <v>44736</v>
      </c>
      <c r="AQ779" s="158">
        <f>_xll.qlCalendarAdvance(Calendar,AQ778,AO779,"f",,Trigger)</f>
        <v>44740</v>
      </c>
      <c r="AR779" s="158">
        <f>_xll.qlInterestRateIndexMaturity(Currency&amp;"ibor"&amp;Tenor,AQ779,Trigger)</f>
        <v>44770</v>
      </c>
      <c r="AS779" s="320">
        <f>_xll.qlIndexFixing($AC$5,AP779,TRUE,_xll.ohTrigger(Trigger,Trigger1M))</f>
        <v>1.2494028845649652E-2</v>
      </c>
      <c r="AT779" s="320">
        <f>_xll.qlIndexFixing($AU$1,AP779,TRUE,_xll.ohTrigger(Trigger,Trigger1M))</f>
        <v>1.2927052816420925E-2</v>
      </c>
    </row>
    <row r="780" spans="41:46" ht="11.25" customHeight="1" x14ac:dyDescent="0.25">
      <c r="AO780" s="159" t="s">
        <v>90</v>
      </c>
      <c r="AP780" s="158">
        <f>_xll.qlInterestRateIndexFixingDate(Currency&amp;"ibor"&amp;Tenor,AQ780,Trigger)</f>
        <v>44743</v>
      </c>
      <c r="AQ780" s="158">
        <f>_xll.qlCalendarAdvance(Calendar,AQ779,AO780,"f",,Trigger)</f>
        <v>44747</v>
      </c>
      <c r="AR780" s="158">
        <f>_xll.qlInterestRateIndexMaturity(Currency&amp;"ibor"&amp;Tenor,AQ780,Trigger)</f>
        <v>44778</v>
      </c>
      <c r="AS780" s="320">
        <f>_xll.qlIndexFixing($AC$5,AP780,TRUE,_xll.ohTrigger(Trigger,Trigger1M))</f>
        <v>1.2541356103618456E-2</v>
      </c>
      <c r="AT780" s="320">
        <f>_xll.qlIndexFixing($AU$1,AP780,TRUE,_xll.ohTrigger(Trigger,Trigger1M))</f>
        <v>1.2956694812094766E-2</v>
      </c>
    </row>
    <row r="781" spans="41:46" ht="11.25" customHeight="1" x14ac:dyDescent="0.25">
      <c r="AO781" s="159" t="s">
        <v>90</v>
      </c>
      <c r="AP781" s="158">
        <f>_xll.qlInterestRateIndexFixingDate(Currency&amp;"ibor"&amp;Tenor,AQ781,Trigger)</f>
        <v>44750</v>
      </c>
      <c r="AQ781" s="158">
        <f>_xll.qlCalendarAdvance(Calendar,AQ780,AO781,"f",,Trigger)</f>
        <v>44754</v>
      </c>
      <c r="AR781" s="158">
        <f>_xll.qlInterestRateIndexMaturity(Currency&amp;"ibor"&amp;Tenor,AQ781,Trigger)</f>
        <v>44785</v>
      </c>
      <c r="AS781" s="320">
        <f>_xll.qlIndexFixing($AC$5,AP781,TRUE,_xll.ohTrigger(Trigger,Trigger1M))</f>
        <v>1.2585326098319184E-2</v>
      </c>
      <c r="AT781" s="320">
        <f>_xll.qlIndexFixing($AU$1,AP781,TRUE,_xll.ohTrigger(Trigger,Trigger1M))</f>
        <v>1.2984118930010684E-2</v>
      </c>
    </row>
    <row r="782" spans="41:46" ht="11.25" customHeight="1" x14ac:dyDescent="0.25">
      <c r="AO782" s="159" t="s">
        <v>90</v>
      </c>
      <c r="AP782" s="158">
        <f>_xll.qlInterestRateIndexFixingDate(Currency&amp;"ibor"&amp;Tenor,AQ782,Trigger)</f>
        <v>44757</v>
      </c>
      <c r="AQ782" s="158">
        <f>_xll.qlCalendarAdvance(Calendar,AQ781,AO782,"f",,Trigger)</f>
        <v>44761</v>
      </c>
      <c r="AR782" s="158">
        <f>_xll.qlInterestRateIndexMaturity(Currency&amp;"ibor"&amp;Tenor,AQ782,Trigger)</f>
        <v>44792</v>
      </c>
      <c r="AS782" s="320">
        <f>_xll.qlIndexFixing($AC$5,AP782,TRUE,_xll.ohTrigger(Trigger,Trigger1M))</f>
        <v>1.2629296259323011E-2</v>
      </c>
      <c r="AT782" s="320">
        <f>_xll.qlIndexFixing($AU$1,AP782,TRUE,_xll.ohTrigger(Trigger,Trigger1M))</f>
        <v>1.3011518581961866E-2</v>
      </c>
    </row>
    <row r="783" spans="41:46" ht="11.25" customHeight="1" x14ac:dyDescent="0.25">
      <c r="AO783" s="159" t="s">
        <v>90</v>
      </c>
      <c r="AP783" s="158">
        <f>_xll.qlInterestRateIndexFixingDate(Currency&amp;"ibor"&amp;Tenor,AQ783,Trigger)</f>
        <v>44764</v>
      </c>
      <c r="AQ783" s="158">
        <f>_xll.qlCalendarAdvance(Calendar,AQ782,AO783,"f",,Trigger)</f>
        <v>44768</v>
      </c>
      <c r="AR783" s="158">
        <f>_xll.qlInterestRateIndexMaturity(Currency&amp;"ibor"&amp;Tenor,AQ783,Trigger)</f>
        <v>44799</v>
      </c>
      <c r="AS783" s="320">
        <f>_xll.qlIndexFixing($AC$5,AP783,TRUE,_xll.ohTrigger(Trigger,Trigger1M))</f>
        <v>1.2673266586629938E-2</v>
      </c>
      <c r="AT783" s="320">
        <f>_xll.qlIndexFixing($AU$1,AP783,TRUE,_xll.ohTrigger(Trigger,Trigger1M))</f>
        <v>1.3038894856757351E-2</v>
      </c>
    </row>
    <row r="784" spans="41:46" ht="11.25" customHeight="1" x14ac:dyDescent="0.25">
      <c r="AO784" s="159" t="s">
        <v>90</v>
      </c>
      <c r="AP784" s="158">
        <f>_xll.qlInterestRateIndexFixingDate(Currency&amp;"ibor"&amp;Tenor,AQ784,Trigger)</f>
        <v>44771</v>
      </c>
      <c r="AQ784" s="158">
        <f>_xll.qlCalendarAdvance(Calendar,AQ783,AO784,"f",,Trigger)</f>
        <v>44775</v>
      </c>
      <c r="AR784" s="158">
        <f>_xll.qlInterestRateIndexMaturity(Currency&amp;"ibor"&amp;Tenor,AQ784,Trigger)</f>
        <v>44806</v>
      </c>
      <c r="AS784" s="320">
        <f>_xll.qlIndexFixing($AC$5,AP784,TRUE,_xll.ohTrigger(Trigger,Trigger1M))</f>
        <v>1.2717237080245124E-2</v>
      </c>
      <c r="AT784" s="320">
        <f>_xll.qlIndexFixing($AU$1,AP784,TRUE,_xll.ohTrigger(Trigger,Trigger1M))</f>
        <v>1.3066248843206184E-2</v>
      </c>
    </row>
    <row r="785" spans="41:46" ht="11.25" customHeight="1" x14ac:dyDescent="0.25">
      <c r="AO785" s="159" t="s">
        <v>90</v>
      </c>
      <c r="AP785" s="158">
        <f>_xll.qlInterestRateIndexFixingDate(Currency&amp;"ibor"&amp;Tenor,AQ785,Trigger)</f>
        <v>44778</v>
      </c>
      <c r="AQ785" s="158">
        <f>_xll.qlCalendarAdvance(Calendar,AQ784,AO785,"f",,Trigger)</f>
        <v>44782</v>
      </c>
      <c r="AR785" s="158">
        <f>_xll.qlInterestRateIndexMaturity(Currency&amp;"ibor"&amp;Tenor,AQ785,Trigger)</f>
        <v>44813</v>
      </c>
      <c r="AS785" s="320">
        <f>_xll.qlIndexFixing($AC$5,AP785,TRUE,_xll.ohTrigger(Trigger,Trigger1M))</f>
        <v>1.2761207740165988E-2</v>
      </c>
      <c r="AT785" s="320">
        <f>_xll.qlIndexFixing($AU$1,AP785,TRUE,_xll.ohTrigger(Trigger,Trigger1M))</f>
        <v>1.3093581630138037E-2</v>
      </c>
    </row>
    <row r="786" spans="41:46" ht="11.25" customHeight="1" x14ac:dyDescent="0.25">
      <c r="AO786" s="159" t="s">
        <v>90</v>
      </c>
      <c r="AP786" s="158">
        <f>_xll.qlInterestRateIndexFixingDate(Currency&amp;"ibor"&amp;Tenor,AQ786,Trigger)</f>
        <v>44785</v>
      </c>
      <c r="AQ786" s="158">
        <f>_xll.qlCalendarAdvance(Calendar,AQ785,AO786,"f",,Trigger)</f>
        <v>44789</v>
      </c>
      <c r="AR786" s="158">
        <f>_xll.qlInterestRateIndexMaturity(Currency&amp;"ibor"&amp;Tenor,AQ786,Trigger)</f>
        <v>44820</v>
      </c>
      <c r="AS786" s="320">
        <f>_xll.qlIndexFixing($AC$5,AP786,TRUE,_xll.ohTrigger(Trigger,Trigger1M))</f>
        <v>1.280517856639253E-2</v>
      </c>
      <c r="AT786" s="320">
        <f>_xll.qlIndexFixing($AU$1,AP786,TRUE,_xll.ohTrigger(Trigger,Trigger1M))</f>
        <v>1.3120894306385161E-2</v>
      </c>
    </row>
    <row r="787" spans="41:46" ht="11.25" customHeight="1" x14ac:dyDescent="0.25">
      <c r="AO787" s="159" t="s">
        <v>90</v>
      </c>
      <c r="AP787" s="158">
        <f>_xll.qlInterestRateIndexFixingDate(Currency&amp;"ibor"&amp;Tenor,AQ787,Trigger)</f>
        <v>44792</v>
      </c>
      <c r="AQ787" s="158">
        <f>_xll.qlCalendarAdvance(Calendar,AQ786,AO787,"f",,Trigger)</f>
        <v>44796</v>
      </c>
      <c r="AR787" s="158">
        <f>_xll.qlInterestRateIndexMaturity(Currency&amp;"ibor"&amp;Tenor,AQ787,Trigger)</f>
        <v>44827</v>
      </c>
      <c r="AS787" s="320">
        <f>_xll.qlIndexFixing($AC$5,AP787,TRUE,_xll.ohTrigger(Trigger,Trigger1M))</f>
        <v>1.2849149558927332E-2</v>
      </c>
      <c r="AT787" s="320">
        <f>_xll.qlIndexFixing($AU$1,AP787,TRUE,_xll.ohTrigger(Trigger,Trigger1M))</f>
        <v>1.3148187960790118E-2</v>
      </c>
    </row>
    <row r="788" spans="41:46" ht="11.25" customHeight="1" x14ac:dyDescent="0.25">
      <c r="AO788" s="159" t="s">
        <v>90</v>
      </c>
      <c r="AP788" s="158">
        <f>_xll.qlInterestRateIndexFixingDate(Currency&amp;"ibor"&amp;Tenor,AQ788,Trigger)</f>
        <v>44799</v>
      </c>
      <c r="AQ788" s="158">
        <f>_xll.qlCalendarAdvance(Calendar,AQ787,AO788,"f",,Trigger)</f>
        <v>44803</v>
      </c>
      <c r="AR788" s="158">
        <f>_xll.qlInterestRateIndexMaturity(Currency&amp;"ibor"&amp;Tenor,AQ788,Trigger)</f>
        <v>44834</v>
      </c>
      <c r="AS788" s="320">
        <f>_xll.qlIndexFixing($AC$5,AP788,TRUE,_xll.ohTrigger(Trigger,Trigger1M))</f>
        <v>1.2893120717770389E-2</v>
      </c>
      <c r="AT788" s="320">
        <f>_xll.qlIndexFixing($AU$1,AP788,TRUE,_xll.ohTrigger(Trigger,Trigger1M))</f>
        <v>1.3175463682213522E-2</v>
      </c>
    </row>
    <row r="789" spans="41:46" ht="11.25" customHeight="1" x14ac:dyDescent="0.25">
      <c r="AO789" s="159" t="s">
        <v>90</v>
      </c>
      <c r="AP789" s="158">
        <f>_xll.qlInterestRateIndexFixingDate(Currency&amp;"ibor"&amp;Tenor,AQ789,Trigger)</f>
        <v>44806</v>
      </c>
      <c r="AQ789" s="158">
        <f>_xll.qlCalendarAdvance(Calendar,AQ788,AO789,"f",,Trigger)</f>
        <v>44810</v>
      </c>
      <c r="AR789" s="158">
        <f>_xll.qlInterestRateIndexMaturity(Currency&amp;"ibor"&amp;Tenor,AQ789,Trigger)</f>
        <v>44840</v>
      </c>
      <c r="AS789" s="320">
        <f>_xll.qlIndexFixing($AC$5,AP789,TRUE,_xll.ohTrigger(Trigger,Trigger1M))</f>
        <v>1.2933718974270647E-2</v>
      </c>
      <c r="AT789" s="320">
        <f>_xll.qlIndexFixing($AU$1,AP789,TRUE,_xll.ohTrigger(Trigger,Trigger1M))</f>
        <v>1.3200534922957807E-2</v>
      </c>
    </row>
    <row r="790" spans="41:46" ht="11.25" customHeight="1" x14ac:dyDescent="0.25">
      <c r="AO790" s="159" t="s">
        <v>90</v>
      </c>
      <c r="AP790" s="158">
        <f>_xll.qlInterestRateIndexFixingDate(Currency&amp;"ibor"&amp;Tenor,AQ790,Trigger)</f>
        <v>44813</v>
      </c>
      <c r="AQ790" s="158">
        <f>_xll.qlCalendarAdvance(Calendar,AQ789,AO790,"f",,Trigger)</f>
        <v>44817</v>
      </c>
      <c r="AR790" s="158">
        <f>_xll.qlInterestRateIndexMaturity(Currency&amp;"ibor"&amp;Tenor,AQ790,Trigger)</f>
        <v>44847</v>
      </c>
      <c r="AS790" s="320">
        <f>_xll.qlIndexFixing($AC$5,AP790,TRUE,_xll.ohTrigger(Trigger,Trigger1M))</f>
        <v>1.2977688872286564E-2</v>
      </c>
      <c r="AT790" s="320">
        <f>_xll.qlIndexFixing($AU$1,AP790,TRUE,_xll.ohTrigger(Trigger,Trigger1M))</f>
        <v>1.3227778078348074E-2</v>
      </c>
    </row>
    <row r="791" spans="41:46" ht="11.25" customHeight="1" x14ac:dyDescent="0.25">
      <c r="AO791" s="159" t="s">
        <v>90</v>
      </c>
      <c r="AP791" s="158">
        <f>_xll.qlInterestRateIndexFixingDate(Currency&amp;"ibor"&amp;Tenor,AQ791,Trigger)</f>
        <v>44820</v>
      </c>
      <c r="AQ791" s="158">
        <f>_xll.qlCalendarAdvance(Calendar,AQ790,AO791,"f",,Trigger)</f>
        <v>44824</v>
      </c>
      <c r="AR791" s="158">
        <f>_xll.qlInterestRateIndexMaturity(Currency&amp;"ibor"&amp;Tenor,AQ791,Trigger)</f>
        <v>44854</v>
      </c>
      <c r="AS791" s="320">
        <f>_xll.qlIndexFixing($AC$5,AP791,TRUE,_xll.ohTrigger(Trigger,Trigger1M))</f>
        <v>1.302165893124041E-2</v>
      </c>
      <c r="AT791" s="320">
        <f>_xll.qlIndexFixing($AU$1,AP791,TRUE,_xll.ohTrigger(Trigger,Trigger1M))</f>
        <v>1.3255006488085641E-2</v>
      </c>
    </row>
    <row r="792" spans="41:46" ht="11.25" customHeight="1" x14ac:dyDescent="0.25">
      <c r="AO792" s="159" t="s">
        <v>90</v>
      </c>
      <c r="AP792" s="158">
        <f>_xll.qlInterestRateIndexFixingDate(Currency&amp;"ibor"&amp;Tenor,AQ792,Trigger)</f>
        <v>44827</v>
      </c>
      <c r="AQ792" s="158">
        <f>_xll.qlCalendarAdvance(Calendar,AQ791,AO792,"f",,Trigger)</f>
        <v>44831</v>
      </c>
      <c r="AR792" s="158">
        <f>_xll.qlInterestRateIndexMaturity(Currency&amp;"ibor"&amp;Tenor,AQ792,Trigger)</f>
        <v>44861</v>
      </c>
      <c r="AS792" s="320">
        <f>_xll.qlIndexFixing($AC$5,AP792,TRUE,_xll.ohTrigger(Trigger,Trigger1M))</f>
        <v>1.3065629151132185E-2</v>
      </c>
      <c r="AT792" s="320">
        <f>_xll.qlIndexFixing($AU$1,AP792,TRUE,_xll.ohTrigger(Trigger,Trigger1M))</f>
        <v>1.3282221241035508E-2</v>
      </c>
    </row>
    <row r="793" spans="41:46" ht="11.25" customHeight="1" x14ac:dyDescent="0.25">
      <c r="AO793" s="159" t="s">
        <v>90</v>
      </c>
      <c r="AP793" s="158">
        <f>_xll.qlInterestRateIndexFixingDate(Currency&amp;"ibor"&amp;Tenor,AQ793,Trigger)</f>
        <v>44834</v>
      </c>
      <c r="AQ793" s="158">
        <f>_xll.qlCalendarAdvance(Calendar,AQ792,AO793,"f",,Trigger)</f>
        <v>44838</v>
      </c>
      <c r="AR793" s="158">
        <f>_xll.qlInterestRateIndexMaturity(Currency&amp;"ibor"&amp;Tenor,AQ793,Trigger)</f>
        <v>44869</v>
      </c>
      <c r="AS793" s="320">
        <f>_xll.qlIndexFixing($AC$5,AP793,TRUE,_xll.ohTrigger(Trigger,Trigger1M))</f>
        <v>1.3112979006625013E-2</v>
      </c>
      <c r="AT793" s="320">
        <f>_xll.qlIndexFixing($AU$1,AP793,TRUE,_xll.ohTrigger(Trigger,Trigger1M))</f>
        <v>1.3311611405252241E-2</v>
      </c>
    </row>
    <row r="794" spans="41:46" ht="11.25" customHeight="1" x14ac:dyDescent="0.25">
      <c r="AO794" s="159" t="s">
        <v>90</v>
      </c>
      <c r="AP794" s="158">
        <f>_xll.qlInterestRateIndexFixingDate(Currency&amp;"ibor"&amp;Tenor,AQ794,Trigger)</f>
        <v>44841</v>
      </c>
      <c r="AQ794" s="158">
        <f>_xll.qlCalendarAdvance(Calendar,AQ793,AO794,"f",,Trigger)</f>
        <v>44845</v>
      </c>
      <c r="AR794" s="158">
        <f>_xll.qlInterestRateIndexMaturity(Currency&amp;"ibor"&amp;Tenor,AQ794,Trigger)</f>
        <v>44876</v>
      </c>
      <c r="AS794" s="320">
        <f>_xll.qlIndexFixing($AC$5,AP794,TRUE,_xll.ohTrigger(Trigger,Trigger1M))</f>
        <v>1.3156951163330509E-2</v>
      </c>
      <c r="AT794" s="320">
        <f>_xll.qlIndexFixing($AU$1,AP794,TRUE,_xll.ohTrigger(Trigger,Trigger1M))</f>
        <v>1.3338802395320811E-2</v>
      </c>
    </row>
    <row r="795" spans="41:46" ht="11.25" customHeight="1" x14ac:dyDescent="0.25">
      <c r="AO795" s="159" t="s">
        <v>90</v>
      </c>
      <c r="AP795" s="158">
        <f>_xll.qlInterestRateIndexFixingDate(Currency&amp;"ibor"&amp;Tenor,AQ795,Trigger)</f>
        <v>44848</v>
      </c>
      <c r="AQ795" s="158">
        <f>_xll.qlCalendarAdvance(Calendar,AQ794,AO795,"f",,Trigger)</f>
        <v>44852</v>
      </c>
      <c r="AR795" s="158">
        <f>_xll.qlInterestRateIndexMaturity(Currency&amp;"ibor"&amp;Tenor,AQ795,Trigger)</f>
        <v>44883</v>
      </c>
      <c r="AS795" s="320">
        <f>_xll.qlIndexFixing($AC$5,AP795,TRUE,_xll.ohTrigger(Trigger,Trigger1M))</f>
        <v>1.3200923486346841E-2</v>
      </c>
      <c r="AT795" s="320">
        <f>_xll.qlIndexFixing($AU$1,AP795,TRUE,_xll.ohTrigger(Trigger,Trigger1M))</f>
        <v>1.3365983074684833E-2</v>
      </c>
    </row>
    <row r="796" spans="41:46" ht="11.25" customHeight="1" x14ac:dyDescent="0.25">
      <c r="AO796" s="159" t="s">
        <v>90</v>
      </c>
      <c r="AP796" s="158">
        <f>_xll.qlInterestRateIndexFixingDate(Currency&amp;"ibor"&amp;Tenor,AQ796,Trigger)</f>
        <v>44855</v>
      </c>
      <c r="AQ796" s="158">
        <f>_xll.qlCalendarAdvance(Calendar,AQ795,AO796,"f",,Trigger)</f>
        <v>44859</v>
      </c>
      <c r="AR796" s="158">
        <f>_xll.qlInterestRateIndexMaturity(Currency&amp;"ibor"&amp;Tenor,AQ796,Trigger)</f>
        <v>44890</v>
      </c>
      <c r="AS796" s="320">
        <f>_xll.qlIndexFixing($AC$5,AP796,TRUE,_xll.ohTrigger(Trigger,Trigger1M))</f>
        <v>1.324489597567401E-2</v>
      </c>
      <c r="AT796" s="320">
        <f>_xll.qlIndexFixing($AU$1,AP796,TRUE,_xll.ohTrigger(Trigger,Trigger1M))</f>
        <v>1.3393154532279699E-2</v>
      </c>
    </row>
    <row r="797" spans="41:46" ht="11.25" customHeight="1" x14ac:dyDescent="0.25">
      <c r="AO797" s="159" t="s">
        <v>90</v>
      </c>
      <c r="AP797" s="158">
        <f>_xll.qlInterestRateIndexFixingDate(Currency&amp;"ibor"&amp;Tenor,AQ797,Trigger)</f>
        <v>44862</v>
      </c>
      <c r="AQ797" s="158">
        <f>_xll.qlCalendarAdvance(Calendar,AQ796,AO797,"f",,Trigger)</f>
        <v>44866</v>
      </c>
      <c r="AR797" s="158">
        <f>_xll.qlInterestRateIndexMaturity(Currency&amp;"ibor"&amp;Tenor,AQ797,Trigger)</f>
        <v>44896</v>
      </c>
      <c r="AS797" s="320">
        <f>_xll.qlIndexFixing($AC$5,AP797,TRUE,_xll.ohTrigger(Trigger,Trigger1M))</f>
        <v>1.3285482664718629E-2</v>
      </c>
      <c r="AT797" s="320">
        <f>_xll.qlIndexFixing($AU$1,AP797,TRUE,_xll.ohTrigger(Trigger,Trigger1M))</f>
        <v>1.3418128264691909E-2</v>
      </c>
    </row>
    <row r="798" spans="41:46" ht="11.25" customHeight="1" x14ac:dyDescent="0.25">
      <c r="AO798" s="159" t="s">
        <v>90</v>
      </c>
      <c r="AP798" s="158">
        <f>_xll.qlInterestRateIndexFixingDate(Currency&amp;"ibor"&amp;Tenor,AQ798,Trigger)</f>
        <v>44869</v>
      </c>
      <c r="AQ798" s="158">
        <f>_xll.qlCalendarAdvance(Calendar,AQ797,AO798,"f",,Trigger)</f>
        <v>44873</v>
      </c>
      <c r="AR798" s="158">
        <f>_xll.qlInterestRateIndexMaturity(Currency&amp;"ibor"&amp;Tenor,AQ798,Trigger)</f>
        <v>44903</v>
      </c>
      <c r="AS798" s="320">
        <f>_xll.qlIndexFixing($AC$5,AP798,TRUE,_xll.ohTrigger(Trigger,Trigger1M))</f>
        <v>1.3329453850264628E-2</v>
      </c>
      <c r="AT798" s="320">
        <f>_xll.qlIndexFixing($AU$1,AP798,TRUE,_xll.ohTrigger(Trigger,Trigger1M))</f>
        <v>1.3445283943498865E-2</v>
      </c>
    </row>
    <row r="799" spans="41:46" ht="11.25" customHeight="1" x14ac:dyDescent="0.25">
      <c r="AO799" s="159" t="s">
        <v>90</v>
      </c>
      <c r="AP799" s="158">
        <f>_xll.qlInterestRateIndexFixingDate(Currency&amp;"ibor"&amp;Tenor,AQ799,Trigger)</f>
        <v>44876</v>
      </c>
      <c r="AQ799" s="158">
        <f>_xll.qlCalendarAdvance(Calendar,AQ798,AO799,"f",,Trigger)</f>
        <v>44880</v>
      </c>
      <c r="AR799" s="158">
        <f>_xll.qlInterestRateIndexMaturity(Currency&amp;"ibor"&amp;Tenor,AQ799,Trigger)</f>
        <v>44910</v>
      </c>
      <c r="AS799" s="320">
        <f>_xll.qlIndexFixing($AC$5,AP799,TRUE,_xll.ohTrigger(Trigger,Trigger1M))</f>
        <v>1.3373425196753885E-2</v>
      </c>
      <c r="AT799" s="320">
        <f>_xll.qlIndexFixing($AU$1,AP799,TRUE,_xll.ohTrigger(Trigger,Trigger1M))</f>
        <v>1.3472433587807586E-2</v>
      </c>
    </row>
    <row r="800" spans="41:46" ht="11.25" customHeight="1" x14ac:dyDescent="0.25">
      <c r="AO800" s="159" t="s">
        <v>90</v>
      </c>
      <c r="AP800" s="158">
        <f>_xll.qlInterestRateIndexFixingDate(Currency&amp;"ibor"&amp;Tenor,AQ800,Trigger)</f>
        <v>44883</v>
      </c>
      <c r="AQ800" s="158">
        <f>_xll.qlCalendarAdvance(Calendar,AQ799,AO800,"f",,Trigger)</f>
        <v>44887</v>
      </c>
      <c r="AR800" s="158">
        <f>_xll.qlInterestRateIndexMaturity(Currency&amp;"ibor"&amp;Tenor,AQ800,Trigger)</f>
        <v>44917</v>
      </c>
      <c r="AS800" s="320">
        <f>_xll.qlIndexFixing($AC$5,AP800,TRUE,_xll.ohTrigger(Trigger,Trigger1M))</f>
        <v>1.3417396704186402E-2</v>
      </c>
      <c r="AT800" s="320">
        <f>_xll.qlIndexFixing($AU$1,AP800,TRUE,_xll.ohTrigger(Trigger,Trigger1M))</f>
        <v>1.3499578286557679E-2</v>
      </c>
    </row>
    <row r="801" spans="41:46" ht="11.25" customHeight="1" x14ac:dyDescent="0.25">
      <c r="AO801" s="159" t="s">
        <v>90</v>
      </c>
      <c r="AP801" s="158">
        <f>_xll.qlInterestRateIndexFixingDate(Currency&amp;"ibor"&amp;Tenor,AQ801,Trigger)</f>
        <v>44890</v>
      </c>
      <c r="AQ801" s="158">
        <f>_xll.qlCalendarAdvance(Calendar,AQ800,AO801,"f",,Trigger)</f>
        <v>44894</v>
      </c>
      <c r="AR801" s="158">
        <f>_xll.qlInterestRateIndexMaturity(Currency&amp;"ibor"&amp;Tenor,AQ801,Trigger)</f>
        <v>44924</v>
      </c>
      <c r="AS801" s="320">
        <f>_xll.qlIndexFixing($AC$5,AP801,TRUE,_xll.ohTrigger(Trigger,Trigger1M))</f>
        <v>1.3461368372564841E-2</v>
      </c>
      <c r="AT801" s="320">
        <f>_xll.qlIndexFixing($AU$1,AP801,TRUE,_xll.ohTrigger(Trigger,Trigger1M))</f>
        <v>1.3526719128694076E-2</v>
      </c>
    </row>
    <row r="802" spans="41:46" ht="11.25" customHeight="1" x14ac:dyDescent="0.25">
      <c r="AO802" s="159" t="s">
        <v>90</v>
      </c>
      <c r="AP802" s="158">
        <f>_xll.qlInterestRateIndexFixingDate(Currency&amp;"ibor"&amp;Tenor,AQ802,Trigger)</f>
        <v>44897</v>
      </c>
      <c r="AQ802" s="158">
        <f>_xll.qlCalendarAdvance(Calendar,AQ801,AO802,"f",,Trigger)</f>
        <v>44901</v>
      </c>
      <c r="AR802" s="158">
        <f>_xll.qlInterestRateIndexMaturity(Currency&amp;"ibor"&amp;Tenor,AQ802,Trigger)</f>
        <v>44932</v>
      </c>
      <c r="AS802" s="320">
        <f>_xll.qlIndexFixing($AC$5,AP802,TRUE,_xll.ohTrigger(Trigger,Trigger1M))</f>
        <v>1.3508734404257405E-2</v>
      </c>
      <c r="AT802" s="320">
        <f>_xll.qlIndexFixing($AU$1,AP802,TRUE,_xll.ohTrigger(Trigger,Trigger1M))</f>
        <v>1.355605060252269E-2</v>
      </c>
    </row>
    <row r="803" spans="41:46" ht="11.25" customHeight="1" x14ac:dyDescent="0.25">
      <c r="AO803" s="159" t="s">
        <v>90</v>
      </c>
      <c r="AP803" s="158">
        <f>_xll.qlInterestRateIndexFixingDate(Currency&amp;"ibor"&amp;Tenor,AQ803,Trigger)</f>
        <v>44904</v>
      </c>
      <c r="AQ803" s="158">
        <f>_xll.qlCalendarAdvance(Calendar,AQ802,AO803,"f",,Trigger)</f>
        <v>44908</v>
      </c>
      <c r="AR803" s="158">
        <f>_xll.qlInterestRateIndexMaturity(Currency&amp;"ibor"&amp;Tenor,AQ803,Trigger)</f>
        <v>44939</v>
      </c>
      <c r="AS803" s="320">
        <f>_xll.qlIndexFixing($AC$5,AP803,TRUE,_xll.ohTrigger(Trigger,Trigger1M))</f>
        <v>1.3552708057796525E-2</v>
      </c>
      <c r="AT803" s="320">
        <f>_xll.qlIndexFixing($AU$1,AP803,TRUE,_xll.ohTrigger(Trigger,Trigger1M))</f>
        <v>1.358318799885536E-2</v>
      </c>
    </row>
    <row r="804" spans="41:46" ht="11.25" customHeight="1" x14ac:dyDescent="0.25">
      <c r="AO804" s="159" t="s">
        <v>90</v>
      </c>
      <c r="AP804" s="158">
        <f>_xll.qlInterestRateIndexFixingDate(Currency&amp;"ibor"&amp;Tenor,AQ804,Trigger)</f>
        <v>44911</v>
      </c>
      <c r="AQ804" s="158">
        <f>_xll.qlCalendarAdvance(Calendar,AQ803,AO804,"f",,Trigger)</f>
        <v>44915</v>
      </c>
      <c r="AR804" s="158">
        <f>_xll.qlInterestRateIndexMaturity(Currency&amp;"ibor"&amp;Tenor,AQ804,Trigger)</f>
        <v>44946</v>
      </c>
      <c r="AS804" s="320">
        <f>_xll.qlIndexFixing($AC$5,AP804,TRUE,_xll.ohTrigger(Trigger,Trigger1M))</f>
        <v>1.3596681877651638E-2</v>
      </c>
      <c r="AT804" s="320">
        <f>_xll.qlIndexFixing($AU$1,AP804,TRUE,_xll.ohTrigger(Trigger,Trigger1M))</f>
        <v>1.3610324885288808E-2</v>
      </c>
    </row>
    <row r="805" spans="41:46" ht="11.25" customHeight="1" x14ac:dyDescent="0.25">
      <c r="AO805" s="159" t="s">
        <v>90</v>
      </c>
      <c r="AP805" s="158">
        <f>_xll.qlInterestRateIndexFixingDate(Currency&amp;"ibor"&amp;Tenor,AQ805,Trigger)</f>
        <v>44917</v>
      </c>
      <c r="AQ805" s="158">
        <f>_xll.qlCalendarAdvance(Calendar,AQ804,AO805,"f",,Trigger)</f>
        <v>44922</v>
      </c>
      <c r="AR805" s="158">
        <f>_xll.qlInterestRateIndexMaturity(Currency&amp;"ibor"&amp;Tenor,AQ805,Trigger)</f>
        <v>44953</v>
      </c>
      <c r="AS805" s="320">
        <f>_xll.qlIndexFixing($AC$5,AP805,TRUE,_xll.ohTrigger(Trigger,Trigger1M))</f>
        <v>1.3640655863827903E-2</v>
      </c>
      <c r="AT805" s="320">
        <f>_xll.qlIndexFixing($AU$1,AP805,TRUE,_xll.ohTrigger(Trigger,Trigger1M))</f>
        <v>1.3637462350851261E-2</v>
      </c>
    </row>
    <row r="806" spans="41:46" ht="11.25" customHeight="1" x14ac:dyDescent="0.25">
      <c r="AO806" s="159" t="s">
        <v>90</v>
      </c>
      <c r="AP806" s="158">
        <f>_xll.qlInterestRateIndexFixingDate(Currency&amp;"ibor"&amp;Tenor,AQ806,Trigger)</f>
        <v>44925</v>
      </c>
      <c r="AQ806" s="158">
        <f>_xll.qlCalendarAdvance(Calendar,AQ805,AO806,"f",,Trigger)</f>
        <v>44929</v>
      </c>
      <c r="AR806" s="158">
        <f>_xll.qlInterestRateIndexMaturity(Currency&amp;"ibor"&amp;Tenor,AQ806,Trigger)</f>
        <v>44960</v>
      </c>
      <c r="AS806" s="320">
        <f>_xll.qlIndexFixing($AC$5,AP806,TRUE,_xll.ohTrigger(Trigger,Trigger1M))</f>
        <v>1.368463001632016E-2</v>
      </c>
      <c r="AT806" s="320">
        <f>_xll.qlIndexFixing($AU$1,AP806,TRUE,_xll.ohTrigger(Trigger,Trigger1M))</f>
        <v>1.3664601484586409E-2</v>
      </c>
    </row>
    <row r="807" spans="41:46" ht="11.25" customHeight="1" x14ac:dyDescent="0.25">
      <c r="AO807" s="159" t="s">
        <v>90</v>
      </c>
      <c r="AP807" s="158">
        <f>_xll.qlInterestRateIndexFixingDate(Currency&amp;"ibor"&amp;Tenor,AQ807,Trigger)</f>
        <v>44932</v>
      </c>
      <c r="AQ807" s="158">
        <f>_xll.qlCalendarAdvance(Calendar,AQ806,AO807,"f",,Trigger)</f>
        <v>44936</v>
      </c>
      <c r="AR807" s="158">
        <f>_xll.qlInterestRateIndexMaturity(Currency&amp;"ibor"&amp;Tenor,AQ807,Trigger)</f>
        <v>44967</v>
      </c>
      <c r="AS807" s="320">
        <f>_xll.qlIndexFixing($AC$5,AP807,TRUE,_xll.ohTrigger(Trigger,Trigger1M))</f>
        <v>1.3728604335133569E-2</v>
      </c>
      <c r="AT807" s="320">
        <f>_xll.qlIndexFixing($AU$1,AP807,TRUE,_xll.ohTrigger(Trigger,Trigger1M))</f>
        <v>1.3691743375537949E-2</v>
      </c>
    </row>
    <row r="808" spans="41:46" ht="11.25" customHeight="1" x14ac:dyDescent="0.25">
      <c r="AO808" s="159" t="s">
        <v>90</v>
      </c>
      <c r="AP808" s="158">
        <f>_xll.qlInterestRateIndexFixingDate(Currency&amp;"ibor"&amp;Tenor,AQ808,Trigger)</f>
        <v>44939</v>
      </c>
      <c r="AQ808" s="158">
        <f>_xll.qlCalendarAdvance(Calendar,AQ807,AO808,"f",,Trigger)</f>
        <v>44943</v>
      </c>
      <c r="AR808" s="158">
        <f>_xll.qlInterestRateIndexMaturity(Currency&amp;"ibor"&amp;Tenor,AQ808,Trigger)</f>
        <v>44974</v>
      </c>
      <c r="AS808" s="320">
        <f>_xll.qlIndexFixing($AC$5,AP808,TRUE,_xll.ohTrigger(Trigger,Trigger1M))</f>
        <v>1.3772578820270706E-2</v>
      </c>
      <c r="AT808" s="320">
        <f>_xll.qlIndexFixing($AU$1,AP808,TRUE,_xll.ohTrigger(Trigger,Trigger1M))</f>
        <v>1.371888911277278E-2</v>
      </c>
    </row>
    <row r="809" spans="41:46" ht="11.25" customHeight="1" x14ac:dyDescent="0.25">
      <c r="AO809" s="159" t="s">
        <v>90</v>
      </c>
      <c r="AP809" s="158">
        <f>_xll.qlInterestRateIndexFixingDate(Currency&amp;"ibor"&amp;Tenor,AQ809,Trigger)</f>
        <v>44946</v>
      </c>
      <c r="AQ809" s="158">
        <f>_xll.qlCalendarAdvance(Calendar,AQ808,AO809,"f",,Trigger)</f>
        <v>44950</v>
      </c>
      <c r="AR809" s="158">
        <f>_xll.qlInterestRateIndexMaturity(Currency&amp;"ibor"&amp;Tenor,AQ809,Trigger)</f>
        <v>44981</v>
      </c>
      <c r="AS809" s="320">
        <f>_xll.qlIndexFixing($AC$5,AP809,TRUE,_xll.ohTrigger(Trigger,Trigger1M))</f>
        <v>1.3816553471726415E-2</v>
      </c>
      <c r="AT809" s="320">
        <f>_xll.qlIndexFixing($AU$1,AP809,TRUE,_xll.ohTrigger(Trigger,Trigger1M))</f>
        <v>1.3746039785355225E-2</v>
      </c>
    </row>
    <row r="810" spans="41:46" ht="11.25" customHeight="1" x14ac:dyDescent="0.25">
      <c r="AO810" s="159" t="s">
        <v>90</v>
      </c>
      <c r="AP810" s="158">
        <f>_xll.qlInterestRateIndexFixingDate(Currency&amp;"ibor"&amp;Tenor,AQ810,Trigger)</f>
        <v>44953</v>
      </c>
      <c r="AQ810" s="158">
        <f>_xll.qlCalendarAdvance(Calendar,AQ809,AO810,"f",,Trigger)</f>
        <v>44957</v>
      </c>
      <c r="AR810" s="158">
        <f>_xll.qlInterestRateIndexMaturity(Currency&amp;"ibor"&amp;Tenor,AQ810,Trigger)</f>
        <v>44985</v>
      </c>
      <c r="AS810" s="320">
        <f>_xll.qlIndexFixing($AC$5,AP810,TRUE,_xll.ohTrigger(Trigger,Trigger1M))</f>
        <v>1.3850306060650488E-2</v>
      </c>
      <c r="AT810" s="320">
        <f>_xll.qlIndexFixing($AU$1,AP810,TRUE,_xll.ohTrigger(Trigger,Trigger1M))</f>
        <v>1.3766586191884374E-2</v>
      </c>
    </row>
    <row r="811" spans="41:46" ht="11.25" customHeight="1" x14ac:dyDescent="0.25">
      <c r="AO811" s="159" t="s">
        <v>90</v>
      </c>
      <c r="AP811" s="158">
        <f>_xll.qlInterestRateIndexFixingDate(Currency&amp;"ibor"&amp;Tenor,AQ811,Trigger)</f>
        <v>44960</v>
      </c>
      <c r="AQ811" s="158">
        <f>_xll.qlCalendarAdvance(Calendar,AQ810,AO811,"f",,Trigger)</f>
        <v>44964</v>
      </c>
      <c r="AR811" s="158">
        <f>_xll.qlInterestRateIndexMaturity(Currency&amp;"ibor"&amp;Tenor,AQ811,Trigger)</f>
        <v>44992</v>
      </c>
      <c r="AS811" s="320">
        <f>_xll.qlIndexFixing($AC$5,AP811,TRUE,_xll.ohTrigger(Trigger,Trigger1M))</f>
        <v>1.3894275928534316E-2</v>
      </c>
      <c r="AT811" s="320">
        <f>_xll.qlIndexFixing($AU$1,AP811,TRUE,_xll.ohTrigger(Trigger,Trigger1M))</f>
        <v>1.3793745105194091E-2</v>
      </c>
    </row>
    <row r="812" spans="41:46" ht="11.25" customHeight="1" x14ac:dyDescent="0.25">
      <c r="AO812" s="159" t="s">
        <v>90</v>
      </c>
      <c r="AP812" s="158">
        <f>_xll.qlInterestRateIndexFixingDate(Currency&amp;"ibor"&amp;Tenor,AQ812,Trigger)</f>
        <v>44967</v>
      </c>
      <c r="AQ812" s="158">
        <f>_xll.qlCalendarAdvance(Calendar,AQ811,AO812,"f",,Trigger)</f>
        <v>44971</v>
      </c>
      <c r="AR812" s="158">
        <f>_xll.qlInterestRateIndexMaturity(Currency&amp;"ibor"&amp;Tenor,AQ812,Trigger)</f>
        <v>44999</v>
      </c>
      <c r="AS812" s="320">
        <f>_xll.qlIndexFixing($AC$5,AP812,TRUE,_xll.ohTrigger(Trigger,Trigger1M))</f>
        <v>1.3938245946626562E-2</v>
      </c>
      <c r="AT812" s="320">
        <f>_xll.qlIndexFixing($AU$1,AP812,TRUE,_xll.ohTrigger(Trigger,Trigger1M))</f>
        <v>1.3820911980691859E-2</v>
      </c>
    </row>
    <row r="813" spans="41:46" ht="11.25" customHeight="1" x14ac:dyDescent="0.25">
      <c r="AO813" s="159" t="s">
        <v>90</v>
      </c>
      <c r="AP813" s="158">
        <f>_xll.qlInterestRateIndexFixingDate(Currency&amp;"ibor"&amp;Tenor,AQ813,Trigger)</f>
        <v>44974</v>
      </c>
      <c r="AQ813" s="158">
        <f>_xll.qlCalendarAdvance(Calendar,AQ812,AO813,"f",,Trigger)</f>
        <v>44978</v>
      </c>
      <c r="AR813" s="158">
        <f>_xll.qlInterestRateIndexMaturity(Currency&amp;"ibor"&amp;Tenor,AQ813,Trigger)</f>
        <v>45006</v>
      </c>
      <c r="AS813" s="320">
        <f>_xll.qlIndexFixing($AC$5,AP813,TRUE,_xll.ohTrigger(Trigger,Trigger1M))</f>
        <v>1.3982216114930082E-2</v>
      </c>
      <c r="AT813" s="320">
        <f>_xll.qlIndexFixing($AU$1,AP813,TRUE,_xll.ohTrigger(Trigger,Trigger1M))</f>
        <v>1.3848087907346596E-2</v>
      </c>
    </row>
    <row r="814" spans="41:46" ht="11.25" customHeight="1" x14ac:dyDescent="0.25">
      <c r="AO814" s="159" t="s">
        <v>90</v>
      </c>
      <c r="AP814" s="158">
        <f>_xll.qlInterestRateIndexFixingDate(Currency&amp;"ibor"&amp;Tenor,AQ814,Trigger)</f>
        <v>44981</v>
      </c>
      <c r="AQ814" s="158">
        <f>_xll.qlCalendarAdvance(Calendar,AQ813,AO814,"f",,Trigger)</f>
        <v>44985</v>
      </c>
      <c r="AR814" s="158">
        <f>_xll.qlInterestRateIndexMaturity(Currency&amp;"ibor"&amp;Tenor,AQ814,Trigger)</f>
        <v>45016</v>
      </c>
      <c r="AS814" s="320">
        <f>_xll.qlIndexFixing($AC$5,AP814,TRUE,_xll.ohTrigger(Trigger,Trigger1M))</f>
        <v>1.4036429223842843E-2</v>
      </c>
      <c r="AT814" s="320">
        <f>_xll.qlIndexFixing($AU$1,AP814,TRUE,_xll.ohTrigger(Trigger,Trigger1M))</f>
        <v>1.3881905296671566E-2</v>
      </c>
    </row>
    <row r="815" spans="41:46" ht="11.25" customHeight="1" x14ac:dyDescent="0.25">
      <c r="AO815" s="159" t="s">
        <v>90</v>
      </c>
      <c r="AP815" s="158">
        <f>_xll.qlInterestRateIndexFixingDate(Currency&amp;"ibor"&amp;Tenor,AQ815,Trigger)</f>
        <v>44988</v>
      </c>
      <c r="AQ815" s="158">
        <f>_xll.qlCalendarAdvance(Calendar,AQ814,AO815,"f",,Trigger)</f>
        <v>44992</v>
      </c>
      <c r="AR815" s="158">
        <f>_xll.qlInterestRateIndexMaturity(Currency&amp;"ibor"&amp;Tenor,AQ815,Trigger)</f>
        <v>45027</v>
      </c>
      <c r="AS815" s="320">
        <f>_xll.qlIndexFixing($AC$5,AP815,TRUE,_xll.ohTrigger(Trigger,Trigger1M))</f>
        <v>1.4094072385321914E-2</v>
      </c>
      <c r="AT815" s="320">
        <f>_xll.qlIndexFixing($AU$1,AP815,TRUE,_xll.ohTrigger(Trigger,Trigger1M))</f>
        <v>1.3917961540954846E-2</v>
      </c>
    </row>
    <row r="816" spans="41:46" ht="11.25" customHeight="1" x14ac:dyDescent="0.25">
      <c r="AO816" s="159" t="s">
        <v>90</v>
      </c>
      <c r="AP816" s="158">
        <f>_xll.qlInterestRateIndexFixingDate(Currency&amp;"ibor"&amp;Tenor,AQ816,Trigger)</f>
        <v>44995</v>
      </c>
      <c r="AQ816" s="158">
        <f>_xll.qlCalendarAdvance(Calendar,AQ815,AO816,"f",,Trigger)</f>
        <v>44999</v>
      </c>
      <c r="AR816" s="158">
        <f>_xll.qlInterestRateIndexMaturity(Currency&amp;"ibor"&amp;Tenor,AQ816,Trigger)</f>
        <v>45030</v>
      </c>
      <c r="AS816" s="320">
        <f>_xll.qlIndexFixing($AC$5,AP816,TRUE,_xll.ohTrigger(Trigger,Trigger1M))</f>
        <v>1.4124380688960159E-2</v>
      </c>
      <c r="AT816" s="320">
        <f>_xll.qlIndexFixing($AU$1,AP816,TRUE,_xll.ohTrigger(Trigger,Trigger1M))</f>
        <v>1.3936324167237482E-2</v>
      </c>
    </row>
    <row r="817" spans="41:46" ht="11.25" customHeight="1" x14ac:dyDescent="0.25">
      <c r="AO817" s="159" t="s">
        <v>90</v>
      </c>
      <c r="AP817" s="158">
        <f>_xll.qlInterestRateIndexFixingDate(Currency&amp;"ibor"&amp;Tenor,AQ817,Trigger)</f>
        <v>45002</v>
      </c>
      <c r="AQ817" s="158">
        <f>_xll.qlCalendarAdvance(Calendar,AQ816,AO817,"f",,Trigger)</f>
        <v>45006</v>
      </c>
      <c r="AR817" s="158">
        <f>_xll.qlInterestRateIndexMaturity(Currency&amp;"ibor"&amp;Tenor,AQ817,Trigger)</f>
        <v>45037</v>
      </c>
      <c r="AS817" s="320">
        <f>_xll.qlIndexFixing($AC$5,AP817,TRUE,_xll.ohTrigger(Trigger,Trigger1M))</f>
        <v>1.4168356671010856E-2</v>
      </c>
      <c r="AT817" s="320">
        <f>_xll.qlIndexFixing($AU$1,AP817,TRUE,_xll.ohTrigger(Trigger,Trigger1M))</f>
        <v>1.3963553530360462E-2</v>
      </c>
    </row>
    <row r="818" spans="41:46" ht="11.25" customHeight="1" x14ac:dyDescent="0.25">
      <c r="AO818" s="159" t="s">
        <v>90</v>
      </c>
      <c r="AP818" s="158">
        <f>_xll.qlInterestRateIndexFixingDate(Currency&amp;"ibor"&amp;Tenor,AQ818,Trigger)</f>
        <v>45009</v>
      </c>
      <c r="AQ818" s="158">
        <f>_xll.qlCalendarAdvance(Calendar,AQ817,AO818,"f",,Trigger)</f>
        <v>45013</v>
      </c>
      <c r="AR818" s="158">
        <f>_xll.qlInterestRateIndexMaturity(Currency&amp;"ibor"&amp;Tenor,AQ818,Trigger)</f>
        <v>45044</v>
      </c>
      <c r="AS818" s="320">
        <f>_xll.qlIndexFixing($AC$5,AP818,TRUE,_xll.ohTrigger(Trigger,Trigger1M))</f>
        <v>1.4212332819382705E-2</v>
      </c>
      <c r="AT818" s="320">
        <f>_xll.qlIndexFixing($AU$1,AP818,TRUE,_xll.ohTrigger(Trigger,Trigger1M))</f>
        <v>1.3990797630923099E-2</v>
      </c>
    </row>
    <row r="819" spans="41:46" ht="11.25" customHeight="1" x14ac:dyDescent="0.25">
      <c r="AO819" s="159" t="s">
        <v>90</v>
      </c>
      <c r="AP819" s="158">
        <f>_xll.qlInterestRateIndexFixingDate(Currency&amp;"ibor"&amp;Tenor,AQ819,Trigger)</f>
        <v>45016</v>
      </c>
      <c r="AQ819" s="158">
        <f>_xll.qlCalendarAdvance(Calendar,AQ818,AO819,"f",,Trigger)</f>
        <v>45020</v>
      </c>
      <c r="AR819" s="158">
        <f>_xll.qlInterestRateIndexMaturity(Currency&amp;"ibor"&amp;Tenor,AQ819,Trigger)</f>
        <v>45050</v>
      </c>
      <c r="AS819" s="320">
        <f>_xll.qlIndexFixing($AC$5,AP819,TRUE,_xll.ohTrigger(Trigger,Trigger1M))</f>
        <v>1.425288592565721E-2</v>
      </c>
      <c r="AT819" s="320">
        <f>_xll.qlIndexFixing($AU$1,AP819,TRUE,_xll.ohTrigger(Trigger,Trigger1M))</f>
        <v>1.4015836266472625E-2</v>
      </c>
    </row>
    <row r="820" spans="41:46" ht="11.25" customHeight="1" x14ac:dyDescent="0.25">
      <c r="AO820" s="159" t="s">
        <v>90</v>
      </c>
      <c r="AP820" s="158">
        <f>_xll.qlInterestRateIndexFixingDate(Currency&amp;"ibor"&amp;Tenor,AQ820,Trigger)</f>
        <v>45021</v>
      </c>
      <c r="AQ820" s="158">
        <f>_xll.qlCalendarAdvance(Calendar,AQ819,AO820,"f",,Trigger)</f>
        <v>45027</v>
      </c>
      <c r="AR820" s="158">
        <f>_xll.qlInterestRateIndexMaturity(Currency&amp;"ibor"&amp;Tenor,AQ820,Trigger)</f>
        <v>45057</v>
      </c>
      <c r="AS820" s="320">
        <f>_xll.qlIndexFixing($AC$5,AP820,TRUE,_xll.ohTrigger(Trigger,Trigger1M))</f>
        <v>1.4296860652104115E-2</v>
      </c>
      <c r="AT820" s="320">
        <f>_xll.qlIndexFixing($AU$1,AP820,TRUE,_xll.ohTrigger(Trigger,Trigger1M))</f>
        <v>1.4043110746248644E-2</v>
      </c>
    </row>
    <row r="821" spans="41:46" ht="11.25" customHeight="1" x14ac:dyDescent="0.25">
      <c r="AO821" s="159" t="s">
        <v>90</v>
      </c>
      <c r="AP821" s="158">
        <f>_xll.qlInterestRateIndexFixingDate(Currency&amp;"ibor"&amp;Tenor,AQ821,Trigger)</f>
        <v>45030</v>
      </c>
      <c r="AQ821" s="158">
        <f>_xll.qlCalendarAdvance(Calendar,AQ820,AO821,"f",,Trigger)</f>
        <v>45034</v>
      </c>
      <c r="AR821" s="158">
        <f>_xll.qlInterestRateIndexMaturity(Currency&amp;"ibor"&amp;Tenor,AQ821,Trigger)</f>
        <v>45064</v>
      </c>
      <c r="AS821" s="320">
        <f>_xll.qlIndexFixing($AC$5,AP821,TRUE,_xll.ohTrigger(Trigger,Trigger1M))</f>
        <v>1.4252988410970779E-2</v>
      </c>
      <c r="AT821" s="320">
        <f>_xll.qlIndexFixing($AU$1,AP821,TRUE,_xll.ohTrigger(Trigger,Trigger1M))</f>
        <v>1.4070401758272233E-2</v>
      </c>
    </row>
    <row r="822" spans="41:46" ht="11.25" customHeight="1" x14ac:dyDescent="0.25">
      <c r="AO822" s="159" t="s">
        <v>90</v>
      </c>
      <c r="AP822" s="158">
        <f>_xll.qlInterestRateIndexFixingDate(Currency&amp;"ibor"&amp;Tenor,AQ822,Trigger)</f>
        <v>45037</v>
      </c>
      <c r="AQ822" s="158">
        <f>_xll.qlCalendarAdvance(Calendar,AQ821,AO822,"f",,Trigger)</f>
        <v>45041</v>
      </c>
      <c r="AR822" s="158">
        <f>_xll.qlInterestRateIndexMaturity(Currency&amp;"ibor"&amp;Tenor,AQ822,Trigger)</f>
        <v>45071</v>
      </c>
      <c r="AS822" s="320">
        <f>_xll.qlIndexFixing($AC$5,AP822,TRUE,_xll.ohTrigger(Trigger,Trigger1M))</f>
        <v>1.4091288207373154E-2</v>
      </c>
      <c r="AT822" s="320">
        <f>_xll.qlIndexFixing($AU$1,AP822,TRUE,_xll.ohTrigger(Trigger,Trigger1M))</f>
        <v>1.4097662882872619E-2</v>
      </c>
    </row>
    <row r="823" spans="41:46" ht="11.25" customHeight="1" x14ac:dyDescent="0.25">
      <c r="AO823" s="159" t="s">
        <v>90</v>
      </c>
      <c r="AP823" s="158">
        <f>_xll.qlInterestRateIndexFixingDate(Currency&amp;"ibor"&amp;Tenor,AQ823,Trigger)</f>
        <v>45043</v>
      </c>
      <c r="AQ823" s="158">
        <f>_xll.qlCalendarAdvance(Calendar,AQ822,AO823,"f",,Trigger)</f>
        <v>45048</v>
      </c>
      <c r="AR823" s="158">
        <f>_xll.qlInterestRateIndexMaturity(Currency&amp;"ibor"&amp;Tenor,AQ823,Trigger)</f>
        <v>45079</v>
      </c>
      <c r="AS823" s="320">
        <f>_xll.qlIndexFixing($AC$5,AP823,TRUE,_xll.ohTrigger(Trigger,Trigger1M))</f>
        <v>1.3919507840957617E-2</v>
      </c>
      <c r="AT823" s="320">
        <f>_xll.qlIndexFixing($AU$1,AP823,TRUE,_xll.ohTrigger(Trigger,Trigger1M))</f>
        <v>1.4126984803450655E-2</v>
      </c>
    </row>
    <row r="824" spans="41:46" ht="11.25" customHeight="1" x14ac:dyDescent="0.25">
      <c r="AO824" s="159" t="s">
        <v>90</v>
      </c>
      <c r="AP824" s="158">
        <f>_xll.qlInterestRateIndexFixingDate(Currency&amp;"ibor"&amp;Tenor,AQ824,Trigger)</f>
        <v>45051</v>
      </c>
      <c r="AQ824" s="158">
        <f>_xll.qlCalendarAdvance(Calendar,AQ823,AO824,"f",,Trigger)</f>
        <v>45055</v>
      </c>
      <c r="AR824" s="158">
        <f>_xll.qlInterestRateIndexMaturity(Currency&amp;"ibor"&amp;Tenor,AQ824,Trigger)</f>
        <v>45086</v>
      </c>
      <c r="AS824" s="320">
        <f>_xll.qlIndexFixing($AC$5,AP824,TRUE,_xll.ohTrigger(Trigger,Trigger1M))</f>
        <v>1.3762408196201316E-2</v>
      </c>
      <c r="AT824" s="320">
        <f>_xll.qlIndexFixing($AU$1,AP824,TRUE,_xll.ohTrigger(Trigger,Trigger1M))</f>
        <v>1.4153847150968632E-2</v>
      </c>
    </row>
    <row r="825" spans="41:46" ht="11.25" customHeight="1" x14ac:dyDescent="0.25">
      <c r="AO825" s="159" t="s">
        <v>90</v>
      </c>
      <c r="AP825" s="158">
        <f>_xll.qlInterestRateIndexFixingDate(Currency&amp;"ibor"&amp;Tenor,AQ825,Trigger)</f>
        <v>45058</v>
      </c>
      <c r="AQ825" s="158">
        <f>_xll.qlCalendarAdvance(Calendar,AQ824,AO825,"f",,Trigger)</f>
        <v>45062</v>
      </c>
      <c r="AR825" s="158">
        <f>_xll.qlInterestRateIndexMaturity(Currency&amp;"ibor"&amp;Tenor,AQ825,Trigger)</f>
        <v>45093</v>
      </c>
      <c r="AS825" s="320">
        <f>_xll.qlIndexFixing($AC$5,AP825,TRUE,_xll.ohTrigger(Trigger,Trigger1M))</f>
        <v>1.363268012689507E-2</v>
      </c>
      <c r="AT825" s="320">
        <f>_xll.qlIndexFixing($AU$1,AP825,TRUE,_xll.ohTrigger(Trigger,Trigger1M))</f>
        <v>1.4180359162184705E-2</v>
      </c>
    </row>
    <row r="826" spans="41:46" ht="11.25" customHeight="1" x14ac:dyDescent="0.25">
      <c r="AO826" s="159" t="s">
        <v>90</v>
      </c>
      <c r="AP826" s="158">
        <f>_xll.qlInterestRateIndexFixingDate(Currency&amp;"ibor"&amp;Tenor,AQ826,Trigger)</f>
        <v>45065</v>
      </c>
      <c r="AQ826" s="158">
        <f>_xll.qlCalendarAdvance(Calendar,AQ825,AO826,"f",,Trigger)</f>
        <v>45069</v>
      </c>
      <c r="AR826" s="158">
        <f>_xll.qlInterestRateIndexMaturity(Currency&amp;"ibor"&amp;Tenor,AQ826,Trigger)</f>
        <v>45100</v>
      </c>
      <c r="AS826" s="320">
        <f>_xll.qlIndexFixing($AC$5,AP826,TRUE,_xll.ohTrigger(Trigger,Trigger1M))</f>
        <v>1.3672453966600712E-2</v>
      </c>
      <c r="AT826" s="320">
        <f>_xll.qlIndexFixing($AU$1,AP826,TRUE,_xll.ohTrigger(Trigger,Trigger1M))</f>
        <v>1.4206440774847852E-2</v>
      </c>
    </row>
    <row r="827" spans="41:46" ht="11.25" customHeight="1" x14ac:dyDescent="0.25">
      <c r="AO827" s="159" t="s">
        <v>90</v>
      </c>
      <c r="AP827" s="158">
        <f>_xll.qlInterestRateIndexFixingDate(Currency&amp;"ibor"&amp;Tenor,AQ827,Trigger)</f>
        <v>45072</v>
      </c>
      <c r="AQ827" s="158">
        <f>_xll.qlCalendarAdvance(Calendar,AQ826,AO827,"f",,Trigger)</f>
        <v>45076</v>
      </c>
      <c r="AR827" s="158">
        <f>_xll.qlInterestRateIndexMaturity(Currency&amp;"ibor"&amp;Tenor,AQ827,Trigger)</f>
        <v>45107</v>
      </c>
      <c r="AS827" s="320">
        <f>_xll.qlIndexFixing($AC$5,AP827,TRUE,_xll.ohTrigger(Trigger,Trigger1M))</f>
        <v>1.3712227942372994E-2</v>
      </c>
      <c r="AT827" s="320">
        <f>_xll.qlIndexFixing($AU$1,AP827,TRUE,_xll.ohTrigger(Trigger,Trigger1M))</f>
        <v>1.4232077977487378E-2</v>
      </c>
    </row>
    <row r="828" spans="41:46" ht="11.25" customHeight="1" x14ac:dyDescent="0.25">
      <c r="AO828" s="159" t="s">
        <v>90</v>
      </c>
      <c r="AP828" s="158">
        <f>_xll.qlInterestRateIndexFixingDate(Currency&amp;"ibor"&amp;Tenor,AQ828,Trigger)</f>
        <v>45079</v>
      </c>
      <c r="AQ828" s="158">
        <f>_xll.qlCalendarAdvance(Calendar,AQ827,AO828,"f",,Trigger)</f>
        <v>45083</v>
      </c>
      <c r="AR828" s="158">
        <f>_xll.qlInterestRateIndexMaturity(Currency&amp;"ibor"&amp;Tenor,AQ828,Trigger)</f>
        <v>45113</v>
      </c>
      <c r="AS828" s="320">
        <f>_xll.qlIndexFixing($AC$5,AP828,TRUE,_xll.ohTrigger(Trigger,Trigger1M))</f>
        <v>1.3748898593839876E-2</v>
      </c>
      <c r="AT828" s="320">
        <f>_xll.qlIndexFixing($AU$1,AP828,TRUE,_xll.ohTrigger(Trigger,Trigger1M))</f>
        <v>1.4255224419493118E-2</v>
      </c>
    </row>
    <row r="829" spans="41:46" ht="11.25" customHeight="1" x14ac:dyDescent="0.25">
      <c r="AO829" s="159" t="s">
        <v>90</v>
      </c>
      <c r="AP829" s="158">
        <f>_xll.qlInterestRateIndexFixingDate(Currency&amp;"ibor"&amp;Tenor,AQ829,Trigger)</f>
        <v>45086</v>
      </c>
      <c r="AQ829" s="158">
        <f>_xll.qlCalendarAdvance(Calendar,AQ828,AO829,"f",,Trigger)</f>
        <v>45090</v>
      </c>
      <c r="AR829" s="158">
        <f>_xll.qlInterestRateIndexMaturity(Currency&amp;"ibor"&amp;Tenor,AQ829,Trigger)</f>
        <v>45120</v>
      </c>
      <c r="AS829" s="320">
        <f>_xll.qlIndexFixing($AC$5,AP829,TRUE,_xll.ohTrigger(Trigger,Trigger1M))</f>
        <v>1.3788671311695033E-2</v>
      </c>
      <c r="AT829" s="320">
        <f>_xll.qlIndexFixing($AU$1,AP829,TRUE,_xll.ohTrigger(Trigger,Trigger1M))</f>
        <v>1.4279994510716598E-2</v>
      </c>
    </row>
    <row r="830" spans="41:46" ht="11.25" customHeight="1" x14ac:dyDescent="0.25">
      <c r="AO830" s="159" t="s">
        <v>90</v>
      </c>
      <c r="AP830" s="158">
        <f>_xll.qlInterestRateIndexFixingDate(Currency&amp;"ibor"&amp;Tenor,AQ830,Trigger)</f>
        <v>45093</v>
      </c>
      <c r="AQ830" s="158">
        <f>_xll.qlCalendarAdvance(Calendar,AQ829,AO830,"f",,Trigger)</f>
        <v>45097</v>
      </c>
      <c r="AR830" s="158">
        <f>_xll.qlInterestRateIndexMaturity(Currency&amp;"ibor"&amp;Tenor,AQ830,Trigger)</f>
        <v>45127</v>
      </c>
      <c r="AS830" s="320">
        <f>_xll.qlIndexFixing($AC$5,AP830,TRUE,_xll.ohTrigger(Trigger,Trigger1M))</f>
        <v>1.3828444161218201E-2</v>
      </c>
      <c r="AT830" s="320">
        <f>_xll.qlIndexFixing($AU$1,AP830,TRUE,_xll.ohTrigger(Trigger,Trigger1M))</f>
        <v>1.4304310643565188E-2</v>
      </c>
    </row>
    <row r="831" spans="41:46" ht="11.25" customHeight="1" x14ac:dyDescent="0.25">
      <c r="AO831" s="159" t="s">
        <v>90</v>
      </c>
      <c r="AP831" s="158">
        <f>_xll.qlInterestRateIndexFixingDate(Currency&amp;"ibor"&amp;Tenor,AQ831,Trigger)</f>
        <v>45100</v>
      </c>
      <c r="AQ831" s="158">
        <f>_xll.qlCalendarAdvance(Calendar,AQ830,AO831,"f",,Trigger)</f>
        <v>45104</v>
      </c>
      <c r="AR831" s="158">
        <f>_xll.qlInterestRateIndexMaturity(Currency&amp;"ibor"&amp;Tenor,AQ831,Trigger)</f>
        <v>45134</v>
      </c>
      <c r="AS831" s="320">
        <f>_xll.qlIndexFixing($AC$5,AP831,TRUE,_xll.ohTrigger(Trigger,Trigger1M))</f>
        <v>1.3868217142417372E-2</v>
      </c>
      <c r="AT831" s="320">
        <f>_xll.qlIndexFixing($AU$1,AP831,TRUE,_xll.ohTrigger(Trigger,Trigger1M))</f>
        <v>1.4328169552323189E-2</v>
      </c>
    </row>
    <row r="832" spans="41:46" ht="11.25" customHeight="1" x14ac:dyDescent="0.25">
      <c r="AO832" s="159" t="s">
        <v>90</v>
      </c>
      <c r="AP832" s="158">
        <f>_xll.qlInterestRateIndexFixingDate(Currency&amp;"ibor"&amp;Tenor,AQ832,Trigger)</f>
        <v>45107</v>
      </c>
      <c r="AQ832" s="158">
        <f>_xll.qlCalendarAdvance(Calendar,AQ831,AO832,"f",,Trigger)</f>
        <v>45111</v>
      </c>
      <c r="AR832" s="158">
        <f>_xll.qlInterestRateIndexMaturity(Currency&amp;"ibor"&amp;Tenor,AQ832,Trigger)</f>
        <v>45142</v>
      </c>
      <c r="AS832" s="320">
        <f>_xll.qlIndexFixing($AC$5,AP832,TRUE,_xll.ohTrigger(Trigger,Trigger1M))</f>
        <v>1.3911099862213408E-2</v>
      </c>
      <c r="AT832" s="320">
        <f>_xll.qlIndexFixing($AU$1,AP832,TRUE,_xll.ohTrigger(Trigger,Trigger1M))</f>
        <v>1.4353483530857858E-2</v>
      </c>
    </row>
    <row r="833" spans="41:46" ht="11.25" customHeight="1" x14ac:dyDescent="0.25">
      <c r="AO833" s="159" t="s">
        <v>90</v>
      </c>
      <c r="AP833" s="158">
        <f>_xll.qlInterestRateIndexFixingDate(Currency&amp;"ibor"&amp;Tenor,AQ833,Trigger)</f>
        <v>45114</v>
      </c>
      <c r="AQ833" s="158">
        <f>_xll.qlCalendarAdvance(Calendar,AQ832,AO833,"f",,Trigger)</f>
        <v>45118</v>
      </c>
      <c r="AR833" s="158">
        <f>_xll.qlInterestRateIndexMaturity(Currency&amp;"ibor"&amp;Tenor,AQ833,Trigger)</f>
        <v>45149</v>
      </c>
      <c r="AS833" s="320">
        <f>_xll.qlIndexFixing($AC$5,AP833,TRUE,_xll.ohTrigger(Trigger,Trigger1M))</f>
        <v>1.3950874654380385E-2</v>
      </c>
      <c r="AT833" s="320">
        <f>_xll.qlIndexFixing($AU$1,AP833,TRUE,_xll.ohTrigger(Trigger,Trigger1M))</f>
        <v>1.4376385688022124E-2</v>
      </c>
    </row>
    <row r="834" spans="41:46" ht="11.25" customHeight="1" x14ac:dyDescent="0.25">
      <c r="AO834" s="159" t="s">
        <v>90</v>
      </c>
      <c r="AP834" s="158">
        <f>_xll.qlInterestRateIndexFixingDate(Currency&amp;"ibor"&amp;Tenor,AQ834,Trigger)</f>
        <v>45121</v>
      </c>
      <c r="AQ834" s="158">
        <f>_xll.qlCalendarAdvance(Calendar,AQ833,AO834,"f",,Trigger)</f>
        <v>45125</v>
      </c>
      <c r="AR834" s="158">
        <f>_xll.qlInterestRateIndexMaturity(Currency&amp;"ibor"&amp;Tenor,AQ834,Trigger)</f>
        <v>45156</v>
      </c>
      <c r="AS834" s="320">
        <f>_xll.qlIndexFixing($AC$5,AP834,TRUE,_xll.ohTrigger(Trigger,Trigger1M))</f>
        <v>1.3990649582614005E-2</v>
      </c>
      <c r="AT834" s="320">
        <f>_xll.qlIndexFixing($AU$1,AP834,TRUE,_xll.ohTrigger(Trigger,Trigger1M))</f>
        <v>1.4398820573628169E-2</v>
      </c>
    </row>
    <row r="835" spans="41:46" ht="11.25" customHeight="1" x14ac:dyDescent="0.25">
      <c r="AO835" s="159" t="s">
        <v>90</v>
      </c>
      <c r="AP835" s="158">
        <f>_xll.qlInterestRateIndexFixingDate(Currency&amp;"ibor"&amp;Tenor,AQ835,Trigger)</f>
        <v>45128</v>
      </c>
      <c r="AQ835" s="158">
        <f>_xll.qlCalendarAdvance(Calendar,AQ834,AO835,"f",,Trigger)</f>
        <v>45132</v>
      </c>
      <c r="AR835" s="158">
        <f>_xll.qlInterestRateIndexMaturity(Currency&amp;"ibor"&amp;Tenor,AQ835,Trigger)</f>
        <v>45163</v>
      </c>
      <c r="AS835" s="320">
        <f>_xll.qlIndexFixing($AC$5,AP835,TRUE,_xll.ohTrigger(Trigger,Trigger1M))</f>
        <v>1.4030424646919422E-2</v>
      </c>
      <c r="AT835" s="320">
        <f>_xll.qlIndexFixing($AU$1,AP835,TRUE,_xll.ohTrigger(Trigger,Trigger1M))</f>
        <v>1.4420784921854831E-2</v>
      </c>
    </row>
    <row r="836" spans="41:46" ht="11.25" customHeight="1" x14ac:dyDescent="0.25">
      <c r="AO836" s="159" t="s">
        <v>90</v>
      </c>
      <c r="AP836" s="158">
        <f>_xll.qlInterestRateIndexFixingDate(Currency&amp;"ibor"&amp;Tenor,AQ836,Trigger)</f>
        <v>45135</v>
      </c>
      <c r="AQ836" s="158">
        <f>_xll.qlCalendarAdvance(Calendar,AQ835,AO836,"f",,Trigger)</f>
        <v>45139</v>
      </c>
      <c r="AR836" s="158">
        <f>_xll.qlInterestRateIndexMaturity(Currency&amp;"ibor"&amp;Tenor,AQ836,Trigger)</f>
        <v>45170</v>
      </c>
      <c r="AS836" s="320">
        <f>_xll.qlIndexFixing($AC$5,AP836,TRUE,_xll.ohTrigger(Trigger,Trigger1M))</f>
        <v>1.407019984729148E-2</v>
      </c>
      <c r="AT836" s="320">
        <f>_xll.qlIndexFixing($AU$1,AP836,TRUE,_xll.ohTrigger(Trigger,Trigger1M))</f>
        <v>1.4442275466919627E-2</v>
      </c>
    </row>
    <row r="837" spans="41:46" ht="11.25" customHeight="1" x14ac:dyDescent="0.25">
      <c r="AO837" s="159" t="s">
        <v>90</v>
      </c>
      <c r="AP837" s="158">
        <f>_xll.qlInterestRateIndexFixingDate(Currency&amp;"ibor"&amp;Tenor,AQ837,Trigger)</f>
        <v>45142</v>
      </c>
      <c r="AQ837" s="158">
        <f>_xll.qlCalendarAdvance(Calendar,AQ836,AO837,"f",,Trigger)</f>
        <v>45146</v>
      </c>
      <c r="AR837" s="158">
        <f>_xll.qlInterestRateIndexMaturity(Currency&amp;"ibor"&amp;Tenor,AQ837,Trigger)</f>
        <v>45177</v>
      </c>
      <c r="AS837" s="320">
        <f>_xll.qlIndexFixing($AC$5,AP837,TRUE,_xll.ohTrigger(Trigger,Trigger1M))</f>
        <v>1.410997518373276E-2</v>
      </c>
      <c r="AT837" s="320">
        <f>_xll.qlIndexFixing($AU$1,AP837,TRUE,_xll.ohTrigger(Trigger,Trigger1M))</f>
        <v>1.4463288943065861E-2</v>
      </c>
    </row>
    <row r="838" spans="41:46" ht="11.25" customHeight="1" x14ac:dyDescent="0.25">
      <c r="AO838" s="159" t="s">
        <v>90</v>
      </c>
      <c r="AP838" s="158">
        <f>_xll.qlInterestRateIndexFixingDate(Currency&amp;"ibor"&amp;Tenor,AQ838,Trigger)</f>
        <v>45149</v>
      </c>
      <c r="AQ838" s="158">
        <f>_xll.qlCalendarAdvance(Calendar,AQ837,AO838,"f",,Trigger)</f>
        <v>45153</v>
      </c>
      <c r="AR838" s="158">
        <f>_xll.qlInterestRateIndexMaturity(Currency&amp;"ibor"&amp;Tenor,AQ838,Trigger)</f>
        <v>45184</v>
      </c>
      <c r="AS838" s="320">
        <f>_xll.qlIndexFixing($AC$5,AP838,TRUE,_xll.ohTrigger(Trigger,Trigger1M))</f>
        <v>1.414975065624326E-2</v>
      </c>
      <c r="AT838" s="320">
        <f>_xll.qlIndexFixing($AU$1,AP838,TRUE,_xll.ohTrigger(Trigger,Trigger1M))</f>
        <v>1.4483822084570356E-2</v>
      </c>
    </row>
    <row r="839" spans="41:46" ht="11.25" customHeight="1" x14ac:dyDescent="0.25">
      <c r="AO839" s="159" t="s">
        <v>90</v>
      </c>
      <c r="AP839" s="158">
        <f>_xll.qlInterestRateIndexFixingDate(Currency&amp;"ibor"&amp;Tenor,AQ839,Trigger)</f>
        <v>45156</v>
      </c>
      <c r="AQ839" s="158">
        <f>_xll.qlCalendarAdvance(Calendar,AQ838,AO839,"f",,Trigger)</f>
        <v>45160</v>
      </c>
      <c r="AR839" s="158">
        <f>_xll.qlInterestRateIndexMaturity(Currency&amp;"ibor"&amp;Tenor,AQ839,Trigger)</f>
        <v>45191</v>
      </c>
      <c r="AS839" s="320">
        <f>_xll.qlIndexFixing($AC$5,AP839,TRUE,_xll.ohTrigger(Trigger,Trigger1M))</f>
        <v>1.418952626482556E-2</v>
      </c>
      <c r="AT839" s="320">
        <f>_xll.qlIndexFixing($AU$1,AP839,TRUE,_xll.ohTrigger(Trigger,Trigger1M))</f>
        <v>1.4503871625753771E-2</v>
      </c>
    </row>
    <row r="840" spans="41:46" ht="11.25" customHeight="1" x14ac:dyDescent="0.25">
      <c r="AO840" s="159" t="s">
        <v>90</v>
      </c>
      <c r="AP840" s="158">
        <f>_xll.qlInterestRateIndexFixingDate(Currency&amp;"ibor"&amp;Tenor,AQ840,Trigger)</f>
        <v>45163</v>
      </c>
      <c r="AQ840" s="158">
        <f>_xll.qlCalendarAdvance(Calendar,AQ839,AO840,"f",,Trigger)</f>
        <v>45167</v>
      </c>
      <c r="AR840" s="158">
        <f>_xll.qlInterestRateIndexMaturity(Currency&amp;"ibor"&amp;Tenor,AQ840,Trigger)</f>
        <v>45198</v>
      </c>
      <c r="AS840" s="320">
        <f>_xll.qlIndexFixing($AC$5,AP840,TRUE,_xll.ohTrigger(Trigger,Trigger1M))</f>
        <v>1.422930200947708E-2</v>
      </c>
      <c r="AT840" s="320">
        <f>_xll.qlIndexFixing($AU$1,AP840,TRUE,_xll.ohTrigger(Trigger,Trigger1M))</f>
        <v>1.4523434300967711E-2</v>
      </c>
    </row>
    <row r="841" spans="41:46" ht="11.25" customHeight="1" x14ac:dyDescent="0.25">
      <c r="AO841" s="159" t="s">
        <v>90</v>
      </c>
      <c r="AP841" s="158">
        <f>_xll.qlInterestRateIndexFixingDate(Currency&amp;"ibor"&amp;Tenor,AQ841,Trigger)</f>
        <v>45170</v>
      </c>
      <c r="AQ841" s="158">
        <f>_xll.qlCalendarAdvance(Calendar,AQ840,AO841,"f",,Trigger)</f>
        <v>45174</v>
      </c>
      <c r="AR841" s="158">
        <f>_xll.qlInterestRateIndexMaturity(Currency&amp;"ibor"&amp;Tenor,AQ841,Trigger)</f>
        <v>45204</v>
      </c>
      <c r="AS841" s="320">
        <f>_xll.qlIndexFixing($AC$5,AP841,TRUE,_xll.ohTrigger(Trigger,Trigger1M))</f>
        <v>1.4265954196440056E-2</v>
      </c>
      <c r="AT841" s="320">
        <f>_xll.qlIndexFixing($AU$1,AP841,TRUE,_xll.ohTrigger(Trigger,Trigger1M))</f>
        <v>1.4540892877717759E-2</v>
      </c>
    </row>
    <row r="842" spans="41:46" ht="11.25" customHeight="1" x14ac:dyDescent="0.25">
      <c r="AO842" s="159" t="s">
        <v>90</v>
      </c>
      <c r="AP842" s="158">
        <f>_xll.qlInterestRateIndexFixingDate(Currency&amp;"ibor"&amp;Tenor,AQ842,Trigger)</f>
        <v>45177</v>
      </c>
      <c r="AQ842" s="158">
        <f>_xll.qlCalendarAdvance(Calendar,AQ841,AO842,"f",,Trigger)</f>
        <v>45181</v>
      </c>
      <c r="AR842" s="158">
        <f>_xll.qlInterestRateIndexMaturity(Currency&amp;"ibor"&amp;Tenor,AQ842,Trigger)</f>
        <v>45211</v>
      </c>
      <c r="AS842" s="320">
        <f>_xll.qlIndexFixing($AC$5,AP842,TRUE,_xll.ohTrigger(Trigger,Trigger1M))</f>
        <v>1.4305728626059278E-2</v>
      </c>
      <c r="AT842" s="320">
        <f>_xll.qlIndexFixing($AU$1,AP842,TRUE,_xll.ohTrigger(Trigger,Trigger1M))</f>
        <v>1.4559506792585886E-2</v>
      </c>
    </row>
    <row r="843" spans="41:46" ht="11.25" customHeight="1" x14ac:dyDescent="0.25">
      <c r="AO843" s="159" t="s">
        <v>90</v>
      </c>
      <c r="AP843" s="158">
        <f>_xll.qlInterestRateIndexFixingDate(Currency&amp;"ibor"&amp;Tenor,AQ843,Trigger)</f>
        <v>45184</v>
      </c>
      <c r="AQ843" s="158">
        <f>_xll.qlCalendarAdvance(Calendar,AQ842,AO843,"f",,Trigger)</f>
        <v>45188</v>
      </c>
      <c r="AR843" s="158">
        <f>_xll.qlInterestRateIndexMaturity(Currency&amp;"ibor"&amp;Tenor,AQ843,Trigger)</f>
        <v>45218</v>
      </c>
      <c r="AS843" s="320">
        <f>_xll.qlIndexFixing($AC$5,AP843,TRUE,_xll.ohTrigger(Trigger,Trigger1M))</f>
        <v>1.4345503187351838E-2</v>
      </c>
      <c r="AT843" s="320">
        <f>_xll.qlIndexFixing($AU$1,AP843,TRUE,_xll.ohTrigger(Trigger,Trigger1M))</f>
        <v>1.4577624297165137E-2</v>
      </c>
    </row>
    <row r="844" spans="41:46" ht="11.25" customHeight="1" x14ac:dyDescent="0.25">
      <c r="AO844" s="159" t="s">
        <v>90</v>
      </c>
      <c r="AP844" s="158">
        <f>_xll.qlInterestRateIndexFixingDate(Currency&amp;"ibor"&amp;Tenor,AQ844,Trigger)</f>
        <v>45191</v>
      </c>
      <c r="AQ844" s="158">
        <f>_xll.qlCalendarAdvance(Calendar,AQ843,AO844,"f",,Trigger)</f>
        <v>45195</v>
      </c>
      <c r="AR844" s="158">
        <f>_xll.qlInterestRateIndexMaturity(Currency&amp;"ibor"&amp;Tenor,AQ844,Trigger)</f>
        <v>45225</v>
      </c>
      <c r="AS844" s="320">
        <f>_xll.qlIndexFixing($AC$5,AP844,TRUE,_xll.ohTrigger(Trigger,Trigger1M))</f>
        <v>1.4385277880328395E-2</v>
      </c>
      <c r="AT844" s="320">
        <f>_xll.qlIndexFixing($AU$1,AP844,TRUE,_xll.ohTrigger(Trigger,Trigger1M))</f>
        <v>1.45952421261768E-2</v>
      </c>
    </row>
    <row r="845" spans="41:46" ht="11.25" customHeight="1" x14ac:dyDescent="0.25">
      <c r="AO845" s="159" t="s">
        <v>90</v>
      </c>
      <c r="AP845" s="158">
        <f>_xll.qlInterestRateIndexFixingDate(Currency&amp;"ibor"&amp;Tenor,AQ845,Trigger)</f>
        <v>45198</v>
      </c>
      <c r="AQ845" s="158">
        <f>_xll.qlCalendarAdvance(Calendar,AQ844,AO845,"f",,Trigger)</f>
        <v>45202</v>
      </c>
      <c r="AR845" s="158">
        <f>_xll.qlInterestRateIndexMaturity(Currency&amp;"ibor"&amp;Tenor,AQ845,Trigger)</f>
        <v>45233</v>
      </c>
      <c r="AS845" s="320">
        <f>_xll.qlIndexFixing($AC$5,AP845,TRUE,_xll.ohTrigger(Trigger,Trigger1M))</f>
        <v>1.4428182773809084E-2</v>
      </c>
      <c r="AT845" s="320">
        <f>_xll.qlIndexFixing($AU$1,AP845,TRUE,_xll.ohTrigger(Trigger,Trigger1M))</f>
        <v>1.4613830392712608E-2</v>
      </c>
    </row>
    <row r="846" spans="41:46" ht="11.25" customHeight="1" x14ac:dyDescent="0.25">
      <c r="AO846" s="159" t="s">
        <v>90</v>
      </c>
      <c r="AP846" s="158">
        <f>_xll.qlInterestRateIndexFixingDate(Currency&amp;"ibor"&amp;Tenor,AQ846,Trigger)</f>
        <v>45205</v>
      </c>
      <c r="AQ846" s="158">
        <f>_xll.qlCalendarAdvance(Calendar,AQ845,AO846,"f",,Trigger)</f>
        <v>45209</v>
      </c>
      <c r="AR846" s="158">
        <f>_xll.qlInterestRateIndexMaturity(Currency&amp;"ibor"&amp;Tenor,AQ846,Trigger)</f>
        <v>45240</v>
      </c>
      <c r="AS846" s="320">
        <f>_xll.qlIndexFixing($AC$5,AP846,TRUE,_xll.ohTrigger(Trigger,Trigger1M))</f>
        <v>1.4467959334893976E-2</v>
      </c>
      <c r="AT846" s="320">
        <f>_xll.qlIndexFixing($AU$1,AP846,TRUE,_xll.ohTrigger(Trigger,Trigger1M))</f>
        <v>1.4630403295829555E-2</v>
      </c>
    </row>
    <row r="847" spans="41:46" ht="11.25" customHeight="1" x14ac:dyDescent="0.25">
      <c r="AO847" s="159" t="s">
        <v>90</v>
      </c>
      <c r="AP847" s="158">
        <f>_xll.qlInterestRateIndexFixingDate(Currency&amp;"ibor"&amp;Tenor,AQ847,Trigger)</f>
        <v>45212</v>
      </c>
      <c r="AQ847" s="158">
        <f>_xll.qlCalendarAdvance(Calendar,AQ846,AO847,"f",,Trigger)</f>
        <v>45216</v>
      </c>
      <c r="AR847" s="158">
        <f>_xll.qlInterestRateIndexMaturity(Currency&amp;"ibor"&amp;Tenor,AQ847,Trigger)</f>
        <v>45247</v>
      </c>
      <c r="AS847" s="320">
        <f>_xll.qlIndexFixing($AC$5,AP847,TRUE,_xll.ohTrigger(Trigger,Trigger1M))</f>
        <v>1.4507736032050668E-2</v>
      </c>
      <c r="AT847" s="320">
        <f>_xll.qlIndexFixing($AU$1,AP847,TRUE,_xll.ohTrigger(Trigger,Trigger1M))</f>
        <v>1.4646466474624399E-2</v>
      </c>
    </row>
    <row r="848" spans="41:46" ht="11.25" customHeight="1" x14ac:dyDescent="0.25">
      <c r="AO848" s="159" t="s">
        <v>90</v>
      </c>
      <c r="AP848" s="158">
        <f>_xll.qlInterestRateIndexFixingDate(Currency&amp;"ibor"&amp;Tenor,AQ848,Trigger)</f>
        <v>45219</v>
      </c>
      <c r="AQ848" s="158">
        <f>_xll.qlCalendarAdvance(Calendar,AQ847,AO848,"f",,Trigger)</f>
        <v>45223</v>
      </c>
      <c r="AR848" s="158">
        <f>_xll.qlInterestRateIndexMaturity(Currency&amp;"ibor"&amp;Tenor,AQ848,Trigger)</f>
        <v>45254</v>
      </c>
      <c r="AS848" s="320">
        <f>_xll.qlIndexFixing($AC$5,AP848,TRUE,_xll.ohTrigger(Trigger,Trigger1M))</f>
        <v>1.4547512865284315E-2</v>
      </c>
      <c r="AT848" s="320">
        <f>_xll.qlIndexFixing($AU$1,AP848,TRUE,_xll.ohTrigger(Trigger,Trigger1M))</f>
        <v>1.4662016663804582E-2</v>
      </c>
    </row>
    <row r="849" spans="41:46" ht="11.25" customHeight="1" x14ac:dyDescent="0.25">
      <c r="AO849" s="159" t="s">
        <v>90</v>
      </c>
      <c r="AP849" s="158">
        <f>_xll.qlInterestRateIndexFixingDate(Currency&amp;"ibor"&amp;Tenor,AQ849,Trigger)</f>
        <v>45226</v>
      </c>
      <c r="AQ849" s="158">
        <f>_xll.qlCalendarAdvance(Calendar,AQ848,AO849,"f",,Trigger)</f>
        <v>45230</v>
      </c>
      <c r="AR849" s="158">
        <f>_xll.qlInterestRateIndexMaturity(Currency&amp;"ibor"&amp;Tenor,AQ849,Trigger)</f>
        <v>45260</v>
      </c>
      <c r="AS849" s="320">
        <f>_xll.qlIndexFixing($AC$5,AP849,TRUE,_xll.ohTrigger(Trigger,Trigger1M))</f>
        <v>1.4584153320369886E-2</v>
      </c>
      <c r="AT849" s="320">
        <f>_xll.qlIndexFixing($AU$1,AP849,TRUE,_xll.ohTrigger(Trigger,Trigger1M))</f>
        <v>1.4675721856102442E-2</v>
      </c>
    </row>
    <row r="850" spans="41:46" ht="11.25" customHeight="1" x14ac:dyDescent="0.25">
      <c r="AO850" s="159" t="s">
        <v>90</v>
      </c>
      <c r="AP850" s="158">
        <f>_xll.qlInterestRateIndexFixingDate(Currency&amp;"ibor"&amp;Tenor,AQ850,Trigger)</f>
        <v>45233</v>
      </c>
      <c r="AQ850" s="158">
        <f>_xll.qlCalendarAdvance(Calendar,AQ849,AO850,"f",,Trigger)</f>
        <v>45237</v>
      </c>
      <c r="AR850" s="158">
        <f>_xll.qlInterestRateIndexMaturity(Currency&amp;"ibor"&amp;Tenor,AQ850,Trigger)</f>
        <v>45267</v>
      </c>
      <c r="AS850" s="320">
        <f>_xll.qlIndexFixing($AC$5,AP850,TRUE,_xll.ohTrigger(Trigger,Trigger1M))</f>
        <v>1.4623928803415787E-2</v>
      </c>
      <c r="AT850" s="320">
        <f>_xll.qlIndexFixing($AU$1,AP850,TRUE,_xll.ohTrigger(Trigger,Trigger1M))</f>
        <v>1.4690273063381554E-2</v>
      </c>
    </row>
    <row r="851" spans="41:46" ht="11.25" customHeight="1" x14ac:dyDescent="0.25">
      <c r="AO851" s="159" t="s">
        <v>90</v>
      </c>
      <c r="AP851" s="158">
        <f>_xll.qlInterestRateIndexFixingDate(Currency&amp;"ibor"&amp;Tenor,AQ851,Trigger)</f>
        <v>45240</v>
      </c>
      <c r="AQ851" s="158">
        <f>_xll.qlCalendarAdvance(Calendar,AQ850,AO851,"f",,Trigger)</f>
        <v>45244</v>
      </c>
      <c r="AR851" s="158">
        <f>_xll.qlInterestRateIndexMaturity(Currency&amp;"ibor"&amp;Tenor,AQ851,Trigger)</f>
        <v>45274</v>
      </c>
      <c r="AS851" s="320">
        <f>_xll.qlIndexFixing($AC$5,AP851,TRUE,_xll.ohTrigger(Trigger,Trigger1M))</f>
        <v>1.4663704418145684E-2</v>
      </c>
      <c r="AT851" s="320">
        <f>_xll.qlIndexFixing($AU$1,AP851,TRUE,_xll.ohTrigger(Trigger,Trigger1M))</f>
        <v>1.4704301739429049E-2</v>
      </c>
    </row>
    <row r="852" spans="41:46" ht="11.25" customHeight="1" x14ac:dyDescent="0.25">
      <c r="AO852" s="159" t="s">
        <v>90</v>
      </c>
      <c r="AP852" s="158">
        <f>_xll.qlInterestRateIndexFixingDate(Currency&amp;"ibor"&amp;Tenor,AQ852,Trigger)</f>
        <v>45247</v>
      </c>
      <c r="AQ852" s="158">
        <f>_xll.qlCalendarAdvance(Calendar,AQ851,AO852,"f",,Trigger)</f>
        <v>45251</v>
      </c>
      <c r="AR852" s="158">
        <f>_xll.qlInterestRateIndexMaturity(Currency&amp;"ibor"&amp;Tenor,AQ852,Trigger)</f>
        <v>45281</v>
      </c>
      <c r="AS852" s="320">
        <f>_xll.qlIndexFixing($AC$5,AP852,TRUE,_xll.ohTrigger(Trigger,Trigger1M))</f>
        <v>1.470348016455425E-2</v>
      </c>
      <c r="AT852" s="320">
        <f>_xll.qlIndexFixing($AU$1,AP852,TRUE,_xll.ohTrigger(Trigger,Trigger1M))</f>
        <v>1.4717804619347241E-2</v>
      </c>
    </row>
    <row r="853" spans="41:46" ht="11.25" customHeight="1" x14ac:dyDescent="0.25">
      <c r="AO853" s="159" t="s">
        <v>90</v>
      </c>
      <c r="AP853" s="158">
        <f>_xll.qlInterestRateIndexFixingDate(Currency&amp;"ibor"&amp;Tenor,AQ853,Trigger)</f>
        <v>45254</v>
      </c>
      <c r="AQ853" s="158">
        <f>_xll.qlCalendarAdvance(Calendar,AQ852,AO853,"f",,Trigger)</f>
        <v>45258</v>
      </c>
      <c r="AR853" s="158">
        <f>_xll.qlInterestRateIndexMaturity(Currency&amp;"ibor"&amp;Tenor,AQ853,Trigger)</f>
        <v>45288</v>
      </c>
      <c r="AS853" s="320">
        <f>_xll.qlIndexFixing($AC$5,AP853,TRUE,_xll.ohTrigger(Trigger,Trigger1M))</f>
        <v>1.4743256042646813E-2</v>
      </c>
      <c r="AT853" s="320">
        <f>_xll.qlIndexFixing($AU$1,AP853,TRUE,_xll.ohTrigger(Trigger,Trigger1M))</f>
        <v>1.4730778438297065E-2</v>
      </c>
    </row>
    <row r="854" spans="41:46" ht="11.25" customHeight="1" x14ac:dyDescent="0.25">
      <c r="AO854" s="159" t="s">
        <v>90</v>
      </c>
      <c r="AP854" s="158">
        <f>_xll.qlInterestRateIndexFixingDate(Currency&amp;"ibor"&amp;Tenor,AQ854,Trigger)</f>
        <v>45261</v>
      </c>
      <c r="AQ854" s="158">
        <f>_xll.qlCalendarAdvance(Calendar,AQ853,AO854,"f",,Trigger)</f>
        <v>45265</v>
      </c>
      <c r="AR854" s="158">
        <f>_xll.qlInterestRateIndexMaturity(Currency&amp;"ibor"&amp;Tenor,AQ854,Trigger)</f>
        <v>45296</v>
      </c>
      <c r="AS854" s="320">
        <f>_xll.qlIndexFixing($AC$5,AP854,TRUE,_xll.ohTrigger(Trigger,Trigger1M))</f>
        <v>1.478617672226102E-2</v>
      </c>
      <c r="AT854" s="320">
        <f>_xll.qlIndexFixing($AU$1,AP854,TRUE,_xll.ohTrigger(Trigger,Trigger1M))</f>
        <v>1.4744362166866042E-2</v>
      </c>
    </row>
    <row r="855" spans="41:46" ht="11.25" customHeight="1" x14ac:dyDescent="0.25">
      <c r="AO855" s="159" t="s">
        <v>90</v>
      </c>
      <c r="AP855" s="158">
        <f>_xll.qlInterestRateIndexFixingDate(Currency&amp;"ibor"&amp;Tenor,AQ855,Trigger)</f>
        <v>45268</v>
      </c>
      <c r="AQ855" s="158">
        <f>_xll.qlCalendarAdvance(Calendar,AQ854,AO855,"f",,Trigger)</f>
        <v>45272</v>
      </c>
      <c r="AR855" s="158">
        <f>_xll.qlInterestRateIndexMaturity(Currency&amp;"ibor"&amp;Tenor,AQ855,Trigger)</f>
        <v>45303</v>
      </c>
      <c r="AS855" s="320">
        <f>_xll.qlIndexFixing($AC$5,AP855,TRUE,_xll.ohTrigger(Trigger,Trigger1M))</f>
        <v>1.4825954508028203E-2</v>
      </c>
      <c r="AT855" s="320">
        <f>_xll.qlIndexFixing($AU$1,AP855,TRUE,_xll.ohTrigger(Trigger,Trigger1M))</f>
        <v>1.4756230004842913E-2</v>
      </c>
    </row>
    <row r="856" spans="41:46" ht="11.25" customHeight="1" x14ac:dyDescent="0.25">
      <c r="AO856" s="159" t="s">
        <v>90</v>
      </c>
      <c r="AP856" s="158">
        <f>_xll.qlInterestRateIndexFixingDate(Currency&amp;"ibor"&amp;Tenor,AQ856,Trigger)</f>
        <v>45275</v>
      </c>
      <c r="AQ856" s="158">
        <f>_xll.qlCalendarAdvance(Calendar,AQ855,AO856,"f",,Trigger)</f>
        <v>45279</v>
      </c>
      <c r="AR856" s="158">
        <f>_xll.qlInterestRateIndexMaturity(Currency&amp;"ibor"&amp;Tenor,AQ856,Trigger)</f>
        <v>45310</v>
      </c>
      <c r="AS856" s="320">
        <f>_xll.qlIndexFixing($AC$5,AP856,TRUE,_xll.ohTrigger(Trigger,Trigger1M))</f>
        <v>1.4865732429869764E-2</v>
      </c>
      <c r="AT856" s="320">
        <f>_xll.qlIndexFixing($AU$1,AP856,TRUE,_xll.ohTrigger(Trigger,Trigger1M))</f>
        <v>1.4767558732767697E-2</v>
      </c>
    </row>
    <row r="857" spans="41:46" ht="11.25" customHeight="1" x14ac:dyDescent="0.25">
      <c r="AO857" s="159" t="s">
        <v>90</v>
      </c>
      <c r="AP857" s="158">
        <f>_xll.qlInterestRateIndexFixingDate(Currency&amp;"ibor"&amp;Tenor,AQ857,Trigger)</f>
        <v>45281</v>
      </c>
      <c r="AQ857" s="158">
        <f>_xll.qlCalendarAdvance(Calendar,AQ856,AO857,"f",,Trigger)</f>
        <v>45287</v>
      </c>
      <c r="AR857" s="158">
        <f>_xll.qlInterestRateIndexMaturity(Currency&amp;"ibor"&amp;Tenor,AQ857,Trigger)</f>
        <v>45320</v>
      </c>
      <c r="AS857" s="320">
        <f>_xll.qlIndexFixing($AC$5,AP857,TRUE,_xll.ohTrigger(Trigger,Trigger1M))</f>
        <v>1.4917493516939991E-2</v>
      </c>
      <c r="AT857" s="320">
        <f>_xll.qlIndexFixing($AU$1,AP857,TRUE,_xll.ohTrigger(Trigger,Trigger1M))</f>
        <v>1.4781873996841036E-2</v>
      </c>
    </row>
    <row r="858" spans="41:46" ht="11.25" customHeight="1" x14ac:dyDescent="0.25">
      <c r="AO858" s="159" t="s">
        <v>90</v>
      </c>
      <c r="AP858" s="158">
        <f>_xll.qlInterestRateIndexFixingDate(Currency&amp;"ibor"&amp;Tenor,AQ858,Trigger)</f>
        <v>45289</v>
      </c>
      <c r="AQ858" s="158">
        <f>_xll.qlCalendarAdvance(Calendar,AQ857,AO858,"f",,Trigger)</f>
        <v>45294</v>
      </c>
      <c r="AR858" s="158">
        <f>_xll.qlInterestRateIndexMaturity(Currency&amp;"ibor"&amp;Tenor,AQ858,Trigger)</f>
        <v>45327</v>
      </c>
      <c r="AS858" s="320">
        <f>_xll.qlIndexFixing($AC$5,AP858,TRUE,_xll.ohTrigger(Trigger,Trigger1M))</f>
        <v>1.4957275048712986E-2</v>
      </c>
      <c r="AT858" s="320">
        <f>_xll.qlIndexFixing($AU$1,AP858,TRUE,_xll.ohTrigger(Trigger,Trigger1M))</f>
        <v>1.4791958686319683E-2</v>
      </c>
    </row>
    <row r="859" spans="41:46" ht="11.25" customHeight="1" x14ac:dyDescent="0.25">
      <c r="AO859" s="159" t="s">
        <v>90</v>
      </c>
      <c r="AP859" s="158">
        <f>_xll.qlInterestRateIndexFixingDate(Currency&amp;"ibor"&amp;Tenor,AQ859,Trigger)</f>
        <v>45299</v>
      </c>
      <c r="AQ859" s="158">
        <f>_xll.qlCalendarAdvance(Calendar,AQ858,AO859,"f",,Trigger)</f>
        <v>45301</v>
      </c>
      <c r="AR859" s="158">
        <f>_xll.qlInterestRateIndexMaturity(Currency&amp;"ibor"&amp;Tenor,AQ859,Trigger)</f>
        <v>45334</v>
      </c>
      <c r="AS859" s="320">
        <f>_xll.qlIndexFixing($AC$5,AP859,TRUE,_xll.ohTrigger(Trigger,Trigger1M))</f>
        <v>1.4997056725356764E-2</v>
      </c>
      <c r="AT859" s="320">
        <f>_xll.qlIndexFixing($AU$1,AP859,TRUE,_xll.ohTrigger(Trigger,Trigger1M))</f>
        <v>1.4801493494193838E-2</v>
      </c>
    </row>
    <row r="860" spans="41:46" ht="11.25" customHeight="1" x14ac:dyDescent="0.25">
      <c r="AO860" s="159" t="s">
        <v>90</v>
      </c>
      <c r="AP860" s="158">
        <f>_xll.qlInterestRateIndexFixingDate(Currency&amp;"ibor"&amp;Tenor,AQ860,Trigger)</f>
        <v>45306</v>
      </c>
      <c r="AQ860" s="158">
        <f>_xll.qlCalendarAdvance(Calendar,AQ859,AO860,"f",,Trigger)</f>
        <v>45308</v>
      </c>
      <c r="AR860" s="158">
        <f>_xll.qlInterestRateIndexMaturity(Currency&amp;"ibor"&amp;Tenor,AQ860,Trigger)</f>
        <v>45341</v>
      </c>
      <c r="AS860" s="320">
        <f>_xll.qlIndexFixing($AC$5,AP860,TRUE,_xll.ohTrigger(Trigger,Trigger1M))</f>
        <v>1.5036838546873746E-2</v>
      </c>
      <c r="AT860" s="320">
        <f>_xll.qlIndexFixing($AU$1,AP860,TRUE,_xll.ohTrigger(Trigger,Trigger1M))</f>
        <v>1.4810475155530932E-2</v>
      </c>
    </row>
    <row r="861" spans="41:46" ht="11.25" customHeight="1" x14ac:dyDescent="0.25">
      <c r="AO861" s="159" t="s">
        <v>90</v>
      </c>
      <c r="AP861" s="158">
        <f>_xll.qlInterestRateIndexFixingDate(Currency&amp;"ibor"&amp;Tenor,AQ861,Trigger)</f>
        <v>45313</v>
      </c>
      <c r="AQ861" s="158">
        <f>_xll.qlCalendarAdvance(Calendar,AQ860,AO861,"f",,Trigger)</f>
        <v>45315</v>
      </c>
      <c r="AR861" s="158">
        <f>_xll.qlInterestRateIndexMaturity(Currency&amp;"ibor"&amp;Tenor,AQ861,Trigger)</f>
        <v>45348</v>
      </c>
      <c r="AS861" s="320">
        <f>_xll.qlIndexFixing($AC$5,AP861,TRUE,_xll.ohTrigger(Trigger,Trigger1M))</f>
        <v>1.5076620513263932E-2</v>
      </c>
      <c r="AT861" s="320">
        <f>_xll.qlIndexFixing($AU$1,AP861,TRUE,_xll.ohTrigger(Trigger,Trigger1M))</f>
        <v>1.4818900405473493E-2</v>
      </c>
    </row>
    <row r="862" spans="41:46" ht="11.25" customHeight="1" x14ac:dyDescent="0.25">
      <c r="AO862" s="159" t="s">
        <v>90</v>
      </c>
      <c r="AP862" s="158">
        <f>_xll.qlInterestRateIndexFixingDate(Currency&amp;"ibor"&amp;Tenor,AQ862,Trigger)</f>
        <v>45320</v>
      </c>
      <c r="AQ862" s="158">
        <f>_xll.qlCalendarAdvance(Calendar,AQ861,AO862,"f",,Trigger)</f>
        <v>45322</v>
      </c>
      <c r="AR862" s="158">
        <f>_xll.qlInterestRateIndexMaturity(Currency&amp;"ibor"&amp;Tenor,AQ862,Trigger)</f>
        <v>45351</v>
      </c>
      <c r="AS862" s="320">
        <f>_xll.qlIndexFixing($AC$5,AP862,TRUE,_xll.ohTrigger(Trigger,Trigger1M))</f>
        <v>1.510376938036477E-2</v>
      </c>
      <c r="AT862" s="320">
        <f>_xll.qlIndexFixing($AU$1,AP862,TRUE,_xll.ohTrigger(Trigger,Trigger1M))</f>
        <v>1.4823474159011571E-2</v>
      </c>
    </row>
    <row r="863" spans="41:46" ht="11.25" customHeight="1" x14ac:dyDescent="0.25">
      <c r="AO863" s="159" t="s">
        <v>90</v>
      </c>
      <c r="AP863" s="158">
        <f>_xll.qlInterestRateIndexFixingDate(Currency&amp;"ibor"&amp;Tenor,AQ863,Trigger)</f>
        <v>45327</v>
      </c>
      <c r="AQ863" s="158">
        <f>_xll.qlCalendarAdvance(Calendar,AQ862,AO863,"f",,Trigger)</f>
        <v>45329</v>
      </c>
      <c r="AR863" s="158">
        <f>_xll.qlInterestRateIndexMaturity(Currency&amp;"ibor"&amp;Tenor,AQ863,Trigger)</f>
        <v>45358</v>
      </c>
      <c r="AS863" s="320">
        <f>_xll.qlIndexFixing($AC$5,AP863,TRUE,_xll.ohTrigger(Trigger,Trigger1M))</f>
        <v>1.5143544914709589E-2</v>
      </c>
      <c r="AT863" s="320">
        <f>_xll.qlIndexFixing($AU$1,AP863,TRUE,_xll.ohTrigger(Trigger,Trigger1M))</f>
        <v>1.4830937424652926E-2</v>
      </c>
    </row>
    <row r="864" spans="41:46" ht="11.25" customHeight="1" x14ac:dyDescent="0.25">
      <c r="AO864" s="159" t="s">
        <v>90</v>
      </c>
      <c r="AP864" s="158">
        <f>_xll.qlInterestRateIndexFixingDate(Currency&amp;"ibor"&amp;Tenor,AQ864,Trigger)</f>
        <v>45334</v>
      </c>
      <c r="AQ864" s="158">
        <f>_xll.qlCalendarAdvance(Calendar,AQ863,AO864,"f",,Trigger)</f>
        <v>45336</v>
      </c>
      <c r="AR864" s="158">
        <f>_xll.qlInterestRateIndexMaturity(Currency&amp;"ibor"&amp;Tenor,AQ864,Trigger)</f>
        <v>45365</v>
      </c>
      <c r="AS864" s="320">
        <f>_xll.qlIndexFixing($AC$5,AP864,TRUE,_xll.ohTrigger(Trigger,Trigger1M))</f>
        <v>1.5183320576342934E-2</v>
      </c>
      <c r="AT864" s="320">
        <f>_xll.qlIndexFixing($AU$1,AP864,TRUE,_xll.ohTrigger(Trigger,Trigger1M))</f>
        <v>1.4837835510024801E-2</v>
      </c>
    </row>
    <row r="865" spans="41:46" ht="11.25" customHeight="1" x14ac:dyDescent="0.25">
      <c r="AO865" s="159" t="s">
        <v>90</v>
      </c>
      <c r="AP865" s="158">
        <f>_xll.qlInterestRateIndexFixingDate(Currency&amp;"ibor"&amp;Tenor,AQ865,Trigger)</f>
        <v>45341</v>
      </c>
      <c r="AQ865" s="158">
        <f>_xll.qlCalendarAdvance(Calendar,AQ864,AO865,"f",,Trigger)</f>
        <v>45343</v>
      </c>
      <c r="AR865" s="158">
        <f>_xll.qlInterestRateIndexMaturity(Currency&amp;"ibor"&amp;Tenor,AQ865,Trigger)</f>
        <v>45372</v>
      </c>
      <c r="AS865" s="320">
        <f>_xll.qlIndexFixing($AC$5,AP865,TRUE,_xll.ohTrigger(Trigger,Trigger1M))</f>
        <v>1.5223096365270316E-2</v>
      </c>
      <c r="AT865" s="320">
        <f>_xll.qlIndexFixing($AU$1,AP865,TRUE,_xll.ohTrigger(Trigger,Trigger1M))</f>
        <v>1.48441651512277E-2</v>
      </c>
    </row>
    <row r="866" spans="41:46" ht="11.25" customHeight="1" x14ac:dyDescent="0.25">
      <c r="AO866" s="159" t="s">
        <v>90</v>
      </c>
      <c r="AP866" s="158">
        <f>_xll.qlInterestRateIndexFixingDate(Currency&amp;"ibor"&amp;Tenor,AQ866,Trigger)</f>
        <v>45348</v>
      </c>
      <c r="AQ866" s="158">
        <f>_xll.qlCalendarAdvance(Calendar,AQ865,AO866,"f",,Trigger)</f>
        <v>45350</v>
      </c>
      <c r="AR866" s="158">
        <f>_xll.qlInterestRateIndexMaturity(Currency&amp;"ibor"&amp;Tenor,AQ866,Trigger)</f>
        <v>45379</v>
      </c>
      <c r="AS866" s="320">
        <f>_xll.qlIndexFixing($AC$5,AP866,TRUE,_xll.ohTrigger(Trigger,Trigger1M))</f>
        <v>1.5262872281486222E-2</v>
      </c>
      <c r="AT866" s="320">
        <f>_xll.qlIndexFixing($AU$1,AP866,TRUE,_xll.ohTrigger(Trigger,Trigger1M))</f>
        <v>1.4849923084414495E-2</v>
      </c>
    </row>
    <row r="867" spans="41:46" ht="11.25" customHeight="1" x14ac:dyDescent="0.25">
      <c r="AO867" s="159" t="s">
        <v>90</v>
      </c>
      <c r="AP867" s="158">
        <f>_xll.qlInterestRateIndexFixingDate(Currency&amp;"ibor"&amp;Tenor,AQ867,Trigger)</f>
        <v>45355</v>
      </c>
      <c r="AQ867" s="158">
        <f>_xll.qlCalendarAdvance(Calendar,AQ866,AO867,"f",,Trigger)</f>
        <v>45357</v>
      </c>
      <c r="AR867" s="158">
        <f>_xll.qlInterestRateIndexMaturity(Currency&amp;"ibor"&amp;Tenor,AQ867,Trigger)</f>
        <v>45390</v>
      </c>
      <c r="AS867" s="320">
        <f>_xll.qlIndexFixing($AC$5,AP867,TRUE,_xll.ohTrigger(Trigger,Trigger1M))</f>
        <v>1.5315315353932654E-2</v>
      </c>
      <c r="AT867" s="320">
        <f>_xll.qlIndexFixing($AU$1,AP867,TRUE,_xll.ohTrigger(Trigger,Trigger1M))</f>
        <v>1.4857584443293801E-2</v>
      </c>
    </row>
    <row r="868" spans="41:46" ht="11.25" customHeight="1" x14ac:dyDescent="0.25">
      <c r="AO868" s="159" t="s">
        <v>90</v>
      </c>
      <c r="AP868" s="158">
        <f>_xll.qlInterestRateIndexFixingDate(Currency&amp;"ibor"&amp;Tenor,AQ868,Trigger)</f>
        <v>45362</v>
      </c>
      <c r="AQ868" s="158">
        <f>_xll.qlCalendarAdvance(Calendar,AQ867,AO868,"f",,Trigger)</f>
        <v>45364</v>
      </c>
      <c r="AR868" s="158">
        <f>_xll.qlInterestRateIndexMaturity(Currency&amp;"ibor"&amp;Tenor,AQ868,Trigger)</f>
        <v>45397</v>
      </c>
      <c r="AS868" s="320">
        <f>_xll.qlIndexFixing($AC$5,AP868,TRUE,_xll.ohTrigger(Trigger,Trigger1M))</f>
        <v>1.5355098334440114E-2</v>
      </c>
      <c r="AT868" s="320">
        <f>_xll.qlIndexFixing($AU$1,AP868,TRUE,_xll.ohTrigger(Trigger,Trigger1M))</f>
        <v>1.4862023403877152E-2</v>
      </c>
    </row>
    <row r="869" spans="41:46" ht="11.25" customHeight="1" x14ac:dyDescent="0.25">
      <c r="AO869" s="159" t="s">
        <v>90</v>
      </c>
      <c r="AP869" s="158">
        <f>_xll.qlInterestRateIndexFixingDate(Currency&amp;"ibor"&amp;Tenor,AQ869,Trigger)</f>
        <v>45369</v>
      </c>
      <c r="AQ869" s="158">
        <f>_xll.qlCalendarAdvance(Calendar,AQ868,AO869,"f",,Trigger)</f>
        <v>45371</v>
      </c>
      <c r="AR869" s="158">
        <f>_xll.qlInterestRateIndexMaturity(Currency&amp;"ibor"&amp;Tenor,AQ869,Trigger)</f>
        <v>45404</v>
      </c>
      <c r="AS869" s="320">
        <f>_xll.qlIndexFixing($AC$5,AP869,TRUE,_xll.ohTrigger(Trigger,Trigger1M))</f>
        <v>1.5394881459823203E-2</v>
      </c>
      <c r="AT869" s="320">
        <f>_xll.qlIndexFixing($AU$1,AP869,TRUE,_xll.ohTrigger(Trigger,Trigger1M))</f>
        <v>1.4865879837013617E-2</v>
      </c>
    </row>
    <row r="870" spans="41:46" ht="11.25" customHeight="1" x14ac:dyDescent="0.25">
      <c r="AO870" s="159" t="s">
        <v>90</v>
      </c>
      <c r="AP870" s="158">
        <f>_xll.qlInterestRateIndexFixingDate(Currency&amp;"ibor"&amp;Tenor,AQ870,Trigger)</f>
        <v>45376</v>
      </c>
      <c r="AQ870" s="158">
        <f>_xll.qlCalendarAdvance(Calendar,AQ869,AO870,"f",,Trigger)</f>
        <v>45378</v>
      </c>
      <c r="AR870" s="158">
        <f>_xll.qlInterestRateIndexMaturity(Currency&amp;"ibor"&amp;Tenor,AQ870,Trigger)</f>
        <v>45411</v>
      </c>
      <c r="AS870" s="320">
        <f>_xll.qlIndexFixing($AC$5,AP870,TRUE,_xll.ohTrigger(Trigger,Trigger1M))</f>
        <v>1.5434664730081918E-2</v>
      </c>
      <c r="AT870" s="320">
        <f>_xll.qlIndexFixing($AU$1,AP870,TRUE,_xll.ohTrigger(Trigger,Trigger1M))</f>
        <v>1.4869150478577257E-2</v>
      </c>
    </row>
    <row r="871" spans="41:46" ht="11.25" customHeight="1" x14ac:dyDescent="0.25">
      <c r="AO871" s="159" t="s">
        <v>90</v>
      </c>
      <c r="AP871" s="158">
        <f>_xll.qlInterestRateIndexFixingDate(Currency&amp;"ibor"&amp;Tenor,AQ871,Trigger)</f>
        <v>45379</v>
      </c>
      <c r="AQ871" s="158">
        <f>_xll.qlCalendarAdvance(Calendar,AQ870,AO871,"f",,Trigger)</f>
        <v>45385</v>
      </c>
      <c r="AR871" s="158">
        <f>_xll.qlInterestRateIndexMaturity(Currency&amp;"ibor"&amp;Tenor,AQ871,Trigger)</f>
        <v>45415</v>
      </c>
      <c r="AS871" s="320">
        <f>_xll.qlIndexFixing($AC$5,AP871,TRUE,_xll.ohTrigger(Trigger,Trigger1M))</f>
        <v>1.5464926984004812E-2</v>
      </c>
      <c r="AT871" s="320">
        <f>_xll.qlIndexFixing($AU$1,AP871,TRUE,_xll.ohTrigger(Trigger,Trigger1M))</f>
        <v>1.4870481235576882E-2</v>
      </c>
    </row>
    <row r="872" spans="41:46" ht="11.25" customHeight="1" x14ac:dyDescent="0.25">
      <c r="AO872" s="159" t="s">
        <v>90</v>
      </c>
      <c r="AP872" s="158">
        <f>_xll.qlInterestRateIndexFixingDate(Currency&amp;"ibor"&amp;Tenor,AQ872,Trigger)</f>
        <v>45390</v>
      </c>
      <c r="AQ872" s="158">
        <f>_xll.qlCalendarAdvance(Calendar,AQ871,AO872,"f",,Trigger)</f>
        <v>45392</v>
      </c>
      <c r="AR872" s="158">
        <f>_xll.qlInterestRateIndexMaturity(Currency&amp;"ibor"&amp;Tenor,AQ872,Trigger)</f>
        <v>45422</v>
      </c>
      <c r="AS872" s="320">
        <f>_xll.qlIndexFixing($AC$5,AP872,TRUE,_xll.ohTrigger(Trigger,Trigger1M))</f>
        <v>1.5504705382942241E-2</v>
      </c>
      <c r="AT872" s="320">
        <f>_xll.qlIndexFixing($AU$1,AP872,TRUE,_xll.ohTrigger(Trigger,Trigger1M))</f>
        <v>1.4872697952309721E-2</v>
      </c>
    </row>
    <row r="873" spans="41:46" ht="11.25" customHeight="1" x14ac:dyDescent="0.25">
      <c r="AO873" s="159" t="s">
        <v>90</v>
      </c>
      <c r="AP873" s="158">
        <f>_xll.qlInterestRateIndexFixingDate(Currency&amp;"ibor"&amp;Tenor,AQ873,Trigger)</f>
        <v>45397</v>
      </c>
      <c r="AQ873" s="158">
        <f>_xll.qlCalendarAdvance(Calendar,AQ872,AO873,"f",,Trigger)</f>
        <v>45399</v>
      </c>
      <c r="AR873" s="158">
        <f>_xll.qlInterestRateIndexMaturity(Currency&amp;"ibor"&amp;Tenor,AQ873,Trigger)</f>
        <v>45429</v>
      </c>
      <c r="AS873" s="320">
        <f>_xll.qlIndexFixing($AC$5,AP873,TRUE,_xll.ohTrigger(Trigger,Trigger1M))</f>
        <v>1.5413759541223371E-2</v>
      </c>
      <c r="AT873" s="320">
        <f>_xll.qlIndexFixing($AU$1,AP873,TRUE,_xll.ohTrigger(Trigger,Trigger1M))</f>
        <v>1.48743225516208E-2</v>
      </c>
    </row>
    <row r="874" spans="41:46" ht="11.25" customHeight="1" x14ac:dyDescent="0.25">
      <c r="AO874" s="159" t="s">
        <v>90</v>
      </c>
      <c r="AP874" s="158">
        <f>_xll.qlInterestRateIndexFixingDate(Currency&amp;"ibor"&amp;Tenor,AQ874,Trigger)</f>
        <v>45404</v>
      </c>
      <c r="AQ874" s="158">
        <f>_xll.qlCalendarAdvance(Calendar,AQ873,AO874,"f",,Trigger)</f>
        <v>45406</v>
      </c>
      <c r="AR874" s="158">
        <f>_xll.qlInterestRateIndexMaturity(Currency&amp;"ibor"&amp;Tenor,AQ874,Trigger)</f>
        <v>45436</v>
      </c>
      <c r="AS874" s="320">
        <f>_xll.qlIndexFixing($AC$5,AP874,TRUE,_xll.ohTrigger(Trigger,Trigger1M))</f>
        <v>1.5147592503301333E-2</v>
      </c>
      <c r="AT874" s="320">
        <f>_xll.qlIndexFixing($AU$1,AP874,TRUE,_xll.ohTrigger(Trigger,Trigger1M))</f>
        <v>1.4875443642456965E-2</v>
      </c>
    </row>
    <row r="875" spans="41:46" ht="11.25" customHeight="1" x14ac:dyDescent="0.25">
      <c r="AO875" s="159" t="s">
        <v>90</v>
      </c>
      <c r="AP875" s="158">
        <f>_xll.qlInterestRateIndexFixingDate(Currency&amp;"ibor"&amp;Tenor,AQ875,Trigger)</f>
        <v>45411</v>
      </c>
      <c r="AQ875" s="158">
        <f>_xll.qlCalendarAdvance(Calendar,AQ874,AO875,"f",,Trigger)</f>
        <v>45414</v>
      </c>
      <c r="AR875" s="158">
        <f>_xll.qlInterestRateIndexMaturity(Currency&amp;"ibor"&amp;Tenor,AQ875,Trigger)</f>
        <v>45446</v>
      </c>
      <c r="AS875" s="320">
        <f>_xll.qlIndexFixing($AC$5,AP875,TRUE,_xll.ohTrigger(Trigger,Trigger1M))</f>
        <v>1.4814788321214634E-2</v>
      </c>
      <c r="AT875" s="320">
        <f>_xll.qlIndexFixing($AU$1,AP875,TRUE,_xll.ohTrigger(Trigger,Trigger1M))</f>
        <v>1.4877078562527124E-2</v>
      </c>
    </row>
    <row r="876" spans="41:46" ht="11.25" customHeight="1" x14ac:dyDescent="0.25">
      <c r="AO876" s="159" t="s">
        <v>90</v>
      </c>
      <c r="AP876" s="158">
        <f>_xll.qlInterestRateIndexFixingDate(Currency&amp;"ibor"&amp;Tenor,AQ876,Trigger)</f>
        <v>45419</v>
      </c>
      <c r="AQ876" s="158">
        <f>_xll.qlCalendarAdvance(Calendar,AQ875,AO876,"f",,Trigger)</f>
        <v>45421</v>
      </c>
      <c r="AR876" s="158">
        <f>_xll.qlInterestRateIndexMaturity(Currency&amp;"ibor"&amp;Tenor,AQ876,Trigger)</f>
        <v>45453</v>
      </c>
      <c r="AS876" s="320">
        <f>_xll.qlIndexFixing($AC$5,AP876,TRUE,_xll.ohTrigger(Trigger,Trigger1M))</f>
        <v>1.4564782284756661E-2</v>
      </c>
      <c r="AT876" s="320">
        <f>_xll.qlIndexFixing($AU$1,AP876,TRUE,_xll.ohTrigger(Trigger,Trigger1M))</f>
        <v>1.4877824813865348E-2</v>
      </c>
    </row>
    <row r="877" spans="41:46" ht="11.25" customHeight="1" x14ac:dyDescent="0.25">
      <c r="AO877" s="159" t="s">
        <v>90</v>
      </c>
      <c r="AP877" s="158">
        <f>_xll.qlInterestRateIndexFixingDate(Currency&amp;"ibor"&amp;Tenor,AQ877,Trigger)</f>
        <v>45426</v>
      </c>
      <c r="AQ877" s="158">
        <f>_xll.qlCalendarAdvance(Calendar,AQ876,AO877,"f",,Trigger)</f>
        <v>45428</v>
      </c>
      <c r="AR877" s="158">
        <f>_xll.qlInterestRateIndexMaturity(Currency&amp;"ibor"&amp;Tenor,AQ877,Trigger)</f>
        <v>45460</v>
      </c>
      <c r="AS877" s="320">
        <f>_xll.qlIndexFixing($AC$5,AP877,TRUE,_xll.ohTrigger(Trigger,Trigger1M))</f>
        <v>1.4395242858820934E-2</v>
      </c>
      <c r="AT877" s="320">
        <f>_xll.qlIndexFixing($AU$1,AP877,TRUE,_xll.ohTrigger(Trigger,Trigger1M))</f>
        <v>1.4878715417965815E-2</v>
      </c>
    </row>
    <row r="878" spans="41:46" ht="11.25" customHeight="1" x14ac:dyDescent="0.25">
      <c r="AO878" s="159" t="s">
        <v>90</v>
      </c>
      <c r="AP878" s="158">
        <f>_xll.qlInterestRateIndexFixingDate(Currency&amp;"ibor"&amp;Tenor,AQ878,Trigger)</f>
        <v>45433</v>
      </c>
      <c r="AQ878" s="158">
        <f>_xll.qlCalendarAdvance(Calendar,AQ877,AO878,"f",,Trigger)</f>
        <v>45435</v>
      </c>
      <c r="AR878" s="158">
        <f>_xll.qlInterestRateIndexMaturity(Currency&amp;"ibor"&amp;Tenor,AQ878,Trigger)</f>
        <v>45467</v>
      </c>
      <c r="AS878" s="320">
        <f>_xll.qlIndexFixing($AC$5,AP878,TRUE,_xll.ohTrigger(Trigger,Trigger1M))</f>
        <v>1.4429463265706599E-2</v>
      </c>
      <c r="AT878" s="320">
        <f>_xll.qlIndexFixing($AU$1,AP878,TRUE,_xll.ohTrigger(Trigger,Trigger1M))</f>
        <v>1.4879880468554318E-2</v>
      </c>
    </row>
    <row r="879" spans="41:46" ht="11.25" customHeight="1" x14ac:dyDescent="0.25">
      <c r="AO879" s="159" t="s">
        <v>90</v>
      </c>
      <c r="AP879" s="158">
        <f>_xll.qlInterestRateIndexFixingDate(Currency&amp;"ibor"&amp;Tenor,AQ879,Trigger)</f>
        <v>45440</v>
      </c>
      <c r="AQ879" s="158">
        <f>_xll.qlCalendarAdvance(Calendar,AQ878,AO879,"f",,Trigger)</f>
        <v>45442</v>
      </c>
      <c r="AR879" s="158">
        <f>_xll.qlInterestRateIndexMaturity(Currency&amp;"ibor"&amp;Tenor,AQ879,Trigger)</f>
        <v>45471</v>
      </c>
      <c r="AS879" s="320">
        <f>_xll.qlIndexFixing($AC$5,AP879,TRUE,_xll.ohTrigger(Trigger,Trigger1M))</f>
        <v>1.4455480433538965E-2</v>
      </c>
      <c r="AT879" s="320">
        <f>_xll.qlIndexFixing($AU$1,AP879,TRUE,_xll.ohTrigger(Trigger,Trigger1M))</f>
        <v>1.488003140009236E-2</v>
      </c>
    </row>
    <row r="880" spans="41:46" ht="11.25" customHeight="1" x14ac:dyDescent="0.25">
      <c r="AO880" s="159" t="s">
        <v>90</v>
      </c>
      <c r="AP880" s="158">
        <f>_xll.qlInterestRateIndexFixingDate(Currency&amp;"ibor"&amp;Tenor,AQ880,Trigger)</f>
        <v>45447</v>
      </c>
      <c r="AQ880" s="158">
        <f>_xll.qlCalendarAdvance(Calendar,AQ879,AO880,"f",,Trigger)</f>
        <v>45449</v>
      </c>
      <c r="AR880" s="158">
        <f>_xll.qlInterestRateIndexMaturity(Currency&amp;"ibor"&amp;Tenor,AQ880,Trigger)</f>
        <v>45481</v>
      </c>
      <c r="AS880" s="320">
        <f>_xll.qlIndexFixing($AC$5,AP880,TRUE,_xll.ohTrigger(Trigger,Trigger1M))</f>
        <v>1.4497904391353456E-2</v>
      </c>
      <c r="AT880" s="320">
        <f>_xll.qlIndexFixing($AU$1,AP880,TRUE,_xll.ohTrigger(Trigger,Trigger1M))</f>
        <v>1.4883085778759075E-2</v>
      </c>
    </row>
    <row r="881" spans="41:46" ht="11.25" customHeight="1" x14ac:dyDescent="0.25">
      <c r="AO881" s="159" t="s">
        <v>90</v>
      </c>
      <c r="AP881" s="158">
        <f>_xll.qlInterestRateIndexFixingDate(Currency&amp;"ibor"&amp;Tenor,AQ881,Trigger)</f>
        <v>45454</v>
      </c>
      <c r="AQ881" s="158">
        <f>_xll.qlCalendarAdvance(Calendar,AQ880,AO881,"f",,Trigger)</f>
        <v>45456</v>
      </c>
      <c r="AR881" s="158">
        <f>_xll.qlInterestRateIndexMaturity(Currency&amp;"ibor"&amp;Tenor,AQ881,Trigger)</f>
        <v>45488</v>
      </c>
      <c r="AS881" s="320">
        <f>_xll.qlIndexFixing($AC$5,AP881,TRUE,_xll.ohTrigger(Trigger,Trigger1M))</f>
        <v>1.4532125110114646E-2</v>
      </c>
      <c r="AT881" s="320">
        <f>_xll.qlIndexFixing($AU$1,AP881,TRUE,_xll.ohTrigger(Trigger,Trigger1M))</f>
        <v>1.4885134482151008E-2</v>
      </c>
    </row>
    <row r="882" spans="41:46" ht="11.25" customHeight="1" x14ac:dyDescent="0.25">
      <c r="AO882" s="159" t="s">
        <v>90</v>
      </c>
      <c r="AP882" s="158">
        <f>_xll.qlInterestRateIndexFixingDate(Currency&amp;"ibor"&amp;Tenor,AQ882,Trigger)</f>
        <v>45461</v>
      </c>
      <c r="AQ882" s="158">
        <f>_xll.qlCalendarAdvance(Calendar,AQ881,AO882,"f",,Trigger)</f>
        <v>45463</v>
      </c>
      <c r="AR882" s="158">
        <f>_xll.qlInterestRateIndexMaturity(Currency&amp;"ibor"&amp;Tenor,AQ882,Trigger)</f>
        <v>45495</v>
      </c>
      <c r="AS882" s="320">
        <f>_xll.qlIndexFixing($AC$5,AP882,TRUE,_xll.ohTrigger(Trigger,Trigger1M))</f>
        <v>1.4566345932837677E-2</v>
      </c>
      <c r="AT882" s="320">
        <f>_xll.qlIndexFixing($AU$1,AP882,TRUE,_xll.ohTrigger(Trigger,Trigger1M))</f>
        <v>1.4887486180289733E-2</v>
      </c>
    </row>
    <row r="883" spans="41:46" ht="11.25" customHeight="1" x14ac:dyDescent="0.25">
      <c r="AO883" s="159" t="s">
        <v>90</v>
      </c>
      <c r="AP883" s="158">
        <f>_xll.qlInterestRateIndexFixingDate(Currency&amp;"ibor"&amp;Tenor,AQ883,Trigger)</f>
        <v>45468</v>
      </c>
      <c r="AQ883" s="158">
        <f>_xll.qlCalendarAdvance(Calendar,AQ882,AO883,"f",,Trigger)</f>
        <v>45470</v>
      </c>
      <c r="AR883" s="158">
        <f>_xll.qlInterestRateIndexMaturity(Currency&amp;"ibor"&amp;Tenor,AQ883,Trigger)</f>
        <v>45502</v>
      </c>
      <c r="AS883" s="320">
        <f>_xll.qlIndexFixing($AC$5,AP883,TRUE,_xll.ohTrigger(Trigger,Trigger1M))</f>
        <v>1.4600566859522546E-2</v>
      </c>
      <c r="AT883" s="320">
        <f>_xll.qlIndexFixing($AU$1,AP883,TRUE,_xll.ohTrigger(Trigger,Trigger1M))</f>
        <v>1.4890145095135532E-2</v>
      </c>
    </row>
    <row r="884" spans="41:46" ht="11.25" customHeight="1" x14ac:dyDescent="0.25">
      <c r="AO884" s="159" t="s">
        <v>90</v>
      </c>
      <c r="AP884" s="158">
        <f>_xll.qlInterestRateIndexFixingDate(Currency&amp;"ibor"&amp;Tenor,AQ884,Trigger)</f>
        <v>45475</v>
      </c>
      <c r="AQ884" s="158">
        <f>_xll.qlCalendarAdvance(Calendar,AQ883,AO884,"f",,Trigger)</f>
        <v>45477</v>
      </c>
      <c r="AR884" s="158">
        <f>_xll.qlInterestRateIndexMaturity(Currency&amp;"ibor"&amp;Tenor,AQ884,Trigger)</f>
        <v>45509</v>
      </c>
      <c r="AS884" s="320">
        <f>_xll.qlIndexFixing($AC$5,AP884,TRUE,_xll.ohTrigger(Trigger,Trigger1M))</f>
        <v>1.4634787890164258E-2</v>
      </c>
      <c r="AT884" s="320">
        <f>_xll.qlIndexFixing($AU$1,AP884,TRUE,_xll.ohTrigger(Trigger,Trigger1M))</f>
        <v>1.4893115448661176E-2</v>
      </c>
    </row>
    <row r="885" spans="41:46" ht="11.25" customHeight="1" x14ac:dyDescent="0.25">
      <c r="AO885" s="159" t="s">
        <v>90</v>
      </c>
      <c r="AP885" s="158">
        <f>_xll.qlInterestRateIndexFixingDate(Currency&amp;"ibor"&amp;Tenor,AQ885,Trigger)</f>
        <v>45482</v>
      </c>
      <c r="AQ885" s="158">
        <f>_xll.qlCalendarAdvance(Calendar,AQ884,AO885,"f",,Trigger)</f>
        <v>45484</v>
      </c>
      <c r="AR885" s="158">
        <f>_xll.qlInterestRateIndexMaturity(Currency&amp;"ibor"&amp;Tenor,AQ885,Trigger)</f>
        <v>45516</v>
      </c>
      <c r="AS885" s="320">
        <f>_xll.qlIndexFixing($AC$5,AP885,TRUE,_xll.ohTrigger(Trigger,Trigger1M))</f>
        <v>1.466900902476781E-2</v>
      </c>
      <c r="AT885" s="320">
        <f>_xll.qlIndexFixing($AU$1,AP885,TRUE,_xll.ohTrigger(Trigger,Trigger1M))</f>
        <v>1.4896401462886899E-2</v>
      </c>
    </row>
    <row r="886" spans="41:46" ht="11.25" customHeight="1" x14ac:dyDescent="0.25">
      <c r="AO886" s="159" t="s">
        <v>90</v>
      </c>
      <c r="AP886" s="158">
        <f>_xll.qlInterestRateIndexFixingDate(Currency&amp;"ibor"&amp;Tenor,AQ886,Trigger)</f>
        <v>45489</v>
      </c>
      <c r="AQ886" s="158">
        <f>_xll.qlCalendarAdvance(Calendar,AQ885,AO886,"f",,Trigger)</f>
        <v>45491</v>
      </c>
      <c r="AR886" s="158">
        <f>_xll.qlInterestRateIndexMaturity(Currency&amp;"ibor"&amp;Tenor,AQ886,Trigger)</f>
        <v>45523</v>
      </c>
      <c r="AS886" s="320">
        <f>_xll.qlIndexFixing($AC$5,AP886,TRUE,_xll.ohTrigger(Trigger,Trigger1M))</f>
        <v>1.4703230263335698E-2</v>
      </c>
      <c r="AT886" s="320">
        <f>_xll.qlIndexFixing($AU$1,AP886,TRUE,_xll.ohTrigger(Trigger,Trigger1M))</f>
        <v>1.4900007359852918E-2</v>
      </c>
    </row>
    <row r="887" spans="41:46" ht="11.25" customHeight="1" x14ac:dyDescent="0.25">
      <c r="AO887" s="159" t="s">
        <v>90</v>
      </c>
      <c r="AP887" s="158">
        <f>_xll.qlInterestRateIndexFixingDate(Currency&amp;"ibor"&amp;Tenor,AQ887,Trigger)</f>
        <v>45496</v>
      </c>
      <c r="AQ887" s="158">
        <f>_xll.qlCalendarAdvance(Calendar,AQ886,AO887,"f",,Trigger)</f>
        <v>45498</v>
      </c>
      <c r="AR887" s="158">
        <f>_xll.qlInterestRateIndexMaturity(Currency&amp;"ibor"&amp;Tenor,AQ887,Trigger)</f>
        <v>45530</v>
      </c>
      <c r="AS887" s="320">
        <f>_xll.qlIndexFixing($AC$5,AP887,TRUE,_xll.ohTrigger(Trigger,Trigger1M))</f>
        <v>1.4737451605862928E-2</v>
      </c>
      <c r="AT887" s="320">
        <f>_xll.qlIndexFixing($AU$1,AP887,TRUE,_xll.ohTrigger(Trigger,Trigger1M))</f>
        <v>1.4903937361634423E-2</v>
      </c>
    </row>
    <row r="888" spans="41:46" ht="11.25" customHeight="1" x14ac:dyDescent="0.25">
      <c r="AO888" s="159" t="s">
        <v>90</v>
      </c>
      <c r="AP888" s="158">
        <f>_xll.qlInterestRateIndexFixingDate(Currency&amp;"ibor"&amp;Tenor,AQ888,Trigger)</f>
        <v>45503</v>
      </c>
      <c r="AQ888" s="158">
        <f>_xll.qlCalendarAdvance(Calendar,AQ887,AO888,"f",,Trigger)</f>
        <v>45505</v>
      </c>
      <c r="AR888" s="158">
        <f>_xll.qlInterestRateIndexMaturity(Currency&amp;"ibor"&amp;Tenor,AQ888,Trigger)</f>
        <v>45537</v>
      </c>
      <c r="AS888" s="320">
        <f>_xll.qlIndexFixing($AC$5,AP888,TRUE,_xll.ohTrigger(Trigger,Trigger1M))</f>
        <v>1.4771673052354495E-2</v>
      </c>
      <c r="AT888" s="320">
        <f>_xll.qlIndexFixing($AU$1,AP888,TRUE,_xll.ohTrigger(Trigger,Trigger1M))</f>
        <v>1.4908195690336579E-2</v>
      </c>
    </row>
    <row r="889" spans="41:46" ht="11.25" customHeight="1" x14ac:dyDescent="0.25">
      <c r="AO889" s="159" t="s">
        <v>90</v>
      </c>
      <c r="AP889" s="158">
        <f>_xll.qlInterestRateIndexFixingDate(Currency&amp;"ibor"&amp;Tenor,AQ889,Trigger)</f>
        <v>45510</v>
      </c>
      <c r="AQ889" s="158">
        <f>_xll.qlCalendarAdvance(Calendar,AQ888,AO889,"f",,Trigger)</f>
        <v>45512</v>
      </c>
      <c r="AR889" s="158">
        <f>_xll.qlInterestRateIndexMaturity(Currency&amp;"ibor"&amp;Tenor,AQ889,Trigger)</f>
        <v>45544</v>
      </c>
      <c r="AS889" s="320">
        <f>_xll.qlIndexFixing($AC$5,AP889,TRUE,_xll.ohTrigger(Trigger,Trigger1M))</f>
        <v>1.4805894602802905E-2</v>
      </c>
      <c r="AT889" s="320">
        <f>_xll.qlIndexFixing($AU$1,AP889,TRUE,_xll.ohTrigger(Trigger,Trigger1M))</f>
        <v>1.4912786568112013E-2</v>
      </c>
    </row>
    <row r="890" spans="41:46" ht="11.25" customHeight="1" x14ac:dyDescent="0.25">
      <c r="AO890" s="159" t="s">
        <v>90</v>
      </c>
      <c r="AP890" s="158">
        <f>_xll.qlInterestRateIndexFixingDate(Currency&amp;"ibor"&amp;Tenor,AQ890,Trigger)</f>
        <v>45517</v>
      </c>
      <c r="AQ890" s="158">
        <f>_xll.qlCalendarAdvance(Calendar,AQ889,AO890,"f",,Trigger)</f>
        <v>45519</v>
      </c>
      <c r="AR890" s="158">
        <f>_xll.qlInterestRateIndexMaturity(Currency&amp;"ibor"&amp;Tenor,AQ890,Trigger)</f>
        <v>45551</v>
      </c>
      <c r="AS890" s="320">
        <f>_xll.qlIndexFixing($AC$5,AP890,TRUE,_xll.ohTrigger(Trigger,Trigger1M))</f>
        <v>1.484011625721815E-2</v>
      </c>
      <c r="AT890" s="320">
        <f>_xll.qlIndexFixing($AU$1,AP890,TRUE,_xll.ohTrigger(Trigger,Trigger1M))</f>
        <v>1.4917714217133338E-2</v>
      </c>
    </row>
    <row r="891" spans="41:46" ht="11.25" customHeight="1" x14ac:dyDescent="0.25">
      <c r="AO891" s="159" t="s">
        <v>90</v>
      </c>
      <c r="AP891" s="158">
        <f>_xll.qlInterestRateIndexFixingDate(Currency&amp;"ibor"&amp;Tenor,AQ891,Trigger)</f>
        <v>45524</v>
      </c>
      <c r="AQ891" s="158">
        <f>_xll.qlCalendarAdvance(Calendar,AQ890,AO891,"f",,Trigger)</f>
        <v>45526</v>
      </c>
      <c r="AR891" s="158">
        <f>_xll.qlInterestRateIndexMaturity(Currency&amp;"ibor"&amp;Tenor,AQ891,Trigger)</f>
        <v>45558</v>
      </c>
      <c r="AS891" s="320">
        <f>_xll.qlIndexFixing($AC$5,AP891,TRUE,_xll.ohTrigger(Trigger,Trigger1M))</f>
        <v>1.4874338015595234E-2</v>
      </c>
      <c r="AT891" s="320">
        <f>_xll.qlIndexFixing($AU$1,AP891,TRUE,_xll.ohTrigger(Trigger,Trigger1M))</f>
        <v>1.4922982859625622E-2</v>
      </c>
    </row>
    <row r="892" spans="41:46" ht="11.25" customHeight="1" x14ac:dyDescent="0.25">
      <c r="AO892" s="159" t="s">
        <v>90</v>
      </c>
      <c r="AP892" s="158">
        <f>_xll.qlInterestRateIndexFixingDate(Currency&amp;"ibor"&amp;Tenor,AQ892,Trigger)</f>
        <v>45531</v>
      </c>
      <c r="AQ892" s="158">
        <f>_xll.qlCalendarAdvance(Calendar,AQ891,AO892,"f",,Trigger)</f>
        <v>45533</v>
      </c>
      <c r="AR892" s="158">
        <f>_xll.qlInterestRateIndexMaturity(Currency&amp;"ibor"&amp;Tenor,AQ892,Trigger)</f>
        <v>45565</v>
      </c>
      <c r="AS892" s="320">
        <f>_xll.qlIndexFixing($AC$5,AP892,TRUE,_xll.ohTrigger(Trigger,Trigger1M))</f>
        <v>1.4908559877936656E-2</v>
      </c>
      <c r="AT892" s="320">
        <f>_xll.qlIndexFixing($AU$1,AP892,TRUE,_xll.ohTrigger(Trigger,Trigger1M))</f>
        <v>1.4928596717836418E-2</v>
      </c>
    </row>
    <row r="893" spans="41:46" ht="11.25" customHeight="1" x14ac:dyDescent="0.25">
      <c r="AO893" s="159" t="s">
        <v>90</v>
      </c>
      <c r="AP893" s="158">
        <f>_xll.qlInterestRateIndexFixingDate(Currency&amp;"ibor"&amp;Tenor,AQ893,Trigger)</f>
        <v>45538</v>
      </c>
      <c r="AQ893" s="158">
        <f>_xll.qlCalendarAdvance(Calendar,AQ892,AO893,"f",,Trigger)</f>
        <v>45540</v>
      </c>
      <c r="AR893" s="158">
        <f>_xll.qlInterestRateIndexMaturity(Currency&amp;"ibor"&amp;Tenor,AQ893,Trigger)</f>
        <v>45572</v>
      </c>
      <c r="AS893" s="320">
        <f>_xll.qlIndexFixing($AC$5,AP893,TRUE,_xll.ohTrigger(Trigger,Trigger1M))</f>
        <v>1.4942781844239916E-2</v>
      </c>
      <c r="AT893" s="320">
        <f>_xll.qlIndexFixing($AU$1,AP893,TRUE,_xll.ohTrigger(Trigger,Trigger1M))</f>
        <v>1.4934560014065734E-2</v>
      </c>
    </row>
    <row r="894" spans="41:46" ht="11.25" customHeight="1" x14ac:dyDescent="0.25">
      <c r="AO894" s="159" t="s">
        <v>90</v>
      </c>
      <c r="AP894" s="158">
        <f>_xll.qlInterestRateIndexFixingDate(Currency&amp;"ibor"&amp;Tenor,AQ894,Trigger)</f>
        <v>45545</v>
      </c>
      <c r="AQ894" s="158">
        <f>_xll.qlCalendarAdvance(Calendar,AQ893,AO894,"f",,Trigger)</f>
        <v>45547</v>
      </c>
      <c r="AR894" s="158">
        <f>_xll.qlInterestRateIndexMaturity(Currency&amp;"ibor"&amp;Tenor,AQ894,Trigger)</f>
        <v>45579</v>
      </c>
      <c r="AS894" s="320">
        <f>_xll.qlIndexFixing($AC$5,AP894,TRUE,_xll.ohTrigger(Trigger,Trigger1M))</f>
        <v>1.4977003914507514E-2</v>
      </c>
      <c r="AT894" s="320">
        <f>_xll.qlIndexFixing($AU$1,AP894,TRUE,_xll.ohTrigger(Trigger,Trigger1M))</f>
        <v>1.4940876970653549E-2</v>
      </c>
    </row>
    <row r="895" spans="41:46" ht="11.25" customHeight="1" x14ac:dyDescent="0.25">
      <c r="AO895" s="159" t="s">
        <v>90</v>
      </c>
      <c r="AP895" s="158">
        <f>_xll.qlInterestRateIndexFixingDate(Currency&amp;"ibor"&amp;Tenor,AQ895,Trigger)</f>
        <v>45552</v>
      </c>
      <c r="AQ895" s="158">
        <f>_xll.qlCalendarAdvance(Calendar,AQ894,AO895,"f",,Trigger)</f>
        <v>45554</v>
      </c>
      <c r="AR895" s="158">
        <f>_xll.qlInterestRateIndexMaturity(Currency&amp;"ibor"&amp;Tenor,AQ895,Trigger)</f>
        <v>45586</v>
      </c>
      <c r="AS895" s="320">
        <f>_xll.qlIndexFixing($AC$5,AP895,TRUE,_xll.ohTrigger(Trigger,Trigger1M))</f>
        <v>1.5011226088739449E-2</v>
      </c>
      <c r="AT895" s="320">
        <f>_xll.qlIndexFixing($AU$1,AP895,TRUE,_xll.ohTrigger(Trigger,Trigger1M))</f>
        <v>1.4947551809974813E-2</v>
      </c>
    </row>
    <row r="896" spans="41:46" ht="11.25" customHeight="1" x14ac:dyDescent="0.25">
      <c r="AO896" s="159" t="s">
        <v>90</v>
      </c>
      <c r="AP896" s="158">
        <f>_xll.qlInterestRateIndexFixingDate(Currency&amp;"ibor"&amp;Tenor,AQ896,Trigger)</f>
        <v>45559</v>
      </c>
      <c r="AQ896" s="158">
        <f>_xll.qlCalendarAdvance(Calendar,AQ895,AO896,"f",,Trigger)</f>
        <v>45561</v>
      </c>
      <c r="AR896" s="158">
        <f>_xll.qlInterestRateIndexMaturity(Currency&amp;"ibor"&amp;Tenor,AQ896,Trigger)</f>
        <v>45593</v>
      </c>
      <c r="AS896" s="320">
        <f>_xll.qlIndexFixing($AC$5,AP896,TRUE,_xll.ohTrigger(Trigger,Trigger1M))</f>
        <v>1.5045448366935721E-2</v>
      </c>
      <c r="AT896" s="320">
        <f>_xll.qlIndexFixing($AU$1,AP896,TRUE,_xll.ohTrigger(Trigger,Trigger1M))</f>
        <v>1.4954588754454434E-2</v>
      </c>
    </row>
    <row r="897" spans="41:46" ht="11.25" customHeight="1" x14ac:dyDescent="0.25">
      <c r="AO897" s="159" t="s">
        <v>90</v>
      </c>
      <c r="AP897" s="158">
        <f>_xll.qlInterestRateIndexFixingDate(Currency&amp;"ibor"&amp;Tenor,AQ897,Trigger)</f>
        <v>45566</v>
      </c>
      <c r="AQ897" s="158">
        <f>_xll.qlCalendarAdvance(Calendar,AQ896,AO897,"f",,Trigger)</f>
        <v>45568</v>
      </c>
      <c r="AR897" s="158">
        <f>_xll.qlInterestRateIndexMaturity(Currency&amp;"ibor"&amp;Tenor,AQ897,Trigger)</f>
        <v>45600</v>
      </c>
      <c r="AS897" s="320">
        <f>_xll.qlIndexFixing($AC$5,AP897,TRUE,_xll.ohTrigger(Trigger,Trigger1M))</f>
        <v>1.507967074909633E-2</v>
      </c>
      <c r="AT897" s="320">
        <f>_xll.qlIndexFixing($AU$1,AP897,TRUE,_xll.ohTrigger(Trigger,Trigger1M))</f>
        <v>1.4961992026562287E-2</v>
      </c>
    </row>
    <row r="898" spans="41:46" ht="11.25" customHeight="1" x14ac:dyDescent="0.25">
      <c r="AO898" s="159" t="s">
        <v>90</v>
      </c>
      <c r="AP898" s="158">
        <f>_xll.qlInterestRateIndexFixingDate(Currency&amp;"ibor"&amp;Tenor,AQ898,Trigger)</f>
        <v>45573</v>
      </c>
      <c r="AQ898" s="158">
        <f>_xll.qlCalendarAdvance(Calendar,AQ897,AO898,"f",,Trigger)</f>
        <v>45575</v>
      </c>
      <c r="AR898" s="158">
        <f>_xll.qlInterestRateIndexMaturity(Currency&amp;"ibor"&amp;Tenor,AQ898,Trigger)</f>
        <v>45607</v>
      </c>
      <c r="AS898" s="320">
        <f>_xll.qlIndexFixing($AC$5,AP898,TRUE,_xll.ohTrigger(Trigger,Trigger1M))</f>
        <v>1.5113893235223774E-2</v>
      </c>
      <c r="AT898" s="320">
        <f>_xll.qlIndexFixing($AU$1,AP898,TRUE,_xll.ohTrigger(Trigger,Trigger1M))</f>
        <v>1.4969765848815708E-2</v>
      </c>
    </row>
    <row r="899" spans="41:46" ht="11.25" customHeight="1" x14ac:dyDescent="0.25">
      <c r="AO899" s="159" t="s">
        <v>90</v>
      </c>
      <c r="AP899" s="158">
        <f>_xll.qlInterestRateIndexFixingDate(Currency&amp;"ibor"&amp;Tenor,AQ899,Trigger)</f>
        <v>45580</v>
      </c>
      <c r="AQ899" s="158">
        <f>_xll.qlCalendarAdvance(Calendar,AQ898,AO899,"f",,Trigger)</f>
        <v>45582</v>
      </c>
      <c r="AR899" s="158">
        <f>_xll.qlInterestRateIndexMaturity(Currency&amp;"ibor"&amp;Tenor,AQ899,Trigger)</f>
        <v>45614</v>
      </c>
      <c r="AS899" s="320">
        <f>_xll.qlIndexFixing($AC$5,AP899,TRUE,_xll.ohTrigger(Trigger,Trigger1M))</f>
        <v>1.5148115825315556E-2</v>
      </c>
      <c r="AT899" s="320">
        <f>_xll.qlIndexFixing($AU$1,AP899,TRUE,_xll.ohTrigger(Trigger,Trigger1M))</f>
        <v>1.4977914443774498E-2</v>
      </c>
    </row>
    <row r="900" spans="41:46" ht="11.25" customHeight="1" x14ac:dyDescent="0.25">
      <c r="AO900" s="159" t="s">
        <v>90</v>
      </c>
      <c r="AP900" s="158">
        <f>_xll.qlInterestRateIndexFixingDate(Currency&amp;"ibor"&amp;Tenor,AQ900,Trigger)</f>
        <v>45587</v>
      </c>
      <c r="AQ900" s="158">
        <f>_xll.qlCalendarAdvance(Calendar,AQ899,AO900,"f",,Trigger)</f>
        <v>45589</v>
      </c>
      <c r="AR900" s="158">
        <f>_xll.qlInterestRateIndexMaturity(Currency&amp;"ibor"&amp;Tenor,AQ900,Trigger)</f>
        <v>45621</v>
      </c>
      <c r="AS900" s="320">
        <f>_xll.qlIndexFixing($AC$5,AP900,TRUE,_xll.ohTrigger(Trigger,Trigger1M))</f>
        <v>1.5182338519371674E-2</v>
      </c>
      <c r="AT900" s="320">
        <f>_xll.qlIndexFixing($AU$1,AP900,TRUE,_xll.ohTrigger(Trigger,Trigger1M))</f>
        <v>1.4986442034050917E-2</v>
      </c>
    </row>
    <row r="901" spans="41:46" ht="11.25" customHeight="1" x14ac:dyDescent="0.25">
      <c r="AO901" s="159" t="s">
        <v>90</v>
      </c>
      <c r="AP901" s="158">
        <f>_xll.qlInterestRateIndexFixingDate(Currency&amp;"ibor"&amp;Tenor,AQ901,Trigger)</f>
        <v>45594</v>
      </c>
      <c r="AQ901" s="158">
        <f>_xll.qlCalendarAdvance(Calendar,AQ900,AO901,"f",,Trigger)</f>
        <v>45596</v>
      </c>
      <c r="AR901" s="158">
        <f>_xll.qlInterestRateIndexMaturity(Currency&amp;"ibor"&amp;Tenor,AQ901,Trigger)</f>
        <v>45625</v>
      </c>
      <c r="AS901" s="320">
        <f>_xll.qlIndexFixing($AC$5,AP901,TRUE,_xll.ohTrigger(Trigger,Trigger1M))</f>
        <v>1.5208264490772084E-2</v>
      </c>
      <c r="AT901" s="320">
        <f>_xll.qlIndexFixing($AU$1,AP901,TRUE,_xll.ohTrigger(Trigger,Trigger1M))</f>
        <v>1.499241454829779E-2</v>
      </c>
    </row>
    <row r="902" spans="41:46" ht="11.25" customHeight="1" x14ac:dyDescent="0.25">
      <c r="AO902" s="159" t="s">
        <v>90</v>
      </c>
      <c r="AP902" s="158">
        <f>_xll.qlInterestRateIndexFixingDate(Currency&amp;"ibor"&amp;Tenor,AQ902,Trigger)</f>
        <v>45601</v>
      </c>
      <c r="AQ902" s="158">
        <f>_xll.qlCalendarAdvance(Calendar,AQ901,AO902,"f",,Trigger)</f>
        <v>45603</v>
      </c>
      <c r="AR902" s="158">
        <f>_xll.qlInterestRateIndexMaturity(Currency&amp;"ibor"&amp;Tenor,AQ902,Trigger)</f>
        <v>45635</v>
      </c>
      <c r="AS902" s="320">
        <f>_xll.qlIndexFixing($AC$5,AP902,TRUE,_xll.ohTrigger(Trigger,Trigger1M))</f>
        <v>1.5250784219384417E-2</v>
      </c>
      <c r="AT902" s="320">
        <f>_xll.qlIndexFixing($AU$1,AP902,TRUE,_xll.ohTrigger(Trigger,Trigger1M))</f>
        <v>1.5004651091267973E-2</v>
      </c>
    </row>
    <row r="903" spans="41:46" ht="11.25" customHeight="1" x14ac:dyDescent="0.25">
      <c r="AO903" s="159" t="s">
        <v>90</v>
      </c>
      <c r="AP903" s="158">
        <f>_xll.qlInterestRateIndexFixingDate(Currency&amp;"ibor"&amp;Tenor,AQ903,Trigger)</f>
        <v>45608</v>
      </c>
      <c r="AQ903" s="158">
        <f>_xll.qlCalendarAdvance(Calendar,AQ902,AO903,"f",,Trigger)</f>
        <v>45610</v>
      </c>
      <c r="AR903" s="158">
        <f>_xll.qlInterestRateIndexMaturity(Currency&amp;"ibor"&amp;Tenor,AQ903,Trigger)</f>
        <v>45642</v>
      </c>
      <c r="AS903" s="320">
        <f>_xll.qlIndexFixing($AC$5,AP903,TRUE,_xll.ohTrigger(Trigger,Trigger1M))</f>
        <v>1.5285007225341041E-2</v>
      </c>
      <c r="AT903" s="320">
        <f>_xll.qlIndexFixing($AU$1,AP903,TRUE,_xll.ohTrigger(Trigger,Trigger1M))</f>
        <v>1.5014341003690423E-2</v>
      </c>
    </row>
    <row r="904" spans="41:46" ht="11.25" customHeight="1" x14ac:dyDescent="0.25">
      <c r="AO904" s="159" t="s">
        <v>90</v>
      </c>
      <c r="AP904" s="158">
        <f>_xll.qlInterestRateIndexFixingDate(Currency&amp;"ibor"&amp;Tenor,AQ904,Trigger)</f>
        <v>45615</v>
      </c>
      <c r="AQ904" s="158">
        <f>_xll.qlCalendarAdvance(Calendar,AQ903,AO904,"f",,Trigger)</f>
        <v>45617</v>
      </c>
      <c r="AR904" s="158">
        <f>_xll.qlInterestRateIndexMaturity(Currency&amp;"ibor"&amp;Tenor,AQ904,Trigger)</f>
        <v>45649</v>
      </c>
      <c r="AS904" s="320">
        <f>_xll.qlIndexFixing($AC$5,AP904,TRUE,_xll.ohTrigger(Trigger,Trigger1M))</f>
        <v>1.53192303352645E-2</v>
      </c>
      <c r="AT904" s="320">
        <f>_xll.qlIndexFixing($AU$1,AP904,TRUE,_xll.ohTrigger(Trigger,Trigger1M))</f>
        <v>1.5024426802406621E-2</v>
      </c>
    </row>
    <row r="905" spans="41:46" ht="11.25" customHeight="1" x14ac:dyDescent="0.25">
      <c r="AO905" s="159" t="s">
        <v>90</v>
      </c>
      <c r="AP905" s="158">
        <f>_xll.qlInterestRateIndexFixingDate(Currency&amp;"ibor"&amp;Tenor,AQ905,Trigger)</f>
        <v>45622</v>
      </c>
      <c r="AQ905" s="158">
        <f>_xll.qlCalendarAdvance(Calendar,AQ904,AO905,"f",,Trigger)</f>
        <v>45624</v>
      </c>
      <c r="AR905" s="158">
        <f>_xll.qlInterestRateIndexMaturity(Currency&amp;"ibor"&amp;Tenor,AQ905,Trigger)</f>
        <v>45656</v>
      </c>
      <c r="AS905" s="320">
        <f>_xll.qlIndexFixing($AC$5,AP905,TRUE,_xll.ohTrigger(Trigger,Trigger1M))</f>
        <v>1.5353453549154794E-2</v>
      </c>
      <c r="AT905" s="320">
        <f>_xll.qlIndexFixing($AU$1,AP905,TRUE,_xll.ohTrigger(Trigger,Trigger1M))</f>
        <v>1.5034912710296111E-2</v>
      </c>
    </row>
    <row r="906" spans="41:46" ht="11.25" customHeight="1" x14ac:dyDescent="0.25">
      <c r="AO906" s="159" t="s">
        <v>90</v>
      </c>
      <c r="AP906" s="158">
        <f>_xll.qlInterestRateIndexFixingDate(Currency&amp;"ibor"&amp;Tenor,AQ906,Trigger)</f>
        <v>45629</v>
      </c>
      <c r="AQ906" s="158">
        <f>_xll.qlCalendarAdvance(Calendar,AQ905,AO906,"f",,Trigger)</f>
        <v>45631</v>
      </c>
      <c r="AR906" s="158">
        <f>_xll.qlInterestRateIndexMaturity(Currency&amp;"ibor"&amp;Tenor,AQ906,Trigger)</f>
        <v>45663</v>
      </c>
      <c r="AS906" s="320">
        <f>_xll.qlIndexFixing($AC$5,AP906,TRUE,_xll.ohTrigger(Trigger,Trigger1M))</f>
        <v>1.5387676867014422E-2</v>
      </c>
      <c r="AT906" s="320">
        <f>_xll.qlIndexFixing($AU$1,AP906,TRUE,_xll.ohTrigger(Trigger,Trigger1M))</f>
        <v>1.5045802950295895E-2</v>
      </c>
    </row>
    <row r="907" spans="41:46" ht="11.25" customHeight="1" x14ac:dyDescent="0.25">
      <c r="AO907" s="159" t="s">
        <v>90</v>
      </c>
      <c r="AP907" s="158">
        <f>_xll.qlInterestRateIndexFixingDate(Currency&amp;"ibor"&amp;Tenor,AQ907,Trigger)</f>
        <v>45636</v>
      </c>
      <c r="AQ907" s="158">
        <f>_xll.qlCalendarAdvance(Calendar,AQ906,AO907,"f",,Trigger)</f>
        <v>45638</v>
      </c>
      <c r="AR907" s="158">
        <f>_xll.qlInterestRateIndexMaturity(Currency&amp;"ibor"&amp;Tenor,AQ907,Trigger)</f>
        <v>45670</v>
      </c>
      <c r="AS907" s="320">
        <f>_xll.qlIndexFixing($AC$5,AP907,TRUE,_xll.ohTrigger(Trigger,Trigger1M))</f>
        <v>1.5421900288840884E-2</v>
      </c>
      <c r="AT907" s="320">
        <f>_xll.qlIndexFixing($AU$1,AP907,TRUE,_xll.ohTrigger(Trigger,Trigger1M))</f>
        <v>1.5057101745402923E-2</v>
      </c>
    </row>
    <row r="908" spans="41:46" ht="11.25" customHeight="1" x14ac:dyDescent="0.25">
      <c r="AO908" s="159" t="s">
        <v>90</v>
      </c>
      <c r="AP908" s="158">
        <f>_xll.qlInterestRateIndexFixingDate(Currency&amp;"ibor"&amp;Tenor,AQ908,Trigger)</f>
        <v>45643</v>
      </c>
      <c r="AQ908" s="158">
        <f>_xll.qlCalendarAdvance(Calendar,AQ907,AO908,"f",,Trigger)</f>
        <v>45645</v>
      </c>
      <c r="AR908" s="158">
        <f>_xll.qlInterestRateIndexMaturity(Currency&amp;"ibor"&amp;Tenor,AQ908,Trigger)</f>
        <v>45677</v>
      </c>
      <c r="AS908" s="320">
        <f>_xll.qlIndexFixing($AC$5,AP908,TRUE,_xll.ohTrigger(Trigger,Trigger1M))</f>
        <v>1.5456123814634182E-2</v>
      </c>
      <c r="AT908" s="320">
        <f>_xll.qlIndexFixing($AU$1,AP908,TRUE,_xll.ohTrigger(Trigger,Trigger1M))</f>
        <v>1.5068813318681595E-2</v>
      </c>
    </row>
    <row r="909" spans="41:46" ht="11.25" customHeight="1" x14ac:dyDescent="0.25">
      <c r="AO909" s="159" t="s">
        <v>90</v>
      </c>
      <c r="AP909" s="158">
        <f>_xll.qlInterestRateIndexFixingDate(Currency&amp;"ibor"&amp;Tenor,AQ909,Trigger)</f>
        <v>45649</v>
      </c>
      <c r="AQ909" s="158">
        <f>_xll.qlCalendarAdvance(Calendar,AQ908,AO909,"f",,Trigger)</f>
        <v>45653</v>
      </c>
      <c r="AR909" s="158">
        <f>_xll.qlInterestRateIndexMaturity(Currency&amp;"ibor"&amp;Tenor,AQ909,Trigger)</f>
        <v>45684</v>
      </c>
      <c r="AS909" s="320">
        <f>_xll.qlIndexFixing($AC$5,AP909,TRUE,_xll.ohTrigger(Trigger,Trigger1M))</f>
        <v>1.5492458780778991E-2</v>
      </c>
      <c r="AT909" s="320">
        <f>_xll.qlIndexFixing($AU$1,AP909,TRUE,_xll.ohTrigger(Trigger,Trigger1M))</f>
        <v>1.5081485935024348E-2</v>
      </c>
    </row>
    <row r="910" spans="41:46" ht="11.25" customHeight="1" x14ac:dyDescent="0.25">
      <c r="AO910" s="159" t="s">
        <v>90</v>
      </c>
      <c r="AP910" s="158">
        <f>_xll.qlInterestRateIndexFixingDate(Currency&amp;"ibor"&amp;Tenor,AQ910,Trigger)</f>
        <v>45657</v>
      </c>
      <c r="AQ910" s="158">
        <f>_xll.qlCalendarAdvance(Calendar,AQ909,AO910,"f",,Trigger)</f>
        <v>45660</v>
      </c>
      <c r="AR910" s="158">
        <f>_xll.qlInterestRateIndexMaturity(Currency&amp;"ibor"&amp;Tenor,AQ910,Trigger)</f>
        <v>45691</v>
      </c>
      <c r="AS910" s="320">
        <f>_xll.qlIndexFixing($AC$5,AP910,TRUE,_xll.ohTrigger(Trigger,Trigger1M))</f>
        <v>1.5526681048521207E-2</v>
      </c>
      <c r="AT910" s="320">
        <f>_xll.qlIndexFixing($AU$1,AP910,TRUE,_xll.ohTrigger(Trigger,Trigger1M))</f>
        <v>1.509406523006996E-2</v>
      </c>
    </row>
    <row r="911" spans="41:46" ht="11.25" customHeight="1" x14ac:dyDescent="0.25">
      <c r="AO911" s="159" t="s">
        <v>90</v>
      </c>
      <c r="AP911" s="158">
        <f>_xll.qlInterestRateIndexFixingDate(Currency&amp;"ibor"&amp;Tenor,AQ911,Trigger)</f>
        <v>45665</v>
      </c>
      <c r="AQ911" s="158">
        <f>_xll.qlCalendarAdvance(Calendar,AQ910,AO911,"f",,Trigger)</f>
        <v>45667</v>
      </c>
      <c r="AR911" s="158">
        <f>_xll.qlInterestRateIndexMaturity(Currency&amp;"ibor"&amp;Tenor,AQ911,Trigger)</f>
        <v>45698</v>
      </c>
      <c r="AS911" s="320">
        <f>_xll.qlIndexFixing($AC$5,AP911,TRUE,_xll.ohTrigger(Trigger,Trigger1M))</f>
        <v>1.5560903416980276E-2</v>
      </c>
      <c r="AT911" s="320">
        <f>_xll.qlIndexFixing($AU$1,AP911,TRUE,_xll.ohTrigger(Trigger,Trigger1M))</f>
        <v>1.5107070256209821E-2</v>
      </c>
    </row>
    <row r="912" spans="41:46" ht="11.25" customHeight="1" x14ac:dyDescent="0.25">
      <c r="AO912" s="159" t="s">
        <v>90</v>
      </c>
      <c r="AP912" s="158">
        <f>_xll.qlInterestRateIndexFixingDate(Currency&amp;"ibor"&amp;Tenor,AQ912,Trigger)</f>
        <v>45672</v>
      </c>
      <c r="AQ912" s="158">
        <f>_xll.qlCalendarAdvance(Calendar,AQ911,AO912,"f",,Trigger)</f>
        <v>45674</v>
      </c>
      <c r="AR912" s="158">
        <f>_xll.qlInterestRateIndexMaturity(Currency&amp;"ibor"&amp;Tenor,AQ912,Trigger)</f>
        <v>45705</v>
      </c>
      <c r="AS912" s="320">
        <f>_xll.qlIndexFixing($AC$5,AP912,TRUE,_xll.ohTrigger(Trigger,Trigger1M))</f>
        <v>1.5595125886153621E-2</v>
      </c>
      <c r="AT912" s="320">
        <f>_xll.qlIndexFixing($AU$1,AP912,TRUE,_xll.ohTrigger(Trigger,Trigger1M))</f>
        <v>1.5120505236553535E-2</v>
      </c>
    </row>
    <row r="913" spans="41:46" ht="11.25" customHeight="1" x14ac:dyDescent="0.25">
      <c r="AO913" s="159" t="s">
        <v>90</v>
      </c>
      <c r="AP913" s="158">
        <f>_xll.qlInterestRateIndexFixingDate(Currency&amp;"ibor"&amp;Tenor,AQ913,Trigger)</f>
        <v>45679</v>
      </c>
      <c r="AQ913" s="158">
        <f>_xll.qlCalendarAdvance(Calendar,AQ912,AO913,"f",,Trigger)</f>
        <v>45681</v>
      </c>
      <c r="AR913" s="158">
        <f>_xll.qlInterestRateIndexMaturity(Currency&amp;"ibor"&amp;Tenor,AQ913,Trigger)</f>
        <v>45712</v>
      </c>
      <c r="AS913" s="320">
        <f>_xll.qlIndexFixing($AC$5,AP913,TRUE,_xll.ohTrigger(Trigger,Trigger1M))</f>
        <v>1.5629348456043819E-2</v>
      </c>
      <c r="AT913" s="320">
        <f>_xll.qlIndexFixing($AU$1,AP913,TRUE,_xll.ohTrigger(Trigger,Trigger1M))</f>
        <v>1.5134374394262276E-2</v>
      </c>
    </row>
    <row r="914" spans="41:46" ht="11.25" customHeight="1" x14ac:dyDescent="0.25">
      <c r="AO914" s="159" t="s">
        <v>90</v>
      </c>
      <c r="AP914" s="158">
        <f>_xll.qlInterestRateIndexFixingDate(Currency&amp;"ibor"&amp;Tenor,AQ914,Trigger)</f>
        <v>45686</v>
      </c>
      <c r="AQ914" s="158">
        <f>_xll.qlCalendarAdvance(Calendar,AQ913,AO914,"f",,Trigger)</f>
        <v>45688</v>
      </c>
      <c r="AR914" s="158">
        <f>_xll.qlInterestRateIndexMaturity(Currency&amp;"ibor"&amp;Tenor,AQ914,Trigger)</f>
        <v>45716</v>
      </c>
      <c r="AS914" s="320">
        <f>_xll.qlIndexFixing($AC$5,AP914,TRUE,_xll.ohTrigger(Trigger,Trigger1M))</f>
        <v>1.5655216867714712E-2</v>
      </c>
      <c r="AT914" s="320">
        <f>_xll.qlIndexFixing($AU$1,AP914,TRUE,_xll.ohTrigger(Trigger,Trigger1M))</f>
        <v>1.5144557127044132E-2</v>
      </c>
    </row>
    <row r="915" spans="41:46" ht="11.25" customHeight="1" x14ac:dyDescent="0.25">
      <c r="AO915" s="159" t="s">
        <v>90</v>
      </c>
      <c r="AP915" s="158">
        <f>_xll.qlInterestRateIndexFixingDate(Currency&amp;"ibor"&amp;Tenor,AQ915,Trigger)</f>
        <v>45693</v>
      </c>
      <c r="AQ915" s="158">
        <f>_xll.qlCalendarAdvance(Calendar,AQ914,AO915,"f",,Trigger)</f>
        <v>45695</v>
      </c>
      <c r="AR915" s="158">
        <f>_xll.qlInterestRateIndexMaturity(Currency&amp;"ibor"&amp;Tenor,AQ915,Trigger)</f>
        <v>45723</v>
      </c>
      <c r="AS915" s="320">
        <f>_xll.qlIndexFixing($AC$5,AP915,TRUE,_xll.ohTrigger(Trigger,Trigger1M))</f>
        <v>1.5689435150884532E-2</v>
      </c>
      <c r="AT915" s="320">
        <f>_xll.qlIndexFixing($AU$1,AP915,TRUE,_xll.ohTrigger(Trigger,Trigger1M))</f>
        <v>1.5159209621122192E-2</v>
      </c>
    </row>
    <row r="916" spans="41:46" ht="11.25" customHeight="1" x14ac:dyDescent="0.25">
      <c r="AO916" s="159" t="s">
        <v>90</v>
      </c>
      <c r="AP916" s="158">
        <f>_xll.qlInterestRateIndexFixingDate(Currency&amp;"ibor"&amp;Tenor,AQ916,Trigger)</f>
        <v>45700</v>
      </c>
      <c r="AQ916" s="158">
        <f>_xll.qlCalendarAdvance(Calendar,AQ915,AO916,"f",,Trigger)</f>
        <v>45702</v>
      </c>
      <c r="AR916" s="158">
        <f>_xll.qlInterestRateIndexMaturity(Currency&amp;"ibor"&amp;Tenor,AQ916,Trigger)</f>
        <v>45730</v>
      </c>
      <c r="AS916" s="320">
        <f>_xll.qlIndexFixing($AC$5,AP916,TRUE,_xll.ohTrigger(Trigger,Trigger1M))</f>
        <v>1.572365352501302E-2</v>
      </c>
      <c r="AT916" s="320">
        <f>_xll.qlIndexFixing($AU$1,AP916,TRUE,_xll.ohTrigger(Trigger,Trigger1M))</f>
        <v>1.517430799932987E-2</v>
      </c>
    </row>
    <row r="917" spans="41:46" ht="11.25" customHeight="1" x14ac:dyDescent="0.25">
      <c r="AO917" s="159" t="s">
        <v>90</v>
      </c>
      <c r="AP917" s="158">
        <f>_xll.qlInterestRateIndexFixingDate(Currency&amp;"ibor"&amp;Tenor,AQ917,Trigger)</f>
        <v>45707</v>
      </c>
      <c r="AQ917" s="158">
        <f>_xll.qlCalendarAdvance(Calendar,AQ916,AO917,"f",,Trigger)</f>
        <v>45709</v>
      </c>
      <c r="AR917" s="158">
        <f>_xll.qlInterestRateIndexMaturity(Currency&amp;"ibor"&amp;Tenor,AQ917,Trigger)</f>
        <v>45737</v>
      </c>
      <c r="AS917" s="320">
        <f>_xll.qlIndexFixing($AC$5,AP917,TRUE,_xll.ohTrigger(Trigger,Trigger1M))</f>
        <v>1.5757871990103034E-2</v>
      </c>
      <c r="AT917" s="320">
        <f>_xll.qlIndexFixing($AU$1,AP917,TRUE,_xll.ohTrigger(Trigger,Trigger1M))</f>
        <v>1.518985648439505E-2</v>
      </c>
    </row>
    <row r="918" spans="41:46" ht="11.25" customHeight="1" x14ac:dyDescent="0.25">
      <c r="AO918" s="159" t="s">
        <v>90</v>
      </c>
      <c r="AP918" s="158">
        <f>_xll.qlInterestRateIndexFixingDate(Currency&amp;"ibor"&amp;Tenor,AQ918,Trigger)</f>
        <v>45714</v>
      </c>
      <c r="AQ918" s="158">
        <f>_xll.qlCalendarAdvance(Calendar,AQ917,AO918,"f",,Trigger)</f>
        <v>45716</v>
      </c>
      <c r="AR918" s="158">
        <f>_xll.qlInterestRateIndexMaturity(Currency&amp;"ibor"&amp;Tenor,AQ918,Trigger)</f>
        <v>45747</v>
      </c>
      <c r="AS918" s="320">
        <f>_xll.qlIndexFixing($AC$5,AP918,TRUE,_xll.ohTrigger(Trigger,Trigger1M))</f>
        <v>1.5800462816250208E-2</v>
      </c>
      <c r="AT918" s="320">
        <f>_xll.qlIndexFixing($AU$1,AP918,TRUE,_xll.ohTrigger(Trigger,Trigger1M))</f>
        <v>1.5210380659071987E-2</v>
      </c>
    </row>
    <row r="919" spans="41:46" ht="11.25" customHeight="1" x14ac:dyDescent="0.25">
      <c r="AO919" s="159" t="s">
        <v>90</v>
      </c>
      <c r="AP919" s="158">
        <f>_xll.qlInterestRateIndexFixingDate(Currency&amp;"ibor"&amp;Tenor,AQ919,Trigger)</f>
        <v>45721</v>
      </c>
      <c r="AQ919" s="158">
        <f>_xll.qlCalendarAdvance(Calendar,AQ918,AO919,"f",,Trigger)</f>
        <v>45723</v>
      </c>
      <c r="AR919" s="158">
        <f>_xll.qlInterestRateIndexMaturity(Currency&amp;"ibor"&amp;Tenor,AQ919,Trigger)</f>
        <v>45754</v>
      </c>
      <c r="AS919" s="320">
        <f>_xll.qlIndexFixing($AC$5,AP919,TRUE,_xll.ohTrigger(Trigger,Trigger1M))</f>
        <v>1.5834685990446688E-2</v>
      </c>
      <c r="AT919" s="320">
        <f>_xll.qlIndexFixing($AU$1,AP919,TRUE,_xll.ohTrigger(Trigger,Trigger1M))</f>
        <v>1.5226943571452954E-2</v>
      </c>
    </row>
    <row r="920" spans="41:46" ht="11.25" customHeight="1" x14ac:dyDescent="0.25">
      <c r="AO920" s="159" t="s">
        <v>90</v>
      </c>
      <c r="AP920" s="158">
        <f>_xll.qlInterestRateIndexFixingDate(Currency&amp;"ibor"&amp;Tenor,AQ920,Trigger)</f>
        <v>45728</v>
      </c>
      <c r="AQ920" s="158">
        <f>_xll.qlCalendarAdvance(Calendar,AQ919,AO920,"f",,Trigger)</f>
        <v>45730</v>
      </c>
      <c r="AR920" s="158">
        <f>_xll.qlInterestRateIndexMaturity(Currency&amp;"ibor"&amp;Tenor,AQ920,Trigger)</f>
        <v>45761</v>
      </c>
      <c r="AS920" s="320">
        <f>_xll.qlIndexFixing($AC$5,AP920,TRUE,_xll.ohTrigger(Trigger,Trigger1M))</f>
        <v>1.5868909265360023E-2</v>
      </c>
      <c r="AT920" s="320">
        <f>_xll.qlIndexFixing($AU$1,AP920,TRUE,_xll.ohTrigger(Trigger,Trigger1M))</f>
        <v>1.5243970225384889E-2</v>
      </c>
    </row>
    <row r="921" spans="41:46" ht="11.25" customHeight="1" x14ac:dyDescent="0.25">
      <c r="AO921" s="159" t="s">
        <v>90</v>
      </c>
      <c r="AP921" s="158">
        <f>_xll.qlInterestRateIndexFixingDate(Currency&amp;"ibor"&amp;Tenor,AQ921,Trigger)</f>
        <v>45735</v>
      </c>
      <c r="AQ921" s="158">
        <f>_xll.qlCalendarAdvance(Calendar,AQ920,AO921,"f",,Trigger)</f>
        <v>45737</v>
      </c>
      <c r="AR921" s="158">
        <f>_xll.qlInterestRateIndexMaturity(Currency&amp;"ibor"&amp;Tenor,AQ921,Trigger)</f>
        <v>45769</v>
      </c>
      <c r="AS921" s="320">
        <f>_xll.qlIndexFixing($AC$5,AP921,TRUE,_xll.ohTrigger(Trigger,Trigger1M))</f>
        <v>1.5905928387904833E-2</v>
      </c>
      <c r="AT921" s="320">
        <f>_xll.qlIndexFixing($AU$1,AP921,TRUE,_xll.ohTrigger(Trigger,Trigger1M))</f>
        <v>1.5263081196326134E-2</v>
      </c>
    </row>
    <row r="922" spans="41:46" ht="11.25" customHeight="1" x14ac:dyDescent="0.25">
      <c r="AO922" s="159" t="s">
        <v>90</v>
      </c>
      <c r="AP922" s="158">
        <f>_xll.qlInterestRateIndexFixingDate(Currency&amp;"ibor"&amp;Tenor,AQ922,Trigger)</f>
        <v>45742</v>
      </c>
      <c r="AQ922" s="158">
        <f>_xll.qlCalendarAdvance(Calendar,AQ921,AO922,"f",,Trigger)</f>
        <v>45744</v>
      </c>
      <c r="AR922" s="158">
        <f>_xll.qlInterestRateIndexMaturity(Currency&amp;"ibor"&amp;Tenor,AQ922,Trigger)</f>
        <v>45775</v>
      </c>
      <c r="AS922" s="320">
        <f>_xll.qlIndexFixing($AC$5,AP922,TRUE,_xll.ohTrigger(Trigger,Trigger1M))</f>
        <v>1.5937356117342413E-2</v>
      </c>
      <c r="AT922" s="320">
        <f>_xll.qlIndexFixing($AU$1,AP922,TRUE,_xll.ohTrigger(Trigger,Trigger1M))</f>
        <v>1.5279431653016642E-2</v>
      </c>
    </row>
    <row r="923" spans="41:46" ht="11.25" customHeight="1" x14ac:dyDescent="0.25">
      <c r="AO923" s="159" t="s">
        <v>90</v>
      </c>
      <c r="AP923" s="158">
        <f>_xll.qlInterestRateIndexFixingDate(Currency&amp;"ibor"&amp;Tenor,AQ923,Trigger)</f>
        <v>45749</v>
      </c>
      <c r="AQ923" s="158">
        <f>_xll.qlCalendarAdvance(Calendar,AQ922,AO923,"f",,Trigger)</f>
        <v>45751</v>
      </c>
      <c r="AR923" s="158">
        <f>_xll.qlInterestRateIndexMaturity(Currency&amp;"ibor"&amp;Tenor,AQ923,Trigger)</f>
        <v>45782</v>
      </c>
      <c r="AS923" s="320">
        <f>_xll.qlIndexFixing($AC$5,AP923,TRUE,_xll.ohTrigger(Trigger,Trigger1M))</f>
        <v>1.597157969441405E-2</v>
      </c>
      <c r="AT923" s="320">
        <f>_xll.qlIndexFixing($AU$1,AP923,TRUE,_xll.ohTrigger(Trigger,Trigger1M))</f>
        <v>1.5297874874485397E-2</v>
      </c>
    </row>
    <row r="924" spans="41:46" ht="11.25" customHeight="1" x14ac:dyDescent="0.25">
      <c r="AO924" s="159" t="s">
        <v>90</v>
      </c>
      <c r="AP924" s="158">
        <f>_xll.qlInterestRateIndexFixingDate(Currency&amp;"ibor"&amp;Tenor,AQ924,Trigger)</f>
        <v>45756</v>
      </c>
      <c r="AQ924" s="158">
        <f>_xll.qlCalendarAdvance(Calendar,AQ923,AO924,"f",,Trigger)</f>
        <v>45758</v>
      </c>
      <c r="AR924" s="158">
        <f>_xll.qlInterestRateIndexMaturity(Currency&amp;"ibor"&amp;Tenor,AQ924,Trigger)</f>
        <v>45789</v>
      </c>
      <c r="AS924" s="320">
        <f>_xll.qlIndexFixing($AC$5,AP924,TRUE,_xll.ohTrigger(Trigger,Trigger1M))</f>
        <v>1.6005803372202539E-2</v>
      </c>
      <c r="AT924" s="320">
        <f>_xll.qlIndexFixing($AU$1,AP924,TRUE,_xll.ohTrigger(Trigger,Trigger1M))</f>
        <v>1.5316798733045568E-2</v>
      </c>
    </row>
    <row r="925" spans="41:46" ht="11.25" customHeight="1" x14ac:dyDescent="0.25">
      <c r="AO925" s="159" t="s">
        <v>90</v>
      </c>
      <c r="AP925" s="158">
        <f>_xll.qlInterestRateIndexFixingDate(Currency&amp;"ibor"&amp;Tenor,AQ925,Trigger)</f>
        <v>45763</v>
      </c>
      <c r="AQ925" s="158">
        <f>_xll.qlCalendarAdvance(Calendar,AQ924,AO925,"f",,Trigger)</f>
        <v>45769</v>
      </c>
      <c r="AR925" s="158">
        <f>_xll.qlInterestRateIndexMaturity(Currency&amp;"ibor"&amp;Tenor,AQ925,Trigger)</f>
        <v>45799</v>
      </c>
      <c r="AS925" s="320">
        <f>_xll.qlIndexFixing($AC$5,AP925,TRUE,_xll.ohTrigger(Trigger,Trigger1M))</f>
        <v>1.5806274288445721E-2</v>
      </c>
      <c r="AT925" s="320">
        <f>_xll.qlIndexFixing($AU$1,AP925,TRUE,_xll.ohTrigger(Trigger,Trigger1M))</f>
        <v>1.5345705470817705E-2</v>
      </c>
    </row>
    <row r="926" spans="41:46" ht="11.25" customHeight="1" x14ac:dyDescent="0.25">
      <c r="AO926" s="159" t="s">
        <v>90</v>
      </c>
      <c r="AP926" s="158">
        <f>_xll.qlInterestRateIndexFixingDate(Currency&amp;"ibor"&amp;Tenor,AQ926,Trigger)</f>
        <v>45772</v>
      </c>
      <c r="AQ926" s="158">
        <f>_xll.qlCalendarAdvance(Calendar,AQ925,AO926,"f",,Trigger)</f>
        <v>45776</v>
      </c>
      <c r="AR926" s="158">
        <f>_xll.qlInterestRateIndexMaturity(Currency&amp;"ibor"&amp;Tenor,AQ926,Trigger)</f>
        <v>45806</v>
      </c>
      <c r="AS926" s="320">
        <f>_xll.qlIndexFixing($AC$5,AP926,TRUE,_xll.ohTrigger(Trigger,Trigger1M))</f>
        <v>1.5620408559824384E-2</v>
      </c>
      <c r="AT926" s="320">
        <f>_xll.qlIndexFixing($AU$1,AP926,TRUE,_xll.ohTrigger(Trigger,Trigger1M))</f>
        <v>1.5365640566399996E-2</v>
      </c>
    </row>
    <row r="927" spans="41:46" ht="11.25" customHeight="1" x14ac:dyDescent="0.25">
      <c r="AO927" s="159" t="s">
        <v>90</v>
      </c>
      <c r="AP927" s="158">
        <f>_xll.qlInterestRateIndexFixingDate(Currency&amp;"ibor"&amp;Tenor,AQ927,Trigger)</f>
        <v>45779</v>
      </c>
      <c r="AQ927" s="158">
        <f>_xll.qlCalendarAdvance(Calendar,AQ926,AO927,"f",,Trigger)</f>
        <v>45783</v>
      </c>
      <c r="AR927" s="158">
        <f>_xll.qlInterestRateIndexMaturity(Currency&amp;"ibor"&amp;Tenor,AQ927,Trigger)</f>
        <v>45814</v>
      </c>
      <c r="AS927" s="320">
        <f>_xll.qlIndexFixing($AC$5,AP927,TRUE,_xll.ohTrigger(Trigger,Trigger1M))</f>
        <v>1.5428181073650465E-2</v>
      </c>
      <c r="AT927" s="320">
        <f>_xll.qlIndexFixing($AU$1,AP927,TRUE,_xll.ohTrigger(Trigger,Trigger1M))</f>
        <v>1.538751550219058E-2</v>
      </c>
    </row>
    <row r="928" spans="41:46" ht="11.25" customHeight="1" x14ac:dyDescent="0.25">
      <c r="AO928" s="159" t="s">
        <v>90</v>
      </c>
      <c r="AP928" s="158">
        <f>_xll.qlInterestRateIndexFixingDate(Currency&amp;"ibor"&amp;Tenor,AQ928,Trigger)</f>
        <v>45786</v>
      </c>
      <c r="AQ928" s="158">
        <f>_xll.qlCalendarAdvance(Calendar,AQ927,AO928,"f",,Trigger)</f>
        <v>45790</v>
      </c>
      <c r="AR928" s="158">
        <f>_xll.qlInterestRateIndexMaturity(Currency&amp;"ibor"&amp;Tenor,AQ928,Trigger)</f>
        <v>45821</v>
      </c>
      <c r="AS928" s="320">
        <f>_xll.qlIndexFixing($AC$5,AP928,TRUE,_xll.ohTrigger(Trigger,Trigger1M))</f>
        <v>1.5247675632777419E-2</v>
      </c>
      <c r="AT928" s="320">
        <f>_xll.qlIndexFixing($AU$1,AP928,TRUE,_xll.ohTrigger(Trigger,Trigger1M))</f>
        <v>1.5407643109435997E-2</v>
      </c>
    </row>
    <row r="929" spans="41:46" ht="11.25" customHeight="1" x14ac:dyDescent="0.25">
      <c r="AO929" s="159" t="s">
        <v>90</v>
      </c>
      <c r="AP929" s="158">
        <f>_xll.qlInterestRateIndexFixingDate(Currency&amp;"ibor"&amp;Tenor,AQ929,Trigger)</f>
        <v>45793</v>
      </c>
      <c r="AQ929" s="158">
        <f>_xll.qlCalendarAdvance(Calendar,AQ928,AO929,"f",,Trigger)</f>
        <v>45797</v>
      </c>
      <c r="AR929" s="158">
        <f>_xll.qlInterestRateIndexMaturity(Currency&amp;"ibor"&amp;Tenor,AQ929,Trigger)</f>
        <v>45828</v>
      </c>
      <c r="AS929" s="320">
        <f>_xll.qlIndexFixing($AC$5,AP929,TRUE,_xll.ohTrigger(Trigger,Trigger1M))</f>
        <v>1.5248078436804972E-2</v>
      </c>
      <c r="AT929" s="320">
        <f>_xll.qlIndexFixing($AU$1,AP929,TRUE,_xll.ohTrigger(Trigger,Trigger1M))</f>
        <v>1.5427663113338406E-2</v>
      </c>
    </row>
    <row r="930" spans="41:46" ht="11.25" customHeight="1" x14ac:dyDescent="0.25">
      <c r="AO930" s="159" t="s">
        <v>90</v>
      </c>
      <c r="AP930" s="158">
        <f>_xll.qlInterestRateIndexFixingDate(Currency&amp;"ibor"&amp;Tenor,AQ930,Trigger)</f>
        <v>45800</v>
      </c>
      <c r="AQ930" s="158">
        <f>_xll.qlCalendarAdvance(Calendar,AQ929,AO930,"f",,Trigger)</f>
        <v>45804</v>
      </c>
      <c r="AR930" s="158">
        <f>_xll.qlInterestRateIndexMaturity(Currency&amp;"ibor"&amp;Tenor,AQ930,Trigger)</f>
        <v>45835</v>
      </c>
      <c r="AS930" s="320">
        <f>_xll.qlIndexFixing($AC$5,AP930,TRUE,_xll.ohTrigger(Trigger,Trigger1M))</f>
        <v>1.5278709634509724E-2</v>
      </c>
      <c r="AT930" s="320">
        <f>_xll.qlIndexFixing($AU$1,AP930,TRUE,_xll.ohTrigger(Trigger,Trigger1M))</f>
        <v>1.5447539340688859E-2</v>
      </c>
    </row>
    <row r="931" spans="41:46" ht="11.25" customHeight="1" x14ac:dyDescent="0.25">
      <c r="AO931" s="159" t="s">
        <v>90</v>
      </c>
      <c r="AP931" s="158">
        <f>_xll.qlInterestRateIndexFixingDate(Currency&amp;"ibor"&amp;Tenor,AQ931,Trigger)</f>
        <v>45807</v>
      </c>
      <c r="AQ931" s="158">
        <f>_xll.qlCalendarAdvance(Calendar,AQ930,AO931,"f",,Trigger)</f>
        <v>45811</v>
      </c>
      <c r="AR931" s="158">
        <f>_xll.qlInterestRateIndexMaturity(Currency&amp;"ibor"&amp;Tenor,AQ931,Trigger)</f>
        <v>45841</v>
      </c>
      <c r="AS931" s="320">
        <f>_xll.qlIndexFixing($AC$5,AP931,TRUE,_xll.ohTrigger(Trigger,Trigger1M))</f>
        <v>1.53068276801962E-2</v>
      </c>
      <c r="AT931" s="320">
        <f>_xll.qlIndexFixing($AU$1,AP931,TRUE,_xll.ohTrigger(Trigger,Trigger1M))</f>
        <v>1.546554192521743E-2</v>
      </c>
    </row>
    <row r="932" spans="41:46" ht="11.25" customHeight="1" x14ac:dyDescent="0.25">
      <c r="AO932" s="159" t="s">
        <v>90</v>
      </c>
      <c r="AP932" s="158">
        <f>_xll.qlInterestRateIndexFixingDate(Currency&amp;"ibor"&amp;Tenor,AQ932,Trigger)</f>
        <v>45814</v>
      </c>
      <c r="AQ932" s="158">
        <f>_xll.qlCalendarAdvance(Calendar,AQ931,AO932,"f",,Trigger)</f>
        <v>45818</v>
      </c>
      <c r="AR932" s="158">
        <f>_xll.qlInterestRateIndexMaturity(Currency&amp;"ibor"&amp;Tenor,AQ932,Trigger)</f>
        <v>45848</v>
      </c>
      <c r="AS932" s="320">
        <f>_xll.qlIndexFixing($AC$5,AP932,TRUE,_xll.ohTrigger(Trigger,Trigger1M))</f>
        <v>1.5337457730657533E-2</v>
      </c>
      <c r="AT932" s="320">
        <f>_xll.qlIndexFixing($AU$1,AP932,TRUE,_xll.ohTrigger(Trigger,Trigger1M))</f>
        <v>1.5485138053761283E-2</v>
      </c>
    </row>
    <row r="933" spans="41:46" ht="11.25" customHeight="1" x14ac:dyDescent="0.25">
      <c r="AO933" s="159" t="s">
        <v>90</v>
      </c>
      <c r="AP933" s="158">
        <f>_xll.qlInterestRateIndexFixingDate(Currency&amp;"ibor"&amp;Tenor,AQ933,Trigger)</f>
        <v>45821</v>
      </c>
      <c r="AQ933" s="158">
        <f>_xll.qlCalendarAdvance(Calendar,AQ932,AO933,"f",,Trigger)</f>
        <v>45825</v>
      </c>
      <c r="AR933" s="158">
        <f>_xll.qlInterestRateIndexMaturity(Currency&amp;"ibor"&amp;Tenor,AQ933,Trigger)</f>
        <v>45855</v>
      </c>
      <c r="AS933" s="320">
        <f>_xll.qlIndexFixing($AC$5,AP933,TRUE,_xll.ohTrigger(Trigger,Trigger1M))</f>
        <v>1.5368087859205737E-2</v>
      </c>
      <c r="AT933" s="320">
        <f>_xll.qlIndexFixing($AU$1,AP933,TRUE,_xll.ohTrigger(Trigger,Trigger1M))</f>
        <v>1.5504588398506769E-2</v>
      </c>
    </row>
    <row r="934" spans="41:46" ht="11.25" customHeight="1" x14ac:dyDescent="0.25">
      <c r="AO934" s="159" t="s">
        <v>90</v>
      </c>
      <c r="AP934" s="158">
        <f>_xll.qlInterestRateIndexFixingDate(Currency&amp;"ibor"&amp;Tenor,AQ934,Trigger)</f>
        <v>45828</v>
      </c>
      <c r="AQ934" s="158">
        <f>_xll.qlCalendarAdvance(Calendar,AQ933,AO934,"f",,Trigger)</f>
        <v>45832</v>
      </c>
      <c r="AR934" s="158">
        <f>_xll.qlInterestRateIndexMaturity(Currency&amp;"ibor"&amp;Tenor,AQ934,Trigger)</f>
        <v>45862</v>
      </c>
      <c r="AS934" s="320">
        <f>_xll.qlIndexFixing($AC$5,AP934,TRUE,_xll.ohTrigger(Trigger,Trigger1M))</f>
        <v>1.5398718065835482E-2</v>
      </c>
      <c r="AT934" s="320">
        <f>_xll.qlIndexFixing($AU$1,AP934,TRUE,_xll.ohTrigger(Trigger,Trigger1M))</f>
        <v>1.5523892296195108E-2</v>
      </c>
    </row>
    <row r="935" spans="41:46" ht="11.25" customHeight="1" x14ac:dyDescent="0.25">
      <c r="AO935" s="159" t="s">
        <v>90</v>
      </c>
      <c r="AP935" s="158">
        <f>_xll.qlInterestRateIndexFixingDate(Currency&amp;"ibor"&amp;Tenor,AQ935,Trigger)</f>
        <v>45835</v>
      </c>
      <c r="AQ935" s="158">
        <f>_xll.qlCalendarAdvance(Calendar,AQ934,AO935,"f",,Trigger)</f>
        <v>45839</v>
      </c>
      <c r="AR935" s="158">
        <f>_xll.qlInterestRateIndexMaturity(Currency&amp;"ibor"&amp;Tenor,AQ935,Trigger)</f>
        <v>45870</v>
      </c>
      <c r="AS935" s="320">
        <f>_xll.qlIndexFixing($AC$5,AP935,TRUE,_xll.ohTrigger(Trigger,Trigger1M))</f>
        <v>1.5431866833376277E-2</v>
      </c>
      <c r="AT935" s="320">
        <f>_xll.qlIndexFixing($AU$1,AP935,TRUE,_xll.ohTrigger(Trigger,Trigger1M))</f>
        <v>1.554473956477518E-2</v>
      </c>
    </row>
    <row r="936" spans="41:46" ht="11.25" customHeight="1" x14ac:dyDescent="0.25">
      <c r="AO936" s="159" t="s">
        <v>90</v>
      </c>
      <c r="AP936" s="158">
        <f>_xll.qlInterestRateIndexFixingDate(Currency&amp;"ibor"&amp;Tenor,AQ936,Trigger)</f>
        <v>45842</v>
      </c>
      <c r="AQ936" s="158">
        <f>_xll.qlCalendarAdvance(Calendar,AQ935,AO936,"f",,Trigger)</f>
        <v>45846</v>
      </c>
      <c r="AR936" s="158">
        <f>_xll.qlInterestRateIndexMaturity(Currency&amp;"ibor"&amp;Tenor,AQ936,Trigger)</f>
        <v>45877</v>
      </c>
      <c r="AS936" s="320">
        <f>_xll.qlIndexFixing($AC$5,AP936,TRUE,_xll.ohTrigger(Trigger,Trigger1M))</f>
        <v>1.5462498515220208E-2</v>
      </c>
      <c r="AT936" s="320">
        <f>_xll.qlIndexFixing($AU$1,AP936,TRUE,_xll.ohTrigger(Trigger,Trigger1M))</f>
        <v>1.5563738783878962E-2</v>
      </c>
    </row>
    <row r="937" spans="41:46" ht="11.25" customHeight="1" x14ac:dyDescent="0.25">
      <c r="AO937" s="159" t="s">
        <v>90</v>
      </c>
      <c r="AP937" s="158">
        <f>_xll.qlInterestRateIndexFixingDate(Currency&amp;"ibor"&amp;Tenor,AQ937,Trigger)</f>
        <v>45849</v>
      </c>
      <c r="AQ937" s="158">
        <f>_xll.qlCalendarAdvance(Calendar,AQ936,AO937,"f",,Trigger)</f>
        <v>45853</v>
      </c>
      <c r="AR937" s="158">
        <f>_xll.qlInterestRateIndexMaturity(Currency&amp;"ibor"&amp;Tenor,AQ937,Trigger)</f>
        <v>45884</v>
      </c>
      <c r="AS937" s="320">
        <f>_xll.qlIndexFixing($AC$5,AP937,TRUE,_xll.ohTrigger(Trigger,Trigger1M))</f>
        <v>1.5493130277755724E-2</v>
      </c>
      <c r="AT937" s="320">
        <f>_xll.qlIndexFixing($AU$1,AP937,TRUE,_xll.ohTrigger(Trigger,Trigger1M))</f>
        <v>1.5582589513359568E-2</v>
      </c>
    </row>
    <row r="938" spans="41:46" ht="11.25" customHeight="1" x14ac:dyDescent="0.25">
      <c r="AO938" s="159" t="s">
        <v>90</v>
      </c>
      <c r="AP938" s="158">
        <f>_xll.qlInterestRateIndexFixingDate(Currency&amp;"ibor"&amp;Tenor,AQ938,Trigger)</f>
        <v>45856</v>
      </c>
      <c r="AQ938" s="158">
        <f>_xll.qlCalendarAdvance(Calendar,AQ937,AO938,"f",,Trigger)</f>
        <v>45860</v>
      </c>
      <c r="AR938" s="158">
        <f>_xll.qlInterestRateIndexMaturity(Currency&amp;"ibor"&amp;Tenor,AQ938,Trigger)</f>
        <v>45891</v>
      </c>
      <c r="AS938" s="320">
        <f>_xll.qlIndexFixing($AC$5,AP938,TRUE,_xll.ohTrigger(Trigger,Trigger1M))</f>
        <v>1.5523762120982821E-2</v>
      </c>
      <c r="AT938" s="320">
        <f>_xll.qlIndexFixing($AU$1,AP938,TRUE,_xll.ohTrigger(Trigger,Trigger1M))</f>
        <v>1.5601291089905009E-2</v>
      </c>
    </row>
    <row r="939" spans="41:46" ht="11.25" customHeight="1" x14ac:dyDescent="0.25">
      <c r="AO939" s="159" t="s">
        <v>90</v>
      </c>
      <c r="AP939" s="158">
        <f>_xll.qlInterestRateIndexFixingDate(Currency&amp;"ibor"&amp;Tenor,AQ939,Trigger)</f>
        <v>45863</v>
      </c>
      <c r="AQ939" s="158">
        <f>_xll.qlCalendarAdvance(Calendar,AQ938,AO939,"f",,Trigger)</f>
        <v>45867</v>
      </c>
      <c r="AR939" s="158">
        <f>_xll.qlInterestRateIndexMaturity(Currency&amp;"ibor"&amp;Tenor,AQ939,Trigger)</f>
        <v>45898</v>
      </c>
      <c r="AS939" s="320">
        <f>_xll.qlIndexFixing($AC$5,AP939,TRUE,_xll.ohTrigger(Trigger,Trigger1M))</f>
        <v>1.55543940449015E-2</v>
      </c>
      <c r="AT939" s="320">
        <f>_xll.qlIndexFixing($AU$1,AP939,TRUE,_xll.ohTrigger(Trigger,Trigger1M))</f>
        <v>1.5619842850216193E-2</v>
      </c>
    </row>
    <row r="940" spans="41:46" ht="11.25" customHeight="1" x14ac:dyDescent="0.25">
      <c r="AO940" s="159" t="s">
        <v>90</v>
      </c>
      <c r="AP940" s="158">
        <f>_xll.qlInterestRateIndexFixingDate(Currency&amp;"ibor"&amp;Tenor,AQ940,Trigger)</f>
        <v>45870</v>
      </c>
      <c r="AQ940" s="158">
        <f>_xll.qlCalendarAdvance(Calendar,AQ939,AO940,"f",,Trigger)</f>
        <v>45874</v>
      </c>
      <c r="AR940" s="158">
        <f>_xll.qlInterestRateIndexMaturity(Currency&amp;"ibor"&amp;Tenor,AQ940,Trigger)</f>
        <v>45905</v>
      </c>
      <c r="AS940" s="320">
        <f>_xll.qlIndexFixing($AC$5,AP940,TRUE,_xll.ohTrigger(Trigger,Trigger1M))</f>
        <v>1.5585026049509183E-2</v>
      </c>
      <c r="AT940" s="320">
        <f>_xll.qlIndexFixing($AU$1,AP940,TRUE,_xll.ohTrigger(Trigger,Trigger1M))</f>
        <v>1.5638244130988872E-2</v>
      </c>
    </row>
    <row r="941" spans="41:46" ht="11.25" customHeight="1" x14ac:dyDescent="0.25">
      <c r="AO941" s="159" t="s">
        <v>90</v>
      </c>
      <c r="AP941" s="158">
        <f>_xll.qlInterestRateIndexFixingDate(Currency&amp;"ibor"&amp;Tenor,AQ941,Trigger)</f>
        <v>45877</v>
      </c>
      <c r="AQ941" s="158">
        <f>_xll.qlCalendarAdvance(Calendar,AQ940,AO941,"f",,Trigger)</f>
        <v>45881</v>
      </c>
      <c r="AR941" s="158">
        <f>_xll.qlInterestRateIndexMaturity(Currency&amp;"ibor"&amp;Tenor,AQ941,Trigger)</f>
        <v>45912</v>
      </c>
      <c r="AS941" s="320">
        <f>_xll.qlIndexFixing($AC$5,AP941,TRUE,_xll.ohTrigger(Trigger,Trigger1M))</f>
        <v>1.5615658134811028E-2</v>
      </c>
      <c r="AT941" s="320">
        <f>_xll.qlIndexFixing($AU$1,AP941,TRUE,_xll.ohTrigger(Trigger,Trigger1M))</f>
        <v>1.565649426891879E-2</v>
      </c>
    </row>
    <row r="942" spans="41:46" ht="11.25" customHeight="1" x14ac:dyDescent="0.25">
      <c r="AO942" s="159" t="s">
        <v>90</v>
      </c>
      <c r="AP942" s="158">
        <f>_xll.qlInterestRateIndexFixingDate(Currency&amp;"ibor"&amp;Tenor,AQ942,Trigger)</f>
        <v>45884</v>
      </c>
      <c r="AQ942" s="158">
        <f>_xll.qlCalendarAdvance(Calendar,AQ941,AO942,"f",,Trigger)</f>
        <v>45888</v>
      </c>
      <c r="AR942" s="158">
        <f>_xll.qlInterestRateIndexMaturity(Currency&amp;"ibor"&amp;Tenor,AQ942,Trigger)</f>
        <v>45919</v>
      </c>
      <c r="AS942" s="320">
        <f>_xll.qlIndexFixing($AC$5,AP942,TRUE,_xll.ohTrigger(Trigger,Trigger1M))</f>
        <v>1.5646290300801877E-2</v>
      </c>
      <c r="AT942" s="320">
        <f>_xll.qlIndexFixing($AU$1,AP942,TRUE,_xll.ohTrigger(Trigger,Trigger1M))</f>
        <v>1.5674592600712016E-2</v>
      </c>
    </row>
    <row r="943" spans="41:46" ht="11.25" customHeight="1" x14ac:dyDescent="0.25">
      <c r="AO943" s="159" t="s">
        <v>90</v>
      </c>
      <c r="AP943" s="158">
        <f>_xll.qlInterestRateIndexFixingDate(Currency&amp;"ibor"&amp;Tenor,AQ943,Trigger)</f>
        <v>45891</v>
      </c>
      <c r="AQ943" s="158">
        <f>_xll.qlCalendarAdvance(Calendar,AQ942,AO943,"f",,Trigger)</f>
        <v>45895</v>
      </c>
      <c r="AR943" s="158">
        <f>_xll.qlInterestRateIndexMaturity(Currency&amp;"ibor"&amp;Tenor,AQ943,Trigger)</f>
        <v>45926</v>
      </c>
      <c r="AS943" s="320">
        <f>_xll.qlIndexFixing($AC$5,AP943,TRUE,_xll.ohTrigger(Trigger,Trigger1M))</f>
        <v>1.5676922547486885E-2</v>
      </c>
      <c r="AT943" s="320">
        <f>_xll.qlIndexFixing($AU$1,AP943,TRUE,_xll.ohTrigger(Trigger,Trigger1M))</f>
        <v>1.5692538463059142E-2</v>
      </c>
    </row>
    <row r="944" spans="41:46" ht="11.25" customHeight="1" x14ac:dyDescent="0.25">
      <c r="AO944" s="159" t="s">
        <v>90</v>
      </c>
      <c r="AP944" s="158">
        <f>_xll.qlInterestRateIndexFixingDate(Currency&amp;"ibor"&amp;Tenor,AQ944,Trigger)</f>
        <v>45898</v>
      </c>
      <c r="AQ944" s="158">
        <f>_xll.qlCalendarAdvance(Calendar,AQ943,AO944,"f",,Trigger)</f>
        <v>45902</v>
      </c>
      <c r="AR944" s="158">
        <f>_xll.qlInterestRateIndexMaturity(Currency&amp;"ibor"&amp;Tenor,AQ944,Trigger)</f>
        <v>45932</v>
      </c>
      <c r="AS944" s="320">
        <f>_xll.qlIndexFixing($AC$5,AP944,TRUE,_xll.ohTrigger(Trigger,Trigger1M))</f>
        <v>1.5705024426798886E-2</v>
      </c>
      <c r="AT944" s="320">
        <f>_xll.qlIndexFixing($AU$1,AP944,TRUE,_xll.ohTrigger(Trigger,Trigger1M))</f>
        <v>1.5708730768786872E-2</v>
      </c>
    </row>
    <row r="945" spans="41:46" ht="11.25" customHeight="1" x14ac:dyDescent="0.25">
      <c r="AO945" s="159" t="s">
        <v>90</v>
      </c>
      <c r="AP945" s="158">
        <f>_xll.qlInterestRateIndexFixingDate(Currency&amp;"ibor"&amp;Tenor,AQ945,Trigger)</f>
        <v>45905</v>
      </c>
      <c r="AQ945" s="158">
        <f>_xll.qlCalendarAdvance(Calendar,AQ944,AO945,"f",,Trigger)</f>
        <v>45909</v>
      </c>
      <c r="AR945" s="158">
        <f>_xll.qlInterestRateIndexMaturity(Currency&amp;"ibor"&amp;Tenor,AQ945,Trigger)</f>
        <v>45939</v>
      </c>
      <c r="AS945" s="320">
        <f>_xll.qlIndexFixing($AC$5,AP945,TRUE,_xll.ohTrigger(Trigger,Trigger1M))</f>
        <v>1.5735655492362888E-2</v>
      </c>
      <c r="AT945" s="320">
        <f>_xll.qlIndexFixing($AU$1,AP945,TRUE,_xll.ohTrigger(Trigger,Trigger1M))</f>
        <v>1.5726379974108085E-2</v>
      </c>
    </row>
    <row r="946" spans="41:46" ht="11.25" customHeight="1" x14ac:dyDescent="0.25">
      <c r="AO946" s="159" t="s">
        <v>90</v>
      </c>
      <c r="AP946" s="158">
        <f>_xll.qlInterestRateIndexFixingDate(Currency&amp;"ibor"&amp;Tenor,AQ946,Trigger)</f>
        <v>45912</v>
      </c>
      <c r="AQ946" s="158">
        <f>_xll.qlCalendarAdvance(Calendar,AQ945,AO946,"f",,Trigger)</f>
        <v>45916</v>
      </c>
      <c r="AR946" s="158">
        <f>_xll.qlInterestRateIndexMaturity(Currency&amp;"ibor"&amp;Tenor,AQ946,Trigger)</f>
        <v>45946</v>
      </c>
      <c r="AS946" s="320">
        <f>_xll.qlIndexFixing($AC$5,AP946,TRUE,_xll.ohTrigger(Trigger,Trigger1M))</f>
        <v>1.5766286636016424E-2</v>
      </c>
      <c r="AT946" s="320">
        <f>_xll.qlIndexFixing($AU$1,AP946,TRUE,_xll.ohTrigger(Trigger,Trigger1M))</f>
        <v>1.5743874773368027E-2</v>
      </c>
    </row>
    <row r="947" spans="41:46" ht="11.25" customHeight="1" x14ac:dyDescent="0.25">
      <c r="AO947" s="159" t="s">
        <v>90</v>
      </c>
      <c r="AP947" s="158">
        <f>_xll.qlInterestRateIndexFixingDate(Currency&amp;"ibor"&amp;Tenor,AQ947,Trigger)</f>
        <v>45919</v>
      </c>
      <c r="AQ947" s="158">
        <f>_xll.qlCalendarAdvance(Calendar,AQ946,AO947,"f",,Trigger)</f>
        <v>45923</v>
      </c>
      <c r="AR947" s="158">
        <f>_xll.qlInterestRateIndexMaturity(Currency&amp;"ibor"&amp;Tenor,AQ947,Trigger)</f>
        <v>45953</v>
      </c>
      <c r="AS947" s="320">
        <f>_xll.qlIndexFixing($AC$5,AP947,TRUE,_xll.ohTrigger(Trigger,Trigger1M))</f>
        <v>1.5796917857754167E-2</v>
      </c>
      <c r="AT947" s="320">
        <f>_xll.qlIndexFixing($AU$1,AP947,TRUE,_xll.ohTrigger(Trigger,Trigger1M))</f>
        <v>1.57612145033319E-2</v>
      </c>
    </row>
    <row r="948" spans="41:46" ht="11.25" customHeight="1" x14ac:dyDescent="0.25">
      <c r="AO948" s="159" t="s">
        <v>90</v>
      </c>
      <c r="AP948" s="158">
        <f>_xll.qlInterestRateIndexFixingDate(Currency&amp;"ibor"&amp;Tenor,AQ948,Trigger)</f>
        <v>45926</v>
      </c>
      <c r="AQ948" s="158">
        <f>_xll.qlCalendarAdvance(Calendar,AQ947,AO948,"f",,Trigger)</f>
        <v>45930</v>
      </c>
      <c r="AR948" s="158">
        <f>_xll.qlInterestRateIndexMaturity(Currency&amp;"ibor"&amp;Tenor,AQ948,Trigger)</f>
        <v>45961</v>
      </c>
      <c r="AS948" s="320">
        <f>_xll.qlIndexFixing($AC$5,AP948,TRUE,_xll.ohTrigger(Trigger,Trigger1M))</f>
        <v>1.5830084991298562E-2</v>
      </c>
      <c r="AT948" s="320">
        <f>_xll.qlIndexFixing($AU$1,AP948,TRUE,_xll.ohTrigger(Trigger,Trigger1M))</f>
        <v>1.5779957517939269E-2</v>
      </c>
    </row>
    <row r="949" spans="41:46" ht="11.25" customHeight="1" x14ac:dyDescent="0.25">
      <c r="AO949" s="159" t="s">
        <v>90</v>
      </c>
      <c r="AP949" s="158">
        <f>_xll.qlInterestRateIndexFixingDate(Currency&amp;"ibor"&amp;Tenor,AQ949,Trigger)</f>
        <v>45933</v>
      </c>
      <c r="AQ949" s="158">
        <f>_xll.qlCalendarAdvance(Calendar,AQ948,AO949,"f",,Trigger)</f>
        <v>45937</v>
      </c>
      <c r="AR949" s="158">
        <f>_xll.qlInterestRateIndexMaturity(Currency&amp;"ibor"&amp;Tenor,AQ949,Trigger)</f>
        <v>45968</v>
      </c>
      <c r="AS949" s="320">
        <f>_xll.qlIndexFixing($AC$5,AP949,TRUE,_xll.ohTrigger(Trigger,Trigger1M))</f>
        <v>1.5860717722140802E-2</v>
      </c>
      <c r="AT949" s="320">
        <f>_xll.qlIndexFixing($AU$1,AP949,TRUE,_xll.ohTrigger(Trigger,Trigger1M))</f>
        <v>1.5796974634509336E-2</v>
      </c>
    </row>
    <row r="950" spans="41:46" ht="11.25" customHeight="1" x14ac:dyDescent="0.25">
      <c r="AO950" s="159" t="s">
        <v>90</v>
      </c>
      <c r="AP950" s="158">
        <f>_xll.qlInterestRateIndexFixingDate(Currency&amp;"ibor"&amp;Tenor,AQ950,Trigger)</f>
        <v>45940</v>
      </c>
      <c r="AQ950" s="158">
        <f>_xll.qlCalendarAdvance(Calendar,AQ949,AO950,"f",,Trigger)</f>
        <v>45944</v>
      </c>
      <c r="AR950" s="158">
        <f>_xll.qlInterestRateIndexMaturity(Currency&amp;"ibor"&amp;Tenor,AQ950,Trigger)</f>
        <v>45975</v>
      </c>
      <c r="AS950" s="320">
        <f>_xll.qlIndexFixing($AC$5,AP950,TRUE,_xll.ohTrigger(Trigger,Trigger1M))</f>
        <v>1.5891350533677202E-2</v>
      </c>
      <c r="AT950" s="320">
        <f>_xll.qlIndexFixing($AU$1,AP950,TRUE,_xll.ohTrigger(Trigger,Trigger1M))</f>
        <v>1.581383463861185E-2</v>
      </c>
    </row>
    <row r="951" spans="41:46" ht="11.25" customHeight="1" x14ac:dyDescent="0.25">
      <c r="AO951" s="159" t="s">
        <v>90</v>
      </c>
      <c r="AP951" s="158">
        <f>_xll.qlInterestRateIndexFixingDate(Currency&amp;"ibor"&amp;Tenor,AQ951,Trigger)</f>
        <v>45947</v>
      </c>
      <c r="AQ951" s="158">
        <f>_xll.qlCalendarAdvance(Calendar,AQ950,AO951,"f",,Trigger)</f>
        <v>45951</v>
      </c>
      <c r="AR951" s="158">
        <f>_xll.qlInterestRateIndexMaturity(Currency&amp;"ibor"&amp;Tenor,AQ951,Trigger)</f>
        <v>45982</v>
      </c>
      <c r="AS951" s="320">
        <f>_xll.qlIndexFixing($AC$5,AP951,TRUE,_xll.ohTrigger(Trigger,Trigger1M))</f>
        <v>1.5921983425905187E-2</v>
      </c>
      <c r="AT951" s="320">
        <f>_xll.qlIndexFixing($AU$1,AP951,TRUE,_xll.ohTrigger(Trigger,Trigger1M))</f>
        <v>1.5830536866965769E-2</v>
      </c>
    </row>
    <row r="952" spans="41:46" ht="11.25" customHeight="1" x14ac:dyDescent="0.25">
      <c r="AO952" s="159" t="s">
        <v>90</v>
      </c>
      <c r="AP952" s="158">
        <f>_xll.qlInterestRateIndexFixingDate(Currency&amp;"ibor"&amp;Tenor,AQ952,Trigger)</f>
        <v>45954</v>
      </c>
      <c r="AQ952" s="158">
        <f>_xll.qlCalendarAdvance(Calendar,AQ951,AO952,"f",,Trigger)</f>
        <v>45958</v>
      </c>
      <c r="AR952" s="158">
        <f>_xll.qlInterestRateIndexMaturity(Currency&amp;"ibor"&amp;Tenor,AQ952,Trigger)</f>
        <v>45989</v>
      </c>
      <c r="AS952" s="320">
        <f>_xll.qlIndexFixing($AC$5,AP952,TRUE,_xll.ohTrigger(Trigger,Trigger1M))</f>
        <v>1.5952616398829909E-2</v>
      </c>
      <c r="AT952" s="320">
        <f>_xll.qlIndexFixing($AU$1,AP952,TRUE,_xll.ohTrigger(Trigger,Trigger1M))</f>
        <v>1.5847080656295209E-2</v>
      </c>
    </row>
    <row r="953" spans="41:46" ht="11.25" customHeight="1" x14ac:dyDescent="0.25">
      <c r="AO953" s="159" t="s">
        <v>90</v>
      </c>
      <c r="AP953" s="158">
        <f>_xll.qlInterestRateIndexFixingDate(Currency&amp;"ibor"&amp;Tenor,AQ953,Trigger)</f>
        <v>45961</v>
      </c>
      <c r="AQ953" s="158">
        <f>_xll.qlCalendarAdvance(Calendar,AQ952,AO953,"f",,Trigger)</f>
        <v>45965</v>
      </c>
      <c r="AR953" s="158">
        <f>_xll.qlInterestRateIndexMaturity(Currency&amp;"ibor"&amp;Tenor,AQ953,Trigger)</f>
        <v>45995</v>
      </c>
      <c r="AS953" s="320">
        <f>_xll.qlIndexFixing($AC$5,AP953,TRUE,_xll.ohTrigger(Trigger,Trigger1M))</f>
        <v>1.5980706828018221E-2</v>
      </c>
      <c r="AT953" s="320">
        <f>_xll.qlIndexFixing($AU$1,AP953,TRUE,_xll.ohTrigger(Trigger,Trigger1M))</f>
        <v>1.5861959286780802E-2</v>
      </c>
    </row>
    <row r="954" spans="41:46" ht="11.25" customHeight="1" x14ac:dyDescent="0.25">
      <c r="AO954" s="159" t="s">
        <v>90</v>
      </c>
      <c r="AP954" s="158">
        <f>_xll.qlInterestRateIndexFixingDate(Currency&amp;"ibor"&amp;Tenor,AQ954,Trigger)</f>
        <v>45968</v>
      </c>
      <c r="AQ954" s="158">
        <f>_xll.qlCalendarAdvance(Calendar,AQ953,AO954,"f",,Trigger)</f>
        <v>45972</v>
      </c>
      <c r="AR954" s="158">
        <f>_xll.qlInterestRateIndexMaturity(Currency&amp;"ibor"&amp;Tenor,AQ954,Trigger)</f>
        <v>46002</v>
      </c>
      <c r="AS954" s="320">
        <f>_xll.qlIndexFixing($AC$5,AP954,TRUE,_xll.ohTrigger(Trigger,Trigger1M))</f>
        <v>1.6011338596369384E-2</v>
      </c>
      <c r="AT954" s="320">
        <f>_xll.qlIndexFixing($AU$1,AP954,TRUE,_xll.ohTrigger(Trigger,Trigger1M))</f>
        <v>1.5878194961169712E-2</v>
      </c>
    </row>
    <row r="955" spans="41:46" ht="11.25" customHeight="1" x14ac:dyDescent="0.25">
      <c r="AO955" s="159" t="s">
        <v>90</v>
      </c>
      <c r="AP955" s="158">
        <f>_xll.qlInterestRateIndexFixingDate(Currency&amp;"ibor"&amp;Tenor,AQ955,Trigger)</f>
        <v>45975</v>
      </c>
      <c r="AQ955" s="158">
        <f>_xll.qlCalendarAdvance(Calendar,AQ954,AO955,"f",,Trigger)</f>
        <v>45979</v>
      </c>
      <c r="AR955" s="158">
        <f>_xll.qlInterestRateIndexMaturity(Currency&amp;"ibor"&amp;Tenor,AQ955,Trigger)</f>
        <v>46009</v>
      </c>
      <c r="AS955" s="320">
        <f>_xll.qlIndexFixing($AC$5,AP955,TRUE,_xll.ohTrigger(Trigger,Trigger1M))</f>
        <v>1.6041970442810083E-2</v>
      </c>
      <c r="AT955" s="320">
        <f>_xll.qlIndexFixing($AU$1,AP955,TRUE,_xll.ohTrigger(Trigger,Trigger1M))</f>
        <v>1.5894270260434773E-2</v>
      </c>
    </row>
    <row r="956" spans="41:46" ht="11.25" customHeight="1" x14ac:dyDescent="0.25">
      <c r="AO956" s="159" t="s">
        <v>90</v>
      </c>
      <c r="AP956" s="158">
        <f>_xll.qlInterestRateIndexFixingDate(Currency&amp;"ibor"&amp;Tenor,AQ956,Trigger)</f>
        <v>45982</v>
      </c>
      <c r="AQ956" s="158">
        <f>_xll.qlCalendarAdvance(Calendar,AQ955,AO956,"f",,Trigger)</f>
        <v>45986</v>
      </c>
      <c r="AR956" s="158">
        <f>_xll.qlInterestRateIndexMaturity(Currency&amp;"ibor"&amp;Tenor,AQ956,Trigger)</f>
        <v>46020</v>
      </c>
      <c r="AS956" s="320">
        <f>_xll.qlIndexFixing($AC$5,AP956,TRUE,_xll.ohTrigger(Trigger,Trigger1M))</f>
        <v>1.6082790526235985E-2</v>
      </c>
      <c r="AT956" s="320">
        <f>_xll.qlIndexFixing($AU$1,AP956,TRUE,_xll.ohTrigger(Trigger,Trigger1M))</f>
        <v>1.5916073089189735E-2</v>
      </c>
    </row>
    <row r="957" spans="41:46" ht="11.25" customHeight="1" x14ac:dyDescent="0.25">
      <c r="AO957" s="159" t="s">
        <v>90</v>
      </c>
      <c r="AP957" s="158">
        <f>_xll.qlInterestRateIndexFixingDate(Currency&amp;"ibor"&amp;Tenor,AQ957,Trigger)</f>
        <v>45989</v>
      </c>
      <c r="AQ957" s="158">
        <f>_xll.qlCalendarAdvance(Calendar,AQ956,AO957,"f",,Trigger)</f>
        <v>45993</v>
      </c>
      <c r="AR957" s="158">
        <f>_xll.qlInterestRateIndexMaturity(Currency&amp;"ibor"&amp;Tenor,AQ957,Trigger)</f>
        <v>46024</v>
      </c>
      <c r="AS957" s="320">
        <f>_xll.qlIndexFixing($AC$5,AP957,TRUE,_xll.ohTrigger(Trigger,Trigger1M))</f>
        <v>1.6105782473863361E-2</v>
      </c>
      <c r="AT957" s="320">
        <f>_xll.qlIndexFixing($AU$1,AP957,TRUE,_xll.ohTrigger(Trigger,Trigger1M))</f>
        <v>1.5927399803017168E-2</v>
      </c>
    </row>
    <row r="958" spans="41:46" ht="11.25" customHeight="1" x14ac:dyDescent="0.25">
      <c r="AO958" s="159" t="s">
        <v>90</v>
      </c>
      <c r="AP958" s="158">
        <f>_xll.qlInterestRateIndexFixingDate(Currency&amp;"ibor"&amp;Tenor,AQ958,Trigger)</f>
        <v>45996</v>
      </c>
      <c r="AQ958" s="158">
        <f>_xll.qlCalendarAdvance(Calendar,AQ957,AO958,"f",,Trigger)</f>
        <v>46000</v>
      </c>
      <c r="AR958" s="158">
        <f>_xll.qlInterestRateIndexMaturity(Currency&amp;"ibor"&amp;Tenor,AQ958,Trigger)</f>
        <v>46031</v>
      </c>
      <c r="AS958" s="320">
        <f>_xll.qlIndexFixing($AC$5,AP958,TRUE,_xll.ohTrigger(Trigger,Trigger1M))</f>
        <v>1.6136415930955626E-2</v>
      </c>
      <c r="AT958" s="320">
        <f>_xll.qlIndexFixing($AU$1,AP958,TRUE,_xll.ohTrigger(Trigger,Trigger1M))</f>
        <v>1.5942979029509263E-2</v>
      </c>
    </row>
    <row r="959" spans="41:46" ht="11.25" customHeight="1" x14ac:dyDescent="0.25">
      <c r="AO959" s="159" t="s">
        <v>90</v>
      </c>
      <c r="AP959" s="158">
        <f>_xll.qlInterestRateIndexFixingDate(Currency&amp;"ibor"&amp;Tenor,AQ959,Trigger)</f>
        <v>46003</v>
      </c>
      <c r="AQ959" s="158">
        <f>_xll.qlCalendarAdvance(Calendar,AQ958,AO959,"f",,Trigger)</f>
        <v>46007</v>
      </c>
      <c r="AR959" s="158">
        <f>_xll.qlInterestRateIndexMaturity(Currency&amp;"ibor"&amp;Tenor,AQ959,Trigger)</f>
        <v>46038</v>
      </c>
      <c r="AS959" s="320">
        <f>_xll.qlIndexFixing($AC$5,AP959,TRUE,_xll.ohTrigger(Trigger,Trigger1M))</f>
        <v>1.6167049468742055E-2</v>
      </c>
      <c r="AT959" s="320">
        <f>_xll.qlIndexFixing($AU$1,AP959,TRUE,_xll.ohTrigger(Trigger,Trigger1M))</f>
        <v>1.5958395174112718E-2</v>
      </c>
    </row>
    <row r="960" spans="41:46" ht="11.25" customHeight="1" x14ac:dyDescent="0.25">
      <c r="AO960" s="159" t="s">
        <v>90</v>
      </c>
      <c r="AP960" s="158">
        <f>_xll.qlInterestRateIndexFixingDate(Currency&amp;"ibor"&amp;Tenor,AQ960,Trigger)</f>
        <v>46010</v>
      </c>
      <c r="AQ960" s="158">
        <f>_xll.qlCalendarAdvance(Calendar,AQ959,AO960,"f",,Trigger)</f>
        <v>46014</v>
      </c>
      <c r="AR960" s="158">
        <f>_xll.qlInterestRateIndexMaturity(Currency&amp;"ibor"&amp;Tenor,AQ960,Trigger)</f>
        <v>46045</v>
      </c>
      <c r="AS960" s="320">
        <f>_xll.qlIndexFixing($AC$5,AP960,TRUE,_xll.ohTrigger(Trigger,Trigger1M))</f>
        <v>1.6197683087225224E-2</v>
      </c>
      <c r="AT960" s="320">
        <f>_xll.qlIndexFixing($AU$1,AP960,TRUE,_xll.ohTrigger(Trigger,Trigger1M))</f>
        <v>1.597364757357228E-2</v>
      </c>
    </row>
    <row r="961" spans="41:46" ht="11.25" customHeight="1" x14ac:dyDescent="0.25">
      <c r="AO961" s="159" t="s">
        <v>90</v>
      </c>
      <c r="AP961" s="158">
        <f>_xll.qlInterestRateIndexFixingDate(Currency&amp;"ibor"&amp;Tenor,AQ961,Trigger)</f>
        <v>46015</v>
      </c>
      <c r="AQ961" s="158">
        <f>_xll.qlCalendarAdvance(Calendar,AQ960,AO961,"f",,Trigger)</f>
        <v>46021</v>
      </c>
      <c r="AR961" s="158">
        <f>_xll.qlInterestRateIndexMaturity(Currency&amp;"ibor"&amp;Tenor,AQ961,Trigger)</f>
        <v>46052</v>
      </c>
      <c r="AS961" s="320">
        <f>_xll.qlIndexFixing($AC$5,AP961,TRUE,_xll.ohTrigger(Trigger,Trigger1M))</f>
        <v>1.6228316786405132E-2</v>
      </c>
      <c r="AT961" s="320">
        <f>_xll.qlIndexFixing($AU$1,AP961,TRUE,_xll.ohTrigger(Trigger,Trigger1M))</f>
        <v>1.5988735564635266E-2</v>
      </c>
    </row>
    <row r="962" spans="41:46" ht="11.25" customHeight="1" x14ac:dyDescent="0.25">
      <c r="AO962" s="159" t="s">
        <v>90</v>
      </c>
      <c r="AP962" s="158">
        <f>_xll.qlInterestRateIndexFixingDate(Currency&amp;"ibor"&amp;Tenor,AQ962,Trigger)</f>
        <v>46024</v>
      </c>
      <c r="AQ962" s="158">
        <f>_xll.qlCalendarAdvance(Calendar,AQ961,AO962,"f",,Trigger)</f>
        <v>46028</v>
      </c>
      <c r="AR962" s="158">
        <f>_xll.qlInterestRateIndexMaturity(Currency&amp;"ibor"&amp;Tenor,AQ962,Trigger)</f>
        <v>46059</v>
      </c>
      <c r="AS962" s="320">
        <f>_xll.qlIndexFixing($AC$5,AP962,TRUE,_xll.ohTrigger(Trigger,Trigger1M))</f>
        <v>1.6258950566279202E-2</v>
      </c>
      <c r="AT962" s="320">
        <f>_xll.qlIndexFixing($AU$1,AP962,TRUE,_xll.ohTrigger(Trigger,Trigger1M))</f>
        <v>1.6003658484054155E-2</v>
      </c>
    </row>
    <row r="963" spans="41:46" ht="11.25" customHeight="1" x14ac:dyDescent="0.25">
      <c r="AO963" s="159" t="s">
        <v>90</v>
      </c>
      <c r="AP963" s="158">
        <f>_xll.qlInterestRateIndexFixingDate(Currency&amp;"ibor"&amp;Tenor,AQ963,Trigger)</f>
        <v>46031</v>
      </c>
      <c r="AQ963" s="158">
        <f>_xll.qlCalendarAdvance(Calendar,AQ962,AO963,"f",,Trigger)</f>
        <v>46035</v>
      </c>
      <c r="AR963" s="158">
        <f>_xll.qlInterestRateIndexMaturity(Currency&amp;"ibor"&amp;Tenor,AQ963,Trigger)</f>
        <v>46066</v>
      </c>
      <c r="AS963" s="320">
        <f>_xll.qlIndexFixing($AC$5,AP963,TRUE,_xll.ohTrigger(Trigger,Trigger1M))</f>
        <v>1.628958442685001E-2</v>
      </c>
      <c r="AT963" s="320">
        <f>_xll.qlIndexFixing($AU$1,AP963,TRUE,_xll.ohTrigger(Trigger,Trigger1M))</f>
        <v>1.6018415668591742E-2</v>
      </c>
    </row>
    <row r="964" spans="41:46" ht="11.25" customHeight="1" x14ac:dyDescent="0.25">
      <c r="AO964" s="159" t="s">
        <v>90</v>
      </c>
      <c r="AP964" s="158">
        <f>_xll.qlInterestRateIndexFixingDate(Currency&amp;"ibor"&amp;Tenor,AQ964,Trigger)</f>
        <v>46038</v>
      </c>
      <c r="AQ964" s="158">
        <f>_xll.qlCalendarAdvance(Calendar,AQ963,AO964,"f",,Trigger)</f>
        <v>46042</v>
      </c>
      <c r="AR964" s="158">
        <f>_xll.qlInterestRateIndexMaturity(Currency&amp;"ibor"&amp;Tenor,AQ964,Trigger)</f>
        <v>46073</v>
      </c>
      <c r="AS964" s="320">
        <f>_xll.qlIndexFixing($AC$5,AP964,TRUE,_xll.ohTrigger(Trigger,Trigger1M))</f>
        <v>1.6320218368117558E-2</v>
      </c>
      <c r="AT964" s="320">
        <f>_xll.qlIndexFixing($AU$1,AP964,TRUE,_xll.ohTrigger(Trigger,Trigger1M))</f>
        <v>1.6033006455000505E-2</v>
      </c>
    </row>
    <row r="965" spans="41:46" ht="11.25" customHeight="1" x14ac:dyDescent="0.25">
      <c r="AO965" s="159" t="s">
        <v>90</v>
      </c>
      <c r="AP965" s="158">
        <f>_xll.qlInterestRateIndexFixingDate(Currency&amp;"ibor"&amp;Tenor,AQ965,Trigger)</f>
        <v>46045</v>
      </c>
      <c r="AQ965" s="158">
        <f>_xll.qlCalendarAdvance(Calendar,AQ964,AO965,"f",,Trigger)</f>
        <v>46049</v>
      </c>
      <c r="AR965" s="158">
        <f>_xll.qlInterestRateIndexMaturity(Currency&amp;"ibor"&amp;Tenor,AQ965,Trigger)</f>
        <v>46080</v>
      </c>
      <c r="AS965" s="320">
        <f>_xll.qlIndexFixing($AC$5,AP965,TRUE,_xll.ohTrigger(Trigger,Trigger1M))</f>
        <v>1.6350852390081844E-2</v>
      </c>
      <c r="AT965" s="320">
        <f>_xll.qlIndexFixing($AU$1,AP965,TRUE,_xll.ohTrigger(Trigger,Trigger1M))</f>
        <v>1.6047430180050972E-2</v>
      </c>
    </row>
    <row r="966" spans="41:46" ht="11.25" customHeight="1" x14ac:dyDescent="0.25">
      <c r="AO966" s="159" t="s">
        <v>90</v>
      </c>
      <c r="AP966" s="158">
        <f>_xll.qlInterestRateIndexFixingDate(Currency&amp;"ibor"&amp;Tenor,AQ966,Trigger)</f>
        <v>46052</v>
      </c>
      <c r="AQ966" s="158">
        <f>_xll.qlCalendarAdvance(Calendar,AQ965,AO966,"f",,Trigger)</f>
        <v>46056</v>
      </c>
      <c r="AR966" s="158">
        <f>_xll.qlInterestRateIndexMaturity(Currency&amp;"ibor"&amp;Tenor,AQ966,Trigger)</f>
        <v>46084</v>
      </c>
      <c r="AS966" s="320">
        <f>_xll.qlIndexFixing($AC$5,AP966,TRUE,_xll.ohTrigger(Trigger,Trigger1M))</f>
        <v>1.6373805368934718E-2</v>
      </c>
      <c r="AT966" s="320">
        <f>_xll.qlIndexFixing($AU$1,AP966,TRUE,_xll.ohTrigger(Trigger,Trigger1M))</f>
        <v>1.6057596840519026E-2</v>
      </c>
    </row>
    <row r="967" spans="41:46" ht="11.25" customHeight="1" x14ac:dyDescent="0.25">
      <c r="AO967" s="159" t="s">
        <v>90</v>
      </c>
      <c r="AP967" s="158">
        <f>_xll.qlInterestRateIndexFixingDate(Currency&amp;"ibor"&amp;Tenor,AQ967,Trigger)</f>
        <v>46059</v>
      </c>
      <c r="AQ967" s="158">
        <f>_xll.qlCalendarAdvance(Calendar,AQ966,AO967,"f",,Trigger)</f>
        <v>46063</v>
      </c>
      <c r="AR967" s="158">
        <f>_xll.qlInterestRateIndexMaturity(Currency&amp;"ibor"&amp;Tenor,AQ967,Trigger)</f>
        <v>46091</v>
      </c>
      <c r="AS967" s="320">
        <f>_xll.qlIndexFixing($AC$5,AP967,TRUE,_xll.ohTrigger(Trigger,Trigger1M))</f>
        <v>1.6404435354060123E-2</v>
      </c>
      <c r="AT967" s="320">
        <f>_xll.qlIndexFixing($AU$1,AP967,TRUE,_xll.ohTrigger(Trigger,Trigger1M))</f>
        <v>1.6071718802370363E-2</v>
      </c>
    </row>
    <row r="968" spans="41:46" ht="11.25" customHeight="1" x14ac:dyDescent="0.25">
      <c r="AO968" s="159" t="s">
        <v>90</v>
      </c>
      <c r="AP968" s="158">
        <f>_xll.qlInterestRateIndexFixingDate(Currency&amp;"ibor"&amp;Tenor,AQ968,Trigger)</f>
        <v>46066</v>
      </c>
      <c r="AQ968" s="158">
        <f>_xll.qlCalendarAdvance(Calendar,AQ967,AO968,"f",,Trigger)</f>
        <v>46070</v>
      </c>
      <c r="AR968" s="158">
        <f>_xll.qlInterestRateIndexMaturity(Currency&amp;"ibor"&amp;Tenor,AQ968,Trigger)</f>
        <v>46098</v>
      </c>
      <c r="AS968" s="320">
        <f>_xll.qlIndexFixing($AC$5,AP968,TRUE,_xll.ohTrigger(Trigger,Trigger1M))</f>
        <v>1.6435065412061522E-2</v>
      </c>
      <c r="AT968" s="320">
        <f>_xll.qlIndexFixing($AU$1,AP968,TRUE,_xll.ohTrigger(Trigger,Trigger1M))</f>
        <v>1.60856718762638E-2</v>
      </c>
    </row>
    <row r="969" spans="41:46" ht="11.25" customHeight="1" x14ac:dyDescent="0.25">
      <c r="AO969" s="159" t="s">
        <v>90</v>
      </c>
      <c r="AP969" s="158">
        <f>_xll.qlInterestRateIndexFixingDate(Currency&amp;"ibor"&amp;Tenor,AQ969,Trigger)</f>
        <v>46073</v>
      </c>
      <c r="AQ969" s="158">
        <f>_xll.qlCalendarAdvance(Calendar,AQ968,AO969,"f",,Trigger)</f>
        <v>46077</v>
      </c>
      <c r="AR969" s="158">
        <f>_xll.qlInterestRateIndexMaturity(Currency&amp;"ibor"&amp;Tenor,AQ969,Trigger)</f>
        <v>46105</v>
      </c>
      <c r="AS969" s="320">
        <f>_xll.qlIndexFixing($AC$5,AP969,TRUE,_xll.ohTrigger(Trigger,Trigger1M))</f>
        <v>1.6465695542944619E-2</v>
      </c>
      <c r="AT969" s="320">
        <f>_xll.qlIndexFixing($AU$1,AP969,TRUE,_xll.ohTrigger(Trigger,Trigger1M))</f>
        <v>1.6099455399121165E-2</v>
      </c>
    </row>
    <row r="970" spans="41:46" ht="11.25" customHeight="1" x14ac:dyDescent="0.25">
      <c r="AO970" s="159" t="s">
        <v>90</v>
      </c>
      <c r="AP970" s="158">
        <f>_xll.qlInterestRateIndexFixingDate(Currency&amp;"ibor"&amp;Tenor,AQ970,Trigger)</f>
        <v>46080</v>
      </c>
      <c r="AQ970" s="158">
        <f>_xll.qlCalendarAdvance(Calendar,AQ969,AO970,"f",,Trigger)</f>
        <v>46084</v>
      </c>
      <c r="AR970" s="158">
        <f>_xll.qlInterestRateIndexMaturity(Currency&amp;"ibor"&amp;Tenor,AQ970,Trigger)</f>
        <v>46119</v>
      </c>
      <c r="AS970" s="320">
        <f>_xll.qlIndexFixing($AC$5,AP970,TRUE,_xll.ohTrigger(Trigger,Trigger1M))</f>
        <v>1.6514290636484068E-2</v>
      </c>
      <c r="AT970" s="320">
        <f>_xll.qlIndexFixing($AU$1,AP970,TRUE,_xll.ohTrigger(Trigger,Trigger1M))</f>
        <v>1.6122272607793926E-2</v>
      </c>
    </row>
    <row r="971" spans="41:46" ht="11.25" customHeight="1" x14ac:dyDescent="0.25">
      <c r="AO971" s="159" t="s">
        <v>90</v>
      </c>
      <c r="AP971" s="158">
        <f>_xll.qlInterestRateIndexFixingDate(Currency&amp;"ibor"&amp;Tenor,AQ971,Trigger)</f>
        <v>46087</v>
      </c>
      <c r="AQ971" s="158">
        <f>_xll.qlCalendarAdvance(Calendar,AQ970,AO971,"f",,Trigger)</f>
        <v>46091</v>
      </c>
      <c r="AR971" s="158">
        <f>_xll.qlInterestRateIndexMaturity(Currency&amp;"ibor"&amp;Tenor,AQ971,Trigger)</f>
        <v>46122</v>
      </c>
      <c r="AS971" s="320">
        <f>_xll.qlIndexFixing($AC$5,AP971,TRUE,_xll.ohTrigger(Trigger,Trigger1M))</f>
        <v>1.6534658216514574E-2</v>
      </c>
      <c r="AT971" s="320">
        <f>_xll.qlIndexFixing($AU$1,AP971,TRUE,_xll.ohTrigger(Trigger,Trigger1M))</f>
        <v>1.6130427101072008E-2</v>
      </c>
    </row>
    <row r="972" spans="41:46" ht="11.25" customHeight="1" x14ac:dyDescent="0.25">
      <c r="AO972" s="159" t="s">
        <v>90</v>
      </c>
      <c r="AP972" s="158">
        <f>_xll.qlInterestRateIndexFixingDate(Currency&amp;"ibor"&amp;Tenor,AQ972,Trigger)</f>
        <v>46094</v>
      </c>
      <c r="AQ972" s="158">
        <f>_xll.qlCalendarAdvance(Calendar,AQ971,AO972,"f",,Trigger)</f>
        <v>46098</v>
      </c>
      <c r="AR972" s="158">
        <f>_xll.qlInterestRateIndexMaturity(Currency&amp;"ibor"&amp;Tenor,AQ972,Trigger)</f>
        <v>46129</v>
      </c>
      <c r="AS972" s="320">
        <f>_xll.qlIndexFixing($AC$5,AP972,TRUE,_xll.ohTrigger(Trigger,Trigger1M))</f>
        <v>1.6565292803363777E-2</v>
      </c>
      <c r="AT972" s="320">
        <f>_xll.qlIndexFixing($AU$1,AP972,TRUE,_xll.ohTrigger(Trigger,Trigger1M))</f>
        <v>1.6143662826331031E-2</v>
      </c>
    </row>
    <row r="973" spans="41:46" ht="11.25" customHeight="1" x14ac:dyDescent="0.25">
      <c r="AO973" s="159" t="s">
        <v>90</v>
      </c>
      <c r="AP973" s="158">
        <f>_xll.qlInterestRateIndexFixingDate(Currency&amp;"ibor"&amp;Tenor,AQ973,Trigger)</f>
        <v>46101</v>
      </c>
      <c r="AQ973" s="158">
        <f>_xll.qlCalendarAdvance(Calendar,AQ972,AO973,"f",,Trigger)</f>
        <v>46105</v>
      </c>
      <c r="AR973" s="158">
        <f>_xll.qlInterestRateIndexMaturity(Currency&amp;"ibor"&amp;Tenor,AQ973,Trigger)</f>
        <v>46136</v>
      </c>
      <c r="AS973" s="320">
        <f>_xll.qlIndexFixing($AC$5,AP973,TRUE,_xll.ohTrigger(Trigger,Trigger1M))</f>
        <v>1.6595927470909717E-2</v>
      </c>
      <c r="AT973" s="320">
        <f>_xll.qlIndexFixing($AU$1,AP973,TRUE,_xll.ohTrigger(Trigger,Trigger1M))</f>
        <v>1.6156726184493972E-2</v>
      </c>
    </row>
    <row r="974" spans="41:46" ht="11.25" customHeight="1" x14ac:dyDescent="0.25">
      <c r="AO974" s="159" t="s">
        <v>90</v>
      </c>
      <c r="AP974" s="158">
        <f>_xll.qlInterestRateIndexFixingDate(Currency&amp;"ibor"&amp;Tenor,AQ974,Trigger)</f>
        <v>46108</v>
      </c>
      <c r="AQ974" s="158">
        <f>_xll.qlCalendarAdvance(Calendar,AQ973,AO974,"f",,Trigger)</f>
        <v>46112</v>
      </c>
      <c r="AR974" s="158">
        <f>_xll.qlInterestRateIndexMaturity(Currency&amp;"ibor"&amp;Tenor,AQ974,Trigger)</f>
        <v>46142</v>
      </c>
      <c r="AS974" s="320">
        <f>_xll.qlIndexFixing($AC$5,AP974,TRUE,_xll.ohTrigger(Trigger,Trigger1M))</f>
        <v>1.6623990362149677E-2</v>
      </c>
      <c r="AT974" s="320">
        <f>_xll.qlIndexFixing($AU$1,AP974,TRUE,_xll.ohTrigger(Trigger,Trigger1M))</f>
        <v>1.6168347615422185E-2</v>
      </c>
    </row>
    <row r="975" spans="41:46" ht="11.25" customHeight="1" x14ac:dyDescent="0.25">
      <c r="AO975" s="159" t="s">
        <v>90</v>
      </c>
      <c r="AP975" s="158">
        <f>_xll.qlInterestRateIndexFixingDate(Currency&amp;"ibor"&amp;Tenor,AQ975,Trigger)</f>
        <v>46113</v>
      </c>
      <c r="AQ975" s="158">
        <f>_xll.qlCalendarAdvance(Calendar,AQ974,AO975,"f",,Trigger)</f>
        <v>46119</v>
      </c>
      <c r="AR975" s="158">
        <f>_xll.qlInterestRateIndexMaturity(Currency&amp;"ibor"&amp;Tenor,AQ975,Trigger)</f>
        <v>46149</v>
      </c>
      <c r="AS975" s="320">
        <f>_xll.qlIndexFixing($AC$5,AP975,TRUE,_xll.ohTrigger(Trigger,Trigger1M))</f>
        <v>1.665462377039173E-2</v>
      </c>
      <c r="AT975" s="320">
        <f>_xll.qlIndexFixing($AU$1,AP975,TRUE,_xll.ohTrigger(Trigger,Trigger1M))</f>
        <v>1.6181076141332795E-2</v>
      </c>
    </row>
    <row r="976" spans="41:46" ht="11.25" customHeight="1" x14ac:dyDescent="0.25">
      <c r="AO976" s="159" t="s">
        <v>90</v>
      </c>
      <c r="AP976" s="158">
        <f>_xll.qlInterestRateIndexFixingDate(Currency&amp;"ibor"&amp;Tenor,AQ976,Trigger)</f>
        <v>46122</v>
      </c>
      <c r="AQ976" s="158">
        <f>_xll.qlCalendarAdvance(Calendar,AQ975,AO976,"f",,Trigger)</f>
        <v>46126</v>
      </c>
      <c r="AR976" s="158">
        <f>_xll.qlInterestRateIndexMaturity(Currency&amp;"ibor"&amp;Tenor,AQ976,Trigger)</f>
        <v>46156</v>
      </c>
      <c r="AS976" s="320">
        <f>_xll.qlIndexFixing($AC$5,AP976,TRUE,_xll.ohTrigger(Trigger,Trigger1M))</f>
        <v>1.6685257256725983E-2</v>
      </c>
      <c r="AT976" s="320">
        <f>_xll.qlIndexFixing($AU$1,AP976,TRUE,_xll.ohTrigger(Trigger,Trigger1M))</f>
        <v>1.6193630365323841E-2</v>
      </c>
    </row>
    <row r="977" spans="41:46" ht="11.25" customHeight="1" x14ac:dyDescent="0.25">
      <c r="AO977" s="159" t="s">
        <v>90</v>
      </c>
      <c r="AP977" s="158">
        <f>_xll.qlInterestRateIndexFixingDate(Currency&amp;"ibor"&amp;Tenor,AQ977,Trigger)</f>
        <v>46129</v>
      </c>
      <c r="AQ977" s="158">
        <f>_xll.qlCalendarAdvance(Calendar,AQ976,AO977,"f",,Trigger)</f>
        <v>46133</v>
      </c>
      <c r="AR977" s="158">
        <f>_xll.qlInterestRateIndexMaturity(Currency&amp;"ibor"&amp;Tenor,AQ977,Trigger)</f>
        <v>46163</v>
      </c>
      <c r="AS977" s="320">
        <f>_xll.qlIndexFixing($AC$5,AP977,TRUE,_xll.ohTrigger(Trigger,Trigger1M))</f>
        <v>1.649677666734739E-2</v>
      </c>
      <c r="AT977" s="320">
        <f>_xll.qlIndexFixing($AU$1,AP977,TRUE,_xll.ohTrigger(Trigger,Trigger1M))</f>
        <v>1.620600962425911E-2</v>
      </c>
    </row>
    <row r="978" spans="41:46" ht="11.25" customHeight="1" x14ac:dyDescent="0.25">
      <c r="AO978" s="159" t="s">
        <v>90</v>
      </c>
      <c r="AP978" s="158">
        <f>_xll.qlInterestRateIndexFixingDate(Currency&amp;"ibor"&amp;Tenor,AQ978,Trigger)</f>
        <v>46136</v>
      </c>
      <c r="AQ978" s="158">
        <f>_xll.qlCalendarAdvance(Calendar,AQ977,AO978,"f",,Trigger)</f>
        <v>46140</v>
      </c>
      <c r="AR978" s="158">
        <f>_xll.qlInterestRateIndexMaturity(Currency&amp;"ibor"&amp;Tenor,AQ978,Trigger)</f>
        <v>46170</v>
      </c>
      <c r="AS978" s="320">
        <f>_xll.qlIndexFixing($AC$5,AP978,TRUE,_xll.ohTrigger(Trigger,Trigger1M))</f>
        <v>1.6307537295510599E-2</v>
      </c>
      <c r="AT978" s="320">
        <f>_xll.qlIndexFixing($AU$1,AP978,TRUE,_xll.ohTrigger(Trigger,Trigger1M))</f>
        <v>1.6218213255013048E-2</v>
      </c>
    </row>
    <row r="979" spans="41:46" ht="11.25" customHeight="1" x14ac:dyDescent="0.25">
      <c r="AO979" s="159" t="s">
        <v>90</v>
      </c>
      <c r="AP979" s="158">
        <f>_xll.qlInterestRateIndexFixingDate(Currency&amp;"ibor"&amp;Tenor,AQ979,Trigger)</f>
        <v>46142</v>
      </c>
      <c r="AQ979" s="158">
        <f>_xll.qlCalendarAdvance(Calendar,AQ978,AO979,"f",,Trigger)</f>
        <v>46147</v>
      </c>
      <c r="AR979" s="158">
        <f>_xll.qlInterestRateIndexMaturity(Currency&amp;"ibor"&amp;Tenor,AQ979,Trigger)</f>
        <v>46178</v>
      </c>
      <c r="AS979" s="320">
        <f>_xll.qlIndexFixing($AC$5,AP979,TRUE,_xll.ohTrigger(Trigger,Trigger1M))</f>
        <v>1.6110803119824268E-2</v>
      </c>
      <c r="AT979" s="320">
        <f>_xll.qlIndexFixing($AU$1,AP979,TRUE,_xll.ohTrigger(Trigger,Trigger1M))</f>
        <v>1.6231449485681892E-2</v>
      </c>
    </row>
    <row r="980" spans="41:46" ht="11.25" customHeight="1" x14ac:dyDescent="0.25">
      <c r="AO980" s="159" t="s">
        <v>90</v>
      </c>
      <c r="AP980" s="158">
        <f>_xll.qlInterestRateIndexFixingDate(Currency&amp;"ibor"&amp;Tenor,AQ980,Trigger)</f>
        <v>46150</v>
      </c>
      <c r="AQ980" s="158">
        <f>_xll.qlCalendarAdvance(Calendar,AQ979,AO980,"f",,Trigger)</f>
        <v>46154</v>
      </c>
      <c r="AR980" s="158">
        <f>_xll.qlInterestRateIndexMaturity(Currency&amp;"ibor"&amp;Tenor,AQ980,Trigger)</f>
        <v>46185</v>
      </c>
      <c r="AS980" s="320">
        <f>_xll.qlIndexFixing($AC$5,AP980,TRUE,_xll.ohTrigger(Trigger,Trigger1M))</f>
        <v>1.59270744389821E-2</v>
      </c>
      <c r="AT980" s="320">
        <f>_xll.qlIndexFixing($AU$1,AP980,TRUE,_xll.ohTrigger(Trigger,Trigger1M))</f>
        <v>1.6243287704899703E-2</v>
      </c>
    </row>
    <row r="981" spans="41:46" ht="11.25" customHeight="1" x14ac:dyDescent="0.25">
      <c r="AO981" s="159" t="s">
        <v>90</v>
      </c>
      <c r="AP981" s="158">
        <f>_xll.qlInterestRateIndexFixingDate(Currency&amp;"ibor"&amp;Tenor,AQ981,Trigger)</f>
        <v>46157</v>
      </c>
      <c r="AQ981" s="158">
        <f>_xll.qlCalendarAdvance(Calendar,AQ980,AO981,"f",,Trigger)</f>
        <v>46161</v>
      </c>
      <c r="AR981" s="158">
        <f>_xll.qlInterestRateIndexMaturity(Currency&amp;"ibor"&amp;Tenor,AQ981,Trigger)</f>
        <v>46192</v>
      </c>
      <c r="AS981" s="320">
        <f>_xll.qlIndexFixing($AC$5,AP981,TRUE,_xll.ohTrigger(Trigger,Trigger1M))</f>
        <v>1.5893994385521752E-2</v>
      </c>
      <c r="AT981" s="320">
        <f>_xll.qlIndexFixing($AU$1,AP981,TRUE,_xll.ohTrigger(Trigger,Trigger1M))</f>
        <v>1.6254948251582767E-2</v>
      </c>
    </row>
    <row r="982" spans="41:46" ht="11.25" customHeight="1" x14ac:dyDescent="0.25">
      <c r="AO982" s="159" t="s">
        <v>90</v>
      </c>
      <c r="AP982" s="158">
        <f>_xll.qlInterestRateIndexFixingDate(Currency&amp;"ibor"&amp;Tenor,AQ982,Trigger)</f>
        <v>46164</v>
      </c>
      <c r="AQ982" s="158">
        <f>_xll.qlCalendarAdvance(Calendar,AQ981,AO982,"f",,Trigger)</f>
        <v>46168</v>
      </c>
      <c r="AR982" s="158">
        <f>_xll.qlInterestRateIndexMaturity(Currency&amp;"ibor"&amp;Tenor,AQ982,Trigger)</f>
        <v>46199</v>
      </c>
      <c r="AS982" s="320">
        <f>_xll.qlIndexFixing($AC$5,AP982,TRUE,_xll.ohTrigger(Trigger,Trigger1M))</f>
        <v>1.5921362650419976E-2</v>
      </c>
      <c r="AT982" s="320">
        <f>_xll.qlIndexFixing($AU$1,AP982,TRUE,_xll.ohTrigger(Trigger,Trigger1M))</f>
        <v>1.6266430462568652E-2</v>
      </c>
    </row>
    <row r="983" spans="41:46" ht="11.25" customHeight="1" x14ac:dyDescent="0.25">
      <c r="AO983" s="159" t="s">
        <v>90</v>
      </c>
      <c r="AP983" s="158">
        <f>_xll.qlInterestRateIndexFixingDate(Currency&amp;"ibor"&amp;Tenor,AQ983,Trigger)</f>
        <v>46171</v>
      </c>
      <c r="AQ983" s="158">
        <f>_xll.qlCalendarAdvance(Calendar,AQ982,AO983,"f",,Trigger)</f>
        <v>46175</v>
      </c>
      <c r="AR983" s="158">
        <f>_xll.qlInterestRateIndexMaturity(Currency&amp;"ibor"&amp;Tenor,AQ983,Trigger)</f>
        <v>46205</v>
      </c>
      <c r="AS983" s="320">
        <f>_xll.qlIndexFixing($AC$5,AP983,TRUE,_xll.ohTrigger(Trigger,Trigger1M))</f>
        <v>1.5946423069713944E-2</v>
      </c>
      <c r="AT983" s="320">
        <f>_xll.qlIndexFixing($AU$1,AP983,TRUE,_xll.ohTrigger(Trigger,Trigger1M))</f>
        <v>1.6276573776790926E-2</v>
      </c>
    </row>
    <row r="984" spans="41:46" ht="11.25" customHeight="1" x14ac:dyDescent="0.25">
      <c r="AO984" s="159" t="s">
        <v>90</v>
      </c>
      <c r="AP984" s="158">
        <f>_xll.qlInterestRateIndexFixingDate(Currency&amp;"ibor"&amp;Tenor,AQ984,Trigger)</f>
        <v>46178</v>
      </c>
      <c r="AQ984" s="158">
        <f>_xll.qlCalendarAdvance(Calendar,AQ983,AO984,"f",,Trigger)</f>
        <v>46182</v>
      </c>
      <c r="AR984" s="158">
        <f>_xll.qlInterestRateIndexMaturity(Currency&amp;"ibor"&amp;Tenor,AQ984,Trigger)</f>
        <v>46212</v>
      </c>
      <c r="AS984" s="320">
        <f>_xll.qlIndexFixing($AC$5,AP984,TRUE,_xll.ohTrigger(Trigger,Trigger1M))</f>
        <v>1.5973790246326836E-2</v>
      </c>
      <c r="AT984" s="320">
        <f>_xll.qlIndexFixing($AU$1,AP984,TRUE,_xll.ohTrigger(Trigger,Trigger1M))</f>
        <v>1.6287709712985432E-2</v>
      </c>
    </row>
    <row r="985" spans="41:46" ht="11.25" customHeight="1" x14ac:dyDescent="0.25">
      <c r="AO985" s="159" t="s">
        <v>90</v>
      </c>
      <c r="AP985" s="158">
        <f>_xll.qlInterestRateIndexFixingDate(Currency&amp;"ibor"&amp;Tenor,AQ985,Trigger)</f>
        <v>46185</v>
      </c>
      <c r="AQ985" s="158">
        <f>_xll.qlCalendarAdvance(Calendar,AQ984,AO985,"f",,Trigger)</f>
        <v>46189</v>
      </c>
      <c r="AR985" s="158">
        <f>_xll.qlInterestRateIndexMaturity(Currency&amp;"ibor"&amp;Tenor,AQ985,Trigger)</f>
        <v>46219</v>
      </c>
      <c r="AS985" s="320">
        <f>_xll.qlIndexFixing($AC$5,AP985,TRUE,_xll.ohTrigger(Trigger,Trigger1M))</f>
        <v>1.6001157485268536E-2</v>
      </c>
      <c r="AT985" s="320">
        <f>_xll.qlIndexFixing($AU$1,AP985,TRUE,_xll.ohTrigger(Trigger,Trigger1M))</f>
        <v>1.6298665379226307E-2</v>
      </c>
    </row>
    <row r="986" spans="41:46" ht="11.25" customHeight="1" x14ac:dyDescent="0.25">
      <c r="AO986" s="159" t="s">
        <v>90</v>
      </c>
      <c r="AP986" s="158">
        <f>_xll.qlInterestRateIndexFixingDate(Currency&amp;"ibor"&amp;Tenor,AQ986,Trigger)</f>
        <v>46192</v>
      </c>
      <c r="AQ986" s="158">
        <f>_xll.qlCalendarAdvance(Calendar,AQ985,AO986,"f",,Trigger)</f>
        <v>46196</v>
      </c>
      <c r="AR986" s="158">
        <f>_xll.qlInterestRateIndexMaturity(Currency&amp;"ibor"&amp;Tenor,AQ986,Trigger)</f>
        <v>46226</v>
      </c>
      <c r="AS986" s="320">
        <f>_xll.qlIndexFixing($AC$5,AP986,TRUE,_xll.ohTrigger(Trigger,Trigger1M))</f>
        <v>1.6028524786544374E-2</v>
      </c>
      <c r="AT986" s="320">
        <f>_xll.qlIndexFixing($AU$1,AP986,TRUE,_xll.ohTrigger(Trigger,Trigger1M))</f>
        <v>1.6309440112433293E-2</v>
      </c>
    </row>
    <row r="987" spans="41:46" ht="11.25" customHeight="1" x14ac:dyDescent="0.25">
      <c r="AO987" s="159" t="s">
        <v>90</v>
      </c>
      <c r="AP987" s="158">
        <f>_xll.qlInterestRateIndexFixingDate(Currency&amp;"ibor"&amp;Tenor,AQ987,Trigger)</f>
        <v>46199</v>
      </c>
      <c r="AQ987" s="158">
        <f>_xll.qlCalendarAdvance(Calendar,AQ986,AO987,"f",,Trigger)</f>
        <v>46203</v>
      </c>
      <c r="AR987" s="158">
        <f>_xll.qlInterestRateIndexMaturity(Currency&amp;"ibor"&amp;Tenor,AQ987,Trigger)</f>
        <v>46234</v>
      </c>
      <c r="AS987" s="320">
        <f>_xll.qlIndexFixing($AC$5,AP987,TRUE,_xll.ohTrigger(Trigger,Trigger1M))</f>
        <v>1.6058204941082756E-2</v>
      </c>
      <c r="AT987" s="320">
        <f>_xll.qlIndexFixing($AU$1,AP987,TRUE,_xll.ohTrigger(Trigger,Trigger1M))</f>
        <v>1.6321143272007808E-2</v>
      </c>
    </row>
    <row r="988" spans="41:46" ht="11.25" customHeight="1" x14ac:dyDescent="0.25">
      <c r="AO988" s="159" t="s">
        <v>90</v>
      </c>
      <c r="AP988" s="158">
        <f>_xll.qlInterestRateIndexFixingDate(Currency&amp;"ibor"&amp;Tenor,AQ988,Trigger)</f>
        <v>46206</v>
      </c>
      <c r="AQ988" s="158">
        <f>_xll.qlCalendarAdvance(Calendar,AQ987,AO988,"f",,Trigger)</f>
        <v>46210</v>
      </c>
      <c r="AR988" s="158">
        <f>_xll.qlInterestRateIndexMaturity(Currency&amp;"ibor"&amp;Tenor,AQ988,Trigger)</f>
        <v>46241</v>
      </c>
      <c r="AS988" s="320">
        <f>_xll.qlIndexFixing($AC$5,AP988,TRUE,_xll.ohTrigger(Trigger,Trigger1M))</f>
        <v>1.6085573592448613E-2</v>
      </c>
      <c r="AT988" s="320">
        <f>_xll.qlIndexFixing($AU$1,AP988,TRUE,_xll.ohTrigger(Trigger,Trigger1M))</f>
        <v>1.6331541542861202E-2</v>
      </c>
    </row>
    <row r="989" spans="41:46" ht="11.25" customHeight="1" x14ac:dyDescent="0.25">
      <c r="AO989" s="159" t="s">
        <v>90</v>
      </c>
      <c r="AP989" s="158">
        <f>_xll.qlInterestRateIndexFixingDate(Currency&amp;"ibor"&amp;Tenor,AQ989,Trigger)</f>
        <v>46213</v>
      </c>
      <c r="AQ989" s="158">
        <f>_xll.qlCalendarAdvance(Calendar,AQ988,AO989,"f",,Trigger)</f>
        <v>46217</v>
      </c>
      <c r="AR989" s="158">
        <f>_xll.qlInterestRateIndexMaturity(Currency&amp;"ibor"&amp;Tenor,AQ989,Trigger)</f>
        <v>46248</v>
      </c>
      <c r="AS989" s="320">
        <f>_xll.qlIndexFixing($AC$5,AP989,TRUE,_xll.ohTrigger(Trigger,Trigger1M))</f>
        <v>1.6112942308227459E-2</v>
      </c>
      <c r="AT989" s="320">
        <f>_xll.qlIndexFixing($AU$1,AP989,TRUE,_xll.ohTrigger(Trigger,Trigger1M))</f>
        <v>1.6341756836086709E-2</v>
      </c>
    </row>
    <row r="990" spans="41:46" ht="11.25" customHeight="1" x14ac:dyDescent="0.25">
      <c r="AO990" s="159" t="s">
        <v>90</v>
      </c>
      <c r="AP990" s="158">
        <f>_xll.qlInterestRateIndexFixingDate(Currency&amp;"ibor"&amp;Tenor,AQ990,Trigger)</f>
        <v>46220</v>
      </c>
      <c r="AQ990" s="158">
        <f>_xll.qlCalendarAdvance(Calendar,AQ989,AO990,"f",,Trigger)</f>
        <v>46224</v>
      </c>
      <c r="AR990" s="158">
        <f>_xll.qlInterestRateIndexMaturity(Currency&amp;"ibor"&amp;Tenor,AQ990,Trigger)</f>
        <v>46255</v>
      </c>
      <c r="AS990" s="320">
        <f>_xll.qlIndexFixing($AC$5,AP990,TRUE,_xll.ohTrigger(Trigger,Trigger1M))</f>
        <v>1.6140311088416719E-2</v>
      </c>
      <c r="AT990" s="320">
        <f>_xll.qlIndexFixing($AU$1,AP990,TRUE,_xll.ohTrigger(Trigger,Trigger1M))</f>
        <v>1.6351788488578628E-2</v>
      </c>
    </row>
    <row r="991" spans="41:46" ht="11.25" customHeight="1" x14ac:dyDescent="0.25">
      <c r="AO991" s="159" t="s">
        <v>90</v>
      </c>
      <c r="AP991" s="158">
        <f>_xll.qlInterestRateIndexFixingDate(Currency&amp;"ibor"&amp;Tenor,AQ991,Trigger)</f>
        <v>46227</v>
      </c>
      <c r="AQ991" s="158">
        <f>_xll.qlCalendarAdvance(Calendar,AQ990,AO991,"f",,Trigger)</f>
        <v>46231</v>
      </c>
      <c r="AR991" s="158">
        <f>_xll.qlInterestRateIndexMaturity(Currency&amp;"ibor"&amp;Tenor,AQ991,Trigger)</f>
        <v>46262</v>
      </c>
      <c r="AS991" s="320">
        <f>_xll.qlIndexFixing($AC$5,AP991,TRUE,_xll.ohTrigger(Trigger,Trigger1M))</f>
        <v>1.6167679933018968E-2</v>
      </c>
      <c r="AT991" s="320">
        <f>_xll.qlIndexFixing($AU$1,AP991,TRUE,_xll.ohTrigger(Trigger,Trigger1M))</f>
        <v>1.6361635837231259E-2</v>
      </c>
    </row>
    <row r="992" spans="41:46" ht="11.25" customHeight="1" x14ac:dyDescent="0.25">
      <c r="AO992" s="159" t="s">
        <v>90</v>
      </c>
      <c r="AP992" s="158">
        <f>_xll.qlInterestRateIndexFixingDate(Currency&amp;"ibor"&amp;Tenor,AQ992,Trigger)</f>
        <v>46234</v>
      </c>
      <c r="AQ992" s="158">
        <f>_xll.qlCalendarAdvance(Calendar,AQ991,AO992,"f",,Trigger)</f>
        <v>46238</v>
      </c>
      <c r="AR992" s="158">
        <f>_xll.qlInterestRateIndexMaturity(Currency&amp;"ibor"&amp;Tenor,AQ992,Trigger)</f>
        <v>46269</v>
      </c>
      <c r="AS992" s="320">
        <f>_xll.qlIndexFixing($AC$5,AP992,TRUE,_xll.ohTrigger(Trigger,Trigger1M))</f>
        <v>1.6195048842034213E-2</v>
      </c>
      <c r="AT992" s="320">
        <f>_xll.qlIndexFixing($AU$1,AP992,TRUE,_xll.ohTrigger(Trigger,Trigger1M))</f>
        <v>1.6371298218946641E-2</v>
      </c>
    </row>
    <row r="993" spans="41:46" ht="11.25" customHeight="1" x14ac:dyDescent="0.25">
      <c r="AO993" s="159" t="s">
        <v>90</v>
      </c>
      <c r="AP993" s="158">
        <f>_xll.qlInterestRateIndexFixingDate(Currency&amp;"ibor"&amp;Tenor,AQ993,Trigger)</f>
        <v>46241</v>
      </c>
      <c r="AQ993" s="158">
        <f>_xll.qlCalendarAdvance(Calendar,AQ992,AO993,"f",,Trigger)</f>
        <v>46245</v>
      </c>
      <c r="AR993" s="158">
        <f>_xll.qlInterestRateIndexMaturity(Currency&amp;"ibor"&amp;Tenor,AQ993,Trigger)</f>
        <v>46276</v>
      </c>
      <c r="AS993" s="320">
        <f>_xll.qlIndexFixing($AC$5,AP993,TRUE,_xll.ohTrigger(Trigger,Trigger1M))</f>
        <v>1.6222417815462443E-2</v>
      </c>
      <c r="AT993" s="320">
        <f>_xll.qlIndexFixing($AU$1,AP993,TRUE,_xll.ohTrigger(Trigger,Trigger1M))</f>
        <v>1.6380774970639701E-2</v>
      </c>
    </row>
    <row r="994" spans="41:46" ht="11.25" customHeight="1" x14ac:dyDescent="0.25">
      <c r="AO994" s="159" t="s">
        <v>90</v>
      </c>
      <c r="AP994" s="158">
        <f>_xll.qlInterestRateIndexFixingDate(Currency&amp;"ibor"&amp;Tenor,AQ994,Trigger)</f>
        <v>46248</v>
      </c>
      <c r="AQ994" s="158">
        <f>_xll.qlCalendarAdvance(Calendar,AQ993,AO994,"f",,Trigger)</f>
        <v>46252</v>
      </c>
      <c r="AR994" s="158">
        <f>_xll.qlInterestRateIndexMaturity(Currency&amp;"ibor"&amp;Tenor,AQ994,Trigger)</f>
        <v>46283</v>
      </c>
      <c r="AS994" s="320">
        <f>_xll.qlIndexFixing($AC$5,AP994,TRUE,_xll.ohTrigger(Trigger,Trigger1M))</f>
        <v>1.6249786853303669E-2</v>
      </c>
      <c r="AT994" s="320">
        <f>_xll.qlIndexFixing($AU$1,AP994,TRUE,_xll.ohTrigger(Trigger,Trigger1M))</f>
        <v>1.6390065429225369E-2</v>
      </c>
    </row>
    <row r="995" spans="41:46" ht="11.25" customHeight="1" x14ac:dyDescent="0.25">
      <c r="AO995" s="159" t="s">
        <v>90</v>
      </c>
      <c r="AP995" s="158">
        <f>_xll.qlInterestRateIndexFixingDate(Currency&amp;"ibor"&amp;Tenor,AQ995,Trigger)</f>
        <v>46255</v>
      </c>
      <c r="AQ995" s="158">
        <f>_xll.qlCalendarAdvance(Calendar,AQ994,AO995,"f",,Trigger)</f>
        <v>46259</v>
      </c>
      <c r="AR995" s="158">
        <f>_xll.qlInterestRateIndexMaturity(Currency&amp;"ibor"&amp;Tenor,AQ995,Trigger)</f>
        <v>46290</v>
      </c>
      <c r="AS995" s="320">
        <f>_xll.qlIndexFixing($AC$5,AP995,TRUE,_xll.ohTrigger(Trigger,Trigger1M))</f>
        <v>1.6277155955555307E-2</v>
      </c>
      <c r="AT995" s="320">
        <f>_xll.qlIndexFixing($AU$1,AP995,TRUE,_xll.ohTrigger(Trigger,Trigger1M))</f>
        <v>1.639916893162631E-2</v>
      </c>
    </row>
    <row r="996" spans="41:46" ht="11.25" customHeight="1" x14ac:dyDescent="0.25">
      <c r="AO996" s="159" t="s">
        <v>90</v>
      </c>
      <c r="AP996" s="158">
        <f>_xll.qlInterestRateIndexFixingDate(Currency&amp;"ibor"&amp;Tenor,AQ996,Trigger)</f>
        <v>46262</v>
      </c>
      <c r="AQ996" s="158">
        <f>_xll.qlCalendarAdvance(Calendar,AQ995,AO996,"f",,Trigger)</f>
        <v>46266</v>
      </c>
      <c r="AR996" s="158">
        <f>_xll.qlInterestRateIndexMaturity(Currency&amp;"ibor"&amp;Tenor,AQ996,Trigger)</f>
        <v>46296</v>
      </c>
      <c r="AS996" s="320">
        <f>_xll.qlIndexFixing($AC$5,AP996,TRUE,_xll.ohTrigger(Trigger,Trigger1M))</f>
        <v>1.6302201227515134E-2</v>
      </c>
      <c r="AT996" s="320">
        <f>_xll.qlIndexFixing($AU$1,AP996,TRUE,_xll.ohTrigger(Trigger,Trigger1M))</f>
        <v>1.6407090252396728E-2</v>
      </c>
    </row>
    <row r="997" spans="41:46" ht="11.25" customHeight="1" x14ac:dyDescent="0.25">
      <c r="AO997" s="159" t="s">
        <v>90</v>
      </c>
      <c r="AP997" s="158">
        <f>_xll.qlInterestRateIndexFixingDate(Currency&amp;"ibor"&amp;Tenor,AQ997,Trigger)</f>
        <v>46269</v>
      </c>
      <c r="AQ997" s="158">
        <f>_xll.qlCalendarAdvance(Calendar,AQ996,AO997,"f",,Trigger)</f>
        <v>46273</v>
      </c>
      <c r="AR997" s="158">
        <f>_xll.qlInterestRateIndexMaturity(Currency&amp;"ibor"&amp;Tenor,AQ997,Trigger)</f>
        <v>46303</v>
      </c>
      <c r="AS997" s="320">
        <f>_xll.qlIndexFixing($AC$5,AP997,TRUE,_xll.ohTrigger(Trigger,Trigger1M))</f>
        <v>1.6329569214437178E-2</v>
      </c>
      <c r="AT997" s="320">
        <f>_xll.qlIndexFixing($AU$1,AP997,TRUE,_xll.ohTrigger(Trigger,Trigger1M))</f>
        <v>1.6415830960132993E-2</v>
      </c>
    </row>
    <row r="998" spans="41:46" ht="11.25" customHeight="1" x14ac:dyDescent="0.25">
      <c r="AO998" s="159" t="s">
        <v>90</v>
      </c>
      <c r="AP998" s="158">
        <f>_xll.qlInterestRateIndexFixingDate(Currency&amp;"ibor"&amp;Tenor,AQ998,Trigger)</f>
        <v>46276</v>
      </c>
      <c r="AQ998" s="158">
        <f>_xll.qlCalendarAdvance(Calendar,AQ997,AO998,"f",,Trigger)</f>
        <v>46280</v>
      </c>
      <c r="AR998" s="158">
        <f>_xll.qlInterestRateIndexMaturity(Currency&amp;"ibor"&amp;Tenor,AQ998,Trigger)</f>
        <v>46310</v>
      </c>
      <c r="AS998" s="320">
        <f>_xll.qlIndexFixing($AC$5,AP998,TRUE,_xll.ohTrigger(Trigger,Trigger1M))</f>
        <v>1.6356937263696025E-2</v>
      </c>
      <c r="AT998" s="320">
        <f>_xll.qlIndexFixing($AU$1,AP998,TRUE,_xll.ohTrigger(Trigger,Trigger1M))</f>
        <v>1.6424382778261304E-2</v>
      </c>
    </row>
    <row r="999" spans="41:46" ht="11.25" customHeight="1" x14ac:dyDescent="0.25">
      <c r="AO999" s="159" t="s">
        <v>90</v>
      </c>
      <c r="AP999" s="158">
        <f>_xll.qlInterestRateIndexFixingDate(Currency&amp;"ibor"&amp;Tenor,AQ999,Trigger)</f>
        <v>46283</v>
      </c>
      <c r="AQ999" s="158">
        <f>_xll.qlCalendarAdvance(Calendar,AQ998,AO999,"f",,Trigger)</f>
        <v>46287</v>
      </c>
      <c r="AR999" s="158">
        <f>_xll.qlInterestRateIndexMaturity(Currency&amp;"ibor"&amp;Tenor,AQ999,Trigger)</f>
        <v>46317</v>
      </c>
      <c r="AS999" s="320">
        <f>_xll.qlIndexFixing($AC$5,AP999,TRUE,_xll.ohTrigger(Trigger,Trigger1M))</f>
        <v>1.6384305375283681E-2</v>
      </c>
      <c r="AT999" s="320">
        <f>_xll.qlIndexFixing($AU$1,AP999,TRUE,_xll.ohTrigger(Trigger,Trigger1M))</f>
        <v>1.6432745043776009E-2</v>
      </c>
    </row>
    <row r="1000" spans="41:46" ht="11.25" customHeight="1" x14ac:dyDescent="0.25">
      <c r="AO1000" s="159" t="s">
        <v>90</v>
      </c>
      <c r="AP1000" s="158">
        <f>_xll.qlInterestRateIndexFixingDate(Currency&amp;"ibor"&amp;Tenor,AQ1000,Trigger)</f>
        <v>46290</v>
      </c>
      <c r="AQ1000" s="158">
        <f>_xll.qlCalendarAdvance(Calendar,AQ999,AO1000,"f",,Trigger)</f>
        <v>46294</v>
      </c>
      <c r="AR1000" s="158">
        <f>_xll.qlInterestRateIndexMaturity(Currency&amp;"ibor"&amp;Tenor,AQ1000,Trigger)</f>
        <v>46324</v>
      </c>
      <c r="AS1000" s="320">
        <f>_xll.qlIndexFixing($AC$5,AP1000,TRUE,_xll.ohTrigger(Trigger,Trigger1M))</f>
        <v>1.641167354920281E-2</v>
      </c>
      <c r="AT1000" s="320">
        <f>_xll.qlIndexFixing($AU$1,AP1000,TRUE,_xll.ohTrigger(Trigger,Trigger1M))</f>
        <v>1.6440917093679452E-2</v>
      </c>
    </row>
    <row r="1001" spans="41:46" ht="11.25" customHeight="1" x14ac:dyDescent="0.25">
      <c r="AO1001" s="159" t="s">
        <v>90</v>
      </c>
      <c r="AP1001" s="158">
        <f>_xll.qlInterestRateIndexFixingDate(Currency&amp;"ibor"&amp;Tenor,AQ1001,Trigger)</f>
        <v>46297</v>
      </c>
      <c r="AQ1001" s="158">
        <f>_xll.qlCalendarAdvance(Calendar,AQ1000,AO1001,"f",,Trigger)</f>
        <v>46301</v>
      </c>
      <c r="AR1001" s="158">
        <f>_xll.qlInterestRateIndexMaturity(Currency&amp;"ibor"&amp;Tenor,AQ1001,Trigger)</f>
        <v>46332</v>
      </c>
      <c r="AS1001" s="320">
        <f>_xll.qlIndexFixing($AC$5,AP1001,TRUE,_xll.ohTrigger(Trigger,Trigger1M))</f>
        <v>1.644137192174825E-2</v>
      </c>
      <c r="AT1001" s="320">
        <f>_xll.qlIndexFixing($AU$1,AP1001,TRUE,_xll.ohTrigger(Trigger,Trigger1M))</f>
        <v>1.6449826734817267E-2</v>
      </c>
    </row>
    <row r="1002" spans="41:46" ht="11.25" customHeight="1" x14ac:dyDescent="0.25">
      <c r="AO1002" s="159" t="s">
        <v>90</v>
      </c>
      <c r="AP1002" s="158">
        <f>_xll.qlInterestRateIndexFixingDate(Currency&amp;"ibor"&amp;Tenor,AQ1002,Trigger)</f>
        <v>46304</v>
      </c>
      <c r="AQ1002" s="158">
        <f>_xll.qlCalendarAdvance(Calendar,AQ1001,AO1002,"f",,Trigger)</f>
        <v>46308</v>
      </c>
      <c r="AR1002" s="158">
        <f>_xll.qlInterestRateIndexMaturity(Currency&amp;"ibor"&amp;Tenor,AQ1002,Trigger)</f>
        <v>46339</v>
      </c>
      <c r="AS1002" s="320">
        <f>_xll.qlIndexFixing($AC$5,AP1002,TRUE,_xll.ohTrigger(Trigger,Trigger1M))</f>
        <v>1.6468741474895982E-2</v>
      </c>
      <c r="AT1002" s="320">
        <f>_xll.qlIndexFixing($AU$1,AP1002,TRUE,_xll.ohTrigger(Trigger,Trigger1M))</f>
        <v>1.6457602978404384E-2</v>
      </c>
    </row>
    <row r="1003" spans="41:46" ht="11.25" customHeight="1" x14ac:dyDescent="0.25">
      <c r="AO1003" s="159" t="s">
        <v>90</v>
      </c>
      <c r="AP1003" s="158">
        <f>_xll.qlInterestRateIndexFixingDate(Currency&amp;"ibor"&amp;Tenor,AQ1003,Trigger)</f>
        <v>46311</v>
      </c>
      <c r="AQ1003" s="158">
        <f>_xll.qlCalendarAdvance(Calendar,AQ1002,AO1003,"f",,Trigger)</f>
        <v>46315</v>
      </c>
      <c r="AR1003" s="158">
        <f>_xll.qlInterestRateIndexMaturity(Currency&amp;"ibor"&amp;Tenor,AQ1003,Trigger)</f>
        <v>46346</v>
      </c>
      <c r="AS1003" s="320">
        <f>_xll.qlIndexFixing($AC$5,AP1003,TRUE,_xll.ohTrigger(Trigger,Trigger1M))</f>
        <v>1.6496111092456706E-2</v>
      </c>
      <c r="AT1003" s="320">
        <f>_xll.qlIndexFixing($AU$1,AP1003,TRUE,_xll.ohTrigger(Trigger,Trigger1M))</f>
        <v>1.6465186961456268E-2</v>
      </c>
    </row>
    <row r="1004" spans="41:46" ht="11.25" customHeight="1" x14ac:dyDescent="0.25">
      <c r="AO1004" s="159" t="s">
        <v>90</v>
      </c>
      <c r="AP1004" s="158">
        <f>_xll.qlInterestRateIndexFixingDate(Currency&amp;"ibor"&amp;Tenor,AQ1004,Trigger)</f>
        <v>46318</v>
      </c>
      <c r="AQ1004" s="158">
        <f>_xll.qlCalendarAdvance(Calendar,AQ1003,AO1004,"f",,Trigger)</f>
        <v>46322</v>
      </c>
      <c r="AR1004" s="158">
        <f>_xll.qlInterestRateIndexMaturity(Currency&amp;"ibor"&amp;Tenor,AQ1004,Trigger)</f>
        <v>46353</v>
      </c>
      <c r="AS1004" s="320">
        <f>_xll.qlIndexFixing($AC$5,AP1004,TRUE,_xll.ohTrigger(Trigger,Trigger1M))</f>
        <v>1.6523480774430419E-2</v>
      </c>
      <c r="AT1004" s="320">
        <f>_xll.qlIndexFixing($AU$1,AP1004,TRUE,_xll.ohTrigger(Trigger,Trigger1M))</f>
        <v>1.6472578020970362E-2</v>
      </c>
    </row>
    <row r="1005" spans="41:46" ht="11.25" customHeight="1" x14ac:dyDescent="0.25">
      <c r="AO1005" s="159" t="s">
        <v>90</v>
      </c>
      <c r="AP1005" s="158">
        <f>_xll.qlInterestRateIndexFixingDate(Currency&amp;"ibor"&amp;Tenor,AQ1005,Trigger)</f>
        <v>46325</v>
      </c>
      <c r="AQ1005" s="158">
        <f>_xll.qlCalendarAdvance(Calendar,AQ1004,AO1005,"f",,Trigger)</f>
        <v>46329</v>
      </c>
      <c r="AR1005" s="158">
        <f>_xll.qlInterestRateIndexMaturity(Currency&amp;"ibor"&amp;Tenor,AQ1005,Trigger)</f>
        <v>46359</v>
      </c>
      <c r="AS1005" s="320">
        <f>_xll.qlIndexFixing($AC$5,AP1005,TRUE,_xll.ohTrigger(Trigger,Trigger1M))</f>
        <v>1.6548515353807858E-2</v>
      </c>
      <c r="AT1005" s="320">
        <f>_xll.qlIndexFixing($AU$1,AP1005,TRUE,_xll.ohTrigger(Trigger,Trigger1M))</f>
        <v>1.6478900904658644E-2</v>
      </c>
    </row>
    <row r="1006" spans="41:46" ht="11.25" customHeight="1" x14ac:dyDescent="0.25">
      <c r="AO1006" s="159" t="s">
        <v>90</v>
      </c>
      <c r="AP1006" s="158">
        <f>_xll.qlInterestRateIndexFixingDate(Currency&amp;"ibor"&amp;Tenor,AQ1006,Trigger)</f>
        <v>46332</v>
      </c>
      <c r="AQ1006" s="158">
        <f>_xll.qlCalendarAdvance(Calendar,AQ1005,AO1006,"f",,Trigger)</f>
        <v>46336</v>
      </c>
      <c r="AR1006" s="158">
        <f>_xll.qlInterestRateIndexMaturity(Currency&amp;"ibor"&amp;Tenor,AQ1006,Trigger)</f>
        <v>46366</v>
      </c>
      <c r="AS1006" s="320">
        <f>_xll.qlIndexFixing($AC$5,AP1006,TRUE,_xll.ohTrigger(Trigger,Trigger1M))</f>
        <v>1.6575883901729149E-2</v>
      </c>
      <c r="AT1006" s="320">
        <f>_xll.qlIndexFixing($AU$1,AP1006,TRUE,_xll.ohTrigger(Trigger,Trigger1M))</f>
        <v>1.6485917738370048E-2</v>
      </c>
    </row>
    <row r="1007" spans="41:46" ht="11.25" customHeight="1" x14ac:dyDescent="0.25">
      <c r="AO1007" s="159" t="s">
        <v>90</v>
      </c>
      <c r="AP1007" s="158">
        <f>_xll.qlInterestRateIndexFixingDate(Currency&amp;"ibor"&amp;Tenor,AQ1007,Trigger)</f>
        <v>46339</v>
      </c>
      <c r="AQ1007" s="158">
        <f>_xll.qlCalendarAdvance(Calendar,AQ1006,AO1007,"f",,Trigger)</f>
        <v>46343</v>
      </c>
      <c r="AR1007" s="158">
        <f>_xll.qlInterestRateIndexMaturity(Currency&amp;"ibor"&amp;Tenor,AQ1007,Trigger)</f>
        <v>46373</v>
      </c>
      <c r="AS1007" s="320">
        <f>_xll.qlIndexFixing($AC$5,AP1007,TRUE,_xll.ohTrigger(Trigger,Trigger1M))</f>
        <v>1.6603252511984579E-2</v>
      </c>
      <c r="AT1007" s="320">
        <f>_xll.qlIndexFixing($AU$1,AP1007,TRUE,_xll.ohTrigger(Trigger,Trigger1M))</f>
        <v>1.6492739715697091E-2</v>
      </c>
    </row>
    <row r="1008" spans="41:46" ht="11.25" customHeight="1" x14ac:dyDescent="0.25">
      <c r="AO1008" s="159" t="s">
        <v>90</v>
      </c>
      <c r="AP1008" s="158">
        <f>_xll.qlInterestRateIndexFixingDate(Currency&amp;"ibor"&amp;Tenor,AQ1008,Trigger)</f>
        <v>46346</v>
      </c>
      <c r="AQ1008" s="158">
        <f>_xll.qlCalendarAdvance(Calendar,AQ1007,AO1008,"f",,Trigger)</f>
        <v>46350</v>
      </c>
      <c r="AR1008" s="158">
        <f>_xll.qlInterestRateIndexMaturity(Currency&amp;"ibor"&amp;Tenor,AQ1008,Trigger)</f>
        <v>46380</v>
      </c>
      <c r="AS1008" s="320">
        <f>_xll.qlIndexFixing($AC$5,AP1008,TRUE,_xll.ohTrigger(Trigger,Trigger1M))</f>
        <v>1.6630621184571481E-2</v>
      </c>
      <c r="AT1008" s="320">
        <f>_xll.qlIndexFixing($AU$1,AP1008,TRUE,_xll.ohTrigger(Trigger,Trigger1M))</f>
        <v>1.64993661737034E-2</v>
      </c>
    </row>
    <row r="1009" spans="41:46" ht="11.25" customHeight="1" x14ac:dyDescent="0.25">
      <c r="AO1009" s="159" t="s">
        <v>90</v>
      </c>
      <c r="AP1009" s="158">
        <f>_xll.qlInterestRateIndexFixingDate(Currency&amp;"ibor"&amp;Tenor,AQ1009,Trigger)</f>
        <v>46353</v>
      </c>
      <c r="AQ1009" s="158">
        <f>_xll.qlCalendarAdvance(Calendar,AQ1008,AO1009,"f",,Trigger)</f>
        <v>46357</v>
      </c>
      <c r="AR1009" s="158">
        <f>_xll.qlInterestRateIndexMaturity(Currency&amp;"ibor"&amp;Tenor,AQ1009,Trigger)</f>
        <v>46391</v>
      </c>
      <c r="AS1009" s="320">
        <f>_xll.qlIndexFixing($AC$5,AP1009,TRUE,_xll.ohTrigger(Trigger,Trigger1M))</f>
        <v>1.6667352001959752E-2</v>
      </c>
      <c r="AT1009" s="320">
        <f>_xll.qlIndexFixing($AU$1,AP1009,TRUE,_xll.ohTrigger(Trigger,Trigger1M))</f>
        <v>1.6509067936368794E-2</v>
      </c>
    </row>
    <row r="1010" spans="41:46" ht="11.25" customHeight="1" x14ac:dyDescent="0.25">
      <c r="AO1010" s="159" t="s">
        <v>90</v>
      </c>
      <c r="AP1010" s="158">
        <f>_xll.qlInterestRateIndexFixingDate(Currency&amp;"ibor"&amp;Tenor,AQ1010,Trigger)</f>
        <v>46360</v>
      </c>
      <c r="AQ1010" s="158">
        <f>_xll.qlCalendarAdvance(Calendar,AQ1009,AO1010,"f",,Trigger)</f>
        <v>46364</v>
      </c>
      <c r="AR1010" s="158">
        <f>_xll.qlInterestRateIndexMaturity(Currency&amp;"ibor"&amp;Tenor,AQ1010,Trigger)</f>
        <v>46395</v>
      </c>
      <c r="AS1010" s="320">
        <f>_xll.qlIndexFixing($AC$5,AP1010,TRUE,_xll.ohTrigger(Trigger,Trigger1M))</f>
        <v>1.6687700218984192E-2</v>
      </c>
      <c r="AT1010" s="320">
        <f>_xll.qlIndexFixing($AU$1,AP1010,TRUE,_xll.ohTrigger(Trigger,Trigger1M))</f>
        <v>1.6512835856108122E-2</v>
      </c>
    </row>
    <row r="1011" spans="41:46" ht="11.25" customHeight="1" x14ac:dyDescent="0.25">
      <c r="AO1011" s="159" t="s">
        <v>90</v>
      </c>
      <c r="AP1011" s="158">
        <f>_xll.qlInterestRateIndexFixingDate(Currency&amp;"ibor"&amp;Tenor,AQ1011,Trigger)</f>
        <v>46367</v>
      </c>
      <c r="AQ1011" s="158">
        <f>_xll.qlCalendarAdvance(Calendar,AQ1010,AO1011,"f",,Trigger)</f>
        <v>46371</v>
      </c>
      <c r="AR1011" s="158">
        <f>_xll.qlInterestRateIndexMaturity(Currency&amp;"ibor"&amp;Tenor,AQ1011,Trigger)</f>
        <v>46402</v>
      </c>
      <c r="AS1011" s="320">
        <f>_xll.qlIndexFixing($AC$5,AP1011,TRUE,_xll.ohTrigger(Trigger,Trigger1M))</f>
        <v>1.6715070351861733E-2</v>
      </c>
      <c r="AT1011" s="320">
        <f>_xll.qlIndexFixing($AU$1,AP1011,TRUE,_xll.ohTrigger(Trigger,Trigger1M))</f>
        <v>1.6518857887224476E-2</v>
      </c>
    </row>
    <row r="1012" spans="41:46" ht="11.25" customHeight="1" x14ac:dyDescent="0.25">
      <c r="AO1012" s="159" t="s">
        <v>90</v>
      </c>
      <c r="AP1012" s="158">
        <f>_xll.qlInterestRateIndexFixingDate(Currency&amp;"ibor"&amp;Tenor,AQ1012,Trigger)</f>
        <v>46374</v>
      </c>
      <c r="AQ1012" s="158">
        <f>_xll.qlCalendarAdvance(Calendar,AQ1011,AO1012,"f",,Trigger)</f>
        <v>46378</v>
      </c>
      <c r="AR1012" s="158">
        <f>_xll.qlInterestRateIndexMaturity(Currency&amp;"ibor"&amp;Tenor,AQ1012,Trigger)</f>
        <v>46409</v>
      </c>
      <c r="AS1012" s="320">
        <f>_xll.qlIndexFixing($AC$5,AP1012,TRUE,_xll.ohTrigger(Trigger,Trigger1M))</f>
        <v>1.6742440549154847E-2</v>
      </c>
      <c r="AT1012" s="320">
        <f>_xll.qlIndexFixing($AU$1,AP1012,TRUE,_xll.ohTrigger(Trigger,Trigger1M))</f>
        <v>1.6524681691014658E-2</v>
      </c>
    </row>
    <row r="1013" spans="41:46" ht="11.25" customHeight="1" x14ac:dyDescent="0.25">
      <c r="AO1013" s="159" t="s">
        <v>90</v>
      </c>
      <c r="AP1013" s="158">
        <f>_xll.qlInterestRateIndexFixingDate(Currency&amp;"ibor"&amp;Tenor,AQ1013,Trigger)</f>
        <v>46380</v>
      </c>
      <c r="AQ1013" s="158">
        <f>_xll.qlCalendarAdvance(Calendar,AQ1012,AO1013,"f",,Trigger)</f>
        <v>46385</v>
      </c>
      <c r="AR1013" s="158">
        <f>_xll.qlInterestRateIndexMaturity(Currency&amp;"ibor"&amp;Tenor,AQ1013,Trigger)</f>
        <v>46416</v>
      </c>
      <c r="AS1013" s="320">
        <f>_xll.qlIndexFixing($AC$5,AP1013,TRUE,_xll.ohTrigger(Trigger,Trigger1M))</f>
        <v>1.6769810810863529E-2</v>
      </c>
      <c r="AT1013" s="320">
        <f>_xll.qlIndexFixing($AU$1,AP1013,TRUE,_xll.ohTrigger(Trigger,Trigger1M))</f>
        <v>1.6530306604543164E-2</v>
      </c>
    </row>
    <row r="1014" spans="41:46" ht="11.25" customHeight="1" x14ac:dyDescent="0.25">
      <c r="AO1014" s="159" t="s">
        <v>90</v>
      </c>
      <c r="AP1014" s="158">
        <f>_xll.qlInterestRateIndexFixingDate(Currency&amp;"ibor"&amp;Tenor,AQ1014,Trigger)</f>
        <v>46387</v>
      </c>
      <c r="AQ1014" s="158">
        <f>_xll.qlCalendarAdvance(Calendar,AQ1013,AO1014,"f",,Trigger)</f>
        <v>46392</v>
      </c>
      <c r="AR1014" s="158">
        <f>_xll.qlInterestRateIndexMaturity(Currency&amp;"ibor"&amp;Tenor,AQ1014,Trigger)</f>
        <v>46423</v>
      </c>
      <c r="AS1014" s="320">
        <f>_xll.qlIndexFixing($AC$5,AP1014,TRUE,_xll.ohTrigger(Trigger,Trigger1M))</f>
        <v>1.6797181136987784E-2</v>
      </c>
      <c r="AT1014" s="320">
        <f>_xll.qlIndexFixing($AU$1,AP1014,TRUE,_xll.ohTrigger(Trigger,Trigger1M))</f>
        <v>1.6535731964884792E-2</v>
      </c>
    </row>
    <row r="1015" spans="41:46" ht="11.25" customHeight="1" x14ac:dyDescent="0.25">
      <c r="AO1015" s="159" t="s">
        <v>90</v>
      </c>
      <c r="AP1015" s="158">
        <f>_xll.qlInterestRateIndexFixingDate(Currency&amp;"ibor"&amp;Tenor,AQ1015,Trigger)</f>
        <v>46395</v>
      </c>
      <c r="AQ1015" s="158">
        <f>_xll.qlCalendarAdvance(Calendar,AQ1014,AO1015,"f",,Trigger)</f>
        <v>46399</v>
      </c>
      <c r="AR1015" s="158">
        <f>_xll.qlInterestRateIndexMaturity(Currency&amp;"ibor"&amp;Tenor,AQ1015,Trigger)</f>
        <v>46430</v>
      </c>
      <c r="AS1015" s="320">
        <f>_xll.qlIndexFixing($AC$5,AP1015,TRUE,_xll.ohTrigger(Trigger,Trigger1M))</f>
        <v>1.6824551527527605E-2</v>
      </c>
      <c r="AT1015" s="320">
        <f>_xll.qlIndexFixing($AU$1,AP1015,TRUE,_xll.ohTrigger(Trigger,Trigger1M))</f>
        <v>1.65409571091195E-2</v>
      </c>
    </row>
    <row r="1016" spans="41:46" ht="11.25" customHeight="1" x14ac:dyDescent="0.25">
      <c r="AO1016" s="159" t="s">
        <v>90</v>
      </c>
      <c r="AP1016" s="158">
        <f>_xll.qlInterestRateIndexFixingDate(Currency&amp;"ibor"&amp;Tenor,AQ1016,Trigger)</f>
        <v>46402</v>
      </c>
      <c r="AQ1016" s="158">
        <f>_xll.qlCalendarAdvance(Calendar,AQ1015,AO1016,"f",,Trigger)</f>
        <v>46406</v>
      </c>
      <c r="AR1016" s="158">
        <f>_xll.qlInterestRateIndexMaturity(Currency&amp;"ibor"&amp;Tenor,AQ1016,Trigger)</f>
        <v>46437</v>
      </c>
      <c r="AS1016" s="320">
        <f>_xll.qlIndexFixing($AC$5,AP1016,TRUE,_xll.ohTrigger(Trigger,Trigger1M))</f>
        <v>1.6851921982485574E-2</v>
      </c>
      <c r="AT1016" s="320">
        <f>_xll.qlIndexFixing($AU$1,AP1016,TRUE,_xll.ohTrigger(Trigger,Trigger1M))</f>
        <v>1.6545981374342718E-2</v>
      </c>
    </row>
    <row r="1017" spans="41:46" ht="11.25" customHeight="1" x14ac:dyDescent="0.25">
      <c r="AO1017" s="159" t="s">
        <v>90</v>
      </c>
      <c r="AP1017" s="158">
        <f>_xll.qlInterestRateIndexFixingDate(Currency&amp;"ibor"&amp;Tenor,AQ1017,Trigger)</f>
        <v>46409</v>
      </c>
      <c r="AQ1017" s="158">
        <f>_xll.qlCalendarAdvance(Calendar,AQ1016,AO1017,"f",,Trigger)</f>
        <v>46413</v>
      </c>
      <c r="AR1017" s="158">
        <f>_xll.qlInterestRateIndexMaturity(Currency&amp;"ibor"&amp;Tenor,AQ1017,Trigger)</f>
        <v>46444</v>
      </c>
      <c r="AS1017" s="320">
        <f>_xll.qlIndexFixing($AC$5,AP1017,TRUE,_xll.ohTrigger(Trigger,Trigger1M))</f>
        <v>1.6879292501856536E-2</v>
      </c>
      <c r="AT1017" s="320">
        <f>_xll.qlIndexFixing($AU$1,AP1017,TRUE,_xll.ohTrigger(Trigger,Trigger1M))</f>
        <v>1.6550804097655036E-2</v>
      </c>
    </row>
    <row r="1018" spans="41:46" ht="11.25" customHeight="1" x14ac:dyDescent="0.25">
      <c r="AO1018" s="159" t="s">
        <v>90</v>
      </c>
      <c r="AP1018" s="158">
        <f>_xll.qlInterestRateIndexFixingDate(Currency&amp;"ibor"&amp;Tenor,AQ1018,Trigger)</f>
        <v>46416</v>
      </c>
      <c r="AQ1018" s="158">
        <f>_xll.qlCalendarAdvance(Calendar,AQ1017,AO1018,"f",,Trigger)</f>
        <v>46420</v>
      </c>
      <c r="AR1018" s="158">
        <f>_xll.qlInterestRateIndexMaturity(Currency&amp;"ibor"&amp;Tenor,AQ1018,Trigger)</f>
        <v>46448</v>
      </c>
      <c r="AS1018" s="320">
        <f>_xll.qlIndexFixing($AC$5,AP1018,TRUE,_xll.ohTrigger(Trigger,Trigger1M))</f>
        <v>1.6899608433831315E-2</v>
      </c>
      <c r="AT1018" s="320">
        <f>_xll.qlIndexFixing($AU$1,AP1018,TRUE,_xll.ohTrigger(Trigger,Trigger1M))</f>
        <v>1.6553340789168099E-2</v>
      </c>
    </row>
    <row r="1019" spans="41:46" ht="11.25" customHeight="1" x14ac:dyDescent="0.25">
      <c r="AO1019" s="159" t="s">
        <v>90</v>
      </c>
      <c r="AP1019" s="158">
        <f>_xll.qlInterestRateIndexFixingDate(Currency&amp;"ibor"&amp;Tenor,AQ1019,Trigger)</f>
        <v>46423</v>
      </c>
      <c r="AQ1019" s="158">
        <f>_xll.qlCalendarAdvance(Calendar,AQ1018,AO1019,"f",,Trigger)</f>
        <v>46427</v>
      </c>
      <c r="AR1019" s="158">
        <f>_xll.qlInterestRateIndexMaturity(Currency&amp;"ibor"&amp;Tenor,AQ1019,Trigger)</f>
        <v>46455</v>
      </c>
      <c r="AS1019" s="320">
        <f>_xll.qlIndexFixing($AC$5,AP1019,TRUE,_xll.ohTrigger(Trigger,Trigger1M))</f>
        <v>1.6926975213308167E-2</v>
      </c>
      <c r="AT1019" s="320">
        <f>_xll.qlIndexFixing($AU$1,AP1019,TRUE,_xll.ohTrigger(Trigger,Trigger1M))</f>
        <v>1.6557801452144232E-2</v>
      </c>
    </row>
    <row r="1020" spans="41:46" ht="11.25" customHeight="1" x14ac:dyDescent="0.25">
      <c r="AO1020" s="159" t="s">
        <v>90</v>
      </c>
      <c r="AP1020" s="158">
        <f>_xll.qlInterestRateIndexFixingDate(Currency&amp;"ibor"&amp;Tenor,AQ1020,Trigger)</f>
        <v>46430</v>
      </c>
      <c r="AQ1020" s="158">
        <f>_xll.qlCalendarAdvance(Calendar,AQ1019,AO1020,"f",,Trigger)</f>
        <v>46434</v>
      </c>
      <c r="AR1020" s="158">
        <f>_xll.qlInterestRateIndexMaturity(Currency&amp;"ibor"&amp;Tenor,AQ1020,Trigger)</f>
        <v>46462</v>
      </c>
      <c r="AS1020" s="320">
        <f>_xll.qlIndexFixing($AC$5,AP1020,TRUE,_xll.ohTrigger(Trigger,Trigger1M))</f>
        <v>1.6954342050964195E-2</v>
      </c>
      <c r="AT1020" s="320">
        <f>_xll.qlIndexFixing($AU$1,AP1020,TRUE,_xll.ohTrigger(Trigger,Trigger1M))</f>
        <v>1.656205875449774E-2</v>
      </c>
    </row>
    <row r="1021" spans="41:46" ht="11.25" customHeight="1" x14ac:dyDescent="0.25">
      <c r="AO1021" s="159" t="s">
        <v>90</v>
      </c>
      <c r="AP1021" s="158">
        <f>_xll.qlInterestRateIndexFixingDate(Currency&amp;"ibor"&amp;Tenor,AQ1021,Trigger)</f>
        <v>46437</v>
      </c>
      <c r="AQ1021" s="158">
        <f>_xll.qlCalendarAdvance(Calendar,AQ1020,AO1021,"f",,Trigger)</f>
        <v>46441</v>
      </c>
      <c r="AR1021" s="158">
        <f>_xll.qlInterestRateIndexMaturity(Currency&amp;"ibor"&amp;Tenor,AQ1021,Trigger)</f>
        <v>46469</v>
      </c>
      <c r="AS1021" s="320">
        <f>_xll.qlIndexFixing($AC$5,AP1021,TRUE,_xll.ohTrigger(Trigger,Trigger1M))</f>
        <v>1.6981708946787979E-2</v>
      </c>
      <c r="AT1021" s="320">
        <f>_xll.qlIndexFixing($AU$1,AP1021,TRUE,_xll.ohTrigger(Trigger,Trigger1M))</f>
        <v>1.6566112033478766E-2</v>
      </c>
    </row>
    <row r="1022" spans="41:46" ht="11.25" customHeight="1" x14ac:dyDescent="0.25">
      <c r="AO1022" s="159" t="s">
        <v>90</v>
      </c>
      <c r="AP1022" s="158">
        <f>_xll.qlInterestRateIndexFixingDate(Currency&amp;"ibor"&amp;Tenor,AQ1022,Trigger)</f>
        <v>46444</v>
      </c>
      <c r="AQ1022" s="158">
        <f>_xll.qlCalendarAdvance(Calendar,AQ1021,AO1022,"f",,Trigger)</f>
        <v>46448</v>
      </c>
      <c r="AR1022" s="158">
        <f>_xll.qlInterestRateIndexMaturity(Currency&amp;"ibor"&amp;Tenor,AQ1022,Trigger)</f>
        <v>46479</v>
      </c>
      <c r="AS1022" s="320">
        <f>_xll.qlIndexFixing($AC$5,AP1022,TRUE,_xll.ohTrigger(Trigger,Trigger1M))</f>
        <v>1.7016146064965518E-2</v>
      </c>
      <c r="AT1022" s="320">
        <f>_xll.qlIndexFixing($AU$1,AP1022,TRUE,_xll.ohTrigger(Trigger,Trigger1M))</f>
        <v>1.6571871384777587E-2</v>
      </c>
    </row>
    <row r="1023" spans="41:46" ht="11.25" customHeight="1" x14ac:dyDescent="0.25">
      <c r="AO1023" s="159" t="s">
        <v>90</v>
      </c>
      <c r="AP1023" s="158">
        <f>_xll.qlInterestRateIndexFixingDate(Currency&amp;"ibor"&amp;Tenor,AQ1023,Trigger)</f>
        <v>46451</v>
      </c>
      <c r="AQ1023" s="158">
        <f>_xll.qlCalendarAdvance(Calendar,AQ1022,AO1023,"f",,Trigger)</f>
        <v>46455</v>
      </c>
      <c r="AR1023" s="158">
        <f>_xll.qlInterestRateIndexMaturity(Currency&amp;"ibor"&amp;Tenor,AQ1023,Trigger)</f>
        <v>46486</v>
      </c>
      <c r="AS1023" s="320">
        <f>_xll.qlIndexFixing($AC$5,AP1023,TRUE,_xll.ohTrigger(Trigger,Trigger1M))</f>
        <v>1.7043516970835056E-2</v>
      </c>
      <c r="AT1023" s="320">
        <f>_xll.qlIndexFixing($AU$1,AP1023,TRUE,_xll.ohTrigger(Trigger,Trigger1M))</f>
        <v>1.6575470936288639E-2</v>
      </c>
    </row>
    <row r="1024" spans="41:46" ht="11.25" customHeight="1" x14ac:dyDescent="0.25">
      <c r="AO1024" s="159" t="s">
        <v>90</v>
      </c>
      <c r="AP1024" s="158">
        <f>_xll.qlInterestRateIndexFixingDate(Currency&amp;"ibor"&amp;Tenor,AQ1024,Trigger)</f>
        <v>46458</v>
      </c>
      <c r="AQ1024" s="158">
        <f>_xll.qlCalendarAdvance(Calendar,AQ1023,AO1024,"f",,Trigger)</f>
        <v>46462</v>
      </c>
      <c r="AR1024" s="158">
        <f>_xll.qlInterestRateIndexMaturity(Currency&amp;"ibor"&amp;Tenor,AQ1024,Trigger)</f>
        <v>46493</v>
      </c>
      <c r="AS1024" s="320">
        <f>_xll.qlIndexFixing($AC$5,AP1024,TRUE,_xll.ohTrigger(Trigger,Trigger1M))</f>
        <v>1.707088794112532E-2</v>
      </c>
      <c r="AT1024" s="320">
        <f>_xll.qlIndexFixing($AU$1,AP1024,TRUE,_xll.ohTrigger(Trigger,Trigger1M))</f>
        <v>1.6578864305871386E-2</v>
      </c>
    </row>
    <row r="1025" spans="41:46" ht="11.25" customHeight="1" x14ac:dyDescent="0.25">
      <c r="AO1025" s="159" t="s">
        <v>90</v>
      </c>
      <c r="AP1025" s="158">
        <f>_xll.qlInterestRateIndexFixingDate(Currency&amp;"ibor"&amp;Tenor,AQ1025,Trigger)</f>
        <v>46465</v>
      </c>
      <c r="AQ1025" s="158">
        <f>_xll.qlCalendarAdvance(Calendar,AQ1024,AO1025,"f",,Trigger)</f>
        <v>46469</v>
      </c>
      <c r="AR1025" s="158">
        <f>_xll.qlInterestRateIndexMaturity(Currency&amp;"ibor"&amp;Tenor,AQ1025,Trigger)</f>
        <v>46500</v>
      </c>
      <c r="AS1025" s="320">
        <f>_xll.qlIndexFixing($AC$5,AP1025,TRUE,_xll.ohTrigger(Trigger,Trigger1M))</f>
        <v>1.7098258975833731E-2</v>
      </c>
      <c r="AT1025" s="320">
        <f>_xll.qlIndexFixing($AU$1,AP1025,TRUE,_xll.ohTrigger(Trigger,Trigger1M))</f>
        <v>1.6582050830698615E-2</v>
      </c>
    </row>
    <row r="1026" spans="41:46" ht="11.25" customHeight="1" x14ac:dyDescent="0.25">
      <c r="AO1026" s="159" t="s">
        <v>90</v>
      </c>
      <c r="AP1026" s="158">
        <f>_xll.qlInterestRateIndexFixingDate(Currency&amp;"ibor"&amp;Tenor,AQ1026,Trigger)</f>
        <v>46470</v>
      </c>
      <c r="AQ1026" s="158">
        <f>_xll.qlCalendarAdvance(Calendar,AQ1025,AO1026,"f",,Trigger)</f>
        <v>46476</v>
      </c>
      <c r="AR1026" s="158">
        <f>_xll.qlInterestRateIndexMaturity(Currency&amp;"ibor"&amp;Tenor,AQ1026,Trigger)</f>
        <v>46507</v>
      </c>
      <c r="AS1026" s="320">
        <f>_xll.qlIndexFixing($AC$5,AP1026,TRUE,_xll.ohTrigger(Trigger,Trigger1M))</f>
        <v>1.7125630074957713E-2</v>
      </c>
      <c r="AT1026" s="320">
        <f>_xll.qlIndexFixing($AU$1,AP1026,TRUE,_xll.ohTrigger(Trigger,Trigger1M))</f>
        <v>1.658502984796632E-2</v>
      </c>
    </row>
    <row r="1027" spans="41:46" ht="11.25" customHeight="1" x14ac:dyDescent="0.25">
      <c r="AO1027" s="159" t="s">
        <v>90</v>
      </c>
      <c r="AP1027" s="158">
        <f>_xll.qlInterestRateIndexFixingDate(Currency&amp;"ibor"&amp;Tenor,AQ1027,Trigger)</f>
        <v>46479</v>
      </c>
      <c r="AQ1027" s="158">
        <f>_xll.qlCalendarAdvance(Calendar,AQ1026,AO1027,"f",,Trigger)</f>
        <v>46483</v>
      </c>
      <c r="AR1027" s="158">
        <f>_xll.qlInterestRateIndexMaturity(Currency&amp;"ibor"&amp;Tenor,AQ1027,Trigger)</f>
        <v>46513</v>
      </c>
      <c r="AS1027" s="320">
        <f>_xll.qlIndexFixing($AC$5,AP1027,TRUE,_xll.ohTrigger(Trigger,Trigger1M))</f>
        <v>1.7150637807403335E-2</v>
      </c>
      <c r="AT1027" s="320">
        <f>_xll.qlIndexFixing($AU$1,AP1027,TRUE,_xll.ohTrigger(Trigger,Trigger1M))</f>
        <v>1.6587238560966E-2</v>
      </c>
    </row>
    <row r="1028" spans="41:46" ht="11.25" customHeight="1" x14ac:dyDescent="0.25">
      <c r="AO1028" s="159" t="s">
        <v>90</v>
      </c>
      <c r="AP1028" s="158">
        <f>_xll.qlInterestRateIndexFixingDate(Currency&amp;"ibor"&amp;Tenor,AQ1028,Trigger)</f>
        <v>46486</v>
      </c>
      <c r="AQ1028" s="158">
        <f>_xll.qlCalendarAdvance(Calendar,AQ1027,AO1028,"f",,Trigger)</f>
        <v>46490</v>
      </c>
      <c r="AR1028" s="158">
        <f>_xll.qlInterestRateIndexMaturity(Currency&amp;"ibor"&amp;Tenor,AQ1028,Trigger)</f>
        <v>46520</v>
      </c>
      <c r="AS1028" s="320">
        <f>_xll.qlIndexFixing($AC$5,AP1028,TRUE,_xll.ohTrigger(Trigger,Trigger1M))</f>
        <v>1.717800772669964E-2</v>
      </c>
      <c r="AT1028" s="320">
        <f>_xll.qlIndexFixing($AU$1,AP1028,TRUE,_xll.ohTrigger(Trigger,Trigger1M))</f>
        <v>1.6589815429068899E-2</v>
      </c>
    </row>
    <row r="1029" spans="41:46" ht="11.25" customHeight="1" x14ac:dyDescent="0.25">
      <c r="AO1029" s="159" t="s">
        <v>90</v>
      </c>
      <c r="AP1029" s="158">
        <f>_xll.qlInterestRateIndexFixingDate(Currency&amp;"ibor"&amp;Tenor,AQ1029,Trigger)</f>
        <v>46493</v>
      </c>
      <c r="AQ1029" s="158">
        <f>_xll.qlCalendarAdvance(Calendar,AQ1028,AO1029,"f",,Trigger)</f>
        <v>46497</v>
      </c>
      <c r="AR1029" s="158">
        <f>_xll.qlInterestRateIndexMaturity(Currency&amp;"ibor"&amp;Tenor,AQ1029,Trigger)</f>
        <v>46527</v>
      </c>
      <c r="AS1029" s="320">
        <f>_xll.qlIndexFixing($AC$5,AP1029,TRUE,_xll.ohTrigger(Trigger,Trigger1M))</f>
        <v>1.6952130567251089E-2</v>
      </c>
      <c r="AT1029" s="320">
        <f>_xll.qlIndexFixing($AU$1,AP1029,TRUE,_xll.ohTrigger(Trigger,Trigger1M))</f>
        <v>1.6592186591529945E-2</v>
      </c>
    </row>
    <row r="1030" spans="41:46" ht="11.25" customHeight="1" x14ac:dyDescent="0.25">
      <c r="AO1030" s="159" t="s">
        <v>90</v>
      </c>
      <c r="AP1030" s="158">
        <f>_xll.qlInterestRateIndexFixingDate(Currency&amp;"ibor"&amp;Tenor,AQ1030,Trigger)</f>
        <v>46500</v>
      </c>
      <c r="AQ1030" s="158">
        <f>_xll.qlCalendarAdvance(Calendar,AQ1029,AO1030,"f",,Trigger)</f>
        <v>46504</v>
      </c>
      <c r="AR1030" s="158">
        <f>_xll.qlInterestRateIndexMaturity(Currency&amp;"ibor"&amp;Tenor,AQ1030,Trigger)</f>
        <v>46534</v>
      </c>
      <c r="AS1030" s="320">
        <f>_xll.qlIndexFixing($AC$5,AP1030,TRUE,_xll.ohTrigger(Trigger,Trigger1M))</f>
        <v>1.6683176413113898E-2</v>
      </c>
      <c r="AT1030" s="320">
        <f>_xll.qlIndexFixing($AU$1,AP1030,TRUE,_xll.ohTrigger(Trigger,Trigger1M))</f>
        <v>1.6594378218934835E-2</v>
      </c>
    </row>
    <row r="1031" spans="41:46" ht="11.25" customHeight="1" x14ac:dyDescent="0.25">
      <c r="AO1031" s="159" t="s">
        <v>90</v>
      </c>
      <c r="AP1031" s="158">
        <f>_xll.qlInterestRateIndexFixingDate(Currency&amp;"ibor"&amp;Tenor,AQ1031,Trigger)</f>
        <v>46507</v>
      </c>
      <c r="AQ1031" s="158">
        <f>_xll.qlCalendarAdvance(Calendar,AQ1030,AO1031,"f",,Trigger)</f>
        <v>46511</v>
      </c>
      <c r="AR1031" s="158">
        <f>_xll.qlInterestRateIndexMaturity(Currency&amp;"ibor"&amp;Tenor,AQ1031,Trigger)</f>
        <v>46542</v>
      </c>
      <c r="AS1031" s="320">
        <f>_xll.qlIndexFixing($AC$5,AP1031,TRUE,_xll.ohTrigger(Trigger,Trigger1M))</f>
        <v>1.6401761222975632E-2</v>
      </c>
      <c r="AT1031" s="320">
        <f>_xll.qlIndexFixing($AU$1,AP1031,TRUE,_xll.ohTrigger(Trigger,Trigger1M))</f>
        <v>1.6596944562569643E-2</v>
      </c>
    </row>
    <row r="1032" spans="41:46" ht="11.25" customHeight="1" x14ac:dyDescent="0.25">
      <c r="AO1032" s="159" t="s">
        <v>90</v>
      </c>
      <c r="AP1032" s="158">
        <f>_xll.qlInterestRateIndexFixingDate(Currency&amp;"ibor"&amp;Tenor,AQ1032,Trigger)</f>
        <v>46514</v>
      </c>
      <c r="AQ1032" s="158">
        <f>_xll.qlCalendarAdvance(Calendar,AQ1031,AO1032,"f",,Trigger)</f>
        <v>46518</v>
      </c>
      <c r="AR1032" s="158">
        <f>_xll.qlInterestRateIndexMaturity(Currency&amp;"ibor"&amp;Tenor,AQ1032,Trigger)</f>
        <v>46549</v>
      </c>
      <c r="AS1032" s="320">
        <f>_xll.qlIndexFixing($AC$5,AP1032,TRUE,_xll.ohTrigger(Trigger,Trigger1M))</f>
        <v>1.6140412539297964E-2</v>
      </c>
      <c r="AT1032" s="320">
        <f>_xll.qlIndexFixing($AU$1,AP1032,TRUE,_xll.ohTrigger(Trigger,Trigger1M))</f>
        <v>1.6598878211163143E-2</v>
      </c>
    </row>
    <row r="1033" spans="41:46" ht="11.25" customHeight="1" x14ac:dyDescent="0.25">
      <c r="AO1033" s="159" t="s">
        <v>90</v>
      </c>
      <c r="AP1033" s="158">
        <f>_xll.qlInterestRateIndexFixingDate(Currency&amp;"ibor"&amp;Tenor,AQ1033,Trigger)</f>
        <v>46521</v>
      </c>
      <c r="AQ1033" s="158">
        <f>_xll.qlCalendarAdvance(Calendar,AQ1032,AO1033,"f",,Trigger)</f>
        <v>46525</v>
      </c>
      <c r="AR1033" s="158">
        <f>_xll.qlInterestRateIndexMaturity(Currency&amp;"ibor"&amp;Tenor,AQ1033,Trigger)</f>
        <v>46556</v>
      </c>
      <c r="AS1033" s="320">
        <f>_xll.qlIndexFixing($AC$5,AP1033,TRUE,_xll.ohTrigger(Trigger,Trigger1M))</f>
        <v>1.6041461013870276E-2</v>
      </c>
      <c r="AT1033" s="320">
        <f>_xll.qlIndexFixing($AU$1,AP1033,TRUE,_xll.ohTrigger(Trigger,Trigger1M))</f>
        <v>1.6600737927520828E-2</v>
      </c>
    </row>
    <row r="1034" spans="41:46" ht="11.25" customHeight="1" x14ac:dyDescent="0.25">
      <c r="AO1034" s="159" t="s">
        <v>90</v>
      </c>
      <c r="AP1034" s="158">
        <f>_xll.qlInterestRateIndexFixingDate(Currency&amp;"ibor"&amp;Tenor,AQ1034,Trigger)</f>
        <v>46528</v>
      </c>
      <c r="AQ1034" s="158">
        <f>_xll.qlCalendarAdvance(Calendar,AQ1033,AO1034,"f",,Trigger)</f>
        <v>46532</v>
      </c>
      <c r="AR1034" s="158">
        <f>_xll.qlInterestRateIndexMaturity(Currency&amp;"ibor"&amp;Tenor,AQ1034,Trigger)</f>
        <v>46563</v>
      </c>
      <c r="AS1034" s="320">
        <f>_xll.qlIndexFixing($AC$5,AP1034,TRUE,_xll.ohTrigger(Trigger,Trigger1M))</f>
        <v>1.6064792596195778E-2</v>
      </c>
      <c r="AT1034" s="320">
        <f>_xll.qlIndexFixing($AU$1,AP1034,TRUE,_xll.ohTrigger(Trigger,Trigger1M))</f>
        <v>1.6602539335573232E-2</v>
      </c>
    </row>
    <row r="1035" spans="41:46" ht="11.25" customHeight="1" x14ac:dyDescent="0.25">
      <c r="AO1035" s="159" t="s">
        <v>90</v>
      </c>
      <c r="AP1035" s="158">
        <f>_xll.qlInterestRateIndexFixingDate(Currency&amp;"ibor"&amp;Tenor,AQ1035,Trigger)</f>
        <v>46535</v>
      </c>
      <c r="AQ1035" s="158">
        <f>_xll.qlCalendarAdvance(Calendar,AQ1034,AO1035,"f",,Trigger)</f>
        <v>46539</v>
      </c>
      <c r="AR1035" s="158">
        <f>_xll.qlInterestRateIndexMaturity(Currency&amp;"ibor"&amp;Tenor,AQ1035,Trigger)</f>
        <v>46569</v>
      </c>
      <c r="AS1035" s="320">
        <f>_xll.qlIndexFixing($AC$5,AP1035,TRUE,_xll.ohTrigger(Trigger,Trigger1M))</f>
        <v>1.6086098441526531E-2</v>
      </c>
      <c r="AT1035" s="320">
        <f>_xll.qlIndexFixing($AU$1,AP1035,TRUE,_xll.ohTrigger(Trigger,Trigger1M))</f>
        <v>1.6603780780482857E-2</v>
      </c>
    </row>
    <row r="1036" spans="41:46" ht="11.25" customHeight="1" x14ac:dyDescent="0.25">
      <c r="AO1036" s="159" t="s">
        <v>90</v>
      </c>
      <c r="AP1036" s="158">
        <f>_xll.qlInterestRateIndexFixingDate(Currency&amp;"ibor"&amp;Tenor,AQ1036,Trigger)</f>
        <v>46542</v>
      </c>
      <c r="AQ1036" s="158">
        <f>_xll.qlCalendarAdvance(Calendar,AQ1035,AO1036,"f",,Trigger)</f>
        <v>46546</v>
      </c>
      <c r="AR1036" s="158">
        <f>_xll.qlInterestRateIndexMaturity(Currency&amp;"ibor"&amp;Tenor,AQ1036,Trigger)</f>
        <v>46576</v>
      </c>
      <c r="AS1036" s="320">
        <f>_xll.qlIndexFixing($AC$5,AP1036,TRUE,_xll.ohTrigger(Trigger,Trigger1M))</f>
        <v>1.6109429071551773E-2</v>
      </c>
      <c r="AT1036" s="320">
        <f>_xll.qlIndexFixing($AU$1,AP1036,TRUE,_xll.ohTrigger(Trigger,Trigger1M))</f>
        <v>1.6605471387190818E-2</v>
      </c>
    </row>
    <row r="1037" spans="41:46" ht="11.25" customHeight="1" x14ac:dyDescent="0.25">
      <c r="AO1037" s="159" t="s">
        <v>90</v>
      </c>
      <c r="AP1037" s="158">
        <f>_xll.qlInterestRateIndexFixingDate(Currency&amp;"ibor"&amp;Tenor,AQ1037,Trigger)</f>
        <v>46549</v>
      </c>
      <c r="AQ1037" s="158">
        <f>_xll.qlCalendarAdvance(Calendar,AQ1036,AO1037,"f",,Trigger)</f>
        <v>46553</v>
      </c>
      <c r="AR1037" s="158">
        <f>_xll.qlInterestRateIndexMaturity(Currency&amp;"ibor"&amp;Tenor,AQ1037,Trigger)</f>
        <v>46583</v>
      </c>
      <c r="AS1037" s="320">
        <f>_xll.qlIndexFixing($AC$5,AP1037,TRUE,_xll.ohTrigger(Trigger,Trigger1M))</f>
        <v>1.6132759746876779E-2</v>
      </c>
      <c r="AT1037" s="320">
        <f>_xll.qlIndexFixing($AU$1,AP1037,TRUE,_xll.ohTrigger(Trigger,Trigger1M))</f>
        <v>1.6607105046502646E-2</v>
      </c>
    </row>
    <row r="1038" spans="41:46" ht="11.25" customHeight="1" x14ac:dyDescent="0.25">
      <c r="AO1038" s="159" t="s">
        <v>90</v>
      </c>
      <c r="AP1038" s="158">
        <f>_xll.qlInterestRateIndexFixingDate(Currency&amp;"ibor"&amp;Tenor,AQ1038,Trigger)</f>
        <v>46556</v>
      </c>
      <c r="AQ1038" s="158">
        <f>_xll.qlCalendarAdvance(Calendar,AQ1037,AO1038,"f",,Trigger)</f>
        <v>46560</v>
      </c>
      <c r="AR1038" s="158">
        <f>_xll.qlInterestRateIndexMaturity(Currency&amp;"ibor"&amp;Tenor,AQ1038,Trigger)</f>
        <v>46590</v>
      </c>
      <c r="AS1038" s="320">
        <f>_xll.qlIndexFixing($AC$5,AP1038,TRUE,_xll.ohTrigger(Trigger,Trigger1M))</f>
        <v>1.6156090467501549E-2</v>
      </c>
      <c r="AT1038" s="320">
        <f>_xll.qlIndexFixing($AU$1,AP1038,TRUE,_xll.ohTrigger(Trigger,Trigger1M))</f>
        <v>1.6608682068317115E-2</v>
      </c>
    </row>
    <row r="1039" spans="41:46" ht="11.25" customHeight="1" x14ac:dyDescent="0.25">
      <c r="AO1039" s="159" t="s">
        <v>90</v>
      </c>
      <c r="AP1039" s="158">
        <f>_xll.qlInterestRateIndexFixingDate(Currency&amp;"ibor"&amp;Tenor,AQ1039,Trigger)</f>
        <v>46563</v>
      </c>
      <c r="AQ1039" s="158">
        <f>_xll.qlCalendarAdvance(Calendar,AQ1038,AO1039,"f",,Trigger)</f>
        <v>46567</v>
      </c>
      <c r="AR1039" s="158">
        <f>_xll.qlInterestRateIndexMaturity(Currency&amp;"ibor"&amp;Tenor,AQ1039,Trigger)</f>
        <v>46597</v>
      </c>
      <c r="AS1039" s="320">
        <f>_xll.qlIndexFixing($AC$5,AP1039,TRUE,_xll.ohTrigger(Trigger,Trigger1M))</f>
        <v>1.6179421233423419E-2</v>
      </c>
      <c r="AT1039" s="320">
        <f>_xll.qlIndexFixing($AU$1,AP1039,TRUE,_xll.ohTrigger(Trigger,Trigger1M))</f>
        <v>1.661020276252767E-2</v>
      </c>
    </row>
    <row r="1040" spans="41:46" ht="11.25" customHeight="1" x14ac:dyDescent="0.25">
      <c r="AO1040" s="159" t="s">
        <v>90</v>
      </c>
      <c r="AP1040" s="158">
        <f>_xll.qlInterestRateIndexFixingDate(Currency&amp;"ibor"&amp;Tenor,AQ1040,Trigger)</f>
        <v>46570</v>
      </c>
      <c r="AQ1040" s="158">
        <f>_xll.qlCalendarAdvance(Calendar,AQ1039,AO1040,"f",,Trigger)</f>
        <v>46574</v>
      </c>
      <c r="AR1040" s="158">
        <f>_xll.qlInterestRateIndexMaturity(Currency&amp;"ibor"&amp;Tenor,AQ1040,Trigger)</f>
        <v>46605</v>
      </c>
      <c r="AS1040" s="320">
        <f>_xll.qlIndexFixing($AC$5,AP1040,TRUE,_xll.ohTrigger(Trigger,Trigger1M))</f>
        <v>1.6204783073176646E-2</v>
      </c>
      <c r="AT1040" s="320">
        <f>_xll.qlIndexFixing($AU$1,AP1040,TRUE,_xll.ohTrigger(Trigger,Trigger1M))</f>
        <v>1.6612150129138088E-2</v>
      </c>
    </row>
    <row r="1041" spans="41:46" ht="11.25" customHeight="1" x14ac:dyDescent="0.25">
      <c r="AO1041" s="159" t="s">
        <v>90</v>
      </c>
      <c r="AP1041" s="158">
        <f>_xll.qlInterestRateIndexFixingDate(Currency&amp;"ibor"&amp;Tenor,AQ1041,Trigger)</f>
        <v>46577</v>
      </c>
      <c r="AQ1041" s="158">
        <f>_xll.qlCalendarAdvance(Calendar,AQ1040,AO1041,"f",,Trigger)</f>
        <v>46581</v>
      </c>
      <c r="AR1041" s="158">
        <f>_xll.qlInterestRateIndexMaturity(Currency&amp;"ibor"&amp;Tenor,AQ1041,Trigger)</f>
        <v>46612</v>
      </c>
      <c r="AS1041" s="320">
        <f>_xll.qlIndexFixing($AC$5,AP1041,TRUE,_xll.ohTrigger(Trigger,Trigger1M))</f>
        <v>1.6228114983180678E-2</v>
      </c>
      <c r="AT1041" s="320">
        <f>_xll.qlIndexFixing($AU$1,AP1041,TRUE,_xll.ohTrigger(Trigger,Trigger1M))</f>
        <v>1.6613555211438921E-2</v>
      </c>
    </row>
    <row r="1042" spans="41:46" ht="11.25" customHeight="1" x14ac:dyDescent="0.25">
      <c r="AO1042" s="159" t="s">
        <v>90</v>
      </c>
      <c r="AP1042" s="158">
        <f>_xll.qlInterestRateIndexFixingDate(Currency&amp;"ibor"&amp;Tenor,AQ1042,Trigger)</f>
        <v>46584</v>
      </c>
      <c r="AQ1042" s="158">
        <f>_xll.qlCalendarAdvance(Calendar,AQ1041,AO1042,"f",,Trigger)</f>
        <v>46588</v>
      </c>
      <c r="AR1042" s="158">
        <f>_xll.qlInterestRateIndexMaturity(Currency&amp;"ibor"&amp;Tenor,AQ1042,Trigger)</f>
        <v>46619</v>
      </c>
      <c r="AS1042" s="320">
        <f>_xll.qlIndexFixing($AC$5,AP1042,TRUE,_xll.ohTrigger(Trigger,Trigger1M))</f>
        <v>1.6251446939996295E-2</v>
      </c>
      <c r="AT1042" s="320">
        <f>_xll.qlIndexFixing($AU$1,AP1042,TRUE,_xll.ohTrigger(Trigger,Trigger1M))</f>
        <v>1.6614904915423626E-2</v>
      </c>
    </row>
    <row r="1043" spans="41:46" ht="11.25" customHeight="1" x14ac:dyDescent="0.25">
      <c r="AO1043" s="159" t="s">
        <v>90</v>
      </c>
      <c r="AP1043" s="158">
        <f>_xll.qlInterestRateIndexFixingDate(Currency&amp;"ibor"&amp;Tenor,AQ1043,Trigger)</f>
        <v>46591</v>
      </c>
      <c r="AQ1043" s="158">
        <f>_xll.qlCalendarAdvance(Calendar,AQ1042,AO1043,"f",,Trigger)</f>
        <v>46595</v>
      </c>
      <c r="AR1043" s="158">
        <f>_xll.qlInterestRateIndexMaturity(Currency&amp;"ibor"&amp;Tenor,AQ1043,Trigger)</f>
        <v>46626</v>
      </c>
      <c r="AS1043" s="320">
        <f>_xll.qlIndexFixing($AC$5,AP1043,TRUE,_xll.ohTrigger(Trigger,Trigger1M))</f>
        <v>1.6274778943623502E-2</v>
      </c>
      <c r="AT1043" s="320">
        <f>_xll.qlIndexFixing($AU$1,AP1043,TRUE,_xll.ohTrigger(Trigger,Trigger1M))</f>
        <v>1.6616199551001722E-2</v>
      </c>
    </row>
    <row r="1044" spans="41:46" ht="11.25" customHeight="1" x14ac:dyDescent="0.25">
      <c r="AO1044" s="159" t="s">
        <v>90</v>
      </c>
      <c r="AP1044" s="158">
        <f>_xll.qlInterestRateIndexFixingDate(Currency&amp;"ibor"&amp;Tenor,AQ1044,Trigger)</f>
        <v>46598</v>
      </c>
      <c r="AQ1044" s="158">
        <f>_xll.qlCalendarAdvance(Calendar,AQ1043,AO1044,"f",,Trigger)</f>
        <v>46602</v>
      </c>
      <c r="AR1044" s="158">
        <f>_xll.qlInterestRateIndexMaturity(Currency&amp;"ibor"&amp;Tenor,AQ1044,Trigger)</f>
        <v>46633</v>
      </c>
      <c r="AS1044" s="320">
        <f>_xll.qlIndexFixing($AC$5,AP1044,TRUE,_xll.ohTrigger(Trigger,Trigger1M))</f>
        <v>1.6298110994062295E-2</v>
      </c>
      <c r="AT1044" s="320">
        <f>_xll.qlIndexFixing($AU$1,AP1044,TRUE,_xll.ohTrigger(Trigger,Trigger1M))</f>
        <v>1.66174394280982E-2</v>
      </c>
    </row>
    <row r="1045" spans="41:46" ht="11.25" customHeight="1" x14ac:dyDescent="0.25">
      <c r="AO1045" s="159" t="s">
        <v>90</v>
      </c>
      <c r="AP1045" s="158">
        <f>_xll.qlInterestRateIndexFixingDate(Currency&amp;"ibor"&amp;Tenor,AQ1045,Trigger)</f>
        <v>46605</v>
      </c>
      <c r="AQ1045" s="158">
        <f>_xll.qlCalendarAdvance(Calendar,AQ1044,AO1045,"f",,Trigger)</f>
        <v>46609</v>
      </c>
      <c r="AR1045" s="158">
        <f>_xll.qlInterestRateIndexMaturity(Currency&amp;"ibor"&amp;Tenor,AQ1045,Trigger)</f>
        <v>46640</v>
      </c>
      <c r="AS1045" s="320">
        <f>_xll.qlIndexFixing($AC$5,AP1045,TRUE,_xll.ohTrigger(Trigger,Trigger1M))</f>
        <v>1.6321443091312674E-2</v>
      </c>
      <c r="AT1045" s="320">
        <f>_xll.qlIndexFixing($AU$1,AP1045,TRUE,_xll.ohTrigger(Trigger,Trigger1M))</f>
        <v>1.6618624856619996E-2</v>
      </c>
    </row>
    <row r="1046" spans="41:46" ht="11.25" customHeight="1" x14ac:dyDescent="0.25">
      <c r="AO1046" s="159" t="s">
        <v>90</v>
      </c>
      <c r="AP1046" s="158">
        <f>_xll.qlInterestRateIndexFixingDate(Currency&amp;"ibor"&amp;Tenor,AQ1046,Trigger)</f>
        <v>46612</v>
      </c>
      <c r="AQ1046" s="158">
        <f>_xll.qlCalendarAdvance(Calendar,AQ1045,AO1046,"f",,Trigger)</f>
        <v>46616</v>
      </c>
      <c r="AR1046" s="158">
        <f>_xll.qlInterestRateIndexMaturity(Currency&amp;"ibor"&amp;Tenor,AQ1046,Trigger)</f>
        <v>46647</v>
      </c>
      <c r="AS1046" s="320">
        <f>_xll.qlIndexFixing($AC$5,AP1046,TRUE,_xll.ohTrigger(Trigger,Trigger1M))</f>
        <v>1.6344775235374642E-2</v>
      </c>
      <c r="AT1046" s="320">
        <f>_xll.qlIndexFixing($AU$1,AP1046,TRUE,_xll.ohTrigger(Trigger,Trigger1M))</f>
        <v>1.6619756146489518E-2</v>
      </c>
    </row>
    <row r="1047" spans="41:46" ht="11.25" customHeight="1" x14ac:dyDescent="0.25">
      <c r="AO1047" s="159" t="s">
        <v>90</v>
      </c>
      <c r="AP1047" s="158">
        <f>_xll.qlInterestRateIndexFixingDate(Currency&amp;"ibor"&amp;Tenor,AQ1047,Trigger)</f>
        <v>46619</v>
      </c>
      <c r="AQ1047" s="158">
        <f>_xll.qlCalendarAdvance(Calendar,AQ1046,AO1047,"f",,Trigger)</f>
        <v>46623</v>
      </c>
      <c r="AR1047" s="158">
        <f>_xll.qlInterestRateIndexMaturity(Currency&amp;"ibor"&amp;Tenor,AQ1047,Trigger)</f>
        <v>46654</v>
      </c>
      <c r="AS1047" s="320">
        <f>_xll.qlIndexFixing($AC$5,AP1047,TRUE,_xll.ohTrigger(Trigger,Trigger1M))</f>
        <v>1.6368107426250771E-2</v>
      </c>
      <c r="AT1047" s="320">
        <f>_xll.qlIndexFixing($AU$1,AP1047,TRUE,_xll.ohTrigger(Trigger,Trigger1M))</f>
        <v>1.6620833607624026E-2</v>
      </c>
    </row>
    <row r="1048" spans="41:46" ht="11.25" customHeight="1" x14ac:dyDescent="0.25">
      <c r="AO1048" s="159" t="s">
        <v>90</v>
      </c>
      <c r="AP1048" s="158">
        <f>_xll.qlInterestRateIndexFixingDate(Currency&amp;"ibor"&amp;Tenor,AQ1048,Trigger)</f>
        <v>46626</v>
      </c>
      <c r="AQ1048" s="158">
        <f>_xll.qlCalendarAdvance(Calendar,AQ1047,AO1048,"f",,Trigger)</f>
        <v>46630</v>
      </c>
      <c r="AR1048" s="158">
        <f>_xll.qlInterestRateIndexMaturity(Currency&amp;"ibor"&amp;Tenor,AQ1048,Trigger)</f>
        <v>46660</v>
      </c>
      <c r="AS1048" s="320">
        <f>_xll.qlIndexFixing($AC$5,AP1048,TRUE,_xll.ohTrigger(Trigger,Trigger1M))</f>
        <v>1.6389400165222945E-2</v>
      </c>
      <c r="AT1048" s="320">
        <f>_xll.qlIndexFixing($AU$1,AP1048,TRUE,_xll.ohTrigger(Trigger,Trigger1M))</f>
        <v>1.6621405401850531E-2</v>
      </c>
    </row>
    <row r="1049" spans="41:46" ht="11.25" customHeight="1" x14ac:dyDescent="0.25">
      <c r="AO1049" s="159" t="s">
        <v>90</v>
      </c>
      <c r="AP1049" s="158">
        <f>_xll.qlInterestRateIndexFixingDate(Currency&amp;"ibor"&amp;Tenor,AQ1049,Trigger)</f>
        <v>46633</v>
      </c>
      <c r="AQ1049" s="158">
        <f>_xll.qlCalendarAdvance(Calendar,AQ1048,AO1049,"f",,Trigger)</f>
        <v>46637</v>
      </c>
      <c r="AR1049" s="158">
        <f>_xll.qlInterestRateIndexMaturity(Currency&amp;"ibor"&amp;Tenor,AQ1049,Trigger)</f>
        <v>46667</v>
      </c>
      <c r="AS1049" s="320">
        <f>_xll.qlIndexFixing($AC$5,AP1049,TRUE,_xll.ohTrigger(Trigger,Trigger1M))</f>
        <v>1.6412731384145118E-2</v>
      </c>
      <c r="AT1049" s="320">
        <f>_xll.qlIndexFixing($AU$1,AP1049,TRUE,_xll.ohTrigger(Trigger,Trigger1M))</f>
        <v>1.6622379864593029E-2</v>
      </c>
    </row>
    <row r="1050" spans="41:46" ht="11.25" customHeight="1" x14ac:dyDescent="0.25">
      <c r="AO1050" s="159" t="s">
        <v>90</v>
      </c>
      <c r="AP1050" s="158">
        <f>_xll.qlInterestRateIndexFixingDate(Currency&amp;"ibor"&amp;Tenor,AQ1050,Trigger)</f>
        <v>46640</v>
      </c>
      <c r="AQ1050" s="158">
        <f>_xll.qlCalendarAdvance(Calendar,AQ1049,AO1050,"f",,Trigger)</f>
        <v>46644</v>
      </c>
      <c r="AR1050" s="158">
        <f>_xll.qlInterestRateIndexMaturity(Currency&amp;"ibor"&amp;Tenor,AQ1050,Trigger)</f>
        <v>46674</v>
      </c>
      <c r="AS1050" s="320">
        <f>_xll.qlIndexFixing($AC$5,AP1050,TRUE,_xll.ohTrigger(Trigger,Trigger1M))</f>
        <v>1.6436062648367056E-2</v>
      </c>
      <c r="AT1050" s="320">
        <f>_xll.qlIndexFixing($AU$1,AP1050,TRUE,_xll.ohTrigger(Trigger,Trigger1M))</f>
        <v>1.6623301408663416E-2</v>
      </c>
    </row>
    <row r="1051" spans="41:46" ht="11.25" customHeight="1" x14ac:dyDescent="0.25">
      <c r="AO1051" s="159" t="s">
        <v>90</v>
      </c>
      <c r="AP1051" s="158">
        <f>_xll.qlInterestRateIndexFixingDate(Currency&amp;"ibor"&amp;Tenor,AQ1051,Trigger)</f>
        <v>46647</v>
      </c>
      <c r="AQ1051" s="158">
        <f>_xll.qlCalendarAdvance(Calendar,AQ1050,AO1051,"f",,Trigger)</f>
        <v>46651</v>
      </c>
      <c r="AR1051" s="158">
        <f>_xll.qlInterestRateIndexMaturity(Currency&amp;"ibor"&amp;Tenor,AQ1051,Trigger)</f>
        <v>46681</v>
      </c>
      <c r="AS1051" s="320">
        <f>_xll.qlIndexFixing($AC$5,AP1051,TRUE,_xll.ohTrigger(Trigger,Trigger1M))</f>
        <v>1.6459393957888757E-2</v>
      </c>
      <c r="AT1051" s="320">
        <f>_xll.qlIndexFixing($AU$1,AP1051,TRUE,_xll.ohTrigger(Trigger,Trigger1M))</f>
        <v>1.6624170343965794E-2</v>
      </c>
    </row>
    <row r="1052" spans="41:46" ht="11.25" customHeight="1" x14ac:dyDescent="0.25">
      <c r="AO1052" s="159" t="s">
        <v>90</v>
      </c>
      <c r="AP1052" s="158">
        <f>_xll.qlInterestRateIndexFixingDate(Currency&amp;"ibor"&amp;Tenor,AQ1052,Trigger)</f>
        <v>46654</v>
      </c>
      <c r="AQ1052" s="158">
        <f>_xll.qlCalendarAdvance(Calendar,AQ1051,AO1052,"f",,Trigger)</f>
        <v>46658</v>
      </c>
      <c r="AR1052" s="158">
        <f>_xll.qlInterestRateIndexMaturity(Currency&amp;"ibor"&amp;Tenor,AQ1052,Trigger)</f>
        <v>46688</v>
      </c>
      <c r="AS1052" s="320">
        <f>_xll.qlIndexFixing($AC$5,AP1052,TRUE,_xll.ohTrigger(Trigger,Trigger1M))</f>
        <v>1.6482725312712887E-2</v>
      </c>
      <c r="AT1052" s="320">
        <f>_xll.qlIndexFixing($AU$1,AP1052,TRUE,_xll.ohTrigger(Trigger,Trigger1M))</f>
        <v>1.6624986980414924E-2</v>
      </c>
    </row>
    <row r="1053" spans="41:46" ht="11.25" customHeight="1" x14ac:dyDescent="0.25">
      <c r="AO1053" s="159" t="s">
        <v>90</v>
      </c>
      <c r="AP1053" s="158">
        <f>_xll.qlInterestRateIndexFixingDate(Currency&amp;"ibor"&amp;Tenor,AQ1053,Trigger)</f>
        <v>46661</v>
      </c>
      <c r="AQ1053" s="158">
        <f>_xll.qlCalendarAdvance(Calendar,AQ1052,AO1053,"f",,Trigger)</f>
        <v>46665</v>
      </c>
      <c r="AR1053" s="158">
        <f>_xll.qlInterestRateIndexMaturity(Currency&amp;"ibor"&amp;Tenor,AQ1053,Trigger)</f>
        <v>46696</v>
      </c>
      <c r="AS1053" s="320">
        <f>_xll.qlIndexFixing($AC$5,AP1053,TRUE,_xll.ohTrigger(Trigger,Trigger1M))</f>
        <v>1.6508101554563781E-2</v>
      </c>
      <c r="AT1053" s="320">
        <f>_xll.qlIndexFixing($AU$1,AP1053,TRUE,_xll.ohTrigger(Trigger,Trigger1M))</f>
        <v>1.6626185326534634E-2</v>
      </c>
    </row>
    <row r="1054" spans="41:46" ht="11.25" customHeight="1" x14ac:dyDescent="0.25">
      <c r="AO1054" s="159" t="s">
        <v>90</v>
      </c>
      <c r="AP1054" s="158">
        <f>_xll.qlInterestRateIndexFixingDate(Currency&amp;"ibor"&amp;Tenor,AQ1054,Trigger)</f>
        <v>46668</v>
      </c>
      <c r="AQ1054" s="158">
        <f>_xll.qlCalendarAdvance(Calendar,AQ1053,AO1054,"f",,Trigger)</f>
        <v>46672</v>
      </c>
      <c r="AR1054" s="158">
        <f>_xll.qlInterestRateIndexMaturity(Currency&amp;"ibor"&amp;Tenor,AQ1054,Trigger)</f>
        <v>46703</v>
      </c>
      <c r="AS1054" s="320">
        <f>_xll.qlIndexFixing($AC$5,AP1054,TRUE,_xll.ohTrigger(Trigger,Trigger1M))</f>
        <v>1.6531434073126176E-2</v>
      </c>
      <c r="AT1054" s="320">
        <f>_xll.qlIndexFixing($AU$1,AP1054,TRUE,_xll.ohTrigger(Trigger,Trigger1M))</f>
        <v>1.6626894664307671E-2</v>
      </c>
    </row>
    <row r="1055" spans="41:46" ht="11.25" customHeight="1" x14ac:dyDescent="0.25">
      <c r="AO1055" s="159" t="s">
        <v>90</v>
      </c>
      <c r="AP1055" s="158">
        <f>_xll.qlInterestRateIndexFixingDate(Currency&amp;"ibor"&amp;Tenor,AQ1055,Trigger)</f>
        <v>46675</v>
      </c>
      <c r="AQ1055" s="158">
        <f>_xll.qlCalendarAdvance(Calendar,AQ1054,AO1055,"f",,Trigger)</f>
        <v>46679</v>
      </c>
      <c r="AR1055" s="158">
        <f>_xll.qlInterestRateIndexMaturity(Currency&amp;"ibor"&amp;Tenor,AQ1055,Trigger)</f>
        <v>46710</v>
      </c>
      <c r="AS1055" s="320">
        <f>_xll.qlIndexFixing($AC$5,AP1055,TRUE,_xll.ohTrigger(Trigger,Trigger1M))</f>
        <v>1.6554766638500161E-2</v>
      </c>
      <c r="AT1055" s="320">
        <f>_xll.qlIndexFixing($AU$1,AP1055,TRUE,_xll.ohTrigger(Trigger,Trigger1M))</f>
        <v>1.6627552652724972E-2</v>
      </c>
    </row>
    <row r="1056" spans="41:46" ht="11.25" customHeight="1" x14ac:dyDescent="0.25">
      <c r="AO1056" s="159" t="s">
        <v>90</v>
      </c>
      <c r="AP1056" s="158">
        <f>_xll.qlInterestRateIndexFixingDate(Currency&amp;"ibor"&amp;Tenor,AQ1056,Trigger)</f>
        <v>46682</v>
      </c>
      <c r="AQ1056" s="158">
        <f>_xll.qlCalendarAdvance(Calendar,AQ1055,AO1056,"f",,Trigger)</f>
        <v>46686</v>
      </c>
      <c r="AR1056" s="158">
        <f>_xll.qlInterestRateIndexMaturity(Currency&amp;"ibor"&amp;Tenor,AQ1056,Trigger)</f>
        <v>46717</v>
      </c>
      <c r="AS1056" s="320">
        <f>_xll.qlIndexFixing($AC$5,AP1056,TRUE,_xll.ohTrigger(Trigger,Trigger1M))</f>
        <v>1.6578099250690887E-2</v>
      </c>
      <c r="AT1056" s="320">
        <f>_xll.qlIndexFixing($AU$1,AP1056,TRUE,_xll.ohTrigger(Trigger,Trigger1M))</f>
        <v>1.6628159601706369E-2</v>
      </c>
    </row>
    <row r="1057" spans="41:46" ht="11.25" customHeight="1" x14ac:dyDescent="0.25">
      <c r="AO1057" s="159" t="s">
        <v>90</v>
      </c>
      <c r="AP1057" s="158">
        <f>_xll.qlInterestRateIndexFixingDate(Currency&amp;"ibor"&amp;Tenor,AQ1057,Trigger)</f>
        <v>46689</v>
      </c>
      <c r="AQ1057" s="158">
        <f>_xll.qlCalendarAdvance(Calendar,AQ1056,AO1057,"f",,Trigger)</f>
        <v>46693</v>
      </c>
      <c r="AR1057" s="158">
        <f>_xll.qlInterestRateIndexMaturity(Currency&amp;"ibor"&amp;Tenor,AQ1057,Trigger)</f>
        <v>46723</v>
      </c>
      <c r="AS1057" s="320">
        <f>_xll.qlIndexFixing($AC$5,AP1057,TRUE,_xll.ohTrigger(Trigger,Trigger1M))</f>
        <v>1.6599382766337989E-2</v>
      </c>
      <c r="AT1057" s="320">
        <f>_xll.qlIndexFixing($AU$1,AP1057,TRUE,_xll.ohTrigger(Trigger,Trigger1M))</f>
        <v>1.6628296526651987E-2</v>
      </c>
    </row>
    <row r="1058" spans="41:46" ht="11.25" customHeight="1" x14ac:dyDescent="0.25">
      <c r="AO1058" s="159" t="s">
        <v>90</v>
      </c>
      <c r="AP1058" s="158">
        <f>_xll.qlInterestRateIndexFixingDate(Currency&amp;"ibor"&amp;Tenor,AQ1058,Trigger)</f>
        <v>46696</v>
      </c>
      <c r="AQ1058" s="158">
        <f>_xll.qlCalendarAdvance(Calendar,AQ1057,AO1058,"f",,Trigger)</f>
        <v>46700</v>
      </c>
      <c r="AR1058" s="158">
        <f>_xll.qlInterestRateIndexMaturity(Currency&amp;"ibor"&amp;Tenor,AQ1058,Trigger)</f>
        <v>46730</v>
      </c>
      <c r="AS1058" s="320">
        <f>_xll.qlIndexFixing($AC$5,AP1058,TRUE,_xll.ohTrigger(Trigger,Trigger1M))</f>
        <v>1.6622714392966031E-2</v>
      </c>
      <c r="AT1058" s="320">
        <f>_xll.qlIndexFixing($AU$1,AP1058,TRUE,_xll.ohTrigger(Trigger,Trigger1M))</f>
        <v>1.6628805878079689E-2</v>
      </c>
    </row>
    <row r="1059" spans="41:46" ht="11.25" customHeight="1" x14ac:dyDescent="0.25">
      <c r="AO1059" s="159" t="s">
        <v>90</v>
      </c>
      <c r="AP1059" s="158">
        <f>_xll.qlInterestRateIndexFixingDate(Currency&amp;"ibor"&amp;Tenor,AQ1059,Trigger)</f>
        <v>46703</v>
      </c>
      <c r="AQ1059" s="158">
        <f>_xll.qlCalendarAdvance(Calendar,AQ1058,AO1059,"f",,Trigger)</f>
        <v>46707</v>
      </c>
      <c r="AR1059" s="158">
        <f>_xll.qlInterestRateIndexMaturity(Currency&amp;"ibor"&amp;Tenor,AQ1059,Trigger)</f>
        <v>46737</v>
      </c>
      <c r="AS1059" s="320">
        <f>_xll.qlIndexFixing($AC$5,AP1059,TRUE,_xll.ohTrigger(Trigger,Trigger1M))</f>
        <v>1.6646046064893838E-2</v>
      </c>
      <c r="AT1059" s="320">
        <f>_xll.qlIndexFixing($AU$1,AP1059,TRUE,_xll.ohTrigger(Trigger,Trigger1M))</f>
        <v>1.6629265100028157E-2</v>
      </c>
    </row>
    <row r="1060" spans="41:46" ht="11.25" customHeight="1" x14ac:dyDescent="0.25">
      <c r="AO1060" s="159" t="s">
        <v>90</v>
      </c>
      <c r="AP1060" s="158">
        <f>_xll.qlInterestRateIndexFixingDate(Currency&amp;"ibor"&amp;Tenor,AQ1060,Trigger)</f>
        <v>46710</v>
      </c>
      <c r="AQ1060" s="158">
        <f>_xll.qlCalendarAdvance(Calendar,AQ1059,AO1060,"f",,Trigger)</f>
        <v>46714</v>
      </c>
      <c r="AR1060" s="158">
        <f>_xll.qlInterestRateIndexMaturity(Currency&amp;"ibor"&amp;Tenor,AQ1060,Trigger)</f>
        <v>46744</v>
      </c>
      <c r="AS1060" s="320">
        <f>_xll.qlIndexFixing($AC$5,AP1060,TRUE,_xll.ohTrigger(Trigger,Trigger1M))</f>
        <v>1.6669377782124073E-2</v>
      </c>
      <c r="AT1060" s="320">
        <f>_xll.qlIndexFixing($AU$1,AP1060,TRUE,_xll.ohTrigger(Trigger,Trigger1M))</f>
        <v>1.662967450241748E-2</v>
      </c>
    </row>
    <row r="1061" spans="41:46" ht="11.25" customHeight="1" x14ac:dyDescent="0.25">
      <c r="AO1061" s="159" t="s">
        <v>90</v>
      </c>
      <c r="AP1061" s="158">
        <f>_xll.qlInterestRateIndexFixingDate(Currency&amp;"ibor"&amp;Tenor,AQ1061,Trigger)</f>
        <v>46717</v>
      </c>
      <c r="AQ1061" s="158">
        <f>_xll.qlCalendarAdvance(Calendar,AQ1060,AO1061,"f",,Trigger)</f>
        <v>46721</v>
      </c>
      <c r="AR1061" s="158">
        <f>_xll.qlInterestRateIndexMaturity(Currency&amp;"ibor"&amp;Tenor,AQ1061,Trigger)</f>
        <v>46752</v>
      </c>
      <c r="AS1061" s="320">
        <f>_xll.qlIndexFixing($AC$5,AP1061,TRUE,_xll.ohTrigger(Trigger,Trigger1M))</f>
        <v>1.66947630138338E-2</v>
      </c>
      <c r="AT1061" s="320">
        <f>_xll.qlIndexFixing($AU$1,AP1061,TRUE,_xll.ohTrigger(Trigger,Trigger1M))</f>
        <v>1.6630439602562868E-2</v>
      </c>
    </row>
    <row r="1062" spans="41:46" ht="11.25" customHeight="1" x14ac:dyDescent="0.25">
      <c r="AO1062" s="159" t="s">
        <v>90</v>
      </c>
      <c r="AP1062" s="158">
        <f>_xll.qlInterestRateIndexFixingDate(Currency&amp;"ibor"&amp;Tenor,AQ1062,Trigger)</f>
        <v>46724</v>
      </c>
      <c r="AQ1062" s="158">
        <f>_xll.qlCalendarAdvance(Calendar,AQ1061,AO1062,"f",,Trigger)</f>
        <v>46728</v>
      </c>
      <c r="AR1062" s="158">
        <f>_xll.qlInterestRateIndexMaturity(Currency&amp;"ibor"&amp;Tenor,AQ1062,Trigger)</f>
        <v>46759</v>
      </c>
      <c r="AS1062" s="320">
        <f>_xll.qlIndexFixing($AC$5,AP1062,TRUE,_xll.ohTrigger(Trigger,Trigger1M))</f>
        <v>1.6718095906901785E-2</v>
      </c>
      <c r="AT1062" s="320">
        <f>_xll.qlIndexFixing($AU$1,AP1062,TRUE,_xll.ohTrigger(Trigger,Trigger1M))</f>
        <v>1.6630746823420656E-2</v>
      </c>
    </row>
    <row r="1063" spans="41:46" ht="11.25" customHeight="1" x14ac:dyDescent="0.25">
      <c r="AO1063" s="159" t="s">
        <v>90</v>
      </c>
      <c r="AP1063" s="158">
        <f>_xll.qlInterestRateIndexFixingDate(Currency&amp;"ibor"&amp;Tenor,AQ1063,Trigger)</f>
        <v>46731</v>
      </c>
      <c r="AQ1063" s="158">
        <f>_xll.qlCalendarAdvance(Calendar,AQ1062,AO1063,"f",,Trigger)</f>
        <v>46735</v>
      </c>
      <c r="AR1063" s="158">
        <f>_xll.qlInterestRateIndexMaturity(Currency&amp;"ibor"&amp;Tenor,AQ1063,Trigger)</f>
        <v>46766</v>
      </c>
      <c r="AS1063" s="320">
        <f>_xll.qlIndexFixing($AC$5,AP1063,TRUE,_xll.ohTrigger(Trigger,Trigger1M))</f>
        <v>1.6741428846783937E-2</v>
      </c>
      <c r="AT1063" s="320">
        <f>_xll.qlIndexFixing($AU$1,AP1063,TRUE,_xll.ohTrigger(Trigger,Trigger1M))</f>
        <v>1.6631005174348405E-2</v>
      </c>
    </row>
    <row r="1064" spans="41:46" ht="11.25" customHeight="1" x14ac:dyDescent="0.25">
      <c r="AO1064" s="159" t="s">
        <v>90</v>
      </c>
      <c r="AP1064" s="158">
        <f>_xll.qlInterestRateIndexFixingDate(Currency&amp;"ibor"&amp;Tenor,AQ1064,Trigger)</f>
        <v>46738</v>
      </c>
      <c r="AQ1064" s="158">
        <f>_xll.qlCalendarAdvance(Calendar,AQ1063,AO1064,"f",,Trigger)</f>
        <v>46742</v>
      </c>
      <c r="AR1064" s="158">
        <f>_xll.qlInterestRateIndexMaturity(Currency&amp;"ibor"&amp;Tenor,AQ1064,Trigger)</f>
        <v>46773</v>
      </c>
      <c r="AS1064" s="320">
        <f>_xll.qlIndexFixing($AC$5,AP1064,TRUE,_xll.ohTrigger(Trigger,Trigger1M))</f>
        <v>1.6764761833480253E-2</v>
      </c>
      <c r="AT1064" s="320">
        <f>_xll.qlIndexFixing($AU$1,AP1064,TRUE,_xll.ohTrigger(Trigger,Trigger1M))</f>
        <v>1.6631214965265945E-2</v>
      </c>
    </row>
    <row r="1065" spans="41:46" ht="11.25" customHeight="1" x14ac:dyDescent="0.25">
      <c r="AO1065" s="159" t="s">
        <v>90</v>
      </c>
      <c r="AP1065" s="158">
        <f>_xll.qlInterestRateIndexFixingDate(Currency&amp;"ibor"&amp;Tenor,AQ1065,Trigger)</f>
        <v>46745</v>
      </c>
      <c r="AQ1065" s="158">
        <f>_xll.qlCalendarAdvance(Calendar,AQ1064,AO1065,"f",,Trigger)</f>
        <v>46749</v>
      </c>
      <c r="AR1065" s="158">
        <f>_xll.qlInterestRateIndexMaturity(Currency&amp;"ibor"&amp;Tenor,AQ1065,Trigger)</f>
        <v>46780</v>
      </c>
      <c r="AS1065" s="320">
        <f>_xll.qlIndexFixing($AC$5,AP1065,TRUE,_xll.ohTrigger(Trigger,Trigger1M))</f>
        <v>1.6788094866988155E-2</v>
      </c>
      <c r="AT1065" s="320">
        <f>_xll.qlIndexFixing($AU$1,AP1065,TRUE,_xll.ohTrigger(Trigger,Trigger1M))</f>
        <v>1.6631376506118897E-2</v>
      </c>
    </row>
    <row r="1066" spans="41:46" ht="11.25" customHeight="1" x14ac:dyDescent="0.25">
      <c r="AO1066" s="159" t="s">
        <v>90</v>
      </c>
      <c r="AP1066" s="158">
        <f>_xll.qlInterestRateIndexFixingDate(Currency&amp;"ibor"&amp;Tenor,AQ1066,Trigger)</f>
        <v>46752</v>
      </c>
      <c r="AQ1066" s="158">
        <f>_xll.qlCalendarAdvance(Calendar,AQ1065,AO1066,"f",,Trigger)</f>
        <v>46756</v>
      </c>
      <c r="AR1066" s="158">
        <f>_xll.qlInterestRateIndexMaturity(Currency&amp;"ibor"&amp;Tenor,AQ1066,Trigger)</f>
        <v>46787</v>
      </c>
      <c r="AS1066" s="320">
        <f>_xll.qlIndexFixing($AC$5,AP1066,TRUE,_xll.ohTrigger(Trigger,Trigger1M))</f>
        <v>1.6811427947310224E-2</v>
      </c>
      <c r="AT1066" s="320">
        <f>_xll.qlIndexFixing($AU$1,AP1066,TRUE,_xll.ohTrigger(Trigger,Trigger1M))</f>
        <v>1.6631490106829669E-2</v>
      </c>
    </row>
    <row r="1067" spans="41:46" ht="11.25" customHeight="1" x14ac:dyDescent="0.25">
      <c r="AO1067" s="159" t="s">
        <v>90</v>
      </c>
      <c r="AP1067" s="158">
        <f>_xll.qlInterestRateIndexFixingDate(Currency&amp;"ibor"&amp;Tenor,AQ1067,Trigger)</f>
        <v>46759</v>
      </c>
      <c r="AQ1067" s="158">
        <f>_xll.qlCalendarAdvance(Calendar,AQ1066,AO1067,"f",,Trigger)</f>
        <v>46763</v>
      </c>
      <c r="AR1067" s="158">
        <f>_xll.qlInterestRateIndexMaturity(Currency&amp;"ibor"&amp;Tenor,AQ1067,Trigger)</f>
        <v>46794</v>
      </c>
      <c r="AS1067" s="320">
        <f>_xll.qlIndexFixing($AC$5,AP1067,TRUE,_xll.ohTrigger(Trigger,Trigger1M))</f>
        <v>1.6834761074449034E-2</v>
      </c>
      <c r="AT1067" s="320">
        <f>_xll.qlIndexFixing($AU$1,AP1067,TRUE,_xll.ohTrigger(Trigger,Trigger1M))</f>
        <v>1.6631556077330991E-2</v>
      </c>
    </row>
    <row r="1068" spans="41:46" ht="11.25" customHeight="1" x14ac:dyDescent="0.25">
      <c r="AO1068" s="159" t="s">
        <v>90</v>
      </c>
      <c r="AP1068" s="158">
        <f>_xll.qlInterestRateIndexFixingDate(Currency&amp;"ibor"&amp;Tenor,AQ1068,Trigger)</f>
        <v>46766</v>
      </c>
      <c r="AQ1068" s="158">
        <f>_xll.qlCalendarAdvance(Calendar,AQ1067,AO1068,"f",,Trigger)</f>
        <v>46770</v>
      </c>
      <c r="AR1068" s="158">
        <f>_xll.qlInterestRateIndexMaturity(Currency&amp;"ibor"&amp;Tenor,AQ1068,Trigger)</f>
        <v>46801</v>
      </c>
      <c r="AS1068" s="320">
        <f>_xll.qlIndexFixing($AC$5,AP1068,TRUE,_xll.ohTrigger(Trigger,Trigger1M))</f>
        <v>1.6858094248402011E-2</v>
      </c>
      <c r="AT1068" s="320">
        <f>_xll.qlIndexFixing($AU$1,AP1068,TRUE,_xll.ohTrigger(Trigger,Trigger1M))</f>
        <v>1.6631574727563315E-2</v>
      </c>
    </row>
    <row r="1069" spans="41:46" ht="11.25" customHeight="1" x14ac:dyDescent="0.25">
      <c r="AO1069" s="159" t="s">
        <v>90</v>
      </c>
      <c r="AP1069" s="158">
        <f>_xll.qlInterestRateIndexFixingDate(Currency&amp;"ibor"&amp;Tenor,AQ1069,Trigger)</f>
        <v>46773</v>
      </c>
      <c r="AQ1069" s="158">
        <f>_xll.qlCalendarAdvance(Calendar,AQ1068,AO1069,"f",,Trigger)</f>
        <v>46777</v>
      </c>
      <c r="AR1069" s="158">
        <f>_xll.qlInterestRateIndexMaturity(Currency&amp;"ibor"&amp;Tenor,AQ1069,Trigger)</f>
        <v>46808</v>
      </c>
      <c r="AS1069" s="320">
        <f>_xll.qlIndexFixing($AC$5,AP1069,TRUE,_xll.ohTrigger(Trigger,Trigger1M))</f>
        <v>1.6881427469169156E-2</v>
      </c>
      <c r="AT1069" s="320">
        <f>_xll.qlIndexFixing($AU$1,AP1069,TRUE,_xll.ohTrigger(Trigger,Trigger1M))</f>
        <v>1.6631546367456795E-2</v>
      </c>
    </row>
    <row r="1070" spans="41:46" ht="11.25" customHeight="1" x14ac:dyDescent="0.25">
      <c r="AO1070" s="159" t="s">
        <v>90</v>
      </c>
      <c r="AP1070" s="158">
        <f>_xll.qlInterestRateIndexFixingDate(Currency&amp;"ibor"&amp;Tenor,AQ1070,Trigger)</f>
        <v>46780</v>
      </c>
      <c r="AQ1070" s="158">
        <f>_xll.qlCalendarAdvance(Calendar,AQ1069,AO1070,"f",,Trigger)</f>
        <v>46784</v>
      </c>
      <c r="AR1070" s="158">
        <f>_xll.qlInterestRateIndexMaturity(Currency&amp;"ibor"&amp;Tenor,AQ1070,Trigger)</f>
        <v>46813</v>
      </c>
      <c r="AS1070" s="320">
        <f>_xll.qlIndexFixing($AC$5,AP1070,TRUE,_xll.ohTrigger(Trigger,Trigger1M))</f>
        <v>1.6900634324288726E-2</v>
      </c>
      <c r="AT1070" s="320">
        <f>_xll.qlIndexFixing($AU$1,AP1070,TRUE,_xll.ohTrigger(Trigger,Trigger1M))</f>
        <v>1.6630721654512629E-2</v>
      </c>
    </row>
    <row r="1071" spans="41:46" ht="11.25" customHeight="1" x14ac:dyDescent="0.25">
      <c r="AO1071" s="159" t="s">
        <v>90</v>
      </c>
      <c r="AP1071" s="158">
        <f>_xll.qlInterestRateIndexFixingDate(Currency&amp;"ibor"&amp;Tenor,AQ1071,Trigger)</f>
        <v>46787</v>
      </c>
      <c r="AQ1071" s="158">
        <f>_xll.qlCalendarAdvance(Calendar,AQ1070,AO1071,"f",,Trigger)</f>
        <v>46791</v>
      </c>
      <c r="AR1071" s="158">
        <f>_xll.qlInterestRateIndexMaturity(Currency&amp;"ibor"&amp;Tenor,AQ1071,Trigger)</f>
        <v>46820</v>
      </c>
      <c r="AS1071" s="320">
        <f>_xll.qlIndexFixing($AC$5,AP1071,TRUE,_xll.ohTrigger(Trigger,Trigger1M))</f>
        <v>1.6923965441255396E-2</v>
      </c>
      <c r="AT1071" s="320">
        <f>_xll.qlIndexFixing($AU$1,AP1071,TRUE,_xll.ohTrigger(Trigger,Trigger1M))</f>
        <v>1.6630606790744476E-2</v>
      </c>
    </row>
    <row r="1072" spans="41:46" ht="11.25" customHeight="1" x14ac:dyDescent="0.25">
      <c r="AO1072" s="159" t="s">
        <v>90</v>
      </c>
      <c r="AP1072" s="158">
        <f>_xll.qlInterestRateIndexFixingDate(Currency&amp;"ibor"&amp;Tenor,AQ1072,Trigger)</f>
        <v>46794</v>
      </c>
      <c r="AQ1072" s="158">
        <f>_xll.qlCalendarAdvance(Calendar,AQ1071,AO1072,"f",,Trigger)</f>
        <v>46798</v>
      </c>
      <c r="AR1072" s="158">
        <f>_xll.qlInterestRateIndexMaturity(Currency&amp;"ibor"&amp;Tenor,AQ1072,Trigger)</f>
        <v>46827</v>
      </c>
      <c r="AS1072" s="320">
        <f>_xll.qlIndexFixing($AC$5,AP1072,TRUE,_xll.ohTrigger(Trigger,Trigger1M))</f>
        <v>1.6947296602016004E-2</v>
      </c>
      <c r="AT1072" s="320">
        <f>_xll.qlIndexFixing($AU$1,AP1072,TRUE,_xll.ohTrigger(Trigger,Trigger1M))</f>
        <v>1.6630445806428942E-2</v>
      </c>
    </row>
    <row r="1073" spans="41:46" ht="11.25" customHeight="1" x14ac:dyDescent="0.25">
      <c r="AO1073" s="159" t="s">
        <v>90</v>
      </c>
      <c r="AP1073" s="158">
        <f>_xll.qlInterestRateIndexFixingDate(Currency&amp;"ibor"&amp;Tenor,AQ1073,Trigger)</f>
        <v>46801</v>
      </c>
      <c r="AQ1073" s="158">
        <f>_xll.qlCalendarAdvance(Calendar,AQ1072,AO1073,"f",,Trigger)</f>
        <v>46805</v>
      </c>
      <c r="AR1073" s="158">
        <f>_xll.qlInterestRateIndexMaturity(Currency&amp;"ibor"&amp;Tenor,AQ1073,Trigger)</f>
        <v>46834</v>
      </c>
      <c r="AS1073" s="320">
        <f>_xll.qlIndexFixing($AC$5,AP1073,TRUE,_xll.ohTrigger(Trigger,Trigger1M))</f>
        <v>1.6970627806565032E-2</v>
      </c>
      <c r="AT1073" s="320">
        <f>_xll.qlIndexFixing($AU$1,AP1073,TRUE,_xll.ohTrigger(Trigger,Trigger1M))</f>
        <v>1.66302390114671E-2</v>
      </c>
    </row>
    <row r="1074" spans="41:46" ht="11.25" customHeight="1" x14ac:dyDescent="0.25">
      <c r="AO1074" s="159" t="s">
        <v>90</v>
      </c>
      <c r="AP1074" s="158">
        <f>_xll.qlInterestRateIndexFixingDate(Currency&amp;"ibor"&amp;Tenor,AQ1074,Trigger)</f>
        <v>46808</v>
      </c>
      <c r="AQ1074" s="158">
        <f>_xll.qlCalendarAdvance(Calendar,AQ1073,AO1074,"f",,Trigger)</f>
        <v>46812</v>
      </c>
      <c r="AR1074" s="158">
        <f>_xll.qlInterestRateIndexMaturity(Currency&amp;"ibor"&amp;Tenor,AQ1074,Trigger)</f>
        <v>46843</v>
      </c>
      <c r="AS1074" s="320">
        <f>_xll.qlIndexFixing($AC$5,AP1074,TRUE,_xll.ohTrigger(Trigger,Trigger1M))</f>
        <v>1.6998094275217351E-2</v>
      </c>
      <c r="AT1074" s="320">
        <f>_xll.qlIndexFixing($AU$1,AP1074,TRUE,_xll.ohTrigger(Trigger,Trigger1M))</f>
        <v>1.6630710259571933E-2</v>
      </c>
    </row>
    <row r="1075" spans="41:46" ht="11.25" customHeight="1" x14ac:dyDescent="0.25">
      <c r="AO1075" s="159" t="s">
        <v>90</v>
      </c>
      <c r="AP1075" s="158">
        <f>_xll.qlInterestRateIndexFixingDate(Currency&amp;"ibor"&amp;Tenor,AQ1075,Trigger)</f>
        <v>46815</v>
      </c>
      <c r="AQ1075" s="158">
        <f>_xll.qlCalendarAdvance(Calendar,AQ1074,AO1075,"f",,Trigger)</f>
        <v>46819</v>
      </c>
      <c r="AR1075" s="158">
        <f>_xll.qlInterestRateIndexMaturity(Currency&amp;"ibor"&amp;Tenor,AQ1075,Trigger)</f>
        <v>46850</v>
      </c>
      <c r="AS1075" s="320">
        <f>_xll.qlIndexFixing($AC$5,AP1075,TRUE,_xll.ohTrigger(Trigger,Trigger1M))</f>
        <v>1.7021427776869484E-2</v>
      </c>
      <c r="AT1075" s="320">
        <f>_xll.qlIndexFixing($AU$1,AP1075,TRUE,_xll.ohTrigger(Trigger,Trigger1M))</f>
        <v>1.6630406346081431E-2</v>
      </c>
    </row>
    <row r="1076" spans="41:46" ht="11.25" customHeight="1" x14ac:dyDescent="0.25">
      <c r="AO1076" s="159" t="s">
        <v>90</v>
      </c>
      <c r="AP1076" s="158">
        <f>_xll.qlInterestRateIndexFixingDate(Currency&amp;"ibor"&amp;Tenor,AQ1076,Trigger)</f>
        <v>46822</v>
      </c>
      <c r="AQ1076" s="158">
        <f>_xll.qlCalendarAdvance(Calendar,AQ1075,AO1076,"f",,Trigger)</f>
        <v>46826</v>
      </c>
      <c r="AR1076" s="158">
        <f>_xll.qlInterestRateIndexMaturity(Currency&amp;"ibor"&amp;Tenor,AQ1076,Trigger)</f>
        <v>46861</v>
      </c>
      <c r="AS1076" s="320">
        <f>_xll.qlIndexFixing($AC$5,AP1076,TRUE,_xll.ohTrigger(Trigger,Trigger1M))</f>
        <v>1.7053042658409012E-2</v>
      </c>
      <c r="AT1076" s="320">
        <f>_xll.qlIndexFixing($AU$1,AP1076,TRUE,_xll.ohTrigger(Trigger,Trigger1M))</f>
        <v>1.6631475555950459E-2</v>
      </c>
    </row>
    <row r="1077" spans="41:46" ht="11.25" customHeight="1" x14ac:dyDescent="0.25">
      <c r="AO1077" s="159" t="s">
        <v>90</v>
      </c>
      <c r="AP1077" s="158">
        <f>_xll.qlInterestRateIndexFixingDate(Currency&amp;"ibor"&amp;Tenor,AQ1077,Trigger)</f>
        <v>46829</v>
      </c>
      <c r="AQ1077" s="158">
        <f>_xll.qlCalendarAdvance(Calendar,AQ1076,AO1077,"f",,Trigger)</f>
        <v>46833</v>
      </c>
      <c r="AR1077" s="158">
        <f>_xll.qlInterestRateIndexMaturity(Currency&amp;"ibor"&amp;Tenor,AQ1077,Trigger)</f>
        <v>46864</v>
      </c>
      <c r="AS1077" s="320">
        <f>_xll.qlIndexFixing($AC$5,AP1077,TRUE,_xll.ohTrigger(Trigger,Trigger1M))</f>
        <v>1.706809492061883E-2</v>
      </c>
      <c r="AT1077" s="320">
        <f>_xll.qlIndexFixing($AU$1,AP1077,TRUE,_xll.ohTrigger(Trigger,Trigger1M))</f>
        <v>1.6629664306683761E-2</v>
      </c>
    </row>
    <row r="1078" spans="41:46" ht="11.25" customHeight="1" x14ac:dyDescent="0.25">
      <c r="AO1078" s="159" t="s">
        <v>90</v>
      </c>
      <c r="AP1078" s="158">
        <f>_xll.qlInterestRateIndexFixingDate(Currency&amp;"ibor"&amp;Tenor,AQ1078,Trigger)</f>
        <v>46836</v>
      </c>
      <c r="AQ1078" s="158">
        <f>_xll.qlCalendarAdvance(Calendar,AQ1077,AO1078,"f",,Trigger)</f>
        <v>46840</v>
      </c>
      <c r="AR1078" s="158">
        <f>_xll.qlInterestRateIndexMaturity(Currency&amp;"ibor"&amp;Tenor,AQ1078,Trigger)</f>
        <v>46871</v>
      </c>
      <c r="AS1078" s="320">
        <f>_xll.qlIndexFixing($AC$5,AP1078,TRUE,_xll.ohTrigger(Trigger,Trigger1M))</f>
        <v>1.709142856271862E-2</v>
      </c>
      <c r="AT1078" s="320">
        <f>_xll.qlIndexFixing($AU$1,AP1078,TRUE,_xll.ohTrigger(Trigger,Trigger1M))</f>
        <v>1.6629226800652357E-2</v>
      </c>
    </row>
    <row r="1079" spans="41:46" ht="11.25" customHeight="1" x14ac:dyDescent="0.25">
      <c r="AO1079" s="159" t="s">
        <v>90</v>
      </c>
      <c r="AP1079" s="158">
        <f>_xll.qlInterestRateIndexFixingDate(Currency&amp;"ibor"&amp;Tenor,AQ1079,Trigger)</f>
        <v>46843</v>
      </c>
      <c r="AQ1079" s="158">
        <f>_xll.qlCalendarAdvance(Calendar,AQ1078,AO1079,"f",,Trigger)</f>
        <v>46847</v>
      </c>
      <c r="AR1079" s="158">
        <f>_xll.qlInterestRateIndexMaturity(Currency&amp;"ibor"&amp;Tenor,AQ1079,Trigger)</f>
        <v>46877</v>
      </c>
      <c r="AS1079" s="320">
        <f>_xll.qlIndexFixing($AC$5,AP1079,TRUE,_xll.ohTrigger(Trigger,Trigger1M))</f>
        <v>1.7112689016826721E-2</v>
      </c>
      <c r="AT1079" s="320">
        <f>_xll.qlIndexFixing($AU$1,AP1079,TRUE,_xll.ohTrigger(Trigger,Trigger1M))</f>
        <v>1.6628399621448686E-2</v>
      </c>
    </row>
    <row r="1080" spans="41:46" ht="11.25" customHeight="1" x14ac:dyDescent="0.25">
      <c r="AO1080" s="159" t="s">
        <v>90</v>
      </c>
      <c r="AP1080" s="158">
        <f>_xll.qlInterestRateIndexFixingDate(Currency&amp;"ibor"&amp;Tenor,AQ1080,Trigger)</f>
        <v>46850</v>
      </c>
      <c r="AQ1080" s="158">
        <f>_xll.qlCalendarAdvance(Calendar,AQ1079,AO1080,"f",,Trigger)</f>
        <v>46854</v>
      </c>
      <c r="AR1080" s="158">
        <f>_xll.qlInterestRateIndexMaturity(Currency&amp;"ibor"&amp;Tenor,AQ1080,Trigger)</f>
        <v>46884</v>
      </c>
      <c r="AS1080" s="320">
        <f>_xll.qlIndexFixing($AC$5,AP1080,TRUE,_xll.ohTrigger(Trigger,Trigger1M))</f>
        <v>1.7136021640097532E-2</v>
      </c>
      <c r="AT1080" s="320">
        <f>_xll.qlIndexFixing($AU$1,AP1080,TRUE,_xll.ohTrigger(Trigger,Trigger1M))</f>
        <v>1.6627877715514217E-2</v>
      </c>
    </row>
    <row r="1081" spans="41:46" ht="11.25" customHeight="1" x14ac:dyDescent="0.25">
      <c r="AO1081" s="159" t="s">
        <v>90</v>
      </c>
      <c r="AP1081" s="158">
        <f>_xll.qlInterestRateIndexFixingDate(Currency&amp;"ibor"&amp;Tenor,AQ1081,Trigger)</f>
        <v>46855</v>
      </c>
      <c r="AQ1081" s="158">
        <f>_xll.qlCalendarAdvance(Calendar,AQ1080,AO1081,"f",,Trigger)</f>
        <v>46861</v>
      </c>
      <c r="AR1081" s="158">
        <f>_xll.qlInterestRateIndexMaturity(Currency&amp;"ibor"&amp;Tenor,AQ1081,Trigger)</f>
        <v>46891</v>
      </c>
      <c r="AS1081" s="320">
        <f>_xll.qlIndexFixing($AC$5,AP1081,TRUE,_xll.ohTrigger(Trigger,Trigger1M))</f>
        <v>1.7059455807796553E-2</v>
      </c>
      <c r="AT1081" s="320">
        <f>_xll.qlIndexFixing($AU$1,AP1081,TRUE,_xll.ohTrigger(Trigger,Trigger1M))</f>
        <v>1.6627312498355806E-2</v>
      </c>
    </row>
    <row r="1082" spans="41:46" ht="11.25" customHeight="1" x14ac:dyDescent="0.25">
      <c r="AO1082" s="159" t="s">
        <v>90</v>
      </c>
      <c r="AP1082" s="158">
        <f>_xll.qlInterestRateIndexFixingDate(Currency&amp;"ibor"&amp;Tenor,AQ1082,Trigger)</f>
        <v>46864</v>
      </c>
      <c r="AQ1082" s="158">
        <f>_xll.qlCalendarAdvance(Calendar,AQ1081,AO1082,"f",,Trigger)</f>
        <v>46868</v>
      </c>
      <c r="AR1082" s="158">
        <f>_xll.qlInterestRateIndexMaturity(Currency&amp;"ibor"&amp;Tenor,AQ1082,Trigger)</f>
        <v>46898</v>
      </c>
      <c r="AS1082" s="320">
        <f>_xll.qlIndexFixing($AC$5,AP1082,TRUE,_xll.ohTrigger(Trigger,Trigger1M))</f>
        <v>1.6849204399766116E-2</v>
      </c>
      <c r="AT1082" s="320">
        <f>_xll.qlIndexFixing($AU$1,AP1082,TRUE,_xll.ohTrigger(Trigger,Trigger1M))</f>
        <v>1.662670427989088E-2</v>
      </c>
    </row>
    <row r="1083" spans="41:46" ht="11.25" customHeight="1" x14ac:dyDescent="0.25">
      <c r="AO1083" s="159" t="s">
        <v>90</v>
      </c>
      <c r="AP1083" s="158">
        <f>_xll.qlInterestRateIndexFixingDate(Currency&amp;"ibor"&amp;Tenor,AQ1083,Trigger)</f>
        <v>46870</v>
      </c>
      <c r="AQ1083" s="158">
        <f>_xll.qlCalendarAdvance(Calendar,AQ1082,AO1083,"f",,Trigger)</f>
        <v>46875</v>
      </c>
      <c r="AR1083" s="158">
        <f>_xll.qlInterestRateIndexMaturity(Currency&amp;"ibor"&amp;Tenor,AQ1083,Trigger)</f>
        <v>46906</v>
      </c>
      <c r="AS1083" s="320">
        <f>_xll.qlIndexFixing($AC$5,AP1083,TRUE,_xll.ohTrigger(Trigger,Trigger1M))</f>
        <v>1.6626193839358629E-2</v>
      </c>
      <c r="AT1083" s="320">
        <f>_xll.qlIndexFixing($AU$1,AP1083,TRUE,_xll.ohTrigger(Trigger,Trigger1M))</f>
        <v>1.6626386804780336E-2</v>
      </c>
    </row>
    <row r="1084" spans="41:46" ht="11.25" customHeight="1" x14ac:dyDescent="0.25">
      <c r="AO1084" s="159" t="s">
        <v>90</v>
      </c>
      <c r="AP1084" s="158">
        <f>_xll.qlInterestRateIndexFixingDate(Currency&amp;"ibor"&amp;Tenor,AQ1084,Trigger)</f>
        <v>46878</v>
      </c>
      <c r="AQ1084" s="158">
        <f>_xll.qlCalendarAdvance(Calendar,AQ1083,AO1084,"f",,Trigger)</f>
        <v>46882</v>
      </c>
      <c r="AR1084" s="158">
        <f>_xll.qlInterestRateIndexMaturity(Currency&amp;"ibor"&amp;Tenor,AQ1084,Trigger)</f>
        <v>46913</v>
      </c>
      <c r="AS1084" s="320">
        <f>_xll.qlIndexFixing($AC$5,AP1084,TRUE,_xll.ohTrigger(Trigger,Trigger1M))</f>
        <v>1.6422052158756261E-2</v>
      </c>
      <c r="AT1084" s="320">
        <f>_xll.qlIndexFixing($AU$1,AP1084,TRUE,_xll.ohTrigger(Trigger,Trigger1M))</f>
        <v>1.6625690482044091E-2</v>
      </c>
    </row>
    <row r="1085" spans="41:46" ht="11.25" customHeight="1" x14ac:dyDescent="0.25">
      <c r="AO1085" s="159" t="s">
        <v>90</v>
      </c>
      <c r="AP1085" s="158">
        <f>_xll.qlInterestRateIndexFixingDate(Currency&amp;"ibor"&amp;Tenor,AQ1085,Trigger)</f>
        <v>46885</v>
      </c>
      <c r="AQ1085" s="158">
        <f>_xll.qlCalendarAdvance(Calendar,AQ1084,AO1085,"f",,Trigger)</f>
        <v>46889</v>
      </c>
      <c r="AR1085" s="158">
        <f>_xll.qlInterestRateIndexMaturity(Currency&amp;"ibor"&amp;Tenor,AQ1085,Trigger)</f>
        <v>46920</v>
      </c>
      <c r="AS1085" s="320">
        <f>_xll.qlIndexFixing($AC$5,AP1085,TRUE,_xll.ohTrigger(Trigger,Trigger1M))</f>
        <v>1.6249460791617629E-2</v>
      </c>
      <c r="AT1085" s="320">
        <f>_xll.qlIndexFixing($AU$1,AP1085,TRUE,_xll.ohTrigger(Trigger,Trigger1M))</f>
        <v>1.6624952107985421E-2</v>
      </c>
    </row>
    <row r="1086" spans="41:46" ht="11.25" customHeight="1" x14ac:dyDescent="0.25">
      <c r="AO1086" s="159" t="s">
        <v>90</v>
      </c>
      <c r="AP1086" s="158">
        <f>_xll.qlInterestRateIndexFixingDate(Currency&amp;"ibor"&amp;Tenor,AQ1086,Trigger)</f>
        <v>46892</v>
      </c>
      <c r="AQ1086" s="158">
        <f>_xll.qlCalendarAdvance(Calendar,AQ1085,AO1086,"f",,Trigger)</f>
        <v>46896</v>
      </c>
      <c r="AR1086" s="158">
        <f>_xll.qlInterestRateIndexMaturity(Currency&amp;"ibor"&amp;Tenor,AQ1086,Trigger)</f>
        <v>46927</v>
      </c>
      <c r="AS1086" s="320">
        <f>_xll.qlIndexFixing($AC$5,AP1086,TRUE,_xll.ohTrigger(Trigger,Trigger1M))</f>
        <v>1.6269851582853777E-2</v>
      </c>
      <c r="AT1086" s="320">
        <f>_xll.qlIndexFixing($AU$1,AP1086,TRUE,_xll.ohTrigger(Trigger,Trigger1M))</f>
        <v>1.6624171992547367E-2</v>
      </c>
    </row>
    <row r="1087" spans="41:46" ht="11.25" customHeight="1" x14ac:dyDescent="0.25">
      <c r="AO1087" s="159" t="s">
        <v>90</v>
      </c>
      <c r="AP1087" s="158">
        <f>_xll.qlInterestRateIndexFixingDate(Currency&amp;"ibor"&amp;Tenor,AQ1087,Trigger)</f>
        <v>46899</v>
      </c>
      <c r="AQ1087" s="158">
        <f>_xll.qlCalendarAdvance(Calendar,AQ1086,AO1087,"f",,Trigger)</f>
        <v>46903</v>
      </c>
      <c r="AR1087" s="158">
        <f>_xll.qlInterestRateIndexMaturity(Currency&amp;"ibor"&amp;Tenor,AQ1087,Trigger)</f>
        <v>46934</v>
      </c>
      <c r="AS1087" s="320">
        <f>_xll.qlIndexFixing($AC$5,AP1087,TRUE,_xll.ohTrigger(Trigger,Trigger1M))</f>
        <v>1.6290242409841973E-2</v>
      </c>
      <c r="AT1087" s="320">
        <f>_xll.qlIndexFixing($AU$1,AP1087,TRUE,_xll.ohTrigger(Trigger,Trigger1M))</f>
        <v>1.6623350445667807E-2</v>
      </c>
    </row>
    <row r="1088" spans="41:46" ht="11.25" customHeight="1" x14ac:dyDescent="0.25">
      <c r="AO1088" s="159" t="s">
        <v>90</v>
      </c>
      <c r="AP1088" s="158">
        <f>_xll.qlInterestRateIndexFixingDate(Currency&amp;"ibor"&amp;Tenor,AQ1088,Trigger)</f>
        <v>46906</v>
      </c>
      <c r="AQ1088" s="158">
        <f>_xll.qlCalendarAdvance(Calendar,AQ1087,AO1088,"f",,Trigger)</f>
        <v>46910</v>
      </c>
      <c r="AR1088" s="158">
        <f>_xll.qlInterestRateIndexMaturity(Currency&amp;"ibor"&amp;Tenor,AQ1088,Trigger)</f>
        <v>46940</v>
      </c>
      <c r="AS1088" s="320">
        <f>_xll.qlIndexFixing($AC$5,AP1088,TRUE,_xll.ohTrigger(Trigger,Trigger1M))</f>
        <v>1.6308807530086789E-2</v>
      </c>
      <c r="AT1088" s="320">
        <f>_xll.qlIndexFixing($AU$1,AP1088,TRUE,_xll.ohTrigger(Trigger,Trigger1M))</f>
        <v>1.6622169297661138E-2</v>
      </c>
    </row>
    <row r="1089" spans="41:46" ht="11.25" customHeight="1" x14ac:dyDescent="0.25">
      <c r="AO1089" s="159" t="s">
        <v>90</v>
      </c>
      <c r="AP1089" s="158">
        <f>_xll.qlInterestRateIndexFixingDate(Currency&amp;"ibor"&amp;Tenor,AQ1089,Trigger)</f>
        <v>46913</v>
      </c>
      <c r="AQ1089" s="158">
        <f>_xll.qlCalendarAdvance(Calendar,AQ1088,AO1089,"f",,Trigger)</f>
        <v>46917</v>
      </c>
      <c r="AR1089" s="158">
        <f>_xll.qlInterestRateIndexMaturity(Currency&amp;"ibor"&amp;Tenor,AQ1089,Trigger)</f>
        <v>46947</v>
      </c>
      <c r="AS1089" s="320">
        <f>_xll.qlIndexFixing($AC$5,AP1089,TRUE,_xll.ohTrigger(Trigger,Trigger1M))</f>
        <v>1.6329197502349402E-2</v>
      </c>
      <c r="AT1089" s="320">
        <f>_xll.qlIndexFixing($AU$1,AP1089,TRUE,_xll.ohTrigger(Trigger,Trigger1M))</f>
        <v>1.6621268748039597E-2</v>
      </c>
    </row>
    <row r="1090" spans="41:46" ht="11.25" customHeight="1" x14ac:dyDescent="0.25">
      <c r="AO1090" s="159" t="s">
        <v>90</v>
      </c>
      <c r="AP1090" s="158">
        <f>_xll.qlInterestRateIndexFixingDate(Currency&amp;"ibor"&amp;Tenor,AQ1090,Trigger)</f>
        <v>46920</v>
      </c>
      <c r="AQ1090" s="158">
        <f>_xll.qlCalendarAdvance(Calendar,AQ1089,AO1090,"f",,Trigger)</f>
        <v>46924</v>
      </c>
      <c r="AR1090" s="158">
        <f>_xll.qlInterestRateIndexMaturity(Currency&amp;"ibor"&amp;Tenor,AQ1090,Trigger)</f>
        <v>46954</v>
      </c>
      <c r="AS1090" s="320">
        <f>_xll.qlIndexFixing($AC$5,AP1090,TRUE,_xll.ohTrigger(Trigger,Trigger1M))</f>
        <v>1.6349587509208341E-2</v>
      </c>
      <c r="AT1090" s="320">
        <f>_xll.qlIndexFixing($AU$1,AP1090,TRUE,_xll.ohTrigger(Trigger,Trigger1M))</f>
        <v>1.6620327676538871E-2</v>
      </c>
    </row>
    <row r="1091" spans="41:46" ht="11.25" customHeight="1" x14ac:dyDescent="0.25">
      <c r="AO1091" s="159" t="s">
        <v>90</v>
      </c>
      <c r="AP1091" s="158">
        <f>_xll.qlInterestRateIndexFixingDate(Currency&amp;"ibor"&amp;Tenor,AQ1091,Trigger)</f>
        <v>46927</v>
      </c>
      <c r="AQ1091" s="158">
        <f>_xll.qlCalendarAdvance(Calendar,AQ1090,AO1091,"f",,Trigger)</f>
        <v>46931</v>
      </c>
      <c r="AR1091" s="158">
        <f>_xll.qlInterestRateIndexMaturity(Currency&amp;"ibor"&amp;Tenor,AQ1091,Trigger)</f>
        <v>46961</v>
      </c>
      <c r="AS1091" s="320">
        <f>_xll.qlIndexFixing($AC$5,AP1091,TRUE,_xll.ohTrigger(Trigger,Trigger1M))</f>
        <v>1.6369977550668935E-2</v>
      </c>
      <c r="AT1091" s="320">
        <f>_xll.qlIndexFixing($AU$1,AP1091,TRUE,_xll.ohTrigger(Trigger,Trigger1M))</f>
        <v>1.6619346393089707E-2</v>
      </c>
    </row>
    <row r="1092" spans="41:46" ht="11.25" customHeight="1" x14ac:dyDescent="0.25">
      <c r="AO1092" s="159" t="s">
        <v>90</v>
      </c>
      <c r="AP1092" s="158">
        <f>_xll.qlInterestRateIndexFixingDate(Currency&amp;"ibor"&amp;Tenor,AQ1092,Trigger)</f>
        <v>46934</v>
      </c>
      <c r="AQ1092" s="158">
        <f>_xll.qlCalendarAdvance(Calendar,AQ1091,AO1092,"f",,Trigger)</f>
        <v>46938</v>
      </c>
      <c r="AR1092" s="158">
        <f>_xll.qlInterestRateIndexMaturity(Currency&amp;"ibor"&amp;Tenor,AQ1092,Trigger)</f>
        <v>46969</v>
      </c>
      <c r="AS1092" s="320">
        <f>_xll.qlIndexFixing($AC$5,AP1092,TRUE,_xll.ohTrigger(Trigger,Trigger1M))</f>
        <v>1.6392197081097161E-2</v>
      </c>
      <c r="AT1092" s="320">
        <f>_xll.qlIndexFixing($AU$1,AP1092,TRUE,_xll.ohTrigger(Trigger,Trigger1M))</f>
        <v>1.6618632087702825E-2</v>
      </c>
    </row>
    <row r="1093" spans="41:46" ht="11.25" customHeight="1" x14ac:dyDescent="0.25">
      <c r="AO1093" s="159" t="s">
        <v>90</v>
      </c>
      <c r="AP1093" s="158">
        <f>_xll.qlInterestRateIndexFixingDate(Currency&amp;"ibor"&amp;Tenor,AQ1093,Trigger)</f>
        <v>46941</v>
      </c>
      <c r="AQ1093" s="158">
        <f>_xll.qlCalendarAdvance(Calendar,AQ1092,AO1093,"f",,Trigger)</f>
        <v>46945</v>
      </c>
      <c r="AR1093" s="158">
        <f>_xll.qlInterestRateIndexMaturity(Currency&amp;"ibor"&amp;Tenor,AQ1093,Trigger)</f>
        <v>46976</v>
      </c>
      <c r="AS1093" s="320">
        <f>_xll.qlIndexFixing($AC$5,AP1093,TRUE,_xll.ohTrigger(Trigger,Trigger1M))</f>
        <v>1.6412588122607947E-2</v>
      </c>
      <c r="AT1093" s="320">
        <f>_xll.qlIndexFixing($AU$1,AP1093,TRUE,_xll.ohTrigger(Trigger,Trigger1M))</f>
        <v>1.6617568461001271E-2</v>
      </c>
    </row>
    <row r="1094" spans="41:46" ht="11.25" customHeight="1" x14ac:dyDescent="0.25">
      <c r="AO1094" s="159" t="s">
        <v>90</v>
      </c>
      <c r="AP1094" s="158">
        <f>_xll.qlInterestRateIndexFixingDate(Currency&amp;"ibor"&amp;Tenor,AQ1094,Trigger)</f>
        <v>46948</v>
      </c>
      <c r="AQ1094" s="158">
        <f>_xll.qlCalendarAdvance(Calendar,AQ1093,AO1094,"f",,Trigger)</f>
        <v>46952</v>
      </c>
      <c r="AR1094" s="158">
        <f>_xll.qlInterestRateIndexMaturity(Currency&amp;"ibor"&amp;Tenor,AQ1094,Trigger)</f>
        <v>46983</v>
      </c>
      <c r="AS1094" s="320">
        <f>_xll.qlIndexFixing($AC$5,AP1094,TRUE,_xll.ohTrigger(Trigger,Trigger1M))</f>
        <v>1.6432979199873361E-2</v>
      </c>
      <c r="AT1094" s="320">
        <f>_xll.qlIndexFixing($AU$1,AP1094,TRUE,_xll.ohTrigger(Trigger,Trigger1M))</f>
        <v>1.6616465572469801E-2</v>
      </c>
    </row>
    <row r="1095" spans="41:46" ht="11.25" customHeight="1" x14ac:dyDescent="0.25">
      <c r="AO1095" s="159" t="s">
        <v>90</v>
      </c>
      <c r="AP1095" s="158">
        <f>_xll.qlInterestRateIndexFixingDate(Currency&amp;"ibor"&amp;Tenor,AQ1095,Trigger)</f>
        <v>46955</v>
      </c>
      <c r="AQ1095" s="158">
        <f>_xll.qlCalendarAdvance(Calendar,AQ1094,AO1095,"f",,Trigger)</f>
        <v>46959</v>
      </c>
      <c r="AR1095" s="158">
        <f>_xll.qlInterestRateIndexMaturity(Currency&amp;"ibor"&amp;Tenor,AQ1095,Trigger)</f>
        <v>46990</v>
      </c>
      <c r="AS1095" s="320">
        <f>_xll.qlIndexFixing($AC$5,AP1095,TRUE,_xll.ohTrigger(Trigger,Trigger1M))</f>
        <v>1.6453370312893397E-2</v>
      </c>
      <c r="AT1095" s="320">
        <f>_xll.qlIndexFixing($AU$1,AP1095,TRUE,_xll.ohTrigger(Trigger,Trigger1M))</f>
        <v>1.6615323732054033E-2</v>
      </c>
    </row>
    <row r="1096" spans="41:46" ht="11.25" customHeight="1" x14ac:dyDescent="0.25">
      <c r="AO1096" s="159" t="s">
        <v>90</v>
      </c>
      <c r="AP1096" s="158">
        <f>_xll.qlInterestRateIndexFixingDate(Currency&amp;"ibor"&amp;Tenor,AQ1096,Trigger)</f>
        <v>46962</v>
      </c>
      <c r="AQ1096" s="158">
        <f>_xll.qlCalendarAdvance(Calendar,AQ1095,AO1096,"f",,Trigger)</f>
        <v>46966</v>
      </c>
      <c r="AR1096" s="158">
        <f>_xll.qlInterestRateIndexMaturity(Currency&amp;"ibor"&amp;Tenor,AQ1096,Trigger)</f>
        <v>46997</v>
      </c>
      <c r="AS1096" s="320">
        <f>_xll.qlIndexFixing($AC$5,AP1096,TRUE,_xll.ohTrigger(Trigger,Trigger1M))</f>
        <v>1.6473761461668058E-2</v>
      </c>
      <c r="AT1096" s="320">
        <f>_xll.qlIndexFixing($AU$1,AP1096,TRUE,_xll.ohTrigger(Trigger,Trigger1M))</f>
        <v>1.6614143249691852E-2</v>
      </c>
    </row>
    <row r="1097" spans="41:46" ht="11.25" customHeight="1" x14ac:dyDescent="0.25">
      <c r="AO1097" s="159" t="s">
        <v>90</v>
      </c>
      <c r="AP1097" s="158">
        <f>_xll.qlInterestRateIndexFixingDate(Currency&amp;"ibor"&amp;Tenor,AQ1097,Trigger)</f>
        <v>46969</v>
      </c>
      <c r="AQ1097" s="158">
        <f>_xll.qlCalendarAdvance(Calendar,AQ1096,AO1097,"f",,Trigger)</f>
        <v>46973</v>
      </c>
      <c r="AR1097" s="158">
        <f>_xll.qlInterestRateIndexMaturity(Currency&amp;"ibor"&amp;Tenor,AQ1097,Trigger)</f>
        <v>47004</v>
      </c>
      <c r="AS1097" s="320">
        <f>_xll.qlIndexFixing($AC$5,AP1097,TRUE,_xll.ohTrigger(Trigger,Trigger1M))</f>
        <v>1.6494152646199925E-2</v>
      </c>
      <c r="AT1097" s="320">
        <f>_xll.qlIndexFixing($AU$1,AP1097,TRUE,_xll.ohTrigger(Trigger,Trigger1M))</f>
        <v>1.6612924435339183E-2</v>
      </c>
    </row>
    <row r="1098" spans="41:46" ht="11.25" customHeight="1" x14ac:dyDescent="0.25">
      <c r="AO1098" s="159" t="s">
        <v>90</v>
      </c>
      <c r="AP1098" s="158">
        <f>_xll.qlInterestRateIndexFixingDate(Currency&amp;"ibor"&amp;Tenor,AQ1098,Trigger)</f>
        <v>46976</v>
      </c>
      <c r="AQ1098" s="158">
        <f>_xll.qlCalendarAdvance(Calendar,AQ1097,AO1098,"f",,Trigger)</f>
        <v>46980</v>
      </c>
      <c r="AR1098" s="158">
        <f>_xll.qlInterestRateIndexMaturity(Currency&amp;"ibor"&amp;Tenor,AQ1098,Trigger)</f>
        <v>47011</v>
      </c>
      <c r="AS1098" s="320">
        <f>_xll.qlIndexFixing($AC$5,AP1098,TRUE,_xll.ohTrigger(Trigger,Trigger1M))</f>
        <v>1.6514543866483839E-2</v>
      </c>
      <c r="AT1098" s="320">
        <f>_xll.qlIndexFixing($AU$1,AP1098,TRUE,_xll.ohTrigger(Trigger,Trigger1M))</f>
        <v>1.6611667598931328E-2</v>
      </c>
    </row>
    <row r="1099" spans="41:46" ht="11.25" customHeight="1" x14ac:dyDescent="0.25">
      <c r="AO1099" s="159" t="s">
        <v>90</v>
      </c>
      <c r="AP1099" s="158">
        <f>_xll.qlInterestRateIndexFixingDate(Currency&amp;"ibor"&amp;Tenor,AQ1099,Trigger)</f>
        <v>46983</v>
      </c>
      <c r="AQ1099" s="158">
        <f>_xll.qlCalendarAdvance(Calendar,AQ1098,AO1099,"f",,Trigger)</f>
        <v>46987</v>
      </c>
      <c r="AR1099" s="158">
        <f>_xll.qlInterestRateIndexMaturity(Currency&amp;"ibor"&amp;Tenor,AQ1099,Trigger)</f>
        <v>47018</v>
      </c>
      <c r="AS1099" s="320">
        <f>_xll.qlIndexFixing($AC$5,AP1099,TRUE,_xll.ohTrigger(Trigger,Trigger1M))</f>
        <v>1.6534935122519797E-2</v>
      </c>
      <c r="AT1099" s="320">
        <f>_xll.qlIndexFixing($AU$1,AP1099,TRUE,_xll.ohTrigger(Trigger,Trigger1M))</f>
        <v>1.6610373050426806E-2</v>
      </c>
    </row>
    <row r="1100" spans="41:46" ht="11.25" customHeight="1" x14ac:dyDescent="0.25">
      <c r="AO1100" s="159" t="s">
        <v>90</v>
      </c>
      <c r="AP1100" s="158">
        <f>_xll.qlInterestRateIndexFixingDate(Currency&amp;"ibor"&amp;Tenor,AQ1100,Trigger)</f>
        <v>46990</v>
      </c>
      <c r="AQ1100" s="158">
        <f>_xll.qlCalendarAdvance(Calendar,AQ1099,AO1100,"f",,Trigger)</f>
        <v>46994</v>
      </c>
      <c r="AR1100" s="158">
        <f>_xll.qlInterestRateIndexMaturity(Currency&amp;"ibor"&amp;Tenor,AQ1100,Trigger)</f>
        <v>47025</v>
      </c>
      <c r="AS1100" s="320">
        <f>_xll.qlIndexFixing($AC$5,AP1100,TRUE,_xll.ohTrigger(Trigger,Trigger1M))</f>
        <v>1.655532641431038E-2</v>
      </c>
      <c r="AT1100" s="320">
        <f>_xll.qlIndexFixing($AU$1,AP1100,TRUE,_xll.ohTrigger(Trigger,Trigger1M))</f>
        <v>1.6609041099758338E-2</v>
      </c>
    </row>
    <row r="1101" spans="41:46" ht="11.25" customHeight="1" x14ac:dyDescent="0.25">
      <c r="AO1101" s="159" t="s">
        <v>90</v>
      </c>
      <c r="AP1101" s="158">
        <f>_xll.qlInterestRateIndexFixingDate(Currency&amp;"ibor"&amp;Tenor,AQ1101,Trigger)</f>
        <v>46997</v>
      </c>
      <c r="AQ1101" s="158">
        <f>_xll.qlCalendarAdvance(Calendar,AQ1100,AO1101,"f",,Trigger)</f>
        <v>47001</v>
      </c>
      <c r="AR1101" s="158">
        <f>_xll.qlInterestRateIndexMaturity(Currency&amp;"ibor"&amp;Tenor,AQ1101,Trigger)</f>
        <v>47031</v>
      </c>
      <c r="AS1101" s="320">
        <f>_xll.qlIndexFixing($AC$5,AP1101,TRUE,_xll.ohTrigger(Trigger,Trigger1M))</f>
        <v>1.657387986821135E-2</v>
      </c>
      <c r="AT1101" s="320">
        <f>_xll.qlIndexFixing($AU$1,AP1101,TRUE,_xll.ohTrigger(Trigger,Trigger1M))</f>
        <v>1.6607390085873419E-2</v>
      </c>
    </row>
    <row r="1102" spans="41:46" ht="11.25" customHeight="1" x14ac:dyDescent="0.25">
      <c r="AO1102" s="159" t="s">
        <v>90</v>
      </c>
      <c r="AP1102" s="158">
        <f>_xll.qlInterestRateIndexFixingDate(Currency&amp;"ibor"&amp;Tenor,AQ1102,Trigger)</f>
        <v>47004</v>
      </c>
      <c r="AQ1102" s="158">
        <f>_xll.qlCalendarAdvance(Calendar,AQ1101,AO1102,"f",,Trigger)</f>
        <v>47008</v>
      </c>
      <c r="AR1102" s="158">
        <f>_xll.qlInterestRateIndexMaturity(Currency&amp;"ibor"&amp;Tenor,AQ1102,Trigger)</f>
        <v>47038</v>
      </c>
      <c r="AS1102" s="320">
        <f>_xll.qlIndexFixing($AC$5,AP1102,TRUE,_xll.ohTrigger(Trigger,Trigger1M))</f>
        <v>1.6594270290260837E-2</v>
      </c>
      <c r="AT1102" s="320">
        <f>_xll.qlIndexFixing($AU$1,AP1102,TRUE,_xll.ohTrigger(Trigger,Trigger1M))</f>
        <v>1.6605986926364835E-2</v>
      </c>
    </row>
    <row r="1103" spans="41:46" ht="11.25" customHeight="1" x14ac:dyDescent="0.25">
      <c r="AO1103" s="159" t="s">
        <v>90</v>
      </c>
      <c r="AP1103" s="158">
        <f>_xll.qlInterestRateIndexFixingDate(Currency&amp;"ibor"&amp;Tenor,AQ1103,Trigger)</f>
        <v>47011</v>
      </c>
      <c r="AQ1103" s="158">
        <f>_xll.qlCalendarAdvance(Calendar,AQ1102,AO1103,"f",,Trigger)</f>
        <v>47015</v>
      </c>
      <c r="AR1103" s="158">
        <f>_xll.qlInterestRateIndexMaturity(Currency&amp;"ibor"&amp;Tenor,AQ1103,Trigger)</f>
        <v>47045</v>
      </c>
      <c r="AS1103" s="320">
        <f>_xll.qlIndexFixing($AC$5,AP1103,TRUE,_xll.ohTrigger(Trigger,Trigger1M))</f>
        <v>1.661466074691198E-2</v>
      </c>
      <c r="AT1103" s="320">
        <f>_xll.qlIndexFixing($AU$1,AP1103,TRUE,_xll.ohTrigger(Trigger,Trigger1M))</f>
        <v>1.6604547274076786E-2</v>
      </c>
    </row>
    <row r="1104" spans="41:46" ht="11.25" customHeight="1" x14ac:dyDescent="0.25">
      <c r="AO1104" s="159" t="s">
        <v>90</v>
      </c>
      <c r="AP1104" s="158">
        <f>_xll.qlInterestRateIndexFixingDate(Currency&amp;"ibor"&amp;Tenor,AQ1104,Trigger)</f>
        <v>47018</v>
      </c>
      <c r="AQ1104" s="158">
        <f>_xll.qlCalendarAdvance(Calendar,AQ1103,AO1104,"f",,Trigger)</f>
        <v>47022</v>
      </c>
      <c r="AR1104" s="158">
        <f>_xll.qlInterestRateIndexMaturity(Currency&amp;"ibor"&amp;Tenor,AQ1104,Trigger)</f>
        <v>47052</v>
      </c>
      <c r="AS1104" s="320">
        <f>_xll.qlIndexFixing($AC$5,AP1104,TRUE,_xll.ohTrigger(Trigger,Trigger1M))</f>
        <v>1.6635051238162113E-2</v>
      </c>
      <c r="AT1104" s="320">
        <f>_xll.qlIndexFixing($AU$1,AP1104,TRUE,_xll.ohTrigger(Trigger,Trigger1M))</f>
        <v>1.6603071438945349E-2</v>
      </c>
    </row>
    <row r="1105" spans="41:46" ht="11.25" customHeight="1" x14ac:dyDescent="0.25">
      <c r="AO1105" s="159" t="s">
        <v>90</v>
      </c>
      <c r="AP1105" s="158">
        <f>_xll.qlInterestRateIndexFixingDate(Currency&amp;"ibor"&amp;Tenor,AQ1105,Trigger)</f>
        <v>47025</v>
      </c>
      <c r="AQ1105" s="158">
        <f>_xll.qlCalendarAdvance(Calendar,AQ1104,AO1105,"f",,Trigger)</f>
        <v>47029</v>
      </c>
      <c r="AR1105" s="158">
        <f>_xll.qlInterestRateIndexMaturity(Currency&amp;"ibor"&amp;Tenor,AQ1105,Trigger)</f>
        <v>47060</v>
      </c>
      <c r="AS1105" s="320">
        <f>_xll.qlIndexFixing($AC$5,AP1105,TRUE,_xll.ohTrigger(Trigger,Trigger1M))</f>
        <v>1.6657283409590412E-2</v>
      </c>
      <c r="AT1105" s="320">
        <f>_xll.qlIndexFixing($AU$1,AP1105,TRUE,_xll.ohTrigger(Trigger,Trigger1M))</f>
        <v>1.6601831162205545E-2</v>
      </c>
    </row>
    <row r="1106" spans="41:46" ht="11.25" customHeight="1" x14ac:dyDescent="0.25">
      <c r="AO1106" s="159" t="s">
        <v>90</v>
      </c>
      <c r="AP1106" s="158">
        <f>_xll.qlInterestRateIndexFixingDate(Currency&amp;"ibor"&amp;Tenor,AQ1106,Trigger)</f>
        <v>47032</v>
      </c>
      <c r="AQ1106" s="158">
        <f>_xll.qlCalendarAdvance(Calendar,AQ1105,AO1106,"f",,Trigger)</f>
        <v>47036</v>
      </c>
      <c r="AR1106" s="158">
        <f>_xll.qlInterestRateIndexMaturity(Currency&amp;"ibor"&amp;Tenor,AQ1106,Trigger)</f>
        <v>47067</v>
      </c>
      <c r="AS1106" s="320">
        <f>_xll.qlIndexFixing($AC$5,AP1106,TRUE,_xll.ohTrigger(Trigger,Trigger1M))</f>
        <v>1.6677674915908748E-2</v>
      </c>
      <c r="AT1106" s="320">
        <f>_xll.qlIndexFixing($AU$1,AP1106,TRUE,_xll.ohTrigger(Trigger,Trigger1M))</f>
        <v>1.6600281307480987E-2</v>
      </c>
    </row>
    <row r="1107" spans="41:46" ht="11.25" customHeight="1" x14ac:dyDescent="0.25">
      <c r="AO1107" s="159" t="s">
        <v>90</v>
      </c>
      <c r="AP1107" s="158">
        <f>_xll.qlInterestRateIndexFixingDate(Currency&amp;"ibor"&amp;Tenor,AQ1107,Trigger)</f>
        <v>47039</v>
      </c>
      <c r="AQ1107" s="158">
        <f>_xll.qlCalendarAdvance(Calendar,AQ1106,AO1107,"f",,Trigger)</f>
        <v>47043</v>
      </c>
      <c r="AR1107" s="158">
        <f>_xll.qlInterestRateIndexMaturity(Currency&amp;"ibor"&amp;Tenor,AQ1107,Trigger)</f>
        <v>47074</v>
      </c>
      <c r="AS1107" s="320">
        <f>_xll.qlIndexFixing($AC$5,AP1107,TRUE,_xll.ohTrigger(Trigger,Trigger1M))</f>
        <v>1.6698066457984287E-2</v>
      </c>
      <c r="AT1107" s="320">
        <f>_xll.qlIndexFixing($AU$1,AP1107,TRUE,_xll.ohTrigger(Trigger,Trigger1M))</f>
        <v>1.6598696220227274E-2</v>
      </c>
    </row>
    <row r="1108" spans="41:46" ht="11.25" customHeight="1" x14ac:dyDescent="0.25">
      <c r="AO1108" s="159" t="s">
        <v>90</v>
      </c>
      <c r="AP1108" s="158">
        <f>_xll.qlInterestRateIndexFixingDate(Currency&amp;"ibor"&amp;Tenor,AQ1108,Trigger)</f>
        <v>47046</v>
      </c>
      <c r="AQ1108" s="158">
        <f>_xll.qlCalendarAdvance(Calendar,AQ1107,AO1108,"f",,Trigger)</f>
        <v>47050</v>
      </c>
      <c r="AR1108" s="158">
        <f>_xll.qlInterestRateIndexMaturity(Currency&amp;"ibor"&amp;Tenor,AQ1108,Trigger)</f>
        <v>47081</v>
      </c>
      <c r="AS1108" s="320">
        <f>_xll.qlIndexFixing($AC$5,AP1108,TRUE,_xll.ohTrigger(Trigger,Trigger1M))</f>
        <v>1.6718458035817028E-2</v>
      </c>
      <c r="AT1108" s="320">
        <f>_xll.qlIndexFixing($AU$1,AP1108,TRUE,_xll.ohTrigger(Trigger,Trigger1M))</f>
        <v>1.6597076210395186E-2</v>
      </c>
    </row>
    <row r="1109" spans="41:46" ht="11.25" customHeight="1" x14ac:dyDescent="0.25">
      <c r="AO1109" s="159" t="s">
        <v>90</v>
      </c>
      <c r="AP1109" s="158">
        <f>_xll.qlInterestRateIndexFixingDate(Currency&amp;"ibor"&amp;Tenor,AQ1109,Trigger)</f>
        <v>47053</v>
      </c>
      <c r="AQ1109" s="158">
        <f>_xll.qlCalendarAdvance(Calendar,AQ1108,AO1109,"f",,Trigger)</f>
        <v>47057</v>
      </c>
      <c r="AR1109" s="158">
        <f>_xll.qlInterestRateIndexMaturity(Currency&amp;"ibor"&amp;Tenor,AQ1109,Trigger)</f>
        <v>47087</v>
      </c>
      <c r="AS1109" s="320">
        <f>_xll.qlIndexFixing($AC$5,AP1109,TRUE,_xll.ohTrigger(Trigger,Trigger1M))</f>
        <v>1.673700421341362E-2</v>
      </c>
      <c r="AT1109" s="320">
        <f>_xll.qlIndexFixing($AU$1,AP1109,TRUE,_xll.ohTrigger(Trigger,Trigger1M))</f>
        <v>1.6595160368213513E-2</v>
      </c>
    </row>
    <row r="1110" spans="41:46" ht="11.25" customHeight="1" x14ac:dyDescent="0.25">
      <c r="AO1110" s="159" t="s">
        <v>90</v>
      </c>
      <c r="AP1110" s="158">
        <f>_xll.qlInterestRateIndexFixingDate(Currency&amp;"ibor"&amp;Tenor,AQ1110,Trigger)</f>
        <v>47060</v>
      </c>
      <c r="AQ1110" s="158">
        <f>_xll.qlCalendarAdvance(Calendar,AQ1109,AO1110,"f",,Trigger)</f>
        <v>47064</v>
      </c>
      <c r="AR1110" s="158">
        <f>_xll.qlInterestRateIndexMaturity(Currency&amp;"ibor"&amp;Tenor,AQ1110,Trigger)</f>
        <v>47094</v>
      </c>
      <c r="AS1110" s="320">
        <f>_xll.qlIndexFixing($AC$5,AP1110,TRUE,_xll.ohTrigger(Trigger,Trigger1M))</f>
        <v>1.6757394912263024E-2</v>
      </c>
      <c r="AT1110" s="320">
        <f>_xll.qlIndexFixing($AU$1,AP1110,TRUE,_xll.ohTrigger(Trigger,Trigger1M))</f>
        <v>1.6593473944586101E-2</v>
      </c>
    </row>
    <row r="1111" spans="41:46" ht="11.25" customHeight="1" x14ac:dyDescent="0.25">
      <c r="AO1111" s="159" t="s">
        <v>90</v>
      </c>
      <c r="AP1111" s="158">
        <f>_xll.qlInterestRateIndexFixingDate(Currency&amp;"ibor"&amp;Tenor,AQ1111,Trigger)</f>
        <v>47067</v>
      </c>
      <c r="AQ1111" s="158">
        <f>_xll.qlCalendarAdvance(Calendar,AQ1110,AO1111,"f",,Trigger)</f>
        <v>47071</v>
      </c>
      <c r="AR1111" s="158">
        <f>_xll.qlInterestRateIndexMaturity(Currency&amp;"ibor"&amp;Tenor,AQ1111,Trigger)</f>
        <v>47101</v>
      </c>
      <c r="AS1111" s="320">
        <f>_xll.qlIndexFixing($AC$5,AP1111,TRUE,_xll.ohTrigger(Trigger,Trigger1M))</f>
        <v>1.6777785645711418E-2</v>
      </c>
      <c r="AT1111" s="320">
        <f>_xll.qlIndexFixing($AU$1,AP1111,TRUE,_xll.ohTrigger(Trigger,Trigger1M))</f>
        <v>1.6591753507646523E-2</v>
      </c>
    </row>
    <row r="1112" spans="41:46" ht="11.25" customHeight="1" x14ac:dyDescent="0.25">
      <c r="AO1112" s="159" t="s">
        <v>90</v>
      </c>
      <c r="AP1112" s="158">
        <f>_xll.qlInterestRateIndexFixingDate(Currency&amp;"ibor"&amp;Tenor,AQ1112,Trigger)</f>
        <v>47074</v>
      </c>
      <c r="AQ1112" s="158">
        <f>_xll.qlCalendarAdvance(Calendar,AQ1111,AO1112,"f",,Trigger)</f>
        <v>47078</v>
      </c>
      <c r="AR1112" s="158">
        <f>_xll.qlInterestRateIndexMaturity(Currency&amp;"ibor"&amp;Tenor,AQ1112,Trigger)</f>
        <v>47108</v>
      </c>
      <c r="AS1112" s="320">
        <f>_xll.qlIndexFixing($AC$5,AP1112,TRUE,_xll.ohTrigger(Trigger,Trigger1M))</f>
        <v>1.6798176413764132E-2</v>
      </c>
      <c r="AT1112" s="320">
        <f>_xll.qlIndexFixing($AU$1,AP1112,TRUE,_xll.ohTrigger(Trigger,Trigger1M))</f>
        <v>1.6589999367320196E-2</v>
      </c>
    </row>
    <row r="1113" spans="41:46" ht="11.25" customHeight="1" x14ac:dyDescent="0.25">
      <c r="AO1113" s="159" t="s">
        <v>90</v>
      </c>
      <c r="AP1113" s="158">
        <f>_xll.qlInterestRateIndexFixingDate(Currency&amp;"ibor"&amp;Tenor,AQ1113,Trigger)</f>
        <v>47081</v>
      </c>
      <c r="AQ1113" s="158">
        <f>_xll.qlCalendarAdvance(Calendar,AQ1112,AO1113,"f",,Trigger)</f>
        <v>47085</v>
      </c>
      <c r="AR1113" s="158">
        <f>_xll.qlInterestRateIndexMaturity(Currency&amp;"ibor"&amp;Tenor,AQ1113,Trigger)</f>
        <v>47115</v>
      </c>
      <c r="AS1113" s="320">
        <f>_xll.qlIndexFixing($AC$5,AP1113,TRUE,_xll.ohTrigger(Trigger,Trigger1M))</f>
        <v>1.6818567216413172E-2</v>
      </c>
      <c r="AT1113" s="320">
        <f>_xll.qlIndexFixing($AU$1,AP1113,TRUE,_xll.ohTrigger(Trigger,Trigger1M))</f>
        <v>1.6588211833548527E-2</v>
      </c>
    </row>
    <row r="1114" spans="41:46" ht="11.25" customHeight="1" x14ac:dyDescent="0.25">
      <c r="AO1114" s="159" t="s">
        <v>90</v>
      </c>
      <c r="AP1114" s="158">
        <f>_xll.qlInterestRateIndexFixingDate(Currency&amp;"ibor"&amp;Tenor,AQ1114,Trigger)</f>
        <v>47088</v>
      </c>
      <c r="AQ1114" s="158">
        <f>_xll.qlCalendarAdvance(Calendar,AQ1113,AO1114,"f",,Trigger)</f>
        <v>47092</v>
      </c>
      <c r="AR1114" s="158">
        <f>_xll.qlInterestRateIndexMaturity(Currency&amp;"ibor"&amp;Tenor,AQ1114,Trigger)</f>
        <v>47123</v>
      </c>
      <c r="AS1114" s="320">
        <f>_xll.qlIndexFixing($AC$5,AP1114,TRUE,_xll.ohTrigger(Trigger,Trigger1M))</f>
        <v>1.6840808253650291E-2</v>
      </c>
      <c r="AT1114" s="320">
        <f>_xll.qlIndexFixing($AU$1,AP1114,TRUE,_xll.ohTrigger(Trigger,Trigger1M))</f>
        <v>1.6586640134329929E-2</v>
      </c>
    </row>
    <row r="1115" spans="41:46" ht="11.25" customHeight="1" x14ac:dyDescent="0.25">
      <c r="AO1115" s="159" t="s">
        <v>90</v>
      </c>
      <c r="AP1115" s="158">
        <f>_xll.qlInterestRateIndexFixingDate(Currency&amp;"ibor"&amp;Tenor,AQ1115,Trigger)</f>
        <v>47095</v>
      </c>
      <c r="AQ1115" s="158">
        <f>_xll.qlCalendarAdvance(Calendar,AQ1114,AO1115,"f",,Trigger)</f>
        <v>47099</v>
      </c>
      <c r="AR1115" s="158">
        <f>_xll.qlInterestRateIndexMaturity(Currency&amp;"ibor"&amp;Tenor,AQ1115,Trigger)</f>
        <v>47130</v>
      </c>
      <c r="AS1115" s="320">
        <f>_xll.qlIndexFixing($AC$5,AP1115,TRUE,_xll.ohTrigger(Trigger,Trigger1M))</f>
        <v>1.6861200081767985E-2</v>
      </c>
      <c r="AT1115" s="320">
        <f>_xll.qlIndexFixing($AU$1,AP1115,TRUE,_xll.ohTrigger(Trigger,Trigger1M))</f>
        <v>1.6584784344993532E-2</v>
      </c>
    </row>
    <row r="1116" spans="41:46" ht="11.25" customHeight="1" x14ac:dyDescent="0.25">
      <c r="AO1116" s="159" t="s">
        <v>90</v>
      </c>
      <c r="AP1116" s="158">
        <f>_xll.qlInterestRateIndexFixingDate(Currency&amp;"ibor"&amp;Tenor,AQ1116,Trigger)</f>
        <v>47102</v>
      </c>
      <c r="AQ1116" s="158">
        <f>_xll.qlCalendarAdvance(Calendar,AQ1115,AO1116,"f",,Trigger)</f>
        <v>47106</v>
      </c>
      <c r="AR1116" s="158">
        <f>_xll.qlInterestRateIndexMaturity(Currency&amp;"ibor"&amp;Tenor,AQ1116,Trigger)</f>
        <v>47137</v>
      </c>
      <c r="AS1116" s="320">
        <f>_xll.qlIndexFixing($AC$5,AP1116,TRUE,_xll.ohTrigger(Trigger,Trigger1M))</f>
        <v>1.6881591945640307E-2</v>
      </c>
      <c r="AT1116" s="320">
        <f>_xll.qlIndexFixing($AU$1,AP1116,TRUE,_xll.ohTrigger(Trigger,Trigger1M))</f>
        <v>1.6582896112661748E-2</v>
      </c>
    </row>
    <row r="1117" spans="41:46" ht="11.25" customHeight="1" x14ac:dyDescent="0.25">
      <c r="AO1117" s="159" t="s">
        <v>90</v>
      </c>
      <c r="AP1117" s="158">
        <f>_xll.qlInterestRateIndexFixingDate(Currency&amp;"ibor"&amp;Tenor,AQ1117,Trigger)</f>
        <v>47108</v>
      </c>
      <c r="AQ1117" s="158">
        <f>_xll.qlCalendarAdvance(Calendar,AQ1116,AO1117,"f",,Trigger)</f>
        <v>47114</v>
      </c>
      <c r="AR1117" s="158">
        <f>_xll.qlInterestRateIndexMaturity(Currency&amp;"ibor"&amp;Tenor,AQ1117,Trigger)</f>
        <v>47147</v>
      </c>
      <c r="AS1117" s="320">
        <f>_xll.qlIndexFixing($AC$5,AP1117,TRUE,_xll.ohTrigger(Trigger,Trigger1M))</f>
        <v>1.6908603843163273E-2</v>
      </c>
      <c r="AT1117" s="320">
        <f>_xll.qlIndexFixing($AU$1,AP1117,TRUE,_xll.ohTrigger(Trigger,Trigger1M))</f>
        <v>1.658118105856184E-2</v>
      </c>
    </row>
    <row r="1118" spans="41:46" ht="11.25" customHeight="1" x14ac:dyDescent="0.25">
      <c r="AO1118" s="159" t="s">
        <v>90</v>
      </c>
      <c r="AP1118" s="158">
        <f>_xll.qlInterestRateIndexFixingDate(Currency&amp;"ibor"&amp;Tenor,AQ1118,Trigger)</f>
        <v>47116</v>
      </c>
      <c r="AQ1118" s="158">
        <f>_xll.qlCalendarAdvance(Calendar,AQ1117,AO1118,"f",,Trigger)</f>
        <v>47121</v>
      </c>
      <c r="AR1118" s="158">
        <f>_xll.qlInterestRateIndexMaturity(Currency&amp;"ibor"&amp;Tenor,AQ1118,Trigger)</f>
        <v>47154</v>
      </c>
      <c r="AS1118" s="320">
        <f>_xll.qlIndexFixing($AC$5,AP1118,TRUE,_xll.ohTrigger(Trigger,Trigger1M))</f>
        <v>1.6928997704073596E-2</v>
      </c>
      <c r="AT1118" s="320">
        <f>_xll.qlIndexFixing($AU$1,AP1118,TRUE,_xll.ohTrigger(Trigger,Trigger1M))</f>
        <v>1.6579219687925025E-2</v>
      </c>
    </row>
    <row r="1119" spans="41:46" ht="11.25" customHeight="1" x14ac:dyDescent="0.25">
      <c r="AO1119" s="159" t="s">
        <v>90</v>
      </c>
      <c r="AP1119" s="158">
        <f>_xll.qlInterestRateIndexFixingDate(Currency&amp;"ibor"&amp;Tenor,AQ1119,Trigger)</f>
        <v>47126</v>
      </c>
      <c r="AQ1119" s="158">
        <f>_xll.qlCalendarAdvance(Calendar,AQ1118,AO1119,"f",,Trigger)</f>
        <v>47128</v>
      </c>
      <c r="AR1119" s="158">
        <f>_xll.qlInterestRateIndexMaturity(Currency&amp;"ibor"&amp;Tenor,AQ1119,Trigger)</f>
        <v>47161</v>
      </c>
      <c r="AS1119" s="320">
        <f>_xll.qlIndexFixing($AC$5,AP1119,TRUE,_xll.ohTrigger(Trigger,Trigger1M))</f>
        <v>1.6949391603050434E-2</v>
      </c>
      <c r="AT1119" s="320">
        <f>_xll.qlIndexFixing($AU$1,AP1119,TRUE,_xll.ohTrigger(Trigger,Trigger1M))</f>
        <v>1.6577226889826366E-2</v>
      </c>
    </row>
    <row r="1120" spans="41:46" ht="11.25" customHeight="1" x14ac:dyDescent="0.25">
      <c r="AO1120" s="159" t="s">
        <v>90</v>
      </c>
      <c r="AP1120" s="158">
        <f>_xll.qlInterestRateIndexFixingDate(Currency&amp;"ibor"&amp;Tenor,AQ1120,Trigger)</f>
        <v>47133</v>
      </c>
      <c r="AQ1120" s="158">
        <f>_xll.qlCalendarAdvance(Calendar,AQ1119,AO1120,"f",,Trigger)</f>
        <v>47135</v>
      </c>
      <c r="AR1120" s="158">
        <f>_xll.qlInterestRateIndexMaturity(Currency&amp;"ibor"&amp;Tenor,AQ1120,Trigger)</f>
        <v>47168</v>
      </c>
      <c r="AS1120" s="320">
        <f>_xll.qlIndexFixing($AC$5,AP1120,TRUE,_xll.ohTrigger(Trigger,Trigger1M))</f>
        <v>1.6969785540093794E-2</v>
      </c>
      <c r="AT1120" s="320">
        <f>_xll.qlIndexFixing($AU$1,AP1120,TRUE,_xll.ohTrigger(Trigger,Trigger1M))</f>
        <v>1.6575202974250625E-2</v>
      </c>
    </row>
    <row r="1121" spans="41:46" ht="11.25" customHeight="1" x14ac:dyDescent="0.25">
      <c r="AO1121" s="159" t="s">
        <v>90</v>
      </c>
      <c r="AP1121" s="158">
        <f>_xll.qlInterestRateIndexFixingDate(Currency&amp;"ibor"&amp;Tenor,AQ1121,Trigger)</f>
        <v>47140</v>
      </c>
      <c r="AQ1121" s="158">
        <f>_xll.qlCalendarAdvance(Calendar,AQ1120,AO1121,"f",,Trigger)</f>
        <v>47142</v>
      </c>
      <c r="AR1121" s="158">
        <f>_xll.qlInterestRateIndexMaturity(Currency&amp;"ibor"&amp;Tenor,AQ1121,Trigger)</f>
        <v>47175</v>
      </c>
      <c r="AS1121" s="320">
        <f>_xll.qlIndexFixing($AC$5,AP1121,TRUE,_xll.ohTrigger(Trigger,Trigger1M))</f>
        <v>1.6990179515203672E-2</v>
      </c>
      <c r="AT1121" s="320">
        <f>_xll.qlIndexFixing($AU$1,AP1121,TRUE,_xll.ohTrigger(Trigger,Trigger1M))</f>
        <v>1.6573148251168041E-2</v>
      </c>
    </row>
    <row r="1122" spans="41:46" ht="11.25" customHeight="1" x14ac:dyDescent="0.25">
      <c r="AO1122" s="159" t="s">
        <v>90</v>
      </c>
      <c r="AP1122" s="158">
        <f>_xll.qlInterestRateIndexFixingDate(Currency&amp;"ibor"&amp;Tenor,AQ1122,Trigger)</f>
        <v>47147</v>
      </c>
      <c r="AQ1122" s="158">
        <f>_xll.qlCalendarAdvance(Calendar,AQ1121,AO1122,"f",,Trigger)</f>
        <v>47149</v>
      </c>
      <c r="AR1122" s="158">
        <f>_xll.qlInterestRateIndexMaturity(Currency&amp;"ibor"&amp;Tenor,AQ1122,Trigger)</f>
        <v>47177</v>
      </c>
      <c r="AS1122" s="320">
        <f>_xll.qlIndexFixing($AC$5,AP1122,TRUE,_xll.ohTrigger(Trigger,Trigger1M))</f>
        <v>1.7001283426702089E-2</v>
      </c>
      <c r="AT1122" s="320">
        <f>_xll.qlIndexFixing($AU$1,AP1122,TRUE,_xll.ohTrigger(Trigger,Trigger1M))</f>
        <v>1.6569913083522052E-2</v>
      </c>
    </row>
    <row r="1123" spans="41:46" ht="11.25" customHeight="1" x14ac:dyDescent="0.25">
      <c r="AO1123" s="159" t="s">
        <v>90</v>
      </c>
      <c r="AP1123" s="158">
        <f>_xll.qlInterestRateIndexFixingDate(Currency&amp;"ibor"&amp;Tenor,AQ1123,Trigger)</f>
        <v>47154</v>
      </c>
      <c r="AQ1123" s="158">
        <f>_xll.qlCalendarAdvance(Calendar,AQ1122,AO1123,"f",,Trigger)</f>
        <v>47156</v>
      </c>
      <c r="AR1123" s="158">
        <f>_xll.qlInterestRateIndexMaturity(Currency&amp;"ibor"&amp;Tenor,AQ1123,Trigger)</f>
        <v>47184</v>
      </c>
      <c r="AS1123" s="320">
        <f>_xll.qlIndexFixing($AC$5,AP1123,TRUE,_xll.ohTrigger(Trigger,Trigger1M))</f>
        <v>1.7021672649592139E-2</v>
      </c>
      <c r="AT1123" s="320">
        <f>_xll.qlIndexFixing($AU$1,AP1123,TRUE,_xll.ohTrigger(Trigger,Trigger1M))</f>
        <v>1.6567808824643482E-2</v>
      </c>
    </row>
    <row r="1124" spans="41:46" ht="11.25" customHeight="1" x14ac:dyDescent="0.25">
      <c r="AO1124" s="159" t="s">
        <v>90</v>
      </c>
      <c r="AP1124" s="158">
        <f>_xll.qlInterestRateIndexFixingDate(Currency&amp;"ibor"&amp;Tenor,AQ1124,Trigger)</f>
        <v>47161</v>
      </c>
      <c r="AQ1124" s="158">
        <f>_xll.qlCalendarAdvance(Calendar,AQ1123,AO1124,"f",,Trigger)</f>
        <v>47163</v>
      </c>
      <c r="AR1124" s="158">
        <f>_xll.qlInterestRateIndexMaturity(Currency&amp;"ibor"&amp;Tenor,AQ1124,Trigger)</f>
        <v>47191</v>
      </c>
      <c r="AS1124" s="320">
        <f>_xll.qlIndexFixing($AC$5,AP1124,TRUE,_xll.ohTrigger(Trigger,Trigger1M))</f>
        <v>1.70420619047735E-2</v>
      </c>
      <c r="AT1124" s="320">
        <f>_xll.qlIndexFixing($AU$1,AP1124,TRUE,_xll.ohTrigger(Trigger,Trigger1M))</f>
        <v>1.6565674584327575E-2</v>
      </c>
    </row>
    <row r="1125" spans="41:46" ht="11.25" customHeight="1" x14ac:dyDescent="0.25">
      <c r="AO1125" s="159" t="s">
        <v>90</v>
      </c>
      <c r="AP1125" s="158">
        <f>_xll.qlInterestRateIndexFixingDate(Currency&amp;"ibor"&amp;Tenor,AQ1125,Trigger)</f>
        <v>47168</v>
      </c>
      <c r="AQ1125" s="158">
        <f>_xll.qlCalendarAdvance(Calendar,AQ1124,AO1125,"f",,Trigger)</f>
        <v>47170</v>
      </c>
      <c r="AR1125" s="158">
        <f>_xll.qlInterestRateIndexMaturity(Currency&amp;"ibor"&amp;Tenor,AQ1125,Trigger)</f>
        <v>47198</v>
      </c>
      <c r="AS1125" s="320">
        <f>_xll.qlIndexFixing($AC$5,AP1125,TRUE,_xll.ohTrigger(Trigger,Trigger1M))</f>
        <v>1.7062451192246173E-2</v>
      </c>
      <c r="AT1125" s="320">
        <f>_xll.qlIndexFixing($AU$1,AP1125,TRUE,_xll.ohTrigger(Trigger,Trigger1M))</f>
        <v>1.6563510672475017E-2</v>
      </c>
    </row>
    <row r="1126" spans="41:46" ht="11.25" customHeight="1" x14ac:dyDescent="0.25">
      <c r="AO1126" s="159" t="s">
        <v>90</v>
      </c>
      <c r="AP1126" s="158">
        <f>_xll.qlInterestRateIndexFixingDate(Currency&amp;"ibor"&amp;Tenor,AQ1126,Trigger)</f>
        <v>47175</v>
      </c>
      <c r="AQ1126" s="158">
        <f>_xll.qlCalendarAdvance(Calendar,AQ1125,AO1126,"f",,Trigger)</f>
        <v>47177</v>
      </c>
      <c r="AR1126" s="158">
        <f>_xll.qlInterestRateIndexMaturity(Currency&amp;"ibor"&amp;Tenor,AQ1126,Trigger)</f>
        <v>47206</v>
      </c>
      <c r="AS1126" s="320">
        <f>_xll.qlIndexFixing($AC$5,AP1126,TRUE,_xll.ohTrigger(Trigger,Trigger1M))</f>
        <v>1.7084702099644251E-2</v>
      </c>
      <c r="AT1126" s="320">
        <f>_xll.qlIndexFixing($AU$1,AP1126,TRUE,_xll.ohTrigger(Trigger,Trigger1M))</f>
        <v>1.6561538989853509E-2</v>
      </c>
    </row>
    <row r="1127" spans="41:46" ht="11.25" customHeight="1" x14ac:dyDescent="0.25">
      <c r="AO1127" s="159" t="s">
        <v>90</v>
      </c>
      <c r="AP1127" s="158">
        <f>_xll.qlInterestRateIndexFixingDate(Currency&amp;"ibor"&amp;Tenor,AQ1127,Trigger)</f>
        <v>47182</v>
      </c>
      <c r="AQ1127" s="158">
        <f>_xll.qlCalendarAdvance(Calendar,AQ1126,AO1127,"f",,Trigger)</f>
        <v>47184</v>
      </c>
      <c r="AR1127" s="158">
        <f>_xll.qlInterestRateIndexMaturity(Currency&amp;"ibor"&amp;Tenor,AQ1127,Trigger)</f>
        <v>47217</v>
      </c>
      <c r="AS1127" s="320">
        <f>_xll.qlIndexFixing($AC$5,AP1127,TRUE,_xll.ohTrigger(Trigger,Trigger1M))</f>
        <v>1.7112544165250172E-2</v>
      </c>
      <c r="AT1127" s="320">
        <f>_xll.qlIndexFixing($AU$1,AP1127,TRUE,_xll.ohTrigger(Trigger,Trigger1M))</f>
        <v>1.6560190313935731E-2</v>
      </c>
    </row>
    <row r="1128" spans="41:46" ht="11.25" customHeight="1" x14ac:dyDescent="0.25">
      <c r="AO1128" s="159" t="s">
        <v>90</v>
      </c>
      <c r="AP1128" s="158">
        <f>_xll.qlInterestRateIndexFixingDate(Currency&amp;"ibor"&amp;Tenor,AQ1128,Trigger)</f>
        <v>47189</v>
      </c>
      <c r="AQ1128" s="158">
        <f>_xll.qlCalendarAdvance(Calendar,AQ1127,AO1128,"f",,Trigger)</f>
        <v>47191</v>
      </c>
      <c r="AR1128" s="158">
        <f>_xll.qlInterestRateIndexMaturity(Currency&amp;"ibor"&amp;Tenor,AQ1128,Trigger)</f>
        <v>47224</v>
      </c>
      <c r="AS1128" s="320">
        <f>_xll.qlIndexFixing($AC$5,AP1128,TRUE,_xll.ohTrigger(Trigger,Trigger1M))</f>
        <v>1.7132938406825688E-2</v>
      </c>
      <c r="AT1128" s="320">
        <f>_xll.qlIndexFixing($AU$1,AP1128,TRUE,_xll.ohTrigger(Trigger,Trigger1M))</f>
        <v>1.6557928617738134E-2</v>
      </c>
    </row>
    <row r="1129" spans="41:46" ht="11.25" customHeight="1" x14ac:dyDescent="0.25">
      <c r="AO1129" s="159" t="s">
        <v>90</v>
      </c>
      <c r="AP1129" s="158">
        <f>_xll.qlInterestRateIndexFixingDate(Currency&amp;"ibor"&amp;Tenor,AQ1129,Trigger)</f>
        <v>47196</v>
      </c>
      <c r="AQ1129" s="158">
        <f>_xll.qlCalendarAdvance(Calendar,AQ1128,AO1129,"f",,Trigger)</f>
        <v>47198</v>
      </c>
      <c r="AR1129" s="158">
        <f>_xll.qlInterestRateIndexMaturity(Currency&amp;"ibor"&amp;Tenor,AQ1129,Trigger)</f>
        <v>47231</v>
      </c>
      <c r="AS1129" s="320">
        <f>_xll.qlIndexFixing($AC$5,AP1129,TRUE,_xll.ohTrigger(Trigger,Trigger1M))</f>
        <v>1.7153332686465302E-2</v>
      </c>
      <c r="AT1129" s="320">
        <f>_xll.qlIndexFixing($AU$1,AP1129,TRUE,_xll.ohTrigger(Trigger,Trigger1M))</f>
        <v>1.6555638593868206E-2</v>
      </c>
    </row>
    <row r="1130" spans="41:46" ht="11.25" customHeight="1" x14ac:dyDescent="0.25">
      <c r="AO1130" s="159" t="s">
        <v>90</v>
      </c>
      <c r="AP1130" s="158">
        <f>_xll.qlInterestRateIndexFixingDate(Currency&amp;"ibor"&amp;Tenor,AQ1130,Trigger)</f>
        <v>47203</v>
      </c>
      <c r="AQ1130" s="158">
        <f>_xll.qlCalendarAdvance(Calendar,AQ1129,AO1130,"f",,Trigger)</f>
        <v>47205</v>
      </c>
      <c r="AR1130" s="158">
        <f>_xll.qlInterestRateIndexMaturity(Currency&amp;"ibor"&amp;Tenor,AQ1130,Trigger)</f>
        <v>47238</v>
      </c>
      <c r="AS1130" s="320">
        <f>_xll.qlIndexFixing($AC$5,AP1130,TRUE,_xll.ohTrigger(Trigger,Trigger1M))</f>
        <v>1.7173727004176281E-2</v>
      </c>
      <c r="AT1130" s="320">
        <f>_xll.qlIndexFixing($AU$1,AP1130,TRUE,_xll.ohTrigger(Trigger,Trigger1M))</f>
        <v>1.6553320552303449E-2</v>
      </c>
    </row>
    <row r="1131" spans="41:46" ht="11.25" customHeight="1" x14ac:dyDescent="0.25">
      <c r="AO1131" s="159" t="s">
        <v>90</v>
      </c>
      <c r="AP1131" s="158">
        <f>_xll.qlInterestRateIndexFixingDate(Currency&amp;"ibor"&amp;Tenor,AQ1131,Trigger)</f>
        <v>47206</v>
      </c>
      <c r="AQ1131" s="158">
        <f>_xll.qlCalendarAdvance(Calendar,AQ1130,AO1131,"f",,Trigger)</f>
        <v>47212</v>
      </c>
      <c r="AR1131" s="158">
        <f>_xll.qlInterestRateIndexMaturity(Currency&amp;"ibor"&amp;Tenor,AQ1131,Trigger)</f>
        <v>47242</v>
      </c>
      <c r="AS1131" s="320">
        <f>_xll.qlIndexFixing($AC$5,AP1131,TRUE,_xll.ohTrigger(Trigger,Trigger1M))</f>
        <v>1.7188520644435989E-2</v>
      </c>
      <c r="AT1131" s="320">
        <f>_xll.qlIndexFixing($AU$1,AP1131,TRUE,_xll.ohTrigger(Trigger,Trigger1M))</f>
        <v>1.6550343358696651E-2</v>
      </c>
    </row>
    <row r="1132" spans="41:46" ht="11.25" customHeight="1" x14ac:dyDescent="0.25">
      <c r="AO1132" s="159" t="s">
        <v>90</v>
      </c>
      <c r="AP1132" s="158">
        <f>_xll.qlInterestRateIndexFixingDate(Currency&amp;"ibor"&amp;Tenor,AQ1132,Trigger)</f>
        <v>47217</v>
      </c>
      <c r="AQ1132" s="158">
        <f>_xll.qlCalendarAdvance(Calendar,AQ1131,AO1132,"f",,Trigger)</f>
        <v>47219</v>
      </c>
      <c r="AR1132" s="158">
        <f>_xll.qlInterestRateIndexMaturity(Currency&amp;"ibor"&amp;Tenor,AQ1132,Trigger)</f>
        <v>47249</v>
      </c>
      <c r="AS1132" s="320">
        <f>_xll.qlIndexFixing($AC$5,AP1132,TRUE,_xll.ohTrigger(Trigger,Trigger1M))</f>
        <v>1.7208912109445862E-2</v>
      </c>
      <c r="AT1132" s="320">
        <f>_xll.qlIndexFixing($AU$1,AP1132,TRUE,_xll.ohTrigger(Trigger,Trigger1M))</f>
        <v>1.6547976332942582E-2</v>
      </c>
    </row>
    <row r="1133" spans="41:46" ht="11.25" customHeight="1" x14ac:dyDescent="0.25">
      <c r="AO1133" s="159" t="s">
        <v>90</v>
      </c>
      <c r="AP1133" s="158">
        <f>_xll.qlInterestRateIndexFixingDate(Currency&amp;"ibor"&amp;Tenor,AQ1133,Trigger)</f>
        <v>47224</v>
      </c>
      <c r="AQ1133" s="158">
        <f>_xll.qlCalendarAdvance(Calendar,AQ1132,AO1133,"f",,Trigger)</f>
        <v>47226</v>
      </c>
      <c r="AR1133" s="158">
        <f>_xll.qlInterestRateIndexMaturity(Currency&amp;"ibor"&amp;Tenor,AQ1133,Trigger)</f>
        <v>47256</v>
      </c>
      <c r="AS1133" s="320">
        <f>_xll.qlIndexFixing($AC$5,AP1133,TRUE,_xll.ohTrigger(Trigger,Trigger1M))</f>
        <v>1.7084550457477476E-2</v>
      </c>
      <c r="AT1133" s="320">
        <f>_xll.qlIndexFixing($AU$1,AP1133,TRUE,_xll.ohTrigger(Trigger,Trigger1M))</f>
        <v>1.6545582156701322E-2</v>
      </c>
    </row>
    <row r="1134" spans="41:46" ht="11.25" customHeight="1" x14ac:dyDescent="0.25">
      <c r="AO1134" s="159" t="s">
        <v>90</v>
      </c>
      <c r="AP1134" s="158">
        <f>_xll.qlInterestRateIndexFixingDate(Currency&amp;"ibor"&amp;Tenor,AQ1134,Trigger)</f>
        <v>47231</v>
      </c>
      <c r="AQ1134" s="158">
        <f>_xll.qlCalendarAdvance(Calendar,AQ1133,AO1134,"f",,Trigger)</f>
        <v>47233</v>
      </c>
      <c r="AR1134" s="158">
        <f>_xll.qlInterestRateIndexMaturity(Currency&amp;"ibor"&amp;Tenor,AQ1134,Trigger)</f>
        <v>47263</v>
      </c>
      <c r="AS1134" s="320">
        <f>_xll.qlIndexFixing($AC$5,AP1134,TRUE,_xll.ohTrigger(Trigger,Trigger1M))</f>
        <v>1.6851083272455547E-2</v>
      </c>
      <c r="AT1134" s="320">
        <f>_xll.qlIndexFixing($AU$1,AP1134,TRUE,_xll.ohTrigger(Trigger,Trigger1M))</f>
        <v>1.6543161139903617E-2</v>
      </c>
    </row>
    <row r="1135" spans="41:46" ht="11.25" customHeight="1" x14ac:dyDescent="0.25">
      <c r="AO1135" s="159" t="s">
        <v>90</v>
      </c>
      <c r="AP1135" s="158">
        <f>_xll.qlInterestRateIndexFixingDate(Currency&amp;"ibor"&amp;Tenor,AQ1135,Trigger)</f>
        <v>47235</v>
      </c>
      <c r="AQ1135" s="158">
        <f>_xll.qlCalendarAdvance(Calendar,AQ1134,AO1135,"f",,Trigger)</f>
        <v>47240</v>
      </c>
      <c r="AR1135" s="158">
        <f>_xll.qlInterestRateIndexMaturity(Currency&amp;"ibor"&amp;Tenor,AQ1135,Trigger)</f>
        <v>47273</v>
      </c>
      <c r="AS1135" s="320">
        <f>_xll.qlIndexFixing($AC$5,AP1135,TRUE,_xll.ohTrigger(Trigger,Trigger1M))</f>
        <v>1.6582453448323875E-2</v>
      </c>
      <c r="AT1135" s="320">
        <f>_xll.qlIndexFixing($AU$1,AP1135,TRUE,_xll.ohTrigger(Trigger,Trigger1M))</f>
        <v>1.6541320928301125E-2</v>
      </c>
    </row>
    <row r="1136" spans="41:46" ht="11.25" customHeight="1" x14ac:dyDescent="0.25">
      <c r="AO1136" s="159" t="s">
        <v>90</v>
      </c>
      <c r="AP1136" s="158">
        <f>_xll.qlInterestRateIndexFixingDate(Currency&amp;"ibor"&amp;Tenor,AQ1136,Trigger)</f>
        <v>47245</v>
      </c>
      <c r="AQ1136" s="158">
        <f>_xll.qlCalendarAdvance(Calendar,AQ1135,AO1136,"f",,Trigger)</f>
        <v>47247</v>
      </c>
      <c r="AR1136" s="158">
        <f>_xll.qlInterestRateIndexMaturity(Currency&amp;"ibor"&amp;Tenor,AQ1136,Trigger)</f>
        <v>47280</v>
      </c>
      <c r="AS1136" s="320">
        <f>_xll.qlIndexFixing($AC$5,AP1136,TRUE,_xll.ohTrigger(Trigger,Trigger1M))</f>
        <v>1.6370514655708653E-2</v>
      </c>
      <c r="AT1136" s="320">
        <f>_xll.qlIndexFixing($AU$1,AP1136,TRUE,_xll.ohTrigger(Trigger,Trigger1M))</f>
        <v>1.6538841290111801E-2</v>
      </c>
    </row>
    <row r="1137" spans="41:46" ht="11.25" customHeight="1" x14ac:dyDescent="0.25">
      <c r="AO1137" s="159" t="s">
        <v>90</v>
      </c>
      <c r="AP1137" s="158">
        <f>_xll.qlInterestRateIndexFixingDate(Currency&amp;"ibor"&amp;Tenor,AQ1137,Trigger)</f>
        <v>47252</v>
      </c>
      <c r="AQ1137" s="158">
        <f>_xll.qlCalendarAdvance(Calendar,AQ1136,AO1137,"f",,Trigger)</f>
        <v>47254</v>
      </c>
      <c r="AR1137" s="158">
        <f>_xll.qlInterestRateIndexMaturity(Currency&amp;"ibor"&amp;Tenor,AQ1137,Trigger)</f>
        <v>47287</v>
      </c>
      <c r="AS1137" s="320">
        <f>_xll.qlIndexFixing($AC$5,AP1137,TRUE,_xll.ohTrigger(Trigger,Trigger1M))</f>
        <v>1.6223725004302511E-2</v>
      </c>
      <c r="AT1137" s="320">
        <f>_xll.qlIndexFixing($AU$1,AP1137,TRUE,_xll.ohTrigger(Trigger,Trigger1M))</f>
        <v>1.6536335804077401E-2</v>
      </c>
    </row>
    <row r="1138" spans="41:46" ht="11.25" customHeight="1" x14ac:dyDescent="0.25">
      <c r="AO1138" s="159" t="s">
        <v>90</v>
      </c>
      <c r="AP1138" s="158">
        <f>_xll.qlInterestRateIndexFixingDate(Currency&amp;"ibor"&amp;Tenor,AQ1138,Trigger)</f>
        <v>47259</v>
      </c>
      <c r="AQ1138" s="158">
        <f>_xll.qlCalendarAdvance(Calendar,AQ1137,AO1138,"f",,Trigger)</f>
        <v>47261</v>
      </c>
      <c r="AR1138" s="158">
        <f>_xll.qlInterestRateIndexMaturity(Currency&amp;"ibor"&amp;Tenor,AQ1138,Trigger)</f>
        <v>47294</v>
      </c>
      <c r="AS1138" s="320">
        <f>_xll.qlIndexFixing($AC$5,AP1138,TRUE,_xll.ohTrigger(Trigger,Trigger1M))</f>
        <v>1.6241148840981431E-2</v>
      </c>
      <c r="AT1138" s="320">
        <f>_xll.qlIndexFixing($AU$1,AP1138,TRUE,_xll.ohTrigger(Trigger,Trigger1M))</f>
        <v>1.653380478017542E-2</v>
      </c>
    </row>
    <row r="1139" spans="41:46" ht="11.25" customHeight="1" x14ac:dyDescent="0.25">
      <c r="AO1139" s="159" t="s">
        <v>90</v>
      </c>
      <c r="AP1139" s="158">
        <f>_xll.qlInterestRateIndexFixingDate(Currency&amp;"ibor"&amp;Tenor,AQ1139,Trigger)</f>
        <v>47266</v>
      </c>
      <c r="AQ1139" s="158">
        <f>_xll.qlCalendarAdvance(Calendar,AQ1138,AO1139,"f",,Trigger)</f>
        <v>47268</v>
      </c>
      <c r="AR1139" s="158">
        <f>_xll.qlInterestRateIndexMaturity(Currency&amp;"ibor"&amp;Tenor,AQ1139,Trigger)</f>
        <v>47298</v>
      </c>
      <c r="AS1139" s="320">
        <f>_xll.qlIndexFixing($AC$5,AP1139,TRUE,_xll.ohTrigger(Trigger,Trigger1M))</f>
        <v>1.6253738698112308E-2</v>
      </c>
      <c r="AT1139" s="320">
        <f>_xll.qlIndexFixing($AU$1,AP1139,TRUE,_xll.ohTrigger(Trigger,Trigger1M))</f>
        <v>1.6530664295280495E-2</v>
      </c>
    </row>
    <row r="1140" spans="41:46" ht="11.25" customHeight="1" x14ac:dyDescent="0.25">
      <c r="AO1140" s="159" t="s">
        <v>90</v>
      </c>
      <c r="AP1140" s="158">
        <f>_xll.qlInterestRateIndexFixingDate(Currency&amp;"ibor"&amp;Tenor,AQ1140,Trigger)</f>
        <v>47273</v>
      </c>
      <c r="AQ1140" s="158">
        <f>_xll.qlCalendarAdvance(Calendar,AQ1139,AO1140,"f",,Trigger)</f>
        <v>47275</v>
      </c>
      <c r="AR1140" s="158">
        <f>_xll.qlInterestRateIndexMaturity(Currency&amp;"ibor"&amp;Tenor,AQ1140,Trigger)</f>
        <v>47305</v>
      </c>
      <c r="AS1140" s="320">
        <f>_xll.qlIndexFixing($AC$5,AP1140,TRUE,_xll.ohTrigger(Trigger,Trigger1M))</f>
        <v>1.6271160224880177E-2</v>
      </c>
      <c r="AT1140" s="320">
        <f>_xll.qlIndexFixing($AU$1,AP1140,TRUE,_xll.ohTrigger(Trigger,Trigger1M))</f>
        <v>1.6528088743761771E-2</v>
      </c>
    </row>
    <row r="1141" spans="41:46" ht="11.25" customHeight="1" x14ac:dyDescent="0.25">
      <c r="AO1141" s="159" t="s">
        <v>90</v>
      </c>
      <c r="AP1141" s="158">
        <f>_xll.qlInterestRateIndexFixingDate(Currency&amp;"ibor"&amp;Tenor,AQ1141,Trigger)</f>
        <v>47280</v>
      </c>
      <c r="AQ1141" s="158">
        <f>_xll.qlCalendarAdvance(Calendar,AQ1140,AO1141,"f",,Trigger)</f>
        <v>47282</v>
      </c>
      <c r="AR1141" s="158">
        <f>_xll.qlInterestRateIndexMaturity(Currency&amp;"ibor"&amp;Tenor,AQ1141,Trigger)</f>
        <v>47312</v>
      </c>
      <c r="AS1141" s="320">
        <f>_xll.qlIndexFixing($AC$5,AP1141,TRUE,_xll.ohTrigger(Trigger,Trigger1M))</f>
        <v>1.6288581776905176E-2</v>
      </c>
      <c r="AT1141" s="320">
        <f>_xll.qlIndexFixing($AU$1,AP1141,TRUE,_xll.ohTrigger(Trigger,Trigger1M))</f>
        <v>1.6525488521225817E-2</v>
      </c>
    </row>
    <row r="1142" spans="41:46" ht="11.25" customHeight="1" x14ac:dyDescent="0.25">
      <c r="AO1142" s="159" t="s">
        <v>90</v>
      </c>
      <c r="AP1142" s="158">
        <f>_xll.qlInterestRateIndexFixingDate(Currency&amp;"ibor"&amp;Tenor,AQ1142,Trigger)</f>
        <v>47287</v>
      </c>
      <c r="AQ1142" s="158">
        <f>_xll.qlCalendarAdvance(Calendar,AQ1141,AO1142,"f",,Trigger)</f>
        <v>47289</v>
      </c>
      <c r="AR1142" s="158">
        <f>_xll.qlInterestRateIndexMaturity(Currency&amp;"ibor"&amp;Tenor,AQ1142,Trigger)</f>
        <v>47319</v>
      </c>
      <c r="AS1142" s="320">
        <f>_xll.qlIndexFixing($AC$5,AP1142,TRUE,_xll.ohTrigger(Trigger,Trigger1M))</f>
        <v>1.6306003354189968E-2</v>
      </c>
      <c r="AT1142" s="320">
        <f>_xll.qlIndexFixing($AU$1,AP1142,TRUE,_xll.ohTrigger(Trigger,Trigger1M))</f>
        <v>1.6522863937603383E-2</v>
      </c>
    </row>
    <row r="1143" spans="41:46" ht="11.25" customHeight="1" x14ac:dyDescent="0.25">
      <c r="AO1143" s="159" t="s">
        <v>90</v>
      </c>
      <c r="AP1143" s="158">
        <f>_xll.qlInterestRateIndexFixingDate(Currency&amp;"ibor"&amp;Tenor,AQ1143,Trigger)</f>
        <v>47294</v>
      </c>
      <c r="AQ1143" s="158">
        <f>_xll.qlCalendarAdvance(Calendar,AQ1142,AO1143,"f",,Trigger)</f>
        <v>47296</v>
      </c>
      <c r="AR1143" s="158">
        <f>_xll.qlInterestRateIndexMaturity(Currency&amp;"ibor"&amp;Tenor,AQ1143,Trigger)</f>
        <v>47326</v>
      </c>
      <c r="AS1143" s="320">
        <f>_xll.qlIndexFixing($AC$5,AP1143,TRUE,_xll.ohTrigger(Trigger,Trigger1M))</f>
        <v>1.6323424956734556E-2</v>
      </c>
      <c r="AT1143" s="320">
        <f>_xll.qlIndexFixing($AU$1,AP1143,TRUE,_xll.ohTrigger(Trigger,Trigger1M))</f>
        <v>1.6520215302827879E-2</v>
      </c>
    </row>
    <row r="1144" spans="41:46" ht="11.25" customHeight="1" x14ac:dyDescent="0.25">
      <c r="AO1144" s="159" t="s">
        <v>90</v>
      </c>
      <c r="AP1144" s="158">
        <f>_xll.qlInterestRateIndexFixingDate(Currency&amp;"ibor"&amp;Tenor,AQ1144,Trigger)</f>
        <v>47301</v>
      </c>
      <c r="AQ1144" s="158">
        <f>_xll.qlCalendarAdvance(Calendar,AQ1143,AO1144,"f",,Trigger)</f>
        <v>47303</v>
      </c>
      <c r="AR1144" s="158">
        <f>_xll.qlInterestRateIndexMaturity(Currency&amp;"ibor"&amp;Tenor,AQ1144,Trigger)</f>
        <v>47336</v>
      </c>
      <c r="AS1144" s="320">
        <f>_xll.qlIndexFixing($AC$5,AP1144,TRUE,_xll.ohTrigger(Trigger,Trigger1M))</f>
        <v>1.6345692444609969E-2</v>
      </c>
      <c r="AT1144" s="320">
        <f>_xll.qlIndexFixing($AU$1,AP1144,TRUE,_xll.ohTrigger(Trigger,Trigger1M))</f>
        <v>1.6518099700257659E-2</v>
      </c>
    </row>
    <row r="1145" spans="41:46" ht="11.25" customHeight="1" x14ac:dyDescent="0.25">
      <c r="AO1145" s="159" t="s">
        <v>90</v>
      </c>
      <c r="AP1145" s="158">
        <f>_xll.qlInterestRateIndexFixingDate(Currency&amp;"ibor"&amp;Tenor,AQ1145,Trigger)</f>
        <v>47308</v>
      </c>
      <c r="AQ1145" s="158">
        <f>_xll.qlCalendarAdvance(Calendar,AQ1144,AO1145,"f",,Trigger)</f>
        <v>47310</v>
      </c>
      <c r="AR1145" s="158">
        <f>_xll.qlInterestRateIndexMaturity(Currency&amp;"ibor"&amp;Tenor,AQ1145,Trigger)</f>
        <v>47343</v>
      </c>
      <c r="AS1145" s="320">
        <f>_xll.qlIndexFixing($AC$5,AP1145,TRUE,_xll.ohTrigger(Trigger,Trigger1M))</f>
        <v>1.6363116475807227E-2</v>
      </c>
      <c r="AT1145" s="320">
        <f>_xll.qlIndexFixing($AU$1,AP1145,TRUE,_xll.ohTrigger(Trigger,Trigger1M))</f>
        <v>1.6515398590642893E-2</v>
      </c>
    </row>
    <row r="1146" spans="41:46" ht="11.25" customHeight="1" x14ac:dyDescent="0.25">
      <c r="AO1146" s="159" t="s">
        <v>90</v>
      </c>
      <c r="AP1146" s="158">
        <f>_xll.qlInterestRateIndexFixingDate(Currency&amp;"ibor"&amp;Tenor,AQ1146,Trigger)</f>
        <v>47315</v>
      </c>
      <c r="AQ1146" s="158">
        <f>_xll.qlCalendarAdvance(Calendar,AQ1145,AO1146,"f",,Trigger)</f>
        <v>47317</v>
      </c>
      <c r="AR1146" s="158">
        <f>_xll.qlInterestRateIndexMaturity(Currency&amp;"ibor"&amp;Tenor,AQ1146,Trigger)</f>
        <v>47350</v>
      </c>
      <c r="AS1146" s="320">
        <f>_xll.qlIndexFixing($AC$5,AP1146,TRUE,_xll.ohTrigger(Trigger,Trigger1M))</f>
        <v>1.6380540534790749E-2</v>
      </c>
      <c r="AT1146" s="320">
        <f>_xll.qlIndexFixing($AU$1,AP1146,TRUE,_xll.ohTrigger(Trigger,Trigger1M))</f>
        <v>1.6512674422980534E-2</v>
      </c>
    </row>
    <row r="1147" spans="41:46" ht="11.25" customHeight="1" x14ac:dyDescent="0.25">
      <c r="AO1147" s="159" t="s">
        <v>90</v>
      </c>
      <c r="AP1147" s="158">
        <f>_xll.qlInterestRateIndexFixingDate(Currency&amp;"ibor"&amp;Tenor,AQ1147,Trigger)</f>
        <v>47322</v>
      </c>
      <c r="AQ1147" s="158">
        <f>_xll.qlCalendarAdvance(Calendar,AQ1146,AO1147,"f",,Trigger)</f>
        <v>47324</v>
      </c>
      <c r="AR1147" s="158">
        <f>_xll.qlInterestRateIndexMaturity(Currency&amp;"ibor"&amp;Tenor,AQ1147,Trigger)</f>
        <v>47357</v>
      </c>
      <c r="AS1147" s="320">
        <f>_xll.qlIndexFixing($AC$5,AP1147,TRUE,_xll.ohTrigger(Trigger,Trigger1M))</f>
        <v>1.6397964621562944E-2</v>
      </c>
      <c r="AT1147" s="320">
        <f>_xll.qlIndexFixing($AU$1,AP1147,TRUE,_xll.ohTrigger(Trigger,Trigger1M))</f>
        <v>1.6509927507243238E-2</v>
      </c>
    </row>
    <row r="1148" spans="41:46" ht="11.25" customHeight="1" x14ac:dyDescent="0.25">
      <c r="AO1148" s="159" t="s">
        <v>90</v>
      </c>
      <c r="AP1148" s="158">
        <f>_xll.qlInterestRateIndexFixingDate(Currency&amp;"ibor"&amp;Tenor,AQ1148,Trigger)</f>
        <v>47329</v>
      </c>
      <c r="AQ1148" s="158">
        <f>_xll.qlCalendarAdvance(Calendar,AQ1147,AO1148,"f",,Trigger)</f>
        <v>47331</v>
      </c>
      <c r="AR1148" s="158">
        <f>_xll.qlInterestRateIndexMaturity(Currency&amp;"ibor"&amp;Tenor,AQ1148,Trigger)</f>
        <v>47364</v>
      </c>
      <c r="AS1148" s="320">
        <f>_xll.qlIndexFixing($AC$5,AP1148,TRUE,_xll.ohTrigger(Trigger,Trigger1M))</f>
        <v>1.6415388736123825E-2</v>
      </c>
      <c r="AT1148" s="320">
        <f>_xll.qlIndexFixing($AU$1,AP1148,TRUE,_xll.ohTrigger(Trigger,Trigger1M))</f>
        <v>1.6507158153410924E-2</v>
      </c>
    </row>
    <row r="1149" spans="41:46" ht="11.25" customHeight="1" x14ac:dyDescent="0.25">
      <c r="AO1149" s="159" t="s">
        <v>90</v>
      </c>
      <c r="AP1149" s="158">
        <f>_xll.qlInterestRateIndexFixingDate(Currency&amp;"ibor"&amp;Tenor,AQ1149,Trigger)</f>
        <v>47336</v>
      </c>
      <c r="AQ1149" s="158">
        <f>_xll.qlCalendarAdvance(Calendar,AQ1148,AO1149,"f",,Trigger)</f>
        <v>47338</v>
      </c>
      <c r="AR1149" s="158">
        <f>_xll.qlInterestRateIndexMaturity(Currency&amp;"ibor"&amp;Tenor,AQ1149,Trigger)</f>
        <v>47371</v>
      </c>
      <c r="AS1149" s="320">
        <f>_xll.qlIndexFixing($AC$5,AP1149,TRUE,_xll.ohTrigger(Trigger,Trigger1M))</f>
        <v>1.6432812878470964E-2</v>
      </c>
      <c r="AT1149" s="320">
        <f>_xll.qlIndexFixing($AU$1,AP1149,TRUE,_xll.ohTrigger(Trigger,Trigger1M))</f>
        <v>1.6504366671458666E-2</v>
      </c>
    </row>
    <row r="1150" spans="41:46" ht="11.25" customHeight="1" x14ac:dyDescent="0.25">
      <c r="AO1150" s="159" t="s">
        <v>90</v>
      </c>
      <c r="AP1150" s="158">
        <f>_xll.qlInterestRateIndexFixingDate(Currency&amp;"ibor"&amp;Tenor,AQ1150,Trigger)</f>
        <v>47343</v>
      </c>
      <c r="AQ1150" s="158">
        <f>_xll.qlCalendarAdvance(Calendar,AQ1149,AO1150,"f",,Trigger)</f>
        <v>47345</v>
      </c>
      <c r="AR1150" s="158">
        <f>_xll.qlInterestRateIndexMaturity(Currency&amp;"ibor"&amp;Tenor,AQ1150,Trigger)</f>
        <v>47378</v>
      </c>
      <c r="AS1150" s="320">
        <f>_xll.qlIndexFixing($AC$5,AP1150,TRUE,_xll.ohTrigger(Trigger,Trigger1M))</f>
        <v>1.6450237048609203E-2</v>
      </c>
      <c r="AT1150" s="320">
        <f>_xll.qlIndexFixing($AU$1,AP1150,TRUE,_xll.ohTrigger(Trigger,Trigger1M))</f>
        <v>1.6501553371363963E-2</v>
      </c>
    </row>
    <row r="1151" spans="41:46" ht="11.25" customHeight="1" x14ac:dyDescent="0.25">
      <c r="AO1151" s="159" t="s">
        <v>90</v>
      </c>
      <c r="AP1151" s="158">
        <f>_xll.qlInterestRateIndexFixingDate(Currency&amp;"ibor"&amp;Tenor,AQ1151,Trigger)</f>
        <v>47350</v>
      </c>
      <c r="AQ1151" s="158">
        <f>_xll.qlCalendarAdvance(Calendar,AQ1150,AO1151,"f",,Trigger)</f>
        <v>47352</v>
      </c>
      <c r="AR1151" s="158">
        <f>_xll.qlInterestRateIndexMaturity(Currency&amp;"ibor"&amp;Tenor,AQ1151,Trigger)</f>
        <v>47385</v>
      </c>
      <c r="AS1151" s="320">
        <f>_xll.qlIndexFixing($AC$5,AP1151,TRUE,_xll.ohTrigger(Trigger,Trigger1M))</f>
        <v>1.6467661246533701E-2</v>
      </c>
      <c r="AT1151" s="320">
        <f>_xll.qlIndexFixing($AU$1,AP1151,TRUE,_xll.ohTrigger(Trigger,Trigger1M))</f>
        <v>1.6498718563099469E-2</v>
      </c>
    </row>
    <row r="1152" spans="41:46" ht="11.25" customHeight="1" x14ac:dyDescent="0.25">
      <c r="AO1152" s="159" t="s">
        <v>90</v>
      </c>
      <c r="AP1152" s="158">
        <f>_xll.qlInterestRateIndexFixingDate(Currency&amp;"ibor"&amp;Tenor,AQ1152,Trigger)</f>
        <v>47357</v>
      </c>
      <c r="AQ1152" s="158">
        <f>_xll.qlCalendarAdvance(Calendar,AQ1151,AO1152,"f",,Trigger)</f>
        <v>47359</v>
      </c>
      <c r="AR1152" s="158">
        <f>_xll.qlInterestRateIndexMaturity(Currency&amp;"ibor"&amp;Tenor,AQ1152,Trigger)</f>
        <v>47389</v>
      </c>
      <c r="AS1152" s="320">
        <f>_xll.qlIndexFixing($AC$5,AP1152,TRUE,_xll.ohTrigger(Trigger,Trigger1M))</f>
        <v>1.6480220516249311E-2</v>
      </c>
      <c r="AT1152" s="320">
        <f>_xll.qlIndexFixing($AU$1,AP1152,TRUE,_xll.ohTrigger(Trigger,Trigger1M))</f>
        <v>1.6495346426872004E-2</v>
      </c>
    </row>
    <row r="1153" spans="41:46" ht="11.25" customHeight="1" x14ac:dyDescent="0.25">
      <c r="AO1153" s="159" t="s">
        <v>90</v>
      </c>
      <c r="AP1153" s="158">
        <f>_xll.qlInterestRateIndexFixingDate(Currency&amp;"ibor"&amp;Tenor,AQ1153,Trigger)</f>
        <v>47364</v>
      </c>
      <c r="AQ1153" s="158">
        <f>_xll.qlCalendarAdvance(Calendar,AQ1152,AO1153,"f",,Trigger)</f>
        <v>47366</v>
      </c>
      <c r="AR1153" s="158">
        <f>_xll.qlInterestRateIndexMaturity(Currency&amp;"ibor"&amp;Tenor,AQ1153,Trigger)</f>
        <v>47396</v>
      </c>
      <c r="AS1153" s="320">
        <f>_xll.qlIndexFixing($AC$5,AP1153,TRUE,_xll.ohTrigger(Trigger,Trigger1M))</f>
        <v>1.6497642371378518E-2</v>
      </c>
      <c r="AT1153" s="320">
        <f>_xll.qlIndexFixing($AU$1,AP1153,TRUE,_xll.ohTrigger(Trigger,Trigger1M))</f>
        <v>1.6492474326860851E-2</v>
      </c>
    </row>
    <row r="1154" spans="41:46" ht="11.25" customHeight="1" x14ac:dyDescent="0.25">
      <c r="AO1154" s="159" t="s">
        <v>90</v>
      </c>
      <c r="AP1154" s="158">
        <f>_xll.qlInterestRateIndexFixingDate(Currency&amp;"ibor"&amp;Tenor,AQ1154,Trigger)</f>
        <v>47371</v>
      </c>
      <c r="AQ1154" s="158">
        <f>_xll.qlCalendarAdvance(Calendar,AQ1153,AO1154,"f",,Trigger)</f>
        <v>47373</v>
      </c>
      <c r="AR1154" s="158">
        <f>_xll.qlInterestRateIndexMaturity(Currency&amp;"ibor"&amp;Tenor,AQ1154,Trigger)</f>
        <v>47403</v>
      </c>
      <c r="AS1154" s="320">
        <f>_xll.qlIndexFixing($AC$5,AP1154,TRUE,_xll.ohTrigger(Trigger,Trigger1M))</f>
        <v>1.6515064251764855E-2</v>
      </c>
      <c r="AT1154" s="320">
        <f>_xll.qlIndexFixing($AU$1,AP1154,TRUE,_xll.ohTrigger(Trigger,Trigger1M))</f>
        <v>1.6489581584948176E-2</v>
      </c>
    </row>
    <row r="1155" spans="41:46" ht="11.25" customHeight="1" x14ac:dyDescent="0.25">
      <c r="AO1155" s="159" t="s">
        <v>90</v>
      </c>
      <c r="AP1155" s="158">
        <f>_xll.qlInterestRateIndexFixingDate(Currency&amp;"ibor"&amp;Tenor,AQ1155,Trigger)</f>
        <v>47378</v>
      </c>
      <c r="AQ1155" s="158">
        <f>_xll.qlCalendarAdvance(Calendar,AQ1154,AO1155,"f",,Trigger)</f>
        <v>47380</v>
      </c>
      <c r="AR1155" s="158">
        <f>_xll.qlInterestRateIndexMaturity(Currency&amp;"ibor"&amp;Tenor,AQ1155,Trigger)</f>
        <v>47410</v>
      </c>
      <c r="AS1155" s="320">
        <f>_xll.qlIndexFixing($AC$5,AP1155,TRUE,_xll.ohTrigger(Trigger,Trigger1M))</f>
        <v>1.6532486157408322E-2</v>
      </c>
      <c r="AT1155" s="320">
        <f>_xll.qlIndexFixing($AU$1,AP1155,TRUE,_xll.ohTrigger(Trigger,Trigger1M))</f>
        <v>1.6486668511072722E-2</v>
      </c>
    </row>
    <row r="1156" spans="41:46" ht="11.25" customHeight="1" x14ac:dyDescent="0.25">
      <c r="AO1156" s="159" t="s">
        <v>90</v>
      </c>
      <c r="AP1156" s="158">
        <f>_xll.qlInterestRateIndexFixingDate(Currency&amp;"ibor"&amp;Tenor,AQ1156,Trigger)</f>
        <v>47385</v>
      </c>
      <c r="AQ1156" s="158">
        <f>_xll.qlCalendarAdvance(Calendar,AQ1155,AO1156,"f",,Trigger)</f>
        <v>47387</v>
      </c>
      <c r="AR1156" s="158">
        <f>_xll.qlInterestRateIndexMaturity(Currency&amp;"ibor"&amp;Tenor,AQ1156,Trigger)</f>
        <v>47417</v>
      </c>
      <c r="AS1156" s="320">
        <f>_xll.qlIndexFixing($AC$5,AP1156,TRUE,_xll.ohTrigger(Trigger,Trigger1M))</f>
        <v>1.6549908088314247E-2</v>
      </c>
      <c r="AT1156" s="320">
        <f>_xll.qlIndexFixing($AU$1,AP1156,TRUE,_xll.ohTrigger(Trigger,Trigger1M))</f>
        <v>1.6483735415159906E-2</v>
      </c>
    </row>
    <row r="1157" spans="41:46" ht="11.25" customHeight="1" x14ac:dyDescent="0.25">
      <c r="AO1157" s="159" t="s">
        <v>90</v>
      </c>
      <c r="AP1157" s="158">
        <f>_xll.qlInterestRateIndexFixingDate(Currency&amp;"ibor"&amp;Tenor,AQ1157,Trigger)</f>
        <v>47392</v>
      </c>
      <c r="AQ1157" s="158">
        <f>_xll.qlCalendarAdvance(Calendar,AQ1156,AO1157,"f",,Trigger)</f>
        <v>47394</v>
      </c>
      <c r="AR1157" s="158">
        <f>_xll.qlInterestRateIndexMaturity(Currency&amp;"ibor"&amp;Tenor,AQ1157,Trigger)</f>
        <v>47427</v>
      </c>
      <c r="AS1157" s="320">
        <f>_xll.qlIndexFixing($AC$5,AP1157,TRUE,_xll.ohTrigger(Trigger,Trigger1M))</f>
        <v>1.6572207017642979E-2</v>
      </c>
      <c r="AT1157" s="320">
        <f>_xll.qlIndexFixing($AU$1,AP1157,TRUE,_xll.ohTrigger(Trigger,Trigger1M))</f>
        <v>1.6481275400628676E-2</v>
      </c>
    </row>
    <row r="1158" spans="41:46" ht="11.25" customHeight="1" x14ac:dyDescent="0.25">
      <c r="AO1158" s="159" t="s">
        <v>90</v>
      </c>
      <c r="AP1158" s="158">
        <f>_xll.qlInterestRateIndexFixingDate(Currency&amp;"ibor"&amp;Tenor,AQ1158,Trigger)</f>
        <v>47399</v>
      </c>
      <c r="AQ1158" s="158">
        <f>_xll.qlCalendarAdvance(Calendar,AQ1157,AO1158,"f",,Trigger)</f>
        <v>47401</v>
      </c>
      <c r="AR1158" s="158">
        <f>_xll.qlInterestRateIndexMaturity(Currency&amp;"ibor"&amp;Tenor,AQ1158,Trigger)</f>
        <v>47434</v>
      </c>
      <c r="AS1158" s="320">
        <f>_xll.qlIndexFixing($AC$5,AP1158,TRUE,_xll.ohTrigger(Trigger,Trigger1M))</f>
        <v>1.658963141008582E-2</v>
      </c>
      <c r="AT1158" s="320">
        <f>_xll.qlIndexFixing($AU$1,AP1158,TRUE,_xll.ohTrigger(Trigger,Trigger1M))</f>
        <v>1.6478298714501998E-2</v>
      </c>
    </row>
    <row r="1159" spans="41:46" ht="11.25" customHeight="1" x14ac:dyDescent="0.25">
      <c r="AO1159" s="159" t="s">
        <v>90</v>
      </c>
      <c r="AP1159" s="158">
        <f>_xll.qlInterestRateIndexFixingDate(Currency&amp;"ibor"&amp;Tenor,AQ1159,Trigger)</f>
        <v>47406</v>
      </c>
      <c r="AQ1159" s="158">
        <f>_xll.qlCalendarAdvance(Calendar,AQ1158,AO1159,"f",,Trigger)</f>
        <v>47408</v>
      </c>
      <c r="AR1159" s="158">
        <f>_xll.qlInterestRateIndexMaturity(Currency&amp;"ibor"&amp;Tenor,AQ1159,Trigger)</f>
        <v>47441</v>
      </c>
      <c r="AS1159" s="320">
        <f>_xll.qlIndexFixing($AC$5,AP1159,TRUE,_xll.ohTrigger(Trigger,Trigger1M))</f>
        <v>1.6607055830317338E-2</v>
      </c>
      <c r="AT1159" s="320">
        <f>_xll.qlIndexFixing($AU$1,AP1159,TRUE,_xll.ohTrigger(Trigger,Trigger1M))</f>
        <v>1.6475303000010977E-2</v>
      </c>
    </row>
    <row r="1160" spans="41:46" ht="11.25" customHeight="1" x14ac:dyDescent="0.25">
      <c r="AO1160" s="159" t="s">
        <v>90</v>
      </c>
      <c r="AP1160" s="158">
        <f>_xll.qlInterestRateIndexFixingDate(Currency&amp;"ibor"&amp;Tenor,AQ1160,Trigger)</f>
        <v>47413</v>
      </c>
      <c r="AQ1160" s="158">
        <f>_xll.qlCalendarAdvance(Calendar,AQ1159,AO1160,"f",,Trigger)</f>
        <v>47415</v>
      </c>
      <c r="AR1160" s="158">
        <f>_xll.qlInterestRateIndexMaturity(Currency&amp;"ibor"&amp;Tenor,AQ1160,Trigger)</f>
        <v>47448</v>
      </c>
      <c r="AS1160" s="320">
        <f>_xll.qlIndexFixing($AC$5,AP1160,TRUE,_xll.ohTrigger(Trigger,Trigger1M))</f>
        <v>1.6624480278339959E-2</v>
      </c>
      <c r="AT1160" s="320">
        <f>_xll.qlIndexFixing($AU$1,AP1160,TRUE,_xll.ohTrigger(Trigger,Trigger1M))</f>
        <v>1.6472288567123433E-2</v>
      </c>
    </row>
    <row r="1161" spans="41:46" ht="11.25" customHeight="1" x14ac:dyDescent="0.25">
      <c r="AO1161" s="159" t="s">
        <v>90</v>
      </c>
      <c r="AP1161" s="158">
        <f>_xll.qlInterestRateIndexFixingDate(Currency&amp;"ibor"&amp;Tenor,AQ1161,Trigger)</f>
        <v>47420</v>
      </c>
      <c r="AQ1161" s="158">
        <f>_xll.qlCalendarAdvance(Calendar,AQ1160,AO1161,"f",,Trigger)</f>
        <v>47422</v>
      </c>
      <c r="AR1161" s="158">
        <f>_xll.qlInterestRateIndexMaturity(Currency&amp;"ibor"&amp;Tenor,AQ1161,Trigger)</f>
        <v>47452</v>
      </c>
      <c r="AS1161" s="320">
        <f>_xll.qlIndexFixing($AC$5,AP1161,TRUE,_xll.ohTrigger(Trigger,Trigger1M))</f>
        <v>1.6637018121719471E-2</v>
      </c>
      <c r="AT1161" s="320">
        <f>_xll.qlIndexFixing($AU$1,AP1161,TRUE,_xll.ohTrigger(Trigger,Trigger1M))</f>
        <v>1.6468780452632892E-2</v>
      </c>
    </row>
    <row r="1162" spans="41:46" ht="11.25" customHeight="1" x14ac:dyDescent="0.25">
      <c r="AO1162" s="159" t="s">
        <v>90</v>
      </c>
      <c r="AP1162" s="158">
        <f>_xll.qlInterestRateIndexFixingDate(Currency&amp;"ibor"&amp;Tenor,AQ1162,Trigger)</f>
        <v>47427</v>
      </c>
      <c r="AQ1162" s="158">
        <f>_xll.qlCalendarAdvance(Calendar,AQ1161,AO1162,"f",,Trigger)</f>
        <v>47429</v>
      </c>
      <c r="AR1162" s="158">
        <f>_xll.qlInterestRateIndexMaturity(Currency&amp;"ibor"&amp;Tenor,AQ1162,Trigger)</f>
        <v>47459</v>
      </c>
      <c r="AS1162" s="320">
        <f>_xll.qlIndexFixing($AC$5,AP1162,TRUE,_xll.ohTrigger(Trigger,Trigger1M))</f>
        <v>1.6654440204176169E-2</v>
      </c>
      <c r="AT1162" s="320">
        <f>_xll.qlIndexFixing($AU$1,AP1162,TRUE,_xll.ohTrigger(Trigger,Trigger1M))</f>
        <v>1.6465733733044274E-2</v>
      </c>
    </row>
    <row r="1163" spans="41:46" ht="11.25" customHeight="1" x14ac:dyDescent="0.25">
      <c r="AO1163" s="159" t="s">
        <v>90</v>
      </c>
      <c r="AP1163" s="158">
        <f>_xll.qlInterestRateIndexFixingDate(Currency&amp;"ibor"&amp;Tenor,AQ1163,Trigger)</f>
        <v>47434</v>
      </c>
      <c r="AQ1163" s="158">
        <f>_xll.qlCalendarAdvance(Calendar,AQ1162,AO1163,"f",,Trigger)</f>
        <v>47436</v>
      </c>
      <c r="AR1163" s="158">
        <f>_xll.qlInterestRateIndexMaturity(Currency&amp;"ibor"&amp;Tenor,AQ1163,Trigger)</f>
        <v>47466</v>
      </c>
      <c r="AS1163" s="320">
        <f>_xll.qlIndexFixing($AC$5,AP1163,TRUE,_xll.ohTrigger(Trigger,Trigger1M))</f>
        <v>1.6671862311895325E-2</v>
      </c>
      <c r="AT1163" s="320">
        <f>_xll.qlIndexFixing($AU$1,AP1163,TRUE,_xll.ohTrigger(Trigger,Trigger1M))</f>
        <v>1.6462669160936194E-2</v>
      </c>
    </row>
    <row r="1164" spans="41:46" ht="11.25" customHeight="1" x14ac:dyDescent="0.25">
      <c r="AO1164" s="159" t="s">
        <v>90</v>
      </c>
      <c r="AP1164" s="158">
        <f>_xll.qlInterestRateIndexFixingDate(Currency&amp;"ibor"&amp;Tenor,AQ1164,Trigger)</f>
        <v>47441</v>
      </c>
      <c r="AQ1164" s="158">
        <f>_xll.qlCalendarAdvance(Calendar,AQ1163,AO1164,"f",,Trigger)</f>
        <v>47443</v>
      </c>
      <c r="AR1164" s="158">
        <f>_xll.qlInterestRateIndexMaturity(Currency&amp;"ibor"&amp;Tenor,AQ1164,Trigger)</f>
        <v>47473</v>
      </c>
      <c r="AS1164" s="320">
        <f>_xll.qlIndexFixing($AC$5,AP1164,TRUE,_xll.ohTrigger(Trigger,Trigger1M))</f>
        <v>1.668928444487161E-2</v>
      </c>
      <c r="AT1164" s="320">
        <f>_xll.qlIndexFixing($AU$1,AP1164,TRUE,_xll.ohTrigger(Trigger,Trigger1M))</f>
        <v>1.6459587046226076E-2</v>
      </c>
    </row>
    <row r="1165" spans="41:46" ht="11.25" customHeight="1" x14ac:dyDescent="0.25">
      <c r="AO1165" s="159" t="s">
        <v>90</v>
      </c>
      <c r="AP1165" s="158">
        <f>_xll.qlInterestRateIndexFixingDate(Currency&amp;"ibor"&amp;Tenor,AQ1165,Trigger)</f>
        <v>47448</v>
      </c>
      <c r="AQ1165" s="158">
        <f>_xll.qlCalendarAdvance(Calendar,AQ1164,AO1165,"f",,Trigger)</f>
        <v>47450</v>
      </c>
      <c r="AR1165" s="158">
        <f>_xll.qlInterestRateIndexMaturity(Currency&amp;"ibor"&amp;Tenor,AQ1165,Trigger)</f>
        <v>47480</v>
      </c>
      <c r="AS1165" s="320">
        <f>_xll.qlIndexFixing($AC$5,AP1165,TRUE,_xll.ohTrigger(Trigger,Trigger1M))</f>
        <v>1.6706706603105026E-2</v>
      </c>
      <c r="AT1165" s="320">
        <f>_xll.qlIndexFixing($AU$1,AP1165,TRUE,_xll.ohTrigger(Trigger,Trigger1M))</f>
        <v>1.6456487698855327E-2</v>
      </c>
    </row>
    <row r="1166" spans="41:46" ht="11.25" customHeight="1" x14ac:dyDescent="0.25">
      <c r="AO1166" s="159" t="s">
        <v>90</v>
      </c>
      <c r="AP1166" s="158">
        <f>_xll.qlInterestRateIndexFixingDate(Currency&amp;"ibor"&amp;Tenor,AQ1166,Trigger)</f>
        <v>47455</v>
      </c>
      <c r="AQ1166" s="158">
        <f>_xll.qlCalendarAdvance(Calendar,AQ1165,AO1166,"f",,Trigger)</f>
        <v>47457</v>
      </c>
      <c r="AR1166" s="158">
        <f>_xll.qlInterestRateIndexMaturity(Currency&amp;"ibor"&amp;Tenor,AQ1166,Trigger)</f>
        <v>47490</v>
      </c>
      <c r="AS1166" s="320">
        <f>_xll.qlIndexFixing($AC$5,AP1166,TRUE,_xll.ohTrigger(Trigger,Trigger1M))</f>
        <v>1.6729027550035563E-2</v>
      </c>
      <c r="AT1166" s="320">
        <f>_xll.qlIndexFixing($AU$1,AP1166,TRUE,_xll.ohTrigger(Trigger,Trigger1M))</f>
        <v>1.6453826242077696E-2</v>
      </c>
    </row>
    <row r="1167" spans="41:46" ht="11.25" customHeight="1" x14ac:dyDescent="0.25">
      <c r="AO1167" s="159" t="s">
        <v>90</v>
      </c>
      <c r="AP1167" s="158">
        <f>_xll.qlInterestRateIndexFixingDate(Currency&amp;"ibor"&amp;Tenor,AQ1167,Trigger)</f>
        <v>47462</v>
      </c>
      <c r="AQ1167" s="158">
        <f>_xll.qlCalendarAdvance(Calendar,AQ1166,AO1167,"f",,Trigger)</f>
        <v>47464</v>
      </c>
      <c r="AR1167" s="158">
        <f>_xll.qlInterestRateIndexMaturity(Currency&amp;"ibor"&amp;Tenor,AQ1167,Trigger)</f>
        <v>47497</v>
      </c>
      <c r="AS1167" s="320">
        <f>_xll.qlIndexFixing($AC$5,AP1167,TRUE,_xll.ohTrigger(Trigger,Trigger1M))</f>
        <v>1.6746452192578948E-2</v>
      </c>
      <c r="AT1167" s="320">
        <f>_xll.qlIndexFixing($AU$1,AP1167,TRUE,_xll.ohTrigger(Trigger,Trigger1M))</f>
        <v>1.6450689459697188E-2</v>
      </c>
    </row>
    <row r="1168" spans="41:46" ht="11.25" customHeight="1" x14ac:dyDescent="0.25">
      <c r="AO1168" s="159" t="s">
        <v>90</v>
      </c>
      <c r="AP1168" s="158">
        <f>_xll.qlInterestRateIndexFixingDate(Currency&amp;"ibor"&amp;Tenor,AQ1168,Trigger)</f>
        <v>47469</v>
      </c>
      <c r="AQ1168" s="158">
        <f>_xll.qlCalendarAdvance(Calendar,AQ1167,AO1168,"f",,Trigger)</f>
        <v>47471</v>
      </c>
      <c r="AR1168" s="158">
        <f>_xll.qlInterestRateIndexMaturity(Currency&amp;"ibor"&amp;Tenor,AQ1168,Trigger)</f>
        <v>47504</v>
      </c>
      <c r="AS1168" s="320">
        <f>_xll.qlIndexFixing($AC$5,AP1168,TRUE,_xll.ohTrigger(Trigger,Trigger1M))</f>
        <v>1.6763876862913436E-2</v>
      </c>
      <c r="AT1168" s="320">
        <f>_xll.qlIndexFixing($AU$1,AP1168,TRUE,_xll.ohTrigger(Trigger,Trigger1M))</f>
        <v>1.6447536438706223E-2</v>
      </c>
    </row>
    <row r="1169" spans="41:46" ht="11.25" customHeight="1" x14ac:dyDescent="0.25">
      <c r="AO1169" s="159" t="s">
        <v>90</v>
      </c>
      <c r="AP1169" s="158">
        <f>_xll.qlInterestRateIndexFixingDate(Currency&amp;"ibor"&amp;Tenor,AQ1169,Trigger)</f>
        <v>47473</v>
      </c>
      <c r="AQ1169" s="158">
        <f>_xll.qlCalendarAdvance(Calendar,AQ1168,AO1169,"f",,Trigger)</f>
        <v>47479</v>
      </c>
      <c r="AR1169" s="158">
        <f>_xll.qlInterestRateIndexMaturity(Currency&amp;"ibor"&amp;Tenor,AQ1169,Trigger)</f>
        <v>47511</v>
      </c>
      <c r="AS1169" s="320">
        <f>_xll.qlIndexFixing($AC$5,AP1169,TRUE,_xll.ohTrigger(Trigger,Trigger1M))</f>
        <v>1.6782155203996785E-2</v>
      </c>
      <c r="AT1169" s="320">
        <f>_xll.qlIndexFixing($AU$1,AP1169,TRUE,_xll.ohTrigger(Trigger,Trigger1M))</f>
        <v>1.6443766021441986E-2</v>
      </c>
    </row>
    <row r="1170" spans="41:46" ht="11.25" customHeight="1" x14ac:dyDescent="0.25">
      <c r="AO1170" s="159" t="s">
        <v>90</v>
      </c>
      <c r="AP1170" s="158">
        <f>_xll.qlInterestRateIndexFixingDate(Currency&amp;"ibor"&amp;Tenor,AQ1170,Trigger)</f>
        <v>47483</v>
      </c>
      <c r="AQ1170" s="158">
        <f>_xll.qlCalendarAdvance(Calendar,AQ1169,AO1170,"f",,Trigger)</f>
        <v>47486</v>
      </c>
      <c r="AR1170" s="158">
        <f>_xll.qlInterestRateIndexMaturity(Currency&amp;"ibor"&amp;Tenor,AQ1170,Trigger)</f>
        <v>47518</v>
      </c>
      <c r="AS1170" s="320">
        <f>_xll.qlIndexFixing($AC$5,AP1170,TRUE,_xll.ohTrigger(Trigger,Trigger1M))</f>
        <v>1.6799579119806951E-2</v>
      </c>
      <c r="AT1170" s="320">
        <f>_xll.qlIndexFixing($AU$1,AP1170,TRUE,_xll.ohTrigger(Trigger,Trigger1M))</f>
        <v>1.6440580477645739E-2</v>
      </c>
    </row>
    <row r="1171" spans="41:46" ht="11.25" customHeight="1" x14ac:dyDescent="0.25">
      <c r="AO1171" s="159" t="s">
        <v>90</v>
      </c>
      <c r="AP1171" s="158">
        <f>_xll.qlInterestRateIndexFixingDate(Currency&amp;"ibor"&amp;Tenor,AQ1171,Trigger)</f>
        <v>47491</v>
      </c>
      <c r="AQ1171" s="158">
        <f>_xll.qlCalendarAdvance(Calendar,AQ1170,AO1171,"f",,Trigger)</f>
        <v>47493</v>
      </c>
      <c r="AR1171" s="158">
        <f>_xll.qlInterestRateIndexMaturity(Currency&amp;"ibor"&amp;Tenor,AQ1171,Trigger)</f>
        <v>47525</v>
      </c>
      <c r="AS1171" s="320">
        <f>_xll.qlIndexFixing($AC$5,AP1171,TRUE,_xll.ohTrigger(Trigger,Trigger1M))</f>
        <v>1.6817003062563063E-2</v>
      </c>
      <c r="AT1171" s="320">
        <f>_xll.qlIndexFixing($AU$1,AP1171,TRUE,_xll.ohTrigger(Trigger,Trigger1M))</f>
        <v>1.6437379647961936E-2</v>
      </c>
    </row>
    <row r="1172" spans="41:46" ht="11.25" customHeight="1" x14ac:dyDescent="0.25">
      <c r="AO1172" s="159" t="s">
        <v>90</v>
      </c>
      <c r="AP1172" s="158">
        <f>_xll.qlInterestRateIndexFixingDate(Currency&amp;"ibor"&amp;Tenor,AQ1172,Trigger)</f>
        <v>47498</v>
      </c>
      <c r="AQ1172" s="158">
        <f>_xll.qlCalendarAdvance(Calendar,AQ1171,AO1172,"f",,Trigger)</f>
        <v>47500</v>
      </c>
      <c r="AR1172" s="158">
        <f>_xll.qlInterestRateIndexMaturity(Currency&amp;"ibor"&amp;Tenor,AQ1172,Trigger)</f>
        <v>47532</v>
      </c>
      <c r="AS1172" s="320">
        <f>_xll.qlIndexFixing($AC$5,AP1172,TRUE,_xll.ohTrigger(Trigger,Trigger1M))</f>
        <v>1.6834427032262622E-2</v>
      </c>
      <c r="AT1172" s="320">
        <f>_xll.qlIndexFixing($AU$1,AP1172,TRUE,_xll.ohTrigger(Trigger,Trigger1M))</f>
        <v>1.6434163842352634E-2</v>
      </c>
    </row>
    <row r="1173" spans="41:46" ht="11.25" customHeight="1" x14ac:dyDescent="0.25">
      <c r="AO1173" s="159" t="s">
        <v>90</v>
      </c>
      <c r="AP1173" s="158">
        <f>_xll.qlInterestRateIndexFixingDate(Currency&amp;"ibor"&amp;Tenor,AQ1173,Trigger)</f>
        <v>47505</v>
      </c>
      <c r="AQ1173" s="158">
        <f>_xll.qlCalendarAdvance(Calendar,AQ1172,AO1173,"f",,Trigger)</f>
        <v>47507</v>
      </c>
      <c r="AR1173" s="158">
        <f>_xll.qlInterestRateIndexMaturity(Currency&amp;"ibor"&amp;Tenor,AQ1173,Trigger)</f>
        <v>47539</v>
      </c>
      <c r="AS1173" s="320">
        <f>_xll.qlIndexFixing($AC$5,AP1173,TRUE,_xll.ohTrigger(Trigger,Trigger1M))</f>
        <v>1.6851851028908127E-2</v>
      </c>
      <c r="AT1173" s="320">
        <f>_xll.qlIndexFixing($AU$1,AP1173,TRUE,_xll.ohTrigger(Trigger,Trigger1M))</f>
        <v>1.6430933370769896E-2</v>
      </c>
    </row>
    <row r="1174" spans="41:46" ht="11.25" customHeight="1" x14ac:dyDescent="0.25">
      <c r="AO1174" s="159" t="s">
        <v>90</v>
      </c>
      <c r="AP1174" s="158">
        <f>_xll.qlInterestRateIndexFixingDate(Currency&amp;"ibor"&amp;Tenor,AQ1174,Trigger)</f>
        <v>47512</v>
      </c>
      <c r="AQ1174" s="158">
        <f>_xll.qlCalendarAdvance(Calendar,AQ1173,AO1174,"f",,Trigger)</f>
        <v>47514</v>
      </c>
      <c r="AR1174" s="158">
        <f>_xll.qlInterestRateIndexMaturity(Currency&amp;"ibor"&amp;Tenor,AQ1174,Trigger)</f>
        <v>47542</v>
      </c>
      <c r="AS1174" s="320">
        <f>_xll.qlIndexFixing($AC$5,AP1174,TRUE,_xll.ohTrigger(Trigger,Trigger1M))</f>
        <v>1.6862717619764909E-2</v>
      </c>
      <c r="AT1174" s="320">
        <f>_xll.qlIndexFixing($AU$1,AP1174,TRUE,_xll.ohTrigger(Trigger,Trigger1M))</f>
        <v>1.6427121346927236E-2</v>
      </c>
    </row>
    <row r="1175" spans="41:46" ht="11.25" customHeight="1" x14ac:dyDescent="0.25">
      <c r="AO1175" s="159" t="s">
        <v>90</v>
      </c>
      <c r="AP1175" s="158">
        <f>_xll.qlInterestRateIndexFixingDate(Currency&amp;"ibor"&amp;Tenor,AQ1175,Trigger)</f>
        <v>47519</v>
      </c>
      <c r="AQ1175" s="158">
        <f>_xll.qlCalendarAdvance(Calendar,AQ1174,AO1175,"f",,Trigger)</f>
        <v>47521</v>
      </c>
      <c r="AR1175" s="158">
        <f>_xll.qlInterestRateIndexMaturity(Currency&amp;"ibor"&amp;Tenor,AQ1175,Trigger)</f>
        <v>47549</v>
      </c>
      <c r="AS1175" s="320">
        <f>_xll.qlIndexFixing($AC$5,AP1175,TRUE,_xll.ohTrigger(Trigger,Trigger1M))</f>
        <v>1.6880138398732862E-2</v>
      </c>
      <c r="AT1175" s="320">
        <f>_xll.qlIndexFixing($AU$1,AP1175,TRUE,_xll.ohTrigger(Trigger,Trigger1M))</f>
        <v>1.6423866985155744E-2</v>
      </c>
    </row>
    <row r="1176" spans="41:46" ht="11.25" customHeight="1" x14ac:dyDescent="0.25">
      <c r="AO1176" s="159" t="s">
        <v>90</v>
      </c>
      <c r="AP1176" s="158">
        <f>_xll.qlInterestRateIndexFixingDate(Currency&amp;"ibor"&amp;Tenor,AQ1176,Trigger)</f>
        <v>47526</v>
      </c>
      <c r="AQ1176" s="158">
        <f>_xll.qlCalendarAdvance(Calendar,AQ1175,AO1176,"f",,Trigger)</f>
        <v>47528</v>
      </c>
      <c r="AR1176" s="158">
        <f>_xll.qlInterestRateIndexMaturity(Currency&amp;"ibor"&amp;Tenor,AQ1176,Trigger)</f>
        <v>47556</v>
      </c>
      <c r="AS1176" s="320">
        <f>_xll.qlIndexFixing($AC$5,AP1176,TRUE,_xll.ohTrigger(Trigger,Trigger1M))</f>
        <v>1.6897559201276238E-2</v>
      </c>
      <c r="AT1176" s="320">
        <f>_xll.qlIndexFixing($AU$1,AP1176,TRUE,_xll.ohTrigger(Trigger,Trigger1M))</f>
        <v>1.6420598801120914E-2</v>
      </c>
    </row>
    <row r="1177" spans="41:46" ht="11.25" customHeight="1" x14ac:dyDescent="0.25">
      <c r="AO1177" s="159" t="s">
        <v>90</v>
      </c>
      <c r="AP1177" s="158">
        <f>_xll.qlInterestRateIndexFixingDate(Currency&amp;"ibor"&amp;Tenor,AQ1177,Trigger)</f>
        <v>47533</v>
      </c>
      <c r="AQ1177" s="158">
        <f>_xll.qlCalendarAdvance(Calendar,AQ1176,AO1177,"f",,Trigger)</f>
        <v>47535</v>
      </c>
      <c r="AR1177" s="158">
        <f>_xll.qlInterestRateIndexMaturity(Currency&amp;"ibor"&amp;Tenor,AQ1177,Trigger)</f>
        <v>47563</v>
      </c>
      <c r="AS1177" s="320">
        <f>_xll.qlIndexFixing($AC$5,AP1177,TRUE,_xll.ohTrigger(Trigger,Trigger1M))</f>
        <v>1.6914980027392192E-2</v>
      </c>
      <c r="AT1177" s="320">
        <f>_xll.qlIndexFixing($AU$1,AP1177,TRUE,_xll.ohTrigger(Trigger,Trigger1M))</f>
        <v>1.6417317104723432E-2</v>
      </c>
    </row>
    <row r="1178" spans="41:46" ht="11.25" customHeight="1" x14ac:dyDescent="0.25">
      <c r="AO1178" s="159" t="s">
        <v>90</v>
      </c>
      <c r="AP1178" s="158">
        <f>_xll.qlInterestRateIndexFixingDate(Currency&amp;"ibor"&amp;Tenor,AQ1178,Trigger)</f>
        <v>47540</v>
      </c>
      <c r="AQ1178" s="158">
        <f>_xll.qlCalendarAdvance(Calendar,AQ1177,AO1178,"f",,Trigger)</f>
        <v>47542</v>
      </c>
      <c r="AR1178" s="158">
        <f>_xll.qlInterestRateIndexMaturity(Currency&amp;"ibor"&amp;Tenor,AQ1178,Trigger)</f>
        <v>47571</v>
      </c>
      <c r="AS1178" s="320">
        <f>_xll.qlIndexFixing($AC$5,AP1178,TRUE,_xll.ohTrigger(Trigger,Trigger1M))</f>
        <v>1.6934043317485478E-2</v>
      </c>
      <c r="AT1178" s="320">
        <f>_xll.qlIndexFixing($AU$1,AP1178,TRUE,_xll.ohTrigger(Trigger,Trigger1M))</f>
        <v>1.6414159765451134E-2</v>
      </c>
    </row>
    <row r="1179" spans="41:46" ht="11.25" customHeight="1" x14ac:dyDescent="0.25">
      <c r="AO1179" s="159" t="s">
        <v>90</v>
      </c>
      <c r="AP1179" s="158">
        <f>_xll.qlInterestRateIndexFixingDate(Currency&amp;"ibor"&amp;Tenor,AQ1179,Trigger)</f>
        <v>47547</v>
      </c>
      <c r="AQ1179" s="158">
        <f>_xll.qlCalendarAdvance(Calendar,AQ1178,AO1179,"f",,Trigger)</f>
        <v>47549</v>
      </c>
      <c r="AR1179" s="158">
        <f>_xll.qlInterestRateIndexMaturity(Currency&amp;"ibor"&amp;Tenor,AQ1179,Trigger)</f>
        <v>47581</v>
      </c>
      <c r="AS1179" s="320">
        <f>_xll.qlIndexFixing($AC$5,AP1179,TRUE,_xll.ohTrigger(Trigger,Trigger1M))</f>
        <v>1.6956395574656002E-2</v>
      </c>
      <c r="AT1179" s="320">
        <f>_xll.qlIndexFixing($AU$1,AP1179,TRUE,_xll.ohTrigger(Trigger,Trigger1M))</f>
        <v>1.6411259913334253E-2</v>
      </c>
    </row>
    <row r="1180" spans="41:46" ht="11.25" customHeight="1" x14ac:dyDescent="0.25">
      <c r="AO1180" s="159" t="s">
        <v>90</v>
      </c>
      <c r="AP1180" s="158">
        <f>_xll.qlInterestRateIndexFixingDate(Currency&amp;"ibor"&amp;Tenor,AQ1180,Trigger)</f>
        <v>47554</v>
      </c>
      <c r="AQ1180" s="158">
        <f>_xll.qlCalendarAdvance(Calendar,AQ1179,AO1180,"f",,Trigger)</f>
        <v>47556</v>
      </c>
      <c r="AR1180" s="158">
        <f>_xll.qlInterestRateIndexMaturity(Currency&amp;"ibor"&amp;Tenor,AQ1180,Trigger)</f>
        <v>47588</v>
      </c>
      <c r="AS1180" s="320">
        <f>_xll.qlIndexFixing($AC$5,AP1180,TRUE,_xll.ohTrigger(Trigger,Trigger1M))</f>
        <v>1.6973819759925624E-2</v>
      </c>
      <c r="AT1180" s="320">
        <f>_xll.qlIndexFixing($AU$1,AP1180,TRUE,_xll.ohTrigger(Trigger,Trigger1M))</f>
        <v>1.6407935458682688E-2</v>
      </c>
    </row>
    <row r="1181" spans="41:46" ht="11.25" customHeight="1" x14ac:dyDescent="0.25">
      <c r="AO1181" s="159" t="s">
        <v>90</v>
      </c>
      <c r="AP1181" s="158">
        <f>_xll.qlInterestRateIndexFixingDate(Currency&amp;"ibor"&amp;Tenor,AQ1181,Trigger)</f>
        <v>47561</v>
      </c>
      <c r="AQ1181" s="158">
        <f>_xll.qlCalendarAdvance(Calendar,AQ1180,AO1181,"f",,Trigger)</f>
        <v>47563</v>
      </c>
      <c r="AR1181" s="158">
        <f>_xll.qlInterestRateIndexMaturity(Currency&amp;"ibor"&amp;Tenor,AQ1181,Trigger)</f>
        <v>47596</v>
      </c>
      <c r="AS1181" s="320">
        <f>_xll.qlIndexFixing($AC$5,AP1181,TRUE,_xll.ohTrigger(Trigger,Trigger1M))</f>
        <v>1.6992889398561382E-2</v>
      </c>
      <c r="AT1181" s="320">
        <f>_xll.qlIndexFixing($AU$1,AP1181,TRUE,_xll.ohTrigger(Trigger,Trigger1M))</f>
        <v>1.6404732951120368E-2</v>
      </c>
    </row>
    <row r="1182" spans="41:46" ht="11.25" customHeight="1" x14ac:dyDescent="0.25">
      <c r="AO1182" s="159" t="s">
        <v>90</v>
      </c>
      <c r="AP1182" s="158">
        <f>_xll.qlInterestRateIndexFixingDate(Currency&amp;"ibor"&amp;Tenor,AQ1182,Trigger)</f>
        <v>47568</v>
      </c>
      <c r="AQ1182" s="158">
        <f>_xll.qlCalendarAdvance(Calendar,AQ1181,AO1182,"f",,Trigger)</f>
        <v>47570</v>
      </c>
      <c r="AR1182" s="158">
        <f>_xll.qlInterestRateIndexMaturity(Currency&amp;"ibor"&amp;Tenor,AQ1182,Trigger)</f>
        <v>47602</v>
      </c>
      <c r="AS1182" s="320">
        <f>_xll.qlIndexFixing($AC$5,AP1182,TRUE,_xll.ohTrigger(Trigger,Trigger1M))</f>
        <v>1.7008668211302702E-2</v>
      </c>
      <c r="AT1182" s="320">
        <f>_xll.qlIndexFixing($AU$1,AP1182,TRUE,_xll.ohTrigger(Trigger,Trigger1M))</f>
        <v>1.6401250300320802E-2</v>
      </c>
    </row>
    <row r="1183" spans="41:46" ht="11.25" customHeight="1" x14ac:dyDescent="0.25">
      <c r="AO1183" s="159" t="s">
        <v>90</v>
      </c>
      <c r="AP1183" s="158">
        <f>_xll.qlInterestRateIndexFixingDate(Currency&amp;"ibor"&amp;Tenor,AQ1183,Trigger)</f>
        <v>47575</v>
      </c>
      <c r="AQ1183" s="158">
        <f>_xll.qlCalendarAdvance(Calendar,AQ1182,AO1183,"f",,Trigger)</f>
        <v>47577</v>
      </c>
      <c r="AR1183" s="158">
        <f>_xll.qlInterestRateIndexMaturity(Currency&amp;"ibor"&amp;Tenor,AQ1183,Trigger)</f>
        <v>47609</v>
      </c>
      <c r="AS1183" s="320">
        <f>_xll.qlIndexFixing($AC$5,AP1183,TRUE,_xll.ohTrigger(Trigger,Trigger1M))</f>
        <v>1.702609247741016E-2</v>
      </c>
      <c r="AT1183" s="320">
        <f>_xll.qlIndexFixing($AU$1,AP1183,TRUE,_xll.ohTrigger(Trigger,Trigger1M))</f>
        <v>1.6397890216519606E-2</v>
      </c>
    </row>
    <row r="1184" spans="41:46" ht="11.25" customHeight="1" x14ac:dyDescent="0.25">
      <c r="AO1184" s="159" t="s">
        <v>90</v>
      </c>
      <c r="AP1184" s="158">
        <f>_xll.qlInterestRateIndexFixingDate(Currency&amp;"ibor"&amp;Tenor,AQ1184,Trigger)</f>
        <v>47582</v>
      </c>
      <c r="AQ1184" s="158">
        <f>_xll.qlCalendarAdvance(Calendar,AQ1183,AO1184,"f",,Trigger)</f>
        <v>47584</v>
      </c>
      <c r="AR1184" s="158">
        <f>_xll.qlInterestRateIndexMaturity(Currency&amp;"ibor"&amp;Tenor,AQ1184,Trigger)</f>
        <v>47616</v>
      </c>
      <c r="AS1184" s="320">
        <f>_xll.qlIndexFixing($AC$5,AP1184,TRUE,_xll.ohTrigger(Trigger,Trigger1M))</f>
        <v>1.7043516770466061E-2</v>
      </c>
      <c r="AT1184" s="320">
        <f>_xll.qlIndexFixing($AU$1,AP1184,TRUE,_xll.ohTrigger(Trigger,Trigger1M))</f>
        <v>1.6394518876237663E-2</v>
      </c>
    </row>
    <row r="1185" spans="41:46" ht="11.25" customHeight="1" x14ac:dyDescent="0.25">
      <c r="AO1185" s="159" t="s">
        <v>90</v>
      </c>
      <c r="AP1185" s="158">
        <f>_xll.qlInterestRateIndexFixingDate(Currency&amp;"ibor"&amp;Tenor,AQ1185,Trigger)</f>
        <v>47589</v>
      </c>
      <c r="AQ1185" s="158">
        <f>_xll.qlCalendarAdvance(Calendar,AQ1184,AO1185,"f",,Trigger)</f>
        <v>47591</v>
      </c>
      <c r="AR1185" s="158">
        <f>_xll.qlInterestRateIndexMaturity(Currency&amp;"ibor"&amp;Tenor,AQ1185,Trigger)</f>
        <v>47623</v>
      </c>
      <c r="AS1185" s="320">
        <f>_xll.qlIndexFixing($AC$5,AP1185,TRUE,_xll.ohTrigger(Trigger,Trigger1M))</f>
        <v>1.6868415337228104E-2</v>
      </c>
      <c r="AT1185" s="320">
        <f>_xll.qlIndexFixing($AU$1,AP1185,TRUE,_xll.ohTrigger(Trigger,Trigger1M))</f>
        <v>1.6391135988545191E-2</v>
      </c>
    </row>
    <row r="1186" spans="41:46" ht="11.25" customHeight="1" x14ac:dyDescent="0.25">
      <c r="AO1186" s="159" t="s">
        <v>90</v>
      </c>
      <c r="AP1186" s="158">
        <f>_xll.qlInterestRateIndexFixingDate(Currency&amp;"ibor"&amp;Tenor,AQ1186,Trigger)</f>
        <v>47596</v>
      </c>
      <c r="AQ1186" s="158">
        <f>_xll.qlCalendarAdvance(Calendar,AQ1185,AO1186,"f",,Trigger)</f>
        <v>47598</v>
      </c>
      <c r="AR1186" s="158">
        <f>_xll.qlInterestRateIndexMaturity(Currency&amp;"ibor"&amp;Tenor,AQ1186,Trigger)</f>
        <v>47630</v>
      </c>
      <c r="AS1186" s="320">
        <f>_xll.qlIndexFixing($AC$5,AP1186,TRUE,_xll.ohTrigger(Trigger,Trigger1M))</f>
        <v>1.6660697670378699E-2</v>
      </c>
      <c r="AT1186" s="320">
        <f>_xll.qlIndexFixing($AU$1,AP1186,TRUE,_xll.ohTrigger(Trigger,Trigger1M))</f>
        <v>1.6387737546452452E-2</v>
      </c>
    </row>
    <row r="1187" spans="41:46" ht="11.25" customHeight="1" x14ac:dyDescent="0.25">
      <c r="AO1187" s="159" t="s">
        <v>90</v>
      </c>
      <c r="AP1187" s="158">
        <f>_xll.qlInterestRateIndexFixingDate(Currency&amp;"ibor"&amp;Tenor,AQ1187,Trigger)</f>
        <v>47602</v>
      </c>
      <c r="AQ1187" s="158">
        <f>_xll.qlCalendarAdvance(Calendar,AQ1186,AO1187,"f",,Trigger)</f>
        <v>47605</v>
      </c>
      <c r="AR1187" s="158">
        <f>_xll.qlInterestRateIndexMaturity(Currency&amp;"ibor"&amp;Tenor,AQ1187,Trigger)</f>
        <v>47637</v>
      </c>
      <c r="AS1187" s="320">
        <f>_xll.qlIndexFixing($AC$5,AP1187,TRUE,_xll.ohTrigger(Trigger,Trigger1M))</f>
        <v>1.6452410761340908E-2</v>
      </c>
      <c r="AT1187" s="320">
        <f>_xll.qlIndexFixing($AU$1,AP1187,TRUE,_xll.ohTrigger(Trigger,Trigger1M))</f>
        <v>1.6384318104173123E-2</v>
      </c>
    </row>
    <row r="1188" spans="41:46" ht="11.25" customHeight="1" x14ac:dyDescent="0.25">
      <c r="AO1188" s="159" t="s">
        <v>90</v>
      </c>
      <c r="AP1188" s="158">
        <f>_xll.qlInterestRateIndexFixingDate(Currency&amp;"ibor"&amp;Tenor,AQ1188,Trigger)</f>
        <v>47610</v>
      </c>
      <c r="AQ1188" s="158">
        <f>_xll.qlCalendarAdvance(Calendar,AQ1187,AO1188,"f",,Trigger)</f>
        <v>47612</v>
      </c>
      <c r="AR1188" s="158">
        <f>_xll.qlInterestRateIndexMaturity(Currency&amp;"ibor"&amp;Tenor,AQ1188,Trigger)</f>
        <v>47644</v>
      </c>
      <c r="AS1188" s="320">
        <f>_xll.qlIndexFixing($AC$5,AP1188,TRUE,_xll.ohTrigger(Trigger,Trigger1M))</f>
        <v>1.6243554641834357E-2</v>
      </c>
      <c r="AT1188" s="320">
        <f>_xll.qlIndexFixing($AU$1,AP1188,TRUE,_xll.ohTrigger(Trigger,Trigger1M))</f>
        <v>1.6380872183923978E-2</v>
      </c>
    </row>
    <row r="1189" spans="41:46" ht="11.25" customHeight="1" x14ac:dyDescent="0.25">
      <c r="AO1189" s="159" t="s">
        <v>90</v>
      </c>
      <c r="AP1189" s="158">
        <f>_xll.qlInterestRateIndexFixingDate(Currency&amp;"ibor"&amp;Tenor,AQ1189,Trigger)</f>
        <v>47617</v>
      </c>
      <c r="AQ1189" s="158">
        <f>_xll.qlCalendarAdvance(Calendar,AQ1188,AO1189,"f",,Trigger)</f>
        <v>47619</v>
      </c>
      <c r="AR1189" s="158">
        <f>_xll.qlInterestRateIndexMaturity(Currency&amp;"ibor"&amp;Tenor,AQ1189,Trigger)</f>
        <v>47651</v>
      </c>
      <c r="AS1189" s="320">
        <f>_xll.qlIndexFixing($AC$5,AP1189,TRUE,_xll.ohTrigger(Trigger,Trigger1M))</f>
        <v>1.609825269730053E-2</v>
      </c>
      <c r="AT1189" s="320">
        <f>_xll.qlIndexFixing($AU$1,AP1189,TRUE,_xll.ohTrigger(Trigger,Trigger1M))</f>
        <v>1.637739430094487E-2</v>
      </c>
    </row>
    <row r="1190" spans="41:46" ht="11.25" customHeight="1" x14ac:dyDescent="0.25">
      <c r="AO1190" s="159" t="s">
        <v>90</v>
      </c>
      <c r="AP1190" s="158">
        <f>_xll.qlInterestRateIndexFixingDate(Currency&amp;"ibor"&amp;Tenor,AQ1190,Trigger)</f>
        <v>47624</v>
      </c>
      <c r="AQ1190" s="158">
        <f>_xll.qlCalendarAdvance(Calendar,AQ1189,AO1190,"f",,Trigger)</f>
        <v>47626</v>
      </c>
      <c r="AR1190" s="158">
        <f>_xll.qlInterestRateIndexMaturity(Currency&amp;"ibor"&amp;Tenor,AQ1190,Trigger)</f>
        <v>47658</v>
      </c>
      <c r="AS1190" s="320">
        <f>_xll.qlIndexFixing($AC$5,AP1190,TRUE,_xll.ohTrigger(Trigger,Trigger1M))</f>
        <v>1.6113055877799431E-2</v>
      </c>
      <c r="AT1190" s="320">
        <f>_xll.qlIndexFixing($AU$1,AP1190,TRUE,_xll.ohTrigger(Trigger,Trigger1M))</f>
        <v>1.6373880881404568E-2</v>
      </c>
    </row>
    <row r="1191" spans="41:46" ht="11.25" customHeight="1" x14ac:dyDescent="0.25">
      <c r="AO1191" s="159" t="s">
        <v>90</v>
      </c>
      <c r="AP1191" s="158">
        <f>_xll.qlInterestRateIndexFixingDate(Currency&amp;"ibor"&amp;Tenor,AQ1191,Trigger)</f>
        <v>47631</v>
      </c>
      <c r="AQ1191" s="158">
        <f>_xll.qlCalendarAdvance(Calendar,AQ1190,AO1191,"f",,Trigger)</f>
        <v>47633</v>
      </c>
      <c r="AR1191" s="158">
        <f>_xll.qlInterestRateIndexMaturity(Currency&amp;"ibor"&amp;Tenor,AQ1191,Trigger)</f>
        <v>47662</v>
      </c>
      <c r="AS1191" s="320">
        <f>_xll.qlIndexFixing($AC$5,AP1191,TRUE,_xll.ohTrigger(Trigger,Trigger1M))</f>
        <v>1.6123604171157695E-2</v>
      </c>
      <c r="AT1191" s="320">
        <f>_xll.qlIndexFixing($AU$1,AP1191,TRUE,_xll.ohTrigger(Trigger,Trigger1M))</f>
        <v>1.6369984685446117E-2</v>
      </c>
    </row>
    <row r="1192" spans="41:46" ht="11.25" customHeight="1" x14ac:dyDescent="0.25">
      <c r="AO1192" s="159" t="s">
        <v>90</v>
      </c>
      <c r="AP1192" s="158">
        <f>_xll.qlInterestRateIndexFixingDate(Currency&amp;"ibor"&amp;Tenor,AQ1192,Trigger)</f>
        <v>47638</v>
      </c>
      <c r="AQ1192" s="158">
        <f>_xll.qlCalendarAdvance(Calendar,AQ1191,AO1192,"f",,Trigger)</f>
        <v>47640</v>
      </c>
      <c r="AR1192" s="158">
        <f>_xll.qlInterestRateIndexMaturity(Currency&amp;"ibor"&amp;Tenor,AQ1192,Trigger)</f>
        <v>47672</v>
      </c>
      <c r="AS1192" s="320">
        <f>_xll.qlIndexFixing($AC$5,AP1192,TRUE,_xll.ohTrigger(Trigger,Trigger1M))</f>
        <v>1.6142662297148058E-2</v>
      </c>
      <c r="AT1192" s="320">
        <f>_xll.qlIndexFixing($AU$1,AP1192,TRUE,_xll.ohTrigger(Trigger,Trigger1M))</f>
        <v>1.6366747096998868E-2</v>
      </c>
    </row>
    <row r="1193" spans="41:46" ht="11.25" customHeight="1" x14ac:dyDescent="0.25">
      <c r="AO1193" s="159" t="s">
        <v>90</v>
      </c>
      <c r="AP1193" s="158">
        <f>_xll.qlInterestRateIndexFixingDate(Currency&amp;"ibor"&amp;Tenor,AQ1193,Trigger)</f>
        <v>47645</v>
      </c>
      <c r="AQ1193" s="158">
        <f>_xll.qlCalendarAdvance(Calendar,AQ1192,AO1193,"f",,Trigger)</f>
        <v>47647</v>
      </c>
      <c r="AR1193" s="158">
        <f>_xll.qlInterestRateIndexMaturity(Currency&amp;"ibor"&amp;Tenor,AQ1193,Trigger)</f>
        <v>47679</v>
      </c>
      <c r="AS1193" s="320">
        <f>_xll.qlIndexFixing($AC$5,AP1193,TRUE,_xll.ohTrigger(Trigger,Trigger1M))</f>
        <v>1.6157465536000282E-2</v>
      </c>
      <c r="AT1193" s="320">
        <f>_xll.qlIndexFixing($AU$1,AP1193,TRUE,_xll.ohTrigger(Trigger,Trigger1M))</f>
        <v>1.6363127084876306E-2</v>
      </c>
    </row>
    <row r="1194" spans="41:46" ht="11.25" customHeight="1" x14ac:dyDescent="0.25">
      <c r="AO1194" s="159" t="s">
        <v>90</v>
      </c>
      <c r="AP1194" s="158">
        <f>_xll.qlInterestRateIndexFixingDate(Currency&amp;"ibor"&amp;Tenor,AQ1194,Trigger)</f>
        <v>47652</v>
      </c>
      <c r="AQ1194" s="158">
        <f>_xll.qlCalendarAdvance(Calendar,AQ1193,AO1194,"f",,Trigger)</f>
        <v>47654</v>
      </c>
      <c r="AR1194" s="158">
        <f>_xll.qlInterestRateIndexMaturity(Currency&amp;"ibor"&amp;Tenor,AQ1194,Trigger)</f>
        <v>47686</v>
      </c>
      <c r="AS1194" s="320">
        <f>_xll.qlIndexFixing($AC$5,AP1194,TRUE,_xll.ohTrigger(Trigger,Trigger1M))</f>
        <v>1.6172268794301947E-2</v>
      </c>
      <c r="AT1194" s="320">
        <f>_xll.qlIndexFixing($AU$1,AP1194,TRUE,_xll.ohTrigger(Trigger,Trigger1M))</f>
        <v>1.635947189464082E-2</v>
      </c>
    </row>
    <row r="1195" spans="41:46" ht="11.25" customHeight="1" x14ac:dyDescent="0.25">
      <c r="AO1195" s="159" t="s">
        <v>90</v>
      </c>
      <c r="AP1195" s="158">
        <f>_xll.qlInterestRateIndexFixingDate(Currency&amp;"ibor"&amp;Tenor,AQ1195,Trigger)</f>
        <v>47659</v>
      </c>
      <c r="AQ1195" s="158">
        <f>_xll.qlCalendarAdvance(Calendar,AQ1194,AO1195,"f",,Trigger)</f>
        <v>47661</v>
      </c>
      <c r="AR1195" s="158">
        <f>_xll.qlInterestRateIndexMaturity(Currency&amp;"ibor"&amp;Tenor,AQ1195,Trigger)</f>
        <v>47693</v>
      </c>
      <c r="AS1195" s="320">
        <f>_xll.qlIndexFixing($AC$5,AP1195,TRUE,_xll.ohTrigger(Trigger,Trigger1M))</f>
        <v>1.6187072072055553E-2</v>
      </c>
      <c r="AT1195" s="320">
        <f>_xll.qlIndexFixing($AU$1,AP1195,TRUE,_xll.ohTrigger(Trigger,Trigger1M))</f>
        <v>1.635578170266383E-2</v>
      </c>
    </row>
    <row r="1196" spans="41:46" ht="11.25" customHeight="1" x14ac:dyDescent="0.25">
      <c r="AO1196" s="159" t="s">
        <v>90</v>
      </c>
      <c r="AP1196" s="158">
        <f>_xll.qlInterestRateIndexFixingDate(Currency&amp;"ibor"&amp;Tenor,AQ1196,Trigger)</f>
        <v>47666</v>
      </c>
      <c r="AQ1196" s="158">
        <f>_xll.qlCalendarAdvance(Calendar,AQ1195,AO1196,"f",,Trigger)</f>
        <v>47668</v>
      </c>
      <c r="AR1196" s="158">
        <f>_xll.qlInterestRateIndexMaturity(Currency&amp;"ibor"&amp;Tenor,AQ1196,Trigger)</f>
        <v>47700</v>
      </c>
      <c r="AS1196" s="320">
        <f>_xll.qlIndexFixing($AC$5,AP1196,TRUE,_xll.ohTrigger(Trigger,Trigger1M))</f>
        <v>1.62018753692586E-2</v>
      </c>
      <c r="AT1196" s="320">
        <f>_xll.qlIndexFixing($AU$1,AP1196,TRUE,_xll.ohTrigger(Trigger,Trigger1M))</f>
        <v>1.6352056685314253E-2</v>
      </c>
    </row>
    <row r="1197" spans="41:46" ht="11.25" customHeight="1" x14ac:dyDescent="0.25">
      <c r="AO1197" s="159" t="s">
        <v>90</v>
      </c>
      <c r="AP1197" s="158">
        <f>_xll.qlInterestRateIndexFixingDate(Currency&amp;"ibor"&amp;Tenor,AQ1197,Trigger)</f>
        <v>47673</v>
      </c>
      <c r="AQ1197" s="158">
        <f>_xll.qlCalendarAdvance(Calendar,AQ1196,AO1197,"f",,Trigger)</f>
        <v>47675</v>
      </c>
      <c r="AR1197" s="158">
        <f>_xll.qlInterestRateIndexMaturity(Currency&amp;"ibor"&amp;Tenor,AQ1197,Trigger)</f>
        <v>47707</v>
      </c>
      <c r="AS1197" s="320">
        <f>_xll.qlIndexFixing($AC$5,AP1197,TRUE,_xll.ohTrigger(Trigger,Trigger1M))</f>
        <v>1.621667868591109E-2</v>
      </c>
      <c r="AT1197" s="320">
        <f>_xll.qlIndexFixing($AU$1,AP1197,TRUE,_xll.ohTrigger(Trigger,Trigger1M))</f>
        <v>1.6348297018966007E-2</v>
      </c>
    </row>
    <row r="1198" spans="41:46" ht="11.25" customHeight="1" x14ac:dyDescent="0.25">
      <c r="AO1198" s="159" t="s">
        <v>90</v>
      </c>
      <c r="AP1198" s="158">
        <f>_xll.qlInterestRateIndexFixingDate(Currency&amp;"ibor"&amp;Tenor,AQ1198,Trigger)</f>
        <v>47680</v>
      </c>
      <c r="AQ1198" s="158">
        <f>_xll.qlCalendarAdvance(Calendar,AQ1197,AO1198,"f",,Trigger)</f>
        <v>47682</v>
      </c>
      <c r="AR1198" s="158">
        <f>_xll.qlInterestRateIndexMaturity(Currency&amp;"ibor"&amp;Tenor,AQ1198,Trigger)</f>
        <v>47714</v>
      </c>
      <c r="AS1198" s="320">
        <f>_xll.qlIndexFixing($AC$5,AP1198,TRUE,_xll.ohTrigger(Trigger,Trigger1M))</f>
        <v>1.6231482022018018E-2</v>
      </c>
      <c r="AT1198" s="320">
        <f>_xll.qlIndexFixing($AU$1,AP1198,TRUE,_xll.ohTrigger(Trigger,Trigger1M))</f>
        <v>1.6344502879990508E-2</v>
      </c>
    </row>
    <row r="1199" spans="41:46" ht="11.25" customHeight="1" x14ac:dyDescent="0.25">
      <c r="AO1199" s="159" t="s">
        <v>90</v>
      </c>
      <c r="AP1199" s="158">
        <f>_xll.qlInterestRateIndexFixingDate(Currency&amp;"ibor"&amp;Tenor,AQ1199,Trigger)</f>
        <v>47687</v>
      </c>
      <c r="AQ1199" s="158">
        <f>_xll.qlCalendarAdvance(Calendar,AQ1198,AO1199,"f",,Trigger)</f>
        <v>47689</v>
      </c>
      <c r="AR1199" s="158">
        <f>_xll.qlInterestRateIndexMaturity(Currency&amp;"ibor"&amp;Tenor,AQ1199,Trigger)</f>
        <v>47721</v>
      </c>
      <c r="AS1199" s="320">
        <f>_xll.qlIndexFixing($AC$5,AP1199,TRUE,_xll.ohTrigger(Trigger,Trigger1M))</f>
        <v>1.6246285377574388E-2</v>
      </c>
      <c r="AT1199" s="320">
        <f>_xll.qlIndexFixing($AU$1,AP1199,TRUE,_xll.ohTrigger(Trigger,Trigger1M))</f>
        <v>1.6340674444761671E-2</v>
      </c>
    </row>
    <row r="1200" spans="41:46" ht="11.25" customHeight="1" x14ac:dyDescent="0.25">
      <c r="AO1200" s="159" t="s">
        <v>90</v>
      </c>
      <c r="AP1200" s="158">
        <f>_xll.qlInterestRateIndexFixingDate(Currency&amp;"ibor"&amp;Tenor,AQ1200,Trigger)</f>
        <v>47694</v>
      </c>
      <c r="AQ1200" s="158">
        <f>_xll.qlCalendarAdvance(Calendar,AQ1199,AO1200,"f",,Trigger)</f>
        <v>47696</v>
      </c>
      <c r="AR1200" s="158">
        <f>_xll.qlInterestRateIndexMaturity(Currency&amp;"ibor"&amp;Tenor,AQ1200,Trigger)</f>
        <v>47728</v>
      </c>
      <c r="AS1200" s="320">
        <f>_xll.qlIndexFixing($AC$5,AP1200,TRUE,_xll.ohTrigger(Trigger,Trigger1M))</f>
        <v>1.6261088752582697E-2</v>
      </c>
      <c r="AT1200" s="320">
        <f>_xll.qlIndexFixing($AU$1,AP1200,TRUE,_xll.ohTrigger(Trigger,Trigger1M))</f>
        <v>1.6336811889650915E-2</v>
      </c>
    </row>
    <row r="1201" spans="41:46" ht="11.25" customHeight="1" x14ac:dyDescent="0.25">
      <c r="AO1201" s="159" t="s">
        <v>90</v>
      </c>
      <c r="AP1201" s="158">
        <f>_xll.qlInterestRateIndexFixingDate(Currency&amp;"ibor"&amp;Tenor,AQ1201,Trigger)</f>
        <v>47701</v>
      </c>
      <c r="AQ1201" s="158">
        <f>_xll.qlCalendarAdvance(Calendar,AQ1200,AO1201,"f",,Trigger)</f>
        <v>47703</v>
      </c>
      <c r="AR1201" s="158">
        <f>_xll.qlInterestRateIndexMaturity(Currency&amp;"ibor"&amp;Tenor,AQ1201,Trigger)</f>
        <v>47735</v>
      </c>
      <c r="AS1201" s="320">
        <f>_xll.qlIndexFixing($AC$5,AP1201,TRUE,_xll.ohTrigger(Trigger,Trigger1M))</f>
        <v>1.6275892147040449E-2</v>
      </c>
      <c r="AT1201" s="320">
        <f>_xll.qlIndexFixing($AU$1,AP1201,TRUE,_xll.ohTrigger(Trigger,Trigger1M))</f>
        <v>1.6332915391034653E-2</v>
      </c>
    </row>
    <row r="1202" spans="41:46" ht="11.25" customHeight="1" x14ac:dyDescent="0.25">
      <c r="AO1202" s="159" t="s">
        <v>90</v>
      </c>
      <c r="AP1202" s="158">
        <f>_xll.qlInterestRateIndexFixingDate(Currency&amp;"ibor"&amp;Tenor,AQ1202,Trigger)</f>
        <v>47708</v>
      </c>
      <c r="AQ1202" s="158">
        <f>_xll.qlCalendarAdvance(Calendar,AQ1201,AO1202,"f",,Trigger)</f>
        <v>47710</v>
      </c>
      <c r="AR1202" s="158">
        <f>_xll.qlInterestRateIndexMaturity(Currency&amp;"ibor"&amp;Tenor,AQ1202,Trigger)</f>
        <v>47742</v>
      </c>
      <c r="AS1202" s="320">
        <f>_xll.qlIndexFixing($AC$5,AP1202,TRUE,_xll.ohTrigger(Trigger,Trigger1M))</f>
        <v>1.6290695560947643E-2</v>
      </c>
      <c r="AT1202" s="320">
        <f>_xll.qlIndexFixing($AU$1,AP1202,TRUE,_xll.ohTrigger(Trigger,Trigger1M))</f>
        <v>1.6328985125281803E-2</v>
      </c>
    </row>
    <row r="1203" spans="41:46" ht="11.25" customHeight="1" x14ac:dyDescent="0.25">
      <c r="AO1203" s="159" t="s">
        <v>90</v>
      </c>
      <c r="AP1203" s="158">
        <f>_xll.qlInterestRateIndexFixingDate(Currency&amp;"ibor"&amp;Tenor,AQ1203,Trigger)</f>
        <v>47715</v>
      </c>
      <c r="AQ1203" s="158">
        <f>_xll.qlCalendarAdvance(Calendar,AQ1202,AO1203,"f",,Trigger)</f>
        <v>47717</v>
      </c>
      <c r="AR1203" s="158">
        <f>_xll.qlInterestRateIndexMaturity(Currency&amp;"ibor"&amp;Tenor,AQ1203,Trigger)</f>
        <v>47749</v>
      </c>
      <c r="AS1203" s="320">
        <f>_xll.qlIndexFixing($AC$5,AP1203,TRUE,_xll.ohTrigger(Trigger,Trigger1M))</f>
        <v>1.6305498994311773E-2</v>
      </c>
      <c r="AT1203" s="320">
        <f>_xll.qlIndexFixing($AU$1,AP1203,TRUE,_xll.ohTrigger(Trigger,Trigger1M))</f>
        <v>1.6325021268763784E-2</v>
      </c>
    </row>
    <row r="1204" spans="41:46" ht="11.25" customHeight="1" x14ac:dyDescent="0.25">
      <c r="AO1204" s="159" t="s">
        <v>90</v>
      </c>
      <c r="AP1204" s="158">
        <f>_xll.qlInterestRateIndexFixingDate(Currency&amp;"ibor"&amp;Tenor,AQ1204,Trigger)</f>
        <v>47722</v>
      </c>
      <c r="AQ1204" s="158">
        <f>_xll.qlCalendarAdvance(Calendar,AQ1203,AO1204,"f",,Trigger)</f>
        <v>47724</v>
      </c>
      <c r="AR1204" s="158">
        <f>_xll.qlInterestRateIndexMaturity(Currency&amp;"ibor"&amp;Tenor,AQ1204,Trigger)</f>
        <v>47756</v>
      </c>
      <c r="AS1204" s="320">
        <f>_xll.qlIndexFixing($AC$5,AP1204,TRUE,_xll.ohTrigger(Trigger,Trigger1M))</f>
        <v>1.6320302447120349E-2</v>
      </c>
      <c r="AT1204" s="320">
        <f>_xll.qlIndexFixing($AU$1,AP1204,TRUE,_xll.ohTrigger(Trigger,Trigger1M))</f>
        <v>1.6321023997857009E-2</v>
      </c>
    </row>
    <row r="1205" spans="41:46" ht="11.25" customHeight="1" x14ac:dyDescent="0.25">
      <c r="AO1205" s="159" t="s">
        <v>90</v>
      </c>
      <c r="AP1205" s="158">
        <f>_xll.qlInterestRateIndexFixingDate(Currency&amp;"ibor"&amp;Tenor,AQ1205,Trigger)</f>
        <v>47729</v>
      </c>
      <c r="AQ1205" s="158">
        <f>_xll.qlCalendarAdvance(Calendar,AQ1204,AO1205,"f",,Trigger)</f>
        <v>47731</v>
      </c>
      <c r="AR1205" s="158">
        <f>_xll.qlInterestRateIndexMaturity(Currency&amp;"ibor"&amp;Tenor,AQ1205,Trigger)</f>
        <v>47763</v>
      </c>
      <c r="AS1205" s="320">
        <f>_xll.qlIndexFixing($AC$5,AP1205,TRUE,_xll.ohTrigger(Trigger,Trigger1M))</f>
        <v>1.6335105919383364E-2</v>
      </c>
      <c r="AT1205" s="320">
        <f>_xll.qlIndexFixing($AU$1,AP1205,TRUE,_xll.ohTrigger(Trigger,Trigger1M))</f>
        <v>1.6316993488935394E-2</v>
      </c>
    </row>
    <row r="1206" spans="41:46" ht="11.25" customHeight="1" x14ac:dyDescent="0.25">
      <c r="AO1206" s="159" t="s">
        <v>90</v>
      </c>
      <c r="AP1206" s="158">
        <f>_xll.qlInterestRateIndexFixingDate(Currency&amp;"ibor"&amp;Tenor,AQ1206,Trigger)</f>
        <v>47736</v>
      </c>
      <c r="AQ1206" s="158">
        <f>_xll.qlCalendarAdvance(Calendar,AQ1205,AO1206,"f",,Trigger)</f>
        <v>47738</v>
      </c>
      <c r="AR1206" s="158">
        <f>_xll.qlInterestRateIndexMaturity(Currency&amp;"ibor"&amp;Tenor,AQ1206,Trigger)</f>
        <v>47770</v>
      </c>
      <c r="AS1206" s="320">
        <f>_xll.qlIndexFixing($AC$5,AP1206,TRUE,_xll.ohTrigger(Trigger,Trigger1M))</f>
        <v>1.6349909411098318E-2</v>
      </c>
      <c r="AT1206" s="320">
        <f>_xll.qlIndexFixing($AU$1,AP1206,TRUE,_xll.ohTrigger(Trigger,Trigger1M))</f>
        <v>1.631292991836536E-2</v>
      </c>
    </row>
    <row r="1207" spans="41:46" ht="11.25" customHeight="1" x14ac:dyDescent="0.25">
      <c r="AO1207" s="159" t="s">
        <v>90</v>
      </c>
      <c r="AP1207" s="158">
        <f>_xll.qlInterestRateIndexFixingDate(Currency&amp;"ibor"&amp;Tenor,AQ1207,Trigger)</f>
        <v>47743</v>
      </c>
      <c r="AQ1207" s="158">
        <f>_xll.qlCalendarAdvance(Calendar,AQ1206,AO1207,"f",,Trigger)</f>
        <v>47745</v>
      </c>
      <c r="AR1207" s="158">
        <f>_xll.qlInterestRateIndexMaturity(Currency&amp;"ibor"&amp;Tenor,AQ1207,Trigger)</f>
        <v>47777</v>
      </c>
      <c r="AS1207" s="320">
        <f>_xll.qlIndexFixing($AC$5,AP1207,TRUE,_xll.ohTrigger(Trigger,Trigger1M))</f>
        <v>1.6364712922262714E-2</v>
      </c>
      <c r="AT1207" s="320">
        <f>_xll.qlIndexFixing($AU$1,AP1207,TRUE,_xll.ohTrigger(Trigger,Trigger1M))</f>
        <v>1.6308833462525818E-2</v>
      </c>
    </row>
    <row r="1208" spans="41:46" ht="11.25" customHeight="1" x14ac:dyDescent="0.25">
      <c r="AO1208" s="159" t="s">
        <v>90</v>
      </c>
      <c r="AP1208" s="158">
        <f>_xll.qlInterestRateIndexFixingDate(Currency&amp;"ibor"&amp;Tenor,AQ1208,Trigger)</f>
        <v>47750</v>
      </c>
      <c r="AQ1208" s="158">
        <f>_xll.qlCalendarAdvance(Calendar,AQ1207,AO1208,"f",,Trigger)</f>
        <v>47752</v>
      </c>
      <c r="AR1208" s="158">
        <f>_xll.qlInterestRateIndexMaturity(Currency&amp;"ibor"&amp;Tenor,AQ1208,Trigger)</f>
        <v>47784</v>
      </c>
      <c r="AS1208" s="320">
        <f>_xll.qlIndexFixing($AC$5,AP1208,TRUE,_xll.ohTrigger(Trigger,Trigger1M))</f>
        <v>1.637951645287905E-2</v>
      </c>
      <c r="AT1208" s="320">
        <f>_xll.qlIndexFixing($AU$1,AP1208,TRUE,_xll.ohTrigger(Trigger,Trigger1M))</f>
        <v>1.6304704297788186E-2</v>
      </c>
    </row>
    <row r="1209" spans="41:46" ht="11.25" customHeight="1" x14ac:dyDescent="0.25">
      <c r="AO1209" s="159" t="s">
        <v>90</v>
      </c>
      <c r="AP1209" s="158">
        <f>_xll.qlInterestRateIndexFixingDate(Currency&amp;"ibor"&amp;Tenor,AQ1209,Trigger)</f>
        <v>47757</v>
      </c>
      <c r="AQ1209" s="158">
        <f>_xll.qlCalendarAdvance(Calendar,AQ1208,AO1209,"f",,Trigger)</f>
        <v>47759</v>
      </c>
      <c r="AR1209" s="158">
        <f>_xll.qlInterestRateIndexMaturity(Currency&amp;"ibor"&amp;Tenor,AQ1209,Trigger)</f>
        <v>47791</v>
      </c>
      <c r="AS1209" s="320">
        <f>_xll.qlIndexFixing($AC$5,AP1209,TRUE,_xll.ohTrigger(Trigger,Trigger1M))</f>
        <v>1.6394320002944829E-2</v>
      </c>
      <c r="AT1209" s="320">
        <f>_xll.qlIndexFixing($AU$1,AP1209,TRUE,_xll.ohTrigger(Trigger,Trigger1M))</f>
        <v>1.6300542600523882E-2</v>
      </c>
    </row>
    <row r="1210" spans="41:46" ht="11.25" customHeight="1" x14ac:dyDescent="0.25">
      <c r="AO1210" s="159" t="s">
        <v>90</v>
      </c>
      <c r="AP1210" s="158">
        <f>_xll.qlInterestRateIndexFixingDate(Currency&amp;"ibor"&amp;Tenor,AQ1210,Trigger)</f>
        <v>47764</v>
      </c>
      <c r="AQ1210" s="158">
        <f>_xll.qlCalendarAdvance(Calendar,AQ1209,AO1210,"f",,Trigger)</f>
        <v>47766</v>
      </c>
      <c r="AR1210" s="158">
        <f>_xll.qlInterestRateIndexMaturity(Currency&amp;"ibor"&amp;Tenor,AQ1210,Trigger)</f>
        <v>47798</v>
      </c>
      <c r="AS1210" s="320">
        <f>_xll.qlIndexFixing($AC$5,AP1210,TRUE,_xll.ohTrigger(Trigger,Trigger1M))</f>
        <v>1.6409123572465045E-2</v>
      </c>
      <c r="AT1210" s="320">
        <f>_xll.qlIndexFixing($AU$1,AP1210,TRUE,_xll.ohTrigger(Trigger,Trigger1M))</f>
        <v>1.629634854710682E-2</v>
      </c>
    </row>
    <row r="1211" spans="41:46" ht="11.25" customHeight="1" x14ac:dyDescent="0.25">
      <c r="AO1211" s="159" t="s">
        <v>90</v>
      </c>
      <c r="AP1211" s="158">
        <f>_xll.qlInterestRateIndexFixingDate(Currency&amp;"ibor"&amp;Tenor,AQ1211,Trigger)</f>
        <v>47771</v>
      </c>
      <c r="AQ1211" s="158">
        <f>_xll.qlCalendarAdvance(Calendar,AQ1210,AO1211,"f",,Trigger)</f>
        <v>47773</v>
      </c>
      <c r="AR1211" s="158">
        <f>_xll.qlInterestRateIndexMaturity(Currency&amp;"ibor"&amp;Tenor,AQ1211,Trigger)</f>
        <v>47805</v>
      </c>
      <c r="AS1211" s="320">
        <f>_xll.qlIndexFixing($AC$5,AP1211,TRUE,_xll.ohTrigger(Trigger,Trigger1M))</f>
        <v>1.6423927161434704E-2</v>
      </c>
      <c r="AT1211" s="320">
        <f>_xll.qlIndexFixing($AU$1,AP1211,TRUE,_xll.ohTrigger(Trigger,Trigger1M))</f>
        <v>1.6292122313910917E-2</v>
      </c>
    </row>
    <row r="1212" spans="41:46" ht="11.25" customHeight="1" x14ac:dyDescent="0.25">
      <c r="AO1212" s="159" t="s">
        <v>90</v>
      </c>
      <c r="AP1212" s="158">
        <f>_xll.qlInterestRateIndexFixingDate(Currency&amp;"ibor"&amp;Tenor,AQ1212,Trigger)</f>
        <v>47778</v>
      </c>
      <c r="AQ1212" s="158">
        <f>_xll.qlCalendarAdvance(Calendar,AQ1211,AO1212,"f",,Trigger)</f>
        <v>47780</v>
      </c>
      <c r="AR1212" s="158">
        <f>_xll.qlInterestRateIndexMaturity(Currency&amp;"ibor"&amp;Tenor,AQ1212,Trigger)</f>
        <v>47812</v>
      </c>
      <c r="AS1212" s="320">
        <f>_xll.qlIndexFixing($AC$5,AP1212,TRUE,_xll.ohTrigger(Trigger,Trigger1M))</f>
        <v>1.6438730769856302E-2</v>
      </c>
      <c r="AT1212" s="320">
        <f>_xll.qlIndexFixing($AU$1,AP1212,TRUE,_xll.ohTrigger(Trigger,Trigger1M))</f>
        <v>1.6287864077310088E-2</v>
      </c>
    </row>
    <row r="1213" spans="41:46" ht="11.25" customHeight="1" x14ac:dyDescent="0.25">
      <c r="AO1213" s="159" t="s">
        <v>90</v>
      </c>
      <c r="AP1213" s="158">
        <f>_xll.qlInterestRateIndexFixingDate(Currency&amp;"ibor"&amp;Tenor,AQ1213,Trigger)</f>
        <v>47785</v>
      </c>
      <c r="AQ1213" s="158">
        <f>_xll.qlCalendarAdvance(Calendar,AQ1212,AO1213,"f",,Trigger)</f>
        <v>47787</v>
      </c>
      <c r="AR1213" s="158">
        <f>_xll.qlInterestRateIndexMaturity(Currency&amp;"ibor"&amp;Tenor,AQ1213,Trigger)</f>
        <v>47816</v>
      </c>
      <c r="AS1213" s="320">
        <f>_xll.qlIndexFixing($AC$5,AP1213,TRUE,_xll.ohTrigger(Trigger,Trigger1M))</f>
        <v>1.6449235230708924E-2</v>
      </c>
      <c r="AT1213" s="320">
        <f>_xll.qlIndexFixing($AU$1,AP1213,TRUE,_xll.ohTrigger(Trigger,Trigger1M))</f>
        <v>1.6283396560172133E-2</v>
      </c>
    </row>
    <row r="1214" spans="41:46" ht="11.25" customHeight="1" x14ac:dyDescent="0.25">
      <c r="AO1214" s="159" t="s">
        <v>90</v>
      </c>
      <c r="AP1214" s="158">
        <f>_xll.qlInterestRateIndexFixingDate(Currency&amp;"ibor"&amp;Tenor,AQ1214,Trigger)</f>
        <v>47792</v>
      </c>
      <c r="AQ1214" s="158">
        <f>_xll.qlCalendarAdvance(Calendar,AQ1213,AO1214,"f",,Trigger)</f>
        <v>47794</v>
      </c>
      <c r="AR1214" s="158">
        <f>_xll.qlInterestRateIndexMaturity(Currency&amp;"ibor"&amp;Tenor,AQ1214,Trigger)</f>
        <v>47826</v>
      </c>
      <c r="AS1214" s="320">
        <f>_xll.qlIndexFixing($AC$5,AP1214,TRUE,_xll.ohTrigger(Trigger,Trigger1M))</f>
        <v>1.6468338045052822E-2</v>
      </c>
      <c r="AT1214" s="320">
        <f>_xll.qlIndexFixing($AU$1,AP1214,TRUE,_xll.ohTrigger(Trigger,Trigger1M))</f>
        <v>1.6279252299381819E-2</v>
      </c>
    </row>
    <row r="1215" spans="41:46" ht="11.25" customHeight="1" x14ac:dyDescent="0.25">
      <c r="AO1215" s="159" t="s">
        <v>90</v>
      </c>
      <c r="AP1215" s="158">
        <f>_xll.qlInterestRateIndexFixingDate(Currency&amp;"ibor"&amp;Tenor,AQ1215,Trigger)</f>
        <v>47799</v>
      </c>
      <c r="AQ1215" s="158">
        <f>_xll.qlCalendarAdvance(Calendar,AQ1214,AO1215,"f",,Trigger)</f>
        <v>47801</v>
      </c>
      <c r="AR1215" s="158">
        <f>_xll.qlInterestRateIndexMaturity(Currency&amp;"ibor"&amp;Tenor,AQ1215,Trigger)</f>
        <v>47833</v>
      </c>
      <c r="AS1215" s="320">
        <f>_xll.qlIndexFixing($AC$5,AP1215,TRUE,_xll.ohTrigger(Trigger,Trigger1M))</f>
        <v>1.6483141711827742E-2</v>
      </c>
      <c r="AT1215" s="320">
        <f>_xll.qlIndexFixing($AU$1,AP1215,TRUE,_xll.ohTrigger(Trigger,Trigger1M))</f>
        <v>1.6274899110799712E-2</v>
      </c>
    </row>
    <row r="1216" spans="41:46" ht="11.25" customHeight="1" x14ac:dyDescent="0.25">
      <c r="AO1216" s="159" t="s">
        <v>90</v>
      </c>
      <c r="AP1216" s="158">
        <f>_xll.qlInterestRateIndexFixingDate(Currency&amp;"ibor"&amp;Tenor,AQ1216,Trigger)</f>
        <v>47806</v>
      </c>
      <c r="AQ1216" s="158">
        <f>_xll.qlCalendarAdvance(Calendar,AQ1215,AO1216,"f",,Trigger)</f>
        <v>47808</v>
      </c>
      <c r="AR1216" s="158">
        <f>_xll.qlInterestRateIndexMaturity(Currency&amp;"ibor"&amp;Tenor,AQ1216,Trigger)</f>
        <v>47840</v>
      </c>
      <c r="AS1216" s="320">
        <f>_xll.qlIndexFixing($AC$5,AP1216,TRUE,_xll.ohTrigger(Trigger,Trigger1M))</f>
        <v>1.6497945398054603E-2</v>
      </c>
      <c r="AT1216" s="320">
        <f>_xll.qlIndexFixing($AU$1,AP1216,TRUE,_xll.ohTrigger(Trigger,Trigger1M))</f>
        <v>1.6270514624305843E-2</v>
      </c>
    </row>
    <row r="1217" spans="41:46" ht="11.25" customHeight="1" x14ac:dyDescent="0.25">
      <c r="AO1217" s="159" t="s">
        <v>90</v>
      </c>
      <c r="AP1217" s="158">
        <f>_xll.qlInterestRateIndexFixingDate(Currency&amp;"ibor"&amp;Tenor,AQ1217,Trigger)</f>
        <v>47813</v>
      </c>
      <c r="AQ1217" s="158">
        <f>_xll.qlCalendarAdvance(Calendar,AQ1216,AO1217,"f",,Trigger)</f>
        <v>47815</v>
      </c>
      <c r="AR1217" s="158">
        <f>_xll.qlInterestRateIndexMaturity(Currency&amp;"ibor"&amp;Tenor,AQ1217,Trigger)</f>
        <v>47847</v>
      </c>
      <c r="AS1217" s="320">
        <f>_xll.qlIndexFixing($AC$5,AP1217,TRUE,_xll.ohTrigger(Trigger,Trigger1M))</f>
        <v>1.6512749103733404E-2</v>
      </c>
      <c r="AT1217" s="320">
        <f>_xll.qlIndexFixing($AU$1,AP1217,TRUE,_xll.ohTrigger(Trigger,Trigger1M))</f>
        <v>1.6266099016269131E-2</v>
      </c>
    </row>
    <row r="1218" spans="41:46" ht="11.25" customHeight="1" x14ac:dyDescent="0.25">
      <c r="AO1218" s="159" t="s">
        <v>90</v>
      </c>
      <c r="AP1218" s="158">
        <f>_xll.qlInterestRateIndexFixingDate(Currency&amp;"ibor"&amp;Tenor,AQ1218,Trigger)</f>
        <v>47820</v>
      </c>
      <c r="AQ1218" s="158">
        <f>_xll.qlCalendarAdvance(Calendar,AQ1217,AO1218,"f",,Trigger)</f>
        <v>47822</v>
      </c>
      <c r="AR1218" s="158">
        <f>_xll.qlInterestRateIndexMaturity(Currency&amp;"ibor"&amp;Tenor,AQ1218,Trigger)</f>
        <v>47854</v>
      </c>
      <c r="AS1218" s="320">
        <f>_xll.qlIndexFixing($AC$5,AP1218,TRUE,_xll.ohTrigger(Trigger,Trigger1M))</f>
        <v>1.6527552828861647E-2</v>
      </c>
      <c r="AT1218" s="320">
        <f>_xll.qlIndexFixing($AU$1,AP1218,TRUE,_xll.ohTrigger(Trigger,Trigger1M))</f>
        <v>1.6261652463063492E-2</v>
      </c>
    </row>
    <row r="1219" spans="41:46" ht="11.25" customHeight="1" x14ac:dyDescent="0.25">
      <c r="AO1219" s="159" t="s">
        <v>90</v>
      </c>
      <c r="AP1219" s="158">
        <f>_xll.qlInterestRateIndexFixingDate(Currency&amp;"ibor"&amp;Tenor,AQ1219,Trigger)</f>
        <v>47827</v>
      </c>
      <c r="AQ1219" s="158">
        <f>_xll.qlCalendarAdvance(Calendar,AQ1218,AO1219,"f",,Trigger)</f>
        <v>47829</v>
      </c>
      <c r="AR1219" s="158">
        <f>_xll.qlInterestRateIndexMaturity(Currency&amp;"ibor"&amp;Tenor,AQ1219,Trigger)</f>
        <v>47861</v>
      </c>
      <c r="AS1219" s="320">
        <f>_xll.qlIndexFixing($AC$5,AP1219,TRUE,_xll.ohTrigger(Trigger,Trigger1M))</f>
        <v>1.654235657344183E-2</v>
      </c>
      <c r="AT1219" s="320">
        <f>_xll.qlIndexFixing($AU$1,AP1219,TRUE,_xll.ohTrigger(Trigger,Trigger1M))</f>
        <v>1.6257175141065339E-2</v>
      </c>
    </row>
    <row r="1220" spans="41:46" ht="11.25" customHeight="1" x14ac:dyDescent="0.25">
      <c r="AO1220" s="159" t="s">
        <v>90</v>
      </c>
      <c r="AP1220" s="158">
        <f>_xll.qlInterestRateIndexFixingDate(Currency&amp;"ibor"&amp;Tenor,AQ1220,Trigger)</f>
        <v>47834</v>
      </c>
      <c r="AQ1220" s="158">
        <f>_xll.qlCalendarAdvance(Calendar,AQ1219,AO1220,"f",,Trigger)</f>
        <v>47836</v>
      </c>
      <c r="AR1220" s="158">
        <f>_xll.qlInterestRateIndexMaturity(Currency&amp;"ibor"&amp;Tenor,AQ1220,Trigger)</f>
        <v>47868</v>
      </c>
      <c r="AS1220" s="320">
        <f>_xll.qlIndexFixing($AC$5,AP1220,TRUE,_xll.ohTrigger(Trigger,Trigger1M))</f>
        <v>1.6557160337476451E-2</v>
      </c>
      <c r="AT1220" s="320">
        <f>_xll.qlIndexFixing($AU$1,AP1220,TRUE,_xll.ohTrigger(Trigger,Trigger1M))</f>
        <v>1.6252667226643591E-2</v>
      </c>
    </row>
    <row r="1221" spans="41:46" ht="11.25" customHeight="1" x14ac:dyDescent="0.25">
      <c r="AO1221" s="159" t="s">
        <v>90</v>
      </c>
      <c r="AP1221" s="158">
        <f>_xll.qlInterestRateIndexFixingDate(Currency&amp;"ibor"&amp;Tenor,AQ1221,Trigger)</f>
        <v>47840</v>
      </c>
      <c r="AQ1221" s="158">
        <f>_xll.qlCalendarAdvance(Calendar,AQ1220,AO1221,"f",,Trigger)</f>
        <v>47844</v>
      </c>
      <c r="AR1221" s="158">
        <f>_xll.qlInterestRateIndexMaturity(Currency&amp;"ibor"&amp;Tenor,AQ1221,Trigger)</f>
        <v>47875</v>
      </c>
      <c r="AS1221" s="320">
        <f>_xll.qlIndexFixing($AC$5,AP1221,TRUE,_xll.ohTrigger(Trigger,Trigger1M))</f>
        <v>1.6572640248619857E-2</v>
      </c>
      <c r="AT1221" s="320">
        <f>_xll.qlIndexFixing($AU$1,AP1221,TRUE,_xll.ohTrigger(Trigger,Trigger1M))</f>
        <v>1.6247438717388284E-2</v>
      </c>
    </row>
    <row r="1222" spans="41:46" ht="11.25" customHeight="1" x14ac:dyDescent="0.25">
      <c r="AO1222" s="159" t="s">
        <v>90</v>
      </c>
      <c r="AP1222" s="158">
        <f>_xll.qlInterestRateIndexFixingDate(Currency&amp;"ibor"&amp;Tenor,AQ1222,Trigger)</f>
        <v>47848</v>
      </c>
      <c r="AQ1222" s="158">
        <f>_xll.qlCalendarAdvance(Calendar,AQ1221,AO1222,"f",,Trigger)</f>
        <v>47851</v>
      </c>
      <c r="AR1222" s="158">
        <f>_xll.qlInterestRateIndexMaturity(Currency&amp;"ibor"&amp;Tenor,AQ1222,Trigger)</f>
        <v>47882</v>
      </c>
      <c r="AS1222" s="320">
        <f>_xll.qlIndexFixing($AC$5,AP1222,TRUE,_xll.ohTrigger(Trigger,Trigger1M))</f>
        <v>1.6587443371646589E-2</v>
      </c>
      <c r="AT1222" s="320">
        <f>_xll.qlIndexFixing($AU$1,AP1222,TRUE,_xll.ohTrigger(Trigger,Trigger1M))</f>
        <v>1.6242868190672475E-2</v>
      </c>
    </row>
    <row r="1223" spans="41:46" ht="11.25" customHeight="1" x14ac:dyDescent="0.25">
      <c r="AO1223" s="159" t="s">
        <v>90</v>
      </c>
      <c r="AP1223" s="158">
        <f>_xll.qlInterestRateIndexFixingDate(Currency&amp;"ibor"&amp;Tenor,AQ1223,Trigger)</f>
        <v>47856</v>
      </c>
      <c r="AQ1223" s="158">
        <f>_xll.qlCalendarAdvance(Calendar,AQ1222,AO1223,"f",,Trigger)</f>
        <v>47858</v>
      </c>
      <c r="AR1223" s="158">
        <f>_xll.qlInterestRateIndexMaturity(Currency&amp;"ibor"&amp;Tenor,AQ1223,Trigger)</f>
        <v>47889</v>
      </c>
      <c r="AS1223" s="320">
        <f>_xll.qlIndexFixing($AC$5,AP1223,TRUE,_xll.ohTrigger(Trigger,Trigger1M))</f>
        <v>1.6602246513517598E-2</v>
      </c>
      <c r="AT1223" s="320">
        <f>_xll.qlIndexFixing($AU$1,AP1223,TRUE,_xll.ohTrigger(Trigger,Trigger1M))</f>
        <v>1.6238267614551126E-2</v>
      </c>
    </row>
    <row r="1224" spans="41:46" ht="11.25" customHeight="1" x14ac:dyDescent="0.25">
      <c r="AO1224" s="159" t="s">
        <v>90</v>
      </c>
      <c r="AP1224" s="158">
        <f>_xll.qlInterestRateIndexFixingDate(Currency&amp;"ibor"&amp;Tenor,AQ1224,Trigger)</f>
        <v>47863</v>
      </c>
      <c r="AQ1224" s="158">
        <f>_xll.qlCalendarAdvance(Calendar,AQ1223,AO1224,"f",,Trigger)</f>
        <v>47865</v>
      </c>
      <c r="AR1224" s="158">
        <f>_xll.qlInterestRateIndexMaturity(Currency&amp;"ibor"&amp;Tenor,AQ1224,Trigger)</f>
        <v>47896</v>
      </c>
      <c r="AS1224" s="320">
        <f>_xll.qlIndexFixing($AC$5,AP1224,TRUE,_xll.ohTrigger(Trigger,Trigger1M))</f>
        <v>1.6617049674230309E-2</v>
      </c>
      <c r="AT1224" s="320">
        <f>_xll.qlIndexFixing($AU$1,AP1224,TRUE,_xll.ohTrigger(Trigger,Trigger1M))</f>
        <v>1.623363716538638E-2</v>
      </c>
    </row>
    <row r="1225" spans="41:46" ht="11.25" customHeight="1" x14ac:dyDescent="0.25">
      <c r="AO1225" s="159" t="s">
        <v>90</v>
      </c>
      <c r="AP1225" s="158">
        <f>_xll.qlInterestRateIndexFixingDate(Currency&amp;"ibor"&amp;Tenor,AQ1225,Trigger)</f>
        <v>47870</v>
      </c>
      <c r="AQ1225" s="158">
        <f>_xll.qlCalendarAdvance(Calendar,AQ1224,AO1225,"f",,Trigger)</f>
        <v>47872</v>
      </c>
      <c r="AR1225" s="158">
        <f>_xll.qlInterestRateIndexMaturity(Currency&amp;"ibor"&amp;Tenor,AQ1225,Trigger)</f>
        <v>47903</v>
      </c>
      <c r="AS1225" s="320">
        <f>_xll.qlIndexFixing($AC$5,AP1225,TRUE,_xll.ohTrigger(Trigger,Trigger1M))</f>
        <v>1.6631852853787304E-2</v>
      </c>
      <c r="AT1225" s="320">
        <f>_xll.qlIndexFixing($AU$1,AP1225,TRUE,_xll.ohTrigger(Trigger,Trigger1M))</f>
        <v>1.6228977019537814E-2</v>
      </c>
    </row>
    <row r="1226" spans="41:46" ht="11.25" customHeight="1" x14ac:dyDescent="0.25">
      <c r="AO1226" s="159" t="s">
        <v>90</v>
      </c>
      <c r="AP1226" s="158">
        <f>_xll.qlInterestRateIndexFixingDate(Currency&amp;"ibor"&amp;Tenor,AQ1226,Trigger)</f>
        <v>47877</v>
      </c>
      <c r="AQ1226" s="158">
        <f>_xll.qlCalendarAdvance(Calendar,AQ1225,AO1226,"f",,Trigger)</f>
        <v>47879</v>
      </c>
      <c r="AR1226" s="158">
        <f>_xll.qlInterestRateIndexMaturity(Currency&amp;"ibor"&amp;Tenor,AQ1226,Trigger)</f>
        <v>47907</v>
      </c>
      <c r="AS1226" s="320">
        <f>_xll.qlIndexFixing($AC$5,AP1226,TRUE,_xll.ohTrigger(Trigger,Trigger1M))</f>
        <v>1.6642330351130306E-2</v>
      </c>
      <c r="AT1226" s="320">
        <f>_xll.qlIndexFixing($AU$1,AP1226,TRUE,_xll.ohTrigger(Trigger,Trigger1M))</f>
        <v>1.6224202822500935E-2</v>
      </c>
    </row>
    <row r="1227" spans="41:46" ht="11.25" customHeight="1" x14ac:dyDescent="0.25">
      <c r="AO1227" s="159" t="s">
        <v>90</v>
      </c>
      <c r="AP1227" s="158">
        <f>_xll.qlInterestRateIndexFixingDate(Currency&amp;"ibor"&amp;Tenor,AQ1227,Trigger)</f>
        <v>47884</v>
      </c>
      <c r="AQ1227" s="158">
        <f>_xll.qlCalendarAdvance(Calendar,AQ1226,AO1227,"f",,Trigger)</f>
        <v>47886</v>
      </c>
      <c r="AR1227" s="158">
        <f>_xll.qlInterestRateIndexMaturity(Currency&amp;"ibor"&amp;Tenor,AQ1227,Trigger)</f>
        <v>47914</v>
      </c>
      <c r="AS1227" s="320">
        <f>_xll.qlIndexFixing($AC$5,AP1227,TRUE,_xll.ohTrigger(Trigger,Trigger1M))</f>
        <v>1.6657131511895899E-2</v>
      </c>
      <c r="AT1227" s="320">
        <f>_xll.qlIndexFixing($AU$1,AP1227,TRUE,_xll.ohTrigger(Trigger,Trigger1M))</f>
        <v>1.6219490695620817E-2</v>
      </c>
    </row>
    <row r="1228" spans="41:46" ht="11.25" customHeight="1" x14ac:dyDescent="0.25">
      <c r="AO1228" s="159" t="s">
        <v>90</v>
      </c>
      <c r="AP1228" s="158">
        <f>_xll.qlInterestRateIndexFixingDate(Currency&amp;"ibor"&amp;Tenor,AQ1228,Trigger)</f>
        <v>47891</v>
      </c>
      <c r="AQ1228" s="158">
        <f>_xll.qlCalendarAdvance(Calendar,AQ1227,AO1228,"f",,Trigger)</f>
        <v>47893</v>
      </c>
      <c r="AR1228" s="158">
        <f>_xll.qlInterestRateIndexMaturity(Currency&amp;"ibor"&amp;Tenor,AQ1228,Trigger)</f>
        <v>47921</v>
      </c>
      <c r="AS1228" s="320">
        <f>_xll.qlIndexFixing($AC$5,AP1228,TRUE,_xll.ohTrigger(Trigger,Trigger1M))</f>
        <v>1.6671932689676452E-2</v>
      </c>
      <c r="AT1228" s="320">
        <f>_xll.qlIndexFixing($AU$1,AP1228,TRUE,_xll.ohTrigger(Trigger,Trigger1M))</f>
        <v>1.6214749367119578E-2</v>
      </c>
    </row>
    <row r="1229" spans="41:46" ht="11.25" customHeight="1" x14ac:dyDescent="0.25">
      <c r="AO1229" s="159" t="s">
        <v>90</v>
      </c>
      <c r="AP1229" s="158">
        <f>_xll.qlInterestRateIndexFixingDate(Currency&amp;"ibor"&amp;Tenor,AQ1229,Trigger)</f>
        <v>47898</v>
      </c>
      <c r="AQ1229" s="158">
        <f>_xll.qlCalendarAdvance(Calendar,AQ1228,AO1229,"f",,Trigger)</f>
        <v>47900</v>
      </c>
      <c r="AR1229" s="158">
        <f>_xll.qlInterestRateIndexMaturity(Currency&amp;"ibor"&amp;Tenor,AQ1229,Trigger)</f>
        <v>47928</v>
      </c>
      <c r="AS1229" s="320">
        <f>_xll.qlIndexFixing($AC$5,AP1229,TRUE,_xll.ohTrigger(Trigger,Trigger1M))</f>
        <v>1.6686733884471963E-2</v>
      </c>
      <c r="AT1229" s="320">
        <f>_xll.qlIndexFixing($AU$1,AP1229,TRUE,_xll.ohTrigger(Trigger,Trigger1M))</f>
        <v>1.6209979013327595E-2</v>
      </c>
    </row>
    <row r="1230" spans="41:46" ht="11.25" customHeight="1" x14ac:dyDescent="0.25">
      <c r="AO1230" s="159" t="s">
        <v>90</v>
      </c>
      <c r="AP1230" s="158">
        <f>_xll.qlInterestRateIndexFixingDate(Currency&amp;"ibor"&amp;Tenor,AQ1230,Trigger)</f>
        <v>47905</v>
      </c>
      <c r="AQ1230" s="158">
        <f>_xll.qlCalendarAdvance(Calendar,AQ1229,AO1230,"f",,Trigger)</f>
        <v>47907</v>
      </c>
      <c r="AR1230" s="158">
        <f>_xll.qlInterestRateIndexMaturity(Currency&amp;"ibor"&amp;Tenor,AQ1230,Trigger)</f>
        <v>47938</v>
      </c>
      <c r="AS1230" s="320">
        <f>_xll.qlIndexFixing($AC$5,AP1230,TRUE,_xll.ohTrigger(Trigger,Trigger1M))</f>
        <v>1.6705869034213276E-2</v>
      </c>
      <c r="AT1230" s="320">
        <f>_xll.qlIndexFixing($AU$1,AP1230,TRUE,_xll.ohTrigger(Trigger,Trigger1M))</f>
        <v>1.6205237012808335E-2</v>
      </c>
    </row>
    <row r="1231" spans="41:46" ht="11.25" customHeight="1" x14ac:dyDescent="0.25">
      <c r="AO1231" s="159" t="s">
        <v>90</v>
      </c>
      <c r="AP1231" s="158">
        <f>_xll.qlInterestRateIndexFixingDate(Currency&amp;"ibor"&amp;Tenor,AQ1231,Trigger)</f>
        <v>47912</v>
      </c>
      <c r="AQ1231" s="158">
        <f>_xll.qlCalendarAdvance(Calendar,AQ1230,AO1231,"f",,Trigger)</f>
        <v>47914</v>
      </c>
      <c r="AR1231" s="158">
        <f>_xll.qlInterestRateIndexMaturity(Currency&amp;"ibor"&amp;Tenor,AQ1231,Trigger)</f>
        <v>47945</v>
      </c>
      <c r="AS1231" s="320">
        <f>_xll.qlIndexFixing($AC$5,AP1231,TRUE,_xll.ohTrigger(Trigger,Trigger1M))</f>
        <v>1.6720672326825642E-2</v>
      </c>
      <c r="AT1231" s="320">
        <f>_xll.qlIndexFixing($AU$1,AP1231,TRUE,_xll.ohTrigger(Trigger,Trigger1M))</f>
        <v>1.620040239050842E-2</v>
      </c>
    </row>
    <row r="1232" spans="41:46" ht="11.25" customHeight="1" x14ac:dyDescent="0.25">
      <c r="AO1232" s="159" t="s">
        <v>90</v>
      </c>
      <c r="AP1232" s="158">
        <f>_xll.qlInterestRateIndexFixingDate(Currency&amp;"ibor"&amp;Tenor,AQ1232,Trigger)</f>
        <v>47919</v>
      </c>
      <c r="AQ1232" s="158">
        <f>_xll.qlCalendarAdvance(Calendar,AQ1231,AO1232,"f",,Trigger)</f>
        <v>47921</v>
      </c>
      <c r="AR1232" s="158">
        <f>_xll.qlInterestRateIndexMaturity(Currency&amp;"ibor"&amp;Tenor,AQ1232,Trigger)</f>
        <v>47953</v>
      </c>
      <c r="AS1232" s="320">
        <f>_xll.qlIndexFixing($AC$5,AP1232,TRUE,_xll.ohTrigger(Trigger,Trigger1M))</f>
        <v>1.6736921881456701E-2</v>
      </c>
      <c r="AT1232" s="320">
        <f>_xll.qlIndexFixing($AU$1,AP1232,TRUE,_xll.ohTrigger(Trigger,Trigger1M))</f>
        <v>1.6195553463487222E-2</v>
      </c>
    </row>
    <row r="1233" spans="41:46" ht="11.25" customHeight="1" x14ac:dyDescent="0.25">
      <c r="AO1233" s="159" t="s">
        <v>90</v>
      </c>
      <c r="AP1233" s="158">
        <f>_xll.qlInterestRateIndexFixingDate(Currency&amp;"ibor"&amp;Tenor,AQ1233,Trigger)</f>
        <v>47926</v>
      </c>
      <c r="AQ1233" s="158">
        <f>_xll.qlCalendarAdvance(Calendar,AQ1232,AO1233,"f",,Trigger)</f>
        <v>47928</v>
      </c>
      <c r="AR1233" s="158">
        <f>_xll.qlInterestRateIndexMaturity(Currency&amp;"ibor"&amp;Tenor,AQ1233,Trigger)</f>
        <v>47959</v>
      </c>
      <c r="AS1233" s="320">
        <f>_xll.qlIndexFixing($AC$5,AP1233,TRUE,_xll.ohTrigger(Trigger,Trigger1M))</f>
        <v>1.6750278968583214E-2</v>
      </c>
      <c r="AT1233" s="320">
        <f>_xll.qlIndexFixing($AU$1,AP1233,TRUE,_xll.ohTrigger(Trigger,Trigger1M))</f>
        <v>1.6190647935860534E-2</v>
      </c>
    </row>
    <row r="1234" spans="41:46" ht="11.25" customHeight="1" x14ac:dyDescent="0.25">
      <c r="AO1234" s="159" t="s">
        <v>90</v>
      </c>
      <c r="AP1234" s="158">
        <f>_xll.qlInterestRateIndexFixingDate(Currency&amp;"ibor"&amp;Tenor,AQ1234,Trigger)</f>
        <v>47933</v>
      </c>
      <c r="AQ1234" s="158">
        <f>_xll.qlCalendarAdvance(Calendar,AQ1233,AO1234,"f",,Trigger)</f>
        <v>47935</v>
      </c>
      <c r="AR1234" s="158">
        <f>_xll.qlInterestRateIndexMaturity(Currency&amp;"ibor"&amp;Tenor,AQ1234,Trigger)</f>
        <v>47966</v>
      </c>
      <c r="AS1234" s="320">
        <f>_xll.qlIndexFixing($AC$5,AP1234,TRUE,_xll.ohTrigger(Trigger,Trigger1M))</f>
        <v>1.6765082317728424E-2</v>
      </c>
      <c r="AT1234" s="320">
        <f>_xll.qlIndexFixing($AU$1,AP1234,TRUE,_xll.ohTrigger(Trigger,Trigger1M))</f>
        <v>1.6185728456236868E-2</v>
      </c>
    </row>
    <row r="1235" spans="41:46" ht="11.25" customHeight="1" x14ac:dyDescent="0.25">
      <c r="AO1235" s="159" t="s">
        <v>90</v>
      </c>
      <c r="AP1235" s="158">
        <f>_xll.qlInterestRateIndexFixingDate(Currency&amp;"ibor"&amp;Tenor,AQ1235,Trigger)</f>
        <v>47940</v>
      </c>
      <c r="AQ1235" s="158">
        <f>_xll.qlCalendarAdvance(Calendar,AQ1234,AO1235,"f",,Trigger)</f>
        <v>47942</v>
      </c>
      <c r="AR1235" s="158">
        <f>_xll.qlInterestRateIndexMaturity(Currency&amp;"ibor"&amp;Tenor,AQ1235,Trigger)</f>
        <v>47973</v>
      </c>
      <c r="AS1235" s="320">
        <f>_xll.qlIndexFixing($AC$5,AP1235,TRUE,_xll.ohTrigger(Trigger,Trigger1M))</f>
        <v>1.6779885685715333E-2</v>
      </c>
      <c r="AT1235" s="320">
        <f>_xll.qlIndexFixing($AU$1,AP1235,TRUE,_xll.ohTrigger(Trigger,Trigger1M))</f>
        <v>1.6180781043566357E-2</v>
      </c>
    </row>
    <row r="1236" spans="41:46" ht="11.25" customHeight="1" x14ac:dyDescent="0.25">
      <c r="AO1236" s="159" t="s">
        <v>90</v>
      </c>
      <c r="AP1236" s="158">
        <f>_xll.qlInterestRateIndexFixingDate(Currency&amp;"ibor"&amp;Tenor,AQ1236,Trigger)</f>
        <v>47947</v>
      </c>
      <c r="AQ1236" s="158">
        <f>_xll.qlCalendarAdvance(Calendar,AQ1235,AO1236,"f",,Trigger)</f>
        <v>47953</v>
      </c>
      <c r="AR1236" s="158">
        <f>_xll.qlInterestRateIndexMaturity(Currency&amp;"ibor"&amp;Tenor,AQ1236,Trigger)</f>
        <v>47983</v>
      </c>
      <c r="AS1236" s="320">
        <f>_xll.qlIndexFixing($AC$5,AP1236,TRUE,_xll.ohTrigger(Trigger,Trigger1M))</f>
        <v>1.677016596601888E-2</v>
      </c>
      <c r="AT1236" s="320">
        <f>_xll.qlIndexFixing($AU$1,AP1236,TRUE,_xll.ohTrigger(Trigger,Trigger1M))</f>
        <v>1.6172946236103769E-2</v>
      </c>
    </row>
    <row r="1237" spans="41:46" ht="11.25" customHeight="1" x14ac:dyDescent="0.25">
      <c r="AO1237" s="159" t="s">
        <v>90</v>
      </c>
      <c r="AP1237" s="158">
        <f>_xll.qlInterestRateIndexFixingDate(Currency&amp;"ibor"&amp;Tenor,AQ1237,Trigger)</f>
        <v>47956</v>
      </c>
      <c r="AQ1237" s="158">
        <f>_xll.qlCalendarAdvance(Calendar,AQ1236,AO1237,"f",,Trigger)</f>
        <v>47960</v>
      </c>
      <c r="AR1237" s="158">
        <f>_xll.qlInterestRateIndexMaturity(Currency&amp;"ibor"&amp;Tenor,AQ1237,Trigger)</f>
        <v>47990</v>
      </c>
      <c r="AS1237" s="320">
        <f>_xll.qlIndexFixing($AC$5,AP1237,TRUE,_xll.ohTrigger(Trigger,Trigger1M))</f>
        <v>1.6563938362331498E-2</v>
      </c>
      <c r="AT1237" s="320">
        <f>_xll.qlIndexFixing($AU$1,AP1237,TRUE,_xll.ohTrigger(Trigger,Trigger1M))</f>
        <v>1.6167929978427864E-2</v>
      </c>
    </row>
    <row r="1238" spans="41:46" ht="11.25" customHeight="1" x14ac:dyDescent="0.25">
      <c r="AO1238" s="159" t="s">
        <v>90</v>
      </c>
      <c r="AP1238" s="158">
        <f>_xll.qlInterestRateIndexFixingDate(Currency&amp;"ibor"&amp;Tenor,AQ1238,Trigger)</f>
        <v>47963</v>
      </c>
      <c r="AQ1238" s="158">
        <f>_xll.qlCalendarAdvance(Calendar,AQ1237,AO1238,"f",,Trigger)</f>
        <v>47967</v>
      </c>
      <c r="AR1238" s="158">
        <f>_xll.qlInterestRateIndexMaturity(Currency&amp;"ibor"&amp;Tenor,AQ1238,Trigger)</f>
        <v>47997</v>
      </c>
      <c r="AS1238" s="320">
        <f>_xll.qlIndexFixing($AC$5,AP1238,TRUE,_xll.ohTrigger(Trigger,Trigger1M))</f>
        <v>1.6357185802131191E-2</v>
      </c>
      <c r="AT1238" s="320">
        <f>_xll.qlIndexFixing($AU$1,AP1238,TRUE,_xll.ohTrigger(Trigger,Trigger1M))</f>
        <v>1.6162886406129395E-2</v>
      </c>
    </row>
    <row r="1239" spans="41:46" ht="11.25" customHeight="1" x14ac:dyDescent="0.25">
      <c r="AO1239" s="159" t="s">
        <v>90</v>
      </c>
      <c r="AP1239" s="158">
        <f>_xll.qlInterestRateIndexFixingDate(Currency&amp;"ibor"&amp;Tenor,AQ1239,Trigger)</f>
        <v>47970</v>
      </c>
      <c r="AQ1239" s="158">
        <f>_xll.qlCalendarAdvance(Calendar,AQ1238,AO1239,"f",,Trigger)</f>
        <v>47974</v>
      </c>
      <c r="AR1239" s="158">
        <f>_xll.qlInterestRateIndexMaturity(Currency&amp;"ibor"&amp;Tenor,AQ1239,Trigger)</f>
        <v>48005</v>
      </c>
      <c r="AS1239" s="320">
        <f>_xll.qlIndexFixing($AC$5,AP1239,TRUE,_xll.ohTrigger(Trigger,Trigger1M))</f>
        <v>1.614304101300762E-2</v>
      </c>
      <c r="AT1239" s="320">
        <f>_xll.qlIndexFixing($AU$1,AP1239,TRUE,_xll.ohTrigger(Trigger,Trigger1M))</f>
        <v>1.6157813500764541E-2</v>
      </c>
    </row>
    <row r="1240" spans="41:46" ht="11.25" customHeight="1" x14ac:dyDescent="0.25">
      <c r="AO1240" s="159" t="s">
        <v>90</v>
      </c>
      <c r="AP1240" s="158">
        <f>_xll.qlInterestRateIndexFixingDate(Currency&amp;"ibor"&amp;Tenor,AQ1240,Trigger)</f>
        <v>47977</v>
      </c>
      <c r="AQ1240" s="158">
        <f>_xll.qlCalendarAdvance(Calendar,AQ1239,AO1240,"f",,Trigger)</f>
        <v>47981</v>
      </c>
      <c r="AR1240" s="158">
        <f>_xll.qlInterestRateIndexMaturity(Currency&amp;"ibor"&amp;Tenor,AQ1240,Trigger)</f>
        <v>48012</v>
      </c>
      <c r="AS1240" s="320">
        <f>_xll.qlIndexFixing($AC$5,AP1240,TRUE,_xll.ohTrigger(Trigger,Trigger1M))</f>
        <v>1.5942337463145356E-2</v>
      </c>
      <c r="AT1240" s="320">
        <f>_xll.qlIndexFixing($AU$1,AP1240,TRUE,_xll.ohTrigger(Trigger,Trigger1M))</f>
        <v>1.6152713689628572E-2</v>
      </c>
    </row>
    <row r="1241" spans="41:46" ht="11.25" customHeight="1" x14ac:dyDescent="0.25">
      <c r="AO1241" s="159" t="s">
        <v>90</v>
      </c>
      <c r="AP1241" s="158">
        <f>_xll.qlInterestRateIndexFixingDate(Currency&amp;"ibor"&amp;Tenor,AQ1241,Trigger)</f>
        <v>47984</v>
      </c>
      <c r="AQ1241" s="158">
        <f>_xll.qlCalendarAdvance(Calendar,AQ1240,AO1241,"f",,Trigger)</f>
        <v>47988</v>
      </c>
      <c r="AR1241" s="158">
        <f>_xll.qlInterestRateIndexMaturity(Currency&amp;"ibor"&amp;Tenor,AQ1241,Trigger)</f>
        <v>48019</v>
      </c>
      <c r="AS1241" s="320">
        <f>_xll.qlIndexFixing($AC$5,AP1241,TRUE,_xll.ohTrigger(Trigger,Trigger1M))</f>
        <v>1.5924370301309609E-2</v>
      </c>
      <c r="AT1241" s="320">
        <f>_xll.qlIndexFixing($AU$1,AP1241,TRUE,_xll.ohTrigger(Trigger,Trigger1M))</f>
        <v>1.6147587104402561E-2</v>
      </c>
    </row>
    <row r="1242" spans="41:46" ht="11.25" customHeight="1" x14ac:dyDescent="0.25">
      <c r="AO1242" s="159" t="s">
        <v>90</v>
      </c>
      <c r="AP1242" s="158">
        <f>_xll.qlInterestRateIndexFixingDate(Currency&amp;"ibor"&amp;Tenor,AQ1242,Trigger)</f>
        <v>47991</v>
      </c>
      <c r="AQ1242" s="158">
        <f>_xll.qlCalendarAdvance(Calendar,AQ1241,AO1242,"f",,Trigger)</f>
        <v>47995</v>
      </c>
      <c r="AR1242" s="158">
        <f>_xll.qlInterestRateIndexMaturity(Currency&amp;"ibor"&amp;Tenor,AQ1242,Trigger)</f>
        <v>48026</v>
      </c>
      <c r="AS1242" s="320">
        <f>_xll.qlIndexFixing($AC$5,AP1242,TRUE,_xll.ohTrigger(Trigger,Trigger1M))</f>
        <v>1.593690759643426E-2</v>
      </c>
      <c r="AT1242" s="320">
        <f>_xll.qlIndexFixing($AU$1,AP1242,TRUE,_xll.ohTrigger(Trigger,Trigger1M))</f>
        <v>1.6142433921438343E-2</v>
      </c>
    </row>
    <row r="1243" spans="41:46" ht="11.25" customHeight="1" x14ac:dyDescent="0.25">
      <c r="AO1243" s="159" t="s">
        <v>90</v>
      </c>
      <c r="AP1243" s="158">
        <f>_xll.qlInterestRateIndexFixingDate(Currency&amp;"ibor"&amp;Tenor,AQ1243,Trigger)</f>
        <v>47998</v>
      </c>
      <c r="AQ1243" s="158">
        <f>_xll.qlCalendarAdvance(Calendar,AQ1242,AO1243,"f",,Trigger)</f>
        <v>48002</v>
      </c>
      <c r="AR1243" s="158">
        <f>_xll.qlInterestRateIndexMaturity(Currency&amp;"ibor"&amp;Tenor,AQ1243,Trigger)</f>
        <v>48032</v>
      </c>
      <c r="AS1243" s="320">
        <f>_xll.qlIndexFixing($AC$5,AP1243,TRUE,_xll.ohTrigger(Trigger,Trigger1M))</f>
        <v>1.5948196276863058E-2</v>
      </c>
      <c r="AT1243" s="320">
        <f>_xll.qlIndexFixing($AU$1,AP1243,TRUE,_xll.ohTrigger(Trigger,Trigger1M))</f>
        <v>1.6137264997657219E-2</v>
      </c>
    </row>
    <row r="1244" spans="41:46" ht="11.25" customHeight="1" x14ac:dyDescent="0.25">
      <c r="AO1244" s="159" t="s">
        <v>90</v>
      </c>
      <c r="AP1244" s="158">
        <f>_xll.qlInterestRateIndexFixingDate(Currency&amp;"ibor"&amp;Tenor,AQ1244,Trigger)</f>
        <v>48005</v>
      </c>
      <c r="AQ1244" s="158">
        <f>_xll.qlCalendarAdvance(Calendar,AQ1243,AO1244,"f",,Trigger)</f>
        <v>48009</v>
      </c>
      <c r="AR1244" s="158">
        <f>_xll.qlInterestRateIndexMaturity(Currency&amp;"ibor"&amp;Tenor,AQ1244,Trigger)</f>
        <v>48039</v>
      </c>
      <c r="AS1244" s="320">
        <f>_xll.qlIndexFixing($AC$5,AP1244,TRUE,_xll.ohTrigger(Trigger,Trigger1M))</f>
        <v>1.5960733042805764E-2</v>
      </c>
      <c r="AT1244" s="320">
        <f>_xll.qlIndexFixing($AU$1,AP1244,TRUE,_xll.ohTrigger(Trigger,Trigger1M))</f>
        <v>1.6132061241036943E-2</v>
      </c>
    </row>
    <row r="1245" spans="41:46" ht="11.25" customHeight="1" x14ac:dyDescent="0.25">
      <c r="AO1245" s="159" t="s">
        <v>90</v>
      </c>
      <c r="AP1245" s="158">
        <f>_xll.qlInterestRateIndexFixingDate(Currency&amp;"ibor"&amp;Tenor,AQ1245,Trigger)</f>
        <v>48012</v>
      </c>
      <c r="AQ1245" s="158">
        <f>_xll.qlCalendarAdvance(Calendar,AQ1244,AO1245,"f",,Trigger)</f>
        <v>48016</v>
      </c>
      <c r="AR1245" s="158">
        <f>_xll.qlInterestRateIndexMaturity(Currency&amp;"ibor"&amp;Tenor,AQ1245,Trigger)</f>
        <v>48046</v>
      </c>
      <c r="AS1245" s="320">
        <f>_xll.qlIndexFixing($AC$5,AP1245,TRUE,_xll.ohTrigger(Trigger,Trigger1M))</f>
        <v>1.5973269821828673E-2</v>
      </c>
      <c r="AT1245" s="320">
        <f>_xll.qlIndexFixing($AU$1,AP1245,TRUE,_xll.ohTrigger(Trigger,Trigger1M))</f>
        <v>1.6126831404265296E-2</v>
      </c>
    </row>
    <row r="1246" spans="41:46" ht="11.25" customHeight="1" x14ac:dyDescent="0.25">
      <c r="AO1246" s="159" t="s">
        <v>90</v>
      </c>
      <c r="AP1246" s="158">
        <f>_xll.qlInterestRateIndexFixingDate(Currency&amp;"ibor"&amp;Tenor,AQ1246,Trigger)</f>
        <v>48019</v>
      </c>
      <c r="AQ1246" s="158">
        <f>_xll.qlCalendarAdvance(Calendar,AQ1245,AO1246,"f",,Trigger)</f>
        <v>48023</v>
      </c>
      <c r="AR1246" s="158">
        <f>_xll.qlInterestRateIndexMaturity(Currency&amp;"ibor"&amp;Tenor,AQ1246,Trigger)</f>
        <v>48053</v>
      </c>
      <c r="AS1246" s="320">
        <f>_xll.qlIndexFixing($AC$5,AP1246,TRUE,_xll.ohTrigger(Trigger,Trigger1M))</f>
        <v>1.598580661393445E-2</v>
      </c>
      <c r="AT1246" s="320">
        <f>_xll.qlIndexFixing($AU$1,AP1246,TRUE,_xll.ohTrigger(Trigger,Trigger1M))</f>
        <v>1.6121575663697207E-2</v>
      </c>
    </row>
    <row r="1247" spans="41:46" ht="11.25" customHeight="1" x14ac:dyDescent="0.25">
      <c r="AO1247" s="159" t="s">
        <v>90</v>
      </c>
      <c r="AP1247" s="158">
        <f>_xll.qlInterestRateIndexFixingDate(Currency&amp;"ibor"&amp;Tenor,AQ1247,Trigger)</f>
        <v>48026</v>
      </c>
      <c r="AQ1247" s="158">
        <f>_xll.qlCalendarAdvance(Calendar,AQ1246,AO1247,"f",,Trigger)</f>
        <v>48030</v>
      </c>
      <c r="AR1247" s="158">
        <f>_xll.qlInterestRateIndexMaturity(Currency&amp;"ibor"&amp;Tenor,AQ1247,Trigger)</f>
        <v>48061</v>
      </c>
      <c r="AS1247" s="320">
        <f>_xll.qlIndexFixing($AC$5,AP1247,TRUE,_xll.ohTrigger(Trigger,Trigger1M))</f>
        <v>1.5999594274795987E-2</v>
      </c>
      <c r="AT1247" s="320">
        <f>_xll.qlIndexFixing($AU$1,AP1247,TRUE,_xll.ohTrigger(Trigger,Trigger1M))</f>
        <v>1.6116275213317439E-2</v>
      </c>
    </row>
    <row r="1248" spans="41:46" ht="11.25" customHeight="1" x14ac:dyDescent="0.25">
      <c r="AO1248" s="159" t="s">
        <v>90</v>
      </c>
      <c r="AP1248" s="158">
        <f>_xll.qlInterestRateIndexFixingDate(Currency&amp;"ibor"&amp;Tenor,AQ1248,Trigger)</f>
        <v>48033</v>
      </c>
      <c r="AQ1248" s="158">
        <f>_xll.qlCalendarAdvance(Calendar,AQ1247,AO1248,"f",,Trigger)</f>
        <v>48037</v>
      </c>
      <c r="AR1248" s="158">
        <f>_xll.qlInterestRateIndexMaturity(Currency&amp;"ibor"&amp;Tenor,AQ1248,Trigger)</f>
        <v>48068</v>
      </c>
      <c r="AS1248" s="320">
        <f>_xll.qlIndexFixing($AC$5,AP1248,TRUE,_xll.ohTrigger(Trigger,Trigger1M))</f>
        <v>1.6012131651017059E-2</v>
      </c>
      <c r="AT1248" s="320">
        <f>_xll.qlIndexFixing($AU$1,AP1248,TRUE,_xll.ohTrigger(Trigger,Trigger1M))</f>
        <v>1.6110966147560097E-2</v>
      </c>
    </row>
    <row r="1249" spans="41:46" ht="11.25" customHeight="1" x14ac:dyDescent="0.25">
      <c r="AO1249" s="159" t="s">
        <v>90</v>
      </c>
      <c r="AP1249" s="158">
        <f>_xll.qlInterestRateIndexFixingDate(Currency&amp;"ibor"&amp;Tenor,AQ1249,Trigger)</f>
        <v>48040</v>
      </c>
      <c r="AQ1249" s="158">
        <f>_xll.qlCalendarAdvance(Calendar,AQ1248,AO1249,"f",,Trigger)</f>
        <v>48044</v>
      </c>
      <c r="AR1249" s="158">
        <f>_xll.qlInterestRateIndexMaturity(Currency&amp;"ibor"&amp;Tenor,AQ1249,Trigger)</f>
        <v>48075</v>
      </c>
      <c r="AS1249" s="320">
        <f>_xll.qlIndexFixing($AC$5,AP1249,TRUE,_xll.ohTrigger(Trigger,Trigger1M))</f>
        <v>1.6024669040757635E-2</v>
      </c>
      <c r="AT1249" s="320">
        <f>_xll.qlIndexFixing($AU$1,AP1249,TRUE,_xll.ohTrigger(Trigger,Trigger1M))</f>
        <v>1.610563171860218E-2</v>
      </c>
    </row>
    <row r="1250" spans="41:46" ht="11.25" customHeight="1" x14ac:dyDescent="0.25">
      <c r="AO1250" s="159" t="s">
        <v>90</v>
      </c>
      <c r="AP1250" s="158">
        <f>_xll.qlInterestRateIndexFixingDate(Currency&amp;"ibor"&amp;Tenor,AQ1250,Trigger)</f>
        <v>48047</v>
      </c>
      <c r="AQ1250" s="158">
        <f>_xll.qlCalendarAdvance(Calendar,AQ1249,AO1250,"f",,Trigger)</f>
        <v>48051</v>
      </c>
      <c r="AR1250" s="158">
        <f>_xll.qlInterestRateIndexMaturity(Currency&amp;"ibor"&amp;Tenor,AQ1250,Trigger)</f>
        <v>48082</v>
      </c>
      <c r="AS1250" s="320">
        <f>_xll.qlIndexFixing($AC$5,AP1250,TRUE,_xll.ohTrigger(Trigger,Trigger1M))</f>
        <v>1.6037206444015146E-2</v>
      </c>
      <c r="AT1250" s="320">
        <f>_xll.qlIndexFixing($AU$1,AP1250,TRUE,_xll.ohTrigger(Trigger,Trigger1M))</f>
        <v>1.6100272102803268E-2</v>
      </c>
    </row>
    <row r="1251" spans="41:46" ht="11.25" customHeight="1" x14ac:dyDescent="0.25">
      <c r="AO1251" s="159" t="s">
        <v>90</v>
      </c>
      <c r="AP1251" s="158">
        <f>_xll.qlInterestRateIndexFixingDate(Currency&amp;"ibor"&amp;Tenor,AQ1251,Trigger)</f>
        <v>48054</v>
      </c>
      <c r="AQ1251" s="158">
        <f>_xll.qlCalendarAdvance(Calendar,AQ1250,AO1251,"f",,Trigger)</f>
        <v>48058</v>
      </c>
      <c r="AR1251" s="158">
        <f>_xll.qlInterestRateIndexMaturity(Currency&amp;"ibor"&amp;Tenor,AQ1251,Trigger)</f>
        <v>48089</v>
      </c>
      <c r="AS1251" s="320">
        <f>_xll.qlIndexFixing($AC$5,AP1251,TRUE,_xll.ohTrigger(Trigger,Trigger1M))</f>
        <v>1.6049743860789584E-2</v>
      </c>
      <c r="AT1251" s="320">
        <f>_xll.qlIndexFixing($AU$1,AP1251,TRUE,_xll.ohTrigger(Trigger,Trigger1M))</f>
        <v>1.6094887476525505E-2</v>
      </c>
    </row>
    <row r="1252" spans="41:46" ht="11.25" customHeight="1" x14ac:dyDescent="0.25">
      <c r="AO1252" s="159" t="s">
        <v>90</v>
      </c>
      <c r="AP1252" s="158">
        <f>_xll.qlInterestRateIndexFixingDate(Currency&amp;"ibor"&amp;Tenor,AQ1252,Trigger)</f>
        <v>48061</v>
      </c>
      <c r="AQ1252" s="158">
        <f>_xll.qlCalendarAdvance(Calendar,AQ1251,AO1252,"f",,Trigger)</f>
        <v>48065</v>
      </c>
      <c r="AR1252" s="158">
        <f>_xll.qlInterestRateIndexMaturity(Currency&amp;"ibor"&amp;Tenor,AQ1252,Trigger)</f>
        <v>48096</v>
      </c>
      <c r="AS1252" s="320">
        <f>_xll.qlIndexFixing($AC$5,AP1252,TRUE,_xll.ohTrigger(Trigger,Trigger1M))</f>
        <v>1.6062281291078371E-2</v>
      </c>
      <c r="AT1252" s="320">
        <f>_xll.qlIndexFixing($AU$1,AP1252,TRUE,_xll.ohTrigger(Trigger,Trigger1M))</f>
        <v>1.6089478016128464E-2</v>
      </c>
    </row>
    <row r="1253" spans="41:46" ht="11.25" customHeight="1" x14ac:dyDescent="0.25">
      <c r="AO1253" s="159" t="s">
        <v>90</v>
      </c>
      <c r="AP1253" s="158">
        <f>_xll.qlInterestRateIndexFixingDate(Currency&amp;"ibor"&amp;Tenor,AQ1253,Trigger)</f>
        <v>48068</v>
      </c>
      <c r="AQ1253" s="158">
        <f>_xll.qlCalendarAdvance(Calendar,AQ1252,AO1253,"f",,Trigger)</f>
        <v>48072</v>
      </c>
      <c r="AR1253" s="158">
        <f>_xll.qlInterestRateIndexMaturity(Currency&amp;"ibor"&amp;Tenor,AQ1253,Trigger)</f>
        <v>48103</v>
      </c>
      <c r="AS1253" s="320">
        <f>_xll.qlIndexFixing($AC$5,AP1253,TRUE,_xll.ohTrigger(Trigger,Trigger1M))</f>
        <v>1.607481873488667E-2</v>
      </c>
      <c r="AT1253" s="320">
        <f>_xll.qlIndexFixing($AU$1,AP1253,TRUE,_xll.ohTrigger(Trigger,Trigger1M))</f>
        <v>1.6084043897971717E-2</v>
      </c>
    </row>
    <row r="1254" spans="41:46" ht="11.25" customHeight="1" x14ac:dyDescent="0.25">
      <c r="AO1254" s="159" t="s">
        <v>90</v>
      </c>
      <c r="AP1254" s="158">
        <f>_xll.qlInterestRateIndexFixingDate(Currency&amp;"ibor"&amp;Tenor,AQ1254,Trigger)</f>
        <v>48075</v>
      </c>
      <c r="AQ1254" s="158">
        <f>_xll.qlCalendarAdvance(Calendar,AQ1253,AO1254,"f",,Trigger)</f>
        <v>48079</v>
      </c>
      <c r="AR1254" s="158">
        <f>_xll.qlInterestRateIndexMaturity(Currency&amp;"ibor"&amp;Tenor,AQ1254,Trigger)</f>
        <v>48110</v>
      </c>
      <c r="AS1254" s="320">
        <f>_xll.qlIndexFixing($AC$5,AP1254,TRUE,_xll.ohTrigger(Trigger,Trigger1M))</f>
        <v>1.6087356192211896E-2</v>
      </c>
      <c r="AT1254" s="320">
        <f>_xll.qlIndexFixing($AU$1,AP1254,TRUE,_xll.ohTrigger(Trigger,Trigger1M))</f>
        <v>1.6078585298419996E-2</v>
      </c>
    </row>
    <row r="1255" spans="41:46" ht="11.25" customHeight="1" x14ac:dyDescent="0.25">
      <c r="AO1255" s="159" t="s">
        <v>90</v>
      </c>
      <c r="AP1255" s="158">
        <f>_xll.qlInterestRateIndexFixingDate(Currency&amp;"ibor"&amp;Tenor,AQ1255,Trigger)</f>
        <v>48082</v>
      </c>
      <c r="AQ1255" s="158">
        <f>_xll.qlCalendarAdvance(Calendar,AQ1254,AO1255,"f",,Trigger)</f>
        <v>48086</v>
      </c>
      <c r="AR1255" s="158">
        <f>_xll.qlInterestRateIndexMaturity(Currency&amp;"ibor"&amp;Tenor,AQ1255,Trigger)</f>
        <v>48117</v>
      </c>
      <c r="AS1255" s="320">
        <f>_xll.qlIndexFixing($AC$5,AP1255,TRUE,_xll.ohTrigger(Trigger,Trigger1M))</f>
        <v>1.6099893663051472E-2</v>
      </c>
      <c r="AT1255" s="320">
        <f>_xll.qlIndexFixing($AU$1,AP1255,TRUE,_xll.ohTrigger(Trigger,Trigger1M))</f>
        <v>1.6073102393827716E-2</v>
      </c>
    </row>
    <row r="1256" spans="41:46" ht="11.25" customHeight="1" x14ac:dyDescent="0.25">
      <c r="AO1256" s="159" t="s">
        <v>90</v>
      </c>
      <c r="AP1256" s="158">
        <f>_xll.qlInterestRateIndexFixingDate(Currency&amp;"ibor"&amp;Tenor,AQ1256,Trigger)</f>
        <v>48089</v>
      </c>
      <c r="AQ1256" s="158">
        <f>_xll.qlCalendarAdvance(Calendar,AQ1255,AO1256,"f",,Trigger)</f>
        <v>48093</v>
      </c>
      <c r="AR1256" s="158">
        <f>_xll.qlInterestRateIndexMaturity(Currency&amp;"ibor"&amp;Tenor,AQ1256,Trigger)</f>
        <v>48123</v>
      </c>
      <c r="AS1256" s="320">
        <f>_xll.qlIndexFixing($AC$5,AP1256,TRUE,_xll.ohTrigger(Trigger,Trigger1M))</f>
        <v>1.611117525437944E-2</v>
      </c>
      <c r="AT1256" s="320">
        <f>_xll.qlIndexFixing($AU$1,AP1256,TRUE,_xll.ohTrigger(Trigger,Trigger1M))</f>
        <v>1.6067632346524086E-2</v>
      </c>
    </row>
    <row r="1257" spans="41:46" ht="11.25" customHeight="1" x14ac:dyDescent="0.25">
      <c r="AO1257" s="159" t="s">
        <v>90</v>
      </c>
      <c r="AP1257" s="158">
        <f>_xll.qlInterestRateIndexFixingDate(Currency&amp;"ibor"&amp;Tenor,AQ1257,Trigger)</f>
        <v>48096</v>
      </c>
      <c r="AQ1257" s="158">
        <f>_xll.qlCalendarAdvance(Calendar,AQ1256,AO1257,"f",,Trigger)</f>
        <v>48100</v>
      </c>
      <c r="AR1257" s="158">
        <f>_xll.qlInterestRateIndexMaturity(Currency&amp;"ibor"&amp;Tenor,AQ1257,Trigger)</f>
        <v>48130</v>
      </c>
      <c r="AS1257" s="320">
        <f>_xll.qlIndexFixing($AC$5,AP1257,TRUE,_xll.ohTrigger(Trigger,Trigger1M))</f>
        <v>1.6123712190367456E-2</v>
      </c>
      <c r="AT1257" s="320">
        <f>_xll.qlIndexFixing($AU$1,AP1257,TRUE,_xll.ohTrigger(Trigger,Trigger1M))</f>
        <v>1.6062103303394082E-2</v>
      </c>
    </row>
    <row r="1258" spans="41:46" ht="11.25" customHeight="1" x14ac:dyDescent="0.25">
      <c r="AO1258" s="159" t="s">
        <v>90</v>
      </c>
      <c r="AP1258" s="158">
        <f>_xll.qlInterestRateIndexFixingDate(Currency&amp;"ibor"&amp;Tenor,AQ1258,Trigger)</f>
        <v>48103</v>
      </c>
      <c r="AQ1258" s="158">
        <f>_xll.qlCalendarAdvance(Calendar,AQ1257,AO1258,"f",,Trigger)</f>
        <v>48107</v>
      </c>
      <c r="AR1258" s="158">
        <f>_xll.qlInterestRateIndexMaturity(Currency&amp;"ibor"&amp;Tenor,AQ1258,Trigger)</f>
        <v>48137</v>
      </c>
      <c r="AS1258" s="320">
        <f>_xll.qlIndexFixing($AC$5,AP1258,TRUE,_xll.ohTrigger(Trigger,Trigger1M))</f>
        <v>1.6136249139435677E-2</v>
      </c>
      <c r="AT1258" s="320">
        <f>_xll.qlIndexFixing($AU$1,AP1258,TRUE,_xll.ohTrigger(Trigger,Trigger1M))</f>
        <v>1.6056550472681508E-2</v>
      </c>
    </row>
    <row r="1259" spans="41:46" ht="11.25" customHeight="1" x14ac:dyDescent="0.25">
      <c r="AO1259" s="159" t="s">
        <v>90</v>
      </c>
      <c r="AP1259" s="158">
        <f>_xll.qlInterestRateIndexFixingDate(Currency&amp;"ibor"&amp;Tenor,AQ1259,Trigger)</f>
        <v>48110</v>
      </c>
      <c r="AQ1259" s="158">
        <f>_xll.qlCalendarAdvance(Calendar,AQ1258,AO1259,"f",,Trigger)</f>
        <v>48114</v>
      </c>
      <c r="AR1259" s="158">
        <f>_xll.qlInterestRateIndexMaturity(Currency&amp;"ibor"&amp;Tenor,AQ1259,Trigger)</f>
        <v>48144</v>
      </c>
      <c r="AS1259" s="320">
        <f>_xll.qlIndexFixing($AC$5,AP1259,TRUE,_xll.ohTrigger(Trigger,Trigger1M))</f>
        <v>1.6148786101581436E-2</v>
      </c>
      <c r="AT1259" s="320">
        <f>_xll.qlIndexFixing($AU$1,AP1259,TRUE,_xll.ohTrigger(Trigger,Trigger1M))</f>
        <v>1.6050974030741294E-2</v>
      </c>
    </row>
    <row r="1260" spans="41:46" ht="11.25" customHeight="1" x14ac:dyDescent="0.25">
      <c r="AO1260" s="159" t="s">
        <v>90</v>
      </c>
      <c r="AP1260" s="158">
        <f>_xll.qlInterestRateIndexFixingDate(Currency&amp;"ibor"&amp;Tenor,AQ1260,Trigger)</f>
        <v>48117</v>
      </c>
      <c r="AQ1260" s="158">
        <f>_xll.qlCalendarAdvance(Calendar,AQ1259,AO1260,"f",,Trigger)</f>
        <v>48121</v>
      </c>
      <c r="AR1260" s="158">
        <f>_xll.qlInterestRateIndexMaturity(Currency&amp;"ibor"&amp;Tenor,AQ1260,Trigger)</f>
        <v>48152</v>
      </c>
      <c r="AS1260" s="320">
        <f>_xll.qlIndexFixing($AC$5,AP1260,TRUE,_xll.ohTrigger(Trigger,Trigger1M))</f>
        <v>1.6162581220011039E-2</v>
      </c>
      <c r="AT1260" s="320">
        <f>_xll.qlIndexFixing($AU$1,AP1260,TRUE,_xll.ohTrigger(Trigger,Trigger1M))</f>
        <v>1.6045329467889329E-2</v>
      </c>
    </row>
    <row r="1261" spans="41:46" ht="11.25" customHeight="1" x14ac:dyDescent="0.25">
      <c r="AO1261" s="159" t="s">
        <v>90</v>
      </c>
      <c r="AP1261" s="158">
        <f>_xll.qlInterestRateIndexFixingDate(Currency&amp;"ibor"&amp;Tenor,AQ1261,Trigger)</f>
        <v>48124</v>
      </c>
      <c r="AQ1261" s="158">
        <f>_xll.qlCalendarAdvance(Calendar,AQ1260,AO1261,"f",,Trigger)</f>
        <v>48128</v>
      </c>
      <c r="AR1261" s="158">
        <f>_xll.qlInterestRateIndexMaturity(Currency&amp;"ibor"&amp;Tenor,AQ1261,Trigger)</f>
        <v>48159</v>
      </c>
      <c r="AS1261" s="320">
        <f>_xll.qlIndexFixing($AC$5,AP1261,TRUE,_xll.ohTrigger(Trigger,Trigger1M))</f>
        <v>1.6175118771952195E-2</v>
      </c>
      <c r="AT1261" s="320">
        <f>_xll.qlIndexFixing($AU$1,AP1261,TRUE,_xll.ohTrigger(Trigger,Trigger1M))</f>
        <v>1.6039704436620169E-2</v>
      </c>
    </row>
    <row r="1262" spans="41:46" ht="11.25" customHeight="1" x14ac:dyDescent="0.25">
      <c r="AO1262" s="159" t="s">
        <v>90</v>
      </c>
      <c r="AP1262" s="158">
        <f>_xll.qlInterestRateIndexFixingDate(Currency&amp;"ibor"&amp;Tenor,AQ1262,Trigger)</f>
        <v>48131</v>
      </c>
      <c r="AQ1262" s="158">
        <f>_xll.qlCalendarAdvance(Calendar,AQ1261,AO1262,"f",,Trigger)</f>
        <v>48135</v>
      </c>
      <c r="AR1262" s="158">
        <f>_xll.qlInterestRateIndexMaturity(Currency&amp;"ibor"&amp;Tenor,AQ1262,Trigger)</f>
        <v>48166</v>
      </c>
      <c r="AS1262" s="320">
        <f>_xll.qlIndexFixing($AC$5,AP1262,TRUE,_xll.ohTrigger(Trigger,Trigger1M))</f>
        <v>1.6187656337412856E-2</v>
      </c>
      <c r="AT1262" s="320">
        <f>_xll.qlIndexFixing($AU$1,AP1262,TRUE,_xll.ohTrigger(Trigger,Trigger1M))</f>
        <v>1.603405633483003E-2</v>
      </c>
    </row>
    <row r="1263" spans="41:46" ht="11.25" customHeight="1" x14ac:dyDescent="0.25">
      <c r="AO1263" s="159" t="s">
        <v>90</v>
      </c>
      <c r="AP1263" s="158">
        <f>_xll.qlInterestRateIndexFixingDate(Currency&amp;"ibor"&amp;Tenor,AQ1263,Trigger)</f>
        <v>48138</v>
      </c>
      <c r="AQ1263" s="158">
        <f>_xll.qlCalendarAdvance(Calendar,AQ1262,AO1263,"f",,Trigger)</f>
        <v>48142</v>
      </c>
      <c r="AR1263" s="158">
        <f>_xll.qlInterestRateIndexMaturity(Currency&amp;"ibor"&amp;Tenor,AQ1263,Trigger)</f>
        <v>48173</v>
      </c>
      <c r="AS1263" s="320">
        <f>_xll.qlIndexFixing($AC$5,AP1263,TRUE,_xll.ohTrigger(Trigger,Trigger1M))</f>
        <v>1.6200193916390451E-2</v>
      </c>
      <c r="AT1263" s="320">
        <f>_xll.qlIndexFixing($AU$1,AP1263,TRUE,_xll.ohTrigger(Trigger,Trigger1M))</f>
        <v>1.6028385338875909E-2</v>
      </c>
    </row>
    <row r="1264" spans="41:46" ht="11.25" customHeight="1" x14ac:dyDescent="0.25">
      <c r="AO1264" s="159" t="s">
        <v>90</v>
      </c>
      <c r="AP1264" s="158">
        <f>_xll.qlInterestRateIndexFixingDate(Currency&amp;"ibor"&amp;Tenor,AQ1264,Trigger)</f>
        <v>48145</v>
      </c>
      <c r="AQ1264" s="158">
        <f>_xll.qlCalendarAdvance(Calendar,AQ1263,AO1264,"f",,Trigger)</f>
        <v>48149</v>
      </c>
      <c r="AR1264" s="158">
        <f>_xll.qlInterestRateIndexMaturity(Currency&amp;"ibor"&amp;Tenor,AQ1264,Trigger)</f>
        <v>48180</v>
      </c>
      <c r="AS1264" s="320">
        <f>_xll.qlIndexFixing($AC$5,AP1264,TRUE,_xll.ohTrigger(Trigger,Trigger1M))</f>
        <v>1.6212731508884973E-2</v>
      </c>
      <c r="AT1264" s="320">
        <f>_xll.qlIndexFixing($AU$1,AP1264,TRUE,_xll.ohTrigger(Trigger,Trigger1M))</f>
        <v>1.6022691625114795E-2</v>
      </c>
    </row>
    <row r="1265" spans="41:46" ht="11.25" customHeight="1" x14ac:dyDescent="0.25">
      <c r="AO1265" s="159" t="s">
        <v>90</v>
      </c>
      <c r="AP1265" s="158">
        <f>_xll.qlInterestRateIndexFixingDate(Currency&amp;"ibor"&amp;Tenor,AQ1265,Trigger)</f>
        <v>48152</v>
      </c>
      <c r="AQ1265" s="158">
        <f>_xll.qlCalendarAdvance(Calendar,AQ1264,AO1265,"f",,Trigger)</f>
        <v>48156</v>
      </c>
      <c r="AR1265" s="158">
        <f>_xll.qlInterestRateIndexMaturity(Currency&amp;"ibor"&amp;Tenor,AQ1265,Trigger)</f>
        <v>48186</v>
      </c>
      <c r="AS1265" s="320">
        <f>_xll.qlIndexFixing($AC$5,AP1265,TRUE,_xll.ohTrigger(Trigger,Trigger1M))</f>
        <v>1.6224008149150926E-2</v>
      </c>
      <c r="AT1265" s="320">
        <f>_xll.qlIndexFixing($AU$1,AP1265,TRUE,_xll.ohTrigger(Trigger,Trigger1M))</f>
        <v>1.6017029418854634E-2</v>
      </c>
    </row>
    <row r="1266" spans="41:46" ht="11.25" customHeight="1" x14ac:dyDescent="0.25">
      <c r="AO1266" s="159" t="s">
        <v>90</v>
      </c>
      <c r="AP1266" s="158">
        <f>_xll.qlInterestRateIndexFixingDate(Currency&amp;"ibor"&amp;Tenor,AQ1266,Trigger)</f>
        <v>48159</v>
      </c>
      <c r="AQ1266" s="158">
        <f>_xll.qlCalendarAdvance(Calendar,AQ1265,AO1266,"f",,Trigger)</f>
        <v>48163</v>
      </c>
      <c r="AR1266" s="158">
        <f>_xll.qlInterestRateIndexMaturity(Currency&amp;"ibor"&amp;Tenor,AQ1266,Trigger)</f>
        <v>48193</v>
      </c>
      <c r="AS1266" s="320">
        <f>_xll.qlIndexFixing($AC$5,AP1266,TRUE,_xll.ohTrigger(Trigger,Trigger1M))</f>
        <v>1.6236545202860775E-2</v>
      </c>
      <c r="AT1266" s="320">
        <f>_xll.qlIndexFixing($AU$1,AP1266,TRUE,_xll.ohTrigger(Trigger,Trigger1M))</f>
        <v>1.6011292636099128E-2</v>
      </c>
    </row>
    <row r="1267" spans="41:46" ht="11.25" customHeight="1" x14ac:dyDescent="0.25">
      <c r="AO1267" s="159" t="s">
        <v>90</v>
      </c>
      <c r="AP1267" s="158">
        <f>_xll.qlInterestRateIndexFixingDate(Currency&amp;"ibor"&amp;Tenor,AQ1267,Trigger)</f>
        <v>48166</v>
      </c>
      <c r="AQ1267" s="158">
        <f>_xll.qlCalendarAdvance(Calendar,AQ1266,AO1267,"f",,Trigger)</f>
        <v>48170</v>
      </c>
      <c r="AR1267" s="158">
        <f>_xll.qlInterestRateIndexMaturity(Currency&amp;"ibor"&amp;Tenor,AQ1267,Trigger)</f>
        <v>48200</v>
      </c>
      <c r="AS1267" s="320">
        <f>_xll.qlIndexFixing($AC$5,AP1267,TRUE,_xll.ohTrigger(Trigger,Trigger1M))</f>
        <v>1.6249082269650827E-2</v>
      </c>
      <c r="AT1267" s="320">
        <f>_xll.qlIndexFixing($AU$1,AP1267,TRUE,_xll.ohTrigger(Trigger,Trigger1M))</f>
        <v>1.6005533652910131E-2</v>
      </c>
    </row>
    <row r="1268" spans="41:46" ht="11.25" customHeight="1" x14ac:dyDescent="0.25">
      <c r="AO1268" s="159" t="s">
        <v>90</v>
      </c>
      <c r="AP1268" s="158">
        <f>_xll.qlInterestRateIndexFixingDate(Currency&amp;"ibor"&amp;Tenor,AQ1268,Trigger)</f>
        <v>48173</v>
      </c>
      <c r="AQ1268" s="158">
        <f>_xll.qlCalendarAdvance(Calendar,AQ1267,AO1268,"f",,Trigger)</f>
        <v>48177</v>
      </c>
      <c r="AR1268" s="158">
        <f>_xll.qlInterestRateIndexMaturity(Currency&amp;"ibor"&amp;Tenor,AQ1268,Trigger)</f>
        <v>48211</v>
      </c>
      <c r="AS1268" s="320">
        <f>_xll.qlIndexFixing($AC$5,AP1268,TRUE,_xll.ohTrigger(Trigger,Trigger1M))</f>
        <v>1.6266670559459406E-2</v>
      </c>
      <c r="AT1268" s="320">
        <f>_xll.qlIndexFixing($AU$1,AP1268,TRUE,_xll.ohTrigger(Trigger,Trigger1M))</f>
        <v>1.5999513498884333E-2</v>
      </c>
    </row>
    <row r="1269" spans="41:46" ht="11.25" customHeight="1" x14ac:dyDescent="0.25">
      <c r="AO1269" s="159" t="s">
        <v>90</v>
      </c>
      <c r="AP1269" s="158">
        <f>_xll.qlInterestRateIndexFixingDate(Currency&amp;"ibor"&amp;Tenor,AQ1269,Trigger)</f>
        <v>48180</v>
      </c>
      <c r="AQ1269" s="158">
        <f>_xll.qlCalendarAdvance(Calendar,AQ1268,AO1269,"f",,Trigger)</f>
        <v>48184</v>
      </c>
      <c r="AR1269" s="158">
        <f>_xll.qlInterestRateIndexMaturity(Currency&amp;"ibor"&amp;Tenor,AQ1269,Trigger)</f>
        <v>48215</v>
      </c>
      <c r="AS1269" s="320">
        <f>_xll.qlIndexFixing($AC$5,AP1269,TRUE,_xll.ohTrigger(Trigger,Trigger1M))</f>
        <v>1.6275419674111523E-2</v>
      </c>
      <c r="AT1269" s="320">
        <f>_xll.qlIndexFixing($AU$1,AP1269,TRUE,_xll.ohTrigger(Trigger,Trigger1M))</f>
        <v>1.5993888461755874E-2</v>
      </c>
    </row>
    <row r="1270" spans="41:46" ht="11.25" customHeight="1" x14ac:dyDescent="0.25">
      <c r="AO1270" s="159" t="s">
        <v>90</v>
      </c>
      <c r="AP1270" s="158">
        <f>_xll.qlInterestRateIndexFixingDate(Currency&amp;"ibor"&amp;Tenor,AQ1270,Trigger)</f>
        <v>48187</v>
      </c>
      <c r="AQ1270" s="158">
        <f>_xll.qlCalendarAdvance(Calendar,AQ1269,AO1270,"f",,Trigger)</f>
        <v>48191</v>
      </c>
      <c r="AR1270" s="158">
        <f>_xll.qlInterestRateIndexMaturity(Currency&amp;"ibor"&amp;Tenor,AQ1270,Trigger)</f>
        <v>48222</v>
      </c>
      <c r="AS1270" s="320">
        <f>_xll.qlIndexFixing($AC$5,AP1270,TRUE,_xll.ohTrigger(Trigger,Trigger1M))</f>
        <v>1.6287957347705044E-2</v>
      </c>
      <c r="AT1270" s="320">
        <f>_xll.qlIndexFixing($AU$1,AP1270,TRUE,_xll.ohTrigger(Trigger,Trigger1M))</f>
        <v>1.598806214467547E-2</v>
      </c>
    </row>
    <row r="1271" spans="41:46" ht="11.25" customHeight="1" x14ac:dyDescent="0.25">
      <c r="AO1271" s="159" t="s">
        <v>90</v>
      </c>
      <c r="AP1271" s="158">
        <f>_xll.qlInterestRateIndexFixingDate(Currency&amp;"ibor"&amp;Tenor,AQ1271,Trigger)</f>
        <v>48194</v>
      </c>
      <c r="AQ1271" s="158">
        <f>_xll.qlCalendarAdvance(Calendar,AQ1270,AO1271,"f",,Trigger)</f>
        <v>48198</v>
      </c>
      <c r="AR1271" s="158">
        <f>_xll.qlInterestRateIndexMaturity(Currency&amp;"ibor"&amp;Tenor,AQ1271,Trigger)</f>
        <v>48229</v>
      </c>
      <c r="AS1271" s="320">
        <f>_xll.qlIndexFixing($AC$5,AP1271,TRUE,_xll.ohTrigger(Trigger,Trigger1M))</f>
        <v>1.6300495034818074E-2</v>
      </c>
      <c r="AT1271" s="320">
        <f>_xll.qlIndexFixing($AU$1,AP1271,TRUE,_xll.ohTrigger(Trigger,Trigger1M))</f>
        <v>1.5982214344292183E-2</v>
      </c>
    </row>
    <row r="1272" spans="41:46" ht="11.25" customHeight="1" x14ac:dyDescent="0.25">
      <c r="AO1272" s="159" t="s">
        <v>90</v>
      </c>
      <c r="AP1272" s="158">
        <f>_xll.qlInterestRateIndexFixingDate(Currency&amp;"ibor"&amp;Tenor,AQ1272,Trigger)</f>
        <v>48201</v>
      </c>
      <c r="AQ1272" s="158">
        <f>_xll.qlCalendarAdvance(Calendar,AQ1271,AO1272,"f",,Trigger)</f>
        <v>48205</v>
      </c>
      <c r="AR1272" s="158">
        <f>_xll.qlInterestRateIndexMaturity(Currency&amp;"ibor"&amp;Tenor,AQ1272,Trigger)</f>
        <v>48236</v>
      </c>
      <c r="AS1272" s="320">
        <f>_xll.qlIndexFixing($AC$5,AP1272,TRUE,_xll.ohTrigger(Trigger,Trigger1M))</f>
        <v>1.6313032735450608E-2</v>
      </c>
      <c r="AT1272" s="320">
        <f>_xll.qlIndexFixing($AU$1,AP1272,TRUE,_xll.ohTrigger(Trigger,Trigger1M))</f>
        <v>1.5976345236960437E-2</v>
      </c>
    </row>
    <row r="1273" spans="41:46" ht="11.25" customHeight="1" x14ac:dyDescent="0.25">
      <c r="AO1273" s="159" t="s">
        <v>90</v>
      </c>
      <c r="AP1273" s="158">
        <f>_xll.qlInterestRateIndexFixingDate(Currency&amp;"ibor"&amp;Tenor,AQ1273,Trigger)</f>
        <v>48206</v>
      </c>
      <c r="AQ1273" s="158">
        <f>_xll.qlCalendarAdvance(Calendar,AQ1272,AO1273,"f",,Trigger)</f>
        <v>48212</v>
      </c>
      <c r="AR1273" s="158">
        <f>_xll.qlInterestRateIndexMaturity(Currency&amp;"ibor"&amp;Tenor,AQ1273,Trigger)</f>
        <v>48243</v>
      </c>
      <c r="AS1273" s="320">
        <f>_xll.qlIndexFixing($AC$5,AP1273,TRUE,_xll.ohTrigger(Trigger,Trigger1M))</f>
        <v>1.6325570449600074E-2</v>
      </c>
      <c r="AT1273" s="320">
        <f>_xll.qlIndexFixing($AU$1,AP1273,TRUE,_xll.ohTrigger(Trigger,Trigger1M))</f>
        <v>1.5970454999042375E-2</v>
      </c>
    </row>
    <row r="1274" spans="41:46" ht="11.25" customHeight="1" x14ac:dyDescent="0.25">
      <c r="AO1274" s="159" t="s">
        <v>90</v>
      </c>
      <c r="AP1274" s="158">
        <f>_xll.qlInterestRateIndexFixingDate(Currency&amp;"ibor"&amp;Tenor,AQ1274,Trigger)</f>
        <v>48215</v>
      </c>
      <c r="AQ1274" s="158">
        <f>_xll.qlCalendarAdvance(Calendar,AQ1273,AO1274,"f",,Trigger)</f>
        <v>48219</v>
      </c>
      <c r="AR1274" s="158">
        <f>_xll.qlInterestRateIndexMaturity(Currency&amp;"ibor"&amp;Tenor,AQ1274,Trigger)</f>
        <v>48250</v>
      </c>
      <c r="AS1274" s="320">
        <f>_xll.qlIndexFixing($AC$5,AP1274,TRUE,_xll.ohTrigger(Trigger,Trigger1M))</f>
        <v>1.6338108177263892E-2</v>
      </c>
      <c r="AT1274" s="320">
        <f>_xll.qlIndexFixing($AU$1,AP1274,TRUE,_xll.ohTrigger(Trigger,Trigger1M))</f>
        <v>1.596454380688726E-2</v>
      </c>
    </row>
    <row r="1275" spans="41:46" ht="11.25" customHeight="1" x14ac:dyDescent="0.25">
      <c r="AO1275" s="159" t="s">
        <v>90</v>
      </c>
      <c r="AP1275" s="158">
        <f>_xll.qlInterestRateIndexFixingDate(Currency&amp;"ibor"&amp;Tenor,AQ1275,Trigger)</f>
        <v>48222</v>
      </c>
      <c r="AQ1275" s="158">
        <f>_xll.qlCalendarAdvance(Calendar,AQ1274,AO1275,"f",,Trigger)</f>
        <v>48226</v>
      </c>
      <c r="AR1275" s="158">
        <f>_xll.qlInterestRateIndexMaturity(Currency&amp;"ibor"&amp;Tenor,AQ1275,Trigger)</f>
        <v>48257</v>
      </c>
      <c r="AS1275" s="320">
        <f>_xll.qlIndexFixing($AC$5,AP1275,TRUE,_xll.ohTrigger(Trigger,Trigger1M))</f>
        <v>1.6350645918447218E-2</v>
      </c>
      <c r="AT1275" s="320">
        <f>_xll.qlIndexFixing($AU$1,AP1275,TRUE,_xll.ohTrigger(Trigger,Trigger1M))</f>
        <v>1.595861183685466E-2</v>
      </c>
    </row>
    <row r="1276" spans="41:46" ht="11.25" customHeight="1" x14ac:dyDescent="0.25">
      <c r="AO1276" s="159" t="s">
        <v>90</v>
      </c>
      <c r="AP1276" s="158">
        <f>_xll.qlInterestRateIndexFixingDate(Currency&amp;"ibor"&amp;Tenor,AQ1276,Trigger)</f>
        <v>48229</v>
      </c>
      <c r="AQ1276" s="158">
        <f>_xll.qlCalendarAdvance(Calendar,AQ1275,AO1276,"f",,Trigger)</f>
        <v>48233</v>
      </c>
      <c r="AR1276" s="158">
        <f>_xll.qlInterestRateIndexMaturity(Currency&amp;"ibor"&amp;Tenor,AQ1276,Trigger)</f>
        <v>48264</v>
      </c>
      <c r="AS1276" s="320">
        <f>_xll.qlIndexFixing($AC$5,AP1276,TRUE,_xll.ohTrigger(Trigger,Trigger1M))</f>
        <v>1.6363183673144894E-2</v>
      </c>
      <c r="AT1276" s="320">
        <f>_xll.qlIndexFixing($AU$1,AP1276,TRUE,_xll.ohTrigger(Trigger,Trigger1M))</f>
        <v>1.5952659265298992E-2</v>
      </c>
    </row>
    <row r="1277" spans="41:46" ht="11.25" customHeight="1" x14ac:dyDescent="0.25">
      <c r="AO1277" s="159" t="s">
        <v>90</v>
      </c>
      <c r="AP1277" s="158">
        <f>_xll.qlInterestRateIndexFixingDate(Currency&amp;"ibor"&amp;Tenor,AQ1277,Trigger)</f>
        <v>48236</v>
      </c>
      <c r="AQ1277" s="158">
        <f>_xll.qlCalendarAdvance(Calendar,AQ1276,AO1277,"f",,Trigger)</f>
        <v>48240</v>
      </c>
      <c r="AR1277" s="158">
        <f>_xll.qlInterestRateIndexMaturity(Currency&amp;"ibor"&amp;Tenor,AQ1277,Trigger)</f>
        <v>48271</v>
      </c>
      <c r="AS1277" s="320">
        <f>_xll.qlIndexFixing($AC$5,AP1277,TRUE,_xll.ohTrigger(Trigger,Trigger1M))</f>
        <v>1.6375721441359497E-2</v>
      </c>
      <c r="AT1277" s="320">
        <f>_xll.qlIndexFixing($AU$1,AP1277,TRUE,_xll.ohTrigger(Trigger,Trigger1M))</f>
        <v>1.5946686268574671E-2</v>
      </c>
    </row>
    <row r="1278" spans="41:46" ht="11.25" customHeight="1" x14ac:dyDescent="0.25">
      <c r="AO1278" s="159" t="s">
        <v>90</v>
      </c>
      <c r="AP1278" s="158">
        <f>_xll.qlInterestRateIndexFixingDate(Currency&amp;"ibor"&amp;Tenor,AQ1278,Trigger)</f>
        <v>48243</v>
      </c>
      <c r="AQ1278" s="158">
        <f>_xll.qlCalendarAdvance(Calendar,AQ1277,AO1278,"f",,Trigger)</f>
        <v>48247</v>
      </c>
      <c r="AR1278" s="158">
        <f>_xll.qlInterestRateIndexMaturity(Currency&amp;"ibor"&amp;Tenor,AQ1278,Trigger)</f>
        <v>48276</v>
      </c>
      <c r="AS1278" s="320">
        <f>_xll.qlIndexFixing($AC$5,AP1278,TRUE,_xll.ohTrigger(Trigger,Trigger1M))</f>
        <v>1.638572260506466E-2</v>
      </c>
      <c r="AT1278" s="320">
        <f>_xll.qlIndexFixing($AU$1,AP1278,TRUE,_xll.ohTrigger(Trigger,Trigger1M))</f>
        <v>1.5940846903457664E-2</v>
      </c>
    </row>
    <row r="1279" spans="41:46" ht="11.25" customHeight="1" x14ac:dyDescent="0.25">
      <c r="AO1279" s="159" t="s">
        <v>90</v>
      </c>
      <c r="AP1279" s="158">
        <f>_xll.qlInterestRateIndexFixingDate(Currency&amp;"ibor"&amp;Tenor,AQ1279,Trigger)</f>
        <v>48250</v>
      </c>
      <c r="AQ1279" s="158">
        <f>_xll.qlCalendarAdvance(Calendar,AQ1278,AO1279,"f",,Trigger)</f>
        <v>48254</v>
      </c>
      <c r="AR1279" s="158">
        <f>_xll.qlInterestRateIndexMaturity(Currency&amp;"ibor"&amp;Tenor,AQ1279,Trigger)</f>
        <v>48283</v>
      </c>
      <c r="AS1279" s="320">
        <f>_xll.qlIndexFixing($AC$5,AP1279,TRUE,_xll.ohTrigger(Trigger,Trigger1M))</f>
        <v>1.6398259257415379E-2</v>
      </c>
      <c r="AT1279" s="320">
        <f>_xll.qlIndexFixing($AU$1,AP1279,TRUE,_xll.ohTrigger(Trigger,Trigger1M))</f>
        <v>1.5934836955993834E-2</v>
      </c>
    </row>
    <row r="1280" spans="41:46" ht="11.25" customHeight="1" x14ac:dyDescent="0.25">
      <c r="AO1280" s="159" t="s">
        <v>90</v>
      </c>
      <c r="AP1280" s="158">
        <f>_xll.qlInterestRateIndexFixingDate(Currency&amp;"ibor"&amp;Tenor,AQ1280,Trigger)</f>
        <v>48257</v>
      </c>
      <c r="AQ1280" s="158">
        <f>_xll.qlCalendarAdvance(Calendar,AQ1279,AO1280,"f",,Trigger)</f>
        <v>48261</v>
      </c>
      <c r="AR1280" s="158">
        <f>_xll.qlInterestRateIndexMaturity(Currency&amp;"ibor"&amp;Tenor,AQ1280,Trigger)</f>
        <v>48290</v>
      </c>
      <c r="AS1280" s="320">
        <f>_xll.qlIndexFixing($AC$5,AP1280,TRUE,_xll.ohTrigger(Trigger,Trigger1M))</f>
        <v>1.6410795922409776E-2</v>
      </c>
      <c r="AT1280" s="320">
        <f>_xll.qlIndexFixing($AU$1,AP1280,TRUE,_xll.ohTrigger(Trigger,Trigger1M))</f>
        <v>1.5928807088792421E-2</v>
      </c>
    </row>
    <row r="1281" spans="41:46" ht="11.25" customHeight="1" x14ac:dyDescent="0.25">
      <c r="AO1281" s="159" t="s">
        <v>90</v>
      </c>
      <c r="AP1281" s="158">
        <f>_xll.qlInterestRateIndexFixingDate(Currency&amp;"ibor"&amp;Tenor,AQ1281,Trigger)</f>
        <v>48264</v>
      </c>
      <c r="AQ1281" s="158">
        <f>_xll.qlCalendarAdvance(Calendar,AQ1280,AO1281,"f",,Trigger)</f>
        <v>48268</v>
      </c>
      <c r="AR1281" s="158">
        <f>_xll.qlInterestRateIndexMaturity(Currency&amp;"ibor"&amp;Tenor,AQ1281,Trigger)</f>
        <v>48297</v>
      </c>
      <c r="AS1281" s="320">
        <f>_xll.qlIndexFixing($AC$5,AP1281,TRUE,_xll.ohTrigger(Trigger,Trigger1M))</f>
        <v>1.6423332600050612E-2</v>
      </c>
      <c r="AT1281" s="320">
        <f>_xll.qlIndexFixing($AU$1,AP1281,TRUE,_xll.ohTrigger(Trigger,Trigger1M))</f>
        <v>1.592275747819788E-2</v>
      </c>
    </row>
    <row r="1282" spans="41:46" ht="11.25" customHeight="1" x14ac:dyDescent="0.25">
      <c r="AO1282" s="159" t="s">
        <v>90</v>
      </c>
      <c r="AP1282" s="158">
        <f>_xll.qlInterestRateIndexFixingDate(Currency&amp;"ibor"&amp;Tenor,AQ1282,Trigger)</f>
        <v>48271</v>
      </c>
      <c r="AQ1282" s="158">
        <f>_xll.qlCalendarAdvance(Calendar,AQ1281,AO1282,"f",,Trigger)</f>
        <v>48275</v>
      </c>
      <c r="AR1282" s="158">
        <f>_xll.qlInterestRateIndexMaturity(Currency&amp;"ibor"&amp;Tenor,AQ1282,Trigger)</f>
        <v>48306</v>
      </c>
      <c r="AS1282" s="320">
        <f>_xll.qlIndexFixing($AC$5,AP1282,TRUE,_xll.ohTrigger(Trigger,Trigger1M))</f>
        <v>1.6438410485204519E-2</v>
      </c>
      <c r="AT1282" s="320">
        <f>_xll.qlIndexFixing($AU$1,AP1282,TRUE,_xll.ohTrigger(Trigger,Trigger1M))</f>
        <v>1.5916521079869052E-2</v>
      </c>
    </row>
    <row r="1283" spans="41:46" ht="11.25" customHeight="1" x14ac:dyDescent="0.25">
      <c r="AO1283" s="159" t="s">
        <v>90</v>
      </c>
      <c r="AP1283" s="158">
        <f>_xll.qlInterestRateIndexFixingDate(Currency&amp;"ibor"&amp;Tenor,AQ1283,Trigger)</f>
        <v>48278</v>
      </c>
      <c r="AQ1283" s="158">
        <f>_xll.qlCalendarAdvance(Calendar,AQ1282,AO1283,"f",,Trigger)</f>
        <v>48282</v>
      </c>
      <c r="AR1283" s="158">
        <f>_xll.qlInterestRateIndexMaturity(Currency&amp;"ibor"&amp;Tenor,AQ1283,Trigger)</f>
        <v>48313</v>
      </c>
      <c r="AS1283" s="320">
        <f>_xll.qlIndexFixing($AC$5,AP1283,TRUE,_xll.ohTrigger(Trigger,Trigger1M))</f>
        <v>1.6450948334523281E-2</v>
      </c>
      <c r="AT1283" s="320">
        <f>_xll.qlIndexFixing($AU$1,AP1283,TRUE,_xll.ohTrigger(Trigger,Trigger1M))</f>
        <v>1.5910429235588417E-2</v>
      </c>
    </row>
    <row r="1284" spans="41:46" ht="11.25" customHeight="1" x14ac:dyDescent="0.25">
      <c r="AO1284" s="159" t="s">
        <v>90</v>
      </c>
      <c r="AP1284" s="158">
        <f>_xll.qlInterestRateIndexFixingDate(Currency&amp;"ibor"&amp;Tenor,AQ1284,Trigger)</f>
        <v>48285</v>
      </c>
      <c r="AQ1284" s="158">
        <f>_xll.qlCalendarAdvance(Calendar,AQ1283,AO1284,"f",,Trigger)</f>
        <v>48289</v>
      </c>
      <c r="AR1284" s="158">
        <f>_xll.qlInterestRateIndexMaturity(Currency&amp;"ibor"&amp;Tenor,AQ1284,Trigger)</f>
        <v>48320</v>
      </c>
      <c r="AS1284" s="320">
        <f>_xll.qlIndexFixing($AC$5,AP1284,TRUE,_xll.ohTrigger(Trigger,Trigger1M))</f>
        <v>1.646348619736155E-2</v>
      </c>
      <c r="AT1284" s="320">
        <f>_xll.qlIndexFixing($AU$1,AP1284,TRUE,_xll.ohTrigger(Trigger,Trigger1M))</f>
        <v>1.5904318200622616E-2</v>
      </c>
    </row>
    <row r="1285" spans="41:46" ht="11.25" customHeight="1" x14ac:dyDescent="0.25">
      <c r="AO1285" s="159" t="s">
        <v>90</v>
      </c>
      <c r="AP1285" s="158">
        <f>_xll.qlInterestRateIndexFixingDate(Currency&amp;"ibor"&amp;Tenor,AQ1285,Trigger)</f>
        <v>48292</v>
      </c>
      <c r="AQ1285" s="158">
        <f>_xll.qlCalendarAdvance(Calendar,AQ1284,AO1285,"f",,Trigger)</f>
        <v>48296</v>
      </c>
      <c r="AR1285" s="158">
        <f>_xll.qlInterestRateIndexMaturity(Currency&amp;"ibor"&amp;Tenor,AQ1285,Trigger)</f>
        <v>48327</v>
      </c>
      <c r="AS1285" s="320">
        <f>_xll.qlIndexFixing($AC$5,AP1285,TRUE,_xll.ohTrigger(Trigger,Trigger1M))</f>
        <v>1.6476024073716747E-2</v>
      </c>
      <c r="AT1285" s="320">
        <f>_xll.qlIndexFixing($AU$1,AP1285,TRUE,_xll.ohTrigger(Trigger,Trigger1M))</f>
        <v>1.5898188151320901E-2</v>
      </c>
    </row>
    <row r="1286" spans="41:46" ht="11.25" customHeight="1" x14ac:dyDescent="0.25">
      <c r="AO1286" s="159" t="s">
        <v>90</v>
      </c>
      <c r="AP1286" s="158">
        <f>_xll.qlInterestRateIndexFixingDate(Currency&amp;"ibor"&amp;Tenor,AQ1286,Trigger)</f>
        <v>48297</v>
      </c>
      <c r="AQ1286" s="158">
        <f>_xll.qlCalendarAdvance(Calendar,AQ1285,AO1286,"f",,Trigger)</f>
        <v>48303</v>
      </c>
      <c r="AR1286" s="158">
        <f>_xll.qlInterestRateIndexMaturity(Currency&amp;"ibor"&amp;Tenor,AQ1286,Trigger)</f>
        <v>48334</v>
      </c>
      <c r="AS1286" s="320">
        <f>_xll.qlIndexFixing($AC$5,AP1286,TRUE,_xll.ohTrigger(Trigger,Trigger1M))</f>
        <v>1.6488561963588874E-2</v>
      </c>
      <c r="AT1286" s="320">
        <f>_xll.qlIndexFixing($AU$1,AP1286,TRUE,_xll.ohTrigger(Trigger,Trigger1M))</f>
        <v>1.5892039264040266E-2</v>
      </c>
    </row>
    <row r="1287" spans="41:46" ht="11.25" customHeight="1" x14ac:dyDescent="0.25">
      <c r="AO1287" s="159" t="s">
        <v>90</v>
      </c>
      <c r="AP1287" s="158">
        <f>_xll.qlInterestRateIndexFixingDate(Currency&amp;"ibor"&amp;Tenor,AQ1287,Trigger)</f>
        <v>48306</v>
      </c>
      <c r="AQ1287" s="158">
        <f>_xll.qlCalendarAdvance(Calendar,AQ1286,AO1287,"f",,Trigger)</f>
        <v>48310</v>
      </c>
      <c r="AR1287" s="158">
        <f>_xll.qlInterestRateIndexMaturity(Currency&amp;"ibor"&amp;Tenor,AQ1287,Trigger)</f>
        <v>48340</v>
      </c>
      <c r="AS1287" s="320">
        <f>_xll.qlIndexFixing($AC$5,AP1287,TRUE,_xll.ohTrigger(Trigger,Trigger1M))</f>
        <v>1.6499826352371905E-2</v>
      </c>
      <c r="AT1287" s="320">
        <f>_xll.qlIndexFixing($AU$1,AP1287,TRUE,_xll.ohTrigger(Trigger,Trigger1M))</f>
        <v>1.5885963473219356E-2</v>
      </c>
    </row>
    <row r="1288" spans="41:46" ht="11.25" customHeight="1" x14ac:dyDescent="0.25">
      <c r="AO1288" s="159" t="s">
        <v>90</v>
      </c>
      <c r="AP1288" s="158">
        <f>_xll.qlInterestRateIndexFixingDate(Currency&amp;"ibor"&amp;Tenor,AQ1288,Trigger)</f>
        <v>48313</v>
      </c>
      <c r="AQ1288" s="158">
        <f>_xll.qlCalendarAdvance(Calendar,AQ1287,AO1288,"f",,Trigger)</f>
        <v>48317</v>
      </c>
      <c r="AR1288" s="158">
        <f>_xll.qlInterestRateIndexMaturity(Currency&amp;"ibor"&amp;Tenor,AQ1288,Trigger)</f>
        <v>48347</v>
      </c>
      <c r="AS1288" s="320">
        <f>_xll.qlIndexFixing($AC$5,AP1288,TRUE,_xll.ohTrigger(Trigger,Trigger1M))</f>
        <v>1.6512363693856891E-2</v>
      </c>
      <c r="AT1288" s="320">
        <f>_xll.qlIndexFixing($AU$1,AP1288,TRUE,_xll.ohTrigger(Trigger,Trigger1M))</f>
        <v>1.5879779017093476E-2</v>
      </c>
    </row>
    <row r="1289" spans="41:46" ht="11.25" customHeight="1" x14ac:dyDescent="0.25">
      <c r="AO1289" s="159" t="s">
        <v>90</v>
      </c>
      <c r="AP1289" s="158">
        <f>_xll.qlInterestRateIndexFixingDate(Currency&amp;"ibor"&amp;Tenor,AQ1289,Trigger)</f>
        <v>48320</v>
      </c>
      <c r="AQ1289" s="158">
        <f>_xll.qlCalendarAdvance(Calendar,AQ1288,AO1289,"f",,Trigger)</f>
        <v>48324</v>
      </c>
      <c r="AR1289" s="158">
        <f>_xll.qlInterestRateIndexMaturity(Currency&amp;"ibor"&amp;Tenor,AQ1289,Trigger)</f>
        <v>48354</v>
      </c>
      <c r="AS1289" s="320">
        <f>_xll.qlIndexFixing($AC$5,AP1289,TRUE,_xll.ohTrigger(Trigger,Trigger1M))</f>
        <v>1.6319841878838837E-2</v>
      </c>
      <c r="AT1289" s="320">
        <f>_xll.qlIndexFixing($AU$1,AP1289,TRUE,_xll.ohTrigger(Trigger,Trigger1M))</f>
        <v>1.5873576240148068E-2</v>
      </c>
    </row>
    <row r="1290" spans="41:46" ht="11.25" customHeight="1" x14ac:dyDescent="0.25">
      <c r="AO1290" s="159" t="s">
        <v>90</v>
      </c>
      <c r="AP1290" s="158">
        <f>_xll.qlInterestRateIndexFixingDate(Currency&amp;"ibor"&amp;Tenor,AQ1290,Trigger)</f>
        <v>48327</v>
      </c>
      <c r="AQ1290" s="158">
        <f>_xll.qlCalendarAdvance(Calendar,AQ1289,AO1290,"f",,Trigger)</f>
        <v>48331</v>
      </c>
      <c r="AR1290" s="158">
        <f>_xll.qlInterestRateIndexMaturity(Currency&amp;"ibor"&amp;Tenor,AQ1290,Trigger)</f>
        <v>48361</v>
      </c>
      <c r="AS1290" s="320">
        <f>_xll.qlIndexFixing($AC$5,AP1290,TRUE,_xll.ohTrigger(Trigger,Trigger1M))</f>
        <v>1.6092647350387068E-2</v>
      </c>
      <c r="AT1290" s="320">
        <f>_xll.qlIndexFixing($AU$1,AP1290,TRUE,_xll.ohTrigger(Trigger,Trigger1M))</f>
        <v>1.5867355318727405E-2</v>
      </c>
    </row>
    <row r="1291" spans="41:46" ht="11.25" customHeight="1" x14ac:dyDescent="0.25">
      <c r="AO1291" s="159" t="s">
        <v>90</v>
      </c>
      <c r="AP1291" s="158">
        <f>_xll.qlInterestRateIndexFixingDate(Currency&amp;"ibor"&amp;Tenor,AQ1291,Trigger)</f>
        <v>48334</v>
      </c>
      <c r="AQ1291" s="158">
        <f>_xll.qlCalendarAdvance(Calendar,AQ1290,AO1291,"f",,Trigger)</f>
        <v>48338</v>
      </c>
      <c r="AR1291" s="158">
        <f>_xll.qlInterestRateIndexMaturity(Currency&amp;"ibor"&amp;Tenor,AQ1291,Trigger)</f>
        <v>48369</v>
      </c>
      <c r="AS1291" s="320">
        <f>_xll.qlIndexFixing($AC$5,AP1291,TRUE,_xll.ohTrigger(Trigger,Trigger1M))</f>
        <v>1.5855002262285731E-2</v>
      </c>
      <c r="AT1291" s="320">
        <f>_xll.qlIndexFixing($AU$1,AP1291,TRUE,_xll.ohTrigger(Trigger,Trigger1M))</f>
        <v>1.5861018430252116E-2</v>
      </c>
    </row>
    <row r="1292" spans="41:46" ht="11.25" customHeight="1" x14ac:dyDescent="0.25">
      <c r="AO1292" s="159" t="s">
        <v>90</v>
      </c>
      <c r="AP1292" s="158">
        <f>_xll.qlInterestRateIndexFixingDate(Currency&amp;"ibor"&amp;Tenor,AQ1292,Trigger)</f>
        <v>48341</v>
      </c>
      <c r="AQ1292" s="158">
        <f>_xll.qlCalendarAdvance(Calendar,AQ1291,AO1292,"f",,Trigger)</f>
        <v>48345</v>
      </c>
      <c r="AR1292" s="158">
        <f>_xll.qlInterestRateIndexMaturity(Currency&amp;"ibor"&amp;Tenor,AQ1292,Trigger)</f>
        <v>48376</v>
      </c>
      <c r="AS1292" s="320">
        <f>_xll.qlIndexFixing($AC$5,AP1292,TRUE,_xll.ohTrigger(Trigger,Trigger1M))</f>
        <v>1.5634422860646136E-2</v>
      </c>
      <c r="AT1292" s="320">
        <f>_xll.qlIndexFixing($AU$1,AP1292,TRUE,_xll.ohTrigger(Trigger,Trigger1M))</f>
        <v>1.5854760218483956E-2</v>
      </c>
    </row>
    <row r="1293" spans="41:46" ht="11.25" customHeight="1" x14ac:dyDescent="0.25">
      <c r="AO1293" s="159" t="s">
        <v>90</v>
      </c>
      <c r="AP1293" s="158">
        <f>_xll.qlInterestRateIndexFixingDate(Currency&amp;"ibor"&amp;Tenor,AQ1293,Trigger)</f>
        <v>48348</v>
      </c>
      <c r="AQ1293" s="158">
        <f>_xll.qlCalendarAdvance(Calendar,AQ1292,AO1293,"f",,Trigger)</f>
        <v>48352</v>
      </c>
      <c r="AR1293" s="158">
        <f>_xll.qlInterestRateIndexMaturity(Currency&amp;"ibor"&amp;Tenor,AQ1293,Trigger)</f>
        <v>48383</v>
      </c>
      <c r="AS1293" s="320">
        <f>_xll.qlIndexFixing($AC$5,AP1293,TRUE,_xll.ohTrigger(Trigger,Trigger1M))</f>
        <v>1.5545575381220911E-2</v>
      </c>
      <c r="AT1293" s="320">
        <f>_xll.qlIndexFixing($AU$1,AP1293,TRUE,_xll.ohTrigger(Trigger,Trigger1M))</f>
        <v>1.5848484403191993E-2</v>
      </c>
    </row>
    <row r="1294" spans="41:46" ht="11.25" customHeight="1" x14ac:dyDescent="0.25">
      <c r="AO1294" s="159" t="s">
        <v>90</v>
      </c>
      <c r="AP1294" s="158">
        <f>_xll.qlInterestRateIndexFixingDate(Currency&amp;"ibor"&amp;Tenor,AQ1294,Trigger)</f>
        <v>48355</v>
      </c>
      <c r="AQ1294" s="158">
        <f>_xll.qlCalendarAdvance(Calendar,AQ1293,AO1294,"f",,Trigger)</f>
        <v>48359</v>
      </c>
      <c r="AR1294" s="158">
        <f>_xll.qlInterestRateIndexMaturity(Currency&amp;"ibor"&amp;Tenor,AQ1294,Trigger)</f>
        <v>48390</v>
      </c>
      <c r="AS1294" s="320">
        <f>_xll.qlIndexFixing($AC$5,AP1294,TRUE,_xll.ohTrigger(Trigger,Trigger1M))</f>
        <v>1.5555803852462515E-2</v>
      </c>
      <c r="AT1294" s="320">
        <f>_xll.qlIndexFixing($AU$1,AP1294,TRUE,_xll.ohTrigger(Trigger,Trigger1M))</f>
        <v>1.5842191160733227E-2</v>
      </c>
    </row>
    <row r="1295" spans="41:46" ht="11.25" customHeight="1" x14ac:dyDescent="0.25">
      <c r="AO1295" s="159" t="s">
        <v>90</v>
      </c>
      <c r="AP1295" s="158">
        <f>_xll.qlInterestRateIndexFixingDate(Currency&amp;"ibor"&amp;Tenor,AQ1295,Trigger)</f>
        <v>48362</v>
      </c>
      <c r="AQ1295" s="158">
        <f>_xll.qlCalendarAdvance(Calendar,AQ1294,AO1295,"f",,Trigger)</f>
        <v>48366</v>
      </c>
      <c r="AR1295" s="158">
        <f>_xll.qlInterestRateIndexMaturity(Currency&amp;"ibor"&amp;Tenor,AQ1295,Trigger)</f>
        <v>48396</v>
      </c>
      <c r="AS1295" s="320">
        <f>_xll.qlIndexFixing($AC$5,AP1295,TRUE,_xll.ohTrigger(Trigger,Trigger1M))</f>
        <v>1.5564965383675577E-2</v>
      </c>
      <c r="AT1295" s="320">
        <f>_xll.qlIndexFixing($AU$1,AP1295,TRUE,_xll.ohTrigger(Trigger,Trigger1M))</f>
        <v>1.5835984716472851E-2</v>
      </c>
    </row>
    <row r="1296" spans="41:46" ht="11.25" customHeight="1" x14ac:dyDescent="0.25">
      <c r="AO1296" s="159" t="s">
        <v>90</v>
      </c>
      <c r="AP1296" s="158">
        <f>_xll.qlInterestRateIndexFixingDate(Currency&amp;"ibor"&amp;Tenor,AQ1296,Trigger)</f>
        <v>48369</v>
      </c>
      <c r="AQ1296" s="158">
        <f>_xll.qlCalendarAdvance(Calendar,AQ1295,AO1296,"f",,Trigger)</f>
        <v>48373</v>
      </c>
      <c r="AR1296" s="158">
        <f>_xll.qlInterestRateIndexMaturity(Currency&amp;"ibor"&amp;Tenor,AQ1296,Trigger)</f>
        <v>48403</v>
      </c>
      <c r="AS1296" s="320">
        <f>_xll.qlIndexFixing($AC$5,AP1296,TRUE,_xll.ohTrigger(Trigger,Trigger1M))</f>
        <v>1.5575193430181322E-2</v>
      </c>
      <c r="AT1296" s="320">
        <f>_xll.qlIndexFixing($AU$1,AP1296,TRUE,_xll.ohTrigger(Trigger,Trigger1M))</f>
        <v>1.582965863138508E-2</v>
      </c>
    </row>
    <row r="1297" spans="41:46" ht="11.25" customHeight="1" x14ac:dyDescent="0.25">
      <c r="AO1297" s="159" t="s">
        <v>90</v>
      </c>
      <c r="AP1297" s="158">
        <f>_xll.qlInterestRateIndexFixingDate(Currency&amp;"ibor"&amp;Tenor,AQ1297,Trigger)</f>
        <v>48376</v>
      </c>
      <c r="AQ1297" s="158">
        <f>_xll.qlCalendarAdvance(Calendar,AQ1296,AO1297,"f",,Trigger)</f>
        <v>48380</v>
      </c>
      <c r="AR1297" s="158">
        <f>_xll.qlInterestRateIndexMaturity(Currency&amp;"ibor"&amp;Tenor,AQ1297,Trigger)</f>
        <v>48410</v>
      </c>
      <c r="AS1297" s="320">
        <f>_xll.qlIndexFixing($AC$5,AP1297,TRUE,_xll.ohTrigger(Trigger,Trigger1M))</f>
        <v>1.5585421485386775E-2</v>
      </c>
      <c r="AT1297" s="320">
        <f>_xll.qlIndexFixing($AU$1,AP1297,TRUE,_xll.ohTrigger(Trigger,Trigger1M))</f>
        <v>1.5823315636215973E-2</v>
      </c>
    </row>
    <row r="1298" spans="41:46" ht="11.25" customHeight="1" x14ac:dyDescent="0.25">
      <c r="AO1298" s="159" t="s">
        <v>90</v>
      </c>
      <c r="AP1298" s="158">
        <f>_xll.qlInterestRateIndexFixingDate(Currency&amp;"ibor"&amp;Tenor,AQ1298,Trigger)</f>
        <v>48383</v>
      </c>
      <c r="AQ1298" s="158">
        <f>_xll.qlCalendarAdvance(Calendar,AQ1297,AO1298,"f",,Trigger)</f>
        <v>48387</v>
      </c>
      <c r="AR1298" s="158">
        <f>_xll.qlInterestRateIndexMaturity(Currency&amp;"ibor"&amp;Tenor,AQ1298,Trigger)</f>
        <v>48417</v>
      </c>
      <c r="AS1298" s="320">
        <f>_xll.qlIndexFixing($AC$5,AP1298,TRUE,_xll.ohTrigger(Trigger,Trigger1M))</f>
        <v>1.5595649549305257E-2</v>
      </c>
      <c r="AT1298" s="320">
        <f>_xll.qlIndexFixing($AU$1,AP1298,TRUE,_xll.ohTrigger(Trigger,Trigger1M))</f>
        <v>1.5816955907304475E-2</v>
      </c>
    </row>
    <row r="1299" spans="41:46" ht="11.25" customHeight="1" x14ac:dyDescent="0.25">
      <c r="AO1299" s="159" t="s">
        <v>90</v>
      </c>
      <c r="AP1299" s="158">
        <f>_xll.qlInterestRateIndexFixingDate(Currency&amp;"ibor"&amp;Tenor,AQ1299,Trigger)</f>
        <v>48390</v>
      </c>
      <c r="AQ1299" s="158">
        <f>_xll.qlCalendarAdvance(Calendar,AQ1298,AO1299,"f",,Trigger)</f>
        <v>48394</v>
      </c>
      <c r="AR1299" s="158">
        <f>_xll.qlInterestRateIndexMaturity(Currency&amp;"ibor"&amp;Tenor,AQ1299,Trigger)</f>
        <v>48424</v>
      </c>
      <c r="AS1299" s="320">
        <f>_xll.qlIndexFixing($AC$5,AP1299,TRUE,_xll.ohTrigger(Trigger,Trigger1M))</f>
        <v>1.5605877621928776E-2</v>
      </c>
      <c r="AT1299" s="320">
        <f>_xll.qlIndexFixing($AU$1,AP1299,TRUE,_xll.ohTrigger(Trigger,Trigger1M))</f>
        <v>1.5810579620992193E-2</v>
      </c>
    </row>
    <row r="1300" spans="41:46" ht="11.25" customHeight="1" x14ac:dyDescent="0.25">
      <c r="AO1300" s="159" t="s">
        <v>90</v>
      </c>
      <c r="AP1300" s="158">
        <f>_xll.qlInterestRateIndexFixingDate(Currency&amp;"ibor"&amp;Tenor,AQ1300,Trigger)</f>
        <v>48397</v>
      </c>
      <c r="AQ1300" s="158">
        <f>_xll.qlCalendarAdvance(Calendar,AQ1299,AO1300,"f",,Trigger)</f>
        <v>48401</v>
      </c>
      <c r="AR1300" s="158">
        <f>_xll.qlInterestRateIndexMaturity(Currency&amp;"ibor"&amp;Tenor,AQ1300,Trigger)</f>
        <v>48432</v>
      </c>
      <c r="AS1300" s="320">
        <f>_xll.qlIndexFixing($AC$5,AP1300,TRUE,_xll.ohTrigger(Trigger,Trigger1M))</f>
        <v>1.5617174868842301E-2</v>
      </c>
      <c r="AT1300" s="320">
        <f>_xll.qlIndexFixing($AU$1,AP1300,TRUE,_xll.ohTrigger(Trigger,Trigger1M))</f>
        <v>1.5804075611069644E-2</v>
      </c>
    </row>
    <row r="1301" spans="41:46" ht="11.25" customHeight="1" x14ac:dyDescent="0.25">
      <c r="AO1301" s="159" t="s">
        <v>90</v>
      </c>
      <c r="AP1301" s="158">
        <f>_xll.qlInterestRateIndexFixingDate(Currency&amp;"ibor"&amp;Tenor,AQ1301,Trigger)</f>
        <v>48404</v>
      </c>
      <c r="AQ1301" s="158">
        <f>_xll.qlCalendarAdvance(Calendar,AQ1300,AO1301,"f",,Trigger)</f>
        <v>48408</v>
      </c>
      <c r="AR1301" s="158">
        <f>_xll.qlInterestRateIndexMaturity(Currency&amp;"ibor"&amp;Tenor,AQ1301,Trigger)</f>
        <v>48439</v>
      </c>
      <c r="AS1301" s="320">
        <f>_xll.qlIndexFixing($AC$5,AP1301,TRUE,_xll.ohTrigger(Trigger,Trigger1M))</f>
        <v>1.5627403403060628E-2</v>
      </c>
      <c r="AT1301" s="320">
        <f>_xll.qlIndexFixing($AU$1,AP1301,TRUE,_xll.ohTrigger(Trigger,Trigger1M))</f>
        <v>1.5797665316230183E-2</v>
      </c>
    </row>
    <row r="1302" spans="41:46" ht="11.25" customHeight="1" x14ac:dyDescent="0.25">
      <c r="AO1302" s="159" t="s">
        <v>90</v>
      </c>
      <c r="AP1302" s="158">
        <f>_xll.qlInterestRateIndexFixingDate(Currency&amp;"ibor"&amp;Tenor,AQ1302,Trigger)</f>
        <v>48411</v>
      </c>
      <c r="AQ1302" s="158">
        <f>_xll.qlCalendarAdvance(Calendar,AQ1301,AO1302,"f",,Trigger)</f>
        <v>48415</v>
      </c>
      <c r="AR1302" s="158">
        <f>_xll.qlInterestRateIndexMaturity(Currency&amp;"ibor"&amp;Tenor,AQ1302,Trigger)</f>
        <v>48446</v>
      </c>
      <c r="AS1302" s="320">
        <f>_xll.qlIndexFixing($AC$5,AP1302,TRUE,_xll.ohTrigger(Trigger,Trigger1M))</f>
        <v>1.5637631946280782E-2</v>
      </c>
      <c r="AT1302" s="320">
        <f>_xll.qlIndexFixing($AU$1,AP1302,TRUE,_xll.ohTrigger(Trigger,Trigger1M))</f>
        <v>1.5791239005015403E-2</v>
      </c>
    </row>
    <row r="1303" spans="41:46" ht="11.25" customHeight="1" x14ac:dyDescent="0.25">
      <c r="AO1303" s="159" t="s">
        <v>90</v>
      </c>
      <c r="AP1303" s="158">
        <f>_xll.qlInterestRateIndexFixingDate(Currency&amp;"ibor"&amp;Tenor,AQ1303,Trigger)</f>
        <v>48418</v>
      </c>
      <c r="AQ1303" s="158">
        <f>_xll.qlCalendarAdvance(Calendar,AQ1302,AO1303,"f",,Trigger)</f>
        <v>48422</v>
      </c>
      <c r="AR1303" s="158">
        <f>_xll.qlInterestRateIndexMaturity(Currency&amp;"ibor"&amp;Tenor,AQ1303,Trigger)</f>
        <v>48453</v>
      </c>
      <c r="AS1303" s="320">
        <f>_xll.qlIndexFixing($AC$5,AP1303,TRUE,_xll.ohTrigger(Trigger,Trigger1M))</f>
        <v>1.5647860498495036E-2</v>
      </c>
      <c r="AT1303" s="320">
        <f>_xll.qlIndexFixing($AU$1,AP1303,TRUE,_xll.ohTrigger(Trigger,Trigger1M))</f>
        <v>1.5784796853777133E-2</v>
      </c>
    </row>
    <row r="1304" spans="41:46" ht="11.25" customHeight="1" x14ac:dyDescent="0.25">
      <c r="AO1304" s="159" t="s">
        <v>90</v>
      </c>
      <c r="AP1304" s="158">
        <f>_xll.qlInterestRateIndexFixingDate(Currency&amp;"ibor"&amp;Tenor,AQ1304,Trigger)</f>
        <v>48425</v>
      </c>
      <c r="AQ1304" s="158">
        <f>_xll.qlCalendarAdvance(Calendar,AQ1303,AO1304,"f",,Trigger)</f>
        <v>48429</v>
      </c>
      <c r="AR1304" s="158">
        <f>_xll.qlInterestRateIndexMaturity(Currency&amp;"ibor"&amp;Tenor,AQ1304,Trigger)</f>
        <v>48460</v>
      </c>
      <c r="AS1304" s="320">
        <f>_xll.qlIndexFixing($AC$5,AP1304,TRUE,_xll.ohTrigger(Trigger,Trigger1M))</f>
        <v>1.5658089059705962E-2</v>
      </c>
      <c r="AT1304" s="320">
        <f>_xll.qlIndexFixing($AU$1,AP1304,TRUE,_xll.ohTrigger(Trigger,Trigger1M))</f>
        <v>1.5778339038862058E-2</v>
      </c>
    </row>
    <row r="1305" spans="41:46" ht="11.25" customHeight="1" x14ac:dyDescent="0.25">
      <c r="AO1305" s="159" t="s">
        <v>90</v>
      </c>
      <c r="AP1305" s="158">
        <f>_xll.qlInterestRateIndexFixingDate(Currency&amp;"ibor"&amp;Tenor,AQ1305,Trigger)</f>
        <v>48432</v>
      </c>
      <c r="AQ1305" s="158">
        <f>_xll.qlCalendarAdvance(Calendar,AQ1304,AO1305,"f",,Trigger)</f>
        <v>48436</v>
      </c>
      <c r="AR1305" s="158">
        <f>_xll.qlInterestRateIndexMaturity(Currency&amp;"ibor"&amp;Tenor,AQ1305,Trigger)</f>
        <v>48467</v>
      </c>
      <c r="AS1305" s="320">
        <f>_xll.qlIndexFixing($AC$5,AP1305,TRUE,_xll.ohTrigger(Trigger,Trigger1M))</f>
        <v>1.5668317629913563E-2</v>
      </c>
      <c r="AT1305" s="320">
        <f>_xll.qlIndexFixing($AU$1,AP1305,TRUE,_xll.ohTrigger(Trigger,Trigger1M))</f>
        <v>1.5771865736614276E-2</v>
      </c>
    </row>
    <row r="1306" spans="41:46" ht="11.25" customHeight="1" x14ac:dyDescent="0.25">
      <c r="AO1306" s="159" t="s">
        <v>90</v>
      </c>
      <c r="AP1306" s="158">
        <f>_xll.qlInterestRateIndexFixingDate(Currency&amp;"ibor"&amp;Tenor,AQ1306,Trigger)</f>
        <v>48439</v>
      </c>
      <c r="AQ1306" s="158">
        <f>_xll.qlCalendarAdvance(Calendar,AQ1305,AO1306,"f",,Trigger)</f>
        <v>48443</v>
      </c>
      <c r="AR1306" s="158">
        <f>_xll.qlInterestRateIndexMaturity(Currency&amp;"ibor"&amp;Tenor,AQ1306,Trigger)</f>
        <v>48474</v>
      </c>
      <c r="AS1306" s="320">
        <f>_xll.qlIndexFixing($AC$5,AP1306,TRUE,_xll.ohTrigger(Trigger,Trigger1M))</f>
        <v>1.5678546209120417E-2</v>
      </c>
      <c r="AT1306" s="320">
        <f>_xll.qlIndexFixing($AU$1,AP1306,TRUE,_xll.ohTrigger(Trigger,Trigger1M))</f>
        <v>1.5765377123380466E-2</v>
      </c>
    </row>
    <row r="1307" spans="41:46" ht="11.25" customHeight="1" x14ac:dyDescent="0.25">
      <c r="AO1307" s="159" t="s">
        <v>90</v>
      </c>
      <c r="AP1307" s="158">
        <f>_xll.qlInterestRateIndexFixingDate(Currency&amp;"ibor"&amp;Tenor,AQ1307,Trigger)</f>
        <v>48446</v>
      </c>
      <c r="AQ1307" s="158">
        <f>_xll.qlCalendarAdvance(Calendar,AQ1306,AO1307,"f",,Trigger)</f>
        <v>48450</v>
      </c>
      <c r="AR1307" s="158">
        <f>_xll.qlInterestRateIndexMaturity(Currency&amp;"ibor"&amp;Tenor,AQ1307,Trigger)</f>
        <v>48481</v>
      </c>
      <c r="AS1307" s="320">
        <f>_xll.qlIndexFixing($AC$5,AP1307,TRUE,_xll.ohTrigger(Trigger,Trigger1M))</f>
        <v>1.5688774797321364E-2</v>
      </c>
      <c r="AT1307" s="320">
        <f>_xll.qlIndexFixing($AU$1,AP1307,TRUE,_xll.ohTrigger(Trigger,Trigger1M))</f>
        <v>1.5758873375509887E-2</v>
      </c>
    </row>
    <row r="1308" spans="41:46" ht="11.25" customHeight="1" x14ac:dyDescent="0.25">
      <c r="AO1308" s="159" t="s">
        <v>90</v>
      </c>
      <c r="AP1308" s="158">
        <f>_xll.qlInterestRateIndexFixingDate(Currency&amp;"ibor"&amp;Tenor,AQ1308,Trigger)</f>
        <v>48453</v>
      </c>
      <c r="AQ1308" s="158">
        <f>_xll.qlCalendarAdvance(Calendar,AQ1307,AO1308,"f",,Trigger)</f>
        <v>48457</v>
      </c>
      <c r="AR1308" s="158">
        <f>_xll.qlInterestRateIndexMaturity(Currency&amp;"ibor"&amp;Tenor,AQ1308,Trigger)</f>
        <v>48487</v>
      </c>
      <c r="AS1308" s="320">
        <f>_xll.qlIndexFixing($AC$5,AP1308,TRUE,_xll.ohTrigger(Trigger,Trigger1M))</f>
        <v>1.569793066733105E-2</v>
      </c>
      <c r="AT1308" s="320">
        <f>_xll.qlIndexFixing($AU$1,AP1308,TRUE,_xll.ohTrigger(Trigger,Trigger1M))</f>
        <v>1.5752477057170644E-2</v>
      </c>
    </row>
    <row r="1309" spans="41:46" ht="11.25" customHeight="1" x14ac:dyDescent="0.25">
      <c r="AO1309" s="159" t="s">
        <v>90</v>
      </c>
      <c r="AP1309" s="158">
        <f>_xll.qlInterestRateIndexFixingDate(Currency&amp;"ibor"&amp;Tenor,AQ1309,Trigger)</f>
        <v>48460</v>
      </c>
      <c r="AQ1309" s="158">
        <f>_xll.qlCalendarAdvance(Calendar,AQ1308,AO1309,"f",,Trigger)</f>
        <v>48464</v>
      </c>
      <c r="AR1309" s="158">
        <f>_xll.qlInterestRateIndexMaturity(Currency&amp;"ibor"&amp;Tenor,AQ1309,Trigger)</f>
        <v>48494</v>
      </c>
      <c r="AS1309" s="320">
        <f>_xll.qlIndexFixing($AC$5,AP1309,TRUE,_xll.ohTrigger(Trigger,Trigger1M))</f>
        <v>1.5708158827018259E-2</v>
      </c>
      <c r="AT1309" s="320">
        <f>_xll.qlIndexFixing($AU$1,AP1309,TRUE,_xll.ohTrigger(Trigger,Trigger1M))</f>
        <v>1.5745944895505737E-2</v>
      </c>
    </row>
    <row r="1310" spans="41:46" ht="11.25" customHeight="1" x14ac:dyDescent="0.25">
      <c r="AO1310" s="159" t="s">
        <v>90</v>
      </c>
      <c r="AP1310" s="158">
        <f>_xll.qlInterestRateIndexFixingDate(Currency&amp;"ibor"&amp;Tenor,AQ1310,Trigger)</f>
        <v>48467</v>
      </c>
      <c r="AQ1310" s="158">
        <f>_xll.qlCalendarAdvance(Calendar,AQ1309,AO1310,"f",,Trigger)</f>
        <v>48471</v>
      </c>
      <c r="AR1310" s="158">
        <f>_xll.qlInterestRateIndexMaturity(Currency&amp;"ibor"&amp;Tenor,AQ1310,Trigger)</f>
        <v>48501</v>
      </c>
      <c r="AS1310" s="320">
        <f>_xll.qlIndexFixing($AC$5,AP1310,TRUE,_xll.ohTrigger(Trigger,Trigger1M))</f>
        <v>1.5718386995415834E-2</v>
      </c>
      <c r="AT1310" s="320">
        <f>_xll.qlIndexFixing($AU$1,AP1310,TRUE,_xll.ohTrigger(Trigger,Trigger1M))</f>
        <v>1.5739398116168424E-2</v>
      </c>
    </row>
    <row r="1311" spans="41:46" ht="11.25" customHeight="1" x14ac:dyDescent="0.25">
      <c r="AO1311" s="159" t="s">
        <v>90</v>
      </c>
      <c r="AP1311" s="158">
        <f>_xll.qlInterestRateIndexFixingDate(Currency&amp;"ibor"&amp;Tenor,AQ1311,Trigger)</f>
        <v>48474</v>
      </c>
      <c r="AQ1311" s="158">
        <f>_xll.qlCalendarAdvance(Calendar,AQ1310,AO1311,"f",,Trigger)</f>
        <v>48478</v>
      </c>
      <c r="AR1311" s="158">
        <f>_xll.qlInterestRateIndexMaturity(Currency&amp;"ibor"&amp;Tenor,AQ1311,Trigger)</f>
        <v>48508</v>
      </c>
      <c r="AS1311" s="320">
        <f>_xll.qlIndexFixing($AC$5,AP1311,TRUE,_xll.ohTrigger(Trigger,Trigger1M))</f>
        <v>1.5728615172515781E-2</v>
      </c>
      <c r="AT1311" s="320">
        <f>_xll.qlIndexFixing($AU$1,AP1311,TRUE,_xll.ohTrigger(Trigger,Trigger1M))</f>
        <v>1.5732836895492319E-2</v>
      </c>
    </row>
    <row r="1312" spans="41:46" ht="11.25" customHeight="1" x14ac:dyDescent="0.25">
      <c r="AO1312" s="159" t="s">
        <v>90</v>
      </c>
      <c r="AP1312" s="158">
        <f>_xll.qlInterestRateIndexFixingDate(Currency&amp;"ibor"&amp;Tenor,AQ1312,Trigger)</f>
        <v>48481</v>
      </c>
      <c r="AQ1312" s="158">
        <f>_xll.qlCalendarAdvance(Calendar,AQ1311,AO1312,"f",,Trigger)</f>
        <v>48485</v>
      </c>
      <c r="AR1312" s="158">
        <f>_xll.qlInterestRateIndexMaturity(Currency&amp;"ibor"&amp;Tenor,AQ1312,Trigger)</f>
        <v>48515</v>
      </c>
      <c r="AS1312" s="320">
        <f>_xll.qlIndexFixing($AC$5,AP1312,TRUE,_xll.ohTrigger(Trigger,Trigger1M))</f>
        <v>1.5738843358323429E-2</v>
      </c>
      <c r="AT1312" s="320">
        <f>_xll.qlIndexFixing($AU$1,AP1312,TRUE,_xll.ohTrigger(Trigger,Trigger1M))</f>
        <v>1.5726261409808373E-2</v>
      </c>
    </row>
    <row r="1313" spans="41:46" ht="11.25" customHeight="1" x14ac:dyDescent="0.25">
      <c r="AO1313" s="159" t="s">
        <v>90</v>
      </c>
      <c r="AP1313" s="158">
        <f>_xll.qlInterestRateIndexFixingDate(Currency&amp;"ibor"&amp;Tenor,AQ1313,Trigger)</f>
        <v>48488</v>
      </c>
      <c r="AQ1313" s="158">
        <f>_xll.qlCalendarAdvance(Calendar,AQ1312,AO1313,"f",,Trigger)</f>
        <v>48492</v>
      </c>
      <c r="AR1313" s="158">
        <f>_xll.qlInterestRateIndexMaturity(Currency&amp;"ibor"&amp;Tenor,AQ1313,Trigger)</f>
        <v>48523</v>
      </c>
      <c r="AS1313" s="320">
        <f>_xll.qlIndexFixing($AC$5,AP1313,TRUE,_xll.ohTrigger(Trigger,Trigger1M))</f>
        <v>1.5750146515477854E-2</v>
      </c>
      <c r="AT1313" s="320">
        <f>_xll.qlIndexFixing($AU$1,AP1313,TRUE,_xll.ohTrigger(Trigger,Trigger1M))</f>
        <v>1.5719542936253508E-2</v>
      </c>
    </row>
    <row r="1314" spans="41:46" ht="11.25" customHeight="1" x14ac:dyDescent="0.25">
      <c r="AO1314" s="159" t="s">
        <v>90</v>
      </c>
      <c r="AP1314" s="158">
        <f>_xll.qlInterestRateIndexFixingDate(Currency&amp;"ibor"&amp;Tenor,AQ1314,Trigger)</f>
        <v>48495</v>
      </c>
      <c r="AQ1314" s="158">
        <f>_xll.qlCalendarAdvance(Calendar,AQ1313,AO1314,"f",,Trigger)</f>
        <v>48499</v>
      </c>
      <c r="AR1314" s="158">
        <f>_xll.qlInterestRateIndexMaturity(Currency&amp;"ibor"&amp;Tenor,AQ1314,Trigger)</f>
        <v>48530</v>
      </c>
      <c r="AS1314" s="320">
        <f>_xll.qlIndexFixing($AC$5,AP1314,TRUE,_xll.ohTrigger(Trigger,Trigger1M))</f>
        <v>1.576037516666326E-2</v>
      </c>
      <c r="AT1314" s="320">
        <f>_xll.qlIndexFixing($AU$1,AP1314,TRUE,_xll.ohTrigger(Trigger,Trigger1M))</f>
        <v>1.5712938183588723E-2</v>
      </c>
    </row>
    <row r="1315" spans="41:46" ht="11.25" customHeight="1" x14ac:dyDescent="0.25">
      <c r="AO1315" s="159" t="s">
        <v>90</v>
      </c>
      <c r="AP1315" s="158">
        <f>_xll.qlInterestRateIndexFixingDate(Currency&amp;"ibor"&amp;Tenor,AQ1315,Trigger)</f>
        <v>48502</v>
      </c>
      <c r="AQ1315" s="158">
        <f>_xll.qlCalendarAdvance(Calendar,AQ1314,AO1315,"f",,Trigger)</f>
        <v>48506</v>
      </c>
      <c r="AR1315" s="158">
        <f>_xll.qlInterestRateIndexMaturity(Currency&amp;"ibor"&amp;Tenor,AQ1315,Trigger)</f>
        <v>48537</v>
      </c>
      <c r="AS1315" s="320">
        <f>_xll.qlIndexFixing($AC$5,AP1315,TRUE,_xll.ohTrigger(Trigger,Trigger1M))</f>
        <v>1.5770603826842762E-2</v>
      </c>
      <c r="AT1315" s="320">
        <f>_xll.qlIndexFixing($AU$1,AP1315,TRUE,_xll.ohTrigger(Trigger,Trigger1M))</f>
        <v>1.5706319707050286E-2</v>
      </c>
    </row>
    <row r="1316" spans="41:46" ht="11.25" customHeight="1" x14ac:dyDescent="0.25">
      <c r="AO1316" s="159" t="s">
        <v>90</v>
      </c>
      <c r="AP1316" s="158">
        <f>_xll.qlInterestRateIndexFixingDate(Currency&amp;"ibor"&amp;Tenor,AQ1316,Trigger)</f>
        <v>48509</v>
      </c>
      <c r="AQ1316" s="158">
        <f>_xll.qlCalendarAdvance(Calendar,AQ1315,AO1316,"f",,Trigger)</f>
        <v>48513</v>
      </c>
      <c r="AR1316" s="158">
        <f>_xll.qlInterestRateIndexMaturity(Currency&amp;"ibor"&amp;Tenor,AQ1316,Trigger)</f>
        <v>48544</v>
      </c>
      <c r="AS1316" s="320">
        <f>_xll.qlIndexFixing($AC$5,AP1316,TRUE,_xll.ohTrigger(Trigger,Trigger1M))</f>
        <v>1.5780832496018936E-2</v>
      </c>
      <c r="AT1316" s="320">
        <f>_xll.qlIndexFixing($AU$1,AP1316,TRUE,_xll.ohTrigger(Trigger,Trigger1M))</f>
        <v>1.5699687682974566E-2</v>
      </c>
    </row>
    <row r="1317" spans="41:46" ht="11.25" customHeight="1" x14ac:dyDescent="0.25">
      <c r="AO1317" s="159" t="s">
        <v>90</v>
      </c>
      <c r="AP1317" s="158">
        <f>_xll.qlInterestRateIndexFixingDate(Currency&amp;"ibor"&amp;Tenor,AQ1317,Trigger)</f>
        <v>48516</v>
      </c>
      <c r="AQ1317" s="158">
        <f>_xll.qlCalendarAdvance(Calendar,AQ1316,AO1317,"f",,Trigger)</f>
        <v>48520</v>
      </c>
      <c r="AR1317" s="158">
        <f>_xll.qlInterestRateIndexMaturity(Currency&amp;"ibor"&amp;Tenor,AQ1317,Trigger)</f>
        <v>48550</v>
      </c>
      <c r="AS1317" s="320">
        <f>_xll.qlIndexFixing($AC$5,AP1317,TRUE,_xll.ohTrigger(Trigger,Trigger1M))</f>
        <v>1.57899844179612E-2</v>
      </c>
      <c r="AT1317" s="320">
        <f>_xll.qlIndexFixing($AU$1,AP1317,TRUE,_xll.ohTrigger(Trigger,Trigger1M))</f>
        <v>1.5693176178099399E-2</v>
      </c>
    </row>
    <row r="1318" spans="41:46" ht="11.25" customHeight="1" x14ac:dyDescent="0.25">
      <c r="AO1318" s="159" t="s">
        <v>90</v>
      </c>
      <c r="AP1318" s="158">
        <f>_xll.qlInterestRateIndexFixingDate(Currency&amp;"ibor"&amp;Tenor,AQ1318,Trigger)</f>
        <v>48523</v>
      </c>
      <c r="AQ1318" s="158">
        <f>_xll.qlCalendarAdvance(Calendar,AQ1317,AO1318,"f",,Trigger)</f>
        <v>48527</v>
      </c>
      <c r="AR1318" s="158">
        <f>_xll.qlInterestRateIndexMaturity(Currency&amp;"ibor"&amp;Tenor,AQ1318,Trigger)</f>
        <v>48557</v>
      </c>
      <c r="AS1318" s="320">
        <f>_xll.qlIndexFixing($AC$5,AP1318,TRUE,_xll.ohTrigger(Trigger,Trigger1M))</f>
        <v>1.5800212656009727E-2</v>
      </c>
      <c r="AT1318" s="320">
        <f>_xll.qlIndexFixing($AU$1,AP1318,TRUE,_xll.ohTrigger(Trigger,Trigger1M))</f>
        <v>1.5686518805440919E-2</v>
      </c>
    </row>
    <row r="1319" spans="41:46" ht="11.25" customHeight="1" x14ac:dyDescent="0.25">
      <c r="AO1319" s="159" t="s">
        <v>90</v>
      </c>
      <c r="AP1319" s="158">
        <f>_xll.qlInterestRateIndexFixingDate(Currency&amp;"ibor"&amp;Tenor,AQ1319,Trigger)</f>
        <v>48530</v>
      </c>
      <c r="AQ1319" s="158">
        <f>_xll.qlCalendarAdvance(Calendar,AQ1318,AO1319,"f",,Trigger)</f>
        <v>48534</v>
      </c>
      <c r="AR1319" s="158">
        <f>_xll.qlInterestRateIndexMaturity(Currency&amp;"ibor"&amp;Tenor,AQ1319,Trigger)</f>
        <v>48564</v>
      </c>
      <c r="AS1319" s="320">
        <f>_xll.qlIndexFixing($AC$5,AP1319,TRUE,_xll.ohTrigger(Trigger,Trigger1M))</f>
        <v>1.5810440902760625E-2</v>
      </c>
      <c r="AT1319" s="320">
        <f>_xll.qlIndexFixing($AU$1,AP1319,TRUE,_xll.ohTrigger(Trigger,Trigger1M))</f>
        <v>1.5679848402125884E-2</v>
      </c>
    </row>
    <row r="1320" spans="41:46" ht="11.25" customHeight="1" x14ac:dyDescent="0.25">
      <c r="AO1320" s="159" t="s">
        <v>90</v>
      </c>
      <c r="AP1320" s="158">
        <f>_xll.qlInterestRateIndexFixingDate(Currency&amp;"ibor"&amp;Tenor,AQ1320,Trigger)</f>
        <v>48537</v>
      </c>
      <c r="AQ1320" s="158">
        <f>_xll.qlCalendarAdvance(Calendar,AQ1319,AO1320,"f",,Trigger)</f>
        <v>48541</v>
      </c>
      <c r="AR1320" s="158">
        <f>_xll.qlInterestRateIndexMaturity(Currency&amp;"ibor"&amp;Tenor,AQ1320,Trigger)</f>
        <v>48571</v>
      </c>
      <c r="AS1320" s="320">
        <f>_xll.qlIndexFixing($AC$5,AP1320,TRUE,_xll.ohTrigger(Trigger,Trigger1M))</f>
        <v>1.5820669158224554E-2</v>
      </c>
      <c r="AT1320" s="320">
        <f>_xll.qlIndexFixing($AU$1,AP1320,TRUE,_xll.ohTrigger(Trigger,Trigger1M))</f>
        <v>1.5673165144487911E-2</v>
      </c>
    </row>
    <row r="1321" spans="41:46" ht="11.25" customHeight="1" x14ac:dyDescent="0.25">
      <c r="AO1321" s="159" t="s">
        <v>90</v>
      </c>
      <c r="AP1321" s="158">
        <f>_xll.qlInterestRateIndexFixingDate(Currency&amp;"ibor"&amp;Tenor,AQ1321,Trigger)</f>
        <v>48544</v>
      </c>
      <c r="AQ1321" s="158">
        <f>_xll.qlCalendarAdvance(Calendar,AQ1320,AO1321,"f",,Trigger)</f>
        <v>48548</v>
      </c>
      <c r="AR1321" s="158">
        <f>_xll.qlInterestRateIndexMaturity(Currency&amp;"ibor"&amp;Tenor,AQ1321,Trigger)</f>
        <v>48579</v>
      </c>
      <c r="AS1321" s="320">
        <f>_xll.qlIndexFixing($AC$5,AP1321,TRUE,_xll.ohTrigger(Trigger,Trigger1M))</f>
        <v>1.5831975976862825E-2</v>
      </c>
      <c r="AT1321" s="320">
        <f>_xll.qlIndexFixing($AU$1,AP1321,TRUE,_xll.ohTrigger(Trigger,Trigger1M))</f>
        <v>1.5666330521569884E-2</v>
      </c>
    </row>
    <row r="1322" spans="41:46" ht="11.25" customHeight="1" x14ac:dyDescent="0.25">
      <c r="AO1322" s="159" t="s">
        <v>90</v>
      </c>
      <c r="AP1322" s="158">
        <f>_xll.qlInterestRateIndexFixingDate(Currency&amp;"ibor"&amp;Tenor,AQ1322,Trigger)</f>
        <v>48551</v>
      </c>
      <c r="AQ1322" s="158">
        <f>_xll.qlCalendarAdvance(Calendar,AQ1321,AO1322,"f",,Trigger)</f>
        <v>48555</v>
      </c>
      <c r="AR1322" s="158">
        <f>_xll.qlInterestRateIndexMaturity(Currency&amp;"ibor"&amp;Tenor,AQ1322,Trigger)</f>
        <v>48586</v>
      </c>
      <c r="AS1322" s="320">
        <f>_xll.qlIndexFixing($AC$5,AP1322,TRUE,_xll.ohTrigger(Trigger,Trigger1M))</f>
        <v>1.5842204700024204E-2</v>
      </c>
      <c r="AT1322" s="320">
        <f>_xll.qlIndexFixing($AU$1,AP1322,TRUE,_xll.ohTrigger(Trigger,Trigger1M))</f>
        <v>1.5659620915478515E-2</v>
      </c>
    </row>
    <row r="1323" spans="41:46" ht="11.25" customHeight="1" x14ac:dyDescent="0.25">
      <c r="AO1323" s="159" t="s">
        <v>90</v>
      </c>
      <c r="AP1323" s="158">
        <f>_xll.qlInterestRateIndexFixingDate(Currency&amp;"ibor"&amp;Tenor,AQ1323,Trigger)</f>
        <v>48558</v>
      </c>
      <c r="AQ1323" s="158">
        <f>_xll.qlCalendarAdvance(Calendar,AQ1322,AO1323,"f",,Trigger)</f>
        <v>48562</v>
      </c>
      <c r="AR1323" s="158">
        <f>_xll.qlInterestRateIndexMaturity(Currency&amp;"ibor"&amp;Tenor,AQ1323,Trigger)</f>
        <v>48593</v>
      </c>
      <c r="AS1323" s="320">
        <f>_xll.qlIndexFixing($AC$5,AP1323,TRUE,_xll.ohTrigger(Trigger,Trigger1M))</f>
        <v>1.5852433432182258E-2</v>
      </c>
      <c r="AT1323" s="320">
        <f>_xll.qlIndexFixing($AU$1,AP1323,TRUE,_xll.ohTrigger(Trigger,Trigger1M))</f>
        <v>1.565289899624309E-2</v>
      </c>
    </row>
    <row r="1324" spans="41:46" ht="11.25" customHeight="1" x14ac:dyDescent="0.25">
      <c r="AO1324" s="159" t="s">
        <v>90</v>
      </c>
      <c r="AP1324" s="158">
        <f>_xll.qlInterestRateIndexFixingDate(Currency&amp;"ibor"&amp;Tenor,AQ1324,Trigger)</f>
        <v>48565</v>
      </c>
      <c r="AQ1324" s="158">
        <f>_xll.qlCalendarAdvance(Calendar,AQ1323,AO1324,"f",,Trigger)</f>
        <v>48569</v>
      </c>
      <c r="AR1324" s="158">
        <f>_xll.qlInterestRateIndexMaturity(Currency&amp;"ibor"&amp;Tenor,AQ1324,Trigger)</f>
        <v>48600</v>
      </c>
      <c r="AS1324" s="320">
        <f>_xll.qlIndexFixing($AC$5,AP1324,TRUE,_xll.ohTrigger(Trigger,Trigger1M))</f>
        <v>1.5862662173336987E-2</v>
      </c>
      <c r="AT1324" s="320">
        <f>_xll.qlIndexFixing($AU$1,AP1324,TRUE,_xll.ohTrigger(Trigger,Trigger1M))</f>
        <v>1.5646164940210292E-2</v>
      </c>
    </row>
    <row r="1325" spans="41:46" ht="11.25" customHeight="1" x14ac:dyDescent="0.25">
      <c r="AO1325" s="159" t="s">
        <v>90</v>
      </c>
      <c r="AP1325" s="158">
        <f>_xll.qlInterestRateIndexFixingDate(Currency&amp;"ibor"&amp;Tenor,AQ1325,Trigger)</f>
        <v>48572</v>
      </c>
      <c r="AQ1325" s="158">
        <f>_xll.qlCalendarAdvance(Calendar,AQ1324,AO1325,"f",,Trigger)</f>
        <v>48576</v>
      </c>
      <c r="AR1325" s="158">
        <f>_xll.qlInterestRateIndexMaturity(Currency&amp;"ibor"&amp;Tenor,AQ1325,Trigger)</f>
        <v>48607</v>
      </c>
      <c r="AS1325" s="320">
        <f>_xll.qlIndexFixing($AC$5,AP1325,TRUE,_xll.ohTrigger(Trigger,Trigger1M))</f>
        <v>1.5872890923488391E-2</v>
      </c>
      <c r="AT1325" s="320">
        <f>_xll.qlIndexFixing($AU$1,AP1325,TRUE,_xll.ohTrigger(Trigger,Trigger1M))</f>
        <v>1.5639418923716484E-2</v>
      </c>
    </row>
    <row r="1326" spans="41:46" ht="11.25" customHeight="1" x14ac:dyDescent="0.25">
      <c r="AO1326" s="159" t="s">
        <v>90</v>
      </c>
      <c r="AP1326" s="158">
        <f>_xll.qlInterestRateIndexFixingDate(Currency&amp;"ibor"&amp;Tenor,AQ1326,Trigger)</f>
        <v>48579</v>
      </c>
      <c r="AQ1326" s="158">
        <f>_xll.qlCalendarAdvance(Calendar,AQ1325,AO1326,"f",,Trigger)</f>
        <v>48583</v>
      </c>
      <c r="AR1326" s="158">
        <f>_xll.qlInterestRateIndexMaturity(Currency&amp;"ibor"&amp;Tenor,AQ1326,Trigger)</f>
        <v>48614</v>
      </c>
      <c r="AS1326" s="320">
        <f>_xll.qlIndexFixing($AC$5,AP1326,TRUE,_xll.ohTrigger(Trigger,Trigger1M))</f>
        <v>1.5883119682639044E-2</v>
      </c>
      <c r="AT1326" s="320">
        <f>_xll.qlIndexFixing($AU$1,AP1326,TRUE,_xll.ohTrigger(Trigger,Trigger1M))</f>
        <v>1.5632661123103193E-2</v>
      </c>
    </row>
    <row r="1327" spans="41:46" ht="11.25" customHeight="1" x14ac:dyDescent="0.25">
      <c r="AO1327" s="159" t="s">
        <v>90</v>
      </c>
      <c r="AP1327" s="158">
        <f>_xll.qlInterestRateIndexFixingDate(Currency&amp;"ibor"&amp;Tenor,AQ1327,Trigger)</f>
        <v>48586</v>
      </c>
      <c r="AQ1327" s="158">
        <f>_xll.qlCalendarAdvance(Calendar,AQ1326,AO1327,"f",,Trigger)</f>
        <v>48590</v>
      </c>
      <c r="AR1327" s="158">
        <f>_xll.qlInterestRateIndexMaturity(Currency&amp;"ibor"&amp;Tenor,AQ1327,Trigger)</f>
        <v>48621</v>
      </c>
      <c r="AS1327" s="320">
        <f>_xll.qlIndexFixing($AC$5,AP1327,TRUE,_xll.ohTrigger(Trigger,Trigger1M))</f>
        <v>1.5893348450786375E-2</v>
      </c>
      <c r="AT1327" s="320">
        <f>_xll.qlIndexFixing($AU$1,AP1327,TRUE,_xll.ohTrigger(Trigger,Trigger1M))</f>
        <v>1.5625891714706776E-2</v>
      </c>
    </row>
    <row r="1328" spans="41:46" ht="11.25" customHeight="1" x14ac:dyDescent="0.25">
      <c r="AO1328" s="159" t="s">
        <v>90</v>
      </c>
      <c r="AP1328" s="158">
        <f>_xll.qlInterestRateIndexFixingDate(Currency&amp;"ibor"&amp;Tenor,AQ1328,Trigger)</f>
        <v>48593</v>
      </c>
      <c r="AQ1328" s="158">
        <f>_xll.qlCalendarAdvance(Calendar,AQ1327,AO1328,"f",,Trigger)</f>
        <v>48597</v>
      </c>
      <c r="AR1328" s="158">
        <f>_xll.qlInterestRateIndexMaturity(Currency&amp;"ibor"&amp;Tenor,AQ1328,Trigger)</f>
        <v>48628</v>
      </c>
      <c r="AS1328" s="320">
        <f>_xll.qlIndexFixing($AC$5,AP1328,TRUE,_xll.ohTrigger(Trigger,Trigger1M))</f>
        <v>1.5903577227932959E-2</v>
      </c>
      <c r="AT1328" s="320">
        <f>_xll.qlIndexFixing($AU$1,AP1328,TRUE,_xll.ohTrigger(Trigger,Trigger1M))</f>
        <v>1.5619110874868763E-2</v>
      </c>
    </row>
    <row r="1329" spans="41:46" ht="11.25" customHeight="1" x14ac:dyDescent="0.25">
      <c r="AO1329" s="159" t="s">
        <v>90</v>
      </c>
      <c r="AP1329" s="158">
        <f>_xll.qlInterestRateIndexFixingDate(Currency&amp;"ibor"&amp;Tenor,AQ1329,Trigger)</f>
        <v>48600</v>
      </c>
      <c r="AQ1329" s="158">
        <f>_xll.qlCalendarAdvance(Calendar,AQ1328,AO1329,"f",,Trigger)</f>
        <v>48604</v>
      </c>
      <c r="AR1329" s="158">
        <f>_xll.qlInterestRateIndexMaturity(Currency&amp;"ibor"&amp;Tenor,AQ1329,Trigger)</f>
        <v>48635</v>
      </c>
      <c r="AS1329" s="320">
        <f>_xll.qlIndexFixing($AC$5,AP1329,TRUE,_xll.ohTrigger(Trigger,Trigger1M))</f>
        <v>1.5913806014073637E-2</v>
      </c>
      <c r="AT1329" s="320">
        <f>_xll.qlIndexFixing($AU$1,AP1329,TRUE,_xll.ohTrigger(Trigger,Trigger1M))</f>
        <v>1.5612318779928091E-2</v>
      </c>
    </row>
    <row r="1330" spans="41:46" ht="11.25" customHeight="1" x14ac:dyDescent="0.25">
      <c r="AO1330" s="159" t="s">
        <v>90</v>
      </c>
      <c r="AP1330" s="158">
        <f>_xll.qlInterestRateIndexFixingDate(Currency&amp;"ibor"&amp;Tenor,AQ1330,Trigger)</f>
        <v>48607</v>
      </c>
      <c r="AQ1330" s="158">
        <f>_xll.qlCalendarAdvance(Calendar,AQ1329,AO1330,"f",,Trigger)</f>
        <v>48611</v>
      </c>
      <c r="AR1330" s="158">
        <f>_xll.qlInterestRateIndexMaturity(Currency&amp;"ibor"&amp;Tenor,AQ1330,Trigger)</f>
        <v>48639</v>
      </c>
      <c r="AS1330" s="320">
        <f>_xll.qlIndexFixing($AC$5,AP1330,TRUE,_xll.ohTrigger(Trigger,Trigger1M))</f>
        <v>1.5920787181674508E-2</v>
      </c>
      <c r="AT1330" s="320">
        <f>_xll.qlIndexFixing($AU$1,AP1330,TRUE,_xll.ohTrigger(Trigger,Trigger1M))</f>
        <v>1.5605961591408526E-2</v>
      </c>
    </row>
    <row r="1331" spans="41:46" ht="11.25" customHeight="1" x14ac:dyDescent="0.25">
      <c r="AO1331" s="159" t="s">
        <v>90</v>
      </c>
      <c r="AP1331" s="158">
        <f>_xll.qlInterestRateIndexFixingDate(Currency&amp;"ibor"&amp;Tenor,AQ1331,Trigger)</f>
        <v>48614</v>
      </c>
      <c r="AQ1331" s="158">
        <f>_xll.qlCalendarAdvance(Calendar,AQ1330,AO1331,"f",,Trigger)</f>
        <v>48618</v>
      </c>
      <c r="AR1331" s="158">
        <f>_xll.qlInterestRateIndexMaturity(Currency&amp;"ibor"&amp;Tenor,AQ1331,Trigger)</f>
        <v>48646</v>
      </c>
      <c r="AS1331" s="320">
        <f>_xll.qlIndexFixing($AC$5,AP1331,TRUE,_xll.ohTrigger(Trigger,Trigger1M))</f>
        <v>1.5931014627290629E-2</v>
      </c>
      <c r="AT1331" s="320">
        <f>_xll.qlIndexFixing($AU$1,AP1331,TRUE,_xll.ohTrigger(Trigger,Trigger1M))</f>
        <v>1.559915069520436E-2</v>
      </c>
    </row>
    <row r="1332" spans="41:46" ht="11.25" customHeight="1" x14ac:dyDescent="0.25">
      <c r="AO1332" s="159" t="s">
        <v>90</v>
      </c>
      <c r="AP1332" s="158">
        <f>_xll.qlInterestRateIndexFixingDate(Currency&amp;"ibor"&amp;Tenor,AQ1332,Trigger)</f>
        <v>48621</v>
      </c>
      <c r="AQ1332" s="158">
        <f>_xll.qlCalendarAdvance(Calendar,AQ1331,AO1332,"f",,Trigger)</f>
        <v>48625</v>
      </c>
      <c r="AR1332" s="158">
        <f>_xll.qlInterestRateIndexMaturity(Currency&amp;"ibor"&amp;Tenor,AQ1332,Trigger)</f>
        <v>48653</v>
      </c>
      <c r="AS1332" s="320">
        <f>_xll.qlIndexFixing($AC$5,AP1332,TRUE,_xll.ohTrigger(Trigger,Trigger1M))</f>
        <v>1.5941242081028824E-2</v>
      </c>
      <c r="AT1332" s="320">
        <f>_xll.qlIndexFixing($AU$1,AP1332,TRUE,_xll.ohTrigger(Trigger,Trigger1M))</f>
        <v>1.5592329036141019E-2</v>
      </c>
    </row>
    <row r="1333" spans="41:46" ht="11.25" customHeight="1" x14ac:dyDescent="0.25">
      <c r="AO1333" s="159" t="s">
        <v>90</v>
      </c>
      <c r="AP1333" s="158">
        <f>_xll.qlInterestRateIndexFixingDate(Currency&amp;"ibor"&amp;Tenor,AQ1333,Trigger)</f>
        <v>48628</v>
      </c>
      <c r="AQ1333" s="158">
        <f>_xll.qlCalendarAdvance(Calendar,AQ1332,AO1333,"f",,Trigger)</f>
        <v>48632</v>
      </c>
      <c r="AR1333" s="158">
        <f>_xll.qlInterestRateIndexMaturity(Currency&amp;"ibor"&amp;Tenor,AQ1333,Trigger)</f>
        <v>48660</v>
      </c>
      <c r="AS1333" s="320">
        <f>_xll.qlIndexFixing($AC$5,AP1333,TRUE,_xll.ohTrigger(Trigger,Trigger1M))</f>
        <v>1.5951469542894805E-2</v>
      </c>
      <c r="AT1333" s="320">
        <f>_xll.qlIndexFixing($AU$1,AP1333,TRUE,_xll.ohTrigger(Trigger,Trigger1M))</f>
        <v>1.5585496790520332E-2</v>
      </c>
    </row>
    <row r="1334" spans="41:46" ht="11.25" customHeight="1" x14ac:dyDescent="0.25">
      <c r="AO1334" s="159" t="s">
        <v>90</v>
      </c>
      <c r="AP1334" s="158">
        <f>_xll.qlInterestRateIndexFixingDate(Currency&amp;"ibor"&amp;Tenor,AQ1334,Trigger)</f>
        <v>48635</v>
      </c>
      <c r="AQ1334" s="158">
        <f>_xll.qlCalendarAdvance(Calendar,AQ1333,AO1334,"f",,Trigger)</f>
        <v>48639</v>
      </c>
      <c r="AR1334" s="158">
        <f>_xll.qlInterestRateIndexMaturity(Currency&amp;"ibor"&amp;Tenor,AQ1334,Trigger)</f>
        <v>48670</v>
      </c>
      <c r="AS1334" s="320">
        <f>_xll.qlIndexFixing($AC$5,AP1334,TRUE,_xll.ohTrigger(Trigger,Trigger1M))</f>
        <v>1.596495007974004E-2</v>
      </c>
      <c r="AT1334" s="320">
        <f>_xll.qlIndexFixing($AU$1,AP1334,TRUE,_xll.ohTrigger(Trigger,Trigger1M))</f>
        <v>1.5578195650493763E-2</v>
      </c>
    </row>
    <row r="1335" spans="41:46" ht="11.25" customHeight="1" x14ac:dyDescent="0.25">
      <c r="AO1335" s="159" t="s">
        <v>90</v>
      </c>
      <c r="AP1335" s="158">
        <f>_xll.qlInterestRateIndexFixingDate(Currency&amp;"ibor"&amp;Tenor,AQ1335,Trigger)</f>
        <v>48642</v>
      </c>
      <c r="AQ1335" s="158">
        <f>_xll.qlCalendarAdvance(Calendar,AQ1334,AO1335,"f",,Trigger)</f>
        <v>48646</v>
      </c>
      <c r="AR1335" s="158">
        <f>_xll.qlInterestRateIndexMaturity(Currency&amp;"ibor"&amp;Tenor,AQ1335,Trigger)</f>
        <v>48677</v>
      </c>
      <c r="AS1335" s="320">
        <f>_xll.qlIndexFixing($AC$5,AP1335,TRUE,_xll.ohTrigger(Trigger,Trigger1M))</f>
        <v>1.5975178919865919E-2</v>
      </c>
      <c r="AT1335" s="320">
        <f>_xll.qlIndexFixing($AU$1,AP1335,TRUE,_xll.ohTrigger(Trigger,Trigger1M))</f>
        <v>1.5571339728021443E-2</v>
      </c>
    </row>
    <row r="1336" spans="41:46" ht="11.25" customHeight="1" x14ac:dyDescent="0.25">
      <c r="AO1336" s="159" t="s">
        <v>90</v>
      </c>
      <c r="AP1336" s="158">
        <f>_xll.qlInterestRateIndexFixingDate(Currency&amp;"ibor"&amp;Tenor,AQ1336,Trigger)</f>
        <v>48649</v>
      </c>
      <c r="AQ1336" s="158">
        <f>_xll.qlCalendarAdvance(Calendar,AQ1335,AO1336,"f",,Trigger)</f>
        <v>48653</v>
      </c>
      <c r="AR1336" s="158">
        <f>_xll.qlInterestRateIndexMaturity(Currency&amp;"ibor"&amp;Tenor,AQ1336,Trigger)</f>
        <v>48688</v>
      </c>
      <c r="AS1336" s="320">
        <f>_xll.qlIndexFixing($AC$5,AP1336,TRUE,_xll.ohTrigger(Trigger,Trigger1M))</f>
        <v>1.5989749880049229E-2</v>
      </c>
      <c r="AT1336" s="320">
        <f>_xll.qlIndexFixing($AU$1,AP1336,TRUE,_xll.ohTrigger(Trigger,Trigger1M))</f>
        <v>1.5563853057353479E-2</v>
      </c>
    </row>
    <row r="1337" spans="41:46" ht="11.25" customHeight="1" x14ac:dyDescent="0.25">
      <c r="AO1337" s="159" t="s">
        <v>90</v>
      </c>
      <c r="AP1337" s="158">
        <f>_xll.qlInterestRateIndexFixingDate(Currency&amp;"ibor"&amp;Tenor,AQ1337,Trigger)</f>
        <v>48656</v>
      </c>
      <c r="AQ1337" s="158">
        <f>_xll.qlCalendarAdvance(Calendar,AQ1336,AO1337,"f",,Trigger)</f>
        <v>48660</v>
      </c>
      <c r="AR1337" s="158">
        <f>_xll.qlInterestRateIndexMaturity(Currency&amp;"ibor"&amp;Tenor,AQ1337,Trigger)</f>
        <v>48691</v>
      </c>
      <c r="AS1337" s="320">
        <f>_xll.qlIndexFixing($AC$5,AP1337,TRUE,_xll.ohTrigger(Trigger,Trigger1M))</f>
        <v>1.5995636627110288E-2</v>
      </c>
      <c r="AT1337" s="320">
        <f>_xll.qlIndexFixing($AU$1,AP1337,TRUE,_xll.ohTrigger(Trigger,Trigger1M))</f>
        <v>1.5557597997184336E-2</v>
      </c>
    </row>
    <row r="1338" spans="41:46" ht="11.25" customHeight="1" x14ac:dyDescent="0.25">
      <c r="AO1338" s="159" t="s">
        <v>90</v>
      </c>
      <c r="AP1338" s="158">
        <f>_xll.qlInterestRateIndexFixingDate(Currency&amp;"ibor"&amp;Tenor,AQ1338,Trigger)</f>
        <v>48663</v>
      </c>
      <c r="AQ1338" s="158">
        <f>_xll.qlCalendarAdvance(Calendar,AQ1337,AO1338,"f",,Trigger)</f>
        <v>48667</v>
      </c>
      <c r="AR1338" s="158">
        <f>_xll.qlInterestRateIndexMaturity(Currency&amp;"ibor"&amp;Tenor,AQ1338,Trigger)</f>
        <v>48698</v>
      </c>
      <c r="AS1338" s="320">
        <f>_xll.qlIndexFixing($AC$5,AP1338,TRUE,_xll.ohTrigger(Trigger,Trigger1M))</f>
        <v>1.6005865494226192E-2</v>
      </c>
      <c r="AT1338" s="320">
        <f>_xll.qlIndexFixing($AU$1,AP1338,TRUE,_xll.ohTrigger(Trigger,Trigger1M))</f>
        <v>1.5550712541484542E-2</v>
      </c>
    </row>
    <row r="1339" spans="41:46" ht="11.25" customHeight="1" x14ac:dyDescent="0.25">
      <c r="AO1339" s="159" t="s">
        <v>90</v>
      </c>
      <c r="AP1339" s="158">
        <f>_xll.qlInterestRateIndexFixingDate(Currency&amp;"ibor"&amp;Tenor,AQ1339,Trigger)</f>
        <v>48670</v>
      </c>
      <c r="AQ1339" s="158">
        <f>_xll.qlCalendarAdvance(Calendar,AQ1338,AO1339,"f",,Trigger)</f>
        <v>48674</v>
      </c>
      <c r="AR1339" s="158">
        <f>_xll.qlInterestRateIndexMaturity(Currency&amp;"ibor"&amp;Tenor,AQ1339,Trigger)</f>
        <v>48704</v>
      </c>
      <c r="AS1339" s="320">
        <f>_xll.qlIndexFixing($AC$5,AP1339,TRUE,_xll.ohTrigger(Trigger,Trigger1M))</f>
        <v>1.6015007666246639E-2</v>
      </c>
      <c r="AT1339" s="320">
        <f>_xll.qlIndexFixing($AU$1,AP1339,TRUE,_xll.ohTrigger(Trigger,Trigger1M))</f>
        <v>1.5543975448722769E-2</v>
      </c>
    </row>
    <row r="1340" spans="41:46" ht="11.25" customHeight="1" x14ac:dyDescent="0.25">
      <c r="AO1340" s="159" t="s">
        <v>90</v>
      </c>
      <c r="AP1340" s="158">
        <f>_xll.qlInterestRateIndexFixingDate(Currency&amp;"ibor"&amp;Tenor,AQ1340,Trigger)</f>
        <v>48677</v>
      </c>
      <c r="AQ1340" s="158">
        <f>_xll.qlCalendarAdvance(Calendar,AQ1339,AO1340,"f",,Trigger)</f>
        <v>48681</v>
      </c>
      <c r="AR1340" s="158">
        <f>_xll.qlInterestRateIndexMaturity(Currency&amp;"ibor"&amp;Tenor,AQ1340,Trigger)</f>
        <v>48711</v>
      </c>
      <c r="AS1340" s="320">
        <f>_xll.qlIndexFixing($AC$5,AP1340,TRUE,_xll.ohTrigger(Trigger,Trigger1M))</f>
        <v>1.6025236095843276E-2</v>
      </c>
      <c r="AT1340" s="320">
        <f>_xll.qlIndexFixing($AU$1,AP1340,TRUE,_xll.ohTrigger(Trigger,Trigger1M))</f>
        <v>1.5537072134093499E-2</v>
      </c>
    </row>
    <row r="1341" spans="41:46" ht="11.25" customHeight="1" x14ac:dyDescent="0.25">
      <c r="AO1341" s="159" t="s">
        <v>90</v>
      </c>
      <c r="AP1341" s="158">
        <f>_xll.qlInterestRateIndexFixingDate(Currency&amp;"ibor"&amp;Tenor,AQ1341,Trigger)</f>
        <v>48682</v>
      </c>
      <c r="AQ1341" s="158">
        <f>_xll.qlCalendarAdvance(Calendar,AQ1340,AO1341,"f",,Trigger)</f>
        <v>48688</v>
      </c>
      <c r="AR1341" s="158">
        <f>_xll.qlInterestRateIndexMaturity(Currency&amp;"ibor"&amp;Tenor,AQ1341,Trigger)</f>
        <v>48718</v>
      </c>
      <c r="AS1341" s="320">
        <f>_xll.qlIndexFixing($AC$5,AP1341,TRUE,_xll.ohTrigger(Trigger,Trigger1M))</f>
        <v>1.5954446486215801E-2</v>
      </c>
      <c r="AT1341" s="320">
        <f>_xll.qlIndexFixing($AU$1,AP1341,TRUE,_xll.ohTrigger(Trigger,Trigger1M))</f>
        <v>1.5530159668059262E-2</v>
      </c>
    </row>
    <row r="1342" spans="41:46" ht="11.25" customHeight="1" x14ac:dyDescent="0.25">
      <c r="AO1342" s="159" t="s">
        <v>90</v>
      </c>
      <c r="AP1342" s="158">
        <f>_xll.qlInterestRateIndexFixingDate(Currency&amp;"ibor"&amp;Tenor,AQ1342,Trigger)</f>
        <v>48691</v>
      </c>
      <c r="AQ1342" s="158">
        <f>_xll.qlCalendarAdvance(Calendar,AQ1341,AO1342,"f",,Trigger)</f>
        <v>48695</v>
      </c>
      <c r="AR1342" s="158">
        <f>_xll.qlInterestRateIndexMaturity(Currency&amp;"ibor"&amp;Tenor,AQ1342,Trigger)</f>
        <v>48725</v>
      </c>
      <c r="AS1342" s="320">
        <f>_xll.qlIndexFixing($AC$5,AP1342,TRUE,_xll.ohTrigger(Trigger,Trigger1M))</f>
        <v>1.5775347510363247E-2</v>
      </c>
      <c r="AT1342" s="320">
        <f>_xll.qlIndexFixing($AU$1,AP1342,TRUE,_xll.ohTrigger(Trigger,Trigger1M))</f>
        <v>1.5523238226953673E-2</v>
      </c>
    </row>
    <row r="1343" spans="41:46" ht="11.25" customHeight="1" x14ac:dyDescent="0.25">
      <c r="AO1343" s="159" t="s">
        <v>90</v>
      </c>
      <c r="AP1343" s="158">
        <f>_xll.qlInterestRateIndexFixingDate(Currency&amp;"ibor"&amp;Tenor,AQ1343,Trigger)</f>
        <v>48698</v>
      </c>
      <c r="AQ1343" s="158">
        <f>_xll.qlCalendarAdvance(Calendar,AQ1342,AO1343,"f",,Trigger)</f>
        <v>48702</v>
      </c>
      <c r="AR1343" s="158">
        <f>_xll.qlInterestRateIndexMaturity(Currency&amp;"ibor"&amp;Tenor,AQ1343,Trigger)</f>
        <v>48733</v>
      </c>
      <c r="AS1343" s="320">
        <f>_xll.qlIndexFixing($AC$5,AP1343,TRUE,_xll.ohTrigger(Trigger,Trigger1M))</f>
        <v>1.5585496634917245E-2</v>
      </c>
      <c r="AT1343" s="320">
        <f>_xll.qlIndexFixing($AU$1,AP1343,TRUE,_xll.ohTrigger(Trigger,Trigger1M))</f>
        <v>1.551614641361228E-2</v>
      </c>
    </row>
    <row r="1344" spans="41:46" ht="11.25" customHeight="1" x14ac:dyDescent="0.25">
      <c r="AO1344" s="159" t="s">
        <v>90</v>
      </c>
      <c r="AP1344" s="158">
        <f>_xll.qlInterestRateIndexFixingDate(Currency&amp;"ibor"&amp;Tenor,AQ1344,Trigger)</f>
        <v>48705</v>
      </c>
      <c r="AQ1344" s="158">
        <f>_xll.qlCalendarAdvance(Calendar,AQ1343,AO1344,"f",,Trigger)</f>
        <v>48709</v>
      </c>
      <c r="AR1344" s="158">
        <f>_xll.qlInterestRateIndexMaturity(Currency&amp;"ibor"&amp;Tenor,AQ1344,Trigger)</f>
        <v>48740</v>
      </c>
      <c r="AS1344" s="320">
        <f>_xll.qlIndexFixing($AC$5,AP1344,TRUE,_xll.ohTrigger(Trigger,Trigger1M))</f>
        <v>1.5411668987479836E-2</v>
      </c>
      <c r="AT1344" s="320">
        <f>_xll.qlIndexFixing($AU$1,AP1344,TRUE,_xll.ohTrigger(Trigger,Trigger1M))</f>
        <v>1.5509206652495548E-2</v>
      </c>
    </row>
    <row r="1345" spans="41:46" ht="11.25" customHeight="1" x14ac:dyDescent="0.25">
      <c r="AO1345" s="159" t="s">
        <v>90</v>
      </c>
      <c r="AP1345" s="158">
        <f>_xll.qlInterestRateIndexFixingDate(Currency&amp;"ibor"&amp;Tenor,AQ1345,Trigger)</f>
        <v>48712</v>
      </c>
      <c r="AQ1345" s="158">
        <f>_xll.qlCalendarAdvance(Calendar,AQ1344,AO1345,"f",,Trigger)</f>
        <v>48716</v>
      </c>
      <c r="AR1345" s="158">
        <f>_xll.qlInterestRateIndexMaturity(Currency&amp;"ibor"&amp;Tenor,AQ1345,Trigger)</f>
        <v>48747</v>
      </c>
      <c r="AS1345" s="320">
        <f>_xll.qlIndexFixing($AC$5,AP1345,TRUE,_xll.ohTrigger(Trigger,Trigger1M))</f>
        <v>1.5263581221855503E-2</v>
      </c>
      <c r="AT1345" s="320">
        <f>_xll.qlIndexFixing($AU$1,AP1345,TRUE,_xll.ohTrigger(Trigger,Trigger1M))</f>
        <v>1.5502258457639948E-2</v>
      </c>
    </row>
    <row r="1346" spans="41:46" ht="11.25" customHeight="1" x14ac:dyDescent="0.25">
      <c r="AO1346" s="159" t="s">
        <v>90</v>
      </c>
      <c r="AP1346" s="158">
        <f>_xll.qlInterestRateIndexFixingDate(Currency&amp;"ibor"&amp;Tenor,AQ1346,Trigger)</f>
        <v>48719</v>
      </c>
      <c r="AQ1346" s="158">
        <f>_xll.qlCalendarAdvance(Calendar,AQ1345,AO1346,"f",,Trigger)</f>
        <v>48723</v>
      </c>
      <c r="AR1346" s="158">
        <f>_xll.qlInterestRateIndexMaturity(Currency&amp;"ibor"&amp;Tenor,AQ1346,Trigger)</f>
        <v>48754</v>
      </c>
      <c r="AS1346" s="320">
        <f>_xll.qlIndexFixing($AC$5,AP1346,TRUE,_xll.ohTrigger(Trigger,Trigger1M))</f>
        <v>1.5272086211123196E-2</v>
      </c>
      <c r="AT1346" s="320">
        <f>_xll.qlIndexFixing($AU$1,AP1346,TRUE,_xll.ohTrigger(Trigger,Trigger1M))</f>
        <v>1.5495302005379264E-2</v>
      </c>
    </row>
    <row r="1347" spans="41:46" ht="11.25" customHeight="1" x14ac:dyDescent="0.25">
      <c r="AO1347" s="159" t="s">
        <v>90</v>
      </c>
      <c r="AP1347" s="158">
        <f>_xll.qlInterestRateIndexFixingDate(Currency&amp;"ibor"&amp;Tenor,AQ1347,Trigger)</f>
        <v>48726</v>
      </c>
      <c r="AQ1347" s="158">
        <f>_xll.qlCalendarAdvance(Calendar,AQ1346,AO1347,"f",,Trigger)</f>
        <v>48730</v>
      </c>
      <c r="AR1347" s="158">
        <f>_xll.qlInterestRateIndexMaturity(Currency&amp;"ibor"&amp;Tenor,AQ1347,Trigger)</f>
        <v>48760</v>
      </c>
      <c r="AS1347" s="320">
        <f>_xll.qlIndexFixing($AC$5,AP1347,TRUE,_xll.ohTrigger(Trigger,Trigger1M))</f>
        <v>1.5279659578574467E-2</v>
      </c>
      <c r="AT1347" s="320">
        <f>_xll.qlIndexFixing($AU$1,AP1347,TRUE,_xll.ohTrigger(Trigger,Trigger1M))</f>
        <v>1.5488502566613604E-2</v>
      </c>
    </row>
    <row r="1348" spans="41:46" ht="11.25" customHeight="1" x14ac:dyDescent="0.25">
      <c r="AO1348" s="159" t="s">
        <v>90</v>
      </c>
      <c r="AP1348" s="158">
        <f>_xll.qlInterestRateIndexFixingDate(Currency&amp;"ibor"&amp;Tenor,AQ1348,Trigger)</f>
        <v>48733</v>
      </c>
      <c r="AQ1348" s="158">
        <f>_xll.qlCalendarAdvance(Calendar,AQ1347,AO1348,"f",,Trigger)</f>
        <v>48737</v>
      </c>
      <c r="AR1348" s="158">
        <f>_xll.qlInterestRateIndexMaturity(Currency&amp;"ibor"&amp;Tenor,AQ1348,Trigger)</f>
        <v>48767</v>
      </c>
      <c r="AS1348" s="320">
        <f>_xll.qlIndexFixing($AC$5,AP1348,TRUE,_xll.ohTrigger(Trigger,Trigger1M))</f>
        <v>1.5288164218993039E-2</v>
      </c>
      <c r="AT1348" s="320">
        <f>_xll.qlIndexFixing($AU$1,AP1348,TRUE,_xll.ohTrigger(Trigger,Trigger1M))</f>
        <v>1.5481530977853986E-2</v>
      </c>
    </row>
    <row r="1349" spans="41:46" ht="11.25" customHeight="1" x14ac:dyDescent="0.25">
      <c r="AO1349" s="159" t="s">
        <v>90</v>
      </c>
      <c r="AP1349" s="158">
        <f>_xll.qlInterestRateIndexFixingDate(Currency&amp;"ibor"&amp;Tenor,AQ1349,Trigger)</f>
        <v>48740</v>
      </c>
      <c r="AQ1349" s="158">
        <f>_xll.qlCalendarAdvance(Calendar,AQ1348,AO1349,"f",,Trigger)</f>
        <v>48744</v>
      </c>
      <c r="AR1349" s="158">
        <f>_xll.qlInterestRateIndexMaturity(Currency&amp;"ibor"&amp;Tenor,AQ1349,Trigger)</f>
        <v>48774</v>
      </c>
      <c r="AS1349" s="320">
        <f>_xll.qlIndexFixing($AC$5,AP1349,TRUE,_xll.ohTrigger(Trigger,Trigger1M))</f>
        <v>1.5296668865428131E-2</v>
      </c>
      <c r="AT1349" s="320">
        <f>_xll.qlIndexFixing($AU$1,AP1349,TRUE,_xll.ohTrigger(Trigger,Trigger1M))</f>
        <v>1.5474551648286372E-2</v>
      </c>
    </row>
    <row r="1350" spans="41:46" ht="11.25" customHeight="1" x14ac:dyDescent="0.25">
      <c r="AO1350" s="159" t="s">
        <v>90</v>
      </c>
      <c r="AP1350" s="158">
        <f>_xll.qlInterestRateIndexFixingDate(Currency&amp;"ibor"&amp;Tenor,AQ1350,Trigger)</f>
        <v>48747</v>
      </c>
      <c r="AQ1350" s="158">
        <f>_xll.qlCalendarAdvance(Calendar,AQ1349,AO1350,"f",,Trigger)</f>
        <v>48751</v>
      </c>
      <c r="AR1350" s="158">
        <f>_xll.qlInterestRateIndexMaturity(Currency&amp;"ibor"&amp;Tenor,AQ1350,Trigger)</f>
        <v>48781</v>
      </c>
      <c r="AS1350" s="320">
        <f>_xll.qlIndexFixing($AC$5,AP1350,TRUE,_xll.ohTrigger(Trigger,Trigger1M))</f>
        <v>1.5305173517887738E-2</v>
      </c>
      <c r="AT1350" s="320">
        <f>_xll.qlIndexFixing($AU$1,AP1350,TRUE,_xll.ohTrigger(Trigger,Trigger1M))</f>
        <v>1.5467564754228391E-2</v>
      </c>
    </row>
    <row r="1351" spans="41:46" ht="11.25" customHeight="1" x14ac:dyDescent="0.25">
      <c r="AO1351" s="159" t="s">
        <v>90</v>
      </c>
      <c r="AP1351" s="158">
        <f>_xll.qlInterestRateIndexFixingDate(Currency&amp;"ibor"&amp;Tenor,AQ1351,Trigger)</f>
        <v>48754</v>
      </c>
      <c r="AQ1351" s="158">
        <f>_xll.qlCalendarAdvance(Calendar,AQ1350,AO1351,"f",,Trigger)</f>
        <v>48758</v>
      </c>
      <c r="AR1351" s="158">
        <f>_xll.qlInterestRateIndexMaturity(Currency&amp;"ibor"&amp;Tenor,AQ1351,Trigger)</f>
        <v>48788</v>
      </c>
      <c r="AS1351" s="320">
        <f>_xll.qlIndexFixing($AC$5,AP1351,TRUE,_xll.ohTrigger(Trigger,Trigger1M))</f>
        <v>1.5313678176361201E-2</v>
      </c>
      <c r="AT1351" s="320">
        <f>_xll.qlIndexFixing($AU$1,AP1351,TRUE,_xll.ohTrigger(Trigger,Trigger1M))</f>
        <v>1.5460570472010993E-2</v>
      </c>
    </row>
    <row r="1352" spans="41:46" ht="11.25" customHeight="1" x14ac:dyDescent="0.25">
      <c r="AO1352" s="159" t="s">
        <v>90</v>
      </c>
      <c r="AP1352" s="158">
        <f>_xll.qlInterestRateIndexFixingDate(Currency&amp;"ibor"&amp;Tenor,AQ1352,Trigger)</f>
        <v>48761</v>
      </c>
      <c r="AQ1352" s="158">
        <f>_xll.qlCalendarAdvance(Calendar,AQ1351,AO1352,"f",,Trigger)</f>
        <v>48765</v>
      </c>
      <c r="AR1352" s="158">
        <f>_xll.qlInterestRateIndexMaturity(Currency&amp;"ibor"&amp;Tenor,AQ1352,Trigger)</f>
        <v>48796</v>
      </c>
      <c r="AS1352" s="320">
        <f>_xll.qlIndexFixing($AC$5,AP1352,TRUE,_xll.ohTrigger(Trigger,Trigger1M))</f>
        <v>1.5323116277347454E-2</v>
      </c>
      <c r="AT1352" s="320">
        <f>_xll.qlIndexFixing($AU$1,AP1352,TRUE,_xll.ohTrigger(Trigger,Trigger1M))</f>
        <v>1.5453399760832863E-2</v>
      </c>
    </row>
    <row r="1353" spans="41:46" ht="11.25" customHeight="1" x14ac:dyDescent="0.25">
      <c r="AO1353" s="159" t="s">
        <v>90</v>
      </c>
      <c r="AP1353" s="158">
        <f>_xll.qlInterestRateIndexFixingDate(Currency&amp;"ibor"&amp;Tenor,AQ1353,Trigger)</f>
        <v>48768</v>
      </c>
      <c r="AQ1353" s="158">
        <f>_xll.qlCalendarAdvance(Calendar,AQ1352,AO1353,"f",,Trigger)</f>
        <v>48772</v>
      </c>
      <c r="AR1353" s="158">
        <f>_xll.qlInterestRateIndexMaturity(Currency&amp;"ibor"&amp;Tenor,AQ1353,Trigger)</f>
        <v>48803</v>
      </c>
      <c r="AS1353" s="320">
        <f>_xll.qlIndexFixing($AC$5,AP1353,TRUE,_xll.ohTrigger(Trigger,Trigger1M))</f>
        <v>1.5331621310159671E-2</v>
      </c>
      <c r="AT1353" s="320">
        <f>_xll.qlIndexFixing($AU$1,AP1353,TRUE,_xll.ohTrigger(Trigger,Trigger1M))</f>
        <v>1.544639044399237E-2</v>
      </c>
    </row>
    <row r="1354" spans="41:46" ht="11.25" customHeight="1" x14ac:dyDescent="0.25">
      <c r="AO1354" s="159" t="s">
        <v>90</v>
      </c>
      <c r="AP1354" s="158">
        <f>_xll.qlInterestRateIndexFixingDate(Currency&amp;"ibor"&amp;Tenor,AQ1354,Trigger)</f>
        <v>48775</v>
      </c>
      <c r="AQ1354" s="158">
        <f>_xll.qlCalendarAdvance(Calendar,AQ1353,AO1354,"f",,Trigger)</f>
        <v>48779</v>
      </c>
      <c r="AR1354" s="158">
        <f>_xll.qlInterestRateIndexMaturity(Currency&amp;"ibor"&amp;Tenor,AQ1354,Trigger)</f>
        <v>48810</v>
      </c>
      <c r="AS1354" s="320">
        <f>_xll.qlIndexFixing($AC$5,AP1354,TRUE,_xll.ohTrigger(Trigger,Trigger1M))</f>
        <v>1.5340126349188849E-2</v>
      </c>
      <c r="AT1354" s="320">
        <f>_xll.qlIndexFixing($AU$1,AP1354,TRUE,_xll.ohTrigger(Trigger,Trigger1M))</f>
        <v>1.543937428038872E-2</v>
      </c>
    </row>
    <row r="1355" spans="41:46" ht="11.25" customHeight="1" x14ac:dyDescent="0.25">
      <c r="AO1355" s="159" t="s">
        <v>90</v>
      </c>
      <c r="AP1355" s="158">
        <f>_xll.qlInterestRateIndexFixingDate(Currency&amp;"ibor"&amp;Tenor,AQ1355,Trigger)</f>
        <v>48782</v>
      </c>
      <c r="AQ1355" s="158">
        <f>_xll.qlCalendarAdvance(Calendar,AQ1354,AO1355,"f",,Trigger)</f>
        <v>48786</v>
      </c>
      <c r="AR1355" s="158">
        <f>_xll.qlInterestRateIndexMaturity(Currency&amp;"ibor"&amp;Tenor,AQ1355,Trigger)</f>
        <v>48817</v>
      </c>
      <c r="AS1355" s="320">
        <f>_xll.qlIndexFixing($AC$5,AP1355,TRUE,_xll.ohTrigger(Trigger,Trigger1M))</f>
        <v>1.5348631394440147E-2</v>
      </c>
      <c r="AT1355" s="320">
        <f>_xll.qlIndexFixing($AU$1,AP1355,TRUE,_xll.ohTrigger(Trigger,Trigger1M))</f>
        <v>1.5432351446347964E-2</v>
      </c>
    </row>
    <row r="1356" spans="41:46" ht="11.25" customHeight="1" x14ac:dyDescent="0.25">
      <c r="AO1356" s="159" t="s">
        <v>90</v>
      </c>
      <c r="AP1356" s="158">
        <f>_xll.qlInterestRateIndexFixingDate(Currency&amp;"ibor"&amp;Tenor,AQ1356,Trigger)</f>
        <v>48789</v>
      </c>
      <c r="AQ1356" s="158">
        <f>_xll.qlCalendarAdvance(Calendar,AQ1355,AO1356,"f",,Trigger)</f>
        <v>48793</v>
      </c>
      <c r="AR1356" s="158">
        <f>_xll.qlInterestRateIndexMaturity(Currency&amp;"ibor"&amp;Tenor,AQ1356,Trigger)</f>
        <v>48824</v>
      </c>
      <c r="AS1356" s="320">
        <f>_xll.qlIndexFixing($AC$5,AP1356,TRUE,_xll.ohTrigger(Trigger,Trigger1M))</f>
        <v>1.5357136445913565E-2</v>
      </c>
      <c r="AT1356" s="320">
        <f>_xll.qlIndexFixing($AU$1,AP1356,TRUE,_xll.ohTrigger(Trigger,Trigger1M))</f>
        <v>1.542532211820131E-2</v>
      </c>
    </row>
    <row r="1357" spans="41:46" ht="11.25" customHeight="1" x14ac:dyDescent="0.25">
      <c r="AO1357" s="159" t="s">
        <v>90</v>
      </c>
      <c r="AP1357" s="158">
        <f>_xll.qlInterestRateIndexFixingDate(Currency&amp;"ibor"&amp;Tenor,AQ1357,Trigger)</f>
        <v>48796</v>
      </c>
      <c r="AQ1357" s="158">
        <f>_xll.qlCalendarAdvance(Calendar,AQ1356,AO1357,"f",,Trigger)</f>
        <v>48800</v>
      </c>
      <c r="AR1357" s="158">
        <f>_xll.qlInterestRateIndexMaturity(Currency&amp;"ibor"&amp;Tenor,AQ1357,Trigger)</f>
        <v>48831</v>
      </c>
      <c r="AS1357" s="320">
        <f>_xll.qlIndexFixing($AC$5,AP1357,TRUE,_xll.ohTrigger(Trigger,Trigger1M))</f>
        <v>1.5365641503606524E-2</v>
      </c>
      <c r="AT1357" s="320">
        <f>_xll.qlIndexFixing($AU$1,AP1357,TRUE,_xll.ohTrigger(Trigger,Trigger1M))</f>
        <v>1.5418286472269652E-2</v>
      </c>
    </row>
    <row r="1358" spans="41:46" ht="11.25" customHeight="1" x14ac:dyDescent="0.25">
      <c r="AO1358" s="159" t="s">
        <v>90</v>
      </c>
      <c r="AP1358" s="158">
        <f>_xll.qlInterestRateIndexFixingDate(Currency&amp;"ibor"&amp;Tenor,AQ1358,Trigger)</f>
        <v>48803</v>
      </c>
      <c r="AQ1358" s="158">
        <f>_xll.qlCalendarAdvance(Calendar,AQ1357,AO1358,"f",,Trigger)</f>
        <v>48807</v>
      </c>
      <c r="AR1358" s="158">
        <f>_xll.qlInterestRateIndexMaturity(Currency&amp;"ibor"&amp;Tenor,AQ1358,Trigger)</f>
        <v>48838</v>
      </c>
      <c r="AS1358" s="320">
        <f>_xll.qlIndexFixing($AC$5,AP1358,TRUE,_xll.ohTrigger(Trigger,Trigger1M))</f>
        <v>1.5374146567519023E-2</v>
      </c>
      <c r="AT1358" s="320">
        <f>_xll.qlIndexFixing($AU$1,AP1358,TRUE,_xll.ohTrigger(Trigger,Trigger1M))</f>
        <v>1.5411244684886775E-2</v>
      </c>
    </row>
    <row r="1359" spans="41:46" ht="11.25" customHeight="1" x14ac:dyDescent="0.25">
      <c r="AO1359" s="159" t="s">
        <v>90</v>
      </c>
      <c r="AP1359" s="158">
        <f>_xll.qlInterestRateIndexFixingDate(Currency&amp;"ibor"&amp;Tenor,AQ1359,Trigger)</f>
        <v>48810</v>
      </c>
      <c r="AQ1359" s="158">
        <f>_xll.qlCalendarAdvance(Calendar,AQ1358,AO1359,"f",,Trigger)</f>
        <v>48814</v>
      </c>
      <c r="AR1359" s="158">
        <f>_xll.qlInterestRateIndexMaturity(Currency&amp;"ibor"&amp;Tenor,AQ1359,Trigger)</f>
        <v>48845</v>
      </c>
      <c r="AS1359" s="320">
        <f>_xll.qlIndexFixing($AC$5,AP1359,TRUE,_xll.ohTrigger(Trigger,Trigger1M))</f>
        <v>1.5382651637653642E-2</v>
      </c>
      <c r="AT1359" s="320">
        <f>_xll.qlIndexFixing($AU$1,AP1359,TRUE,_xll.ohTrigger(Trigger,Trigger1M))</f>
        <v>1.540419693237615E-2</v>
      </c>
    </row>
    <row r="1360" spans="41:46" ht="11.25" customHeight="1" x14ac:dyDescent="0.25">
      <c r="AO1360" s="159" t="s">
        <v>90</v>
      </c>
      <c r="AP1360" s="158">
        <f>_xll.qlInterestRateIndexFixingDate(Currency&amp;"ibor"&amp;Tenor,AQ1360,Trigger)</f>
        <v>48817</v>
      </c>
      <c r="AQ1360" s="158">
        <f>_xll.qlCalendarAdvance(Calendar,AQ1359,AO1360,"f",,Trigger)</f>
        <v>48821</v>
      </c>
      <c r="AR1360" s="158">
        <f>_xll.qlInterestRateIndexMaturity(Currency&amp;"ibor"&amp;Tenor,AQ1360,Trigger)</f>
        <v>48852</v>
      </c>
      <c r="AS1360" s="320">
        <f>_xll.qlIndexFixing($AC$5,AP1360,TRUE,_xll.ohTrigger(Trigger,Trigger1M))</f>
        <v>1.5391156714007804E-2</v>
      </c>
      <c r="AT1360" s="320">
        <f>_xll.qlIndexFixing($AU$1,AP1360,TRUE,_xll.ohTrigger(Trigger,Trigger1M))</f>
        <v>1.5397143391066409E-2</v>
      </c>
    </row>
    <row r="1361" spans="41:46" ht="11.25" customHeight="1" x14ac:dyDescent="0.25">
      <c r="AO1361" s="159" t="s">
        <v>90</v>
      </c>
      <c r="AP1361" s="158">
        <f>_xll.qlInterestRateIndexFixingDate(Currency&amp;"ibor"&amp;Tenor,AQ1361,Trigger)</f>
        <v>48824</v>
      </c>
      <c r="AQ1361" s="158">
        <f>_xll.qlCalendarAdvance(Calendar,AQ1360,AO1361,"f",,Trigger)</f>
        <v>48828</v>
      </c>
      <c r="AR1361" s="158">
        <f>_xll.qlInterestRateIndexMaturity(Currency&amp;"ibor"&amp;Tenor,AQ1361,Trigger)</f>
        <v>48858</v>
      </c>
      <c r="AS1361" s="320">
        <f>_xll.qlIndexFixing($AC$5,AP1361,TRUE,_xll.ohTrigger(Trigger,Trigger1M))</f>
        <v>1.539872509221496E-2</v>
      </c>
      <c r="AT1361" s="320">
        <f>_xll.qlIndexFixing($AU$1,AP1361,TRUE,_xll.ohTrigger(Trigger,Trigger1M))</f>
        <v>1.5390260091266761E-2</v>
      </c>
    </row>
    <row r="1362" spans="41:46" ht="11.25" customHeight="1" x14ac:dyDescent="0.25">
      <c r="AO1362" s="159" t="s">
        <v>90</v>
      </c>
      <c r="AP1362" s="158">
        <f>_xll.qlInterestRateIndexFixingDate(Currency&amp;"ibor"&amp;Tenor,AQ1362,Trigger)</f>
        <v>48831</v>
      </c>
      <c r="AQ1362" s="158">
        <f>_xll.qlCalendarAdvance(Calendar,AQ1361,AO1362,"f",,Trigger)</f>
        <v>48835</v>
      </c>
      <c r="AR1362" s="158">
        <f>_xll.qlInterestRateIndexMaturity(Currency&amp;"ibor"&amp;Tenor,AQ1362,Trigger)</f>
        <v>48865</v>
      </c>
      <c r="AS1362" s="320">
        <f>_xll.qlIndexFixing($AC$5,AP1362,TRUE,_xll.ohTrigger(Trigger,Trigger1M))</f>
        <v>1.5407229816910117E-2</v>
      </c>
      <c r="AT1362" s="320">
        <f>_xll.qlIndexFixing($AU$1,AP1362,TRUE,_xll.ohTrigger(Trigger,Trigger1M))</f>
        <v>1.5383196176365743E-2</v>
      </c>
    </row>
    <row r="1363" spans="41:46" ht="11.25" customHeight="1" x14ac:dyDescent="0.25">
      <c r="AO1363" s="159" t="s">
        <v>90</v>
      </c>
      <c r="AP1363" s="158">
        <f>_xll.qlInterestRateIndexFixingDate(Currency&amp;"ibor"&amp;Tenor,AQ1363,Trigger)</f>
        <v>48838</v>
      </c>
      <c r="AQ1363" s="158">
        <f>_xll.qlCalendarAdvance(Calendar,AQ1362,AO1363,"f",,Trigger)</f>
        <v>48842</v>
      </c>
      <c r="AR1363" s="158">
        <f>_xll.qlInterestRateIndexMaturity(Currency&amp;"ibor"&amp;Tenor,AQ1363,Trigger)</f>
        <v>48872</v>
      </c>
      <c r="AS1363" s="320">
        <f>_xll.qlIndexFixing($AC$5,AP1363,TRUE,_xll.ohTrigger(Trigger,Trigger1M))</f>
        <v>1.5415734547621796E-2</v>
      </c>
      <c r="AT1363" s="320">
        <f>_xll.qlIndexFixing($AU$1,AP1363,TRUE,_xll.ohTrigger(Trigger,Trigger1M))</f>
        <v>1.5376126989130157E-2</v>
      </c>
    </row>
    <row r="1364" spans="41:46" ht="11.25" customHeight="1" x14ac:dyDescent="0.25">
      <c r="AO1364" s="159" t="s">
        <v>90</v>
      </c>
      <c r="AP1364" s="158">
        <f>_xll.qlInterestRateIndexFixingDate(Currency&amp;"ibor"&amp;Tenor,AQ1364,Trigger)</f>
        <v>48845</v>
      </c>
      <c r="AQ1364" s="158">
        <f>_xll.qlCalendarAdvance(Calendar,AQ1363,AO1364,"f",,Trigger)</f>
        <v>48849</v>
      </c>
      <c r="AR1364" s="158">
        <f>_xll.qlInterestRateIndexMaturity(Currency&amp;"ibor"&amp;Tenor,AQ1364,Trigger)</f>
        <v>48879</v>
      </c>
      <c r="AS1364" s="320">
        <f>_xll.qlIndexFixing($AC$5,AP1364,TRUE,_xll.ohTrigger(Trigger,Trigger1M))</f>
        <v>1.5424239284355323E-2</v>
      </c>
      <c r="AT1364" s="320">
        <f>_xll.qlIndexFixing($AU$1,AP1364,TRUE,_xll.ohTrigger(Trigger,Trigger1M))</f>
        <v>1.5369052705882957E-2</v>
      </c>
    </row>
    <row r="1365" spans="41:46" ht="11.25" customHeight="1" x14ac:dyDescent="0.25">
      <c r="AO1365" s="159" t="s">
        <v>90</v>
      </c>
      <c r="AP1365" s="158">
        <f>_xll.qlInterestRateIndexFixingDate(Currency&amp;"ibor"&amp;Tenor,AQ1365,Trigger)</f>
        <v>48852</v>
      </c>
      <c r="AQ1365" s="158">
        <f>_xll.qlCalendarAdvance(Calendar,AQ1364,AO1365,"f",,Trigger)</f>
        <v>48856</v>
      </c>
      <c r="AR1365" s="158">
        <f>_xll.qlInterestRateIndexMaturity(Currency&amp;"ibor"&amp;Tenor,AQ1365,Trigger)</f>
        <v>48887</v>
      </c>
      <c r="AS1365" s="320">
        <f>_xll.qlIndexFixing($AC$5,AP1365,TRUE,_xll.ohTrigger(Trigger,Trigger1M))</f>
        <v>1.5433682189094928E-2</v>
      </c>
      <c r="AT1365" s="320">
        <f>_xll.qlIndexFixing($AU$1,AP1365,TRUE,_xll.ohTrigger(Trigger,Trigger1M))</f>
        <v>1.5361795023888559E-2</v>
      </c>
    </row>
    <row r="1366" spans="41:46" ht="11.25" customHeight="1" x14ac:dyDescent="0.25">
      <c r="AO1366" s="159" t="s">
        <v>90</v>
      </c>
      <c r="AP1366" s="158">
        <f>_xll.qlInterestRateIndexFixingDate(Currency&amp;"ibor"&amp;Tenor,AQ1366,Trigger)</f>
        <v>48859</v>
      </c>
      <c r="AQ1366" s="158">
        <f>_xll.qlCalendarAdvance(Calendar,AQ1365,AO1366,"f",,Trigger)</f>
        <v>48863</v>
      </c>
      <c r="AR1366" s="158">
        <f>_xll.qlInterestRateIndexMaturity(Currency&amp;"ibor"&amp;Tenor,AQ1366,Trigger)</f>
        <v>48894</v>
      </c>
      <c r="AS1366" s="320">
        <f>_xll.qlIndexFixing($AC$5,AP1366,TRUE,_xll.ohTrigger(Trigger,Trigger1M))</f>
        <v>1.5442187302774071E-2</v>
      </c>
      <c r="AT1366" s="320">
        <f>_xll.qlIndexFixing($AU$1,AP1366,TRUE,_xll.ohTrigger(Trigger,Trigger1M))</f>
        <v>1.5354710452597653E-2</v>
      </c>
    </row>
    <row r="1367" spans="41:46" ht="11.25" customHeight="1" x14ac:dyDescent="0.25">
      <c r="AO1367" s="159" t="s">
        <v>90</v>
      </c>
      <c r="AP1367" s="158">
        <f>_xll.qlInterestRateIndexFixingDate(Currency&amp;"ibor"&amp;Tenor,AQ1367,Trigger)</f>
        <v>48866</v>
      </c>
      <c r="AQ1367" s="158">
        <f>_xll.qlCalendarAdvance(Calendar,AQ1366,AO1367,"f",,Trigger)</f>
        <v>48870</v>
      </c>
      <c r="AR1367" s="158">
        <f>_xll.qlInterestRateIndexMaturity(Currency&amp;"ibor"&amp;Tenor,AQ1367,Trigger)</f>
        <v>48901</v>
      </c>
      <c r="AS1367" s="320">
        <f>_xll.qlIndexFixing($AC$5,AP1367,TRUE,_xll.ohTrigger(Trigger,Trigger1M))</f>
        <v>1.5450692422675332E-2</v>
      </c>
      <c r="AT1367" s="320">
        <f>_xll.qlIndexFixing($AU$1,AP1367,TRUE,_xll.ohTrigger(Trigger,Trigger1M))</f>
        <v>1.5347621326782246E-2</v>
      </c>
    </row>
    <row r="1368" spans="41:46" ht="11.25" customHeight="1" x14ac:dyDescent="0.25">
      <c r="AO1368" s="159" t="s">
        <v>90</v>
      </c>
      <c r="AP1368" s="158">
        <f>_xll.qlInterestRateIndexFixingDate(Currency&amp;"ibor"&amp;Tenor,AQ1368,Trigger)</f>
        <v>48873</v>
      </c>
      <c r="AQ1368" s="158">
        <f>_xll.qlCalendarAdvance(Calendar,AQ1367,AO1368,"f",,Trigger)</f>
        <v>48877</v>
      </c>
      <c r="AR1368" s="158">
        <f>_xll.qlInterestRateIndexMaturity(Currency&amp;"ibor"&amp;Tenor,AQ1368,Trigger)</f>
        <v>48908</v>
      </c>
      <c r="AS1368" s="320">
        <f>_xll.qlIndexFixing($AC$5,AP1368,TRUE,_xll.ohTrigger(Trigger,Trigger1M))</f>
        <v>1.5459197548796136E-2</v>
      </c>
      <c r="AT1368" s="320">
        <f>_xll.qlIndexFixing($AU$1,AP1368,TRUE,_xll.ohTrigger(Trigger,Trigger1M))</f>
        <v>1.5340527822755499E-2</v>
      </c>
    </row>
    <row r="1369" spans="41:46" ht="11.25" customHeight="1" x14ac:dyDescent="0.25">
      <c r="AO1369" s="159" t="s">
        <v>90</v>
      </c>
      <c r="AP1369" s="158">
        <f>_xll.qlInterestRateIndexFixingDate(Currency&amp;"ibor"&amp;Tenor,AQ1369,Trigger)</f>
        <v>48880</v>
      </c>
      <c r="AQ1369" s="158">
        <f>_xll.qlCalendarAdvance(Calendar,AQ1368,AO1369,"f",,Trigger)</f>
        <v>48884</v>
      </c>
      <c r="AR1369" s="158">
        <f>_xll.qlInterestRateIndexMaturity(Currency&amp;"ibor"&amp;Tenor,AQ1369,Trigger)</f>
        <v>48914</v>
      </c>
      <c r="AS1369" s="320">
        <f>_xll.qlIndexFixing($AC$5,AP1369,TRUE,_xll.ohTrigger(Trigger,Trigger1M))</f>
        <v>1.5466763058321398E-2</v>
      </c>
      <c r="AT1369" s="320">
        <f>_xll.qlIndexFixing($AU$1,AP1369,TRUE,_xll.ohTrigger(Trigger,Trigger1M))</f>
        <v>1.5333611020451166E-2</v>
      </c>
    </row>
    <row r="1370" spans="41:46" ht="11.25" customHeight="1" x14ac:dyDescent="0.25">
      <c r="AO1370" s="159" t="s">
        <v>90</v>
      </c>
      <c r="AP1370" s="158">
        <f>_xll.qlInterestRateIndexFixingDate(Currency&amp;"ibor"&amp;Tenor,AQ1370,Trigger)</f>
        <v>48887</v>
      </c>
      <c r="AQ1370" s="158">
        <f>_xll.qlCalendarAdvance(Calendar,AQ1369,AO1370,"f",,Trigger)</f>
        <v>48891</v>
      </c>
      <c r="AR1370" s="158">
        <f>_xll.qlInterestRateIndexMaturity(Currency&amp;"ibor"&amp;Tenor,AQ1370,Trigger)</f>
        <v>48921</v>
      </c>
      <c r="AS1370" s="320">
        <f>_xll.qlIndexFixing($AC$5,AP1370,TRUE,_xll.ohTrigger(Trigger,Trigger1M))</f>
        <v>1.5475267831175366E-2</v>
      </c>
      <c r="AT1370" s="320">
        <f>_xll.qlIndexFixing($AU$1,AP1370,TRUE,_xll.ohTrigger(Trigger,Trigger1M))</f>
        <v>1.5326509863735183E-2</v>
      </c>
    </row>
    <row r="1371" spans="41:46" ht="11.25" customHeight="1" x14ac:dyDescent="0.25">
      <c r="AO1371" s="159" t="s">
        <v>90</v>
      </c>
      <c r="AP1371" s="158">
        <f>_xll.qlInterestRateIndexFixingDate(Currency&amp;"ibor"&amp;Tenor,AQ1371,Trigger)</f>
        <v>48894</v>
      </c>
      <c r="AQ1371" s="158">
        <f>_xll.qlCalendarAdvance(Calendar,AQ1370,AO1371,"f",,Trigger)</f>
        <v>48898</v>
      </c>
      <c r="AR1371" s="158">
        <f>_xll.qlInterestRateIndexMaturity(Currency&amp;"ibor"&amp;Tenor,AQ1371,Trigger)</f>
        <v>48928</v>
      </c>
      <c r="AS1371" s="320">
        <f>_xll.qlIndexFixing($AC$5,AP1371,TRUE,_xll.ohTrigger(Trigger,Trigger1M))</f>
        <v>1.5483772610048518E-2</v>
      </c>
      <c r="AT1371" s="320">
        <f>_xll.qlIndexFixing($AU$1,AP1371,TRUE,_xll.ohTrigger(Trigger,Trigger1M))</f>
        <v>1.5319404845206996E-2</v>
      </c>
    </row>
    <row r="1372" spans="41:46" ht="11.25" customHeight="1" x14ac:dyDescent="0.25">
      <c r="AO1372" s="159" t="s">
        <v>90</v>
      </c>
      <c r="AP1372" s="158">
        <f>_xll.qlInterestRateIndexFixingDate(Currency&amp;"ibor"&amp;Tenor,AQ1372,Trigger)</f>
        <v>48901</v>
      </c>
      <c r="AQ1372" s="158">
        <f>_xll.qlCalendarAdvance(Calendar,AQ1371,AO1372,"f",,Trigger)</f>
        <v>48905</v>
      </c>
      <c r="AR1372" s="158">
        <f>_xll.qlInterestRateIndexMaturity(Currency&amp;"ibor"&amp;Tenor,AQ1372,Trigger)</f>
        <v>48935</v>
      </c>
      <c r="AS1372" s="320">
        <f>_xll.qlIndexFixing($AC$5,AP1372,TRUE,_xll.ohTrigger(Trigger,Trigger1M))</f>
        <v>1.5492277394940857E-2</v>
      </c>
      <c r="AT1372" s="320">
        <f>_xll.qlIndexFixing($AU$1,AP1372,TRUE,_xll.ohTrigger(Trigger,Trigger1M))</f>
        <v>1.5312296141184234E-2</v>
      </c>
    </row>
    <row r="1373" spans="41:46" ht="11.25" customHeight="1" x14ac:dyDescent="0.25">
      <c r="AO1373" s="159" t="s">
        <v>90</v>
      </c>
      <c r="AP1373" s="158">
        <f>_xll.qlInterestRateIndexFixingDate(Currency&amp;"ibor"&amp;Tenor,AQ1373,Trigger)</f>
        <v>48908</v>
      </c>
      <c r="AQ1373" s="158">
        <f>_xll.qlCalendarAdvance(Calendar,AQ1372,AO1373,"f",,Trigger)</f>
        <v>48912</v>
      </c>
      <c r="AR1373" s="158">
        <f>_xll.qlInterestRateIndexMaturity(Currency&amp;"ibor"&amp;Tenor,AQ1373,Trigger)</f>
        <v>48942</v>
      </c>
      <c r="AS1373" s="320">
        <f>_xll.qlIndexFixing($AC$5,AP1373,TRUE,_xll.ohTrigger(Trigger,Trigger1M))</f>
        <v>1.550078218585238E-2</v>
      </c>
      <c r="AT1373" s="320">
        <f>_xll.qlIndexFixing($AU$1,AP1373,TRUE,_xll.ohTrigger(Trigger,Trigger1M))</f>
        <v>1.5305183927976529E-2</v>
      </c>
    </row>
    <row r="1374" spans="41:46" ht="11.25" customHeight="1" x14ac:dyDescent="0.25">
      <c r="AO1374" s="159" t="s">
        <v>90</v>
      </c>
      <c r="AP1374" s="158">
        <f>_xll.qlInterestRateIndexFixingDate(Currency&amp;"ibor"&amp;Tenor,AQ1374,Trigger)</f>
        <v>48915</v>
      </c>
      <c r="AQ1374" s="158">
        <f>_xll.qlCalendarAdvance(Calendar,AQ1373,AO1374,"f",,Trigger)</f>
        <v>48919</v>
      </c>
      <c r="AR1374" s="158">
        <f>_xll.qlInterestRateIndexMaturity(Currency&amp;"ibor"&amp;Tenor,AQ1374,Trigger)</f>
        <v>48950</v>
      </c>
      <c r="AS1374" s="320">
        <f>_xll.qlIndexFixing($AC$5,AP1374,TRUE,_xll.ohTrigger(Trigger,Trigger1M))</f>
        <v>1.5510228436157101E-2</v>
      </c>
      <c r="AT1374" s="320">
        <f>_xll.qlIndexFixing($AU$1,AP1374,TRUE,_xll.ohTrigger(Trigger,Trigger1M))</f>
        <v>1.529788473030994E-2</v>
      </c>
    </row>
    <row r="1375" spans="41:46" ht="11.25" customHeight="1" x14ac:dyDescent="0.25">
      <c r="AO1375" s="159" t="s">
        <v>90</v>
      </c>
      <c r="AP1375" s="158">
        <f>_xll.qlInterestRateIndexFixingDate(Currency&amp;"ibor"&amp;Tenor,AQ1375,Trigger)</f>
        <v>48922</v>
      </c>
      <c r="AQ1375" s="158">
        <f>_xll.qlCalendarAdvance(Calendar,AQ1374,AO1375,"f",,Trigger)</f>
        <v>48926</v>
      </c>
      <c r="AR1375" s="158">
        <f>_xll.qlInterestRateIndexMaturity(Currency&amp;"ibor"&amp;Tenor,AQ1375,Trigger)</f>
        <v>48957</v>
      </c>
      <c r="AS1375" s="320">
        <f>_xll.qlIndexFixing($AC$5,AP1375,TRUE,_xll.ohTrigger(Trigger,Trigger1M))</f>
        <v>1.5518733605822427E-2</v>
      </c>
      <c r="AT1375" s="320">
        <f>_xll.qlIndexFixing($AU$1,AP1375,TRUE,_xll.ohTrigger(Trigger,Trigger1M))</f>
        <v>1.5290765515848121E-2</v>
      </c>
    </row>
    <row r="1376" spans="41:46" ht="11.25" customHeight="1" x14ac:dyDescent="0.25">
      <c r="AO1376" s="159" t="s">
        <v>90</v>
      </c>
      <c r="AP1376" s="158">
        <f>_xll.qlInterestRateIndexFixingDate(Currency&amp;"ibor"&amp;Tenor,AQ1376,Trigger)</f>
        <v>48929</v>
      </c>
      <c r="AQ1376" s="158">
        <f>_xll.qlCalendarAdvance(Calendar,AQ1375,AO1376,"f",,Trigger)</f>
        <v>48933</v>
      </c>
      <c r="AR1376" s="158">
        <f>_xll.qlInterestRateIndexMaturity(Currency&amp;"ibor"&amp;Tenor,AQ1376,Trigger)</f>
        <v>48964</v>
      </c>
      <c r="AS1376" s="320">
        <f>_xll.qlIndexFixing($AC$5,AP1376,TRUE,_xll.ohTrigger(Trigger,Trigger1M))</f>
        <v>1.552723878171245E-2</v>
      </c>
      <c r="AT1376" s="320">
        <f>_xll.qlIndexFixing($AU$1,AP1376,TRUE,_xll.ohTrigger(Trigger,Trigger1M))</f>
        <v>1.5283643333747264E-2</v>
      </c>
    </row>
    <row r="1377" spans="41:46" ht="11.25" customHeight="1" x14ac:dyDescent="0.25">
      <c r="AO1377" s="159" t="s">
        <v>90</v>
      </c>
      <c r="AP1377" s="158">
        <f>_xll.qlInterestRateIndexFixingDate(Currency&amp;"ibor"&amp;Tenor,AQ1377,Trigger)</f>
        <v>48935</v>
      </c>
      <c r="AQ1377" s="158">
        <f>_xll.qlCalendarAdvance(Calendar,AQ1376,AO1377,"f",,Trigger)</f>
        <v>48940</v>
      </c>
      <c r="AR1377" s="158">
        <f>_xll.qlInterestRateIndexMaturity(Currency&amp;"ibor"&amp;Tenor,AQ1377,Trigger)</f>
        <v>48971</v>
      </c>
      <c r="AS1377" s="320">
        <f>_xll.qlIndexFixing($AC$5,AP1377,TRUE,_xll.ohTrigger(Trigger,Trigger1M))</f>
        <v>1.5535743963816857E-2</v>
      </c>
      <c r="AT1377" s="320">
        <f>_xll.qlIndexFixing($AU$1,AP1377,TRUE,_xll.ohTrigger(Trigger,Trigger1M))</f>
        <v>1.5276518360325684E-2</v>
      </c>
    </row>
    <row r="1378" spans="41:46" ht="11.25" customHeight="1" x14ac:dyDescent="0.25">
      <c r="AO1378" s="159" t="s">
        <v>90</v>
      </c>
      <c r="AP1378" s="158">
        <f>_xll.qlInterestRateIndexFixingDate(Currency&amp;"ibor"&amp;Tenor,AQ1378,Trigger)</f>
        <v>48943</v>
      </c>
      <c r="AQ1378" s="158">
        <f>_xll.qlCalendarAdvance(Calendar,AQ1377,AO1378,"f",,Trigger)</f>
        <v>48947</v>
      </c>
      <c r="AR1378" s="158">
        <f>_xll.qlInterestRateIndexMaturity(Currency&amp;"ibor"&amp;Tenor,AQ1378,Trigger)</f>
        <v>48978</v>
      </c>
      <c r="AS1378" s="320">
        <f>_xll.qlIndexFixing($AC$5,AP1378,TRUE,_xll.ohTrigger(Trigger,Trigger1M))</f>
        <v>1.5544249152145964E-2</v>
      </c>
      <c r="AT1378" s="320">
        <f>_xll.qlIndexFixing($AU$1,AP1378,TRUE,_xll.ohTrigger(Trigger,Trigger1M))</f>
        <v>1.5269390771906853E-2</v>
      </c>
    </row>
    <row r="1379" spans="41:46" ht="11.25" customHeight="1" x14ac:dyDescent="0.25">
      <c r="AO1379" s="159" t="s">
        <v>90</v>
      </c>
      <c r="AP1379" s="158">
        <f>_xll.qlInterestRateIndexFixingDate(Currency&amp;"ibor"&amp;Tenor,AQ1379,Trigger)</f>
        <v>48950</v>
      </c>
      <c r="AQ1379" s="158">
        <f>_xll.qlCalendarAdvance(Calendar,AQ1378,AO1379,"f",,Trigger)</f>
        <v>48954</v>
      </c>
      <c r="AR1379" s="158">
        <f>_xll.qlInterestRateIndexMaturity(Currency&amp;"ibor"&amp;Tenor,AQ1379,Trigger)</f>
        <v>48985</v>
      </c>
      <c r="AS1379" s="320">
        <f>_xll.qlIndexFixing($AC$5,AP1379,TRUE,_xll.ohTrigger(Trigger,Trigger1M))</f>
        <v>1.5552754346697189E-2</v>
      </c>
      <c r="AT1379" s="320">
        <f>_xll.qlIndexFixing($AU$1,AP1379,TRUE,_xll.ohTrigger(Trigger,Trigger1M))</f>
        <v>1.5262260744798771E-2</v>
      </c>
    </row>
    <row r="1380" spans="41:46" ht="11.25" customHeight="1" x14ac:dyDescent="0.25">
      <c r="AO1380" s="159" t="s">
        <v>90</v>
      </c>
      <c r="AP1380" s="158">
        <f>_xll.qlInterestRateIndexFixingDate(Currency&amp;"ibor"&amp;Tenor,AQ1380,Trigger)</f>
        <v>48957</v>
      </c>
      <c r="AQ1380" s="158">
        <f>_xll.qlCalendarAdvance(Calendar,AQ1379,AO1380,"f",,Trigger)</f>
        <v>48961</v>
      </c>
      <c r="AR1380" s="158">
        <f>_xll.qlInterestRateIndexMaturity(Currency&amp;"ibor"&amp;Tenor,AQ1380,Trigger)</f>
        <v>48992</v>
      </c>
      <c r="AS1380" s="320">
        <f>_xll.qlIndexFixing($AC$5,AP1380,TRUE,_xll.ohTrigger(Trigger,Trigger1M))</f>
        <v>1.5561259547465378E-2</v>
      </c>
      <c r="AT1380" s="320">
        <f>_xll.qlIndexFixing($AU$1,AP1380,TRUE,_xll.ohTrigger(Trigger,Trigger1M))</f>
        <v>1.5255128455330069E-2</v>
      </c>
    </row>
    <row r="1381" spans="41:46" ht="11.25" customHeight="1" x14ac:dyDescent="0.25">
      <c r="AO1381" s="159" t="s">
        <v>90</v>
      </c>
      <c r="AP1381" s="158">
        <f>_xll.qlInterestRateIndexFixingDate(Currency&amp;"ibor"&amp;Tenor,AQ1381,Trigger)</f>
        <v>48964</v>
      </c>
      <c r="AQ1381" s="158">
        <f>_xll.qlCalendarAdvance(Calendar,AQ1380,AO1381,"f",,Trigger)</f>
        <v>48968</v>
      </c>
      <c r="AR1381" s="158">
        <f>_xll.qlInterestRateIndexMaturity(Currency&amp;"ibor"&amp;Tenor,AQ1381,Trigger)</f>
        <v>48999</v>
      </c>
      <c r="AS1381" s="320">
        <f>_xll.qlIndexFixing($AC$5,AP1381,TRUE,_xll.ohTrigger(Trigger,Trigger1M))</f>
        <v>1.5569764754458263E-2</v>
      </c>
      <c r="AT1381" s="320">
        <f>_xll.qlIndexFixing($AU$1,AP1381,TRUE,_xll.ohTrigger(Trigger,Trigger1M))</f>
        <v>1.5247994079813903E-2</v>
      </c>
    </row>
    <row r="1382" spans="41:46" ht="11.25" customHeight="1" x14ac:dyDescent="0.25">
      <c r="AO1382" s="159" t="s">
        <v>90</v>
      </c>
      <c r="AP1382" s="158">
        <f>_xll.qlInterestRateIndexFixingDate(Currency&amp;"ibor"&amp;Tenor,AQ1382,Trigger)</f>
        <v>48971</v>
      </c>
      <c r="AQ1382" s="158">
        <f>_xll.qlCalendarAdvance(Calendar,AQ1381,AO1382,"f",,Trigger)</f>
        <v>48975</v>
      </c>
      <c r="AR1382" s="158">
        <f>_xll.qlInterestRateIndexMaturity(Currency&amp;"ibor"&amp;Tenor,AQ1382,Trigger)</f>
        <v>49003</v>
      </c>
      <c r="AS1382" s="320">
        <f>_xll.qlIndexFixing($AC$5,AP1382,TRUE,_xll.ohTrigger(Trigger,Trigger1M))</f>
        <v>1.5575436976367207E-2</v>
      </c>
      <c r="AT1382" s="320">
        <f>_xll.qlIndexFixing($AU$1,AP1382,TRUE,_xll.ohTrigger(Trigger,Trigger1M))</f>
        <v>1.5241419838692823E-2</v>
      </c>
    </row>
    <row r="1383" spans="41:46" ht="11.25" customHeight="1" x14ac:dyDescent="0.25">
      <c r="AO1383" s="159" t="s">
        <v>90</v>
      </c>
      <c r="AP1383" s="158">
        <f>_xll.qlInterestRateIndexFixingDate(Currency&amp;"ibor"&amp;Tenor,AQ1383,Trigger)</f>
        <v>48978</v>
      </c>
      <c r="AQ1383" s="158">
        <f>_xll.qlCalendarAdvance(Calendar,AQ1382,AO1383,"f",,Trigger)</f>
        <v>48982</v>
      </c>
      <c r="AR1383" s="158">
        <f>_xll.qlInterestRateIndexMaturity(Currency&amp;"ibor"&amp;Tenor,AQ1383,Trigger)</f>
        <v>49010</v>
      </c>
      <c r="AS1383" s="320">
        <f>_xll.qlIndexFixing($AC$5,AP1383,TRUE,_xll.ohTrigger(Trigger,Trigger1M))</f>
        <v>1.5583941090968294E-2</v>
      </c>
      <c r="AT1383" s="320">
        <f>_xll.qlIndexFixing($AU$1,AP1383,TRUE,_xll.ohTrigger(Trigger,Trigger1M))</f>
        <v>1.5234283055862401E-2</v>
      </c>
    </row>
    <row r="1384" spans="41:46" ht="11.25" customHeight="1" x14ac:dyDescent="0.25">
      <c r="AO1384" s="159" t="s">
        <v>90</v>
      </c>
      <c r="AP1384" s="158">
        <f>_xll.qlInterestRateIndexFixingDate(Currency&amp;"ibor"&amp;Tenor,AQ1384,Trigger)</f>
        <v>48985</v>
      </c>
      <c r="AQ1384" s="158">
        <f>_xll.qlCalendarAdvance(Calendar,AQ1383,AO1384,"f",,Trigger)</f>
        <v>48989</v>
      </c>
      <c r="AR1384" s="158">
        <f>_xll.qlInterestRateIndexMaturity(Currency&amp;"ibor"&amp;Tenor,AQ1384,Trigger)</f>
        <v>49017</v>
      </c>
      <c r="AS1384" s="320">
        <f>_xll.qlIndexFixing($AC$5,AP1384,TRUE,_xll.ohTrigger(Trigger,Trigger1M))</f>
        <v>1.5592445211187744E-2</v>
      </c>
      <c r="AT1384" s="320">
        <f>_xll.qlIndexFixing($AU$1,AP1384,TRUE,_xll.ohTrigger(Trigger,Trigger1M))</f>
        <v>1.5227144677925075E-2</v>
      </c>
    </row>
    <row r="1385" spans="41:46" ht="11.25" customHeight="1" x14ac:dyDescent="0.25">
      <c r="AO1385" s="159" t="s">
        <v>90</v>
      </c>
      <c r="AP1385" s="158">
        <f>_xll.qlInterestRateIndexFixingDate(Currency&amp;"ibor"&amp;Tenor,AQ1385,Trigger)</f>
        <v>48992</v>
      </c>
      <c r="AQ1385" s="158">
        <f>_xll.qlCalendarAdvance(Calendar,AQ1384,AO1385,"f",,Trigger)</f>
        <v>48996</v>
      </c>
      <c r="AR1385" s="158">
        <f>_xll.qlInterestRateIndexMaturity(Currency&amp;"ibor"&amp;Tenor,AQ1385,Trigger)</f>
        <v>49024</v>
      </c>
      <c r="AS1385" s="320">
        <f>_xll.qlIndexFixing($AC$5,AP1385,TRUE,_xll.ohTrigger(Trigger,Trigger1M))</f>
        <v>1.5600949337025556E-2</v>
      </c>
      <c r="AT1385" s="320">
        <f>_xll.qlIndexFixing($AU$1,AP1385,TRUE,_xll.ohTrigger(Trigger,Trigger1M))</f>
        <v>1.5220004881182676E-2</v>
      </c>
    </row>
    <row r="1386" spans="41:46" ht="11.25" customHeight="1" x14ac:dyDescent="0.25">
      <c r="AO1386" s="159" t="s">
        <v>90</v>
      </c>
      <c r="AP1386" s="158">
        <f>_xll.qlInterestRateIndexFixingDate(Currency&amp;"ibor"&amp;Tenor,AQ1386,Trigger)</f>
        <v>48999</v>
      </c>
      <c r="AQ1386" s="158">
        <f>_xll.qlCalendarAdvance(Calendar,AQ1385,AO1386,"f",,Trigger)</f>
        <v>49003</v>
      </c>
      <c r="AR1386" s="158">
        <f>_xll.qlInterestRateIndexMaturity(Currency&amp;"ibor"&amp;Tenor,AQ1386,Trigger)</f>
        <v>49034</v>
      </c>
      <c r="AS1386" s="320">
        <f>_xll.qlIndexFixing($AC$5,AP1386,TRUE,_xll.ohTrigger(Trigger,Trigger1M))</f>
        <v>1.5612290882726124E-2</v>
      </c>
      <c r="AT1386" s="320">
        <f>_xll.qlIndexFixing($AU$1,AP1386,TRUE,_xll.ohTrigger(Trigger,Trigger1M))</f>
        <v>1.5212297082582194E-2</v>
      </c>
    </row>
    <row r="1387" spans="41:46" ht="11.25" customHeight="1" x14ac:dyDescent="0.25">
      <c r="AO1387" s="159" t="s">
        <v>90</v>
      </c>
      <c r="AP1387" s="158">
        <f>_xll.qlInterestRateIndexFixingDate(Currency&amp;"ibor"&amp;Tenor,AQ1387,Trigger)</f>
        <v>49006</v>
      </c>
      <c r="AQ1387" s="158">
        <f>_xll.qlCalendarAdvance(Calendar,AQ1386,AO1387,"f",,Trigger)</f>
        <v>49010</v>
      </c>
      <c r="AR1387" s="158">
        <f>_xll.qlInterestRateIndexMaturity(Currency&amp;"ibor"&amp;Tenor,AQ1387,Trigger)</f>
        <v>49045</v>
      </c>
      <c r="AS1387" s="320">
        <f>_xll.qlIndexFixing($AC$5,AP1387,TRUE,_xll.ohTrigger(Trigger,Trigger1M))</f>
        <v>1.562458169755462E-2</v>
      </c>
      <c r="AT1387" s="320">
        <f>_xll.qlIndexFixing($AU$1,AP1387,TRUE,_xll.ohTrigger(Trigger,Trigger1M))</f>
        <v>1.5204396230695139E-2</v>
      </c>
    </row>
    <row r="1388" spans="41:46" ht="11.25" customHeight="1" x14ac:dyDescent="0.25">
      <c r="AO1388" s="159" t="s">
        <v>90</v>
      </c>
      <c r="AP1388" s="158">
        <f>_xll.qlInterestRateIndexFixingDate(Currency&amp;"ibor"&amp;Tenor,AQ1388,Trigger)</f>
        <v>49013</v>
      </c>
      <c r="AQ1388" s="158">
        <f>_xll.qlCalendarAdvance(Calendar,AQ1387,AO1388,"f",,Trigger)</f>
        <v>49017</v>
      </c>
      <c r="AR1388" s="158">
        <f>_xll.qlInterestRateIndexMaturity(Currency&amp;"ibor"&amp;Tenor,AQ1388,Trigger)</f>
        <v>49048</v>
      </c>
      <c r="AS1388" s="320">
        <f>_xll.qlIndexFixing($AC$5,AP1388,TRUE,_xll.ohTrigger(Trigger,Trigger1M))</f>
        <v>1.5629301377578821E-2</v>
      </c>
      <c r="AT1388" s="320">
        <f>_xll.qlIndexFixing($AU$1,AP1388,TRUE,_xll.ohTrigger(Trigger,Trigger1M))</f>
        <v>1.5198009852409062E-2</v>
      </c>
    </row>
    <row r="1389" spans="41:46" ht="11.25" customHeight="1" x14ac:dyDescent="0.25">
      <c r="AO1389" s="159" t="s">
        <v>90</v>
      </c>
      <c r="AP1389" s="158">
        <f>_xll.qlInterestRateIndexFixingDate(Currency&amp;"ibor"&amp;Tenor,AQ1389,Trigger)</f>
        <v>49020</v>
      </c>
      <c r="AQ1389" s="158">
        <f>_xll.qlCalendarAdvance(Calendar,AQ1388,AO1389,"f",,Trigger)</f>
        <v>49024</v>
      </c>
      <c r="AR1389" s="158">
        <f>_xll.qlInterestRateIndexMaturity(Currency&amp;"ibor"&amp;Tenor,AQ1389,Trigger)</f>
        <v>49055</v>
      </c>
      <c r="AS1389" s="320">
        <f>_xll.qlIndexFixing($AC$5,AP1389,TRUE,_xll.ohTrigger(Trigger,Trigger1M))</f>
        <v>1.5637806634335772E-2</v>
      </c>
      <c r="AT1389" s="320">
        <f>_xll.qlIndexFixing($AU$1,AP1389,TRUE,_xll.ohTrigger(Trigger,Trigger1M))</f>
        <v>1.5190865135879689E-2</v>
      </c>
    </row>
    <row r="1390" spans="41:46" ht="11.25" customHeight="1" x14ac:dyDescent="0.25">
      <c r="AO1390" s="159" t="s">
        <v>90</v>
      </c>
      <c r="AP1390" s="158">
        <f>_xll.qlInterestRateIndexFixingDate(Currency&amp;"ibor"&amp;Tenor,AQ1390,Trigger)</f>
        <v>49027</v>
      </c>
      <c r="AQ1390" s="158">
        <f>_xll.qlCalendarAdvance(Calendar,AQ1389,AO1390,"f",,Trigger)</f>
        <v>49031</v>
      </c>
      <c r="AR1390" s="158">
        <f>_xll.qlInterestRateIndexMaturity(Currency&amp;"ibor"&amp;Tenor,AQ1390,Trigger)</f>
        <v>49062</v>
      </c>
      <c r="AS1390" s="320">
        <f>_xll.qlIndexFixing($AC$5,AP1390,TRUE,_xll.ohTrigger(Trigger,Trigger1M))</f>
        <v>1.564631189731484E-2</v>
      </c>
      <c r="AT1390" s="320">
        <f>_xll.qlIndexFixing($AU$1,AP1390,TRUE,_xll.ohTrigger(Trigger,Trigger1M))</f>
        <v>1.5183719920136741E-2</v>
      </c>
    </row>
    <row r="1391" spans="41:46" ht="11.25" customHeight="1" x14ac:dyDescent="0.25">
      <c r="AO1391" s="159" t="s">
        <v>90</v>
      </c>
      <c r="AP1391" s="158">
        <f>_xll.qlInterestRateIndexFixingDate(Currency&amp;"ibor"&amp;Tenor,AQ1391,Trigger)</f>
        <v>49034</v>
      </c>
      <c r="AQ1391" s="158">
        <f>_xll.qlCalendarAdvance(Calendar,AQ1390,AO1391,"f",,Trigger)</f>
        <v>49038</v>
      </c>
      <c r="AR1391" s="158">
        <f>_xll.qlInterestRateIndexMaturity(Currency&amp;"ibor"&amp;Tenor,AQ1391,Trigger)</f>
        <v>49068</v>
      </c>
      <c r="AS1391" s="320">
        <f>_xll.qlIndexFixing($AC$5,AP1391,TRUE,_xll.ohTrigger(Trigger,Trigger1M))</f>
        <v>1.5653869451671021E-2</v>
      </c>
      <c r="AT1391" s="320">
        <f>_xll.qlIndexFixing($AU$1,AP1391,TRUE,_xll.ohTrigger(Trigger,Trigger1M))</f>
        <v>1.5176765014233595E-2</v>
      </c>
    </row>
    <row r="1392" spans="41:46" ht="11.25" customHeight="1" x14ac:dyDescent="0.25">
      <c r="AO1392" s="159" t="s">
        <v>90</v>
      </c>
      <c r="AP1392" s="158">
        <f>_xll.qlInterestRateIndexFixingDate(Currency&amp;"ibor"&amp;Tenor,AQ1392,Trigger)</f>
        <v>49039</v>
      </c>
      <c r="AQ1392" s="158">
        <f>_xll.qlCalendarAdvance(Calendar,AQ1391,AO1392,"f",,Trigger)</f>
        <v>49045</v>
      </c>
      <c r="AR1392" s="158">
        <f>_xll.qlInterestRateIndexMaturity(Currency&amp;"ibor"&amp;Tenor,AQ1392,Trigger)</f>
        <v>49075</v>
      </c>
      <c r="AS1392" s="320">
        <f>_xll.qlIndexFixing($AC$5,AP1392,TRUE,_xll.ohTrigger(Trigger,Trigger1M))</f>
        <v>1.5662374356960385E-2</v>
      </c>
      <c r="AT1392" s="320">
        <f>_xll.qlIndexFixing($AU$1,AP1392,TRUE,_xll.ohTrigger(Trigger,Trigger1M))</f>
        <v>1.5169619625459596E-2</v>
      </c>
    </row>
    <row r="1393" spans="41:46" ht="11.25" customHeight="1" x14ac:dyDescent="0.25">
      <c r="AO1393" s="159" t="s">
        <v>90</v>
      </c>
      <c r="AP1393" s="158">
        <f>_xll.qlInterestRateIndexFixingDate(Currency&amp;"ibor"&amp;Tenor,AQ1393,Trigger)</f>
        <v>49048</v>
      </c>
      <c r="AQ1393" s="158">
        <f>_xll.qlCalendarAdvance(Calendar,AQ1392,AO1393,"f",,Trigger)</f>
        <v>49052</v>
      </c>
      <c r="AR1393" s="158">
        <f>_xll.qlInterestRateIndexMaturity(Currency&amp;"ibor"&amp;Tenor,AQ1393,Trigger)</f>
        <v>49082</v>
      </c>
      <c r="AS1393" s="320">
        <f>_xll.qlIndexFixing($AC$5,AP1393,TRUE,_xll.ohTrigger(Trigger,Trigger1M))</f>
        <v>1.5586107006168248E-2</v>
      </c>
      <c r="AT1393" s="320">
        <f>_xll.qlIndexFixing($AU$1,AP1393,TRUE,_xll.ohTrigger(Trigger,Trigger1M))</f>
        <v>1.5162474253680003E-2</v>
      </c>
    </row>
    <row r="1394" spans="41:46" ht="11.25" customHeight="1" x14ac:dyDescent="0.25">
      <c r="AO1394" s="159" t="s">
        <v>90</v>
      </c>
      <c r="AP1394" s="158">
        <f>_xll.qlInterestRateIndexFixingDate(Currency&amp;"ibor"&amp;Tenor,AQ1394,Trigger)</f>
        <v>49055</v>
      </c>
      <c r="AQ1394" s="158">
        <f>_xll.qlCalendarAdvance(Calendar,AQ1393,AO1394,"f",,Trigger)</f>
        <v>49059</v>
      </c>
      <c r="AR1394" s="158">
        <f>_xll.qlInterestRateIndexMaturity(Currency&amp;"ibor"&amp;Tenor,AQ1394,Trigger)</f>
        <v>49089</v>
      </c>
      <c r="AS1394" s="320">
        <f>_xll.qlIndexFixing($AC$5,AP1394,TRUE,_xll.ohTrigger(Trigger,Trigger1M))</f>
        <v>1.5396527338923605E-2</v>
      </c>
      <c r="AT1394" s="320">
        <f>_xll.qlIndexFixing($AU$1,AP1394,TRUE,_xll.ohTrigger(Trigger,Trigger1M))</f>
        <v>1.5155329075191126E-2</v>
      </c>
    </row>
    <row r="1395" spans="41:46" ht="11.25" customHeight="1" x14ac:dyDescent="0.25">
      <c r="AO1395" s="159" t="s">
        <v>90</v>
      </c>
      <c r="AP1395" s="158">
        <f>_xll.qlInterestRateIndexFixingDate(Currency&amp;"ibor"&amp;Tenor,AQ1395,Trigger)</f>
        <v>49061</v>
      </c>
      <c r="AQ1395" s="158">
        <f>_xll.qlCalendarAdvance(Calendar,AQ1394,AO1395,"f",,Trigger)</f>
        <v>49066</v>
      </c>
      <c r="AR1395" s="158">
        <f>_xll.qlInterestRateIndexMaturity(Currency&amp;"ibor"&amp;Tenor,AQ1395,Trigger)</f>
        <v>49097</v>
      </c>
      <c r="AS1395" s="320">
        <f>_xll.qlIndexFixing($AC$5,AP1395,TRUE,_xll.ohTrigger(Trigger,Trigger1M))</f>
        <v>1.5195535813945935E-2</v>
      </c>
      <c r="AT1395" s="320">
        <f>_xll.qlIndexFixing($AU$1,AP1395,TRUE,_xll.ohTrigger(Trigger,Trigger1M))</f>
        <v>1.5147992524189231E-2</v>
      </c>
    </row>
    <row r="1396" spans="41:46" ht="11.25" customHeight="1" x14ac:dyDescent="0.25">
      <c r="AO1396" s="159" t="s">
        <v>90</v>
      </c>
      <c r="AP1396" s="158">
        <f>_xll.qlInterestRateIndexFixingDate(Currency&amp;"ibor"&amp;Tenor,AQ1396,Trigger)</f>
        <v>49069</v>
      </c>
      <c r="AQ1396" s="158">
        <f>_xll.qlCalendarAdvance(Calendar,AQ1395,AO1396,"f",,Trigger)</f>
        <v>49073</v>
      </c>
      <c r="AR1396" s="158">
        <f>_xll.qlInterestRateIndexMaturity(Currency&amp;"ibor"&amp;Tenor,AQ1396,Trigger)</f>
        <v>49104</v>
      </c>
      <c r="AS1396" s="320">
        <f>_xll.qlIndexFixing($AC$5,AP1396,TRUE,_xll.ohTrigger(Trigger,Trigger1M))</f>
        <v>1.5011517451372259E-2</v>
      </c>
      <c r="AT1396" s="320">
        <f>_xll.qlIndexFixing($AU$1,AP1396,TRUE,_xll.ohTrigger(Trigger,Trigger1M))</f>
        <v>1.5140848015733415E-2</v>
      </c>
    </row>
    <row r="1397" spans="41:46" ht="11.25" customHeight="1" x14ac:dyDescent="0.25">
      <c r="AO1397" s="159" t="s">
        <v>90</v>
      </c>
      <c r="AP1397" s="158">
        <f>_xll.qlInterestRateIndexFixingDate(Currency&amp;"ibor"&amp;Tenor,AQ1397,Trigger)</f>
        <v>49076</v>
      </c>
      <c r="AQ1397" s="158">
        <f>_xll.qlCalendarAdvance(Calendar,AQ1396,AO1397,"f",,Trigger)</f>
        <v>49080</v>
      </c>
      <c r="AR1397" s="158">
        <f>_xll.qlInterestRateIndexMaturity(Currency&amp;"ibor"&amp;Tenor,AQ1397,Trigger)</f>
        <v>49111</v>
      </c>
      <c r="AS1397" s="320">
        <f>_xll.qlIndexFixing($AC$5,AP1397,TRUE,_xll.ohTrigger(Trigger,Trigger1M))</f>
        <v>1.4854453542486995E-2</v>
      </c>
      <c r="AT1397" s="320">
        <f>_xll.qlIndexFixing($AU$1,AP1397,TRUE,_xll.ohTrigger(Trigger,Trigger1M))</f>
        <v>1.5133704242248395E-2</v>
      </c>
    </row>
    <row r="1398" spans="41:46" ht="11.25" customHeight="1" x14ac:dyDescent="0.25">
      <c r="AO1398" s="159" t="s">
        <v>90</v>
      </c>
      <c r="AP1398" s="158">
        <f>_xll.qlInterestRateIndexFixingDate(Currency&amp;"ibor"&amp;Tenor,AQ1398,Trigger)</f>
        <v>49083</v>
      </c>
      <c r="AQ1398" s="158">
        <f>_xll.qlCalendarAdvance(Calendar,AQ1397,AO1398,"f",,Trigger)</f>
        <v>49087</v>
      </c>
      <c r="AR1398" s="158">
        <f>_xll.qlInterestRateIndexMaturity(Currency&amp;"ibor"&amp;Tenor,AQ1398,Trigger)</f>
        <v>49118</v>
      </c>
      <c r="AS1398" s="320">
        <f>_xll.qlIndexFixing($AC$5,AP1398,TRUE,_xll.ohTrigger(Trigger,Trigger1M))</f>
        <v>1.4861249644972929E-2</v>
      </c>
      <c r="AT1398" s="320">
        <f>_xll.qlIndexFixing($AU$1,AP1398,TRUE,_xll.ohTrigger(Trigger,Trigger1M))</f>
        <v>1.5126561380042166E-2</v>
      </c>
    </row>
    <row r="1399" spans="41:46" ht="11.25" customHeight="1" x14ac:dyDescent="0.25">
      <c r="AO1399" s="159" t="s">
        <v>90</v>
      </c>
      <c r="AP1399" s="158">
        <f>_xll.qlInterestRateIndexFixingDate(Currency&amp;"ibor"&amp;Tenor,AQ1399,Trigger)</f>
        <v>49090</v>
      </c>
      <c r="AQ1399" s="158">
        <f>_xll.qlCalendarAdvance(Calendar,AQ1398,AO1399,"f",,Trigger)</f>
        <v>49094</v>
      </c>
      <c r="AR1399" s="158">
        <f>_xll.qlInterestRateIndexMaturity(Currency&amp;"ibor"&amp;Tenor,AQ1399,Trigger)</f>
        <v>49125</v>
      </c>
      <c r="AS1399" s="320">
        <f>_xll.qlIndexFixing($AC$5,AP1399,TRUE,_xll.ohTrigger(Trigger,Trigger1M))</f>
        <v>1.486804575143246E-2</v>
      </c>
      <c r="AT1399" s="320">
        <f>_xll.qlIndexFixing($AU$1,AP1399,TRUE,_xll.ohTrigger(Trigger,Trigger1M))</f>
        <v>1.5119419605427892E-2</v>
      </c>
    </row>
    <row r="1400" spans="41:46" ht="11.25" customHeight="1" x14ac:dyDescent="0.25">
      <c r="AO1400" s="159" t="s">
        <v>90</v>
      </c>
      <c r="AP1400" s="158">
        <f>_xll.qlInterestRateIndexFixingDate(Currency&amp;"ibor"&amp;Tenor,AQ1400,Trigger)</f>
        <v>49097</v>
      </c>
      <c r="AQ1400" s="158">
        <f>_xll.qlCalendarAdvance(Calendar,AQ1399,AO1400,"f",,Trigger)</f>
        <v>49101</v>
      </c>
      <c r="AR1400" s="158">
        <f>_xll.qlInterestRateIndexMaturity(Currency&amp;"ibor"&amp;Tenor,AQ1400,Trigger)</f>
        <v>49131</v>
      </c>
      <c r="AS1400" s="320">
        <f>_xll.qlIndexFixing($AC$5,AP1400,TRUE,_xll.ohTrigger(Trigger,Trigger1M))</f>
        <v>1.4874049273836398E-2</v>
      </c>
      <c r="AT1400" s="320">
        <f>_xll.qlIndexFixing($AU$1,AP1400,TRUE,_xll.ohTrigger(Trigger,Trigger1M))</f>
        <v>1.511247193643328E-2</v>
      </c>
    </row>
    <row r="1401" spans="41:46" ht="11.25" customHeight="1" x14ac:dyDescent="0.25">
      <c r="AO1401" s="159" t="s">
        <v>90</v>
      </c>
      <c r="AP1401" s="158">
        <f>_xll.qlInterestRateIndexFixingDate(Currency&amp;"ibor"&amp;Tenor,AQ1401,Trigger)</f>
        <v>49104</v>
      </c>
      <c r="AQ1401" s="158">
        <f>_xll.qlCalendarAdvance(Calendar,AQ1400,AO1401,"f",,Trigger)</f>
        <v>49108</v>
      </c>
      <c r="AR1401" s="158">
        <f>_xll.qlInterestRateIndexMaturity(Currency&amp;"ibor"&amp;Tenor,AQ1401,Trigger)</f>
        <v>49138</v>
      </c>
      <c r="AS1401" s="320">
        <f>_xll.qlIndexFixing($AC$5,AP1401,TRUE,_xll.ohTrigger(Trigger,Trigger1M))</f>
        <v>1.488084510727905E-2</v>
      </c>
      <c r="AT1401" s="320">
        <f>_xll.qlIndexFixing($AU$1,AP1401,TRUE,_xll.ohTrigger(Trigger,Trigger1M))</f>
        <v>1.5105333047486624E-2</v>
      </c>
    </row>
    <row r="1402" spans="41:46" ht="11.25" customHeight="1" x14ac:dyDescent="0.25">
      <c r="AO1402" s="159" t="s">
        <v>90</v>
      </c>
      <c r="AP1402" s="158">
        <f>_xll.qlInterestRateIndexFixingDate(Currency&amp;"ibor"&amp;Tenor,AQ1402,Trigger)</f>
        <v>49111</v>
      </c>
      <c r="AQ1402" s="158">
        <f>_xll.qlCalendarAdvance(Calendar,AQ1401,AO1402,"f",,Trigger)</f>
        <v>49115</v>
      </c>
      <c r="AR1402" s="158">
        <f>_xll.qlInterestRateIndexMaturity(Currency&amp;"ibor"&amp;Tenor,AQ1402,Trigger)</f>
        <v>49145</v>
      </c>
      <c r="AS1402" s="320">
        <f>_xll.qlIndexFixing($AC$5,AP1402,TRUE,_xll.ohTrigger(Trigger,Trigger1M))</f>
        <v>1.4887640944561298E-2</v>
      </c>
      <c r="AT1402" s="320">
        <f>_xll.qlIndexFixing($AU$1,AP1402,TRUE,_xll.ohTrigger(Trigger,Trigger1M))</f>
        <v>1.5098195762257127E-2</v>
      </c>
    </row>
    <row r="1403" spans="41:46" ht="11.25" customHeight="1" x14ac:dyDescent="0.25">
      <c r="AO1403" s="159" t="s">
        <v>90</v>
      </c>
      <c r="AP1403" s="158">
        <f>_xll.qlInterestRateIndexFixingDate(Currency&amp;"ibor"&amp;Tenor,AQ1403,Trigger)</f>
        <v>49118</v>
      </c>
      <c r="AQ1403" s="158">
        <f>_xll.qlCalendarAdvance(Calendar,AQ1402,AO1403,"f",,Trigger)</f>
        <v>49122</v>
      </c>
      <c r="AR1403" s="158">
        <f>_xll.qlInterestRateIndexMaturity(Currency&amp;"ibor"&amp;Tenor,AQ1403,Trigger)</f>
        <v>49152</v>
      </c>
      <c r="AS1403" s="320">
        <f>_xll.qlIndexFixing($AC$5,AP1403,TRUE,_xll.ohTrigger(Trigger,Trigger1M))</f>
        <v>1.4894436785691134E-2</v>
      </c>
      <c r="AT1403" s="320">
        <f>_xll.qlIndexFixing($AU$1,AP1403,TRUE,_xll.ohTrigger(Trigger,Trigger1M))</f>
        <v>1.50910602570411E-2</v>
      </c>
    </row>
    <row r="1404" spans="41:46" ht="11.25" customHeight="1" x14ac:dyDescent="0.25">
      <c r="AO1404" s="159" t="s">
        <v>90</v>
      </c>
      <c r="AP1404" s="158">
        <f>_xll.qlInterestRateIndexFixingDate(Currency&amp;"ibor"&amp;Tenor,AQ1404,Trigger)</f>
        <v>49125</v>
      </c>
      <c r="AQ1404" s="158">
        <f>_xll.qlCalendarAdvance(Calendar,AQ1403,AO1404,"f",,Trigger)</f>
        <v>49129</v>
      </c>
      <c r="AR1404" s="158">
        <f>_xll.qlInterestRateIndexMaturity(Currency&amp;"ibor"&amp;Tenor,AQ1404,Trigger)</f>
        <v>49160</v>
      </c>
      <c r="AS1404" s="320">
        <f>_xll.qlIndexFixing($AC$5,AP1404,TRUE,_xll.ohTrigger(Trigger,Trigger1M))</f>
        <v>1.4902026343308259E-2</v>
      </c>
      <c r="AT1404" s="320">
        <f>_xll.qlIndexFixing($AU$1,AP1404,TRUE,_xll.ohTrigger(Trigger,Trigger1M))</f>
        <v>1.5083733216987449E-2</v>
      </c>
    </row>
    <row r="1405" spans="41:46" ht="11.25" customHeight="1" x14ac:dyDescent="0.25">
      <c r="AO1405" s="159" t="s">
        <v>90</v>
      </c>
      <c r="AP1405" s="158">
        <f>_xll.qlInterestRateIndexFixingDate(Currency&amp;"ibor"&amp;Tenor,AQ1405,Trigger)</f>
        <v>49132</v>
      </c>
      <c r="AQ1405" s="158">
        <f>_xll.qlCalendarAdvance(Calendar,AQ1404,AO1405,"f",,Trigger)</f>
        <v>49136</v>
      </c>
      <c r="AR1405" s="158">
        <f>_xll.qlInterestRateIndexMaturity(Currency&amp;"ibor"&amp;Tenor,AQ1405,Trigger)</f>
        <v>49167</v>
      </c>
      <c r="AS1405" s="320">
        <f>_xll.qlIndexFixing($AC$5,AP1405,TRUE,_xll.ohTrigger(Trigger,Trigger1M))</f>
        <v>1.4908822473601627E-2</v>
      </c>
      <c r="AT1405" s="320">
        <f>_xll.qlIndexFixing($AU$1,AP1405,TRUE,_xll.ohTrigger(Trigger,Trigger1M))</f>
        <v>1.5076601670382581E-2</v>
      </c>
    </row>
    <row r="1406" spans="41:46" ht="11.25" customHeight="1" x14ac:dyDescent="0.25">
      <c r="AO1406" s="159" t="s">
        <v>90</v>
      </c>
      <c r="AP1406" s="158">
        <f>_xll.qlInterestRateIndexFixingDate(Currency&amp;"ibor"&amp;Tenor,AQ1406,Trigger)</f>
        <v>49139</v>
      </c>
      <c r="AQ1406" s="158">
        <f>_xll.qlCalendarAdvance(Calendar,AQ1405,AO1406,"f",,Trigger)</f>
        <v>49143</v>
      </c>
      <c r="AR1406" s="158">
        <f>_xll.qlInterestRateIndexMaturity(Currency&amp;"ibor"&amp;Tenor,AQ1406,Trigger)</f>
        <v>49174</v>
      </c>
      <c r="AS1406" s="320">
        <f>_xll.qlIndexFixing($AC$5,AP1406,TRUE,_xll.ohTrigger(Trigger,Trigger1M))</f>
        <v>1.4915618607863433E-2</v>
      </c>
      <c r="AT1406" s="320">
        <f>_xll.qlIndexFixing($AU$1,AP1406,TRUE,_xll.ohTrigger(Trigger,Trigger1M))</f>
        <v>1.5069472445517932E-2</v>
      </c>
    </row>
    <row r="1407" spans="41:46" ht="11.25" customHeight="1" x14ac:dyDescent="0.25">
      <c r="AO1407" s="159" t="s">
        <v>90</v>
      </c>
      <c r="AP1407" s="158">
        <f>_xll.qlInterestRateIndexFixingDate(Currency&amp;"ibor"&amp;Tenor,AQ1407,Trigger)</f>
        <v>49146</v>
      </c>
      <c r="AQ1407" s="158">
        <f>_xll.qlCalendarAdvance(Calendar,AQ1406,AO1407,"f",,Trigger)</f>
        <v>49150</v>
      </c>
      <c r="AR1407" s="158">
        <f>_xll.qlInterestRateIndexMaturity(Currency&amp;"ibor"&amp;Tenor,AQ1407,Trigger)</f>
        <v>49181</v>
      </c>
      <c r="AS1407" s="320">
        <f>_xll.qlIndexFixing($AC$5,AP1407,TRUE,_xll.ohTrigger(Trigger,Trigger1M))</f>
        <v>1.4922414746098836E-2</v>
      </c>
      <c r="AT1407" s="320">
        <f>_xll.qlIndexFixing($AU$1,AP1407,TRUE,_xll.ohTrigger(Trigger,Trigger1M))</f>
        <v>1.5062345718706661E-2</v>
      </c>
    </row>
    <row r="1408" spans="41:46" ht="11.25" customHeight="1" x14ac:dyDescent="0.25">
      <c r="AO1408" s="159" t="s">
        <v>90</v>
      </c>
      <c r="AP1408" s="158">
        <f>_xll.qlInterestRateIndexFixingDate(Currency&amp;"ibor"&amp;Tenor,AQ1408,Trigger)</f>
        <v>49153</v>
      </c>
      <c r="AQ1408" s="158">
        <f>_xll.qlCalendarAdvance(Calendar,AQ1407,AO1408,"f",,Trigger)</f>
        <v>49157</v>
      </c>
      <c r="AR1408" s="158">
        <f>_xll.qlInterestRateIndexMaturity(Currency&amp;"ibor"&amp;Tenor,AQ1408,Trigger)</f>
        <v>49188</v>
      </c>
      <c r="AS1408" s="320">
        <f>_xll.qlIndexFixing($AC$5,AP1408,TRUE,_xll.ohTrigger(Trigger,Trigger1M))</f>
        <v>1.4929210888307834E-2</v>
      </c>
      <c r="AT1408" s="320">
        <f>_xll.qlIndexFixing($AU$1,AP1408,TRUE,_xll.ohTrigger(Trigger,Trigger1M))</f>
        <v>1.505522166625161E-2</v>
      </c>
    </row>
    <row r="1409" spans="41:46" ht="11.25" customHeight="1" x14ac:dyDescent="0.25">
      <c r="AO1409" s="159" t="s">
        <v>90</v>
      </c>
      <c r="AP1409" s="158">
        <f>_xll.qlInterestRateIndexFixingDate(Currency&amp;"ibor"&amp;Tenor,AQ1409,Trigger)</f>
        <v>49160</v>
      </c>
      <c r="AQ1409" s="158">
        <f>_xll.qlCalendarAdvance(Calendar,AQ1408,AO1409,"f",,Trigger)</f>
        <v>49164</v>
      </c>
      <c r="AR1409" s="158">
        <f>_xll.qlInterestRateIndexMaturity(Currency&amp;"ibor"&amp;Tenor,AQ1409,Trigger)</f>
        <v>49195</v>
      </c>
      <c r="AS1409" s="320">
        <f>_xll.qlIndexFixing($AC$5,AP1409,TRUE,_xll.ohTrigger(Trigger,Trigger1M))</f>
        <v>1.4936007034487848E-2</v>
      </c>
      <c r="AT1409" s="320">
        <f>_xll.qlIndexFixing($AU$1,AP1409,TRUE,_xll.ohTrigger(Trigger,Trigger1M))</f>
        <v>1.5048100464455623E-2</v>
      </c>
    </row>
    <row r="1410" spans="41:46" ht="11.25" customHeight="1" x14ac:dyDescent="0.25">
      <c r="AO1410" s="159" t="s">
        <v>90</v>
      </c>
      <c r="AP1410" s="158">
        <f>_xll.qlInterestRateIndexFixingDate(Currency&amp;"ibor"&amp;Tenor,AQ1410,Trigger)</f>
        <v>49167</v>
      </c>
      <c r="AQ1410" s="158">
        <f>_xll.qlCalendarAdvance(Calendar,AQ1409,AO1410,"f",,Trigger)</f>
        <v>49171</v>
      </c>
      <c r="AR1410" s="158">
        <f>_xll.qlInterestRateIndexMaturity(Currency&amp;"ibor"&amp;Tenor,AQ1410,Trigger)</f>
        <v>49202</v>
      </c>
      <c r="AS1410" s="320">
        <f>_xll.qlIndexFixing($AC$5,AP1410,TRUE,_xll.ohTrigger(Trigger,Trigger1M))</f>
        <v>1.494280318463888E-2</v>
      </c>
      <c r="AT1410" s="320">
        <f>_xll.qlIndexFixing($AU$1,AP1410,TRUE,_xll.ohTrigger(Trigger,Trigger1M))</f>
        <v>1.5040982289621542E-2</v>
      </c>
    </row>
    <row r="1411" spans="41:46" ht="11.25" customHeight="1" x14ac:dyDescent="0.25">
      <c r="AO1411" s="159" t="s">
        <v>90</v>
      </c>
      <c r="AP1411" s="158">
        <f>_xll.qlInterestRateIndexFixingDate(Currency&amp;"ibor"&amp;Tenor,AQ1411,Trigger)</f>
        <v>49174</v>
      </c>
      <c r="AQ1411" s="158">
        <f>_xll.qlCalendarAdvance(Calendar,AQ1410,AO1411,"f",,Trigger)</f>
        <v>49178</v>
      </c>
      <c r="AR1411" s="158">
        <f>_xll.qlInterestRateIndexMaturity(Currency&amp;"ibor"&amp;Tenor,AQ1411,Trigger)</f>
        <v>49209</v>
      </c>
      <c r="AS1411" s="320">
        <f>_xll.qlIndexFixing($AC$5,AP1411,TRUE,_xll.ohTrigger(Trigger,Trigger1M))</f>
        <v>1.4949599338766087E-2</v>
      </c>
      <c r="AT1411" s="320">
        <f>_xll.qlIndexFixing($AU$1,AP1411,TRUE,_xll.ohTrigger(Trigger,Trigger1M))</f>
        <v>1.5033867318062527E-2</v>
      </c>
    </row>
    <row r="1412" spans="41:46" ht="11.25" customHeight="1" x14ac:dyDescent="0.25">
      <c r="AO1412" s="159" t="s">
        <v>90</v>
      </c>
      <c r="AP1412" s="158">
        <f>_xll.qlInterestRateIndexFixingDate(Currency&amp;"ibor"&amp;Tenor,AQ1412,Trigger)</f>
        <v>49181</v>
      </c>
      <c r="AQ1412" s="158">
        <f>_xll.qlCalendarAdvance(Calendar,AQ1411,AO1412,"f",,Trigger)</f>
        <v>49185</v>
      </c>
      <c r="AR1412" s="158">
        <f>_xll.qlInterestRateIndexMaturity(Currency&amp;"ibor"&amp;Tenor,AQ1412,Trigger)</f>
        <v>49216</v>
      </c>
      <c r="AS1412" s="320">
        <f>_xll.qlIndexFixing($AC$5,AP1412,TRUE,_xll.ohTrigger(Trigger,Trigger1M))</f>
        <v>1.4956395496861731E-2</v>
      </c>
      <c r="AT1412" s="320">
        <f>_xll.qlIndexFixing($AU$1,AP1412,TRUE,_xll.ohTrigger(Trigger,Trigger1M))</f>
        <v>1.5026755726073683E-2</v>
      </c>
    </row>
    <row r="1413" spans="41:46" ht="11.25" customHeight="1" x14ac:dyDescent="0.25">
      <c r="AO1413" s="159" t="s">
        <v>90</v>
      </c>
      <c r="AP1413" s="158">
        <f>_xll.qlInterestRateIndexFixingDate(Currency&amp;"ibor"&amp;Tenor,AQ1413,Trigger)</f>
        <v>49188</v>
      </c>
      <c r="AQ1413" s="158">
        <f>_xll.qlCalendarAdvance(Calendar,AQ1412,AO1413,"f",,Trigger)</f>
        <v>49192</v>
      </c>
      <c r="AR1413" s="158">
        <f>_xll.qlInterestRateIndexMaturity(Currency&amp;"ibor"&amp;Tenor,AQ1413,Trigger)</f>
        <v>49222</v>
      </c>
      <c r="AS1413" s="320">
        <f>_xll.qlIndexFixing($AC$5,AP1413,TRUE,_xll.ohTrigger(Trigger,Trigger1M))</f>
        <v>1.4962395408393725E-2</v>
      </c>
      <c r="AT1413" s="320">
        <f>_xll.qlIndexFixing($AU$1,AP1413,TRUE,_xll.ohTrigger(Trigger,Trigger1M))</f>
        <v>1.5019841891430907E-2</v>
      </c>
    </row>
    <row r="1414" spans="41:46" ht="11.25" customHeight="1" x14ac:dyDescent="0.25">
      <c r="AO1414" s="159" t="s">
        <v>90</v>
      </c>
      <c r="AP1414" s="158">
        <f>_xll.qlInterestRateIndexFixingDate(Currency&amp;"ibor"&amp;Tenor,AQ1414,Trigger)</f>
        <v>49195</v>
      </c>
      <c r="AQ1414" s="158">
        <f>_xll.qlCalendarAdvance(Calendar,AQ1413,AO1414,"f",,Trigger)</f>
        <v>49199</v>
      </c>
      <c r="AR1414" s="158">
        <f>_xll.qlInterestRateIndexMaturity(Currency&amp;"ibor"&amp;Tenor,AQ1414,Trigger)</f>
        <v>49229</v>
      </c>
      <c r="AS1414" s="320">
        <f>_xll.qlIndexFixing($AC$5,AP1414,TRUE,_xll.ohTrigger(Trigger,Trigger1M))</f>
        <v>1.4969191291804407E-2</v>
      </c>
      <c r="AT1414" s="320">
        <f>_xll.qlIndexFixing($AU$1,AP1414,TRUE,_xll.ohTrigger(Trigger,Trigger1M))</f>
        <v>1.501273760207944E-2</v>
      </c>
    </row>
    <row r="1415" spans="41:46" ht="11.25" customHeight="1" x14ac:dyDescent="0.25">
      <c r="AO1415" s="159" t="s">
        <v>90</v>
      </c>
      <c r="AP1415" s="158">
        <f>_xll.qlInterestRateIndexFixingDate(Currency&amp;"ibor"&amp;Tenor,AQ1415,Trigger)</f>
        <v>49202</v>
      </c>
      <c r="AQ1415" s="158">
        <f>_xll.qlCalendarAdvance(Calendar,AQ1414,AO1415,"f",,Trigger)</f>
        <v>49206</v>
      </c>
      <c r="AR1415" s="158">
        <f>_xll.qlInterestRateIndexMaturity(Currency&amp;"ibor"&amp;Tenor,AQ1415,Trigger)</f>
        <v>49236</v>
      </c>
      <c r="AS1415" s="320">
        <f>_xll.qlIndexFixing($AC$5,AP1415,TRUE,_xll.ohTrigger(Trigger,Trigger1M))</f>
        <v>1.4975987179060013E-2</v>
      </c>
      <c r="AT1415" s="320">
        <f>_xll.qlIndexFixing($AU$1,AP1415,TRUE,_xll.ohTrigger(Trigger,Trigger1M))</f>
        <v>1.5005637208313161E-2</v>
      </c>
    </row>
    <row r="1416" spans="41:46" ht="11.25" customHeight="1" x14ac:dyDescent="0.25">
      <c r="AO1416" s="159" t="s">
        <v>90</v>
      </c>
      <c r="AP1416" s="158">
        <f>_xll.qlInterestRateIndexFixingDate(Currency&amp;"ibor"&amp;Tenor,AQ1416,Trigger)</f>
        <v>49209</v>
      </c>
      <c r="AQ1416" s="158">
        <f>_xll.qlCalendarAdvance(Calendar,AQ1415,AO1416,"f",,Trigger)</f>
        <v>49213</v>
      </c>
      <c r="AR1416" s="158">
        <f>_xll.qlInterestRateIndexMaturity(Currency&amp;"ibor"&amp;Tenor,AQ1416,Trigger)</f>
        <v>49243</v>
      </c>
      <c r="AS1416" s="320">
        <f>_xll.qlIndexFixing($AC$5,AP1416,TRUE,_xll.ohTrigger(Trigger,Trigger1M))</f>
        <v>1.4982783070157879E-2</v>
      </c>
      <c r="AT1416" s="320">
        <f>_xll.qlIndexFixing($AU$1,AP1416,TRUE,_xll.ohTrigger(Trigger,Trigger1M))</f>
        <v>1.499854088642838E-2</v>
      </c>
    </row>
    <row r="1417" spans="41:46" ht="11.25" customHeight="1" x14ac:dyDescent="0.25">
      <c r="AO1417" s="159" t="s">
        <v>90</v>
      </c>
      <c r="AP1417" s="158">
        <f>_xll.qlInterestRateIndexFixingDate(Currency&amp;"ibor"&amp;Tenor,AQ1417,Trigger)</f>
        <v>49216</v>
      </c>
      <c r="AQ1417" s="158">
        <f>_xll.qlCalendarAdvance(Calendar,AQ1416,AO1417,"f",,Trigger)</f>
        <v>49220</v>
      </c>
      <c r="AR1417" s="158">
        <f>_xll.qlInterestRateIndexMaturity(Currency&amp;"ibor"&amp;Tenor,AQ1417,Trigger)</f>
        <v>49251</v>
      </c>
      <c r="AS1417" s="320">
        <f>_xll.qlIndexFixing($AC$5,AP1417,TRUE,_xll.ohTrigger(Trigger,Trigger1M))</f>
        <v>1.4990376346928418E-2</v>
      </c>
      <c r="AT1417" s="320">
        <f>_xll.qlIndexFixing($AU$1,AP1417,TRUE,_xll.ohTrigger(Trigger,Trigger1M))</f>
        <v>1.4991254630343447E-2</v>
      </c>
    </row>
    <row r="1418" spans="41:46" ht="11.25" customHeight="1" x14ac:dyDescent="0.25">
      <c r="AO1418" s="159" t="s">
        <v>90</v>
      </c>
      <c r="AP1418" s="158">
        <f>_xll.qlInterestRateIndexFixingDate(Currency&amp;"ibor"&amp;Tenor,AQ1418,Trigger)</f>
        <v>49223</v>
      </c>
      <c r="AQ1418" s="158">
        <f>_xll.qlCalendarAdvance(Calendar,AQ1417,AO1418,"f",,Trigger)</f>
        <v>49227</v>
      </c>
      <c r="AR1418" s="158">
        <f>_xll.qlInterestRateIndexMaturity(Currency&amp;"ibor"&amp;Tenor,AQ1418,Trigger)</f>
        <v>49258</v>
      </c>
      <c r="AS1418" s="320">
        <f>_xll.qlIndexFixing($AC$5,AP1418,TRUE,_xll.ohTrigger(Trigger,Trigger1M))</f>
        <v>1.4997172528857902E-2</v>
      </c>
      <c r="AT1418" s="320">
        <f>_xll.qlIndexFixing($AU$1,AP1418,TRUE,_xll.ohTrigger(Trigger,Trigger1M))</f>
        <v>1.4984167018153395E-2</v>
      </c>
    </row>
    <row r="1419" spans="41:46" ht="11.25" customHeight="1" x14ac:dyDescent="0.25">
      <c r="AO1419" s="159" t="s">
        <v>90</v>
      </c>
      <c r="AP1419" s="158">
        <f>_xll.qlInterestRateIndexFixingDate(Currency&amp;"ibor"&amp;Tenor,AQ1419,Trigger)</f>
        <v>49230</v>
      </c>
      <c r="AQ1419" s="158">
        <f>_xll.qlCalendarAdvance(Calendar,AQ1418,AO1419,"f",,Trigger)</f>
        <v>49234</v>
      </c>
      <c r="AR1419" s="158">
        <f>_xll.qlInterestRateIndexMaturity(Currency&amp;"ibor"&amp;Tenor,AQ1419,Trigger)</f>
        <v>49265</v>
      </c>
      <c r="AS1419" s="320">
        <f>_xll.qlIndexFixing($AC$5,AP1419,TRUE,_xll.ohTrigger(Trigger,Trigger1M))</f>
        <v>1.5003968714760981E-2</v>
      </c>
      <c r="AT1419" s="320">
        <f>_xll.qlIndexFixing($AU$1,AP1419,TRUE,_xll.ohTrigger(Trigger,Trigger1M))</f>
        <v>1.4977084019653418E-2</v>
      </c>
    </row>
    <row r="1420" spans="41:46" ht="11.25" customHeight="1" x14ac:dyDescent="0.25">
      <c r="AO1420" s="159" t="s">
        <v>90</v>
      </c>
      <c r="AP1420" s="158">
        <f>_xll.qlInterestRateIndexFixingDate(Currency&amp;"ibor"&amp;Tenor,AQ1420,Trigger)</f>
        <v>49237</v>
      </c>
      <c r="AQ1420" s="158">
        <f>_xll.qlCalendarAdvance(Calendar,AQ1419,AO1420,"f",,Trigger)</f>
        <v>49241</v>
      </c>
      <c r="AR1420" s="158">
        <f>_xll.qlInterestRateIndexMaturity(Currency&amp;"ibor"&amp;Tenor,AQ1420,Trigger)</f>
        <v>49272</v>
      </c>
      <c r="AS1420" s="320">
        <f>_xll.qlIndexFixing($AC$5,AP1420,TRUE,_xll.ohTrigger(Trigger,Trigger1M))</f>
        <v>1.5010764904635076E-2</v>
      </c>
      <c r="AT1420" s="320">
        <f>_xll.qlIndexFixing($AU$1,AP1420,TRUE,_xll.ohTrigger(Trigger,Trigger1M))</f>
        <v>1.4970005811141203E-2</v>
      </c>
    </row>
    <row r="1421" spans="41:46" ht="11.25" customHeight="1" x14ac:dyDescent="0.25">
      <c r="AO1421" s="159" t="s">
        <v>90</v>
      </c>
      <c r="AP1421" s="158">
        <f>_xll.qlInterestRateIndexFixingDate(Currency&amp;"ibor"&amp;Tenor,AQ1421,Trigger)</f>
        <v>49244</v>
      </c>
      <c r="AQ1421" s="158">
        <f>_xll.qlCalendarAdvance(Calendar,AQ1420,AO1421,"f",,Trigger)</f>
        <v>49248</v>
      </c>
      <c r="AR1421" s="158">
        <f>_xll.qlInterestRateIndexMaturity(Currency&amp;"ibor"&amp;Tenor,AQ1421,Trigger)</f>
        <v>49278</v>
      </c>
      <c r="AS1421" s="320">
        <f>_xll.qlIndexFixing($AC$5,AP1421,TRUE,_xll.ohTrigger(Trigger,Trigger1M))</f>
        <v>1.5016762583313081E-2</v>
      </c>
      <c r="AT1421" s="320">
        <f>_xll.qlIndexFixing($AU$1,AP1421,TRUE,_xll.ohTrigger(Trigger,Trigger1M))</f>
        <v>1.496312652554721E-2</v>
      </c>
    </row>
    <row r="1422" spans="41:46" ht="11.25" customHeight="1" x14ac:dyDescent="0.25">
      <c r="AO1422" s="159" t="s">
        <v>90</v>
      </c>
      <c r="AP1422" s="158">
        <f>_xll.qlInterestRateIndexFixingDate(Currency&amp;"ibor"&amp;Tenor,AQ1422,Trigger)</f>
        <v>49251</v>
      </c>
      <c r="AQ1422" s="158">
        <f>_xll.qlCalendarAdvance(Calendar,AQ1421,AO1422,"f",,Trigger)</f>
        <v>49255</v>
      </c>
      <c r="AR1422" s="158">
        <f>_xll.qlInterestRateIndexMaturity(Currency&amp;"ibor"&amp;Tenor,AQ1422,Trigger)</f>
        <v>49285</v>
      </c>
      <c r="AS1422" s="320">
        <f>_xll.qlIndexFixing($AC$5,AP1422,TRUE,_xll.ohTrigger(Trigger,Trigger1M))</f>
        <v>1.5023558497475165E-2</v>
      </c>
      <c r="AT1422" s="320">
        <f>_xll.qlIndexFixing($AU$1,AP1422,TRUE,_xll.ohTrigger(Trigger,Trigger1M))</f>
        <v>1.4956058337133982E-2</v>
      </c>
    </row>
    <row r="1423" spans="41:46" ht="11.25" customHeight="1" x14ac:dyDescent="0.25">
      <c r="AO1423" s="159" t="s">
        <v>90</v>
      </c>
      <c r="AP1423" s="158">
        <f>_xll.qlInterestRateIndexFixingDate(Currency&amp;"ibor"&amp;Tenor,AQ1423,Trigger)</f>
        <v>49258</v>
      </c>
      <c r="AQ1423" s="158">
        <f>_xll.qlCalendarAdvance(Calendar,AQ1422,AO1423,"f",,Trigger)</f>
        <v>49262</v>
      </c>
      <c r="AR1423" s="158">
        <f>_xll.qlInterestRateIndexMaturity(Currency&amp;"ibor"&amp;Tenor,AQ1423,Trigger)</f>
        <v>49292</v>
      </c>
      <c r="AS1423" s="320">
        <f>_xll.qlIndexFixing($AC$5,AP1423,TRUE,_xll.ohTrigger(Trigger,Trigger1M))</f>
        <v>1.5030354415482172E-2</v>
      </c>
      <c r="AT1423" s="320">
        <f>_xll.qlIndexFixing($AU$1,AP1423,TRUE,_xll.ohTrigger(Trigger,Trigger1M))</f>
        <v>1.4948995454655112E-2</v>
      </c>
    </row>
    <row r="1424" spans="41:46" ht="11.25" customHeight="1" x14ac:dyDescent="0.25">
      <c r="AO1424" s="159" t="s">
        <v>90</v>
      </c>
      <c r="AP1424" s="158">
        <f>_xll.qlInterestRateIndexFixingDate(Currency&amp;"ibor"&amp;Tenor,AQ1424,Trigger)</f>
        <v>49265</v>
      </c>
      <c r="AQ1424" s="158">
        <f>_xll.qlCalendarAdvance(Calendar,AQ1423,AO1424,"f",,Trigger)</f>
        <v>49269</v>
      </c>
      <c r="AR1424" s="158">
        <f>_xll.qlInterestRateIndexMaturity(Currency&amp;"ibor"&amp;Tenor,AQ1424,Trigger)</f>
        <v>49299</v>
      </c>
      <c r="AS1424" s="320">
        <f>_xll.qlIndexFixing($AC$5,AP1424,TRUE,_xll.ohTrigger(Trigger,Trigger1M))</f>
        <v>1.503715033733144E-2</v>
      </c>
      <c r="AT1424" s="320">
        <f>_xll.qlIndexFixing($AU$1,AP1424,TRUE,_xll.ohTrigger(Trigger,Trigger1M))</f>
        <v>1.4941938054404247E-2</v>
      </c>
    </row>
    <row r="1425" spans="41:46" ht="11.25" customHeight="1" x14ac:dyDescent="0.25">
      <c r="AO1425" s="159" t="s">
        <v>90</v>
      </c>
      <c r="AP1425" s="158">
        <f>_xll.qlInterestRateIndexFixingDate(Currency&amp;"ibor"&amp;Tenor,AQ1425,Trigger)</f>
        <v>49272</v>
      </c>
      <c r="AQ1425" s="158">
        <f>_xll.qlCalendarAdvance(Calendar,AQ1424,AO1425,"f",,Trigger)</f>
        <v>49276</v>
      </c>
      <c r="AR1425" s="158">
        <f>_xll.qlInterestRateIndexMaturity(Currency&amp;"ibor"&amp;Tenor,AQ1425,Trigger)</f>
        <v>49306</v>
      </c>
      <c r="AS1425" s="320">
        <f>_xll.qlIndexFixing($AC$5,AP1425,TRUE,_xll.ohTrigger(Trigger,Trigger1M))</f>
        <v>1.5043946263025632E-2</v>
      </c>
      <c r="AT1425" s="320">
        <f>_xll.qlIndexFixing($AU$1,AP1425,TRUE,_xll.ohTrigger(Trigger,Trigger1M))</f>
        <v>1.4934886312675033E-2</v>
      </c>
    </row>
    <row r="1426" spans="41:46" ht="11.25" customHeight="1" x14ac:dyDescent="0.25">
      <c r="AO1426" s="159" t="s">
        <v>90</v>
      </c>
      <c r="AP1426" s="158">
        <f>_xll.qlInterestRateIndexFixingDate(Currency&amp;"ibor"&amp;Tenor,AQ1426,Trigger)</f>
        <v>49279</v>
      </c>
      <c r="AQ1426" s="158">
        <f>_xll.qlCalendarAdvance(Calendar,AQ1425,AO1426,"f",,Trigger)</f>
        <v>49283</v>
      </c>
      <c r="AR1426" s="158">
        <f>_xll.qlInterestRateIndexMaturity(Currency&amp;"ibor"&amp;Tenor,AQ1426,Trigger)</f>
        <v>49314</v>
      </c>
      <c r="AS1426" s="320">
        <f>_xll.qlIndexFixing($AC$5,AP1426,TRUE,_xll.ohTrigger(Trigger,Trigger1M))</f>
        <v>1.5051542127296794E-2</v>
      </c>
      <c r="AT1426" s="320">
        <f>_xll.qlIndexFixing($AU$1,AP1426,TRUE,_xll.ohTrigger(Trigger,Trigger1M))</f>
        <v>1.4927647022620562E-2</v>
      </c>
    </row>
    <row r="1427" spans="41:46" ht="11.25" customHeight="1" x14ac:dyDescent="0.25">
      <c r="AO1427" s="159" t="s">
        <v>90</v>
      </c>
      <c r="AP1427" s="158">
        <f>_xll.qlInterestRateIndexFixingDate(Currency&amp;"ibor"&amp;Tenor,AQ1427,Trigger)</f>
        <v>49286</v>
      </c>
      <c r="AQ1427" s="158">
        <f>_xll.qlCalendarAdvance(Calendar,AQ1426,AO1427,"f",,Trigger)</f>
        <v>49290</v>
      </c>
      <c r="AR1427" s="158">
        <f>_xll.qlInterestRateIndexMaturity(Currency&amp;"ibor"&amp;Tenor,AQ1427,Trigger)</f>
        <v>49321</v>
      </c>
      <c r="AS1427" s="320">
        <f>_xll.qlIndexFixing($AC$5,AP1427,TRUE,_xll.ohTrigger(Trigger,Trigger1M))</f>
        <v>1.5058338344973166E-2</v>
      </c>
      <c r="AT1427" s="320">
        <f>_xll.qlIndexFixing($AU$1,AP1427,TRUE,_xll.ohTrigger(Trigger,Trigger1M))</f>
        <v>1.4920607280412038E-2</v>
      </c>
    </row>
    <row r="1428" spans="41:46" ht="11.25" customHeight="1" x14ac:dyDescent="0.25">
      <c r="AO1428" s="159" t="s">
        <v>90</v>
      </c>
      <c r="AP1428" s="158">
        <f>_xll.qlInterestRateIndexFixingDate(Currency&amp;"ibor"&amp;Tenor,AQ1428,Trigger)</f>
        <v>49293</v>
      </c>
      <c r="AQ1428" s="158">
        <f>_xll.qlCalendarAdvance(Calendar,AQ1427,AO1428,"f",,Trigger)</f>
        <v>49297</v>
      </c>
      <c r="AR1428" s="158">
        <f>_xll.qlInterestRateIndexMaturity(Currency&amp;"ibor"&amp;Tenor,AQ1428,Trigger)</f>
        <v>49328</v>
      </c>
      <c r="AS1428" s="320">
        <f>_xll.qlIndexFixing($AC$5,AP1428,TRUE,_xll.ohTrigger(Trigger,Trigger1M))</f>
        <v>1.5065134566625712E-2</v>
      </c>
      <c r="AT1428" s="320">
        <f>_xll.qlIndexFixing($AU$1,AP1428,TRUE,_xll.ohTrigger(Trigger,Trigger1M))</f>
        <v>1.4913573738580498E-2</v>
      </c>
    </row>
    <row r="1429" spans="41:46" ht="11.25" customHeight="1" x14ac:dyDescent="0.25">
      <c r="AO1429" s="159" t="s">
        <v>90</v>
      </c>
      <c r="AP1429" s="158">
        <f>_xll.qlInterestRateIndexFixingDate(Currency&amp;"ibor"&amp;Tenor,AQ1429,Trigger)</f>
        <v>49299</v>
      </c>
      <c r="AQ1429" s="158">
        <f>_xll.qlCalendarAdvance(Calendar,AQ1428,AO1429,"f",,Trigger)</f>
        <v>49305</v>
      </c>
      <c r="AR1429" s="158">
        <f>_xll.qlInterestRateIndexMaturity(Currency&amp;"ibor"&amp;Tenor,AQ1429,Trigger)</f>
        <v>49338</v>
      </c>
      <c r="AS1429" s="320">
        <f>_xll.qlIndexFixing($AC$5,AP1429,TRUE,_xll.ohTrigger(Trigger,Trigger1M))</f>
        <v>1.5074503487620659E-2</v>
      </c>
      <c r="AT1429" s="320">
        <f>_xll.qlIndexFixing($AU$1,AP1429,TRUE,_xll.ohTrigger(Trigger,Trigger1M))</f>
        <v>1.4905157549683811E-2</v>
      </c>
    </row>
    <row r="1430" spans="41:46" ht="11.25" customHeight="1" x14ac:dyDescent="0.25">
      <c r="AO1430" s="159" t="s">
        <v>90</v>
      </c>
      <c r="AP1430" s="158">
        <f>_xll.qlInterestRateIndexFixingDate(Currency&amp;"ibor"&amp;Tenor,AQ1430,Trigger)</f>
        <v>49307</v>
      </c>
      <c r="AQ1430" s="158">
        <f>_xll.qlCalendarAdvance(Calendar,AQ1429,AO1430,"f",,Trigger)</f>
        <v>49312</v>
      </c>
      <c r="AR1430" s="158">
        <f>_xll.qlInterestRateIndexMaturity(Currency&amp;"ibor"&amp;Tenor,AQ1430,Trigger)</f>
        <v>49345</v>
      </c>
      <c r="AS1430" s="320">
        <f>_xll.qlIndexFixing($AC$5,AP1430,TRUE,_xll.ohTrigger(Trigger,Trigger1M))</f>
        <v>1.5081300287277086E-2</v>
      </c>
      <c r="AT1430" s="320">
        <f>_xll.qlIndexFixing($AU$1,AP1430,TRUE,_xll.ohTrigger(Trigger,Trigger1M))</f>
        <v>1.4898138280660819E-2</v>
      </c>
    </row>
    <row r="1431" spans="41:46" ht="11.25" customHeight="1" x14ac:dyDescent="0.25">
      <c r="AO1431" s="159" t="s">
        <v>90</v>
      </c>
      <c r="AP1431" s="158">
        <f>_xll.qlInterestRateIndexFixingDate(Currency&amp;"ibor"&amp;Tenor,AQ1431,Trigger)</f>
        <v>49317</v>
      </c>
      <c r="AQ1431" s="158">
        <f>_xll.qlCalendarAdvance(Calendar,AQ1430,AO1431,"f",,Trigger)</f>
        <v>49319</v>
      </c>
      <c r="AR1431" s="158">
        <f>_xll.qlInterestRateIndexMaturity(Currency&amp;"ibor"&amp;Tenor,AQ1431,Trigger)</f>
        <v>49352</v>
      </c>
      <c r="AS1431" s="320">
        <f>_xll.qlIndexFixing($AC$5,AP1431,TRUE,_xll.ohTrigger(Trigger,Trigger1M))</f>
        <v>1.5088097091162858E-2</v>
      </c>
      <c r="AT1431" s="320">
        <f>_xll.qlIndexFixing($AU$1,AP1431,TRUE,_xll.ohTrigger(Trigger,Trigger1M))</f>
        <v>1.4891125792109768E-2</v>
      </c>
    </row>
    <row r="1432" spans="41:46" ht="11.25" customHeight="1" x14ac:dyDescent="0.25">
      <c r="AO1432" s="159" t="s">
        <v>90</v>
      </c>
      <c r="AP1432" s="158">
        <f>_xll.qlInterestRateIndexFixingDate(Currency&amp;"ibor"&amp;Tenor,AQ1432,Trigger)</f>
        <v>49324</v>
      </c>
      <c r="AQ1432" s="158">
        <f>_xll.qlCalendarAdvance(Calendar,AQ1431,AO1432,"f",,Trigger)</f>
        <v>49326</v>
      </c>
      <c r="AR1432" s="158">
        <f>_xll.qlInterestRateIndexMaturity(Currency&amp;"ibor"&amp;Tenor,AQ1432,Trigger)</f>
        <v>49359</v>
      </c>
      <c r="AS1432" s="320">
        <f>_xll.qlIndexFixing($AC$5,AP1432,TRUE,_xll.ohTrigger(Trigger,Trigger1M))</f>
        <v>1.5094893899275551E-2</v>
      </c>
      <c r="AT1432" s="320">
        <f>_xll.qlIndexFixing($AU$1,AP1432,TRUE,_xll.ohTrigger(Trigger,Trigger1M))</f>
        <v>1.4884120260340535E-2</v>
      </c>
    </row>
    <row r="1433" spans="41:46" ht="11.25" customHeight="1" x14ac:dyDescent="0.25">
      <c r="AO1433" s="159" t="s">
        <v>90</v>
      </c>
      <c r="AP1433" s="158">
        <f>_xll.qlInterestRateIndexFixingDate(Currency&amp;"ibor"&amp;Tenor,AQ1433,Trigger)</f>
        <v>49331</v>
      </c>
      <c r="AQ1433" s="158">
        <f>_xll.qlCalendarAdvance(Calendar,AQ1432,AO1433,"f",,Trigger)</f>
        <v>49333</v>
      </c>
      <c r="AR1433" s="158">
        <f>_xll.qlInterestRateIndexMaturity(Currency&amp;"ibor"&amp;Tenor,AQ1433,Trigger)</f>
        <v>49366</v>
      </c>
      <c r="AS1433" s="320">
        <f>_xll.qlIndexFixing($AC$5,AP1433,TRUE,_xll.ohTrigger(Trigger,Trigger1M))</f>
        <v>1.510169071161759E-2</v>
      </c>
      <c r="AT1433" s="320">
        <f>_xll.qlIndexFixing($AU$1,AP1433,TRUE,_xll.ohTrigger(Trigger,Trigger1M))</f>
        <v>1.4877121861658148E-2</v>
      </c>
    </row>
    <row r="1434" spans="41:46" ht="11.25" customHeight="1" x14ac:dyDescent="0.25">
      <c r="AO1434" s="159" t="s">
        <v>90</v>
      </c>
      <c r="AP1434" s="158">
        <f>_xll.qlInterestRateIndexFixingDate(Currency&amp;"ibor"&amp;Tenor,AQ1434,Trigger)</f>
        <v>49338</v>
      </c>
      <c r="AQ1434" s="158">
        <f>_xll.qlCalendarAdvance(Calendar,AQ1433,AO1434,"f",,Trigger)</f>
        <v>49340</v>
      </c>
      <c r="AR1434" s="158">
        <f>_xll.qlInterestRateIndexMaturity(Currency&amp;"ibor"&amp;Tenor,AQ1434,Trigger)</f>
        <v>49368</v>
      </c>
      <c r="AS1434" s="320">
        <f>_xll.qlIndexFixing($AC$5,AP1434,TRUE,_xll.ohTrigger(Trigger,Trigger1M))</f>
        <v>1.510447626088667E-2</v>
      </c>
      <c r="AT1434" s="320">
        <f>_xll.qlIndexFixing($AU$1,AP1434,TRUE,_xll.ohTrigger(Trigger,Trigger1M))</f>
        <v>1.4871089542906533E-2</v>
      </c>
    </row>
    <row r="1435" spans="41:46" ht="11.25" customHeight="1" x14ac:dyDescent="0.25">
      <c r="AO1435" s="159" t="s">
        <v>90</v>
      </c>
      <c r="AP1435" s="158">
        <f>_xll.qlInterestRateIndexFixingDate(Currency&amp;"ibor"&amp;Tenor,AQ1435,Trigger)</f>
        <v>49345</v>
      </c>
      <c r="AQ1435" s="158">
        <f>_xll.qlCalendarAdvance(Calendar,AQ1434,AO1435,"f",,Trigger)</f>
        <v>49347</v>
      </c>
      <c r="AR1435" s="158">
        <f>_xll.qlInterestRateIndexMaturity(Currency&amp;"ibor"&amp;Tenor,AQ1435,Trigger)</f>
        <v>49375</v>
      </c>
      <c r="AS1435" s="320">
        <f>_xll.qlIndexFixing($AC$5,AP1435,TRUE,_xll.ohTrigger(Trigger,Trigger1M))</f>
        <v>1.5111271654976959E-2</v>
      </c>
      <c r="AT1435" s="320">
        <f>_xll.qlIndexFixing($AU$1,AP1435,TRUE,_xll.ohTrigger(Trigger,Trigger1M))</f>
        <v>1.4864104641552078E-2</v>
      </c>
    </row>
    <row r="1436" spans="41:46" ht="11.25" customHeight="1" x14ac:dyDescent="0.25">
      <c r="AO1436" s="159" t="s">
        <v>90</v>
      </c>
      <c r="AP1436" s="158">
        <f>_xll.qlInterestRateIndexFixingDate(Currency&amp;"ibor"&amp;Tenor,AQ1436,Trigger)</f>
        <v>49352</v>
      </c>
      <c r="AQ1436" s="158">
        <f>_xll.qlCalendarAdvance(Calendar,AQ1435,AO1436,"f",,Trigger)</f>
        <v>49354</v>
      </c>
      <c r="AR1436" s="158">
        <f>_xll.qlInterestRateIndexMaturity(Currency&amp;"ibor"&amp;Tenor,AQ1436,Trigger)</f>
        <v>49382</v>
      </c>
      <c r="AS1436" s="320">
        <f>_xll.qlIndexFixing($AC$5,AP1436,TRUE,_xll.ohTrigger(Trigger,Trigger1M))</f>
        <v>1.511806705265295E-2</v>
      </c>
      <c r="AT1436" s="320">
        <f>_xll.qlIndexFixing($AU$1,AP1436,TRUE,_xll.ohTrigger(Trigger,Trigger1M))</f>
        <v>1.48571273369951E-2</v>
      </c>
    </row>
    <row r="1437" spans="41:46" ht="11.25" customHeight="1" x14ac:dyDescent="0.25">
      <c r="AO1437" s="159" t="s">
        <v>90</v>
      </c>
      <c r="AP1437" s="158">
        <f>_xll.qlInterestRateIndexFixingDate(Currency&amp;"ibor"&amp;Tenor,AQ1437,Trigger)</f>
        <v>49359</v>
      </c>
      <c r="AQ1437" s="158">
        <f>_xll.qlCalendarAdvance(Calendar,AQ1436,AO1437,"f",,Trigger)</f>
        <v>49361</v>
      </c>
      <c r="AR1437" s="158">
        <f>_xll.qlInterestRateIndexMaturity(Currency&amp;"ibor"&amp;Tenor,AQ1437,Trigger)</f>
        <v>49389</v>
      </c>
      <c r="AS1437" s="320">
        <f>_xll.qlIndexFixing($AC$5,AP1437,TRUE,_xll.ohTrigger(Trigger,Trigger1M))</f>
        <v>1.51248624539175E-2</v>
      </c>
      <c r="AT1437" s="320">
        <f>_xll.qlIndexFixing($AU$1,AP1437,TRUE,_xll.ohTrigger(Trigger,Trigger1M))</f>
        <v>1.485015780551459E-2</v>
      </c>
    </row>
    <row r="1438" spans="41:46" ht="11.25" customHeight="1" x14ac:dyDescent="0.25">
      <c r="AO1438" s="159" t="s">
        <v>90</v>
      </c>
      <c r="AP1438" s="158">
        <f>_xll.qlInterestRateIndexFixingDate(Currency&amp;"ibor"&amp;Tenor,AQ1438,Trigger)</f>
        <v>49366</v>
      </c>
      <c r="AQ1438" s="158">
        <f>_xll.qlCalendarAdvance(Calendar,AQ1437,AO1438,"f",,Trigger)</f>
        <v>49368</v>
      </c>
      <c r="AR1438" s="158">
        <f>_xll.qlInterestRateIndexMaturity(Currency&amp;"ibor"&amp;Tenor,AQ1438,Trigger)</f>
        <v>49398</v>
      </c>
      <c r="AS1438" s="320">
        <f>_xll.qlIndexFixing($AC$5,AP1438,TRUE,_xll.ohTrigger(Trigger,Trigger1M))</f>
        <v>1.5133264500828858E-2</v>
      </c>
      <c r="AT1438" s="320">
        <f>_xll.qlIndexFixing($AU$1,AP1438,TRUE,_xll.ohTrigger(Trigger,Trigger1M))</f>
        <v>1.4842814875376753E-2</v>
      </c>
    </row>
    <row r="1439" spans="41:46" ht="11.25" customHeight="1" x14ac:dyDescent="0.25">
      <c r="AO1439" s="159" t="s">
        <v>90</v>
      </c>
      <c r="AP1439" s="158">
        <f>_xll.qlInterestRateIndexFixingDate(Currency&amp;"ibor"&amp;Tenor,AQ1439,Trigger)</f>
        <v>49373</v>
      </c>
      <c r="AQ1439" s="158">
        <f>_xll.qlCalendarAdvance(Calendar,AQ1438,AO1439,"f",,Trigger)</f>
        <v>49375</v>
      </c>
      <c r="AR1439" s="158">
        <f>_xll.qlInterestRateIndexMaturity(Currency&amp;"ibor"&amp;Tenor,AQ1439,Trigger)</f>
        <v>49408</v>
      </c>
      <c r="AS1439" s="320">
        <f>_xll.qlIndexFixing($AC$5,AP1439,TRUE,_xll.ohTrigger(Trigger,Trigger1M))</f>
        <v>1.5142471674478778E-2</v>
      </c>
      <c r="AT1439" s="320">
        <f>_xll.qlIndexFixing($AU$1,AP1439,TRUE,_xll.ohTrigger(Trigger,Trigger1M))</f>
        <v>1.4835291137651072E-2</v>
      </c>
    </row>
    <row r="1440" spans="41:46" ht="11.25" customHeight="1" x14ac:dyDescent="0.25">
      <c r="AO1440" s="159" t="s">
        <v>90</v>
      </c>
      <c r="AP1440" s="158">
        <f>_xll.qlInterestRateIndexFixingDate(Currency&amp;"ibor"&amp;Tenor,AQ1440,Trigger)</f>
        <v>49380</v>
      </c>
      <c r="AQ1440" s="158">
        <f>_xll.qlCalendarAdvance(Calendar,AQ1439,AO1440,"f",,Trigger)</f>
        <v>49382</v>
      </c>
      <c r="AR1440" s="158">
        <f>_xll.qlInterestRateIndexMaturity(Currency&amp;"ibor"&amp;Tenor,AQ1440,Trigger)</f>
        <v>49415</v>
      </c>
      <c r="AS1440" s="320">
        <f>_xll.qlIndexFixing($AC$5,AP1440,TRUE,_xll.ohTrigger(Trigger,Trigger1M))</f>
        <v>1.514926851642138E-2</v>
      </c>
      <c r="AT1440" s="320">
        <f>_xll.qlIndexFixing($AU$1,AP1440,TRUE,_xll.ohTrigger(Trigger,Trigger1M))</f>
        <v>1.4828347607197433E-2</v>
      </c>
    </row>
    <row r="1441" spans="41:46" ht="11.25" customHeight="1" x14ac:dyDescent="0.25">
      <c r="AO1441" s="159" t="s">
        <v>90</v>
      </c>
      <c r="AP1441" s="158">
        <f>_xll.qlInterestRateIndexFixingDate(Currency&amp;"ibor"&amp;Tenor,AQ1441,Trigger)</f>
        <v>49387</v>
      </c>
      <c r="AQ1441" s="158">
        <f>_xll.qlCalendarAdvance(Calendar,AQ1440,AO1441,"f",,Trigger)</f>
        <v>49389</v>
      </c>
      <c r="AR1441" s="158">
        <f>_xll.qlInterestRateIndexMaturity(Currency&amp;"ibor"&amp;Tenor,AQ1441,Trigger)</f>
        <v>49422</v>
      </c>
      <c r="AS1441" s="320">
        <f>_xll.qlIndexFixing($AC$5,AP1441,TRUE,_xll.ohTrigger(Trigger,Trigger1M))</f>
        <v>1.5156065362593327E-2</v>
      </c>
      <c r="AT1441" s="320">
        <f>_xll.qlIndexFixing($AU$1,AP1441,TRUE,_xll.ohTrigger(Trigger,Trigger1M))</f>
        <v>1.4821412620278161E-2</v>
      </c>
    </row>
    <row r="1442" spans="41:46" ht="11.25" customHeight="1" x14ac:dyDescent="0.25">
      <c r="AO1442" s="159" t="s">
        <v>90</v>
      </c>
      <c r="AP1442" s="158">
        <f>_xll.qlInterestRateIndexFixingDate(Currency&amp;"ibor"&amp;Tenor,AQ1442,Trigger)</f>
        <v>49390</v>
      </c>
      <c r="AQ1442" s="158">
        <f>_xll.qlCalendarAdvance(Calendar,AQ1441,AO1442,"f",,Trigger)</f>
        <v>49396</v>
      </c>
      <c r="AR1442" s="158">
        <f>_xll.qlInterestRateIndexMaturity(Currency&amp;"ibor"&amp;Tenor,AQ1442,Trigger)</f>
        <v>49429</v>
      </c>
      <c r="AS1442" s="320">
        <f>_xll.qlIndexFixing($AC$5,AP1442,TRUE,_xll.ohTrigger(Trigger,Trigger1M))</f>
        <v>1.5162862212994618E-2</v>
      </c>
      <c r="AT1442" s="320">
        <f>_xll.qlIndexFixing($AU$1,AP1442,TRUE,_xll.ohTrigger(Trigger,Trigger1M))</f>
        <v>1.4814486353212818E-2</v>
      </c>
    </row>
    <row r="1443" spans="41:46" ht="11.25" customHeight="1" x14ac:dyDescent="0.25">
      <c r="AO1443" s="159" t="s">
        <v>90</v>
      </c>
      <c r="AP1443" s="158">
        <f>_xll.qlInterestRateIndexFixingDate(Currency&amp;"ibor"&amp;Tenor,AQ1443,Trigger)</f>
        <v>49401</v>
      </c>
      <c r="AQ1443" s="158">
        <f>_xll.qlCalendarAdvance(Calendar,AQ1442,AO1443,"f",,Trigger)</f>
        <v>49403</v>
      </c>
      <c r="AR1443" s="158">
        <f>_xll.qlInterestRateIndexMaturity(Currency&amp;"ibor"&amp;Tenor,AQ1443,Trigger)</f>
        <v>49433</v>
      </c>
      <c r="AS1443" s="320">
        <f>_xll.qlIndexFixing($AC$5,AP1443,TRUE,_xll.ohTrigger(Trigger,Trigger1M))</f>
        <v>1.5167244439558303E-2</v>
      </c>
      <c r="AT1443" s="320">
        <f>_xll.qlIndexFixing($AU$1,AP1443,TRUE,_xll.ohTrigger(Trigger,Trigger1M))</f>
        <v>1.4808135734716288E-2</v>
      </c>
    </row>
    <row r="1444" spans="41:46" ht="11.25" customHeight="1" x14ac:dyDescent="0.25">
      <c r="AO1444" s="159" t="s">
        <v>90</v>
      </c>
      <c r="AP1444" s="158">
        <f>_xll.qlInterestRateIndexFixingDate(Currency&amp;"ibor"&amp;Tenor,AQ1444,Trigger)</f>
        <v>49408</v>
      </c>
      <c r="AQ1444" s="158">
        <f>_xll.qlCalendarAdvance(Calendar,AQ1443,AO1444,"f",,Trigger)</f>
        <v>49410</v>
      </c>
      <c r="AR1444" s="158">
        <f>_xll.qlInterestRateIndexMaturity(Currency&amp;"ibor"&amp;Tenor,AQ1444,Trigger)</f>
        <v>49440</v>
      </c>
      <c r="AS1444" s="320">
        <f>_xll.qlIndexFixing($AC$5,AP1444,TRUE,_xll.ohTrigger(Trigger,Trigger1M))</f>
        <v>1.5174040438833636E-2</v>
      </c>
      <c r="AT1444" s="320">
        <f>_xll.qlIndexFixing($AU$1,AP1444,TRUE,_xll.ohTrigger(Trigger,Trigger1M))</f>
        <v>1.4801226300939163E-2</v>
      </c>
    </row>
    <row r="1445" spans="41:46" ht="11.25" customHeight="1" x14ac:dyDescent="0.25">
      <c r="AO1445" s="159" t="s">
        <v>90</v>
      </c>
      <c r="AP1445" s="158">
        <f>_xll.qlInterestRateIndexFixingDate(Currency&amp;"ibor"&amp;Tenor,AQ1445,Trigger)</f>
        <v>49415</v>
      </c>
      <c r="AQ1445" s="158">
        <f>_xll.qlCalendarAdvance(Calendar,AQ1444,AO1445,"f",,Trigger)</f>
        <v>49417</v>
      </c>
      <c r="AR1445" s="158">
        <f>_xll.qlInterestRateIndexMaturity(Currency&amp;"ibor"&amp;Tenor,AQ1445,Trigger)</f>
        <v>49447</v>
      </c>
      <c r="AS1445" s="320">
        <f>_xll.qlIndexFixing($AC$5,AP1445,TRUE,_xll.ohTrigger(Trigger,Trigger1M))</f>
        <v>1.5071723062051845E-2</v>
      </c>
      <c r="AT1445" s="320">
        <f>_xll.qlIndexFixing($AU$1,AP1445,TRUE,_xll.ohTrigger(Trigger,Trigger1M))</f>
        <v>1.4794326088825471E-2</v>
      </c>
    </row>
    <row r="1446" spans="41:46" ht="11.25" customHeight="1" x14ac:dyDescent="0.25">
      <c r="AO1446" s="159" t="s">
        <v>90</v>
      </c>
      <c r="AP1446" s="158">
        <f>_xll.qlInterestRateIndexFixingDate(Currency&amp;"ibor"&amp;Tenor,AQ1446,Trigger)</f>
        <v>49422</v>
      </c>
      <c r="AQ1446" s="158">
        <f>_xll.qlCalendarAdvance(Calendar,AQ1445,AO1446,"f",,Trigger)</f>
        <v>49424</v>
      </c>
      <c r="AR1446" s="158">
        <f>_xll.qlInterestRateIndexMaturity(Currency&amp;"ibor"&amp;Tenor,AQ1446,Trigger)</f>
        <v>49454</v>
      </c>
      <c r="AS1446" s="320">
        <f>_xll.qlIndexFixing($AC$5,AP1446,TRUE,_xll.ohTrigger(Trigger,Trigger1M))</f>
        <v>1.4887285576929976E-2</v>
      </c>
      <c r="AT1446" s="320">
        <f>_xll.qlIndexFixing($AU$1,AP1446,TRUE,_xll.ohTrigger(Trigger,Trigger1M))</f>
        <v>1.4787435492260137E-2</v>
      </c>
    </row>
    <row r="1447" spans="41:46" ht="11.25" customHeight="1" x14ac:dyDescent="0.25">
      <c r="AO1447" s="159" t="s">
        <v>90</v>
      </c>
      <c r="AP1447" s="158">
        <f>_xll.qlInterestRateIndexFixingDate(Currency&amp;"ibor"&amp;Tenor,AQ1447,Trigger)</f>
        <v>49426</v>
      </c>
      <c r="AQ1447" s="158">
        <f>_xll.qlCalendarAdvance(Calendar,AQ1446,AO1447,"f",,Trigger)</f>
        <v>49431</v>
      </c>
      <c r="AR1447" s="158">
        <f>_xll.qlInterestRateIndexMaturity(Currency&amp;"ibor"&amp;Tenor,AQ1447,Trigger)</f>
        <v>49464</v>
      </c>
      <c r="AS1447" s="320">
        <f>_xll.qlIndexFixing($AC$5,AP1447,TRUE,_xll.ohTrigger(Trigger,Trigger1M))</f>
        <v>1.4674810588166666E-2</v>
      </c>
      <c r="AT1447" s="320">
        <f>_xll.qlIndexFixing($AU$1,AP1447,TRUE,_xll.ohTrigger(Trigger,Trigger1M))</f>
        <v>1.4779993596838056E-2</v>
      </c>
    </row>
    <row r="1448" spans="41:46" ht="11.25" customHeight="1" x14ac:dyDescent="0.25">
      <c r="AO1448" s="159" t="s">
        <v>90</v>
      </c>
      <c r="AP1448" s="158">
        <f>_xll.qlInterestRateIndexFixingDate(Currency&amp;"ibor"&amp;Tenor,AQ1448,Trigger)</f>
        <v>49436</v>
      </c>
      <c r="AQ1448" s="158">
        <f>_xll.qlCalendarAdvance(Calendar,AQ1447,AO1448,"f",,Trigger)</f>
        <v>49438</v>
      </c>
      <c r="AR1448" s="158">
        <f>_xll.qlInterestRateIndexMaturity(Currency&amp;"ibor"&amp;Tenor,AQ1448,Trigger)</f>
        <v>49471</v>
      </c>
      <c r="AS1448" s="320">
        <f>_xll.qlIndexFixing($AC$5,AP1448,TRUE,_xll.ohTrigger(Trigger,Trigger1M))</f>
        <v>1.4506935727635164E-2</v>
      </c>
      <c r="AT1448" s="320">
        <f>_xll.qlIndexFixing($AU$1,AP1448,TRUE,_xll.ohTrigger(Trigger,Trigger1M))</f>
        <v>1.4773125562020827E-2</v>
      </c>
    </row>
    <row r="1449" spans="41:46" ht="11.25" customHeight="1" x14ac:dyDescent="0.25">
      <c r="AO1449" s="159" t="s">
        <v>90</v>
      </c>
      <c r="AP1449" s="158">
        <f>_xll.qlInterestRateIndexFixingDate(Currency&amp;"ibor"&amp;Tenor,AQ1449,Trigger)</f>
        <v>49443</v>
      </c>
      <c r="AQ1449" s="158">
        <f>_xll.qlCalendarAdvance(Calendar,AQ1448,AO1449,"f",,Trigger)</f>
        <v>49445</v>
      </c>
      <c r="AR1449" s="158">
        <f>_xll.qlInterestRateIndexMaturity(Currency&amp;"ibor"&amp;Tenor,AQ1449,Trigger)</f>
        <v>49478</v>
      </c>
      <c r="AS1449" s="320">
        <f>_xll.qlIndexFixing($AC$5,AP1449,TRUE,_xll.ohTrigger(Trigger,Trigger1M))</f>
        <v>1.4388317221536441E-2</v>
      </c>
      <c r="AT1449" s="320">
        <f>_xll.qlIndexFixing($AU$1,AP1449,TRUE,_xll.ohTrigger(Trigger,Trigger1M))</f>
        <v>1.4766268918399465E-2</v>
      </c>
    </row>
    <row r="1450" spans="41:46" ht="11.25" customHeight="1" x14ac:dyDescent="0.25">
      <c r="AO1450" s="159" t="s">
        <v>90</v>
      </c>
      <c r="AP1450" s="158">
        <f>_xll.qlInterestRateIndexFixingDate(Currency&amp;"ibor"&amp;Tenor,AQ1450,Trigger)</f>
        <v>49450</v>
      </c>
      <c r="AQ1450" s="158">
        <f>_xll.qlCalendarAdvance(Calendar,AQ1449,AO1450,"f",,Trigger)</f>
        <v>49452</v>
      </c>
      <c r="AR1450" s="158">
        <f>_xll.qlInterestRateIndexMaturity(Currency&amp;"ibor"&amp;Tenor,AQ1450,Trigger)</f>
        <v>49485</v>
      </c>
      <c r="AS1450" s="320">
        <f>_xll.qlIndexFixing($AC$5,AP1450,TRUE,_xll.ohTrigger(Trigger,Trigger1M))</f>
        <v>1.4393546424311475E-2</v>
      </c>
      <c r="AT1450" s="320">
        <f>_xll.qlIndexFixing($AU$1,AP1450,TRUE,_xll.ohTrigger(Trigger,Trigger1M))</f>
        <v>1.475942408290349E-2</v>
      </c>
    </row>
    <row r="1451" spans="41:46" ht="11.25" customHeight="1" x14ac:dyDescent="0.25">
      <c r="AO1451" s="159" t="s">
        <v>90</v>
      </c>
      <c r="AP1451" s="158">
        <f>_xll.qlInterestRateIndexFixingDate(Currency&amp;"ibor"&amp;Tenor,AQ1451,Trigger)</f>
        <v>49457</v>
      </c>
      <c r="AQ1451" s="158">
        <f>_xll.qlCalendarAdvance(Calendar,AQ1450,AO1451,"f",,Trigger)</f>
        <v>49459</v>
      </c>
      <c r="AR1451" s="158">
        <f>_xll.qlInterestRateIndexMaturity(Currency&amp;"ibor"&amp;Tenor,AQ1451,Trigger)</f>
        <v>49489</v>
      </c>
      <c r="AS1451" s="320">
        <f>_xll.qlIndexFixing($AC$5,AP1451,TRUE,_xll.ohTrigger(Trigger,Trigger1M))</f>
        <v>1.4396791780987961E-2</v>
      </c>
      <c r="AT1451" s="320">
        <f>_xll.qlIndexFixing($AU$1,AP1451,TRUE,_xll.ohTrigger(Trigger,Trigger1M))</f>
        <v>1.4753145900049169E-2</v>
      </c>
    </row>
    <row r="1452" spans="41:46" ht="11.25" customHeight="1" x14ac:dyDescent="0.25">
      <c r="AO1452" s="159" t="s">
        <v>90</v>
      </c>
      <c r="AP1452" s="158">
        <f>_xll.qlInterestRateIndexFixingDate(Currency&amp;"ibor"&amp;Tenor,AQ1452,Trigger)</f>
        <v>49464</v>
      </c>
      <c r="AQ1452" s="158">
        <f>_xll.qlCalendarAdvance(Calendar,AQ1451,AO1452,"f",,Trigger)</f>
        <v>49466</v>
      </c>
      <c r="AR1452" s="158">
        <f>_xll.qlInterestRateIndexMaturity(Currency&amp;"ibor"&amp;Tenor,AQ1452,Trigger)</f>
        <v>49496</v>
      </c>
      <c r="AS1452" s="320">
        <f>_xll.qlIndexFixing($AC$5,AP1452,TRUE,_xll.ohTrigger(Trigger,Trigger1M))</f>
        <v>1.440202036116478E-2</v>
      </c>
      <c r="AT1452" s="320">
        <f>_xll.qlIndexFixing($AU$1,AP1452,TRUE,_xll.ohTrigger(Trigger,Trigger1M))</f>
        <v>1.474632345245297E-2</v>
      </c>
    </row>
    <row r="1453" spans="41:46" ht="11.25" customHeight="1" x14ac:dyDescent="0.25">
      <c r="AO1453" s="159" t="s">
        <v>90</v>
      </c>
      <c r="AP1453" s="158">
        <f>_xll.qlInterestRateIndexFixingDate(Currency&amp;"ibor"&amp;Tenor,AQ1453,Trigger)</f>
        <v>49471</v>
      </c>
      <c r="AQ1453" s="158">
        <f>_xll.qlCalendarAdvance(Calendar,AQ1452,AO1453,"f",,Trigger)</f>
        <v>49473</v>
      </c>
      <c r="AR1453" s="158">
        <f>_xll.qlInterestRateIndexMaturity(Currency&amp;"ibor"&amp;Tenor,AQ1453,Trigger)</f>
        <v>49503</v>
      </c>
      <c r="AS1453" s="320">
        <f>_xll.qlIndexFixing($AC$5,AP1453,TRUE,_xll.ohTrigger(Trigger,Trigger1M))</f>
        <v>1.4407248943622442E-2</v>
      </c>
      <c r="AT1453" s="320">
        <f>_xll.qlIndexFixing($AU$1,AP1453,TRUE,_xll.ohTrigger(Trigger,Trigger1M))</f>
        <v>1.4739513341814892E-2</v>
      </c>
    </row>
    <row r="1454" spans="41:46" ht="11.25" customHeight="1" x14ac:dyDescent="0.25">
      <c r="AO1454" s="159" t="s">
        <v>90</v>
      </c>
      <c r="AP1454" s="158">
        <f>_xll.qlInterestRateIndexFixingDate(Currency&amp;"ibor"&amp;Tenor,AQ1454,Trigger)</f>
        <v>49478</v>
      </c>
      <c r="AQ1454" s="158">
        <f>_xll.qlCalendarAdvance(Calendar,AQ1453,AO1454,"f",,Trigger)</f>
        <v>49480</v>
      </c>
      <c r="AR1454" s="158">
        <f>_xll.qlInterestRateIndexMaturity(Currency&amp;"ibor"&amp;Tenor,AQ1454,Trigger)</f>
        <v>49510</v>
      </c>
      <c r="AS1454" s="320">
        <f>_xll.qlIndexFixing($AC$5,AP1454,TRUE,_xll.ohTrigger(Trigger,Trigger1M))</f>
        <v>1.4412477528352952E-2</v>
      </c>
      <c r="AT1454" s="320">
        <f>_xll.qlIndexFixing($AU$1,AP1454,TRUE,_xll.ohTrigger(Trigger,Trigger1M))</f>
        <v>1.4732715750871428E-2</v>
      </c>
    </row>
    <row r="1455" spans="41:46" ht="11.25" customHeight="1" x14ac:dyDescent="0.25">
      <c r="AO1455" s="159" t="s">
        <v>90</v>
      </c>
      <c r="AP1455" s="158">
        <f>_xll.qlInterestRateIndexFixingDate(Currency&amp;"ibor"&amp;Tenor,AQ1455,Trigger)</f>
        <v>49485</v>
      </c>
      <c r="AQ1455" s="158">
        <f>_xll.qlCalendarAdvance(Calendar,AQ1454,AO1455,"f",,Trigger)</f>
        <v>49487</v>
      </c>
      <c r="AR1455" s="158">
        <f>_xll.qlInterestRateIndexMaturity(Currency&amp;"ibor"&amp;Tenor,AQ1455,Trigger)</f>
        <v>49517</v>
      </c>
      <c r="AS1455" s="320">
        <f>_xll.qlIndexFixing($AC$5,AP1455,TRUE,_xll.ohTrigger(Trigger,Trigger1M))</f>
        <v>1.441770611535631E-2</v>
      </c>
      <c r="AT1455" s="320">
        <f>_xll.qlIndexFixing($AU$1,AP1455,TRUE,_xll.ohTrigger(Trigger,Trigger1M))</f>
        <v>1.4725930862340419E-2</v>
      </c>
    </row>
    <row r="1456" spans="41:46" ht="11.25" customHeight="1" x14ac:dyDescent="0.25">
      <c r="AO1456" s="159" t="s">
        <v>90</v>
      </c>
      <c r="AP1456" s="158">
        <f>_xll.qlInterestRateIndexFixingDate(Currency&amp;"ibor"&amp;Tenor,AQ1456,Trigger)</f>
        <v>49492</v>
      </c>
      <c r="AQ1456" s="158">
        <f>_xll.qlCalendarAdvance(Calendar,AQ1455,AO1456,"f",,Trigger)</f>
        <v>49494</v>
      </c>
      <c r="AR1456" s="158">
        <f>_xll.qlInterestRateIndexMaturity(Currency&amp;"ibor"&amp;Tenor,AQ1456,Trigger)</f>
        <v>49527</v>
      </c>
      <c r="AS1456" s="320">
        <f>_xll.qlIndexFixing($AC$5,AP1456,TRUE,_xll.ohTrigger(Trigger,Trigger1M))</f>
        <v>1.4424921693525697E-2</v>
      </c>
      <c r="AT1456" s="320">
        <f>_xll.qlIndexFixing($AU$1,AP1456,TRUE,_xll.ohTrigger(Trigger,Trigger1M))</f>
        <v>1.4718613729242205E-2</v>
      </c>
    </row>
    <row r="1457" spans="41:46" ht="11.25" customHeight="1" x14ac:dyDescent="0.25">
      <c r="AO1457" s="159" t="s">
        <v>90</v>
      </c>
      <c r="AP1457" s="158">
        <f>_xll.qlInterestRateIndexFixingDate(Currency&amp;"ibor"&amp;Tenor,AQ1457,Trigger)</f>
        <v>49499</v>
      </c>
      <c r="AQ1457" s="158">
        <f>_xll.qlCalendarAdvance(Calendar,AQ1456,AO1457,"f",,Trigger)</f>
        <v>49501</v>
      </c>
      <c r="AR1457" s="158">
        <f>_xll.qlInterestRateIndexMaturity(Currency&amp;"ibor"&amp;Tenor,AQ1457,Trigger)</f>
        <v>49534</v>
      </c>
      <c r="AS1457" s="320">
        <f>_xll.qlIndexFixing($AC$5,AP1457,TRUE,_xll.ohTrigger(Trigger,Trigger1M))</f>
        <v>1.4430150913823684E-2</v>
      </c>
      <c r="AT1457" s="320">
        <f>_xll.qlIndexFixing($AU$1,AP1457,TRUE,_xll.ohTrigger(Trigger,Trigger1M))</f>
        <v>1.4711856819141677E-2</v>
      </c>
    </row>
    <row r="1458" spans="41:46" ht="11.25" customHeight="1" x14ac:dyDescent="0.25">
      <c r="AO1458" s="159" t="s">
        <v>90</v>
      </c>
      <c r="AP1458" s="158">
        <f>_xll.qlInterestRateIndexFixingDate(Currency&amp;"ibor"&amp;Tenor,AQ1458,Trigger)</f>
        <v>49506</v>
      </c>
      <c r="AQ1458" s="158">
        <f>_xll.qlCalendarAdvance(Calendar,AQ1457,AO1458,"f",,Trigger)</f>
        <v>49508</v>
      </c>
      <c r="AR1458" s="158">
        <f>_xll.qlInterestRateIndexMaturity(Currency&amp;"ibor"&amp;Tenor,AQ1458,Trigger)</f>
        <v>49541</v>
      </c>
      <c r="AS1458" s="320">
        <f>_xll.qlIndexFixing($AC$5,AP1458,TRUE,_xll.ohTrigger(Trigger,Trigger1M))</f>
        <v>1.4435380136621491E-2</v>
      </c>
      <c r="AT1458" s="320">
        <f>_xll.qlIndexFixing($AU$1,AP1458,TRUE,_xll.ohTrigger(Trigger,Trigger1M))</f>
        <v>1.4705113200791882E-2</v>
      </c>
    </row>
    <row r="1459" spans="41:46" ht="11.25" customHeight="1" x14ac:dyDescent="0.25">
      <c r="AO1459" s="159" t="s">
        <v>90</v>
      </c>
      <c r="AP1459" s="158">
        <f>_xll.qlInterestRateIndexFixingDate(Currency&amp;"ibor"&amp;Tenor,AQ1459,Trigger)</f>
        <v>49513</v>
      </c>
      <c r="AQ1459" s="158">
        <f>_xll.qlCalendarAdvance(Calendar,AQ1458,AO1459,"f",,Trigger)</f>
        <v>49515</v>
      </c>
      <c r="AR1459" s="158">
        <f>_xll.qlInterestRateIndexMaturity(Currency&amp;"ibor"&amp;Tenor,AQ1459,Trigger)</f>
        <v>49548</v>
      </c>
      <c r="AS1459" s="320">
        <f>_xll.qlIndexFixing($AC$5,AP1459,TRUE,_xll.ohTrigger(Trigger,Trigger1M))</f>
        <v>1.4440609361926381E-2</v>
      </c>
      <c r="AT1459" s="320">
        <f>_xll.qlIndexFixing($AU$1,AP1459,TRUE,_xll.ohTrigger(Trigger,Trigger1M))</f>
        <v>1.469838305693391E-2</v>
      </c>
    </row>
    <row r="1460" spans="41:46" ht="11.25" customHeight="1" x14ac:dyDescent="0.25">
      <c r="AO1460" s="159" t="s">
        <v>90</v>
      </c>
      <c r="AP1460" s="158">
        <f>_xll.qlInterestRateIndexFixingDate(Currency&amp;"ibor"&amp;Tenor,AQ1460,Trigger)</f>
        <v>49520</v>
      </c>
      <c r="AQ1460" s="158">
        <f>_xll.qlCalendarAdvance(Calendar,AQ1459,AO1460,"f",,Trigger)</f>
        <v>49522</v>
      </c>
      <c r="AR1460" s="158">
        <f>_xll.qlInterestRateIndexMaturity(Currency&amp;"ibor"&amp;Tenor,AQ1460,Trigger)</f>
        <v>49555</v>
      </c>
      <c r="AS1460" s="320">
        <f>_xll.qlIndexFixing($AC$5,AP1460,TRUE,_xll.ohTrigger(Trigger,Trigger1M))</f>
        <v>1.4445838589735936E-2</v>
      </c>
      <c r="AT1460" s="320">
        <f>_xll.qlIndexFixing($AU$1,AP1460,TRUE,_xll.ohTrigger(Trigger,Trigger1M))</f>
        <v>1.4691666570311282E-2</v>
      </c>
    </row>
    <row r="1461" spans="41:46" ht="11.25" customHeight="1" x14ac:dyDescent="0.25">
      <c r="AO1461" s="159" t="s">
        <v>90</v>
      </c>
      <c r="AP1461" s="158">
        <f>_xll.qlInterestRateIndexFixingDate(Currency&amp;"ibor"&amp;Tenor,AQ1461,Trigger)</f>
        <v>49527</v>
      </c>
      <c r="AQ1461" s="158">
        <f>_xll.qlCalendarAdvance(Calendar,AQ1460,AO1461,"f",,Trigger)</f>
        <v>49529</v>
      </c>
      <c r="AR1461" s="158">
        <f>_xll.qlInterestRateIndexMaturity(Currency&amp;"ibor"&amp;Tenor,AQ1461,Trigger)</f>
        <v>49562</v>
      </c>
      <c r="AS1461" s="320">
        <f>_xll.qlIndexFixing($AC$5,AP1461,TRUE,_xll.ohTrigger(Trigger,Trigger1M))</f>
        <v>1.4451067820042887E-2</v>
      </c>
      <c r="AT1461" s="320">
        <f>_xll.qlIndexFixing($AU$1,AP1461,TRUE,_xll.ohTrigger(Trigger,Trigger1M))</f>
        <v>1.4684963923667513E-2</v>
      </c>
    </row>
    <row r="1462" spans="41:46" ht="11.25" customHeight="1" x14ac:dyDescent="0.25">
      <c r="AO1462" s="159" t="s">
        <v>90</v>
      </c>
      <c r="AP1462" s="158">
        <f>_xll.qlInterestRateIndexFixingDate(Currency&amp;"ibor"&amp;Tenor,AQ1462,Trigger)</f>
        <v>49534</v>
      </c>
      <c r="AQ1462" s="158">
        <f>_xll.qlCalendarAdvance(Calendar,AQ1461,AO1462,"f",,Trigger)</f>
        <v>49536</v>
      </c>
      <c r="AR1462" s="158">
        <f>_xll.qlInterestRateIndexMaturity(Currency&amp;"ibor"&amp;Tenor,AQ1462,Trigger)</f>
        <v>49569</v>
      </c>
      <c r="AS1462" s="320">
        <f>_xll.qlIndexFixing($AC$5,AP1462,TRUE,_xll.ohTrigger(Trigger,Trigger1M))</f>
        <v>1.4456297052859345E-2</v>
      </c>
      <c r="AT1462" s="320">
        <f>_xll.qlIndexFixing($AU$1,AP1462,TRUE,_xll.ohTrigger(Trigger,Trigger1M))</f>
        <v>1.4678275299746121E-2</v>
      </c>
    </row>
    <row r="1463" spans="41:46" ht="11.25" customHeight="1" x14ac:dyDescent="0.25">
      <c r="AO1463" s="159" t="s">
        <v>90</v>
      </c>
      <c r="AP1463" s="158">
        <f>_xll.qlInterestRateIndexFixingDate(Currency&amp;"ibor"&amp;Tenor,AQ1463,Trigger)</f>
        <v>49541</v>
      </c>
      <c r="AQ1463" s="158">
        <f>_xll.qlCalendarAdvance(Calendar,AQ1462,AO1463,"f",,Trigger)</f>
        <v>49543</v>
      </c>
      <c r="AR1463" s="158">
        <f>_xll.qlInterestRateIndexMaturity(Currency&amp;"ibor"&amp;Tenor,AQ1463,Trigger)</f>
        <v>49576</v>
      </c>
      <c r="AS1463" s="320">
        <f>_xll.qlIndexFixing($AC$5,AP1463,TRUE,_xll.ohTrigger(Trigger,Trigger1M))</f>
        <v>1.4461526288175623E-2</v>
      </c>
      <c r="AT1463" s="320">
        <f>_xll.qlIndexFixing($AU$1,AP1463,TRUE,_xll.ohTrigger(Trigger,Trigger1M))</f>
        <v>1.467160088128578E-2</v>
      </c>
    </row>
    <row r="1464" spans="41:46" ht="11.25" customHeight="1" x14ac:dyDescent="0.25">
      <c r="AO1464" s="159" t="s">
        <v>90</v>
      </c>
      <c r="AP1464" s="158">
        <f>_xll.qlInterestRateIndexFixingDate(Currency&amp;"ibor"&amp;Tenor,AQ1464,Trigger)</f>
        <v>49548</v>
      </c>
      <c r="AQ1464" s="158">
        <f>_xll.qlCalendarAdvance(Calendar,AQ1463,AO1464,"f",,Trigger)</f>
        <v>49550</v>
      </c>
      <c r="AR1464" s="158">
        <f>_xll.qlInterestRateIndexMaturity(Currency&amp;"ibor"&amp;Tenor,AQ1464,Trigger)</f>
        <v>49580</v>
      </c>
      <c r="AS1464" s="320">
        <f>_xll.qlIndexFixing($AC$5,AP1464,TRUE,_xll.ohTrigger(Trigger,Trigger1M))</f>
        <v>1.4464763500803279E-2</v>
      </c>
      <c r="AT1464" s="320">
        <f>_xll.qlIndexFixing($AU$1,AP1464,TRUE,_xll.ohTrigger(Trigger,Trigger1M))</f>
        <v>1.4665468623644706E-2</v>
      </c>
    </row>
    <row r="1465" spans="41:46" ht="11.25" customHeight="1" x14ac:dyDescent="0.25">
      <c r="AO1465" s="159" t="s">
        <v>90</v>
      </c>
      <c r="AP1465" s="158">
        <f>_xll.qlInterestRateIndexFixingDate(Currency&amp;"ibor"&amp;Tenor,AQ1465,Trigger)</f>
        <v>49555</v>
      </c>
      <c r="AQ1465" s="158">
        <f>_xll.qlCalendarAdvance(Calendar,AQ1464,AO1465,"f",,Trigger)</f>
        <v>49557</v>
      </c>
      <c r="AR1465" s="158">
        <f>_xll.qlInterestRateIndexMaturity(Currency&amp;"ibor"&amp;Tenor,AQ1465,Trigger)</f>
        <v>49587</v>
      </c>
      <c r="AS1465" s="320">
        <f>_xll.qlIndexFixing($AC$5,AP1465,TRUE,_xll.ohTrigger(Trigger,Trigger1M))</f>
        <v>1.4469992110561769E-2</v>
      </c>
      <c r="AT1465" s="320">
        <f>_xll.qlIndexFixing($AU$1,AP1465,TRUE,_xll.ohTrigger(Trigger,Trigger1M))</f>
        <v>1.465882080904457E-2</v>
      </c>
    </row>
    <row r="1466" spans="41:46" ht="11.25" customHeight="1" x14ac:dyDescent="0.25">
      <c r="AO1466" s="159" t="s">
        <v>90</v>
      </c>
      <c r="AP1466" s="158">
        <f>_xll.qlInterestRateIndexFixingDate(Currency&amp;"ibor"&amp;Tenor,AQ1466,Trigger)</f>
        <v>49562</v>
      </c>
      <c r="AQ1466" s="158">
        <f>_xll.qlCalendarAdvance(Calendar,AQ1465,AO1466,"f",,Trigger)</f>
        <v>49564</v>
      </c>
      <c r="AR1466" s="158">
        <f>_xll.qlInterestRateIndexMaturity(Currency&amp;"ibor"&amp;Tenor,AQ1466,Trigger)</f>
        <v>49594</v>
      </c>
      <c r="AS1466" s="320">
        <f>_xll.qlIndexFixing($AC$5,AP1466,TRUE,_xll.ohTrigger(Trigger,Trigger1M))</f>
        <v>1.4475220722598436E-2</v>
      </c>
      <c r="AT1466" s="320">
        <f>_xll.qlIndexFixing($AU$1,AP1466,TRUE,_xll.ohTrigger(Trigger,Trigger1M))</f>
        <v>1.4652187706811759E-2</v>
      </c>
    </row>
    <row r="1467" spans="41:46" ht="11.25" customHeight="1" x14ac:dyDescent="0.25">
      <c r="AO1467" s="159" t="s">
        <v>90</v>
      </c>
      <c r="AP1467" s="158">
        <f>_xll.qlInterestRateIndexFixingDate(Currency&amp;"ibor"&amp;Tenor,AQ1467,Trigger)</f>
        <v>49569</v>
      </c>
      <c r="AQ1467" s="158">
        <f>_xll.qlCalendarAdvance(Calendar,AQ1466,AO1467,"f",,Trigger)</f>
        <v>49571</v>
      </c>
      <c r="AR1467" s="158">
        <f>_xll.qlInterestRateIndexMaturity(Currency&amp;"ibor"&amp;Tenor,AQ1467,Trigger)</f>
        <v>49601</v>
      </c>
      <c r="AS1467" s="320">
        <f>_xll.qlIndexFixing($AC$5,AP1467,TRUE,_xll.ohTrigger(Trigger,Trigger1M))</f>
        <v>1.4480449336907952E-2</v>
      </c>
      <c r="AT1467" s="320">
        <f>_xll.qlIndexFixing($AU$1,AP1467,TRUE,_xll.ohTrigger(Trigger,Trigger1M))</f>
        <v>1.4645569499661448E-2</v>
      </c>
    </row>
    <row r="1468" spans="41:46" ht="11.25" customHeight="1" x14ac:dyDescent="0.25">
      <c r="AO1468" s="159" t="s">
        <v>90</v>
      </c>
      <c r="AP1468" s="158">
        <f>_xll.qlInterestRateIndexFixingDate(Currency&amp;"ibor"&amp;Tenor,AQ1468,Trigger)</f>
        <v>49576</v>
      </c>
      <c r="AQ1468" s="158">
        <f>_xll.qlCalendarAdvance(Calendar,AQ1467,AO1468,"f",,Trigger)</f>
        <v>49578</v>
      </c>
      <c r="AR1468" s="158">
        <f>_xll.qlInterestRateIndexMaturity(Currency&amp;"ibor"&amp;Tenor,AQ1468,Trigger)</f>
        <v>49608</v>
      </c>
      <c r="AS1468" s="320">
        <f>_xll.qlIndexFixing($AC$5,AP1468,TRUE,_xll.ohTrigger(Trigger,Trigger1M))</f>
        <v>1.4485677953495646E-2</v>
      </c>
      <c r="AT1468" s="320">
        <f>_xll.qlIndexFixing($AU$1,AP1468,TRUE,_xll.ohTrigger(Trigger,Trigger1M))</f>
        <v>1.4638966370319473E-2</v>
      </c>
    </row>
    <row r="1469" spans="41:46" ht="11.25" customHeight="1" x14ac:dyDescent="0.25">
      <c r="AO1469" s="159" t="s">
        <v>90</v>
      </c>
      <c r="AP1469" s="158">
        <f>_xll.qlInterestRateIndexFixingDate(Currency&amp;"ibor"&amp;Tenor,AQ1469,Trigger)</f>
        <v>49583</v>
      </c>
      <c r="AQ1469" s="158">
        <f>_xll.qlCalendarAdvance(Calendar,AQ1468,AO1469,"f",,Trigger)</f>
        <v>49585</v>
      </c>
      <c r="AR1469" s="158">
        <f>_xll.qlInterestRateIndexMaturity(Currency&amp;"ibor"&amp;Tenor,AQ1469,Trigger)</f>
        <v>49618</v>
      </c>
      <c r="AS1469" s="320">
        <f>_xll.qlIndexFixing($AC$5,AP1469,TRUE,_xll.ohTrigger(Trigger,Trigger1M))</f>
        <v>1.4492901752646989E-2</v>
      </c>
      <c r="AT1469" s="320">
        <f>_xll.qlIndexFixing($AU$1,AP1469,TRUE,_xll.ohTrigger(Trigger,Trigger1M))</f>
        <v>1.4631862918736164E-2</v>
      </c>
    </row>
    <row r="1470" spans="41:46" ht="11.25" customHeight="1" x14ac:dyDescent="0.25">
      <c r="AO1470" s="159" t="s">
        <v>90</v>
      </c>
      <c r="AP1470" s="158">
        <f>_xll.qlInterestRateIndexFixingDate(Currency&amp;"ibor"&amp;Tenor,AQ1470,Trigger)</f>
        <v>49590</v>
      </c>
      <c r="AQ1470" s="158">
        <f>_xll.qlCalendarAdvance(Calendar,AQ1469,AO1470,"f",,Trigger)</f>
        <v>49592</v>
      </c>
      <c r="AR1470" s="158">
        <f>_xll.qlInterestRateIndexMaturity(Currency&amp;"ibor"&amp;Tenor,AQ1470,Trigger)</f>
        <v>49625</v>
      </c>
      <c r="AS1470" s="320">
        <f>_xll.qlIndexFixing($AC$5,AP1470,TRUE,_xll.ohTrigger(Trigger,Trigger1M))</f>
        <v>1.4498131005486218E-2</v>
      </c>
      <c r="AT1470" s="320">
        <f>_xll.qlIndexFixing($AU$1,AP1470,TRUE,_xll.ohTrigger(Trigger,Trigger1M))</f>
        <v>1.4625293055253832E-2</v>
      </c>
    </row>
    <row r="1471" spans="41:46" ht="11.25" customHeight="1" x14ac:dyDescent="0.25">
      <c r="AO1471" s="159" t="s">
        <v>90</v>
      </c>
      <c r="AP1471" s="158">
        <f>_xll.qlInterestRateIndexFixingDate(Currency&amp;"ibor"&amp;Tenor,AQ1471,Trigger)</f>
        <v>49597</v>
      </c>
      <c r="AQ1471" s="158">
        <f>_xll.qlCalendarAdvance(Calendar,AQ1470,AO1471,"f",,Trigger)</f>
        <v>49599</v>
      </c>
      <c r="AR1471" s="158">
        <f>_xll.qlInterestRateIndexMaturity(Currency&amp;"ibor"&amp;Tenor,AQ1471,Trigger)</f>
        <v>49632</v>
      </c>
      <c r="AS1471" s="320">
        <f>_xll.qlIndexFixing($AC$5,AP1471,TRUE,_xll.ohTrigger(Trigger,Trigger1M))</f>
        <v>1.4503360260830111E-2</v>
      </c>
      <c r="AT1471" s="320">
        <f>_xll.qlIndexFixing($AU$1,AP1471,TRUE,_xll.ohTrigger(Trigger,Trigger1M))</f>
        <v>1.4618738859156464E-2</v>
      </c>
    </row>
    <row r="1472" spans="41:46" ht="11.25" customHeight="1" x14ac:dyDescent="0.25">
      <c r="AO1472" s="159" t="s">
        <v>90</v>
      </c>
      <c r="AP1472" s="158">
        <f>_xll.qlInterestRateIndexFixingDate(Currency&amp;"ibor"&amp;Tenor,AQ1472,Trigger)</f>
        <v>49604</v>
      </c>
      <c r="AQ1472" s="158">
        <f>_xll.qlCalendarAdvance(Calendar,AQ1471,AO1472,"f",,Trigger)</f>
        <v>49606</v>
      </c>
      <c r="AR1472" s="158">
        <f>_xll.qlInterestRateIndexMaturity(Currency&amp;"ibor"&amp;Tenor,AQ1472,Trigger)</f>
        <v>49639</v>
      </c>
      <c r="AS1472" s="320">
        <f>_xll.qlIndexFixing($AC$5,AP1472,TRUE,_xll.ohTrigger(Trigger,Trigger1M))</f>
        <v>1.4508589518676245E-2</v>
      </c>
      <c r="AT1472" s="320">
        <f>_xll.qlIndexFixing($AU$1,AP1472,TRUE,_xll.ohTrigger(Trigger,Trigger1M))</f>
        <v>1.4612200513180311E-2</v>
      </c>
    </row>
    <row r="1473" spans="41:46" ht="11.25" customHeight="1" x14ac:dyDescent="0.25">
      <c r="AO1473" s="159" t="s">
        <v>90</v>
      </c>
      <c r="AP1473" s="158">
        <f>_xll.qlInterestRateIndexFixingDate(Currency&amp;"ibor"&amp;Tenor,AQ1473,Trigger)</f>
        <v>49611</v>
      </c>
      <c r="AQ1473" s="158">
        <f>_xll.qlCalendarAdvance(Calendar,AQ1472,AO1473,"f",,Trigger)</f>
        <v>49613</v>
      </c>
      <c r="AR1473" s="158">
        <f>_xll.qlInterestRateIndexMaturity(Currency&amp;"ibor"&amp;Tenor,AQ1473,Trigger)</f>
        <v>49643</v>
      </c>
      <c r="AS1473" s="320">
        <f>_xll.qlIndexFixing($AC$5,AP1473,TRUE,_xll.ohTrigger(Trigger,Trigger1M))</f>
        <v>1.4511821070558817E-2</v>
      </c>
      <c r="AT1473" s="320">
        <f>_xll.qlIndexFixing($AU$1,AP1473,TRUE,_xll.ohTrigger(Trigger,Trigger1M))</f>
        <v>1.4606183285845731E-2</v>
      </c>
    </row>
    <row r="1474" spans="41:46" ht="11.25" customHeight="1" x14ac:dyDescent="0.25">
      <c r="AO1474" s="159" t="s">
        <v>90</v>
      </c>
      <c r="AP1474" s="158">
        <f>_xll.qlInterestRateIndexFixingDate(Currency&amp;"ibor"&amp;Tenor,AQ1474,Trigger)</f>
        <v>49618</v>
      </c>
      <c r="AQ1474" s="158">
        <f>_xll.qlCalendarAdvance(Calendar,AQ1473,AO1474,"f",,Trigger)</f>
        <v>49620</v>
      </c>
      <c r="AR1474" s="158">
        <f>_xll.qlInterestRateIndexMaturity(Currency&amp;"ibor"&amp;Tenor,AQ1474,Trigger)</f>
        <v>49650</v>
      </c>
      <c r="AS1474" s="320">
        <f>_xll.qlIndexFixing($AC$5,AP1474,TRUE,_xll.ohTrigger(Trigger,Trigger1M))</f>
        <v>1.4517049700796925E-2</v>
      </c>
      <c r="AT1474" s="320">
        <f>_xll.qlIndexFixing($AU$1,AP1474,TRUE,_xll.ohTrigger(Trigger,Trigger1M))</f>
        <v>1.4599674460433754E-2</v>
      </c>
    </row>
    <row r="1475" spans="41:46" ht="11.25" customHeight="1" x14ac:dyDescent="0.25">
      <c r="AO1475" s="159" t="s">
        <v>90</v>
      </c>
      <c r="AP1475" s="158">
        <f>_xll.qlInterestRateIndexFixingDate(Currency&amp;"ibor"&amp;Tenor,AQ1475,Trigger)</f>
        <v>49625</v>
      </c>
      <c r="AQ1475" s="158">
        <f>_xll.qlCalendarAdvance(Calendar,AQ1474,AO1475,"f",,Trigger)</f>
        <v>49627</v>
      </c>
      <c r="AR1475" s="158">
        <f>_xll.qlInterestRateIndexMaturity(Currency&amp;"ibor"&amp;Tenor,AQ1475,Trigger)</f>
        <v>49657</v>
      </c>
      <c r="AS1475" s="320">
        <f>_xll.qlIndexFixing($AC$5,AP1475,TRUE,_xll.ohTrigger(Trigger,Trigger1M))</f>
        <v>1.4522278333310545E-2</v>
      </c>
      <c r="AT1475" s="320">
        <f>_xll.qlIndexFixing($AU$1,AP1475,TRUE,_xll.ohTrigger(Trigger,Trigger1M))</f>
        <v>1.4593181991860327E-2</v>
      </c>
    </row>
    <row r="1476" spans="41:46" ht="11.25" customHeight="1" x14ac:dyDescent="0.25">
      <c r="AO1476" s="159" t="s">
        <v>90</v>
      </c>
      <c r="AP1476" s="158">
        <f>_xll.qlInterestRateIndexFixingDate(Currency&amp;"ibor"&amp;Tenor,AQ1476,Trigger)</f>
        <v>49632</v>
      </c>
      <c r="AQ1476" s="158">
        <f>_xll.qlCalendarAdvance(Calendar,AQ1475,AO1476,"f",,Trigger)</f>
        <v>49634</v>
      </c>
      <c r="AR1476" s="158">
        <f>_xll.qlInterestRateIndexMaturity(Currency&amp;"ibor"&amp;Tenor,AQ1476,Trigger)</f>
        <v>49664</v>
      </c>
      <c r="AS1476" s="320">
        <f>_xll.qlIndexFixing($AC$5,AP1476,TRUE,_xll.ohTrigger(Trigger,Trigger1M))</f>
        <v>1.4527506968102344E-2</v>
      </c>
      <c r="AT1476" s="320">
        <f>_xll.qlIndexFixing($AU$1,AP1476,TRUE,_xll.ohTrigger(Trigger,Trigger1M))</f>
        <v>1.4586706062837962E-2</v>
      </c>
    </row>
    <row r="1477" spans="41:46" ht="11.25" customHeight="1" x14ac:dyDescent="0.25">
      <c r="AO1477" s="159" t="s">
        <v>90</v>
      </c>
      <c r="AP1477" s="158">
        <f>_xll.qlInterestRateIndexFixingDate(Currency&amp;"ibor"&amp;Tenor,AQ1477,Trigger)</f>
        <v>49639</v>
      </c>
      <c r="AQ1477" s="158">
        <f>_xll.qlCalendarAdvance(Calendar,AQ1476,AO1477,"f",,Trigger)</f>
        <v>49641</v>
      </c>
      <c r="AR1477" s="158">
        <f>_xll.qlInterestRateIndexMaturity(Currency&amp;"ibor"&amp;Tenor,AQ1477,Trigger)</f>
        <v>49671</v>
      </c>
      <c r="AS1477" s="320">
        <f>_xll.qlIndexFixing($AC$5,AP1477,TRUE,_xll.ohTrigger(Trigger,Trigger1M))</f>
        <v>1.4532735605166991E-2</v>
      </c>
      <c r="AT1477" s="320">
        <f>_xll.qlIndexFixing($AU$1,AP1477,TRUE,_xll.ohTrigger(Trigger,Trigger1M))</f>
        <v>1.4580246856089829E-2</v>
      </c>
    </row>
    <row r="1478" spans="41:46" ht="11.25" customHeight="1" x14ac:dyDescent="0.25">
      <c r="AO1478" s="159" t="s">
        <v>90</v>
      </c>
      <c r="AP1478" s="158">
        <f>_xll.qlInterestRateIndexFixingDate(Currency&amp;"ibor"&amp;Tenor,AQ1478,Trigger)</f>
        <v>49646</v>
      </c>
      <c r="AQ1478" s="158">
        <f>_xll.qlCalendarAdvance(Calendar,AQ1477,AO1478,"f",,Trigger)</f>
        <v>49648</v>
      </c>
      <c r="AR1478" s="158">
        <f>_xll.qlInterestRateIndexMaturity(Currency&amp;"ibor"&amp;Tenor,AQ1478,Trigger)</f>
        <v>49681</v>
      </c>
      <c r="AS1478" s="320">
        <f>_xll.qlIndexFixing($AC$5,AP1478,TRUE,_xll.ohTrigger(Trigger,Trigger1M))</f>
        <v>1.4539965118326751E-2</v>
      </c>
      <c r="AT1478" s="320">
        <f>_xll.qlIndexFixing($AU$1,AP1478,TRUE,_xll.ohTrigger(Trigger,Trigger1M))</f>
        <v>1.4573313523190993E-2</v>
      </c>
    </row>
    <row r="1479" spans="41:46" ht="11.25" customHeight="1" x14ac:dyDescent="0.25">
      <c r="AO1479" s="159" t="s">
        <v>90</v>
      </c>
      <c r="AP1479" s="158">
        <f>_xll.qlInterestRateIndexFixingDate(Currency&amp;"ibor"&amp;Tenor,AQ1479,Trigger)</f>
        <v>49653</v>
      </c>
      <c r="AQ1479" s="158">
        <f>_xll.qlCalendarAdvance(Calendar,AQ1478,AO1479,"f",,Trigger)</f>
        <v>49655</v>
      </c>
      <c r="AR1479" s="158">
        <f>_xll.qlInterestRateIndexMaturity(Currency&amp;"ibor"&amp;Tenor,AQ1479,Trigger)</f>
        <v>49688</v>
      </c>
      <c r="AS1479" s="320">
        <f>_xll.qlIndexFixing($AC$5,AP1479,TRUE,_xll.ohTrigger(Trigger,Trigger1M))</f>
        <v>1.4545194393695839E-2</v>
      </c>
      <c r="AT1479" s="320">
        <f>_xll.qlIndexFixing($AU$1,AP1479,TRUE,_xll.ohTrigger(Trigger,Trigger1M))</f>
        <v>1.4566891244714695E-2</v>
      </c>
    </row>
    <row r="1480" spans="41:46" ht="11.25" customHeight="1" x14ac:dyDescent="0.25">
      <c r="AO1480" s="159" t="s">
        <v>90</v>
      </c>
      <c r="AP1480" s="158">
        <f>_xll.qlInterestRateIndexFixingDate(Currency&amp;"ibor"&amp;Tenor,AQ1480,Trigger)</f>
        <v>49660</v>
      </c>
      <c r="AQ1480" s="158">
        <f>_xll.qlCalendarAdvance(Calendar,AQ1479,AO1480,"f",,Trigger)</f>
        <v>49662</v>
      </c>
      <c r="AR1480" s="158">
        <f>_xll.qlInterestRateIndexMaturity(Currency&amp;"ibor"&amp;Tenor,AQ1480,Trigger)</f>
        <v>49695</v>
      </c>
      <c r="AS1480" s="320">
        <f>_xll.qlIndexFixing($AC$5,AP1480,TRUE,_xll.ohTrigger(Trigger,Trigger1M))</f>
        <v>1.4550423671569588E-2</v>
      </c>
      <c r="AT1480" s="320">
        <f>_xll.qlIndexFixing($AU$1,AP1480,TRUE,_xll.ohTrigger(Trigger,Trigger1M))</f>
        <v>1.456048627825446E-2</v>
      </c>
    </row>
    <row r="1481" spans="41:46" ht="11.25" customHeight="1" x14ac:dyDescent="0.25">
      <c r="AO1481" s="159" t="s">
        <v>90</v>
      </c>
      <c r="AP1481" s="158">
        <f>_xll.qlInterestRateIndexFixingDate(Currency&amp;"ibor"&amp;Tenor,AQ1481,Trigger)</f>
        <v>49664</v>
      </c>
      <c r="AQ1481" s="158">
        <f>_xll.qlCalendarAdvance(Calendar,AQ1480,AO1481,"f",,Trigger)</f>
        <v>49670</v>
      </c>
      <c r="AR1481" s="158">
        <f>_xll.qlInterestRateIndexMaturity(Currency&amp;"ibor"&amp;Tenor,AQ1481,Trigger)</f>
        <v>49702</v>
      </c>
      <c r="AS1481" s="320">
        <f>_xll.qlIndexFixing($AC$5,AP1481,TRUE,_xll.ohTrigger(Trigger,Trigger1M))</f>
        <v>1.4555732331959503E-2</v>
      </c>
      <c r="AT1481" s="320">
        <f>_xll.qlIndexFixing($AU$1,AP1481,TRUE,_xll.ohTrigger(Trigger,Trigger1M))</f>
        <v>1.4553348211465977E-2</v>
      </c>
    </row>
    <row r="1482" spans="41:46" ht="11.25" customHeight="1" x14ac:dyDescent="0.25">
      <c r="AO1482" s="159" t="s">
        <v>90</v>
      </c>
      <c r="AP1482" s="158">
        <f>_xll.qlInterestRateIndexFixingDate(Currency&amp;"ibor"&amp;Tenor,AQ1482,Trigger)</f>
        <v>49674</v>
      </c>
      <c r="AQ1482" s="158">
        <f>_xll.qlCalendarAdvance(Calendar,AQ1481,AO1482,"f",,Trigger)</f>
        <v>49677</v>
      </c>
      <c r="AR1482" s="158">
        <f>_xll.qlInterestRateIndexMaturity(Currency&amp;"ibor"&amp;Tenor,AQ1482,Trigger)</f>
        <v>49709</v>
      </c>
      <c r="AS1482" s="320">
        <f>_xll.qlIndexFixing($AC$5,AP1482,TRUE,_xll.ohTrigger(Trigger,Trigger1M))</f>
        <v>1.4560961403687622E-2</v>
      </c>
      <c r="AT1482" s="320">
        <f>_xll.qlIndexFixing($AU$1,AP1482,TRUE,_xll.ohTrigger(Trigger,Trigger1M))</f>
        <v>1.4546979934035587E-2</v>
      </c>
    </row>
    <row r="1483" spans="41:46" ht="11.25" customHeight="1" x14ac:dyDescent="0.25">
      <c r="AO1483" s="159" t="s">
        <v>90</v>
      </c>
      <c r="AP1483" s="158">
        <f>_xll.qlInterestRateIndexFixingDate(Currency&amp;"ibor"&amp;Tenor,AQ1483,Trigger)</f>
        <v>49682</v>
      </c>
      <c r="AQ1483" s="158">
        <f>_xll.qlCalendarAdvance(Calendar,AQ1482,AO1483,"f",,Trigger)</f>
        <v>49684</v>
      </c>
      <c r="AR1483" s="158">
        <f>_xll.qlInterestRateIndexMaturity(Currency&amp;"ibor"&amp;Tenor,AQ1483,Trigger)</f>
        <v>49716</v>
      </c>
      <c r="AS1483" s="320">
        <f>_xll.qlIndexFixing($AC$5,AP1483,TRUE,_xll.ohTrigger(Trigger,Trigger1M))</f>
        <v>1.4566190477841301E-2</v>
      </c>
      <c r="AT1483" s="320">
        <f>_xll.qlIndexFixing($AU$1,AP1483,TRUE,_xll.ohTrigger(Trigger,Trigger1M))</f>
        <v>1.4540629529048721E-2</v>
      </c>
    </row>
    <row r="1484" spans="41:46" ht="11.25" customHeight="1" x14ac:dyDescent="0.25">
      <c r="AO1484" s="159" t="s">
        <v>90</v>
      </c>
      <c r="AP1484" s="158">
        <f>_xll.qlInterestRateIndexFixingDate(Currency&amp;"ibor"&amp;Tenor,AQ1484,Trigger)</f>
        <v>49689</v>
      </c>
      <c r="AQ1484" s="158">
        <f>_xll.qlCalendarAdvance(Calendar,AQ1483,AO1484,"f",,Trigger)</f>
        <v>49691</v>
      </c>
      <c r="AR1484" s="158">
        <f>_xll.qlInterestRateIndexMaturity(Currency&amp;"ibor"&amp;Tenor,AQ1484,Trigger)</f>
        <v>49723</v>
      </c>
      <c r="AS1484" s="320">
        <f>_xll.qlIndexFixing($AC$5,AP1484,TRUE,_xll.ohTrigger(Trigger,Trigger1M))</f>
        <v>1.4571419554423037E-2</v>
      </c>
      <c r="AT1484" s="320">
        <f>_xll.qlIndexFixing($AU$1,AP1484,TRUE,_xll.ohTrigger(Trigger,Trigger1M))</f>
        <v>1.4534297179226718E-2</v>
      </c>
    </row>
    <row r="1485" spans="41:46" ht="11.25" customHeight="1" x14ac:dyDescent="0.25">
      <c r="AO1485" s="159" t="s">
        <v>90</v>
      </c>
      <c r="AP1485" s="158">
        <f>_xll.qlInterestRateIndexFixingDate(Currency&amp;"ibor"&amp;Tenor,AQ1485,Trigger)</f>
        <v>49696</v>
      </c>
      <c r="AQ1485" s="158">
        <f>_xll.qlCalendarAdvance(Calendar,AQ1484,AO1485,"f",,Trigger)</f>
        <v>49698</v>
      </c>
      <c r="AR1485" s="158">
        <f>_xll.qlInterestRateIndexMaturity(Currency&amp;"ibor"&amp;Tenor,AQ1485,Trigger)</f>
        <v>49730</v>
      </c>
      <c r="AS1485" s="320">
        <f>_xll.qlIndexFixing($AC$5,AP1485,TRUE,_xll.ohTrigger(Trigger,Trigger1M))</f>
        <v>1.457664863343533E-2</v>
      </c>
      <c r="AT1485" s="320">
        <f>_xll.qlIndexFixing($AU$1,AP1485,TRUE,_xll.ohTrigger(Trigger,Trigger1M))</f>
        <v>1.4527983067298411E-2</v>
      </c>
    </row>
    <row r="1486" spans="41:46" ht="11.25" customHeight="1" x14ac:dyDescent="0.25">
      <c r="AO1486" s="159" t="s">
        <v>90</v>
      </c>
      <c r="AP1486" s="158">
        <f>_xll.qlInterestRateIndexFixingDate(Currency&amp;"ibor"&amp;Tenor,AQ1486,Trigger)</f>
        <v>49703</v>
      </c>
      <c r="AQ1486" s="158">
        <f>_xll.qlCalendarAdvance(Calendar,AQ1485,AO1486,"f",,Trigger)</f>
        <v>49705</v>
      </c>
      <c r="AR1486" s="158">
        <f>_xll.qlInterestRateIndexMaturity(Currency&amp;"ibor"&amp;Tenor,AQ1486,Trigger)</f>
        <v>49734</v>
      </c>
      <c r="AS1486" s="320">
        <f>_xll.qlIndexFixing($AC$5,AP1486,TRUE,_xll.ohTrigger(Trigger,Trigger1M))</f>
        <v>1.4579871788507136E-2</v>
      </c>
      <c r="AT1486" s="320">
        <f>_xll.qlIndexFixing($AU$1,AP1486,TRUE,_xll.ohTrigger(Trigger,Trigger1M))</f>
        <v>1.4522153590997422E-2</v>
      </c>
    </row>
    <row r="1487" spans="41:46" ht="11.25" customHeight="1" x14ac:dyDescent="0.25">
      <c r="AO1487" s="159" t="s">
        <v>90</v>
      </c>
      <c r="AP1487" s="158">
        <f>_xll.qlInterestRateIndexFixingDate(Currency&amp;"ibor"&amp;Tenor,AQ1487,Trigger)</f>
        <v>49710</v>
      </c>
      <c r="AQ1487" s="158">
        <f>_xll.qlCalendarAdvance(Calendar,AQ1486,AO1487,"f",,Trigger)</f>
        <v>49712</v>
      </c>
      <c r="AR1487" s="158">
        <f>_xll.qlInterestRateIndexMaturity(Currency&amp;"ibor"&amp;Tenor,AQ1487,Trigger)</f>
        <v>49741</v>
      </c>
      <c r="AS1487" s="320">
        <f>_xll.qlIndexFixing($AC$5,AP1487,TRUE,_xll.ohTrigger(Trigger,Trigger1M))</f>
        <v>1.4585100236821434E-2</v>
      </c>
      <c r="AT1487" s="320">
        <f>_xll.qlIndexFixing($AU$1,AP1487,TRUE,_xll.ohTrigger(Trigger,Trigger1M))</f>
        <v>1.451587323225953E-2</v>
      </c>
    </row>
    <row r="1488" spans="41:46" ht="11.25" customHeight="1" x14ac:dyDescent="0.25">
      <c r="AO1488" s="159" t="s">
        <v>90</v>
      </c>
      <c r="AP1488" s="158">
        <f>_xll.qlInterestRateIndexFixingDate(Currency&amp;"ibor"&amp;Tenor,AQ1488,Trigger)</f>
        <v>49717</v>
      </c>
      <c r="AQ1488" s="158">
        <f>_xll.qlCalendarAdvance(Calendar,AQ1487,AO1488,"f",,Trigger)</f>
        <v>49719</v>
      </c>
      <c r="AR1488" s="158">
        <f>_xll.qlInterestRateIndexMaturity(Currency&amp;"ibor"&amp;Tenor,AQ1488,Trigger)</f>
        <v>49748</v>
      </c>
      <c r="AS1488" s="320">
        <f>_xll.qlIndexFixing($AC$5,AP1488,TRUE,_xll.ohTrigger(Trigger,Trigger1M))</f>
        <v>1.4590328687335351E-2</v>
      </c>
      <c r="AT1488" s="320">
        <f>_xll.qlIndexFixing($AU$1,AP1488,TRUE,_xll.ohTrigger(Trigger,Trigger1M))</f>
        <v>1.4509611617851864E-2</v>
      </c>
    </row>
    <row r="1489" spans="41:46" ht="11.25" customHeight="1" x14ac:dyDescent="0.25">
      <c r="AO1489" s="159" t="s">
        <v>90</v>
      </c>
      <c r="AP1489" s="158">
        <f>_xll.qlInterestRateIndexFixingDate(Currency&amp;"ibor"&amp;Tenor,AQ1489,Trigger)</f>
        <v>49724</v>
      </c>
      <c r="AQ1489" s="158">
        <f>_xll.qlCalendarAdvance(Calendar,AQ1488,AO1489,"f",,Trigger)</f>
        <v>49726</v>
      </c>
      <c r="AR1489" s="158">
        <f>_xll.qlInterestRateIndexMaturity(Currency&amp;"ibor"&amp;Tenor,AQ1489,Trigger)</f>
        <v>49755</v>
      </c>
      <c r="AS1489" s="320">
        <f>_xll.qlIndexFixing($AC$5,AP1489,TRUE,_xll.ohTrigger(Trigger,Trigger1M))</f>
        <v>1.4595557140048889E-2</v>
      </c>
      <c r="AT1489" s="320">
        <f>_xll.qlIndexFixing($AU$1,AP1489,TRUE,_xll.ohTrigger(Trigger,Trigger1M))</f>
        <v>1.4503368930472417E-2</v>
      </c>
    </row>
    <row r="1490" spans="41:46" ht="11.25" customHeight="1" x14ac:dyDescent="0.25">
      <c r="AO1490" s="159" t="s">
        <v>90</v>
      </c>
      <c r="AP1490" s="158">
        <f>_xll.qlInterestRateIndexFixingDate(Currency&amp;"ibor"&amp;Tenor,AQ1490,Trigger)</f>
        <v>49731</v>
      </c>
      <c r="AQ1490" s="158">
        <f>_xll.qlCalendarAdvance(Calendar,AQ1489,AO1490,"f",,Trigger)</f>
        <v>49733</v>
      </c>
      <c r="AR1490" s="158">
        <f>_xll.qlInterestRateIndexMaturity(Currency&amp;"ibor"&amp;Tenor,AQ1490,Trigger)</f>
        <v>49762</v>
      </c>
      <c r="AS1490" s="320">
        <f>_xll.qlIndexFixing($AC$5,AP1490,TRUE,_xll.ohTrigger(Trigger,Trigger1M))</f>
        <v>1.4600785594962046E-2</v>
      </c>
      <c r="AT1490" s="320">
        <f>_xll.qlIndexFixing($AU$1,AP1490,TRUE,_xll.ohTrigger(Trigger,Trigger1M))</f>
        <v>1.4497145352835725E-2</v>
      </c>
    </row>
    <row r="1491" spans="41:46" ht="11.25" customHeight="1" x14ac:dyDescent="0.25">
      <c r="AO1491" s="159" t="s">
        <v>90</v>
      </c>
      <c r="AP1491" s="158">
        <f>_xll.qlInterestRateIndexFixingDate(Currency&amp;"ibor"&amp;Tenor,AQ1491,Trigger)</f>
        <v>49738</v>
      </c>
      <c r="AQ1491" s="158">
        <f>_xll.qlCalendarAdvance(Calendar,AQ1490,AO1491,"f",,Trigger)</f>
        <v>49740</v>
      </c>
      <c r="AR1491" s="158">
        <f>_xll.qlInterestRateIndexMaturity(Currency&amp;"ibor"&amp;Tenor,AQ1491,Trigger)</f>
        <v>49772</v>
      </c>
      <c r="AS1491" s="320">
        <f>_xll.qlIndexFixing($AC$5,AP1491,TRUE,_xll.ohTrigger(Trigger,Trigger1M))</f>
        <v>1.4608023158473316E-2</v>
      </c>
      <c r="AT1491" s="320">
        <f>_xll.qlIndexFixing($AU$1,AP1491,TRUE,_xll.ohTrigger(Trigger,Trigger1M))</f>
        <v>1.449049162421584E-2</v>
      </c>
    </row>
    <row r="1492" spans="41:46" ht="11.25" customHeight="1" x14ac:dyDescent="0.25">
      <c r="AO1492" s="159" t="s">
        <v>90</v>
      </c>
      <c r="AP1492" s="158">
        <f>_xll.qlInterestRateIndexFixingDate(Currency&amp;"ibor"&amp;Tenor,AQ1492,Trigger)</f>
        <v>49745</v>
      </c>
      <c r="AQ1492" s="158">
        <f>_xll.qlCalendarAdvance(Calendar,AQ1491,AO1492,"f",,Trigger)</f>
        <v>49747</v>
      </c>
      <c r="AR1492" s="158">
        <f>_xll.qlInterestRateIndexMaturity(Currency&amp;"ibor"&amp;Tenor,AQ1492,Trigger)</f>
        <v>49780</v>
      </c>
      <c r="AS1492" s="320">
        <f>_xll.qlIndexFixing($AC$5,AP1492,TRUE,_xll.ohTrigger(Trigger,Trigger1M))</f>
        <v>1.4613922245500663E-2</v>
      </c>
      <c r="AT1492" s="320">
        <f>_xll.qlIndexFixing($AU$1,AP1492,TRUE,_xll.ohTrigger(Trigger,Trigger1M))</f>
        <v>1.4484161854864524E-2</v>
      </c>
    </row>
    <row r="1493" spans="41:46" ht="11.25" customHeight="1" x14ac:dyDescent="0.25">
      <c r="AO1493" s="159" t="s">
        <v>90</v>
      </c>
      <c r="AP1493" s="158">
        <f>_xll.qlInterestRateIndexFixingDate(Currency&amp;"ibor"&amp;Tenor,AQ1493,Trigger)</f>
        <v>49752</v>
      </c>
      <c r="AQ1493" s="158">
        <f>_xll.qlCalendarAdvance(Calendar,AQ1492,AO1493,"f",,Trigger)</f>
        <v>49754</v>
      </c>
      <c r="AR1493" s="158">
        <f>_xll.qlInterestRateIndexMaturity(Currency&amp;"ibor"&amp;Tenor,AQ1493,Trigger)</f>
        <v>49786</v>
      </c>
      <c r="AS1493" s="320">
        <f>_xll.qlIndexFixing($AC$5,AP1493,TRUE,_xll.ohTrigger(Trigger,Trigger1M))</f>
        <v>1.4618481352903778E-2</v>
      </c>
      <c r="AT1493" s="320">
        <f>_xll.qlIndexFixing($AU$1,AP1493,TRUE,_xll.ohTrigger(Trigger,Trigger1M))</f>
        <v>1.447814866326752E-2</v>
      </c>
    </row>
    <row r="1494" spans="41:46" ht="11.25" customHeight="1" x14ac:dyDescent="0.25">
      <c r="AO1494" s="159" t="s">
        <v>90</v>
      </c>
      <c r="AP1494" s="158">
        <f>_xll.qlInterestRateIndexFixingDate(Currency&amp;"ibor"&amp;Tenor,AQ1494,Trigger)</f>
        <v>49759</v>
      </c>
      <c r="AQ1494" s="158">
        <f>_xll.qlCalendarAdvance(Calendar,AQ1493,AO1494,"f",,Trigger)</f>
        <v>49761</v>
      </c>
      <c r="AR1494" s="158">
        <f>_xll.qlInterestRateIndexMaturity(Currency&amp;"ibor"&amp;Tenor,AQ1494,Trigger)</f>
        <v>49793</v>
      </c>
      <c r="AS1494" s="320">
        <f>_xll.qlIndexFixing($AC$5,AP1494,TRUE,_xll.ohTrigger(Trigger,Trigger1M))</f>
        <v>1.4623710453758598E-2</v>
      </c>
      <c r="AT1494" s="320">
        <f>_xll.qlIndexFixing($AU$1,AP1494,TRUE,_xll.ohTrigger(Trigger,Trigger1M))</f>
        <v>1.4472006915072499E-2</v>
      </c>
    </row>
    <row r="1495" spans="41:46" ht="11.25" customHeight="1" x14ac:dyDescent="0.25">
      <c r="AO1495" s="159" t="s">
        <v>90</v>
      </c>
      <c r="AP1495" s="158">
        <f>_xll.qlInterestRateIndexFixingDate(Currency&amp;"ibor"&amp;Tenor,AQ1495,Trigger)</f>
        <v>49766</v>
      </c>
      <c r="AQ1495" s="158">
        <f>_xll.qlCalendarAdvance(Calendar,AQ1494,AO1495,"f",,Trigger)</f>
        <v>49768</v>
      </c>
      <c r="AR1495" s="158">
        <f>_xll.qlInterestRateIndexMaturity(Currency&amp;"ibor"&amp;Tenor,AQ1495,Trigger)</f>
        <v>49800</v>
      </c>
      <c r="AS1495" s="320">
        <f>_xll.qlIndexFixing($AC$5,AP1495,TRUE,_xll.ohTrigger(Trigger,Trigger1M))</f>
        <v>1.4628939557043974E-2</v>
      </c>
      <c r="AT1495" s="320">
        <f>_xll.qlIndexFixing($AU$1,AP1495,TRUE,_xll.ohTrigger(Trigger,Trigger1M))</f>
        <v>1.446588523202702E-2</v>
      </c>
    </row>
    <row r="1496" spans="41:46" ht="11.25" customHeight="1" x14ac:dyDescent="0.25">
      <c r="AO1496" s="159" t="s">
        <v>90</v>
      </c>
      <c r="AP1496" s="158">
        <f>_xll.qlInterestRateIndexFixingDate(Currency&amp;"ibor"&amp;Tenor,AQ1496,Trigger)</f>
        <v>49773</v>
      </c>
      <c r="AQ1496" s="158">
        <f>_xll.qlCalendarAdvance(Calendar,AQ1495,AO1496,"f",,Trigger)</f>
        <v>49775</v>
      </c>
      <c r="AR1496" s="158">
        <f>_xll.qlInterestRateIndexMaturity(Currency&amp;"ibor"&amp;Tenor,AQ1496,Trigger)</f>
        <v>49807</v>
      </c>
      <c r="AS1496" s="320">
        <f>_xll.qlIndexFixing($AC$5,AP1496,TRUE,_xll.ohTrigger(Trigger,Trigger1M))</f>
        <v>1.4634168662754909E-2</v>
      </c>
      <c r="AT1496" s="320">
        <f>_xll.qlIndexFixing($AU$1,AP1496,TRUE,_xll.ohTrigger(Trigger,Trigger1M))</f>
        <v>1.4459783796857417E-2</v>
      </c>
    </row>
    <row r="1497" spans="41:46" ht="11.25" customHeight="1" x14ac:dyDescent="0.25">
      <c r="AO1497" s="159" t="s">
        <v>90</v>
      </c>
      <c r="AP1497" s="158">
        <f>_xll.qlInterestRateIndexFixingDate(Currency&amp;"ibor"&amp;Tenor,AQ1497,Trigger)</f>
        <v>49780</v>
      </c>
      <c r="AQ1497" s="158">
        <f>_xll.qlCalendarAdvance(Calendar,AQ1496,AO1497,"f",,Trigger)</f>
        <v>49782</v>
      </c>
      <c r="AR1497" s="158">
        <f>_xll.qlInterestRateIndexMaturity(Currency&amp;"ibor"&amp;Tenor,AQ1497,Trigger)</f>
        <v>49814</v>
      </c>
      <c r="AS1497" s="320">
        <f>_xll.qlIndexFixing($AC$5,AP1497,TRUE,_xll.ohTrigger(Trigger,Trigger1M))</f>
        <v>1.4538302779378287E-2</v>
      </c>
      <c r="AT1497" s="320">
        <f>_xll.qlIndexFixing($AU$1,AP1497,TRUE,_xll.ohTrigger(Trigger,Trigger1M))</f>
        <v>1.4453702792287526E-2</v>
      </c>
    </row>
    <row r="1498" spans="41:46" ht="11.25" customHeight="1" x14ac:dyDescent="0.25">
      <c r="AO1498" s="159" t="s">
        <v>90</v>
      </c>
      <c r="AP1498" s="158">
        <f>_xll.qlInterestRateIndexFixingDate(Currency&amp;"ibor"&amp;Tenor,AQ1498,Trigger)</f>
        <v>49787</v>
      </c>
      <c r="AQ1498" s="158">
        <f>_xll.qlCalendarAdvance(Calendar,AQ1497,AO1498,"f",,Trigger)</f>
        <v>49789</v>
      </c>
      <c r="AR1498" s="158">
        <f>_xll.qlInterestRateIndexMaturity(Currency&amp;"ibor"&amp;Tenor,AQ1498,Trigger)</f>
        <v>49821</v>
      </c>
      <c r="AS1498" s="320">
        <f>_xll.qlIndexFixing($AC$5,AP1498,TRUE,_xll.ohTrigger(Trigger,Trigger1M))</f>
        <v>1.4401779114195379E-2</v>
      </c>
      <c r="AT1498" s="320">
        <f>_xll.qlIndexFixing($AU$1,AP1498,TRUE,_xll.ohTrigger(Trigger,Trigger1M))</f>
        <v>1.4447642401038685E-2</v>
      </c>
    </row>
    <row r="1499" spans="41:46" ht="11.25" customHeight="1" x14ac:dyDescent="0.25">
      <c r="AO1499" s="159" t="s">
        <v>90</v>
      </c>
      <c r="AP1499" s="158">
        <f>_xll.qlInterestRateIndexFixingDate(Currency&amp;"ibor"&amp;Tenor,AQ1499,Trigger)</f>
        <v>49794</v>
      </c>
      <c r="AQ1499" s="158">
        <f>_xll.qlCalendarAdvance(Calendar,AQ1498,AO1499,"f",,Trigger)</f>
        <v>49797</v>
      </c>
      <c r="AR1499" s="158">
        <f>_xll.qlInterestRateIndexMaturity(Currency&amp;"ibor"&amp;Tenor,AQ1499,Trigger)</f>
        <v>49828</v>
      </c>
      <c r="AS1499" s="320">
        <f>_xll.qlIndexFixing($AC$5,AP1499,TRUE,_xll.ohTrigger(Trigger,Trigger1M))</f>
        <v>1.4252675988941286E-2</v>
      </c>
      <c r="AT1499" s="320">
        <f>_xll.qlIndexFixing($AU$1,AP1499,TRUE,_xll.ohTrigger(Trigger,Trigger1M))</f>
        <v>1.4440881560912234E-2</v>
      </c>
    </row>
    <row r="1500" spans="41:46" ht="11.25" customHeight="1" x14ac:dyDescent="0.25">
      <c r="AO1500" s="159" t="s">
        <v>90</v>
      </c>
      <c r="AP1500" s="158">
        <f>_xll.qlInterestRateIndexFixingDate(Currency&amp;"ibor"&amp;Tenor,AQ1500,Trigger)</f>
        <v>49802</v>
      </c>
      <c r="AQ1500" s="158">
        <f>_xll.qlCalendarAdvance(Calendar,AQ1499,AO1500,"f",,Trigger)</f>
        <v>49804</v>
      </c>
      <c r="AR1500" s="158">
        <f>_xll.qlInterestRateIndexMaturity(Currency&amp;"ibor"&amp;Tenor,AQ1500,Trigger)</f>
        <v>49835</v>
      </c>
      <c r="AS1500" s="320">
        <f>_xll.qlIndexFixing($AC$5,AP1500,TRUE,_xll.ohTrigger(Trigger,Trigger1M))</f>
        <v>1.4111056067414675E-2</v>
      </c>
      <c r="AT1500" s="320">
        <f>_xll.qlIndexFixing($AU$1,AP1500,TRUE,_xll.ohTrigger(Trigger,Trigger1M))</f>
        <v>1.4434864681326699E-2</v>
      </c>
    </row>
    <row r="1501" spans="41:46" ht="11.25" customHeight="1" x14ac:dyDescent="0.25">
      <c r="AO1501" s="159" t="s">
        <v>90</v>
      </c>
      <c r="AP1501" s="158">
        <f>_xll.qlInterestRateIndexFixingDate(Currency&amp;"ibor"&amp;Tenor,AQ1501,Trigger)</f>
        <v>49809</v>
      </c>
      <c r="AQ1501" s="158">
        <f>_xll.qlCalendarAdvance(Calendar,AQ1500,AO1501,"f",,Trigger)</f>
        <v>49811</v>
      </c>
      <c r="AR1501" s="158">
        <f>_xll.qlInterestRateIndexMaturity(Currency&amp;"ibor"&amp;Tenor,AQ1501,Trigger)</f>
        <v>49842</v>
      </c>
      <c r="AS1501" s="320">
        <f>_xll.qlIndexFixing($AC$5,AP1501,TRUE,_xll.ohTrigger(Trigger,Trigger1M))</f>
        <v>1.4010893801580991E-2</v>
      </c>
      <c r="AT1501" s="320">
        <f>_xll.qlIndexFixing($AU$1,AP1501,TRUE,_xll.ohTrigger(Trigger,Trigger1M))</f>
        <v>1.4428868975335652E-2</v>
      </c>
    </row>
    <row r="1502" spans="41:46" ht="11.25" customHeight="1" x14ac:dyDescent="0.25">
      <c r="AO1502" s="159" t="s">
        <v>90</v>
      </c>
      <c r="AP1502" s="158">
        <f>_xll.qlInterestRateIndexFixingDate(Currency&amp;"ibor"&amp;Tenor,AQ1502,Trigger)</f>
        <v>49816</v>
      </c>
      <c r="AQ1502" s="158">
        <f>_xll.qlCalendarAdvance(Calendar,AQ1501,AO1502,"f",,Trigger)</f>
        <v>49818</v>
      </c>
      <c r="AR1502" s="158">
        <f>_xll.qlInterestRateIndexMaturity(Currency&amp;"ibor"&amp;Tenor,AQ1502,Trigger)</f>
        <v>49849</v>
      </c>
      <c r="AS1502" s="320">
        <f>_xll.qlIndexFixing($AC$5,AP1502,TRUE,_xll.ohTrigger(Trigger,Trigger1M))</f>
        <v>1.4014942774227188E-2</v>
      </c>
      <c r="AT1502" s="320">
        <f>_xll.qlIndexFixing($AU$1,AP1502,TRUE,_xll.ohTrigger(Trigger,Trigger1M))</f>
        <v>1.4422894625654875E-2</v>
      </c>
    </row>
    <row r="1503" spans="41:46" ht="11.25" customHeight="1" x14ac:dyDescent="0.25">
      <c r="AO1503" s="159" t="s">
        <v>90</v>
      </c>
      <c r="AP1503" s="158">
        <f>_xll.qlInterestRateIndexFixingDate(Currency&amp;"ibor"&amp;Tenor,AQ1503,Trigger)</f>
        <v>49823</v>
      </c>
      <c r="AQ1503" s="158">
        <f>_xll.qlCalendarAdvance(Calendar,AQ1502,AO1503,"f",,Trigger)</f>
        <v>49825</v>
      </c>
      <c r="AR1503" s="158">
        <f>_xll.qlInterestRateIndexMaturity(Currency&amp;"ibor"&amp;Tenor,AQ1503,Trigger)</f>
        <v>49856</v>
      </c>
      <c r="AS1503" s="320">
        <f>_xll.qlIndexFixing($AC$5,AP1503,TRUE,_xll.ohTrigger(Trigger,Trigger1M))</f>
        <v>1.4018991748283869E-2</v>
      </c>
      <c r="AT1503" s="320">
        <f>_xll.qlIndexFixing($AU$1,AP1503,TRUE,_xll.ohTrigger(Trigger,Trigger1M))</f>
        <v>1.4416941815000145E-2</v>
      </c>
    </row>
    <row r="1504" spans="41:46" ht="11.25" customHeight="1" x14ac:dyDescent="0.25">
      <c r="AO1504" s="159" t="s">
        <v>90</v>
      </c>
      <c r="AP1504" s="158">
        <f>_xll.qlInterestRateIndexFixingDate(Currency&amp;"ibor"&amp;Tenor,AQ1504,Trigger)</f>
        <v>49830</v>
      </c>
      <c r="AQ1504" s="158">
        <f>_xll.qlCalendarAdvance(Calendar,AQ1503,AO1504,"f",,Trigger)</f>
        <v>49832</v>
      </c>
      <c r="AR1504" s="158">
        <f>_xll.qlInterestRateIndexMaturity(Currency&amp;"ibor"&amp;Tenor,AQ1504,Trigger)</f>
        <v>49863</v>
      </c>
      <c r="AS1504" s="320">
        <f>_xll.qlIndexFixing($AC$5,AP1504,TRUE,_xll.ohTrigger(Trigger,Trigger1M))</f>
        <v>1.4023040723751035E-2</v>
      </c>
      <c r="AT1504" s="320">
        <f>_xll.qlIndexFixing($AU$1,AP1504,TRUE,_xll.ohTrigger(Trigger,Trigger1M))</f>
        <v>1.441101072608466E-2</v>
      </c>
    </row>
    <row r="1505" spans="41:46" ht="11.25" customHeight="1" x14ac:dyDescent="0.25">
      <c r="AO1505" s="159" t="s">
        <v>90</v>
      </c>
      <c r="AP1505" s="158">
        <f>_xll.qlInterestRateIndexFixingDate(Currency&amp;"ibor"&amp;Tenor,AQ1505,Trigger)</f>
        <v>49837</v>
      </c>
      <c r="AQ1505" s="158">
        <f>_xll.qlCalendarAdvance(Calendar,AQ1504,AO1505,"f",,Trigger)</f>
        <v>49839</v>
      </c>
      <c r="AR1505" s="158">
        <f>_xll.qlInterestRateIndexMaturity(Currency&amp;"ibor"&amp;Tenor,AQ1505,Trigger)</f>
        <v>49870</v>
      </c>
      <c r="AS1505" s="320">
        <f>_xll.qlIndexFixing($AC$5,AP1505,TRUE,_xll.ohTrigger(Trigger,Trigger1M))</f>
        <v>1.4027089700626107E-2</v>
      </c>
      <c r="AT1505" s="320">
        <f>_xll.qlIndexFixing($AU$1,AP1505,TRUE,_xll.ohTrigger(Trigger,Trigger1M))</f>
        <v>1.4405101541626778E-2</v>
      </c>
    </row>
    <row r="1506" spans="41:46" ht="11.25" customHeight="1" x14ac:dyDescent="0.25">
      <c r="AO1506" s="159" t="s">
        <v>90</v>
      </c>
      <c r="AP1506" s="158">
        <f>_xll.qlInterestRateIndexFixingDate(Currency&amp;"ibor"&amp;Tenor,AQ1506,Trigger)</f>
        <v>49844</v>
      </c>
      <c r="AQ1506" s="158">
        <f>_xll.qlCalendarAdvance(Calendar,AQ1505,AO1506,"f",,Trigger)</f>
        <v>49846</v>
      </c>
      <c r="AR1506" s="158">
        <f>_xll.qlInterestRateIndexMaturity(Currency&amp;"ibor"&amp;Tenor,AQ1506,Trigger)</f>
        <v>49877</v>
      </c>
      <c r="AS1506" s="320">
        <f>_xll.qlIndexFixing($AC$5,AP1506,TRUE,_xll.ohTrigger(Trigger,Trigger1M))</f>
        <v>1.4031138678911663E-2</v>
      </c>
      <c r="AT1506" s="320">
        <f>_xll.qlIndexFixing($AU$1,AP1506,TRUE,_xll.ohTrigger(Trigger,Trigger1M))</f>
        <v>1.4399214444339699E-2</v>
      </c>
    </row>
    <row r="1507" spans="41:46" ht="11.25" customHeight="1" x14ac:dyDescent="0.25">
      <c r="AO1507" s="159" t="s">
        <v>90</v>
      </c>
      <c r="AP1507" s="158">
        <f>_xll.qlInterestRateIndexFixingDate(Currency&amp;"ibor"&amp;Tenor,AQ1507,Trigger)</f>
        <v>49851</v>
      </c>
      <c r="AQ1507" s="158">
        <f>_xll.qlCalendarAdvance(Calendar,AQ1506,AO1507,"f",,Trigger)</f>
        <v>49853</v>
      </c>
      <c r="AR1507" s="158">
        <f>_xll.qlInterestRateIndexMaturity(Currency&amp;"ibor"&amp;Tenor,AQ1507,Trigger)</f>
        <v>49884</v>
      </c>
      <c r="AS1507" s="320">
        <f>_xll.qlIndexFixing($AC$5,AP1507,TRUE,_xll.ohTrigger(Trigger,Trigger1M))</f>
        <v>1.4035187658605126E-2</v>
      </c>
      <c r="AT1507" s="320">
        <f>_xll.qlIndexFixing($AU$1,AP1507,TRUE,_xll.ohTrigger(Trigger,Trigger1M))</f>
        <v>1.4393349616941777E-2</v>
      </c>
    </row>
    <row r="1508" spans="41:46" ht="11.25" customHeight="1" x14ac:dyDescent="0.25">
      <c r="AO1508" s="159" t="s">
        <v>90</v>
      </c>
      <c r="AP1508" s="158">
        <f>_xll.qlInterestRateIndexFixingDate(Currency&amp;"ibor"&amp;Tenor,AQ1508,Trigger)</f>
        <v>49858</v>
      </c>
      <c r="AQ1508" s="158">
        <f>_xll.qlCalendarAdvance(Calendar,AQ1507,AO1508,"f",,Trigger)</f>
        <v>49860</v>
      </c>
      <c r="AR1508" s="158">
        <f>_xll.qlInterestRateIndexMaturity(Currency&amp;"ibor"&amp;Tenor,AQ1508,Trigger)</f>
        <v>49891</v>
      </c>
      <c r="AS1508" s="320">
        <f>_xll.qlIndexFixing($AC$5,AP1508,TRUE,_xll.ohTrigger(Trigger,Trigger1M))</f>
        <v>1.4039236639711654E-2</v>
      </c>
      <c r="AT1508" s="320">
        <f>_xll.qlIndexFixing($AU$1,AP1508,TRUE,_xll.ohTrigger(Trigger,Trigger1M))</f>
        <v>1.4387507242146214E-2</v>
      </c>
    </row>
    <row r="1509" spans="41:46" ht="11.25" customHeight="1" x14ac:dyDescent="0.25">
      <c r="AO1509" s="159" t="s">
        <v>90</v>
      </c>
      <c r="AP1509" s="158">
        <f>_xll.qlInterestRateIndexFixingDate(Currency&amp;"ibor"&amp;Tenor,AQ1509,Trigger)</f>
        <v>49865</v>
      </c>
      <c r="AQ1509" s="158">
        <f>_xll.qlCalendarAdvance(Calendar,AQ1508,AO1509,"f",,Trigger)</f>
        <v>49867</v>
      </c>
      <c r="AR1509" s="158">
        <f>_xll.qlInterestRateIndexMaturity(Currency&amp;"ibor"&amp;Tenor,AQ1509,Trigger)</f>
        <v>49898</v>
      </c>
      <c r="AS1509" s="320">
        <f>_xll.qlIndexFixing($AC$5,AP1509,TRUE,_xll.ohTrigger(Trigger,Trigger1M))</f>
        <v>1.4043285622226084E-2</v>
      </c>
      <c r="AT1509" s="320">
        <f>_xll.qlIndexFixing($AU$1,AP1509,TRUE,_xll.ohTrigger(Trigger,Trigger1M))</f>
        <v>1.4381687502663628E-2</v>
      </c>
    </row>
    <row r="1510" spans="41:46" ht="11.25" customHeight="1" x14ac:dyDescent="0.25">
      <c r="AO1510" s="159" t="s">
        <v>90</v>
      </c>
      <c r="AP1510" s="158">
        <f>_xll.qlInterestRateIndexFixingDate(Currency&amp;"ibor"&amp;Tenor,AQ1510,Trigger)</f>
        <v>49872</v>
      </c>
      <c r="AQ1510" s="158">
        <f>_xll.qlCalendarAdvance(Calendar,AQ1509,AO1510,"f",,Trigger)</f>
        <v>49874</v>
      </c>
      <c r="AR1510" s="158">
        <f>_xll.qlInterestRateIndexMaturity(Currency&amp;"ibor"&amp;Tenor,AQ1510,Trigger)</f>
        <v>49905</v>
      </c>
      <c r="AS1510" s="320">
        <f>_xll.qlIndexFixing($AC$5,AP1510,TRUE,_xll.ohTrigger(Trigger,Trigger1M))</f>
        <v>1.404733460615358E-2</v>
      </c>
      <c r="AT1510" s="320">
        <f>_xll.qlIndexFixing($AU$1,AP1510,TRUE,_xll.ohTrigger(Trigger,Trigger1M))</f>
        <v>1.4375890581209801E-2</v>
      </c>
    </row>
    <row r="1511" spans="41:46" ht="11.25" customHeight="1" x14ac:dyDescent="0.25">
      <c r="AO1511" s="159" t="s">
        <v>90</v>
      </c>
      <c r="AP1511" s="158">
        <f>_xll.qlInterestRateIndexFixingDate(Currency&amp;"ibor"&amp;Tenor,AQ1511,Trigger)</f>
        <v>49879</v>
      </c>
      <c r="AQ1511" s="158">
        <f>_xll.qlCalendarAdvance(Calendar,AQ1510,AO1511,"f",,Trigger)</f>
        <v>49881</v>
      </c>
      <c r="AR1511" s="158">
        <f>_xll.qlInterestRateIndexMaturity(Currency&amp;"ibor"&amp;Tenor,AQ1511,Trigger)</f>
        <v>49912</v>
      </c>
      <c r="AS1511" s="320">
        <f>_xll.qlIndexFixing($AC$5,AP1511,TRUE,_xll.ohTrigger(Trigger,Trigger1M))</f>
        <v>1.4051383591488982E-2</v>
      </c>
      <c r="AT1511" s="320">
        <f>_xll.qlIndexFixing($AU$1,AP1511,TRUE,_xll.ohTrigger(Trigger,Trigger1M))</f>
        <v>1.4370116660503087E-2</v>
      </c>
    </row>
    <row r="1512" spans="41:46" ht="11.25" customHeight="1" x14ac:dyDescent="0.25">
      <c r="AO1512" s="159" t="s">
        <v>90</v>
      </c>
      <c r="AP1512" s="158">
        <f>_xll.qlInterestRateIndexFixingDate(Currency&amp;"ibor"&amp;Tenor,AQ1512,Trigger)</f>
        <v>49886</v>
      </c>
      <c r="AQ1512" s="158">
        <f>_xll.qlCalendarAdvance(Calendar,AQ1511,AO1512,"f",,Trigger)</f>
        <v>49888</v>
      </c>
      <c r="AR1512" s="158">
        <f>_xll.qlInterestRateIndexMaturity(Currency&amp;"ibor"&amp;Tenor,AQ1512,Trigger)</f>
        <v>49919</v>
      </c>
      <c r="AS1512" s="320">
        <f>_xll.qlIndexFixing($AC$5,AP1512,TRUE,_xll.ohTrigger(Trigger,Trigger1M))</f>
        <v>1.4055432578234868E-2</v>
      </c>
      <c r="AT1512" s="320">
        <f>_xll.qlIndexFixing($AU$1,AP1512,TRUE,_xll.ohTrigger(Trigger,Trigger1M))</f>
        <v>1.4364365923251528E-2</v>
      </c>
    </row>
    <row r="1513" spans="41:46" ht="11.25" customHeight="1" x14ac:dyDescent="0.25">
      <c r="AO1513" s="159" t="s">
        <v>90</v>
      </c>
      <c r="AP1513" s="158">
        <f>_xll.qlInterestRateIndexFixingDate(Currency&amp;"ibor"&amp;Tenor,AQ1513,Trigger)</f>
        <v>49893</v>
      </c>
      <c r="AQ1513" s="158">
        <f>_xll.qlCalendarAdvance(Calendar,AQ1512,AO1513,"f",,Trigger)</f>
        <v>49895</v>
      </c>
      <c r="AR1513" s="158">
        <f>_xll.qlInterestRateIndexMaturity(Currency&amp;"ibor"&amp;Tenor,AQ1513,Trigger)</f>
        <v>49926</v>
      </c>
      <c r="AS1513" s="320">
        <f>_xll.qlIndexFixing($AC$5,AP1513,TRUE,_xll.ohTrigger(Trigger,Trigger1M))</f>
        <v>1.4059481566391238E-2</v>
      </c>
      <c r="AT1513" s="320">
        <f>_xll.qlIndexFixing($AU$1,AP1513,TRUE,_xll.ohTrigger(Trigger,Trigger1M))</f>
        <v>1.4358638552170903E-2</v>
      </c>
    </row>
    <row r="1514" spans="41:46" ht="11.25" customHeight="1" x14ac:dyDescent="0.25">
      <c r="AO1514" s="159" t="s">
        <v>90</v>
      </c>
      <c r="AP1514" s="158">
        <f>_xll.qlInterestRateIndexFixingDate(Currency&amp;"ibor"&amp;Tenor,AQ1514,Trigger)</f>
        <v>49900</v>
      </c>
      <c r="AQ1514" s="158">
        <f>_xll.qlCalendarAdvance(Calendar,AQ1513,AO1514,"f",,Trigger)</f>
        <v>49902</v>
      </c>
      <c r="AR1514" s="158">
        <f>_xll.qlInterestRateIndexMaturity(Currency&amp;"ibor"&amp;Tenor,AQ1514,Trigger)</f>
        <v>49933</v>
      </c>
      <c r="AS1514" s="320">
        <f>_xll.qlIndexFixing($AC$5,AP1514,TRUE,_xll.ohTrigger(Trigger,Trigger1M))</f>
        <v>1.4063530555955514E-2</v>
      </c>
      <c r="AT1514" s="320">
        <f>_xll.qlIndexFixing($AU$1,AP1514,TRUE,_xll.ohTrigger(Trigger,Trigger1M))</f>
        <v>1.4352934729971832E-2</v>
      </c>
    </row>
    <row r="1515" spans="41:46" ht="11.25" customHeight="1" x14ac:dyDescent="0.25">
      <c r="AO1515" s="159" t="s">
        <v>90</v>
      </c>
      <c r="AP1515" s="158">
        <f>_xll.qlInterestRateIndexFixingDate(Currency&amp;"ibor"&amp;Tenor,AQ1515,Trigger)</f>
        <v>49907</v>
      </c>
      <c r="AQ1515" s="158">
        <f>_xll.qlCalendarAdvance(Calendar,AQ1514,AO1515,"f",,Trigger)</f>
        <v>49909</v>
      </c>
      <c r="AR1515" s="158">
        <f>_xll.qlInterestRateIndexMaturity(Currency&amp;"ibor"&amp;Tenor,AQ1515,Trigger)</f>
        <v>49940</v>
      </c>
      <c r="AS1515" s="320">
        <f>_xll.qlIndexFixing($AC$5,AP1515,TRUE,_xll.ohTrigger(Trigger,Trigger1M))</f>
        <v>1.4067579546932855E-2</v>
      </c>
      <c r="AT1515" s="320">
        <f>_xll.qlIndexFixing($AU$1,AP1515,TRUE,_xll.ohTrigger(Trigger,Trigger1M))</f>
        <v>1.4347254639372673E-2</v>
      </c>
    </row>
    <row r="1516" spans="41:46" ht="11.25" customHeight="1" x14ac:dyDescent="0.25">
      <c r="AO1516" s="159" t="s">
        <v>90</v>
      </c>
      <c r="AP1516" s="158">
        <f>_xll.qlInterestRateIndexFixingDate(Currency&amp;"ibor"&amp;Tenor,AQ1516,Trigger)</f>
        <v>49914</v>
      </c>
      <c r="AQ1516" s="158">
        <f>_xll.qlCalendarAdvance(Calendar,AQ1515,AO1516,"f",,Trigger)</f>
        <v>49916</v>
      </c>
      <c r="AR1516" s="158">
        <f>_xll.qlInterestRateIndexMaturity(Currency&amp;"ibor"&amp;Tenor,AQ1516,Trigger)</f>
        <v>49948</v>
      </c>
      <c r="AS1516" s="320">
        <f>_xll.qlIndexFixing($AC$5,AP1516,TRUE,_xll.ohTrigger(Trigger,Trigger1M))</f>
        <v>1.4072192671882311E-2</v>
      </c>
      <c r="AT1516" s="320">
        <f>_xll.qlIndexFixing($AU$1,AP1516,TRUE,_xll.ohTrigger(Trigger,Trigger1M))</f>
        <v>1.4341482200813105E-2</v>
      </c>
    </row>
    <row r="1517" spans="41:46" ht="11.25" customHeight="1" x14ac:dyDescent="0.25">
      <c r="AO1517" s="159" t="s">
        <v>90</v>
      </c>
      <c r="AP1517" s="158">
        <f>_xll.qlInterestRateIndexFixingDate(Currency&amp;"ibor"&amp;Tenor,AQ1517,Trigger)</f>
        <v>49921</v>
      </c>
      <c r="AQ1517" s="158">
        <f>_xll.qlCalendarAdvance(Calendar,AQ1516,AO1517,"f",,Trigger)</f>
        <v>49923</v>
      </c>
      <c r="AR1517" s="158">
        <f>_xll.qlInterestRateIndexMaturity(Currency&amp;"ibor"&amp;Tenor,AQ1517,Trigger)</f>
        <v>49954</v>
      </c>
      <c r="AS1517" s="320">
        <f>_xll.qlIndexFixing($AC$5,AP1517,TRUE,_xll.ohTrigger(Trigger,Trigger1M))</f>
        <v>1.4075677533113831E-2</v>
      </c>
      <c r="AT1517" s="320">
        <f>_xll.qlIndexFixing($AU$1,AP1517,TRUE,_xll.ohTrigger(Trigger,Trigger1M))</f>
        <v>1.4335966383811412E-2</v>
      </c>
    </row>
    <row r="1518" spans="41:46" ht="11.25" customHeight="1" x14ac:dyDescent="0.25">
      <c r="AO1518" s="159" t="s">
        <v>90</v>
      </c>
      <c r="AP1518" s="158">
        <f>_xll.qlInterestRateIndexFixingDate(Currency&amp;"ibor"&amp;Tenor,AQ1518,Trigger)</f>
        <v>49928</v>
      </c>
      <c r="AQ1518" s="158">
        <f>_xll.qlCalendarAdvance(Calendar,AQ1517,AO1518,"f",,Trigger)</f>
        <v>49930</v>
      </c>
      <c r="AR1518" s="158">
        <f>_xll.qlInterestRateIndexMaturity(Currency&amp;"ibor"&amp;Tenor,AQ1518,Trigger)</f>
        <v>49961</v>
      </c>
      <c r="AS1518" s="320">
        <f>_xll.qlIndexFixing($AC$5,AP1518,TRUE,_xll.ohTrigger(Trigger,Trigger1M))</f>
        <v>1.4079726528320046E-2</v>
      </c>
      <c r="AT1518" s="320">
        <f>_xll.qlIndexFixing($AU$1,AP1518,TRUE,_xll.ohTrigger(Trigger,Trigger1M))</f>
        <v>1.4330358584275711E-2</v>
      </c>
    </row>
    <row r="1519" spans="41:46" ht="11.25" customHeight="1" x14ac:dyDescent="0.25">
      <c r="AO1519" s="159" t="s">
        <v>90</v>
      </c>
      <c r="AP1519" s="158">
        <f>_xll.qlInterestRateIndexFixingDate(Currency&amp;"ibor"&amp;Tenor,AQ1519,Trigger)</f>
        <v>49935</v>
      </c>
      <c r="AQ1519" s="158">
        <f>_xll.qlCalendarAdvance(Calendar,AQ1518,AO1519,"f",,Trigger)</f>
        <v>49937</v>
      </c>
      <c r="AR1519" s="158">
        <f>_xll.qlInterestRateIndexMaturity(Currency&amp;"ibor"&amp;Tenor,AQ1519,Trigger)</f>
        <v>49968</v>
      </c>
      <c r="AS1519" s="320">
        <f>_xll.qlIndexFixing($AC$5,AP1519,TRUE,_xll.ohTrigger(Trigger,Trigger1M))</f>
        <v>1.4083775524936745E-2</v>
      </c>
      <c r="AT1519" s="320">
        <f>_xll.qlIndexFixing($AU$1,AP1519,TRUE,_xll.ohTrigger(Trigger,Trigger1M))</f>
        <v>1.432477524719014E-2</v>
      </c>
    </row>
    <row r="1520" spans="41:46" ht="11.25" customHeight="1" x14ac:dyDescent="0.25">
      <c r="AO1520" s="159" t="s">
        <v>90</v>
      </c>
      <c r="AP1520" s="158">
        <f>_xll.qlInterestRateIndexFixingDate(Currency&amp;"ibor"&amp;Tenor,AQ1520,Trigger)</f>
        <v>49942</v>
      </c>
      <c r="AQ1520" s="158">
        <f>_xll.qlCalendarAdvance(Calendar,AQ1519,AO1520,"f",,Trigger)</f>
        <v>49944</v>
      </c>
      <c r="AR1520" s="158">
        <f>_xll.qlInterestRateIndexMaturity(Currency&amp;"ibor"&amp;Tenor,AQ1520,Trigger)</f>
        <v>49975</v>
      </c>
      <c r="AS1520" s="320">
        <f>_xll.qlIndexFixing($AC$5,AP1520,TRUE,_xll.ohTrigger(Trigger,Trigger1M))</f>
        <v>1.408782452296393E-2</v>
      </c>
      <c r="AT1520" s="320">
        <f>_xll.qlIndexFixing($AU$1,AP1520,TRUE,_xll.ohTrigger(Trigger,Trigger1M))</f>
        <v>1.4319216555262739E-2</v>
      </c>
    </row>
    <row r="1521" spans="41:46" ht="11.25" customHeight="1" x14ac:dyDescent="0.25">
      <c r="AO1521" s="159" t="s">
        <v>90</v>
      </c>
      <c r="AP1521" s="158">
        <f>_xll.qlInterestRateIndexFixingDate(Currency&amp;"ibor"&amp;Tenor,AQ1521,Trigger)</f>
        <v>49949</v>
      </c>
      <c r="AQ1521" s="158">
        <f>_xll.qlCalendarAdvance(Calendar,AQ1520,AO1521,"f",,Trigger)</f>
        <v>49951</v>
      </c>
      <c r="AR1521" s="158">
        <f>_xll.qlInterestRateIndexMaturity(Currency&amp;"ibor"&amp;Tenor,AQ1521,Trigger)</f>
        <v>49982</v>
      </c>
      <c r="AS1521" s="320">
        <f>_xll.qlIndexFixing($AC$5,AP1521,TRUE,_xll.ohTrigger(Trigger,Trigger1M))</f>
        <v>1.4091873522399021E-2</v>
      </c>
      <c r="AT1521" s="320">
        <f>_xll.qlIndexFixing($AU$1,AP1521,TRUE,_xll.ohTrigger(Trigger,Trigger1M))</f>
        <v>1.4313682691201554E-2</v>
      </c>
    </row>
    <row r="1522" spans="41:46" ht="11.25" customHeight="1" x14ac:dyDescent="0.25">
      <c r="AO1522" s="159" t="s">
        <v>90</v>
      </c>
      <c r="AP1522" s="158">
        <f>_xll.qlInterestRateIndexFixingDate(Currency&amp;"ibor"&amp;Tenor,AQ1522,Trigger)</f>
        <v>49956</v>
      </c>
      <c r="AQ1522" s="158">
        <f>_xll.qlCalendarAdvance(Calendar,AQ1521,AO1522,"f",,Trigger)</f>
        <v>49958</v>
      </c>
      <c r="AR1522" s="158">
        <f>_xll.qlInterestRateIndexMaturity(Currency&amp;"ibor"&amp;Tenor,AQ1522,Trigger)</f>
        <v>49989</v>
      </c>
      <c r="AS1522" s="320">
        <f>_xll.qlIndexFixing($AC$5,AP1522,TRUE,_xll.ohTrigger(Trigger,Trigger1M))</f>
        <v>1.4095922523244596E-2</v>
      </c>
      <c r="AT1522" s="320">
        <f>_xll.qlIndexFixing($AU$1,AP1522,TRUE,_xll.ohTrigger(Trigger,Trigger1M))</f>
        <v>1.430817383772494E-2</v>
      </c>
    </row>
    <row r="1523" spans="41:46" ht="11.25" customHeight="1" x14ac:dyDescent="0.25">
      <c r="AO1523" s="159" t="s">
        <v>90</v>
      </c>
      <c r="AP1523" s="158">
        <f>_xll.qlInterestRateIndexFixingDate(Currency&amp;"ibor"&amp;Tenor,AQ1523,Trigger)</f>
        <v>49963</v>
      </c>
      <c r="AQ1523" s="158">
        <f>_xll.qlCalendarAdvance(Calendar,AQ1522,AO1523,"f",,Trigger)</f>
        <v>49965</v>
      </c>
      <c r="AR1523" s="158">
        <f>_xll.qlInterestRateIndexMaturity(Currency&amp;"ibor"&amp;Tenor,AQ1523,Trigger)</f>
        <v>49996</v>
      </c>
      <c r="AS1523" s="320">
        <f>_xll.qlIndexFixing($AC$5,AP1523,TRUE,_xll.ohTrigger(Trigger,Trigger1M))</f>
        <v>1.4099971525500654E-2</v>
      </c>
      <c r="AT1523" s="320">
        <f>_xll.qlIndexFixing($AU$1,AP1523,TRUE,_xll.ohTrigger(Trigger,Trigger1M))</f>
        <v>1.430269017754094E-2</v>
      </c>
    </row>
    <row r="1524" spans="41:46" ht="11.25" customHeight="1" x14ac:dyDescent="0.25">
      <c r="AO1524" s="159" t="s">
        <v>90</v>
      </c>
      <c r="AP1524" s="158">
        <f>_xll.qlInterestRateIndexFixingDate(Currency&amp;"ibor"&amp;Tenor,AQ1524,Trigger)</f>
        <v>49970</v>
      </c>
      <c r="AQ1524" s="158">
        <f>_xll.qlCalendarAdvance(Calendar,AQ1523,AO1524,"f",,Trigger)</f>
        <v>49972</v>
      </c>
      <c r="AR1524" s="158">
        <f>_xll.qlInterestRateIndexMaturity(Currency&amp;"ibor"&amp;Tenor,AQ1524,Trigger)</f>
        <v>50003</v>
      </c>
      <c r="AS1524" s="320">
        <f>_xll.qlIndexFixing($AC$5,AP1524,TRUE,_xll.ohTrigger(Trigger,Trigger1M))</f>
        <v>1.4104020529169778E-2</v>
      </c>
      <c r="AT1524" s="320">
        <f>_xll.qlIndexFixing($AU$1,AP1524,TRUE,_xll.ohTrigger(Trigger,Trigger1M))</f>
        <v>1.4297231893360175E-2</v>
      </c>
    </row>
    <row r="1525" spans="41:46" ht="11.25" customHeight="1" x14ac:dyDescent="0.25">
      <c r="AO1525" s="159" t="s">
        <v>90</v>
      </c>
      <c r="AP1525" s="158">
        <f>_xll.qlInterestRateIndexFixingDate(Currency&amp;"ibor"&amp;Tenor,AQ1525,Trigger)</f>
        <v>49977</v>
      </c>
      <c r="AQ1525" s="158">
        <f>_xll.qlCalendarAdvance(Calendar,AQ1524,AO1525,"f",,Trigger)</f>
        <v>49979</v>
      </c>
      <c r="AR1525" s="158">
        <f>_xll.qlInterestRateIndexMaturity(Currency&amp;"ibor"&amp;Tenor,AQ1525,Trigger)</f>
        <v>50007</v>
      </c>
      <c r="AS1525" s="320">
        <f>_xll.qlIndexFixing($AC$5,AP1525,TRUE,_xll.ohTrigger(Trigger,Trigger1M))</f>
        <v>1.4106373036776467E-2</v>
      </c>
      <c r="AT1525" s="320">
        <f>_xll.qlIndexFixing($AU$1,AP1525,TRUE,_xll.ohTrigger(Trigger,Trigger1M))</f>
        <v>1.4292106474640409E-2</v>
      </c>
    </row>
    <row r="1526" spans="41:46" ht="11.25" customHeight="1" x14ac:dyDescent="0.25">
      <c r="AO1526" s="159" t="s">
        <v>90</v>
      </c>
      <c r="AP1526" s="158">
        <f>_xll.qlInterestRateIndexFixingDate(Currency&amp;"ibor"&amp;Tenor,AQ1526,Trigger)</f>
        <v>49984</v>
      </c>
      <c r="AQ1526" s="158">
        <f>_xll.qlCalendarAdvance(Calendar,AQ1525,AO1526,"f",,Trigger)</f>
        <v>49986</v>
      </c>
      <c r="AR1526" s="158">
        <f>_xll.qlInterestRateIndexMaturity(Currency&amp;"ibor"&amp;Tenor,AQ1526,Trigger)</f>
        <v>50017</v>
      </c>
      <c r="AS1526" s="320">
        <f>_xll.qlIndexFixing($AC$5,AP1526,TRUE,_xll.ohTrigger(Trigger,Trigger1M))</f>
        <v>1.4112118540729164E-2</v>
      </c>
      <c r="AT1526" s="320">
        <f>_xll.qlIndexFixing($AU$1,AP1526,TRUE,_xll.ohTrigger(Trigger,Trigger1M))</f>
        <v>1.4286392183858564E-2</v>
      </c>
    </row>
    <row r="1527" spans="41:46" ht="11.25" customHeight="1" x14ac:dyDescent="0.25">
      <c r="AO1527" s="159" t="s">
        <v>90</v>
      </c>
      <c r="AP1527" s="158">
        <f>_xll.qlInterestRateIndexFixingDate(Currency&amp;"ibor"&amp;Tenor,AQ1527,Trigger)</f>
        <v>49991</v>
      </c>
      <c r="AQ1527" s="158">
        <f>_xll.qlCalendarAdvance(Calendar,AQ1526,AO1527,"f",,Trigger)</f>
        <v>49993</v>
      </c>
      <c r="AR1527" s="158">
        <f>_xll.qlInterestRateIndexMaturity(Currency&amp;"ibor"&amp;Tenor,AQ1527,Trigger)</f>
        <v>50024</v>
      </c>
      <c r="AS1527" s="320">
        <f>_xll.qlIndexFixing($AC$5,AP1527,TRUE,_xll.ohTrigger(Trigger,Trigger1M))</f>
        <v>1.4116167548627162E-2</v>
      </c>
      <c r="AT1527" s="320">
        <f>_xll.qlIndexFixing($AU$1,AP1527,TRUE,_xll.ohTrigger(Trigger,Trigger1M))</f>
        <v>1.4281011123956383E-2</v>
      </c>
    </row>
    <row r="1528" spans="41:46" ht="11.25" customHeight="1" x14ac:dyDescent="0.25">
      <c r="AO1528" s="159" t="s">
        <v>90</v>
      </c>
      <c r="AP1528" s="158">
        <f>_xll.qlInterestRateIndexFixingDate(Currency&amp;"ibor"&amp;Tenor,AQ1528,Trigger)</f>
        <v>49998</v>
      </c>
      <c r="AQ1528" s="158">
        <f>_xll.qlCalendarAdvance(Calendar,AQ1527,AO1528,"f",,Trigger)</f>
        <v>50000</v>
      </c>
      <c r="AR1528" s="158">
        <f>_xll.qlInterestRateIndexMaturity(Currency&amp;"ibor"&amp;Tenor,AQ1528,Trigger)</f>
        <v>50031</v>
      </c>
      <c r="AS1528" s="320">
        <f>_xll.qlIndexFixing($AC$5,AP1528,TRUE,_xll.ohTrigger(Trigger,Trigger1M))</f>
        <v>1.4120216557933066E-2</v>
      </c>
      <c r="AT1528" s="320">
        <f>_xll.qlIndexFixing($AU$1,AP1528,TRUE,_xll.ohTrigger(Trigger,Trigger1M))</f>
        <v>1.4275656170902496E-2</v>
      </c>
    </row>
    <row r="1529" spans="41:46" ht="11.25" customHeight="1" x14ac:dyDescent="0.25">
      <c r="AO1529" s="159" t="s">
        <v>90</v>
      </c>
      <c r="AP1529" s="158">
        <f>_xll.qlInterestRateIndexFixingDate(Currency&amp;"ibor"&amp;Tenor,AQ1529,Trigger)</f>
        <v>50005</v>
      </c>
      <c r="AQ1529" s="158">
        <f>_xll.qlCalendarAdvance(Calendar,AQ1528,AO1529,"f",,Trigger)</f>
        <v>50007</v>
      </c>
      <c r="AR1529" s="158">
        <f>_xll.qlInterestRateIndexMaturity(Currency&amp;"ibor"&amp;Tenor,AQ1529,Trigger)</f>
        <v>50040</v>
      </c>
      <c r="AS1529" s="320">
        <f>_xll.qlIndexFixing($AC$5,AP1529,TRUE,_xll.ohTrigger(Trigger,Trigger1M))</f>
        <v>1.4125397986624448E-2</v>
      </c>
      <c r="AT1529" s="320">
        <f>_xll.qlIndexFixing($AU$1,AP1529,TRUE,_xll.ohTrigger(Trigger,Trigger1M))</f>
        <v>1.427013670678515E-2</v>
      </c>
    </row>
    <row r="1530" spans="41:46" ht="11.25" customHeight="1" x14ac:dyDescent="0.25">
      <c r="AO1530" s="159" t="s">
        <v>90</v>
      </c>
      <c r="AP1530" s="158">
        <f>_xll.qlInterestRateIndexFixingDate(Currency&amp;"ibor"&amp;Tenor,AQ1530,Trigger)</f>
        <v>50012</v>
      </c>
      <c r="AQ1530" s="158">
        <f>_xll.qlCalendarAdvance(Calendar,AQ1529,AO1530,"f",,Trigger)</f>
        <v>50014</v>
      </c>
      <c r="AR1530" s="158">
        <f>_xll.qlInterestRateIndexMaturity(Currency&amp;"ibor"&amp;Tenor,AQ1530,Trigger)</f>
        <v>50045</v>
      </c>
      <c r="AS1530" s="320">
        <f>_xll.qlIndexFixing($AC$5,AP1530,TRUE,_xll.ohTrigger(Trigger,Trigger1M))</f>
        <v>1.4128314580776329E-2</v>
      </c>
      <c r="AT1530" s="320">
        <f>_xll.qlIndexFixing($AU$1,AP1530,TRUE,_xll.ohTrigger(Trigger,Trigger1M))</f>
        <v>1.4265025316179519E-2</v>
      </c>
    </row>
    <row r="1531" spans="41:46" ht="11.25" customHeight="1" x14ac:dyDescent="0.25">
      <c r="AO1531" s="159" t="s">
        <v>90</v>
      </c>
      <c r="AP1531" s="158">
        <f>_xll.qlInterestRateIndexFixingDate(Currency&amp;"ibor"&amp;Tenor,AQ1531,Trigger)</f>
        <v>50019</v>
      </c>
      <c r="AQ1531" s="158">
        <f>_xll.qlCalendarAdvance(Calendar,AQ1530,AO1531,"f",,Trigger)</f>
        <v>50021</v>
      </c>
      <c r="AR1531" s="158">
        <f>_xll.qlInterestRateIndexMaturity(Currency&amp;"ibor"&amp;Tenor,AQ1531,Trigger)</f>
        <v>50052</v>
      </c>
      <c r="AS1531" s="320">
        <f>_xll.qlIndexFixing($AC$5,AP1531,TRUE,_xll.ohTrigger(Trigger,Trigger1M))</f>
        <v>1.4132363594311109E-2</v>
      </c>
      <c r="AT1531" s="320">
        <f>_xll.qlIndexFixing($AU$1,AP1531,TRUE,_xll.ohTrigger(Trigger,Trigger1M))</f>
        <v>1.4259749779931668E-2</v>
      </c>
    </row>
    <row r="1532" spans="41:46" ht="11.25" customHeight="1" x14ac:dyDescent="0.25">
      <c r="AO1532" s="159" t="s">
        <v>90</v>
      </c>
      <c r="AP1532" s="158">
        <f>_xll.qlInterestRateIndexFixingDate(Currency&amp;"ibor"&amp;Tenor,AQ1532,Trigger)</f>
        <v>50026</v>
      </c>
      <c r="AQ1532" s="158">
        <f>_xll.qlCalendarAdvance(Calendar,AQ1531,AO1532,"f",,Trigger)</f>
        <v>50028</v>
      </c>
      <c r="AR1532" s="158">
        <f>_xll.qlInterestRateIndexMaturity(Currency&amp;"ibor"&amp;Tenor,AQ1532,Trigger)</f>
        <v>50059</v>
      </c>
      <c r="AS1532" s="320">
        <f>_xll.qlIndexFixing($AC$5,AP1532,TRUE,_xll.ohTrigger(Trigger,Trigger1M))</f>
        <v>1.4136412609258952E-2</v>
      </c>
      <c r="AT1532" s="320">
        <f>_xll.qlIndexFixing($AU$1,AP1532,TRUE,_xll.ohTrigger(Trigger,Trigger1M))</f>
        <v>1.425450108136944E-2</v>
      </c>
    </row>
    <row r="1533" spans="41:46" ht="11.25" customHeight="1" x14ac:dyDescent="0.25">
      <c r="AO1533" s="159" t="s">
        <v>90</v>
      </c>
      <c r="AP1533" s="158">
        <f>_xll.qlInterestRateIndexFixingDate(Currency&amp;"ibor"&amp;Tenor,AQ1533,Trigger)</f>
        <v>50032</v>
      </c>
      <c r="AQ1533" s="158">
        <f>_xll.qlCalendarAdvance(Calendar,AQ1532,AO1533,"f",,Trigger)</f>
        <v>50038</v>
      </c>
      <c r="AR1533" s="158">
        <f>_xll.qlInterestRateIndexMaturity(Currency&amp;"ibor"&amp;Tenor,AQ1533,Trigger)</f>
        <v>50069</v>
      </c>
      <c r="AS1533" s="320">
        <f>_xll.qlIndexFixing($AC$5,AP1533,TRUE,_xll.ohTrigger(Trigger,Trigger1M))</f>
        <v>1.4142196918770321E-2</v>
      </c>
      <c r="AT1533" s="320">
        <f>_xll.qlIndexFixing($AU$1,AP1533,TRUE,_xll.ohTrigger(Trigger,Trigger1M))</f>
        <v>1.4247049857963413E-2</v>
      </c>
    </row>
    <row r="1534" spans="41:46" ht="11.25" customHeight="1" x14ac:dyDescent="0.25">
      <c r="AO1534" s="159" t="s">
        <v>90</v>
      </c>
      <c r="AP1534" s="158">
        <f>_xll.qlInterestRateIndexFixingDate(Currency&amp;"ibor"&amp;Tenor,AQ1534,Trigger)</f>
        <v>50040</v>
      </c>
      <c r="AQ1534" s="158">
        <f>_xll.qlCalendarAdvance(Calendar,AQ1533,AO1534,"f",,Trigger)</f>
        <v>50045</v>
      </c>
      <c r="AR1534" s="158">
        <f>_xll.qlInterestRateIndexMaturity(Currency&amp;"ibor"&amp;Tenor,AQ1534,Trigger)</f>
        <v>50076</v>
      </c>
      <c r="AS1534" s="320">
        <f>_xll.qlIndexFixing($AC$5,AP1534,TRUE,_xll.ohTrigger(Trigger,Trigger1M))</f>
        <v>1.4146245937142522E-2</v>
      </c>
      <c r="AT1534" s="320">
        <f>_xll.qlIndexFixing($AU$1,AP1534,TRUE,_xll.ohTrigger(Trigger,Trigger1M))</f>
        <v>1.4241867097314379E-2</v>
      </c>
    </row>
    <row r="1535" spans="41:46" ht="11.25" customHeight="1" x14ac:dyDescent="0.25">
      <c r="AO1535" s="159" t="s">
        <v>90</v>
      </c>
      <c r="AP1535" s="158">
        <f>_xll.qlInterestRateIndexFixingDate(Currency&amp;"ibor"&amp;Tenor,AQ1535,Trigger)</f>
        <v>50048</v>
      </c>
      <c r="AQ1535" s="158">
        <f>_xll.qlCalendarAdvance(Calendar,AQ1534,AO1535,"f",,Trigger)</f>
        <v>50052</v>
      </c>
      <c r="AR1535" s="158">
        <f>_xll.qlInterestRateIndexMaturity(Currency&amp;"ibor"&amp;Tenor,AQ1535,Trigger)</f>
        <v>50083</v>
      </c>
      <c r="AS1535" s="320">
        <f>_xll.qlIndexFixing($AC$5,AP1535,TRUE,_xll.ohTrigger(Trigger,Trigger1M))</f>
        <v>1.4150294956925207E-2</v>
      </c>
      <c r="AT1535" s="320">
        <f>_xll.qlIndexFixing($AU$1,AP1535,TRUE,_xll.ohTrigger(Trigger,Trigger1M))</f>
        <v>1.4236711800784065E-2</v>
      </c>
    </row>
    <row r="1536" spans="41:46" ht="11.25" customHeight="1" x14ac:dyDescent="0.25">
      <c r="AO1536" s="159" t="s">
        <v>90</v>
      </c>
      <c r="AP1536" s="158">
        <f>_xll.qlInterestRateIndexFixingDate(Currency&amp;"ibor"&amp;Tenor,AQ1536,Trigger)</f>
        <v>50055</v>
      </c>
      <c r="AQ1536" s="158">
        <f>_xll.qlCalendarAdvance(Calendar,AQ1535,AO1536,"f",,Trigger)</f>
        <v>50059</v>
      </c>
      <c r="AR1536" s="158">
        <f>_xll.qlInterestRateIndexMaturity(Currency&amp;"ibor"&amp;Tenor,AQ1536,Trigger)</f>
        <v>50090</v>
      </c>
      <c r="AS1536" s="320">
        <f>_xll.qlIndexFixing($AC$5,AP1536,TRUE,_xll.ohTrigger(Trigger,Trigger1M))</f>
        <v>1.4154343978113219E-2</v>
      </c>
      <c r="AT1536" s="320">
        <f>_xll.qlIndexFixing($AU$1,AP1536,TRUE,_xll.ohTrigger(Trigger,Trigger1M))</f>
        <v>1.4231584151083094E-2</v>
      </c>
    </row>
    <row r="1537" spans="41:46" ht="11.25" customHeight="1" x14ac:dyDescent="0.25">
      <c r="AO1537" s="159" t="s">
        <v>90</v>
      </c>
      <c r="AP1537" s="158">
        <f>_xll.qlInterestRateIndexFixingDate(Currency&amp;"ibor"&amp;Tenor,AQ1537,Trigger)</f>
        <v>50062</v>
      </c>
      <c r="AQ1537" s="158">
        <f>_xll.qlCalendarAdvance(Calendar,AQ1536,AO1537,"f",,Trigger)</f>
        <v>50066</v>
      </c>
      <c r="AR1537" s="158">
        <f>_xll.qlInterestRateIndexMaturity(Currency&amp;"ibor"&amp;Tenor,AQ1537,Trigger)</f>
        <v>50097</v>
      </c>
      <c r="AS1537" s="320">
        <f>_xll.qlIndexFixing($AC$5,AP1537,TRUE,_xll.ohTrigger(Trigger,Trigger1M))</f>
        <v>1.4158393000714295E-2</v>
      </c>
      <c r="AT1537" s="320">
        <f>_xll.qlIndexFixing($AU$1,AP1537,TRUE,_xll.ohTrigger(Trigger,Trigger1M))</f>
        <v>1.4226484330924664E-2</v>
      </c>
    </row>
    <row r="1538" spans="41:46" ht="11.25" customHeight="1" x14ac:dyDescent="0.25">
      <c r="AO1538" s="159" t="s">
        <v>90</v>
      </c>
      <c r="AP1538" s="158">
        <f>_xll.qlInterestRateIndexFixingDate(Currency&amp;"ibor"&amp;Tenor,AQ1538,Trigger)</f>
        <v>50069</v>
      </c>
      <c r="AQ1538" s="158">
        <f>_xll.qlCalendarAdvance(Calendar,AQ1537,AO1538,"f",,Trigger)</f>
        <v>50073</v>
      </c>
      <c r="AR1538" s="158">
        <f>_xll.qlInterestRateIndexMaturity(Currency&amp;"ibor"&amp;Tenor,AQ1538,Trigger)</f>
        <v>50101</v>
      </c>
      <c r="AS1538" s="320">
        <f>_xll.qlIndexFixing($AC$5,AP1538,TRUE,_xll.ohTrigger(Trigger,Trigger1M))</f>
        <v>1.41607391231264E-2</v>
      </c>
      <c r="AT1538" s="320">
        <f>_xll.qlIndexFixing($AU$1,AP1538,TRUE,_xll.ohTrigger(Trigger,Trigger1M))</f>
        <v>1.4221650280975391E-2</v>
      </c>
    </row>
    <row r="1539" spans="41:46" ht="11.25" customHeight="1" x14ac:dyDescent="0.25">
      <c r="AO1539" s="159" t="s">
        <v>90</v>
      </c>
      <c r="AP1539" s="158">
        <f>_xll.qlInterestRateIndexFixingDate(Currency&amp;"ibor"&amp;Tenor,AQ1539,Trigger)</f>
        <v>50076</v>
      </c>
      <c r="AQ1539" s="158">
        <f>_xll.qlCalendarAdvance(Calendar,AQ1538,AO1539,"f",,Trigger)</f>
        <v>50080</v>
      </c>
      <c r="AR1539" s="158">
        <f>_xll.qlInterestRateIndexMaturity(Currency&amp;"ibor"&amp;Tenor,AQ1539,Trigger)</f>
        <v>50108</v>
      </c>
      <c r="AS1539" s="320">
        <f>_xll.qlIndexFixing($AC$5,AP1539,TRUE,_xll.ohTrigger(Trigger,Trigger1M))</f>
        <v>1.416478767065505E-2</v>
      </c>
      <c r="AT1539" s="320">
        <f>_xll.qlIndexFixing($AU$1,AP1539,TRUE,_xll.ohTrigger(Trigger,Trigger1M))</f>
        <v>1.4216601181348423E-2</v>
      </c>
    </row>
    <row r="1540" spans="41:46" ht="11.25" customHeight="1" x14ac:dyDescent="0.25">
      <c r="AO1540" s="159" t="s">
        <v>90</v>
      </c>
      <c r="AP1540" s="158">
        <f>_xll.qlInterestRateIndexFixingDate(Currency&amp;"ibor"&amp;Tenor,AQ1540,Trigger)</f>
        <v>50083</v>
      </c>
      <c r="AQ1540" s="158">
        <f>_xll.qlCalendarAdvance(Calendar,AQ1539,AO1540,"f",,Trigger)</f>
        <v>50087</v>
      </c>
      <c r="AR1540" s="158">
        <f>_xll.qlInterestRateIndexMaturity(Currency&amp;"ibor"&amp;Tenor,AQ1540,Trigger)</f>
        <v>50115</v>
      </c>
      <c r="AS1540" s="320">
        <f>_xll.qlIndexFixing($AC$5,AP1540,TRUE,_xll.ohTrigger(Trigger,Trigger1M))</f>
        <v>1.416883621946268E-2</v>
      </c>
      <c r="AT1540" s="320">
        <f>_xll.qlIndexFixing($AU$1,AP1540,TRUE,_xll.ohTrigger(Trigger,Trigger1M))</f>
        <v>1.4211580416664418E-2</v>
      </c>
    </row>
    <row r="1541" spans="41:46" ht="11.25" customHeight="1" x14ac:dyDescent="0.25">
      <c r="AO1541" s="159" t="s">
        <v>90</v>
      </c>
      <c r="AP1541" s="158">
        <f>_xll.qlInterestRateIndexFixingDate(Currency&amp;"ibor"&amp;Tenor,AQ1541,Trigger)</f>
        <v>50090</v>
      </c>
      <c r="AQ1541" s="158">
        <f>_xll.qlCalendarAdvance(Calendar,AQ1540,AO1541,"f",,Trigger)</f>
        <v>50094</v>
      </c>
      <c r="AR1541" s="158">
        <f>_xll.qlInterestRateIndexMaturity(Currency&amp;"ibor"&amp;Tenor,AQ1541,Trigger)</f>
        <v>50122</v>
      </c>
      <c r="AS1541" s="320">
        <f>_xll.qlIndexFixing($AC$5,AP1541,TRUE,_xll.ohTrigger(Trigger,Trigger1M))</f>
        <v>1.4172884769540721E-2</v>
      </c>
      <c r="AT1541" s="320">
        <f>_xll.qlIndexFixing($AU$1,AP1541,TRUE,_xll.ohTrigger(Trigger,Trigger1M))</f>
        <v>1.4206588169620091E-2</v>
      </c>
    </row>
    <row r="1542" spans="41:46" ht="11.25" customHeight="1" x14ac:dyDescent="0.25">
      <c r="AO1542" s="159" t="s">
        <v>90</v>
      </c>
      <c r="AP1542" s="158">
        <f>_xll.qlInterestRateIndexFixingDate(Currency&amp;"ibor"&amp;Tenor,AQ1542,Trigger)</f>
        <v>50097</v>
      </c>
      <c r="AQ1542" s="158">
        <f>_xll.qlCalendarAdvance(Calendar,AQ1541,AO1542,"f",,Trigger)</f>
        <v>50101</v>
      </c>
      <c r="AR1542" s="158">
        <f>_xll.qlInterestRateIndexMaturity(Currency&amp;"ibor"&amp;Tenor,AQ1542,Trigger)</f>
        <v>50132</v>
      </c>
      <c r="AS1542" s="320">
        <f>_xll.qlIndexFixing($AC$5,AP1542,TRUE,_xll.ohTrigger(Trigger,Trigger1M))</f>
        <v>1.4178638134869206E-2</v>
      </c>
      <c r="AT1542" s="320">
        <f>_xll.qlIndexFixing($AU$1,AP1542,TRUE,_xll.ohTrigger(Trigger,Trigger1M))</f>
        <v>1.420140906802375E-2</v>
      </c>
    </row>
    <row r="1543" spans="41:46" ht="11.25" customHeight="1" x14ac:dyDescent="0.25">
      <c r="AO1543" s="159" t="s">
        <v>90</v>
      </c>
      <c r="AP1543" s="158">
        <f>_xll.qlInterestRateIndexFixingDate(Currency&amp;"ibor"&amp;Tenor,AQ1543,Trigger)</f>
        <v>50104</v>
      </c>
      <c r="AQ1543" s="158">
        <f>_xll.qlCalendarAdvance(Calendar,AQ1542,AO1543,"f",,Trigger)</f>
        <v>50108</v>
      </c>
      <c r="AR1543" s="158">
        <f>_xll.qlInterestRateIndexMaturity(Currency&amp;"ibor"&amp;Tenor,AQ1543,Trigger)</f>
        <v>50139</v>
      </c>
      <c r="AS1543" s="320">
        <f>_xll.qlIndexFixing($AC$5,AP1543,TRUE,_xll.ohTrigger(Trigger,Trigger1M))</f>
        <v>1.4182687165930612E-2</v>
      </c>
      <c r="AT1543" s="320">
        <f>_xll.qlIndexFixing($AU$1,AP1543,TRUE,_xll.ohTrigger(Trigger,Trigger1M))</f>
        <v>1.4196480061981719E-2</v>
      </c>
    </row>
    <row r="1544" spans="41:46" ht="11.25" customHeight="1" x14ac:dyDescent="0.25">
      <c r="AO1544" s="159" t="s">
        <v>90</v>
      </c>
      <c r="AP1544" s="158">
        <f>_xll.qlInterestRateIndexFixingDate(Currency&amp;"ibor"&amp;Tenor,AQ1544,Trigger)</f>
        <v>50111</v>
      </c>
      <c r="AQ1544" s="158">
        <f>_xll.qlCalendarAdvance(Calendar,AQ1543,AO1544,"f",,Trigger)</f>
        <v>50115</v>
      </c>
      <c r="AR1544" s="158">
        <f>_xll.qlInterestRateIndexMaturity(Currency&amp;"ibor"&amp;Tenor,AQ1544,Trigger)</f>
        <v>50146</v>
      </c>
      <c r="AS1544" s="320">
        <f>_xll.qlIndexFixing($AC$5,AP1544,TRUE,_xll.ohTrigger(Trigger,Trigger1M))</f>
        <v>1.4186736198402501E-2</v>
      </c>
      <c r="AT1544" s="320">
        <f>_xll.qlIndexFixing($AU$1,AP1544,TRUE,_xll.ohTrigger(Trigger,Trigger1M))</f>
        <v>1.4191580164446263E-2</v>
      </c>
    </row>
    <row r="1545" spans="41:46" ht="11.25" customHeight="1" x14ac:dyDescent="0.25">
      <c r="AO1545" s="159" t="s">
        <v>90</v>
      </c>
      <c r="AP1545" s="158">
        <f>_xll.qlInterestRateIndexFixingDate(Currency&amp;"ibor"&amp;Tenor,AQ1545,Trigger)</f>
        <v>50118</v>
      </c>
      <c r="AQ1545" s="158">
        <f>_xll.qlCalendarAdvance(Calendar,AQ1544,AO1545,"f",,Trigger)</f>
        <v>50122</v>
      </c>
      <c r="AR1545" s="158">
        <f>_xll.qlInterestRateIndexMaturity(Currency&amp;"ibor"&amp;Tenor,AQ1545,Trigger)</f>
        <v>50153</v>
      </c>
      <c r="AS1545" s="320">
        <f>_xll.qlIndexFixing($AC$5,AP1545,TRUE,_xll.ohTrigger(Trigger,Trigger1M))</f>
        <v>1.4190785232284876E-2</v>
      </c>
      <c r="AT1545" s="320">
        <f>_xll.qlIndexFixing($AU$1,AP1545,TRUE,_xll.ohTrigger(Trigger,Trigger1M))</f>
        <v>1.4186709558115107E-2</v>
      </c>
    </row>
    <row r="1546" spans="41:46" ht="11.25" customHeight="1" x14ac:dyDescent="0.25">
      <c r="AO1546" s="159" t="s">
        <v>90</v>
      </c>
      <c r="AP1546" s="158">
        <f>_xll.qlInterestRateIndexFixingDate(Currency&amp;"ibor"&amp;Tenor,AQ1546,Trigger)</f>
        <v>50125</v>
      </c>
      <c r="AQ1546" s="158">
        <f>_xll.qlCalendarAdvance(Calendar,AQ1545,AO1546,"f",,Trigger)</f>
        <v>50129</v>
      </c>
      <c r="AR1546" s="158">
        <f>_xll.qlInterestRateIndexMaturity(Currency&amp;"ibor"&amp;Tenor,AQ1546,Trigger)</f>
        <v>50160</v>
      </c>
      <c r="AS1546" s="320">
        <f>_xll.qlIndexFixing($AC$5,AP1546,TRUE,_xll.ohTrigger(Trigger,Trigger1M))</f>
        <v>1.4194834267575156E-2</v>
      </c>
      <c r="AT1546" s="320">
        <f>_xll.qlIndexFixing($AU$1,AP1546,TRUE,_xll.ohTrigger(Trigger,Trigger1M))</f>
        <v>1.418186842570145E-2</v>
      </c>
    </row>
    <row r="1547" spans="41:46" ht="11.25" customHeight="1" x14ac:dyDescent="0.25">
      <c r="AO1547" s="159" t="s">
        <v>90</v>
      </c>
      <c r="AP1547" s="158">
        <f>_xll.qlInterestRateIndexFixingDate(Currency&amp;"ibor"&amp;Tenor,AQ1547,Trigger)</f>
        <v>50131</v>
      </c>
      <c r="AQ1547" s="158">
        <f>_xll.qlCalendarAdvance(Calendar,AQ1546,AO1547,"f",,Trigger)</f>
        <v>50137</v>
      </c>
      <c r="AR1547" s="158">
        <f>_xll.qlInterestRateIndexMaturity(Currency&amp;"ibor"&amp;Tenor,AQ1547,Trigger)</f>
        <v>50167</v>
      </c>
      <c r="AS1547" s="320">
        <f>_xll.qlIndexFixing($AC$5,AP1547,TRUE,_xll.ohTrigger(Trigger,Trigger1M))</f>
        <v>1.419889261605789E-2</v>
      </c>
      <c r="AT1547" s="320">
        <f>_xll.qlIndexFixing($AU$1,AP1547,TRUE,_xll.ohTrigger(Trigger,Trigger1M))</f>
        <v>1.4176433843773317E-2</v>
      </c>
    </row>
    <row r="1548" spans="41:46" ht="11.25" customHeight="1" x14ac:dyDescent="0.25">
      <c r="AO1548" s="159" t="s">
        <v>90</v>
      </c>
      <c r="AP1548" s="158">
        <f>_xll.qlInterestRateIndexFixingDate(Currency&amp;"ibor"&amp;Tenor,AQ1548,Trigger)</f>
        <v>50140</v>
      </c>
      <c r="AQ1548" s="158">
        <f>_xll.qlCalendarAdvance(Calendar,AQ1547,AO1548,"f",,Trigger)</f>
        <v>50144</v>
      </c>
      <c r="AR1548" s="158">
        <f>_xll.qlInterestRateIndexMaturity(Currency&amp;"ibor"&amp;Tenor,AQ1548,Trigger)</f>
        <v>50174</v>
      </c>
      <c r="AS1548" s="320">
        <f>_xll.qlIndexFixing($AC$5,AP1548,TRUE,_xll.ohTrigger(Trigger,Trigger1M))</f>
        <v>1.4202941494644961E-2</v>
      </c>
      <c r="AT1548" s="320">
        <f>_xll.qlIndexFixing($AU$1,AP1548,TRUE,_xll.ohTrigger(Trigger,Trigger1M))</f>
        <v>1.4171654524275823E-2</v>
      </c>
    </row>
    <row r="1549" spans="41:46" ht="11.25" customHeight="1" x14ac:dyDescent="0.25">
      <c r="AO1549" s="159" t="s">
        <v>90</v>
      </c>
      <c r="AP1549" s="158">
        <f>_xll.qlInterestRateIndexFixingDate(Currency&amp;"ibor"&amp;Tenor,AQ1549,Trigger)</f>
        <v>50147</v>
      </c>
      <c r="AQ1549" s="158">
        <f>_xll.qlCalendarAdvance(Calendar,AQ1548,AO1549,"f",,Trigger)</f>
        <v>50151</v>
      </c>
      <c r="AR1549" s="158">
        <f>_xll.qlInterestRateIndexMaturity(Currency&amp;"ibor"&amp;Tenor,AQ1549,Trigger)</f>
        <v>50181</v>
      </c>
      <c r="AS1549" s="320">
        <f>_xll.qlIndexFixing($AC$5,AP1549,TRUE,_xll.ohTrigger(Trigger,Trigger1M))</f>
        <v>1.4098560566767837E-2</v>
      </c>
      <c r="AT1549" s="320">
        <f>_xll.qlIndexFixing($AU$1,AP1549,TRUE,_xll.ohTrigger(Trigger,Trigger1M))</f>
        <v>1.4166905238625738E-2</v>
      </c>
    </row>
    <row r="1550" spans="41:46" ht="11.25" customHeight="1" x14ac:dyDescent="0.25">
      <c r="AO1550" s="159" t="s">
        <v>90</v>
      </c>
      <c r="AP1550" s="158">
        <f>_xll.qlInterestRateIndexFixingDate(Currency&amp;"ibor"&amp;Tenor,AQ1550,Trigger)</f>
        <v>50154</v>
      </c>
      <c r="AQ1550" s="158">
        <f>_xll.qlCalendarAdvance(Calendar,AQ1549,AO1550,"f",,Trigger)</f>
        <v>50158</v>
      </c>
      <c r="AR1550" s="158">
        <f>_xll.qlInterestRateIndexMaturity(Currency&amp;"ibor"&amp;Tenor,AQ1550,Trigger)</f>
        <v>50188</v>
      </c>
      <c r="AS1550" s="320">
        <f>_xll.qlIndexFixing($AC$5,AP1550,TRUE,_xll.ohTrigger(Trigger,Trigger1M))</f>
        <v>1.3993991857486954E-2</v>
      </c>
      <c r="AT1550" s="320">
        <f>_xll.qlIndexFixing($AU$1,AP1550,TRUE,_xll.ohTrigger(Trigger,Trigger1M))</f>
        <v>1.4162186169524915E-2</v>
      </c>
    </row>
    <row r="1551" spans="41:46" ht="11.25" customHeight="1" x14ac:dyDescent="0.25">
      <c r="AO1551" s="159" t="s">
        <v>90</v>
      </c>
      <c r="AP1551" s="158">
        <f>_xll.qlInterestRateIndexFixingDate(Currency&amp;"ibor"&amp;Tenor,AQ1551,Trigger)</f>
        <v>50160</v>
      </c>
      <c r="AQ1551" s="158">
        <f>_xll.qlCalendarAdvance(Calendar,AQ1550,AO1551,"f",,Trigger)</f>
        <v>50165</v>
      </c>
      <c r="AR1551" s="158">
        <f>_xll.qlInterestRateIndexMaturity(Currency&amp;"ibor"&amp;Tenor,AQ1551,Trigger)</f>
        <v>50196</v>
      </c>
      <c r="AS1551" s="320">
        <f>_xll.qlIndexFixing($AC$5,AP1551,TRUE,_xll.ohTrigger(Trigger,Trigger1M))</f>
        <v>1.3885246430644926E-2</v>
      </c>
      <c r="AT1551" s="320">
        <f>_xll.qlIndexFixing($AU$1,AP1551,TRUE,_xll.ohTrigger(Trigger,Trigger1M))</f>
        <v>1.4157443612396656E-2</v>
      </c>
    </row>
    <row r="1552" spans="41:46" ht="11.25" customHeight="1" x14ac:dyDescent="0.25">
      <c r="AO1552" s="159" t="s">
        <v>90</v>
      </c>
      <c r="AP1552" s="158">
        <f>_xll.qlInterestRateIndexFixingDate(Currency&amp;"ibor"&amp;Tenor,AQ1552,Trigger)</f>
        <v>50168</v>
      </c>
      <c r="AQ1552" s="158">
        <f>_xll.qlCalendarAdvance(Calendar,AQ1551,AO1552,"f",,Trigger)</f>
        <v>50172</v>
      </c>
      <c r="AR1552" s="158">
        <f>_xll.qlInterestRateIndexMaturity(Currency&amp;"ibor"&amp;Tenor,AQ1552,Trigger)</f>
        <v>50203</v>
      </c>
      <c r="AS1552" s="320">
        <f>_xll.qlIndexFixing($AC$5,AP1552,TRUE,_xll.ohTrigger(Trigger,Trigger1M))</f>
        <v>1.3783788116002324E-2</v>
      </c>
      <c r="AT1552" s="320">
        <f>_xll.qlIndexFixing($AU$1,AP1552,TRUE,_xll.ohTrigger(Trigger,Trigger1M))</f>
        <v>1.4152787542433525E-2</v>
      </c>
    </row>
    <row r="1553" spans="41:46" ht="11.25" customHeight="1" x14ac:dyDescent="0.25">
      <c r="AO1553" s="159" t="s">
        <v>90</v>
      </c>
      <c r="AP1553" s="158">
        <f>_xll.qlInterestRateIndexFixingDate(Currency&amp;"ibor"&amp;Tenor,AQ1553,Trigger)</f>
        <v>50175</v>
      </c>
      <c r="AQ1553" s="158">
        <f>_xll.qlCalendarAdvance(Calendar,AQ1552,AO1553,"f",,Trigger)</f>
        <v>50179</v>
      </c>
      <c r="AR1553" s="158">
        <f>_xll.qlInterestRateIndexMaturity(Currency&amp;"ibor"&amp;Tenor,AQ1553,Trigger)</f>
        <v>50210</v>
      </c>
      <c r="AS1553" s="320">
        <f>_xll.qlIndexFixing($AC$5,AP1553,TRUE,_xll.ohTrigger(Trigger,Trigger1M))</f>
        <v>1.3757081080639741E-2</v>
      </c>
      <c r="AT1553" s="320">
        <f>_xll.qlIndexFixing($AU$1,AP1553,TRUE,_xll.ohTrigger(Trigger,Trigger1M))</f>
        <v>1.4148162251442024E-2</v>
      </c>
    </row>
    <row r="1554" spans="41:46" ht="11.25" customHeight="1" x14ac:dyDescent="0.25">
      <c r="AO1554" s="159" t="s">
        <v>90</v>
      </c>
      <c r="AP1554" s="158">
        <f>_xll.qlInterestRateIndexFixingDate(Currency&amp;"ibor"&amp;Tenor,AQ1554,Trigger)</f>
        <v>50182</v>
      </c>
      <c r="AQ1554" s="158">
        <f>_xll.qlCalendarAdvance(Calendar,AQ1553,AO1554,"f",,Trigger)</f>
        <v>50186</v>
      </c>
      <c r="AR1554" s="158">
        <f>_xll.qlInterestRateIndexMaturity(Currency&amp;"ibor"&amp;Tenor,AQ1554,Trigger)</f>
        <v>50217</v>
      </c>
      <c r="AS1554" s="320">
        <f>_xll.qlIndexFixing($AC$5,AP1554,TRUE,_xll.ohTrigger(Trigger,Trigger1M))</f>
        <v>1.376032128564985E-2</v>
      </c>
      <c r="AT1554" s="320">
        <f>_xll.qlIndexFixing($AU$1,AP1554,TRUE,_xll.ohTrigger(Trigger,Trigger1M))</f>
        <v>1.414356792213535E-2</v>
      </c>
    </row>
    <row r="1555" spans="41:46" ht="11.25" customHeight="1" x14ac:dyDescent="0.25">
      <c r="AO1555" s="159" t="s">
        <v>90</v>
      </c>
      <c r="AP1555" s="158">
        <f>_xll.qlInterestRateIndexFixingDate(Currency&amp;"ibor"&amp;Tenor,AQ1555,Trigger)</f>
        <v>50189</v>
      </c>
      <c r="AQ1555" s="158">
        <f>_xll.qlCalendarAdvance(Calendar,AQ1554,AO1555,"f",,Trigger)</f>
        <v>50193</v>
      </c>
      <c r="AR1555" s="158">
        <f>_xll.qlInterestRateIndexMaturity(Currency&amp;"ibor"&amp;Tenor,AQ1555,Trigger)</f>
        <v>50223</v>
      </c>
      <c r="AS1555" s="320">
        <f>_xll.qlIndexFixing($AC$5,AP1555,TRUE,_xll.ohTrigger(Trigger,Trigger1M))</f>
        <v>1.3763067059291423E-2</v>
      </c>
      <c r="AT1555" s="320">
        <f>_xll.qlIndexFixing($AU$1,AP1555,TRUE,_xll.ohTrigger(Trigger,Trigger1M))</f>
        <v>1.4139050466816627E-2</v>
      </c>
    </row>
    <row r="1556" spans="41:46" ht="11.25" customHeight="1" x14ac:dyDescent="0.25">
      <c r="AO1556" s="159" t="s">
        <v>90</v>
      </c>
      <c r="AP1556" s="158">
        <f>_xll.qlInterestRateIndexFixingDate(Currency&amp;"ibor"&amp;Tenor,AQ1556,Trigger)</f>
        <v>50196</v>
      </c>
      <c r="AQ1556" s="158">
        <f>_xll.qlCalendarAdvance(Calendar,AQ1555,AO1556,"f",,Trigger)</f>
        <v>50200</v>
      </c>
      <c r="AR1556" s="158">
        <f>_xll.qlInterestRateIndexMaturity(Currency&amp;"ibor"&amp;Tenor,AQ1556,Trigger)</f>
        <v>50230</v>
      </c>
      <c r="AS1556" s="320">
        <f>_xll.qlIndexFixing($AC$5,AP1556,TRUE,_xll.ohTrigger(Trigger,Trigger1M))</f>
        <v>1.3766307142226708E-2</v>
      </c>
      <c r="AT1556" s="320">
        <f>_xll.qlIndexFixing($AU$1,AP1556,TRUE,_xll.ohTrigger(Trigger,Trigger1M))</f>
        <v>1.4134516533744979E-2</v>
      </c>
    </row>
    <row r="1557" spans="41:46" ht="11.25" customHeight="1" x14ac:dyDescent="0.25">
      <c r="AO1557" s="159" t="s">
        <v>90</v>
      </c>
      <c r="AP1557" s="158">
        <f>_xll.qlInterestRateIndexFixingDate(Currency&amp;"ibor"&amp;Tenor,AQ1557,Trigger)</f>
        <v>50203</v>
      </c>
      <c r="AQ1557" s="158">
        <f>_xll.qlCalendarAdvance(Calendar,AQ1556,AO1557,"f",,Trigger)</f>
        <v>50207</v>
      </c>
      <c r="AR1557" s="158">
        <f>_xll.qlInterestRateIndexMaturity(Currency&amp;"ibor"&amp;Tenor,AQ1557,Trigger)</f>
        <v>50237</v>
      </c>
      <c r="AS1557" s="320">
        <f>_xll.qlIndexFixing($AC$5,AP1557,TRUE,_xll.ohTrigger(Trigger,Trigger1M))</f>
        <v>1.3769547226033296E-2</v>
      </c>
      <c r="AT1557" s="320">
        <f>_xll.qlIndexFixing($AU$1,AP1557,TRUE,_xll.ohTrigger(Trigger,Trigger1M))</f>
        <v>1.4130014096135568E-2</v>
      </c>
    </row>
    <row r="1558" spans="41:46" ht="11.25" customHeight="1" x14ac:dyDescent="0.25">
      <c r="AO1558" s="159" t="s">
        <v>90</v>
      </c>
      <c r="AP1558" s="158">
        <f>_xll.qlInterestRateIndexFixingDate(Currency&amp;"ibor"&amp;Tenor,AQ1558,Trigger)</f>
        <v>50210</v>
      </c>
      <c r="AQ1558" s="158">
        <f>_xll.qlCalendarAdvance(Calendar,AQ1557,AO1558,"f",,Trigger)</f>
        <v>50214</v>
      </c>
      <c r="AR1558" s="158">
        <f>_xll.qlInterestRateIndexMaturity(Currency&amp;"ibor"&amp;Tenor,AQ1558,Trigger)</f>
        <v>50244</v>
      </c>
      <c r="AS1558" s="320">
        <f>_xll.qlIndexFixing($AC$5,AP1558,TRUE,_xll.ohTrigger(Trigger,Trigger1M))</f>
        <v>1.3772787310713852E-2</v>
      </c>
      <c r="AT1558" s="320">
        <f>_xll.qlIndexFixing($AU$1,AP1558,TRUE,_xll.ohTrigger(Trigger,Trigger1M))</f>
        <v>1.4125543336690249E-2</v>
      </c>
    </row>
    <row r="1559" spans="41:46" ht="11.25" customHeight="1" x14ac:dyDescent="0.25">
      <c r="AO1559" s="159" t="s">
        <v>90</v>
      </c>
      <c r="AP1559" s="158">
        <f>_xll.qlInterestRateIndexFixingDate(Currency&amp;"ibor"&amp;Tenor,AQ1559,Trigger)</f>
        <v>50217</v>
      </c>
      <c r="AQ1559" s="158">
        <f>_xll.qlCalendarAdvance(Calendar,AQ1558,AO1559,"f",,Trigger)</f>
        <v>50221</v>
      </c>
      <c r="AR1559" s="158">
        <f>_xll.qlInterestRateIndexMaturity(Currency&amp;"ibor"&amp;Tenor,AQ1559,Trigger)</f>
        <v>50252</v>
      </c>
      <c r="AS1559" s="320">
        <f>_xll.qlIndexFixing($AC$5,AP1559,TRUE,_xll.ohTrigger(Trigger,Trigger1M))</f>
        <v>1.377652232423795E-2</v>
      </c>
      <c r="AT1559" s="320">
        <f>_xll.qlIndexFixing($AU$1,AP1559,TRUE,_xll.ohTrigger(Trigger,Trigger1M))</f>
        <v>1.4121067095570806E-2</v>
      </c>
    </row>
    <row r="1560" spans="41:46" ht="11.25" customHeight="1" x14ac:dyDescent="0.25">
      <c r="AO1560" s="159" t="s">
        <v>90</v>
      </c>
      <c r="AP1560" s="158">
        <f>_xll.qlInterestRateIndexFixingDate(Currency&amp;"ibor"&amp;Tenor,AQ1560,Trigger)</f>
        <v>50224</v>
      </c>
      <c r="AQ1560" s="158">
        <f>_xll.qlCalendarAdvance(Calendar,AQ1559,AO1560,"f",,Trigger)</f>
        <v>50228</v>
      </c>
      <c r="AR1560" s="158">
        <f>_xll.qlInterestRateIndexMaturity(Currency&amp;"ibor"&amp;Tenor,AQ1560,Trigger)</f>
        <v>50259</v>
      </c>
      <c r="AS1560" s="320">
        <f>_xll.qlIndexFixing($AC$5,AP1560,TRUE,_xll.ohTrigger(Trigger,Trigger1M))</f>
        <v>1.3779762534665662E-2</v>
      </c>
      <c r="AT1560" s="320">
        <f>_xll.qlIndexFixing($AU$1,AP1560,TRUE,_xll.ohTrigger(Trigger,Trigger1M))</f>
        <v>1.4116662373208471E-2</v>
      </c>
    </row>
    <row r="1561" spans="41:46" ht="11.25" customHeight="1" x14ac:dyDescent="0.25">
      <c r="AO1561" s="159" t="s">
        <v>90</v>
      </c>
      <c r="AP1561" s="158">
        <f>_xll.qlInterestRateIndexFixingDate(Currency&amp;"ibor"&amp;Tenor,AQ1561,Trigger)</f>
        <v>50231</v>
      </c>
      <c r="AQ1561" s="158">
        <f>_xll.qlCalendarAdvance(Calendar,AQ1560,AO1561,"f",,Trigger)</f>
        <v>50235</v>
      </c>
      <c r="AR1561" s="158">
        <f>_xll.qlInterestRateIndexMaturity(Currency&amp;"ibor"&amp;Tenor,AQ1561,Trigger)</f>
        <v>50266</v>
      </c>
      <c r="AS1561" s="320">
        <f>_xll.qlIndexFixing($AC$5,AP1561,TRUE,_xll.ohTrigger(Trigger,Trigger1M))</f>
        <v>1.3783002745995875E-2</v>
      </c>
      <c r="AT1561" s="320">
        <f>_xll.qlIndexFixing($AU$1,AP1561,TRUE,_xll.ohTrigger(Trigger,Trigger1M))</f>
        <v>1.4112289891476948E-2</v>
      </c>
    </row>
    <row r="1562" spans="41:46" ht="11.25" customHeight="1" x14ac:dyDescent="0.25">
      <c r="AO1562" s="159" t="s">
        <v>90</v>
      </c>
      <c r="AP1562" s="158">
        <f>_xll.qlInterestRateIndexFixingDate(Currency&amp;"ibor"&amp;Tenor,AQ1562,Trigger)</f>
        <v>50238</v>
      </c>
      <c r="AQ1562" s="158">
        <f>_xll.qlCalendarAdvance(Calendar,AQ1561,AO1562,"f",,Trigger)</f>
        <v>50242</v>
      </c>
      <c r="AR1562" s="158">
        <f>_xll.qlInterestRateIndexMaturity(Currency&amp;"ibor"&amp;Tenor,AQ1562,Trigger)</f>
        <v>50273</v>
      </c>
      <c r="AS1562" s="320">
        <f>_xll.qlIndexFixing($AC$5,AP1562,TRUE,_xll.ohTrigger(Trigger,Trigger1M))</f>
        <v>1.3786242958226015E-2</v>
      </c>
      <c r="AT1562" s="320">
        <f>_xll.qlIndexFixing($AU$1,AP1562,TRUE,_xll.ohTrigger(Trigger,Trigger1M))</f>
        <v>1.4107949833089434E-2</v>
      </c>
    </row>
    <row r="1563" spans="41:46" ht="11.25" customHeight="1" x14ac:dyDescent="0.25">
      <c r="AO1563" s="159" t="s">
        <v>90</v>
      </c>
      <c r="AP1563" s="158">
        <f>_xll.qlInterestRateIndexFixingDate(Currency&amp;"ibor"&amp;Tenor,AQ1563,Trigger)</f>
        <v>50245</v>
      </c>
      <c r="AQ1563" s="158">
        <f>_xll.qlCalendarAdvance(Calendar,AQ1562,AO1563,"f",,Trigger)</f>
        <v>50249</v>
      </c>
      <c r="AR1563" s="158">
        <f>_xll.qlInterestRateIndexMaturity(Currency&amp;"ibor"&amp;Tenor,AQ1563,Trigger)</f>
        <v>50280</v>
      </c>
      <c r="AS1563" s="320">
        <f>_xll.qlIndexFixing($AC$5,AP1563,TRUE,_xll.ohTrigger(Trigger,Trigger1M))</f>
        <v>1.3789483171363815E-2</v>
      </c>
      <c r="AT1563" s="320">
        <f>_xll.qlIndexFixing($AU$1,AP1563,TRUE,_xll.ohTrigger(Trigger,Trigger1M))</f>
        <v>1.4103642380748814E-2</v>
      </c>
    </row>
    <row r="1564" spans="41:46" ht="11.25" customHeight="1" x14ac:dyDescent="0.25">
      <c r="AO1564" s="159" t="s">
        <v>90</v>
      </c>
      <c r="AP1564" s="158">
        <f>_xll.qlInterestRateIndexFixingDate(Currency&amp;"ibor"&amp;Tenor,AQ1564,Trigger)</f>
        <v>50252</v>
      </c>
      <c r="AQ1564" s="158">
        <f>_xll.qlCalendarAdvance(Calendar,AQ1563,AO1564,"f",,Trigger)</f>
        <v>50256</v>
      </c>
      <c r="AR1564" s="158">
        <f>_xll.qlInterestRateIndexMaturity(Currency&amp;"ibor"&amp;Tenor,AQ1564,Trigger)</f>
        <v>50287</v>
      </c>
      <c r="AS1564" s="320">
        <f>_xll.qlIndexFixing($AC$5,AP1564,TRUE,_xll.ohTrigger(Trigger,Trigger1M))</f>
        <v>1.379272338540412E-2</v>
      </c>
      <c r="AT1564" s="320">
        <f>_xll.qlIndexFixing($AU$1,AP1564,TRUE,_xll.ohTrigger(Trigger,Trigger1M))</f>
        <v>1.409936771716829E-2</v>
      </c>
    </row>
    <row r="1565" spans="41:46" ht="11.25" customHeight="1" x14ac:dyDescent="0.25">
      <c r="AO1565" s="159" t="s">
        <v>90</v>
      </c>
      <c r="AP1565" s="158">
        <f>_xll.qlInterestRateIndexFixingDate(Currency&amp;"ibor"&amp;Tenor,AQ1565,Trigger)</f>
        <v>50259</v>
      </c>
      <c r="AQ1565" s="158">
        <f>_xll.qlCalendarAdvance(Calendar,AQ1564,AO1565,"f",,Trigger)</f>
        <v>50263</v>
      </c>
      <c r="AR1565" s="158">
        <f>_xll.qlInterestRateIndexMaturity(Currency&amp;"ibor"&amp;Tenor,AQ1565,Trigger)</f>
        <v>50294</v>
      </c>
      <c r="AS1565" s="320">
        <f>_xll.qlIndexFixing($AC$5,AP1565,TRUE,_xll.ohTrigger(Trigger,Trigger1M))</f>
        <v>1.379596360034435E-2</v>
      </c>
      <c r="AT1565" s="320">
        <f>_xll.qlIndexFixing($AU$1,AP1565,TRUE,_xll.ohTrigger(Trigger,Trigger1M))</f>
        <v>1.4095126025050744E-2</v>
      </c>
    </row>
    <row r="1566" spans="41:46" ht="11.25" customHeight="1" x14ac:dyDescent="0.25">
      <c r="AO1566" s="159" t="s">
        <v>90</v>
      </c>
      <c r="AP1566" s="158">
        <f>_xll.qlInterestRateIndexFixingDate(Currency&amp;"ibor"&amp;Tenor,AQ1566,Trigger)</f>
        <v>50266</v>
      </c>
      <c r="AQ1566" s="158">
        <f>_xll.qlCalendarAdvance(Calendar,AQ1565,AO1566,"f",,Trigger)</f>
        <v>50270</v>
      </c>
      <c r="AR1566" s="158">
        <f>_xll.qlInterestRateIndexMaturity(Currency&amp;"ibor"&amp;Tenor,AQ1566,Trigger)</f>
        <v>50301</v>
      </c>
      <c r="AS1566" s="320">
        <f>_xll.qlIndexFixing($AC$5,AP1566,TRUE,_xll.ohTrigger(Trigger,Trigger1M))</f>
        <v>1.3799203816189662E-2</v>
      </c>
      <c r="AT1566" s="320">
        <f>_xll.qlIndexFixing($AU$1,AP1566,TRUE,_xll.ohTrigger(Trigger,Trigger1M))</f>
        <v>1.409091748710164E-2</v>
      </c>
    </row>
    <row r="1567" spans="41:46" ht="11.25" customHeight="1" x14ac:dyDescent="0.25">
      <c r="AO1567" s="159" t="s">
        <v>90</v>
      </c>
      <c r="AP1567" s="158">
        <f>_xll.qlInterestRateIndexFixingDate(Currency&amp;"ibor"&amp;Tenor,AQ1567,Trigger)</f>
        <v>50273</v>
      </c>
      <c r="AQ1567" s="158">
        <f>_xll.qlCalendarAdvance(Calendar,AQ1566,AO1567,"f",,Trigger)</f>
        <v>50277</v>
      </c>
      <c r="AR1567" s="158">
        <f>_xll.qlInterestRateIndexMaturity(Currency&amp;"ibor"&amp;Tenor,AQ1567,Trigger)</f>
        <v>50308</v>
      </c>
      <c r="AS1567" s="320">
        <f>_xll.qlIndexFixing($AC$5,AP1567,TRUE,_xll.ohTrigger(Trigger,Trigger1M))</f>
        <v>1.3802444032937478E-2</v>
      </c>
      <c r="AT1567" s="320">
        <f>_xll.qlIndexFixing($AU$1,AP1567,TRUE,_xll.ohTrigger(Trigger,Trigger1M))</f>
        <v>1.408674228603418E-2</v>
      </c>
    </row>
    <row r="1568" spans="41:46" ht="11.25" customHeight="1" x14ac:dyDescent="0.25">
      <c r="AO1568" s="159" t="s">
        <v>90</v>
      </c>
      <c r="AP1568" s="158">
        <f>_xll.qlInterestRateIndexFixingDate(Currency&amp;"ibor"&amp;Tenor,AQ1568,Trigger)</f>
        <v>50280</v>
      </c>
      <c r="AQ1568" s="158">
        <f>_xll.qlCalendarAdvance(Calendar,AQ1567,AO1568,"f",,Trigger)</f>
        <v>50284</v>
      </c>
      <c r="AR1568" s="158">
        <f>_xll.qlInterestRateIndexMaturity(Currency&amp;"ibor"&amp;Tenor,AQ1568,Trigger)</f>
        <v>50314</v>
      </c>
      <c r="AS1568" s="320">
        <f>_xll.qlIndexFixing($AC$5,AP1568,TRUE,_xll.ohTrigger(Trigger,Trigger1M))</f>
        <v>1.3805188205587626E-2</v>
      </c>
      <c r="AT1568" s="320">
        <f>_xll.qlIndexFixing($AU$1,AP1568,TRUE,_xll.ohTrigger(Trigger,Trigger1M))</f>
        <v>1.4082618235483402E-2</v>
      </c>
    </row>
    <row r="1569" spans="41:46" ht="11.25" customHeight="1" x14ac:dyDescent="0.25">
      <c r="AO1569" s="159" t="s">
        <v>90</v>
      </c>
      <c r="AP1569" s="158">
        <f>_xll.qlInterestRateIndexFixingDate(Currency&amp;"ibor"&amp;Tenor,AQ1569,Trigger)</f>
        <v>50287</v>
      </c>
      <c r="AQ1569" s="158">
        <f>_xll.qlCalendarAdvance(Calendar,AQ1568,AO1569,"f",,Trigger)</f>
        <v>50291</v>
      </c>
      <c r="AR1569" s="158">
        <f>_xll.qlInterestRateIndexMaturity(Currency&amp;"ibor"&amp;Tenor,AQ1569,Trigger)</f>
        <v>50321</v>
      </c>
      <c r="AS1569" s="320">
        <f>_xll.qlIndexFixing($AC$5,AP1569,TRUE,_xll.ohTrigger(Trigger,Trigger1M))</f>
        <v>1.3808428299881825E-2</v>
      </c>
      <c r="AT1569" s="320">
        <f>_xll.qlIndexFixing($AU$1,AP1569,TRUE,_xll.ohTrigger(Trigger,Trigger1M))</f>
        <v>1.4078507994125466E-2</v>
      </c>
    </row>
    <row r="1570" spans="41:46" ht="11.25" customHeight="1" x14ac:dyDescent="0.25">
      <c r="AO1570" s="159" t="s">
        <v>90</v>
      </c>
      <c r="AP1570" s="158">
        <f>_xll.qlInterestRateIndexFixingDate(Currency&amp;"ibor"&amp;Tenor,AQ1570,Trigger)</f>
        <v>50294</v>
      </c>
      <c r="AQ1570" s="158">
        <f>_xll.qlCalendarAdvance(Calendar,AQ1569,AO1570,"f",,Trigger)</f>
        <v>50298</v>
      </c>
      <c r="AR1570" s="158">
        <f>_xll.qlInterestRateIndexMaturity(Currency&amp;"ibor"&amp;Tenor,AQ1570,Trigger)</f>
        <v>50328</v>
      </c>
      <c r="AS1570" s="320">
        <f>_xll.qlIndexFixing($AC$5,AP1570,TRUE,_xll.ohTrigger(Trigger,Trigger1M))</f>
        <v>1.3811668395049992E-2</v>
      </c>
      <c r="AT1570" s="320">
        <f>_xll.qlIndexFixing($AU$1,AP1570,TRUE,_xll.ohTrigger(Trigger,Trigger1M))</f>
        <v>1.4074431623345873E-2</v>
      </c>
    </row>
    <row r="1571" spans="41:46" ht="11.25" customHeight="1" x14ac:dyDescent="0.25">
      <c r="AO1571" s="159" t="s">
        <v>90</v>
      </c>
      <c r="AP1571" s="158">
        <f>_xll.qlInterestRateIndexFixingDate(Currency&amp;"ibor"&amp;Tenor,AQ1571,Trigger)</f>
        <v>50301</v>
      </c>
      <c r="AQ1571" s="158">
        <f>_xll.qlCalendarAdvance(Calendar,AQ1570,AO1571,"f",,Trigger)</f>
        <v>50305</v>
      </c>
      <c r="AR1571" s="158">
        <f>_xll.qlInterestRateIndexMaturity(Currency&amp;"ibor"&amp;Tenor,AQ1571,Trigger)</f>
        <v>50335</v>
      </c>
      <c r="AS1571" s="320">
        <f>_xll.qlIndexFixing($AC$5,AP1571,TRUE,_xll.ohTrigger(Trigger,Trigger1M))</f>
        <v>1.3814908491089462E-2</v>
      </c>
      <c r="AT1571" s="320">
        <f>_xll.qlIndexFixing($AU$1,AP1571,TRUE,_xll.ohTrigger(Trigger,Trigger1M))</f>
        <v>1.407038930584914E-2</v>
      </c>
    </row>
    <row r="1572" spans="41:46" ht="11.25" customHeight="1" x14ac:dyDescent="0.25">
      <c r="AO1572" s="159" t="s">
        <v>90</v>
      </c>
      <c r="AP1572" s="158">
        <f>_xll.qlInterestRateIndexFixingDate(Currency&amp;"ibor"&amp;Tenor,AQ1572,Trigger)</f>
        <v>50308</v>
      </c>
      <c r="AQ1572" s="158">
        <f>_xll.qlCalendarAdvance(Calendar,AQ1571,AO1572,"f",,Trigger)</f>
        <v>50312</v>
      </c>
      <c r="AR1572" s="158">
        <f>_xll.qlInterestRateIndexMaturity(Currency&amp;"ibor"&amp;Tenor,AQ1572,Trigger)</f>
        <v>50342</v>
      </c>
      <c r="AS1572" s="320">
        <f>_xll.qlIndexFixing($AC$5,AP1572,TRUE,_xll.ohTrigger(Trigger,Trigger1M))</f>
        <v>1.3818148588005563E-2</v>
      </c>
      <c r="AT1572" s="320">
        <f>_xll.qlIndexFixing($AU$1,AP1572,TRUE,_xll.ohTrigger(Trigger,Trigger1M))</f>
        <v>1.4066381224339786E-2</v>
      </c>
    </row>
    <row r="1573" spans="41:46" ht="11.25" customHeight="1" x14ac:dyDescent="0.25">
      <c r="AO1573" s="159" t="s">
        <v>90</v>
      </c>
      <c r="AP1573" s="158">
        <f>_xll.qlInterestRateIndexFixingDate(Currency&amp;"ibor"&amp;Tenor,AQ1573,Trigger)</f>
        <v>50315</v>
      </c>
      <c r="AQ1573" s="158">
        <f>_xll.qlCalendarAdvance(Calendar,AQ1572,AO1573,"f",,Trigger)</f>
        <v>50319</v>
      </c>
      <c r="AR1573" s="158">
        <f>_xll.qlInterestRateIndexMaturity(Currency&amp;"ibor"&amp;Tenor,AQ1573,Trigger)</f>
        <v>50350</v>
      </c>
      <c r="AS1573" s="320">
        <f>_xll.qlIndexFixing($AC$5,AP1573,TRUE,_xll.ohTrigger(Trigger,Trigger1M))</f>
        <v>1.3821885352389851E-2</v>
      </c>
      <c r="AT1573" s="320">
        <f>_xll.qlIndexFixing($AU$1,AP1573,TRUE,_xll.ohTrigger(Trigger,Trigger1M))</f>
        <v>1.4062401385714334E-2</v>
      </c>
    </row>
    <row r="1574" spans="41:46" ht="11.25" customHeight="1" x14ac:dyDescent="0.25">
      <c r="AO1574" s="159" t="s">
        <v>90</v>
      </c>
      <c r="AP1574" s="158">
        <f>_xll.qlInterestRateIndexFixingDate(Currency&amp;"ibor"&amp;Tenor,AQ1574,Trigger)</f>
        <v>50322</v>
      </c>
      <c r="AQ1574" s="158">
        <f>_xll.qlCalendarAdvance(Calendar,AQ1573,AO1574,"f",,Trigger)</f>
        <v>50326</v>
      </c>
      <c r="AR1574" s="158">
        <f>_xll.qlInterestRateIndexMaturity(Currency&amp;"ibor"&amp;Tenor,AQ1574,Trigger)</f>
        <v>50357</v>
      </c>
      <c r="AS1574" s="320">
        <f>_xll.qlIndexFixing($AC$5,AP1574,TRUE,_xll.ohTrigger(Trigger,Trigger1M))</f>
        <v>1.3825125575455193E-2</v>
      </c>
      <c r="AT1574" s="320">
        <f>_xll.qlIndexFixing($AU$1,AP1574,TRUE,_xll.ohTrigger(Trigger,Trigger1M))</f>
        <v>1.4058464658612609E-2</v>
      </c>
    </row>
    <row r="1575" spans="41:46" ht="11.25" customHeight="1" x14ac:dyDescent="0.25">
      <c r="AO1575" s="159" t="s">
        <v>90</v>
      </c>
      <c r="AP1575" s="158">
        <f>_xll.qlInterestRateIndexFixingDate(Currency&amp;"ibor"&amp;Tenor,AQ1575,Trigger)</f>
        <v>50329</v>
      </c>
      <c r="AQ1575" s="158">
        <f>_xll.qlCalendarAdvance(Calendar,AQ1574,AO1575,"f",,Trigger)</f>
        <v>50333</v>
      </c>
      <c r="AR1575" s="158">
        <f>_xll.qlInterestRateIndexMaturity(Currency&amp;"ibor"&amp;Tenor,AQ1575,Trigger)</f>
        <v>50364</v>
      </c>
      <c r="AS1575" s="320">
        <f>_xll.qlIndexFixing($AC$5,AP1575,TRUE,_xll.ohTrigger(Trigger,Trigger1M))</f>
        <v>1.3828365799428198E-2</v>
      </c>
      <c r="AT1575" s="320">
        <f>_xll.qlIndexFixing($AU$1,AP1575,TRUE,_xll.ohTrigger(Trigger,Trigger1M))</f>
        <v>1.4054562730051708E-2</v>
      </c>
    </row>
    <row r="1576" spans="41:46" ht="11.25" customHeight="1" x14ac:dyDescent="0.25">
      <c r="AO1576" s="159" t="s">
        <v>90</v>
      </c>
      <c r="AP1576" s="158">
        <f>_xll.qlInterestRateIndexFixingDate(Currency&amp;"ibor"&amp;Tenor,AQ1576,Trigger)</f>
        <v>50336</v>
      </c>
      <c r="AQ1576" s="158">
        <f>_xll.qlCalendarAdvance(Calendar,AQ1575,AO1576,"f",,Trigger)</f>
        <v>50340</v>
      </c>
      <c r="AR1576" s="158">
        <f>_xll.qlInterestRateIndexMaturity(Currency&amp;"ibor"&amp;Tenor,AQ1576,Trigger)</f>
        <v>50371</v>
      </c>
      <c r="AS1576" s="320">
        <f>_xll.qlIndexFixing($AC$5,AP1576,TRUE,_xll.ohTrigger(Trigger,Trigger1M))</f>
        <v>1.3831606024303706E-2</v>
      </c>
      <c r="AT1576" s="320">
        <f>_xll.qlIndexFixing($AU$1,AP1576,TRUE,_xll.ohTrigger(Trigger,Trigger1M))</f>
        <v>1.405069578274225E-2</v>
      </c>
    </row>
    <row r="1577" spans="41:46" ht="11.25" customHeight="1" x14ac:dyDescent="0.25">
      <c r="AO1577" s="159" t="s">
        <v>90</v>
      </c>
      <c r="AP1577" s="158">
        <f>_xll.qlInterestRateIndexFixingDate(Currency&amp;"ibor"&amp;Tenor,AQ1577,Trigger)</f>
        <v>50343</v>
      </c>
      <c r="AQ1577" s="158">
        <f>_xll.qlCalendarAdvance(Calendar,AQ1576,AO1577,"f",,Trigger)</f>
        <v>50347</v>
      </c>
      <c r="AR1577" s="158">
        <f>_xll.qlInterestRateIndexMaturity(Currency&amp;"ibor"&amp;Tenor,AQ1577,Trigger)</f>
        <v>50377</v>
      </c>
      <c r="AS1577" s="320">
        <f>_xll.qlIndexFixing($AC$5,AP1577,TRUE,_xll.ohTrigger(Trigger,Trigger1M))</f>
        <v>1.3834349085690256E-2</v>
      </c>
      <c r="AT1577" s="320">
        <f>_xll.qlIndexFixing($AU$1,AP1577,TRUE,_xll.ohTrigger(Trigger,Trigger1M))</f>
        <v>1.4046860751107282E-2</v>
      </c>
    </row>
    <row r="1578" spans="41:46" ht="11.25" customHeight="1" x14ac:dyDescent="0.25">
      <c r="AO1578" s="159" t="s">
        <v>90</v>
      </c>
      <c r="AP1578" s="158">
        <f>_xll.qlInterestRateIndexFixingDate(Currency&amp;"ibor"&amp;Tenor,AQ1578,Trigger)</f>
        <v>50350</v>
      </c>
      <c r="AQ1578" s="158">
        <f>_xll.qlCalendarAdvance(Calendar,AQ1577,AO1578,"f",,Trigger)</f>
        <v>50354</v>
      </c>
      <c r="AR1578" s="158">
        <f>_xll.qlInterestRateIndexMaturity(Currency&amp;"ibor"&amp;Tenor,AQ1578,Trigger)</f>
        <v>50384</v>
      </c>
      <c r="AS1578" s="320">
        <f>_xll.qlIndexFixing($AC$5,AP1578,TRUE,_xll.ohTrigger(Trigger,Trigger1M))</f>
        <v>1.3837589187847499E-2</v>
      </c>
      <c r="AT1578" s="320">
        <f>_xll.qlIndexFixing($AU$1,AP1578,TRUE,_xll.ohTrigger(Trigger,Trigger1M))</f>
        <v>1.4043061922239808E-2</v>
      </c>
    </row>
    <row r="1579" spans="41:46" ht="11.25" customHeight="1" x14ac:dyDescent="0.25">
      <c r="AO1579" s="159" t="s">
        <v>90</v>
      </c>
      <c r="AP1579" s="158">
        <f>_xll.qlInterestRateIndexFixingDate(Currency&amp;"ibor"&amp;Tenor,AQ1579,Trigger)</f>
        <v>50357</v>
      </c>
      <c r="AQ1579" s="158">
        <f>_xll.qlCalendarAdvance(Calendar,AQ1578,AO1579,"f",,Trigger)</f>
        <v>50361</v>
      </c>
      <c r="AR1579" s="158">
        <f>_xll.qlInterestRateIndexMaturity(Currency&amp;"ibor"&amp;Tenor,AQ1579,Trigger)</f>
        <v>50391</v>
      </c>
      <c r="AS1579" s="320">
        <f>_xll.qlIndexFixing($AC$5,AP1579,TRUE,_xll.ohTrigger(Trigger,Trigger1M))</f>
        <v>1.3840829290878709E-2</v>
      </c>
      <c r="AT1579" s="320">
        <f>_xll.qlIndexFixing($AU$1,AP1579,TRUE,_xll.ohTrigger(Trigger,Trigger1M))</f>
        <v>1.4039298608270023E-2</v>
      </c>
    </row>
    <row r="1580" spans="41:46" ht="11.25" customHeight="1" x14ac:dyDescent="0.25">
      <c r="AO1580" s="159" t="s">
        <v>90</v>
      </c>
      <c r="AP1580" s="158">
        <f>_xll.qlInterestRateIndexFixingDate(Currency&amp;"ibor"&amp;Tenor,AQ1580,Trigger)</f>
        <v>50364</v>
      </c>
      <c r="AQ1580" s="158">
        <f>_xll.qlCalendarAdvance(Calendar,AQ1579,AO1580,"f",,Trigger)</f>
        <v>50368</v>
      </c>
      <c r="AR1580" s="158">
        <f>_xll.qlInterestRateIndexMaturity(Currency&amp;"ibor"&amp;Tenor,AQ1580,Trigger)</f>
        <v>50398</v>
      </c>
      <c r="AS1580" s="320">
        <f>_xll.qlIndexFixing($AC$5,AP1580,TRUE,_xll.ohTrigger(Trigger,Trigger1M))</f>
        <v>1.3844069394783887E-2</v>
      </c>
      <c r="AT1580" s="320">
        <f>_xll.qlIndexFixing($AU$1,AP1580,TRUE,_xll.ohTrigger(Trigger,Trigger1M))</f>
        <v>1.4035570991902446E-2</v>
      </c>
    </row>
    <row r="1581" spans="41:46" ht="11.25" customHeight="1" x14ac:dyDescent="0.25">
      <c r="AO1581" s="159" t="s">
        <v>90</v>
      </c>
      <c r="AP1581" s="158">
        <f>_xll.qlInterestRateIndexFixingDate(Currency&amp;"ibor"&amp;Tenor,AQ1581,Trigger)</f>
        <v>50371</v>
      </c>
      <c r="AQ1581" s="158">
        <f>_xll.qlCalendarAdvance(Calendar,AQ1580,AO1581,"f",,Trigger)</f>
        <v>50375</v>
      </c>
      <c r="AR1581" s="158">
        <f>_xll.qlInterestRateIndexMaturity(Currency&amp;"ibor"&amp;Tenor,AQ1581,Trigger)</f>
        <v>50409</v>
      </c>
      <c r="AS1581" s="320">
        <f>_xll.qlIndexFixing($AC$5,AP1581,TRUE,_xll.ohTrigger(Trigger,Trigger1M))</f>
        <v>1.3849300297946275E-2</v>
      </c>
      <c r="AT1581" s="320">
        <f>_xll.qlIndexFixing($AU$1,AP1581,TRUE,_xll.ohTrigger(Trigger,Trigger1M))</f>
        <v>1.4031932273618274E-2</v>
      </c>
    </row>
    <row r="1582" spans="41:46" ht="11.25" customHeight="1" x14ac:dyDescent="0.25">
      <c r="AO1582" s="159" t="s">
        <v>90</v>
      </c>
      <c r="AP1582" s="158">
        <f>_xll.qlInterestRateIndexFixingDate(Currency&amp;"ibor"&amp;Tenor,AQ1582,Trigger)</f>
        <v>50378</v>
      </c>
      <c r="AQ1582" s="158">
        <f>_xll.qlCalendarAdvance(Calendar,AQ1581,AO1582,"f",,Trigger)</f>
        <v>50382</v>
      </c>
      <c r="AR1582" s="158">
        <f>_xll.qlInterestRateIndexMaturity(Currency&amp;"ibor"&amp;Tenor,AQ1582,Trigger)</f>
        <v>50413</v>
      </c>
      <c r="AS1582" s="320">
        <f>_xll.qlIndexFixing($AC$5,AP1582,TRUE,_xll.ohTrigger(Trigger,Trigger1M))</f>
        <v>1.3851047392517073E-2</v>
      </c>
      <c r="AT1582" s="320">
        <f>_xll.qlIndexFixing($AU$1,AP1582,TRUE,_xll.ohTrigger(Trigger,Trigger1M))</f>
        <v>1.402823893674399E-2</v>
      </c>
    </row>
    <row r="1583" spans="41:46" ht="11.25" customHeight="1" x14ac:dyDescent="0.25">
      <c r="AO1583" s="159" t="s">
        <v>90</v>
      </c>
      <c r="AP1583" s="158">
        <f>_xll.qlInterestRateIndexFixingDate(Currency&amp;"ibor"&amp;Tenor,AQ1583,Trigger)</f>
        <v>50385</v>
      </c>
      <c r="AQ1583" s="158">
        <f>_xll.qlCalendarAdvance(Calendar,AQ1582,AO1583,"f",,Trigger)</f>
        <v>50389</v>
      </c>
      <c r="AR1583" s="158">
        <f>_xll.qlInterestRateIndexMaturity(Currency&amp;"ibor"&amp;Tenor,AQ1583,Trigger)</f>
        <v>50420</v>
      </c>
      <c r="AS1583" s="320">
        <f>_xll.qlIndexFixing($AC$5,AP1583,TRUE,_xll.ohTrigger(Trigger,Trigger1M))</f>
        <v>1.3854287623712687E-2</v>
      </c>
      <c r="AT1583" s="320">
        <f>_xll.qlIndexFixing($AU$1,AP1583,TRUE,_xll.ohTrigger(Trigger,Trigger1M))</f>
        <v>1.4024621974001773E-2</v>
      </c>
    </row>
    <row r="1584" spans="41:46" ht="11.25" customHeight="1" x14ac:dyDescent="0.25">
      <c r="AO1584" s="159" t="s">
        <v>90</v>
      </c>
      <c r="AP1584" s="158">
        <f>_xll.qlInterestRateIndexFixingDate(Currency&amp;"ibor"&amp;Tenor,AQ1584,Trigger)</f>
        <v>50392</v>
      </c>
      <c r="AQ1584" s="158">
        <f>_xll.qlCalendarAdvance(Calendar,AQ1583,AO1584,"f",,Trigger)</f>
        <v>50396</v>
      </c>
      <c r="AR1584" s="158">
        <f>_xll.qlInterestRateIndexMaturity(Currency&amp;"ibor"&amp;Tenor,AQ1584,Trigger)</f>
        <v>50427</v>
      </c>
      <c r="AS1584" s="320">
        <f>_xll.qlIndexFixing($AC$5,AP1584,TRUE,_xll.ohTrigger(Trigger,Trigger1M))</f>
        <v>1.3857527855810804E-2</v>
      </c>
      <c r="AT1584" s="320">
        <f>_xll.qlIndexFixing($AU$1,AP1584,TRUE,_xll.ohTrigger(Trigger,Trigger1M))</f>
        <v>1.4021041454172758E-2</v>
      </c>
    </row>
    <row r="1585" spans="41:46" ht="11.25" customHeight="1" x14ac:dyDescent="0.25">
      <c r="AO1585" s="159" t="s">
        <v>90</v>
      </c>
      <c r="AP1585" s="158">
        <f>_xll.qlInterestRateIndexFixingDate(Currency&amp;"ibor"&amp;Tenor,AQ1585,Trigger)</f>
        <v>50398</v>
      </c>
      <c r="AQ1585" s="158">
        <f>_xll.qlCalendarAdvance(Calendar,AQ1584,AO1585,"f",,Trigger)</f>
        <v>50403</v>
      </c>
      <c r="AR1585" s="158">
        <f>_xll.qlInterestRateIndexMaturity(Currency&amp;"ibor"&amp;Tenor,AQ1585,Trigger)</f>
        <v>50434</v>
      </c>
      <c r="AS1585" s="320">
        <f>_xll.qlIndexFixing($AC$5,AP1585,TRUE,_xll.ohTrigger(Trigger,Trigger1M))</f>
        <v>1.3860768088811426E-2</v>
      </c>
      <c r="AT1585" s="320">
        <f>_xll.qlIndexFixing($AU$1,AP1585,TRUE,_xll.ohTrigger(Trigger,Trigger1M))</f>
        <v>1.4017497559970147E-2</v>
      </c>
    </row>
    <row r="1586" spans="41:46" ht="11.25" customHeight="1" x14ac:dyDescent="0.25">
      <c r="AO1586" s="159" t="s">
        <v>90</v>
      </c>
      <c r="AP1586" s="158">
        <f>_xll.qlInterestRateIndexFixingDate(Currency&amp;"ibor"&amp;Tenor,AQ1586,Trigger)</f>
        <v>50405</v>
      </c>
      <c r="AQ1586" s="158">
        <f>_xll.qlCalendarAdvance(Calendar,AQ1585,AO1586,"f",,Trigger)</f>
        <v>50410</v>
      </c>
      <c r="AR1586" s="158">
        <f>_xll.qlInterestRateIndexMaturity(Currency&amp;"ibor"&amp;Tenor,AQ1586,Trigger)</f>
        <v>50441</v>
      </c>
      <c r="AS1586" s="320">
        <f>_xll.qlIndexFixing($AC$5,AP1586,TRUE,_xll.ohTrigger(Trigger,Trigger1M))</f>
        <v>1.3864008322719709E-2</v>
      </c>
      <c r="AT1586" s="320">
        <f>_xll.qlIndexFixing($AU$1,AP1586,TRUE,_xll.ohTrigger(Trigger,Trigger1M))</f>
        <v>1.4013990474099401E-2</v>
      </c>
    </row>
    <row r="1587" spans="41:46" ht="11.25" customHeight="1" x14ac:dyDescent="0.25">
      <c r="AO1587" s="159" t="s">
        <v>90</v>
      </c>
      <c r="AP1587" s="158">
        <f>_xll.qlInterestRateIndexFixingDate(Currency&amp;"ibor"&amp;Tenor,AQ1587,Trigger)</f>
        <v>50413</v>
      </c>
      <c r="AQ1587" s="158">
        <f>_xll.qlCalendarAdvance(Calendar,AQ1586,AO1587,"f",,Trigger)</f>
        <v>50417</v>
      </c>
      <c r="AR1587" s="158">
        <f>_xll.qlInterestRateIndexMaturity(Currency&amp;"ibor"&amp;Tenor,AQ1587,Trigger)</f>
        <v>50448</v>
      </c>
      <c r="AS1587" s="320">
        <f>_xll.qlIndexFixing($AC$5,AP1587,TRUE,_xll.ohTrigger(Trigger,Trigger1M))</f>
        <v>1.3867248557525339E-2</v>
      </c>
      <c r="AT1587" s="320">
        <f>_xll.qlIndexFixing($AU$1,AP1587,TRUE,_xll.ohTrigger(Trigger,Trigger1M))</f>
        <v>1.4010520379268565E-2</v>
      </c>
    </row>
    <row r="1588" spans="41:46" ht="11.25" customHeight="1" x14ac:dyDescent="0.25">
      <c r="AO1588" s="159" t="s">
        <v>90</v>
      </c>
      <c r="AP1588" s="158">
        <f>_xll.qlInterestRateIndexFixingDate(Currency&amp;"ibor"&amp;Tenor,AQ1588,Trigger)</f>
        <v>50420</v>
      </c>
      <c r="AQ1588" s="158">
        <f>_xll.qlCalendarAdvance(Calendar,AQ1587,AO1588,"f",,Trigger)</f>
        <v>50424</v>
      </c>
      <c r="AR1588" s="158">
        <f>_xll.qlInterestRateIndexMaturity(Currency&amp;"ibor"&amp;Tenor,AQ1588,Trigger)</f>
        <v>50455</v>
      </c>
      <c r="AS1588" s="320">
        <f>_xll.qlIndexFixing($AC$5,AP1588,TRUE,_xll.ohTrigger(Trigger,Trigger1M))</f>
        <v>1.387048879323605E-2</v>
      </c>
      <c r="AT1588" s="320">
        <f>_xll.qlIndexFixing($AU$1,AP1588,TRUE,_xll.ohTrigger(Trigger,Trigger1M))</f>
        <v>1.4007087458190836E-2</v>
      </c>
    </row>
    <row r="1589" spans="41:46" ht="11.25" customHeight="1" x14ac:dyDescent="0.25">
      <c r="AO1589" s="159" t="s">
        <v>90</v>
      </c>
      <c r="AP1589" s="158">
        <f>_xll.qlInterestRateIndexFixingDate(Currency&amp;"ibor"&amp;Tenor,AQ1589,Trigger)</f>
        <v>50427</v>
      </c>
      <c r="AQ1589" s="158">
        <f>_xll.qlCalendarAdvance(Calendar,AQ1588,AO1589,"f",,Trigger)</f>
        <v>50431</v>
      </c>
      <c r="AR1589" s="158">
        <f>_xll.qlInterestRateIndexMaturity(Currency&amp;"ibor"&amp;Tenor,AQ1589,Trigger)</f>
        <v>50462</v>
      </c>
      <c r="AS1589" s="320">
        <f>_xll.qlIndexFixing($AC$5,AP1589,TRUE,_xll.ohTrigger(Trigger,Trigger1M))</f>
        <v>1.3873729029851845E-2</v>
      </c>
      <c r="AT1589" s="320">
        <f>_xll.qlIndexFixing($AU$1,AP1589,TRUE,_xll.ohTrigger(Trigger,Trigger1M))</f>
        <v>1.4003691893571679E-2</v>
      </c>
    </row>
    <row r="1590" spans="41:46" ht="11.25" customHeight="1" x14ac:dyDescent="0.25">
      <c r="AO1590" s="159" t="s">
        <v>90</v>
      </c>
      <c r="AP1590" s="158">
        <f>_xll.qlInterestRateIndexFixingDate(Currency&amp;"ibor"&amp;Tenor,AQ1590,Trigger)</f>
        <v>50434</v>
      </c>
      <c r="AQ1590" s="158">
        <f>_xll.qlCalendarAdvance(Calendar,AQ1589,AO1590,"f",,Trigger)</f>
        <v>50438</v>
      </c>
      <c r="AR1590" s="158">
        <f>_xll.qlInterestRateIndexMaturity(Currency&amp;"ibor"&amp;Tenor,AQ1590,Trigger)</f>
        <v>50466</v>
      </c>
      <c r="AS1590" s="320">
        <f>_xll.qlIndexFixing($AC$5,AP1590,TRUE,_xll.ohTrigger(Trigger,Trigger1M))</f>
        <v>1.3875472985086353E-2</v>
      </c>
      <c r="AT1590" s="320">
        <f>_xll.qlIndexFixing($AU$1,AP1590,TRUE,_xll.ohTrigger(Trigger,Trigger1M))</f>
        <v>1.4000228175421776E-2</v>
      </c>
    </row>
    <row r="1591" spans="41:46" ht="11.25" customHeight="1" x14ac:dyDescent="0.25">
      <c r="AO1591" s="159" t="s">
        <v>90</v>
      </c>
      <c r="AP1591" s="158">
        <f>_xll.qlInterestRateIndexFixingDate(Currency&amp;"ibor"&amp;Tenor,AQ1591,Trigger)</f>
        <v>50441</v>
      </c>
      <c r="AQ1591" s="158">
        <f>_xll.qlCalendarAdvance(Calendar,AQ1590,AO1591,"f",,Trigger)</f>
        <v>50445</v>
      </c>
      <c r="AR1591" s="158">
        <f>_xll.qlInterestRateIndexMaturity(Currency&amp;"ibor"&amp;Tenor,AQ1591,Trigger)</f>
        <v>50473</v>
      </c>
      <c r="AS1591" s="320">
        <f>_xll.qlIndexFixing($AC$5,AP1591,TRUE,_xll.ohTrigger(Trigger,Trigger1M))</f>
        <v>1.38787128488265E-2</v>
      </c>
      <c r="AT1591" s="320">
        <f>_xll.qlIndexFixing($AU$1,AP1591,TRUE,_xll.ohTrigger(Trigger,Trigger1M))</f>
        <v>1.3996900133753811E-2</v>
      </c>
    </row>
    <row r="1592" spans="41:46" ht="11.25" customHeight="1" x14ac:dyDescent="0.25">
      <c r="AO1592" s="159" t="s">
        <v>90</v>
      </c>
      <c r="AP1592" s="158">
        <f>_xll.qlInterestRateIndexFixingDate(Currency&amp;"ibor"&amp;Tenor,AQ1592,Trigger)</f>
        <v>50448</v>
      </c>
      <c r="AQ1592" s="158">
        <f>_xll.qlCalendarAdvance(Calendar,AQ1591,AO1592,"f",,Trigger)</f>
        <v>50452</v>
      </c>
      <c r="AR1592" s="158">
        <f>_xll.qlInterestRateIndexMaturity(Currency&amp;"ibor"&amp;Tenor,AQ1592,Trigger)</f>
        <v>50480</v>
      </c>
      <c r="AS1592" s="320">
        <f>_xll.qlIndexFixing($AC$5,AP1592,TRUE,_xll.ohTrigger(Trigger,Trigger1M))</f>
        <v>1.3881952713383137E-2</v>
      </c>
      <c r="AT1592" s="320">
        <f>_xll.qlIndexFixing($AU$1,AP1592,TRUE,_xll.ohTrigger(Trigger,Trigger1M))</f>
        <v>1.3993609953017381E-2</v>
      </c>
    </row>
    <row r="1593" spans="41:46" ht="11.25" customHeight="1" x14ac:dyDescent="0.25">
      <c r="AO1593" s="159" t="s">
        <v>90</v>
      </c>
      <c r="AP1593" s="158">
        <f>_xll.qlInterestRateIndexFixingDate(Currency&amp;"ibor"&amp;Tenor,AQ1593,Trigger)</f>
        <v>50455</v>
      </c>
      <c r="AQ1593" s="158">
        <f>_xll.qlCalendarAdvance(Calendar,AQ1592,AO1593,"f",,Trigger)</f>
        <v>50459</v>
      </c>
      <c r="AR1593" s="158">
        <f>_xll.qlInterestRateIndexMaturity(Currency&amp;"ibor"&amp;Tenor,AQ1593,Trigger)</f>
        <v>50487</v>
      </c>
      <c r="AS1593" s="320">
        <f>_xll.qlIndexFixing($AC$5,AP1593,TRUE,_xll.ohTrigger(Trigger,Trigger1M))</f>
        <v>1.3885192578753409E-2</v>
      </c>
      <c r="AT1593" s="320">
        <f>_xll.qlIndexFixing($AU$1,AP1593,TRUE,_xll.ohTrigger(Trigger,Trigger1M))</f>
        <v>1.3990357815903489E-2</v>
      </c>
    </row>
    <row r="1594" spans="41:46" ht="11.25" customHeight="1" x14ac:dyDescent="0.25">
      <c r="AO1594" s="159" t="s">
        <v>90</v>
      </c>
      <c r="AP1594" s="158">
        <f>_xll.qlInterestRateIndexFixingDate(Currency&amp;"ibor"&amp;Tenor,AQ1594,Trigger)</f>
        <v>50462</v>
      </c>
      <c r="AQ1594" s="158">
        <f>_xll.qlCalendarAdvance(Calendar,AQ1593,AO1594,"f",,Trigger)</f>
        <v>50466</v>
      </c>
      <c r="AR1594" s="158">
        <f>_xll.qlInterestRateIndexMaturity(Currency&amp;"ibor"&amp;Tenor,AQ1594,Trigger)</f>
        <v>50497</v>
      </c>
      <c r="AS1594" s="320">
        <f>_xll.qlIndexFixing($AC$5,AP1594,TRUE,_xll.ohTrigger(Trigger,Trigger1M))</f>
        <v>1.3889930226468375E-2</v>
      </c>
      <c r="AT1594" s="320">
        <f>_xll.qlIndexFixing($AU$1,AP1594,TRUE,_xll.ohTrigger(Trigger,Trigger1M))</f>
        <v>1.398728081222104E-2</v>
      </c>
    </row>
    <row r="1595" spans="41:46" ht="11.25" customHeight="1" x14ac:dyDescent="0.25">
      <c r="AO1595" s="159" t="s">
        <v>90</v>
      </c>
      <c r="AP1595" s="158">
        <f>_xll.qlInterestRateIndexFixingDate(Currency&amp;"ibor"&amp;Tenor,AQ1595,Trigger)</f>
        <v>50469</v>
      </c>
      <c r="AQ1595" s="158">
        <f>_xll.qlCalendarAdvance(Calendar,AQ1594,AO1595,"f",,Trigger)</f>
        <v>50473</v>
      </c>
      <c r="AR1595" s="158">
        <f>_xll.qlInterestRateIndexMaturity(Currency&amp;"ibor"&amp;Tenor,AQ1595,Trigger)</f>
        <v>50504</v>
      </c>
      <c r="AS1595" s="320">
        <f>_xll.qlIndexFixing($AC$5,AP1595,TRUE,_xll.ohTrigger(Trigger,Trigger1M))</f>
        <v>1.3893170468499192E-2</v>
      </c>
      <c r="AT1595" s="320">
        <f>_xll.qlIndexFixing($AU$1,AP1595,TRUE,_xll.ohTrigger(Trigger,Trigger1M))</f>
        <v>1.3984113223268613E-2</v>
      </c>
    </row>
    <row r="1596" spans="41:46" ht="11.25" customHeight="1" x14ac:dyDescent="0.25">
      <c r="AO1596" s="159" t="s">
        <v>90</v>
      </c>
      <c r="AP1596" s="158">
        <f>_xll.qlInterestRateIndexFixingDate(Currency&amp;"ibor"&amp;Tenor,AQ1596,Trigger)</f>
        <v>50476</v>
      </c>
      <c r="AQ1596" s="158">
        <f>_xll.qlCalendarAdvance(Calendar,AQ1595,AO1596,"f",,Trigger)</f>
        <v>50480</v>
      </c>
      <c r="AR1596" s="158">
        <f>_xll.qlInterestRateIndexMaturity(Currency&amp;"ibor"&amp;Tenor,AQ1596,Trigger)</f>
        <v>50511</v>
      </c>
      <c r="AS1596" s="320">
        <f>_xll.qlIndexFixing($AC$5,AP1596,TRUE,_xll.ohTrigger(Trigger,Trigger1M))</f>
        <v>1.3896410711435093E-2</v>
      </c>
      <c r="AT1596" s="320">
        <f>_xll.qlIndexFixing($AU$1,AP1596,TRUE,_xll.ohTrigger(Trigger,Trigger1M))</f>
        <v>1.3980984269746527E-2</v>
      </c>
    </row>
    <row r="1597" spans="41:46" ht="11.25" customHeight="1" x14ac:dyDescent="0.25">
      <c r="AO1597" s="159" t="s">
        <v>90</v>
      </c>
      <c r="AP1597" s="158">
        <f>_xll.qlInterestRateIndexFixingDate(Currency&amp;"ibor"&amp;Tenor,AQ1597,Trigger)</f>
        <v>50483</v>
      </c>
      <c r="AQ1597" s="158">
        <f>_xll.qlCalendarAdvance(Calendar,AQ1596,AO1597,"f",,Trigger)</f>
        <v>50487</v>
      </c>
      <c r="AR1597" s="158">
        <f>_xll.qlInterestRateIndexMaturity(Currency&amp;"ibor"&amp;Tenor,AQ1597,Trigger)</f>
        <v>50522</v>
      </c>
      <c r="AS1597" s="320">
        <f>_xll.qlIndexFixing($AC$5,AP1597,TRUE,_xll.ohTrigger(Trigger,Trigger1M))</f>
        <v>1.3901649844517852E-2</v>
      </c>
      <c r="AT1597" s="320">
        <f>_xll.qlIndexFixing($AU$1,AP1597,TRUE,_xll.ohTrigger(Trigger,Trigger1M))</f>
        <v>1.3978112100043865E-2</v>
      </c>
    </row>
    <row r="1598" spans="41:46" ht="11.25" customHeight="1" x14ac:dyDescent="0.25">
      <c r="AO1598" s="159" t="s">
        <v>90</v>
      </c>
      <c r="AP1598" s="158">
        <f>_xll.qlInterestRateIndexFixingDate(Currency&amp;"ibor"&amp;Tenor,AQ1598,Trigger)</f>
        <v>50490</v>
      </c>
      <c r="AQ1598" s="158">
        <f>_xll.qlCalendarAdvance(Calendar,AQ1597,AO1598,"f",,Trigger)</f>
        <v>50494</v>
      </c>
      <c r="AR1598" s="158">
        <f>_xll.qlInterestRateIndexMaturity(Currency&amp;"ibor"&amp;Tenor,AQ1598,Trigger)</f>
        <v>50525</v>
      </c>
      <c r="AS1598" s="320">
        <f>_xll.qlIndexFixing($AC$5,AP1598,TRUE,_xll.ohTrigger(Trigger,Trigger1M))</f>
        <v>1.3902891200014405E-2</v>
      </c>
      <c r="AT1598" s="320">
        <f>_xll.qlIndexFixing($AU$1,AP1598,TRUE,_xll.ohTrigger(Trigger,Trigger1M))</f>
        <v>1.3974842999830697E-2</v>
      </c>
    </row>
    <row r="1599" spans="41:46" ht="11.25" customHeight="1" x14ac:dyDescent="0.25">
      <c r="AO1599" s="159" t="s">
        <v>90</v>
      </c>
      <c r="AP1599" s="158">
        <f>_xll.qlInterestRateIndexFixingDate(Currency&amp;"ibor"&amp;Tenor,AQ1599,Trigger)</f>
        <v>50497</v>
      </c>
      <c r="AQ1599" s="158">
        <f>_xll.qlCalendarAdvance(Calendar,AQ1598,AO1599,"f",,Trigger)</f>
        <v>50501</v>
      </c>
      <c r="AR1599" s="158">
        <f>_xll.qlInterestRateIndexMaturity(Currency&amp;"ibor"&amp;Tenor,AQ1599,Trigger)</f>
        <v>50531</v>
      </c>
      <c r="AS1599" s="320">
        <f>_xll.qlIndexFixing($AC$5,AP1599,TRUE,_xll.ohTrigger(Trigger,Trigger1M))</f>
        <v>1.3905631535028107E-2</v>
      </c>
      <c r="AT1599" s="320">
        <f>_xll.qlIndexFixing($AU$1,AP1599,TRUE,_xll.ohTrigger(Trigger,Trigger1M))</f>
        <v>1.3971771819717205E-2</v>
      </c>
    </row>
    <row r="1600" spans="41:46" ht="11.25" customHeight="1" x14ac:dyDescent="0.25">
      <c r="AO1600" s="159" t="s">
        <v>90</v>
      </c>
      <c r="AP1600" s="158">
        <f>_xll.qlInterestRateIndexFixingDate(Currency&amp;"ibor"&amp;Tenor,AQ1600,Trigger)</f>
        <v>50504</v>
      </c>
      <c r="AQ1600" s="158">
        <f>_xll.qlCalendarAdvance(Calendar,AQ1599,AO1600,"f",,Trigger)</f>
        <v>50508</v>
      </c>
      <c r="AR1600" s="158">
        <f>_xll.qlInterestRateIndexMaturity(Currency&amp;"ibor"&amp;Tenor,AQ1600,Trigger)</f>
        <v>50538</v>
      </c>
      <c r="AS1600" s="320">
        <f>_xll.qlIndexFixing($AC$5,AP1600,TRUE,_xll.ohTrigger(Trigger,Trigger1M))</f>
        <v>1.3908871656409971E-2</v>
      </c>
      <c r="AT1600" s="320">
        <f>_xll.qlIndexFixing($AU$1,AP1600,TRUE,_xll.ohTrigger(Trigger,Trigger1M))</f>
        <v>1.3968796523004201E-2</v>
      </c>
    </row>
    <row r="1601" spans="41:46" ht="11.25" customHeight="1" x14ac:dyDescent="0.25">
      <c r="AO1601" s="159" t="s">
        <v>90</v>
      </c>
      <c r="AP1601" s="158">
        <f>_xll.qlInterestRateIndexFixingDate(Currency&amp;"ibor"&amp;Tenor,AQ1601,Trigger)</f>
        <v>50511</v>
      </c>
      <c r="AQ1601" s="158">
        <f>_xll.qlCalendarAdvance(Calendar,AQ1600,AO1601,"f",,Trigger)</f>
        <v>50515</v>
      </c>
      <c r="AR1601" s="158">
        <f>_xll.qlInterestRateIndexMaturity(Currency&amp;"ibor"&amp;Tenor,AQ1601,Trigger)</f>
        <v>50545</v>
      </c>
      <c r="AS1601" s="320">
        <f>_xll.qlIndexFixing($AC$5,AP1601,TRUE,_xll.ohTrigger(Trigger,Trigger1M))</f>
        <v>1.3836219391744287E-2</v>
      </c>
      <c r="AT1601" s="320">
        <f>_xll.qlIndexFixing($AU$1,AP1601,TRUE,_xll.ohTrigger(Trigger,Trigger1M))</f>
        <v>1.3965860760664306E-2</v>
      </c>
    </row>
    <row r="1602" spans="41:46" ht="11.25" customHeight="1" x14ac:dyDescent="0.25">
      <c r="AO1602" s="159" t="s">
        <v>90</v>
      </c>
      <c r="AP1602" s="158">
        <f>_xll.qlInterestRateIndexFixingDate(Currency&amp;"ibor"&amp;Tenor,AQ1602,Trigger)</f>
        <v>50516</v>
      </c>
      <c r="AQ1602" s="158">
        <f>_xll.qlCalendarAdvance(Calendar,AQ1601,AO1602,"f",,Trigger)</f>
        <v>50522</v>
      </c>
      <c r="AR1602" s="158">
        <f>_xll.qlInterestRateIndexMaturity(Currency&amp;"ibor"&amp;Tenor,AQ1602,Trigger)</f>
        <v>50552</v>
      </c>
      <c r="AS1602" s="320">
        <f>_xll.qlIndexFixing($AC$5,AP1602,TRUE,_xll.ohTrigger(Trigger,Trigger1M))</f>
        <v>1.3750782078522761E-2</v>
      </c>
      <c r="AT1602" s="320">
        <f>_xll.qlIndexFixing($AU$1,AP1602,TRUE,_xll.ohTrigger(Trigger,Trigger1M))</f>
        <v>1.3962964715410031E-2</v>
      </c>
    </row>
    <row r="1603" spans="41:46" ht="11.25" customHeight="1" x14ac:dyDescent="0.25">
      <c r="AO1603" s="159" t="s">
        <v>90</v>
      </c>
      <c r="AP1603" s="158">
        <f>_xll.qlInterestRateIndexFixingDate(Currency&amp;"ibor"&amp;Tenor,AQ1603,Trigger)</f>
        <v>50525</v>
      </c>
      <c r="AQ1603" s="158">
        <f>_xll.qlCalendarAdvance(Calendar,AQ1602,AO1603,"f",,Trigger)</f>
        <v>50529</v>
      </c>
      <c r="AR1603" s="158">
        <f>_xll.qlInterestRateIndexMaturity(Currency&amp;"ibor"&amp;Tenor,AQ1603,Trigger)</f>
        <v>50560</v>
      </c>
      <c r="AS1603" s="320">
        <f>_xll.qlIndexFixing($AC$5,AP1603,TRUE,_xll.ohTrigger(Trigger,Trigger1M))</f>
        <v>1.3661570987012234E-2</v>
      </c>
      <c r="AT1603" s="320">
        <f>_xll.qlIndexFixing($AU$1,AP1603,TRUE,_xll.ohTrigger(Trigger,Trigger1M))</f>
        <v>1.3960178734833559E-2</v>
      </c>
    </row>
    <row r="1604" spans="41:46" ht="11.25" customHeight="1" x14ac:dyDescent="0.25">
      <c r="AO1604" s="159" t="s">
        <v>90</v>
      </c>
      <c r="AP1604" s="158">
        <f>_xll.qlInterestRateIndexFixingDate(Currency&amp;"ibor"&amp;Tenor,AQ1604,Trigger)</f>
        <v>50532</v>
      </c>
      <c r="AQ1604" s="158">
        <f>_xll.qlCalendarAdvance(Calendar,AQ1603,AO1604,"f",,Trigger)</f>
        <v>50536</v>
      </c>
      <c r="AR1604" s="158">
        <f>_xll.qlInterestRateIndexMaturity(Currency&amp;"ibor"&amp;Tenor,AQ1604,Trigger)</f>
        <v>50567</v>
      </c>
      <c r="AS1604" s="320">
        <f>_xll.qlIndexFixing($AC$5,AP1604,TRUE,_xll.ohTrigger(Trigger,Trigger1M))</f>
        <v>1.3578686611030294E-2</v>
      </c>
      <c r="AT1604" s="320">
        <f>_xll.qlIndexFixing($AU$1,AP1604,TRUE,_xll.ohTrigger(Trigger,Trigger1M))</f>
        <v>1.3957365442349426E-2</v>
      </c>
    </row>
    <row r="1605" spans="41:46" ht="11.25" customHeight="1" x14ac:dyDescent="0.25">
      <c r="AO1605" s="159" t="s">
        <v>90</v>
      </c>
      <c r="AP1605" s="158">
        <f>_xll.qlInterestRateIndexFixingDate(Currency&amp;"ibor"&amp;Tenor,AQ1605,Trigger)</f>
        <v>50539</v>
      </c>
      <c r="AQ1605" s="158">
        <f>_xll.qlCalendarAdvance(Calendar,AQ1604,AO1605,"f",,Trigger)</f>
        <v>50543</v>
      </c>
      <c r="AR1605" s="158">
        <f>_xll.qlInterestRateIndexMaturity(Currency&amp;"ibor"&amp;Tenor,AQ1605,Trigger)</f>
        <v>50574</v>
      </c>
      <c r="AS1605" s="320">
        <f>_xll.qlIndexFixing($AC$5,AP1605,TRUE,_xll.ohTrigger(Trigger,Trigger1M))</f>
        <v>1.3544611748367189E-2</v>
      </c>
      <c r="AT1605" s="320">
        <f>_xll.qlIndexFixing($AU$1,AP1605,TRUE,_xll.ohTrigger(Trigger,Trigger1M))</f>
        <v>1.3954592429698954E-2</v>
      </c>
    </row>
    <row r="1606" spans="41:46" ht="11.25" customHeight="1" x14ac:dyDescent="0.25">
      <c r="AO1606" s="159" t="s">
        <v>90</v>
      </c>
      <c r="AP1606" s="158">
        <f>_xll.qlInterestRateIndexFixingDate(Currency&amp;"ibor"&amp;Tenor,AQ1606,Trigger)</f>
        <v>50546</v>
      </c>
      <c r="AQ1606" s="158">
        <f>_xll.qlCalendarAdvance(Calendar,AQ1605,AO1606,"f",,Trigger)</f>
        <v>50550</v>
      </c>
      <c r="AR1606" s="158">
        <f>_xll.qlInterestRateIndexMaturity(Currency&amp;"ibor"&amp;Tenor,AQ1606,Trigger)</f>
        <v>50581</v>
      </c>
      <c r="AS1606" s="320">
        <f>_xll.qlIndexFixing($AC$5,AP1606,TRUE,_xll.ohTrigger(Trigger,Trigger1M))</f>
        <v>1.3547220127920827E-2</v>
      </c>
      <c r="AT1606" s="320">
        <f>_xll.qlIndexFixing($AU$1,AP1606,TRUE,_xll.ohTrigger(Trigger,Trigger1M))</f>
        <v>1.3951859879590188E-2</v>
      </c>
    </row>
    <row r="1607" spans="41:46" ht="11.25" customHeight="1" x14ac:dyDescent="0.25">
      <c r="AO1607" s="159" t="s">
        <v>90</v>
      </c>
      <c r="AP1607" s="158">
        <f>_xll.qlInterestRateIndexFixingDate(Currency&amp;"ibor"&amp;Tenor,AQ1607,Trigger)</f>
        <v>50553</v>
      </c>
      <c r="AQ1607" s="158">
        <f>_xll.qlCalendarAdvance(Calendar,AQ1606,AO1607,"f",,Trigger)</f>
        <v>50557</v>
      </c>
      <c r="AR1607" s="158">
        <f>_xll.qlInterestRateIndexMaturity(Currency&amp;"ibor"&amp;Tenor,AQ1607,Trigger)</f>
        <v>50587</v>
      </c>
      <c r="AS1607" s="320">
        <f>_xll.qlIndexFixing($AC$5,AP1607,TRUE,_xll.ohTrigger(Trigger,Trigger1M))</f>
        <v>1.3549387307478789E-2</v>
      </c>
      <c r="AT1607" s="320">
        <f>_xll.qlIndexFixing($AU$1,AP1607,TRUE,_xll.ohTrigger(Trigger,Trigger1M))</f>
        <v>1.3949086640073105E-2</v>
      </c>
    </row>
    <row r="1608" spans="41:46" ht="11.25" customHeight="1" x14ac:dyDescent="0.25">
      <c r="AO1608" s="159" t="s">
        <v>90</v>
      </c>
      <c r="AP1608" s="158">
        <f>_xll.qlInterestRateIndexFixingDate(Currency&amp;"ibor"&amp;Tenor,AQ1608,Trigger)</f>
        <v>50560</v>
      </c>
      <c r="AQ1608" s="158">
        <f>_xll.qlCalendarAdvance(Calendar,AQ1607,AO1608,"f",,Trigger)</f>
        <v>50564</v>
      </c>
      <c r="AR1608" s="158">
        <f>_xll.qlInterestRateIndexMaturity(Currency&amp;"ibor"&amp;Tenor,AQ1608,Trigger)</f>
        <v>50594</v>
      </c>
      <c r="AS1608" s="320">
        <f>_xll.qlIndexFixing($AC$5,AP1608,TRUE,_xll.ohTrigger(Trigger,Trigger1M))</f>
        <v>1.3551995590034061E-2</v>
      </c>
      <c r="AT1608" s="320">
        <f>_xll.qlIndexFixing($AU$1,AP1608,TRUE,_xll.ohTrigger(Trigger,Trigger1M))</f>
        <v>1.3946432734140757E-2</v>
      </c>
    </row>
    <row r="1609" spans="41:46" ht="11.25" customHeight="1" x14ac:dyDescent="0.25">
      <c r="AO1609" s="159" t="s">
        <v>90</v>
      </c>
      <c r="AP1609" s="158">
        <f>_xll.qlInterestRateIndexFixingDate(Currency&amp;"ibor"&amp;Tenor,AQ1609,Trigger)</f>
        <v>50567</v>
      </c>
      <c r="AQ1609" s="158">
        <f>_xll.qlCalendarAdvance(Calendar,AQ1608,AO1609,"f",,Trigger)</f>
        <v>50571</v>
      </c>
      <c r="AR1609" s="158">
        <f>_xll.qlInterestRateIndexMaturity(Currency&amp;"ibor"&amp;Tenor,AQ1609,Trigger)</f>
        <v>50601</v>
      </c>
      <c r="AS1609" s="320">
        <f>_xll.qlIndexFixing($AC$5,AP1609,TRUE,_xll.ohTrigger(Trigger,Trigger1M))</f>
        <v>1.3554603873159543E-2</v>
      </c>
      <c r="AT1609" s="320">
        <f>_xll.qlIndexFixing($AU$1,AP1609,TRUE,_xll.ohTrigger(Trigger,Trigger1M))</f>
        <v>1.3943819824230985E-2</v>
      </c>
    </row>
    <row r="1610" spans="41:46" ht="11.25" customHeight="1" x14ac:dyDescent="0.25">
      <c r="AO1610" s="159" t="s">
        <v>90</v>
      </c>
      <c r="AP1610" s="158">
        <f>_xll.qlInterestRateIndexFixingDate(Currency&amp;"ibor"&amp;Tenor,AQ1610,Trigger)</f>
        <v>50574</v>
      </c>
      <c r="AQ1610" s="158">
        <f>_xll.qlCalendarAdvance(Calendar,AQ1609,AO1610,"f",,Trigger)</f>
        <v>50578</v>
      </c>
      <c r="AR1610" s="158">
        <f>_xll.qlInterestRateIndexMaturity(Currency&amp;"ibor"&amp;Tenor,AQ1610,Trigger)</f>
        <v>50608</v>
      </c>
      <c r="AS1610" s="320">
        <f>_xll.qlIndexFixing($AC$5,AP1610,TRUE,_xll.ohTrigger(Trigger,Trigger1M))</f>
        <v>1.3557212156847243E-2</v>
      </c>
      <c r="AT1610" s="320">
        <f>_xll.qlIndexFixing($AU$1,AP1610,TRUE,_xll.ohTrigger(Trigger,Trigger1M))</f>
        <v>1.3941248093061631E-2</v>
      </c>
    </row>
    <row r="1611" spans="41:46" ht="11.25" customHeight="1" x14ac:dyDescent="0.25">
      <c r="AO1611" s="159" t="s">
        <v>90</v>
      </c>
      <c r="AP1611" s="158">
        <f>_xll.qlInterestRateIndexFixingDate(Currency&amp;"ibor"&amp;Tenor,AQ1611,Trigger)</f>
        <v>50581</v>
      </c>
      <c r="AQ1611" s="158">
        <f>_xll.qlCalendarAdvance(Calendar,AQ1610,AO1611,"f",,Trigger)</f>
        <v>50585</v>
      </c>
      <c r="AR1611" s="158">
        <f>_xll.qlInterestRateIndexMaturity(Currency&amp;"ibor"&amp;Tenor,AQ1611,Trigger)</f>
        <v>50615</v>
      </c>
      <c r="AS1611" s="320">
        <f>_xll.qlIndexFixing($AC$5,AP1611,TRUE,_xll.ohTrigger(Trigger,Trigger1M))</f>
        <v>1.3559820441105153E-2</v>
      </c>
      <c r="AT1611" s="320">
        <f>_xll.qlIndexFixing($AU$1,AP1611,TRUE,_xll.ohTrigger(Trigger,Trigger1M))</f>
        <v>1.3938717723331884E-2</v>
      </c>
    </row>
    <row r="1612" spans="41:46" ht="11.25" customHeight="1" x14ac:dyDescent="0.25">
      <c r="AO1612" s="159" t="s">
        <v>90</v>
      </c>
      <c r="AP1612" s="158">
        <f>_xll.qlInterestRateIndexFixingDate(Currency&amp;"ibor"&amp;Tenor,AQ1612,Trigger)</f>
        <v>50588</v>
      </c>
      <c r="AQ1612" s="158">
        <f>_xll.qlCalendarAdvance(Calendar,AQ1611,AO1612,"f",,Trigger)</f>
        <v>50592</v>
      </c>
      <c r="AR1612" s="158">
        <f>_xll.qlInterestRateIndexMaturity(Currency&amp;"ibor"&amp;Tenor,AQ1612,Trigger)</f>
        <v>50623</v>
      </c>
      <c r="AS1612" s="320">
        <f>_xll.qlIndexFixing($AC$5,AP1612,TRUE,_xll.ohTrigger(Trigger,Trigger1M))</f>
        <v>1.3562870417527025E-2</v>
      </c>
      <c r="AT1612" s="320">
        <f>_xll.qlIndexFixing($AU$1,AP1612,TRUE,_xll.ohTrigger(Trigger,Trigger1M))</f>
        <v>1.3936324524342795E-2</v>
      </c>
    </row>
    <row r="1613" spans="41:46" ht="11.25" customHeight="1" x14ac:dyDescent="0.25">
      <c r="AO1613" s="159" t="s">
        <v>90</v>
      </c>
      <c r="AP1613" s="158">
        <f>_xll.qlInterestRateIndexFixingDate(Currency&amp;"ibor"&amp;Tenor,AQ1613,Trigger)</f>
        <v>50595</v>
      </c>
      <c r="AQ1613" s="158">
        <f>_xll.qlCalendarAdvance(Calendar,AQ1612,AO1613,"f",,Trigger)</f>
        <v>50599</v>
      </c>
      <c r="AR1613" s="158">
        <f>_xll.qlInterestRateIndexMaturity(Currency&amp;"ibor"&amp;Tenor,AQ1613,Trigger)</f>
        <v>50630</v>
      </c>
      <c r="AS1613" s="320">
        <f>_xll.qlIndexFixing($AC$5,AP1613,TRUE,_xll.ohTrigger(Trigger,Trigger1M))</f>
        <v>1.3565478801175453E-2</v>
      </c>
      <c r="AT1613" s="320">
        <f>_xll.qlIndexFixing($AU$1,AP1613,TRUE,_xll.ohTrigger(Trigger,Trigger1M))</f>
        <v>1.3933880328029063E-2</v>
      </c>
    </row>
    <row r="1614" spans="41:46" ht="11.25" customHeight="1" x14ac:dyDescent="0.25">
      <c r="AO1614" s="159" t="s">
        <v>90</v>
      </c>
      <c r="AP1614" s="158">
        <f>_xll.qlInterestRateIndexFixingDate(Currency&amp;"ibor"&amp;Tenor,AQ1614,Trigger)</f>
        <v>50602</v>
      </c>
      <c r="AQ1614" s="158">
        <f>_xll.qlCalendarAdvance(Calendar,AQ1613,AO1614,"f",,Trigger)</f>
        <v>50606</v>
      </c>
      <c r="AR1614" s="158">
        <f>_xll.qlInterestRateIndexMaturity(Currency&amp;"ibor"&amp;Tenor,AQ1614,Trigger)</f>
        <v>50637</v>
      </c>
      <c r="AS1614" s="320">
        <f>_xll.qlIndexFixing($AC$5,AP1614,TRUE,_xll.ohTrigger(Trigger,Trigger1M))</f>
        <v>1.3568087185411797E-2</v>
      </c>
      <c r="AT1614" s="320">
        <f>_xll.qlIndexFixing($AU$1,AP1614,TRUE,_xll.ohTrigger(Trigger,Trigger1M))</f>
        <v>1.3931478055972946E-2</v>
      </c>
    </row>
    <row r="1615" spans="41:46" ht="11.25" customHeight="1" x14ac:dyDescent="0.25">
      <c r="AO1615" s="159" t="s">
        <v>90</v>
      </c>
      <c r="AP1615" s="158">
        <f>_xll.qlInterestRateIndexFixingDate(Currency&amp;"ibor"&amp;Tenor,AQ1615,Trigger)</f>
        <v>50609</v>
      </c>
      <c r="AQ1615" s="158">
        <f>_xll.qlCalendarAdvance(Calendar,AQ1614,AO1615,"f",,Trigger)</f>
        <v>50613</v>
      </c>
      <c r="AR1615" s="158">
        <f>_xll.qlInterestRateIndexMaturity(Currency&amp;"ibor"&amp;Tenor,AQ1615,Trigger)</f>
        <v>50644</v>
      </c>
      <c r="AS1615" s="320">
        <f>_xll.qlIndexFixing($AC$5,AP1615,TRUE,_xll.ohTrigger(Trigger,Trigger1M))</f>
        <v>1.3570695570228322E-2</v>
      </c>
      <c r="AT1615" s="320">
        <f>_xll.qlIndexFixing($AU$1,AP1615,TRUE,_xll.ohTrigger(Trigger,Trigger1M))</f>
        <v>1.3929117890885063E-2</v>
      </c>
    </row>
    <row r="1616" spans="41:46" ht="11.25" customHeight="1" x14ac:dyDescent="0.25">
      <c r="AO1616" s="159" t="s">
        <v>90</v>
      </c>
      <c r="AP1616" s="158">
        <f>_xll.qlInterestRateIndexFixingDate(Currency&amp;"ibor"&amp;Tenor,AQ1616,Trigger)</f>
        <v>50616</v>
      </c>
      <c r="AQ1616" s="158">
        <f>_xll.qlCalendarAdvance(Calendar,AQ1615,AO1616,"f",,Trigger)</f>
        <v>50620</v>
      </c>
      <c r="AR1616" s="158">
        <f>_xll.qlInterestRateIndexMaturity(Currency&amp;"ibor"&amp;Tenor,AQ1616,Trigger)</f>
        <v>50651</v>
      </c>
      <c r="AS1616" s="320">
        <f>_xll.qlIndexFixing($AC$5,AP1616,TRUE,_xll.ohTrigger(Trigger,Trigger1M))</f>
        <v>1.3573303955635342E-2</v>
      </c>
      <c r="AT1616" s="320">
        <f>_xll.qlIndexFixing($AU$1,AP1616,TRUE,_xll.ohTrigger(Trigger,Trigger1M))</f>
        <v>1.392680001548635E-2</v>
      </c>
    </row>
    <row r="1617" spans="41:46" ht="11.25" customHeight="1" x14ac:dyDescent="0.25">
      <c r="AO1617" s="159" t="s">
        <v>90</v>
      </c>
      <c r="AP1617" s="158">
        <f>_xll.qlInterestRateIndexFixingDate(Currency&amp;"ibor"&amp;Tenor,AQ1617,Trigger)</f>
        <v>50623</v>
      </c>
      <c r="AQ1617" s="158">
        <f>_xll.qlCalendarAdvance(Calendar,AQ1616,AO1617,"f",,Trigger)</f>
        <v>50627</v>
      </c>
      <c r="AR1617" s="158">
        <f>_xll.qlInterestRateIndexMaturity(Currency&amp;"ibor"&amp;Tenor,AQ1617,Trigger)</f>
        <v>50658</v>
      </c>
      <c r="AS1617" s="320">
        <f>_xll.qlIndexFixing($AC$5,AP1617,TRUE,_xll.ohTrigger(Trigger,Trigger1M))</f>
        <v>1.3575912341625123E-2</v>
      </c>
      <c r="AT1617" s="320">
        <f>_xll.qlIndexFixing($AU$1,AP1617,TRUE,_xll.ohTrigger(Trigger,Trigger1M))</f>
        <v>1.3924524612487428E-2</v>
      </c>
    </row>
    <row r="1618" spans="41:46" ht="11.25" customHeight="1" x14ac:dyDescent="0.25">
      <c r="AO1618" s="159" t="s">
        <v>90</v>
      </c>
      <c r="AP1618" s="158">
        <f>_xll.qlInterestRateIndexFixingDate(Currency&amp;"ibor"&amp;Tenor,AQ1618,Trigger)</f>
        <v>50630</v>
      </c>
      <c r="AQ1618" s="158">
        <f>_xll.qlCalendarAdvance(Calendar,AQ1617,AO1618,"f",,Trigger)</f>
        <v>50634</v>
      </c>
      <c r="AR1618" s="158">
        <f>_xll.qlInterestRateIndexMaturity(Currency&amp;"ibor"&amp;Tenor,AQ1618,Trigger)</f>
        <v>50665</v>
      </c>
      <c r="AS1618" s="320">
        <f>_xll.qlIndexFixing($AC$5,AP1618,TRUE,_xll.ohTrigger(Trigger,Trigger1M))</f>
        <v>1.3578520728200242E-2</v>
      </c>
      <c r="AT1618" s="320">
        <f>_xll.qlIndexFixing($AU$1,AP1618,TRUE,_xll.ohTrigger(Trigger,Trigger1M))</f>
        <v>1.3922291864604074E-2</v>
      </c>
    </row>
    <row r="1619" spans="41:46" ht="11.25" customHeight="1" x14ac:dyDescent="0.25">
      <c r="AO1619" s="159" t="s">
        <v>90</v>
      </c>
      <c r="AP1619" s="158">
        <f>_xll.qlInterestRateIndexFixingDate(Currency&amp;"ibor"&amp;Tenor,AQ1619,Trigger)</f>
        <v>50637</v>
      </c>
      <c r="AQ1619" s="158">
        <f>_xll.qlCalendarAdvance(Calendar,AQ1618,AO1619,"f",,Trigger)</f>
        <v>50641</v>
      </c>
      <c r="AR1619" s="158">
        <f>_xll.qlInterestRateIndexMaturity(Currency&amp;"ibor"&amp;Tenor,AQ1619,Trigger)</f>
        <v>50672</v>
      </c>
      <c r="AS1619" s="320">
        <f>_xll.qlIndexFixing($AC$5,AP1619,TRUE,_xll.ohTrigger(Trigger,Trigger1M))</f>
        <v>1.3581129115360698E-2</v>
      </c>
      <c r="AT1619" s="320">
        <f>_xll.qlIndexFixing($AU$1,AP1619,TRUE,_xll.ohTrigger(Trigger,Trigger1M))</f>
        <v>1.3920101954559802E-2</v>
      </c>
    </row>
    <row r="1620" spans="41:46" ht="11.25" customHeight="1" x14ac:dyDescent="0.25">
      <c r="AO1620" s="159" t="s">
        <v>90</v>
      </c>
      <c r="AP1620" s="158">
        <f>_xll.qlInterestRateIndexFixingDate(Currency&amp;"ibor"&amp;Tenor,AQ1620,Trigger)</f>
        <v>50644</v>
      </c>
      <c r="AQ1620" s="158">
        <f>_xll.qlCalendarAdvance(Calendar,AQ1619,AO1620,"f",,Trigger)</f>
        <v>50648</v>
      </c>
      <c r="AR1620" s="158">
        <f>_xll.qlInterestRateIndexMaturity(Currency&amp;"ibor"&amp;Tenor,AQ1620,Trigger)</f>
        <v>50678</v>
      </c>
      <c r="AS1620" s="320">
        <f>_xll.qlIndexFixing($AC$5,AP1620,TRUE,_xll.ohTrigger(Trigger,Trigger1M))</f>
        <v>1.3583295024893971E-2</v>
      </c>
      <c r="AT1620" s="320">
        <f>_xll.qlIndexFixing($AU$1,AP1620,TRUE,_xll.ohTrigger(Trigger,Trigger1M))</f>
        <v>1.3917835807588652E-2</v>
      </c>
    </row>
    <row r="1621" spans="41:46" ht="11.25" customHeight="1" x14ac:dyDescent="0.25">
      <c r="AO1621" s="159" t="s">
        <v>90</v>
      </c>
      <c r="AP1621" s="158">
        <f>_xll.qlInterestRateIndexFixingDate(Currency&amp;"ibor"&amp;Tenor,AQ1621,Trigger)</f>
        <v>50651</v>
      </c>
      <c r="AQ1621" s="158">
        <f>_xll.qlCalendarAdvance(Calendar,AQ1620,AO1621,"f",,Trigger)</f>
        <v>50655</v>
      </c>
      <c r="AR1621" s="158">
        <f>_xll.qlInterestRateIndexMaturity(Currency&amp;"ibor"&amp;Tenor,AQ1621,Trigger)</f>
        <v>50685</v>
      </c>
      <c r="AS1621" s="320">
        <f>_xll.qlIndexFixing($AC$5,AP1621,TRUE,_xll.ohTrigger(Trigger,Trigger1M))</f>
        <v>1.3585903314814018E-2</v>
      </c>
      <c r="AT1621" s="320">
        <f>_xll.qlIndexFixing($AU$1,AP1621,TRUE,_xll.ohTrigger(Trigger,Trigger1M))</f>
        <v>1.3915729101272589E-2</v>
      </c>
    </row>
    <row r="1622" spans="41:46" ht="11.25" customHeight="1" x14ac:dyDescent="0.25">
      <c r="AO1622" s="159" t="s">
        <v>90</v>
      </c>
      <c r="AP1622" s="158">
        <f>_xll.qlInterestRateIndexFixingDate(Currency&amp;"ibor"&amp;Tenor,AQ1622,Trigger)</f>
        <v>50658</v>
      </c>
      <c r="AQ1622" s="158">
        <f>_xll.qlCalendarAdvance(Calendar,AQ1621,AO1622,"f",,Trigger)</f>
        <v>50662</v>
      </c>
      <c r="AR1622" s="158">
        <f>_xll.qlInterestRateIndexMaturity(Currency&amp;"ibor"&amp;Tenor,AQ1622,Trigger)</f>
        <v>50692</v>
      </c>
      <c r="AS1622" s="320">
        <f>_xll.qlIndexFixing($AC$5,AP1622,TRUE,_xll.ohTrigger(Trigger,Trigger1M))</f>
        <v>1.3588511605296283E-2</v>
      </c>
      <c r="AT1622" s="320">
        <f>_xll.qlIndexFixing($AU$1,AP1622,TRUE,_xll.ohTrigger(Trigger,Trigger1M))</f>
        <v>1.3913665766199124E-2</v>
      </c>
    </row>
    <row r="1623" spans="41:46" ht="11.25" customHeight="1" x14ac:dyDescent="0.25">
      <c r="AO1623" s="159" t="s">
        <v>90</v>
      </c>
      <c r="AP1623" s="158">
        <f>_xll.qlInterestRateIndexFixingDate(Currency&amp;"ibor"&amp;Tenor,AQ1623,Trigger)</f>
        <v>50665</v>
      </c>
      <c r="AQ1623" s="158">
        <f>_xll.qlCalendarAdvance(Calendar,AQ1622,AO1623,"f",,Trigger)</f>
        <v>50669</v>
      </c>
      <c r="AR1623" s="158">
        <f>_xll.qlInterestRateIndexMaturity(Currency&amp;"ibor"&amp;Tenor,AQ1623,Trigger)</f>
        <v>50699</v>
      </c>
      <c r="AS1623" s="320">
        <f>_xll.qlIndexFixing($AC$5,AP1623,TRUE,_xll.ohTrigger(Trigger,Trigger1M))</f>
        <v>1.3591119896348758E-2</v>
      </c>
      <c r="AT1623" s="320">
        <f>_xll.qlIndexFixing($AU$1,AP1623,TRUE,_xll.ohTrigger(Trigger,Trigger1M))</f>
        <v>1.3911645985086096E-2</v>
      </c>
    </row>
    <row r="1624" spans="41:46" ht="11.25" customHeight="1" x14ac:dyDescent="0.25">
      <c r="AO1624" s="159" t="s">
        <v>90</v>
      </c>
      <c r="AP1624" s="158">
        <f>_xll.qlInterestRateIndexFixingDate(Currency&amp;"ibor"&amp;Tenor,AQ1624,Trigger)</f>
        <v>50672</v>
      </c>
      <c r="AQ1624" s="158">
        <f>_xll.qlCalendarAdvance(Calendar,AQ1623,AO1624,"f",,Trigger)</f>
        <v>50676</v>
      </c>
      <c r="AR1624" s="158">
        <f>_xll.qlInterestRateIndexMaturity(Currency&amp;"ibor"&amp;Tenor,AQ1624,Trigger)</f>
        <v>50706</v>
      </c>
      <c r="AS1624" s="320">
        <f>_xll.qlIndexFixing($AC$5,AP1624,TRUE,_xll.ohTrigger(Trigger,Trigger1M))</f>
        <v>1.3593728187966114E-2</v>
      </c>
      <c r="AT1624" s="320">
        <f>_xll.qlIndexFixing($AU$1,AP1624,TRUE,_xll.ohTrigger(Trigger,Trigger1M))</f>
        <v>1.390966994064069E-2</v>
      </c>
    </row>
    <row r="1625" spans="41:46" ht="11.25" customHeight="1" x14ac:dyDescent="0.25">
      <c r="AO1625" s="159" t="s">
        <v>90</v>
      </c>
      <c r="AP1625" s="158">
        <f>_xll.qlInterestRateIndexFixingDate(Currency&amp;"ibor"&amp;Tenor,AQ1625,Trigger)</f>
        <v>50679</v>
      </c>
      <c r="AQ1625" s="158">
        <f>_xll.qlCalendarAdvance(Calendar,AQ1624,AO1625,"f",,Trigger)</f>
        <v>50683</v>
      </c>
      <c r="AR1625" s="158">
        <f>_xll.qlInterestRateIndexMaturity(Currency&amp;"ibor"&amp;Tenor,AQ1625,Trigger)</f>
        <v>50714</v>
      </c>
      <c r="AS1625" s="320">
        <f>_xll.qlIndexFixing($AC$5,AP1625,TRUE,_xll.ohTrigger(Trigger,Trigger1M))</f>
        <v>1.3596779450612962E-2</v>
      </c>
      <c r="AT1625" s="320">
        <f>_xll.qlIndexFixing($AU$1,AP1625,TRUE,_xll.ohTrigger(Trigger,Trigger1M))</f>
        <v>1.3907872320959795E-2</v>
      </c>
    </row>
    <row r="1626" spans="41:46" ht="11.25" customHeight="1" x14ac:dyDescent="0.25">
      <c r="AO1626" s="159" t="s">
        <v>90</v>
      </c>
      <c r="AP1626" s="158">
        <f>_xll.qlInterestRateIndexFixingDate(Currency&amp;"ibor"&amp;Tenor,AQ1626,Trigger)</f>
        <v>50686</v>
      </c>
      <c r="AQ1626" s="158">
        <f>_xll.qlCalendarAdvance(Calendar,AQ1625,AO1626,"f",,Trigger)</f>
        <v>50690</v>
      </c>
      <c r="AR1626" s="158">
        <f>_xll.qlInterestRateIndexMaturity(Currency&amp;"ibor"&amp;Tenor,AQ1626,Trigger)</f>
        <v>50721</v>
      </c>
      <c r="AS1626" s="320">
        <f>_xll.qlIndexFixing($AC$5,AP1626,TRUE,_xll.ohTrigger(Trigger,Trigger1M))</f>
        <v>1.3599387841868208E-2</v>
      </c>
      <c r="AT1626" s="320">
        <f>_xll.qlIndexFixing($AU$1,AP1626,TRUE,_xll.ohTrigger(Trigger,Trigger1M))</f>
        <v>1.390598739183862E-2</v>
      </c>
    </row>
    <row r="1627" spans="41:46" ht="11.25" customHeight="1" x14ac:dyDescent="0.25">
      <c r="AO1627" s="159" t="s">
        <v>90</v>
      </c>
      <c r="AP1627" s="158">
        <f>_xll.qlInterestRateIndexFixingDate(Currency&amp;"ibor"&amp;Tenor,AQ1627,Trigger)</f>
        <v>50693</v>
      </c>
      <c r="AQ1627" s="158">
        <f>_xll.qlCalendarAdvance(Calendar,AQ1626,AO1627,"f",,Trigger)</f>
        <v>50697</v>
      </c>
      <c r="AR1627" s="158">
        <f>_xll.qlInterestRateIndexMaturity(Currency&amp;"ibor"&amp;Tenor,AQ1627,Trigger)</f>
        <v>50728</v>
      </c>
      <c r="AS1627" s="320">
        <f>_xll.qlIndexFixing($AC$5,AP1627,TRUE,_xll.ohTrigger(Trigger,Trigger1M))</f>
        <v>1.3601996233711371E-2</v>
      </c>
      <c r="AT1627" s="320">
        <f>_xll.qlIndexFixing($AU$1,AP1627,TRUE,_xll.ohTrigger(Trigger,Trigger1M))</f>
        <v>1.3904146762298224E-2</v>
      </c>
    </row>
    <row r="1628" spans="41:46" ht="11.25" customHeight="1" x14ac:dyDescent="0.25">
      <c r="AO1628" s="159" t="s">
        <v>90</v>
      </c>
      <c r="AP1628" s="158">
        <f>_xll.qlInterestRateIndexFixingDate(Currency&amp;"ibor"&amp;Tenor,AQ1628,Trigger)</f>
        <v>50700</v>
      </c>
      <c r="AQ1628" s="158">
        <f>_xll.qlCalendarAdvance(Calendar,AQ1627,AO1628,"f",,Trigger)</f>
        <v>50704</v>
      </c>
      <c r="AR1628" s="158">
        <f>_xll.qlInterestRateIndexMaturity(Currency&amp;"ibor"&amp;Tenor,AQ1628,Trigger)</f>
        <v>50735</v>
      </c>
      <c r="AS1628" s="320">
        <f>_xll.qlIndexFixing($AC$5,AP1628,TRUE,_xll.ohTrigger(Trigger,Trigger1M))</f>
        <v>1.3604604626139872E-2</v>
      </c>
      <c r="AT1628" s="320">
        <f>_xll.qlIndexFixing($AU$1,AP1628,TRUE,_xll.ohTrigger(Trigger,Trigger1M))</f>
        <v>1.3902350615054383E-2</v>
      </c>
    </row>
    <row r="1629" spans="41:46" ht="11.25" customHeight="1" x14ac:dyDescent="0.25">
      <c r="AO1629" s="159" t="s">
        <v>90</v>
      </c>
      <c r="AP1629" s="158">
        <f>_xll.qlInterestRateIndexFixingDate(Currency&amp;"ibor"&amp;Tenor,AQ1629,Trigger)</f>
        <v>50707</v>
      </c>
      <c r="AQ1629" s="158">
        <f>_xll.qlCalendarAdvance(Calendar,AQ1628,AO1629,"f",,Trigger)</f>
        <v>50711</v>
      </c>
      <c r="AR1629" s="158">
        <f>_xll.qlInterestRateIndexMaturity(Currency&amp;"ibor"&amp;Tenor,AQ1629,Trigger)</f>
        <v>50741</v>
      </c>
      <c r="AS1629" s="320">
        <f>_xll.qlIndexFixing($AC$5,AP1629,TRUE,_xll.ohTrigger(Trigger,Trigger1M))</f>
        <v>1.3606769654552764E-2</v>
      </c>
      <c r="AT1629" s="320">
        <f>_xll.qlIndexFixing($AU$1,AP1629,TRUE,_xll.ohTrigger(Trigger,Trigger1M))</f>
        <v>1.3900452163400523E-2</v>
      </c>
    </row>
    <row r="1630" spans="41:46" ht="11.25" customHeight="1" x14ac:dyDescent="0.25">
      <c r="AO1630" s="159" t="s">
        <v>90</v>
      </c>
      <c r="AP1630" s="158">
        <f>_xll.qlInterestRateIndexFixingDate(Currency&amp;"ibor"&amp;Tenor,AQ1630,Trigger)</f>
        <v>50714</v>
      </c>
      <c r="AQ1630" s="158">
        <f>_xll.qlCalendarAdvance(Calendar,AQ1629,AO1630,"f",,Trigger)</f>
        <v>50718</v>
      </c>
      <c r="AR1630" s="158">
        <f>_xll.qlInterestRateIndexMaturity(Currency&amp;"ibor"&amp;Tenor,AQ1630,Trigger)</f>
        <v>50748</v>
      </c>
      <c r="AS1630" s="320">
        <f>_xll.qlIndexFixing($AC$5,AP1630,TRUE,_xll.ohTrigger(Trigger,Trigger1M))</f>
        <v>1.3609377949567403E-2</v>
      </c>
      <c r="AT1630" s="320">
        <f>_xll.qlIndexFixing($AU$1,AP1630,TRUE,_xll.ohTrigger(Trigger,Trigger1M))</f>
        <v>1.3898742375939577E-2</v>
      </c>
    </row>
    <row r="1631" spans="41:46" ht="11.25" customHeight="1" x14ac:dyDescent="0.25">
      <c r="AO1631" s="159" t="s">
        <v>90</v>
      </c>
      <c r="AP1631" s="158">
        <f>_xll.qlInterestRateIndexFixingDate(Currency&amp;"ibor"&amp;Tenor,AQ1631,Trigger)</f>
        <v>50721</v>
      </c>
      <c r="AQ1631" s="158">
        <f>_xll.qlCalendarAdvance(Calendar,AQ1630,AO1631,"f",,Trigger)</f>
        <v>50725</v>
      </c>
      <c r="AR1631" s="158">
        <f>_xll.qlInterestRateIndexMaturity(Currency&amp;"ibor"&amp;Tenor,AQ1631,Trigger)</f>
        <v>50755</v>
      </c>
      <c r="AS1631" s="320">
        <f>_xll.qlIndexFixing($AC$5,AP1631,TRUE,_xll.ohTrigger(Trigger,Trigger1M))</f>
        <v>1.3611986245149588E-2</v>
      </c>
      <c r="AT1631" s="320">
        <f>_xll.qlIndexFixing($AU$1,AP1631,TRUE,_xll.ohTrigger(Trigger,Trigger1M))</f>
        <v>1.3897077604141828E-2</v>
      </c>
    </row>
    <row r="1632" spans="41:46" ht="11.25" customHeight="1" x14ac:dyDescent="0.25">
      <c r="AO1632" s="159" t="s">
        <v>90</v>
      </c>
      <c r="AP1632" s="158">
        <f>_xll.qlInterestRateIndexFixingDate(Currency&amp;"ibor"&amp;Tenor,AQ1632,Trigger)</f>
        <v>50728</v>
      </c>
      <c r="AQ1632" s="158">
        <f>_xll.qlCalendarAdvance(Calendar,AQ1631,AO1632,"f",,Trigger)</f>
        <v>50732</v>
      </c>
      <c r="AR1632" s="158">
        <f>_xll.qlInterestRateIndexMaturity(Currency&amp;"ibor"&amp;Tenor,AQ1632,Trigger)</f>
        <v>50762</v>
      </c>
      <c r="AS1632" s="320">
        <f>_xll.qlIndexFixing($AC$5,AP1632,TRUE,_xll.ohTrigger(Trigger,Trigger1M))</f>
        <v>1.3614594541296654E-2</v>
      </c>
      <c r="AT1632" s="320">
        <f>_xll.qlIndexFixing($AU$1,AP1632,TRUE,_xll.ohTrigger(Trigger,Trigger1M))</f>
        <v>1.3895458030719787E-2</v>
      </c>
    </row>
    <row r="1633" spans="41:46" ht="11.25" customHeight="1" x14ac:dyDescent="0.25">
      <c r="AO1633" s="159" t="s">
        <v>90</v>
      </c>
      <c r="AP1633" s="158">
        <f>_xll.qlInterestRateIndexFixingDate(Currency&amp;"ibor"&amp;Tenor,AQ1633,Trigger)</f>
        <v>50735</v>
      </c>
      <c r="AQ1633" s="158">
        <f>_xll.qlCalendarAdvance(Calendar,AQ1632,AO1633,"f",,Trigger)</f>
        <v>50739</v>
      </c>
      <c r="AR1633" s="158">
        <f>_xll.qlInterestRateIndexMaturity(Currency&amp;"ibor"&amp;Tenor,AQ1633,Trigger)</f>
        <v>50770</v>
      </c>
      <c r="AS1633" s="320">
        <f>_xll.qlIndexFixing($AC$5,AP1633,TRUE,_xll.ohTrigger(Trigger,Trigger1M))</f>
        <v>1.3617646597052134E-2</v>
      </c>
      <c r="AT1633" s="320">
        <f>_xll.qlIndexFixing($AU$1,AP1633,TRUE,_xll.ohTrigger(Trigger,Trigger1M))</f>
        <v>1.3894043508503354E-2</v>
      </c>
    </row>
    <row r="1634" spans="41:46" ht="11.25" customHeight="1" x14ac:dyDescent="0.25">
      <c r="AO1634" s="159" t="s">
        <v>90</v>
      </c>
      <c r="AP1634" s="158">
        <f>_xll.qlInterestRateIndexFixingDate(Currency&amp;"ibor"&amp;Tenor,AQ1634,Trigger)</f>
        <v>50742</v>
      </c>
      <c r="AQ1634" s="158">
        <f>_xll.qlCalendarAdvance(Calendar,AQ1633,AO1634,"f",,Trigger)</f>
        <v>50746</v>
      </c>
      <c r="AR1634" s="158">
        <f>_xll.qlInterestRateIndexMaturity(Currency&amp;"ibor"&amp;Tenor,AQ1634,Trigger)</f>
        <v>50777</v>
      </c>
      <c r="AS1634" s="320">
        <f>_xll.qlIndexFixing($AC$5,AP1634,TRUE,_xll.ohTrigger(Trigger,Trigger1M))</f>
        <v>1.3620254992992666E-2</v>
      </c>
      <c r="AT1634" s="320">
        <f>_xll.qlIndexFixing($AU$1,AP1634,TRUE,_xll.ohTrigger(Trigger,Trigger1M))</f>
        <v>1.3892518092175907E-2</v>
      </c>
    </row>
    <row r="1635" spans="41:46" ht="11.25" customHeight="1" x14ac:dyDescent="0.25">
      <c r="AO1635" s="159" t="s">
        <v>90</v>
      </c>
      <c r="AP1635" s="158">
        <f>_xll.qlInterestRateIndexFixingDate(Currency&amp;"ibor"&amp;Tenor,AQ1635,Trigger)</f>
        <v>50749</v>
      </c>
      <c r="AQ1635" s="158">
        <f>_xll.qlCalendarAdvance(Calendar,AQ1634,AO1635,"f",,Trigger)</f>
        <v>50753</v>
      </c>
      <c r="AR1635" s="158">
        <f>_xll.qlInterestRateIndexMaturity(Currency&amp;"ibor"&amp;Tenor,AQ1635,Trigger)</f>
        <v>50784</v>
      </c>
      <c r="AS1635" s="320">
        <f>_xll.qlIndexFixing($AC$5,AP1635,TRUE,_xll.ohTrigger(Trigger,Trigger1M))</f>
        <v>1.3622863389515955E-2</v>
      </c>
      <c r="AT1635" s="320">
        <f>_xll.qlIndexFixing($AU$1,AP1635,TRUE,_xll.ohTrigger(Trigger,Trigger1M))</f>
        <v>1.3891038437194142E-2</v>
      </c>
    </row>
    <row r="1636" spans="41:46" ht="11.25" customHeight="1" x14ac:dyDescent="0.25">
      <c r="AO1636" s="159" t="s">
        <v>90</v>
      </c>
      <c r="AP1636" s="158">
        <f>_xll.qlInterestRateIndexFixingDate(Currency&amp;"ibor"&amp;Tenor,AQ1636,Trigger)</f>
        <v>50756</v>
      </c>
      <c r="AQ1636" s="158">
        <f>_xll.qlCalendarAdvance(Calendar,AQ1635,AO1636,"f",,Trigger)</f>
        <v>50760</v>
      </c>
      <c r="AR1636" s="158">
        <f>_xll.qlInterestRateIndexMaturity(Currency&amp;"ibor"&amp;Tenor,AQ1636,Trigger)</f>
        <v>50791</v>
      </c>
      <c r="AS1636" s="320">
        <f>_xll.qlIndexFixing($AC$5,AP1636,TRUE,_xll.ohTrigger(Trigger,Trigger1M))</f>
        <v>1.3625471786624583E-2</v>
      </c>
      <c r="AT1636" s="320">
        <f>_xll.qlIndexFixing($AU$1,AP1636,TRUE,_xll.ohTrigger(Trigger,Trigger1M))</f>
        <v>1.3889604726281571E-2</v>
      </c>
    </row>
    <row r="1637" spans="41:46" ht="11.25" customHeight="1" x14ac:dyDescent="0.25">
      <c r="AO1637" s="159" t="s">
        <v>90</v>
      </c>
      <c r="AP1637" s="158">
        <f>_xll.qlInterestRateIndexFixingDate(Currency&amp;"ibor"&amp;Tenor,AQ1637,Trigger)</f>
        <v>50763</v>
      </c>
      <c r="AQ1637" s="158">
        <f>_xll.qlCalendarAdvance(Calendar,AQ1636,AO1637,"f",,Trigger)</f>
        <v>50767</v>
      </c>
      <c r="AR1637" s="158">
        <f>_xll.qlInterestRateIndexMaturity(Currency&amp;"ibor"&amp;Tenor,AQ1637,Trigger)</f>
        <v>50798</v>
      </c>
      <c r="AS1637" s="320">
        <f>_xll.qlIndexFixing($AC$5,AP1637,TRUE,_xll.ohTrigger(Trigger,Trigger1M))</f>
        <v>1.3628080184318549E-2</v>
      </c>
      <c r="AT1637" s="320">
        <f>_xll.qlIndexFixing($AU$1,AP1637,TRUE,_xll.ohTrigger(Trigger,Trigger1M))</f>
        <v>1.3888217142164287E-2</v>
      </c>
    </row>
    <row r="1638" spans="41:46" ht="11.25" customHeight="1" x14ac:dyDescent="0.25">
      <c r="AO1638" s="159" t="s">
        <v>90</v>
      </c>
      <c r="AP1638" s="158">
        <f>_xll.qlInterestRateIndexFixingDate(Currency&amp;"ibor"&amp;Tenor,AQ1638,Trigger)</f>
        <v>50770</v>
      </c>
      <c r="AQ1638" s="158">
        <f>_xll.qlCalendarAdvance(Calendar,AQ1637,AO1638,"f",,Trigger)</f>
        <v>50774</v>
      </c>
      <c r="AR1638" s="158">
        <f>_xll.qlInterestRateIndexMaturity(Currency&amp;"ibor"&amp;Tenor,AQ1638,Trigger)</f>
        <v>50805</v>
      </c>
      <c r="AS1638" s="320">
        <f>_xll.qlIndexFixing($AC$5,AP1638,TRUE,_xll.ohTrigger(Trigger,Trigger1M))</f>
        <v>1.3630688582595274E-2</v>
      </c>
      <c r="AT1638" s="320">
        <f>_xll.qlIndexFixing($AU$1,AP1638,TRUE,_xll.ohTrigger(Trigger,Trigger1M))</f>
        <v>1.3886875867560645E-2</v>
      </c>
    </row>
    <row r="1639" spans="41:46" ht="11.25" customHeight="1" x14ac:dyDescent="0.25">
      <c r="AO1639" s="159" t="s">
        <v>90</v>
      </c>
      <c r="AP1639" s="158">
        <f>_xll.qlInterestRateIndexFixingDate(Currency&amp;"ibor"&amp;Tenor,AQ1639,Trigger)</f>
        <v>50777</v>
      </c>
      <c r="AQ1639" s="158">
        <f>_xll.qlCalendarAdvance(Calendar,AQ1638,AO1639,"f",,Trigger)</f>
        <v>50781</v>
      </c>
      <c r="AR1639" s="158">
        <f>_xll.qlInterestRateIndexMaturity(Currency&amp;"ibor"&amp;Tenor,AQ1639,Trigger)</f>
        <v>50812</v>
      </c>
      <c r="AS1639" s="320">
        <f>_xll.qlIndexFixing($AC$5,AP1639,TRUE,_xll.ohTrigger(Trigger,Trigger1M))</f>
        <v>1.3633296981462496E-2</v>
      </c>
      <c r="AT1639" s="320">
        <f>_xll.qlIndexFixing($AU$1,AP1639,TRUE,_xll.ohTrigger(Trigger,Trigger1M))</f>
        <v>1.3885581085196738E-2</v>
      </c>
    </row>
    <row r="1640" spans="41:46" ht="11.25" customHeight="1" x14ac:dyDescent="0.25">
      <c r="AO1640" s="159" t="s">
        <v>90</v>
      </c>
      <c r="AP1640" s="158">
        <f>_xll.qlInterestRateIndexFixingDate(Currency&amp;"ibor"&amp;Tenor,AQ1640,Trigger)</f>
        <v>50784</v>
      </c>
      <c r="AQ1640" s="158">
        <f>_xll.qlCalendarAdvance(Calendar,AQ1639,AO1640,"f",,Trigger)</f>
        <v>50788</v>
      </c>
      <c r="AR1640" s="158">
        <f>_xll.qlInterestRateIndexMaturity(Currency&amp;"ibor"&amp;Tenor,AQ1640,Trigger)</f>
        <v>50819</v>
      </c>
      <c r="AS1640" s="320">
        <f>_xll.qlIndexFixing($AC$5,AP1640,TRUE,_xll.ohTrigger(Trigger,Trigger1M))</f>
        <v>1.3635905380912477E-2</v>
      </c>
      <c r="AT1640" s="320">
        <f>_xll.qlIndexFixing($AU$1,AP1640,TRUE,_xll.ohTrigger(Trigger,Trigger1M))</f>
        <v>1.3884332977796081E-2</v>
      </c>
    </row>
    <row r="1641" spans="41:46" ht="11.25" customHeight="1" x14ac:dyDescent="0.25">
      <c r="AO1641" s="159" t="s">
        <v>90</v>
      </c>
      <c r="AP1641" s="158">
        <f>_xll.qlInterestRateIndexFixingDate(Currency&amp;"ibor"&amp;Tenor,AQ1641,Trigger)</f>
        <v>50791</v>
      </c>
      <c r="AQ1641" s="158">
        <f>_xll.qlCalendarAdvance(Calendar,AQ1640,AO1641,"f",,Trigger)</f>
        <v>50795</v>
      </c>
      <c r="AR1641" s="158">
        <f>_xll.qlInterestRateIndexMaturity(Currency&amp;"ibor"&amp;Tenor,AQ1641,Trigger)</f>
        <v>50826</v>
      </c>
      <c r="AS1641" s="320">
        <f>_xll.qlIndexFixing($AC$5,AP1641,TRUE,_xll.ohTrigger(Trigger,Trigger1M))</f>
        <v>1.3638513780947797E-2</v>
      </c>
      <c r="AT1641" s="320">
        <f>_xll.qlIndexFixing($AU$1,AP1641,TRUE,_xll.ohTrigger(Trigger,Trigger1M))</f>
        <v>1.3883131728092503E-2</v>
      </c>
    </row>
    <row r="1642" spans="41:46" ht="11.25" customHeight="1" x14ac:dyDescent="0.25">
      <c r="AO1642" s="159" t="s">
        <v>90</v>
      </c>
      <c r="AP1642" s="158">
        <f>_xll.qlInterestRateIndexFixingDate(Currency&amp;"ibor"&amp;Tenor,AQ1642,Trigger)</f>
        <v>50798</v>
      </c>
      <c r="AQ1642" s="158">
        <f>_xll.qlCalendarAdvance(Calendar,AQ1641,AO1642,"f",,Trigger)</f>
        <v>50802</v>
      </c>
      <c r="AR1642" s="158">
        <f>_xll.qlInterestRateIndexMaturity(Currency&amp;"ibor"&amp;Tenor,AQ1642,Trigger)</f>
        <v>50830</v>
      </c>
      <c r="AS1642" s="320">
        <f>_xll.qlIndexFixing($AC$5,AP1642,TRUE,_xll.ohTrigger(Trigger,Trigger1M))</f>
        <v>1.3639788300552029E-2</v>
      </c>
      <c r="AT1642" s="320">
        <f>_xll.qlIndexFixing($AU$1,AP1642,TRUE,_xll.ohTrigger(Trigger,Trigger1M))</f>
        <v>1.3881411146477531E-2</v>
      </c>
    </row>
    <row r="1643" spans="41:46" ht="11.25" customHeight="1" x14ac:dyDescent="0.25">
      <c r="AO1643" s="159" t="s">
        <v>90</v>
      </c>
      <c r="AP1643" s="158">
        <f>_xll.qlInterestRateIndexFixingDate(Currency&amp;"ibor"&amp;Tenor,AQ1643,Trigger)</f>
        <v>50805</v>
      </c>
      <c r="AQ1643" s="158">
        <f>_xll.qlCalendarAdvance(Calendar,AQ1642,AO1643,"f",,Trigger)</f>
        <v>50809</v>
      </c>
      <c r="AR1643" s="158">
        <f>_xll.qlInterestRateIndexMaturity(Currency&amp;"ibor"&amp;Tenor,AQ1643,Trigger)</f>
        <v>50837</v>
      </c>
      <c r="AS1643" s="320">
        <f>_xll.qlIndexFixing($AC$5,AP1643,TRUE,_xll.ohTrigger(Trigger,Trigger1M))</f>
        <v>1.3642396405292776E-2</v>
      </c>
      <c r="AT1643" s="320">
        <f>_xll.qlIndexFixing($AU$1,AP1643,TRUE,_xll.ohTrigger(Trigger,Trigger1M))</f>
        <v>1.3880294127348909E-2</v>
      </c>
    </row>
    <row r="1644" spans="41:46" ht="11.25" customHeight="1" x14ac:dyDescent="0.25">
      <c r="AO1644" s="159" t="s">
        <v>90</v>
      </c>
      <c r="AP1644" s="158">
        <f>_xll.qlInterestRateIndexFixingDate(Currency&amp;"ibor"&amp;Tenor,AQ1644,Trigger)</f>
        <v>50812</v>
      </c>
      <c r="AQ1644" s="158">
        <f>_xll.qlCalendarAdvance(Calendar,AQ1643,AO1644,"f",,Trigger)</f>
        <v>50816</v>
      </c>
      <c r="AR1644" s="158">
        <f>_xll.qlInterestRateIndexMaturity(Currency&amp;"ibor"&amp;Tenor,AQ1644,Trigger)</f>
        <v>50844</v>
      </c>
      <c r="AS1644" s="320">
        <f>_xll.qlIndexFixing($AC$5,AP1644,TRUE,_xll.ohTrigger(Trigger,Trigger1M))</f>
        <v>1.3645004510564527E-2</v>
      </c>
      <c r="AT1644" s="320">
        <f>_xll.qlIndexFixing($AU$1,AP1644,TRUE,_xll.ohTrigger(Trigger,Trigger1M))</f>
        <v>1.3879224469446656E-2</v>
      </c>
    </row>
    <row r="1645" spans="41:46" ht="11.25" customHeight="1" x14ac:dyDescent="0.25">
      <c r="AO1645" s="159" t="s">
        <v>90</v>
      </c>
      <c r="AP1645" s="158">
        <f>_xll.qlInterestRateIndexFixingDate(Currency&amp;"ibor"&amp;Tenor,AQ1645,Trigger)</f>
        <v>50819</v>
      </c>
      <c r="AQ1645" s="158">
        <f>_xll.qlCalendarAdvance(Calendar,AQ1644,AO1645,"f",,Trigger)</f>
        <v>50823</v>
      </c>
      <c r="AR1645" s="158">
        <f>_xll.qlInterestRateIndexMaturity(Currency&amp;"ibor"&amp;Tenor,AQ1645,Trigger)</f>
        <v>50851</v>
      </c>
      <c r="AS1645" s="320">
        <f>_xll.qlIndexFixing($AC$5,AP1645,TRUE,_xll.ohTrigger(Trigger,Trigger1M))</f>
        <v>1.3647612616361573E-2</v>
      </c>
      <c r="AT1645" s="320">
        <f>_xll.qlIndexFixing($AU$1,AP1645,TRUE,_xll.ohTrigger(Trigger,Trigger1M))</f>
        <v>1.3878202355478906E-2</v>
      </c>
    </row>
    <row r="1646" spans="41:46" ht="11.25" customHeight="1" x14ac:dyDescent="0.25">
      <c r="AO1646" s="159" t="s">
        <v>90</v>
      </c>
      <c r="AP1646" s="158">
        <f>_xll.qlInterestRateIndexFixingDate(Currency&amp;"ibor"&amp;Tenor,AQ1646,Trigger)</f>
        <v>50826</v>
      </c>
      <c r="AQ1646" s="158">
        <f>_xll.qlCalendarAdvance(Calendar,AQ1645,AO1646,"f",,Trigger)</f>
        <v>50830</v>
      </c>
      <c r="AR1646" s="158">
        <f>_xll.qlInterestRateIndexMaturity(Currency&amp;"ibor"&amp;Tenor,AQ1646,Trigger)</f>
        <v>50861</v>
      </c>
      <c r="AS1646" s="320">
        <f>_xll.qlIndexFixing($AC$5,AP1646,TRUE,_xll.ohTrigger(Trigger,Trigger1M))</f>
        <v>1.3651555789896731E-2</v>
      </c>
      <c r="AT1646" s="320">
        <f>_xll.qlIndexFixing($AU$1,AP1646,TRUE,_xll.ohTrigger(Trigger,Trigger1M))</f>
        <v>1.3877834740338274E-2</v>
      </c>
    </row>
    <row r="1647" spans="41:46" ht="11.25" customHeight="1" x14ac:dyDescent="0.25">
      <c r="AO1647" s="159" t="s">
        <v>90</v>
      </c>
      <c r="AP1647" s="158">
        <f>_xll.qlInterestRateIndexFixingDate(Currency&amp;"ibor"&amp;Tenor,AQ1647,Trigger)</f>
        <v>50833</v>
      </c>
      <c r="AQ1647" s="158">
        <f>_xll.qlCalendarAdvance(Calendar,AQ1646,AO1647,"f",,Trigger)</f>
        <v>50837</v>
      </c>
      <c r="AR1647" s="158">
        <f>_xll.qlInterestRateIndexMaturity(Currency&amp;"ibor"&amp;Tenor,AQ1647,Trigger)</f>
        <v>50872</v>
      </c>
      <c r="AS1647" s="320">
        <f>_xll.qlIndexFixing($AC$5,AP1647,TRUE,_xll.ohTrigger(Trigger,Trigger1M))</f>
        <v>1.3655944968015936E-2</v>
      </c>
      <c r="AT1647" s="320">
        <f>_xll.qlIndexFixing($AU$1,AP1647,TRUE,_xll.ohTrigger(Trigger,Trigger1M))</f>
        <v>1.3877745753820139E-2</v>
      </c>
    </row>
    <row r="1648" spans="41:46" ht="11.25" customHeight="1" x14ac:dyDescent="0.25">
      <c r="AO1648" s="159" t="s">
        <v>90</v>
      </c>
      <c r="AP1648" s="158">
        <f>_xll.qlInterestRateIndexFixingDate(Currency&amp;"ibor"&amp;Tenor,AQ1648,Trigger)</f>
        <v>50840</v>
      </c>
      <c r="AQ1648" s="158">
        <f>_xll.qlCalendarAdvance(Calendar,AQ1647,AO1648,"f",,Trigger)</f>
        <v>50844</v>
      </c>
      <c r="AR1648" s="158">
        <f>_xll.qlInterestRateIndexMaturity(Currency&amp;"ibor"&amp;Tenor,AQ1648,Trigger)</f>
        <v>50875</v>
      </c>
      <c r="AS1648" s="320">
        <f>_xll.qlIndexFixing($AC$5,AP1648,TRUE,_xll.ohTrigger(Trigger,Trigger1M))</f>
        <v>1.3656772597574187E-2</v>
      </c>
      <c r="AT1648" s="320">
        <f>_xll.qlIndexFixing($AU$1,AP1648,TRUE,_xll.ohTrigger(Trigger,Trigger1M))</f>
        <v>1.3876050344509758E-2</v>
      </c>
    </row>
    <row r="1649" spans="41:46" ht="11.25" customHeight="1" x14ac:dyDescent="0.25">
      <c r="AO1649" s="159" t="s">
        <v>90</v>
      </c>
      <c r="AP1649" s="158">
        <f>_xll.qlInterestRateIndexFixingDate(Currency&amp;"ibor"&amp;Tenor,AQ1649,Trigger)</f>
        <v>50847</v>
      </c>
      <c r="AQ1649" s="158">
        <f>_xll.qlCalendarAdvance(Calendar,AQ1648,AO1649,"f",,Trigger)</f>
        <v>50851</v>
      </c>
      <c r="AR1649" s="158">
        <f>_xll.qlInterestRateIndexMaturity(Currency&amp;"ibor"&amp;Tenor,AQ1649,Trigger)</f>
        <v>50882</v>
      </c>
      <c r="AS1649" s="320">
        <f>_xll.qlIndexFixing($AC$5,AP1649,TRUE,_xll.ohTrigger(Trigger,Trigger1M))</f>
        <v>1.3659381002289634E-2</v>
      </c>
      <c r="AT1649" s="320">
        <f>_xll.qlIndexFixing($AU$1,AP1649,TRUE,_xll.ohTrigger(Trigger,Trigger1M))</f>
        <v>1.3875230534501492E-2</v>
      </c>
    </row>
    <row r="1650" spans="41:46" ht="11.25" customHeight="1" x14ac:dyDescent="0.25">
      <c r="AO1650" s="159" t="s">
        <v>90</v>
      </c>
      <c r="AP1650" s="158">
        <f>_xll.qlInterestRateIndexFixingDate(Currency&amp;"ibor"&amp;Tenor,AQ1650,Trigger)</f>
        <v>50854</v>
      </c>
      <c r="AQ1650" s="158">
        <f>_xll.qlCalendarAdvance(Calendar,AQ1649,AO1650,"f",,Trigger)</f>
        <v>50858</v>
      </c>
      <c r="AR1650" s="158">
        <f>_xll.qlInterestRateIndexMaturity(Currency&amp;"ibor"&amp;Tenor,AQ1650,Trigger)</f>
        <v>50889</v>
      </c>
      <c r="AS1650" s="320">
        <f>_xll.qlIndexFixing($AC$5,AP1650,TRUE,_xll.ohTrigger(Trigger,Trigger1M))</f>
        <v>1.3661989407590419E-2</v>
      </c>
      <c r="AT1650" s="320">
        <f>_xll.qlIndexFixing($AU$1,AP1650,TRUE,_xll.ohTrigger(Trigger,Trigger1M))</f>
        <v>1.3874459226732869E-2</v>
      </c>
    </row>
    <row r="1651" spans="41:46" ht="11.25" customHeight="1" x14ac:dyDescent="0.25">
      <c r="AO1651" s="159" t="s">
        <v>90</v>
      </c>
      <c r="AP1651" s="158">
        <f>_xll.qlInterestRateIndexFixingDate(Currency&amp;"ibor"&amp;Tenor,AQ1651,Trigger)</f>
        <v>50861</v>
      </c>
      <c r="AQ1651" s="158">
        <f>_xll.qlCalendarAdvance(Calendar,AQ1650,AO1651,"f",,Trigger)</f>
        <v>50865</v>
      </c>
      <c r="AR1651" s="158">
        <f>_xll.qlInterestRateIndexMaturity(Currency&amp;"ibor"&amp;Tenor,AQ1651,Trigger)</f>
        <v>50895</v>
      </c>
      <c r="AS1651" s="320">
        <f>_xll.qlIndexFixing($AC$5,AP1651,TRUE,_xll.ohTrigger(Trigger,Trigger1M))</f>
        <v>1.3664152275711494E-2</v>
      </c>
      <c r="AT1651" s="320">
        <f>_xll.qlIndexFixing($AU$1,AP1651,TRUE,_xll.ohTrigger(Trigger,Trigger1M))</f>
        <v>1.3873516841153233E-2</v>
      </c>
    </row>
    <row r="1652" spans="41:46" ht="11.25" customHeight="1" x14ac:dyDescent="0.25">
      <c r="AO1652" s="159" t="s">
        <v>90</v>
      </c>
      <c r="AP1652" s="158">
        <f>_xll.qlInterestRateIndexFixingDate(Currency&amp;"ibor"&amp;Tenor,AQ1652,Trigger)</f>
        <v>50866</v>
      </c>
      <c r="AQ1652" s="158">
        <f>_xll.qlCalendarAdvance(Calendar,AQ1651,AO1652,"f",,Trigger)</f>
        <v>50872</v>
      </c>
      <c r="AR1652" s="158">
        <f>_xll.qlInterestRateIndexMaturity(Currency&amp;"ibor"&amp;Tenor,AQ1652,Trigger)</f>
        <v>50902</v>
      </c>
      <c r="AS1652" s="320">
        <f>_xll.qlIndexFixing($AC$5,AP1652,TRUE,_xll.ohTrigger(Trigger,Trigger1M))</f>
        <v>1.36667605831855E-2</v>
      </c>
      <c r="AT1652" s="320">
        <f>_xll.qlIndexFixing($AU$1,AP1652,TRUE,_xll.ohTrigger(Trigger,Trigger1M))</f>
        <v>1.3872839606055898E-2</v>
      </c>
    </row>
    <row r="1653" spans="41:46" ht="11.25" customHeight="1" x14ac:dyDescent="0.25">
      <c r="AO1653" s="159" t="s">
        <v>90</v>
      </c>
      <c r="AP1653" s="158">
        <f>_xll.qlInterestRateIndexFixingDate(Currency&amp;"ibor"&amp;Tenor,AQ1653,Trigger)</f>
        <v>50875</v>
      </c>
      <c r="AQ1653" s="158">
        <f>_xll.qlCalendarAdvance(Calendar,AQ1652,AO1653,"f",,Trigger)</f>
        <v>50879</v>
      </c>
      <c r="AR1653" s="158">
        <f>_xll.qlInterestRateIndexMaturity(Currency&amp;"ibor"&amp;Tenor,AQ1653,Trigger)</f>
        <v>50909</v>
      </c>
      <c r="AS1653" s="320">
        <f>_xll.qlIndexFixing($AC$5,AP1653,TRUE,_xll.ohTrigger(Trigger,Trigger1M))</f>
        <v>1.3656357640736694E-2</v>
      </c>
      <c r="AT1653" s="320">
        <f>_xll.qlIndexFixing($AU$1,AP1653,TRUE,_xll.ohTrigger(Trigger,Trigger1M))</f>
        <v>1.3872211406448898E-2</v>
      </c>
    </row>
    <row r="1654" spans="41:46" ht="11.25" customHeight="1" x14ac:dyDescent="0.25">
      <c r="AO1654" s="159" t="s">
        <v>90</v>
      </c>
      <c r="AP1654" s="158">
        <f>_xll.qlInterestRateIndexFixingDate(Currency&amp;"ibor"&amp;Tenor,AQ1654,Trigger)</f>
        <v>50882</v>
      </c>
      <c r="AQ1654" s="158">
        <f>_xll.qlCalendarAdvance(Calendar,AQ1653,AO1654,"f",,Trigger)</f>
        <v>50886</v>
      </c>
      <c r="AR1654" s="158">
        <f>_xll.qlInterestRateIndexMaturity(Currency&amp;"ibor"&amp;Tenor,AQ1654,Trigger)</f>
        <v>50916</v>
      </c>
      <c r="AS1654" s="320">
        <f>_xll.qlIndexFixing($AC$5,AP1654,TRUE,_xll.ohTrigger(Trigger,Trigger1M))</f>
        <v>1.3628571804651379E-2</v>
      </c>
      <c r="AT1654" s="320">
        <f>_xll.qlIndexFixing($AU$1,AP1654,TRUE,_xll.ohTrigger(Trigger,Trigger1M))</f>
        <v>1.3871632425058067E-2</v>
      </c>
    </row>
    <row r="1655" spans="41:46" ht="11.25" customHeight="1" x14ac:dyDescent="0.25">
      <c r="AO1655" s="159" t="s">
        <v>90</v>
      </c>
      <c r="AP1655" s="158">
        <f>_xll.qlInterestRateIndexFixingDate(Currency&amp;"ibor"&amp;Tenor,AQ1655,Trigger)</f>
        <v>50889</v>
      </c>
      <c r="AQ1655" s="158">
        <f>_xll.qlCalendarAdvance(Calendar,AQ1654,AO1655,"f",,Trigger)</f>
        <v>50893</v>
      </c>
      <c r="AR1655" s="158">
        <f>_xll.qlInterestRateIndexMaturity(Currency&amp;"ibor"&amp;Tenor,AQ1655,Trigger)</f>
        <v>50924</v>
      </c>
      <c r="AS1655" s="320">
        <f>_xll.qlIndexFixing($AC$5,AP1655,TRUE,_xll.ohTrigger(Trigger,Trigger1M))</f>
        <v>1.3599350371330568E-2</v>
      </c>
      <c r="AT1655" s="320">
        <f>_xll.qlIndexFixing($AU$1,AP1655,TRUE,_xll.ohTrigger(Trigger,Trigger1M))</f>
        <v>1.38713366170962E-2</v>
      </c>
    </row>
    <row r="1656" spans="41:46" ht="11.25" customHeight="1" x14ac:dyDescent="0.25">
      <c r="AO1656" s="159" t="s">
        <v>90</v>
      </c>
      <c r="AP1656" s="158">
        <f>_xll.qlInterestRateIndexFixingDate(Currency&amp;"ibor"&amp;Tenor,AQ1656,Trigger)</f>
        <v>50896</v>
      </c>
      <c r="AQ1656" s="158">
        <f>_xll.qlCalendarAdvance(Calendar,AQ1655,AO1656,"f",,Trigger)</f>
        <v>50900</v>
      </c>
      <c r="AR1656" s="158">
        <f>_xll.qlInterestRateIndexMaturity(Currency&amp;"ibor"&amp;Tenor,AQ1656,Trigger)</f>
        <v>50931</v>
      </c>
      <c r="AS1656" s="320">
        <f>_xll.qlIndexFixing($AC$5,AP1656,TRUE,_xll.ohTrigger(Trigger,Trigger1M))</f>
        <v>1.3572443635781277E-2</v>
      </c>
      <c r="AT1656" s="320">
        <f>_xll.qlIndexFixing($AU$1,AP1656,TRUE,_xll.ohTrigger(Trigger,Trigger1M))</f>
        <v>1.3870860160134573E-2</v>
      </c>
    </row>
    <row r="1657" spans="41:46" ht="11.25" customHeight="1" x14ac:dyDescent="0.25">
      <c r="AO1657" s="159" t="s">
        <v>90</v>
      </c>
      <c r="AP1657" s="158">
        <f>_xll.qlInterestRateIndexFixingDate(Currency&amp;"ibor"&amp;Tenor,AQ1657,Trigger)</f>
        <v>50903</v>
      </c>
      <c r="AQ1657" s="158">
        <f>_xll.qlCalendarAdvance(Calendar,AQ1656,AO1657,"f",,Trigger)</f>
        <v>50907</v>
      </c>
      <c r="AR1657" s="158">
        <f>_xll.qlInterestRateIndexMaturity(Currency&amp;"ibor"&amp;Tenor,AQ1657,Trigger)</f>
        <v>50938</v>
      </c>
      <c r="AS1657" s="320">
        <f>_xll.qlIndexFixing($AC$5,AP1657,TRUE,_xll.ohTrigger(Trigger,Trigger1M))</f>
        <v>1.3549686414252117E-2</v>
      </c>
      <c r="AT1657" s="320">
        <f>_xll.qlIndexFixing($AU$1,AP1657,TRUE,_xll.ohTrigger(Trigger,Trigger1M))</f>
        <v>1.3870433484544231E-2</v>
      </c>
    </row>
    <row r="1658" spans="41:46" ht="11.25" customHeight="1" x14ac:dyDescent="0.25">
      <c r="AO1658" s="159" t="s">
        <v>90</v>
      </c>
      <c r="AP1658" s="158">
        <f>_xll.qlInterestRateIndexFixingDate(Currency&amp;"ibor"&amp;Tenor,AQ1658,Trigger)</f>
        <v>50910</v>
      </c>
      <c r="AQ1658" s="158">
        <f>_xll.qlCalendarAdvance(Calendar,AQ1657,AO1658,"f",,Trigger)</f>
        <v>50914</v>
      </c>
      <c r="AR1658" s="158">
        <f>_xll.qlInterestRateIndexMaturity(Currency&amp;"ibor"&amp;Tenor,AQ1658,Trigger)</f>
        <v>50945</v>
      </c>
      <c r="AS1658" s="320">
        <f>_xll.qlIndexFixing($AC$5,AP1658,TRUE,_xll.ohTrigger(Trigger,Trigger1M))</f>
        <v>1.3552087154821039E-2</v>
      </c>
      <c r="AT1658" s="320">
        <f>_xll.qlIndexFixing($AU$1,AP1658,TRUE,_xll.ohTrigger(Trigger,Trigger1M))</f>
        <v>1.3870056773051262E-2</v>
      </c>
    </row>
    <row r="1659" spans="41:46" ht="11.25" customHeight="1" x14ac:dyDescent="0.25">
      <c r="AO1659" s="159" t="s">
        <v>90</v>
      </c>
      <c r="AP1659" s="158">
        <f>_xll.qlInterestRateIndexFixingDate(Currency&amp;"ibor"&amp;Tenor,AQ1659,Trigger)</f>
        <v>50917</v>
      </c>
      <c r="AQ1659" s="158">
        <f>_xll.qlCalendarAdvance(Calendar,AQ1658,AO1659,"f",,Trigger)</f>
        <v>50921</v>
      </c>
      <c r="AR1659" s="158">
        <f>_xll.qlInterestRateIndexMaturity(Currency&amp;"ibor"&amp;Tenor,AQ1659,Trigger)</f>
        <v>50951</v>
      </c>
      <c r="AS1659" s="320">
        <f>_xll.qlIndexFixing($AC$5,AP1659,TRUE,_xll.ohTrigger(Trigger,Trigger1M))</f>
        <v>1.3554061350817825E-2</v>
      </c>
      <c r="AT1659" s="320">
        <f>_xll.qlIndexFixing($AU$1,AP1659,TRUE,_xll.ohTrigger(Trigger,Trigger1M))</f>
        <v>1.3869482186817272E-2</v>
      </c>
    </row>
    <row r="1660" spans="41:46" ht="11.25" customHeight="1" x14ac:dyDescent="0.25">
      <c r="AO1660" s="159" t="s">
        <v>90</v>
      </c>
      <c r="AP1660" s="158">
        <f>_xll.qlInterestRateIndexFixingDate(Currency&amp;"ibor"&amp;Tenor,AQ1660,Trigger)</f>
        <v>50924</v>
      </c>
      <c r="AQ1660" s="158">
        <f>_xll.qlCalendarAdvance(Calendar,AQ1659,AO1660,"f",,Trigger)</f>
        <v>50928</v>
      </c>
      <c r="AR1660" s="158">
        <f>_xll.qlInterestRateIndexMaturity(Currency&amp;"ibor"&amp;Tenor,AQ1660,Trigger)</f>
        <v>50958</v>
      </c>
      <c r="AS1660" s="320">
        <f>_xll.qlIndexFixing($AC$5,AP1660,TRUE,_xll.ohTrigger(Trigger,Trigger1M))</f>
        <v>1.3556462002002334E-2</v>
      </c>
      <c r="AT1660" s="320">
        <f>_xll.qlIndexFixing($AU$1,AP1660,TRUE,_xll.ohTrigger(Trigger,Trigger1M))</f>
        <v>1.386920235200062E-2</v>
      </c>
    </row>
    <row r="1661" spans="41:46" ht="11.25" customHeight="1" x14ac:dyDescent="0.25">
      <c r="AO1661" s="159" t="s">
        <v>90</v>
      </c>
      <c r="AP1661" s="158">
        <f>_xll.qlInterestRateIndexFixingDate(Currency&amp;"ibor"&amp;Tenor,AQ1661,Trigger)</f>
        <v>50931</v>
      </c>
      <c r="AQ1661" s="158">
        <f>_xll.qlCalendarAdvance(Calendar,AQ1660,AO1661,"f",,Trigger)</f>
        <v>50935</v>
      </c>
      <c r="AR1661" s="158">
        <f>_xll.qlInterestRateIndexMaturity(Currency&amp;"ibor"&amp;Tenor,AQ1661,Trigger)</f>
        <v>50965</v>
      </c>
      <c r="AS1661" s="320">
        <f>_xll.qlIndexFixing($AC$5,AP1661,TRUE,_xll.ohTrigger(Trigger,Trigger1M))</f>
        <v>1.3558862653663795E-2</v>
      </c>
      <c r="AT1661" s="320">
        <f>_xll.qlIndexFixing($AU$1,AP1661,TRUE,_xll.ohTrigger(Trigger,Trigger1M))</f>
        <v>1.386897301449963E-2</v>
      </c>
    </row>
    <row r="1662" spans="41:46" ht="11.25" customHeight="1" x14ac:dyDescent="0.25">
      <c r="AO1662" s="159" t="s">
        <v>90</v>
      </c>
      <c r="AP1662" s="158">
        <f>_xll.qlInterestRateIndexFixingDate(Currency&amp;"ibor"&amp;Tenor,AQ1662,Trigger)</f>
        <v>50938</v>
      </c>
      <c r="AQ1662" s="158">
        <f>_xll.qlCalendarAdvance(Calendar,AQ1661,AO1662,"f",,Trigger)</f>
        <v>50942</v>
      </c>
      <c r="AR1662" s="158">
        <f>_xll.qlInterestRateIndexMaturity(Currency&amp;"ibor"&amp;Tenor,AQ1662,Trigger)</f>
        <v>50972</v>
      </c>
      <c r="AS1662" s="320">
        <f>_xll.qlIndexFixing($AC$5,AP1662,TRUE,_xll.ohTrigger(Trigger,Trigger1M))</f>
        <v>1.3561263305807536E-2</v>
      </c>
      <c r="AT1662" s="320">
        <f>_xll.qlIndexFixing($AU$1,AP1662,TRUE,_xll.ohTrigger(Trigger,Trigger1M))</f>
        <v>1.3868794357037473E-2</v>
      </c>
    </row>
    <row r="1663" spans="41:46" ht="11.25" customHeight="1" x14ac:dyDescent="0.25">
      <c r="AO1663" s="159" t="s">
        <v>90</v>
      </c>
      <c r="AP1663" s="158">
        <f>_xll.qlInterestRateIndexFixingDate(Currency&amp;"ibor"&amp;Tenor,AQ1663,Trigger)</f>
        <v>50945</v>
      </c>
      <c r="AQ1663" s="158">
        <f>_xll.qlCalendarAdvance(Calendar,AQ1662,AO1663,"f",,Trigger)</f>
        <v>50949</v>
      </c>
      <c r="AR1663" s="158">
        <f>_xll.qlInterestRateIndexMaturity(Currency&amp;"ibor"&amp;Tenor,AQ1663,Trigger)</f>
        <v>50979</v>
      </c>
      <c r="AS1663" s="320">
        <f>_xll.qlIndexFixing($AC$5,AP1663,TRUE,_xll.ohTrigger(Trigger,Trigger1M))</f>
        <v>1.3563663958428229E-2</v>
      </c>
      <c r="AT1663" s="320">
        <f>_xll.qlIndexFixing($AU$1,AP1663,TRUE,_xll.ohTrigger(Trigger,Trigger1M))</f>
        <v>1.3868666562353305E-2</v>
      </c>
    </row>
    <row r="1664" spans="41:46" ht="11.25" customHeight="1" x14ac:dyDescent="0.25">
      <c r="AO1664" s="159" t="s">
        <v>90</v>
      </c>
      <c r="AP1664" s="158">
        <f>_xll.qlInterestRateIndexFixingDate(Currency&amp;"ibor"&amp;Tenor,AQ1664,Trigger)</f>
        <v>50952</v>
      </c>
      <c r="AQ1664" s="158">
        <f>_xll.qlCalendarAdvance(Calendar,AQ1663,AO1664,"f",,Trigger)</f>
        <v>50956</v>
      </c>
      <c r="AR1664" s="158">
        <f>_xll.qlInterestRateIndexMaturity(Currency&amp;"ibor"&amp;Tenor,AQ1664,Trigger)</f>
        <v>50987</v>
      </c>
      <c r="AS1664" s="320">
        <f>_xll.qlIndexFixing($AC$5,AP1664,TRUE,_xll.ohTrigger(Trigger,Trigger1M))</f>
        <v>1.3566491608654627E-2</v>
      </c>
      <c r="AT1664" s="320">
        <f>_xll.qlIndexFixing($AU$1,AP1664,TRUE,_xll.ohTrigger(Trigger,Trigger1M))</f>
        <v>1.386885598346221E-2</v>
      </c>
    </row>
    <row r="1665" spans="41:46" ht="11.25" customHeight="1" x14ac:dyDescent="0.25">
      <c r="AO1665" s="159" t="s">
        <v>90</v>
      </c>
      <c r="AP1665" s="158">
        <f>_xll.qlInterestRateIndexFixingDate(Currency&amp;"ibor"&amp;Tenor,AQ1665,Trigger)</f>
        <v>50959</v>
      </c>
      <c r="AQ1665" s="158">
        <f>_xll.qlCalendarAdvance(Calendar,AQ1664,AO1665,"f",,Trigger)</f>
        <v>50963</v>
      </c>
      <c r="AR1665" s="158">
        <f>_xll.qlInterestRateIndexMaturity(Currency&amp;"ibor"&amp;Tenor,AQ1665,Trigger)</f>
        <v>50994</v>
      </c>
      <c r="AS1665" s="320">
        <f>_xll.qlIndexFixing($AC$5,AP1665,TRUE,_xll.ohTrigger(Trigger,Trigger1M))</f>
        <v>1.3568892352694321E-2</v>
      </c>
      <c r="AT1665" s="320">
        <f>_xll.qlIndexFixing($AU$1,AP1665,TRUE,_xll.ohTrigger(Trigger,Trigger1M))</f>
        <v>1.3868834137308937E-2</v>
      </c>
    </row>
    <row r="1666" spans="41:46" ht="11.25" customHeight="1" x14ac:dyDescent="0.25">
      <c r="AO1666" s="159" t="s">
        <v>90</v>
      </c>
      <c r="AP1666" s="158">
        <f>_xll.qlInterestRateIndexFixingDate(Currency&amp;"ibor"&amp;Tenor,AQ1666,Trigger)</f>
        <v>50966</v>
      </c>
      <c r="AQ1666" s="158">
        <f>_xll.qlCalendarAdvance(Calendar,AQ1665,AO1666,"f",,Trigger)</f>
        <v>50970</v>
      </c>
      <c r="AR1666" s="158">
        <f>_xll.qlInterestRateIndexMaturity(Currency&amp;"ibor"&amp;Tenor,AQ1666,Trigger)</f>
        <v>51001</v>
      </c>
      <c r="AS1666" s="320">
        <f>_xll.qlIndexFixing($AC$5,AP1666,TRUE,_xll.ohTrigger(Trigger,Trigger1M))</f>
        <v>1.3571293097229103E-2</v>
      </c>
      <c r="AT1666" s="320">
        <f>_xll.qlIndexFixing($AU$1,AP1666,TRUE,_xll.ohTrigger(Trigger,Trigger1M))</f>
        <v>1.3868863717154607E-2</v>
      </c>
    </row>
    <row r="1667" spans="41:46" ht="11.25" customHeight="1" x14ac:dyDescent="0.25">
      <c r="AO1667" s="159" t="s">
        <v>90</v>
      </c>
      <c r="AP1667" s="158">
        <f>_xll.qlInterestRateIndexFixingDate(Currency&amp;"ibor"&amp;Tenor,AQ1667,Trigger)</f>
        <v>50973</v>
      </c>
      <c r="AQ1667" s="158">
        <f>_xll.qlCalendarAdvance(Calendar,AQ1666,AO1667,"f",,Trigger)</f>
        <v>50977</v>
      </c>
      <c r="AR1667" s="158">
        <f>_xll.qlInterestRateIndexMaturity(Currency&amp;"ibor"&amp;Tenor,AQ1667,Trigger)</f>
        <v>51008</v>
      </c>
      <c r="AS1667" s="320">
        <f>_xll.qlIndexFixing($AC$5,AP1667,TRUE,_xll.ohTrigger(Trigger,Trigger1M))</f>
        <v>1.3573693842264131E-2</v>
      </c>
      <c r="AT1667" s="320">
        <f>_xll.qlIndexFixing($AU$1,AP1667,TRUE,_xll.ohTrigger(Trigger,Trigger1M))</f>
        <v>1.3868944905745939E-2</v>
      </c>
    </row>
    <row r="1668" spans="41:46" ht="11.25" customHeight="1" x14ac:dyDescent="0.25">
      <c r="AO1668" s="159" t="s">
        <v>90</v>
      </c>
      <c r="AP1668" s="158">
        <f>_xll.qlInterestRateIndexFixingDate(Currency&amp;"ibor"&amp;Tenor,AQ1668,Trigger)</f>
        <v>50980</v>
      </c>
      <c r="AQ1668" s="158">
        <f>_xll.qlCalendarAdvance(Calendar,AQ1667,AO1668,"f",,Trigger)</f>
        <v>50984</v>
      </c>
      <c r="AR1668" s="158">
        <f>_xll.qlInterestRateIndexMaturity(Currency&amp;"ibor"&amp;Tenor,AQ1668,Trigger)</f>
        <v>51015</v>
      </c>
      <c r="AS1668" s="320">
        <f>_xll.qlIndexFixing($AC$5,AP1668,TRUE,_xll.ohTrigger(Trigger,Trigger1M))</f>
        <v>1.3576094587791668E-2</v>
      </c>
      <c r="AT1668" s="320">
        <f>_xll.qlIndexFixing($AU$1,AP1668,TRUE,_xll.ohTrigger(Trigger,Trigger1M))</f>
        <v>1.3869077885816766E-2</v>
      </c>
    </row>
    <row r="1669" spans="41:46" ht="11.25" customHeight="1" x14ac:dyDescent="0.25">
      <c r="AO1669" s="159" t="s">
        <v>90</v>
      </c>
      <c r="AP1669" s="158">
        <f>_xll.qlInterestRateIndexFixingDate(Currency&amp;"ibor"&amp;Tenor,AQ1669,Trigger)</f>
        <v>50987</v>
      </c>
      <c r="AQ1669" s="158">
        <f>_xll.qlCalendarAdvance(Calendar,AQ1668,AO1669,"f",,Trigger)</f>
        <v>50991</v>
      </c>
      <c r="AR1669" s="158">
        <f>_xll.qlInterestRateIndexMaturity(Currency&amp;"ibor"&amp;Tenor,AQ1669,Trigger)</f>
        <v>51022</v>
      </c>
      <c r="AS1669" s="320">
        <f>_xll.qlIndexFixing($AC$5,AP1669,TRUE,_xll.ohTrigger(Trigger,Trigger1M))</f>
        <v>1.3578495333814292E-2</v>
      </c>
      <c r="AT1669" s="320">
        <f>_xll.qlIndexFixing($AU$1,AP1669,TRUE,_xll.ohTrigger(Trigger,Trigger1M))</f>
        <v>1.3869262840118963E-2</v>
      </c>
    </row>
    <row r="1670" spans="41:46" ht="11.25" customHeight="1" x14ac:dyDescent="0.25">
      <c r="AO1670" s="159" t="s">
        <v>90</v>
      </c>
      <c r="AP1670" s="158">
        <f>_xll.qlInterestRateIndexFixingDate(Currency&amp;"ibor"&amp;Tenor,AQ1670,Trigger)</f>
        <v>50994</v>
      </c>
      <c r="AQ1670" s="158">
        <f>_xll.qlCalendarAdvance(Calendar,AQ1669,AO1670,"f",,Trigger)</f>
        <v>50998</v>
      </c>
      <c r="AR1670" s="158">
        <f>_xll.qlInterestRateIndexMaturity(Currency&amp;"ibor"&amp;Tenor,AQ1670,Trigger)</f>
        <v>51029</v>
      </c>
      <c r="AS1670" s="320">
        <f>_xll.qlIndexFixing($AC$5,AP1670,TRUE,_xll.ohTrigger(Trigger,Trigger1M))</f>
        <v>1.3580896080334583E-2</v>
      </c>
      <c r="AT1670" s="320">
        <f>_xll.qlIndexFixing($AU$1,AP1670,TRUE,_xll.ohTrigger(Trigger,Trigger1M))</f>
        <v>1.3869499951383778E-2</v>
      </c>
    </row>
    <row r="1671" spans="41:46" ht="11.25" customHeight="1" x14ac:dyDescent="0.25">
      <c r="AO1671" s="159" t="s">
        <v>90</v>
      </c>
      <c r="AP1671" s="158">
        <f>_xll.qlInterestRateIndexFixingDate(Currency&amp;"ibor"&amp;Tenor,AQ1671,Trigger)</f>
        <v>51001</v>
      </c>
      <c r="AQ1671" s="158">
        <f>_xll.qlCalendarAdvance(Calendar,AQ1670,AO1671,"f",,Trigger)</f>
        <v>51005</v>
      </c>
      <c r="AR1671" s="158">
        <f>_xll.qlInterestRateIndexMaturity(Currency&amp;"ibor"&amp;Tenor,AQ1671,Trigger)</f>
        <v>51036</v>
      </c>
      <c r="AS1671" s="320">
        <f>_xll.qlIndexFixing($AC$5,AP1671,TRUE,_xll.ohTrigger(Trigger,Trigger1M))</f>
        <v>1.3583296827349963E-2</v>
      </c>
      <c r="AT1671" s="320">
        <f>_xll.qlIndexFixing($AU$1,AP1671,TRUE,_xll.ohTrigger(Trigger,Trigger1M))</f>
        <v>1.3869789402363093E-2</v>
      </c>
    </row>
    <row r="1672" spans="41:46" ht="11.25" customHeight="1" x14ac:dyDescent="0.25">
      <c r="AO1672" s="159" t="s">
        <v>90</v>
      </c>
      <c r="AP1672" s="158">
        <f>_xll.qlInterestRateIndexFixingDate(Currency&amp;"ibor"&amp;Tenor,AQ1672,Trigger)</f>
        <v>51008</v>
      </c>
      <c r="AQ1672" s="158">
        <f>_xll.qlCalendarAdvance(Calendar,AQ1671,AO1672,"f",,Trigger)</f>
        <v>51012</v>
      </c>
      <c r="AR1672" s="158">
        <f>_xll.qlInterestRateIndexMaturity(Currency&amp;"ibor"&amp;Tenor,AQ1672,Trigger)</f>
        <v>51043</v>
      </c>
      <c r="AS1672" s="320">
        <f>_xll.qlIndexFixing($AC$5,AP1672,TRUE,_xll.ohTrigger(Trigger,Trigger1M))</f>
        <v>1.358569757485785E-2</v>
      </c>
      <c r="AT1672" s="320">
        <f>_xll.qlIndexFixing($AU$1,AP1672,TRUE,_xll.ohTrigger(Trigger,Trigger1M))</f>
        <v>1.387013137579589E-2</v>
      </c>
    </row>
    <row r="1673" spans="41:46" ht="11.25" customHeight="1" x14ac:dyDescent="0.25">
      <c r="AO1673" s="159" t="s">
        <v>90</v>
      </c>
      <c r="AP1673" s="158">
        <f>_xll.qlInterestRateIndexFixingDate(Currency&amp;"ibor"&amp;Tenor,AQ1673,Trigger)</f>
        <v>51015</v>
      </c>
      <c r="AQ1673" s="158">
        <f>_xll.qlCalendarAdvance(Calendar,AQ1672,AO1673,"f",,Trigger)</f>
        <v>51019</v>
      </c>
      <c r="AR1673" s="158">
        <f>_xll.qlInterestRateIndexMaturity(Currency&amp;"ibor"&amp;Tenor,AQ1673,Trigger)</f>
        <v>51049</v>
      </c>
      <c r="AS1673" s="320">
        <f>_xll.qlIndexFixing($AC$5,AP1673,TRUE,_xll.ohTrigger(Trigger,Trigger1M))</f>
        <v>1.3587670511035377E-2</v>
      </c>
      <c r="AT1673" s="320">
        <f>_xll.qlIndexFixing($AU$1,AP1673,TRUE,_xll.ohTrigger(Trigger,Trigger1M))</f>
        <v>1.3870226269271591E-2</v>
      </c>
    </row>
    <row r="1674" spans="41:46" ht="11.25" customHeight="1" x14ac:dyDescent="0.25">
      <c r="AO1674" s="159" t="s">
        <v>90</v>
      </c>
      <c r="AP1674" s="158">
        <f>_xll.qlInterestRateIndexFixingDate(Currency&amp;"ibor"&amp;Tenor,AQ1674,Trigger)</f>
        <v>51022</v>
      </c>
      <c r="AQ1674" s="158">
        <f>_xll.qlCalendarAdvance(Calendar,AQ1673,AO1674,"f",,Trigger)</f>
        <v>51026</v>
      </c>
      <c r="AR1674" s="158">
        <f>_xll.qlInterestRateIndexMaturity(Currency&amp;"ibor"&amp;Tenor,AQ1674,Trigger)</f>
        <v>51056</v>
      </c>
      <c r="AS1674" s="320">
        <f>_xll.qlIndexFixing($AC$5,AP1674,TRUE,_xll.ohTrigger(Trigger,Trigger1M))</f>
        <v>1.3590071168934514E-2</v>
      </c>
      <c r="AT1674" s="320">
        <f>_xll.qlIndexFixing($AU$1,AP1674,TRUE,_xll.ohTrigger(Trigger,Trigger1M))</f>
        <v>1.3870670025511345E-2</v>
      </c>
    </row>
    <row r="1675" spans="41:46" ht="11.25" customHeight="1" x14ac:dyDescent="0.25">
      <c r="AO1675" s="159" t="s">
        <v>90</v>
      </c>
      <c r="AP1675" s="158">
        <f>_xll.qlInterestRateIndexFixingDate(Currency&amp;"ibor"&amp;Tenor,AQ1675,Trigger)</f>
        <v>51029</v>
      </c>
      <c r="AQ1675" s="158">
        <f>_xll.qlCalendarAdvance(Calendar,AQ1674,AO1675,"f",,Trigger)</f>
        <v>51033</v>
      </c>
      <c r="AR1675" s="158">
        <f>_xll.qlInterestRateIndexMaturity(Currency&amp;"ibor"&amp;Tenor,AQ1675,Trigger)</f>
        <v>51063</v>
      </c>
      <c r="AS1675" s="320">
        <f>_xll.qlIndexFixing($AC$5,AP1675,TRUE,_xll.ohTrigger(Trigger,Trigger1M))</f>
        <v>1.3592471827310604E-2</v>
      </c>
      <c r="AT1675" s="320">
        <f>_xll.qlIndexFixing($AU$1,AP1675,TRUE,_xll.ohTrigger(Trigger,Trigger1M))</f>
        <v>1.3871166837348348E-2</v>
      </c>
    </row>
    <row r="1676" spans="41:46" ht="11.25" customHeight="1" x14ac:dyDescent="0.25">
      <c r="AO1676" s="159" t="s">
        <v>90</v>
      </c>
      <c r="AP1676" s="158">
        <f>_xll.qlInterestRateIndexFixingDate(Currency&amp;"ibor"&amp;Tenor,AQ1676,Trigger)</f>
        <v>51036</v>
      </c>
      <c r="AQ1676" s="158">
        <f>_xll.qlCalendarAdvance(Calendar,AQ1675,AO1676,"f",,Trigger)</f>
        <v>51040</v>
      </c>
      <c r="AR1676" s="158">
        <f>_xll.qlInterestRateIndexMaturity(Currency&amp;"ibor"&amp;Tenor,AQ1676,Trigger)</f>
        <v>51070</v>
      </c>
      <c r="AS1676" s="320">
        <f>_xll.qlIndexFixing($AC$5,AP1676,TRUE,_xll.ohTrigger(Trigger,Trigger1M))</f>
        <v>1.3594872486168974E-2</v>
      </c>
      <c r="AT1676" s="320">
        <f>_xll.qlIndexFixing($AU$1,AP1676,TRUE,_xll.ohTrigger(Trigger,Trigger1M))</f>
        <v>1.3871716887521757E-2</v>
      </c>
    </row>
    <row r="1677" spans="41:46" ht="11.25" customHeight="1" x14ac:dyDescent="0.25">
      <c r="AO1677" s="159" t="s">
        <v>90</v>
      </c>
      <c r="AP1677" s="158">
        <f>_xll.qlInterestRateIndexFixingDate(Currency&amp;"ibor"&amp;Tenor,AQ1677,Trigger)</f>
        <v>51043</v>
      </c>
      <c r="AQ1677" s="158">
        <f>_xll.qlCalendarAdvance(Calendar,AQ1676,AO1677,"f",,Trigger)</f>
        <v>51047</v>
      </c>
      <c r="AR1677" s="158">
        <f>_xll.qlInterestRateIndexMaturity(Currency&amp;"ibor"&amp;Tenor,AQ1677,Trigger)</f>
        <v>51078</v>
      </c>
      <c r="AS1677" s="320">
        <f>_xll.qlIndexFixing($AC$5,AP1677,TRUE,_xll.ohTrigger(Trigger,Trigger1M))</f>
        <v>1.3597701319846816E-2</v>
      </c>
      <c r="AT1677" s="320">
        <f>_xll.qlIndexFixing($AU$1,AP1677,TRUE,_xll.ohTrigger(Trigger,Trigger1M))</f>
        <v>1.3872635475889622E-2</v>
      </c>
    </row>
    <row r="1678" spans="41:46" ht="11.25" customHeight="1" x14ac:dyDescent="0.25">
      <c r="AO1678" s="159" t="s">
        <v>90</v>
      </c>
      <c r="AP1678" s="158">
        <f>_xll.qlInterestRateIndexFixingDate(Currency&amp;"ibor"&amp;Tenor,AQ1678,Trigger)</f>
        <v>51050</v>
      </c>
      <c r="AQ1678" s="158">
        <f>_xll.qlCalendarAdvance(Calendar,AQ1677,AO1678,"f",,Trigger)</f>
        <v>51054</v>
      </c>
      <c r="AR1678" s="158">
        <f>_xll.qlInterestRateIndexMaturity(Currency&amp;"ibor"&amp;Tenor,AQ1678,Trigger)</f>
        <v>51085</v>
      </c>
      <c r="AS1678" s="320">
        <f>_xll.qlIndexFixing($AC$5,AP1678,TRUE,_xll.ohTrigger(Trigger,Trigger1M))</f>
        <v>1.3600102070332966E-2</v>
      </c>
      <c r="AT1678" s="320">
        <f>_xll.qlIndexFixing($AU$1,AP1678,TRUE,_xll.ohTrigger(Trigger,Trigger1M))</f>
        <v>1.3873296421724459E-2</v>
      </c>
    </row>
    <row r="1679" spans="41:46" ht="11.25" customHeight="1" x14ac:dyDescent="0.25">
      <c r="AO1679" s="159" t="s">
        <v>90</v>
      </c>
      <c r="AP1679" s="158">
        <f>_xll.qlInterestRateIndexFixingDate(Currency&amp;"ibor"&amp;Tenor,AQ1679,Trigger)</f>
        <v>51057</v>
      </c>
      <c r="AQ1679" s="158">
        <f>_xll.qlCalendarAdvance(Calendar,AQ1678,AO1679,"f",,Trigger)</f>
        <v>51061</v>
      </c>
      <c r="AR1679" s="158">
        <f>_xll.qlInterestRateIndexMaturity(Currency&amp;"ibor"&amp;Tenor,AQ1679,Trigger)</f>
        <v>51092</v>
      </c>
      <c r="AS1679" s="320">
        <f>_xll.qlIndexFixing($AC$5,AP1679,TRUE,_xll.ohTrigger(Trigger,Trigger1M))</f>
        <v>1.3602502821314205E-2</v>
      </c>
      <c r="AT1679" s="320">
        <f>_xll.qlIndexFixing($AU$1,AP1679,TRUE,_xll.ohTrigger(Trigger,Trigger1M))</f>
        <v>1.3874011169242405E-2</v>
      </c>
    </row>
    <row r="1680" spans="41:46" ht="11.25" customHeight="1" x14ac:dyDescent="0.25">
      <c r="AO1680" s="159" t="s">
        <v>90</v>
      </c>
      <c r="AP1680" s="158">
        <f>_xll.qlInterestRateIndexFixingDate(Currency&amp;"ibor"&amp;Tenor,AQ1680,Trigger)</f>
        <v>51064</v>
      </c>
      <c r="AQ1680" s="158">
        <f>_xll.qlCalendarAdvance(Calendar,AQ1679,AO1680,"f",,Trigger)</f>
        <v>51068</v>
      </c>
      <c r="AR1680" s="158">
        <f>_xll.qlInterestRateIndexMaturity(Currency&amp;"ibor"&amp;Tenor,AQ1680,Trigger)</f>
        <v>51099</v>
      </c>
      <c r="AS1680" s="320">
        <f>_xll.qlIndexFixing($AC$5,AP1680,TRUE,_xll.ohTrigger(Trigger,Trigger1M))</f>
        <v>1.3604903572790532E-2</v>
      </c>
      <c r="AT1680" s="320">
        <f>_xll.qlIndexFixing($AU$1,AP1680,TRUE,_xll.ohTrigger(Trigger,Trigger1M))</f>
        <v>1.3874779901195337E-2</v>
      </c>
    </row>
    <row r="1681" spans="41:46" ht="11.25" customHeight="1" x14ac:dyDescent="0.25">
      <c r="AO1681" s="159" t="s">
        <v>90</v>
      </c>
      <c r="AP1681" s="158">
        <f>_xll.qlInterestRateIndexFixingDate(Currency&amp;"ibor"&amp;Tenor,AQ1681,Trigger)</f>
        <v>51071</v>
      </c>
      <c r="AQ1681" s="158">
        <f>_xll.qlCalendarAdvance(Calendar,AQ1680,AO1681,"f",,Trigger)</f>
        <v>51075</v>
      </c>
      <c r="AR1681" s="158">
        <f>_xll.qlInterestRateIndexMaturity(Currency&amp;"ibor"&amp;Tenor,AQ1681,Trigger)</f>
        <v>51105</v>
      </c>
      <c r="AS1681" s="320">
        <f>_xll.qlIndexFixing($AC$5,AP1681,TRUE,_xll.ohTrigger(Trigger,Trigger1M))</f>
        <v>1.3606875787657735E-2</v>
      </c>
      <c r="AT1681" s="320">
        <f>_xll.qlIndexFixing($AU$1,AP1681,TRUE,_xll.ohTrigger(Trigger,Trigger1M))</f>
        <v>1.3875272109348025E-2</v>
      </c>
    </row>
    <row r="1682" spans="41:46" ht="11.25" customHeight="1" x14ac:dyDescent="0.25">
      <c r="AO1682" s="159" t="s">
        <v>90</v>
      </c>
      <c r="AP1682" s="158">
        <f>_xll.qlInterestRateIndexFixingDate(Currency&amp;"ibor"&amp;Tenor,AQ1682,Trigger)</f>
        <v>51078</v>
      </c>
      <c r="AQ1682" s="158">
        <f>_xll.qlCalendarAdvance(Calendar,AQ1681,AO1682,"f",,Trigger)</f>
        <v>51082</v>
      </c>
      <c r="AR1682" s="158">
        <f>_xll.qlInterestRateIndexMaturity(Currency&amp;"ibor"&amp;Tenor,AQ1682,Trigger)</f>
        <v>51112</v>
      </c>
      <c r="AS1682" s="320">
        <f>_xll.qlIndexFixing($AC$5,AP1682,TRUE,_xll.ohTrigger(Trigger,Trigger1M))</f>
        <v>1.3609276449393803E-2</v>
      </c>
      <c r="AT1682" s="320">
        <f>_xll.qlIndexFixing($AU$1,AP1682,TRUE,_xll.ohTrigger(Trigger,Trigger1M))</f>
        <v>1.3876145427099473E-2</v>
      </c>
    </row>
    <row r="1683" spans="41:46" ht="11.25" customHeight="1" x14ac:dyDescent="0.25">
      <c r="AO1683" s="159" t="s">
        <v>90</v>
      </c>
      <c r="AP1683" s="158">
        <f>_xll.qlInterestRateIndexFixingDate(Currency&amp;"ibor"&amp;Tenor,AQ1683,Trigger)</f>
        <v>51085</v>
      </c>
      <c r="AQ1683" s="158">
        <f>_xll.qlCalendarAdvance(Calendar,AQ1682,AO1683,"f",,Trigger)</f>
        <v>51089</v>
      </c>
      <c r="AR1683" s="158">
        <f>_xll.qlInterestRateIndexMaturity(Currency&amp;"ibor"&amp;Tenor,AQ1683,Trigger)</f>
        <v>51119</v>
      </c>
      <c r="AS1683" s="320">
        <f>_xll.qlIndexFixing($AC$5,AP1683,TRUE,_xll.ohTrigger(Trigger,Trigger1M))</f>
        <v>1.3611677111612153E-2</v>
      </c>
      <c r="AT1683" s="320">
        <f>_xll.qlIndexFixing($AU$1,AP1683,TRUE,_xll.ohTrigger(Trigger,Trigger1M))</f>
        <v>1.3877073262393402E-2</v>
      </c>
    </row>
    <row r="1684" spans="41:46" ht="11.25" customHeight="1" x14ac:dyDescent="0.25">
      <c r="AO1684" s="159" t="s">
        <v>90</v>
      </c>
      <c r="AP1684" s="158">
        <f>_xll.qlInterestRateIndexFixingDate(Currency&amp;"ibor"&amp;Tenor,AQ1684,Trigger)</f>
        <v>51092</v>
      </c>
      <c r="AQ1684" s="158">
        <f>_xll.qlCalendarAdvance(Calendar,AQ1683,AO1684,"f",,Trigger)</f>
        <v>51096</v>
      </c>
      <c r="AR1684" s="158">
        <f>_xll.qlInterestRateIndexMaturity(Currency&amp;"ibor"&amp;Tenor,AQ1684,Trigger)</f>
        <v>51126</v>
      </c>
      <c r="AS1684" s="320">
        <f>_xll.qlIndexFixing($AC$5,AP1684,TRUE,_xll.ohTrigger(Trigger,Trigger1M))</f>
        <v>1.3614077774307454E-2</v>
      </c>
      <c r="AT1684" s="320">
        <f>_xll.qlIndexFixing($AU$1,AP1684,TRUE,_xll.ohTrigger(Trigger,Trigger1M))</f>
        <v>1.3878055797960975E-2</v>
      </c>
    </row>
    <row r="1685" spans="41:46" ht="11.25" customHeight="1" x14ac:dyDescent="0.25">
      <c r="AO1685" s="159" t="s">
        <v>90</v>
      </c>
      <c r="AP1685" s="158">
        <f>_xll.qlInterestRateIndexFixingDate(Currency&amp;"ibor"&amp;Tenor,AQ1685,Trigger)</f>
        <v>51099</v>
      </c>
      <c r="AQ1685" s="158">
        <f>_xll.qlCalendarAdvance(Calendar,AQ1684,AO1685,"f",,Trigger)</f>
        <v>51103</v>
      </c>
      <c r="AR1685" s="158">
        <f>_xll.qlInterestRateIndexMaturity(Currency&amp;"ibor"&amp;Tenor,AQ1685,Trigger)</f>
        <v>51133</v>
      </c>
      <c r="AS1685" s="320">
        <f>_xll.qlIndexFixing($AC$5,AP1685,TRUE,_xll.ohTrigger(Trigger,Trigger1M))</f>
        <v>1.3616478437482371E-2</v>
      </c>
      <c r="AT1685" s="320">
        <f>_xll.qlIndexFixing($AU$1,AP1685,TRUE,_xll.ohTrigger(Trigger,Trigger1M))</f>
        <v>1.3879093216554672E-2</v>
      </c>
    </row>
    <row r="1686" spans="41:46" ht="11.25" customHeight="1" x14ac:dyDescent="0.25">
      <c r="AO1686" s="159" t="s">
        <v>90</v>
      </c>
      <c r="AP1686" s="158">
        <f>_xll.qlInterestRateIndexFixingDate(Currency&amp;"ibor"&amp;Tenor,AQ1686,Trigger)</f>
        <v>51106</v>
      </c>
      <c r="AQ1686" s="158">
        <f>_xll.qlCalendarAdvance(Calendar,AQ1685,AO1686,"f",,Trigger)</f>
        <v>51110</v>
      </c>
      <c r="AR1686" s="158">
        <f>_xll.qlInterestRateIndexMaturity(Currency&amp;"ibor"&amp;Tenor,AQ1686,Trigger)</f>
        <v>51141</v>
      </c>
      <c r="AS1686" s="320">
        <f>_xll.qlIndexFixing($AC$5,AP1686,TRUE,_xll.ohTrigger(Trigger,Trigger1M))</f>
        <v>1.3619308092058229E-2</v>
      </c>
      <c r="AT1686" s="320">
        <f>_xll.qlIndexFixing($AU$1,AP1686,TRUE,_xll.ohTrigger(Trigger,Trigger1M))</f>
        <v>1.3880536200157988E-2</v>
      </c>
    </row>
    <row r="1687" spans="41:46" ht="11.25" customHeight="1" x14ac:dyDescent="0.25">
      <c r="AO1687" s="159" t="s">
        <v>90</v>
      </c>
      <c r="AP1687" s="158">
        <f>_xll.qlInterestRateIndexFixingDate(Currency&amp;"ibor"&amp;Tenor,AQ1687,Trigger)</f>
        <v>51113</v>
      </c>
      <c r="AQ1687" s="158">
        <f>_xll.qlCalendarAdvance(Calendar,AQ1686,AO1687,"f",,Trigger)</f>
        <v>51117</v>
      </c>
      <c r="AR1687" s="158">
        <f>_xll.qlInterestRateIndexMaturity(Currency&amp;"ibor"&amp;Tenor,AQ1687,Trigger)</f>
        <v>51148</v>
      </c>
      <c r="AS1687" s="320">
        <f>_xll.qlIndexFixing($AC$5,AP1687,TRUE,_xll.ohTrigger(Trigger,Trigger1M))</f>
        <v>1.3621708847007906E-2</v>
      </c>
      <c r="AT1687" s="320">
        <f>_xll.qlIndexFixing($AU$1,AP1687,TRUE,_xll.ohTrigger(Trigger,Trigger1M))</f>
        <v>1.3881687940223887E-2</v>
      </c>
    </row>
    <row r="1688" spans="41:46" ht="11.25" customHeight="1" x14ac:dyDescent="0.25">
      <c r="AO1688" s="159" t="s">
        <v>90</v>
      </c>
      <c r="AP1688" s="158">
        <f>_xll.qlInterestRateIndexFixingDate(Currency&amp;"ibor"&amp;Tenor,AQ1688,Trigger)</f>
        <v>51120</v>
      </c>
      <c r="AQ1688" s="158">
        <f>_xll.qlCalendarAdvance(Calendar,AQ1687,AO1688,"f",,Trigger)</f>
        <v>51124</v>
      </c>
      <c r="AR1688" s="158">
        <f>_xll.qlInterestRateIndexMaturity(Currency&amp;"ibor"&amp;Tenor,AQ1688,Trigger)</f>
        <v>51155</v>
      </c>
      <c r="AS1688" s="320">
        <f>_xll.qlIndexFixing($AC$5,AP1688,TRUE,_xll.ohTrigger(Trigger,Trigger1M))</f>
        <v>1.3624109602447514E-2</v>
      </c>
      <c r="AT1688" s="320">
        <f>_xll.qlIndexFixing($AU$1,AP1688,TRUE,_xll.ohTrigger(Trigger,Trigger1M))</f>
        <v>1.3882895126757848E-2</v>
      </c>
    </row>
    <row r="1689" spans="41:46" ht="11.25" customHeight="1" x14ac:dyDescent="0.25">
      <c r="AO1689" s="159" t="s">
        <v>90</v>
      </c>
      <c r="AP1689" s="158">
        <f>_xll.qlInterestRateIndexFixingDate(Currency&amp;"ibor"&amp;Tenor,AQ1689,Trigger)</f>
        <v>51126</v>
      </c>
      <c r="AQ1689" s="158">
        <f>_xll.qlCalendarAdvance(Calendar,AQ1688,AO1689,"f",,Trigger)</f>
        <v>51131</v>
      </c>
      <c r="AR1689" s="158">
        <f>_xll.qlInterestRateIndexMaturity(Currency&amp;"ibor"&amp;Tenor,AQ1689,Trigger)</f>
        <v>51162</v>
      </c>
      <c r="AS1689" s="320">
        <f>_xll.qlIndexFixing($AC$5,AP1689,TRUE,_xll.ohTrigger(Trigger,Trigger1M))</f>
        <v>1.3626510358387366E-2</v>
      </c>
      <c r="AT1689" s="320">
        <f>_xll.qlIndexFixing($AU$1,AP1689,TRUE,_xll.ohTrigger(Trigger,Trigger1M))</f>
        <v>1.3884157942516908E-2</v>
      </c>
    </row>
    <row r="1690" spans="41:46" ht="11.25" customHeight="1" x14ac:dyDescent="0.25">
      <c r="AO1690" s="159" t="s">
        <v>90</v>
      </c>
      <c r="AP1690" s="158">
        <f>_xll.qlInterestRateIndexFixingDate(Currency&amp;"ibor"&amp;Tenor,AQ1690,Trigger)</f>
        <v>51134</v>
      </c>
      <c r="AQ1690" s="158">
        <f>_xll.qlCalendarAdvance(Calendar,AQ1689,AO1690,"f",,Trigger)</f>
        <v>51138</v>
      </c>
      <c r="AR1690" s="158">
        <f>_xll.qlInterestRateIndexMaturity(Currency&amp;"ibor"&amp;Tenor,AQ1690,Trigger)</f>
        <v>51169</v>
      </c>
      <c r="AS1690" s="320">
        <f>_xll.qlIndexFixing($AC$5,AP1690,TRUE,_xll.ohTrigger(Trigger,Trigger1M))</f>
        <v>1.3628911114819729E-2</v>
      </c>
      <c r="AT1690" s="320">
        <f>_xll.qlIndexFixing($AU$1,AP1690,TRUE,_xll.ohTrigger(Trigger,Trigger1M))</f>
        <v>1.3885476570252943E-2</v>
      </c>
    </row>
    <row r="1691" spans="41:46" ht="11.25" customHeight="1" x14ac:dyDescent="0.25">
      <c r="AO1691" s="159" t="s">
        <v>90</v>
      </c>
      <c r="AP1691" s="158">
        <f>_xll.qlInterestRateIndexFixingDate(Currency&amp;"ibor"&amp;Tenor,AQ1691,Trigger)</f>
        <v>51141</v>
      </c>
      <c r="AQ1691" s="158">
        <f>_xll.qlCalendarAdvance(Calendar,AQ1690,AO1691,"f",,Trigger)</f>
        <v>51145</v>
      </c>
      <c r="AR1691" s="158">
        <f>_xll.qlInterestRateIndexMaturity(Currency&amp;"ibor"&amp;Tenor,AQ1691,Trigger)</f>
        <v>51176</v>
      </c>
      <c r="AS1691" s="320">
        <f>_xll.qlIndexFixing($AC$5,AP1691,TRUE,_xll.ohTrigger(Trigger,Trigger1M))</f>
        <v>1.3631311871749758E-2</v>
      </c>
      <c r="AT1691" s="320">
        <f>_xll.qlIndexFixing($AU$1,AP1691,TRUE,_xll.ohTrigger(Trigger,Trigger1M))</f>
        <v>1.3886851192733302E-2</v>
      </c>
    </row>
    <row r="1692" spans="41:46" ht="11.25" customHeight="1" x14ac:dyDescent="0.25">
      <c r="AO1692" s="159" t="s">
        <v>90</v>
      </c>
      <c r="AP1692" s="158">
        <f>_xll.qlInterestRateIndexFixingDate(Currency&amp;"ibor"&amp;Tenor,AQ1692,Trigger)</f>
        <v>51148</v>
      </c>
      <c r="AQ1692" s="158">
        <f>_xll.qlCalendarAdvance(Calendar,AQ1691,AO1692,"f",,Trigger)</f>
        <v>51152</v>
      </c>
      <c r="AR1692" s="158">
        <f>_xll.qlInterestRateIndexMaturity(Currency&amp;"ibor"&amp;Tenor,AQ1692,Trigger)</f>
        <v>51183</v>
      </c>
      <c r="AS1692" s="320">
        <f>_xll.qlIndexFixing($AC$5,AP1692,TRUE,_xll.ohTrigger(Trigger,Trigger1M))</f>
        <v>1.3633712629174875E-2</v>
      </c>
      <c r="AT1692" s="320">
        <f>_xll.qlIndexFixing($AU$1,AP1692,TRUE,_xll.ohTrigger(Trigger,Trigger1M))</f>
        <v>1.3888281992715022E-2</v>
      </c>
    </row>
    <row r="1693" spans="41:46" ht="11.25" customHeight="1" x14ac:dyDescent="0.25">
      <c r="AO1693" s="159" t="s">
        <v>90</v>
      </c>
      <c r="AP1693" s="158">
        <f>_xll.qlInterestRateIndexFixingDate(Currency&amp;"ibor"&amp;Tenor,AQ1693,Trigger)</f>
        <v>51155</v>
      </c>
      <c r="AQ1693" s="158">
        <f>_xll.qlCalendarAdvance(Calendar,AQ1692,AO1693,"f",,Trigger)</f>
        <v>51159</v>
      </c>
      <c r="AR1693" s="158">
        <f>_xll.qlInterestRateIndexMaturity(Currency&amp;"ibor"&amp;Tenor,AQ1693,Trigger)</f>
        <v>51190</v>
      </c>
      <c r="AS1693" s="320">
        <f>_xll.qlIndexFixing($AC$5,AP1693,TRUE,_xll.ohTrigger(Trigger,Trigger1M))</f>
        <v>1.3636113387095078E-2</v>
      </c>
      <c r="AT1693" s="320">
        <f>_xll.qlIndexFixing($AU$1,AP1693,TRUE,_xll.ohTrigger(Trigger,Trigger1M))</f>
        <v>1.3889769152957716E-2</v>
      </c>
    </row>
    <row r="1694" spans="41:46" ht="11.25" customHeight="1" x14ac:dyDescent="0.25">
      <c r="AO1694" s="159" t="s">
        <v>90</v>
      </c>
      <c r="AP1694" s="158">
        <f>_xll.qlInterestRateIndexFixingDate(Currency&amp;"ibor"&amp;Tenor,AQ1694,Trigger)</f>
        <v>51162</v>
      </c>
      <c r="AQ1694" s="158">
        <f>_xll.qlCalendarAdvance(Calendar,AQ1693,AO1694,"f",,Trigger)</f>
        <v>51166</v>
      </c>
      <c r="AR1694" s="158">
        <f>_xll.qlInterestRateIndexMaturity(Currency&amp;"ibor"&amp;Tenor,AQ1694,Trigger)</f>
        <v>51195</v>
      </c>
      <c r="AS1694" s="320">
        <f>_xll.qlIndexFixing($AC$5,AP1694,TRUE,_xll.ohTrigger(Trigger,Trigger1M))</f>
        <v>1.3637654729299648E-2</v>
      </c>
      <c r="AT1694" s="320">
        <f>_xll.qlIndexFixing($AU$1,AP1694,TRUE,_xll.ohTrigger(Trigger,Trigger1M))</f>
        <v>1.3890547294070374E-2</v>
      </c>
    </row>
    <row r="1695" spans="41:46" ht="11.25" customHeight="1" x14ac:dyDescent="0.25">
      <c r="AO1695" s="159" t="s">
        <v>90</v>
      </c>
      <c r="AP1695" s="158">
        <f>_xll.qlInterestRateIndexFixingDate(Currency&amp;"ibor"&amp;Tenor,AQ1695,Trigger)</f>
        <v>51169</v>
      </c>
      <c r="AQ1695" s="158">
        <f>_xll.qlCalendarAdvance(Calendar,AQ1694,AO1695,"f",,Trigger)</f>
        <v>51173</v>
      </c>
      <c r="AR1695" s="158">
        <f>_xll.qlInterestRateIndexMaturity(Currency&amp;"ibor"&amp;Tenor,AQ1695,Trigger)</f>
        <v>51202</v>
      </c>
      <c r="AS1695" s="320">
        <f>_xll.qlIndexFixing($AC$5,AP1695,TRUE,_xll.ohTrigger(Trigger,Trigger1M))</f>
        <v>1.3640055306341626E-2</v>
      </c>
      <c r="AT1695" s="320">
        <f>_xll.qlIndexFixing($AU$1,AP1695,TRUE,_xll.ohTrigger(Trigger,Trigger1M))</f>
        <v>1.3892139466792313E-2</v>
      </c>
    </row>
    <row r="1696" spans="41:46" ht="11.25" customHeight="1" x14ac:dyDescent="0.25">
      <c r="AO1696" s="159" t="s">
        <v>90</v>
      </c>
      <c r="AP1696" s="158">
        <f>_xll.qlInterestRateIndexFixingDate(Currency&amp;"ibor"&amp;Tenor,AQ1696,Trigger)</f>
        <v>51176</v>
      </c>
      <c r="AQ1696" s="158">
        <f>_xll.qlCalendarAdvance(Calendar,AQ1695,AO1696,"f",,Trigger)</f>
        <v>51180</v>
      </c>
      <c r="AR1696" s="158">
        <f>_xll.qlInterestRateIndexMaturity(Currency&amp;"ibor"&amp;Tenor,AQ1696,Trigger)</f>
        <v>51209</v>
      </c>
      <c r="AS1696" s="320">
        <f>_xll.qlIndexFixing($AC$5,AP1696,TRUE,_xll.ohTrigger(Trigger,Trigger1M))</f>
        <v>1.3642455883843925E-2</v>
      </c>
      <c r="AT1696" s="320">
        <f>_xll.qlIndexFixing($AU$1,AP1696,TRUE,_xll.ohTrigger(Trigger,Trigger1M))</f>
        <v>1.3893788517553084E-2</v>
      </c>
    </row>
    <row r="1697" spans="41:46" ht="11.25" customHeight="1" x14ac:dyDescent="0.25">
      <c r="AO1697" s="159" t="s">
        <v>90</v>
      </c>
      <c r="AP1697" s="158">
        <f>_xll.qlInterestRateIndexFixingDate(Currency&amp;"ibor"&amp;Tenor,AQ1697,Trigger)</f>
        <v>51183</v>
      </c>
      <c r="AQ1697" s="158">
        <f>_xll.qlCalendarAdvance(Calendar,AQ1696,AO1697,"f",,Trigger)</f>
        <v>51187</v>
      </c>
      <c r="AR1697" s="158">
        <f>_xll.qlInterestRateIndexMaturity(Currency&amp;"ibor"&amp;Tenor,AQ1697,Trigger)</f>
        <v>51216</v>
      </c>
      <c r="AS1697" s="320">
        <f>_xll.qlIndexFixing($AC$5,AP1697,TRUE,_xll.ohTrigger(Trigger,Trigger1M))</f>
        <v>1.3644856461809301E-2</v>
      </c>
      <c r="AT1697" s="320">
        <f>_xll.qlIndexFixing($AU$1,AP1697,TRUE,_xll.ohTrigger(Trigger,Trigger1M))</f>
        <v>1.3895494629105809E-2</v>
      </c>
    </row>
    <row r="1698" spans="41:46" ht="11.25" customHeight="1" x14ac:dyDescent="0.25">
      <c r="AO1698" s="159" t="s">
        <v>90</v>
      </c>
      <c r="AP1698" s="158">
        <f>_xll.qlInterestRateIndexFixingDate(Currency&amp;"ibor"&amp;Tenor,AQ1698,Trigger)</f>
        <v>51190</v>
      </c>
      <c r="AQ1698" s="158">
        <f>_xll.qlCalendarAdvance(Calendar,AQ1697,AO1698,"f",,Trigger)</f>
        <v>51194</v>
      </c>
      <c r="AR1698" s="158">
        <f>_xll.qlInterestRateIndexMaturity(Currency&amp;"ibor"&amp;Tenor,AQ1698,Trigger)</f>
        <v>51223</v>
      </c>
      <c r="AS1698" s="320">
        <f>_xll.qlIndexFixing($AC$5,AP1698,TRUE,_xll.ohTrigger(Trigger,Trigger1M))</f>
        <v>1.3647257040240512E-2</v>
      </c>
      <c r="AT1698" s="320">
        <f>_xll.qlIndexFixing($AU$1,AP1698,TRUE,_xll.ohTrigger(Trigger,Trigger1M))</f>
        <v>1.3897257984198098E-2</v>
      </c>
    </row>
    <row r="1699" spans="41:46" ht="11.25" customHeight="1" x14ac:dyDescent="0.25">
      <c r="AO1699" s="159" t="s">
        <v>90</v>
      </c>
      <c r="AP1699" s="158">
        <f>_xll.qlInterestRateIndexFixingDate(Currency&amp;"ibor"&amp;Tenor,AQ1699,Trigger)</f>
        <v>51197</v>
      </c>
      <c r="AQ1699" s="158">
        <f>_xll.qlCalendarAdvance(Calendar,AQ1698,AO1699,"f",,Trigger)</f>
        <v>51201</v>
      </c>
      <c r="AR1699" s="158">
        <f>_xll.qlInterestRateIndexMaturity(Currency&amp;"ibor"&amp;Tenor,AQ1699,Trigger)</f>
        <v>51232</v>
      </c>
      <c r="AS1699" s="320">
        <f>_xll.qlIndexFixing($AC$5,AP1699,TRUE,_xll.ohTrigger(Trigger,Trigger1M))</f>
        <v>1.3650517945033778E-2</v>
      </c>
      <c r="AT1699" s="320">
        <f>_xll.qlIndexFixing($AU$1,AP1699,TRUE,_xll.ohTrigger(Trigger,Trigger1M))</f>
        <v>1.3899885914664794E-2</v>
      </c>
    </row>
    <row r="1700" spans="41:46" ht="11.25" customHeight="1" x14ac:dyDescent="0.25">
      <c r="AO1700" s="159" t="s">
        <v>90</v>
      </c>
      <c r="AP1700" s="158">
        <f>_xll.qlInterestRateIndexFixingDate(Currency&amp;"ibor"&amp;Tenor,AQ1700,Trigger)</f>
        <v>51204</v>
      </c>
      <c r="AQ1700" s="158">
        <f>_xll.qlCalendarAdvance(Calendar,AQ1699,AO1700,"f",,Trigger)</f>
        <v>51208</v>
      </c>
      <c r="AR1700" s="158">
        <f>_xll.qlInterestRateIndexMaturity(Currency&amp;"ibor"&amp;Tenor,AQ1700,Trigger)</f>
        <v>51239</v>
      </c>
      <c r="AS1700" s="320">
        <f>_xll.qlIndexFixing($AC$5,AP1700,TRUE,_xll.ohTrigger(Trigger,Trigger1M))</f>
        <v>1.3652918706419596E-2</v>
      </c>
      <c r="AT1700" s="320">
        <f>_xll.qlIndexFixing($AU$1,AP1700,TRUE,_xll.ohTrigger(Trigger,Trigger1M))</f>
        <v>1.3901772714135006E-2</v>
      </c>
    </row>
    <row r="1701" spans="41:46" ht="11.25" customHeight="1" x14ac:dyDescent="0.25">
      <c r="AO1701" s="159" t="s">
        <v>90</v>
      </c>
      <c r="AP1701" s="158">
        <f>_xll.qlInterestRateIndexFixingDate(Currency&amp;"ibor"&amp;Tenor,AQ1701,Trigger)</f>
        <v>51211</v>
      </c>
      <c r="AQ1701" s="158">
        <f>_xll.qlCalendarAdvance(Calendar,AQ1700,AO1701,"f",,Trigger)</f>
        <v>51215</v>
      </c>
      <c r="AR1701" s="158">
        <f>_xll.qlInterestRateIndexMaturity(Currency&amp;"ibor"&amp;Tenor,AQ1701,Trigger)</f>
        <v>51246</v>
      </c>
      <c r="AS1701" s="320">
        <f>_xll.qlIndexFixing($AC$5,AP1701,TRUE,_xll.ohTrigger(Trigger,Trigger1M))</f>
        <v>1.3655319468308239E-2</v>
      </c>
      <c r="AT1701" s="320">
        <f>_xll.qlIndexFixing($AU$1,AP1701,TRUE,_xll.ohTrigger(Trigger,Trigger1M))</f>
        <v>1.3903717335992096E-2</v>
      </c>
    </row>
    <row r="1702" spans="41:46" ht="11.25" customHeight="1" x14ac:dyDescent="0.25">
      <c r="AO1702" s="159" t="s">
        <v>90</v>
      </c>
      <c r="AP1702" s="158">
        <f>_xll.qlInterestRateIndexFixingDate(Currency&amp;"ibor"&amp;Tenor,AQ1702,Trigger)</f>
        <v>51218</v>
      </c>
      <c r="AQ1702" s="158">
        <f>_xll.qlCalendarAdvance(Calendar,AQ1701,AO1702,"f",,Trigger)</f>
        <v>51222</v>
      </c>
      <c r="AR1702" s="158">
        <f>_xll.qlInterestRateIndexMaturity(Currency&amp;"ibor"&amp;Tenor,AQ1702,Trigger)</f>
        <v>51253</v>
      </c>
      <c r="AS1702" s="320">
        <f>_xll.qlIndexFixing($AC$5,AP1702,TRUE,_xll.ohTrigger(Trigger,Trigger1M))</f>
        <v>1.3657720230691969E-2</v>
      </c>
      <c r="AT1702" s="320">
        <f>_xll.qlIndexFixing($AU$1,AP1702,TRUE,_xll.ohTrigger(Trigger,Trigger1M))</f>
        <v>1.3905719963000836E-2</v>
      </c>
    </row>
    <row r="1703" spans="41:46" ht="11.25" customHeight="1" x14ac:dyDescent="0.25">
      <c r="AO1703" s="159" t="s">
        <v>90</v>
      </c>
      <c r="AP1703" s="158">
        <f>_xll.qlInterestRateIndexFixingDate(Currency&amp;"ibor"&amp;Tenor,AQ1703,Trigger)</f>
        <v>51223</v>
      </c>
      <c r="AQ1703" s="158">
        <f>_xll.qlCalendarAdvance(Calendar,AQ1702,AO1703,"f",,Trigger)</f>
        <v>51229</v>
      </c>
      <c r="AR1703" s="158">
        <f>_xll.qlInterestRateIndexMaturity(Currency&amp;"ibor"&amp;Tenor,AQ1703,Trigger)</f>
        <v>51259</v>
      </c>
      <c r="AS1703" s="320">
        <f>_xll.qlIndexFixing($AC$5,AP1703,TRUE,_xll.ohTrigger(Trigger,Trigger1M))</f>
        <v>1.3659690456679918E-2</v>
      </c>
      <c r="AT1703" s="320">
        <f>_xll.qlIndexFixing($AU$1,AP1703,TRUE,_xll.ohTrigger(Trigger,Trigger1M))</f>
        <v>1.3907360085016585E-2</v>
      </c>
    </row>
    <row r="1704" spans="41:46" ht="11.25" customHeight="1" x14ac:dyDescent="0.25">
      <c r="AO1704" s="159" t="s">
        <v>90</v>
      </c>
      <c r="AP1704" s="158">
        <f>_xll.qlInterestRateIndexFixingDate(Currency&amp;"ibor"&amp;Tenor,AQ1704,Trigger)</f>
        <v>51232</v>
      </c>
      <c r="AQ1704" s="158">
        <f>_xll.qlCalendarAdvance(Calendar,AQ1703,AO1704,"f",,Trigger)</f>
        <v>51236</v>
      </c>
      <c r="AR1704" s="158">
        <f>_xll.qlInterestRateIndexMaturity(Currency&amp;"ibor"&amp;Tenor,AQ1704,Trigger)</f>
        <v>51266</v>
      </c>
      <c r="AS1704" s="320">
        <f>_xll.qlIndexFixing($AC$5,AP1704,TRUE,_xll.ohTrigger(Trigger,Trigger1M))</f>
        <v>1.3662091128970211E-2</v>
      </c>
      <c r="AT1704" s="320">
        <f>_xll.qlIndexFixing($AU$1,AP1704,TRUE,_xll.ohTrigger(Trigger,Trigger1M))</f>
        <v>1.3909475004109773E-2</v>
      </c>
    </row>
    <row r="1705" spans="41:46" ht="11.25" customHeight="1" x14ac:dyDescent="0.25">
      <c r="AO1705" s="159" t="s">
        <v>90</v>
      </c>
      <c r="AP1705" s="158">
        <f>_xll.qlInterestRateIndexFixingDate(Currency&amp;"ibor"&amp;Tenor,AQ1705,Trigger)</f>
        <v>51239</v>
      </c>
      <c r="AQ1705" s="158">
        <f>_xll.qlCalendarAdvance(Calendar,AQ1704,AO1705,"f",,Trigger)</f>
        <v>51243</v>
      </c>
      <c r="AR1705" s="158">
        <f>_xll.qlInterestRateIndexMaturity(Currency&amp;"ibor"&amp;Tenor,AQ1705,Trigger)</f>
        <v>51273</v>
      </c>
      <c r="AS1705" s="320">
        <f>_xll.qlIndexFixing($AC$5,AP1705,TRUE,_xll.ohTrigger(Trigger,Trigger1M))</f>
        <v>1.3656865597845069E-2</v>
      </c>
      <c r="AT1705" s="320">
        <f>_xll.qlIndexFixing($AU$1,AP1705,TRUE,_xll.ohTrigger(Trigger,Trigger1M))</f>
        <v>1.3911648253887243E-2</v>
      </c>
    </row>
    <row r="1706" spans="41:46" ht="11.25" customHeight="1" x14ac:dyDescent="0.25">
      <c r="AO1706" s="159" t="s">
        <v>90</v>
      </c>
      <c r="AP1706" s="158">
        <f>_xll.qlInterestRateIndexFixingDate(Currency&amp;"ibor"&amp;Tenor,AQ1706,Trigger)</f>
        <v>51246</v>
      </c>
      <c r="AQ1706" s="158">
        <f>_xll.qlCalendarAdvance(Calendar,AQ1705,AO1706,"f",,Trigger)</f>
        <v>51250</v>
      </c>
      <c r="AR1706" s="158">
        <f>_xll.qlInterestRateIndexMaturity(Currency&amp;"ibor"&amp;Tenor,AQ1706,Trigger)</f>
        <v>51280</v>
      </c>
      <c r="AS1706" s="320">
        <f>_xll.qlIndexFixing($AC$5,AP1706,TRUE,_xll.ohTrigger(Trigger,Trigger1M))</f>
        <v>1.3641452333929216E-2</v>
      </c>
      <c r="AT1706" s="320">
        <f>_xll.qlIndexFixing($AU$1,AP1706,TRUE,_xll.ohTrigger(Trigger,Trigger1M))</f>
        <v>1.3913872949991912E-2</v>
      </c>
    </row>
    <row r="1707" spans="41:46" ht="11.25" customHeight="1" x14ac:dyDescent="0.25">
      <c r="AO1707" s="159" t="s">
        <v>90</v>
      </c>
      <c r="AP1707" s="158">
        <f>_xll.qlInterestRateIndexFixingDate(Currency&amp;"ibor"&amp;Tenor,AQ1707,Trigger)</f>
        <v>51253</v>
      </c>
      <c r="AQ1707" s="158">
        <f>_xll.qlCalendarAdvance(Calendar,AQ1706,AO1707,"f",,Trigger)</f>
        <v>51258</v>
      </c>
      <c r="AR1707" s="158">
        <f>_xll.qlInterestRateIndexMaturity(Currency&amp;"ibor"&amp;Tenor,AQ1707,Trigger)</f>
        <v>51291</v>
      </c>
      <c r="AS1707" s="320">
        <f>_xll.qlIndexFixing($AC$5,AP1707,TRUE,_xll.ohTrigger(Trigger,Trigger1M))</f>
        <v>1.3622297443425651E-2</v>
      </c>
      <c r="AT1707" s="320">
        <f>_xll.qlIndexFixing($AU$1,AP1707,TRUE,_xll.ohTrigger(Trigger,Trigger1M))</f>
        <v>1.3917755690200777E-2</v>
      </c>
    </row>
    <row r="1708" spans="41:46" ht="11.25" customHeight="1" x14ac:dyDescent="0.25">
      <c r="AO1708" s="159" t="s">
        <v>90</v>
      </c>
      <c r="AP1708" s="158">
        <f>_xll.qlInterestRateIndexFixingDate(Currency&amp;"ibor"&amp;Tenor,AQ1708,Trigger)</f>
        <v>51263</v>
      </c>
      <c r="AQ1708" s="158">
        <f>_xll.qlCalendarAdvance(Calendar,AQ1707,AO1708,"f",,Trigger)</f>
        <v>51265</v>
      </c>
      <c r="AR1708" s="158">
        <f>_xll.qlInterestRateIndexMaturity(Currency&amp;"ibor"&amp;Tenor,AQ1708,Trigger)</f>
        <v>51298</v>
      </c>
      <c r="AS1708" s="320">
        <f>_xll.qlIndexFixing($AC$5,AP1708,TRUE,_xll.ohTrigger(Trigger,Trigger1M))</f>
        <v>1.3608438359603268E-2</v>
      </c>
      <c r="AT1708" s="320">
        <f>_xll.qlIndexFixing($AU$1,AP1708,TRUE,_xll.ohTrigger(Trigger,Trigger1M))</f>
        <v>1.3920038358887575E-2</v>
      </c>
    </row>
    <row r="1709" spans="41:46" ht="11.25" customHeight="1" x14ac:dyDescent="0.25">
      <c r="AO1709" s="159" t="s">
        <v>90</v>
      </c>
      <c r="AP1709" s="158">
        <f>_xll.qlInterestRateIndexFixingDate(Currency&amp;"ibor"&amp;Tenor,AQ1709,Trigger)</f>
        <v>51270</v>
      </c>
      <c r="AQ1709" s="158">
        <f>_xll.qlCalendarAdvance(Calendar,AQ1708,AO1709,"f",,Trigger)</f>
        <v>51272</v>
      </c>
      <c r="AR1709" s="158">
        <f>_xll.qlInterestRateIndexMaturity(Currency&amp;"ibor"&amp;Tenor,AQ1709,Trigger)</f>
        <v>51305</v>
      </c>
      <c r="AS1709" s="320">
        <f>_xll.qlIndexFixing($AC$5,AP1709,TRUE,_xll.ohTrigger(Trigger,Trigger1M))</f>
        <v>1.3599176438508952E-2</v>
      </c>
      <c r="AT1709" s="320">
        <f>_xll.qlIndexFixing($AU$1,AP1709,TRUE,_xll.ohTrigger(Trigger,Trigger1M))</f>
        <v>1.392232257946511E-2</v>
      </c>
    </row>
    <row r="1710" spans="41:46" ht="11.25" customHeight="1" x14ac:dyDescent="0.25">
      <c r="AO1710" s="159" t="s">
        <v>90</v>
      </c>
      <c r="AP1710" s="158">
        <f>_xll.qlInterestRateIndexFixingDate(Currency&amp;"ibor"&amp;Tenor,AQ1710,Trigger)</f>
        <v>51277</v>
      </c>
      <c r="AQ1710" s="158">
        <f>_xll.qlCalendarAdvance(Calendar,AQ1709,AO1710,"f",,Trigger)</f>
        <v>51279</v>
      </c>
      <c r="AR1710" s="158">
        <f>_xll.qlInterestRateIndexMaturity(Currency&amp;"ibor"&amp;Tenor,AQ1710,Trigger)</f>
        <v>51312</v>
      </c>
      <c r="AS1710" s="320">
        <f>_xll.qlIndexFixing($AC$5,AP1710,TRUE,_xll.ohTrigger(Trigger,Trigger1M))</f>
        <v>1.3601460506723517E-2</v>
      </c>
      <c r="AT1710" s="320">
        <f>_xll.qlIndexFixing($AU$1,AP1710,TRUE,_xll.ohTrigger(Trigger,Trigger1M))</f>
        <v>1.3924598892523158E-2</v>
      </c>
    </row>
    <row r="1711" spans="41:46" ht="11.25" customHeight="1" x14ac:dyDescent="0.25">
      <c r="AO1711" s="159" t="s">
        <v>90</v>
      </c>
      <c r="AP1711" s="158">
        <f>_xll.qlInterestRateIndexFixingDate(Currency&amp;"ibor"&amp;Tenor,AQ1711,Trigger)</f>
        <v>51284</v>
      </c>
      <c r="AQ1711" s="158">
        <f>_xll.qlCalendarAdvance(Calendar,AQ1710,AO1711,"f",,Trigger)</f>
        <v>51286</v>
      </c>
      <c r="AR1711" s="158">
        <f>_xll.qlInterestRateIndexMaturity(Currency&amp;"ibor"&amp;Tenor,AQ1711,Trigger)</f>
        <v>51316</v>
      </c>
      <c r="AS1711" s="320">
        <f>_xll.qlIndexFixing($AC$5,AP1711,TRUE,_xll.ohTrigger(Trigger,Trigger1M))</f>
        <v>1.3602484445850216E-2</v>
      </c>
      <c r="AT1711" s="320">
        <f>_xll.qlIndexFixing($AU$1,AP1711,TRUE,_xll.ohTrigger(Trigger,Trigger1M))</f>
        <v>1.3925574941138663E-2</v>
      </c>
    </row>
    <row r="1712" spans="41:46" ht="11.25" customHeight="1" x14ac:dyDescent="0.25">
      <c r="AO1712" s="159" t="s">
        <v>90</v>
      </c>
      <c r="AP1712" s="158">
        <f>_xll.qlInterestRateIndexFixingDate(Currency&amp;"ibor"&amp;Tenor,AQ1712,Trigger)</f>
        <v>51291</v>
      </c>
      <c r="AQ1712" s="158">
        <f>_xll.qlCalendarAdvance(Calendar,AQ1711,AO1712,"f",,Trigger)</f>
        <v>51293</v>
      </c>
      <c r="AR1712" s="158">
        <f>_xll.qlInterestRateIndexMaturity(Currency&amp;"ibor"&amp;Tenor,AQ1712,Trigger)</f>
        <v>51323</v>
      </c>
      <c r="AS1712" s="320">
        <f>_xll.qlIndexFixing($AC$5,AP1712,TRUE,_xll.ohTrigger(Trigger,Trigger1M))</f>
        <v>1.3604768256145761E-2</v>
      </c>
      <c r="AT1712" s="320">
        <f>_xll.qlIndexFixing($AU$1,AP1712,TRUE,_xll.ohTrigger(Trigger,Trigger1M))</f>
        <v>1.3927835255301169E-2</v>
      </c>
    </row>
    <row r="1713" spans="41:46" ht="11.25" customHeight="1" x14ac:dyDescent="0.25">
      <c r="AO1713" s="159" t="s">
        <v>90</v>
      </c>
      <c r="AP1713" s="158">
        <f>_xll.qlInterestRateIndexFixingDate(Currency&amp;"ibor"&amp;Tenor,AQ1713,Trigger)</f>
        <v>51298</v>
      </c>
      <c r="AQ1713" s="158">
        <f>_xll.qlCalendarAdvance(Calendar,AQ1712,AO1713,"f",,Trigger)</f>
        <v>51300</v>
      </c>
      <c r="AR1713" s="158">
        <f>_xll.qlInterestRateIndexMaturity(Currency&amp;"ibor"&amp;Tenor,AQ1713,Trigger)</f>
        <v>51330</v>
      </c>
      <c r="AS1713" s="320">
        <f>_xll.qlIndexFixing($AC$5,AP1713,TRUE,_xll.ohTrigger(Trigger,Trigger1M))</f>
        <v>1.3607052066878289E-2</v>
      </c>
      <c r="AT1713" s="320">
        <f>_xll.qlIndexFixing($AU$1,AP1713,TRUE,_xll.ohTrigger(Trigger,Trigger1M))</f>
        <v>1.3930086720821855E-2</v>
      </c>
    </row>
    <row r="1714" spans="41:46" ht="11.25" customHeight="1" x14ac:dyDescent="0.25">
      <c r="AO1714" s="159" t="s">
        <v>90</v>
      </c>
      <c r="AP1714" s="158">
        <f>_xll.qlInterestRateIndexFixingDate(Currency&amp;"ibor"&amp;Tenor,AQ1714,Trigger)</f>
        <v>51305</v>
      </c>
      <c r="AQ1714" s="158">
        <f>_xll.qlCalendarAdvance(Calendar,AQ1713,AO1714,"f",,Trigger)</f>
        <v>51307</v>
      </c>
      <c r="AR1714" s="158">
        <f>_xll.qlInterestRateIndexMaturity(Currency&amp;"ibor"&amp;Tenor,AQ1714,Trigger)</f>
        <v>51337</v>
      </c>
      <c r="AS1714" s="320">
        <f>_xll.qlIndexFixing($AC$5,AP1714,TRUE,_xll.ohTrigger(Trigger,Trigger1M))</f>
        <v>1.3609335878042472E-2</v>
      </c>
      <c r="AT1714" s="320">
        <f>_xll.qlIndexFixing($AU$1,AP1714,TRUE,_xll.ohTrigger(Trigger,Trigger1M))</f>
        <v>1.3932329312707381E-2</v>
      </c>
    </row>
    <row r="1715" spans="41:46" ht="11.25" customHeight="1" x14ac:dyDescent="0.25">
      <c r="AO1715" s="159" t="s">
        <v>90</v>
      </c>
      <c r="AP1715" s="158">
        <f>_xll.qlInterestRateIndexFixingDate(Currency&amp;"ibor"&amp;Tenor,AQ1715,Trigger)</f>
        <v>51312</v>
      </c>
      <c r="AQ1715" s="158">
        <f>_xll.qlCalendarAdvance(Calendar,AQ1714,AO1715,"f",,Trigger)</f>
        <v>51314</v>
      </c>
      <c r="AR1715" s="158">
        <f>_xll.qlInterestRateIndexMaturity(Currency&amp;"ibor"&amp;Tenor,AQ1715,Trigger)</f>
        <v>51344</v>
      </c>
      <c r="AS1715" s="320">
        <f>_xll.qlIndexFixing($AC$5,AP1715,TRUE,_xll.ohTrigger(Trigger,Trigger1M))</f>
        <v>1.3611619689643639E-2</v>
      </c>
      <c r="AT1715" s="320">
        <f>_xll.qlIndexFixing($AU$1,AP1715,TRUE,_xll.ohTrigger(Trigger,Trigger1M))</f>
        <v>1.3934563005967071E-2</v>
      </c>
    </row>
    <row r="1716" spans="41:46" ht="11.25" customHeight="1" x14ac:dyDescent="0.25">
      <c r="AO1716" s="159" t="s">
        <v>90</v>
      </c>
      <c r="AP1716" s="158">
        <f>_xll.qlInterestRateIndexFixingDate(Currency&amp;"ibor"&amp;Tenor,AQ1716,Trigger)</f>
        <v>51319</v>
      </c>
      <c r="AQ1716" s="158">
        <f>_xll.qlCalendarAdvance(Calendar,AQ1715,AO1716,"f",,Trigger)</f>
        <v>51321</v>
      </c>
      <c r="AR1716" s="158">
        <f>_xll.qlInterestRateIndexMaturity(Currency&amp;"ibor"&amp;Tenor,AQ1716,Trigger)</f>
        <v>51354</v>
      </c>
      <c r="AS1716" s="320">
        <f>_xll.qlIndexFixing($AC$5,AP1716,TRUE,_xll.ohTrigger(Trigger,Trigger1M))</f>
        <v>1.3615164926031978E-2</v>
      </c>
      <c r="AT1716" s="320">
        <f>_xll.qlIndexFixing($AU$1,AP1716,TRUE,_xll.ohTrigger(Trigger,Trigger1M))</f>
        <v>1.3938070991242184E-2</v>
      </c>
    </row>
    <row r="1717" spans="41:46" ht="11.25" customHeight="1" x14ac:dyDescent="0.25">
      <c r="AO1717" s="159" t="s">
        <v>90</v>
      </c>
      <c r="AP1717" s="158">
        <f>_xll.qlInterestRateIndexFixingDate(Currency&amp;"ibor"&amp;Tenor,AQ1717,Trigger)</f>
        <v>51326</v>
      </c>
      <c r="AQ1717" s="158">
        <f>_xll.qlCalendarAdvance(Calendar,AQ1716,AO1717,"f",,Trigger)</f>
        <v>51328</v>
      </c>
      <c r="AR1717" s="158">
        <f>_xll.qlInterestRateIndexMaturity(Currency&amp;"ibor"&amp;Tenor,AQ1717,Trigger)</f>
        <v>51361</v>
      </c>
      <c r="AS1717" s="320">
        <f>_xll.qlIndexFixing($AC$5,AP1717,TRUE,_xll.ohTrigger(Trigger,Trigger1M))</f>
        <v>1.3617448997589323E-2</v>
      </c>
      <c r="AT1717" s="320">
        <f>_xll.qlIndexFixing($AU$1,AP1717,TRUE,_xll.ohTrigger(Trigger,Trigger1M))</f>
        <v>1.3940285144449631E-2</v>
      </c>
    </row>
    <row r="1718" spans="41:46" ht="11.25" customHeight="1" x14ac:dyDescent="0.25">
      <c r="AO1718" s="159" t="s">
        <v>90</v>
      </c>
      <c r="AP1718" s="158">
        <f>_xll.qlInterestRateIndexFixingDate(Currency&amp;"ibor"&amp;Tenor,AQ1718,Trigger)</f>
        <v>51333</v>
      </c>
      <c r="AQ1718" s="158">
        <f>_xll.qlCalendarAdvance(Calendar,AQ1717,AO1718,"f",,Trigger)</f>
        <v>51335</v>
      </c>
      <c r="AR1718" s="158">
        <f>_xll.qlInterestRateIndexMaturity(Currency&amp;"ibor"&amp;Tenor,AQ1718,Trigger)</f>
        <v>51368</v>
      </c>
      <c r="AS1718" s="320">
        <f>_xll.qlIndexFixing($AC$5,AP1718,TRUE,_xll.ohTrigger(Trigger,Trigger1M))</f>
        <v>1.3619733069623861E-2</v>
      </c>
      <c r="AT1718" s="320">
        <f>_xll.qlIndexFixing($AU$1,AP1718,TRUE,_xll.ohTrigger(Trigger,Trigger1M))</f>
        <v>1.3942490317693639E-2</v>
      </c>
    </row>
    <row r="1719" spans="41:46" ht="11.25" customHeight="1" x14ac:dyDescent="0.25">
      <c r="AO1719" s="159" t="s">
        <v>90</v>
      </c>
      <c r="AP1719" s="158">
        <f>_xll.qlInterestRateIndexFixingDate(Currency&amp;"ibor"&amp;Tenor,AQ1719,Trigger)</f>
        <v>51340</v>
      </c>
      <c r="AQ1719" s="158">
        <f>_xll.qlCalendarAdvance(Calendar,AQ1718,AO1719,"f",,Trigger)</f>
        <v>51342</v>
      </c>
      <c r="AR1719" s="158">
        <f>_xll.qlInterestRateIndexMaturity(Currency&amp;"ibor"&amp;Tenor,AQ1719,Trigger)</f>
        <v>51375</v>
      </c>
      <c r="AS1719" s="320">
        <f>_xll.qlIndexFixing($AC$5,AP1719,TRUE,_xll.ohTrigger(Trigger,Trigger1M))</f>
        <v>1.3622017142135593E-2</v>
      </c>
      <c r="AT1719" s="320">
        <f>_xll.qlIndexFixing($AU$1,AP1719,TRUE,_xll.ohTrigger(Trigger,Trigger1M))</f>
        <v>1.3944686485968754E-2</v>
      </c>
    </row>
    <row r="1720" spans="41:46" ht="11.25" customHeight="1" x14ac:dyDescent="0.25">
      <c r="AO1720" s="159" t="s">
        <v>90</v>
      </c>
      <c r="AP1720" s="158">
        <f>_xll.qlInterestRateIndexFixingDate(Currency&amp;"ibor"&amp;Tenor,AQ1720,Trigger)</f>
        <v>51347</v>
      </c>
      <c r="AQ1720" s="158">
        <f>_xll.qlCalendarAdvance(Calendar,AQ1719,AO1720,"f",,Trigger)</f>
        <v>51349</v>
      </c>
      <c r="AR1720" s="158">
        <f>_xll.qlInterestRateIndexMaturity(Currency&amp;"ibor"&amp;Tenor,AQ1720,Trigger)</f>
        <v>51382</v>
      </c>
      <c r="AS1720" s="320">
        <f>_xll.qlIndexFixing($AC$5,AP1720,TRUE,_xll.ohTrigger(Trigger,Trigger1M))</f>
        <v>1.3624301215126942E-2</v>
      </c>
      <c r="AT1720" s="320">
        <f>_xll.qlIndexFixing($AU$1,AP1720,TRUE,_xll.ohTrigger(Trigger,Trigger1M))</f>
        <v>1.3946873624286484E-2</v>
      </c>
    </row>
    <row r="1721" spans="41:46" ht="11.25" customHeight="1" x14ac:dyDescent="0.25">
      <c r="AO1721" s="159" t="s">
        <v>90</v>
      </c>
      <c r="AP1721" s="158">
        <f>_xll.qlInterestRateIndexFixingDate(Currency&amp;"ibor"&amp;Tenor,AQ1721,Trigger)</f>
        <v>51354</v>
      </c>
      <c r="AQ1721" s="158">
        <f>_xll.qlCalendarAdvance(Calendar,AQ1720,AO1721,"f",,Trigger)</f>
        <v>51356</v>
      </c>
      <c r="AR1721" s="158">
        <f>_xll.qlInterestRateIndexMaturity(Currency&amp;"ibor"&amp;Tenor,AQ1721,Trigger)</f>
        <v>51389</v>
      </c>
      <c r="AS1721" s="320">
        <f>_xll.qlIndexFixing($AC$5,AP1721,TRUE,_xll.ohTrigger(Trigger,Trigger1M))</f>
        <v>1.3626585288595486E-2</v>
      </c>
      <c r="AT1721" s="320">
        <f>_xll.qlIndexFixing($AU$1,AP1721,TRUE,_xll.ohTrigger(Trigger,Trigger1M))</f>
        <v>1.3949051707643793E-2</v>
      </c>
    </row>
    <row r="1722" spans="41:46" ht="11.25" customHeight="1" x14ac:dyDescent="0.25">
      <c r="AO1722" s="159" t="s">
        <v>90</v>
      </c>
      <c r="AP1722" s="158">
        <f>_xll.qlInterestRateIndexFixingDate(Currency&amp;"ibor"&amp;Tenor,AQ1722,Trigger)</f>
        <v>51361</v>
      </c>
      <c r="AQ1722" s="158">
        <f>_xll.qlCalendarAdvance(Calendar,AQ1721,AO1722,"f",,Trigger)</f>
        <v>51363</v>
      </c>
      <c r="AR1722" s="158">
        <f>_xll.qlInterestRateIndexMaturity(Currency&amp;"ibor"&amp;Tenor,AQ1722,Trigger)</f>
        <v>51396</v>
      </c>
      <c r="AS1722" s="320">
        <f>_xll.qlIndexFixing($AC$5,AP1722,TRUE,_xll.ohTrigger(Trigger,Trigger1M))</f>
        <v>1.3628869362538801E-2</v>
      </c>
      <c r="AT1722" s="320">
        <f>_xll.qlIndexFixing($AU$1,AP1722,TRUE,_xll.ohTrigger(Trigger,Trigger1M))</f>
        <v>1.3951220711047345E-2</v>
      </c>
    </row>
    <row r="1723" spans="41:46" ht="11.25" customHeight="1" x14ac:dyDescent="0.25">
      <c r="AO1723" s="159" t="s">
        <v>90</v>
      </c>
      <c r="AP1723" s="158">
        <f>_xll.qlInterestRateIndexFixingDate(Currency&amp;"ibor"&amp;Tenor,AQ1723,Trigger)</f>
        <v>51368</v>
      </c>
      <c r="AQ1723" s="158">
        <f>_xll.qlCalendarAdvance(Calendar,AQ1722,AO1723,"f",,Trigger)</f>
        <v>51370</v>
      </c>
      <c r="AR1723" s="158">
        <f>_xll.qlInterestRateIndexMaturity(Currency&amp;"ibor"&amp;Tenor,AQ1723,Trigger)</f>
        <v>51403</v>
      </c>
      <c r="AS1723" s="320">
        <f>_xll.qlIndexFixing($AC$5,AP1723,TRUE,_xll.ohTrigger(Trigger,Trigger1M))</f>
        <v>1.3631153436961732E-2</v>
      </c>
      <c r="AT1723" s="320">
        <f>_xll.qlIndexFixing($AU$1,AP1723,TRUE,_xll.ohTrigger(Trigger,Trigger1M))</f>
        <v>1.3953380609496529E-2</v>
      </c>
    </row>
    <row r="1724" spans="41:46" ht="11.25" customHeight="1" x14ac:dyDescent="0.25">
      <c r="AO1724" s="159" t="s">
        <v>90</v>
      </c>
      <c r="AP1724" s="158">
        <f>_xll.qlInterestRateIndexFixingDate(Currency&amp;"ibor"&amp;Tenor,AQ1724,Trigger)</f>
        <v>51375</v>
      </c>
      <c r="AQ1724" s="158">
        <f>_xll.qlCalendarAdvance(Calendar,AQ1723,AO1724,"f",,Trigger)</f>
        <v>51377</v>
      </c>
      <c r="AR1724" s="158">
        <f>_xll.qlInterestRateIndexMaturity(Currency&amp;"ibor"&amp;Tenor,AQ1724,Trigger)</f>
        <v>51407</v>
      </c>
      <c r="AS1724" s="320">
        <f>_xll.qlIndexFixing($AC$5,AP1724,TRUE,_xll.ohTrigger(Trigger,Trigger1M))</f>
        <v>1.3632174013579856E-2</v>
      </c>
      <c r="AT1724" s="320">
        <f>_xll.qlIndexFixing($AU$1,AP1724,TRUE,_xll.ohTrigger(Trigger,Trigger1M))</f>
        <v>1.3954261683056579E-2</v>
      </c>
    </row>
    <row r="1725" spans="41:46" ht="11.25" customHeight="1" x14ac:dyDescent="0.25">
      <c r="AO1725" s="159" t="s">
        <v>90</v>
      </c>
      <c r="AP1725" s="158">
        <f>_xll.qlInterestRateIndexFixingDate(Currency&amp;"ibor"&amp;Tenor,AQ1725,Trigger)</f>
        <v>51382</v>
      </c>
      <c r="AQ1725" s="158">
        <f>_xll.qlCalendarAdvance(Calendar,AQ1724,AO1725,"f",,Trigger)</f>
        <v>51384</v>
      </c>
      <c r="AR1725" s="158">
        <f>_xll.qlInterestRateIndexMaturity(Currency&amp;"ibor"&amp;Tenor,AQ1725,Trigger)</f>
        <v>51414</v>
      </c>
      <c r="AS1725" s="320">
        <f>_xll.qlIndexFixing($AC$5,AP1725,TRUE,_xll.ohTrigger(Trigger,Trigger1M))</f>
        <v>1.3634457829521551E-2</v>
      </c>
      <c r="AT1725" s="320">
        <f>_xll.qlIndexFixing($AU$1,AP1725,TRUE,_xll.ohTrigger(Trigger,Trigger1M))</f>
        <v>1.395640501537887E-2</v>
      </c>
    </row>
    <row r="1726" spans="41:46" ht="11.25" customHeight="1" x14ac:dyDescent="0.25">
      <c r="AO1726" s="159" t="s">
        <v>90</v>
      </c>
      <c r="AP1726" s="158">
        <f>_xll.qlInterestRateIndexFixingDate(Currency&amp;"ibor"&amp;Tenor,AQ1726,Trigger)</f>
        <v>51389</v>
      </c>
      <c r="AQ1726" s="158">
        <f>_xll.qlCalendarAdvance(Calendar,AQ1725,AO1726,"f",,Trigger)</f>
        <v>51391</v>
      </c>
      <c r="AR1726" s="158">
        <f>_xll.qlInterestRateIndexMaturity(Currency&amp;"ibor"&amp;Tenor,AQ1726,Trigger)</f>
        <v>51421</v>
      </c>
      <c r="AS1726" s="320">
        <f>_xll.qlIndexFixing($AC$5,AP1726,TRUE,_xll.ohTrigger(Trigger,Trigger1M))</f>
        <v>1.3636741645897565E-2</v>
      </c>
      <c r="AT1726" s="320">
        <f>_xll.qlIndexFixing($AU$1,AP1726,TRUE,_xll.ohTrigger(Trigger,Trigger1M))</f>
        <v>1.3958539174145912E-2</v>
      </c>
    </row>
    <row r="1727" spans="41:46" ht="11.25" customHeight="1" x14ac:dyDescent="0.25">
      <c r="AO1727" s="159" t="s">
        <v>90</v>
      </c>
      <c r="AP1727" s="158">
        <f>_xll.qlInterestRateIndexFixingDate(Currency&amp;"ibor"&amp;Tenor,AQ1727,Trigger)</f>
        <v>51396</v>
      </c>
      <c r="AQ1727" s="158">
        <f>_xll.qlCalendarAdvance(Calendar,AQ1726,AO1727,"f",,Trigger)</f>
        <v>51398</v>
      </c>
      <c r="AR1727" s="158">
        <f>_xll.qlInterestRateIndexMaturity(Currency&amp;"ibor"&amp;Tenor,AQ1727,Trigger)</f>
        <v>51428</v>
      </c>
      <c r="AS1727" s="320">
        <f>_xll.qlIndexFixing($AC$5,AP1727,TRUE,_xll.ohTrigger(Trigger,Trigger1M))</f>
        <v>1.3639025462707899E-2</v>
      </c>
      <c r="AT1727" s="320">
        <f>_xll.qlIndexFixing($AU$1,AP1727,TRUE,_xll.ohTrigger(Trigger,Trigger1M))</f>
        <v>1.3960664134359035E-2</v>
      </c>
    </row>
    <row r="1728" spans="41:46" ht="11.25" customHeight="1" x14ac:dyDescent="0.25">
      <c r="AO1728" s="159" t="s">
        <v>90</v>
      </c>
      <c r="AP1728" s="158">
        <f>_xll.qlInterestRateIndexFixingDate(Currency&amp;"ibor"&amp;Tenor,AQ1728,Trigger)</f>
        <v>51403</v>
      </c>
      <c r="AQ1728" s="158">
        <f>_xll.qlCalendarAdvance(Calendar,AQ1727,AO1728,"f",,Trigger)</f>
        <v>51405</v>
      </c>
      <c r="AR1728" s="158">
        <f>_xll.qlInterestRateIndexMaturity(Currency&amp;"ibor"&amp;Tenor,AQ1728,Trigger)</f>
        <v>51435</v>
      </c>
      <c r="AS1728" s="320">
        <f>_xll.qlIndexFixing($AC$5,AP1728,TRUE,_xll.ohTrigger(Trigger,Trigger1M))</f>
        <v>1.3641309279949887E-2</v>
      </c>
      <c r="AT1728" s="320">
        <f>_xll.qlIndexFixing($AU$1,AP1728,TRUE,_xll.ohTrigger(Trigger,Trigger1M))</f>
        <v>1.3962779871027564E-2</v>
      </c>
    </row>
    <row r="1729" spans="41:46" ht="11.25" customHeight="1" x14ac:dyDescent="0.25">
      <c r="AO1729" s="159" t="s">
        <v>90</v>
      </c>
      <c r="AP1729" s="158">
        <f>_xll.qlInterestRateIndexFixingDate(Currency&amp;"ibor"&amp;Tenor,AQ1729,Trigger)</f>
        <v>51410</v>
      </c>
      <c r="AQ1729" s="158">
        <f>_xll.qlCalendarAdvance(Calendar,AQ1728,AO1729,"f",,Trigger)</f>
        <v>51412</v>
      </c>
      <c r="AR1729" s="158">
        <f>_xll.qlInterestRateIndexMaturity(Currency&amp;"ibor"&amp;Tenor,AQ1729,Trigger)</f>
        <v>51445</v>
      </c>
      <c r="AS1729" s="320">
        <f>_xll.qlIndexFixing($AC$5,AP1729,TRUE,_xll.ohTrigger(Trigger,Trigger1M))</f>
        <v>1.364485789352524E-2</v>
      </c>
      <c r="AT1729" s="320">
        <f>_xll.qlIndexFixing($AU$1,AP1729,TRUE,_xll.ohTrigger(Trigger,Trigger1M))</f>
        <v>1.3966147396377531E-2</v>
      </c>
    </row>
    <row r="1730" spans="41:46" ht="11.25" customHeight="1" x14ac:dyDescent="0.25">
      <c r="AO1730" s="159" t="s">
        <v>90</v>
      </c>
      <c r="AP1730" s="158">
        <f>_xll.qlInterestRateIndexFixingDate(Currency&amp;"ibor"&amp;Tenor,AQ1730,Trigger)</f>
        <v>51417</v>
      </c>
      <c r="AQ1730" s="158">
        <f>_xll.qlCalendarAdvance(Calendar,AQ1729,AO1730,"f",,Trigger)</f>
        <v>51419</v>
      </c>
      <c r="AR1730" s="158">
        <f>_xll.qlInterestRateIndexMaturity(Currency&amp;"ibor"&amp;Tenor,AQ1730,Trigger)</f>
        <v>51452</v>
      </c>
      <c r="AS1730" s="320">
        <f>_xll.qlIndexFixing($AC$5,AP1730,TRUE,_xll.ohTrigger(Trigger,Trigger1M))</f>
        <v>1.3647141971293374E-2</v>
      </c>
      <c r="AT1730" s="320">
        <f>_xll.qlIndexFixing($AU$1,AP1730,TRUE,_xll.ohTrigger(Trigger,Trigger1M))</f>
        <v>1.3968242860247834E-2</v>
      </c>
    </row>
    <row r="1731" spans="41:46" ht="11.25" customHeight="1" x14ac:dyDescent="0.25">
      <c r="AO1731" s="159" t="s">
        <v>90</v>
      </c>
      <c r="AP1731" s="158">
        <f>_xll.qlInterestRateIndexFixingDate(Currency&amp;"ibor"&amp;Tenor,AQ1731,Trigger)</f>
        <v>51424</v>
      </c>
      <c r="AQ1731" s="158">
        <f>_xll.qlCalendarAdvance(Calendar,AQ1730,AO1731,"f",,Trigger)</f>
        <v>51426</v>
      </c>
      <c r="AR1731" s="158">
        <f>_xll.qlInterestRateIndexMaturity(Currency&amp;"ibor"&amp;Tenor,AQ1731,Trigger)</f>
        <v>51459</v>
      </c>
      <c r="AS1731" s="320">
        <f>_xll.qlIndexFixing($AC$5,AP1731,TRUE,_xll.ohTrigger(Trigger,Trigger1M))</f>
        <v>1.3649426049536281E-2</v>
      </c>
      <c r="AT1731" s="320">
        <f>_xll.qlIndexFixing($AU$1,AP1731,TRUE,_xll.ohTrigger(Trigger,Trigger1M))</f>
        <v>1.3970329019190396E-2</v>
      </c>
    </row>
    <row r="1732" spans="41:46" ht="11.25" customHeight="1" x14ac:dyDescent="0.25">
      <c r="AO1732" s="159" t="s">
        <v>90</v>
      </c>
      <c r="AP1732" s="158">
        <f>_xll.qlInterestRateIndexFixingDate(Currency&amp;"ibor"&amp;Tenor,AQ1732,Trigger)</f>
        <v>51431</v>
      </c>
      <c r="AQ1732" s="158">
        <f>_xll.qlCalendarAdvance(Calendar,AQ1731,AO1732,"f",,Trigger)</f>
        <v>51433</v>
      </c>
      <c r="AR1732" s="158">
        <f>_xll.qlInterestRateIndexMaturity(Currency&amp;"ibor"&amp;Tenor,AQ1732,Trigger)</f>
        <v>51466</v>
      </c>
      <c r="AS1732" s="320">
        <f>_xll.qlIndexFixing($AC$5,AP1732,TRUE,_xll.ohTrigger(Trigger,Trigger1M))</f>
        <v>1.3651710128258802E-2</v>
      </c>
      <c r="AT1732" s="320">
        <f>_xll.qlIndexFixing($AU$1,AP1732,TRUE,_xll.ohTrigger(Trigger,Trigger1M))</f>
        <v>1.3972405848207036E-2</v>
      </c>
    </row>
    <row r="1733" spans="41:46" ht="11.25" customHeight="1" x14ac:dyDescent="0.25">
      <c r="AO1733" s="159" t="s">
        <v>90</v>
      </c>
      <c r="AP1733" s="158">
        <f>_xll.qlInterestRateIndexFixingDate(Currency&amp;"ibor"&amp;Tenor,AQ1733,Trigger)</f>
        <v>51438</v>
      </c>
      <c r="AQ1733" s="158">
        <f>_xll.qlCalendarAdvance(Calendar,AQ1732,AO1733,"f",,Trigger)</f>
        <v>51440</v>
      </c>
      <c r="AR1733" s="158">
        <f>_xll.qlInterestRateIndexMaturity(Currency&amp;"ibor"&amp;Tenor,AQ1733,Trigger)</f>
        <v>51470</v>
      </c>
      <c r="AS1733" s="320">
        <f>_xll.qlIndexFixing($AC$5,AP1733,TRUE,_xll.ohTrigger(Trigger,Trigger1M))</f>
        <v>1.365272837268261E-2</v>
      </c>
      <c r="AT1733" s="320">
        <f>_xll.qlIndexFixing($AU$1,AP1733,TRUE,_xll.ohTrigger(Trigger,Trigger1M))</f>
        <v>1.397321932641038E-2</v>
      </c>
    </row>
    <row r="1734" spans="41:46" ht="11.25" customHeight="1" x14ac:dyDescent="0.25">
      <c r="AO1734" s="159" t="s">
        <v>90</v>
      </c>
      <c r="AP1734" s="158">
        <f>_xll.qlInterestRateIndexFixingDate(Currency&amp;"ibor"&amp;Tenor,AQ1734,Trigger)</f>
        <v>51445</v>
      </c>
      <c r="AQ1734" s="158">
        <f>_xll.qlCalendarAdvance(Calendar,AQ1733,AO1734,"f",,Trigger)</f>
        <v>51447</v>
      </c>
      <c r="AR1734" s="158">
        <f>_xll.qlInterestRateIndexMaturity(Currency&amp;"ibor"&amp;Tenor,AQ1734,Trigger)</f>
        <v>51477</v>
      </c>
      <c r="AS1734" s="320">
        <f>_xll.qlIndexFixing($AC$5,AP1734,TRUE,_xll.ohTrigger(Trigger,Trigger1M))</f>
        <v>1.3655012192533178E-2</v>
      </c>
      <c r="AT1734" s="320">
        <f>_xll.qlIndexFixing($AU$1,AP1734,TRUE,_xll.ohTrigger(Trigger,Trigger1M))</f>
        <v>1.3975279196937862E-2</v>
      </c>
    </row>
    <row r="1735" spans="41:46" ht="11.25" customHeight="1" x14ac:dyDescent="0.25">
      <c r="AO1735" s="159" t="s">
        <v>90</v>
      </c>
      <c r="AP1735" s="158">
        <f>_xll.qlInterestRateIndexFixingDate(Currency&amp;"ibor"&amp;Tenor,AQ1735,Trigger)</f>
        <v>51452</v>
      </c>
      <c r="AQ1735" s="158">
        <f>_xll.qlCalendarAdvance(Calendar,AQ1734,AO1735,"f",,Trigger)</f>
        <v>51454</v>
      </c>
      <c r="AR1735" s="158">
        <f>_xll.qlInterestRateIndexMaturity(Currency&amp;"ibor"&amp;Tenor,AQ1735,Trigger)</f>
        <v>51484</v>
      </c>
      <c r="AS1735" s="320">
        <f>_xll.qlIndexFixing($AC$5,AP1735,TRUE,_xll.ohTrigger(Trigger,Trigger1M))</f>
        <v>1.3657296012815401E-2</v>
      </c>
      <c r="AT1735" s="320">
        <f>_xll.qlIndexFixing($AU$1,AP1735,TRUE,_xll.ohTrigger(Trigger,Trigger1M))</f>
        <v>1.3977329668967364E-2</v>
      </c>
    </row>
    <row r="1736" spans="41:46" ht="11.25" customHeight="1" x14ac:dyDescent="0.25">
      <c r="AO1736" s="159" t="s">
        <v>90</v>
      </c>
      <c r="AP1736" s="158">
        <f>_xll.qlInterestRateIndexFixingDate(Currency&amp;"ibor"&amp;Tenor,AQ1736,Trigger)</f>
        <v>51459</v>
      </c>
      <c r="AQ1736" s="158">
        <f>_xll.qlCalendarAdvance(Calendar,AQ1735,AO1736,"f",,Trigger)</f>
        <v>51461</v>
      </c>
      <c r="AR1736" s="158">
        <f>_xll.qlInterestRateIndexMaturity(Currency&amp;"ibor"&amp;Tenor,AQ1736,Trigger)</f>
        <v>51491</v>
      </c>
      <c r="AS1736" s="320">
        <f>_xll.qlIndexFixing($AC$5,AP1736,TRUE,_xll.ohTrigger(Trigger,Trigger1M))</f>
        <v>1.3659579833534607E-2</v>
      </c>
      <c r="AT1736" s="320">
        <f>_xll.qlIndexFixing($AU$1,AP1736,TRUE,_xll.ohTrigger(Trigger,Trigger1M))</f>
        <v>1.3979370717502881E-2</v>
      </c>
    </row>
    <row r="1737" spans="41:46" ht="11.25" customHeight="1" x14ac:dyDescent="0.25">
      <c r="AO1737" s="159" t="s">
        <v>90</v>
      </c>
      <c r="AP1737" s="158">
        <f>_xll.qlInterestRateIndexFixingDate(Currency&amp;"ibor"&amp;Tenor,AQ1737,Trigger)</f>
        <v>51466</v>
      </c>
      <c r="AQ1737" s="158">
        <f>_xll.qlCalendarAdvance(Calendar,AQ1736,AO1737,"f",,Trigger)</f>
        <v>51468</v>
      </c>
      <c r="AR1737" s="158">
        <f>_xll.qlInterestRateIndexMaturity(Currency&amp;"ibor"&amp;Tenor,AQ1737,Trigger)</f>
        <v>51498</v>
      </c>
      <c r="AS1737" s="320">
        <f>_xll.qlIndexFixing($AC$5,AP1737,TRUE,_xll.ohTrigger(Trigger,Trigger1M))</f>
        <v>1.3661863654685469E-2</v>
      </c>
      <c r="AT1737" s="320">
        <f>_xll.qlIndexFixing($AU$1,AP1737,TRUE,_xll.ohTrigger(Trigger,Trigger1M))</f>
        <v>1.3981402317545744E-2</v>
      </c>
    </row>
    <row r="1738" spans="41:46" ht="11.25" customHeight="1" x14ac:dyDescent="0.25">
      <c r="AO1738" s="159" t="s">
        <v>90</v>
      </c>
      <c r="AP1738" s="158">
        <f>_xll.qlInterestRateIndexFixingDate(Currency&amp;"ibor"&amp;Tenor,AQ1738,Trigger)</f>
        <v>51473</v>
      </c>
      <c r="AQ1738" s="158">
        <f>_xll.qlCalendarAdvance(Calendar,AQ1737,AO1738,"f",,Trigger)</f>
        <v>51475</v>
      </c>
      <c r="AR1738" s="158">
        <f>_xll.qlInterestRateIndexMaturity(Currency&amp;"ibor"&amp;Tenor,AQ1738,Trigger)</f>
        <v>51508</v>
      </c>
      <c r="AS1738" s="320">
        <f>_xll.qlIndexFixing($AC$5,AP1738,TRUE,_xll.ohTrigger(Trigger,Trigger1M))</f>
        <v>1.3665414610617434E-2</v>
      </c>
      <c r="AT1738" s="320">
        <f>_xll.qlIndexFixing($AU$1,AP1738,TRUE,_xll.ohTrigger(Trigger,Trigger1M))</f>
        <v>1.3984669494053749E-2</v>
      </c>
    </row>
    <row r="1739" spans="41:46" ht="11.25" customHeight="1" x14ac:dyDescent="0.25">
      <c r="AO1739" s="159" t="s">
        <v>90</v>
      </c>
      <c r="AP1739" s="158">
        <f>_xll.qlInterestRateIndexFixingDate(Currency&amp;"ibor"&amp;Tenor,AQ1739,Trigger)</f>
        <v>51480</v>
      </c>
      <c r="AQ1739" s="158">
        <f>_xll.qlCalendarAdvance(Calendar,AQ1738,AO1739,"f",,Trigger)</f>
        <v>51482</v>
      </c>
      <c r="AR1739" s="158">
        <f>_xll.qlInterestRateIndexMaturity(Currency&amp;"ibor"&amp;Tenor,AQ1739,Trigger)</f>
        <v>51515</v>
      </c>
      <c r="AS1739" s="320">
        <f>_xll.qlIndexFixing($AC$5,AP1739,TRUE,_xll.ohTrigger(Trigger,Trigger1M))</f>
        <v>1.3667698692682737E-2</v>
      </c>
      <c r="AT1739" s="320">
        <f>_xll.qlIndexFixing($AU$1,AP1739,TRUE,_xll.ohTrigger(Trigger,Trigger1M))</f>
        <v>1.3986680313678498E-2</v>
      </c>
    </row>
    <row r="1740" spans="41:46" ht="11.25" customHeight="1" x14ac:dyDescent="0.25">
      <c r="AO1740" s="159" t="s">
        <v>90</v>
      </c>
      <c r="AP1740" s="158">
        <f>_xll.qlInterestRateIndexFixingDate(Currency&amp;"ibor"&amp;Tenor,AQ1740,Trigger)</f>
        <v>51487</v>
      </c>
      <c r="AQ1740" s="158">
        <f>_xll.qlCalendarAdvance(Calendar,AQ1739,AO1740,"f",,Trigger)</f>
        <v>51489</v>
      </c>
      <c r="AR1740" s="158">
        <f>_xll.qlInterestRateIndexMaturity(Currency&amp;"ibor"&amp;Tenor,AQ1740,Trigger)</f>
        <v>51522</v>
      </c>
      <c r="AS1740" s="320">
        <f>_xll.qlIndexFixing($AC$5,AP1740,TRUE,_xll.ohTrigger(Trigger,Trigger1M))</f>
        <v>1.366998277522281E-2</v>
      </c>
      <c r="AT1740" s="320">
        <f>_xll.qlIndexFixing($AU$1,AP1740,TRUE,_xll.ohTrigger(Trigger,Trigger1M))</f>
        <v>1.3988681603406375E-2</v>
      </c>
    </row>
    <row r="1741" spans="41:46" ht="11.25" customHeight="1" x14ac:dyDescent="0.25">
      <c r="AO1741" s="159" t="s">
        <v>90</v>
      </c>
      <c r="AP1741" s="158">
        <f>_xll.qlInterestRateIndexFixingDate(Currency&amp;"ibor"&amp;Tenor,AQ1741,Trigger)</f>
        <v>51491</v>
      </c>
      <c r="AQ1741" s="158">
        <f>_xll.qlCalendarAdvance(Calendar,AQ1740,AO1741,"f",,Trigger)</f>
        <v>51497</v>
      </c>
      <c r="AR1741" s="158">
        <f>_xll.qlInterestRateIndexMaturity(Currency&amp;"ibor"&amp;Tenor,AQ1741,Trigger)</f>
        <v>51529</v>
      </c>
      <c r="AS1741" s="320">
        <f>_xll.qlIndexFixing($AC$5,AP1741,TRUE,_xll.ohTrigger(Trigger,Trigger1M))</f>
        <v>1.3672170486311308E-2</v>
      </c>
      <c r="AT1741" s="320">
        <f>_xll.qlIndexFixing($AU$1,AP1741,TRUE,_xll.ohTrigger(Trigger,Trigger1M))</f>
        <v>1.3990544022838003E-2</v>
      </c>
    </row>
    <row r="1742" spans="41:46" ht="11.25" customHeight="1" x14ac:dyDescent="0.25">
      <c r="AO1742" s="159" t="s">
        <v>90</v>
      </c>
      <c r="AP1742" s="158">
        <f>_xll.qlInterestRateIndexFixingDate(Currency&amp;"ibor"&amp;Tenor,AQ1742,Trigger)</f>
        <v>51501</v>
      </c>
      <c r="AQ1742" s="158">
        <f>_xll.qlCalendarAdvance(Calendar,AQ1741,AO1742,"f",,Trigger)</f>
        <v>51504</v>
      </c>
      <c r="AR1742" s="158">
        <f>_xll.qlInterestRateIndexMaturity(Currency&amp;"ibor"&amp;Tenor,AQ1742,Trigger)</f>
        <v>51536</v>
      </c>
      <c r="AS1742" s="320">
        <f>_xll.qlIndexFixing($AC$5,AP1742,TRUE,_xll.ohTrigger(Trigger,Trigger1M))</f>
        <v>1.3674454483145471E-2</v>
      </c>
      <c r="AT1742" s="320">
        <f>_xll.qlIndexFixing($AU$1,AP1742,TRUE,_xll.ohTrigger(Trigger,Trigger1M))</f>
        <v>1.399252541695678E-2</v>
      </c>
    </row>
    <row r="1743" spans="41:46" ht="11.25" customHeight="1" x14ac:dyDescent="0.25">
      <c r="AO1743" s="159" t="s">
        <v>90</v>
      </c>
      <c r="AP1743" s="158">
        <f>_xll.qlInterestRateIndexFixingDate(Currency&amp;"ibor"&amp;Tenor,AQ1743,Trigger)</f>
        <v>51509</v>
      </c>
      <c r="AQ1743" s="158">
        <f>_xll.qlCalendarAdvance(Calendar,AQ1742,AO1743,"f",,Trigger)</f>
        <v>51511</v>
      </c>
      <c r="AR1743" s="158">
        <f>_xll.qlInterestRateIndexMaturity(Currency&amp;"ibor"&amp;Tenor,AQ1743,Trigger)</f>
        <v>51543</v>
      </c>
      <c r="AS1743" s="320">
        <f>_xll.qlIndexFixing($AC$5,AP1743,TRUE,_xll.ohTrigger(Trigger,Trigger1M))</f>
        <v>1.3676738480441764E-2</v>
      </c>
      <c r="AT1743" s="320">
        <f>_xll.qlIndexFixing($AU$1,AP1743,TRUE,_xll.ohTrigger(Trigger,Trigger1M))</f>
        <v>1.3994497204759815E-2</v>
      </c>
    </row>
    <row r="1744" spans="41:46" ht="11.25" customHeight="1" x14ac:dyDescent="0.25">
      <c r="AO1744" s="159" t="s">
        <v>90</v>
      </c>
      <c r="AP1744" s="158">
        <f>_xll.qlInterestRateIndexFixingDate(Currency&amp;"ibor"&amp;Tenor,AQ1744,Trigger)</f>
        <v>51516</v>
      </c>
      <c r="AQ1744" s="158">
        <f>_xll.qlCalendarAdvance(Calendar,AQ1743,AO1744,"f",,Trigger)</f>
        <v>51518</v>
      </c>
      <c r="AR1744" s="158">
        <f>_xll.qlInterestRateIndexMaturity(Currency&amp;"ibor"&amp;Tenor,AQ1744,Trigger)</f>
        <v>51550</v>
      </c>
      <c r="AS1744" s="320">
        <f>_xll.qlIndexFixing($AC$5,AP1744,TRUE,_xll.ohTrigger(Trigger,Trigger1M))</f>
        <v>1.3679022478200187E-2</v>
      </c>
      <c r="AT1744" s="320">
        <f>_xll.qlIndexFixing($AU$1,AP1744,TRUE,_xll.ohTrigger(Trigger,Trigger1M))</f>
        <v>1.39964593612521E-2</v>
      </c>
    </row>
    <row r="1745" spans="41:46" ht="11.25" customHeight="1" x14ac:dyDescent="0.25">
      <c r="AO1745" s="159" t="s">
        <v>90</v>
      </c>
      <c r="AP1745" s="158">
        <f>_xll.qlInterestRateIndexFixingDate(Currency&amp;"ibor"&amp;Tenor,AQ1745,Trigger)</f>
        <v>51523</v>
      </c>
      <c r="AQ1745" s="158">
        <f>_xll.qlCalendarAdvance(Calendar,AQ1744,AO1745,"f",,Trigger)</f>
        <v>51525</v>
      </c>
      <c r="AR1745" s="158">
        <f>_xll.qlInterestRateIndexMaturity(Currency&amp;"ibor"&amp;Tenor,AQ1745,Trigger)</f>
        <v>51557</v>
      </c>
      <c r="AS1745" s="320">
        <f>_xll.qlIndexFixing($AC$5,AP1745,TRUE,_xll.ohTrigger(Trigger,Trigger1M))</f>
        <v>1.3681306476423238E-2</v>
      </c>
      <c r="AT1745" s="320">
        <f>_xll.qlIndexFixing($AU$1,AP1745,TRUE,_xll.ohTrigger(Trigger,Trigger1M))</f>
        <v>1.3998411861438631E-2</v>
      </c>
    </row>
    <row r="1746" spans="41:46" ht="11.25" customHeight="1" x14ac:dyDescent="0.25">
      <c r="AO1746" s="159" t="s">
        <v>90</v>
      </c>
      <c r="AP1746" s="158">
        <f>_xll.qlInterestRateIndexFixingDate(Currency&amp;"ibor"&amp;Tenor,AQ1746,Trigger)</f>
        <v>51530</v>
      </c>
      <c r="AQ1746" s="158">
        <f>_xll.qlCalendarAdvance(Calendar,AQ1745,AO1746,"f",,Trigger)</f>
        <v>51532</v>
      </c>
      <c r="AR1746" s="158">
        <f>_xll.qlInterestRateIndexMaturity(Currency&amp;"ibor"&amp;Tenor,AQ1746,Trigger)</f>
        <v>51560</v>
      </c>
      <c r="AS1746" s="320">
        <f>_xll.qlIndexFixing($AC$5,AP1746,TRUE,_xll.ohTrigger(Trigger,Trigger1M))</f>
        <v>1.3681898251489688E-2</v>
      </c>
      <c r="AT1746" s="320">
        <f>_xll.qlIndexFixing($AU$1,AP1746,TRUE,_xll.ohTrigger(Trigger,Trigger1M))</f>
        <v>1.39987142076649E-2</v>
      </c>
    </row>
    <row r="1747" spans="41:46" ht="11.25" customHeight="1" x14ac:dyDescent="0.25">
      <c r="AO1747" s="159" t="s">
        <v>90</v>
      </c>
      <c r="AP1747" s="158">
        <f>_xll.qlInterestRateIndexFixingDate(Currency&amp;"ibor"&amp;Tenor,AQ1747,Trigger)</f>
        <v>51537</v>
      </c>
      <c r="AQ1747" s="158">
        <f>_xll.qlCalendarAdvance(Calendar,AQ1746,AO1747,"f",,Trigger)</f>
        <v>51539</v>
      </c>
      <c r="AR1747" s="158">
        <f>_xll.qlInterestRateIndexMaturity(Currency&amp;"ibor"&amp;Tenor,AQ1747,Trigger)</f>
        <v>51567</v>
      </c>
      <c r="AS1747" s="320">
        <f>_xll.qlIndexFixing($AC$5,AP1747,TRUE,_xll.ohTrigger(Trigger,Trigger1M))</f>
        <v>1.3684181903474344E-2</v>
      </c>
      <c r="AT1747" s="320">
        <f>_xll.qlIndexFixing($AU$1,AP1747,TRUE,_xll.ohTrigger(Trigger,Trigger1M))</f>
        <v>1.400064980018545E-2</v>
      </c>
    </row>
    <row r="1748" spans="41:46" ht="11.25" customHeight="1" x14ac:dyDescent="0.25">
      <c r="AO1748" s="159" t="s">
        <v>90</v>
      </c>
      <c r="AP1748" s="158">
        <f>_xll.qlInterestRateIndexFixingDate(Currency&amp;"ibor"&amp;Tenor,AQ1748,Trigger)</f>
        <v>51544</v>
      </c>
      <c r="AQ1748" s="158">
        <f>_xll.qlCalendarAdvance(Calendar,AQ1747,AO1748,"f",,Trigger)</f>
        <v>51546</v>
      </c>
      <c r="AR1748" s="158">
        <f>_xll.qlInterestRateIndexMaturity(Currency&amp;"ibor"&amp;Tenor,AQ1748,Trigger)</f>
        <v>51574</v>
      </c>
      <c r="AS1748" s="320">
        <f>_xll.qlIndexFixing($AC$5,AP1748,TRUE,_xll.ohTrigger(Trigger,Trigger1M))</f>
        <v>1.3686465555861536E-2</v>
      </c>
      <c r="AT1748" s="320">
        <f>_xll.qlIndexFixing($AU$1,AP1748,TRUE,_xll.ohTrigger(Trigger,Trigger1M))</f>
        <v>1.4002575670026194E-2</v>
      </c>
    </row>
    <row r="1749" spans="41:46" ht="11.25" customHeight="1" x14ac:dyDescent="0.25">
      <c r="AO1749" s="159" t="s">
        <v>90</v>
      </c>
      <c r="AP1749" s="158">
        <f>_xll.qlInterestRateIndexFixingDate(Currency&amp;"ibor"&amp;Tenor,AQ1749,Trigger)</f>
        <v>51551</v>
      </c>
      <c r="AQ1749" s="158">
        <f>_xll.qlCalendarAdvance(Calendar,AQ1748,AO1749,"f",,Trigger)</f>
        <v>51553</v>
      </c>
      <c r="AR1749" s="158">
        <f>_xll.qlInterestRateIndexMaturity(Currency&amp;"ibor"&amp;Tenor,AQ1749,Trigger)</f>
        <v>51581</v>
      </c>
      <c r="AS1749" s="320">
        <f>_xll.qlIndexFixing($AC$5,AP1749,TRUE,_xll.ohTrigger(Trigger,Trigger1M))</f>
        <v>1.3688749208656972E-2</v>
      </c>
      <c r="AT1749" s="320">
        <f>_xll.qlIndexFixing($AU$1,AP1749,TRUE,_xll.ohTrigger(Trigger,Trigger1M))</f>
        <v>1.4004491792192843E-2</v>
      </c>
    </row>
    <row r="1750" spans="41:46" ht="11.25" customHeight="1" x14ac:dyDescent="0.25">
      <c r="AO1750" s="159" t="s">
        <v>90</v>
      </c>
      <c r="AP1750" s="158">
        <f>_xll.qlInterestRateIndexFixingDate(Currency&amp;"ibor"&amp;Tenor,AQ1750,Trigger)</f>
        <v>51558</v>
      </c>
      <c r="AQ1750" s="158">
        <f>_xll.qlCalendarAdvance(Calendar,AQ1749,AO1750,"f",,Trigger)</f>
        <v>51560</v>
      </c>
      <c r="AR1750" s="158">
        <f>_xll.qlInterestRateIndexMaturity(Currency&amp;"ibor"&amp;Tenor,AQ1750,Trigger)</f>
        <v>51589</v>
      </c>
      <c r="AS1750" s="320">
        <f>_xll.qlIndexFixing($AC$5,AP1750,TRUE,_xll.ohTrigger(Trigger,Trigger1M))</f>
        <v>1.3691456236513131E-2</v>
      </c>
      <c r="AT1750" s="320">
        <f>_xll.qlIndexFixing($AU$1,AP1750,TRUE,_xll.ohTrigger(Trigger,Trigger1M))</f>
        <v>1.4006805840917796E-2</v>
      </c>
    </row>
    <row r="1751" spans="41:46" ht="11.25" customHeight="1" x14ac:dyDescent="0.25">
      <c r="AO1751" s="159" t="s">
        <v>90</v>
      </c>
      <c r="AP1751" s="158">
        <f>_xll.qlInterestRateIndexFixingDate(Currency&amp;"ibor"&amp;Tenor,AQ1751,Trigger)</f>
        <v>51565</v>
      </c>
      <c r="AQ1751" s="158">
        <f>_xll.qlCalendarAdvance(Calendar,AQ1750,AO1751,"f",,Trigger)</f>
        <v>51567</v>
      </c>
      <c r="AR1751" s="158">
        <f>_xll.qlInterestRateIndexMaturity(Currency&amp;"ibor"&amp;Tenor,AQ1751,Trigger)</f>
        <v>51599</v>
      </c>
      <c r="AS1751" s="320">
        <f>_xll.qlIndexFixing($AC$5,AP1751,TRUE,_xll.ohTrigger(Trigger,Trigger1M))</f>
        <v>1.3695010475483771E-2</v>
      </c>
      <c r="AT1751" s="320">
        <f>_xll.qlIndexFixing($AU$1,AP1751,TRUE,_xll.ohTrigger(Trigger,Trigger1M))</f>
        <v>1.4009922680374154E-2</v>
      </c>
    </row>
    <row r="1752" spans="41:46" ht="11.25" customHeight="1" x14ac:dyDescent="0.25">
      <c r="AO1752" s="159" t="s">
        <v>90</v>
      </c>
      <c r="AP1752" s="158">
        <f>_xll.qlInterestRateIndexFixingDate(Currency&amp;"ibor"&amp;Tenor,AQ1752,Trigger)</f>
        <v>51572</v>
      </c>
      <c r="AQ1752" s="158">
        <f>_xll.qlCalendarAdvance(Calendar,AQ1751,AO1752,"f",,Trigger)</f>
        <v>51574</v>
      </c>
      <c r="AR1752" s="158">
        <f>_xll.qlInterestRateIndexMaturity(Currency&amp;"ibor"&amp;Tenor,AQ1752,Trigger)</f>
        <v>51606</v>
      </c>
      <c r="AS1752" s="320">
        <f>_xll.qlIndexFixing($AC$5,AP1752,TRUE,_xll.ohTrigger(Trigger,Trigger1M))</f>
        <v>1.3697294476951727E-2</v>
      </c>
      <c r="AT1752" s="320">
        <f>_xll.qlIndexFixing($AU$1,AP1752,TRUE,_xll.ohTrigger(Trigger,Trigger1M))</f>
        <v>1.4011806886532752E-2</v>
      </c>
    </row>
    <row r="1753" spans="41:46" ht="11.25" customHeight="1" x14ac:dyDescent="0.25">
      <c r="AO1753" s="159" t="s">
        <v>90</v>
      </c>
      <c r="AP1753" s="158">
        <f>_xll.qlInterestRateIndexFixingDate(Currency&amp;"ibor"&amp;Tenor,AQ1753,Trigger)</f>
        <v>51579</v>
      </c>
      <c r="AQ1753" s="158">
        <f>_xll.qlCalendarAdvance(Calendar,AQ1752,AO1753,"f",,Trigger)</f>
        <v>51581</v>
      </c>
      <c r="AR1753" s="158">
        <f>_xll.qlInterestRateIndexMaturity(Currency&amp;"ibor"&amp;Tenor,AQ1753,Trigger)</f>
        <v>51614</v>
      </c>
      <c r="AS1753" s="320">
        <f>_xll.qlIndexFixing($AC$5,AP1753,TRUE,_xll.ohTrigger(Trigger,Trigger1M))</f>
        <v>1.3700002190171808E-2</v>
      </c>
      <c r="AT1753" s="320">
        <f>_xll.qlIndexFixing($AU$1,AP1753,TRUE,_xll.ohTrigger(Trigger,Trigger1M))</f>
        <v>1.4014086844526895E-2</v>
      </c>
    </row>
    <row r="1754" spans="41:46" ht="11.25" customHeight="1" x14ac:dyDescent="0.25">
      <c r="AO1754" s="159" t="s">
        <v>90</v>
      </c>
      <c r="AP1754" s="158">
        <f>_xll.qlInterestRateIndexFixingDate(Currency&amp;"ibor"&amp;Tenor,AQ1754,Trigger)</f>
        <v>51586</v>
      </c>
      <c r="AQ1754" s="158">
        <f>_xll.qlCalendarAdvance(Calendar,AQ1753,AO1754,"f",,Trigger)</f>
        <v>51588</v>
      </c>
      <c r="AR1754" s="158">
        <f>_xll.qlInterestRateIndexMaturity(Currency&amp;"ibor"&amp;Tenor,AQ1754,Trigger)</f>
        <v>51620</v>
      </c>
      <c r="AS1754" s="320">
        <f>_xll.qlIndexFixing($AC$5,AP1754,TRUE,_xll.ohTrigger(Trigger,Trigger1M))</f>
        <v>1.3701862481269034E-2</v>
      </c>
      <c r="AT1754" s="320">
        <f>_xll.qlIndexFixing($AU$1,AP1754,TRUE,_xll.ohTrigger(Trigger,Trigger1M))</f>
        <v>1.401554570504504E-2</v>
      </c>
    </row>
    <row r="1755" spans="41:46" ht="11.25" customHeight="1" x14ac:dyDescent="0.25">
      <c r="AO1755" s="159" t="s">
        <v>90</v>
      </c>
      <c r="AP1755" s="158">
        <f>_xll.qlInterestRateIndexFixingDate(Currency&amp;"ibor"&amp;Tenor,AQ1755,Trigger)</f>
        <v>51593</v>
      </c>
      <c r="AQ1755" s="158">
        <f>_xll.qlCalendarAdvance(Calendar,AQ1754,AO1755,"f",,Trigger)</f>
        <v>51595</v>
      </c>
      <c r="AR1755" s="158">
        <f>_xll.qlInterestRateIndexMaturity(Currency&amp;"ibor"&amp;Tenor,AQ1755,Trigger)</f>
        <v>51627</v>
      </c>
      <c r="AS1755" s="320">
        <f>_xll.qlIndexFixing($AC$5,AP1755,TRUE,_xll.ohTrigger(Trigger,Trigger1M))</f>
        <v>1.3704146484120883E-2</v>
      </c>
      <c r="AT1755" s="320">
        <f>_xll.qlIndexFixing($AU$1,AP1755,TRUE,_xll.ohTrigger(Trigger,Trigger1M))</f>
        <v>1.4017400267403723E-2</v>
      </c>
    </row>
    <row r="1756" spans="41:46" ht="11.25" customHeight="1" x14ac:dyDescent="0.25">
      <c r="AO1756" s="159" t="s">
        <v>90</v>
      </c>
      <c r="AP1756" s="158">
        <f>_xll.qlInterestRateIndexFixingDate(Currency&amp;"ibor"&amp;Tenor,AQ1756,Trigger)</f>
        <v>51600</v>
      </c>
      <c r="AQ1756" s="158">
        <f>_xll.qlCalendarAdvance(Calendar,AQ1755,AO1756,"f",,Trigger)</f>
        <v>51602</v>
      </c>
      <c r="AR1756" s="158">
        <f>_xll.qlInterestRateIndexMaturity(Currency&amp;"ibor"&amp;Tenor,AQ1756,Trigger)</f>
        <v>51634</v>
      </c>
      <c r="AS1756" s="320">
        <f>_xll.qlIndexFixing($AC$5,AP1756,TRUE,_xll.ohTrigger(Trigger,Trigger1M))</f>
        <v>1.3706430487439858E-2</v>
      </c>
      <c r="AT1756" s="320">
        <f>_xll.qlIndexFixing($AU$1,AP1756,TRUE,_xll.ohTrigger(Trigger,Trigger1M))</f>
        <v>1.4019244898501593E-2</v>
      </c>
    </row>
    <row r="1757" spans="41:46" ht="11.25" customHeight="1" x14ac:dyDescent="0.25">
      <c r="AO1757" s="159" t="s">
        <v>90</v>
      </c>
      <c r="AP1757" s="158">
        <f>_xll.qlInterestRateIndexFixingDate(Currency&amp;"ibor"&amp;Tenor,AQ1757,Trigger)</f>
        <v>51607</v>
      </c>
      <c r="AQ1757" s="158">
        <f>_xll.qlCalendarAdvance(Calendar,AQ1756,AO1757,"f",,Trigger)</f>
        <v>51609</v>
      </c>
      <c r="AR1757" s="158">
        <f>_xll.qlInterestRateIndexMaturity(Currency&amp;"ibor"&amp;Tenor,AQ1757,Trigger)</f>
        <v>51641</v>
      </c>
      <c r="AS1757" s="320">
        <f>_xll.qlIndexFixing($AC$5,AP1757,TRUE,_xll.ohTrigger(Trigger,Trigger1M))</f>
        <v>1.3702139661894985E-2</v>
      </c>
      <c r="AT1757" s="320">
        <f>_xll.qlIndexFixing($AU$1,AP1757,TRUE,_xll.ohTrigger(Trigger,Trigger1M))</f>
        <v>1.402107957334614E-2</v>
      </c>
    </row>
    <row r="1758" spans="41:46" ht="11.25" customHeight="1" x14ac:dyDescent="0.25">
      <c r="AO1758" s="159" t="s">
        <v>90</v>
      </c>
      <c r="AP1758" s="158">
        <f>_xll.qlInterestRateIndexFixingDate(Currency&amp;"ibor"&amp;Tenor,AQ1758,Trigger)</f>
        <v>51614</v>
      </c>
      <c r="AQ1758" s="158">
        <f>_xll.qlCalendarAdvance(Calendar,AQ1757,AO1758,"f",,Trigger)</f>
        <v>51616</v>
      </c>
      <c r="AR1758" s="158">
        <f>_xll.qlInterestRateIndexMaturity(Currency&amp;"ibor"&amp;Tenor,AQ1758,Trigger)</f>
        <v>51648</v>
      </c>
      <c r="AS1758" s="320">
        <f>_xll.qlIndexFixing($AC$5,AP1758,TRUE,_xll.ohTrigger(Trigger,Trigger1M))</f>
        <v>1.369674254275588E-2</v>
      </c>
      <c r="AT1758" s="320">
        <f>_xll.qlIndexFixing($AU$1,AP1758,TRUE,_xll.ohTrigger(Trigger,Trigger1M))</f>
        <v>1.4022904266939862E-2</v>
      </c>
    </row>
    <row r="1759" spans="41:46" ht="11.25" customHeight="1" x14ac:dyDescent="0.25">
      <c r="AO1759" s="159" t="s">
        <v>90</v>
      </c>
      <c r="AP1759" s="158">
        <f>_xll.qlInterestRateIndexFixingDate(Currency&amp;"ibor"&amp;Tenor,AQ1759,Trigger)</f>
        <v>51620</v>
      </c>
      <c r="AQ1759" s="158">
        <f>_xll.qlCalendarAdvance(Calendar,AQ1758,AO1759,"f",,Trigger)</f>
        <v>51623</v>
      </c>
      <c r="AR1759" s="158">
        <f>_xll.qlInterestRateIndexMaturity(Currency&amp;"ibor"&amp;Tenor,AQ1759,Trigger)</f>
        <v>51655</v>
      </c>
      <c r="AS1759" s="320">
        <f>_xll.qlIndexFixing($AC$5,AP1759,TRUE,_xll.ohTrigger(Trigger,Trigger1M))</f>
        <v>1.369133412807727E-2</v>
      </c>
      <c r="AT1759" s="320">
        <f>_xll.qlIndexFixing($AU$1,AP1759,TRUE,_xll.ohTrigger(Trigger,Trigger1M))</f>
        <v>1.4024718954287752E-2</v>
      </c>
    </row>
    <row r="1760" spans="41:46" ht="11.25" customHeight="1" x14ac:dyDescent="0.25">
      <c r="AO1760" s="159" t="s">
        <v>90</v>
      </c>
      <c r="AP1760" s="158">
        <f>_xll.qlInterestRateIndexFixingDate(Currency&amp;"ibor"&amp;Tenor,AQ1760,Trigger)</f>
        <v>51628</v>
      </c>
      <c r="AQ1760" s="158">
        <f>_xll.qlCalendarAdvance(Calendar,AQ1759,AO1760,"f",,Trigger)</f>
        <v>51630</v>
      </c>
      <c r="AR1760" s="158">
        <f>_xll.qlInterestRateIndexMaturity(Currency&amp;"ibor"&amp;Tenor,AQ1760,Trigger)</f>
        <v>51662</v>
      </c>
      <c r="AS1760" s="320">
        <f>_xll.qlIndexFixing($AC$5,AP1760,TRUE,_xll.ohTrigger(Trigger,Trigger1M))</f>
        <v>1.3685914417864153E-2</v>
      </c>
      <c r="AT1760" s="320">
        <f>_xll.qlIndexFixing($AU$1,AP1760,TRUE,_xll.ohTrigger(Trigger,Trigger1M))</f>
        <v>1.4026523610394803E-2</v>
      </c>
    </row>
    <row r="1761" spans="41:46" ht="11.25" customHeight="1" x14ac:dyDescent="0.25">
      <c r="AO1761" s="159" t="s">
        <v>90</v>
      </c>
      <c r="AP1761" s="158">
        <f>_xll.qlInterestRateIndexFixingDate(Currency&amp;"ibor"&amp;Tenor,AQ1761,Trigger)</f>
        <v>51635</v>
      </c>
      <c r="AQ1761" s="158">
        <f>_xll.qlCalendarAdvance(Calendar,AQ1760,AO1761,"f",,Trigger)</f>
        <v>51637</v>
      </c>
      <c r="AR1761" s="158">
        <f>_xll.qlInterestRateIndexMaturity(Currency&amp;"ibor"&amp;Tenor,AQ1761,Trigger)</f>
        <v>51669</v>
      </c>
      <c r="AS1761" s="320">
        <f>_xll.qlIndexFixing($AC$5,AP1761,TRUE,_xll.ohTrigger(Trigger,Trigger1M))</f>
        <v>1.3682674094981639E-2</v>
      </c>
      <c r="AT1761" s="320">
        <f>_xll.qlIndexFixing($AU$1,AP1761,TRUE,_xll.ohTrigger(Trigger,Trigger1M))</f>
        <v>1.4028318210263513E-2</v>
      </c>
    </row>
    <row r="1762" spans="41:46" ht="11.25" customHeight="1" x14ac:dyDescent="0.25">
      <c r="AO1762" s="159" t="s">
        <v>90</v>
      </c>
      <c r="AP1762" s="158">
        <f>_xll.qlInterestRateIndexFixingDate(Currency&amp;"ibor"&amp;Tenor,AQ1762,Trigger)</f>
        <v>51642</v>
      </c>
      <c r="AQ1762" s="158">
        <f>_xll.qlCalendarAdvance(Calendar,AQ1761,AO1762,"f",,Trigger)</f>
        <v>51644</v>
      </c>
      <c r="AR1762" s="158">
        <f>_xll.qlInterestRateIndexMaturity(Currency&amp;"ibor"&amp;Tenor,AQ1762,Trigger)</f>
        <v>51676</v>
      </c>
      <c r="AS1762" s="320">
        <f>_xll.qlIndexFixing($AC$5,AP1762,TRUE,_xll.ohTrigger(Trigger,Trigger1M))</f>
        <v>1.3684906445368683E-2</v>
      </c>
      <c r="AT1762" s="320">
        <f>_xll.qlIndexFixing($AU$1,AP1762,TRUE,_xll.ohTrigger(Trigger,Trigger1M))</f>
        <v>1.4030102728896376E-2</v>
      </c>
    </row>
    <row r="1763" spans="41:46" ht="11.25" customHeight="1" x14ac:dyDescent="0.25">
      <c r="AO1763" s="159" t="s">
        <v>90</v>
      </c>
      <c r="AP1763" s="158">
        <f>_xll.qlInterestRateIndexFixingDate(Currency&amp;"ibor"&amp;Tenor,AQ1763,Trigger)</f>
        <v>51649</v>
      </c>
      <c r="AQ1763" s="158">
        <f>_xll.qlCalendarAdvance(Calendar,AQ1762,AO1763,"f",,Trigger)</f>
        <v>51651</v>
      </c>
      <c r="AR1763" s="158">
        <f>_xll.qlInterestRateIndexMaturity(Currency&amp;"ibor"&amp;Tenor,AQ1763,Trigger)</f>
        <v>51680</v>
      </c>
      <c r="AS1763" s="320">
        <f>_xll.qlIndexFixing($AC$5,AP1763,TRUE,_xll.ohTrigger(Trigger,Trigger1M))</f>
        <v>1.3685880261771888E-2</v>
      </c>
      <c r="AT1763" s="320">
        <f>_xll.qlIndexFixing($AU$1,AP1763,TRUE,_xll.ohTrigger(Trigger,Trigger1M))</f>
        <v>1.4030679364922373E-2</v>
      </c>
    </row>
    <row r="1764" spans="41:46" ht="11.25" customHeight="1" x14ac:dyDescent="0.25">
      <c r="AO1764" s="159" t="s">
        <v>90</v>
      </c>
      <c r="AP1764" s="158">
        <f>_xll.qlInterestRateIndexFixingDate(Currency&amp;"ibor"&amp;Tenor,AQ1764,Trigger)</f>
        <v>51656</v>
      </c>
      <c r="AQ1764" s="158">
        <f>_xll.qlCalendarAdvance(Calendar,AQ1763,AO1764,"f",,Trigger)</f>
        <v>51658</v>
      </c>
      <c r="AR1764" s="158">
        <f>_xll.qlInterestRateIndexMaturity(Currency&amp;"ibor"&amp;Tenor,AQ1764,Trigger)</f>
        <v>51690</v>
      </c>
      <c r="AS1764" s="320">
        <f>_xll.qlIndexFixing($AC$5,AP1764,TRUE,_xll.ohTrigger(Trigger,Trigger1M))</f>
        <v>1.3689371147474205E-2</v>
      </c>
      <c r="AT1764" s="320">
        <f>_xll.qlIndexFixing($AU$1,AP1764,TRUE,_xll.ohTrigger(Trigger,Trigger1M))</f>
        <v>1.4033641422482035E-2</v>
      </c>
    </row>
    <row r="1765" spans="41:46" ht="11.25" customHeight="1" x14ac:dyDescent="0.25">
      <c r="AO1765" s="159" t="s">
        <v>90</v>
      </c>
      <c r="AP1765" s="158">
        <f>_xll.qlInterestRateIndexFixingDate(Currency&amp;"ibor"&amp;Tenor,AQ1765,Trigger)</f>
        <v>51663</v>
      </c>
      <c r="AQ1765" s="158">
        <f>_xll.qlCalendarAdvance(Calendar,AQ1764,AO1765,"f",,Trigger)</f>
        <v>51665</v>
      </c>
      <c r="AR1765" s="158">
        <f>_xll.qlInterestRateIndexMaturity(Currency&amp;"ibor"&amp;Tenor,AQ1765,Trigger)</f>
        <v>51697</v>
      </c>
      <c r="AS1765" s="320">
        <f>_xll.qlIndexFixing($AC$5,AP1765,TRUE,_xll.ohTrigger(Trigger,Trigger1M))</f>
        <v>1.3691603499192684E-2</v>
      </c>
      <c r="AT1765" s="320">
        <f>_xll.qlIndexFixing($AU$1,AP1765,TRUE,_xll.ohTrigger(Trigger,Trigger1M))</f>
        <v>1.4035395547444818E-2</v>
      </c>
    </row>
    <row r="1766" spans="41:46" ht="11.25" customHeight="1" x14ac:dyDescent="0.25">
      <c r="AO1766" s="159" t="s">
        <v>90</v>
      </c>
      <c r="AP1766" s="158">
        <f>_xll.qlInterestRateIndexFixingDate(Currency&amp;"ibor"&amp;Tenor,AQ1766,Trigger)</f>
        <v>51670</v>
      </c>
      <c r="AQ1766" s="158">
        <f>_xll.qlCalendarAdvance(Calendar,AQ1765,AO1766,"f",,Trigger)</f>
        <v>51672</v>
      </c>
      <c r="AR1766" s="158">
        <f>_xll.qlInterestRateIndexMaturity(Currency&amp;"ibor"&amp;Tenor,AQ1766,Trigger)</f>
        <v>51704</v>
      </c>
      <c r="AS1766" s="320">
        <f>_xll.qlIndexFixing($AC$5,AP1766,TRUE,_xll.ohTrigger(Trigger,Trigger1M))</f>
        <v>1.3693835851350811E-2</v>
      </c>
      <c r="AT1766" s="320">
        <f>_xll.qlIndexFixing($AU$1,AP1766,TRUE,_xll.ohTrigger(Trigger,Trigger1M))</f>
        <v>1.403713949119173E-2</v>
      </c>
    </row>
    <row r="1767" spans="41:46" ht="11.25" customHeight="1" x14ac:dyDescent="0.25">
      <c r="AO1767" s="159" t="s">
        <v>90</v>
      </c>
      <c r="AP1767" s="158">
        <f>_xll.qlInterestRateIndexFixingDate(Currency&amp;"ibor"&amp;Tenor,AQ1767,Trigger)</f>
        <v>51677</v>
      </c>
      <c r="AQ1767" s="158">
        <f>_xll.qlCalendarAdvance(Calendar,AQ1766,AO1767,"f",,Trigger)</f>
        <v>51679</v>
      </c>
      <c r="AR1767" s="158">
        <f>_xll.qlInterestRateIndexMaturity(Currency&amp;"ibor"&amp;Tenor,AQ1767,Trigger)</f>
        <v>51711</v>
      </c>
      <c r="AS1767" s="320">
        <f>_xll.qlIndexFixing($AC$5,AP1767,TRUE,_xll.ohTrigger(Trigger,Trigger1M))</f>
        <v>1.3696068203951084E-2</v>
      </c>
      <c r="AT1767" s="320">
        <f>_xll.qlIndexFixing($AU$1,AP1767,TRUE,_xll.ohTrigger(Trigger,Trigger1M))</f>
        <v>1.4038873228725268E-2</v>
      </c>
    </row>
    <row r="1768" spans="41:46" ht="11.25" customHeight="1" x14ac:dyDescent="0.25">
      <c r="AO1768" s="159" t="s">
        <v>90</v>
      </c>
      <c r="AP1768" s="158">
        <f>_xll.qlInterestRateIndexFixingDate(Currency&amp;"ibor"&amp;Tenor,AQ1768,Trigger)</f>
        <v>51684</v>
      </c>
      <c r="AQ1768" s="158">
        <f>_xll.qlCalendarAdvance(Calendar,AQ1767,AO1768,"f",,Trigger)</f>
        <v>51686</v>
      </c>
      <c r="AR1768" s="158">
        <f>_xll.qlInterestRateIndexMaturity(Currency&amp;"ibor"&amp;Tenor,AQ1768,Trigger)</f>
        <v>51718</v>
      </c>
      <c r="AS1768" s="320">
        <f>_xll.qlIndexFixing($AC$5,AP1768,TRUE,_xll.ohTrigger(Trigger,Trigger1M))</f>
        <v>1.3698300556996001E-2</v>
      </c>
      <c r="AT1768" s="320">
        <f>_xll.qlIndexFixing($AU$1,AP1768,TRUE,_xll.ohTrigger(Trigger,Trigger1M))</f>
        <v>1.4040596735055422E-2</v>
      </c>
    </row>
    <row r="1769" spans="41:46" ht="11.25" customHeight="1" x14ac:dyDescent="0.25">
      <c r="AO1769" s="159" t="s">
        <v>90</v>
      </c>
      <c r="AP1769" s="158">
        <f>_xll.qlInterestRateIndexFixingDate(Currency&amp;"ibor"&amp;Tenor,AQ1769,Trigger)</f>
        <v>51691</v>
      </c>
      <c r="AQ1769" s="158">
        <f>_xll.qlCalendarAdvance(Calendar,AQ1768,AO1769,"f",,Trigger)</f>
        <v>51693</v>
      </c>
      <c r="AR1769" s="158">
        <f>_xll.qlInterestRateIndexMaturity(Currency&amp;"ibor"&amp;Tenor,AQ1769,Trigger)</f>
        <v>51725</v>
      </c>
      <c r="AS1769" s="320">
        <f>_xll.qlIndexFixing($AC$5,AP1769,TRUE,_xll.ohTrigger(Trigger,Trigger1M))</f>
        <v>1.3700532910480567E-2</v>
      </c>
      <c r="AT1769" s="320">
        <f>_xll.qlIndexFixing($AU$1,AP1769,TRUE,_xll.ohTrigger(Trigger,Trigger1M))</f>
        <v>1.4042309985179691E-2</v>
      </c>
    </row>
    <row r="1770" spans="41:46" ht="11.25" customHeight="1" x14ac:dyDescent="0.25">
      <c r="AO1770" s="159" t="s">
        <v>90</v>
      </c>
      <c r="AP1770" s="158">
        <f>_xll.qlInterestRateIndexFixingDate(Currency&amp;"ibor"&amp;Tenor,AQ1770,Trigger)</f>
        <v>51698</v>
      </c>
      <c r="AQ1770" s="158">
        <f>_xll.qlCalendarAdvance(Calendar,AQ1769,AO1770,"f",,Trigger)</f>
        <v>51700</v>
      </c>
      <c r="AR1770" s="158">
        <f>_xll.qlInterestRateIndexMaturity(Currency&amp;"ibor"&amp;Tenor,AQ1770,Trigger)</f>
        <v>51732</v>
      </c>
      <c r="AS1770" s="320">
        <f>_xll.qlIndexFixing($AC$5,AP1770,TRUE,_xll.ohTrigger(Trigger,Trigger1M))</f>
        <v>1.3702765264409777E-2</v>
      </c>
      <c r="AT1770" s="320">
        <f>_xll.qlIndexFixing($AU$1,AP1770,TRUE,_xll.ohTrigger(Trigger,Trigger1M))</f>
        <v>1.4044012954108065E-2</v>
      </c>
    </row>
    <row r="1771" spans="41:46" ht="11.25" customHeight="1" x14ac:dyDescent="0.25">
      <c r="AO1771" s="159" t="s">
        <v>90</v>
      </c>
      <c r="AP1771" s="158">
        <f>_xll.qlInterestRateIndexFixingDate(Currency&amp;"ibor"&amp;Tenor,AQ1771,Trigger)</f>
        <v>51705</v>
      </c>
      <c r="AQ1771" s="158">
        <f>_xll.qlCalendarAdvance(Calendar,AQ1770,AO1771,"f",,Trigger)</f>
        <v>51707</v>
      </c>
      <c r="AR1771" s="158">
        <f>_xll.qlInterestRateIndexMaturity(Currency&amp;"ibor"&amp;Tenor,AQ1771,Trigger)</f>
        <v>51739</v>
      </c>
      <c r="AS1771" s="320">
        <f>_xll.qlIndexFixing($AC$5,AP1771,TRUE,_xll.ohTrigger(Trigger,Trigger1M))</f>
        <v>1.3704997618781134E-2</v>
      </c>
      <c r="AT1771" s="320">
        <f>_xll.qlIndexFixing($AU$1,AP1771,TRUE,_xll.ohTrigger(Trigger,Trigger1M))</f>
        <v>1.4045705616845539E-2</v>
      </c>
    </row>
    <row r="1772" spans="41:46" ht="11.25" customHeight="1" x14ac:dyDescent="0.25">
      <c r="AO1772" s="159" t="s">
        <v>90</v>
      </c>
      <c r="AP1772" s="158">
        <f>_xll.qlInterestRateIndexFixingDate(Currency&amp;"ibor"&amp;Tenor,AQ1772,Trigger)</f>
        <v>51712</v>
      </c>
      <c r="AQ1772" s="158">
        <f>_xll.qlCalendarAdvance(Calendar,AQ1771,AO1772,"f",,Trigger)</f>
        <v>51714</v>
      </c>
      <c r="AR1772" s="158">
        <f>_xll.qlInterestRateIndexMaturity(Currency&amp;"ibor"&amp;Tenor,AQ1772,Trigger)</f>
        <v>51746</v>
      </c>
      <c r="AS1772" s="320">
        <f>_xll.qlIndexFixing($AC$5,AP1772,TRUE,_xll.ohTrigger(Trigger,Trigger1M))</f>
        <v>1.3707229973592139E-2</v>
      </c>
      <c r="AT1772" s="320">
        <f>_xll.qlIndexFixing($AU$1,AP1772,TRUE,_xll.ohTrigger(Trigger,Trigger1M))</f>
        <v>1.4047387948387113E-2</v>
      </c>
    </row>
    <row r="1773" spans="41:46" ht="11.25" customHeight="1" x14ac:dyDescent="0.25">
      <c r="AO1773" s="159" t="s">
        <v>90</v>
      </c>
      <c r="AP1773" s="158">
        <f>_xll.qlInterestRateIndexFixingDate(Currency&amp;"ibor"&amp;Tenor,AQ1773,Trigger)</f>
        <v>51719</v>
      </c>
      <c r="AQ1773" s="158">
        <f>_xll.qlCalendarAdvance(Calendar,AQ1772,AO1773,"f",,Trigger)</f>
        <v>51721</v>
      </c>
      <c r="AR1773" s="158">
        <f>_xll.qlInterestRateIndexMaturity(Currency&amp;"ibor"&amp;Tenor,AQ1773,Trigger)</f>
        <v>51753</v>
      </c>
      <c r="AS1773" s="320">
        <f>_xll.qlIndexFixing($AC$5,AP1773,TRUE,_xll.ohTrigger(Trigger,Trigger1M))</f>
        <v>1.3709462328847788E-2</v>
      </c>
      <c r="AT1773" s="320">
        <f>_xll.qlIndexFixing($AU$1,AP1773,TRUE,_xll.ohTrigger(Trigger,Trigger1M))</f>
        <v>1.4049059923752771E-2</v>
      </c>
    </row>
    <row r="1774" spans="41:46" ht="11.25" customHeight="1" x14ac:dyDescent="0.25">
      <c r="AO1774" s="159" t="s">
        <v>90</v>
      </c>
      <c r="AP1774" s="158">
        <f>_xll.qlInterestRateIndexFixingDate(Currency&amp;"ibor"&amp;Tenor,AQ1774,Trigger)</f>
        <v>51726</v>
      </c>
      <c r="AQ1774" s="158">
        <f>_xll.qlCalendarAdvance(Calendar,AQ1773,AO1774,"f",,Trigger)</f>
        <v>51728</v>
      </c>
      <c r="AR1774" s="158">
        <f>_xll.qlInterestRateIndexMaturity(Currency&amp;"ibor"&amp;Tenor,AQ1774,Trigger)</f>
        <v>51760</v>
      </c>
      <c r="AS1774" s="320">
        <f>_xll.qlIndexFixing($AC$5,AP1774,TRUE,_xll.ohTrigger(Trigger,Trigger1M))</f>
        <v>1.3711694684548081E-2</v>
      </c>
      <c r="AT1774" s="320">
        <f>_xll.qlIndexFixing($AU$1,AP1774,TRUE,_xll.ohTrigger(Trigger,Trigger1M))</f>
        <v>1.4050721517935016E-2</v>
      </c>
    </row>
    <row r="1775" spans="41:46" ht="11.25" customHeight="1" x14ac:dyDescent="0.25">
      <c r="AO1775" s="159" t="s">
        <v>90</v>
      </c>
      <c r="AP1775" s="158">
        <f>_xll.qlInterestRateIndexFixingDate(Currency&amp;"ibor"&amp;Tenor,AQ1775,Trigger)</f>
        <v>51733</v>
      </c>
      <c r="AQ1775" s="158">
        <f>_xll.qlCalendarAdvance(Calendar,AQ1774,AO1775,"f",,Trigger)</f>
        <v>51735</v>
      </c>
      <c r="AR1775" s="158">
        <f>_xll.qlInterestRateIndexMaturity(Currency&amp;"ibor"&amp;Tenor,AQ1775,Trigger)</f>
        <v>51767</v>
      </c>
      <c r="AS1775" s="320">
        <f>_xll.qlIndexFixing($AC$5,AP1775,TRUE,_xll.ohTrigger(Trigger,Trigger1M))</f>
        <v>1.3713927040688023E-2</v>
      </c>
      <c r="AT1775" s="320">
        <f>_xll.qlIndexFixing($AU$1,AP1775,TRUE,_xll.ohTrigger(Trigger,Trigger1M))</f>
        <v>1.4052372705941341E-2</v>
      </c>
    </row>
    <row r="1776" spans="41:46" ht="11.25" customHeight="1" x14ac:dyDescent="0.25">
      <c r="AO1776" s="159" t="s">
        <v>90</v>
      </c>
      <c r="AP1776" s="158">
        <f>_xll.qlInterestRateIndexFixingDate(Currency&amp;"ibor"&amp;Tenor,AQ1776,Trigger)</f>
        <v>51740</v>
      </c>
      <c r="AQ1776" s="158">
        <f>_xll.qlCalendarAdvance(Calendar,AQ1775,AO1776,"f",,Trigger)</f>
        <v>51742</v>
      </c>
      <c r="AR1776" s="158">
        <f>_xll.qlInterestRateIndexMaturity(Currency&amp;"ibor"&amp;Tenor,AQ1776,Trigger)</f>
        <v>51774</v>
      </c>
      <c r="AS1776" s="320">
        <f>_xll.qlIndexFixing($AC$5,AP1776,TRUE,_xll.ohTrigger(Trigger,Trigger1M))</f>
        <v>1.3716159397272609E-2</v>
      </c>
      <c r="AT1776" s="320">
        <f>_xll.qlIndexFixing($AU$1,AP1776,TRUE,_xll.ohTrigger(Trigger,Trigger1M))</f>
        <v>1.4054013462779236E-2</v>
      </c>
    </row>
    <row r="1777" spans="41:46" ht="11.25" customHeight="1" x14ac:dyDescent="0.25">
      <c r="AO1777" s="159" t="s">
        <v>90</v>
      </c>
      <c r="AP1777" s="158">
        <f>_xll.qlInterestRateIndexFixingDate(Currency&amp;"ibor"&amp;Tenor,AQ1777,Trigger)</f>
        <v>51747</v>
      </c>
      <c r="AQ1777" s="158">
        <f>_xll.qlCalendarAdvance(Calendar,AQ1776,AO1777,"f",,Trigger)</f>
        <v>51749</v>
      </c>
      <c r="AR1777" s="158">
        <f>_xll.qlInterestRateIndexMaturity(Currency&amp;"ibor"&amp;Tenor,AQ1777,Trigger)</f>
        <v>51781</v>
      </c>
      <c r="AS1777" s="320">
        <f>_xll.qlIndexFixing($AC$5,AP1777,TRUE,_xll.ohTrigger(Trigger,Trigger1M))</f>
        <v>1.3718391754294346E-2</v>
      </c>
      <c r="AT1777" s="320">
        <f>_xll.qlIndexFixing($AU$1,AP1777,TRUE,_xll.ohTrigger(Trigger,Trigger1M))</f>
        <v>1.40556437634487E-2</v>
      </c>
    </row>
    <row r="1778" spans="41:46" ht="11.25" customHeight="1" x14ac:dyDescent="0.25">
      <c r="AO1778" s="159" t="s">
        <v>90</v>
      </c>
      <c r="AP1778" s="158">
        <f>_xll.qlInterestRateIndexFixingDate(Currency&amp;"ibor"&amp;Tenor,AQ1778,Trigger)</f>
        <v>51754</v>
      </c>
      <c r="AQ1778" s="158">
        <f>_xll.qlCalendarAdvance(Calendar,AQ1777,AO1778,"f",,Trigger)</f>
        <v>51756</v>
      </c>
      <c r="AR1778" s="158">
        <f>_xll.qlInterestRateIndexMaturity(Currency&amp;"ibor"&amp;Tenor,AQ1778,Trigger)</f>
        <v>51788</v>
      </c>
      <c r="AS1778" s="320">
        <f>_xll.qlIndexFixing($AC$5,AP1778,TRUE,_xll.ohTrigger(Trigger,Trigger1M))</f>
        <v>1.3720624111765722E-2</v>
      </c>
      <c r="AT1778" s="320">
        <f>_xll.qlIndexFixing($AU$1,AP1778,TRUE,_xll.ohTrigger(Trigger,Trigger1M))</f>
        <v>1.4057263582957225E-2</v>
      </c>
    </row>
    <row r="1779" spans="41:46" ht="11.25" customHeight="1" x14ac:dyDescent="0.25">
      <c r="AO1779" s="159" t="s">
        <v>90</v>
      </c>
      <c r="AP1779" s="158">
        <f>_xll.qlInterestRateIndexFixingDate(Currency&amp;"ibor"&amp;Tenor,AQ1779,Trigger)</f>
        <v>51761</v>
      </c>
      <c r="AQ1779" s="158">
        <f>_xll.qlCalendarAdvance(Calendar,AQ1778,AO1779,"f",,Trigger)</f>
        <v>51763</v>
      </c>
      <c r="AR1779" s="158">
        <f>_xll.qlInterestRateIndexMaturity(Currency&amp;"ibor"&amp;Tenor,AQ1779,Trigger)</f>
        <v>51795</v>
      </c>
      <c r="AS1779" s="320">
        <f>_xll.qlIndexFixing($AC$5,AP1779,TRUE,_xll.ohTrigger(Trigger,Trigger1M))</f>
        <v>1.3722856469674249E-2</v>
      </c>
      <c r="AT1779" s="320">
        <f>_xll.qlIndexFixing($AU$1,AP1779,TRUE,_xll.ohTrigger(Trigger,Trigger1M))</f>
        <v>1.4058872896309804E-2</v>
      </c>
    </row>
    <row r="1780" spans="41:46" ht="11.25" customHeight="1" x14ac:dyDescent="0.25">
      <c r="AO1780" s="159" t="s">
        <v>90</v>
      </c>
      <c r="AP1780" s="158">
        <f>_xll.qlInterestRateIndexFixingDate(Currency&amp;"ibor"&amp;Tenor,AQ1780,Trigger)</f>
        <v>51768</v>
      </c>
      <c r="AQ1780" s="158">
        <f>_xll.qlCalendarAdvance(Calendar,AQ1779,AO1780,"f",,Trigger)</f>
        <v>51770</v>
      </c>
      <c r="AR1780" s="158">
        <f>_xll.qlInterestRateIndexMaturity(Currency&amp;"ibor"&amp;Tenor,AQ1780,Trigger)</f>
        <v>51802</v>
      </c>
      <c r="AS1780" s="320">
        <f>_xll.qlIndexFixing($AC$5,AP1780,TRUE,_xll.ohTrigger(Trigger,Trigger1M))</f>
        <v>1.3725088828029919E-2</v>
      </c>
      <c r="AT1780" s="320">
        <f>_xll.qlIndexFixing($AU$1,AP1780,TRUE,_xll.ohTrigger(Trigger,Trigger1M))</f>
        <v>1.4060471678511433E-2</v>
      </c>
    </row>
    <row r="1781" spans="41:46" ht="11.25" customHeight="1" x14ac:dyDescent="0.25">
      <c r="AO1781" s="159" t="s">
        <v>90</v>
      </c>
      <c r="AP1781" s="158">
        <f>_xll.qlInterestRateIndexFixingDate(Currency&amp;"ibor"&amp;Tenor,AQ1781,Trigger)</f>
        <v>51775</v>
      </c>
      <c r="AQ1781" s="158">
        <f>_xll.qlCalendarAdvance(Calendar,AQ1780,AO1781,"f",,Trigger)</f>
        <v>51777</v>
      </c>
      <c r="AR1781" s="158">
        <f>_xll.qlInterestRateIndexMaturity(Currency&amp;"ibor"&amp;Tenor,AQ1781,Trigger)</f>
        <v>51809</v>
      </c>
      <c r="AS1781" s="320">
        <f>_xll.qlIndexFixing($AC$5,AP1781,TRUE,_xll.ohTrigger(Trigger,Trigger1M))</f>
        <v>1.3727321186822738E-2</v>
      </c>
      <c r="AT1781" s="320">
        <f>_xll.qlIndexFixing($AU$1,AP1781,TRUE,_xll.ohTrigger(Trigger,Trigger1M))</f>
        <v>1.4062059904564606E-2</v>
      </c>
    </row>
    <row r="1782" spans="41:46" ht="11.25" customHeight="1" x14ac:dyDescent="0.25">
      <c r="AO1782" s="159" t="s">
        <v>90</v>
      </c>
      <c r="AP1782" s="158">
        <f>_xll.qlInterestRateIndexFixingDate(Currency&amp;"ibor"&amp;Tenor,AQ1782,Trigger)</f>
        <v>51782</v>
      </c>
      <c r="AQ1782" s="158">
        <f>_xll.qlCalendarAdvance(Calendar,AQ1781,AO1782,"f",,Trigger)</f>
        <v>51784</v>
      </c>
      <c r="AR1782" s="158">
        <f>_xll.qlInterestRateIndexMaturity(Currency&amp;"ibor"&amp;Tenor,AQ1782,Trigger)</f>
        <v>51816</v>
      </c>
      <c r="AS1782" s="320">
        <f>_xll.qlIndexFixing($AC$5,AP1782,TRUE,_xll.ohTrigger(Trigger,Trigger1M))</f>
        <v>1.3729553546060203E-2</v>
      </c>
      <c r="AT1782" s="320">
        <f>_xll.qlIndexFixing($AU$1,AP1782,TRUE,_xll.ohTrigger(Trigger,Trigger1M))</f>
        <v>1.4063637549474317E-2</v>
      </c>
    </row>
    <row r="1783" spans="41:46" ht="11.25" customHeight="1" x14ac:dyDescent="0.25">
      <c r="AO1783" s="159" t="s">
        <v>90</v>
      </c>
      <c r="AP1783" s="158">
        <f>_xll.qlInterestRateIndexFixingDate(Currency&amp;"ibor"&amp;Tenor,AQ1783,Trigger)</f>
        <v>51789</v>
      </c>
      <c r="AQ1783" s="158">
        <f>_xll.qlCalendarAdvance(Calendar,AQ1782,AO1783,"f",,Trigger)</f>
        <v>51791</v>
      </c>
      <c r="AR1783" s="158">
        <f>_xll.qlInterestRateIndexMaturity(Currency&amp;"ibor"&amp;Tenor,AQ1783,Trigger)</f>
        <v>51823</v>
      </c>
      <c r="AS1783" s="320">
        <f>_xll.qlIndexFixing($AC$5,AP1783,TRUE,_xll.ohTrigger(Trigger,Trigger1M))</f>
        <v>1.3731785905742311E-2</v>
      </c>
      <c r="AT1783" s="320">
        <f>_xll.qlIndexFixing($AU$1,AP1783,TRUE,_xll.ohTrigger(Trigger,Trigger1M))</f>
        <v>1.4065204588243063E-2</v>
      </c>
    </row>
    <row r="1784" spans="41:46" ht="11.25" customHeight="1" x14ac:dyDescent="0.25">
      <c r="AO1784" s="159" t="s">
        <v>90</v>
      </c>
      <c r="AP1784" s="158">
        <f>_xll.qlInterestRateIndexFixingDate(Currency&amp;"ibor"&amp;Tenor,AQ1784,Trigger)</f>
        <v>51796</v>
      </c>
      <c r="AQ1784" s="158">
        <f>_xll.qlCalendarAdvance(Calendar,AQ1783,AO1784,"f",,Trigger)</f>
        <v>51798</v>
      </c>
      <c r="AR1784" s="158">
        <f>_xll.qlInterestRateIndexMaturity(Currency&amp;"ibor"&amp;Tenor,AQ1784,Trigger)</f>
        <v>51830</v>
      </c>
      <c r="AS1784" s="320">
        <f>_xll.qlIndexFixing($AC$5,AP1784,TRUE,_xll.ohTrigger(Trigger,Trigger1M))</f>
        <v>1.3734018265864067E-2</v>
      </c>
      <c r="AT1784" s="320">
        <f>_xll.qlIndexFixing($AU$1,AP1784,TRUE,_xll.ohTrigger(Trigger,Trigger1M))</f>
        <v>1.4066760995883332E-2</v>
      </c>
    </row>
    <row r="1785" spans="41:46" ht="11.25" customHeight="1" x14ac:dyDescent="0.25">
      <c r="AO1785" s="159" t="s">
        <v>90</v>
      </c>
      <c r="AP1785" s="158">
        <f>_xll.qlInterestRateIndexFixingDate(Currency&amp;"ibor"&amp;Tenor,AQ1785,Trigger)</f>
        <v>51803</v>
      </c>
      <c r="AQ1785" s="158">
        <f>_xll.qlCalendarAdvance(Calendar,AQ1784,AO1785,"f",,Trigger)</f>
        <v>51805</v>
      </c>
      <c r="AR1785" s="158">
        <f>_xll.qlInterestRateIndexMaturity(Currency&amp;"ibor"&amp;Tenor,AQ1785,Trigger)</f>
        <v>51834</v>
      </c>
      <c r="AS1785" s="320">
        <f>_xll.qlIndexFixing($AC$5,AP1785,TRUE,_xll.ohTrigger(Trigger,Trigger1M))</f>
        <v>1.3734986482130883E-2</v>
      </c>
      <c r="AT1785" s="320">
        <f>_xll.qlIndexFixing($AU$1,AP1785,TRUE,_xll.ohTrigger(Trigger,Trigger1M))</f>
        <v>1.4067153833567781E-2</v>
      </c>
    </row>
    <row r="1786" spans="41:46" ht="11.25" customHeight="1" x14ac:dyDescent="0.25">
      <c r="AO1786" s="159" t="s">
        <v>90</v>
      </c>
      <c r="AP1786" s="158">
        <f>_xll.qlInterestRateIndexFixingDate(Currency&amp;"ibor"&amp;Tenor,AQ1786,Trigger)</f>
        <v>51810</v>
      </c>
      <c r="AQ1786" s="158">
        <f>_xll.qlCalendarAdvance(Calendar,AQ1785,AO1786,"f",,Trigger)</f>
        <v>51812</v>
      </c>
      <c r="AR1786" s="158">
        <f>_xll.qlInterestRateIndexMaturity(Currency&amp;"ibor"&amp;Tenor,AQ1786,Trigger)</f>
        <v>51844</v>
      </c>
      <c r="AS1786" s="320">
        <f>_xll.qlIndexFixing($AC$5,AP1786,TRUE,_xll.ohTrigger(Trigger,Trigger1M))</f>
        <v>1.3738482987436518E-2</v>
      </c>
      <c r="AT1786" s="320">
        <f>_xll.qlIndexFixing($AU$1,AP1786,TRUE,_xll.ohTrigger(Trigger,Trigger1M))</f>
        <v>1.4069841817778428E-2</v>
      </c>
    </row>
    <row r="1787" spans="41:46" ht="11.25" customHeight="1" x14ac:dyDescent="0.25">
      <c r="AO1787" s="159" t="s">
        <v>90</v>
      </c>
      <c r="AP1787" s="158">
        <f>_xll.qlInterestRateIndexFixingDate(Currency&amp;"ibor"&amp;Tenor,AQ1787,Trigger)</f>
        <v>51817</v>
      </c>
      <c r="AQ1787" s="158">
        <f>_xll.qlCalendarAdvance(Calendar,AQ1786,AO1787,"f",,Trigger)</f>
        <v>51819</v>
      </c>
      <c r="AR1787" s="158">
        <f>_xll.qlInterestRateIndexMaturity(Currency&amp;"ibor"&amp;Tenor,AQ1787,Trigger)</f>
        <v>51851</v>
      </c>
      <c r="AS1787" s="320">
        <f>_xll.qlIndexFixing($AC$5,AP1787,TRUE,_xll.ohTrigger(Trigger,Trigger1M))</f>
        <v>1.3740715348884713E-2</v>
      </c>
      <c r="AT1787" s="320">
        <f>_xll.qlIndexFixing($AU$1,AP1787,TRUE,_xll.ohTrigger(Trigger,Trigger1M))</f>
        <v>1.4071366182040745E-2</v>
      </c>
    </row>
    <row r="1788" spans="41:46" ht="11.25" customHeight="1" x14ac:dyDescent="0.25">
      <c r="AO1788" s="159" t="s">
        <v>90</v>
      </c>
      <c r="AP1788" s="158">
        <f>_xll.qlInterestRateIndexFixingDate(Currency&amp;"ibor"&amp;Tenor,AQ1788,Trigger)</f>
        <v>51824</v>
      </c>
      <c r="AQ1788" s="158">
        <f>_xll.qlCalendarAdvance(Calendar,AQ1787,AO1788,"f",,Trigger)</f>
        <v>51826</v>
      </c>
      <c r="AR1788" s="158">
        <f>_xll.qlInterestRateIndexMaturity(Currency&amp;"ibor"&amp;Tenor,AQ1788,Trigger)</f>
        <v>51858</v>
      </c>
      <c r="AS1788" s="320">
        <f>_xll.qlIndexFixing($AC$5,AP1788,TRUE,_xll.ohTrigger(Trigger,Trigger1M))</f>
        <v>1.3742947710780051E-2</v>
      </c>
      <c r="AT1788" s="320">
        <f>_xll.qlIndexFixing($AU$1,AP1788,TRUE,_xll.ohTrigger(Trigger,Trigger1M))</f>
        <v>1.4072879815192063E-2</v>
      </c>
    </row>
    <row r="1789" spans="41:46" ht="11.25" customHeight="1" x14ac:dyDescent="0.25">
      <c r="AO1789" s="159" t="s">
        <v>90</v>
      </c>
      <c r="AP1789" s="158">
        <f>_xll.qlInterestRateIndexFixingDate(Currency&amp;"ibor"&amp;Tenor,AQ1789,Trigger)</f>
        <v>51831</v>
      </c>
      <c r="AQ1789" s="158">
        <f>_xll.qlCalendarAdvance(Calendar,AQ1788,AO1789,"f",,Trigger)</f>
        <v>51833</v>
      </c>
      <c r="AR1789" s="158">
        <f>_xll.qlInterestRateIndexMaturity(Currency&amp;"ibor"&amp;Tenor,AQ1789,Trigger)</f>
        <v>51865</v>
      </c>
      <c r="AS1789" s="320">
        <f>_xll.qlIndexFixing($AC$5,AP1789,TRUE,_xll.ohTrigger(Trigger,Trigger1M))</f>
        <v>1.3745180073115038E-2</v>
      </c>
      <c r="AT1789" s="320">
        <f>_xll.qlIndexFixing($AU$1,AP1789,TRUE,_xll.ohTrigger(Trigger,Trigger1M))</f>
        <v>1.4074382692232379E-2</v>
      </c>
    </row>
    <row r="1790" spans="41:46" ht="11.25" customHeight="1" x14ac:dyDescent="0.25">
      <c r="AO1790" s="159" t="s">
        <v>90</v>
      </c>
      <c r="AP1790" s="158">
        <f>_xll.qlInterestRateIndexFixingDate(Currency&amp;"ibor"&amp;Tenor,AQ1790,Trigger)</f>
        <v>51838</v>
      </c>
      <c r="AQ1790" s="158">
        <f>_xll.qlCalendarAdvance(Calendar,AQ1789,AO1790,"f",,Trigger)</f>
        <v>51840</v>
      </c>
      <c r="AR1790" s="158">
        <f>_xll.qlInterestRateIndexMaturity(Currency&amp;"ibor"&amp;Tenor,AQ1790,Trigger)</f>
        <v>51872</v>
      </c>
      <c r="AS1790" s="320">
        <f>_xll.qlIndexFixing($AC$5,AP1790,TRUE,_xll.ohTrigger(Trigger,Trigger1M))</f>
        <v>1.374741243589217E-2</v>
      </c>
      <c r="AT1790" s="320">
        <f>_xll.qlIndexFixing($AU$1,AP1790,TRUE,_xll.ohTrigger(Trigger,Trigger1M))</f>
        <v>1.4075874788169185E-2</v>
      </c>
    </row>
    <row r="1791" spans="41:46" ht="11.25" customHeight="1" x14ac:dyDescent="0.25">
      <c r="AO1791" s="159" t="s">
        <v>90</v>
      </c>
      <c r="AP1791" s="158">
        <f>_xll.qlInterestRateIndexFixingDate(Currency&amp;"ibor"&amp;Tenor,AQ1791,Trigger)</f>
        <v>51845</v>
      </c>
      <c r="AQ1791" s="158">
        <f>_xll.qlCalendarAdvance(Calendar,AQ1790,AO1791,"f",,Trigger)</f>
        <v>51847</v>
      </c>
      <c r="AR1791" s="158">
        <f>_xll.qlInterestRateIndexMaturity(Currency&amp;"ibor"&amp;Tenor,AQ1791,Trigger)</f>
        <v>51879</v>
      </c>
      <c r="AS1791" s="320">
        <f>_xll.qlIndexFixing($AC$5,AP1791,TRUE,_xll.ohTrigger(Trigger,Trigger1M))</f>
        <v>1.3749644799108951E-2</v>
      </c>
      <c r="AT1791" s="320">
        <f>_xll.qlIndexFixing($AU$1,AP1791,TRUE,_xll.ohTrigger(Trigger,Trigger1M))</f>
        <v>1.4077356078002479E-2</v>
      </c>
    </row>
    <row r="1792" spans="41:46" ht="11.25" customHeight="1" x14ac:dyDescent="0.25">
      <c r="AO1792" s="159" t="s">
        <v>90</v>
      </c>
      <c r="AP1792" s="158">
        <f>_xll.qlInterestRateIndexFixingDate(Currency&amp;"ibor"&amp;Tenor,AQ1792,Trigger)</f>
        <v>51852</v>
      </c>
      <c r="AQ1792" s="158">
        <f>_xll.qlCalendarAdvance(Calendar,AQ1791,AO1792,"f",,Trigger)</f>
        <v>51854</v>
      </c>
      <c r="AR1792" s="158">
        <f>_xll.qlInterestRateIndexMaturity(Currency&amp;"ibor"&amp;Tenor,AQ1792,Trigger)</f>
        <v>51886</v>
      </c>
      <c r="AS1792" s="320">
        <f>_xll.qlIndexFixing($AC$5,AP1792,TRUE,_xll.ohTrigger(Trigger,Trigger1M))</f>
        <v>1.3751877162772874E-2</v>
      </c>
      <c r="AT1792" s="320">
        <f>_xll.qlIndexFixing($AU$1,AP1792,TRUE,_xll.ohTrigger(Trigger,Trigger1M))</f>
        <v>1.407882653674225E-2</v>
      </c>
    </row>
    <row r="1793" spans="41:46" ht="11.25" customHeight="1" x14ac:dyDescent="0.25">
      <c r="AO1793" s="159" t="s">
        <v>90</v>
      </c>
      <c r="AP1793" s="158">
        <f>_xll.qlInterestRateIndexFixingDate(Currency&amp;"ibor"&amp;Tenor,AQ1793,Trigger)</f>
        <v>51858</v>
      </c>
      <c r="AQ1793" s="158">
        <f>_xll.qlCalendarAdvance(Calendar,AQ1792,AO1793,"f",,Trigger)</f>
        <v>51862</v>
      </c>
      <c r="AR1793" s="158">
        <f>_xll.qlInterestRateIndexMaturity(Currency&amp;"ibor"&amp;Tenor,AQ1793,Trigger)</f>
        <v>51893</v>
      </c>
      <c r="AS1793" s="320">
        <f>_xll.qlIndexFixing($AC$5,AP1793,TRUE,_xll.ohTrigger(Trigger,Trigger1M))</f>
        <v>1.3754006341948989E-2</v>
      </c>
      <c r="AT1793" s="320">
        <f>_xll.qlIndexFixing($AU$1,AP1793,TRUE,_xll.ohTrigger(Trigger,Trigger1M))</f>
        <v>1.4080115324566857E-2</v>
      </c>
    </row>
    <row r="1794" spans="41:46" ht="11.25" customHeight="1" x14ac:dyDescent="0.25">
      <c r="AO1794" s="159" t="s">
        <v>90</v>
      </c>
      <c r="AP1794" s="158">
        <f>_xll.qlInterestRateIndexFixingDate(Currency&amp;"ibor"&amp;Tenor,AQ1794,Trigger)</f>
        <v>51866</v>
      </c>
      <c r="AQ1794" s="158">
        <f>_xll.qlCalendarAdvance(Calendar,AQ1793,AO1794,"f",,Trigger)</f>
        <v>51869</v>
      </c>
      <c r="AR1794" s="158">
        <f>_xll.qlInterestRateIndexMaturity(Currency&amp;"ibor"&amp;Tenor,AQ1794,Trigger)</f>
        <v>51900</v>
      </c>
      <c r="AS1794" s="320">
        <f>_xll.qlIndexFixing($AC$5,AP1794,TRUE,_xll.ohTrigger(Trigger,Trigger1M))</f>
        <v>1.3756238621283272E-2</v>
      </c>
      <c r="AT1794" s="320">
        <f>_xll.qlIndexFixing($AU$1,AP1794,TRUE,_xll.ohTrigger(Trigger,Trigger1M))</f>
        <v>1.4081563212693668E-2</v>
      </c>
    </row>
    <row r="1795" spans="41:46" ht="11.25" customHeight="1" x14ac:dyDescent="0.25">
      <c r="AO1795" s="159" t="s">
        <v>90</v>
      </c>
      <c r="AP1795" s="158">
        <f>_xll.qlInterestRateIndexFixingDate(Currency&amp;"ibor"&amp;Tenor,AQ1795,Trigger)</f>
        <v>51874</v>
      </c>
      <c r="AQ1795" s="158">
        <f>_xll.qlCalendarAdvance(Calendar,AQ1794,AO1795,"f",,Trigger)</f>
        <v>51876</v>
      </c>
      <c r="AR1795" s="158">
        <f>_xll.qlInterestRateIndexMaturity(Currency&amp;"ibor"&amp;Tenor,AQ1795,Trigger)</f>
        <v>51907</v>
      </c>
      <c r="AS1795" s="320">
        <f>_xll.qlIndexFixing($AC$5,AP1795,TRUE,_xll.ohTrigger(Trigger,Trigger1M))</f>
        <v>1.3758470901048179E-2</v>
      </c>
      <c r="AT1795" s="320">
        <f>_xll.qlIndexFixing($AU$1,AP1795,TRUE,_xll.ohTrigger(Trigger,Trigger1M))</f>
        <v>1.4083000193372634E-2</v>
      </c>
    </row>
    <row r="1796" spans="41:46" ht="11.25" customHeight="1" x14ac:dyDescent="0.25">
      <c r="AO1796" s="159" t="s">
        <v>90</v>
      </c>
      <c r="AP1796" s="158">
        <f>_xll.qlInterestRateIndexFixingDate(Currency&amp;"ibor"&amp;Tenor,AQ1796,Trigger)</f>
        <v>51881</v>
      </c>
      <c r="AQ1796" s="158">
        <f>_xll.qlCalendarAdvance(Calendar,AQ1795,AO1796,"f",,Trigger)</f>
        <v>51883</v>
      </c>
      <c r="AR1796" s="158">
        <f>_xll.qlInterestRateIndexMaturity(Currency&amp;"ibor"&amp;Tenor,AQ1796,Trigger)</f>
        <v>51914</v>
      </c>
      <c r="AS1796" s="320">
        <f>_xll.qlIndexFixing($AC$5,AP1796,TRUE,_xll.ohTrigger(Trigger,Trigger1M))</f>
        <v>1.3760703181235972E-2</v>
      </c>
      <c r="AT1796" s="320">
        <f>_xll.qlIndexFixing($AU$1,AP1796,TRUE,_xll.ohTrigger(Trigger,Trigger1M))</f>
        <v>1.4084426241614706E-2</v>
      </c>
    </row>
    <row r="1797" spans="41:46" ht="11.25" customHeight="1" x14ac:dyDescent="0.25">
      <c r="AO1797" s="159" t="s">
        <v>90</v>
      </c>
      <c r="AP1797" s="158">
        <f>_xll.qlInterestRateIndexFixingDate(Currency&amp;"ibor"&amp;Tenor,AQ1797,Trigger)</f>
        <v>51888</v>
      </c>
      <c r="AQ1797" s="158">
        <f>_xll.qlCalendarAdvance(Calendar,AQ1796,AO1797,"f",,Trigger)</f>
        <v>51890</v>
      </c>
      <c r="AR1797" s="158">
        <f>_xll.qlInterestRateIndexMaturity(Currency&amp;"ibor"&amp;Tenor,AQ1797,Trigger)</f>
        <v>51921</v>
      </c>
      <c r="AS1797" s="320">
        <f>_xll.qlIndexFixing($AC$5,AP1797,TRUE,_xll.ohTrigger(Trigger,Trigger1M))</f>
        <v>1.3762935461856968E-2</v>
      </c>
      <c r="AT1797" s="320">
        <f>_xll.qlIndexFixing($AU$1,AP1797,TRUE,_xll.ohTrigger(Trigger,Trigger1M))</f>
        <v>1.408584133242311E-2</v>
      </c>
    </row>
    <row r="1798" spans="41:46" ht="11.25" customHeight="1" x14ac:dyDescent="0.25">
      <c r="AO1798" s="159" t="s">
        <v>90</v>
      </c>
      <c r="AP1798" s="158">
        <f>_xll.qlInterestRateIndexFixingDate(Currency&amp;"ibor"&amp;Tenor,AQ1798,Trigger)</f>
        <v>51895</v>
      </c>
      <c r="AQ1798" s="158">
        <f>_xll.qlCalendarAdvance(Calendar,AQ1797,AO1798,"f",,Trigger)</f>
        <v>51897</v>
      </c>
      <c r="AR1798" s="158">
        <f>_xll.qlInterestRateIndexMaturity(Currency&amp;"ibor"&amp;Tenor,AQ1798,Trigger)</f>
        <v>51925</v>
      </c>
      <c r="AS1798" s="320">
        <f>_xll.qlIndexFixing($AC$5,AP1798,TRUE,_xll.ohTrigger(Trigger,Trigger1M))</f>
        <v>1.3763900294337146E-2</v>
      </c>
      <c r="AT1798" s="320">
        <f>_xll.qlIndexFixing($AU$1,AP1798,TRUE,_xll.ohTrigger(Trigger,Trigger1M))</f>
        <v>1.4086120666629842E-2</v>
      </c>
    </row>
    <row r="1799" spans="41:46" ht="11.25" customHeight="1" x14ac:dyDescent="0.25">
      <c r="AO1799" s="159" t="s">
        <v>90</v>
      </c>
      <c r="AP1799" s="158">
        <f>_xll.qlInterestRateIndexFixingDate(Currency&amp;"ibor"&amp;Tenor,AQ1799,Trigger)</f>
        <v>51902</v>
      </c>
      <c r="AQ1799" s="158">
        <f>_xll.qlCalendarAdvance(Calendar,AQ1798,AO1799,"f",,Trigger)</f>
        <v>51904</v>
      </c>
      <c r="AR1799" s="158">
        <f>_xll.qlInterestRateIndexMaturity(Currency&amp;"ibor"&amp;Tenor,AQ1799,Trigger)</f>
        <v>51932</v>
      </c>
      <c r="AS1799" s="320">
        <f>_xll.qlIndexFixing($AC$5,AP1799,TRUE,_xll.ohTrigger(Trigger,Trigger1M))</f>
        <v>1.376613231981302E-2</v>
      </c>
      <c r="AT1799" s="320">
        <f>_xll.qlIndexFixing($AU$1,AP1799,TRUE,_xll.ohTrigger(Trigger,Trigger1M))</f>
        <v>1.4087515968472479E-2</v>
      </c>
    </row>
    <row r="1800" spans="41:46" ht="11.25" customHeight="1" x14ac:dyDescent="0.25">
      <c r="AO1800" s="159" t="s">
        <v>90</v>
      </c>
      <c r="AP1800" s="158">
        <f>_xll.qlInterestRateIndexFixingDate(Currency&amp;"ibor"&amp;Tenor,AQ1800,Trigger)</f>
        <v>51909</v>
      </c>
      <c r="AQ1800" s="158">
        <f>_xll.qlCalendarAdvance(Calendar,AQ1799,AO1800,"f",,Trigger)</f>
        <v>51911</v>
      </c>
      <c r="AR1800" s="158">
        <f>_xll.qlInterestRateIndexMaturity(Currency&amp;"ibor"&amp;Tenor,AQ1800,Trigger)</f>
        <v>51939</v>
      </c>
      <c r="AS1800" s="320">
        <f>_xll.qlIndexFixing($AC$5,AP1800,TRUE,_xll.ohTrigger(Trigger,Trigger1M))</f>
        <v>1.3768364345677155E-2</v>
      </c>
      <c r="AT1800" s="320">
        <f>_xll.qlIndexFixing($AU$1,AP1800,TRUE,_xll.ohTrigger(Trigger,Trigger1M))</f>
        <v>1.4088900244531972E-2</v>
      </c>
    </row>
    <row r="1801" spans="41:46" ht="11.25" customHeight="1" x14ac:dyDescent="0.25">
      <c r="AO1801" s="159" t="s">
        <v>90</v>
      </c>
      <c r="AP1801" s="158">
        <f>_xll.qlInterestRateIndexFixingDate(Currency&amp;"ibor"&amp;Tenor,AQ1801,Trigger)</f>
        <v>51916</v>
      </c>
      <c r="AQ1801" s="158">
        <f>_xll.qlCalendarAdvance(Calendar,AQ1800,AO1801,"f",,Trigger)</f>
        <v>51918</v>
      </c>
      <c r="AR1801" s="158">
        <f>_xll.qlInterestRateIndexMaturity(Currency&amp;"ibor"&amp;Tenor,AQ1801,Trigger)</f>
        <v>51946</v>
      </c>
      <c r="AS1801" s="320">
        <f>_xll.qlIndexFixing($AC$5,AP1801,TRUE,_xll.ohTrigger(Trigger,Trigger1M))</f>
        <v>1.3770596371926696E-2</v>
      </c>
      <c r="AT1801" s="320">
        <f>_xll.qlIndexFixing($AU$1,AP1801,TRUE,_xll.ohTrigger(Trigger,Trigger1M))</f>
        <v>1.4090273469819741E-2</v>
      </c>
    </row>
    <row r="1802" spans="41:46" ht="11.25" customHeight="1" x14ac:dyDescent="0.25">
      <c r="AO1802" s="159" t="s">
        <v>90</v>
      </c>
      <c r="AP1802" s="158">
        <f>_xll.qlInterestRateIndexFixingDate(Currency&amp;"ibor"&amp;Tenor,AQ1802,Trigger)</f>
        <v>51923</v>
      </c>
      <c r="AQ1802" s="158">
        <f>_xll.qlCalendarAdvance(Calendar,AQ1801,AO1802,"f",,Trigger)</f>
        <v>51925</v>
      </c>
      <c r="AR1802" s="158">
        <f>_xll.qlInterestRateIndexMaturity(Currency&amp;"ibor"&amp;Tenor,AQ1802,Trigger)</f>
        <v>51956</v>
      </c>
      <c r="AS1802" s="320">
        <f>_xll.qlIndexFixing($AC$5,AP1802,TRUE,_xll.ohTrigger(Trigger,Trigger1M))</f>
        <v>1.3774096871390354E-2</v>
      </c>
      <c r="AT1802" s="320">
        <f>_xll.qlIndexFixing($AU$1,AP1802,TRUE,_xll.ohTrigger(Trigger,Trigger1M))</f>
        <v>1.4092751550163063E-2</v>
      </c>
    </row>
    <row r="1803" spans="41:46" ht="11.25" customHeight="1" x14ac:dyDescent="0.25">
      <c r="AO1803" s="159" t="s">
        <v>90</v>
      </c>
      <c r="AP1803" s="158">
        <f>_xll.qlInterestRateIndexFixingDate(Currency&amp;"ibor"&amp;Tenor,AQ1803,Trigger)</f>
        <v>51930</v>
      </c>
      <c r="AQ1803" s="158">
        <f>_xll.qlCalendarAdvance(Calendar,AQ1802,AO1803,"f",,Trigger)</f>
        <v>51932</v>
      </c>
      <c r="AR1803" s="158">
        <f>_xll.qlInterestRateIndexMaturity(Currency&amp;"ibor"&amp;Tenor,AQ1803,Trigger)</f>
        <v>51964</v>
      </c>
      <c r="AS1803" s="320">
        <f>_xll.qlIndexFixing($AC$5,AP1803,TRUE,_xll.ohTrigger(Trigger,Trigger1M))</f>
        <v>1.3776752102081236E-2</v>
      </c>
      <c r="AT1803" s="320">
        <f>_xll.qlIndexFixing($AU$1,AP1803,TRUE,_xll.ohTrigger(Trigger,Trigger1M))</f>
        <v>1.4094471483465376E-2</v>
      </c>
    </row>
    <row r="1804" spans="41:46" ht="11.25" customHeight="1" x14ac:dyDescent="0.25">
      <c r="AO1804" s="159" t="s">
        <v>90</v>
      </c>
      <c r="AP1804" s="158">
        <f>_xll.qlInterestRateIndexFixingDate(Currency&amp;"ibor"&amp;Tenor,AQ1804,Trigger)</f>
        <v>51937</v>
      </c>
      <c r="AQ1804" s="158">
        <f>_xll.qlCalendarAdvance(Calendar,AQ1803,AO1804,"f",,Trigger)</f>
        <v>51939</v>
      </c>
      <c r="AR1804" s="158">
        <f>_xll.qlInterestRateIndexMaturity(Currency&amp;"ibor"&amp;Tenor,AQ1804,Trigger)</f>
        <v>51970</v>
      </c>
      <c r="AS1804" s="320">
        <f>_xll.qlIndexFixing($AC$5,AP1804,TRUE,_xll.ohTrigger(Trigger,Trigger1M))</f>
        <v>1.3778561438204662E-2</v>
      </c>
      <c r="AT1804" s="320">
        <f>_xll.qlIndexFixing($AU$1,AP1804,TRUE,_xll.ohTrigger(Trigger,Trigger1M))</f>
        <v>1.4095438060436661E-2</v>
      </c>
    </row>
    <row r="1805" spans="41:46" ht="11.25" customHeight="1" x14ac:dyDescent="0.25">
      <c r="AO1805" s="159" t="s">
        <v>90</v>
      </c>
      <c r="AP1805" s="158">
        <f>_xll.qlInterestRateIndexFixingDate(Currency&amp;"ibor"&amp;Tenor,AQ1805,Trigger)</f>
        <v>51944</v>
      </c>
      <c r="AQ1805" s="158">
        <f>_xll.qlCalendarAdvance(Calendar,AQ1804,AO1805,"f",,Trigger)</f>
        <v>51946</v>
      </c>
      <c r="AR1805" s="158">
        <f>_xll.qlInterestRateIndexMaturity(Currency&amp;"ibor"&amp;Tenor,AQ1805,Trigger)</f>
        <v>51977</v>
      </c>
      <c r="AS1805" s="320">
        <f>_xll.qlIndexFixing($AC$5,AP1805,TRUE,_xll.ohTrigger(Trigger,Trigger1M))</f>
        <v>1.3780793722252594E-2</v>
      </c>
      <c r="AT1805" s="320">
        <f>_xll.qlIndexFixing($AU$1,AP1805,TRUE,_xll.ohTrigger(Trigger,Trigger1M))</f>
        <v>1.4096764591992229E-2</v>
      </c>
    </row>
    <row r="1806" spans="41:46" ht="11.25" customHeight="1" x14ac:dyDescent="0.25">
      <c r="AO1806" s="159" t="s">
        <v>90</v>
      </c>
      <c r="AP1806" s="158">
        <f>_xll.qlInterestRateIndexFixingDate(Currency&amp;"ibor"&amp;Tenor,AQ1806,Trigger)</f>
        <v>51951</v>
      </c>
      <c r="AQ1806" s="158">
        <f>_xll.qlCalendarAdvance(Calendar,AQ1805,AO1806,"f",,Trigger)</f>
        <v>51953</v>
      </c>
      <c r="AR1806" s="158">
        <f>_xll.qlInterestRateIndexMaturity(Currency&amp;"ibor"&amp;Tenor,AQ1806,Trigger)</f>
        <v>51984</v>
      </c>
      <c r="AS1806" s="320">
        <f>_xll.qlIndexFixing($AC$5,AP1806,TRUE,_xll.ohTrigger(Trigger,Trigger1M))</f>
        <v>1.3783026006731149E-2</v>
      </c>
      <c r="AT1806" s="320">
        <f>_xll.qlIndexFixing($AU$1,AP1806,TRUE,_xll.ohTrigger(Trigger,Trigger1M))</f>
        <v>1.4098079941168904E-2</v>
      </c>
    </row>
    <row r="1807" spans="41:46" ht="11.25" customHeight="1" x14ac:dyDescent="0.25">
      <c r="AO1807" s="159" t="s">
        <v>90</v>
      </c>
      <c r="AP1807" s="158">
        <f>_xll.qlInterestRateIndexFixingDate(Currency&amp;"ibor"&amp;Tenor,AQ1807,Trigger)</f>
        <v>51958</v>
      </c>
      <c r="AQ1807" s="158">
        <f>_xll.qlCalendarAdvance(Calendar,AQ1806,AO1807,"f",,Trigger)</f>
        <v>51964</v>
      </c>
      <c r="AR1807" s="158">
        <f>_xll.qlInterestRateIndexMaturity(Currency&amp;"ibor"&amp;Tenor,AQ1807,Trigger)</f>
        <v>51994</v>
      </c>
      <c r="AS1807" s="320">
        <f>_xll.qlIndexFixing($AC$5,AP1807,TRUE,_xll.ohTrigger(Trigger,Trigger1M))</f>
        <v>1.3786110564075749E-2</v>
      </c>
      <c r="AT1807" s="320">
        <f>_xll.qlIndexFixing($AU$1,AP1807,TRUE,_xll.ohTrigger(Trigger,Trigger1M))</f>
        <v>1.4099756515601136E-2</v>
      </c>
    </row>
    <row r="1808" spans="41:46" ht="11.25" customHeight="1" x14ac:dyDescent="0.25">
      <c r="AO1808" s="159" t="s">
        <v>90</v>
      </c>
      <c r="AP1808" s="158">
        <f>_xll.qlInterestRateIndexFixingDate(Currency&amp;"ibor"&amp;Tenor,AQ1808,Trigger)</f>
        <v>51967</v>
      </c>
      <c r="AQ1808" s="158">
        <f>_xll.qlCalendarAdvance(Calendar,AQ1807,AO1808,"f",,Trigger)</f>
        <v>51971</v>
      </c>
      <c r="AR1808" s="158">
        <f>_xll.qlInterestRateIndexMaturity(Currency&amp;"ibor"&amp;Tenor,AQ1808,Trigger)</f>
        <v>52001</v>
      </c>
      <c r="AS1808" s="320">
        <f>_xll.qlIndexFixing($AC$5,AP1808,TRUE,_xll.ohTrigger(Trigger,Trigger1M))</f>
        <v>1.3787796638843552E-2</v>
      </c>
      <c r="AT1808" s="320">
        <f>_xll.qlIndexFixing($AU$1,AP1808,TRUE,_xll.ohTrigger(Trigger,Trigger1M))</f>
        <v>1.4101043750391895E-2</v>
      </c>
    </row>
    <row r="1809" spans="41:46" ht="11.25" customHeight="1" x14ac:dyDescent="0.25">
      <c r="AO1809" s="159" t="s">
        <v>90</v>
      </c>
      <c r="AP1809" s="158">
        <f>_xll.qlInterestRateIndexFixingDate(Currency&amp;"ibor"&amp;Tenor,AQ1809,Trigger)</f>
        <v>51974</v>
      </c>
      <c r="AQ1809" s="158">
        <f>_xll.qlCalendarAdvance(Calendar,AQ1808,AO1809,"f",,Trigger)</f>
        <v>51978</v>
      </c>
      <c r="AR1809" s="158">
        <f>_xll.qlInterestRateIndexMaturity(Currency&amp;"ibor"&amp;Tenor,AQ1809,Trigger)</f>
        <v>52008</v>
      </c>
      <c r="AS1809" s="320">
        <f>_xll.qlIndexFixing($AC$5,AP1809,TRUE,_xll.ohTrigger(Trigger,Trigger1M))</f>
        <v>1.3786202861719943E-2</v>
      </c>
      <c r="AT1809" s="320">
        <f>_xll.qlIndexFixing($AU$1,AP1809,TRUE,_xll.ohTrigger(Trigger,Trigger1M))</f>
        <v>1.410231971576259E-2</v>
      </c>
    </row>
    <row r="1810" spans="41:46" ht="11.25" customHeight="1" x14ac:dyDescent="0.25">
      <c r="AO1810" s="159" t="s">
        <v>90</v>
      </c>
      <c r="AP1810" s="158">
        <f>_xll.qlInterestRateIndexFixingDate(Currency&amp;"ibor"&amp;Tenor,AQ1810,Trigger)</f>
        <v>51981</v>
      </c>
      <c r="AQ1810" s="158">
        <f>_xll.qlCalendarAdvance(Calendar,AQ1809,AO1810,"f",,Trigger)</f>
        <v>51985</v>
      </c>
      <c r="AR1810" s="158">
        <f>_xll.qlInterestRateIndexMaturity(Currency&amp;"ibor"&amp;Tenor,AQ1810,Trigger)</f>
        <v>52015</v>
      </c>
      <c r="AS1810" s="320">
        <f>_xll.qlIndexFixing($AC$5,AP1810,TRUE,_xll.ohTrigger(Trigger,Trigger1M))</f>
        <v>1.3784603659543926E-2</v>
      </c>
      <c r="AT1810" s="320">
        <f>_xll.qlIndexFixing($AU$1,AP1810,TRUE,_xll.ohTrigger(Trigger,Trigger1M))</f>
        <v>1.4103584386717216E-2</v>
      </c>
    </row>
    <row r="1811" spans="41:46" ht="11.25" customHeight="1" x14ac:dyDescent="0.25">
      <c r="AO1811" s="159" t="s">
        <v>90</v>
      </c>
      <c r="AP1811" s="158">
        <f>_xll.qlInterestRateIndexFixingDate(Currency&amp;"ibor"&amp;Tenor,AQ1811,Trigger)</f>
        <v>51988</v>
      </c>
      <c r="AQ1811" s="158">
        <f>_xll.qlCalendarAdvance(Calendar,AQ1810,AO1811,"f",,Trigger)</f>
        <v>51992</v>
      </c>
      <c r="AR1811" s="158">
        <f>_xll.qlInterestRateIndexMaturity(Currency&amp;"ibor"&amp;Tenor,AQ1811,Trigger)</f>
        <v>52023</v>
      </c>
      <c r="AS1811" s="320">
        <f>_xll.qlIndexFixing($AC$5,AP1811,TRUE,_xll.ohTrigger(Trigger,Trigger1M))</f>
        <v>1.3783279759141202E-2</v>
      </c>
      <c r="AT1811" s="320">
        <f>_xll.qlIndexFixing($AU$1,AP1811,TRUE,_xll.ohTrigger(Trigger,Trigger1M))</f>
        <v>1.4105202454419062E-2</v>
      </c>
    </row>
    <row r="1812" spans="41:46" ht="11.25" customHeight="1" x14ac:dyDescent="0.25">
      <c r="AO1812" s="159" t="s">
        <v>90</v>
      </c>
      <c r="AP1812" s="158">
        <f>_xll.qlInterestRateIndexFixingDate(Currency&amp;"ibor"&amp;Tenor,AQ1812,Trigger)</f>
        <v>51995</v>
      </c>
      <c r="AQ1812" s="158">
        <f>_xll.qlCalendarAdvance(Calendar,AQ1811,AO1812,"f",,Trigger)</f>
        <v>51999</v>
      </c>
      <c r="AR1812" s="158">
        <f>_xll.qlInterestRateIndexMaturity(Currency&amp;"ibor"&amp;Tenor,AQ1812,Trigger)</f>
        <v>52030</v>
      </c>
      <c r="AS1812" s="320">
        <f>_xll.qlIndexFixing($AC$5,AP1812,TRUE,_xll.ohTrigger(Trigger,Trigger1M))</f>
        <v>1.3781792843513158E-2</v>
      </c>
      <c r="AT1812" s="320">
        <f>_xll.qlIndexFixing($AU$1,AP1812,TRUE,_xll.ohTrigger(Trigger,Trigger1M))</f>
        <v>1.4106443697612452E-2</v>
      </c>
    </row>
    <row r="1813" spans="41:46" ht="11.25" customHeight="1" x14ac:dyDescent="0.25">
      <c r="AO1813" s="159" t="s">
        <v>90</v>
      </c>
      <c r="AP1813" s="158">
        <f>_xll.qlInterestRateIndexFixingDate(Currency&amp;"ibor"&amp;Tenor,AQ1813,Trigger)</f>
        <v>52002</v>
      </c>
      <c r="AQ1813" s="158">
        <f>_xll.qlCalendarAdvance(Calendar,AQ1812,AO1813,"f",,Trigger)</f>
        <v>52006</v>
      </c>
      <c r="AR1813" s="158">
        <f>_xll.qlInterestRateIndexMaturity(Currency&amp;"ibor"&amp;Tenor,AQ1813,Trigger)</f>
        <v>52037</v>
      </c>
      <c r="AS1813" s="320">
        <f>_xll.qlIndexFixing($AC$5,AP1813,TRUE,_xll.ohTrigger(Trigger,Trigger1M))</f>
        <v>1.3783473454881939E-2</v>
      </c>
      <c r="AT1813" s="320">
        <f>_xll.qlIndexFixing($AU$1,AP1813,TRUE,_xll.ohTrigger(Trigger,Trigger1M))</f>
        <v>1.4107673569187356E-2</v>
      </c>
    </row>
    <row r="1814" spans="41:46" ht="11.25" customHeight="1" x14ac:dyDescent="0.25">
      <c r="AO1814" s="159" t="s">
        <v>90</v>
      </c>
      <c r="AP1814" s="158">
        <f>_xll.qlInterestRateIndexFixingDate(Currency&amp;"ibor"&amp;Tenor,AQ1814,Trigger)</f>
        <v>52009</v>
      </c>
      <c r="AQ1814" s="158">
        <f>_xll.qlCalendarAdvance(Calendar,AQ1813,AO1814,"f",,Trigger)</f>
        <v>52013</v>
      </c>
      <c r="AR1814" s="158">
        <f>_xll.qlInterestRateIndexMaturity(Currency&amp;"ibor"&amp;Tenor,AQ1814,Trigger)</f>
        <v>52044</v>
      </c>
      <c r="AS1814" s="320">
        <f>_xll.qlIndexFixing($AC$5,AP1814,TRUE,_xll.ohTrigger(Trigger,Trigger1M))</f>
        <v>1.3785682487838496E-2</v>
      </c>
      <c r="AT1814" s="320">
        <f>_xll.qlIndexFixing($AU$1,AP1814,TRUE,_xll.ohTrigger(Trigger,Trigger1M))</f>
        <v>1.4108892044152154E-2</v>
      </c>
    </row>
    <row r="1815" spans="41:46" ht="11.25" customHeight="1" x14ac:dyDescent="0.25">
      <c r="AO1815" s="159" t="s">
        <v>90</v>
      </c>
      <c r="AP1815" s="158">
        <f>_xll.qlInterestRateIndexFixingDate(Currency&amp;"ibor"&amp;Tenor,AQ1815,Trigger)</f>
        <v>52016</v>
      </c>
      <c r="AQ1815" s="158">
        <f>_xll.qlCalendarAdvance(Calendar,AQ1814,AO1815,"f",,Trigger)</f>
        <v>52020</v>
      </c>
      <c r="AR1815" s="158">
        <f>_xll.qlInterestRateIndexMaturity(Currency&amp;"ibor"&amp;Tenor,AQ1815,Trigger)</f>
        <v>52050</v>
      </c>
      <c r="AS1815" s="320">
        <f>_xll.qlIndexFixing($AC$5,AP1815,TRUE,_xll.ohTrigger(Trigger,Trigger1M))</f>
        <v>1.3787469810892183E-2</v>
      </c>
      <c r="AT1815" s="320">
        <f>_xll.qlIndexFixing($AU$1,AP1815,TRUE,_xll.ohTrigger(Trigger,Trigger1M))</f>
        <v>1.4109737450564985E-2</v>
      </c>
    </row>
    <row r="1816" spans="41:46" ht="11.25" customHeight="1" x14ac:dyDescent="0.25">
      <c r="AO1816" s="159" t="s">
        <v>90</v>
      </c>
      <c r="AP1816" s="158">
        <f>_xll.qlInterestRateIndexFixingDate(Currency&amp;"ibor"&amp;Tenor,AQ1816,Trigger)</f>
        <v>52023</v>
      </c>
      <c r="AQ1816" s="158">
        <f>_xll.qlCalendarAdvance(Calendar,AQ1815,AO1816,"f",,Trigger)</f>
        <v>52027</v>
      </c>
      <c r="AR1816" s="158">
        <f>_xll.qlInterestRateIndexMaturity(Currency&amp;"ibor"&amp;Tenor,AQ1816,Trigger)</f>
        <v>52057</v>
      </c>
      <c r="AS1816" s="320">
        <f>_xll.qlIndexFixing($AC$5,AP1816,TRUE,_xll.ohTrigger(Trigger,Trigger1M))</f>
        <v>1.3789678760097068E-2</v>
      </c>
      <c r="AT1816" s="320">
        <f>_xll.qlIndexFixing($AU$1,AP1816,TRUE,_xll.ohTrigger(Trigger,Trigger1M))</f>
        <v>1.411093383020301E-2</v>
      </c>
    </row>
    <row r="1817" spans="41:46" ht="11.25" customHeight="1" x14ac:dyDescent="0.25">
      <c r="AO1817" s="159" t="s">
        <v>90</v>
      </c>
      <c r="AP1817" s="158">
        <f>_xll.qlInterestRateIndexFixingDate(Currency&amp;"ibor"&amp;Tenor,AQ1817,Trigger)</f>
        <v>52030</v>
      </c>
      <c r="AQ1817" s="158">
        <f>_xll.qlCalendarAdvance(Calendar,AQ1816,AO1817,"f",,Trigger)</f>
        <v>52034</v>
      </c>
      <c r="AR1817" s="158">
        <f>_xll.qlInterestRateIndexMaturity(Currency&amp;"ibor"&amp;Tenor,AQ1817,Trigger)</f>
        <v>52064</v>
      </c>
      <c r="AS1817" s="320">
        <f>_xll.qlIndexFixing($AC$5,AP1817,TRUE,_xll.ohTrigger(Trigger,Trigger1M))</f>
        <v>1.3791887709701633E-2</v>
      </c>
      <c r="AT1817" s="320">
        <f>_xll.qlIndexFixing($AU$1,AP1817,TRUE,_xll.ohTrigger(Trigger,Trigger1M))</f>
        <v>1.4112118740476909E-2</v>
      </c>
    </row>
    <row r="1818" spans="41:46" ht="11.25" customHeight="1" x14ac:dyDescent="0.25">
      <c r="AO1818" s="159" t="s">
        <v>90</v>
      </c>
      <c r="AP1818" s="158">
        <f>_xll.qlInterestRateIndexFixingDate(Currency&amp;"ibor"&amp;Tenor,AQ1818,Trigger)</f>
        <v>52037</v>
      </c>
      <c r="AQ1818" s="158">
        <f>_xll.qlCalendarAdvance(Calendar,AQ1817,AO1818,"f",,Trigger)</f>
        <v>52041</v>
      </c>
      <c r="AR1818" s="158">
        <f>_xll.qlInterestRateIndexMaturity(Currency&amp;"ibor"&amp;Tenor,AQ1818,Trigger)</f>
        <v>52071</v>
      </c>
      <c r="AS1818" s="320">
        <f>_xll.qlIndexFixing($AC$5,AP1818,TRUE,_xll.ohTrigger(Trigger,Trigger1M))</f>
        <v>1.3794096659719202E-2</v>
      </c>
      <c r="AT1818" s="320">
        <f>_xll.qlIndexFixing($AU$1,AP1818,TRUE,_xll.ohTrigger(Trigger,Trigger1M))</f>
        <v>1.4113292156398671E-2</v>
      </c>
    </row>
    <row r="1819" spans="41:46" ht="11.25" customHeight="1" x14ac:dyDescent="0.25">
      <c r="AO1819" s="159" t="s">
        <v>90</v>
      </c>
      <c r="AP1819" s="158">
        <f>_xll.qlInterestRateIndexFixingDate(Currency&amp;"ibor"&amp;Tenor,AQ1819,Trigger)</f>
        <v>52044</v>
      </c>
      <c r="AQ1819" s="158">
        <f>_xll.qlCalendarAdvance(Calendar,AQ1818,AO1819,"f",,Trigger)</f>
        <v>52048</v>
      </c>
      <c r="AR1819" s="158">
        <f>_xll.qlInterestRateIndexMaturity(Currency&amp;"ibor"&amp;Tenor,AQ1819,Trigger)</f>
        <v>52079</v>
      </c>
      <c r="AS1819" s="320">
        <f>_xll.qlIndexFixing($AC$5,AP1819,TRUE,_xll.ohTrigger(Trigger,Trigger1M))</f>
        <v>1.3796727658897551E-2</v>
      </c>
      <c r="AT1819" s="320">
        <f>_xll.qlIndexFixing($AU$1,AP1819,TRUE,_xll.ohTrigger(Trigger,Trigger1M))</f>
        <v>1.4114812595037834E-2</v>
      </c>
    </row>
    <row r="1820" spans="41:46" ht="11.25" customHeight="1" x14ac:dyDescent="0.25">
      <c r="AO1820" s="159" t="s">
        <v>90</v>
      </c>
      <c r="AP1820" s="158">
        <f>_xll.qlInterestRateIndexFixingDate(Currency&amp;"ibor"&amp;Tenor,AQ1820,Trigger)</f>
        <v>52051</v>
      </c>
      <c r="AQ1820" s="158">
        <f>_xll.qlCalendarAdvance(Calendar,AQ1819,AO1820,"f",,Trigger)</f>
        <v>52055</v>
      </c>
      <c r="AR1820" s="158">
        <f>_xll.qlInterestRateIndexMaturity(Currency&amp;"ibor"&amp;Tenor,AQ1820,Trigger)</f>
        <v>52086</v>
      </c>
      <c r="AS1820" s="320">
        <f>_xll.qlIndexFixing($AC$5,AP1820,TRUE,_xll.ohTrigger(Trigger,Trigger1M))</f>
        <v>1.3798936694368226E-2</v>
      </c>
      <c r="AT1820" s="320">
        <f>_xll.qlIndexFixing($AU$1,AP1820,TRUE,_xll.ohTrigger(Trigger,Trigger1M))</f>
        <v>1.4115962165474097E-2</v>
      </c>
    </row>
    <row r="1821" spans="41:46" ht="11.25" customHeight="1" x14ac:dyDescent="0.25">
      <c r="AO1821" s="159" t="s">
        <v>90</v>
      </c>
      <c r="AP1821" s="158">
        <f>_xll.qlInterestRateIndexFixingDate(Currency&amp;"ibor"&amp;Tenor,AQ1821,Trigger)</f>
        <v>52058</v>
      </c>
      <c r="AQ1821" s="158">
        <f>_xll.qlCalendarAdvance(Calendar,AQ1820,AO1821,"f",,Trigger)</f>
        <v>52062</v>
      </c>
      <c r="AR1821" s="158">
        <f>_xll.qlInterestRateIndexMaturity(Currency&amp;"ibor"&amp;Tenor,AQ1821,Trigger)</f>
        <v>52093</v>
      </c>
      <c r="AS1821" s="320">
        <f>_xll.qlIndexFixing($AC$5,AP1821,TRUE,_xll.ohTrigger(Trigger,Trigger1M))</f>
        <v>1.380114573025921E-2</v>
      </c>
      <c r="AT1821" s="320">
        <f>_xll.qlIndexFixing($AU$1,AP1821,TRUE,_xll.ohTrigger(Trigger,Trigger1M))</f>
        <v>1.4117100164348586E-2</v>
      </c>
    </row>
    <row r="1822" spans="41:46" ht="11.25" customHeight="1" x14ac:dyDescent="0.25">
      <c r="AO1822" s="159" t="s">
        <v>90</v>
      </c>
      <c r="AP1822" s="158">
        <f>_xll.qlInterestRateIndexFixingDate(Currency&amp;"ibor"&amp;Tenor,AQ1822,Trigger)</f>
        <v>52065</v>
      </c>
      <c r="AQ1822" s="158">
        <f>_xll.qlCalendarAdvance(Calendar,AQ1821,AO1822,"f",,Trigger)</f>
        <v>52069</v>
      </c>
      <c r="AR1822" s="158">
        <f>_xll.qlInterestRateIndexMaturity(Currency&amp;"ibor"&amp;Tenor,AQ1822,Trigger)</f>
        <v>52100</v>
      </c>
      <c r="AS1822" s="320">
        <f>_xll.qlIndexFixing($AC$5,AP1822,TRUE,_xll.ohTrigger(Trigger,Trigger1M))</f>
        <v>1.3803354766567924E-2</v>
      </c>
      <c r="AT1822" s="320">
        <f>_xll.qlIndexFixing($AU$1,AP1822,TRUE,_xll.ohTrigger(Trigger,Trigger1M))</f>
        <v>1.4118226566659365E-2</v>
      </c>
    </row>
    <row r="1823" spans="41:46" ht="11.25" customHeight="1" x14ac:dyDescent="0.25">
      <c r="AO1823" s="159" t="s">
        <v>90</v>
      </c>
      <c r="AP1823" s="158">
        <f>_xll.qlInterestRateIndexFixingDate(Currency&amp;"ibor"&amp;Tenor,AQ1823,Trigger)</f>
        <v>52072</v>
      </c>
      <c r="AQ1823" s="158">
        <f>_xll.qlCalendarAdvance(Calendar,AQ1822,AO1823,"f",,Trigger)</f>
        <v>52076</v>
      </c>
      <c r="AR1823" s="158">
        <f>_xll.qlInterestRateIndexMaturity(Currency&amp;"ibor"&amp;Tenor,AQ1823,Trigger)</f>
        <v>52107</v>
      </c>
      <c r="AS1823" s="320">
        <f>_xll.qlIndexFixing($AC$5,AP1823,TRUE,_xll.ohTrigger(Trigger,Trigger1M))</f>
        <v>1.3805563803296948E-2</v>
      </c>
      <c r="AT1823" s="320">
        <f>_xll.qlIndexFixing($AU$1,AP1823,TRUE,_xll.ohTrigger(Trigger,Trigger1M))</f>
        <v>1.4119341347419972E-2</v>
      </c>
    </row>
    <row r="1824" spans="41:46" ht="11.25" customHeight="1" x14ac:dyDescent="0.25">
      <c r="AO1824" s="159" t="s">
        <v>90</v>
      </c>
      <c r="AP1824" s="158">
        <f>_xll.qlInterestRateIndexFixingDate(Currency&amp;"ibor"&amp;Tenor,AQ1824,Trigger)</f>
        <v>52079</v>
      </c>
      <c r="AQ1824" s="158">
        <f>_xll.qlCalendarAdvance(Calendar,AQ1823,AO1824,"f",,Trigger)</f>
        <v>52083</v>
      </c>
      <c r="AR1824" s="158">
        <f>_xll.qlInterestRateIndexMaturity(Currency&amp;"ibor"&amp;Tenor,AQ1824,Trigger)</f>
        <v>52114</v>
      </c>
      <c r="AS1824" s="320">
        <f>_xll.qlIndexFixing($AC$5,AP1824,TRUE,_xll.ohTrigger(Trigger,Trigger1M))</f>
        <v>1.3807772840448859E-2</v>
      </c>
      <c r="AT1824" s="320">
        <f>_xll.qlIndexFixing($AU$1,AP1824,TRUE,_xll.ohTrigger(Trigger,Trigger1M))</f>
        <v>1.4120444481636202E-2</v>
      </c>
    </row>
    <row r="1825" spans="41:46" ht="11.25" customHeight="1" x14ac:dyDescent="0.25">
      <c r="AO1825" s="159" t="s">
        <v>90</v>
      </c>
      <c r="AP1825" s="158">
        <f>_xll.qlInterestRateIndexFixingDate(Currency&amp;"ibor"&amp;Tenor,AQ1825,Trigger)</f>
        <v>52086</v>
      </c>
      <c r="AQ1825" s="158">
        <f>_xll.qlCalendarAdvance(Calendar,AQ1824,AO1825,"f",,Trigger)</f>
        <v>52090</v>
      </c>
      <c r="AR1825" s="158">
        <f>_xll.qlInterestRateIndexMaturity(Currency&amp;"ibor"&amp;Tenor,AQ1825,Trigger)</f>
        <v>52121</v>
      </c>
      <c r="AS1825" s="320">
        <f>_xll.qlIndexFixing($AC$5,AP1825,TRUE,_xll.ohTrigger(Trigger,Trigger1M))</f>
        <v>1.3809981878018501E-2</v>
      </c>
      <c r="AT1825" s="320">
        <f>_xll.qlIndexFixing($AU$1,AP1825,TRUE,_xll.ohTrigger(Trigger,Trigger1M))</f>
        <v>1.4121535944313861E-2</v>
      </c>
    </row>
    <row r="1826" spans="41:46" ht="11.25" customHeight="1" x14ac:dyDescent="0.25">
      <c r="AO1826" s="159" t="s">
        <v>90</v>
      </c>
      <c r="AP1826" s="158">
        <f>_xll.qlInterestRateIndexFixingDate(Currency&amp;"ibor"&amp;Tenor,AQ1826,Trigger)</f>
        <v>52093</v>
      </c>
      <c r="AQ1826" s="158">
        <f>_xll.qlCalendarAdvance(Calendar,AQ1825,AO1826,"f",,Trigger)</f>
        <v>52097</v>
      </c>
      <c r="AR1826" s="158">
        <f>_xll.qlInterestRateIndexMaturity(Currency&amp;"ibor"&amp;Tenor,AQ1826,Trigger)</f>
        <v>52128</v>
      </c>
      <c r="AS1826" s="320">
        <f>_xll.qlIndexFixing($AC$5,AP1826,TRUE,_xll.ohTrigger(Trigger,Trigger1M))</f>
        <v>1.381219091600845E-2</v>
      </c>
      <c r="AT1826" s="320">
        <f>_xll.qlIndexFixing($AU$1,AP1826,TRUE,_xll.ohTrigger(Trigger,Trigger1M))</f>
        <v>1.4122615710456164E-2</v>
      </c>
    </row>
    <row r="1827" spans="41:46" ht="11.25" customHeight="1" x14ac:dyDescent="0.25">
      <c r="AO1827" s="159" t="s">
        <v>90</v>
      </c>
      <c r="AP1827" s="158">
        <f>_xll.qlInterestRateIndexFixingDate(Currency&amp;"ibor"&amp;Tenor,AQ1827,Trigger)</f>
        <v>52100</v>
      </c>
      <c r="AQ1827" s="158">
        <f>_xll.qlCalendarAdvance(Calendar,AQ1826,AO1827,"f",,Trigger)</f>
        <v>52104</v>
      </c>
      <c r="AR1827" s="158">
        <f>_xll.qlInterestRateIndexMaturity(Currency&amp;"ibor"&amp;Tenor,AQ1827,Trigger)</f>
        <v>52135</v>
      </c>
      <c r="AS1827" s="320">
        <f>_xll.qlIndexFixing($AC$5,AP1827,TRUE,_xll.ohTrigger(Trigger,Trigger1M))</f>
        <v>1.3814399954418709E-2</v>
      </c>
      <c r="AT1827" s="320">
        <f>_xll.qlIndexFixing($AU$1,AP1827,TRUE,_xll.ohTrigger(Trigger,Trigger1M))</f>
        <v>1.4123683755076652E-2</v>
      </c>
    </row>
    <row r="1828" spans="41:46" ht="11.25" customHeight="1" x14ac:dyDescent="0.25">
      <c r="AO1828" s="159" t="s">
        <v>90</v>
      </c>
      <c r="AP1828" s="158">
        <f>_xll.qlInterestRateIndexFixingDate(Currency&amp;"ibor"&amp;Tenor,AQ1828,Trigger)</f>
        <v>52107</v>
      </c>
      <c r="AQ1828" s="158">
        <f>_xll.qlCalendarAdvance(Calendar,AQ1827,AO1828,"f",,Trigger)</f>
        <v>52111</v>
      </c>
      <c r="AR1828" s="158">
        <f>_xll.qlInterestRateIndexMaturity(Currency&amp;"ibor"&amp;Tenor,AQ1828,Trigger)</f>
        <v>52141</v>
      </c>
      <c r="AS1828" s="320">
        <f>_xll.qlIndexFixing($AC$5,AP1828,TRUE,_xll.ohTrigger(Trigger,Trigger1M))</f>
        <v>1.3816186182210366E-2</v>
      </c>
      <c r="AT1828" s="320">
        <f>_xll.qlIndexFixing($AU$1,AP1828,TRUE,_xll.ohTrigger(Trigger,Trigger1M))</f>
        <v>1.4124388627887008E-2</v>
      </c>
    </row>
    <row r="1829" spans="41:46" ht="11.25" customHeight="1" x14ac:dyDescent="0.25">
      <c r="AO1829" s="159" t="s">
        <v>90</v>
      </c>
      <c r="AP1829" s="158">
        <f>_xll.qlInterestRateIndexFixingDate(Currency&amp;"ibor"&amp;Tenor,AQ1829,Trigger)</f>
        <v>52114</v>
      </c>
      <c r="AQ1829" s="158">
        <f>_xll.qlCalendarAdvance(Calendar,AQ1828,AO1829,"f",,Trigger)</f>
        <v>52118</v>
      </c>
      <c r="AR1829" s="158">
        <f>_xll.qlInterestRateIndexMaturity(Currency&amp;"ibor"&amp;Tenor,AQ1829,Trigger)</f>
        <v>52148</v>
      </c>
      <c r="AS1829" s="320">
        <f>_xll.qlIndexFixing($AC$5,AP1829,TRUE,_xll.ohTrigger(Trigger,Trigger1M))</f>
        <v>1.381839513669636E-2</v>
      </c>
      <c r="AT1829" s="320">
        <f>_xll.qlIndexFixing($AU$1,AP1829,TRUE,_xll.ohTrigger(Trigger,Trigger1M))</f>
        <v>1.4125433956433397E-2</v>
      </c>
    </row>
    <row r="1830" spans="41:46" ht="11.25" customHeight="1" x14ac:dyDescent="0.25">
      <c r="AO1830" s="159" t="s">
        <v>90</v>
      </c>
      <c r="AP1830" s="158">
        <f>_xll.qlInterestRateIndexFixingDate(Currency&amp;"ibor"&amp;Tenor,AQ1830,Trigger)</f>
        <v>52121</v>
      </c>
      <c r="AQ1830" s="158">
        <f>_xll.qlCalendarAdvance(Calendar,AQ1829,AO1830,"f",,Trigger)</f>
        <v>52125</v>
      </c>
      <c r="AR1830" s="158">
        <f>_xll.qlInterestRateIndexMaturity(Currency&amp;"ibor"&amp;Tenor,AQ1830,Trigger)</f>
        <v>52155</v>
      </c>
      <c r="AS1830" s="320">
        <f>_xll.qlIndexFixing($AC$5,AP1830,TRUE,_xll.ohTrigger(Trigger,Trigger1M))</f>
        <v>1.3820604091584698E-2</v>
      </c>
      <c r="AT1830" s="320">
        <f>_xll.qlIndexFixing($AU$1,AP1830,TRUE,_xll.ohTrigger(Trigger,Trigger1M))</f>
        <v>1.412646749071822E-2</v>
      </c>
    </row>
    <row r="1831" spans="41:46" ht="11.25" customHeight="1" x14ac:dyDescent="0.25">
      <c r="AO1831" s="159" t="s">
        <v>90</v>
      </c>
      <c r="AP1831" s="158">
        <f>_xll.qlInterestRateIndexFixingDate(Currency&amp;"ibor"&amp;Tenor,AQ1831,Trigger)</f>
        <v>52128</v>
      </c>
      <c r="AQ1831" s="158">
        <f>_xll.qlCalendarAdvance(Calendar,AQ1830,AO1831,"f",,Trigger)</f>
        <v>52132</v>
      </c>
      <c r="AR1831" s="158">
        <f>_xll.qlInterestRateIndexMaturity(Currency&amp;"ibor"&amp;Tenor,AQ1831,Trigger)</f>
        <v>52162</v>
      </c>
      <c r="AS1831" s="320">
        <f>_xll.qlIndexFixing($AC$5,AP1831,TRUE,_xll.ohTrigger(Trigger,Trigger1M))</f>
        <v>1.3822813046880711E-2</v>
      </c>
      <c r="AT1831" s="320">
        <f>_xll.qlIndexFixing($AU$1,AP1831,TRUE,_xll.ohTrigger(Trigger,Trigger1M))</f>
        <v>1.4127489205750798E-2</v>
      </c>
    </row>
    <row r="1832" spans="41:46" ht="11.25" customHeight="1" x14ac:dyDescent="0.25">
      <c r="AO1832" s="159" t="s">
        <v>90</v>
      </c>
      <c r="AP1832" s="158">
        <f>_xll.qlInterestRateIndexFixingDate(Currency&amp;"ibor"&amp;Tenor,AQ1832,Trigger)</f>
        <v>52135</v>
      </c>
      <c r="AQ1832" s="158">
        <f>_xll.qlCalendarAdvance(Calendar,AQ1831,AO1832,"f",,Trigger)</f>
        <v>52139</v>
      </c>
      <c r="AR1832" s="158">
        <f>_xll.qlInterestRateIndexMaturity(Currency&amp;"ibor"&amp;Tenor,AQ1832,Trigger)</f>
        <v>52170</v>
      </c>
      <c r="AS1832" s="320">
        <f>_xll.qlIndexFixing($AC$5,AP1832,TRUE,_xll.ohTrigger(Trigger,Trigger1M))</f>
        <v>1.3825445152756589E-2</v>
      </c>
      <c r="AT1832" s="320">
        <f>_xll.qlIndexFixing($AU$1,AP1832,TRUE,_xll.ohTrigger(Trigger,Trigger1M))</f>
        <v>1.4128847280529025E-2</v>
      </c>
    </row>
    <row r="1833" spans="41:46" ht="11.25" customHeight="1" x14ac:dyDescent="0.25">
      <c r="AO1833" s="159" t="s">
        <v>90</v>
      </c>
      <c r="AP1833" s="158">
        <f>_xll.qlInterestRateIndexFixingDate(Currency&amp;"ibor"&amp;Tenor,AQ1833,Trigger)</f>
        <v>52142</v>
      </c>
      <c r="AQ1833" s="158">
        <f>_xll.qlCalendarAdvance(Calendar,AQ1832,AO1833,"f",,Trigger)</f>
        <v>52146</v>
      </c>
      <c r="AR1833" s="158">
        <f>_xll.qlInterestRateIndexMaturity(Currency&amp;"ibor"&amp;Tenor,AQ1833,Trigger)</f>
        <v>52177</v>
      </c>
      <c r="AS1833" s="320">
        <f>_xll.qlIndexFixing($AC$5,AP1833,TRUE,_xll.ohTrigger(Trigger,Trigger1M))</f>
        <v>1.3827654193686124E-2</v>
      </c>
      <c r="AT1833" s="320">
        <f>_xll.qlIndexFixing($AU$1,AP1833,TRUE,_xll.ohTrigger(Trigger,Trigger1M))</f>
        <v>1.41298444711404E-2</v>
      </c>
    </row>
    <row r="1834" spans="41:46" ht="11.25" customHeight="1" x14ac:dyDescent="0.25">
      <c r="AO1834" s="159" t="s">
        <v>90</v>
      </c>
      <c r="AP1834" s="158">
        <f>_xll.qlInterestRateIndexFixingDate(Currency&amp;"ibor"&amp;Tenor,AQ1834,Trigger)</f>
        <v>52149</v>
      </c>
      <c r="AQ1834" s="158">
        <f>_xll.qlCalendarAdvance(Calendar,AQ1833,AO1834,"f",,Trigger)</f>
        <v>52153</v>
      </c>
      <c r="AR1834" s="158">
        <f>_xll.qlInterestRateIndexMaturity(Currency&amp;"ibor"&amp;Tenor,AQ1834,Trigger)</f>
        <v>52184</v>
      </c>
      <c r="AS1834" s="320">
        <f>_xll.qlIndexFixing($AC$5,AP1834,TRUE,_xll.ohTrigger(Trigger,Trigger1M))</f>
        <v>1.3829863235033388E-2</v>
      </c>
      <c r="AT1834" s="320">
        <f>_xll.qlIndexFixing($AU$1,AP1834,TRUE,_xll.ohTrigger(Trigger,Trigger1M))</f>
        <v>1.4130829765270556E-2</v>
      </c>
    </row>
    <row r="1835" spans="41:46" ht="11.25" customHeight="1" x14ac:dyDescent="0.25">
      <c r="AO1835" s="159" t="s">
        <v>90</v>
      </c>
      <c r="AP1835" s="158">
        <f>_xll.qlInterestRateIndexFixingDate(Currency&amp;"ibor"&amp;Tenor,AQ1835,Trigger)</f>
        <v>52156</v>
      </c>
      <c r="AQ1835" s="158">
        <f>_xll.qlCalendarAdvance(Calendar,AQ1834,AO1835,"f",,Trigger)</f>
        <v>52160</v>
      </c>
      <c r="AR1835" s="158">
        <f>_xll.qlInterestRateIndexMaturity(Currency&amp;"ibor"&amp;Tenor,AQ1835,Trigger)</f>
        <v>52191</v>
      </c>
      <c r="AS1835" s="320">
        <f>_xll.qlIndexFixing($AC$5,AP1835,TRUE,_xll.ohTrigger(Trigger,Trigger1M))</f>
        <v>1.3832072276800961E-2</v>
      </c>
      <c r="AT1835" s="320">
        <f>_xll.qlIndexFixing($AU$1,AP1835,TRUE,_xll.ohTrigger(Trigger,Trigger1M))</f>
        <v>1.4131803137935606E-2</v>
      </c>
    </row>
    <row r="1836" spans="41:46" ht="11.25" customHeight="1" x14ac:dyDescent="0.25">
      <c r="AO1836" s="159" t="s">
        <v>90</v>
      </c>
      <c r="AP1836" s="158">
        <f>_xll.qlInterestRateIndexFixingDate(Currency&amp;"ibor"&amp;Tenor,AQ1836,Trigger)</f>
        <v>52163</v>
      </c>
      <c r="AQ1836" s="158">
        <f>_xll.qlCalendarAdvance(Calendar,AQ1835,AO1836,"f",,Trigger)</f>
        <v>52167</v>
      </c>
      <c r="AR1836" s="158">
        <f>_xll.qlInterestRateIndexMaturity(Currency&amp;"ibor"&amp;Tenor,AQ1836,Trigger)</f>
        <v>52198</v>
      </c>
      <c r="AS1836" s="320">
        <f>_xll.qlIndexFixing($AC$5,AP1836,TRUE,_xll.ohTrigger(Trigger,Trigger1M))</f>
        <v>1.3834281318986267E-2</v>
      </c>
      <c r="AT1836" s="320">
        <f>_xll.qlIndexFixing($AU$1,AP1836,TRUE,_xll.ohTrigger(Trigger,Trigger1M))</f>
        <v>1.4132764564131036E-2</v>
      </c>
    </row>
    <row r="1837" spans="41:46" ht="11.25" customHeight="1" x14ac:dyDescent="0.25">
      <c r="AO1837" s="159" t="s">
        <v>90</v>
      </c>
      <c r="AP1837" s="158">
        <f>_xll.qlInterestRateIndexFixingDate(Currency&amp;"ibor"&amp;Tenor,AQ1837,Trigger)</f>
        <v>52170</v>
      </c>
      <c r="AQ1837" s="158">
        <f>_xll.qlCalendarAdvance(Calendar,AQ1836,AO1837,"f",,Trigger)</f>
        <v>52174</v>
      </c>
      <c r="AR1837" s="158">
        <f>_xll.qlInterestRateIndexMaturity(Currency&amp;"ibor"&amp;Tenor,AQ1837,Trigger)</f>
        <v>52204</v>
      </c>
      <c r="AS1837" s="320">
        <f>_xll.qlIndexFixing($AC$5,AP1837,TRUE,_xll.ohTrigger(Trigger,Trigger1M))</f>
        <v>1.3836066787180634E-2</v>
      </c>
      <c r="AT1837" s="320">
        <f>_xll.qlIndexFixing($AU$1,AP1837,TRUE,_xll.ohTrigger(Trigger,Trigger1M))</f>
        <v>1.4133369892091352E-2</v>
      </c>
    </row>
    <row r="1838" spans="41:46" ht="11.25" customHeight="1" x14ac:dyDescent="0.25">
      <c r="AO1838" s="159" t="s">
        <v>90</v>
      </c>
      <c r="AP1838" s="158">
        <f>_xll.qlInterestRateIndexFixingDate(Currency&amp;"ibor"&amp;Tenor,AQ1838,Trigger)</f>
        <v>52177</v>
      </c>
      <c r="AQ1838" s="158">
        <f>_xll.qlCalendarAdvance(Calendar,AQ1837,AO1838,"f",,Trigger)</f>
        <v>52181</v>
      </c>
      <c r="AR1838" s="158">
        <f>_xll.qlInterestRateIndexMaturity(Currency&amp;"ibor"&amp;Tenor,AQ1838,Trigger)</f>
        <v>52211</v>
      </c>
      <c r="AS1838" s="320">
        <f>_xll.qlIndexFixing($AC$5,AP1838,TRUE,_xll.ohTrigger(Trigger,Trigger1M))</f>
        <v>1.3838275745319706E-2</v>
      </c>
      <c r="AT1838" s="320">
        <f>_xll.qlIndexFixing($AU$1,AP1838,TRUE,_xll.ohTrigger(Trigger,Trigger1M))</f>
        <v>1.413430817257666E-2</v>
      </c>
    </row>
    <row r="1839" spans="41:46" ht="11.25" customHeight="1" x14ac:dyDescent="0.25">
      <c r="AO1839" s="159" t="s">
        <v>90</v>
      </c>
      <c r="AP1839" s="158">
        <f>_xll.qlInterestRateIndexFixingDate(Currency&amp;"ibor"&amp;Tenor,AQ1839,Trigger)</f>
        <v>52184</v>
      </c>
      <c r="AQ1839" s="158">
        <f>_xll.qlCalendarAdvance(Calendar,AQ1838,AO1839,"f",,Trigger)</f>
        <v>52188</v>
      </c>
      <c r="AR1839" s="158">
        <f>_xll.qlInterestRateIndexMaturity(Currency&amp;"ibor"&amp;Tenor,AQ1839,Trigger)</f>
        <v>52218</v>
      </c>
      <c r="AS1839" s="320">
        <f>_xll.qlIndexFixing($AC$5,AP1839,TRUE,_xll.ohTrigger(Trigger,Trigger1M))</f>
        <v>1.3840484703863787E-2</v>
      </c>
      <c r="AT1839" s="320">
        <f>_xll.qlIndexFixing($AU$1,AP1839,TRUE,_xll.ohTrigger(Trigger,Trigger1M))</f>
        <v>1.4135234433878985E-2</v>
      </c>
    </row>
    <row r="1840" spans="41:46" ht="11.25" customHeight="1" x14ac:dyDescent="0.25">
      <c r="AO1840" s="159" t="s">
        <v>90</v>
      </c>
      <c r="AP1840" s="158">
        <f>_xll.qlInterestRateIndexFixingDate(Currency&amp;"ibor"&amp;Tenor,AQ1840,Trigger)</f>
        <v>52191</v>
      </c>
      <c r="AQ1840" s="158">
        <f>_xll.qlCalendarAdvance(Calendar,AQ1839,AO1840,"f",,Trigger)</f>
        <v>52195</v>
      </c>
      <c r="AR1840" s="158">
        <f>_xll.qlInterestRateIndexMaturity(Currency&amp;"ibor"&amp;Tenor,AQ1840,Trigger)</f>
        <v>52229</v>
      </c>
      <c r="AS1840" s="320">
        <f>_xll.qlIndexFixing($AC$5,AP1840,TRUE,_xll.ohTrigger(Trigger,Trigger1M))</f>
        <v>1.3844389092960055E-2</v>
      </c>
      <c r="AT1840" s="320">
        <f>_xll.qlIndexFixing($AU$1,AP1840,TRUE,_xll.ohTrigger(Trigger,Trigger1M))</f>
        <v>1.4137514844518601E-2</v>
      </c>
    </row>
    <row r="1841" spans="41:46" ht="11.25" customHeight="1" x14ac:dyDescent="0.25">
      <c r="AO1841" s="159" t="s">
        <v>90</v>
      </c>
      <c r="AP1841" s="158">
        <f>_xll.qlInterestRateIndexFixingDate(Currency&amp;"ibor"&amp;Tenor,AQ1841,Trigger)</f>
        <v>52198</v>
      </c>
      <c r="AQ1841" s="158">
        <f>_xll.qlCalendarAdvance(Calendar,AQ1840,AO1841,"f",,Trigger)</f>
        <v>52202</v>
      </c>
      <c r="AR1841" s="158">
        <f>_xll.qlInterestRateIndexMaturity(Currency&amp;"ibor"&amp;Tenor,AQ1841,Trigger)</f>
        <v>52233</v>
      </c>
      <c r="AS1841" s="320">
        <f>_xll.qlIndexFixing($AC$5,AP1841,TRUE,_xll.ohTrigger(Trigger,Trigger1M))</f>
        <v>1.3845326536214841E-2</v>
      </c>
      <c r="AT1841" s="320">
        <f>_xll.qlIndexFixing($AU$1,AP1841,TRUE,_xll.ohTrigger(Trigger,Trigger1M))</f>
        <v>1.4137391623403543E-2</v>
      </c>
    </row>
    <row r="1842" spans="41:46" ht="11.25" customHeight="1" x14ac:dyDescent="0.25">
      <c r="AO1842" s="159" t="s">
        <v>90</v>
      </c>
      <c r="AP1842" s="158">
        <f>_xll.qlInterestRateIndexFixingDate(Currency&amp;"ibor"&amp;Tenor,AQ1842,Trigger)</f>
        <v>52205</v>
      </c>
      <c r="AQ1842" s="158">
        <f>_xll.qlCalendarAdvance(Calendar,AQ1841,AO1842,"f",,Trigger)</f>
        <v>52209</v>
      </c>
      <c r="AR1842" s="158">
        <f>_xll.qlInterestRateIndexMaturity(Currency&amp;"ibor"&amp;Tenor,AQ1842,Trigger)</f>
        <v>52240</v>
      </c>
      <c r="AS1842" s="320">
        <f>_xll.qlIndexFixing($AC$5,AP1842,TRUE,_xll.ohTrigger(Trigger,Trigger1M))</f>
        <v>1.3847535580919421E-2</v>
      </c>
      <c r="AT1842" s="320">
        <f>_xll.qlIndexFixing($AU$1,AP1842,TRUE,_xll.ohTrigger(Trigger,Trigger1M))</f>
        <v>1.4138280845967513E-2</v>
      </c>
    </row>
    <row r="1843" spans="41:46" ht="11.25" customHeight="1" x14ac:dyDescent="0.25">
      <c r="AO1843" s="159" t="s">
        <v>90</v>
      </c>
      <c r="AP1843" s="158">
        <f>_xll.qlInterestRateIndexFixingDate(Currency&amp;"ibor"&amp;Tenor,AQ1843,Trigger)</f>
        <v>52212</v>
      </c>
      <c r="AQ1843" s="158">
        <f>_xll.qlCalendarAdvance(Calendar,AQ1842,AO1843,"f",,Trigger)</f>
        <v>52216</v>
      </c>
      <c r="AR1843" s="158">
        <f>_xll.qlInterestRateIndexMaturity(Currency&amp;"ibor"&amp;Tenor,AQ1843,Trigger)</f>
        <v>52247</v>
      </c>
      <c r="AS1843" s="320">
        <f>_xll.qlIndexFixing($AC$5,AP1843,TRUE,_xll.ohTrigger(Trigger,Trigger1M))</f>
        <v>1.3849744626044309E-2</v>
      </c>
      <c r="AT1843" s="320">
        <f>_xll.qlIndexFixing($AU$1,AP1843,TRUE,_xll.ohTrigger(Trigger,Trigger1M))</f>
        <v>1.4139157947115353E-2</v>
      </c>
    </row>
    <row r="1844" spans="41:46" ht="11.25" customHeight="1" x14ac:dyDescent="0.25">
      <c r="AO1844" s="159" t="s">
        <v>90</v>
      </c>
      <c r="AP1844" s="158">
        <f>_xll.qlInterestRateIndexFixingDate(Currency&amp;"ibor"&amp;Tenor,AQ1844,Trigger)</f>
        <v>52219</v>
      </c>
      <c r="AQ1844" s="158">
        <f>_xll.qlCalendarAdvance(Calendar,AQ1843,AO1844,"f",,Trigger)</f>
        <v>52223</v>
      </c>
      <c r="AR1844" s="158">
        <f>_xll.qlInterestRateIndexMaturity(Currency&amp;"ibor"&amp;Tenor,AQ1844,Trigger)</f>
        <v>52254</v>
      </c>
      <c r="AS1844" s="320">
        <f>_xll.qlIndexFixing($AC$5,AP1844,TRUE,_xll.ohTrigger(Trigger,Trigger1M))</f>
        <v>1.3851953671589506E-2</v>
      </c>
      <c r="AT1844" s="320">
        <f>_xll.qlIndexFixing($AU$1,AP1844,TRUE,_xll.ohTrigger(Trigger,Trigger1M))</f>
        <v>1.4140022901855443E-2</v>
      </c>
    </row>
    <row r="1845" spans="41:46" ht="11.25" customHeight="1" x14ac:dyDescent="0.25">
      <c r="AO1845" s="159" t="s">
        <v>90</v>
      </c>
      <c r="AP1845" s="158">
        <f>_xll.qlInterestRateIndexFixingDate(Currency&amp;"ibor"&amp;Tenor,AQ1845,Trigger)</f>
        <v>52224</v>
      </c>
      <c r="AQ1845" s="158">
        <f>_xll.qlCalendarAdvance(Calendar,AQ1844,AO1845,"f",,Trigger)</f>
        <v>52230</v>
      </c>
      <c r="AR1845" s="158">
        <f>_xll.qlInterestRateIndexMaturity(Currency&amp;"ibor"&amp;Tenor,AQ1845,Trigger)</f>
        <v>52261</v>
      </c>
      <c r="AS1845" s="320">
        <f>_xll.qlIndexFixing($AC$5,AP1845,TRUE,_xll.ohTrigger(Trigger,Trigger1M))</f>
        <v>1.3854162717552432E-2</v>
      </c>
      <c r="AT1845" s="320">
        <f>_xll.qlIndexFixing($AU$1,AP1845,TRUE,_xll.ohTrigger(Trigger,Trigger1M))</f>
        <v>1.4140875685196161E-2</v>
      </c>
    </row>
    <row r="1846" spans="41:46" ht="11.25" customHeight="1" x14ac:dyDescent="0.25">
      <c r="AO1846" s="159" t="s">
        <v>90</v>
      </c>
      <c r="AP1846" s="158">
        <f>_xll.qlInterestRateIndexFixingDate(Currency&amp;"ibor"&amp;Tenor,AQ1846,Trigger)</f>
        <v>52233</v>
      </c>
      <c r="AQ1846" s="158">
        <f>_xll.qlCalendarAdvance(Calendar,AQ1845,AO1846,"f",,Trigger)</f>
        <v>52237</v>
      </c>
      <c r="AR1846" s="158">
        <f>_xll.qlInterestRateIndexMaturity(Currency&amp;"ibor"&amp;Tenor,AQ1846,Trigger)</f>
        <v>52268</v>
      </c>
      <c r="AS1846" s="320">
        <f>_xll.qlIndexFixing($AC$5,AP1846,TRUE,_xll.ohTrigger(Trigger,Trigger1M))</f>
        <v>1.3856371763935669E-2</v>
      </c>
      <c r="AT1846" s="320">
        <f>_xll.qlIndexFixing($AU$1,AP1846,TRUE,_xll.ohTrigger(Trigger,Trigger1M))</f>
        <v>1.4141716272143307E-2</v>
      </c>
    </row>
    <row r="1847" spans="41:46" ht="11.25" customHeight="1" x14ac:dyDescent="0.25">
      <c r="AO1847" s="159" t="s">
        <v>90</v>
      </c>
      <c r="AP1847" s="158">
        <f>_xll.qlInterestRateIndexFixingDate(Currency&amp;"ibor"&amp;Tenor,AQ1847,Trigger)</f>
        <v>52240</v>
      </c>
      <c r="AQ1847" s="158">
        <f>_xll.qlCalendarAdvance(Calendar,AQ1846,AO1847,"f",,Trigger)</f>
        <v>52244</v>
      </c>
      <c r="AR1847" s="158">
        <f>_xll.qlInterestRateIndexMaturity(Currency&amp;"ibor"&amp;Tenor,AQ1847,Trigger)</f>
        <v>52275</v>
      </c>
      <c r="AS1847" s="320">
        <f>_xll.qlIndexFixing($AC$5,AP1847,TRUE,_xll.ohTrigger(Trigger,Trigger1M))</f>
        <v>1.3858580810736636E-2</v>
      </c>
      <c r="AT1847" s="320">
        <f>_xll.qlIndexFixing($AU$1,AP1847,TRUE,_xll.ohTrigger(Trigger,Trigger1M))</f>
        <v>1.4142544637707836E-2</v>
      </c>
    </row>
    <row r="1848" spans="41:46" ht="11.25" customHeight="1" x14ac:dyDescent="0.25">
      <c r="AO1848" s="159" t="s">
        <v>90</v>
      </c>
      <c r="AP1848" s="158">
        <f>_xll.qlInterestRateIndexFixingDate(Currency&amp;"ibor"&amp;Tenor,AQ1848,Trigger)</f>
        <v>52247</v>
      </c>
      <c r="AQ1848" s="158">
        <f>_xll.qlCalendarAdvance(Calendar,AQ1847,AO1848,"f",,Trigger)</f>
        <v>52251</v>
      </c>
      <c r="AR1848" s="158">
        <f>_xll.qlInterestRateIndexMaturity(Currency&amp;"ibor"&amp;Tenor,AQ1848,Trigger)</f>
        <v>52282</v>
      </c>
      <c r="AS1848" s="320">
        <f>_xll.qlIndexFixing($AC$5,AP1848,TRUE,_xll.ohTrigger(Trigger,Trigger1M))</f>
        <v>1.3860789857963069E-2</v>
      </c>
      <c r="AT1848" s="320">
        <f>_xll.qlIndexFixing($AU$1,AP1848,TRUE,_xll.ohTrigger(Trigger,Trigger1M))</f>
        <v>1.4143360756892971E-2</v>
      </c>
    </row>
    <row r="1849" spans="41:46" ht="11.25" customHeight="1" x14ac:dyDescent="0.25">
      <c r="AO1849" s="159" t="s">
        <v>90</v>
      </c>
      <c r="AP1849" s="158">
        <f>_xll.qlInterestRateIndexFixingDate(Currency&amp;"ibor"&amp;Tenor,AQ1849,Trigger)</f>
        <v>52254</v>
      </c>
      <c r="AQ1849" s="158">
        <f>_xll.qlCalendarAdvance(Calendar,AQ1848,AO1849,"f",,Trigger)</f>
        <v>52258</v>
      </c>
      <c r="AR1849" s="158">
        <f>_xll.qlInterestRateIndexMaturity(Currency&amp;"ibor"&amp;Tenor,AQ1849,Trigger)</f>
        <v>52289</v>
      </c>
      <c r="AS1849" s="320">
        <f>_xll.qlIndexFixing($AC$5,AP1849,TRUE,_xll.ohTrigger(Trigger,Trigger1M))</f>
        <v>1.3862998905604653E-2</v>
      </c>
      <c r="AT1849" s="320">
        <f>_xll.qlIndexFixing($AU$1,AP1849,TRUE,_xll.ohTrigger(Trigger,Trigger1M))</f>
        <v>1.4144164604701932E-2</v>
      </c>
    </row>
    <row r="1850" spans="41:46" ht="11.25" customHeight="1" x14ac:dyDescent="0.25">
      <c r="AO1850" s="159" t="s">
        <v>90</v>
      </c>
      <c r="AP1850" s="158">
        <f>_xll.qlInterestRateIndexFixingDate(Currency&amp;"ibor"&amp;Tenor,AQ1850,Trigger)</f>
        <v>52261</v>
      </c>
      <c r="AQ1850" s="158">
        <f>_xll.qlCalendarAdvance(Calendar,AQ1849,AO1850,"f",,Trigger)</f>
        <v>52265</v>
      </c>
      <c r="AR1850" s="158">
        <f>_xll.qlInterestRateIndexMaturity(Currency&amp;"ibor"&amp;Tenor,AQ1850,Trigger)</f>
        <v>52293</v>
      </c>
      <c r="AS1850" s="320">
        <f>_xll.qlIndexFixing($AC$5,AP1850,TRUE,_xll.ohTrigger(Trigger,Trigger1M))</f>
        <v>1.3863933973640004E-2</v>
      </c>
      <c r="AT1850" s="320">
        <f>_xll.qlIndexFixing($AU$1,AP1850,TRUE,_xll.ohTrigger(Trigger,Trigger1M))</f>
        <v>1.4143956152952799E-2</v>
      </c>
    </row>
    <row r="1851" spans="41:46" ht="11.25" customHeight="1" x14ac:dyDescent="0.25">
      <c r="AO1851" s="159" t="s">
        <v>90</v>
      </c>
      <c r="AP1851" s="158">
        <f>_xll.qlInterestRateIndexFixingDate(Currency&amp;"ibor"&amp;Tenor,AQ1851,Trigger)</f>
        <v>52268</v>
      </c>
      <c r="AQ1851" s="158">
        <f>_xll.qlCalendarAdvance(Calendar,AQ1850,AO1851,"f",,Trigger)</f>
        <v>52272</v>
      </c>
      <c r="AR1851" s="158">
        <f>_xll.qlInterestRateIndexMaturity(Currency&amp;"ibor"&amp;Tenor,AQ1851,Trigger)</f>
        <v>52300</v>
      </c>
      <c r="AS1851" s="320">
        <f>_xll.qlIndexFixing($AC$5,AP1851,TRUE,_xll.ohTrigger(Trigger,Trigger1M))</f>
        <v>1.3866142766945406E-2</v>
      </c>
      <c r="AT1851" s="320">
        <f>_xll.qlIndexFixing($AU$1,AP1851,TRUE,_xll.ohTrigger(Trigger,Trigger1M))</f>
        <v>1.4144737937095935E-2</v>
      </c>
    </row>
    <row r="1852" spans="41:46" ht="11.25" customHeight="1" x14ac:dyDescent="0.25">
      <c r="AO1852" s="159" t="s">
        <v>90</v>
      </c>
      <c r="AP1852" s="158">
        <f>_xll.qlInterestRateIndexFixingDate(Currency&amp;"ibor"&amp;Tenor,AQ1852,Trigger)</f>
        <v>52275</v>
      </c>
      <c r="AQ1852" s="158">
        <f>_xll.qlCalendarAdvance(Calendar,AQ1851,AO1852,"f",,Trigger)</f>
        <v>52279</v>
      </c>
      <c r="AR1852" s="158">
        <f>_xll.qlInterestRateIndexMaturity(Currency&amp;"ibor"&amp;Tenor,AQ1852,Trigger)</f>
        <v>52307</v>
      </c>
      <c r="AS1852" s="320">
        <f>_xll.qlIndexFixing($AC$5,AP1852,TRUE,_xll.ohTrigger(Trigger,Trigger1M))</f>
        <v>1.3868351560630503E-2</v>
      </c>
      <c r="AT1852" s="320">
        <f>_xll.qlIndexFixing($AU$1,AP1852,TRUE,_xll.ohTrigger(Trigger,Trigger1M))</f>
        <v>1.4145507381698254E-2</v>
      </c>
    </row>
    <row r="1853" spans="41:46" ht="11.25" customHeight="1" x14ac:dyDescent="0.25">
      <c r="AO1853" s="159" t="s">
        <v>90</v>
      </c>
      <c r="AP1853" s="158">
        <f>_xll.qlInterestRateIndexFixingDate(Currency&amp;"ibor"&amp;Tenor,AQ1853,Trigger)</f>
        <v>52282</v>
      </c>
      <c r="AQ1853" s="158">
        <f>_xll.qlCalendarAdvance(Calendar,AQ1852,AO1853,"f",,Trigger)</f>
        <v>52286</v>
      </c>
      <c r="AR1853" s="158">
        <f>_xll.qlInterestRateIndexMaturity(Currency&amp;"ibor"&amp;Tenor,AQ1853,Trigger)</f>
        <v>52314</v>
      </c>
      <c r="AS1853" s="320">
        <f>_xll.qlIndexFixing($AC$5,AP1853,TRUE,_xll.ohTrigger(Trigger,Trigger1M))</f>
        <v>1.3870560354695296E-2</v>
      </c>
      <c r="AT1853" s="320">
        <f>_xll.qlIndexFixing($AU$1,AP1853,TRUE,_xll.ohTrigger(Trigger,Trigger1M))</f>
        <v>1.4146264461768317E-2</v>
      </c>
    </row>
    <row r="1854" spans="41:46" ht="11.25" customHeight="1" x14ac:dyDescent="0.25">
      <c r="AO1854" s="159" t="s">
        <v>90</v>
      </c>
      <c r="AP1854" s="158">
        <f>_xll.qlInterestRateIndexFixingDate(Currency&amp;"ibor"&amp;Tenor,AQ1854,Trigger)</f>
        <v>52289</v>
      </c>
      <c r="AQ1854" s="158">
        <f>_xll.qlCalendarAdvance(Calendar,AQ1853,AO1854,"f",,Trigger)</f>
        <v>52293</v>
      </c>
      <c r="AR1854" s="158">
        <f>_xll.qlInterestRateIndexMaturity(Currency&amp;"ibor"&amp;Tenor,AQ1854,Trigger)</f>
        <v>52324</v>
      </c>
      <c r="AS1854" s="320">
        <f>_xll.qlIndexFixing($AC$5,AP1854,TRUE,_xll.ohTrigger(Trigger,Trigger1M))</f>
        <v>1.3874044150114631E-2</v>
      </c>
      <c r="AT1854" s="320">
        <f>_xll.qlIndexFixing($AU$1,AP1854,TRUE,_xll.ohTrigger(Trigger,Trigger1M))</f>
        <v>1.4147998898464426E-2</v>
      </c>
    </row>
    <row r="1855" spans="41:46" ht="11.25" customHeight="1" x14ac:dyDescent="0.25">
      <c r="AO1855" s="159" t="s">
        <v>90</v>
      </c>
      <c r="AP1855" s="158">
        <f>_xll.qlInterestRateIndexFixingDate(Currency&amp;"ibor"&amp;Tenor,AQ1855,Trigger)</f>
        <v>52296</v>
      </c>
      <c r="AQ1855" s="158">
        <f>_xll.qlCalendarAdvance(Calendar,AQ1854,AO1855,"f",,Trigger)</f>
        <v>52300</v>
      </c>
      <c r="AR1855" s="158">
        <f>_xll.qlInterestRateIndexMaturity(Currency&amp;"ibor"&amp;Tenor,AQ1855,Trigger)</f>
        <v>52331</v>
      </c>
      <c r="AS1855" s="320">
        <f>_xll.qlIndexFixing($AC$5,AP1855,TRUE,_xll.ohTrigger(Trigger,Trigger1M))</f>
        <v>1.387625320027549E-2</v>
      </c>
      <c r="AT1855" s="320">
        <f>_xll.qlIndexFixing($AU$1,AP1855,TRUE,_xll.ohTrigger(Trigger,Trigger1M))</f>
        <v>1.4148728593210345E-2</v>
      </c>
    </row>
    <row r="1856" spans="41:46" ht="11.25" customHeight="1" x14ac:dyDescent="0.25">
      <c r="AO1856" s="159" t="s">
        <v>90</v>
      </c>
      <c r="AP1856" s="158">
        <f>_xll.qlInterestRateIndexFixingDate(Currency&amp;"ibor"&amp;Tenor,AQ1856,Trigger)</f>
        <v>52303</v>
      </c>
      <c r="AQ1856" s="158">
        <f>_xll.qlCalendarAdvance(Calendar,AQ1855,AO1856,"f",,Trigger)</f>
        <v>52307</v>
      </c>
      <c r="AR1856" s="158">
        <f>_xll.qlInterestRateIndexMaturity(Currency&amp;"ibor"&amp;Tenor,AQ1856,Trigger)</f>
        <v>52338</v>
      </c>
      <c r="AS1856" s="320">
        <f>_xll.qlIndexFixing($AC$5,AP1856,TRUE,_xll.ohTrigger(Trigger,Trigger1M))</f>
        <v>1.3878462250856659E-2</v>
      </c>
      <c r="AT1856" s="320">
        <f>_xll.qlIndexFixing($AU$1,AP1856,TRUE,_xll.ohTrigger(Trigger,Trigger1M))</f>
        <v>1.4149445841633579E-2</v>
      </c>
    </row>
    <row r="1857" spans="41:46" ht="11.25" customHeight="1" x14ac:dyDescent="0.25">
      <c r="AO1857" s="159" t="s">
        <v>90</v>
      </c>
      <c r="AP1857" s="158">
        <f>_xll.qlInterestRateIndexFixingDate(Currency&amp;"ibor"&amp;Tenor,AQ1857,Trigger)</f>
        <v>52310</v>
      </c>
      <c r="AQ1857" s="158">
        <f>_xll.qlCalendarAdvance(Calendar,AQ1856,AO1857,"f",,Trigger)</f>
        <v>52314</v>
      </c>
      <c r="AR1857" s="158">
        <f>_xll.qlInterestRateIndexMaturity(Currency&amp;"ibor"&amp;Tenor,AQ1857,Trigger)</f>
        <v>52345</v>
      </c>
      <c r="AS1857" s="320">
        <f>_xll.qlIndexFixing($AC$5,AP1857,TRUE,_xll.ohTrigger(Trigger,Trigger1M))</f>
        <v>1.3880671301858138E-2</v>
      </c>
      <c r="AT1857" s="320">
        <f>_xll.qlIndexFixing($AU$1,AP1857,TRUE,_xll.ohTrigger(Trigger,Trigger1M))</f>
        <v>1.4150150618747668E-2</v>
      </c>
    </row>
    <row r="1858" spans="41:46" ht="11.25" customHeight="1" x14ac:dyDescent="0.25">
      <c r="AO1858" s="159" t="s">
        <v>90</v>
      </c>
      <c r="AP1858" s="158">
        <f>_xll.qlInterestRateIndexFixingDate(Currency&amp;"ibor"&amp;Tenor,AQ1858,Trigger)</f>
        <v>52315</v>
      </c>
      <c r="AQ1858" s="158">
        <f>_xll.qlCalendarAdvance(Calendar,AQ1857,AO1858,"f",,Trigger)</f>
        <v>52321</v>
      </c>
      <c r="AR1858" s="158">
        <f>_xll.qlInterestRateIndexMaturity(Currency&amp;"ibor"&amp;Tenor,AQ1858,Trigger)</f>
        <v>52351</v>
      </c>
      <c r="AS1858" s="320">
        <f>_xll.qlIndexFixing($AC$5,AP1858,TRUE,_xll.ohTrigger(Trigger,Trigger1M))</f>
        <v>1.3882454993382254E-2</v>
      </c>
      <c r="AT1858" s="320">
        <f>_xll.qlIndexFixing($AU$1,AP1858,TRUE,_xll.ohTrigger(Trigger,Trigger1M))</f>
        <v>1.4150516513781852E-2</v>
      </c>
    </row>
    <row r="1859" spans="41:46" ht="11.25" customHeight="1" x14ac:dyDescent="0.25">
      <c r="AO1859" s="159" t="s">
        <v>90</v>
      </c>
      <c r="AP1859" s="158">
        <f>_xll.qlInterestRateIndexFixingDate(Currency&amp;"ibor"&amp;Tenor,AQ1859,Trigger)</f>
        <v>52324</v>
      </c>
      <c r="AQ1859" s="158">
        <f>_xll.qlCalendarAdvance(Calendar,AQ1858,AO1859,"f",,Trigger)</f>
        <v>52328</v>
      </c>
      <c r="AR1859" s="158">
        <f>_xll.qlInterestRateIndexMaturity(Currency&amp;"ibor"&amp;Tenor,AQ1859,Trigger)</f>
        <v>52358</v>
      </c>
      <c r="AS1859" s="320">
        <f>_xll.qlIndexFixing($AC$5,AP1859,TRUE,_xll.ohTrigger(Trigger,Trigger1M))</f>
        <v>1.3884663960047838E-2</v>
      </c>
      <c r="AT1859" s="320">
        <f>_xll.qlIndexFixing($AU$1,AP1859,TRUE,_xll.ohTrigger(Trigger,Trigger1M))</f>
        <v>1.4151197143062788E-2</v>
      </c>
    </row>
    <row r="1860" spans="41:46" ht="11.25" customHeight="1" x14ac:dyDescent="0.25">
      <c r="AO1860" s="159" t="s">
        <v>90</v>
      </c>
      <c r="AP1860" s="158">
        <f>_xll.qlInterestRateIndexFixingDate(Currency&amp;"ibor"&amp;Tenor,AQ1860,Trigger)</f>
        <v>52331</v>
      </c>
      <c r="AQ1860" s="158">
        <f>_xll.qlCalendarAdvance(Calendar,AQ1859,AO1860,"f",,Trigger)</f>
        <v>52335</v>
      </c>
      <c r="AR1860" s="158">
        <f>_xll.qlInterestRateIndexMaturity(Currency&amp;"ibor"&amp;Tenor,AQ1860,Trigger)</f>
        <v>52365</v>
      </c>
      <c r="AS1860" s="320">
        <f>_xll.qlIndexFixing($AC$5,AP1860,TRUE,_xll.ohTrigger(Trigger,Trigger1M))</f>
        <v>1.3886872927123761E-2</v>
      </c>
      <c r="AT1860" s="320">
        <f>_xll.qlIndexFixing($AU$1,AP1860,TRUE,_xll.ohTrigger(Trigger,Trigger1M))</f>
        <v>1.4151865228329896E-2</v>
      </c>
    </row>
    <row r="1861" spans="41:46" ht="11.25" customHeight="1" x14ac:dyDescent="0.25">
      <c r="AO1861" s="159" t="s">
        <v>90</v>
      </c>
      <c r="AP1861" s="158">
        <f>_xll.qlInterestRateIndexFixingDate(Currency&amp;"ibor"&amp;Tenor,AQ1861,Trigger)</f>
        <v>52338</v>
      </c>
      <c r="AQ1861" s="158">
        <f>_xll.qlCalendarAdvance(Calendar,AQ1860,AO1861,"f",,Trigger)</f>
        <v>52342</v>
      </c>
      <c r="AR1861" s="158">
        <f>_xll.qlInterestRateIndexMaturity(Currency&amp;"ibor"&amp;Tenor,AQ1861,Trigger)</f>
        <v>52372</v>
      </c>
      <c r="AS1861" s="320">
        <f>_xll.qlIndexFixing($AC$5,AP1861,TRUE,_xll.ohTrigger(Trigger,Trigger1M))</f>
        <v>1.3887216677911596E-2</v>
      </c>
      <c r="AT1861" s="320">
        <f>_xll.qlIndexFixing($AU$1,AP1861,TRUE,_xll.ohTrigger(Trigger,Trigger1M))</f>
        <v>1.4152520744595165E-2</v>
      </c>
    </row>
    <row r="1862" spans="41:46" ht="11.25" customHeight="1" x14ac:dyDescent="0.25">
      <c r="AO1862" s="159" t="s">
        <v>90</v>
      </c>
      <c r="AP1862" s="158">
        <f>_xll.qlInterestRateIndexFixingDate(Currency&amp;"ibor"&amp;Tenor,AQ1862,Trigger)</f>
        <v>52345</v>
      </c>
      <c r="AQ1862" s="158">
        <f>_xll.qlCalendarAdvance(Calendar,AQ1861,AO1862,"f",,Trigger)</f>
        <v>52349</v>
      </c>
      <c r="AR1862" s="158">
        <f>_xll.qlInterestRateIndexMaturity(Currency&amp;"ibor"&amp;Tenor,AQ1862,Trigger)</f>
        <v>52379</v>
      </c>
      <c r="AS1862" s="320">
        <f>_xll.qlIndexFixing($AC$5,AP1862,TRUE,_xll.ohTrigger(Trigger,Trigger1M))</f>
        <v>1.3887557877609424E-2</v>
      </c>
      <c r="AT1862" s="320">
        <f>_xll.qlIndexFixing($AU$1,AP1862,TRUE,_xll.ohTrigger(Trigger,Trigger1M))</f>
        <v>1.4153163666870583E-2</v>
      </c>
    </row>
    <row r="1863" spans="41:46" ht="11.25" customHeight="1" x14ac:dyDescent="0.25">
      <c r="AO1863" s="159" t="s">
        <v>90</v>
      </c>
      <c r="AP1863" s="158">
        <f>_xll.qlInterestRateIndexFixingDate(Currency&amp;"ibor"&amp;Tenor,AQ1863,Trigger)</f>
        <v>52351</v>
      </c>
      <c r="AQ1863" s="158">
        <f>_xll.qlCalendarAdvance(Calendar,AQ1862,AO1863,"f",,Trigger)</f>
        <v>52356</v>
      </c>
      <c r="AR1863" s="158">
        <f>_xll.qlInterestRateIndexMaturity(Currency&amp;"ibor"&amp;Tenor,AQ1863,Trigger)</f>
        <v>52387</v>
      </c>
      <c r="AS1863" s="320">
        <f>_xll.qlIndexFixing($AC$5,AP1863,TRUE,_xll.ohTrigger(Trigger,Trigger1M))</f>
        <v>1.3888244073702576E-2</v>
      </c>
      <c r="AT1863" s="320">
        <f>_xll.qlIndexFixing($AU$1,AP1863,TRUE,_xll.ohTrigger(Trigger,Trigger1M))</f>
        <v>1.4154115984331946E-2</v>
      </c>
    </row>
    <row r="1864" spans="41:46" ht="11.25" customHeight="1" x14ac:dyDescent="0.25">
      <c r="AO1864" s="159" t="s">
        <v>90</v>
      </c>
      <c r="AP1864" s="158">
        <f>_xll.qlInterestRateIndexFixingDate(Currency&amp;"ibor"&amp;Tenor,AQ1864,Trigger)</f>
        <v>52359</v>
      </c>
      <c r="AQ1864" s="158">
        <f>_xll.qlCalendarAdvance(Calendar,AQ1863,AO1864,"f",,Trigger)</f>
        <v>52363</v>
      </c>
      <c r="AR1864" s="158">
        <f>_xll.qlInterestRateIndexMaturity(Currency&amp;"ibor"&amp;Tenor,AQ1864,Trigger)</f>
        <v>52394</v>
      </c>
      <c r="AS1864" s="320">
        <f>_xll.qlIndexFixing($AC$5,AP1864,TRUE,_xll.ohTrigger(Trigger,Trigger1M))</f>
        <v>1.3888640248978387E-2</v>
      </c>
      <c r="AT1864" s="320">
        <f>_xll.qlIndexFixing($AU$1,AP1864,TRUE,_xll.ohTrigger(Trigger,Trigger1M))</f>
        <v>1.4154732762485656E-2</v>
      </c>
    </row>
    <row r="1865" spans="41:46" ht="11.25" customHeight="1" x14ac:dyDescent="0.25">
      <c r="AO1865" s="159" t="s">
        <v>90</v>
      </c>
      <c r="AP1865" s="158">
        <f>_xll.qlInterestRateIndexFixingDate(Currency&amp;"ibor"&amp;Tenor,AQ1865,Trigger)</f>
        <v>52366</v>
      </c>
      <c r="AQ1865" s="158">
        <f>_xll.qlCalendarAdvance(Calendar,AQ1864,AO1865,"f",,Trigger)</f>
        <v>52370</v>
      </c>
      <c r="AR1865" s="158">
        <f>_xll.qlInterestRateIndexMaturity(Currency&amp;"ibor"&amp;Tenor,AQ1865,Trigger)</f>
        <v>52401</v>
      </c>
      <c r="AS1865" s="320">
        <f>_xll.qlIndexFixing($AC$5,AP1865,TRUE,_xll.ohTrigger(Trigger,Trigger1M))</f>
        <v>1.3890323073585792E-2</v>
      </c>
      <c r="AT1865" s="320">
        <f>_xll.qlIndexFixing($AU$1,AP1865,TRUE,_xll.ohTrigger(Trigger,Trigger1M))</f>
        <v>1.4155336869389513E-2</v>
      </c>
    </row>
    <row r="1866" spans="41:46" ht="11.25" customHeight="1" x14ac:dyDescent="0.25">
      <c r="AO1866" s="159" t="s">
        <v>90</v>
      </c>
      <c r="AP1866" s="158">
        <f>_xll.qlInterestRateIndexFixingDate(Currency&amp;"ibor"&amp;Tenor,AQ1866,Trigger)</f>
        <v>52373</v>
      </c>
      <c r="AQ1866" s="158">
        <f>_xll.qlCalendarAdvance(Calendar,AQ1865,AO1866,"f",,Trigger)</f>
        <v>52377</v>
      </c>
      <c r="AR1866" s="158">
        <f>_xll.qlInterestRateIndexMaturity(Currency&amp;"ibor"&amp;Tenor,AQ1866,Trigger)</f>
        <v>52408</v>
      </c>
      <c r="AS1866" s="320">
        <f>_xll.qlIndexFixing($AC$5,AP1866,TRUE,_xll.ohTrigger(Trigger,Trigger1M))</f>
        <v>1.3892521193140554E-2</v>
      </c>
      <c r="AT1866" s="320">
        <f>_xll.qlIndexFixing($AU$1,AP1866,TRUE,_xll.ohTrigger(Trigger,Trigger1M))</f>
        <v>1.4155928280051891E-2</v>
      </c>
    </row>
    <row r="1867" spans="41:46" ht="11.25" customHeight="1" x14ac:dyDescent="0.25">
      <c r="AO1867" s="159" t="s">
        <v>90</v>
      </c>
      <c r="AP1867" s="158">
        <f>_xll.qlInterestRateIndexFixingDate(Currency&amp;"ibor"&amp;Tenor,AQ1867,Trigger)</f>
        <v>52380</v>
      </c>
      <c r="AQ1867" s="158">
        <f>_xll.qlCalendarAdvance(Calendar,AQ1866,AO1867,"f",,Trigger)</f>
        <v>52384</v>
      </c>
      <c r="AR1867" s="158">
        <f>_xll.qlInterestRateIndexMaturity(Currency&amp;"ibor"&amp;Tenor,AQ1867,Trigger)</f>
        <v>52414</v>
      </c>
      <c r="AS1867" s="320">
        <f>_xll.qlIndexFixing($AC$5,AP1867,TRUE,_xll.ohTrigger(Trigger,Trigger1M))</f>
        <v>1.3894294277543295E-2</v>
      </c>
      <c r="AT1867" s="320">
        <f>_xll.qlIndexFixing($AU$1,AP1867,TRUE,_xll.ohTrigger(Trigger,Trigger1M))</f>
        <v>1.4156188493635646E-2</v>
      </c>
    </row>
    <row r="1868" spans="41:46" ht="11.25" customHeight="1" x14ac:dyDescent="0.25">
      <c r="AO1868" s="159" t="s">
        <v>90</v>
      </c>
      <c r="AP1868" s="158">
        <f>_xll.qlInterestRateIndexFixingDate(Currency&amp;"ibor"&amp;Tenor,AQ1868,Trigger)</f>
        <v>52387</v>
      </c>
      <c r="AQ1868" s="158">
        <f>_xll.qlCalendarAdvance(Calendar,AQ1867,AO1868,"f",,Trigger)</f>
        <v>52391</v>
      </c>
      <c r="AR1868" s="158">
        <f>_xll.qlInterestRateIndexMaturity(Currency&amp;"ibor"&amp;Tenor,AQ1868,Trigger)</f>
        <v>52421</v>
      </c>
      <c r="AS1868" s="320">
        <f>_xll.qlIndexFixing($AC$5,AP1868,TRUE,_xll.ohTrigger(Trigger,Trigger1M))</f>
        <v>1.3896492313102193E-2</v>
      </c>
      <c r="AT1868" s="320">
        <f>_xll.qlIndexFixing($AU$1,AP1868,TRUE,_xll.ohTrigger(Trigger,Trigger1M))</f>
        <v>1.4156755327133119E-2</v>
      </c>
    </row>
    <row r="1869" spans="41:46" ht="11.25" customHeight="1" x14ac:dyDescent="0.25">
      <c r="AO1869" s="159" t="s">
        <v>90</v>
      </c>
      <c r="AP1869" s="158">
        <f>_xll.qlInterestRateIndexFixingDate(Currency&amp;"ibor"&amp;Tenor,AQ1869,Trigger)</f>
        <v>52394</v>
      </c>
      <c r="AQ1869" s="158">
        <f>_xll.qlCalendarAdvance(Calendar,AQ1868,AO1869,"f",,Trigger)</f>
        <v>52398</v>
      </c>
      <c r="AR1869" s="158">
        <f>_xll.qlInterestRateIndexMaturity(Currency&amp;"ibor"&amp;Tenor,AQ1869,Trigger)</f>
        <v>52428</v>
      </c>
      <c r="AS1869" s="320">
        <f>_xll.qlIndexFixing($AC$5,AP1869,TRUE,_xll.ohTrigger(Trigger,Trigger1M))</f>
        <v>1.3898690349068765E-2</v>
      </c>
      <c r="AT1869" s="320">
        <f>_xll.qlIndexFixing($AU$1,AP1869,TRUE,_xll.ohTrigger(Trigger,Trigger1M))</f>
        <v>1.4157309391698014E-2</v>
      </c>
    </row>
    <row r="1870" spans="41:46" ht="11.25" customHeight="1" x14ac:dyDescent="0.25">
      <c r="AO1870" s="159" t="s">
        <v>90</v>
      </c>
      <c r="AP1870" s="158">
        <f>_xll.qlInterestRateIndexFixingDate(Currency&amp;"ibor"&amp;Tenor,AQ1870,Trigger)</f>
        <v>52401</v>
      </c>
      <c r="AQ1870" s="158">
        <f>_xll.qlCalendarAdvance(Calendar,AQ1869,AO1870,"f",,Trigger)</f>
        <v>52405</v>
      </c>
      <c r="AR1870" s="158">
        <f>_xll.qlInterestRateIndexMaturity(Currency&amp;"ibor"&amp;Tenor,AQ1870,Trigger)</f>
        <v>52435</v>
      </c>
      <c r="AS1870" s="320">
        <f>_xll.qlIndexFixing($AC$5,AP1870,TRUE,_xll.ohTrigger(Trigger,Trigger1M))</f>
        <v>1.3900888385435017E-2</v>
      </c>
      <c r="AT1870" s="320">
        <f>_xll.qlIndexFixing($AU$1,AP1870,TRUE,_xll.ohTrigger(Trigger,Trigger1M))</f>
        <v>1.4157850662344984E-2</v>
      </c>
    </row>
    <row r="1871" spans="41:46" ht="11.25" customHeight="1" x14ac:dyDescent="0.25">
      <c r="AO1871" s="159" t="s">
        <v>90</v>
      </c>
      <c r="AP1871" s="158">
        <f>_xll.qlInterestRateIndexFixingDate(Currency&amp;"ibor"&amp;Tenor,AQ1871,Trigger)</f>
        <v>52408</v>
      </c>
      <c r="AQ1871" s="158">
        <f>_xll.qlCalendarAdvance(Calendar,AQ1870,AO1871,"f",,Trigger)</f>
        <v>52412</v>
      </c>
      <c r="AR1871" s="158">
        <f>_xll.qlInterestRateIndexMaturity(Currency&amp;"ibor"&amp;Tenor,AQ1871,Trigger)</f>
        <v>52443</v>
      </c>
      <c r="AS1871" s="320">
        <f>_xll.qlIndexFixing($AC$5,AP1871,TRUE,_xll.ohTrigger(Trigger,Trigger1M))</f>
        <v>1.3903511797141641E-2</v>
      </c>
      <c r="AT1871" s="320">
        <f>_xll.qlIndexFixing($AU$1,AP1871,TRUE,_xll.ohTrigger(Trigger,Trigger1M))</f>
        <v>1.4158694015029704E-2</v>
      </c>
    </row>
    <row r="1872" spans="41:46" ht="11.25" customHeight="1" x14ac:dyDescent="0.25">
      <c r="AO1872" s="159" t="s">
        <v>90</v>
      </c>
      <c r="AP1872" s="158">
        <f>_xll.qlInterestRateIndexFixingDate(Currency&amp;"ibor"&amp;Tenor,AQ1872,Trigger)</f>
        <v>52415</v>
      </c>
      <c r="AQ1872" s="158">
        <f>_xll.qlCalendarAdvance(Calendar,AQ1871,AO1872,"f",,Trigger)</f>
        <v>52419</v>
      </c>
      <c r="AR1872" s="158">
        <f>_xll.qlInterestRateIndexMaturity(Currency&amp;"ibor"&amp;Tenor,AQ1872,Trigger)</f>
        <v>52450</v>
      </c>
      <c r="AS1872" s="320">
        <f>_xll.qlIndexFixing($AC$5,AP1872,TRUE,_xll.ohTrigger(Trigger,Trigger1M))</f>
        <v>1.3905709919189891E-2</v>
      </c>
      <c r="AT1872" s="320">
        <f>_xll.qlIndexFixing($AU$1,AP1872,TRUE,_xll.ohTrigger(Trigger,Trigger1M))</f>
        <v>1.4159208723414005E-2</v>
      </c>
    </row>
    <row r="1873" spans="41:46" ht="11.25" customHeight="1" x14ac:dyDescent="0.25">
      <c r="AO1873" s="159" t="s">
        <v>90</v>
      </c>
      <c r="AP1873" s="158">
        <f>_xll.qlInterestRateIndexFixingDate(Currency&amp;"ibor"&amp;Tenor,AQ1873,Trigger)</f>
        <v>52422</v>
      </c>
      <c r="AQ1873" s="158">
        <f>_xll.qlCalendarAdvance(Calendar,AQ1872,AO1873,"f",,Trigger)</f>
        <v>52426</v>
      </c>
      <c r="AR1873" s="158">
        <f>_xll.qlInterestRateIndexMaturity(Currency&amp;"ibor"&amp;Tenor,AQ1873,Trigger)</f>
        <v>52457</v>
      </c>
      <c r="AS1873" s="320">
        <f>_xll.qlIndexFixing($AC$5,AP1873,TRUE,_xll.ohTrigger(Trigger,Trigger1M))</f>
        <v>1.3907908041653295E-2</v>
      </c>
      <c r="AT1873" s="320">
        <f>_xll.qlIndexFixing($AU$1,AP1873,TRUE,_xll.ohTrigger(Trigger,Trigger1M))</f>
        <v>1.4159710560612897E-2</v>
      </c>
    </row>
    <row r="1874" spans="41:46" ht="11.25" customHeight="1" x14ac:dyDescent="0.25">
      <c r="AO1874" s="159" t="s">
        <v>90</v>
      </c>
      <c r="AP1874" s="158">
        <f>_xll.qlInterestRateIndexFixingDate(Currency&amp;"ibor"&amp;Tenor,AQ1874,Trigger)</f>
        <v>52429</v>
      </c>
      <c r="AQ1874" s="158">
        <f>_xll.qlCalendarAdvance(Calendar,AQ1873,AO1874,"f",,Trigger)</f>
        <v>52433</v>
      </c>
      <c r="AR1874" s="158">
        <f>_xll.qlInterestRateIndexMaturity(Currency&amp;"ibor"&amp;Tenor,AQ1874,Trigger)</f>
        <v>52464</v>
      </c>
      <c r="AS1874" s="320">
        <f>_xll.qlIndexFixing($AC$5,AP1874,TRUE,_xll.ohTrigger(Trigger,Trigger1M))</f>
        <v>1.3910106164529271E-2</v>
      </c>
      <c r="AT1874" s="320">
        <f>_xll.qlIndexFixing($AU$1,AP1874,TRUE,_xll.ohTrigger(Trigger,Trigger1M))</f>
        <v>1.4160199501637339E-2</v>
      </c>
    </row>
    <row r="1875" spans="41:46" ht="11.25" customHeight="1" x14ac:dyDescent="0.25">
      <c r="AO1875" s="159" t="s">
        <v>90</v>
      </c>
      <c r="AP1875" s="158">
        <f>_xll.qlInterestRateIndexFixingDate(Currency&amp;"ibor"&amp;Tenor,AQ1875,Trigger)</f>
        <v>52436</v>
      </c>
      <c r="AQ1875" s="158">
        <f>_xll.qlCalendarAdvance(Calendar,AQ1874,AO1875,"f",,Trigger)</f>
        <v>52440</v>
      </c>
      <c r="AR1875" s="158">
        <f>_xll.qlInterestRateIndexMaturity(Currency&amp;"ibor"&amp;Tenor,AQ1875,Trigger)</f>
        <v>52471</v>
      </c>
      <c r="AS1875" s="320">
        <f>_xll.qlIndexFixing($AC$5,AP1875,TRUE,_xll.ohTrigger(Trigger,Trigger1M))</f>
        <v>1.3912304287825557E-2</v>
      </c>
      <c r="AT1875" s="320">
        <f>_xll.qlIndexFixing($AU$1,AP1875,TRUE,_xll.ohTrigger(Trigger,Trigger1M))</f>
        <v>1.4160675521493131E-2</v>
      </c>
    </row>
    <row r="1876" spans="41:46" ht="11.25" customHeight="1" x14ac:dyDescent="0.25">
      <c r="AO1876" s="159" t="s">
        <v>90</v>
      </c>
      <c r="AP1876" s="158">
        <f>_xll.qlInterestRateIndexFixingDate(Currency&amp;"ibor"&amp;Tenor,AQ1876,Trigger)</f>
        <v>52443</v>
      </c>
      <c r="AQ1876" s="158">
        <f>_xll.qlCalendarAdvance(Calendar,AQ1875,AO1876,"f",,Trigger)</f>
        <v>52447</v>
      </c>
      <c r="AR1876" s="158">
        <f>_xll.qlInterestRateIndexMaturity(Currency&amp;"ibor"&amp;Tenor,AQ1876,Trigger)</f>
        <v>52478</v>
      </c>
      <c r="AS1876" s="320">
        <f>_xll.qlIndexFixing($AC$5,AP1876,TRUE,_xll.ohTrigger(Trigger,Trigger1M))</f>
        <v>1.3914502411531837E-2</v>
      </c>
      <c r="AT1876" s="320">
        <f>_xll.qlIndexFixing($AU$1,AP1876,TRUE,_xll.ohTrigger(Trigger,Trigger1M))</f>
        <v>1.4161138595188649E-2</v>
      </c>
    </row>
    <row r="1877" spans="41:46" ht="11.25" customHeight="1" x14ac:dyDescent="0.25">
      <c r="AO1877" s="159" t="s">
        <v>90</v>
      </c>
      <c r="AP1877" s="158">
        <f>_xll.qlInterestRateIndexFixingDate(Currency&amp;"ibor"&amp;Tenor,AQ1877,Trigger)</f>
        <v>52450</v>
      </c>
      <c r="AQ1877" s="158">
        <f>_xll.qlCalendarAdvance(Calendar,AQ1876,AO1877,"f",,Trigger)</f>
        <v>52454</v>
      </c>
      <c r="AR1877" s="158">
        <f>_xll.qlInterestRateIndexMaturity(Currency&amp;"ibor"&amp;Tenor,AQ1877,Trigger)</f>
        <v>52485</v>
      </c>
      <c r="AS1877" s="320">
        <f>_xll.qlIndexFixing($AC$5,AP1877,TRUE,_xll.ohTrigger(Trigger,Trigger1M))</f>
        <v>1.3916700535655847E-2</v>
      </c>
      <c r="AT1877" s="320">
        <f>_xll.qlIndexFixing($AU$1,AP1877,TRUE,_xll.ohTrigger(Trigger,Trigger1M))</f>
        <v>1.4161588697734852E-2</v>
      </c>
    </row>
    <row r="1878" spans="41:46" ht="11.25" customHeight="1" x14ac:dyDescent="0.25">
      <c r="AO1878" s="159" t="s">
        <v>90</v>
      </c>
      <c r="AP1878" s="158">
        <f>_xll.qlInterestRateIndexFixingDate(Currency&amp;"ibor"&amp;Tenor,AQ1878,Trigger)</f>
        <v>52457</v>
      </c>
      <c r="AQ1878" s="158">
        <f>_xll.qlCalendarAdvance(Calendar,AQ1877,AO1878,"f",,Trigger)</f>
        <v>52461</v>
      </c>
      <c r="AR1878" s="158">
        <f>_xll.qlInterestRateIndexMaturity(Currency&amp;"ibor"&amp;Tenor,AQ1878,Trigger)</f>
        <v>52492</v>
      </c>
      <c r="AS1878" s="320">
        <f>_xll.qlIndexFixing($AC$5,AP1878,TRUE,_xll.ohTrigger(Trigger,Trigger1M))</f>
        <v>1.3918898660197587E-2</v>
      </c>
      <c r="AT1878" s="320">
        <f>_xll.qlIndexFixing($AU$1,AP1878,TRUE,_xll.ohTrigger(Trigger,Trigger1M))</f>
        <v>1.4162025804134958E-2</v>
      </c>
    </row>
    <row r="1879" spans="41:46" ht="11.25" customHeight="1" x14ac:dyDescent="0.25">
      <c r="AO1879" s="159" t="s">
        <v>90</v>
      </c>
      <c r="AP1879" s="158">
        <f>_xll.qlInterestRateIndexFixingDate(Currency&amp;"ibor"&amp;Tenor,AQ1879,Trigger)</f>
        <v>52464</v>
      </c>
      <c r="AQ1879" s="158">
        <f>_xll.qlCalendarAdvance(Calendar,AQ1878,AO1879,"f",,Trigger)</f>
        <v>52468</v>
      </c>
      <c r="AR1879" s="158">
        <f>_xll.qlInterestRateIndexMaturity(Currency&amp;"ibor"&amp;Tenor,AQ1879,Trigger)</f>
        <v>52499</v>
      </c>
      <c r="AS1879" s="320">
        <f>_xll.qlIndexFixing($AC$5,AP1879,TRUE,_xll.ohTrigger(Trigger,Trigger1M))</f>
        <v>1.3921096785154479E-2</v>
      </c>
      <c r="AT1879" s="320">
        <f>_xll.qlIndexFixing($AU$1,AP1879,TRUE,_xll.ohTrigger(Trigger,Trigger1M))</f>
        <v>1.4162449889399928E-2</v>
      </c>
    </row>
    <row r="1880" spans="41:46" ht="11.25" customHeight="1" x14ac:dyDescent="0.25">
      <c r="AO1880" s="159" t="s">
        <v>90</v>
      </c>
      <c r="AP1880" s="158">
        <f>_xll.qlInterestRateIndexFixingDate(Currency&amp;"ibor"&amp;Tenor,AQ1880,Trigger)</f>
        <v>52471</v>
      </c>
      <c r="AQ1880" s="158">
        <f>_xll.qlCalendarAdvance(Calendar,AQ1879,AO1880,"f",,Trigger)</f>
        <v>52475</v>
      </c>
      <c r="AR1880" s="158">
        <f>_xll.qlInterestRateIndexMaturity(Currency&amp;"ibor"&amp;Tenor,AQ1880,Trigger)</f>
        <v>52505</v>
      </c>
      <c r="AS1880" s="320">
        <f>_xll.qlIndexFixing($AC$5,AP1880,TRUE,_xll.ohTrigger(Trigger,Trigger1M))</f>
        <v>1.3922868771215846E-2</v>
      </c>
      <c r="AT1880" s="320">
        <f>_xll.qlIndexFixing($AU$1,AP1880,TRUE,_xll.ohTrigger(Trigger,Trigger1M))</f>
        <v>1.4162554205110922E-2</v>
      </c>
    </row>
    <row r="1881" spans="41:46" ht="11.25" customHeight="1" x14ac:dyDescent="0.25">
      <c r="AO1881" s="159" t="s">
        <v>90</v>
      </c>
      <c r="AP1881" s="158">
        <f>_xll.qlInterestRateIndexFixingDate(Currency&amp;"ibor"&amp;Tenor,AQ1881,Trigger)</f>
        <v>52478</v>
      </c>
      <c r="AQ1881" s="158">
        <f>_xll.qlCalendarAdvance(Calendar,AQ1880,AO1881,"f",,Trigger)</f>
        <v>52482</v>
      </c>
      <c r="AR1881" s="158">
        <f>_xll.qlInterestRateIndexMaturity(Currency&amp;"ibor"&amp;Tenor,AQ1881,Trigger)</f>
        <v>52512</v>
      </c>
      <c r="AS1881" s="320">
        <f>_xll.qlIndexFixing($AC$5,AP1881,TRUE,_xll.ohTrigger(Trigger,Trigger1M))</f>
        <v>1.3925066812005227E-2</v>
      </c>
      <c r="AT1881" s="320">
        <f>_xll.qlIndexFixing($AU$1,AP1881,TRUE,_xll.ohTrigger(Trigger,Trigger1M))</f>
        <v>1.4162953093222796E-2</v>
      </c>
    </row>
    <row r="1882" spans="41:46" ht="11.25" customHeight="1" x14ac:dyDescent="0.25">
      <c r="AO1882" s="159" t="s">
        <v>90</v>
      </c>
      <c r="AP1882" s="158">
        <f>_xll.qlInterestRateIndexFixingDate(Currency&amp;"ibor"&amp;Tenor,AQ1882,Trigger)</f>
        <v>52485</v>
      </c>
      <c r="AQ1882" s="158">
        <f>_xll.qlCalendarAdvance(Calendar,AQ1881,AO1882,"f",,Trigger)</f>
        <v>52489</v>
      </c>
      <c r="AR1882" s="158">
        <f>_xll.qlInterestRateIndexMaturity(Currency&amp;"ibor"&amp;Tenor,AQ1882,Trigger)</f>
        <v>52519</v>
      </c>
      <c r="AS1882" s="320">
        <f>_xll.qlIndexFixing($AC$5,AP1882,TRUE,_xll.ohTrigger(Trigger,Trigger1M))</f>
        <v>1.3927264853196952E-2</v>
      </c>
      <c r="AT1882" s="320">
        <f>_xll.qlIndexFixing($AU$1,AP1882,TRUE,_xll.ohTrigger(Trigger,Trigger1M))</f>
        <v>1.4163338887528631E-2</v>
      </c>
    </row>
    <row r="1883" spans="41:46" ht="11.25" customHeight="1" x14ac:dyDescent="0.25">
      <c r="AO1883" s="159" t="s">
        <v>90</v>
      </c>
      <c r="AP1883" s="158">
        <f>_xll.qlInterestRateIndexFixingDate(Currency&amp;"ibor"&amp;Tenor,AQ1883,Trigger)</f>
        <v>52492</v>
      </c>
      <c r="AQ1883" s="158">
        <f>_xll.qlCalendarAdvance(Calendar,AQ1882,AO1883,"f",,Trigger)</f>
        <v>52496</v>
      </c>
      <c r="AR1883" s="158">
        <f>_xll.qlInterestRateIndexMaturity(Currency&amp;"ibor"&amp;Tenor,AQ1883,Trigger)</f>
        <v>52526</v>
      </c>
      <c r="AS1883" s="320">
        <f>_xll.qlIndexFixing($AC$5,AP1883,TRUE,_xll.ohTrigger(Trigger,Trigger1M))</f>
        <v>1.3929462894793687E-2</v>
      </c>
      <c r="AT1883" s="320">
        <f>_xll.qlIndexFixing($AU$1,AP1883,TRUE,_xll.ohTrigger(Trigger,Trigger1M))</f>
        <v>1.4163711563035086E-2</v>
      </c>
    </row>
    <row r="1884" spans="41:46" ht="11.25" customHeight="1" x14ac:dyDescent="0.25">
      <c r="AO1884" s="159" t="s">
        <v>90</v>
      </c>
      <c r="AP1884" s="158">
        <f>_xll.qlInterestRateIndexFixingDate(Currency&amp;"ibor"&amp;Tenor,AQ1884,Trigger)</f>
        <v>52499</v>
      </c>
      <c r="AQ1884" s="158">
        <f>_xll.qlCalendarAdvance(Calendar,AQ1883,AO1884,"f",,Trigger)</f>
        <v>52503</v>
      </c>
      <c r="AR1884" s="158">
        <f>_xll.qlInterestRateIndexMaturity(Currency&amp;"ibor"&amp;Tenor,AQ1884,Trigger)</f>
        <v>52533</v>
      </c>
      <c r="AS1884" s="320">
        <f>_xll.qlIndexFixing($AC$5,AP1884,TRUE,_xll.ohTrigger(Trigger,Trigger1M))</f>
        <v>1.3931660936790102E-2</v>
      </c>
      <c r="AT1884" s="320">
        <f>_xll.qlIndexFixing($AU$1,AP1884,TRUE,_xll.ohTrigger(Trigger,Trigger1M))</f>
        <v>1.4164071094746156E-2</v>
      </c>
    </row>
    <row r="1885" spans="41:46" ht="11.25" customHeight="1" x14ac:dyDescent="0.25">
      <c r="AO1885" s="159" t="s">
        <v>90</v>
      </c>
      <c r="AP1885" s="158">
        <f>_xll.qlInterestRateIndexFixingDate(Currency&amp;"ibor"&amp;Tenor,AQ1885,Trigger)</f>
        <v>52506</v>
      </c>
      <c r="AQ1885" s="158">
        <f>_xll.qlCalendarAdvance(Calendar,AQ1884,AO1885,"f",,Trigger)</f>
        <v>52510</v>
      </c>
      <c r="AR1885" s="158">
        <f>_xll.qlInterestRateIndexMaturity(Currency&amp;"ibor"&amp;Tenor,AQ1885,Trigger)</f>
        <v>52541</v>
      </c>
      <c r="AS1885" s="320">
        <f>_xll.qlIndexFixing($AC$5,AP1885,TRUE,_xll.ohTrigger(Trigger,Trigger1M))</f>
        <v>1.3934285543616599E-2</v>
      </c>
      <c r="AT1885" s="320">
        <f>_xll.qlIndexFixing($AU$1,AP1885,TRUE,_xll.ohTrigger(Trigger,Trigger1M))</f>
        <v>1.4164719557641665E-2</v>
      </c>
    </row>
    <row r="1886" spans="41:46" ht="11.25" customHeight="1" x14ac:dyDescent="0.25">
      <c r="AO1886" s="159" t="s">
        <v>90</v>
      </c>
      <c r="AP1886" s="158">
        <f>_xll.qlInterestRateIndexFixingDate(Currency&amp;"ibor"&amp;Tenor,AQ1886,Trigger)</f>
        <v>52513</v>
      </c>
      <c r="AQ1886" s="158">
        <f>_xll.qlCalendarAdvance(Calendar,AQ1885,AO1886,"f",,Trigger)</f>
        <v>52517</v>
      </c>
      <c r="AR1886" s="158">
        <f>_xll.qlInterestRateIndexMaturity(Currency&amp;"ibor"&amp;Tenor,AQ1886,Trigger)</f>
        <v>52548</v>
      </c>
      <c r="AS1886" s="320">
        <f>_xll.qlIndexFixing($AC$5,AP1886,TRUE,_xll.ohTrigger(Trigger,Trigger1M))</f>
        <v>1.3936483671482133E-2</v>
      </c>
      <c r="AT1886" s="320">
        <f>_xll.qlIndexFixing($AU$1,AP1886,TRUE,_xll.ohTrigger(Trigger,Trigger1M))</f>
        <v>1.4165051795202999E-2</v>
      </c>
    </row>
    <row r="1887" spans="41:46" ht="11.25" customHeight="1" x14ac:dyDescent="0.25">
      <c r="AO1887" s="159" t="s">
        <v>90</v>
      </c>
      <c r="AP1887" s="158">
        <f>_xll.qlInterestRateIndexFixingDate(Currency&amp;"ibor"&amp;Tenor,AQ1887,Trigger)</f>
        <v>52520</v>
      </c>
      <c r="AQ1887" s="158">
        <f>_xll.qlCalendarAdvance(Calendar,AQ1886,AO1887,"f",,Trigger)</f>
        <v>52524</v>
      </c>
      <c r="AR1887" s="158">
        <f>_xll.qlInterestRateIndexMaturity(Currency&amp;"ibor"&amp;Tenor,AQ1887,Trigger)</f>
        <v>52555</v>
      </c>
      <c r="AS1887" s="320">
        <f>_xll.qlIndexFixing($AC$5,AP1887,TRUE,_xll.ohTrigger(Trigger,Trigger1M))</f>
        <v>1.3938681799765396E-2</v>
      </c>
      <c r="AT1887" s="320">
        <f>_xll.qlIndexFixing($AU$1,AP1887,TRUE,_xll.ohTrigger(Trigger,Trigger1M))</f>
        <v>1.41653708116988E-2</v>
      </c>
    </row>
    <row r="1888" spans="41:46" ht="11.25" customHeight="1" x14ac:dyDescent="0.25">
      <c r="AO1888" s="159" t="s">
        <v>90</v>
      </c>
      <c r="AP1888" s="158">
        <f>_xll.qlInterestRateIndexFixingDate(Currency&amp;"ibor"&amp;Tenor,AQ1888,Trigger)</f>
        <v>52527</v>
      </c>
      <c r="AQ1888" s="158">
        <f>_xll.qlCalendarAdvance(Calendar,AQ1887,AO1888,"f",,Trigger)</f>
        <v>52531</v>
      </c>
      <c r="AR1888" s="158">
        <f>_xll.qlInterestRateIndexMaturity(Currency&amp;"ibor"&amp;Tenor,AQ1888,Trigger)</f>
        <v>52562</v>
      </c>
      <c r="AS1888" s="320">
        <f>_xll.qlIndexFixing($AC$5,AP1888,TRUE,_xll.ohTrigger(Trigger,Trigger1M))</f>
        <v>1.3940879928461233E-2</v>
      </c>
      <c r="AT1888" s="320">
        <f>_xll.qlIndexFixing($AU$1,AP1888,TRUE,_xll.ohTrigger(Trigger,Trigger1M))</f>
        <v>1.4165676582140024E-2</v>
      </c>
    </row>
    <row r="1889" spans="41:46" ht="11.25" customHeight="1" x14ac:dyDescent="0.25">
      <c r="AO1889" s="159" t="s">
        <v>90</v>
      </c>
      <c r="AP1889" s="158">
        <f>_xll.qlInterestRateIndexFixingDate(Currency&amp;"ibor"&amp;Tenor,AQ1889,Trigger)</f>
        <v>52534</v>
      </c>
      <c r="AQ1889" s="158">
        <f>_xll.qlCalendarAdvance(Calendar,AQ1888,AO1889,"f",,Trigger)</f>
        <v>52538</v>
      </c>
      <c r="AR1889" s="158">
        <f>_xll.qlInterestRateIndexMaturity(Currency&amp;"ibor"&amp;Tenor,AQ1889,Trigger)</f>
        <v>52568</v>
      </c>
      <c r="AS1889" s="320">
        <f>_xll.qlIndexFixing($AC$5,AP1889,TRUE,_xll.ohTrigger(Trigger,Trigger1M))</f>
        <v>1.3942651152804686E-2</v>
      </c>
      <c r="AT1889" s="320">
        <f>_xll.qlIndexFixing($AU$1,AP1889,TRUE,_xll.ohTrigger(Trigger,Trigger1M))</f>
        <v>1.4165670721798307E-2</v>
      </c>
    </row>
    <row r="1890" spans="41:46" ht="11.25" customHeight="1" x14ac:dyDescent="0.25">
      <c r="AO1890" s="159" t="s">
        <v>90</v>
      </c>
      <c r="AP1890" s="158">
        <f>_xll.qlInterestRateIndexFixingDate(Currency&amp;"ibor"&amp;Tenor,AQ1890,Trigger)</f>
        <v>52541</v>
      </c>
      <c r="AQ1890" s="158">
        <f>_xll.qlCalendarAdvance(Calendar,AQ1889,AO1890,"f",,Trigger)</f>
        <v>52545</v>
      </c>
      <c r="AR1890" s="158">
        <f>_xll.qlInterestRateIndexMaturity(Currency&amp;"ibor"&amp;Tenor,AQ1890,Trigger)</f>
        <v>52575</v>
      </c>
      <c r="AS1890" s="320">
        <f>_xll.qlIndexFixing($AC$5,AP1890,TRUE,_xll.ohTrigger(Trigger,Trigger1M))</f>
        <v>1.3944849197212505E-2</v>
      </c>
      <c r="AT1890" s="320">
        <f>_xll.qlIndexFixing($AU$1,AP1890,TRUE,_xll.ohTrigger(Trigger,Trigger1M))</f>
        <v>1.4165950865975496E-2</v>
      </c>
    </row>
    <row r="1891" spans="41:46" ht="11.25" customHeight="1" x14ac:dyDescent="0.25">
      <c r="AO1891" s="159" t="s">
        <v>90</v>
      </c>
      <c r="AP1891" s="158">
        <f>_xll.qlInterestRateIndexFixingDate(Currency&amp;"ibor"&amp;Tenor,AQ1891,Trigger)</f>
        <v>52548</v>
      </c>
      <c r="AQ1891" s="158">
        <f>_xll.qlCalendarAdvance(Calendar,AQ1890,AO1891,"f",,Trigger)</f>
        <v>52552</v>
      </c>
      <c r="AR1891" s="158">
        <f>_xll.qlInterestRateIndexMaturity(Currency&amp;"ibor"&amp;Tenor,AQ1891,Trigger)</f>
        <v>52582</v>
      </c>
      <c r="AS1891" s="320">
        <f>_xll.qlIndexFixing($AC$5,AP1891,TRUE,_xll.ohTrigger(Trigger,Trigger1M))</f>
        <v>1.3947047242025334E-2</v>
      </c>
      <c r="AT1891" s="320">
        <f>_xll.qlIndexFixing($AU$1,AP1891,TRUE,_xll.ohTrigger(Trigger,Trigger1M))</f>
        <v>1.4166217691427896E-2</v>
      </c>
    </row>
    <row r="1892" spans="41:46" ht="11.25" customHeight="1" x14ac:dyDescent="0.25">
      <c r="AO1892" s="159" t="s">
        <v>90</v>
      </c>
      <c r="AP1892" s="158">
        <f>_xll.qlInterestRateIndexFixingDate(Currency&amp;"ibor"&amp;Tenor,AQ1892,Trigger)</f>
        <v>52555</v>
      </c>
      <c r="AQ1892" s="158">
        <f>_xll.qlCalendarAdvance(Calendar,AQ1891,AO1892,"f",,Trigger)</f>
        <v>52559</v>
      </c>
      <c r="AR1892" s="158">
        <f>_xll.qlInterestRateIndexMaturity(Currency&amp;"ibor"&amp;Tenor,AQ1892,Trigger)</f>
        <v>52589</v>
      </c>
      <c r="AS1892" s="320">
        <f>_xll.qlIndexFixing($AC$5,AP1892,TRUE,_xll.ohTrigger(Trigger,Trigger1M))</f>
        <v>1.3949245287237844E-2</v>
      </c>
      <c r="AT1892" s="320">
        <f>_xll.qlIndexFixing($AU$1,AP1892,TRUE,_xll.ohTrigger(Trigger,Trigger1M))</f>
        <v>1.4166471173167494E-2</v>
      </c>
    </row>
    <row r="1893" spans="41:46" ht="11.25" customHeight="1" x14ac:dyDescent="0.25">
      <c r="AO1893" s="159" t="s">
        <v>90</v>
      </c>
      <c r="AP1893" s="158">
        <f>_xll.qlInterestRateIndexFixingDate(Currency&amp;"ibor"&amp;Tenor,AQ1893,Trigger)</f>
        <v>52562</v>
      </c>
      <c r="AQ1893" s="158">
        <f>_xll.qlCalendarAdvance(Calendar,AQ1892,AO1893,"f",,Trigger)</f>
        <v>52566</v>
      </c>
      <c r="AR1893" s="158">
        <f>_xll.qlInterestRateIndexMaturity(Currency&amp;"ibor"&amp;Tenor,AQ1893,Trigger)</f>
        <v>52600</v>
      </c>
      <c r="AS1893" s="320">
        <f>_xll.qlIndexFixing($AC$5,AP1893,TRUE,_xll.ohTrigger(Trigger,Trigger1M))</f>
        <v>1.395315242900342E-2</v>
      </c>
      <c r="AT1893" s="320">
        <f>_xll.qlIndexFixing($AU$1,AP1893,TRUE,_xll.ohTrigger(Trigger,Trigger1M))</f>
        <v>1.4167889119825309E-2</v>
      </c>
    </row>
    <row r="1894" spans="41:46" ht="11.25" customHeight="1" x14ac:dyDescent="0.25">
      <c r="AO1894" s="159" t="s">
        <v>90</v>
      </c>
      <c r="AP1894" s="158">
        <f>_xll.qlInterestRateIndexFixingDate(Currency&amp;"ibor"&amp;Tenor,AQ1894,Trigger)</f>
        <v>52569</v>
      </c>
      <c r="AQ1894" s="158">
        <f>_xll.qlCalendarAdvance(Calendar,AQ1893,AO1894,"f",,Trigger)</f>
        <v>52573</v>
      </c>
      <c r="AR1894" s="158">
        <f>_xll.qlInterestRateIndexMaturity(Currency&amp;"ibor"&amp;Tenor,AQ1894,Trigger)</f>
        <v>52604</v>
      </c>
      <c r="AS1894" s="320">
        <f>_xll.qlIndexFixing($AC$5,AP1894,TRUE,_xll.ohTrigger(Trigger,Trigger1M))</f>
        <v>1.3954068709367336E-2</v>
      </c>
      <c r="AT1894" s="320">
        <f>_xll.qlIndexFixing($AU$1,AP1894,TRUE,_xll.ohTrigger(Trigger,Trigger1M))</f>
        <v>1.4167231638064054E-2</v>
      </c>
    </row>
    <row r="1895" spans="41:46" ht="11.25" customHeight="1" x14ac:dyDescent="0.25">
      <c r="AO1895" s="159" t="s">
        <v>90</v>
      </c>
      <c r="AP1895" s="158">
        <f>_xll.qlInterestRateIndexFixingDate(Currency&amp;"ibor"&amp;Tenor,AQ1895,Trigger)</f>
        <v>52576</v>
      </c>
      <c r="AQ1895" s="158">
        <f>_xll.qlCalendarAdvance(Calendar,AQ1894,AO1895,"f",,Trigger)</f>
        <v>52580</v>
      </c>
      <c r="AR1895" s="158">
        <f>_xll.qlInterestRateIndexMaturity(Currency&amp;"ibor"&amp;Tenor,AQ1895,Trigger)</f>
        <v>52611</v>
      </c>
      <c r="AS1895" s="320">
        <f>_xll.qlIndexFixing($AC$5,AP1895,TRUE,_xll.ohTrigger(Trigger,Trigger1M))</f>
        <v>1.3956266840969235E-2</v>
      </c>
      <c r="AT1895" s="320">
        <f>_xll.qlIndexFixing($AU$1,AP1895,TRUE,_xll.ohTrigger(Trigger,Trigger1M))</f>
        <v>1.4167443986347526E-2</v>
      </c>
    </row>
    <row r="1896" spans="41:46" ht="11.25" customHeight="1" x14ac:dyDescent="0.25">
      <c r="AO1896" s="159" t="s">
        <v>90</v>
      </c>
      <c r="AP1896" s="158">
        <f>_xll.qlInterestRateIndexFixingDate(Currency&amp;"ibor"&amp;Tenor,AQ1896,Trigger)</f>
        <v>52583</v>
      </c>
      <c r="AQ1896" s="158">
        <f>_xll.qlCalendarAdvance(Calendar,AQ1895,AO1896,"f",,Trigger)</f>
        <v>52587</v>
      </c>
      <c r="AR1896" s="158">
        <f>_xll.qlInterestRateIndexMaturity(Currency&amp;"ibor"&amp;Tenor,AQ1896,Trigger)</f>
        <v>52618</v>
      </c>
      <c r="AS1896" s="320">
        <f>_xll.qlIndexFixing($AC$5,AP1896,TRUE,_xll.ohTrigger(Trigger,Trigger1M))</f>
        <v>1.3958464972991445E-2</v>
      </c>
      <c r="AT1896" s="320">
        <f>_xll.qlIndexFixing($AU$1,AP1896,TRUE,_xll.ohTrigger(Trigger,Trigger1M))</f>
        <v>1.4167642888653765E-2</v>
      </c>
    </row>
    <row r="1897" spans="41:46" ht="11.25" customHeight="1" x14ac:dyDescent="0.25">
      <c r="AO1897" s="159" t="s">
        <v>90</v>
      </c>
      <c r="AP1897" s="158">
        <f>_xll.qlInterestRateIndexFixingDate(Currency&amp;"ibor"&amp;Tenor,AQ1897,Trigger)</f>
        <v>52589</v>
      </c>
      <c r="AQ1897" s="158">
        <f>_xll.qlCalendarAdvance(Calendar,AQ1896,AO1897,"f",,Trigger)</f>
        <v>52594</v>
      </c>
      <c r="AR1897" s="158">
        <f>_xll.qlInterestRateIndexMaturity(Currency&amp;"ibor"&amp;Tenor,AQ1897,Trigger)</f>
        <v>52625</v>
      </c>
      <c r="AS1897" s="320">
        <f>_xll.qlIndexFixing($AC$5,AP1897,TRUE,_xll.ohTrigger(Trigger,Trigger1M))</f>
        <v>1.3960663105428804E-2</v>
      </c>
      <c r="AT1897" s="320">
        <f>_xll.qlIndexFixing($AU$1,AP1897,TRUE,_xll.ohTrigger(Trigger,Trigger1M))</f>
        <v>1.4167828319975677E-2</v>
      </c>
    </row>
    <row r="1898" spans="41:46" ht="11.25" customHeight="1" x14ac:dyDescent="0.25">
      <c r="AO1898" s="159" t="s">
        <v>90</v>
      </c>
      <c r="AP1898" s="158">
        <f>_xll.qlInterestRateIndexFixingDate(Currency&amp;"ibor"&amp;Tenor,AQ1898,Trigger)</f>
        <v>52596</v>
      </c>
      <c r="AQ1898" s="158">
        <f>_xll.qlCalendarAdvance(Calendar,AQ1897,AO1898,"f",,Trigger)</f>
        <v>52601</v>
      </c>
      <c r="AR1898" s="158">
        <f>_xll.qlInterestRateIndexMaturity(Currency&amp;"ibor"&amp;Tenor,AQ1898,Trigger)</f>
        <v>52632</v>
      </c>
      <c r="AS1898" s="320">
        <f>_xll.qlIndexFixing($AC$5,AP1898,TRUE,_xll.ohTrigger(Trigger,Trigger1M))</f>
        <v>1.3962861238278737E-2</v>
      </c>
      <c r="AT1898" s="320">
        <f>_xll.qlIndexFixing($AU$1,AP1898,TRUE,_xll.ohTrigger(Trigger,Trigger1M))</f>
        <v>1.416800025533453E-2</v>
      </c>
    </row>
    <row r="1899" spans="41:46" ht="11.25" customHeight="1" x14ac:dyDescent="0.25">
      <c r="AO1899" s="159" t="s">
        <v>90</v>
      </c>
      <c r="AP1899" s="158">
        <f>_xll.qlInterestRateIndexFixingDate(Currency&amp;"ibor"&amp;Tenor,AQ1899,Trigger)</f>
        <v>52604</v>
      </c>
      <c r="AQ1899" s="158">
        <f>_xll.qlCalendarAdvance(Calendar,AQ1898,AO1899,"f",,Trigger)</f>
        <v>52608</v>
      </c>
      <c r="AR1899" s="158">
        <f>_xll.qlInterestRateIndexMaturity(Currency&amp;"ibor"&amp;Tenor,AQ1899,Trigger)</f>
        <v>52639</v>
      </c>
      <c r="AS1899" s="320">
        <f>_xll.qlIndexFixing($AC$5,AP1899,TRUE,_xll.ohTrigger(Trigger,Trigger1M))</f>
        <v>1.3965059371546401E-2</v>
      </c>
      <c r="AT1899" s="320">
        <f>_xll.qlIndexFixing($AU$1,AP1899,TRUE,_xll.ohTrigger(Trigger,Trigger1M))</f>
        <v>1.4168158669736126E-2</v>
      </c>
    </row>
    <row r="1900" spans="41:46" ht="11.25" customHeight="1" x14ac:dyDescent="0.25">
      <c r="AO1900" s="159" t="s">
        <v>90</v>
      </c>
      <c r="AP1900" s="158">
        <f>_xll.qlInterestRateIndexFixingDate(Currency&amp;"ibor"&amp;Tenor,AQ1900,Trigger)</f>
        <v>52611</v>
      </c>
      <c r="AQ1900" s="158">
        <f>_xll.qlCalendarAdvance(Calendar,AQ1899,AO1900,"f",,Trigger)</f>
        <v>52615</v>
      </c>
      <c r="AR1900" s="158">
        <f>_xll.qlInterestRateIndexMaturity(Currency&amp;"ibor"&amp;Tenor,AQ1900,Trigger)</f>
        <v>52646</v>
      </c>
      <c r="AS1900" s="320">
        <f>_xll.qlIndexFixing($AC$5,AP1900,TRUE,_xll.ohTrigger(Trigger,Trigger1M))</f>
        <v>1.3967257505231796E-2</v>
      </c>
      <c r="AT1900" s="320">
        <f>_xll.qlIndexFixing($AU$1,AP1900,TRUE,_xll.ohTrigger(Trigger,Trigger1M))</f>
        <v>1.4168303538186265E-2</v>
      </c>
    </row>
    <row r="1901" spans="41:46" ht="11.25" customHeight="1" x14ac:dyDescent="0.25">
      <c r="AO1901" s="159" t="s">
        <v>90</v>
      </c>
      <c r="AP1901" s="158">
        <f>_xll.qlInterestRateIndexFixingDate(Currency&amp;"ibor"&amp;Tenor,AQ1901,Trigger)</f>
        <v>52618</v>
      </c>
      <c r="AQ1901" s="158">
        <f>_xll.qlCalendarAdvance(Calendar,AQ1900,AO1901,"f",,Trigger)</f>
        <v>52622</v>
      </c>
      <c r="AR1901" s="158">
        <f>_xll.qlInterestRateIndexMaturity(Currency&amp;"ibor"&amp;Tenor,AQ1901,Trigger)</f>
        <v>52653</v>
      </c>
      <c r="AS1901" s="320">
        <f>_xll.qlIndexFixing($AC$5,AP1901,TRUE,_xll.ohTrigger(Trigger,Trigger1M))</f>
        <v>1.3969455639329763E-2</v>
      </c>
      <c r="AT1901" s="320">
        <f>_xll.qlIndexFixing($AU$1,AP1901,TRUE,_xll.ohTrigger(Trigger,Trigger1M))</f>
        <v>1.4168434835698481E-2</v>
      </c>
    </row>
    <row r="1902" spans="41:46" ht="11.25" customHeight="1" x14ac:dyDescent="0.25">
      <c r="AO1902" s="159" t="s">
        <v>90</v>
      </c>
      <c r="AP1902" s="158">
        <f>_xll.qlInterestRateIndexFixingDate(Currency&amp;"ibor"&amp;Tenor,AQ1902,Trigger)</f>
        <v>52625</v>
      </c>
      <c r="AQ1902" s="158">
        <f>_xll.qlCalendarAdvance(Calendar,AQ1901,AO1902,"f",,Trigger)</f>
        <v>52629</v>
      </c>
      <c r="AR1902" s="158">
        <f>_xll.qlInterestRateIndexMaturity(Currency&amp;"ibor"&amp;Tenor,AQ1902,Trigger)</f>
        <v>52658</v>
      </c>
      <c r="AS1902" s="320">
        <f>_xll.qlIndexFixing($AC$5,AP1902,TRUE,_xll.ohTrigger(Trigger,Trigger1M))</f>
        <v>1.397079776833347E-2</v>
      </c>
      <c r="AT1902" s="320">
        <f>_xll.qlIndexFixing($AU$1,AP1902,TRUE,_xll.ohTrigger(Trigger,Trigger1M))</f>
        <v>1.4167980555055568E-2</v>
      </c>
    </row>
    <row r="1903" spans="41:46" ht="11.25" customHeight="1" x14ac:dyDescent="0.25">
      <c r="AO1903" s="159" t="s">
        <v>90</v>
      </c>
      <c r="AP1903" s="158">
        <f>_xll.qlInterestRateIndexFixingDate(Currency&amp;"ibor"&amp;Tenor,AQ1903,Trigger)</f>
        <v>52632</v>
      </c>
      <c r="AQ1903" s="158">
        <f>_xll.qlCalendarAdvance(Calendar,AQ1902,AO1903,"f",,Trigger)</f>
        <v>52636</v>
      </c>
      <c r="AR1903" s="158">
        <f>_xll.qlInterestRateIndexMaturity(Currency&amp;"ibor"&amp;Tenor,AQ1903,Trigger)</f>
        <v>52665</v>
      </c>
      <c r="AS1903" s="320">
        <f>_xll.qlIndexFixing($AC$5,AP1903,TRUE,_xll.ohTrigger(Trigger,Trigger1M))</f>
        <v>1.3972995732684684E-2</v>
      </c>
      <c r="AT1903" s="320">
        <f>_xll.qlIndexFixing($AU$1,AP1903,TRUE,_xll.ohTrigger(Trigger,Trigger1M))</f>
        <v>1.4168086577303101E-2</v>
      </c>
    </row>
    <row r="1904" spans="41:46" ht="11.25" customHeight="1" x14ac:dyDescent="0.25">
      <c r="AO1904" s="159" t="s">
        <v>90</v>
      </c>
      <c r="AP1904" s="158">
        <f>_xll.qlInterestRateIndexFixingDate(Currency&amp;"ibor"&amp;Tenor,AQ1904,Trigger)</f>
        <v>52639</v>
      </c>
      <c r="AQ1904" s="158">
        <f>_xll.qlCalendarAdvance(Calendar,AQ1903,AO1904,"f",,Trigger)</f>
        <v>52643</v>
      </c>
      <c r="AR1904" s="158">
        <f>_xll.qlInterestRateIndexMaturity(Currency&amp;"ibor"&amp;Tenor,AQ1904,Trigger)</f>
        <v>52672</v>
      </c>
      <c r="AS1904" s="320">
        <f>_xll.qlIndexFixing($AC$5,AP1904,TRUE,_xll.ohTrigger(Trigger,Trigger1M))</f>
        <v>1.3975193697421796E-2</v>
      </c>
      <c r="AT1904" s="320">
        <f>_xll.qlIndexFixing($AU$1,AP1904,TRUE,_xll.ohTrigger(Trigger,Trigger1M))</f>
        <v>1.4168178958283208E-2</v>
      </c>
    </row>
    <row r="1905" spans="41:46" ht="11.25" customHeight="1" x14ac:dyDescent="0.25">
      <c r="AO1905" s="159" t="s">
        <v>90</v>
      </c>
      <c r="AP1905" s="158">
        <f>_xll.qlInterestRateIndexFixingDate(Currency&amp;"ibor"&amp;Tenor,AQ1905,Trigger)</f>
        <v>52646</v>
      </c>
      <c r="AQ1905" s="158">
        <f>_xll.qlCalendarAdvance(Calendar,AQ1904,AO1905,"f",,Trigger)</f>
        <v>52650</v>
      </c>
      <c r="AR1905" s="158">
        <f>_xll.qlInterestRateIndexMaturity(Currency&amp;"ibor"&amp;Tenor,AQ1905,Trigger)</f>
        <v>52679</v>
      </c>
      <c r="AS1905" s="320">
        <f>_xll.qlIndexFixing($AC$5,AP1905,TRUE,_xll.ohTrigger(Trigger,Trigger1M))</f>
        <v>1.3977391662550321E-2</v>
      </c>
      <c r="AT1905" s="320">
        <f>_xll.qlIndexFixing($AU$1,AP1905,TRUE,_xll.ohTrigger(Trigger,Trigger1M))</f>
        <v>1.4168257673006222E-2</v>
      </c>
    </row>
    <row r="1906" spans="41:46" ht="11.25" customHeight="1" x14ac:dyDescent="0.25">
      <c r="AO1906" s="159" t="s">
        <v>90</v>
      </c>
      <c r="AP1906" s="158">
        <f>_xll.qlInterestRateIndexFixingDate(Currency&amp;"ibor"&amp;Tenor,AQ1906,Trigger)</f>
        <v>52653</v>
      </c>
      <c r="AQ1906" s="158">
        <f>_xll.qlCalendarAdvance(Calendar,AQ1905,AO1906,"f",,Trigger)</f>
        <v>52657</v>
      </c>
      <c r="AR1906" s="158">
        <f>_xll.qlInterestRateIndexMaturity(Currency&amp;"ibor"&amp;Tenor,AQ1906,Trigger)</f>
        <v>52688</v>
      </c>
      <c r="AS1906" s="320">
        <f>_xll.qlIndexFixing($AC$5,AP1906,TRUE,_xll.ohTrigger(Trigger,Trigger1M))</f>
        <v>1.3980446316054612E-2</v>
      </c>
      <c r="AT1906" s="320">
        <f>_xll.qlIndexFixing($AU$1,AP1906,TRUE,_xll.ohTrigger(Trigger,Trigger1M))</f>
        <v>1.4168886884504612E-2</v>
      </c>
    </row>
    <row r="1907" spans="41:46" ht="11.25" customHeight="1" x14ac:dyDescent="0.25">
      <c r="AO1907" s="159" t="s">
        <v>90</v>
      </c>
      <c r="AP1907" s="158">
        <f>_xll.qlInterestRateIndexFixingDate(Currency&amp;"ibor"&amp;Tenor,AQ1907,Trigger)</f>
        <v>52660</v>
      </c>
      <c r="AQ1907" s="158">
        <f>_xll.qlCalendarAdvance(Calendar,AQ1906,AO1907,"f",,Trigger)</f>
        <v>52664</v>
      </c>
      <c r="AR1907" s="158">
        <f>_xll.qlInterestRateIndexMaturity(Currency&amp;"ibor"&amp;Tenor,AQ1907,Trigger)</f>
        <v>52695</v>
      </c>
      <c r="AS1907" s="320">
        <f>_xll.qlIndexFixing($AC$5,AP1907,TRUE,_xll.ohTrigger(Trigger,Trigger1M))</f>
        <v>1.3982644452646069E-2</v>
      </c>
      <c r="AT1907" s="320">
        <f>_xll.qlIndexFixing($AU$1,AP1907,TRUE,_xll.ohTrigger(Trigger,Trigger1M))</f>
        <v>1.4168936231583293E-2</v>
      </c>
    </row>
    <row r="1908" spans="41:46" ht="11.25" customHeight="1" x14ac:dyDescent="0.25">
      <c r="AO1908" s="159" t="s">
        <v>90</v>
      </c>
      <c r="AP1908" s="158">
        <f>_xll.qlInterestRateIndexFixingDate(Currency&amp;"ibor"&amp;Tenor,AQ1908,Trigger)</f>
        <v>52667</v>
      </c>
      <c r="AQ1908" s="158">
        <f>_xll.qlCalendarAdvance(Calendar,AQ1907,AO1908,"f",,Trigger)</f>
        <v>52671</v>
      </c>
      <c r="AR1908" s="158">
        <f>_xll.qlInterestRateIndexMaturity(Currency&amp;"ibor"&amp;Tenor,AQ1908,Trigger)</f>
        <v>52706</v>
      </c>
      <c r="AS1908" s="320">
        <f>_xll.qlIndexFixing($AC$5,AP1908,TRUE,_xll.ohTrigger(Trigger,Trigger1M))</f>
        <v>1.3986556879102758E-2</v>
      </c>
      <c r="AT1908" s="320">
        <f>_xll.qlIndexFixing($AU$1,AP1908,TRUE,_xll.ohTrigger(Trigger,Trigger1M))</f>
        <v>1.4170091321169816E-2</v>
      </c>
    </row>
    <row r="1909" spans="41:46" ht="11.25" customHeight="1" x14ac:dyDescent="0.25">
      <c r="AO1909" s="159" t="s">
        <v>90</v>
      </c>
      <c r="AP1909" s="158">
        <f>_xll.qlInterestRateIndexFixingDate(Currency&amp;"ibor"&amp;Tenor,AQ1909,Trigger)</f>
        <v>52674</v>
      </c>
      <c r="AQ1909" s="158">
        <f>_xll.qlCalendarAdvance(Calendar,AQ1908,AO1909,"f",,Trigger)</f>
        <v>52678</v>
      </c>
      <c r="AR1909" s="158">
        <f>_xll.qlInterestRateIndexMaturity(Currency&amp;"ibor"&amp;Tenor,AQ1909,Trigger)</f>
        <v>52709</v>
      </c>
      <c r="AS1909" s="320">
        <f>_xll.qlIndexFixing($AC$5,AP1909,TRUE,_xll.ohTrigger(Trigger,Trigger1M))</f>
        <v>1.3987040727077016E-2</v>
      </c>
      <c r="AT1909" s="320">
        <f>_xll.qlIndexFixing($AU$1,AP1909,TRUE,_xll.ohTrigger(Trigger,Trigger1M))</f>
        <v>1.4168993663129265E-2</v>
      </c>
    </row>
    <row r="1910" spans="41:46" ht="11.25" customHeight="1" x14ac:dyDescent="0.25">
      <c r="AO1910" s="159" t="s">
        <v>90</v>
      </c>
      <c r="AP1910" s="158">
        <f>_xll.qlInterestRateIndexFixingDate(Currency&amp;"ibor"&amp;Tenor,AQ1910,Trigger)</f>
        <v>52681</v>
      </c>
      <c r="AQ1910" s="158">
        <f>_xll.qlCalendarAdvance(Calendar,AQ1909,AO1910,"f",,Trigger)</f>
        <v>52685</v>
      </c>
      <c r="AR1910" s="158">
        <f>_xll.qlInterestRateIndexMaturity(Currency&amp;"ibor"&amp;Tenor,AQ1910,Trigger)</f>
        <v>52716</v>
      </c>
      <c r="AS1910" s="320">
        <f>_xll.qlIndexFixing($AC$5,AP1910,TRUE,_xll.ohTrigger(Trigger,Trigger1M))</f>
        <v>1.3989238864916506E-2</v>
      </c>
      <c r="AT1910" s="320">
        <f>_xll.qlIndexFixing($AU$1,AP1910,TRUE,_xll.ohTrigger(Trigger,Trigger1M))</f>
        <v>1.4169001697618467E-2</v>
      </c>
    </row>
    <row r="1911" spans="41:46" ht="11.25" customHeight="1" x14ac:dyDescent="0.25">
      <c r="AO1911" s="159" t="s">
        <v>90</v>
      </c>
      <c r="AP1911" s="158">
        <f>_xll.qlInterestRateIndexFixingDate(Currency&amp;"ibor"&amp;Tenor,AQ1911,Trigger)</f>
        <v>52688</v>
      </c>
      <c r="AQ1911" s="158">
        <f>_xll.qlCalendarAdvance(Calendar,AQ1910,AO1911,"f",,Trigger)</f>
        <v>52692</v>
      </c>
      <c r="AR1911" s="158">
        <f>_xll.qlInterestRateIndexMaturity(Currency&amp;"ibor"&amp;Tenor,AQ1911,Trigger)</f>
        <v>52722</v>
      </c>
      <c r="AS1911" s="320">
        <f>_xll.qlIndexFixing($AC$5,AP1911,TRUE,_xll.ohTrigger(Trigger,Trigger1M))</f>
        <v>1.3991008222707713E-2</v>
      </c>
      <c r="AT1911" s="320">
        <f>_xll.qlIndexFixing($AU$1,AP1911,TRUE,_xll.ohTrigger(Trigger,Trigger1M))</f>
        <v>1.4168718784528522E-2</v>
      </c>
    </row>
    <row r="1912" spans="41:46" ht="11.25" customHeight="1" x14ac:dyDescent="0.25">
      <c r="AO1912" s="159" t="s">
        <v>90</v>
      </c>
      <c r="AP1912" s="158">
        <f>_xll.qlInterestRateIndexFixingDate(Currency&amp;"ibor"&amp;Tenor,AQ1912,Trigger)</f>
        <v>52695</v>
      </c>
      <c r="AQ1912" s="158">
        <f>_xll.qlCalendarAdvance(Calendar,AQ1911,AO1912,"f",,Trigger)</f>
        <v>52699</v>
      </c>
      <c r="AR1912" s="158">
        <f>_xll.qlInterestRateIndexMaturity(Currency&amp;"ibor"&amp;Tenor,AQ1912,Trigger)</f>
        <v>52729</v>
      </c>
      <c r="AS1912" s="320">
        <f>_xll.qlIndexFixing($AC$5,AP1912,TRUE,_xll.ohTrigger(Trigger,Trigger1M))</f>
        <v>1.3993206275964454E-2</v>
      </c>
      <c r="AT1912" s="320">
        <f>_xll.qlIndexFixing($AU$1,AP1912,TRUE,_xll.ohTrigger(Trigger,Trigger1M))</f>
        <v>1.4168700144185919E-2</v>
      </c>
    </row>
    <row r="1913" spans="41:46" ht="11.25" customHeight="1" x14ac:dyDescent="0.25">
      <c r="AO1913" s="159" t="s">
        <v>90</v>
      </c>
      <c r="AP1913" s="158">
        <f>_xll.qlInterestRateIndexFixingDate(Currency&amp;"ibor"&amp;Tenor,AQ1913,Trigger)</f>
        <v>52700</v>
      </c>
      <c r="AQ1913" s="158">
        <f>_xll.qlCalendarAdvance(Calendar,AQ1912,AO1913,"f",,Trigger)</f>
        <v>52706</v>
      </c>
      <c r="AR1913" s="158">
        <f>_xll.qlInterestRateIndexMaturity(Currency&amp;"ibor"&amp;Tenor,AQ1913,Trigger)</f>
        <v>52736</v>
      </c>
      <c r="AS1913" s="320">
        <f>_xll.qlIndexFixing($AC$5,AP1913,TRUE,_xll.ohTrigger(Trigger,Trigger1M))</f>
        <v>1.3997602606296233E-2</v>
      </c>
      <c r="AT1913" s="320">
        <f>_xll.qlIndexFixing($AU$1,AP1913,TRUE,_xll.ohTrigger(Trigger,Trigger1M))</f>
        <v>1.4168667635352961E-2</v>
      </c>
    </row>
    <row r="1914" spans="41:46" ht="11.25" customHeight="1" x14ac:dyDescent="0.25">
      <c r="AO1914" s="159" t="s">
        <v>90</v>
      </c>
      <c r="AP1914" s="158">
        <f>_xll.qlInterestRateIndexFixingDate(Currency&amp;"ibor"&amp;Tenor,AQ1914,Trigger)</f>
        <v>52709</v>
      </c>
      <c r="AQ1914" s="158">
        <f>_xll.qlCalendarAdvance(Calendar,AQ1913,AO1914,"f",,Trigger)</f>
        <v>52713</v>
      </c>
      <c r="AR1914" s="158">
        <f>_xll.qlInterestRateIndexMaturity(Currency&amp;"ibor"&amp;Tenor,AQ1914,Trigger)</f>
        <v>52743</v>
      </c>
      <c r="AS1914" s="320">
        <f>_xll.qlIndexFixing($AC$5,AP1914,TRUE,_xll.ohTrigger(Trigger,Trigger1M))</f>
        <v>1.4004934814478176E-2</v>
      </c>
      <c r="AT1914" s="320">
        <f>_xll.qlIndexFixing($AU$1,AP1914,TRUE,_xll.ohTrigger(Trigger,Trigger1M))</f>
        <v>1.4168621233036305E-2</v>
      </c>
    </row>
    <row r="1915" spans="41:46" ht="11.25" customHeight="1" x14ac:dyDescent="0.25">
      <c r="AO1915" s="159" t="s">
        <v>90</v>
      </c>
      <c r="AP1915" s="158">
        <f>_xll.qlInterestRateIndexFixingDate(Currency&amp;"ibor"&amp;Tenor,AQ1915,Trigger)</f>
        <v>52716</v>
      </c>
      <c r="AQ1915" s="158">
        <f>_xll.qlCalendarAdvance(Calendar,AQ1914,AO1915,"f",,Trigger)</f>
        <v>52720</v>
      </c>
      <c r="AR1915" s="158">
        <f>_xll.qlInterestRateIndexMaturity(Currency&amp;"ibor"&amp;Tenor,AQ1915,Trigger)</f>
        <v>52751</v>
      </c>
      <c r="AS1915" s="320">
        <f>_xll.qlIndexFixing($AC$5,AP1915,TRUE,_xll.ohTrigger(Trigger,Trigger1M))</f>
        <v>1.4013012317516572E-2</v>
      </c>
      <c r="AT1915" s="320">
        <f>_xll.qlIndexFixing($AU$1,AP1915,TRUE,_xll.ohTrigger(Trigger,Trigger1M))</f>
        <v>1.4168834057618521E-2</v>
      </c>
    </row>
    <row r="1916" spans="41:46" ht="11.25" customHeight="1" x14ac:dyDescent="0.25">
      <c r="AO1916" s="159" t="s">
        <v>90</v>
      </c>
      <c r="AP1916" s="158">
        <f>_xll.qlInterestRateIndexFixingDate(Currency&amp;"ibor"&amp;Tenor,AQ1916,Trigger)</f>
        <v>52723</v>
      </c>
      <c r="AQ1916" s="158">
        <f>_xll.qlCalendarAdvance(Calendar,AQ1915,AO1916,"f",,Trigger)</f>
        <v>52727</v>
      </c>
      <c r="AR1916" s="158">
        <f>_xll.qlInterestRateIndexMaturity(Currency&amp;"ibor"&amp;Tenor,AQ1916,Trigger)</f>
        <v>52758</v>
      </c>
      <c r="AS1916" s="320">
        <f>_xll.qlIndexFixing($AC$5,AP1916,TRUE,_xll.ohTrigger(Trigger,Trigger1M))</f>
        <v>1.4020193244912509E-2</v>
      </c>
      <c r="AT1916" s="320">
        <f>_xll.qlIndexFixing($AU$1,AP1916,TRUE,_xll.ohTrigger(Trigger,Trigger1M))</f>
        <v>1.4168758792198817E-2</v>
      </c>
    </row>
    <row r="1917" spans="41:46" ht="11.25" customHeight="1" x14ac:dyDescent="0.25">
      <c r="AO1917" s="159" t="s">
        <v>90</v>
      </c>
      <c r="AP1917" s="158">
        <f>_xll.qlInterestRateIndexFixingDate(Currency&amp;"ibor"&amp;Tenor,AQ1917,Trigger)</f>
        <v>52730</v>
      </c>
      <c r="AQ1917" s="158">
        <f>_xll.qlCalendarAdvance(Calendar,AQ1916,AO1917,"f",,Trigger)</f>
        <v>52734</v>
      </c>
      <c r="AR1917" s="158">
        <f>_xll.qlInterestRateIndexMaturity(Currency&amp;"ibor"&amp;Tenor,AQ1917,Trigger)</f>
        <v>52765</v>
      </c>
      <c r="AS1917" s="320">
        <f>_xll.qlIndexFixing($AC$5,AP1917,TRUE,_xll.ohTrigger(Trigger,Trigger1M))</f>
        <v>1.4026671715934087E-2</v>
      </c>
      <c r="AT1917" s="320">
        <f>_xll.qlIndexFixing($AU$1,AP1917,TRUE,_xll.ohTrigger(Trigger,Trigger1M))</f>
        <v>1.4168669555995874E-2</v>
      </c>
    </row>
    <row r="1918" spans="41:46" ht="11.25" customHeight="1" x14ac:dyDescent="0.25">
      <c r="AO1918" s="159" t="s">
        <v>90</v>
      </c>
      <c r="AP1918" s="158">
        <f>_xll.qlInterestRateIndexFixingDate(Currency&amp;"ibor"&amp;Tenor,AQ1918,Trigger)</f>
        <v>52737</v>
      </c>
      <c r="AQ1918" s="158">
        <f>_xll.qlCalendarAdvance(Calendar,AQ1917,AO1918,"f",,Trigger)</f>
        <v>52741</v>
      </c>
      <c r="AR1918" s="158">
        <f>_xll.qlInterestRateIndexMaturity(Currency&amp;"ibor"&amp;Tenor,AQ1918,Trigger)</f>
        <v>52772</v>
      </c>
      <c r="AS1918" s="320">
        <f>_xll.qlIndexFixing($AC$5,AP1918,TRUE,_xll.ohTrigger(Trigger,Trigger1M))</f>
        <v>1.4028898896314854E-2</v>
      </c>
      <c r="AT1918" s="320">
        <f>_xll.qlIndexFixing($AU$1,AP1918,TRUE,_xll.ohTrigger(Trigger,Trigger1M))</f>
        <v>1.416856632401807E-2</v>
      </c>
    </row>
    <row r="1919" spans="41:46" ht="11.25" customHeight="1" x14ac:dyDescent="0.25">
      <c r="AO1919" s="159" t="s">
        <v>90</v>
      </c>
      <c r="AP1919" s="158">
        <f>_xll.qlInterestRateIndexFixingDate(Currency&amp;"ibor"&amp;Tenor,AQ1919,Trigger)</f>
        <v>52744</v>
      </c>
      <c r="AQ1919" s="158">
        <f>_xll.qlCalendarAdvance(Calendar,AQ1918,AO1919,"f",,Trigger)</f>
        <v>52748</v>
      </c>
      <c r="AR1919" s="158">
        <f>_xll.qlInterestRateIndexMaturity(Currency&amp;"ibor"&amp;Tenor,AQ1919,Trigger)</f>
        <v>52778</v>
      </c>
      <c r="AS1919" s="320">
        <f>_xll.qlIndexFixing($AC$5,AP1919,TRUE,_xll.ohTrigger(Trigger,Trigger1M))</f>
        <v>1.4030693678543926E-2</v>
      </c>
      <c r="AT1919" s="320">
        <f>_xll.qlIndexFixing($AU$1,AP1919,TRUE,_xll.ohTrigger(Trigger,Trigger1M))</f>
        <v>1.4168179944622494E-2</v>
      </c>
    </row>
    <row r="1920" spans="41:46" ht="11.25" customHeight="1" x14ac:dyDescent="0.25">
      <c r="AO1920" s="159" t="s">
        <v>90</v>
      </c>
      <c r="AP1920" s="158">
        <f>_xll.qlInterestRateIndexFixingDate(Currency&amp;"ibor"&amp;Tenor,AQ1920,Trigger)</f>
        <v>52751</v>
      </c>
      <c r="AQ1920" s="158">
        <f>_xll.qlCalendarAdvance(Calendar,AQ1919,AO1920,"f",,Trigger)</f>
        <v>52755</v>
      </c>
      <c r="AR1920" s="158">
        <f>_xll.qlInterestRateIndexMaturity(Currency&amp;"ibor"&amp;Tenor,AQ1920,Trigger)</f>
        <v>52785</v>
      </c>
      <c r="AS1920" s="320">
        <f>_xll.qlIndexFixing($AC$5,AP1920,TRUE,_xll.ohTrigger(Trigger,Trigger1M))</f>
        <v>1.4032920772991453E-2</v>
      </c>
      <c r="AT1920" s="320">
        <f>_xll.qlIndexFixing($AU$1,AP1920,TRUE,_xll.ohTrigger(Trigger,Trigger1M))</f>
        <v>1.4168049656652748E-2</v>
      </c>
    </row>
    <row r="1921" spans="41:46" ht="11.25" customHeight="1" x14ac:dyDescent="0.25">
      <c r="AO1921" s="159" t="s">
        <v>90</v>
      </c>
      <c r="AP1921" s="158">
        <f>_xll.qlInterestRateIndexFixingDate(Currency&amp;"ibor"&amp;Tenor,AQ1921,Trigger)</f>
        <v>52758</v>
      </c>
      <c r="AQ1921" s="158">
        <f>_xll.qlCalendarAdvance(Calendar,AQ1920,AO1921,"f",,Trigger)</f>
        <v>52762</v>
      </c>
      <c r="AR1921" s="158">
        <f>_xll.qlInterestRateIndexMaturity(Currency&amp;"ibor"&amp;Tenor,AQ1921,Trigger)</f>
        <v>52792</v>
      </c>
      <c r="AS1921" s="320">
        <f>_xll.qlIndexFixing($AC$5,AP1921,TRUE,_xll.ohTrigger(Trigger,Trigger1M))</f>
        <v>1.4035147867851983E-2</v>
      </c>
      <c r="AT1921" s="320">
        <f>_xll.qlIndexFixing($AU$1,AP1921,TRUE,_xll.ohTrigger(Trigger,Trigger1M))</f>
        <v>1.416790530027523E-2</v>
      </c>
    </row>
    <row r="1922" spans="41:46" ht="11.25" customHeight="1" x14ac:dyDescent="0.25">
      <c r="AO1922" s="159" t="s">
        <v>90</v>
      </c>
      <c r="AP1922" s="158">
        <f>_xll.qlInterestRateIndexFixingDate(Currency&amp;"ibor"&amp;Tenor,AQ1922,Trigger)</f>
        <v>52765</v>
      </c>
      <c r="AQ1922" s="158">
        <f>_xll.qlCalendarAdvance(Calendar,AQ1921,AO1922,"f",,Trigger)</f>
        <v>52769</v>
      </c>
      <c r="AR1922" s="158">
        <f>_xll.qlInterestRateIndexMaturity(Currency&amp;"ibor"&amp;Tenor,AQ1922,Trigger)</f>
        <v>52799</v>
      </c>
      <c r="AS1922" s="320">
        <f>_xll.qlIndexFixing($AC$5,AP1922,TRUE,_xll.ohTrigger(Trigger,Trigger1M))</f>
        <v>1.403737496312818E-2</v>
      </c>
      <c r="AT1922" s="320">
        <f>_xll.qlIndexFixing($AU$1,AP1922,TRUE,_xll.ohTrigger(Trigger,Trigger1M))</f>
        <v>1.4167746850509921E-2</v>
      </c>
    </row>
    <row r="1923" spans="41:46" ht="11.25" customHeight="1" x14ac:dyDescent="0.25">
      <c r="AO1923" s="159" t="s">
        <v>90</v>
      </c>
      <c r="AP1923" s="158">
        <f>_xll.qlInterestRateIndexFixingDate(Currency&amp;"ibor"&amp;Tenor,AQ1923,Trigger)</f>
        <v>52772</v>
      </c>
      <c r="AQ1923" s="158">
        <f>_xll.qlCalendarAdvance(Calendar,AQ1922,AO1923,"f",,Trigger)</f>
        <v>52776</v>
      </c>
      <c r="AR1923" s="158">
        <f>_xll.qlInterestRateIndexMaturity(Currency&amp;"ibor"&amp;Tenor,AQ1923,Trigger)</f>
        <v>52806</v>
      </c>
      <c r="AS1923" s="320">
        <f>_xll.qlIndexFixing($AC$5,AP1923,TRUE,_xll.ohTrigger(Trigger,Trigger1M))</f>
        <v>1.4039602058812051E-2</v>
      </c>
      <c r="AT1923" s="320">
        <f>_xll.qlIndexFixing($AU$1,AP1923,TRUE,_xll.ohTrigger(Trigger,Trigger1M))</f>
        <v>1.4167574282358153E-2</v>
      </c>
    </row>
    <row r="1924" spans="41:46" ht="11.25" customHeight="1" x14ac:dyDescent="0.25">
      <c r="AO1924" s="159" t="s">
        <v>90</v>
      </c>
      <c r="AP1924" s="158">
        <f>_xll.qlInterestRateIndexFixingDate(Currency&amp;"ibor"&amp;Tenor,AQ1924,Trigger)</f>
        <v>52779</v>
      </c>
      <c r="AQ1924" s="158">
        <f>_xll.qlCalendarAdvance(Calendar,AQ1923,AO1924,"f",,Trigger)</f>
        <v>52783</v>
      </c>
      <c r="AR1924" s="158">
        <f>_xll.qlInterestRateIndexMaturity(Currency&amp;"ibor"&amp;Tenor,AQ1924,Trigger)</f>
        <v>52814</v>
      </c>
      <c r="AS1924" s="320">
        <f>_xll.qlIndexFixing($AC$5,AP1924,TRUE,_xll.ohTrigger(Trigger,Trigger1M))</f>
        <v>1.4042261987567757E-2</v>
      </c>
      <c r="AT1924" s="320">
        <f>_xll.qlIndexFixing($AU$1,AP1924,TRUE,_xll.ohTrigger(Trigger,Trigger1M))</f>
        <v>1.4167651621518519E-2</v>
      </c>
    </row>
    <row r="1925" spans="41:46" ht="11.25" customHeight="1" x14ac:dyDescent="0.25">
      <c r="AO1925" s="159" t="s">
        <v>90</v>
      </c>
      <c r="AP1925" s="158">
        <f>_xll.qlInterestRateIndexFixingDate(Currency&amp;"ibor"&amp;Tenor,AQ1925,Trigger)</f>
        <v>52786</v>
      </c>
      <c r="AQ1925" s="158">
        <f>_xll.qlCalendarAdvance(Calendar,AQ1924,AO1925,"f",,Trigger)</f>
        <v>52790</v>
      </c>
      <c r="AR1925" s="158">
        <f>_xll.qlInterestRateIndexMaturity(Currency&amp;"ibor"&amp;Tenor,AQ1925,Trigger)</f>
        <v>52821</v>
      </c>
      <c r="AS1925" s="320">
        <f>_xll.qlIndexFixing($AC$5,AP1925,TRUE,_xll.ohTrigger(Trigger,Trigger1M))</f>
        <v>1.40444891709371E-2</v>
      </c>
      <c r="AT1925" s="320">
        <f>_xll.qlIndexFixing($AU$1,AP1925,TRUE,_xll.ohTrigger(Trigger,Trigger1M))</f>
        <v>1.4167449719420898E-2</v>
      </c>
    </row>
    <row r="1926" spans="41:46" ht="11.25" customHeight="1" x14ac:dyDescent="0.25">
      <c r="AO1926" s="159" t="s">
        <v>90</v>
      </c>
      <c r="AP1926" s="158">
        <f>_xll.qlInterestRateIndexFixingDate(Currency&amp;"ibor"&amp;Tenor,AQ1926,Trigger)</f>
        <v>52793</v>
      </c>
      <c r="AQ1926" s="158">
        <f>_xll.qlCalendarAdvance(Calendar,AQ1925,AO1926,"f",,Trigger)</f>
        <v>52797</v>
      </c>
      <c r="AR1926" s="158">
        <f>_xll.qlInterestRateIndexMaturity(Currency&amp;"ibor"&amp;Tenor,AQ1926,Trigger)</f>
        <v>52828</v>
      </c>
      <c r="AS1926" s="320">
        <f>_xll.qlIndexFixing($AC$5,AP1926,TRUE,_xll.ohTrigger(Trigger,Trigger1M))</f>
        <v>1.404671635473191E-2</v>
      </c>
      <c r="AT1926" s="320">
        <f>_xll.qlIndexFixing($AU$1,AP1926,TRUE,_xll.ohTrigger(Trigger,Trigger1M))</f>
        <v>1.416723362163607E-2</v>
      </c>
    </row>
    <row r="1927" spans="41:46" ht="11.25" customHeight="1" x14ac:dyDescent="0.25">
      <c r="AO1927" s="159" t="s">
        <v>90</v>
      </c>
      <c r="AP1927" s="158">
        <f>_xll.qlInterestRateIndexFixingDate(Currency&amp;"ibor"&amp;Tenor,AQ1927,Trigger)</f>
        <v>52800</v>
      </c>
      <c r="AQ1927" s="158">
        <f>_xll.qlCalendarAdvance(Calendar,AQ1926,AO1927,"f",,Trigger)</f>
        <v>52804</v>
      </c>
      <c r="AR1927" s="158">
        <f>_xll.qlInterestRateIndexMaturity(Currency&amp;"ibor"&amp;Tenor,AQ1927,Trigger)</f>
        <v>52835</v>
      </c>
      <c r="AS1927" s="320">
        <f>_xll.qlIndexFixing($AC$5,AP1927,TRUE,_xll.ohTrigger(Trigger,Trigger1M))</f>
        <v>1.4048943538957342E-2</v>
      </c>
      <c r="AT1927" s="320">
        <f>_xll.qlIndexFixing($AU$1,AP1927,TRUE,_xll.ohTrigger(Trigger,Trigger1M))</f>
        <v>1.4167003303172415E-2</v>
      </c>
    </row>
    <row r="1928" spans="41:46" ht="11.25" customHeight="1" x14ac:dyDescent="0.25">
      <c r="AO1928" s="159" t="s">
        <v>90</v>
      </c>
      <c r="AP1928" s="158">
        <f>_xll.qlInterestRateIndexFixingDate(Currency&amp;"ibor"&amp;Tenor,AQ1928,Trigger)</f>
        <v>52807</v>
      </c>
      <c r="AQ1928" s="158">
        <f>_xll.qlCalendarAdvance(Calendar,AQ1927,AO1928,"f",,Trigger)</f>
        <v>52811</v>
      </c>
      <c r="AR1928" s="158">
        <f>_xll.qlInterestRateIndexMaturity(Currency&amp;"ibor"&amp;Tenor,AQ1928,Trigger)</f>
        <v>52842</v>
      </c>
      <c r="AS1928" s="320">
        <f>_xll.qlIndexFixing($AC$5,AP1928,TRUE,_xll.ohTrigger(Trigger,Trigger1M))</f>
        <v>1.4051170723605661E-2</v>
      </c>
      <c r="AT1928" s="320">
        <f>_xll.qlIndexFixing($AU$1,AP1928,TRUE,_xll.ohTrigger(Trigger,Trigger1M))</f>
        <v>1.4166758739040887E-2</v>
      </c>
    </row>
    <row r="1929" spans="41:46" ht="11.25" customHeight="1" x14ac:dyDescent="0.25">
      <c r="AO1929" s="159" t="s">
        <v>90</v>
      </c>
      <c r="AP1929" s="158">
        <f>_xll.qlInterestRateIndexFixingDate(Currency&amp;"ibor"&amp;Tenor,AQ1929,Trigger)</f>
        <v>52814</v>
      </c>
      <c r="AQ1929" s="158">
        <f>_xll.qlCalendarAdvance(Calendar,AQ1928,AO1929,"f",,Trigger)</f>
        <v>52818</v>
      </c>
      <c r="AR1929" s="158">
        <f>_xll.qlInterestRateIndexMaturity(Currency&amp;"ibor"&amp;Tenor,AQ1929,Trigger)</f>
        <v>52849</v>
      </c>
      <c r="AS1929" s="320">
        <f>_xll.qlIndexFixing($AC$5,AP1929,TRUE,_xll.ohTrigger(Trigger,Trigger1M))</f>
        <v>1.4053397908679446E-2</v>
      </c>
      <c r="AT1929" s="320">
        <f>_xll.qlIndexFixing($AU$1,AP1929,TRUE,_xll.ohTrigger(Trigger,Trigger1M))</f>
        <v>1.4166499904252446E-2</v>
      </c>
    </row>
    <row r="1930" spans="41:46" ht="11.25" customHeight="1" x14ac:dyDescent="0.25">
      <c r="AO1930" s="159" t="s">
        <v>90</v>
      </c>
      <c r="AP1930" s="158">
        <f>_xll.qlInterestRateIndexFixingDate(Currency&amp;"ibor"&amp;Tenor,AQ1930,Trigger)</f>
        <v>52821</v>
      </c>
      <c r="AQ1930" s="158">
        <f>_xll.qlCalendarAdvance(Calendar,AQ1929,AO1930,"f",,Trigger)</f>
        <v>52825</v>
      </c>
      <c r="AR1930" s="158">
        <f>_xll.qlInterestRateIndexMaturity(Currency&amp;"ibor"&amp;Tenor,AQ1930,Trigger)</f>
        <v>52856</v>
      </c>
      <c r="AS1930" s="320">
        <f>_xll.qlIndexFixing($AC$5,AP1930,TRUE,_xll.ohTrigger(Trigger,Trigger1M))</f>
        <v>1.4055625094181278E-2</v>
      </c>
      <c r="AT1930" s="320">
        <f>_xll.qlIndexFixing($AU$1,AP1930,TRUE,_xll.ohTrigger(Trigger,Trigger1M))</f>
        <v>1.4166226773815469E-2</v>
      </c>
    </row>
    <row r="1931" spans="41:46" ht="11.25" customHeight="1" x14ac:dyDescent="0.25">
      <c r="AO1931" s="159" t="s">
        <v>90</v>
      </c>
      <c r="AP1931" s="158">
        <f>_xll.qlInterestRateIndexFixingDate(Currency&amp;"ibor"&amp;Tenor,AQ1931,Trigger)</f>
        <v>52828</v>
      </c>
      <c r="AQ1931" s="158">
        <f>_xll.qlCalendarAdvance(Calendar,AQ1930,AO1931,"f",,Trigger)</f>
        <v>52832</v>
      </c>
      <c r="AR1931" s="158">
        <f>_xll.qlInterestRateIndexMaturity(Currency&amp;"ibor"&amp;Tenor,AQ1931,Trigger)</f>
        <v>52863</v>
      </c>
      <c r="AS1931" s="320">
        <f>_xll.qlIndexFixing($AC$5,AP1931,TRUE,_xll.ohTrigger(Trigger,Trigger1M))</f>
        <v>1.4057852280111152E-2</v>
      </c>
      <c r="AT1931" s="320">
        <f>_xll.qlIndexFixing($AU$1,AP1931,TRUE,_xll.ohTrigger(Trigger,Trigger1M))</f>
        <v>1.416593932274607E-2</v>
      </c>
    </row>
    <row r="1932" spans="41:46" ht="11.25" customHeight="1" x14ac:dyDescent="0.25">
      <c r="AO1932" s="159" t="s">
        <v>90</v>
      </c>
      <c r="AP1932" s="158">
        <f>_xll.qlInterestRateIndexFixingDate(Currency&amp;"ibor"&amp;Tenor,AQ1932,Trigger)</f>
        <v>52835</v>
      </c>
      <c r="AQ1932" s="158">
        <f>_xll.qlCalendarAdvance(Calendar,AQ1931,AO1932,"f",,Trigger)</f>
        <v>52839</v>
      </c>
      <c r="AR1932" s="158">
        <f>_xll.qlInterestRateIndexMaturity(Currency&amp;"ibor"&amp;Tenor,AQ1932,Trigger)</f>
        <v>52870</v>
      </c>
      <c r="AS1932" s="320">
        <f>_xll.qlIndexFixing($AC$5,AP1932,TRUE,_xll.ohTrigger(Trigger,Trigger1M))</f>
        <v>1.4060079466466494E-2</v>
      </c>
      <c r="AT1932" s="320">
        <f>_xll.qlIndexFixing($AU$1,AP1932,TRUE,_xll.ohTrigger(Trigger,Trigger1M))</f>
        <v>1.4165637526050049E-2</v>
      </c>
    </row>
    <row r="1933" spans="41:46" ht="11.25" customHeight="1" x14ac:dyDescent="0.25">
      <c r="AO1933" s="159" t="s">
        <v>90</v>
      </c>
      <c r="AP1933" s="158">
        <f>_xll.qlInterestRateIndexFixingDate(Currency&amp;"ibor"&amp;Tenor,AQ1933,Trigger)</f>
        <v>52842</v>
      </c>
      <c r="AQ1933" s="158">
        <f>_xll.qlCalendarAdvance(Calendar,AQ1932,AO1933,"f",,Trigger)</f>
        <v>52846</v>
      </c>
      <c r="AR1933" s="158">
        <f>_xll.qlInterestRateIndexMaturity(Currency&amp;"ibor"&amp;Tenor,AQ1933,Trigger)</f>
        <v>52876</v>
      </c>
      <c r="AS1933" s="320">
        <f>_xll.qlIndexFixing($AC$5,AP1933,TRUE,_xll.ohTrigger(Trigger,Trigger1M))</f>
        <v>1.406187303838724E-2</v>
      </c>
      <c r="AT1933" s="320">
        <f>_xll.qlIndexFixing($AU$1,AP1933,TRUE,_xll.ohTrigger(Trigger,Trigger1M))</f>
        <v>1.4165066592462416E-2</v>
      </c>
    </row>
    <row r="1934" spans="41:46" ht="11.25" customHeight="1" x14ac:dyDescent="0.25">
      <c r="AO1934" s="159" t="s">
        <v>90</v>
      </c>
      <c r="AP1934" s="158">
        <f>_xll.qlInterestRateIndexFixingDate(Currency&amp;"ibor"&amp;Tenor,AQ1934,Trigger)</f>
        <v>52849</v>
      </c>
      <c r="AQ1934" s="158">
        <f>_xll.qlCalendarAdvance(Calendar,AQ1933,AO1934,"f",,Trigger)</f>
        <v>52853</v>
      </c>
      <c r="AR1934" s="158">
        <f>_xll.qlInterestRateIndexMaturity(Currency&amp;"ibor"&amp;Tenor,AQ1934,Trigger)</f>
        <v>52883</v>
      </c>
      <c r="AS1934" s="320">
        <f>_xll.qlIndexFixing($AC$5,AP1934,TRUE,_xll.ohTrigger(Trigger,Trigger1M))</f>
        <v>1.4064100138616809E-2</v>
      </c>
      <c r="AT1934" s="320">
        <f>_xll.qlIndexFixing($AU$1,AP1934,TRUE,_xll.ohTrigger(Trigger,Trigger1M))</f>
        <v>1.4164737072890787E-2</v>
      </c>
    </row>
    <row r="1935" spans="41:46" ht="11.25" customHeight="1" x14ac:dyDescent="0.25">
      <c r="AO1935" s="159" t="s">
        <v>90</v>
      </c>
      <c r="AP1935" s="158">
        <f>_xll.qlInterestRateIndexFixingDate(Currency&amp;"ibor"&amp;Tenor,AQ1935,Trigger)</f>
        <v>52856</v>
      </c>
      <c r="AQ1935" s="158">
        <f>_xll.qlCalendarAdvance(Calendar,AQ1934,AO1935,"f",,Trigger)</f>
        <v>52860</v>
      </c>
      <c r="AR1935" s="158">
        <f>_xll.qlInterestRateIndexMaturity(Currency&amp;"ibor"&amp;Tenor,AQ1935,Trigger)</f>
        <v>52890</v>
      </c>
      <c r="AS1935" s="320">
        <f>_xll.qlIndexFixing($AC$5,AP1935,TRUE,_xll.ohTrigger(Trigger,Trigger1M))</f>
        <v>1.406632723925938E-2</v>
      </c>
      <c r="AT1935" s="320">
        <f>_xll.qlIndexFixing($AU$1,AP1935,TRUE,_xll.ohTrigger(Trigger,Trigger1M))</f>
        <v>1.4164393135081887E-2</v>
      </c>
    </row>
    <row r="1936" spans="41:46" ht="11.25" customHeight="1" x14ac:dyDescent="0.25">
      <c r="AO1936" s="159" t="s">
        <v>90</v>
      </c>
      <c r="AP1936" s="158">
        <f>_xll.qlInterestRateIndexFixingDate(Currency&amp;"ibor"&amp;Tenor,AQ1936,Trigger)</f>
        <v>52863</v>
      </c>
      <c r="AQ1936" s="158">
        <f>_xll.qlCalendarAdvance(Calendar,AQ1935,AO1936,"f",,Trigger)</f>
        <v>52867</v>
      </c>
      <c r="AR1936" s="158">
        <f>_xll.qlInterestRateIndexMaturity(Currency&amp;"ibor"&amp;Tenor,AQ1936,Trigger)</f>
        <v>52897</v>
      </c>
      <c r="AS1936" s="320">
        <f>_xll.qlIndexFixing($AC$5,AP1936,TRUE,_xll.ohTrigger(Trigger,Trigger1M))</f>
        <v>1.4068554340312289E-2</v>
      </c>
      <c r="AT1936" s="320">
        <f>_xll.qlIndexFixing($AU$1,AP1936,TRUE,_xll.ohTrigger(Trigger,Trigger1M))</f>
        <v>1.4164034754039712E-2</v>
      </c>
    </row>
    <row r="1937" spans="41:46" ht="11.25" customHeight="1" x14ac:dyDescent="0.25">
      <c r="AO1937" s="159" t="s">
        <v>90</v>
      </c>
      <c r="AP1937" s="158">
        <f>_xll.qlInterestRateIndexFixingDate(Currency&amp;"ibor"&amp;Tenor,AQ1937,Trigger)</f>
        <v>52870</v>
      </c>
      <c r="AQ1937" s="158">
        <f>_xll.qlCalendarAdvance(Calendar,AQ1936,AO1937,"f",,Trigger)</f>
        <v>52874</v>
      </c>
      <c r="AR1937" s="158">
        <f>_xll.qlInterestRateIndexMaturity(Currency&amp;"ibor"&amp;Tenor,AQ1937,Trigger)</f>
        <v>52905</v>
      </c>
      <c r="AS1937" s="320">
        <f>_xll.qlIndexFixing($AC$5,AP1937,TRUE,_xll.ohTrigger(Trigger,Trigger1M))</f>
        <v>1.4071215404640664E-2</v>
      </c>
      <c r="AT1937" s="320">
        <f>_xll.qlIndexFixing($AU$1,AP1937,TRUE,_xll.ohTrigger(Trigger,Trigger1M))</f>
        <v>1.4163912483587626E-2</v>
      </c>
    </row>
    <row r="1938" spans="41:46" ht="11.25" customHeight="1" x14ac:dyDescent="0.25">
      <c r="AO1938" s="159" t="s">
        <v>90</v>
      </c>
      <c r="AP1938" s="158">
        <f>_xll.qlInterestRateIndexFixingDate(Currency&amp;"ibor"&amp;Tenor,AQ1938,Trigger)</f>
        <v>52877</v>
      </c>
      <c r="AQ1938" s="158">
        <f>_xll.qlCalendarAdvance(Calendar,AQ1937,AO1938,"f",,Trigger)</f>
        <v>52881</v>
      </c>
      <c r="AR1938" s="158">
        <f>_xll.qlInterestRateIndexMaturity(Currency&amp;"ibor"&amp;Tenor,AQ1938,Trigger)</f>
        <v>52912</v>
      </c>
      <c r="AS1938" s="320">
        <f>_xll.qlIndexFixing($AC$5,AP1938,TRUE,_xll.ohTrigger(Trigger,Trigger1M))</f>
        <v>1.4073442593556537E-2</v>
      </c>
      <c r="AT1938" s="320">
        <f>_xll.qlIndexFixing($AU$1,AP1938,TRUE,_xll.ohTrigger(Trigger,Trigger1M))</f>
        <v>1.4163524088377439E-2</v>
      </c>
    </row>
    <row r="1939" spans="41:46" ht="11.25" customHeight="1" x14ac:dyDescent="0.25">
      <c r="AO1939" s="159" t="s">
        <v>90</v>
      </c>
      <c r="AP1939" s="158">
        <f>_xll.qlInterestRateIndexFixingDate(Currency&amp;"ibor"&amp;Tenor,AQ1939,Trigger)</f>
        <v>52884</v>
      </c>
      <c r="AQ1939" s="158">
        <f>_xll.qlCalendarAdvance(Calendar,AQ1938,AO1939,"f",,Trigger)</f>
        <v>52888</v>
      </c>
      <c r="AR1939" s="158">
        <f>_xll.qlInterestRateIndexMaturity(Currency&amp;"ibor"&amp;Tenor,AQ1939,Trigger)</f>
        <v>52919</v>
      </c>
      <c r="AS1939" s="320">
        <f>_xll.qlIndexFixing($AC$5,AP1939,TRUE,_xll.ohTrigger(Trigger,Trigger1M))</f>
        <v>1.4075669782897877E-2</v>
      </c>
      <c r="AT1939" s="320">
        <f>_xll.qlIndexFixing($AU$1,AP1939,TRUE,_xll.ohTrigger(Trigger,Trigger1M))</f>
        <v>1.4163121172619907E-2</v>
      </c>
    </row>
    <row r="1940" spans="41:46" ht="11.25" customHeight="1" x14ac:dyDescent="0.25">
      <c r="AO1940" s="159" t="s">
        <v>90</v>
      </c>
      <c r="AP1940" s="158">
        <f>_xll.qlInterestRateIndexFixingDate(Currency&amp;"ibor"&amp;Tenor,AQ1940,Trigger)</f>
        <v>52891</v>
      </c>
      <c r="AQ1940" s="158">
        <f>_xll.qlCalendarAdvance(Calendar,AQ1939,AO1940,"f",,Trigger)</f>
        <v>52895</v>
      </c>
      <c r="AR1940" s="158">
        <f>_xll.qlInterestRateIndexMaturity(Currency&amp;"ibor"&amp;Tenor,AQ1940,Trigger)</f>
        <v>52926</v>
      </c>
      <c r="AS1940" s="320">
        <f>_xll.qlIndexFixing($AC$5,AP1940,TRUE,_xll.ohTrigger(Trigger,Trigger1M))</f>
        <v>1.4077896972664684E-2</v>
      </c>
      <c r="AT1940" s="320">
        <f>_xll.qlIndexFixing($AU$1,AP1940,TRUE,_xll.ohTrigger(Trigger,Trigger1M))</f>
        <v>1.4162703711325986E-2</v>
      </c>
    </row>
    <row r="1941" spans="41:46" ht="11.25" customHeight="1" x14ac:dyDescent="0.25">
      <c r="AO1941" s="159" t="s">
        <v>90</v>
      </c>
      <c r="AP1941" s="158">
        <f>_xll.qlInterestRateIndexFixingDate(Currency&amp;"ibor"&amp;Tenor,AQ1941,Trigger)</f>
        <v>52898</v>
      </c>
      <c r="AQ1941" s="158">
        <f>_xll.qlCalendarAdvance(Calendar,AQ1940,AO1941,"f",,Trigger)</f>
        <v>52902</v>
      </c>
      <c r="AR1941" s="158">
        <f>_xll.qlInterestRateIndexMaturity(Currency&amp;"ibor"&amp;Tenor,AQ1941,Trigger)</f>
        <v>52932</v>
      </c>
      <c r="AS1941" s="320">
        <f>_xll.qlIndexFixing($AC$5,AP1941,TRUE,_xll.ohTrigger(Trigger,Trigger1M))</f>
        <v>1.4079689851774546E-2</v>
      </c>
      <c r="AT1941" s="320">
        <f>_xll.qlIndexFixing($AU$1,AP1941,TRUE,_xll.ohTrigger(Trigger,Trigger1M))</f>
        <v>1.4162025325850536E-2</v>
      </c>
    </row>
    <row r="1942" spans="41:46" ht="11.25" customHeight="1" x14ac:dyDescent="0.25">
      <c r="AO1942" s="159" t="s">
        <v>90</v>
      </c>
      <c r="AP1942" s="158">
        <f>_xll.qlInterestRateIndexFixingDate(Currency&amp;"ibor"&amp;Tenor,AQ1942,Trigger)</f>
        <v>52905</v>
      </c>
      <c r="AQ1942" s="158">
        <f>_xll.qlCalendarAdvance(Calendar,AQ1941,AO1942,"f",,Trigger)</f>
        <v>52909</v>
      </c>
      <c r="AR1942" s="158">
        <f>_xll.qlInterestRateIndexMaturity(Currency&amp;"ibor"&amp;Tenor,AQ1942,Trigger)</f>
        <v>52939</v>
      </c>
      <c r="AS1942" s="320">
        <f>_xll.qlIndexFixing($AC$5,AP1942,TRUE,_xll.ohTrigger(Trigger,Trigger1M))</f>
        <v>1.4081916955305473E-2</v>
      </c>
      <c r="AT1942" s="320">
        <f>_xll.qlIndexFixing($AU$1,AP1942,TRUE,_xll.ohTrigger(Trigger,Trigger1M))</f>
        <v>1.4161579760705756E-2</v>
      </c>
    </row>
    <row r="1943" spans="41:46" ht="11.25" customHeight="1" x14ac:dyDescent="0.25">
      <c r="AO1943" s="159" t="s">
        <v>90</v>
      </c>
      <c r="AP1943" s="158">
        <f>_xll.qlInterestRateIndexFixingDate(Currency&amp;"ibor"&amp;Tenor,AQ1943,Trigger)</f>
        <v>52912</v>
      </c>
      <c r="AQ1943" s="158">
        <f>_xll.qlCalendarAdvance(Calendar,AQ1942,AO1943,"f",,Trigger)</f>
        <v>52916</v>
      </c>
      <c r="AR1943" s="158">
        <f>_xll.qlInterestRateIndexMaturity(Currency&amp;"ibor"&amp;Tenor,AQ1943,Trigger)</f>
        <v>52946</v>
      </c>
      <c r="AS1943" s="320">
        <f>_xll.qlIndexFixing($AC$5,AP1943,TRUE,_xll.ohTrigger(Trigger,Trigger1M))</f>
        <v>1.4084144059249404E-2</v>
      </c>
      <c r="AT1943" s="320">
        <f>_xll.qlIndexFixing($AU$1,AP1943,TRUE,_xll.ohTrigger(Trigger,Trigger1M))</f>
        <v>1.4161119577411618E-2</v>
      </c>
    </row>
    <row r="1944" spans="41:46" ht="11.25" customHeight="1" x14ac:dyDescent="0.25">
      <c r="AO1944" s="159" t="s">
        <v>90</v>
      </c>
      <c r="AP1944" s="158">
        <f>_xll.qlInterestRateIndexFixingDate(Currency&amp;"ibor"&amp;Tenor,AQ1944,Trigger)</f>
        <v>52919</v>
      </c>
      <c r="AQ1944" s="158">
        <f>_xll.qlCalendarAdvance(Calendar,AQ1943,AO1944,"f",,Trigger)</f>
        <v>52923</v>
      </c>
      <c r="AR1944" s="158">
        <f>_xll.qlInterestRateIndexMaturity(Currency&amp;"ibor"&amp;Tenor,AQ1944,Trigger)</f>
        <v>52953</v>
      </c>
      <c r="AS1944" s="320">
        <f>_xll.qlIndexFixing($AC$5,AP1944,TRUE,_xll.ohTrigger(Trigger,Trigger1M))</f>
        <v>1.4086371163603673E-2</v>
      </c>
      <c r="AT1944" s="320">
        <f>_xll.qlIndexFixing($AU$1,AP1944,TRUE,_xll.ohTrigger(Trigger,Trigger1M))</f>
        <v>1.416064475099077E-2</v>
      </c>
    </row>
    <row r="1945" spans="41:46" ht="11.25" customHeight="1" x14ac:dyDescent="0.25">
      <c r="AO1945" s="159" t="s">
        <v>90</v>
      </c>
      <c r="AP1945" s="158">
        <f>_xll.qlInterestRateIndexFixingDate(Currency&amp;"ibor"&amp;Tenor,AQ1945,Trigger)</f>
        <v>52926</v>
      </c>
      <c r="AQ1945" s="158">
        <f>_xll.qlCalendarAdvance(Calendar,AQ1944,AO1945,"f",,Trigger)</f>
        <v>52930</v>
      </c>
      <c r="AR1945" s="158">
        <f>_xll.qlInterestRateIndexMaturity(Currency&amp;"ibor"&amp;Tenor,AQ1945,Trigger)</f>
        <v>52960</v>
      </c>
      <c r="AS1945" s="320">
        <f>_xll.qlIndexFixing($AC$5,AP1945,TRUE,_xll.ohTrigger(Trigger,Trigger1M))</f>
        <v>1.4088598268373609E-2</v>
      </c>
      <c r="AT1945" s="320">
        <f>_xll.qlIndexFixing($AU$1,AP1945,TRUE,_xll.ohTrigger(Trigger,Trigger1M))</f>
        <v>1.4160155256452533E-2</v>
      </c>
    </row>
    <row r="1946" spans="41:46" ht="11.25" customHeight="1" x14ac:dyDescent="0.25">
      <c r="AO1946" s="159" t="s">
        <v>90</v>
      </c>
      <c r="AP1946" s="158">
        <f>_xll.qlInterestRateIndexFixingDate(Currency&amp;"ibor"&amp;Tenor,AQ1946,Trigger)</f>
        <v>52933</v>
      </c>
      <c r="AQ1946" s="158">
        <f>_xll.qlCalendarAdvance(Calendar,AQ1945,AO1946,"f",,Trigger)</f>
        <v>52937</v>
      </c>
      <c r="AR1946" s="158">
        <f>_xll.qlInterestRateIndexMaturity(Currency&amp;"ibor"&amp;Tenor,AQ1946,Trigger)</f>
        <v>52968</v>
      </c>
      <c r="AS1946" s="320">
        <f>_xll.qlIndexFixing($AC$5,AP1946,TRUE,_xll.ohTrigger(Trigger,Trigger1M))</f>
        <v>1.4091260120236409E-2</v>
      </c>
      <c r="AT1946" s="320">
        <f>_xll.qlIndexFixing($AU$1,AP1946,TRUE,_xll.ohTrigger(Trigger,Trigger1M))</f>
        <v>1.4159892087973783E-2</v>
      </c>
    </row>
    <row r="1947" spans="41:46" ht="11.25" customHeight="1" x14ac:dyDescent="0.25">
      <c r="AO1947" s="159" t="s">
        <v>90</v>
      </c>
      <c r="AP1947" s="158">
        <f>_xll.qlInterestRateIndexFixingDate(Currency&amp;"ibor"&amp;Tenor,AQ1947,Trigger)</f>
        <v>52940</v>
      </c>
      <c r="AQ1947" s="158">
        <f>_xll.qlCalendarAdvance(Calendar,AQ1946,AO1947,"f",,Trigger)</f>
        <v>52944</v>
      </c>
      <c r="AR1947" s="158">
        <f>_xll.qlInterestRateIndexMaturity(Currency&amp;"ibor"&amp;Tenor,AQ1947,Trigger)</f>
        <v>52975</v>
      </c>
      <c r="AS1947" s="320">
        <f>_xll.qlIndexFixing($AC$5,AP1947,TRUE,_xll.ohTrigger(Trigger,Trigger1M))</f>
        <v>1.4093487312989213E-2</v>
      </c>
      <c r="AT1947" s="320">
        <f>_xll.qlIndexFixing($AU$1,AP1947,TRUE,_xll.ohTrigger(Trigger,Trigger1M))</f>
        <v>1.4159372108257724E-2</v>
      </c>
    </row>
    <row r="1948" spans="41:46" ht="11.25" customHeight="1" x14ac:dyDescent="0.25">
      <c r="AO1948" s="159" t="s">
        <v>90</v>
      </c>
      <c r="AP1948" s="158">
        <f>_xll.qlInterestRateIndexFixingDate(Currency&amp;"ibor"&amp;Tenor,AQ1948,Trigger)</f>
        <v>52947</v>
      </c>
      <c r="AQ1948" s="158">
        <f>_xll.qlCalendarAdvance(Calendar,AQ1947,AO1948,"f",,Trigger)</f>
        <v>52951</v>
      </c>
      <c r="AR1948" s="158">
        <f>_xll.qlInterestRateIndexMaturity(Currency&amp;"ibor"&amp;Tenor,AQ1948,Trigger)</f>
        <v>52982</v>
      </c>
      <c r="AS1948" s="320">
        <f>_xll.qlIndexFixing($AC$5,AP1948,TRUE,_xll.ohTrigger(Trigger,Trigger1M))</f>
        <v>1.4095714506170063E-2</v>
      </c>
      <c r="AT1948" s="320">
        <f>_xll.qlIndexFixing($AU$1,AP1948,TRUE,_xll.ohTrigger(Trigger,Trigger1M))</f>
        <v>1.4158837383100668E-2</v>
      </c>
    </row>
    <row r="1949" spans="41:46" ht="11.25" customHeight="1" x14ac:dyDescent="0.25">
      <c r="AO1949" s="159" t="s">
        <v>90</v>
      </c>
      <c r="AP1949" s="158">
        <f>_xll.qlInterestRateIndexFixingDate(Currency&amp;"ibor"&amp;Tenor,AQ1949,Trigger)</f>
        <v>52953</v>
      </c>
      <c r="AQ1949" s="158">
        <f>_xll.qlCalendarAdvance(Calendar,AQ1948,AO1949,"f",,Trigger)</f>
        <v>52958</v>
      </c>
      <c r="AR1949" s="158">
        <f>_xll.qlInterestRateIndexMaturity(Currency&amp;"ibor"&amp;Tenor,AQ1949,Trigger)</f>
        <v>52989</v>
      </c>
      <c r="AS1949" s="320">
        <f>_xll.qlIndexFixing($AC$5,AP1949,TRUE,_xll.ohTrigger(Trigger,Trigger1M))</f>
        <v>1.4097941699776378E-2</v>
      </c>
      <c r="AT1949" s="320">
        <f>_xll.qlIndexFixing($AU$1,AP1949,TRUE,_xll.ohTrigger(Trigger,Trigger1M))</f>
        <v>1.415828788751357E-2</v>
      </c>
    </row>
    <row r="1950" spans="41:46" ht="11.25" customHeight="1" x14ac:dyDescent="0.25">
      <c r="AO1950" s="159" t="s">
        <v>90</v>
      </c>
      <c r="AP1950" s="158">
        <f>_xll.qlInterestRateIndexFixingDate(Currency&amp;"ibor"&amp;Tenor,AQ1950,Trigger)</f>
        <v>52961</v>
      </c>
      <c r="AQ1950" s="158">
        <f>_xll.qlCalendarAdvance(Calendar,AQ1949,AO1950,"f",,Trigger)</f>
        <v>52965</v>
      </c>
      <c r="AR1950" s="158">
        <f>_xll.qlInterestRateIndexMaturity(Currency&amp;"ibor"&amp;Tenor,AQ1950,Trigger)</f>
        <v>52996</v>
      </c>
      <c r="AS1950" s="320">
        <f>_xll.qlIndexFixing($AC$5,AP1950,TRUE,_xll.ohTrigger(Trigger,Trigger1M))</f>
        <v>1.4100168893813316E-2</v>
      </c>
      <c r="AT1950" s="320">
        <f>_xll.qlIndexFixing($AU$1,AP1950,TRUE,_xll.ohTrigger(Trigger,Trigger1M))</f>
        <v>1.4157723596507391E-2</v>
      </c>
    </row>
    <row r="1951" spans="41:46" ht="11.25" customHeight="1" x14ac:dyDescent="0.25">
      <c r="AO1951" s="159" t="s">
        <v>90</v>
      </c>
      <c r="AP1951" s="158">
        <f>_xll.qlInterestRateIndexFixingDate(Currency&amp;"ibor"&amp;Tenor,AQ1951,Trigger)</f>
        <v>52968</v>
      </c>
      <c r="AQ1951" s="158">
        <f>_xll.qlCalendarAdvance(Calendar,AQ1950,AO1951,"f",,Trigger)</f>
        <v>52972</v>
      </c>
      <c r="AR1951" s="158">
        <f>_xll.qlInterestRateIndexMaturity(Currency&amp;"ibor"&amp;Tenor,AQ1951,Trigger)</f>
        <v>53003</v>
      </c>
      <c r="AS1951" s="320">
        <f>_xll.qlIndexFixing($AC$5,AP1951,TRUE,_xll.ohTrigger(Trigger,Trigger1M))</f>
        <v>1.4102396088273142E-2</v>
      </c>
      <c r="AT1951" s="320">
        <f>_xll.qlIndexFixing($AU$1,AP1951,TRUE,_xll.ohTrigger(Trigger,Trigger1M))</f>
        <v>1.4157144485095662E-2</v>
      </c>
    </row>
    <row r="1952" spans="41:46" ht="11.25" customHeight="1" x14ac:dyDescent="0.25">
      <c r="AO1952" s="159" t="s">
        <v>90</v>
      </c>
      <c r="AP1952" s="158">
        <f>_xll.qlInterestRateIndexFixingDate(Currency&amp;"ibor"&amp;Tenor,AQ1952,Trigger)</f>
        <v>52975</v>
      </c>
      <c r="AQ1952" s="158">
        <f>_xll.qlCalendarAdvance(Calendar,AQ1951,AO1952,"f",,Trigger)</f>
        <v>52979</v>
      </c>
      <c r="AR1952" s="158">
        <f>_xll.qlInterestRateIndexMaturity(Currency&amp;"ibor"&amp;Tenor,AQ1952,Trigger)</f>
        <v>53010</v>
      </c>
      <c r="AS1952" s="320">
        <f>_xll.qlIndexFixing($AC$5,AP1952,TRUE,_xll.ohTrigger(Trigger,Trigger1M))</f>
        <v>1.4104623283161014E-2</v>
      </c>
      <c r="AT1952" s="320">
        <f>_xll.qlIndexFixing($AU$1,AP1952,TRUE,_xll.ohTrigger(Trigger,Trigger1M))</f>
        <v>1.4156550528289343E-2</v>
      </c>
    </row>
    <row r="1953" spans="41:46" ht="11.25" customHeight="1" x14ac:dyDescent="0.25">
      <c r="AO1953" s="159" t="s">
        <v>90</v>
      </c>
      <c r="AP1953" s="158">
        <f>_xll.qlInterestRateIndexFixingDate(Currency&amp;"ibor"&amp;Tenor,AQ1953,Trigger)</f>
        <v>52982</v>
      </c>
      <c r="AQ1953" s="158">
        <f>_xll.qlCalendarAdvance(Calendar,AQ1952,AO1953,"f",,Trigger)</f>
        <v>52986</v>
      </c>
      <c r="AR1953" s="158">
        <f>_xll.qlInterestRateIndexMaturity(Currency&amp;"ibor"&amp;Tenor,AQ1953,Trigger)</f>
        <v>53017</v>
      </c>
      <c r="AS1953" s="320">
        <f>_xll.qlIndexFixing($AC$5,AP1953,TRUE,_xll.ohTrigger(Trigger,Trigger1M))</f>
        <v>1.4106850478474351E-2</v>
      </c>
      <c r="AT1953" s="320">
        <f>_xll.qlIndexFixing($AU$1,AP1953,TRUE,_xll.ohTrigger(Trigger,Trigger1M))</f>
        <v>1.4155941701101968E-2</v>
      </c>
    </row>
    <row r="1954" spans="41:46" ht="11.25" customHeight="1" x14ac:dyDescent="0.25">
      <c r="AO1954" s="159" t="s">
        <v>90</v>
      </c>
      <c r="AP1954" s="158">
        <f>_xll.qlInterestRateIndexFixingDate(Currency&amp;"ibor"&amp;Tenor,AQ1954,Trigger)</f>
        <v>52989</v>
      </c>
      <c r="AQ1954" s="158">
        <f>_xll.qlCalendarAdvance(Calendar,AQ1953,AO1954,"f",,Trigger)</f>
        <v>52993</v>
      </c>
      <c r="AR1954" s="158">
        <f>_xll.qlInterestRateIndexMaturity(Currency&amp;"ibor"&amp;Tenor,AQ1954,Trigger)</f>
        <v>53021</v>
      </c>
      <c r="AS1954" s="320">
        <f>_xll.qlIndexFixing($AC$5,AP1954,TRUE,_xll.ohTrigger(Trigger,Trigger1M))</f>
        <v>1.4107771400238635E-2</v>
      </c>
      <c r="AT1954" s="320">
        <f>_xll.qlIndexFixing($AU$1,AP1954,TRUE,_xll.ohTrigger(Trigger,Trigger1M))</f>
        <v>1.415462060147421E-2</v>
      </c>
    </row>
    <row r="1955" spans="41:46" ht="11.25" customHeight="1" x14ac:dyDescent="0.25">
      <c r="AO1955" s="159" t="s">
        <v>90</v>
      </c>
      <c r="AP1955" s="158">
        <f>_xll.qlInterestRateIndexFixingDate(Currency&amp;"ibor"&amp;Tenor,AQ1955,Trigger)</f>
        <v>52996</v>
      </c>
      <c r="AQ1955" s="158">
        <f>_xll.qlCalendarAdvance(Calendar,AQ1954,AO1955,"f",,Trigger)</f>
        <v>53000</v>
      </c>
      <c r="AR1955" s="158">
        <f>_xll.qlInterestRateIndexMaturity(Currency&amp;"ibor"&amp;Tenor,AQ1955,Trigger)</f>
        <v>53028</v>
      </c>
      <c r="AS1955" s="320">
        <f>_xll.qlIndexFixing($AC$5,AP1955,TRUE,_xll.ohTrigger(Trigger,Trigger1M))</f>
        <v>1.4109998334612683E-2</v>
      </c>
      <c r="AT1955" s="320">
        <f>_xll.qlIndexFixing($AU$1,AP1955,TRUE,_xll.ohTrigger(Trigger,Trigger1M))</f>
        <v>1.4153985236550679E-2</v>
      </c>
    </row>
    <row r="1956" spans="41:46" ht="11.25" customHeight="1" x14ac:dyDescent="0.25">
      <c r="AO1956" s="159" t="s">
        <v>90</v>
      </c>
      <c r="AP1956" s="158">
        <f>_xll.qlInterestRateIndexFixingDate(Currency&amp;"ibor"&amp;Tenor,AQ1956,Trigger)</f>
        <v>53003</v>
      </c>
      <c r="AQ1956" s="158">
        <f>_xll.qlCalendarAdvance(Calendar,AQ1955,AO1956,"f",,Trigger)</f>
        <v>53007</v>
      </c>
      <c r="AR1956" s="158">
        <f>_xll.qlInterestRateIndexMaturity(Currency&amp;"ibor"&amp;Tenor,AQ1956,Trigger)</f>
        <v>53035</v>
      </c>
      <c r="AS1956" s="320">
        <f>_xll.qlIndexFixing($AC$5,AP1956,TRUE,_xll.ohTrigger(Trigger,Trigger1M))</f>
        <v>1.4112225269374992E-2</v>
      </c>
      <c r="AT1956" s="320">
        <f>_xll.qlIndexFixing($AU$1,AP1956,TRUE,_xll.ohTrigger(Trigger,Trigger1M))</f>
        <v>1.4153334933390787E-2</v>
      </c>
    </row>
    <row r="1957" spans="41:46" ht="11.25" customHeight="1" x14ac:dyDescent="0.25">
      <c r="AO1957" s="159" t="s">
        <v>90</v>
      </c>
      <c r="AP1957" s="158">
        <f>_xll.qlInterestRateIndexFixingDate(Currency&amp;"ibor"&amp;Tenor,AQ1957,Trigger)</f>
        <v>53010</v>
      </c>
      <c r="AQ1957" s="158">
        <f>_xll.qlCalendarAdvance(Calendar,AQ1956,AO1957,"f",,Trigger)</f>
        <v>53014</v>
      </c>
      <c r="AR1957" s="158">
        <f>_xll.qlInterestRateIndexMaturity(Currency&amp;"ibor"&amp;Tenor,AQ1957,Trigger)</f>
        <v>53042</v>
      </c>
      <c r="AS1957" s="320">
        <f>_xll.qlIndexFixing($AC$5,AP1957,TRUE,_xll.ohTrigger(Trigger,Trigger1M))</f>
        <v>1.4114452204519852E-2</v>
      </c>
      <c r="AT1957" s="320">
        <f>_xll.qlIndexFixing($AU$1,AP1957,TRUE,_xll.ohTrigger(Trigger,Trigger1M))</f>
        <v>1.4152669667017368E-2</v>
      </c>
    </row>
    <row r="1958" spans="41:46" ht="11.25" customHeight="1" x14ac:dyDescent="0.25">
      <c r="AO1958" s="159" t="s">
        <v>90</v>
      </c>
      <c r="AP1958" s="158">
        <f>_xll.qlInterestRateIndexFixingDate(Currency&amp;"ibor"&amp;Tenor,AQ1958,Trigger)</f>
        <v>53017</v>
      </c>
      <c r="AQ1958" s="158">
        <f>_xll.qlCalendarAdvance(Calendar,AQ1957,AO1958,"f",,Trigger)</f>
        <v>53021</v>
      </c>
      <c r="AR1958" s="158">
        <f>_xll.qlInterestRateIndexMaturity(Currency&amp;"ibor"&amp;Tenor,AQ1958,Trigger)</f>
        <v>53052</v>
      </c>
      <c r="AS1958" s="320">
        <f>_xll.qlIndexFixing($AC$5,AP1958,TRUE,_xll.ohTrigger(Trigger,Trigger1M))</f>
        <v>1.4117986461446234E-2</v>
      </c>
      <c r="AT1958" s="320">
        <f>_xll.qlIndexFixing($AU$1,AP1958,TRUE,_xll.ohTrigger(Trigger,Trigger1M))</f>
        <v>1.4152673634866275E-2</v>
      </c>
    </row>
    <row r="1959" spans="41:46" ht="11.25" customHeight="1" x14ac:dyDescent="0.25">
      <c r="AO1959" s="159" t="s">
        <v>90</v>
      </c>
      <c r="AP1959" s="158">
        <f>_xll.qlInterestRateIndexFixingDate(Currency&amp;"ibor"&amp;Tenor,AQ1959,Trigger)</f>
        <v>53024</v>
      </c>
      <c r="AQ1959" s="158">
        <f>_xll.qlCalendarAdvance(Calendar,AQ1958,AO1959,"f",,Trigger)</f>
        <v>53028</v>
      </c>
      <c r="AR1959" s="158">
        <f>_xll.qlInterestRateIndexMaturity(Currency&amp;"ibor"&amp;Tenor,AQ1959,Trigger)</f>
        <v>53063</v>
      </c>
      <c r="AS1959" s="320">
        <f>_xll.qlIndexFixing($AC$5,AP1959,TRUE,_xll.ohTrigger(Trigger,Trigger1M))</f>
        <v>1.4121957379722312E-2</v>
      </c>
      <c r="AT1959" s="320">
        <f>_xll.qlIndexFixing($AU$1,AP1959,TRUE,_xll.ohTrigger(Trigger,Trigger1M))</f>
        <v>1.415288155855597E-2</v>
      </c>
    </row>
    <row r="1960" spans="41:46" ht="11.25" customHeight="1" x14ac:dyDescent="0.25">
      <c r="AO1960" s="159" t="s">
        <v>90</v>
      </c>
      <c r="AP1960" s="158">
        <f>_xll.qlInterestRateIndexFixingDate(Currency&amp;"ibor"&amp;Tenor,AQ1960,Trigger)</f>
        <v>53031</v>
      </c>
      <c r="AQ1960" s="158">
        <f>_xll.qlCalendarAdvance(Calendar,AQ1959,AO1960,"f",,Trigger)</f>
        <v>53035</v>
      </c>
      <c r="AR1960" s="158">
        <f>_xll.qlInterestRateIndexMaturity(Currency&amp;"ibor"&amp;Tenor,AQ1960,Trigger)</f>
        <v>53066</v>
      </c>
      <c r="AS1960" s="320">
        <f>_xll.qlIndexFixing($AC$5,AP1960,TRUE,_xll.ohTrigger(Trigger,Trigger1M))</f>
        <v>1.4122440857622019E-2</v>
      </c>
      <c r="AT1960" s="320">
        <f>_xll.qlIndexFixing($AU$1,AP1960,TRUE,_xll.ohTrigger(Trigger,Trigger1M))</f>
        <v>1.4151261441131421E-2</v>
      </c>
    </row>
    <row r="1961" spans="41:46" ht="11.25" customHeight="1" x14ac:dyDescent="0.25">
      <c r="AO1961" s="159" t="s">
        <v>90</v>
      </c>
      <c r="AP1961" s="158">
        <f>_xll.qlInterestRateIndexFixingDate(Currency&amp;"ibor"&amp;Tenor,AQ1961,Trigger)</f>
        <v>53038</v>
      </c>
      <c r="AQ1961" s="158">
        <f>_xll.qlCalendarAdvance(Calendar,AQ1960,AO1961,"f",,Trigger)</f>
        <v>53042</v>
      </c>
      <c r="AR1961" s="158">
        <f>_xll.qlInterestRateIndexMaturity(Currency&amp;"ibor"&amp;Tenor,AQ1961,Trigger)</f>
        <v>53073</v>
      </c>
      <c r="AS1961" s="320">
        <f>_xll.qlIndexFixing($AC$5,AP1961,TRUE,_xll.ohTrigger(Trigger,Trigger1M))</f>
        <v>1.4124668056349397E-2</v>
      </c>
      <c r="AT1961" s="320">
        <f>_xll.qlIndexFixing($AU$1,AP1961,TRUE,_xll.ohTrigger(Trigger,Trigger1M))</f>
        <v>1.4150532751333886E-2</v>
      </c>
    </row>
    <row r="1962" spans="41:46" ht="11.25" customHeight="1" x14ac:dyDescent="0.25">
      <c r="AO1962" s="159" t="s">
        <v>90</v>
      </c>
      <c r="AP1962" s="158">
        <f>_xll.qlInterestRateIndexFixingDate(Currency&amp;"ibor"&amp;Tenor,AQ1962,Trigger)</f>
        <v>53045</v>
      </c>
      <c r="AQ1962" s="158">
        <f>_xll.qlCalendarAdvance(Calendar,AQ1961,AO1962,"f",,Trigger)</f>
        <v>53049</v>
      </c>
      <c r="AR1962" s="158">
        <f>_xll.qlInterestRateIndexMaturity(Currency&amp;"ibor"&amp;Tenor,AQ1962,Trigger)</f>
        <v>53080</v>
      </c>
      <c r="AS1962" s="320">
        <f>_xll.qlIndexFixing($AC$5,AP1962,TRUE,_xll.ohTrigger(Trigger,Trigger1M))</f>
        <v>1.4126895255504823E-2</v>
      </c>
      <c r="AT1962" s="320">
        <f>_xll.qlIndexFixing($AU$1,AP1962,TRUE,_xll.ohTrigger(Trigger,Trigger1M))</f>
        <v>1.4149788966266801E-2</v>
      </c>
    </row>
    <row r="1963" spans="41:46" ht="11.25" customHeight="1" x14ac:dyDescent="0.25">
      <c r="AO1963" s="159" t="s">
        <v>90</v>
      </c>
      <c r="AP1963" s="158">
        <f>_xll.qlInterestRateIndexFixingDate(Currency&amp;"ibor"&amp;Tenor,AQ1963,Trigger)</f>
        <v>53052</v>
      </c>
      <c r="AQ1963" s="158">
        <f>_xll.qlCalendarAdvance(Calendar,AQ1962,AO1963,"f",,Trigger)</f>
        <v>53056</v>
      </c>
      <c r="AR1963" s="158">
        <f>_xll.qlInterestRateIndexMaturity(Currency&amp;"ibor"&amp;Tenor,AQ1963,Trigger)</f>
        <v>53086</v>
      </c>
      <c r="AS1963" s="320">
        <f>_xll.qlIndexFixing($AC$5,AP1963,TRUE,_xll.ohTrigger(Trigger,Trigger1M))</f>
        <v>1.412868622482133E-2</v>
      </c>
      <c r="AT1963" s="320">
        <f>_xll.qlIndexFixing($AU$1,AP1963,TRUE,_xll.ohTrigger(Trigger,Trigger1M))</f>
        <v>1.4148807621575443E-2</v>
      </c>
    </row>
    <row r="1964" spans="41:46" ht="11.25" customHeight="1" x14ac:dyDescent="0.25">
      <c r="AO1964" s="159" t="s">
        <v>90</v>
      </c>
      <c r="AP1964" s="158">
        <f>_xll.qlInterestRateIndexFixingDate(Currency&amp;"ibor"&amp;Tenor,AQ1964,Trigger)</f>
        <v>53057</v>
      </c>
      <c r="AQ1964" s="158">
        <f>_xll.qlCalendarAdvance(Calendar,AQ1963,AO1964,"f",,Trigger)</f>
        <v>53063</v>
      </c>
      <c r="AR1964" s="158">
        <f>_xll.qlInterestRateIndexMaturity(Currency&amp;"ibor"&amp;Tenor,AQ1964,Trigger)</f>
        <v>53093</v>
      </c>
      <c r="AS1964" s="320">
        <f>_xll.qlIndexFixing($AC$5,AP1964,TRUE,_xll.ohTrigger(Trigger,Trigger1M))</f>
        <v>1.4130913337435658E-2</v>
      </c>
      <c r="AT1964" s="320">
        <f>_xll.qlIndexFixing($AU$1,AP1964,TRUE,_xll.ohTrigger(Trigger,Trigger1M))</f>
        <v>1.4148034685292465E-2</v>
      </c>
    </row>
    <row r="1965" spans="41:46" ht="11.25" customHeight="1" x14ac:dyDescent="0.25">
      <c r="AO1965" s="159" t="s">
        <v>90</v>
      </c>
      <c r="AP1965" s="158">
        <f>_xll.qlInterestRateIndexFixingDate(Currency&amp;"ibor"&amp;Tenor,AQ1965,Trigger)</f>
        <v>53066</v>
      </c>
      <c r="AQ1965" s="158">
        <f>_xll.qlCalendarAdvance(Calendar,AQ1964,AO1965,"f",,Trigger)</f>
        <v>53070</v>
      </c>
      <c r="AR1965" s="158">
        <f>_xll.qlInterestRateIndexMaturity(Currency&amp;"ibor"&amp;Tenor,AQ1965,Trigger)</f>
        <v>53100</v>
      </c>
      <c r="AS1965" s="320">
        <f>_xll.qlIndexFixing($AC$5,AP1965,TRUE,_xll.ohTrigger(Trigger,Trigger1M))</f>
        <v>1.413493949202671E-2</v>
      </c>
      <c r="AT1965" s="320">
        <f>_xll.qlIndexFixing($AU$1,AP1965,TRUE,_xll.ohTrigger(Trigger,Trigger1M))</f>
        <v>1.4147246589679696E-2</v>
      </c>
    </row>
    <row r="1966" spans="41:46" ht="11.25" customHeight="1" x14ac:dyDescent="0.25">
      <c r="AO1966" s="159" t="s">
        <v>90</v>
      </c>
      <c r="AP1966" s="158">
        <f>_xll.qlInterestRateIndexFixingDate(Currency&amp;"ibor"&amp;Tenor,AQ1966,Trigger)</f>
        <v>53073</v>
      </c>
      <c r="AQ1966" s="158">
        <f>_xll.qlCalendarAdvance(Calendar,AQ1965,AO1966,"f",,Trigger)</f>
        <v>53077</v>
      </c>
      <c r="AR1966" s="158">
        <f>_xll.qlInterestRateIndexMaturity(Currency&amp;"ibor"&amp;Tenor,AQ1966,Trigger)</f>
        <v>53107</v>
      </c>
      <c r="AS1966" s="320">
        <f>_xll.qlIndexFixing($AC$5,AP1966,TRUE,_xll.ohTrigger(Trigger,Trigger1M))</f>
        <v>1.4141368199952709E-2</v>
      </c>
      <c r="AT1966" s="320">
        <f>_xll.qlIndexFixing($AU$1,AP1966,TRUE,_xll.ohTrigger(Trigger,Trigger1M))</f>
        <v>1.4146443599813097E-2</v>
      </c>
    </row>
    <row r="1967" spans="41:46" ht="11.25" customHeight="1" x14ac:dyDescent="0.25">
      <c r="AO1967" s="159" t="s">
        <v>90</v>
      </c>
      <c r="AP1967" s="158">
        <f>_xll.qlInterestRateIndexFixingDate(Currency&amp;"ibor"&amp;Tenor,AQ1967,Trigger)</f>
        <v>53079</v>
      </c>
      <c r="AQ1967" s="158">
        <f>_xll.qlCalendarAdvance(Calendar,AQ1966,AO1967,"f",,Trigger)</f>
        <v>53084</v>
      </c>
      <c r="AR1967" s="158">
        <f>_xll.qlInterestRateIndexMaturity(Currency&amp;"ibor"&amp;Tenor,AQ1967,Trigger)</f>
        <v>53115</v>
      </c>
      <c r="AS1967" s="320">
        <f>_xll.qlIndexFixing($AC$5,AP1967,TRUE,_xll.ohTrigger(Trigger,Trigger1M))</f>
        <v>1.4148492015338214E-2</v>
      </c>
      <c r="AT1967" s="320">
        <f>_xll.qlIndexFixing($AU$1,AP1967,TRUE,_xll.ohTrigger(Trigger,Trigger1M))</f>
        <v>1.4145844520033935E-2</v>
      </c>
    </row>
    <row r="1968" spans="41:46" ht="11.25" customHeight="1" x14ac:dyDescent="0.25">
      <c r="AO1968" s="159" t="s">
        <v>90</v>
      </c>
      <c r="AP1968" s="158">
        <f>_xll.qlInterestRateIndexFixingDate(Currency&amp;"ibor"&amp;Tenor,AQ1968,Trigger)</f>
        <v>53087</v>
      </c>
      <c r="AQ1968" s="158">
        <f>_xll.qlCalendarAdvance(Calendar,AQ1967,AO1968,"f",,Trigger)</f>
        <v>53091</v>
      </c>
      <c r="AR1968" s="158">
        <f>_xll.qlInterestRateIndexMaturity(Currency&amp;"ibor"&amp;Tenor,AQ1968,Trigger)</f>
        <v>53122</v>
      </c>
      <c r="AS1968" s="320">
        <f>_xll.qlIndexFixing($AC$5,AP1968,TRUE,_xll.ohTrigger(Trigger,Trigger1M))</f>
        <v>1.415479655811766E-2</v>
      </c>
      <c r="AT1968" s="320">
        <f>_xll.qlIndexFixing($AU$1,AP1968,TRUE,_xll.ohTrigger(Trigger,Trigger1M))</f>
        <v>1.4145012635137484E-2</v>
      </c>
    </row>
    <row r="1969" spans="41:46" ht="11.25" customHeight="1" x14ac:dyDescent="0.25">
      <c r="AO1969" s="159" t="s">
        <v>90</v>
      </c>
      <c r="AP1969" s="158">
        <f>_xll.qlInterestRateIndexFixingDate(Currency&amp;"ibor"&amp;Tenor,AQ1969,Trigger)</f>
        <v>53094</v>
      </c>
      <c r="AQ1969" s="158">
        <f>_xll.qlCalendarAdvance(Calendar,AQ1968,AO1969,"f",,Trigger)</f>
        <v>53098</v>
      </c>
      <c r="AR1969" s="158">
        <f>_xll.qlInterestRateIndexMaturity(Currency&amp;"ibor"&amp;Tenor,AQ1969,Trigger)</f>
        <v>53129</v>
      </c>
      <c r="AS1969" s="320">
        <f>_xll.qlIndexFixing($AC$5,AP1969,TRUE,_xll.ohTrigger(Trigger,Trigger1M))</f>
        <v>1.4160526037553066E-2</v>
      </c>
      <c r="AT1969" s="320">
        <f>_xll.qlIndexFixing($AU$1,AP1969,TRUE,_xll.ohTrigger(Trigger,Trigger1M))</f>
        <v>1.4144167733146532E-2</v>
      </c>
    </row>
    <row r="1970" spans="41:46" ht="11.25" customHeight="1" x14ac:dyDescent="0.25">
      <c r="AO1970" s="159" t="s">
        <v>90</v>
      </c>
      <c r="AP1970" s="158">
        <f>_xll.qlInterestRateIndexFixingDate(Currency&amp;"ibor"&amp;Tenor,AQ1970,Trigger)</f>
        <v>53101</v>
      </c>
      <c r="AQ1970" s="158">
        <f>_xll.qlCalendarAdvance(Calendar,AQ1969,AO1970,"f",,Trigger)</f>
        <v>53105</v>
      </c>
      <c r="AR1970" s="158">
        <f>_xll.qlInterestRateIndexMaturity(Currency&amp;"ibor"&amp;Tenor,AQ1970,Trigger)</f>
        <v>53136</v>
      </c>
      <c r="AS1970" s="320">
        <f>_xll.qlIndexFixing($AC$5,AP1970,TRUE,_xll.ohTrigger(Trigger,Trigger1M))</f>
        <v>1.4162776216605185E-2</v>
      </c>
      <c r="AT1970" s="320">
        <f>_xll.qlIndexFixing($AU$1,AP1970,TRUE,_xll.ohTrigger(Trigger,Trigger1M))</f>
        <v>1.4143310268211348E-2</v>
      </c>
    </row>
    <row r="1971" spans="41:46" ht="11.25" customHeight="1" x14ac:dyDescent="0.25">
      <c r="AO1971" s="159" t="s">
        <v>90</v>
      </c>
      <c r="AP1971" s="158">
        <f>_xll.qlInterestRateIndexFixingDate(Currency&amp;"ibor"&amp;Tenor,AQ1971,Trigger)</f>
        <v>53108</v>
      </c>
      <c r="AQ1971" s="158">
        <f>_xll.qlCalendarAdvance(Calendar,AQ1970,AO1971,"f",,Trigger)</f>
        <v>53112</v>
      </c>
      <c r="AR1971" s="158">
        <f>_xll.qlInterestRateIndexMaturity(Currency&amp;"ibor"&amp;Tenor,AQ1971,Trigger)</f>
        <v>53143</v>
      </c>
      <c r="AS1971" s="320">
        <f>_xll.qlIndexFixing($AC$5,AP1971,TRUE,_xll.ohTrigger(Trigger,Trigger1M))</f>
        <v>1.4165026396095666E-2</v>
      </c>
      <c r="AT1971" s="320">
        <f>_xll.qlIndexFixing($AU$1,AP1971,TRUE,_xll.ohTrigger(Trigger,Trigger1M))</f>
        <v>1.4142440288324508E-2</v>
      </c>
    </row>
    <row r="1972" spans="41:46" ht="11.25" customHeight="1" x14ac:dyDescent="0.25">
      <c r="AO1972" s="159" t="s">
        <v>90</v>
      </c>
      <c r="AP1972" s="158">
        <f>_xll.qlInterestRateIndexFixingDate(Currency&amp;"ibor"&amp;Tenor,AQ1972,Trigger)</f>
        <v>53115</v>
      </c>
      <c r="AQ1972" s="158">
        <f>_xll.qlCalendarAdvance(Calendar,AQ1971,AO1972,"f",,Trigger)</f>
        <v>53119</v>
      </c>
      <c r="AR1972" s="158">
        <f>_xll.qlInterestRateIndexMaturity(Currency&amp;"ibor"&amp;Tenor,AQ1972,Trigger)</f>
        <v>53149</v>
      </c>
      <c r="AS1972" s="320">
        <f>_xll.qlIndexFixing($AC$5,AP1972,TRUE,_xll.ohTrigger(Trigger,Trigger1M))</f>
        <v>1.4166837205848992E-2</v>
      </c>
      <c r="AT1972" s="320">
        <f>_xll.qlIndexFixing($AU$1,AP1972,TRUE,_xll.ohTrigger(Trigger,Trigger1M))</f>
        <v>1.4141344237909692E-2</v>
      </c>
    </row>
    <row r="1973" spans="41:46" ht="11.25" customHeight="1" x14ac:dyDescent="0.25">
      <c r="AO1973" s="159" t="s">
        <v>90</v>
      </c>
      <c r="AP1973" s="158">
        <f>_xll.qlInterestRateIndexFixingDate(Currency&amp;"ibor"&amp;Tenor,AQ1973,Trigger)</f>
        <v>53122</v>
      </c>
      <c r="AQ1973" s="158">
        <f>_xll.qlCalendarAdvance(Calendar,AQ1972,AO1973,"f",,Trigger)</f>
        <v>53126</v>
      </c>
      <c r="AR1973" s="158">
        <f>_xll.qlInterestRateIndexMaturity(Currency&amp;"ibor"&amp;Tenor,AQ1973,Trigger)</f>
        <v>53156</v>
      </c>
      <c r="AS1973" s="320">
        <f>_xll.qlIndexFixing($AC$5,AP1973,TRUE,_xll.ohTrigger(Trigger,Trigger1M))</f>
        <v>1.4169087297679184E-2</v>
      </c>
      <c r="AT1973" s="320">
        <f>_xll.qlIndexFixing($AU$1,AP1973,TRUE,_xll.ohTrigger(Trigger,Trigger1M))</f>
        <v>1.4140450107585245E-2</v>
      </c>
    </row>
    <row r="1974" spans="41:46" ht="11.25" customHeight="1" x14ac:dyDescent="0.25">
      <c r="AO1974" s="159" t="s">
        <v>90</v>
      </c>
      <c r="AP1974" s="158">
        <f>_xll.qlInterestRateIndexFixingDate(Currency&amp;"ibor"&amp;Tenor,AQ1974,Trigger)</f>
        <v>53129</v>
      </c>
      <c r="AQ1974" s="158">
        <f>_xll.qlCalendarAdvance(Calendar,AQ1973,AO1974,"f",,Trigger)</f>
        <v>53133</v>
      </c>
      <c r="AR1974" s="158">
        <f>_xll.qlInterestRateIndexMaturity(Currency&amp;"ibor"&amp;Tenor,AQ1974,Trigger)</f>
        <v>53163</v>
      </c>
      <c r="AS1974" s="320">
        <f>_xll.qlIndexFixing($AC$5,AP1974,TRUE,_xll.ohTrigger(Trigger,Trigger1M))</f>
        <v>1.4171337389925043E-2</v>
      </c>
      <c r="AT1974" s="320">
        <f>_xll.qlIndexFixing($AU$1,AP1974,TRUE,_xll.ohTrigger(Trigger,Trigger1M))</f>
        <v>1.4139543410441213E-2</v>
      </c>
    </row>
    <row r="1975" spans="41:46" ht="11.25" customHeight="1" x14ac:dyDescent="0.25">
      <c r="AO1975" s="159" t="s">
        <v>90</v>
      </c>
      <c r="AP1975" s="158">
        <f>_xll.qlInterestRateIndexFixingDate(Currency&amp;"ibor"&amp;Tenor,AQ1975,Trigger)</f>
        <v>53136</v>
      </c>
      <c r="AQ1975" s="158">
        <f>_xll.qlCalendarAdvance(Calendar,AQ1974,AO1975,"f",,Trigger)</f>
        <v>53140</v>
      </c>
      <c r="AR1975" s="158">
        <f>_xll.qlInterestRateIndexMaturity(Currency&amp;"ibor"&amp;Tenor,AQ1975,Trigger)</f>
        <v>53170</v>
      </c>
      <c r="AS1975" s="320">
        <f>_xll.qlIndexFixing($AC$5,AP1975,TRUE,_xll.ohTrigger(Trigger,Trigger1M))</f>
        <v>1.4173587482597227E-2</v>
      </c>
      <c r="AT1975" s="320">
        <f>_xll.qlIndexFixing($AU$1,AP1975,TRUE,_xll.ohTrigger(Trigger,Trigger1M))</f>
        <v>1.4138624128590571E-2</v>
      </c>
    </row>
    <row r="1976" spans="41:46" ht="11.25" customHeight="1" x14ac:dyDescent="0.25">
      <c r="AO1976" s="159" t="s">
        <v>90</v>
      </c>
      <c r="AP1976" s="158">
        <f>_xll.qlInterestRateIndexFixingDate(Currency&amp;"ibor"&amp;Tenor,AQ1976,Trigger)</f>
        <v>53143</v>
      </c>
      <c r="AQ1976" s="158">
        <f>_xll.qlCalendarAdvance(Calendar,AQ1975,AO1976,"f",,Trigger)</f>
        <v>53147</v>
      </c>
      <c r="AR1976" s="158">
        <f>_xll.qlInterestRateIndexMaturity(Currency&amp;"ibor"&amp;Tenor,AQ1976,Trigger)</f>
        <v>53178</v>
      </c>
      <c r="AS1976" s="320">
        <f>_xll.qlIndexFixing($AC$5,AP1976,TRUE,_xll.ohTrigger(Trigger,Trigger1M))</f>
        <v>1.417627730007961E-2</v>
      </c>
      <c r="AT1976" s="320">
        <f>_xll.qlIndexFixing($AU$1,AP1976,TRUE,_xll.ohTrigger(Trigger,Trigger1M))</f>
        <v>1.4137902038839911E-2</v>
      </c>
    </row>
    <row r="1977" spans="41:46" ht="11.25" customHeight="1" x14ac:dyDescent="0.25">
      <c r="AO1977" s="159" t="s">
        <v>90</v>
      </c>
      <c r="AP1977" s="158">
        <f>_xll.qlInterestRateIndexFixingDate(Currency&amp;"ibor"&amp;Tenor,AQ1977,Trigger)</f>
        <v>53150</v>
      </c>
      <c r="AQ1977" s="158">
        <f>_xll.qlCalendarAdvance(Calendar,AQ1976,AO1977,"f",,Trigger)</f>
        <v>53154</v>
      </c>
      <c r="AR1977" s="158">
        <f>_xll.qlInterestRateIndexMaturity(Currency&amp;"ibor"&amp;Tenor,AQ1977,Trigger)</f>
        <v>53185</v>
      </c>
      <c r="AS1977" s="320">
        <f>_xll.qlIndexFixing($AC$5,AP1977,TRUE,_xll.ohTrigger(Trigger,Trigger1M))</f>
        <v>1.4178527482179615E-2</v>
      </c>
      <c r="AT1977" s="320">
        <f>_xll.qlIndexFixing($AU$1,AP1977,TRUE,_xll.ohTrigger(Trigger,Trigger1M))</f>
        <v>1.4136956593768003E-2</v>
      </c>
    </row>
    <row r="1978" spans="41:46" ht="11.25" customHeight="1" x14ac:dyDescent="0.25">
      <c r="AO1978" s="159" t="s">
        <v>90</v>
      </c>
      <c r="AP1978" s="158">
        <f>_xll.qlInterestRateIndexFixingDate(Currency&amp;"ibor"&amp;Tenor,AQ1978,Trigger)</f>
        <v>53157</v>
      </c>
      <c r="AQ1978" s="158">
        <f>_xll.qlCalendarAdvance(Calendar,AQ1977,AO1978,"f",,Trigger)</f>
        <v>53161</v>
      </c>
      <c r="AR1978" s="158">
        <f>_xll.qlInterestRateIndexMaturity(Currency&amp;"ibor"&amp;Tenor,AQ1978,Trigger)</f>
        <v>53192</v>
      </c>
      <c r="AS1978" s="320">
        <f>_xll.qlIndexFixing($AC$5,AP1978,TRUE,_xll.ohTrigger(Trigger,Trigger1M))</f>
        <v>1.4180777664717979E-2</v>
      </c>
      <c r="AT1978" s="320">
        <f>_xll.qlIndexFixing($AU$1,AP1978,TRUE,_xll.ohTrigger(Trigger,Trigger1M))</f>
        <v>1.4135998508582621E-2</v>
      </c>
    </row>
    <row r="1979" spans="41:46" ht="11.25" customHeight="1" x14ac:dyDescent="0.25">
      <c r="AO1979" s="159" t="s">
        <v>90</v>
      </c>
      <c r="AP1979" s="158">
        <f>_xll.qlInterestRateIndexFixingDate(Currency&amp;"ibor"&amp;Tenor,AQ1979,Trigger)</f>
        <v>53164</v>
      </c>
      <c r="AQ1979" s="158">
        <f>_xll.qlCalendarAdvance(Calendar,AQ1978,AO1979,"f",,Trigger)</f>
        <v>53168</v>
      </c>
      <c r="AR1979" s="158">
        <f>_xll.qlInterestRateIndexMaturity(Currency&amp;"ibor"&amp;Tenor,AQ1979,Trigger)</f>
        <v>53199</v>
      </c>
      <c r="AS1979" s="320">
        <f>_xll.qlIndexFixing($AC$5,AP1979,TRUE,_xll.ohTrigger(Trigger,Trigger1M))</f>
        <v>1.4183027847692124E-2</v>
      </c>
      <c r="AT1979" s="320">
        <f>_xll.qlIndexFixing($AU$1,AP1979,TRUE,_xll.ohTrigger(Trigger,Trigger1M))</f>
        <v>1.4135027765401299E-2</v>
      </c>
    </row>
    <row r="1980" spans="41:46" ht="11.25" customHeight="1" x14ac:dyDescent="0.25">
      <c r="AO1980" s="159" t="s">
        <v>90</v>
      </c>
      <c r="AP1980" s="158">
        <f>_xll.qlInterestRateIndexFixingDate(Currency&amp;"ibor"&amp;Tenor,AQ1980,Trigger)</f>
        <v>53171</v>
      </c>
      <c r="AQ1980" s="158">
        <f>_xll.qlCalendarAdvance(Calendar,AQ1979,AO1980,"f",,Trigger)</f>
        <v>53175</v>
      </c>
      <c r="AR1980" s="158">
        <f>_xll.qlInterestRateIndexMaturity(Currency&amp;"ibor"&amp;Tenor,AQ1980,Trigger)</f>
        <v>53206</v>
      </c>
      <c r="AS1980" s="320">
        <f>_xll.qlIndexFixing($AC$5,AP1980,TRUE,_xll.ohTrigger(Trigger,Trigger1M))</f>
        <v>1.4185278031099469E-2</v>
      </c>
      <c r="AT1980" s="320">
        <f>_xll.qlIndexFixing($AU$1,AP1980,TRUE,_xll.ohTrigger(Trigger,Trigger1M))</f>
        <v>1.4134044346344143E-2</v>
      </c>
    </row>
    <row r="1981" spans="41:46" ht="11.25" customHeight="1" x14ac:dyDescent="0.25">
      <c r="AO1981" s="159" t="s">
        <v>90</v>
      </c>
      <c r="AP1981" s="158">
        <f>_xll.qlInterestRateIndexFixingDate(Currency&amp;"ibor"&amp;Tenor,AQ1981,Trigger)</f>
        <v>53178</v>
      </c>
      <c r="AQ1981" s="158">
        <f>_xll.qlCalendarAdvance(Calendar,AQ1980,AO1981,"f",,Trigger)</f>
        <v>53182</v>
      </c>
      <c r="AR1981" s="158">
        <f>_xll.qlInterestRateIndexMaturity(Currency&amp;"ibor"&amp;Tenor,AQ1981,Trigger)</f>
        <v>53213</v>
      </c>
      <c r="AS1981" s="320">
        <f>_xll.qlIndexFixing($AC$5,AP1981,TRUE,_xll.ohTrigger(Trigger,Trigger1M))</f>
        <v>1.4187528214945174E-2</v>
      </c>
      <c r="AT1981" s="320">
        <f>_xll.qlIndexFixing($AU$1,AP1981,TRUE,_xll.ohTrigger(Trigger,Trigger1M))</f>
        <v>1.4133048233528685E-2</v>
      </c>
    </row>
    <row r="1982" spans="41:46" ht="11.25" customHeight="1" x14ac:dyDescent="0.25">
      <c r="AO1982" s="159" t="s">
        <v>90</v>
      </c>
      <c r="AP1982" s="158">
        <f>_xll.qlInterestRateIndexFixingDate(Currency&amp;"ibor"&amp;Tenor,AQ1982,Trigger)</f>
        <v>53185</v>
      </c>
      <c r="AQ1982" s="158">
        <f>_xll.qlCalendarAdvance(Calendar,AQ1981,AO1982,"f",,Trigger)</f>
        <v>53189</v>
      </c>
      <c r="AR1982" s="158">
        <f>_xll.qlInterestRateIndexMaturity(Currency&amp;"ibor"&amp;Tenor,AQ1982,Trigger)</f>
        <v>53220</v>
      </c>
      <c r="AS1982" s="320">
        <f>_xll.qlIndexFixing($AC$5,AP1982,TRUE,_xll.ohTrigger(Trigger,Trigger1M))</f>
        <v>1.4189778399226659E-2</v>
      </c>
      <c r="AT1982" s="320">
        <f>_xll.qlIndexFixing($AU$1,AP1982,TRUE,_xll.ohTrigger(Trigger,Trigger1M))</f>
        <v>1.4132039409082768E-2</v>
      </c>
    </row>
    <row r="1983" spans="41:46" ht="11.25" customHeight="1" x14ac:dyDescent="0.25">
      <c r="AO1983" s="159" t="s">
        <v>90</v>
      </c>
      <c r="AP1983" s="158">
        <f>_xll.qlInterestRateIndexFixingDate(Currency&amp;"ibor"&amp;Tenor,AQ1983,Trigger)</f>
        <v>53192</v>
      </c>
      <c r="AQ1983" s="158">
        <f>_xll.qlCalendarAdvance(Calendar,AQ1982,AO1983,"f",,Trigger)</f>
        <v>53196</v>
      </c>
      <c r="AR1983" s="158">
        <f>_xll.qlInterestRateIndexMaturity(Currency&amp;"ibor"&amp;Tenor,AQ1983,Trigger)</f>
        <v>53227</v>
      </c>
      <c r="AS1983" s="320">
        <f>_xll.qlIndexFixing($AC$5,AP1983,TRUE,_xll.ohTrigger(Trigger,Trigger1M))</f>
        <v>1.4192028583941347E-2</v>
      </c>
      <c r="AT1983" s="320">
        <f>_xll.qlIndexFixing($AU$1,AP1983,TRUE,_xll.ohTrigger(Trigger,Trigger1M))</f>
        <v>1.4131017855118768E-2</v>
      </c>
    </row>
    <row r="1984" spans="41:46" ht="11.25" customHeight="1" x14ac:dyDescent="0.25">
      <c r="AO1984" s="159" t="s">
        <v>90</v>
      </c>
      <c r="AP1984" s="158">
        <f>_xll.qlInterestRateIndexFixingDate(Currency&amp;"ibor"&amp;Tenor,AQ1984,Trigger)</f>
        <v>53199</v>
      </c>
      <c r="AQ1984" s="158">
        <f>_xll.qlCalendarAdvance(Calendar,AQ1983,AO1984,"f",,Trigger)</f>
        <v>53203</v>
      </c>
      <c r="AR1984" s="158">
        <f>_xll.qlInterestRateIndexMaturity(Currency&amp;"ibor"&amp;Tenor,AQ1984,Trigger)</f>
        <v>53234</v>
      </c>
      <c r="AS1984" s="320">
        <f>_xll.qlIndexFixing($AC$5,AP1984,TRUE,_xll.ohTrigger(Trigger,Trigger1M))</f>
        <v>1.4194278769091814E-2</v>
      </c>
      <c r="AT1984" s="320">
        <f>_xll.qlIndexFixing($AU$1,AP1984,TRUE,_xll.ohTrigger(Trigger,Trigger1M))</f>
        <v>1.4129983553754213E-2</v>
      </c>
    </row>
    <row r="1985" spans="41:46" ht="11.25" customHeight="1" x14ac:dyDescent="0.25">
      <c r="AO1985" s="159" t="s">
        <v>90</v>
      </c>
      <c r="AP1985" s="158">
        <f>_xll.qlInterestRateIndexFixingDate(Currency&amp;"ibor"&amp;Tenor,AQ1985,Trigger)</f>
        <v>53206</v>
      </c>
      <c r="AQ1985" s="158">
        <f>_xll.qlCalendarAdvance(Calendar,AQ1984,AO1985,"f",,Trigger)</f>
        <v>53210</v>
      </c>
      <c r="AR1985" s="158">
        <f>_xll.qlInterestRateIndexMaturity(Currency&amp;"ibor"&amp;Tenor,AQ1985,Trigger)</f>
        <v>53240</v>
      </c>
      <c r="AS1985" s="320">
        <f>_xll.qlIndexFixing($AC$5,AP1985,TRUE,_xll.ohTrigger(Trigger,Trigger1M))</f>
        <v>1.4196088432471221E-2</v>
      </c>
      <c r="AT1985" s="320">
        <f>_xll.qlIndexFixing($AU$1,AP1985,TRUE,_xll.ohTrigger(Trigger,Trigger1M))</f>
        <v>1.4128735217833643E-2</v>
      </c>
    </row>
    <row r="1986" spans="41:46" ht="11.25" customHeight="1" x14ac:dyDescent="0.25">
      <c r="AO1986" s="159" t="s">
        <v>90</v>
      </c>
      <c r="AP1986" s="158">
        <f>_xll.qlInterestRateIndexFixingDate(Currency&amp;"ibor"&amp;Tenor,AQ1986,Trigger)</f>
        <v>53213</v>
      </c>
      <c r="AQ1986" s="158">
        <f>_xll.qlCalendarAdvance(Calendar,AQ1985,AO1986,"f",,Trigger)</f>
        <v>53217</v>
      </c>
      <c r="AR1986" s="158">
        <f>_xll.qlInterestRateIndexMaturity(Currency&amp;"ibor"&amp;Tenor,AQ1986,Trigger)</f>
        <v>53247</v>
      </c>
      <c r="AS1986" s="320">
        <f>_xll.qlIndexFixing($AC$5,AP1986,TRUE,_xll.ohTrigger(Trigger,Trigger1M))</f>
        <v>1.4198338529777033E-2</v>
      </c>
      <c r="AT1986" s="320">
        <f>_xll.qlIndexFixing($AU$1,AP1986,TRUE,_xll.ohTrigger(Trigger,Trigger1M))</f>
        <v>1.4127676324172889E-2</v>
      </c>
    </row>
    <row r="1987" spans="41:46" ht="11.25" customHeight="1" x14ac:dyDescent="0.25">
      <c r="AO1987" s="159" t="s">
        <v>90</v>
      </c>
      <c r="AP1987" s="158">
        <f>_xll.qlInterestRateIndexFixingDate(Currency&amp;"ibor"&amp;Tenor,AQ1987,Trigger)</f>
        <v>53220</v>
      </c>
      <c r="AQ1987" s="158">
        <f>_xll.qlCalendarAdvance(Calendar,AQ1986,AO1987,"f",,Trigger)</f>
        <v>53224</v>
      </c>
      <c r="AR1987" s="158">
        <f>_xll.qlInterestRateIndexMaturity(Currency&amp;"ibor"&amp;Tenor,AQ1987,Trigger)</f>
        <v>53254</v>
      </c>
      <c r="AS1987" s="320">
        <f>_xll.qlIndexFixing($AC$5,AP1987,TRUE,_xll.ohTrigger(Trigger,Trigger1M))</f>
        <v>1.4200588627501176E-2</v>
      </c>
      <c r="AT1987" s="320">
        <f>_xll.qlIndexFixing($AU$1,AP1987,TRUE,_xll.ohTrigger(Trigger,Trigger1M))</f>
        <v>1.4126604631249151E-2</v>
      </c>
    </row>
    <row r="1988" spans="41:46" ht="11.25" customHeight="1" x14ac:dyDescent="0.25">
      <c r="AO1988" s="159" t="s">
        <v>90</v>
      </c>
      <c r="AP1988" s="158">
        <f>_xll.qlInterestRateIndexFixingDate(Currency&amp;"ibor"&amp;Tenor,AQ1988,Trigger)</f>
        <v>53227</v>
      </c>
      <c r="AQ1988" s="158">
        <f>_xll.qlCalendarAdvance(Calendar,AQ1987,AO1988,"f",,Trigger)</f>
        <v>53231</v>
      </c>
      <c r="AR1988" s="158">
        <f>_xll.qlInterestRateIndexMaturity(Currency&amp;"ibor"&amp;Tenor,AQ1988,Trigger)</f>
        <v>53261</v>
      </c>
      <c r="AS1988" s="320">
        <f>_xll.qlIndexFixing($AC$5,AP1988,TRUE,_xll.ohTrigger(Trigger,Trigger1M))</f>
        <v>1.4202838725648981E-2</v>
      </c>
      <c r="AT1988" s="320">
        <f>_xll.qlIndexFixing($AU$1,AP1988,TRUE,_xll.ohTrigger(Trigger,Trigger1M))</f>
        <v>1.4125520121183399E-2</v>
      </c>
    </row>
    <row r="1989" spans="41:46" ht="11.25" customHeight="1" x14ac:dyDescent="0.25">
      <c r="AO1989" s="159" t="s">
        <v>90</v>
      </c>
      <c r="AP1989" s="158">
        <f>_xll.qlInterestRateIndexFixingDate(Currency&amp;"ibor"&amp;Tenor,AQ1989,Trigger)</f>
        <v>53234</v>
      </c>
      <c r="AQ1989" s="158">
        <f>_xll.qlCalendarAdvance(Calendar,AQ1988,AO1989,"f",,Trigger)</f>
        <v>53238</v>
      </c>
      <c r="AR1989" s="158">
        <f>_xll.qlInterestRateIndexMaturity(Currency&amp;"ibor"&amp;Tenor,AQ1989,Trigger)</f>
        <v>53269</v>
      </c>
      <c r="AS1989" s="320">
        <f>_xll.qlIndexFixing($AC$5,AP1989,TRUE,_xll.ohTrigger(Trigger,Trigger1M))</f>
        <v>1.4205529701380859E-2</v>
      </c>
      <c r="AT1989" s="320">
        <f>_xll.qlIndexFixing($AU$1,AP1989,TRUE,_xll.ohTrigger(Trigger,Trigger1M))</f>
        <v>1.4124620210175923E-2</v>
      </c>
    </row>
    <row r="1990" spans="41:46" ht="11.25" customHeight="1" x14ac:dyDescent="0.25">
      <c r="AO1990" s="159" t="s">
        <v>90</v>
      </c>
      <c r="AP1990" s="158">
        <f>_xll.qlInterestRateIndexFixingDate(Currency&amp;"ibor"&amp;Tenor,AQ1990,Trigger)</f>
        <v>53241</v>
      </c>
      <c r="AQ1990" s="158">
        <f>_xll.qlCalendarAdvance(Calendar,AQ1989,AO1990,"f",,Trigger)</f>
        <v>53245</v>
      </c>
      <c r="AR1990" s="158">
        <f>_xll.qlInterestRateIndexMaturity(Currency&amp;"ibor"&amp;Tenor,AQ1990,Trigger)</f>
        <v>53276</v>
      </c>
      <c r="AS1990" s="320">
        <f>_xll.qlIndexFixing($AC$5,AP1990,TRUE,_xll.ohTrigger(Trigger,Trigger1M))</f>
        <v>1.4207779889143433E-2</v>
      </c>
      <c r="AT1990" s="320">
        <f>_xll.qlIndexFixing($AU$1,AP1990,TRUE,_xll.ohTrigger(Trigger,Trigger1M))</f>
        <v>1.41235090489458E-2</v>
      </c>
    </row>
    <row r="1991" spans="41:46" ht="11.25" customHeight="1" x14ac:dyDescent="0.25">
      <c r="AO1991" s="159" t="s">
        <v>90</v>
      </c>
      <c r="AP1991" s="158">
        <f>_xll.qlInterestRateIndexFixingDate(Currency&amp;"ibor"&amp;Tenor,AQ1991,Trigger)</f>
        <v>53248</v>
      </c>
      <c r="AQ1991" s="158">
        <f>_xll.qlCalendarAdvance(Calendar,AQ1990,AO1991,"f",,Trigger)</f>
        <v>53252</v>
      </c>
      <c r="AR1991" s="158">
        <f>_xll.qlInterestRateIndexMaturity(Currency&amp;"ibor"&amp;Tenor,AQ1991,Trigger)</f>
        <v>53283</v>
      </c>
      <c r="AS1991" s="320">
        <f>_xll.qlIndexFixing($AC$5,AP1991,TRUE,_xll.ohTrigger(Trigger,Trigger1M))</f>
        <v>1.4210030077341784E-2</v>
      </c>
      <c r="AT1991" s="320">
        <f>_xll.qlIndexFixing($AU$1,AP1991,TRUE,_xll.ohTrigger(Trigger,Trigger1M))</f>
        <v>1.4122385015155883E-2</v>
      </c>
    </row>
    <row r="1992" spans="41:46" ht="11.25" customHeight="1" x14ac:dyDescent="0.25">
      <c r="AO1992" s="159" t="s">
        <v>90</v>
      </c>
      <c r="AP1992" s="158">
        <f>_xll.qlInterestRateIndexFixingDate(Currency&amp;"ibor"&amp;Tenor,AQ1992,Trigger)</f>
        <v>53255</v>
      </c>
      <c r="AQ1992" s="158">
        <f>_xll.qlCalendarAdvance(Calendar,AQ1991,AO1992,"f",,Trigger)</f>
        <v>53259</v>
      </c>
      <c r="AR1992" s="158">
        <f>_xll.qlInterestRateIndexMaturity(Currency&amp;"ibor"&amp;Tenor,AQ1992,Trigger)</f>
        <v>53290</v>
      </c>
      <c r="AS1992" s="320">
        <f>_xll.qlIndexFixing($AC$5,AP1992,TRUE,_xll.ohTrigger(Trigger,Trigger1M))</f>
        <v>1.4212280265978495E-2</v>
      </c>
      <c r="AT1992" s="320">
        <f>_xll.qlIndexFixing($AU$1,AP1992,TRUE,_xll.ohTrigger(Trigger,Trigger1M))</f>
        <v>1.4121248090926283E-2</v>
      </c>
    </row>
    <row r="1993" spans="41:46" ht="11.25" customHeight="1" x14ac:dyDescent="0.25">
      <c r="AO1993" s="159" t="s">
        <v>90</v>
      </c>
      <c r="AP1993" s="158">
        <f>_xll.qlInterestRateIndexFixingDate(Currency&amp;"ibor"&amp;Tenor,AQ1993,Trigger)</f>
        <v>53262</v>
      </c>
      <c r="AQ1993" s="158">
        <f>_xll.qlCalendarAdvance(Calendar,AQ1992,AO1993,"f",,Trigger)</f>
        <v>53266</v>
      </c>
      <c r="AR1993" s="158">
        <f>_xll.qlInterestRateIndexMaturity(Currency&amp;"ibor"&amp;Tenor,AQ1993,Trigger)</f>
        <v>53296</v>
      </c>
      <c r="AS1993" s="320">
        <f>_xll.qlIndexFixing($AC$5,AP1993,TRUE,_xll.ohTrigger(Trigger,Trigger1M))</f>
        <v>1.4214089222710946E-2</v>
      </c>
      <c r="AT1993" s="320">
        <f>_xll.qlIndexFixing($AU$1,AP1993,TRUE,_xll.ohTrigger(Trigger,Trigger1M))</f>
        <v>1.4119904687944995E-2</v>
      </c>
    </row>
    <row r="1994" spans="41:46" ht="11.25" customHeight="1" x14ac:dyDescent="0.25">
      <c r="AO1994" s="159" t="s">
        <v>90</v>
      </c>
      <c r="AP1994" s="158">
        <f>_xll.qlInterestRateIndexFixingDate(Currency&amp;"ibor"&amp;Tenor,AQ1994,Trigger)</f>
        <v>53269</v>
      </c>
      <c r="AQ1994" s="158">
        <f>_xll.qlCalendarAdvance(Calendar,AQ1993,AO1994,"f",,Trigger)</f>
        <v>53273</v>
      </c>
      <c r="AR1994" s="158">
        <f>_xll.qlInterestRateIndexMaturity(Currency&amp;"ibor"&amp;Tenor,AQ1994,Trigger)</f>
        <v>53303</v>
      </c>
      <c r="AS1994" s="320">
        <f>_xll.qlIndexFixing($AC$5,AP1994,TRUE,_xll.ohTrigger(Trigger,Trigger1M))</f>
        <v>1.4216339323387395E-2</v>
      </c>
      <c r="AT1994" s="320">
        <f>_xll.qlIndexFixing($AU$1,AP1994,TRUE,_xll.ohTrigger(Trigger,Trigger1M))</f>
        <v>1.4118742899556835E-2</v>
      </c>
    </row>
    <row r="1995" spans="41:46" ht="11.25" customHeight="1" x14ac:dyDescent="0.25">
      <c r="AO1995" s="159" t="s">
        <v>90</v>
      </c>
      <c r="AP1995" s="158">
        <f>_xll.qlInterestRateIndexFixingDate(Currency&amp;"ibor"&amp;Tenor,AQ1995,Trigger)</f>
        <v>53276</v>
      </c>
      <c r="AQ1995" s="158">
        <f>_xll.qlCalendarAdvance(Calendar,AQ1994,AO1995,"f",,Trigger)</f>
        <v>53280</v>
      </c>
      <c r="AR1995" s="158">
        <f>_xll.qlInterestRateIndexMaturity(Currency&amp;"ibor"&amp;Tenor,AQ1995,Trigger)</f>
        <v>53310</v>
      </c>
      <c r="AS1995" s="320">
        <f>_xll.qlIndexFixing($AC$5,AP1995,TRUE,_xll.ohTrigger(Trigger,Trigger1M))</f>
        <v>1.421858942448484E-2</v>
      </c>
      <c r="AT1995" s="320">
        <f>_xll.qlIndexFixing($AU$1,AP1995,TRUE,_xll.ohTrigger(Trigger,Trigger1M))</f>
        <v>1.411756816887344E-2</v>
      </c>
    </row>
    <row r="1996" spans="41:46" ht="11.25" customHeight="1" x14ac:dyDescent="0.25">
      <c r="AO1996" s="159" t="s">
        <v>90</v>
      </c>
      <c r="AP1996" s="158">
        <f>_xll.qlInterestRateIndexFixingDate(Currency&amp;"ibor"&amp;Tenor,AQ1996,Trigger)</f>
        <v>53283</v>
      </c>
      <c r="AQ1996" s="158">
        <f>_xll.qlCalendarAdvance(Calendar,AQ1995,AO1996,"f",,Trigger)</f>
        <v>53287</v>
      </c>
      <c r="AR1996" s="158">
        <f>_xll.qlInterestRateIndexMaturity(Currency&amp;"ibor"&amp;Tenor,AQ1996,Trigger)</f>
        <v>53317</v>
      </c>
      <c r="AS1996" s="320">
        <f>_xll.qlIndexFixing($AC$5,AP1996,TRUE,_xll.ohTrigger(Trigger,Trigger1M))</f>
        <v>1.4220839526005946E-2</v>
      </c>
      <c r="AT1996" s="320">
        <f>_xll.qlIndexFixing($AU$1,AP1996,TRUE,_xll.ohTrigger(Trigger,Trigger1M))</f>
        <v>1.4116380478013113E-2</v>
      </c>
    </row>
    <row r="1997" spans="41:46" ht="11.25" customHeight="1" x14ac:dyDescent="0.25">
      <c r="AO1997" s="159" t="s">
        <v>90</v>
      </c>
      <c r="AP1997" s="158">
        <f>_xll.qlInterestRateIndexFixingDate(Currency&amp;"ibor"&amp;Tenor,AQ1997,Trigger)</f>
        <v>53290</v>
      </c>
      <c r="AQ1997" s="158">
        <f>_xll.qlCalendarAdvance(Calendar,AQ1996,AO1997,"f",,Trigger)</f>
        <v>53294</v>
      </c>
      <c r="AR1997" s="158">
        <f>_xll.qlInterestRateIndexMaturity(Currency&amp;"ibor"&amp;Tenor,AQ1997,Trigger)</f>
        <v>53324</v>
      </c>
      <c r="AS1997" s="320">
        <f>_xll.qlIndexFixing($AC$5,AP1997,TRUE,_xll.ohTrigger(Trigger,Trigger1M))</f>
        <v>1.4223089627945384E-2</v>
      </c>
      <c r="AT1997" s="320">
        <f>_xll.qlIndexFixing($AU$1,AP1997,TRUE,_xll.ohTrigger(Trigger,Trigger1M))</f>
        <v>1.4115179809096823E-2</v>
      </c>
    </row>
    <row r="1998" spans="41:46" ht="11.25" customHeight="1" x14ac:dyDescent="0.25">
      <c r="AO1998" s="159" t="s">
        <v>90</v>
      </c>
      <c r="AP1998" s="158">
        <f>_xll.qlInterestRateIndexFixingDate(Currency&amp;"ibor"&amp;Tenor,AQ1998,Trigger)</f>
        <v>53297</v>
      </c>
      <c r="AQ1998" s="158">
        <f>_xll.qlCalendarAdvance(Calendar,AQ1997,AO1998,"f",,Trigger)</f>
        <v>53301</v>
      </c>
      <c r="AR1998" s="158">
        <f>_xll.qlInterestRateIndexMaturity(Currency&amp;"ibor"&amp;Tenor,AQ1998,Trigger)</f>
        <v>53332</v>
      </c>
      <c r="AS1998" s="320">
        <f>_xll.qlIndexFixing($AC$5,AP1998,TRUE,_xll.ohTrigger(Trigger,Trigger1M))</f>
        <v>1.4225781406932102E-2</v>
      </c>
      <c r="AT1998" s="320">
        <f>_xll.qlIndexFixing($AU$1,AP1998,TRUE,_xll.ohTrigger(Trigger,Trigger1M))</f>
        <v>1.4114154845062059E-2</v>
      </c>
    </row>
    <row r="1999" spans="41:46" ht="11.25" customHeight="1" x14ac:dyDescent="0.25">
      <c r="AO1999" s="159" t="s">
        <v>90</v>
      </c>
      <c r="AP1999" s="158">
        <f>_xll.qlInterestRateIndexFixingDate(Currency&amp;"ibor"&amp;Tenor,AQ1999,Trigger)</f>
        <v>53304</v>
      </c>
      <c r="AQ1999" s="158">
        <f>_xll.qlCalendarAdvance(Calendar,AQ1998,AO1999,"f",,Trigger)</f>
        <v>53308</v>
      </c>
      <c r="AR1999" s="158">
        <f>_xll.qlInterestRateIndexMaturity(Currency&amp;"ibor"&amp;Tenor,AQ1999,Trigger)</f>
        <v>53339</v>
      </c>
      <c r="AS1999" s="320">
        <f>_xll.qlIndexFixing($AC$5,AP1999,TRUE,_xll.ohTrigger(Trigger,Trigger1M))</f>
        <v>1.4228031598616698E-2</v>
      </c>
      <c r="AT1999" s="320">
        <f>_xll.qlIndexFixing($AU$1,AP1999,TRUE,_xll.ohTrigger(Trigger,Trigger1M))</f>
        <v>1.411292718712546E-2</v>
      </c>
    </row>
    <row r="2000" spans="41:46" ht="11.25" customHeight="1" x14ac:dyDescent="0.25">
      <c r="AO2000" s="159" t="s">
        <v>90</v>
      </c>
      <c r="AP2000" s="158">
        <f>_xll.qlInterestRateIndexFixingDate(Currency&amp;"ibor"&amp;Tenor,AQ2000,Trigger)</f>
        <v>53311</v>
      </c>
      <c r="AQ2000" s="158">
        <f>_xll.qlCalendarAdvance(Calendar,AQ1999,AO2000,"f",,Trigger)</f>
        <v>53315</v>
      </c>
      <c r="AR2000" s="158">
        <f>_xll.qlInterestRateIndexMaturity(Currency&amp;"ibor"&amp;Tenor,AQ2000,Trigger)</f>
        <v>53346</v>
      </c>
      <c r="AS2000" s="320">
        <f>_xll.qlIndexFixing($AC$5,AP2000,TRUE,_xll.ohTrigger(Trigger,Trigger1M))</f>
        <v>1.4230281790731918E-2</v>
      </c>
      <c r="AT2000" s="320">
        <f>_xll.qlIndexFixing($AU$1,AP2000,TRUE,_xll.ohTrigger(Trigger,Trigger1M))</f>
        <v>1.4111686495712627E-2</v>
      </c>
    </row>
    <row r="2001" spans="41:46" ht="11.25" customHeight="1" x14ac:dyDescent="0.25">
      <c r="AO2001" s="159" t="s">
        <v>90</v>
      </c>
      <c r="AP2001" s="158">
        <f>_xll.qlInterestRateIndexFixingDate(Currency&amp;"ibor"&amp;Tenor,AQ2001,Trigger)</f>
        <v>53317</v>
      </c>
      <c r="AQ2001" s="158">
        <f>_xll.qlCalendarAdvance(Calendar,AQ2000,AO2001,"f",,Trigger)</f>
        <v>53323</v>
      </c>
      <c r="AR2001" s="158">
        <f>_xll.qlInterestRateIndexMaturity(Currency&amp;"ibor"&amp;Tenor,AQ2001,Trigger)</f>
        <v>53356</v>
      </c>
      <c r="AS2001" s="320">
        <f>_xll.qlIndexFixing($AC$5,AP2001,TRUE,_xll.ohTrigger(Trigger,Trigger1M))</f>
        <v>1.4233737411883335E-2</v>
      </c>
      <c r="AT2001" s="320">
        <f>_xll.qlIndexFixing($AU$1,AP2001,TRUE,_xll.ohTrigger(Trigger,Trigger1M))</f>
        <v>1.4110623547698835E-2</v>
      </c>
    </row>
    <row r="2002" spans="41:46" ht="11.25" customHeight="1" x14ac:dyDescent="0.25">
      <c r="AO2002" s="159" t="s">
        <v>90</v>
      </c>
      <c r="AP2002" s="158">
        <f>_xll.qlInterestRateIndexFixingDate(Currency&amp;"ibor"&amp;Tenor,AQ2002,Trigger)</f>
        <v>53325</v>
      </c>
      <c r="AQ2002" s="158">
        <f>_xll.qlCalendarAdvance(Calendar,AQ2001,AO2002,"f",,Trigger)</f>
        <v>53330</v>
      </c>
      <c r="AR2002" s="158">
        <f>_xll.qlInterestRateIndexMaturity(Currency&amp;"ibor"&amp;Tenor,AQ2002,Trigger)</f>
        <v>53363</v>
      </c>
      <c r="AS2002" s="320">
        <f>_xll.qlIndexFixing($AC$5,AP2002,TRUE,_xll.ohTrigger(Trigger,Trigger1M))</f>
        <v>1.4235987782839582E-2</v>
      </c>
      <c r="AT2002" s="320">
        <f>_xll.qlIndexFixing($AU$1,AP2002,TRUE,_xll.ohTrigger(Trigger,Trigger1M))</f>
        <v>1.4109352896856111E-2</v>
      </c>
    </row>
    <row r="2003" spans="41:46" ht="11.25" customHeight="1" x14ac:dyDescent="0.25">
      <c r="AO2003" s="159" t="s">
        <v>90</v>
      </c>
      <c r="AP2003" s="158">
        <f>_xll.qlInterestRateIndexFixingDate(Currency&amp;"ibor"&amp;Tenor,AQ2003,Trigger)</f>
        <v>53335</v>
      </c>
      <c r="AQ2003" s="158">
        <f>_xll.qlCalendarAdvance(Calendar,AQ2002,AO2003,"f",,Trigger)</f>
        <v>53337</v>
      </c>
      <c r="AR2003" s="158">
        <f>_xll.qlInterestRateIndexMaturity(Currency&amp;"ibor"&amp;Tenor,AQ2003,Trigger)</f>
        <v>53370</v>
      </c>
      <c r="AS2003" s="320">
        <f>_xll.qlIndexFixing($AC$5,AP2003,TRUE,_xll.ohTrigger(Trigger,Trigger1M))</f>
        <v>1.4238238154260912E-2</v>
      </c>
      <c r="AT2003" s="320">
        <f>_xll.qlIndexFixing($AU$1,AP2003,TRUE,_xll.ohTrigger(Trigger,Trigger1M))</f>
        <v>1.4108069152772953E-2</v>
      </c>
    </row>
    <row r="2004" spans="41:46" ht="11.25" customHeight="1" x14ac:dyDescent="0.25">
      <c r="AO2004" s="159" t="s">
        <v>90</v>
      </c>
      <c r="AP2004" s="158">
        <f>_xll.qlInterestRateIndexFixingDate(Currency&amp;"ibor"&amp;Tenor,AQ2004,Trigger)</f>
        <v>53342</v>
      </c>
      <c r="AQ2004" s="158">
        <f>_xll.qlCalendarAdvance(Calendar,AQ2003,AO2004,"f",,Trigger)</f>
        <v>53344</v>
      </c>
      <c r="AR2004" s="158">
        <f>_xll.qlInterestRateIndexMaturity(Currency&amp;"ibor"&amp;Tenor,AQ2004,Trigger)</f>
        <v>53377</v>
      </c>
      <c r="AS2004" s="320">
        <f>_xll.qlIndexFixing($AC$5,AP2004,TRUE,_xll.ohTrigger(Trigger,Trigger1M))</f>
        <v>1.4240488526142479E-2</v>
      </c>
      <c r="AT2004" s="320">
        <f>_xll.qlIndexFixing($AU$1,AP2004,TRUE,_xll.ohTrigger(Trigger,Trigger1M))</f>
        <v>1.4106772297570333E-2</v>
      </c>
    </row>
    <row r="2005" spans="41:46" ht="11.25" customHeight="1" x14ac:dyDescent="0.25">
      <c r="AO2005" s="159" t="s">
        <v>90</v>
      </c>
      <c r="AP2005" s="158">
        <f>_xll.qlInterestRateIndexFixingDate(Currency&amp;"ibor"&amp;Tenor,AQ2005,Trigger)</f>
        <v>53349</v>
      </c>
      <c r="AQ2005" s="158">
        <f>_xll.qlCalendarAdvance(Calendar,AQ2004,AO2005,"f",,Trigger)</f>
        <v>53351</v>
      </c>
      <c r="AR2005" s="158">
        <f>_xll.qlInterestRateIndexMaturity(Currency&amp;"ibor"&amp;Tenor,AQ2005,Trigger)</f>
        <v>53384</v>
      </c>
      <c r="AS2005" s="320">
        <f>_xll.qlIndexFixing($AC$5,AP2005,TRUE,_xll.ohTrigger(Trigger,Trigger1M))</f>
        <v>1.4242738898491552E-2</v>
      </c>
      <c r="AT2005" s="320">
        <f>_xll.qlIndexFixing($AU$1,AP2005,TRUE,_xll.ohTrigger(Trigger,Trigger1M))</f>
        <v>1.4105462313364374E-2</v>
      </c>
    </row>
    <row r="2006" spans="41:46" ht="11.25" customHeight="1" x14ac:dyDescent="0.25">
      <c r="AO2006" s="159" t="s">
        <v>90</v>
      </c>
      <c r="AP2006" s="158">
        <f>_xll.qlInterestRateIndexFixingDate(Currency&amp;"ibor"&amp;Tenor,AQ2006,Trigger)</f>
        <v>53356</v>
      </c>
      <c r="AQ2006" s="158">
        <f>_xll.qlCalendarAdvance(Calendar,AQ2005,AO2006,"f",,Trigger)</f>
        <v>53358</v>
      </c>
      <c r="AR2006" s="158">
        <f>_xll.qlInterestRateIndexMaturity(Currency&amp;"ibor"&amp;Tenor,AQ2006,Trigger)</f>
        <v>53386</v>
      </c>
      <c r="AS2006" s="320">
        <f>_xll.qlIndexFixing($AC$5,AP2006,TRUE,_xll.ohTrigger(Trigger,Trigger1M))</f>
        <v>1.4242777266636315E-2</v>
      </c>
      <c r="AT2006" s="320">
        <f>_xll.qlIndexFixing($AU$1,AP2006,TRUE,_xll.ohTrigger(Trigger,Trigger1M))</f>
        <v>1.410323580803682E-2</v>
      </c>
    </row>
    <row r="2007" spans="41:46" ht="11.25" customHeight="1" x14ac:dyDescent="0.25">
      <c r="AO2007" s="159" t="s">
        <v>90</v>
      </c>
      <c r="AP2007" s="158">
        <f>_xll.qlInterestRateIndexFixingDate(Currency&amp;"ibor"&amp;Tenor,AQ2007,Trigger)</f>
        <v>53363</v>
      </c>
      <c r="AQ2007" s="158">
        <f>_xll.qlCalendarAdvance(Calendar,AQ2006,AO2007,"f",,Trigger)</f>
        <v>53365</v>
      </c>
      <c r="AR2007" s="158">
        <f>_xll.qlInterestRateIndexMaturity(Currency&amp;"ibor"&amp;Tenor,AQ2007,Trigger)</f>
        <v>53393</v>
      </c>
      <c r="AS2007" s="320">
        <f>_xll.qlIndexFixing($AC$5,AP2007,TRUE,_xll.ohTrigger(Trigger,Trigger1M))</f>
        <v>1.4245027194840061E-2</v>
      </c>
      <c r="AT2007" s="320">
        <f>_xll.qlIndexFixing($AU$1,AP2007,TRUE,_xll.ohTrigger(Trigger,Trigger1M))</f>
        <v>1.4101904481228025E-2</v>
      </c>
    </row>
    <row r="2008" spans="41:46" ht="11.25" customHeight="1" x14ac:dyDescent="0.25">
      <c r="AO2008" s="159" t="s">
        <v>90</v>
      </c>
      <c r="AP2008" s="158">
        <f>_xll.qlInterestRateIndexFixingDate(Currency&amp;"ibor"&amp;Tenor,AQ2008,Trigger)</f>
        <v>53370</v>
      </c>
      <c r="AQ2008" s="158">
        <f>_xll.qlCalendarAdvance(Calendar,AQ2007,AO2008,"f",,Trigger)</f>
        <v>53372</v>
      </c>
      <c r="AR2008" s="158">
        <f>_xll.qlInterestRateIndexMaturity(Currency&amp;"ibor"&amp;Tenor,AQ2008,Trigger)</f>
        <v>53400</v>
      </c>
      <c r="AS2008" s="320">
        <f>_xll.qlIndexFixing($AC$5,AP2008,TRUE,_xll.ohTrigger(Trigger,Trigger1M))</f>
        <v>1.4247277123434923E-2</v>
      </c>
      <c r="AT2008" s="320">
        <f>_xll.qlIndexFixing($AU$1,AP2008,TRUE,_xll.ohTrigger(Trigger,Trigger1M))</f>
        <v>1.41005599807171E-2</v>
      </c>
    </row>
    <row r="2009" spans="41:46" ht="11.25" customHeight="1" x14ac:dyDescent="0.25">
      <c r="AO2009" s="159" t="s">
        <v>90</v>
      </c>
      <c r="AP2009" s="158">
        <f>_xll.qlInterestRateIndexFixingDate(Currency&amp;"ibor"&amp;Tenor,AQ2009,Trigger)</f>
        <v>53377</v>
      </c>
      <c r="AQ2009" s="158">
        <f>_xll.qlCalendarAdvance(Calendar,AQ2008,AO2009,"f",,Trigger)</f>
        <v>53379</v>
      </c>
      <c r="AR2009" s="158">
        <f>_xll.qlInterestRateIndexMaturity(Currency&amp;"ibor"&amp;Tenor,AQ2009,Trigger)</f>
        <v>53407</v>
      </c>
      <c r="AS2009" s="320">
        <f>_xll.qlIndexFixing($AC$5,AP2009,TRUE,_xll.ohTrigger(Trigger,Trigger1M))</f>
        <v>1.424952705242661E-2</v>
      </c>
      <c r="AT2009" s="320">
        <f>_xll.qlIndexFixing($AU$1,AP2009,TRUE,_xll.ohTrigger(Trigger,Trigger1M))</f>
        <v>1.4099202288621207E-2</v>
      </c>
    </row>
    <row r="2010" spans="41:46" ht="11.25" customHeight="1" x14ac:dyDescent="0.25">
      <c r="AO2010" s="159" t="s">
        <v>90</v>
      </c>
      <c r="AP2010" s="158">
        <f>_xll.qlInterestRateIndexFixingDate(Currency&amp;"ibor"&amp;Tenor,AQ2010,Trigger)</f>
        <v>53384</v>
      </c>
      <c r="AQ2010" s="158">
        <f>_xll.qlCalendarAdvance(Calendar,AQ2009,AO2010,"f",,Trigger)</f>
        <v>53386</v>
      </c>
      <c r="AR2010" s="158">
        <f>_xll.qlInterestRateIndexMaturity(Currency&amp;"ibor"&amp;Tenor,AQ2010,Trigger)</f>
        <v>53416</v>
      </c>
      <c r="AS2010" s="320">
        <f>_xll.qlIndexFixing($AC$5,AP2010,TRUE,_xll.ohTrigger(Trigger,Trigger1M))</f>
        <v>1.4252662435473518E-2</v>
      </c>
      <c r="AT2010" s="320">
        <f>_xll.qlIndexFixing($AU$1,AP2010,TRUE,_xll.ohTrigger(Trigger,Trigger1M))</f>
        <v>1.4098185036971245E-2</v>
      </c>
    </row>
    <row r="2011" spans="41:46" ht="11.25" customHeight="1" x14ac:dyDescent="0.25">
      <c r="AO2011" s="159" t="s">
        <v>90</v>
      </c>
      <c r="AP2011" s="158">
        <f>_xll.qlInterestRateIndexFixingDate(Currency&amp;"ibor"&amp;Tenor,AQ2011,Trigger)</f>
        <v>53391</v>
      </c>
      <c r="AQ2011" s="158">
        <f>_xll.qlCalendarAdvance(Calendar,AQ2010,AO2011,"f",,Trigger)</f>
        <v>53393</v>
      </c>
      <c r="AR2011" s="158">
        <f>_xll.qlInterestRateIndexMaturity(Currency&amp;"ibor"&amp;Tenor,AQ2011,Trigger)</f>
        <v>53426</v>
      </c>
      <c r="AS2011" s="320">
        <f>_xll.qlIndexFixing($AC$5,AP2011,TRUE,_xll.ohTrigger(Trigger,Trigger1M))</f>
        <v>1.4256241142306695E-2</v>
      </c>
      <c r="AT2011" s="320">
        <f>_xll.qlIndexFixing($AU$1,AP2011,TRUE,_xll.ohTrigger(Trigger,Trigger1M))</f>
        <v>1.4097325697793974E-2</v>
      </c>
    </row>
    <row r="2012" spans="41:46" ht="11.25" customHeight="1" x14ac:dyDescent="0.25">
      <c r="AO2012" s="159" t="s">
        <v>90</v>
      </c>
      <c r="AP2012" s="158">
        <f>_xll.qlInterestRateIndexFixingDate(Currency&amp;"ibor"&amp;Tenor,AQ2012,Trigger)</f>
        <v>53398</v>
      </c>
      <c r="AQ2012" s="158">
        <f>_xll.qlCalendarAdvance(Calendar,AQ2011,AO2012,"f",,Trigger)</f>
        <v>53400</v>
      </c>
      <c r="AR2012" s="158">
        <f>_xll.qlInterestRateIndexMaturity(Currency&amp;"ibor"&amp;Tenor,AQ2012,Trigger)</f>
        <v>53433</v>
      </c>
      <c r="AS2012" s="320">
        <f>_xll.qlIndexFixing($AC$5,AP2012,TRUE,_xll.ohTrigger(Trigger,Trigger1M))</f>
        <v>1.4258491517899234E-2</v>
      </c>
      <c r="AT2012" s="320">
        <f>_xll.qlIndexFixing($AU$1,AP2012,TRUE,_xll.ohTrigger(Trigger,Trigger1M))</f>
        <v>1.4095923309925111E-2</v>
      </c>
    </row>
    <row r="2013" spans="41:46" ht="11.25" customHeight="1" x14ac:dyDescent="0.25">
      <c r="AO2013" s="159" t="s">
        <v>90</v>
      </c>
      <c r="AP2013" s="158">
        <f>_xll.qlInterestRateIndexFixingDate(Currency&amp;"ibor"&amp;Tenor,AQ2013,Trigger)</f>
        <v>53405</v>
      </c>
      <c r="AQ2013" s="158">
        <f>_xll.qlCalendarAdvance(Calendar,AQ2012,AO2013,"f",,Trigger)</f>
        <v>53407</v>
      </c>
      <c r="AR2013" s="158">
        <f>_xll.qlInterestRateIndexMaturity(Currency&amp;"ibor"&amp;Tenor,AQ2013,Trigger)</f>
        <v>53440</v>
      </c>
      <c r="AS2013" s="320">
        <f>_xll.qlIndexFixing($AC$5,AP2013,TRUE,_xll.ohTrigger(Trigger,Trigger1M))</f>
        <v>1.4260741893954433E-2</v>
      </c>
      <c r="AT2013" s="320">
        <f>_xll.qlIndexFixing($AU$1,AP2013,TRUE,_xll.ohTrigger(Trigger,Trigger1M))</f>
        <v>1.4094507650013391E-2</v>
      </c>
    </row>
    <row r="2014" spans="41:46" ht="11.25" customHeight="1" x14ac:dyDescent="0.25">
      <c r="AO2014" s="159" t="s">
        <v>90</v>
      </c>
      <c r="AP2014" s="158">
        <f>_xll.qlInterestRateIndexFixingDate(Currency&amp;"ibor"&amp;Tenor,AQ2014,Trigger)</f>
        <v>53408</v>
      </c>
      <c r="AQ2014" s="158">
        <f>_xll.qlCalendarAdvance(Calendar,AQ2013,AO2014,"f",,Trigger)</f>
        <v>53414</v>
      </c>
      <c r="AR2014" s="158">
        <f>_xll.qlInterestRateIndexMaturity(Currency&amp;"ibor"&amp;Tenor,AQ2014,Trigger)</f>
        <v>53447</v>
      </c>
      <c r="AS2014" s="320">
        <f>_xll.qlIndexFixing($AC$5,AP2014,TRUE,_xll.ohTrigger(Trigger,Trigger1M))</f>
        <v>1.4262992270474714E-2</v>
      </c>
      <c r="AT2014" s="320">
        <f>_xll.qlIndexFixing($AU$1,AP2014,TRUE,_xll.ohTrigger(Trigger,Trigger1M))</f>
        <v>1.4093078700182202E-2</v>
      </c>
    </row>
    <row r="2015" spans="41:46" ht="11.25" customHeight="1" x14ac:dyDescent="0.25">
      <c r="AO2015" s="159" t="s">
        <v>90</v>
      </c>
      <c r="AP2015" s="158">
        <f>_xll.qlInterestRateIndexFixingDate(Currency&amp;"ibor"&amp;Tenor,AQ2015,Trigger)</f>
        <v>53419</v>
      </c>
      <c r="AQ2015" s="158">
        <f>_xll.qlCalendarAdvance(Calendar,AQ2014,AO2015,"f",,Trigger)</f>
        <v>53421</v>
      </c>
      <c r="AR2015" s="158">
        <f>_xll.qlInterestRateIndexMaturity(Currency&amp;"ibor"&amp;Tenor,AQ2015,Trigger)</f>
        <v>53451</v>
      </c>
      <c r="AS2015" s="320">
        <f>_xll.qlIndexFixing($AC$5,AP2015,TRUE,_xll.ohTrigger(Trigger,Trigger1M))</f>
        <v>1.4263912979191495E-2</v>
      </c>
      <c r="AT2015" s="320">
        <f>_xll.qlIndexFixing($AU$1,AP2015,TRUE,_xll.ohTrigger(Trigger,Trigger1M))</f>
        <v>1.4091121719149946E-2</v>
      </c>
    </row>
    <row r="2016" spans="41:46" ht="11.25" customHeight="1" x14ac:dyDescent="0.25">
      <c r="AO2016" s="159" t="s">
        <v>90</v>
      </c>
      <c r="AP2016" s="158">
        <f>_xll.qlInterestRateIndexFixingDate(Currency&amp;"ibor"&amp;Tenor,AQ2016,Trigger)</f>
        <v>53426</v>
      </c>
      <c r="AQ2016" s="158">
        <f>_xll.qlCalendarAdvance(Calendar,AQ2015,AO2016,"f",,Trigger)</f>
        <v>53428</v>
      </c>
      <c r="AR2016" s="158">
        <f>_xll.qlInterestRateIndexMaturity(Currency&amp;"ibor"&amp;Tenor,AQ2016,Trigger)</f>
        <v>53458</v>
      </c>
      <c r="AS2016" s="320">
        <f>_xll.qlIndexFixing($AC$5,AP2016,TRUE,_xll.ohTrigger(Trigger,Trigger1M))</f>
        <v>1.4266163089199146E-2</v>
      </c>
      <c r="AT2016" s="320">
        <f>_xll.qlIndexFixing($AU$1,AP2016,TRUE,_xll.ohTrigger(Trigger,Trigger1M))</f>
        <v>1.4089669166178709E-2</v>
      </c>
    </row>
    <row r="2017" spans="41:46" ht="11.25" customHeight="1" x14ac:dyDescent="0.25">
      <c r="AO2017" s="159" t="s">
        <v>90</v>
      </c>
      <c r="AP2017" s="158">
        <f>_xll.qlInterestRateIndexFixingDate(Currency&amp;"ibor"&amp;Tenor,AQ2017,Trigger)</f>
        <v>53433</v>
      </c>
      <c r="AQ2017" s="158">
        <f>_xll.qlCalendarAdvance(Calendar,AQ2016,AO2017,"f",,Trigger)</f>
        <v>53435</v>
      </c>
      <c r="AR2017" s="158">
        <f>_xll.qlInterestRateIndexMaturity(Currency&amp;"ibor"&amp;Tenor,AQ2017,Trigger)</f>
        <v>53465</v>
      </c>
      <c r="AS2017" s="320">
        <f>_xll.qlIndexFixing($AC$5,AP2017,TRUE,_xll.ohTrigger(Trigger,Trigger1M))</f>
        <v>1.4261005184005526E-2</v>
      </c>
      <c r="AT2017" s="320">
        <f>_xll.qlIndexFixing($AU$1,AP2017,TRUE,_xll.ohTrigger(Trigger,Trigger1M))</f>
        <v>1.4088203275026245E-2</v>
      </c>
    </row>
    <row r="2018" spans="41:46" ht="11.25" customHeight="1" x14ac:dyDescent="0.25">
      <c r="AO2018" s="159" t="s">
        <v>90</v>
      </c>
      <c r="AP2018" s="158">
        <f>_xll.qlInterestRateIndexFixingDate(Currency&amp;"ibor"&amp;Tenor,AQ2018,Trigger)</f>
        <v>53440</v>
      </c>
      <c r="AQ2018" s="158">
        <f>_xll.qlCalendarAdvance(Calendar,AQ2017,AO2018,"f",,Trigger)</f>
        <v>53442</v>
      </c>
      <c r="AR2018" s="158">
        <f>_xll.qlInterestRateIndexMaturity(Currency&amp;"ibor"&amp;Tenor,AQ2018,Trigger)</f>
        <v>53472</v>
      </c>
      <c r="AS2018" s="320">
        <f>_xll.qlIndexFixing($AC$5,AP2018,TRUE,_xll.ohTrigger(Trigger,Trigger1M))</f>
        <v>1.4250278687160112E-2</v>
      </c>
      <c r="AT2018" s="320">
        <f>_xll.qlIndexFixing($AU$1,AP2018,TRUE,_xll.ohTrigger(Trigger,Trigger1M))</f>
        <v>1.4086724027808195E-2</v>
      </c>
    </row>
    <row r="2019" spans="41:46" ht="11.25" customHeight="1" x14ac:dyDescent="0.25">
      <c r="AO2019" s="159" t="s">
        <v>90</v>
      </c>
      <c r="AP2019" s="158">
        <f>_xll.qlInterestRateIndexFixingDate(Currency&amp;"ibor"&amp;Tenor,AQ2019,Trigger)</f>
        <v>53444</v>
      </c>
      <c r="AQ2019" s="158">
        <f>_xll.qlCalendarAdvance(Calendar,AQ2018,AO2019,"f",,Trigger)</f>
        <v>53449</v>
      </c>
      <c r="AR2019" s="158">
        <f>_xll.qlInterestRateIndexMaturity(Currency&amp;"ibor"&amp;Tenor,AQ2019,Trigger)</f>
        <v>53482</v>
      </c>
      <c r="AS2019" s="320">
        <f>_xll.qlIndexFixing($AC$5,AP2019,TRUE,_xll.ohTrigger(Trigger,Trigger1M))</f>
        <v>1.4238830489157197E-2</v>
      </c>
      <c r="AT2019" s="320">
        <f>_xll.qlIndexFixing($AU$1,AP2019,TRUE,_xll.ohTrigger(Trigger,Trigger1M))</f>
        <v>1.4085733976363975E-2</v>
      </c>
    </row>
    <row r="2020" spans="41:46" ht="11.25" customHeight="1" x14ac:dyDescent="0.25">
      <c r="AO2020" s="159" t="s">
        <v>90</v>
      </c>
      <c r="AP2020" s="158">
        <f>_xll.qlInterestRateIndexFixingDate(Currency&amp;"ibor"&amp;Tenor,AQ2020,Trigger)</f>
        <v>53454</v>
      </c>
      <c r="AQ2020" s="158">
        <f>_xll.qlCalendarAdvance(Calendar,AQ2019,AO2020,"f",,Trigger)</f>
        <v>53456</v>
      </c>
      <c r="AR2020" s="158">
        <f>_xll.qlInterestRateIndexMaturity(Currency&amp;"ibor"&amp;Tenor,AQ2020,Trigger)</f>
        <v>53489</v>
      </c>
      <c r="AS2020" s="320">
        <f>_xll.qlIndexFixing($AC$5,AP2020,TRUE,_xll.ohTrigger(Trigger,Trigger1M))</f>
        <v>1.4229247195723231E-2</v>
      </c>
      <c r="AT2020" s="320">
        <f>_xll.qlIndexFixing($AU$1,AP2020,TRUE,_xll.ohTrigger(Trigger,Trigger1M))</f>
        <v>1.4084224911512714E-2</v>
      </c>
    </row>
    <row r="2021" spans="41:46" ht="11.25" customHeight="1" x14ac:dyDescent="0.25">
      <c r="AO2021" s="159" t="s">
        <v>90</v>
      </c>
      <c r="AP2021" s="158">
        <f>_xll.qlInterestRateIndexFixingDate(Currency&amp;"ibor"&amp;Tenor,AQ2021,Trigger)</f>
        <v>53461</v>
      </c>
      <c r="AQ2021" s="158">
        <f>_xll.qlCalendarAdvance(Calendar,AQ2020,AO2021,"f",,Trigger)</f>
        <v>53463</v>
      </c>
      <c r="AR2021" s="158">
        <f>_xll.qlInterestRateIndexMaturity(Currency&amp;"ibor"&amp;Tenor,AQ2021,Trigger)</f>
        <v>53496</v>
      </c>
      <c r="AS2021" s="320">
        <f>_xll.qlIndexFixing($AC$5,AP2021,TRUE,_xll.ohTrigger(Trigger,Trigger1M))</f>
        <v>1.4223016416659625E-2</v>
      </c>
      <c r="AT2021" s="320">
        <f>_xll.qlIndexFixing($AU$1,AP2021,TRUE,_xll.ohTrigger(Trigger,Trigger1M))</f>
        <v>1.4082702431581497E-2</v>
      </c>
    </row>
    <row r="2022" spans="41:46" ht="11.25" customHeight="1" x14ac:dyDescent="0.25">
      <c r="AO2022" s="159" t="s">
        <v>90</v>
      </c>
      <c r="AP2022" s="158">
        <f>_xll.qlInterestRateIndexFixingDate(Currency&amp;"ibor"&amp;Tenor,AQ2022,Trigger)</f>
        <v>53468</v>
      </c>
      <c r="AQ2022" s="158">
        <f>_xll.qlCalendarAdvance(Calendar,AQ2021,AO2022,"f",,Trigger)</f>
        <v>53470</v>
      </c>
      <c r="AR2022" s="158">
        <f>_xll.qlInterestRateIndexMaturity(Currency&amp;"ibor"&amp;Tenor,AQ2022,Trigger)</f>
        <v>53503</v>
      </c>
      <c r="AS2022" s="320">
        <f>_xll.qlIndexFixing($AC$5,AP2022,TRUE,_xll.ohTrigger(Trigger,Trigger1M))</f>
        <v>1.4225198118165141E-2</v>
      </c>
      <c r="AT2022" s="320">
        <f>_xll.qlIndexFixing($AU$1,AP2022,TRUE,_xll.ohTrigger(Trigger,Trigger1M))</f>
        <v>1.4081166518686447E-2</v>
      </c>
    </row>
    <row r="2023" spans="41:46" ht="11.25" customHeight="1" x14ac:dyDescent="0.25">
      <c r="AO2023" s="159" t="s">
        <v>90</v>
      </c>
      <c r="AP2023" s="158">
        <f>_xll.qlInterestRateIndexFixingDate(Currency&amp;"ibor"&amp;Tenor,AQ2023,Trigger)</f>
        <v>53475</v>
      </c>
      <c r="AQ2023" s="158">
        <f>_xll.qlCalendarAdvance(Calendar,AQ2022,AO2023,"f",,Trigger)</f>
        <v>53477</v>
      </c>
      <c r="AR2023" s="158">
        <f>_xll.qlInterestRateIndexMaturity(Currency&amp;"ibor"&amp;Tenor,AQ2023,Trigger)</f>
        <v>53507</v>
      </c>
      <c r="AS2023" s="320">
        <f>_xll.qlIndexFixing($AC$5,AP2023,TRUE,_xll.ohTrigger(Trigger,Trigger1M))</f>
        <v>1.4226069357874849E-2</v>
      </c>
      <c r="AT2023" s="320">
        <f>_xll.qlIndexFixing($AU$1,AP2023,TRUE,_xll.ohTrigger(Trigger,Trigger1M))</f>
        <v>1.4079126825066623E-2</v>
      </c>
    </row>
    <row r="2024" spans="41:46" ht="11.25" customHeight="1" x14ac:dyDescent="0.25">
      <c r="AO2024" s="159" t="s">
        <v>90</v>
      </c>
      <c r="AP2024" s="158">
        <f>_xll.qlInterestRateIndexFixingDate(Currency&amp;"ibor"&amp;Tenor,AQ2024,Trigger)</f>
        <v>53482</v>
      </c>
      <c r="AQ2024" s="158">
        <f>_xll.qlCalendarAdvance(Calendar,AQ2023,AO2024,"f",,Trigger)</f>
        <v>53484</v>
      </c>
      <c r="AR2024" s="158">
        <f>_xll.qlInterestRateIndexMaturity(Currency&amp;"ibor"&amp;Tenor,AQ2024,Trigger)</f>
        <v>53514</v>
      </c>
      <c r="AS2024" s="320">
        <f>_xll.qlIndexFixing($AC$5,AP2024,TRUE,_xll.ohTrigger(Trigger,Trigger1M))</f>
        <v>1.4228250801663123E-2</v>
      </c>
      <c r="AT2024" s="320">
        <f>_xll.qlIndexFixing($AU$1,AP2024,TRUE,_xll.ohTrigger(Trigger,Trigger1M))</f>
        <v>1.4077567066040686E-2</v>
      </c>
    </row>
    <row r="2025" spans="41:46" ht="11.25" customHeight="1" x14ac:dyDescent="0.25">
      <c r="AO2025" s="159" t="s">
        <v>90</v>
      </c>
      <c r="AP2025" s="158">
        <f>_xll.qlInterestRateIndexFixingDate(Currency&amp;"ibor"&amp;Tenor,AQ2025,Trigger)</f>
        <v>53489</v>
      </c>
      <c r="AQ2025" s="158">
        <f>_xll.qlCalendarAdvance(Calendar,AQ2024,AO2025,"f",,Trigger)</f>
        <v>53491</v>
      </c>
      <c r="AR2025" s="158">
        <f>_xll.qlInterestRateIndexMaturity(Currency&amp;"ibor"&amp;Tenor,AQ2025,Trigger)</f>
        <v>53521</v>
      </c>
      <c r="AS2025" s="320">
        <f>_xll.qlIndexFixing($AC$5,AP2025,TRUE,_xll.ohTrigger(Trigger,Trigger1M))</f>
        <v>1.4230432245851077E-2</v>
      </c>
      <c r="AT2025" s="320">
        <f>_xll.qlIndexFixing($AU$1,AP2025,TRUE,_xll.ohTrigger(Trigger,Trigger1M))</f>
        <v>1.4075993825806599E-2</v>
      </c>
    </row>
    <row r="2026" spans="41:46" ht="11.25" customHeight="1" x14ac:dyDescent="0.25">
      <c r="AO2026" s="159" t="s">
        <v>90</v>
      </c>
      <c r="AP2026" s="158">
        <f>_xll.qlInterestRateIndexFixingDate(Currency&amp;"ibor"&amp;Tenor,AQ2026,Trigger)</f>
        <v>53496</v>
      </c>
      <c r="AQ2026" s="158">
        <f>_xll.qlCalendarAdvance(Calendar,AQ2025,AO2026,"f",,Trigger)</f>
        <v>53498</v>
      </c>
      <c r="AR2026" s="158">
        <f>_xll.qlInterestRateIndexMaturity(Currency&amp;"ibor"&amp;Tenor,AQ2026,Trigger)</f>
        <v>53528</v>
      </c>
      <c r="AS2026" s="320">
        <f>_xll.qlIndexFixing($AC$5,AP2026,TRUE,_xll.ohTrigger(Trigger,Trigger1M))</f>
        <v>1.4232613690433382E-2</v>
      </c>
      <c r="AT2026" s="320">
        <f>_xll.qlIndexFixing($AU$1,AP2026,TRUE,_xll.ohTrigger(Trigger,Trigger1M))</f>
        <v>1.4074407086487994E-2</v>
      </c>
    </row>
    <row r="2027" spans="41:46" ht="11.25" customHeight="1" x14ac:dyDescent="0.25">
      <c r="AO2027" s="159" t="s">
        <v>90</v>
      </c>
      <c r="AP2027" s="158">
        <f>_xll.qlInterestRateIndexFixingDate(Currency&amp;"ibor"&amp;Tenor,AQ2027,Trigger)</f>
        <v>53503</v>
      </c>
      <c r="AQ2027" s="158">
        <f>_xll.qlCalendarAdvance(Calendar,AQ2026,AO2027,"f",,Trigger)</f>
        <v>53505</v>
      </c>
      <c r="AR2027" s="158">
        <f>_xll.qlInterestRateIndexMaturity(Currency&amp;"ibor"&amp;Tenor,AQ2027,Trigger)</f>
        <v>53535</v>
      </c>
      <c r="AS2027" s="320">
        <f>_xll.qlIndexFixing($AC$5,AP2027,TRUE,_xll.ohTrigger(Trigger,Trigger1M))</f>
        <v>1.4234795135410039E-2</v>
      </c>
      <c r="AT2027" s="320">
        <f>_xll.qlIndexFixing($AU$1,AP2027,TRUE,_xll.ohTrigger(Trigger,Trigger1M))</f>
        <v>1.4072806830205842E-2</v>
      </c>
    </row>
    <row r="2028" spans="41:46" ht="11.25" customHeight="1" x14ac:dyDescent="0.25">
      <c r="AO2028" s="159" t="s">
        <v>90</v>
      </c>
      <c r="AP2028" s="158">
        <f>_xll.qlInterestRateIndexFixingDate(Currency&amp;"ibor"&amp;Tenor,AQ2028,Trigger)</f>
        <v>53510</v>
      </c>
      <c r="AQ2028" s="158">
        <f>_xll.qlCalendarAdvance(Calendar,AQ2027,AO2028,"f",,Trigger)</f>
        <v>53512</v>
      </c>
      <c r="AR2028" s="158">
        <f>_xll.qlInterestRateIndexMaturity(Currency&amp;"ibor"&amp;Tenor,AQ2028,Trigger)</f>
        <v>53545</v>
      </c>
      <c r="AS2028" s="320">
        <f>_xll.qlIndexFixing($AC$5,AP2028,TRUE,_xll.ohTrigger(Trigger,Trigger1M))</f>
        <v>1.42382883363497E-2</v>
      </c>
      <c r="AT2028" s="320">
        <f>_xll.qlIndexFixing($AU$1,AP2028,TRUE,_xll.ohTrigger(Trigger,Trigger1M))</f>
        <v>1.4071667947898351E-2</v>
      </c>
    </row>
    <row r="2029" spans="41:46" ht="11.25" customHeight="1" x14ac:dyDescent="0.25">
      <c r="AO2029" s="159" t="s">
        <v>90</v>
      </c>
      <c r="AP2029" s="158">
        <f>_xll.qlInterestRateIndexFixingDate(Currency&amp;"ibor"&amp;Tenor,AQ2029,Trigger)</f>
        <v>53517</v>
      </c>
      <c r="AQ2029" s="158">
        <f>_xll.qlCalendarAdvance(Calendar,AQ2028,AO2029,"f",,Trigger)</f>
        <v>53519</v>
      </c>
      <c r="AR2029" s="158">
        <f>_xll.qlInterestRateIndexMaturity(Currency&amp;"ibor"&amp;Tenor,AQ2029,Trigger)</f>
        <v>53552</v>
      </c>
      <c r="AS2029" s="320">
        <f>_xll.qlIndexFixing($AC$5,AP2029,TRUE,_xll.ohTrigger(Trigger,Trigger1M))</f>
        <v>1.4240470040902474E-2</v>
      </c>
      <c r="AT2029" s="320">
        <f>_xll.qlIndexFixing($AU$1,AP2029,TRUE,_xll.ohTrigger(Trigger,Trigger1M))</f>
        <v>1.4070037503655704E-2</v>
      </c>
    </row>
    <row r="2030" spans="41:46" ht="11.25" customHeight="1" x14ac:dyDescent="0.25">
      <c r="AO2030" s="159" t="s">
        <v>90</v>
      </c>
      <c r="AP2030" s="158">
        <f>_xll.qlInterestRateIndexFixingDate(Currency&amp;"ibor"&amp;Tenor,AQ2030,Trigger)</f>
        <v>53524</v>
      </c>
      <c r="AQ2030" s="158">
        <f>_xll.qlCalendarAdvance(Calendar,AQ2029,AO2030,"f",,Trigger)</f>
        <v>53526</v>
      </c>
      <c r="AR2030" s="158">
        <f>_xll.qlInterestRateIndexMaturity(Currency&amp;"ibor"&amp;Tenor,AQ2030,Trigger)</f>
        <v>53559</v>
      </c>
      <c r="AS2030" s="320">
        <f>_xll.qlIndexFixing($AC$5,AP2030,TRUE,_xll.ohTrigger(Trigger,Trigger1M))</f>
        <v>1.4242651745896109E-2</v>
      </c>
      <c r="AT2030" s="320">
        <f>_xll.qlIndexFixing($AU$1,AP2030,TRUE,_xll.ohTrigger(Trigger,Trigger1M))</f>
        <v>1.4068393483419393E-2</v>
      </c>
    </row>
    <row r="2031" spans="41:46" ht="11.25" customHeight="1" x14ac:dyDescent="0.25">
      <c r="AO2031" s="159" t="s">
        <v>90</v>
      </c>
      <c r="AP2031" s="158">
        <f>_xll.qlInterestRateIndexFixingDate(Currency&amp;"ibor"&amp;Tenor,AQ2031,Trigger)</f>
        <v>53531</v>
      </c>
      <c r="AQ2031" s="158">
        <f>_xll.qlCalendarAdvance(Calendar,AQ2030,AO2031,"f",,Trigger)</f>
        <v>53533</v>
      </c>
      <c r="AR2031" s="158">
        <f>_xll.qlInterestRateIndexMaturity(Currency&amp;"ibor"&amp;Tenor,AQ2031,Trigger)</f>
        <v>53566</v>
      </c>
      <c r="AS2031" s="320">
        <f>_xll.qlIndexFixing($AC$5,AP2031,TRUE,_xll.ohTrigger(Trigger,Trigger1M))</f>
        <v>1.4244833451323335E-2</v>
      </c>
      <c r="AT2031" s="320">
        <f>_xll.qlIndexFixing($AU$1,AP2031,TRUE,_xll.ohTrigger(Trigger,Trigger1M))</f>
        <v>1.4066735869307966E-2</v>
      </c>
    </row>
    <row r="2032" spans="41:46" ht="11.25" customHeight="1" x14ac:dyDescent="0.25">
      <c r="AO2032" s="159" t="s">
        <v>90</v>
      </c>
      <c r="AP2032" s="158">
        <f>_xll.qlInterestRateIndexFixingDate(Currency&amp;"ibor"&amp;Tenor,AQ2032,Trigger)</f>
        <v>53538</v>
      </c>
      <c r="AQ2032" s="158">
        <f>_xll.qlCalendarAdvance(Calendar,AQ2031,AO2032,"f",,Trigger)</f>
        <v>53540</v>
      </c>
      <c r="AR2032" s="158">
        <f>_xll.qlInterestRateIndexMaturity(Currency&amp;"ibor"&amp;Tenor,AQ2032,Trigger)</f>
        <v>53573</v>
      </c>
      <c r="AS2032" s="320">
        <f>_xll.qlIndexFixing($AC$5,AP2032,TRUE,_xll.ohTrigger(Trigger,Trigger1M))</f>
        <v>1.4247015157184155E-2</v>
      </c>
      <c r="AT2032" s="320">
        <f>_xll.qlIndexFixing($AU$1,AP2032,TRUE,_xll.ohTrigger(Trigger,Trigger1M))</f>
        <v>1.4065064643447237E-2</v>
      </c>
    </row>
    <row r="2033" spans="41:46" ht="11.25" customHeight="1" x14ac:dyDescent="0.25">
      <c r="AO2033" s="159" t="s">
        <v>90</v>
      </c>
      <c r="AP2033" s="158">
        <f>_xll.qlInterestRateIndexFixingDate(Currency&amp;"ibor"&amp;Tenor,AQ2033,Trigger)</f>
        <v>53545</v>
      </c>
      <c r="AQ2033" s="158">
        <f>_xll.qlCalendarAdvance(Calendar,AQ2032,AO2033,"f",,Trigger)</f>
        <v>53547</v>
      </c>
      <c r="AR2033" s="158">
        <f>_xll.qlInterestRateIndexMaturity(Currency&amp;"ibor"&amp;Tenor,AQ2033,Trigger)</f>
        <v>53580</v>
      </c>
      <c r="AS2033" s="320">
        <f>_xll.qlIndexFixing($AC$5,AP2033,TRUE,_xll.ohTrigger(Trigger,Trigger1M))</f>
        <v>1.4249196863485834E-2</v>
      </c>
      <c r="AT2033" s="320">
        <f>_xll.qlIndexFixing($AU$1,AP2033,TRUE,_xll.ohTrigger(Trigger,Trigger1M))</f>
        <v>1.4063379787948482E-2</v>
      </c>
    </row>
    <row r="2034" spans="41:46" ht="11.25" customHeight="1" x14ac:dyDescent="0.25">
      <c r="AO2034" s="159" t="s">
        <v>90</v>
      </c>
      <c r="AP2034" s="158">
        <f>_xll.qlInterestRateIndexFixingDate(Currency&amp;"ibor"&amp;Tenor,AQ2034,Trigger)</f>
        <v>53552</v>
      </c>
      <c r="AQ2034" s="158">
        <f>_xll.qlCalendarAdvance(Calendar,AQ2033,AO2034,"f",,Trigger)</f>
        <v>53554</v>
      </c>
      <c r="AR2034" s="158">
        <f>_xll.qlInterestRateIndexMaturity(Currency&amp;"ibor"&amp;Tenor,AQ2034,Trigger)</f>
        <v>53587</v>
      </c>
      <c r="AS2034" s="320">
        <f>_xll.qlIndexFixing($AC$5,AP2034,TRUE,_xll.ohTrigger(Trigger,Trigger1M))</f>
        <v>1.4251378570218683E-2</v>
      </c>
      <c r="AT2034" s="320">
        <f>_xll.qlIndexFixing($AU$1,AP2034,TRUE,_xll.ohTrigger(Trigger,Trigger1M))</f>
        <v>1.4061681284944784E-2</v>
      </c>
    </row>
    <row r="2035" spans="41:46" ht="11.25" customHeight="1" x14ac:dyDescent="0.25">
      <c r="AO2035" s="159" t="s">
        <v>90</v>
      </c>
      <c r="AP2035" s="158">
        <f>_xll.qlInterestRateIndexFixingDate(Currency&amp;"ibor"&amp;Tenor,AQ2035,Trigger)</f>
        <v>53559</v>
      </c>
      <c r="AQ2035" s="158">
        <f>_xll.qlCalendarAdvance(Calendar,AQ2034,AO2035,"f",,Trigger)</f>
        <v>53561</v>
      </c>
      <c r="AR2035" s="158">
        <f>_xll.qlInterestRateIndexMaturity(Currency&amp;"ibor"&amp;Tenor,AQ2035,Trigger)</f>
        <v>53594</v>
      </c>
      <c r="AS2035" s="320">
        <f>_xll.qlIndexFixing($AC$5,AP2035,TRUE,_xll.ohTrigger(Trigger,Trigger1M))</f>
        <v>1.425356027739239E-2</v>
      </c>
      <c r="AT2035" s="320">
        <f>_xll.qlIndexFixing($AU$1,AP2035,TRUE,_xll.ohTrigger(Trigger,Trigger1M))</f>
        <v>1.4059969116549841E-2</v>
      </c>
    </row>
    <row r="2036" spans="41:46" ht="11.25" customHeight="1" x14ac:dyDescent="0.25">
      <c r="AO2036" s="159" t="s">
        <v>90</v>
      </c>
      <c r="AP2036" s="158">
        <f>_xll.qlInterestRateIndexFixingDate(Currency&amp;"ibor"&amp;Tenor,AQ2036,Trigger)</f>
        <v>53566</v>
      </c>
      <c r="AQ2036" s="158">
        <f>_xll.qlCalendarAdvance(Calendar,AQ2035,AO2036,"f",,Trigger)</f>
        <v>53568</v>
      </c>
      <c r="AR2036" s="158">
        <f>_xll.qlInterestRateIndexMaturity(Currency&amp;"ibor"&amp;Tenor,AQ2036,Trigger)</f>
        <v>53598</v>
      </c>
      <c r="AS2036" s="320">
        <f>_xll.qlIndexFixing($AC$5,AP2036,TRUE,_xll.ohTrigger(Trigger,Trigger1M))</f>
        <v>1.4254428158044341E-2</v>
      </c>
      <c r="AT2036" s="320">
        <f>_xll.qlIndexFixing($AU$1,AP2036,TRUE,_xll.ohTrigger(Trigger,Trigger1M))</f>
        <v>1.4057793310538358E-2</v>
      </c>
    </row>
    <row r="2037" spans="41:46" ht="11.25" customHeight="1" x14ac:dyDescent="0.25">
      <c r="AO2037" s="159" t="s">
        <v>90</v>
      </c>
      <c r="AP2037" s="158">
        <f>_xll.qlInterestRateIndexFixingDate(Currency&amp;"ibor"&amp;Tenor,AQ2037,Trigger)</f>
        <v>53573</v>
      </c>
      <c r="AQ2037" s="158">
        <f>_xll.qlCalendarAdvance(Calendar,AQ2036,AO2037,"f",,Trigger)</f>
        <v>53575</v>
      </c>
      <c r="AR2037" s="158">
        <f>_xll.qlInterestRateIndexMaturity(Currency&amp;"ibor"&amp;Tenor,AQ2037,Trigger)</f>
        <v>53605</v>
      </c>
      <c r="AS2037" s="320">
        <f>_xll.qlIndexFixing($AC$5,AP2037,TRUE,_xll.ohTrigger(Trigger,Trigger1M))</f>
        <v>1.4256609606983162E-2</v>
      </c>
      <c r="AT2037" s="320">
        <f>_xll.qlIndexFixing($AU$1,AP2037,TRUE,_xll.ohTrigger(Trigger,Trigger1M))</f>
        <v>1.4056056901364578E-2</v>
      </c>
    </row>
    <row r="2038" spans="41:46" ht="11.25" customHeight="1" x14ac:dyDescent="0.25">
      <c r="AO2038" s="159" t="s">
        <v>90</v>
      </c>
      <c r="AP2038" s="158">
        <f>_xll.qlInterestRateIndexFixingDate(Currency&amp;"ibor"&amp;Tenor,AQ2038,Trigger)</f>
        <v>53580</v>
      </c>
      <c r="AQ2038" s="158">
        <f>_xll.qlCalendarAdvance(Calendar,AQ2037,AO2038,"f",,Trigger)</f>
        <v>53582</v>
      </c>
      <c r="AR2038" s="158">
        <f>_xll.qlInterestRateIndexMaturity(Currency&amp;"ibor"&amp;Tenor,AQ2038,Trigger)</f>
        <v>53612</v>
      </c>
      <c r="AS2038" s="320">
        <f>_xll.qlIndexFixing($AC$5,AP2038,TRUE,_xll.ohTrigger(Trigger,Trigger1M))</f>
        <v>1.4258791056318998E-2</v>
      </c>
      <c r="AT2038" s="320">
        <f>_xll.qlIndexFixing($AU$1,AP2038,TRUE,_xll.ohTrigger(Trigger,Trigger1M))</f>
        <v>1.4054306778579218E-2</v>
      </c>
    </row>
    <row r="2039" spans="41:46" ht="11.25" customHeight="1" x14ac:dyDescent="0.25">
      <c r="AO2039" s="159" t="s">
        <v>90</v>
      </c>
      <c r="AP2039" s="158">
        <f>_xll.qlInterestRateIndexFixingDate(Currency&amp;"ibor"&amp;Tenor,AQ2039,Trigger)</f>
        <v>53587</v>
      </c>
      <c r="AQ2039" s="158">
        <f>_xll.qlCalendarAdvance(Calendar,AQ2038,AO2039,"f",,Trigger)</f>
        <v>53589</v>
      </c>
      <c r="AR2039" s="158">
        <f>_xll.qlInterestRateIndexMaturity(Currency&amp;"ibor"&amp;Tenor,AQ2039,Trigger)</f>
        <v>53619</v>
      </c>
      <c r="AS2039" s="320">
        <f>_xll.qlIndexFixing($AC$5,AP2039,TRUE,_xll.ohTrigger(Trigger,Trigger1M))</f>
        <v>1.4260972506049185E-2</v>
      </c>
      <c r="AT2039" s="320">
        <f>_xll.qlIndexFixing($AU$1,AP2039,TRUE,_xll.ohTrigger(Trigger,Trigger1M))</f>
        <v>1.4052542924305911E-2</v>
      </c>
    </row>
    <row r="2040" spans="41:46" ht="11.25" customHeight="1" x14ac:dyDescent="0.25">
      <c r="AO2040" s="159" t="s">
        <v>90</v>
      </c>
      <c r="AP2040" s="158">
        <f>_xll.qlInterestRateIndexFixingDate(Currency&amp;"ibor"&amp;Tenor,AQ2040,Trigger)</f>
        <v>53594</v>
      </c>
      <c r="AQ2040" s="158">
        <f>_xll.qlCalendarAdvance(Calendar,AQ2039,AO2040,"f",,Trigger)</f>
        <v>53596</v>
      </c>
      <c r="AR2040" s="158">
        <f>_xll.qlInterestRateIndexMaturity(Currency&amp;"ibor"&amp;Tenor,AQ2040,Trigger)</f>
        <v>53626</v>
      </c>
      <c r="AS2040" s="320">
        <f>_xll.qlIndexFixing($AC$5,AP2040,TRUE,_xll.ohTrigger(Trigger,Trigger1M))</f>
        <v>1.4263153956176389E-2</v>
      </c>
      <c r="AT2040" s="320">
        <f>_xll.qlIndexFixing($AU$1,AP2040,TRUE,_xll.ohTrigger(Trigger,Trigger1M))</f>
        <v>1.4050765320662961E-2</v>
      </c>
    </row>
    <row r="2041" spans="41:46" ht="11.25" customHeight="1" x14ac:dyDescent="0.25">
      <c r="AO2041" s="159" t="s">
        <v>90</v>
      </c>
      <c r="AP2041" s="158">
        <f>_xll.qlInterestRateIndexFixingDate(Currency&amp;"ibor"&amp;Tenor,AQ2041,Trigger)</f>
        <v>53601</v>
      </c>
      <c r="AQ2041" s="158">
        <f>_xll.qlCalendarAdvance(Calendar,AQ2040,AO2041,"f",,Trigger)</f>
        <v>53603</v>
      </c>
      <c r="AR2041" s="158">
        <f>_xll.qlInterestRateIndexMaturity(Currency&amp;"ibor"&amp;Tenor,AQ2041,Trigger)</f>
        <v>53636</v>
      </c>
      <c r="AS2041" s="320">
        <f>_xll.qlIndexFixing($AC$5,AP2041,TRUE,_xll.ohTrigger(Trigger,Trigger1M))</f>
        <v>1.4266650529561888E-2</v>
      </c>
      <c r="AT2041" s="320">
        <f>_xll.qlIndexFixing($AU$1,AP2041,TRUE,_xll.ohTrigger(Trigger,Trigger1M))</f>
        <v>1.4049408131818261E-2</v>
      </c>
    </row>
    <row r="2042" spans="41:46" ht="11.25" customHeight="1" x14ac:dyDescent="0.25">
      <c r="AO2042" s="159" t="s">
        <v>90</v>
      </c>
      <c r="AP2042" s="158">
        <f>_xll.qlInterestRateIndexFixingDate(Currency&amp;"ibor"&amp;Tenor,AQ2042,Trigger)</f>
        <v>53608</v>
      </c>
      <c r="AQ2042" s="158">
        <f>_xll.qlCalendarAdvance(Calendar,AQ2041,AO2042,"f",,Trigger)</f>
        <v>53610</v>
      </c>
      <c r="AR2042" s="158">
        <f>_xll.qlInterestRateIndexMaturity(Currency&amp;"ibor"&amp;Tenor,AQ2042,Trigger)</f>
        <v>53643</v>
      </c>
      <c r="AS2042" s="320">
        <f>_xll.qlIndexFixing($AC$5,AP2042,TRUE,_xll.ohTrigger(Trigger,Trigger1M))</f>
        <v>1.4268832239782855E-2</v>
      </c>
      <c r="AT2042" s="320">
        <f>_xll.qlIndexFixing($AU$1,AP2042,TRUE,_xll.ohTrigger(Trigger,Trigger1M))</f>
        <v>1.4047599805100801E-2</v>
      </c>
    </row>
    <row r="2043" spans="41:46" ht="11.25" customHeight="1" x14ac:dyDescent="0.25">
      <c r="AO2043" s="159" t="s">
        <v>90</v>
      </c>
      <c r="AP2043" s="158">
        <f>_xll.qlInterestRateIndexFixingDate(Currency&amp;"ibor"&amp;Tenor,AQ2043,Trigger)</f>
        <v>53615</v>
      </c>
      <c r="AQ2043" s="158">
        <f>_xll.qlCalendarAdvance(Calendar,AQ2042,AO2043,"f",,Trigger)</f>
        <v>53617</v>
      </c>
      <c r="AR2043" s="158">
        <f>_xll.qlInterestRateIndexMaturity(Currency&amp;"ibor"&amp;Tenor,AQ2043,Trigger)</f>
        <v>53650</v>
      </c>
      <c r="AS2043" s="320">
        <f>_xll.qlIndexFixing($AC$5,AP2043,TRUE,_xll.ohTrigger(Trigger,Trigger1M))</f>
        <v>1.4271013950439839E-2</v>
      </c>
      <c r="AT2043" s="320">
        <f>_xll.qlIndexFixing($AU$1,AP2043,TRUE,_xll.ohTrigger(Trigger,Trigger1M))</f>
        <v>1.4045777669969537E-2</v>
      </c>
    </row>
    <row r="2044" spans="41:46" ht="11.25" customHeight="1" x14ac:dyDescent="0.25">
      <c r="AO2044" s="159" t="s">
        <v>90</v>
      </c>
      <c r="AP2044" s="158">
        <f>_xll.qlInterestRateIndexFixingDate(Currency&amp;"ibor"&amp;Tenor,AQ2044,Trigger)</f>
        <v>53622</v>
      </c>
      <c r="AQ2044" s="158">
        <f>_xll.qlCalendarAdvance(Calendar,AQ2043,AO2044,"f",,Trigger)</f>
        <v>53624</v>
      </c>
      <c r="AR2044" s="158">
        <f>_xll.qlInterestRateIndexMaturity(Currency&amp;"ibor"&amp;Tenor,AQ2044,Trigger)</f>
        <v>53657</v>
      </c>
      <c r="AS2044" s="320">
        <f>_xll.qlIndexFixing($AC$5,AP2044,TRUE,_xll.ohTrigger(Trigger,Trigger1M))</f>
        <v>1.4273195661530413E-2</v>
      </c>
      <c r="AT2044" s="320">
        <f>_xll.qlIndexFixing($AU$1,AP2044,TRUE,_xll.ohTrigger(Trigger,Trigger1M))</f>
        <v>1.4043941708543011E-2</v>
      </c>
    </row>
    <row r="2045" spans="41:46" ht="11.25" customHeight="1" x14ac:dyDescent="0.25">
      <c r="AO2045" s="159" t="s">
        <v>90</v>
      </c>
      <c r="AP2045" s="158">
        <f>_xll.qlInterestRateIndexFixingDate(Currency&amp;"ibor"&amp;Tenor,AQ2045,Trigger)</f>
        <v>53629</v>
      </c>
      <c r="AQ2045" s="158">
        <f>_xll.qlCalendarAdvance(Calendar,AQ2044,AO2045,"f",,Trigger)</f>
        <v>53631</v>
      </c>
      <c r="AR2045" s="158">
        <f>_xll.qlInterestRateIndexMaturity(Currency&amp;"ibor"&amp;Tenor,AQ2045,Trigger)</f>
        <v>53661</v>
      </c>
      <c r="AS2045" s="320">
        <f>_xll.qlIndexFixing($AC$5,AP2045,TRUE,_xll.ohTrigger(Trigger,Trigger1M))</f>
        <v>1.4274061212756983E-2</v>
      </c>
      <c r="AT2045" s="320">
        <f>_xll.qlIndexFixing($AU$1,AP2045,TRUE,_xll.ohTrigger(Trigger,Trigger1M))</f>
        <v>1.4041670436249376E-2</v>
      </c>
    </row>
    <row r="2046" spans="41:46" ht="11.25" customHeight="1" x14ac:dyDescent="0.25">
      <c r="AO2046" s="159" t="s">
        <v>90</v>
      </c>
      <c r="AP2046" s="158">
        <f>_xll.qlInterestRateIndexFixingDate(Currency&amp;"ibor"&amp;Tenor,AQ2046,Trigger)</f>
        <v>53636</v>
      </c>
      <c r="AQ2046" s="158">
        <f>_xll.qlCalendarAdvance(Calendar,AQ2045,AO2046,"f",,Trigger)</f>
        <v>53638</v>
      </c>
      <c r="AR2046" s="158">
        <f>_xll.qlInterestRateIndexMaturity(Currency&amp;"ibor"&amp;Tenor,AQ2046,Trigger)</f>
        <v>53668</v>
      </c>
      <c r="AS2046" s="320">
        <f>_xll.qlIndexFixing($AC$5,AP2046,TRUE,_xll.ohTrigger(Trigger,Trigger1M))</f>
        <v>1.4276242665260952E-2</v>
      </c>
      <c r="AT2046" s="320">
        <f>_xll.qlIndexFixing($AU$1,AP2046,TRUE,_xll.ohTrigger(Trigger,Trigger1M))</f>
        <v>1.4039809960992855E-2</v>
      </c>
    </row>
    <row r="2047" spans="41:46" ht="11.25" customHeight="1" x14ac:dyDescent="0.25">
      <c r="AO2047" s="159" t="s">
        <v>90</v>
      </c>
      <c r="AP2047" s="158">
        <f>_xll.qlInterestRateIndexFixingDate(Currency&amp;"ibor"&amp;Tenor,AQ2047,Trigger)</f>
        <v>53643</v>
      </c>
      <c r="AQ2047" s="158">
        <f>_xll.qlCalendarAdvance(Calendar,AQ2046,AO2047,"f",,Trigger)</f>
        <v>53645</v>
      </c>
      <c r="AR2047" s="158">
        <f>_xll.qlInterestRateIndexMaturity(Currency&amp;"ibor"&amp;Tenor,AQ2047,Trigger)</f>
        <v>53675</v>
      </c>
      <c r="AS2047" s="320">
        <f>_xll.qlIndexFixing($AC$5,AP2047,TRUE,_xll.ohTrigger(Trigger,Trigger1M))</f>
        <v>1.4278424118161936E-2</v>
      </c>
      <c r="AT2047" s="320">
        <f>_xll.qlIndexFixing($AU$1,AP2047,TRUE,_xll.ohTrigger(Trigger,Trigger1M))</f>
        <v>1.4037935611226793E-2</v>
      </c>
    </row>
    <row r="2048" spans="41:46" ht="11.25" customHeight="1" x14ac:dyDescent="0.25">
      <c r="AO2048" s="159" t="s">
        <v>90</v>
      </c>
      <c r="AP2048" s="158">
        <f>_xll.qlInterestRateIndexFixingDate(Currency&amp;"ibor"&amp;Tenor,AQ2048,Trigger)</f>
        <v>53650</v>
      </c>
      <c r="AQ2048" s="158">
        <f>_xll.qlCalendarAdvance(Calendar,AQ2047,AO2048,"f",,Trigger)</f>
        <v>53652</v>
      </c>
      <c r="AR2048" s="158">
        <f>_xll.qlInterestRateIndexMaturity(Currency&amp;"ibor"&amp;Tenor,AQ2048,Trigger)</f>
        <v>53682</v>
      </c>
      <c r="AS2048" s="320">
        <f>_xll.qlIndexFixing($AC$5,AP2048,TRUE,_xll.ohTrigger(Trigger,Trigger1M))</f>
        <v>1.4280605571457272E-2</v>
      </c>
      <c r="AT2048" s="320">
        <f>_xll.qlIndexFixing($AU$1,AP2048,TRUE,_xll.ohTrigger(Trigger,Trigger1M))</f>
        <v>1.403604736908548E-2</v>
      </c>
    </row>
    <row r="2049" spans="41:46" ht="11.25" customHeight="1" x14ac:dyDescent="0.25">
      <c r="AO2049" s="159" t="s">
        <v>90</v>
      </c>
      <c r="AP2049" s="158">
        <f>_xll.qlInterestRateIndexFixingDate(Currency&amp;"ibor"&amp;Tenor,AQ2049,Trigger)</f>
        <v>53657</v>
      </c>
      <c r="AQ2049" s="158">
        <f>_xll.qlCalendarAdvance(Calendar,AQ2048,AO2049,"f",,Trigger)</f>
        <v>53659</v>
      </c>
      <c r="AR2049" s="158">
        <f>_xll.qlInterestRateIndexMaturity(Currency&amp;"ibor"&amp;Tenor,AQ2049,Trigger)</f>
        <v>53689</v>
      </c>
      <c r="AS2049" s="320">
        <f>_xll.qlIndexFixing($AC$5,AP2049,TRUE,_xll.ohTrigger(Trigger,Trigger1M))</f>
        <v>1.4282787025149624E-2</v>
      </c>
      <c r="AT2049" s="320">
        <f>_xll.qlIndexFixing($AU$1,AP2049,TRUE,_xll.ohTrigger(Trigger,Trigger1M))</f>
        <v>1.4034145216684557E-2</v>
      </c>
    </row>
    <row r="2050" spans="41:46" ht="11.25" customHeight="1" x14ac:dyDescent="0.25">
      <c r="AO2050" s="159" t="s">
        <v>90</v>
      </c>
      <c r="AP2050" s="158">
        <f>_xll.qlInterestRateIndexFixingDate(Currency&amp;"ibor"&amp;Tenor,AQ2050,Trigger)</f>
        <v>53664</v>
      </c>
      <c r="AQ2050" s="158">
        <f>_xll.qlCalendarAdvance(Calendar,AQ2049,AO2050,"f",,Trigger)</f>
        <v>53666</v>
      </c>
      <c r="AR2050" s="158">
        <f>_xll.qlInterestRateIndexMaturity(Currency&amp;"ibor"&amp;Tenor,AQ2050,Trigger)</f>
        <v>53699</v>
      </c>
      <c r="AS2050" s="320">
        <f>_xll.qlIndexFixing($AC$5,AP2050,TRUE,_xll.ohTrigger(Trigger,Trigger1M))</f>
        <v>1.4286285937235023E-2</v>
      </c>
      <c r="AT2050" s="320">
        <f>_xll.qlIndexFixing($AU$1,AP2050,TRUE,_xll.ohTrigger(Trigger,Trigger1M))</f>
        <v>1.4032634586630299E-2</v>
      </c>
    </row>
    <row r="2051" spans="41:46" ht="11.25" customHeight="1" x14ac:dyDescent="0.25">
      <c r="AO2051" s="159" t="s">
        <v>90</v>
      </c>
      <c r="AP2051" s="158">
        <f>_xll.qlInterestRateIndexFixingDate(Currency&amp;"ibor"&amp;Tenor,AQ2051,Trigger)</f>
        <v>53671</v>
      </c>
      <c r="AQ2051" s="158">
        <f>_xll.qlCalendarAdvance(Calendar,AQ2050,AO2051,"f",,Trigger)</f>
        <v>53673</v>
      </c>
      <c r="AR2051" s="158">
        <f>_xll.qlInterestRateIndexMaturity(Currency&amp;"ibor"&amp;Tenor,AQ2051,Trigger)</f>
        <v>53706</v>
      </c>
      <c r="AS2051" s="320">
        <f>_xll.qlIndexFixing($AC$5,AP2051,TRUE,_xll.ohTrigger(Trigger,Trigger1M))</f>
        <v>1.4288467651377703E-2</v>
      </c>
      <c r="AT2051" s="320">
        <f>_xll.qlIndexFixing($AU$1,AP2051,TRUE,_xll.ohTrigger(Trigger,Trigger1M))</f>
        <v>1.4030701340560402E-2</v>
      </c>
    </row>
    <row r="2052" spans="41:46" ht="11.25" customHeight="1" x14ac:dyDescent="0.25">
      <c r="AO2052" s="159" t="s">
        <v>90</v>
      </c>
      <c r="AP2052" s="158">
        <f>_xll.qlInterestRateIndexFixingDate(Currency&amp;"ibor"&amp;Tenor,AQ2052,Trigger)</f>
        <v>53678</v>
      </c>
      <c r="AQ2052" s="158">
        <f>_xll.qlCalendarAdvance(Calendar,AQ2051,AO2052,"f",,Trigger)</f>
        <v>53680</v>
      </c>
      <c r="AR2052" s="158">
        <f>_xll.qlInterestRateIndexMaturity(Currency&amp;"ibor"&amp;Tenor,AQ2052,Trigger)</f>
        <v>53713</v>
      </c>
      <c r="AS2052" s="320">
        <f>_xll.qlIndexFixing($AC$5,AP2052,TRUE,_xll.ohTrigger(Trigger,Trigger1M))</f>
        <v>1.4290649365953974E-2</v>
      </c>
      <c r="AT2052" s="320">
        <f>_xll.qlIndexFixing($AU$1,AP2052,TRUE,_xll.ohTrigger(Trigger,Trigger1M))</f>
        <v>1.4028754125172684E-2</v>
      </c>
    </row>
    <row r="2053" spans="41:46" ht="11.25" customHeight="1" x14ac:dyDescent="0.25">
      <c r="AO2053" s="159" t="s">
        <v>90</v>
      </c>
      <c r="AP2053" s="158">
        <f>_xll.qlInterestRateIndexFixingDate(Currency&amp;"ibor"&amp;Tenor,AQ2053,Trigger)</f>
        <v>53682</v>
      </c>
      <c r="AQ2053" s="158">
        <f>_xll.qlCalendarAdvance(Calendar,AQ2052,AO2053,"f",,Trigger)</f>
        <v>53688</v>
      </c>
      <c r="AR2053" s="158">
        <f>_xll.qlInterestRateIndexMaturity(Currency&amp;"ibor"&amp;Tenor,AQ2053,Trigger)</f>
        <v>53720</v>
      </c>
      <c r="AS2053" s="320">
        <f>_xll.qlIndexFixing($AC$5,AP2053,TRUE,_xll.ohTrigger(Trigger,Trigger1M))</f>
        <v>1.4292703309976562E-2</v>
      </c>
      <c r="AT2053" s="320">
        <f>_xll.qlIndexFixing($AU$1,AP2053,TRUE,_xll.ohTrigger(Trigger,Trigger1M))</f>
        <v>1.4026379936044886E-2</v>
      </c>
    </row>
    <row r="2054" spans="41:46" ht="11.25" customHeight="1" x14ac:dyDescent="0.25">
      <c r="AO2054" s="159" t="s">
        <v>90</v>
      </c>
      <c r="AP2054" s="158">
        <f>_xll.qlInterestRateIndexFixingDate(Currency&amp;"ibor"&amp;Tenor,AQ2054,Trigger)</f>
        <v>53692</v>
      </c>
      <c r="AQ2054" s="158">
        <f>_xll.qlCalendarAdvance(Calendar,AQ2053,AO2054,"f",,Trigger)</f>
        <v>53695</v>
      </c>
      <c r="AR2054" s="158">
        <f>_xll.qlInterestRateIndexMaturity(Currency&amp;"ibor"&amp;Tenor,AQ2054,Trigger)</f>
        <v>53727</v>
      </c>
      <c r="AS2054" s="320">
        <f>_xll.qlIndexFixing($AC$5,AP2054,TRUE,_xll.ohTrigger(Trigger,Trigger1M))</f>
        <v>1.4294884938886587E-2</v>
      </c>
      <c r="AT2054" s="320">
        <f>_xll.qlIndexFixing($AU$1,AP2054,TRUE,_xll.ohTrigger(Trigger,Trigger1M))</f>
        <v>1.4024403805275865E-2</v>
      </c>
    </row>
    <row r="2055" spans="41:46" ht="11.25" customHeight="1" x14ac:dyDescent="0.25">
      <c r="AO2055" s="159" t="s">
        <v>90</v>
      </c>
      <c r="AP2055" s="158">
        <f>_xll.qlInterestRateIndexFixingDate(Currency&amp;"ibor"&amp;Tenor,AQ2055,Trigger)</f>
        <v>53700</v>
      </c>
      <c r="AQ2055" s="158">
        <f>_xll.qlCalendarAdvance(Calendar,AQ2054,AO2055,"f",,Trigger)</f>
        <v>53702</v>
      </c>
      <c r="AR2055" s="158">
        <f>_xll.qlInterestRateIndexMaturity(Currency&amp;"ibor"&amp;Tenor,AQ2055,Trigger)</f>
        <v>53734</v>
      </c>
      <c r="AS2055" s="320">
        <f>_xll.qlIndexFixing($AC$5,AP2055,TRUE,_xll.ohTrigger(Trigger,Trigger1M))</f>
        <v>1.4297066568223771E-2</v>
      </c>
      <c r="AT2055" s="320">
        <f>_xll.qlIndexFixing($AU$1,AP2055,TRUE,_xll.ohTrigger(Trigger,Trigger1M))</f>
        <v>1.4022413650814636E-2</v>
      </c>
    </row>
    <row r="2056" spans="41:46" ht="11.25" customHeight="1" x14ac:dyDescent="0.25">
      <c r="AO2056" s="159" t="s">
        <v>90</v>
      </c>
      <c r="AP2056" s="158">
        <f>_xll.qlInterestRateIndexFixingDate(Currency&amp;"ibor"&amp;Tenor,AQ2056,Trigger)</f>
        <v>53707</v>
      </c>
      <c r="AQ2056" s="158">
        <f>_xll.qlCalendarAdvance(Calendar,AQ2055,AO2056,"f",,Trigger)</f>
        <v>53709</v>
      </c>
      <c r="AR2056" s="158">
        <f>_xll.qlInterestRateIndexMaturity(Currency&amp;"ibor"&amp;Tenor,AQ2056,Trigger)</f>
        <v>53741</v>
      </c>
      <c r="AS2056" s="320">
        <f>_xll.qlIndexFixing($AC$5,AP2056,TRUE,_xll.ohTrigger(Trigger,Trigger1M))</f>
        <v>1.4299248197980619E-2</v>
      </c>
      <c r="AT2056" s="320">
        <f>_xll.qlIndexFixing($AU$1,AP2056,TRUE,_xll.ohTrigger(Trigger,Trigger1M))</f>
        <v>1.4020409454785498E-2</v>
      </c>
    </row>
    <row r="2057" spans="41:46" ht="11.25" customHeight="1" x14ac:dyDescent="0.25">
      <c r="AO2057" s="159" t="s">
        <v>90</v>
      </c>
      <c r="AP2057" s="158">
        <f>_xll.qlInterestRateIndexFixingDate(Currency&amp;"ibor"&amp;Tenor,AQ2057,Trigger)</f>
        <v>53714</v>
      </c>
      <c r="AQ2057" s="158">
        <f>_xll.qlCalendarAdvance(Calendar,AQ2056,AO2057,"f",,Trigger)</f>
        <v>53716</v>
      </c>
      <c r="AR2057" s="158">
        <f>_xll.qlInterestRateIndexMaturity(Currency&amp;"ibor"&amp;Tenor,AQ2057,Trigger)</f>
        <v>53748</v>
      </c>
      <c r="AS2057" s="320">
        <f>_xll.qlIndexFixing($AC$5,AP2057,TRUE,_xll.ohTrigger(Trigger,Trigger1M))</f>
        <v>1.4301429828159629E-2</v>
      </c>
      <c r="AT2057" s="320">
        <f>_xll.qlIndexFixing($AU$1,AP2057,TRUE,_xll.ohTrigger(Trigger,Trigger1M))</f>
        <v>1.4018391199310254E-2</v>
      </c>
    </row>
    <row r="2058" spans="41:46" ht="11.25" customHeight="1" x14ac:dyDescent="0.25">
      <c r="AO2058" s="159" t="s">
        <v>90</v>
      </c>
      <c r="AP2058" s="158">
        <f>_xll.qlInterestRateIndexFixingDate(Currency&amp;"ibor"&amp;Tenor,AQ2058,Trigger)</f>
        <v>53721</v>
      </c>
      <c r="AQ2058" s="158">
        <f>_xll.qlCalendarAdvance(Calendar,AQ2057,AO2058,"f",,Trigger)</f>
        <v>53723</v>
      </c>
      <c r="AR2058" s="158">
        <f>_xll.qlInterestRateIndexMaturity(Currency&amp;"ibor"&amp;Tenor,AQ2058,Trigger)</f>
        <v>53751</v>
      </c>
      <c r="AS2058" s="320">
        <f>_xll.qlIndexFixing($AC$5,AP2058,TRUE,_xll.ohTrigger(Trigger,Trigger1M))</f>
        <v>1.430185214679826E-2</v>
      </c>
      <c r="AT2058" s="320">
        <f>_xll.qlIndexFixing($AU$1,AP2058,TRUE,_xll.ohTrigger(Trigger,Trigger1M))</f>
        <v>1.4015852829597972E-2</v>
      </c>
    </row>
    <row r="2059" spans="41:46" ht="11.25" customHeight="1" x14ac:dyDescent="0.25">
      <c r="AO2059" s="159" t="s">
        <v>90</v>
      </c>
      <c r="AP2059" s="158">
        <f>_xll.qlInterestRateIndexFixingDate(Currency&amp;"ibor"&amp;Tenor,AQ2059,Trigger)</f>
        <v>53728</v>
      </c>
      <c r="AQ2059" s="158">
        <f>_xll.qlCalendarAdvance(Calendar,AQ2058,AO2059,"f",,Trigger)</f>
        <v>53730</v>
      </c>
      <c r="AR2059" s="158">
        <f>_xll.qlInterestRateIndexMaturity(Currency&amp;"ibor"&amp;Tenor,AQ2059,Trigger)</f>
        <v>53758</v>
      </c>
      <c r="AS2059" s="320">
        <f>_xll.qlIndexFixing($AC$5,AP2059,TRUE,_xll.ohTrigger(Trigger,Trigger1M))</f>
        <v>1.4304033431214209E-2</v>
      </c>
      <c r="AT2059" s="320">
        <f>_xll.qlIndexFixing($AU$1,AP2059,TRUE,_xll.ohTrigger(Trigger,Trigger1M))</f>
        <v>1.4013810752122284E-2</v>
      </c>
    </row>
    <row r="2060" spans="41:46" ht="11.25" customHeight="1" x14ac:dyDescent="0.25">
      <c r="AO2060" s="159" t="s">
        <v>90</v>
      </c>
      <c r="AP2060" s="158">
        <f>_xll.qlInterestRateIndexFixingDate(Currency&amp;"ibor"&amp;Tenor,AQ2060,Trigger)</f>
        <v>53735</v>
      </c>
      <c r="AQ2060" s="158">
        <f>_xll.qlCalendarAdvance(Calendar,AQ2059,AO2060,"f",,Trigger)</f>
        <v>53737</v>
      </c>
      <c r="AR2060" s="158">
        <f>_xll.qlInterestRateIndexMaturity(Currency&amp;"ibor"&amp;Tenor,AQ2060,Trigger)</f>
        <v>53765</v>
      </c>
      <c r="AS2060" s="320">
        <f>_xll.qlIndexFixing($AC$5,AP2060,TRUE,_xll.ohTrigger(Trigger,Trigger1M))</f>
        <v>1.4306214715998435E-2</v>
      </c>
      <c r="AT2060" s="320">
        <f>_xll.qlIndexFixing($AU$1,AP2060,TRUE,_xll.ohTrigger(Trigger,Trigger1M))</f>
        <v>1.4011754568824371E-2</v>
      </c>
    </row>
    <row r="2061" spans="41:46" ht="11.25" customHeight="1" x14ac:dyDescent="0.25">
      <c r="AO2061" s="159" t="s">
        <v>90</v>
      </c>
      <c r="AP2061" s="158">
        <f>_xll.qlInterestRateIndexFixingDate(Currency&amp;"ibor"&amp;Tenor,AQ2061,Trigger)</f>
        <v>53742</v>
      </c>
      <c r="AQ2061" s="158">
        <f>_xll.qlCalendarAdvance(Calendar,AQ2060,AO2061,"f",,Trigger)</f>
        <v>53744</v>
      </c>
      <c r="AR2061" s="158">
        <f>_xll.qlInterestRateIndexMaturity(Currency&amp;"ibor"&amp;Tenor,AQ2061,Trigger)</f>
        <v>53772</v>
      </c>
      <c r="AS2061" s="320">
        <f>_xll.qlIndexFixing($AC$5,AP2061,TRUE,_xll.ohTrigger(Trigger,Trigger1M))</f>
        <v>1.4308396001156647E-2</v>
      </c>
      <c r="AT2061" s="320">
        <f>_xll.qlIndexFixing($AU$1,AP2061,TRUE,_xll.ohTrigger(Trigger,Trigger1M))</f>
        <v>1.4009684261835671E-2</v>
      </c>
    </row>
    <row r="2062" spans="41:46" ht="11.25" customHeight="1" x14ac:dyDescent="0.25">
      <c r="AO2062" s="159" t="s">
        <v>90</v>
      </c>
      <c r="AP2062" s="158">
        <f>_xll.qlInterestRateIndexFixingDate(Currency&amp;"ibor"&amp;Tenor,AQ2062,Trigger)</f>
        <v>53749</v>
      </c>
      <c r="AQ2062" s="158">
        <f>_xll.qlCalendarAdvance(Calendar,AQ2061,AO2062,"f",,Trigger)</f>
        <v>53751</v>
      </c>
      <c r="AR2062" s="158">
        <f>_xll.qlInterestRateIndexMaturity(Currency&amp;"ibor"&amp;Tenor,AQ2062,Trigger)</f>
        <v>53780</v>
      </c>
      <c r="AS2062" s="320">
        <f>_xll.qlIndexFixing($AC$5,AP2062,TRUE,_xll.ohTrigger(Trigger,Trigger1M))</f>
        <v>1.431101743148709E-2</v>
      </c>
      <c r="AT2062" s="320">
        <f>_xll.qlIndexFixing($AU$1,AP2062,TRUE,_xll.ohTrigger(Trigger,Trigger1M))</f>
        <v>1.4007722112740349E-2</v>
      </c>
    </row>
    <row r="2063" spans="41:46" ht="11.25" customHeight="1" x14ac:dyDescent="0.25">
      <c r="AO2063" s="159" t="s">
        <v>90</v>
      </c>
      <c r="AP2063" s="158">
        <f>_xll.qlInterestRateIndexFixingDate(Currency&amp;"ibor"&amp;Tenor,AQ2063,Trigger)</f>
        <v>53756</v>
      </c>
      <c r="AQ2063" s="158">
        <f>_xll.qlCalendarAdvance(Calendar,AQ2062,AO2063,"f",,Trigger)</f>
        <v>53758</v>
      </c>
      <c r="AR2063" s="158">
        <f>_xll.qlInterestRateIndexMaturity(Currency&amp;"ibor"&amp;Tenor,AQ2063,Trigger)</f>
        <v>53790</v>
      </c>
      <c r="AS2063" s="320">
        <f>_xll.qlIndexFixing($AC$5,AP2063,TRUE,_xll.ohTrigger(Trigger,Trigger1M))</f>
        <v>1.4314519618114085E-2</v>
      </c>
      <c r="AT2063" s="320">
        <f>_xll.qlIndexFixing($AU$1,AP2063,TRUE,_xll.ohTrigger(Trigger,Trigger1M))</f>
        <v>1.4005985417018807E-2</v>
      </c>
    </row>
    <row r="2064" spans="41:46" ht="11.25" customHeight="1" x14ac:dyDescent="0.25">
      <c r="AO2064" s="159" t="s">
        <v>90</v>
      </c>
      <c r="AP2064" s="158">
        <f>_xll.qlInterestRateIndexFixingDate(Currency&amp;"ibor"&amp;Tenor,AQ2064,Trigger)</f>
        <v>53763</v>
      </c>
      <c r="AQ2064" s="158">
        <f>_xll.qlCalendarAdvance(Calendar,AQ2063,AO2064,"f",,Trigger)</f>
        <v>53765</v>
      </c>
      <c r="AR2064" s="158">
        <f>_xll.qlInterestRateIndexMaturity(Currency&amp;"ibor"&amp;Tenor,AQ2064,Trigger)</f>
        <v>53798</v>
      </c>
      <c r="AS2064" s="320">
        <f>_xll.qlIndexFixing($AC$5,AP2064,TRUE,_xll.ohTrigger(Trigger,Trigger1M))</f>
        <v>1.4317141649174466E-2</v>
      </c>
      <c r="AT2064" s="320">
        <f>_xll.qlIndexFixing($AU$1,AP2064,TRUE,_xll.ohTrigger(Trigger,Trigger1M))</f>
        <v>1.4003987947286009E-2</v>
      </c>
    </row>
    <row r="2065" spans="41:46" ht="11.25" customHeight="1" x14ac:dyDescent="0.25">
      <c r="AO2065" s="159" t="s">
        <v>90</v>
      </c>
      <c r="AP2065" s="158">
        <f>_xll.qlInterestRateIndexFixingDate(Currency&amp;"ibor"&amp;Tenor,AQ2065,Trigger)</f>
        <v>53770</v>
      </c>
      <c r="AQ2065" s="158">
        <f>_xll.qlCalendarAdvance(Calendar,AQ2064,AO2065,"f",,Trigger)</f>
        <v>53772</v>
      </c>
      <c r="AR2065" s="158">
        <f>_xll.qlInterestRateIndexMaturity(Currency&amp;"ibor"&amp;Tenor,AQ2065,Trigger)</f>
        <v>53804</v>
      </c>
      <c r="AS2065" s="320">
        <f>_xll.qlIndexFixing($AC$5,AP2065,TRUE,_xll.ohTrigger(Trigger,Trigger1M))</f>
        <v>1.4318882884812034E-2</v>
      </c>
      <c r="AT2065" s="320">
        <f>_xll.qlIndexFixing($AU$1,AP2065,TRUE,_xll.ohTrigger(Trigger,Trigger1M))</f>
        <v>1.4001736870286885E-2</v>
      </c>
    </row>
    <row r="2066" spans="41:46" ht="11.25" customHeight="1" x14ac:dyDescent="0.25">
      <c r="AO2066" s="159" t="s">
        <v>90</v>
      </c>
      <c r="AP2066" s="158">
        <f>_xll.qlInterestRateIndexFixingDate(Currency&amp;"ibor"&amp;Tenor,AQ2066,Trigger)</f>
        <v>53777</v>
      </c>
      <c r="AQ2066" s="158">
        <f>_xll.qlCalendarAdvance(Calendar,AQ2065,AO2066,"f",,Trigger)</f>
        <v>53779</v>
      </c>
      <c r="AR2066" s="158">
        <f>_xll.qlInterestRateIndexMaturity(Currency&amp;"ibor"&amp;Tenor,AQ2066,Trigger)</f>
        <v>53811</v>
      </c>
      <c r="AS2066" s="320">
        <f>_xll.qlIndexFixing($AC$5,AP2066,TRUE,_xll.ohTrigger(Trigger,Trigger1M))</f>
        <v>1.4321064518795501E-2</v>
      </c>
      <c r="AT2066" s="320">
        <f>_xll.qlIndexFixing($AU$1,AP2066,TRUE,_xll.ohTrigger(Trigger,Trigger1M))</f>
        <v>1.3999591275362655E-2</v>
      </c>
    </row>
    <row r="2067" spans="41:46" ht="11.25" customHeight="1" x14ac:dyDescent="0.25">
      <c r="AO2067" s="159" t="s">
        <v>90</v>
      </c>
      <c r="AP2067" s="158">
        <f>_xll.qlInterestRateIndexFixingDate(Currency&amp;"ibor"&amp;Tenor,AQ2067,Trigger)</f>
        <v>53784</v>
      </c>
      <c r="AQ2067" s="158">
        <f>_xll.qlCalendarAdvance(Calendar,AQ2066,AO2067,"f",,Trigger)</f>
        <v>53786</v>
      </c>
      <c r="AR2067" s="158">
        <f>_xll.qlInterestRateIndexMaturity(Currency&amp;"ibor"&amp;Tenor,AQ2067,Trigger)</f>
        <v>53818</v>
      </c>
      <c r="AS2067" s="320">
        <f>_xll.qlIndexFixing($AC$5,AP2067,TRUE,_xll.ohTrigger(Trigger,Trigger1M))</f>
        <v>1.4323246153198632E-2</v>
      </c>
      <c r="AT2067" s="320">
        <f>_xll.qlIndexFixing($AU$1,AP2067,TRUE,_xll.ohTrigger(Trigger,Trigger1M))</f>
        <v>1.3997431442222819E-2</v>
      </c>
    </row>
    <row r="2068" spans="41:46" ht="11.25" customHeight="1" x14ac:dyDescent="0.25">
      <c r="AO2068" s="159" t="s">
        <v>90</v>
      </c>
      <c r="AP2068" s="158">
        <f>_xll.qlInterestRateIndexFixingDate(Currency&amp;"ibor"&amp;Tenor,AQ2068,Trigger)</f>
        <v>53791</v>
      </c>
      <c r="AQ2068" s="158">
        <f>_xll.qlCalendarAdvance(Calendar,AQ2067,AO2068,"f",,Trigger)</f>
        <v>53793</v>
      </c>
      <c r="AR2068" s="158">
        <f>_xll.qlInterestRateIndexMaturity(Currency&amp;"ibor"&amp;Tenor,AQ2068,Trigger)</f>
        <v>53825</v>
      </c>
      <c r="AS2068" s="320">
        <f>_xll.qlIndexFixing($AC$5,AP2068,TRUE,_xll.ohTrigger(Trigger,Trigger1M))</f>
        <v>1.4325427788026424E-2</v>
      </c>
      <c r="AT2068" s="320">
        <f>_xll.qlIndexFixing($AU$1,AP2068,TRUE,_xll.ohTrigger(Trigger,Trigger1M))</f>
        <v>1.3995257353001667E-2</v>
      </c>
    </row>
    <row r="2069" spans="41:46" ht="11.25" customHeight="1" x14ac:dyDescent="0.25">
      <c r="AO2069" s="159" t="s">
        <v>90</v>
      </c>
      <c r="AP2069" s="158">
        <f>_xll.qlInterestRateIndexFixingDate(Currency&amp;"ibor"&amp;Tenor,AQ2069,Trigger)</f>
        <v>53798</v>
      </c>
      <c r="AQ2069" s="158">
        <f>_xll.qlCalendarAdvance(Calendar,AQ2068,AO2069,"f",,Trigger)</f>
        <v>53800</v>
      </c>
      <c r="AR2069" s="158">
        <f>_xll.qlInterestRateIndexMaturity(Currency&amp;"ibor"&amp;Tenor,AQ2069,Trigger)</f>
        <v>53832</v>
      </c>
      <c r="AS2069" s="320">
        <f>_xll.qlIndexFixing($AC$5,AP2069,TRUE,_xll.ohTrigger(Trigger,Trigger1M))</f>
        <v>1.4304194667986714E-2</v>
      </c>
      <c r="AT2069" s="320">
        <f>_xll.qlIndexFixing($AU$1,AP2069,TRUE,_xll.ohTrigger(Trigger,Trigger1M))</f>
        <v>1.3993068989818502E-2</v>
      </c>
    </row>
    <row r="2070" spans="41:46" ht="11.25" customHeight="1" x14ac:dyDescent="0.25">
      <c r="AO2070" s="159" t="s">
        <v>90</v>
      </c>
      <c r="AP2070" s="158">
        <f>_xll.qlInterestRateIndexFixingDate(Currency&amp;"ibor"&amp;Tenor,AQ2070,Trigger)</f>
        <v>53805</v>
      </c>
      <c r="AQ2070" s="158">
        <f>_xll.qlCalendarAdvance(Calendar,AQ2069,AO2070,"f",,Trigger)</f>
        <v>53807</v>
      </c>
      <c r="AR2070" s="158">
        <f>_xll.qlInterestRateIndexMaturity(Currency&amp;"ibor"&amp;Tenor,AQ2070,Trigger)</f>
        <v>53839</v>
      </c>
      <c r="AS2070" s="320">
        <f>_xll.qlIndexFixing($AC$5,AP2070,TRUE,_xll.ohTrigger(Trigger,Trigger1M))</f>
        <v>1.4279028778099723E-2</v>
      </c>
      <c r="AT2070" s="320">
        <f>_xll.qlIndexFixing($AU$1,AP2070,TRUE,_xll.ohTrigger(Trigger,Trigger1M))</f>
        <v>1.3990866334795127E-2</v>
      </c>
    </row>
    <row r="2071" spans="41:46" ht="11.25" customHeight="1" x14ac:dyDescent="0.25">
      <c r="AO2071" s="159" t="s">
        <v>90</v>
      </c>
      <c r="AP2071" s="158">
        <f>_xll.qlInterestRateIndexFixingDate(Currency&amp;"ibor"&amp;Tenor,AQ2071,Trigger)</f>
        <v>53811</v>
      </c>
      <c r="AQ2071" s="158">
        <f>_xll.qlCalendarAdvance(Calendar,AQ2070,AO2071,"f",,Trigger)</f>
        <v>53814</v>
      </c>
      <c r="AR2071" s="158">
        <f>_xll.qlInterestRateIndexMaturity(Currency&amp;"ibor"&amp;Tenor,AQ2071,Trigger)</f>
        <v>53846</v>
      </c>
      <c r="AS2071" s="320">
        <f>_xll.qlIndexFixing($AC$5,AP2071,TRUE,_xll.ohTrigger(Trigger,Trigger1M))</f>
        <v>1.4253830246171162E-2</v>
      </c>
      <c r="AT2071" s="320">
        <f>_xll.qlIndexFixing($AU$1,AP2071,TRUE,_xll.ohTrigger(Trigger,Trigger1M))</f>
        <v>1.3988649370060835E-2</v>
      </c>
    </row>
    <row r="2072" spans="41:46" ht="11.25" customHeight="1" x14ac:dyDescent="0.25">
      <c r="AO2072" s="159" t="s">
        <v>90</v>
      </c>
      <c r="AP2072" s="158">
        <f>_xll.qlInterestRateIndexFixingDate(Currency&amp;"ibor"&amp;Tenor,AQ2072,Trigger)</f>
        <v>53819</v>
      </c>
      <c r="AQ2072" s="158">
        <f>_xll.qlCalendarAdvance(Calendar,AQ2071,AO2072,"f",,Trigger)</f>
        <v>53821</v>
      </c>
      <c r="AR2072" s="158">
        <f>_xll.qlInterestRateIndexMaturity(Currency&amp;"ibor"&amp;Tenor,AQ2072,Trigger)</f>
        <v>53853</v>
      </c>
      <c r="AS2072" s="320">
        <f>_xll.qlIndexFixing($AC$5,AP2072,TRUE,_xll.ohTrigger(Trigger,Trigger1M))</f>
        <v>1.422859907242835E-2</v>
      </c>
      <c r="AT2072" s="320">
        <f>_xll.qlIndexFixing($AU$1,AP2072,TRUE,_xll.ohTrigger(Trigger,Trigger1M))</f>
        <v>1.398641807773493E-2</v>
      </c>
    </row>
    <row r="2073" spans="41:46" ht="11.25" customHeight="1" x14ac:dyDescent="0.25">
      <c r="AO2073" s="159" t="s">
        <v>90</v>
      </c>
      <c r="AP2073" s="158">
        <f>_xll.qlInterestRateIndexFixingDate(Currency&amp;"ibor"&amp;Tenor,AQ2073,Trigger)</f>
        <v>53826</v>
      </c>
      <c r="AQ2073" s="158">
        <f>_xll.qlCalendarAdvance(Calendar,AQ2072,AO2073,"f",,Trigger)</f>
        <v>53828</v>
      </c>
      <c r="AR2073" s="158">
        <f>_xll.qlInterestRateIndexMaturity(Currency&amp;"ibor"&amp;Tenor,AQ2073,Trigger)</f>
        <v>53860</v>
      </c>
      <c r="AS2073" s="320">
        <f>_xll.qlIndexFixing($AC$5,AP2073,TRUE,_xll.ohTrigger(Trigger,Trigger1M))</f>
        <v>1.4211137430980569E-2</v>
      </c>
      <c r="AT2073" s="320">
        <f>_xll.qlIndexFixing($AU$1,AP2073,TRUE,_xll.ohTrigger(Trigger,Trigger1M))</f>
        <v>1.3984172439946707E-2</v>
      </c>
    </row>
    <row r="2074" spans="41:46" ht="11.25" customHeight="1" x14ac:dyDescent="0.25">
      <c r="AO2074" s="159" t="s">
        <v>90</v>
      </c>
      <c r="AP2074" s="158">
        <f>_xll.qlInterestRateIndexFixingDate(Currency&amp;"ibor"&amp;Tenor,AQ2074,Trigger)</f>
        <v>53833</v>
      </c>
      <c r="AQ2074" s="158">
        <f>_xll.qlCalendarAdvance(Calendar,AQ2073,AO2074,"f",,Trigger)</f>
        <v>53835</v>
      </c>
      <c r="AR2074" s="158">
        <f>_xll.qlInterestRateIndexMaturity(Currency&amp;"ibor"&amp;Tenor,AQ2074,Trigger)</f>
        <v>53867</v>
      </c>
      <c r="AS2074" s="320">
        <f>_xll.qlIndexFixing($AC$5,AP2074,TRUE,_xll.ohTrigger(Trigger,Trigger1M))</f>
        <v>1.4213169566852646E-2</v>
      </c>
      <c r="AT2074" s="320">
        <f>_xll.qlIndexFixing($AU$1,AP2074,TRUE,_xll.ohTrigger(Trigger,Trigger1M))</f>
        <v>1.3981912438815469E-2</v>
      </c>
    </row>
    <row r="2075" spans="41:46" ht="11.25" customHeight="1" x14ac:dyDescent="0.25">
      <c r="AO2075" s="159" t="s">
        <v>90</v>
      </c>
      <c r="AP2075" s="158">
        <f>_xll.qlInterestRateIndexFixingDate(Currency&amp;"ibor"&amp;Tenor,AQ2075,Trigger)</f>
        <v>53840</v>
      </c>
      <c r="AQ2075" s="158">
        <f>_xll.qlCalendarAdvance(Calendar,AQ2074,AO2075,"f",,Trigger)</f>
        <v>53842</v>
      </c>
      <c r="AR2075" s="158">
        <f>_xll.qlInterestRateIndexMaturity(Currency&amp;"ibor"&amp;Tenor,AQ2075,Trigger)</f>
        <v>53871</v>
      </c>
      <c r="AS2075" s="320">
        <f>_xll.qlIndexFixing($AC$5,AP2075,TRUE,_xll.ohTrigger(Trigger,Trigger1M))</f>
        <v>1.4213924717968335E-2</v>
      </c>
      <c r="AT2075" s="320">
        <f>_xll.qlIndexFixing($AU$1,AP2075,TRUE,_xll.ohTrigger(Trigger,Trigger1M))</f>
        <v>1.3979314894518485E-2</v>
      </c>
    </row>
    <row r="2076" spans="41:46" ht="11.25" customHeight="1" x14ac:dyDescent="0.25">
      <c r="AO2076" s="159" t="s">
        <v>90</v>
      </c>
      <c r="AP2076" s="158">
        <f>_xll.qlInterestRateIndexFixingDate(Currency&amp;"ibor"&amp;Tenor,AQ2076,Trigger)</f>
        <v>53847</v>
      </c>
      <c r="AQ2076" s="158">
        <f>_xll.qlCalendarAdvance(Calendar,AQ2075,AO2076,"f",,Trigger)</f>
        <v>53849</v>
      </c>
      <c r="AR2076" s="158">
        <f>_xll.qlInterestRateIndexMaturity(Currency&amp;"ibor"&amp;Tenor,AQ2076,Trigger)</f>
        <v>53881</v>
      </c>
      <c r="AS2076" s="320">
        <f>_xll.qlIndexFixing($AC$5,AP2076,TRUE,_xll.ohTrigger(Trigger,Trigger1M))</f>
        <v>1.4217233839705912E-2</v>
      </c>
      <c r="AT2076" s="320">
        <f>_xll.qlIndexFixing($AU$1,AP2076,TRUE,_xll.ohTrigger(Trigger,Trigger1M))</f>
        <v>1.3977349275031137E-2</v>
      </c>
    </row>
    <row r="2077" spans="41:46" ht="11.25" customHeight="1" x14ac:dyDescent="0.25">
      <c r="AO2077" s="159" t="s">
        <v>90</v>
      </c>
      <c r="AP2077" s="158">
        <f>_xll.qlInterestRateIndexFixingDate(Currency&amp;"ibor"&amp;Tenor,AQ2077,Trigger)</f>
        <v>53854</v>
      </c>
      <c r="AQ2077" s="158">
        <f>_xll.qlCalendarAdvance(Calendar,AQ2076,AO2077,"f",,Trigger)</f>
        <v>53856</v>
      </c>
      <c r="AR2077" s="158">
        <f>_xll.qlInterestRateIndexMaturity(Currency&amp;"ibor"&amp;Tenor,AQ2077,Trigger)</f>
        <v>53888</v>
      </c>
      <c r="AS2077" s="320">
        <f>_xll.qlIndexFixing($AC$5,AP2077,TRUE,_xll.ohTrigger(Trigger,Trigger1M))</f>
        <v>1.4219265976682105E-2</v>
      </c>
      <c r="AT2077" s="320">
        <f>_xll.qlIndexFixing($AU$1,AP2077,TRUE,_xll.ohTrigger(Trigger,Trigger1M))</f>
        <v>1.3975046076621644E-2</v>
      </c>
    </row>
    <row r="2078" spans="41:46" ht="11.25" customHeight="1" x14ac:dyDescent="0.25">
      <c r="AO2078" s="159" t="s">
        <v>90</v>
      </c>
      <c r="AP2078" s="158">
        <f>_xll.qlInterestRateIndexFixingDate(Currency&amp;"ibor"&amp;Tenor,AQ2078,Trigger)</f>
        <v>53861</v>
      </c>
      <c r="AQ2078" s="158">
        <f>_xll.qlCalendarAdvance(Calendar,AQ2077,AO2078,"f",,Trigger)</f>
        <v>53863</v>
      </c>
      <c r="AR2078" s="158">
        <f>_xll.qlInterestRateIndexMaturity(Currency&amp;"ibor"&amp;Tenor,AQ2078,Trigger)</f>
        <v>53895</v>
      </c>
      <c r="AS2078" s="320">
        <f>_xll.qlIndexFixing($AC$5,AP2078,TRUE,_xll.ohTrigger(Trigger,Trigger1M))</f>
        <v>1.4221298114023007E-2</v>
      </c>
      <c r="AT2078" s="320">
        <f>_xll.qlIndexFixing($AU$1,AP2078,TRUE,_xll.ohTrigger(Trigger,Trigger1M))</f>
        <v>1.3972728443376325E-2</v>
      </c>
    </row>
    <row r="2079" spans="41:46" ht="11.25" customHeight="1" x14ac:dyDescent="0.25">
      <c r="AO2079" s="159" t="s">
        <v>90</v>
      </c>
      <c r="AP2079" s="158">
        <f>_xll.qlInterestRateIndexFixingDate(Currency&amp;"ibor"&amp;Tenor,AQ2079,Trigger)</f>
        <v>53868</v>
      </c>
      <c r="AQ2079" s="158">
        <f>_xll.qlCalendarAdvance(Calendar,AQ2078,AO2079,"f",,Trigger)</f>
        <v>53870</v>
      </c>
      <c r="AR2079" s="158">
        <f>_xll.qlInterestRateIndexMaturity(Currency&amp;"ibor"&amp;Tenor,AQ2079,Trigger)</f>
        <v>53902</v>
      </c>
      <c r="AS2079" s="320">
        <f>_xll.qlIndexFixing($AC$5,AP2079,TRUE,_xll.ohTrigger(Trigger,Trigger1M))</f>
        <v>1.4223330251728616E-2</v>
      </c>
      <c r="AT2079" s="320">
        <f>_xll.qlIndexFixing($AU$1,AP2079,TRUE,_xll.ohTrigger(Trigger,Trigger1M))</f>
        <v>1.3970396357406989E-2</v>
      </c>
    </row>
    <row r="2080" spans="41:46" ht="11.25" customHeight="1" x14ac:dyDescent="0.25">
      <c r="AO2080" s="159" t="s">
        <v>90</v>
      </c>
      <c r="AP2080" s="158">
        <f>_xll.qlInterestRateIndexFixingDate(Currency&amp;"ibor"&amp;Tenor,AQ2080,Trigger)</f>
        <v>53875</v>
      </c>
      <c r="AQ2080" s="158">
        <f>_xll.qlCalendarAdvance(Calendar,AQ2079,AO2080,"f",,Trigger)</f>
        <v>53877</v>
      </c>
      <c r="AR2080" s="158">
        <f>_xll.qlInterestRateIndexMaturity(Currency&amp;"ibor"&amp;Tenor,AQ2080,Trigger)</f>
        <v>53909</v>
      </c>
      <c r="AS2080" s="320">
        <f>_xll.qlIndexFixing($AC$5,AP2080,TRUE,_xll.ohTrigger(Trigger,Trigger1M))</f>
        <v>1.4225362389806429E-2</v>
      </c>
      <c r="AT2080" s="320">
        <f>_xll.qlIndexFixing($AU$1,AP2080,TRUE,_xll.ohTrigger(Trigger,Trigger1M))</f>
        <v>1.3968049800847926E-2</v>
      </c>
    </row>
    <row r="2081" spans="41:46" ht="11.25" customHeight="1" x14ac:dyDescent="0.25">
      <c r="AO2081" s="159" t="s">
        <v>90</v>
      </c>
      <c r="AP2081" s="158">
        <f>_xll.qlInterestRateIndexFixingDate(Currency&amp;"ibor"&amp;Tenor,AQ2081,Trigger)</f>
        <v>53882</v>
      </c>
      <c r="AQ2081" s="158">
        <f>_xll.qlCalendarAdvance(Calendar,AQ2080,AO2081,"f",,Trigger)</f>
        <v>53884</v>
      </c>
      <c r="AR2081" s="158">
        <f>_xll.qlInterestRateIndexMaturity(Currency&amp;"ibor"&amp;Tenor,AQ2081,Trigger)</f>
        <v>53916</v>
      </c>
      <c r="AS2081" s="320">
        <f>_xll.qlIndexFixing($AC$5,AP2081,TRUE,_xll.ohTrigger(Trigger,Trigger1M))</f>
        <v>1.4227394528246451E-2</v>
      </c>
      <c r="AT2081" s="320">
        <f>_xll.qlIndexFixing($AU$1,AP2081,TRUE,_xll.ohTrigger(Trigger,Trigger1M))</f>
        <v>1.3965688755820937E-2</v>
      </c>
    </row>
    <row r="2082" spans="41:46" ht="11.25" customHeight="1" x14ac:dyDescent="0.25">
      <c r="AO2082" s="159" t="s">
        <v>90</v>
      </c>
      <c r="AP2082" s="158">
        <f>_xll.qlInterestRateIndexFixingDate(Currency&amp;"ibor"&amp;Tenor,AQ2082,Trigger)</f>
        <v>53889</v>
      </c>
      <c r="AQ2082" s="158">
        <f>_xll.qlCalendarAdvance(Calendar,AQ2081,AO2082,"f",,Trigger)</f>
        <v>53891</v>
      </c>
      <c r="AR2082" s="158">
        <f>_xll.qlInterestRateIndexMaturity(Currency&amp;"ibor"&amp;Tenor,AQ2082,Trigger)</f>
        <v>53923</v>
      </c>
      <c r="AS2082" s="320">
        <f>_xll.qlIndexFixing($AC$5,AP2082,TRUE,_xll.ohTrigger(Trigger,Trigger1M))</f>
        <v>1.422942666705368E-2</v>
      </c>
      <c r="AT2082" s="320">
        <f>_xll.qlIndexFixing($AU$1,AP2082,TRUE,_xll.ohTrigger(Trigger,Trigger1M))</f>
        <v>1.3963313204445327E-2</v>
      </c>
    </row>
    <row r="2083" spans="41:46" ht="11.25" customHeight="1" x14ac:dyDescent="0.25">
      <c r="AO2083" s="159" t="s">
        <v>90</v>
      </c>
      <c r="AP2083" s="158">
        <f>_xll.qlInterestRateIndexFixingDate(Currency&amp;"ibor"&amp;Tenor,AQ2083,Trigger)</f>
        <v>53896</v>
      </c>
      <c r="AQ2083" s="158">
        <f>_xll.qlCalendarAdvance(Calendar,AQ2082,AO2083,"f",,Trigger)</f>
        <v>53898</v>
      </c>
      <c r="AR2083" s="158">
        <f>_xll.qlInterestRateIndexMaturity(Currency&amp;"ibor"&amp;Tenor,AQ2083,Trigger)</f>
        <v>53930</v>
      </c>
      <c r="AS2083" s="320">
        <f>_xll.qlIndexFixing($AC$5,AP2083,TRUE,_xll.ohTrigger(Trigger,Trigger1M))</f>
        <v>1.4231458806230612E-2</v>
      </c>
      <c r="AT2083" s="320">
        <f>_xll.qlIndexFixing($AU$1,AP2083,TRUE,_xll.ohTrigger(Trigger,Trigger1M))</f>
        <v>1.3960923128855385E-2</v>
      </c>
    </row>
    <row r="2084" spans="41:46" ht="11.25" customHeight="1" x14ac:dyDescent="0.25">
      <c r="AO2084" s="159" t="s">
        <v>90</v>
      </c>
      <c r="AP2084" s="158">
        <f>_xll.qlInterestRateIndexFixingDate(Currency&amp;"ibor"&amp;Tenor,AQ2084,Trigger)</f>
        <v>53903</v>
      </c>
      <c r="AQ2084" s="158">
        <f>_xll.qlCalendarAdvance(Calendar,AQ2083,AO2084,"f",,Trigger)</f>
        <v>53905</v>
      </c>
      <c r="AR2084" s="158">
        <f>_xll.qlInterestRateIndexMaturity(Currency&amp;"ibor"&amp;Tenor,AQ2084,Trigger)</f>
        <v>53937</v>
      </c>
      <c r="AS2084" s="320">
        <f>_xll.qlIndexFixing($AC$5,AP2084,TRUE,_xll.ohTrigger(Trigger,Trigger1M))</f>
        <v>1.4233490945772254E-2</v>
      </c>
      <c r="AT2084" s="320">
        <f>_xll.qlIndexFixing($AU$1,AP2084,TRUE,_xll.ohTrigger(Trigger,Trigger1M))</f>
        <v>1.3958518511172913E-2</v>
      </c>
    </row>
    <row r="2085" spans="41:46" ht="11.25" customHeight="1" x14ac:dyDescent="0.25">
      <c r="AO2085" s="159" t="s">
        <v>90</v>
      </c>
      <c r="AP2085" s="158">
        <f>_xll.qlInterestRateIndexFixingDate(Currency&amp;"ibor"&amp;Tenor,AQ2085,Trigger)</f>
        <v>53910</v>
      </c>
      <c r="AQ2085" s="158">
        <f>_xll.qlCalendarAdvance(Calendar,AQ2084,AO2085,"f",,Trigger)</f>
        <v>53912</v>
      </c>
      <c r="AR2085" s="158">
        <f>_xll.qlInterestRateIndexMaturity(Currency&amp;"ibor"&amp;Tenor,AQ2085,Trigger)</f>
        <v>53944</v>
      </c>
      <c r="AS2085" s="320">
        <f>_xll.qlIndexFixing($AC$5,AP2085,TRUE,_xll.ohTrigger(Trigger,Trigger1M))</f>
        <v>1.4235523085681101E-2</v>
      </c>
      <c r="AT2085" s="320">
        <f>_xll.qlIndexFixing($AU$1,AP2085,TRUE,_xll.ohTrigger(Trigger,Trigger1M))</f>
        <v>1.3956099333519711E-2</v>
      </c>
    </row>
    <row r="2086" spans="41:46" ht="11.25" customHeight="1" x14ac:dyDescent="0.25">
      <c r="AO2086" s="159" t="s">
        <v>90</v>
      </c>
      <c r="AP2086" s="158">
        <f>_xll.qlInterestRateIndexFixingDate(Currency&amp;"ibor"&amp;Tenor,AQ2086,Trigger)</f>
        <v>53917</v>
      </c>
      <c r="AQ2086" s="158">
        <f>_xll.qlCalendarAdvance(Calendar,AQ2085,AO2086,"f",,Trigger)</f>
        <v>53919</v>
      </c>
      <c r="AR2086" s="158">
        <f>_xll.qlInterestRateIndexMaturity(Currency&amp;"ibor"&amp;Tenor,AQ2086,Trigger)</f>
        <v>53951</v>
      </c>
      <c r="AS2086" s="320">
        <f>_xll.qlIndexFixing($AC$5,AP2086,TRUE,_xll.ohTrigger(Trigger,Trigger1M))</f>
        <v>1.4237555225954657E-2</v>
      </c>
      <c r="AT2086" s="320">
        <f>_xll.qlIndexFixing($AU$1,AP2086,TRUE,_xll.ohTrigger(Trigger,Trigger1M))</f>
        <v>1.3953665578022578E-2</v>
      </c>
    </row>
    <row r="2087" spans="41:46" ht="11.25" customHeight="1" x14ac:dyDescent="0.25">
      <c r="AO2087" s="159" t="s">
        <v>90</v>
      </c>
      <c r="AP2087" s="158">
        <f>_xll.qlInterestRateIndexFixingDate(Currency&amp;"ibor"&amp;Tenor,AQ2087,Trigger)</f>
        <v>53924</v>
      </c>
      <c r="AQ2087" s="158">
        <f>_xll.qlCalendarAdvance(Calendar,AQ2086,AO2087,"f",,Trigger)</f>
        <v>53926</v>
      </c>
      <c r="AR2087" s="158">
        <f>_xll.qlInterestRateIndexMaturity(Currency&amp;"ibor"&amp;Tenor,AQ2087,Trigger)</f>
        <v>53958</v>
      </c>
      <c r="AS2087" s="320">
        <f>_xll.qlIndexFixing($AC$5,AP2087,TRUE,_xll.ohTrigger(Trigger,Trigger1M))</f>
        <v>1.4239587366597917E-2</v>
      </c>
      <c r="AT2087" s="320">
        <f>_xll.qlIndexFixing($AU$1,AP2087,TRUE,_xll.ohTrigger(Trigger,Trigger1M))</f>
        <v>1.3951217226810808E-2</v>
      </c>
    </row>
    <row r="2088" spans="41:46" ht="11.25" customHeight="1" x14ac:dyDescent="0.25">
      <c r="AO2088" s="159" t="s">
        <v>90</v>
      </c>
      <c r="AP2088" s="158">
        <f>_xll.qlInterestRateIndexFixingDate(Currency&amp;"ibor"&amp;Tenor,AQ2088,Trigger)</f>
        <v>53931</v>
      </c>
      <c r="AQ2088" s="158">
        <f>_xll.qlCalendarAdvance(Calendar,AQ2087,AO2088,"f",,Trigger)</f>
        <v>53933</v>
      </c>
      <c r="AR2088" s="158">
        <f>_xll.qlInterestRateIndexMaturity(Currency&amp;"ibor"&amp;Tenor,AQ2088,Trigger)</f>
        <v>53965</v>
      </c>
      <c r="AS2088" s="320">
        <f>_xll.qlIndexFixing($AC$5,AP2088,TRUE,_xll.ohTrigger(Trigger,Trigger1M))</f>
        <v>1.4241619507605885E-2</v>
      </c>
      <c r="AT2088" s="320">
        <f>_xll.qlIndexFixing($AU$1,AP2088,TRUE,_xll.ohTrigger(Trigger,Trigger1M))</f>
        <v>1.3948754262001206E-2</v>
      </c>
    </row>
    <row r="2089" spans="41:46" ht="11.25" customHeight="1" x14ac:dyDescent="0.25">
      <c r="AO2089" s="159" t="s">
        <v>90</v>
      </c>
      <c r="AP2089" s="158">
        <f>_xll.qlInterestRateIndexFixingDate(Currency&amp;"ibor"&amp;Tenor,AQ2089,Trigger)</f>
        <v>53938</v>
      </c>
      <c r="AQ2089" s="158">
        <f>_xll.qlCalendarAdvance(Calendar,AQ2088,AO2089,"f",,Trigger)</f>
        <v>53940</v>
      </c>
      <c r="AR2089" s="158">
        <f>_xll.qlInterestRateIndexMaturity(Currency&amp;"ibor"&amp;Tenor,AQ2089,Trigger)</f>
        <v>53972</v>
      </c>
      <c r="AS2089" s="320">
        <f>_xll.qlIndexFixing($AC$5,AP2089,TRUE,_xll.ohTrigger(Trigger,Trigger1M))</f>
        <v>1.4243651648978561E-2</v>
      </c>
      <c r="AT2089" s="320">
        <f>_xll.qlIndexFixing($AU$1,AP2089,TRUE,_xll.ohTrigger(Trigger,Trigger1M))</f>
        <v>1.3946276665728063E-2</v>
      </c>
    </row>
    <row r="2090" spans="41:46" ht="11.25" customHeight="1" x14ac:dyDescent="0.25">
      <c r="AO2090" s="159" t="s">
        <v>90</v>
      </c>
      <c r="AP2090" s="158">
        <f>_xll.qlInterestRateIndexFixingDate(Currency&amp;"ibor"&amp;Tenor,AQ2090,Trigger)</f>
        <v>53945</v>
      </c>
      <c r="AQ2090" s="158">
        <f>_xll.qlCalendarAdvance(Calendar,AQ2089,AO2090,"f",,Trigger)</f>
        <v>53947</v>
      </c>
      <c r="AR2090" s="158">
        <f>_xll.qlInterestRateIndexMaturity(Currency&amp;"ibor"&amp;Tenor,AQ2090,Trigger)</f>
        <v>53979</v>
      </c>
      <c r="AS2090" s="320">
        <f>_xll.qlIndexFixing($AC$5,AP2090,TRUE,_xll.ohTrigger(Trigger,Trigger1M))</f>
        <v>1.4245683790720942E-2</v>
      </c>
      <c r="AT2090" s="320">
        <f>_xll.qlIndexFixing($AU$1,AP2090,TRUE,_xll.ohTrigger(Trigger,Trigger1M))</f>
        <v>1.3943784420110683E-2</v>
      </c>
    </row>
    <row r="2091" spans="41:46" ht="11.25" customHeight="1" x14ac:dyDescent="0.25">
      <c r="AO2091" s="159" t="s">
        <v>90</v>
      </c>
      <c r="AP2091" s="158">
        <f>_xll.qlInterestRateIndexFixingDate(Currency&amp;"ibor"&amp;Tenor,AQ2091,Trigger)</f>
        <v>53952</v>
      </c>
      <c r="AQ2091" s="158">
        <f>_xll.qlCalendarAdvance(Calendar,AQ2090,AO2091,"f",,Trigger)</f>
        <v>53954</v>
      </c>
      <c r="AR2091" s="158">
        <f>_xll.qlInterestRateIndexMaturity(Currency&amp;"ibor"&amp;Tenor,AQ2091,Trigger)</f>
        <v>53986</v>
      </c>
      <c r="AS2091" s="320">
        <f>_xll.qlIndexFixing($AC$5,AP2091,TRUE,_xll.ohTrigger(Trigger,Trigger1M))</f>
        <v>1.4247715932828031E-2</v>
      </c>
      <c r="AT2091" s="320">
        <f>_xll.qlIndexFixing($AU$1,AP2091,TRUE,_xll.ohTrigger(Trigger,Trigger1M))</f>
        <v>1.3941277507283356E-2</v>
      </c>
    </row>
    <row r="2092" spans="41:46" ht="11.25" customHeight="1" x14ac:dyDescent="0.25">
      <c r="AO2092" s="159" t="s">
        <v>90</v>
      </c>
      <c r="AP2092" s="158">
        <f>_xll.qlInterestRateIndexFixingDate(Currency&amp;"ibor"&amp;Tenor,AQ2092,Trigger)</f>
        <v>53959</v>
      </c>
      <c r="AQ2092" s="158">
        <f>_xll.qlCalendarAdvance(Calendar,AQ2091,AO2092,"f",,Trigger)</f>
        <v>53961</v>
      </c>
      <c r="AR2092" s="158">
        <f>_xll.qlInterestRateIndexMaturity(Currency&amp;"ibor"&amp;Tenor,AQ2092,Trigger)</f>
        <v>53993</v>
      </c>
      <c r="AS2092" s="320">
        <f>_xll.qlIndexFixing($AC$5,AP2092,TRUE,_xll.ohTrigger(Trigger,Trigger1M))</f>
        <v>1.4249748075299828E-2</v>
      </c>
      <c r="AT2092" s="320">
        <f>_xll.qlIndexFixing($AU$1,AP2092,TRUE,_xll.ohTrigger(Trigger,Trigger1M))</f>
        <v>1.3938755909357892E-2</v>
      </c>
    </row>
    <row r="2093" spans="41:46" ht="11.25" customHeight="1" x14ac:dyDescent="0.25">
      <c r="AO2093" s="159" t="s">
        <v>90</v>
      </c>
      <c r="AP2093" s="158">
        <f>_xll.qlInterestRateIndexFixingDate(Currency&amp;"ibor"&amp;Tenor,AQ2093,Trigger)</f>
        <v>53966</v>
      </c>
      <c r="AQ2093" s="158">
        <f>_xll.qlCalendarAdvance(Calendar,AQ2092,AO2093,"f",,Trigger)</f>
        <v>53968</v>
      </c>
      <c r="AR2093" s="158">
        <f>_xll.qlInterestRateIndexMaturity(Currency&amp;"ibor"&amp;Tenor,AQ2093,Trigger)</f>
        <v>54000</v>
      </c>
      <c r="AS2093" s="320">
        <f>_xll.qlIndexFixing($AC$5,AP2093,TRUE,_xll.ohTrigger(Trigger,Trigger1M))</f>
        <v>1.4251780218143828E-2</v>
      </c>
      <c r="AT2093" s="320">
        <f>_xll.qlIndexFixing($AU$1,AP2093,TRUE,_xll.ohTrigger(Trigger,Trigger1M))</f>
        <v>1.3936219608468581E-2</v>
      </c>
    </row>
    <row r="2094" spans="41:46" ht="11.25" customHeight="1" x14ac:dyDescent="0.25">
      <c r="AO2094" s="159" t="s">
        <v>90</v>
      </c>
      <c r="AP2094" s="158">
        <f>_xll.qlInterestRateIndexFixingDate(Currency&amp;"ibor"&amp;Tenor,AQ2094,Trigger)</f>
        <v>53973</v>
      </c>
      <c r="AQ2094" s="158">
        <f>_xll.qlCalendarAdvance(Calendar,AQ2093,AO2094,"f",,Trigger)</f>
        <v>53975</v>
      </c>
      <c r="AR2094" s="158">
        <f>_xll.qlInterestRateIndexMaturity(Currency&amp;"ibor"&amp;Tenor,AQ2094,Trigger)</f>
        <v>54007</v>
      </c>
      <c r="AS2094" s="320">
        <f>_xll.qlIndexFixing($AC$5,AP2094,TRUE,_xll.ohTrigger(Trigger,Trigger1M))</f>
        <v>1.4253812361350038E-2</v>
      </c>
      <c r="AT2094" s="320">
        <f>_xll.qlIndexFixing($AU$1,AP2094,TRUE,_xll.ohTrigger(Trigger,Trigger1M))</f>
        <v>1.3933668586742221E-2</v>
      </c>
    </row>
    <row r="2095" spans="41:46" ht="11.25" customHeight="1" x14ac:dyDescent="0.25">
      <c r="AO2095" s="159" t="s">
        <v>90</v>
      </c>
      <c r="AP2095" s="158">
        <f>_xll.qlInterestRateIndexFixingDate(Currency&amp;"ibor"&amp;Tenor,AQ2095,Trigger)</f>
        <v>53980</v>
      </c>
      <c r="AQ2095" s="158">
        <f>_xll.qlCalendarAdvance(Calendar,AQ2094,AO2095,"f",,Trigger)</f>
        <v>53982</v>
      </c>
      <c r="AR2095" s="158">
        <f>_xll.qlInterestRateIndexMaturity(Currency&amp;"ibor"&amp;Tenor,AQ2095,Trigger)</f>
        <v>54014</v>
      </c>
      <c r="AS2095" s="320">
        <f>_xll.qlIndexFixing($AC$5,AP2095,TRUE,_xll.ohTrigger(Trigger,Trigger1M))</f>
        <v>1.4255844504925952E-2</v>
      </c>
      <c r="AT2095" s="320">
        <f>_xll.qlIndexFixing($AU$1,AP2095,TRUE,_xll.ohTrigger(Trigger,Trigger1M))</f>
        <v>1.393110282630311E-2</v>
      </c>
    </row>
    <row r="2096" spans="41:46" ht="11.25" customHeight="1" x14ac:dyDescent="0.25">
      <c r="AO2096" s="159" t="s">
        <v>90</v>
      </c>
      <c r="AP2096" s="158">
        <f>_xll.qlInterestRateIndexFixingDate(Currency&amp;"ibor"&amp;Tenor,AQ2096,Trigger)</f>
        <v>53987</v>
      </c>
      <c r="AQ2096" s="158">
        <f>_xll.qlCalendarAdvance(Calendar,AQ2095,AO2096,"f",,Trigger)</f>
        <v>53989</v>
      </c>
      <c r="AR2096" s="158">
        <f>_xll.qlInterestRateIndexMaturity(Currency&amp;"ibor"&amp;Tenor,AQ2096,Trigger)</f>
        <v>54021</v>
      </c>
      <c r="AS2096" s="320">
        <f>_xll.qlIndexFixing($AC$5,AP2096,TRUE,_xll.ohTrigger(Trigger,Trigger1M))</f>
        <v>1.4257876648864076E-2</v>
      </c>
      <c r="AT2096" s="320">
        <f>_xll.qlIndexFixing($AU$1,AP2096,TRUE,_xll.ohTrigger(Trigger,Trigger1M))</f>
        <v>1.3928522309275548E-2</v>
      </c>
    </row>
    <row r="2097" spans="41:46" ht="11.25" customHeight="1" x14ac:dyDescent="0.25">
      <c r="AO2097" s="159" t="s">
        <v>90</v>
      </c>
      <c r="AP2097" s="158">
        <f>_xll.qlInterestRateIndexFixingDate(Currency&amp;"ibor"&amp;Tenor,AQ2097,Trigger)</f>
        <v>53994</v>
      </c>
      <c r="AQ2097" s="158">
        <f>_xll.qlCalendarAdvance(Calendar,AQ2096,AO2097,"f",,Trigger)</f>
        <v>53996</v>
      </c>
      <c r="AR2097" s="158">
        <f>_xll.qlInterestRateIndexMaturity(Currency&amp;"ibor"&amp;Tenor,AQ2097,Trigger)</f>
        <v>54025</v>
      </c>
      <c r="AS2097" s="320">
        <f>_xll.qlIndexFixing($AC$5,AP2097,TRUE,_xll.ohTrigger(Trigger,Trigger1M))</f>
        <v>1.4258626505817589E-2</v>
      </c>
      <c r="AT2097" s="320">
        <f>_xll.qlIndexFixing($AU$1,AP2097,TRUE,_xll.ohTrigger(Trigger,Trigger1M))</f>
        <v>1.3925678949555806E-2</v>
      </c>
    </row>
    <row r="2098" spans="41:46" ht="11.25" customHeight="1" x14ac:dyDescent="0.25">
      <c r="AO2098" s="159" t="s">
        <v>90</v>
      </c>
      <c r="AP2098" s="158">
        <f>_xll.qlInterestRateIndexFixingDate(Currency&amp;"ibor"&amp;Tenor,AQ2098,Trigger)</f>
        <v>54001</v>
      </c>
      <c r="AQ2098" s="158">
        <f>_xll.qlCalendarAdvance(Calendar,AQ2097,AO2098,"f",,Trigger)</f>
        <v>54003</v>
      </c>
      <c r="AR2098" s="158">
        <f>_xll.qlInterestRateIndexMaturity(Currency&amp;"ibor"&amp;Tenor,AQ2098,Trigger)</f>
        <v>54035</v>
      </c>
      <c r="AS2098" s="320">
        <f>_xll.qlIndexFixing($AC$5,AP2098,TRUE,_xll.ohTrigger(Trigger,Trigger1M))</f>
        <v>1.426194093784694E-2</v>
      </c>
      <c r="AT2098" s="320">
        <f>_xll.qlIndexFixing($AU$1,AP2098,TRUE,_xll.ohTrigger(Trigger,Trigger1M))</f>
        <v>1.392331693396226E-2</v>
      </c>
    </row>
    <row r="2099" spans="41:46" ht="11.25" customHeight="1" x14ac:dyDescent="0.25">
      <c r="AO2099" s="159" t="s">
        <v>90</v>
      </c>
      <c r="AP2099" s="158">
        <f>_xll.qlInterestRateIndexFixingDate(Currency&amp;"ibor"&amp;Tenor,AQ2099,Trigger)</f>
        <v>54008</v>
      </c>
      <c r="AQ2099" s="158">
        <f>_xll.qlCalendarAdvance(Calendar,AQ2098,AO2099,"f",,Trigger)</f>
        <v>54010</v>
      </c>
      <c r="AR2099" s="158">
        <f>_xll.qlInterestRateIndexMaturity(Currency&amp;"ibor"&amp;Tenor,AQ2099,Trigger)</f>
        <v>54042</v>
      </c>
      <c r="AS2099" s="320">
        <f>_xll.qlIndexFixing($AC$5,AP2099,TRUE,_xll.ohTrigger(Trigger,Trigger1M))</f>
        <v>1.4263973082886683E-2</v>
      </c>
      <c r="AT2099" s="320">
        <f>_xll.qlIndexFixing($AU$1,AP2099,TRUE,_xll.ohTrigger(Trigger,Trigger1M))</f>
        <v>1.3920692039927629E-2</v>
      </c>
    </row>
    <row r="2100" spans="41:46" ht="11.25" customHeight="1" x14ac:dyDescent="0.25">
      <c r="AO2100" s="159" t="s">
        <v>90</v>
      </c>
      <c r="AP2100" s="158">
        <f>_xll.qlInterestRateIndexFixingDate(Currency&amp;"ibor"&amp;Tenor,AQ2100,Trigger)</f>
        <v>54015</v>
      </c>
      <c r="AQ2100" s="158">
        <f>_xll.qlCalendarAdvance(Calendar,AQ2099,AO2100,"f",,Trigger)</f>
        <v>54017</v>
      </c>
      <c r="AR2100" s="158">
        <f>_xll.qlInterestRateIndexMaturity(Currency&amp;"ibor"&amp;Tenor,AQ2100,Trigger)</f>
        <v>54049</v>
      </c>
      <c r="AS2100" s="320">
        <f>_xll.qlIndexFixing($AC$5,AP2100,TRUE,_xll.ohTrigger(Trigger,Trigger1M))</f>
        <v>1.4266005228293632E-2</v>
      </c>
      <c r="AT2100" s="320">
        <f>_xll.qlIndexFixing($AU$1,AP2100,TRUE,_xll.ohTrigger(Trigger,Trigger1M))</f>
        <v>1.3918052317809237E-2</v>
      </c>
    </row>
    <row r="2101" spans="41:46" ht="11.25" customHeight="1" x14ac:dyDescent="0.25">
      <c r="AO2101" s="159" t="s">
        <v>90</v>
      </c>
      <c r="AP2101" s="158">
        <f>_xll.qlInterestRateIndexFixingDate(Currency&amp;"ibor"&amp;Tenor,AQ2101,Trigger)</f>
        <v>54022</v>
      </c>
      <c r="AQ2101" s="158">
        <f>_xll.qlCalendarAdvance(Calendar,AQ2100,AO2101,"f",,Trigger)</f>
        <v>54024</v>
      </c>
      <c r="AR2101" s="158">
        <f>_xll.qlInterestRateIndexMaturity(Currency&amp;"ibor"&amp;Tenor,AQ2101,Trigger)</f>
        <v>54056</v>
      </c>
      <c r="AS2101" s="320">
        <f>_xll.qlIndexFixing($AC$5,AP2101,TRUE,_xll.ohTrigger(Trigger,Trigger1M))</f>
        <v>1.4268037374067788E-2</v>
      </c>
      <c r="AT2101" s="320">
        <f>_xll.qlIndexFixing($AU$1,AP2101,TRUE,_xll.ohTrigger(Trigger,Trigger1M))</f>
        <v>1.3915397749733882E-2</v>
      </c>
    </row>
    <row r="2102" spans="41:46" ht="11.25" customHeight="1" x14ac:dyDescent="0.25">
      <c r="AO2102" s="159" t="s">
        <v>90</v>
      </c>
      <c r="AP2102" s="158">
        <f>_xll.qlInterestRateIndexFixingDate(Currency&amp;"ibor"&amp;Tenor,AQ2102,Trigger)</f>
        <v>54029</v>
      </c>
      <c r="AQ2102" s="158">
        <f>_xll.qlCalendarAdvance(Calendar,AQ2101,AO2102,"f",,Trigger)</f>
        <v>54031</v>
      </c>
      <c r="AR2102" s="158">
        <f>_xll.qlInterestRateIndexMaturity(Currency&amp;"ibor"&amp;Tenor,AQ2102,Trigger)</f>
        <v>54063</v>
      </c>
      <c r="AS2102" s="320">
        <f>_xll.qlIndexFixing($AC$5,AP2102,TRUE,_xll.ohTrigger(Trigger,Trigger1M))</f>
        <v>1.427006952020915E-2</v>
      </c>
      <c r="AT2102" s="320">
        <f>_xll.qlIndexFixing($AU$1,AP2102,TRUE,_xll.ohTrigger(Trigger,Trigger1M))</f>
        <v>1.3912728317833356E-2</v>
      </c>
    </row>
    <row r="2103" spans="41:46" ht="11.25" customHeight="1" x14ac:dyDescent="0.25">
      <c r="AO2103" s="159" t="s">
        <v>90</v>
      </c>
      <c r="AP2103" s="158">
        <f>_xll.qlInterestRateIndexFixingDate(Currency&amp;"ibor"&amp;Tenor,AQ2103,Trigger)</f>
        <v>54036</v>
      </c>
      <c r="AQ2103" s="158">
        <f>_xll.qlCalendarAdvance(Calendar,AQ2102,AO2103,"f",,Trigger)</f>
        <v>54038</v>
      </c>
      <c r="AR2103" s="158">
        <f>_xll.qlInterestRateIndexMaturity(Currency&amp;"ibor"&amp;Tenor,AQ2103,Trigger)</f>
        <v>54070</v>
      </c>
      <c r="AS2103" s="320">
        <f>_xll.qlIndexFixing($AC$5,AP2103,TRUE,_xll.ohTrigger(Trigger,Trigger1M))</f>
        <v>1.427210166671522E-2</v>
      </c>
      <c r="AT2103" s="320">
        <f>_xll.qlIndexFixing($AU$1,AP2103,TRUE,_xll.ohTrigger(Trigger,Trigger1M))</f>
        <v>1.3910044004221966E-2</v>
      </c>
    </row>
    <row r="2104" spans="41:46" ht="11.25" customHeight="1" x14ac:dyDescent="0.25">
      <c r="AO2104" s="159" t="s">
        <v>90</v>
      </c>
      <c r="AP2104" s="158">
        <f>_xll.qlInterestRateIndexFixingDate(Currency&amp;"ibor"&amp;Tenor,AQ2104,Trigger)</f>
        <v>54043</v>
      </c>
      <c r="AQ2104" s="158">
        <f>_xll.qlCalendarAdvance(Calendar,AQ2103,AO2104,"f",,Trigger)</f>
        <v>54045</v>
      </c>
      <c r="AR2104" s="158">
        <f>_xll.qlInterestRateIndexMaturity(Currency&amp;"ibor"&amp;Tenor,AQ2104,Trigger)</f>
        <v>54077</v>
      </c>
      <c r="AS2104" s="320">
        <f>_xll.qlIndexFixing($AC$5,AP2104,TRUE,_xll.ohTrigger(Trigger,Trigger1M))</f>
        <v>1.4274133813588497E-2</v>
      </c>
      <c r="AT2104" s="320">
        <f>_xll.qlIndexFixing($AU$1,AP2104,TRUE,_xll.ohTrigger(Trigger,Trigger1M))</f>
        <v>1.3907344791036502E-2</v>
      </c>
    </row>
    <row r="2105" spans="41:46" ht="11.25" customHeight="1" x14ac:dyDescent="0.25">
      <c r="AO2105" s="159" t="s">
        <v>90</v>
      </c>
      <c r="AP2105" s="158">
        <f>_xll.qlInterestRateIndexFixingDate(Currency&amp;"ibor"&amp;Tenor,AQ2105,Trigger)</f>
        <v>54049</v>
      </c>
      <c r="AQ2105" s="158">
        <f>_xll.qlCalendarAdvance(Calendar,AQ2104,AO2105,"f",,Trigger)</f>
        <v>54053</v>
      </c>
      <c r="AR2105" s="158">
        <f>_xll.qlInterestRateIndexMaturity(Currency&amp;"ibor"&amp;Tenor,AQ2105,Trigger)</f>
        <v>54084</v>
      </c>
      <c r="AS2105" s="320">
        <f>_xll.qlIndexFixing($AC$5,AP2105,TRUE,_xll.ohTrigger(Trigger,Trigger1M))</f>
        <v>1.4276028163927267E-2</v>
      </c>
      <c r="AT2105" s="320">
        <f>_xll.qlIndexFixing($AU$1,AP2105,TRUE,_xll.ohTrigger(Trigger,Trigger1M))</f>
        <v>1.390416861828621E-2</v>
      </c>
    </row>
    <row r="2106" spans="41:46" ht="11.25" customHeight="1" x14ac:dyDescent="0.25">
      <c r="AO2106" s="159" t="s">
        <v>90</v>
      </c>
      <c r="AP2106" s="158">
        <f>_xll.qlInterestRateIndexFixingDate(Currency&amp;"ibor"&amp;Tenor,AQ2106,Trigger)</f>
        <v>54057</v>
      </c>
      <c r="AQ2106" s="158">
        <f>_xll.qlCalendarAdvance(Calendar,AQ2105,AO2106,"f",,Trigger)</f>
        <v>54060</v>
      </c>
      <c r="AR2106" s="158">
        <f>_xll.qlInterestRateIndexMaturity(Currency&amp;"ibor"&amp;Tenor,AQ2106,Trigger)</f>
        <v>54091</v>
      </c>
      <c r="AS2106" s="320">
        <f>_xll.qlIndexFixing($AC$5,AP2106,TRUE,_xll.ohTrigger(Trigger,Trigger1M))</f>
        <v>1.4278060231022505E-2</v>
      </c>
      <c r="AT2106" s="320">
        <f>_xll.qlIndexFixing($AU$1,AP2106,TRUE,_xll.ohTrigger(Trigger,Trigger1M))</f>
        <v>1.3901438591160557E-2</v>
      </c>
    </row>
    <row r="2107" spans="41:46" ht="11.25" customHeight="1" x14ac:dyDescent="0.25">
      <c r="AO2107" s="159" t="s">
        <v>90</v>
      </c>
      <c r="AP2107" s="158">
        <f>_xll.qlInterestRateIndexFixingDate(Currency&amp;"ibor"&amp;Tenor,AQ2107,Trigger)</f>
        <v>54065</v>
      </c>
      <c r="AQ2107" s="158">
        <f>_xll.qlCalendarAdvance(Calendar,AQ2106,AO2107,"f",,Trigger)</f>
        <v>54067</v>
      </c>
      <c r="AR2107" s="158">
        <f>_xll.qlInterestRateIndexMaturity(Currency&amp;"ibor"&amp;Tenor,AQ2107,Trigger)</f>
        <v>54098</v>
      </c>
      <c r="AS2107" s="320">
        <f>_xll.qlIndexFixing($AC$5,AP2107,TRUE,_xll.ohTrigger(Trigger,Trigger1M))</f>
        <v>1.428009229846585E-2</v>
      </c>
      <c r="AT2107" s="320">
        <f>_xll.qlIndexFixing($AU$1,AP2107,TRUE,_xll.ohTrigger(Trigger,Trigger1M))</f>
        <v>1.389869361011551E-2</v>
      </c>
    </row>
    <row r="2108" spans="41:46" ht="11.25" customHeight="1" x14ac:dyDescent="0.25">
      <c r="AO2108" s="159" t="s">
        <v>90</v>
      </c>
      <c r="AP2108" s="158">
        <f>_xll.qlInterestRateIndexFixingDate(Currency&amp;"ibor"&amp;Tenor,AQ2108,Trigger)</f>
        <v>54072</v>
      </c>
      <c r="AQ2108" s="158">
        <f>_xll.qlCalendarAdvance(Calendar,AQ2107,AO2108,"f",,Trigger)</f>
        <v>54074</v>
      </c>
      <c r="AR2108" s="158">
        <f>_xll.qlInterestRateIndexMaturity(Currency&amp;"ibor"&amp;Tenor,AQ2108,Trigger)</f>
        <v>54105</v>
      </c>
      <c r="AS2108" s="320">
        <f>_xll.qlIndexFixing($AC$5,AP2108,TRUE,_xll.ohTrigger(Trigger,Trigger1M))</f>
        <v>1.4282124366270198E-2</v>
      </c>
      <c r="AT2108" s="320">
        <f>_xll.qlIndexFixing($AU$1,AP2108,TRUE,_xll.ohTrigger(Trigger,Trigger1M))</f>
        <v>1.3895933657281492E-2</v>
      </c>
    </row>
    <row r="2109" spans="41:46" ht="11.25" customHeight="1" x14ac:dyDescent="0.25">
      <c r="AO2109" s="159" t="s">
        <v>90</v>
      </c>
      <c r="AP2109" s="158">
        <f>_xll.qlInterestRateIndexFixingDate(Currency&amp;"ibor"&amp;Tenor,AQ2109,Trigger)</f>
        <v>54079</v>
      </c>
      <c r="AQ2109" s="158">
        <f>_xll.qlCalendarAdvance(Calendar,AQ2108,AO2109,"f",,Trigger)</f>
        <v>54081</v>
      </c>
      <c r="AR2109" s="158">
        <f>_xll.qlInterestRateIndexMaturity(Currency&amp;"ibor"&amp;Tenor,AQ2109,Trigger)</f>
        <v>54112</v>
      </c>
      <c r="AS2109" s="320">
        <f>_xll.qlIndexFixing($AC$5,AP2109,TRUE,_xll.ohTrigger(Trigger,Trigger1M))</f>
        <v>1.4284156434427812E-2</v>
      </c>
      <c r="AT2109" s="320">
        <f>_xll.qlIndexFixing($AU$1,AP2109,TRUE,_xll.ohTrigger(Trigger,Trigger1M))</f>
        <v>1.3893158714781194E-2</v>
      </c>
    </row>
    <row r="2110" spans="41:46" ht="11.25" customHeight="1" x14ac:dyDescent="0.25">
      <c r="AO2110" s="159" t="s">
        <v>90</v>
      </c>
      <c r="AP2110" s="158">
        <f>_xll.qlInterestRateIndexFixingDate(Currency&amp;"ibor"&amp;Tenor,AQ2110,Trigger)</f>
        <v>54086</v>
      </c>
      <c r="AQ2110" s="158">
        <f>_xll.qlCalendarAdvance(Calendar,AQ2109,AO2110,"f",,Trigger)</f>
        <v>54088</v>
      </c>
      <c r="AR2110" s="158">
        <f>_xll.qlInterestRateIndexMaturity(Currency&amp;"ibor"&amp;Tenor,AQ2110,Trigger)</f>
        <v>54116</v>
      </c>
      <c r="AS2110" s="320">
        <f>_xll.qlIndexFixing($AC$5,AP2110,TRUE,_xll.ohTrigger(Trigger,Trigger1M))</f>
        <v>1.4284903097091675E-2</v>
      </c>
      <c r="AT2110" s="320">
        <f>_xll.qlIndexFixing($AU$1,AP2110,TRUE,_xll.ohTrigger(Trigger,Trigger1M))</f>
        <v>1.3890166491797702E-2</v>
      </c>
    </row>
    <row r="2111" spans="41:46" ht="11.25" customHeight="1" x14ac:dyDescent="0.25">
      <c r="AO2111" s="159" t="s">
        <v>90</v>
      </c>
      <c r="AP2111" s="158">
        <f>_xll.qlInterestRateIndexFixingDate(Currency&amp;"ibor"&amp;Tenor,AQ2111,Trigger)</f>
        <v>54093</v>
      </c>
      <c r="AQ2111" s="158">
        <f>_xll.qlCalendarAdvance(Calendar,AQ2110,AO2111,"f",,Trigger)</f>
        <v>54095</v>
      </c>
      <c r="AR2111" s="158">
        <f>_xll.qlInterestRateIndexMaturity(Currency&amp;"ibor"&amp;Tenor,AQ2111,Trigger)</f>
        <v>54126</v>
      </c>
      <c r="AS2111" s="320">
        <f>_xll.qlIndexFixing($AC$5,AP2111,TRUE,_xll.ohTrigger(Trigger,Trigger1M))</f>
        <v>1.4288220571807994E-2</v>
      </c>
      <c r="AT2111" s="320">
        <f>_xll.qlIndexFixing($AU$1,AP2111,TRUE,_xll.ohTrigger(Trigger,Trigger1M))</f>
        <v>1.3887563789306018E-2</v>
      </c>
    </row>
    <row r="2112" spans="41:46" ht="11.25" customHeight="1" x14ac:dyDescent="0.25">
      <c r="AO2112" s="159" t="s">
        <v>90</v>
      </c>
      <c r="AP2112" s="158">
        <f>_xll.qlInterestRateIndexFixingDate(Currency&amp;"ibor"&amp;Tenor,AQ2112,Trigger)</f>
        <v>54100</v>
      </c>
      <c r="AQ2112" s="158">
        <f>_xll.qlCalendarAdvance(Calendar,AQ2111,AO2112,"f",,Trigger)</f>
        <v>54102</v>
      </c>
      <c r="AR2112" s="158">
        <f>_xll.qlInterestRateIndexMaturity(Currency&amp;"ibor"&amp;Tenor,AQ2112,Trigger)</f>
        <v>54133</v>
      </c>
      <c r="AS2112" s="320">
        <f>_xll.qlIndexFixing($AC$5,AP2112,TRUE,_xll.ohTrigger(Trigger,Trigger1M))</f>
        <v>1.429025264103314E-2</v>
      </c>
      <c r="AT2112" s="320">
        <f>_xll.qlIndexFixing($AU$1,AP2112,TRUE,_xll.ohTrigger(Trigger,Trigger1M))</f>
        <v>1.3884743770579097E-2</v>
      </c>
    </row>
    <row r="2113" spans="41:46" ht="11.25" customHeight="1" x14ac:dyDescent="0.25">
      <c r="AO2113" s="159" t="s">
        <v>90</v>
      </c>
      <c r="AP2113" s="158">
        <f>_xll.qlInterestRateIndexFixingDate(Currency&amp;"ibor"&amp;Tenor,AQ2113,Trigger)</f>
        <v>54107</v>
      </c>
      <c r="AQ2113" s="158">
        <f>_xll.qlCalendarAdvance(Calendar,AQ2112,AO2113,"f",,Trigger)</f>
        <v>54109</v>
      </c>
      <c r="AR2113" s="158">
        <f>_xll.qlInterestRateIndexMaturity(Currency&amp;"ibor"&amp;Tenor,AQ2113,Trigger)</f>
        <v>54140</v>
      </c>
      <c r="AS2113" s="320">
        <f>_xll.qlIndexFixing($AC$5,AP2113,TRUE,_xll.ohTrigger(Trigger,Trigger1M))</f>
        <v>1.4292284710611553E-2</v>
      </c>
      <c r="AT2113" s="320">
        <f>_xll.qlIndexFixing($AU$1,AP2113,TRUE,_xll.ohTrigger(Trigger,Trigger1M))</f>
        <v>1.3881908690705007E-2</v>
      </c>
    </row>
    <row r="2114" spans="41:46" ht="11.25" customHeight="1" x14ac:dyDescent="0.25">
      <c r="AO2114" s="159" t="s">
        <v>90</v>
      </c>
      <c r="AP2114" s="158">
        <f>_xll.qlInterestRateIndexFixingDate(Currency&amp;"ibor"&amp;Tenor,AQ2114,Trigger)</f>
        <v>54114</v>
      </c>
      <c r="AQ2114" s="158">
        <f>_xll.qlCalendarAdvance(Calendar,AQ2113,AO2114,"f",,Trigger)</f>
        <v>54116</v>
      </c>
      <c r="AR2114" s="158">
        <f>_xll.qlInterestRateIndexMaturity(Currency&amp;"ibor"&amp;Tenor,AQ2114,Trigger)</f>
        <v>54148</v>
      </c>
      <c r="AS2114" s="320">
        <f>_xll.qlIndexFixing($AC$5,AP2114,TRUE,_xll.ohTrigger(Trigger,Trigger1M))</f>
        <v>1.4294745609738368E-2</v>
      </c>
      <c r="AT2114" s="320">
        <f>_xll.qlIndexFixing($AU$1,AP2114,TRUE,_xll.ohTrigger(Trigger,Trigger1M))</f>
        <v>1.3879120990951954E-2</v>
      </c>
    </row>
    <row r="2115" spans="41:46" ht="11.25" customHeight="1" x14ac:dyDescent="0.25">
      <c r="AO2115" s="159" t="s">
        <v>90</v>
      </c>
      <c r="AP2115" s="158">
        <f>_xll.qlInterestRateIndexFixingDate(Currency&amp;"ibor"&amp;Tenor,AQ2115,Trigger)</f>
        <v>54121</v>
      </c>
      <c r="AQ2115" s="158">
        <f>_xll.qlCalendarAdvance(Calendar,AQ2114,AO2115,"f",,Trigger)</f>
        <v>54123</v>
      </c>
      <c r="AR2115" s="158">
        <f>_xll.qlInterestRateIndexMaturity(Currency&amp;"ibor"&amp;Tenor,AQ2115,Trigger)</f>
        <v>54155</v>
      </c>
      <c r="AS2115" s="320">
        <f>_xll.qlIndexFixing($AC$5,AP2115,TRUE,_xll.ohTrigger(Trigger,Trigger1M))</f>
        <v>1.4296777760695878E-2</v>
      </c>
      <c r="AT2115" s="320">
        <f>_xll.qlIndexFixing($AU$1,AP2115,TRUE,_xll.ohTrigger(Trigger,Trigger1M))</f>
        <v>1.387625454473157E-2</v>
      </c>
    </row>
    <row r="2116" spans="41:46" ht="11.25" customHeight="1" x14ac:dyDescent="0.25">
      <c r="AO2116" s="159" t="s">
        <v>90</v>
      </c>
      <c r="AP2116" s="158">
        <f>_xll.qlInterestRateIndexFixingDate(Currency&amp;"ibor"&amp;Tenor,AQ2116,Trigger)</f>
        <v>54128</v>
      </c>
      <c r="AQ2116" s="158">
        <f>_xll.qlCalendarAdvance(Calendar,AQ2115,AO2116,"f",,Trigger)</f>
        <v>54130</v>
      </c>
      <c r="AR2116" s="158">
        <f>_xll.qlInterestRateIndexMaturity(Currency&amp;"ibor"&amp;Tenor,AQ2116,Trigger)</f>
        <v>54161</v>
      </c>
      <c r="AS2116" s="320">
        <f>_xll.qlIndexFixing($AC$5,AP2116,TRUE,_xll.ohTrigger(Trigger,Trigger1M))</f>
        <v>1.42983809214767E-2</v>
      </c>
      <c r="AT2116" s="320">
        <f>_xll.qlIndexFixing($AU$1,AP2116,TRUE,_xll.ohTrigger(Trigger,Trigger1M))</f>
        <v>1.3873312905424026E-2</v>
      </c>
    </row>
    <row r="2117" spans="41:46" ht="11.25" customHeight="1" x14ac:dyDescent="0.25">
      <c r="AO2117" s="159" t="s">
        <v>90</v>
      </c>
      <c r="AP2117" s="158">
        <f>_xll.qlInterestRateIndexFixingDate(Currency&amp;"ibor"&amp;Tenor,AQ2117,Trigger)</f>
        <v>54135</v>
      </c>
      <c r="AQ2117" s="158">
        <f>_xll.qlCalendarAdvance(Calendar,AQ2116,AO2117,"f",,Trigger)</f>
        <v>54137</v>
      </c>
      <c r="AR2117" s="158">
        <f>_xll.qlInterestRateIndexMaturity(Currency&amp;"ibor"&amp;Tenor,AQ2117,Trigger)</f>
        <v>54168</v>
      </c>
      <c r="AS2117" s="320">
        <f>_xll.qlIndexFixing($AC$5,AP2117,TRUE,_xll.ohTrigger(Trigger,Trigger1M))</f>
        <v>1.4300412992475911E-2</v>
      </c>
      <c r="AT2117" s="320">
        <f>_xll.qlIndexFixing($AU$1,AP2117,TRUE,_xll.ohTrigger(Trigger,Trigger1M))</f>
        <v>1.3870417402211345E-2</v>
      </c>
    </row>
    <row r="2118" spans="41:46" ht="11.25" customHeight="1" x14ac:dyDescent="0.25">
      <c r="AO2118" s="159" t="s">
        <v>90</v>
      </c>
      <c r="AP2118" s="158">
        <f>_xll.qlInterestRateIndexFixingDate(Currency&amp;"ibor"&amp;Tenor,AQ2118,Trigger)</f>
        <v>54142</v>
      </c>
      <c r="AQ2118" s="158">
        <f>_xll.qlCalendarAdvance(Calendar,AQ2117,AO2118,"f",,Trigger)</f>
        <v>54144</v>
      </c>
      <c r="AR2118" s="158">
        <f>_xll.qlInterestRateIndexMaturity(Currency&amp;"ibor"&amp;Tenor,AQ2118,Trigger)</f>
        <v>54175</v>
      </c>
      <c r="AS2118" s="320">
        <f>_xll.qlIndexFixing($AC$5,AP2118,TRUE,_xll.ohTrigger(Trigger,Trigger1M))</f>
        <v>1.4302445063828387E-2</v>
      </c>
      <c r="AT2118" s="320">
        <f>_xll.qlIndexFixing($AU$1,AP2118,TRUE,_xll.ohTrigger(Trigger,Trigger1M))</f>
        <v>1.3867506748477827E-2</v>
      </c>
    </row>
    <row r="2119" spans="41:46" ht="11.25" customHeight="1" x14ac:dyDescent="0.25">
      <c r="AO2119" s="159" t="s">
        <v>90</v>
      </c>
      <c r="AP2119" s="158">
        <f>_xll.qlInterestRateIndexFixingDate(Currency&amp;"ibor"&amp;Tenor,AQ2119,Trigger)</f>
        <v>54149</v>
      </c>
      <c r="AQ2119" s="158">
        <f>_xll.qlCalendarAdvance(Calendar,AQ2118,AO2119,"f",,Trigger)</f>
        <v>54155</v>
      </c>
      <c r="AR2119" s="158">
        <f>_xll.qlInterestRateIndexMaturity(Currency&amp;"ibor"&amp;Tenor,AQ2119,Trigger)</f>
        <v>54185</v>
      </c>
      <c r="AS2119" s="320">
        <f>_xll.qlIndexFixing($AC$5,AP2119,TRUE,_xll.ohTrigger(Trigger,Trigger1M))</f>
        <v>1.4305209059794599E-2</v>
      </c>
      <c r="AT2119" s="320">
        <f>_xll.qlIndexFixing($AU$1,AP2119,TRUE,_xll.ohTrigger(Trigger,Trigger1M))</f>
        <v>1.3862846294504294E-2</v>
      </c>
    </row>
    <row r="2120" spans="41:46" ht="11.25" customHeight="1" x14ac:dyDescent="0.25">
      <c r="AO2120" s="159" t="s">
        <v>90</v>
      </c>
      <c r="AP2120" s="158">
        <f>_xll.qlInterestRateIndexFixingDate(Currency&amp;"ibor"&amp;Tenor,AQ2120,Trigger)</f>
        <v>54158</v>
      </c>
      <c r="AQ2120" s="158">
        <f>_xll.qlCalendarAdvance(Calendar,AQ2119,AO2120,"f",,Trigger)</f>
        <v>54162</v>
      </c>
      <c r="AR2120" s="158">
        <f>_xll.qlInterestRateIndexMaturity(Currency&amp;"ibor"&amp;Tenor,AQ2120,Trigger)</f>
        <v>54192</v>
      </c>
      <c r="AS2120" s="320">
        <f>_xll.qlIndexFixing($AC$5,AP2120,TRUE,_xll.ohTrigger(Trigger,Trigger1M))</f>
        <v>1.4307241051334962E-2</v>
      </c>
      <c r="AT2120" s="320">
        <f>_xll.qlIndexFixing($AU$1,AP2120,TRUE,_xll.ohTrigger(Trigger,Trigger1M))</f>
        <v>1.3859897800689858E-2</v>
      </c>
    </row>
    <row r="2121" spans="41:46" ht="11.25" customHeight="1" x14ac:dyDescent="0.25">
      <c r="AO2121" s="159" t="s">
        <v>90</v>
      </c>
      <c r="AP2121" s="158">
        <f>_xll.qlInterestRateIndexFixingDate(Currency&amp;"ibor"&amp;Tenor,AQ2121,Trigger)</f>
        <v>54165</v>
      </c>
      <c r="AQ2121" s="158">
        <f>_xll.qlCalendarAdvance(Calendar,AQ2120,AO2121,"f",,Trigger)</f>
        <v>54169</v>
      </c>
      <c r="AR2121" s="158">
        <f>_xll.qlInterestRateIndexMaturity(Currency&amp;"ibor"&amp;Tenor,AQ2121,Trigger)</f>
        <v>54199</v>
      </c>
      <c r="AS2121" s="320">
        <f>_xll.qlIndexFixing($AC$5,AP2121,TRUE,_xll.ohTrigger(Trigger,Trigger1M))</f>
        <v>1.4267073636367478E-2</v>
      </c>
      <c r="AT2121" s="320">
        <f>_xll.qlIndexFixing($AU$1,AP2121,TRUE,_xll.ohTrigger(Trigger,Trigger1M))</f>
        <v>1.3856934094366835E-2</v>
      </c>
    </row>
    <row r="2122" spans="41:46" ht="11.25" customHeight="1" x14ac:dyDescent="0.25">
      <c r="AO2122" s="159" t="s">
        <v>90</v>
      </c>
      <c r="AP2122" s="158">
        <f>_xll.qlInterestRateIndexFixingDate(Currency&amp;"ibor"&amp;Tenor,AQ2122,Trigger)</f>
        <v>54172</v>
      </c>
      <c r="AQ2122" s="158">
        <f>_xll.qlCalendarAdvance(Calendar,AQ2121,AO2122,"f",,Trigger)</f>
        <v>54176</v>
      </c>
      <c r="AR2122" s="158">
        <f>_xll.qlInterestRateIndexMaturity(Currency&amp;"ibor"&amp;Tenor,AQ2122,Trigger)</f>
        <v>54206</v>
      </c>
      <c r="AS2122" s="320">
        <f>_xll.qlIndexFixing($AC$5,AP2122,TRUE,_xll.ohTrigger(Trigger,Trigger1M))</f>
        <v>1.4226857380423397E-2</v>
      </c>
      <c r="AT2122" s="320">
        <f>_xll.qlIndexFixing($AU$1,AP2122,TRUE,_xll.ohTrigger(Trigger,Trigger1M))</f>
        <v>1.3853955157669517E-2</v>
      </c>
    </row>
    <row r="2123" spans="41:46" ht="11.25" customHeight="1" x14ac:dyDescent="0.25">
      <c r="AO2123" s="159" t="s">
        <v>90</v>
      </c>
      <c r="AP2123" s="158">
        <f>_xll.qlInterestRateIndexFixingDate(Currency&amp;"ibor"&amp;Tenor,AQ2123,Trigger)</f>
        <v>54178</v>
      </c>
      <c r="AQ2123" s="158">
        <f>_xll.qlCalendarAdvance(Calendar,AQ2122,AO2123,"f",,Trigger)</f>
        <v>54183</v>
      </c>
      <c r="AR2123" s="158">
        <f>_xll.qlInterestRateIndexMaturity(Currency&amp;"ibor"&amp;Tenor,AQ2123,Trigger)</f>
        <v>54214</v>
      </c>
      <c r="AS2123" s="320">
        <f>_xll.qlIndexFixing($AC$5,AP2123,TRUE,_xll.ohTrigger(Trigger,Trigger1M))</f>
        <v>1.4185253919728505E-2</v>
      </c>
      <c r="AT2123" s="320">
        <f>_xll.qlIndexFixing($AU$1,AP2123,TRUE,_xll.ohTrigger(Trigger,Trigger1M))</f>
        <v>1.3851012076240718E-2</v>
      </c>
    </row>
    <row r="2124" spans="41:46" ht="11.25" customHeight="1" x14ac:dyDescent="0.25">
      <c r="AO2124" s="159" t="s">
        <v>90</v>
      </c>
      <c r="AP2124" s="158">
        <f>_xll.qlInterestRateIndexFixingDate(Currency&amp;"ibor"&amp;Tenor,AQ2124,Trigger)</f>
        <v>54186</v>
      </c>
      <c r="AQ2124" s="158">
        <f>_xll.qlCalendarAdvance(Calendar,AQ2123,AO2124,"f",,Trigger)</f>
        <v>54190</v>
      </c>
      <c r="AR2124" s="158">
        <f>_xll.qlInterestRateIndexMaturity(Currency&amp;"ibor"&amp;Tenor,AQ2124,Trigger)</f>
        <v>54221</v>
      </c>
      <c r="AS2124" s="320">
        <f>_xll.qlIndexFixing($AC$5,AP2124,TRUE,_xll.ohTrigger(Trigger,Trigger1M))</f>
        <v>1.4146297680577864E-2</v>
      </c>
      <c r="AT2124" s="320">
        <f>_xll.qlIndexFixing($AU$1,AP2124,TRUE,_xll.ohTrigger(Trigger,Trigger1M))</f>
        <v>1.3848001417375282E-2</v>
      </c>
    </row>
    <row r="2125" spans="41:46" ht="11.25" customHeight="1" x14ac:dyDescent="0.25">
      <c r="AO2125" s="159" t="s">
        <v>90</v>
      </c>
      <c r="AP2125" s="158">
        <f>_xll.qlInterestRateIndexFixingDate(Currency&amp;"ibor"&amp;Tenor,AQ2125,Trigger)</f>
        <v>54193</v>
      </c>
      <c r="AQ2125" s="158">
        <f>_xll.qlCalendarAdvance(Calendar,AQ2124,AO2125,"f",,Trigger)</f>
        <v>54197</v>
      </c>
      <c r="AR2125" s="158">
        <f>_xll.qlInterestRateIndexMaturity(Currency&amp;"ibor"&amp;Tenor,AQ2125,Trigger)</f>
        <v>54228</v>
      </c>
      <c r="AS2125" s="320">
        <f>_xll.qlIndexFixing($AC$5,AP2125,TRUE,_xll.ohTrigger(Trigger,Trigger1M))</f>
        <v>1.413646017477435E-2</v>
      </c>
      <c r="AT2125" s="320">
        <f>_xll.qlIndexFixing($AU$1,AP2125,TRUE,_xll.ohTrigger(Trigger,Trigger1M))</f>
        <v>1.3844975472683048E-2</v>
      </c>
    </row>
    <row r="2126" spans="41:46" ht="11.25" customHeight="1" x14ac:dyDescent="0.25">
      <c r="AO2126" s="159" t="s">
        <v>90</v>
      </c>
      <c r="AP2126" s="158">
        <f>_xll.qlInterestRateIndexFixingDate(Currency&amp;"ibor"&amp;Tenor,AQ2126,Trigger)</f>
        <v>54200</v>
      </c>
      <c r="AQ2126" s="158">
        <f>_xll.qlCalendarAdvance(Calendar,AQ2125,AO2126,"f",,Trigger)</f>
        <v>54204</v>
      </c>
      <c r="AR2126" s="158">
        <f>_xll.qlInterestRateIndexMaturity(Currency&amp;"ibor"&amp;Tenor,AQ2126,Trigger)</f>
        <v>54235</v>
      </c>
      <c r="AS2126" s="320">
        <f>_xll.qlIndexFixing($AC$5,AP2126,TRUE,_xll.ohTrigger(Trigger,Trigger1M))</f>
        <v>1.4138282316772926E-2</v>
      </c>
      <c r="AT2126" s="320">
        <f>_xll.qlIndexFixing($AU$1,AP2126,TRUE,_xll.ohTrigger(Trigger,Trigger1M))</f>
        <v>1.3841934224289284E-2</v>
      </c>
    </row>
    <row r="2127" spans="41:46" ht="11.25" customHeight="1" x14ac:dyDescent="0.25">
      <c r="AO2127" s="159" t="s">
        <v>90</v>
      </c>
      <c r="AP2127" s="158">
        <f>_xll.qlInterestRateIndexFixingDate(Currency&amp;"ibor"&amp;Tenor,AQ2127,Trigger)</f>
        <v>54207</v>
      </c>
      <c r="AQ2127" s="158">
        <f>_xll.qlCalendarAdvance(Calendar,AQ2126,AO2127,"f",,Trigger)</f>
        <v>54211</v>
      </c>
      <c r="AR2127" s="158">
        <f>_xll.qlInterestRateIndexMaturity(Currency&amp;"ibor"&amp;Tenor,AQ2127,Trigger)</f>
        <v>54241</v>
      </c>
      <c r="AS2127" s="320">
        <f>_xll.qlIndexFixing($AC$5,AP2127,TRUE,_xll.ohTrigger(Trigger,Trigger1M))</f>
        <v>1.4139696729420059E-2</v>
      </c>
      <c r="AT2127" s="320">
        <f>_xll.qlIndexFixing($AU$1,AP2127,TRUE,_xll.ohTrigger(Trigger,Trigger1M))</f>
        <v>1.3838831393042206E-2</v>
      </c>
    </row>
    <row r="2128" spans="41:46" ht="11.25" customHeight="1" x14ac:dyDescent="0.25">
      <c r="AO2128" s="159" t="s">
        <v>90</v>
      </c>
      <c r="AP2128" s="158">
        <f>_xll.qlInterestRateIndexFixingDate(Currency&amp;"ibor"&amp;Tenor,AQ2128,Trigger)</f>
        <v>54214</v>
      </c>
      <c r="AQ2128" s="158">
        <f>_xll.qlCalendarAdvance(Calendar,AQ2127,AO2128,"f",,Trigger)</f>
        <v>54218</v>
      </c>
      <c r="AR2128" s="158">
        <f>_xll.qlInterestRateIndexMaturity(Currency&amp;"ibor"&amp;Tenor,AQ2128,Trigger)</f>
        <v>54248</v>
      </c>
      <c r="AS2128" s="320">
        <f>_xll.qlIndexFixing($AC$5,AP2128,TRUE,_xll.ohTrigger(Trigger,Trigger1M))</f>
        <v>1.4141518800439457E-2</v>
      </c>
      <c r="AT2128" s="320">
        <f>_xll.qlIndexFixing($AU$1,AP2128,TRUE,_xll.ohTrigger(Trigger,Trigger1M))</f>
        <v>1.3835760698788668E-2</v>
      </c>
    </row>
    <row r="2129" spans="41:46" ht="11.25" customHeight="1" x14ac:dyDescent="0.25">
      <c r="AO2129" s="159" t="s">
        <v>90</v>
      </c>
      <c r="AP2129" s="158">
        <f>_xll.qlInterestRateIndexFixingDate(Currency&amp;"ibor"&amp;Tenor,AQ2129,Trigger)</f>
        <v>54221</v>
      </c>
      <c r="AQ2129" s="158">
        <f>_xll.qlCalendarAdvance(Calendar,AQ2128,AO2129,"f",,Trigger)</f>
        <v>54225</v>
      </c>
      <c r="AR2129" s="158">
        <f>_xll.qlInterestRateIndexMaturity(Currency&amp;"ibor"&amp;Tenor,AQ2129,Trigger)</f>
        <v>54255</v>
      </c>
      <c r="AS2129" s="320">
        <f>_xll.qlIndexFixing($AC$5,AP2129,TRUE,_xll.ohTrigger(Trigger,Trigger1M))</f>
        <v>1.4143340871735965E-2</v>
      </c>
      <c r="AT2129" s="320">
        <f>_xll.qlIndexFixing($AU$1,AP2129,TRUE,_xll.ohTrigger(Trigger,Trigger1M))</f>
        <v>1.3832674649060905E-2</v>
      </c>
    </row>
    <row r="2130" spans="41:46" ht="11.25" customHeight="1" x14ac:dyDescent="0.25">
      <c r="AO2130" s="159" t="s">
        <v>90</v>
      </c>
      <c r="AP2130" s="158">
        <f>_xll.qlInterestRateIndexFixingDate(Currency&amp;"ibor"&amp;Tenor,AQ2130,Trigger)</f>
        <v>54228</v>
      </c>
      <c r="AQ2130" s="158">
        <f>_xll.qlCalendarAdvance(Calendar,AQ2129,AO2130,"f",,Trigger)</f>
        <v>54232</v>
      </c>
      <c r="AR2130" s="158">
        <f>_xll.qlInterestRateIndexMaturity(Currency&amp;"ibor"&amp;Tenor,AQ2130,Trigger)</f>
        <v>54262</v>
      </c>
      <c r="AS2130" s="320">
        <f>_xll.qlIndexFixing($AC$5,AP2130,TRUE,_xll.ohTrigger(Trigger,Trigger1M))</f>
        <v>1.4145162943306921E-2</v>
      </c>
      <c r="AT2130" s="320">
        <f>_xll.qlIndexFixing($AU$1,AP2130,TRUE,_xll.ohTrigger(Trigger,Trigger1M))</f>
        <v>1.3829573225987879E-2</v>
      </c>
    </row>
    <row r="2131" spans="41:46" ht="11.25" customHeight="1" x14ac:dyDescent="0.25">
      <c r="AO2131" s="159" t="s">
        <v>90</v>
      </c>
      <c r="AP2131" s="158">
        <f>_xll.qlInterestRateIndexFixingDate(Currency&amp;"ibor"&amp;Tenor,AQ2131,Trigger)</f>
        <v>54235</v>
      </c>
      <c r="AQ2131" s="158">
        <f>_xll.qlCalendarAdvance(Calendar,AQ2130,AO2131,"f",,Trigger)</f>
        <v>54239</v>
      </c>
      <c r="AR2131" s="158">
        <f>_xll.qlInterestRateIndexMaturity(Currency&amp;"ibor"&amp;Tenor,AQ2131,Trigger)</f>
        <v>54270</v>
      </c>
      <c r="AS2131" s="320">
        <f>_xll.qlIndexFixing($AC$5,AP2131,TRUE,_xll.ohTrigger(Trigger,Trigger1M))</f>
        <v>1.4147393031051413E-2</v>
      </c>
      <c r="AT2131" s="320">
        <f>_xll.qlIndexFixing($AU$1,AP2131,TRUE,_xll.ohTrigger(Trigger,Trigger1M))</f>
        <v>1.3826497801313297E-2</v>
      </c>
    </row>
    <row r="2132" spans="41:46" ht="11.25" customHeight="1" x14ac:dyDescent="0.25">
      <c r="AO2132" s="159" t="s">
        <v>90</v>
      </c>
      <c r="AP2132" s="158">
        <f>_xll.qlInterestRateIndexFixingDate(Currency&amp;"ibor"&amp;Tenor,AQ2132,Trigger)</f>
        <v>54242</v>
      </c>
      <c r="AQ2132" s="158">
        <f>_xll.qlCalendarAdvance(Calendar,AQ2131,AO2132,"f",,Trigger)</f>
        <v>54246</v>
      </c>
      <c r="AR2132" s="158">
        <f>_xll.qlInterestRateIndexMaturity(Currency&amp;"ibor"&amp;Tenor,AQ2132,Trigger)</f>
        <v>54277</v>
      </c>
      <c r="AS2132" s="320">
        <f>_xll.qlIndexFixing($AC$5,AP2132,TRUE,_xll.ohTrigger(Trigger,Trigger1M))</f>
        <v>1.414921517476217E-2</v>
      </c>
      <c r="AT2132" s="320">
        <f>_xll.qlIndexFixing($AU$1,AP2132,TRUE,_xll.ohTrigger(Trigger,Trigger1M))</f>
        <v>1.3823364355418286E-2</v>
      </c>
    </row>
    <row r="2133" spans="41:46" ht="11.25" customHeight="1" x14ac:dyDescent="0.25">
      <c r="AO2133" s="159" t="s">
        <v>90</v>
      </c>
      <c r="AP2133" s="158">
        <f>_xll.qlInterestRateIndexFixingDate(Currency&amp;"ibor"&amp;Tenor,AQ2133,Trigger)</f>
        <v>54249</v>
      </c>
      <c r="AQ2133" s="158">
        <f>_xll.qlCalendarAdvance(Calendar,AQ2132,AO2133,"f",,Trigger)</f>
        <v>54253</v>
      </c>
      <c r="AR2133" s="158">
        <f>_xll.qlInterestRateIndexMaturity(Currency&amp;"ibor"&amp;Tenor,AQ2133,Trigger)</f>
        <v>54284</v>
      </c>
      <c r="AS2133" s="320">
        <f>_xll.qlIndexFixing($AC$5,AP2133,TRUE,_xll.ohTrigger(Trigger,Trigger1M))</f>
        <v>1.4151037318759148E-2</v>
      </c>
      <c r="AT2133" s="320">
        <f>_xll.qlIndexFixing($AU$1,AP2133,TRUE,_xll.ohTrigger(Trigger,Trigger1M))</f>
        <v>1.3820215480724389E-2</v>
      </c>
    </row>
    <row r="2134" spans="41:46" ht="11.25" customHeight="1" x14ac:dyDescent="0.25">
      <c r="AO2134" s="159" t="s">
        <v>90</v>
      </c>
      <c r="AP2134" s="158">
        <f>_xll.qlInterestRateIndexFixingDate(Currency&amp;"ibor"&amp;Tenor,AQ2134,Trigger)</f>
        <v>54256</v>
      </c>
      <c r="AQ2134" s="158">
        <f>_xll.qlCalendarAdvance(Calendar,AQ2133,AO2134,"f",,Trigger)</f>
        <v>54260</v>
      </c>
      <c r="AR2134" s="158">
        <f>_xll.qlInterestRateIndexMaturity(Currency&amp;"ibor"&amp;Tenor,AQ2134,Trigger)</f>
        <v>54291</v>
      </c>
      <c r="AS2134" s="320">
        <f>_xll.qlIndexFixing($AC$5,AP2134,TRUE,_xll.ohTrigger(Trigger,Trigger1M))</f>
        <v>1.4152859463042348E-2</v>
      </c>
      <c r="AT2134" s="320">
        <f>_xll.qlIndexFixing($AU$1,AP2134,TRUE,_xll.ohTrigger(Trigger,Trigger1M))</f>
        <v>1.3817051159364612E-2</v>
      </c>
    </row>
    <row r="2135" spans="41:46" ht="11.25" customHeight="1" x14ac:dyDescent="0.25">
      <c r="AO2135" s="159" t="s">
        <v>90</v>
      </c>
      <c r="AP2135" s="158">
        <f>_xll.qlInterestRateIndexFixingDate(Currency&amp;"ibor"&amp;Tenor,AQ2135,Trigger)</f>
        <v>54263</v>
      </c>
      <c r="AQ2135" s="158">
        <f>_xll.qlCalendarAdvance(Calendar,AQ2134,AO2135,"f",,Trigger)</f>
        <v>54267</v>
      </c>
      <c r="AR2135" s="158">
        <f>_xll.qlInterestRateIndexMaturity(Currency&amp;"ibor"&amp;Tenor,AQ2135,Trigger)</f>
        <v>54298</v>
      </c>
      <c r="AS2135" s="320">
        <f>_xll.qlIndexFixing($AC$5,AP2135,TRUE,_xll.ohTrigger(Trigger,Trigger1M))</f>
        <v>1.4154681607609193E-2</v>
      </c>
      <c r="AT2135" s="320">
        <f>_xll.qlIndexFixing($AU$1,AP2135,TRUE,_xll.ohTrigger(Trigger,Trigger1M))</f>
        <v>1.381387137346164E-2</v>
      </c>
    </row>
    <row r="2136" spans="41:46" ht="11.25" customHeight="1" x14ac:dyDescent="0.25">
      <c r="AO2136" s="159" t="s">
        <v>90</v>
      </c>
      <c r="AP2136" s="158">
        <f>_xll.qlInterestRateIndexFixingDate(Currency&amp;"ibor"&amp;Tenor,AQ2136,Trigger)</f>
        <v>54270</v>
      </c>
      <c r="AQ2136" s="158">
        <f>_xll.qlCalendarAdvance(Calendar,AQ2135,AO2136,"f",,Trigger)</f>
        <v>54274</v>
      </c>
      <c r="AR2136" s="158">
        <f>_xll.qlInterestRateIndexMaturity(Currency&amp;"ibor"&amp;Tenor,AQ2136,Trigger)</f>
        <v>54305</v>
      </c>
      <c r="AS2136" s="320">
        <f>_xll.qlIndexFixing($AC$5,AP2136,TRUE,_xll.ohTrigger(Trigger,Trigger1M))</f>
        <v>1.415650375246484E-2</v>
      </c>
      <c r="AT2136" s="320">
        <f>_xll.qlIndexFixing($AU$1,AP2136,TRUE,_xll.ohTrigger(Trigger,Trigger1M))</f>
        <v>1.3810676105151055E-2</v>
      </c>
    </row>
    <row r="2137" spans="41:46" ht="11.25" customHeight="1" x14ac:dyDescent="0.25">
      <c r="AO2137" s="159" t="s">
        <v>90</v>
      </c>
      <c r="AP2137" s="158">
        <f>_xll.qlInterestRateIndexFixingDate(Currency&amp;"ibor"&amp;Tenor,AQ2137,Trigger)</f>
        <v>54277</v>
      </c>
      <c r="AQ2137" s="158">
        <f>_xll.qlCalendarAdvance(Calendar,AQ2136,AO2137,"f",,Trigger)</f>
        <v>54281</v>
      </c>
      <c r="AR2137" s="158">
        <f>_xll.qlInterestRateIndexMaturity(Currency&amp;"ibor"&amp;Tenor,AQ2137,Trigger)</f>
        <v>54312</v>
      </c>
      <c r="AS2137" s="320">
        <f>_xll.qlIndexFixing($AC$5,AP2137,TRUE,_xll.ohTrigger(Trigger,Trigger1M))</f>
        <v>1.4158325897604129E-2</v>
      </c>
      <c r="AT2137" s="320">
        <f>_xll.qlIndexFixing($AU$1,AP2137,TRUE,_xll.ohTrigger(Trigger,Trigger1M))</f>
        <v>1.3807465336558121E-2</v>
      </c>
    </row>
    <row r="2138" spans="41:46" ht="11.25" customHeight="1" x14ac:dyDescent="0.25">
      <c r="AO2138" s="159" t="s">
        <v>90</v>
      </c>
      <c r="AP2138" s="158">
        <f>_xll.qlInterestRateIndexFixingDate(Currency&amp;"ibor"&amp;Tenor,AQ2138,Trigger)</f>
        <v>54284</v>
      </c>
      <c r="AQ2138" s="158">
        <f>_xll.qlCalendarAdvance(Calendar,AQ2137,AO2138,"f",,Trigger)</f>
        <v>54288</v>
      </c>
      <c r="AR2138" s="158">
        <f>_xll.qlInterestRateIndexMaturity(Currency&amp;"ibor"&amp;Tenor,AQ2138,Trigger)</f>
        <v>54319</v>
      </c>
      <c r="AS2138" s="320">
        <f>_xll.qlIndexFixing($AC$5,AP2138,TRUE,_xll.ohTrigger(Trigger,Trigger1M))</f>
        <v>1.4160148043032221E-2</v>
      </c>
      <c r="AT2138" s="320">
        <f>_xll.qlIndexFixing($AU$1,AP2138,TRUE,_xll.ohTrigger(Trigger,Trigger1M))</f>
        <v>1.3804239049813262E-2</v>
      </c>
    </row>
    <row r="2139" spans="41:46" ht="11.25" customHeight="1" x14ac:dyDescent="0.25">
      <c r="AO2139" s="159" t="s">
        <v>90</v>
      </c>
      <c r="AP2139" s="158">
        <f>_xll.qlInterestRateIndexFixingDate(Currency&amp;"ibor"&amp;Tenor,AQ2139,Trigger)</f>
        <v>54291</v>
      </c>
      <c r="AQ2139" s="158">
        <f>_xll.qlCalendarAdvance(Calendar,AQ2138,AO2139,"f",,Trigger)</f>
        <v>54295</v>
      </c>
      <c r="AR2139" s="158">
        <f>_xll.qlInterestRateIndexMaturity(Currency&amp;"ibor"&amp;Tenor,AQ2139,Trigger)</f>
        <v>54326</v>
      </c>
      <c r="AS2139" s="320">
        <f>_xll.qlIndexFixing($AC$5,AP2139,TRUE,_xll.ohTrigger(Trigger,Trigger1M))</f>
        <v>1.4161970188741378E-2</v>
      </c>
      <c r="AT2139" s="320">
        <f>_xll.qlIndexFixing($AU$1,AP2139,TRUE,_xll.ohTrigger(Trigger,Trigger1M))</f>
        <v>1.3800997227046903E-2</v>
      </c>
    </row>
    <row r="2140" spans="41:46" ht="11.25" customHeight="1" x14ac:dyDescent="0.25">
      <c r="AO2140" s="159" t="s">
        <v>90</v>
      </c>
      <c r="AP2140" s="158">
        <f>_xll.qlInterestRateIndexFixingDate(Currency&amp;"ibor"&amp;Tenor,AQ2140,Trigger)</f>
        <v>54298</v>
      </c>
      <c r="AQ2140" s="158">
        <f>_xll.qlCalendarAdvance(Calendar,AQ2139,AO2140,"f",,Trigger)</f>
        <v>54302</v>
      </c>
      <c r="AR2140" s="158">
        <f>_xll.qlInterestRateIndexMaturity(Currency&amp;"ibor"&amp;Tenor,AQ2140,Trigger)</f>
        <v>54332</v>
      </c>
      <c r="AS2140" s="320">
        <f>_xll.qlIndexFixing($AC$5,AP2140,TRUE,_xll.ohTrigger(Trigger,Trigger1M))</f>
        <v>1.4163383674233643E-2</v>
      </c>
      <c r="AT2140" s="320">
        <f>_xll.qlIndexFixing($AU$1,AP2140,TRUE,_xll.ohTrigger(Trigger,Trigger1M))</f>
        <v>1.3797709529751678E-2</v>
      </c>
    </row>
    <row r="2141" spans="41:46" ht="11.25" customHeight="1" x14ac:dyDescent="0.25">
      <c r="AO2141" s="159" t="s">
        <v>90</v>
      </c>
      <c r="AP2141" s="158">
        <f>_xll.qlInterestRateIndexFixingDate(Currency&amp;"ibor"&amp;Tenor,AQ2141,Trigger)</f>
        <v>54305</v>
      </c>
      <c r="AQ2141" s="158">
        <f>_xll.qlCalendarAdvance(Calendar,AQ2140,AO2141,"f",,Trigger)</f>
        <v>54309</v>
      </c>
      <c r="AR2141" s="158">
        <f>_xll.qlInterestRateIndexMaturity(Currency&amp;"ibor"&amp;Tenor,AQ2141,Trigger)</f>
        <v>54339</v>
      </c>
      <c r="AS2141" s="320">
        <f>_xll.qlIndexFixing($AC$5,AP2141,TRUE,_xll.ohTrigger(Trigger,Trigger1M))</f>
        <v>1.4165205748847498E-2</v>
      </c>
      <c r="AT2141" s="320">
        <f>_xll.qlIndexFixing($AU$1,AP2141,TRUE,_xll.ohTrigger(Trigger,Trigger1M))</f>
        <v>1.3794437820432215E-2</v>
      </c>
    </row>
    <row r="2142" spans="41:46" ht="11.25" customHeight="1" x14ac:dyDescent="0.25">
      <c r="AO2142" s="159" t="s">
        <v>90</v>
      </c>
      <c r="AP2142" s="158">
        <f>_xll.qlInterestRateIndexFixingDate(Currency&amp;"ibor"&amp;Tenor,AQ2142,Trigger)</f>
        <v>54312</v>
      </c>
      <c r="AQ2142" s="158">
        <f>_xll.qlCalendarAdvance(Calendar,AQ2141,AO2142,"f",,Trigger)</f>
        <v>54316</v>
      </c>
      <c r="AR2142" s="158">
        <f>_xll.qlInterestRateIndexMaturity(Currency&amp;"ibor"&amp;Tenor,AQ2142,Trigger)</f>
        <v>54346</v>
      </c>
      <c r="AS2142" s="320">
        <f>_xll.qlIndexFixing($AC$5,AP2142,TRUE,_xll.ohTrigger(Trigger,Trigger1M))</f>
        <v>1.41670278237358E-2</v>
      </c>
      <c r="AT2142" s="320">
        <f>_xll.qlIndexFixing($AU$1,AP2142,TRUE,_xll.ohTrigger(Trigger,Trigger1M))</f>
        <v>1.3791150523323026E-2</v>
      </c>
    </row>
    <row r="2143" spans="41:46" ht="11.25" customHeight="1" x14ac:dyDescent="0.25">
      <c r="AO2143" s="159" t="s">
        <v>90</v>
      </c>
      <c r="AP2143" s="158">
        <f>_xll.qlInterestRateIndexFixingDate(Currency&amp;"ibor"&amp;Tenor,AQ2143,Trigger)</f>
        <v>54319</v>
      </c>
      <c r="AQ2143" s="158">
        <f>_xll.qlCalendarAdvance(Calendar,AQ2142,AO2143,"f",,Trigger)</f>
        <v>54323</v>
      </c>
      <c r="AR2143" s="158">
        <f>_xll.qlInterestRateIndexMaturity(Currency&amp;"ibor"&amp;Tenor,AQ2143,Trigger)</f>
        <v>54353</v>
      </c>
      <c r="AS2143" s="320">
        <f>_xll.qlIndexFixing($AC$5,AP2143,TRUE,_xll.ohTrigger(Trigger,Trigger1M))</f>
        <v>1.416884989889855E-2</v>
      </c>
      <c r="AT2143" s="320">
        <f>_xll.qlIndexFixing($AU$1,AP2143,TRUE,_xll.ohTrigger(Trigger,Trigger1M))</f>
        <v>1.3787847620553073E-2</v>
      </c>
    </row>
    <row r="2144" spans="41:46" ht="11.25" customHeight="1" x14ac:dyDescent="0.25">
      <c r="AO2144" s="159" t="s">
        <v>90</v>
      </c>
      <c r="AP2144" s="158">
        <f>_xll.qlInterestRateIndexFixingDate(Currency&amp;"ibor"&amp;Tenor,AQ2144,Trigger)</f>
        <v>54326</v>
      </c>
      <c r="AQ2144" s="158">
        <f>_xll.qlCalendarAdvance(Calendar,AQ2143,AO2144,"f",,Trigger)</f>
        <v>54330</v>
      </c>
      <c r="AR2144" s="158">
        <f>_xll.qlInterestRateIndexMaturity(Currency&amp;"ibor"&amp;Tenor,AQ2144,Trigger)</f>
        <v>54360</v>
      </c>
      <c r="AS2144" s="320">
        <f>_xll.qlIndexFixing($AC$5,AP2144,TRUE,_xll.ohTrigger(Trigger,Trigger1M))</f>
        <v>1.4170671974338411E-2</v>
      </c>
      <c r="AT2144" s="320">
        <f>_xll.qlIndexFixing($AU$1,AP2144,TRUE,_xll.ohTrigger(Trigger,Trigger1M))</f>
        <v>1.3784529094256648E-2</v>
      </c>
    </row>
    <row r="2145" spans="41:46" ht="11.25" customHeight="1" x14ac:dyDescent="0.25">
      <c r="AO2145" s="159" t="s">
        <v>90</v>
      </c>
      <c r="AP2145" s="158">
        <f>_xll.qlInterestRateIndexFixingDate(Currency&amp;"ibor"&amp;Tenor,AQ2145,Trigger)</f>
        <v>54333</v>
      </c>
      <c r="AQ2145" s="158">
        <f>_xll.qlCalendarAdvance(Calendar,AQ2144,AO2145,"f",,Trigger)</f>
        <v>54337</v>
      </c>
      <c r="AR2145" s="158">
        <f>_xll.qlInterestRateIndexMaturity(Currency&amp;"ibor"&amp;Tenor,AQ2145,Trigger)</f>
        <v>54368</v>
      </c>
      <c r="AS2145" s="320">
        <f>_xll.qlIndexFixing($AC$5,AP2145,TRUE,_xll.ohTrigger(Trigger,Trigger1M))</f>
        <v>1.4172903069001838E-2</v>
      </c>
      <c r="AT2145" s="320">
        <f>_xll.qlIndexFixing($AU$1,AP2145,TRUE,_xll.ohTrigger(Trigger,Trigger1M))</f>
        <v>1.3781219033267388E-2</v>
      </c>
    </row>
    <row r="2146" spans="41:46" ht="11.25" customHeight="1" x14ac:dyDescent="0.25">
      <c r="AO2146" s="159" t="s">
        <v>90</v>
      </c>
      <c r="AP2146" s="158">
        <f>_xll.qlInterestRateIndexFixingDate(Currency&amp;"ibor"&amp;Tenor,AQ2146,Trigger)</f>
        <v>54340</v>
      </c>
      <c r="AQ2146" s="158">
        <f>_xll.qlCalendarAdvance(Calendar,AQ2145,AO2146,"f",,Trigger)</f>
        <v>54344</v>
      </c>
      <c r="AR2146" s="158">
        <f>_xll.qlInterestRateIndexMaturity(Currency&amp;"ibor"&amp;Tenor,AQ2146,Trigger)</f>
        <v>54375</v>
      </c>
      <c r="AS2146" s="320">
        <f>_xll.qlIndexFixing($AC$5,AP2146,TRUE,_xll.ohTrigger(Trigger,Trigger1M))</f>
        <v>1.4174725216711976E-2</v>
      </c>
      <c r="AT2146" s="320">
        <f>_xll.qlIndexFixing($AU$1,AP2146,TRUE,_xll.ohTrigger(Trigger,Trigger1M))</f>
        <v>1.3777867957986896E-2</v>
      </c>
    </row>
    <row r="2147" spans="41:46" ht="11.25" customHeight="1" x14ac:dyDescent="0.25">
      <c r="AO2147" s="159" t="s">
        <v>90</v>
      </c>
      <c r="AP2147" s="158">
        <f>_xll.qlInterestRateIndexFixingDate(Currency&amp;"ibor"&amp;Tenor,AQ2147,Trigger)</f>
        <v>54347</v>
      </c>
      <c r="AQ2147" s="158">
        <f>_xll.qlCalendarAdvance(Calendar,AQ2146,AO2147,"f",,Trigger)</f>
        <v>54351</v>
      </c>
      <c r="AR2147" s="158">
        <f>_xll.qlInterestRateIndexMaturity(Currency&amp;"ibor"&amp;Tenor,AQ2147,Trigger)</f>
        <v>54382</v>
      </c>
      <c r="AS2147" s="320">
        <f>_xll.qlIndexFixing($AC$5,AP2147,TRUE,_xll.ohTrigger(Trigger,Trigger1M))</f>
        <v>1.4176547364708336E-2</v>
      </c>
      <c r="AT2147" s="320">
        <f>_xll.qlIndexFixing($AU$1,AP2147,TRUE,_xll.ohTrigger(Trigger,Trigger1M))</f>
        <v>1.377450120372313E-2</v>
      </c>
    </row>
    <row r="2148" spans="41:46" ht="11.25" customHeight="1" x14ac:dyDescent="0.25">
      <c r="AO2148" s="159" t="s">
        <v>90</v>
      </c>
      <c r="AP2148" s="158">
        <f>_xll.qlInterestRateIndexFixingDate(Currency&amp;"ibor"&amp;Tenor,AQ2148,Trigger)</f>
        <v>54354</v>
      </c>
      <c r="AQ2148" s="158">
        <f>_xll.qlCalendarAdvance(Calendar,AQ2147,AO2148,"f",,Trigger)</f>
        <v>54358</v>
      </c>
      <c r="AR2148" s="158">
        <f>_xll.qlInterestRateIndexMaturity(Currency&amp;"ibor"&amp;Tenor,AQ2148,Trigger)</f>
        <v>54389</v>
      </c>
      <c r="AS2148" s="320">
        <f>_xll.qlIndexFixing($AC$5,AP2148,TRUE,_xll.ohTrigger(Trigger,Trigger1M))</f>
        <v>1.4178369512988339E-2</v>
      </c>
      <c r="AT2148" s="320">
        <f>_xll.qlIndexFixing($AU$1,AP2148,TRUE,_xll.ohTrigger(Trigger,Trigger1M))</f>
        <v>1.3771118752609094E-2</v>
      </c>
    </row>
    <row r="2149" spans="41:46" ht="11.25" customHeight="1" x14ac:dyDescent="0.25">
      <c r="AO2149" s="159" t="s">
        <v>90</v>
      </c>
      <c r="AP2149" s="158">
        <f>_xll.qlInterestRateIndexFixingDate(Currency&amp;"ibor"&amp;Tenor,AQ2149,Trigger)</f>
        <v>54361</v>
      </c>
      <c r="AQ2149" s="158">
        <f>_xll.qlCalendarAdvance(Calendar,AQ2148,AO2149,"f",,Trigger)</f>
        <v>54365</v>
      </c>
      <c r="AR2149" s="158">
        <f>_xll.qlInterestRateIndexMaturity(Currency&amp;"ibor"&amp;Tenor,AQ2149,Trigger)</f>
        <v>54395</v>
      </c>
      <c r="AS2149" s="320">
        <f>_xll.qlIndexFixing($AC$5,AP2149,TRUE,_xll.ohTrigger(Trigger,Trigger1M))</f>
        <v>1.4179782355694392E-2</v>
      </c>
      <c r="AT2149" s="320">
        <f>_xll.qlIndexFixing($AU$1,AP2149,TRUE,_xll.ohTrigger(Trigger,Trigger1M))</f>
        <v>1.3767701484417749E-2</v>
      </c>
    </row>
    <row r="2150" spans="41:46" ht="11.25" customHeight="1" x14ac:dyDescent="0.25">
      <c r="AO2150" s="159" t="s">
        <v>90</v>
      </c>
      <c r="AP2150" s="158">
        <f>_xll.qlInterestRateIndexFixingDate(Currency&amp;"ibor"&amp;Tenor,AQ2150,Trigger)</f>
        <v>54368</v>
      </c>
      <c r="AQ2150" s="158">
        <f>_xll.qlCalendarAdvance(Calendar,AQ2149,AO2150,"f",,Trigger)</f>
        <v>54372</v>
      </c>
      <c r="AR2150" s="158">
        <f>_xll.qlInterestRateIndexMaturity(Currency&amp;"ibor"&amp;Tenor,AQ2150,Trigger)</f>
        <v>54402</v>
      </c>
      <c r="AS2150" s="320">
        <f>_xll.qlIndexFixing($AC$5,AP2150,TRUE,_xll.ohTrigger(Trigger,Trigger1M))</f>
        <v>1.4181604432791595E-2</v>
      </c>
      <c r="AT2150" s="320">
        <f>_xll.qlIndexFixing($AU$1,AP2150,TRUE,_xll.ohTrigger(Trigger,Trigger1M))</f>
        <v>1.3764288841692007E-2</v>
      </c>
    </row>
    <row r="2151" spans="41:46" ht="11.25" customHeight="1" x14ac:dyDescent="0.25">
      <c r="AO2151" s="159" t="s">
        <v>90</v>
      </c>
      <c r="AP2151" s="158">
        <f>_xll.qlInterestRateIndexFixingDate(Currency&amp;"ibor"&amp;Tenor,AQ2151,Trigger)</f>
        <v>54375</v>
      </c>
      <c r="AQ2151" s="158">
        <f>_xll.qlCalendarAdvance(Calendar,AQ2150,AO2151,"f",,Trigger)</f>
        <v>54379</v>
      </c>
      <c r="AR2151" s="158">
        <f>_xll.qlInterestRateIndexMaturity(Currency&amp;"ibor"&amp;Tenor,AQ2151,Trigger)</f>
        <v>54409</v>
      </c>
      <c r="AS2151" s="320">
        <f>_xll.qlIndexFixing($AC$5,AP2151,TRUE,_xll.ohTrigger(Trigger,Trigger1M))</f>
        <v>1.4183426510165908E-2</v>
      </c>
      <c r="AT2151" s="320">
        <f>_xll.qlIndexFixing($AU$1,AP2151,TRUE,_xll.ohTrigger(Trigger,Trigger1M))</f>
        <v>1.3760860450353185E-2</v>
      </c>
    </row>
    <row r="2152" spans="41:46" ht="11.25" customHeight="1" x14ac:dyDescent="0.25">
      <c r="AO2152" s="159" t="s">
        <v>90</v>
      </c>
      <c r="AP2152" s="158">
        <f>_xll.qlInterestRateIndexFixingDate(Currency&amp;"ibor"&amp;Tenor,AQ2152,Trigger)</f>
        <v>54382</v>
      </c>
      <c r="AQ2152" s="158">
        <f>_xll.qlCalendarAdvance(Calendar,AQ2151,AO2152,"f",,Trigger)</f>
        <v>54386</v>
      </c>
      <c r="AR2152" s="158">
        <f>_xll.qlInterestRateIndexMaturity(Currency&amp;"ibor"&amp;Tenor,AQ2152,Trigger)</f>
        <v>54416</v>
      </c>
      <c r="AS2152" s="320">
        <f>_xll.qlIndexFixing($AC$5,AP2152,TRUE,_xll.ohTrigger(Trigger,Trigger1M))</f>
        <v>1.4185248587819999E-2</v>
      </c>
      <c r="AT2152" s="320">
        <f>_xll.qlIndexFixing($AU$1,AP2152,TRUE,_xll.ohTrigger(Trigger,Trigger1M))</f>
        <v>1.3757416292530245E-2</v>
      </c>
    </row>
    <row r="2153" spans="41:46" ht="11.25" customHeight="1" x14ac:dyDescent="0.25">
      <c r="AO2153" s="159" t="s">
        <v>90</v>
      </c>
      <c r="AP2153" s="158">
        <f>_xll.qlInterestRateIndexFixingDate(Currency&amp;"ibor"&amp;Tenor,AQ2153,Trigger)</f>
        <v>54389</v>
      </c>
      <c r="AQ2153" s="158">
        <f>_xll.qlCalendarAdvance(Calendar,AQ2152,AO2153,"f",,Trigger)</f>
        <v>54393</v>
      </c>
      <c r="AR2153" s="158">
        <f>_xll.qlInterestRateIndexMaturity(Currency&amp;"ibor"&amp;Tenor,AQ2153,Trigger)</f>
        <v>54427</v>
      </c>
      <c r="AS2153" s="320">
        <f>_xll.qlIndexFixing($AC$5,AP2153,TRUE,_xll.ohTrigger(Trigger,Trigger1M))</f>
        <v>1.4188709143013145E-2</v>
      </c>
      <c r="AT2153" s="320">
        <f>_xll.qlIndexFixing($AU$1,AP2153,TRUE,_xll.ohTrigger(Trigger,Trigger1M))</f>
        <v>1.3754011904506994E-2</v>
      </c>
    </row>
    <row r="2154" spans="41:46" ht="11.25" customHeight="1" x14ac:dyDescent="0.25">
      <c r="AO2154" s="159" t="s">
        <v>90</v>
      </c>
      <c r="AP2154" s="158">
        <f>_xll.qlInterestRateIndexFixingDate(Currency&amp;"ibor"&amp;Tenor,AQ2154,Trigger)</f>
        <v>54396</v>
      </c>
      <c r="AQ2154" s="158">
        <f>_xll.qlCalendarAdvance(Calendar,AQ2153,AO2154,"f",,Trigger)</f>
        <v>54400</v>
      </c>
      <c r="AR2154" s="158">
        <f>_xll.qlInterestRateIndexMaturity(Currency&amp;"ibor"&amp;Tenor,AQ2154,Trigger)</f>
        <v>54431</v>
      </c>
      <c r="AS2154" s="320">
        <f>_xll.qlIndexFixing($AC$5,AP2154,TRUE,_xll.ohTrigger(Trigger,Trigger1M))</f>
        <v>1.4189302408671301E-2</v>
      </c>
      <c r="AT2154" s="320">
        <f>_xll.qlIndexFixing($AU$1,AP2154,TRUE,_xll.ohTrigger(Trigger,Trigger1M))</f>
        <v>1.3750493411365142E-2</v>
      </c>
    </row>
    <row r="2155" spans="41:46" ht="11.25" customHeight="1" x14ac:dyDescent="0.25">
      <c r="AO2155" s="159" t="s">
        <v>90</v>
      </c>
      <c r="AP2155" s="158">
        <f>_xll.qlInterestRateIndexFixingDate(Currency&amp;"ibor"&amp;Tenor,AQ2155,Trigger)</f>
        <v>54403</v>
      </c>
      <c r="AQ2155" s="158">
        <f>_xll.qlCalendarAdvance(Calendar,AQ2154,AO2155,"f",,Trigger)</f>
        <v>54407</v>
      </c>
      <c r="AR2155" s="158">
        <f>_xll.qlInterestRateIndexMaturity(Currency&amp;"ibor"&amp;Tenor,AQ2155,Trigger)</f>
        <v>54438</v>
      </c>
      <c r="AS2155" s="320">
        <f>_xll.qlIndexFixing($AC$5,AP2155,TRUE,_xll.ohTrigger(Trigger,Trigger1M))</f>
        <v>1.4191124558949707E-2</v>
      </c>
      <c r="AT2155" s="320">
        <f>_xll.qlIndexFixing($AU$1,AP2155,TRUE,_xll.ohTrigger(Trigger,Trigger1M))</f>
        <v>1.3747000581951057E-2</v>
      </c>
    </row>
    <row r="2156" spans="41:46" ht="11.25" customHeight="1" x14ac:dyDescent="0.25">
      <c r="AO2156" s="159" t="s">
        <v>90</v>
      </c>
      <c r="AP2156" s="158">
        <f>_xll.qlInterestRateIndexFixingDate(Currency&amp;"ibor"&amp;Tenor,AQ2156,Trigger)</f>
        <v>54410</v>
      </c>
      <c r="AQ2156" s="158">
        <f>_xll.qlCalendarAdvance(Calendar,AQ2155,AO2156,"f",,Trigger)</f>
        <v>54414</v>
      </c>
      <c r="AR2156" s="158">
        <f>_xll.qlInterestRateIndexMaturity(Currency&amp;"ibor"&amp;Tenor,AQ2156,Trigger)</f>
        <v>54445</v>
      </c>
      <c r="AS2156" s="320">
        <f>_xll.qlIndexFixing($AC$5,AP2156,TRUE,_xll.ohTrigger(Trigger,Trigger1M))</f>
        <v>1.4192946709514334E-2</v>
      </c>
      <c r="AT2156" s="320">
        <f>_xll.qlIndexFixing($AU$1,AP2156,TRUE,_xll.ohTrigger(Trigger,Trigger1M))</f>
        <v>1.3743491912732666E-2</v>
      </c>
    </row>
    <row r="2157" spans="41:46" ht="11.25" customHeight="1" x14ac:dyDescent="0.25">
      <c r="AO2157" s="159" t="s">
        <v>90</v>
      </c>
      <c r="AP2157" s="158">
        <f>_xll.qlInterestRateIndexFixingDate(Currency&amp;"ibor"&amp;Tenor,AQ2157,Trigger)</f>
        <v>54416</v>
      </c>
      <c r="AQ2157" s="158">
        <f>_xll.qlCalendarAdvance(Calendar,AQ2156,AO2157,"f",,Trigger)</f>
        <v>54421</v>
      </c>
      <c r="AR2157" s="158">
        <f>_xll.qlInterestRateIndexMaturity(Currency&amp;"ibor"&amp;Tenor,AQ2157,Trigger)</f>
        <v>54452</v>
      </c>
      <c r="AS2157" s="320">
        <f>_xll.qlIndexFixing($AC$5,AP2157,TRUE,_xll.ohTrigger(Trigger,Trigger1M))</f>
        <v>1.4194768860365185E-2</v>
      </c>
      <c r="AT2157" s="320">
        <f>_xll.qlIndexFixing($AU$1,AP2157,TRUE,_xll.ohTrigger(Trigger,Trigger1M))</f>
        <v>1.373996738584039E-2</v>
      </c>
    </row>
    <row r="2158" spans="41:46" ht="11.25" customHeight="1" x14ac:dyDescent="0.25">
      <c r="AO2158" s="159" t="s">
        <v>90</v>
      </c>
      <c r="AP2158" s="158">
        <f>_xll.qlInterestRateIndexFixingDate(Currency&amp;"ibor"&amp;Tenor,AQ2158,Trigger)</f>
        <v>54423</v>
      </c>
      <c r="AQ2158" s="158">
        <f>_xll.qlCalendarAdvance(Calendar,AQ2157,AO2158,"f",,Trigger)</f>
        <v>54428</v>
      </c>
      <c r="AR2158" s="158">
        <f>_xll.qlInterestRateIndexMaturity(Currency&amp;"ibor"&amp;Tenor,AQ2158,Trigger)</f>
        <v>54459</v>
      </c>
      <c r="AS2158" s="320">
        <f>_xll.qlIndexFixing($AC$5,AP2158,TRUE,_xll.ohTrigger(Trigger,Trigger1M))</f>
        <v>1.4196591011499679E-2</v>
      </c>
      <c r="AT2158" s="320">
        <f>_xll.qlIndexFixing($AU$1,AP2158,TRUE,_xll.ohTrigger(Trigger,Trigger1M))</f>
        <v>1.3736426983404654E-2</v>
      </c>
    </row>
    <row r="2159" spans="41:46" ht="11.25" customHeight="1" x14ac:dyDescent="0.25">
      <c r="AO2159" s="159" t="s">
        <v>90</v>
      </c>
      <c r="AP2159" s="158">
        <f>_xll.qlInterestRateIndexFixingDate(Currency&amp;"ibor"&amp;Tenor,AQ2159,Trigger)</f>
        <v>54431</v>
      </c>
      <c r="AQ2159" s="158">
        <f>_xll.qlCalendarAdvance(Calendar,AQ2158,AO2159,"f",,Trigger)</f>
        <v>54435</v>
      </c>
      <c r="AR2159" s="158">
        <f>_xll.qlInterestRateIndexMaturity(Currency&amp;"ibor"&amp;Tenor,AQ2159,Trigger)</f>
        <v>54466</v>
      </c>
      <c r="AS2159" s="320">
        <f>_xll.qlIndexFixing($AC$5,AP2159,TRUE,_xll.ohTrigger(Trigger,Trigger1M))</f>
        <v>1.4198413162922975E-2</v>
      </c>
      <c r="AT2159" s="320">
        <f>_xll.qlIndexFixing($AU$1,AP2159,TRUE,_xll.ohTrigger(Trigger,Trigger1M))</f>
        <v>1.3732870687555881E-2</v>
      </c>
    </row>
    <row r="2160" spans="41:46" ht="11.25" customHeight="1" x14ac:dyDescent="0.25">
      <c r="AO2160" s="159" t="s">
        <v>90</v>
      </c>
      <c r="AP2160" s="158">
        <f>_xll.qlInterestRateIndexFixingDate(Currency&amp;"ibor"&amp;Tenor,AQ2160,Trigger)</f>
        <v>54438</v>
      </c>
      <c r="AQ2160" s="158">
        <f>_xll.qlCalendarAdvance(Calendar,AQ2159,AO2160,"f",,Trigger)</f>
        <v>54442</v>
      </c>
      <c r="AR2160" s="158">
        <f>_xll.qlInterestRateIndexMaturity(Currency&amp;"ibor"&amp;Tenor,AQ2160,Trigger)</f>
        <v>54473</v>
      </c>
      <c r="AS2160" s="320">
        <f>_xll.qlIndexFixing($AC$5,AP2160,TRUE,_xll.ohTrigger(Trigger,Trigger1M))</f>
        <v>1.4200235314632494E-2</v>
      </c>
      <c r="AT2160" s="320">
        <f>_xll.qlIndexFixing($AU$1,AP2160,TRUE,_xll.ohTrigger(Trigger,Trigger1M))</f>
        <v>1.372929848042965E-2</v>
      </c>
    </row>
    <row r="2161" spans="41:46" ht="11.25" customHeight="1" x14ac:dyDescent="0.25">
      <c r="AO2161" s="159" t="s">
        <v>90</v>
      </c>
      <c r="AP2161" s="158">
        <f>_xll.qlInterestRateIndexFixingDate(Currency&amp;"ibor"&amp;Tenor,AQ2161,Trigger)</f>
        <v>54445</v>
      </c>
      <c r="AQ2161" s="158">
        <f>_xll.qlCalendarAdvance(Calendar,AQ2160,AO2161,"f",,Trigger)</f>
        <v>54449</v>
      </c>
      <c r="AR2161" s="158">
        <f>_xll.qlInterestRateIndexMaturity(Currency&amp;"ibor"&amp;Tenor,AQ2161,Trigger)</f>
        <v>54480</v>
      </c>
      <c r="AS2161" s="320">
        <f>_xll.qlIndexFixing($AC$5,AP2161,TRUE,_xll.ohTrigger(Trigger,Trigger1M))</f>
        <v>1.4202057466625657E-2</v>
      </c>
      <c r="AT2161" s="320">
        <f>_xll.qlIndexFixing($AU$1,AP2161,TRUE,_xll.ohTrigger(Trigger,Trigger1M))</f>
        <v>1.3725710344151229E-2</v>
      </c>
    </row>
    <row r="2162" spans="41:46" ht="11.25" customHeight="1" x14ac:dyDescent="0.25">
      <c r="AO2162" s="159" t="s">
        <v>90</v>
      </c>
      <c r="AP2162" s="158">
        <f>_xll.qlInterestRateIndexFixingDate(Currency&amp;"ibor"&amp;Tenor,AQ2162,Trigger)</f>
        <v>54452</v>
      </c>
      <c r="AQ2162" s="158">
        <f>_xll.qlCalendarAdvance(Calendar,AQ2161,AO2162,"f",,Trigger)</f>
        <v>54456</v>
      </c>
      <c r="AR2162" s="158">
        <f>_xll.qlInterestRateIndexMaturity(Currency&amp;"ibor"&amp;Tenor,AQ2162,Trigger)</f>
        <v>54484</v>
      </c>
      <c r="AS2162" s="320">
        <f>_xll.qlIndexFixing($AC$5,AP2162,TRUE,_xll.ohTrigger(Trigger,Trigger1M))</f>
        <v>1.4202648953698065E-2</v>
      </c>
      <c r="AT2162" s="320">
        <f>_xll.qlIndexFixing($AU$1,AP2162,TRUE,_xll.ohTrigger(Trigger,Trigger1M))</f>
        <v>1.3722097992799727E-2</v>
      </c>
    </row>
    <row r="2163" spans="41:46" ht="11.25" customHeight="1" x14ac:dyDescent="0.25">
      <c r="AO2163" s="159" t="s">
        <v>90</v>
      </c>
      <c r="AP2163" s="158">
        <f>_xll.qlInterestRateIndexFixingDate(Currency&amp;"ibor"&amp;Tenor,AQ2163,Trigger)</f>
        <v>54459</v>
      </c>
      <c r="AQ2163" s="158">
        <f>_xll.qlCalendarAdvance(Calendar,AQ2162,AO2163,"f",,Trigger)</f>
        <v>54463</v>
      </c>
      <c r="AR2163" s="158">
        <f>_xll.qlInterestRateIndexMaturity(Currency&amp;"ibor"&amp;Tenor,AQ2163,Trigger)</f>
        <v>54491</v>
      </c>
      <c r="AS2163" s="320">
        <f>_xll.qlIndexFixing($AC$5,AP2163,TRUE,_xll.ohTrigger(Trigger,Trigger1M))</f>
        <v>1.4204470890656509E-2</v>
      </c>
      <c r="AT2163" s="320">
        <f>_xll.qlIndexFixing($AU$1,AP2163,TRUE,_xll.ohTrigger(Trigger,Trigger1M))</f>
        <v>1.3718481783128018E-2</v>
      </c>
    </row>
    <row r="2164" spans="41:46" ht="11.25" customHeight="1" x14ac:dyDescent="0.25">
      <c r="AO2164" s="159" t="s">
        <v>90</v>
      </c>
      <c r="AP2164" s="158">
        <f>_xll.qlInterestRateIndexFixingDate(Currency&amp;"ibor"&amp;Tenor,AQ2164,Trigger)</f>
        <v>54466</v>
      </c>
      <c r="AQ2164" s="158">
        <f>_xll.qlCalendarAdvance(Calendar,AQ2163,AO2164,"f",,Trigger)</f>
        <v>54470</v>
      </c>
      <c r="AR2164" s="158">
        <f>_xll.qlInterestRateIndexMaturity(Currency&amp;"ibor"&amp;Tenor,AQ2164,Trigger)</f>
        <v>54498</v>
      </c>
      <c r="AS2164" s="320">
        <f>_xll.qlIndexFixing($AC$5,AP2164,TRUE,_xll.ohTrigger(Trigger,Trigger1M))</f>
        <v>1.4206292827874747E-2</v>
      </c>
      <c r="AT2164" s="320">
        <f>_xll.qlIndexFixing($AU$1,AP2164,TRUE,_xll.ohTrigger(Trigger,Trigger1M))</f>
        <v>1.3714849596251038E-2</v>
      </c>
    </row>
    <row r="2165" spans="41:46" ht="11.25" customHeight="1" x14ac:dyDescent="0.25">
      <c r="AO2165" s="159" t="s">
        <v>90</v>
      </c>
      <c r="AP2165" s="158">
        <f>_xll.qlInterestRateIndexFixingDate(Currency&amp;"ibor"&amp;Tenor,AQ2165,Trigger)</f>
        <v>54473</v>
      </c>
      <c r="AQ2165" s="158">
        <f>_xll.qlCalendarAdvance(Calendar,AQ2164,AO2165,"f",,Trigger)</f>
        <v>54477</v>
      </c>
      <c r="AR2165" s="158">
        <f>_xll.qlInterestRateIndexMaturity(Currency&amp;"ibor"&amp;Tenor,AQ2165,Trigger)</f>
        <v>54505</v>
      </c>
      <c r="AS2165" s="320">
        <f>_xll.qlIndexFixing($AC$5,AP2165,TRUE,_xll.ohTrigger(Trigger,Trigger1M))</f>
        <v>1.420811476534992E-2</v>
      </c>
      <c r="AT2165" s="320">
        <f>_xll.qlIndexFixing($AU$1,AP2165,TRUE,_xll.ohTrigger(Trigger,Trigger1M))</f>
        <v>1.3711201414297365E-2</v>
      </c>
    </row>
    <row r="2166" spans="41:46" ht="11.25" customHeight="1" x14ac:dyDescent="0.25">
      <c r="AO2166" s="159" t="s">
        <v>90</v>
      </c>
      <c r="AP2166" s="158">
        <f>_xll.qlInterestRateIndexFixingDate(Currency&amp;"ibor"&amp;Tenor,AQ2166,Trigger)</f>
        <v>54480</v>
      </c>
      <c r="AQ2166" s="158">
        <f>_xll.qlCalendarAdvance(Calendar,AQ2165,AO2166,"f",,Trigger)</f>
        <v>54484</v>
      </c>
      <c r="AR2166" s="158">
        <f>_xll.qlInterestRateIndexMaturity(Currency&amp;"ibor"&amp;Tenor,AQ2166,Trigger)</f>
        <v>54515</v>
      </c>
      <c r="AS2166" s="320">
        <f>_xll.qlIndexFixing($AC$5,AP2166,TRUE,_xll.ohTrigger(Trigger,Trigger1M))</f>
        <v>1.4211168230874495E-2</v>
      </c>
      <c r="AT2166" s="320">
        <f>_xll.qlIndexFixing($AU$1,AP2166,TRUE,_xll.ohTrigger(Trigger,Trigger1M))</f>
        <v>1.3707530100162268E-2</v>
      </c>
    </row>
    <row r="2167" spans="41:46" ht="11.25" customHeight="1" x14ac:dyDescent="0.25">
      <c r="AO2167" s="159" t="s">
        <v>90</v>
      </c>
      <c r="AP2167" s="158">
        <f>_xll.qlInterestRateIndexFixingDate(Currency&amp;"ibor"&amp;Tenor,AQ2167,Trigger)</f>
        <v>54487</v>
      </c>
      <c r="AQ2167" s="158">
        <f>_xll.qlCalendarAdvance(Calendar,AQ2166,AO2167,"f",,Trigger)</f>
        <v>54491</v>
      </c>
      <c r="AR2167" s="158">
        <f>_xll.qlInterestRateIndexMaturity(Currency&amp;"ibor"&amp;Tenor,AQ2167,Trigger)</f>
        <v>54522</v>
      </c>
      <c r="AS2167" s="320">
        <f>_xll.qlIndexFixing($AC$5,AP2167,TRUE,_xll.ohTrigger(Trigger,Trigger1M))</f>
        <v>1.4212990384582415E-2</v>
      </c>
      <c r="AT2167" s="320">
        <f>_xll.qlIndexFixing($AU$1,AP2167,TRUE,_xll.ohTrigger(Trigger,Trigger1M))</f>
        <v>1.3703846013763739E-2</v>
      </c>
    </row>
    <row r="2168" spans="41:46" ht="11.25" customHeight="1" x14ac:dyDescent="0.25">
      <c r="AO2168" s="159" t="s">
        <v>90</v>
      </c>
      <c r="AP2168" s="158">
        <f>_xll.qlInterestRateIndexFixingDate(Currency&amp;"ibor"&amp;Tenor,AQ2168,Trigger)</f>
        <v>54494</v>
      </c>
      <c r="AQ2168" s="158">
        <f>_xll.qlCalendarAdvance(Calendar,AQ2167,AO2168,"f",,Trigger)</f>
        <v>54498</v>
      </c>
      <c r="AR2168" s="158">
        <f>_xll.qlInterestRateIndexMaturity(Currency&amp;"ibor"&amp;Tenor,AQ2168,Trigger)</f>
        <v>54533</v>
      </c>
      <c r="AS2168" s="320">
        <f>_xll.qlIndexFixing($AC$5,AP2168,TRUE,_xll.ohTrigger(Trigger,Trigger1M))</f>
        <v>1.4216455398069832E-2</v>
      </c>
      <c r="AT2168" s="320">
        <f>_xll.qlIndexFixing($AU$1,AP2168,TRUE,_xll.ohTrigger(Trigger,Trigger1M))</f>
        <v>1.3700124355081198E-2</v>
      </c>
    </row>
    <row r="2169" spans="41:46" ht="11.25" customHeight="1" x14ac:dyDescent="0.25">
      <c r="AO2169" s="159" t="s">
        <v>90</v>
      </c>
      <c r="AP2169" s="158">
        <f>_xll.qlInterestRateIndexFixingDate(Currency&amp;"ibor"&amp;Tenor,AQ2169,Trigger)</f>
        <v>54501</v>
      </c>
      <c r="AQ2169" s="158">
        <f>_xll.qlCalendarAdvance(Calendar,AQ2168,AO2169,"f",,Trigger)</f>
        <v>54505</v>
      </c>
      <c r="AR2169" s="158">
        <f>_xll.qlInterestRateIndexMaturity(Currency&amp;"ibor"&amp;Tenor,AQ2169,Trigger)</f>
        <v>54536</v>
      </c>
      <c r="AS2169" s="320">
        <f>_xll.qlIndexFixing($AC$5,AP2169,TRUE,_xll.ohTrigger(Trigger,Trigger1M))</f>
        <v>1.4216634692851766E-2</v>
      </c>
      <c r="AT2169" s="320">
        <f>_xll.qlIndexFixing($AU$1,AP2169,TRUE,_xll.ohTrigger(Trigger,Trigger1M))</f>
        <v>1.3696429660425835E-2</v>
      </c>
    </row>
    <row r="2170" spans="41:46" ht="11.25" customHeight="1" x14ac:dyDescent="0.25">
      <c r="AO2170" s="159" t="s">
        <v>90</v>
      </c>
      <c r="AP2170" s="158">
        <f>_xll.qlInterestRateIndexFixingDate(Currency&amp;"ibor"&amp;Tenor,AQ2170,Trigger)</f>
        <v>54508</v>
      </c>
      <c r="AQ2170" s="158">
        <f>_xll.qlCalendarAdvance(Calendar,AQ2169,AO2170,"f",,Trigger)</f>
        <v>54512</v>
      </c>
      <c r="AR2170" s="158">
        <f>_xll.qlInterestRateIndexMaturity(Currency&amp;"ibor"&amp;Tenor,AQ2170,Trigger)</f>
        <v>54543</v>
      </c>
      <c r="AS2170" s="320">
        <f>_xll.qlIndexFixing($AC$5,AP2170,TRUE,_xll.ohTrigger(Trigger,Trigger1M))</f>
        <v>1.4218456847413196E-2</v>
      </c>
      <c r="AT2170" s="320">
        <f>_xll.qlIndexFixing($AU$1,AP2170,TRUE,_xll.ohTrigger(Trigger,Trigger1M))</f>
        <v>1.3692697357747306E-2</v>
      </c>
    </row>
    <row r="2171" spans="41:46" ht="11.25" customHeight="1" x14ac:dyDescent="0.25">
      <c r="AO2171" s="159" t="s">
        <v>90</v>
      </c>
      <c r="AP2171" s="158">
        <f>_xll.qlInterestRateIndexFixingDate(Currency&amp;"ibor"&amp;Tenor,AQ2171,Trigger)</f>
        <v>54515</v>
      </c>
      <c r="AQ2171" s="158">
        <f>_xll.qlCalendarAdvance(Calendar,AQ2170,AO2171,"f",,Trigger)</f>
        <v>54519</v>
      </c>
      <c r="AR2171" s="158">
        <f>_xll.qlInterestRateIndexMaturity(Currency&amp;"ibor"&amp;Tenor,AQ2171,Trigger)</f>
        <v>54549</v>
      </c>
      <c r="AS2171" s="320">
        <f>_xll.qlIndexFixing($AC$5,AP2171,TRUE,_xll.ohTrigger(Trigger,Trigger1M))</f>
        <v>1.4219868115715073E-2</v>
      </c>
      <c r="AT2171" s="320">
        <f>_xll.qlIndexFixing($AU$1,AP2171,TRUE,_xll.ohTrigger(Trigger,Trigger1M))</f>
        <v>1.3688957896967224E-2</v>
      </c>
    </row>
    <row r="2172" spans="41:46" ht="11.25" customHeight="1" x14ac:dyDescent="0.25">
      <c r="AO2172" s="159" t="s">
        <v>90</v>
      </c>
      <c r="AP2172" s="158">
        <f>_xll.qlInterestRateIndexFixingDate(Currency&amp;"ibor"&amp;Tenor,AQ2172,Trigger)</f>
        <v>54522</v>
      </c>
      <c r="AQ2172" s="158">
        <f>_xll.qlCalendarAdvance(Calendar,AQ2171,AO2172,"f",,Trigger)</f>
        <v>54526</v>
      </c>
      <c r="AR2172" s="158">
        <f>_xll.qlInterestRateIndexMaturity(Currency&amp;"ibor"&amp;Tenor,AQ2172,Trigger)</f>
        <v>54556</v>
      </c>
      <c r="AS2172" s="320">
        <f>_xll.qlIndexFixing($AC$5,AP2172,TRUE,_xll.ohTrigger(Trigger,Trigger1M))</f>
        <v>1.4221690198892745E-2</v>
      </c>
      <c r="AT2172" s="320">
        <f>_xll.qlIndexFixing($AU$1,AP2172,TRUE,_xll.ohTrigger(Trigger,Trigger1M))</f>
        <v>1.3685194657119482E-2</v>
      </c>
    </row>
    <row r="2173" spans="41:46" ht="11.25" customHeight="1" x14ac:dyDescent="0.25">
      <c r="AO2173" s="159" t="s">
        <v>90</v>
      </c>
      <c r="AP2173" s="158">
        <f>_xll.qlInterestRateIndexFixingDate(Currency&amp;"ibor"&amp;Tenor,AQ2173,Trigger)</f>
        <v>54527</v>
      </c>
      <c r="AQ2173" s="158">
        <f>_xll.qlCalendarAdvance(Calendar,AQ2172,AO2173,"f",,Trigger)</f>
        <v>54533</v>
      </c>
      <c r="AR2173" s="158">
        <f>_xll.qlInterestRateIndexMaturity(Currency&amp;"ibor"&amp;Tenor,AQ2173,Trigger)</f>
        <v>54563</v>
      </c>
      <c r="AS2173" s="320">
        <f>_xll.qlIndexFixing($AC$5,AP2173,TRUE,_xll.ohTrigger(Trigger,Trigger1M))</f>
        <v>1.4161551850159881E-2</v>
      </c>
      <c r="AT2173" s="320">
        <f>_xll.qlIndexFixing($AU$1,AP2173,TRUE,_xll.ohTrigger(Trigger,Trigger1M))</f>
        <v>1.3681415275554443E-2</v>
      </c>
    </row>
    <row r="2174" spans="41:46" ht="11.25" customHeight="1" x14ac:dyDescent="0.25">
      <c r="AO2174" s="159" t="s">
        <v>90</v>
      </c>
      <c r="AP2174" s="158">
        <f>_xll.qlInterestRateIndexFixingDate(Currency&amp;"ibor"&amp;Tenor,AQ2174,Trigger)</f>
        <v>54536</v>
      </c>
      <c r="AQ2174" s="158">
        <f>_xll.qlCalendarAdvance(Calendar,AQ2173,AO2174,"f",,Trigger)</f>
        <v>54540</v>
      </c>
      <c r="AR2174" s="158">
        <f>_xll.qlInterestRateIndexMaturity(Currency&amp;"ibor"&amp;Tenor,AQ2174,Trigger)</f>
        <v>54570</v>
      </c>
      <c r="AS2174" s="320">
        <f>_xll.qlIndexFixing($AC$5,AP2174,TRUE,_xll.ohTrigger(Trigger,Trigger1M))</f>
        <v>1.4091011526870645E-2</v>
      </c>
      <c r="AT2174" s="320">
        <f>_xll.qlIndexFixing($AU$1,AP2174,TRUE,_xll.ohTrigger(Trigger,Trigger1M))</f>
        <v>1.3677619734414392E-2</v>
      </c>
    </row>
    <row r="2175" spans="41:46" ht="11.25" customHeight="1" x14ac:dyDescent="0.25">
      <c r="AO2175" s="159" t="s">
        <v>90</v>
      </c>
      <c r="AP2175" s="158">
        <f>_xll.qlInterestRateIndexFixingDate(Currency&amp;"ibor"&amp;Tenor,AQ2175,Trigger)</f>
        <v>54543</v>
      </c>
      <c r="AQ2175" s="158">
        <f>_xll.qlCalendarAdvance(Calendar,AQ2174,AO2175,"f",,Trigger)</f>
        <v>54547</v>
      </c>
      <c r="AR2175" s="158">
        <f>_xll.qlInterestRateIndexMaturity(Currency&amp;"ibor"&amp;Tenor,AQ2175,Trigger)</f>
        <v>54578</v>
      </c>
      <c r="AS2175" s="320">
        <f>_xll.qlIndexFixing($AC$5,AP2175,TRUE,_xll.ohTrigger(Trigger,Trigger1M))</f>
        <v>1.4017441317622593E-2</v>
      </c>
      <c r="AT2175" s="320">
        <f>_xll.qlIndexFixing($AU$1,AP2175,TRUE,_xll.ohTrigger(Trigger,Trigger1M))</f>
        <v>1.3673793869584117E-2</v>
      </c>
    </row>
    <row r="2176" spans="41:46" ht="11.25" customHeight="1" x14ac:dyDescent="0.25">
      <c r="AO2176" s="159" t="s">
        <v>90</v>
      </c>
      <c r="AP2176" s="158">
        <f>_xll.qlInterestRateIndexFixingDate(Currency&amp;"ibor"&amp;Tenor,AQ2176,Trigger)</f>
        <v>54550</v>
      </c>
      <c r="AQ2176" s="158">
        <f>_xll.qlCalendarAdvance(Calendar,AQ2175,AO2176,"f",,Trigger)</f>
        <v>54554</v>
      </c>
      <c r="AR2176" s="158">
        <f>_xll.qlInterestRateIndexMaturity(Currency&amp;"ibor"&amp;Tenor,AQ2176,Trigger)</f>
        <v>54585</v>
      </c>
      <c r="AS2176" s="320">
        <f>_xll.qlIndexFixing($AC$5,AP2176,TRUE,_xll.ohTrigger(Trigger,Trigger1M))</f>
        <v>1.3949064548230255E-2</v>
      </c>
      <c r="AT2176" s="320">
        <f>_xll.qlIndexFixing($AU$1,AP2176,TRUE,_xll.ohTrigger(Trigger,Trigger1M))</f>
        <v>1.3669964651923742E-2</v>
      </c>
    </row>
    <row r="2177" spans="41:46" ht="11.25" customHeight="1" x14ac:dyDescent="0.25">
      <c r="AO2177" s="159" t="s">
        <v>90</v>
      </c>
      <c r="AP2177" s="158">
        <f>_xll.qlInterestRateIndexFixingDate(Currency&amp;"ibor"&amp;Tenor,AQ2177,Trigger)</f>
        <v>54557</v>
      </c>
      <c r="AQ2177" s="158">
        <f>_xll.qlCalendarAdvance(Calendar,AQ2176,AO2177,"f",,Trigger)</f>
        <v>54561</v>
      </c>
      <c r="AR2177" s="158">
        <f>_xll.qlInterestRateIndexMaturity(Currency&amp;"ibor"&amp;Tenor,AQ2177,Trigger)</f>
        <v>54592</v>
      </c>
      <c r="AS2177" s="320">
        <f>_xll.qlIndexFixing($AC$5,AP2177,TRUE,_xll.ohTrigger(Trigger,Trigger1M))</f>
        <v>1.3920577978889435E-2</v>
      </c>
      <c r="AT2177" s="320">
        <f>_xll.qlIndexFixing($AU$1,AP2177,TRUE,_xll.ohTrigger(Trigger,Trigger1M))</f>
        <v>1.3666119219234047E-2</v>
      </c>
    </row>
    <row r="2178" spans="41:46" ht="11.25" customHeight="1" x14ac:dyDescent="0.25">
      <c r="AO2178" s="159" t="s">
        <v>90</v>
      </c>
      <c r="AP2178" s="158">
        <f>_xll.qlInterestRateIndexFixingDate(Currency&amp;"ibor"&amp;Tenor,AQ2178,Trigger)</f>
        <v>54564</v>
      </c>
      <c r="AQ2178" s="158">
        <f>_xll.qlCalendarAdvance(Calendar,AQ2177,AO2178,"f",,Trigger)</f>
        <v>54568</v>
      </c>
      <c r="AR2178" s="158">
        <f>_xll.qlInterestRateIndexMaturity(Currency&amp;"ibor"&amp;Tenor,AQ2178,Trigger)</f>
        <v>54599</v>
      </c>
      <c r="AS2178" s="320">
        <f>_xll.qlIndexFixing($AC$5,AP2178,TRUE,_xll.ohTrigger(Trigger,Trigger1M))</f>
        <v>1.3922051064749179E-2</v>
      </c>
      <c r="AT2178" s="320">
        <f>_xll.qlIndexFixing($AU$1,AP2178,TRUE,_xll.ohTrigger(Trigger,Trigger1M))</f>
        <v>1.3662257553642877E-2</v>
      </c>
    </row>
    <row r="2179" spans="41:46" ht="11.25" customHeight="1" x14ac:dyDescent="0.25">
      <c r="AO2179" s="159" t="s">
        <v>90</v>
      </c>
      <c r="AP2179" s="158">
        <f>_xll.qlInterestRateIndexFixingDate(Currency&amp;"ibor"&amp;Tenor,AQ2179,Trigger)</f>
        <v>54571</v>
      </c>
      <c r="AQ2179" s="158">
        <f>_xll.qlCalendarAdvance(Calendar,AQ2178,AO2179,"f",,Trigger)</f>
        <v>54575</v>
      </c>
      <c r="AR2179" s="158">
        <f>_xll.qlInterestRateIndexMaturity(Currency&amp;"ibor"&amp;Tenor,AQ2179,Trigger)</f>
        <v>54605</v>
      </c>
      <c r="AS2179" s="320">
        <f>_xll.qlIndexFixing($AC$5,AP2179,TRUE,_xll.ohTrigger(Trigger,Trigger1M))</f>
        <v>1.3923149789152767E-2</v>
      </c>
      <c r="AT2179" s="320">
        <f>_xll.qlIndexFixing($AU$1,AP2179,TRUE,_xll.ohTrigger(Trigger,Trigger1M))</f>
        <v>1.3658399009653266E-2</v>
      </c>
    </row>
    <row r="2180" spans="41:46" ht="11.25" customHeight="1" x14ac:dyDescent="0.25">
      <c r="AO2180" s="159" t="s">
        <v>90</v>
      </c>
      <c r="AP2180" s="158">
        <f>_xll.qlInterestRateIndexFixingDate(Currency&amp;"ibor"&amp;Tenor,AQ2180,Trigger)</f>
        <v>54578</v>
      </c>
      <c r="AQ2180" s="158">
        <f>_xll.qlCalendarAdvance(Calendar,AQ2179,AO2180,"f",,Trigger)</f>
        <v>54582</v>
      </c>
      <c r="AR2180" s="158">
        <f>_xll.qlInterestRateIndexMaturity(Currency&amp;"ibor"&amp;Tenor,AQ2180,Trigger)</f>
        <v>54612</v>
      </c>
      <c r="AS2180" s="320">
        <f>_xll.qlIndexFixing($AC$5,AP2180,TRUE,_xll.ohTrigger(Trigger,Trigger1M))</f>
        <v>1.3924622818429988E-2</v>
      </c>
      <c r="AT2180" s="320">
        <f>_xll.qlIndexFixing($AU$1,AP2180,TRUE,_xll.ohTrigger(Trigger,Trigger1M))</f>
        <v>1.3654506135821975E-2</v>
      </c>
    </row>
    <row r="2181" spans="41:46" ht="11.25" customHeight="1" x14ac:dyDescent="0.25">
      <c r="AO2181" s="159" t="s">
        <v>90</v>
      </c>
      <c r="AP2181" s="158">
        <f>_xll.qlInterestRateIndexFixingDate(Currency&amp;"ibor"&amp;Tenor,AQ2181,Trigger)</f>
        <v>54585</v>
      </c>
      <c r="AQ2181" s="158">
        <f>_xll.qlCalendarAdvance(Calendar,AQ2180,AO2181,"f",,Trigger)</f>
        <v>54589</v>
      </c>
      <c r="AR2181" s="158">
        <f>_xll.qlInterestRateIndexMaturity(Currency&amp;"ibor"&amp;Tenor,AQ2181,Trigger)</f>
        <v>54619</v>
      </c>
      <c r="AS2181" s="320">
        <f>_xll.qlIndexFixing($AC$5,AP2181,TRUE,_xll.ohTrigger(Trigger,Trigger1M))</f>
        <v>1.3926095847893727E-2</v>
      </c>
      <c r="AT2181" s="320">
        <f>_xll.qlIndexFixing($AU$1,AP2181,TRUE,_xll.ohTrigger(Trigger,Trigger1M))</f>
        <v>1.3650596977342389E-2</v>
      </c>
    </row>
    <row r="2182" spans="41:46" ht="11.25" customHeight="1" x14ac:dyDescent="0.25">
      <c r="AO2182" s="159" t="s">
        <v>90</v>
      </c>
      <c r="AP2182" s="158">
        <f>_xll.qlInterestRateIndexFixingDate(Currency&amp;"ibor"&amp;Tenor,AQ2182,Trigger)</f>
        <v>54592</v>
      </c>
      <c r="AQ2182" s="158">
        <f>_xll.qlCalendarAdvance(Calendar,AQ2181,AO2182,"f",,Trigger)</f>
        <v>54596</v>
      </c>
      <c r="AR2182" s="158">
        <f>_xll.qlInterestRateIndexMaturity(Currency&amp;"ibor"&amp;Tenor,AQ2182,Trigger)</f>
        <v>54626</v>
      </c>
      <c r="AS2182" s="320">
        <f>_xll.qlIndexFixing($AC$5,AP2182,TRUE,_xll.ohTrigger(Trigger,Trigger1M))</f>
        <v>1.3927568877530661E-2</v>
      </c>
      <c r="AT2182" s="320">
        <f>_xll.qlIndexFixing($AU$1,AP2182,TRUE,_xll.ohTrigger(Trigger,Trigger1M))</f>
        <v>1.3646671516351461E-2</v>
      </c>
    </row>
    <row r="2183" spans="41:46" ht="11.25" customHeight="1" x14ac:dyDescent="0.25">
      <c r="AO2183" s="159" t="s">
        <v>90</v>
      </c>
      <c r="AP2183" s="158">
        <f>_xll.qlInterestRateIndexFixingDate(Currency&amp;"ibor"&amp;Tenor,AQ2183,Trigger)</f>
        <v>54599</v>
      </c>
      <c r="AQ2183" s="158">
        <f>_xll.qlCalendarAdvance(Calendar,AQ2182,AO2183,"f",,Trigger)</f>
        <v>54603</v>
      </c>
      <c r="AR2183" s="158">
        <f>_xll.qlInterestRateIndexMaturity(Currency&amp;"ibor"&amp;Tenor,AQ2183,Trigger)</f>
        <v>54633</v>
      </c>
      <c r="AS2183" s="320">
        <f>_xll.qlIndexFixing($AC$5,AP2183,TRUE,_xll.ohTrigger(Trigger,Trigger1M))</f>
        <v>1.3929041907351447E-2</v>
      </c>
      <c r="AT2183" s="320">
        <f>_xll.qlIndexFixing($AU$1,AP2183,TRUE,_xll.ohTrigger(Trigger,Trigger1M))</f>
        <v>1.3642729734972825E-2</v>
      </c>
    </row>
    <row r="2184" spans="41:46" ht="11.25" customHeight="1" x14ac:dyDescent="0.25">
      <c r="AO2184" s="159" t="s">
        <v>90</v>
      </c>
      <c r="AP2184" s="158">
        <f>_xll.qlInterestRateIndexFixingDate(Currency&amp;"ibor"&amp;Tenor,AQ2184,Trigger)</f>
        <v>54606</v>
      </c>
      <c r="AQ2184" s="158">
        <f>_xll.qlCalendarAdvance(Calendar,AQ2183,AO2184,"f",,Trigger)</f>
        <v>54610</v>
      </c>
      <c r="AR2184" s="158">
        <f>_xll.qlInterestRateIndexMaturity(Currency&amp;"ibor"&amp;Tenor,AQ2184,Trigger)</f>
        <v>54641</v>
      </c>
      <c r="AS2184" s="320">
        <f>_xll.qlIndexFixing($AC$5,AP2184,TRUE,_xll.ohTrigger(Trigger,Trigger1M))</f>
        <v>1.3930889583827094E-2</v>
      </c>
      <c r="AT2184" s="320">
        <f>_xll.qlIndexFixing($AU$1,AP2184,TRUE,_xll.ohTrigger(Trigger,Trigger1M))</f>
        <v>1.3638745668680039E-2</v>
      </c>
    </row>
    <row r="2185" spans="41:46" ht="11.25" customHeight="1" x14ac:dyDescent="0.25">
      <c r="AO2185" s="159" t="s">
        <v>90</v>
      </c>
      <c r="AP2185" s="158">
        <f>_xll.qlInterestRateIndexFixingDate(Currency&amp;"ibor"&amp;Tenor,AQ2185,Trigger)</f>
        <v>54613</v>
      </c>
      <c r="AQ2185" s="158">
        <f>_xll.qlCalendarAdvance(Calendar,AQ2184,AO2185,"f",,Trigger)</f>
        <v>54617</v>
      </c>
      <c r="AR2185" s="158">
        <f>_xll.qlInterestRateIndexMaturity(Currency&amp;"ibor"&amp;Tenor,AQ2185,Trigger)</f>
        <v>54648</v>
      </c>
      <c r="AS2185" s="320">
        <f>_xll.qlIndexFixing($AC$5,AP2185,TRUE,_xll.ohTrigger(Trigger,Trigger1M))</f>
        <v>1.3932362670989023E-2</v>
      </c>
      <c r="AT2185" s="320">
        <f>_xll.qlIndexFixing($AU$1,AP2185,TRUE,_xll.ohTrigger(Trigger,Trigger1M))</f>
        <v>1.3634769872530962E-2</v>
      </c>
    </row>
    <row r="2186" spans="41:46" ht="11.25" customHeight="1" x14ac:dyDescent="0.25">
      <c r="AO2186" s="159" t="s">
        <v>90</v>
      </c>
      <c r="AP2186" s="158">
        <f>_xll.qlInterestRateIndexFixingDate(Currency&amp;"ibor"&amp;Tenor,AQ2186,Trigger)</f>
        <v>54620</v>
      </c>
      <c r="AQ2186" s="158">
        <f>_xll.qlCalendarAdvance(Calendar,AQ2185,AO2186,"f",,Trigger)</f>
        <v>54624</v>
      </c>
      <c r="AR2186" s="158">
        <f>_xll.qlInterestRateIndexMaturity(Currency&amp;"ibor"&amp;Tenor,AQ2186,Trigger)</f>
        <v>54655</v>
      </c>
      <c r="AS2186" s="320">
        <f>_xll.qlIndexFixing($AC$5,AP2186,TRUE,_xll.ohTrigger(Trigger,Trigger1M))</f>
        <v>1.3933835758346926E-2</v>
      </c>
      <c r="AT2186" s="320">
        <f>_xll.qlIndexFixing($AU$1,AP2186,TRUE,_xll.ohTrigger(Trigger,Trigger1M))</f>
        <v>1.3630777700547003E-2</v>
      </c>
    </row>
    <row r="2187" spans="41:46" ht="11.25" customHeight="1" x14ac:dyDescent="0.25">
      <c r="AO2187" s="159" t="s">
        <v>90</v>
      </c>
      <c r="AP2187" s="158">
        <f>_xll.qlInterestRateIndexFixingDate(Currency&amp;"ibor"&amp;Tenor,AQ2187,Trigger)</f>
        <v>54627</v>
      </c>
      <c r="AQ2187" s="158">
        <f>_xll.qlCalendarAdvance(Calendar,AQ2186,AO2187,"f",,Trigger)</f>
        <v>54631</v>
      </c>
      <c r="AR2187" s="158">
        <f>_xll.qlInterestRateIndexMaturity(Currency&amp;"ibor"&amp;Tenor,AQ2187,Trigger)</f>
        <v>54662</v>
      </c>
      <c r="AS2187" s="320">
        <f>_xll.qlIndexFixing($AC$5,AP2187,TRUE,_xll.ohTrigger(Trigger,Trigger1M))</f>
        <v>1.3935308845885327E-2</v>
      </c>
      <c r="AT2187" s="320">
        <f>_xll.qlIndexFixing($AU$1,AP2187,TRUE,_xll.ohTrigger(Trigger,Trigger1M))</f>
        <v>1.3626769134866322E-2</v>
      </c>
    </row>
    <row r="2188" spans="41:46" ht="11.25" customHeight="1" x14ac:dyDescent="0.25">
      <c r="AO2188" s="159" t="s">
        <v>90</v>
      </c>
      <c r="AP2188" s="158">
        <f>_xll.qlInterestRateIndexFixingDate(Currency&amp;"ibor"&amp;Tenor,AQ2188,Trigger)</f>
        <v>54634</v>
      </c>
      <c r="AQ2188" s="158">
        <f>_xll.qlCalendarAdvance(Calendar,AQ2187,AO2188,"f",,Trigger)</f>
        <v>54638</v>
      </c>
      <c r="AR2188" s="158">
        <f>_xll.qlInterestRateIndexMaturity(Currency&amp;"ibor"&amp;Tenor,AQ2188,Trigger)</f>
        <v>54669</v>
      </c>
      <c r="AS2188" s="320">
        <f>_xll.qlIndexFixing($AC$5,AP2188,TRUE,_xll.ohTrigger(Trigger,Trigger1M))</f>
        <v>1.3936781933609386E-2</v>
      </c>
      <c r="AT2188" s="320">
        <f>_xll.qlIndexFixing($AU$1,AP2188,TRUE,_xll.ohTrigger(Trigger,Trigger1M))</f>
        <v>1.362274415762192E-2</v>
      </c>
    </row>
    <row r="2189" spans="41:46" ht="11.25" customHeight="1" x14ac:dyDescent="0.25">
      <c r="AO2189" s="159" t="s">
        <v>90</v>
      </c>
      <c r="AP2189" s="158">
        <f>_xll.qlInterestRateIndexFixingDate(Currency&amp;"ibor"&amp;Tenor,AQ2189,Trigger)</f>
        <v>54641</v>
      </c>
      <c r="AQ2189" s="158">
        <f>_xll.qlCalendarAdvance(Calendar,AQ2188,AO2189,"f",,Trigger)</f>
        <v>54645</v>
      </c>
      <c r="AR2189" s="158">
        <f>_xll.qlInterestRateIndexMaturity(Currency&amp;"ibor"&amp;Tenor,AQ2189,Trigger)</f>
        <v>54676</v>
      </c>
      <c r="AS2189" s="320">
        <f>_xll.qlIndexFixing($AC$5,AP2189,TRUE,_xll.ohTrigger(Trigger,Trigger1M))</f>
        <v>1.3938255021524263E-2</v>
      </c>
      <c r="AT2189" s="320">
        <f>_xll.qlIndexFixing($AU$1,AP2189,TRUE,_xll.ohTrigger(Trigger,Trigger1M))</f>
        <v>1.3618702750946798E-2</v>
      </c>
    </row>
    <row r="2190" spans="41:46" ht="11.25" customHeight="1" x14ac:dyDescent="0.25">
      <c r="AO2190" s="159" t="s">
        <v>90</v>
      </c>
      <c r="AP2190" s="158">
        <f>_xll.qlInterestRateIndexFixingDate(Currency&amp;"ibor"&amp;Tenor,AQ2190,Trigger)</f>
        <v>54648</v>
      </c>
      <c r="AQ2190" s="158">
        <f>_xll.qlCalendarAdvance(Calendar,AQ2189,AO2190,"f",,Trigger)</f>
        <v>54652</v>
      </c>
      <c r="AR2190" s="158">
        <f>_xll.qlInterestRateIndexMaturity(Currency&amp;"ibor"&amp;Tenor,AQ2190,Trigger)</f>
        <v>54683</v>
      </c>
      <c r="AS2190" s="320">
        <f>_xll.qlIndexFixing($AC$5,AP2190,TRUE,_xll.ohTrigger(Trigger,Trigger1M))</f>
        <v>1.3939728109622218E-2</v>
      </c>
      <c r="AT2190" s="320">
        <f>_xll.qlIndexFixing($AU$1,AP2190,TRUE,_xll.ohTrigger(Trigger,Trigger1M))</f>
        <v>1.3614644896979116E-2</v>
      </c>
    </row>
    <row r="2191" spans="41:46" ht="11.25" customHeight="1" x14ac:dyDescent="0.25">
      <c r="AO2191" s="159" t="s">
        <v>90</v>
      </c>
      <c r="AP2191" s="158">
        <f>_xll.qlInterestRateIndexFixingDate(Currency&amp;"ibor"&amp;Tenor,AQ2191,Trigger)</f>
        <v>54655</v>
      </c>
      <c r="AQ2191" s="158">
        <f>_xll.qlCalendarAdvance(Calendar,AQ2190,AO2191,"f",,Trigger)</f>
        <v>54659</v>
      </c>
      <c r="AR2191" s="158">
        <f>_xll.qlInterestRateIndexMaturity(Currency&amp;"ibor"&amp;Tenor,AQ2191,Trigger)</f>
        <v>54690</v>
      </c>
      <c r="AS2191" s="320">
        <f>_xll.qlIndexFixing($AC$5,AP2191,TRUE,_xll.ohTrigger(Trigger,Trigger1M))</f>
        <v>1.3941201197908409E-2</v>
      </c>
      <c r="AT2191" s="320">
        <f>_xll.qlIndexFixing($AU$1,AP2191,TRUE,_xll.ohTrigger(Trigger,Trigger1M))</f>
        <v>1.3610570577846719E-2</v>
      </c>
    </row>
    <row r="2192" spans="41:46" ht="11.25" customHeight="1" x14ac:dyDescent="0.25">
      <c r="AO2192" s="159" t="s">
        <v>90</v>
      </c>
      <c r="AP2192" s="158">
        <f>_xll.qlInterestRateIndexFixingDate(Currency&amp;"ibor"&amp;Tenor,AQ2192,Trigger)</f>
        <v>54662</v>
      </c>
      <c r="AQ2192" s="158">
        <f>_xll.qlCalendarAdvance(Calendar,AQ2191,AO2192,"f",,Trigger)</f>
        <v>54666</v>
      </c>
      <c r="AR2192" s="158">
        <f>_xll.qlInterestRateIndexMaturity(Currency&amp;"ibor"&amp;Tenor,AQ2192,Trigger)</f>
        <v>54696</v>
      </c>
      <c r="AS2192" s="320">
        <f>_xll.qlIndexFixing($AC$5,AP2192,TRUE,_xll.ohTrigger(Trigger,Trigger1M))</f>
        <v>1.3942299183862694E-2</v>
      </c>
      <c r="AT2192" s="320">
        <f>_xll.qlIndexFixing($AU$1,AP2192,TRUE,_xll.ohTrigger(Trigger,Trigger1M))</f>
        <v>1.3606516337553387E-2</v>
      </c>
    </row>
    <row r="2193" spans="41:46" ht="11.25" customHeight="1" x14ac:dyDescent="0.25">
      <c r="AO2193" s="159" t="s">
        <v>90</v>
      </c>
      <c r="AP2193" s="158">
        <f>_xll.qlInterestRateIndexFixingDate(Currency&amp;"ibor"&amp;Tenor,AQ2193,Trigger)</f>
        <v>54669</v>
      </c>
      <c r="AQ2193" s="158">
        <f>_xll.qlCalendarAdvance(Calendar,AQ2192,AO2193,"f",,Trigger)</f>
        <v>54673</v>
      </c>
      <c r="AR2193" s="158">
        <f>_xll.qlInterestRateIndexMaturity(Currency&amp;"ibor"&amp;Tenor,AQ2193,Trigger)</f>
        <v>54703</v>
      </c>
      <c r="AS2193" s="320">
        <f>_xll.qlIndexFixing($AC$5,AP2193,TRUE,_xll.ohTrigger(Trigger,Trigger1M))</f>
        <v>1.3943772215487371E-2</v>
      </c>
      <c r="AT2193" s="320">
        <f>_xll.qlIndexFixing($AU$1,AP2193,TRUE,_xll.ohTrigger(Trigger,Trigger1M))</f>
        <v>1.3602410369739637E-2</v>
      </c>
    </row>
    <row r="2194" spans="41:46" ht="11.25" customHeight="1" x14ac:dyDescent="0.25">
      <c r="AO2194" s="159" t="s">
        <v>90</v>
      </c>
      <c r="AP2194" s="158">
        <f>_xll.qlInterestRateIndexFixingDate(Currency&amp;"ibor"&amp;Tenor,AQ2194,Trigger)</f>
        <v>54676</v>
      </c>
      <c r="AQ2194" s="158">
        <f>_xll.qlCalendarAdvance(Calendar,AQ2193,AO2194,"f",,Trigger)</f>
        <v>54680</v>
      </c>
      <c r="AR2194" s="158">
        <f>_xll.qlInterestRateIndexMaturity(Currency&amp;"ibor"&amp;Tenor,AQ2194,Trigger)</f>
        <v>54710</v>
      </c>
      <c r="AS2194" s="320">
        <f>_xll.qlIndexFixing($AC$5,AP2194,TRUE,_xll.ohTrigger(Trigger,Trigger1M))</f>
        <v>1.3945245247293236E-2</v>
      </c>
      <c r="AT2194" s="320">
        <f>_xll.qlIndexFixing($AU$1,AP2194,TRUE,_xll.ohTrigger(Trigger,Trigger1M))</f>
        <v>1.3598287885015381E-2</v>
      </c>
    </row>
    <row r="2195" spans="41:46" ht="11.25" customHeight="1" x14ac:dyDescent="0.25">
      <c r="AO2195" s="159" t="s">
        <v>90</v>
      </c>
      <c r="AP2195" s="158">
        <f>_xll.qlInterestRateIndexFixingDate(Currency&amp;"ibor"&amp;Tenor,AQ2195,Trigger)</f>
        <v>54683</v>
      </c>
      <c r="AQ2195" s="158">
        <f>_xll.qlCalendarAdvance(Calendar,AQ2194,AO2195,"f",,Trigger)</f>
        <v>54687</v>
      </c>
      <c r="AR2195" s="158">
        <f>_xll.qlInterestRateIndexMaturity(Currency&amp;"ibor"&amp;Tenor,AQ2195,Trigger)</f>
        <v>54717</v>
      </c>
      <c r="AS2195" s="320">
        <f>_xll.qlIndexFixing($AC$5,AP2195,TRUE,_xll.ohTrigger(Trigger,Trigger1M))</f>
        <v>1.3946718279282955E-2</v>
      </c>
      <c r="AT2195" s="320">
        <f>_xll.qlIndexFixing($AU$1,AP2195,TRUE,_xll.ohTrigger(Trigger,Trigger1M))</f>
        <v>1.3594148865525568E-2</v>
      </c>
    </row>
    <row r="2196" spans="41:46" ht="11.25" customHeight="1" x14ac:dyDescent="0.25">
      <c r="AO2196" s="159" t="s">
        <v>90</v>
      </c>
      <c r="AP2196" s="158">
        <f>_xll.qlInterestRateIndexFixingDate(Currency&amp;"ibor"&amp;Tenor,AQ2196,Trigger)</f>
        <v>54690</v>
      </c>
      <c r="AQ2196" s="158">
        <f>_xll.qlCalendarAdvance(Calendar,AQ2195,AO2196,"f",,Trigger)</f>
        <v>54694</v>
      </c>
      <c r="AR2196" s="158">
        <f>_xll.qlInterestRateIndexMaturity(Currency&amp;"ibor"&amp;Tenor,AQ2196,Trigger)</f>
        <v>54724</v>
      </c>
      <c r="AS2196" s="320">
        <f>_xll.qlIndexFixing($AC$5,AP2196,TRUE,_xll.ohTrigger(Trigger,Trigger1M))</f>
        <v>1.3948191311451197E-2</v>
      </c>
      <c r="AT2196" s="320">
        <f>_xll.qlIndexFixing($AU$1,AP2196,TRUE,_xll.ohTrigger(Trigger,Trigger1M))</f>
        <v>1.3589993293401825E-2</v>
      </c>
    </row>
    <row r="2197" spans="41:46" ht="11.25" customHeight="1" x14ac:dyDescent="0.25">
      <c r="AO2197" s="159" t="s">
        <v>90</v>
      </c>
      <c r="AP2197" s="158">
        <f>_xll.qlInterestRateIndexFixingDate(Currency&amp;"ibor"&amp;Tenor,AQ2197,Trigger)</f>
        <v>54697</v>
      </c>
      <c r="AQ2197" s="158">
        <f>_xll.qlCalendarAdvance(Calendar,AQ2196,AO2197,"f",,Trigger)</f>
        <v>54701</v>
      </c>
      <c r="AR2197" s="158">
        <f>_xll.qlInterestRateIndexMaturity(Currency&amp;"ibor"&amp;Tenor,AQ2197,Trigger)</f>
        <v>54732</v>
      </c>
      <c r="AS2197" s="320">
        <f>_xll.qlIndexFixing($AC$5,AP2197,TRUE,_xll.ohTrigger(Trigger,Trigger1M))</f>
        <v>1.3950039731542421E-2</v>
      </c>
      <c r="AT2197" s="320">
        <f>_xll.qlIndexFixing($AU$1,AP2197,TRUE,_xll.ohTrigger(Trigger,Trigger1M))</f>
        <v>1.3585777894203862E-2</v>
      </c>
    </row>
    <row r="2198" spans="41:46" ht="11.25" customHeight="1" x14ac:dyDescent="0.25">
      <c r="AO2198" s="159" t="s">
        <v>90</v>
      </c>
      <c r="AP2198" s="158">
        <f>_xll.qlInterestRateIndexFixingDate(Currency&amp;"ibor"&amp;Tenor,AQ2198,Trigger)</f>
        <v>54704</v>
      </c>
      <c r="AQ2198" s="158">
        <f>_xll.qlCalendarAdvance(Calendar,AQ2197,AO2198,"f",,Trigger)</f>
        <v>54708</v>
      </c>
      <c r="AR2198" s="158">
        <f>_xll.qlInterestRateIndexMaturity(Currency&amp;"ibor"&amp;Tenor,AQ2198,Trigger)</f>
        <v>54739</v>
      </c>
      <c r="AS2198" s="320">
        <f>_xll.qlIndexFixing($AC$5,AP2198,TRUE,_xll.ohTrigger(Trigger,Trigger1M))</f>
        <v>1.3951512821138533E-2</v>
      </c>
      <c r="AT2198" s="320">
        <f>_xll.qlIndexFixing($AU$1,AP2198,TRUE,_xll.ohTrigger(Trigger,Trigger1M))</f>
        <v>1.358158781871213E-2</v>
      </c>
    </row>
    <row r="2199" spans="41:46" ht="11.25" customHeight="1" x14ac:dyDescent="0.25">
      <c r="AO2199" s="159" t="s">
        <v>90</v>
      </c>
      <c r="AP2199" s="158">
        <f>_xll.qlInterestRateIndexFixingDate(Currency&amp;"ibor"&amp;Tenor,AQ2199,Trigger)</f>
        <v>54711</v>
      </c>
      <c r="AQ2199" s="158">
        <f>_xll.qlCalendarAdvance(Calendar,AQ2198,AO2199,"f",,Trigger)</f>
        <v>54715</v>
      </c>
      <c r="AR2199" s="158">
        <f>_xll.qlInterestRateIndexMaturity(Currency&amp;"ibor"&amp;Tenor,AQ2199,Trigger)</f>
        <v>54746</v>
      </c>
      <c r="AS2199" s="320">
        <f>_xll.qlIndexFixing($AC$5,AP2199,TRUE,_xll.ohTrigger(Trigger,Trigger1M))</f>
        <v>1.3952985910915145E-2</v>
      </c>
      <c r="AT2199" s="320">
        <f>_xll.qlIndexFixing($AU$1,AP2199,TRUE,_xll.ohTrigger(Trigger,Trigger1M))</f>
        <v>1.3577381135132587E-2</v>
      </c>
    </row>
    <row r="2200" spans="41:46" ht="11.25" customHeight="1" x14ac:dyDescent="0.25">
      <c r="AO2200" s="159" t="s">
        <v>90</v>
      </c>
      <c r="AP2200" s="158">
        <f>_xll.qlInterestRateIndexFixingDate(Currency&amp;"ibor"&amp;Tenor,AQ2200,Trigger)</f>
        <v>54718</v>
      </c>
      <c r="AQ2200" s="158">
        <f>_xll.qlCalendarAdvance(Calendar,AQ2199,AO2200,"f",,Trigger)</f>
        <v>54722</v>
      </c>
      <c r="AR2200" s="158">
        <f>_xll.qlInterestRateIndexMaturity(Currency&amp;"ibor"&amp;Tenor,AQ2200,Trigger)</f>
        <v>54753</v>
      </c>
      <c r="AS2200" s="320">
        <f>_xll.qlIndexFixing($AC$5,AP2200,TRUE,_xll.ohTrigger(Trigger,Trigger1M))</f>
        <v>1.3954459000879993E-2</v>
      </c>
      <c r="AT2200" s="320">
        <f>_xll.qlIndexFixing($AU$1,AP2200,TRUE,_xll.ohTrigger(Trigger,Trigger1M))</f>
        <v>1.3573157825608554E-2</v>
      </c>
    </row>
    <row r="2201" spans="41:46" ht="11.25" customHeight="1" x14ac:dyDescent="0.25">
      <c r="AO2201" s="159" t="s">
        <v>90</v>
      </c>
      <c r="AP2201" s="158">
        <f>_xll.qlInterestRateIndexFixingDate(Currency&amp;"ibor"&amp;Tenor,AQ2201,Trigger)</f>
        <v>54725</v>
      </c>
      <c r="AQ2201" s="158">
        <f>_xll.qlCalendarAdvance(Calendar,AQ2200,AO2201,"f",,Trigger)</f>
        <v>54729</v>
      </c>
      <c r="AR2201" s="158">
        <f>_xll.qlInterestRateIndexMaturity(Currency&amp;"ibor"&amp;Tenor,AQ2201,Trigger)</f>
        <v>54759</v>
      </c>
      <c r="AS2201" s="320">
        <f>_xll.qlIndexFixing($AC$5,AP2201,TRUE,_xll.ohTrigger(Trigger,Trigger1M))</f>
        <v>1.3955556474999575E-2</v>
      </c>
      <c r="AT2201" s="320">
        <f>_xll.qlIndexFixing($AU$1,AP2201,TRUE,_xll.ohTrigger(Trigger,Trigger1M))</f>
        <v>1.3568966517958359E-2</v>
      </c>
    </row>
    <row r="2202" spans="41:46" ht="11.25" customHeight="1" x14ac:dyDescent="0.25">
      <c r="AO2202" s="159" t="s">
        <v>90</v>
      </c>
      <c r="AP2202" s="158">
        <f>_xll.qlInterestRateIndexFixingDate(Currency&amp;"ibor"&amp;Tenor,AQ2202,Trigger)</f>
        <v>54732</v>
      </c>
      <c r="AQ2202" s="158">
        <f>_xll.qlCalendarAdvance(Calendar,AQ2201,AO2202,"f",,Trigger)</f>
        <v>54736</v>
      </c>
      <c r="AR2202" s="158">
        <f>_xll.qlInterestRateIndexMaturity(Currency&amp;"ibor"&amp;Tenor,AQ2202,Trigger)</f>
        <v>54766</v>
      </c>
      <c r="AS2202" s="320">
        <f>_xll.qlIndexFixing($AC$5,AP2202,TRUE,_xll.ohTrigger(Trigger,Trigger1M))</f>
        <v>1.3957029508252283E-2</v>
      </c>
      <c r="AT2202" s="320">
        <f>_xll.qlIndexFixing($AU$1,AP2202,TRUE,_xll.ohTrigger(Trigger,Trigger1M))</f>
        <v>1.3564711254856476E-2</v>
      </c>
    </row>
    <row r="2203" spans="41:46" ht="11.25" customHeight="1" x14ac:dyDescent="0.25">
      <c r="AO2203" s="159" t="s">
        <v>90</v>
      </c>
      <c r="AP2203" s="158">
        <f>_xll.qlInterestRateIndexFixingDate(Currency&amp;"ibor"&amp;Tenor,AQ2203,Trigger)</f>
        <v>54739</v>
      </c>
      <c r="AQ2203" s="158">
        <f>_xll.qlCalendarAdvance(Calendar,AQ2202,AO2203,"f",,Trigger)</f>
        <v>54743</v>
      </c>
      <c r="AR2203" s="158">
        <f>_xll.qlInterestRateIndexMaturity(Currency&amp;"ibor"&amp;Tenor,AQ2203,Trigger)</f>
        <v>54773</v>
      </c>
      <c r="AS2203" s="320">
        <f>_xll.qlIndexFixing($AC$5,AP2203,TRUE,_xll.ohTrigger(Trigger,Trigger1M))</f>
        <v>1.395850254168618E-2</v>
      </c>
      <c r="AT2203" s="320">
        <f>_xll.qlIndexFixing($AU$1,AP2203,TRUE,_xll.ohTrigger(Trigger,Trigger1M))</f>
        <v>1.3560439314060702E-2</v>
      </c>
    </row>
    <row r="2204" spans="41:46" ht="11.25" customHeight="1" x14ac:dyDescent="0.25">
      <c r="AO2204" s="159" t="s">
        <v>90</v>
      </c>
      <c r="AP2204" s="158">
        <f>_xll.qlInterestRateIndexFixingDate(Currency&amp;"ibor"&amp;Tenor,AQ2204,Trigger)</f>
        <v>54746</v>
      </c>
      <c r="AQ2204" s="158">
        <f>_xll.qlCalendarAdvance(Calendar,AQ2203,AO2204,"f",,Trigger)</f>
        <v>54750</v>
      </c>
      <c r="AR2204" s="158">
        <f>_xll.qlInterestRateIndexMaturity(Currency&amp;"ibor"&amp;Tenor,AQ2204,Trigger)</f>
        <v>54780</v>
      </c>
      <c r="AS2204" s="320">
        <f>_xll.qlIndexFixing($AC$5,AP2204,TRUE,_xll.ohTrigger(Trigger,Trigger1M))</f>
        <v>1.39599755752986E-2</v>
      </c>
      <c r="AT2204" s="320">
        <f>_xll.qlIndexFixing($AU$1,AP2204,TRUE,_xll.ohTrigger(Trigger,Trigger1M))</f>
        <v>1.3556150677715983E-2</v>
      </c>
    </row>
    <row r="2205" spans="41:46" ht="11.25" customHeight="1" x14ac:dyDescent="0.25">
      <c r="AO2205" s="159" t="s">
        <v>90</v>
      </c>
      <c r="AP2205" s="158">
        <f>_xll.qlInterestRateIndexFixingDate(Currency&amp;"ibor"&amp;Tenor,AQ2205,Trigger)</f>
        <v>54753</v>
      </c>
      <c r="AQ2205" s="158">
        <f>_xll.qlCalendarAdvance(Calendar,AQ2204,AO2205,"f",,Trigger)</f>
        <v>54757</v>
      </c>
      <c r="AR2205" s="158">
        <f>_xll.qlInterestRateIndexMaturity(Currency&amp;"ibor"&amp;Tenor,AQ2205,Trigger)</f>
        <v>54788</v>
      </c>
      <c r="AS2205" s="320">
        <f>_xll.qlIndexFixing($AC$5,AP2205,TRUE,_xll.ohTrigger(Trigger,Trigger1M))</f>
        <v>1.3961824453509733E-2</v>
      </c>
      <c r="AT2205" s="320">
        <f>_xll.qlIndexFixing($AU$1,AP2205,TRUE,_xll.ohTrigger(Trigger,Trigger1M))</f>
        <v>1.3551791263481222E-2</v>
      </c>
    </row>
    <row r="2206" spans="41:46" ht="11.25" customHeight="1" x14ac:dyDescent="0.25">
      <c r="AO2206" s="159" t="s">
        <v>90</v>
      </c>
      <c r="AP2206" s="158">
        <f>_xll.qlInterestRateIndexFixingDate(Currency&amp;"ibor"&amp;Tenor,AQ2206,Trigger)</f>
        <v>54760</v>
      </c>
      <c r="AQ2206" s="158">
        <f>_xll.qlCalendarAdvance(Calendar,AQ2205,AO2206,"f",,Trigger)</f>
        <v>54764</v>
      </c>
      <c r="AR2206" s="158">
        <f>_xll.qlInterestRateIndexMaturity(Currency&amp;"ibor"&amp;Tenor,AQ2206,Trigger)</f>
        <v>54795</v>
      </c>
      <c r="AS2206" s="320">
        <f>_xll.qlIndexFixing($AC$5,AP2206,TRUE,_xll.ohTrigger(Trigger,Trigger1M))</f>
        <v>1.3963297544593686E-2</v>
      </c>
      <c r="AT2206" s="320">
        <f>_xll.qlIndexFixing($AU$1,AP2206,TRUE,_xll.ohTrigger(Trigger,Trigger1M))</f>
        <v>1.3547467823103902E-2</v>
      </c>
    </row>
    <row r="2207" spans="41:46" ht="11.25" customHeight="1" x14ac:dyDescent="0.25">
      <c r="AO2207" s="159" t="s">
        <v>90</v>
      </c>
      <c r="AP2207" s="158">
        <f>_xll.qlInterestRateIndexFixingDate(Currency&amp;"ibor"&amp;Tenor,AQ2207,Trigger)</f>
        <v>54767</v>
      </c>
      <c r="AQ2207" s="158">
        <f>_xll.qlCalendarAdvance(Calendar,AQ2206,AO2207,"f",,Trigger)</f>
        <v>54771</v>
      </c>
      <c r="AR2207" s="158">
        <f>_xll.qlInterestRateIndexMaturity(Currency&amp;"ibor"&amp;Tenor,AQ2207,Trigger)</f>
        <v>54802</v>
      </c>
      <c r="AS2207" s="320">
        <f>_xll.qlIndexFixing($AC$5,AP2207,TRUE,_xll.ohTrigger(Trigger,Trigger1M))</f>
        <v>1.3964770635868455E-2</v>
      </c>
      <c r="AT2207" s="320">
        <f>_xll.qlIndexFixing($AU$1,AP2207,TRUE,_xll.ohTrigger(Trigger,Trigger1M))</f>
        <v>1.3543127631725995E-2</v>
      </c>
    </row>
    <row r="2208" spans="41:46" ht="11.25" customHeight="1" x14ac:dyDescent="0.25">
      <c r="AO2208" s="159" t="s">
        <v>90</v>
      </c>
      <c r="AP2208" s="158">
        <f>_xll.qlInterestRateIndexFixingDate(Currency&amp;"ibor"&amp;Tenor,AQ2208,Trigger)</f>
        <v>54774</v>
      </c>
      <c r="AQ2208" s="158">
        <f>_xll.qlCalendarAdvance(Calendar,AQ2207,AO2208,"f",,Trigger)</f>
        <v>54778</v>
      </c>
      <c r="AR2208" s="158">
        <f>_xll.qlInterestRateIndexMaturity(Currency&amp;"ibor"&amp;Tenor,AQ2208,Trigger)</f>
        <v>54809</v>
      </c>
      <c r="AS2208" s="320">
        <f>_xll.qlIndexFixing($AC$5,AP2208,TRUE,_xll.ohTrigger(Trigger,Trigger1M))</f>
        <v>1.3966243727323724E-2</v>
      </c>
      <c r="AT2208" s="320">
        <f>_xll.qlIndexFixing($AU$1,AP2208,TRUE,_xll.ohTrigger(Trigger,Trigger1M))</f>
        <v>1.3538770671485661E-2</v>
      </c>
    </row>
    <row r="2209" spans="41:46" ht="11.25" customHeight="1" x14ac:dyDescent="0.25">
      <c r="AO2209" s="159" t="s">
        <v>90</v>
      </c>
      <c r="AP2209" s="158">
        <f>_xll.qlInterestRateIndexFixingDate(Currency&amp;"ibor"&amp;Tenor,AQ2209,Trigger)</f>
        <v>54781</v>
      </c>
      <c r="AQ2209" s="158">
        <f>_xll.qlCalendarAdvance(Calendar,AQ2208,AO2209,"f",,Trigger)</f>
        <v>54785</v>
      </c>
      <c r="AR2209" s="158">
        <f>_xll.qlInterestRateIndexMaturity(Currency&amp;"ibor"&amp;Tenor,AQ2209,Trigger)</f>
        <v>54816</v>
      </c>
      <c r="AS2209" s="320">
        <f>_xll.qlIndexFixing($AC$5,AP2209,TRUE,_xll.ohTrigger(Trigger,Trigger1M))</f>
        <v>1.3967716818972386E-2</v>
      </c>
      <c r="AT2209" s="320">
        <f>_xll.qlIndexFixing($AU$1,AP2209,TRUE,_xll.ohTrigger(Trigger,Trigger1M))</f>
        <v>1.3534396924518478E-2</v>
      </c>
    </row>
    <row r="2210" spans="41:46" ht="11.25" customHeight="1" x14ac:dyDescent="0.25">
      <c r="AO2210" s="159" t="s">
        <v>90</v>
      </c>
      <c r="AP2210" s="158">
        <f>_xll.qlInterestRateIndexFixingDate(Currency&amp;"ibor"&amp;Tenor,AQ2210,Trigger)</f>
        <v>54788</v>
      </c>
      <c r="AQ2210" s="158">
        <f>_xll.qlCalendarAdvance(Calendar,AQ2209,AO2210,"f",,Trigger)</f>
        <v>54792</v>
      </c>
      <c r="AR2210" s="158">
        <f>_xll.qlInterestRateIndexMaturity(Currency&amp;"ibor"&amp;Tenor,AQ2210,Trigger)</f>
        <v>54823</v>
      </c>
      <c r="AS2210" s="320">
        <f>_xll.qlIndexFixing($AC$5,AP2210,TRUE,_xll.ohTrigger(Trigger,Trigger1M))</f>
        <v>1.3969189910801549E-2</v>
      </c>
      <c r="AT2210" s="320">
        <f>_xll.qlIndexFixing($AU$1,AP2210,TRUE,_xll.ohTrigger(Trigger,Trigger1M))</f>
        <v>1.3530006372954873E-2</v>
      </c>
    </row>
    <row r="2211" spans="41:46" ht="11.25" customHeight="1" x14ac:dyDescent="0.25">
      <c r="AO2211" s="159" t="s">
        <v>90</v>
      </c>
      <c r="AP2211" s="158">
        <f>_xll.qlInterestRateIndexFixingDate(Currency&amp;"ibor"&amp;Tenor,AQ2211,Trigger)</f>
        <v>54795</v>
      </c>
      <c r="AQ2211" s="158">
        <f>_xll.qlCalendarAdvance(Calendar,AQ2210,AO2211,"f",,Trigger)</f>
        <v>54799</v>
      </c>
      <c r="AR2211" s="158">
        <f>_xll.qlInterestRateIndexMaturity(Currency&amp;"ibor"&amp;Tenor,AQ2211,Trigger)</f>
        <v>54830</v>
      </c>
      <c r="AS2211" s="320">
        <f>_xll.qlIndexFixing($AC$5,AP2211,TRUE,_xll.ohTrigger(Trigger,Trigger1M))</f>
        <v>1.3970663002821527E-2</v>
      </c>
      <c r="AT2211" s="320">
        <f>_xll.qlIndexFixing($AU$1,AP2211,TRUE,_xll.ohTrigger(Trigger,Trigger1M))</f>
        <v>1.3525598998938159E-2</v>
      </c>
    </row>
    <row r="2212" spans="41:46" ht="11.25" customHeight="1" x14ac:dyDescent="0.25">
      <c r="AO2212" s="159" t="s">
        <v>90</v>
      </c>
      <c r="AP2212" s="158">
        <f>_xll.qlInterestRateIndexFixingDate(Currency&amp;"ibor"&amp;Tenor,AQ2212,Trigger)</f>
        <v>54802</v>
      </c>
      <c r="AQ2212" s="158">
        <f>_xll.qlCalendarAdvance(Calendar,AQ2211,AO2212,"f",,Trigger)</f>
        <v>54806</v>
      </c>
      <c r="AR2212" s="158">
        <f>_xll.qlInterestRateIndexMaturity(Currency&amp;"ibor"&amp;Tenor,AQ2212,Trigger)</f>
        <v>54837</v>
      </c>
      <c r="AS2212" s="320">
        <f>_xll.qlIndexFixing($AC$5,AP2212,TRUE,_xll.ohTrigger(Trigger,Trigger1M))</f>
        <v>1.3972136095027165E-2</v>
      </c>
      <c r="AT2212" s="320">
        <f>_xll.qlIndexFixing($AU$1,AP2212,TRUE,_xll.ohTrigger(Trigger,Trigger1M))</f>
        <v>1.3521174784601339E-2</v>
      </c>
    </row>
    <row r="2213" spans="41:46" ht="11.25" customHeight="1" x14ac:dyDescent="0.25">
      <c r="AO2213" s="159" t="s">
        <v>90</v>
      </c>
      <c r="AP2213" s="158">
        <f>_xll.qlInterestRateIndexFixingDate(Currency&amp;"ibor"&amp;Tenor,AQ2213,Trigger)</f>
        <v>54809</v>
      </c>
      <c r="AQ2213" s="158">
        <f>_xll.qlCalendarAdvance(Calendar,AQ2212,AO2213,"f",,Trigger)</f>
        <v>54813</v>
      </c>
      <c r="AR2213" s="158">
        <f>_xll.qlInterestRateIndexMaturity(Currency&amp;"ibor"&amp;Tenor,AQ2213,Trigger)</f>
        <v>54844</v>
      </c>
      <c r="AS2213" s="320">
        <f>_xll.qlIndexFixing($AC$5,AP2213,TRUE,_xll.ohTrigger(Trigger,Trigger1M))</f>
        <v>1.3973609187418459E-2</v>
      </c>
      <c r="AT2213" s="320">
        <f>_xll.qlIndexFixing($AU$1,AP2213,TRUE,_xll.ohTrigger(Trigger,Trigger1M))</f>
        <v>1.3516733712077414E-2</v>
      </c>
    </row>
    <row r="2214" spans="41:46" ht="11.25" customHeight="1" x14ac:dyDescent="0.25">
      <c r="AO2214" s="159" t="s">
        <v>90</v>
      </c>
      <c r="AP2214" s="158">
        <f>_xll.qlInterestRateIndexFixingDate(Currency&amp;"ibor"&amp;Tenor,AQ2214,Trigger)</f>
        <v>54816</v>
      </c>
      <c r="AQ2214" s="158">
        <f>_xll.qlCalendarAdvance(Calendar,AQ2213,AO2214,"f",,Trigger)</f>
        <v>54820</v>
      </c>
      <c r="AR2214" s="158">
        <f>_xll.qlInterestRateIndexMaturity(Currency&amp;"ibor"&amp;Tenor,AQ2214,Trigger)</f>
        <v>54848</v>
      </c>
      <c r="AS2214" s="320">
        <f>_xll.qlIndexFixing($AC$5,AP2214,TRUE,_xll.ohTrigger(Trigger,Trigger1M))</f>
        <v>1.3973953249632385E-2</v>
      </c>
      <c r="AT2214" s="320">
        <f>_xll.qlIndexFixing($AU$1,AP2214,TRUE,_xll.ohTrigger(Trigger,Trigger1M))</f>
        <v>1.3512474460992685E-2</v>
      </c>
    </row>
    <row r="2215" spans="41:46" ht="11.25" customHeight="1" x14ac:dyDescent="0.25">
      <c r="AO2215" s="159" t="s">
        <v>90</v>
      </c>
      <c r="AP2215" s="158">
        <f>_xll.qlInterestRateIndexFixingDate(Currency&amp;"ibor"&amp;Tenor,AQ2215,Trigger)</f>
        <v>54823</v>
      </c>
      <c r="AQ2215" s="158">
        <f>_xll.qlCalendarAdvance(Calendar,AQ2214,AO2215,"f",,Trigger)</f>
        <v>54827</v>
      </c>
      <c r="AR2215" s="158">
        <f>_xll.qlInterestRateIndexMaturity(Currency&amp;"ibor"&amp;Tenor,AQ2215,Trigger)</f>
        <v>54855</v>
      </c>
      <c r="AS2215" s="320">
        <f>_xll.qlIndexFixing($AC$5,AP2215,TRUE,_xll.ohTrigger(Trigger,Trigger1M))</f>
        <v>1.397542617090876E-2</v>
      </c>
      <c r="AT2215" s="320">
        <f>_xll.qlIndexFixing($AU$1,AP2215,TRUE,_xll.ohTrigger(Trigger,Trigger1M))</f>
        <v>1.3508003745934527E-2</v>
      </c>
    </row>
    <row r="2216" spans="41:46" ht="11.25" customHeight="1" x14ac:dyDescent="0.25">
      <c r="AO2216" s="159" t="s">
        <v>90</v>
      </c>
      <c r="AP2216" s="158">
        <f>_xll.qlInterestRateIndexFixingDate(Currency&amp;"ibor"&amp;Tenor,AQ2216,Trigger)</f>
        <v>54830</v>
      </c>
      <c r="AQ2216" s="158">
        <f>_xll.qlCalendarAdvance(Calendar,AQ2215,AO2216,"f",,Trigger)</f>
        <v>54834</v>
      </c>
      <c r="AR2216" s="158">
        <f>_xll.qlInterestRateIndexMaturity(Currency&amp;"ibor"&amp;Tenor,AQ2216,Trigger)</f>
        <v>54862</v>
      </c>
      <c r="AS2216" s="320">
        <f>_xll.qlIndexFixing($AC$5,AP2216,TRUE,_xll.ohTrigger(Trigger,Trigger1M))</f>
        <v>1.3976899092356427E-2</v>
      </c>
      <c r="AT2216" s="320">
        <f>_xll.qlIndexFixing($AU$1,AP2216,TRUE,_xll.ohTrigger(Trigger,Trigger1M))</f>
        <v>1.3503516124659942E-2</v>
      </c>
    </row>
    <row r="2217" spans="41:46" ht="11.25" customHeight="1" x14ac:dyDescent="0.25">
      <c r="AO2217" s="159" t="s">
        <v>90</v>
      </c>
      <c r="AP2217" s="158">
        <f>_xll.qlInterestRateIndexFixingDate(Currency&amp;"ibor"&amp;Tenor,AQ2217,Trigger)</f>
        <v>54837</v>
      </c>
      <c r="AQ2217" s="158">
        <f>_xll.qlCalendarAdvance(Calendar,AQ2216,AO2217,"f",,Trigger)</f>
        <v>54841</v>
      </c>
      <c r="AR2217" s="158">
        <f>_xll.qlInterestRateIndexMaturity(Currency&amp;"ibor"&amp;Tenor,AQ2217,Trigger)</f>
        <v>54869</v>
      </c>
      <c r="AS2217" s="320">
        <f>_xll.qlIndexFixing($AC$5,AP2217,TRUE,_xll.ohTrigger(Trigger,Trigger1M))</f>
        <v>1.3978372013972531E-2</v>
      </c>
      <c r="AT2217" s="320">
        <f>_xll.qlIndexFixing($AU$1,AP2217,TRUE,_xll.ohTrigger(Trigger,Trigger1M))</f>
        <v>1.3499011579317495E-2</v>
      </c>
    </row>
    <row r="2218" spans="41:46" ht="11.25" customHeight="1" x14ac:dyDescent="0.25">
      <c r="AO2218" s="159" t="s">
        <v>90</v>
      </c>
      <c r="AP2218" s="158">
        <f>_xll.qlInterestRateIndexFixingDate(Currency&amp;"ibor"&amp;Tenor,AQ2218,Trigger)</f>
        <v>54844</v>
      </c>
      <c r="AQ2218" s="158">
        <f>_xll.qlCalendarAdvance(Calendar,AQ2217,AO2218,"f",,Trigger)</f>
        <v>54848</v>
      </c>
      <c r="AR2218" s="158">
        <f>_xll.qlInterestRateIndexMaturity(Currency&amp;"ibor"&amp;Tenor,AQ2218,Trigger)</f>
        <v>54879</v>
      </c>
      <c r="AS2218" s="320">
        <f>_xll.qlIndexFixing($AC$5,AP2218,TRUE,_xll.ohTrigger(Trigger,Trigger1M))</f>
        <v>1.398097465217785E-2</v>
      </c>
      <c r="AT2218" s="320">
        <f>_xll.qlIndexFixing($AU$1,AP2218,TRUE,_xll.ohTrigger(Trigger,Trigger1M))</f>
        <v>1.3494274851499684E-2</v>
      </c>
    </row>
    <row r="2219" spans="41:46" ht="11.25" customHeight="1" x14ac:dyDescent="0.25">
      <c r="AO2219" s="159" t="s">
        <v>90</v>
      </c>
      <c r="AP2219" s="158">
        <f>_xll.qlInterestRateIndexFixingDate(Currency&amp;"ibor"&amp;Tenor,AQ2219,Trigger)</f>
        <v>54851</v>
      </c>
      <c r="AQ2219" s="158">
        <f>_xll.qlCalendarAdvance(Calendar,AQ2218,AO2219,"f",,Trigger)</f>
        <v>54855</v>
      </c>
      <c r="AR2219" s="158">
        <f>_xll.qlInterestRateIndexMaturity(Currency&amp;"ibor"&amp;Tenor,AQ2219,Trigger)</f>
        <v>54890</v>
      </c>
      <c r="AS2219" s="320">
        <f>_xll.qlIndexFixing($AC$5,AP2219,TRUE,_xll.ohTrigger(Trigger,Trigger1M))</f>
        <v>1.3983954475721967E-2</v>
      </c>
      <c r="AT2219" s="320">
        <f>_xll.qlIndexFixing($AU$1,AP2219,TRUE,_xll.ohTrigger(Trigger,Trigger1M))</f>
        <v>1.3489437861467581E-2</v>
      </c>
    </row>
    <row r="2220" spans="41:46" ht="11.25" customHeight="1" x14ac:dyDescent="0.25">
      <c r="AO2220" s="159" t="s">
        <v>90</v>
      </c>
      <c r="AP2220" s="158">
        <f>_xll.qlInterestRateIndexFixingDate(Currency&amp;"ibor"&amp;Tenor,AQ2220,Trigger)</f>
        <v>54858</v>
      </c>
      <c r="AQ2220" s="158">
        <f>_xll.qlCalendarAdvance(Calendar,AQ2219,AO2220,"f",,Trigger)</f>
        <v>54862</v>
      </c>
      <c r="AR2220" s="158">
        <f>_xll.qlInterestRateIndexMaturity(Currency&amp;"ibor"&amp;Tenor,AQ2220,Trigger)</f>
        <v>54893</v>
      </c>
      <c r="AS2220" s="320">
        <f>_xll.qlIndexFixing($AC$5,AP2220,TRUE,_xll.ohTrigger(Trigger,Trigger1M))</f>
        <v>1.3983920839389465E-2</v>
      </c>
      <c r="AT2220" s="320">
        <f>_xll.qlIndexFixing($AU$1,AP2220,TRUE,_xll.ohTrigger(Trigger,Trigger1M))</f>
        <v>1.3485172674766061E-2</v>
      </c>
    </row>
    <row r="2221" spans="41:46" ht="11.25" customHeight="1" x14ac:dyDescent="0.25">
      <c r="AO2221" s="159" t="s">
        <v>90</v>
      </c>
      <c r="AP2221" s="158">
        <f>_xll.qlInterestRateIndexFixingDate(Currency&amp;"ibor"&amp;Tenor,AQ2221,Trigger)</f>
        <v>54865</v>
      </c>
      <c r="AQ2221" s="158">
        <f>_xll.qlCalendarAdvance(Calendar,AQ2220,AO2221,"f",,Trigger)</f>
        <v>54869</v>
      </c>
      <c r="AR2221" s="158">
        <f>_xll.qlInterestRateIndexMaturity(Currency&amp;"ibor"&amp;Tenor,AQ2221,Trigger)</f>
        <v>54900</v>
      </c>
      <c r="AS2221" s="320">
        <f>_xll.qlIndexFixing($AC$5,AP2221,TRUE,_xll.ohTrigger(Trigger,Trigger1M))</f>
        <v>1.3985393933273757E-2</v>
      </c>
      <c r="AT2221" s="320">
        <f>_xll.qlIndexFixing($AU$1,AP2221,TRUE,_xll.ohTrigger(Trigger,Trigger1M))</f>
        <v>1.3480596093698395E-2</v>
      </c>
    </row>
    <row r="2222" spans="41:46" ht="11.25" customHeight="1" x14ac:dyDescent="0.25">
      <c r="AO2222" s="159" t="s">
        <v>90</v>
      </c>
      <c r="AP2222" s="158">
        <f>_xll.qlInterestRateIndexFixingDate(Currency&amp;"ibor"&amp;Tenor,AQ2222,Trigger)</f>
        <v>54872</v>
      </c>
      <c r="AQ2222" s="158">
        <f>_xll.qlCalendarAdvance(Calendar,AQ2221,AO2222,"f",,Trigger)</f>
        <v>54876</v>
      </c>
      <c r="AR2222" s="158">
        <f>_xll.qlInterestRateIndexMaturity(Currency&amp;"ibor"&amp;Tenor,AQ2222,Trigger)</f>
        <v>54907</v>
      </c>
      <c r="AS2222" s="320">
        <f>_xll.qlIndexFixing($AC$5,AP2222,TRUE,_xll.ohTrigger(Trigger,Trigger1M))</f>
        <v>1.3986867027343709E-2</v>
      </c>
      <c r="AT2222" s="320">
        <f>_xll.qlIndexFixing($AU$1,AP2222,TRUE,_xll.ohTrigger(Trigger,Trigger1M))</f>
        <v>1.347600249367932E-2</v>
      </c>
    </row>
    <row r="2223" spans="41:46" ht="11.25" customHeight="1" x14ac:dyDescent="0.25">
      <c r="AO2223" s="159" t="s">
        <v>90</v>
      </c>
      <c r="AP2223" s="158">
        <f>_xll.qlInterestRateIndexFixingDate(Currency&amp;"ibor"&amp;Tenor,AQ2223,Trigger)</f>
        <v>54879</v>
      </c>
      <c r="AQ2223" s="158">
        <f>_xll.qlCalendarAdvance(Calendar,AQ2222,AO2223,"f",,Trigger)</f>
        <v>54883</v>
      </c>
      <c r="AR2223" s="158">
        <f>_xll.qlInterestRateIndexMaturity(Currency&amp;"ibor"&amp;Tenor,AQ2223,Trigger)</f>
        <v>54913</v>
      </c>
      <c r="AS2223" s="320">
        <f>_xll.qlIndexFixing($AC$5,AP2223,TRUE,_xll.ohTrigger(Trigger,Trigger1M))</f>
        <v>1.3987963248264457E-2</v>
      </c>
      <c r="AT2223" s="320">
        <f>_xll.qlIndexFixing($AU$1,AP2223,TRUE,_xll.ohTrigger(Trigger,Trigger1M))</f>
        <v>1.3471470672939745E-2</v>
      </c>
    </row>
    <row r="2224" spans="41:46" ht="11.25" customHeight="1" x14ac:dyDescent="0.25">
      <c r="AO2224" s="159" t="s">
        <v>90</v>
      </c>
      <c r="AP2224" s="158">
        <f>_xll.qlInterestRateIndexFixingDate(Currency&amp;"ibor"&amp;Tenor,AQ2224,Trigger)</f>
        <v>54884</v>
      </c>
      <c r="AQ2224" s="158">
        <f>_xll.qlCalendarAdvance(Calendar,AQ2223,AO2224,"f",,Trigger)</f>
        <v>54890</v>
      </c>
      <c r="AR2224" s="158">
        <f>_xll.qlInterestRateIndexMaturity(Currency&amp;"ibor"&amp;Tenor,AQ2224,Trigger)</f>
        <v>54920</v>
      </c>
      <c r="AS2224" s="320">
        <f>_xll.qlIndexFixing($AC$5,AP2224,TRUE,_xll.ohTrigger(Trigger,Trigger1M))</f>
        <v>1.3989436285487322E-2</v>
      </c>
      <c r="AT2224" s="320">
        <f>_xll.qlIndexFixing($AU$1,AP2224,TRUE,_xll.ohTrigger(Trigger,Trigger1M))</f>
        <v>1.3466844374137033E-2</v>
      </c>
    </row>
    <row r="2225" spans="41:46" ht="11.25" customHeight="1" x14ac:dyDescent="0.25">
      <c r="AO2225" s="159" t="s">
        <v>90</v>
      </c>
      <c r="AP2225" s="158">
        <f>_xll.qlInterestRateIndexFixingDate(Currency&amp;"ibor"&amp;Tenor,AQ2225,Trigger)</f>
        <v>54893</v>
      </c>
      <c r="AQ2225" s="158">
        <f>_xll.qlCalendarAdvance(Calendar,AQ2224,AO2225,"f",,Trigger)</f>
        <v>54897</v>
      </c>
      <c r="AR2225" s="158">
        <f>_xll.qlInterestRateIndexMaturity(Currency&amp;"ibor"&amp;Tenor,AQ2225,Trigger)</f>
        <v>54927</v>
      </c>
      <c r="AS2225" s="320">
        <f>_xll.qlIndexFixing($AC$5,AP2225,TRUE,_xll.ohTrigger(Trigger,Trigger1M))</f>
        <v>1.3963889448529443E-2</v>
      </c>
      <c r="AT2225" s="320">
        <f>_xll.qlIndexFixing($AU$1,AP2225,TRUE,_xll.ohTrigger(Trigger,Trigger1M))</f>
        <v>1.3462201004648122E-2</v>
      </c>
    </row>
    <row r="2226" spans="41:46" ht="11.25" customHeight="1" x14ac:dyDescent="0.25">
      <c r="AO2226" s="159" t="s">
        <v>90</v>
      </c>
      <c r="AP2226" s="158">
        <f>_xll.qlInterestRateIndexFixingDate(Currency&amp;"ibor"&amp;Tenor,AQ2226,Trigger)</f>
        <v>54900</v>
      </c>
      <c r="AQ2226" s="158">
        <f>_xll.qlCalendarAdvance(Calendar,AQ2225,AO2226,"f",,Trigger)</f>
        <v>54904</v>
      </c>
      <c r="AR2226" s="158">
        <f>_xll.qlInterestRateIndexMaturity(Currency&amp;"ibor"&amp;Tenor,AQ2226,Trigger)</f>
        <v>54934</v>
      </c>
      <c r="AS2226" s="320">
        <f>_xll.qlIndexFixing($AC$5,AP2226,TRUE,_xll.ohTrigger(Trigger,Trigger1M))</f>
        <v>1.3902267048541361E-2</v>
      </c>
      <c r="AT2226" s="320">
        <f>_xll.qlIndexFixing($AU$1,AP2226,TRUE,_xll.ohTrigger(Trigger,Trigger1M))</f>
        <v>1.3457540546615299E-2</v>
      </c>
    </row>
    <row r="2227" spans="41:46" ht="11.25" customHeight="1" x14ac:dyDescent="0.25">
      <c r="AO2227" s="159" t="s">
        <v>90</v>
      </c>
      <c r="AP2227" s="158">
        <f>_xll.qlInterestRateIndexFixingDate(Currency&amp;"ibor"&amp;Tenor,AQ2227,Trigger)</f>
        <v>54907</v>
      </c>
      <c r="AQ2227" s="158">
        <f>_xll.qlCalendarAdvance(Calendar,AQ2226,AO2227,"f",,Trigger)</f>
        <v>54911</v>
      </c>
      <c r="AR2227" s="158">
        <f>_xll.qlInterestRateIndexMaturity(Currency&amp;"ibor"&amp;Tenor,AQ2227,Trigger)</f>
        <v>54942</v>
      </c>
      <c r="AS2227" s="320">
        <f>_xll.qlIndexFixing($AC$5,AP2227,TRUE,_xll.ohTrigger(Trigger,Trigger1M))</f>
        <v>1.3837153665246462E-2</v>
      </c>
      <c r="AT2227" s="320">
        <f>_xll.qlIndexFixing($AU$1,AP2227,TRUE,_xll.ohTrigger(Trigger,Trigger1M))</f>
        <v>1.3452778584125163E-2</v>
      </c>
    </row>
    <row r="2228" spans="41:46" ht="11.25" customHeight="1" x14ac:dyDescent="0.25">
      <c r="AO2228" s="159" t="s">
        <v>90</v>
      </c>
      <c r="AP2228" s="158">
        <f>_xll.qlInterestRateIndexFixingDate(Currency&amp;"ibor"&amp;Tenor,AQ2228,Trigger)</f>
        <v>54914</v>
      </c>
      <c r="AQ2228" s="158">
        <f>_xll.qlCalendarAdvance(Calendar,AQ2227,AO2228,"f",,Trigger)</f>
        <v>54918</v>
      </c>
      <c r="AR2228" s="158">
        <f>_xll.qlInterestRateIndexMaturity(Currency&amp;"ibor"&amp;Tenor,AQ2228,Trigger)</f>
        <v>54949</v>
      </c>
      <c r="AS2228" s="320">
        <f>_xll.qlIndexFixing($AC$5,AP2228,TRUE,_xll.ohTrigger(Trigger,Trigger1M))</f>
        <v>1.3777421840500717E-2</v>
      </c>
      <c r="AT2228" s="320">
        <f>_xll.qlIndexFixing($AU$1,AP2228,TRUE,_xll.ohTrigger(Trigger,Trigger1M))</f>
        <v>1.3448082495283498E-2</v>
      </c>
    </row>
    <row r="2229" spans="41:46" ht="11.25" customHeight="1" x14ac:dyDescent="0.25">
      <c r="AO2229" s="159" t="s">
        <v>90</v>
      </c>
      <c r="AP2229" s="158">
        <f>_xll.qlInterestRateIndexFixingDate(Currency&amp;"ibor"&amp;Tenor,AQ2229,Trigger)</f>
        <v>54921</v>
      </c>
      <c r="AQ2229" s="158">
        <f>_xll.qlCalendarAdvance(Calendar,AQ2228,AO2229,"f",,Trigger)</f>
        <v>54925</v>
      </c>
      <c r="AR2229" s="158">
        <f>_xll.qlInterestRateIndexMaturity(Currency&amp;"ibor"&amp;Tenor,AQ2229,Trigger)</f>
        <v>54956</v>
      </c>
      <c r="AS2229" s="320">
        <f>_xll.qlIndexFixing($AC$5,AP2229,TRUE,_xll.ohTrigger(Trigger,Trigger1M))</f>
        <v>1.3726338414188499E-2</v>
      </c>
      <c r="AT2229" s="320">
        <f>_xll.qlIndexFixing($AU$1,AP2229,TRUE,_xll.ohTrigger(Trigger,Trigger1M))</f>
        <v>1.3443369262460115E-2</v>
      </c>
    </row>
    <row r="2230" spans="41:46" ht="11.25" customHeight="1" x14ac:dyDescent="0.25">
      <c r="AO2230" s="159" t="s">
        <v>90</v>
      </c>
      <c r="AP2230" s="158">
        <f>_xll.qlInterestRateIndexFixingDate(Currency&amp;"ibor"&amp;Tenor,AQ2230,Trigger)</f>
        <v>54928</v>
      </c>
      <c r="AQ2230" s="158">
        <f>_xll.qlCalendarAdvance(Calendar,AQ2229,AO2230,"f",,Trigger)</f>
        <v>54932</v>
      </c>
      <c r="AR2230" s="158">
        <f>_xll.qlInterestRateIndexMaturity(Currency&amp;"ibor"&amp;Tenor,AQ2230,Trigger)</f>
        <v>54963</v>
      </c>
      <c r="AS2230" s="320">
        <f>_xll.qlIndexFixing($AC$5,AP2230,TRUE,_xll.ohTrigger(Trigger,Trigger1M))</f>
        <v>1.3727515732506173E-2</v>
      </c>
      <c r="AT2230" s="320">
        <f>_xll.qlIndexFixing($AU$1,AP2230,TRUE,_xll.ohTrigger(Trigger,Trigger1M))</f>
        <v>1.3438638867785438E-2</v>
      </c>
    </row>
    <row r="2231" spans="41:46" ht="11.25" customHeight="1" x14ac:dyDescent="0.25">
      <c r="AO2231" s="159" t="s">
        <v>90</v>
      </c>
      <c r="AP2231" s="158">
        <f>_xll.qlInterestRateIndexFixingDate(Currency&amp;"ibor"&amp;Tenor,AQ2231,Trigger)</f>
        <v>54935</v>
      </c>
      <c r="AQ2231" s="158">
        <f>_xll.qlCalendarAdvance(Calendar,AQ2230,AO2231,"f",,Trigger)</f>
        <v>54939</v>
      </c>
      <c r="AR2231" s="158">
        <f>_xll.qlInterestRateIndexMaturity(Currency&amp;"ibor"&amp;Tenor,AQ2231,Trigger)</f>
        <v>54969</v>
      </c>
      <c r="AS2231" s="320">
        <f>_xll.qlIndexFixing($AC$5,AP2231,TRUE,_xll.ohTrigger(Trigger,Trigger1M))</f>
        <v>1.372834729276029E-2</v>
      </c>
      <c r="AT2231" s="320">
        <f>_xll.qlIndexFixing($AU$1,AP2231,TRUE,_xll.ohTrigger(Trigger,Trigger1M))</f>
        <v>1.3433981303072606E-2</v>
      </c>
    </row>
    <row r="2232" spans="41:46" ht="11.25" customHeight="1" x14ac:dyDescent="0.25">
      <c r="AO2232" s="159" t="s">
        <v>90</v>
      </c>
      <c r="AP2232" s="158">
        <f>_xll.qlInterestRateIndexFixingDate(Currency&amp;"ibor"&amp;Tenor,AQ2232,Trigger)</f>
        <v>54942</v>
      </c>
      <c r="AQ2232" s="158">
        <f>_xll.qlCalendarAdvance(Calendar,AQ2231,AO2232,"f",,Trigger)</f>
        <v>54946</v>
      </c>
      <c r="AR2232" s="158">
        <f>_xll.qlInterestRateIndexMaturity(Currency&amp;"ibor"&amp;Tenor,AQ2232,Trigger)</f>
        <v>54976</v>
      </c>
      <c r="AS2232" s="320">
        <f>_xll.qlIndexFixing($AC$5,AP2232,TRUE,_xll.ohTrigger(Trigger,Trigger1M))</f>
        <v>1.3729524566433504E-2</v>
      </c>
      <c r="AT2232" s="320">
        <f>_xll.qlIndexFixing($AU$1,AP2232,TRUE,_xll.ohTrigger(Trigger,Trigger1M))</f>
        <v>1.3429217938655036E-2</v>
      </c>
    </row>
    <row r="2233" spans="41:46" ht="11.25" customHeight="1" x14ac:dyDescent="0.25">
      <c r="AO2233" s="159" t="s">
        <v>90</v>
      </c>
      <c r="AP2233" s="158">
        <f>_xll.qlInterestRateIndexFixingDate(Currency&amp;"ibor"&amp;Tenor,AQ2233,Trigger)</f>
        <v>54949</v>
      </c>
      <c r="AQ2233" s="158">
        <f>_xll.qlCalendarAdvance(Calendar,AQ2232,AO2233,"f",,Trigger)</f>
        <v>54953</v>
      </c>
      <c r="AR2233" s="158">
        <f>_xll.qlInterestRateIndexMaturity(Currency&amp;"ibor"&amp;Tenor,AQ2233,Trigger)</f>
        <v>54983</v>
      </c>
      <c r="AS2233" s="320">
        <f>_xll.qlIndexFixing($AC$5,AP2233,TRUE,_xll.ohTrigger(Trigger,Trigger1M))</f>
        <v>1.3730701840223958E-2</v>
      </c>
      <c r="AT2233" s="320">
        <f>_xll.qlIndexFixing($AU$1,AP2233,TRUE,_xll.ohTrigger(Trigger,Trigger1M))</f>
        <v>1.3424437360660235E-2</v>
      </c>
    </row>
    <row r="2234" spans="41:46" ht="11.25" customHeight="1" x14ac:dyDescent="0.25">
      <c r="AO2234" s="159" t="s">
        <v>90</v>
      </c>
      <c r="AP2234" s="158">
        <f>_xll.qlInterestRateIndexFixingDate(Currency&amp;"ibor"&amp;Tenor,AQ2234,Trigger)</f>
        <v>54956</v>
      </c>
      <c r="AQ2234" s="158">
        <f>_xll.qlCalendarAdvance(Calendar,AQ2233,AO2234,"f",,Trigger)</f>
        <v>54960</v>
      </c>
      <c r="AR2234" s="158">
        <f>_xll.qlInterestRateIndexMaturity(Currency&amp;"ibor"&amp;Tenor,AQ2234,Trigger)</f>
        <v>54990</v>
      </c>
      <c r="AS2234" s="320">
        <f>_xll.qlIndexFixing($AC$5,AP2234,TRUE,_xll.ohTrigger(Trigger,Trigger1M))</f>
        <v>1.3731879114131651E-2</v>
      </c>
      <c r="AT2234" s="320">
        <f>_xll.qlIndexFixing($AU$1,AP2234,TRUE,_xll.ohTrigger(Trigger,Trigger1M))</f>
        <v>1.3419639551219831E-2</v>
      </c>
    </row>
    <row r="2235" spans="41:46" ht="11.25" customHeight="1" x14ac:dyDescent="0.25">
      <c r="AO2235" s="159" t="s">
        <v>90</v>
      </c>
      <c r="AP2235" s="158">
        <f>_xll.qlInterestRateIndexFixingDate(Currency&amp;"ibor"&amp;Tenor,AQ2235,Trigger)</f>
        <v>54963</v>
      </c>
      <c r="AQ2235" s="158">
        <f>_xll.qlCalendarAdvance(Calendar,AQ2234,AO2235,"f",,Trigger)</f>
        <v>54967</v>
      </c>
      <c r="AR2235" s="158">
        <f>_xll.qlInterestRateIndexMaturity(Currency&amp;"ibor"&amp;Tenor,AQ2235,Trigger)</f>
        <v>54997</v>
      </c>
      <c r="AS2235" s="320">
        <f>_xll.qlIndexFixing($AC$5,AP2235,TRUE,_xll.ohTrigger(Trigger,Trigger1M))</f>
        <v>1.3733056388153919E-2</v>
      </c>
      <c r="AT2235" s="320">
        <f>_xll.qlIndexFixing($AU$1,AP2235,TRUE,_xll.ohTrigger(Trigger,Trigger1M))</f>
        <v>1.3414824492478772E-2</v>
      </c>
    </row>
    <row r="2236" spans="41:46" ht="11.25" customHeight="1" x14ac:dyDescent="0.25">
      <c r="AO2236" s="159" t="s">
        <v>90</v>
      </c>
      <c r="AP2236" s="158">
        <f>_xll.qlInterestRateIndexFixingDate(Currency&amp;"ibor"&amp;Tenor,AQ2236,Trigger)</f>
        <v>54970</v>
      </c>
      <c r="AQ2236" s="158">
        <f>_xll.qlCalendarAdvance(Calendar,AQ2235,AO2236,"f",,Trigger)</f>
        <v>54974</v>
      </c>
      <c r="AR2236" s="158">
        <f>_xll.qlInterestRateIndexMaturity(Currency&amp;"ibor"&amp;Tenor,AQ2236,Trigger)</f>
        <v>55005</v>
      </c>
      <c r="AS2236" s="320">
        <f>_xll.qlIndexFixing($AC$5,AP2236,TRUE,_xll.ohTrigger(Trigger,Trigger1M))</f>
        <v>1.3734579644913442E-2</v>
      </c>
      <c r="AT2236" s="320">
        <f>_xll.qlIndexFixing($AU$1,AP2236,TRUE,_xll.ohTrigger(Trigger,Trigger1M))</f>
        <v>1.3409895100646073E-2</v>
      </c>
    </row>
    <row r="2237" spans="41:46" ht="11.25" customHeight="1" x14ac:dyDescent="0.25">
      <c r="AO2237" s="159" t="s">
        <v>90</v>
      </c>
      <c r="AP2237" s="158">
        <f>_xll.qlInterestRateIndexFixingDate(Currency&amp;"ibor"&amp;Tenor,AQ2237,Trigger)</f>
        <v>54977</v>
      </c>
      <c r="AQ2237" s="158">
        <f>_xll.qlCalendarAdvance(Calendar,AQ2236,AO2237,"f",,Trigger)</f>
        <v>54981</v>
      </c>
      <c r="AR2237" s="158">
        <f>_xll.qlInterestRateIndexMaturity(Currency&amp;"ibor"&amp;Tenor,AQ2237,Trigger)</f>
        <v>55012</v>
      </c>
      <c r="AS2237" s="320">
        <f>_xll.qlIndexFixing($AC$5,AP2237,TRUE,_xll.ohTrigger(Trigger,Trigger1M))</f>
        <v>1.3735756964061421E-2</v>
      </c>
      <c r="AT2237" s="320">
        <f>_xll.qlIndexFixing($AU$1,AP2237,TRUE,_xll.ohTrigger(Trigger,Trigger1M))</f>
        <v>1.3405044072901412E-2</v>
      </c>
    </row>
    <row r="2238" spans="41:46" ht="11.25" customHeight="1" x14ac:dyDescent="0.25">
      <c r="AO2238" s="159" t="s">
        <v>90</v>
      </c>
      <c r="AP2238" s="158">
        <f>_xll.qlInterestRateIndexFixingDate(Currency&amp;"ibor"&amp;Tenor,AQ2238,Trigger)</f>
        <v>54984</v>
      </c>
      <c r="AQ2238" s="158">
        <f>_xll.qlCalendarAdvance(Calendar,AQ2237,AO2238,"f",,Trigger)</f>
        <v>54988</v>
      </c>
      <c r="AR2238" s="158">
        <f>_xll.qlInterestRateIndexMaturity(Currency&amp;"ibor"&amp;Tenor,AQ2238,Trigger)</f>
        <v>55019</v>
      </c>
      <c r="AS2238" s="320">
        <f>_xll.qlIndexFixing($AC$5,AP2238,TRUE,_xll.ohTrigger(Trigger,Trigger1M))</f>
        <v>1.373693428333317E-2</v>
      </c>
      <c r="AT2238" s="320">
        <f>_xll.qlIndexFixing($AU$1,AP2238,TRUE,_xll.ohTrigger(Trigger,Trigger1M))</f>
        <v>1.3400175740415883E-2</v>
      </c>
    </row>
    <row r="2239" spans="41:46" ht="11.25" customHeight="1" x14ac:dyDescent="0.25">
      <c r="AO2239" s="159" t="s">
        <v>90</v>
      </c>
      <c r="AP2239" s="158">
        <f>_xll.qlInterestRateIndexFixingDate(Currency&amp;"ibor"&amp;Tenor,AQ2239,Trigger)</f>
        <v>54991</v>
      </c>
      <c r="AQ2239" s="158">
        <f>_xll.qlCalendarAdvance(Calendar,AQ2238,AO2239,"f",,Trigger)</f>
        <v>54995</v>
      </c>
      <c r="AR2239" s="158">
        <f>_xll.qlInterestRateIndexMaturity(Currency&amp;"ibor"&amp;Tenor,AQ2239,Trigger)</f>
        <v>55026</v>
      </c>
      <c r="AS2239" s="320">
        <f>_xll.qlIndexFixing($AC$5,AP2239,TRUE,_xll.ohTrigger(Trigger,Trigger1M))</f>
        <v>1.3738111602720957E-2</v>
      </c>
      <c r="AT2239" s="320">
        <f>_xll.qlIndexFixing($AU$1,AP2239,TRUE,_xll.ohTrigger(Trigger,Trigger1M))</f>
        <v>1.3395290085330226E-2</v>
      </c>
    </row>
    <row r="2240" spans="41:46" ht="11.25" customHeight="1" x14ac:dyDescent="0.25">
      <c r="AO2240" s="159" t="s">
        <v>90</v>
      </c>
      <c r="AP2240" s="158">
        <f>_xll.qlInterestRateIndexFixingDate(Currency&amp;"ibor"&amp;Tenor,AQ2240,Trigger)</f>
        <v>54998</v>
      </c>
      <c r="AQ2240" s="158">
        <f>_xll.qlCalendarAdvance(Calendar,AQ2239,AO2240,"f",,Trigger)</f>
        <v>55002</v>
      </c>
      <c r="AR2240" s="158">
        <f>_xll.qlInterestRateIndexMaturity(Currency&amp;"ibor"&amp;Tenor,AQ2240,Trigger)</f>
        <v>55033</v>
      </c>
      <c r="AS2240" s="320">
        <f>_xll.qlIndexFixing($AC$5,AP2240,TRUE,_xll.ohTrigger(Trigger,Trigger1M))</f>
        <v>1.3739288922232515E-2</v>
      </c>
      <c r="AT2240" s="320">
        <f>_xll.qlIndexFixing($AU$1,AP2240,TRUE,_xll.ohTrigger(Trigger,Trigger1M))</f>
        <v>1.33903870897826E-2</v>
      </c>
    </row>
    <row r="2241" spans="41:46" ht="11.25" customHeight="1" x14ac:dyDescent="0.25">
      <c r="AO2241" s="159" t="s">
        <v>90</v>
      </c>
      <c r="AP2241" s="158">
        <f>_xll.qlInterestRateIndexFixingDate(Currency&amp;"ibor"&amp;Tenor,AQ2241,Trigger)</f>
        <v>55005</v>
      </c>
      <c r="AQ2241" s="158">
        <f>_xll.qlCalendarAdvance(Calendar,AQ2240,AO2241,"f",,Trigger)</f>
        <v>55009</v>
      </c>
      <c r="AR2241" s="158">
        <f>_xll.qlInterestRateIndexMaturity(Currency&amp;"ibor"&amp;Tenor,AQ2241,Trigger)</f>
        <v>55040</v>
      </c>
      <c r="AS2241" s="320">
        <f>_xll.qlIndexFixing($AC$5,AP2241,TRUE,_xll.ohTrigger(Trigger,Trigger1M))</f>
        <v>1.3740466241860108E-2</v>
      </c>
      <c r="AT2241" s="320">
        <f>_xll.qlIndexFixing($AU$1,AP2241,TRUE,_xll.ohTrigger(Trigger,Trigger1M))</f>
        <v>1.3385466735911162E-2</v>
      </c>
    </row>
    <row r="2242" spans="41:46" ht="11.25" customHeight="1" x14ac:dyDescent="0.25">
      <c r="AO2242" s="159" t="s">
        <v>90</v>
      </c>
      <c r="AP2242" s="158">
        <f>_xll.qlInterestRateIndexFixingDate(Currency&amp;"ibor"&amp;Tenor,AQ2242,Trigger)</f>
        <v>55012</v>
      </c>
      <c r="AQ2242" s="158">
        <f>_xll.qlCalendarAdvance(Calendar,AQ2241,AO2242,"f",,Trigger)</f>
        <v>55016</v>
      </c>
      <c r="AR2242" s="158">
        <f>_xll.qlInterestRateIndexMaturity(Currency&amp;"ibor"&amp;Tenor,AQ2242,Trigger)</f>
        <v>55047</v>
      </c>
      <c r="AS2242" s="320">
        <f>_xll.qlIndexFixing($AC$5,AP2242,TRUE,_xll.ohTrigger(Trigger,Trigger1M))</f>
        <v>1.3741643561608896E-2</v>
      </c>
      <c r="AT2242" s="320">
        <f>_xll.qlIndexFixing($AU$1,AP2242,TRUE,_xll.ohTrigger(Trigger,Trigger1M))</f>
        <v>1.3380529005861808E-2</v>
      </c>
    </row>
    <row r="2243" spans="41:46" ht="11.25" customHeight="1" x14ac:dyDescent="0.25">
      <c r="AO2243" s="159" t="s">
        <v>90</v>
      </c>
      <c r="AP2243" s="158">
        <f>_xll.qlInterestRateIndexFixingDate(Currency&amp;"ibor"&amp;Tenor,AQ2243,Trigger)</f>
        <v>55019</v>
      </c>
      <c r="AQ2243" s="158">
        <f>_xll.qlCalendarAdvance(Calendar,AQ2242,AO2243,"f",,Trigger)</f>
        <v>55023</v>
      </c>
      <c r="AR2243" s="158">
        <f>_xll.qlInterestRateIndexMaturity(Currency&amp;"ibor"&amp;Tenor,AQ2243,Trigger)</f>
        <v>55054</v>
      </c>
      <c r="AS2243" s="320">
        <f>_xll.qlIndexFixing($AC$5,AP2243,TRUE,_xll.ohTrigger(Trigger,Trigger1M))</f>
        <v>1.3742820881476299E-2</v>
      </c>
      <c r="AT2243" s="320">
        <f>_xll.qlIndexFixing($AU$1,AP2243,TRUE,_xll.ohTrigger(Trigger,Trigger1M))</f>
        <v>1.3375573881762385E-2</v>
      </c>
    </row>
    <row r="2244" spans="41:46" ht="11.25" customHeight="1" x14ac:dyDescent="0.25">
      <c r="AO2244" s="159" t="s">
        <v>90</v>
      </c>
      <c r="AP2244" s="158">
        <f>_xll.qlInterestRateIndexFixingDate(Currency&amp;"ibor"&amp;Tenor,AQ2244,Trigger)</f>
        <v>55026</v>
      </c>
      <c r="AQ2244" s="158">
        <f>_xll.qlCalendarAdvance(Calendar,AQ2243,AO2244,"f",,Trigger)</f>
        <v>55030</v>
      </c>
      <c r="AR2244" s="158">
        <f>_xll.qlInterestRateIndexMaturity(Currency&amp;"ibor"&amp;Tenor,AQ2244,Trigger)</f>
        <v>55061</v>
      </c>
      <c r="AS2244" s="320">
        <f>_xll.qlIndexFixing($AC$5,AP2244,TRUE,_xll.ohTrigger(Trigger,Trigger1M))</f>
        <v>1.3743998201462316E-2</v>
      </c>
      <c r="AT2244" s="320">
        <f>_xll.qlIndexFixing($AU$1,AP2244,TRUE,_xll.ohTrigger(Trigger,Trigger1M))</f>
        <v>1.3370601345761362E-2</v>
      </c>
    </row>
    <row r="2245" spans="41:46" ht="11.25" customHeight="1" x14ac:dyDescent="0.25">
      <c r="AO2245" s="159" t="s">
        <v>90</v>
      </c>
      <c r="AP2245" s="158">
        <f>_xll.qlInterestRateIndexFixingDate(Currency&amp;"ibor"&amp;Tenor,AQ2245,Trigger)</f>
        <v>55033</v>
      </c>
      <c r="AQ2245" s="158">
        <f>_xll.qlCalendarAdvance(Calendar,AQ2244,AO2245,"f",,Trigger)</f>
        <v>55037</v>
      </c>
      <c r="AR2245" s="158">
        <f>_xll.qlInterestRateIndexMaturity(Currency&amp;"ibor"&amp;Tenor,AQ2245,Trigger)</f>
        <v>55067</v>
      </c>
      <c r="AS2245" s="320">
        <f>_xll.qlIndexFixing($AC$5,AP2245,TRUE,_xll.ohTrigger(Trigger,Trigger1M))</f>
        <v>1.3744829134712866E-2</v>
      </c>
      <c r="AT2245" s="320">
        <f>_xll.qlIndexFixing($AU$1,AP2245,TRUE,_xll.ohTrigger(Trigger,Trigger1M))</f>
        <v>1.3365721264000818E-2</v>
      </c>
    </row>
    <row r="2246" spans="41:46" ht="11.25" customHeight="1" x14ac:dyDescent="0.25">
      <c r="AO2246" s="159" t="s">
        <v>90</v>
      </c>
      <c r="AP2246" s="158">
        <f>_xll.qlInterestRateIndexFixingDate(Currency&amp;"ibor"&amp;Tenor,AQ2246,Trigger)</f>
        <v>55040</v>
      </c>
      <c r="AQ2246" s="158">
        <f>_xll.qlCalendarAdvance(Calendar,AQ2245,AO2246,"f",,Trigger)</f>
        <v>55044</v>
      </c>
      <c r="AR2246" s="158">
        <f>_xll.qlInterestRateIndexMaturity(Currency&amp;"ibor"&amp;Tenor,AQ2246,Trigger)</f>
        <v>55074</v>
      </c>
      <c r="AS2246" s="320">
        <f>_xll.qlIndexFixing($AC$5,AP2246,TRUE,_xll.ohTrigger(Trigger,Trigger1M))</f>
        <v>1.3746006410003453E-2</v>
      </c>
      <c r="AT2246" s="320">
        <f>_xll.qlIndexFixing($AU$1,AP2246,TRUE,_xll.ohTrigger(Trigger,Trigger1M))</f>
        <v>1.3360715284111535E-2</v>
      </c>
    </row>
    <row r="2247" spans="41:46" ht="11.25" customHeight="1" x14ac:dyDescent="0.25">
      <c r="AO2247" s="159" t="s">
        <v>90</v>
      </c>
      <c r="AP2247" s="158">
        <f>_xll.qlInterestRateIndexFixingDate(Currency&amp;"ibor"&amp;Tenor,AQ2247,Trigger)</f>
        <v>55047</v>
      </c>
      <c r="AQ2247" s="158">
        <f>_xll.qlCalendarAdvance(Calendar,AQ2246,AO2247,"f",,Trigger)</f>
        <v>55051</v>
      </c>
      <c r="AR2247" s="158">
        <f>_xll.qlInterestRateIndexMaturity(Currency&amp;"ibor"&amp;Tenor,AQ2247,Trigger)</f>
        <v>55081</v>
      </c>
      <c r="AS2247" s="320">
        <f>_xll.qlIndexFixing($AC$5,AP2247,TRUE,_xll.ohTrigger(Trigger,Trigger1M))</f>
        <v>1.3747183685408615E-2</v>
      </c>
      <c r="AT2247" s="320">
        <f>_xll.qlIndexFixing($AU$1,AP2247,TRUE,_xll.ohTrigger(Trigger,Trigger1M))</f>
        <v>1.3355691840589046E-2</v>
      </c>
    </row>
    <row r="2248" spans="41:46" ht="11.25" customHeight="1" x14ac:dyDescent="0.25">
      <c r="AO2248" s="159" t="s">
        <v>90</v>
      </c>
      <c r="AP2248" s="158">
        <f>_xll.qlInterestRateIndexFixingDate(Currency&amp;"ibor"&amp;Tenor,AQ2248,Trigger)</f>
        <v>55054</v>
      </c>
      <c r="AQ2248" s="158">
        <f>_xll.qlCalendarAdvance(Calendar,AQ2247,AO2248,"f",,Trigger)</f>
        <v>55058</v>
      </c>
      <c r="AR2248" s="158">
        <f>_xll.qlInterestRateIndexMaturity(Currency&amp;"ibor"&amp;Tenor,AQ2248,Trigger)</f>
        <v>55088</v>
      </c>
      <c r="AS2248" s="320">
        <f>_xll.qlIndexFixing($AC$5,AP2248,TRUE,_xll.ohTrigger(Trigger,Trigger1M))</f>
        <v>1.3748360960928352E-2</v>
      </c>
      <c r="AT2248" s="320">
        <f>_xll.qlIndexFixing($AU$1,AP2248,TRUE,_xll.ohTrigger(Trigger,Trigger1M))</f>
        <v>1.3350650915575635E-2</v>
      </c>
    </row>
    <row r="2249" spans="41:46" ht="11.25" customHeight="1" x14ac:dyDescent="0.25">
      <c r="AO2249" s="159" t="s">
        <v>90</v>
      </c>
      <c r="AP2249" s="158">
        <f>_xll.qlInterestRateIndexFixingDate(Currency&amp;"ibor"&amp;Tenor,AQ2249,Trigger)</f>
        <v>55061</v>
      </c>
      <c r="AQ2249" s="158">
        <f>_xll.qlCalendarAdvance(Calendar,AQ2248,AO2249,"f",,Trigger)</f>
        <v>55065</v>
      </c>
      <c r="AR2249" s="158">
        <f>_xll.qlInterestRateIndexMaturity(Currency&amp;"ibor"&amp;Tenor,AQ2249,Trigger)</f>
        <v>55096</v>
      </c>
      <c r="AS2249" s="320">
        <f>_xll.qlIndexFixing($AC$5,AP2249,TRUE,_xll.ohTrigger(Trigger,Trigger1M))</f>
        <v>1.3749884803179359E-2</v>
      </c>
      <c r="AT2249" s="320">
        <f>_xll.qlIndexFixing($AU$1,AP2249,TRUE,_xll.ohTrigger(Trigger,Trigger1M))</f>
        <v>1.3345476862078159E-2</v>
      </c>
    </row>
    <row r="2250" spans="41:46" ht="11.25" customHeight="1" x14ac:dyDescent="0.25">
      <c r="AO2250" s="159" t="s">
        <v>90</v>
      </c>
      <c r="AP2250" s="158">
        <f>_xll.qlInterestRateIndexFixingDate(Currency&amp;"ibor"&amp;Tenor,AQ2250,Trigger)</f>
        <v>55068</v>
      </c>
      <c r="AQ2250" s="158">
        <f>_xll.qlCalendarAdvance(Calendar,AQ2249,AO2250,"f",,Trigger)</f>
        <v>55072</v>
      </c>
      <c r="AR2250" s="158">
        <f>_xll.qlInterestRateIndexMaturity(Currency&amp;"ibor"&amp;Tenor,AQ2250,Trigger)</f>
        <v>55103</v>
      </c>
      <c r="AS2250" s="320">
        <f>_xll.qlIndexFixing($AC$5,AP2250,TRUE,_xll.ohTrigger(Trigger,Trigger1M))</f>
        <v>1.3751062123879644E-2</v>
      </c>
      <c r="AT2250" s="320">
        <f>_xll.qlIndexFixing($AU$1,AP2250,TRUE,_xll.ohTrigger(Trigger,Trigger1M))</f>
        <v>1.3340399479589517E-2</v>
      </c>
    </row>
    <row r="2251" spans="41:46" ht="11.25" customHeight="1" x14ac:dyDescent="0.25">
      <c r="AO2251" s="159" t="s">
        <v>90</v>
      </c>
      <c r="AP2251" s="158">
        <f>_xll.qlInterestRateIndexFixingDate(Currency&amp;"ibor"&amp;Tenor,AQ2251,Trigger)</f>
        <v>55075</v>
      </c>
      <c r="AQ2251" s="158">
        <f>_xll.qlCalendarAdvance(Calendar,AQ2250,AO2251,"f",,Trigger)</f>
        <v>55079</v>
      </c>
      <c r="AR2251" s="158">
        <f>_xll.qlInterestRateIndexMaturity(Currency&amp;"ibor"&amp;Tenor,AQ2251,Trigger)</f>
        <v>55110</v>
      </c>
      <c r="AS2251" s="320">
        <f>_xll.qlIndexFixing($AC$5,AP2251,TRUE,_xll.ohTrigger(Trigger,Trigger1M))</f>
        <v>1.37522394447037E-2</v>
      </c>
      <c r="AT2251" s="320">
        <f>_xll.qlIndexFixing($AU$1,AP2251,TRUE,_xll.ohTrigger(Trigger,Trigger1M))</f>
        <v>1.3335304560176703E-2</v>
      </c>
    </row>
    <row r="2252" spans="41:46" ht="11.25" customHeight="1" x14ac:dyDescent="0.25">
      <c r="AO2252" s="159" t="s">
        <v>90</v>
      </c>
      <c r="AP2252" s="158">
        <f>_xll.qlInterestRateIndexFixingDate(Currency&amp;"ibor"&amp;Tenor,AQ2252,Trigger)</f>
        <v>55082</v>
      </c>
      <c r="AQ2252" s="158">
        <f>_xll.qlCalendarAdvance(Calendar,AQ2251,AO2252,"f",,Trigger)</f>
        <v>55086</v>
      </c>
      <c r="AR2252" s="158">
        <f>_xll.qlInterestRateIndexMaturity(Currency&amp;"ibor"&amp;Tenor,AQ2252,Trigger)</f>
        <v>55117</v>
      </c>
      <c r="AS2252" s="320">
        <f>_xll.qlIndexFixing($AC$5,AP2252,TRUE,_xll.ohTrigger(Trigger,Trigger1M))</f>
        <v>1.3753416765641215E-2</v>
      </c>
      <c r="AT2252" s="320">
        <f>_xll.qlIndexFixing($AU$1,AP2252,TRUE,_xll.ohTrigger(Trigger,Trigger1M))</f>
        <v>1.3330192085977875E-2</v>
      </c>
    </row>
    <row r="2253" spans="41:46" ht="11.25" customHeight="1" x14ac:dyDescent="0.25">
      <c r="AO2253" s="159" t="s">
        <v>90</v>
      </c>
      <c r="AP2253" s="158">
        <f>_xll.qlInterestRateIndexFixingDate(Currency&amp;"ibor"&amp;Tenor,AQ2253,Trigger)</f>
        <v>55089</v>
      </c>
      <c r="AQ2253" s="158">
        <f>_xll.qlCalendarAdvance(Calendar,AQ2252,AO2253,"f",,Trigger)</f>
        <v>55093</v>
      </c>
      <c r="AR2253" s="158">
        <f>_xll.qlInterestRateIndexMaturity(Currency&amp;"ibor"&amp;Tenor,AQ2253,Trigger)</f>
        <v>55123</v>
      </c>
      <c r="AS2253" s="320">
        <f>_xll.qlIndexFixing($AC$5,AP2253,TRUE,_xll.ohTrigger(Trigger,Trigger1M))</f>
        <v>1.3754247340266978E-2</v>
      </c>
      <c r="AT2253" s="320">
        <f>_xll.qlIndexFixing($AU$1,AP2253,TRUE,_xll.ohTrigger(Trigger,Trigger1M))</f>
        <v>1.3325183443052779E-2</v>
      </c>
    </row>
    <row r="2254" spans="41:46" ht="11.25" customHeight="1" x14ac:dyDescent="0.25">
      <c r="AO2254" s="159" t="s">
        <v>90</v>
      </c>
      <c r="AP2254" s="158">
        <f>_xll.qlInterestRateIndexFixingDate(Currency&amp;"ibor"&amp;Tenor,AQ2254,Trigger)</f>
        <v>55096</v>
      </c>
      <c r="AQ2254" s="158">
        <f>_xll.qlCalendarAdvance(Calendar,AQ2253,AO2254,"f",,Trigger)</f>
        <v>55100</v>
      </c>
      <c r="AR2254" s="158">
        <f>_xll.qlInterestRateIndexMaturity(Currency&amp;"ibor"&amp;Tenor,AQ2254,Trigger)</f>
        <v>55130</v>
      </c>
      <c r="AS2254" s="320">
        <f>_xll.qlIndexFixing($AC$5,AP2254,TRUE,_xll.ohTrigger(Trigger,Trigger1M))</f>
        <v>1.375542461647683E-2</v>
      </c>
      <c r="AT2254" s="320">
        <f>_xll.qlIndexFixing($AU$1,AP2254,TRUE,_xll.ohTrigger(Trigger,Trigger1M))</f>
        <v>1.332003725404185E-2</v>
      </c>
    </row>
    <row r="2255" spans="41:46" ht="11.25" customHeight="1" x14ac:dyDescent="0.25">
      <c r="AO2255" s="159" t="s">
        <v>90</v>
      </c>
      <c r="AP2255" s="158">
        <f>_xll.qlInterestRateIndexFixingDate(Currency&amp;"ibor"&amp;Tenor,AQ2255,Trigger)</f>
        <v>55103</v>
      </c>
      <c r="AQ2255" s="158">
        <f>_xll.qlCalendarAdvance(Calendar,AQ2254,AO2255,"f",,Trigger)</f>
        <v>55107</v>
      </c>
      <c r="AR2255" s="158">
        <f>_xll.qlInterestRateIndexMaturity(Currency&amp;"ibor"&amp;Tenor,AQ2255,Trigger)</f>
        <v>55137</v>
      </c>
      <c r="AS2255" s="320">
        <f>_xll.qlIndexFixing($AC$5,AP2255,TRUE,_xll.ohTrigger(Trigger,Trigger1M))</f>
        <v>1.375660189280925E-2</v>
      </c>
      <c r="AT2255" s="320">
        <f>_xll.qlIndexFixing($AU$1,AP2255,TRUE,_xll.ohTrigger(Trigger,Trigger1M))</f>
        <v>1.3314873458520005E-2</v>
      </c>
    </row>
    <row r="2256" spans="41:46" ht="11.25" customHeight="1" x14ac:dyDescent="0.25">
      <c r="AO2256" s="159" t="s">
        <v>90</v>
      </c>
      <c r="AP2256" s="158">
        <f>_xll.qlInterestRateIndexFixingDate(Currency&amp;"ibor"&amp;Tenor,AQ2256,Trigger)</f>
        <v>55110</v>
      </c>
      <c r="AQ2256" s="158">
        <f>_xll.qlCalendarAdvance(Calendar,AQ2255,AO2256,"f",,Trigger)</f>
        <v>55114</v>
      </c>
      <c r="AR2256" s="158">
        <f>_xll.qlInterestRateIndexMaturity(Currency&amp;"ibor"&amp;Tenor,AQ2256,Trigger)</f>
        <v>55144</v>
      </c>
      <c r="AS2256" s="320">
        <f>_xll.qlIndexFixing($AC$5,AP2256,TRUE,_xll.ohTrigger(Trigger,Trigger1M))</f>
        <v>1.3757779169253581E-2</v>
      </c>
      <c r="AT2256" s="320">
        <f>_xll.qlIndexFixing($AU$1,AP2256,TRUE,_xll.ohTrigger(Trigger,Trigger1M))</f>
        <v>1.3309692038632193E-2</v>
      </c>
    </row>
    <row r="2257" spans="41:46" ht="11.25" customHeight="1" x14ac:dyDescent="0.25">
      <c r="AO2257" s="159" t="s">
        <v>90</v>
      </c>
      <c r="AP2257" s="158">
        <f>_xll.qlInterestRateIndexFixingDate(Currency&amp;"ibor"&amp;Tenor,AQ2257,Trigger)</f>
        <v>55117</v>
      </c>
      <c r="AQ2257" s="158">
        <f>_xll.qlCalendarAdvance(Calendar,AQ2256,AO2257,"f",,Trigger)</f>
        <v>55121</v>
      </c>
      <c r="AR2257" s="158">
        <f>_xll.qlInterestRateIndexMaturity(Currency&amp;"ibor"&amp;Tenor,AQ2257,Trigger)</f>
        <v>55151</v>
      </c>
      <c r="AS2257" s="320">
        <f>_xll.qlIndexFixing($AC$5,AP2257,TRUE,_xll.ohTrigger(Trigger,Trigger1M))</f>
        <v>1.3758956445812487E-2</v>
      </c>
      <c r="AT2257" s="320">
        <f>_xll.qlIndexFixing($AU$1,AP2257,TRUE,_xll.ohTrigger(Trigger,Trigger1M))</f>
        <v>1.330449297651537E-2</v>
      </c>
    </row>
    <row r="2258" spans="41:46" ht="11.25" customHeight="1" x14ac:dyDescent="0.25">
      <c r="AO2258" s="159" t="s">
        <v>90</v>
      </c>
      <c r="AP2258" s="158">
        <f>_xll.qlInterestRateIndexFixingDate(Currency&amp;"ibor"&amp;Tenor,AQ2258,Trigger)</f>
        <v>55124</v>
      </c>
      <c r="AQ2258" s="158">
        <f>_xll.qlCalendarAdvance(Calendar,AQ2257,AO2258,"f",,Trigger)</f>
        <v>55128</v>
      </c>
      <c r="AR2258" s="158">
        <f>_xll.qlInterestRateIndexMaturity(Currency&amp;"ibor"&amp;Tenor,AQ2258,Trigger)</f>
        <v>55159</v>
      </c>
      <c r="AS2258" s="320">
        <f>_xll.qlIndexFixing($AC$5,AP2258,TRUE,_xll.ohTrigger(Trigger,Trigger1M))</f>
        <v>1.3760480693782995E-2</v>
      </c>
      <c r="AT2258" s="320">
        <f>_xll.qlIndexFixing($AU$1,AP2258,TRUE,_xll.ohTrigger(Trigger,Trigger1M))</f>
        <v>1.3299147590232171E-2</v>
      </c>
    </row>
    <row r="2259" spans="41:46" ht="11.25" customHeight="1" x14ac:dyDescent="0.25">
      <c r="AO2259" s="159" t="s">
        <v>90</v>
      </c>
      <c r="AP2259" s="158">
        <f>_xll.qlInterestRateIndexFixingDate(Currency&amp;"ibor"&amp;Tenor,AQ2259,Trigger)</f>
        <v>55131</v>
      </c>
      <c r="AQ2259" s="158">
        <f>_xll.qlCalendarAdvance(Calendar,AQ2258,AO2259,"f",,Trigger)</f>
        <v>55135</v>
      </c>
      <c r="AR2259" s="158">
        <f>_xll.qlInterestRateIndexMaturity(Currency&amp;"ibor"&amp;Tenor,AQ2259,Trigger)</f>
        <v>55166</v>
      </c>
      <c r="AS2259" s="320">
        <f>_xll.qlIndexFixing($AC$5,AP2259,TRUE,_xll.ohTrigger(Trigger,Trigger1M))</f>
        <v>1.3761658015558549E-2</v>
      </c>
      <c r="AT2259" s="320">
        <f>_xll.qlIndexFixing($AU$1,AP2259,TRUE,_xll.ohTrigger(Trigger,Trigger1M))</f>
        <v>1.329391173249512E-2</v>
      </c>
    </row>
    <row r="2260" spans="41:46" ht="11.25" customHeight="1" x14ac:dyDescent="0.25">
      <c r="AO2260" s="159" t="s">
        <v>90</v>
      </c>
      <c r="AP2260" s="158">
        <f>_xll.qlInterestRateIndexFixingDate(Currency&amp;"ibor"&amp;Tenor,AQ2260,Trigger)</f>
        <v>55138</v>
      </c>
      <c r="AQ2260" s="158">
        <f>_xll.qlCalendarAdvance(Calendar,AQ2259,AO2260,"f",,Trigger)</f>
        <v>55142</v>
      </c>
      <c r="AR2260" s="158">
        <f>_xll.qlInterestRateIndexMaturity(Currency&amp;"ibor"&amp;Tenor,AQ2260,Trigger)</f>
        <v>55173</v>
      </c>
      <c r="AS2260" s="320">
        <f>_xll.qlIndexFixing($AC$5,AP2260,TRUE,_xll.ohTrigger(Trigger,Trigger1M))</f>
        <v>1.3762835337450138E-2</v>
      </c>
      <c r="AT2260" s="320">
        <f>_xll.qlIndexFixing($AU$1,AP2260,TRUE,_xll.ohTrigger(Trigger,Trigger1M))</f>
        <v>1.3288658177105693E-2</v>
      </c>
    </row>
    <row r="2261" spans="41:46" ht="11.25" customHeight="1" x14ac:dyDescent="0.25">
      <c r="AO2261" s="159" t="s">
        <v>90</v>
      </c>
      <c r="AP2261" s="158">
        <f>_xll.qlInterestRateIndexFixingDate(Currency&amp;"ibor"&amp;Tenor,AQ2261,Trigger)</f>
        <v>55144</v>
      </c>
      <c r="AQ2261" s="158">
        <f>_xll.qlCalendarAdvance(Calendar,AQ2260,AO2261,"f",,Trigger)</f>
        <v>55149</v>
      </c>
      <c r="AR2261" s="158">
        <f>_xll.qlInterestRateIndexMaturity(Currency&amp;"ibor"&amp;Tenor,AQ2261,Trigger)</f>
        <v>55180</v>
      </c>
      <c r="AS2261" s="320">
        <f>_xll.qlIndexFixing($AC$5,AP2261,TRUE,_xll.ohTrigger(Trigger,Trigger1M))</f>
        <v>1.3764012659462921E-2</v>
      </c>
      <c r="AT2261" s="320">
        <f>_xll.qlIndexFixing($AU$1,AP2261,TRUE,_xll.ohTrigger(Trigger,Trigger1M))</f>
        <v>1.328338690620205E-2</v>
      </c>
    </row>
    <row r="2262" spans="41:46" ht="11.25" customHeight="1" x14ac:dyDescent="0.25">
      <c r="AO2262" s="159" t="s">
        <v>90</v>
      </c>
      <c r="AP2262" s="158">
        <f>_xll.qlInterestRateIndexFixingDate(Currency&amp;"ibor"&amp;Tenor,AQ2262,Trigger)</f>
        <v>55152</v>
      </c>
      <c r="AQ2262" s="158">
        <f>_xll.qlCalendarAdvance(Calendar,AQ2261,AO2262,"f",,Trigger)</f>
        <v>55156</v>
      </c>
      <c r="AR2262" s="158">
        <f>_xll.qlInterestRateIndexMaturity(Currency&amp;"ibor"&amp;Tenor,AQ2262,Trigger)</f>
        <v>55187</v>
      </c>
      <c r="AS2262" s="320">
        <f>_xll.qlIndexFixing($AC$5,AP2262,TRUE,_xll.ohTrigger(Trigger,Trigger1M))</f>
        <v>1.3765189981596898E-2</v>
      </c>
      <c r="AT2262" s="320">
        <f>_xll.qlIndexFixing($AU$1,AP2262,TRUE,_xll.ohTrigger(Trigger,Trigger1M))</f>
        <v>1.3278097901922348E-2</v>
      </c>
    </row>
    <row r="2263" spans="41:46" ht="11.25" customHeight="1" x14ac:dyDescent="0.25">
      <c r="AO2263" s="159" t="s">
        <v>90</v>
      </c>
      <c r="AP2263" s="158">
        <f>_xll.qlInterestRateIndexFixingDate(Currency&amp;"ibor"&amp;Tenor,AQ2263,Trigger)</f>
        <v>55159</v>
      </c>
      <c r="AQ2263" s="158">
        <f>_xll.qlCalendarAdvance(Calendar,AQ2262,AO2263,"f",,Trigger)</f>
        <v>55163</v>
      </c>
      <c r="AR2263" s="158">
        <f>_xll.qlInterestRateIndexMaturity(Currency&amp;"ibor"&amp;Tenor,AQ2263,Trigger)</f>
        <v>55194</v>
      </c>
      <c r="AS2263" s="320">
        <f>_xll.qlIndexFixing($AC$5,AP2263,TRUE,_xll.ohTrigger(Trigger,Trigger1M))</f>
        <v>1.3766367303846909E-2</v>
      </c>
      <c r="AT2263" s="320">
        <f>_xll.qlIndexFixing($AU$1,AP2263,TRUE,_xll.ohTrigger(Trigger,Trigger1M))</f>
        <v>1.3272791146415061E-2</v>
      </c>
    </row>
    <row r="2264" spans="41:46" ht="11.25" customHeight="1" x14ac:dyDescent="0.25">
      <c r="AO2264" s="159" t="s">
        <v>90</v>
      </c>
      <c r="AP2264" s="158">
        <f>_xll.qlInterestRateIndexFixingDate(Currency&amp;"ibor"&amp;Tenor,AQ2264,Trigger)</f>
        <v>55166</v>
      </c>
      <c r="AQ2264" s="158">
        <f>_xll.qlCalendarAdvance(Calendar,AQ2263,AO2264,"f",,Trigger)</f>
        <v>55170</v>
      </c>
      <c r="AR2264" s="158">
        <f>_xll.qlInterestRateIndexMaturity(Currency&amp;"ibor"&amp;Tenor,AQ2264,Trigger)</f>
        <v>55201</v>
      </c>
      <c r="AS2264" s="320">
        <f>_xll.qlIndexFixing($AC$5,AP2264,TRUE,_xll.ohTrigger(Trigger,Trigger1M))</f>
        <v>1.3767544626218115E-2</v>
      </c>
      <c r="AT2264" s="320">
        <f>_xll.qlIndexFixing($AU$1,AP2264,TRUE,_xll.ohTrigger(Trigger,Trigger1M))</f>
        <v>1.3267466621820928E-2</v>
      </c>
    </row>
    <row r="2265" spans="41:46" ht="11.25" customHeight="1" x14ac:dyDescent="0.25">
      <c r="AO2265" s="159" t="s">
        <v>90</v>
      </c>
      <c r="AP2265" s="158">
        <f>_xll.qlInterestRateIndexFixingDate(Currency&amp;"ibor"&amp;Tenor,AQ2265,Trigger)</f>
        <v>55173</v>
      </c>
      <c r="AQ2265" s="158">
        <f>_xll.qlCalendarAdvance(Calendar,AQ2264,AO2265,"f",,Trigger)</f>
        <v>55177</v>
      </c>
      <c r="AR2265" s="158">
        <f>_xll.qlInterestRateIndexMaturity(Currency&amp;"ibor"&amp;Tenor,AQ2265,Trigger)</f>
        <v>55208</v>
      </c>
      <c r="AS2265" s="320">
        <f>_xll.qlIndexFixing($AC$5,AP2265,TRUE,_xll.ohTrigger(Trigger,Trigger1M))</f>
        <v>1.3768721948707936E-2</v>
      </c>
      <c r="AT2265" s="320">
        <f>_xll.qlIndexFixing($AU$1,AP2265,TRUE,_xll.ohTrigger(Trigger,Trigger1M))</f>
        <v>1.3262124310278107E-2</v>
      </c>
    </row>
    <row r="2266" spans="41:46" ht="11.25" customHeight="1" x14ac:dyDescent="0.25">
      <c r="AO2266" s="159" t="s">
        <v>90</v>
      </c>
      <c r="AP2266" s="158">
        <f>_xll.qlInterestRateIndexFixingDate(Currency&amp;"ibor"&amp;Tenor,AQ2266,Trigger)</f>
        <v>55180</v>
      </c>
      <c r="AQ2266" s="158">
        <f>_xll.qlCalendarAdvance(Calendar,AQ2265,AO2266,"f",,Trigger)</f>
        <v>55184</v>
      </c>
      <c r="AR2266" s="158">
        <f>_xll.qlInterestRateIndexMaturity(Currency&amp;"ibor"&amp;Tenor,AQ2266,Trigger)</f>
        <v>55212</v>
      </c>
      <c r="AS2266" s="320">
        <f>_xll.qlIndexFixing($AC$5,AP2266,TRUE,_xll.ohTrigger(Trigger,Trigger1M))</f>
        <v>1.3768857316898142E-2</v>
      </c>
      <c r="AT2266" s="320">
        <f>_xll.qlIndexFixing($AU$1,AP2266,TRUE,_xll.ohTrigger(Trigger,Trigger1M))</f>
        <v>1.3257184893007423E-2</v>
      </c>
    </row>
    <row r="2267" spans="41:46" ht="11.25" customHeight="1" x14ac:dyDescent="0.25">
      <c r="AO2267" s="159" t="s">
        <v>90</v>
      </c>
      <c r="AP2267" s="158">
        <f>_xll.qlInterestRateIndexFixingDate(Currency&amp;"ibor"&amp;Tenor,AQ2267,Trigger)</f>
        <v>55187</v>
      </c>
      <c r="AQ2267" s="158">
        <f>_xll.qlCalendarAdvance(Calendar,AQ2266,AO2267,"f",,Trigger)</f>
        <v>55191</v>
      </c>
      <c r="AR2267" s="158">
        <f>_xll.qlInterestRateIndexMaturity(Currency&amp;"ibor"&amp;Tenor,AQ2267,Trigger)</f>
        <v>55219</v>
      </c>
      <c r="AS2267" s="320">
        <f>_xll.qlIndexFixing($AC$5,AP2267,TRUE,_xll.ohTrigger(Trigger,Trigger1M))</f>
        <v>1.3770034504588326E-2</v>
      </c>
      <c r="AT2267" s="320">
        <f>_xll.qlIndexFixing($AU$1,AP2267,TRUE,_xll.ohTrigger(Trigger,Trigger1M))</f>
        <v>1.3251811370586111E-2</v>
      </c>
    </row>
    <row r="2268" spans="41:46" ht="11.25" customHeight="1" x14ac:dyDescent="0.25">
      <c r="AO2268" s="159" t="s">
        <v>90</v>
      </c>
      <c r="AP2268" s="158">
        <f>_xll.qlInterestRateIndexFixingDate(Currency&amp;"ibor"&amp;Tenor,AQ2268,Trigger)</f>
        <v>55194</v>
      </c>
      <c r="AQ2268" s="158">
        <f>_xll.qlCalendarAdvance(Calendar,AQ2267,AO2268,"f",,Trigger)</f>
        <v>55198</v>
      </c>
      <c r="AR2268" s="158">
        <f>_xll.qlInterestRateIndexMaturity(Currency&amp;"ibor"&amp;Tenor,AQ2268,Trigger)</f>
        <v>55226</v>
      </c>
      <c r="AS2268" s="320">
        <f>_xll.qlIndexFixing($AC$5,AP2268,TRUE,_xll.ohTrigger(Trigger,Trigger1M))</f>
        <v>1.377121169238414E-2</v>
      </c>
      <c r="AT2268" s="320">
        <f>_xll.qlIndexFixing($AU$1,AP2268,TRUE,_xll.ohTrigger(Trigger,Trigger1M))</f>
        <v>1.3246420013199867E-2</v>
      </c>
    </row>
    <row r="2269" spans="41:46" ht="11.25" customHeight="1" x14ac:dyDescent="0.25">
      <c r="AO2269" s="159" t="s">
        <v>90</v>
      </c>
      <c r="AP2269" s="158">
        <f>_xll.qlInterestRateIndexFixingDate(Currency&amp;"ibor"&amp;Tenor,AQ2269,Trigger)</f>
        <v>55201</v>
      </c>
      <c r="AQ2269" s="158">
        <f>_xll.qlCalendarAdvance(Calendar,AQ2268,AO2269,"f",,Trigger)</f>
        <v>55205</v>
      </c>
      <c r="AR2269" s="158">
        <f>_xll.qlInterestRateIndexMaturity(Currency&amp;"ibor"&amp;Tenor,AQ2269,Trigger)</f>
        <v>55233</v>
      </c>
      <c r="AS2269" s="320">
        <f>_xll.qlIndexFixing($AC$5,AP2269,TRUE,_xll.ohTrigger(Trigger,Trigger1M))</f>
        <v>1.3772388880291293E-2</v>
      </c>
      <c r="AT2269" s="320">
        <f>_xll.qlIndexFixing($AU$1,AP2269,TRUE,_xll.ohTrigger(Trigger,Trigger1M))</f>
        <v>1.3241010802994398E-2</v>
      </c>
    </row>
    <row r="2270" spans="41:46" ht="11.25" customHeight="1" x14ac:dyDescent="0.25">
      <c r="AO2270" s="159" t="s">
        <v>90</v>
      </c>
      <c r="AP2270" s="158">
        <f>_xll.qlInterestRateIndexFixingDate(Currency&amp;"ibor"&amp;Tenor,AQ2270,Trigger)</f>
        <v>55208</v>
      </c>
      <c r="AQ2270" s="158">
        <f>_xll.qlCalendarAdvance(Calendar,AQ2269,AO2270,"f",,Trigger)</f>
        <v>55212</v>
      </c>
      <c r="AR2270" s="158">
        <f>_xll.qlInterestRateIndexMaturity(Currency&amp;"ibor"&amp;Tenor,AQ2270,Trigger)</f>
        <v>55242</v>
      </c>
      <c r="AS2270" s="320">
        <f>_xll.qlIndexFixing($AC$5,AP2270,TRUE,_xll.ohTrigger(Trigger,Trigger1M))</f>
        <v>1.377426105158186E-2</v>
      </c>
      <c r="AT2270" s="320">
        <f>_xll.qlIndexFixing($AU$1,AP2270,TRUE,_xll.ohTrigger(Trigger,Trigger1M))</f>
        <v>1.3235291600765642E-2</v>
      </c>
    </row>
    <row r="2271" spans="41:46" ht="11.25" customHeight="1" x14ac:dyDescent="0.25">
      <c r="AO2271" s="159" t="s">
        <v>90</v>
      </c>
      <c r="AP2271" s="158">
        <f>_xll.qlInterestRateIndexFixingDate(Currency&amp;"ibor"&amp;Tenor,AQ2271,Trigger)</f>
        <v>55215</v>
      </c>
      <c r="AQ2271" s="158">
        <f>_xll.qlCalendarAdvance(Calendar,AQ2270,AO2271,"f",,Trigger)</f>
        <v>55219</v>
      </c>
      <c r="AR2271" s="158">
        <f>_xll.qlInterestRateIndexMaturity(Currency&amp;"ibor"&amp;Tenor,AQ2271,Trigger)</f>
        <v>55250</v>
      </c>
      <c r="AS2271" s="320">
        <f>_xll.qlIndexFixing($AC$5,AP2271,TRUE,_xll.ohTrigger(Trigger,Trigger1M))</f>
        <v>1.3775785886148086E-2</v>
      </c>
      <c r="AT2271" s="320">
        <f>_xll.qlIndexFixing($AU$1,AP2271,TRUE,_xll.ohTrigger(Trigger,Trigger1M))</f>
        <v>1.3229695915111537E-2</v>
      </c>
    </row>
    <row r="2272" spans="41:46" ht="11.25" customHeight="1" x14ac:dyDescent="0.25">
      <c r="AO2272" s="159" t="s">
        <v>90</v>
      </c>
      <c r="AP2272" s="158">
        <f>_xll.qlInterestRateIndexFixingDate(Currency&amp;"ibor"&amp;Tenor,AQ2272,Trigger)</f>
        <v>55222</v>
      </c>
      <c r="AQ2272" s="158">
        <f>_xll.qlCalendarAdvance(Calendar,AQ2271,AO2272,"f",,Trigger)</f>
        <v>55226</v>
      </c>
      <c r="AR2272" s="158">
        <f>_xll.qlInterestRateIndexMaturity(Currency&amp;"ibor"&amp;Tenor,AQ2272,Trigger)</f>
        <v>55257</v>
      </c>
      <c r="AS2272" s="320">
        <f>_xll.qlIndexFixing($AC$5,AP2272,TRUE,_xll.ohTrigger(Trigger,Trigger1M))</f>
        <v>1.3776963209470789E-2</v>
      </c>
      <c r="AT2272" s="320">
        <f>_xll.qlIndexFixing($AU$1,AP2272,TRUE,_xll.ohTrigger(Trigger,Trigger1M))</f>
        <v>1.3224228594933014E-2</v>
      </c>
    </row>
    <row r="2273" spans="41:46" ht="11.25" customHeight="1" x14ac:dyDescent="0.25">
      <c r="AO2273" s="159" t="s">
        <v>90</v>
      </c>
      <c r="AP2273" s="158">
        <f>_xll.qlInterestRateIndexFixingDate(Currency&amp;"ibor"&amp;Tenor,AQ2273,Trigger)</f>
        <v>55229</v>
      </c>
      <c r="AQ2273" s="158">
        <f>_xll.qlCalendarAdvance(Calendar,AQ2272,AO2273,"f",,Trigger)</f>
        <v>55233</v>
      </c>
      <c r="AR2273" s="158">
        <f>_xll.qlInterestRateIndexMaturity(Currency&amp;"ibor"&amp;Tenor,AQ2273,Trigger)</f>
        <v>55264</v>
      </c>
      <c r="AS2273" s="320">
        <f>_xll.qlIndexFixing($AC$5,AP2273,TRUE,_xll.ohTrigger(Trigger,Trigger1M))</f>
        <v>1.3778140532917264E-2</v>
      </c>
      <c r="AT2273" s="320">
        <f>_xll.qlIndexFixing($AU$1,AP2273,TRUE,_xll.ohTrigger(Trigger,Trigger1M))</f>
        <v>1.3218743344936862E-2</v>
      </c>
    </row>
    <row r="2274" spans="41:46" ht="11.25" customHeight="1" x14ac:dyDescent="0.25">
      <c r="AO2274" s="159" t="s">
        <v>90</v>
      </c>
      <c r="AP2274" s="158">
        <f>_xll.qlInterestRateIndexFixingDate(Currency&amp;"ibor"&amp;Tenor,AQ2274,Trigger)</f>
        <v>55236</v>
      </c>
      <c r="AQ2274" s="158">
        <f>_xll.qlCalendarAdvance(Calendar,AQ2273,AO2274,"f",,Trigger)</f>
        <v>55240</v>
      </c>
      <c r="AR2274" s="158">
        <f>_xll.qlInterestRateIndexMaturity(Currency&amp;"ibor"&amp;Tenor,AQ2274,Trigger)</f>
        <v>55271</v>
      </c>
      <c r="AS2274" s="320">
        <f>_xll.qlIndexFixing($AC$5,AP2274,TRUE,_xll.ohTrigger(Trigger,Trigger1M))</f>
        <v>1.3779317856479775E-2</v>
      </c>
      <c r="AT2274" s="320">
        <f>_xll.qlIndexFixing($AU$1,AP2274,TRUE,_xll.ohTrigger(Trigger,Trigger1M))</f>
        <v>1.3213240147287022E-2</v>
      </c>
    </row>
    <row r="2275" spans="41:46" ht="11.25" customHeight="1" x14ac:dyDescent="0.25">
      <c r="AO2275" s="159" t="s">
        <v>90</v>
      </c>
      <c r="AP2275" s="158">
        <f>_xll.qlInterestRateIndexFixingDate(Currency&amp;"ibor"&amp;Tenor,AQ2275,Trigger)</f>
        <v>55241</v>
      </c>
      <c r="AQ2275" s="158">
        <f>_xll.qlCalendarAdvance(Calendar,AQ2274,AO2275,"f",,Trigger)</f>
        <v>55247</v>
      </c>
      <c r="AR2275" s="158">
        <f>_xll.qlInterestRateIndexMaturity(Currency&amp;"ibor"&amp;Tenor,AQ2275,Trigger)</f>
        <v>55277</v>
      </c>
      <c r="AS2275" s="320">
        <f>_xll.qlIndexFixing($AC$5,AP2275,TRUE,_xll.ohTrigger(Trigger,Trigger1M))</f>
        <v>1.3780147443611668E-2</v>
      </c>
      <c r="AT2275" s="320">
        <f>_xll.qlIndexFixing($AU$1,AP2275,TRUE,_xll.ohTrigger(Trigger,Trigger1M))</f>
        <v>1.3207872679099175E-2</v>
      </c>
    </row>
    <row r="2276" spans="41:46" ht="11.25" customHeight="1" x14ac:dyDescent="0.25">
      <c r="AO2276" s="159" t="s">
        <v>90</v>
      </c>
      <c r="AP2276" s="158">
        <f>_xll.qlInterestRateIndexFixingDate(Currency&amp;"ibor"&amp;Tenor,AQ2276,Trigger)</f>
        <v>55250</v>
      </c>
      <c r="AQ2276" s="158">
        <f>_xll.qlCalendarAdvance(Calendar,AQ2275,AO2276,"f",,Trigger)</f>
        <v>55254</v>
      </c>
      <c r="AR2276" s="158">
        <f>_xll.qlInterestRateIndexMaturity(Currency&amp;"ibor"&amp;Tenor,AQ2276,Trigger)</f>
        <v>55284</v>
      </c>
      <c r="AS2276" s="320">
        <f>_xll.qlIndexFixing($AC$5,AP2276,TRUE,_xll.ohTrigger(Trigger,Trigger1M))</f>
        <v>1.3781324722360822E-2</v>
      </c>
      <c r="AT2276" s="320">
        <f>_xll.qlIndexFixing($AU$1,AP2276,TRUE,_xll.ohTrigger(Trigger,Trigger1M))</f>
        <v>1.3202335021614608E-2</v>
      </c>
    </row>
    <row r="2277" spans="41:46" ht="11.25" customHeight="1" x14ac:dyDescent="0.25">
      <c r="AO2277" s="159" t="s">
        <v>90</v>
      </c>
      <c r="AP2277" s="158">
        <f>_xll.qlInterestRateIndexFixingDate(Currency&amp;"ibor"&amp;Tenor,AQ2277,Trigger)</f>
        <v>55257</v>
      </c>
      <c r="AQ2277" s="158">
        <f>_xll.qlCalendarAdvance(Calendar,AQ2276,AO2277,"f",,Trigger)</f>
        <v>55261</v>
      </c>
      <c r="AR2277" s="158">
        <f>_xll.qlInterestRateIndexMaturity(Currency&amp;"ibor"&amp;Tenor,AQ2277,Trigger)</f>
        <v>55291</v>
      </c>
      <c r="AS2277" s="320">
        <f>_xll.qlIndexFixing($AC$5,AP2277,TRUE,_xll.ohTrigger(Trigger,Trigger1M))</f>
        <v>1.374519524731177E-2</v>
      </c>
      <c r="AT2277" s="320">
        <f>_xll.qlIndexFixing($AU$1,AP2277,TRUE,_xll.ohTrigger(Trigger,Trigger1M))</f>
        <v>1.3196779364741396E-2</v>
      </c>
    </row>
    <row r="2278" spans="41:46" ht="11.25" customHeight="1" x14ac:dyDescent="0.25">
      <c r="AO2278" s="159" t="s">
        <v>90</v>
      </c>
      <c r="AP2278" s="158">
        <f>_xll.qlInterestRateIndexFixingDate(Currency&amp;"ibor"&amp;Tenor,AQ2278,Trigger)</f>
        <v>55264</v>
      </c>
      <c r="AQ2278" s="158">
        <f>_xll.qlCalendarAdvance(Calendar,AQ2277,AO2278,"f",,Trigger)</f>
        <v>55268</v>
      </c>
      <c r="AR2278" s="158">
        <f>_xll.qlInterestRateIndexMaturity(Currency&amp;"ibor"&amp;Tenor,AQ2278,Trigger)</f>
        <v>55298</v>
      </c>
      <c r="AS2278" s="320">
        <f>_xll.qlIndexFixing($AC$5,AP2278,TRUE,_xll.ohTrigger(Trigger,Trigger1M))</f>
        <v>1.3659257700872729E-2</v>
      </c>
      <c r="AT2278" s="320">
        <f>_xll.qlIndexFixing($AU$1,AP2278,TRUE,_xll.ohTrigger(Trigger,Trigger1M))</f>
        <v>1.3191205690632479E-2</v>
      </c>
    </row>
    <row r="2279" spans="41:46" ht="11.25" customHeight="1" x14ac:dyDescent="0.25">
      <c r="AO2279" s="159" t="s">
        <v>90</v>
      </c>
      <c r="AP2279" s="158">
        <f>_xll.qlInterestRateIndexFixingDate(Currency&amp;"ibor"&amp;Tenor,AQ2279,Trigger)</f>
        <v>55270</v>
      </c>
      <c r="AQ2279" s="158">
        <f>_xll.qlCalendarAdvance(Calendar,AQ2278,AO2279,"f",,Trigger)</f>
        <v>55275</v>
      </c>
      <c r="AR2279" s="158">
        <f>_xll.qlInterestRateIndexMaturity(Currency&amp;"ibor"&amp;Tenor,AQ2279,Trigger)</f>
        <v>55306</v>
      </c>
      <c r="AS2279" s="320">
        <f>_xll.qlIndexFixing($AC$5,AP2279,TRUE,_xll.ohTrigger(Trigger,Trigger1M))</f>
        <v>1.3568330956051599E-2</v>
      </c>
      <c r="AT2279" s="320">
        <f>_xll.qlIndexFixing($AU$1,AP2279,TRUE,_xll.ohTrigger(Trigger,Trigger1M))</f>
        <v>1.3185454319078417E-2</v>
      </c>
    </row>
    <row r="2280" spans="41:46" ht="11.25" customHeight="1" x14ac:dyDescent="0.25">
      <c r="AO2280" s="159" t="s">
        <v>90</v>
      </c>
      <c r="AP2280" s="158">
        <f>_xll.qlInterestRateIndexFixingDate(Currency&amp;"ibor"&amp;Tenor,AQ2280,Trigger)</f>
        <v>55278</v>
      </c>
      <c r="AQ2280" s="158">
        <f>_xll.qlCalendarAdvance(Calendar,AQ2279,AO2280,"f",,Trigger)</f>
        <v>55282</v>
      </c>
      <c r="AR2280" s="158">
        <f>_xll.qlInterestRateIndexMaturity(Currency&amp;"ibor"&amp;Tenor,AQ2280,Trigger)</f>
        <v>55313</v>
      </c>
      <c r="AS2280" s="320">
        <f>_xll.qlIndexFixing($AC$5,AP2280,TRUE,_xll.ohTrigger(Trigger,Trigger1M))</f>
        <v>1.3485009544590885E-2</v>
      </c>
      <c r="AT2280" s="320">
        <f>_xll.qlIndexFixing($AU$1,AP2280,TRUE,_xll.ohTrigger(Trigger,Trigger1M))</f>
        <v>1.3179843060456794E-2</v>
      </c>
    </row>
    <row r="2281" spans="41:46" ht="11.25" customHeight="1" x14ac:dyDescent="0.25">
      <c r="AO2281" s="159" t="s">
        <v>90</v>
      </c>
      <c r="AP2281" s="158">
        <f>_xll.qlInterestRateIndexFixingDate(Currency&amp;"ibor"&amp;Tenor,AQ2281,Trigger)</f>
        <v>55285</v>
      </c>
      <c r="AQ2281" s="158">
        <f>_xll.qlCalendarAdvance(Calendar,AQ2280,AO2281,"f",,Trigger)</f>
        <v>55289</v>
      </c>
      <c r="AR2281" s="158">
        <f>_xll.qlInterestRateIndexMaturity(Currency&amp;"ibor"&amp;Tenor,AQ2281,Trigger)</f>
        <v>55320</v>
      </c>
      <c r="AS2281" s="320">
        <f>_xll.qlIndexFixing($AC$5,AP2281,TRUE,_xll.ohTrigger(Trigger,Trigger1M))</f>
        <v>1.3413631775355083E-2</v>
      </c>
      <c r="AT2281" s="320">
        <f>_xll.qlIndexFixing($AU$1,AP2281,TRUE,_xll.ohTrigger(Trigger,Trigger1M))</f>
        <v>1.3174213729171807E-2</v>
      </c>
    </row>
    <row r="2282" spans="41:46" ht="11.25" customHeight="1" x14ac:dyDescent="0.25">
      <c r="AO2282" s="159" t="s">
        <v>90</v>
      </c>
      <c r="AP2282" s="158">
        <f>_xll.qlInterestRateIndexFixingDate(Currency&amp;"ibor"&amp;Tenor,AQ2282,Trigger)</f>
        <v>55292</v>
      </c>
      <c r="AQ2282" s="158">
        <f>_xll.qlCalendarAdvance(Calendar,AQ2281,AO2282,"f",,Trigger)</f>
        <v>55296</v>
      </c>
      <c r="AR2282" s="158">
        <f>_xll.qlInterestRateIndexMaturity(Currency&amp;"ibor"&amp;Tenor,AQ2282,Trigger)</f>
        <v>55327</v>
      </c>
      <c r="AS2282" s="320">
        <f>_xll.qlIndexFixing($AC$5,AP2282,TRUE,_xll.ohTrigger(Trigger,Trigger1M))</f>
        <v>1.3414412027566311E-2</v>
      </c>
      <c r="AT2282" s="320">
        <f>_xll.qlIndexFixing($AU$1,AP2282,TRUE,_xll.ohTrigger(Trigger,Trigger1M))</f>
        <v>1.3168566307371926E-2</v>
      </c>
    </row>
    <row r="2283" spans="41:46" ht="11.25" customHeight="1" x14ac:dyDescent="0.25">
      <c r="AO2283" s="159" t="s">
        <v>90</v>
      </c>
      <c r="AP2283" s="158">
        <f>_xll.qlInterestRateIndexFixingDate(Currency&amp;"ibor"&amp;Tenor,AQ2283,Trigger)</f>
        <v>55299</v>
      </c>
      <c r="AQ2283" s="158">
        <f>_xll.qlCalendarAdvance(Calendar,AQ2282,AO2283,"f",,Trigger)</f>
        <v>55303</v>
      </c>
      <c r="AR2283" s="158">
        <f>_xll.qlInterestRateIndexMaturity(Currency&amp;"ibor"&amp;Tenor,AQ2283,Trigger)</f>
        <v>55334</v>
      </c>
      <c r="AS2283" s="320">
        <f>_xll.qlIndexFixing($AC$5,AP2283,TRUE,_xll.ohTrigger(Trigger,Trigger1M))</f>
        <v>1.3415192279823953E-2</v>
      </c>
      <c r="AT2283" s="320">
        <f>_xll.qlIndexFixing($AU$1,AP2283,TRUE,_xll.ohTrigger(Trigger,Trigger1M))</f>
        <v>1.3162900777200467E-2</v>
      </c>
    </row>
    <row r="2284" spans="41:46" ht="11.25" customHeight="1" x14ac:dyDescent="0.25">
      <c r="AO2284" s="159" t="s">
        <v>90</v>
      </c>
      <c r="AP2284" s="158">
        <f>_xll.qlInterestRateIndexFixingDate(Currency&amp;"ibor"&amp;Tenor,AQ2284,Trigger)</f>
        <v>55306</v>
      </c>
      <c r="AQ2284" s="158">
        <f>_xll.qlCalendarAdvance(Calendar,AQ2283,AO2284,"f",,Trigger)</f>
        <v>55310</v>
      </c>
      <c r="AR2284" s="158">
        <f>_xll.qlInterestRateIndexMaturity(Currency&amp;"ibor"&amp;Tenor,AQ2284,Trigger)</f>
        <v>55340</v>
      </c>
      <c r="AS2284" s="320">
        <f>_xll.qlIndexFixing($AC$5,AP2284,TRUE,_xll.ohTrigger(Trigger,Trigger1M))</f>
        <v>1.3415666917440561E-2</v>
      </c>
      <c r="AT2284" s="320">
        <f>_xll.qlIndexFixing($AU$1,AP2284,TRUE,_xll.ohTrigger(Trigger,Trigger1M))</f>
        <v>1.3157384283946527E-2</v>
      </c>
    </row>
    <row r="2285" spans="41:46" ht="11.25" customHeight="1" x14ac:dyDescent="0.25">
      <c r="AO2285" s="159" t="s">
        <v>90</v>
      </c>
      <c r="AP2285" s="158">
        <f>_xll.qlInterestRateIndexFixingDate(Currency&amp;"ibor"&amp;Tenor,AQ2285,Trigger)</f>
        <v>55313</v>
      </c>
      <c r="AQ2285" s="158">
        <f>_xll.qlCalendarAdvance(Calendar,AQ2284,AO2285,"f",,Trigger)</f>
        <v>55317</v>
      </c>
      <c r="AR2285" s="158">
        <f>_xll.qlInterestRateIndexMaturity(Currency&amp;"ibor"&amp;Tenor,AQ2285,Trigger)</f>
        <v>55347</v>
      </c>
      <c r="AS2285" s="320">
        <f>_xll.qlIndexFixing($AC$5,AP2285,TRUE,_xll.ohTrigger(Trigger,Trigger1M))</f>
        <v>1.3416447140739862E-2</v>
      </c>
      <c r="AT2285" s="320">
        <f>_xll.qlIndexFixing($AU$1,AP2285,TRUE,_xll.ohTrigger(Trigger,Trigger1M))</f>
        <v>1.3151683989171659E-2</v>
      </c>
    </row>
    <row r="2286" spans="41:46" ht="11.25" customHeight="1" x14ac:dyDescent="0.25">
      <c r="AO2286" s="159" t="s">
        <v>90</v>
      </c>
      <c r="AP2286" s="158">
        <f>_xll.qlInterestRateIndexFixingDate(Currency&amp;"ibor"&amp;Tenor,AQ2286,Trigger)</f>
        <v>55320</v>
      </c>
      <c r="AQ2286" s="158">
        <f>_xll.qlCalendarAdvance(Calendar,AQ2285,AO2286,"f",,Trigger)</f>
        <v>55324</v>
      </c>
      <c r="AR2286" s="158">
        <f>_xll.qlInterestRateIndexMaturity(Currency&amp;"ibor"&amp;Tenor,AQ2286,Trigger)</f>
        <v>55354</v>
      </c>
      <c r="AS2286" s="320">
        <f>_xll.qlIndexFixing($AC$5,AP2286,TRUE,_xll.ohTrigger(Trigger,Trigger1M))</f>
        <v>1.3417227364092454E-2</v>
      </c>
      <c r="AT2286" s="320">
        <f>_xll.qlIndexFixing($AU$1,AP2286,TRUE,_xll.ohTrigger(Trigger,Trigger1M))</f>
        <v>1.3145965534304693E-2</v>
      </c>
    </row>
    <row r="2287" spans="41:46" ht="11.25" customHeight="1" x14ac:dyDescent="0.25">
      <c r="AO2287" s="159" t="s">
        <v>90</v>
      </c>
      <c r="AP2287" s="158">
        <f>_xll.qlInterestRateIndexFixingDate(Currency&amp;"ibor"&amp;Tenor,AQ2287,Trigger)</f>
        <v>55327</v>
      </c>
      <c r="AQ2287" s="158">
        <f>_xll.qlCalendarAdvance(Calendar,AQ2286,AO2287,"f",,Trigger)</f>
        <v>55331</v>
      </c>
      <c r="AR2287" s="158">
        <f>_xll.qlInterestRateIndexMaturity(Currency&amp;"ibor"&amp;Tenor,AQ2287,Trigger)</f>
        <v>55361</v>
      </c>
      <c r="AS2287" s="320">
        <f>_xll.qlIndexFixing($AC$5,AP2287,TRUE,_xll.ohTrigger(Trigger,Trigger1M))</f>
        <v>1.3418007587493008E-2</v>
      </c>
      <c r="AT2287" s="320">
        <f>_xll.qlIndexFixing($AU$1,AP2287,TRUE,_xll.ohTrigger(Trigger,Trigger1M))</f>
        <v>1.3140228901495909E-2</v>
      </c>
    </row>
    <row r="2288" spans="41:46" ht="11.25" customHeight="1" x14ac:dyDescent="0.25">
      <c r="AO2288" s="159" t="s">
        <v>90</v>
      </c>
      <c r="AP2288" s="158">
        <f>_xll.qlInterestRateIndexFixingDate(Currency&amp;"ibor"&amp;Tenor,AQ2288,Trigger)</f>
        <v>55334</v>
      </c>
      <c r="AQ2288" s="158">
        <f>_xll.qlCalendarAdvance(Calendar,AQ2287,AO2288,"f",,Trigger)</f>
        <v>55338</v>
      </c>
      <c r="AR2288" s="158">
        <f>_xll.qlInterestRateIndexMaturity(Currency&amp;"ibor"&amp;Tenor,AQ2288,Trigger)</f>
        <v>55369</v>
      </c>
      <c r="AS2288" s="320">
        <f>_xll.qlIndexFixing($AC$5,AP2288,TRUE,_xll.ohTrigger(Trigger,Trigger1M))</f>
        <v>1.3419093541908948E-2</v>
      </c>
      <c r="AT2288" s="320">
        <f>_xll.qlIndexFixing($AU$1,AP2288,TRUE,_xll.ohTrigger(Trigger,Trigger1M))</f>
        <v>1.3134300875832013E-2</v>
      </c>
    </row>
    <row r="2289" spans="41:46" ht="11.25" customHeight="1" x14ac:dyDescent="0.25">
      <c r="AO2289" s="159" t="s">
        <v>90</v>
      </c>
      <c r="AP2289" s="158">
        <f>_xll.qlInterestRateIndexFixingDate(Currency&amp;"ibor"&amp;Tenor,AQ2289,Trigger)</f>
        <v>55341</v>
      </c>
      <c r="AQ2289" s="158">
        <f>_xll.qlCalendarAdvance(Calendar,AQ2288,AO2289,"f",,Trigger)</f>
        <v>55345</v>
      </c>
      <c r="AR2289" s="158">
        <f>_xll.qlInterestRateIndexMaturity(Currency&amp;"ibor"&amp;Tenor,AQ2289,Trigger)</f>
        <v>55376</v>
      </c>
      <c r="AS2289" s="320">
        <f>_xll.qlIndexFixing($AC$5,AP2289,TRUE,_xll.ohTrigger(Trigger,Trigger1M))</f>
        <v>1.3419873794483757E-2</v>
      </c>
      <c r="AT2289" s="320">
        <f>_xll.qlIndexFixing($AU$1,AP2289,TRUE,_xll.ohTrigger(Trigger,Trigger1M))</f>
        <v>1.3128526320463943E-2</v>
      </c>
    </row>
    <row r="2290" spans="41:46" ht="11.25" customHeight="1" x14ac:dyDescent="0.25">
      <c r="AO2290" s="159" t="s">
        <v>90</v>
      </c>
      <c r="AP2290" s="158">
        <f>_xll.qlInterestRateIndexFixingDate(Currency&amp;"ibor"&amp;Tenor,AQ2290,Trigger)</f>
        <v>55348</v>
      </c>
      <c r="AQ2290" s="158">
        <f>_xll.qlCalendarAdvance(Calendar,AQ2289,AO2290,"f",,Trigger)</f>
        <v>55352</v>
      </c>
      <c r="AR2290" s="158">
        <f>_xll.qlInterestRateIndexMaturity(Currency&amp;"ibor"&amp;Tenor,AQ2290,Trigger)</f>
        <v>55383</v>
      </c>
      <c r="AS2290" s="320">
        <f>_xll.qlIndexFixing($AC$5,AP2290,TRUE,_xll.ohTrigger(Trigger,Trigger1M))</f>
        <v>1.3420654047110136E-2</v>
      </c>
      <c r="AT2290" s="320">
        <f>_xll.qlIndexFixing($AU$1,AP2290,TRUE,_xll.ohTrigger(Trigger,Trigger1M))</f>
        <v>1.3122733531737823E-2</v>
      </c>
    </row>
    <row r="2291" spans="41:46" ht="11.25" customHeight="1" x14ac:dyDescent="0.25">
      <c r="AO2291" s="159" t="s">
        <v>90</v>
      </c>
      <c r="AP2291" s="158">
        <f>_xll.qlInterestRateIndexFixingDate(Currency&amp;"ibor"&amp;Tenor,AQ2291,Trigger)</f>
        <v>55355</v>
      </c>
      <c r="AQ2291" s="158">
        <f>_xll.qlCalendarAdvance(Calendar,AQ2290,AO2291,"f",,Trigger)</f>
        <v>55359</v>
      </c>
      <c r="AR2291" s="158">
        <f>_xll.qlInterestRateIndexMaturity(Currency&amp;"ibor"&amp;Tenor,AQ2291,Trigger)</f>
        <v>55390</v>
      </c>
      <c r="AS2291" s="320">
        <f>_xll.qlIndexFixing($AC$5,AP2291,TRUE,_xll.ohTrigger(Trigger,Trigger1M))</f>
        <v>1.3421434299790666E-2</v>
      </c>
      <c r="AT2291" s="320">
        <f>_xll.qlIndexFixing($AU$1,AP2291,TRUE,_xll.ohTrigger(Trigger,Trigger1M))</f>
        <v>1.311692249179955E-2</v>
      </c>
    </row>
    <row r="2292" spans="41:46" ht="11.25" customHeight="1" x14ac:dyDescent="0.25">
      <c r="AO2292" s="159" t="s">
        <v>90</v>
      </c>
      <c r="AP2292" s="158">
        <f>_xll.qlInterestRateIndexFixingDate(Currency&amp;"ibor"&amp;Tenor,AQ2292,Trigger)</f>
        <v>55362</v>
      </c>
      <c r="AQ2292" s="158">
        <f>_xll.qlCalendarAdvance(Calendar,AQ2291,AO2292,"f",,Trigger)</f>
        <v>55366</v>
      </c>
      <c r="AR2292" s="158">
        <f>_xll.qlInterestRateIndexMaturity(Currency&amp;"ibor"&amp;Tenor,AQ2292,Trigger)</f>
        <v>55397</v>
      </c>
      <c r="AS2292" s="320">
        <f>_xll.qlIndexFixing($AC$5,AP2292,TRUE,_xll.ohTrigger(Trigger,Trigger1M))</f>
        <v>1.3422214552522769E-2</v>
      </c>
      <c r="AT2292" s="320">
        <f>_xll.qlIndexFixing($AU$1,AP2292,TRUE,_xll.ohTrigger(Trigger,Trigger1M))</f>
        <v>1.3111093182789859E-2</v>
      </c>
    </row>
    <row r="2293" spans="41:46" ht="11.25" customHeight="1" x14ac:dyDescent="0.25">
      <c r="AO2293" s="159" t="s">
        <v>90</v>
      </c>
      <c r="AP2293" s="158">
        <f>_xll.qlInterestRateIndexFixingDate(Currency&amp;"ibor"&amp;Tenor,AQ2293,Trigger)</f>
        <v>55369</v>
      </c>
      <c r="AQ2293" s="158">
        <f>_xll.qlCalendarAdvance(Calendar,AQ2292,AO2293,"f",,Trigger)</f>
        <v>55373</v>
      </c>
      <c r="AR2293" s="158">
        <f>_xll.qlInterestRateIndexMaturity(Currency&amp;"ibor"&amp;Tenor,AQ2293,Trigger)</f>
        <v>55404</v>
      </c>
      <c r="AS2293" s="320">
        <f>_xll.qlIndexFixing($AC$5,AP2293,TRUE,_xll.ohTrigger(Trigger,Trigger1M))</f>
        <v>1.3422994805306442E-2</v>
      </c>
      <c r="AT2293" s="320">
        <f>_xll.qlIndexFixing($AU$1,AP2293,TRUE,_xll.ohTrigger(Trigger,Trigger1M))</f>
        <v>1.3105245586857224E-2</v>
      </c>
    </row>
    <row r="2294" spans="41:46" ht="11.25" customHeight="1" x14ac:dyDescent="0.25">
      <c r="AO2294" s="159" t="s">
        <v>90</v>
      </c>
      <c r="AP2294" s="158">
        <f>_xll.qlInterestRateIndexFixingDate(Currency&amp;"ibor"&amp;Tenor,AQ2294,Trigger)</f>
        <v>55376</v>
      </c>
      <c r="AQ2294" s="158">
        <f>_xll.qlCalendarAdvance(Calendar,AQ2293,AO2294,"f",,Trigger)</f>
        <v>55380</v>
      </c>
      <c r="AR2294" s="158">
        <f>_xll.qlInterestRateIndexMaturity(Currency&amp;"ibor"&amp;Tenor,AQ2294,Trigger)</f>
        <v>55411</v>
      </c>
      <c r="AS2294" s="320">
        <f>_xll.qlIndexFixing($AC$5,AP2294,TRUE,_xll.ohTrigger(Trigger,Trigger1M))</f>
        <v>1.3423775058141687E-2</v>
      </c>
      <c r="AT2294" s="320">
        <f>_xll.qlIndexFixing($AU$1,AP2294,TRUE,_xll.ohTrigger(Trigger,Trigger1M))</f>
        <v>1.3099379686147541E-2</v>
      </c>
    </row>
    <row r="2295" spans="41:46" ht="11.25" customHeight="1" x14ac:dyDescent="0.25">
      <c r="AO2295" s="159" t="s">
        <v>90</v>
      </c>
      <c r="AP2295" s="158">
        <f>_xll.qlInterestRateIndexFixingDate(Currency&amp;"ibor"&amp;Tenor,AQ2295,Trigger)</f>
        <v>55383</v>
      </c>
      <c r="AQ2295" s="158">
        <f>_xll.qlCalendarAdvance(Calendar,AQ2294,AO2295,"f",,Trigger)</f>
        <v>55387</v>
      </c>
      <c r="AR2295" s="158">
        <f>_xll.qlInterestRateIndexMaturity(Currency&amp;"ibor"&amp;Tenor,AQ2295,Trigger)</f>
        <v>55418</v>
      </c>
      <c r="AS2295" s="320">
        <f>_xll.qlIndexFixing($AC$5,AP2295,TRUE,_xll.ohTrigger(Trigger,Trigger1M))</f>
        <v>1.3424555311031082E-2</v>
      </c>
      <c r="AT2295" s="320">
        <f>_xll.qlIndexFixing($AU$1,AP2295,TRUE,_xll.ohTrigger(Trigger,Trigger1M))</f>
        <v>1.3093495462804125E-2</v>
      </c>
    </row>
    <row r="2296" spans="41:46" ht="11.25" customHeight="1" x14ac:dyDescent="0.25">
      <c r="AO2296" s="159" t="s">
        <v>90</v>
      </c>
      <c r="AP2296" s="158">
        <f>_xll.qlInterestRateIndexFixingDate(Currency&amp;"ibor"&amp;Tenor,AQ2296,Trigger)</f>
        <v>55390</v>
      </c>
      <c r="AQ2296" s="158">
        <f>_xll.qlCalendarAdvance(Calendar,AQ2295,AO2296,"f",,Trigger)</f>
        <v>55394</v>
      </c>
      <c r="AR2296" s="158">
        <f>_xll.qlInterestRateIndexMaturity(Currency&amp;"ibor"&amp;Tenor,AQ2296,Trigger)</f>
        <v>55425</v>
      </c>
      <c r="AS2296" s="320">
        <f>_xll.qlIndexFixing($AC$5,AP2296,TRUE,_xll.ohTrigger(Trigger,Trigger1M))</f>
        <v>1.342533556397205E-2</v>
      </c>
      <c r="AT2296" s="320">
        <f>_xll.qlIndexFixing($AU$1,AP2296,TRUE,_xll.ohTrigger(Trigger,Trigger1M))</f>
        <v>1.3087592898970291E-2</v>
      </c>
    </row>
    <row r="2297" spans="41:46" ht="11.25" customHeight="1" x14ac:dyDescent="0.25">
      <c r="AO2297" s="159" t="s">
        <v>90</v>
      </c>
      <c r="AP2297" s="158">
        <f>_xll.qlInterestRateIndexFixingDate(Currency&amp;"ibor"&amp;Tenor,AQ2297,Trigger)</f>
        <v>55397</v>
      </c>
      <c r="AQ2297" s="158">
        <f>_xll.qlCalendarAdvance(Calendar,AQ2296,AO2297,"f",,Trigger)</f>
        <v>55401</v>
      </c>
      <c r="AR2297" s="158">
        <f>_xll.qlInterestRateIndexMaturity(Currency&amp;"ibor"&amp;Tenor,AQ2297,Trigger)</f>
        <v>55431</v>
      </c>
      <c r="AS2297" s="320">
        <f>_xll.qlIndexFixing($AC$5,AP2297,TRUE,_xll.ohTrigger(Trigger,Trigger1M))</f>
        <v>1.3425809824298973E-2</v>
      </c>
      <c r="AT2297" s="320">
        <f>_xll.qlIndexFixing($AU$1,AP2297,TRUE,_xll.ohTrigger(Trigger,Trigger1M))</f>
        <v>1.3081858858198459E-2</v>
      </c>
    </row>
    <row r="2298" spans="41:46" ht="11.25" customHeight="1" x14ac:dyDescent="0.25">
      <c r="AO2298" s="159" t="s">
        <v>90</v>
      </c>
      <c r="AP2298" s="158">
        <f>_xll.qlInterestRateIndexFixingDate(Currency&amp;"ibor"&amp;Tenor,AQ2298,Trigger)</f>
        <v>55404</v>
      </c>
      <c r="AQ2298" s="158">
        <f>_xll.qlCalendarAdvance(Calendar,AQ2297,AO2298,"f",,Trigger)</f>
        <v>55408</v>
      </c>
      <c r="AR2298" s="158">
        <f>_xll.qlInterestRateIndexMaturity(Currency&amp;"ibor"&amp;Tenor,AQ2298,Trigger)</f>
        <v>55438</v>
      </c>
      <c r="AS2298" s="320">
        <f>_xll.qlIndexFixing($AC$5,AP2298,TRUE,_xll.ohTrigger(Trigger,Trigger1M))</f>
        <v>1.3426590048256415E-2</v>
      </c>
      <c r="AT2298" s="320">
        <f>_xll.qlIndexFixing($AU$1,AP2298,TRUE,_xll.ohTrigger(Trigger,Trigger1M))</f>
        <v>1.307592108954303E-2</v>
      </c>
    </row>
    <row r="2299" spans="41:46" ht="11.25" customHeight="1" x14ac:dyDescent="0.25">
      <c r="AO2299" s="159" t="s">
        <v>90</v>
      </c>
      <c r="AP2299" s="158">
        <f>_xll.qlInterestRateIndexFixingDate(Currency&amp;"ibor"&amp;Tenor,AQ2299,Trigger)</f>
        <v>55411</v>
      </c>
      <c r="AQ2299" s="158">
        <f>_xll.qlCalendarAdvance(Calendar,AQ2298,AO2299,"f",,Trigger)</f>
        <v>55415</v>
      </c>
      <c r="AR2299" s="158">
        <f>_xll.qlInterestRateIndexMaturity(Currency&amp;"ibor"&amp;Tenor,AQ2299,Trigger)</f>
        <v>55445</v>
      </c>
      <c r="AS2299" s="320">
        <f>_xll.qlIndexFixing($AC$5,AP2299,TRUE,_xll.ohTrigger(Trigger,Trigger1M))</f>
        <v>1.3427370272264483E-2</v>
      </c>
      <c r="AT2299" s="320">
        <f>_xll.qlIndexFixing($AU$1,AP2299,TRUE,_xll.ohTrigger(Trigger,Trigger1M))</f>
        <v>1.3069964928679845E-2</v>
      </c>
    </row>
    <row r="2300" spans="41:46" ht="11.25" customHeight="1" x14ac:dyDescent="0.25">
      <c r="AO2300" s="159" t="s">
        <v>90</v>
      </c>
      <c r="AP2300" s="158">
        <f>_xll.qlInterestRateIndexFixingDate(Currency&amp;"ibor"&amp;Tenor,AQ2300,Trigger)</f>
        <v>55418</v>
      </c>
      <c r="AQ2300" s="158">
        <f>_xll.qlCalendarAdvance(Calendar,AQ2299,AO2300,"f",,Trigger)</f>
        <v>55422</v>
      </c>
      <c r="AR2300" s="158">
        <f>_xll.qlInterestRateIndexMaturity(Currency&amp;"ibor"&amp;Tenor,AQ2300,Trigger)</f>
        <v>55452</v>
      </c>
      <c r="AS2300" s="320">
        <f>_xll.qlIndexFixing($AC$5,AP2300,TRUE,_xll.ohTrigger(Trigger,Trigger1M))</f>
        <v>1.3428150496325841E-2</v>
      </c>
      <c r="AT2300" s="320">
        <f>_xll.qlIndexFixing($AU$1,AP2300,TRUE,_xll.ohTrigger(Trigger,Trigger1M))</f>
        <v>1.3063990357759181E-2</v>
      </c>
    </row>
    <row r="2301" spans="41:46" ht="11.25" customHeight="1" x14ac:dyDescent="0.25">
      <c r="AO2301" s="159" t="s">
        <v>90</v>
      </c>
      <c r="AP2301" s="158">
        <f>_xll.qlInterestRateIndexFixingDate(Currency&amp;"ibor"&amp;Tenor,AQ2301,Trigger)</f>
        <v>55425</v>
      </c>
      <c r="AQ2301" s="158">
        <f>_xll.qlCalendarAdvance(Calendar,AQ2300,AO2301,"f",,Trigger)</f>
        <v>55429</v>
      </c>
      <c r="AR2301" s="158">
        <f>_xll.qlInterestRateIndexMaturity(Currency&amp;"ibor"&amp;Tenor,AQ2301,Trigger)</f>
        <v>55460</v>
      </c>
      <c r="AS2301" s="320">
        <f>_xll.qlIndexFixing($AC$5,AP2301,TRUE,_xll.ohTrigger(Trigger,Trigger1M))</f>
        <v>1.3429236829460773E-2</v>
      </c>
      <c r="AT2301" s="320">
        <f>_xll.qlIndexFixing($AU$1,AP2301,TRUE,_xll.ohTrigger(Trigger,Trigger1M))</f>
        <v>1.3057804347615656E-2</v>
      </c>
    </row>
    <row r="2302" spans="41:46" ht="11.25" customHeight="1" x14ac:dyDescent="0.25">
      <c r="AO2302" s="159" t="s">
        <v>90</v>
      </c>
      <c r="AP2302" s="158">
        <f>_xll.qlInterestRateIndexFixingDate(Currency&amp;"ibor"&amp;Tenor,AQ2302,Trigger)</f>
        <v>55432</v>
      </c>
      <c r="AQ2302" s="158">
        <f>_xll.qlCalendarAdvance(Calendar,AQ2301,AO2302,"f",,Trigger)</f>
        <v>55436</v>
      </c>
      <c r="AR2302" s="158">
        <f>_xll.qlInterestRateIndexMaturity(Currency&amp;"ibor"&amp;Tenor,AQ2302,Trigger)</f>
        <v>55467</v>
      </c>
      <c r="AS2302" s="320">
        <f>_xll.qlIndexFixing($AC$5,AP2302,TRUE,_xll.ohTrigger(Trigger,Trigger1M))</f>
        <v>1.3430017082716328E-2</v>
      </c>
      <c r="AT2302" s="320">
        <f>_xll.qlIndexFixing($AU$1,AP2302,TRUE,_xll.ohTrigger(Trigger,Trigger1M))</f>
        <v>1.3051791365923741E-2</v>
      </c>
    </row>
    <row r="2303" spans="41:46" ht="11.25" customHeight="1" x14ac:dyDescent="0.25">
      <c r="AO2303" s="159" t="s">
        <v>90</v>
      </c>
      <c r="AP2303" s="158">
        <f>_xll.qlInterestRateIndexFixingDate(Currency&amp;"ibor"&amp;Tenor,AQ2303,Trigger)</f>
        <v>55439</v>
      </c>
      <c r="AQ2303" s="158">
        <f>_xll.qlCalendarAdvance(Calendar,AQ2302,AO2303,"f",,Trigger)</f>
        <v>55443</v>
      </c>
      <c r="AR2303" s="158">
        <f>_xll.qlInterestRateIndexMaturity(Currency&amp;"ibor"&amp;Tenor,AQ2303,Trigger)</f>
        <v>55474</v>
      </c>
      <c r="AS2303" s="320">
        <f>_xll.qlIndexFixing($AC$5,AP2303,TRUE,_xll.ohTrigger(Trigger,Trigger1M))</f>
        <v>1.3430797336023453E-2</v>
      </c>
      <c r="AT2303" s="320">
        <f>_xll.qlIndexFixing($AU$1,AP2303,TRUE,_xll.ohTrigger(Trigger,Trigger1M))</f>
        <v>1.3045759918770406E-2</v>
      </c>
    </row>
    <row r="2304" spans="41:46" ht="11.25" customHeight="1" x14ac:dyDescent="0.25">
      <c r="AO2304" s="159" t="s">
        <v>90</v>
      </c>
      <c r="AP2304" s="158">
        <f>_xll.qlInterestRateIndexFixingDate(Currency&amp;"ibor"&amp;Tenor,AQ2304,Trigger)</f>
        <v>55446</v>
      </c>
      <c r="AQ2304" s="158">
        <f>_xll.qlCalendarAdvance(Calendar,AQ2303,AO2304,"f",,Trigger)</f>
        <v>55450</v>
      </c>
      <c r="AR2304" s="158">
        <f>_xll.qlInterestRateIndexMaturity(Currency&amp;"ibor"&amp;Tenor,AQ2304,Trigger)</f>
        <v>55481</v>
      </c>
      <c r="AS2304" s="320">
        <f>_xll.qlIndexFixing($AC$5,AP2304,TRUE,_xll.ohTrigger(Trigger,Trigger1M))</f>
        <v>1.3431577589382149E-2</v>
      </c>
      <c r="AT2304" s="320">
        <f>_xll.qlIndexFixing($AU$1,AP2304,TRUE,_xll.ohTrigger(Trigger,Trigger1M))</f>
        <v>1.303970998829897E-2</v>
      </c>
    </row>
    <row r="2305" spans="41:46" ht="11.25" customHeight="1" x14ac:dyDescent="0.25">
      <c r="AO2305" s="159" t="s">
        <v>90</v>
      </c>
      <c r="AP2305" s="158">
        <f>_xll.qlInterestRateIndexFixingDate(Currency&amp;"ibor"&amp;Tenor,AQ2305,Trigger)</f>
        <v>55453</v>
      </c>
      <c r="AQ2305" s="158">
        <f>_xll.qlCalendarAdvance(Calendar,AQ2304,AO2305,"f",,Trigger)</f>
        <v>55457</v>
      </c>
      <c r="AR2305" s="158">
        <f>_xll.qlInterestRateIndexMaturity(Currency&amp;"ibor"&amp;Tenor,AQ2305,Trigger)</f>
        <v>55487</v>
      </c>
      <c r="AS2305" s="320">
        <f>_xll.qlIndexFixing($AC$5,AP2305,TRUE,_xll.ohTrigger(Trigger,Trigger1M))</f>
        <v>1.3432051617386698E-2</v>
      </c>
      <c r="AT2305" s="320">
        <f>_xll.qlIndexFixing($AU$1,AP2305,TRUE,_xll.ohTrigger(Trigger,Trigger1M))</f>
        <v>1.3033840727390889E-2</v>
      </c>
    </row>
    <row r="2306" spans="41:46" ht="11.25" customHeight="1" x14ac:dyDescent="0.25">
      <c r="AO2306" s="159" t="s">
        <v>90</v>
      </c>
      <c r="AP2306" s="158">
        <f>_xll.qlInterestRateIndexFixingDate(Currency&amp;"ibor"&amp;Tenor,AQ2306,Trigger)</f>
        <v>55460</v>
      </c>
      <c r="AQ2306" s="158">
        <f>_xll.qlCalendarAdvance(Calendar,AQ2305,AO2306,"f",,Trigger)</f>
        <v>55464</v>
      </c>
      <c r="AR2306" s="158">
        <f>_xll.qlInterestRateIndexMaturity(Currency&amp;"ibor"&amp;Tenor,AQ2306,Trigger)</f>
        <v>55494</v>
      </c>
      <c r="AS2306" s="320">
        <f>_xll.qlIndexFixing($AC$5,AP2306,TRUE,_xll.ohTrigger(Trigger,Trigger1M))</f>
        <v>1.3432831841751813E-2</v>
      </c>
      <c r="AT2306" s="320">
        <f>_xll.qlIndexFixing($AU$1,AP2306,TRUE,_xll.ohTrigger(Trigger,Trigger1M))</f>
        <v>1.3027755321185275E-2</v>
      </c>
    </row>
    <row r="2307" spans="41:46" ht="11.25" customHeight="1" x14ac:dyDescent="0.25">
      <c r="AO2307" s="159" t="s">
        <v>90</v>
      </c>
      <c r="AP2307" s="158">
        <f>_xll.qlInterestRateIndexFixingDate(Currency&amp;"ibor"&amp;Tenor,AQ2307,Trigger)</f>
        <v>55467</v>
      </c>
      <c r="AQ2307" s="158">
        <f>_xll.qlCalendarAdvance(Calendar,AQ2306,AO2307,"f",,Trigger)</f>
        <v>55471</v>
      </c>
      <c r="AR2307" s="158">
        <f>_xll.qlInterestRateIndexMaturity(Currency&amp;"ibor"&amp;Tenor,AQ2307,Trigger)</f>
        <v>55501</v>
      </c>
      <c r="AS2307" s="320">
        <f>_xll.qlIndexFixing($AC$5,AP2307,TRUE,_xll.ohTrigger(Trigger,Trigger1M))</f>
        <v>1.3433612066167555E-2</v>
      </c>
      <c r="AT2307" s="320">
        <f>_xll.qlIndexFixing($AU$1,AP2307,TRUE,_xll.ohTrigger(Trigger,Trigger1M))</f>
        <v>1.3021651379947485E-2</v>
      </c>
    </row>
    <row r="2308" spans="41:46" ht="11.25" customHeight="1" x14ac:dyDescent="0.25">
      <c r="AO2308" s="159" t="s">
        <v>90</v>
      </c>
      <c r="AP2308" s="158">
        <f>_xll.qlInterestRateIndexFixingDate(Currency&amp;"ibor"&amp;Tenor,AQ2308,Trigger)</f>
        <v>55474</v>
      </c>
      <c r="AQ2308" s="158">
        <f>_xll.qlCalendarAdvance(Calendar,AQ2307,AO2308,"f",,Trigger)</f>
        <v>55478</v>
      </c>
      <c r="AR2308" s="158">
        <f>_xll.qlInterestRateIndexMaturity(Currency&amp;"ibor"&amp;Tenor,AQ2308,Trigger)</f>
        <v>55508</v>
      </c>
      <c r="AS2308" s="320">
        <f>_xll.qlIndexFixing($AC$5,AP2308,TRUE,_xll.ohTrigger(Trigger,Trigger1M))</f>
        <v>1.3434392290633923E-2</v>
      </c>
      <c r="AT2308" s="320">
        <f>_xll.qlIndexFixing($AU$1,AP2308,TRUE,_xll.ohTrigger(Trigger,Trigger1M))</f>
        <v>1.3015528885822469E-2</v>
      </c>
    </row>
    <row r="2309" spans="41:46" ht="11.25" customHeight="1" x14ac:dyDescent="0.25">
      <c r="AO2309" s="159" t="s">
        <v>90</v>
      </c>
      <c r="AP2309" s="158">
        <f>_xll.qlInterestRateIndexFixingDate(Currency&amp;"ibor"&amp;Tenor,AQ2309,Trigger)</f>
        <v>55481</v>
      </c>
      <c r="AQ2309" s="158">
        <f>_xll.qlCalendarAdvance(Calendar,AQ2308,AO2309,"f",,Trigger)</f>
        <v>55485</v>
      </c>
      <c r="AR2309" s="158">
        <f>_xll.qlInterestRateIndexMaturity(Currency&amp;"ibor"&amp;Tenor,AQ2309,Trigger)</f>
        <v>55515</v>
      </c>
      <c r="AS2309" s="320">
        <f>_xll.qlIndexFixing($AC$5,AP2309,TRUE,_xll.ohTrigger(Trigger,Trigger1M))</f>
        <v>1.3435172515150917E-2</v>
      </c>
      <c r="AT2309" s="320">
        <f>_xll.qlIndexFixing($AU$1,AP2309,TRUE,_xll.ohTrigger(Trigger,Trigger1M))</f>
        <v>1.3009387820957841E-2</v>
      </c>
    </row>
    <row r="2310" spans="41:46" ht="11.25" customHeight="1" x14ac:dyDescent="0.25">
      <c r="AO2310" s="159" t="s">
        <v>90</v>
      </c>
      <c r="AP2310" s="158">
        <f>_xll.qlInterestRateIndexFixingDate(Currency&amp;"ibor"&amp;Tenor,AQ2310,Trigger)</f>
        <v>55488</v>
      </c>
      <c r="AQ2310" s="158">
        <f>_xll.qlCalendarAdvance(Calendar,AQ2309,AO2310,"f",,Trigger)</f>
        <v>55492</v>
      </c>
      <c r="AR2310" s="158">
        <f>_xll.qlInterestRateIndexMaturity(Currency&amp;"ibor"&amp;Tenor,AQ2310,Trigger)</f>
        <v>55523</v>
      </c>
      <c r="AS2310" s="320">
        <f>_xll.qlIndexFixing($AC$5,AP2310,TRUE,_xll.ohTrigger(Trigger,Trigger1M))</f>
        <v>1.3436259110640546E-2</v>
      </c>
      <c r="AT2310" s="320">
        <f>_xll.qlIndexFixing($AU$1,AP2310,TRUE,_xll.ohTrigger(Trigger,Trigger1M))</f>
        <v>1.3003021256029944E-2</v>
      </c>
    </row>
    <row r="2311" spans="41:46" ht="11.25" customHeight="1" x14ac:dyDescent="0.25">
      <c r="AO2311" s="159" t="s">
        <v>90</v>
      </c>
      <c r="AP2311" s="158">
        <f>_xll.qlInterestRateIndexFixingDate(Currency&amp;"ibor"&amp;Tenor,AQ2311,Trigger)</f>
        <v>55495</v>
      </c>
      <c r="AQ2311" s="158">
        <f>_xll.qlCalendarAdvance(Calendar,AQ2310,AO2311,"f",,Trigger)</f>
        <v>55499</v>
      </c>
      <c r="AR2311" s="158">
        <f>_xll.qlInterestRateIndexMaturity(Currency&amp;"ibor"&amp;Tenor,AQ2311,Trigger)</f>
        <v>55530</v>
      </c>
      <c r="AS2311" s="320">
        <f>_xll.qlIndexFixing($AC$5,AP2311,TRUE,_xll.ohTrigger(Trigger,Trigger1M))</f>
        <v>1.343703936436798E-2</v>
      </c>
      <c r="AT2311" s="320">
        <f>_xll.qlIndexFixing($AU$1,AP2311,TRUE,_xll.ohTrigger(Trigger,Trigger1M))</f>
        <v>1.299684144245037E-2</v>
      </c>
    </row>
    <row r="2312" spans="41:46" ht="11.25" customHeight="1" x14ac:dyDescent="0.25">
      <c r="AO2312" s="159" t="s">
        <v>90</v>
      </c>
      <c r="AP2312" s="158">
        <f>_xll.qlInterestRateIndexFixingDate(Currency&amp;"ibor"&amp;Tenor,AQ2312,Trigger)</f>
        <v>55502</v>
      </c>
      <c r="AQ2312" s="158">
        <f>_xll.qlCalendarAdvance(Calendar,AQ2311,AO2312,"f",,Trigger)</f>
        <v>55506</v>
      </c>
      <c r="AR2312" s="158">
        <f>_xll.qlInterestRateIndexMaturity(Currency&amp;"ibor"&amp;Tenor,AQ2312,Trigger)</f>
        <v>55537</v>
      </c>
      <c r="AS2312" s="320">
        <f>_xll.qlIndexFixing($AC$5,AP2312,TRUE,_xll.ohTrigger(Trigger,Trigger1M))</f>
        <v>1.3437819618144407E-2</v>
      </c>
      <c r="AT2312" s="320">
        <f>_xll.qlIndexFixing($AU$1,AP2312,TRUE,_xll.ohTrigger(Trigger,Trigger1M))</f>
        <v>1.2990643002732742E-2</v>
      </c>
    </row>
    <row r="2313" spans="41:46" ht="11.25" customHeight="1" x14ac:dyDescent="0.25">
      <c r="AO2313" s="159" t="s">
        <v>90</v>
      </c>
      <c r="AP2313" s="158">
        <f>_xll.qlInterestRateIndexFixingDate(Currency&amp;"ibor"&amp;Tenor,AQ2313,Trigger)</f>
        <v>55508</v>
      </c>
      <c r="AQ2313" s="158">
        <f>_xll.qlCalendarAdvance(Calendar,AQ2312,AO2313,"f",,Trigger)</f>
        <v>55514</v>
      </c>
      <c r="AR2313" s="158">
        <f>_xll.qlInterestRateIndexMaturity(Currency&amp;"ibor"&amp;Tenor,AQ2313,Trigger)</f>
        <v>55547</v>
      </c>
      <c r="AS2313" s="320">
        <f>_xll.qlIndexFixing($AC$5,AP2313,TRUE,_xll.ohTrigger(Trigger,Trigger1M))</f>
        <v>1.3439324292828691E-2</v>
      </c>
      <c r="AT2313" s="320">
        <f>_xll.qlIndexFixing($AU$1,AP2313,TRUE,_xll.ohTrigger(Trigger,Trigger1M))</f>
        <v>1.2983112179021171E-2</v>
      </c>
    </row>
    <row r="2314" spans="41:46" ht="11.25" customHeight="1" x14ac:dyDescent="0.25">
      <c r="AO2314" s="159" t="s">
        <v>90</v>
      </c>
      <c r="AP2314" s="158">
        <f>_xll.qlInterestRateIndexFixingDate(Currency&amp;"ibor"&amp;Tenor,AQ2314,Trigger)</f>
        <v>55516</v>
      </c>
      <c r="AQ2314" s="158">
        <f>_xll.qlCalendarAdvance(Calendar,AQ2313,AO2314,"f",,Trigger)</f>
        <v>55521</v>
      </c>
      <c r="AR2314" s="158">
        <f>_xll.qlInterestRateIndexMaturity(Currency&amp;"ibor"&amp;Tenor,AQ2314,Trigger)</f>
        <v>55554</v>
      </c>
      <c r="AS2314" s="320">
        <f>_xll.qlIndexFixing($AC$5,AP2314,TRUE,_xll.ohTrigger(Trigger,Trigger1M))</f>
        <v>1.3440104604949064E-2</v>
      </c>
      <c r="AT2314" s="320">
        <f>_xll.qlIndexFixing($AU$1,AP2314,TRUE,_xll.ohTrigger(Trigger,Trigger1M))</f>
        <v>1.2976870646486723E-2</v>
      </c>
    </row>
    <row r="2315" spans="41:46" ht="11.25" customHeight="1" x14ac:dyDescent="0.25">
      <c r="AO2315" s="159" t="s">
        <v>90</v>
      </c>
      <c r="AP2315" s="158">
        <f>_xll.qlInterestRateIndexFixingDate(Currency&amp;"ibor"&amp;Tenor,AQ2315,Trigger)</f>
        <v>55526</v>
      </c>
      <c r="AQ2315" s="158">
        <f>_xll.qlCalendarAdvance(Calendar,AQ2314,AO2315,"f",,Trigger)</f>
        <v>55528</v>
      </c>
      <c r="AR2315" s="158">
        <f>_xll.qlInterestRateIndexMaturity(Currency&amp;"ibor"&amp;Tenor,AQ2315,Trigger)</f>
        <v>55561</v>
      </c>
      <c r="AS2315" s="320">
        <f>_xll.qlIndexFixing($AC$5,AP2315,TRUE,_xll.ohTrigger(Trigger,Trigger1M))</f>
        <v>1.3440884917127574E-2</v>
      </c>
      <c r="AT2315" s="320">
        <f>_xll.qlIndexFixing($AU$1,AP2315,TRUE,_xll.ohTrigger(Trigger,Trigger1M))</f>
        <v>1.2970610428024318E-2</v>
      </c>
    </row>
    <row r="2316" spans="41:46" ht="11.25" customHeight="1" x14ac:dyDescent="0.25">
      <c r="AO2316" s="159" t="s">
        <v>90</v>
      </c>
      <c r="AP2316" s="158">
        <f>_xll.qlInterestRateIndexFixingDate(Currency&amp;"ibor"&amp;Tenor,AQ2316,Trigger)</f>
        <v>55533</v>
      </c>
      <c r="AQ2316" s="158">
        <f>_xll.qlCalendarAdvance(Calendar,AQ2315,AO2316,"f",,Trigger)</f>
        <v>55535</v>
      </c>
      <c r="AR2316" s="158">
        <f>_xll.qlInterestRateIndexMaturity(Currency&amp;"ibor"&amp;Tenor,AQ2316,Trigger)</f>
        <v>55568</v>
      </c>
      <c r="AS2316" s="320">
        <f>_xll.qlIndexFixing($AC$5,AP2316,TRUE,_xll.ohTrigger(Trigger,Trigger1M))</f>
        <v>1.3441665229361795E-2</v>
      </c>
      <c r="AT2316" s="320">
        <f>_xll.qlIndexFixing($AU$1,AP2316,TRUE,_xll.ohTrigger(Trigger,Trigger1M))</f>
        <v>1.2964331505788837E-2</v>
      </c>
    </row>
    <row r="2317" spans="41:46" ht="11.25" customHeight="1" x14ac:dyDescent="0.25">
      <c r="AO2317" s="159" t="s">
        <v>90</v>
      </c>
      <c r="AP2317" s="158">
        <f>_xll.qlInterestRateIndexFixingDate(Currency&amp;"ibor"&amp;Tenor,AQ2317,Trigger)</f>
        <v>55540</v>
      </c>
      <c r="AQ2317" s="158">
        <f>_xll.qlCalendarAdvance(Calendar,AQ2316,AO2317,"f",,Trigger)</f>
        <v>55542</v>
      </c>
      <c r="AR2317" s="158">
        <f>_xll.qlInterestRateIndexMaturity(Currency&amp;"ibor"&amp;Tenor,AQ2317,Trigger)</f>
        <v>55575</v>
      </c>
      <c r="AS2317" s="320">
        <f>_xll.qlIndexFixing($AC$5,AP2317,TRUE,_xll.ohTrigger(Trigger,Trigger1M))</f>
        <v>1.3442445541651729E-2</v>
      </c>
      <c r="AT2317" s="320">
        <f>_xll.qlIndexFixing($AU$1,AP2317,TRUE,_xll.ohTrigger(Trigger,Trigger1M))</f>
        <v>1.2958033861920628E-2</v>
      </c>
    </row>
    <row r="2318" spans="41:46" ht="11.25" customHeight="1" x14ac:dyDescent="0.25">
      <c r="AO2318" s="159" t="s">
        <v>90</v>
      </c>
      <c r="AP2318" s="158">
        <f>_xll.qlInterestRateIndexFixingDate(Currency&amp;"ibor"&amp;Tenor,AQ2318,Trigger)</f>
        <v>55547</v>
      </c>
      <c r="AQ2318" s="158">
        <f>_xll.qlCalendarAdvance(Calendar,AQ2317,AO2318,"f",,Trigger)</f>
        <v>55549</v>
      </c>
      <c r="AR2318" s="158">
        <f>_xll.qlInterestRateIndexMaturity(Currency&amp;"ibor"&amp;Tenor,AQ2318,Trigger)</f>
        <v>55578</v>
      </c>
      <c r="AS2318" s="320">
        <f>_xll.qlIndexFixing($AC$5,AP2318,TRUE,_xll.ohTrigger(Trigger,Trigger1M))</f>
        <v>1.344199940119507E-2</v>
      </c>
      <c r="AT2318" s="320">
        <f>_xll.qlIndexFixing($AU$1,AP2318,TRUE,_xll.ohTrigger(Trigger,Trigger1M))</f>
        <v>1.2952596253240058E-2</v>
      </c>
    </row>
    <row r="2319" spans="41:46" ht="11.25" customHeight="1" x14ac:dyDescent="0.25">
      <c r="AO2319" s="159" t="s">
        <v>90</v>
      </c>
      <c r="AP2319" s="158">
        <f>_xll.qlInterestRateIndexFixingDate(Currency&amp;"ibor"&amp;Tenor,AQ2319,Trigger)</f>
        <v>55554</v>
      </c>
      <c r="AQ2319" s="158">
        <f>_xll.qlCalendarAdvance(Calendar,AQ2318,AO2319,"f",,Trigger)</f>
        <v>55556</v>
      </c>
      <c r="AR2319" s="158">
        <f>_xll.qlInterestRateIndexMaturity(Currency&amp;"ibor"&amp;Tenor,AQ2319,Trigger)</f>
        <v>55585</v>
      </c>
      <c r="AS2319" s="320">
        <f>_xll.qlIndexFixing($AC$5,AP2319,TRUE,_xll.ohTrigger(Trigger,Trigger1M))</f>
        <v>1.3442779597105705E-2</v>
      </c>
      <c r="AT2319" s="320">
        <f>_xll.qlIndexFixing($AU$1,AP2319,TRUE,_xll.ohTrigger(Trigger,Trigger1M))</f>
        <v>1.2946267387598845E-2</v>
      </c>
    </row>
    <row r="2320" spans="41:46" ht="11.25" customHeight="1" x14ac:dyDescent="0.25">
      <c r="AO2320" s="159" t="s">
        <v>90</v>
      </c>
      <c r="AP2320" s="158">
        <f>_xll.qlInterestRateIndexFixingDate(Currency&amp;"ibor"&amp;Tenor,AQ2320,Trigger)</f>
        <v>55561</v>
      </c>
      <c r="AQ2320" s="158">
        <f>_xll.qlCalendarAdvance(Calendar,AQ2319,AO2320,"f",,Trigger)</f>
        <v>55563</v>
      </c>
      <c r="AR2320" s="158">
        <f>_xll.qlInterestRateIndexMaturity(Currency&amp;"ibor"&amp;Tenor,AQ2320,Trigger)</f>
        <v>55592</v>
      </c>
      <c r="AS2320" s="320">
        <f>_xll.qlIndexFixing($AC$5,AP2320,TRUE,_xll.ohTrigger(Trigger,Trigger1M))</f>
        <v>1.3443559793065956E-2</v>
      </c>
      <c r="AT2320" s="320">
        <f>_xll.qlIndexFixing($AU$1,AP2320,TRUE,_xll.ohTrigger(Trigger,Trigger1M))</f>
        <v>1.293991975412896E-2</v>
      </c>
    </row>
    <row r="2321" spans="41:46" ht="11.25" customHeight="1" x14ac:dyDescent="0.25">
      <c r="AO2321" s="159" t="s">
        <v>90</v>
      </c>
      <c r="AP2321" s="158">
        <f>_xll.qlInterestRateIndexFixingDate(Currency&amp;"ibor"&amp;Tenor,AQ2321,Trigger)</f>
        <v>55568</v>
      </c>
      <c r="AQ2321" s="158">
        <f>_xll.qlCalendarAdvance(Calendar,AQ2320,AO2321,"f",,Trigger)</f>
        <v>55570</v>
      </c>
      <c r="AR2321" s="158">
        <f>_xll.qlInterestRateIndexMaturity(Currency&amp;"ibor"&amp;Tenor,AQ2321,Trigger)</f>
        <v>55599</v>
      </c>
      <c r="AS2321" s="320">
        <f>_xll.qlIndexFixing($AC$5,AP2321,TRUE,_xll.ohTrigger(Trigger,Trigger1M))</f>
        <v>1.344433998907031E-2</v>
      </c>
      <c r="AT2321" s="320">
        <f>_xll.qlIndexFixing($AU$1,AP2321,TRUE,_xll.ohTrigger(Trigger,Trigger1M))</f>
        <v>1.29335533349771E-2</v>
      </c>
    </row>
    <row r="2322" spans="41:46" ht="11.25" customHeight="1" x14ac:dyDescent="0.25">
      <c r="AO2322" s="159" t="s">
        <v>90</v>
      </c>
      <c r="AP2322" s="158">
        <f>_xll.qlInterestRateIndexFixingDate(Currency&amp;"ibor"&amp;Tenor,AQ2322,Trigger)</f>
        <v>55575</v>
      </c>
      <c r="AQ2322" s="158">
        <f>_xll.qlCalendarAdvance(Calendar,AQ2321,AO2322,"f",,Trigger)</f>
        <v>55577</v>
      </c>
      <c r="AR2322" s="158">
        <f>_xll.qlInterestRateIndexMaturity(Currency&amp;"ibor"&amp;Tenor,AQ2322,Trigger)</f>
        <v>55606</v>
      </c>
      <c r="AS2322" s="320">
        <f>_xll.qlIndexFixing($AC$5,AP2322,TRUE,_xll.ohTrigger(Trigger,Trigger1M))</f>
        <v>1.3445120185127035E-2</v>
      </c>
      <c r="AT2322" s="320">
        <f>_xll.qlIndexFixing($AU$1,AP2322,TRUE,_xll.ohTrigger(Trigger,Trigger1M))</f>
        <v>1.292716811228996E-2</v>
      </c>
    </row>
    <row r="2323" spans="41:46" ht="11.25" customHeight="1" x14ac:dyDescent="0.25">
      <c r="AO2323" s="159" t="s">
        <v>90</v>
      </c>
      <c r="AP2323" s="158">
        <f>_xll.qlInterestRateIndexFixingDate(Currency&amp;"ibor"&amp;Tenor,AQ2323,Trigger)</f>
        <v>55582</v>
      </c>
      <c r="AQ2323" s="158">
        <f>_xll.qlCalendarAdvance(Calendar,AQ2322,AO2323,"f",,Trigger)</f>
        <v>55584</v>
      </c>
      <c r="AR2323" s="158">
        <f>_xll.qlInterestRateIndexMaturity(Currency&amp;"ibor"&amp;Tenor,AQ2323,Trigger)</f>
        <v>55617</v>
      </c>
      <c r="AS2323" s="320">
        <f>_xll.qlIndexFixing($AC$5,AP2323,TRUE,_xll.ohTrigger(Trigger,Trigger1M))</f>
        <v>1.3447127416561309E-2</v>
      </c>
      <c r="AT2323" s="320">
        <f>_xll.qlIndexFixing($AU$1,AP2323,TRUE,_xll.ohTrigger(Trigger,Trigger1M))</f>
        <v>1.2919853844884215E-2</v>
      </c>
    </row>
    <row r="2324" spans="41:46" ht="11.25" customHeight="1" x14ac:dyDescent="0.25">
      <c r="AO2324" s="159" t="s">
        <v>90</v>
      </c>
      <c r="AP2324" s="158">
        <f>_xll.qlInterestRateIndexFixingDate(Currency&amp;"ibor"&amp;Tenor,AQ2324,Trigger)</f>
        <v>55589</v>
      </c>
      <c r="AQ2324" s="158">
        <f>_xll.qlCalendarAdvance(Calendar,AQ2323,AO2324,"f",,Trigger)</f>
        <v>55591</v>
      </c>
      <c r="AR2324" s="158">
        <f>_xll.qlInterestRateIndexMaturity(Currency&amp;"ibor"&amp;Tenor,AQ2324,Trigger)</f>
        <v>55624</v>
      </c>
      <c r="AS2324" s="320">
        <f>_xll.qlIndexFixing($AC$5,AP2324,TRUE,_xll.ohTrigger(Trigger,Trigger1M))</f>
        <v>1.3447907729238814E-2</v>
      </c>
      <c r="AT2324" s="320">
        <f>_xll.qlIndexFixing($AU$1,AP2324,TRUE,_xll.ohTrigger(Trigger,Trigger1M))</f>
        <v>1.2913424649802446E-2</v>
      </c>
    </row>
    <row r="2325" spans="41:46" ht="11.25" customHeight="1" x14ac:dyDescent="0.25">
      <c r="AO2325" s="159" t="s">
        <v>90</v>
      </c>
      <c r="AP2325" s="158">
        <f>_xll.qlInterestRateIndexFixingDate(Currency&amp;"ibor"&amp;Tenor,AQ2325,Trigger)</f>
        <v>55596</v>
      </c>
      <c r="AQ2325" s="158">
        <f>_xll.qlCalendarAdvance(Calendar,AQ2324,AO2325,"f",,Trigger)</f>
        <v>55598</v>
      </c>
      <c r="AR2325" s="158">
        <f>_xll.qlInterestRateIndexMaturity(Currency&amp;"ibor"&amp;Tenor,AQ2325,Trigger)</f>
        <v>55632</v>
      </c>
      <c r="AS2325" s="320">
        <f>_xll.qlIndexFixing($AC$5,AP2325,TRUE,_xll.ohTrigger(Trigger,Trigger1M))</f>
        <v>1.3448994885102754E-2</v>
      </c>
      <c r="AT2325" s="320">
        <f>_xll.qlIndexFixing($AU$1,AP2325,TRUE,_xll.ohTrigger(Trigger,Trigger1M))</f>
        <v>1.2906745486277656E-2</v>
      </c>
    </row>
    <row r="2326" spans="41:46" ht="11.25" customHeight="1" x14ac:dyDescent="0.25">
      <c r="AO2326" s="159" t="s">
        <v>90</v>
      </c>
      <c r="AP2326" s="158">
        <f>_xll.qlInterestRateIndexFixingDate(Currency&amp;"ibor"&amp;Tenor,AQ2326,Trigger)</f>
        <v>55603</v>
      </c>
      <c r="AQ2326" s="158">
        <f>_xll.qlCalendarAdvance(Calendar,AQ2325,AO2326,"f",,Trigger)</f>
        <v>55605</v>
      </c>
      <c r="AR2326" s="158">
        <f>_xll.qlInterestRateIndexMaturity(Currency&amp;"ibor"&amp;Tenor,AQ2326,Trigger)</f>
        <v>55638</v>
      </c>
      <c r="AS2326" s="320">
        <f>_xll.qlIndexFixing($AC$5,AP2326,TRUE,_xll.ohTrigger(Trigger,Trigger1M))</f>
        <v>1.3449468354765803E-2</v>
      </c>
      <c r="AT2326" s="320">
        <f>_xll.qlIndexFixing($AU$1,AP2326,TRUE,_xll.ohTrigger(Trigger,Trigger1M))</f>
        <v>1.2900509648494046E-2</v>
      </c>
    </row>
    <row r="2327" spans="41:46" ht="11.25" customHeight="1" x14ac:dyDescent="0.25">
      <c r="AO2327" s="159" t="s">
        <v>90</v>
      </c>
      <c r="AP2327" s="158">
        <f>_xll.qlInterestRateIndexFixingDate(Currency&amp;"ibor"&amp;Tenor,AQ2327,Trigger)</f>
        <v>55610</v>
      </c>
      <c r="AQ2327" s="158">
        <f>_xll.qlCalendarAdvance(Calendar,AQ2326,AO2327,"f",,Trigger)</f>
        <v>55612</v>
      </c>
      <c r="AR2327" s="158">
        <f>_xll.qlInterestRateIndexMaturity(Currency&amp;"ibor"&amp;Tenor,AQ2327,Trigger)</f>
        <v>55642</v>
      </c>
      <c r="AS2327" s="320">
        <f>_xll.qlIndexFixing($AC$5,AP2327,TRUE,_xll.ohTrigger(Trigger,Trigger1M))</f>
        <v>1.3449328025890495E-2</v>
      </c>
      <c r="AT2327" s="320">
        <f>_xll.qlIndexFixing($AU$1,AP2327,TRUE,_xll.ohTrigger(Trigger,Trigger1M))</f>
        <v>1.2894725677308649E-2</v>
      </c>
    </row>
    <row r="2328" spans="41:46" ht="11.25" customHeight="1" x14ac:dyDescent="0.25">
      <c r="AO2328" s="159" t="s">
        <v>90</v>
      </c>
      <c r="AP2328" s="158">
        <f>_xll.qlInterestRateIndexFixingDate(Currency&amp;"ibor"&amp;Tenor,AQ2328,Trigger)</f>
        <v>55617</v>
      </c>
      <c r="AQ2328" s="158">
        <f>_xll.qlCalendarAdvance(Calendar,AQ2327,AO2328,"f",,Trigger)</f>
        <v>55619</v>
      </c>
      <c r="AR2328" s="158">
        <f>_xll.qlInterestRateIndexMaturity(Currency&amp;"ibor"&amp;Tenor,AQ2328,Trigger)</f>
        <v>55649</v>
      </c>
      <c r="AS2328" s="320">
        <f>_xll.qlIndexFixing($AC$5,AP2328,TRUE,_xll.ohTrigger(Trigger,Trigger1M))</f>
        <v>1.345010825137738E-2</v>
      </c>
      <c r="AT2328" s="320">
        <f>_xll.qlIndexFixing($AU$1,AP2328,TRUE,_xll.ohTrigger(Trigger,Trigger1M))</f>
        <v>1.2888225673581388E-2</v>
      </c>
    </row>
    <row r="2329" spans="41:46" ht="11.25" customHeight="1" x14ac:dyDescent="0.25">
      <c r="AO2329" s="159" t="s">
        <v>90</v>
      </c>
      <c r="AP2329" s="158">
        <f>_xll.qlInterestRateIndexFixingDate(Currency&amp;"ibor"&amp;Tenor,AQ2329,Trigger)</f>
        <v>55624</v>
      </c>
      <c r="AQ2329" s="158">
        <f>_xll.qlCalendarAdvance(Calendar,AQ2328,AO2329,"f",,Trigger)</f>
        <v>55626</v>
      </c>
      <c r="AR2329" s="158">
        <f>_xll.qlInterestRateIndexMaturity(Currency&amp;"ibor"&amp;Tenor,AQ2329,Trigger)</f>
        <v>55656</v>
      </c>
      <c r="AS2329" s="320">
        <f>_xll.qlIndexFixing($AC$5,AP2329,TRUE,_xll.ohTrigger(Trigger,Trigger1M))</f>
        <v>1.3408131500574072E-2</v>
      </c>
      <c r="AT2329" s="320">
        <f>_xll.qlIndexFixing($AU$1,AP2329,TRUE,_xll.ohTrigger(Trigger,Trigger1M))</f>
        <v>1.2881706739527488E-2</v>
      </c>
    </row>
    <row r="2330" spans="41:46" ht="11.25" customHeight="1" x14ac:dyDescent="0.25">
      <c r="AO2330" s="159" t="s">
        <v>90</v>
      </c>
      <c r="AP2330" s="158">
        <f>_xll.qlInterestRateIndexFixingDate(Currency&amp;"ibor"&amp;Tenor,AQ2330,Trigger)</f>
        <v>55627</v>
      </c>
      <c r="AQ2330" s="158">
        <f>_xll.qlCalendarAdvance(Calendar,AQ2329,AO2330,"f",,Trigger)</f>
        <v>55633</v>
      </c>
      <c r="AR2330" s="158">
        <f>_xll.qlInterestRateIndexMaturity(Currency&amp;"ibor"&amp;Tenor,AQ2330,Trigger)</f>
        <v>55663</v>
      </c>
      <c r="AS2330" s="320">
        <f>_xll.qlIndexFixing($AC$5,AP2330,TRUE,_xll.ohTrigger(Trigger,Trigger1M))</f>
        <v>1.3309072239681363E-2</v>
      </c>
      <c r="AT2330" s="320">
        <f>_xll.qlIndexFixing($AU$1,AP2330,TRUE,_xll.ohTrigger(Trigger,Trigger1M))</f>
        <v>1.287516885729989E-2</v>
      </c>
    </row>
    <row r="2331" spans="41:46" ht="11.25" customHeight="1" x14ac:dyDescent="0.25">
      <c r="AO2331" s="159" t="s">
        <v>90</v>
      </c>
      <c r="AP2331" s="158">
        <f>_xll.qlInterestRateIndexFixingDate(Currency&amp;"ibor"&amp;Tenor,AQ2331,Trigger)</f>
        <v>55638</v>
      </c>
      <c r="AQ2331" s="158">
        <f>_xll.qlCalendarAdvance(Calendar,AQ2330,AO2331,"f",,Trigger)</f>
        <v>55641</v>
      </c>
      <c r="AR2331" s="158">
        <f>_xll.qlInterestRateIndexMaturity(Currency&amp;"ibor"&amp;Tenor,AQ2331,Trigger)</f>
        <v>55673</v>
      </c>
      <c r="AS2331" s="320">
        <f>_xll.qlIndexFixing($AC$5,AP2331,TRUE,_xll.ohTrigger(Trigger,Trigger1M))</f>
        <v>1.318558993945923E-2</v>
      </c>
      <c r="AT2331" s="320">
        <f>_xll.qlIndexFixing($AU$1,AP2331,TRUE,_xll.ohTrigger(Trigger,Trigger1M))</f>
        <v>1.2867192850779807E-2</v>
      </c>
    </row>
    <row r="2332" spans="41:46" ht="11.25" customHeight="1" x14ac:dyDescent="0.25">
      <c r="AO2332" s="159" t="s">
        <v>90</v>
      </c>
      <c r="AP2332" s="158">
        <f>_xll.qlInterestRateIndexFixingDate(Currency&amp;"ibor"&amp;Tenor,AQ2332,Trigger)</f>
        <v>55646</v>
      </c>
      <c r="AQ2332" s="158">
        <f>_xll.qlCalendarAdvance(Calendar,AQ2331,AO2332,"f",,Trigger)</f>
        <v>55648</v>
      </c>
      <c r="AR2332" s="158">
        <f>_xll.qlInterestRateIndexMaturity(Currency&amp;"ibor"&amp;Tenor,AQ2332,Trigger)</f>
        <v>55680</v>
      </c>
      <c r="AS2332" s="320">
        <f>_xll.qlIndexFixing($AC$5,AP2332,TRUE,_xll.ohTrigger(Trigger,Trigger1M))</f>
        <v>1.3092530352288023E-2</v>
      </c>
      <c r="AT2332" s="320">
        <f>_xll.qlIndexFixing($AU$1,AP2332,TRUE,_xll.ohTrigger(Trigger,Trigger1M))</f>
        <v>1.2860611119437371E-2</v>
      </c>
    </row>
    <row r="2333" spans="41:46" ht="11.25" customHeight="1" x14ac:dyDescent="0.25">
      <c r="AO2333" s="159" t="s">
        <v>90</v>
      </c>
      <c r="AP2333" s="158">
        <f>_xll.qlInterestRateIndexFixingDate(Currency&amp;"ibor"&amp;Tenor,AQ2333,Trigger)</f>
        <v>55653</v>
      </c>
      <c r="AQ2333" s="158">
        <f>_xll.qlCalendarAdvance(Calendar,AQ2332,AO2333,"f",,Trigger)</f>
        <v>55655</v>
      </c>
      <c r="AR2333" s="158">
        <f>_xll.qlInterestRateIndexMaturity(Currency&amp;"ibor"&amp;Tenor,AQ2333,Trigger)</f>
        <v>55687</v>
      </c>
      <c r="AS2333" s="320">
        <f>_xll.qlIndexFixing($AC$5,AP2333,TRUE,_xll.ohTrigger(Trigger,Trigger1M))</f>
        <v>1.3026096815199062E-2</v>
      </c>
      <c r="AT2333" s="320">
        <f>_xll.qlIndexFixing($AU$1,AP2333,TRUE,_xll.ohTrigger(Trigger,Trigger1M))</f>
        <v>1.2854010380149716E-2</v>
      </c>
    </row>
    <row r="2334" spans="41:46" ht="11.25" customHeight="1" x14ac:dyDescent="0.25">
      <c r="AO2334" s="159" t="s">
        <v>90</v>
      </c>
      <c r="AP2334" s="158">
        <f>_xll.qlInterestRateIndexFixingDate(Currency&amp;"ibor"&amp;Tenor,AQ2334,Trigger)</f>
        <v>55660</v>
      </c>
      <c r="AQ2334" s="158">
        <f>_xll.qlCalendarAdvance(Calendar,AQ2333,AO2334,"f",,Trigger)</f>
        <v>55662</v>
      </c>
      <c r="AR2334" s="158">
        <f>_xll.qlInterestRateIndexMaturity(Currency&amp;"ibor"&amp;Tenor,AQ2334,Trigger)</f>
        <v>55694</v>
      </c>
      <c r="AS2334" s="320">
        <f>_xll.qlIndexFixing($AC$5,AP2334,TRUE,_xll.ohTrigger(Trigger,Trigger1M))</f>
        <v>1.302643430268452E-2</v>
      </c>
      <c r="AT2334" s="320">
        <f>_xll.qlIndexFixing($AU$1,AP2334,TRUE,_xll.ohTrigger(Trigger,Trigger1M))</f>
        <v>1.2847390615073617E-2</v>
      </c>
    </row>
    <row r="2335" spans="41:46" ht="11.25" customHeight="1" x14ac:dyDescent="0.25">
      <c r="AO2335" s="159" t="s">
        <v>90</v>
      </c>
      <c r="AP2335" s="158">
        <f>_xll.qlInterestRateIndexFixingDate(Currency&amp;"ibor"&amp;Tenor,AQ2335,Trigger)</f>
        <v>55667</v>
      </c>
      <c r="AQ2335" s="158">
        <f>_xll.qlCalendarAdvance(Calendar,AQ2334,AO2335,"f",,Trigger)</f>
        <v>55669</v>
      </c>
      <c r="AR2335" s="158">
        <f>_xll.qlInterestRateIndexMaturity(Currency&amp;"ibor"&amp;Tenor,AQ2335,Trigger)</f>
        <v>55698</v>
      </c>
      <c r="AS2335" s="320">
        <f>_xll.qlIndexFixing($AC$5,AP2335,TRUE,_xll.ohTrigger(Trigger,Trigger1M))</f>
        <v>1.3025992707663194E-2</v>
      </c>
      <c r="AT2335" s="320">
        <f>_xll.qlIndexFixing($AU$1,AP2335,TRUE,_xll.ohTrigger(Trigger,Trigger1M))</f>
        <v>1.2841492091143375E-2</v>
      </c>
    </row>
    <row r="2336" spans="41:46" ht="11.25" customHeight="1" x14ac:dyDescent="0.25">
      <c r="AO2336" s="159" t="s">
        <v>90</v>
      </c>
      <c r="AP2336" s="158">
        <f>_xll.qlInterestRateIndexFixingDate(Currency&amp;"ibor"&amp;Tenor,AQ2336,Trigger)</f>
        <v>55674</v>
      </c>
      <c r="AQ2336" s="158">
        <f>_xll.qlCalendarAdvance(Calendar,AQ2335,AO2336,"f",,Trigger)</f>
        <v>55676</v>
      </c>
      <c r="AR2336" s="158">
        <f>_xll.qlInterestRateIndexMaturity(Currency&amp;"ibor"&amp;Tenor,AQ2336,Trigger)</f>
        <v>55708</v>
      </c>
      <c r="AS2336" s="320">
        <f>_xll.qlIndexFixing($AC$5,AP2336,TRUE,_xll.ohTrigger(Trigger,Trigger1M))</f>
        <v>1.3027109277690407E-2</v>
      </c>
      <c r="AT2336" s="320">
        <f>_xll.qlIndexFixing($AU$1,AP2336,TRUE,_xll.ohTrigger(Trigger,Trigger1M))</f>
        <v>1.2834093936150703E-2</v>
      </c>
    </row>
    <row r="2337" spans="41:46" ht="11.25" customHeight="1" x14ac:dyDescent="0.25">
      <c r="AO2337" s="159" t="s">
        <v>90</v>
      </c>
      <c r="AP2337" s="158">
        <f>_xll.qlInterestRateIndexFixingDate(Currency&amp;"ibor"&amp;Tenor,AQ2337,Trigger)</f>
        <v>55681</v>
      </c>
      <c r="AQ2337" s="158">
        <f>_xll.qlCalendarAdvance(Calendar,AQ2336,AO2337,"f",,Trigger)</f>
        <v>55683</v>
      </c>
      <c r="AR2337" s="158">
        <f>_xll.qlInterestRateIndexMaturity(Currency&amp;"ibor"&amp;Tenor,AQ2337,Trigger)</f>
        <v>55715</v>
      </c>
      <c r="AS2337" s="320">
        <f>_xll.qlIndexFixing($AC$5,AP2337,TRUE,_xll.ohTrigger(Trigger,Trigger1M))</f>
        <v>1.3027446765205841E-2</v>
      </c>
      <c r="AT2337" s="320">
        <f>_xll.qlIndexFixing($AU$1,AP2337,TRUE,_xll.ohTrigger(Trigger,Trigger1M))</f>
        <v>1.2827416986607443E-2</v>
      </c>
    </row>
    <row r="2338" spans="41:46" ht="11.25" customHeight="1" x14ac:dyDescent="0.25">
      <c r="AO2338" s="159" t="s">
        <v>90</v>
      </c>
      <c r="AP2338" s="158">
        <f>_xll.qlInterestRateIndexFixingDate(Currency&amp;"ibor"&amp;Tenor,AQ2338,Trigger)</f>
        <v>55688</v>
      </c>
      <c r="AQ2338" s="158">
        <f>_xll.qlCalendarAdvance(Calendar,AQ2337,AO2338,"f",,Trigger)</f>
        <v>55690</v>
      </c>
      <c r="AR2338" s="158">
        <f>_xll.qlInterestRateIndexMaturity(Currency&amp;"ibor"&amp;Tenor,AQ2338,Trigger)</f>
        <v>55722</v>
      </c>
      <c r="AS2338" s="320">
        <f>_xll.qlIndexFixing($AC$5,AP2338,TRUE,_xll.ohTrigger(Trigger,Trigger1M))</f>
        <v>1.3027784252731267E-2</v>
      </c>
      <c r="AT2338" s="320">
        <f>_xll.qlIndexFixing($AU$1,AP2338,TRUE,_xll.ohTrigger(Trigger,Trigger1M))</f>
        <v>1.2820720939875352E-2</v>
      </c>
    </row>
    <row r="2339" spans="41:46" ht="11.25" customHeight="1" x14ac:dyDescent="0.25">
      <c r="AO2339" s="159" t="s">
        <v>90</v>
      </c>
      <c r="AP2339" s="158">
        <f>_xll.qlInterestRateIndexFixingDate(Currency&amp;"ibor"&amp;Tenor,AQ2339,Trigger)</f>
        <v>55695</v>
      </c>
      <c r="AQ2339" s="158">
        <f>_xll.qlCalendarAdvance(Calendar,AQ2338,AO2339,"f",,Trigger)</f>
        <v>55697</v>
      </c>
      <c r="AR2339" s="158">
        <f>_xll.qlInterestRateIndexMaturity(Currency&amp;"ibor"&amp;Tenor,AQ2339,Trigger)</f>
        <v>55729</v>
      </c>
      <c r="AS2339" s="320">
        <f>_xll.qlIndexFixing($AC$5,AP2339,TRUE,_xll.ohTrigger(Trigger,Trigger1M))</f>
        <v>1.3028121740269183E-2</v>
      </c>
      <c r="AT2339" s="320">
        <f>_xll.qlIndexFixing($AU$1,AP2339,TRUE,_xll.ohTrigger(Trigger,Trigger1M))</f>
        <v>1.2814005778108706E-2</v>
      </c>
    </row>
    <row r="2340" spans="41:46" ht="11.25" customHeight="1" x14ac:dyDescent="0.25">
      <c r="AO2340" s="159" t="s">
        <v>90</v>
      </c>
      <c r="AP2340" s="158">
        <f>_xll.qlInterestRateIndexFixingDate(Currency&amp;"ibor"&amp;Tenor,AQ2340,Trigger)</f>
        <v>55702</v>
      </c>
      <c r="AQ2340" s="158">
        <f>_xll.qlCalendarAdvance(Calendar,AQ2339,AO2340,"f",,Trigger)</f>
        <v>55704</v>
      </c>
      <c r="AR2340" s="158">
        <f>_xll.qlInterestRateIndexMaturity(Currency&amp;"ibor"&amp;Tenor,AQ2340,Trigger)</f>
        <v>55736</v>
      </c>
      <c r="AS2340" s="320">
        <f>_xll.qlIndexFixing($AC$5,AP2340,TRUE,_xll.ohTrigger(Trigger,Trigger1M))</f>
        <v>1.3028459227817091E-2</v>
      </c>
      <c r="AT2340" s="320">
        <f>_xll.qlIndexFixing($AU$1,AP2340,TRUE,_xll.ohTrigger(Trigger,Trigger1M))</f>
        <v>1.280727148346178E-2</v>
      </c>
    </row>
    <row r="2341" spans="41:46" ht="11.25" customHeight="1" x14ac:dyDescent="0.25">
      <c r="AO2341" s="159" t="s">
        <v>90</v>
      </c>
      <c r="AP2341" s="158">
        <f>_xll.qlInterestRateIndexFixingDate(Currency&amp;"ibor"&amp;Tenor,AQ2341,Trigger)</f>
        <v>55709</v>
      </c>
      <c r="AQ2341" s="158">
        <f>_xll.qlCalendarAdvance(Calendar,AQ2340,AO2341,"f",,Trigger)</f>
        <v>55711</v>
      </c>
      <c r="AR2341" s="158">
        <f>_xll.qlInterestRateIndexMaturity(Currency&amp;"ibor"&amp;Tenor,AQ2341,Trigger)</f>
        <v>55743</v>
      </c>
      <c r="AS2341" s="320">
        <f>_xll.qlIndexFixing($AC$5,AP2341,TRUE,_xll.ohTrigger(Trigger,Trigger1M))</f>
        <v>1.3028796715374991E-2</v>
      </c>
      <c r="AT2341" s="320">
        <f>_xll.qlIndexFixing($AU$1,AP2341,TRUE,_xll.ohTrigger(Trigger,Trigger1M))</f>
        <v>1.2800518038081354E-2</v>
      </c>
    </row>
    <row r="2342" spans="41:46" ht="11.25" customHeight="1" x14ac:dyDescent="0.25">
      <c r="AO2342" s="159" t="s">
        <v>90</v>
      </c>
      <c r="AP2342" s="158">
        <f>_xll.qlInterestRateIndexFixingDate(Currency&amp;"ibor"&amp;Tenor,AQ2342,Trigger)</f>
        <v>55716</v>
      </c>
      <c r="AQ2342" s="158">
        <f>_xll.qlCalendarAdvance(Calendar,AQ2341,AO2342,"f",,Trigger)</f>
        <v>55718</v>
      </c>
      <c r="AR2342" s="158">
        <f>_xll.qlInterestRateIndexMaturity(Currency&amp;"ibor"&amp;Tenor,AQ2342,Trigger)</f>
        <v>55750</v>
      </c>
      <c r="AS2342" s="320">
        <f>_xll.qlIndexFixing($AC$5,AP2342,TRUE,_xll.ohTrigger(Trigger,Trigger1M))</f>
        <v>1.3029134202942882E-2</v>
      </c>
      <c r="AT2342" s="320">
        <f>_xll.qlIndexFixing($AU$1,AP2342,TRUE,_xll.ohTrigger(Trigger,Trigger1M))</f>
        <v>1.2793745424124203E-2</v>
      </c>
    </row>
    <row r="2343" spans="41:46" ht="11.25" customHeight="1" x14ac:dyDescent="0.25">
      <c r="AO2343" s="159" t="s">
        <v>90</v>
      </c>
      <c r="AP2343" s="158">
        <f>_xll.qlInterestRateIndexFixingDate(Currency&amp;"ibor"&amp;Tenor,AQ2343,Trigger)</f>
        <v>55723</v>
      </c>
      <c r="AQ2343" s="158">
        <f>_xll.qlCalendarAdvance(Calendar,AQ2342,AO2343,"f",,Trigger)</f>
        <v>55725</v>
      </c>
      <c r="AR2343" s="158">
        <f>_xll.qlInterestRateIndexMaturity(Currency&amp;"ibor"&amp;Tenor,AQ2343,Trigger)</f>
        <v>55757</v>
      </c>
      <c r="AS2343" s="320">
        <f>_xll.qlIndexFixing($AC$5,AP2343,TRUE,_xll.ohTrigger(Trigger,Trigger1M))</f>
        <v>1.3029471690518268E-2</v>
      </c>
      <c r="AT2343" s="320">
        <f>_xll.qlIndexFixing($AU$1,AP2343,TRUE,_xll.ohTrigger(Trigger,Trigger1M))</f>
        <v>1.2786953623742103E-2</v>
      </c>
    </row>
    <row r="2344" spans="41:46" ht="11.25" customHeight="1" x14ac:dyDescent="0.25">
      <c r="AO2344" s="159" t="s">
        <v>90</v>
      </c>
      <c r="AP2344" s="158">
        <f>_xll.qlInterestRateIndexFixingDate(Currency&amp;"ibor"&amp;Tenor,AQ2344,Trigger)</f>
        <v>55730</v>
      </c>
      <c r="AQ2344" s="158">
        <f>_xll.qlCalendarAdvance(Calendar,AQ2343,AO2344,"f",,Trigger)</f>
        <v>55732</v>
      </c>
      <c r="AR2344" s="158">
        <f>_xll.qlInterestRateIndexMaturity(Currency&amp;"ibor"&amp;Tenor,AQ2344,Trigger)</f>
        <v>55764</v>
      </c>
      <c r="AS2344" s="320">
        <f>_xll.qlIndexFixing($AC$5,AP2344,TRUE,_xll.ohTrigger(Trigger,Trigger1M))</f>
        <v>1.3029809178106144E-2</v>
      </c>
      <c r="AT2344" s="320">
        <f>_xll.qlIndexFixing($AU$1,AP2344,TRUE,_xll.ohTrigger(Trigger,Trigger1M))</f>
        <v>1.2780142619086832E-2</v>
      </c>
    </row>
    <row r="2345" spans="41:46" ht="11.25" customHeight="1" x14ac:dyDescent="0.25">
      <c r="AO2345" s="159" t="s">
        <v>90</v>
      </c>
      <c r="AP2345" s="158">
        <f>_xll.qlInterestRateIndexFixingDate(Currency&amp;"ibor"&amp;Tenor,AQ2345,Trigger)</f>
        <v>55737</v>
      </c>
      <c r="AQ2345" s="158">
        <f>_xll.qlCalendarAdvance(Calendar,AQ2344,AO2345,"f",,Trigger)</f>
        <v>55739</v>
      </c>
      <c r="AR2345" s="158">
        <f>_xll.qlInterestRateIndexMaturity(Currency&amp;"ibor"&amp;Tenor,AQ2345,Trigger)</f>
        <v>55771</v>
      </c>
      <c r="AS2345" s="320">
        <f>_xll.qlIndexFixing($AC$5,AP2345,TRUE,_xll.ohTrigger(Trigger,Trigger1M))</f>
        <v>1.3030146665701514E-2</v>
      </c>
      <c r="AT2345" s="320">
        <f>_xll.qlIndexFixing($AU$1,AP2345,TRUE,_xll.ohTrigger(Trigger,Trigger1M))</f>
        <v>1.2773312392307667E-2</v>
      </c>
    </row>
    <row r="2346" spans="41:46" ht="11.25" customHeight="1" x14ac:dyDescent="0.25">
      <c r="AO2346" s="159" t="s">
        <v>90</v>
      </c>
      <c r="AP2346" s="158">
        <f>_xll.qlInterestRateIndexFixingDate(Currency&amp;"ibor"&amp;Tenor,AQ2346,Trigger)</f>
        <v>55744</v>
      </c>
      <c r="AQ2346" s="158">
        <f>_xll.qlCalendarAdvance(Calendar,AQ2345,AO2346,"f",,Trigger)</f>
        <v>55746</v>
      </c>
      <c r="AR2346" s="158">
        <f>_xll.qlInterestRateIndexMaturity(Currency&amp;"ibor"&amp;Tenor,AQ2346,Trigger)</f>
        <v>55778</v>
      </c>
      <c r="AS2346" s="320">
        <f>_xll.qlIndexFixing($AC$5,AP2346,TRUE,_xll.ohTrigger(Trigger,Trigger1M))</f>
        <v>1.3030484153311872E-2</v>
      </c>
      <c r="AT2346" s="320">
        <f>_xll.qlIndexFixing($AU$1,AP2346,TRUE,_xll.ohTrigger(Trigger,Trigger1M))</f>
        <v>1.2766462925561384E-2</v>
      </c>
    </row>
    <row r="2347" spans="41:46" ht="11.25" customHeight="1" x14ac:dyDescent="0.25">
      <c r="AO2347" s="159" t="s">
        <v>90</v>
      </c>
      <c r="AP2347" s="158">
        <f>_xll.qlInterestRateIndexFixingDate(Currency&amp;"ibor"&amp;Tenor,AQ2347,Trigger)</f>
        <v>55751</v>
      </c>
      <c r="AQ2347" s="158">
        <f>_xll.qlCalendarAdvance(Calendar,AQ2346,AO2347,"f",,Trigger)</f>
        <v>55753</v>
      </c>
      <c r="AR2347" s="158">
        <f>_xll.qlInterestRateIndexMaturity(Currency&amp;"ibor"&amp;Tenor,AQ2347,Trigger)</f>
        <v>55785</v>
      </c>
      <c r="AS2347" s="320">
        <f>_xll.qlIndexFixing($AC$5,AP2347,TRUE,_xll.ohTrigger(Trigger,Trigger1M))</f>
        <v>1.3030821640929724E-2</v>
      </c>
      <c r="AT2347" s="320">
        <f>_xll.qlIndexFixing($AU$1,AP2347,TRUE,_xll.ohTrigger(Trigger,Trigger1M))</f>
        <v>1.275959420099726E-2</v>
      </c>
    </row>
    <row r="2348" spans="41:46" ht="11.25" customHeight="1" x14ac:dyDescent="0.25">
      <c r="AO2348" s="159" t="s">
        <v>90</v>
      </c>
      <c r="AP2348" s="158">
        <f>_xll.qlInterestRateIndexFixingDate(Currency&amp;"ibor"&amp;Tenor,AQ2348,Trigger)</f>
        <v>55758</v>
      </c>
      <c r="AQ2348" s="158">
        <f>_xll.qlCalendarAdvance(Calendar,AQ2347,AO2348,"f",,Trigger)</f>
        <v>55760</v>
      </c>
      <c r="AR2348" s="158">
        <f>_xll.qlInterestRateIndexMaturity(Currency&amp;"ibor"&amp;Tenor,AQ2348,Trigger)</f>
        <v>55792</v>
      </c>
      <c r="AS2348" s="320">
        <f>_xll.qlIndexFixing($AC$5,AP2348,TRUE,_xll.ohTrigger(Trigger,Trigger1M))</f>
        <v>1.303115912855507E-2</v>
      </c>
      <c r="AT2348" s="320">
        <f>_xll.qlIndexFixing($AU$1,AP2348,TRUE,_xll.ohTrigger(Trigger,Trigger1M))</f>
        <v>1.2752706200772068E-2</v>
      </c>
    </row>
    <row r="2349" spans="41:46" ht="11.25" customHeight="1" x14ac:dyDescent="0.25">
      <c r="AO2349" s="159" t="s">
        <v>90</v>
      </c>
      <c r="AP2349" s="158">
        <f>_xll.qlInterestRateIndexFixingDate(Currency&amp;"ibor"&amp;Tenor,AQ2349,Trigger)</f>
        <v>55765</v>
      </c>
      <c r="AQ2349" s="158">
        <f>_xll.qlCalendarAdvance(Calendar,AQ2348,AO2349,"f",,Trigger)</f>
        <v>55767</v>
      </c>
      <c r="AR2349" s="158">
        <f>_xll.qlInterestRateIndexMaturity(Currency&amp;"ibor"&amp;Tenor,AQ2349,Trigger)</f>
        <v>55799</v>
      </c>
      <c r="AS2349" s="320">
        <f>_xll.qlIndexFixing($AC$5,AP2349,TRUE,_xll.ohTrigger(Trigger,Trigger1M))</f>
        <v>1.3031496616195404E-2</v>
      </c>
      <c r="AT2349" s="320">
        <f>_xll.qlIndexFixing($AU$1,AP2349,TRUE,_xll.ohTrigger(Trigger,Trigger1M))</f>
        <v>1.2745798907035089E-2</v>
      </c>
    </row>
    <row r="2350" spans="41:46" ht="11.25" customHeight="1" x14ac:dyDescent="0.25">
      <c r="AO2350" s="159" t="s">
        <v>90</v>
      </c>
      <c r="AP2350" s="158">
        <f>_xll.qlInterestRateIndexFixingDate(Currency&amp;"ibor"&amp;Tenor,AQ2350,Trigger)</f>
        <v>55772</v>
      </c>
      <c r="AQ2350" s="158">
        <f>_xll.qlCalendarAdvance(Calendar,AQ2349,AO2350,"f",,Trigger)</f>
        <v>55774</v>
      </c>
      <c r="AR2350" s="158">
        <f>_xll.qlInterestRateIndexMaturity(Currency&amp;"ibor"&amp;Tenor,AQ2350,Trigger)</f>
        <v>55806</v>
      </c>
      <c r="AS2350" s="320">
        <f>_xll.qlIndexFixing($AC$5,AP2350,TRUE,_xll.ohTrigger(Trigger,Trigger1M))</f>
        <v>1.3031834103843232E-2</v>
      </c>
      <c r="AT2350" s="320">
        <f>_xll.qlIndexFixing($AU$1,AP2350,TRUE,_xll.ohTrigger(Trigger,Trigger1M))</f>
        <v>1.2738872301943094E-2</v>
      </c>
    </row>
    <row r="2351" spans="41:46" ht="11.25" customHeight="1" x14ac:dyDescent="0.25">
      <c r="AO2351" s="159" t="s">
        <v>90</v>
      </c>
      <c r="AP2351" s="158">
        <f>_xll.qlInterestRateIndexFixingDate(Currency&amp;"ibor"&amp;Tenor,AQ2351,Trigger)</f>
        <v>55779</v>
      </c>
      <c r="AQ2351" s="158">
        <f>_xll.qlCalendarAdvance(Calendar,AQ2350,AO2351,"f",,Trigger)</f>
        <v>55781</v>
      </c>
      <c r="AR2351" s="158">
        <f>_xll.qlInterestRateIndexMaturity(Currency&amp;"ibor"&amp;Tenor,AQ2351,Trigger)</f>
        <v>55813</v>
      </c>
      <c r="AS2351" s="320">
        <f>_xll.qlIndexFixing($AC$5,AP2351,TRUE,_xll.ohTrigger(Trigger,Trigger1M))</f>
        <v>1.3032171591501052E-2</v>
      </c>
      <c r="AT2351" s="320">
        <f>_xll.qlIndexFixing($AU$1,AP2351,TRUE,_xll.ohTrigger(Trigger,Trigger1M))</f>
        <v>1.2731926367645363E-2</v>
      </c>
    </row>
    <row r="2352" spans="41:46" ht="11.25" customHeight="1" x14ac:dyDescent="0.25">
      <c r="AO2352" s="159" t="s">
        <v>90</v>
      </c>
      <c r="AP2352" s="158">
        <f>_xll.qlInterestRateIndexFixingDate(Currency&amp;"ibor"&amp;Tenor,AQ2352,Trigger)</f>
        <v>55786</v>
      </c>
      <c r="AQ2352" s="158">
        <f>_xll.qlCalendarAdvance(Calendar,AQ2351,AO2352,"f",,Trigger)</f>
        <v>55788</v>
      </c>
      <c r="AR2352" s="158">
        <f>_xll.qlInterestRateIndexMaturity(Currency&amp;"ibor"&amp;Tenor,AQ2352,Trigger)</f>
        <v>55820</v>
      </c>
      <c r="AS2352" s="320">
        <f>_xll.qlIndexFixing($AC$5,AP2352,TRUE,_xll.ohTrigger(Trigger,Trigger1M))</f>
        <v>1.3032509079171362E-2</v>
      </c>
      <c r="AT2352" s="320">
        <f>_xll.qlIndexFixing($AU$1,AP2352,TRUE,_xll.ohTrigger(Trigger,Trigger1M))</f>
        <v>1.272496108629867E-2</v>
      </c>
    </row>
    <row r="2353" spans="41:46" ht="11.25" customHeight="1" x14ac:dyDescent="0.25">
      <c r="AO2353" s="159" t="s">
        <v>90</v>
      </c>
      <c r="AP2353" s="158">
        <f>_xll.qlInterestRateIndexFixingDate(Currency&amp;"ibor"&amp;Tenor,AQ2353,Trigger)</f>
        <v>55793</v>
      </c>
      <c r="AQ2353" s="158">
        <f>_xll.qlCalendarAdvance(Calendar,AQ2352,AO2353,"f",,Trigger)</f>
        <v>55795</v>
      </c>
      <c r="AR2353" s="158">
        <f>_xll.qlInterestRateIndexMaturity(Currency&amp;"ibor"&amp;Tenor,AQ2353,Trigger)</f>
        <v>55827</v>
      </c>
      <c r="AS2353" s="320">
        <f>_xll.qlIndexFixing($AC$5,AP2353,TRUE,_xll.ohTrigger(Trigger,Trigger1M))</f>
        <v>1.3032846566849166E-2</v>
      </c>
      <c r="AT2353" s="320">
        <f>_xll.qlIndexFixing($AU$1,AP2353,TRUE,_xll.ohTrigger(Trigger,Trigger1M))</f>
        <v>1.2717976440057288E-2</v>
      </c>
    </row>
    <row r="2354" spans="41:46" ht="11.25" customHeight="1" x14ac:dyDescent="0.25">
      <c r="AO2354" s="159" t="s">
        <v>90</v>
      </c>
      <c r="AP2354" s="158">
        <f>_xll.qlInterestRateIndexFixingDate(Currency&amp;"ibor"&amp;Tenor,AQ2354,Trigger)</f>
        <v>55800</v>
      </c>
      <c r="AQ2354" s="158">
        <f>_xll.qlCalendarAdvance(Calendar,AQ2353,AO2354,"f",,Trigger)</f>
        <v>55802</v>
      </c>
      <c r="AR2354" s="158">
        <f>_xll.qlInterestRateIndexMaturity(Currency&amp;"ibor"&amp;Tenor,AQ2354,Trigger)</f>
        <v>55834</v>
      </c>
      <c r="AS2354" s="320">
        <f>_xll.qlIndexFixing($AC$5,AP2354,TRUE,_xll.ohTrigger(Trigger,Trigger1M))</f>
        <v>1.3033184054539459E-2</v>
      </c>
      <c r="AT2354" s="320">
        <f>_xll.qlIndexFixing($AU$1,AP2354,TRUE,_xll.ohTrigger(Trigger,Trigger1M))</f>
        <v>1.2710972411072996E-2</v>
      </c>
    </row>
    <row r="2355" spans="41:46" ht="11.25" customHeight="1" x14ac:dyDescent="0.25">
      <c r="AO2355" s="159" t="s">
        <v>90</v>
      </c>
      <c r="AP2355" s="158">
        <f>_xll.qlInterestRateIndexFixingDate(Currency&amp;"ibor"&amp;Tenor,AQ2355,Trigger)</f>
        <v>55807</v>
      </c>
      <c r="AQ2355" s="158">
        <f>_xll.qlCalendarAdvance(Calendar,AQ2354,AO2355,"f",,Trigger)</f>
        <v>55809</v>
      </c>
      <c r="AR2355" s="158">
        <f>_xll.qlInterestRateIndexMaturity(Currency&amp;"ibor"&amp;Tenor,AQ2355,Trigger)</f>
        <v>55841</v>
      </c>
      <c r="AS2355" s="320">
        <f>_xll.qlIndexFixing($AC$5,AP2355,TRUE,_xll.ohTrigger(Trigger,Trigger1M))</f>
        <v>1.3033521542234749E-2</v>
      </c>
      <c r="AT2355" s="320">
        <f>_xll.qlIndexFixing($AU$1,AP2355,TRUE,_xll.ohTrigger(Trigger,Trigger1M))</f>
        <v>1.2703948981502566E-2</v>
      </c>
    </row>
    <row r="2356" spans="41:46" ht="11.25" customHeight="1" x14ac:dyDescent="0.25">
      <c r="AO2356" s="159" t="s">
        <v>90</v>
      </c>
      <c r="AP2356" s="158">
        <f>_xll.qlInterestRateIndexFixingDate(Currency&amp;"ibor"&amp;Tenor,AQ2356,Trigger)</f>
        <v>55814</v>
      </c>
      <c r="AQ2356" s="158">
        <f>_xll.qlCalendarAdvance(Calendar,AQ2355,AO2356,"f",,Trigger)</f>
        <v>55816</v>
      </c>
      <c r="AR2356" s="158">
        <f>_xll.qlInterestRateIndexMaturity(Currency&amp;"ibor"&amp;Tenor,AQ2356,Trigger)</f>
        <v>55848</v>
      </c>
      <c r="AS2356" s="320">
        <f>_xll.qlIndexFixing($AC$5,AP2356,TRUE,_xll.ohTrigger(Trigger,Trigger1M))</f>
        <v>1.3033859029945027E-2</v>
      </c>
      <c r="AT2356" s="320">
        <f>_xll.qlIndexFixing($AU$1,AP2356,TRUE,_xll.ohTrigger(Trigger,Trigger1M))</f>
        <v>1.269690613349278E-2</v>
      </c>
    </row>
    <row r="2357" spans="41:46" ht="11.25" customHeight="1" x14ac:dyDescent="0.25">
      <c r="AO2357" s="159" t="s">
        <v>90</v>
      </c>
      <c r="AP2357" s="158">
        <f>_xll.qlInterestRateIndexFixingDate(Currency&amp;"ibor"&amp;Tenor,AQ2357,Trigger)</f>
        <v>55821</v>
      </c>
      <c r="AQ2357" s="158">
        <f>_xll.qlCalendarAdvance(Calendar,AQ2356,AO2357,"f",,Trigger)</f>
        <v>55823</v>
      </c>
      <c r="AR2357" s="158">
        <f>_xll.qlInterestRateIndexMaturity(Currency&amp;"ibor"&amp;Tenor,AQ2357,Trigger)</f>
        <v>55852</v>
      </c>
      <c r="AS2357" s="320">
        <f>_xll.qlIndexFixing($AC$5,AP2357,TRUE,_xll.ohTrigger(Trigger,Trigger1M))</f>
        <v>1.3033416629383326E-2</v>
      </c>
      <c r="AT2357" s="320">
        <f>_xll.qlIndexFixing($AU$1,AP2357,TRUE,_xll.ohTrigger(Trigger,Trigger1M))</f>
        <v>1.2690691008438084E-2</v>
      </c>
    </row>
    <row r="2358" spans="41:46" ht="11.25" customHeight="1" x14ac:dyDescent="0.25">
      <c r="AO2358" s="159" t="s">
        <v>90</v>
      </c>
      <c r="AP2358" s="158">
        <f>_xll.qlInterestRateIndexFixingDate(Currency&amp;"ibor"&amp;Tenor,AQ2358,Trigger)</f>
        <v>55828</v>
      </c>
      <c r="AQ2358" s="158">
        <f>_xll.qlCalendarAdvance(Calendar,AQ2357,AO2358,"f",,Trigger)</f>
        <v>55830</v>
      </c>
      <c r="AR2358" s="158">
        <f>_xll.qlInterestRateIndexMaturity(Currency&amp;"ibor"&amp;Tenor,AQ2358,Trigger)</f>
        <v>55862</v>
      </c>
      <c r="AS2358" s="320">
        <f>_xll.qlIndexFixing($AC$5,AP2358,TRUE,_xll.ohTrigger(Trigger,Trigger1M))</f>
        <v>1.3034534005393061E-2</v>
      </c>
      <c r="AT2358" s="320">
        <f>_xll.qlIndexFixing($AU$1,AP2358,TRUE,_xll.ohTrigger(Trigger,Trigger1M))</f>
        <v>1.2682762110794721E-2</v>
      </c>
    </row>
    <row r="2359" spans="41:46" ht="11.25" customHeight="1" x14ac:dyDescent="0.25">
      <c r="AO2359" s="159" t="s">
        <v>90</v>
      </c>
      <c r="AP2359" s="158">
        <f>_xll.qlInterestRateIndexFixingDate(Currency&amp;"ibor"&amp;Tenor,AQ2359,Trigger)</f>
        <v>55835</v>
      </c>
      <c r="AQ2359" s="158">
        <f>_xll.qlCalendarAdvance(Calendar,AQ2358,AO2359,"f",,Trigger)</f>
        <v>55837</v>
      </c>
      <c r="AR2359" s="158">
        <f>_xll.qlInterestRateIndexMaturity(Currency&amp;"ibor"&amp;Tenor,AQ2359,Trigger)</f>
        <v>55869</v>
      </c>
      <c r="AS2359" s="320">
        <f>_xll.qlIndexFixing($AC$5,AP2359,TRUE,_xll.ohTrigger(Trigger,Trigger1M))</f>
        <v>1.3034871493130817E-2</v>
      </c>
      <c r="AT2359" s="320">
        <f>_xll.qlIndexFixing($AU$1,AP2359,TRUE,_xll.ohTrigger(Trigger,Trigger1M))</f>
        <v>1.2675660900407504E-2</v>
      </c>
    </row>
    <row r="2360" spans="41:46" ht="11.25" customHeight="1" x14ac:dyDescent="0.25">
      <c r="AO2360" s="159" t="s">
        <v>90</v>
      </c>
      <c r="AP2360" s="158">
        <f>_xll.qlInterestRateIndexFixingDate(Currency&amp;"ibor"&amp;Tenor,AQ2360,Trigger)</f>
        <v>55842</v>
      </c>
      <c r="AQ2360" s="158">
        <f>_xll.qlCalendarAdvance(Calendar,AQ2359,AO2360,"f",,Trigger)</f>
        <v>55844</v>
      </c>
      <c r="AR2360" s="158">
        <f>_xll.qlInterestRateIndexMaturity(Currency&amp;"ibor"&amp;Tenor,AQ2360,Trigger)</f>
        <v>55876</v>
      </c>
      <c r="AS2360" s="320">
        <f>_xll.qlIndexFixing($AC$5,AP2360,TRUE,_xll.ohTrigger(Trigger,Trigger1M))</f>
        <v>1.3035208980881063E-2</v>
      </c>
      <c r="AT2360" s="320">
        <f>_xll.qlIndexFixing($AU$1,AP2360,TRUE,_xll.ohTrigger(Trigger,Trigger1M))</f>
        <v>1.2668540200208023E-2</v>
      </c>
    </row>
    <row r="2361" spans="41:46" ht="11.25" customHeight="1" x14ac:dyDescent="0.25">
      <c r="AO2361" s="159" t="s">
        <v>90</v>
      </c>
      <c r="AP2361" s="158">
        <f>_xll.qlInterestRateIndexFixingDate(Currency&amp;"ibor"&amp;Tenor,AQ2361,Trigger)</f>
        <v>55849</v>
      </c>
      <c r="AQ2361" s="158">
        <f>_xll.qlCalendarAdvance(Calendar,AQ2360,AO2361,"f",,Trigger)</f>
        <v>55851</v>
      </c>
      <c r="AR2361" s="158">
        <f>_xll.qlInterestRateIndexMaturity(Currency&amp;"ibor"&amp;Tenor,AQ2361,Trigger)</f>
        <v>55883</v>
      </c>
      <c r="AS2361" s="320">
        <f>_xll.qlIndexFixing($AC$5,AP2361,TRUE,_xll.ohTrigger(Trigger,Trigger1M))</f>
        <v>1.3035546468643799E-2</v>
      </c>
      <c r="AT2361" s="320">
        <f>_xll.qlIndexFixing($AU$1,AP2361,TRUE,_xll.ohTrigger(Trigger,Trigger1M))</f>
        <v>1.2661399992345557E-2</v>
      </c>
    </row>
    <row r="2362" spans="41:46" ht="11.25" customHeight="1" x14ac:dyDescent="0.25">
      <c r="AO2362" s="159" t="s">
        <v>90</v>
      </c>
      <c r="AP2362" s="158">
        <f>_xll.qlInterestRateIndexFixingDate(Currency&amp;"ibor"&amp;Tenor,AQ2362,Trigger)</f>
        <v>55856</v>
      </c>
      <c r="AQ2362" s="158">
        <f>_xll.qlCalendarAdvance(Calendar,AQ2361,AO2362,"f",,Trigger)</f>
        <v>55858</v>
      </c>
      <c r="AR2362" s="158">
        <f>_xll.qlInterestRateIndexMaturity(Currency&amp;"ibor"&amp;Tenor,AQ2362,Trigger)</f>
        <v>55890</v>
      </c>
      <c r="AS2362" s="320">
        <f>_xll.qlIndexFixing($AC$5,AP2362,TRUE,_xll.ohTrigger(Trigger,Trigger1M))</f>
        <v>1.3035883956409033E-2</v>
      </c>
      <c r="AT2362" s="320">
        <f>_xll.qlIndexFixing($AU$1,AP2362,TRUE,_xll.ohTrigger(Trigger,Trigger1M))</f>
        <v>1.2654240258979377E-2</v>
      </c>
    </row>
    <row r="2363" spans="41:46" ht="11.25" customHeight="1" x14ac:dyDescent="0.25">
      <c r="AO2363" s="159" t="s">
        <v>90</v>
      </c>
      <c r="AP2363" s="158">
        <f>_xll.qlInterestRateIndexFixingDate(Currency&amp;"ibor"&amp;Tenor,AQ2363,Trigger)</f>
        <v>55863</v>
      </c>
      <c r="AQ2363" s="158">
        <f>_xll.qlCalendarAdvance(Calendar,AQ2362,AO2363,"f",,Trigger)</f>
        <v>55865</v>
      </c>
      <c r="AR2363" s="158">
        <f>_xll.qlInterestRateIndexMaturity(Currency&amp;"ibor"&amp;Tenor,AQ2363,Trigger)</f>
        <v>55897</v>
      </c>
      <c r="AS2363" s="320">
        <f>_xll.qlIndexFixing($AC$5,AP2363,TRUE,_xll.ohTrigger(Trigger,Trigger1M))</f>
        <v>1.3036221444189255E-2</v>
      </c>
      <c r="AT2363" s="320">
        <f>_xll.qlIndexFixing($AU$1,AP2363,TRUE,_xll.ohTrigger(Trigger,Trigger1M))</f>
        <v>1.2647060982253766E-2</v>
      </c>
    </row>
    <row r="2364" spans="41:46" ht="11.25" customHeight="1" x14ac:dyDescent="0.25">
      <c r="AO2364" s="159" t="s">
        <v>90</v>
      </c>
      <c r="AP2364" s="158">
        <f>_xll.qlInterestRateIndexFixingDate(Currency&amp;"ibor"&amp;Tenor,AQ2364,Trigger)</f>
        <v>55870</v>
      </c>
      <c r="AQ2364" s="158">
        <f>_xll.qlCalendarAdvance(Calendar,AQ2363,AO2364,"f",,Trigger)</f>
        <v>55872</v>
      </c>
      <c r="AR2364" s="158">
        <f>_xll.qlInterestRateIndexMaturity(Currency&amp;"ibor"&amp;Tenor,AQ2364,Trigger)</f>
        <v>55904</v>
      </c>
      <c r="AS2364" s="320">
        <f>_xll.qlIndexFixing($AC$5,AP2364,TRUE,_xll.ohTrigger(Trigger,Trigger1M))</f>
        <v>1.3036558931981967E-2</v>
      </c>
      <c r="AT2364" s="320">
        <f>_xll.qlIndexFixing($AU$1,AP2364,TRUE,_xll.ohTrigger(Trigger,Trigger1M))</f>
        <v>1.2639862144337988E-2</v>
      </c>
    </row>
    <row r="2365" spans="41:46" ht="11.25" customHeight="1" x14ac:dyDescent="0.25">
      <c r="AO2365" s="159" t="s">
        <v>90</v>
      </c>
      <c r="AP2365" s="158">
        <f>_xll.qlInterestRateIndexFixingDate(Currency&amp;"ibor"&amp;Tenor,AQ2365,Trigger)</f>
        <v>55876</v>
      </c>
      <c r="AQ2365" s="158">
        <f>_xll.qlCalendarAdvance(Calendar,AQ2364,AO2365,"f",,Trigger)</f>
        <v>55880</v>
      </c>
      <c r="AR2365" s="158">
        <f>_xll.qlInterestRateIndexMaturity(Currency&amp;"ibor"&amp;Tenor,AQ2365,Trigger)</f>
        <v>55911</v>
      </c>
      <c r="AS2365" s="320">
        <f>_xll.qlIndexFixing($AC$5,AP2365,TRUE,_xll.ohTrigger(Trigger,Trigger1M))</f>
        <v>1.3036684562672818E-2</v>
      </c>
      <c r="AT2365" s="320">
        <f>_xll.qlIndexFixing($AU$1,AP2365,TRUE,_xll.ohTrigger(Trigger,Trigger1M))</f>
        <v>1.2631906886217027E-2</v>
      </c>
    </row>
    <row r="2366" spans="41:46" ht="11.25" customHeight="1" x14ac:dyDescent="0.25">
      <c r="AO2366" s="160" t="s">
        <v>90</v>
      </c>
      <c r="AP2366" s="161">
        <f>_xll.qlInterestRateIndexFixingDate(Currency&amp;"ibor"&amp;Tenor,AQ2366,Trigger)</f>
        <v>55884</v>
      </c>
      <c r="AQ2366" s="161">
        <f>_xll.qlCalendarAdvance(Calendar,AQ2365,AO2366,"f",,Trigger)</f>
        <v>55887</v>
      </c>
      <c r="AR2366" s="161">
        <f>_xll.qlInterestRateIndexMaturity(Currency&amp;"ibor"&amp;Tenor,AQ2366,Trigger)</f>
        <v>55918</v>
      </c>
      <c r="AS2366" s="322">
        <f>_xll.qlIndexFixing($AC$5,AP2366,TRUE,_xll.ohTrigger(Trigger,Trigger1M))</f>
        <v>1.3037022038271251E-2</v>
      </c>
      <c r="AT2366" s="322">
        <f>_xll.qlIndexFixing($AU$1,AP2366,TRUE,_xll.ohTrigger(Trigger,Trigger1M))</f>
        <v>1.2624667726676822E-2</v>
      </c>
    </row>
    <row r="2367" spans="41:46" ht="11.25" customHeight="1" x14ac:dyDescent="0.25">
      <c r="AT2367" s="346"/>
    </row>
    <row r="2368" spans="41:46" ht="11.25" customHeight="1" x14ac:dyDescent="0.25">
      <c r="AT2368" s="346"/>
    </row>
    <row r="2369" spans="46:46" ht="11.25" customHeight="1" x14ac:dyDescent="0.25">
      <c r="AT2369" s="346"/>
    </row>
    <row r="2370" spans="46:46" ht="11.25" customHeight="1" x14ac:dyDescent="0.25">
      <c r="AT2370" s="346"/>
    </row>
    <row r="2371" spans="46:46" ht="11.25" customHeight="1" x14ac:dyDescent="0.25">
      <c r="AT2371" s="346"/>
    </row>
    <row r="2372" spans="46:46" ht="11.25" customHeight="1" x14ac:dyDescent="0.25">
      <c r="AT2372" s="346"/>
    </row>
    <row r="2373" spans="46:46" ht="11.25" customHeight="1" x14ac:dyDescent="0.25">
      <c r="AT2373" s="346"/>
    </row>
    <row r="2374" spans="46:46" ht="11.25" customHeight="1" x14ac:dyDescent="0.25">
      <c r="AT2374" s="346"/>
    </row>
    <row r="2375" spans="46:46" ht="11.25" customHeight="1" x14ac:dyDescent="0.25">
      <c r="AT2375" s="346"/>
    </row>
    <row r="2376" spans="46:46" ht="11.25" customHeight="1" x14ac:dyDescent="0.25">
      <c r="AT2376" s="346"/>
    </row>
    <row r="2377" spans="46:46" ht="11.25" customHeight="1" x14ac:dyDescent="0.25">
      <c r="AT2377" s="346"/>
    </row>
    <row r="2378" spans="46:46" ht="11.25" customHeight="1" x14ac:dyDescent="0.25">
      <c r="AT2378" s="346"/>
    </row>
    <row r="2379" spans="46:46" ht="11.25" customHeight="1" x14ac:dyDescent="0.25">
      <c r="AT2379" s="346"/>
    </row>
    <row r="2380" spans="46:46" ht="11.25" customHeight="1" x14ac:dyDescent="0.25">
      <c r="AT2380" s="346"/>
    </row>
    <row r="2381" spans="46:46" ht="11.25" customHeight="1" x14ac:dyDescent="0.25">
      <c r="AT2381" s="346"/>
    </row>
    <row r="2382" spans="46:46" ht="11.25" customHeight="1" x14ac:dyDescent="0.25">
      <c r="AT2382" s="346"/>
    </row>
    <row r="2383" spans="46:46" ht="11.25" customHeight="1" x14ac:dyDescent="0.25">
      <c r="AT2383" s="346"/>
    </row>
    <row r="2384" spans="46:46" ht="11.25" customHeight="1" x14ac:dyDescent="0.25">
      <c r="AT2384" s="346"/>
    </row>
    <row r="2385" spans="46:46" x14ac:dyDescent="0.25">
      <c r="AT2385" s="346"/>
    </row>
    <row r="2386" spans="46:46" x14ac:dyDescent="0.25">
      <c r="AT2386" s="346"/>
    </row>
    <row r="2387" spans="46:46" x14ac:dyDescent="0.25">
      <c r="AT2387" s="346"/>
    </row>
    <row r="2388" spans="46:46" x14ac:dyDescent="0.25">
      <c r="AT2388" s="346"/>
    </row>
    <row r="2389" spans="46:46" x14ac:dyDescent="0.25">
      <c r="AT2389" s="346"/>
    </row>
    <row r="2390" spans="46:46" x14ac:dyDescent="0.25">
      <c r="AT2390" s="346"/>
    </row>
    <row r="2391" spans="46:46" x14ac:dyDescent="0.25">
      <c r="AT2391" s="346"/>
    </row>
    <row r="2392" spans="46:46" x14ac:dyDescent="0.25">
      <c r="AT2392" s="346"/>
    </row>
    <row r="2393" spans="46:46" x14ac:dyDescent="0.25">
      <c r="AT2393" s="346"/>
    </row>
    <row r="2394" spans="46:46" x14ac:dyDescent="0.25">
      <c r="AT2394" s="346"/>
    </row>
    <row r="2395" spans="46:46" x14ac:dyDescent="0.25">
      <c r="AT2395" s="346"/>
    </row>
    <row r="2396" spans="46:46" x14ac:dyDescent="0.25">
      <c r="AT2396" s="346"/>
    </row>
    <row r="2397" spans="46:46" x14ac:dyDescent="0.25">
      <c r="AT2397" s="346"/>
    </row>
    <row r="2398" spans="46:46" x14ac:dyDescent="0.25">
      <c r="AT2398" s="346"/>
    </row>
    <row r="2399" spans="46:46" x14ac:dyDescent="0.25">
      <c r="AT2399" s="346"/>
    </row>
    <row r="2400" spans="46:46" x14ac:dyDescent="0.25">
      <c r="AT2400" s="346"/>
    </row>
    <row r="2401" spans="46:46" x14ac:dyDescent="0.25">
      <c r="AT2401" s="346"/>
    </row>
    <row r="2402" spans="46:46" x14ac:dyDescent="0.25">
      <c r="AT2402" s="346"/>
    </row>
    <row r="2403" spans="46:46" x14ac:dyDescent="0.25">
      <c r="AT2403" s="346"/>
    </row>
    <row r="2404" spans="46:46" x14ac:dyDescent="0.25">
      <c r="AT2404" s="346"/>
    </row>
    <row r="2405" spans="46:46" x14ac:dyDescent="0.25">
      <c r="AT2405" s="346"/>
    </row>
    <row r="2406" spans="46:46" x14ac:dyDescent="0.25">
      <c r="AT2406" s="346"/>
    </row>
    <row r="2407" spans="46:46" x14ac:dyDescent="0.25">
      <c r="AT2407" s="346"/>
    </row>
    <row r="2408" spans="46:46" x14ac:dyDescent="0.25">
      <c r="AT2408" s="346"/>
    </row>
    <row r="2409" spans="46:46" x14ac:dyDescent="0.25">
      <c r="AT2409" s="346"/>
    </row>
    <row r="2410" spans="46:46" x14ac:dyDescent="0.25">
      <c r="AT2410" s="346"/>
    </row>
    <row r="2411" spans="46:46" x14ac:dyDescent="0.25">
      <c r="AT2411" s="346"/>
    </row>
    <row r="2412" spans="46:46" x14ac:dyDescent="0.25">
      <c r="AT2412" s="346"/>
    </row>
    <row r="2413" spans="46:46" x14ac:dyDescent="0.25">
      <c r="AT2413" s="346"/>
    </row>
    <row r="2414" spans="46:46" x14ac:dyDescent="0.25">
      <c r="AT2414" s="346"/>
    </row>
    <row r="2415" spans="46:46" x14ac:dyDescent="0.25">
      <c r="AT2415" s="346"/>
    </row>
    <row r="2416" spans="46:46" x14ac:dyDescent="0.25">
      <c r="AT2416" s="346"/>
    </row>
    <row r="2417" spans="46:46" x14ac:dyDescent="0.25">
      <c r="AT2417" s="346"/>
    </row>
    <row r="2418" spans="46:46" x14ac:dyDescent="0.25">
      <c r="AT2418" s="346"/>
    </row>
    <row r="2419" spans="46:46" x14ac:dyDescent="0.25">
      <c r="AT2419" s="346"/>
    </row>
    <row r="2420" spans="46:46" x14ac:dyDescent="0.25">
      <c r="AT2420" s="346"/>
    </row>
    <row r="2421" spans="46:46" x14ac:dyDescent="0.25">
      <c r="AT2421" s="346"/>
    </row>
    <row r="2422" spans="46:46" x14ac:dyDescent="0.25">
      <c r="AT2422" s="346"/>
    </row>
    <row r="2423" spans="46:46" x14ac:dyDescent="0.25">
      <c r="AT2423" s="346"/>
    </row>
    <row r="2424" spans="46:46" x14ac:dyDescent="0.25">
      <c r="AT2424" s="346"/>
    </row>
    <row r="2425" spans="46:46" x14ac:dyDescent="0.25">
      <c r="AT2425" s="346"/>
    </row>
    <row r="2426" spans="46:46" x14ac:dyDescent="0.25">
      <c r="AT2426" s="346"/>
    </row>
    <row r="2427" spans="46:46" x14ac:dyDescent="0.25">
      <c r="AT2427" s="346"/>
    </row>
    <row r="2428" spans="46:46" x14ac:dyDescent="0.25">
      <c r="AT2428" s="346"/>
    </row>
    <row r="2429" spans="46:46" x14ac:dyDescent="0.25">
      <c r="AT2429" s="346"/>
    </row>
    <row r="2430" spans="46:46" x14ac:dyDescent="0.25">
      <c r="AT2430" s="346"/>
    </row>
    <row r="2431" spans="46:46" x14ac:dyDescent="0.25">
      <c r="AT2431" s="346"/>
    </row>
    <row r="2432" spans="46:46" x14ac:dyDescent="0.25">
      <c r="AT2432" s="346"/>
    </row>
    <row r="2433" spans="46:46" x14ac:dyDescent="0.25">
      <c r="AT2433" s="346"/>
    </row>
    <row r="2434" spans="46:46" x14ac:dyDescent="0.25">
      <c r="AT2434" s="346"/>
    </row>
    <row r="2435" spans="46:46" x14ac:dyDescent="0.25">
      <c r="AT2435" s="346"/>
    </row>
    <row r="2436" spans="46:46" x14ac:dyDescent="0.25">
      <c r="AT2436" s="346"/>
    </row>
    <row r="2437" spans="46:46" x14ac:dyDescent="0.25">
      <c r="AT2437" s="346"/>
    </row>
    <row r="2438" spans="46:46" x14ac:dyDescent="0.25">
      <c r="AT2438" s="346"/>
    </row>
    <row r="2439" spans="46:46" x14ac:dyDescent="0.25">
      <c r="AT2439" s="346"/>
    </row>
    <row r="2440" spans="46:46" x14ac:dyDescent="0.25">
      <c r="AT2440" s="346"/>
    </row>
    <row r="2441" spans="46:46" x14ac:dyDescent="0.25">
      <c r="AT2441" s="346"/>
    </row>
    <row r="2442" spans="46:46" x14ac:dyDescent="0.25">
      <c r="AT2442" s="346"/>
    </row>
    <row r="2443" spans="46:46" x14ac:dyDescent="0.25">
      <c r="AT2443" s="346"/>
    </row>
    <row r="2444" spans="46:46" x14ac:dyDescent="0.25">
      <c r="AT2444" s="346"/>
    </row>
    <row r="2445" spans="46:46" x14ac:dyDescent="0.25">
      <c r="AT2445" s="346"/>
    </row>
    <row r="2446" spans="46:46" x14ac:dyDescent="0.25">
      <c r="AT2446" s="346"/>
    </row>
    <row r="2447" spans="46:46" x14ac:dyDescent="0.25">
      <c r="AT2447" s="346"/>
    </row>
    <row r="2448" spans="46:46" x14ac:dyDescent="0.25">
      <c r="AT2448" s="346"/>
    </row>
    <row r="2449" spans="46:46" x14ac:dyDescent="0.25">
      <c r="AT2449" s="346"/>
    </row>
    <row r="2450" spans="46:46" x14ac:dyDescent="0.25">
      <c r="AT2450" s="346"/>
    </row>
    <row r="2451" spans="46:46" x14ac:dyDescent="0.25">
      <c r="AT2451" s="346"/>
    </row>
    <row r="2452" spans="46:46" x14ac:dyDescent="0.25">
      <c r="AT2452" s="346"/>
    </row>
    <row r="2453" spans="46:46" x14ac:dyDescent="0.25">
      <c r="AT2453" s="346"/>
    </row>
    <row r="2454" spans="46:46" x14ac:dyDescent="0.25">
      <c r="AT2454" s="346"/>
    </row>
    <row r="2455" spans="46:46" x14ac:dyDescent="0.25">
      <c r="AT2455" s="346"/>
    </row>
    <row r="2456" spans="46:46" x14ac:dyDescent="0.25">
      <c r="AT2456" s="346"/>
    </row>
    <row r="2457" spans="46:46" x14ac:dyDescent="0.25">
      <c r="AT2457" s="346"/>
    </row>
    <row r="2458" spans="46:46" x14ac:dyDescent="0.25">
      <c r="AT2458" s="346"/>
    </row>
    <row r="2459" spans="46:46" x14ac:dyDescent="0.25">
      <c r="AT2459" s="346"/>
    </row>
    <row r="2460" spans="46:46" x14ac:dyDescent="0.25">
      <c r="AT2460" s="346"/>
    </row>
    <row r="2461" spans="46:46" x14ac:dyDescent="0.25">
      <c r="AT2461" s="346"/>
    </row>
    <row r="2462" spans="46:46" x14ac:dyDescent="0.25">
      <c r="AT2462" s="346"/>
    </row>
    <row r="2463" spans="46:46" x14ac:dyDescent="0.25">
      <c r="AT2463" s="346"/>
    </row>
    <row r="2464" spans="46:46" x14ac:dyDescent="0.25">
      <c r="AT2464" s="346"/>
    </row>
    <row r="2465" spans="46:46" x14ac:dyDescent="0.25">
      <c r="AT2465" s="346"/>
    </row>
    <row r="2466" spans="46:46" x14ac:dyDescent="0.25">
      <c r="AT2466" s="346"/>
    </row>
    <row r="2467" spans="46:46" x14ac:dyDescent="0.25">
      <c r="AT2467" s="346"/>
    </row>
    <row r="2468" spans="46:46" x14ac:dyDescent="0.25">
      <c r="AT2468" s="346"/>
    </row>
    <row r="2469" spans="46:46" x14ac:dyDescent="0.25">
      <c r="AT2469" s="346"/>
    </row>
    <row r="2470" spans="46:46" x14ac:dyDescent="0.25">
      <c r="AT2470" s="346"/>
    </row>
    <row r="2471" spans="46:46" x14ac:dyDescent="0.25">
      <c r="AT2471" s="346"/>
    </row>
    <row r="2472" spans="46:46" x14ac:dyDescent="0.25">
      <c r="AT2472" s="346"/>
    </row>
    <row r="2473" spans="46:46" x14ac:dyDescent="0.25">
      <c r="AT2473" s="346"/>
    </row>
    <row r="2474" spans="46:46" x14ac:dyDescent="0.25">
      <c r="AT2474" s="346"/>
    </row>
    <row r="2475" spans="46:46" x14ac:dyDescent="0.25">
      <c r="AT2475" s="346"/>
    </row>
    <row r="2476" spans="46:46" x14ac:dyDescent="0.25">
      <c r="AT2476" s="346"/>
    </row>
    <row r="2477" spans="46:46" x14ac:dyDescent="0.25">
      <c r="AT2477" s="346"/>
    </row>
    <row r="2478" spans="46:46" x14ac:dyDescent="0.25">
      <c r="AT2478" s="346"/>
    </row>
    <row r="2479" spans="46:46" x14ac:dyDescent="0.25">
      <c r="AT2479" s="346"/>
    </row>
    <row r="2480" spans="46:46" x14ac:dyDescent="0.25">
      <c r="AT2480" s="346"/>
    </row>
    <row r="2481" spans="46:46" x14ac:dyDescent="0.25">
      <c r="AT2481" s="346"/>
    </row>
    <row r="2482" spans="46:46" x14ac:dyDescent="0.25">
      <c r="AT2482" s="346"/>
    </row>
    <row r="2483" spans="46:46" x14ac:dyDescent="0.25">
      <c r="AT2483" s="346"/>
    </row>
    <row r="2484" spans="46:46" x14ac:dyDescent="0.25">
      <c r="AT2484" s="346"/>
    </row>
    <row r="2485" spans="46:46" x14ac:dyDescent="0.25">
      <c r="AT2485" s="346"/>
    </row>
    <row r="2486" spans="46:46" x14ac:dyDescent="0.25">
      <c r="AT2486" s="346"/>
    </row>
    <row r="2487" spans="46:46" x14ac:dyDescent="0.25">
      <c r="AT2487" s="346"/>
    </row>
    <row r="2488" spans="46:46" x14ac:dyDescent="0.25">
      <c r="AT2488" s="346"/>
    </row>
    <row r="2489" spans="46:46" x14ac:dyDescent="0.25">
      <c r="AT2489" s="346"/>
    </row>
    <row r="2490" spans="46:46" x14ac:dyDescent="0.25">
      <c r="AT2490" s="346"/>
    </row>
    <row r="2491" spans="46:46" x14ac:dyDescent="0.25">
      <c r="AT2491" s="346"/>
    </row>
    <row r="2492" spans="46:46" x14ac:dyDescent="0.25">
      <c r="AT2492" s="346"/>
    </row>
    <row r="2493" spans="46:46" x14ac:dyDescent="0.25">
      <c r="AT2493" s="346"/>
    </row>
    <row r="2494" spans="46:46" x14ac:dyDescent="0.25">
      <c r="AT2494" s="346"/>
    </row>
    <row r="2495" spans="46:46" x14ac:dyDescent="0.25">
      <c r="AT2495" s="346"/>
    </row>
    <row r="2496" spans="46:46" x14ac:dyDescent="0.25">
      <c r="AT2496" s="346"/>
    </row>
    <row r="2497" spans="46:46" x14ac:dyDescent="0.25">
      <c r="AT2497" s="346"/>
    </row>
    <row r="2498" spans="46:46" x14ac:dyDescent="0.25">
      <c r="AT2498" s="346"/>
    </row>
    <row r="2499" spans="46:46" x14ac:dyDescent="0.25">
      <c r="AT2499" s="346"/>
    </row>
    <row r="2500" spans="46:46" x14ac:dyDescent="0.25">
      <c r="AT2500" s="346"/>
    </row>
    <row r="2501" spans="46:46" x14ac:dyDescent="0.25">
      <c r="AT2501" s="346"/>
    </row>
    <row r="2502" spans="46:46" x14ac:dyDescent="0.25">
      <c r="AT2502" s="346"/>
    </row>
    <row r="2503" spans="46:46" x14ac:dyDescent="0.25">
      <c r="AT2503" s="346"/>
    </row>
    <row r="2504" spans="46:46" x14ac:dyDescent="0.25">
      <c r="AT2504" s="346"/>
    </row>
    <row r="2505" spans="46:46" x14ac:dyDescent="0.25">
      <c r="AT2505" s="346"/>
    </row>
    <row r="2506" spans="46:46" x14ac:dyDescent="0.25">
      <c r="AT2506" s="346"/>
    </row>
    <row r="2507" spans="46:46" x14ac:dyDescent="0.25">
      <c r="AT2507" s="346"/>
    </row>
    <row r="2508" spans="46:46" x14ac:dyDescent="0.25">
      <c r="AT2508" s="346"/>
    </row>
    <row r="2509" spans="46:46" x14ac:dyDescent="0.25">
      <c r="AT2509" s="346"/>
    </row>
    <row r="2510" spans="46:46" x14ac:dyDescent="0.25">
      <c r="AT2510" s="346"/>
    </row>
    <row r="2511" spans="46:46" x14ac:dyDescent="0.25">
      <c r="AT2511" s="346"/>
    </row>
    <row r="2512" spans="46:46" x14ac:dyDescent="0.25">
      <c r="AT2512" s="346"/>
    </row>
    <row r="2513" spans="46:46" x14ac:dyDescent="0.25">
      <c r="AT2513" s="346"/>
    </row>
    <row r="2514" spans="46:46" x14ac:dyDescent="0.25">
      <c r="AT2514" s="346"/>
    </row>
    <row r="2515" spans="46:46" x14ac:dyDescent="0.25">
      <c r="AT2515" s="346"/>
    </row>
    <row r="2516" spans="46:46" x14ac:dyDescent="0.25">
      <c r="AT2516" s="346"/>
    </row>
    <row r="2517" spans="46:46" x14ac:dyDescent="0.25">
      <c r="AT2517" s="346"/>
    </row>
    <row r="2518" spans="46:46" x14ac:dyDescent="0.25">
      <c r="AT2518" s="346"/>
    </row>
    <row r="2519" spans="46:46" x14ac:dyDescent="0.25">
      <c r="AT2519" s="346"/>
    </row>
    <row r="2520" spans="46:46" x14ac:dyDescent="0.25">
      <c r="AT2520" s="346"/>
    </row>
    <row r="2521" spans="46:46" x14ac:dyDescent="0.25">
      <c r="AT2521" s="346"/>
    </row>
    <row r="2522" spans="46:46" x14ac:dyDescent="0.25">
      <c r="AT2522" s="346"/>
    </row>
    <row r="2523" spans="46:46" x14ac:dyDescent="0.25">
      <c r="AT2523" s="346"/>
    </row>
    <row r="2524" spans="46:46" x14ac:dyDescent="0.25">
      <c r="AT2524" s="346"/>
    </row>
    <row r="2525" spans="46:46" x14ac:dyDescent="0.25">
      <c r="AT2525" s="346"/>
    </row>
    <row r="2526" spans="46:46" x14ac:dyDescent="0.25">
      <c r="AT2526" s="346"/>
    </row>
    <row r="2527" spans="46:46" x14ac:dyDescent="0.25">
      <c r="AT2527" s="346"/>
    </row>
    <row r="2528" spans="46:46" x14ac:dyDescent="0.25">
      <c r="AT2528" s="346"/>
    </row>
    <row r="2529" spans="46:46" x14ac:dyDescent="0.25">
      <c r="AT2529" s="346"/>
    </row>
    <row r="2530" spans="46:46" x14ac:dyDescent="0.25">
      <c r="AT2530" s="346"/>
    </row>
    <row r="2531" spans="46:46" x14ac:dyDescent="0.25">
      <c r="AT2531" s="346"/>
    </row>
    <row r="2532" spans="46:46" x14ac:dyDescent="0.25">
      <c r="AT2532" s="346"/>
    </row>
    <row r="2533" spans="46:46" x14ac:dyDescent="0.25">
      <c r="AT2533" s="346"/>
    </row>
    <row r="2534" spans="46:46" x14ac:dyDescent="0.25">
      <c r="AT2534" s="346"/>
    </row>
    <row r="2535" spans="46:46" x14ac:dyDescent="0.25">
      <c r="AT2535" s="346"/>
    </row>
    <row r="2536" spans="46:46" x14ac:dyDescent="0.25">
      <c r="AT2536" s="346"/>
    </row>
    <row r="2537" spans="46:46" x14ac:dyDescent="0.25">
      <c r="AT2537" s="346"/>
    </row>
    <row r="2538" spans="46:46" x14ac:dyDescent="0.25">
      <c r="AT2538" s="346"/>
    </row>
    <row r="2539" spans="46:46" x14ac:dyDescent="0.25">
      <c r="AT2539" s="346"/>
    </row>
    <row r="2540" spans="46:46" x14ac:dyDescent="0.25">
      <c r="AT2540" s="346"/>
    </row>
    <row r="2541" spans="46:46" x14ac:dyDescent="0.25">
      <c r="AT2541" s="346"/>
    </row>
    <row r="2542" spans="46:46" x14ac:dyDescent="0.25">
      <c r="AT2542" s="346"/>
    </row>
    <row r="2543" spans="46:46" x14ac:dyDescent="0.25">
      <c r="AT2543" s="346"/>
    </row>
    <row r="2544" spans="46:46" x14ac:dyDescent="0.25">
      <c r="AT2544" s="346"/>
    </row>
    <row r="2545" spans="46:46" x14ac:dyDescent="0.25">
      <c r="AT2545" s="346"/>
    </row>
    <row r="2546" spans="46:46" x14ac:dyDescent="0.25">
      <c r="AT2546" s="346"/>
    </row>
    <row r="2547" spans="46:46" x14ac:dyDescent="0.25">
      <c r="AT2547" s="346"/>
    </row>
    <row r="2548" spans="46:46" x14ac:dyDescent="0.25">
      <c r="AT2548" s="346"/>
    </row>
    <row r="2549" spans="46:46" x14ac:dyDescent="0.25">
      <c r="AT2549" s="346"/>
    </row>
    <row r="2550" spans="46:46" x14ac:dyDescent="0.25">
      <c r="AT2550" s="346"/>
    </row>
    <row r="2551" spans="46:46" x14ac:dyDescent="0.25">
      <c r="AT2551" s="346"/>
    </row>
    <row r="2552" spans="46:46" x14ac:dyDescent="0.25">
      <c r="AT2552" s="346"/>
    </row>
    <row r="2553" spans="46:46" x14ac:dyDescent="0.25">
      <c r="AT2553" s="346"/>
    </row>
    <row r="2554" spans="46:46" x14ac:dyDescent="0.25">
      <c r="AT2554" s="346"/>
    </row>
    <row r="2555" spans="46:46" x14ac:dyDescent="0.25">
      <c r="AT2555" s="346"/>
    </row>
    <row r="2556" spans="46:46" x14ac:dyDescent="0.25">
      <c r="AT2556" s="346"/>
    </row>
    <row r="2557" spans="46:46" x14ac:dyDescent="0.25">
      <c r="AT2557" s="346"/>
    </row>
    <row r="2558" spans="46:46" x14ac:dyDescent="0.25">
      <c r="AT2558" s="346"/>
    </row>
    <row r="2559" spans="46:46" x14ac:dyDescent="0.25">
      <c r="AT2559" s="346"/>
    </row>
    <row r="2560" spans="46:46" x14ac:dyDescent="0.25">
      <c r="AT2560" s="346"/>
    </row>
    <row r="2561" spans="46:46" x14ac:dyDescent="0.25">
      <c r="AT2561" s="346"/>
    </row>
    <row r="2562" spans="46:46" x14ac:dyDescent="0.25">
      <c r="AT2562" s="346"/>
    </row>
    <row r="2563" spans="46:46" x14ac:dyDescent="0.25">
      <c r="AT2563" s="346"/>
    </row>
    <row r="2564" spans="46:46" x14ac:dyDescent="0.25">
      <c r="AT2564" s="346"/>
    </row>
    <row r="2565" spans="46:46" x14ac:dyDescent="0.25">
      <c r="AT2565" s="346"/>
    </row>
    <row r="2566" spans="46:46" x14ac:dyDescent="0.25">
      <c r="AT2566" s="346"/>
    </row>
    <row r="2567" spans="46:46" x14ac:dyDescent="0.25">
      <c r="AT2567" s="346"/>
    </row>
    <row r="2568" spans="46:46" x14ac:dyDescent="0.25">
      <c r="AT2568" s="346"/>
    </row>
    <row r="2569" spans="46:46" x14ac:dyDescent="0.25">
      <c r="AT2569" s="346"/>
    </row>
    <row r="2570" spans="46:46" x14ac:dyDescent="0.25">
      <c r="AT2570" s="346"/>
    </row>
    <row r="2571" spans="46:46" x14ac:dyDescent="0.25">
      <c r="AT2571" s="346"/>
    </row>
    <row r="2572" spans="46:46" x14ac:dyDescent="0.25">
      <c r="AT2572" s="346"/>
    </row>
    <row r="2573" spans="46:46" x14ac:dyDescent="0.25">
      <c r="AT2573" s="346"/>
    </row>
    <row r="2574" spans="46:46" x14ac:dyDescent="0.25">
      <c r="AT2574" s="346"/>
    </row>
    <row r="2575" spans="46:46" x14ac:dyDescent="0.25">
      <c r="AT2575" s="346"/>
    </row>
    <row r="2576" spans="46:46" x14ac:dyDescent="0.25">
      <c r="AT2576" s="346"/>
    </row>
    <row r="2577" spans="46:46" x14ac:dyDescent="0.25">
      <c r="AT2577" s="346"/>
    </row>
    <row r="2578" spans="46:46" x14ac:dyDescent="0.25">
      <c r="AT2578" s="346"/>
    </row>
    <row r="2579" spans="46:46" x14ac:dyDescent="0.25">
      <c r="AT2579" s="346"/>
    </row>
    <row r="2580" spans="46:46" x14ac:dyDescent="0.25">
      <c r="AT2580" s="346"/>
    </row>
    <row r="2581" spans="46:46" x14ac:dyDescent="0.25">
      <c r="AT2581" s="346"/>
    </row>
    <row r="2582" spans="46:46" x14ac:dyDescent="0.25">
      <c r="AT2582" s="346"/>
    </row>
    <row r="2583" spans="46:46" x14ac:dyDescent="0.25">
      <c r="AT2583" s="346"/>
    </row>
    <row r="2584" spans="46:46" x14ac:dyDescent="0.25">
      <c r="AT2584" s="346"/>
    </row>
    <row r="2585" spans="46:46" x14ac:dyDescent="0.25">
      <c r="AT2585" s="346"/>
    </row>
    <row r="2586" spans="46:46" x14ac:dyDescent="0.25">
      <c r="AT2586" s="346"/>
    </row>
    <row r="2587" spans="46:46" x14ac:dyDescent="0.25">
      <c r="AT2587" s="346"/>
    </row>
    <row r="2588" spans="46:46" x14ac:dyDescent="0.25">
      <c r="AT2588" s="346"/>
    </row>
    <row r="2589" spans="46:46" x14ac:dyDescent="0.25">
      <c r="AT2589" s="346"/>
    </row>
    <row r="2590" spans="46:46" x14ac:dyDescent="0.25">
      <c r="AT2590" s="346"/>
    </row>
    <row r="2591" spans="46:46" x14ac:dyDescent="0.25">
      <c r="AT2591" s="346"/>
    </row>
    <row r="2592" spans="46:46" x14ac:dyDescent="0.25">
      <c r="AT2592" s="346"/>
    </row>
    <row r="2593" spans="46:46" x14ac:dyDescent="0.25">
      <c r="AT2593" s="346"/>
    </row>
    <row r="2594" spans="46:46" x14ac:dyDescent="0.25">
      <c r="AT2594" s="346"/>
    </row>
    <row r="2595" spans="46:46" x14ac:dyDescent="0.25">
      <c r="AT2595" s="346"/>
    </row>
    <row r="2596" spans="46:46" x14ac:dyDescent="0.25">
      <c r="AT2596" s="346"/>
    </row>
    <row r="2597" spans="46:46" x14ac:dyDescent="0.25">
      <c r="AT2597" s="346"/>
    </row>
    <row r="2598" spans="46:46" x14ac:dyDescent="0.25">
      <c r="AT2598" s="346"/>
    </row>
    <row r="2599" spans="46:46" x14ac:dyDescent="0.25">
      <c r="AT2599" s="346"/>
    </row>
    <row r="2600" spans="46:46" x14ac:dyDescent="0.25">
      <c r="AT2600" s="346"/>
    </row>
    <row r="2601" spans="46:46" x14ac:dyDescent="0.25">
      <c r="AT2601" s="346"/>
    </row>
    <row r="2602" spans="46:46" x14ac:dyDescent="0.25">
      <c r="AT2602" s="346"/>
    </row>
    <row r="2603" spans="46:46" x14ac:dyDescent="0.25">
      <c r="AT2603" s="346"/>
    </row>
    <row r="2604" spans="46:46" x14ac:dyDescent="0.25">
      <c r="AT2604" s="346"/>
    </row>
    <row r="2605" spans="46:46" x14ac:dyDescent="0.25">
      <c r="AT2605" s="346"/>
    </row>
    <row r="2606" spans="46:46" x14ac:dyDescent="0.25">
      <c r="AT2606" s="346"/>
    </row>
    <row r="2607" spans="46:46" x14ac:dyDescent="0.25">
      <c r="AT2607" s="346"/>
    </row>
    <row r="2608" spans="46:46" x14ac:dyDescent="0.25">
      <c r="AT2608" s="346"/>
    </row>
    <row r="2609" spans="46:46" x14ac:dyDescent="0.25">
      <c r="AT2609" s="346"/>
    </row>
    <row r="2610" spans="46:46" x14ac:dyDescent="0.25">
      <c r="AT2610" s="346"/>
    </row>
    <row r="2611" spans="46:46" x14ac:dyDescent="0.25">
      <c r="AT2611" s="346"/>
    </row>
    <row r="2612" spans="46:46" x14ac:dyDescent="0.25">
      <c r="AT2612" s="346"/>
    </row>
    <row r="2613" spans="46:46" x14ac:dyDescent="0.25">
      <c r="AT2613" s="346"/>
    </row>
    <row r="2614" spans="46:46" x14ac:dyDescent="0.25">
      <c r="AT2614" s="346"/>
    </row>
    <row r="2615" spans="46:46" x14ac:dyDescent="0.25">
      <c r="AT2615" s="346"/>
    </row>
    <row r="2616" spans="46:46" x14ac:dyDescent="0.25">
      <c r="AT2616" s="346"/>
    </row>
    <row r="2617" spans="46:46" x14ac:dyDescent="0.25">
      <c r="AT2617" s="346"/>
    </row>
    <row r="2618" spans="46:46" x14ac:dyDescent="0.25">
      <c r="AT2618" s="346"/>
    </row>
    <row r="2619" spans="46:46" x14ac:dyDescent="0.25">
      <c r="AT2619" s="346"/>
    </row>
    <row r="2620" spans="46:46" x14ac:dyDescent="0.25">
      <c r="AT2620" s="346"/>
    </row>
    <row r="2621" spans="46:46" x14ac:dyDescent="0.25">
      <c r="AT2621" s="346"/>
    </row>
    <row r="2622" spans="46:46" x14ac:dyDescent="0.25">
      <c r="AT2622" s="346"/>
    </row>
    <row r="2623" spans="46:46" x14ac:dyDescent="0.25">
      <c r="AT2623" s="346"/>
    </row>
    <row r="2624" spans="46:46" x14ac:dyDescent="0.25">
      <c r="AT2624" s="346"/>
    </row>
    <row r="2625" spans="46:46" x14ac:dyDescent="0.25">
      <c r="AT2625" s="346"/>
    </row>
    <row r="2626" spans="46:46" x14ac:dyDescent="0.25">
      <c r="AT2626" s="346"/>
    </row>
    <row r="2627" spans="46:46" x14ac:dyDescent="0.25">
      <c r="AT2627" s="346"/>
    </row>
    <row r="2628" spans="46:46" x14ac:dyDescent="0.25">
      <c r="AT2628" s="346"/>
    </row>
    <row r="2629" spans="46:46" x14ac:dyDescent="0.25">
      <c r="AT2629" s="346"/>
    </row>
    <row r="2630" spans="46:46" x14ac:dyDescent="0.25">
      <c r="AT2630" s="346"/>
    </row>
    <row r="2631" spans="46:46" x14ac:dyDescent="0.25">
      <c r="AT2631" s="346"/>
    </row>
    <row r="2632" spans="46:46" x14ac:dyDescent="0.25">
      <c r="AT2632" s="346"/>
    </row>
    <row r="2633" spans="46:46" x14ac:dyDescent="0.25">
      <c r="AT2633" s="346"/>
    </row>
    <row r="2634" spans="46:46" x14ac:dyDescent="0.25">
      <c r="AT2634" s="346"/>
    </row>
    <row r="2635" spans="46:46" x14ac:dyDescent="0.25">
      <c r="AT2635" s="346"/>
    </row>
    <row r="2636" spans="46:46" x14ac:dyDescent="0.25">
      <c r="AT2636" s="346"/>
    </row>
    <row r="2637" spans="46:46" x14ac:dyDescent="0.25">
      <c r="AT2637" s="346"/>
    </row>
    <row r="2638" spans="46:46" x14ac:dyDescent="0.25">
      <c r="AT2638" s="346"/>
    </row>
    <row r="2639" spans="46:46" x14ac:dyDescent="0.25">
      <c r="AT2639" s="346"/>
    </row>
    <row r="2640" spans="46:46" x14ac:dyDescent="0.25">
      <c r="AT2640" s="346"/>
    </row>
    <row r="2641" spans="46:46" x14ac:dyDescent="0.25">
      <c r="AT2641" s="346"/>
    </row>
    <row r="2642" spans="46:46" x14ac:dyDescent="0.25">
      <c r="AT2642" s="346"/>
    </row>
    <row r="2643" spans="46:46" x14ac:dyDescent="0.25">
      <c r="AT2643" s="346"/>
    </row>
    <row r="2644" spans="46:46" x14ac:dyDescent="0.25">
      <c r="AT2644" s="346"/>
    </row>
    <row r="2645" spans="46:46" x14ac:dyDescent="0.25">
      <c r="AT2645" s="346"/>
    </row>
    <row r="2646" spans="46:46" x14ac:dyDescent="0.25">
      <c r="AT2646" s="346"/>
    </row>
    <row r="2647" spans="46:46" x14ac:dyDescent="0.25">
      <c r="AT2647" s="346"/>
    </row>
    <row r="2648" spans="46:46" x14ac:dyDescent="0.25">
      <c r="AT2648" s="346"/>
    </row>
    <row r="2649" spans="46:46" x14ac:dyDescent="0.25">
      <c r="AT2649" s="346"/>
    </row>
    <row r="2650" spans="46:46" x14ac:dyDescent="0.25">
      <c r="AT2650" s="346"/>
    </row>
    <row r="2651" spans="46:46" x14ac:dyDescent="0.25">
      <c r="AT2651" s="346"/>
    </row>
    <row r="2652" spans="46:46" x14ac:dyDescent="0.25">
      <c r="AT2652" s="346"/>
    </row>
    <row r="2653" spans="46:46" x14ac:dyDescent="0.25">
      <c r="AT2653" s="346"/>
    </row>
    <row r="2654" spans="46:46" x14ac:dyDescent="0.25">
      <c r="AT2654" s="346"/>
    </row>
    <row r="2655" spans="46:46" x14ac:dyDescent="0.25">
      <c r="AT2655" s="346"/>
    </row>
    <row r="2656" spans="46:46" x14ac:dyDescent="0.25">
      <c r="AT2656" s="346"/>
    </row>
    <row r="2657" spans="46:46" x14ac:dyDescent="0.25">
      <c r="AT2657" s="346"/>
    </row>
    <row r="2658" spans="46:46" x14ac:dyDescent="0.25">
      <c r="AT2658" s="346"/>
    </row>
    <row r="2659" spans="46:46" x14ac:dyDescent="0.25">
      <c r="AT2659" s="346"/>
    </row>
    <row r="2660" spans="46:46" x14ac:dyDescent="0.25">
      <c r="AT2660" s="346"/>
    </row>
    <row r="2661" spans="46:46" x14ac:dyDescent="0.25">
      <c r="AT2661" s="346"/>
    </row>
    <row r="2662" spans="46:46" x14ac:dyDescent="0.25">
      <c r="AT2662" s="346"/>
    </row>
    <row r="2663" spans="46:46" x14ac:dyDescent="0.25">
      <c r="AT2663" s="346"/>
    </row>
    <row r="2664" spans="46:46" x14ac:dyDescent="0.25">
      <c r="AT2664" s="346"/>
    </row>
    <row r="2665" spans="46:46" x14ac:dyDescent="0.25">
      <c r="AT2665" s="346"/>
    </row>
    <row r="2666" spans="46:46" x14ac:dyDescent="0.25">
      <c r="AT2666" s="346"/>
    </row>
    <row r="2667" spans="46:46" x14ac:dyDescent="0.25">
      <c r="AT2667" s="346"/>
    </row>
    <row r="2668" spans="46:46" x14ac:dyDescent="0.25">
      <c r="AT2668" s="346"/>
    </row>
    <row r="2669" spans="46:46" x14ac:dyDescent="0.25">
      <c r="AT2669" s="346"/>
    </row>
    <row r="2670" spans="46:46" x14ac:dyDescent="0.25">
      <c r="AT2670" s="346"/>
    </row>
    <row r="2671" spans="46:46" x14ac:dyDescent="0.25">
      <c r="AT2671" s="346"/>
    </row>
    <row r="2672" spans="46:46" x14ac:dyDescent="0.25">
      <c r="AT2672" s="346"/>
    </row>
    <row r="2673" spans="46:46" x14ac:dyDescent="0.25">
      <c r="AT2673" s="346"/>
    </row>
    <row r="2674" spans="46:46" x14ac:dyDescent="0.25">
      <c r="AT2674" s="346"/>
    </row>
    <row r="2675" spans="46:46" x14ac:dyDescent="0.25">
      <c r="AT2675" s="346"/>
    </row>
    <row r="2676" spans="46:46" x14ac:dyDescent="0.25">
      <c r="AT2676" s="346"/>
    </row>
    <row r="2677" spans="46:46" x14ac:dyDescent="0.25">
      <c r="AT2677" s="346"/>
    </row>
    <row r="2678" spans="46:46" x14ac:dyDescent="0.25">
      <c r="AT2678" s="346"/>
    </row>
    <row r="2679" spans="46:46" x14ac:dyDescent="0.25">
      <c r="AT2679" s="346"/>
    </row>
    <row r="2680" spans="46:46" x14ac:dyDescent="0.25">
      <c r="AT2680" s="346"/>
    </row>
    <row r="2681" spans="46:46" x14ac:dyDescent="0.25">
      <c r="AT2681" s="346"/>
    </row>
    <row r="2682" spans="46:46" x14ac:dyDescent="0.25">
      <c r="AT2682" s="346"/>
    </row>
    <row r="2683" spans="46:46" x14ac:dyDescent="0.25">
      <c r="AT2683" s="346"/>
    </row>
    <row r="2684" spans="46:46" x14ac:dyDescent="0.25">
      <c r="AT2684" s="346"/>
    </row>
    <row r="2685" spans="46:46" x14ac:dyDescent="0.25">
      <c r="AT2685" s="346"/>
    </row>
    <row r="2686" spans="46:46" x14ac:dyDescent="0.25">
      <c r="AT2686" s="346"/>
    </row>
    <row r="2687" spans="46:46" x14ac:dyDescent="0.25">
      <c r="AT2687" s="346"/>
    </row>
    <row r="2688" spans="46:46" x14ac:dyDescent="0.25">
      <c r="AT2688" s="346"/>
    </row>
    <row r="2689" spans="46:46" x14ac:dyDescent="0.25">
      <c r="AT2689" s="346"/>
    </row>
    <row r="2690" spans="46:46" x14ac:dyDescent="0.25">
      <c r="AT2690" s="346"/>
    </row>
    <row r="2691" spans="46:46" x14ac:dyDescent="0.25">
      <c r="AT2691" s="346"/>
    </row>
    <row r="2692" spans="46:46" x14ac:dyDescent="0.25">
      <c r="AT2692" s="346"/>
    </row>
    <row r="2693" spans="46:46" x14ac:dyDescent="0.25">
      <c r="AT2693" s="346"/>
    </row>
    <row r="2694" spans="46:46" x14ac:dyDescent="0.25">
      <c r="AT2694" s="346"/>
    </row>
    <row r="2695" spans="46:46" x14ac:dyDescent="0.25">
      <c r="AT2695" s="346"/>
    </row>
    <row r="2696" spans="46:46" x14ac:dyDescent="0.25">
      <c r="AT2696" s="346"/>
    </row>
    <row r="2697" spans="46:46" x14ac:dyDescent="0.25">
      <c r="AT2697" s="346"/>
    </row>
    <row r="2698" spans="46:46" x14ac:dyDescent="0.25">
      <c r="AT2698" s="346"/>
    </row>
    <row r="2699" spans="46:46" x14ac:dyDescent="0.25">
      <c r="AT2699" s="346"/>
    </row>
    <row r="2700" spans="46:46" x14ac:dyDescent="0.25">
      <c r="AT2700" s="346"/>
    </row>
    <row r="2701" spans="46:46" x14ac:dyDescent="0.25">
      <c r="AT2701" s="346"/>
    </row>
    <row r="2702" spans="46:46" x14ac:dyDescent="0.25">
      <c r="AT2702" s="346"/>
    </row>
    <row r="2703" spans="46:46" x14ac:dyDescent="0.25">
      <c r="AT2703" s="346"/>
    </row>
    <row r="2704" spans="46:46" x14ac:dyDescent="0.25">
      <c r="AT2704" s="346"/>
    </row>
    <row r="2705" spans="46:46" x14ac:dyDescent="0.25">
      <c r="AT2705" s="346"/>
    </row>
    <row r="2706" spans="46:46" x14ac:dyDescent="0.25">
      <c r="AT2706" s="346"/>
    </row>
    <row r="2707" spans="46:46" x14ac:dyDescent="0.25">
      <c r="AT2707" s="346"/>
    </row>
    <row r="2708" spans="46:46" x14ac:dyDescent="0.25">
      <c r="AT2708" s="346"/>
    </row>
    <row r="2709" spans="46:46" x14ac:dyDescent="0.25">
      <c r="AT2709" s="346"/>
    </row>
    <row r="2710" spans="46:46" x14ac:dyDescent="0.25">
      <c r="AT2710" s="346"/>
    </row>
    <row r="2711" spans="46:46" x14ac:dyDescent="0.25">
      <c r="AT2711" s="346"/>
    </row>
    <row r="2712" spans="46:46" x14ac:dyDescent="0.25">
      <c r="AT2712" s="346"/>
    </row>
    <row r="2713" spans="46:46" x14ac:dyDescent="0.25">
      <c r="AT2713" s="346"/>
    </row>
    <row r="2714" spans="46:46" x14ac:dyDescent="0.25">
      <c r="AT2714" s="346"/>
    </row>
    <row r="2715" spans="46:46" x14ac:dyDescent="0.25">
      <c r="AT2715" s="346"/>
    </row>
    <row r="2716" spans="46:46" x14ac:dyDescent="0.25">
      <c r="AT2716" s="346"/>
    </row>
    <row r="2717" spans="46:46" x14ac:dyDescent="0.25">
      <c r="AT2717" s="346"/>
    </row>
    <row r="2718" spans="46:46" x14ac:dyDescent="0.25">
      <c r="AT2718" s="346"/>
    </row>
    <row r="2719" spans="46:46" x14ac:dyDescent="0.25">
      <c r="AT2719" s="346"/>
    </row>
    <row r="2720" spans="46:46" x14ac:dyDescent="0.25">
      <c r="AT2720" s="346"/>
    </row>
    <row r="2721" spans="46:46" x14ac:dyDescent="0.25">
      <c r="AT2721" s="346"/>
    </row>
    <row r="2722" spans="46:46" x14ac:dyDescent="0.25">
      <c r="AT2722" s="346"/>
    </row>
    <row r="2723" spans="46:46" x14ac:dyDescent="0.25">
      <c r="AT2723" s="346"/>
    </row>
    <row r="2724" spans="46:46" x14ac:dyDescent="0.25">
      <c r="AT2724" s="346"/>
    </row>
    <row r="2725" spans="46:46" x14ac:dyDescent="0.25">
      <c r="AT2725" s="346"/>
    </row>
    <row r="2726" spans="46:46" x14ac:dyDescent="0.25">
      <c r="AT2726" s="346"/>
    </row>
    <row r="2727" spans="46:46" x14ac:dyDescent="0.25">
      <c r="AT2727" s="346"/>
    </row>
    <row r="2728" spans="46:46" x14ac:dyDescent="0.25">
      <c r="AT2728" s="346"/>
    </row>
    <row r="2729" spans="46:46" x14ac:dyDescent="0.25">
      <c r="AT2729" s="346"/>
    </row>
    <row r="2730" spans="46:46" x14ac:dyDescent="0.25">
      <c r="AT2730" s="346"/>
    </row>
    <row r="2731" spans="46:46" x14ac:dyDescent="0.25">
      <c r="AT2731" s="346"/>
    </row>
    <row r="2732" spans="46:46" x14ac:dyDescent="0.25">
      <c r="AT2732" s="346"/>
    </row>
    <row r="2733" spans="46:46" x14ac:dyDescent="0.25">
      <c r="AT2733" s="346"/>
    </row>
    <row r="2734" spans="46:46" x14ac:dyDescent="0.25">
      <c r="AT2734" s="346"/>
    </row>
    <row r="2735" spans="46:46" x14ac:dyDescent="0.25">
      <c r="AT2735" s="346"/>
    </row>
    <row r="2736" spans="46:46" x14ac:dyDescent="0.25">
      <c r="AT2736" s="346"/>
    </row>
    <row r="2737" spans="46:46" x14ac:dyDescent="0.25">
      <c r="AT2737" s="346"/>
    </row>
    <row r="2738" spans="46:46" x14ac:dyDescent="0.25">
      <c r="AT2738" s="346"/>
    </row>
    <row r="2739" spans="46:46" x14ac:dyDescent="0.25">
      <c r="AT2739" s="346"/>
    </row>
    <row r="2740" spans="46:46" x14ac:dyDescent="0.25">
      <c r="AT2740" s="346"/>
    </row>
    <row r="2741" spans="46:46" x14ac:dyDescent="0.25">
      <c r="AT2741" s="346"/>
    </row>
    <row r="2742" spans="46:46" x14ac:dyDescent="0.25">
      <c r="AT2742" s="346"/>
    </row>
    <row r="2743" spans="46:46" x14ac:dyDescent="0.25">
      <c r="AT2743" s="346"/>
    </row>
    <row r="2744" spans="46:46" x14ac:dyDescent="0.25">
      <c r="AT2744" s="346"/>
    </row>
    <row r="2745" spans="46:46" x14ac:dyDescent="0.25">
      <c r="AT2745" s="346"/>
    </row>
    <row r="2746" spans="46:46" x14ac:dyDescent="0.25">
      <c r="AT2746" s="346"/>
    </row>
    <row r="2747" spans="46:46" x14ac:dyDescent="0.25">
      <c r="AT2747" s="346"/>
    </row>
    <row r="2748" spans="46:46" x14ac:dyDescent="0.25">
      <c r="AT2748" s="346"/>
    </row>
    <row r="2749" spans="46:46" x14ac:dyDescent="0.25">
      <c r="AT2749" s="346"/>
    </row>
    <row r="2750" spans="46:46" x14ac:dyDescent="0.25">
      <c r="AT2750" s="346"/>
    </row>
    <row r="2751" spans="46:46" x14ac:dyDescent="0.25">
      <c r="AT2751" s="346"/>
    </row>
    <row r="2752" spans="46:46" x14ac:dyDescent="0.25">
      <c r="AT2752" s="346"/>
    </row>
    <row r="2753" spans="46:46" x14ac:dyDescent="0.25">
      <c r="AT2753" s="346"/>
    </row>
    <row r="2754" spans="46:46" x14ac:dyDescent="0.25">
      <c r="AT2754" s="346"/>
    </row>
    <row r="2755" spans="46:46" x14ac:dyDescent="0.25">
      <c r="AT2755" s="346"/>
    </row>
    <row r="2756" spans="46:46" x14ac:dyDescent="0.25">
      <c r="AT2756" s="346"/>
    </row>
    <row r="2757" spans="46:46" x14ac:dyDescent="0.25">
      <c r="AT2757" s="346"/>
    </row>
    <row r="2758" spans="46:46" x14ac:dyDescent="0.25">
      <c r="AT2758" s="346"/>
    </row>
    <row r="2759" spans="46:46" x14ac:dyDescent="0.25">
      <c r="AT2759" s="346"/>
    </row>
    <row r="2760" spans="46:46" x14ac:dyDescent="0.25">
      <c r="AT2760" s="346"/>
    </row>
    <row r="2761" spans="46:46" x14ac:dyDescent="0.25">
      <c r="AT2761" s="346"/>
    </row>
    <row r="2762" spans="46:46" x14ac:dyDescent="0.25">
      <c r="AT2762" s="346"/>
    </row>
    <row r="2763" spans="46:46" x14ac:dyDescent="0.25">
      <c r="AT2763" s="346"/>
    </row>
    <row r="2764" spans="46:46" x14ac:dyDescent="0.25">
      <c r="AT2764" s="346"/>
    </row>
    <row r="2765" spans="46:46" x14ac:dyDescent="0.25">
      <c r="AT2765" s="346"/>
    </row>
    <row r="2766" spans="46:46" x14ac:dyDescent="0.25">
      <c r="AT2766" s="346"/>
    </row>
    <row r="2767" spans="46:46" x14ac:dyDescent="0.25">
      <c r="AT2767" s="346"/>
    </row>
    <row r="2768" spans="46:46" x14ac:dyDescent="0.25">
      <c r="AT2768" s="346"/>
    </row>
    <row r="2769" spans="46:46" x14ac:dyDescent="0.25">
      <c r="AT2769" s="346"/>
    </row>
    <row r="2770" spans="46:46" x14ac:dyDescent="0.25">
      <c r="AT2770" s="346"/>
    </row>
    <row r="2771" spans="46:46" x14ac:dyDescent="0.25">
      <c r="AT2771" s="346"/>
    </row>
    <row r="2772" spans="46:46" x14ac:dyDescent="0.25">
      <c r="AT2772" s="346"/>
    </row>
    <row r="2773" spans="46:46" x14ac:dyDescent="0.25">
      <c r="AT2773" s="346"/>
    </row>
    <row r="2774" spans="46:46" x14ac:dyDescent="0.25">
      <c r="AT2774" s="346"/>
    </row>
    <row r="2775" spans="46:46" x14ac:dyDescent="0.25">
      <c r="AT2775" s="346"/>
    </row>
    <row r="2776" spans="46:46" x14ac:dyDescent="0.25">
      <c r="AT2776" s="346"/>
    </row>
    <row r="2777" spans="46:46" x14ac:dyDescent="0.25">
      <c r="AT2777" s="346"/>
    </row>
    <row r="2778" spans="46:46" x14ac:dyDescent="0.25">
      <c r="AT2778" s="346"/>
    </row>
    <row r="2779" spans="46:46" x14ac:dyDescent="0.25">
      <c r="AT2779" s="346"/>
    </row>
    <row r="2780" spans="46:46" x14ac:dyDescent="0.25">
      <c r="AT2780" s="346"/>
    </row>
    <row r="2781" spans="46:46" x14ac:dyDescent="0.25">
      <c r="AT2781" s="346"/>
    </row>
    <row r="2782" spans="46:46" x14ac:dyDescent="0.25">
      <c r="AT2782" s="346"/>
    </row>
    <row r="2783" spans="46:46" x14ac:dyDescent="0.25">
      <c r="AT2783" s="346"/>
    </row>
    <row r="2784" spans="46:46" x14ac:dyDescent="0.25">
      <c r="AT2784" s="346"/>
    </row>
    <row r="2785" spans="46:46" x14ac:dyDescent="0.25">
      <c r="AT2785" s="346"/>
    </row>
    <row r="2786" spans="46:46" x14ac:dyDescent="0.25">
      <c r="AT2786" s="346"/>
    </row>
    <row r="2787" spans="46:46" x14ac:dyDescent="0.25">
      <c r="AT2787" s="346"/>
    </row>
    <row r="2788" spans="46:46" x14ac:dyDescent="0.25">
      <c r="AT2788" s="346"/>
    </row>
    <row r="2789" spans="46:46" x14ac:dyDescent="0.25">
      <c r="AT2789" s="346"/>
    </row>
    <row r="2790" spans="46:46" x14ac:dyDescent="0.25">
      <c r="AT2790" s="346"/>
    </row>
    <row r="2791" spans="46:46" x14ac:dyDescent="0.25">
      <c r="AT2791" s="346"/>
    </row>
    <row r="2792" spans="46:46" x14ac:dyDescent="0.25">
      <c r="AT2792" s="346"/>
    </row>
    <row r="2793" spans="46:46" x14ac:dyDescent="0.25">
      <c r="AT2793" s="346"/>
    </row>
    <row r="2794" spans="46:46" x14ac:dyDescent="0.25">
      <c r="AT2794" s="346"/>
    </row>
    <row r="2795" spans="46:46" x14ac:dyDescent="0.25">
      <c r="AT2795" s="346"/>
    </row>
    <row r="2796" spans="46:46" x14ac:dyDescent="0.25">
      <c r="AT2796" s="346"/>
    </row>
    <row r="2797" spans="46:46" x14ac:dyDescent="0.25">
      <c r="AT2797" s="346"/>
    </row>
    <row r="2798" spans="46:46" x14ac:dyDescent="0.25">
      <c r="AT2798" s="346"/>
    </row>
    <row r="2799" spans="46:46" x14ac:dyDescent="0.25">
      <c r="AT2799" s="346"/>
    </row>
    <row r="2800" spans="46:46" x14ac:dyDescent="0.25">
      <c r="AT2800" s="346"/>
    </row>
    <row r="2801" spans="46:46" x14ac:dyDescent="0.25">
      <c r="AT2801" s="346"/>
    </row>
    <row r="2802" spans="46:46" x14ac:dyDescent="0.25">
      <c r="AT2802" s="346"/>
    </row>
    <row r="2803" spans="46:46" x14ac:dyDescent="0.25">
      <c r="AT2803" s="346"/>
    </row>
    <row r="2804" spans="46:46" x14ac:dyDescent="0.25">
      <c r="AT2804" s="346"/>
    </row>
    <row r="2805" spans="46:46" x14ac:dyDescent="0.25">
      <c r="AT2805" s="346"/>
    </row>
    <row r="2806" spans="46:46" x14ac:dyDescent="0.25">
      <c r="AT2806" s="346"/>
    </row>
    <row r="2807" spans="46:46" x14ac:dyDescent="0.25">
      <c r="AT2807" s="346"/>
    </row>
    <row r="2808" spans="46:46" x14ac:dyDescent="0.25">
      <c r="AT2808" s="346"/>
    </row>
    <row r="2809" spans="46:46" x14ac:dyDescent="0.25">
      <c r="AT2809" s="346"/>
    </row>
    <row r="2810" spans="46:46" x14ac:dyDescent="0.25">
      <c r="AT2810" s="346"/>
    </row>
    <row r="2811" spans="46:46" x14ac:dyDescent="0.25">
      <c r="AT2811" s="346"/>
    </row>
    <row r="2812" spans="46:46" x14ac:dyDescent="0.25">
      <c r="AT2812" s="346"/>
    </row>
    <row r="2813" spans="46:46" x14ac:dyDescent="0.25">
      <c r="AT2813" s="346"/>
    </row>
    <row r="2814" spans="46:46" x14ac:dyDescent="0.25">
      <c r="AT2814" s="346"/>
    </row>
    <row r="2815" spans="46:46" x14ac:dyDescent="0.25">
      <c r="AT2815" s="346"/>
    </row>
    <row r="2816" spans="46:46" x14ac:dyDescent="0.25">
      <c r="AT2816" s="346"/>
    </row>
    <row r="2817" spans="46:46" x14ac:dyDescent="0.25">
      <c r="AT2817" s="346"/>
    </row>
    <row r="2818" spans="46:46" x14ac:dyDescent="0.25">
      <c r="AT2818" s="346"/>
    </row>
    <row r="2819" spans="46:46" x14ac:dyDescent="0.25">
      <c r="AT2819" s="346"/>
    </row>
    <row r="2820" spans="46:46" x14ac:dyDescent="0.25">
      <c r="AT2820" s="346"/>
    </row>
    <row r="2821" spans="46:46" x14ac:dyDescent="0.25">
      <c r="AT2821" s="346"/>
    </row>
    <row r="2822" spans="46:46" x14ac:dyDescent="0.25">
      <c r="AT2822" s="346"/>
    </row>
    <row r="2823" spans="46:46" x14ac:dyDescent="0.25">
      <c r="AT2823" s="346"/>
    </row>
    <row r="2824" spans="46:46" x14ac:dyDescent="0.25">
      <c r="AT2824" s="346"/>
    </row>
    <row r="2825" spans="46:46" x14ac:dyDescent="0.25">
      <c r="AT2825" s="346"/>
    </row>
    <row r="2826" spans="46:46" x14ac:dyDescent="0.25">
      <c r="AT2826" s="346"/>
    </row>
    <row r="2827" spans="46:46" x14ac:dyDescent="0.25">
      <c r="AT2827" s="346"/>
    </row>
    <row r="2828" spans="46:46" x14ac:dyDescent="0.25">
      <c r="AT2828" s="346"/>
    </row>
    <row r="2829" spans="46:46" x14ac:dyDescent="0.25">
      <c r="AT2829" s="346"/>
    </row>
    <row r="2830" spans="46:46" x14ac:dyDescent="0.25">
      <c r="AT2830" s="346"/>
    </row>
    <row r="2831" spans="46:46" x14ac:dyDescent="0.25">
      <c r="AT2831" s="346"/>
    </row>
    <row r="2832" spans="46:46" x14ac:dyDescent="0.25">
      <c r="AT2832" s="346"/>
    </row>
    <row r="2833" spans="46:46" x14ac:dyDescent="0.25">
      <c r="AT2833" s="346"/>
    </row>
    <row r="2834" spans="46:46" x14ac:dyDescent="0.25">
      <c r="AT2834" s="346"/>
    </row>
    <row r="2835" spans="46:46" x14ac:dyDescent="0.25">
      <c r="AT2835" s="346"/>
    </row>
    <row r="2836" spans="46:46" x14ac:dyDescent="0.25">
      <c r="AT2836" s="346"/>
    </row>
    <row r="2837" spans="46:46" x14ac:dyDescent="0.25">
      <c r="AT2837" s="346"/>
    </row>
    <row r="2838" spans="46:46" x14ac:dyDescent="0.25">
      <c r="AT2838" s="346"/>
    </row>
    <row r="2839" spans="46:46" x14ac:dyDescent="0.25">
      <c r="AT2839" s="346"/>
    </row>
    <row r="2840" spans="46:46" x14ac:dyDescent="0.25">
      <c r="AT2840" s="346"/>
    </row>
    <row r="2841" spans="46:46" x14ac:dyDescent="0.25">
      <c r="AT2841" s="346"/>
    </row>
    <row r="2842" spans="46:46" x14ac:dyDescent="0.25">
      <c r="AT2842" s="346"/>
    </row>
    <row r="2843" spans="46:46" x14ac:dyDescent="0.25">
      <c r="AT2843" s="346"/>
    </row>
    <row r="2844" spans="46:46" x14ac:dyDescent="0.25">
      <c r="AT2844" s="346"/>
    </row>
    <row r="2845" spans="46:46" x14ac:dyDescent="0.25">
      <c r="AT2845" s="346"/>
    </row>
    <row r="2846" spans="46:46" x14ac:dyDescent="0.25">
      <c r="AT2846" s="346"/>
    </row>
    <row r="2847" spans="46:46" x14ac:dyDescent="0.25">
      <c r="AT2847" s="346"/>
    </row>
    <row r="2848" spans="46:46" x14ac:dyDescent="0.25">
      <c r="AT2848" s="346"/>
    </row>
    <row r="2849" spans="46:46" x14ac:dyDescent="0.25">
      <c r="AT2849" s="346"/>
    </row>
    <row r="2850" spans="46:46" x14ac:dyDescent="0.25">
      <c r="AT2850" s="346"/>
    </row>
    <row r="2851" spans="46:46" x14ac:dyDescent="0.25">
      <c r="AT2851" s="346"/>
    </row>
    <row r="2852" spans="46:46" x14ac:dyDescent="0.25">
      <c r="AT2852" s="346"/>
    </row>
    <row r="2853" spans="46:46" x14ac:dyDescent="0.25">
      <c r="AT2853" s="346"/>
    </row>
    <row r="2854" spans="46:46" x14ac:dyDescent="0.25">
      <c r="AT2854" s="346"/>
    </row>
    <row r="2855" spans="46:46" x14ac:dyDescent="0.25">
      <c r="AT2855" s="346"/>
    </row>
    <row r="2856" spans="46:46" x14ac:dyDescent="0.25">
      <c r="AT2856" s="346"/>
    </row>
    <row r="2857" spans="46:46" x14ac:dyDescent="0.25">
      <c r="AT2857" s="346"/>
    </row>
    <row r="2858" spans="46:46" x14ac:dyDescent="0.25">
      <c r="AT2858" s="346"/>
    </row>
    <row r="2859" spans="46:46" x14ac:dyDescent="0.25">
      <c r="AT2859" s="346"/>
    </row>
    <row r="2860" spans="46:46" x14ac:dyDescent="0.25">
      <c r="AT2860" s="346"/>
    </row>
    <row r="2861" spans="46:46" x14ac:dyDescent="0.25">
      <c r="AT2861" s="346"/>
    </row>
    <row r="2862" spans="46:46" x14ac:dyDescent="0.25">
      <c r="AT2862" s="346"/>
    </row>
    <row r="2863" spans="46:46" x14ac:dyDescent="0.25">
      <c r="AT2863" s="346"/>
    </row>
    <row r="2864" spans="46:46" x14ac:dyDescent="0.25">
      <c r="AT2864" s="346"/>
    </row>
    <row r="2865" spans="46:46" x14ac:dyDescent="0.25">
      <c r="AT2865" s="346"/>
    </row>
    <row r="2866" spans="46:46" x14ac:dyDescent="0.25">
      <c r="AT2866" s="346"/>
    </row>
    <row r="2867" spans="46:46" x14ac:dyDescent="0.25">
      <c r="AT2867" s="346"/>
    </row>
    <row r="2868" spans="46:46" x14ac:dyDescent="0.25">
      <c r="AT2868" s="346"/>
    </row>
    <row r="2869" spans="46:46" x14ac:dyDescent="0.25">
      <c r="AT2869" s="346"/>
    </row>
    <row r="2870" spans="46:46" x14ac:dyDescent="0.25">
      <c r="AT2870" s="346"/>
    </row>
    <row r="2871" spans="46:46" x14ac:dyDescent="0.25">
      <c r="AT2871" s="346"/>
    </row>
    <row r="2872" spans="46:46" x14ac:dyDescent="0.25">
      <c r="AT2872" s="346"/>
    </row>
    <row r="2873" spans="46:46" x14ac:dyDescent="0.25">
      <c r="AT2873" s="346"/>
    </row>
    <row r="2874" spans="46:46" x14ac:dyDescent="0.25">
      <c r="AT2874" s="346"/>
    </row>
    <row r="2875" spans="46:46" x14ac:dyDescent="0.25">
      <c r="AT2875" s="346"/>
    </row>
    <row r="2876" spans="46:46" x14ac:dyDescent="0.25">
      <c r="AT2876" s="346"/>
    </row>
    <row r="2877" spans="46:46" x14ac:dyDescent="0.25">
      <c r="AT2877" s="346"/>
    </row>
    <row r="2878" spans="46:46" x14ac:dyDescent="0.25">
      <c r="AT2878" s="346"/>
    </row>
    <row r="2879" spans="46:46" x14ac:dyDescent="0.25">
      <c r="AT2879" s="346"/>
    </row>
    <row r="2880" spans="46:46" x14ac:dyDescent="0.25">
      <c r="AT2880" s="346"/>
    </row>
    <row r="2881" spans="46:46" x14ac:dyDescent="0.25">
      <c r="AT2881" s="346"/>
    </row>
    <row r="2882" spans="46:46" x14ac:dyDescent="0.25">
      <c r="AT2882" s="346"/>
    </row>
    <row r="2883" spans="46:46" x14ac:dyDescent="0.25">
      <c r="AT2883" s="346"/>
    </row>
    <row r="2884" spans="46:46" x14ac:dyDescent="0.25">
      <c r="AT2884" s="346"/>
    </row>
    <row r="2885" spans="46:46" x14ac:dyDescent="0.25">
      <c r="AT2885" s="346"/>
    </row>
    <row r="2886" spans="46:46" x14ac:dyDescent="0.25">
      <c r="AT2886" s="346"/>
    </row>
    <row r="2887" spans="46:46" x14ac:dyDescent="0.25">
      <c r="AT2887" s="346"/>
    </row>
    <row r="2888" spans="46:46" x14ac:dyDescent="0.25">
      <c r="AT2888" s="346"/>
    </row>
    <row r="2889" spans="46:46" x14ac:dyDescent="0.25">
      <c r="AT2889" s="346"/>
    </row>
    <row r="2890" spans="46:46" x14ac:dyDescent="0.25">
      <c r="AT2890" s="346"/>
    </row>
    <row r="2891" spans="46:46" x14ac:dyDescent="0.25">
      <c r="AT2891" s="346"/>
    </row>
    <row r="2892" spans="46:46" x14ac:dyDescent="0.25">
      <c r="AT2892" s="346"/>
    </row>
    <row r="2893" spans="46:46" x14ac:dyDescent="0.25">
      <c r="AT2893" s="346"/>
    </row>
    <row r="2894" spans="46:46" x14ac:dyDescent="0.25">
      <c r="AT2894" s="346"/>
    </row>
    <row r="2895" spans="46:46" x14ac:dyDescent="0.25">
      <c r="AT2895" s="346"/>
    </row>
    <row r="2896" spans="46:46" x14ac:dyDescent="0.25">
      <c r="AT2896" s="346"/>
    </row>
    <row r="2897" spans="46:46" x14ac:dyDescent="0.25">
      <c r="AT2897" s="346"/>
    </row>
    <row r="2898" spans="46:46" x14ac:dyDescent="0.25">
      <c r="AT2898" s="346"/>
    </row>
    <row r="2899" spans="46:46" x14ac:dyDescent="0.25">
      <c r="AT2899" s="346"/>
    </row>
    <row r="2900" spans="46:46" x14ac:dyDescent="0.25">
      <c r="AT2900" s="346"/>
    </row>
    <row r="2901" spans="46:46" x14ac:dyDescent="0.25">
      <c r="AT2901" s="346"/>
    </row>
    <row r="2902" spans="46:46" x14ac:dyDescent="0.25">
      <c r="AT2902" s="346"/>
    </row>
    <row r="2903" spans="46:46" x14ac:dyDescent="0.25">
      <c r="AT2903" s="346"/>
    </row>
    <row r="2904" spans="46:46" x14ac:dyDescent="0.25">
      <c r="AT2904" s="346"/>
    </row>
    <row r="2905" spans="46:46" x14ac:dyDescent="0.25">
      <c r="AT2905" s="346"/>
    </row>
    <row r="2906" spans="46:46" x14ac:dyDescent="0.25">
      <c r="AT2906" s="346"/>
    </row>
    <row r="2907" spans="46:46" x14ac:dyDescent="0.25">
      <c r="AT2907" s="346"/>
    </row>
    <row r="2908" spans="46:46" x14ac:dyDescent="0.25">
      <c r="AT2908" s="346"/>
    </row>
    <row r="2909" spans="46:46" x14ac:dyDescent="0.25">
      <c r="AT2909" s="346"/>
    </row>
    <row r="2910" spans="46:46" x14ac:dyDescent="0.25">
      <c r="AT2910" s="346"/>
    </row>
    <row r="2911" spans="46:46" x14ac:dyDescent="0.25">
      <c r="AT2911" s="346"/>
    </row>
    <row r="2912" spans="46:46" x14ac:dyDescent="0.25">
      <c r="AT2912" s="346"/>
    </row>
    <row r="2913" spans="46:46" x14ac:dyDescent="0.25">
      <c r="AT2913" s="346"/>
    </row>
    <row r="2914" spans="46:46" x14ac:dyDescent="0.25">
      <c r="AT2914" s="346"/>
    </row>
    <row r="2915" spans="46:46" x14ac:dyDescent="0.25">
      <c r="AT2915" s="346"/>
    </row>
    <row r="2916" spans="46:46" x14ac:dyDescent="0.25">
      <c r="AT2916" s="346"/>
    </row>
    <row r="2917" spans="46:46" x14ac:dyDescent="0.25">
      <c r="AT2917" s="346"/>
    </row>
    <row r="2918" spans="46:46" x14ac:dyDescent="0.25">
      <c r="AT2918" s="346"/>
    </row>
    <row r="2919" spans="46:46" x14ac:dyDescent="0.25">
      <c r="AT2919" s="346"/>
    </row>
    <row r="2920" spans="46:46" x14ac:dyDescent="0.25">
      <c r="AT2920" s="346"/>
    </row>
    <row r="2921" spans="46:46" x14ac:dyDescent="0.25">
      <c r="AT2921" s="346"/>
    </row>
    <row r="2922" spans="46:46" x14ac:dyDescent="0.25">
      <c r="AT2922" s="346"/>
    </row>
    <row r="2923" spans="46:46" x14ac:dyDescent="0.25">
      <c r="AT2923" s="346"/>
    </row>
    <row r="2924" spans="46:46" x14ac:dyDescent="0.25">
      <c r="AT2924" s="346"/>
    </row>
    <row r="2925" spans="46:46" x14ac:dyDescent="0.25">
      <c r="AT2925" s="346"/>
    </row>
    <row r="2926" spans="46:46" x14ac:dyDescent="0.25">
      <c r="AT2926" s="346"/>
    </row>
    <row r="2927" spans="46:46" x14ac:dyDescent="0.25">
      <c r="AT2927" s="346"/>
    </row>
    <row r="2928" spans="46:46" x14ac:dyDescent="0.25">
      <c r="AT2928" s="346"/>
    </row>
    <row r="2929" spans="46:46" x14ac:dyDescent="0.25">
      <c r="AT2929" s="346"/>
    </row>
    <row r="2930" spans="46:46" x14ac:dyDescent="0.25">
      <c r="AT2930" s="346"/>
    </row>
    <row r="2931" spans="46:46" x14ac:dyDescent="0.25">
      <c r="AT2931" s="346"/>
    </row>
    <row r="2932" spans="46:46" x14ac:dyDescent="0.25">
      <c r="AT2932" s="346"/>
    </row>
    <row r="2933" spans="46:46" x14ac:dyDescent="0.25">
      <c r="AT2933" s="346"/>
    </row>
    <row r="2934" spans="46:46" x14ac:dyDescent="0.25">
      <c r="AT2934" s="346"/>
    </row>
    <row r="2935" spans="46:46" x14ac:dyDescent="0.25">
      <c r="AT2935" s="346"/>
    </row>
    <row r="2936" spans="46:46" x14ac:dyDescent="0.25">
      <c r="AT2936" s="346"/>
    </row>
    <row r="2937" spans="46:46" x14ac:dyDescent="0.25">
      <c r="AT2937" s="346"/>
    </row>
    <row r="2938" spans="46:46" x14ac:dyDescent="0.25">
      <c r="AT2938" s="346"/>
    </row>
    <row r="2939" spans="46:46" x14ac:dyDescent="0.25">
      <c r="AT2939" s="346"/>
    </row>
    <row r="2940" spans="46:46" x14ac:dyDescent="0.25">
      <c r="AT2940" s="346"/>
    </row>
    <row r="2941" spans="46:46" x14ac:dyDescent="0.25">
      <c r="AT2941" s="346"/>
    </row>
    <row r="2942" spans="46:46" x14ac:dyDescent="0.25">
      <c r="AT2942" s="346"/>
    </row>
    <row r="2943" spans="46:46" x14ac:dyDescent="0.25">
      <c r="AT2943" s="346"/>
    </row>
    <row r="2944" spans="46:46" x14ac:dyDescent="0.25">
      <c r="AT2944" s="346"/>
    </row>
    <row r="2945" spans="46:46" x14ac:dyDescent="0.25">
      <c r="AT2945" s="346"/>
    </row>
    <row r="2946" spans="46:46" x14ac:dyDescent="0.25">
      <c r="AT2946" s="346"/>
    </row>
    <row r="2947" spans="46:46" x14ac:dyDescent="0.25">
      <c r="AT2947" s="346"/>
    </row>
    <row r="2948" spans="46:46" x14ac:dyDescent="0.25">
      <c r="AT2948" s="346"/>
    </row>
    <row r="2949" spans="46:46" x14ac:dyDescent="0.25">
      <c r="AT2949" s="346"/>
    </row>
    <row r="2950" spans="46:46" x14ac:dyDescent="0.25">
      <c r="AT2950" s="346"/>
    </row>
    <row r="2951" spans="46:46" x14ac:dyDescent="0.25">
      <c r="AT2951" s="346"/>
    </row>
    <row r="2952" spans="46:46" x14ac:dyDescent="0.25">
      <c r="AT2952" s="346"/>
    </row>
    <row r="2953" spans="46:46" x14ac:dyDescent="0.25">
      <c r="AT2953" s="346"/>
    </row>
    <row r="2954" spans="46:46" x14ac:dyDescent="0.25">
      <c r="AT2954" s="346"/>
    </row>
    <row r="2955" spans="46:46" x14ac:dyDescent="0.25">
      <c r="AT2955" s="346"/>
    </row>
    <row r="2956" spans="46:46" x14ac:dyDescent="0.25">
      <c r="AT2956" s="346"/>
    </row>
    <row r="2957" spans="46:46" x14ac:dyDescent="0.25">
      <c r="AT2957" s="346"/>
    </row>
    <row r="2958" spans="46:46" x14ac:dyDescent="0.25">
      <c r="AT2958" s="346"/>
    </row>
    <row r="2959" spans="46:46" x14ac:dyDescent="0.25">
      <c r="AT2959" s="346"/>
    </row>
    <row r="2960" spans="46:46" x14ac:dyDescent="0.25">
      <c r="AT2960" s="346"/>
    </row>
    <row r="2961" spans="46:46" x14ac:dyDescent="0.25">
      <c r="AT2961" s="346"/>
    </row>
    <row r="2962" spans="46:46" x14ac:dyDescent="0.25">
      <c r="AT2962" s="346"/>
    </row>
    <row r="2963" spans="46:46" x14ac:dyDescent="0.25">
      <c r="AT2963" s="346"/>
    </row>
    <row r="2964" spans="46:46" x14ac:dyDescent="0.25">
      <c r="AT2964" s="346"/>
    </row>
    <row r="2965" spans="46:46" x14ac:dyDescent="0.25">
      <c r="AT2965" s="346"/>
    </row>
    <row r="2966" spans="46:46" x14ac:dyDescent="0.25">
      <c r="AT2966" s="346"/>
    </row>
    <row r="2967" spans="46:46" x14ac:dyDescent="0.25">
      <c r="AT2967" s="346"/>
    </row>
    <row r="2968" spans="46:46" x14ac:dyDescent="0.25">
      <c r="AT2968" s="346"/>
    </row>
    <row r="2969" spans="46:46" x14ac:dyDescent="0.25">
      <c r="AT2969" s="346"/>
    </row>
    <row r="2970" spans="46:46" x14ac:dyDescent="0.25">
      <c r="AT2970" s="346"/>
    </row>
    <row r="2971" spans="46:46" x14ac:dyDescent="0.25">
      <c r="AT2971" s="346"/>
    </row>
    <row r="2972" spans="46:46" x14ac:dyDescent="0.25">
      <c r="AT2972" s="346"/>
    </row>
    <row r="2973" spans="46:46" x14ac:dyDescent="0.25">
      <c r="AT2973" s="346"/>
    </row>
    <row r="2974" spans="46:46" x14ac:dyDescent="0.25">
      <c r="AT2974" s="346"/>
    </row>
    <row r="2975" spans="46:46" x14ac:dyDescent="0.25">
      <c r="AT2975" s="346"/>
    </row>
    <row r="2976" spans="46:46" x14ac:dyDescent="0.25">
      <c r="AT2976" s="346"/>
    </row>
    <row r="2977" spans="46:46" x14ac:dyDescent="0.25">
      <c r="AT2977" s="346"/>
    </row>
    <row r="2978" spans="46:46" x14ac:dyDescent="0.25">
      <c r="AT2978" s="346"/>
    </row>
    <row r="2979" spans="46:46" x14ac:dyDescent="0.25">
      <c r="AT2979" s="346"/>
    </row>
    <row r="2980" spans="46:46" x14ac:dyDescent="0.25">
      <c r="AT2980" s="346"/>
    </row>
    <row r="2981" spans="46:46" x14ac:dyDescent="0.25">
      <c r="AT2981" s="346"/>
    </row>
    <row r="2982" spans="46:46" x14ac:dyDescent="0.25">
      <c r="AT2982" s="346"/>
    </row>
    <row r="2983" spans="46:46" x14ac:dyDescent="0.25">
      <c r="AT2983" s="346"/>
    </row>
    <row r="2984" spans="46:46" x14ac:dyDescent="0.25">
      <c r="AT2984" s="346"/>
    </row>
    <row r="2985" spans="46:46" x14ac:dyDescent="0.25">
      <c r="AT2985" s="346"/>
    </row>
    <row r="2986" spans="46:46" x14ac:dyDescent="0.25">
      <c r="AT2986" s="346"/>
    </row>
    <row r="2987" spans="46:46" x14ac:dyDescent="0.25">
      <c r="AT2987" s="346"/>
    </row>
    <row r="2988" spans="46:46" x14ac:dyDescent="0.25">
      <c r="AT2988" s="346"/>
    </row>
    <row r="2989" spans="46:46" x14ac:dyDescent="0.25">
      <c r="AT2989" s="346"/>
    </row>
    <row r="2990" spans="46:46" x14ac:dyDescent="0.25">
      <c r="AT2990" s="346"/>
    </row>
    <row r="2991" spans="46:46" x14ac:dyDescent="0.25">
      <c r="AT2991" s="346"/>
    </row>
    <row r="2992" spans="46:46" x14ac:dyDescent="0.25">
      <c r="AT2992" s="346"/>
    </row>
    <row r="2993" spans="46:46" x14ac:dyDescent="0.25">
      <c r="AT2993" s="346"/>
    </row>
    <row r="2994" spans="46:46" x14ac:dyDescent="0.25">
      <c r="AT2994" s="346"/>
    </row>
    <row r="2995" spans="46:46" x14ac:dyDescent="0.25">
      <c r="AT2995" s="346"/>
    </row>
    <row r="2996" spans="46:46" x14ac:dyDescent="0.25">
      <c r="AT2996" s="346"/>
    </row>
    <row r="2997" spans="46:46" x14ac:dyDescent="0.25">
      <c r="AT2997" s="346"/>
    </row>
    <row r="2998" spans="46:46" x14ac:dyDescent="0.25">
      <c r="AT2998" s="346"/>
    </row>
    <row r="2999" spans="46:46" x14ac:dyDescent="0.25">
      <c r="AT2999" s="346"/>
    </row>
    <row r="3000" spans="46:46" x14ac:dyDescent="0.25">
      <c r="AT3000" s="346"/>
    </row>
    <row r="3001" spans="46:46" x14ac:dyDescent="0.25">
      <c r="AT3001" s="346"/>
    </row>
    <row r="3002" spans="46:46" x14ac:dyDescent="0.25">
      <c r="AT3002" s="346"/>
    </row>
    <row r="3003" spans="46:46" x14ac:dyDescent="0.25">
      <c r="AT3003" s="346"/>
    </row>
    <row r="3004" spans="46:46" x14ac:dyDescent="0.25">
      <c r="AT3004" s="346"/>
    </row>
    <row r="3005" spans="46:46" x14ac:dyDescent="0.25">
      <c r="AT3005" s="346"/>
    </row>
    <row r="3006" spans="46:46" x14ac:dyDescent="0.25">
      <c r="AT3006" s="346"/>
    </row>
    <row r="3007" spans="46:46" x14ac:dyDescent="0.25">
      <c r="AT3007" s="346"/>
    </row>
    <row r="3008" spans="46:46" x14ac:dyDescent="0.25">
      <c r="AT3008" s="346"/>
    </row>
    <row r="3009" spans="46:46" x14ac:dyDescent="0.25">
      <c r="AT3009" s="346"/>
    </row>
    <row r="3010" spans="46:46" x14ac:dyDescent="0.25">
      <c r="AT3010" s="346"/>
    </row>
    <row r="3011" spans="46:46" x14ac:dyDescent="0.25">
      <c r="AT3011" s="346"/>
    </row>
    <row r="3012" spans="46:46" x14ac:dyDescent="0.25">
      <c r="AT3012" s="346"/>
    </row>
    <row r="3013" spans="46:46" x14ac:dyDescent="0.25">
      <c r="AT3013" s="346"/>
    </row>
    <row r="3014" spans="46:46" x14ac:dyDescent="0.25">
      <c r="AT3014" s="346"/>
    </row>
    <row r="3015" spans="46:46" x14ac:dyDescent="0.25">
      <c r="AT3015" s="346"/>
    </row>
    <row r="3016" spans="46:46" x14ac:dyDescent="0.25">
      <c r="AT3016" s="346"/>
    </row>
    <row r="3017" spans="46:46" x14ac:dyDescent="0.25">
      <c r="AT3017" s="346"/>
    </row>
    <row r="3018" spans="46:46" x14ac:dyDescent="0.25">
      <c r="AT3018" s="346"/>
    </row>
    <row r="3019" spans="46:46" x14ac:dyDescent="0.25">
      <c r="AT3019" s="346"/>
    </row>
    <row r="3020" spans="46:46" x14ac:dyDescent="0.25">
      <c r="AT3020" s="346"/>
    </row>
    <row r="3021" spans="46:46" x14ac:dyDescent="0.25">
      <c r="AT3021" s="346"/>
    </row>
    <row r="3022" spans="46:46" x14ac:dyDescent="0.25">
      <c r="AT3022" s="346"/>
    </row>
    <row r="3023" spans="46:46" x14ac:dyDescent="0.25">
      <c r="AT3023" s="346"/>
    </row>
    <row r="3024" spans="46:46" x14ac:dyDescent="0.25">
      <c r="AT3024" s="346"/>
    </row>
    <row r="3025" spans="46:46" x14ac:dyDescent="0.25">
      <c r="AT3025" s="346"/>
    </row>
    <row r="3026" spans="46:46" x14ac:dyDescent="0.25">
      <c r="AT3026" s="346"/>
    </row>
    <row r="3027" spans="46:46" x14ac:dyDescent="0.25">
      <c r="AT3027" s="346"/>
    </row>
    <row r="3028" spans="46:46" x14ac:dyDescent="0.25">
      <c r="AT3028" s="346"/>
    </row>
    <row r="3029" spans="46:46" x14ac:dyDescent="0.25">
      <c r="AT3029" s="346"/>
    </row>
    <row r="3030" spans="46:46" x14ac:dyDescent="0.25">
      <c r="AT3030" s="346"/>
    </row>
    <row r="3031" spans="46:46" x14ac:dyDescent="0.25">
      <c r="AT3031" s="346"/>
    </row>
    <row r="3032" spans="46:46" x14ac:dyDescent="0.25">
      <c r="AT3032" s="346"/>
    </row>
    <row r="3033" spans="46:46" x14ac:dyDescent="0.25">
      <c r="AT3033" s="346"/>
    </row>
    <row r="3034" spans="46:46" x14ac:dyDescent="0.25">
      <c r="AT3034" s="346"/>
    </row>
    <row r="3035" spans="46:46" x14ac:dyDescent="0.25">
      <c r="AT3035" s="346"/>
    </row>
    <row r="3036" spans="46:46" x14ac:dyDescent="0.25">
      <c r="AT3036" s="346"/>
    </row>
    <row r="3037" spans="46:46" x14ac:dyDescent="0.25">
      <c r="AT3037" s="346"/>
    </row>
    <row r="3038" spans="46:46" x14ac:dyDescent="0.25">
      <c r="AT3038" s="346"/>
    </row>
    <row r="3039" spans="46:46" x14ac:dyDescent="0.25">
      <c r="AT3039" s="346"/>
    </row>
    <row r="3040" spans="46:46" x14ac:dyDescent="0.25">
      <c r="AT3040" s="346"/>
    </row>
    <row r="3041" spans="46:46" x14ac:dyDescent="0.25">
      <c r="AT3041" s="346"/>
    </row>
    <row r="3042" spans="46:46" x14ac:dyDescent="0.25">
      <c r="AT3042" s="346"/>
    </row>
    <row r="3043" spans="46:46" x14ac:dyDescent="0.25">
      <c r="AT3043" s="346"/>
    </row>
    <row r="3044" spans="46:46" x14ac:dyDescent="0.25">
      <c r="AT3044" s="346"/>
    </row>
    <row r="3045" spans="46:46" x14ac:dyDescent="0.25">
      <c r="AT3045" s="346"/>
    </row>
    <row r="3046" spans="46:46" x14ac:dyDescent="0.25">
      <c r="AT3046" s="346"/>
    </row>
    <row r="3047" spans="46:46" x14ac:dyDescent="0.25">
      <c r="AT3047" s="346"/>
    </row>
    <row r="3048" spans="46:46" x14ac:dyDescent="0.25">
      <c r="AT3048" s="346"/>
    </row>
    <row r="3049" spans="46:46" x14ac:dyDescent="0.25">
      <c r="AT3049" s="346"/>
    </row>
    <row r="3050" spans="46:46" x14ac:dyDescent="0.25">
      <c r="AT3050" s="346"/>
    </row>
    <row r="3051" spans="46:46" x14ac:dyDescent="0.25">
      <c r="AT3051" s="346"/>
    </row>
    <row r="3052" spans="46:46" x14ac:dyDescent="0.25">
      <c r="AT3052" s="346"/>
    </row>
    <row r="3053" spans="46:46" x14ac:dyDescent="0.25">
      <c r="AT3053" s="346"/>
    </row>
    <row r="3054" spans="46:46" x14ac:dyDescent="0.25">
      <c r="AT3054" s="346"/>
    </row>
    <row r="3055" spans="46:46" x14ac:dyDescent="0.25">
      <c r="AT3055" s="346"/>
    </row>
    <row r="3056" spans="46:46" x14ac:dyDescent="0.25">
      <c r="AT3056" s="346"/>
    </row>
    <row r="3057" spans="46:46" x14ac:dyDescent="0.25">
      <c r="AT3057" s="346"/>
    </row>
    <row r="3058" spans="46:46" x14ac:dyDescent="0.25">
      <c r="AT3058" s="346"/>
    </row>
    <row r="3059" spans="46:46" x14ac:dyDescent="0.25">
      <c r="AT3059" s="346"/>
    </row>
    <row r="3060" spans="46:46" x14ac:dyDescent="0.25">
      <c r="AT3060" s="346"/>
    </row>
    <row r="3061" spans="46:46" x14ac:dyDescent="0.25">
      <c r="AT3061" s="346"/>
    </row>
    <row r="3062" spans="46:46" x14ac:dyDescent="0.25">
      <c r="AT3062" s="346"/>
    </row>
    <row r="3063" spans="46:46" x14ac:dyDescent="0.25">
      <c r="AT3063" s="346"/>
    </row>
    <row r="3064" spans="46:46" x14ac:dyDescent="0.25">
      <c r="AT3064" s="346"/>
    </row>
    <row r="3065" spans="46:46" x14ac:dyDescent="0.25">
      <c r="AT3065" s="346"/>
    </row>
    <row r="3066" spans="46:46" x14ac:dyDescent="0.25">
      <c r="AT3066" s="346"/>
    </row>
    <row r="3067" spans="46:46" x14ac:dyDescent="0.25">
      <c r="AT3067" s="346"/>
    </row>
    <row r="3068" spans="46:46" x14ac:dyDescent="0.25">
      <c r="AT3068" s="346"/>
    </row>
    <row r="3069" spans="46:46" x14ac:dyDescent="0.25">
      <c r="AT3069" s="346"/>
    </row>
    <row r="3070" spans="46:46" x14ac:dyDescent="0.25">
      <c r="AT3070" s="346"/>
    </row>
    <row r="3071" spans="46:46" x14ac:dyDescent="0.25">
      <c r="AT3071" s="346"/>
    </row>
    <row r="3072" spans="46:46" x14ac:dyDescent="0.25">
      <c r="AT3072" s="346"/>
    </row>
    <row r="3073" spans="46:46" x14ac:dyDescent="0.25">
      <c r="AT3073" s="346"/>
    </row>
    <row r="3074" spans="46:46" x14ac:dyDescent="0.25">
      <c r="AT3074" s="346"/>
    </row>
    <row r="3075" spans="46:46" x14ac:dyDescent="0.25">
      <c r="AT3075" s="346"/>
    </row>
    <row r="3076" spans="46:46" x14ac:dyDescent="0.25">
      <c r="AT3076" s="346"/>
    </row>
    <row r="3077" spans="46:46" x14ac:dyDescent="0.25">
      <c r="AT3077" s="346"/>
    </row>
    <row r="3078" spans="46:46" x14ac:dyDescent="0.25">
      <c r="AT3078" s="346"/>
    </row>
    <row r="3079" spans="46:46" x14ac:dyDescent="0.25">
      <c r="AT3079" s="346"/>
    </row>
    <row r="3080" spans="46:46" x14ac:dyDescent="0.25">
      <c r="AT3080" s="346"/>
    </row>
    <row r="3081" spans="46:46" x14ac:dyDescent="0.25">
      <c r="AT3081" s="346"/>
    </row>
    <row r="3082" spans="46:46" x14ac:dyDescent="0.25">
      <c r="AT3082" s="346"/>
    </row>
    <row r="3083" spans="46:46" x14ac:dyDescent="0.25">
      <c r="AT3083" s="346"/>
    </row>
    <row r="3084" spans="46:46" x14ac:dyDescent="0.25">
      <c r="AT3084" s="346"/>
    </row>
    <row r="3085" spans="46:46" x14ac:dyDescent="0.25">
      <c r="AT3085" s="346"/>
    </row>
    <row r="3086" spans="46:46" x14ac:dyDescent="0.25">
      <c r="AT3086" s="346"/>
    </row>
    <row r="3087" spans="46:46" x14ac:dyDescent="0.25">
      <c r="AT3087" s="346"/>
    </row>
    <row r="3088" spans="46:46" x14ac:dyDescent="0.25">
      <c r="AT3088" s="346"/>
    </row>
    <row r="3089" spans="46:46" x14ac:dyDescent="0.25">
      <c r="AT3089" s="346"/>
    </row>
    <row r="3090" spans="46:46" x14ac:dyDescent="0.25">
      <c r="AT3090" s="346"/>
    </row>
    <row r="3091" spans="46:46" x14ac:dyDescent="0.25">
      <c r="AT3091" s="346"/>
    </row>
    <row r="3092" spans="46:46" x14ac:dyDescent="0.25">
      <c r="AT3092" s="346"/>
    </row>
    <row r="3093" spans="46:46" x14ac:dyDescent="0.25">
      <c r="AT3093" s="346"/>
    </row>
    <row r="3094" spans="46:46" x14ac:dyDescent="0.25">
      <c r="AT3094" s="346"/>
    </row>
    <row r="3095" spans="46:46" x14ac:dyDescent="0.25">
      <c r="AT3095" s="346"/>
    </row>
    <row r="3096" spans="46:46" x14ac:dyDescent="0.25">
      <c r="AT3096" s="346"/>
    </row>
    <row r="3097" spans="46:46" x14ac:dyDescent="0.25">
      <c r="AT3097" s="346"/>
    </row>
    <row r="3098" spans="46:46" x14ac:dyDescent="0.25">
      <c r="AT3098" s="346"/>
    </row>
    <row r="3099" spans="46:46" x14ac:dyDescent="0.25">
      <c r="AT3099" s="346"/>
    </row>
    <row r="3100" spans="46:46" x14ac:dyDescent="0.25">
      <c r="AT3100" s="346"/>
    </row>
    <row r="3101" spans="46:46" x14ac:dyDescent="0.25">
      <c r="AT3101" s="346"/>
    </row>
    <row r="3102" spans="46:46" x14ac:dyDescent="0.25">
      <c r="AT3102" s="346"/>
    </row>
    <row r="3103" spans="46:46" x14ac:dyDescent="0.25">
      <c r="AT3103" s="346"/>
    </row>
    <row r="3104" spans="46:46" x14ac:dyDescent="0.25">
      <c r="AT3104" s="346"/>
    </row>
    <row r="3105" spans="46:46" x14ac:dyDescent="0.25">
      <c r="AT3105" s="346"/>
    </row>
    <row r="3106" spans="46:46" x14ac:dyDescent="0.25">
      <c r="AT3106" s="346"/>
    </row>
    <row r="3107" spans="46:46" x14ac:dyDescent="0.25">
      <c r="AT3107" s="346"/>
    </row>
    <row r="3108" spans="46:46" x14ac:dyDescent="0.25">
      <c r="AT3108" s="346"/>
    </row>
    <row r="3109" spans="46:46" x14ac:dyDescent="0.25">
      <c r="AT3109" s="346"/>
    </row>
    <row r="3110" spans="46:46" x14ac:dyDescent="0.25">
      <c r="AT3110" s="346"/>
    </row>
    <row r="3111" spans="46:46" x14ac:dyDescent="0.25">
      <c r="AT3111" s="346"/>
    </row>
    <row r="3112" spans="46:46" x14ac:dyDescent="0.25">
      <c r="AT3112" s="346"/>
    </row>
    <row r="3113" spans="46:46" x14ac:dyDescent="0.25">
      <c r="AT3113" s="346"/>
    </row>
    <row r="3114" spans="46:46" x14ac:dyDescent="0.25">
      <c r="AT3114" s="346"/>
    </row>
    <row r="3115" spans="46:46" x14ac:dyDescent="0.25">
      <c r="AT3115" s="346"/>
    </row>
    <row r="3116" spans="46:46" x14ac:dyDescent="0.25">
      <c r="AT3116" s="346"/>
    </row>
    <row r="3117" spans="46:46" x14ac:dyDescent="0.25">
      <c r="AT3117" s="346"/>
    </row>
    <row r="3118" spans="46:46" x14ac:dyDescent="0.25">
      <c r="AT3118" s="346"/>
    </row>
    <row r="3119" spans="46:46" x14ac:dyDescent="0.25">
      <c r="AT3119" s="346"/>
    </row>
    <row r="3120" spans="46:46" x14ac:dyDescent="0.25">
      <c r="AT3120" s="346"/>
    </row>
    <row r="3121" spans="46:46" x14ac:dyDescent="0.25">
      <c r="AT3121" s="346"/>
    </row>
    <row r="3122" spans="46:46" x14ac:dyDescent="0.25">
      <c r="AT3122" s="346"/>
    </row>
    <row r="3123" spans="46:46" x14ac:dyDescent="0.25">
      <c r="AT3123" s="346"/>
    </row>
    <row r="3124" spans="46:46" x14ac:dyDescent="0.25">
      <c r="AT3124" s="346"/>
    </row>
    <row r="3125" spans="46:46" x14ac:dyDescent="0.25">
      <c r="AT3125" s="346"/>
    </row>
    <row r="3126" spans="46:46" x14ac:dyDescent="0.25">
      <c r="AT3126" s="346"/>
    </row>
    <row r="3127" spans="46:46" x14ac:dyDescent="0.25">
      <c r="AT3127" s="346"/>
    </row>
    <row r="3128" spans="46:46" x14ac:dyDescent="0.25">
      <c r="AT3128" s="346"/>
    </row>
    <row r="3129" spans="46:46" x14ac:dyDescent="0.25">
      <c r="AT3129" s="346"/>
    </row>
    <row r="3130" spans="46:46" x14ac:dyDescent="0.25">
      <c r="AT3130" s="346"/>
    </row>
    <row r="3131" spans="46:46" x14ac:dyDescent="0.25">
      <c r="AT3131" s="346"/>
    </row>
    <row r="3132" spans="46:46" x14ac:dyDescent="0.25">
      <c r="AT3132" s="346"/>
    </row>
    <row r="3133" spans="46:46" x14ac:dyDescent="0.25">
      <c r="AT3133" s="346"/>
    </row>
    <row r="3134" spans="46:46" x14ac:dyDescent="0.25">
      <c r="AT3134" s="346"/>
    </row>
    <row r="3135" spans="46:46" x14ac:dyDescent="0.25">
      <c r="AT3135" s="346"/>
    </row>
    <row r="3136" spans="46:46" x14ac:dyDescent="0.25">
      <c r="AT3136" s="346"/>
    </row>
    <row r="3137" spans="46:46" x14ac:dyDescent="0.25">
      <c r="AT3137" s="346"/>
    </row>
    <row r="3138" spans="46:46" x14ac:dyDescent="0.25">
      <c r="AT3138" s="346"/>
    </row>
    <row r="3139" spans="46:46" x14ac:dyDescent="0.25">
      <c r="AT3139" s="346"/>
    </row>
    <row r="3140" spans="46:46" x14ac:dyDescent="0.25">
      <c r="AT3140" s="346"/>
    </row>
    <row r="3141" spans="46:46" x14ac:dyDescent="0.25">
      <c r="AT3141" s="346"/>
    </row>
    <row r="3142" spans="46:46" x14ac:dyDescent="0.25">
      <c r="AT3142" s="346"/>
    </row>
    <row r="3143" spans="46:46" x14ac:dyDescent="0.25">
      <c r="AT3143" s="346"/>
    </row>
    <row r="3144" spans="46:46" x14ac:dyDescent="0.25">
      <c r="AT3144" s="346"/>
    </row>
    <row r="3145" spans="46:46" x14ac:dyDescent="0.25">
      <c r="AT3145" s="346"/>
    </row>
    <row r="3146" spans="46:46" x14ac:dyDescent="0.25">
      <c r="AT3146" s="346"/>
    </row>
    <row r="3147" spans="46:46" x14ac:dyDescent="0.25">
      <c r="AT3147" s="346"/>
    </row>
    <row r="3148" spans="46:46" x14ac:dyDescent="0.25">
      <c r="AT3148" s="346"/>
    </row>
    <row r="3149" spans="46:46" x14ac:dyDescent="0.25">
      <c r="AT3149" s="346"/>
    </row>
    <row r="3150" spans="46:46" x14ac:dyDescent="0.25">
      <c r="AT3150" s="346"/>
    </row>
    <row r="3151" spans="46:46" x14ac:dyDescent="0.25">
      <c r="AT3151" s="346"/>
    </row>
    <row r="3152" spans="46:46" x14ac:dyDescent="0.25">
      <c r="AT3152" s="346"/>
    </row>
    <row r="3153" spans="46:46" x14ac:dyDescent="0.25">
      <c r="AT3153" s="346"/>
    </row>
    <row r="3154" spans="46:46" x14ac:dyDescent="0.25">
      <c r="AT3154" s="346"/>
    </row>
    <row r="3155" spans="46:46" x14ac:dyDescent="0.25">
      <c r="AT3155" s="346"/>
    </row>
    <row r="3156" spans="46:46" x14ac:dyDescent="0.25">
      <c r="AT3156" s="346"/>
    </row>
    <row r="3157" spans="46:46" x14ac:dyDescent="0.25">
      <c r="AT3157" s="346"/>
    </row>
    <row r="3158" spans="46:46" x14ac:dyDescent="0.25">
      <c r="AT3158" s="346"/>
    </row>
    <row r="3159" spans="46:46" x14ac:dyDescent="0.25">
      <c r="AT3159" s="346"/>
    </row>
    <row r="3160" spans="46:46" x14ac:dyDescent="0.25">
      <c r="AT3160" s="346"/>
    </row>
    <row r="3161" spans="46:46" x14ac:dyDescent="0.25">
      <c r="AT3161" s="346"/>
    </row>
    <row r="3162" spans="46:46" x14ac:dyDescent="0.25">
      <c r="AT3162" s="346"/>
    </row>
    <row r="3163" spans="46:46" x14ac:dyDescent="0.25">
      <c r="AT3163" s="346"/>
    </row>
    <row r="3164" spans="46:46" x14ac:dyDescent="0.25">
      <c r="AT3164" s="346"/>
    </row>
    <row r="3165" spans="46:46" x14ac:dyDescent="0.25">
      <c r="AT3165" s="346"/>
    </row>
    <row r="3166" spans="46:46" x14ac:dyDescent="0.25">
      <c r="AT3166" s="346"/>
    </row>
    <row r="3167" spans="46:46" x14ac:dyDescent="0.25">
      <c r="AT3167" s="346"/>
    </row>
    <row r="3168" spans="46:46" x14ac:dyDescent="0.25">
      <c r="AT3168" s="346"/>
    </row>
    <row r="3169" spans="46:46" x14ac:dyDescent="0.25">
      <c r="AT3169" s="346"/>
    </row>
    <row r="3170" spans="46:46" x14ac:dyDescent="0.25">
      <c r="AT3170" s="346"/>
    </row>
    <row r="3171" spans="46:46" x14ac:dyDescent="0.25">
      <c r="AT3171" s="346"/>
    </row>
    <row r="3172" spans="46:46" x14ac:dyDescent="0.25">
      <c r="AT3172" s="346"/>
    </row>
    <row r="3173" spans="46:46" x14ac:dyDescent="0.25">
      <c r="AT3173" s="346"/>
    </row>
    <row r="3174" spans="46:46" x14ac:dyDescent="0.25">
      <c r="AT3174" s="346"/>
    </row>
    <row r="3175" spans="46:46" x14ac:dyDescent="0.25">
      <c r="AT3175" s="346"/>
    </row>
    <row r="3176" spans="46:46" x14ac:dyDescent="0.25">
      <c r="AT3176" s="346"/>
    </row>
    <row r="3177" spans="46:46" x14ac:dyDescent="0.25">
      <c r="AT3177" s="346"/>
    </row>
    <row r="3178" spans="46:46" x14ac:dyDescent="0.25">
      <c r="AT3178" s="346"/>
    </row>
    <row r="3179" spans="46:46" x14ac:dyDescent="0.25">
      <c r="AT3179" s="346"/>
    </row>
    <row r="3180" spans="46:46" x14ac:dyDescent="0.25">
      <c r="AT3180" s="346"/>
    </row>
    <row r="3181" spans="46:46" x14ac:dyDescent="0.25">
      <c r="AT3181" s="346"/>
    </row>
    <row r="3182" spans="46:46" x14ac:dyDescent="0.25">
      <c r="AT3182" s="346"/>
    </row>
    <row r="3183" spans="46:46" x14ac:dyDescent="0.25">
      <c r="AT3183" s="346"/>
    </row>
    <row r="3184" spans="46:46" x14ac:dyDescent="0.25">
      <c r="AT3184" s="346"/>
    </row>
    <row r="3185" spans="46:46" x14ac:dyDescent="0.25">
      <c r="AT3185" s="346"/>
    </row>
    <row r="3186" spans="46:46" x14ac:dyDescent="0.25">
      <c r="AT3186" s="346"/>
    </row>
    <row r="3187" spans="46:46" x14ac:dyDescent="0.25">
      <c r="AT3187" s="346"/>
    </row>
    <row r="3188" spans="46:46" x14ac:dyDescent="0.25">
      <c r="AT3188" s="346"/>
    </row>
    <row r="3189" spans="46:46" x14ac:dyDescent="0.25">
      <c r="AT3189" s="346"/>
    </row>
    <row r="3190" spans="46:46" x14ac:dyDescent="0.25">
      <c r="AT3190" s="346"/>
    </row>
    <row r="3191" spans="46:46" x14ac:dyDescent="0.25">
      <c r="AT3191" s="346"/>
    </row>
    <row r="3192" spans="46:46" x14ac:dyDescent="0.25">
      <c r="AT3192" s="346"/>
    </row>
    <row r="3193" spans="46:46" x14ac:dyDescent="0.25">
      <c r="AT3193" s="346"/>
    </row>
    <row r="3194" spans="46:46" x14ac:dyDescent="0.25">
      <c r="AT3194" s="346"/>
    </row>
    <row r="3195" spans="46:46" x14ac:dyDescent="0.25">
      <c r="AT3195" s="346"/>
    </row>
    <row r="3196" spans="46:46" x14ac:dyDescent="0.25">
      <c r="AT3196" s="346"/>
    </row>
    <row r="3197" spans="46:46" x14ac:dyDescent="0.25">
      <c r="AT3197" s="346"/>
    </row>
    <row r="3198" spans="46:46" x14ac:dyDescent="0.25">
      <c r="AT3198" s="346"/>
    </row>
    <row r="3199" spans="46:46" x14ac:dyDescent="0.25">
      <c r="AT3199" s="346"/>
    </row>
    <row r="3200" spans="46:46" x14ac:dyDescent="0.25">
      <c r="AT3200" s="346"/>
    </row>
    <row r="3201" spans="46:46" x14ac:dyDescent="0.25">
      <c r="AT3201" s="346"/>
    </row>
    <row r="3202" spans="46:46" x14ac:dyDescent="0.25">
      <c r="AT3202" s="346"/>
    </row>
    <row r="3203" spans="46:46" x14ac:dyDescent="0.25">
      <c r="AT3203" s="346"/>
    </row>
    <row r="3204" spans="46:46" x14ac:dyDescent="0.25">
      <c r="AT3204" s="346"/>
    </row>
    <row r="3205" spans="46:46" x14ac:dyDescent="0.25">
      <c r="AT3205" s="346"/>
    </row>
    <row r="3206" spans="46:46" x14ac:dyDescent="0.25">
      <c r="AT3206" s="346"/>
    </row>
    <row r="3207" spans="46:46" x14ac:dyDescent="0.25">
      <c r="AT3207" s="346"/>
    </row>
    <row r="3208" spans="46:46" x14ac:dyDescent="0.25">
      <c r="AT3208" s="346"/>
    </row>
    <row r="3209" spans="46:46" x14ac:dyDescent="0.25">
      <c r="AT3209" s="346"/>
    </row>
    <row r="3210" spans="46:46" x14ac:dyDescent="0.25">
      <c r="AT3210" s="346"/>
    </row>
    <row r="3211" spans="46:46" x14ac:dyDescent="0.25">
      <c r="AT3211" s="346"/>
    </row>
    <row r="3212" spans="46:46" x14ac:dyDescent="0.25">
      <c r="AT3212" s="346"/>
    </row>
    <row r="3213" spans="46:46" x14ac:dyDescent="0.25">
      <c r="AT3213" s="346"/>
    </row>
    <row r="3214" spans="46:46" x14ac:dyDescent="0.25">
      <c r="AT3214" s="346"/>
    </row>
    <row r="3215" spans="46:46" x14ac:dyDescent="0.25">
      <c r="AT3215" s="346"/>
    </row>
    <row r="3216" spans="46:46" x14ac:dyDescent="0.25">
      <c r="AT3216" s="346"/>
    </row>
    <row r="3217" spans="46:46" x14ac:dyDescent="0.25">
      <c r="AT3217" s="346"/>
    </row>
    <row r="3218" spans="46:46" x14ac:dyDescent="0.25">
      <c r="AT3218" s="346"/>
    </row>
    <row r="3219" spans="46:46" x14ac:dyDescent="0.25">
      <c r="AT3219" s="346"/>
    </row>
    <row r="3220" spans="46:46" x14ac:dyDescent="0.25">
      <c r="AT3220" s="346"/>
    </row>
    <row r="3221" spans="46:46" x14ac:dyDescent="0.25">
      <c r="AT3221" s="346"/>
    </row>
    <row r="3222" spans="46:46" x14ac:dyDescent="0.25">
      <c r="AT3222" s="346"/>
    </row>
    <row r="3223" spans="46:46" x14ac:dyDescent="0.25">
      <c r="AT3223" s="346"/>
    </row>
    <row r="3224" spans="46:46" x14ac:dyDescent="0.25">
      <c r="AT3224" s="346"/>
    </row>
    <row r="3225" spans="46:46" x14ac:dyDescent="0.25">
      <c r="AT3225" s="346"/>
    </row>
    <row r="3226" spans="46:46" x14ac:dyDescent="0.25">
      <c r="AT3226" s="346"/>
    </row>
    <row r="3227" spans="46:46" x14ac:dyDescent="0.25">
      <c r="AT3227" s="346"/>
    </row>
    <row r="3228" spans="46:46" x14ac:dyDescent="0.25">
      <c r="AT3228" s="346"/>
    </row>
    <row r="3229" spans="46:46" x14ac:dyDescent="0.25">
      <c r="AT3229" s="346"/>
    </row>
    <row r="3230" spans="46:46" x14ac:dyDescent="0.25">
      <c r="AT3230" s="346"/>
    </row>
    <row r="3231" spans="46:46" x14ac:dyDescent="0.25">
      <c r="AT3231" s="346"/>
    </row>
    <row r="3232" spans="46:46" x14ac:dyDescent="0.25">
      <c r="AT3232" s="346"/>
    </row>
    <row r="3233" spans="46:46" x14ac:dyDescent="0.25">
      <c r="AT3233" s="346"/>
    </row>
    <row r="3234" spans="46:46" x14ac:dyDescent="0.25">
      <c r="AT3234" s="346"/>
    </row>
    <row r="3235" spans="46:46" x14ac:dyDescent="0.25">
      <c r="AT3235" s="346"/>
    </row>
    <row r="3236" spans="46:46" x14ac:dyDescent="0.25">
      <c r="AT3236" s="346"/>
    </row>
    <row r="3237" spans="46:46" x14ac:dyDescent="0.25">
      <c r="AT3237" s="346"/>
    </row>
    <row r="3238" spans="46:46" x14ac:dyDescent="0.25">
      <c r="AT3238" s="346"/>
    </row>
    <row r="3239" spans="46:46" x14ac:dyDescent="0.25">
      <c r="AT3239" s="346"/>
    </row>
    <row r="3240" spans="46:46" x14ac:dyDescent="0.25">
      <c r="AT3240" s="346"/>
    </row>
    <row r="3241" spans="46:46" x14ac:dyDescent="0.25">
      <c r="AT3241" s="346"/>
    </row>
    <row r="3242" spans="46:46" x14ac:dyDescent="0.25">
      <c r="AT3242" s="346"/>
    </row>
    <row r="3243" spans="46:46" x14ac:dyDescent="0.25">
      <c r="AT3243" s="346"/>
    </row>
    <row r="3244" spans="46:46" x14ac:dyDescent="0.25">
      <c r="AT3244" s="346"/>
    </row>
    <row r="3245" spans="46:46" x14ac:dyDescent="0.25">
      <c r="AT3245" s="346"/>
    </row>
    <row r="3246" spans="46:46" x14ac:dyDescent="0.25">
      <c r="AT3246" s="346"/>
    </row>
    <row r="3247" spans="46:46" x14ac:dyDescent="0.25">
      <c r="AT3247" s="346"/>
    </row>
    <row r="3248" spans="46:46" x14ac:dyDescent="0.25">
      <c r="AT3248" s="346"/>
    </row>
    <row r="3249" spans="46:46" x14ac:dyDescent="0.25">
      <c r="AT3249" s="346"/>
    </row>
    <row r="3250" spans="46:46" x14ac:dyDescent="0.25">
      <c r="AT3250" s="346"/>
    </row>
    <row r="3251" spans="46:46" x14ac:dyDescent="0.25">
      <c r="AT3251" s="346"/>
    </row>
    <row r="3252" spans="46:46" x14ac:dyDescent="0.25">
      <c r="AT3252" s="346"/>
    </row>
    <row r="3253" spans="46:46" x14ac:dyDescent="0.25">
      <c r="AT3253" s="346"/>
    </row>
    <row r="3254" spans="46:46" x14ac:dyDescent="0.25">
      <c r="AT3254" s="346"/>
    </row>
    <row r="3255" spans="46:46" x14ac:dyDescent="0.25">
      <c r="AT3255" s="346"/>
    </row>
    <row r="3256" spans="46:46" x14ac:dyDescent="0.25">
      <c r="AT3256" s="346"/>
    </row>
    <row r="3257" spans="46:46" x14ac:dyDescent="0.25">
      <c r="AT3257" s="346"/>
    </row>
    <row r="3258" spans="46:46" x14ac:dyDescent="0.25">
      <c r="AT3258" s="346"/>
    </row>
    <row r="3259" spans="46:46" x14ac:dyDescent="0.25">
      <c r="AT3259" s="346"/>
    </row>
    <row r="3260" spans="46:46" x14ac:dyDescent="0.25">
      <c r="AT3260" s="346"/>
    </row>
    <row r="3261" spans="46:46" x14ac:dyDescent="0.25">
      <c r="AT3261" s="346"/>
    </row>
    <row r="3262" spans="46:46" x14ac:dyDescent="0.25">
      <c r="AT3262" s="346"/>
    </row>
    <row r="3263" spans="46:46" x14ac:dyDescent="0.25">
      <c r="AT3263" s="346"/>
    </row>
    <row r="3264" spans="46:46" x14ac:dyDescent="0.25">
      <c r="AT3264" s="346"/>
    </row>
    <row r="3265" spans="46:46" x14ac:dyDescent="0.25">
      <c r="AT3265" s="346"/>
    </row>
    <row r="3266" spans="46:46" x14ac:dyDescent="0.25">
      <c r="AT3266" s="346"/>
    </row>
    <row r="3267" spans="46:46" x14ac:dyDescent="0.25">
      <c r="AT3267" s="346"/>
    </row>
    <row r="3268" spans="46:46" x14ac:dyDescent="0.25">
      <c r="AT3268" s="346"/>
    </row>
    <row r="3269" spans="46:46" x14ac:dyDescent="0.25">
      <c r="AT3269" s="346"/>
    </row>
    <row r="3270" spans="46:46" x14ac:dyDescent="0.25">
      <c r="AT3270" s="346"/>
    </row>
    <row r="3271" spans="46:46" x14ac:dyDescent="0.25">
      <c r="AT3271" s="346"/>
    </row>
    <row r="3272" spans="46:46" x14ac:dyDescent="0.25">
      <c r="AT3272" s="346"/>
    </row>
    <row r="3273" spans="46:46" x14ac:dyDescent="0.25">
      <c r="AT3273" s="346"/>
    </row>
    <row r="3274" spans="46:46" x14ac:dyDescent="0.25">
      <c r="AT3274" s="346"/>
    </row>
    <row r="3275" spans="46:46" x14ac:dyDescent="0.25">
      <c r="AT3275" s="346"/>
    </row>
    <row r="3276" spans="46:46" x14ac:dyDescent="0.25">
      <c r="AT3276" s="346"/>
    </row>
    <row r="3277" spans="46:46" x14ac:dyDescent="0.25">
      <c r="AT3277" s="346"/>
    </row>
    <row r="3278" spans="46:46" x14ac:dyDescent="0.25">
      <c r="AT3278" s="346"/>
    </row>
    <row r="3279" spans="46:46" x14ac:dyDescent="0.25">
      <c r="AT3279" s="346"/>
    </row>
    <row r="3280" spans="46:46" x14ac:dyDescent="0.25">
      <c r="AT3280" s="346"/>
    </row>
    <row r="3281" spans="46:46" x14ac:dyDescent="0.25">
      <c r="AT3281" s="346"/>
    </row>
    <row r="3282" spans="46:46" x14ac:dyDescent="0.25">
      <c r="AT3282" s="346"/>
    </row>
    <row r="3283" spans="46:46" x14ac:dyDescent="0.25">
      <c r="AT3283" s="346"/>
    </row>
    <row r="3284" spans="46:46" x14ac:dyDescent="0.25">
      <c r="AT3284" s="346"/>
    </row>
    <row r="3285" spans="46:46" x14ac:dyDescent="0.25">
      <c r="AT3285" s="346"/>
    </row>
    <row r="3286" spans="46:46" x14ac:dyDescent="0.25">
      <c r="AT3286" s="346"/>
    </row>
    <row r="3287" spans="46:46" x14ac:dyDescent="0.25">
      <c r="AT3287" s="346"/>
    </row>
    <row r="3288" spans="46:46" x14ac:dyDescent="0.25">
      <c r="AT3288" s="346"/>
    </row>
    <row r="3289" spans="46:46" x14ac:dyDescent="0.25">
      <c r="AT3289" s="346"/>
    </row>
    <row r="3290" spans="46:46" x14ac:dyDescent="0.25">
      <c r="AT3290" s="346"/>
    </row>
    <row r="3291" spans="46:46" x14ac:dyDescent="0.25">
      <c r="AT3291" s="346"/>
    </row>
    <row r="3292" spans="46:46" x14ac:dyDescent="0.25">
      <c r="AT3292" s="346"/>
    </row>
    <row r="3293" spans="46:46" x14ac:dyDescent="0.25">
      <c r="AT3293" s="346"/>
    </row>
    <row r="3294" spans="46:46" x14ac:dyDescent="0.25">
      <c r="AT3294" s="346"/>
    </row>
    <row r="3295" spans="46:46" x14ac:dyDescent="0.25">
      <c r="AT3295" s="346"/>
    </row>
    <row r="3296" spans="46:46" x14ac:dyDescent="0.25">
      <c r="AT3296" s="346"/>
    </row>
    <row r="3297" spans="46:46" x14ac:dyDescent="0.25">
      <c r="AT3297" s="346"/>
    </row>
    <row r="3298" spans="46:46" x14ac:dyDescent="0.25">
      <c r="AT3298" s="346"/>
    </row>
    <row r="3299" spans="46:46" x14ac:dyDescent="0.25">
      <c r="AT3299" s="346"/>
    </row>
    <row r="3300" spans="46:46" x14ac:dyDescent="0.25">
      <c r="AT3300" s="346"/>
    </row>
    <row r="3301" spans="46:46" x14ac:dyDescent="0.25">
      <c r="AT3301" s="346"/>
    </row>
    <row r="3302" spans="46:46" x14ac:dyDescent="0.25">
      <c r="AT3302" s="346"/>
    </row>
    <row r="3303" spans="46:46" x14ac:dyDescent="0.25">
      <c r="AT3303" s="346"/>
    </row>
    <row r="3304" spans="46:46" x14ac:dyDescent="0.25">
      <c r="AT3304" s="346"/>
    </row>
    <row r="3305" spans="46:46" x14ac:dyDescent="0.25">
      <c r="AT3305" s="346"/>
    </row>
    <row r="3306" spans="46:46" x14ac:dyDescent="0.25">
      <c r="AT3306" s="346"/>
    </row>
    <row r="3307" spans="46:46" x14ac:dyDescent="0.25">
      <c r="AT3307" s="346"/>
    </row>
    <row r="3308" spans="46:46" x14ac:dyDescent="0.25">
      <c r="AT3308" s="346"/>
    </row>
    <row r="3309" spans="46:46" x14ac:dyDescent="0.25">
      <c r="AT3309" s="346"/>
    </row>
    <row r="3310" spans="46:46" x14ac:dyDescent="0.25">
      <c r="AT3310" s="346"/>
    </row>
    <row r="3311" spans="46:46" x14ac:dyDescent="0.25">
      <c r="AT3311" s="346"/>
    </row>
    <row r="3312" spans="46:46" x14ac:dyDescent="0.25">
      <c r="AT3312" s="346"/>
    </row>
    <row r="3313" spans="46:46" x14ac:dyDescent="0.25">
      <c r="AT3313" s="346"/>
    </row>
    <row r="3314" spans="46:46" x14ac:dyDescent="0.25">
      <c r="AT3314" s="346"/>
    </row>
    <row r="3315" spans="46:46" x14ac:dyDescent="0.25">
      <c r="AT3315" s="346"/>
    </row>
    <row r="3316" spans="46:46" x14ac:dyDescent="0.25">
      <c r="AT3316" s="346"/>
    </row>
    <row r="3317" spans="46:46" x14ac:dyDescent="0.25">
      <c r="AT3317" s="346"/>
    </row>
    <row r="3318" spans="46:46" x14ac:dyDescent="0.25">
      <c r="AT3318" s="346"/>
    </row>
    <row r="3319" spans="46:46" x14ac:dyDescent="0.25">
      <c r="AT3319" s="346"/>
    </row>
    <row r="3320" spans="46:46" x14ac:dyDescent="0.25">
      <c r="AT3320" s="346"/>
    </row>
    <row r="3321" spans="46:46" x14ac:dyDescent="0.25">
      <c r="AT3321" s="346"/>
    </row>
    <row r="3322" spans="46:46" x14ac:dyDescent="0.25">
      <c r="AT3322" s="346"/>
    </row>
    <row r="3323" spans="46:46" x14ac:dyDescent="0.25">
      <c r="AT3323" s="346"/>
    </row>
    <row r="3324" spans="46:46" x14ac:dyDescent="0.25">
      <c r="AT3324" s="346"/>
    </row>
    <row r="3325" spans="46:46" x14ac:dyDescent="0.25">
      <c r="AT3325" s="346"/>
    </row>
    <row r="3326" spans="46:46" x14ac:dyDescent="0.25">
      <c r="AT3326" s="346"/>
    </row>
    <row r="3327" spans="46:46" x14ac:dyDescent="0.25">
      <c r="AT3327" s="346"/>
    </row>
    <row r="3328" spans="46:46" x14ac:dyDescent="0.25">
      <c r="AT3328" s="346"/>
    </row>
    <row r="3329" spans="46:46" x14ac:dyDescent="0.25">
      <c r="AT3329" s="346"/>
    </row>
    <row r="3330" spans="46:46" x14ac:dyDescent="0.25">
      <c r="AT3330" s="346"/>
    </row>
    <row r="3331" spans="46:46" x14ac:dyDescent="0.25">
      <c r="AT3331" s="346"/>
    </row>
    <row r="3332" spans="46:46" x14ac:dyDescent="0.25">
      <c r="AT3332" s="346"/>
    </row>
    <row r="3333" spans="46:46" x14ac:dyDescent="0.25">
      <c r="AT3333" s="346"/>
    </row>
    <row r="3334" spans="46:46" x14ac:dyDescent="0.25">
      <c r="AT3334" s="346"/>
    </row>
    <row r="3335" spans="46:46" x14ac:dyDescent="0.25">
      <c r="AT3335" s="346"/>
    </row>
    <row r="3336" spans="46:46" x14ac:dyDescent="0.25">
      <c r="AT3336" s="346"/>
    </row>
    <row r="3337" spans="46:46" x14ac:dyDescent="0.25">
      <c r="AT3337" s="346"/>
    </row>
    <row r="3338" spans="46:46" x14ac:dyDescent="0.25">
      <c r="AT3338" s="346"/>
    </row>
    <row r="3339" spans="46:46" x14ac:dyDescent="0.25">
      <c r="AT3339" s="346"/>
    </row>
    <row r="3340" spans="46:46" x14ac:dyDescent="0.25">
      <c r="AT3340" s="346"/>
    </row>
    <row r="3341" spans="46:46" x14ac:dyDescent="0.25">
      <c r="AT3341" s="346"/>
    </row>
    <row r="3342" spans="46:46" x14ac:dyDescent="0.25">
      <c r="AT3342" s="346"/>
    </row>
    <row r="3343" spans="46:46" x14ac:dyDescent="0.25">
      <c r="AT3343" s="346"/>
    </row>
    <row r="3344" spans="46:46" x14ac:dyDescent="0.25">
      <c r="AT3344" s="346"/>
    </row>
    <row r="3345" spans="46:46" x14ac:dyDescent="0.25">
      <c r="AT3345" s="346"/>
    </row>
    <row r="3346" spans="46:46" x14ac:dyDescent="0.25">
      <c r="AT3346" s="346"/>
    </row>
    <row r="3347" spans="46:46" x14ac:dyDescent="0.25">
      <c r="AT3347" s="346"/>
    </row>
    <row r="3348" spans="46:46" x14ac:dyDescent="0.25">
      <c r="AT3348" s="346"/>
    </row>
    <row r="3349" spans="46:46" x14ac:dyDescent="0.25">
      <c r="AT3349" s="346"/>
    </row>
    <row r="3350" spans="46:46" x14ac:dyDescent="0.25">
      <c r="AT3350" s="346"/>
    </row>
    <row r="3351" spans="46:46" x14ac:dyDescent="0.25">
      <c r="AT3351" s="346"/>
    </row>
    <row r="3352" spans="46:46" x14ac:dyDescent="0.25">
      <c r="AT3352" s="346"/>
    </row>
    <row r="3353" spans="46:46" x14ac:dyDescent="0.25">
      <c r="AT3353" s="346"/>
    </row>
    <row r="3354" spans="46:46" x14ac:dyDescent="0.25">
      <c r="AT3354" s="346"/>
    </row>
    <row r="3355" spans="46:46" x14ac:dyDescent="0.25">
      <c r="AT3355" s="346"/>
    </row>
    <row r="3356" spans="46:46" x14ac:dyDescent="0.25">
      <c r="AT3356" s="346"/>
    </row>
    <row r="3357" spans="46:46" x14ac:dyDescent="0.25">
      <c r="AT3357" s="346"/>
    </row>
    <row r="3358" spans="46:46" x14ac:dyDescent="0.25">
      <c r="AT3358" s="346"/>
    </row>
    <row r="3359" spans="46:46" x14ac:dyDescent="0.25">
      <c r="AT3359" s="346"/>
    </row>
    <row r="3360" spans="46:46" x14ac:dyDescent="0.25">
      <c r="AT3360" s="346"/>
    </row>
    <row r="3361" spans="46:46" x14ac:dyDescent="0.25">
      <c r="AT3361" s="346"/>
    </row>
    <row r="3362" spans="46:46" x14ac:dyDescent="0.25">
      <c r="AT3362" s="346"/>
    </row>
    <row r="3363" spans="46:46" x14ac:dyDescent="0.25">
      <c r="AT3363" s="346"/>
    </row>
    <row r="3364" spans="46:46" x14ac:dyDescent="0.25">
      <c r="AT3364" s="346"/>
    </row>
    <row r="3365" spans="46:46" x14ac:dyDescent="0.25">
      <c r="AT3365" s="346"/>
    </row>
    <row r="3366" spans="46:46" x14ac:dyDescent="0.25">
      <c r="AT3366" s="346"/>
    </row>
    <row r="3367" spans="46:46" x14ac:dyDescent="0.25">
      <c r="AT3367" s="346"/>
    </row>
    <row r="3368" spans="46:46" x14ac:dyDescent="0.25">
      <c r="AT3368" s="346"/>
    </row>
    <row r="3369" spans="46:46" x14ac:dyDescent="0.25">
      <c r="AT3369" s="346"/>
    </row>
    <row r="3370" spans="46:46" x14ac:dyDescent="0.25">
      <c r="AT3370" s="346"/>
    </row>
    <row r="3371" spans="46:46" x14ac:dyDescent="0.25">
      <c r="AT3371" s="346"/>
    </row>
    <row r="3372" spans="46:46" x14ac:dyDescent="0.25">
      <c r="AT3372" s="346"/>
    </row>
    <row r="3373" spans="46:46" x14ac:dyDescent="0.25">
      <c r="AT3373" s="346"/>
    </row>
    <row r="3374" spans="46:46" x14ac:dyDescent="0.25">
      <c r="AT3374" s="346"/>
    </row>
    <row r="3375" spans="46:46" x14ac:dyDescent="0.25">
      <c r="AT3375" s="346"/>
    </row>
    <row r="3376" spans="46:46" x14ac:dyDescent="0.25">
      <c r="AT3376" s="346"/>
    </row>
    <row r="3377" spans="46:46" x14ac:dyDescent="0.25">
      <c r="AT3377" s="346"/>
    </row>
    <row r="3378" spans="46:46" x14ac:dyDescent="0.25">
      <c r="AT3378" s="346"/>
    </row>
    <row r="3379" spans="46:46" x14ac:dyDescent="0.25">
      <c r="AT3379" s="346"/>
    </row>
    <row r="3380" spans="46:46" x14ac:dyDescent="0.25">
      <c r="AT3380" s="346"/>
    </row>
    <row r="3381" spans="46:46" x14ac:dyDescent="0.25">
      <c r="AT3381" s="346"/>
    </row>
    <row r="3382" spans="46:46" x14ac:dyDescent="0.25">
      <c r="AT3382" s="346"/>
    </row>
    <row r="3383" spans="46:46" x14ac:dyDescent="0.25">
      <c r="AT3383" s="346"/>
    </row>
    <row r="3384" spans="46:46" x14ac:dyDescent="0.25">
      <c r="AT3384" s="346"/>
    </row>
    <row r="3385" spans="46:46" x14ac:dyDescent="0.25">
      <c r="AT3385" s="346"/>
    </row>
    <row r="3386" spans="46:46" x14ac:dyDescent="0.25">
      <c r="AT3386" s="346"/>
    </row>
    <row r="3387" spans="46:46" x14ac:dyDescent="0.25">
      <c r="AT3387" s="346"/>
    </row>
    <row r="3388" spans="46:46" x14ac:dyDescent="0.25">
      <c r="AT3388" s="346"/>
    </row>
    <row r="3389" spans="46:46" x14ac:dyDescent="0.25">
      <c r="AT3389" s="346"/>
    </row>
    <row r="3390" spans="46:46" x14ac:dyDescent="0.25">
      <c r="AT3390" s="346"/>
    </row>
    <row r="3391" spans="46:46" x14ac:dyDescent="0.25">
      <c r="AT3391" s="346"/>
    </row>
    <row r="3392" spans="46:46" x14ac:dyDescent="0.25">
      <c r="AT3392" s="346"/>
    </row>
    <row r="3393" spans="46:46" x14ac:dyDescent="0.25">
      <c r="AT3393" s="346"/>
    </row>
    <row r="3394" spans="46:46" x14ac:dyDescent="0.25">
      <c r="AT3394" s="346"/>
    </row>
    <row r="3395" spans="46:46" x14ac:dyDescent="0.25">
      <c r="AT3395" s="346"/>
    </row>
    <row r="3396" spans="46:46" x14ac:dyDescent="0.25">
      <c r="AT3396" s="346"/>
    </row>
    <row r="3397" spans="46:46" x14ac:dyDescent="0.25">
      <c r="AT3397" s="346"/>
    </row>
    <row r="3398" spans="46:46" x14ac:dyDescent="0.25">
      <c r="AT3398" s="346"/>
    </row>
    <row r="3399" spans="46:46" x14ac:dyDescent="0.25">
      <c r="AT3399" s="346"/>
    </row>
    <row r="3400" spans="46:46" x14ac:dyDescent="0.25">
      <c r="AT3400" s="346"/>
    </row>
    <row r="3401" spans="46:46" x14ac:dyDescent="0.25">
      <c r="AT3401" s="346"/>
    </row>
    <row r="3402" spans="46:46" x14ac:dyDescent="0.25">
      <c r="AT3402" s="346"/>
    </row>
    <row r="3403" spans="46:46" x14ac:dyDescent="0.25">
      <c r="AT3403" s="346"/>
    </row>
    <row r="3404" spans="46:46" x14ac:dyDescent="0.25">
      <c r="AT3404" s="346"/>
    </row>
    <row r="3405" spans="46:46" x14ac:dyDescent="0.25">
      <c r="AT3405" s="346"/>
    </row>
    <row r="3406" spans="46:46" x14ac:dyDescent="0.25">
      <c r="AT3406" s="346"/>
    </row>
    <row r="3407" spans="46:46" x14ac:dyDescent="0.25">
      <c r="AT3407" s="346"/>
    </row>
    <row r="3408" spans="46:46" x14ac:dyDescent="0.25">
      <c r="AT3408" s="346"/>
    </row>
    <row r="3409" spans="46:46" x14ac:dyDescent="0.25">
      <c r="AT3409" s="346"/>
    </row>
    <row r="3410" spans="46:46" x14ac:dyDescent="0.25">
      <c r="AT3410" s="346"/>
    </row>
    <row r="3411" spans="46:46" x14ac:dyDescent="0.25">
      <c r="AT3411" s="346"/>
    </row>
    <row r="3412" spans="46:46" x14ac:dyDescent="0.25">
      <c r="AT3412" s="346"/>
    </row>
    <row r="3413" spans="46:46" x14ac:dyDescent="0.25">
      <c r="AT3413" s="346"/>
    </row>
    <row r="3414" spans="46:46" x14ac:dyDescent="0.25">
      <c r="AT3414" s="346"/>
    </row>
    <row r="3415" spans="46:46" x14ac:dyDescent="0.25">
      <c r="AT3415" s="346"/>
    </row>
    <row r="3416" spans="46:46" x14ac:dyDescent="0.25">
      <c r="AT3416" s="346"/>
    </row>
    <row r="3417" spans="46:46" x14ac:dyDescent="0.25">
      <c r="AT3417" s="346"/>
    </row>
    <row r="3418" spans="46:46" x14ac:dyDescent="0.25">
      <c r="AT3418" s="346"/>
    </row>
    <row r="3419" spans="46:46" x14ac:dyDescent="0.25">
      <c r="AT3419" s="346"/>
    </row>
    <row r="3420" spans="46:46" x14ac:dyDescent="0.25">
      <c r="AT3420" s="346"/>
    </row>
    <row r="3421" spans="46:46" x14ac:dyDescent="0.25">
      <c r="AT3421" s="346"/>
    </row>
    <row r="3422" spans="46:46" x14ac:dyDescent="0.25">
      <c r="AT3422" s="346"/>
    </row>
    <row r="3423" spans="46:46" x14ac:dyDescent="0.25">
      <c r="AT3423" s="346"/>
    </row>
    <row r="3424" spans="46:46" x14ac:dyDescent="0.25">
      <c r="AT3424" s="346"/>
    </row>
    <row r="3425" spans="46:46" x14ac:dyDescent="0.25">
      <c r="AT3425" s="346"/>
    </row>
    <row r="3426" spans="46:46" x14ac:dyDescent="0.25">
      <c r="AT3426" s="346"/>
    </row>
    <row r="3427" spans="46:46" x14ac:dyDescent="0.25">
      <c r="AT3427" s="346"/>
    </row>
    <row r="3428" spans="46:46" x14ac:dyDescent="0.25">
      <c r="AT3428" s="346"/>
    </row>
    <row r="3429" spans="46:46" x14ac:dyDescent="0.25">
      <c r="AT3429" s="346"/>
    </row>
    <row r="3430" spans="46:46" x14ac:dyDescent="0.25">
      <c r="AT3430" s="346"/>
    </row>
    <row r="3431" spans="46:46" x14ac:dyDescent="0.25">
      <c r="AT3431" s="346"/>
    </row>
    <row r="3432" spans="46:46" x14ac:dyDescent="0.25">
      <c r="AT3432" s="346"/>
    </row>
    <row r="3433" spans="46:46" x14ac:dyDescent="0.25">
      <c r="AT3433" s="346"/>
    </row>
    <row r="3434" spans="46:46" x14ac:dyDescent="0.25">
      <c r="AT3434" s="346"/>
    </row>
    <row r="3435" spans="46:46" x14ac:dyDescent="0.25">
      <c r="AT3435" s="346"/>
    </row>
    <row r="3436" spans="46:46" x14ac:dyDescent="0.25">
      <c r="AT3436" s="346"/>
    </row>
    <row r="3437" spans="46:46" x14ac:dyDescent="0.25">
      <c r="AT3437" s="346"/>
    </row>
    <row r="3438" spans="46:46" x14ac:dyDescent="0.25">
      <c r="AT3438" s="346"/>
    </row>
    <row r="3439" spans="46:46" x14ac:dyDescent="0.25">
      <c r="AT3439" s="346"/>
    </row>
    <row r="3440" spans="46:46" x14ac:dyDescent="0.25">
      <c r="AT3440" s="346"/>
    </row>
    <row r="3441" spans="46:46" x14ac:dyDescent="0.25">
      <c r="AT3441" s="346"/>
    </row>
    <row r="3442" spans="46:46" x14ac:dyDescent="0.25">
      <c r="AT3442" s="346"/>
    </row>
    <row r="3443" spans="46:46" x14ac:dyDescent="0.25">
      <c r="AT3443" s="346"/>
    </row>
    <row r="3444" spans="46:46" x14ac:dyDescent="0.25">
      <c r="AT3444" s="346"/>
    </row>
    <row r="3445" spans="46:46" x14ac:dyDescent="0.25">
      <c r="AT3445" s="346"/>
    </row>
    <row r="3446" spans="46:46" x14ac:dyDescent="0.25">
      <c r="AT3446" s="346"/>
    </row>
    <row r="3447" spans="46:46" x14ac:dyDescent="0.25">
      <c r="AT3447" s="346"/>
    </row>
    <row r="3448" spans="46:46" x14ac:dyDescent="0.25">
      <c r="AT3448" s="346"/>
    </row>
    <row r="3449" spans="46:46" x14ac:dyDescent="0.25">
      <c r="AT3449" s="346"/>
    </row>
    <row r="3450" spans="46:46" x14ac:dyDescent="0.25">
      <c r="AT3450" s="346"/>
    </row>
    <row r="3451" spans="46:46" x14ac:dyDescent="0.25">
      <c r="AT3451" s="346"/>
    </row>
    <row r="3452" spans="46:46" x14ac:dyDescent="0.25">
      <c r="AT3452" s="346"/>
    </row>
    <row r="3453" spans="46:46" x14ac:dyDescent="0.25">
      <c r="AT3453" s="346"/>
    </row>
    <row r="3454" spans="46:46" x14ac:dyDescent="0.25">
      <c r="AT3454" s="346"/>
    </row>
    <row r="3455" spans="46:46" x14ac:dyDescent="0.25">
      <c r="AT3455" s="346"/>
    </row>
    <row r="3456" spans="46:46" x14ac:dyDescent="0.25">
      <c r="AT3456" s="346"/>
    </row>
    <row r="3457" spans="46:46" x14ac:dyDescent="0.25">
      <c r="AT3457" s="346"/>
    </row>
    <row r="3458" spans="46:46" x14ac:dyDescent="0.25">
      <c r="AT3458" s="346"/>
    </row>
    <row r="3459" spans="46:46" x14ac:dyDescent="0.25">
      <c r="AT3459" s="346"/>
    </row>
    <row r="3460" spans="46:46" x14ac:dyDescent="0.25">
      <c r="AT3460" s="346"/>
    </row>
    <row r="3461" spans="46:46" x14ac:dyDescent="0.25">
      <c r="AT3461" s="346"/>
    </row>
    <row r="3462" spans="46:46" x14ac:dyDescent="0.25">
      <c r="AT3462" s="346"/>
    </row>
    <row r="3463" spans="46:46" x14ac:dyDescent="0.25">
      <c r="AT3463" s="346"/>
    </row>
    <row r="3464" spans="46:46" x14ac:dyDescent="0.25">
      <c r="AT3464" s="346"/>
    </row>
    <row r="3465" spans="46:46" x14ac:dyDescent="0.25">
      <c r="AT3465" s="346"/>
    </row>
    <row r="3466" spans="46:46" x14ac:dyDescent="0.25">
      <c r="AT3466" s="346"/>
    </row>
    <row r="3467" spans="46:46" x14ac:dyDescent="0.25">
      <c r="AT3467" s="346"/>
    </row>
    <row r="3468" spans="46:46" x14ac:dyDescent="0.25">
      <c r="AT3468" s="346"/>
    </row>
    <row r="3469" spans="46:46" x14ac:dyDescent="0.25">
      <c r="AT3469" s="346"/>
    </row>
    <row r="3470" spans="46:46" x14ac:dyDescent="0.25">
      <c r="AT3470" s="346"/>
    </row>
    <row r="3471" spans="46:46" x14ac:dyDescent="0.25">
      <c r="AT3471" s="346"/>
    </row>
    <row r="3472" spans="46:46" x14ac:dyDescent="0.25">
      <c r="AT3472" s="346"/>
    </row>
    <row r="3473" spans="46:46" x14ac:dyDescent="0.25">
      <c r="AT3473" s="346"/>
    </row>
    <row r="3474" spans="46:46" x14ac:dyDescent="0.25">
      <c r="AT3474" s="346"/>
    </row>
    <row r="3475" spans="46:46" x14ac:dyDescent="0.25">
      <c r="AT3475" s="346"/>
    </row>
    <row r="3476" spans="46:46" x14ac:dyDescent="0.25">
      <c r="AT3476" s="346"/>
    </row>
    <row r="3477" spans="46:46" x14ac:dyDescent="0.25">
      <c r="AT3477" s="346"/>
    </row>
    <row r="3478" spans="46:46" x14ac:dyDescent="0.25">
      <c r="AT3478" s="346"/>
    </row>
    <row r="3479" spans="46:46" x14ac:dyDescent="0.25">
      <c r="AT3479" s="346"/>
    </row>
    <row r="3480" spans="46:46" x14ac:dyDescent="0.25">
      <c r="AT3480" s="346"/>
    </row>
    <row r="3481" spans="46:46" x14ac:dyDescent="0.25">
      <c r="AT3481" s="346"/>
    </row>
    <row r="3482" spans="46:46" x14ac:dyDescent="0.25">
      <c r="AT3482" s="346"/>
    </row>
    <row r="3483" spans="46:46" x14ac:dyDescent="0.25">
      <c r="AT3483" s="346"/>
    </row>
    <row r="3484" spans="46:46" x14ac:dyDescent="0.25">
      <c r="AT3484" s="346"/>
    </row>
    <row r="3485" spans="46:46" x14ac:dyDescent="0.25">
      <c r="AT3485" s="346"/>
    </row>
    <row r="3486" spans="46:46" x14ac:dyDescent="0.25">
      <c r="AT3486" s="346"/>
    </row>
    <row r="3487" spans="46:46" x14ac:dyDescent="0.25">
      <c r="AT3487" s="346"/>
    </row>
    <row r="3488" spans="46:46" x14ac:dyDescent="0.25">
      <c r="AT3488" s="346"/>
    </row>
    <row r="3489" spans="46:46" x14ac:dyDescent="0.25">
      <c r="AT3489" s="346"/>
    </row>
    <row r="3490" spans="46:46" x14ac:dyDescent="0.25">
      <c r="AT3490" s="346"/>
    </row>
    <row r="3491" spans="46:46" x14ac:dyDescent="0.25">
      <c r="AT3491" s="346"/>
    </row>
    <row r="3492" spans="46:46" x14ac:dyDescent="0.25">
      <c r="AT3492" s="346"/>
    </row>
    <row r="3493" spans="46:46" x14ac:dyDescent="0.25">
      <c r="AT3493" s="346"/>
    </row>
    <row r="3494" spans="46:46" x14ac:dyDescent="0.25">
      <c r="AT3494" s="346"/>
    </row>
    <row r="3495" spans="46:46" x14ac:dyDescent="0.25">
      <c r="AT3495" s="346"/>
    </row>
    <row r="3496" spans="46:46" x14ac:dyDescent="0.25">
      <c r="AT3496" s="346"/>
    </row>
    <row r="3497" spans="46:46" x14ac:dyDescent="0.25">
      <c r="AT3497" s="346"/>
    </row>
    <row r="3498" spans="46:46" x14ac:dyDescent="0.25">
      <c r="AT3498" s="346"/>
    </row>
    <row r="3499" spans="46:46" x14ac:dyDescent="0.25">
      <c r="AT3499" s="346"/>
    </row>
    <row r="3500" spans="46:46" x14ac:dyDescent="0.25">
      <c r="AT3500" s="346"/>
    </row>
    <row r="3501" spans="46:46" x14ac:dyDescent="0.25">
      <c r="AT3501" s="346"/>
    </row>
    <row r="3502" spans="46:46" x14ac:dyDescent="0.25">
      <c r="AT3502" s="346"/>
    </row>
    <row r="3503" spans="46:46" x14ac:dyDescent="0.25">
      <c r="AT3503" s="346"/>
    </row>
    <row r="3504" spans="46:46" x14ac:dyDescent="0.25">
      <c r="AT3504" s="346"/>
    </row>
    <row r="3505" spans="46:46" x14ac:dyDescent="0.25">
      <c r="AT3505" s="346"/>
    </row>
    <row r="3506" spans="46:46" x14ac:dyDescent="0.25">
      <c r="AT3506" s="346"/>
    </row>
    <row r="3507" spans="46:46" x14ac:dyDescent="0.25">
      <c r="AT3507" s="346"/>
    </row>
    <row r="3508" spans="46:46" x14ac:dyDescent="0.25">
      <c r="AT3508" s="346"/>
    </row>
    <row r="3509" spans="46:46" x14ac:dyDescent="0.25">
      <c r="AT3509" s="346"/>
    </row>
    <row r="3510" spans="46:46" x14ac:dyDescent="0.25">
      <c r="AT3510" s="346"/>
    </row>
    <row r="3511" spans="46:46" x14ac:dyDescent="0.25">
      <c r="AT3511" s="346"/>
    </row>
    <row r="3512" spans="46:46" x14ac:dyDescent="0.25">
      <c r="AT3512" s="346"/>
    </row>
    <row r="3513" spans="46:46" x14ac:dyDescent="0.25">
      <c r="AT3513" s="346"/>
    </row>
    <row r="3514" spans="46:46" x14ac:dyDescent="0.25">
      <c r="AT3514" s="346"/>
    </row>
    <row r="3515" spans="46:46" x14ac:dyDescent="0.25">
      <c r="AT3515" s="346"/>
    </row>
    <row r="3516" spans="46:46" x14ac:dyDescent="0.25">
      <c r="AT3516" s="346"/>
    </row>
    <row r="3517" spans="46:46" x14ac:dyDescent="0.25">
      <c r="AT3517" s="346"/>
    </row>
    <row r="3518" spans="46:46" x14ac:dyDescent="0.25">
      <c r="AT3518" s="346"/>
    </row>
    <row r="3519" spans="46:46" x14ac:dyDescent="0.25">
      <c r="AT3519" s="346"/>
    </row>
    <row r="3520" spans="46:46" x14ac:dyDescent="0.25">
      <c r="AT3520" s="346"/>
    </row>
    <row r="3521" spans="46:46" x14ac:dyDescent="0.25">
      <c r="AT3521" s="346"/>
    </row>
    <row r="3522" spans="46:46" x14ac:dyDescent="0.25">
      <c r="AT3522" s="346"/>
    </row>
    <row r="3523" spans="46:46" x14ac:dyDescent="0.25">
      <c r="AT3523" s="346"/>
    </row>
    <row r="3524" spans="46:46" x14ac:dyDescent="0.25">
      <c r="AT3524" s="346"/>
    </row>
    <row r="3525" spans="46:46" x14ac:dyDescent="0.25">
      <c r="AT3525" s="346"/>
    </row>
    <row r="3526" spans="46:46" x14ac:dyDescent="0.25">
      <c r="AT3526" s="346"/>
    </row>
    <row r="3527" spans="46:46" x14ac:dyDescent="0.25">
      <c r="AT3527" s="346"/>
    </row>
    <row r="3528" spans="46:46" x14ac:dyDescent="0.25">
      <c r="AT3528" s="346"/>
    </row>
    <row r="3529" spans="46:46" x14ac:dyDescent="0.25">
      <c r="AT3529" s="346"/>
    </row>
    <row r="3530" spans="46:46" x14ac:dyDescent="0.25">
      <c r="AT3530" s="346"/>
    </row>
    <row r="3531" spans="46:46" x14ac:dyDescent="0.25">
      <c r="AT3531" s="346"/>
    </row>
    <row r="3532" spans="46:46" x14ac:dyDescent="0.25">
      <c r="AT3532" s="346"/>
    </row>
    <row r="3533" spans="46:46" x14ac:dyDescent="0.25">
      <c r="AT3533" s="346"/>
    </row>
    <row r="3534" spans="46:46" x14ac:dyDescent="0.25">
      <c r="AT3534" s="346"/>
    </row>
    <row r="3535" spans="46:46" ht="15.75" thickBot="1" x14ac:dyDescent="0.3">
      <c r="AT3535" s="347"/>
    </row>
  </sheetData>
  <dataValidations disablePrompts="1" count="5">
    <dataValidation type="list" allowBlank="1" showInputMessage="1" showErrorMessage="1" sqref="F3:F20">
      <formula1>"Following,Modified Following,Preceding,Modified Preceding,Unadjusted,Half-Month Modified Following"</formula1>
    </dataValidation>
    <dataValidation type="list" allowBlank="1" showInputMessage="1" showErrorMessage="1" sqref="F24:F100">
      <formula1>"Following,Modified Following,Preceding,Modified Preceding,Month End Reference,Unadjusted Month End,Unadjusted"</formula1>
    </dataValidation>
    <dataValidation type="list" allowBlank="1" showInputMessage="1" showErrorMessage="1" sqref="G24:G100">
      <formula1>"Annual,Semiannual,EveryFourthMonth,Quarterly,Bimonthly,Monthly,Biweekly,Weekly,Daily,Once,NoFrequency"</formula1>
    </dataValidation>
    <dataValidation type="list" allowBlank="1" showInputMessage="1" showErrorMessage="1" sqref="H3:H20 H24:H100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AC2">
      <formula1>"AllDepos,DeposBeforeFirstFuturesStartDate,DeposBeforeFirstFuturesStartDatePlusOne,DeposBeforeFirstFuturesExpiryDate"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BE3535"/>
  <sheetViews>
    <sheetView topLeftCell="M1" workbookViewId="0">
      <selection activeCell="W2" sqref="W2"/>
    </sheetView>
  </sheetViews>
  <sheetFormatPr defaultRowHeight="15" outlineLevelCol="1" x14ac:dyDescent="0.25"/>
  <cols>
    <col min="1" max="1" width="5" style="145" hidden="1" customWidth="1" outlineLevel="1"/>
    <col min="2" max="2" width="11" style="145" hidden="1" customWidth="1" outlineLevel="1"/>
    <col min="3" max="3" width="10" style="145" hidden="1" customWidth="1" outlineLevel="1"/>
    <col min="4" max="4" width="9" style="148" hidden="1" customWidth="1" outlineLevel="1"/>
    <col min="5" max="5" width="10" style="147" hidden="1" customWidth="1" outlineLevel="1"/>
    <col min="6" max="6" width="19" style="149" hidden="1" customWidth="1" outlineLevel="1"/>
    <col min="7" max="7" width="10" style="145" hidden="1" customWidth="1" outlineLevel="1"/>
    <col min="8" max="8" width="20.28515625" style="145" hidden="1" customWidth="1" outlineLevel="1"/>
    <col min="9" max="9" width="11.5703125" style="145" hidden="1" customWidth="1" outlineLevel="1"/>
    <col min="10" max="10" width="19.28515625" style="145" hidden="1" customWidth="1" outlineLevel="1"/>
    <col min="11" max="11" width="15.140625" style="145" hidden="1" customWidth="1" outlineLevel="1"/>
    <col min="12" max="12" width="9" style="147" hidden="1" customWidth="1" outlineLevel="1"/>
    <col min="13" max="13" width="2.7109375" style="145" customWidth="1" collapsed="1"/>
    <col min="14" max="15" width="5" style="145" hidden="1" customWidth="1" outlineLevel="1"/>
    <col min="16" max="16" width="15.140625" style="411" hidden="1" customWidth="1" outlineLevel="1"/>
    <col min="17" max="17" width="9.140625" style="145" hidden="1" customWidth="1" outlineLevel="1"/>
    <col min="18" max="18" width="8.85546875" style="411" hidden="1" customWidth="1" outlineLevel="1"/>
    <col min="19" max="19" width="5" style="411" hidden="1" customWidth="1" outlineLevel="1"/>
    <col min="20" max="20" width="15.140625" style="145" hidden="1" customWidth="1" outlineLevel="1"/>
    <col min="21" max="21" width="19.28515625" style="145" bestFit="1" customWidth="1" collapsed="1"/>
    <col min="22" max="22" width="16.140625" style="145" bestFit="1" customWidth="1"/>
    <col min="23" max="23" width="9" style="145" bestFit="1" customWidth="1"/>
    <col min="24" max="25" width="17.28515625" style="145" bestFit="1" customWidth="1"/>
    <col min="26" max="26" width="10" style="145" bestFit="1" customWidth="1"/>
    <col min="27" max="27" width="2.7109375" style="145" customWidth="1"/>
    <col min="28" max="28" width="15.140625" style="145" customWidth="1"/>
    <col min="29" max="29" width="14.85546875" style="145" customWidth="1"/>
    <col min="30" max="30" width="2.7109375" style="145" customWidth="1"/>
    <col min="31" max="31" width="3" style="337" bestFit="1" customWidth="1"/>
    <col min="32" max="32" width="5" style="337" bestFit="1" customWidth="1"/>
    <col min="33" max="33" width="15.140625" style="337" bestFit="1" customWidth="1"/>
    <col min="34" max="35" width="8" style="337" bestFit="1" customWidth="1"/>
    <col min="36" max="36" width="8" style="145" bestFit="1" customWidth="1"/>
    <col min="37" max="37" width="17.28515625" style="145" bestFit="1" customWidth="1"/>
    <col min="38" max="38" width="11.7109375" style="145" customWidth="1"/>
    <col min="39" max="39" width="2.7109375" style="145" customWidth="1"/>
    <col min="40" max="40" width="3" style="145" bestFit="1" customWidth="1"/>
    <col min="41" max="41" width="5" style="145" bestFit="1" customWidth="1"/>
    <col min="42" max="42" width="15.140625" style="145" bestFit="1" customWidth="1"/>
    <col min="43" max="43" width="9" style="145" bestFit="1" customWidth="1"/>
    <col min="44" max="44" width="8" style="145" bestFit="1" customWidth="1"/>
    <col min="45" max="45" width="9" style="145" bestFit="1" customWidth="1"/>
    <col min="46" max="46" width="17.28515625" style="145" customWidth="1" outlineLevel="1"/>
    <col min="47" max="47" width="17.28515625" style="145" customWidth="1"/>
    <col min="48" max="48" width="10" style="145" bestFit="1" customWidth="1"/>
    <col min="49" max="49" width="9" style="145" bestFit="1" customWidth="1"/>
    <col min="50" max="50" width="2.7109375" style="145" customWidth="1"/>
    <col min="51" max="51" width="3" style="145" bestFit="1" customWidth="1"/>
    <col min="52" max="54" width="17.28515625" style="145" bestFit="1" customWidth="1"/>
    <col min="55" max="55" width="9" style="145" bestFit="1" customWidth="1"/>
    <col min="56" max="16384" width="9.140625" style="145"/>
  </cols>
  <sheetData>
    <row r="1" spans="1:57" s="137" customFormat="1" ht="21.75" customHeight="1" x14ac:dyDescent="0.2">
      <c r="B1" s="138"/>
      <c r="C1" s="138"/>
      <c r="D1" s="139"/>
      <c r="E1" s="140"/>
      <c r="F1" s="141"/>
      <c r="G1" s="142"/>
      <c r="H1" s="137" t="s">
        <v>1</v>
      </c>
      <c r="I1" s="137" t="s">
        <v>0</v>
      </c>
      <c r="L1" s="140"/>
      <c r="P1" s="394"/>
      <c r="R1" s="394"/>
      <c r="S1" s="394"/>
      <c r="U1" s="295" t="str">
        <f>Currency&amp;" "&amp;Tenor</f>
        <v>EUR 3M</v>
      </c>
      <c r="V1" s="296"/>
      <c r="W1" s="296"/>
      <c r="X1" s="277"/>
      <c r="Y1" s="276"/>
      <c r="Z1" s="315" t="s">
        <v>229</v>
      </c>
      <c r="AB1" s="316" t="s">
        <v>220</v>
      </c>
      <c r="AC1" s="314">
        <v>6</v>
      </c>
      <c r="AN1" s="323"/>
      <c r="AO1" s="323"/>
      <c r="AP1" s="323" t="s">
        <v>80</v>
      </c>
      <c r="AQ1" s="323" t="s">
        <v>234</v>
      </c>
      <c r="AR1" s="323" t="s">
        <v>235</v>
      </c>
      <c r="AS1" s="323" t="s">
        <v>236</v>
      </c>
      <c r="AT1" s="323" t="s">
        <v>237</v>
      </c>
      <c r="AU1" s="323" t="s">
        <v>239</v>
      </c>
      <c r="AV1" s="323" t="s">
        <v>238</v>
      </c>
      <c r="AW1" s="345" t="s">
        <v>242</v>
      </c>
      <c r="AY1" s="163"/>
      <c r="AZ1" s="163" t="s">
        <v>264</v>
      </c>
      <c r="BA1" s="163" t="s">
        <v>239</v>
      </c>
      <c r="BB1" s="163" t="s">
        <v>265</v>
      </c>
      <c r="BC1" s="163" t="str">
        <f>"F "&amp;Tenor</f>
        <v>F 3M</v>
      </c>
      <c r="BD1" s="163" t="str">
        <f>"F "&amp;Tenor&amp;" QL"</f>
        <v>F 3M QL</v>
      </c>
      <c r="BE1" s="137" t="str">
        <f>_xll.qlEuribor(,Tenor,Currency&amp;Tenor)</f>
        <v>obj_00b43#0001</v>
      </c>
    </row>
    <row r="2" spans="1:57" s="137" customFormat="1" ht="22.5" customHeight="1" x14ac:dyDescent="0.2">
      <c r="A2" s="117" t="s">
        <v>18</v>
      </c>
      <c r="B2" s="117" t="s">
        <v>244</v>
      </c>
      <c r="C2" s="117" t="s">
        <v>245</v>
      </c>
      <c r="D2" s="117" t="s">
        <v>57</v>
      </c>
      <c r="E2" s="117" t="s">
        <v>246</v>
      </c>
      <c r="F2" s="117" t="s">
        <v>13</v>
      </c>
      <c r="G2" s="117" t="s">
        <v>247</v>
      </c>
      <c r="H2" s="117" t="s">
        <v>248</v>
      </c>
      <c r="I2" s="117" t="s">
        <v>259</v>
      </c>
      <c r="J2" s="432" t="s">
        <v>260</v>
      </c>
      <c r="K2" s="117" t="s">
        <v>44</v>
      </c>
      <c r="L2" s="117" t="s">
        <v>48</v>
      </c>
      <c r="N2" s="225" t="s">
        <v>18</v>
      </c>
      <c r="O2" s="225"/>
      <c r="P2" s="225" t="s">
        <v>44</v>
      </c>
      <c r="Q2" s="225" t="s">
        <v>218</v>
      </c>
      <c r="R2" s="225" t="s">
        <v>228</v>
      </c>
      <c r="S2" s="225" t="s">
        <v>219</v>
      </c>
      <c r="T2" s="225" t="s">
        <v>44</v>
      </c>
      <c r="U2" s="225" t="s">
        <v>80</v>
      </c>
      <c r="V2" s="224" t="s">
        <v>40</v>
      </c>
      <c r="W2" s="224"/>
      <c r="X2" s="225" t="s">
        <v>38</v>
      </c>
      <c r="Y2" s="225" t="s">
        <v>39</v>
      </c>
      <c r="Z2" s="319">
        <f t="array" ref="Z2:Z93">_xll.qlPiecewiseYieldCurveData(YieldCurve_3M,Trigger)</f>
        <v>-1.2166676805520972E-3</v>
      </c>
      <c r="AB2" s="316" t="s">
        <v>221</v>
      </c>
      <c r="AC2" s="313" t="s">
        <v>232</v>
      </c>
      <c r="AN2" s="325">
        <v>1</v>
      </c>
      <c r="AO2" s="325" t="str">
        <f>"X"&amp;AN2+3&amp;"F"</f>
        <v>X4F</v>
      </c>
      <c r="AP2" s="325" t="str">
        <f t="shared" ref="AP2:AP13" si="0">Currency&amp;AN2&amp;AO2&amp;"=ICAP"</f>
        <v>EUR1X4F=ICAP</v>
      </c>
      <c r="AQ2" s="326" t="e">
        <f>_xll.RtGet("IDN",AP2,$AQ$1)/100</f>
        <v>#VALUE!</v>
      </c>
      <c r="AR2" s="326" t="e">
        <f>_xll.RtGet("IDN",AP2,$AR$1)/100</f>
        <v>#VALUE!</v>
      </c>
      <c r="AS2" s="326" t="e">
        <f>AVERAGE(AQ2:AR2)</f>
        <v>#VALUE!</v>
      </c>
      <c r="AT2" s="327">
        <f>_xll.qlInterestRateIndexFixingDate($AC$5,AU2)</f>
        <v>42166</v>
      </c>
      <c r="AU2" s="327">
        <f>_xll.qlCalendarAdvance(Calendar,Settlementdate,AN2&amp;"M","mf",TRUE,Trigger)</f>
        <v>42170</v>
      </c>
      <c r="AV2" s="326">
        <f>_xll.qlIndexFixing($AC$5,AT2,,_xll.ohTrigger(Trigger,Trigger3M))</f>
        <v>-8.1406011600801292E-5</v>
      </c>
      <c r="AW2" s="326" t="e">
        <f>(AS2-AV2)/10000</f>
        <v>#VALUE!</v>
      </c>
      <c r="AY2" s="155" t="s">
        <v>211</v>
      </c>
      <c r="AZ2" s="156">
        <f>Evaluationdate</f>
        <v>42136</v>
      </c>
      <c r="BA2" s="156">
        <f>Settlementdate</f>
        <v>42138</v>
      </c>
      <c r="BB2" s="156">
        <f>_xll.qlInterestRateIndexMaturity(Currency&amp;"ibor"&amp;Tenor,BA2,Trigger)</f>
        <v>42230</v>
      </c>
      <c r="BC2" s="319">
        <f>_xll.qlIndexFixing($AC$5,AZ2,TRUE,_xll.ohTrigger(Trigger,Trigger3M))</f>
        <v>-1.3100000000026738E-4</v>
      </c>
      <c r="BD2" s="319">
        <f>_xll.qlIndexFixing($BE$1,AZ2,TRUE,_xll.ohTrigger(Trigger,Trigger3M))</f>
        <v>-1.7000000000059239E-4</v>
      </c>
    </row>
    <row r="3" spans="1:57" s="137" customFormat="1" ht="11.25" customHeight="1" x14ac:dyDescent="0.2">
      <c r="A3" s="348" t="s">
        <v>249</v>
      </c>
      <c r="B3" s="365" t="str">
        <f t="array" ref="B3:B20">_xll.ohFilter(Quote!Q4:Q102,Quote!P4:P102="DP")</f>
        <v>ON</v>
      </c>
      <c r="C3" s="351" t="str">
        <f t="array" ref="C3:C20">SUBSTITUTE(_xll.ohFilter(PastedValue!E2:E62,PastedValue!A2:A62="DP"),"/N","N")</f>
        <v>ON</v>
      </c>
      <c r="D3" s="350" t="str">
        <f t="shared" ref="D3:D20" si="1">IF(DataSelect="Reference",$C3,$B3)</f>
        <v>ON</v>
      </c>
      <c r="E3" s="349">
        <f t="shared" ref="E3:E20" si="2">IF($D3="ON",0,IF($D3="TN",1,2))</f>
        <v>0</v>
      </c>
      <c r="F3" s="350" t="s">
        <v>252</v>
      </c>
      <c r="G3" s="351" t="b">
        <v>0</v>
      </c>
      <c r="H3" s="352" t="s">
        <v>51</v>
      </c>
      <c r="I3" s="426">
        <f t="array" ref="I3:I20">_xll.ohFilter(PastedValue!H2:H62,PastedValue!A2:A62="Dp")/100</f>
        <v>-1.199999E-3</v>
      </c>
      <c r="J3" s="123" t="str">
        <f>Currency&amp;"X"&amp;B3&amp;"D="</f>
        <v>EURXOND=</v>
      </c>
      <c r="K3" s="429" t="str">
        <f>IFERROR(_xll.qlDepositRateHelper2(,IF(DataSelect="Reference",$I3,$J3),IF(RIGHT($D3,1)="N","1D",$D3),$E3,Calendar,$F3,$G3,$H3,,_xll.ohTrigger(Trigger,DataSelect)),"--")</f>
        <v>obj_0085d#0003</v>
      </c>
      <c r="L3" s="349" t="b">
        <f>IF(K3="--",FALSE,TRUE)</f>
        <v>1</v>
      </c>
      <c r="M3" s="138"/>
      <c r="N3" s="416" t="str">
        <f t="shared" ref="N3:N19" si="3">A3</f>
        <v>DP</v>
      </c>
      <c r="O3" s="416" t="str">
        <f t="shared" ref="O3:O19" si="4">C3</f>
        <v>ON</v>
      </c>
      <c r="P3" s="401" t="str">
        <f>K3</f>
        <v>obj_0085d#0003</v>
      </c>
      <c r="Q3" s="155" t="b">
        <f>L3</f>
        <v>1</v>
      </c>
      <c r="R3" s="401">
        <v>1</v>
      </c>
      <c r="S3" s="401">
        <v>1</v>
      </c>
      <c r="T3" s="155" t="str">
        <f t="array" ref="T3:T93">_xll.qlRateHelperSelection(_xll.ohFilter(P3:P93,Q3:Q93),_xll.ohFilter(S3:S93,Q3:Q93),$AC$1,$AC$3,$AC$4,$AC$2,_xll.ohFilter(R3:R93,Q3:Q93),Trigger)</f>
        <v>obj_0085d</v>
      </c>
      <c r="U3" s="155" t="str">
        <f>_xll.qlRateHelperQuoteName(T3)</f>
        <v/>
      </c>
      <c r="V3" s="413">
        <f>_xll.qlRateHelperRate(T3,_xll.ohTrigger(Trigger,Trigger3M))</f>
        <v>-1.199999E-3</v>
      </c>
      <c r="W3" s="413" t="str">
        <f>IFERROR(_xll.qlFuturesRateHelperConvexityAdjustment(T3,Trigger),"--")</f>
        <v>--</v>
      </c>
      <c r="X3" s="156">
        <f>_xll.qlRateHelperEarliestDate(T3,Trigger)</f>
        <v>42136</v>
      </c>
      <c r="Y3" s="156">
        <f>_xll.qlRateHelperLatestDate(T3,Trigger)</f>
        <v>42137</v>
      </c>
      <c r="Z3" s="320">
        <v>-1.2166676805520972E-3</v>
      </c>
      <c r="AB3" s="316" t="s">
        <v>230</v>
      </c>
      <c r="AC3" s="321">
        <v>0</v>
      </c>
      <c r="AD3" s="324"/>
      <c r="AN3" s="302">
        <v>2</v>
      </c>
      <c r="AO3" s="302" t="str">
        <f t="shared" ref="AO3:AO13" si="5">"X"&amp;AN3+3&amp;"F"</f>
        <v>X5F</v>
      </c>
      <c r="AP3" s="302" t="str">
        <f t="shared" si="0"/>
        <v>EUR2X5F=ICAP</v>
      </c>
      <c r="AQ3" s="328" t="e">
        <f>_xll.RtGet("IDN",AP3,$AQ$1)/100</f>
        <v>#VALUE!</v>
      </c>
      <c r="AR3" s="328" t="e">
        <f>_xll.RtGet("IDN",AP3,$AR$1)/100</f>
        <v>#VALUE!</v>
      </c>
      <c r="AS3" s="328" t="e">
        <f t="shared" ref="AS3:AS13" si="6">AVERAGE(AQ3:AR3)</f>
        <v>#VALUE!</v>
      </c>
      <c r="AT3" s="329">
        <f>_xll.qlInterestRateIndexFixingDate($AC$5,AU3)</f>
        <v>42195</v>
      </c>
      <c r="AU3" s="329">
        <f>_xll.qlCalendarAdvance(Calendar,Settlementdate,AN3&amp;"M","mf",TRUE,Trigger)</f>
        <v>42199</v>
      </c>
      <c r="AV3" s="328">
        <f>_xll.qlIndexFixing($AC$5,AT3,,_xll.ohTrigger(Trigger,Trigger3M))</f>
        <v>-5.482727609961303E-5</v>
      </c>
      <c r="AW3" s="466" t="e">
        <f t="shared" ref="AW3:AW13" si="7">(AS3-AV3)/10000</f>
        <v>#VALUE!</v>
      </c>
      <c r="AY3" s="157" t="s">
        <v>211</v>
      </c>
      <c r="AZ3" s="158">
        <f>_xll.qlInterestRateIndexFixingDate(Currency&amp;"ibor"&amp;Tenor,BA3,Trigger)</f>
        <v>42137</v>
      </c>
      <c r="BA3" s="158">
        <f>_xll.qlCalendarAdvance(Calendar,BA2,AY3,"f",,Trigger)</f>
        <v>42139</v>
      </c>
      <c r="BB3" s="158">
        <f>_xll.qlInterestRateIndexMaturity(Currency&amp;"ibor"&amp;Tenor,BA3,Trigger)</f>
        <v>42233</v>
      </c>
      <c r="BC3" s="320">
        <f>_xll.qlIndexFixing($AC$5,AZ3,TRUE,_xll.ohTrigger(Trigger,Trigger3M))</f>
        <v>-1.3134529849617832E-4</v>
      </c>
      <c r="BD3" s="320">
        <f>_xll.qlIndexFixing($BE$1,AZ3,TRUE,_xll.ohTrigger(Trigger,Trigger3M))</f>
        <v>-1.6305495262034837E-4</v>
      </c>
    </row>
    <row r="4" spans="1:57" s="137" customFormat="1" ht="11.25" customHeight="1" x14ac:dyDescent="0.2">
      <c r="A4" s="354" t="s">
        <v>249</v>
      </c>
      <c r="B4" s="366" t="str">
        <v>TN</v>
      </c>
      <c r="C4" s="357" t="str">
        <v>TN</v>
      </c>
      <c r="D4" s="356" t="str">
        <f t="shared" si="1"/>
        <v>TN</v>
      </c>
      <c r="E4" s="355">
        <f t="shared" si="2"/>
        <v>1</v>
      </c>
      <c r="F4" s="356" t="s">
        <v>252</v>
      </c>
      <c r="G4" s="357" t="b">
        <v>0</v>
      </c>
      <c r="H4" s="358" t="s">
        <v>51</v>
      </c>
      <c r="I4" s="427">
        <v>-1.1999999999999999E-3</v>
      </c>
      <c r="J4" s="131" t="str">
        <f>Currency&amp;"X"&amp;B4&amp;"D="</f>
        <v>EURXTND=</v>
      </c>
      <c r="K4" s="430" t="str">
        <f>IFERROR(_xll.qlDepositRateHelper2(,IF(DataSelect="Reference",$I4,$J4),IF(RIGHT($D4,1)="N","1D",$D4),$E4,Calendar,$F4,$G4,$H4,,_xll.ohTrigger(Trigger,DataSelect)),"--")</f>
        <v>obj_0085a#0003</v>
      </c>
      <c r="L4" s="355" t="b">
        <f t="shared" ref="L4:L20" si="8">IF(K4="--",FALSE,TRUE)</f>
        <v>1</v>
      </c>
      <c r="M4" s="144"/>
      <c r="N4" s="414" t="str">
        <f t="shared" si="3"/>
        <v>DP</v>
      </c>
      <c r="O4" s="414" t="str">
        <f t="shared" si="4"/>
        <v>TN</v>
      </c>
      <c r="P4" s="415" t="str">
        <f t="shared" ref="P4:Q19" si="9">K4</f>
        <v>obj_0085a#0003</v>
      </c>
      <c r="Q4" s="157" t="b">
        <f t="shared" si="9"/>
        <v>1</v>
      </c>
      <c r="R4" s="415">
        <v>1</v>
      </c>
      <c r="S4" s="415">
        <v>1</v>
      </c>
      <c r="T4" s="157" t="str">
        <v>obj_0085a</v>
      </c>
      <c r="U4" s="157" t="str">
        <f>_xll.qlRateHelperQuoteName(T4)</f>
        <v/>
      </c>
      <c r="V4" s="412">
        <f>_xll.qlRateHelperRate(T4,_xll.ohTrigger(Trigger,Trigger3M))</f>
        <v>-1.1999999999999999E-3</v>
      </c>
      <c r="W4" s="412" t="str">
        <f>IFERROR(_xll.qlFuturesRateHelperConvexityAdjustment(T4,Trigger),"--")</f>
        <v>--</v>
      </c>
      <c r="X4" s="158">
        <f>_xll.qlRateHelperEarliestDate(T4,Trigger)</f>
        <v>42137</v>
      </c>
      <c r="Y4" s="158">
        <f>_xll.qlRateHelperLatestDate(T4,Trigger)</f>
        <v>42138</v>
      </c>
      <c r="Z4" s="320">
        <v>-1.2166681874897247E-3</v>
      </c>
      <c r="AB4" s="316" t="s">
        <v>231</v>
      </c>
      <c r="AC4" s="321">
        <v>4</v>
      </c>
      <c r="AD4" s="324"/>
      <c r="AN4" s="302">
        <v>3</v>
      </c>
      <c r="AO4" s="302" t="str">
        <f t="shared" si="5"/>
        <v>X6F</v>
      </c>
      <c r="AP4" s="302" t="str">
        <f t="shared" si="0"/>
        <v>EUR3X6F=ICAP</v>
      </c>
      <c r="AQ4" s="328" t="e">
        <f>_xll.RtGet("IDN",AP4,$AQ$1)/100</f>
        <v>#VALUE!</v>
      </c>
      <c r="AR4" s="328" t="e">
        <f>_xll.RtGet("IDN",AP4,$AR$1)/100</f>
        <v>#VALUE!</v>
      </c>
      <c r="AS4" s="328" t="e">
        <f t="shared" si="6"/>
        <v>#VALUE!</v>
      </c>
      <c r="AT4" s="329">
        <f>_xll.qlInterestRateIndexFixingDate($AC$5,AU4)</f>
        <v>42228</v>
      </c>
      <c r="AU4" s="329">
        <f>_xll.qlCalendarAdvance(Calendar,Settlementdate,AN4&amp;"M","mf",TRUE,Trigger)</f>
        <v>42230</v>
      </c>
      <c r="AV4" s="328">
        <f>_xll.qlIndexFixing($AC$5,AT4,,_xll.ohTrigger(Trigger,Trigger3M))</f>
        <v>-2.2170954999985552E-5</v>
      </c>
      <c r="AW4" s="466" t="e">
        <f t="shared" si="7"/>
        <v>#VALUE!</v>
      </c>
      <c r="AY4" s="157" t="s">
        <v>211</v>
      </c>
      <c r="AZ4" s="158">
        <f>_xll.qlInterestRateIndexFixingDate(Currency&amp;"ibor"&amp;Tenor,BA4,Trigger)</f>
        <v>42138</v>
      </c>
      <c r="BA4" s="158">
        <f>_xll.qlCalendarAdvance(Calendar,BA3,AY4,"f",,Trigger)</f>
        <v>42142</v>
      </c>
      <c r="BB4" s="158">
        <f>_xll.qlInterestRateIndexMaturity(Currency&amp;"ibor"&amp;Tenor,BA4,Trigger)</f>
        <v>42234</v>
      </c>
      <c r="BC4" s="320">
        <f>_xll.qlIndexFixing($AC$5,AZ4,TRUE,_xll.ohTrigger(Trigger,Trigger3M))</f>
        <v>-1.254716148062882E-4</v>
      </c>
      <c r="BD4" s="320">
        <f>_xll.qlIndexFixing($BE$1,AZ4,TRUE,_xll.ohTrigger(Trigger,Trigger3M))</f>
        <v>-1.523273607312062E-4</v>
      </c>
    </row>
    <row r="5" spans="1:57" s="137" customFormat="1" ht="11.25" customHeight="1" x14ac:dyDescent="0.2">
      <c r="A5" s="354" t="s">
        <v>249</v>
      </c>
      <c r="B5" s="366" t="str">
        <v>SN</v>
      </c>
      <c r="C5" s="357" t="str">
        <v>SN</v>
      </c>
      <c r="D5" s="356" t="str">
        <f t="shared" si="1"/>
        <v>SN</v>
      </c>
      <c r="E5" s="355">
        <f t="shared" si="2"/>
        <v>2</v>
      </c>
      <c r="F5" s="356" t="s">
        <v>252</v>
      </c>
      <c r="G5" s="357" t="b">
        <v>0</v>
      </c>
      <c r="H5" s="358" t="s">
        <v>51</v>
      </c>
      <c r="I5" s="427">
        <v>1.9099999999999998E-4</v>
      </c>
      <c r="J5" s="131" t="str">
        <f t="shared" ref="J5:J20" si="10">IF(LEFT(B5,1)="#","STUB"&amp;Tenor,Currency&amp;"_CURVE_DEP"&amp;Tenor&amp;"_"&amp;B5)</f>
        <v>EUR_CURVE_DEP3M_SN</v>
      </c>
      <c r="K5" s="430" t="str">
        <f>IFERROR(_xll.qlDepositRateHelper2(,IF(DataSelect="Reference",$I5,$J5),IF(RIGHT($D5,1)="N","1D",$D5),$E5,Calendar,$F5,$G5,$H5,,_xll.ohTrigger(Trigger,DataSelect)),"--")</f>
        <v>obj_0085f#0003</v>
      </c>
      <c r="L5" s="355" t="b">
        <f t="shared" si="8"/>
        <v>1</v>
      </c>
      <c r="M5" s="144"/>
      <c r="N5" s="414" t="str">
        <f t="shared" si="3"/>
        <v>DP</v>
      </c>
      <c r="O5" s="414" t="str">
        <f t="shared" si="4"/>
        <v>SN</v>
      </c>
      <c r="P5" s="415" t="str">
        <f t="shared" si="9"/>
        <v>obj_0085f#0003</v>
      </c>
      <c r="Q5" s="157" t="b">
        <f t="shared" si="9"/>
        <v>1</v>
      </c>
      <c r="R5" s="415">
        <v>1</v>
      </c>
      <c r="S5" s="415">
        <v>1</v>
      </c>
      <c r="T5" s="157" t="str">
        <v>obj_0085f</v>
      </c>
      <c r="U5" s="157" t="str">
        <f>_xll.qlRateHelperQuoteName(T5)</f>
        <v/>
      </c>
      <c r="V5" s="412">
        <f>_xll.qlRateHelperRate(T5,_xll.ohTrigger(Trigger,Trigger3M))</f>
        <v>1.9099999999999998E-4</v>
      </c>
      <c r="W5" s="412" t="str">
        <f>IFERROR(_xll.qlFuturesRateHelperConvexityAdjustment(T5,Trigger),"--")</f>
        <v>--</v>
      </c>
      <c r="X5" s="158">
        <f>_xll.qlRateHelperEarliestDate(T5,Trigger)</f>
        <v>42138</v>
      </c>
      <c r="Y5" s="158">
        <f>_xll.qlRateHelperLatestDate(T5,Trigger)</f>
        <v>42139</v>
      </c>
      <c r="Z5" s="320">
        <v>-7.4656121617270319E-4</v>
      </c>
      <c r="AB5" s="316" t="s">
        <v>9</v>
      </c>
      <c r="AC5" s="321" t="str">
        <f>_xll.qlEuribor(,Tenor,YieldCurve_3M,Permanent,YieldCurve_3M,ObjectOverwrite)</f>
        <v>obj_00a8c#0003</v>
      </c>
      <c r="AD5" s="324"/>
      <c r="AN5" s="302">
        <v>4</v>
      </c>
      <c r="AO5" s="302" t="str">
        <f t="shared" si="5"/>
        <v>X7F</v>
      </c>
      <c r="AP5" s="302" t="str">
        <f t="shared" si="0"/>
        <v>EUR4X7F=ICAP</v>
      </c>
      <c r="AQ5" s="328" t="e">
        <f>_xll.RtGet("IDN",AP5,$AQ$1)/100</f>
        <v>#VALUE!</v>
      </c>
      <c r="AR5" s="328" t="e">
        <f>_xll.RtGet("IDN",AP5,$AR$1)/100</f>
        <v>#VALUE!</v>
      </c>
      <c r="AS5" s="328" t="e">
        <f t="shared" si="6"/>
        <v>#VALUE!</v>
      </c>
      <c r="AT5" s="329">
        <f>_xll.qlInterestRateIndexFixingDate($AC$5,AU5)</f>
        <v>42257</v>
      </c>
      <c r="AU5" s="329">
        <f>_xll.qlCalendarAdvance(Calendar,Settlementdate,AN5&amp;"M","mf",TRUE,Trigger)</f>
        <v>42261</v>
      </c>
      <c r="AV5" s="328">
        <f>_xll.qlIndexFixing($AC$5,AT5,,_xll.ohTrigger(Trigger,Trigger3M))</f>
        <v>-2.6818118714316036E-5</v>
      </c>
      <c r="AW5" s="466" t="e">
        <f t="shared" si="7"/>
        <v>#VALUE!</v>
      </c>
      <c r="AY5" s="157" t="s">
        <v>211</v>
      </c>
      <c r="AZ5" s="158">
        <f>_xll.qlInterestRateIndexFixingDate(Currency&amp;"ibor"&amp;Tenor,BA5,Trigger)</f>
        <v>42139</v>
      </c>
      <c r="BA5" s="158">
        <f>_xll.qlCalendarAdvance(Calendar,BA4,AY5,"f",,Trigger)</f>
        <v>42143</v>
      </c>
      <c r="BB5" s="158">
        <f>_xll.qlInterestRateIndexMaturity(Currency&amp;"ibor"&amp;Tenor,BA5,Trigger)</f>
        <v>42235</v>
      </c>
      <c r="BC5" s="320">
        <f>_xll.qlIndexFixing($AC$5,AZ5,TRUE,_xll.ohTrigger(Trigger,Trigger3M))</f>
        <v>-1.2607386747489336E-4</v>
      </c>
      <c r="BD5" s="320">
        <f>_xll.qlIndexFixing($BE$1,AZ5,TRUE,_xll.ohTrigger(Trigger,Trigger3M))</f>
        <v>-1.4791919618086503E-4</v>
      </c>
    </row>
    <row r="6" spans="1:57" s="137" customFormat="1" ht="11.25" customHeight="1" x14ac:dyDescent="0.2">
      <c r="A6" s="354" t="s">
        <v>249</v>
      </c>
      <c r="B6" s="366" t="str">
        <v>1W</v>
      </c>
      <c r="C6" s="357" t="str">
        <v>1W</v>
      </c>
      <c r="D6" s="356" t="str">
        <f t="shared" si="1"/>
        <v>1W</v>
      </c>
      <c r="E6" s="355">
        <f t="shared" si="2"/>
        <v>2</v>
      </c>
      <c r="F6" s="356" t="s">
        <v>252</v>
      </c>
      <c r="G6" s="357" t="b">
        <v>0</v>
      </c>
      <c r="H6" s="358" t="s">
        <v>51</v>
      </c>
      <c r="I6" s="427">
        <v>-1.4E-5</v>
      </c>
      <c r="J6" s="131" t="str">
        <f t="shared" si="10"/>
        <v>EUR_CURVE_DEP3M_1W</v>
      </c>
      <c r="K6" s="430" t="str">
        <f>IFERROR(_xll.qlDepositRateHelper2(,IF(DataSelect="Reference",$I6,$J6),IF(RIGHT($D6,1)="N","1D",$D6),$E6,Calendar,$F6,$G6,$H6,,_xll.ohTrigger(Trigger,DataSelect)),"--")</f>
        <v>obj_00864#0003</v>
      </c>
      <c r="L6" s="355" t="b">
        <f t="shared" si="8"/>
        <v>1</v>
      </c>
      <c r="M6" s="144"/>
      <c r="N6" s="414" t="str">
        <f t="shared" si="3"/>
        <v>DP</v>
      </c>
      <c r="O6" s="414" t="str">
        <f t="shared" si="4"/>
        <v>1W</v>
      </c>
      <c r="P6" s="415" t="str">
        <f t="shared" si="9"/>
        <v>obj_00864#0003</v>
      </c>
      <c r="Q6" s="157" t="b">
        <f t="shared" si="9"/>
        <v>1</v>
      </c>
      <c r="R6" s="415">
        <v>1</v>
      </c>
      <c r="S6" s="415">
        <v>1</v>
      </c>
      <c r="T6" s="157" t="str">
        <v>obj_00864</v>
      </c>
      <c r="U6" s="157" t="str">
        <f>_xll.qlRateHelperQuoteName(T6)</f>
        <v/>
      </c>
      <c r="V6" s="412">
        <f>_xll.qlRateHelperRate(T6,_xll.ohTrigger(Trigger,Trigger3M))</f>
        <v>-1.4E-5</v>
      </c>
      <c r="W6" s="412" t="str">
        <f>IFERROR(_xll.qlFuturesRateHelperConvexityAdjustment(T6,Trigger),"--")</f>
        <v>--</v>
      </c>
      <c r="X6" s="158">
        <f>_xll.qlRateHelperEarliestDate(T6,Trigger)</f>
        <v>42138</v>
      </c>
      <c r="Y6" s="158">
        <f>_xll.qlRateHelperLatestDate(T6,Trigger)</f>
        <v>42145</v>
      </c>
      <c r="Z6" s="320">
        <v>-2.8141083329236816E-4</v>
      </c>
      <c r="AD6" s="324"/>
      <c r="AN6" s="302">
        <v>5</v>
      </c>
      <c r="AO6" s="302" t="str">
        <f t="shared" si="5"/>
        <v>X8F</v>
      </c>
      <c r="AP6" s="302" t="str">
        <f t="shared" si="0"/>
        <v>EUR5X8F=ICAP</v>
      </c>
      <c r="AQ6" s="328" t="e">
        <f>_xll.RtGet("IDN",AP6,$AQ$1)/100</f>
        <v>#VALUE!</v>
      </c>
      <c r="AR6" s="328" t="e">
        <f>_xll.RtGet("IDN",AP6,$AR$1)/100</f>
        <v>#VALUE!</v>
      </c>
      <c r="AS6" s="328" t="e">
        <f t="shared" si="6"/>
        <v>#VALUE!</v>
      </c>
      <c r="AT6" s="329">
        <f>_xll.qlInterestRateIndexFixingDate($AC$5,AU6)</f>
        <v>42289</v>
      </c>
      <c r="AU6" s="329">
        <f>_xll.qlCalendarAdvance(Calendar,Settlementdate,AN6&amp;"M","mf",TRUE,Trigger)</f>
        <v>42291</v>
      </c>
      <c r="AV6" s="328">
        <f>_xll.qlIndexFixing($AC$5,AT6,,_xll.ohTrigger(Trigger,Trigger3M))</f>
        <v>-1.5247664761666845E-5</v>
      </c>
      <c r="AW6" s="466" t="e">
        <f t="shared" si="7"/>
        <v>#VALUE!</v>
      </c>
      <c r="AY6" s="157" t="s">
        <v>211</v>
      </c>
      <c r="AZ6" s="158">
        <f>_xll.qlInterestRateIndexFixingDate(Currency&amp;"ibor"&amp;Tenor,BA6,Trigger)</f>
        <v>42142</v>
      </c>
      <c r="BA6" s="158">
        <f>_xll.qlCalendarAdvance(Calendar,BA5,AY6,"f",,Trigger)</f>
        <v>42144</v>
      </c>
      <c r="BB6" s="158">
        <f>_xll.qlInterestRateIndexMaturity(Currency&amp;"ibor"&amp;Tenor,BA6,Trigger)</f>
        <v>42236</v>
      </c>
      <c r="BC6" s="320">
        <f>_xll.qlIndexFixing($AC$5,AZ6,TRUE,_xll.ohTrigger(Trigger,Trigger3M))</f>
        <v>-1.2831158019566618E-4</v>
      </c>
      <c r="BD6" s="320">
        <f>_xll.qlIndexFixing($BE$1,AZ6,TRUE,_xll.ohTrigger(Trigger,Trigger3M))</f>
        <v>-1.4351838781835664E-4</v>
      </c>
    </row>
    <row r="7" spans="1:57" s="137" customFormat="1" ht="11.25" customHeight="1" x14ac:dyDescent="0.2">
      <c r="A7" s="354" t="s">
        <v>249</v>
      </c>
      <c r="B7" s="366" t="str">
        <v>2W</v>
      </c>
      <c r="C7" s="357" t="str">
        <v>2W</v>
      </c>
      <c r="D7" s="356" t="str">
        <f t="shared" si="1"/>
        <v>2W</v>
      </c>
      <c r="E7" s="355">
        <f t="shared" si="2"/>
        <v>2</v>
      </c>
      <c r="F7" s="356" t="s">
        <v>252</v>
      </c>
      <c r="G7" s="357" t="b">
        <v>0</v>
      </c>
      <c r="H7" s="358" t="s">
        <v>51</v>
      </c>
      <c r="I7" s="427">
        <v>-1.55E-4</v>
      </c>
      <c r="J7" s="131" t="str">
        <f t="shared" si="10"/>
        <v>EUR_CURVE_DEP3M_2W</v>
      </c>
      <c r="K7" s="430" t="str">
        <f>IFERROR(_xll.qlDepositRateHelper2(,IF(DataSelect="Reference",$I7,$J7),IF(RIGHT($D7,1)="N","1D",$D7),$E7,Calendar,$F7,$G7,$H7,,_xll.ohTrigger(Trigger,DataSelect)),"--")</f>
        <v>obj_00865#0003</v>
      </c>
      <c r="L7" s="355" t="b">
        <f t="shared" si="8"/>
        <v>1</v>
      </c>
      <c r="M7" s="144"/>
      <c r="N7" s="414" t="str">
        <f t="shared" si="3"/>
        <v>DP</v>
      </c>
      <c r="O7" s="414" t="str">
        <f t="shared" si="4"/>
        <v>2W</v>
      </c>
      <c r="P7" s="415" t="str">
        <f t="shared" si="9"/>
        <v>obj_00865#0003</v>
      </c>
      <c r="Q7" s="157" t="b">
        <f t="shared" si="9"/>
        <v>1</v>
      </c>
      <c r="R7" s="415">
        <v>1</v>
      </c>
      <c r="S7" s="415">
        <v>1</v>
      </c>
      <c r="T7" s="157" t="str">
        <v>obj_00865</v>
      </c>
      <c r="U7" s="157" t="str">
        <f>_xll.qlRateHelperQuoteName(T7)</f>
        <v/>
      </c>
      <c r="V7" s="412">
        <f>_xll.qlRateHelperRate(T7,_xll.ohTrigger(Trigger,Trigger3M))</f>
        <v>-1.55E-4</v>
      </c>
      <c r="W7" s="412" t="str">
        <f>IFERROR(_xll.qlFuturesRateHelperConvexityAdjustment(T7,Trigger),"--")</f>
        <v>--</v>
      </c>
      <c r="X7" s="158">
        <f>_xll.qlRateHelperEarliestDate(T7,Trigger)</f>
        <v>42138</v>
      </c>
      <c r="Y7" s="158">
        <f>_xll.qlRateHelperLatestDate(T7,Trigger)</f>
        <v>42152</v>
      </c>
      <c r="Z7" s="320">
        <v>-2.8959261842803857E-4</v>
      </c>
      <c r="AD7" s="324"/>
      <c r="AN7" s="302">
        <v>6</v>
      </c>
      <c r="AO7" s="302" t="str">
        <f t="shared" si="5"/>
        <v>X9F</v>
      </c>
      <c r="AP7" s="302" t="str">
        <f t="shared" si="0"/>
        <v>EUR6X9F=ICAP</v>
      </c>
      <c r="AQ7" s="328" t="e">
        <f>_xll.RtGet("IDN",AP7,$AQ$1)/100</f>
        <v>#VALUE!</v>
      </c>
      <c r="AR7" s="328" t="e">
        <f>_xll.RtGet("IDN",AP7,$AR$1)/100</f>
        <v>#VALUE!</v>
      </c>
      <c r="AS7" s="328" t="e">
        <f t="shared" si="6"/>
        <v>#VALUE!</v>
      </c>
      <c r="AT7" s="329">
        <f>_xll.qlInterestRateIndexFixingDate($AC$5,AU7)</f>
        <v>42320</v>
      </c>
      <c r="AU7" s="329">
        <f>_xll.qlCalendarAdvance(Calendar,Settlementdate,AN7&amp;"M","mf",TRUE,Trigger)</f>
        <v>42324</v>
      </c>
      <c r="AV7" s="328">
        <f>_xll.qlIndexFixing($AC$5,AT7,,_xll.ohTrigger(Trigger,Trigger3M))</f>
        <v>9.4701906490659286E-6</v>
      </c>
      <c r="AW7" s="466" t="e">
        <f t="shared" si="7"/>
        <v>#VALUE!</v>
      </c>
      <c r="AY7" s="157" t="s">
        <v>211</v>
      </c>
      <c r="AZ7" s="158">
        <f>_xll.qlInterestRateIndexFixingDate(Currency&amp;"ibor"&amp;Tenor,BA7,Trigger)</f>
        <v>42143</v>
      </c>
      <c r="BA7" s="158">
        <f>_xll.qlCalendarAdvance(Calendar,BA6,AY7,"f",,Trigger)</f>
        <v>42145</v>
      </c>
      <c r="BB7" s="158">
        <f>_xll.qlInterestRateIndexMaturity(Currency&amp;"ibor"&amp;Tenor,BA7,Trigger)</f>
        <v>42237</v>
      </c>
      <c r="BC7" s="320">
        <f>_xll.qlIndexFixing($AC$5,AZ7,TRUE,_xll.ohTrigger(Trigger,Trigger3M))</f>
        <v>-1.3218475016172157E-4</v>
      </c>
      <c r="BD7" s="320">
        <f>_xll.qlIndexFixing($BE$1,AZ7,TRUE,_xll.ohTrigger(Trigger,Trigger3M))</f>
        <v>-1.3912664645169802E-4</v>
      </c>
    </row>
    <row r="8" spans="1:57" s="137" customFormat="1" ht="11.25" customHeight="1" x14ac:dyDescent="0.2">
      <c r="A8" s="354" t="s">
        <v>249</v>
      </c>
      <c r="B8" s="366" t="str">
        <v>3W</v>
      </c>
      <c r="C8" s="357" t="str">
        <v>3W</v>
      </c>
      <c r="D8" s="356" t="str">
        <f t="shared" si="1"/>
        <v>3W</v>
      </c>
      <c r="E8" s="355">
        <f t="shared" si="2"/>
        <v>2</v>
      </c>
      <c r="F8" s="356" t="s">
        <v>252</v>
      </c>
      <c r="G8" s="357" t="b">
        <v>0</v>
      </c>
      <c r="H8" s="358" t="s">
        <v>51</v>
      </c>
      <c r="I8" s="427">
        <v>-1.4999999999999999E-4</v>
      </c>
      <c r="J8" s="131" t="str">
        <f t="shared" si="10"/>
        <v>EUR_CURVE_DEP3M_3W</v>
      </c>
      <c r="K8" s="430" t="str">
        <f>IFERROR(_xll.qlDepositRateHelper2(,IF(DataSelect="Reference",$I8,$J8),IF(RIGHT($D8,1)="N","1D",$D8),$E8,Calendar,$F8,$G8,$H8,,_xll.ohTrigger(Trigger,DataSelect)),"--")</f>
        <v>obj_00860#0003</v>
      </c>
      <c r="L8" s="355" t="b">
        <f t="shared" si="8"/>
        <v>1</v>
      </c>
      <c r="M8" s="144"/>
      <c r="N8" s="414" t="str">
        <f t="shared" si="3"/>
        <v>DP</v>
      </c>
      <c r="O8" s="414" t="str">
        <f t="shared" si="4"/>
        <v>3W</v>
      </c>
      <c r="P8" s="415" t="str">
        <f t="shared" si="9"/>
        <v>obj_00860#0003</v>
      </c>
      <c r="Q8" s="157" t="b">
        <f t="shared" si="9"/>
        <v>1</v>
      </c>
      <c r="R8" s="415">
        <v>1</v>
      </c>
      <c r="S8" s="415">
        <v>1</v>
      </c>
      <c r="T8" s="157" t="str">
        <v>obj_00860</v>
      </c>
      <c r="U8" s="157" t="str">
        <f>_xll.qlRateHelperQuoteName(T8)</f>
        <v/>
      </c>
      <c r="V8" s="412">
        <f>_xll.qlRateHelperRate(T8,_xll.ohTrigger(Trigger,Trigger3M))</f>
        <v>-1.4999999999999999E-4</v>
      </c>
      <c r="W8" s="412" t="str">
        <f>IFERROR(_xll.qlFuturesRateHelperConvexityAdjustment(T8,Trigger),"--")</f>
        <v>--</v>
      </c>
      <c r="X8" s="158">
        <f>_xll.qlRateHelperEarliestDate(T8,Trigger)</f>
        <v>42138</v>
      </c>
      <c r="Y8" s="158">
        <f>_xll.qlRateHelperLatestDate(T8,Trigger)</f>
        <v>42159</v>
      </c>
      <c r="Z8" s="320">
        <v>-2.4465653674255041E-4</v>
      </c>
      <c r="AD8" s="324"/>
      <c r="AN8" s="302">
        <v>7</v>
      </c>
      <c r="AO8" s="302" t="str">
        <f t="shared" si="5"/>
        <v>X10F</v>
      </c>
      <c r="AP8" s="302" t="str">
        <f t="shared" si="0"/>
        <v>EUR7X10F=ICAP</v>
      </c>
      <c r="AQ8" s="328" t="e">
        <f>_xll.RtGet("IDN",AP8,$AQ$1)/100</f>
        <v>#VALUE!</v>
      </c>
      <c r="AR8" s="328" t="e">
        <f>_xll.RtGet("IDN",AP8,$AR$1)/100</f>
        <v>#VALUE!</v>
      </c>
      <c r="AS8" s="328" t="e">
        <f t="shared" si="6"/>
        <v>#VALUE!</v>
      </c>
      <c r="AT8" s="329">
        <f>_xll.qlInterestRateIndexFixingDate($AC$5,AU8)</f>
        <v>42348</v>
      </c>
      <c r="AU8" s="329">
        <f>_xll.qlCalendarAdvance(Calendar,Settlementdate,AN8&amp;"M","mf",TRUE,Trigger)</f>
        <v>42352</v>
      </c>
      <c r="AV8" s="328">
        <f>_xll.qlIndexFixing($AC$5,AT8,,_xll.ohTrigger(Trigger,Trigger3M))</f>
        <v>2.8608145142498319E-5</v>
      </c>
      <c r="AW8" s="466" t="e">
        <f t="shared" si="7"/>
        <v>#VALUE!</v>
      </c>
      <c r="AY8" s="157" t="s">
        <v>211</v>
      </c>
      <c r="AZ8" s="158">
        <f>_xll.qlInterestRateIndexFixingDate(Currency&amp;"ibor"&amp;Tenor,BA8,Trigger)</f>
        <v>42144</v>
      </c>
      <c r="BA8" s="158">
        <f>_xll.qlCalendarAdvance(Calendar,BA7,AY8,"f",,Trigger)</f>
        <v>42146</v>
      </c>
      <c r="BB8" s="158">
        <f>_xll.qlInterestRateIndexMaturity(Currency&amp;"ibor"&amp;Tenor,BA8,Trigger)</f>
        <v>42240</v>
      </c>
      <c r="BC8" s="320">
        <f>_xll.qlIndexFixing($AC$5,AZ8,TRUE,_xll.ohTrigger(Trigger,Trigger3M))</f>
        <v>-1.2684842267000039E-4</v>
      </c>
      <c r="BD8" s="320">
        <f>_xll.qlIndexFixing($BE$1,AZ8,TRUE,_xll.ohTrigger(Trigger,Trigger3M))</f>
        <v>-1.3299061835440735E-4</v>
      </c>
    </row>
    <row r="9" spans="1:57" s="137" customFormat="1" ht="11.25" customHeight="1" x14ac:dyDescent="0.2">
      <c r="A9" s="354" t="s">
        <v>249</v>
      </c>
      <c r="B9" s="366" t="str">
        <v>1M</v>
      </c>
      <c r="C9" s="357" t="str">
        <v>1M</v>
      </c>
      <c r="D9" s="356" t="str">
        <f t="shared" si="1"/>
        <v>1M</v>
      </c>
      <c r="E9" s="355">
        <f t="shared" si="2"/>
        <v>2</v>
      </c>
      <c r="F9" s="356" t="s">
        <v>15</v>
      </c>
      <c r="G9" s="357" t="b">
        <v>1</v>
      </c>
      <c r="H9" s="358" t="s">
        <v>51</v>
      </c>
      <c r="I9" s="427">
        <v>-1.44E-4</v>
      </c>
      <c r="J9" s="131" t="str">
        <f t="shared" si="10"/>
        <v>EUR_CURVE_DEP3M_1M</v>
      </c>
      <c r="K9" s="430" t="str">
        <f>IFERROR(_xll.qlDepositRateHelper2(,IF(DataSelect="Reference",$I9,$J9),IF(RIGHT($D9,1)="N","1D",$D9),$E9,Calendar,$F9,$G9,$H9,,_xll.ohTrigger(Trigger,DataSelect)),"--")</f>
        <v>obj_0085c#0003</v>
      </c>
      <c r="L9" s="355" t="b">
        <f t="shared" si="8"/>
        <v>1</v>
      </c>
      <c r="M9" s="144"/>
      <c r="N9" s="414" t="str">
        <f t="shared" si="3"/>
        <v>DP</v>
      </c>
      <c r="O9" s="414" t="str">
        <f t="shared" si="4"/>
        <v>1M</v>
      </c>
      <c r="P9" s="415" t="str">
        <f t="shared" si="9"/>
        <v>obj_0085c#0003</v>
      </c>
      <c r="Q9" s="157" t="b">
        <f t="shared" si="9"/>
        <v>1</v>
      </c>
      <c r="R9" s="415">
        <v>1</v>
      </c>
      <c r="S9" s="415">
        <v>1</v>
      </c>
      <c r="T9" s="157" t="str">
        <v>obj_0085c</v>
      </c>
      <c r="U9" s="157" t="str">
        <f>_xll.qlRateHelperQuoteName(T9)</f>
        <v/>
      </c>
      <c r="V9" s="412">
        <f>_xll.qlRateHelperRate(T9,_xll.ohTrigger(Trigger,Trigger3M))</f>
        <v>-1.44E-4</v>
      </c>
      <c r="W9" s="412" t="str">
        <f>IFERROR(_xll.qlFuturesRateHelperConvexityAdjustment(T9,Trigger),"--")</f>
        <v>--</v>
      </c>
      <c r="X9" s="158">
        <f>_xll.qlRateHelperEarliestDate(T9,Trigger)</f>
        <v>42138</v>
      </c>
      <c r="Y9" s="158">
        <f>_xll.qlRateHelperLatestDate(T9,Trigger)</f>
        <v>42170</v>
      </c>
      <c r="Z9" s="320">
        <v>-2.0898136105976212E-4</v>
      </c>
      <c r="AD9" s="324"/>
      <c r="AN9" s="302">
        <v>8</v>
      </c>
      <c r="AO9" s="302" t="str">
        <f t="shared" si="5"/>
        <v>X11F</v>
      </c>
      <c r="AP9" s="302" t="str">
        <f t="shared" si="0"/>
        <v>EUR8X11F=ICAP</v>
      </c>
      <c r="AQ9" s="328" t="e">
        <f>_xll.RtGet("IDN",AP9,$AQ$1)/100</f>
        <v>#VALUE!</v>
      </c>
      <c r="AR9" s="328" t="e">
        <f>_xll.RtGet("IDN",AP9,$AR$1)/100</f>
        <v>#VALUE!</v>
      </c>
      <c r="AS9" s="328" t="e">
        <f t="shared" si="6"/>
        <v>#VALUE!</v>
      </c>
      <c r="AT9" s="329">
        <f>_xll.qlInterestRateIndexFixingDate($AC$5,AU9)</f>
        <v>42381</v>
      </c>
      <c r="AU9" s="329">
        <f>_xll.qlCalendarAdvance(Calendar,Settlementdate,AN9&amp;"M","mf",TRUE,Trigger)</f>
        <v>42383</v>
      </c>
      <c r="AV9" s="328">
        <f>_xll.qlIndexFixing($AC$5,AT9,,_xll.ohTrigger(Trigger,Trigger3M))</f>
        <v>6.0609962803384872E-5</v>
      </c>
      <c r="AW9" s="466" t="e">
        <f t="shared" si="7"/>
        <v>#VALUE!</v>
      </c>
      <c r="AY9" s="157" t="s">
        <v>211</v>
      </c>
      <c r="AZ9" s="158">
        <f>_xll.qlInterestRateIndexFixingDate(Currency&amp;"ibor"&amp;Tenor,BA9,Trigger)</f>
        <v>42145</v>
      </c>
      <c r="BA9" s="158">
        <f>_xll.qlCalendarAdvance(Calendar,BA8,AY9,"f",,Trigger)</f>
        <v>42149</v>
      </c>
      <c r="BB9" s="158">
        <f>_xll.qlInterestRateIndexMaturity(Currency&amp;"ibor"&amp;Tenor,BA9,Trigger)</f>
        <v>42241</v>
      </c>
      <c r="BC9" s="320">
        <f>_xll.qlIndexFixing($AC$5,AZ9,TRUE,_xll.ohTrigger(Trigger,Trigger3M))</f>
        <v>-1.2016361582115658E-4</v>
      </c>
      <c r="BD9" s="320">
        <f>_xll.qlIndexFixing($BE$1,AZ9,TRUE,_xll.ohTrigger(Trigger,Trigger3M))</f>
        <v>-1.2168520239528593E-4</v>
      </c>
    </row>
    <row r="10" spans="1:57" s="137" customFormat="1" ht="11.25" customHeight="1" x14ac:dyDescent="0.2">
      <c r="A10" s="354" t="s">
        <v>249</v>
      </c>
      <c r="B10" s="366" t="str">
        <v>2M</v>
      </c>
      <c r="C10" s="357" t="str">
        <v>2M</v>
      </c>
      <c r="D10" s="356" t="str">
        <f t="shared" si="1"/>
        <v>2M</v>
      </c>
      <c r="E10" s="355">
        <f t="shared" si="2"/>
        <v>2</v>
      </c>
      <c r="F10" s="356" t="s">
        <v>15</v>
      </c>
      <c r="G10" s="357" t="b">
        <v>1</v>
      </c>
      <c r="H10" s="358" t="s">
        <v>51</v>
      </c>
      <c r="I10" s="427">
        <v>-1.2799999999999999E-4</v>
      </c>
      <c r="J10" s="131" t="str">
        <f t="shared" si="10"/>
        <v>EUR_CURVE_DEP3M_2M</v>
      </c>
      <c r="K10" s="430" t="str">
        <f>IFERROR(_xll.qlDepositRateHelper2(,IF(DataSelect="Reference",$I10,$J10),IF(RIGHT($D10,1)="N","1D",$D10),$E10,Calendar,$F10,$G10,$H10,,_xll.ohTrigger(Trigger,DataSelect)),"--")</f>
        <v>obj_0085e#0003</v>
      </c>
      <c r="L10" s="355" t="b">
        <f t="shared" si="8"/>
        <v>1</v>
      </c>
      <c r="M10" s="144"/>
      <c r="N10" s="414" t="str">
        <f t="shared" si="3"/>
        <v>DP</v>
      </c>
      <c r="O10" s="414" t="str">
        <f t="shared" si="4"/>
        <v>2M</v>
      </c>
      <c r="P10" s="415" t="str">
        <f t="shared" si="9"/>
        <v>obj_0085e#0003</v>
      </c>
      <c r="Q10" s="157" t="b">
        <f t="shared" si="9"/>
        <v>1</v>
      </c>
      <c r="R10" s="415">
        <v>1</v>
      </c>
      <c r="S10" s="415">
        <v>1</v>
      </c>
      <c r="T10" s="157" t="str">
        <v>obj_0085e</v>
      </c>
      <c r="U10" s="157" t="str">
        <f>_xll.qlRateHelperQuoteName(T10)</f>
        <v/>
      </c>
      <c r="V10" s="412">
        <f>_xll.qlRateHelperRate(T10,_xll.ohTrigger(Trigger,Trigger3M))</f>
        <v>-1.2799999999999999E-4</v>
      </c>
      <c r="W10" s="412" t="str">
        <f>IFERROR(_xll.qlFuturesRateHelperConvexityAdjustment(T10,Trigger),"--")</f>
        <v>--</v>
      </c>
      <c r="X10" s="158">
        <f>_xll.qlRateHelperEarliestDate(T10,Trigger)</f>
        <v>42138</v>
      </c>
      <c r="Y10" s="158">
        <f>_xll.qlRateHelperLatestDate(T10,Trigger)</f>
        <v>42199</v>
      </c>
      <c r="Z10" s="320">
        <v>-1.6428359793820596E-4</v>
      </c>
      <c r="AD10" s="324"/>
      <c r="AN10" s="302">
        <v>9</v>
      </c>
      <c r="AO10" s="302" t="str">
        <f t="shared" si="5"/>
        <v>X12F</v>
      </c>
      <c r="AP10" s="302" t="str">
        <f t="shared" si="0"/>
        <v>EUR9X12F=ICAP</v>
      </c>
      <c r="AQ10" s="328" t="e">
        <f>_xll.RtGet("IDN",AP10,$AQ$1)/100</f>
        <v>#VALUE!</v>
      </c>
      <c r="AR10" s="328" t="e">
        <f>_xll.RtGet("IDN",AP10,$AR$1)/100</f>
        <v>#VALUE!</v>
      </c>
      <c r="AS10" s="328" t="e">
        <f t="shared" si="6"/>
        <v>#VALUE!</v>
      </c>
      <c r="AT10" s="329">
        <f>_xll.qlInterestRateIndexFixingDate($AC$5,AU10)</f>
        <v>42411</v>
      </c>
      <c r="AU10" s="329">
        <f>_xll.qlCalendarAdvance(Calendar,Settlementdate,AN10&amp;"M","mf",TRUE,Trigger)</f>
        <v>42415</v>
      </c>
      <c r="AV10" s="328">
        <f>_xll.qlIndexFixing($AC$5,AT10,,_xll.ohTrigger(Trigger,Trigger3M))</f>
        <v>9.6463435357321253E-5</v>
      </c>
      <c r="AW10" s="466" t="e">
        <f t="shared" si="7"/>
        <v>#VALUE!</v>
      </c>
      <c r="AY10" s="157" t="s">
        <v>211</v>
      </c>
      <c r="AZ10" s="158">
        <f>_xll.qlInterestRateIndexFixingDate(Currency&amp;"ibor"&amp;Tenor,BA10,Trigger)</f>
        <v>42146</v>
      </c>
      <c r="BA10" s="158">
        <f>_xll.qlCalendarAdvance(Calendar,BA9,AY10,"f",,Trigger)</f>
        <v>42150</v>
      </c>
      <c r="BB10" s="158">
        <f>_xll.qlInterestRateIndexMaturity(Currency&amp;"ibor"&amp;Tenor,BA10,Trigger)</f>
        <v>42242</v>
      </c>
      <c r="BC10" s="320">
        <f>_xll.qlIndexFixing($AC$5,AZ10,TRUE,_xll.ohTrigger(Trigger,Trigger3M))</f>
        <v>-1.1702885893404436E-4</v>
      </c>
      <c r="BD10" s="320">
        <f>_xll.qlIndexFixing($BE$1,AZ10,TRUE,_xll.ohTrigger(Trigger,Trigger3M))</f>
        <v>-1.1736509343254886E-4</v>
      </c>
    </row>
    <row r="11" spans="1:57" s="137" customFormat="1" ht="11.25" customHeight="1" x14ac:dyDescent="0.2">
      <c r="A11" s="354" t="s">
        <v>249</v>
      </c>
      <c r="B11" s="366" t="str">
        <v>3M</v>
      </c>
      <c r="C11" s="357" t="str">
        <v>3M</v>
      </c>
      <c r="D11" s="356" t="str">
        <f t="shared" si="1"/>
        <v>3M</v>
      </c>
      <c r="E11" s="355">
        <f t="shared" si="2"/>
        <v>2</v>
      </c>
      <c r="F11" s="356" t="s">
        <v>15</v>
      </c>
      <c r="G11" s="357" t="b">
        <v>1</v>
      </c>
      <c r="H11" s="358" t="s">
        <v>51</v>
      </c>
      <c r="I11" s="427">
        <v>-1.3100000000000001E-4</v>
      </c>
      <c r="J11" s="131" t="str">
        <f t="shared" si="10"/>
        <v>EUR_CURVE_DEP3M_3M</v>
      </c>
      <c r="K11" s="430" t="str">
        <f>IFERROR(_xll.qlDepositRateHelper2(,IF(DataSelect="Reference",$I11,$J11),IF(RIGHT($D11,1)="N","1D",$D11),$E11,Calendar,$F11,$G11,$H11,,_xll.ohTrigger(Trigger,DataSelect)),"--")</f>
        <v>obj_00861#0003</v>
      </c>
      <c r="L11" s="355" t="b">
        <f t="shared" si="8"/>
        <v>1</v>
      </c>
      <c r="M11" s="144"/>
      <c r="N11" s="414" t="str">
        <f t="shared" si="3"/>
        <v>DP</v>
      </c>
      <c r="O11" s="414" t="str">
        <f t="shared" si="4"/>
        <v>3M</v>
      </c>
      <c r="P11" s="415" t="str">
        <f t="shared" si="9"/>
        <v>obj_00861#0003</v>
      </c>
      <c r="Q11" s="157" t="b">
        <f t="shared" si="9"/>
        <v>1</v>
      </c>
      <c r="R11" s="415">
        <v>1</v>
      </c>
      <c r="S11" s="415">
        <v>1</v>
      </c>
      <c r="T11" s="157" t="str">
        <v>obj_00861</v>
      </c>
      <c r="U11" s="157" t="str">
        <f>_xll.qlRateHelperQuoteName(T11)</f>
        <v/>
      </c>
      <c r="V11" s="412">
        <f>_xll.qlRateHelperRate(T11,_xll.ohTrigger(Trigger,Trigger3M))</f>
        <v>-1.3100000000000001E-4</v>
      </c>
      <c r="W11" s="412" t="str">
        <f>IFERROR(_xll.qlFuturesRateHelperConvexityAdjustment(T11,Trigger),"--")</f>
        <v>--</v>
      </c>
      <c r="X11" s="158">
        <f>_xll.qlRateHelperEarliestDate(T11,Trigger)</f>
        <v>42138</v>
      </c>
      <c r="Y11" s="158">
        <f>_xll.qlRateHelperLatestDate(T11,Trigger)</f>
        <v>42230</v>
      </c>
      <c r="Z11" s="320">
        <v>-1.558822319942098E-4</v>
      </c>
      <c r="AD11" s="324"/>
      <c r="AN11" s="302">
        <v>10</v>
      </c>
      <c r="AO11" s="302" t="str">
        <f t="shared" si="5"/>
        <v>X13F</v>
      </c>
      <c r="AP11" s="302" t="str">
        <f t="shared" si="0"/>
        <v>EUR10X13F=ICAP</v>
      </c>
      <c r="AQ11" s="328" t="e">
        <f>_xll.RtGet("IDN",AP11,$AQ$1)/100</f>
        <v>#VALUE!</v>
      </c>
      <c r="AR11" s="328" t="e">
        <f>_xll.RtGet("IDN",AP11,$AR$1)/100</f>
        <v>#VALUE!</v>
      </c>
      <c r="AS11" s="328" t="e">
        <f t="shared" si="6"/>
        <v>#VALUE!</v>
      </c>
      <c r="AT11" s="329">
        <f>_xll.qlInterestRateIndexFixingDate($AC$5,AU11)</f>
        <v>42439</v>
      </c>
      <c r="AU11" s="329">
        <f>_xll.qlCalendarAdvance(Calendar,Settlementdate,AN11&amp;"M","mf",TRUE,Trigger)</f>
        <v>42443</v>
      </c>
      <c r="AV11" s="328">
        <f>_xll.qlIndexFixing($AC$5,AT11,,_xll.ohTrigger(Trigger,Trigger3M))</f>
        <v>1.3007472797214086E-4</v>
      </c>
      <c r="AW11" s="466" t="e">
        <f t="shared" si="7"/>
        <v>#VALUE!</v>
      </c>
      <c r="AY11" s="157" t="s">
        <v>211</v>
      </c>
      <c r="AZ11" s="158">
        <f>_xll.qlInterestRateIndexFixingDate(Currency&amp;"ibor"&amp;Tenor,BA11,Trigger)</f>
        <v>42149</v>
      </c>
      <c r="BA11" s="158">
        <f>_xll.qlCalendarAdvance(Calendar,BA10,AY11,"f",,Trigger)</f>
        <v>42151</v>
      </c>
      <c r="BB11" s="158">
        <f>_xll.qlInterestRateIndexMaturity(Currency&amp;"ibor"&amp;Tenor,BA11,Trigger)</f>
        <v>42243</v>
      </c>
      <c r="BC11" s="320">
        <f>_xll.qlIndexFixing($AC$5,AZ11,TRUE,_xll.ohTrigger(Trigger,Trigger3M))</f>
        <v>-1.1384231248168714E-4</v>
      </c>
      <c r="BD11" s="320">
        <f>_xll.qlIndexFixing($BE$1,AZ11,TRUE,_xll.ohTrigger(Trigger,Trigger3M))</f>
        <v>-1.1306469750188806E-4</v>
      </c>
    </row>
    <row r="12" spans="1:57" s="137" customFormat="1" ht="11.25" customHeight="1" x14ac:dyDescent="0.2">
      <c r="A12" s="354" t="s">
        <v>249</v>
      </c>
      <c r="B12" s="366" t="str">
        <v>4M</v>
      </c>
      <c r="C12" s="357" t="str">
        <v>4M</v>
      </c>
      <c r="D12" s="356" t="str">
        <f t="shared" si="1"/>
        <v>4M</v>
      </c>
      <c r="E12" s="355">
        <f t="shared" si="2"/>
        <v>2</v>
      </c>
      <c r="F12" s="356" t="s">
        <v>15</v>
      </c>
      <c r="G12" s="357" t="b">
        <v>1</v>
      </c>
      <c r="H12" s="358" t="s">
        <v>51</v>
      </c>
      <c r="I12" s="427">
        <v>-9.7999999999999997E-5</v>
      </c>
      <c r="J12" s="131" t="str">
        <f t="shared" si="10"/>
        <v>EUR_CURVE_DEP3M_4M</v>
      </c>
      <c r="K12" s="430" t="str">
        <f>IFERROR(_xll.qlDepositRateHelper2(,IF(DataSelect="Reference",$I12,$J12),IF(RIGHT($D12,1)="N","1D",$D12),$E12,Calendar,$F12,$G12,$H12,,_xll.ohTrigger(Trigger,DataSelect)),"--")</f>
        <v>obj_00863#0003</v>
      </c>
      <c r="L12" s="355" t="b">
        <f t="shared" si="8"/>
        <v>1</v>
      </c>
      <c r="M12" s="144"/>
      <c r="N12" s="414" t="str">
        <f t="shared" si="3"/>
        <v>DP</v>
      </c>
      <c r="O12" s="414" t="str">
        <f t="shared" si="4"/>
        <v>4M</v>
      </c>
      <c r="P12" s="415" t="str">
        <f t="shared" si="9"/>
        <v>obj_00863#0003</v>
      </c>
      <c r="Q12" s="157" t="b">
        <f t="shared" si="9"/>
        <v>1</v>
      </c>
      <c r="R12" s="415">
        <v>1</v>
      </c>
      <c r="S12" s="415">
        <v>1</v>
      </c>
      <c r="T12" s="157" t="str">
        <v>obj_00863</v>
      </c>
      <c r="U12" s="157" t="str">
        <f>_xll.qlRateHelperQuoteName(T12)</f>
        <v/>
      </c>
      <c r="V12" s="412">
        <f>_xll.qlRateHelperRate(T12,_xll.ohTrigger(Trigger,Trigger3M))</f>
        <v>-9.7999999999999997E-5</v>
      </c>
      <c r="W12" s="412" t="str">
        <f>IFERROR(_xll.qlFuturesRateHelperConvexityAdjustment(T12,Trigger),"--")</f>
        <v>--</v>
      </c>
      <c r="X12" s="158">
        <f>_xll.qlRateHelperEarliestDate(T12,Trigger)</f>
        <v>42138</v>
      </c>
      <c r="Y12" s="158">
        <f>_xll.qlRateHelperLatestDate(T12,Trigger)</f>
        <v>42261</v>
      </c>
      <c r="Z12" s="320">
        <v>-1.1723966122474051E-4</v>
      </c>
      <c r="AD12" s="324"/>
      <c r="AN12" s="302">
        <v>11</v>
      </c>
      <c r="AO12" s="302" t="str">
        <f t="shared" si="5"/>
        <v>X14F</v>
      </c>
      <c r="AP12" s="302" t="str">
        <f t="shared" si="0"/>
        <v>EUR11X14F=ICAP</v>
      </c>
      <c r="AQ12" s="328" t="e">
        <f>_xll.RtGet("IDN",AP12,$AQ$1)/100</f>
        <v>#VALUE!</v>
      </c>
      <c r="AR12" s="328" t="e">
        <f>_xll.RtGet("IDN",AP12,$AR$1)/100</f>
        <v>#VALUE!</v>
      </c>
      <c r="AS12" s="328" t="e">
        <f t="shared" si="6"/>
        <v>#VALUE!</v>
      </c>
      <c r="AT12" s="329">
        <f>_xll.qlInterestRateIndexFixingDate($AC$5,AU12)</f>
        <v>42472</v>
      </c>
      <c r="AU12" s="329">
        <f>_xll.qlCalendarAdvance(Calendar,Settlementdate,AN12&amp;"M","mf",TRUE,Trigger)</f>
        <v>42474</v>
      </c>
      <c r="AV12" s="328">
        <f>_xll.qlIndexFixing($AC$5,AT12,,_xll.ohTrigger(Trigger,Trigger3M))</f>
        <v>1.4810133959735879E-4</v>
      </c>
      <c r="AW12" s="466" t="e">
        <f t="shared" si="7"/>
        <v>#VALUE!</v>
      </c>
      <c r="AY12" s="157" t="s">
        <v>211</v>
      </c>
      <c r="AZ12" s="158">
        <f>_xll.qlInterestRateIndexFixingDate(Currency&amp;"ibor"&amp;Tenor,BA12,Trigger)</f>
        <v>42150</v>
      </c>
      <c r="BA12" s="158">
        <f>_xll.qlCalendarAdvance(Calendar,BA11,AY12,"f",,Trigger)</f>
        <v>42152</v>
      </c>
      <c r="BB12" s="158">
        <f>_xll.qlInterestRateIndexMaturity(Currency&amp;"ibor"&amp;Tenor,BA12,Trigger)</f>
        <v>42244</v>
      </c>
      <c r="BC12" s="320">
        <f>_xll.qlIndexFixing($AC$5,AZ12,TRUE,_xll.ohTrigger(Trigger,Trigger3M))</f>
        <v>-1.1060397633592655E-4</v>
      </c>
      <c r="BD12" s="320">
        <f>_xll.qlIndexFixing($BE$1,AZ12,TRUE,_xll.ohTrigger(Trigger,Trigger3M))</f>
        <v>-1.0878585247793862E-4</v>
      </c>
    </row>
    <row r="13" spans="1:57" s="137" customFormat="1" ht="11.25" customHeight="1" x14ac:dyDescent="0.2">
      <c r="A13" s="354" t="s">
        <v>249</v>
      </c>
      <c r="B13" s="366" t="str">
        <v>5M</v>
      </c>
      <c r="C13" s="357" t="str">
        <v>5M</v>
      </c>
      <c r="D13" s="356" t="str">
        <f t="shared" si="1"/>
        <v>5M</v>
      </c>
      <c r="E13" s="355">
        <f t="shared" si="2"/>
        <v>2</v>
      </c>
      <c r="F13" s="356" t="s">
        <v>15</v>
      </c>
      <c r="G13" s="357" t="b">
        <v>1</v>
      </c>
      <c r="H13" s="358" t="s">
        <v>51</v>
      </c>
      <c r="I13" s="427">
        <v>-8.3999999999999995E-5</v>
      </c>
      <c r="J13" s="131" t="str">
        <f t="shared" si="10"/>
        <v>EUR_CURVE_DEP3M_5M</v>
      </c>
      <c r="K13" s="430" t="str">
        <f>IFERROR(_xll.qlDepositRateHelper2(,IF(DataSelect="Reference",$I13,$J13),IF(RIGHT($D13,1)="N","1D",$D13),$E13,Calendar,$F13,$G13,$H13,,_xll.ohTrigger(Trigger,DataSelect)),"--")</f>
        <v>obj_0085b#0003</v>
      </c>
      <c r="L13" s="355" t="b">
        <f t="shared" si="8"/>
        <v>1</v>
      </c>
      <c r="M13" s="144"/>
      <c r="N13" s="414" t="str">
        <f t="shared" si="3"/>
        <v>DP</v>
      </c>
      <c r="O13" s="414" t="str">
        <f t="shared" si="4"/>
        <v>5M</v>
      </c>
      <c r="P13" s="415" t="str">
        <f t="shared" si="9"/>
        <v>obj_0085b#0003</v>
      </c>
      <c r="Q13" s="157" t="b">
        <f t="shared" si="9"/>
        <v>1</v>
      </c>
      <c r="R13" s="415">
        <v>1</v>
      </c>
      <c r="S13" s="415">
        <v>1</v>
      </c>
      <c r="T13" s="157" t="str">
        <v>obj_0085b</v>
      </c>
      <c r="U13" s="157" t="str">
        <f>_xll.qlRateHelperQuoteName(T13)</f>
        <v/>
      </c>
      <c r="V13" s="412">
        <f>_xll.qlRateHelperRate(T13,_xll.ohTrigger(Trigger,Trigger3M))</f>
        <v>-8.3999999999999995E-5</v>
      </c>
      <c r="W13" s="412" t="str">
        <f>IFERROR(_xll.qlFuturesRateHelperConvexityAdjustment(T13,Trigger),"--")</f>
        <v>--</v>
      </c>
      <c r="X13" s="158">
        <f>_xll.qlRateHelperEarliestDate(T13,Trigger)</f>
        <v>42138</v>
      </c>
      <c r="Y13" s="158">
        <f>_xll.qlRateHelperLatestDate(T13,Trigger)</f>
        <v>42291</v>
      </c>
      <c r="Z13" s="320">
        <v>-9.976818693540319E-5</v>
      </c>
      <c r="AD13" s="324"/>
      <c r="AN13" s="330">
        <v>12</v>
      </c>
      <c r="AO13" s="330" t="str">
        <f t="shared" si="5"/>
        <v>X15F</v>
      </c>
      <c r="AP13" s="330" t="str">
        <f t="shared" si="0"/>
        <v>EUR12X15F=ICAP</v>
      </c>
      <c r="AQ13" s="331" t="e">
        <f>_xll.RtGet("IDN",AP13,$AQ$1)/100</f>
        <v>#VALUE!</v>
      </c>
      <c r="AR13" s="331" t="e">
        <f>_xll.RtGet("IDN",AP13,$AR$1)/100</f>
        <v>#VALUE!</v>
      </c>
      <c r="AS13" s="331" t="e">
        <f t="shared" si="6"/>
        <v>#VALUE!</v>
      </c>
      <c r="AT13" s="332">
        <f>_xll.qlInterestRateIndexFixingDate($AC$5,AU13)</f>
        <v>42502</v>
      </c>
      <c r="AU13" s="332">
        <f>_xll.qlCalendarAdvance(Calendar,Settlementdate,AN13&amp;"M","mf",TRUE,Trigger)</f>
        <v>42506</v>
      </c>
      <c r="AV13" s="331">
        <f>_xll.qlIndexFixing($AC$5,AT13,,_xll.ohTrigger(Trigger,Trigger3M))</f>
        <v>1.6413425951682285E-4</v>
      </c>
      <c r="AW13" s="467" t="e">
        <f t="shared" si="7"/>
        <v>#VALUE!</v>
      </c>
      <c r="AY13" s="157" t="s">
        <v>211</v>
      </c>
      <c r="AZ13" s="158">
        <f>_xll.qlInterestRateIndexFixingDate(Currency&amp;"ibor"&amp;Tenor,BA13,Trigger)</f>
        <v>42151</v>
      </c>
      <c r="BA13" s="158">
        <f>_xll.qlCalendarAdvance(Calendar,BA12,AY13,"f",,Trigger)</f>
        <v>42153</v>
      </c>
      <c r="BB13" s="158">
        <f>_xll.qlInterestRateIndexMaturity(Currency&amp;"ibor"&amp;Tenor,BA13,Trigger)</f>
        <v>42247</v>
      </c>
      <c r="BC13" s="320">
        <f>_xll.qlIndexFixing($AC$5,AZ13,TRUE,_xll.ohTrigger(Trigger,Trigger3M))</f>
        <v>-1.0635930115993654E-4</v>
      </c>
      <c r="BD13" s="320">
        <f>_xll.qlIndexFixing($BE$1,AZ13,TRUE,_xll.ohTrigger(Trigger,Trigger3M))</f>
        <v>-1.0370148326225504E-4</v>
      </c>
    </row>
    <row r="14" spans="1:57" s="137" customFormat="1" ht="11.25" customHeight="1" x14ac:dyDescent="0.2">
      <c r="A14" s="354" t="s">
        <v>249</v>
      </c>
      <c r="B14" s="366" t="str">
        <v>6M</v>
      </c>
      <c r="C14" s="357" t="str">
        <v>6M</v>
      </c>
      <c r="D14" s="356" t="str">
        <f t="shared" si="1"/>
        <v>6M</v>
      </c>
      <c r="E14" s="355">
        <f t="shared" si="2"/>
        <v>2</v>
      </c>
      <c r="F14" s="356" t="s">
        <v>15</v>
      </c>
      <c r="G14" s="357" t="b">
        <v>1</v>
      </c>
      <c r="H14" s="358" t="s">
        <v>51</v>
      </c>
      <c r="I14" s="427">
        <v>-7.6000000000000004E-5</v>
      </c>
      <c r="J14" s="131" t="str">
        <f t="shared" si="10"/>
        <v>EUR_CURVE_DEP3M_6M</v>
      </c>
      <c r="K14" s="430" t="str">
        <f>IFERROR(_xll.qlDepositRateHelper2(,IF(DataSelect="Reference",$I14,$J14),IF(RIGHT($D14,1)="N","1D",$D14),$E14,Calendar,$F14,$G14,$H14,,_xll.ohTrigger(Trigger,DataSelect)),"--")</f>
        <v>obj_00862#0003</v>
      </c>
      <c r="L14" s="355" t="b">
        <f t="shared" si="8"/>
        <v>1</v>
      </c>
      <c r="M14" s="144"/>
      <c r="N14" s="414" t="str">
        <f t="shared" si="3"/>
        <v>DP</v>
      </c>
      <c r="O14" s="414" t="str">
        <f t="shared" si="4"/>
        <v>6M</v>
      </c>
      <c r="P14" s="415" t="str">
        <f t="shared" si="9"/>
        <v>obj_00862#0003</v>
      </c>
      <c r="Q14" s="157" t="b">
        <f t="shared" si="9"/>
        <v>1</v>
      </c>
      <c r="R14" s="415">
        <v>1</v>
      </c>
      <c r="S14" s="415">
        <v>1</v>
      </c>
      <c r="T14" s="157" t="str">
        <v>obj_00862</v>
      </c>
      <c r="U14" s="157" t="str">
        <f>_xll.qlRateHelperQuoteName(T14)</f>
        <v/>
      </c>
      <c r="V14" s="412">
        <f>_xll.qlRateHelperRate(T14,_xll.ohTrigger(Trigger,Trigger3M))</f>
        <v>-7.6000000000000004E-5</v>
      </c>
      <c r="W14" s="412" t="str">
        <f>IFERROR(_xll.qlFuturesRateHelperConvexityAdjustment(T14,Trigger),"--")</f>
        <v>--</v>
      </c>
      <c r="X14" s="158">
        <f>_xll.qlRateHelperEarliestDate(T14,Trigger)</f>
        <v>42138</v>
      </c>
      <c r="Y14" s="158">
        <f>_xll.qlRateHelperLatestDate(T14,Trigger)</f>
        <v>42324</v>
      </c>
      <c r="Z14" s="320">
        <v>-8.9180590995395495E-5</v>
      </c>
      <c r="AD14" s="324"/>
      <c r="AY14" s="157" t="s">
        <v>211</v>
      </c>
      <c r="AZ14" s="158">
        <f>_xll.qlInterestRateIndexFixingDate(Currency&amp;"ibor"&amp;Tenor,BA14,Trigger)</f>
        <v>42152</v>
      </c>
      <c r="BA14" s="158">
        <f>_xll.qlCalendarAdvance(Calendar,BA13,AY14,"f",,Trigger)</f>
        <v>42156</v>
      </c>
      <c r="BB14" s="158">
        <f>_xll.qlInterestRateIndexMaturity(Currency&amp;"ibor"&amp;Tenor,BA14,Trigger)</f>
        <v>42248</v>
      </c>
      <c r="BC14" s="320">
        <f>_xll.qlIndexFixing($AC$5,AZ14,TRUE,_xll.ohTrigger(Trigger,Trigger3M))</f>
        <v>-1.036406677222968E-4</v>
      </c>
      <c r="BD14" s="320">
        <f>_xll.qlIndexFixing($BE$1,AZ14,TRUE,_xll.ohTrigger(Trigger,Trigger3M))</f>
        <v>-8.5662604157925017E-5</v>
      </c>
    </row>
    <row r="15" spans="1:57" s="137" customFormat="1" ht="11.25" customHeight="1" x14ac:dyDescent="0.2">
      <c r="A15" s="354" t="s">
        <v>249</v>
      </c>
      <c r="B15" s="366" t="str">
        <v>7M</v>
      </c>
      <c r="C15" s="357" t="str">
        <v>#20151216</v>
      </c>
      <c r="D15" s="356" t="str">
        <f t="shared" si="1"/>
        <v>#20151216</v>
      </c>
      <c r="E15" s="355">
        <f t="shared" si="2"/>
        <v>2</v>
      </c>
      <c r="F15" s="356" t="s">
        <v>15</v>
      </c>
      <c r="G15" s="357" t="b">
        <v>1</v>
      </c>
      <c r="H15" s="358" t="s">
        <v>51</v>
      </c>
      <c r="I15" s="427">
        <v>-7.1323000000000008E-5</v>
      </c>
      <c r="J15" s="131" t="str">
        <f t="shared" si="10"/>
        <v>EUR_CURVE_DEP3M_7M</v>
      </c>
      <c r="K15" s="430" t="str">
        <f>IFERROR(_xll.qlDepositRateHelper2(,IF(DataSelect="Reference",$I15,$J15),IF(RIGHT($D15,1)="N","1D",$D15),$E15,Calendar,$F15,$G15,$H15,,_xll.ohTrigger(Trigger,DataSelect)),"--")</f>
        <v>--</v>
      </c>
      <c r="L15" s="355" t="b">
        <f t="shared" si="8"/>
        <v>0</v>
      </c>
      <c r="M15" s="144"/>
      <c r="N15" s="414" t="str">
        <f t="shared" si="3"/>
        <v>DP</v>
      </c>
      <c r="O15" s="414" t="str">
        <f t="shared" si="4"/>
        <v>#20151216</v>
      </c>
      <c r="P15" s="415" t="str">
        <f t="shared" si="9"/>
        <v>--</v>
      </c>
      <c r="Q15" s="157" t="b">
        <f t="shared" si="9"/>
        <v>0</v>
      </c>
      <c r="R15" s="415">
        <v>1</v>
      </c>
      <c r="S15" s="415">
        <v>1</v>
      </c>
      <c r="T15" s="157" t="str">
        <v>obj_00a24</v>
      </c>
      <c r="U15" s="157" t="str">
        <f>_xll.qlRateHelperQuoteName(T15)</f>
        <v/>
      </c>
      <c r="V15" s="412">
        <f>_xll.qlRateHelperRate(T15,_xll.ohTrigger(Trigger,Trigger3M))</f>
        <v>2.9999999999974492E-5</v>
      </c>
      <c r="W15" s="412">
        <f>IFERROR(_xll.qlFuturesRateHelperConvexityAdjustment(T15,Trigger),"--")</f>
        <v>0</v>
      </c>
      <c r="X15" s="158">
        <f>_xll.qlRateHelperEarliestDate(T15,Trigger)</f>
        <v>42354</v>
      </c>
      <c r="Y15" s="158">
        <f>_xll.qlRateHelperLatestDate(T15,Trigger)</f>
        <v>42445</v>
      </c>
      <c r="Z15" s="320">
        <v>-4.6492525443156367E-5</v>
      </c>
      <c r="AD15" s="324"/>
      <c r="AY15" s="157" t="s">
        <v>211</v>
      </c>
      <c r="AZ15" s="158">
        <f>_xll.qlInterestRateIndexFixingDate(Currency&amp;"ibor"&amp;Tenor,BA15,Trigger)</f>
        <v>42153</v>
      </c>
      <c r="BA15" s="158">
        <f>_xll.qlCalendarAdvance(Calendar,BA14,AY15,"f",,Trigger)</f>
        <v>42157</v>
      </c>
      <c r="BB15" s="158">
        <f>_xll.qlInterestRateIndexMaturity(Currency&amp;"ibor"&amp;Tenor,BA15,Trigger)</f>
        <v>42249</v>
      </c>
      <c r="BC15" s="320">
        <f>_xll.qlIndexFixing($AC$5,AZ15,TRUE,_xll.ohTrigger(Trigger,Trigger3M))</f>
        <v>-1.0217711639955465E-4</v>
      </c>
      <c r="BD15" s="320">
        <f>_xll.qlIndexFixing($BE$1,AZ15,TRUE,_xll.ohTrigger(Trigger,Trigger3M))</f>
        <v>-8.1519710459824736E-5</v>
      </c>
    </row>
    <row r="16" spans="1:57" s="137" customFormat="1" ht="11.25" customHeight="1" x14ac:dyDescent="0.2">
      <c r="A16" s="354" t="s">
        <v>249</v>
      </c>
      <c r="B16" s="366" t="str">
        <v>8M</v>
      </c>
      <c r="C16" s="357" t="e">
        <v>#N/A</v>
      </c>
      <c r="D16" s="356" t="e">
        <f t="shared" si="1"/>
        <v>#N/A</v>
      </c>
      <c r="E16" s="355" t="e">
        <f t="shared" si="2"/>
        <v>#N/A</v>
      </c>
      <c r="F16" s="356" t="s">
        <v>15</v>
      </c>
      <c r="G16" s="357" t="b">
        <v>1</v>
      </c>
      <c r="H16" s="358" t="s">
        <v>51</v>
      </c>
      <c r="I16" s="427" t="e">
        <v>#N/A</v>
      </c>
      <c r="J16" s="131" t="str">
        <f t="shared" si="10"/>
        <v>EUR_CURVE_DEP3M_8M</v>
      </c>
      <c r="K16" s="430" t="str">
        <f>IFERROR(_xll.qlDepositRateHelper2(,IF(DataSelect="Reference",$I16,$J16),IF(RIGHT($D16,1)="N","1D",$D16),$E16,Calendar,$F16,$G16,$H16,,_xll.ohTrigger(Trigger,DataSelect)),"--")</f>
        <v>--</v>
      </c>
      <c r="L16" s="355" t="b">
        <f t="shared" si="8"/>
        <v>0</v>
      </c>
      <c r="M16" s="144"/>
      <c r="N16" s="414" t="str">
        <f t="shared" si="3"/>
        <v>DP</v>
      </c>
      <c r="O16" s="414" t="e">
        <f t="shared" si="4"/>
        <v>#N/A</v>
      </c>
      <c r="P16" s="415" t="str">
        <f t="shared" si="9"/>
        <v>--</v>
      </c>
      <c r="Q16" s="157" t="b">
        <f t="shared" si="9"/>
        <v>0</v>
      </c>
      <c r="R16" s="415">
        <v>1</v>
      </c>
      <c r="S16" s="415">
        <v>1</v>
      </c>
      <c r="T16" s="157" t="str">
        <v>obj_00a26</v>
      </c>
      <c r="U16" s="157" t="str">
        <f>_xll.qlRateHelperQuoteName(T16)</f>
        <v/>
      </c>
      <c r="V16" s="412">
        <f>_xll.qlRateHelperRate(T16,_xll.ohTrigger(Trigger,Trigger3M))</f>
        <v>1.3250000000007451E-4</v>
      </c>
      <c r="W16" s="412">
        <f>IFERROR(_xll.qlFuturesRateHelperConvexityAdjustment(T16,Trigger),"--")</f>
        <v>-2.5000000000000002E-6</v>
      </c>
      <c r="X16" s="158">
        <f>_xll.qlRateHelperEarliestDate(T16,Trigger)</f>
        <v>42445</v>
      </c>
      <c r="Y16" s="158">
        <f>_xll.qlRateHelperLatestDate(T16,Trigger)</f>
        <v>42537</v>
      </c>
      <c r="Z16" s="320">
        <v>-5.0052220736975493E-6</v>
      </c>
      <c r="AD16" s="324"/>
      <c r="AY16" s="157" t="s">
        <v>211</v>
      </c>
      <c r="AZ16" s="158">
        <f>_xll.qlInterestRateIndexFixingDate(Currency&amp;"ibor"&amp;Tenor,BA16,Trigger)</f>
        <v>42156</v>
      </c>
      <c r="BA16" s="158">
        <f>_xll.qlCalendarAdvance(Calendar,BA15,AY16,"f",,Trigger)</f>
        <v>42158</v>
      </c>
      <c r="BB16" s="158">
        <f>_xll.qlInterestRateIndexMaturity(Currency&amp;"ibor"&amp;Tenor,BA16,Trigger)</f>
        <v>42250</v>
      </c>
      <c r="BC16" s="320">
        <f>_xll.qlIndexFixing($AC$5,AZ16,TRUE,_xll.ohTrigger(Trigger,Trigger3M))</f>
        <v>-1.0082447567447502E-4</v>
      </c>
      <c r="BD16" s="320">
        <f>_xll.qlIndexFixing($BE$1,AZ16,TRUE,_xll.ohTrigger(Trigger,Trigger3M))</f>
        <v>-7.7409776157371979E-5</v>
      </c>
    </row>
    <row r="17" spans="1:56" s="137" customFormat="1" ht="11.25" customHeight="1" x14ac:dyDescent="0.2">
      <c r="A17" s="354" t="s">
        <v>249</v>
      </c>
      <c r="B17" s="366" t="str">
        <v>9M</v>
      </c>
      <c r="C17" s="357" t="e">
        <v>#N/A</v>
      </c>
      <c r="D17" s="356" t="e">
        <f t="shared" si="1"/>
        <v>#N/A</v>
      </c>
      <c r="E17" s="355" t="e">
        <f t="shared" si="2"/>
        <v>#N/A</v>
      </c>
      <c r="F17" s="356" t="s">
        <v>15</v>
      </c>
      <c r="G17" s="357" t="b">
        <v>1</v>
      </c>
      <c r="H17" s="358" t="s">
        <v>51</v>
      </c>
      <c r="I17" s="427" t="e">
        <v>#N/A</v>
      </c>
      <c r="J17" s="131" t="str">
        <f t="shared" si="10"/>
        <v>EUR_CURVE_DEP3M_9M</v>
      </c>
      <c r="K17" s="430" t="str">
        <f>IFERROR(_xll.qlDepositRateHelper2(,IF(DataSelect="Reference",$I17,$J17),IF(RIGHT($D17,1)="N","1D",$D17),$E17,Calendar,$F17,$G17,$H17,,_xll.ohTrigger(Trigger,DataSelect)),"--")</f>
        <v>--</v>
      </c>
      <c r="L17" s="355" t="b">
        <f t="shared" si="8"/>
        <v>0</v>
      </c>
      <c r="M17" s="144"/>
      <c r="N17" s="414" t="str">
        <f t="shared" si="3"/>
        <v>DP</v>
      </c>
      <c r="O17" s="414" t="e">
        <f t="shared" si="4"/>
        <v>#N/A</v>
      </c>
      <c r="P17" s="415" t="str">
        <f t="shared" si="9"/>
        <v>--</v>
      </c>
      <c r="Q17" s="157" t="b">
        <f t="shared" si="9"/>
        <v>0</v>
      </c>
      <c r="R17" s="415">
        <v>1</v>
      </c>
      <c r="S17" s="415">
        <v>1</v>
      </c>
      <c r="T17" s="157" t="str">
        <v>obj_00a21</v>
      </c>
      <c r="U17" s="157" t="str">
        <f>_xll.qlRateHelperQuoteName(T17)</f>
        <v/>
      </c>
      <c r="V17" s="412">
        <f>_xll.qlRateHelperRate(T17,_xll.ohTrigger(Trigger,Trigger3M))</f>
        <v>1.7750000000003624E-4</v>
      </c>
      <c r="W17" s="412">
        <f>IFERROR(_xll.qlFuturesRateHelperConvexityAdjustment(T17,Trigger),"--")</f>
        <v>-2.5000000000000002E-6</v>
      </c>
      <c r="X17" s="158">
        <f>_xll.qlRateHelperEarliestDate(T17,Trigger)</f>
        <v>42536</v>
      </c>
      <c r="Y17" s="158">
        <f>_xll.qlRateHelperLatestDate(T17,Trigger)</f>
        <v>42628</v>
      </c>
      <c r="Z17" s="320">
        <v>2.9215369187093966E-5</v>
      </c>
      <c r="AD17" s="324"/>
      <c r="AY17" s="157" t="s">
        <v>211</v>
      </c>
      <c r="AZ17" s="158">
        <f>_xll.qlInterestRateIndexFixingDate(Currency&amp;"ibor"&amp;Tenor,BA17,Trigger)</f>
        <v>42157</v>
      </c>
      <c r="BA17" s="158">
        <f>_xll.qlCalendarAdvance(Calendar,BA16,AY17,"f",,Trigger)</f>
        <v>42159</v>
      </c>
      <c r="BB17" s="158">
        <f>_xll.qlInterestRateIndexMaturity(Currency&amp;"ibor"&amp;Tenor,BA17,Trigger)</f>
        <v>42251</v>
      </c>
      <c r="BC17" s="320">
        <f>_xll.qlIndexFixing($AC$5,AZ17,TRUE,_xll.ohTrigger(Trigger,Trigger3M))</f>
        <v>-9.9582745659576602E-5</v>
      </c>
      <c r="BD17" s="320">
        <f>_xll.qlIndexFixing($BE$1,AZ17,TRUE,_xll.ohTrigger(Trigger,Trigger3M))</f>
        <v>-7.3334766190516617E-5</v>
      </c>
    </row>
    <row r="18" spans="1:56" s="137" customFormat="1" ht="11.25" customHeight="1" x14ac:dyDescent="0.2">
      <c r="A18" s="354" t="s">
        <v>249</v>
      </c>
      <c r="B18" s="366" t="str">
        <v>10M</v>
      </c>
      <c r="C18" s="357" t="e">
        <v>#N/A</v>
      </c>
      <c r="D18" s="356" t="e">
        <f t="shared" si="1"/>
        <v>#N/A</v>
      </c>
      <c r="E18" s="355" t="e">
        <f t="shared" si="2"/>
        <v>#N/A</v>
      </c>
      <c r="F18" s="356" t="s">
        <v>15</v>
      </c>
      <c r="G18" s="357" t="b">
        <v>1</v>
      </c>
      <c r="H18" s="358" t="s">
        <v>51</v>
      </c>
      <c r="I18" s="427" t="e">
        <v>#N/A</v>
      </c>
      <c r="J18" s="131" t="str">
        <f t="shared" si="10"/>
        <v>EUR_CURVE_DEP3M_10M</v>
      </c>
      <c r="K18" s="430" t="str">
        <f>IFERROR(_xll.qlDepositRateHelper2(,IF(DataSelect="Reference",$I18,$J18),IF(RIGHT($D18,1)="N","1D",$D18),$E18,Calendar,$F18,$G18,$H18,,_xll.ohTrigger(Trigger,DataSelect)),"--")</f>
        <v>--</v>
      </c>
      <c r="L18" s="355" t="b">
        <f t="shared" si="8"/>
        <v>0</v>
      </c>
      <c r="M18" s="146"/>
      <c r="N18" s="414" t="str">
        <f t="shared" si="3"/>
        <v>DP</v>
      </c>
      <c r="O18" s="414" t="e">
        <f t="shared" si="4"/>
        <v>#N/A</v>
      </c>
      <c r="P18" s="415" t="str">
        <f t="shared" si="9"/>
        <v>--</v>
      </c>
      <c r="Q18" s="157" t="b">
        <f t="shared" si="9"/>
        <v>0</v>
      </c>
      <c r="R18" s="415">
        <v>1</v>
      </c>
      <c r="S18" s="415">
        <v>1</v>
      </c>
      <c r="T18" s="157" t="str">
        <v>obj_00857</v>
      </c>
      <c r="U18" s="157" t="str">
        <f>_xll.qlRateHelperQuoteName(T18)</f>
        <v/>
      </c>
      <c r="V18" s="412">
        <f>_xll.qlRateHelperRate(T18,_xll.ohTrigger(Trigger,Trigger3M))</f>
        <v>3.7499999999990319E-4</v>
      </c>
      <c r="W18" s="412">
        <f>IFERROR(_xll.qlFuturesRateHelperConvexityAdjustment(T18,Trigger),"--")</f>
        <v>0</v>
      </c>
      <c r="X18" s="158">
        <f>_xll.qlRateHelperEarliestDate(T18,Trigger)</f>
        <v>42634</v>
      </c>
      <c r="Y18" s="158">
        <f>_xll.qlRateHelperLatestDate(T18,Trigger)</f>
        <v>42725</v>
      </c>
      <c r="Z18" s="320">
        <v>8.6433133327750876E-5</v>
      </c>
      <c r="AD18" s="333"/>
      <c r="AY18" s="157" t="s">
        <v>211</v>
      </c>
      <c r="AZ18" s="158">
        <f>_xll.qlInterestRateIndexFixingDate(Currency&amp;"ibor"&amp;Tenor,BA18,Trigger)</f>
        <v>42158</v>
      </c>
      <c r="BA18" s="158">
        <f>_xll.qlCalendarAdvance(Calendar,BA17,AY18,"f",,Trigger)</f>
        <v>42160</v>
      </c>
      <c r="BB18" s="158">
        <f>_xll.qlInterestRateIndexMaturity(Currency&amp;"ibor"&amp;Tenor,BA18,Trigger)</f>
        <v>42254</v>
      </c>
      <c r="BC18" s="320">
        <f>_xll.qlIndexFixing($AC$5,AZ18,TRUE,_xll.ohTrigger(Trigger,Trigger3M))</f>
        <v>-9.5166380143519449E-5</v>
      </c>
      <c r="BD18" s="320">
        <f>_xll.qlIndexFixing($BE$1,AZ18,TRUE,_xll.ohTrigger(Trigger,Trigger3M))</f>
        <v>-6.9683032538223936E-5</v>
      </c>
    </row>
    <row r="19" spans="1:56" s="137" customFormat="1" ht="11.25" customHeight="1" x14ac:dyDescent="0.2">
      <c r="A19" s="354" t="s">
        <v>249</v>
      </c>
      <c r="B19" s="366" t="str">
        <v>11M</v>
      </c>
      <c r="C19" s="357" t="e">
        <v>#N/A</v>
      </c>
      <c r="D19" s="356" t="e">
        <f t="shared" si="1"/>
        <v>#N/A</v>
      </c>
      <c r="E19" s="355" t="e">
        <f t="shared" si="2"/>
        <v>#N/A</v>
      </c>
      <c r="F19" s="356" t="s">
        <v>15</v>
      </c>
      <c r="G19" s="357" t="b">
        <v>1</v>
      </c>
      <c r="H19" s="358" t="s">
        <v>51</v>
      </c>
      <c r="I19" s="427" t="e">
        <v>#N/A</v>
      </c>
      <c r="J19" s="131" t="str">
        <f t="shared" si="10"/>
        <v>EUR_CURVE_DEP3M_11M</v>
      </c>
      <c r="K19" s="430" t="str">
        <f>IFERROR(_xll.qlDepositRateHelper2(,IF(DataSelect="Reference",$I19,$J19),IF(RIGHT($D19,1)="N","1D",$D19),$E19,Calendar,$F19,$G19,$H19,,_xll.ohTrigger(Trigger,DataSelect)),"--")</f>
        <v>--</v>
      </c>
      <c r="L19" s="355" t="b">
        <f t="shared" si="8"/>
        <v>0</v>
      </c>
      <c r="M19" s="144"/>
      <c r="N19" s="414" t="str">
        <f t="shared" si="3"/>
        <v>DP</v>
      </c>
      <c r="O19" s="414" t="e">
        <f t="shared" si="4"/>
        <v>#N/A</v>
      </c>
      <c r="P19" s="415" t="str">
        <f t="shared" si="9"/>
        <v>--</v>
      </c>
      <c r="Q19" s="157" t="b">
        <f t="shared" si="9"/>
        <v>0</v>
      </c>
      <c r="R19" s="415">
        <v>1</v>
      </c>
      <c r="S19" s="415">
        <v>1</v>
      </c>
      <c r="T19" s="157" t="str">
        <v>obj_00a1f</v>
      </c>
      <c r="U19" s="157" t="str">
        <f>_xll.qlRateHelperQuoteName(T19)</f>
        <v/>
      </c>
      <c r="V19" s="412">
        <f>_xll.qlRateHelperRate(T19,_xll.ohTrigger(Trigger,Trigger3M))</f>
        <v>6.7249999999996479E-4</v>
      </c>
      <c r="W19" s="412">
        <f>IFERROR(_xll.qlFuturesRateHelperConvexityAdjustment(T19,Trigger),"--")</f>
        <v>0</v>
      </c>
      <c r="X19" s="158">
        <f>_xll.qlRateHelperEarliestDate(T19,Trigger)</f>
        <v>42725</v>
      </c>
      <c r="Y19" s="158">
        <f>_xll.qlRateHelperLatestDate(T19,Trigger)</f>
        <v>42815</v>
      </c>
      <c r="Z19" s="320">
        <v>1.6534548241091903E-4</v>
      </c>
      <c r="AD19" s="333"/>
      <c r="AY19" s="157" t="s">
        <v>211</v>
      </c>
      <c r="AZ19" s="158">
        <f>_xll.qlInterestRateIndexFixingDate(Currency&amp;"ibor"&amp;Tenor,BA19,Trigger)</f>
        <v>42159</v>
      </c>
      <c r="BA19" s="158">
        <f>_xll.qlCalendarAdvance(Calendar,BA18,AY19,"f",,Trigger)</f>
        <v>42163</v>
      </c>
      <c r="BB19" s="158">
        <f>_xll.qlInterestRateIndexMaturity(Currency&amp;"ibor"&amp;Tenor,BA19,Trigger)</f>
        <v>42255</v>
      </c>
      <c r="BC19" s="320">
        <f>_xll.qlIndexFixing($AC$5,AZ19,TRUE,_xll.ohTrigger(Trigger,Trigger3M))</f>
        <v>-9.2047467628465838E-5</v>
      </c>
      <c r="BD19" s="320">
        <f>_xll.qlIndexFixing($BE$1,AZ19,TRUE,_xll.ohTrigger(Trigger,Trigger3M))</f>
        <v>-5.7423903864158326E-5</v>
      </c>
    </row>
    <row r="20" spans="1:56" s="137" customFormat="1" ht="11.25" customHeight="1" x14ac:dyDescent="0.2">
      <c r="A20" s="360" t="s">
        <v>249</v>
      </c>
      <c r="B20" s="367" t="str">
        <v>12M</v>
      </c>
      <c r="C20" s="363" t="e">
        <v>#N/A</v>
      </c>
      <c r="D20" s="362" t="e">
        <f t="shared" si="1"/>
        <v>#N/A</v>
      </c>
      <c r="E20" s="361" t="e">
        <f t="shared" si="2"/>
        <v>#N/A</v>
      </c>
      <c r="F20" s="362" t="s">
        <v>15</v>
      </c>
      <c r="G20" s="363" t="b">
        <v>1</v>
      </c>
      <c r="H20" s="364" t="s">
        <v>51</v>
      </c>
      <c r="I20" s="428" t="e">
        <v>#N/A</v>
      </c>
      <c r="J20" s="16" t="str">
        <f t="shared" si="10"/>
        <v>EUR_CURVE_DEP3M_12M</v>
      </c>
      <c r="K20" s="431" t="str">
        <f>IFERROR(_xll.qlDepositRateHelper2(,IF(DataSelect="Reference",$I20,$J20),IF(RIGHT($D20,1)="N","1D",$D20),$E20,Calendar,$F20,$G20,$H20,,_xll.ohTrigger(Trigger,DataSelect)),"--")</f>
        <v>--</v>
      </c>
      <c r="L20" s="361" t="b">
        <f t="shared" si="8"/>
        <v>0</v>
      </c>
      <c r="M20" s="144"/>
      <c r="N20" s="416" t="str">
        <f t="shared" ref="N20:N27" si="11">A23</f>
        <v>SF</v>
      </c>
      <c r="O20" s="416" t="str">
        <f t="shared" ref="O20:O27" si="12">E23</f>
        <v>Z5</v>
      </c>
      <c r="P20" s="417" t="str">
        <f>K23</f>
        <v>obj_00a24#0003</v>
      </c>
      <c r="Q20" s="155" t="b">
        <f>L23</f>
        <v>1</v>
      </c>
      <c r="R20" s="401">
        <v>1</v>
      </c>
      <c r="S20" s="401">
        <v>1</v>
      </c>
      <c r="T20" s="157" t="str">
        <v>obj_00854</v>
      </c>
      <c r="U20" s="157" t="str">
        <f>_xll.qlRateHelperQuoteName(T20)</f>
        <v/>
      </c>
      <c r="V20" s="412">
        <f>_xll.qlRateHelperRate(T20,_xll.ohTrigger(Trigger,Trigger3M))</f>
        <v>9.3999999999994446E-4</v>
      </c>
      <c r="W20" s="412">
        <f>IFERROR(_xll.qlFuturesRateHelperConvexityAdjustment(T20,Trigger),"--")</f>
        <v>1.7500000000000002E-5</v>
      </c>
      <c r="X20" s="158">
        <f>_xll.qlRateHelperEarliestDate(T20,Trigger)</f>
        <v>42809</v>
      </c>
      <c r="Y20" s="158">
        <f>_xll.qlRateHelperLatestDate(T20,Trigger)</f>
        <v>42901</v>
      </c>
      <c r="Z20" s="320">
        <v>2.5543471492945539E-4</v>
      </c>
      <c r="AD20" s="333"/>
      <c r="AY20" s="157" t="s">
        <v>211</v>
      </c>
      <c r="AZ20" s="158">
        <f>_xll.qlInterestRateIndexFixingDate(Currency&amp;"ibor"&amp;Tenor,BA20,Trigger)</f>
        <v>42160</v>
      </c>
      <c r="BA20" s="158">
        <f>_xll.qlCalendarAdvance(Calendar,BA19,AY20,"f",,Trigger)</f>
        <v>42164</v>
      </c>
      <c r="BB20" s="158">
        <f>_xll.qlInterestRateIndexMaturity(Currency&amp;"ibor"&amp;Tenor,BA20,Trigger)</f>
        <v>42256</v>
      </c>
      <c r="BC20" s="320">
        <f>_xll.qlIndexFixing($AC$5,AZ20,TRUE,_xll.ohTrigger(Trigger,Trigger3M))</f>
        <v>-9.0270671195872822E-5</v>
      </c>
      <c r="BD20" s="320">
        <f>_xll.qlIndexFixing($BE$1,AZ20,TRUE,_xll.ohTrigger(Trigger,Trigger3M))</f>
        <v>-5.3553625037604675E-5</v>
      </c>
    </row>
    <row r="21" spans="1:56" s="137" customFormat="1" ht="11.25" customHeight="1" x14ac:dyDescent="0.2">
      <c r="A21" s="145"/>
      <c r="B21" s="145"/>
      <c r="C21" s="145"/>
      <c r="D21" s="145"/>
      <c r="E21" s="145"/>
      <c r="F21" s="145"/>
      <c r="G21" s="145"/>
      <c r="H21" s="145"/>
      <c r="I21" s="145"/>
      <c r="J21" s="145"/>
      <c r="K21" s="145"/>
      <c r="L21" s="147"/>
      <c r="M21" s="144"/>
      <c r="N21" s="414" t="str">
        <f t="shared" si="11"/>
        <v>SF</v>
      </c>
      <c r="O21" s="414" t="str">
        <f t="shared" si="12"/>
        <v>H6</v>
      </c>
      <c r="P21" s="418" t="str">
        <f t="shared" ref="P21:Q27" si="13">K24</f>
        <v>obj_00a26#0003</v>
      </c>
      <c r="Q21" s="157" t="b">
        <f t="shared" si="13"/>
        <v>1</v>
      </c>
      <c r="R21" s="415">
        <v>1</v>
      </c>
      <c r="S21" s="415">
        <v>1</v>
      </c>
      <c r="T21" s="157" t="str">
        <v>obj_00b1b</v>
      </c>
      <c r="U21" s="157" t="str">
        <f>_xll.qlRateHelperQuoteName(T21)</f>
        <v/>
      </c>
      <c r="V21" s="412">
        <f>_xll.qlRateHelperRate(T21,_xll.ohTrigger(Trigger,Trigger3M))</f>
        <v>8.1999999999999998E-4</v>
      </c>
      <c r="W21" s="412" t="str">
        <f>IFERROR(_xll.qlFuturesRateHelperConvexityAdjustment(T21,Trigger),"--")</f>
        <v>--</v>
      </c>
      <c r="X21" s="158">
        <f>_xll.qlRateHelperEarliestDate(T21,Trigger)</f>
        <v>42138</v>
      </c>
      <c r="Y21" s="158">
        <f>_xll.qlRateHelperLatestDate(T21,Trigger)</f>
        <v>43234</v>
      </c>
      <c r="Z21" s="320">
        <v>8.1512396742065211E-4</v>
      </c>
      <c r="AD21" s="333"/>
      <c r="AY21" s="157" t="s">
        <v>211</v>
      </c>
      <c r="AZ21" s="158">
        <f>_xll.qlInterestRateIndexFixingDate(Currency&amp;"ibor"&amp;Tenor,BA21,Trigger)</f>
        <v>42163</v>
      </c>
      <c r="BA21" s="158">
        <f>_xll.qlCalendarAdvance(Calendar,BA20,AY21,"f",,Trigger)</f>
        <v>42165</v>
      </c>
      <c r="BB21" s="158">
        <f>_xll.qlInterestRateIndexMaturity(Currency&amp;"ibor"&amp;Tenor,BA21,Trigger)</f>
        <v>42257</v>
      </c>
      <c r="BC21" s="320">
        <f>_xll.qlIndexFixing($AC$5,AZ21,TRUE,_xll.ohTrigger(Trigger,Trigger3M))</f>
        <v>-8.8536684112388897E-5</v>
      </c>
      <c r="BD21" s="320">
        <f>_xll.qlIndexFixing($BE$1,AZ21,TRUE,_xll.ohTrigger(Trigger,Trigger3M))</f>
        <v>-4.9730441393587391E-5</v>
      </c>
    </row>
    <row r="22" spans="1:56" s="137" customFormat="1" ht="11.25" customHeight="1" x14ac:dyDescent="0.2">
      <c r="A22" s="383" t="s">
        <v>18</v>
      </c>
      <c r="B22" s="383"/>
      <c r="C22" s="117" t="s">
        <v>253</v>
      </c>
      <c r="D22" s="117" t="s">
        <v>254</v>
      </c>
      <c r="E22" s="117" t="s">
        <v>255</v>
      </c>
      <c r="F22" s="117" t="s">
        <v>36</v>
      </c>
      <c r="G22" s="117" t="s">
        <v>9</v>
      </c>
      <c r="H22" s="117" t="s">
        <v>259</v>
      </c>
      <c r="I22" s="117" t="s">
        <v>10</v>
      </c>
      <c r="J22" s="117" t="s">
        <v>260</v>
      </c>
      <c r="K22" s="117" t="s">
        <v>44</v>
      </c>
      <c r="L22" s="117" t="s">
        <v>48</v>
      </c>
      <c r="M22" s="144"/>
      <c r="N22" s="414" t="str">
        <f t="shared" si="11"/>
        <v>SF</v>
      </c>
      <c r="O22" s="414" t="str">
        <f t="shared" si="12"/>
        <v>M6</v>
      </c>
      <c r="P22" s="418" t="str">
        <f t="shared" si="13"/>
        <v>obj_00a21#0003</v>
      </c>
      <c r="Q22" s="157" t="b">
        <f t="shared" si="13"/>
        <v>1</v>
      </c>
      <c r="R22" s="415">
        <v>1</v>
      </c>
      <c r="S22" s="415">
        <v>1</v>
      </c>
      <c r="T22" s="157" t="str">
        <v>obj_00b15</v>
      </c>
      <c r="U22" s="157" t="str">
        <f>_xll.qlRateHelperQuoteName(T22)</f>
        <v/>
      </c>
      <c r="V22" s="412">
        <f>_xll.qlRateHelperRate(T22,_xll.ohTrigger(Trigger,Trigger3M))</f>
        <v>1.7100000000000001E-3</v>
      </c>
      <c r="W22" s="412" t="str">
        <f>IFERROR(_xll.qlFuturesRateHelperConvexityAdjustment(T22,Trigger),"--")</f>
        <v>--</v>
      </c>
      <c r="X22" s="158">
        <f>_xll.qlRateHelperEarliestDate(T22,Trigger)</f>
        <v>42138</v>
      </c>
      <c r="Y22" s="158">
        <f>_xll.qlRateHelperLatestDate(T22,Trigger)</f>
        <v>43599</v>
      </c>
      <c r="Z22" s="320">
        <v>1.7043759161824985E-3</v>
      </c>
      <c r="AD22" s="333"/>
      <c r="AY22" s="157" t="s">
        <v>211</v>
      </c>
      <c r="AZ22" s="158">
        <f>_xll.qlInterestRateIndexFixingDate(Currency&amp;"ibor"&amp;Tenor,BA22,Trigger)</f>
        <v>42164</v>
      </c>
      <c r="BA22" s="158">
        <f>_xll.qlCalendarAdvance(Calendar,BA21,AY22,"f",,Trigger)</f>
        <v>42166</v>
      </c>
      <c r="BB22" s="158">
        <f>_xll.qlInterestRateIndexMaturity(Currency&amp;"ibor"&amp;Tenor,BA22,Trigger)</f>
        <v>42258</v>
      </c>
      <c r="BC22" s="320">
        <f>_xll.qlIndexFixing($AC$5,AZ22,TRUE,_xll.ohTrigger(Trigger,Trigger3M))</f>
        <v>-8.684550643318731E-5</v>
      </c>
      <c r="BD22" s="320">
        <f>_xll.qlIndexFixing($BE$1,AZ22,TRUE,_xll.ohTrigger(Trigger,Trigger3M))</f>
        <v>-4.59564449343301E-5</v>
      </c>
    </row>
    <row r="23" spans="1:56" s="137" customFormat="1" ht="11.25" customHeight="1" x14ac:dyDescent="0.2">
      <c r="A23" s="368" t="s">
        <v>250</v>
      </c>
      <c r="B23" s="155" t="s">
        <v>256</v>
      </c>
      <c r="C23" s="369" t="str">
        <f t="array" ref="C23:C30">_xll.ohFilter(Quote!Q4:Q102,Quote!P4:P102="SF")</f>
        <v>Z5</v>
      </c>
      <c r="D23" s="370" t="str">
        <f t="array" ref="D23:D30">_xll.qlIMMcode(_xll.ohFilter(PastedValue!B2:B62,PastedValue!A2:A62="Sf"),Trigger)</f>
        <v>Z5</v>
      </c>
      <c r="E23" s="371" t="str">
        <f t="shared" ref="E23:E30" si="14">IF(DataSelect="Mx_Live",$C23,$D23)</f>
        <v>Z5</v>
      </c>
      <c r="F23" s="408">
        <f>_xll.qlIMMdate(E23,ImportedDate,Trigger)</f>
        <v>42354</v>
      </c>
      <c r="G23" s="350" t="str">
        <f t="shared" ref="G23:G30" si="15">PROPER(Currency)&amp;FamilyName&amp;Tenor</f>
        <v>Euribor3M</v>
      </c>
      <c r="H23" s="438">
        <f t="array" ref="H23:H30">_xll.ohFilter(PastedValue!H2:H74,PastedValue!A2:A74="Sf")</f>
        <v>99.997</v>
      </c>
      <c r="I23" s="384">
        <f>Quote!AP23/100</f>
        <v>0</v>
      </c>
      <c r="J23" s="385" t="str">
        <f t="shared" ref="J23:J30" si="16">Currency&amp;"_CURVE_FUT"&amp;Tenor&amp;"_"&amp;$C23</f>
        <v>EUR_CURVE_FUT3M_Z5</v>
      </c>
      <c r="K23" s="372" t="str">
        <f>IFERROR(_xll.qlFuturesRateHelper(,IF(DataSelect="Reference",$H23,$J23),B23,$E23,$G23,$I23,Permanent,Trigger,ObjectOverwrite),"--")</f>
        <v>obj_00a24#0003</v>
      </c>
      <c r="L23" s="349" t="b">
        <f>IF(K23="--",FALSE,TRUE)</f>
        <v>1</v>
      </c>
      <c r="M23" s="144"/>
      <c r="N23" s="414" t="str">
        <f t="shared" si="11"/>
        <v>SF</v>
      </c>
      <c r="O23" s="414" t="str">
        <f t="shared" si="12"/>
        <v>U6</v>
      </c>
      <c r="P23" s="418" t="str">
        <f t="shared" si="13"/>
        <v>obj_00857#0003</v>
      </c>
      <c r="Q23" s="157" t="b">
        <f t="shared" si="13"/>
        <v>1</v>
      </c>
      <c r="R23" s="415">
        <v>1</v>
      </c>
      <c r="S23" s="415">
        <v>1</v>
      </c>
      <c r="T23" s="157" t="str">
        <v>obj_00b02</v>
      </c>
      <c r="U23" s="157" t="str">
        <f>_xll.qlRateHelperQuoteName(T23)</f>
        <v/>
      </c>
      <c r="V23" s="412">
        <f>_xll.qlRateHelperRate(T23,_xll.ohTrigger(Trigger,Trigger3M))</f>
        <v>2.7800000000000004E-3</v>
      </c>
      <c r="W23" s="412" t="str">
        <f>IFERROR(_xll.qlFuturesRateHelperConvexityAdjustment(T23,Trigger),"--")</f>
        <v>--</v>
      </c>
      <c r="X23" s="158">
        <f>_xll.qlRateHelperEarliestDate(T23,Trigger)</f>
        <v>42138</v>
      </c>
      <c r="Y23" s="158">
        <f>_xll.qlRateHelperLatestDate(T23,Trigger)</f>
        <v>43965</v>
      </c>
      <c r="Z23" s="320">
        <v>2.7742785434579421E-3</v>
      </c>
      <c r="AD23" s="333"/>
      <c r="AY23" s="157" t="s">
        <v>211</v>
      </c>
      <c r="AZ23" s="158">
        <f>_xll.qlInterestRateIndexFixingDate(Currency&amp;"ibor"&amp;Tenor,BA23,Trigger)</f>
        <v>42165</v>
      </c>
      <c r="BA23" s="158">
        <f>_xll.qlCalendarAdvance(Calendar,BA22,AY23,"f",,Trigger)</f>
        <v>42167</v>
      </c>
      <c r="BB23" s="158">
        <f>_xll.qlInterestRateIndexMaturity(Currency&amp;"ibor"&amp;Tenor,BA23,Trigger)</f>
        <v>42261</v>
      </c>
      <c r="BC23" s="320">
        <f>_xll.qlIndexFixing($AC$5,AZ23,TRUE,_xll.ohTrigger(Trigger,Trigger3M))</f>
        <v>-8.2627220096636548E-5</v>
      </c>
      <c r="BD23" s="320">
        <f>_xll.qlIndexFixing($BE$1,AZ23,TRUE,_xll.ohTrigger(Trigger,Trigger3M))</f>
        <v>-4.385612060147612E-5</v>
      </c>
    </row>
    <row r="24" spans="1:56" s="137" customFormat="1" ht="11.25" customHeight="1" x14ac:dyDescent="0.2">
      <c r="A24" s="373" t="s">
        <v>250</v>
      </c>
      <c r="B24" s="157" t="s">
        <v>256</v>
      </c>
      <c r="C24" s="374" t="str">
        <v>H6</v>
      </c>
      <c r="D24" s="375" t="str">
        <v>H6</v>
      </c>
      <c r="E24" s="376" t="str">
        <f t="shared" si="14"/>
        <v>H6</v>
      </c>
      <c r="F24" s="409">
        <f>_xll.qlIMMdate(E24,ImportedDate,Trigger)</f>
        <v>42445</v>
      </c>
      <c r="G24" s="356" t="str">
        <f t="shared" si="15"/>
        <v>Euribor3M</v>
      </c>
      <c r="H24" s="439">
        <v>99.986999999999995</v>
      </c>
      <c r="I24" s="386">
        <f>Quote!AP24/100</f>
        <v>-2.5000000000000002E-6</v>
      </c>
      <c r="J24" s="387" t="str">
        <f t="shared" si="16"/>
        <v>EUR_CURVE_FUT3M_H6</v>
      </c>
      <c r="K24" s="377" t="str">
        <f>IFERROR(_xll.qlFuturesRateHelper(,IF(DataSelect="Reference",$H24,$J24),B24,$E24,$G24,$I24,Permanent,Trigger,ObjectOverwrite),"--")</f>
        <v>obj_00a26#0003</v>
      </c>
      <c r="L24" s="377" t="b">
        <f t="shared" ref="L24:L30" si="17">IF(K24="--",FALSE,TRUE)</f>
        <v>1</v>
      </c>
      <c r="M24" s="144"/>
      <c r="N24" s="414" t="str">
        <f t="shared" si="11"/>
        <v>SF</v>
      </c>
      <c r="O24" s="414" t="str">
        <f t="shared" si="12"/>
        <v>Z6</v>
      </c>
      <c r="P24" s="418" t="str">
        <f t="shared" si="13"/>
        <v>obj_00a1f#0003</v>
      </c>
      <c r="Q24" s="157" t="b">
        <f t="shared" si="13"/>
        <v>1</v>
      </c>
      <c r="R24" s="415">
        <v>1</v>
      </c>
      <c r="S24" s="415">
        <v>1</v>
      </c>
      <c r="T24" s="157" t="str">
        <v>obj_00b18</v>
      </c>
      <c r="U24" s="157" t="str">
        <f>_xll.qlRateHelperQuoteName(T24)</f>
        <v/>
      </c>
      <c r="V24" s="412">
        <f>_xll.qlRateHelperRate(T24,_xll.ohTrigger(Trigger,Trigger3M))</f>
        <v>3.96E-3</v>
      </c>
      <c r="W24" s="412" t="str">
        <f>IFERROR(_xll.qlFuturesRateHelperConvexityAdjustment(T24,Trigger),"--")</f>
        <v>--</v>
      </c>
      <c r="X24" s="158">
        <f>_xll.qlRateHelperEarliestDate(T24,Trigger)</f>
        <v>42138</v>
      </c>
      <c r="Y24" s="158">
        <f>_xll.qlRateHelperLatestDate(T24,Trigger)</f>
        <v>44330</v>
      </c>
      <c r="Z24" s="320">
        <v>3.9598110049347685E-3</v>
      </c>
      <c r="AD24" s="324"/>
      <c r="AY24" s="157" t="s">
        <v>211</v>
      </c>
      <c r="AZ24" s="158">
        <f>_xll.qlInterestRateIndexFixingDate(Currency&amp;"ibor"&amp;Tenor,BA24,Trigger)</f>
        <v>42166</v>
      </c>
      <c r="BA24" s="158">
        <f>_xll.qlCalendarAdvance(Calendar,BA23,AY24,"f",,Trigger)</f>
        <v>42170</v>
      </c>
      <c r="BB24" s="158">
        <f>_xll.qlInterestRateIndexMaturity(Currency&amp;"ibor"&amp;Tenor,BA24,Trigger)</f>
        <v>42262</v>
      </c>
      <c r="BC24" s="320">
        <f>_xll.qlIndexFixing($AC$5,AZ24,TRUE,_xll.ohTrigger(Trigger,Trigger3M))</f>
        <v>-8.1406011600801292E-5</v>
      </c>
      <c r="BD24" s="320">
        <f>_xll.qlIndexFixing($BE$1,AZ24,TRUE,_xll.ohTrigger(Trigger,Trigger3M))</f>
        <v>-3.139480634548898E-5</v>
      </c>
    </row>
    <row r="25" spans="1:56" s="137" customFormat="1" ht="11.25" customHeight="1" x14ac:dyDescent="0.2">
      <c r="A25" s="373" t="s">
        <v>250</v>
      </c>
      <c r="B25" s="157" t="s">
        <v>256</v>
      </c>
      <c r="C25" s="374" t="str">
        <v>M6</v>
      </c>
      <c r="D25" s="375" t="str">
        <v>M6</v>
      </c>
      <c r="E25" s="376" t="str">
        <f t="shared" si="14"/>
        <v>M6</v>
      </c>
      <c r="F25" s="409">
        <f>_xll.qlIMMdate(E25,ImportedDate,Trigger)</f>
        <v>42536</v>
      </c>
      <c r="G25" s="356" t="str">
        <f t="shared" si="15"/>
        <v>Euribor3M</v>
      </c>
      <c r="H25" s="439">
        <v>99.982500000000002</v>
      </c>
      <c r="I25" s="386">
        <f>Quote!AP25/100</f>
        <v>-2.5000000000000002E-6</v>
      </c>
      <c r="J25" s="387" t="str">
        <f t="shared" si="16"/>
        <v>EUR_CURVE_FUT3M_M6</v>
      </c>
      <c r="K25" s="377" t="str">
        <f>IFERROR(_xll.qlFuturesRateHelper(,IF(DataSelect="Reference",$H25,$J25),B25,$E25,$G25,$I25,Permanent,Trigger,ObjectOverwrite),"--")</f>
        <v>obj_00a21#0003</v>
      </c>
      <c r="L25" s="377" t="b">
        <f t="shared" si="17"/>
        <v>1</v>
      </c>
      <c r="M25" s="144"/>
      <c r="N25" s="414" t="str">
        <f t="shared" si="11"/>
        <v>SF</v>
      </c>
      <c r="O25" s="414" t="str">
        <f t="shared" si="12"/>
        <v>H7</v>
      </c>
      <c r="P25" s="418" t="str">
        <f t="shared" si="13"/>
        <v>obj_00854#0003</v>
      </c>
      <c r="Q25" s="157" t="b">
        <f t="shared" si="13"/>
        <v>1</v>
      </c>
      <c r="R25" s="415">
        <v>1</v>
      </c>
      <c r="S25" s="415">
        <v>1</v>
      </c>
      <c r="T25" s="157" t="str">
        <v>obj_00b05</v>
      </c>
      <c r="U25" s="157" t="str">
        <f>_xll.qlRateHelperQuoteName(T25)</f>
        <v/>
      </c>
      <c r="V25" s="412">
        <f>_xll.qlRateHelperRate(T25,_xll.ohTrigger(Trigger,Trigger3M))</f>
        <v>5.1500000000000001E-3</v>
      </c>
      <c r="W25" s="412" t="str">
        <f>IFERROR(_xll.qlFuturesRateHelperConvexityAdjustment(T25,Trigger),"--")</f>
        <v>--</v>
      </c>
      <c r="X25" s="158">
        <f>_xll.qlRateHelperEarliestDate(T25,Trigger)</f>
        <v>42138</v>
      </c>
      <c r="Y25" s="158">
        <f>_xll.qlRateHelperLatestDate(T25,Trigger)</f>
        <v>44697</v>
      </c>
      <c r="Z25" s="320">
        <v>5.1611879890769777E-3</v>
      </c>
      <c r="AD25" s="324"/>
      <c r="AY25" s="157" t="s">
        <v>211</v>
      </c>
      <c r="AZ25" s="158">
        <f>_xll.qlInterestRateIndexFixingDate(Currency&amp;"ibor"&amp;Tenor,BA25,Trigger)</f>
        <v>42167</v>
      </c>
      <c r="BA25" s="158">
        <f>_xll.qlCalendarAdvance(Calendar,BA24,AY25,"f",,Trigger)</f>
        <v>42171</v>
      </c>
      <c r="BB25" s="158">
        <f>_xll.qlInterestRateIndexMaturity(Currency&amp;"ibor"&amp;Tenor,BA25,Trigger)</f>
        <v>42263</v>
      </c>
      <c r="BC25" s="320">
        <f>_xll.qlIndexFixing($AC$5,AZ25,TRUE,_xll.ohTrigger(Trigger,Trigger3M))</f>
        <v>-8.0201665147366696E-5</v>
      </c>
      <c r="BD25" s="320">
        <f>_xll.qlIndexFixing($BE$1,AZ25,TRUE,_xll.ohTrigger(Trigger,Trigger3M))</f>
        <v>-2.8030992023617987E-5</v>
      </c>
    </row>
    <row r="26" spans="1:56" s="137" customFormat="1" ht="11.25" customHeight="1" x14ac:dyDescent="0.2">
      <c r="A26" s="373" t="s">
        <v>250</v>
      </c>
      <c r="B26" s="157" t="s">
        <v>256</v>
      </c>
      <c r="C26" s="374" t="str">
        <v>U6</v>
      </c>
      <c r="D26" s="375" t="str">
        <v>U6</v>
      </c>
      <c r="E26" s="376" t="str">
        <f t="shared" si="14"/>
        <v>U6</v>
      </c>
      <c r="F26" s="409">
        <f>_xll.qlIMMdate(E26,ImportedDate,Trigger)</f>
        <v>42634</v>
      </c>
      <c r="G26" s="356" t="str">
        <f t="shared" si="15"/>
        <v>Euribor3M</v>
      </c>
      <c r="H26" s="439">
        <v>99.962500000000006</v>
      </c>
      <c r="I26" s="386">
        <f>Quote!AP26/100</f>
        <v>0</v>
      </c>
      <c r="J26" s="387" t="str">
        <f t="shared" si="16"/>
        <v>EUR_CURVE_FUT3M_U6</v>
      </c>
      <c r="K26" s="377" t="str">
        <f>IFERROR(_xll.qlFuturesRateHelper(,IF(DataSelect="Reference",$H26,$J26),B26,$E26,$G26,$I26,Permanent,Trigger,ObjectOverwrite),"--")</f>
        <v>obj_00857#0003</v>
      </c>
      <c r="L26" s="377" t="b">
        <f t="shared" si="17"/>
        <v>1</v>
      </c>
      <c r="M26" s="144"/>
      <c r="N26" s="414" t="str">
        <f t="shared" si="11"/>
        <v>SF</v>
      </c>
      <c r="O26" s="414" t="e">
        <f t="shared" si="12"/>
        <v>#N/A</v>
      </c>
      <c r="P26" s="418" t="str">
        <f t="shared" si="13"/>
        <v>--</v>
      </c>
      <c r="Q26" s="157" t="b">
        <f t="shared" si="13"/>
        <v>0</v>
      </c>
      <c r="R26" s="415">
        <v>1</v>
      </c>
      <c r="S26" s="415">
        <v>1</v>
      </c>
      <c r="T26" s="157" t="str">
        <v>obj_00b10</v>
      </c>
      <c r="U26" s="157" t="str">
        <f>_xll.qlRateHelperQuoteName(T26)</f>
        <v/>
      </c>
      <c r="V26" s="412">
        <f>_xll.qlRateHelperRate(T26,_xll.ohTrigger(Trigger,Trigger3M))</f>
        <v>6.28E-3</v>
      </c>
      <c r="W26" s="412" t="str">
        <f>IFERROR(_xll.qlFuturesRateHelperConvexityAdjustment(T26,Trigger),"--")</f>
        <v>--</v>
      </c>
      <c r="X26" s="158">
        <f>_xll.qlRateHelperEarliestDate(T26,Trigger)</f>
        <v>42138</v>
      </c>
      <c r="Y26" s="158">
        <f>_xll.qlRateHelperLatestDate(T26,Trigger)</f>
        <v>45061</v>
      </c>
      <c r="Z26" s="320">
        <v>6.3081948984548492E-3</v>
      </c>
      <c r="AD26" s="324"/>
      <c r="AY26" s="157" t="s">
        <v>211</v>
      </c>
      <c r="AZ26" s="158">
        <f>_xll.qlInterestRateIndexFixingDate(Currency&amp;"ibor"&amp;Tenor,BA26,Trigger)</f>
        <v>42170</v>
      </c>
      <c r="BA26" s="158">
        <f>_xll.qlCalendarAdvance(Calendar,BA25,AY26,"f",,Trigger)</f>
        <v>42172</v>
      </c>
      <c r="BB26" s="158">
        <f>_xll.qlInterestRateIndexMaturity(Currency&amp;"ibor"&amp;Tenor,BA26,Trigger)</f>
        <v>42264</v>
      </c>
      <c r="BC26" s="320">
        <f>_xll.qlIndexFixing($AC$5,AZ26,TRUE,_xll.ohTrigger(Trigger,Trigger3M))</f>
        <v>-7.9017878426544143E-5</v>
      </c>
      <c r="BD26" s="320">
        <f>_xll.qlIndexFixing($BE$1,AZ26,TRUE,_xll.ohTrigger(Trigger,Trigger3M))</f>
        <v>-2.4999998880624538E-5</v>
      </c>
    </row>
    <row r="27" spans="1:56" s="137" customFormat="1" ht="11.25" customHeight="1" x14ac:dyDescent="0.2">
      <c r="A27" s="373" t="s">
        <v>250</v>
      </c>
      <c r="B27" s="157" t="s">
        <v>256</v>
      </c>
      <c r="C27" s="374" t="str">
        <v>Z6</v>
      </c>
      <c r="D27" s="375" t="str">
        <v>Z6</v>
      </c>
      <c r="E27" s="376" t="str">
        <f t="shared" si="14"/>
        <v>Z6</v>
      </c>
      <c r="F27" s="409">
        <f>_xll.qlIMMdate(E27,ImportedDate,Trigger)</f>
        <v>42725</v>
      </c>
      <c r="G27" s="356" t="str">
        <f t="shared" si="15"/>
        <v>Euribor3M</v>
      </c>
      <c r="H27" s="439">
        <v>99.932749999999999</v>
      </c>
      <c r="I27" s="386">
        <f>Quote!AP27/100</f>
        <v>0</v>
      </c>
      <c r="J27" s="387" t="str">
        <f t="shared" si="16"/>
        <v>EUR_CURVE_FUT3M_Z6</v>
      </c>
      <c r="K27" s="377" t="str">
        <f>IFERROR(_xll.qlFuturesRateHelper(,IF(DataSelect="Reference",$H27,$J27),B27,$E27,$G27,$I27,Permanent,Trigger,ObjectOverwrite),"--")</f>
        <v>obj_00a1f#0003</v>
      </c>
      <c r="L27" s="377" t="b">
        <f t="shared" si="17"/>
        <v>1</v>
      </c>
      <c r="M27" s="144"/>
      <c r="N27" s="419" t="str">
        <f t="shared" si="11"/>
        <v>SF</v>
      </c>
      <c r="O27" s="419" t="e">
        <f t="shared" si="12"/>
        <v>#N/A</v>
      </c>
      <c r="P27" s="420" t="str">
        <f t="shared" si="13"/>
        <v>--</v>
      </c>
      <c r="Q27" s="168" t="b">
        <f t="shared" si="13"/>
        <v>0</v>
      </c>
      <c r="R27" s="421">
        <v>1</v>
      </c>
      <c r="S27" s="421">
        <v>1</v>
      </c>
      <c r="T27" s="157" t="str">
        <v>obj_00af8</v>
      </c>
      <c r="U27" s="157" t="str">
        <f>_xll.qlRateHelperQuoteName(T27)</f>
        <v/>
      </c>
      <c r="V27" s="412">
        <f>_xll.qlRateHelperRate(T27,_xll.ohTrigger(Trigger,Trigger3M))</f>
        <v>7.3099999999999997E-3</v>
      </c>
      <c r="W27" s="412" t="str">
        <f>IFERROR(_xll.qlFuturesRateHelperConvexityAdjustment(T27,Trigger),"--")</f>
        <v>--</v>
      </c>
      <c r="X27" s="158">
        <f>_xll.qlRateHelperEarliestDate(T27,Trigger)</f>
        <v>42138</v>
      </c>
      <c r="Y27" s="158">
        <f>_xll.qlRateHelperLatestDate(T27,Trigger)</f>
        <v>45426</v>
      </c>
      <c r="Z27" s="320">
        <v>7.3574123762616917E-3</v>
      </c>
      <c r="AD27" s="324"/>
      <c r="AY27" s="157" t="s">
        <v>211</v>
      </c>
      <c r="AZ27" s="158">
        <f>_xll.qlInterestRateIndexFixingDate(Currency&amp;"ibor"&amp;Tenor,BA27,Trigger)</f>
        <v>42171</v>
      </c>
      <c r="BA27" s="158">
        <f>_xll.qlCalendarAdvance(Calendar,BA26,AY27,"f",,Trigger)</f>
        <v>42173</v>
      </c>
      <c r="BB27" s="158">
        <f>_xll.qlInterestRateIndexMaturity(Currency&amp;"ibor"&amp;Tenor,BA27,Trigger)</f>
        <v>42265</v>
      </c>
      <c r="BC27" s="320">
        <f>_xll.qlIndexFixing($AC$5,AZ27,TRUE,_xll.ohTrigger(Trigger,Trigger3M))</f>
        <v>-7.7854651456145461E-5</v>
      </c>
      <c r="BD27" s="320">
        <f>_xll.qlIndexFixing($BE$1,AZ27,TRUE,_xll.ohTrigger(Trigger,Trigger3M))</f>
        <v>-2.2312426413006534E-5</v>
      </c>
    </row>
    <row r="28" spans="1:56" s="137" customFormat="1" ht="11.25" customHeight="1" x14ac:dyDescent="0.2">
      <c r="A28" s="373" t="s">
        <v>250</v>
      </c>
      <c r="B28" s="157" t="s">
        <v>256</v>
      </c>
      <c r="C28" s="374" t="str">
        <v>H7</v>
      </c>
      <c r="D28" s="375" t="str">
        <v>H7</v>
      </c>
      <c r="E28" s="376" t="str">
        <f t="shared" si="14"/>
        <v>H7</v>
      </c>
      <c r="F28" s="409">
        <f>_xll.qlIMMdate(E28,ImportedDate,Trigger)</f>
        <v>42809</v>
      </c>
      <c r="G28" s="356" t="str">
        <f t="shared" si="15"/>
        <v>Euribor3M</v>
      </c>
      <c r="H28" s="439">
        <v>99.904250000000005</v>
      </c>
      <c r="I28" s="386">
        <f>Quote!AP28/100</f>
        <v>1.7500000000000002E-5</v>
      </c>
      <c r="J28" s="387" t="str">
        <f t="shared" si="16"/>
        <v>EUR_CURVE_FUT3M_H7</v>
      </c>
      <c r="K28" s="377" t="str">
        <f>IFERROR(_xll.qlFuturesRateHelper(,IF(DataSelect="Reference",$H28,$J28),B28,$E28,$G28,$I28,Permanent,Trigger,ObjectOverwrite),"--")</f>
        <v>obj_00854#0003</v>
      </c>
      <c r="L28" s="377" t="b">
        <f t="shared" si="17"/>
        <v>1</v>
      </c>
      <c r="M28" s="144"/>
      <c r="N28" s="414" t="str">
        <f t="shared" ref="N28:O28" si="18">A34</f>
        <v>SW</v>
      </c>
      <c r="O28" s="414" t="str">
        <f t="shared" si="18"/>
        <v>1Y</v>
      </c>
      <c r="P28" s="418" t="str">
        <f>K34</f>
        <v>obj_00b1b#0002</v>
      </c>
      <c r="Q28" s="414" t="b">
        <f>L34</f>
        <v>1</v>
      </c>
      <c r="R28" s="422">
        <v>1</v>
      </c>
      <c r="S28" s="422">
        <v>1</v>
      </c>
      <c r="T28" s="157" t="str">
        <v>obj_00af5</v>
      </c>
      <c r="U28" s="157" t="str">
        <f>_xll.qlRateHelperQuoteName(T28)</f>
        <v/>
      </c>
      <c r="V28" s="412">
        <f>_xll.qlRateHelperRate(T28,_xll.ohTrigger(Trigger,Trigger3M))</f>
        <v>8.1899999999999994E-3</v>
      </c>
      <c r="W28" s="412" t="str">
        <f>IFERROR(_xll.qlFuturesRateHelperConvexityAdjustment(T28,Trigger),"--")</f>
        <v>--</v>
      </c>
      <c r="X28" s="158">
        <f>_xll.qlRateHelperEarliestDate(T28,Trigger)</f>
        <v>42138</v>
      </c>
      <c r="Y28" s="158">
        <f>_xll.qlRateHelperLatestDate(T28,Trigger)</f>
        <v>45791</v>
      </c>
      <c r="Z28" s="320">
        <v>8.2603143766229459E-3</v>
      </c>
      <c r="AD28" s="324"/>
      <c r="AY28" s="157" t="s">
        <v>211</v>
      </c>
      <c r="AZ28" s="158">
        <f>_xll.qlInterestRateIndexFixingDate(Currency&amp;"ibor"&amp;Tenor,BA28,Trigger)</f>
        <v>42172</v>
      </c>
      <c r="BA28" s="158">
        <f>_xll.qlCalendarAdvance(Calendar,BA27,AY28,"f",,Trigger)</f>
        <v>42174</v>
      </c>
      <c r="BB28" s="158">
        <f>_xll.qlInterestRateIndexMaturity(Currency&amp;"ibor"&amp;Tenor,BA28,Trigger)</f>
        <v>42268</v>
      </c>
      <c r="BC28" s="320">
        <f>_xll.qlIndexFixing($AC$5,AZ28,TRUE,_xll.ohTrigger(Trigger,Trigger3M))</f>
        <v>-7.5865760666840408E-5</v>
      </c>
      <c r="BD28" s="320">
        <f>_xll.qlIndexFixing($BE$1,AZ28,TRUE,_xll.ohTrigger(Trigger,Trigger3M))</f>
        <v>-2.2928410717708143E-5</v>
      </c>
    </row>
    <row r="29" spans="1:56" s="137" customFormat="1" ht="11.25" customHeight="1" x14ac:dyDescent="0.2">
      <c r="A29" s="373" t="s">
        <v>250</v>
      </c>
      <c r="B29" s="157" t="s">
        <v>256</v>
      </c>
      <c r="C29" s="374" t="e">
        <v>#N/A</v>
      </c>
      <c r="D29" s="375" t="e">
        <v>#N/A</v>
      </c>
      <c r="E29" s="376" t="e">
        <f t="shared" si="14"/>
        <v>#N/A</v>
      </c>
      <c r="F29" s="409" t="e">
        <f>_xll.qlIMMdate(E29,ImportedDate,Trigger)</f>
        <v>#NUM!</v>
      </c>
      <c r="G29" s="356" t="str">
        <f t="shared" si="15"/>
        <v>Euribor3M</v>
      </c>
      <c r="H29" s="439" t="e">
        <v>#N/A</v>
      </c>
      <c r="I29" s="386">
        <f>Quote!AP29/100</f>
        <v>0</v>
      </c>
      <c r="J29" s="387" t="e">
        <f t="shared" si="16"/>
        <v>#N/A</v>
      </c>
      <c r="K29" s="377" t="str">
        <f>IFERROR(_xll.qlFuturesRateHelper(,IF(DataSelect="Reference",$H29,$J29),B29,$E29,$G29,$I29,Permanent,Trigger,ObjectOverwrite),"--")</f>
        <v>--</v>
      </c>
      <c r="L29" s="377" t="b">
        <f t="shared" si="17"/>
        <v>0</v>
      </c>
      <c r="M29" s="144"/>
      <c r="N29" s="414" t="str">
        <f t="shared" ref="N29:N92" si="19">A35</f>
        <v>SW</v>
      </c>
      <c r="O29" s="414" t="str">
        <f t="shared" ref="O29:O92" si="20">B35</f>
        <v>1Y3M</v>
      </c>
      <c r="P29" s="418" t="str">
        <f t="shared" ref="P29:Q29" si="21">K35</f>
        <v>obj_00b15#0002</v>
      </c>
      <c r="Q29" s="414" t="b">
        <f t="shared" si="21"/>
        <v>1</v>
      </c>
      <c r="R29" s="422">
        <v>1</v>
      </c>
      <c r="S29" s="422">
        <v>1</v>
      </c>
      <c r="T29" s="157" t="str">
        <v>obj_00afd</v>
      </c>
      <c r="U29" s="157" t="str">
        <f>_xll.qlRateHelperQuoteName(T29)</f>
        <v/>
      </c>
      <c r="V29" s="412">
        <f>_xll.qlRateHelperRate(T29,_xll.ohTrigger(Trigger,Trigger3M))</f>
        <v>8.9707816799999996E-3</v>
      </c>
      <c r="W29" s="412" t="str">
        <f>IFERROR(_xll.qlFuturesRateHelperConvexityAdjustment(T29,Trigger),"--")</f>
        <v>--</v>
      </c>
      <c r="X29" s="158">
        <f>_xll.qlRateHelperEarliestDate(T29,Trigger)</f>
        <v>42138</v>
      </c>
      <c r="Y29" s="158">
        <f>_xll.qlRateHelperLatestDate(T29,Trigger)</f>
        <v>46156</v>
      </c>
      <c r="Z29" s="320">
        <v>9.0655978976785616E-3</v>
      </c>
      <c r="AD29" s="324"/>
      <c r="AY29" s="157" t="s">
        <v>211</v>
      </c>
      <c r="AZ29" s="158">
        <f>_xll.qlInterestRateIndexFixingDate(Currency&amp;"ibor"&amp;Tenor,BA29,Trigger)</f>
        <v>42173</v>
      </c>
      <c r="BA29" s="158">
        <f>_xll.qlCalendarAdvance(Calendar,BA28,AY29,"f",,Trigger)</f>
        <v>42177</v>
      </c>
      <c r="BB29" s="158">
        <f>_xll.qlInterestRateIndexMaturity(Currency&amp;"ibor"&amp;Tenor,BA29,Trigger)</f>
        <v>42269</v>
      </c>
      <c r="BC29" s="320">
        <f>_xll.qlIndexFixing($AC$5,AZ29,TRUE,_xll.ohTrigger(Trigger,Trigger3M))</f>
        <v>-7.3407341441542897E-5</v>
      </c>
      <c r="BD29" s="320">
        <f>_xll.qlIndexFixing($BE$1,AZ29,TRUE,_xll.ohTrigger(Trigger,Trigger3M))</f>
        <v>-1.5112421987296049E-5</v>
      </c>
    </row>
    <row r="30" spans="1:56" s="137" customFormat="1" ht="11.25" customHeight="1" x14ac:dyDescent="0.2">
      <c r="A30" s="378" t="s">
        <v>250</v>
      </c>
      <c r="B30" s="168" t="s">
        <v>256</v>
      </c>
      <c r="C30" s="379" t="e">
        <v>#N/A</v>
      </c>
      <c r="D30" s="380" t="e">
        <v>#N/A</v>
      </c>
      <c r="E30" s="381" t="e">
        <f t="shared" si="14"/>
        <v>#N/A</v>
      </c>
      <c r="F30" s="410" t="e">
        <f>_xll.qlIMMdate(E30,ImportedDate,Trigger)</f>
        <v>#NUM!</v>
      </c>
      <c r="G30" s="362" t="str">
        <f t="shared" si="15"/>
        <v>Euribor3M</v>
      </c>
      <c r="H30" s="440" t="e">
        <v>#N/A</v>
      </c>
      <c r="I30" s="388">
        <f>Quote!AP30/100</f>
        <v>0</v>
      </c>
      <c r="J30" s="389" t="e">
        <f t="shared" si="16"/>
        <v>#N/A</v>
      </c>
      <c r="K30" s="382" t="str">
        <f>IFERROR(_xll.qlFuturesRateHelper(,IF(DataSelect="Reference",$H30,$J30),B30,$E30,$G30,$I30,Permanent,Trigger,ObjectOverwrite),"--")</f>
        <v>--</v>
      </c>
      <c r="L30" s="382" t="b">
        <f t="shared" si="17"/>
        <v>0</v>
      </c>
      <c r="M30" s="144"/>
      <c r="N30" s="414" t="str">
        <f t="shared" si="19"/>
        <v>SW</v>
      </c>
      <c r="O30" s="414" t="str">
        <f t="shared" si="20"/>
        <v>1Y6M</v>
      </c>
      <c r="P30" s="418" t="str">
        <f t="shared" ref="P30:Q30" si="22">K36</f>
        <v>obj_00b02#0002</v>
      </c>
      <c r="Q30" s="414" t="b">
        <f t="shared" si="22"/>
        <v>1</v>
      </c>
      <c r="R30" s="422">
        <v>1</v>
      </c>
      <c r="S30" s="422">
        <v>1</v>
      </c>
      <c r="T30" s="157" t="str">
        <v>obj_00b14</v>
      </c>
      <c r="U30" s="157" t="str">
        <f>_xll.qlRateHelperQuoteName(T30)</f>
        <v/>
      </c>
      <c r="V30" s="412">
        <f>_xll.qlRateHelperRate(T30,_xll.ohTrigger(Trigger,Trigger3M))</f>
        <v>9.6600000000000002E-3</v>
      </c>
      <c r="W30" s="412" t="str">
        <f>IFERROR(_xll.qlFuturesRateHelperConvexityAdjustment(T30,Trigger),"--")</f>
        <v>--</v>
      </c>
      <c r="X30" s="158">
        <f>_xll.qlRateHelperEarliestDate(T30,Trigger)</f>
        <v>42138</v>
      </c>
      <c r="Y30" s="158">
        <f>_xll.qlRateHelperLatestDate(T30,Trigger)</f>
        <v>46521</v>
      </c>
      <c r="Z30" s="320">
        <v>9.779928047678731E-3</v>
      </c>
      <c r="AD30" s="324"/>
      <c r="AY30" s="157" t="s">
        <v>211</v>
      </c>
      <c r="AZ30" s="158">
        <f>_xll.qlInterestRateIndexFixingDate(Currency&amp;"ibor"&amp;Tenor,BA30,Trigger)</f>
        <v>42174</v>
      </c>
      <c r="BA30" s="158">
        <f>_xll.qlCalendarAdvance(Calendar,BA29,AY30,"f",,Trigger)</f>
        <v>42178</v>
      </c>
      <c r="BB30" s="158">
        <f>_xll.qlInterestRateIndexMaturity(Currency&amp;"ibor"&amp;Tenor,BA30,Trigger)</f>
        <v>42270</v>
      </c>
      <c r="BC30" s="320">
        <f>_xll.qlIndexFixing($AC$5,AZ30,TRUE,_xll.ohTrigger(Trigger,Trigger3M))</f>
        <v>-7.2346913493047822E-5</v>
      </c>
      <c r="BD30" s="320">
        <f>_xll.qlIndexFixing($BE$1,AZ30,TRUE,_xll.ohTrigger(Trigger,Trigger3M))</f>
        <v>-1.4211159446611193E-5</v>
      </c>
    </row>
    <row r="31" spans="1:56" s="137" customFormat="1" ht="11.25" customHeight="1" x14ac:dyDescent="0.2">
      <c r="A31" s="145"/>
      <c r="B31" s="145"/>
      <c r="C31" s="145"/>
      <c r="D31" s="148"/>
      <c r="E31" s="147"/>
      <c r="F31" s="149"/>
      <c r="G31" s="145"/>
      <c r="H31" s="145"/>
      <c r="I31" s="145"/>
      <c r="J31" s="145"/>
      <c r="K31" s="145"/>
      <c r="L31" s="147"/>
      <c r="M31" s="144"/>
      <c r="N31" s="414" t="str">
        <f t="shared" si="19"/>
        <v>SW</v>
      </c>
      <c r="O31" s="414" t="str">
        <f t="shared" si="20"/>
        <v>1Y9M</v>
      </c>
      <c r="P31" s="418" t="str">
        <f t="shared" ref="P31:Q31" si="23">K37</f>
        <v>obj_00b18#0002</v>
      </c>
      <c r="Q31" s="414" t="b">
        <f t="shared" si="23"/>
        <v>1</v>
      </c>
      <c r="R31" s="422">
        <v>1</v>
      </c>
      <c r="S31" s="422">
        <v>1</v>
      </c>
      <c r="T31" s="157" t="str">
        <v>obj_00b0e</v>
      </c>
      <c r="U31" s="157" t="str">
        <f>_xll.qlRateHelperQuoteName(T31)</f>
        <v/>
      </c>
      <c r="V31" s="412">
        <f>_xll.qlRateHelperRate(T31,_xll.ohTrigger(Trigger,Trigger3M))</f>
        <v>1.024524196E-2</v>
      </c>
      <c r="W31" s="412" t="str">
        <f>IFERROR(_xll.qlFuturesRateHelperConvexityAdjustment(T31,Trigger),"--")</f>
        <v>--</v>
      </c>
      <c r="X31" s="158">
        <f>_xll.qlRateHelperEarliestDate(T31,Trigger)</f>
        <v>42138</v>
      </c>
      <c r="Y31" s="158">
        <f>_xll.qlRateHelperLatestDate(T31,Trigger)</f>
        <v>46888</v>
      </c>
      <c r="Z31" s="320">
        <v>1.0386415649282279E-2</v>
      </c>
      <c r="AD31" s="324"/>
      <c r="AY31" s="157" t="s">
        <v>211</v>
      </c>
      <c r="AZ31" s="158">
        <f>_xll.qlInterestRateIndexFixingDate(Currency&amp;"ibor"&amp;Tenor,BA31,Trigger)</f>
        <v>42177</v>
      </c>
      <c r="BA31" s="158">
        <f>_xll.qlCalendarAdvance(Calendar,BA30,AY31,"f",,Trigger)</f>
        <v>42179</v>
      </c>
      <c r="BB31" s="158">
        <f>_xll.qlInterestRateIndexMaturity(Currency&amp;"ibor"&amp;Tenor,BA31,Trigger)</f>
        <v>42271</v>
      </c>
      <c r="BC31" s="320">
        <f>_xll.qlIndexFixing($AC$5,AZ31,TRUE,_xll.ohTrigger(Trigger,Trigger3M))</f>
        <v>-7.1307045399241062E-5</v>
      </c>
      <c r="BD31" s="320">
        <f>_xll.qlIndexFixing($BE$1,AZ31,TRUE,_xll.ohTrigger(Trigger,Trigger3M))</f>
        <v>-1.36676634171254E-5</v>
      </c>
    </row>
    <row r="32" spans="1:56" s="137" customFormat="1" ht="11.25" customHeight="1" x14ac:dyDescent="0.2">
      <c r="A32" s="145"/>
      <c r="B32" s="145"/>
      <c r="C32" s="145"/>
      <c r="D32" s="145"/>
      <c r="E32" s="145"/>
      <c r="F32" s="145"/>
      <c r="G32" s="145"/>
      <c r="H32" s="143"/>
      <c r="I32" s="117" t="s">
        <v>9</v>
      </c>
      <c r="J32" s="117"/>
      <c r="K32" s="3" t="str">
        <f>_xll.qlEuribor(,Tenor,,,Trigger)</f>
        <v>obj_00811#0003</v>
      </c>
      <c r="M32" s="144"/>
      <c r="N32" s="414" t="str">
        <f t="shared" si="19"/>
        <v>SW</v>
      </c>
      <c r="O32" s="414" t="str">
        <f t="shared" si="20"/>
        <v>2Y</v>
      </c>
      <c r="P32" s="418" t="str">
        <f t="shared" ref="P32:Q32" si="24">K38</f>
        <v>obj_00b05#0002</v>
      </c>
      <c r="Q32" s="414" t="b">
        <f t="shared" si="24"/>
        <v>1</v>
      </c>
      <c r="R32" s="422">
        <v>1</v>
      </c>
      <c r="S32" s="422">
        <v>1</v>
      </c>
      <c r="T32" s="157" t="str">
        <v>obj_00b04</v>
      </c>
      <c r="U32" s="157" t="str">
        <f>_xll.qlRateHelperQuoteName(T32)</f>
        <v/>
      </c>
      <c r="V32" s="412">
        <f>_xll.qlRateHelperRate(T32,_xll.ohTrigger(Trigger,Trigger3M))</f>
        <v>1.074522912E-2</v>
      </c>
      <c r="W32" s="412" t="str">
        <f>IFERROR(_xll.qlFuturesRateHelperConvexityAdjustment(T32,Trigger),"--")</f>
        <v>--</v>
      </c>
      <c r="X32" s="158">
        <f>_xll.qlRateHelperEarliestDate(T32,Trigger)</f>
        <v>42138</v>
      </c>
      <c r="Y32" s="158">
        <f>_xll.qlRateHelperLatestDate(T32,Trigger)</f>
        <v>47252</v>
      </c>
      <c r="Z32" s="320">
        <v>1.0907997770709582E-2</v>
      </c>
      <c r="AD32" s="324"/>
      <c r="AY32" s="157" t="s">
        <v>211</v>
      </c>
      <c r="AZ32" s="158">
        <f>_xll.qlInterestRateIndexFixingDate(Currency&amp;"ibor"&amp;Tenor,BA32,Trigger)</f>
        <v>42178</v>
      </c>
      <c r="BA32" s="158">
        <f>_xll.qlCalendarAdvance(Calendar,BA31,AY32,"f",,Trigger)</f>
        <v>42180</v>
      </c>
      <c r="BB32" s="158">
        <f>_xll.qlInterestRateIndexMaturity(Currency&amp;"ibor"&amp;Tenor,BA32,Trigger)</f>
        <v>42272</v>
      </c>
      <c r="BC32" s="320">
        <f>_xll.qlIndexFixing($AC$5,AZ32,TRUE,_xll.ohTrigger(Trigger,Trigger3M))</f>
        <v>-7.0287737178803311E-5</v>
      </c>
      <c r="BD32" s="320">
        <f>_xll.qlIndexFixing($BE$1,AZ32,TRUE,_xll.ohTrigger(Trigger,Trigger3M))</f>
        <v>-1.3477971537964475E-5</v>
      </c>
    </row>
    <row r="33" spans="1:56" s="137" customFormat="1" ht="11.25" customHeight="1" x14ac:dyDescent="0.2">
      <c r="A33" s="117" t="s">
        <v>18</v>
      </c>
      <c r="B33" s="117" t="s">
        <v>244</v>
      </c>
      <c r="C33" s="117" t="s">
        <v>245</v>
      </c>
      <c r="D33" s="117" t="s">
        <v>57</v>
      </c>
      <c r="E33" s="117" t="s">
        <v>257</v>
      </c>
      <c r="F33" s="117" t="s">
        <v>261</v>
      </c>
      <c r="G33" s="117" t="s">
        <v>12</v>
      </c>
      <c r="H33" s="117" t="s">
        <v>262</v>
      </c>
      <c r="I33" s="117" t="s">
        <v>259</v>
      </c>
      <c r="J33" s="117" t="s">
        <v>260</v>
      </c>
      <c r="K33" s="117" t="s">
        <v>44</v>
      </c>
      <c r="L33" s="117" t="s">
        <v>48</v>
      </c>
      <c r="N33" s="414" t="str">
        <f t="shared" si="19"/>
        <v>SW</v>
      </c>
      <c r="O33" s="414" t="str">
        <f t="shared" si="20"/>
        <v>2Y3M</v>
      </c>
      <c r="P33" s="418" t="str">
        <f t="shared" ref="P33:Q33" si="25">K39</f>
        <v>obj_00b10#0002</v>
      </c>
      <c r="Q33" s="414" t="b">
        <f t="shared" si="25"/>
        <v>1</v>
      </c>
      <c r="R33" s="422">
        <v>1</v>
      </c>
      <c r="S33" s="422">
        <v>1</v>
      </c>
      <c r="T33" s="157" t="str">
        <v>obj_00b0a</v>
      </c>
      <c r="U33" s="157" t="str">
        <f>_xll.qlRateHelperQuoteName(T33)</f>
        <v/>
      </c>
      <c r="V33" s="412">
        <f>_xll.qlRateHelperRate(T33,_xll.ohTrigger(Trigger,Trigger3M))</f>
        <v>1.1169999999999999E-2</v>
      </c>
      <c r="W33" s="412" t="str">
        <f>IFERROR(_xll.qlFuturesRateHelperConvexityAdjustment(T33,Trigger),"--")</f>
        <v>--</v>
      </c>
      <c r="X33" s="158">
        <f>_xll.qlRateHelperEarliestDate(T33,Trigger)</f>
        <v>42138</v>
      </c>
      <c r="Y33" s="158">
        <f>_xll.qlRateHelperLatestDate(T33,Trigger)</f>
        <v>47617</v>
      </c>
      <c r="Z33" s="320">
        <v>1.1351912973299374E-2</v>
      </c>
      <c r="AD33" s="324"/>
      <c r="AY33" s="157" t="s">
        <v>211</v>
      </c>
      <c r="AZ33" s="158">
        <f>_xll.qlInterestRateIndexFixingDate(Currency&amp;"ibor"&amp;Tenor,BA33,Trigger)</f>
        <v>42179</v>
      </c>
      <c r="BA33" s="158">
        <f>_xll.qlCalendarAdvance(Calendar,BA32,AY33,"f",,Trigger)</f>
        <v>42181</v>
      </c>
      <c r="BB33" s="158">
        <f>_xll.qlInterestRateIndexMaturity(Currency&amp;"ibor"&amp;Tenor,BA33,Trigger)</f>
        <v>42275</v>
      </c>
      <c r="BC33" s="320">
        <f>_xll.qlIndexFixing($AC$5,AZ33,TRUE,_xll.ohTrigger(Trigger,Trigger3M))</f>
        <v>-6.8429606629201819E-5</v>
      </c>
      <c r="BD33" s="320">
        <f>_xll.qlIndexFixing($BE$1,AZ33,TRUE,_xll.ohTrigger(Trigger,Trigger3M))</f>
        <v>-1.7639837511961226E-5</v>
      </c>
    </row>
    <row r="34" spans="1:56" s="137" customFormat="1" ht="11.25" customHeight="1" x14ac:dyDescent="0.2">
      <c r="A34" s="353" t="s">
        <v>251</v>
      </c>
      <c r="B34" s="391" t="str">
        <f t="array" ref="B34:B99">_xll.ohFilter(Quote!Q4:Q102,Quote!P4:P102="SW")</f>
        <v>1Y</v>
      </c>
      <c r="C34" s="352" t="str">
        <f t="array" ref="C34:C99">_xll.ohFilter(PastedValue!E2:E62,PastedValue!A2:A62="Sw")</f>
        <v>3Y</v>
      </c>
      <c r="D34" s="352" t="str">
        <f>IF(DataSelect="Reference",$C34,$B34)</f>
        <v>3Y</v>
      </c>
      <c r="E34" s="401" t="s">
        <v>14</v>
      </c>
      <c r="F34" s="395" t="s">
        <v>15</v>
      </c>
      <c r="G34" s="352" t="s">
        <v>16</v>
      </c>
      <c r="H34" s="395" t="s">
        <v>17</v>
      </c>
      <c r="I34" s="396">
        <f t="array" ref="I34:I99">_xll.ohFilter(PastedValue!H2:H74,PastedValue!A2:A74="Sw")/100</f>
        <v>8.1999999999999998E-4</v>
      </c>
      <c r="J34" s="396" t="str">
        <f t="shared" ref="J34:J65" si="26">Currency&amp;"_CURVE_"&amp;Tenor&amp;"_"&amp;$B34</f>
        <v>EUR_CURVE_3M_1Y</v>
      </c>
      <c r="K34" s="397" t="str">
        <f>IFERROR(_xll.qlSwapRateHelper2(,IF(DataSelect="Reference",$I34,J34),,$D34,Calendar,$G34,$F34,$H34,$K$32,0,E34,Discounting,Permanent,_xll.ohTrigger(Trigger,DataSelect),ObjectOverwrite),"--")</f>
        <v>obj_00b1b#0002</v>
      </c>
      <c r="L34" s="349" t="b">
        <f>IF(K34="--",FALSE,TRUE)</f>
        <v>1</v>
      </c>
      <c r="N34" s="414" t="str">
        <f t="shared" si="19"/>
        <v>SW</v>
      </c>
      <c r="O34" s="414" t="str">
        <f t="shared" si="20"/>
        <v>2Y6M</v>
      </c>
      <c r="P34" s="418" t="str">
        <f t="shared" ref="P34:Q34" si="27">K40</f>
        <v>obj_00af8#0002</v>
      </c>
      <c r="Q34" s="414" t="b">
        <f t="shared" si="27"/>
        <v>1</v>
      </c>
      <c r="R34" s="422">
        <v>1</v>
      </c>
      <c r="S34" s="422">
        <v>1</v>
      </c>
      <c r="T34" s="157" t="str">
        <v>obj_00b1e</v>
      </c>
      <c r="U34" s="157" t="str">
        <f>_xll.qlRateHelperQuoteName(T34)</f>
        <v/>
      </c>
      <c r="V34" s="412">
        <f>_xll.qlRateHelperRate(T34,_xll.ohTrigger(Trigger,Trigger3M))</f>
        <v>1.1528690330000001E-2</v>
      </c>
      <c r="W34" s="412" t="str">
        <f>IFERROR(_xll.qlFuturesRateHelperConvexityAdjustment(T34,Trigger),"--")</f>
        <v>--</v>
      </c>
      <c r="X34" s="158">
        <f>_xll.qlRateHelperEarliestDate(T34,Trigger)</f>
        <v>42138</v>
      </c>
      <c r="Y34" s="158">
        <f>_xll.qlRateHelperLatestDate(T34,Trigger)</f>
        <v>47982</v>
      </c>
      <c r="Z34" s="320">
        <v>1.1727029224672985E-2</v>
      </c>
      <c r="AD34" s="324"/>
      <c r="AY34" s="157" t="s">
        <v>211</v>
      </c>
      <c r="AZ34" s="158">
        <f>_xll.qlInterestRateIndexFixingDate(Currency&amp;"ibor"&amp;Tenor,BA34,Trigger)</f>
        <v>42180</v>
      </c>
      <c r="BA34" s="158">
        <f>_xll.qlCalendarAdvance(Calendar,BA33,AY34,"f",,Trigger)</f>
        <v>42184</v>
      </c>
      <c r="BB34" s="158">
        <f>_xll.qlInterestRateIndexMaturity(Currency&amp;"ibor"&amp;Tenor,BA34,Trigger)</f>
        <v>42276</v>
      </c>
      <c r="BC34" s="320">
        <f>_xll.qlIndexFixing($AC$5,AZ34,TRUE,_xll.ohTrigger(Trigger,Trigger3M))</f>
        <v>-6.6416103330068239E-5</v>
      </c>
      <c r="BD34" s="320">
        <f>_xll.qlIndexFixing($BE$1,AZ34,TRUE,_xll.ohTrigger(Trigger,Trigger3M))</f>
        <v>-1.6116040287066756E-5</v>
      </c>
    </row>
    <row r="35" spans="1:56" s="137" customFormat="1" ht="11.25" customHeight="1" x14ac:dyDescent="0.2">
      <c r="A35" s="359" t="s">
        <v>251</v>
      </c>
      <c r="B35" s="392" t="str">
        <v>1Y3M</v>
      </c>
      <c r="C35" s="358" t="str">
        <v>4Y</v>
      </c>
      <c r="D35" s="358" t="str">
        <f t="shared" ref="D35:D65" si="28">IF(DataSelect="Reference",$C35,$B35)</f>
        <v>4Y</v>
      </c>
      <c r="E35" s="358" t="s">
        <v>14</v>
      </c>
      <c r="F35" s="398" t="s">
        <v>15</v>
      </c>
      <c r="G35" s="358" t="s">
        <v>16</v>
      </c>
      <c r="H35" s="398" t="s">
        <v>17</v>
      </c>
      <c r="I35" s="399">
        <v>1.7100000000000001E-3</v>
      </c>
      <c r="J35" s="399" t="str">
        <f t="shared" si="26"/>
        <v>EUR_CURVE_3M_1Y3M</v>
      </c>
      <c r="K35" s="400" t="str">
        <f>IFERROR(_xll.qlSwapRateHelper2(,IF(DataSelect="Reference",$I35,J35),,$D35,Calendar,$G35,$F35,$H35,$K$32,0,E35,Discounting,Permanent,_xll.ohTrigger(Trigger,DataSelect),ObjectOverwrite),"--")</f>
        <v>obj_00b15#0002</v>
      </c>
      <c r="L35" s="355" t="b">
        <f t="shared" ref="L35:L98" si="29">IF(K35="--",FALSE,TRUE)</f>
        <v>1</v>
      </c>
      <c r="N35" s="414" t="str">
        <f t="shared" si="19"/>
        <v>SW</v>
      </c>
      <c r="O35" s="414" t="str">
        <f t="shared" si="20"/>
        <v>2Y9M</v>
      </c>
      <c r="P35" s="418" t="str">
        <f t="shared" ref="P35:Q35" si="30">K41</f>
        <v>obj_00af5#0002</v>
      </c>
      <c r="Q35" s="414" t="b">
        <f t="shared" si="30"/>
        <v>1</v>
      </c>
      <c r="R35" s="422">
        <v>1</v>
      </c>
      <c r="S35" s="422">
        <v>1</v>
      </c>
      <c r="T35" s="157" t="str">
        <v>obj_00b07</v>
      </c>
      <c r="U35" s="157" t="str">
        <f>_xll.qlRateHelperQuoteName(T35)</f>
        <v/>
      </c>
      <c r="V35" s="412">
        <f>_xll.qlRateHelperRate(T35,_xll.ohTrigger(Trigger,Trigger3M))</f>
        <v>1.183315211E-2</v>
      </c>
      <c r="W35" s="412" t="str">
        <f>IFERROR(_xll.qlFuturesRateHelperConvexityAdjustment(T35,Trigger),"--")</f>
        <v>--</v>
      </c>
      <c r="X35" s="158">
        <f>_xll.qlRateHelperEarliestDate(T35,Trigger)</f>
        <v>42138</v>
      </c>
      <c r="Y35" s="158">
        <f>_xll.qlRateHelperLatestDate(T35,Trigger)</f>
        <v>48348</v>
      </c>
      <c r="Z35" s="320">
        <v>1.204346347566569E-2</v>
      </c>
      <c r="AD35" s="324"/>
      <c r="AY35" s="157" t="s">
        <v>211</v>
      </c>
      <c r="AZ35" s="158">
        <f>_xll.qlInterestRateIndexFixingDate(Currency&amp;"ibor"&amp;Tenor,BA35,Trigger)</f>
        <v>42181</v>
      </c>
      <c r="BA35" s="158">
        <f>_xll.qlCalendarAdvance(Calendar,BA34,AY35,"f",,Trigger)</f>
        <v>42185</v>
      </c>
      <c r="BB35" s="158">
        <f>_xll.qlInterestRateIndexMaturity(Currency&amp;"ibor"&amp;Tenor,BA35,Trigger)</f>
        <v>42277</v>
      </c>
      <c r="BC35" s="320">
        <f>_xll.qlIndexFixing($AC$5,AZ35,TRUE,_xll.ohTrigger(Trigger,Trigger3M))</f>
        <v>-6.5499594703250679E-5</v>
      </c>
      <c r="BD35" s="320">
        <f>_xll.qlIndexFixing($BE$1,AZ35,TRUE,_xll.ohTrigger(Trigger,Trigger3M))</f>
        <v>-1.7573975853687909E-5</v>
      </c>
    </row>
    <row r="36" spans="1:56" s="137" customFormat="1" ht="11.25" customHeight="1" x14ac:dyDescent="0.2">
      <c r="A36" s="359" t="s">
        <v>251</v>
      </c>
      <c r="B36" s="392" t="str">
        <v>1Y6M</v>
      </c>
      <c r="C36" s="358" t="str">
        <v>5Y</v>
      </c>
      <c r="D36" s="358" t="str">
        <f t="shared" si="28"/>
        <v>5Y</v>
      </c>
      <c r="E36" s="358" t="s">
        <v>14</v>
      </c>
      <c r="F36" s="398" t="s">
        <v>15</v>
      </c>
      <c r="G36" s="358" t="s">
        <v>16</v>
      </c>
      <c r="H36" s="398" t="s">
        <v>17</v>
      </c>
      <c r="I36" s="399">
        <v>2.7800000000000004E-3</v>
      </c>
      <c r="J36" s="399" t="str">
        <f t="shared" si="26"/>
        <v>EUR_CURVE_3M_1Y6M</v>
      </c>
      <c r="K36" s="400" t="str">
        <f>IFERROR(_xll.qlSwapRateHelper2(,IF(DataSelect="Reference",$I36,J36),,$D36,Calendar,$G36,$F36,$H36,$K$32,0,E36,Discounting,Permanent,_xll.ohTrigger(Trigger,DataSelect),ObjectOverwrite),"--")</f>
        <v>obj_00b02#0002</v>
      </c>
      <c r="L36" s="355" t="b">
        <f t="shared" si="29"/>
        <v>1</v>
      </c>
      <c r="N36" s="414" t="str">
        <f t="shared" si="19"/>
        <v>SW</v>
      </c>
      <c r="O36" s="414" t="str">
        <f t="shared" si="20"/>
        <v>3Y</v>
      </c>
      <c r="P36" s="418" t="str">
        <f t="shared" ref="P36:Q36" si="31">K42</f>
        <v>obj_00afd#0002</v>
      </c>
      <c r="Q36" s="414" t="b">
        <f t="shared" si="31"/>
        <v>1</v>
      </c>
      <c r="R36" s="422">
        <v>1</v>
      </c>
      <c r="S36" s="422">
        <v>1</v>
      </c>
      <c r="T36" s="157" t="str">
        <v>obj_00b0b</v>
      </c>
      <c r="U36" s="157" t="str">
        <f>_xll.qlRateHelperQuoteName(T36)</f>
        <v/>
      </c>
      <c r="V36" s="412">
        <f>_xll.qlRateHelperRate(T36,_xll.ohTrigger(Trigger,Trigger3M))</f>
        <v>1.207921508E-2</v>
      </c>
      <c r="W36" s="412" t="str">
        <f>IFERROR(_xll.qlFuturesRateHelperConvexityAdjustment(T36,Trigger),"--")</f>
        <v>--</v>
      </c>
      <c r="X36" s="158">
        <f>_xll.qlRateHelperEarliestDate(T36,Trigger)</f>
        <v>42138</v>
      </c>
      <c r="Y36" s="158">
        <f>_xll.qlRateHelperLatestDate(T36,Trigger)</f>
        <v>48715</v>
      </c>
      <c r="Z36" s="320">
        <v>1.2299709685682768E-2</v>
      </c>
      <c r="AD36" s="324"/>
      <c r="AY36" s="157" t="s">
        <v>211</v>
      </c>
      <c r="AZ36" s="158">
        <f>_xll.qlInterestRateIndexFixingDate(Currency&amp;"ibor"&amp;Tenor,BA36,Trigger)</f>
        <v>42184</v>
      </c>
      <c r="BA36" s="158">
        <f>_xll.qlCalendarAdvance(Calendar,BA35,AY36,"f",,Trigger)</f>
        <v>42186</v>
      </c>
      <c r="BB36" s="158">
        <f>_xll.qlInterestRateIndexMaturity(Currency&amp;"ibor"&amp;Tenor,BA36,Trigger)</f>
        <v>42278</v>
      </c>
      <c r="BC36" s="320">
        <f>_xll.qlIndexFixing($AC$5,AZ36,TRUE,_xll.ohTrigger(Trigger,Trigger3M))</f>
        <v>-6.4603646041033513E-5</v>
      </c>
      <c r="BD36" s="320">
        <f>_xll.qlIndexFixing($BE$1,AZ36,TRUE,_xll.ohTrigger(Trigger,Trigger3M))</f>
        <v>1.0511335841560364E-4</v>
      </c>
    </row>
    <row r="37" spans="1:56" s="137" customFormat="1" ht="11.25" customHeight="1" x14ac:dyDescent="0.2">
      <c r="A37" s="359" t="s">
        <v>251</v>
      </c>
      <c r="B37" s="392" t="str">
        <v>1Y9M</v>
      </c>
      <c r="C37" s="358" t="str">
        <v>6Y</v>
      </c>
      <c r="D37" s="358" t="str">
        <f t="shared" si="28"/>
        <v>6Y</v>
      </c>
      <c r="E37" s="358" t="s">
        <v>14</v>
      </c>
      <c r="F37" s="398" t="s">
        <v>15</v>
      </c>
      <c r="G37" s="358" t="s">
        <v>16</v>
      </c>
      <c r="H37" s="398" t="s">
        <v>17</v>
      </c>
      <c r="I37" s="399">
        <v>3.96E-3</v>
      </c>
      <c r="J37" s="399" t="str">
        <f t="shared" si="26"/>
        <v>EUR_CURVE_3M_1Y9M</v>
      </c>
      <c r="K37" s="400" t="str">
        <f>IFERROR(_xll.qlSwapRateHelper2(,IF(DataSelect="Reference",$I37,J37),,$D37,Calendar,$G37,$F37,$H37,$K$32,0,E37,Discounting,Permanent,_xll.ohTrigger(Trigger,DataSelect),ObjectOverwrite),"--")</f>
        <v>obj_00b18#0002</v>
      </c>
      <c r="L37" s="355" t="b">
        <f t="shared" si="29"/>
        <v>1</v>
      </c>
      <c r="N37" s="414" t="str">
        <f t="shared" si="19"/>
        <v>SW</v>
      </c>
      <c r="O37" s="414" t="str">
        <f t="shared" si="20"/>
        <v>4Y</v>
      </c>
      <c r="P37" s="418" t="str">
        <f t="shared" ref="P37:Q37" si="32">K43</f>
        <v>obj_00b14#0002</v>
      </c>
      <c r="Q37" s="414" t="b">
        <f t="shared" si="32"/>
        <v>1</v>
      </c>
      <c r="R37" s="422">
        <v>1</v>
      </c>
      <c r="S37" s="422">
        <v>1</v>
      </c>
      <c r="T37" s="157" t="str">
        <v>obj_00aff</v>
      </c>
      <c r="U37" s="157" t="str">
        <f>_xll.qlRateHelperQuoteName(T37)</f>
        <v/>
      </c>
      <c r="V37" s="412">
        <f>_xll.qlRateHelperRate(T37,_xll.ohTrigger(Trigger,Trigger3M))</f>
        <v>1.2280581960000002E-2</v>
      </c>
      <c r="W37" s="412" t="str">
        <f>IFERROR(_xll.qlFuturesRateHelperConvexityAdjustment(T37,Trigger),"--")</f>
        <v>--</v>
      </c>
      <c r="X37" s="158">
        <f>_xll.qlRateHelperEarliestDate(T37,Trigger)</f>
        <v>42138</v>
      </c>
      <c r="Y37" s="158">
        <f>_xll.qlRateHelperLatestDate(T37,Trigger)</f>
        <v>49079</v>
      </c>
      <c r="Z37" s="320">
        <v>1.250845115917165E-2</v>
      </c>
      <c r="AD37" s="324"/>
      <c r="AY37" s="157" t="s">
        <v>211</v>
      </c>
      <c r="AZ37" s="158">
        <f>_xll.qlInterestRateIndexFixingDate(Currency&amp;"ibor"&amp;Tenor,BA37,Trigger)</f>
        <v>42185</v>
      </c>
      <c r="BA37" s="158">
        <f>_xll.qlCalendarAdvance(Calendar,BA36,AY37,"f",,Trigger)</f>
        <v>42187</v>
      </c>
      <c r="BB37" s="158">
        <f>_xll.qlInterestRateIndexMaturity(Currency&amp;"ibor"&amp;Tenor,BA37,Trigger)</f>
        <v>42279</v>
      </c>
      <c r="BC37" s="320">
        <f>_xll.qlIndexFixing($AC$5,AZ37,TRUE,_xll.ohTrigger(Trigger,Trigger3M))</f>
        <v>-6.3728257356015347E-5</v>
      </c>
      <c r="BD37" s="320">
        <f>_xll.qlIndexFixing($BE$1,AZ37,TRUE,_xll.ohTrigger(Trigger,Trigger3M))</f>
        <v>1.0308600142636007E-4</v>
      </c>
    </row>
    <row r="38" spans="1:56" s="137" customFormat="1" ht="11.25" customHeight="1" x14ac:dyDescent="0.2">
      <c r="A38" s="359" t="s">
        <v>251</v>
      </c>
      <c r="B38" s="392" t="str">
        <v>2Y</v>
      </c>
      <c r="C38" s="358" t="str">
        <v>7Y</v>
      </c>
      <c r="D38" s="358" t="str">
        <f t="shared" si="28"/>
        <v>7Y</v>
      </c>
      <c r="E38" s="358" t="s">
        <v>14</v>
      </c>
      <c r="F38" s="398" t="s">
        <v>15</v>
      </c>
      <c r="G38" s="358" t="s">
        <v>16</v>
      </c>
      <c r="H38" s="398" t="s">
        <v>17</v>
      </c>
      <c r="I38" s="399">
        <v>5.1500000000000001E-3</v>
      </c>
      <c r="J38" s="399" t="str">
        <f t="shared" si="26"/>
        <v>EUR_CURVE_3M_2Y</v>
      </c>
      <c r="K38" s="400" t="str">
        <f>IFERROR(_xll.qlSwapRateHelper2(,IF(DataSelect="Reference",$I38,J38),,$D38,Calendar,$G38,$F38,$H38,$K$32,0,E38,Discounting,Permanent,_xll.ohTrigger(Trigger,DataSelect),ObjectOverwrite),"--")</f>
        <v>obj_00b05#0002</v>
      </c>
      <c r="L38" s="355" t="b">
        <f t="shared" si="29"/>
        <v>1</v>
      </c>
      <c r="N38" s="414" t="str">
        <f t="shared" si="19"/>
        <v>SW</v>
      </c>
      <c r="O38" s="414" t="str">
        <f t="shared" si="20"/>
        <v>5Y</v>
      </c>
      <c r="P38" s="418" t="str">
        <f t="shared" ref="P38:Q38" si="33">K44</f>
        <v>obj_00b0e#0002</v>
      </c>
      <c r="Q38" s="414" t="b">
        <f t="shared" si="33"/>
        <v>1</v>
      </c>
      <c r="R38" s="422">
        <v>1</v>
      </c>
      <c r="S38" s="422">
        <v>1</v>
      </c>
      <c r="T38" s="157" t="str">
        <v>obj_00b1c</v>
      </c>
      <c r="U38" s="157" t="str">
        <f>_xll.qlRateHelperQuoteName(T38)</f>
        <v/>
      </c>
      <c r="V38" s="412">
        <f>_xll.qlRateHelperRate(T38,_xll.ohTrigger(Trigger,Trigger3M))</f>
        <v>1.244E-2</v>
      </c>
      <c r="W38" s="412" t="str">
        <f>IFERROR(_xll.qlFuturesRateHelperConvexityAdjustment(T38,Trigger),"--")</f>
        <v>--</v>
      </c>
      <c r="X38" s="158">
        <f>_xll.qlRateHelperEarliestDate(T38,Trigger)</f>
        <v>42138</v>
      </c>
      <c r="Y38" s="158">
        <f>_xll.qlRateHelperLatestDate(T38,Trigger)</f>
        <v>49443</v>
      </c>
      <c r="Z38" s="320">
        <v>1.2671994427421052E-2</v>
      </c>
      <c r="AD38" s="324"/>
      <c r="AY38" s="157" t="s">
        <v>211</v>
      </c>
      <c r="AZ38" s="158">
        <f>_xll.qlInterestRateIndexFixingDate(Currency&amp;"ibor"&amp;Tenor,BA38,Trigger)</f>
        <v>42186</v>
      </c>
      <c r="BA38" s="158">
        <f>_xll.qlCalendarAdvance(Calendar,BA37,AY38,"f",,Trigger)</f>
        <v>42188</v>
      </c>
      <c r="BB38" s="158">
        <f>_xll.qlInterestRateIndexMaturity(Currency&amp;"ibor"&amp;Tenor,BA38,Trigger)</f>
        <v>42282</v>
      </c>
      <c r="BC38" s="320">
        <f>_xll.qlIndexFixing($AC$5,AZ38,TRUE,_xll.ohTrigger(Trigger,Trigger3M))</f>
        <v>-6.197945225518172E-5</v>
      </c>
      <c r="BD38" s="320">
        <f>_xll.qlIndexFixing($BE$1,AZ38,TRUE,_xll.ohTrigger(Trigger,Trigger3M))</f>
        <v>9.3453524501091337E-5</v>
      </c>
    </row>
    <row r="39" spans="1:56" s="137" customFormat="1" ht="11.25" customHeight="1" x14ac:dyDescent="0.2">
      <c r="A39" s="359" t="s">
        <v>251</v>
      </c>
      <c r="B39" s="392" t="str">
        <v>2Y3M</v>
      </c>
      <c r="C39" s="358" t="str">
        <v>8Y</v>
      </c>
      <c r="D39" s="358" t="str">
        <f t="shared" si="28"/>
        <v>8Y</v>
      </c>
      <c r="E39" s="358" t="s">
        <v>14</v>
      </c>
      <c r="F39" s="398" t="s">
        <v>15</v>
      </c>
      <c r="G39" s="358" t="s">
        <v>16</v>
      </c>
      <c r="H39" s="398" t="s">
        <v>17</v>
      </c>
      <c r="I39" s="399">
        <v>6.28E-3</v>
      </c>
      <c r="J39" s="399" t="str">
        <f t="shared" si="26"/>
        <v>EUR_CURVE_3M_2Y3M</v>
      </c>
      <c r="K39" s="400" t="str">
        <f>IFERROR(_xll.qlSwapRateHelper2(,IF(DataSelect="Reference",$I39,J39),,$D39,Calendar,$G39,$F39,$H39,$K$32,0,E39,Discounting,Permanent,_xll.ohTrigger(Trigger,DataSelect),ObjectOverwrite),"--")</f>
        <v>obj_00b10#0002</v>
      </c>
      <c r="L39" s="355" t="b">
        <f t="shared" si="29"/>
        <v>1</v>
      </c>
      <c r="N39" s="414" t="str">
        <f t="shared" si="19"/>
        <v>SW</v>
      </c>
      <c r="O39" s="414" t="str">
        <f t="shared" si="20"/>
        <v>6Y</v>
      </c>
      <c r="P39" s="418" t="str">
        <f t="shared" ref="P39:Q39" si="34">K45</f>
        <v>obj_00b04#0002</v>
      </c>
      <c r="Q39" s="414" t="b">
        <f t="shared" si="34"/>
        <v>1</v>
      </c>
      <c r="R39" s="422">
        <v>1</v>
      </c>
      <c r="S39" s="422">
        <v>1</v>
      </c>
      <c r="T39" s="157" t="str">
        <v>obj_00b19</v>
      </c>
      <c r="U39" s="157" t="str">
        <f>_xll.qlRateHelperQuoteName(T39)</f>
        <v/>
      </c>
      <c r="V39" s="412">
        <f>_xll.qlRateHelperRate(T39,_xll.ohTrigger(Trigger,Trigger3M))</f>
        <v>1.2563281379999999E-2</v>
      </c>
      <c r="W39" s="412" t="str">
        <f>IFERROR(_xll.qlFuturesRateHelperConvexityAdjustment(T39,Trigger),"--")</f>
        <v>--</v>
      </c>
      <c r="X39" s="158">
        <f>_xll.qlRateHelperEarliestDate(T39,Trigger)</f>
        <v>42138</v>
      </c>
      <c r="Y39" s="158">
        <f>_xll.qlRateHelperLatestDate(T39,Trigger)</f>
        <v>49809</v>
      </c>
      <c r="Z39" s="320">
        <v>1.27947526538026E-2</v>
      </c>
      <c r="AD39" s="324"/>
      <c r="AY39" s="157" t="s">
        <v>211</v>
      </c>
      <c r="AZ39" s="158">
        <f>_xll.qlInterestRateIndexFixingDate(Currency&amp;"ibor"&amp;Tenor,BA39,Trigger)</f>
        <v>42187</v>
      </c>
      <c r="BA39" s="158">
        <f>_xll.qlCalendarAdvance(Calendar,BA38,AY39,"f",,Trigger)</f>
        <v>42191</v>
      </c>
      <c r="BB39" s="158">
        <f>_xll.qlInterestRateIndexMaturity(Currency&amp;"ibor"&amp;Tenor,BA39,Trigger)</f>
        <v>42283</v>
      </c>
      <c r="BC39" s="320">
        <f>_xll.qlIndexFixing($AC$5,AZ39,TRUE,_xll.ohTrigger(Trigger,Trigger3M))</f>
        <v>-6.0432302665536717E-5</v>
      </c>
      <c r="BD39" s="320">
        <f>_xll.qlIndexFixing($BE$1,AZ39,TRUE,_xll.ohTrigger(Trigger,Trigger3M))</f>
        <v>9.2600513238208634E-5</v>
      </c>
    </row>
    <row r="40" spans="1:56" s="137" customFormat="1" ht="11.25" customHeight="1" x14ac:dyDescent="0.2">
      <c r="A40" s="359" t="s">
        <v>251</v>
      </c>
      <c r="B40" s="392" t="str">
        <v>2Y6M</v>
      </c>
      <c r="C40" s="358" t="str">
        <v>9Y</v>
      </c>
      <c r="D40" s="358" t="str">
        <f t="shared" si="28"/>
        <v>9Y</v>
      </c>
      <c r="E40" s="358" t="s">
        <v>14</v>
      </c>
      <c r="F40" s="398" t="s">
        <v>15</v>
      </c>
      <c r="G40" s="358" t="s">
        <v>16</v>
      </c>
      <c r="H40" s="398" t="s">
        <v>17</v>
      </c>
      <c r="I40" s="399">
        <v>7.3099999999999997E-3</v>
      </c>
      <c r="J40" s="399" t="str">
        <f t="shared" si="26"/>
        <v>EUR_CURVE_3M_2Y6M</v>
      </c>
      <c r="K40" s="400" t="str">
        <f>IFERROR(_xll.qlSwapRateHelper2(,IF(DataSelect="Reference",$I40,J40),,$D40,Calendar,$G40,$F40,$H40,$K$32,0,E40,Discounting,Permanent,_xll.ohTrigger(Trigger,DataSelect),ObjectOverwrite),"--")</f>
        <v>obj_00af8#0002</v>
      </c>
      <c r="L40" s="355" t="b">
        <f t="shared" si="29"/>
        <v>1</v>
      </c>
      <c r="N40" s="414" t="str">
        <f t="shared" si="19"/>
        <v>SW</v>
      </c>
      <c r="O40" s="414" t="str">
        <f t="shared" si="20"/>
        <v>7Y</v>
      </c>
      <c r="P40" s="418" t="str">
        <f t="shared" ref="P40:Q40" si="35">K46</f>
        <v>obj_00b0a#0002</v>
      </c>
      <c r="Q40" s="414" t="b">
        <f t="shared" si="35"/>
        <v>1</v>
      </c>
      <c r="R40" s="422">
        <v>1</v>
      </c>
      <c r="S40" s="422">
        <v>1</v>
      </c>
      <c r="T40" s="157" t="str">
        <v>obj_00b03</v>
      </c>
      <c r="U40" s="157" t="str">
        <f>_xll.qlRateHelperQuoteName(T40)</f>
        <v/>
      </c>
      <c r="V40" s="412">
        <f>_xll.qlRateHelperRate(T40,_xll.ohTrigger(Trigger,Trigger3M))</f>
        <v>1.265592858E-2</v>
      </c>
      <c r="W40" s="412" t="str">
        <f>IFERROR(_xll.qlFuturesRateHelperConvexityAdjustment(T40,Trigger),"--")</f>
        <v>--</v>
      </c>
      <c r="X40" s="158">
        <f>_xll.qlRateHelperEarliestDate(T40,Trigger)</f>
        <v>42138</v>
      </c>
      <c r="Y40" s="158">
        <f>_xll.qlRateHelperLatestDate(T40,Trigger)</f>
        <v>50174</v>
      </c>
      <c r="Z40" s="320">
        <v>1.2885956401851917E-2</v>
      </c>
      <c r="AD40" s="324"/>
      <c r="AY40" s="157" t="s">
        <v>211</v>
      </c>
      <c r="AZ40" s="158">
        <f>_xll.qlInterestRateIndexFixingDate(Currency&amp;"ibor"&amp;Tenor,BA40,Trigger)</f>
        <v>42188</v>
      </c>
      <c r="BA40" s="158">
        <f>_xll.qlCalendarAdvance(Calendar,BA39,AY40,"f",,Trigger)</f>
        <v>42192</v>
      </c>
      <c r="BB40" s="158">
        <f>_xll.qlInterestRateIndexMaturity(Currency&amp;"ibor"&amp;Tenor,BA40,Trigger)</f>
        <v>42284</v>
      </c>
      <c r="BC40" s="320">
        <f>_xll.qlIndexFixing($AC$5,AZ40,TRUE,_xll.ohTrigger(Trigger,Trigger3M))</f>
        <v>-5.9659714068960319E-5</v>
      </c>
      <c r="BD40" s="320">
        <f>_xll.qlIndexFixing($BE$1,AZ40,TRUE,_xll.ohTrigger(Trigger,Trigger3M))</f>
        <v>8.9497876013678251E-5</v>
      </c>
    </row>
    <row r="41" spans="1:56" s="137" customFormat="1" ht="11.25" customHeight="1" x14ac:dyDescent="0.2">
      <c r="A41" s="359" t="s">
        <v>251</v>
      </c>
      <c r="B41" s="392" t="str">
        <v>2Y9M</v>
      </c>
      <c r="C41" s="358" t="str">
        <v>10Y</v>
      </c>
      <c r="D41" s="358" t="str">
        <f t="shared" si="28"/>
        <v>10Y</v>
      </c>
      <c r="E41" s="358" t="s">
        <v>14</v>
      </c>
      <c r="F41" s="398" t="s">
        <v>15</v>
      </c>
      <c r="G41" s="358" t="s">
        <v>16</v>
      </c>
      <c r="H41" s="398" t="s">
        <v>17</v>
      </c>
      <c r="I41" s="399">
        <v>8.1899999999999994E-3</v>
      </c>
      <c r="J41" s="399" t="str">
        <f t="shared" si="26"/>
        <v>EUR_CURVE_3M_2Y9M</v>
      </c>
      <c r="K41" s="400" t="str">
        <f>IFERROR(_xll.qlSwapRateHelper2(,IF(DataSelect="Reference",$I41,J41),,$D41,Calendar,$G41,$F41,$H41,$K$32,0,E41,Discounting,Permanent,_xll.ohTrigger(Trigger,DataSelect),ObjectOverwrite),"--")</f>
        <v>obj_00af5#0002</v>
      </c>
      <c r="L41" s="355" t="b">
        <f t="shared" si="29"/>
        <v>1</v>
      </c>
      <c r="N41" s="414" t="str">
        <f t="shared" si="19"/>
        <v>SW</v>
      </c>
      <c r="O41" s="414" t="str">
        <f t="shared" si="20"/>
        <v>8Y</v>
      </c>
      <c r="P41" s="418" t="str">
        <f t="shared" ref="P41:Q41" si="36">K47</f>
        <v>obj_00b1e#0002</v>
      </c>
      <c r="Q41" s="414" t="b">
        <f t="shared" si="36"/>
        <v>1</v>
      </c>
      <c r="R41" s="422">
        <v>1</v>
      </c>
      <c r="S41" s="422">
        <v>1</v>
      </c>
      <c r="T41" s="157" t="str">
        <v>obj_00b16</v>
      </c>
      <c r="U41" s="157" t="str">
        <f>_xll.qlRateHelperQuoteName(T41)</f>
        <v/>
      </c>
      <c r="V41" s="412">
        <f>_xll.qlRateHelperRate(T41,_xll.ohTrigger(Trigger,Trigger3M))</f>
        <v>1.2728728179999999E-2</v>
      </c>
      <c r="W41" s="412" t="str">
        <f>IFERROR(_xll.qlFuturesRateHelperConvexityAdjustment(T41,Trigger),"--")</f>
        <v>--</v>
      </c>
      <c r="X41" s="158">
        <f>_xll.qlRateHelperEarliestDate(T41,Trigger)</f>
        <v>42138</v>
      </c>
      <c r="Y41" s="158">
        <f>_xll.qlRateHelperLatestDate(T41,Trigger)</f>
        <v>50539</v>
      </c>
      <c r="Z41" s="320">
        <v>1.2955818246417807E-2</v>
      </c>
      <c r="AD41" s="324"/>
      <c r="AY41" s="157" t="s">
        <v>211</v>
      </c>
      <c r="AZ41" s="158">
        <f>_xll.qlInterestRateIndexFixingDate(Currency&amp;"ibor"&amp;Tenor,BA41,Trigger)</f>
        <v>42191</v>
      </c>
      <c r="BA41" s="158">
        <f>_xll.qlCalendarAdvance(Calendar,BA40,AY41,"f",,Trigger)</f>
        <v>42193</v>
      </c>
      <c r="BB41" s="158">
        <f>_xll.qlInterestRateIndexMaturity(Currency&amp;"ibor"&amp;Tenor,BA41,Trigger)</f>
        <v>42285</v>
      </c>
      <c r="BC41" s="320">
        <f>_xll.qlIndexFixing($AC$5,AZ41,TRUE,_xll.ohTrigger(Trigger,Trigger3M))</f>
        <v>-5.8907685529084539E-5</v>
      </c>
      <c r="BD41" s="320">
        <f>_xll.qlIndexFixing($BE$1,AZ41,TRUE,_xll.ohTrigger(Trigger,Trigger3M))</f>
        <v>8.6254028172904213E-5</v>
      </c>
    </row>
    <row r="42" spans="1:56" s="137" customFormat="1" ht="11.25" customHeight="1" x14ac:dyDescent="0.2">
      <c r="A42" s="359" t="s">
        <v>251</v>
      </c>
      <c r="B42" s="392" t="str">
        <v>3Y</v>
      </c>
      <c r="C42" s="358" t="str">
        <v>11Y</v>
      </c>
      <c r="D42" s="358" t="str">
        <f t="shared" si="28"/>
        <v>11Y</v>
      </c>
      <c r="E42" s="358" t="s">
        <v>14</v>
      </c>
      <c r="F42" s="398" t="s">
        <v>15</v>
      </c>
      <c r="G42" s="358" t="s">
        <v>16</v>
      </c>
      <c r="H42" s="398" t="s">
        <v>17</v>
      </c>
      <c r="I42" s="399">
        <v>8.9707816799999996E-3</v>
      </c>
      <c r="J42" s="399" t="str">
        <f t="shared" si="26"/>
        <v>EUR_CURVE_3M_3Y</v>
      </c>
      <c r="K42" s="400" t="str">
        <f>IFERROR(_xll.qlSwapRateHelper2(,IF(DataSelect="Reference",$I42,J42),,$D42,Calendar,$G42,$F42,$H42,$K$32,0,E42,Discounting,Permanent,_xll.ohTrigger(Trigger,DataSelect),ObjectOverwrite),"--")</f>
        <v>obj_00afd#0002</v>
      </c>
      <c r="L42" s="355" t="b">
        <f t="shared" si="29"/>
        <v>1</v>
      </c>
      <c r="N42" s="414" t="str">
        <f t="shared" si="19"/>
        <v>SW</v>
      </c>
      <c r="O42" s="414" t="str">
        <f t="shared" si="20"/>
        <v>9Y</v>
      </c>
      <c r="P42" s="418" t="str">
        <f t="shared" ref="P42:Q42" si="37">K48</f>
        <v>obj_00b07#0002</v>
      </c>
      <c r="Q42" s="414" t="b">
        <f t="shared" si="37"/>
        <v>1</v>
      </c>
      <c r="R42" s="422">
        <v>1</v>
      </c>
      <c r="S42" s="422">
        <v>1</v>
      </c>
      <c r="T42" s="157" t="str">
        <v>obj_00af9</v>
      </c>
      <c r="U42" s="157" t="str">
        <f>_xll.qlRateHelperQuoteName(T42)</f>
        <v/>
      </c>
      <c r="V42" s="412">
        <f>_xll.qlRateHelperRate(T42,_xll.ohTrigger(Trigger,Trigger3M))</f>
        <v>1.2786645999999999E-2</v>
      </c>
      <c r="W42" s="412" t="str">
        <f>IFERROR(_xll.qlFuturesRateHelperConvexityAdjustment(T42,Trigger),"--")</f>
        <v>--</v>
      </c>
      <c r="X42" s="158">
        <f>_xll.qlRateHelperEarliestDate(T42,Trigger)</f>
        <v>42138</v>
      </c>
      <c r="Y42" s="158">
        <f>_xll.qlRateHelperLatestDate(T42,Trigger)</f>
        <v>50906</v>
      </c>
      <c r="Z42" s="320">
        <v>1.3009683484280884E-2</v>
      </c>
      <c r="AD42" s="324"/>
      <c r="AY42" s="157" t="s">
        <v>211</v>
      </c>
      <c r="AZ42" s="158">
        <f>_xll.qlInterestRateIndexFixingDate(Currency&amp;"ibor"&amp;Tenor,BA42,Trigger)</f>
        <v>42192</v>
      </c>
      <c r="BA42" s="158">
        <f>_xll.qlCalendarAdvance(Calendar,BA41,AY42,"f",,Trigger)</f>
        <v>42194</v>
      </c>
      <c r="BB42" s="158">
        <f>_xll.qlInterestRateIndexMaturity(Currency&amp;"ibor"&amp;Tenor,BA42,Trigger)</f>
        <v>42286</v>
      </c>
      <c r="BC42" s="320">
        <f>_xll.qlIndexFixing($AC$5,AZ42,TRUE,_xll.ohTrigger(Trigger,Trigger3M))</f>
        <v>-5.8176217056770269E-5</v>
      </c>
      <c r="BD42" s="320">
        <f>_xll.qlIndexFixing($BE$1,AZ42,TRUE,_xll.ohTrigger(Trigger,Trigger3M))</f>
        <v>8.289771514279488E-5</v>
      </c>
    </row>
    <row r="43" spans="1:56" s="137" customFormat="1" ht="11.25" customHeight="1" x14ac:dyDescent="0.2">
      <c r="A43" s="359" t="s">
        <v>251</v>
      </c>
      <c r="B43" s="392" t="str">
        <v>4Y</v>
      </c>
      <c r="C43" s="358" t="str">
        <v>12Y</v>
      </c>
      <c r="D43" s="358" t="str">
        <f t="shared" si="28"/>
        <v>12Y</v>
      </c>
      <c r="E43" s="358" t="s">
        <v>14</v>
      </c>
      <c r="F43" s="398" t="s">
        <v>15</v>
      </c>
      <c r="G43" s="358" t="s">
        <v>16</v>
      </c>
      <c r="H43" s="398" t="s">
        <v>17</v>
      </c>
      <c r="I43" s="399">
        <v>9.6600000000000002E-3</v>
      </c>
      <c r="J43" s="399" t="str">
        <f t="shared" si="26"/>
        <v>EUR_CURVE_3M_4Y</v>
      </c>
      <c r="K43" s="400" t="str">
        <f>IFERROR(_xll.qlSwapRateHelper2(,IF(DataSelect="Reference",$I43,J43),,$D43,Calendar,$G43,$F43,$H43,$K$32,0,E43,Discounting,Permanent,_xll.ohTrigger(Trigger,DataSelect),ObjectOverwrite),"--")</f>
        <v>obj_00b14#0002</v>
      </c>
      <c r="L43" s="355" t="b">
        <f t="shared" si="29"/>
        <v>1</v>
      </c>
      <c r="N43" s="414" t="str">
        <f t="shared" si="19"/>
        <v>SW</v>
      </c>
      <c r="O43" s="414" t="str">
        <f t="shared" si="20"/>
        <v>10Y</v>
      </c>
      <c r="P43" s="418" t="str">
        <f t="shared" ref="P43:Q43" si="38">K49</f>
        <v>obj_00b0b#0002</v>
      </c>
      <c r="Q43" s="414" t="b">
        <f t="shared" si="38"/>
        <v>1</v>
      </c>
      <c r="R43" s="422">
        <v>1</v>
      </c>
      <c r="S43" s="422">
        <v>1</v>
      </c>
      <c r="T43" s="157" t="str">
        <v>obj_00b0f</v>
      </c>
      <c r="U43" s="157" t="str">
        <f>_xll.qlRateHelperQuoteName(T43)</f>
        <v/>
      </c>
      <c r="V43" s="412">
        <f>_xll.qlRateHelperRate(T43,_xll.ohTrigger(Trigger,Trigger3M))</f>
        <v>1.2840000000000001E-2</v>
      </c>
      <c r="W43" s="412" t="str">
        <f>IFERROR(_xll.qlFuturesRateHelperConvexityAdjustment(T43,Trigger),"--")</f>
        <v>--</v>
      </c>
      <c r="X43" s="158">
        <f>_xll.qlRateHelperEarliestDate(T43,Trigger)</f>
        <v>42138</v>
      </c>
      <c r="Y43" s="158">
        <f>_xll.qlRateHelperLatestDate(T43,Trigger)</f>
        <v>51270</v>
      </c>
      <c r="Z43" s="320">
        <v>1.3057935917644311E-2</v>
      </c>
      <c r="AD43" s="324"/>
      <c r="AY43" s="157" t="s">
        <v>211</v>
      </c>
      <c r="AZ43" s="158">
        <f>_xll.qlInterestRateIndexFixingDate(Currency&amp;"ibor"&amp;Tenor,BA43,Trigger)</f>
        <v>42193</v>
      </c>
      <c r="BA43" s="158">
        <f>_xll.qlCalendarAdvance(Calendar,BA42,AY43,"f",,Trigger)</f>
        <v>42195</v>
      </c>
      <c r="BB43" s="158">
        <f>_xll.qlInterestRateIndexMaturity(Currency&amp;"ibor"&amp;Tenor,BA43,Trigger)</f>
        <v>42289</v>
      </c>
      <c r="BC43" s="320">
        <f>_xll.qlIndexFixing($AC$5,AZ43,TRUE,_xll.ohTrigger(Trigger,Trigger3M))</f>
        <v>-5.6515302527602738E-5</v>
      </c>
      <c r="BD43" s="320">
        <f>_xll.qlIndexFixing($BE$1,AZ43,TRUE,_xll.ohTrigger(Trigger,Trigger3M))</f>
        <v>7.1694903068821066E-5</v>
      </c>
    </row>
    <row r="44" spans="1:56" s="137" customFormat="1" ht="11.25" customHeight="1" x14ac:dyDescent="0.2">
      <c r="A44" s="359" t="s">
        <v>251</v>
      </c>
      <c r="B44" s="392" t="str">
        <v>5Y</v>
      </c>
      <c r="C44" s="358" t="str">
        <v>13Y</v>
      </c>
      <c r="D44" s="358" t="str">
        <f t="shared" si="28"/>
        <v>13Y</v>
      </c>
      <c r="E44" s="358" t="s">
        <v>14</v>
      </c>
      <c r="F44" s="398" t="s">
        <v>15</v>
      </c>
      <c r="G44" s="358" t="s">
        <v>16</v>
      </c>
      <c r="H44" s="398" t="s">
        <v>17</v>
      </c>
      <c r="I44" s="399">
        <v>1.024524196E-2</v>
      </c>
      <c r="J44" s="399" t="str">
        <f t="shared" si="26"/>
        <v>EUR_CURVE_3M_5Y</v>
      </c>
      <c r="K44" s="400" t="str">
        <f>IFERROR(_xll.qlSwapRateHelper2(,IF(DataSelect="Reference",$I44,J44),,$D44,Calendar,$G44,$F44,$H44,$K$32,0,E44,Discounting,Permanent,_xll.ohTrigger(Trigger,DataSelect),ObjectOverwrite),"--")</f>
        <v>obj_00b0e#0002</v>
      </c>
      <c r="L44" s="355" t="b">
        <f t="shared" si="29"/>
        <v>1</v>
      </c>
      <c r="N44" s="414" t="str">
        <f t="shared" si="19"/>
        <v>SW</v>
      </c>
      <c r="O44" s="414" t="str">
        <f t="shared" si="20"/>
        <v>11Y</v>
      </c>
      <c r="P44" s="418" t="str">
        <f t="shared" ref="P44:Q44" si="39">K50</f>
        <v>obj_00aff#0002</v>
      </c>
      <c r="Q44" s="414" t="b">
        <f t="shared" si="39"/>
        <v>1</v>
      </c>
      <c r="R44" s="422">
        <v>1</v>
      </c>
      <c r="S44" s="422">
        <v>1</v>
      </c>
      <c r="T44" s="157" t="str">
        <v>obj_00b06</v>
      </c>
      <c r="U44" s="157" t="str">
        <f>_xll.qlRateHelperQuoteName(T44)</f>
        <v/>
      </c>
      <c r="V44" s="412">
        <f>_xll.qlRateHelperRate(T44,_xll.ohTrigger(Trigger,Trigger3M))</f>
        <v>1.288925657E-2</v>
      </c>
      <c r="W44" s="412" t="str">
        <f>IFERROR(_xll.qlFuturesRateHelperConvexityAdjustment(T44,Trigger),"--")</f>
        <v>--</v>
      </c>
      <c r="X44" s="158">
        <f>_xll.qlRateHelperEarliestDate(T44,Trigger)</f>
        <v>42138</v>
      </c>
      <c r="Y44" s="158">
        <f>_xll.qlRateHelperLatestDate(T44,Trigger)</f>
        <v>51635</v>
      </c>
      <c r="Z44" s="320">
        <v>1.3103762685752614E-2</v>
      </c>
      <c r="AD44" s="324"/>
      <c r="AY44" s="157" t="s">
        <v>211</v>
      </c>
      <c r="AZ44" s="158">
        <f>_xll.qlInterestRateIndexFixingDate(Currency&amp;"ibor"&amp;Tenor,BA44,Trigger)</f>
        <v>42194</v>
      </c>
      <c r="BA44" s="158">
        <f>_xll.qlCalendarAdvance(Calendar,BA43,AY44,"f",,Trigger)</f>
        <v>42198</v>
      </c>
      <c r="BB44" s="158">
        <f>_xll.qlInterestRateIndexMaturity(Currency&amp;"ibor"&amp;Tenor,BA44,Trigger)</f>
        <v>42290</v>
      </c>
      <c r="BC44" s="320">
        <f>_xll.qlIndexFixing($AC$5,AZ44,TRUE,_xll.ohTrigger(Trigger,Trigger3M))</f>
        <v>-5.5455944068165585E-5</v>
      </c>
      <c r="BD44" s="320">
        <f>_xll.qlIndexFixing($BE$1,AZ44,TRUE,_xll.ohTrigger(Trigger,Trigger3M))</f>
        <v>6.8984672475272532E-5</v>
      </c>
    </row>
    <row r="45" spans="1:56" s="137" customFormat="1" ht="11.25" customHeight="1" x14ac:dyDescent="0.2">
      <c r="A45" s="359" t="s">
        <v>251</v>
      </c>
      <c r="B45" s="392" t="str">
        <v>6Y</v>
      </c>
      <c r="C45" s="358" t="str">
        <v>14Y</v>
      </c>
      <c r="D45" s="358" t="str">
        <f t="shared" si="28"/>
        <v>14Y</v>
      </c>
      <c r="E45" s="358" t="s">
        <v>14</v>
      </c>
      <c r="F45" s="398" t="s">
        <v>15</v>
      </c>
      <c r="G45" s="358" t="s">
        <v>16</v>
      </c>
      <c r="H45" s="398" t="s">
        <v>17</v>
      </c>
      <c r="I45" s="399">
        <v>1.074522912E-2</v>
      </c>
      <c r="J45" s="399" t="str">
        <f t="shared" si="26"/>
        <v>EUR_CURVE_3M_6Y</v>
      </c>
      <c r="K45" s="400" t="str">
        <f>IFERROR(_xll.qlSwapRateHelper2(,IF(DataSelect="Reference",$I45,J45),,$D45,Calendar,$G45,$F45,$H45,$K$32,0,E45,Discounting,Permanent,_xll.ohTrigger(Trigger,DataSelect),ObjectOverwrite),"--")</f>
        <v>obj_00b04#0002</v>
      </c>
      <c r="L45" s="355" t="b">
        <f t="shared" si="29"/>
        <v>1</v>
      </c>
      <c r="N45" s="414" t="str">
        <f t="shared" si="19"/>
        <v>SW</v>
      </c>
      <c r="O45" s="414" t="str">
        <f t="shared" si="20"/>
        <v>12Y</v>
      </c>
      <c r="P45" s="418" t="str">
        <f t="shared" ref="P45:Q45" si="40">K51</f>
        <v>obj_00b1c#0002</v>
      </c>
      <c r="Q45" s="414" t="b">
        <f t="shared" si="40"/>
        <v>1</v>
      </c>
      <c r="R45" s="422">
        <v>1</v>
      </c>
      <c r="S45" s="422">
        <v>1</v>
      </c>
      <c r="T45" s="157" t="str">
        <v>obj_00b09</v>
      </c>
      <c r="U45" s="157" t="str">
        <f>_xll.qlRateHelperQuoteName(T45)</f>
        <v/>
      </c>
      <c r="V45" s="412">
        <f>_xll.qlRateHelperRate(T45,_xll.ohTrigger(Trigger,Trigger3M))</f>
        <v>1.2937109739999999E-2</v>
      </c>
      <c r="W45" s="412" t="str">
        <f>IFERROR(_xll.qlFuturesRateHelperConvexityAdjustment(T45,Trigger),"--")</f>
        <v>--</v>
      </c>
      <c r="X45" s="158">
        <f>_xll.qlRateHelperEarliestDate(T45,Trigger)</f>
        <v>42138</v>
      </c>
      <c r="Y45" s="158">
        <f>_xll.qlRateHelperLatestDate(T45,Trigger)</f>
        <v>52000</v>
      </c>
      <c r="Z45" s="320">
        <v>1.3148762647692252E-2</v>
      </c>
      <c r="AD45" s="324"/>
      <c r="AY45" s="157" t="s">
        <v>211</v>
      </c>
      <c r="AZ45" s="158">
        <f>_xll.qlInterestRateIndexFixingDate(Currency&amp;"ibor"&amp;Tenor,BA45,Trigger)</f>
        <v>42195</v>
      </c>
      <c r="BA45" s="158">
        <f>_xll.qlCalendarAdvance(Calendar,BA44,AY45,"f",,Trigger)</f>
        <v>42199</v>
      </c>
      <c r="BB45" s="158">
        <f>_xll.qlInterestRateIndexMaturity(Currency&amp;"ibor"&amp;Tenor,BA45,Trigger)</f>
        <v>42291</v>
      </c>
      <c r="BC45" s="320">
        <f>_xll.qlIndexFixing($AC$5,AZ45,TRUE,_xll.ohTrigger(Trigger,Trigger3M))</f>
        <v>-5.482727609961303E-5</v>
      </c>
      <c r="BD45" s="320">
        <f>_xll.qlIndexFixing($BE$1,AZ45,TRUE,_xll.ohTrigger(Trigger,Trigger3M))</f>
        <v>6.5559167514717132E-5</v>
      </c>
    </row>
    <row r="46" spans="1:56" s="137" customFormat="1" ht="11.25" customHeight="1" x14ac:dyDescent="0.2">
      <c r="A46" s="359" t="s">
        <v>251</v>
      </c>
      <c r="B46" s="392" t="str">
        <v>7Y</v>
      </c>
      <c r="C46" s="358" t="str">
        <v>15Y</v>
      </c>
      <c r="D46" s="358" t="str">
        <f t="shared" si="28"/>
        <v>15Y</v>
      </c>
      <c r="E46" s="358" t="s">
        <v>14</v>
      </c>
      <c r="F46" s="398" t="s">
        <v>15</v>
      </c>
      <c r="G46" s="358" t="s">
        <v>16</v>
      </c>
      <c r="H46" s="398" t="s">
        <v>17</v>
      </c>
      <c r="I46" s="399">
        <v>1.1169999999999999E-2</v>
      </c>
      <c r="J46" s="399" t="str">
        <f t="shared" si="26"/>
        <v>EUR_CURVE_3M_7Y</v>
      </c>
      <c r="K46" s="400" t="str">
        <f>IFERROR(_xll.qlSwapRateHelper2(,IF(DataSelect="Reference",$I46,J46),,$D46,Calendar,$G46,$F46,$H46,$K$32,0,E46,Discounting,Permanent,_xll.ohTrigger(Trigger,DataSelect),ObjectOverwrite),"--")</f>
        <v>obj_00b0a#0002</v>
      </c>
      <c r="L46" s="355" t="b">
        <f t="shared" si="29"/>
        <v>1</v>
      </c>
      <c r="N46" s="414" t="str">
        <f t="shared" si="19"/>
        <v>SW</v>
      </c>
      <c r="O46" s="414" t="str">
        <f t="shared" si="20"/>
        <v>13Y</v>
      </c>
      <c r="P46" s="418" t="str">
        <f t="shared" ref="P46:Q46" si="41">K52</f>
        <v>obj_00b19#0002</v>
      </c>
      <c r="Q46" s="414" t="b">
        <f t="shared" si="41"/>
        <v>1</v>
      </c>
      <c r="R46" s="422">
        <v>1</v>
      </c>
      <c r="S46" s="422">
        <v>1</v>
      </c>
      <c r="T46" s="157" t="str">
        <v>obj_00afc</v>
      </c>
      <c r="U46" s="157" t="str">
        <f>_xll.qlRateHelperQuoteName(T46)</f>
        <v/>
      </c>
      <c r="V46" s="412">
        <f>_xll.qlRateHelperRate(T46,_xll.ohTrigger(Trigger,Trigger3M))</f>
        <v>1.2984275460000002E-2</v>
      </c>
      <c r="W46" s="412" t="str">
        <f>IFERROR(_xll.qlFuturesRateHelperConvexityAdjustment(T46,Trigger),"--")</f>
        <v>--</v>
      </c>
      <c r="X46" s="158">
        <f>_xll.qlRateHelperEarliestDate(T46,Trigger)</f>
        <v>42138</v>
      </c>
      <c r="Y46" s="158">
        <f>_xll.qlRateHelperLatestDate(T46,Trigger)</f>
        <v>52365</v>
      </c>
      <c r="Z46" s="320">
        <v>1.319372276504781E-2</v>
      </c>
      <c r="AD46" s="324"/>
      <c r="AY46" s="157" t="s">
        <v>211</v>
      </c>
      <c r="AZ46" s="158">
        <f>_xll.qlInterestRateIndexFixingDate(Currency&amp;"ibor"&amp;Tenor,BA46,Trigger)</f>
        <v>42198</v>
      </c>
      <c r="BA46" s="158">
        <f>_xll.qlCalendarAdvance(Calendar,BA45,AY46,"f",,Trigger)</f>
        <v>42200</v>
      </c>
      <c r="BB46" s="158">
        <f>_xll.qlInterestRateIndexMaturity(Currency&amp;"ibor"&amp;Tenor,BA46,Trigger)</f>
        <v>42292</v>
      </c>
      <c r="BC46" s="320">
        <f>_xll.qlIndexFixing($AC$5,AZ46,TRUE,_xll.ohTrigger(Trigger,Trigger3M))</f>
        <v>-5.3785015423586962E-5</v>
      </c>
      <c r="BD46" s="320">
        <f>_xll.qlIndexFixing($BE$1,AZ46,TRUE,_xll.ohTrigger(Trigger,Trigger3M))</f>
        <v>6.2150582439654428E-5</v>
      </c>
    </row>
    <row r="47" spans="1:56" s="137" customFormat="1" ht="11.25" customHeight="1" x14ac:dyDescent="0.2">
      <c r="A47" s="359" t="s">
        <v>251</v>
      </c>
      <c r="B47" s="392" t="str">
        <v>8Y</v>
      </c>
      <c r="C47" s="358" t="str">
        <v>16Y</v>
      </c>
      <c r="D47" s="358" t="str">
        <f t="shared" si="28"/>
        <v>16Y</v>
      </c>
      <c r="E47" s="358" t="s">
        <v>14</v>
      </c>
      <c r="F47" s="398" t="s">
        <v>15</v>
      </c>
      <c r="G47" s="358" t="s">
        <v>16</v>
      </c>
      <c r="H47" s="398" t="s">
        <v>17</v>
      </c>
      <c r="I47" s="399">
        <v>1.1528690330000001E-2</v>
      </c>
      <c r="J47" s="399" t="str">
        <f t="shared" si="26"/>
        <v>EUR_CURVE_3M_8Y</v>
      </c>
      <c r="K47" s="400" t="str">
        <f>IFERROR(_xll.qlSwapRateHelper2(,IF(DataSelect="Reference",$I47,J47),,$D47,Calendar,$G47,$F47,$H47,$K$32,0,E47,Discounting,Permanent,_xll.ohTrigger(Trigger,DataSelect),ObjectOverwrite),"--")</f>
        <v>obj_00b1e#0002</v>
      </c>
      <c r="L47" s="355" t="b">
        <f t="shared" si="29"/>
        <v>1</v>
      </c>
      <c r="N47" s="414" t="str">
        <f t="shared" si="19"/>
        <v>SW</v>
      </c>
      <c r="O47" s="414" t="str">
        <f t="shared" si="20"/>
        <v>14Y</v>
      </c>
      <c r="P47" s="418" t="str">
        <f t="shared" ref="P47:Q47" si="42">K53</f>
        <v>obj_00b03#0002</v>
      </c>
      <c r="Q47" s="414" t="b">
        <f t="shared" si="42"/>
        <v>1</v>
      </c>
      <c r="R47" s="422">
        <v>1</v>
      </c>
      <c r="S47" s="422">
        <v>1</v>
      </c>
      <c r="T47" s="157" t="str">
        <v>obj_00af7</v>
      </c>
      <c r="U47" s="157" t="str">
        <f>_xll.qlRateHelperQuoteName(T47)</f>
        <v/>
      </c>
      <c r="V47" s="412">
        <f>_xll.qlRateHelperRate(T47,_xll.ohTrigger(Trigger,Trigger3M))</f>
        <v>1.303262111E-2</v>
      </c>
      <c r="W47" s="412" t="str">
        <f>IFERROR(_xll.qlFuturesRateHelperConvexityAdjustment(T47,Trigger),"--")</f>
        <v>--</v>
      </c>
      <c r="X47" s="158">
        <f>_xll.qlRateHelperEarliestDate(T47,Trigger)</f>
        <v>42138</v>
      </c>
      <c r="Y47" s="158">
        <f>_xll.qlRateHelperLatestDate(T47,Trigger)</f>
        <v>52733</v>
      </c>
      <c r="Z47" s="320">
        <v>1.3239424766717483E-2</v>
      </c>
      <c r="AD47" s="324"/>
      <c r="AY47" s="157" t="s">
        <v>211</v>
      </c>
      <c r="AZ47" s="158">
        <f>_xll.qlInterestRateIndexFixingDate(Currency&amp;"ibor"&amp;Tenor,BA47,Trigger)</f>
        <v>42199</v>
      </c>
      <c r="BA47" s="158">
        <f>_xll.qlCalendarAdvance(Calendar,BA46,AY47,"f",,Trigger)</f>
        <v>42201</v>
      </c>
      <c r="BB47" s="158">
        <f>_xll.qlInterestRateIndexMaturity(Currency&amp;"ibor"&amp;Tenor,BA47,Trigger)</f>
        <v>42293</v>
      </c>
      <c r="BC47" s="320">
        <f>_xll.qlIndexFixing($AC$5,AZ47,TRUE,_xll.ohTrigger(Trigger,Trigger3M))</f>
        <v>-5.274168618058686E-5</v>
      </c>
      <c r="BD47" s="320">
        <f>_xll.qlIndexFixing($BE$1,AZ47,TRUE,_xll.ohTrigger(Trigger,Trigger3M))</f>
        <v>5.8694390085603153E-5</v>
      </c>
    </row>
    <row r="48" spans="1:56" s="137" customFormat="1" ht="11.25" customHeight="1" x14ac:dyDescent="0.2">
      <c r="A48" s="359" t="s">
        <v>251</v>
      </c>
      <c r="B48" s="392" t="str">
        <v>9Y</v>
      </c>
      <c r="C48" s="358" t="str">
        <v>17Y</v>
      </c>
      <c r="D48" s="358" t="str">
        <f t="shared" si="28"/>
        <v>17Y</v>
      </c>
      <c r="E48" s="358" t="s">
        <v>14</v>
      </c>
      <c r="F48" s="398" t="s">
        <v>15</v>
      </c>
      <c r="G48" s="358" t="s">
        <v>16</v>
      </c>
      <c r="H48" s="398" t="s">
        <v>17</v>
      </c>
      <c r="I48" s="399">
        <v>1.183315211E-2</v>
      </c>
      <c r="J48" s="399" t="str">
        <f t="shared" si="26"/>
        <v>EUR_CURVE_3M_9Y</v>
      </c>
      <c r="K48" s="400" t="str">
        <f>IFERROR(_xll.qlSwapRateHelper2(,IF(DataSelect="Reference",$I48,J48),,$D48,Calendar,$G48,$F48,$H48,$K$32,0,E48,Discounting,Permanent,_xll.ohTrigger(Trigger,DataSelect),ObjectOverwrite),"--")</f>
        <v>obj_00b07#0002</v>
      </c>
      <c r="L48" s="355" t="b">
        <f t="shared" si="29"/>
        <v>1</v>
      </c>
      <c r="N48" s="414" t="str">
        <f t="shared" si="19"/>
        <v>SW</v>
      </c>
      <c r="O48" s="414" t="str">
        <f t="shared" si="20"/>
        <v>15Y</v>
      </c>
      <c r="P48" s="418" t="str">
        <f t="shared" ref="P48:Q48" si="43">K54</f>
        <v>obj_00b16#0002</v>
      </c>
      <c r="Q48" s="414" t="b">
        <f t="shared" si="43"/>
        <v>1</v>
      </c>
      <c r="R48" s="422">
        <v>1</v>
      </c>
      <c r="S48" s="422">
        <v>1</v>
      </c>
      <c r="T48" s="157" t="str">
        <v>obj_00b0d</v>
      </c>
      <c r="U48" s="157" t="str">
        <f>_xll.qlRateHelperQuoteName(T48)</f>
        <v/>
      </c>
      <c r="V48" s="412">
        <f>_xll.qlRateHelperRate(T48,_xll.ohTrigger(Trigger,Trigger3M))</f>
        <v>1.3080000000000001E-2</v>
      </c>
      <c r="W48" s="412" t="str">
        <f>IFERROR(_xll.qlFuturesRateHelperConvexityAdjustment(T48,Trigger),"--")</f>
        <v>--</v>
      </c>
      <c r="X48" s="158">
        <f>_xll.qlRateHelperEarliestDate(T48,Trigger)</f>
        <v>42138</v>
      </c>
      <c r="Y48" s="158">
        <f>_xll.qlRateHelperLatestDate(T48,Trigger)</f>
        <v>53097</v>
      </c>
      <c r="Z48" s="320">
        <v>1.328600165148046E-2</v>
      </c>
      <c r="AD48" s="324"/>
      <c r="AY48" s="157" t="s">
        <v>211</v>
      </c>
      <c r="AZ48" s="158">
        <f>_xll.qlInterestRateIndexFixingDate(Currency&amp;"ibor"&amp;Tenor,BA48,Trigger)</f>
        <v>42200</v>
      </c>
      <c r="BA48" s="158">
        <f>_xll.qlCalendarAdvance(Calendar,BA47,AY48,"f",,Trigger)</f>
        <v>42202</v>
      </c>
      <c r="BB48" s="158">
        <f>_xll.qlInterestRateIndexMaturity(Currency&amp;"ibor"&amp;Tenor,BA48,Trigger)</f>
        <v>42296</v>
      </c>
      <c r="BC48" s="320">
        <f>_xll.qlIndexFixing($AC$5,AZ48,TRUE,_xll.ohTrigger(Trigger,Trigger3M))</f>
        <v>-5.1593536605126658E-5</v>
      </c>
      <c r="BD48" s="320">
        <f>_xll.qlIndexFixing($BE$1,AZ48,TRUE,_xll.ohTrigger(Trigger,Trigger3M))</f>
        <v>4.7138816328638017E-5</v>
      </c>
    </row>
    <row r="49" spans="1:56" s="137" customFormat="1" ht="11.25" customHeight="1" x14ac:dyDescent="0.2">
      <c r="A49" s="359" t="s">
        <v>251</v>
      </c>
      <c r="B49" s="392" t="str">
        <v>10Y</v>
      </c>
      <c r="C49" s="358" t="str">
        <v>18Y</v>
      </c>
      <c r="D49" s="358" t="str">
        <f t="shared" si="28"/>
        <v>18Y</v>
      </c>
      <c r="E49" s="358" t="s">
        <v>14</v>
      </c>
      <c r="F49" s="398" t="s">
        <v>15</v>
      </c>
      <c r="G49" s="358" t="s">
        <v>16</v>
      </c>
      <c r="H49" s="398" t="s">
        <v>17</v>
      </c>
      <c r="I49" s="399">
        <v>1.207921508E-2</v>
      </c>
      <c r="J49" s="399" t="str">
        <f t="shared" si="26"/>
        <v>EUR_CURVE_3M_10Y</v>
      </c>
      <c r="K49" s="400" t="str">
        <f>IFERROR(_xll.qlSwapRateHelper2(,IF(DataSelect="Reference",$I49,J49),,$D49,Calendar,$G49,$F49,$H49,$K$32,0,E49,Discounting,Permanent,_xll.ohTrigger(Trigger,DataSelect),ObjectOverwrite),"--")</f>
        <v>obj_00b0b#0002</v>
      </c>
      <c r="L49" s="355" t="b">
        <f t="shared" si="29"/>
        <v>1</v>
      </c>
      <c r="N49" s="414" t="str">
        <f t="shared" si="19"/>
        <v>SW</v>
      </c>
      <c r="O49" s="414" t="str">
        <f t="shared" si="20"/>
        <v>16Y</v>
      </c>
      <c r="P49" s="418" t="str">
        <f t="shared" ref="P49:Q49" si="44">K55</f>
        <v>obj_00af9#0002</v>
      </c>
      <c r="Q49" s="414" t="b">
        <f t="shared" si="44"/>
        <v>1</v>
      </c>
      <c r="R49" s="422">
        <v>1</v>
      </c>
      <c r="S49" s="422">
        <v>1</v>
      </c>
      <c r="T49" s="157" t="str">
        <v>obj_00b1d</v>
      </c>
      <c r="U49" s="157" t="str">
        <f>_xll.qlRateHelperQuoteName(T49)</f>
        <v/>
      </c>
      <c r="V49" s="412">
        <f>_xll.qlRateHelperRate(T49,_xll.ohTrigger(Trigger,Trigger3M))</f>
        <v>1.3127935680000001E-2</v>
      </c>
      <c r="W49" s="412" t="str">
        <f>IFERROR(_xll.qlFuturesRateHelperConvexityAdjustment(T49,Trigger),"--")</f>
        <v>--</v>
      </c>
      <c r="X49" s="158">
        <f>_xll.qlRateHelperEarliestDate(T49,Trigger)</f>
        <v>42138</v>
      </c>
      <c r="Y49" s="158">
        <f>_xll.qlRateHelperLatestDate(T49,Trigger)</f>
        <v>53461</v>
      </c>
      <c r="Z49" s="320">
        <v>1.3333811617707263E-2</v>
      </c>
      <c r="AD49" s="324"/>
      <c r="AY49" s="157" t="s">
        <v>211</v>
      </c>
      <c r="AZ49" s="158">
        <f>_xll.qlInterestRateIndexFixingDate(Currency&amp;"ibor"&amp;Tenor,BA49,Trigger)</f>
        <v>42201</v>
      </c>
      <c r="BA49" s="158">
        <f>_xll.qlCalendarAdvance(Calendar,BA48,AY49,"f",,Trigger)</f>
        <v>42205</v>
      </c>
      <c r="BB49" s="158">
        <f>_xll.qlInterestRateIndexMaturity(Currency&amp;"ibor"&amp;Tenor,BA49,Trigger)</f>
        <v>42297</v>
      </c>
      <c r="BC49" s="320">
        <f>_xll.qlIndexFixing($AC$5,AZ49,TRUE,_xll.ohTrigger(Trigger,Trigger3M))</f>
        <v>-4.8557683538846099E-5</v>
      </c>
      <c r="BD49" s="320">
        <f>_xll.qlIndexFixing($BE$1,AZ49,TRUE,_xll.ohTrigger(Trigger,Trigger3M))</f>
        <v>4.4458306566620763E-5</v>
      </c>
    </row>
    <row r="50" spans="1:56" s="137" customFormat="1" ht="11.25" customHeight="1" x14ac:dyDescent="0.2">
      <c r="A50" s="359" t="s">
        <v>251</v>
      </c>
      <c r="B50" s="392" t="str">
        <v>11Y</v>
      </c>
      <c r="C50" s="358" t="str">
        <v>19Y</v>
      </c>
      <c r="D50" s="358" t="str">
        <f t="shared" si="28"/>
        <v>19Y</v>
      </c>
      <c r="E50" s="358" t="s">
        <v>14</v>
      </c>
      <c r="F50" s="398" t="s">
        <v>15</v>
      </c>
      <c r="G50" s="358" t="s">
        <v>16</v>
      </c>
      <c r="H50" s="398" t="s">
        <v>17</v>
      </c>
      <c r="I50" s="399">
        <v>1.2280581960000002E-2</v>
      </c>
      <c r="J50" s="399" t="str">
        <f t="shared" si="26"/>
        <v>EUR_CURVE_3M_11Y</v>
      </c>
      <c r="K50" s="400" t="str">
        <f>IFERROR(_xll.qlSwapRateHelper2(,IF(DataSelect="Reference",$I50,J50),,$D50,Calendar,$G50,$F50,$H50,$K$32,0,E50,Discounting,Permanent,_xll.ohTrigger(Trigger,DataSelect),ObjectOverwrite),"--")</f>
        <v>obj_00aff#0002</v>
      </c>
      <c r="L50" s="355" t="b">
        <f t="shared" si="29"/>
        <v>1</v>
      </c>
      <c r="N50" s="414" t="str">
        <f t="shared" si="19"/>
        <v>SW</v>
      </c>
      <c r="O50" s="414" t="str">
        <f t="shared" si="20"/>
        <v>17Y</v>
      </c>
      <c r="P50" s="418" t="str">
        <f t="shared" ref="P50:Q50" si="45">K56</f>
        <v>obj_00b0f#0002</v>
      </c>
      <c r="Q50" s="414" t="b">
        <f t="shared" si="45"/>
        <v>1</v>
      </c>
      <c r="R50" s="422">
        <v>1</v>
      </c>
      <c r="S50" s="422">
        <v>1</v>
      </c>
      <c r="T50" s="157" t="str">
        <v>obj_00b01</v>
      </c>
      <c r="U50" s="157" t="str">
        <f>_xll.qlRateHelperQuoteName(T50)</f>
        <v/>
      </c>
      <c r="V50" s="412">
        <f>_xll.qlRateHelperRate(T50,_xll.ohTrigger(Trigger,Trigger3M))</f>
        <v>1.31745825E-2</v>
      </c>
      <c r="W50" s="412" t="str">
        <f>IFERROR(_xll.qlFuturesRateHelperConvexityAdjustment(T50,Trigger),"--")</f>
        <v>--</v>
      </c>
      <c r="X50" s="158">
        <f>_xll.qlRateHelperEarliestDate(T50,Trigger)</f>
        <v>42138</v>
      </c>
      <c r="Y50" s="158">
        <f>_xll.qlRateHelperLatestDate(T50,Trigger)</f>
        <v>53826</v>
      </c>
      <c r="Z50" s="320">
        <v>1.3380617268834515E-2</v>
      </c>
      <c r="AD50" s="324"/>
      <c r="AY50" s="157" t="s">
        <v>211</v>
      </c>
      <c r="AZ50" s="158">
        <f>_xll.qlInterestRateIndexFixingDate(Currency&amp;"ibor"&amp;Tenor,BA50,Trigger)</f>
        <v>42202</v>
      </c>
      <c r="BA50" s="158">
        <f>_xll.qlCalendarAdvance(Calendar,BA49,AY50,"f",,Trigger)</f>
        <v>42206</v>
      </c>
      <c r="BB50" s="158">
        <f>_xll.qlInterestRateIndexMaturity(Currency&amp;"ibor"&amp;Tenor,BA50,Trigger)</f>
        <v>42298</v>
      </c>
      <c r="BC50" s="320">
        <f>_xll.qlIndexFixing($AC$5,AZ50,TRUE,_xll.ohTrigger(Trigger,Trigger3M))</f>
        <v>-4.7509011455762597E-5</v>
      </c>
      <c r="BD50" s="320">
        <f>_xll.qlIndexFixing($BE$1,AZ50,TRUE,_xll.ohTrigger(Trigger,Trigger3M))</f>
        <v>4.0811280384699053E-5</v>
      </c>
    </row>
    <row r="51" spans="1:56" s="137" customFormat="1" ht="11.25" customHeight="1" x14ac:dyDescent="0.2">
      <c r="A51" s="359" t="s">
        <v>251</v>
      </c>
      <c r="B51" s="392" t="str">
        <v>12Y</v>
      </c>
      <c r="C51" s="358" t="str">
        <v>20Y</v>
      </c>
      <c r="D51" s="358" t="str">
        <f t="shared" si="28"/>
        <v>20Y</v>
      </c>
      <c r="E51" s="358" t="s">
        <v>14</v>
      </c>
      <c r="F51" s="398" t="s">
        <v>15</v>
      </c>
      <c r="G51" s="358" t="s">
        <v>16</v>
      </c>
      <c r="H51" s="398" t="s">
        <v>17</v>
      </c>
      <c r="I51" s="399">
        <v>1.244E-2</v>
      </c>
      <c r="J51" s="399" t="str">
        <f t="shared" si="26"/>
        <v>EUR_CURVE_3M_12Y</v>
      </c>
      <c r="K51" s="400" t="str">
        <f>IFERROR(_xll.qlSwapRateHelper2(,IF(DataSelect="Reference",$I51,J51),,$D51,Calendar,$G51,$F51,$H51,$K$32,0,E51,Discounting,Permanent,_xll.ohTrigger(Trigger,DataSelect),ObjectOverwrite),"--")</f>
        <v>obj_00b1c#0002</v>
      </c>
      <c r="L51" s="355" t="b">
        <f t="shared" si="29"/>
        <v>1</v>
      </c>
      <c r="N51" s="414" t="str">
        <f t="shared" si="19"/>
        <v>SW</v>
      </c>
      <c r="O51" s="414" t="str">
        <f t="shared" si="20"/>
        <v>18Y</v>
      </c>
      <c r="P51" s="418" t="str">
        <f t="shared" ref="P51:Q51" si="46">K57</f>
        <v>obj_00b06#0002</v>
      </c>
      <c r="Q51" s="414" t="b">
        <f t="shared" si="46"/>
        <v>1</v>
      </c>
      <c r="R51" s="422">
        <v>1</v>
      </c>
      <c r="S51" s="422">
        <v>1</v>
      </c>
      <c r="T51" s="157" t="str">
        <v>obj_00b13</v>
      </c>
      <c r="U51" s="157" t="str">
        <f>_xll.qlRateHelperQuoteName(T51)</f>
        <v/>
      </c>
      <c r="V51" s="412">
        <f>_xll.qlRateHelperRate(T51,_xll.ohTrigger(Trigger,Trigger3M))</f>
        <v>1.3219027500000001E-2</v>
      </c>
      <c r="W51" s="412" t="str">
        <f>IFERROR(_xll.qlFuturesRateHelperConvexityAdjustment(T51,Trigger),"--")</f>
        <v>--</v>
      </c>
      <c r="X51" s="158">
        <f>_xll.qlRateHelperEarliestDate(T51,Trigger)</f>
        <v>42138</v>
      </c>
      <c r="Y51" s="158">
        <f>_xll.qlRateHelperLatestDate(T51,Trigger)</f>
        <v>54192</v>
      </c>
      <c r="Z51" s="320">
        <v>1.3424203231699018E-2</v>
      </c>
      <c r="AD51" s="324"/>
      <c r="AY51" s="157" t="s">
        <v>211</v>
      </c>
      <c r="AZ51" s="158">
        <f>_xll.qlInterestRateIndexFixingDate(Currency&amp;"ibor"&amp;Tenor,BA51,Trigger)</f>
        <v>42205</v>
      </c>
      <c r="BA51" s="158">
        <f>_xll.qlCalendarAdvance(Calendar,BA50,AY51,"f",,Trigger)</f>
        <v>42207</v>
      </c>
      <c r="BB51" s="158">
        <f>_xll.qlInterestRateIndexMaturity(Currency&amp;"ibor"&amp;Tenor,BA51,Trigger)</f>
        <v>42299</v>
      </c>
      <c r="BC51" s="320">
        <f>_xll.qlIndexFixing($AC$5,AZ51,TRUE,_xll.ohTrigger(Trigger,Trigger3M))</f>
        <v>-4.6459270802664015E-5</v>
      </c>
      <c r="BD51" s="320">
        <f>_xll.qlIndexFixing($BE$1,AZ51,TRUE,_xll.ohTrigger(Trigger,Trigger3M))</f>
        <v>3.7134434789751566E-5</v>
      </c>
    </row>
    <row r="52" spans="1:56" s="137" customFormat="1" ht="11.25" customHeight="1" x14ac:dyDescent="0.2">
      <c r="A52" s="359" t="s">
        <v>251</v>
      </c>
      <c r="B52" s="392" t="str">
        <v>13Y</v>
      </c>
      <c r="C52" s="358" t="str">
        <v>21Y</v>
      </c>
      <c r="D52" s="358" t="str">
        <f t="shared" si="28"/>
        <v>21Y</v>
      </c>
      <c r="E52" s="358" t="s">
        <v>14</v>
      </c>
      <c r="F52" s="398" t="s">
        <v>15</v>
      </c>
      <c r="G52" s="358" t="s">
        <v>16</v>
      </c>
      <c r="H52" s="398" t="s">
        <v>17</v>
      </c>
      <c r="I52" s="399">
        <v>1.2563281379999999E-2</v>
      </c>
      <c r="J52" s="399" t="str">
        <f t="shared" si="26"/>
        <v>EUR_CURVE_3M_13Y</v>
      </c>
      <c r="K52" s="400" t="str">
        <f>IFERROR(_xll.qlSwapRateHelper2(,IF(DataSelect="Reference",$I52,J52),,$D52,Calendar,$G52,$F52,$H52,$K$32,0,E52,Discounting,Permanent,_xll.ohTrigger(Trigger,DataSelect),ObjectOverwrite),"--")</f>
        <v>obj_00b19#0002</v>
      </c>
      <c r="L52" s="355" t="b">
        <f t="shared" si="29"/>
        <v>1</v>
      </c>
      <c r="N52" s="414" t="str">
        <f t="shared" si="19"/>
        <v>SW</v>
      </c>
      <c r="O52" s="414" t="str">
        <f t="shared" si="20"/>
        <v>19Y</v>
      </c>
      <c r="P52" s="418" t="str">
        <f t="shared" ref="P52:Q52" si="47">K58</f>
        <v>obj_00b09#0002</v>
      </c>
      <c r="Q52" s="414" t="b">
        <f t="shared" si="47"/>
        <v>1</v>
      </c>
      <c r="R52" s="422">
        <v>1</v>
      </c>
      <c r="S52" s="422">
        <v>1</v>
      </c>
      <c r="T52" s="157" t="str">
        <v>obj_00afe</v>
      </c>
      <c r="U52" s="157" t="str">
        <f>_xll.qlRateHelperQuoteName(T52)</f>
        <v/>
      </c>
      <c r="V52" s="412">
        <f>_xll.qlRateHelperRate(T52,_xll.ohTrigger(Trigger,Trigger3M))</f>
        <v>1.325781692E-2</v>
      </c>
      <c r="W52" s="412" t="str">
        <f>IFERROR(_xll.qlFuturesRateHelperConvexityAdjustment(T52,Trigger),"--")</f>
        <v>--</v>
      </c>
      <c r="X52" s="158">
        <f>_xll.qlRateHelperEarliestDate(T52,Trigger)</f>
        <v>42138</v>
      </c>
      <c r="Y52" s="158">
        <f>_xll.qlRateHelperLatestDate(T52,Trigger)</f>
        <v>54557</v>
      </c>
      <c r="Z52" s="320">
        <v>1.3462657263121494E-2</v>
      </c>
      <c r="AD52" s="324"/>
      <c r="AY52" s="157" t="s">
        <v>211</v>
      </c>
      <c r="AZ52" s="158">
        <f>_xll.qlInterestRateIndexFixingDate(Currency&amp;"ibor"&amp;Tenor,BA52,Trigger)</f>
        <v>42206</v>
      </c>
      <c r="BA52" s="158">
        <f>_xll.qlCalendarAdvance(Calendar,BA51,AY52,"f",,Trigger)</f>
        <v>42208</v>
      </c>
      <c r="BB52" s="158">
        <f>_xll.qlInterestRateIndexMaturity(Currency&amp;"ibor"&amp;Tenor,BA52,Trigger)</f>
        <v>42300</v>
      </c>
      <c r="BC52" s="320">
        <f>_xll.qlIndexFixing($AC$5,AZ52,TRUE,_xll.ohTrigger(Trigger,Trigger3M))</f>
        <v>-4.5408461577378176E-5</v>
      </c>
      <c r="BD52" s="320">
        <f>_xll.qlIndexFixing($BE$1,AZ52,TRUE,_xll.ohTrigger(Trigger,Trigger3M))</f>
        <v>3.3430187853608025E-5</v>
      </c>
    </row>
    <row r="53" spans="1:56" s="137" customFormat="1" ht="11.25" customHeight="1" x14ac:dyDescent="0.2">
      <c r="A53" s="359" t="s">
        <v>251</v>
      </c>
      <c r="B53" s="392" t="str">
        <v>14Y</v>
      </c>
      <c r="C53" s="358" t="str">
        <v>22Y</v>
      </c>
      <c r="D53" s="358" t="str">
        <f t="shared" si="28"/>
        <v>22Y</v>
      </c>
      <c r="E53" s="358" t="s">
        <v>14</v>
      </c>
      <c r="F53" s="398" t="s">
        <v>15</v>
      </c>
      <c r="G53" s="358" t="s">
        <v>16</v>
      </c>
      <c r="H53" s="398" t="s">
        <v>17</v>
      </c>
      <c r="I53" s="399">
        <v>1.265592858E-2</v>
      </c>
      <c r="J53" s="399" t="str">
        <f t="shared" si="26"/>
        <v>EUR_CURVE_3M_14Y</v>
      </c>
      <c r="K53" s="400" t="str">
        <f>IFERROR(_xll.qlSwapRateHelper2(,IF(DataSelect="Reference",$I53,J53),,$D53,Calendar,$G53,$F53,$H53,$K$32,0,E53,Discounting,Permanent,_xll.ohTrigger(Trigger,DataSelect),ObjectOverwrite),"--")</f>
        <v>obj_00b03#0002</v>
      </c>
      <c r="L53" s="355" t="b">
        <f t="shared" si="29"/>
        <v>1</v>
      </c>
      <c r="N53" s="414" t="str">
        <f t="shared" si="19"/>
        <v>SW</v>
      </c>
      <c r="O53" s="414" t="str">
        <f t="shared" si="20"/>
        <v>20Y</v>
      </c>
      <c r="P53" s="418" t="str">
        <f t="shared" ref="P53:Q53" si="48">K59</f>
        <v>obj_00afc#0002</v>
      </c>
      <c r="Q53" s="414" t="b">
        <f t="shared" si="48"/>
        <v>1</v>
      </c>
      <c r="R53" s="422">
        <v>1</v>
      </c>
      <c r="S53" s="422">
        <v>1</v>
      </c>
      <c r="T53" s="157" t="str">
        <v>obj_00afa</v>
      </c>
      <c r="U53" s="157" t="str">
        <f>_xll.qlRateHelperQuoteName(T53)</f>
        <v/>
      </c>
      <c r="V53" s="412">
        <f>_xll.qlRateHelperRate(T53,_xll.ohTrigger(Trigger,Trigger3M))</f>
        <v>1.3289250050000001E-2</v>
      </c>
      <c r="W53" s="412" t="str">
        <f>IFERROR(_xll.qlFuturesRateHelperConvexityAdjustment(T53,Trigger),"--")</f>
        <v>--</v>
      </c>
      <c r="X53" s="158">
        <f>_xll.qlRateHelperEarliestDate(T53,Trigger)</f>
        <v>42138</v>
      </c>
      <c r="Y53" s="158">
        <f>_xll.qlRateHelperLatestDate(T53,Trigger)</f>
        <v>54924</v>
      </c>
      <c r="Z53" s="320">
        <v>1.3492703528339645E-2</v>
      </c>
      <c r="AD53" s="324"/>
      <c r="AY53" s="157" t="s">
        <v>211</v>
      </c>
      <c r="AZ53" s="158">
        <f>_xll.qlInterestRateIndexFixingDate(Currency&amp;"ibor"&amp;Tenor,BA53,Trigger)</f>
        <v>42207</v>
      </c>
      <c r="BA53" s="158">
        <f>_xll.qlCalendarAdvance(Calendar,BA52,AY53,"f",,Trigger)</f>
        <v>42209</v>
      </c>
      <c r="BB53" s="158">
        <f>_xll.qlInterestRateIndexMaturity(Currency&amp;"ibor"&amp;Tenor,BA53,Trigger)</f>
        <v>42303</v>
      </c>
      <c r="BC53" s="320">
        <f>_xll.qlIndexFixing($AC$5,AZ53,TRUE,_xll.ohTrigger(Trigger,Trigger3M))</f>
        <v>-4.4314761087916475E-5</v>
      </c>
      <c r="BD53" s="320">
        <f>_xll.qlIndexFixing($BE$1,AZ53,TRUE,_xll.ohTrigger(Trigger,Trigger3M))</f>
        <v>2.1474818162023995E-5</v>
      </c>
    </row>
    <row r="54" spans="1:56" s="137" customFormat="1" ht="11.25" customHeight="1" x14ac:dyDescent="0.2">
      <c r="A54" s="359" t="s">
        <v>251</v>
      </c>
      <c r="B54" s="392" t="str">
        <v>15Y</v>
      </c>
      <c r="C54" s="358" t="str">
        <v>23Y</v>
      </c>
      <c r="D54" s="358" t="str">
        <f t="shared" si="28"/>
        <v>23Y</v>
      </c>
      <c r="E54" s="358" t="s">
        <v>14</v>
      </c>
      <c r="F54" s="398" t="s">
        <v>15</v>
      </c>
      <c r="G54" s="358" t="s">
        <v>16</v>
      </c>
      <c r="H54" s="398" t="s">
        <v>17</v>
      </c>
      <c r="I54" s="399">
        <v>1.2728728179999999E-2</v>
      </c>
      <c r="J54" s="399" t="str">
        <f t="shared" si="26"/>
        <v>EUR_CURVE_3M_15Y</v>
      </c>
      <c r="K54" s="400" t="str">
        <f>IFERROR(_xll.qlSwapRateHelper2(,IF(DataSelect="Reference",$I54,J54),,$D54,Calendar,$G54,$F54,$H54,$K$32,0,E54,Discounting,Permanent,_xll.ohTrigger(Trigger,DataSelect),ObjectOverwrite),"--")</f>
        <v>obj_00b16#0002</v>
      </c>
      <c r="L54" s="355" t="b">
        <f t="shared" si="29"/>
        <v>1</v>
      </c>
      <c r="N54" s="414" t="str">
        <f t="shared" si="19"/>
        <v>SW</v>
      </c>
      <c r="O54" s="414" t="str">
        <f t="shared" si="20"/>
        <v>21Y</v>
      </c>
      <c r="P54" s="418" t="str">
        <f t="shared" ref="P54:Q54" si="49">K60</f>
        <v>obj_00af7#0002</v>
      </c>
      <c r="Q54" s="414" t="b">
        <f t="shared" si="49"/>
        <v>1</v>
      </c>
      <c r="R54" s="422">
        <v>1</v>
      </c>
      <c r="S54" s="422">
        <v>1</v>
      </c>
      <c r="T54" s="157" t="str">
        <v>obj_00afb</v>
      </c>
      <c r="U54" s="157" t="str">
        <f>_xll.qlRateHelperQuoteName(T54)</f>
        <v/>
      </c>
      <c r="V54" s="412">
        <f>_xll.qlRateHelperRate(T54,_xll.ohTrigger(Trigger,Trigger3M))</f>
        <v>1.331408347E-2</v>
      </c>
      <c r="W54" s="412" t="str">
        <f>IFERROR(_xll.qlFuturesRateHelperConvexityAdjustment(T54,Trigger),"--")</f>
        <v>--</v>
      </c>
      <c r="X54" s="158">
        <f>_xll.qlRateHelperEarliestDate(T54,Trigger)</f>
        <v>42138</v>
      </c>
      <c r="Y54" s="158">
        <f>_xll.qlRateHelperLatestDate(T54,Trigger)</f>
        <v>55288</v>
      </c>
      <c r="Z54" s="320">
        <v>1.3515221974112141E-2</v>
      </c>
      <c r="AD54" s="324"/>
      <c r="AY54" s="157" t="s">
        <v>211</v>
      </c>
      <c r="AZ54" s="158">
        <f>_xll.qlInterestRateIndexFixingDate(Currency&amp;"ibor"&amp;Tenor,BA54,Trigger)</f>
        <v>42208</v>
      </c>
      <c r="BA54" s="158">
        <f>_xll.qlCalendarAdvance(Calendar,BA53,AY54,"f",,Trigger)</f>
        <v>42212</v>
      </c>
      <c r="BB54" s="158">
        <f>_xll.qlInterestRateIndexMaturity(Currency&amp;"ibor"&amp;Tenor,BA54,Trigger)</f>
        <v>42304</v>
      </c>
      <c r="BC54" s="320">
        <f>_xll.qlIndexFixing($AC$5,AZ54,TRUE,_xll.ohTrigger(Trigger,Trigger3M))</f>
        <v>-4.1194538942198072E-5</v>
      </c>
      <c r="BD54" s="320">
        <f>_xll.qlIndexFixing($BE$1,AZ54,TRUE,_xll.ohTrigger(Trigger,Trigger3M))</f>
        <v>1.8382082322385987E-5</v>
      </c>
    </row>
    <row r="55" spans="1:56" s="137" customFormat="1" ht="11.25" customHeight="1" x14ac:dyDescent="0.2">
      <c r="A55" s="359" t="s">
        <v>251</v>
      </c>
      <c r="B55" s="392" t="str">
        <v>16Y</v>
      </c>
      <c r="C55" s="358" t="str">
        <v>24Y</v>
      </c>
      <c r="D55" s="358" t="str">
        <f t="shared" si="28"/>
        <v>24Y</v>
      </c>
      <c r="E55" s="358" t="s">
        <v>14</v>
      </c>
      <c r="F55" s="398" t="s">
        <v>15</v>
      </c>
      <c r="G55" s="358" t="s">
        <v>16</v>
      </c>
      <c r="H55" s="398" t="s">
        <v>17</v>
      </c>
      <c r="I55" s="399">
        <v>1.2786645999999999E-2</v>
      </c>
      <c r="J55" s="399" t="str">
        <f t="shared" si="26"/>
        <v>EUR_CURVE_3M_16Y</v>
      </c>
      <c r="K55" s="400" t="str">
        <f>IFERROR(_xll.qlSwapRateHelper2(,IF(DataSelect="Reference",$I55,J55),,$D55,Calendar,$G55,$F55,$H55,$K$32,0,E55,Discounting,Permanent,_xll.ohTrigger(Trigger,DataSelect),ObjectOverwrite),"--")</f>
        <v>obj_00af9#0002</v>
      </c>
      <c r="L55" s="355" t="b">
        <f t="shared" si="29"/>
        <v>1</v>
      </c>
      <c r="N55" s="414" t="str">
        <f t="shared" si="19"/>
        <v>SW</v>
      </c>
      <c r="O55" s="414" t="str">
        <f t="shared" si="20"/>
        <v>22Y</v>
      </c>
      <c r="P55" s="418" t="str">
        <f t="shared" ref="P55:Q55" si="50">K61</f>
        <v>obj_00b0d#0002</v>
      </c>
      <c r="Q55" s="414" t="b">
        <f t="shared" si="50"/>
        <v>1</v>
      </c>
      <c r="R55" s="422">
        <v>1</v>
      </c>
      <c r="S55" s="422">
        <v>1</v>
      </c>
      <c r="T55" s="157" t="str">
        <v>obj_00af6</v>
      </c>
      <c r="U55" s="157" t="str">
        <f>_xll.qlRateHelperQuoteName(T55)</f>
        <v/>
      </c>
      <c r="V55" s="412">
        <f>_xll.qlRateHelperRate(T55,_xll.ohTrigger(Trigger,Trigger3M))</f>
        <v>1.3331240749999999E-2</v>
      </c>
      <c r="W55" s="412" t="str">
        <f>IFERROR(_xll.qlFuturesRateHelperConvexityAdjustment(T55,Trigger),"--")</f>
        <v>--</v>
      </c>
      <c r="X55" s="158">
        <f>_xll.qlRateHelperEarliestDate(T55,Trigger)</f>
        <v>42138</v>
      </c>
      <c r="Y55" s="158">
        <f>_xll.qlRateHelperLatestDate(T55,Trigger)</f>
        <v>55653</v>
      </c>
      <c r="Z55" s="320">
        <v>1.3527806625395126E-2</v>
      </c>
      <c r="AD55" s="324"/>
      <c r="AY55" s="157" t="s">
        <v>211</v>
      </c>
      <c r="AZ55" s="158">
        <f>_xll.qlInterestRateIndexFixingDate(Currency&amp;"ibor"&amp;Tenor,BA55,Trigger)</f>
        <v>42209</v>
      </c>
      <c r="BA55" s="158">
        <f>_xll.qlCalendarAdvance(Calendar,BA54,AY55,"f",,Trigger)</f>
        <v>42213</v>
      </c>
      <c r="BB55" s="158">
        <f>_xll.qlInterestRateIndexMaturity(Currency&amp;"ibor"&amp;Tenor,BA55,Trigger)</f>
        <v>42305</v>
      </c>
      <c r="BC55" s="320">
        <f>_xll.qlIndexFixing($AC$5,AZ55,TRUE,_xll.ohTrigger(Trigger,Trigger3M))</f>
        <v>-4.0138386845549505E-5</v>
      </c>
      <c r="BD55" s="320">
        <f>_xll.qlIndexFixing($BE$1,AZ55,TRUE,_xll.ohTrigger(Trigger,Trigger3M))</f>
        <v>1.4571633984656499E-5</v>
      </c>
    </row>
    <row r="56" spans="1:56" s="137" customFormat="1" ht="11.25" customHeight="1" x14ac:dyDescent="0.2">
      <c r="A56" s="359" t="s">
        <v>251</v>
      </c>
      <c r="B56" s="392" t="str">
        <v>17Y</v>
      </c>
      <c r="C56" s="358" t="str">
        <v>25Y</v>
      </c>
      <c r="D56" s="358" t="str">
        <f t="shared" si="28"/>
        <v>25Y</v>
      </c>
      <c r="E56" s="358" t="s">
        <v>14</v>
      </c>
      <c r="F56" s="398" t="s">
        <v>15</v>
      </c>
      <c r="G56" s="358" t="s">
        <v>16</v>
      </c>
      <c r="H56" s="398" t="s">
        <v>17</v>
      </c>
      <c r="I56" s="399">
        <v>1.2840000000000001E-2</v>
      </c>
      <c r="J56" s="399" t="str">
        <f t="shared" si="26"/>
        <v>EUR_CURVE_3M_17Y</v>
      </c>
      <c r="K56" s="400" t="str">
        <f>IFERROR(_xll.qlSwapRateHelper2(,IF(DataSelect="Reference",$I56,J56),,$D56,Calendar,$G56,$F56,$H56,$K$32,0,E56,Discounting,Permanent,_xll.ohTrigger(Trigger,DataSelect),ObjectOverwrite),"--")</f>
        <v>obj_00b0f#0002</v>
      </c>
      <c r="L56" s="355" t="b">
        <f t="shared" si="29"/>
        <v>1</v>
      </c>
      <c r="N56" s="414" t="str">
        <f t="shared" si="19"/>
        <v>SW</v>
      </c>
      <c r="O56" s="414" t="str">
        <f t="shared" si="20"/>
        <v>23Y</v>
      </c>
      <c r="P56" s="418" t="str">
        <f t="shared" ref="P56:Q56" si="51">K62</f>
        <v>obj_00b1d#0002</v>
      </c>
      <c r="Q56" s="414" t="b">
        <f t="shared" si="51"/>
        <v>1</v>
      </c>
      <c r="R56" s="422">
        <v>1</v>
      </c>
      <c r="S56" s="422">
        <v>1</v>
      </c>
      <c r="T56" s="157" t="str">
        <v>obj_00b00</v>
      </c>
      <c r="U56" s="157" t="str">
        <f>_xll.qlRateHelperQuoteName(T56)</f>
        <v/>
      </c>
      <c r="V56" s="412">
        <f>_xll.qlRateHelperRate(T56,_xll.ohTrigger(Trigger,Trigger3M))</f>
        <v>1.3338086000000001E-2</v>
      </c>
      <c r="W56" s="412" t="str">
        <f>IFERROR(_xll.qlFuturesRateHelperConvexityAdjustment(T56,Trigger),"--")</f>
        <v>--</v>
      </c>
      <c r="X56" s="158">
        <f>_xll.qlRateHelperEarliestDate(T56,Trigger)</f>
        <v>42138</v>
      </c>
      <c r="Y56" s="158">
        <f>_xll.qlRateHelperLatestDate(T56,Trigger)</f>
        <v>56018</v>
      </c>
      <c r="Z56" s="320">
        <v>1.3529221113009329E-2</v>
      </c>
      <c r="AD56" s="324"/>
      <c r="AY56" s="157" t="s">
        <v>211</v>
      </c>
      <c r="AZ56" s="158">
        <f>_xll.qlInterestRateIndexFixingDate(Currency&amp;"ibor"&amp;Tenor,BA56,Trigger)</f>
        <v>42212</v>
      </c>
      <c r="BA56" s="158">
        <f>_xll.qlCalendarAdvance(Calendar,BA55,AY56,"f",,Trigger)</f>
        <v>42214</v>
      </c>
      <c r="BB56" s="158">
        <f>_xll.qlInterestRateIndexMaturity(Currency&amp;"ibor"&amp;Tenor,BA56,Trigger)</f>
        <v>42306</v>
      </c>
      <c r="BC56" s="320">
        <f>_xll.qlIndexFixing($AC$5,AZ56,TRUE,_xll.ohTrigger(Trigger,Trigger3M))</f>
        <v>-3.9081166172369336E-5</v>
      </c>
      <c r="BD56" s="320">
        <f>_xll.qlIndexFixing($BE$1,AZ56,TRUE,_xll.ohTrigger(Trigger,Trigger3M))</f>
        <v>1.0745013299987127E-5</v>
      </c>
    </row>
    <row r="57" spans="1:56" s="137" customFormat="1" ht="11.25" customHeight="1" x14ac:dyDescent="0.2">
      <c r="A57" s="359" t="s">
        <v>251</v>
      </c>
      <c r="B57" s="392" t="str">
        <v>18Y</v>
      </c>
      <c r="C57" s="358" t="str">
        <v>26Y</v>
      </c>
      <c r="D57" s="358" t="str">
        <f t="shared" si="28"/>
        <v>26Y</v>
      </c>
      <c r="E57" s="358" t="s">
        <v>14</v>
      </c>
      <c r="F57" s="398" t="s">
        <v>15</v>
      </c>
      <c r="G57" s="358" t="s">
        <v>16</v>
      </c>
      <c r="H57" s="398" t="s">
        <v>17</v>
      </c>
      <c r="I57" s="399">
        <v>1.288925657E-2</v>
      </c>
      <c r="J57" s="399" t="str">
        <f t="shared" si="26"/>
        <v>EUR_CURVE_3M_18Y</v>
      </c>
      <c r="K57" s="400" t="str">
        <f>IFERROR(_xll.qlSwapRateHelper2(,IF(DataSelect="Reference",$I57,J57),,$D57,Calendar,$G57,$F57,$H57,$K$32,0,E57,Discounting,Permanent,_xll.ohTrigger(Trigger,DataSelect),ObjectOverwrite),"--")</f>
        <v>obj_00b06#0002</v>
      </c>
      <c r="L57" s="355" t="b">
        <f t="shared" si="29"/>
        <v>1</v>
      </c>
      <c r="N57" s="414" t="str">
        <f t="shared" si="19"/>
        <v>SW</v>
      </c>
      <c r="O57" s="414" t="str">
        <f t="shared" si="20"/>
        <v>24Y</v>
      </c>
      <c r="P57" s="418" t="str">
        <f t="shared" ref="P57:Q57" si="52">K63</f>
        <v>obj_00b01#0002</v>
      </c>
      <c r="Q57" s="414" t="b">
        <f t="shared" si="52"/>
        <v>1</v>
      </c>
      <c r="R57" s="422">
        <v>1</v>
      </c>
      <c r="S57" s="422">
        <v>1</v>
      </c>
      <c r="T57" s="157" t="str">
        <v>obj_00b17</v>
      </c>
      <c r="U57" s="157" t="str">
        <f>_xll.qlRateHelperQuoteName(T57)</f>
        <v/>
      </c>
      <c r="V57" s="412">
        <f>_xll.qlRateHelperRate(T57,_xll.ohTrigger(Trigger,Trigger3M))</f>
        <v>1.3334624870000001E-2</v>
      </c>
      <c r="W57" s="412" t="str">
        <f>IFERROR(_xll.qlFuturesRateHelperConvexityAdjustment(T57,Trigger),"--")</f>
        <v>--</v>
      </c>
      <c r="X57" s="158">
        <f>_xll.qlRateHelperEarliestDate(T57,Trigger)</f>
        <v>42138</v>
      </c>
      <c r="Y57" s="158">
        <f>_xll.qlRateHelperLatestDate(T57,Trigger)</f>
        <v>56383</v>
      </c>
      <c r="Z57" s="320">
        <v>1.3518401248068131E-2</v>
      </c>
      <c r="AD57" s="324"/>
      <c r="AY57" s="157" t="s">
        <v>211</v>
      </c>
      <c r="AZ57" s="158">
        <f>_xll.qlInterestRateIndexFixingDate(Currency&amp;"ibor"&amp;Tenor,BA57,Trigger)</f>
        <v>42213</v>
      </c>
      <c r="BA57" s="158">
        <f>_xll.qlCalendarAdvance(Calendar,BA56,AY57,"f",,Trigger)</f>
        <v>42215</v>
      </c>
      <c r="BB57" s="158">
        <f>_xll.qlInterestRateIndexMaturity(Currency&amp;"ibor"&amp;Tenor,BA57,Trigger)</f>
        <v>42307</v>
      </c>
      <c r="BC57" s="320">
        <f>_xll.qlIndexFixing($AC$5,AZ57,TRUE,_xll.ohTrigger(Trigger,Trigger3M))</f>
        <v>-3.8022876921788686E-5</v>
      </c>
      <c r="BD57" s="320">
        <f>_xll.qlIndexFixing($BE$1,AZ57,TRUE,_xll.ohTrigger(Trigger,Trigger3M))</f>
        <v>6.9035451989778842E-6</v>
      </c>
    </row>
    <row r="58" spans="1:56" s="137" customFormat="1" ht="11.25" customHeight="1" x14ac:dyDescent="0.2">
      <c r="A58" s="359" t="s">
        <v>251</v>
      </c>
      <c r="B58" s="392" t="str">
        <v>19Y</v>
      </c>
      <c r="C58" s="358" t="str">
        <v>27Y</v>
      </c>
      <c r="D58" s="358" t="str">
        <f t="shared" si="28"/>
        <v>27Y</v>
      </c>
      <c r="E58" s="358" t="s">
        <v>14</v>
      </c>
      <c r="F58" s="398" t="s">
        <v>15</v>
      </c>
      <c r="G58" s="358" t="s">
        <v>16</v>
      </c>
      <c r="H58" s="398" t="s">
        <v>17</v>
      </c>
      <c r="I58" s="399">
        <v>1.2937109739999999E-2</v>
      </c>
      <c r="J58" s="399" t="str">
        <f t="shared" si="26"/>
        <v>EUR_CURVE_3M_19Y</v>
      </c>
      <c r="K58" s="400" t="str">
        <f>IFERROR(_xll.qlSwapRateHelper2(,IF(DataSelect="Reference",$I58,J58),,$D58,Calendar,$G58,$F58,$H58,$K$32,0,E58,Discounting,Permanent,_xll.ohTrigger(Trigger,DataSelect),ObjectOverwrite),"--")</f>
        <v>obj_00b09#0002</v>
      </c>
      <c r="L58" s="355" t="b">
        <f t="shared" si="29"/>
        <v>1</v>
      </c>
      <c r="N58" s="414" t="str">
        <f t="shared" si="19"/>
        <v>SW</v>
      </c>
      <c r="O58" s="414" t="str">
        <f t="shared" si="20"/>
        <v>25Y</v>
      </c>
      <c r="P58" s="418" t="str">
        <f t="shared" ref="P58:Q58" si="53">K64</f>
        <v>obj_00b13#0002</v>
      </c>
      <c r="Q58" s="414" t="b">
        <f t="shared" si="53"/>
        <v>1</v>
      </c>
      <c r="R58" s="422">
        <v>1</v>
      </c>
      <c r="S58" s="422">
        <v>1</v>
      </c>
      <c r="T58" s="157" t="str">
        <v>obj_00b1a</v>
      </c>
      <c r="U58" s="157" t="str">
        <f>_xll.qlRateHelperQuoteName(T58)</f>
        <v/>
      </c>
      <c r="V58" s="412">
        <f>_xll.qlRateHelperRate(T58,_xll.ohTrigger(Trigger,Trigger3M))</f>
        <v>1.332E-2</v>
      </c>
      <c r="W58" s="412" t="str">
        <f>IFERROR(_xll.qlFuturesRateHelperConvexityAdjustment(T58,Trigger),"--")</f>
        <v>--</v>
      </c>
      <c r="X58" s="158">
        <f>_xll.qlRateHelperEarliestDate(T58,Trigger)</f>
        <v>42138</v>
      </c>
      <c r="Y58" s="158">
        <f>_xll.qlRateHelperLatestDate(T58,Trigger)</f>
        <v>56748</v>
      </c>
      <c r="Z58" s="320">
        <v>1.3494249904491881E-2</v>
      </c>
      <c r="AD58" s="324"/>
      <c r="AY58" s="157" t="s">
        <v>211</v>
      </c>
      <c r="AZ58" s="158">
        <f>_xll.qlInterestRateIndexFixingDate(Currency&amp;"ibor"&amp;Tenor,BA58,Trigger)</f>
        <v>42214</v>
      </c>
      <c r="BA58" s="158">
        <f>_xll.qlCalendarAdvance(Calendar,BA57,AY58,"f",,Trigger)</f>
        <v>42216</v>
      </c>
      <c r="BB58" s="158">
        <f>_xll.qlInterestRateIndexMaturity(Currency&amp;"ibor"&amp;Tenor,BA58,Trigger)</f>
        <v>42307</v>
      </c>
      <c r="BC58" s="320">
        <f>_xll.qlIndexFixing($AC$5,AZ58,TRUE,_xll.ohTrigger(Trigger,Trigger3M))</f>
        <v>-3.6942127171818377E-5</v>
      </c>
      <c r="BD58" s="320">
        <f>_xll.qlIndexFixing($BE$1,AZ58,TRUE,_xll.ohTrigger(Trigger,Trigger3M))</f>
        <v>7.2502000306692331E-6</v>
      </c>
    </row>
    <row r="59" spans="1:56" s="137" customFormat="1" ht="11.25" customHeight="1" x14ac:dyDescent="0.2">
      <c r="A59" s="359" t="s">
        <v>251</v>
      </c>
      <c r="B59" s="392" t="str">
        <v>20Y</v>
      </c>
      <c r="C59" s="358" t="str">
        <v>28Y</v>
      </c>
      <c r="D59" s="358" t="str">
        <f t="shared" si="28"/>
        <v>28Y</v>
      </c>
      <c r="E59" s="358" t="s">
        <v>14</v>
      </c>
      <c r="F59" s="398" t="s">
        <v>15</v>
      </c>
      <c r="G59" s="358" t="s">
        <v>16</v>
      </c>
      <c r="H59" s="398" t="s">
        <v>17</v>
      </c>
      <c r="I59" s="399">
        <v>1.2984275460000002E-2</v>
      </c>
      <c r="J59" s="399" t="str">
        <f t="shared" si="26"/>
        <v>EUR_CURVE_3M_20Y</v>
      </c>
      <c r="K59" s="400" t="str">
        <f>IFERROR(_xll.qlSwapRateHelper2(,IF(DataSelect="Reference",$I59,J59),,$D59,Calendar,$G59,$F59,$H59,$K$32,0,E59,Discounting,Permanent,_xll.ohTrigger(Trigger,DataSelect),ObjectOverwrite),"--")</f>
        <v>obj_00afc#0002</v>
      </c>
      <c r="L59" s="355" t="b">
        <f t="shared" si="29"/>
        <v>1</v>
      </c>
      <c r="N59" s="414" t="str">
        <f t="shared" si="19"/>
        <v>SW</v>
      </c>
      <c r="O59" s="414" t="str">
        <f t="shared" si="20"/>
        <v>26Y</v>
      </c>
      <c r="P59" s="418" t="str">
        <f t="shared" ref="P59:Q59" si="54">K65</f>
        <v>obj_00afe#0002</v>
      </c>
      <c r="Q59" s="414" t="b">
        <f t="shared" si="54"/>
        <v>1</v>
      </c>
      <c r="R59" s="422">
        <v>1</v>
      </c>
      <c r="S59" s="422">
        <v>1</v>
      </c>
      <c r="T59" s="157" t="str">
        <v>obj_00b0c</v>
      </c>
      <c r="U59" s="157" t="str">
        <f>_xll.qlRateHelperQuoteName(T59)</f>
        <v/>
      </c>
      <c r="V59" s="412">
        <f>_xll.qlRateHelperRate(T59,_xll.ohTrigger(Trigger,Trigger3M))</f>
        <v>7.7099999999999998E-3</v>
      </c>
      <c r="W59" s="412" t="str">
        <f>IFERROR(_xll.qlFuturesRateHelperConvexityAdjustment(T59,Trigger),"--")</f>
        <v>--</v>
      </c>
      <c r="X59" s="158">
        <f>_xll.qlRateHelperEarliestDate(T59,Trigger)</f>
        <v>42138</v>
      </c>
      <c r="Y59" s="158">
        <f>_xll.qlRateHelperLatestDate(T59,Trigger)</f>
        <v>60401</v>
      </c>
      <c r="Z59" s="320">
        <v>6.5403971557662461E-3</v>
      </c>
      <c r="AD59" s="324"/>
      <c r="AY59" s="157" t="s">
        <v>211</v>
      </c>
      <c r="AZ59" s="158">
        <f>_xll.qlInterestRateIndexFixingDate(Currency&amp;"ibor"&amp;Tenor,BA59,Trigger)</f>
        <v>42215</v>
      </c>
      <c r="BA59" s="158">
        <f>_xll.qlCalendarAdvance(Calendar,BA58,AY59,"f",,Trigger)</f>
        <v>42219</v>
      </c>
      <c r="BB59" s="158">
        <f>_xll.qlInterestRateIndexMaturity(Currency&amp;"ibor"&amp;Tenor,BA59,Trigger)</f>
        <v>42311</v>
      </c>
      <c r="BC59" s="320">
        <f>_xll.qlIndexFixing($AC$5,AZ59,TRUE,_xll.ohTrigger(Trigger,Trigger3M))</f>
        <v>-3.3779034125042855E-5</v>
      </c>
      <c r="BD59" s="320">
        <f>_xll.qlIndexFixing($BE$1,AZ59,TRUE,_xll.ohTrigger(Trigger,Trigger3M))</f>
        <v>7.1238019526831891E-5</v>
      </c>
    </row>
    <row r="60" spans="1:56" s="137" customFormat="1" ht="11.25" customHeight="1" x14ac:dyDescent="0.2">
      <c r="A60" s="359" t="s">
        <v>251</v>
      </c>
      <c r="B60" s="392" t="str">
        <v>21Y</v>
      </c>
      <c r="C60" s="358" t="str">
        <v>29Y</v>
      </c>
      <c r="D60" s="358" t="str">
        <f t="shared" si="28"/>
        <v>29Y</v>
      </c>
      <c r="E60" s="358" t="s">
        <v>14</v>
      </c>
      <c r="F60" s="398" t="s">
        <v>15</v>
      </c>
      <c r="G60" s="358" t="s">
        <v>16</v>
      </c>
      <c r="H60" s="398" t="s">
        <v>17</v>
      </c>
      <c r="I60" s="399">
        <v>1.303262111E-2</v>
      </c>
      <c r="J60" s="399" t="str">
        <f t="shared" si="26"/>
        <v>EUR_CURVE_3M_21Y</v>
      </c>
      <c r="K60" s="400" t="str">
        <f>IFERROR(_xll.qlSwapRateHelper2(,IF(DataSelect="Reference",$I60,J60),,$D60,Calendar,$G60,$F60,$H60,$K$32,0,E60,Discounting,Permanent,_xll.ohTrigger(Trigger,DataSelect),ObjectOverwrite),"--")</f>
        <v>obj_00af7#0002</v>
      </c>
      <c r="L60" s="355" t="b">
        <f t="shared" si="29"/>
        <v>1</v>
      </c>
      <c r="N60" s="414" t="str">
        <f t="shared" si="19"/>
        <v>SW</v>
      </c>
      <c r="O60" s="414" t="str">
        <f t="shared" si="20"/>
        <v>27Y</v>
      </c>
      <c r="P60" s="418" t="str">
        <f t="shared" ref="P60:Q60" si="55">K66</f>
        <v>obj_00afa#0002</v>
      </c>
      <c r="Q60" s="414" t="b">
        <f t="shared" si="55"/>
        <v>1</v>
      </c>
      <c r="R60" s="422">
        <v>1</v>
      </c>
      <c r="S60" s="422">
        <v>1</v>
      </c>
      <c r="T60" s="157" t="str">
        <v>obj_00b08</v>
      </c>
      <c r="U60" s="157" t="str">
        <f>_xll.qlRateHelperQuoteName(T60)</f>
        <v/>
      </c>
      <c r="V60" s="412">
        <f>_xll.qlRateHelperRate(T60,_xll.ohTrigger(Trigger,Trigger3M))</f>
        <v>7.5900000000000004E-3</v>
      </c>
      <c r="W60" s="412" t="str">
        <f>IFERROR(_xll.qlFuturesRateHelperConvexityAdjustment(T60,Trigger),"--")</f>
        <v>--</v>
      </c>
      <c r="X60" s="158">
        <f>_xll.qlRateHelperEarliestDate(T60,Trigger)</f>
        <v>42138</v>
      </c>
      <c r="Y60" s="158">
        <f>_xll.qlRateHelperLatestDate(T60,Trigger)</f>
        <v>64053</v>
      </c>
      <c r="Z60" s="320">
        <v>6.5787711293410012E-3</v>
      </c>
      <c r="AD60" s="324"/>
      <c r="AY60" s="157" t="s">
        <v>211</v>
      </c>
      <c r="AZ60" s="158">
        <f>_xll.qlInterestRateIndexFixingDate(Currency&amp;"ibor"&amp;Tenor,BA60,Trigger)</f>
        <v>42216</v>
      </c>
      <c r="BA60" s="158">
        <f>_xll.qlCalendarAdvance(Calendar,BA59,AY60,"f",,Trigger)</f>
        <v>42220</v>
      </c>
      <c r="BB60" s="158">
        <f>_xll.qlInterestRateIndexMaturity(Currency&amp;"ibor"&amp;Tenor,BA60,Trigger)</f>
        <v>42312</v>
      </c>
      <c r="BC60" s="320">
        <f>_xll.qlIndexFixing($AC$5,AZ60,TRUE,_xll.ohTrigger(Trigger,Trigger3M))</f>
        <v>-3.2715401972689022E-5</v>
      </c>
      <c r="BD60" s="320">
        <f>_xll.qlIndexFixing($BE$1,AZ60,TRUE,_xll.ohTrigger(Trigger,Trigger3M))</f>
        <v>6.7336643277815042E-5</v>
      </c>
    </row>
    <row r="61" spans="1:56" s="137" customFormat="1" ht="11.25" customHeight="1" x14ac:dyDescent="0.2">
      <c r="A61" s="359" t="s">
        <v>251</v>
      </c>
      <c r="B61" s="392" t="str">
        <v>22Y</v>
      </c>
      <c r="C61" s="358" t="str">
        <v>30Y</v>
      </c>
      <c r="D61" s="358" t="str">
        <f t="shared" si="28"/>
        <v>30Y</v>
      </c>
      <c r="E61" s="358" t="s">
        <v>14</v>
      </c>
      <c r="F61" s="398" t="s">
        <v>15</v>
      </c>
      <c r="G61" s="358" t="s">
        <v>16</v>
      </c>
      <c r="H61" s="398" t="s">
        <v>17</v>
      </c>
      <c r="I61" s="399">
        <v>1.3080000000000001E-2</v>
      </c>
      <c r="J61" s="399" t="str">
        <f t="shared" si="26"/>
        <v>EUR_CURVE_3M_22Y</v>
      </c>
      <c r="K61" s="400" t="str">
        <f>IFERROR(_xll.qlSwapRateHelper2(,IF(DataSelect="Reference",$I61,J61),,$D61,Calendar,$G61,$F61,$H61,$K$32,0,E61,Discounting,Permanent,_xll.ohTrigger(Trigger,DataSelect),ObjectOverwrite),"--")</f>
        <v>obj_00b0d#0002</v>
      </c>
      <c r="L61" s="355" t="b">
        <f t="shared" si="29"/>
        <v>1</v>
      </c>
      <c r="N61" s="414" t="str">
        <f t="shared" si="19"/>
        <v>SW</v>
      </c>
      <c r="O61" s="414" t="str">
        <f t="shared" si="20"/>
        <v>28Y</v>
      </c>
      <c r="P61" s="418" t="str">
        <f t="shared" ref="P61:Q61" si="56">K67</f>
        <v>obj_00afb#0002</v>
      </c>
      <c r="Q61" s="414" t="b">
        <f t="shared" si="56"/>
        <v>1</v>
      </c>
      <c r="R61" s="422">
        <v>1</v>
      </c>
      <c r="S61" s="422">
        <v>1</v>
      </c>
      <c r="T61" s="157" t="e">
        <v>#N/A</v>
      </c>
      <c r="U61" s="157" t="e">
        <f>_xll.qlRateHelperQuoteName(T61)</f>
        <v>#VALUE!</v>
      </c>
      <c r="V61" s="412" t="e">
        <f>_xll.qlRateHelperRate(T61,_xll.ohTrigger(Trigger,Trigger3M))</f>
        <v>#VALUE!</v>
      </c>
      <c r="W61" s="412" t="str">
        <f>IFERROR(_xll.qlFuturesRateHelperConvexityAdjustment(T61,Trigger),"--")</f>
        <v>--</v>
      </c>
      <c r="X61" s="158" t="e">
        <f>_xll.qlRateHelperEarliestDate(T61,Trigger)</f>
        <v>#VALUE!</v>
      </c>
      <c r="Y61" s="158" t="e">
        <f>_xll.qlRateHelperLatestDate(T61,Trigger)</f>
        <v>#VALUE!</v>
      </c>
      <c r="Z61" s="320" t="e">
        <v>#N/A</v>
      </c>
      <c r="AD61" s="324"/>
      <c r="AY61" s="157" t="s">
        <v>211</v>
      </c>
      <c r="AZ61" s="158">
        <f>_xll.qlInterestRateIndexFixingDate(Currency&amp;"ibor"&amp;Tenor,BA61,Trigger)</f>
        <v>42219</v>
      </c>
      <c r="BA61" s="158">
        <f>_xll.qlCalendarAdvance(Calendar,BA60,AY61,"f",,Trigger)</f>
        <v>42221</v>
      </c>
      <c r="BB61" s="158">
        <f>_xll.qlInterestRateIndexMaturity(Currency&amp;"ibor"&amp;Tenor,BA61,Trigger)</f>
        <v>42313</v>
      </c>
      <c r="BC61" s="320">
        <f>_xll.qlIndexFixing($AC$5,AZ61,TRUE,_xll.ohTrigger(Trigger,Trigger3M))</f>
        <v>-3.1650701238155925E-5</v>
      </c>
      <c r="BD61" s="320">
        <f>_xll.qlIndexFixing($BE$1,AZ61,TRUE,_xll.ohTrigger(Trigger,Trigger3M))</f>
        <v>6.3425089715023872E-5</v>
      </c>
    </row>
    <row r="62" spans="1:56" s="137" customFormat="1" ht="11.25" customHeight="1" x14ac:dyDescent="0.2">
      <c r="A62" s="359" t="s">
        <v>251</v>
      </c>
      <c r="B62" s="392" t="str">
        <v>23Y</v>
      </c>
      <c r="C62" s="358" t="str">
        <v>31Y</v>
      </c>
      <c r="D62" s="358" t="str">
        <f t="shared" si="28"/>
        <v>31Y</v>
      </c>
      <c r="E62" s="358" t="s">
        <v>14</v>
      </c>
      <c r="F62" s="398" t="s">
        <v>15</v>
      </c>
      <c r="G62" s="358" t="s">
        <v>16</v>
      </c>
      <c r="H62" s="398" t="s">
        <v>17</v>
      </c>
      <c r="I62" s="399">
        <v>1.3127935680000001E-2</v>
      </c>
      <c r="J62" s="399" t="str">
        <f t="shared" si="26"/>
        <v>EUR_CURVE_3M_23Y</v>
      </c>
      <c r="K62" s="400" t="str">
        <f>IFERROR(_xll.qlSwapRateHelper2(,IF(DataSelect="Reference",$I62,J62),,$D62,Calendar,$G62,$F62,$H62,$K$32,0,E62,Discounting,Permanent,_xll.ohTrigger(Trigger,DataSelect),ObjectOverwrite),"--")</f>
        <v>obj_00b1d#0002</v>
      </c>
      <c r="L62" s="355" t="b">
        <f t="shared" si="29"/>
        <v>1</v>
      </c>
      <c r="N62" s="414" t="str">
        <f t="shared" si="19"/>
        <v>SW</v>
      </c>
      <c r="O62" s="414" t="str">
        <f t="shared" si="20"/>
        <v>29Y</v>
      </c>
      <c r="P62" s="418" t="str">
        <f t="shared" ref="P62:Q62" si="57">K68</f>
        <v>obj_00af6#0002</v>
      </c>
      <c r="Q62" s="414" t="b">
        <f t="shared" si="57"/>
        <v>1</v>
      </c>
      <c r="R62" s="422">
        <v>1</v>
      </c>
      <c r="S62" s="422">
        <v>1</v>
      </c>
      <c r="T62" s="157" t="e">
        <v>#N/A</v>
      </c>
      <c r="U62" s="157" t="e">
        <f>_xll.qlRateHelperQuoteName(T62)</f>
        <v>#VALUE!</v>
      </c>
      <c r="V62" s="412" t="e">
        <f>_xll.qlRateHelperRate(T62,_xll.ohTrigger(Trigger,Trigger3M))</f>
        <v>#VALUE!</v>
      </c>
      <c r="W62" s="412" t="str">
        <f>IFERROR(_xll.qlFuturesRateHelperConvexityAdjustment(T62,Trigger),"--")</f>
        <v>--</v>
      </c>
      <c r="X62" s="158" t="e">
        <f>_xll.qlRateHelperEarliestDate(T62,Trigger)</f>
        <v>#VALUE!</v>
      </c>
      <c r="Y62" s="158" t="e">
        <f>_xll.qlRateHelperLatestDate(T62,Trigger)</f>
        <v>#VALUE!</v>
      </c>
      <c r="Z62" s="320" t="e">
        <v>#N/A</v>
      </c>
      <c r="AD62" s="324"/>
      <c r="AY62" s="157" t="s">
        <v>211</v>
      </c>
      <c r="AZ62" s="158">
        <f>_xll.qlInterestRateIndexFixingDate(Currency&amp;"ibor"&amp;Tenor,BA62,Trigger)</f>
        <v>42220</v>
      </c>
      <c r="BA62" s="158">
        <f>_xll.qlCalendarAdvance(Calendar,BA61,AY62,"f",,Trigger)</f>
        <v>42222</v>
      </c>
      <c r="BB62" s="158">
        <f>_xll.qlInterestRateIndexMaturity(Currency&amp;"ibor"&amp;Tenor,BA62,Trigger)</f>
        <v>42314</v>
      </c>
      <c r="BC62" s="320">
        <f>_xll.qlIndexFixing($AC$5,AZ62,TRUE,_xll.ohTrigger(Trigger,Trigger3M))</f>
        <v>-3.0584931919705824E-5</v>
      </c>
      <c r="BD62" s="320">
        <f>_xll.qlIndexFixing($BE$1,AZ62,TRUE,_xll.ohTrigger(Trigger,Trigger3M))</f>
        <v>5.9503590679960865E-5</v>
      </c>
    </row>
    <row r="63" spans="1:56" s="137" customFormat="1" ht="11.25" customHeight="1" x14ac:dyDescent="0.2">
      <c r="A63" s="359" t="s">
        <v>251</v>
      </c>
      <c r="B63" s="392" t="str">
        <v>24Y</v>
      </c>
      <c r="C63" s="358" t="str">
        <v>32Y</v>
      </c>
      <c r="D63" s="358" t="str">
        <f t="shared" si="28"/>
        <v>32Y</v>
      </c>
      <c r="E63" s="358" t="s">
        <v>14</v>
      </c>
      <c r="F63" s="398" t="s">
        <v>15</v>
      </c>
      <c r="G63" s="358" t="s">
        <v>16</v>
      </c>
      <c r="H63" s="398" t="s">
        <v>17</v>
      </c>
      <c r="I63" s="399">
        <v>1.31745825E-2</v>
      </c>
      <c r="J63" s="399" t="str">
        <f t="shared" si="26"/>
        <v>EUR_CURVE_3M_24Y</v>
      </c>
      <c r="K63" s="400" t="str">
        <f>IFERROR(_xll.qlSwapRateHelper2(,IF(DataSelect="Reference",$I63,J63),,$D63,Calendar,$G63,$F63,$H63,$K$32,0,E63,Discounting,Permanent,_xll.ohTrigger(Trigger,DataSelect),ObjectOverwrite),"--")</f>
        <v>obj_00b01#0002</v>
      </c>
      <c r="L63" s="355" t="b">
        <f t="shared" si="29"/>
        <v>1</v>
      </c>
      <c r="N63" s="414" t="str">
        <f t="shared" si="19"/>
        <v>SW</v>
      </c>
      <c r="O63" s="414" t="str">
        <f t="shared" si="20"/>
        <v>30Y</v>
      </c>
      <c r="P63" s="418" t="str">
        <f t="shared" ref="P63:Q63" si="58">K69</f>
        <v>obj_00b00#0002</v>
      </c>
      <c r="Q63" s="414" t="b">
        <f t="shared" si="58"/>
        <v>1</v>
      </c>
      <c r="R63" s="422">
        <v>1</v>
      </c>
      <c r="S63" s="422">
        <v>1</v>
      </c>
      <c r="T63" s="157" t="e">
        <v>#N/A</v>
      </c>
      <c r="U63" s="157" t="e">
        <f>_xll.qlRateHelperQuoteName(T63)</f>
        <v>#VALUE!</v>
      </c>
      <c r="V63" s="412" t="e">
        <f>_xll.qlRateHelperRate(T63,_xll.ohTrigger(Trigger,Trigger3M))</f>
        <v>#VALUE!</v>
      </c>
      <c r="W63" s="412" t="str">
        <f>IFERROR(_xll.qlFuturesRateHelperConvexityAdjustment(T63,Trigger),"--")</f>
        <v>--</v>
      </c>
      <c r="X63" s="158" t="e">
        <f>_xll.qlRateHelperEarliestDate(T63,Trigger)</f>
        <v>#VALUE!</v>
      </c>
      <c r="Y63" s="158" t="e">
        <f>_xll.qlRateHelperLatestDate(T63,Trigger)</f>
        <v>#VALUE!</v>
      </c>
      <c r="Z63" s="320" t="e">
        <v>#N/A</v>
      </c>
      <c r="AD63" s="324"/>
      <c r="AY63" s="157" t="s">
        <v>211</v>
      </c>
      <c r="AZ63" s="158">
        <f>_xll.qlInterestRateIndexFixingDate(Currency&amp;"ibor"&amp;Tenor,BA63,Trigger)</f>
        <v>42221</v>
      </c>
      <c r="BA63" s="158">
        <f>_xll.qlCalendarAdvance(Calendar,BA62,AY63,"f",,Trigger)</f>
        <v>42223</v>
      </c>
      <c r="BB63" s="158">
        <f>_xll.qlInterestRateIndexMaturity(Currency&amp;"ibor"&amp;Tenor,BA63,Trigger)</f>
        <v>42317</v>
      </c>
      <c r="BC63" s="320">
        <f>_xll.qlIndexFixing($AC$5,AZ63,TRUE,_xll.ohTrigger(Trigger,Trigger3M))</f>
        <v>-2.9603470580854219E-5</v>
      </c>
      <c r="BD63" s="320">
        <f>_xll.qlIndexFixing($BE$1,AZ63,TRUE,_xll.ohTrigger(Trigger,Trigger3M))</f>
        <v>4.5764295719816389E-5</v>
      </c>
    </row>
    <row r="64" spans="1:56" s="137" customFormat="1" ht="11.25" customHeight="1" x14ac:dyDescent="0.2">
      <c r="A64" s="359" t="s">
        <v>251</v>
      </c>
      <c r="B64" s="392" t="str">
        <v>25Y</v>
      </c>
      <c r="C64" s="358" t="str">
        <v>33Y</v>
      </c>
      <c r="D64" s="358" t="str">
        <f t="shared" si="28"/>
        <v>33Y</v>
      </c>
      <c r="E64" s="358" t="s">
        <v>14</v>
      </c>
      <c r="F64" s="398" t="s">
        <v>15</v>
      </c>
      <c r="G64" s="358" t="s">
        <v>16</v>
      </c>
      <c r="H64" s="398" t="s">
        <v>17</v>
      </c>
      <c r="I64" s="399">
        <v>1.3219027500000001E-2</v>
      </c>
      <c r="J64" s="399" t="str">
        <f t="shared" si="26"/>
        <v>EUR_CURVE_3M_25Y</v>
      </c>
      <c r="K64" s="400" t="str">
        <f>IFERROR(_xll.qlSwapRateHelper2(,IF(DataSelect="Reference",$I64,J64),,$D64,Calendar,$G64,$F64,$H64,$K$32,0,E64,Discounting,Permanent,_xll.ohTrigger(Trigger,DataSelect),ObjectOverwrite),"--")</f>
        <v>obj_00b13#0002</v>
      </c>
      <c r="L64" s="355" t="b">
        <f t="shared" si="29"/>
        <v>1</v>
      </c>
      <c r="N64" s="414" t="str">
        <f t="shared" si="19"/>
        <v>SW</v>
      </c>
      <c r="O64" s="414" t="str">
        <f t="shared" si="20"/>
        <v>31Y</v>
      </c>
      <c r="P64" s="418" t="str">
        <f t="shared" ref="P64:Q64" si="59">K70</f>
        <v>obj_00b17#0002</v>
      </c>
      <c r="Q64" s="414" t="b">
        <f t="shared" si="59"/>
        <v>1</v>
      </c>
      <c r="R64" s="422">
        <v>1</v>
      </c>
      <c r="S64" s="422">
        <v>1</v>
      </c>
      <c r="T64" s="157" t="e">
        <v>#N/A</v>
      </c>
      <c r="U64" s="157" t="e">
        <f>_xll.qlRateHelperQuoteName(T64)</f>
        <v>#VALUE!</v>
      </c>
      <c r="V64" s="412" t="e">
        <f>_xll.qlRateHelperRate(T64,_xll.ohTrigger(Trigger,Trigger3M))</f>
        <v>#VALUE!</v>
      </c>
      <c r="W64" s="412" t="str">
        <f>IFERROR(_xll.qlFuturesRateHelperConvexityAdjustment(T64,Trigger),"--")</f>
        <v>--</v>
      </c>
      <c r="X64" s="158" t="e">
        <f>_xll.qlRateHelperEarliestDate(T64,Trigger)</f>
        <v>#VALUE!</v>
      </c>
      <c r="Y64" s="158" t="e">
        <f>_xll.qlRateHelperLatestDate(T64,Trigger)</f>
        <v>#VALUE!</v>
      </c>
      <c r="Z64" s="157" t="e">
        <v>#N/A</v>
      </c>
      <c r="AY64" s="157" t="s">
        <v>211</v>
      </c>
      <c r="AZ64" s="158">
        <f>_xll.qlInterestRateIndexFixingDate(Currency&amp;"ibor"&amp;Tenor,BA64,Trigger)</f>
        <v>42222</v>
      </c>
      <c r="BA64" s="158">
        <f>_xll.qlCalendarAdvance(Calendar,BA63,AY64,"f",,Trigger)</f>
        <v>42226</v>
      </c>
      <c r="BB64" s="158">
        <f>_xll.qlInterestRateIndexMaturity(Currency&amp;"ibor"&amp;Tenor,BA64,Trigger)</f>
        <v>42318</v>
      </c>
      <c r="BC64" s="320">
        <f>_xll.qlIndexFixing($AC$5,AZ64,TRUE,_xll.ohTrigger(Trigger,Trigger3M))</f>
        <v>-2.6311168790661277E-5</v>
      </c>
      <c r="BD64" s="320">
        <f>_xll.qlIndexFixing($BE$1,AZ64,TRUE,_xll.ohTrigger(Trigger,Trigger3M))</f>
        <v>4.3717311222406423E-5</v>
      </c>
    </row>
    <row r="65" spans="1:56" s="137" customFormat="1" ht="11.25" customHeight="1" x14ac:dyDescent="0.2">
      <c r="A65" s="359" t="s">
        <v>251</v>
      </c>
      <c r="B65" s="392" t="str">
        <v>26Y</v>
      </c>
      <c r="C65" s="358" t="str">
        <v>34Y</v>
      </c>
      <c r="D65" s="358" t="str">
        <f t="shared" si="28"/>
        <v>34Y</v>
      </c>
      <c r="E65" s="358" t="s">
        <v>14</v>
      </c>
      <c r="F65" s="398" t="s">
        <v>15</v>
      </c>
      <c r="G65" s="358" t="s">
        <v>16</v>
      </c>
      <c r="H65" s="398" t="s">
        <v>17</v>
      </c>
      <c r="I65" s="399">
        <v>1.325781692E-2</v>
      </c>
      <c r="J65" s="399" t="str">
        <f t="shared" si="26"/>
        <v>EUR_CURVE_3M_26Y</v>
      </c>
      <c r="K65" s="400" t="str">
        <f>IFERROR(_xll.qlSwapRateHelper2(,IF(DataSelect="Reference",$I65,J65),,$D65,Calendar,$G65,$F65,$H65,$K$32,0,E65,Discounting,Permanent,_xll.ohTrigger(Trigger,DataSelect),ObjectOverwrite),"--")</f>
        <v>obj_00afe#0002</v>
      </c>
      <c r="L65" s="355" t="b">
        <f t="shared" si="29"/>
        <v>1</v>
      </c>
      <c r="N65" s="414" t="str">
        <f t="shared" si="19"/>
        <v>SW</v>
      </c>
      <c r="O65" s="414" t="str">
        <f t="shared" si="20"/>
        <v>32Y</v>
      </c>
      <c r="P65" s="418" t="str">
        <f t="shared" ref="P65:Q65" si="60">K71</f>
        <v>obj_00b1a#0002</v>
      </c>
      <c r="Q65" s="414" t="b">
        <f t="shared" si="60"/>
        <v>1</v>
      </c>
      <c r="R65" s="422">
        <v>1</v>
      </c>
      <c r="S65" s="422">
        <v>1</v>
      </c>
      <c r="T65" s="157" t="e">
        <v>#N/A</v>
      </c>
      <c r="U65" s="157" t="e">
        <f>_xll.qlRateHelperQuoteName(T65)</f>
        <v>#VALUE!</v>
      </c>
      <c r="V65" s="412" t="e">
        <f>_xll.qlRateHelperRate(T65,_xll.ohTrigger(Trigger,Trigger3M))</f>
        <v>#VALUE!</v>
      </c>
      <c r="W65" s="412" t="str">
        <f>IFERROR(_xll.qlFuturesRateHelperConvexityAdjustment(T65,Trigger),"--")</f>
        <v>--</v>
      </c>
      <c r="X65" s="158" t="e">
        <f>_xll.qlRateHelperEarliestDate(T65,Trigger)</f>
        <v>#VALUE!</v>
      </c>
      <c r="Y65" s="158" t="e">
        <f>_xll.qlRateHelperLatestDate(T65,Trigger)</f>
        <v>#VALUE!</v>
      </c>
      <c r="Z65" s="157" t="e">
        <v>#N/A</v>
      </c>
      <c r="AY65" s="157" t="s">
        <v>211</v>
      </c>
      <c r="AZ65" s="158">
        <f>_xll.qlInterestRateIndexFixingDate(Currency&amp;"ibor"&amp;Tenor,BA65,Trigger)</f>
        <v>42223</v>
      </c>
      <c r="BA65" s="158">
        <f>_xll.qlCalendarAdvance(Calendar,BA64,AY65,"f",,Trigger)</f>
        <v>42227</v>
      </c>
      <c r="BB65" s="158">
        <f>_xll.qlInterestRateIndexMaturity(Currency&amp;"ibor"&amp;Tenor,BA65,Trigger)</f>
        <v>42319</v>
      </c>
      <c r="BC65" s="320">
        <f>_xll.qlIndexFixing($AC$5,AZ65,TRUE,_xll.ohTrigger(Trigger,Trigger3M))</f>
        <v>-2.5240056541330844E-5</v>
      </c>
      <c r="BD65" s="320">
        <f>_xll.qlIndexFixing($BE$1,AZ65,TRUE,_xll.ohTrigger(Trigger,Trigger3M))</f>
        <v>3.9744097021280879E-5</v>
      </c>
    </row>
    <row r="66" spans="1:56" s="137" customFormat="1" ht="11.25" customHeight="1" x14ac:dyDescent="0.2">
      <c r="A66" s="359" t="s">
        <v>251</v>
      </c>
      <c r="B66" s="392" t="str">
        <v>27Y</v>
      </c>
      <c r="C66" s="358" t="str">
        <v>35Y</v>
      </c>
      <c r="D66" s="358" t="str">
        <f t="shared" ref="D66:D99" si="61">IF(DataSelect="Reference",$C66,$B66)</f>
        <v>35Y</v>
      </c>
      <c r="E66" s="358" t="s">
        <v>14</v>
      </c>
      <c r="F66" s="398" t="s">
        <v>15</v>
      </c>
      <c r="G66" s="358" t="s">
        <v>16</v>
      </c>
      <c r="H66" s="398" t="s">
        <v>17</v>
      </c>
      <c r="I66" s="399">
        <v>1.3289250050000001E-2</v>
      </c>
      <c r="J66" s="399" t="str">
        <f t="shared" ref="J66:J99" si="62">Currency&amp;"_CURVE_"&amp;Tenor&amp;"_"&amp;$B66</f>
        <v>EUR_CURVE_3M_27Y</v>
      </c>
      <c r="K66" s="400" t="str">
        <f>IFERROR(_xll.qlSwapRateHelper2(,IF(DataSelect="Reference",$I66,J66),,$D66,Calendar,$G66,$F66,$H66,$K$32,0,E66,Discounting,Permanent,_xll.ohTrigger(Trigger,DataSelect),ObjectOverwrite),"--")</f>
        <v>obj_00afa#0002</v>
      </c>
      <c r="L66" s="355" t="b">
        <f t="shared" si="29"/>
        <v>1</v>
      </c>
      <c r="N66" s="414" t="str">
        <f t="shared" si="19"/>
        <v>SW</v>
      </c>
      <c r="O66" s="414" t="str">
        <f t="shared" si="20"/>
        <v>33Y</v>
      </c>
      <c r="P66" s="418" t="str">
        <f t="shared" ref="P66:Q66" si="63">K72</f>
        <v>obj_00b11#0002</v>
      </c>
      <c r="Q66" s="414" t="b">
        <f t="shared" si="63"/>
        <v>1</v>
      </c>
      <c r="R66" s="422">
        <v>1</v>
      </c>
      <c r="S66" s="422">
        <v>1</v>
      </c>
      <c r="T66" s="157" t="e">
        <v>#N/A</v>
      </c>
      <c r="U66" s="157" t="e">
        <f>_xll.qlRateHelperQuoteName(T66)</f>
        <v>#VALUE!</v>
      </c>
      <c r="V66" s="412" t="e">
        <f>_xll.qlRateHelperRate(T66,_xll.ohTrigger(Trigger,Trigger3M))</f>
        <v>#VALUE!</v>
      </c>
      <c r="W66" s="412" t="str">
        <f>IFERROR(_xll.qlFuturesRateHelperConvexityAdjustment(T66,Trigger),"--")</f>
        <v>--</v>
      </c>
      <c r="X66" s="158" t="e">
        <f>_xll.qlRateHelperEarliestDate(T66,Trigger)</f>
        <v>#VALUE!</v>
      </c>
      <c r="Y66" s="158" t="e">
        <f>_xll.qlRateHelperLatestDate(T66,Trigger)</f>
        <v>#VALUE!</v>
      </c>
      <c r="Z66" s="157" t="e">
        <v>#N/A</v>
      </c>
      <c r="AN66" s="145"/>
      <c r="AO66" s="145"/>
      <c r="AP66" s="145"/>
      <c r="AQ66" s="145"/>
      <c r="AR66" s="145"/>
      <c r="AS66" s="145"/>
      <c r="AT66" s="145"/>
      <c r="AU66" s="145"/>
      <c r="AV66" s="145"/>
      <c r="AW66" s="145"/>
      <c r="AY66" s="157" t="s">
        <v>211</v>
      </c>
      <c r="AZ66" s="158">
        <f>_xll.qlInterestRateIndexFixingDate(Currency&amp;"ibor"&amp;Tenor,BA66,Trigger)</f>
        <v>42226</v>
      </c>
      <c r="BA66" s="158">
        <f>_xll.qlCalendarAdvance(Calendar,BA65,AY66,"f",,Trigger)</f>
        <v>42228</v>
      </c>
      <c r="BB66" s="158">
        <f>_xll.qlInterestRateIndexMaturity(Currency&amp;"ibor"&amp;Tenor,BA66,Trigger)</f>
        <v>42320</v>
      </c>
      <c r="BC66" s="320">
        <f>_xll.qlIndexFixing($AC$5,AZ66,TRUE,_xll.ohTrigger(Trigger,Trigger3M))</f>
        <v>-2.4167875702435747E-5</v>
      </c>
      <c r="BD66" s="320">
        <f>_xll.qlIndexFixing($BE$1,AZ66,TRUE,_xll.ohTrigger(Trigger,Trigger3M))</f>
        <v>3.5759049144376917E-5</v>
      </c>
    </row>
    <row r="67" spans="1:56" s="137" customFormat="1" ht="11.25" customHeight="1" x14ac:dyDescent="0.2">
      <c r="A67" s="359" t="s">
        <v>251</v>
      </c>
      <c r="B67" s="392" t="str">
        <v>28Y</v>
      </c>
      <c r="C67" s="358" t="str">
        <v>36Y</v>
      </c>
      <c r="D67" s="358" t="str">
        <f t="shared" si="61"/>
        <v>36Y</v>
      </c>
      <c r="E67" s="358" t="s">
        <v>14</v>
      </c>
      <c r="F67" s="398" t="s">
        <v>15</v>
      </c>
      <c r="G67" s="358" t="s">
        <v>16</v>
      </c>
      <c r="H67" s="398" t="s">
        <v>17</v>
      </c>
      <c r="I67" s="399">
        <v>1.331408347E-2</v>
      </c>
      <c r="J67" s="399" t="str">
        <f t="shared" si="62"/>
        <v>EUR_CURVE_3M_28Y</v>
      </c>
      <c r="K67" s="400" t="str">
        <f>IFERROR(_xll.qlSwapRateHelper2(,IF(DataSelect="Reference",$I67,J67),,$D67,Calendar,$G67,$F67,$H67,$K$32,0,E67,Discounting,Permanent,_xll.ohTrigger(Trigger,DataSelect),ObjectOverwrite),"--")</f>
        <v>obj_00afb#0002</v>
      </c>
      <c r="L67" s="355" t="b">
        <f t="shared" si="29"/>
        <v>1</v>
      </c>
      <c r="N67" s="414" t="str">
        <f t="shared" si="19"/>
        <v>SW</v>
      </c>
      <c r="O67" s="414" t="str">
        <f t="shared" si="20"/>
        <v>34Y</v>
      </c>
      <c r="P67" s="418" t="str">
        <f t="shared" ref="P67:Q67" si="64">K73</f>
        <v>obj_00b12#0002</v>
      </c>
      <c r="Q67" s="414" t="b">
        <f t="shared" si="64"/>
        <v>1</v>
      </c>
      <c r="R67" s="422">
        <v>1</v>
      </c>
      <c r="S67" s="422">
        <v>1</v>
      </c>
      <c r="T67" s="157" t="e">
        <v>#N/A</v>
      </c>
      <c r="U67" s="157" t="e">
        <f>_xll.qlRateHelperQuoteName(T67)</f>
        <v>#VALUE!</v>
      </c>
      <c r="V67" s="412" t="e">
        <f>_xll.qlRateHelperRate(T67,_xll.ohTrigger(Trigger,Trigger3M))</f>
        <v>#VALUE!</v>
      </c>
      <c r="W67" s="412" t="str">
        <f>IFERROR(_xll.qlFuturesRateHelperConvexityAdjustment(T67,Trigger),"--")</f>
        <v>--</v>
      </c>
      <c r="X67" s="158" t="e">
        <f>_xll.qlRateHelperEarliestDate(T67,Trigger)</f>
        <v>#VALUE!</v>
      </c>
      <c r="Y67" s="158" t="e">
        <f>_xll.qlRateHelperLatestDate(T67,Trigger)</f>
        <v>#VALUE!</v>
      </c>
      <c r="Z67" s="157" t="e">
        <v>#N/A</v>
      </c>
      <c r="AN67" s="145"/>
      <c r="AO67" s="145"/>
      <c r="AP67" s="145"/>
      <c r="AQ67" s="145"/>
      <c r="AR67" s="145"/>
      <c r="AS67" s="145"/>
      <c r="AT67" s="145"/>
      <c r="AU67" s="145"/>
      <c r="AV67" s="145"/>
      <c r="AW67" s="145"/>
      <c r="AY67" s="157" t="s">
        <v>211</v>
      </c>
      <c r="AZ67" s="158">
        <f>_xll.qlInterestRateIndexFixingDate(Currency&amp;"ibor"&amp;Tenor,BA67,Trigger)</f>
        <v>42227</v>
      </c>
      <c r="BA67" s="158">
        <f>_xll.qlCalendarAdvance(Calendar,BA66,AY67,"f",,Trigger)</f>
        <v>42229</v>
      </c>
      <c r="BB67" s="158">
        <f>_xll.qlInterestRateIndexMaturity(Currency&amp;"ibor"&amp;Tenor,BA67,Trigger)</f>
        <v>42321</v>
      </c>
      <c r="BC67" s="320">
        <f>_xll.qlIndexFixing($AC$5,AZ67,TRUE,_xll.ohTrigger(Trigger,Trigger3M))</f>
        <v>-2.3094626272672684E-5</v>
      </c>
      <c r="BD67" s="320">
        <f>_xll.qlIndexFixing($BE$1,AZ67,TRUE,_xll.ohTrigger(Trigger,Trigger3M))</f>
        <v>3.1761306354526006E-5</v>
      </c>
    </row>
    <row r="68" spans="1:56" s="137" customFormat="1" ht="11.25" customHeight="1" x14ac:dyDescent="0.2">
      <c r="A68" s="359" t="s">
        <v>251</v>
      </c>
      <c r="B68" s="392" t="str">
        <v>29Y</v>
      </c>
      <c r="C68" s="358" t="str">
        <v>37Y</v>
      </c>
      <c r="D68" s="358" t="str">
        <f t="shared" si="61"/>
        <v>37Y</v>
      </c>
      <c r="E68" s="358" t="s">
        <v>14</v>
      </c>
      <c r="F68" s="398" t="s">
        <v>15</v>
      </c>
      <c r="G68" s="358" t="s">
        <v>16</v>
      </c>
      <c r="H68" s="398" t="s">
        <v>17</v>
      </c>
      <c r="I68" s="399">
        <v>1.3331240749999999E-2</v>
      </c>
      <c r="J68" s="399" t="str">
        <f t="shared" si="62"/>
        <v>EUR_CURVE_3M_29Y</v>
      </c>
      <c r="K68" s="400" t="str">
        <f>IFERROR(_xll.qlSwapRateHelper2(,IF(DataSelect="Reference",$I68,J68),,$D68,Calendar,$G68,$F68,$H68,$K$32,0,E68,Discounting,Permanent,_xll.ohTrigger(Trigger,DataSelect),ObjectOverwrite),"--")</f>
        <v>obj_00af6#0002</v>
      </c>
      <c r="L68" s="355" t="b">
        <f t="shared" si="29"/>
        <v>1</v>
      </c>
      <c r="N68" s="414" t="str">
        <f t="shared" si="19"/>
        <v>SW</v>
      </c>
      <c r="O68" s="414" t="str">
        <f t="shared" si="20"/>
        <v>35Y</v>
      </c>
      <c r="P68" s="418" t="str">
        <f t="shared" ref="P68:Q68" si="65">K74</f>
        <v>obj_00b0c#0002</v>
      </c>
      <c r="Q68" s="414" t="b">
        <f t="shared" si="65"/>
        <v>1</v>
      </c>
      <c r="R68" s="422">
        <v>1</v>
      </c>
      <c r="S68" s="422">
        <v>1</v>
      </c>
      <c r="T68" s="157" t="e">
        <v>#N/A</v>
      </c>
      <c r="U68" s="157" t="e">
        <f>_xll.qlRateHelperQuoteName(T68)</f>
        <v>#VALUE!</v>
      </c>
      <c r="V68" s="412" t="e">
        <f>_xll.qlRateHelperRate(T68,_xll.ohTrigger(Trigger,Trigger3M))</f>
        <v>#VALUE!</v>
      </c>
      <c r="W68" s="412" t="str">
        <f>IFERROR(_xll.qlFuturesRateHelperConvexityAdjustment(T68,Trigger),"--")</f>
        <v>--</v>
      </c>
      <c r="X68" s="158" t="e">
        <f>_xll.qlRateHelperEarliestDate(T68,Trigger)</f>
        <v>#VALUE!</v>
      </c>
      <c r="Y68" s="158" t="e">
        <f>_xll.qlRateHelperLatestDate(T68,Trigger)</f>
        <v>#VALUE!</v>
      </c>
      <c r="Z68" s="157" t="e">
        <v>#N/A</v>
      </c>
      <c r="AN68" s="145"/>
      <c r="AO68" s="145"/>
      <c r="AP68" s="145"/>
      <c r="AQ68" s="145"/>
      <c r="AR68" s="145"/>
      <c r="AS68" s="145"/>
      <c r="AT68" s="145"/>
      <c r="AU68" s="145"/>
      <c r="AV68" s="145"/>
      <c r="AW68" s="145"/>
      <c r="AY68" s="157" t="s">
        <v>211</v>
      </c>
      <c r="AZ68" s="158">
        <f>_xll.qlInterestRateIndexFixingDate(Currency&amp;"ibor"&amp;Tenor,BA68,Trigger)</f>
        <v>42228</v>
      </c>
      <c r="BA68" s="158">
        <f>_xll.qlCalendarAdvance(Calendar,BA67,AY68,"f",,Trigger)</f>
        <v>42230</v>
      </c>
      <c r="BB68" s="158">
        <f>_xll.qlInterestRateIndexMaturity(Currency&amp;"ibor"&amp;Tenor,BA68,Trigger)</f>
        <v>42324</v>
      </c>
      <c r="BC68" s="320">
        <f>_xll.qlIndexFixing($AC$5,AZ68,TRUE,_xll.ohTrigger(Trigger,Trigger3M))</f>
        <v>-2.2170954999985552E-5</v>
      </c>
      <c r="BD68" s="320">
        <f>_xll.qlIndexFixing($BE$1,AZ68,TRUE,_xll.ohTrigger(Trigger,Trigger3M))</f>
        <v>1.8273029424905867E-5</v>
      </c>
    </row>
    <row r="69" spans="1:56" s="137" customFormat="1" ht="11.25" customHeight="1" x14ac:dyDescent="0.2">
      <c r="A69" s="359" t="s">
        <v>251</v>
      </c>
      <c r="B69" s="392" t="str">
        <v>30Y</v>
      </c>
      <c r="C69" s="358" t="str">
        <v>38Y</v>
      </c>
      <c r="D69" s="358" t="str">
        <f t="shared" si="61"/>
        <v>38Y</v>
      </c>
      <c r="E69" s="358" t="s">
        <v>14</v>
      </c>
      <c r="F69" s="398" t="s">
        <v>15</v>
      </c>
      <c r="G69" s="358" t="s">
        <v>16</v>
      </c>
      <c r="H69" s="398" t="s">
        <v>17</v>
      </c>
      <c r="I69" s="399">
        <v>1.3338086000000001E-2</v>
      </c>
      <c r="J69" s="399" t="str">
        <f t="shared" si="62"/>
        <v>EUR_CURVE_3M_30Y</v>
      </c>
      <c r="K69" s="400" t="str">
        <f>IFERROR(_xll.qlSwapRateHelper2(,IF(DataSelect="Reference",$I69,J69),,$D69,Calendar,$G69,$F69,$H69,$K$32,0,E69,Discounting,Permanent,_xll.ohTrigger(Trigger,DataSelect),ObjectOverwrite),"--")</f>
        <v>obj_00b00#0002</v>
      </c>
      <c r="L69" s="355" t="b">
        <f t="shared" si="29"/>
        <v>1</v>
      </c>
      <c r="N69" s="414" t="str">
        <f t="shared" si="19"/>
        <v>SW</v>
      </c>
      <c r="O69" s="414" t="str">
        <f t="shared" si="20"/>
        <v>36Y</v>
      </c>
      <c r="P69" s="418" t="str">
        <f t="shared" ref="P69:Q69" si="66">K75</f>
        <v>obj_00b08#0002</v>
      </c>
      <c r="Q69" s="414" t="b">
        <f t="shared" si="66"/>
        <v>1</v>
      </c>
      <c r="R69" s="422">
        <v>1</v>
      </c>
      <c r="S69" s="422">
        <v>1</v>
      </c>
      <c r="T69" s="157" t="e">
        <v>#N/A</v>
      </c>
      <c r="U69" s="157" t="e">
        <f>_xll.qlRateHelperQuoteName(T69)</f>
        <v>#VALUE!</v>
      </c>
      <c r="V69" s="412" t="e">
        <f>_xll.qlRateHelperRate(T69,_xll.ohTrigger(Trigger,Trigger3M))</f>
        <v>#VALUE!</v>
      </c>
      <c r="W69" s="412" t="str">
        <f>IFERROR(_xll.qlFuturesRateHelperConvexityAdjustment(T69,Trigger),"--")</f>
        <v>--</v>
      </c>
      <c r="X69" s="158" t="e">
        <f>_xll.qlRateHelperEarliestDate(T69,Trigger)</f>
        <v>#VALUE!</v>
      </c>
      <c r="Y69" s="158" t="e">
        <f>_xll.qlRateHelperLatestDate(T69,Trigger)</f>
        <v>#VALUE!</v>
      </c>
      <c r="Z69" s="157" t="e">
        <v>#N/A</v>
      </c>
      <c r="AD69" s="145"/>
      <c r="AN69" s="145"/>
      <c r="AO69" s="145"/>
      <c r="AP69" s="145"/>
      <c r="AQ69" s="145"/>
      <c r="AR69" s="145"/>
      <c r="AS69" s="145"/>
      <c r="AT69" s="145"/>
      <c r="AU69" s="145"/>
      <c r="AV69" s="145"/>
      <c r="AW69" s="145"/>
      <c r="AY69" s="157" t="s">
        <v>211</v>
      </c>
      <c r="AZ69" s="158">
        <f>_xll.qlInterestRateIndexFixingDate(Currency&amp;"ibor"&amp;Tenor,BA69,Trigger)</f>
        <v>42229</v>
      </c>
      <c r="BA69" s="158">
        <f>_xll.qlCalendarAdvance(Calendar,BA68,AY69,"f",,Trigger)</f>
        <v>42233</v>
      </c>
      <c r="BB69" s="158">
        <f>_xll.qlInterestRateIndexMaturity(Currency&amp;"ibor"&amp;Tenor,BA69,Trigger)</f>
        <v>42325</v>
      </c>
      <c r="BC69" s="320">
        <f>_xll.qlIndexFixing($AC$5,AZ69,TRUE,_xll.ohTrigger(Trigger,Trigger3M))</f>
        <v>-2.1769526388939671E-5</v>
      </c>
      <c r="BD69" s="320">
        <f>_xll.qlIndexFixing($BE$1,AZ69,TRUE,_xll.ohTrigger(Trigger,Trigger3M))</f>
        <v>1.56438769946894E-5</v>
      </c>
    </row>
    <row r="70" spans="1:56" s="137" customFormat="1" ht="11.25" customHeight="1" x14ac:dyDescent="0.2">
      <c r="A70" s="359" t="s">
        <v>251</v>
      </c>
      <c r="B70" s="392" t="str">
        <v>31Y</v>
      </c>
      <c r="C70" s="358" t="str">
        <v>39Y</v>
      </c>
      <c r="D70" s="358" t="str">
        <f t="shared" si="61"/>
        <v>39Y</v>
      </c>
      <c r="E70" s="358" t="s">
        <v>14</v>
      </c>
      <c r="F70" s="398" t="s">
        <v>15</v>
      </c>
      <c r="G70" s="358" t="s">
        <v>16</v>
      </c>
      <c r="H70" s="398" t="s">
        <v>17</v>
      </c>
      <c r="I70" s="399">
        <v>1.3334624870000001E-2</v>
      </c>
      <c r="J70" s="399" t="str">
        <f t="shared" si="62"/>
        <v>EUR_CURVE_3M_31Y</v>
      </c>
      <c r="K70" s="400" t="str">
        <f>IFERROR(_xll.qlSwapRateHelper2(,IF(DataSelect="Reference",$I70,J70),,$D70,Calendar,$G70,$F70,$H70,$K$32,0,E70,Discounting,Permanent,_xll.ohTrigger(Trigger,DataSelect),ObjectOverwrite),"--")</f>
        <v>obj_00b17#0002</v>
      </c>
      <c r="L70" s="355" t="b">
        <f t="shared" si="29"/>
        <v>1</v>
      </c>
      <c r="N70" s="414" t="str">
        <f t="shared" si="19"/>
        <v>SW</v>
      </c>
      <c r="O70" s="414" t="str">
        <f t="shared" si="20"/>
        <v>37Y</v>
      </c>
      <c r="P70" s="418" t="str">
        <f t="shared" ref="P70:Q70" si="67">K76</f>
        <v>--</v>
      </c>
      <c r="Q70" s="414" t="b">
        <f t="shared" si="67"/>
        <v>0</v>
      </c>
      <c r="R70" s="422">
        <v>1</v>
      </c>
      <c r="S70" s="422">
        <v>1</v>
      </c>
      <c r="T70" s="157" t="e">
        <v>#N/A</v>
      </c>
      <c r="U70" s="157" t="e">
        <f>_xll.qlRateHelperQuoteName(T70)</f>
        <v>#VALUE!</v>
      </c>
      <c r="V70" s="412" t="e">
        <f>_xll.qlRateHelperRate(T70,_xll.ohTrigger(Trigger,Trigger3M))</f>
        <v>#VALUE!</v>
      </c>
      <c r="W70" s="412" t="str">
        <f>IFERROR(_xll.qlFuturesRateHelperConvexityAdjustment(T70,Trigger),"--")</f>
        <v>--</v>
      </c>
      <c r="X70" s="158" t="e">
        <f>_xll.qlRateHelperEarliestDate(T70,Trigger)</f>
        <v>#VALUE!</v>
      </c>
      <c r="Y70" s="158" t="e">
        <f>_xll.qlRateHelperLatestDate(T70,Trigger)</f>
        <v>#VALUE!</v>
      </c>
      <c r="Z70" s="157" t="e">
        <v>#N/A</v>
      </c>
      <c r="AD70" s="145"/>
      <c r="AN70" s="145"/>
      <c r="AO70" s="145"/>
      <c r="AP70" s="145"/>
      <c r="AQ70" s="145"/>
      <c r="AR70" s="145"/>
      <c r="AS70" s="145"/>
      <c r="AT70" s="145"/>
      <c r="AU70" s="145"/>
      <c r="AV70" s="145"/>
      <c r="AW70" s="145"/>
      <c r="AY70" s="157" t="s">
        <v>211</v>
      </c>
      <c r="AZ70" s="158">
        <f>_xll.qlInterestRateIndexFixingDate(Currency&amp;"ibor"&amp;Tenor,BA70,Trigger)</f>
        <v>42230</v>
      </c>
      <c r="BA70" s="158">
        <f>_xll.qlCalendarAdvance(Calendar,BA69,AY70,"f",,Trigger)</f>
        <v>42234</v>
      </c>
      <c r="BB70" s="158">
        <f>_xll.qlInterestRateIndexMaturity(Currency&amp;"ibor"&amp;Tenor,BA70,Trigger)</f>
        <v>42326</v>
      </c>
      <c r="BC70" s="320">
        <f>_xll.qlIndexFixing($AC$5,AZ70,TRUE,_xll.ohTrigger(Trigger,Trigger3M))</f>
        <v>-2.1681775074898432E-5</v>
      </c>
      <c r="BD70" s="320">
        <f>_xll.qlIndexFixing($BE$1,AZ70,TRUE,_xll.ohTrigger(Trigger,Trigger3M))</f>
        <v>1.1596620654187657E-5</v>
      </c>
    </row>
    <row r="71" spans="1:56" s="137" customFormat="1" ht="11.25" customHeight="1" x14ac:dyDescent="0.2">
      <c r="A71" s="359" t="s">
        <v>251</v>
      </c>
      <c r="B71" s="392" t="str">
        <v>32Y</v>
      </c>
      <c r="C71" s="358" t="str">
        <v>40Y</v>
      </c>
      <c r="D71" s="358" t="str">
        <f t="shared" si="61"/>
        <v>40Y</v>
      </c>
      <c r="E71" s="358" t="s">
        <v>14</v>
      </c>
      <c r="F71" s="398" t="s">
        <v>15</v>
      </c>
      <c r="G71" s="358" t="s">
        <v>16</v>
      </c>
      <c r="H71" s="398" t="s">
        <v>17</v>
      </c>
      <c r="I71" s="399">
        <v>1.332E-2</v>
      </c>
      <c r="J71" s="399" t="str">
        <f t="shared" si="62"/>
        <v>EUR_CURVE_3M_32Y</v>
      </c>
      <c r="K71" s="400" t="str">
        <f>IFERROR(_xll.qlSwapRateHelper2(,IF(DataSelect="Reference",$I71,J71),,$D71,Calendar,$G71,$F71,$H71,$K$32,0,E71,Discounting,Permanent,_xll.ohTrigger(Trigger,DataSelect),ObjectOverwrite),"--")</f>
        <v>obj_00b1a#0002</v>
      </c>
      <c r="L71" s="355" t="b">
        <f t="shared" si="29"/>
        <v>1</v>
      </c>
      <c r="N71" s="414" t="str">
        <f t="shared" si="19"/>
        <v>SW</v>
      </c>
      <c r="O71" s="414" t="str">
        <f t="shared" si="20"/>
        <v>38Y</v>
      </c>
      <c r="P71" s="418" t="str">
        <f t="shared" ref="P71:Q71" si="68">K77</f>
        <v>--</v>
      </c>
      <c r="Q71" s="414" t="b">
        <f t="shared" si="68"/>
        <v>0</v>
      </c>
      <c r="R71" s="422">
        <v>1</v>
      </c>
      <c r="S71" s="422">
        <v>1</v>
      </c>
      <c r="T71" s="157" t="e">
        <v>#N/A</v>
      </c>
      <c r="U71" s="157" t="e">
        <f>_xll.qlRateHelperQuoteName(T71)</f>
        <v>#VALUE!</v>
      </c>
      <c r="V71" s="412" t="e">
        <f>_xll.qlRateHelperRate(T71,_xll.ohTrigger(Trigger,Trigger3M))</f>
        <v>#VALUE!</v>
      </c>
      <c r="W71" s="412" t="str">
        <f>IFERROR(_xll.qlFuturesRateHelperConvexityAdjustment(T71,Trigger),"--")</f>
        <v>--</v>
      </c>
      <c r="X71" s="158" t="e">
        <f>_xll.qlRateHelperEarliestDate(T71,Trigger)</f>
        <v>#VALUE!</v>
      </c>
      <c r="Y71" s="158" t="e">
        <f>_xll.qlRateHelperLatestDate(T71,Trigger)</f>
        <v>#VALUE!</v>
      </c>
      <c r="Z71" s="157" t="e">
        <v>#N/A</v>
      </c>
      <c r="AD71" s="145"/>
      <c r="AN71" s="145"/>
      <c r="AO71" s="145"/>
      <c r="AP71" s="145"/>
      <c r="AQ71" s="145"/>
      <c r="AR71" s="145"/>
      <c r="AS71" s="145"/>
      <c r="AT71" s="145"/>
      <c r="AU71" s="145"/>
      <c r="AV71" s="145"/>
      <c r="AW71" s="145"/>
      <c r="AY71" s="157" t="s">
        <v>211</v>
      </c>
      <c r="AZ71" s="158">
        <f>_xll.qlInterestRateIndexFixingDate(Currency&amp;"ibor"&amp;Tenor,BA71,Trigger)</f>
        <v>42233</v>
      </c>
      <c r="BA71" s="158">
        <f>_xll.qlCalendarAdvance(Calendar,BA70,AY71,"f",,Trigger)</f>
        <v>42235</v>
      </c>
      <c r="BB71" s="158">
        <f>_xll.qlInterestRateIndexMaturity(Currency&amp;"ibor"&amp;Tenor,BA71,Trigger)</f>
        <v>42327</v>
      </c>
      <c r="BC71" s="320">
        <f>_xll.qlIndexFixing($AC$5,AZ71,TRUE,_xll.ohTrigger(Trigger,Trigger3M))</f>
        <v>-2.161318664387672E-5</v>
      </c>
      <c r="BD71" s="320">
        <f>_xll.qlIndexFixing($BE$1,AZ71,TRUE,_xll.ohTrigger(Trigger,Trigger3M))</f>
        <v>7.5499305807191783E-6</v>
      </c>
    </row>
    <row r="72" spans="1:56" ht="11.25" customHeight="1" x14ac:dyDescent="0.25">
      <c r="A72" s="359" t="s">
        <v>251</v>
      </c>
      <c r="B72" s="392" t="str">
        <v>33Y</v>
      </c>
      <c r="C72" s="358" t="str">
        <v>50Y</v>
      </c>
      <c r="D72" s="358" t="str">
        <f t="shared" si="61"/>
        <v>50Y</v>
      </c>
      <c r="E72" s="358" t="s">
        <v>14</v>
      </c>
      <c r="F72" s="398" t="s">
        <v>15</v>
      </c>
      <c r="G72" s="358" t="s">
        <v>16</v>
      </c>
      <c r="H72" s="398" t="s">
        <v>17</v>
      </c>
      <c r="I72" s="399">
        <v>1.291E-2</v>
      </c>
      <c r="J72" s="399" t="str">
        <f t="shared" si="62"/>
        <v>EUR_CURVE_3M_33Y</v>
      </c>
      <c r="K72" s="400" t="str">
        <f>IFERROR(_xll.qlSwapRateHelper2(,IF(DataSelect="Reference",$I72,J72),,$D72,Calendar,$G72,$F72,$H72,$K$32,0,E72,Discounting,Permanent,_xll.ohTrigger(Trigger,DataSelect),ObjectOverwrite),"--")</f>
        <v>obj_00b11#0002</v>
      </c>
      <c r="L72" s="355" t="b">
        <f t="shared" si="29"/>
        <v>1</v>
      </c>
      <c r="M72" s="137"/>
      <c r="N72" s="414" t="str">
        <f t="shared" si="19"/>
        <v>SW</v>
      </c>
      <c r="O72" s="414" t="str">
        <f t="shared" si="20"/>
        <v>39Y</v>
      </c>
      <c r="P72" s="418" t="str">
        <f t="shared" ref="P72:Q72" si="69">K78</f>
        <v>--</v>
      </c>
      <c r="Q72" s="414" t="b">
        <f t="shared" si="69"/>
        <v>0</v>
      </c>
      <c r="R72" s="422">
        <v>1</v>
      </c>
      <c r="S72" s="422">
        <v>1</v>
      </c>
      <c r="T72" s="159" t="e">
        <v>#N/A</v>
      </c>
      <c r="U72" s="157" t="e">
        <f>_xll.qlRateHelperQuoteName(T72)</f>
        <v>#VALUE!</v>
      </c>
      <c r="V72" s="424" t="e">
        <f>_xll.qlRateHelperRate(T72,_xll.ohTrigger(Trigger,Trigger3M))</f>
        <v>#VALUE!</v>
      </c>
      <c r="W72" s="159" t="str">
        <f>IFERROR(_xll.qlFuturesRateHelperConvexityAdjustment(T72,Trigger),"--")</f>
        <v>--</v>
      </c>
      <c r="X72" s="159" t="e">
        <f>_xll.qlRateHelperEarliestDate(T72,Trigger)</f>
        <v>#VALUE!</v>
      </c>
      <c r="Y72" s="159" t="e">
        <f>_xll.qlRateHelperLatestDate(T72,Trigger)</f>
        <v>#VALUE!</v>
      </c>
      <c r="Z72" s="159" t="e">
        <v>#N/A</v>
      </c>
      <c r="AY72" s="157" t="s">
        <v>211</v>
      </c>
      <c r="AZ72" s="158">
        <f>_xll.qlInterestRateIndexFixingDate(Currency&amp;"ibor"&amp;Tenor,BA72,Trigger)</f>
        <v>42234</v>
      </c>
      <c r="BA72" s="158">
        <f>_xll.qlCalendarAdvance(Calendar,BA71,AY72,"f",,Trigger)</f>
        <v>42236</v>
      </c>
      <c r="BB72" s="158">
        <f>_xll.qlInterestRateIndexMaturity(Currency&amp;"ibor"&amp;Tenor,BA72,Trigger)</f>
        <v>42328</v>
      </c>
      <c r="BC72" s="320">
        <f>_xll.qlIndexFixing($AC$5,AZ72,TRUE,_xll.ohTrigger(Trigger,Trigger3M))</f>
        <v>-2.1563761096743406E-5</v>
      </c>
      <c r="BD72" s="320">
        <f>_xll.qlIndexFixing($BE$1,AZ72,TRUE,_xll.ohTrigger(Trigger,Trigger3M))</f>
        <v>3.5078171020060416E-6</v>
      </c>
    </row>
    <row r="73" spans="1:56" ht="11.25" customHeight="1" x14ac:dyDescent="0.25">
      <c r="A73" s="359" t="s">
        <v>251</v>
      </c>
      <c r="B73" s="392" t="str">
        <v>34Y</v>
      </c>
      <c r="C73" s="358" t="str">
        <v>60Y</v>
      </c>
      <c r="D73" s="358" t="str">
        <f t="shared" si="61"/>
        <v>60Y</v>
      </c>
      <c r="E73" s="358" t="s">
        <v>14</v>
      </c>
      <c r="F73" s="398" t="s">
        <v>15</v>
      </c>
      <c r="G73" s="358" t="s">
        <v>16</v>
      </c>
      <c r="H73" s="398" t="s">
        <v>17</v>
      </c>
      <c r="I73" s="399">
        <v>1.2789999999999999E-2</v>
      </c>
      <c r="J73" s="399" t="str">
        <f t="shared" si="62"/>
        <v>EUR_CURVE_3M_34Y</v>
      </c>
      <c r="K73" s="400" t="str">
        <f>IFERROR(_xll.qlSwapRateHelper2(,IF(DataSelect="Reference",$I73,J73),,$D73,Calendar,$G73,$F73,$H73,$K$32,0,E73,Discounting,Permanent,_xll.ohTrigger(Trigger,DataSelect),ObjectOverwrite),"--")</f>
        <v>obj_00b12#0002</v>
      </c>
      <c r="L73" s="355" t="b">
        <f t="shared" si="29"/>
        <v>1</v>
      </c>
      <c r="M73" s="137"/>
      <c r="N73" s="414" t="str">
        <f t="shared" si="19"/>
        <v>SW</v>
      </c>
      <c r="O73" s="414" t="str">
        <f t="shared" si="20"/>
        <v>40Y</v>
      </c>
      <c r="P73" s="418" t="str">
        <f t="shared" ref="P73:Q73" si="70">K79</f>
        <v>--</v>
      </c>
      <c r="Q73" s="414" t="b">
        <f t="shared" si="70"/>
        <v>0</v>
      </c>
      <c r="R73" s="422">
        <v>1</v>
      </c>
      <c r="S73" s="422">
        <v>1</v>
      </c>
      <c r="T73" s="159" t="e">
        <v>#N/A</v>
      </c>
      <c r="U73" s="157" t="e">
        <f>_xll.qlRateHelperQuoteName(T73)</f>
        <v>#VALUE!</v>
      </c>
      <c r="V73" s="424" t="e">
        <f>_xll.qlRateHelperRate(T73,_xll.ohTrigger(Trigger,Trigger3M))</f>
        <v>#VALUE!</v>
      </c>
      <c r="W73" s="159" t="str">
        <f>IFERROR(_xll.qlFuturesRateHelperConvexityAdjustment(T73,Trigger),"--")</f>
        <v>--</v>
      </c>
      <c r="X73" s="159" t="e">
        <f>_xll.qlRateHelperEarliestDate(T73,Trigger)</f>
        <v>#VALUE!</v>
      </c>
      <c r="Y73" s="159" t="e">
        <f>_xll.qlRateHelperLatestDate(T73,Trigger)</f>
        <v>#VALUE!</v>
      </c>
      <c r="Z73" s="159" t="e">
        <v>#N/A</v>
      </c>
      <c r="AY73" s="157" t="s">
        <v>211</v>
      </c>
      <c r="AZ73" s="158">
        <f>_xll.qlInterestRateIndexFixingDate(Currency&amp;"ibor"&amp;Tenor,BA73,Trigger)</f>
        <v>42235</v>
      </c>
      <c r="BA73" s="158">
        <f>_xll.qlCalendarAdvance(Calendar,BA72,AY73,"f",,Trigger)</f>
        <v>42237</v>
      </c>
      <c r="BB73" s="158">
        <f>_xll.qlInterestRateIndexMaturity(Currency&amp;"ibor"&amp;Tenor,BA73,Trigger)</f>
        <v>42331</v>
      </c>
      <c r="BC73" s="320">
        <f>_xll.qlIndexFixing($AC$5,AZ73,TRUE,_xll.ohTrigger(Trigger,Trigger3M))</f>
        <v>-2.146611782497744E-5</v>
      </c>
      <c r="BD73" s="320">
        <f>_xll.qlIndexFixing($BE$1,AZ73,TRUE,_xll.ohTrigger(Trigger,Trigger3M))</f>
        <v>-9.4537261602002206E-6</v>
      </c>
    </row>
    <row r="74" spans="1:56" ht="11.25" customHeight="1" x14ac:dyDescent="0.25">
      <c r="A74" s="359" t="s">
        <v>251</v>
      </c>
      <c r="B74" s="392" t="str">
        <v>35Y</v>
      </c>
      <c r="C74" s="358" t="str">
        <v>50Y</v>
      </c>
      <c r="D74" s="358" t="str">
        <f t="shared" si="61"/>
        <v>50Y</v>
      </c>
      <c r="E74" s="358" t="s">
        <v>14</v>
      </c>
      <c r="F74" s="398" t="s">
        <v>15</v>
      </c>
      <c r="G74" s="358" t="s">
        <v>16</v>
      </c>
      <c r="H74" s="398" t="s">
        <v>17</v>
      </c>
      <c r="I74" s="399">
        <v>7.7099999999999998E-3</v>
      </c>
      <c r="J74" s="399" t="str">
        <f t="shared" si="62"/>
        <v>EUR_CURVE_3M_35Y</v>
      </c>
      <c r="K74" s="400" t="str">
        <f>IFERROR(_xll.qlSwapRateHelper2(,IF(DataSelect="Reference",$I74,J74),,$D74,Calendar,$G74,$F74,$H74,$K$32,0,E74,Discounting,Permanent,_xll.ohTrigger(Trigger,DataSelect),ObjectOverwrite),"--")</f>
        <v>obj_00b0c#0002</v>
      </c>
      <c r="L74" s="355" t="b">
        <f t="shared" si="29"/>
        <v>1</v>
      </c>
      <c r="M74" s="137"/>
      <c r="N74" s="414" t="str">
        <f t="shared" si="19"/>
        <v>SW</v>
      </c>
      <c r="O74" s="414" t="str">
        <f t="shared" si="20"/>
        <v>41Y</v>
      </c>
      <c r="P74" s="418" t="str">
        <f t="shared" ref="P74:Q74" si="71">K80</f>
        <v>--</v>
      </c>
      <c r="Q74" s="414" t="b">
        <f t="shared" si="71"/>
        <v>0</v>
      </c>
      <c r="R74" s="422">
        <v>1</v>
      </c>
      <c r="S74" s="422">
        <v>1</v>
      </c>
      <c r="T74" s="159" t="e">
        <v>#N/A</v>
      </c>
      <c r="U74" s="157" t="e">
        <f>_xll.qlRateHelperQuoteName(T74)</f>
        <v>#VALUE!</v>
      </c>
      <c r="V74" s="424" t="e">
        <f>_xll.qlRateHelperRate(T74,_xll.ohTrigger(Trigger,Trigger3M))</f>
        <v>#VALUE!</v>
      </c>
      <c r="W74" s="159" t="str">
        <f>IFERROR(_xll.qlFuturesRateHelperConvexityAdjustment(T74,Trigger),"--")</f>
        <v>--</v>
      </c>
      <c r="X74" s="159" t="e">
        <f>_xll.qlRateHelperEarliestDate(T74,Trigger)</f>
        <v>#VALUE!</v>
      </c>
      <c r="Y74" s="159" t="e">
        <f>_xll.qlRateHelperLatestDate(T74,Trigger)</f>
        <v>#VALUE!</v>
      </c>
      <c r="Z74" s="159" t="e">
        <v>#N/A</v>
      </c>
      <c r="AY74" s="157" t="s">
        <v>211</v>
      </c>
      <c r="AZ74" s="158">
        <f>_xll.qlInterestRateIndexFixingDate(Currency&amp;"ibor"&amp;Tenor,BA74,Trigger)</f>
        <v>42236</v>
      </c>
      <c r="BA74" s="158">
        <f>_xll.qlCalendarAdvance(Calendar,BA73,AY74,"f",,Trigger)</f>
        <v>42240</v>
      </c>
      <c r="BB74" s="158">
        <f>_xll.qlInterestRateIndexMaturity(Currency&amp;"ibor"&amp;Tenor,BA74,Trigger)</f>
        <v>42332</v>
      </c>
      <c r="BC74" s="320">
        <f>_xll.qlIndexFixing($AC$5,AZ74,TRUE,_xll.ohTrigger(Trigger,Trigger3M))</f>
        <v>-2.1557687763602661E-5</v>
      </c>
      <c r="BD74" s="320">
        <f>_xll.qlIndexFixing($BE$1,AZ74,TRUE,_xll.ohTrigger(Trigger,Trigger3M))</f>
        <v>-1.2532538870592958E-5</v>
      </c>
    </row>
    <row r="75" spans="1:56" ht="11.25" customHeight="1" x14ac:dyDescent="0.25">
      <c r="A75" s="359" t="s">
        <v>251</v>
      </c>
      <c r="B75" s="392" t="str">
        <v>36Y</v>
      </c>
      <c r="C75" s="358" t="str">
        <v>60Y</v>
      </c>
      <c r="D75" s="358" t="str">
        <f t="shared" si="61"/>
        <v>60Y</v>
      </c>
      <c r="E75" s="358" t="s">
        <v>14</v>
      </c>
      <c r="F75" s="398" t="s">
        <v>15</v>
      </c>
      <c r="G75" s="358" t="s">
        <v>16</v>
      </c>
      <c r="H75" s="398" t="s">
        <v>17</v>
      </c>
      <c r="I75" s="399">
        <v>7.5900000000000004E-3</v>
      </c>
      <c r="J75" s="399" t="str">
        <f t="shared" si="62"/>
        <v>EUR_CURVE_3M_36Y</v>
      </c>
      <c r="K75" s="400" t="str">
        <f>IFERROR(_xll.qlSwapRateHelper2(,IF(DataSelect="Reference",$I75,J75),,$D75,Calendar,$G75,$F75,$H75,$K$32,0,E75,Discounting,Permanent,_xll.ohTrigger(Trigger,DataSelect),ObjectOverwrite),"--")</f>
        <v>obj_00b08#0002</v>
      </c>
      <c r="L75" s="355" t="b">
        <f t="shared" si="29"/>
        <v>1</v>
      </c>
      <c r="M75" s="137"/>
      <c r="N75" s="414" t="str">
        <f t="shared" si="19"/>
        <v>SW</v>
      </c>
      <c r="O75" s="414" t="str">
        <f t="shared" si="20"/>
        <v>42Y</v>
      </c>
      <c r="P75" s="418" t="str">
        <f t="shared" ref="P75:Q75" si="72">K81</f>
        <v>--</v>
      </c>
      <c r="Q75" s="414" t="b">
        <f t="shared" si="72"/>
        <v>0</v>
      </c>
      <c r="R75" s="422">
        <v>1</v>
      </c>
      <c r="S75" s="422">
        <v>1</v>
      </c>
      <c r="T75" s="159" t="e">
        <v>#N/A</v>
      </c>
      <c r="U75" s="157" t="e">
        <f>_xll.qlRateHelperQuoteName(T75)</f>
        <v>#VALUE!</v>
      </c>
      <c r="V75" s="424" t="e">
        <f>_xll.qlRateHelperRate(T75,_xll.ohTrigger(Trigger,Trigger3M))</f>
        <v>#VALUE!</v>
      </c>
      <c r="W75" s="159" t="str">
        <f>IFERROR(_xll.qlFuturesRateHelperConvexityAdjustment(T75,Trigger),"--")</f>
        <v>--</v>
      </c>
      <c r="X75" s="159" t="e">
        <f>_xll.qlRateHelperEarliestDate(T75,Trigger)</f>
        <v>#VALUE!</v>
      </c>
      <c r="Y75" s="159" t="e">
        <f>_xll.qlRateHelperLatestDate(T75,Trigger)</f>
        <v>#VALUE!</v>
      </c>
      <c r="Z75" s="159" t="e">
        <v>#N/A</v>
      </c>
      <c r="AY75" s="157" t="s">
        <v>211</v>
      </c>
      <c r="AZ75" s="158">
        <f>_xll.qlInterestRateIndexFixingDate(Currency&amp;"ibor"&amp;Tenor,BA75,Trigger)</f>
        <v>42237</v>
      </c>
      <c r="BA75" s="158">
        <f>_xll.qlCalendarAdvance(Calendar,BA74,AY75,"f",,Trigger)</f>
        <v>42241</v>
      </c>
      <c r="BB75" s="158">
        <f>_xll.qlInterestRateIndexMaturity(Currency&amp;"ibor"&amp;Tenor,BA75,Trigger)</f>
        <v>42333</v>
      </c>
      <c r="BC75" s="320">
        <f>_xll.qlIndexFixing($AC$5,AZ75,TRUE,_xll.ohTrigger(Trigger,Trigger3M))</f>
        <v>-2.1604076644600035E-5</v>
      </c>
      <c r="BD75" s="320">
        <f>_xll.qlIndexFixing($BE$1,AZ75,TRUE,_xll.ohTrigger(Trigger,Trigger3M))</f>
        <v>-1.6489489029431652E-5</v>
      </c>
    </row>
    <row r="76" spans="1:56" ht="11.25" customHeight="1" x14ac:dyDescent="0.25">
      <c r="A76" s="359" t="s">
        <v>251</v>
      </c>
      <c r="B76" s="392" t="str">
        <v>37Y</v>
      </c>
      <c r="C76" s="358" t="e">
        <v>#N/A</v>
      </c>
      <c r="D76" s="358" t="e">
        <f t="shared" si="61"/>
        <v>#N/A</v>
      </c>
      <c r="E76" s="358" t="s">
        <v>14</v>
      </c>
      <c r="F76" s="398" t="s">
        <v>15</v>
      </c>
      <c r="G76" s="358" t="s">
        <v>16</v>
      </c>
      <c r="H76" s="398" t="s">
        <v>17</v>
      </c>
      <c r="I76" s="399" t="e">
        <v>#N/A</v>
      </c>
      <c r="J76" s="399" t="str">
        <f t="shared" si="62"/>
        <v>EUR_CURVE_3M_37Y</v>
      </c>
      <c r="K76" s="400" t="str">
        <f>IFERROR(_xll.qlSwapRateHelper2(,IF(DataSelect="Reference",$I76,J76),,$D76,Calendar,$G76,$F76,$H76,$K$32,0,E76,Discounting,Permanent,_xll.ohTrigger(Trigger,DataSelect),ObjectOverwrite),"--")</f>
        <v>--</v>
      </c>
      <c r="L76" s="355" t="b">
        <f t="shared" si="29"/>
        <v>0</v>
      </c>
      <c r="M76" s="137"/>
      <c r="N76" s="414" t="str">
        <f t="shared" si="19"/>
        <v>SW</v>
      </c>
      <c r="O76" s="414" t="str">
        <f t="shared" si="20"/>
        <v>43Y</v>
      </c>
      <c r="P76" s="418" t="str">
        <f t="shared" ref="P76:Q76" si="73">K82</f>
        <v>--</v>
      </c>
      <c r="Q76" s="414" t="b">
        <f t="shared" si="73"/>
        <v>0</v>
      </c>
      <c r="R76" s="422">
        <v>1</v>
      </c>
      <c r="S76" s="422">
        <v>1</v>
      </c>
      <c r="T76" s="159" t="e">
        <v>#N/A</v>
      </c>
      <c r="U76" s="157" t="e">
        <f>_xll.qlRateHelperQuoteName(T76)</f>
        <v>#VALUE!</v>
      </c>
      <c r="V76" s="424" t="e">
        <f>_xll.qlRateHelperRate(T76,_xll.ohTrigger(Trigger,Trigger3M))</f>
        <v>#VALUE!</v>
      </c>
      <c r="W76" s="159" t="str">
        <f>IFERROR(_xll.qlFuturesRateHelperConvexityAdjustment(T76,Trigger),"--")</f>
        <v>--</v>
      </c>
      <c r="X76" s="159" t="e">
        <f>_xll.qlRateHelperEarliestDate(T76,Trigger)</f>
        <v>#VALUE!</v>
      </c>
      <c r="Y76" s="159" t="e">
        <f>_xll.qlRateHelperLatestDate(T76,Trigger)</f>
        <v>#VALUE!</v>
      </c>
      <c r="Z76" s="159" t="e">
        <v>#N/A</v>
      </c>
      <c r="AY76" s="157" t="s">
        <v>211</v>
      </c>
      <c r="AZ76" s="158">
        <f>_xll.qlInterestRateIndexFixingDate(Currency&amp;"ibor"&amp;Tenor,BA76,Trigger)</f>
        <v>42240</v>
      </c>
      <c r="BA76" s="158">
        <f>_xll.qlCalendarAdvance(Calendar,BA75,AY76,"f",,Trigger)</f>
        <v>42242</v>
      </c>
      <c r="BB76" s="158">
        <f>_xll.qlInterestRateIndexMaturity(Currency&amp;"ibor"&amp;Tenor,BA76,Trigger)</f>
        <v>42334</v>
      </c>
      <c r="BC76" s="320">
        <f>_xll.qlIndexFixing($AC$5,AZ76,TRUE,_xll.ohTrigger(Trigger,Trigger3M))</f>
        <v>-2.1669628409051373E-5</v>
      </c>
      <c r="BD76" s="320">
        <f>_xll.qlIndexFixing($BE$1,AZ76,TRUE,_xll.ohTrigger(Trigger,Trigger3M))</f>
        <v>-2.0416525373366948E-5</v>
      </c>
    </row>
    <row r="77" spans="1:56" ht="11.25" customHeight="1" x14ac:dyDescent="0.25">
      <c r="A77" s="359" t="s">
        <v>251</v>
      </c>
      <c r="B77" s="392" t="str">
        <v>38Y</v>
      </c>
      <c r="C77" s="358" t="e">
        <v>#N/A</v>
      </c>
      <c r="D77" s="358" t="e">
        <f t="shared" si="61"/>
        <v>#N/A</v>
      </c>
      <c r="E77" s="358" t="s">
        <v>14</v>
      </c>
      <c r="F77" s="398" t="s">
        <v>15</v>
      </c>
      <c r="G77" s="358" t="s">
        <v>16</v>
      </c>
      <c r="H77" s="398" t="s">
        <v>17</v>
      </c>
      <c r="I77" s="399" t="e">
        <v>#N/A</v>
      </c>
      <c r="J77" s="399" t="str">
        <f t="shared" si="62"/>
        <v>EUR_CURVE_3M_38Y</v>
      </c>
      <c r="K77" s="400" t="str">
        <f>IFERROR(_xll.qlSwapRateHelper2(,IF(DataSelect="Reference",$I77,J77),,$D77,Calendar,$G77,$F77,$H77,$K$32,0,E77,Discounting,Permanent,_xll.ohTrigger(Trigger,DataSelect),ObjectOverwrite),"--")</f>
        <v>--</v>
      </c>
      <c r="L77" s="355" t="b">
        <f t="shared" si="29"/>
        <v>0</v>
      </c>
      <c r="M77" s="137"/>
      <c r="N77" s="414" t="str">
        <f t="shared" si="19"/>
        <v>SW</v>
      </c>
      <c r="O77" s="414" t="str">
        <f t="shared" si="20"/>
        <v>44Y</v>
      </c>
      <c r="P77" s="418" t="str">
        <f t="shared" ref="P77:Q77" si="74">K83</f>
        <v>--</v>
      </c>
      <c r="Q77" s="414" t="b">
        <f t="shared" si="74"/>
        <v>0</v>
      </c>
      <c r="R77" s="422">
        <v>1</v>
      </c>
      <c r="S77" s="422">
        <v>1</v>
      </c>
      <c r="T77" s="159" t="e">
        <v>#N/A</v>
      </c>
      <c r="U77" s="157" t="e">
        <f>_xll.qlRateHelperQuoteName(T77)</f>
        <v>#VALUE!</v>
      </c>
      <c r="V77" s="424" t="e">
        <f>_xll.qlRateHelperRate(T77,_xll.ohTrigger(Trigger,Trigger3M))</f>
        <v>#VALUE!</v>
      </c>
      <c r="W77" s="159" t="str">
        <f>IFERROR(_xll.qlFuturesRateHelperConvexityAdjustment(T77,Trigger),"--")</f>
        <v>--</v>
      </c>
      <c r="X77" s="159" t="e">
        <f>_xll.qlRateHelperEarliestDate(T77,Trigger)</f>
        <v>#VALUE!</v>
      </c>
      <c r="Y77" s="159" t="e">
        <f>_xll.qlRateHelperLatestDate(T77,Trigger)</f>
        <v>#VALUE!</v>
      </c>
      <c r="Z77" s="159" t="e">
        <v>#N/A</v>
      </c>
      <c r="AY77" s="157" t="s">
        <v>211</v>
      </c>
      <c r="AZ77" s="158">
        <f>_xll.qlInterestRateIndexFixingDate(Currency&amp;"ibor"&amp;Tenor,BA77,Trigger)</f>
        <v>42241</v>
      </c>
      <c r="BA77" s="158">
        <f>_xll.qlCalendarAdvance(Calendar,BA76,AY77,"f",,Trigger)</f>
        <v>42243</v>
      </c>
      <c r="BB77" s="158">
        <f>_xll.qlInterestRateIndexMaturity(Currency&amp;"ibor"&amp;Tenor,BA77,Trigger)</f>
        <v>42335</v>
      </c>
      <c r="BC77" s="320">
        <f>_xll.qlIndexFixing($AC$5,AZ77,TRUE,_xll.ohTrigger(Trigger,Trigger3M))</f>
        <v>-2.1754343057391107E-5</v>
      </c>
      <c r="BD77" s="320">
        <f>_xll.qlIndexFixing($BE$1,AZ77,TRUE,_xll.ohTrigger(Trigger,Trigger3M))</f>
        <v>-2.4309212492533369E-5</v>
      </c>
    </row>
    <row r="78" spans="1:56" ht="11.25" customHeight="1" x14ac:dyDescent="0.25">
      <c r="A78" s="359" t="s">
        <v>251</v>
      </c>
      <c r="B78" s="392" t="str">
        <v>39Y</v>
      </c>
      <c r="C78" s="358" t="e">
        <v>#N/A</v>
      </c>
      <c r="D78" s="358" t="e">
        <f t="shared" si="61"/>
        <v>#N/A</v>
      </c>
      <c r="E78" s="358" t="s">
        <v>14</v>
      </c>
      <c r="F78" s="398" t="s">
        <v>15</v>
      </c>
      <c r="G78" s="358" t="s">
        <v>16</v>
      </c>
      <c r="H78" s="398" t="s">
        <v>17</v>
      </c>
      <c r="I78" s="399" t="e">
        <v>#N/A</v>
      </c>
      <c r="J78" s="399" t="str">
        <f t="shared" si="62"/>
        <v>EUR_CURVE_3M_39Y</v>
      </c>
      <c r="K78" s="400" t="str">
        <f>IFERROR(_xll.qlSwapRateHelper2(,IF(DataSelect="Reference",$I78,J78),,$D78,Calendar,$G78,$F78,$H78,$K$32,0,E78,Discounting,Permanent,_xll.ohTrigger(Trigger,DataSelect),ObjectOverwrite),"--")</f>
        <v>--</v>
      </c>
      <c r="L78" s="355" t="b">
        <f t="shared" si="29"/>
        <v>0</v>
      </c>
      <c r="M78" s="137"/>
      <c r="N78" s="414" t="str">
        <f t="shared" si="19"/>
        <v>SW</v>
      </c>
      <c r="O78" s="414" t="str">
        <f t="shared" si="20"/>
        <v>45Y</v>
      </c>
      <c r="P78" s="418" t="str">
        <f t="shared" ref="P78:Q78" si="75">K84</f>
        <v>--</v>
      </c>
      <c r="Q78" s="414" t="b">
        <f t="shared" si="75"/>
        <v>0</v>
      </c>
      <c r="R78" s="422">
        <v>1</v>
      </c>
      <c r="S78" s="422">
        <v>1</v>
      </c>
      <c r="T78" s="159" t="e">
        <v>#N/A</v>
      </c>
      <c r="U78" s="157" t="e">
        <f>_xll.qlRateHelperQuoteName(T78)</f>
        <v>#VALUE!</v>
      </c>
      <c r="V78" s="424" t="e">
        <f>_xll.qlRateHelperRate(T78,_xll.ohTrigger(Trigger,Trigger3M))</f>
        <v>#VALUE!</v>
      </c>
      <c r="W78" s="159" t="str">
        <f>IFERROR(_xll.qlFuturesRateHelperConvexityAdjustment(T78,Trigger),"--")</f>
        <v>--</v>
      </c>
      <c r="X78" s="159" t="e">
        <f>_xll.qlRateHelperEarliestDate(T78,Trigger)</f>
        <v>#VALUE!</v>
      </c>
      <c r="Y78" s="159" t="e">
        <f>_xll.qlRateHelperLatestDate(T78,Trigger)</f>
        <v>#VALUE!</v>
      </c>
      <c r="Z78" s="159" t="e">
        <v>#N/A</v>
      </c>
      <c r="AY78" s="157" t="s">
        <v>211</v>
      </c>
      <c r="AZ78" s="158">
        <f>_xll.qlInterestRateIndexFixingDate(Currency&amp;"ibor"&amp;Tenor,BA78,Trigger)</f>
        <v>42242</v>
      </c>
      <c r="BA78" s="158">
        <f>_xll.qlCalendarAdvance(Calendar,BA77,AY78,"f",,Trigger)</f>
        <v>42244</v>
      </c>
      <c r="BB78" s="158">
        <f>_xll.qlInterestRateIndexMaturity(Currency&amp;"ibor"&amp;Tenor,BA78,Trigger)</f>
        <v>42338</v>
      </c>
      <c r="BC78" s="320">
        <f>_xll.qlIndexFixing($AC$5,AZ78,TRUE,_xll.ohTrigger(Trigger,Trigger3M))</f>
        <v>-2.1680283551832411E-5</v>
      </c>
      <c r="BD78" s="320">
        <f>_xll.qlIndexFixing($BE$1,AZ78,TRUE,_xll.ohTrigger(Trigger,Trigger3M))</f>
        <v>-3.6319371389094204E-5</v>
      </c>
    </row>
    <row r="79" spans="1:56" ht="11.25" customHeight="1" x14ac:dyDescent="0.25">
      <c r="A79" s="159" t="s">
        <v>251</v>
      </c>
      <c r="B79" s="407" t="str">
        <v>40Y</v>
      </c>
      <c r="C79" s="159" t="e">
        <v>#N/A</v>
      </c>
      <c r="D79" s="402" t="e">
        <f t="shared" si="61"/>
        <v>#N/A</v>
      </c>
      <c r="E79" s="402" t="s">
        <v>14</v>
      </c>
      <c r="F79" s="398" t="s">
        <v>15</v>
      </c>
      <c r="G79" s="358" t="s">
        <v>16</v>
      </c>
      <c r="H79" s="398" t="s">
        <v>17</v>
      </c>
      <c r="I79" s="403" t="e">
        <v>#N/A</v>
      </c>
      <c r="J79" s="403" t="str">
        <f t="shared" si="62"/>
        <v>EUR_CURVE_3M_40Y</v>
      </c>
      <c r="K79" s="159" t="str">
        <f>IFERROR(_xll.qlSwapRateHelper2(,IF(DataSelect="Reference",$I79,J79),,$D79,Calendar,$G79,$F79,$H79,$K$32,0,E79,Discounting,Permanent,_xll.ohTrigger(Trigger,DataSelect),ObjectOverwrite),"--")</f>
        <v>--</v>
      </c>
      <c r="L79" s="402" t="b">
        <f t="shared" si="29"/>
        <v>0</v>
      </c>
      <c r="N79" s="414" t="str">
        <f t="shared" si="19"/>
        <v>SW</v>
      </c>
      <c r="O79" s="414" t="str">
        <f t="shared" si="20"/>
        <v>46Y</v>
      </c>
      <c r="P79" s="418" t="str">
        <f t="shared" ref="P79:Q79" si="76">K85</f>
        <v>--</v>
      </c>
      <c r="Q79" s="414" t="b">
        <f t="shared" si="76"/>
        <v>0</v>
      </c>
      <c r="R79" s="422">
        <v>1</v>
      </c>
      <c r="S79" s="422">
        <v>1</v>
      </c>
      <c r="T79" s="159" t="e">
        <v>#N/A</v>
      </c>
      <c r="U79" s="157" t="e">
        <f>_xll.qlRateHelperQuoteName(T79)</f>
        <v>#VALUE!</v>
      </c>
      <c r="V79" s="424" t="e">
        <f>_xll.qlRateHelperRate(T79,_xll.ohTrigger(Trigger,Trigger3M))</f>
        <v>#VALUE!</v>
      </c>
      <c r="W79" s="159" t="str">
        <f>IFERROR(_xll.qlFuturesRateHelperConvexityAdjustment(T79,Trigger),"--")</f>
        <v>--</v>
      </c>
      <c r="X79" s="159" t="e">
        <f>_xll.qlRateHelperEarliestDate(T79,Trigger)</f>
        <v>#VALUE!</v>
      </c>
      <c r="Y79" s="159" t="e">
        <f>_xll.qlRateHelperLatestDate(T79,Trigger)</f>
        <v>#VALUE!</v>
      </c>
      <c r="Z79" s="159" t="e">
        <v>#N/A</v>
      </c>
      <c r="AY79" s="157" t="s">
        <v>211</v>
      </c>
      <c r="AZ79" s="158">
        <f>_xll.qlInterestRateIndexFixingDate(Currency&amp;"ibor"&amp;Tenor,BA79,Trigger)</f>
        <v>42243</v>
      </c>
      <c r="BA79" s="158">
        <f>_xll.qlCalendarAdvance(Calendar,BA78,AY79,"f",,Trigger)</f>
        <v>42247</v>
      </c>
      <c r="BB79" s="158">
        <f>_xll.qlInterestRateIndexMaturity(Currency&amp;"ibor"&amp;Tenor,BA79,Trigger)</f>
        <v>42338</v>
      </c>
      <c r="BC79" s="320">
        <f>_xll.qlIndexFixing($AC$5,AZ79,TRUE,_xll.ohTrigger(Trigger,Trigger3M))</f>
        <v>-2.2392891210320943E-5</v>
      </c>
      <c r="BD79" s="320">
        <f>_xll.qlIndexFixing($BE$1,AZ79,TRUE,_xll.ohTrigger(Trigger,Trigger3M))</f>
        <v>-3.5394307815617268E-5</v>
      </c>
    </row>
    <row r="80" spans="1:56" ht="11.25" customHeight="1" x14ac:dyDescent="0.25">
      <c r="A80" s="159" t="s">
        <v>251</v>
      </c>
      <c r="B80" s="407" t="str">
        <v>41Y</v>
      </c>
      <c r="C80" s="159" t="e">
        <v>#N/A</v>
      </c>
      <c r="D80" s="402" t="e">
        <f t="shared" si="61"/>
        <v>#N/A</v>
      </c>
      <c r="E80" s="402" t="s">
        <v>14</v>
      </c>
      <c r="F80" s="398" t="s">
        <v>15</v>
      </c>
      <c r="G80" s="358" t="s">
        <v>16</v>
      </c>
      <c r="H80" s="398" t="s">
        <v>17</v>
      </c>
      <c r="I80" s="403" t="e">
        <v>#N/A</v>
      </c>
      <c r="J80" s="403" t="str">
        <f t="shared" si="62"/>
        <v>EUR_CURVE_3M_41Y</v>
      </c>
      <c r="K80" s="159" t="str">
        <f>IFERROR(_xll.qlSwapRateHelper2(,IF(DataSelect="Reference",$I80,J80),,$D80,Calendar,$G80,$F80,$H80,$K$32,0,E80,Discounting,Permanent,_xll.ohTrigger(Trigger,DataSelect),ObjectOverwrite),"--")</f>
        <v>--</v>
      </c>
      <c r="L80" s="402" t="b">
        <f t="shared" si="29"/>
        <v>0</v>
      </c>
      <c r="N80" s="414" t="str">
        <f t="shared" si="19"/>
        <v>SW</v>
      </c>
      <c r="O80" s="414" t="str">
        <f t="shared" si="20"/>
        <v>47Y</v>
      </c>
      <c r="P80" s="418" t="str">
        <f t="shared" ref="P80:Q80" si="77">K86</f>
        <v>--</v>
      </c>
      <c r="Q80" s="414" t="b">
        <f t="shared" si="77"/>
        <v>0</v>
      </c>
      <c r="R80" s="422">
        <v>1</v>
      </c>
      <c r="S80" s="422">
        <v>1</v>
      </c>
      <c r="T80" s="159" t="e">
        <v>#N/A</v>
      </c>
      <c r="U80" s="157" t="e">
        <f>_xll.qlRateHelperQuoteName(T80)</f>
        <v>#VALUE!</v>
      </c>
      <c r="V80" s="424" t="e">
        <f>_xll.qlRateHelperRate(T80,_xll.ohTrigger(Trigger,Trigger3M))</f>
        <v>#VALUE!</v>
      </c>
      <c r="W80" s="159" t="str">
        <f>IFERROR(_xll.qlFuturesRateHelperConvexityAdjustment(T80,Trigger),"--")</f>
        <v>--</v>
      </c>
      <c r="X80" s="159" t="e">
        <f>_xll.qlRateHelperEarliestDate(T80,Trigger)</f>
        <v>#VALUE!</v>
      </c>
      <c r="Y80" s="159" t="e">
        <f>_xll.qlRateHelperLatestDate(T80,Trigger)</f>
        <v>#VALUE!</v>
      </c>
      <c r="Z80" s="159" t="e">
        <v>#N/A</v>
      </c>
      <c r="AY80" s="157" t="s">
        <v>211</v>
      </c>
      <c r="AZ80" s="158">
        <f>_xll.qlInterestRateIndexFixingDate(Currency&amp;"ibor"&amp;Tenor,BA80,Trigger)</f>
        <v>42244</v>
      </c>
      <c r="BA80" s="158">
        <f>_xll.qlCalendarAdvance(Calendar,BA79,AY80,"f",,Trigger)</f>
        <v>42248</v>
      </c>
      <c r="BB80" s="158">
        <f>_xll.qlInterestRateIndexMaturity(Currency&amp;"ibor"&amp;Tenor,BA80,Trigger)</f>
        <v>42339</v>
      </c>
      <c r="BC80" s="320">
        <f>_xll.qlIndexFixing($AC$5,AZ80,TRUE,_xll.ohTrigger(Trigger,Trigger3M))</f>
        <v>-2.258305154702887E-5</v>
      </c>
      <c r="BD80" s="320">
        <f>_xll.qlIndexFixing($BE$1,AZ80,TRUE,_xll.ohTrigger(Trigger,Trigger3M))</f>
        <v>-2.9225275787985489E-5</v>
      </c>
    </row>
    <row r="81" spans="1:56" ht="11.25" customHeight="1" x14ac:dyDescent="0.25">
      <c r="A81" s="159" t="s">
        <v>251</v>
      </c>
      <c r="B81" s="407" t="str">
        <v>42Y</v>
      </c>
      <c r="C81" s="159" t="e">
        <v>#N/A</v>
      </c>
      <c r="D81" s="402" t="e">
        <f t="shared" si="61"/>
        <v>#N/A</v>
      </c>
      <c r="E81" s="402" t="s">
        <v>14</v>
      </c>
      <c r="F81" s="398" t="s">
        <v>15</v>
      </c>
      <c r="G81" s="358" t="s">
        <v>16</v>
      </c>
      <c r="H81" s="398" t="s">
        <v>17</v>
      </c>
      <c r="I81" s="403" t="e">
        <v>#N/A</v>
      </c>
      <c r="J81" s="403" t="str">
        <f t="shared" si="62"/>
        <v>EUR_CURVE_3M_42Y</v>
      </c>
      <c r="K81" s="159" t="str">
        <f>IFERROR(_xll.qlSwapRateHelper2(,IF(DataSelect="Reference",$I81,J81),,$D81,Calendar,$G81,$F81,$H81,$K$32,0,E81,Discounting,Permanent,_xll.ohTrigger(Trigger,DataSelect),ObjectOverwrite),"--")</f>
        <v>--</v>
      </c>
      <c r="L81" s="402" t="b">
        <f t="shared" si="29"/>
        <v>0</v>
      </c>
      <c r="N81" s="414" t="str">
        <f t="shared" si="19"/>
        <v>SW</v>
      </c>
      <c r="O81" s="414" t="str">
        <f t="shared" si="20"/>
        <v>48Y</v>
      </c>
      <c r="P81" s="418" t="str">
        <f t="shared" ref="P81:Q81" si="78">K87</f>
        <v>--</v>
      </c>
      <c r="Q81" s="414" t="b">
        <f t="shared" si="78"/>
        <v>0</v>
      </c>
      <c r="R81" s="422">
        <v>1</v>
      </c>
      <c r="S81" s="422">
        <v>1</v>
      </c>
      <c r="T81" s="159" t="e">
        <v>#N/A</v>
      </c>
      <c r="U81" s="157" t="e">
        <f>_xll.qlRateHelperQuoteName(T81)</f>
        <v>#VALUE!</v>
      </c>
      <c r="V81" s="424" t="e">
        <f>_xll.qlRateHelperRate(T81,_xll.ohTrigger(Trigger,Trigger3M))</f>
        <v>#VALUE!</v>
      </c>
      <c r="W81" s="159" t="str">
        <f>IFERROR(_xll.qlFuturesRateHelperConvexityAdjustment(T81,Trigger),"--")</f>
        <v>--</v>
      </c>
      <c r="X81" s="159" t="e">
        <f>_xll.qlRateHelperEarliestDate(T81,Trigger)</f>
        <v>#VALUE!</v>
      </c>
      <c r="Y81" s="159" t="e">
        <f>_xll.qlRateHelperLatestDate(T81,Trigger)</f>
        <v>#VALUE!</v>
      </c>
      <c r="Z81" s="159" t="e">
        <v>#N/A</v>
      </c>
      <c r="AY81" s="157" t="s">
        <v>211</v>
      </c>
      <c r="AZ81" s="158">
        <f>_xll.qlInterestRateIndexFixingDate(Currency&amp;"ibor"&amp;Tenor,BA81,Trigger)</f>
        <v>42247</v>
      </c>
      <c r="BA81" s="158">
        <f>_xll.qlCalendarAdvance(Calendar,BA80,AY81,"f",,Trigger)</f>
        <v>42249</v>
      </c>
      <c r="BB81" s="158">
        <f>_xll.qlInterestRateIndexMaturity(Currency&amp;"ibor"&amp;Tenor,BA81,Trigger)</f>
        <v>42340</v>
      </c>
      <c r="BC81" s="320">
        <f>_xll.qlIndexFixing($AC$5,AZ81,TRUE,_xll.ohTrigger(Trigger,Trigger3M))</f>
        <v>-2.2792585336908176E-5</v>
      </c>
      <c r="BD81" s="320">
        <f>_xll.qlIndexFixing($BE$1,AZ81,TRUE,_xll.ohTrigger(Trigger,Trigger3M))</f>
        <v>-3.2886346840018833E-5</v>
      </c>
    </row>
    <row r="82" spans="1:56" ht="11.25" customHeight="1" x14ac:dyDescent="0.25">
      <c r="A82" s="159" t="s">
        <v>251</v>
      </c>
      <c r="B82" s="407" t="str">
        <v>43Y</v>
      </c>
      <c r="C82" s="159" t="e">
        <v>#N/A</v>
      </c>
      <c r="D82" s="402" t="e">
        <f t="shared" si="61"/>
        <v>#N/A</v>
      </c>
      <c r="E82" s="402" t="s">
        <v>14</v>
      </c>
      <c r="F82" s="398" t="s">
        <v>15</v>
      </c>
      <c r="G82" s="358" t="s">
        <v>16</v>
      </c>
      <c r="H82" s="398" t="s">
        <v>17</v>
      </c>
      <c r="I82" s="403" t="e">
        <v>#N/A</v>
      </c>
      <c r="J82" s="403" t="str">
        <f t="shared" si="62"/>
        <v>EUR_CURVE_3M_43Y</v>
      </c>
      <c r="K82" s="159" t="str">
        <f>IFERROR(_xll.qlSwapRateHelper2(,IF(DataSelect="Reference",$I82,J82),,$D82,Calendar,$G82,$F82,$H82,$K$32,0,E82,Discounting,Permanent,_xll.ohTrigger(Trigger,DataSelect),ObjectOverwrite),"--")</f>
        <v>--</v>
      </c>
      <c r="L82" s="402" t="b">
        <f t="shared" si="29"/>
        <v>0</v>
      </c>
      <c r="N82" s="414" t="str">
        <f t="shared" si="19"/>
        <v>SW</v>
      </c>
      <c r="O82" s="414" t="str">
        <f t="shared" si="20"/>
        <v>49Y</v>
      </c>
      <c r="P82" s="418" t="str">
        <f t="shared" ref="P82:Q82" si="79">K88</f>
        <v>--</v>
      </c>
      <c r="Q82" s="414" t="b">
        <f t="shared" si="79"/>
        <v>0</v>
      </c>
      <c r="R82" s="422">
        <v>1</v>
      </c>
      <c r="S82" s="422">
        <v>1</v>
      </c>
      <c r="T82" s="159" t="e">
        <v>#N/A</v>
      </c>
      <c r="U82" s="157" t="e">
        <f>_xll.qlRateHelperQuoteName(T82)</f>
        <v>#VALUE!</v>
      </c>
      <c r="V82" s="424" t="e">
        <f>_xll.qlRateHelperRate(T82,_xll.ohTrigger(Trigger,Trigger3M))</f>
        <v>#VALUE!</v>
      </c>
      <c r="W82" s="159" t="str">
        <f>IFERROR(_xll.qlFuturesRateHelperConvexityAdjustment(T82,Trigger),"--")</f>
        <v>--</v>
      </c>
      <c r="X82" s="159" t="e">
        <f>_xll.qlRateHelperEarliestDate(T82,Trigger)</f>
        <v>#VALUE!</v>
      </c>
      <c r="Y82" s="159" t="e">
        <f>_xll.qlRateHelperLatestDate(T82,Trigger)</f>
        <v>#VALUE!</v>
      </c>
      <c r="Z82" s="159" t="e">
        <v>#N/A</v>
      </c>
      <c r="AY82" s="157" t="s">
        <v>211</v>
      </c>
      <c r="AZ82" s="158">
        <f>_xll.qlInterestRateIndexFixingDate(Currency&amp;"ibor"&amp;Tenor,BA82,Trigger)</f>
        <v>42248</v>
      </c>
      <c r="BA82" s="158">
        <f>_xll.qlCalendarAdvance(Calendar,BA81,AY82,"f",,Trigger)</f>
        <v>42250</v>
      </c>
      <c r="BB82" s="158">
        <f>_xll.qlInterestRateIndexMaturity(Currency&amp;"ibor"&amp;Tenor,BA82,Trigger)</f>
        <v>42341</v>
      </c>
      <c r="BC82" s="320">
        <f>_xll.qlIndexFixing($AC$5,AZ82,TRUE,_xll.ohTrigger(Trigger,Trigger3M))</f>
        <v>-2.3021492575566776E-5</v>
      </c>
      <c r="BD82" s="320">
        <f>_xll.qlIndexFixing($BE$1,AZ82,TRUE,_xll.ohTrigger(Trigger,Trigger3M))</f>
        <v>-3.6482528811569702E-5</v>
      </c>
    </row>
    <row r="83" spans="1:56" ht="11.25" customHeight="1" x14ac:dyDescent="0.25">
      <c r="A83" s="159" t="s">
        <v>251</v>
      </c>
      <c r="B83" s="407" t="str">
        <v>44Y</v>
      </c>
      <c r="C83" s="159" t="e">
        <v>#N/A</v>
      </c>
      <c r="D83" s="402" t="e">
        <f t="shared" si="61"/>
        <v>#N/A</v>
      </c>
      <c r="E83" s="402" t="s">
        <v>14</v>
      </c>
      <c r="F83" s="398" t="s">
        <v>15</v>
      </c>
      <c r="G83" s="358" t="s">
        <v>16</v>
      </c>
      <c r="H83" s="398" t="s">
        <v>17</v>
      </c>
      <c r="I83" s="403" t="e">
        <v>#N/A</v>
      </c>
      <c r="J83" s="403" t="str">
        <f t="shared" si="62"/>
        <v>EUR_CURVE_3M_44Y</v>
      </c>
      <c r="K83" s="159" t="str">
        <f>IFERROR(_xll.qlSwapRateHelper2(,IF(DataSelect="Reference",$I83,J83),,$D83,Calendar,$G83,$F83,$H83,$K$32,0,E83,Discounting,Permanent,_xll.ohTrigger(Trigger,DataSelect),ObjectOverwrite),"--")</f>
        <v>--</v>
      </c>
      <c r="L83" s="402" t="b">
        <f t="shared" si="29"/>
        <v>0</v>
      </c>
      <c r="N83" s="414" t="str">
        <f t="shared" si="19"/>
        <v>SW</v>
      </c>
      <c r="O83" s="414" t="str">
        <f t="shared" si="20"/>
        <v>50Y</v>
      </c>
      <c r="P83" s="418" t="str">
        <f t="shared" ref="P83:Q83" si="80">K89</f>
        <v>--</v>
      </c>
      <c r="Q83" s="414" t="b">
        <f t="shared" si="80"/>
        <v>0</v>
      </c>
      <c r="R83" s="422">
        <v>1</v>
      </c>
      <c r="S83" s="422">
        <v>1</v>
      </c>
      <c r="T83" s="159" t="e">
        <v>#N/A</v>
      </c>
      <c r="U83" s="157" t="e">
        <f>_xll.qlRateHelperQuoteName(T83)</f>
        <v>#VALUE!</v>
      </c>
      <c r="V83" s="424" t="e">
        <f>_xll.qlRateHelperRate(T83,_xll.ohTrigger(Trigger,Trigger3M))</f>
        <v>#VALUE!</v>
      </c>
      <c r="W83" s="159" t="str">
        <f>IFERROR(_xll.qlFuturesRateHelperConvexityAdjustment(T83,Trigger),"--")</f>
        <v>--</v>
      </c>
      <c r="X83" s="159" t="e">
        <f>_xll.qlRateHelperEarliestDate(T83,Trigger)</f>
        <v>#VALUE!</v>
      </c>
      <c r="Y83" s="159" t="e">
        <f>_xll.qlRateHelperLatestDate(T83,Trigger)</f>
        <v>#VALUE!</v>
      </c>
      <c r="Z83" s="159" t="e">
        <v>#N/A</v>
      </c>
      <c r="AY83" s="157" t="s">
        <v>211</v>
      </c>
      <c r="AZ83" s="158">
        <f>_xll.qlInterestRateIndexFixingDate(Currency&amp;"ibor"&amp;Tenor,BA83,Trigger)</f>
        <v>42249</v>
      </c>
      <c r="BA83" s="158">
        <f>_xll.qlCalendarAdvance(Calendar,BA82,AY83,"f",,Trigger)</f>
        <v>42251</v>
      </c>
      <c r="BB83" s="158">
        <f>_xll.qlInterestRateIndexMaturity(Currency&amp;"ibor"&amp;Tenor,BA83,Trigger)</f>
        <v>42342</v>
      </c>
      <c r="BC83" s="320">
        <f>_xll.qlIndexFixing($AC$5,AZ83,TRUE,_xll.ohTrigger(Trigger,Trigger3M))</f>
        <v>-2.3269773262126246E-5</v>
      </c>
      <c r="BD83" s="320">
        <f>_xll.qlIndexFixing($BE$1,AZ83,TRUE,_xll.ohTrigger(Trigger,Trigger3M))</f>
        <v>-4.0008889436174696E-5</v>
      </c>
    </row>
    <row r="84" spans="1:56" ht="11.25" customHeight="1" x14ac:dyDescent="0.25">
      <c r="A84" s="159" t="s">
        <v>251</v>
      </c>
      <c r="B84" s="407" t="str">
        <v>45Y</v>
      </c>
      <c r="C84" s="159" t="e">
        <v>#N/A</v>
      </c>
      <c r="D84" s="402" t="e">
        <f t="shared" si="61"/>
        <v>#N/A</v>
      </c>
      <c r="E84" s="402" t="s">
        <v>14</v>
      </c>
      <c r="F84" s="398" t="s">
        <v>15</v>
      </c>
      <c r="G84" s="358" t="s">
        <v>16</v>
      </c>
      <c r="H84" s="398" t="s">
        <v>17</v>
      </c>
      <c r="I84" s="403" t="e">
        <v>#N/A</v>
      </c>
      <c r="J84" s="403" t="str">
        <f t="shared" si="62"/>
        <v>EUR_CURVE_3M_45Y</v>
      </c>
      <c r="K84" s="159" t="str">
        <f>IFERROR(_xll.qlSwapRateHelper2(,IF(DataSelect="Reference",$I84,J84),,$D84,Calendar,$G84,$F84,$H84,$K$32,0,E84,Discounting,Permanent,_xll.ohTrigger(Trigger,DataSelect),ObjectOverwrite),"--")</f>
        <v>--</v>
      </c>
      <c r="L84" s="402" t="b">
        <f t="shared" si="29"/>
        <v>0</v>
      </c>
      <c r="N84" s="414" t="str">
        <f t="shared" si="19"/>
        <v>SW</v>
      </c>
      <c r="O84" s="414" t="str">
        <f t="shared" si="20"/>
        <v>51Y</v>
      </c>
      <c r="P84" s="418" t="str">
        <f t="shared" ref="P84:Q84" si="81">K90</f>
        <v>--</v>
      </c>
      <c r="Q84" s="414" t="b">
        <f t="shared" si="81"/>
        <v>0</v>
      </c>
      <c r="R84" s="422">
        <v>1</v>
      </c>
      <c r="S84" s="422">
        <v>1</v>
      </c>
      <c r="T84" s="159" t="e">
        <v>#N/A</v>
      </c>
      <c r="U84" s="157" t="e">
        <f>_xll.qlRateHelperQuoteName(T84)</f>
        <v>#VALUE!</v>
      </c>
      <c r="V84" s="424" t="e">
        <f>_xll.qlRateHelperRate(T84,_xll.ohTrigger(Trigger,Trigger3M))</f>
        <v>#VALUE!</v>
      </c>
      <c r="W84" s="159" t="str">
        <f>IFERROR(_xll.qlFuturesRateHelperConvexityAdjustment(T84,Trigger),"--")</f>
        <v>--</v>
      </c>
      <c r="X84" s="159" t="e">
        <f>_xll.qlRateHelperEarliestDate(T84,Trigger)</f>
        <v>#VALUE!</v>
      </c>
      <c r="Y84" s="159" t="e">
        <f>_xll.qlRateHelperLatestDate(T84,Trigger)</f>
        <v>#VALUE!</v>
      </c>
      <c r="Z84" s="159" t="e">
        <v>#N/A</v>
      </c>
      <c r="AY84" s="157" t="s">
        <v>211</v>
      </c>
      <c r="AZ84" s="158">
        <f>_xll.qlInterestRateIndexFixingDate(Currency&amp;"ibor"&amp;Tenor,BA84,Trigger)</f>
        <v>42250</v>
      </c>
      <c r="BA84" s="158">
        <f>_xll.qlCalendarAdvance(Calendar,BA83,AY84,"f",,Trigger)</f>
        <v>42254</v>
      </c>
      <c r="BB84" s="158">
        <f>_xll.qlInterestRateIndexMaturity(Currency&amp;"ibor"&amp;Tenor,BA84,Trigger)</f>
        <v>42345</v>
      </c>
      <c r="BC84" s="320">
        <f>_xll.qlIndexFixing($AC$5,AZ84,TRUE,_xll.ohTrigger(Trigger,Trigger3M))</f>
        <v>-2.4130855957822434E-5</v>
      </c>
      <c r="BD84" s="320">
        <f>_xll.qlIndexFixing($BE$1,AZ84,TRUE,_xll.ohTrigger(Trigger,Trigger3M))</f>
        <v>-5.0118799653738927E-5</v>
      </c>
    </row>
    <row r="85" spans="1:56" ht="11.25" customHeight="1" x14ac:dyDescent="0.25">
      <c r="A85" s="159" t="s">
        <v>251</v>
      </c>
      <c r="B85" s="407" t="str">
        <v>46Y</v>
      </c>
      <c r="C85" s="159" t="e">
        <v>#N/A</v>
      </c>
      <c r="D85" s="402" t="e">
        <f t="shared" si="61"/>
        <v>#N/A</v>
      </c>
      <c r="E85" s="402" t="s">
        <v>14</v>
      </c>
      <c r="F85" s="398" t="s">
        <v>15</v>
      </c>
      <c r="G85" s="358" t="s">
        <v>16</v>
      </c>
      <c r="H85" s="398" t="s">
        <v>17</v>
      </c>
      <c r="I85" s="403" t="e">
        <v>#N/A</v>
      </c>
      <c r="J85" s="403" t="str">
        <f t="shared" si="62"/>
        <v>EUR_CURVE_3M_46Y</v>
      </c>
      <c r="K85" s="159" t="str">
        <f>IFERROR(_xll.qlSwapRateHelper2(,IF(DataSelect="Reference",$I85,J85),,$D85,Calendar,$G85,$F85,$H85,$K$32,0,E85,Discounting,Permanent,_xll.ohTrigger(Trigger,DataSelect),ObjectOverwrite),"--")</f>
        <v>--</v>
      </c>
      <c r="L85" s="402" t="b">
        <f t="shared" si="29"/>
        <v>0</v>
      </c>
      <c r="N85" s="414" t="str">
        <f t="shared" si="19"/>
        <v>SW</v>
      </c>
      <c r="O85" s="414" t="str">
        <f t="shared" si="20"/>
        <v>52Y</v>
      </c>
      <c r="P85" s="418" t="str">
        <f t="shared" ref="P85:Q85" si="82">K91</f>
        <v>--</v>
      </c>
      <c r="Q85" s="414" t="b">
        <f t="shared" si="82"/>
        <v>0</v>
      </c>
      <c r="R85" s="422">
        <v>1</v>
      </c>
      <c r="S85" s="422">
        <v>1</v>
      </c>
      <c r="T85" s="159" t="e">
        <v>#N/A</v>
      </c>
      <c r="U85" s="157" t="e">
        <f>_xll.qlRateHelperQuoteName(T85)</f>
        <v>#VALUE!</v>
      </c>
      <c r="V85" s="424" t="e">
        <f>_xll.qlRateHelperRate(T85,_xll.ohTrigger(Trigger,Trigger3M))</f>
        <v>#VALUE!</v>
      </c>
      <c r="W85" s="159" t="str">
        <f>IFERROR(_xll.qlFuturesRateHelperConvexityAdjustment(T85,Trigger),"--")</f>
        <v>--</v>
      </c>
      <c r="X85" s="159" t="e">
        <f>_xll.qlRateHelperEarliestDate(T85,Trigger)</f>
        <v>#VALUE!</v>
      </c>
      <c r="Y85" s="159" t="e">
        <f>_xll.qlRateHelperLatestDate(T85,Trigger)</f>
        <v>#VALUE!</v>
      </c>
      <c r="Z85" s="159" t="e">
        <v>#N/A</v>
      </c>
      <c r="AY85" s="157" t="s">
        <v>211</v>
      </c>
      <c r="AZ85" s="158">
        <f>_xll.qlInterestRateIndexFixingDate(Currency&amp;"ibor"&amp;Tenor,BA85,Trigger)</f>
        <v>42251</v>
      </c>
      <c r="BA85" s="158">
        <f>_xll.qlCalendarAdvance(Calendar,BA84,AY85,"f",,Trigger)</f>
        <v>42255</v>
      </c>
      <c r="BB85" s="158">
        <f>_xll.qlInterestRateIndexMaturity(Currency&amp;"ibor"&amp;Tenor,BA85,Trigger)</f>
        <v>42346</v>
      </c>
      <c r="BC85" s="320">
        <f>_xll.qlIndexFixing($AC$5,AZ85,TRUE,_xll.ohTrigger(Trigger,Trigger3M))</f>
        <v>-2.4456630388111602E-5</v>
      </c>
      <c r="BD85" s="320">
        <f>_xll.qlIndexFixing($BE$1,AZ85,TRUE,_xll.ohTrigger(Trigger,Trigger3M))</f>
        <v>-5.3315324328582363E-5</v>
      </c>
    </row>
    <row r="86" spans="1:56" ht="11.25" customHeight="1" x14ac:dyDescent="0.25">
      <c r="A86" s="159" t="s">
        <v>251</v>
      </c>
      <c r="B86" s="407" t="str">
        <v>47Y</v>
      </c>
      <c r="C86" s="159" t="e">
        <v>#N/A</v>
      </c>
      <c r="D86" s="402" t="e">
        <f t="shared" si="61"/>
        <v>#N/A</v>
      </c>
      <c r="E86" s="402" t="s">
        <v>14</v>
      </c>
      <c r="F86" s="398" t="s">
        <v>15</v>
      </c>
      <c r="G86" s="358" t="s">
        <v>16</v>
      </c>
      <c r="H86" s="398" t="s">
        <v>17</v>
      </c>
      <c r="I86" s="403" t="e">
        <v>#N/A</v>
      </c>
      <c r="J86" s="403" t="str">
        <f t="shared" si="62"/>
        <v>EUR_CURVE_3M_47Y</v>
      </c>
      <c r="K86" s="159" t="str">
        <f>IFERROR(_xll.qlSwapRateHelper2(,IF(DataSelect="Reference",$I86,J86),,$D86,Calendar,$G86,$F86,$H86,$K$32,0,E86,Discounting,Permanent,_xll.ohTrigger(Trigger,DataSelect),ObjectOverwrite),"--")</f>
        <v>--</v>
      </c>
      <c r="L86" s="402" t="b">
        <f t="shared" si="29"/>
        <v>0</v>
      </c>
      <c r="N86" s="414" t="str">
        <f t="shared" si="19"/>
        <v>SW</v>
      </c>
      <c r="O86" s="414" t="str">
        <f t="shared" si="20"/>
        <v>53Y</v>
      </c>
      <c r="P86" s="418" t="str">
        <f t="shared" ref="P86:Q86" si="83">K92</f>
        <v>--</v>
      </c>
      <c r="Q86" s="414" t="b">
        <f t="shared" si="83"/>
        <v>0</v>
      </c>
      <c r="R86" s="422">
        <v>1</v>
      </c>
      <c r="S86" s="422">
        <v>1</v>
      </c>
      <c r="T86" s="159" t="e">
        <v>#N/A</v>
      </c>
      <c r="U86" s="157" t="e">
        <f>_xll.qlRateHelperQuoteName(T86)</f>
        <v>#VALUE!</v>
      </c>
      <c r="V86" s="424" t="e">
        <f>_xll.qlRateHelperRate(T86,_xll.ohTrigger(Trigger,Trigger3M))</f>
        <v>#VALUE!</v>
      </c>
      <c r="W86" s="159" t="str">
        <f>IFERROR(_xll.qlFuturesRateHelperConvexityAdjustment(T86,Trigger),"--")</f>
        <v>--</v>
      </c>
      <c r="X86" s="159" t="e">
        <f>_xll.qlRateHelperEarliestDate(T86,Trigger)</f>
        <v>#VALUE!</v>
      </c>
      <c r="Y86" s="159" t="e">
        <f>_xll.qlRateHelperLatestDate(T86,Trigger)</f>
        <v>#VALUE!</v>
      </c>
      <c r="Z86" s="159" t="e">
        <v>#N/A</v>
      </c>
      <c r="AY86" s="157" t="s">
        <v>211</v>
      </c>
      <c r="AZ86" s="158">
        <f>_xll.qlInterestRateIndexFixingDate(Currency&amp;"ibor"&amp;Tenor,BA86,Trigger)</f>
        <v>42254</v>
      </c>
      <c r="BA86" s="158">
        <f>_xll.qlCalendarAdvance(Calendar,BA85,AY86,"f",,Trigger)</f>
        <v>42256</v>
      </c>
      <c r="BB86" s="158">
        <f>_xll.qlInterestRateIndexMaturity(Currency&amp;"ibor"&amp;Tenor,BA86,Trigger)</f>
        <v>42347</v>
      </c>
      <c r="BC86" s="320">
        <f>_xll.qlIndexFixing($AC$5,AZ86,TRUE,_xll.ohTrigger(Trigger,Trigger3M))</f>
        <v>-2.4801778244780399E-5</v>
      </c>
      <c r="BD86" s="320">
        <f>_xll.qlIndexFixing($BE$1,AZ86,TRUE,_xll.ohTrigger(Trigger,Trigger3M))</f>
        <v>-5.6416445383037447E-5</v>
      </c>
    </row>
    <row r="87" spans="1:56" ht="11.25" customHeight="1" x14ac:dyDescent="0.25">
      <c r="A87" s="159" t="s">
        <v>251</v>
      </c>
      <c r="B87" s="407" t="str">
        <v>48Y</v>
      </c>
      <c r="C87" s="159" t="e">
        <v>#N/A</v>
      </c>
      <c r="D87" s="402" t="e">
        <f t="shared" si="61"/>
        <v>#N/A</v>
      </c>
      <c r="E87" s="402" t="s">
        <v>14</v>
      </c>
      <c r="F87" s="398" t="s">
        <v>15</v>
      </c>
      <c r="G87" s="358" t="s">
        <v>16</v>
      </c>
      <c r="H87" s="398" t="s">
        <v>17</v>
      </c>
      <c r="I87" s="403" t="e">
        <v>#N/A</v>
      </c>
      <c r="J87" s="403" t="str">
        <f t="shared" si="62"/>
        <v>EUR_CURVE_3M_48Y</v>
      </c>
      <c r="K87" s="159" t="str">
        <f>IFERROR(_xll.qlSwapRateHelper2(,IF(DataSelect="Reference",$I87,J87),,$D87,Calendar,$G87,$F87,$H87,$K$32,0,E87,Discounting,Permanent,_xll.ohTrigger(Trigger,DataSelect),ObjectOverwrite),"--")</f>
        <v>--</v>
      </c>
      <c r="L87" s="402" t="b">
        <f t="shared" si="29"/>
        <v>0</v>
      </c>
      <c r="N87" s="414" t="str">
        <f t="shared" si="19"/>
        <v>SW</v>
      </c>
      <c r="O87" s="414" t="str">
        <f t="shared" si="20"/>
        <v>54Y</v>
      </c>
      <c r="P87" s="418" t="str">
        <f t="shared" ref="P87:Q87" si="84">K93</f>
        <v>--</v>
      </c>
      <c r="Q87" s="414" t="b">
        <f t="shared" si="84"/>
        <v>0</v>
      </c>
      <c r="R87" s="422">
        <v>1</v>
      </c>
      <c r="S87" s="422">
        <v>1</v>
      </c>
      <c r="T87" s="159" t="e">
        <v>#N/A</v>
      </c>
      <c r="U87" s="157" t="e">
        <f>_xll.qlRateHelperQuoteName(T87)</f>
        <v>#VALUE!</v>
      </c>
      <c r="V87" s="424" t="e">
        <f>_xll.qlRateHelperRate(T87,_xll.ohTrigger(Trigger,Trigger3M))</f>
        <v>#VALUE!</v>
      </c>
      <c r="W87" s="159" t="str">
        <f>IFERROR(_xll.qlFuturesRateHelperConvexityAdjustment(T87,Trigger),"--")</f>
        <v>--</v>
      </c>
      <c r="X87" s="159" t="e">
        <f>_xll.qlRateHelperEarliestDate(T87,Trigger)</f>
        <v>#VALUE!</v>
      </c>
      <c r="Y87" s="159" t="e">
        <f>_xll.qlRateHelperLatestDate(T87,Trigger)</f>
        <v>#VALUE!</v>
      </c>
      <c r="Z87" s="159" t="e">
        <v>#N/A</v>
      </c>
      <c r="AY87" s="157" t="s">
        <v>211</v>
      </c>
      <c r="AZ87" s="158">
        <f>_xll.qlInterestRateIndexFixingDate(Currency&amp;"ibor"&amp;Tenor,BA87,Trigger)</f>
        <v>42255</v>
      </c>
      <c r="BA87" s="158">
        <f>_xll.qlCalendarAdvance(Calendar,BA86,AY87,"f",,Trigger)</f>
        <v>42257</v>
      </c>
      <c r="BB87" s="158">
        <f>_xll.qlInterestRateIndexMaturity(Currency&amp;"ibor"&amp;Tenor,BA87,Trigger)</f>
        <v>42348</v>
      </c>
      <c r="BC87" s="320">
        <f>_xll.qlIndexFixing($AC$5,AZ87,TRUE,_xll.ohTrigger(Trigger,Trigger3M))</f>
        <v>-2.5166299520362267E-5</v>
      </c>
      <c r="BD87" s="320">
        <f>_xll.qlIndexFixing($BE$1,AZ87,TRUE,_xll.ohTrigger(Trigger,Trigger3M))</f>
        <v>-5.9416862167075392E-5</v>
      </c>
    </row>
    <row r="88" spans="1:56" ht="11.25" customHeight="1" x14ac:dyDescent="0.25">
      <c r="A88" s="159" t="s">
        <v>251</v>
      </c>
      <c r="B88" s="407" t="str">
        <v>49Y</v>
      </c>
      <c r="C88" s="159" t="e">
        <v>#N/A</v>
      </c>
      <c r="D88" s="402" t="e">
        <f t="shared" si="61"/>
        <v>#N/A</v>
      </c>
      <c r="E88" s="402" t="s">
        <v>14</v>
      </c>
      <c r="F88" s="398" t="s">
        <v>15</v>
      </c>
      <c r="G88" s="358" t="s">
        <v>16</v>
      </c>
      <c r="H88" s="398" t="s">
        <v>17</v>
      </c>
      <c r="I88" s="403" t="e">
        <v>#N/A</v>
      </c>
      <c r="J88" s="403" t="str">
        <f t="shared" si="62"/>
        <v>EUR_CURVE_3M_49Y</v>
      </c>
      <c r="K88" s="159" t="str">
        <f>IFERROR(_xll.qlSwapRateHelper2(,IF(DataSelect="Reference",$I88,J88),,$D88,Calendar,$G88,$F88,$H88,$K$32,0,E88,Discounting,Permanent,_xll.ohTrigger(Trigger,DataSelect),ObjectOverwrite),"--")</f>
        <v>--</v>
      </c>
      <c r="L88" s="402" t="b">
        <f t="shared" si="29"/>
        <v>0</v>
      </c>
      <c r="N88" s="414" t="str">
        <f t="shared" si="19"/>
        <v>SW</v>
      </c>
      <c r="O88" s="414" t="str">
        <f t="shared" si="20"/>
        <v>55Y</v>
      </c>
      <c r="P88" s="418" t="str">
        <f t="shared" ref="P88:Q88" si="85">K94</f>
        <v>--</v>
      </c>
      <c r="Q88" s="414" t="b">
        <f t="shared" si="85"/>
        <v>0</v>
      </c>
      <c r="R88" s="422">
        <v>1</v>
      </c>
      <c r="S88" s="422">
        <v>1</v>
      </c>
      <c r="T88" s="159" t="e">
        <v>#N/A</v>
      </c>
      <c r="U88" s="157" t="e">
        <f>_xll.qlRateHelperQuoteName(T88)</f>
        <v>#VALUE!</v>
      </c>
      <c r="V88" s="424" t="e">
        <f>_xll.qlRateHelperRate(T88,_xll.ohTrigger(Trigger,Trigger3M))</f>
        <v>#VALUE!</v>
      </c>
      <c r="W88" s="159" t="str">
        <f>IFERROR(_xll.qlFuturesRateHelperConvexityAdjustment(T88,Trigger),"--")</f>
        <v>--</v>
      </c>
      <c r="X88" s="159" t="e">
        <f>_xll.qlRateHelperEarliestDate(T88,Trigger)</f>
        <v>#VALUE!</v>
      </c>
      <c r="Y88" s="159" t="e">
        <f>_xll.qlRateHelperLatestDate(T88,Trigger)</f>
        <v>#VALUE!</v>
      </c>
      <c r="Z88" s="159" t="e">
        <v>#N/A</v>
      </c>
      <c r="AY88" s="157" t="s">
        <v>211</v>
      </c>
      <c r="AZ88" s="158">
        <f>_xll.qlInterestRateIndexFixingDate(Currency&amp;"ibor"&amp;Tenor,BA88,Trigger)</f>
        <v>42256</v>
      </c>
      <c r="BA88" s="158">
        <f>_xll.qlCalendarAdvance(Calendar,BA87,AY88,"f",,Trigger)</f>
        <v>42258</v>
      </c>
      <c r="BB88" s="158">
        <f>_xll.qlInterestRateIndexMaturity(Currency&amp;"ibor"&amp;Tenor,BA88,Trigger)</f>
        <v>42349</v>
      </c>
      <c r="BC88" s="320">
        <f>_xll.qlIndexFixing($AC$5,AZ88,TRUE,_xll.ohTrigger(Trigger,Trigger3M))</f>
        <v>-2.5550194211782745E-5</v>
      </c>
      <c r="BD88" s="320">
        <f>_xll.qlIndexFixing($BE$1,AZ88,TRUE,_xll.ohTrigger(Trigger,Trigger3M))</f>
        <v>-6.2311212629673207E-5</v>
      </c>
    </row>
    <row r="89" spans="1:56" ht="11.25" customHeight="1" x14ac:dyDescent="0.25">
      <c r="A89" s="159" t="s">
        <v>251</v>
      </c>
      <c r="B89" s="407" t="str">
        <v>50Y</v>
      </c>
      <c r="C89" s="159" t="e">
        <v>#N/A</v>
      </c>
      <c r="D89" s="402" t="e">
        <f t="shared" si="61"/>
        <v>#N/A</v>
      </c>
      <c r="E89" s="402" t="s">
        <v>14</v>
      </c>
      <c r="F89" s="398" t="s">
        <v>15</v>
      </c>
      <c r="G89" s="358" t="s">
        <v>16</v>
      </c>
      <c r="H89" s="398" t="s">
        <v>17</v>
      </c>
      <c r="I89" s="403" t="e">
        <v>#N/A</v>
      </c>
      <c r="J89" s="403" t="str">
        <f t="shared" si="62"/>
        <v>EUR_CURVE_3M_50Y</v>
      </c>
      <c r="K89" s="159" t="str">
        <f>IFERROR(_xll.qlSwapRateHelper2(,IF(DataSelect="Reference",$I89,J89),,$D89,Calendar,$G89,$F89,$H89,$K$32,0,E89,Discounting,Permanent,_xll.ohTrigger(Trigger,DataSelect),ObjectOverwrite),"--")</f>
        <v>--</v>
      </c>
      <c r="L89" s="402" t="b">
        <f t="shared" si="29"/>
        <v>0</v>
      </c>
      <c r="N89" s="414" t="str">
        <f t="shared" si="19"/>
        <v>SW</v>
      </c>
      <c r="O89" s="414" t="str">
        <f t="shared" si="20"/>
        <v>56Y</v>
      </c>
      <c r="P89" s="418" t="str">
        <f t="shared" ref="P89:Q89" si="86">K95</f>
        <v>--</v>
      </c>
      <c r="Q89" s="414" t="b">
        <f t="shared" si="86"/>
        <v>0</v>
      </c>
      <c r="R89" s="422">
        <v>1</v>
      </c>
      <c r="S89" s="422">
        <v>1</v>
      </c>
      <c r="T89" s="159" t="e">
        <v>#N/A</v>
      </c>
      <c r="U89" s="157" t="e">
        <f>_xll.qlRateHelperQuoteName(T89)</f>
        <v>#VALUE!</v>
      </c>
      <c r="V89" s="424" t="e">
        <f>_xll.qlRateHelperRate(T89,_xll.ohTrigger(Trigger,Trigger3M))</f>
        <v>#VALUE!</v>
      </c>
      <c r="W89" s="159" t="str">
        <f>IFERROR(_xll.qlFuturesRateHelperConvexityAdjustment(T89,Trigger),"--")</f>
        <v>--</v>
      </c>
      <c r="X89" s="159" t="e">
        <f>_xll.qlRateHelperEarliestDate(T89,Trigger)</f>
        <v>#VALUE!</v>
      </c>
      <c r="Y89" s="159" t="e">
        <f>_xll.qlRateHelperLatestDate(T89,Trigger)</f>
        <v>#VALUE!</v>
      </c>
      <c r="Z89" s="159" t="e">
        <v>#N/A</v>
      </c>
      <c r="AY89" s="157" t="s">
        <v>211</v>
      </c>
      <c r="AZ89" s="158">
        <f>_xll.qlInterestRateIndexFixingDate(Currency&amp;"ibor"&amp;Tenor,BA89,Trigger)</f>
        <v>42257</v>
      </c>
      <c r="BA89" s="158">
        <f>_xll.qlCalendarAdvance(Calendar,BA88,AY89,"f",,Trigger)</f>
        <v>42261</v>
      </c>
      <c r="BB89" s="158">
        <f>_xll.qlInterestRateIndexMaturity(Currency&amp;"ibor"&amp;Tenor,BA89,Trigger)</f>
        <v>42352</v>
      </c>
      <c r="BC89" s="320">
        <f>_xll.qlIndexFixing($AC$5,AZ89,TRUE,_xll.ohTrigger(Trigger,Trigger3M))</f>
        <v>-2.6818118714316036E-5</v>
      </c>
      <c r="BD89" s="320">
        <f>_xll.qlIndexFixing($BE$1,AZ89,TRUE,_xll.ohTrigger(Trigger,Trigger3M))</f>
        <v>-7.0303324520641012E-5</v>
      </c>
    </row>
    <row r="90" spans="1:56" ht="11.25" customHeight="1" x14ac:dyDescent="0.25">
      <c r="A90" s="159" t="s">
        <v>251</v>
      </c>
      <c r="B90" s="407" t="str">
        <v>51Y</v>
      </c>
      <c r="C90" s="159" t="e">
        <v>#N/A</v>
      </c>
      <c r="D90" s="402" t="e">
        <f t="shared" si="61"/>
        <v>#N/A</v>
      </c>
      <c r="E90" s="402" t="s">
        <v>14</v>
      </c>
      <c r="F90" s="398" t="s">
        <v>15</v>
      </c>
      <c r="G90" s="358" t="s">
        <v>16</v>
      </c>
      <c r="H90" s="398" t="s">
        <v>17</v>
      </c>
      <c r="I90" s="403" t="e">
        <v>#N/A</v>
      </c>
      <c r="J90" s="403" t="str">
        <f t="shared" si="62"/>
        <v>EUR_CURVE_3M_51Y</v>
      </c>
      <c r="K90" s="159" t="str">
        <f>IFERROR(_xll.qlSwapRateHelper2(,IF(DataSelect="Reference",$I90,J90),,$D90,Calendar,$G90,$F90,$H90,$K$32,0,E90,Discounting,Permanent,_xll.ohTrigger(Trigger,DataSelect),ObjectOverwrite),"--")</f>
        <v>--</v>
      </c>
      <c r="L90" s="402" t="b">
        <f t="shared" si="29"/>
        <v>0</v>
      </c>
      <c r="N90" s="414" t="str">
        <f t="shared" si="19"/>
        <v>SW</v>
      </c>
      <c r="O90" s="414" t="str">
        <f t="shared" si="20"/>
        <v>57Y</v>
      </c>
      <c r="P90" s="418" t="str">
        <f t="shared" ref="P90:Q90" si="87">K96</f>
        <v>--</v>
      </c>
      <c r="Q90" s="414" t="b">
        <f t="shared" si="87"/>
        <v>0</v>
      </c>
      <c r="R90" s="422">
        <v>1</v>
      </c>
      <c r="S90" s="422">
        <v>1</v>
      </c>
      <c r="T90" s="159" t="e">
        <v>#N/A</v>
      </c>
      <c r="U90" s="157" t="e">
        <f>_xll.qlRateHelperQuoteName(T90)</f>
        <v>#VALUE!</v>
      </c>
      <c r="V90" s="424" t="e">
        <f>_xll.qlRateHelperRate(T90,_xll.ohTrigger(Trigger,Trigger3M))</f>
        <v>#VALUE!</v>
      </c>
      <c r="W90" s="159" t="str">
        <f>IFERROR(_xll.qlFuturesRateHelperConvexityAdjustment(T90,Trigger),"--")</f>
        <v>--</v>
      </c>
      <c r="X90" s="159" t="e">
        <f>_xll.qlRateHelperEarliestDate(T90,Trigger)</f>
        <v>#VALUE!</v>
      </c>
      <c r="Y90" s="159" t="e">
        <f>_xll.qlRateHelperLatestDate(T90,Trigger)</f>
        <v>#VALUE!</v>
      </c>
      <c r="Z90" s="159" t="e">
        <v>#N/A</v>
      </c>
      <c r="AY90" s="157" t="s">
        <v>211</v>
      </c>
      <c r="AZ90" s="158">
        <f>_xll.qlInterestRateIndexFixingDate(Currency&amp;"ibor"&amp;Tenor,BA90,Trigger)</f>
        <v>42258</v>
      </c>
      <c r="BA90" s="158">
        <f>_xll.qlCalendarAdvance(Calendar,BA89,AY90,"f",,Trigger)</f>
        <v>42262</v>
      </c>
      <c r="BB90" s="158">
        <f>_xll.qlInterestRateIndexMaturity(Currency&amp;"ibor"&amp;Tenor,BA90,Trigger)</f>
        <v>42353</v>
      </c>
      <c r="BC90" s="320">
        <f>_xll.qlIndexFixing($AC$5,AZ90,TRUE,_xll.ohTrigger(Trigger,Trigger3M))</f>
        <v>-2.637251518309926E-5</v>
      </c>
      <c r="BD90" s="320">
        <f>_xll.qlIndexFixing($BE$1,AZ90,TRUE,_xll.ohTrigger(Trigger,Trigger3M))</f>
        <v>-7.2718561105436546E-5</v>
      </c>
    </row>
    <row r="91" spans="1:56" ht="11.25" customHeight="1" x14ac:dyDescent="0.25">
      <c r="A91" s="159" t="s">
        <v>251</v>
      </c>
      <c r="B91" s="407" t="str">
        <v>52Y</v>
      </c>
      <c r="C91" s="159" t="e">
        <v>#N/A</v>
      </c>
      <c r="D91" s="402" t="e">
        <f t="shared" si="61"/>
        <v>#N/A</v>
      </c>
      <c r="E91" s="402" t="s">
        <v>14</v>
      </c>
      <c r="F91" s="398" t="s">
        <v>15</v>
      </c>
      <c r="G91" s="358" t="s">
        <v>16</v>
      </c>
      <c r="H91" s="398" t="s">
        <v>17</v>
      </c>
      <c r="I91" s="403" t="e">
        <v>#N/A</v>
      </c>
      <c r="J91" s="403" t="str">
        <f t="shared" si="62"/>
        <v>EUR_CURVE_3M_52Y</v>
      </c>
      <c r="K91" s="159" t="str">
        <f>IFERROR(_xll.qlSwapRateHelper2(,IF(DataSelect="Reference",$I91,J91),,$D91,Calendar,$G91,$F91,$H91,$K$32,0,E91,Discounting,Permanent,_xll.ohTrigger(Trigger,DataSelect),ObjectOverwrite),"--")</f>
        <v>--</v>
      </c>
      <c r="L91" s="402" t="b">
        <f t="shared" si="29"/>
        <v>0</v>
      </c>
      <c r="N91" s="414" t="str">
        <f t="shared" si="19"/>
        <v>SW</v>
      </c>
      <c r="O91" s="414" t="str">
        <f t="shared" si="20"/>
        <v>58Y</v>
      </c>
      <c r="P91" s="418" t="str">
        <f t="shared" ref="P91:Q91" si="88">K97</f>
        <v>--</v>
      </c>
      <c r="Q91" s="414" t="b">
        <f t="shared" si="88"/>
        <v>0</v>
      </c>
      <c r="R91" s="422">
        <v>1</v>
      </c>
      <c r="S91" s="422">
        <v>1</v>
      </c>
      <c r="T91" s="159" t="e">
        <v>#N/A</v>
      </c>
      <c r="U91" s="157" t="e">
        <f>_xll.qlRateHelperQuoteName(T91)</f>
        <v>#VALUE!</v>
      </c>
      <c r="V91" s="424" t="e">
        <f>_xll.qlRateHelperRate(T91,_xll.ohTrigger(Trigger,Trigger3M))</f>
        <v>#VALUE!</v>
      </c>
      <c r="W91" s="159" t="str">
        <f>IFERROR(_xll.qlFuturesRateHelperConvexityAdjustment(T91,Trigger),"--")</f>
        <v>--</v>
      </c>
      <c r="X91" s="159" t="e">
        <f>_xll.qlRateHelperEarliestDate(T91,Trigger)</f>
        <v>#VALUE!</v>
      </c>
      <c r="Y91" s="159" t="e">
        <f>_xll.qlRateHelperLatestDate(T91,Trigger)</f>
        <v>#VALUE!</v>
      </c>
      <c r="Z91" s="159" t="e">
        <v>#N/A</v>
      </c>
      <c r="AY91" s="157" t="s">
        <v>211</v>
      </c>
      <c r="AZ91" s="158">
        <f>_xll.qlInterestRateIndexFixingDate(Currency&amp;"ibor"&amp;Tenor,BA91,Trigger)</f>
        <v>42261</v>
      </c>
      <c r="BA91" s="158">
        <f>_xll.qlCalendarAdvance(Calendar,BA90,AY91,"f",,Trigger)</f>
        <v>42263</v>
      </c>
      <c r="BB91" s="158">
        <f>_xll.qlInterestRateIndexMaturity(Currency&amp;"ibor"&amp;Tenor,BA91,Trigger)</f>
        <v>42354</v>
      </c>
      <c r="BC91" s="320">
        <f>_xll.qlIndexFixing($AC$5,AZ91,TRUE,_xll.ohTrigger(Trigger,Trigger3M))</f>
        <v>-2.5931888349617716E-5</v>
      </c>
      <c r="BD91" s="320">
        <f>_xll.qlIndexFixing($BE$1,AZ91,TRUE,_xll.ohTrigger(Trigger,Trigger3M))</f>
        <v>-7.5000000046059287E-5</v>
      </c>
    </row>
    <row r="92" spans="1:56" ht="11.25" customHeight="1" x14ac:dyDescent="0.25">
      <c r="A92" s="159" t="s">
        <v>251</v>
      </c>
      <c r="B92" s="407" t="str">
        <v>53Y</v>
      </c>
      <c r="C92" s="159" t="e">
        <v>#N/A</v>
      </c>
      <c r="D92" s="402" t="e">
        <f t="shared" si="61"/>
        <v>#N/A</v>
      </c>
      <c r="E92" s="402" t="s">
        <v>14</v>
      </c>
      <c r="F92" s="398" t="s">
        <v>15</v>
      </c>
      <c r="G92" s="358" t="s">
        <v>16</v>
      </c>
      <c r="H92" s="398" t="s">
        <v>17</v>
      </c>
      <c r="I92" s="403" t="e">
        <v>#N/A</v>
      </c>
      <c r="J92" s="403" t="str">
        <f t="shared" si="62"/>
        <v>EUR_CURVE_3M_53Y</v>
      </c>
      <c r="K92" s="159" t="str">
        <f>IFERROR(_xll.qlSwapRateHelper2(,IF(DataSelect="Reference",$I92,J92),,$D92,Calendar,$G92,$F92,$H92,$K$32,0,E92,Discounting,Permanent,_xll.ohTrigger(Trigger,DataSelect),ObjectOverwrite),"--")</f>
        <v>--</v>
      </c>
      <c r="L92" s="402" t="b">
        <f t="shared" si="29"/>
        <v>0</v>
      </c>
      <c r="N92" s="414" t="str">
        <f t="shared" si="19"/>
        <v>SW</v>
      </c>
      <c r="O92" s="414" t="str">
        <f t="shared" si="20"/>
        <v>59Y</v>
      </c>
      <c r="P92" s="418" t="str">
        <f t="shared" ref="P92:Q92" si="89">K98</f>
        <v>--</v>
      </c>
      <c r="Q92" s="414" t="b">
        <f t="shared" si="89"/>
        <v>0</v>
      </c>
      <c r="R92" s="422">
        <v>1</v>
      </c>
      <c r="S92" s="422">
        <v>1</v>
      </c>
      <c r="T92" s="159" t="e">
        <v>#N/A</v>
      </c>
      <c r="U92" s="157" t="e">
        <f>_xll.qlRateHelperQuoteName(T92)</f>
        <v>#VALUE!</v>
      </c>
      <c r="V92" s="424" t="e">
        <f>_xll.qlRateHelperRate(T92,_xll.ohTrigger(Trigger,Trigger3M))</f>
        <v>#VALUE!</v>
      </c>
      <c r="W92" s="159" t="str">
        <f>IFERROR(_xll.qlFuturesRateHelperConvexityAdjustment(T92,Trigger),"--")</f>
        <v>--</v>
      </c>
      <c r="X92" s="159" t="e">
        <f>_xll.qlRateHelperEarliestDate(T92,Trigger)</f>
        <v>#VALUE!</v>
      </c>
      <c r="Y92" s="159" t="e">
        <f>_xll.qlRateHelperLatestDate(T92,Trigger)</f>
        <v>#VALUE!</v>
      </c>
      <c r="Z92" s="159" t="e">
        <v>#N/A</v>
      </c>
      <c r="AY92" s="157" t="s">
        <v>211</v>
      </c>
      <c r="AZ92" s="158">
        <f>_xll.qlInterestRateIndexFixingDate(Currency&amp;"ibor"&amp;Tenor,BA92,Trigger)</f>
        <v>42262</v>
      </c>
      <c r="BA92" s="158">
        <f>_xll.qlCalendarAdvance(Calendar,BA91,AY92,"f",,Trigger)</f>
        <v>42264</v>
      </c>
      <c r="BB92" s="158">
        <f>_xll.qlInterestRateIndexMaturity(Currency&amp;"ibor"&amp;Tenor,BA92,Trigger)</f>
        <v>42355</v>
      </c>
      <c r="BC92" s="320">
        <f>_xll.qlIndexFixing($AC$5,AZ92,TRUE,_xll.ohTrigger(Trigger,Trigger3M))</f>
        <v>-2.5496238213432196E-5</v>
      </c>
      <c r="BD92" s="320">
        <f>_xll.qlIndexFixing($BE$1,AZ92,TRUE,_xll.ohTrigger(Trigger,Trigger3M))</f>
        <v>-7.7146855135365916E-5</v>
      </c>
    </row>
    <row r="93" spans="1:56" ht="11.25" customHeight="1" x14ac:dyDescent="0.25">
      <c r="A93" s="159" t="s">
        <v>251</v>
      </c>
      <c r="B93" s="407" t="str">
        <v>54Y</v>
      </c>
      <c r="C93" s="159" t="e">
        <v>#N/A</v>
      </c>
      <c r="D93" s="402" t="e">
        <f t="shared" si="61"/>
        <v>#N/A</v>
      </c>
      <c r="E93" s="402" t="s">
        <v>14</v>
      </c>
      <c r="F93" s="398" t="s">
        <v>15</v>
      </c>
      <c r="G93" s="358" t="s">
        <v>16</v>
      </c>
      <c r="H93" s="398" t="s">
        <v>17</v>
      </c>
      <c r="I93" s="403" t="e">
        <v>#N/A</v>
      </c>
      <c r="J93" s="403" t="str">
        <f t="shared" si="62"/>
        <v>EUR_CURVE_3M_54Y</v>
      </c>
      <c r="K93" s="159" t="str">
        <f>IFERROR(_xll.qlSwapRateHelper2(,IF(DataSelect="Reference",$I93,J93),,$D93,Calendar,$G93,$F93,$H93,$K$32,0,E93,Discounting,Permanent,_xll.ohTrigger(Trigger,DataSelect),ObjectOverwrite),"--")</f>
        <v>--</v>
      </c>
      <c r="L93" s="402" t="b">
        <f t="shared" si="29"/>
        <v>0</v>
      </c>
      <c r="N93" s="419" t="str">
        <f t="shared" ref="N93" si="90">A99</f>
        <v>SW</v>
      </c>
      <c r="O93" s="419" t="str">
        <f t="shared" ref="O93" si="91">B99</f>
        <v>60Y</v>
      </c>
      <c r="P93" s="420" t="str">
        <f t="shared" ref="P93:Q93" si="92">K99</f>
        <v>--</v>
      </c>
      <c r="Q93" s="419" t="b">
        <f t="shared" si="92"/>
        <v>0</v>
      </c>
      <c r="R93" s="423">
        <v>1</v>
      </c>
      <c r="S93" s="423">
        <v>1</v>
      </c>
      <c r="T93" s="160" t="e">
        <v>#N/A</v>
      </c>
      <c r="U93" s="168" t="e">
        <f>_xll.qlRateHelperQuoteName(T93)</f>
        <v>#VALUE!</v>
      </c>
      <c r="V93" s="425" t="e">
        <f>_xll.qlRateHelperRate(T93,_xll.ohTrigger(Trigger,Trigger3M))</f>
        <v>#VALUE!</v>
      </c>
      <c r="W93" s="160" t="str">
        <f>IFERROR(_xll.qlFuturesRateHelperConvexityAdjustment(T93,Trigger),"--")</f>
        <v>--</v>
      </c>
      <c r="X93" s="160" t="e">
        <f>_xll.qlRateHelperEarliestDate(T93,Trigger)</f>
        <v>#VALUE!</v>
      </c>
      <c r="Y93" s="160" t="e">
        <f>_xll.qlRateHelperLatestDate(T93,Trigger)</f>
        <v>#VALUE!</v>
      </c>
      <c r="Z93" s="160" t="e">
        <v>#N/A</v>
      </c>
      <c r="AY93" s="157" t="s">
        <v>211</v>
      </c>
      <c r="AZ93" s="158">
        <f>_xll.qlInterestRateIndexFixingDate(Currency&amp;"ibor"&amp;Tenor,BA93,Trigger)</f>
        <v>42263</v>
      </c>
      <c r="BA93" s="158">
        <f>_xll.qlCalendarAdvance(Calendar,BA92,AY93,"f",,Trigger)</f>
        <v>42265</v>
      </c>
      <c r="BB93" s="158">
        <f>_xll.qlInterestRateIndexMaturity(Currency&amp;"ibor"&amp;Tenor,BA93,Trigger)</f>
        <v>42356</v>
      </c>
      <c r="BC93" s="320">
        <f>_xll.qlIndexFixing($AC$5,AZ93,TRUE,_xll.ohTrigger(Trigger,Trigger3M))</f>
        <v>-2.5065564779374003E-5</v>
      </c>
      <c r="BD93" s="320">
        <f>_xll.qlIndexFixing($BE$1,AZ93,TRUE,_xll.ohTrigger(Trigger,Trigger3M))</f>
        <v>-7.9160274554247441E-5</v>
      </c>
    </row>
    <row r="94" spans="1:56" ht="11.25" customHeight="1" x14ac:dyDescent="0.25">
      <c r="A94" s="159" t="s">
        <v>251</v>
      </c>
      <c r="B94" s="407" t="str">
        <v>55Y</v>
      </c>
      <c r="C94" s="159" t="e">
        <v>#N/A</v>
      </c>
      <c r="D94" s="402" t="e">
        <f t="shared" si="61"/>
        <v>#N/A</v>
      </c>
      <c r="E94" s="402" t="s">
        <v>14</v>
      </c>
      <c r="F94" s="398" t="s">
        <v>15</v>
      </c>
      <c r="G94" s="358" t="s">
        <v>16</v>
      </c>
      <c r="H94" s="398" t="s">
        <v>17</v>
      </c>
      <c r="I94" s="403" t="e">
        <v>#N/A</v>
      </c>
      <c r="J94" s="403" t="str">
        <f t="shared" si="62"/>
        <v>EUR_CURVE_3M_55Y</v>
      </c>
      <c r="K94" s="159" t="str">
        <f>IFERROR(_xll.qlSwapRateHelper2(,IF(DataSelect="Reference",$I94,J94),,$D94,Calendar,$G94,$F94,$H94,$K$32,0,E94,Discounting,Permanent,_xll.ohTrigger(Trigger,DataSelect),ObjectOverwrite),"--")</f>
        <v>--</v>
      </c>
      <c r="L94" s="402" t="b">
        <f t="shared" si="29"/>
        <v>0</v>
      </c>
      <c r="AY94" s="157" t="s">
        <v>211</v>
      </c>
      <c r="AZ94" s="158">
        <f>_xll.qlInterestRateIndexFixingDate(Currency&amp;"ibor"&amp;Tenor,BA94,Trigger)</f>
        <v>42264</v>
      </c>
      <c r="BA94" s="158">
        <f>_xll.qlCalendarAdvance(Calendar,BA93,AY94,"f",,Trigger)</f>
        <v>42268</v>
      </c>
      <c r="BB94" s="158">
        <f>_xll.qlInterestRateIndexMaturity(Currency&amp;"ibor"&amp;Tenor,BA94,Trigger)</f>
        <v>42359</v>
      </c>
      <c r="BC94" s="320">
        <f>_xll.qlIndexFixing($AC$5,AZ94,TRUE,_xll.ohTrigger(Trigger,Trigger3M))</f>
        <v>-2.3803404696990714E-5</v>
      </c>
      <c r="BD94" s="320">
        <f>_xll.qlIndexFixing($BE$1,AZ94,TRUE,_xll.ohTrigger(Trigger,Trigger3M))</f>
        <v>-8.4390514986648076E-5</v>
      </c>
    </row>
    <row r="95" spans="1:56" ht="11.25" customHeight="1" x14ac:dyDescent="0.25">
      <c r="A95" s="159" t="s">
        <v>251</v>
      </c>
      <c r="B95" s="407" t="str">
        <v>56Y</v>
      </c>
      <c r="C95" s="159" t="e">
        <v>#N/A</v>
      </c>
      <c r="D95" s="402" t="e">
        <f t="shared" si="61"/>
        <v>#N/A</v>
      </c>
      <c r="E95" s="402" t="s">
        <v>14</v>
      </c>
      <c r="F95" s="398" t="s">
        <v>15</v>
      </c>
      <c r="G95" s="358" t="s">
        <v>16</v>
      </c>
      <c r="H95" s="398" t="s">
        <v>17</v>
      </c>
      <c r="I95" s="403" t="e">
        <v>#N/A</v>
      </c>
      <c r="J95" s="403" t="str">
        <f t="shared" si="62"/>
        <v>EUR_CURVE_3M_56Y</v>
      </c>
      <c r="K95" s="159" t="str">
        <f>IFERROR(_xll.qlSwapRateHelper2(,IF(DataSelect="Reference",$I95,J95),,$D95,Calendar,$G95,$F95,$H95,$K$32,0,E95,Discounting,Permanent,_xll.ohTrigger(Trigger,DataSelect),ObjectOverwrite),"--")</f>
        <v>--</v>
      </c>
      <c r="L95" s="402" t="b">
        <f t="shared" si="29"/>
        <v>0</v>
      </c>
      <c r="AY95" s="157" t="s">
        <v>211</v>
      </c>
      <c r="AZ95" s="158">
        <f>_xll.qlInterestRateIndexFixingDate(Currency&amp;"ibor"&amp;Tenor,BA95,Trigger)</f>
        <v>42265</v>
      </c>
      <c r="BA95" s="158">
        <f>_xll.qlCalendarAdvance(Calendar,BA94,AY95,"f",,Trigger)</f>
        <v>42269</v>
      </c>
      <c r="BB95" s="158">
        <f>_xll.qlInterestRateIndexMaturity(Currency&amp;"ibor"&amp;Tenor,BA95,Trigger)</f>
        <v>42360</v>
      </c>
      <c r="BC95" s="320">
        <f>_xll.qlIndexFixing($AC$5,AZ95,TRUE,_xll.ohTrigger(Trigger,Trigger3M))</f>
        <v>-2.3392638081104419E-5</v>
      </c>
      <c r="BD95" s="320">
        <f>_xll.qlIndexFixing($BE$1,AZ95,TRUE,_xll.ohTrigger(Trigger,Trigger3M))</f>
        <v>-8.5863005334323777E-5</v>
      </c>
    </row>
    <row r="96" spans="1:56" ht="11.25" customHeight="1" x14ac:dyDescent="0.25">
      <c r="A96" s="159" t="s">
        <v>251</v>
      </c>
      <c r="B96" s="407" t="str">
        <v>57Y</v>
      </c>
      <c r="C96" s="159" t="e">
        <v>#N/A</v>
      </c>
      <c r="D96" s="402" t="e">
        <f t="shared" si="61"/>
        <v>#N/A</v>
      </c>
      <c r="E96" s="402" t="s">
        <v>14</v>
      </c>
      <c r="F96" s="398" t="s">
        <v>15</v>
      </c>
      <c r="G96" s="358" t="s">
        <v>16</v>
      </c>
      <c r="H96" s="398" t="s">
        <v>17</v>
      </c>
      <c r="I96" s="403" t="e">
        <v>#N/A</v>
      </c>
      <c r="J96" s="403" t="str">
        <f t="shared" si="62"/>
        <v>EUR_CURVE_3M_57Y</v>
      </c>
      <c r="K96" s="159" t="str">
        <f>IFERROR(_xll.qlSwapRateHelper2(,IF(DataSelect="Reference",$I96,J96),,$D96,Calendar,$G96,$F96,$H96,$K$32,0,E96,Discounting,Permanent,_xll.ohTrigger(Trigger,DataSelect),ObjectOverwrite),"--")</f>
        <v>--</v>
      </c>
      <c r="L96" s="402" t="b">
        <f t="shared" si="29"/>
        <v>0</v>
      </c>
      <c r="AY96" s="157" t="s">
        <v>211</v>
      </c>
      <c r="AZ96" s="158">
        <f>_xll.qlInterestRateIndexFixingDate(Currency&amp;"ibor"&amp;Tenor,BA96,Trigger)</f>
        <v>42268</v>
      </c>
      <c r="BA96" s="158">
        <f>_xll.qlCalendarAdvance(Calendar,BA95,AY96,"f",,Trigger)</f>
        <v>42270</v>
      </c>
      <c r="BB96" s="158">
        <f>_xll.qlInterestRateIndexMaturity(Currency&amp;"ibor"&amp;Tenor,BA96,Trigger)</f>
        <v>42361</v>
      </c>
      <c r="BC96" s="320">
        <f>_xll.qlIndexFixing($AC$5,AZ96,TRUE,_xll.ohTrigger(Trigger,Trigger3M))</f>
        <v>-2.2986848173494373E-5</v>
      </c>
      <c r="BD96" s="320">
        <f>_xll.qlIndexFixing($BE$1,AZ96,TRUE,_xll.ohTrigger(Trigger,Trigger3M))</f>
        <v>-8.7199728629893254E-5</v>
      </c>
    </row>
    <row r="97" spans="1:56" ht="11.25" customHeight="1" x14ac:dyDescent="0.25">
      <c r="A97" s="159" t="s">
        <v>251</v>
      </c>
      <c r="B97" s="407" t="str">
        <v>58Y</v>
      </c>
      <c r="C97" s="159" t="e">
        <v>#N/A</v>
      </c>
      <c r="D97" s="402" t="e">
        <f t="shared" si="61"/>
        <v>#N/A</v>
      </c>
      <c r="E97" s="402" t="s">
        <v>14</v>
      </c>
      <c r="F97" s="398" t="s">
        <v>15</v>
      </c>
      <c r="G97" s="358" t="s">
        <v>16</v>
      </c>
      <c r="H97" s="398" t="s">
        <v>17</v>
      </c>
      <c r="I97" s="403" t="e">
        <v>#N/A</v>
      </c>
      <c r="J97" s="403" t="str">
        <f t="shared" si="62"/>
        <v>EUR_CURVE_3M_58Y</v>
      </c>
      <c r="K97" s="159" t="str">
        <f>IFERROR(_xll.qlSwapRateHelper2(,IF(DataSelect="Reference",$I97,J97),,$D97,Calendar,$G97,$F97,$H97,$K$32,0,E97,Discounting,Permanent,_xll.ohTrigger(Trigger,DataSelect),ObjectOverwrite),"--")</f>
        <v>--</v>
      </c>
      <c r="L97" s="402" t="b">
        <f t="shared" si="29"/>
        <v>0</v>
      </c>
      <c r="AY97" s="157" t="s">
        <v>211</v>
      </c>
      <c r="AZ97" s="158">
        <f>_xll.qlInterestRateIndexFixingDate(Currency&amp;"ibor"&amp;Tenor,BA97,Trigger)</f>
        <v>42269</v>
      </c>
      <c r="BA97" s="158">
        <f>_xll.qlCalendarAdvance(Calendar,BA96,AY97,"f",,Trigger)</f>
        <v>42271</v>
      </c>
      <c r="BB97" s="158">
        <f>_xll.qlInterestRateIndexMaturity(Currency&amp;"ibor"&amp;Tenor,BA97,Trigger)</f>
        <v>42362</v>
      </c>
      <c r="BC97" s="320">
        <f>_xll.qlIndexFixing($AC$5,AZ97,TRUE,_xll.ohTrigger(Trigger,Trigger3M))</f>
        <v>-2.2586034977235047E-5</v>
      </c>
      <c r="BD97" s="320">
        <f>_xll.qlIndexFixing($BE$1,AZ97,TRUE,_xll.ohTrigger(Trigger,Trigger3M))</f>
        <v>-8.8400593441878748E-5</v>
      </c>
    </row>
    <row r="98" spans="1:56" ht="11.25" customHeight="1" x14ac:dyDescent="0.25">
      <c r="A98" s="159" t="s">
        <v>251</v>
      </c>
      <c r="B98" s="407" t="str">
        <v>59Y</v>
      </c>
      <c r="C98" s="159" t="e">
        <v>#N/A</v>
      </c>
      <c r="D98" s="402" t="e">
        <f t="shared" si="61"/>
        <v>#N/A</v>
      </c>
      <c r="E98" s="402" t="s">
        <v>14</v>
      </c>
      <c r="F98" s="398" t="s">
        <v>15</v>
      </c>
      <c r="G98" s="358" t="s">
        <v>16</v>
      </c>
      <c r="H98" s="398" t="s">
        <v>17</v>
      </c>
      <c r="I98" s="403" t="e">
        <v>#N/A</v>
      </c>
      <c r="J98" s="403" t="str">
        <f t="shared" si="62"/>
        <v>EUR_CURVE_3M_59Y</v>
      </c>
      <c r="K98" s="159" t="str">
        <f>IFERROR(_xll.qlSwapRateHelper2(,IF(DataSelect="Reference",$I98,J98),,$D98,Calendar,$G98,$F98,$H98,$K$32,0,E98,Discounting,Permanent,_xll.ohTrigger(Trigger,DataSelect),ObjectOverwrite),"--")</f>
        <v>--</v>
      </c>
      <c r="L98" s="402" t="b">
        <f t="shared" si="29"/>
        <v>0</v>
      </c>
      <c r="AY98" s="157" t="s">
        <v>211</v>
      </c>
      <c r="AZ98" s="158">
        <f>_xll.qlInterestRateIndexFixingDate(Currency&amp;"ibor"&amp;Tenor,BA98,Trigger)</f>
        <v>42270</v>
      </c>
      <c r="BA98" s="158">
        <f>_xll.qlCalendarAdvance(Calendar,BA97,AY98,"f",,Trigger)</f>
        <v>42272</v>
      </c>
      <c r="BB98" s="158">
        <f>_xll.qlInterestRateIndexMaturity(Currency&amp;"ibor"&amp;Tenor,BA98,Trigger)</f>
        <v>42366</v>
      </c>
      <c r="BC98" s="320">
        <f>_xll.qlIndexFixing($AC$5,AZ98,TRUE,_xll.ohTrigger(Trigger,Trigger3M))</f>
        <v>-2.130191848064336E-5</v>
      </c>
      <c r="BD98" s="320">
        <f>_xll.qlIndexFixing($BE$1,AZ98,TRUE,_xll.ohTrigger(Trigger,Trigger3M))</f>
        <v>-9.5256532532052551E-5</v>
      </c>
    </row>
    <row r="99" spans="1:56" ht="11.25" customHeight="1" x14ac:dyDescent="0.25">
      <c r="A99" s="160" t="s">
        <v>251</v>
      </c>
      <c r="B99" s="393" t="str">
        <v>60Y</v>
      </c>
      <c r="C99" s="160" t="e">
        <v>#N/A</v>
      </c>
      <c r="D99" s="404" t="e">
        <f t="shared" si="61"/>
        <v>#N/A</v>
      </c>
      <c r="E99" s="404" t="s">
        <v>14</v>
      </c>
      <c r="F99" s="405" t="s">
        <v>15</v>
      </c>
      <c r="G99" s="364" t="s">
        <v>16</v>
      </c>
      <c r="H99" s="405" t="s">
        <v>17</v>
      </c>
      <c r="I99" s="406" t="e">
        <v>#N/A</v>
      </c>
      <c r="J99" s="406" t="str">
        <f t="shared" si="62"/>
        <v>EUR_CURVE_3M_60Y</v>
      </c>
      <c r="K99" s="160" t="str">
        <f>IFERROR(_xll.qlSwapRateHelper2(,IF(DataSelect="Reference",$I99,J99),,$D99,Calendar,$G99,$F99,$H99,$K$32,0,E99,Discounting,Permanent,_xll.ohTrigger(Trigger,DataSelect),ObjectOverwrite),"--")</f>
        <v>--</v>
      </c>
      <c r="L99" s="404" t="b">
        <f t="shared" ref="L99" si="93">IF(K99="--",FALSE,TRUE)</f>
        <v>0</v>
      </c>
      <c r="AY99" s="157" t="s">
        <v>211</v>
      </c>
      <c r="AZ99" s="158">
        <f>_xll.qlInterestRateIndexFixingDate(Currency&amp;"ibor"&amp;Tenor,BA99,Trigger)</f>
        <v>42271</v>
      </c>
      <c r="BA99" s="158">
        <f>_xll.qlCalendarAdvance(Calendar,BA98,AY99,"f",,Trigger)</f>
        <v>42275</v>
      </c>
      <c r="BB99" s="158">
        <f>_xll.qlInterestRateIndexMaturity(Currency&amp;"ibor"&amp;Tenor,BA99,Trigger)</f>
        <v>42366</v>
      </c>
      <c r="BC99" s="320">
        <f>_xll.qlIndexFixing($AC$5,AZ99,TRUE,_xll.ohTrigger(Trigger,Trigger3M))</f>
        <v>-2.1032549319759593E-5</v>
      </c>
      <c r="BD99" s="320">
        <f>_xll.qlIndexFixing($BE$1,AZ99,TRUE,_xll.ohTrigger(Trigger,Trigger3M))</f>
        <v>-9.1845782721234031E-5</v>
      </c>
    </row>
    <row r="100" spans="1:56" ht="11.25" customHeight="1" x14ac:dyDescent="0.25">
      <c r="AY100" s="157" t="s">
        <v>211</v>
      </c>
      <c r="AZ100" s="158">
        <f>_xll.qlInterestRateIndexFixingDate(Currency&amp;"ibor"&amp;Tenor,BA100,Trigger)</f>
        <v>42272</v>
      </c>
      <c r="BA100" s="158">
        <f>_xll.qlCalendarAdvance(Calendar,BA99,AY100,"f",,Trigger)</f>
        <v>42276</v>
      </c>
      <c r="BB100" s="158">
        <f>_xll.qlInterestRateIndexMaturity(Currency&amp;"ibor"&amp;Tenor,BA100,Trigger)</f>
        <v>42367</v>
      </c>
      <c r="BC100" s="320">
        <f>_xll.qlIndexFixing($AC$5,AZ100,TRUE,_xll.ohTrigger(Trigger,Trigger3M))</f>
        <v>-2.0656619696065374E-5</v>
      </c>
      <c r="BD100" s="320">
        <f>_xll.qlIndexFixing($BE$1,AZ100,TRUE,_xll.ohTrigger(Trigger,Trigger3M))</f>
        <v>-9.2368127131596639E-5</v>
      </c>
    </row>
    <row r="101" spans="1:56" ht="11.25" customHeight="1" x14ac:dyDescent="0.25">
      <c r="AY101" s="157" t="s">
        <v>211</v>
      </c>
      <c r="AZ101" s="158">
        <f>_xll.qlInterestRateIndexFixingDate(Currency&amp;"ibor"&amp;Tenor,BA101,Trigger)</f>
        <v>42275</v>
      </c>
      <c r="BA101" s="158">
        <f>_xll.qlCalendarAdvance(Calendar,BA100,AY101,"f",,Trigger)</f>
        <v>42277</v>
      </c>
      <c r="BB101" s="158">
        <f>_xll.qlInterestRateIndexMaturity(Currency&amp;"ibor"&amp;Tenor,BA101,Trigger)</f>
        <v>42369</v>
      </c>
      <c r="BC101" s="320">
        <f>_xll.qlIndexFixing($AC$5,AZ101,TRUE,_xll.ohTrigger(Trigger,Trigger3M))</f>
        <v>-1.9973580709810374E-5</v>
      </c>
      <c r="BD101" s="320">
        <f>_xll.qlIndexFixing($BE$1,AZ101,TRUE,_xll.ohTrigger(Trigger,Trigger3M))</f>
        <v>-9.4423713020225477E-5</v>
      </c>
    </row>
    <row r="102" spans="1:56" ht="11.25" customHeight="1" x14ac:dyDescent="0.25">
      <c r="AY102" s="157" t="s">
        <v>211</v>
      </c>
      <c r="AZ102" s="158">
        <f>_xll.qlInterestRateIndexFixingDate(Currency&amp;"ibor"&amp;Tenor,BA102,Trigger)</f>
        <v>42276</v>
      </c>
      <c r="BA102" s="158">
        <f>_xll.qlCalendarAdvance(Calendar,BA101,AY102,"f",,Trigger)</f>
        <v>42278</v>
      </c>
      <c r="BB102" s="158">
        <f>_xll.qlInterestRateIndexMaturity(Currency&amp;"ibor"&amp;Tenor,BA102,Trigger)</f>
        <v>42373</v>
      </c>
      <c r="BC102" s="320">
        <f>_xll.qlIndexFixing($AC$5,AZ102,TRUE,_xll.ohTrigger(Trigger,Trigger3M))</f>
        <v>-1.8652922544653822E-5</v>
      </c>
      <c r="BD102" s="320">
        <f>_xll.qlIndexFixing($BE$1,AZ102,TRUE,_xll.ohTrigger(Trigger,Trigger3M))</f>
        <v>-1.9014071348063952E-4</v>
      </c>
    </row>
    <row r="103" spans="1:56" ht="11.25" customHeight="1" x14ac:dyDescent="0.25">
      <c r="AY103" s="157" t="s">
        <v>211</v>
      </c>
      <c r="AZ103" s="158">
        <f>_xll.qlInterestRateIndexFixingDate(Currency&amp;"ibor"&amp;Tenor,BA103,Trigger)</f>
        <v>42277</v>
      </c>
      <c r="BA103" s="158">
        <f>_xll.qlCalendarAdvance(Calendar,BA102,AY103,"f",,Trigger)</f>
        <v>42279</v>
      </c>
      <c r="BB103" s="158">
        <f>_xll.qlInterestRateIndexMaturity(Currency&amp;"ibor"&amp;Tenor,BA103,Trigger)</f>
        <v>42373</v>
      </c>
      <c r="BC103" s="320">
        <f>_xll.qlIndexFixing($AC$5,AZ103,TRUE,_xll.ohTrigger(Trigger,Trigger3M))</f>
        <v>-1.8598924050659558E-5</v>
      </c>
      <c r="BD103" s="320">
        <f>_xll.qlIndexFixing($BE$1,AZ103,TRUE,_xll.ohTrigger(Trigger,Trigger3M))</f>
        <v>-1.8972346307818196E-4</v>
      </c>
    </row>
    <row r="104" spans="1:56" ht="11.25" customHeight="1" x14ac:dyDescent="0.25">
      <c r="AY104" s="157" t="s">
        <v>211</v>
      </c>
      <c r="AZ104" s="158">
        <f>_xll.qlInterestRateIndexFixingDate(Currency&amp;"ibor"&amp;Tenor,BA104,Trigger)</f>
        <v>42278</v>
      </c>
      <c r="BA104" s="158">
        <f>_xll.qlCalendarAdvance(Calendar,BA103,AY104,"f",,Trigger)</f>
        <v>42282</v>
      </c>
      <c r="BB104" s="158">
        <f>_xll.qlInterestRateIndexMaturity(Currency&amp;"ibor"&amp;Tenor,BA104,Trigger)</f>
        <v>42374</v>
      </c>
      <c r="BC104" s="320">
        <f>_xll.qlIndexFixing($AC$5,AZ104,TRUE,_xll.ohTrigger(Trigger,Trigger3M))</f>
        <v>-1.8174994350397945E-5</v>
      </c>
      <c r="BD104" s="320">
        <f>_xll.qlIndexFixing($BE$1,AZ104,TRUE,_xll.ohTrigger(Trigger,Trigger3M))</f>
        <v>-1.8831926071940703E-4</v>
      </c>
    </row>
    <row r="105" spans="1:56" ht="11.25" customHeight="1" x14ac:dyDescent="0.25">
      <c r="AY105" s="157" t="s">
        <v>211</v>
      </c>
      <c r="AZ105" s="158">
        <f>_xll.qlInterestRateIndexFixingDate(Currency&amp;"ibor"&amp;Tenor,BA105,Trigger)</f>
        <v>42279</v>
      </c>
      <c r="BA105" s="158">
        <f>_xll.qlCalendarAdvance(Calendar,BA104,AY105,"f",,Trigger)</f>
        <v>42283</v>
      </c>
      <c r="BB105" s="158">
        <f>_xll.qlInterestRateIndexMaturity(Currency&amp;"ibor"&amp;Tenor,BA105,Trigger)</f>
        <v>42375</v>
      </c>
      <c r="BC105" s="320">
        <f>_xll.qlIndexFixing($AC$5,AZ105,TRUE,_xll.ohTrigger(Trigger,Trigger3M))</f>
        <v>-1.78300449661239E-5</v>
      </c>
      <c r="BD105" s="320">
        <f>_xll.qlIndexFixing($BE$1,AZ105,TRUE,_xll.ohTrigger(Trigger,Trigger3M))</f>
        <v>-1.8784391937008162E-4</v>
      </c>
    </row>
    <row r="106" spans="1:56" ht="11.25" customHeight="1" x14ac:dyDescent="0.25">
      <c r="AY106" s="157" t="s">
        <v>211</v>
      </c>
      <c r="AZ106" s="158">
        <f>_xll.qlInterestRateIndexFixingDate(Currency&amp;"ibor"&amp;Tenor,BA106,Trigger)</f>
        <v>42282</v>
      </c>
      <c r="BA106" s="158">
        <f>_xll.qlCalendarAdvance(Calendar,BA105,AY106,"f",,Trigger)</f>
        <v>42284</v>
      </c>
      <c r="BB106" s="158">
        <f>_xll.qlInterestRateIndexMaturity(Currency&amp;"ibor"&amp;Tenor,BA106,Trigger)</f>
        <v>42376</v>
      </c>
      <c r="BC106" s="320">
        <f>_xll.qlIndexFixing($AC$5,AZ106,TRUE,_xll.ohTrigger(Trigger,Trigger3M))</f>
        <v>-1.7490018214151643E-5</v>
      </c>
      <c r="BD106" s="320">
        <f>_xll.qlIndexFixing($BE$1,AZ106,TRUE,_xll.ohTrigger(Trigger,Trigger3M))</f>
        <v>-1.8723880799429246E-4</v>
      </c>
    </row>
    <row r="107" spans="1:56" ht="11.25" customHeight="1" x14ac:dyDescent="0.25">
      <c r="AY107" s="157" t="s">
        <v>211</v>
      </c>
      <c r="AZ107" s="158">
        <f>_xll.qlInterestRateIndexFixingDate(Currency&amp;"ibor"&amp;Tenor,BA107,Trigger)</f>
        <v>42283</v>
      </c>
      <c r="BA107" s="158">
        <f>_xll.qlCalendarAdvance(Calendar,BA106,AY107,"f",,Trigger)</f>
        <v>42285</v>
      </c>
      <c r="BB107" s="158">
        <f>_xll.qlInterestRateIndexMaturity(Currency&amp;"ibor"&amp;Tenor,BA107,Trigger)</f>
        <v>42377</v>
      </c>
      <c r="BC107" s="320">
        <f>_xll.qlIndexFixing($AC$5,AZ107,TRUE,_xll.ohTrigger(Trigger,Trigger3M))</f>
        <v>-1.715491409621891E-5</v>
      </c>
      <c r="BD107" s="320">
        <f>_xll.qlIndexFixing($BE$1,AZ107,TRUE,_xll.ohTrigger(Trigger,Trigger3M))</f>
        <v>-1.8650470219162409E-4</v>
      </c>
    </row>
    <row r="108" spans="1:56" ht="11.25" customHeight="1" x14ac:dyDescent="0.25">
      <c r="AY108" s="157" t="s">
        <v>211</v>
      </c>
      <c r="AZ108" s="158">
        <f>_xll.qlInterestRateIndexFixingDate(Currency&amp;"ibor"&amp;Tenor,BA108,Trigger)</f>
        <v>42284</v>
      </c>
      <c r="BA108" s="158">
        <f>_xll.qlCalendarAdvance(Calendar,BA107,AY108,"f",,Trigger)</f>
        <v>42286</v>
      </c>
      <c r="BB108" s="158">
        <f>_xll.qlInterestRateIndexMaturity(Currency&amp;"ibor"&amp;Tenor,BA108,Trigger)</f>
        <v>42380</v>
      </c>
      <c r="BC108" s="320">
        <f>_xll.qlIndexFixing($AC$5,AZ108,TRUE,_xll.ohTrigger(Trigger,Trigger3M))</f>
        <v>-1.6132006117324994E-5</v>
      </c>
      <c r="BD108" s="320">
        <f>_xll.qlIndexFixing($BE$1,AZ108,TRUE,_xll.ohTrigger(Trigger,Trigger3M))</f>
        <v>-1.8558431570822302E-4</v>
      </c>
    </row>
    <row r="109" spans="1:56" ht="11.25" customHeight="1" x14ac:dyDescent="0.25">
      <c r="AY109" s="157" t="s">
        <v>211</v>
      </c>
      <c r="AZ109" s="158">
        <f>_xll.qlInterestRateIndexFixingDate(Currency&amp;"ibor"&amp;Tenor,BA109,Trigger)</f>
        <v>42285</v>
      </c>
      <c r="BA109" s="158">
        <f>_xll.qlCalendarAdvance(Calendar,BA108,AY109,"f",,Trigger)</f>
        <v>42289</v>
      </c>
      <c r="BB109" s="158">
        <f>_xll.qlInterestRateIndexMaturity(Currency&amp;"ibor"&amp;Tenor,BA109,Trigger)</f>
        <v>42381</v>
      </c>
      <c r="BC109" s="320">
        <f>_xll.qlIndexFixing($AC$5,AZ109,TRUE,_xll.ohTrigger(Trigger,Trigger3M))</f>
        <v>-1.5863723984432809E-5</v>
      </c>
      <c r="BD109" s="320">
        <f>_xll.qlIndexFixing($BE$1,AZ109,TRUE,_xll.ohTrigger(Trigger,Trigger3M))</f>
        <v>-1.8229596690699307E-4</v>
      </c>
    </row>
    <row r="110" spans="1:56" ht="11.25" customHeight="1" x14ac:dyDescent="0.25">
      <c r="AY110" s="157" t="s">
        <v>211</v>
      </c>
      <c r="AZ110" s="158">
        <f>_xll.qlInterestRateIndexFixingDate(Currency&amp;"ibor"&amp;Tenor,BA110,Trigger)</f>
        <v>42286</v>
      </c>
      <c r="BA110" s="158">
        <f>_xll.qlCalendarAdvance(Calendar,BA109,AY110,"f",,Trigger)</f>
        <v>42290</v>
      </c>
      <c r="BB110" s="158">
        <f>_xll.qlInterestRateIndexMaturity(Currency&amp;"ibor"&amp;Tenor,BA110,Trigger)</f>
        <v>42382</v>
      </c>
      <c r="BC110" s="320">
        <f>_xll.qlIndexFixing($AC$5,AZ110,TRUE,_xll.ohTrigger(Trigger,Trigger3M))</f>
        <v>-1.5553233052337369E-5</v>
      </c>
      <c r="BD110" s="320">
        <f>_xll.qlIndexFixing($BE$1,AZ110,TRUE,_xll.ohTrigger(Trigger,Trigger3M))</f>
        <v>-1.809306431594551E-4</v>
      </c>
    </row>
    <row r="111" spans="1:56" ht="11.25" customHeight="1" x14ac:dyDescent="0.25">
      <c r="AY111" s="157" t="s">
        <v>211</v>
      </c>
      <c r="AZ111" s="158">
        <f>_xll.qlInterestRateIndexFixingDate(Currency&amp;"ibor"&amp;Tenor,BA111,Trigger)</f>
        <v>42289</v>
      </c>
      <c r="BA111" s="158">
        <f>_xll.qlCalendarAdvance(Calendar,BA110,AY111,"f",,Trigger)</f>
        <v>42291</v>
      </c>
      <c r="BB111" s="158">
        <f>_xll.qlInterestRateIndexMaturity(Currency&amp;"ibor"&amp;Tenor,BA111,Trigger)</f>
        <v>42383</v>
      </c>
      <c r="BC111" s="320">
        <f>_xll.qlIndexFixing($AC$5,AZ111,TRUE,_xll.ohTrigger(Trigger,Trigger3M))</f>
        <v>-1.5247664761666845E-5</v>
      </c>
      <c r="BD111" s="320">
        <f>_xll.qlIndexFixing($BE$1,AZ111,TRUE,_xll.ohTrigger(Trigger,Trigger3M))</f>
        <v>-1.7944225070147716E-4</v>
      </c>
    </row>
    <row r="112" spans="1:56" ht="11.25" customHeight="1" x14ac:dyDescent="0.25">
      <c r="AY112" s="157" t="s">
        <v>211</v>
      </c>
      <c r="AZ112" s="158">
        <f>_xll.qlInterestRateIndexFixingDate(Currency&amp;"ibor"&amp;Tenor,BA112,Trigger)</f>
        <v>42290</v>
      </c>
      <c r="BA112" s="158">
        <f>_xll.qlCalendarAdvance(Calendar,BA111,AY112,"f",,Trigger)</f>
        <v>42292</v>
      </c>
      <c r="BB112" s="158">
        <f>_xll.qlInterestRateIndexMaturity(Currency&amp;"ibor"&amp;Tenor,BA112,Trigger)</f>
        <v>42384</v>
      </c>
      <c r="BC112" s="320">
        <f>_xll.qlIndexFixing($AC$5,AZ112,TRUE,_xll.ohTrigger(Trigger,Trigger3M))</f>
        <v>-1.4509604540901146E-5</v>
      </c>
      <c r="BD112" s="320">
        <f>_xll.qlIndexFixing($BE$1,AZ112,TRUE,_xll.ohTrigger(Trigger,Trigger3M))</f>
        <v>-1.7783198917474964E-4</v>
      </c>
    </row>
    <row r="113" spans="51:56" ht="11.25" customHeight="1" x14ac:dyDescent="0.25">
      <c r="AY113" s="157" t="s">
        <v>211</v>
      </c>
      <c r="AZ113" s="158">
        <f>_xll.qlInterestRateIndexFixingDate(Currency&amp;"ibor"&amp;Tenor,BA113,Trigger)</f>
        <v>42291</v>
      </c>
      <c r="BA113" s="158">
        <f>_xll.qlCalendarAdvance(Calendar,BA112,AY113,"f",,Trigger)</f>
        <v>42293</v>
      </c>
      <c r="BB113" s="158">
        <f>_xll.qlInterestRateIndexMaturity(Currency&amp;"ibor"&amp;Tenor,BA113,Trigger)</f>
        <v>42387</v>
      </c>
      <c r="BC113" s="320">
        <f>_xll.qlIndexFixing($AC$5,AZ113,TRUE,_xll.ohTrigger(Trigger,Trigger3M))</f>
        <v>-1.3039460604035559E-5</v>
      </c>
      <c r="BD113" s="320">
        <f>_xll.qlIndexFixing($BE$1,AZ113,TRUE,_xll.ohTrigger(Trigger,Trigger3M))</f>
        <v>-1.7538748913533E-4</v>
      </c>
    </row>
    <row r="114" spans="51:56" ht="11.25" customHeight="1" x14ac:dyDescent="0.25">
      <c r="AY114" s="157" t="s">
        <v>211</v>
      </c>
      <c r="AZ114" s="158">
        <f>_xll.qlInterestRateIndexFixingDate(Currency&amp;"ibor"&amp;Tenor,BA114,Trigger)</f>
        <v>42292</v>
      </c>
      <c r="BA114" s="158">
        <f>_xll.qlCalendarAdvance(Calendar,BA113,AY114,"f",,Trigger)</f>
        <v>42296</v>
      </c>
      <c r="BB114" s="158">
        <f>_xll.qlInterestRateIndexMaturity(Currency&amp;"ibor"&amp;Tenor,BA114,Trigger)</f>
        <v>42388</v>
      </c>
      <c r="BC114" s="320">
        <f>_xll.qlIndexFixing($AC$5,AZ114,TRUE,_xll.ohTrigger(Trigger,Trigger3M))</f>
        <v>-1.1550510134002941E-5</v>
      </c>
      <c r="BD114" s="320">
        <f>_xll.qlIndexFixing($BE$1,AZ114,TRUE,_xll.ohTrigger(Trigger,Trigger3M))</f>
        <v>-1.7019836548202451E-4</v>
      </c>
    </row>
    <row r="115" spans="51:56" ht="11.25" customHeight="1" x14ac:dyDescent="0.25">
      <c r="AY115" s="157" t="s">
        <v>211</v>
      </c>
      <c r="AZ115" s="158">
        <f>_xll.qlInterestRateIndexFixingDate(Currency&amp;"ibor"&amp;Tenor,BA115,Trigger)</f>
        <v>42293</v>
      </c>
      <c r="BA115" s="158">
        <f>_xll.qlCalendarAdvance(Calendar,BA114,AY115,"f",,Trigger)</f>
        <v>42297</v>
      </c>
      <c r="BB115" s="158">
        <f>_xll.qlInterestRateIndexMaturity(Currency&amp;"ibor"&amp;Tenor,BA115,Trigger)</f>
        <v>42389</v>
      </c>
      <c r="BC115" s="320">
        <f>_xll.qlIndexFixing($AC$5,AZ115,TRUE,_xll.ohTrigger(Trigger,Trigger3M))</f>
        <v>-1.080902314871293E-5</v>
      </c>
      <c r="BD115" s="320">
        <f>_xll.qlIndexFixing($BE$1,AZ115,TRUE,_xll.ohTrigger(Trigger,Trigger3M))</f>
        <v>-1.6799887351998355E-4</v>
      </c>
    </row>
    <row r="116" spans="51:56" ht="11.25" customHeight="1" x14ac:dyDescent="0.25">
      <c r="AY116" s="157" t="s">
        <v>211</v>
      </c>
      <c r="AZ116" s="158">
        <f>_xll.qlInterestRateIndexFixingDate(Currency&amp;"ibor"&amp;Tenor,BA116,Trigger)</f>
        <v>42296</v>
      </c>
      <c r="BA116" s="158">
        <f>_xll.qlCalendarAdvance(Calendar,BA115,AY116,"f",,Trigger)</f>
        <v>42298</v>
      </c>
      <c r="BB116" s="158">
        <f>_xll.qlInterestRateIndexMaturity(Currency&amp;"ibor"&amp;Tenor,BA116,Trigger)</f>
        <v>42390</v>
      </c>
      <c r="BC116" s="320">
        <f>_xll.qlIndexFixing($AC$5,AZ116,TRUE,_xll.ohTrigger(Trigger,Trigger3M))</f>
        <v>-1.0066850809040975E-5</v>
      </c>
      <c r="BD116" s="320">
        <f>_xll.qlIndexFixing($BE$1,AZ116,TRUE,_xll.ohTrigger(Trigger,Trigger3M))</f>
        <v>-1.6568598251908779E-4</v>
      </c>
    </row>
    <row r="117" spans="51:56" ht="11.25" customHeight="1" x14ac:dyDescent="0.25">
      <c r="AY117" s="157" t="s">
        <v>211</v>
      </c>
      <c r="AZ117" s="158">
        <f>_xll.qlInterestRateIndexFixingDate(Currency&amp;"ibor"&amp;Tenor,BA117,Trigger)</f>
        <v>42297</v>
      </c>
      <c r="BA117" s="158">
        <f>_xll.qlCalendarAdvance(Calendar,BA116,AY117,"f",,Trigger)</f>
        <v>42299</v>
      </c>
      <c r="BB117" s="158">
        <f>_xll.qlInterestRateIndexMaturity(Currency&amp;"ibor"&amp;Tenor,BA117,Trigger)</f>
        <v>42391</v>
      </c>
      <c r="BC117" s="320">
        <f>_xll.qlIndexFixing($AC$5,AZ117,TRUE,_xll.ohTrigger(Trigger,Trigger3M))</f>
        <v>-9.3239931141182079E-6</v>
      </c>
      <c r="BD117" s="320">
        <f>_xll.qlIndexFixing($BE$1,AZ117,TRUE,_xll.ohTrigger(Trigger,Trigger3M))</f>
        <v>-1.6326131618485517E-4</v>
      </c>
    </row>
    <row r="118" spans="51:56" ht="11.25" customHeight="1" x14ac:dyDescent="0.25">
      <c r="AY118" s="157" t="s">
        <v>211</v>
      </c>
      <c r="AZ118" s="158">
        <f>_xll.qlInterestRateIndexFixingDate(Currency&amp;"ibor"&amp;Tenor,BA118,Trigger)</f>
        <v>42298</v>
      </c>
      <c r="BA118" s="158">
        <f>_xll.qlCalendarAdvance(Calendar,BA117,AY118,"f",,Trigger)</f>
        <v>42300</v>
      </c>
      <c r="BB118" s="158">
        <f>_xll.qlInterestRateIndexMaturity(Currency&amp;"ibor"&amp;Tenor,BA118,Trigger)</f>
        <v>42394</v>
      </c>
      <c r="BC118" s="320">
        <f>_xll.qlIndexFixing($AC$5,AZ118,TRUE,_xll.ohTrigger(Trigger,Trigger3M))</f>
        <v>-7.8558375647184005E-6</v>
      </c>
      <c r="BD118" s="320">
        <f>_xll.qlIndexFixing($BE$1,AZ118,TRUE,_xll.ohTrigger(Trigger,Trigger3M))</f>
        <v>-1.5952744638174926E-4</v>
      </c>
    </row>
    <row r="119" spans="51:56" ht="11.25" customHeight="1" x14ac:dyDescent="0.25">
      <c r="AY119" s="157" t="s">
        <v>211</v>
      </c>
      <c r="AZ119" s="158">
        <f>_xll.qlInterestRateIndexFixingDate(Currency&amp;"ibor"&amp;Tenor,BA119,Trigger)</f>
        <v>42299</v>
      </c>
      <c r="BA119" s="158">
        <f>_xll.qlCalendarAdvance(Calendar,BA118,AY119,"f",,Trigger)</f>
        <v>42303</v>
      </c>
      <c r="BB119" s="158">
        <f>_xll.qlInterestRateIndexMaturity(Currency&amp;"ibor"&amp;Tenor,BA119,Trigger)</f>
        <v>42395</v>
      </c>
      <c r="BC119" s="320">
        <f>_xll.qlIndexFixing($AC$5,AZ119,TRUE,_xll.ohTrigger(Trigger,Trigger3M))</f>
        <v>-6.3457087823534533E-6</v>
      </c>
      <c r="BD119" s="320">
        <f>_xll.qlIndexFixing($BE$1,AZ119,TRUE,_xll.ohTrigger(Trigger,Trigger3M))</f>
        <v>-1.5247949209827523E-4</v>
      </c>
    </row>
    <row r="120" spans="51:56" ht="11.25" customHeight="1" x14ac:dyDescent="0.25">
      <c r="AY120" s="157" t="s">
        <v>211</v>
      </c>
      <c r="AZ120" s="158">
        <f>_xll.qlInterestRateIndexFixingDate(Currency&amp;"ibor"&amp;Tenor,BA120,Trigger)</f>
        <v>42300</v>
      </c>
      <c r="BA120" s="158">
        <f>_xll.qlCalendarAdvance(Calendar,BA119,AY120,"f",,Trigger)</f>
        <v>42304</v>
      </c>
      <c r="BB120" s="158">
        <f>_xll.qlInterestRateIndexMaturity(Currency&amp;"ibor"&amp;Tenor,BA120,Trigger)</f>
        <v>42396</v>
      </c>
      <c r="BC120" s="320">
        <f>_xll.qlIndexFixing($AC$5,AZ120,TRUE,_xll.ohTrigger(Trigger,Trigger3M))</f>
        <v>-5.5994243085700157E-6</v>
      </c>
      <c r="BD120" s="320">
        <f>_xll.qlIndexFixing($BE$1,AZ120,TRUE,_xll.ohTrigger(Trigger,Trigger3M))</f>
        <v>-1.4952242514523401E-4</v>
      </c>
    </row>
    <row r="121" spans="51:56" ht="11.25" customHeight="1" x14ac:dyDescent="0.25">
      <c r="AY121" s="157" t="s">
        <v>211</v>
      </c>
      <c r="AZ121" s="158">
        <f>_xll.qlInterestRateIndexFixingDate(Currency&amp;"ibor"&amp;Tenor,BA121,Trigger)</f>
        <v>42303</v>
      </c>
      <c r="BA121" s="158">
        <f>_xll.qlCalendarAdvance(Calendar,BA120,AY121,"f",,Trigger)</f>
        <v>42305</v>
      </c>
      <c r="BB121" s="158">
        <f>_xll.qlInterestRateIndexMaturity(Currency&amp;"ibor"&amp;Tenor,BA121,Trigger)</f>
        <v>42397</v>
      </c>
      <c r="BC121" s="320">
        <f>_xll.qlIndexFixing($AC$5,AZ121,TRUE,_xll.ohTrigger(Trigger,Trigger3M))</f>
        <v>-4.8524544786668953E-6</v>
      </c>
      <c r="BD121" s="320">
        <f>_xll.qlIndexFixing($BE$1,AZ121,TRUE,_xll.ohTrigger(Trigger,Trigger3M))</f>
        <v>-1.4646459737337373E-4</v>
      </c>
    </row>
    <row r="122" spans="51:56" ht="11.25" customHeight="1" x14ac:dyDescent="0.25">
      <c r="AY122" s="157" t="s">
        <v>211</v>
      </c>
      <c r="AZ122" s="158">
        <f>_xll.qlInterestRateIndexFixingDate(Currency&amp;"ibor"&amp;Tenor,BA122,Trigger)</f>
        <v>42304</v>
      </c>
      <c r="BA122" s="158">
        <f>_xll.qlCalendarAdvance(Calendar,BA121,AY122,"f",,Trigger)</f>
        <v>42306</v>
      </c>
      <c r="BB122" s="158">
        <f>_xll.qlInterestRateIndexMaturity(Currency&amp;"ibor"&amp;Tenor,BA122,Trigger)</f>
        <v>42398</v>
      </c>
      <c r="BC122" s="320">
        <f>_xll.qlIndexFixing($AC$5,AZ122,TRUE,_xll.ohTrigger(Trigger,Trigger3M))</f>
        <v>-4.1047992917752225E-6</v>
      </c>
      <c r="BD122" s="320">
        <f>_xll.qlIndexFixing($BE$1,AZ122,TRUE,_xll.ohTrigger(Trigger,Trigger3M))</f>
        <v>-1.4330805658722907E-4</v>
      </c>
    </row>
    <row r="123" spans="51:56" ht="11.25" customHeight="1" x14ac:dyDescent="0.25">
      <c r="AY123" s="157" t="s">
        <v>211</v>
      </c>
      <c r="AZ123" s="158">
        <f>_xll.qlInterestRateIndexFixingDate(Currency&amp;"ibor"&amp;Tenor,BA123,Trigger)</f>
        <v>42305</v>
      </c>
      <c r="BA123" s="158">
        <f>_xll.qlCalendarAdvance(Calendar,BA122,AY123,"f",,Trigger)</f>
        <v>42307</v>
      </c>
      <c r="BB123" s="158">
        <f>_xll.qlInterestRateIndexMaturity(Currency&amp;"ibor"&amp;Tenor,BA123,Trigger)</f>
        <v>42398</v>
      </c>
      <c r="BC123" s="320">
        <f>_xll.qlIndexFixing($AC$5,AZ123,TRUE,_xll.ohTrigger(Trigger,Trigger3M))</f>
        <v>-3.7153642004719623E-6</v>
      </c>
      <c r="BD123" s="320">
        <f>_xll.qlIndexFixing($BE$1,AZ123,TRUE,_xll.ohTrigger(Trigger,Trigger3M))</f>
        <v>-1.4075622115905029E-4</v>
      </c>
    </row>
    <row r="124" spans="51:56" ht="11.25" customHeight="1" x14ac:dyDescent="0.25">
      <c r="AY124" s="157" t="s">
        <v>211</v>
      </c>
      <c r="AZ124" s="158">
        <f>_xll.qlInterestRateIndexFixingDate(Currency&amp;"ibor"&amp;Tenor,BA124,Trigger)</f>
        <v>42306</v>
      </c>
      <c r="BA124" s="158">
        <f>_xll.qlCalendarAdvance(Calendar,BA123,AY124,"f",,Trigger)</f>
        <v>42310</v>
      </c>
      <c r="BB124" s="158">
        <f>_xll.qlInterestRateIndexMaturity(Currency&amp;"ibor"&amp;Tenor,BA124,Trigger)</f>
        <v>42402</v>
      </c>
      <c r="BC124" s="320">
        <f>_xll.qlIndexFixing($AC$5,AZ124,TRUE,_xll.ohTrigger(Trigger,Trigger3M))</f>
        <v>-1.1073249586833418E-6</v>
      </c>
      <c r="BD124" s="320">
        <f>_xll.qlIndexFixing($BE$1,AZ124,TRUE,_xll.ohTrigger(Trigger,Trigger3M))</f>
        <v>-1.966490931640856E-4</v>
      </c>
    </row>
    <row r="125" spans="51:56" ht="11.25" customHeight="1" x14ac:dyDescent="0.25">
      <c r="AY125" s="157" t="s">
        <v>211</v>
      </c>
      <c r="AZ125" s="158">
        <f>_xll.qlInterestRateIndexFixingDate(Currency&amp;"ibor"&amp;Tenor,BA125,Trigger)</f>
        <v>42307</v>
      </c>
      <c r="BA125" s="158">
        <f>_xll.qlCalendarAdvance(Calendar,BA124,AY125,"f",,Trigger)</f>
        <v>42311</v>
      </c>
      <c r="BB125" s="158">
        <f>_xll.qlInterestRateIndexMaturity(Currency&amp;"ibor"&amp;Tenor,BA125,Trigger)</f>
        <v>42403</v>
      </c>
      <c r="BC125" s="320">
        <f>_xll.qlIndexFixing($AC$5,AZ125,TRUE,_xll.ohTrigger(Trigger,Trigger3M))</f>
        <v>-3.5624297816020439E-7</v>
      </c>
      <c r="BD125" s="320">
        <f>_xll.qlIndexFixing($BE$1,AZ125,TRUE,_xll.ohTrigger(Trigger,Trigger3M))</f>
        <v>-1.9303188683092806E-4</v>
      </c>
    </row>
    <row r="126" spans="51:56" ht="11.25" customHeight="1" x14ac:dyDescent="0.25">
      <c r="AY126" s="157" t="s">
        <v>211</v>
      </c>
      <c r="AZ126" s="158">
        <f>_xll.qlInterestRateIndexFixingDate(Currency&amp;"ibor"&amp;Tenor,BA126,Trigger)</f>
        <v>42310</v>
      </c>
      <c r="BA126" s="158">
        <f>_xll.qlCalendarAdvance(Calendar,BA125,AY126,"f",,Trigger)</f>
        <v>42312</v>
      </c>
      <c r="BB126" s="158">
        <f>_xll.qlInterestRateIndexMaturity(Currency&amp;"ibor"&amp;Tenor,BA126,Trigger)</f>
        <v>42404</v>
      </c>
      <c r="BC126" s="320">
        <f>_xll.qlIndexFixing($AC$5,AZ126,TRUE,_xll.ohTrigger(Trigger,Trigger3M))</f>
        <v>3.9552436195809615E-7</v>
      </c>
      <c r="BD126" s="320">
        <f>_xll.qlIndexFixing($BE$1,AZ126,TRUE,_xll.ohTrigger(Trigger,Trigger3M))</f>
        <v>-1.8932952814086575E-4</v>
      </c>
    </row>
    <row r="127" spans="51:56" ht="11.25" customHeight="1" x14ac:dyDescent="0.25">
      <c r="AY127" s="157" t="s">
        <v>211</v>
      </c>
      <c r="AZ127" s="158">
        <f>_xll.qlInterestRateIndexFixingDate(Currency&amp;"ibor"&amp;Tenor,BA127,Trigger)</f>
        <v>42311</v>
      </c>
      <c r="BA127" s="158">
        <f>_xll.qlCalendarAdvance(Calendar,BA126,AY127,"f",,Trigger)</f>
        <v>42313</v>
      </c>
      <c r="BB127" s="158">
        <f>_xll.qlInterestRateIndexMaturity(Currency&amp;"ibor"&amp;Tenor,BA127,Trigger)</f>
        <v>42405</v>
      </c>
      <c r="BC127" s="320">
        <f>_xll.qlIndexFixing($AC$5,AZ127,TRUE,_xll.ohTrigger(Trigger,Trigger3M))</f>
        <v>1.1479770629748651E-6</v>
      </c>
      <c r="BD127" s="320">
        <f>_xll.qlIndexFixing($BE$1,AZ127,TRUE,_xll.ohTrigger(Trigger,Trigger3M))</f>
        <v>-1.8554448899049913E-4</v>
      </c>
    </row>
    <row r="128" spans="51:56" ht="11.25" customHeight="1" x14ac:dyDescent="0.25">
      <c r="AY128" s="157" t="s">
        <v>211</v>
      </c>
      <c r="AZ128" s="158">
        <f>_xll.qlInterestRateIndexFixingDate(Currency&amp;"ibor"&amp;Tenor,BA128,Trigger)</f>
        <v>42312</v>
      </c>
      <c r="BA128" s="158">
        <f>_xll.qlCalendarAdvance(Calendar,BA127,AY128,"f",,Trigger)</f>
        <v>42314</v>
      </c>
      <c r="BB128" s="158">
        <f>_xll.qlInterestRateIndexMaturity(Currency&amp;"ibor"&amp;Tenor,BA128,Trigger)</f>
        <v>42408</v>
      </c>
      <c r="BC128" s="320">
        <f>_xll.qlIndexFixing($AC$5,AZ128,TRUE,_xll.ohTrigger(Trigger,Trigger3M))</f>
        <v>2.6100131826013991E-6</v>
      </c>
      <c r="BD128" s="320">
        <f>_xll.qlIndexFixing($BE$1,AZ128,TRUE,_xll.ohTrigger(Trigger,Trigger3M))</f>
        <v>-1.7859521899663648E-4</v>
      </c>
    </row>
    <row r="129" spans="51:56" ht="11.25" customHeight="1" x14ac:dyDescent="0.25">
      <c r="AY129" s="157" t="s">
        <v>211</v>
      </c>
      <c r="AZ129" s="158">
        <f>_xll.qlInterestRateIndexFixingDate(Currency&amp;"ibor"&amp;Tenor,BA129,Trigger)</f>
        <v>42313</v>
      </c>
      <c r="BA129" s="158">
        <f>_xll.qlCalendarAdvance(Calendar,BA128,AY129,"f",,Trigger)</f>
        <v>42317</v>
      </c>
      <c r="BB129" s="158">
        <f>_xll.qlInterestRateIndexMaturity(Currency&amp;"ibor"&amp;Tenor,BA129,Trigger)</f>
        <v>42409</v>
      </c>
      <c r="BC129" s="320">
        <f>_xll.qlIndexFixing($AC$5,AZ129,TRUE,_xll.ohTrigger(Trigger,Trigger3M))</f>
        <v>4.1646414734200139E-6</v>
      </c>
      <c r="BD129" s="320">
        <f>_xll.qlIndexFixing($BE$1,AZ129,TRUE,_xll.ohTrigger(Trigger,Trigger3M))</f>
        <v>-1.6962908645289039E-4</v>
      </c>
    </row>
    <row r="130" spans="51:56" ht="11.25" customHeight="1" x14ac:dyDescent="0.25">
      <c r="AY130" s="157" t="s">
        <v>211</v>
      </c>
      <c r="AZ130" s="158">
        <f>_xll.qlInterestRateIndexFixingDate(Currency&amp;"ibor"&amp;Tenor,BA130,Trigger)</f>
        <v>42314</v>
      </c>
      <c r="BA130" s="158">
        <f>_xll.qlCalendarAdvance(Calendar,BA129,AY130,"f",,Trigger)</f>
        <v>42318</v>
      </c>
      <c r="BB130" s="158">
        <f>_xll.qlInterestRateIndexMaturity(Currency&amp;"ibor"&amp;Tenor,BA130,Trigger)</f>
        <v>42410</v>
      </c>
      <c r="BC130" s="320">
        <f>_xll.qlIndexFixing($AC$5,AZ130,TRUE,_xll.ohTrigger(Trigger,Trigger3M))</f>
        <v>4.9205209802324301E-6</v>
      </c>
      <c r="BD130" s="320">
        <f>_xll.qlIndexFixing($BE$1,AZ130,TRUE,_xll.ohTrigger(Trigger,Trigger3M))</f>
        <v>-1.6546984420401611E-4</v>
      </c>
    </row>
    <row r="131" spans="51:56" ht="11.25" customHeight="1" x14ac:dyDescent="0.25">
      <c r="AY131" s="157" t="s">
        <v>211</v>
      </c>
      <c r="AZ131" s="158">
        <f>_xll.qlInterestRateIndexFixingDate(Currency&amp;"ibor"&amp;Tenor,BA131,Trigger)</f>
        <v>42317</v>
      </c>
      <c r="BA131" s="158">
        <f>_xll.qlCalendarAdvance(Calendar,BA130,AY131,"f",,Trigger)</f>
        <v>42319</v>
      </c>
      <c r="BB131" s="158">
        <f>_xll.qlInterestRateIndexMaturity(Currency&amp;"ibor"&amp;Tenor,BA131,Trigger)</f>
        <v>42411</v>
      </c>
      <c r="BC131" s="320">
        <f>_xll.qlIndexFixing($AC$5,AZ131,TRUE,_xll.ohTrigger(Trigger,Trigger3M))</f>
        <v>5.6770858501154899E-6</v>
      </c>
      <c r="BD131" s="320">
        <f>_xll.qlIndexFixing($BE$1,AZ131,TRUE,_xll.ohTrigger(Trigger,Trigger3M))</f>
        <v>-1.6124402534309237E-4</v>
      </c>
    </row>
    <row r="132" spans="51:56" ht="11.25" customHeight="1" x14ac:dyDescent="0.25">
      <c r="AY132" s="157" t="s">
        <v>211</v>
      </c>
      <c r="AZ132" s="158">
        <f>_xll.qlInterestRateIndexFixingDate(Currency&amp;"ibor"&amp;Tenor,BA132,Trigger)</f>
        <v>42318</v>
      </c>
      <c r="BA132" s="158">
        <f>_xll.qlCalendarAdvance(Calendar,BA131,AY132,"f",,Trigger)</f>
        <v>42320</v>
      </c>
      <c r="BB132" s="158">
        <f>_xll.qlInterestRateIndexMaturity(Currency&amp;"ibor"&amp;Tenor,BA132,Trigger)</f>
        <v>42412</v>
      </c>
      <c r="BC132" s="320">
        <f>_xll.qlIndexFixing($AC$5,AZ132,TRUE,_xll.ohTrigger(Trigger,Trigger3M))</f>
        <v>6.4343360830691942E-6</v>
      </c>
      <c r="BD132" s="320">
        <f>_xll.qlIndexFixing($BE$1,AZ132,TRUE,_xll.ohTrigger(Trigger,Trigger3M))</f>
        <v>-1.5695452593133614E-4</v>
      </c>
    </row>
    <row r="133" spans="51:56" ht="11.25" customHeight="1" x14ac:dyDescent="0.25">
      <c r="AY133" s="157" t="s">
        <v>211</v>
      </c>
      <c r="AZ133" s="158">
        <f>_xll.qlInterestRateIndexFixingDate(Currency&amp;"ibor"&amp;Tenor,BA133,Trigger)</f>
        <v>42319</v>
      </c>
      <c r="BA133" s="158">
        <f>_xll.qlCalendarAdvance(Calendar,BA132,AY133,"f",,Trigger)</f>
        <v>42321</v>
      </c>
      <c r="BB133" s="158">
        <f>_xll.qlInterestRateIndexMaturity(Currency&amp;"ibor"&amp;Tenor,BA133,Trigger)</f>
        <v>42415</v>
      </c>
      <c r="BC133" s="320">
        <f>_xll.qlIndexFixing($AC$5,AZ133,TRUE,_xll.ohTrigger(Trigger,Trigger3M))</f>
        <v>7.8922411610260244E-6</v>
      </c>
      <c r="BD133" s="320">
        <f>_xll.qlIndexFixing($BE$1,AZ133,TRUE,_xll.ohTrigger(Trigger,Trigger3M))</f>
        <v>-1.4953645162767945E-4</v>
      </c>
    </row>
    <row r="134" spans="51:56" ht="11.25" customHeight="1" x14ac:dyDescent="0.25">
      <c r="AY134" s="157" t="s">
        <v>211</v>
      </c>
      <c r="AZ134" s="158">
        <f>_xll.qlInterestRateIndexFixingDate(Currency&amp;"ibor"&amp;Tenor,BA134,Trigger)</f>
        <v>42320</v>
      </c>
      <c r="BA134" s="158">
        <f>_xll.qlCalendarAdvance(Calendar,BA133,AY134,"f",,Trigger)</f>
        <v>42324</v>
      </c>
      <c r="BB134" s="158">
        <f>_xll.qlInterestRateIndexMaturity(Currency&amp;"ibor"&amp;Tenor,BA134,Trigger)</f>
        <v>42416</v>
      </c>
      <c r="BC134" s="320">
        <f>_xll.qlIndexFixing($AC$5,AZ134,TRUE,_xll.ohTrigger(Trigger,Trigger3M))</f>
        <v>9.4701906490659286E-6</v>
      </c>
      <c r="BD134" s="320">
        <f>_xll.qlIndexFixing($BE$1,AZ134,TRUE,_xll.ohTrigger(Trigger,Trigger3M))</f>
        <v>-1.3921976498284481E-4</v>
      </c>
    </row>
    <row r="135" spans="51:56" ht="11.25" customHeight="1" x14ac:dyDescent="0.25">
      <c r="AY135" s="157" t="s">
        <v>211</v>
      </c>
      <c r="AZ135" s="158">
        <f>_xll.qlInterestRateIndexFixingDate(Currency&amp;"ibor"&amp;Tenor,BA135,Trigger)</f>
        <v>42321</v>
      </c>
      <c r="BA135" s="158">
        <f>_xll.qlCalendarAdvance(Calendar,BA134,AY135,"f",,Trigger)</f>
        <v>42325</v>
      </c>
      <c r="BB135" s="158">
        <f>_xll.qlInterestRateIndexMaturity(Currency&amp;"ibor"&amp;Tenor,BA135,Trigger)</f>
        <v>42417</v>
      </c>
      <c r="BC135" s="320">
        <f>_xll.qlIndexFixing($AC$5,AZ135,TRUE,_xll.ohTrigger(Trigger,Trigger3M))</f>
        <v>1.0166114669216011E-5</v>
      </c>
      <c r="BD135" s="320">
        <f>_xll.qlIndexFixing($BE$1,AZ135,TRUE,_xll.ohTrigger(Trigger,Trigger3M))</f>
        <v>-1.3465742471943776E-4</v>
      </c>
    </row>
    <row r="136" spans="51:56" ht="11.25" customHeight="1" x14ac:dyDescent="0.25">
      <c r="AY136" s="157" t="s">
        <v>211</v>
      </c>
      <c r="AZ136" s="158">
        <f>_xll.qlInterestRateIndexFixingDate(Currency&amp;"ibor"&amp;Tenor,BA136,Trigger)</f>
        <v>42324</v>
      </c>
      <c r="BA136" s="158">
        <f>_xll.qlCalendarAdvance(Calendar,BA135,AY136,"f",,Trigger)</f>
        <v>42326</v>
      </c>
      <c r="BB136" s="158">
        <f>_xll.qlInterestRateIndexMaturity(Currency&amp;"ibor"&amp;Tenor,BA136,Trigger)</f>
        <v>42418</v>
      </c>
      <c r="BC136" s="320">
        <f>_xll.qlIndexFixing($AC$5,AZ136,TRUE,_xll.ohTrigger(Trigger,Trigger3M))</f>
        <v>1.086203881187679E-5</v>
      </c>
      <c r="BD136" s="320">
        <f>_xll.qlIndexFixing($BE$1,AZ136,TRUE,_xll.ohTrigger(Trigger,Trigger3M))</f>
        <v>-1.3005005287235134E-4</v>
      </c>
    </row>
    <row r="137" spans="51:56" ht="11.25" customHeight="1" x14ac:dyDescent="0.25">
      <c r="AY137" s="157" t="s">
        <v>211</v>
      </c>
      <c r="AZ137" s="158">
        <f>_xll.qlInterestRateIndexFixingDate(Currency&amp;"ibor"&amp;Tenor,BA137,Trigger)</f>
        <v>42325</v>
      </c>
      <c r="BA137" s="158">
        <f>_xll.qlCalendarAdvance(Calendar,BA136,AY137,"f",,Trigger)</f>
        <v>42327</v>
      </c>
      <c r="BB137" s="158">
        <f>_xll.qlInterestRateIndexMaturity(Currency&amp;"ibor"&amp;Tenor,BA137,Trigger)</f>
        <v>42419</v>
      </c>
      <c r="BC137" s="320">
        <f>_xll.qlIndexFixing($AC$5,AZ137,TRUE,_xll.ohTrigger(Trigger,Trigger3M))</f>
        <v>1.1557963078786008E-5</v>
      </c>
      <c r="BD137" s="320">
        <f>_xll.qlIndexFixing($BE$1,AZ137,TRUE,_xll.ohTrigger(Trigger,Trigger3M))</f>
        <v>-1.2540096970782146E-4</v>
      </c>
    </row>
    <row r="138" spans="51:56" ht="11.25" customHeight="1" x14ac:dyDescent="0.25">
      <c r="AY138" s="157" t="s">
        <v>211</v>
      </c>
      <c r="AZ138" s="158">
        <f>_xll.qlInterestRateIndexFixingDate(Currency&amp;"ibor"&amp;Tenor,BA138,Trigger)</f>
        <v>42326</v>
      </c>
      <c r="BA138" s="158">
        <f>_xll.qlCalendarAdvance(Calendar,BA137,AY138,"f",,Trigger)</f>
        <v>42328</v>
      </c>
      <c r="BB138" s="158">
        <f>_xll.qlInterestRateIndexMaturity(Currency&amp;"ibor"&amp;Tenor,BA138,Trigger)</f>
        <v>42422</v>
      </c>
      <c r="BC138" s="320">
        <f>_xll.qlIndexFixing($AC$5,AZ138,TRUE,_xll.ohTrigger(Trigger,Trigger3M))</f>
        <v>1.2949812448753351E-5</v>
      </c>
      <c r="BD138" s="320">
        <f>_xll.qlIndexFixing($BE$1,AZ138,TRUE,_xll.ohTrigger(Trigger,Trigger3M))</f>
        <v>-1.1781607315911814E-4</v>
      </c>
    </row>
    <row r="139" spans="51:56" ht="11.25" customHeight="1" x14ac:dyDescent="0.25">
      <c r="AY139" s="157" t="s">
        <v>211</v>
      </c>
      <c r="AZ139" s="158">
        <f>_xll.qlInterestRateIndexFixingDate(Currency&amp;"ibor"&amp;Tenor,BA139,Trigger)</f>
        <v>42327</v>
      </c>
      <c r="BA139" s="158">
        <f>_xll.qlCalendarAdvance(Calendar,BA138,AY139,"f",,Trigger)</f>
        <v>42331</v>
      </c>
      <c r="BB139" s="158">
        <f>_xll.qlInterestRateIndexMaturity(Currency&amp;"ibor"&amp;Tenor,BA139,Trigger)</f>
        <v>42423</v>
      </c>
      <c r="BC139" s="320">
        <f>_xll.qlIndexFixing($AC$5,AZ139,TRUE,_xll.ohTrigger(Trigger,Trigger3M))</f>
        <v>1.434166138369403E-5</v>
      </c>
      <c r="BD139" s="320">
        <f>_xll.qlIndexFixing($BE$1,AZ139,TRUE,_xll.ohTrigger(Trigger,Trigger3M))</f>
        <v>-1.0645605037278681E-4</v>
      </c>
    </row>
    <row r="140" spans="51:56" ht="11.25" customHeight="1" x14ac:dyDescent="0.25">
      <c r="AY140" s="157" t="s">
        <v>211</v>
      </c>
      <c r="AZ140" s="158">
        <f>_xll.qlInterestRateIndexFixingDate(Currency&amp;"ibor"&amp;Tenor,BA140,Trigger)</f>
        <v>42328</v>
      </c>
      <c r="BA140" s="158">
        <f>_xll.qlCalendarAdvance(Calendar,BA139,AY140,"f",,Trigger)</f>
        <v>42332</v>
      </c>
      <c r="BB140" s="158">
        <f>_xll.qlInterestRateIndexMaturity(Currency&amp;"ibor"&amp;Tenor,BA140,Trigger)</f>
        <v>42424</v>
      </c>
      <c r="BC140" s="320">
        <f>_xll.qlIndexFixing($AC$5,AZ140,TRUE,_xll.ohTrigger(Trigger,Trigger3M))</f>
        <v>1.5037586270107695E-5</v>
      </c>
      <c r="BD140" s="320">
        <f>_xll.qlIndexFixing($BE$1,AZ140,TRUE,_xll.ohTrigger(Trigger,Trigger3M))</f>
        <v>-1.0165033579085551E-4</v>
      </c>
    </row>
    <row r="141" spans="51:56" ht="11.25" customHeight="1" x14ac:dyDescent="0.25">
      <c r="AY141" s="157" t="s">
        <v>211</v>
      </c>
      <c r="AZ141" s="158">
        <f>_xll.qlInterestRateIndexFixingDate(Currency&amp;"ibor"&amp;Tenor,BA141,Trigger)</f>
        <v>42331</v>
      </c>
      <c r="BA141" s="158">
        <f>_xll.qlCalendarAdvance(Calendar,BA140,AY141,"f",,Trigger)</f>
        <v>42333</v>
      </c>
      <c r="BB141" s="158">
        <f>_xll.qlInterestRateIndexMaturity(Currency&amp;"ibor"&amp;Tenor,BA141,Trigger)</f>
        <v>42425</v>
      </c>
      <c r="BC141" s="320">
        <f>_xll.qlIndexFixing($AC$5,AZ141,TRUE,_xll.ohTrigger(Trigger,Trigger3M))</f>
        <v>1.5733511279032058E-5</v>
      </c>
      <c r="BD141" s="320">
        <f>_xll.qlIndexFixing($BE$1,AZ141,TRUE,_xll.ohTrigger(Trigger,Trigger3M))</f>
        <v>-9.6824104199528421E-5</v>
      </c>
    </row>
    <row r="142" spans="51:56" ht="11.25" customHeight="1" x14ac:dyDescent="0.25">
      <c r="AY142" s="157" t="s">
        <v>211</v>
      </c>
      <c r="AZ142" s="158">
        <f>_xll.qlInterestRateIndexFixingDate(Currency&amp;"ibor"&amp;Tenor,BA142,Trigger)</f>
        <v>42332</v>
      </c>
      <c r="BA142" s="158">
        <f>_xll.qlCalendarAdvance(Calendar,BA141,AY142,"f",,Trigger)</f>
        <v>42334</v>
      </c>
      <c r="BB142" s="158">
        <f>_xll.qlInterestRateIndexMaturity(Currency&amp;"ibor"&amp;Tenor,BA142,Trigger)</f>
        <v>42426</v>
      </c>
      <c r="BC142" s="320">
        <f>_xll.qlIndexFixing($AC$5,AZ142,TRUE,_xll.ohTrigger(Trigger,Trigger3M))</f>
        <v>1.6429436413073727E-5</v>
      </c>
      <c r="BD142" s="320">
        <f>_xll.qlIndexFixing($BE$1,AZ142,TRUE,_xll.ohTrigger(Trigger,Trigger3M))</f>
        <v>-9.1981100108725101E-5</v>
      </c>
    </row>
    <row r="143" spans="51:56" ht="11.25" customHeight="1" x14ac:dyDescent="0.25">
      <c r="AY143" s="157" t="s">
        <v>211</v>
      </c>
      <c r="AZ143" s="158">
        <f>_xll.qlInterestRateIndexFixingDate(Currency&amp;"ibor"&amp;Tenor,BA143,Trigger)</f>
        <v>42333</v>
      </c>
      <c r="BA143" s="158">
        <f>_xll.qlCalendarAdvance(Calendar,BA142,AY143,"f",,Trigger)</f>
        <v>42335</v>
      </c>
      <c r="BB143" s="158">
        <f>_xll.qlInterestRateIndexMaturity(Currency&amp;"ibor"&amp;Tenor,BA143,Trigger)</f>
        <v>42429</v>
      </c>
      <c r="BC143" s="320">
        <f>_xll.qlIndexFixing($AC$5,AZ143,TRUE,_xll.ohTrigger(Trigger,Trigger3M))</f>
        <v>1.7821287933032632E-5</v>
      </c>
      <c r="BD143" s="320">
        <f>_xll.qlIndexFixing($BE$1,AZ143,TRUE,_xll.ohTrigger(Trigger,Trigger3M))</f>
        <v>-8.454044323400088E-5</v>
      </c>
    </row>
    <row r="144" spans="51:56" ht="11.25" customHeight="1" x14ac:dyDescent="0.25">
      <c r="AY144" s="157" t="s">
        <v>211</v>
      </c>
      <c r="AZ144" s="158">
        <f>_xll.qlInterestRateIndexFixingDate(Currency&amp;"ibor"&amp;Tenor,BA144,Trigger)</f>
        <v>42334</v>
      </c>
      <c r="BA144" s="158">
        <f>_xll.qlCalendarAdvance(Calendar,BA143,AY144,"f",,Trigger)</f>
        <v>42338</v>
      </c>
      <c r="BB144" s="158">
        <f>_xll.qlInterestRateIndexMaturity(Currency&amp;"ibor"&amp;Tenor,BA144,Trigger)</f>
        <v>42429</v>
      </c>
      <c r="BC144" s="320">
        <f>_xll.qlIndexFixing($AC$5,AZ144,TRUE,_xll.ohTrigger(Trigger,Trigger3M))</f>
        <v>1.8865174859635096E-5</v>
      </c>
      <c r="BD144" s="320">
        <f>_xll.qlIndexFixing($BE$1,AZ144,TRUE,_xll.ohTrigger(Trigger,Trigger3M))</f>
        <v>-7.3729695901548028E-5</v>
      </c>
    </row>
    <row r="145" spans="51:56" ht="11.25" customHeight="1" x14ac:dyDescent="0.25">
      <c r="AY145" s="157" t="s">
        <v>211</v>
      </c>
      <c r="AZ145" s="158">
        <f>_xll.qlInterestRateIndexFixingDate(Currency&amp;"ibor"&amp;Tenor,BA145,Trigger)</f>
        <v>42335</v>
      </c>
      <c r="BA145" s="158">
        <f>_xll.qlCalendarAdvance(Calendar,BA144,AY145,"f",,Trigger)</f>
        <v>42339</v>
      </c>
      <c r="BB145" s="158">
        <f>_xll.qlInterestRateIndexMaturity(Currency&amp;"ibor"&amp;Tenor,BA145,Trigger)</f>
        <v>42430</v>
      </c>
      <c r="BC145" s="320">
        <f>_xll.qlIndexFixing($AC$5,AZ145,TRUE,_xll.ohTrigger(Trigger,Trigger3M))</f>
        <v>1.9561100511685717E-5</v>
      </c>
      <c r="BD145" s="320">
        <f>_xll.qlIndexFixing($BE$1,AZ145,TRUE,_xll.ohTrigger(Trigger,Trigger3M))</f>
        <v>-9.5335640948690154E-5</v>
      </c>
    </row>
    <row r="146" spans="51:56" ht="11.25" customHeight="1" x14ac:dyDescent="0.25">
      <c r="AY146" s="157" t="s">
        <v>211</v>
      </c>
      <c r="AZ146" s="158">
        <f>_xll.qlInterestRateIndexFixingDate(Currency&amp;"ibor"&amp;Tenor,BA146,Trigger)</f>
        <v>42338</v>
      </c>
      <c r="BA146" s="158">
        <f>_xll.qlCalendarAdvance(Calendar,BA145,AY146,"f",,Trigger)</f>
        <v>42340</v>
      </c>
      <c r="BB146" s="158">
        <f>_xll.qlInterestRateIndexMaturity(Currency&amp;"ibor"&amp;Tenor,BA146,Trigger)</f>
        <v>42431</v>
      </c>
      <c r="BC146" s="320">
        <f>_xll.qlIndexFixing($AC$5,AZ146,TRUE,_xll.ohTrigger(Trigger,Trigger3M))</f>
        <v>2.0257026287593307E-5</v>
      </c>
      <c r="BD146" s="320">
        <f>_xll.qlIndexFixing($BE$1,AZ146,TRUE,_xll.ohTrigger(Trigger,Trigger3M))</f>
        <v>-9.0442245829690045E-5</v>
      </c>
    </row>
    <row r="147" spans="51:56" ht="11.25" customHeight="1" x14ac:dyDescent="0.25">
      <c r="AY147" s="157" t="s">
        <v>211</v>
      </c>
      <c r="AZ147" s="158">
        <f>_xll.qlInterestRateIndexFixingDate(Currency&amp;"ibor"&amp;Tenor,BA147,Trigger)</f>
        <v>42339</v>
      </c>
      <c r="BA147" s="158">
        <f>_xll.qlCalendarAdvance(Calendar,BA146,AY147,"f",,Trigger)</f>
        <v>42341</v>
      </c>
      <c r="BB147" s="158">
        <f>_xll.qlInterestRateIndexMaturity(Currency&amp;"ibor"&amp;Tenor,BA147,Trigger)</f>
        <v>42432</v>
      </c>
      <c r="BC147" s="320">
        <f>_xll.qlIndexFixing($AC$5,AZ147,TRUE,_xll.ohTrigger(Trigger,Trigger3M))</f>
        <v>2.0952952185601029E-5</v>
      </c>
      <c r="BD147" s="320">
        <f>_xll.qlIndexFixing($BE$1,AZ147,TRUE,_xll.ohTrigger(Trigger,Trigger3M))</f>
        <v>-8.5558797539105812E-5</v>
      </c>
    </row>
    <row r="148" spans="51:56" ht="11.25" customHeight="1" x14ac:dyDescent="0.25">
      <c r="AY148" s="157" t="s">
        <v>211</v>
      </c>
      <c r="AZ148" s="158">
        <f>_xll.qlInterestRateIndexFixingDate(Currency&amp;"ibor"&amp;Tenor,BA148,Trigger)</f>
        <v>42340</v>
      </c>
      <c r="BA148" s="158">
        <f>_xll.qlCalendarAdvance(Calendar,BA147,AY148,"f",,Trigger)</f>
        <v>42342</v>
      </c>
      <c r="BB148" s="158">
        <f>_xll.qlInterestRateIndexMaturity(Currency&amp;"ibor"&amp;Tenor,BA148,Trigger)</f>
        <v>42433</v>
      </c>
      <c r="BC148" s="320">
        <f>_xll.qlIndexFixing($AC$5,AZ148,TRUE,_xll.ohTrigger(Trigger,Trigger3M))</f>
        <v>2.1648878206587302E-5</v>
      </c>
      <c r="BD148" s="320">
        <f>_xll.qlIndexFixing($BE$1,AZ148,TRUE,_xll.ohTrigger(Trigger,Trigger3M))</f>
        <v>-8.0689553716892338E-5</v>
      </c>
    </row>
    <row r="149" spans="51:56" ht="11.25" customHeight="1" x14ac:dyDescent="0.25">
      <c r="AY149" s="157" t="s">
        <v>211</v>
      </c>
      <c r="AZ149" s="158">
        <f>_xll.qlInterestRateIndexFixingDate(Currency&amp;"ibor"&amp;Tenor,BA149,Trigger)</f>
        <v>42341</v>
      </c>
      <c r="BA149" s="158">
        <f>_xll.qlCalendarAdvance(Calendar,BA148,AY149,"f",,Trigger)</f>
        <v>42345</v>
      </c>
      <c r="BB149" s="158">
        <f>_xll.qlInterestRateIndexMaturity(Currency&amp;"ibor"&amp;Tenor,BA149,Trigger)</f>
        <v>42436</v>
      </c>
      <c r="BC149" s="320">
        <f>_xll.qlIndexFixing($AC$5,AZ149,TRUE,_xll.ohTrigger(Trigger,Trigger3M))</f>
        <v>2.3736657002146915E-5</v>
      </c>
      <c r="BD149" s="320">
        <f>_xll.qlIndexFixing($BE$1,AZ149,TRUE,_xll.ohTrigger(Trigger,Trigger3M))</f>
        <v>-6.6210544595562173E-5</v>
      </c>
    </row>
    <row r="150" spans="51:56" ht="11.25" customHeight="1" x14ac:dyDescent="0.25">
      <c r="AY150" s="157" t="s">
        <v>211</v>
      </c>
      <c r="AZ150" s="158">
        <f>_xll.qlInterestRateIndexFixingDate(Currency&amp;"ibor"&amp;Tenor,BA150,Trigger)</f>
        <v>42342</v>
      </c>
      <c r="BA150" s="158">
        <f>_xll.qlCalendarAdvance(Calendar,BA149,AY150,"f",,Trigger)</f>
        <v>42346</v>
      </c>
      <c r="BB150" s="158">
        <f>_xll.qlInterestRateIndexMaturity(Currency&amp;"ibor"&amp;Tenor,BA150,Trigger)</f>
        <v>42437</v>
      </c>
      <c r="BC150" s="320">
        <f>_xll.qlIndexFixing($AC$5,AZ150,TRUE,_xll.ohTrigger(Trigger,Trigger3M))</f>
        <v>2.4432583511533714E-5</v>
      </c>
      <c r="BD150" s="320">
        <f>_xll.qlIndexFixing($BE$1,AZ150,TRUE,_xll.ohTrigger(Trigger,Trigger3M))</f>
        <v>-6.1441920569360362E-5</v>
      </c>
    </row>
    <row r="151" spans="51:56" ht="11.25" customHeight="1" x14ac:dyDescent="0.25">
      <c r="AY151" s="157" t="s">
        <v>211</v>
      </c>
      <c r="AZ151" s="158">
        <f>_xll.qlInterestRateIndexFixingDate(Currency&amp;"ibor"&amp;Tenor,BA151,Trigger)</f>
        <v>42345</v>
      </c>
      <c r="BA151" s="158">
        <f>_xll.qlCalendarAdvance(Calendar,BA150,AY151,"f",,Trigger)</f>
        <v>42347</v>
      </c>
      <c r="BB151" s="158">
        <f>_xll.qlInterestRateIndexMaturity(Currency&amp;"ibor"&amp;Tenor,BA151,Trigger)</f>
        <v>42438</v>
      </c>
      <c r="BC151" s="320">
        <f>_xll.qlIndexFixing($AC$5,AZ151,TRUE,_xll.ohTrigger(Trigger,Trigger3M))</f>
        <v>2.5128510143899065E-5</v>
      </c>
      <c r="BD151" s="320">
        <f>_xll.qlIndexFixing($BE$1,AZ151,TRUE,_xll.ohTrigger(Trigger,Trigger3M))</f>
        <v>-5.6709708360016886E-5</v>
      </c>
    </row>
    <row r="152" spans="51:56" ht="11.25" customHeight="1" x14ac:dyDescent="0.25">
      <c r="AY152" s="157" t="s">
        <v>211</v>
      </c>
      <c r="AZ152" s="158">
        <f>_xll.qlInterestRateIndexFixingDate(Currency&amp;"ibor"&amp;Tenor,BA152,Trigger)</f>
        <v>42346</v>
      </c>
      <c r="BA152" s="158">
        <f>_xll.qlCalendarAdvance(Calendar,BA151,AY152,"f",,Trigger)</f>
        <v>42348</v>
      </c>
      <c r="BB152" s="158">
        <f>_xll.qlInterestRateIndexMaturity(Currency&amp;"ibor"&amp;Tenor,BA152,Trigger)</f>
        <v>42439</v>
      </c>
      <c r="BC152" s="320">
        <f>_xll.qlIndexFixing($AC$5,AZ152,TRUE,_xll.ohTrigger(Trigger,Trigger3M))</f>
        <v>2.5824436899242969E-5</v>
      </c>
      <c r="BD152" s="320">
        <f>_xll.qlIndexFixing($BE$1,AZ152,TRUE,_xll.ohTrigger(Trigger,Trigger3M))</f>
        <v>-5.2018533269870708E-5</v>
      </c>
    </row>
    <row r="153" spans="51:56" ht="11.25" customHeight="1" x14ac:dyDescent="0.25">
      <c r="AY153" s="157" t="s">
        <v>211</v>
      </c>
      <c r="AZ153" s="158">
        <f>_xll.qlInterestRateIndexFixingDate(Currency&amp;"ibor"&amp;Tenor,BA153,Trigger)</f>
        <v>42347</v>
      </c>
      <c r="BA153" s="158">
        <f>_xll.qlCalendarAdvance(Calendar,BA152,AY153,"f",,Trigger)</f>
        <v>42349</v>
      </c>
      <c r="BB153" s="158">
        <f>_xll.qlInterestRateIndexMaturity(Currency&amp;"ibor"&amp;Tenor,BA153,Trigger)</f>
        <v>42440</v>
      </c>
      <c r="BC153" s="320">
        <f>_xll.qlIndexFixing($AC$5,AZ153,TRUE,_xll.ohTrigger(Trigger,Trigger3M))</f>
        <v>2.6520363776687003E-5</v>
      </c>
      <c r="BD153" s="320">
        <f>_xll.qlIndexFixing($BE$1,AZ153,TRUE,_xll.ohTrigger(Trigger,Trigger3M))</f>
        <v>-4.7373081874005875E-5</v>
      </c>
    </row>
    <row r="154" spans="51:56" ht="11.25" customHeight="1" x14ac:dyDescent="0.25">
      <c r="AY154" s="157" t="s">
        <v>211</v>
      </c>
      <c r="AZ154" s="158">
        <f>_xll.qlInterestRateIndexFixingDate(Currency&amp;"ibor"&amp;Tenor,BA154,Trigger)</f>
        <v>42348</v>
      </c>
      <c r="BA154" s="158">
        <f>_xll.qlCalendarAdvance(Calendar,BA153,AY154,"f",,Trigger)</f>
        <v>42352</v>
      </c>
      <c r="BB154" s="158">
        <f>_xll.qlInterestRateIndexMaturity(Currency&amp;"ibor"&amp;Tenor,BA154,Trigger)</f>
        <v>42443</v>
      </c>
      <c r="BC154" s="320">
        <f>_xll.qlIndexFixing($AC$5,AZ154,TRUE,_xll.ohTrigger(Trigger,Trigger3M))</f>
        <v>2.8608145142498319E-5</v>
      </c>
      <c r="BD154" s="320">
        <f>_xll.qlIndexFixing($BE$1,AZ154,TRUE,_xll.ohTrigger(Trigger,Trigger3M))</f>
        <v>-3.3758854809189582E-5</v>
      </c>
    </row>
    <row r="155" spans="51:56" ht="11.25" customHeight="1" x14ac:dyDescent="0.25">
      <c r="AY155" s="157" t="s">
        <v>211</v>
      </c>
      <c r="AZ155" s="158">
        <f>_xll.qlInterestRateIndexFixingDate(Currency&amp;"ibor"&amp;Tenor,BA155,Trigger)</f>
        <v>42349</v>
      </c>
      <c r="BA155" s="158">
        <f>_xll.qlCalendarAdvance(Calendar,BA154,AY155,"f",,Trigger)</f>
        <v>42353</v>
      </c>
      <c r="BB155" s="158">
        <f>_xll.qlInterestRateIndexMaturity(Currency&amp;"ibor"&amp;Tenor,BA155,Trigger)</f>
        <v>42444</v>
      </c>
      <c r="BC155" s="320">
        <f>_xll.qlIndexFixing($AC$5,AZ155,TRUE,_xll.ohTrigger(Trigger,Trigger3M))</f>
        <v>2.9304072510978134E-5</v>
      </c>
      <c r="BD155" s="320">
        <f>_xll.qlIndexFixing($BE$1,AZ155,TRUE,_xll.ohTrigger(Trigger,Trigger3M))</f>
        <v>-2.934438952488135E-5</v>
      </c>
    </row>
    <row r="156" spans="51:56" ht="11.25" customHeight="1" x14ac:dyDescent="0.25">
      <c r="AY156" s="157" t="s">
        <v>211</v>
      </c>
      <c r="AZ156" s="158">
        <f>_xll.qlInterestRateIndexFixingDate(Currency&amp;"ibor"&amp;Tenor,BA156,Trigger)</f>
        <v>42352</v>
      </c>
      <c r="BA156" s="158">
        <f>_xll.qlCalendarAdvance(Calendar,BA155,AY156,"f",,Trigger)</f>
        <v>42354</v>
      </c>
      <c r="BB156" s="158">
        <f>_xll.qlInterestRateIndexMaturity(Currency&amp;"ibor"&amp;Tenor,BA156,Trigger)</f>
        <v>42445</v>
      </c>
      <c r="BC156" s="320">
        <f>_xll.qlIndexFixing($AC$5,AZ156,TRUE,_xll.ohTrigger(Trigger,Trigger3M))</f>
        <v>2.999999999980125E-5</v>
      </c>
      <c r="BD156" s="320">
        <f>_xll.qlIndexFixing($BE$1,AZ156,TRUE,_xll.ohTrigger(Trigger,Trigger3M))</f>
        <v>-2.4999999979191546E-5</v>
      </c>
    </row>
    <row r="157" spans="51:56" ht="11.25" customHeight="1" x14ac:dyDescent="0.25">
      <c r="AY157" s="157" t="s">
        <v>211</v>
      </c>
      <c r="AZ157" s="158">
        <f>_xll.qlInterestRateIndexFixingDate(Currency&amp;"ibor"&amp;Tenor,BA157,Trigger)</f>
        <v>42353</v>
      </c>
      <c r="BA157" s="158">
        <f>_xll.qlCalendarAdvance(Calendar,BA156,AY157,"f",,Trigger)</f>
        <v>42355</v>
      </c>
      <c r="BB157" s="158">
        <f>_xll.qlInterestRateIndexMaturity(Currency&amp;"ibor"&amp;Tenor,BA157,Trigger)</f>
        <v>42446</v>
      </c>
      <c r="BC157" s="320">
        <f>_xll.qlIndexFixing($AC$5,AZ157,TRUE,_xll.ohTrigger(Trigger,Trigger3M))</f>
        <v>3.1025723956561524E-5</v>
      </c>
      <c r="BD157" s="320">
        <f>_xll.qlIndexFixing($BE$1,AZ157,TRUE,_xll.ohTrigger(Trigger,Trigger3M))</f>
        <v>-2.0727066639289318E-5</v>
      </c>
    </row>
    <row r="158" spans="51:56" ht="11.25" customHeight="1" x14ac:dyDescent="0.25">
      <c r="AY158" s="157" t="s">
        <v>211</v>
      </c>
      <c r="AZ158" s="158">
        <f>_xll.qlInterestRateIndexFixingDate(Currency&amp;"ibor"&amp;Tenor,BA158,Trigger)</f>
        <v>42354</v>
      </c>
      <c r="BA158" s="158">
        <f>_xll.qlCalendarAdvance(Calendar,BA157,AY158,"f",,Trigger)</f>
        <v>42356</v>
      </c>
      <c r="BB158" s="158">
        <f>_xll.qlInterestRateIndexMaturity(Currency&amp;"ibor"&amp;Tenor,BA158,Trigger)</f>
        <v>42447</v>
      </c>
      <c r="BC158" s="320">
        <f>_xll.qlIndexFixing($AC$5,AZ158,TRUE,_xll.ohTrigger(Trigger,Trigger3M))</f>
        <v>3.2053575899021532E-5</v>
      </c>
      <c r="BD158" s="320">
        <f>_xll.qlIndexFixing($BE$1,AZ158,TRUE,_xll.ohTrigger(Trigger,Trigger3M))</f>
        <v>-1.6523612388242957E-5</v>
      </c>
    </row>
    <row r="159" spans="51:56" ht="11.25" customHeight="1" x14ac:dyDescent="0.25">
      <c r="AY159" s="157" t="s">
        <v>211</v>
      </c>
      <c r="AZ159" s="158">
        <f>_xll.qlInterestRateIndexFixingDate(Currency&amp;"ibor"&amp;Tenor,BA159,Trigger)</f>
        <v>42355</v>
      </c>
      <c r="BA159" s="158">
        <f>_xll.qlCalendarAdvance(Calendar,BA158,AY159,"f",,Trigger)</f>
        <v>42359</v>
      </c>
      <c r="BB159" s="158">
        <f>_xll.qlInterestRateIndexMaturity(Currency&amp;"ibor"&amp;Tenor,BA159,Trigger)</f>
        <v>42450</v>
      </c>
      <c r="BC159" s="320">
        <f>_xll.qlIndexFixing($AC$5,AZ159,TRUE,_xll.ohTrigger(Trigger,Trigger3M))</f>
        <v>3.5149899654654693E-5</v>
      </c>
      <c r="BD159" s="320">
        <f>_xll.qlIndexFixing($BE$1,AZ159,TRUE,_xll.ohTrigger(Trigger,Trigger3M))</f>
        <v>-4.3298781839072646E-6</v>
      </c>
    </row>
    <row r="160" spans="51:56" ht="11.25" customHeight="1" x14ac:dyDescent="0.25">
      <c r="AY160" s="157" t="s">
        <v>211</v>
      </c>
      <c r="AZ160" s="158">
        <f>_xll.qlInterestRateIndexFixingDate(Currency&amp;"ibor"&amp;Tenor,BA160,Trigger)</f>
        <v>42356</v>
      </c>
      <c r="BA160" s="158">
        <f>_xll.qlCalendarAdvance(Calendar,BA159,AY160,"f",,Trigger)</f>
        <v>42360</v>
      </c>
      <c r="BB160" s="158">
        <f>_xll.qlInterestRateIndexMaturity(Currency&amp;"ibor"&amp;Tenor,BA160,Trigger)</f>
        <v>42451</v>
      </c>
      <c r="BC160" s="320">
        <f>_xll.qlIndexFixing($AC$5,AZ160,TRUE,_xll.ohTrigger(Trigger,Trigger3M))</f>
        <v>3.6186263553089931E-5</v>
      </c>
      <c r="BD160" s="320">
        <f>_xll.qlIndexFixing($BE$1,AZ160,TRUE,_xll.ohTrigger(Trigger,Trigger3M))</f>
        <v>-4.0398568051264854E-7</v>
      </c>
    </row>
    <row r="161" spans="51:56" ht="11.25" customHeight="1" x14ac:dyDescent="0.25">
      <c r="AY161" s="157" t="s">
        <v>211</v>
      </c>
      <c r="AZ161" s="158">
        <f>_xll.qlInterestRateIndexFixingDate(Currency&amp;"ibor"&amp;Tenor,BA161,Trigger)</f>
        <v>42359</v>
      </c>
      <c r="BA161" s="158">
        <f>_xll.qlCalendarAdvance(Calendar,BA160,AY161,"f",,Trigger)</f>
        <v>42361</v>
      </c>
      <c r="BB161" s="158">
        <f>_xll.qlInterestRateIndexMaturity(Currency&amp;"ibor"&amp;Tenor,BA161,Trigger)</f>
        <v>42452</v>
      </c>
      <c r="BC161" s="320">
        <f>_xll.qlIndexFixing($AC$5,AZ161,TRUE,_xll.ohTrigger(Trigger,Trigger3M))</f>
        <v>3.7224755445130674E-5</v>
      </c>
      <c r="BD161" s="320">
        <f>_xll.qlIndexFixing($BE$1,AZ161,TRUE,_xll.ohTrigger(Trigger,Trigger3M))</f>
        <v>3.4527136552029462E-6</v>
      </c>
    </row>
    <row r="162" spans="51:56" ht="11.25" customHeight="1" x14ac:dyDescent="0.25">
      <c r="AY162" s="157" t="s">
        <v>211</v>
      </c>
      <c r="AZ162" s="158">
        <f>_xll.qlInterestRateIndexFixingDate(Currency&amp;"ibor"&amp;Tenor,BA162,Trigger)</f>
        <v>42360</v>
      </c>
      <c r="BA162" s="158">
        <f>_xll.qlCalendarAdvance(Calendar,BA161,AY162,"f",,Trigger)</f>
        <v>42362</v>
      </c>
      <c r="BB162" s="158">
        <f>_xll.qlInterestRateIndexMaturity(Currency&amp;"ibor"&amp;Tenor,BA162,Trigger)</f>
        <v>42453</v>
      </c>
      <c r="BC162" s="320">
        <f>_xll.qlIndexFixing($AC$5,AZ162,TRUE,_xll.ohTrigger(Trigger,Trigger3M))</f>
        <v>3.8265375332533764E-5</v>
      </c>
      <c r="BD162" s="320">
        <f>_xll.qlIndexFixing($BE$1,AZ162,TRUE,_xll.ohTrigger(Trigger,Trigger3M))</f>
        <v>7.2403421798698416E-6</v>
      </c>
    </row>
    <row r="163" spans="51:56" ht="11.25" customHeight="1" x14ac:dyDescent="0.25">
      <c r="AY163" s="157" t="s">
        <v>211</v>
      </c>
      <c r="AZ163" s="158">
        <f>_xll.qlInterestRateIndexFixingDate(Currency&amp;"ibor"&amp;Tenor,BA163,Trigger)</f>
        <v>42361</v>
      </c>
      <c r="BA163" s="158">
        <f>_xll.qlCalendarAdvance(Calendar,BA162,AY163,"f",,Trigger)</f>
        <v>42366</v>
      </c>
      <c r="BB163" s="158">
        <f>_xll.qlInterestRateIndexMaturity(Currency&amp;"ibor"&amp;Tenor,BA163,Trigger)</f>
        <v>42458</v>
      </c>
      <c r="BC163" s="320">
        <f>_xll.qlIndexFixing($AC$5,AZ163,TRUE,_xll.ohTrigger(Trigger,Trigger3M))</f>
        <v>4.3104026642764417E-5</v>
      </c>
      <c r="BD163" s="320">
        <f>_xll.qlIndexFixing($BE$1,AZ163,TRUE,_xll.ohTrigger(Trigger,Trigger3M))</f>
        <v>2.2064408139696336E-5</v>
      </c>
    </row>
    <row r="164" spans="51:56" ht="11.25" customHeight="1" x14ac:dyDescent="0.25">
      <c r="AY164" s="157" t="s">
        <v>211</v>
      </c>
      <c r="AZ164" s="158">
        <f>_xll.qlInterestRateIndexFixingDate(Currency&amp;"ibor"&amp;Tenor,BA164,Trigger)</f>
        <v>42362</v>
      </c>
      <c r="BA164" s="158">
        <f>_xll.qlCalendarAdvance(Calendar,BA163,AY164,"f",,Trigger)</f>
        <v>42367</v>
      </c>
      <c r="BB164" s="158">
        <f>_xll.qlInterestRateIndexMaturity(Currency&amp;"ibor"&amp;Tenor,BA164,Trigger)</f>
        <v>42458</v>
      </c>
      <c r="BC164" s="320">
        <f>_xll.qlIndexFixing($AC$5,AZ164,TRUE,_xll.ohTrigger(Trigger,Trigger3M))</f>
        <v>4.3500394752689372E-5</v>
      </c>
      <c r="BD164" s="320">
        <f>_xll.qlIndexFixing($BE$1,AZ164,TRUE,_xll.ohTrigger(Trigger,Trigger3M))</f>
        <v>2.5148225625893295E-5</v>
      </c>
    </row>
    <row r="165" spans="51:56" ht="11.25" customHeight="1" x14ac:dyDescent="0.25">
      <c r="AY165" s="157" t="s">
        <v>211</v>
      </c>
      <c r="AZ165" s="158">
        <f>_xll.qlInterestRateIndexFixingDate(Currency&amp;"ibor"&amp;Tenor,BA165,Trigger)</f>
        <v>42366</v>
      </c>
      <c r="BA165" s="158">
        <f>_xll.qlCalendarAdvance(Calendar,BA164,AY165,"f",,Trigger)</f>
        <v>42368</v>
      </c>
      <c r="BB165" s="158">
        <f>_xll.qlInterestRateIndexMaturity(Currency&amp;"ibor"&amp;Tenor,BA165,Trigger)</f>
        <v>42459</v>
      </c>
      <c r="BC165" s="320">
        <f>_xll.qlIndexFixing($AC$5,AZ165,TRUE,_xll.ohTrigger(Trigger,Trigger3M))</f>
        <v>4.4553782643889548E-5</v>
      </c>
      <c r="BD165" s="320">
        <f>_xll.qlIndexFixing($BE$1,AZ165,TRUE,_xll.ohTrigger(Trigger,Trigger3M))</f>
        <v>2.8525215214079406E-5</v>
      </c>
    </row>
    <row r="166" spans="51:56" ht="11.25" customHeight="1" x14ac:dyDescent="0.25">
      <c r="AY166" s="157" t="s">
        <v>211</v>
      </c>
      <c r="AZ166" s="158">
        <f>_xll.qlInterestRateIndexFixingDate(Currency&amp;"ibor"&amp;Tenor,BA166,Trigger)</f>
        <v>42367</v>
      </c>
      <c r="BA166" s="158">
        <f>_xll.qlCalendarAdvance(Calendar,BA165,AY166,"f",,Trigger)</f>
        <v>42369</v>
      </c>
      <c r="BB166" s="158">
        <f>_xll.qlInterestRateIndexMaturity(Currency&amp;"ibor"&amp;Tenor,BA166,Trigger)</f>
        <v>42460</v>
      </c>
      <c r="BC166" s="320">
        <f>_xll.qlIndexFixing($AC$5,AZ166,TRUE,_xll.ohTrigger(Trigger,Trigger3M))</f>
        <v>4.5609298543628339E-5</v>
      </c>
      <c r="BD166" s="320">
        <f>_xll.qlIndexFixing($BE$1,AZ166,TRUE,_xll.ohTrigger(Trigger,Trigger3M))</f>
        <v>3.1834598722410294E-5</v>
      </c>
    </row>
    <row r="167" spans="51:56" ht="11.25" customHeight="1" x14ac:dyDescent="0.25">
      <c r="AY167" s="157" t="s">
        <v>211</v>
      </c>
      <c r="AZ167" s="158">
        <f>_xll.qlInterestRateIndexFixingDate(Currency&amp;"ibor"&amp;Tenor,BA167,Trigger)</f>
        <v>42368</v>
      </c>
      <c r="BA167" s="158">
        <f>_xll.qlCalendarAdvance(Calendar,BA166,AY167,"f",,Trigger)</f>
        <v>42373</v>
      </c>
      <c r="BB167" s="158">
        <f>_xll.qlInterestRateIndexMaturity(Currency&amp;"ibor"&amp;Tenor,BA167,Trigger)</f>
        <v>42464</v>
      </c>
      <c r="BC167" s="320">
        <f>_xll.qlIndexFixing($AC$5,AZ167,TRUE,_xll.ohTrigger(Trigger,Trigger3M))</f>
        <v>4.9852642242024322E-5</v>
      </c>
      <c r="BD167" s="320">
        <f>_xll.qlIndexFixing($BE$1,AZ167,TRUE,_xll.ohTrigger(Trigger,Trigger3M))</f>
        <v>1.8687715469155976E-5</v>
      </c>
    </row>
    <row r="168" spans="51:56" ht="11.25" customHeight="1" x14ac:dyDescent="0.25">
      <c r="AY168" s="157" t="s">
        <v>211</v>
      </c>
      <c r="AZ168" s="158">
        <f>_xll.qlInterestRateIndexFixingDate(Currency&amp;"ibor"&amp;Tenor,BA168,Trigger)</f>
        <v>42369</v>
      </c>
      <c r="BA168" s="158">
        <f>_xll.qlCalendarAdvance(Calendar,BA167,AY168,"f",,Trigger)</f>
        <v>42374</v>
      </c>
      <c r="BB168" s="158">
        <f>_xll.qlInterestRateIndexMaturity(Currency&amp;"ibor"&amp;Tenor,BA168,Trigger)</f>
        <v>42465</v>
      </c>
      <c r="BC168" s="320">
        <f>_xll.qlIndexFixing($AC$5,AZ168,TRUE,_xll.ohTrigger(Trigger,Trigger3M))</f>
        <v>5.0918798200267705E-5</v>
      </c>
      <c r="BD168" s="320">
        <f>_xll.qlIndexFixing($BE$1,AZ168,TRUE,_xll.ohTrigger(Trigger,Trigger3M))</f>
        <v>2.1663925839177824E-5</v>
      </c>
    </row>
    <row r="169" spans="51:56" ht="11.25" customHeight="1" x14ac:dyDescent="0.25">
      <c r="AY169" s="157" t="s">
        <v>211</v>
      </c>
      <c r="AZ169" s="158">
        <f>_xll.qlInterestRateIndexFixingDate(Currency&amp;"ibor"&amp;Tenor,BA169,Trigger)</f>
        <v>42373</v>
      </c>
      <c r="BA169" s="158">
        <f>_xll.qlCalendarAdvance(Calendar,BA168,AY169,"f",,Trigger)</f>
        <v>42375</v>
      </c>
      <c r="BB169" s="158">
        <f>_xll.qlInterestRateIndexMaturity(Currency&amp;"ibor"&amp;Tenor,BA169,Trigger)</f>
        <v>42466</v>
      </c>
      <c r="BC169" s="320">
        <f>_xll.qlIndexFixing($AC$5,AZ169,TRUE,_xll.ohTrigger(Trigger,Trigger3M))</f>
        <v>5.1987082176712303E-5</v>
      </c>
      <c r="BD169" s="320">
        <f>_xll.qlIndexFixing($BE$1,AZ169,TRUE,_xll.ohTrigger(Trigger,Trigger3M))</f>
        <v>2.4574633262835984E-5</v>
      </c>
    </row>
    <row r="170" spans="51:56" ht="11.25" customHeight="1" x14ac:dyDescent="0.25">
      <c r="AY170" s="157" t="s">
        <v>211</v>
      </c>
      <c r="AZ170" s="158">
        <f>_xll.qlInterestRateIndexFixingDate(Currency&amp;"ibor"&amp;Tenor,BA170,Trigger)</f>
        <v>42374</v>
      </c>
      <c r="BA170" s="158">
        <f>_xll.qlCalendarAdvance(Calendar,BA169,AY170,"f",,Trigger)</f>
        <v>42376</v>
      </c>
      <c r="BB170" s="158">
        <f>_xll.qlInterestRateIndexMaturity(Currency&amp;"ibor"&amp;Tenor,BA170,Trigger)</f>
        <v>42467</v>
      </c>
      <c r="BC170" s="320">
        <f>_xll.qlIndexFixing($AC$5,AZ170,TRUE,_xll.ohTrigger(Trigger,Trigger3M))</f>
        <v>5.3057494170479694E-5</v>
      </c>
      <c r="BD170" s="320">
        <f>_xll.qlIndexFixing($BE$1,AZ170,TRUE,_xll.ohTrigger(Trigger,Trigger3M))</f>
        <v>2.7420264222715971E-5</v>
      </c>
    </row>
    <row r="171" spans="51:56" ht="11.25" customHeight="1" x14ac:dyDescent="0.25">
      <c r="AY171" s="157" t="s">
        <v>211</v>
      </c>
      <c r="AZ171" s="158">
        <f>_xll.qlInterestRateIndexFixingDate(Currency&amp;"ibor"&amp;Tenor,BA171,Trigger)</f>
        <v>42375</v>
      </c>
      <c r="BA171" s="158">
        <f>_xll.qlCalendarAdvance(Calendar,BA170,AY171,"f",,Trigger)</f>
        <v>42377</v>
      </c>
      <c r="BB171" s="158">
        <f>_xll.qlInterestRateIndexMaturity(Currency&amp;"ibor"&amp;Tenor,BA171,Trigger)</f>
        <v>42468</v>
      </c>
      <c r="BC171" s="320">
        <f>_xll.qlIndexFixing($AC$5,AZ171,TRUE,_xll.ohTrigger(Trigger,Trigger3M))</f>
        <v>5.4130034185961975E-5</v>
      </c>
      <c r="BD171" s="320">
        <f>_xll.qlIndexFixing($BE$1,AZ171,TRUE,_xll.ohTrigger(Trigger,Trigger3M))</f>
        <v>3.0201266923807385E-5</v>
      </c>
    </row>
    <row r="172" spans="51:56" ht="11.25" customHeight="1" x14ac:dyDescent="0.25">
      <c r="AY172" s="157" t="s">
        <v>211</v>
      </c>
      <c r="AZ172" s="158">
        <f>_xll.qlInterestRateIndexFixingDate(Currency&amp;"ibor"&amp;Tenor,BA172,Trigger)</f>
        <v>42376</v>
      </c>
      <c r="BA172" s="158">
        <f>_xll.qlCalendarAdvance(Calendar,BA171,AY172,"f",,Trigger)</f>
        <v>42380</v>
      </c>
      <c r="BB172" s="158">
        <f>_xll.qlInterestRateIndexMaturity(Currency&amp;"ibor"&amp;Tenor,BA172,Trigger)</f>
        <v>42471</v>
      </c>
      <c r="BC172" s="320">
        <f>_xll.qlIndexFixing($AC$5,AZ172,TRUE,_xll.ohTrigger(Trigger,Trigger3M))</f>
        <v>5.7360422372360726E-5</v>
      </c>
      <c r="BD172" s="320">
        <f>_xll.qlIndexFixing($BE$1,AZ172,TRUE,_xll.ohTrigger(Trigger,Trigger3M))</f>
        <v>3.8161313391052356E-5</v>
      </c>
    </row>
    <row r="173" spans="51:56" ht="11.25" customHeight="1" x14ac:dyDescent="0.25">
      <c r="AY173" s="157" t="s">
        <v>211</v>
      </c>
      <c r="AZ173" s="158">
        <f>_xll.qlInterestRateIndexFixingDate(Currency&amp;"ibor"&amp;Tenor,BA173,Trigger)</f>
        <v>42377</v>
      </c>
      <c r="BA173" s="158">
        <f>_xll.qlCalendarAdvance(Calendar,BA172,AY173,"f",,Trigger)</f>
        <v>42381</v>
      </c>
      <c r="BB173" s="158">
        <f>_xll.qlInterestRateIndexMaturity(Currency&amp;"ibor"&amp;Tenor,BA173,Trigger)</f>
        <v>42472</v>
      </c>
      <c r="BC173" s="320">
        <f>_xll.qlIndexFixing($AC$5,AZ173,TRUE,_xll.ohTrigger(Trigger,Trigger3M))</f>
        <v>5.8441474485243568E-5</v>
      </c>
      <c r="BD173" s="320">
        <f>_xll.qlIndexFixing($BE$1,AZ173,TRUE,_xll.ohTrigger(Trigger,Trigger3M))</f>
        <v>4.0688719589225772E-5</v>
      </c>
    </row>
    <row r="174" spans="51:56" ht="11.25" customHeight="1" x14ac:dyDescent="0.25">
      <c r="AY174" s="157" t="s">
        <v>211</v>
      </c>
      <c r="AZ174" s="158">
        <f>_xll.qlInterestRateIndexFixingDate(Currency&amp;"ibor"&amp;Tenor,BA174,Trigger)</f>
        <v>42380</v>
      </c>
      <c r="BA174" s="158">
        <f>_xll.qlCalendarAdvance(Calendar,BA173,AY174,"f",,Trigger)</f>
        <v>42382</v>
      </c>
      <c r="BB174" s="158">
        <f>_xll.qlInterestRateIndexMaturity(Currency&amp;"ibor"&amp;Tenor,BA174,Trigger)</f>
        <v>42473</v>
      </c>
      <c r="BC174" s="320">
        <f>_xll.qlIndexFixing($AC$5,AZ174,TRUE,_xll.ohTrigger(Trigger,Trigger3M))</f>
        <v>5.9524654629503899E-5</v>
      </c>
      <c r="BD174" s="320">
        <f>_xll.qlIndexFixing($BE$1,AZ174,TRUE,_xll.ohTrigger(Trigger,Trigger3M))</f>
        <v>4.315406441509421E-5</v>
      </c>
    </row>
    <row r="175" spans="51:56" ht="11.25" customHeight="1" x14ac:dyDescent="0.25">
      <c r="AY175" s="157" t="s">
        <v>211</v>
      </c>
      <c r="AZ175" s="158">
        <f>_xll.qlInterestRateIndexFixingDate(Currency&amp;"ibor"&amp;Tenor,BA175,Trigger)</f>
        <v>42381</v>
      </c>
      <c r="BA175" s="158">
        <f>_xll.qlCalendarAdvance(Calendar,BA174,AY175,"f",,Trigger)</f>
        <v>42383</v>
      </c>
      <c r="BB175" s="158">
        <f>_xll.qlInterestRateIndexMaturity(Currency&amp;"ibor"&amp;Tenor,BA175,Trigger)</f>
        <v>42474</v>
      </c>
      <c r="BC175" s="320">
        <f>_xll.qlIndexFixing($AC$5,AZ175,TRUE,_xll.ohTrigger(Trigger,Trigger3M))</f>
        <v>6.0609962803384872E-5</v>
      </c>
      <c r="BD175" s="320">
        <f>_xll.qlIndexFixing($BE$1,AZ175,TRUE,_xll.ohTrigger(Trigger,Trigger3M))</f>
        <v>4.5557926413342352E-5</v>
      </c>
    </row>
    <row r="176" spans="51:56" ht="11.25" customHeight="1" x14ac:dyDescent="0.25">
      <c r="AY176" s="157" t="s">
        <v>211</v>
      </c>
      <c r="AZ176" s="158">
        <f>_xll.qlInterestRateIndexFixingDate(Currency&amp;"ibor"&amp;Tenor,BA176,Trigger)</f>
        <v>42382</v>
      </c>
      <c r="BA176" s="158">
        <f>_xll.qlCalendarAdvance(Calendar,BA175,AY176,"f",,Trigger)</f>
        <v>42384</v>
      </c>
      <c r="BB176" s="158">
        <f>_xll.qlInterestRateIndexMaturity(Currency&amp;"ibor"&amp;Tenor,BA176,Trigger)</f>
        <v>42475</v>
      </c>
      <c r="BC176" s="320">
        <f>_xll.qlIndexFixing($AC$5,AZ176,TRUE,_xll.ohTrigger(Trigger,Trigger3M))</f>
        <v>6.1697399010400176E-5</v>
      </c>
      <c r="BD176" s="320">
        <f>_xll.qlIndexFixing($BE$1,AZ176,TRUE,_xll.ohTrigger(Trigger,Trigger3M))</f>
        <v>4.7900905858086335E-5</v>
      </c>
    </row>
    <row r="177" spans="51:56" ht="11.25" customHeight="1" x14ac:dyDescent="0.25">
      <c r="AY177" s="157" t="s">
        <v>211</v>
      </c>
      <c r="AZ177" s="158">
        <f>_xll.qlInterestRateIndexFixingDate(Currency&amp;"ibor"&amp;Tenor,BA177,Trigger)</f>
        <v>42383</v>
      </c>
      <c r="BA177" s="158">
        <f>_xll.qlCalendarAdvance(Calendar,BA176,AY177,"f",,Trigger)</f>
        <v>42387</v>
      </c>
      <c r="BB177" s="158">
        <f>_xll.qlInterestRateIndexMaturity(Currency&amp;"ibor"&amp;Tenor,BA177,Trigger)</f>
        <v>42478</v>
      </c>
      <c r="BC177" s="320">
        <f>_xll.qlIndexFixing($AC$5,AZ177,TRUE,_xll.ohTrigger(Trigger,Trigger3M))</f>
        <v>6.4972475846063549E-5</v>
      </c>
      <c r="BD177" s="320">
        <f>_xll.qlIndexFixing($BE$1,AZ177,TRUE,_xll.ohTrigger(Trigger,Trigger3M))</f>
        <v>5.4570877428312367E-5</v>
      </c>
    </row>
    <row r="178" spans="51:56" ht="11.25" customHeight="1" x14ac:dyDescent="0.25">
      <c r="AY178" s="157" t="s">
        <v>211</v>
      </c>
      <c r="AZ178" s="158">
        <f>_xll.qlInterestRateIndexFixingDate(Currency&amp;"ibor"&amp;Tenor,BA178,Trigger)</f>
        <v>42384</v>
      </c>
      <c r="BA178" s="158">
        <f>_xll.qlCalendarAdvance(Calendar,BA177,AY178,"f",,Trigger)</f>
        <v>42388</v>
      </c>
      <c r="BB178" s="158">
        <f>_xll.qlInterestRateIndexMaturity(Currency&amp;"ibor"&amp;Tenor,BA178,Trigger)</f>
        <v>42479</v>
      </c>
      <c r="BC178" s="320">
        <f>_xll.qlIndexFixing($AC$5,AZ178,TRUE,_xll.ohTrigger(Trigger,Trigger3M))</f>
        <v>6.6068424201427665E-5</v>
      </c>
      <c r="BD178" s="320">
        <f>_xll.qlIndexFixing($BE$1,AZ178,TRUE,_xll.ohTrigger(Trigger,Trigger3M))</f>
        <v>5.6676763837741848E-5</v>
      </c>
    </row>
    <row r="179" spans="51:56" ht="11.25" customHeight="1" x14ac:dyDescent="0.25">
      <c r="AY179" s="157" t="s">
        <v>211</v>
      </c>
      <c r="AZ179" s="158">
        <f>_xll.qlInterestRateIndexFixingDate(Currency&amp;"ibor"&amp;Tenor,BA179,Trigger)</f>
        <v>42387</v>
      </c>
      <c r="BA179" s="158">
        <f>_xll.qlCalendarAdvance(Calendar,BA178,AY179,"f",,Trigger)</f>
        <v>42389</v>
      </c>
      <c r="BB179" s="158">
        <f>_xll.qlInterestRateIndexMaturity(Currency&amp;"ibor"&amp;Tenor,BA179,Trigger)</f>
        <v>42480</v>
      </c>
      <c r="BC179" s="320">
        <f>_xll.qlIndexFixing($AC$5,AZ179,TRUE,_xll.ohTrigger(Trigger,Trigger3M))</f>
        <v>6.7166500597831878E-5</v>
      </c>
      <c r="BD179" s="320">
        <f>_xll.qlIndexFixing($BE$1,AZ179,TRUE,_xll.ohTrigger(Trigger,Trigger3M))</f>
        <v>5.8725094906458165E-5</v>
      </c>
    </row>
    <row r="180" spans="51:56" ht="11.25" customHeight="1" x14ac:dyDescent="0.25">
      <c r="AY180" s="157" t="s">
        <v>211</v>
      </c>
      <c r="AZ180" s="158">
        <f>_xll.qlInterestRateIndexFixingDate(Currency&amp;"ibor"&amp;Tenor,BA180,Trigger)</f>
        <v>42388</v>
      </c>
      <c r="BA180" s="158">
        <f>_xll.qlCalendarAdvance(Calendar,BA179,AY180,"f",,Trigger)</f>
        <v>42390</v>
      </c>
      <c r="BB180" s="158">
        <f>_xll.qlInterestRateIndexMaturity(Currency&amp;"ibor"&amp;Tenor,BA180,Trigger)</f>
        <v>42481</v>
      </c>
      <c r="BC180" s="320">
        <f>_xll.qlIndexFixing($AC$5,AZ180,TRUE,_xll.ohTrigger(Trigger,Trigger3M))</f>
        <v>6.8266705037911421E-5</v>
      </c>
      <c r="BD180" s="320">
        <f>_xll.qlIndexFixing($BE$1,AZ180,TRUE,_xll.ohTrigger(Trigger,Trigger3M))</f>
        <v>6.0716601243002006E-5</v>
      </c>
    </row>
    <row r="181" spans="51:56" ht="11.25" customHeight="1" x14ac:dyDescent="0.25">
      <c r="AY181" s="157" t="s">
        <v>211</v>
      </c>
      <c r="AZ181" s="158">
        <f>_xll.qlInterestRateIndexFixingDate(Currency&amp;"ibor"&amp;Tenor,BA181,Trigger)</f>
        <v>42389</v>
      </c>
      <c r="BA181" s="158">
        <f>_xll.qlCalendarAdvance(Calendar,BA180,AY181,"f",,Trigger)</f>
        <v>42391</v>
      </c>
      <c r="BB181" s="158">
        <f>_xll.qlInterestRateIndexMaturity(Currency&amp;"ibor"&amp;Tenor,BA181,Trigger)</f>
        <v>42482</v>
      </c>
      <c r="BC181" s="320">
        <f>_xll.qlIndexFixing($AC$5,AZ181,TRUE,_xll.ohTrigger(Trigger,Trigger3M))</f>
        <v>6.936903752342315E-5</v>
      </c>
      <c r="BD181" s="320">
        <f>_xll.qlIndexFixing($BE$1,AZ181,TRUE,_xll.ohTrigger(Trigger,Trigger3M))</f>
        <v>6.2652035183588677E-5</v>
      </c>
    </row>
    <row r="182" spans="51:56" ht="11.25" customHeight="1" x14ac:dyDescent="0.25">
      <c r="AY182" s="157" t="s">
        <v>211</v>
      </c>
      <c r="AZ182" s="158">
        <f>_xll.qlInterestRateIndexFixingDate(Currency&amp;"ibor"&amp;Tenor,BA182,Trigger)</f>
        <v>42390</v>
      </c>
      <c r="BA182" s="158">
        <f>_xll.qlCalendarAdvance(Calendar,BA181,AY182,"f",,Trigger)</f>
        <v>42394</v>
      </c>
      <c r="BB182" s="158">
        <f>_xll.qlInterestRateIndexMaturity(Currency&amp;"ibor"&amp;Tenor,BA182,Trigger)</f>
        <v>42485</v>
      </c>
      <c r="BC182" s="320">
        <f>_xll.qlIndexFixing($AC$5,AZ182,TRUE,_xll.ohTrigger(Trigger,Trigger3M))</f>
        <v>7.2688803266606096E-5</v>
      </c>
      <c r="BD182" s="320">
        <f>_xll.qlIndexFixing($BE$1,AZ182,TRUE,_xll.ohTrigger(Trigger,Trigger3M))</f>
        <v>6.8129751850659067E-5</v>
      </c>
    </row>
    <row r="183" spans="51:56" ht="11.25" customHeight="1" x14ac:dyDescent="0.25">
      <c r="AY183" s="157" t="s">
        <v>211</v>
      </c>
      <c r="AZ183" s="158">
        <f>_xll.qlInterestRateIndexFixingDate(Currency&amp;"ibor"&amp;Tenor,BA183,Trigger)</f>
        <v>42391</v>
      </c>
      <c r="BA183" s="158">
        <f>_xll.qlCalendarAdvance(Calendar,BA182,AY183,"f",,Trigger)</f>
        <v>42395</v>
      </c>
      <c r="BB183" s="158">
        <f>_xll.qlInterestRateIndexMaturity(Currency&amp;"ibor"&amp;Tenor,BA183,Trigger)</f>
        <v>42486</v>
      </c>
      <c r="BC183" s="320">
        <f>_xll.qlIndexFixing($AC$5,AZ183,TRUE,_xll.ohTrigger(Trigger,Trigger3M))</f>
        <v>7.3799647949658069E-5</v>
      </c>
      <c r="BD183" s="320">
        <f>_xll.qlIndexFixing($BE$1,AZ183,TRUE,_xll.ohTrigger(Trigger,Trigger3M))</f>
        <v>6.9848854038734073E-5</v>
      </c>
    </row>
    <row r="184" spans="51:56" ht="11.25" customHeight="1" x14ac:dyDescent="0.25">
      <c r="AY184" s="157" t="s">
        <v>211</v>
      </c>
      <c r="AZ184" s="158">
        <f>_xll.qlInterestRateIndexFixingDate(Currency&amp;"ibor"&amp;Tenor,BA184,Trigger)</f>
        <v>42394</v>
      </c>
      <c r="BA184" s="158">
        <f>_xll.qlCalendarAdvance(Calendar,BA183,AY184,"f",,Trigger)</f>
        <v>42396</v>
      </c>
      <c r="BB184" s="158">
        <f>_xll.qlInterestRateIndexMaturity(Currency&amp;"ibor"&amp;Tenor,BA184,Trigger)</f>
        <v>42487</v>
      </c>
      <c r="BC184" s="320">
        <f>_xll.qlIndexFixing($AC$5,AZ184,TRUE,_xll.ohTrigger(Trigger,Trigger3M))</f>
        <v>7.4912620686926393E-5</v>
      </c>
      <c r="BD184" s="320">
        <f>_xll.qlIndexFixing($BE$1,AZ184,TRUE,_xll.ohTrigger(Trigger,Trigger3M))</f>
        <v>7.1515971361166126E-5</v>
      </c>
    </row>
    <row r="185" spans="51:56" ht="11.25" customHeight="1" x14ac:dyDescent="0.25">
      <c r="AY185" s="157" t="s">
        <v>211</v>
      </c>
      <c r="AZ185" s="158">
        <f>_xll.qlInterestRateIndexFixingDate(Currency&amp;"ibor"&amp;Tenor,BA185,Trigger)</f>
        <v>42395</v>
      </c>
      <c r="BA185" s="158">
        <f>_xll.qlCalendarAdvance(Calendar,BA184,AY185,"f",,Trigger)</f>
        <v>42397</v>
      </c>
      <c r="BB185" s="158">
        <f>_xll.qlInterestRateIndexMaturity(Currency&amp;"ibor"&amp;Tenor,BA185,Trigger)</f>
        <v>42488</v>
      </c>
      <c r="BC185" s="320">
        <f>_xll.qlIndexFixing($AC$5,AZ185,TRUE,_xll.ohTrigger(Trigger,Trigger3M))</f>
        <v>7.6027721481046343E-5</v>
      </c>
      <c r="BD185" s="320">
        <f>_xll.qlIndexFixing($BE$1,AZ185,TRUE,_xll.ohTrigger(Trigger,Trigger3M))</f>
        <v>7.3131986492987208E-5</v>
      </c>
    </row>
    <row r="186" spans="51:56" ht="11.25" customHeight="1" x14ac:dyDescent="0.25">
      <c r="AY186" s="157" t="s">
        <v>211</v>
      </c>
      <c r="AZ186" s="158">
        <f>_xll.qlInterestRateIndexFixingDate(Currency&amp;"ibor"&amp;Tenor,BA186,Trigger)</f>
        <v>42396</v>
      </c>
      <c r="BA186" s="158">
        <f>_xll.qlCalendarAdvance(Calendar,BA185,AY186,"f",,Trigger)</f>
        <v>42398</v>
      </c>
      <c r="BB186" s="158">
        <f>_xll.qlInterestRateIndexMaturity(Currency&amp;"ibor"&amp;Tenor,BA186,Trigger)</f>
        <v>42489</v>
      </c>
      <c r="BC186" s="320">
        <f>_xll.qlIndexFixing($AC$5,AZ186,TRUE,_xll.ohTrigger(Trigger,Trigger3M))</f>
        <v>7.7144950332017892E-5</v>
      </c>
      <c r="BD186" s="320">
        <f>_xll.qlIndexFixing($BE$1,AZ186,TRUE,_xll.ohTrigger(Trigger,Trigger3M))</f>
        <v>7.4697803834268632E-5</v>
      </c>
    </row>
    <row r="187" spans="51:56" ht="11.25" customHeight="1" x14ac:dyDescent="0.25">
      <c r="AY187" s="157" t="s">
        <v>211</v>
      </c>
      <c r="AZ187" s="158">
        <f>_xll.qlInterestRateIndexFixingDate(Currency&amp;"ibor"&amp;Tenor,BA187,Trigger)</f>
        <v>42397</v>
      </c>
      <c r="BA187" s="158">
        <f>_xll.qlCalendarAdvance(Calendar,BA186,AY187,"f",,Trigger)</f>
        <v>42401</v>
      </c>
      <c r="BB187" s="158">
        <f>_xll.qlInterestRateIndexMaturity(Currency&amp;"ibor"&amp;Tenor,BA187,Trigger)</f>
        <v>42492</v>
      </c>
      <c r="BC187" s="320">
        <f>_xll.qlIndexFixing($AC$5,AZ187,TRUE,_xll.ohTrigger(Trigger,Trigger3M))</f>
        <v>8.0509405246245873E-5</v>
      </c>
      <c r="BD187" s="320">
        <f>_xll.qlIndexFixing($BE$1,AZ187,TRUE,_xll.ohTrigger(Trigger,Trigger3M))</f>
        <v>5.3784251344481197E-5</v>
      </c>
    </row>
    <row r="188" spans="51:56" ht="11.25" customHeight="1" x14ac:dyDescent="0.25">
      <c r="AY188" s="157" t="s">
        <v>211</v>
      </c>
      <c r="AZ188" s="158">
        <f>_xll.qlInterestRateIndexFixingDate(Currency&amp;"ibor"&amp;Tenor,BA188,Trigger)</f>
        <v>42398</v>
      </c>
      <c r="BA188" s="158">
        <f>_xll.qlCalendarAdvance(Calendar,BA187,AY188,"f",,Trigger)</f>
        <v>42402</v>
      </c>
      <c r="BB188" s="158">
        <f>_xll.qlInterestRateIndexMaturity(Currency&amp;"ibor"&amp;Tenor,BA188,Trigger)</f>
        <v>42492</v>
      </c>
      <c r="BC188" s="320">
        <f>_xll.qlIndexFixing($AC$5,AZ188,TRUE,_xll.ohTrigger(Trigger,Trigger3M))</f>
        <v>8.1055150102038453E-5</v>
      </c>
      <c r="BD188" s="320">
        <f>_xll.qlIndexFixing($BE$1,AZ188,TRUE,_xll.ohTrigger(Trigger,Trigger3M))</f>
        <v>5.5067464378666386E-5</v>
      </c>
    </row>
    <row r="189" spans="51:56" ht="11.25" customHeight="1" x14ac:dyDescent="0.25">
      <c r="AY189" s="157" t="s">
        <v>211</v>
      </c>
      <c r="AZ189" s="158">
        <f>_xll.qlInterestRateIndexFixingDate(Currency&amp;"ibor"&amp;Tenor,BA189,Trigger)</f>
        <v>42401</v>
      </c>
      <c r="BA189" s="158">
        <f>_xll.qlCalendarAdvance(Calendar,BA188,AY189,"f",,Trigger)</f>
        <v>42403</v>
      </c>
      <c r="BB189" s="158">
        <f>_xll.qlInterestRateIndexMaturity(Currency&amp;"ibor"&amp;Tenor,BA189,Trigger)</f>
        <v>42493</v>
      </c>
      <c r="BC189" s="320">
        <f>_xll.qlIndexFixing($AC$5,AZ189,TRUE,_xll.ohTrigger(Trigger,Trigger3M))</f>
        <v>8.2185666706813265E-5</v>
      </c>
      <c r="BD189" s="320">
        <f>_xll.qlIndexFixing($BE$1,AZ189,TRUE,_xll.ohTrigger(Trigger,Trigger3M))</f>
        <v>5.6404925325104216E-5</v>
      </c>
    </row>
    <row r="190" spans="51:56" ht="11.25" customHeight="1" x14ac:dyDescent="0.25">
      <c r="AY190" s="157" t="s">
        <v>211</v>
      </c>
      <c r="AZ190" s="158">
        <f>_xll.qlInterestRateIndexFixingDate(Currency&amp;"ibor"&amp;Tenor,BA190,Trigger)</f>
        <v>42402</v>
      </c>
      <c r="BA190" s="158">
        <f>_xll.qlCalendarAdvance(Calendar,BA189,AY190,"f",,Trigger)</f>
        <v>42404</v>
      </c>
      <c r="BB190" s="158">
        <f>_xll.qlInterestRateIndexMaturity(Currency&amp;"ibor"&amp;Tenor,BA190,Trigger)</f>
        <v>42494</v>
      </c>
      <c r="BC190" s="320">
        <f>_xll.qlIndexFixing($AC$5,AZ190,TRUE,_xll.ohTrigger(Trigger,Trigger3M))</f>
        <v>8.331833501973307E-5</v>
      </c>
      <c r="BD190" s="320">
        <f>_xll.qlIndexFixing($BE$1,AZ190,TRUE,_xll.ohTrigger(Trigger,Trigger3M))</f>
        <v>5.7697325527072962E-5</v>
      </c>
    </row>
    <row r="191" spans="51:56" ht="11.25" customHeight="1" x14ac:dyDescent="0.25">
      <c r="AY191" s="157" t="s">
        <v>211</v>
      </c>
      <c r="AZ191" s="158">
        <f>_xll.qlInterestRateIndexFixingDate(Currency&amp;"ibor"&amp;Tenor,BA191,Trigger)</f>
        <v>42403</v>
      </c>
      <c r="BA191" s="158">
        <f>_xll.qlCalendarAdvance(Calendar,BA190,AY191,"f",,Trigger)</f>
        <v>42405</v>
      </c>
      <c r="BB191" s="158">
        <f>_xll.qlInterestRateIndexMaturity(Currency&amp;"ibor"&amp;Tenor,BA191,Trigger)</f>
        <v>42495</v>
      </c>
      <c r="BC191" s="320">
        <f>_xll.qlIndexFixing($AC$5,AZ191,TRUE,_xll.ohTrigger(Trigger,Trigger3M))</f>
        <v>8.4453155040797867E-5</v>
      </c>
      <c r="BD191" s="320">
        <f>_xll.qlIndexFixing($BE$1,AZ191,TRUE,_xll.ohTrigger(Trigger,Trigger3M))</f>
        <v>5.8945729603188113E-5</v>
      </c>
    </row>
    <row r="192" spans="51:56" ht="11.25" customHeight="1" x14ac:dyDescent="0.25">
      <c r="AY192" s="157" t="s">
        <v>211</v>
      </c>
      <c r="AZ192" s="158">
        <f>_xll.qlInterestRateIndexFixingDate(Currency&amp;"ibor"&amp;Tenor,BA192,Trigger)</f>
        <v>42404</v>
      </c>
      <c r="BA192" s="158">
        <f>_xll.qlCalendarAdvance(Calendar,BA191,AY192,"f",,Trigger)</f>
        <v>42408</v>
      </c>
      <c r="BB192" s="158">
        <f>_xll.qlInterestRateIndexMaturity(Currency&amp;"ibor"&amp;Tenor,BA192,Trigger)</f>
        <v>42499</v>
      </c>
      <c r="BC192" s="320">
        <f>_xll.qlIndexFixing($AC$5,AZ192,TRUE,_xll.ohTrigger(Trigger,Trigger3M))</f>
        <v>8.8434282400754068E-5</v>
      </c>
      <c r="BD192" s="320">
        <f>_xll.qlIndexFixing($BE$1,AZ192,TRUE,_xll.ohTrigger(Trigger,Trigger3M))</f>
        <v>6.2490354701838627E-5</v>
      </c>
    </row>
    <row r="193" spans="51:56" ht="11.25" customHeight="1" x14ac:dyDescent="0.25">
      <c r="AY193" s="157" t="s">
        <v>211</v>
      </c>
      <c r="AZ193" s="158">
        <f>_xll.qlInterestRateIndexFixingDate(Currency&amp;"ibor"&amp;Tenor,BA193,Trigger)</f>
        <v>42405</v>
      </c>
      <c r="BA193" s="158">
        <f>_xll.qlCalendarAdvance(Calendar,BA192,AY193,"f",,Trigger)</f>
        <v>42409</v>
      </c>
      <c r="BB193" s="158">
        <f>_xll.qlInterestRateIndexMaturity(Currency&amp;"ibor"&amp;Tenor,BA193,Trigger)</f>
        <v>42499</v>
      </c>
      <c r="BC193" s="320">
        <f>_xll.qlIndexFixing($AC$5,AZ193,TRUE,_xll.ohTrigger(Trigger,Trigger3M))</f>
        <v>8.9013952255356799E-5</v>
      </c>
      <c r="BD193" s="320">
        <f>_xll.qlIndexFixing($BE$1,AZ193,TRUE,_xll.ohTrigger(Trigger,Trigger3M))</f>
        <v>6.3521445790470921E-5</v>
      </c>
    </row>
    <row r="194" spans="51:56" ht="11.25" customHeight="1" x14ac:dyDescent="0.25">
      <c r="AY194" s="157" t="s">
        <v>211</v>
      </c>
      <c r="AZ194" s="158">
        <f>_xll.qlInterestRateIndexFixingDate(Currency&amp;"ibor"&amp;Tenor,BA194,Trigger)</f>
        <v>42408</v>
      </c>
      <c r="BA194" s="158">
        <f>_xll.qlCalendarAdvance(Calendar,BA193,AY194,"f",,Trigger)</f>
        <v>42410</v>
      </c>
      <c r="BB194" s="158">
        <f>_xll.qlInterestRateIndexMaturity(Currency&amp;"ibor"&amp;Tenor,BA194,Trigger)</f>
        <v>42500</v>
      </c>
      <c r="BC194" s="320">
        <f>_xll.qlIndexFixing($AC$5,AZ194,TRUE,_xll.ohTrigger(Trigger,Trigger3M))</f>
        <v>9.0159530849120983E-5</v>
      </c>
      <c r="BD194" s="320">
        <f>_xll.qlIndexFixing($BE$1,AZ194,TRUE,_xll.ohTrigger(Trigger,Trigger3M))</f>
        <v>6.4566607271387966E-5</v>
      </c>
    </row>
    <row r="195" spans="51:56" ht="11.25" customHeight="1" x14ac:dyDescent="0.25">
      <c r="AY195" s="157" t="s">
        <v>211</v>
      </c>
      <c r="AZ195" s="158">
        <f>_xll.qlInterestRateIndexFixingDate(Currency&amp;"ibor"&amp;Tenor,BA195,Trigger)</f>
        <v>42409</v>
      </c>
      <c r="BA195" s="158">
        <f>_xll.qlCalendarAdvance(Calendar,BA194,AY195,"f",,Trigger)</f>
        <v>42411</v>
      </c>
      <c r="BB195" s="158">
        <f>_xll.qlInterestRateIndexMaturity(Currency&amp;"ibor"&amp;Tenor,BA195,Trigger)</f>
        <v>42501</v>
      </c>
      <c r="BC195" s="320">
        <f>_xll.qlIndexFixing($AC$5,AZ195,TRUE,_xll.ohTrigger(Trigger,Trigger3M))</f>
        <v>9.1307261163464659E-5</v>
      </c>
      <c r="BD195" s="320">
        <f>_xll.qlIndexFixing($BE$1,AZ195,TRUE,_xll.ohTrigger(Trigger,Trigger3M))</f>
        <v>6.5574621582520365E-5</v>
      </c>
    </row>
    <row r="196" spans="51:56" ht="11.25" customHeight="1" x14ac:dyDescent="0.25">
      <c r="AY196" s="157" t="s">
        <v>211</v>
      </c>
      <c r="AZ196" s="158">
        <f>_xll.qlInterestRateIndexFixingDate(Currency&amp;"ibor"&amp;Tenor,BA196,Trigger)</f>
        <v>42410</v>
      </c>
      <c r="BA196" s="158">
        <f>_xll.qlCalendarAdvance(Calendar,BA195,AY196,"f",,Trigger)</f>
        <v>42412</v>
      </c>
      <c r="BB196" s="158">
        <f>_xll.qlInterestRateIndexMaturity(Currency&amp;"ibor"&amp;Tenor,BA196,Trigger)</f>
        <v>42502</v>
      </c>
      <c r="BC196" s="320">
        <f>_xll.qlIndexFixing($AC$5,AZ196,TRUE,_xll.ohTrigger(Trigger,Trigger3M))</f>
        <v>9.2457143201052361E-5</v>
      </c>
      <c r="BD196" s="320">
        <f>_xll.qlIndexFixing($BE$1,AZ196,TRUE,_xll.ohTrigger(Trigger,Trigger3M))</f>
        <v>6.6546707087944412E-5</v>
      </c>
    </row>
    <row r="197" spans="51:56" ht="11.25" customHeight="1" x14ac:dyDescent="0.25">
      <c r="AY197" s="157" t="s">
        <v>211</v>
      </c>
      <c r="AZ197" s="158">
        <f>_xll.qlInterestRateIndexFixingDate(Currency&amp;"ibor"&amp;Tenor,BA197,Trigger)</f>
        <v>42411</v>
      </c>
      <c r="BA197" s="158">
        <f>_xll.qlCalendarAdvance(Calendar,BA196,AY197,"f",,Trigger)</f>
        <v>42415</v>
      </c>
      <c r="BB197" s="158">
        <f>_xll.qlInterestRateIndexMaturity(Currency&amp;"ibor"&amp;Tenor,BA197,Trigger)</f>
        <v>42506</v>
      </c>
      <c r="BC197" s="320">
        <f>_xll.qlIndexFixing($AC$5,AZ197,TRUE,_xll.ohTrigger(Trigger,Trigger3M))</f>
        <v>9.6463435357321253E-5</v>
      </c>
      <c r="BD197" s="320">
        <f>_xll.qlIndexFixing($BE$1,AZ197,TRUE,_xll.ohTrigger(Trigger,Trigger3M))</f>
        <v>6.9298757448037437E-5</v>
      </c>
    </row>
    <row r="198" spans="51:56" ht="11.25" customHeight="1" x14ac:dyDescent="0.25">
      <c r="AY198" s="157" t="s">
        <v>211</v>
      </c>
      <c r="AZ198" s="158">
        <f>_xll.qlInterestRateIndexFixingDate(Currency&amp;"ibor"&amp;Tenor,BA198,Trigger)</f>
        <v>42412</v>
      </c>
      <c r="BA198" s="158">
        <f>_xll.qlCalendarAdvance(Calendar,BA197,AY198,"f",,Trigger)</f>
        <v>42416</v>
      </c>
      <c r="BB198" s="158">
        <f>_xll.qlInterestRateIndexMaturity(Currency&amp;"ibor"&amp;Tenor,BA198,Trigger)</f>
        <v>42506</v>
      </c>
      <c r="BC198" s="320">
        <f>_xll.qlIndexFixing($AC$5,AZ198,TRUE,_xll.ohTrigger(Trigger,Trigger3M))</f>
        <v>9.7078188602495175E-5</v>
      </c>
      <c r="BD198" s="320">
        <f>_xll.qlIndexFixing($BE$1,AZ198,TRUE,_xll.ohTrigger(Trigger,Trigger3M))</f>
        <v>7.0100897030300757E-5</v>
      </c>
    </row>
    <row r="199" spans="51:56" ht="11.25" customHeight="1" x14ac:dyDescent="0.25">
      <c r="AY199" s="157" t="s">
        <v>211</v>
      </c>
      <c r="AZ199" s="158">
        <f>_xll.qlInterestRateIndexFixingDate(Currency&amp;"ibor"&amp;Tenor,BA199,Trigger)</f>
        <v>42415</v>
      </c>
      <c r="BA199" s="158">
        <f>_xll.qlCalendarAdvance(Calendar,BA198,AY199,"f",,Trigger)</f>
        <v>42417</v>
      </c>
      <c r="BB199" s="158">
        <f>_xll.qlInterestRateIndexMaturity(Currency&amp;"ibor"&amp;Tenor,BA199,Trigger)</f>
        <v>42507</v>
      </c>
      <c r="BC199" s="320">
        <f>_xll.qlIndexFixing($AC$5,AZ199,TRUE,_xll.ohTrigger(Trigger,Trigger3M))</f>
        <v>9.8238829275842932E-5</v>
      </c>
      <c r="BD199" s="320">
        <f>_xll.qlIndexFixing($BE$1,AZ199,TRUE,_xll.ohTrigger(Trigger,Trigger3M))</f>
        <v>7.0912382664545248E-5</v>
      </c>
    </row>
    <row r="200" spans="51:56" ht="11.25" customHeight="1" x14ac:dyDescent="0.25">
      <c r="AY200" s="157" t="s">
        <v>211</v>
      </c>
      <c r="AZ200" s="158">
        <f>_xll.qlInterestRateIndexFixingDate(Currency&amp;"ibor"&amp;Tenor,BA200,Trigger)</f>
        <v>42416</v>
      </c>
      <c r="BA200" s="158">
        <f>_xll.qlCalendarAdvance(Calendar,BA199,AY200,"f",,Trigger)</f>
        <v>42418</v>
      </c>
      <c r="BB200" s="158">
        <f>_xll.qlInterestRateIndexMaturity(Currency&amp;"ibor"&amp;Tenor,BA200,Trigger)</f>
        <v>42508</v>
      </c>
      <c r="BC200" s="320">
        <f>_xll.qlIndexFixing($AC$5,AZ200,TRUE,_xll.ohTrigger(Trigger,Trigger3M))</f>
        <v>9.9401621683092856E-5</v>
      </c>
      <c r="BD200" s="320">
        <f>_xll.qlIndexFixing($BE$1,AZ200,TRUE,_xll.ohTrigger(Trigger,Trigger3M))</f>
        <v>7.1695710894381648E-5</v>
      </c>
    </row>
    <row r="201" spans="51:56" ht="11.25" customHeight="1" x14ac:dyDescent="0.25">
      <c r="AY201" s="157" t="s">
        <v>211</v>
      </c>
      <c r="AZ201" s="158">
        <f>_xll.qlInterestRateIndexFixingDate(Currency&amp;"ibor"&amp;Tenor,BA201,Trigger)</f>
        <v>42417</v>
      </c>
      <c r="BA201" s="158">
        <f>_xll.qlCalendarAdvance(Calendar,BA200,AY201,"f",,Trigger)</f>
        <v>42419</v>
      </c>
      <c r="BB201" s="158">
        <f>_xll.qlInterestRateIndexMaturity(Currency&amp;"ibor"&amp;Tenor,BA201,Trigger)</f>
        <v>42509</v>
      </c>
      <c r="BC201" s="320">
        <f>_xll.qlIndexFixing($AC$5,AZ201,TRUE,_xll.ohTrigger(Trigger,Trigger3M))</f>
        <v>1.005665658260213E-4</v>
      </c>
      <c r="BD201" s="320">
        <f>_xll.qlIndexFixing($BE$1,AZ201,TRUE,_xll.ohTrigger(Trigger,Trigger3M))</f>
        <v>7.2452253824017987E-5</v>
      </c>
    </row>
    <row r="202" spans="51:56" ht="11.25" customHeight="1" x14ac:dyDescent="0.25">
      <c r="AY202" s="157" t="s">
        <v>211</v>
      </c>
      <c r="AZ202" s="158">
        <f>_xll.qlInterestRateIndexFixingDate(Currency&amp;"ibor"&amp;Tenor,BA202,Trigger)</f>
        <v>42418</v>
      </c>
      <c r="BA202" s="158">
        <f>_xll.qlCalendarAdvance(Calendar,BA201,AY202,"f",,Trigger)</f>
        <v>42422</v>
      </c>
      <c r="BB202" s="158">
        <f>_xll.qlInterestRateIndexMaturity(Currency&amp;"ibor"&amp;Tenor,BA202,Trigger)</f>
        <v>42513</v>
      </c>
      <c r="BC202" s="320">
        <f>_xll.qlIndexFixing($AC$5,AZ202,TRUE,_xll.ohTrigger(Trigger,Trigger3M))</f>
        <v>1.0459686475192224E-4</v>
      </c>
      <c r="BD202" s="320">
        <f>_xll.qlIndexFixing($BE$1,AZ202,TRUE,_xll.ohTrigger(Trigger,Trigger3M))</f>
        <v>7.4631426650079955E-5</v>
      </c>
    </row>
    <row r="203" spans="51:56" ht="11.25" customHeight="1" x14ac:dyDescent="0.25">
      <c r="AY203" s="157" t="s">
        <v>211</v>
      </c>
      <c r="AZ203" s="158">
        <f>_xll.qlInterestRateIndexFixingDate(Currency&amp;"ibor"&amp;Tenor,BA203,Trigger)</f>
        <v>42419</v>
      </c>
      <c r="BA203" s="158">
        <f>_xll.qlCalendarAdvance(Calendar,BA202,AY203,"f",,Trigger)</f>
        <v>42423</v>
      </c>
      <c r="BB203" s="158">
        <f>_xll.qlInterestRateIndexMaturity(Currency&amp;"ibor"&amp;Tenor,BA203,Trigger)</f>
        <v>42513</v>
      </c>
      <c r="BC203" s="320">
        <f>_xll.qlIndexFixing($AC$5,AZ203,TRUE,_xll.ohTrigger(Trigger,Trigger3M))</f>
        <v>1.0524785978205387E-4</v>
      </c>
      <c r="BD203" s="320">
        <f>_xll.qlIndexFixing($BE$1,AZ203,TRUE,_xll.ohTrigger(Trigger,Trigger3M))</f>
        <v>7.523878326942679E-5</v>
      </c>
    </row>
    <row r="204" spans="51:56" ht="11.25" customHeight="1" x14ac:dyDescent="0.25">
      <c r="AY204" s="157" t="s">
        <v>211</v>
      </c>
      <c r="AZ204" s="158">
        <f>_xll.qlInterestRateIndexFixingDate(Currency&amp;"ibor"&amp;Tenor,BA204,Trigger)</f>
        <v>42422</v>
      </c>
      <c r="BA204" s="158">
        <f>_xll.qlCalendarAdvance(Calendar,BA203,AY204,"f",,Trigger)</f>
        <v>42424</v>
      </c>
      <c r="BB204" s="158">
        <f>_xll.qlInterestRateIndexMaturity(Currency&amp;"ibor"&amp;Tenor,BA204,Trigger)</f>
        <v>42514</v>
      </c>
      <c r="BC204" s="320">
        <f>_xll.qlIndexFixing($AC$5,AZ204,TRUE,_xll.ohTrigger(Trigger,Trigger3M))</f>
        <v>1.0642356262646757E-4</v>
      </c>
      <c r="BD204" s="320">
        <f>_xll.qlIndexFixing($BE$1,AZ204,TRUE,_xll.ohTrigger(Trigger,Trigger3M))</f>
        <v>7.5882749919209402E-5</v>
      </c>
    </row>
    <row r="205" spans="51:56" ht="11.25" customHeight="1" x14ac:dyDescent="0.25">
      <c r="AY205" s="157" t="s">
        <v>211</v>
      </c>
      <c r="AZ205" s="158">
        <f>_xll.qlInterestRateIndexFixingDate(Currency&amp;"ibor"&amp;Tenor,BA205,Trigger)</f>
        <v>42423</v>
      </c>
      <c r="BA205" s="158">
        <f>_xll.qlCalendarAdvance(Calendar,BA204,AY205,"f",,Trigger)</f>
        <v>42425</v>
      </c>
      <c r="BB205" s="158">
        <f>_xll.qlInterestRateIndexMaturity(Currency&amp;"ibor"&amp;Tenor,BA205,Trigger)</f>
        <v>42515</v>
      </c>
      <c r="BC205" s="320">
        <f>_xll.qlIndexFixing($AC$5,AZ205,TRUE,_xll.ohTrigger(Trigger,Trigger3M))</f>
        <v>1.076014172189943E-4</v>
      </c>
      <c r="BD205" s="320">
        <f>_xll.qlIndexFixing($BE$1,AZ205,TRUE,_xll.ohTrigger(Trigger,Trigger3M))</f>
        <v>7.6508625091342708E-5</v>
      </c>
    </row>
    <row r="206" spans="51:56" ht="11.25" customHeight="1" x14ac:dyDescent="0.25">
      <c r="AY206" s="157" t="s">
        <v>211</v>
      </c>
      <c r="AZ206" s="158">
        <f>_xll.qlInterestRateIndexFixingDate(Currency&amp;"ibor"&amp;Tenor,BA206,Trigger)</f>
        <v>42424</v>
      </c>
      <c r="BA206" s="158">
        <f>_xll.qlCalendarAdvance(Calendar,BA205,AY206,"f",,Trigger)</f>
        <v>42426</v>
      </c>
      <c r="BB206" s="158">
        <f>_xll.qlInterestRateIndexMaturity(Currency&amp;"ibor"&amp;Tenor,BA206,Trigger)</f>
        <v>42516</v>
      </c>
      <c r="BC206" s="320">
        <f>_xll.qlIndexFixing($AC$5,AZ206,TRUE,_xll.ohTrigger(Trigger,Trigger3M))</f>
        <v>1.0878142355785769E-4</v>
      </c>
      <c r="BD206" s="320">
        <f>_xll.qlIndexFixing($BE$1,AZ206,TRUE,_xll.ohTrigger(Trigger,Trigger3M))</f>
        <v>7.711793462661376E-5</v>
      </c>
    </row>
    <row r="207" spans="51:56" ht="11.25" customHeight="1" x14ac:dyDescent="0.25">
      <c r="AY207" s="157" t="s">
        <v>211</v>
      </c>
      <c r="AZ207" s="158">
        <f>_xll.qlInterestRateIndexFixingDate(Currency&amp;"ibor"&amp;Tenor,BA207,Trigger)</f>
        <v>42425</v>
      </c>
      <c r="BA207" s="158">
        <f>_xll.qlCalendarAdvance(Calendar,BA206,AY207,"f",,Trigger)</f>
        <v>42429</v>
      </c>
      <c r="BB207" s="158">
        <f>_xll.qlInterestRateIndexMaturity(Currency&amp;"ibor"&amp;Tenor,BA207,Trigger)</f>
        <v>42521</v>
      </c>
      <c r="BC207" s="320">
        <f>_xll.qlIndexFixing($AC$5,AZ207,TRUE,_xll.ohTrigger(Trigger,Trigger3M))</f>
        <v>1.1333358503499679E-4</v>
      </c>
      <c r="BD207" s="320">
        <f>_xll.qlIndexFixing($BE$1,AZ207,TRUE,_xll.ohTrigger(Trigger,Trigger3M))</f>
        <v>7.907495591536643E-5</v>
      </c>
    </row>
    <row r="208" spans="51:56" ht="11.25" customHeight="1" x14ac:dyDescent="0.25">
      <c r="AY208" s="157" t="s">
        <v>211</v>
      </c>
      <c r="AZ208" s="158">
        <f>_xll.qlInterestRateIndexFixingDate(Currency&amp;"ibor"&amp;Tenor,BA208,Trigger)</f>
        <v>42426</v>
      </c>
      <c r="BA208" s="158">
        <f>_xll.qlCalendarAdvance(Calendar,BA207,AY208,"f",,Trigger)</f>
        <v>42430</v>
      </c>
      <c r="BB208" s="158">
        <f>_xll.qlInterestRateIndexMaturity(Currency&amp;"ibor"&amp;Tenor,BA208,Trigger)</f>
        <v>42522</v>
      </c>
      <c r="BC208" s="320">
        <f>_xll.qlIndexFixing($AC$5,AZ208,TRUE,_xll.ohTrigger(Trigger,Trigger3M))</f>
        <v>1.1451569844823989E-4</v>
      </c>
      <c r="BD208" s="320">
        <f>_xll.qlIndexFixing($BE$1,AZ208,TRUE,_xll.ohTrigger(Trigger,Trigger3M))</f>
        <v>6.6345740775155249E-5</v>
      </c>
    </row>
    <row r="209" spans="51:56" ht="11.25" customHeight="1" x14ac:dyDescent="0.25">
      <c r="AY209" s="157" t="s">
        <v>211</v>
      </c>
      <c r="AZ209" s="158">
        <f>_xll.qlInterestRateIndexFixingDate(Currency&amp;"ibor"&amp;Tenor,BA209,Trigger)</f>
        <v>42429</v>
      </c>
      <c r="BA209" s="158">
        <f>_xll.qlCalendarAdvance(Calendar,BA208,AY209,"f",,Trigger)</f>
        <v>42431</v>
      </c>
      <c r="BB209" s="158">
        <f>_xll.qlInterestRateIndexMaturity(Currency&amp;"ibor"&amp;Tenor,BA209,Trigger)</f>
        <v>42523</v>
      </c>
      <c r="BC209" s="320">
        <f>_xll.qlIndexFixing($AC$5,AZ209,TRUE,_xll.ohTrigger(Trigger,Trigger3M))</f>
        <v>1.1569991685679149E-4</v>
      </c>
      <c r="BD209" s="320">
        <f>_xll.qlIndexFixing($BE$1,AZ209,TRUE,_xll.ohTrigger(Trigger,Trigger3M))</f>
        <v>6.6913410204879099E-5</v>
      </c>
    </row>
    <row r="210" spans="51:56" ht="11.25" customHeight="1" x14ac:dyDescent="0.25">
      <c r="AY210" s="157" t="s">
        <v>211</v>
      </c>
      <c r="AZ210" s="158">
        <f>_xll.qlInterestRateIndexFixingDate(Currency&amp;"ibor"&amp;Tenor,BA210,Trigger)</f>
        <v>42430</v>
      </c>
      <c r="BA210" s="158">
        <f>_xll.qlCalendarAdvance(Calendar,BA209,AY210,"f",,Trigger)</f>
        <v>42432</v>
      </c>
      <c r="BB210" s="158">
        <f>_xll.qlInterestRateIndexMaturity(Currency&amp;"ibor"&amp;Tenor,BA210,Trigger)</f>
        <v>42524</v>
      </c>
      <c r="BC210" s="320">
        <f>_xll.qlIndexFixing($AC$5,AZ210,TRUE,_xll.ohTrigger(Trigger,Trigger3M))</f>
        <v>1.1688624025978271E-4</v>
      </c>
      <c r="BD210" s="320">
        <f>_xll.qlIndexFixing($BE$1,AZ210,TRUE,_xll.ohTrigger(Trigger,Trigger3M))</f>
        <v>6.747497607346817E-5</v>
      </c>
    </row>
    <row r="211" spans="51:56" ht="11.25" customHeight="1" x14ac:dyDescent="0.25">
      <c r="AY211" s="157" t="s">
        <v>211</v>
      </c>
      <c r="AZ211" s="158">
        <f>_xll.qlInterestRateIndexFixingDate(Currency&amp;"ibor"&amp;Tenor,BA211,Trigger)</f>
        <v>42431</v>
      </c>
      <c r="BA211" s="158">
        <f>_xll.qlCalendarAdvance(Calendar,BA210,AY211,"f",,Trigger)</f>
        <v>42433</v>
      </c>
      <c r="BB211" s="158">
        <f>_xll.qlInterestRateIndexMaturity(Currency&amp;"ibor"&amp;Tenor,BA211,Trigger)</f>
        <v>42527</v>
      </c>
      <c r="BC211" s="320">
        <f>_xll.qlIndexFixing($AC$5,AZ211,TRUE,_xll.ohTrigger(Trigger,Trigger3M))</f>
        <v>1.1904407525019573E-4</v>
      </c>
      <c r="BD211" s="320">
        <f>_xll.qlIndexFixing($BE$1,AZ211,TRUE,_xll.ohTrigger(Trigger,Trigger3M))</f>
        <v>6.8650265167026522E-5</v>
      </c>
    </row>
    <row r="212" spans="51:56" ht="11.25" customHeight="1" x14ac:dyDescent="0.25">
      <c r="AY212" s="157" t="s">
        <v>211</v>
      </c>
      <c r="AZ212" s="158">
        <f>_xll.qlInterestRateIndexFixingDate(Currency&amp;"ibor"&amp;Tenor,BA212,Trigger)</f>
        <v>42432</v>
      </c>
      <c r="BA212" s="158">
        <f>_xll.qlCalendarAdvance(Calendar,BA211,AY212,"f",,Trigger)</f>
        <v>42436</v>
      </c>
      <c r="BB212" s="158">
        <f>_xll.qlInterestRateIndexMaturity(Currency&amp;"ibor"&amp;Tenor,BA212,Trigger)</f>
        <v>42528</v>
      </c>
      <c r="BC212" s="320">
        <f>_xll.qlIndexFixing($AC$5,AZ212,TRUE,_xll.ohTrigger(Trigger,Trigger3M))</f>
        <v>1.2165258387001381E-4</v>
      </c>
      <c r="BD212" s="320">
        <f>_xll.qlIndexFixing($BE$1,AZ212,TRUE,_xll.ohTrigger(Trigger,Trigger3M))</f>
        <v>6.9693526880011745E-5</v>
      </c>
    </row>
    <row r="213" spans="51:56" ht="11.25" customHeight="1" x14ac:dyDescent="0.25">
      <c r="AY213" s="157" t="s">
        <v>211</v>
      </c>
      <c r="AZ213" s="158">
        <f>_xll.qlInterestRateIndexFixingDate(Currency&amp;"ibor"&amp;Tenor,BA213,Trigger)</f>
        <v>42433</v>
      </c>
      <c r="BA213" s="158">
        <f>_xll.qlCalendarAdvance(Calendar,BA212,AY213,"f",,Trigger)</f>
        <v>42437</v>
      </c>
      <c r="BB213" s="158">
        <f>_xll.qlInterestRateIndexMaturity(Currency&amp;"ibor"&amp;Tenor,BA213,Trigger)</f>
        <v>42529</v>
      </c>
      <c r="BC213" s="320">
        <f>_xll.qlIndexFixing($AC$5,AZ213,TRUE,_xll.ohTrigger(Trigger,Trigger3M))</f>
        <v>1.228494322816957E-4</v>
      </c>
      <c r="BD213" s="320">
        <f>_xll.qlIndexFixing($BE$1,AZ213,TRUE,_xll.ohTrigger(Trigger,Trigger3M))</f>
        <v>7.0249755141722588E-5</v>
      </c>
    </row>
    <row r="214" spans="51:56" ht="11.25" customHeight="1" x14ac:dyDescent="0.25">
      <c r="AY214" s="157" t="s">
        <v>211</v>
      </c>
      <c r="AZ214" s="158">
        <f>_xll.qlInterestRateIndexFixingDate(Currency&amp;"ibor"&amp;Tenor,BA214,Trigger)</f>
        <v>42436</v>
      </c>
      <c r="BA214" s="158">
        <f>_xll.qlCalendarAdvance(Calendar,BA213,AY214,"f",,Trigger)</f>
        <v>42438</v>
      </c>
      <c r="BB214" s="158">
        <f>_xll.qlInterestRateIndexMaturity(Currency&amp;"ibor"&amp;Tenor,BA214,Trigger)</f>
        <v>42530</v>
      </c>
      <c r="BC214" s="320">
        <f>_xll.qlIndexFixing($AC$5,AZ214,TRUE,_xll.ohTrigger(Trigger,Trigger3M))</f>
        <v>1.2404838570085028E-4</v>
      </c>
      <c r="BD214" s="320">
        <f>_xll.qlIndexFixing($BE$1,AZ214,TRUE,_xll.ohTrigger(Trigger,Trigger3M))</f>
        <v>7.0810102312125821E-5</v>
      </c>
    </row>
    <row r="215" spans="51:56" ht="11.25" customHeight="1" x14ac:dyDescent="0.25">
      <c r="AY215" s="157" t="s">
        <v>211</v>
      </c>
      <c r="AZ215" s="158">
        <f>_xll.qlInterestRateIndexFixingDate(Currency&amp;"ibor"&amp;Tenor,BA215,Trigger)</f>
        <v>42437</v>
      </c>
      <c r="BA215" s="158">
        <f>_xll.qlCalendarAdvance(Calendar,BA214,AY215,"f",,Trigger)</f>
        <v>42439</v>
      </c>
      <c r="BB215" s="158">
        <f>_xll.qlInterestRateIndexMaturity(Currency&amp;"ibor"&amp;Tenor,BA215,Trigger)</f>
        <v>42531</v>
      </c>
      <c r="BC215" s="320">
        <f>_xll.qlIndexFixing($AC$5,AZ215,TRUE,_xll.ohTrigger(Trigger,Trigger3M))</f>
        <v>1.252494441283464E-4</v>
      </c>
      <c r="BD215" s="320">
        <f>_xll.qlIndexFixing($BE$1,AZ215,TRUE,_xll.ohTrigger(Trigger,Trigger3M))</f>
        <v>7.1376347333432363E-5</v>
      </c>
    </row>
    <row r="216" spans="51:56" ht="11.25" customHeight="1" x14ac:dyDescent="0.25">
      <c r="AY216" s="157" t="s">
        <v>211</v>
      </c>
      <c r="AZ216" s="158">
        <f>_xll.qlInterestRateIndexFixingDate(Currency&amp;"ibor"&amp;Tenor,BA216,Trigger)</f>
        <v>42438</v>
      </c>
      <c r="BA216" s="158">
        <f>_xll.qlCalendarAdvance(Calendar,BA215,AY216,"f",,Trigger)</f>
        <v>42440</v>
      </c>
      <c r="BB216" s="158">
        <f>_xll.qlInterestRateIndexMaturity(Currency&amp;"ibor"&amp;Tenor,BA216,Trigger)</f>
        <v>42534</v>
      </c>
      <c r="BC216" s="320">
        <f>_xll.qlIndexFixing($AC$5,AZ216,TRUE,_xll.ohTrigger(Trigger,Trigger3M))</f>
        <v>1.2737625714272609E-4</v>
      </c>
      <c r="BD216" s="320">
        <f>_xll.qlIndexFixing($BE$1,AZ216,TRUE,_xll.ohTrigger(Trigger,Trigger3M))</f>
        <v>7.2726674076175989E-5</v>
      </c>
    </row>
    <row r="217" spans="51:56" ht="11.25" customHeight="1" x14ac:dyDescent="0.25">
      <c r="AY217" s="157" t="s">
        <v>211</v>
      </c>
      <c r="AZ217" s="158">
        <f>_xll.qlInterestRateIndexFixingDate(Currency&amp;"ibor"&amp;Tenor,BA217,Trigger)</f>
        <v>42439</v>
      </c>
      <c r="BA217" s="158">
        <f>_xll.qlCalendarAdvance(Calendar,BA216,AY217,"f",,Trigger)</f>
        <v>42443</v>
      </c>
      <c r="BB217" s="158">
        <f>_xll.qlInterestRateIndexMaturity(Currency&amp;"ibor"&amp;Tenor,BA217,Trigger)</f>
        <v>42535</v>
      </c>
      <c r="BC217" s="320">
        <f>_xll.qlIndexFixing($AC$5,AZ217,TRUE,_xll.ohTrigger(Trigger,Trigger3M))</f>
        <v>1.3007472797214086E-4</v>
      </c>
      <c r="BD217" s="320">
        <f>_xll.qlIndexFixing($BE$1,AZ217,TRUE,_xll.ohTrigger(Trigger,Trigger3M))</f>
        <v>7.373663668522444E-5</v>
      </c>
    </row>
    <row r="218" spans="51:56" ht="11.25" customHeight="1" x14ac:dyDescent="0.25">
      <c r="AY218" s="157" t="s">
        <v>211</v>
      </c>
      <c r="AZ218" s="158">
        <f>_xll.qlInterestRateIndexFixingDate(Currency&amp;"ibor"&amp;Tenor,BA218,Trigger)</f>
        <v>42440</v>
      </c>
      <c r="BA218" s="158">
        <f>_xll.qlCalendarAdvance(Calendar,BA217,AY218,"f",,Trigger)</f>
        <v>42444</v>
      </c>
      <c r="BB218" s="158">
        <f>_xll.qlInterestRateIndexMaturity(Currency&amp;"ibor"&amp;Tenor,BA218,Trigger)</f>
        <v>42536</v>
      </c>
      <c r="BC218" s="320">
        <f>_xll.qlIndexFixing($AC$5,AZ218,TRUE,_xll.ohTrigger(Trigger,Trigger3M))</f>
        <v>1.3128631147523066E-4</v>
      </c>
      <c r="BD218" s="320">
        <f>_xll.qlIndexFixing($BE$1,AZ218,TRUE,_xll.ohTrigger(Trigger,Trigger3M))</f>
        <v>7.4359807023165374E-5</v>
      </c>
    </row>
    <row r="219" spans="51:56" ht="11.25" customHeight="1" x14ac:dyDescent="0.25">
      <c r="AY219" s="157" t="s">
        <v>211</v>
      </c>
      <c r="AZ219" s="158">
        <f>_xll.qlInterestRateIndexFixingDate(Currency&amp;"ibor"&amp;Tenor,BA219,Trigger)</f>
        <v>42443</v>
      </c>
      <c r="BA219" s="158">
        <f>_xll.qlCalendarAdvance(Calendar,BA218,AY219,"f",,Trigger)</f>
        <v>42445</v>
      </c>
      <c r="BB219" s="158">
        <f>_xll.qlInterestRateIndexMaturity(Currency&amp;"ibor"&amp;Tenor,BA219,Trigger)</f>
        <v>42537</v>
      </c>
      <c r="BC219" s="320">
        <f>_xll.qlIndexFixing($AC$5,AZ219,TRUE,_xll.ohTrigger(Trigger,Trigger3M))</f>
        <v>1.3249999999969506E-4</v>
      </c>
      <c r="BD219" s="320">
        <f>_xll.qlIndexFixing($BE$1,AZ219,TRUE,_xll.ohTrigger(Trigger,Trigger3M))</f>
        <v>7.5000000030467362E-5</v>
      </c>
    </row>
    <row r="220" spans="51:56" ht="11.25" customHeight="1" x14ac:dyDescent="0.25">
      <c r="AY220" s="157" t="s">
        <v>211</v>
      </c>
      <c r="AZ220" s="158">
        <f>_xll.qlInterestRateIndexFixingDate(Currency&amp;"ibor"&amp;Tenor,BA220,Trigger)</f>
        <v>42444</v>
      </c>
      <c r="BA220" s="158">
        <f>_xll.qlCalendarAdvance(Calendar,BA219,AY220,"f",,Trigger)</f>
        <v>42446</v>
      </c>
      <c r="BB220" s="158">
        <f>_xll.qlInterestRateIndexMaturity(Currency&amp;"ibor"&amp;Tenor,BA220,Trigger)</f>
        <v>42538</v>
      </c>
      <c r="BC220" s="320">
        <f>_xll.qlIndexFixing($AC$5,AZ220,TRUE,_xll.ohTrigger(Trigger,Trigger3M))</f>
        <v>1.3306677170578436E-4</v>
      </c>
      <c r="BD220" s="320">
        <f>_xll.qlIndexFixing($BE$1,AZ220,TRUE,_xll.ohTrigger(Trigger,Trigger3M))</f>
        <v>7.5660363022582146E-5</v>
      </c>
    </row>
    <row r="221" spans="51:56" ht="11.25" customHeight="1" x14ac:dyDescent="0.25">
      <c r="AY221" s="157" t="s">
        <v>211</v>
      </c>
      <c r="AZ221" s="158">
        <f>_xll.qlInterestRateIndexFixingDate(Currency&amp;"ibor"&amp;Tenor,BA221,Trigger)</f>
        <v>42445</v>
      </c>
      <c r="BA221" s="158">
        <f>_xll.qlCalendarAdvance(Calendar,BA220,AY221,"f",,Trigger)</f>
        <v>42447</v>
      </c>
      <c r="BB221" s="158">
        <f>_xll.qlInterestRateIndexMaturity(Currency&amp;"ibor"&amp;Tenor,BA221,Trigger)</f>
        <v>42541</v>
      </c>
      <c r="BC221" s="320">
        <f>_xll.qlIndexFixing($AC$5,AZ221,TRUE,_xll.ohTrigger(Trigger,Trigger3M))</f>
        <v>1.3389560507571382E-4</v>
      </c>
      <c r="BD221" s="320">
        <f>_xll.qlIndexFixing($BE$1,AZ221,TRUE,_xll.ohTrigger(Trigger,Trigger3M))</f>
        <v>7.7302172738680455E-5</v>
      </c>
    </row>
    <row r="222" spans="51:56" ht="11.25" customHeight="1" x14ac:dyDescent="0.25">
      <c r="AY222" s="157" t="s">
        <v>211</v>
      </c>
      <c r="AZ222" s="158">
        <f>_xll.qlInterestRateIndexFixingDate(Currency&amp;"ibor"&amp;Tenor,BA222,Trigger)</f>
        <v>42446</v>
      </c>
      <c r="BA222" s="158">
        <f>_xll.qlCalendarAdvance(Calendar,BA221,AY222,"f",,Trigger)</f>
        <v>42450</v>
      </c>
      <c r="BB222" s="158">
        <f>_xll.qlInterestRateIndexMaturity(Currency&amp;"ibor"&amp;Tenor,BA222,Trigger)</f>
        <v>42542</v>
      </c>
      <c r="BC222" s="320">
        <f>_xll.qlIndexFixing($AC$5,AZ222,TRUE,_xll.ohTrigger(Trigger,Trigger3M))</f>
        <v>1.3531779955425327E-4</v>
      </c>
      <c r="BD222" s="320">
        <f>_xll.qlIndexFixing($BE$1,AZ222,TRUE,_xll.ohTrigger(Trigger,Trigger3M))</f>
        <v>7.8523582516254464E-5</v>
      </c>
    </row>
    <row r="223" spans="51:56" ht="11.25" customHeight="1" x14ac:dyDescent="0.25">
      <c r="AY223" s="157" t="s">
        <v>211</v>
      </c>
      <c r="AZ223" s="158">
        <f>_xll.qlInterestRateIndexFixingDate(Currency&amp;"ibor"&amp;Tenor,BA223,Trigger)</f>
        <v>42447</v>
      </c>
      <c r="BA223" s="158">
        <f>_xll.qlCalendarAdvance(Calendar,BA222,AY223,"f",,Trigger)</f>
        <v>42451</v>
      </c>
      <c r="BB223" s="158">
        <f>_xll.qlInterestRateIndexMaturity(Currency&amp;"ibor"&amp;Tenor,BA223,Trigger)</f>
        <v>42543</v>
      </c>
      <c r="BC223" s="320">
        <f>_xll.qlIndexFixing($AC$5,AZ223,TRUE,_xll.ohTrigger(Trigger,Trigger3M))</f>
        <v>1.3587654177022628E-4</v>
      </c>
      <c r="BD223" s="320">
        <f>_xll.qlIndexFixing($BE$1,AZ223,TRUE,_xll.ohTrigger(Trigger,Trigger3M))</f>
        <v>7.9295238081787147E-5</v>
      </c>
    </row>
    <row r="224" spans="51:56" ht="11.25" customHeight="1" x14ac:dyDescent="0.25">
      <c r="AY224" s="157" t="s">
        <v>211</v>
      </c>
      <c r="AZ224" s="158">
        <f>_xll.qlInterestRateIndexFixingDate(Currency&amp;"ibor"&amp;Tenor,BA224,Trigger)</f>
        <v>42450</v>
      </c>
      <c r="BA224" s="158">
        <f>_xll.qlCalendarAdvance(Calendar,BA223,AY224,"f",,Trigger)</f>
        <v>42452</v>
      </c>
      <c r="BB224" s="158">
        <f>_xll.qlInterestRateIndexMaturity(Currency&amp;"ibor"&amp;Tenor,BA224,Trigger)</f>
        <v>42544</v>
      </c>
      <c r="BC224" s="320">
        <f>_xll.qlIndexFixing($AC$5,AZ224,TRUE,_xll.ohTrigger(Trigger,Trigger3M))</f>
        <v>1.364336780855694E-4</v>
      </c>
      <c r="BD224" s="320">
        <f>_xll.qlIndexFixing($BE$1,AZ224,TRUE,_xll.ohTrigger(Trigger,Trigger3M))</f>
        <v>8.0089389300486147E-5</v>
      </c>
    </row>
    <row r="225" spans="51:56" ht="11.25" customHeight="1" x14ac:dyDescent="0.25">
      <c r="AY225" s="157" t="s">
        <v>211</v>
      </c>
      <c r="AZ225" s="158">
        <f>_xll.qlInterestRateIndexFixingDate(Currency&amp;"ibor"&amp;Tenor,BA225,Trigger)</f>
        <v>42451</v>
      </c>
      <c r="BA225" s="158">
        <f>_xll.qlCalendarAdvance(Calendar,BA224,AY225,"f",,Trigger)</f>
        <v>42453</v>
      </c>
      <c r="BB225" s="158">
        <f>_xll.qlInterestRateIndexMaturity(Currency&amp;"ibor"&amp;Tenor,BA225,Trigger)</f>
        <v>42545</v>
      </c>
      <c r="BC225" s="320">
        <f>_xll.qlIndexFixing($AC$5,AZ225,TRUE,_xll.ohTrigger(Trigger,Trigger3M))</f>
        <v>1.3698920850115155E-4</v>
      </c>
      <c r="BD225" s="320">
        <f>_xll.qlIndexFixing($BE$1,AZ225,TRUE,_xll.ohTrigger(Trigger,Trigger3M))</f>
        <v>8.0906109781296535E-5</v>
      </c>
    </row>
    <row r="226" spans="51:56" ht="11.25" customHeight="1" x14ac:dyDescent="0.25">
      <c r="AY226" s="157" t="s">
        <v>211</v>
      </c>
      <c r="AZ226" s="158">
        <f>_xll.qlInterestRateIndexFixingDate(Currency&amp;"ibor"&amp;Tenor,BA226,Trigger)</f>
        <v>42452</v>
      </c>
      <c r="BA226" s="158">
        <f>_xll.qlCalendarAdvance(Calendar,BA225,AY226,"f",,Trigger)</f>
        <v>42458</v>
      </c>
      <c r="BB226" s="158">
        <f>_xll.qlInterestRateIndexMaturity(Currency&amp;"ibor"&amp;Tenor,BA226,Trigger)</f>
        <v>42550</v>
      </c>
      <c r="BC226" s="320">
        <f>_xll.qlIndexFixing($AC$5,AZ226,TRUE,_xll.ohTrigger(Trigger,Trigger3M))</f>
        <v>1.3974277204615475E-4</v>
      </c>
      <c r="BD226" s="320">
        <f>_xll.qlIndexFixing($BE$1,AZ226,TRUE,_xll.ohTrigger(Trigger,Trigger3M))</f>
        <v>8.5330664556901667E-5</v>
      </c>
    </row>
    <row r="227" spans="51:56" ht="11.25" customHeight="1" x14ac:dyDescent="0.25">
      <c r="AY227" s="157" t="s">
        <v>211</v>
      </c>
      <c r="AZ227" s="158">
        <f>_xll.qlInterestRateIndexFixingDate(Currency&amp;"ibor"&amp;Tenor,BA227,Trigger)</f>
        <v>42453</v>
      </c>
      <c r="BA227" s="158">
        <f>_xll.qlCalendarAdvance(Calendar,BA226,AY227,"f",,Trigger)</f>
        <v>42459</v>
      </c>
      <c r="BB227" s="158">
        <f>_xll.qlInterestRateIndexMaturity(Currency&amp;"ibor"&amp;Tenor,BA227,Trigger)</f>
        <v>42551</v>
      </c>
      <c r="BC227" s="320">
        <f>_xll.qlIndexFixing($AC$5,AZ227,TRUE,_xll.ohTrigger(Trigger,Trigger3M))</f>
        <v>1.4028866704405576E-4</v>
      </c>
      <c r="BD227" s="320">
        <f>_xll.qlIndexFixing($BE$1,AZ227,TRUE,_xll.ohTrigger(Trigger,Trigger3M))</f>
        <v>8.6284216067696832E-5</v>
      </c>
    </row>
    <row r="228" spans="51:56" ht="11.25" customHeight="1" x14ac:dyDescent="0.25">
      <c r="AY228" s="157" t="s">
        <v>211</v>
      </c>
      <c r="AZ228" s="158">
        <f>_xll.qlInterestRateIndexFixingDate(Currency&amp;"ibor"&amp;Tenor,BA228,Trigger)</f>
        <v>42458</v>
      </c>
      <c r="BA228" s="158">
        <f>_xll.qlCalendarAdvance(Calendar,BA227,AY228,"f",,Trigger)</f>
        <v>42460</v>
      </c>
      <c r="BB228" s="158">
        <f>_xll.qlInterestRateIndexMaturity(Currency&amp;"ibor"&amp;Tenor,BA228,Trigger)</f>
        <v>42551</v>
      </c>
      <c r="BC228" s="320">
        <f>_xll.qlIndexFixing($AC$5,AZ228,TRUE,_xll.ohTrigger(Trigger,Trigger3M))</f>
        <v>1.406821592248824E-4</v>
      </c>
      <c r="BD228" s="320">
        <f>_xll.qlIndexFixing($BE$1,AZ228,TRUE,_xll.ohTrigger(Trigger,Trigger3M))</f>
        <v>8.6629072802246382E-5</v>
      </c>
    </row>
    <row r="229" spans="51:56" ht="11.25" customHeight="1" x14ac:dyDescent="0.25">
      <c r="AY229" s="157" t="s">
        <v>211</v>
      </c>
      <c r="AZ229" s="158">
        <f>_xll.qlInterestRateIndexFixingDate(Currency&amp;"ibor"&amp;Tenor,BA229,Trigger)</f>
        <v>42459</v>
      </c>
      <c r="BA229" s="158">
        <f>_xll.qlCalendarAdvance(Calendar,BA228,AY229,"f",,Trigger)</f>
        <v>42461</v>
      </c>
      <c r="BB229" s="158">
        <f>_xll.qlInterestRateIndexMaturity(Currency&amp;"ibor"&amp;Tenor,BA229,Trigger)</f>
        <v>42552</v>
      </c>
      <c r="BC229" s="320">
        <f>_xll.qlIndexFixing($AC$5,AZ229,TRUE,_xll.ohTrigger(Trigger,Trigger3M))</f>
        <v>1.4122265380759911E-4</v>
      </c>
      <c r="BD229" s="320">
        <f>_xll.qlIndexFixing($BE$1,AZ229,TRUE,_xll.ohTrigger(Trigger,Trigger3M))</f>
        <v>8.2868926447965036E-5</v>
      </c>
    </row>
    <row r="230" spans="51:56" ht="11.25" customHeight="1" x14ac:dyDescent="0.25">
      <c r="AY230" s="157" t="s">
        <v>211</v>
      </c>
      <c r="AZ230" s="158">
        <f>_xll.qlInterestRateIndexFixingDate(Currency&amp;"ibor"&amp;Tenor,BA230,Trigger)</f>
        <v>42460</v>
      </c>
      <c r="BA230" s="158">
        <f>_xll.qlCalendarAdvance(Calendar,BA229,AY230,"f",,Trigger)</f>
        <v>42464</v>
      </c>
      <c r="BB230" s="158">
        <f>_xll.qlInterestRateIndexMaturity(Currency&amp;"ibor"&amp;Tenor,BA230,Trigger)</f>
        <v>42555</v>
      </c>
      <c r="BC230" s="320">
        <f>_xll.qlIndexFixing($AC$5,AZ230,TRUE,_xll.ohTrigger(Trigger,Trigger3M))</f>
        <v>1.428343962218558E-4</v>
      </c>
      <c r="BD230" s="320">
        <f>_xll.qlIndexFixing($BE$1,AZ230,TRUE,_xll.ohTrigger(Trigger,Trigger3M))</f>
        <v>8.5969915888579418E-5</v>
      </c>
    </row>
    <row r="231" spans="51:56" ht="11.25" customHeight="1" x14ac:dyDescent="0.25">
      <c r="AY231" s="157" t="s">
        <v>211</v>
      </c>
      <c r="AZ231" s="158">
        <f>_xll.qlInterestRateIndexFixingDate(Currency&amp;"ibor"&amp;Tenor,BA231,Trigger)</f>
        <v>42461</v>
      </c>
      <c r="BA231" s="158">
        <f>_xll.qlCalendarAdvance(Calendar,BA230,AY231,"f",,Trigger)</f>
        <v>42465</v>
      </c>
      <c r="BB231" s="158">
        <f>_xll.qlInterestRateIndexMaturity(Currency&amp;"ibor"&amp;Tenor,BA231,Trigger)</f>
        <v>42556</v>
      </c>
      <c r="BC231" s="320">
        <f>_xll.qlIndexFixing($AC$5,AZ231,TRUE,_xll.ohTrigger(Trigger,Trigger3M))</f>
        <v>1.4336839657963447E-4</v>
      </c>
      <c r="BD231" s="320">
        <f>_xll.qlIndexFixing($BE$1,AZ231,TRUE,_xll.ohTrigger(Trigger,Trigger3M))</f>
        <v>8.7050189667581393E-5</v>
      </c>
    </row>
    <row r="232" spans="51:56" ht="11.25" customHeight="1" x14ac:dyDescent="0.25">
      <c r="AY232" s="157" t="s">
        <v>211</v>
      </c>
      <c r="AZ232" s="158">
        <f>_xll.qlInterestRateIndexFixingDate(Currency&amp;"ibor"&amp;Tenor,BA232,Trigger)</f>
        <v>42464</v>
      </c>
      <c r="BA232" s="158">
        <f>_xll.qlCalendarAdvance(Calendar,BA231,AY232,"f",,Trigger)</f>
        <v>42466</v>
      </c>
      <c r="BB232" s="158">
        <f>_xll.qlInterestRateIndexMaturity(Currency&amp;"ibor"&amp;Tenor,BA232,Trigger)</f>
        <v>42557</v>
      </c>
      <c r="BC232" s="320">
        <f>_xll.qlIndexFixing($AC$5,AZ232,TRUE,_xll.ohTrigger(Trigger,Trigger3M))</f>
        <v>1.4390077337898257E-4</v>
      </c>
      <c r="BD232" s="320">
        <f>_xll.qlIndexFixing($BE$1,AZ232,TRUE,_xll.ohTrigger(Trigger,Trigger3M))</f>
        <v>8.8153841791118346E-5</v>
      </c>
    </row>
    <row r="233" spans="51:56" ht="11.25" customHeight="1" x14ac:dyDescent="0.25">
      <c r="AY233" s="157" t="s">
        <v>211</v>
      </c>
      <c r="AZ233" s="158">
        <f>_xll.qlInterestRateIndexFixingDate(Currency&amp;"ibor"&amp;Tenor,BA233,Trigger)</f>
        <v>42465</v>
      </c>
      <c r="BA233" s="158">
        <f>_xll.qlCalendarAdvance(Calendar,BA232,AY233,"f",,Trigger)</f>
        <v>42467</v>
      </c>
      <c r="BB233" s="158">
        <f>_xll.qlInterestRateIndexMaturity(Currency&amp;"ibor"&amp;Tenor,BA233,Trigger)</f>
        <v>42558</v>
      </c>
      <c r="BC233" s="320">
        <f>_xll.qlIndexFixing($AC$5,AZ233,TRUE,_xll.ohTrigger(Trigger,Trigger3M))</f>
        <v>1.4443152661902171E-4</v>
      </c>
      <c r="BD233" s="320">
        <f>_xll.qlIndexFixing($BE$1,AZ233,TRUE,_xll.ohTrigger(Trigger,Trigger3M))</f>
        <v>8.9280912550477077E-5</v>
      </c>
    </row>
    <row r="234" spans="51:56" ht="11.25" customHeight="1" x14ac:dyDescent="0.25">
      <c r="AY234" s="157" t="s">
        <v>211</v>
      </c>
      <c r="AZ234" s="158">
        <f>_xll.qlInterestRateIndexFixingDate(Currency&amp;"ibor"&amp;Tenor,BA234,Trigger)</f>
        <v>42466</v>
      </c>
      <c r="BA234" s="158">
        <f>_xll.qlCalendarAdvance(Calendar,BA233,AY234,"f",,Trigger)</f>
        <v>42468</v>
      </c>
      <c r="BB234" s="158">
        <f>_xll.qlInterestRateIndexMaturity(Currency&amp;"ibor"&amp;Tenor,BA234,Trigger)</f>
        <v>42559</v>
      </c>
      <c r="BC234" s="320">
        <f>_xll.qlIndexFixing($AC$5,AZ234,TRUE,_xll.ohTrigger(Trigger,Trigger3M))</f>
        <v>1.4496065629887345E-4</v>
      </c>
      <c r="BD234" s="320">
        <f>_xll.qlIndexFixing($BE$1,AZ234,TRUE,_xll.ohTrigger(Trigger,Trigger3M))</f>
        <v>9.0431439875756183E-5</v>
      </c>
    </row>
    <row r="235" spans="51:56" ht="11.25" customHeight="1" x14ac:dyDescent="0.25">
      <c r="AY235" s="157" t="s">
        <v>211</v>
      </c>
      <c r="AZ235" s="158">
        <f>_xll.qlInterestRateIndexFixingDate(Currency&amp;"ibor"&amp;Tenor,BA235,Trigger)</f>
        <v>42467</v>
      </c>
      <c r="BA235" s="158">
        <f>_xll.qlCalendarAdvance(Calendar,BA234,AY235,"f",,Trigger)</f>
        <v>42471</v>
      </c>
      <c r="BB235" s="158">
        <f>_xll.qlInterestRateIndexMaturity(Currency&amp;"ibor"&amp;Tenor,BA235,Trigger)</f>
        <v>42562</v>
      </c>
      <c r="BC235" s="320">
        <f>_xll.qlIndexFixing($AC$5,AZ235,TRUE,_xll.ohTrigger(Trigger,Trigger3M))</f>
        <v>1.4653830397642594E-4</v>
      </c>
      <c r="BD235" s="320">
        <f>_xll.qlIndexFixing($BE$1,AZ235,TRUE,_xll.ohTrigger(Trigger,Trigger3M))</f>
        <v>9.4024105270826486E-5</v>
      </c>
    </row>
    <row r="236" spans="51:56" ht="11.25" customHeight="1" x14ac:dyDescent="0.25">
      <c r="AY236" s="157" t="s">
        <v>211</v>
      </c>
      <c r="AZ236" s="158">
        <f>_xll.qlInterestRateIndexFixingDate(Currency&amp;"ibor"&amp;Tenor,BA236,Trigger)</f>
        <v>42468</v>
      </c>
      <c r="BA236" s="158">
        <f>_xll.qlCalendarAdvance(Calendar,BA235,AY236,"f",,Trigger)</f>
        <v>42472</v>
      </c>
      <c r="BB236" s="158">
        <f>_xll.qlInterestRateIndexMaturity(Currency&amp;"ibor"&amp;Tenor,BA236,Trigger)</f>
        <v>42563</v>
      </c>
      <c r="BC236" s="320">
        <f>_xll.qlIndexFixing($AC$5,AZ236,TRUE,_xll.ohTrigger(Trigger,Trigger3M))</f>
        <v>1.4706093941377126E-4</v>
      </c>
      <c r="BD236" s="320">
        <f>_xll.qlIndexFixing($BE$1,AZ236,TRUE,_xll.ohTrigger(Trigger,Trigger3M))</f>
        <v>9.5268791107423165E-5</v>
      </c>
    </row>
    <row r="237" spans="51:56" ht="11.25" customHeight="1" x14ac:dyDescent="0.25">
      <c r="AY237" s="157" t="s">
        <v>211</v>
      </c>
      <c r="AZ237" s="158">
        <f>_xll.qlInterestRateIndexFixingDate(Currency&amp;"ibor"&amp;Tenor,BA237,Trigger)</f>
        <v>42471</v>
      </c>
      <c r="BA237" s="158">
        <f>_xll.qlCalendarAdvance(Calendar,BA236,AY237,"f",,Trigger)</f>
        <v>42473</v>
      </c>
      <c r="BB237" s="158">
        <f>_xll.qlInterestRateIndexMaturity(Currency&amp;"ibor"&amp;Tenor,BA237,Trigger)</f>
        <v>42564</v>
      </c>
      <c r="BC237" s="320">
        <f>_xll.qlIndexFixing($AC$5,AZ237,TRUE,_xll.ohTrigger(Trigger,Trigger3M))</f>
        <v>1.4758195128653715E-4</v>
      </c>
      <c r="BD237" s="320">
        <f>_xll.qlIndexFixing($BE$1,AZ237,TRUE,_xll.ohTrigger(Trigger,Trigger3M))</f>
        <v>9.6537087862075702E-5</v>
      </c>
    </row>
    <row r="238" spans="51:56" ht="11.25" customHeight="1" x14ac:dyDescent="0.25">
      <c r="AY238" s="157" t="s">
        <v>211</v>
      </c>
      <c r="AZ238" s="158">
        <f>_xll.qlInterestRateIndexFixingDate(Currency&amp;"ibor"&amp;Tenor,BA238,Trigger)</f>
        <v>42472</v>
      </c>
      <c r="BA238" s="158">
        <f>_xll.qlCalendarAdvance(Calendar,BA237,AY238,"f",,Trigger)</f>
        <v>42474</v>
      </c>
      <c r="BB238" s="158">
        <f>_xll.qlInterestRateIndexMaturity(Currency&amp;"ibor"&amp;Tenor,BA238,Trigger)</f>
        <v>42565</v>
      </c>
      <c r="BC238" s="320">
        <f>_xll.qlIndexFixing($AC$5,AZ238,TRUE,_xll.ohTrigger(Trigger,Trigger3M))</f>
        <v>1.4810133959735879E-4</v>
      </c>
      <c r="BD238" s="320">
        <f>_xll.qlIndexFixing($BE$1,AZ238,TRUE,_xll.ohTrigger(Trigger,Trigger3M))</f>
        <v>9.7829019343431453E-5</v>
      </c>
    </row>
    <row r="239" spans="51:56" ht="11.25" customHeight="1" x14ac:dyDescent="0.25">
      <c r="AY239" s="157" t="s">
        <v>211</v>
      </c>
      <c r="AZ239" s="158">
        <f>_xll.qlInterestRateIndexFixingDate(Currency&amp;"ibor"&amp;Tenor,BA239,Trigger)</f>
        <v>42473</v>
      </c>
      <c r="BA239" s="158">
        <f>_xll.qlCalendarAdvance(Calendar,BA238,AY239,"f",,Trigger)</f>
        <v>42475</v>
      </c>
      <c r="BB239" s="158">
        <f>_xll.qlInterestRateIndexMaturity(Currency&amp;"ibor"&amp;Tenor,BA239,Trigger)</f>
        <v>42566</v>
      </c>
      <c r="BC239" s="320">
        <f>_xll.qlIndexFixing($AC$5,AZ239,TRUE,_xll.ohTrigger(Trigger,Trigger3M))</f>
        <v>1.4861910434360093E-4</v>
      </c>
      <c r="BD239" s="320">
        <f>_xll.qlIndexFixing($BE$1,AZ239,TRUE,_xll.ohTrigger(Trigger,Trigger3M))</f>
        <v>9.9144607001584872E-5</v>
      </c>
    </row>
    <row r="240" spans="51:56" ht="11.25" customHeight="1" x14ac:dyDescent="0.25">
      <c r="AY240" s="157" t="s">
        <v>211</v>
      </c>
      <c r="AZ240" s="158">
        <f>_xll.qlInterestRateIndexFixingDate(Currency&amp;"ibor"&amp;Tenor,BA240,Trigger)</f>
        <v>42474</v>
      </c>
      <c r="BA240" s="158">
        <f>_xll.qlCalendarAdvance(Calendar,BA239,AY240,"f",,Trigger)</f>
        <v>42478</v>
      </c>
      <c r="BB240" s="158">
        <f>_xll.qlInterestRateIndexMaturity(Currency&amp;"ibor"&amp;Tenor,BA240,Trigger)</f>
        <v>42569</v>
      </c>
      <c r="BC240" s="320">
        <f>_xll.qlIndexFixing($AC$5,AZ240,TRUE,_xll.ohTrigger(Trigger,Trigger3M))</f>
        <v>1.5016265719133685E-4</v>
      </c>
      <c r="BD240" s="320">
        <f>_xll.qlIndexFixing($BE$1,AZ240,TRUE,_xll.ohTrigger(Trigger,Trigger3M))</f>
        <v>1.032334862648921E-4</v>
      </c>
    </row>
    <row r="241" spans="51:56" ht="11.25" customHeight="1" x14ac:dyDescent="0.25">
      <c r="AY241" s="157" t="s">
        <v>211</v>
      </c>
      <c r="AZ241" s="158">
        <f>_xll.qlInterestRateIndexFixingDate(Currency&amp;"ibor"&amp;Tenor,BA241,Trigger)</f>
        <v>42475</v>
      </c>
      <c r="BA241" s="158">
        <f>_xll.qlCalendarAdvance(Calendar,BA240,AY241,"f",,Trigger)</f>
        <v>42479</v>
      </c>
      <c r="BB241" s="158">
        <f>_xll.qlInterestRateIndexMaturity(Currency&amp;"ibor"&amp;Tenor,BA241,Trigger)</f>
        <v>42570</v>
      </c>
      <c r="BC241" s="320">
        <f>_xll.qlIndexFixing($AC$5,AZ241,TRUE,_xll.ohTrigger(Trigger,Trigger3M))</f>
        <v>1.5067392767486898E-4</v>
      </c>
      <c r="BD241" s="320">
        <f>_xll.qlIndexFixing($BE$1,AZ241,TRUE,_xll.ohTrigger(Trigger,Trigger3M))</f>
        <v>1.0464386608222253E-4</v>
      </c>
    </row>
    <row r="242" spans="51:56" ht="11.25" customHeight="1" x14ac:dyDescent="0.25">
      <c r="AY242" s="157" t="s">
        <v>211</v>
      </c>
      <c r="AZ242" s="158">
        <f>_xll.qlInterestRateIndexFixingDate(Currency&amp;"ibor"&amp;Tenor,BA242,Trigger)</f>
        <v>42478</v>
      </c>
      <c r="BA242" s="158">
        <f>_xll.qlCalendarAdvance(Calendar,BA241,AY242,"f",,Trigger)</f>
        <v>42480</v>
      </c>
      <c r="BB242" s="158">
        <f>_xll.qlInterestRateIndexMaturity(Currency&amp;"ibor"&amp;Tenor,BA242,Trigger)</f>
        <v>42571</v>
      </c>
      <c r="BC242" s="320">
        <f>_xll.qlIndexFixing($AC$5,AZ242,TRUE,_xll.ohTrigger(Trigger,Trigger3M))</f>
        <v>1.5118357459118639E-4</v>
      </c>
      <c r="BD242" s="320">
        <f>_xll.qlIndexFixing($BE$1,AZ242,TRUE,_xll.ohTrigger(Trigger,Trigger3M))</f>
        <v>1.0607797402846525E-4</v>
      </c>
    </row>
    <row r="243" spans="51:56" ht="11.25" customHeight="1" x14ac:dyDescent="0.25">
      <c r="AY243" s="157" t="s">
        <v>211</v>
      </c>
      <c r="AZ243" s="158">
        <f>_xll.qlInterestRateIndexFixingDate(Currency&amp;"ibor"&amp;Tenor,BA243,Trigger)</f>
        <v>42479</v>
      </c>
      <c r="BA243" s="158">
        <f>_xll.qlCalendarAdvance(Calendar,BA242,AY243,"f",,Trigger)</f>
        <v>42481</v>
      </c>
      <c r="BB243" s="158">
        <f>_xll.qlInterestRateIndexMaturity(Currency&amp;"ibor"&amp;Tenor,BA243,Trigger)</f>
        <v>42572</v>
      </c>
      <c r="BC243" s="320">
        <f>_xll.qlIndexFixing($AC$5,AZ243,TRUE,_xll.ohTrigger(Trigger,Trigger3M))</f>
        <v>1.5169159794028905E-4</v>
      </c>
      <c r="BD243" s="320">
        <f>_xll.qlIndexFixing($BE$1,AZ243,TRUE,_xll.ohTrigger(Trigger,Trigger3M))</f>
        <v>1.0753581743314181E-4</v>
      </c>
    </row>
    <row r="244" spans="51:56" ht="11.25" customHeight="1" x14ac:dyDescent="0.25">
      <c r="AY244" s="157" t="s">
        <v>211</v>
      </c>
      <c r="AZ244" s="158">
        <f>_xll.qlInterestRateIndexFixingDate(Currency&amp;"ibor"&amp;Tenor,BA244,Trigger)</f>
        <v>42480</v>
      </c>
      <c r="BA244" s="158">
        <f>_xll.qlCalendarAdvance(Calendar,BA243,AY244,"f",,Trigger)</f>
        <v>42482</v>
      </c>
      <c r="BB244" s="158">
        <f>_xll.qlInterestRateIndexMaturity(Currency&amp;"ibor"&amp;Tenor,BA244,Trigger)</f>
        <v>42573</v>
      </c>
      <c r="BC244" s="320">
        <f>_xll.qlIndexFixing($AC$5,AZ244,TRUE,_xll.ohTrigger(Trigger,Trigger3M))</f>
        <v>1.5219799772042016E-4</v>
      </c>
      <c r="BD244" s="320">
        <f>_xll.qlIndexFixing($BE$1,AZ244,TRUE,_xll.ohTrigger(Trigger,Trigger3M))</f>
        <v>1.0901740126809936E-4</v>
      </c>
    </row>
    <row r="245" spans="51:56" ht="11.25" customHeight="1" x14ac:dyDescent="0.25">
      <c r="AY245" s="157" t="s">
        <v>211</v>
      </c>
      <c r="AZ245" s="158">
        <f>_xll.qlInterestRateIndexFixingDate(Currency&amp;"ibor"&amp;Tenor,BA245,Trigger)</f>
        <v>42481</v>
      </c>
      <c r="BA245" s="158">
        <f>_xll.qlCalendarAdvance(Calendar,BA244,AY245,"f",,Trigger)</f>
        <v>42485</v>
      </c>
      <c r="BB245" s="158">
        <f>_xll.qlInterestRateIndexMaturity(Currency&amp;"ibor"&amp;Tenor,BA245,Trigger)</f>
        <v>42576</v>
      </c>
      <c r="BC245" s="320">
        <f>_xll.qlIndexFixing($AC$5,AZ245,TRUE,_xll.ohTrigger(Trigger,Trigger3M))</f>
        <v>1.5370745564434875E-4</v>
      </c>
      <c r="BD245" s="320">
        <f>_xll.qlIndexFixing($BE$1,AZ245,TRUE,_xll.ohTrigger(Trigger,Trigger3M))</f>
        <v>1.1360460976774399E-4</v>
      </c>
    </row>
    <row r="246" spans="51:56" ht="11.25" customHeight="1" x14ac:dyDescent="0.25">
      <c r="AY246" s="157" t="s">
        <v>211</v>
      </c>
      <c r="AZ246" s="158">
        <f>_xll.qlInterestRateIndexFixingDate(Currency&amp;"ibor"&amp;Tenor,BA246,Trigger)</f>
        <v>42482</v>
      </c>
      <c r="BA246" s="158">
        <f>_xll.qlCalendarAdvance(Calendar,BA245,AY246,"f",,Trigger)</f>
        <v>42486</v>
      </c>
      <c r="BB246" s="158">
        <f>_xll.qlInterestRateIndexMaturity(Currency&amp;"ibor"&amp;Tenor,BA246,Trigger)</f>
        <v>42577</v>
      </c>
      <c r="BC246" s="320">
        <f>_xll.qlIndexFixing($AC$5,AZ246,TRUE,_xll.ohTrigger(Trigger,Trigger3M))</f>
        <v>1.5420736114507989E-4</v>
      </c>
      <c r="BD246" s="320">
        <f>_xll.qlIndexFixing($BE$1,AZ246,TRUE,_xll.ohTrigger(Trigger,Trigger3M))</f>
        <v>1.1518115796874271E-4</v>
      </c>
    </row>
    <row r="247" spans="51:56" ht="11.25" customHeight="1" x14ac:dyDescent="0.25">
      <c r="AY247" s="157" t="s">
        <v>211</v>
      </c>
      <c r="AZ247" s="158">
        <f>_xll.qlInterestRateIndexFixingDate(Currency&amp;"ibor"&amp;Tenor,BA247,Trigger)</f>
        <v>42485</v>
      </c>
      <c r="BA247" s="158">
        <f>_xll.qlCalendarAdvance(Calendar,BA246,AY247,"f",,Trigger)</f>
        <v>42487</v>
      </c>
      <c r="BB247" s="158">
        <f>_xll.qlInterestRateIndexMaturity(Currency&amp;"ibor"&amp;Tenor,BA247,Trigger)</f>
        <v>42578</v>
      </c>
      <c r="BC247" s="320">
        <f>_xll.qlIndexFixing($AC$5,AZ247,TRUE,_xll.ohTrigger(Trigger,Trigger3M))</f>
        <v>1.5470564307420417E-4</v>
      </c>
      <c r="BD247" s="320">
        <f>_xll.qlIndexFixing($BE$1,AZ247,TRUE,_xll.ohTrigger(Trigger,Trigger3M))</f>
        <v>1.167814361512377E-4</v>
      </c>
    </row>
    <row r="248" spans="51:56" ht="11.25" customHeight="1" x14ac:dyDescent="0.25">
      <c r="AY248" s="157" t="s">
        <v>211</v>
      </c>
      <c r="AZ248" s="158">
        <f>_xll.qlInterestRateIndexFixingDate(Currency&amp;"ibor"&amp;Tenor,BA248,Trigger)</f>
        <v>42486</v>
      </c>
      <c r="BA248" s="158">
        <f>_xll.qlCalendarAdvance(Calendar,BA247,AY248,"f",,Trigger)</f>
        <v>42488</v>
      </c>
      <c r="BB248" s="158">
        <f>_xll.qlInterestRateIndexMaturity(Currency&amp;"ibor"&amp;Tenor,BA248,Trigger)</f>
        <v>42579</v>
      </c>
      <c r="BC248" s="320">
        <f>_xll.qlIndexFixing($AC$5,AZ248,TRUE,_xll.ohTrigger(Trigger,Trigger3M))</f>
        <v>1.5520230143084324E-4</v>
      </c>
      <c r="BD248" s="320">
        <f>_xll.qlIndexFixing($BE$1,AZ248,TRUE,_xll.ohTrigger(Trigger,Trigger3M))</f>
        <v>1.1840543516123275E-4</v>
      </c>
    </row>
    <row r="249" spans="51:56" ht="11.25" customHeight="1" x14ac:dyDescent="0.25">
      <c r="AY249" s="157" t="s">
        <v>211</v>
      </c>
      <c r="AZ249" s="158">
        <f>_xll.qlInterestRateIndexFixingDate(Currency&amp;"ibor"&amp;Tenor,BA249,Trigger)</f>
        <v>42487</v>
      </c>
      <c r="BA249" s="158">
        <f>_xll.qlCalendarAdvance(Calendar,BA248,AY249,"f",,Trigger)</f>
        <v>42489</v>
      </c>
      <c r="BB249" s="158">
        <f>_xll.qlInterestRateIndexMaturity(Currency&amp;"ibor"&amp;Tenor,BA249,Trigger)</f>
        <v>42580</v>
      </c>
      <c r="BC249" s="320">
        <f>_xll.qlIndexFixing($AC$5,AZ249,TRUE,_xll.ohTrigger(Trigger,Trigger3M))</f>
        <v>1.5569733621411864E-4</v>
      </c>
      <c r="BD249" s="320">
        <f>_xll.qlIndexFixing($BE$1,AZ249,TRUE,_xll.ohTrigger(Trigger,Trigger3M))</f>
        <v>1.2005314349320603E-4</v>
      </c>
    </row>
    <row r="250" spans="51:56" ht="11.25" customHeight="1" x14ac:dyDescent="0.25">
      <c r="AY250" s="157" t="s">
        <v>211</v>
      </c>
      <c r="AZ250" s="158">
        <f>_xll.qlInterestRateIndexFixingDate(Currency&amp;"ibor"&amp;Tenor,BA250,Trigger)</f>
        <v>42488</v>
      </c>
      <c r="BA250" s="158">
        <f>_xll.qlCalendarAdvance(Calendar,BA249,AY250,"f",,Trigger)</f>
        <v>42492</v>
      </c>
      <c r="BB250" s="158">
        <f>_xll.qlInterestRateIndexMaturity(Currency&amp;"ibor"&amp;Tenor,BA250,Trigger)</f>
        <v>42584</v>
      </c>
      <c r="BC250" s="320">
        <f>_xll.qlIndexFixing($AC$5,AZ250,TRUE,_xll.ohTrigger(Trigger,Trigger3M))</f>
        <v>1.5740228515885761E-4</v>
      </c>
      <c r="BD250" s="320">
        <f>_xll.qlIndexFixing($BE$1,AZ250,TRUE,_xll.ohTrigger(Trigger,Trigger3M))</f>
        <v>1.2619048140253807E-4</v>
      </c>
    </row>
    <row r="251" spans="51:56" ht="11.25" customHeight="1" x14ac:dyDescent="0.25">
      <c r="AY251" s="157" t="s">
        <v>211</v>
      </c>
      <c r="AZ251" s="158">
        <f>_xll.qlInterestRateIndexFixingDate(Currency&amp;"ibor"&amp;Tenor,BA251,Trigger)</f>
        <v>42489</v>
      </c>
      <c r="BA251" s="158">
        <f>_xll.qlCalendarAdvance(Calendar,BA250,AY251,"f",,Trigger)</f>
        <v>42493</v>
      </c>
      <c r="BB251" s="158">
        <f>_xll.qlInterestRateIndexMaturity(Currency&amp;"ibor"&amp;Tenor,BA251,Trigger)</f>
        <v>42585</v>
      </c>
      <c r="BC251" s="320">
        <f>_xll.qlIndexFixing($AC$5,AZ251,TRUE,_xll.ohTrigger(Trigger,Trigger3M))</f>
        <v>1.5789357901054558E-4</v>
      </c>
      <c r="BD251" s="320">
        <f>_xll.qlIndexFixing($BE$1,AZ251,TRUE,_xll.ohTrigger(Trigger,Trigger3M))</f>
        <v>1.2794359906922654E-4</v>
      </c>
    </row>
    <row r="252" spans="51:56" ht="11.25" customHeight="1" x14ac:dyDescent="0.25">
      <c r="AY252" s="157" t="s">
        <v>211</v>
      </c>
      <c r="AZ252" s="158">
        <f>_xll.qlInterestRateIndexFixingDate(Currency&amp;"ibor"&amp;Tenor,BA252,Trigger)</f>
        <v>42492</v>
      </c>
      <c r="BA252" s="158">
        <f>_xll.qlCalendarAdvance(Calendar,BA251,AY252,"f",,Trigger)</f>
        <v>42494</v>
      </c>
      <c r="BB252" s="158">
        <f>_xll.qlInterestRateIndexMaturity(Currency&amp;"ibor"&amp;Tenor,BA252,Trigger)</f>
        <v>42586</v>
      </c>
      <c r="BC252" s="320">
        <f>_xll.qlIndexFixing($AC$5,AZ252,TRUE,_xll.ohTrigger(Trigger,Trigger3M))</f>
        <v>1.5838326693640644E-4</v>
      </c>
      <c r="BD252" s="320">
        <f>_xll.qlIndexFixing($BE$1,AZ252,TRUE,_xll.ohTrigger(Trigger,Trigger3M))</f>
        <v>1.297202990772121E-4</v>
      </c>
    </row>
    <row r="253" spans="51:56" ht="11.25" customHeight="1" x14ac:dyDescent="0.25">
      <c r="AY253" s="157" t="s">
        <v>211</v>
      </c>
      <c r="AZ253" s="158">
        <f>_xll.qlInterestRateIndexFixingDate(Currency&amp;"ibor"&amp;Tenor,BA253,Trigger)</f>
        <v>42493</v>
      </c>
      <c r="BA253" s="158">
        <f>_xll.qlCalendarAdvance(Calendar,BA252,AY253,"f",,Trigger)</f>
        <v>42495</v>
      </c>
      <c r="BB253" s="158">
        <f>_xll.qlInterestRateIndexMaturity(Currency&amp;"ibor"&amp;Tenor,BA253,Trigger)</f>
        <v>42587</v>
      </c>
      <c r="BC253" s="320">
        <f>_xll.qlIndexFixing($AC$5,AZ253,TRUE,_xll.ohTrigger(Trigger,Trigger3M))</f>
        <v>1.5887134893470244E-4</v>
      </c>
      <c r="BD253" s="320">
        <f>_xll.qlIndexFixing($BE$1,AZ253,TRUE,_xll.ohTrigger(Trigger,Trigger3M))</f>
        <v>1.3152055723106656E-4</v>
      </c>
    </row>
    <row r="254" spans="51:56" ht="11.25" customHeight="1" x14ac:dyDescent="0.25">
      <c r="AY254" s="157" t="s">
        <v>211</v>
      </c>
      <c r="AZ254" s="158">
        <f>_xll.qlInterestRateIndexFixingDate(Currency&amp;"ibor"&amp;Tenor,BA254,Trigger)</f>
        <v>42494</v>
      </c>
      <c r="BA254" s="158">
        <f>_xll.qlCalendarAdvance(Calendar,BA253,AY254,"f",,Trigger)</f>
        <v>42496</v>
      </c>
      <c r="BB254" s="158">
        <f>_xll.qlInterestRateIndexMaturity(Currency&amp;"ibor"&amp;Tenor,BA254,Trigger)</f>
        <v>42590</v>
      </c>
      <c r="BC254" s="320">
        <f>_xll.qlIndexFixing($AC$5,AZ254,TRUE,_xll.ohTrigger(Trigger,Trigger3M))</f>
        <v>1.5984754991734234E-4</v>
      </c>
      <c r="BD254" s="320">
        <f>_xll.qlIndexFixing($BE$1,AZ254,TRUE,_xll.ohTrigger(Trigger,Trigger3M))</f>
        <v>1.3555413734808435E-4</v>
      </c>
    </row>
    <row r="255" spans="51:56" ht="11.25" customHeight="1" x14ac:dyDescent="0.25">
      <c r="AY255" s="157" t="s">
        <v>211</v>
      </c>
      <c r="AZ255" s="158">
        <f>_xll.qlInterestRateIndexFixingDate(Currency&amp;"ibor"&amp;Tenor,BA255,Trigger)</f>
        <v>42495</v>
      </c>
      <c r="BA255" s="158">
        <f>_xll.qlCalendarAdvance(Calendar,BA254,AY255,"f",,Trigger)</f>
        <v>42499</v>
      </c>
      <c r="BB255" s="158">
        <f>_xll.qlInterestRateIndexMaturity(Currency&amp;"ibor"&amp;Tenor,BA255,Trigger)</f>
        <v>42591</v>
      </c>
      <c r="BC255" s="320">
        <f>_xll.qlIndexFixing($AC$5,AZ255,TRUE,_xll.ohTrigger(Trigger,Trigger3M))</f>
        <v>1.6080761763659842E-4</v>
      </c>
      <c r="BD255" s="320">
        <f>_xll.qlIndexFixing($BE$1,AZ255,TRUE,_xll.ohTrigger(Trigger,Trigger3M))</f>
        <v>1.389566059600109E-4</v>
      </c>
    </row>
    <row r="256" spans="51:56" ht="11.25" customHeight="1" x14ac:dyDescent="0.25">
      <c r="AY256" s="157" t="s">
        <v>211</v>
      </c>
      <c r="AZ256" s="158">
        <f>_xll.qlInterestRateIndexFixingDate(Currency&amp;"ibor"&amp;Tenor,BA256,Trigger)</f>
        <v>42496</v>
      </c>
      <c r="BA256" s="158">
        <f>_xll.qlCalendarAdvance(Calendar,BA255,AY256,"f",,Trigger)</f>
        <v>42500</v>
      </c>
      <c r="BB256" s="158">
        <f>_xll.qlInterestRateIndexMaturity(Currency&amp;"ibor"&amp;Tenor,BA256,Trigger)</f>
        <v>42592</v>
      </c>
      <c r="BC256" s="320">
        <f>_xll.qlIndexFixing($AC$5,AZ256,TRUE,_xll.ohTrigger(Trigger,Trigger3M))</f>
        <v>1.6128766998838151E-4</v>
      </c>
      <c r="BD256" s="320">
        <f>_xll.qlIndexFixing($BE$1,AZ256,TRUE,_xll.ohTrigger(Trigger,Trigger3M))</f>
        <v>1.4087421045172948E-4</v>
      </c>
    </row>
    <row r="257" spans="51:56" ht="11.25" customHeight="1" x14ac:dyDescent="0.25">
      <c r="AY257" s="157" t="s">
        <v>211</v>
      </c>
      <c r="AZ257" s="158">
        <f>_xll.qlInterestRateIndexFixingDate(Currency&amp;"ibor"&amp;Tenor,BA257,Trigger)</f>
        <v>42499</v>
      </c>
      <c r="BA257" s="158">
        <f>_xll.qlCalendarAdvance(Calendar,BA256,AY257,"f",,Trigger)</f>
        <v>42501</v>
      </c>
      <c r="BB257" s="158">
        <f>_xll.qlInterestRateIndexMaturity(Currency&amp;"ibor"&amp;Tenor,BA257,Trigger)</f>
        <v>42593</v>
      </c>
      <c r="BC257" s="320">
        <f>_xll.qlIndexFixing($AC$5,AZ257,TRUE,_xll.ohTrigger(Trigger,Trigger3M))</f>
        <v>1.6176611640825541E-4</v>
      </c>
      <c r="BD257" s="320">
        <f>_xll.qlIndexFixing($BE$1,AZ257,TRUE,_xll.ohTrigger(Trigger,Trigger3M))</f>
        <v>1.4281517902976591E-4</v>
      </c>
    </row>
    <row r="258" spans="51:56" ht="11.25" customHeight="1" x14ac:dyDescent="0.25">
      <c r="AY258" s="157" t="s">
        <v>211</v>
      </c>
      <c r="AZ258" s="158">
        <f>_xll.qlInterestRateIndexFixingDate(Currency&amp;"ibor"&amp;Tenor,BA258,Trigger)</f>
        <v>42500</v>
      </c>
      <c r="BA258" s="158">
        <f>_xll.qlCalendarAdvance(Calendar,BA257,AY258,"f",,Trigger)</f>
        <v>42502</v>
      </c>
      <c r="BB258" s="158">
        <f>_xll.qlInterestRateIndexMaturity(Currency&amp;"ibor"&amp;Tenor,BA258,Trigger)</f>
        <v>42594</v>
      </c>
      <c r="BC258" s="320">
        <f>_xll.qlIndexFixing($AC$5,AZ258,TRUE,_xll.ohTrigger(Trigger,Trigger3M))</f>
        <v>1.6224295689535126E-4</v>
      </c>
      <c r="BD258" s="320">
        <f>_xll.qlIndexFixing($BE$1,AZ258,TRUE,_xll.ohTrigger(Trigger,Trigger3M))</f>
        <v>1.4477947119781817E-4</v>
      </c>
    </row>
    <row r="259" spans="51:56" ht="11.25" customHeight="1" x14ac:dyDescent="0.25">
      <c r="AY259" s="157" t="s">
        <v>211</v>
      </c>
      <c r="AZ259" s="158">
        <f>_xll.qlInterestRateIndexFixingDate(Currency&amp;"ibor"&amp;Tenor,BA259,Trigger)</f>
        <v>42501</v>
      </c>
      <c r="BA259" s="158">
        <f>_xll.qlCalendarAdvance(Calendar,BA258,AY259,"f",,Trigger)</f>
        <v>42503</v>
      </c>
      <c r="BB259" s="158">
        <f>_xll.qlInterestRateIndexMaturity(Currency&amp;"ibor"&amp;Tenor,BA259,Trigger)</f>
        <v>42597</v>
      </c>
      <c r="BC259" s="320">
        <f>_xll.qlIndexFixing($AC$5,AZ259,TRUE,_xll.ohTrigger(Trigger,Trigger3M))</f>
        <v>1.6324690782144435E-4</v>
      </c>
      <c r="BD259" s="320">
        <f>_xll.qlIndexFixing($BE$1,AZ259,TRUE,_xll.ohTrigger(Trigger,Trigger3M))</f>
        <v>1.4912429423733474E-4</v>
      </c>
    </row>
    <row r="260" spans="51:56" ht="11.25" customHeight="1" x14ac:dyDescent="0.25">
      <c r="AY260" s="157" t="s">
        <v>211</v>
      </c>
      <c r="AZ260" s="158">
        <f>_xll.qlInterestRateIndexFixingDate(Currency&amp;"ibor"&amp;Tenor,BA260,Trigger)</f>
        <v>42502</v>
      </c>
      <c r="BA260" s="158">
        <f>_xll.qlCalendarAdvance(Calendar,BA259,AY260,"f",,Trigger)</f>
        <v>42506</v>
      </c>
      <c r="BB260" s="158">
        <f>_xll.qlInterestRateIndexMaturity(Currency&amp;"ibor"&amp;Tenor,BA260,Trigger)</f>
        <v>42598</v>
      </c>
      <c r="BC260" s="320">
        <f>_xll.qlIndexFixing($AC$5,AZ260,TRUE,_xll.ohTrigger(Trigger,Trigger3M))</f>
        <v>1.6413425951682285E-4</v>
      </c>
      <c r="BD260" s="320">
        <f>_xll.qlIndexFixing($BE$1,AZ260,TRUE,_xll.ohTrigger(Trigger,Trigger3M))</f>
        <v>1.528689843840904E-4</v>
      </c>
    </row>
    <row r="261" spans="51:56" ht="11.25" customHeight="1" x14ac:dyDescent="0.25">
      <c r="AY261" s="157" t="s">
        <v>211</v>
      </c>
      <c r="AZ261" s="158">
        <f>_xll.qlInterestRateIndexFixingDate(Currency&amp;"ibor"&amp;Tenor,BA261,Trigger)</f>
        <v>42503</v>
      </c>
      <c r="BA261" s="158">
        <f>_xll.qlCalendarAdvance(Calendar,BA260,AY261,"f",,Trigger)</f>
        <v>42507</v>
      </c>
      <c r="BB261" s="158">
        <f>_xll.qlInterestRateIndexMaturity(Currency&amp;"ibor"&amp;Tenor,BA261,Trigger)</f>
        <v>42599</v>
      </c>
      <c r="BC261" s="320">
        <f>_xll.qlIndexFixing($AC$5,AZ261,TRUE,_xll.ohTrigger(Trigger,Trigger3M))</f>
        <v>1.6460307033742177E-4</v>
      </c>
      <c r="BD261" s="320">
        <f>_xll.qlIndexFixing($BE$1,AZ261,TRUE,_xll.ohTrigger(Trigger,Trigger3M))</f>
        <v>1.5494920558199672E-4</v>
      </c>
    </row>
    <row r="262" spans="51:56" ht="11.25" customHeight="1" x14ac:dyDescent="0.25">
      <c r="AY262" s="157" t="s">
        <v>211</v>
      </c>
      <c r="AZ262" s="158">
        <f>_xll.qlInterestRateIndexFixingDate(Currency&amp;"ibor"&amp;Tenor,BA262,Trigger)</f>
        <v>42506</v>
      </c>
      <c r="BA262" s="158">
        <f>_xll.qlCalendarAdvance(Calendar,BA261,AY262,"f",,Trigger)</f>
        <v>42508</v>
      </c>
      <c r="BB262" s="158">
        <f>_xll.qlInterestRateIndexMaturity(Currency&amp;"ibor"&amp;Tenor,BA262,Trigger)</f>
        <v>42600</v>
      </c>
      <c r="BC262" s="320">
        <f>_xll.qlIndexFixing($AC$5,AZ262,TRUE,_xll.ohTrigger(Trigger,Trigger3M))</f>
        <v>1.6507027522263601E-4</v>
      </c>
      <c r="BD262" s="320">
        <f>_xll.qlIndexFixing($BE$1,AZ262,TRUE,_xll.ohTrigger(Trigger,Trigger3M))</f>
        <v>1.5705245849817473E-4</v>
      </c>
    </row>
    <row r="263" spans="51:56" ht="11.25" customHeight="1" x14ac:dyDescent="0.25">
      <c r="AY263" s="157" t="s">
        <v>211</v>
      </c>
      <c r="AZ263" s="158">
        <f>_xll.qlInterestRateIndexFixingDate(Currency&amp;"ibor"&amp;Tenor,BA263,Trigger)</f>
        <v>42507</v>
      </c>
      <c r="BA263" s="158">
        <f>_xll.qlCalendarAdvance(Calendar,BA262,AY263,"f",,Trigger)</f>
        <v>42509</v>
      </c>
      <c r="BB263" s="158">
        <f>_xll.qlInterestRateIndexMaturity(Currency&amp;"ibor"&amp;Tenor,BA263,Trigger)</f>
        <v>42601</v>
      </c>
      <c r="BC263" s="320">
        <f>_xll.qlIndexFixing($AC$5,AZ263,TRUE,_xll.ohTrigger(Trigger,Trigger3M))</f>
        <v>1.6553587417072782E-4</v>
      </c>
      <c r="BD263" s="320">
        <f>_xll.qlIndexFixing($BE$1,AZ263,TRUE,_xll.ohTrigger(Trigger,Trigger3M))</f>
        <v>1.5917868633892428E-4</v>
      </c>
    </row>
    <row r="264" spans="51:56" ht="11.25" customHeight="1" x14ac:dyDescent="0.25">
      <c r="AY264" s="157" t="s">
        <v>211</v>
      </c>
      <c r="AZ264" s="158">
        <f>_xll.qlInterestRateIndexFixingDate(Currency&amp;"ibor"&amp;Tenor,BA264,Trigger)</f>
        <v>42508</v>
      </c>
      <c r="BA264" s="158">
        <f>_xll.qlCalendarAdvance(Calendar,BA263,AY264,"f",,Trigger)</f>
        <v>42510</v>
      </c>
      <c r="BB264" s="158">
        <f>_xll.qlInterestRateIndexMaturity(Currency&amp;"ibor"&amp;Tenor,BA264,Trigger)</f>
        <v>42604</v>
      </c>
      <c r="BC264" s="320">
        <f>_xll.qlIndexFixing($AC$5,AZ264,TRUE,_xll.ohTrigger(Trigger,Trigger3M))</f>
        <v>1.6656924939351114E-4</v>
      </c>
      <c r="BD264" s="320">
        <f>_xll.qlIndexFixing($BE$1,AZ264,TRUE,_xll.ohTrigger(Trigger,Trigger3M))</f>
        <v>1.6383095432281891E-4</v>
      </c>
    </row>
    <row r="265" spans="51:56" ht="11.25" customHeight="1" x14ac:dyDescent="0.25">
      <c r="AY265" s="157" t="s">
        <v>211</v>
      </c>
      <c r="AZ265" s="158">
        <f>_xll.qlInterestRateIndexFixingDate(Currency&amp;"ibor"&amp;Tenor,BA265,Trigger)</f>
        <v>42509</v>
      </c>
      <c r="BA265" s="158">
        <f>_xll.qlCalendarAdvance(Calendar,BA264,AY265,"f",,Trigger)</f>
        <v>42513</v>
      </c>
      <c r="BB265" s="158">
        <f>_xll.qlInterestRateIndexMaturity(Currency&amp;"ibor"&amp;Tenor,BA265,Trigger)</f>
        <v>42605</v>
      </c>
      <c r="BC265" s="320">
        <f>_xll.qlIndexFixing($AC$5,AZ265,TRUE,_xll.ohTrigger(Trigger,Trigger3M))</f>
        <v>1.673822105970842E-4</v>
      </c>
      <c r="BD265" s="320">
        <f>_xll.qlIndexFixing($BE$1,AZ265,TRUE,_xll.ohTrigger(Trigger,Trigger3M))</f>
        <v>1.6791212947803413E-4</v>
      </c>
    </row>
    <row r="266" spans="51:56" ht="11.25" customHeight="1" x14ac:dyDescent="0.25">
      <c r="AY266" s="157" t="s">
        <v>211</v>
      </c>
      <c r="AZ266" s="158">
        <f>_xll.qlInterestRateIndexFixingDate(Currency&amp;"ibor"&amp;Tenor,BA266,Trigger)</f>
        <v>42510</v>
      </c>
      <c r="BA266" s="158">
        <f>_xll.qlCalendarAdvance(Calendar,BA265,AY266,"f",,Trigger)</f>
        <v>42514</v>
      </c>
      <c r="BB266" s="158">
        <f>_xll.qlInterestRateIndexMaturity(Currency&amp;"ibor"&amp;Tenor,BA266,Trigger)</f>
        <v>42606</v>
      </c>
      <c r="BC266" s="320">
        <f>_xll.qlIndexFixing($AC$5,AZ266,TRUE,_xll.ohTrigger(Trigger,Trigger3M))</f>
        <v>1.6783977985869509E-4</v>
      </c>
      <c r="BD266" s="320">
        <f>_xll.qlIndexFixing($BE$1,AZ266,TRUE,_xll.ohTrigger(Trigger,Trigger3M))</f>
        <v>1.7015229847181803E-4</v>
      </c>
    </row>
    <row r="267" spans="51:56" ht="11.25" customHeight="1" x14ac:dyDescent="0.25">
      <c r="AY267" s="157" t="s">
        <v>211</v>
      </c>
      <c r="AZ267" s="158">
        <f>_xll.qlInterestRateIndexFixingDate(Currency&amp;"ibor"&amp;Tenor,BA267,Trigger)</f>
        <v>42513</v>
      </c>
      <c r="BA267" s="158">
        <f>_xll.qlCalendarAdvance(Calendar,BA266,AY267,"f",,Trigger)</f>
        <v>42515</v>
      </c>
      <c r="BB267" s="158">
        <f>_xll.qlInterestRateIndexMaturity(Currency&amp;"ibor"&amp;Tenor,BA267,Trigger)</f>
        <v>42607</v>
      </c>
      <c r="BC267" s="320">
        <f>_xll.qlIndexFixing($AC$5,AZ267,TRUE,_xll.ohTrigger(Trigger,Trigger3M))</f>
        <v>1.6829574318057695E-4</v>
      </c>
      <c r="BD267" s="320">
        <f>_xll.qlIndexFixing($BE$1,AZ267,TRUE,_xll.ohTrigger(Trigger,Trigger3M))</f>
        <v>1.7241505270189182E-4</v>
      </c>
    </row>
    <row r="268" spans="51:56" ht="11.25" customHeight="1" x14ac:dyDescent="0.25">
      <c r="AY268" s="157" t="s">
        <v>211</v>
      </c>
      <c r="AZ268" s="158">
        <f>_xll.qlInterestRateIndexFixingDate(Currency&amp;"ibor"&amp;Tenor,BA268,Trigger)</f>
        <v>42514</v>
      </c>
      <c r="BA268" s="158">
        <f>_xll.qlCalendarAdvance(Calendar,BA267,AY268,"f",,Trigger)</f>
        <v>42516</v>
      </c>
      <c r="BB268" s="158">
        <f>_xll.qlInterestRateIndexMaturity(Currency&amp;"ibor"&amp;Tenor,BA268,Trigger)</f>
        <v>42608</v>
      </c>
      <c r="BC268" s="320">
        <f>_xll.qlIndexFixing($AC$5,AZ268,TRUE,_xll.ohTrigger(Trigger,Trigger3M))</f>
        <v>1.6875010056359864E-4</v>
      </c>
      <c r="BD268" s="320">
        <f>_xll.qlIndexFixing($BE$1,AZ268,TRUE,_xll.ohTrigger(Trigger,Trigger3M))</f>
        <v>1.7470031907020612E-4</v>
      </c>
    </row>
    <row r="269" spans="51:56" ht="11.25" customHeight="1" x14ac:dyDescent="0.25">
      <c r="AY269" s="157" t="s">
        <v>211</v>
      </c>
      <c r="AZ269" s="158">
        <f>_xll.qlInterestRateIndexFixingDate(Currency&amp;"ibor"&amp;Tenor,BA269,Trigger)</f>
        <v>42515</v>
      </c>
      <c r="BA269" s="158">
        <f>_xll.qlCalendarAdvance(Calendar,BA268,AY269,"f",,Trigger)</f>
        <v>42517</v>
      </c>
      <c r="BB269" s="158">
        <f>_xll.qlInterestRateIndexMaturity(Currency&amp;"ibor"&amp;Tenor,BA269,Trigger)</f>
        <v>42611</v>
      </c>
      <c r="BC269" s="320">
        <f>_xll.qlIndexFixing($AC$5,AZ269,TRUE,_xll.ohTrigger(Trigger,Trigger3M))</f>
        <v>1.6981457443115139E-4</v>
      </c>
      <c r="BD269" s="320">
        <f>_xll.qlIndexFixing($BE$1,AZ269,TRUE,_xll.ohTrigger(Trigger,Trigger3M))</f>
        <v>1.7965661269297404E-4</v>
      </c>
    </row>
    <row r="270" spans="51:56" ht="11.25" customHeight="1" x14ac:dyDescent="0.25">
      <c r="AY270" s="157" t="s">
        <v>211</v>
      </c>
      <c r="AZ270" s="158">
        <f>_xll.qlInterestRateIndexFixingDate(Currency&amp;"ibor"&amp;Tenor,BA270,Trigger)</f>
        <v>42516</v>
      </c>
      <c r="BA270" s="158">
        <f>_xll.qlCalendarAdvance(Calendar,BA269,AY270,"f",,Trigger)</f>
        <v>42520</v>
      </c>
      <c r="BB270" s="158">
        <f>_xll.qlInterestRateIndexMaturity(Currency&amp;"ibor"&amp;Tenor,BA270,Trigger)</f>
        <v>42612</v>
      </c>
      <c r="BC270" s="320">
        <f>_xll.qlIndexFixing($AC$5,AZ270,TRUE,_xll.ohTrigger(Trigger,Trigger3M))</f>
        <v>1.7055147068275553E-4</v>
      </c>
      <c r="BD270" s="320">
        <f>_xll.qlIndexFixing($BE$1,AZ270,TRUE,_xll.ohTrigger(Trigger,Trigger3M))</f>
        <v>1.8406496243531572E-4</v>
      </c>
    </row>
    <row r="271" spans="51:56" ht="11.25" customHeight="1" x14ac:dyDescent="0.25">
      <c r="AY271" s="157" t="s">
        <v>211</v>
      </c>
      <c r="AZ271" s="158">
        <f>_xll.qlInterestRateIndexFixingDate(Currency&amp;"ibor"&amp;Tenor,BA271,Trigger)</f>
        <v>42517</v>
      </c>
      <c r="BA271" s="158">
        <f>_xll.qlCalendarAdvance(Calendar,BA270,AY271,"f",,Trigger)</f>
        <v>42521</v>
      </c>
      <c r="BB271" s="158">
        <f>_xll.qlInterestRateIndexMaturity(Currency&amp;"ibor"&amp;Tenor,BA271,Trigger)</f>
        <v>42613</v>
      </c>
      <c r="BC271" s="320">
        <f>_xll.qlIndexFixing($AC$5,AZ271,TRUE,_xll.ohTrigger(Trigger,Trigger3M))</f>
        <v>1.7099779835757454E-4</v>
      </c>
      <c r="BD271" s="320">
        <f>_xll.qlIndexFixing($BE$1,AZ271,TRUE,_xll.ohTrigger(Trigger,Trigger3M))</f>
        <v>1.8646161149713322E-4</v>
      </c>
    </row>
    <row r="272" spans="51:56" ht="11.25" customHeight="1" x14ac:dyDescent="0.25">
      <c r="AY272" s="157" t="s">
        <v>211</v>
      </c>
      <c r="AZ272" s="158">
        <f>_xll.qlInterestRateIndexFixingDate(Currency&amp;"ibor"&amp;Tenor,BA272,Trigger)</f>
        <v>42520</v>
      </c>
      <c r="BA272" s="158">
        <f>_xll.qlCalendarAdvance(Calendar,BA271,AY272,"f",,Trigger)</f>
        <v>42522</v>
      </c>
      <c r="BB272" s="158">
        <f>_xll.qlInterestRateIndexMaturity(Currency&amp;"ibor"&amp;Tenor,BA272,Trigger)</f>
        <v>42614</v>
      </c>
      <c r="BC272" s="320">
        <f>_xll.qlIndexFixing($AC$5,AZ272,TRUE,_xll.ohTrigger(Trigger,Trigger3M))</f>
        <v>1.7144252009005791E-4</v>
      </c>
      <c r="BD272" s="320">
        <f>_xll.qlIndexFixing($BE$1,AZ272,TRUE,_xll.ohTrigger(Trigger,Trigger3M))</f>
        <v>1.8888028519671647E-4</v>
      </c>
    </row>
    <row r="273" spans="51:56" ht="11.25" customHeight="1" x14ac:dyDescent="0.25">
      <c r="AY273" s="157" t="s">
        <v>211</v>
      </c>
      <c r="AZ273" s="158">
        <f>_xll.qlInterestRateIndexFixingDate(Currency&amp;"ibor"&amp;Tenor,BA273,Trigger)</f>
        <v>42521</v>
      </c>
      <c r="BA273" s="158">
        <f>_xll.qlCalendarAdvance(Calendar,BA272,AY273,"f",,Trigger)</f>
        <v>42523</v>
      </c>
      <c r="BB273" s="158">
        <f>_xll.qlInterestRateIndexMaturity(Currency&amp;"ibor"&amp;Tenor,BA273,Trigger)</f>
        <v>42615</v>
      </c>
      <c r="BC273" s="320">
        <f>_xll.qlIndexFixing($AC$5,AZ273,TRUE,_xll.ohTrigger(Trigger,Trigger3M))</f>
        <v>1.7188563587759901E-4</v>
      </c>
      <c r="BD273" s="320">
        <f>_xll.qlIndexFixing($BE$1,AZ273,TRUE,_xll.ohTrigger(Trigger,Trigger3M))</f>
        <v>1.9132089413079805E-4</v>
      </c>
    </row>
    <row r="274" spans="51:56" ht="11.25" customHeight="1" x14ac:dyDescent="0.25">
      <c r="AY274" s="157" t="s">
        <v>211</v>
      </c>
      <c r="AZ274" s="158">
        <f>_xll.qlInterestRateIndexFixingDate(Currency&amp;"ibor"&amp;Tenor,BA274,Trigger)</f>
        <v>42522</v>
      </c>
      <c r="BA274" s="158">
        <f>_xll.qlCalendarAdvance(Calendar,BA273,AY274,"f",,Trigger)</f>
        <v>42524</v>
      </c>
      <c r="BB274" s="158">
        <f>_xll.qlInterestRateIndexMaturity(Currency&amp;"ibor"&amp;Tenor,BA274,Trigger)</f>
        <v>42618</v>
      </c>
      <c r="BC274" s="320">
        <f>_xll.qlIndexFixing($AC$5,AZ274,TRUE,_xll.ohTrigger(Trigger,Trigger3M))</f>
        <v>1.7298288274132802E-4</v>
      </c>
      <c r="BD274" s="320">
        <f>_xll.qlIndexFixing($BE$1,AZ274,TRUE,_xll.ohTrigger(Trigger,Trigger3M))</f>
        <v>1.9657829173564672E-4</v>
      </c>
    </row>
    <row r="275" spans="51:56" ht="11.25" customHeight="1" x14ac:dyDescent="0.25">
      <c r="AY275" s="157" t="s">
        <v>211</v>
      </c>
      <c r="AZ275" s="158">
        <f>_xll.qlInterestRateIndexFixingDate(Currency&amp;"ibor"&amp;Tenor,BA275,Trigger)</f>
        <v>42523</v>
      </c>
      <c r="BA275" s="158">
        <f>_xll.qlCalendarAdvance(Calendar,BA274,AY275,"f",,Trigger)</f>
        <v>42527</v>
      </c>
      <c r="BB275" s="158">
        <f>_xll.qlInterestRateIndexMaturity(Currency&amp;"ibor"&amp;Tenor,BA275,Trigger)</f>
        <v>42619</v>
      </c>
      <c r="BC275" s="320">
        <f>_xll.qlIndexFixing($AC$5,AZ275,TRUE,_xll.ohTrigger(Trigger,Trigger3M))</f>
        <v>1.7364203958181653E-4</v>
      </c>
      <c r="BD275" s="320">
        <f>_xll.qlIndexFixing($BE$1,AZ275,TRUE,_xll.ohTrigger(Trigger,Trigger3M))</f>
        <v>2.0130081266324436E-4</v>
      </c>
    </row>
    <row r="276" spans="51:56" ht="11.25" customHeight="1" x14ac:dyDescent="0.25">
      <c r="AY276" s="157" t="s">
        <v>211</v>
      </c>
      <c r="AZ276" s="158">
        <f>_xll.qlInterestRateIndexFixingDate(Currency&amp;"ibor"&amp;Tenor,BA276,Trigger)</f>
        <v>42524</v>
      </c>
      <c r="BA276" s="158">
        <f>_xll.qlCalendarAdvance(Calendar,BA275,AY276,"f",,Trigger)</f>
        <v>42528</v>
      </c>
      <c r="BB276" s="158">
        <f>_xll.qlInterestRateIndexMaturity(Currency&amp;"ibor"&amp;Tenor,BA276,Trigger)</f>
        <v>42620</v>
      </c>
      <c r="BC276" s="320">
        <f>_xll.qlIndexFixing($AC$5,AZ276,TRUE,_xll.ohTrigger(Trigger,Trigger3M))</f>
        <v>1.7407712564290867E-4</v>
      </c>
      <c r="BD276" s="320">
        <f>_xll.qlIndexFixing($BE$1,AZ276,TRUE,_xll.ohTrigger(Trigger,Trigger3M))</f>
        <v>2.0384967522860242E-4</v>
      </c>
    </row>
    <row r="277" spans="51:56" ht="11.25" customHeight="1" x14ac:dyDescent="0.25">
      <c r="AY277" s="157" t="s">
        <v>211</v>
      </c>
      <c r="AZ277" s="158">
        <f>_xll.qlInterestRateIndexFixingDate(Currency&amp;"ibor"&amp;Tenor,BA277,Trigger)</f>
        <v>42527</v>
      </c>
      <c r="BA277" s="158">
        <f>_xll.qlCalendarAdvance(Calendar,BA276,AY277,"f",,Trigger)</f>
        <v>42529</v>
      </c>
      <c r="BB277" s="158">
        <f>_xll.qlInterestRateIndexMaturity(Currency&amp;"ibor"&amp;Tenor,BA277,Trigger)</f>
        <v>42621</v>
      </c>
      <c r="BC277" s="320">
        <f>_xll.qlIndexFixing($AC$5,AZ277,TRUE,_xll.ohTrigger(Trigger,Trigger3M))</f>
        <v>1.7451060575732083E-4</v>
      </c>
      <c r="BD277" s="320">
        <f>_xll.qlIndexFixing($BE$1,AZ277,TRUE,_xll.ohTrigger(Trigger,Trigger3M))</f>
        <v>2.0641988770623337E-4</v>
      </c>
    </row>
    <row r="278" spans="51:56" ht="11.25" customHeight="1" x14ac:dyDescent="0.25">
      <c r="AY278" s="157" t="s">
        <v>211</v>
      </c>
      <c r="AZ278" s="158">
        <f>_xll.qlInterestRateIndexFixingDate(Currency&amp;"ibor"&amp;Tenor,BA278,Trigger)</f>
        <v>42528</v>
      </c>
      <c r="BA278" s="158">
        <f>_xll.qlCalendarAdvance(Calendar,BA277,AY278,"f",,Trigger)</f>
        <v>42530</v>
      </c>
      <c r="BB278" s="158">
        <f>_xll.qlInterestRateIndexMaturity(Currency&amp;"ibor"&amp;Tenor,BA278,Trigger)</f>
        <v>42622</v>
      </c>
      <c r="BC278" s="320">
        <f>_xll.qlIndexFixing($AC$5,AZ278,TRUE,_xll.ohTrigger(Trigger,Trigger3M))</f>
        <v>1.7494247992505299E-4</v>
      </c>
      <c r="BD278" s="320">
        <f>_xll.qlIndexFixing($BE$1,AZ278,TRUE,_xll.ohTrigger(Trigger,Trigger3M))</f>
        <v>2.0901134439460273E-4</v>
      </c>
    </row>
    <row r="279" spans="51:56" ht="11.25" customHeight="1" x14ac:dyDescent="0.25">
      <c r="AY279" s="157" t="s">
        <v>211</v>
      </c>
      <c r="AZ279" s="158">
        <f>_xll.qlInterestRateIndexFixingDate(Currency&amp;"ibor"&amp;Tenor,BA279,Trigger)</f>
        <v>42529</v>
      </c>
      <c r="BA279" s="158">
        <f>_xll.qlCalendarAdvance(Calendar,BA278,AY279,"f",,Trigger)</f>
        <v>42531</v>
      </c>
      <c r="BB279" s="158">
        <f>_xll.qlInterestRateIndexMaturity(Currency&amp;"ibor"&amp;Tenor,BA279,Trigger)</f>
        <v>42625</v>
      </c>
      <c r="BC279" s="320">
        <f>_xll.qlIndexFixing($AC$5,AZ279,TRUE,_xll.ohTrigger(Trigger,Trigger3M))</f>
        <v>1.760741741301536E-4</v>
      </c>
      <c r="BD279" s="320">
        <f>_xll.qlIndexFixing($BE$1,AZ279,TRUE,_xll.ohTrigger(Trigger,Trigger3M))</f>
        <v>2.1456754096206356E-4</v>
      </c>
    </row>
    <row r="280" spans="51:56" ht="11.25" customHeight="1" x14ac:dyDescent="0.25">
      <c r="AY280" s="157" t="s">
        <v>211</v>
      </c>
      <c r="AZ280" s="158">
        <f>_xll.qlInterestRateIndexFixingDate(Currency&amp;"ibor"&amp;Tenor,BA280,Trigger)</f>
        <v>42530</v>
      </c>
      <c r="BA280" s="158">
        <f>_xll.qlCalendarAdvance(Calendar,BA279,AY280,"f",,Trigger)</f>
        <v>42534</v>
      </c>
      <c r="BB280" s="158">
        <f>_xll.qlInterestRateIndexMaturity(Currency&amp;"ibor"&amp;Tenor,BA280,Trigger)</f>
        <v>42626</v>
      </c>
      <c r="BC280" s="320">
        <f>_xll.qlIndexFixing($AC$5,AZ280,TRUE,_xll.ohTrigger(Trigger,Trigger3M))</f>
        <v>1.7665391710746007E-4</v>
      </c>
      <c r="BD280" s="320">
        <f>_xll.qlIndexFixing($BE$1,AZ280,TRUE,_xll.ohTrigger(Trigger,Trigger3M))</f>
        <v>2.1958741760223958E-4</v>
      </c>
    </row>
    <row r="281" spans="51:56" ht="11.25" customHeight="1" x14ac:dyDescent="0.25">
      <c r="AY281" s="157" t="s">
        <v>211</v>
      </c>
      <c r="AZ281" s="158">
        <f>_xll.qlInterestRateIndexFixingDate(Currency&amp;"ibor"&amp;Tenor,BA281,Trigger)</f>
        <v>42531</v>
      </c>
      <c r="BA281" s="158">
        <f>_xll.qlCalendarAdvance(Calendar,BA280,AY281,"f",,Trigger)</f>
        <v>42535</v>
      </c>
      <c r="BB281" s="158">
        <f>_xll.qlInterestRateIndexMaturity(Currency&amp;"ibor"&amp;Tenor,BA281,Trigger)</f>
        <v>42627</v>
      </c>
      <c r="BC281" s="320">
        <f>_xll.qlIndexFixing($AC$5,AZ281,TRUE,_xll.ohTrigger(Trigger,Trigger3M))</f>
        <v>1.7707776152875928E-4</v>
      </c>
      <c r="BD281" s="320">
        <f>_xll.qlIndexFixing($BE$1,AZ281,TRUE,_xll.ohTrigger(Trigger,Trigger3M))</f>
        <v>2.2228342823089707E-4</v>
      </c>
    </row>
    <row r="282" spans="51:56" ht="11.25" customHeight="1" x14ac:dyDescent="0.25">
      <c r="AY282" s="157" t="s">
        <v>211</v>
      </c>
      <c r="AZ282" s="158">
        <f>_xll.qlInterestRateIndexFixingDate(Currency&amp;"ibor"&amp;Tenor,BA282,Trigger)</f>
        <v>42534</v>
      </c>
      <c r="BA282" s="158">
        <f>_xll.qlCalendarAdvance(Calendar,BA281,AY282,"f",,Trigger)</f>
        <v>42536</v>
      </c>
      <c r="BB282" s="158">
        <f>_xll.qlInterestRateIndexMaturity(Currency&amp;"ibor"&amp;Tenor,BA282,Trigger)</f>
        <v>42628</v>
      </c>
      <c r="BC282" s="320">
        <f>_xll.qlIndexFixing($AC$5,AZ282,TRUE,_xll.ohTrigger(Trigger,Trigger3M))</f>
        <v>1.7750000000077185E-4</v>
      </c>
      <c r="BD282" s="320">
        <f>_xll.qlIndexFixing($BE$1,AZ282,TRUE,_xll.ohTrigger(Trigger,Trigger3M))</f>
        <v>2.2499999992544789E-4</v>
      </c>
    </row>
    <row r="283" spans="51:56" ht="11.25" customHeight="1" x14ac:dyDescent="0.25">
      <c r="AY283" s="157" t="s">
        <v>211</v>
      </c>
      <c r="AZ283" s="158">
        <f>_xll.qlInterestRateIndexFixingDate(Currency&amp;"ibor"&amp;Tenor,BA283,Trigger)</f>
        <v>42535</v>
      </c>
      <c r="BA283" s="158">
        <f>_xll.qlCalendarAdvance(Calendar,BA282,AY283,"f",,Trigger)</f>
        <v>42537</v>
      </c>
      <c r="BB283" s="158">
        <f>_xll.qlInterestRateIndexMaturity(Currency&amp;"ibor"&amp;Tenor,BA283,Trigger)</f>
        <v>42629</v>
      </c>
      <c r="BC283" s="320">
        <f>_xll.qlIndexFixing($AC$5,AZ283,TRUE,_xll.ohTrigger(Trigger,Trigger3M))</f>
        <v>1.79050802522823E-4</v>
      </c>
      <c r="BD283" s="320">
        <f>_xll.qlIndexFixing($BE$1,AZ283,TRUE,_xll.ohTrigger(Trigger,Trigger3M))</f>
        <v>2.2773693977585631E-4</v>
      </c>
    </row>
    <row r="284" spans="51:56" ht="11.25" customHeight="1" x14ac:dyDescent="0.25">
      <c r="AY284" s="157" t="s">
        <v>211</v>
      </c>
      <c r="AZ284" s="158">
        <f>_xll.qlInterestRateIndexFixingDate(Currency&amp;"ibor"&amp;Tenor,BA284,Trigger)</f>
        <v>42536</v>
      </c>
      <c r="BA284" s="158">
        <f>_xll.qlCalendarAdvance(Calendar,BA283,AY284,"f",,Trigger)</f>
        <v>42538</v>
      </c>
      <c r="BB284" s="158">
        <f>_xll.qlInterestRateIndexMaturity(Currency&amp;"ibor"&amp;Tenor,BA284,Trigger)</f>
        <v>42632</v>
      </c>
      <c r="BC284" s="320">
        <f>_xll.qlIndexFixing($AC$5,AZ284,TRUE,_xll.ohTrigger(Trigger,Trigger3M))</f>
        <v>1.8385581327512327E-4</v>
      </c>
      <c r="BD284" s="320">
        <f>_xll.qlIndexFixing($BE$1,AZ284,TRUE,_xll.ohTrigger(Trigger,Trigger3M))</f>
        <v>2.3358600672005551E-4</v>
      </c>
    </row>
    <row r="285" spans="51:56" ht="11.25" customHeight="1" x14ac:dyDescent="0.25">
      <c r="AY285" s="157" t="s">
        <v>211</v>
      </c>
      <c r="AZ285" s="158">
        <f>_xll.qlInterestRateIndexFixingDate(Currency&amp;"ibor"&amp;Tenor,BA285,Trigger)</f>
        <v>42537</v>
      </c>
      <c r="BA285" s="158">
        <f>_xll.qlCalendarAdvance(Calendar,BA284,AY285,"f",,Trigger)</f>
        <v>42541</v>
      </c>
      <c r="BB285" s="158">
        <f>_xll.qlInterestRateIndexMaturity(Currency&amp;"ibor"&amp;Tenor,BA285,Trigger)</f>
        <v>42633</v>
      </c>
      <c r="BC285" s="320">
        <f>_xll.qlIndexFixing($AC$5,AZ285,TRUE,_xll.ohTrigger(Trigger,Trigger3M))</f>
        <v>1.8658466751468293E-4</v>
      </c>
      <c r="BD285" s="320">
        <f>_xll.qlIndexFixing($BE$1,AZ285,TRUE,_xll.ohTrigger(Trigger,Trigger3M))</f>
        <v>2.3888049116880541E-4</v>
      </c>
    </row>
    <row r="286" spans="51:56" ht="11.25" customHeight="1" x14ac:dyDescent="0.25">
      <c r="AY286" s="157" t="s">
        <v>211</v>
      </c>
      <c r="AZ286" s="158">
        <f>_xll.qlInterestRateIndexFixingDate(Currency&amp;"ibor"&amp;Tenor,BA286,Trigger)</f>
        <v>42538</v>
      </c>
      <c r="BA286" s="158">
        <f>_xll.qlCalendarAdvance(Calendar,BA285,AY286,"f",,Trigger)</f>
        <v>42542</v>
      </c>
      <c r="BB286" s="158">
        <f>_xll.qlInterestRateIndexMaturity(Currency&amp;"ibor"&amp;Tenor,BA286,Trigger)</f>
        <v>42634</v>
      </c>
      <c r="BC286" s="320">
        <f>_xll.qlIndexFixing($AC$5,AZ286,TRUE,_xll.ohTrigger(Trigger,Trigger3M))</f>
        <v>1.8847959822876351E-4</v>
      </c>
      <c r="BD286" s="320">
        <f>_xll.qlIndexFixing($BE$1,AZ286,TRUE,_xll.ohTrigger(Trigger,Trigger3M))</f>
        <v>2.4171364796406013E-4</v>
      </c>
    </row>
    <row r="287" spans="51:56" ht="11.25" customHeight="1" x14ac:dyDescent="0.25">
      <c r="AY287" s="157" t="s">
        <v>211</v>
      </c>
      <c r="AZ287" s="158">
        <f>_xll.qlInterestRateIndexFixingDate(Currency&amp;"ibor"&amp;Tenor,BA287,Trigger)</f>
        <v>42541</v>
      </c>
      <c r="BA287" s="158">
        <f>_xll.qlCalendarAdvance(Calendar,BA286,AY287,"f",,Trigger)</f>
        <v>42543</v>
      </c>
      <c r="BB287" s="158">
        <f>_xll.qlInterestRateIndexMaturity(Currency&amp;"ibor"&amp;Tenor,BA287,Trigger)</f>
        <v>42635</v>
      </c>
      <c r="BC287" s="320">
        <f>_xll.qlIndexFixing($AC$5,AZ287,TRUE,_xll.ohTrigger(Trigger,Trigger3M))</f>
        <v>1.9037911474241022E-4</v>
      </c>
      <c r="BD287" s="320">
        <f>_xll.qlIndexFixing($BE$1,AZ287,TRUE,_xll.ohTrigger(Trigger,Trigger3M))</f>
        <v>2.4456504403809779E-4</v>
      </c>
    </row>
    <row r="288" spans="51:56" ht="11.25" customHeight="1" x14ac:dyDescent="0.25">
      <c r="AY288" s="157" t="s">
        <v>211</v>
      </c>
      <c r="AZ288" s="158">
        <f>_xll.qlInterestRateIndexFixingDate(Currency&amp;"ibor"&amp;Tenor,BA288,Trigger)</f>
        <v>42542</v>
      </c>
      <c r="BA288" s="158">
        <f>_xll.qlCalendarAdvance(Calendar,BA287,AY288,"f",,Trigger)</f>
        <v>42544</v>
      </c>
      <c r="BB288" s="158">
        <f>_xll.qlInterestRateIndexMaturity(Currency&amp;"ibor"&amp;Tenor,BA288,Trigger)</f>
        <v>42636</v>
      </c>
      <c r="BC288" s="320">
        <f>_xll.qlIndexFixing($AC$5,AZ288,TRUE,_xll.ohTrigger(Trigger,Trigger3M))</f>
        <v>1.9228321706257407E-4</v>
      </c>
      <c r="BD288" s="320">
        <f>_xll.qlIndexFixing($BE$1,AZ288,TRUE,_xll.ohTrigger(Trigger,Trigger3M))</f>
        <v>2.4743433917349895E-4</v>
      </c>
    </row>
    <row r="289" spans="51:56" ht="11.25" customHeight="1" x14ac:dyDescent="0.25">
      <c r="AY289" s="157" t="s">
        <v>211</v>
      </c>
      <c r="AZ289" s="158">
        <f>_xll.qlInterestRateIndexFixingDate(Currency&amp;"ibor"&amp;Tenor,BA289,Trigger)</f>
        <v>42543</v>
      </c>
      <c r="BA289" s="158">
        <f>_xll.qlCalendarAdvance(Calendar,BA288,AY289,"f",,Trigger)</f>
        <v>42545</v>
      </c>
      <c r="BB289" s="158">
        <f>_xll.qlInterestRateIndexMaturity(Currency&amp;"ibor"&amp;Tenor,BA289,Trigger)</f>
        <v>42639</v>
      </c>
      <c r="BC289" s="320">
        <f>_xll.qlIndexFixing($AC$5,AZ289,TRUE,_xll.ohTrigger(Trigger,Trigger3M))</f>
        <v>1.9701143668704219E-4</v>
      </c>
      <c r="BD289" s="320">
        <f>_xll.qlIndexFixing($BE$1,AZ289,TRUE,_xll.ohTrigger(Trigger,Trigger3M))</f>
        <v>2.5353313683707673E-4</v>
      </c>
    </row>
    <row r="290" spans="51:56" ht="11.25" customHeight="1" x14ac:dyDescent="0.25">
      <c r="AY290" s="157" t="s">
        <v>211</v>
      </c>
      <c r="AZ290" s="158">
        <f>_xll.qlInterestRateIndexFixingDate(Currency&amp;"ibor"&amp;Tenor,BA290,Trigger)</f>
        <v>42544</v>
      </c>
      <c r="BA290" s="158">
        <f>_xll.qlCalendarAdvance(Calendar,BA289,AY290,"f",,Trigger)</f>
        <v>42548</v>
      </c>
      <c r="BB290" s="158">
        <f>_xll.qlInterestRateIndexMaturity(Currency&amp;"ibor"&amp;Tenor,BA290,Trigger)</f>
        <v>42640</v>
      </c>
      <c r="BC290" s="320">
        <f>_xll.qlIndexFixing($AC$5,AZ290,TRUE,_xll.ohTrigger(Trigger,Trigger3M))</f>
        <v>1.9994548454046904E-4</v>
      </c>
      <c r="BD290" s="320">
        <f>_xll.qlIndexFixing($BE$1,AZ290,TRUE,_xll.ohTrigger(Trigger,Trigger3M))</f>
        <v>2.590835846808574E-4</v>
      </c>
    </row>
    <row r="291" spans="51:56" ht="11.25" customHeight="1" x14ac:dyDescent="0.25">
      <c r="AY291" s="157" t="s">
        <v>211</v>
      </c>
      <c r="AZ291" s="158">
        <f>_xll.qlInterestRateIndexFixingDate(Currency&amp;"ibor"&amp;Tenor,BA291,Trigger)</f>
        <v>42545</v>
      </c>
      <c r="BA291" s="158">
        <f>_xll.qlCalendarAdvance(Calendar,BA290,AY291,"f",,Trigger)</f>
        <v>42549</v>
      </c>
      <c r="BB291" s="158">
        <f>_xll.qlInterestRateIndexMaturity(Currency&amp;"ibor"&amp;Tenor,BA291,Trigger)</f>
        <v>42641</v>
      </c>
      <c r="BC291" s="320">
        <f>_xll.qlIndexFixing($AC$5,AZ291,TRUE,_xll.ohTrigger(Trigger,Trigger3M))</f>
        <v>2.0187251599313862E-4</v>
      </c>
      <c r="BD291" s="320">
        <f>_xll.qlIndexFixing($BE$1,AZ291,TRUE,_xll.ohTrigger(Trigger,Trigger3M))</f>
        <v>2.6203715055794774E-4</v>
      </c>
    </row>
    <row r="292" spans="51:56" ht="11.25" customHeight="1" x14ac:dyDescent="0.25">
      <c r="AY292" s="157" t="s">
        <v>211</v>
      </c>
      <c r="AZ292" s="158">
        <f>_xll.qlInterestRateIndexFixingDate(Currency&amp;"ibor"&amp;Tenor,BA292,Trigger)</f>
        <v>42548</v>
      </c>
      <c r="BA292" s="158">
        <f>_xll.qlCalendarAdvance(Calendar,BA291,AY292,"f",,Trigger)</f>
        <v>42550</v>
      </c>
      <c r="BB292" s="158">
        <f>_xll.qlInterestRateIndexMaturity(Currency&amp;"ibor"&amp;Tenor,BA292,Trigger)</f>
        <v>42642</v>
      </c>
      <c r="BC292" s="320">
        <f>_xll.qlIndexFixing($AC$5,AZ292,TRUE,_xll.ohTrigger(Trigger,Trigger3M))</f>
        <v>2.0380413329229336E-4</v>
      </c>
      <c r="BD292" s="320">
        <f>_xll.qlIndexFixing($BE$1,AZ292,TRUE,_xll.ohTrigger(Trigger,Trigger3M))</f>
        <v>2.6500650140575993E-4</v>
      </c>
    </row>
    <row r="293" spans="51:56" ht="11.25" customHeight="1" x14ac:dyDescent="0.25">
      <c r="AY293" s="157" t="s">
        <v>211</v>
      </c>
      <c r="AZ293" s="158">
        <f>_xll.qlInterestRateIndexFixingDate(Currency&amp;"ibor"&amp;Tenor,BA293,Trigger)</f>
        <v>42549</v>
      </c>
      <c r="BA293" s="158">
        <f>_xll.qlCalendarAdvance(Calendar,BA292,AY293,"f",,Trigger)</f>
        <v>42551</v>
      </c>
      <c r="BB293" s="158">
        <f>_xll.qlInterestRateIndexMaturity(Currency&amp;"ibor"&amp;Tenor,BA293,Trigger)</f>
        <v>42643</v>
      </c>
      <c r="BC293" s="320">
        <f>_xll.qlIndexFixing($AC$5,AZ293,TRUE,_xll.ohTrigger(Trigger,Trigger3M))</f>
        <v>2.0574033644575306E-4</v>
      </c>
      <c r="BD293" s="320">
        <f>_xll.qlIndexFixing($BE$1,AZ293,TRUE,_xll.ohTrigger(Trigger,Trigger3M))</f>
        <v>2.6799127274454318E-4</v>
      </c>
    </row>
    <row r="294" spans="51:56" ht="11.25" customHeight="1" x14ac:dyDescent="0.25">
      <c r="AY294" s="157" t="s">
        <v>211</v>
      </c>
      <c r="AZ294" s="158">
        <f>_xll.qlInterestRateIndexFixingDate(Currency&amp;"ibor"&amp;Tenor,BA294,Trigger)</f>
        <v>42550</v>
      </c>
      <c r="BA294" s="158">
        <f>_xll.qlCalendarAdvance(Calendar,BA293,AY294,"f",,Trigger)</f>
        <v>42552</v>
      </c>
      <c r="BB294" s="158">
        <f>_xll.qlInterestRateIndexMaturity(Currency&amp;"ibor"&amp;Tenor,BA294,Trigger)</f>
        <v>42646</v>
      </c>
      <c r="BC294" s="320">
        <f>_xll.qlIndexFixing($AC$5,AZ294,TRUE,_xll.ohTrigger(Trigger,Trigger3M))</f>
        <v>2.1038698590078629E-4</v>
      </c>
      <c r="BD294" s="320">
        <f>_xll.qlIndexFixing($BE$1,AZ294,TRUE,_xll.ohTrigger(Trigger,Trigger3M))</f>
        <v>2.7428813114326012E-4</v>
      </c>
    </row>
    <row r="295" spans="51:56" ht="11.25" customHeight="1" x14ac:dyDescent="0.25">
      <c r="AY295" s="157" t="s">
        <v>211</v>
      </c>
      <c r="AZ295" s="158">
        <f>_xll.qlInterestRateIndexFixingDate(Currency&amp;"ibor"&amp;Tenor,BA295,Trigger)</f>
        <v>42551</v>
      </c>
      <c r="BA295" s="158">
        <f>_xll.qlCalendarAdvance(Calendar,BA294,AY295,"f",,Trigger)</f>
        <v>42555</v>
      </c>
      <c r="BB295" s="158">
        <f>_xll.qlInterestRateIndexMaturity(Currency&amp;"ibor"&amp;Tenor,BA295,Trigger)</f>
        <v>42647</v>
      </c>
      <c r="BC295" s="320">
        <f>_xll.qlIndexFixing($AC$5,AZ295,TRUE,_xll.ohTrigger(Trigger,Trigger3M))</f>
        <v>2.1353100772949691E-4</v>
      </c>
      <c r="BD295" s="320">
        <f>_xll.qlIndexFixing($BE$1,AZ295,TRUE,_xll.ohTrigger(Trigger,Trigger3M))</f>
        <v>2.8007715206187936E-4</v>
      </c>
    </row>
    <row r="296" spans="51:56" ht="11.25" customHeight="1" x14ac:dyDescent="0.25">
      <c r="AY296" s="157" t="s">
        <v>211</v>
      </c>
      <c r="AZ296" s="158">
        <f>_xll.qlInterestRateIndexFixingDate(Currency&amp;"ibor"&amp;Tenor,BA296,Trigger)</f>
        <v>42552</v>
      </c>
      <c r="BA296" s="158">
        <f>_xll.qlCalendarAdvance(Calendar,BA295,AY296,"f",,Trigger)</f>
        <v>42556</v>
      </c>
      <c r="BB296" s="158">
        <f>_xll.qlInterestRateIndexMaturity(Currency&amp;"ibor"&amp;Tenor,BA296,Trigger)</f>
        <v>42648</v>
      </c>
      <c r="BC296" s="320">
        <f>_xll.qlIndexFixing($AC$5,AZ296,TRUE,_xll.ohTrigger(Trigger,Trigger3M))</f>
        <v>2.1549014025179505E-4</v>
      </c>
      <c r="BD296" s="320">
        <f>_xll.qlIndexFixing($BE$1,AZ296,TRUE,_xll.ohTrigger(Trigger,Trigger3M))</f>
        <v>2.8313343731371489E-4</v>
      </c>
    </row>
    <row r="297" spans="51:56" ht="11.25" customHeight="1" x14ac:dyDescent="0.25">
      <c r="AY297" s="157" t="s">
        <v>211</v>
      </c>
      <c r="AZ297" s="158">
        <f>_xll.qlInterestRateIndexFixingDate(Currency&amp;"ibor"&amp;Tenor,BA297,Trigger)</f>
        <v>42555</v>
      </c>
      <c r="BA297" s="158">
        <f>_xll.qlCalendarAdvance(Calendar,BA296,AY297,"f",,Trigger)</f>
        <v>42557</v>
      </c>
      <c r="BB297" s="158">
        <f>_xll.qlInterestRateIndexMaturity(Currency&amp;"ibor"&amp;Tenor,BA297,Trigger)</f>
        <v>42649</v>
      </c>
      <c r="BC297" s="320">
        <f>_xll.qlIndexFixing($AC$5,AZ297,TRUE,_xll.ohTrigger(Trigger,Trigger3M))</f>
        <v>2.1745385867010393E-4</v>
      </c>
      <c r="BD297" s="320">
        <f>_xll.qlIndexFixing($BE$1,AZ297,TRUE,_xll.ohTrigger(Trigger,Trigger3M))</f>
        <v>2.8620288337799022E-4</v>
      </c>
    </row>
    <row r="298" spans="51:56" ht="11.25" customHeight="1" x14ac:dyDescent="0.25">
      <c r="AY298" s="157" t="s">
        <v>211</v>
      </c>
      <c r="AZ298" s="158">
        <f>_xll.qlInterestRateIndexFixingDate(Currency&amp;"ibor"&amp;Tenor,BA298,Trigger)</f>
        <v>42556</v>
      </c>
      <c r="BA298" s="158">
        <f>_xll.qlCalendarAdvance(Calendar,BA297,AY298,"f",,Trigger)</f>
        <v>42558</v>
      </c>
      <c r="BB298" s="158">
        <f>_xll.qlInterestRateIndexMaturity(Currency&amp;"ibor"&amp;Tenor,BA298,Trigger)</f>
        <v>42650</v>
      </c>
      <c r="BC298" s="320">
        <f>_xll.qlIndexFixing($AC$5,AZ298,TRUE,_xll.ohTrigger(Trigger,Trigger3M))</f>
        <v>2.194221629896368E-4</v>
      </c>
      <c r="BD298" s="320">
        <f>_xll.qlIndexFixing($BE$1,AZ298,TRUE,_xll.ohTrigger(Trigger,Trigger3M))</f>
        <v>2.8928510150306585E-4</v>
      </c>
    </row>
    <row r="299" spans="51:56" ht="11.25" customHeight="1" x14ac:dyDescent="0.25">
      <c r="AY299" s="157" t="s">
        <v>211</v>
      </c>
      <c r="AZ299" s="158">
        <f>_xll.qlInterestRateIndexFixingDate(Currency&amp;"ibor"&amp;Tenor,BA299,Trigger)</f>
        <v>42557</v>
      </c>
      <c r="BA299" s="158">
        <f>_xll.qlCalendarAdvance(Calendar,BA298,AY299,"f",,Trigger)</f>
        <v>42559</v>
      </c>
      <c r="BB299" s="158">
        <f>_xll.qlInterestRateIndexMaturity(Currency&amp;"ibor"&amp;Tenor,BA299,Trigger)</f>
        <v>42653</v>
      </c>
      <c r="BC299" s="320">
        <f>_xll.qlIndexFixing($AC$5,AZ299,TRUE,_xll.ohTrigger(Trigger,Trigger3M))</f>
        <v>2.2398246322089508E-4</v>
      </c>
      <c r="BD299" s="320">
        <f>_xll.qlIndexFixing($BE$1,AZ299,TRUE,_xll.ohTrigger(Trigger,Trigger3M))</f>
        <v>2.9572824867142843E-4</v>
      </c>
    </row>
    <row r="300" spans="51:56" ht="11.25" customHeight="1" x14ac:dyDescent="0.25">
      <c r="AY300" s="157" t="s">
        <v>211</v>
      </c>
      <c r="AZ300" s="158">
        <f>_xll.qlInterestRateIndexFixingDate(Currency&amp;"ibor"&amp;Tenor,BA300,Trigger)</f>
        <v>42558</v>
      </c>
      <c r="BA300" s="158">
        <f>_xll.qlCalendarAdvance(Calendar,BA299,AY300,"f",,Trigger)</f>
        <v>42562</v>
      </c>
      <c r="BB300" s="158">
        <f>_xll.qlInterestRateIndexMaturity(Currency&amp;"ibor"&amp;Tenor,BA300,Trigger)</f>
        <v>42654</v>
      </c>
      <c r="BC300" s="320">
        <f>_xll.qlIndexFixing($AC$5,AZ300,TRUE,_xll.ohTrigger(Trigger,Trigger3M))</f>
        <v>2.2734123942076511E-4</v>
      </c>
      <c r="BD300" s="320">
        <f>_xll.qlIndexFixing($BE$1,AZ300,TRUE,_xll.ohTrigger(Trigger,Trigger3M))</f>
        <v>3.0173379838161412E-4</v>
      </c>
    </row>
    <row r="301" spans="51:56" ht="11.25" customHeight="1" x14ac:dyDescent="0.25">
      <c r="AY301" s="157" t="s">
        <v>211</v>
      </c>
      <c r="AZ301" s="158">
        <f>_xll.qlInterestRateIndexFixingDate(Currency&amp;"ibor"&amp;Tenor,BA301,Trigger)</f>
        <v>42559</v>
      </c>
      <c r="BA301" s="158">
        <f>_xll.qlCalendarAdvance(Calendar,BA300,AY301,"f",,Trigger)</f>
        <v>42563</v>
      </c>
      <c r="BB301" s="158">
        <f>_xll.qlInterestRateIndexMaturity(Currency&amp;"ibor"&amp;Tenor,BA301,Trigger)</f>
        <v>42655</v>
      </c>
      <c r="BC301" s="320">
        <f>_xll.qlIndexFixing($AC$5,AZ301,TRUE,_xll.ohTrigger(Trigger,Trigger3M))</f>
        <v>2.2933247335155119E-4</v>
      </c>
      <c r="BD301" s="320">
        <f>_xll.qlIndexFixing($BE$1,AZ301,TRUE,_xll.ohTrigger(Trigger,Trigger3M))</f>
        <v>3.0487392429655736E-4</v>
      </c>
    </row>
    <row r="302" spans="51:56" ht="11.25" customHeight="1" x14ac:dyDescent="0.25">
      <c r="AY302" s="157" t="s">
        <v>211</v>
      </c>
      <c r="AZ302" s="158">
        <f>_xll.qlInterestRateIndexFixingDate(Currency&amp;"ibor"&amp;Tenor,BA302,Trigger)</f>
        <v>42562</v>
      </c>
      <c r="BA302" s="158">
        <f>_xll.qlCalendarAdvance(Calendar,BA301,AY302,"f",,Trigger)</f>
        <v>42564</v>
      </c>
      <c r="BB302" s="158">
        <f>_xll.qlInterestRateIndexMaturity(Currency&amp;"ibor"&amp;Tenor,BA302,Trigger)</f>
        <v>42656</v>
      </c>
      <c r="BC302" s="320">
        <f>_xll.qlIndexFixing($AC$5,AZ302,TRUE,_xll.ohTrigger(Trigger,Trigger3M))</f>
        <v>2.3132829322613588E-4</v>
      </c>
      <c r="BD302" s="320">
        <f>_xll.qlIndexFixing($BE$1,AZ302,TRUE,_xll.ohTrigger(Trigger,Trigger3M))</f>
        <v>3.0802441699545363E-4</v>
      </c>
    </row>
    <row r="303" spans="51:56" ht="11.25" customHeight="1" x14ac:dyDescent="0.25">
      <c r="AY303" s="157" t="s">
        <v>211</v>
      </c>
      <c r="AZ303" s="158">
        <f>_xll.qlInterestRateIndexFixingDate(Currency&amp;"ibor"&amp;Tenor,BA303,Trigger)</f>
        <v>42563</v>
      </c>
      <c r="BA303" s="158">
        <f>_xll.qlCalendarAdvance(Calendar,BA302,AY303,"f",,Trigger)</f>
        <v>42565</v>
      </c>
      <c r="BB303" s="158">
        <f>_xll.qlInterestRateIndexMaturity(Currency&amp;"ibor"&amp;Tenor,BA303,Trigger)</f>
        <v>42657</v>
      </c>
      <c r="BC303" s="320">
        <f>_xll.qlIndexFixing($AC$5,AZ303,TRUE,_xll.ohTrigger(Trigger,Trigger3M))</f>
        <v>2.3332869905060127E-4</v>
      </c>
      <c r="BD303" s="320">
        <f>_xll.qlIndexFixing($BE$1,AZ303,TRUE,_xll.ohTrigger(Trigger,Trigger3M))</f>
        <v>3.111848634660698E-4</v>
      </c>
    </row>
    <row r="304" spans="51:56" ht="11.25" customHeight="1" x14ac:dyDescent="0.25">
      <c r="AY304" s="157" t="s">
        <v>211</v>
      </c>
      <c r="AZ304" s="158">
        <f>_xll.qlInterestRateIndexFixingDate(Currency&amp;"ibor"&amp;Tenor,BA304,Trigger)</f>
        <v>42564</v>
      </c>
      <c r="BA304" s="158">
        <f>_xll.qlCalendarAdvance(Calendar,BA303,AY304,"f",,Trigger)</f>
        <v>42566</v>
      </c>
      <c r="BB304" s="158">
        <f>_xll.qlInterestRateIndexMaturity(Currency&amp;"ibor"&amp;Tenor,BA304,Trigger)</f>
        <v>42660</v>
      </c>
      <c r="BC304" s="320">
        <f>_xll.qlIndexFixing($AC$5,AZ304,TRUE,_xll.ohTrigger(Trigger,Trigger3M))</f>
        <v>2.3779787099017534E-4</v>
      </c>
      <c r="BD304" s="320">
        <f>_xll.qlIndexFixing($BE$1,AZ304,TRUE,_xll.ohTrigger(Trigger,Trigger3M))</f>
        <v>3.1772260233743188E-4</v>
      </c>
    </row>
    <row r="305" spans="51:56" ht="11.25" customHeight="1" x14ac:dyDescent="0.25">
      <c r="AY305" s="157" t="s">
        <v>211</v>
      </c>
      <c r="AZ305" s="158">
        <f>_xll.qlInterestRateIndexFixingDate(Currency&amp;"ibor"&amp;Tenor,BA305,Trigger)</f>
        <v>42565</v>
      </c>
      <c r="BA305" s="158">
        <f>_xll.qlCalendarAdvance(Calendar,BA304,AY305,"f",,Trigger)</f>
        <v>42569</v>
      </c>
      <c r="BB305" s="158">
        <f>_xll.qlInterestRateIndexMaturity(Currency&amp;"ibor"&amp;Tenor,BA305,Trigger)</f>
        <v>42661</v>
      </c>
      <c r="BC305" s="320">
        <f>_xll.qlIndexFixing($AC$5,AZ305,TRUE,_xll.ohTrigger(Trigger,Trigger3M))</f>
        <v>2.4137618199410909E-4</v>
      </c>
      <c r="BD305" s="320">
        <f>_xll.qlIndexFixing($BE$1,AZ305,TRUE,_xll.ohTrigger(Trigger,Trigger3M))</f>
        <v>3.2391780545467606E-4</v>
      </c>
    </row>
    <row r="306" spans="51:56" ht="11.25" customHeight="1" x14ac:dyDescent="0.25">
      <c r="AY306" s="157" t="s">
        <v>211</v>
      </c>
      <c r="AZ306" s="158">
        <f>_xll.qlInterestRateIndexFixingDate(Currency&amp;"ibor"&amp;Tenor,BA306,Trigger)</f>
        <v>42566</v>
      </c>
      <c r="BA306" s="158">
        <f>_xll.qlCalendarAdvance(Calendar,BA305,AY306,"f",,Trigger)</f>
        <v>42570</v>
      </c>
      <c r="BB306" s="158">
        <f>_xll.qlInterestRateIndexMaturity(Currency&amp;"ibor"&amp;Tenor,BA306,Trigger)</f>
        <v>42662</v>
      </c>
      <c r="BC306" s="320">
        <f>_xll.qlIndexFixing($AC$5,AZ306,TRUE,_xll.ohTrigger(Trigger,Trigger3M))</f>
        <v>2.4339951767658681E-4</v>
      </c>
      <c r="BD306" s="320">
        <f>_xll.qlIndexFixing($BE$1,AZ306,TRUE,_xll.ohTrigger(Trigger,Trigger3M))</f>
        <v>3.2712170424268862E-4</v>
      </c>
    </row>
    <row r="307" spans="51:56" ht="11.25" customHeight="1" x14ac:dyDescent="0.25">
      <c r="AY307" s="157" t="s">
        <v>211</v>
      </c>
      <c r="AZ307" s="158">
        <f>_xll.qlInterestRateIndexFixingDate(Currency&amp;"ibor"&amp;Tenor,BA307,Trigger)</f>
        <v>42569</v>
      </c>
      <c r="BA307" s="158">
        <f>_xll.qlCalendarAdvance(Calendar,BA306,AY307,"f",,Trigger)</f>
        <v>42571</v>
      </c>
      <c r="BB307" s="158">
        <f>_xll.qlInterestRateIndexMaturity(Currency&amp;"ibor"&amp;Tenor,BA307,Trigger)</f>
        <v>42663</v>
      </c>
      <c r="BC307" s="320">
        <f>_xll.qlIndexFixing($AC$5,AZ307,TRUE,_xll.ohTrigger(Trigger,Trigger3M))</f>
        <v>2.4542743935065107E-4</v>
      </c>
      <c r="BD307" s="320">
        <f>_xll.qlIndexFixing($BE$1,AZ307,TRUE,_xll.ohTrigger(Trigger,Trigger3M))</f>
        <v>3.3033300591770023E-4</v>
      </c>
    </row>
    <row r="308" spans="51:56" ht="11.25" customHeight="1" x14ac:dyDescent="0.25">
      <c r="AY308" s="157" t="s">
        <v>211</v>
      </c>
      <c r="AZ308" s="158">
        <f>_xll.qlInterestRateIndexFixingDate(Currency&amp;"ibor"&amp;Tenor,BA308,Trigger)</f>
        <v>42570</v>
      </c>
      <c r="BA308" s="158">
        <f>_xll.qlCalendarAdvance(Calendar,BA307,AY308,"f",,Trigger)</f>
        <v>42572</v>
      </c>
      <c r="BB308" s="158">
        <f>_xll.qlInterestRateIndexMaturity(Currency&amp;"ibor"&amp;Tenor,BA308,Trigger)</f>
        <v>42664</v>
      </c>
      <c r="BC308" s="320">
        <f>_xll.qlIndexFixing($AC$5,AZ308,TRUE,_xll.ohTrigger(Trigger,Trigger3M))</f>
        <v>2.4745994702585932E-4</v>
      </c>
      <c r="BD308" s="320">
        <f>_xll.qlIndexFixing($BE$1,AZ308,TRUE,_xll.ohTrigger(Trigger,Trigger3M))</f>
        <v>3.3355127319819553E-4</v>
      </c>
    </row>
    <row r="309" spans="51:56" ht="11.25" customHeight="1" x14ac:dyDescent="0.25">
      <c r="AY309" s="157" t="s">
        <v>211</v>
      </c>
      <c r="AZ309" s="158">
        <f>_xll.qlInterestRateIndexFixingDate(Currency&amp;"ibor"&amp;Tenor,BA309,Trigger)</f>
        <v>42571</v>
      </c>
      <c r="BA309" s="158">
        <f>_xll.qlCalendarAdvance(Calendar,BA308,AY309,"f",,Trigger)</f>
        <v>42573</v>
      </c>
      <c r="BB309" s="158">
        <f>_xll.qlInterestRateIndexMaturity(Currency&amp;"ibor"&amp;Tenor,BA309,Trigger)</f>
        <v>42667</v>
      </c>
      <c r="BC309" s="320">
        <f>_xll.qlIndexFixing($AC$5,AZ309,TRUE,_xll.ohTrigger(Trigger,Trigger3M))</f>
        <v>2.5183321158715006E-4</v>
      </c>
      <c r="BD309" s="320">
        <f>_xll.qlIndexFixing($BE$1,AZ309,TRUE,_xll.ohTrigger(Trigger,Trigger3M))</f>
        <v>3.4013215850050004E-4</v>
      </c>
    </row>
    <row r="310" spans="51:56" ht="11.25" customHeight="1" x14ac:dyDescent="0.25">
      <c r="AY310" s="157" t="s">
        <v>211</v>
      </c>
      <c r="AZ310" s="158">
        <f>_xll.qlInterestRateIndexFixingDate(Currency&amp;"ibor"&amp;Tenor,BA310,Trigger)</f>
        <v>42572</v>
      </c>
      <c r="BA310" s="158">
        <f>_xll.qlCalendarAdvance(Calendar,BA309,AY310,"f",,Trigger)</f>
        <v>42576</v>
      </c>
      <c r="BB310" s="158">
        <f>_xll.qlInterestRateIndexMaturity(Currency&amp;"ibor"&amp;Tenor,BA310,Trigger)</f>
        <v>42668</v>
      </c>
      <c r="BC310" s="320">
        <f>_xll.qlIndexFixing($AC$5,AZ310,TRUE,_xll.ohTrigger(Trigger,Trigger3M))</f>
        <v>2.5563583786585687E-4</v>
      </c>
      <c r="BD310" s="320">
        <f>_xll.qlIndexFixing($BE$1,AZ310,TRUE,_xll.ohTrigger(Trigger,Trigger3M))</f>
        <v>3.4648513140350911E-4</v>
      </c>
    </row>
    <row r="311" spans="51:56" ht="11.25" customHeight="1" x14ac:dyDescent="0.25">
      <c r="AY311" s="157" t="s">
        <v>211</v>
      </c>
      <c r="AZ311" s="158">
        <f>_xll.qlInterestRateIndexFixingDate(Currency&amp;"ibor"&amp;Tenor,BA311,Trigger)</f>
        <v>42573</v>
      </c>
      <c r="BA311" s="158">
        <f>_xll.qlCalendarAdvance(Calendar,BA310,AY311,"f",,Trigger)</f>
        <v>42577</v>
      </c>
      <c r="BB311" s="158">
        <f>_xll.qlInterestRateIndexMaturity(Currency&amp;"ibor"&amp;Tenor,BA311,Trigger)</f>
        <v>42669</v>
      </c>
      <c r="BC311" s="320">
        <f>_xll.qlIndexFixing($AC$5,AZ311,TRUE,_xll.ohTrigger(Trigger,Trigger3M))</f>
        <v>2.5769127564757432E-4</v>
      </c>
      <c r="BD311" s="320">
        <f>_xll.qlIndexFixing($BE$1,AZ311,TRUE,_xll.ohTrigger(Trigger,Trigger3M))</f>
        <v>3.4973154614488825E-4</v>
      </c>
    </row>
    <row r="312" spans="51:56" ht="11.25" customHeight="1" x14ac:dyDescent="0.25">
      <c r="AY312" s="157" t="s">
        <v>211</v>
      </c>
      <c r="AZ312" s="158">
        <f>_xll.qlInterestRateIndexFixingDate(Currency&amp;"ibor"&amp;Tenor,BA312,Trigger)</f>
        <v>42576</v>
      </c>
      <c r="BA312" s="158">
        <f>_xll.qlCalendarAdvance(Calendar,BA311,AY312,"f",,Trigger)</f>
        <v>42578</v>
      </c>
      <c r="BB312" s="158">
        <f>_xll.qlInterestRateIndexMaturity(Currency&amp;"ibor"&amp;Tenor,BA312,Trigger)</f>
        <v>42670</v>
      </c>
      <c r="BC312" s="320">
        <f>_xll.qlIndexFixing($AC$5,AZ312,TRUE,_xll.ohTrigger(Trigger,Trigger3M))</f>
        <v>2.5975129947214165E-4</v>
      </c>
      <c r="BD312" s="320">
        <f>_xll.qlIndexFixing($BE$1,AZ312,TRUE,_xll.ohTrigger(Trigger,Trigger3M))</f>
        <v>3.5298222999568119E-4</v>
      </c>
    </row>
    <row r="313" spans="51:56" ht="11.25" customHeight="1" x14ac:dyDescent="0.25">
      <c r="AY313" s="157" t="s">
        <v>211</v>
      </c>
      <c r="AZ313" s="158">
        <f>_xll.qlInterestRateIndexFixingDate(Currency&amp;"ibor"&amp;Tenor,BA313,Trigger)</f>
        <v>42577</v>
      </c>
      <c r="BA313" s="158">
        <f>_xll.qlCalendarAdvance(Calendar,BA312,AY313,"f",,Trigger)</f>
        <v>42579</v>
      </c>
      <c r="BB313" s="158">
        <f>_xll.qlInterestRateIndexMaturity(Currency&amp;"ibor"&amp;Tenor,BA313,Trigger)</f>
        <v>42671</v>
      </c>
      <c r="BC313" s="320">
        <f>_xll.qlIndexFixing($AC$5,AZ313,TRUE,_xll.ohTrigger(Trigger,Trigger3M))</f>
        <v>2.6181590934650975E-4</v>
      </c>
      <c r="BD313" s="320">
        <f>_xll.qlIndexFixing($BE$1,AZ313,TRUE,_xll.ohTrigger(Trigger,Trigger3M))</f>
        <v>3.562367214050904E-4</v>
      </c>
    </row>
    <row r="314" spans="51:56" ht="11.25" customHeight="1" x14ac:dyDescent="0.25">
      <c r="AY314" s="157" t="s">
        <v>211</v>
      </c>
      <c r="AZ314" s="158">
        <f>_xll.qlInterestRateIndexFixingDate(Currency&amp;"ibor"&amp;Tenor,BA314,Trigger)</f>
        <v>42578</v>
      </c>
      <c r="BA314" s="158">
        <f>_xll.qlCalendarAdvance(Calendar,BA313,AY314,"f",,Trigger)</f>
        <v>42580</v>
      </c>
      <c r="BB314" s="158">
        <f>_xll.qlInterestRateIndexMaturity(Currency&amp;"ibor"&amp;Tenor,BA314,Trigger)</f>
        <v>42674</v>
      </c>
      <c r="BC314" s="320">
        <f>_xll.qlIndexFixing($AC$5,AZ314,TRUE,_xll.ohTrigger(Trigger,Trigger3M))</f>
        <v>2.6608848742945969E-4</v>
      </c>
      <c r="BD314" s="320">
        <f>_xll.qlIndexFixing($BE$1,AZ314,TRUE,_xll.ohTrigger(Trigger,Trigger3M))</f>
        <v>3.6280973656186051E-4</v>
      </c>
    </row>
    <row r="315" spans="51:56" ht="11.25" customHeight="1" x14ac:dyDescent="0.25">
      <c r="AY315" s="157" t="s">
        <v>211</v>
      </c>
      <c r="AZ315" s="158">
        <f>_xll.qlInterestRateIndexFixingDate(Currency&amp;"ibor"&amp;Tenor,BA315,Trigger)</f>
        <v>42579</v>
      </c>
      <c r="BA315" s="158">
        <f>_xll.qlCalendarAdvance(Calendar,BA314,AY315,"f",,Trigger)</f>
        <v>42583</v>
      </c>
      <c r="BB315" s="158">
        <f>_xll.qlInterestRateIndexMaturity(Currency&amp;"ibor"&amp;Tenor,BA315,Trigger)</f>
        <v>42675</v>
      </c>
      <c r="BC315" s="320">
        <f>_xll.qlIndexFixing($AC$5,AZ315,TRUE,_xll.ohTrigger(Trigger,Trigger3M))</f>
        <v>2.7012020949317335E-4</v>
      </c>
      <c r="BD315" s="320">
        <f>_xll.qlIndexFixing($BE$1,AZ315,TRUE,_xll.ohTrigger(Trigger,Trigger3M))</f>
        <v>3.6928341025870671E-4</v>
      </c>
    </row>
    <row r="316" spans="51:56" ht="11.25" customHeight="1" x14ac:dyDescent="0.25">
      <c r="AY316" s="157" t="s">
        <v>211</v>
      </c>
      <c r="AZ316" s="158">
        <f>_xll.qlInterestRateIndexFixingDate(Currency&amp;"ibor"&amp;Tenor,BA316,Trigger)</f>
        <v>42580</v>
      </c>
      <c r="BA316" s="158">
        <f>_xll.qlCalendarAdvance(Calendar,BA315,AY316,"f",,Trigger)</f>
        <v>42584</v>
      </c>
      <c r="BB316" s="158">
        <f>_xll.qlInterestRateIndexMaturity(Currency&amp;"ibor"&amp;Tenor,BA316,Trigger)</f>
        <v>42676</v>
      </c>
      <c r="BC316" s="320">
        <f>_xll.qlIndexFixing($AC$5,AZ316,TRUE,_xll.ohTrigger(Trigger,Trigger3M))</f>
        <v>2.7220774972862961E-4</v>
      </c>
      <c r="BD316" s="320">
        <f>_xll.qlIndexFixing($BE$1,AZ316,TRUE,_xll.ohTrigger(Trigger,Trigger3M))</f>
        <v>3.7254989484674002E-4</v>
      </c>
    </row>
    <row r="317" spans="51:56" ht="11.25" customHeight="1" x14ac:dyDescent="0.25">
      <c r="AY317" s="157" t="s">
        <v>211</v>
      </c>
      <c r="AZ317" s="158">
        <f>_xll.qlInterestRateIndexFixingDate(Currency&amp;"ibor"&amp;Tenor,BA317,Trigger)</f>
        <v>42583</v>
      </c>
      <c r="BA317" s="158">
        <f>_xll.qlCalendarAdvance(Calendar,BA316,AY317,"f",,Trigger)</f>
        <v>42585</v>
      </c>
      <c r="BB317" s="158">
        <f>_xll.qlInterestRateIndexMaturity(Currency&amp;"ibor"&amp;Tenor,BA317,Trigger)</f>
        <v>42677</v>
      </c>
      <c r="BC317" s="320">
        <f>_xll.qlIndexFixing($AC$5,AZ317,TRUE,_xll.ohTrigger(Trigger,Trigger3M))</f>
        <v>2.74299876058199E-4</v>
      </c>
      <c r="BD317" s="320">
        <f>_xll.qlIndexFixing($BE$1,AZ317,TRUE,_xll.ohTrigger(Trigger,Trigger3M))</f>
        <v>3.7581734487901963E-4</v>
      </c>
    </row>
    <row r="318" spans="51:56" ht="11.25" customHeight="1" x14ac:dyDescent="0.25">
      <c r="AY318" s="157" t="s">
        <v>211</v>
      </c>
      <c r="AZ318" s="158">
        <f>_xll.qlInterestRateIndexFixingDate(Currency&amp;"ibor"&amp;Tenor,BA318,Trigger)</f>
        <v>42584</v>
      </c>
      <c r="BA318" s="158">
        <f>_xll.qlCalendarAdvance(Calendar,BA317,AY318,"f",,Trigger)</f>
        <v>42586</v>
      </c>
      <c r="BB318" s="158">
        <f>_xll.qlInterestRateIndexMaturity(Currency&amp;"ibor"&amp;Tenor,BA318,Trigger)</f>
        <v>42678</v>
      </c>
      <c r="BC318" s="320">
        <f>_xll.qlIndexFixing($AC$5,AZ318,TRUE,_xll.ohTrigger(Trigger,Trigger3M))</f>
        <v>2.763965884879637E-4</v>
      </c>
      <c r="BD318" s="320">
        <f>_xll.qlIndexFixing($BE$1,AZ318,TRUE,_xll.ohTrigger(Trigger,Trigger3M))</f>
        <v>3.7908527453285904E-4</v>
      </c>
    </row>
    <row r="319" spans="51:56" ht="11.25" customHeight="1" x14ac:dyDescent="0.25">
      <c r="AY319" s="157" t="s">
        <v>211</v>
      </c>
      <c r="AZ319" s="158">
        <f>_xll.qlInterestRateIndexFixingDate(Currency&amp;"ibor"&amp;Tenor,BA319,Trigger)</f>
        <v>42585</v>
      </c>
      <c r="BA319" s="158">
        <f>_xll.qlCalendarAdvance(Calendar,BA318,AY319,"f",,Trigger)</f>
        <v>42587</v>
      </c>
      <c r="BB319" s="158">
        <f>_xll.qlInterestRateIndexMaturity(Currency&amp;"ibor"&amp;Tenor,BA319,Trigger)</f>
        <v>42681</v>
      </c>
      <c r="BC319" s="320">
        <f>_xll.qlIndexFixing($AC$5,AZ319,TRUE,_xll.ohTrigger(Trigger,Trigger3M))</f>
        <v>2.8056370097131133E-4</v>
      </c>
      <c r="BD319" s="320">
        <f>_xll.qlIndexFixing($BE$1,AZ319,TRUE,_xll.ohTrigger(Trigger,Trigger3M))</f>
        <v>3.8560000858886968E-4</v>
      </c>
    </row>
    <row r="320" spans="51:56" ht="11.25" customHeight="1" x14ac:dyDescent="0.25">
      <c r="AY320" s="157" t="s">
        <v>211</v>
      </c>
      <c r="AZ320" s="158">
        <f>_xll.qlInterestRateIndexFixingDate(Currency&amp;"ibor"&amp;Tenor,BA320,Trigger)</f>
        <v>42586</v>
      </c>
      <c r="BA320" s="158">
        <f>_xll.qlCalendarAdvance(Calendar,BA319,AY320,"f",,Trigger)</f>
        <v>42590</v>
      </c>
      <c r="BB320" s="158">
        <f>_xll.qlInterestRateIndexMaturity(Currency&amp;"ibor"&amp;Tenor,BA320,Trigger)</f>
        <v>42682</v>
      </c>
      <c r="BC320" s="320">
        <f>_xll.qlIndexFixing($AC$5,AZ320,TRUE,_xll.ohTrigger(Trigger,Trigger3M))</f>
        <v>2.8482929937145369E-4</v>
      </c>
      <c r="BD320" s="320">
        <f>_xll.qlIndexFixing($BE$1,AZ320,TRUE,_xll.ohTrigger(Trigger,Trigger3M))</f>
        <v>3.9215195159756163E-4</v>
      </c>
    </row>
    <row r="321" spans="51:56" ht="11.25" customHeight="1" x14ac:dyDescent="0.25">
      <c r="AY321" s="157" t="s">
        <v>211</v>
      </c>
      <c r="AZ321" s="158">
        <f>_xll.qlInterestRateIndexFixingDate(Currency&amp;"ibor"&amp;Tenor,BA321,Trigger)</f>
        <v>42587</v>
      </c>
      <c r="BA321" s="158">
        <f>_xll.qlCalendarAdvance(Calendar,BA320,AY321,"f",,Trigger)</f>
        <v>42591</v>
      </c>
      <c r="BB321" s="158">
        <f>_xll.qlInterestRateIndexMaturity(Currency&amp;"ibor"&amp;Tenor,BA321,Trigger)</f>
        <v>42683</v>
      </c>
      <c r="BC321" s="320">
        <f>_xll.qlIndexFixing($AC$5,AZ321,TRUE,_xll.ohTrigger(Trigger,Trigger3M))</f>
        <v>2.8694894241949214E-4</v>
      </c>
      <c r="BD321" s="320">
        <f>_xll.qlIndexFixing($BE$1,AZ321,TRUE,_xll.ohTrigger(Trigger,Trigger3M))</f>
        <v>3.9541487069334568E-4</v>
      </c>
    </row>
    <row r="322" spans="51:56" ht="11.25" customHeight="1" x14ac:dyDescent="0.25">
      <c r="AY322" s="157" t="s">
        <v>211</v>
      </c>
      <c r="AZ322" s="158">
        <f>_xll.qlInterestRateIndexFixingDate(Currency&amp;"ibor"&amp;Tenor,BA322,Trigger)</f>
        <v>42590</v>
      </c>
      <c r="BA322" s="158">
        <f>_xll.qlCalendarAdvance(Calendar,BA321,AY322,"f",,Trigger)</f>
        <v>42592</v>
      </c>
      <c r="BB322" s="158">
        <f>_xll.qlInterestRateIndexMaturity(Currency&amp;"ibor"&amp;Tenor,BA322,Trigger)</f>
        <v>42684</v>
      </c>
      <c r="BC322" s="320">
        <f>_xll.qlIndexFixing($AC$5,AZ322,TRUE,_xll.ohTrigger(Trigger,Trigger3M))</f>
        <v>2.8907317161290709E-4</v>
      </c>
      <c r="BD322" s="320">
        <f>_xll.qlIndexFixing($BE$1,AZ322,TRUE,_xll.ohTrigger(Trigger,Trigger3M))</f>
        <v>3.9867528167280642E-4</v>
      </c>
    </row>
    <row r="323" spans="51:56" ht="11.25" customHeight="1" x14ac:dyDescent="0.25">
      <c r="AY323" s="157" t="s">
        <v>211</v>
      </c>
      <c r="AZ323" s="158">
        <f>_xll.qlInterestRateIndexFixingDate(Currency&amp;"ibor"&amp;Tenor,BA323,Trigger)</f>
        <v>42591</v>
      </c>
      <c r="BA323" s="158">
        <f>_xll.qlCalendarAdvance(Calendar,BA322,AY323,"f",,Trigger)</f>
        <v>42593</v>
      </c>
      <c r="BB323" s="158">
        <f>_xll.qlInterestRateIndexMaturity(Currency&amp;"ibor"&amp;Tenor,BA323,Trigger)</f>
        <v>42685</v>
      </c>
      <c r="BC323" s="320">
        <f>_xll.qlIndexFixing($AC$5,AZ323,TRUE,_xll.ohTrigger(Trigger,Trigger3M))</f>
        <v>2.9120198696038722E-4</v>
      </c>
      <c r="BD323" s="320">
        <f>_xll.qlIndexFixing($BE$1,AZ323,TRUE,_xll.ohTrigger(Trigger,Trigger3M))</f>
        <v>4.0193267444397509E-4</v>
      </c>
    </row>
    <row r="324" spans="51:56" ht="11.25" customHeight="1" x14ac:dyDescent="0.25">
      <c r="AY324" s="157" t="s">
        <v>211</v>
      </c>
      <c r="AZ324" s="158">
        <f>_xll.qlInterestRateIndexFixingDate(Currency&amp;"ibor"&amp;Tenor,BA324,Trigger)</f>
        <v>42592</v>
      </c>
      <c r="BA324" s="158">
        <f>_xll.qlCalendarAdvance(Calendar,BA323,AY324,"f",,Trigger)</f>
        <v>42594</v>
      </c>
      <c r="BB324" s="158">
        <f>_xll.qlInterestRateIndexMaturity(Currency&amp;"ibor"&amp;Tenor,BA324,Trigger)</f>
        <v>42688</v>
      </c>
      <c r="BC324" s="320">
        <f>_xll.qlIndexFixing($AC$5,AZ324,TRUE,_xll.ohTrigger(Trigger,Trigger3M))</f>
        <v>2.9525885470858083E-4</v>
      </c>
      <c r="BD324" s="320">
        <f>_xll.qlIndexFixing($BE$1,AZ324,TRUE,_xll.ohTrigger(Trigger,Trigger3M))</f>
        <v>4.0833949900122079E-4</v>
      </c>
    </row>
    <row r="325" spans="51:56" ht="11.25" customHeight="1" x14ac:dyDescent="0.25">
      <c r="AY325" s="157" t="s">
        <v>211</v>
      </c>
      <c r="AZ325" s="158">
        <f>_xll.qlInterestRateIndexFixingDate(Currency&amp;"ibor"&amp;Tenor,BA325,Trigger)</f>
        <v>42593</v>
      </c>
      <c r="BA325" s="158">
        <f>_xll.qlCalendarAdvance(Calendar,BA324,AY325,"f",,Trigger)</f>
        <v>42597</v>
      </c>
      <c r="BB325" s="158">
        <f>_xll.qlInterestRateIndexMaturity(Currency&amp;"ibor"&amp;Tenor,BA325,Trigger)</f>
        <v>42689</v>
      </c>
      <c r="BC325" s="320">
        <f>_xll.qlIndexFixing($AC$5,AZ325,TRUE,_xll.ohTrigger(Trigger,Trigger3M))</f>
        <v>2.9976311003171685E-4</v>
      </c>
      <c r="BD325" s="320">
        <f>_xll.qlIndexFixing($BE$1,AZ325,TRUE,_xll.ohTrigger(Trigger,Trigger3M))</f>
        <v>4.1492174024604372E-4</v>
      </c>
    </row>
    <row r="326" spans="51:56" ht="11.25" customHeight="1" x14ac:dyDescent="0.25">
      <c r="AY326" s="157" t="s">
        <v>211</v>
      </c>
      <c r="AZ326" s="158">
        <f>_xll.qlInterestRateIndexFixingDate(Currency&amp;"ibor"&amp;Tenor,BA326,Trigger)</f>
        <v>42594</v>
      </c>
      <c r="BA326" s="158">
        <f>_xll.qlCalendarAdvance(Calendar,BA325,AY326,"f",,Trigger)</f>
        <v>42598</v>
      </c>
      <c r="BB326" s="158">
        <f>_xll.qlInterestRateIndexMaturity(Currency&amp;"ibor"&amp;Tenor,BA326,Trigger)</f>
        <v>42690</v>
      </c>
      <c r="BC326" s="320">
        <f>_xll.qlIndexFixing($AC$5,AZ326,TRUE,_xll.ohTrigger(Trigger,Trigger3M))</f>
        <v>3.019148562581318E-4</v>
      </c>
      <c r="BD326" s="320">
        <f>_xll.qlIndexFixing($BE$1,AZ326,TRUE,_xll.ohTrigger(Trigger,Trigger3M))</f>
        <v>4.1815626923764714E-4</v>
      </c>
    </row>
    <row r="327" spans="51:56" ht="11.25" customHeight="1" x14ac:dyDescent="0.25">
      <c r="AY327" s="157" t="s">
        <v>211</v>
      </c>
      <c r="AZ327" s="158">
        <f>_xll.qlInterestRateIndexFixingDate(Currency&amp;"ibor"&amp;Tenor,BA327,Trigger)</f>
        <v>42597</v>
      </c>
      <c r="BA327" s="158">
        <f>_xll.qlCalendarAdvance(Calendar,BA326,AY327,"f",,Trigger)</f>
        <v>42599</v>
      </c>
      <c r="BB327" s="158">
        <f>_xll.qlInterestRateIndexMaturity(Currency&amp;"ibor"&amp;Tenor,BA327,Trigger)</f>
        <v>42691</v>
      </c>
      <c r="BC327" s="320">
        <f>_xll.qlIndexFixing($AC$5,AZ327,TRUE,_xll.ohTrigger(Trigger,Trigger3M))</f>
        <v>3.0407118868292432E-4</v>
      </c>
      <c r="BD327" s="320">
        <f>_xll.qlIndexFixing($BE$1,AZ327,TRUE,_xll.ohTrigger(Trigger,Trigger3M))</f>
        <v>4.2138464665521783E-4</v>
      </c>
    </row>
    <row r="328" spans="51:56" ht="11.25" customHeight="1" x14ac:dyDescent="0.25">
      <c r="AY328" s="157" t="s">
        <v>211</v>
      </c>
      <c r="AZ328" s="158">
        <f>_xll.qlInterestRateIndexFixingDate(Currency&amp;"ibor"&amp;Tenor,BA328,Trigger)</f>
        <v>42598</v>
      </c>
      <c r="BA328" s="158">
        <f>_xll.qlCalendarAdvance(Calendar,BA327,AY328,"f",,Trigger)</f>
        <v>42600</v>
      </c>
      <c r="BB328" s="158">
        <f>_xll.qlInterestRateIndexMaturity(Currency&amp;"ibor"&amp;Tenor,BA328,Trigger)</f>
        <v>42692</v>
      </c>
      <c r="BC328" s="320">
        <f>_xll.qlIndexFixing($AC$5,AZ328,TRUE,_xll.ohTrigger(Trigger,Trigger3M))</f>
        <v>3.062321073139143E-4</v>
      </c>
      <c r="BD328" s="320">
        <f>_xll.qlIndexFixing($BE$1,AZ328,TRUE,_xll.ohTrigger(Trigger,Trigger3M))</f>
        <v>4.2460633813316048E-4</v>
      </c>
    </row>
    <row r="329" spans="51:56" ht="11.25" customHeight="1" x14ac:dyDescent="0.25">
      <c r="AY329" s="157" t="s">
        <v>211</v>
      </c>
      <c r="AZ329" s="158">
        <f>_xll.qlInterestRateIndexFixingDate(Currency&amp;"ibor"&amp;Tenor,BA329,Trigger)</f>
        <v>42599</v>
      </c>
      <c r="BA329" s="158">
        <f>_xll.qlCalendarAdvance(Calendar,BA328,AY329,"f",,Trigger)</f>
        <v>42601</v>
      </c>
      <c r="BB329" s="158">
        <f>_xll.qlInterestRateIndexMaturity(Currency&amp;"ibor"&amp;Tenor,BA329,Trigger)</f>
        <v>42695</v>
      </c>
      <c r="BC329" s="320">
        <f>_xll.qlIndexFixing($AC$5,AZ329,TRUE,_xll.ohTrigger(Trigger,Trigger3M))</f>
        <v>3.1017395117030903E-4</v>
      </c>
      <c r="BD329" s="320">
        <f>_xll.qlIndexFixing($BE$1,AZ329,TRUE,_xll.ohTrigger(Trigger,Trigger3M))</f>
        <v>4.3085658432008122E-4</v>
      </c>
    </row>
    <row r="330" spans="51:56" ht="11.25" customHeight="1" x14ac:dyDescent="0.25">
      <c r="AY330" s="157" t="s">
        <v>211</v>
      </c>
      <c r="AZ330" s="158">
        <f>_xll.qlInterestRateIndexFixingDate(Currency&amp;"ibor"&amp;Tenor,BA330,Trigger)</f>
        <v>42600</v>
      </c>
      <c r="BA330" s="158">
        <f>_xll.qlCalendarAdvance(Calendar,BA329,AY330,"f",,Trigger)</f>
        <v>42604</v>
      </c>
      <c r="BB330" s="158">
        <f>_xll.qlInterestRateIndexMaturity(Currency&amp;"ibor"&amp;Tenor,BA330,Trigger)</f>
        <v>42696</v>
      </c>
      <c r="BC330" s="320">
        <f>_xll.qlIndexFixing($AC$5,AZ330,TRUE,_xll.ohTrigger(Trigger,Trigger3M))</f>
        <v>3.14921644049294E-4</v>
      </c>
      <c r="BD330" s="320">
        <f>_xll.qlIndexFixing($BE$1,AZ330,TRUE,_xll.ohTrigger(Trigger,Trigger3M))</f>
        <v>4.3741543603986022E-4</v>
      </c>
    </row>
    <row r="331" spans="51:56" ht="11.25" customHeight="1" x14ac:dyDescent="0.25">
      <c r="AY331" s="157" t="s">
        <v>211</v>
      </c>
      <c r="AZ331" s="158">
        <f>_xll.qlInterestRateIndexFixingDate(Currency&amp;"ibor"&amp;Tenor,BA331,Trigger)</f>
        <v>42601</v>
      </c>
      <c r="BA331" s="158">
        <f>_xll.qlCalendarAdvance(Calendar,BA330,AY331,"f",,Trigger)</f>
        <v>42605</v>
      </c>
      <c r="BB331" s="158">
        <f>_xll.qlInterestRateIndexMaturity(Currency&amp;"ibor"&amp;Tenor,BA331,Trigger)</f>
        <v>42697</v>
      </c>
      <c r="BC331" s="320">
        <f>_xll.qlIndexFixing($AC$5,AZ331,TRUE,_xll.ohTrigger(Trigger,Trigger3M))</f>
        <v>3.1710549382422417E-4</v>
      </c>
      <c r="BD331" s="320">
        <f>_xll.qlIndexFixing($BE$1,AZ331,TRUE,_xll.ohTrigger(Trigger,Trigger3M))</f>
        <v>4.4059556101712664E-4</v>
      </c>
    </row>
    <row r="332" spans="51:56" ht="11.25" customHeight="1" x14ac:dyDescent="0.25">
      <c r="AY332" s="157" t="s">
        <v>211</v>
      </c>
      <c r="AZ332" s="158">
        <f>_xll.qlInterestRateIndexFixingDate(Currency&amp;"ibor"&amp;Tenor,BA332,Trigger)</f>
        <v>42604</v>
      </c>
      <c r="BA332" s="158">
        <f>_xll.qlCalendarAdvance(Calendar,BA331,AY332,"f",,Trigger)</f>
        <v>42606</v>
      </c>
      <c r="BB332" s="158">
        <f>_xll.qlInterestRateIndexMaturity(Currency&amp;"ibor"&amp;Tenor,BA332,Trigger)</f>
        <v>42698</v>
      </c>
      <c r="BC332" s="320">
        <f>_xll.qlIndexFixing($AC$5,AZ332,TRUE,_xll.ohTrigger(Trigger,Trigger3M))</f>
        <v>3.1929392985140188E-4</v>
      </c>
      <c r="BD332" s="320">
        <f>_xll.qlIndexFixing($BE$1,AZ332,TRUE,_xll.ohTrigger(Trigger,Trigger3M))</f>
        <v>4.4376572106116666E-4</v>
      </c>
    </row>
    <row r="333" spans="51:56" ht="11.25" customHeight="1" x14ac:dyDescent="0.25">
      <c r="AY333" s="157" t="s">
        <v>211</v>
      </c>
      <c r="AZ333" s="158">
        <f>_xll.qlInterestRateIndexFixingDate(Currency&amp;"ibor"&amp;Tenor,BA333,Trigger)</f>
        <v>42605</v>
      </c>
      <c r="BA333" s="158">
        <f>_xll.qlCalendarAdvance(Calendar,BA332,AY333,"f",,Trigger)</f>
        <v>42607</v>
      </c>
      <c r="BB333" s="158">
        <f>_xll.qlInterestRateIndexMaturity(Currency&amp;"ibor"&amp;Tenor,BA333,Trigger)</f>
        <v>42699</v>
      </c>
      <c r="BC333" s="320">
        <f>_xll.qlIndexFixing($AC$5,AZ333,TRUE,_xll.ohTrigger(Trigger,Trigger3M))</f>
        <v>3.2148695213777813E-4</v>
      </c>
      <c r="BD333" s="320">
        <f>_xll.qlIndexFixing($BE$1,AZ333,TRUE,_xll.ohTrigger(Trigger,Trigger3M))</f>
        <v>4.4692535753449618E-4</v>
      </c>
    </row>
    <row r="334" spans="51:56" ht="11.25" customHeight="1" x14ac:dyDescent="0.25">
      <c r="AY334" s="157" t="s">
        <v>211</v>
      </c>
      <c r="AZ334" s="158">
        <f>_xll.qlInterestRateIndexFixingDate(Currency&amp;"ibor"&amp;Tenor,BA334,Trigger)</f>
        <v>42606</v>
      </c>
      <c r="BA334" s="158">
        <f>_xll.qlCalendarAdvance(Calendar,BA333,AY334,"f",,Trigger)</f>
        <v>42608</v>
      </c>
      <c r="BB334" s="158">
        <f>_xll.qlInterestRateIndexMaturity(Currency&amp;"ibor"&amp;Tenor,BA334,Trigger)</f>
        <v>42702</v>
      </c>
      <c r="BC334" s="320">
        <f>_xll.qlIndexFixing($AC$5,AZ334,TRUE,_xll.ohTrigger(Trigger,Trigger3M))</f>
        <v>3.2530899292720547E-4</v>
      </c>
      <c r="BD334" s="320">
        <f>_xll.qlIndexFixing($BE$1,AZ334,TRUE,_xll.ohTrigger(Trigger,Trigger3M))</f>
        <v>4.5297149298610993E-4</v>
      </c>
    </row>
    <row r="335" spans="51:56" ht="11.25" customHeight="1" x14ac:dyDescent="0.25">
      <c r="AY335" s="157" t="s">
        <v>211</v>
      </c>
      <c r="AZ335" s="158">
        <f>_xll.qlInterestRateIndexFixingDate(Currency&amp;"ibor"&amp;Tenor,BA335,Trigger)</f>
        <v>42607</v>
      </c>
      <c r="BA335" s="158">
        <f>_xll.qlCalendarAdvance(Calendar,BA334,AY335,"f",,Trigger)</f>
        <v>42611</v>
      </c>
      <c r="BB335" s="158">
        <f>_xll.qlInterestRateIndexMaturity(Currency&amp;"ibor"&amp;Tenor,BA335,Trigger)</f>
        <v>42703</v>
      </c>
      <c r="BC335" s="320">
        <f>_xll.qlIndexFixing($AC$5,AZ335,TRUE,_xll.ohTrigger(Trigger,Trigger3M))</f>
        <v>3.3030490403253353E-4</v>
      </c>
      <c r="BD335" s="320">
        <f>_xll.qlIndexFixing($BE$1,AZ335,TRUE,_xll.ohTrigger(Trigger,Trigger3M))</f>
        <v>4.594473736715351E-4</v>
      </c>
    </row>
    <row r="336" spans="51:56" ht="11.25" customHeight="1" x14ac:dyDescent="0.25">
      <c r="AY336" s="157" t="s">
        <v>211</v>
      </c>
      <c r="AZ336" s="158">
        <f>_xll.qlInterestRateIndexFixingDate(Currency&amp;"ibor"&amp;Tenor,BA336,Trigger)</f>
        <v>42608</v>
      </c>
      <c r="BA336" s="158">
        <f>_xll.qlCalendarAdvance(Calendar,BA335,AY336,"f",,Trigger)</f>
        <v>42612</v>
      </c>
      <c r="BB336" s="158">
        <f>_xll.qlInterestRateIndexMaturity(Currency&amp;"ibor"&amp;Tenor,BA336,Trigger)</f>
        <v>42704</v>
      </c>
      <c r="BC336" s="320">
        <f>_xll.qlIndexFixing($AC$5,AZ336,TRUE,_xll.ohTrigger(Trigger,Trigger3M))</f>
        <v>3.3252085773306859E-4</v>
      </c>
      <c r="BD336" s="320">
        <f>_xll.qlIndexFixing($BE$1,AZ336,TRUE,_xll.ohTrigger(Trigger,Trigger3M))</f>
        <v>4.6254589141044326E-4</v>
      </c>
    </row>
    <row r="337" spans="51:56" ht="11.25" customHeight="1" x14ac:dyDescent="0.25">
      <c r="AY337" s="157" t="s">
        <v>211</v>
      </c>
      <c r="AZ337" s="158">
        <f>_xll.qlInterestRateIndexFixingDate(Currency&amp;"ibor"&amp;Tenor,BA337,Trigger)</f>
        <v>42611</v>
      </c>
      <c r="BA337" s="158">
        <f>_xll.qlCalendarAdvance(Calendar,BA336,AY337,"f",,Trigger)</f>
        <v>42613</v>
      </c>
      <c r="BB337" s="158">
        <f>_xll.qlInterestRateIndexMaturity(Currency&amp;"ibor"&amp;Tenor,BA337,Trigger)</f>
        <v>42704</v>
      </c>
      <c r="BC337" s="320">
        <f>_xll.qlIndexFixing($AC$5,AZ337,TRUE,_xll.ohTrigger(Trigger,Trigger3M))</f>
        <v>3.3397914675935449E-4</v>
      </c>
      <c r="BD337" s="320">
        <f>_xll.qlIndexFixing($BE$1,AZ337,TRUE,_xll.ohTrigger(Trigger,Trigger3M))</f>
        <v>4.642241316884181E-4</v>
      </c>
    </row>
    <row r="338" spans="51:56" ht="11.25" customHeight="1" x14ac:dyDescent="0.25">
      <c r="AY338" s="157" t="s">
        <v>211</v>
      </c>
      <c r="AZ338" s="158">
        <f>_xll.qlInterestRateIndexFixingDate(Currency&amp;"ibor"&amp;Tenor,BA338,Trigger)</f>
        <v>42612</v>
      </c>
      <c r="BA338" s="158">
        <f>_xll.qlCalendarAdvance(Calendar,BA337,AY338,"f",,Trigger)</f>
        <v>42614</v>
      </c>
      <c r="BB338" s="158">
        <f>_xll.qlInterestRateIndexMaturity(Currency&amp;"ibor"&amp;Tenor,BA338,Trigger)</f>
        <v>42705</v>
      </c>
      <c r="BC338" s="320">
        <f>_xll.qlIndexFixing($AC$5,AZ338,TRUE,_xll.ohTrigger(Trigger,Trigger3M))</f>
        <v>3.3621593473705019E-4</v>
      </c>
      <c r="BD338" s="320">
        <f>_xll.qlIndexFixing($BE$1,AZ338,TRUE,_xll.ohTrigger(Trigger,Trigger3M))</f>
        <v>4.6730559289944959E-4</v>
      </c>
    </row>
    <row r="339" spans="51:56" ht="11.25" customHeight="1" x14ac:dyDescent="0.25">
      <c r="AY339" s="157" t="s">
        <v>211</v>
      </c>
      <c r="AZ339" s="158">
        <f>_xll.qlInterestRateIndexFixingDate(Currency&amp;"ibor"&amp;Tenor,BA339,Trigger)</f>
        <v>42613</v>
      </c>
      <c r="BA339" s="158">
        <f>_xll.qlCalendarAdvance(Calendar,BA338,AY339,"f",,Trigger)</f>
        <v>42615</v>
      </c>
      <c r="BB339" s="158">
        <f>_xll.qlInterestRateIndexMaturity(Currency&amp;"ibor"&amp;Tenor,BA339,Trigger)</f>
        <v>42706</v>
      </c>
      <c r="BC339" s="320">
        <f>_xll.qlIndexFixing($AC$5,AZ339,TRUE,_xll.ohTrigger(Trigger,Trigger3M))</f>
        <v>3.3845735941631801E-4</v>
      </c>
      <c r="BD339" s="320">
        <f>_xll.qlIndexFixing($BE$1,AZ339,TRUE,_xll.ohTrigger(Trigger,Trigger3M))</f>
        <v>4.7037210425110871E-4</v>
      </c>
    </row>
    <row r="340" spans="51:56" ht="11.25" customHeight="1" x14ac:dyDescent="0.25">
      <c r="AY340" s="157" t="s">
        <v>211</v>
      </c>
      <c r="AZ340" s="158">
        <f>_xll.qlInterestRateIndexFixingDate(Currency&amp;"ibor"&amp;Tenor,BA340,Trigger)</f>
        <v>42614</v>
      </c>
      <c r="BA340" s="158">
        <f>_xll.qlCalendarAdvance(Calendar,BA339,AY340,"f",,Trigger)</f>
        <v>42618</v>
      </c>
      <c r="BB340" s="158">
        <f>_xll.qlInterestRateIndexMaturity(Currency&amp;"ibor"&amp;Tenor,BA340,Trigger)</f>
        <v>42709</v>
      </c>
      <c r="BC340" s="320">
        <f>_xll.qlIndexFixing($AC$5,AZ340,TRUE,_xll.ohTrigger(Trigger,Trigger3M))</f>
        <v>3.4520945373734156E-4</v>
      </c>
      <c r="BD340" s="320">
        <f>_xll.qlIndexFixing($BE$1,AZ340,TRUE,_xll.ohTrigger(Trigger,Trigger3M))</f>
        <v>4.7947598171398819E-4</v>
      </c>
    </row>
    <row r="341" spans="51:56" ht="11.25" customHeight="1" x14ac:dyDescent="0.25">
      <c r="AY341" s="157" t="s">
        <v>211</v>
      </c>
      <c r="AZ341" s="158">
        <f>_xll.qlInterestRateIndexFixingDate(Currency&amp;"ibor"&amp;Tenor,BA341,Trigger)</f>
        <v>42615</v>
      </c>
      <c r="BA341" s="158">
        <f>_xll.qlCalendarAdvance(Calendar,BA340,AY341,"f",,Trigger)</f>
        <v>42619</v>
      </c>
      <c r="BB341" s="158">
        <f>_xll.qlInterestRateIndexMaturity(Currency&amp;"ibor"&amp;Tenor,BA341,Trigger)</f>
        <v>42710</v>
      </c>
      <c r="BC341" s="320">
        <f>_xll.qlIndexFixing($AC$5,AZ341,TRUE,_xll.ohTrigger(Trigger,Trigger3M))</f>
        <v>3.4746942530019875E-4</v>
      </c>
      <c r="BD341" s="320">
        <f>_xll.qlIndexFixing($BE$1,AZ341,TRUE,_xll.ohTrigger(Trigger,Trigger3M))</f>
        <v>4.8247671866345873E-4</v>
      </c>
    </row>
    <row r="342" spans="51:56" ht="11.25" customHeight="1" x14ac:dyDescent="0.25">
      <c r="AY342" s="157" t="s">
        <v>211</v>
      </c>
      <c r="AZ342" s="158">
        <f>_xll.qlInterestRateIndexFixingDate(Currency&amp;"ibor"&amp;Tenor,BA342,Trigger)</f>
        <v>42618</v>
      </c>
      <c r="BA342" s="158">
        <f>_xll.qlCalendarAdvance(Calendar,BA341,AY342,"f",,Trigger)</f>
        <v>42620</v>
      </c>
      <c r="BB342" s="158">
        <f>_xll.qlInterestRateIndexMaturity(Currency&amp;"ibor"&amp;Tenor,BA342,Trigger)</f>
        <v>42711</v>
      </c>
      <c r="BC342" s="320">
        <f>_xll.qlIndexFixing($AC$5,AZ342,TRUE,_xll.ohTrigger(Trigger,Trigger3M))</f>
        <v>3.4973403360152167E-4</v>
      </c>
      <c r="BD342" s="320">
        <f>_xll.qlIndexFixing($BE$1,AZ342,TRUE,_xll.ohTrigger(Trigger,Trigger3M))</f>
        <v>4.8545950074368956E-4</v>
      </c>
    </row>
    <row r="343" spans="51:56" ht="11.25" customHeight="1" x14ac:dyDescent="0.25">
      <c r="AY343" s="157" t="s">
        <v>211</v>
      </c>
      <c r="AZ343" s="158">
        <f>_xll.qlInterestRateIndexFixingDate(Currency&amp;"ibor"&amp;Tenor,BA343,Trigger)</f>
        <v>42619</v>
      </c>
      <c r="BA343" s="158">
        <f>_xll.qlCalendarAdvance(Calendar,BA342,AY343,"f",,Trigger)</f>
        <v>42621</v>
      </c>
      <c r="BB343" s="158">
        <f>_xll.qlInterestRateIndexMaturity(Currency&amp;"ibor"&amp;Tenor,BA343,Trigger)</f>
        <v>42712</v>
      </c>
      <c r="BC343" s="320">
        <f>_xll.qlIndexFixing($AC$5,AZ343,TRUE,_xll.ohTrigger(Trigger,Trigger3M))</f>
        <v>3.5200327865360815E-4</v>
      </c>
      <c r="BD343" s="320">
        <f>_xll.qlIndexFixing($BE$1,AZ343,TRUE,_xll.ohTrigger(Trigger,Trigger3M))</f>
        <v>4.8842371643593291E-4</v>
      </c>
    </row>
    <row r="344" spans="51:56" ht="11.25" customHeight="1" x14ac:dyDescent="0.25">
      <c r="AY344" s="157" t="s">
        <v>211</v>
      </c>
      <c r="AZ344" s="158">
        <f>_xll.qlInterestRateIndexFixingDate(Currency&amp;"ibor"&amp;Tenor,BA344,Trigger)</f>
        <v>42620</v>
      </c>
      <c r="BA344" s="158">
        <f>_xll.qlCalendarAdvance(Calendar,BA343,AY344,"f",,Trigger)</f>
        <v>42622</v>
      </c>
      <c r="BB344" s="158">
        <f>_xll.qlInterestRateIndexMaturity(Currency&amp;"ibor"&amp;Tenor,BA344,Trigger)</f>
        <v>42713</v>
      </c>
      <c r="BC344" s="320">
        <f>_xll.qlIndexFixing($AC$5,AZ344,TRUE,_xll.ohTrigger(Trigger,Trigger3M))</f>
        <v>3.5427716046085029E-4</v>
      </c>
      <c r="BD344" s="320">
        <f>_xll.qlIndexFixing($BE$1,AZ344,TRUE,_xll.ohTrigger(Trigger,Trigger3M))</f>
        <v>4.9136875071655235E-4</v>
      </c>
    </row>
    <row r="345" spans="51:56" ht="11.25" customHeight="1" x14ac:dyDescent="0.25">
      <c r="AY345" s="157" t="s">
        <v>211</v>
      </c>
      <c r="AZ345" s="158">
        <f>_xll.qlInterestRateIndexFixingDate(Currency&amp;"ibor"&amp;Tenor,BA345,Trigger)</f>
        <v>42621</v>
      </c>
      <c r="BA345" s="158">
        <f>_xll.qlCalendarAdvance(Calendar,BA344,AY345,"f",,Trigger)</f>
        <v>42625</v>
      </c>
      <c r="BB345" s="158">
        <f>_xll.qlInterestRateIndexMaturity(Currency&amp;"ibor"&amp;Tenor,BA345,Trigger)</f>
        <v>42716</v>
      </c>
      <c r="BC345" s="320">
        <f>_xll.qlIndexFixing($AC$5,AZ345,TRUE,_xll.ohTrigger(Trigger,Trigger3M))</f>
        <v>3.6112662650310924E-4</v>
      </c>
      <c r="BD345" s="320">
        <f>_xll.qlIndexFixing($BE$1,AZ345,TRUE,_xll.ohTrigger(Trigger,Trigger3M))</f>
        <v>5.0008256227458095E-4</v>
      </c>
    </row>
    <row r="346" spans="51:56" ht="11.25" customHeight="1" x14ac:dyDescent="0.25">
      <c r="AY346" s="157" t="s">
        <v>211</v>
      </c>
      <c r="AZ346" s="158">
        <f>_xll.qlInterestRateIndexFixingDate(Currency&amp;"ibor"&amp;Tenor,BA346,Trigger)</f>
        <v>42622</v>
      </c>
      <c r="BA346" s="158">
        <f>_xll.qlCalendarAdvance(Calendar,BA345,AY346,"f",,Trigger)</f>
        <v>42626</v>
      </c>
      <c r="BB346" s="158">
        <f>_xll.qlInterestRateIndexMaturity(Currency&amp;"ibor"&amp;Tenor,BA346,Trigger)</f>
        <v>42717</v>
      </c>
      <c r="BC346" s="320">
        <f>_xll.qlIndexFixing($AC$5,AZ346,TRUE,_xll.ohTrigger(Trigger,Trigger3M))</f>
        <v>3.6341905541705899E-4</v>
      </c>
      <c r="BD346" s="320">
        <f>_xll.qlIndexFixing($BE$1,AZ346,TRUE,_xll.ohTrigger(Trigger,Trigger3M))</f>
        <v>5.0294465056490443E-4</v>
      </c>
    </row>
    <row r="347" spans="51:56" ht="11.25" customHeight="1" x14ac:dyDescent="0.25">
      <c r="AY347" s="157" t="s">
        <v>211</v>
      </c>
      <c r="AZ347" s="158">
        <f>_xll.qlInterestRateIndexFixingDate(Currency&amp;"ibor"&amp;Tenor,BA347,Trigger)</f>
        <v>42625</v>
      </c>
      <c r="BA347" s="158">
        <f>_xll.qlCalendarAdvance(Calendar,BA346,AY347,"f",,Trigger)</f>
        <v>42627</v>
      </c>
      <c r="BB347" s="158">
        <f>_xll.qlInterestRateIndexMaturity(Currency&amp;"ibor"&amp;Tenor,BA347,Trigger)</f>
        <v>42718</v>
      </c>
      <c r="BC347" s="320">
        <f>_xll.qlIndexFixing($AC$5,AZ347,TRUE,_xll.ohTrigger(Trigger,Trigger3M))</f>
        <v>3.6571612112832843E-4</v>
      </c>
      <c r="BD347" s="320">
        <f>_xll.qlIndexFixing($BE$1,AZ347,TRUE,_xll.ohTrigger(Trigger,Trigger3M))</f>
        <v>5.0578442974682114E-4</v>
      </c>
    </row>
    <row r="348" spans="51:56" ht="11.25" customHeight="1" x14ac:dyDescent="0.25">
      <c r="AY348" s="157" t="s">
        <v>211</v>
      </c>
      <c r="AZ348" s="158">
        <f>_xll.qlInterestRateIndexFixingDate(Currency&amp;"ibor"&amp;Tenor,BA348,Trigger)</f>
        <v>42626</v>
      </c>
      <c r="BA348" s="158">
        <f>_xll.qlCalendarAdvance(Calendar,BA347,AY348,"f",,Trigger)</f>
        <v>42628</v>
      </c>
      <c r="BB348" s="158">
        <f>_xll.qlInterestRateIndexMaturity(Currency&amp;"ibor"&amp;Tenor,BA348,Trigger)</f>
        <v>42719</v>
      </c>
      <c r="BC348" s="320">
        <f>_xll.qlIndexFixing($AC$5,AZ348,TRUE,_xll.ohTrigger(Trigger,Trigger3M))</f>
        <v>3.6801782364394498E-4</v>
      </c>
      <c r="BD348" s="320">
        <f>_xll.qlIndexFixing($BE$1,AZ348,TRUE,_xll.ohTrigger(Trigger,Trigger3M))</f>
        <v>5.0860126376297047E-4</v>
      </c>
    </row>
    <row r="349" spans="51:56" ht="11.25" customHeight="1" x14ac:dyDescent="0.25">
      <c r="AY349" s="157" t="s">
        <v>211</v>
      </c>
      <c r="AZ349" s="158">
        <f>_xll.qlInterestRateIndexFixingDate(Currency&amp;"ibor"&amp;Tenor,BA349,Trigger)</f>
        <v>42627</v>
      </c>
      <c r="BA349" s="158">
        <f>_xll.qlCalendarAdvance(Calendar,BA348,AY349,"f",,Trigger)</f>
        <v>42629</v>
      </c>
      <c r="BB349" s="158">
        <f>_xll.qlInterestRateIndexMaturity(Currency&amp;"ibor"&amp;Tenor,BA349,Trigger)</f>
        <v>42720</v>
      </c>
      <c r="BC349" s="320">
        <f>_xll.qlIndexFixing($AC$5,AZ349,TRUE,_xll.ohTrigger(Trigger,Trigger3M))</f>
        <v>3.6918151884568365E-4</v>
      </c>
      <c r="BD349" s="320">
        <f>_xll.qlIndexFixing($BE$1,AZ349,TRUE,_xll.ohTrigger(Trigger,Trigger3M))</f>
        <v>5.1139458473617851E-4</v>
      </c>
    </row>
    <row r="350" spans="51:56" ht="11.25" customHeight="1" x14ac:dyDescent="0.25">
      <c r="AY350" s="157" t="s">
        <v>211</v>
      </c>
      <c r="AZ350" s="158">
        <f>_xll.qlInterestRateIndexFixingDate(Currency&amp;"ibor"&amp;Tenor,BA350,Trigger)</f>
        <v>42628</v>
      </c>
      <c r="BA350" s="158">
        <f>_xll.qlCalendarAdvance(Calendar,BA349,AY350,"f",,Trigger)</f>
        <v>42632</v>
      </c>
      <c r="BB350" s="158">
        <f>_xll.qlInterestRateIndexMaturity(Currency&amp;"ibor"&amp;Tenor,BA350,Trigger)</f>
        <v>42723</v>
      </c>
      <c r="BC350" s="320">
        <f>_xll.qlIndexFixing($AC$5,AZ350,TRUE,_xll.ohTrigger(Trigger,Trigger3M))</f>
        <v>3.7267260650727669E-4</v>
      </c>
      <c r="BD350" s="320">
        <f>_xll.qlIndexFixing($BE$1,AZ350,TRUE,_xll.ohTrigger(Trigger,Trigger3M))</f>
        <v>5.1963092007915749E-4</v>
      </c>
    </row>
    <row r="351" spans="51:56" ht="11.25" customHeight="1" x14ac:dyDescent="0.25">
      <c r="AY351" s="157" t="s">
        <v>211</v>
      </c>
      <c r="AZ351" s="158">
        <f>_xll.qlInterestRateIndexFixingDate(Currency&amp;"ibor"&amp;Tenor,BA351,Trigger)</f>
        <v>42629</v>
      </c>
      <c r="BA351" s="158">
        <f>_xll.qlCalendarAdvance(Calendar,BA350,AY351,"f",,Trigger)</f>
        <v>42633</v>
      </c>
      <c r="BB351" s="158">
        <f>_xll.qlInterestRateIndexMaturity(Currency&amp;"ibor"&amp;Tenor,BA351,Trigger)</f>
        <v>42724</v>
      </c>
      <c r="BC351" s="320">
        <f>_xll.qlIndexFixing($AC$5,AZ351,TRUE,_xll.ohTrigger(Trigger,Trigger3M))</f>
        <v>3.7383630307846933E-4</v>
      </c>
      <c r="BD351" s="320">
        <f>_xll.qlIndexFixing($BE$1,AZ351,TRUE,_xll.ohTrigger(Trigger,Trigger3M))</f>
        <v>5.2232778234409191E-4</v>
      </c>
    </row>
    <row r="352" spans="51:56" ht="11.25" customHeight="1" x14ac:dyDescent="0.25">
      <c r="AY352" s="157" t="s">
        <v>211</v>
      </c>
      <c r="AZ352" s="158">
        <f>_xll.qlInterestRateIndexFixingDate(Currency&amp;"ibor"&amp;Tenor,BA352,Trigger)</f>
        <v>42632</v>
      </c>
      <c r="BA352" s="158">
        <f>_xll.qlCalendarAdvance(Calendar,BA351,AY352,"f",,Trigger)</f>
        <v>42634</v>
      </c>
      <c r="BB352" s="158">
        <f>_xll.qlInterestRateIndexMaturity(Currency&amp;"ibor"&amp;Tenor,BA352,Trigger)</f>
        <v>42725</v>
      </c>
      <c r="BC352" s="320">
        <f>_xll.qlIndexFixing($AC$5,AZ352,TRUE,_xll.ohTrigger(Trigger,Trigger3M))</f>
        <v>3.7499999999224509E-4</v>
      </c>
      <c r="BD352" s="320">
        <f>_xll.qlIndexFixing($BE$1,AZ352,TRUE,_xll.ohTrigger(Trigger,Trigger3M))</f>
        <v>5.249999996890755E-4</v>
      </c>
    </row>
    <row r="353" spans="51:56" ht="11.25" customHeight="1" x14ac:dyDescent="0.25">
      <c r="AY353" s="157" t="s">
        <v>211</v>
      </c>
      <c r="AZ353" s="158">
        <f>_xll.qlInterestRateIndexFixingDate(Currency&amp;"ibor"&amp;Tenor,BA353,Trigger)</f>
        <v>42633</v>
      </c>
      <c r="BA353" s="158">
        <f>_xll.qlCalendarAdvance(Calendar,BA352,AY353,"f",,Trigger)</f>
        <v>42635</v>
      </c>
      <c r="BB353" s="158">
        <f>_xll.qlInterestRateIndexMaturity(Currency&amp;"ibor"&amp;Tenor,BA353,Trigger)</f>
        <v>42726</v>
      </c>
      <c r="BC353" s="320">
        <f>_xll.qlIndexFixing($AC$5,AZ353,TRUE,_xll.ohTrigger(Trigger,Trigger3M))</f>
        <v>3.7799870389018637E-4</v>
      </c>
      <c r="BD353" s="320">
        <f>_xll.qlIndexFixing($BE$1,AZ353,TRUE,_xll.ohTrigger(Trigger,Trigger3M))</f>
        <v>5.2764753830730456E-4</v>
      </c>
    </row>
    <row r="354" spans="51:56" ht="11.25" customHeight="1" x14ac:dyDescent="0.25">
      <c r="AY354" s="157" t="s">
        <v>211</v>
      </c>
      <c r="AZ354" s="158">
        <f>_xll.qlInterestRateIndexFixingDate(Currency&amp;"ibor"&amp;Tenor,BA354,Trigger)</f>
        <v>42634</v>
      </c>
      <c r="BA354" s="158">
        <f>_xll.qlCalendarAdvance(Calendar,BA353,AY354,"f",,Trigger)</f>
        <v>42636</v>
      </c>
      <c r="BB354" s="158">
        <f>_xll.qlInterestRateIndexMaturity(Currency&amp;"ibor"&amp;Tenor,BA354,Trigger)</f>
        <v>42727</v>
      </c>
      <c r="BC354" s="320">
        <f>_xll.qlIndexFixing($AC$5,AZ354,TRUE,_xll.ohTrigger(Trigger,Trigger3M))</f>
        <v>3.8100363042987013E-4</v>
      </c>
      <c r="BD354" s="320">
        <f>_xll.qlIndexFixing($BE$1,AZ354,TRUE,_xll.ohTrigger(Trigger,Trigger3M))</f>
        <v>5.3027107998220014E-4</v>
      </c>
    </row>
    <row r="355" spans="51:56" ht="11.25" customHeight="1" x14ac:dyDescent="0.25">
      <c r="AY355" s="157" t="s">
        <v>211</v>
      </c>
      <c r="AZ355" s="158">
        <f>_xll.qlInterestRateIndexFixingDate(Currency&amp;"ibor"&amp;Tenor,BA355,Trigger)</f>
        <v>42635</v>
      </c>
      <c r="BA355" s="158">
        <f>_xll.qlCalendarAdvance(Calendar,BA354,AY355,"f",,Trigger)</f>
        <v>42639</v>
      </c>
      <c r="BB355" s="158">
        <f>_xll.qlInterestRateIndexMaturity(Currency&amp;"ibor"&amp;Tenor,BA355,Trigger)</f>
        <v>42731</v>
      </c>
      <c r="BC355" s="320">
        <f>_xll.qlIndexFixing($AC$5,AZ355,TRUE,_xll.ohTrigger(Trigger,Trigger3M))</f>
        <v>3.9238323694321966E-4</v>
      </c>
      <c r="BD355" s="320">
        <f>_xll.qlIndexFixing($BE$1,AZ355,TRUE,_xll.ohTrigger(Trigger,Trigger3M))</f>
        <v>5.3908756709413592E-4</v>
      </c>
    </row>
    <row r="356" spans="51:56" ht="11.25" customHeight="1" x14ac:dyDescent="0.25">
      <c r="AY356" s="157" t="s">
        <v>211</v>
      </c>
      <c r="AZ356" s="158">
        <f>_xll.qlInterestRateIndexFixingDate(Currency&amp;"ibor"&amp;Tenor,BA356,Trigger)</f>
        <v>42636</v>
      </c>
      <c r="BA356" s="158">
        <f>_xll.qlCalendarAdvance(Calendar,BA355,AY356,"f",,Trigger)</f>
        <v>42640</v>
      </c>
      <c r="BB356" s="158">
        <f>_xll.qlInterestRateIndexMaturity(Currency&amp;"ibor"&amp;Tenor,BA356,Trigger)</f>
        <v>42731</v>
      </c>
      <c r="BC356" s="320">
        <f>_xll.qlIndexFixing($AC$5,AZ356,TRUE,_xll.ohTrigger(Trigger,Trigger3M))</f>
        <v>3.9308556327394826E-4</v>
      </c>
      <c r="BD356" s="320">
        <f>_xll.qlIndexFixing($BE$1,AZ356,TRUE,_xll.ohTrigger(Trigger,Trigger3M))</f>
        <v>5.4054272144398558E-4</v>
      </c>
    </row>
    <row r="357" spans="51:56" ht="11.25" customHeight="1" x14ac:dyDescent="0.25">
      <c r="AY357" s="157" t="s">
        <v>211</v>
      </c>
      <c r="AZ357" s="158">
        <f>_xll.qlInterestRateIndexFixingDate(Currency&amp;"ibor"&amp;Tenor,BA357,Trigger)</f>
        <v>42639</v>
      </c>
      <c r="BA357" s="158">
        <f>_xll.qlCalendarAdvance(Calendar,BA356,AY357,"f",,Trigger)</f>
        <v>42641</v>
      </c>
      <c r="BB357" s="158">
        <f>_xll.qlInterestRateIndexMaturity(Currency&amp;"ibor"&amp;Tenor,BA357,Trigger)</f>
        <v>42732</v>
      </c>
      <c r="BC357" s="320">
        <f>_xll.qlIndexFixing($AC$5,AZ357,TRUE,_xll.ohTrigger(Trigger,Trigger3M))</f>
        <v>3.9612160322877301E-4</v>
      </c>
      <c r="BD357" s="320">
        <f>_xll.qlIndexFixing($BE$1,AZ357,TRUE,_xll.ohTrigger(Trigger,Trigger3M))</f>
        <v>5.4305942524143509E-4</v>
      </c>
    </row>
    <row r="358" spans="51:56" ht="11.25" customHeight="1" x14ac:dyDescent="0.25">
      <c r="AY358" s="157" t="s">
        <v>211</v>
      </c>
      <c r="AZ358" s="158">
        <f>_xll.qlInterestRateIndexFixingDate(Currency&amp;"ibor"&amp;Tenor,BA358,Trigger)</f>
        <v>42640</v>
      </c>
      <c r="BA358" s="158">
        <f>_xll.qlCalendarAdvance(Calendar,BA357,AY358,"f",,Trigger)</f>
        <v>42642</v>
      </c>
      <c r="BB358" s="158">
        <f>_xll.qlInterestRateIndexMaturity(Currency&amp;"ibor"&amp;Tenor,BA358,Trigger)</f>
        <v>42733</v>
      </c>
      <c r="BC358" s="320">
        <f>_xll.qlIndexFixing($AC$5,AZ358,TRUE,_xll.ohTrigger(Trigger,Trigger3M))</f>
        <v>3.9916386590879005E-4</v>
      </c>
      <c r="BD358" s="320">
        <f>_xll.qlIndexFixing($BE$1,AZ358,TRUE,_xll.ohTrigger(Trigger,Trigger3M))</f>
        <v>5.4555744179109146E-4</v>
      </c>
    </row>
    <row r="359" spans="51:56" ht="11.25" customHeight="1" x14ac:dyDescent="0.25">
      <c r="AY359" s="157" t="s">
        <v>211</v>
      </c>
      <c r="AZ359" s="158">
        <f>_xll.qlInterestRateIndexFixingDate(Currency&amp;"ibor"&amp;Tenor,BA359,Trigger)</f>
        <v>42641</v>
      </c>
      <c r="BA359" s="158">
        <f>_xll.qlCalendarAdvance(Calendar,BA358,AY359,"f",,Trigger)</f>
        <v>42643</v>
      </c>
      <c r="BB359" s="158">
        <f>_xll.qlInterestRateIndexMaturity(Currency&amp;"ibor"&amp;Tenor,BA359,Trigger)</f>
        <v>42734</v>
      </c>
      <c r="BC359" s="320">
        <f>_xll.qlIndexFixing($AC$5,AZ359,TRUE,_xll.ohTrigger(Trigger,Trigger3M))</f>
        <v>4.0221235132981088E-4</v>
      </c>
      <c r="BD359" s="320">
        <f>_xll.qlIndexFixing($BE$1,AZ359,TRUE,_xll.ohTrigger(Trigger,Trigger3M))</f>
        <v>5.4803768151809654E-4</v>
      </c>
    </row>
    <row r="360" spans="51:56" ht="11.25" customHeight="1" x14ac:dyDescent="0.25">
      <c r="AY360" s="157" t="s">
        <v>211</v>
      </c>
      <c r="AZ360" s="158">
        <f>_xll.qlInterestRateIndexFixingDate(Currency&amp;"ibor"&amp;Tenor,BA360,Trigger)</f>
        <v>42642</v>
      </c>
      <c r="BA360" s="158">
        <f>_xll.qlCalendarAdvance(Calendar,BA359,AY360,"f",,Trigger)</f>
        <v>42646</v>
      </c>
      <c r="BB360" s="158">
        <f>_xll.qlInterestRateIndexMaturity(Currency&amp;"ibor"&amp;Tenor,BA360,Trigger)</f>
        <v>42738</v>
      </c>
      <c r="BC360" s="320">
        <f>_xll.qlIndexFixing($AC$5,AZ360,TRUE,_xll.ohTrigger(Trigger,Trigger3M))</f>
        <v>4.1362233335352354E-4</v>
      </c>
      <c r="BD360" s="320">
        <f>_xll.qlIndexFixing($BE$1,AZ360,TRUE,_xll.ohTrigger(Trigger,Trigger3M))</f>
        <v>6.8909836663116658E-4</v>
      </c>
    </row>
    <row r="361" spans="51:56" ht="11.25" customHeight="1" x14ac:dyDescent="0.25">
      <c r="AY361" s="157" t="s">
        <v>211</v>
      </c>
      <c r="AZ361" s="158">
        <f>_xll.qlInterestRateIndexFixingDate(Currency&amp;"ibor"&amp;Tenor,BA361,Trigger)</f>
        <v>42643</v>
      </c>
      <c r="BA361" s="158">
        <f>_xll.qlCalendarAdvance(Calendar,BA360,AY361,"f",,Trigger)</f>
        <v>42647</v>
      </c>
      <c r="BB361" s="158">
        <f>_xll.qlInterestRateIndexMaturity(Currency&amp;"ibor"&amp;Tenor,BA361,Trigger)</f>
        <v>42739</v>
      </c>
      <c r="BC361" s="320">
        <f>_xll.qlIndexFixing($AC$5,AZ361,TRUE,_xll.ohTrigger(Trigger,Trigger3M))</f>
        <v>4.1668111066322345E-4</v>
      </c>
      <c r="BD361" s="320">
        <f>_xll.qlIndexFixing($BE$1,AZ361,TRUE,_xll.ohTrigger(Trigger,Trigger3M))</f>
        <v>6.9151484500422063E-4</v>
      </c>
    </row>
    <row r="362" spans="51:56" ht="11.25" customHeight="1" x14ac:dyDescent="0.25">
      <c r="AY362" s="157" t="s">
        <v>211</v>
      </c>
      <c r="AZ362" s="158">
        <f>_xll.qlInterestRateIndexFixingDate(Currency&amp;"ibor"&amp;Tenor,BA362,Trigger)</f>
        <v>42646</v>
      </c>
      <c r="BA362" s="158">
        <f>_xll.qlCalendarAdvance(Calendar,BA361,AY362,"f",,Trigger)</f>
        <v>42648</v>
      </c>
      <c r="BB362" s="158">
        <f>_xll.qlInterestRateIndexMaturity(Currency&amp;"ibor"&amp;Tenor,BA362,Trigger)</f>
        <v>42740</v>
      </c>
      <c r="BC362" s="320">
        <f>_xll.qlIndexFixing($AC$5,AZ362,TRUE,_xll.ohTrigger(Trigger,Trigger3M))</f>
        <v>4.1974604318665339E-4</v>
      </c>
      <c r="BD362" s="320">
        <f>_xll.qlIndexFixing($BE$1,AZ362,TRUE,_xll.ohTrigger(Trigger,Trigger3M))</f>
        <v>6.9391909735273404E-4</v>
      </c>
    </row>
    <row r="363" spans="51:56" ht="11.25" customHeight="1" x14ac:dyDescent="0.25">
      <c r="AY363" s="157" t="s">
        <v>211</v>
      </c>
      <c r="AZ363" s="158">
        <f>_xll.qlInterestRateIndexFixingDate(Currency&amp;"ibor"&amp;Tenor,BA363,Trigger)</f>
        <v>42647</v>
      </c>
      <c r="BA363" s="158">
        <f>_xll.qlCalendarAdvance(Calendar,BA362,AY363,"f",,Trigger)</f>
        <v>42649</v>
      </c>
      <c r="BB363" s="158">
        <f>_xll.qlInterestRateIndexMaturity(Currency&amp;"ibor"&amp;Tenor,BA363,Trigger)</f>
        <v>42741</v>
      </c>
      <c r="BC363" s="320">
        <f>_xll.qlIndexFixing($AC$5,AZ363,TRUE,_xll.ohTrigger(Trigger,Trigger3M))</f>
        <v>4.2281713093684641E-4</v>
      </c>
      <c r="BD363" s="320">
        <f>_xll.qlIndexFixing($BE$1,AZ363,TRUE,_xll.ohTrigger(Trigger,Trigger3M))</f>
        <v>6.9631207234220074E-4</v>
      </c>
    </row>
    <row r="364" spans="51:56" ht="11.25" customHeight="1" x14ac:dyDescent="0.25">
      <c r="AY364" s="157" t="s">
        <v>211</v>
      </c>
      <c r="AZ364" s="158">
        <f>_xll.qlInterestRateIndexFixingDate(Currency&amp;"ibor"&amp;Tenor,BA364,Trigger)</f>
        <v>42648</v>
      </c>
      <c r="BA364" s="158">
        <f>_xll.qlCalendarAdvance(Calendar,BA363,AY364,"f",,Trigger)</f>
        <v>42650</v>
      </c>
      <c r="BB364" s="158">
        <f>_xll.qlInterestRateIndexMaturity(Currency&amp;"ibor"&amp;Tenor,BA364,Trigger)</f>
        <v>42744</v>
      </c>
      <c r="BC364" s="320">
        <f>_xll.qlIndexFixing($AC$5,AZ364,TRUE,_xll.ohTrigger(Trigger,Trigger3M))</f>
        <v>4.3014797987007053E-4</v>
      </c>
      <c r="BD364" s="320">
        <f>_xll.qlIndexFixing($BE$1,AZ364,TRUE,_xll.ohTrigger(Trigger,Trigger3M))</f>
        <v>6.9796547655444851E-4</v>
      </c>
    </row>
    <row r="365" spans="51:56" ht="11.25" customHeight="1" x14ac:dyDescent="0.25">
      <c r="AY365" s="157" t="s">
        <v>211</v>
      </c>
      <c r="AZ365" s="158">
        <f>_xll.qlInterestRateIndexFixingDate(Currency&amp;"ibor"&amp;Tenor,BA365,Trigger)</f>
        <v>42649</v>
      </c>
      <c r="BA365" s="158">
        <f>_xll.qlCalendarAdvance(Calendar,BA364,AY365,"f",,Trigger)</f>
        <v>42653</v>
      </c>
      <c r="BB365" s="158">
        <f>_xll.qlInterestRateIndexMaturity(Currency&amp;"ibor"&amp;Tenor,BA365,Trigger)</f>
        <v>42745</v>
      </c>
      <c r="BC365" s="320">
        <f>_xll.qlIndexFixing($AC$5,AZ365,TRUE,_xll.ohTrigger(Trigger,Trigger3M))</f>
        <v>4.3516303450674704E-4</v>
      </c>
      <c r="BD365" s="320">
        <f>_xll.qlIndexFixing($BE$1,AZ365,TRUE,_xll.ohTrigger(Trigger,Trigger3M))</f>
        <v>7.0579042401182172E-4</v>
      </c>
    </row>
    <row r="366" spans="51:56" ht="11.25" customHeight="1" x14ac:dyDescent="0.25">
      <c r="AY366" s="157" t="s">
        <v>211</v>
      </c>
      <c r="AZ366" s="158">
        <f>_xll.qlInterestRateIndexFixingDate(Currency&amp;"ibor"&amp;Tenor,BA366,Trigger)</f>
        <v>42650</v>
      </c>
      <c r="BA366" s="158">
        <f>_xll.qlCalendarAdvance(Calendar,BA365,AY366,"f",,Trigger)</f>
        <v>42654</v>
      </c>
      <c r="BB366" s="158">
        <f>_xll.qlInterestRateIndexMaturity(Currency&amp;"ibor"&amp;Tenor,BA366,Trigger)</f>
        <v>42746</v>
      </c>
      <c r="BC366" s="320">
        <f>_xll.qlIndexFixing($AC$5,AZ366,TRUE,_xll.ohTrigger(Trigger,Trigger3M))</f>
        <v>4.3826489861318609E-4</v>
      </c>
      <c r="BD366" s="320">
        <f>_xll.qlIndexFixing($BE$1,AZ366,TRUE,_xll.ohTrigger(Trigger,Trigger3M))</f>
        <v>7.081414941912318E-4</v>
      </c>
    </row>
    <row r="367" spans="51:56" ht="11.25" customHeight="1" x14ac:dyDescent="0.25">
      <c r="AY367" s="157" t="s">
        <v>211</v>
      </c>
      <c r="AZ367" s="158">
        <f>_xll.qlInterestRateIndexFixingDate(Currency&amp;"ibor"&amp;Tenor,BA367,Trigger)</f>
        <v>42653</v>
      </c>
      <c r="BA367" s="158">
        <f>_xll.qlCalendarAdvance(Calendar,BA366,AY367,"f",,Trigger)</f>
        <v>42655</v>
      </c>
      <c r="BB367" s="158">
        <f>_xll.qlInterestRateIndexMaturity(Currency&amp;"ibor"&amp;Tenor,BA367,Trigger)</f>
        <v>42747</v>
      </c>
      <c r="BC367" s="320">
        <f>_xll.qlIndexFixing($AC$5,AZ367,TRUE,_xll.ohTrigger(Trigger,Trigger3M))</f>
        <v>4.4137291803501301E-4</v>
      </c>
      <c r="BD367" s="320">
        <f>_xll.qlIndexFixing($BE$1,AZ367,TRUE,_xll.ohTrigger(Trigger,Trigger3M))</f>
        <v>7.1048713021316999E-4</v>
      </c>
    </row>
    <row r="368" spans="51:56" ht="11.25" customHeight="1" x14ac:dyDescent="0.25">
      <c r="AY368" s="157" t="s">
        <v>211</v>
      </c>
      <c r="AZ368" s="158">
        <f>_xll.qlInterestRateIndexFixingDate(Currency&amp;"ibor"&amp;Tenor,BA368,Trigger)</f>
        <v>42654</v>
      </c>
      <c r="BA368" s="158">
        <f>_xll.qlCalendarAdvance(Calendar,BA367,AY368,"f",,Trigger)</f>
        <v>42656</v>
      </c>
      <c r="BB368" s="158">
        <f>_xll.qlInterestRateIndexMaturity(Currency&amp;"ibor"&amp;Tenor,BA368,Trigger)</f>
        <v>42748</v>
      </c>
      <c r="BC368" s="320">
        <f>_xll.qlIndexFixing($AC$5,AZ368,TRUE,_xll.ohTrigger(Trigger,Trigger3M))</f>
        <v>4.4448709278612972E-4</v>
      </c>
      <c r="BD368" s="320">
        <f>_xll.qlIndexFixing($BE$1,AZ368,TRUE,_xll.ohTrigger(Trigger,Trigger3M))</f>
        <v>7.1282833114715916E-4</v>
      </c>
    </row>
    <row r="369" spans="51:56" ht="11.25" customHeight="1" x14ac:dyDescent="0.25">
      <c r="AY369" s="157" t="s">
        <v>211</v>
      </c>
      <c r="AZ369" s="158">
        <f>_xll.qlInterestRateIndexFixingDate(Currency&amp;"ibor"&amp;Tenor,BA369,Trigger)</f>
        <v>42655</v>
      </c>
      <c r="BA369" s="158">
        <f>_xll.qlCalendarAdvance(Calendar,BA368,AY369,"f",,Trigger)</f>
        <v>42657</v>
      </c>
      <c r="BB369" s="158">
        <f>_xll.qlInterestRateIndexMaturity(Currency&amp;"ibor"&amp;Tenor,BA369,Trigger)</f>
        <v>42751</v>
      </c>
      <c r="BC369" s="320">
        <f>_xll.qlIndexFixing($AC$5,AZ369,TRUE,_xll.ohTrigger(Trigger,Trigger3M))</f>
        <v>4.5165675117877168E-4</v>
      </c>
      <c r="BD369" s="320">
        <f>_xll.qlIndexFixing($BE$1,AZ369,TRUE,_xll.ohTrigger(Trigger,Trigger3M))</f>
        <v>7.1450870917568647E-4</v>
      </c>
    </row>
    <row r="370" spans="51:56" ht="11.25" customHeight="1" x14ac:dyDescent="0.25">
      <c r="AY370" s="157" t="s">
        <v>211</v>
      </c>
      <c r="AZ370" s="158">
        <f>_xll.qlInterestRateIndexFixingDate(Currency&amp;"ibor"&amp;Tenor,BA370,Trigger)</f>
        <v>42656</v>
      </c>
      <c r="BA370" s="158">
        <f>_xll.qlCalendarAdvance(Calendar,BA369,AY370,"f",,Trigger)</f>
        <v>42660</v>
      </c>
      <c r="BB370" s="158">
        <f>_xll.qlInterestRateIndexMaturity(Currency&amp;"ibor"&amp;Tenor,BA370,Trigger)</f>
        <v>42752</v>
      </c>
      <c r="BC370" s="320">
        <f>_xll.qlIndexFixing($AC$5,AZ370,TRUE,_xll.ohTrigger(Trigger,Trigger3M))</f>
        <v>4.5700534538238525E-4</v>
      </c>
      <c r="BD370" s="320">
        <f>_xll.qlIndexFixing($BE$1,AZ370,TRUE,_xll.ohTrigger(Trigger,Trigger3M))</f>
        <v>7.2216901742986391E-4</v>
      </c>
    </row>
    <row r="371" spans="51:56" ht="11.25" customHeight="1" x14ac:dyDescent="0.25">
      <c r="AY371" s="157" t="s">
        <v>211</v>
      </c>
      <c r="AZ371" s="158">
        <f>_xll.qlInterestRateIndexFixingDate(Currency&amp;"ibor"&amp;Tenor,BA371,Trigger)</f>
        <v>42657</v>
      </c>
      <c r="BA371" s="158">
        <f>_xll.qlCalendarAdvance(Calendar,BA370,AY371,"f",,Trigger)</f>
        <v>42661</v>
      </c>
      <c r="BB371" s="158">
        <f>_xll.qlInterestRateIndexMaturity(Currency&amp;"ibor"&amp;Tenor,BA371,Trigger)</f>
        <v>42753</v>
      </c>
      <c r="BC371" s="320">
        <f>_xll.qlIndexFixing($AC$5,AZ371,TRUE,_xll.ohTrigger(Trigger,Trigger3M))</f>
        <v>4.6015029700238139E-4</v>
      </c>
      <c r="BD371" s="320">
        <f>_xll.qlIndexFixing($BE$1,AZ371,TRUE,_xll.ohTrigger(Trigger,Trigger3M))</f>
        <v>7.2450328100273273E-4</v>
      </c>
    </row>
    <row r="372" spans="51:56" ht="11.25" customHeight="1" x14ac:dyDescent="0.25">
      <c r="AY372" s="157" t="s">
        <v>211</v>
      </c>
      <c r="AZ372" s="158">
        <f>_xll.qlInterestRateIndexFixingDate(Currency&amp;"ibor"&amp;Tenor,BA372,Trigger)</f>
        <v>42660</v>
      </c>
      <c r="BA372" s="158">
        <f>_xll.qlCalendarAdvance(Calendar,BA371,AY372,"f",,Trigger)</f>
        <v>42662</v>
      </c>
      <c r="BB372" s="158">
        <f>_xll.qlInterestRateIndexMaturity(Currency&amp;"ibor"&amp;Tenor,BA372,Trigger)</f>
        <v>42754</v>
      </c>
      <c r="BC372" s="320">
        <f>_xll.qlIndexFixing($AC$5,AZ372,TRUE,_xll.ohTrigger(Trigger,Trigger3M))</f>
        <v>4.6330140404116099E-4</v>
      </c>
      <c r="BD372" s="320">
        <f>_xll.qlIndexFixing($BE$1,AZ372,TRUE,_xll.ohTrigger(Trigger,Trigger3M))</f>
        <v>7.2683925512382632E-4</v>
      </c>
    </row>
    <row r="373" spans="51:56" ht="11.25" customHeight="1" x14ac:dyDescent="0.25">
      <c r="AY373" s="157" t="s">
        <v>211</v>
      </c>
      <c r="AZ373" s="158">
        <f>_xll.qlInterestRateIndexFixingDate(Currency&amp;"ibor"&amp;Tenor,BA373,Trigger)</f>
        <v>42661</v>
      </c>
      <c r="BA373" s="158">
        <f>_xll.qlCalendarAdvance(Calendar,BA372,AY373,"f",,Trigger)</f>
        <v>42663</v>
      </c>
      <c r="BB373" s="158">
        <f>_xll.qlInterestRateIndexMaturity(Currency&amp;"ibor"&amp;Tenor,BA373,Trigger)</f>
        <v>42755</v>
      </c>
      <c r="BC373" s="320">
        <f>_xll.qlIndexFixing($AC$5,AZ373,TRUE,_xll.ohTrigger(Trigger,Trigger3M))</f>
        <v>4.6645866651262585E-4</v>
      </c>
      <c r="BD373" s="320">
        <f>_xll.qlIndexFixing($BE$1,AZ373,TRUE,_xll.ohTrigger(Trigger,Trigger3M))</f>
        <v>7.2917798927190952E-4</v>
      </c>
    </row>
    <row r="374" spans="51:56" ht="11.25" customHeight="1" x14ac:dyDescent="0.25">
      <c r="AY374" s="157" t="s">
        <v>211</v>
      </c>
      <c r="AZ374" s="158">
        <f>_xll.qlInterestRateIndexFixingDate(Currency&amp;"ibor"&amp;Tenor,BA374,Trigger)</f>
        <v>42662</v>
      </c>
      <c r="BA374" s="158">
        <f>_xll.qlCalendarAdvance(Calendar,BA373,AY374,"f",,Trigger)</f>
        <v>42664</v>
      </c>
      <c r="BB374" s="158">
        <f>_xll.qlInterestRateIndexMaturity(Currency&amp;"ibor"&amp;Tenor,BA374,Trigger)</f>
        <v>42758</v>
      </c>
      <c r="BC374" s="320">
        <f>_xll.qlIndexFixing($AC$5,AZ374,TRUE,_xll.ohTrigger(Trigger,Trigger3M))</f>
        <v>4.7346072173889915E-4</v>
      </c>
      <c r="BD374" s="320">
        <f>_xll.qlIndexFixing($BE$1,AZ374,TRUE,_xll.ohTrigger(Trigger,Trigger3M))</f>
        <v>7.3101457165079787E-4</v>
      </c>
    </row>
    <row r="375" spans="51:56" ht="11.25" customHeight="1" x14ac:dyDescent="0.25">
      <c r="AY375" s="157" t="s">
        <v>211</v>
      </c>
      <c r="AZ375" s="158">
        <f>_xll.qlInterestRateIndexFixingDate(Currency&amp;"ibor"&amp;Tenor,BA375,Trigger)</f>
        <v>42663</v>
      </c>
      <c r="BA375" s="158">
        <f>_xll.qlCalendarAdvance(Calendar,BA374,AY375,"f",,Trigger)</f>
        <v>42667</v>
      </c>
      <c r="BB375" s="158">
        <f>_xll.qlInterestRateIndexMaturity(Currency&amp;"ibor"&amp;Tenor,BA375,Trigger)</f>
        <v>42759</v>
      </c>
      <c r="BC375" s="320">
        <f>_xll.qlIndexFixing($AC$5,AZ375,TRUE,_xll.ohTrigger(Trigger,Trigger3M))</f>
        <v>4.7914927102857399E-4</v>
      </c>
      <c r="BD375" s="320">
        <f>_xll.qlIndexFixing($BE$1,AZ375,TRUE,_xll.ohTrigger(Trigger,Trigger3M))</f>
        <v>7.3858176767918257E-4</v>
      </c>
    </row>
    <row r="376" spans="51:56" ht="11.25" customHeight="1" x14ac:dyDescent="0.25">
      <c r="AY376" s="157" t="s">
        <v>211</v>
      </c>
      <c r="AZ376" s="158">
        <f>_xll.qlInterestRateIndexFixingDate(Currency&amp;"ibor"&amp;Tenor,BA376,Trigger)</f>
        <v>42664</v>
      </c>
      <c r="BA376" s="158">
        <f>_xll.qlCalendarAdvance(Calendar,BA375,AY376,"f",,Trigger)</f>
        <v>42668</v>
      </c>
      <c r="BB376" s="158">
        <f>_xll.qlInterestRateIndexMaturity(Currency&amp;"ibor"&amp;Tenor,BA376,Trigger)</f>
        <v>42760</v>
      </c>
      <c r="BC376" s="320">
        <f>_xll.qlIndexFixing($AC$5,AZ376,TRUE,_xll.ohTrigger(Trigger,Trigger3M))</f>
        <v>4.8233731088937159E-4</v>
      </c>
      <c r="BD376" s="320">
        <f>_xll.qlIndexFixing($BE$1,AZ376,TRUE,_xll.ohTrigger(Trigger,Trigger3M))</f>
        <v>7.4095029613428732E-4</v>
      </c>
    </row>
    <row r="377" spans="51:56" ht="11.25" customHeight="1" x14ac:dyDescent="0.25">
      <c r="AY377" s="157" t="s">
        <v>211</v>
      </c>
      <c r="AZ377" s="158">
        <f>_xll.qlInterestRateIndexFixingDate(Currency&amp;"ibor"&amp;Tenor,BA377,Trigger)</f>
        <v>42667</v>
      </c>
      <c r="BA377" s="158">
        <f>_xll.qlCalendarAdvance(Calendar,BA376,AY377,"f",,Trigger)</f>
        <v>42669</v>
      </c>
      <c r="BB377" s="158">
        <f>_xll.qlInterestRateIndexMaturity(Currency&amp;"ibor"&amp;Tenor,BA377,Trigger)</f>
        <v>42761</v>
      </c>
      <c r="BC377" s="320">
        <f>_xll.qlIndexFixing($AC$5,AZ377,TRUE,_xll.ohTrigger(Trigger,Trigger3M))</f>
        <v>4.8553150627321702E-4</v>
      </c>
      <c r="BD377" s="320">
        <f>_xll.qlIndexFixing($BE$1,AZ377,TRUE,_xll.ohTrigger(Trigger,Trigger3M))</f>
        <v>7.4332803269497446E-4</v>
      </c>
    </row>
    <row r="378" spans="51:56" ht="11.25" customHeight="1" x14ac:dyDescent="0.25">
      <c r="AY378" s="157" t="s">
        <v>211</v>
      </c>
      <c r="AZ378" s="158">
        <f>_xll.qlInterestRateIndexFixingDate(Currency&amp;"ibor"&amp;Tenor,BA378,Trigger)</f>
        <v>42668</v>
      </c>
      <c r="BA378" s="158">
        <f>_xll.qlCalendarAdvance(Calendar,BA377,AY378,"f",,Trigger)</f>
        <v>42670</v>
      </c>
      <c r="BB378" s="158">
        <f>_xll.qlInterestRateIndexMaturity(Currency&amp;"ibor"&amp;Tenor,BA378,Trigger)</f>
        <v>42762</v>
      </c>
      <c r="BC378" s="320">
        <f>_xll.qlIndexFixing($AC$5,AZ378,TRUE,_xll.ohTrigger(Trigger,Trigger3M))</f>
        <v>4.88731857194881E-4</v>
      </c>
      <c r="BD378" s="320">
        <f>_xll.qlIndexFixing($BE$1,AZ378,TRUE,_xll.ohTrigger(Trigger,Trigger3M))</f>
        <v>7.4571607724316857E-4</v>
      </c>
    </row>
    <row r="379" spans="51:56" ht="11.25" customHeight="1" x14ac:dyDescent="0.25">
      <c r="AY379" s="157" t="s">
        <v>211</v>
      </c>
      <c r="AZ379" s="158">
        <f>_xll.qlInterestRateIndexFixingDate(Currency&amp;"ibor"&amp;Tenor,BA379,Trigger)</f>
        <v>42669</v>
      </c>
      <c r="BA379" s="158">
        <f>_xll.qlCalendarAdvance(Calendar,BA378,AY379,"f",,Trigger)</f>
        <v>42671</v>
      </c>
      <c r="BB379" s="158">
        <f>_xll.qlInterestRateIndexMaturity(Currency&amp;"ibor"&amp;Tenor,BA379,Trigger)</f>
        <v>42765</v>
      </c>
      <c r="BC379" s="320">
        <f>_xll.qlIndexFixing($AC$5,AZ379,TRUE,_xll.ohTrigger(Trigger,Trigger3M))</f>
        <v>4.9555989659067639E-4</v>
      </c>
      <c r="BD379" s="320">
        <f>_xll.qlIndexFixing($BE$1,AZ379,TRUE,_xll.ohTrigger(Trigger,Trigger3M))</f>
        <v>7.478362459545126E-4</v>
      </c>
    </row>
    <row r="380" spans="51:56" ht="11.25" customHeight="1" x14ac:dyDescent="0.25">
      <c r="AY380" s="157" t="s">
        <v>211</v>
      </c>
      <c r="AZ380" s="158">
        <f>_xll.qlInterestRateIndexFixingDate(Currency&amp;"ibor"&amp;Tenor,BA380,Trigger)</f>
        <v>42670</v>
      </c>
      <c r="BA380" s="158">
        <f>_xll.qlCalendarAdvance(Calendar,BA379,AY380,"f",,Trigger)</f>
        <v>42674</v>
      </c>
      <c r="BB380" s="158">
        <f>_xll.qlInterestRateIndexMaturity(Currency&amp;"ibor"&amp;Tenor,BA380,Trigger)</f>
        <v>42766</v>
      </c>
      <c r="BC380" s="320">
        <f>_xll.qlIndexFixing($AC$5,AZ380,TRUE,_xll.ohTrigger(Trigger,Trigger3M))</f>
        <v>5.0159481656382758E-4</v>
      </c>
      <c r="BD380" s="320">
        <f>_xll.qlIndexFixing($BE$1,AZ380,TRUE,_xll.ohTrigger(Trigger,Trigger3M))</f>
        <v>7.5539358504872001E-4</v>
      </c>
    </row>
    <row r="381" spans="51:56" ht="11.25" customHeight="1" x14ac:dyDescent="0.25">
      <c r="AY381" s="157" t="s">
        <v>211</v>
      </c>
      <c r="AZ381" s="158">
        <f>_xll.qlInterestRateIndexFixingDate(Currency&amp;"ibor"&amp;Tenor,BA381,Trigger)</f>
        <v>42671</v>
      </c>
      <c r="BA381" s="158">
        <f>_xll.qlCalendarAdvance(Calendar,BA380,AY381,"f",,Trigger)</f>
        <v>42675</v>
      </c>
      <c r="BB381" s="158">
        <f>_xll.qlInterestRateIndexMaturity(Currency&amp;"ibor"&amp;Tenor,BA381,Trigger)</f>
        <v>42767</v>
      </c>
      <c r="BC381" s="320">
        <f>_xll.qlIndexFixing($AC$5,AZ381,TRUE,_xll.ohTrigger(Trigger,Trigger3M))</f>
        <v>5.0482594540222859E-4</v>
      </c>
      <c r="BD381" s="320">
        <f>_xll.qlIndexFixing($BE$1,AZ381,TRUE,_xll.ohTrigger(Trigger,Trigger3M))</f>
        <v>7.5784991984602194E-4</v>
      </c>
    </row>
    <row r="382" spans="51:56" ht="11.25" customHeight="1" x14ac:dyDescent="0.25">
      <c r="AY382" s="157" t="s">
        <v>211</v>
      </c>
      <c r="AZ382" s="158">
        <f>_xll.qlInterestRateIndexFixingDate(Currency&amp;"ibor"&amp;Tenor,BA382,Trigger)</f>
        <v>42674</v>
      </c>
      <c r="BA382" s="158">
        <f>_xll.qlCalendarAdvance(Calendar,BA381,AY382,"f",,Trigger)</f>
        <v>42676</v>
      </c>
      <c r="BB382" s="158">
        <f>_xll.qlInterestRateIndexMaturity(Currency&amp;"ibor"&amp;Tenor,BA382,Trigger)</f>
        <v>42768</v>
      </c>
      <c r="BC382" s="320">
        <f>_xll.qlIndexFixing($AC$5,AZ382,TRUE,_xll.ohTrigger(Trigger,Trigger3M))</f>
        <v>5.0806322986881062E-4</v>
      </c>
      <c r="BD382" s="320">
        <f>_xll.qlIndexFixing($BE$1,AZ382,TRUE,_xll.ohTrigger(Trigger,Trigger3M))</f>
        <v>7.603233131640068E-4</v>
      </c>
    </row>
    <row r="383" spans="51:56" ht="11.25" customHeight="1" x14ac:dyDescent="0.25">
      <c r="AY383" s="157" t="s">
        <v>211</v>
      </c>
      <c r="AZ383" s="158">
        <f>_xll.qlInterestRateIndexFixingDate(Currency&amp;"ibor"&amp;Tenor,BA383,Trigger)</f>
        <v>42675</v>
      </c>
      <c r="BA383" s="158">
        <f>_xll.qlCalendarAdvance(Calendar,BA382,AY383,"f",,Trigger)</f>
        <v>42677</v>
      </c>
      <c r="BB383" s="158">
        <f>_xll.qlInterestRateIndexMaturity(Currency&amp;"ibor"&amp;Tenor,BA383,Trigger)</f>
        <v>42769</v>
      </c>
      <c r="BC383" s="320">
        <f>_xll.qlIndexFixing($AC$5,AZ383,TRUE,_xll.ohTrigger(Trigger,Trigger3M))</f>
        <v>5.1130666998095125E-4</v>
      </c>
      <c r="BD383" s="320">
        <f>_xll.qlIndexFixing($BE$1,AZ383,TRUE,_xll.ohTrigger(Trigger,Trigger3M))</f>
        <v>7.6281491529644791E-4</v>
      </c>
    </row>
    <row r="384" spans="51:56" ht="11.25" customHeight="1" x14ac:dyDescent="0.25">
      <c r="AY384" s="157" t="s">
        <v>211</v>
      </c>
      <c r="AZ384" s="158">
        <f>_xll.qlInterestRateIndexFixingDate(Currency&amp;"ibor"&amp;Tenor,BA384,Trigger)</f>
        <v>42676</v>
      </c>
      <c r="BA384" s="158">
        <f>_xll.qlCalendarAdvance(Calendar,BA383,AY384,"f",,Trigger)</f>
        <v>42678</v>
      </c>
      <c r="BB384" s="158">
        <f>_xll.qlInterestRateIndexMaturity(Currency&amp;"ibor"&amp;Tenor,BA384,Trigger)</f>
        <v>42772</v>
      </c>
      <c r="BC384" s="320">
        <f>_xll.qlIndexFixing($AC$5,AZ384,TRUE,_xll.ohTrigger(Trigger,Trigger3M))</f>
        <v>5.1795428084065699E-4</v>
      </c>
      <c r="BD384" s="320">
        <f>_xll.qlIndexFixing($BE$1,AZ384,TRUE,_xll.ohTrigger(Trigger,Trigger3M))</f>
        <v>7.6534383634641046E-4</v>
      </c>
    </row>
    <row r="385" spans="51:56" ht="11.25" customHeight="1" x14ac:dyDescent="0.25">
      <c r="AY385" s="157" t="s">
        <v>211</v>
      </c>
      <c r="AZ385" s="158">
        <f>_xll.qlInterestRateIndexFixingDate(Currency&amp;"ibor"&amp;Tenor,BA385,Trigger)</f>
        <v>42677</v>
      </c>
      <c r="BA385" s="158">
        <f>_xll.qlCalendarAdvance(Calendar,BA384,AY385,"f",,Trigger)</f>
        <v>42681</v>
      </c>
      <c r="BB385" s="158">
        <f>_xll.qlInterestRateIndexMaturity(Currency&amp;"ibor"&amp;Tenor,BA385,Trigger)</f>
        <v>42773</v>
      </c>
      <c r="BC385" s="320">
        <f>_xll.qlIndexFixing($AC$5,AZ385,TRUE,_xll.ohTrigger(Trigger,Trigger3M))</f>
        <v>5.2434198717617002E-4</v>
      </c>
      <c r="BD385" s="320">
        <f>_xll.qlIndexFixing($BE$1,AZ385,TRUE,_xll.ohTrigger(Trigger,Trigger3M))</f>
        <v>7.7298666990982783E-4</v>
      </c>
    </row>
    <row r="386" spans="51:56" ht="11.25" customHeight="1" x14ac:dyDescent="0.25">
      <c r="AY386" s="157" t="s">
        <v>211</v>
      </c>
      <c r="AZ386" s="158">
        <f>_xll.qlInterestRateIndexFixingDate(Currency&amp;"ibor"&amp;Tenor,BA386,Trigger)</f>
        <v>42678</v>
      </c>
      <c r="BA386" s="158">
        <f>_xll.qlCalendarAdvance(Calendar,BA385,AY386,"f",,Trigger)</f>
        <v>42682</v>
      </c>
      <c r="BB386" s="158">
        <f>_xll.qlInterestRateIndexMaturity(Currency&amp;"ibor"&amp;Tenor,BA386,Trigger)</f>
        <v>42774</v>
      </c>
      <c r="BC386" s="320">
        <f>_xll.qlIndexFixing($AC$5,AZ386,TRUE,_xll.ohTrigger(Trigger,Trigger3M))</f>
        <v>5.2761620573940269E-4</v>
      </c>
      <c r="BD386" s="320">
        <f>_xll.qlIndexFixing($BE$1,AZ386,TRUE,_xll.ohTrigger(Trigger,Trigger3M))</f>
        <v>7.7558682258560563E-4</v>
      </c>
    </row>
    <row r="387" spans="51:56" ht="11.25" customHeight="1" x14ac:dyDescent="0.25">
      <c r="AY387" s="157" t="s">
        <v>211</v>
      </c>
      <c r="AZ387" s="158">
        <f>_xll.qlInterestRateIndexFixingDate(Currency&amp;"ibor"&amp;Tenor,BA387,Trigger)</f>
        <v>42681</v>
      </c>
      <c r="BA387" s="158">
        <f>_xll.qlCalendarAdvance(Calendar,BA386,AY387,"f",,Trigger)</f>
        <v>42683</v>
      </c>
      <c r="BB387" s="158">
        <f>_xll.qlInterestRateIndexMaturity(Currency&amp;"ibor"&amp;Tenor,BA387,Trigger)</f>
        <v>42775</v>
      </c>
      <c r="BC387" s="320">
        <f>_xll.qlIndexFixing($AC$5,AZ387,TRUE,_xll.ohTrigger(Trigger,Trigger3M))</f>
        <v>5.3089658003855635E-4</v>
      </c>
      <c r="BD387" s="320">
        <f>_xll.qlIndexFixing($BE$1,AZ387,TRUE,_xll.ohTrigger(Trigger,Trigger3M))</f>
        <v>7.7821223707923832E-4</v>
      </c>
    </row>
    <row r="388" spans="51:56" ht="11.25" customHeight="1" x14ac:dyDescent="0.25">
      <c r="AY388" s="157" t="s">
        <v>211</v>
      </c>
      <c r="AZ388" s="158">
        <f>_xll.qlInterestRateIndexFixingDate(Currency&amp;"ibor"&amp;Tenor,BA388,Trigger)</f>
        <v>42682</v>
      </c>
      <c r="BA388" s="158">
        <f>_xll.qlCalendarAdvance(Calendar,BA387,AY388,"f",,Trigger)</f>
        <v>42684</v>
      </c>
      <c r="BB388" s="158">
        <f>_xll.qlInterestRateIndexMaturity(Currency&amp;"ibor"&amp;Tenor,BA388,Trigger)</f>
        <v>42776</v>
      </c>
      <c r="BC388" s="320">
        <f>_xll.qlIndexFixing($AC$5,AZ388,TRUE,_xll.ohTrigger(Trigger,Trigger3M))</f>
        <v>5.3418311009013962E-4</v>
      </c>
      <c r="BD388" s="320">
        <f>_xll.qlIndexFixing($BE$1,AZ388,TRUE,_xll.ohTrigger(Trigger,Trigger3M))</f>
        <v>7.8086411409808562E-4</v>
      </c>
    </row>
    <row r="389" spans="51:56" ht="11.25" customHeight="1" x14ac:dyDescent="0.25">
      <c r="AY389" s="157" t="s">
        <v>211</v>
      </c>
      <c r="AZ389" s="158">
        <f>_xll.qlInterestRateIndexFixingDate(Currency&amp;"ibor"&amp;Tenor,BA389,Trigger)</f>
        <v>42683</v>
      </c>
      <c r="BA389" s="158">
        <f>_xll.qlCalendarAdvance(Calendar,BA388,AY389,"f",,Trigger)</f>
        <v>42685</v>
      </c>
      <c r="BB389" s="158">
        <f>_xll.qlInterestRateIndexMaturity(Currency&amp;"ibor"&amp;Tenor,BA389,Trigger)</f>
        <v>42779</v>
      </c>
      <c r="BC389" s="320">
        <f>_xll.qlIndexFixing($AC$5,AZ389,TRUE,_xll.ohTrigger(Trigger,Trigger3M))</f>
        <v>5.4064387966682663E-4</v>
      </c>
      <c r="BD389" s="320">
        <f>_xll.qlIndexFixing($BE$1,AZ389,TRUE,_xll.ohTrigger(Trigger,Trigger3M))</f>
        <v>7.8392437022470633E-4</v>
      </c>
    </row>
    <row r="390" spans="51:56" ht="11.25" customHeight="1" x14ac:dyDescent="0.25">
      <c r="AY390" s="157" t="s">
        <v>211</v>
      </c>
      <c r="AZ390" s="158">
        <f>_xll.qlInterestRateIndexFixingDate(Currency&amp;"ibor"&amp;Tenor,BA390,Trigger)</f>
        <v>42684</v>
      </c>
      <c r="BA390" s="158">
        <f>_xll.qlCalendarAdvance(Calendar,BA389,AY390,"f",,Trigger)</f>
        <v>42688</v>
      </c>
      <c r="BB390" s="158">
        <f>_xll.qlInterestRateIndexMaturity(Currency&amp;"ibor"&amp;Tenor,BA390,Trigger)</f>
        <v>42780</v>
      </c>
      <c r="BC390" s="320">
        <f>_xll.qlIndexFixing($AC$5,AZ390,TRUE,_xll.ohTrigger(Trigger,Trigger3M))</f>
        <v>5.4739078812487247E-4</v>
      </c>
      <c r="BD390" s="320">
        <f>_xll.qlIndexFixing($BE$1,AZ390,TRUE,_xll.ohTrigger(Trigger,Trigger3M))</f>
        <v>7.9176051365725331E-4</v>
      </c>
    </row>
    <row r="391" spans="51:56" ht="11.25" customHeight="1" x14ac:dyDescent="0.25">
      <c r="AY391" s="157" t="s">
        <v>211</v>
      </c>
      <c r="AZ391" s="158">
        <f>_xll.qlInterestRateIndexFixingDate(Currency&amp;"ibor"&amp;Tenor,BA391,Trigger)</f>
        <v>42685</v>
      </c>
      <c r="BA391" s="158">
        <f>_xll.qlCalendarAdvance(Calendar,BA390,AY391,"f",,Trigger)</f>
        <v>42689</v>
      </c>
      <c r="BB391" s="158">
        <f>_xll.qlInterestRateIndexMaturity(Currency&amp;"ibor"&amp;Tenor,BA391,Trigger)</f>
        <v>42781</v>
      </c>
      <c r="BC391" s="320">
        <f>_xll.qlIndexFixing($AC$5,AZ391,TRUE,_xll.ohTrigger(Trigger,Trigger3M))</f>
        <v>5.5070809716885392E-4</v>
      </c>
      <c r="BD391" s="320">
        <f>_xll.qlIndexFixing($BE$1,AZ391,TRUE,_xll.ohTrigger(Trigger,Trigger3M))</f>
        <v>7.9456296600135254E-4</v>
      </c>
    </row>
    <row r="392" spans="51:56" ht="11.25" customHeight="1" x14ac:dyDescent="0.25">
      <c r="AY392" s="157" t="s">
        <v>211</v>
      </c>
      <c r="AZ392" s="158">
        <f>_xll.qlInterestRateIndexFixingDate(Currency&amp;"ibor"&amp;Tenor,BA392,Trigger)</f>
        <v>42688</v>
      </c>
      <c r="BA392" s="158">
        <f>_xll.qlCalendarAdvance(Calendar,BA391,AY392,"f",,Trigger)</f>
        <v>42690</v>
      </c>
      <c r="BB392" s="158">
        <f>_xll.qlInterestRateIndexMaturity(Currency&amp;"ibor"&amp;Tenor,BA392,Trigger)</f>
        <v>42782</v>
      </c>
      <c r="BC392" s="320">
        <f>_xll.qlIndexFixing($AC$5,AZ392,TRUE,_xll.ohTrigger(Trigger,Trigger3M))</f>
        <v>5.5403156205823402E-4</v>
      </c>
      <c r="BD392" s="320">
        <f>_xll.qlIndexFixing($BE$1,AZ392,TRUE,_xll.ohTrigger(Trigger,Trigger3M))</f>
        <v>7.9739923636948503E-4</v>
      </c>
    </row>
    <row r="393" spans="51:56" ht="11.25" customHeight="1" x14ac:dyDescent="0.25">
      <c r="AY393" s="157" t="s">
        <v>211</v>
      </c>
      <c r="AZ393" s="158">
        <f>_xll.qlInterestRateIndexFixingDate(Currency&amp;"ibor"&amp;Tenor,BA393,Trigger)</f>
        <v>42689</v>
      </c>
      <c r="BA393" s="158">
        <f>_xll.qlCalendarAdvance(Calendar,BA392,AY393,"f",,Trigger)</f>
        <v>42691</v>
      </c>
      <c r="BB393" s="158">
        <f>_xll.qlInterestRateIndexMaturity(Currency&amp;"ibor"&amp;Tenor,BA393,Trigger)</f>
        <v>42783</v>
      </c>
      <c r="BC393" s="320">
        <f>_xll.qlIndexFixing($AC$5,AZ393,TRUE,_xll.ohTrigger(Trigger,Trigger3M))</f>
        <v>5.5736118280952135E-4</v>
      </c>
      <c r="BD393" s="320">
        <f>_xll.qlIndexFixing($BE$1,AZ393,TRUE,_xll.ohTrigger(Trigger,Trigger3M))</f>
        <v>8.0027057588867882E-4</v>
      </c>
    </row>
    <row r="394" spans="51:56" ht="11.25" customHeight="1" x14ac:dyDescent="0.25">
      <c r="AY394" s="157" t="s">
        <v>211</v>
      </c>
      <c r="AZ394" s="158">
        <f>_xll.qlInterestRateIndexFixingDate(Currency&amp;"ibor"&amp;Tenor,BA394,Trigger)</f>
        <v>42690</v>
      </c>
      <c r="BA394" s="158">
        <f>_xll.qlCalendarAdvance(Calendar,BA393,AY394,"f",,Trigger)</f>
        <v>42692</v>
      </c>
      <c r="BB394" s="158">
        <f>_xll.qlInterestRateIndexMaturity(Currency&amp;"ibor"&amp;Tenor,BA394,Trigger)</f>
        <v>42786</v>
      </c>
      <c r="BC394" s="320">
        <f>_xll.qlIndexFixing($AC$5,AZ394,TRUE,_xll.ohTrigger(Trigger,Trigger3M))</f>
        <v>5.6362869831350082E-4</v>
      </c>
      <c r="BD394" s="320">
        <f>_xll.qlIndexFixing($BE$1,AZ394,TRUE,_xll.ohTrigger(Trigger,Trigger3M))</f>
        <v>8.0398179941968382E-4</v>
      </c>
    </row>
    <row r="395" spans="51:56" ht="11.25" customHeight="1" x14ac:dyDescent="0.25">
      <c r="AY395" s="157" t="s">
        <v>211</v>
      </c>
      <c r="AZ395" s="158">
        <f>_xll.qlInterestRateIndexFixingDate(Currency&amp;"ibor"&amp;Tenor,BA395,Trigger)</f>
        <v>42691</v>
      </c>
      <c r="BA395" s="158">
        <f>_xll.qlCalendarAdvance(Calendar,BA394,AY395,"f",,Trigger)</f>
        <v>42695</v>
      </c>
      <c r="BB395" s="158">
        <f>_xll.qlInterestRateIndexMaturity(Currency&amp;"ibor"&amp;Tenor,BA395,Trigger)</f>
        <v>42787</v>
      </c>
      <c r="BC395" s="320">
        <f>_xll.qlIndexFixing($AC$5,AZ395,TRUE,_xll.ohTrigger(Trigger,Trigger3M))</f>
        <v>5.7074122473697809E-4</v>
      </c>
      <c r="BD395" s="320">
        <f>_xll.qlIndexFixing($BE$1,AZ395,TRUE,_xll.ohTrigger(Trigger,Trigger3M))</f>
        <v>8.1213190012105355E-4</v>
      </c>
    </row>
    <row r="396" spans="51:56" ht="11.25" customHeight="1" x14ac:dyDescent="0.25">
      <c r="AY396" s="157" t="s">
        <v>211</v>
      </c>
      <c r="AZ396" s="158">
        <f>_xll.qlInterestRateIndexFixingDate(Currency&amp;"ibor"&amp;Tenor,BA396,Trigger)</f>
        <v>42692</v>
      </c>
      <c r="BA396" s="158">
        <f>_xll.qlCalendarAdvance(Calendar,BA395,AY396,"f",,Trigger)</f>
        <v>42696</v>
      </c>
      <c r="BB396" s="158">
        <f>_xll.qlInterestRateIndexMaturity(Currency&amp;"ibor"&amp;Tenor,BA396,Trigger)</f>
        <v>42788</v>
      </c>
      <c r="BC396" s="320">
        <f>_xll.qlIndexFixing($AC$5,AZ396,TRUE,_xll.ohTrigger(Trigger,Trigger3M))</f>
        <v>5.7410162502892069E-4</v>
      </c>
      <c r="BD396" s="320">
        <f>_xll.qlIndexFixing($BE$1,AZ396,TRUE,_xll.ohTrigger(Trigger,Trigger3M))</f>
        <v>8.1519760441061285E-4</v>
      </c>
    </row>
    <row r="397" spans="51:56" ht="11.25" customHeight="1" x14ac:dyDescent="0.25">
      <c r="AY397" s="157" t="s">
        <v>211</v>
      </c>
      <c r="AZ397" s="158">
        <f>_xll.qlInterestRateIndexFixingDate(Currency&amp;"ibor"&amp;Tenor,BA397,Trigger)</f>
        <v>42695</v>
      </c>
      <c r="BA397" s="158">
        <f>_xll.qlCalendarAdvance(Calendar,BA396,AY397,"f",,Trigger)</f>
        <v>42697</v>
      </c>
      <c r="BB397" s="158">
        <f>_xll.qlInterestRateIndexMaturity(Currency&amp;"ibor"&amp;Tenor,BA397,Trigger)</f>
        <v>42789</v>
      </c>
      <c r="BC397" s="320">
        <f>_xll.qlIndexFixing($AC$5,AZ397,TRUE,_xll.ohTrigger(Trigger,Trigger3M))</f>
        <v>5.7746818127660856E-4</v>
      </c>
      <c r="BD397" s="320">
        <f>_xll.qlIndexFixing($BE$1,AZ397,TRUE,_xll.ohTrigger(Trigger,Trigger3M))</f>
        <v>8.183060358819647E-4</v>
      </c>
    </row>
    <row r="398" spans="51:56" ht="11.25" customHeight="1" x14ac:dyDescent="0.25">
      <c r="AY398" s="157" t="s">
        <v>211</v>
      </c>
      <c r="AZ398" s="158">
        <f>_xll.qlInterestRateIndexFixingDate(Currency&amp;"ibor"&amp;Tenor,BA398,Trigger)</f>
        <v>42696</v>
      </c>
      <c r="BA398" s="158">
        <f>_xll.qlCalendarAdvance(Calendar,BA397,AY398,"f",,Trigger)</f>
        <v>42698</v>
      </c>
      <c r="BB398" s="158">
        <f>_xll.qlInterestRateIndexMaturity(Currency&amp;"ibor"&amp;Tenor,BA398,Trigger)</f>
        <v>42790</v>
      </c>
      <c r="BC398" s="320">
        <f>_xll.qlIndexFixing($AC$5,AZ398,TRUE,_xll.ohTrigger(Trigger,Trigger3M))</f>
        <v>5.8084089349655008E-4</v>
      </c>
      <c r="BD398" s="320">
        <f>_xll.qlIndexFixing($BE$1,AZ398,TRUE,_xll.ohTrigger(Trigger,Trigger3M))</f>
        <v>8.2145849608875662E-4</v>
      </c>
    </row>
    <row r="399" spans="51:56" ht="11.25" customHeight="1" x14ac:dyDescent="0.25">
      <c r="AY399" s="157" t="s">
        <v>211</v>
      </c>
      <c r="AZ399" s="158">
        <f>_xll.qlInterestRateIndexFixingDate(Currency&amp;"ibor"&amp;Tenor,BA399,Trigger)</f>
        <v>42697</v>
      </c>
      <c r="BA399" s="158">
        <f>_xll.qlCalendarAdvance(Calendar,BA398,AY399,"f",,Trigger)</f>
        <v>42699</v>
      </c>
      <c r="BB399" s="158">
        <f>_xll.qlInterestRateIndexMaturity(Currency&amp;"ibor"&amp;Tenor,BA399,Trigger)</f>
        <v>42793</v>
      </c>
      <c r="BC399" s="320">
        <f>_xll.qlIndexFixing($AC$5,AZ399,TRUE,_xll.ohTrigger(Trigger,Trigger3M))</f>
        <v>5.8690874209387628E-4</v>
      </c>
      <c r="BD399" s="320">
        <f>_xll.qlIndexFixing($BE$1,AZ399,TRUE,_xll.ohTrigger(Trigger,Trigger3M))</f>
        <v>8.2593700194548512E-4</v>
      </c>
    </row>
    <row r="400" spans="51:56" ht="11.25" customHeight="1" x14ac:dyDescent="0.25">
      <c r="AY400" s="157" t="s">
        <v>211</v>
      </c>
      <c r="AZ400" s="158">
        <f>_xll.qlInterestRateIndexFixingDate(Currency&amp;"ibor"&amp;Tenor,BA400,Trigger)</f>
        <v>42698</v>
      </c>
      <c r="BA400" s="158">
        <f>_xll.qlCalendarAdvance(Calendar,BA399,AY400,"f",,Trigger)</f>
        <v>42702</v>
      </c>
      <c r="BB400" s="158">
        <f>_xll.qlInterestRateIndexMaturity(Currency&amp;"ibor"&amp;Tenor,BA400,Trigger)</f>
        <v>42794</v>
      </c>
      <c r="BC400" s="320">
        <f>_xll.qlIndexFixing($AC$5,AZ400,TRUE,_xll.ohTrigger(Trigger,Trigger3M))</f>
        <v>5.9439330240903968E-4</v>
      </c>
      <c r="BD400" s="320">
        <f>_xll.qlIndexFixing($BE$1,AZ400,TRUE,_xll.ohTrigger(Trigger,Trigger3M))</f>
        <v>8.3453490745986371E-4</v>
      </c>
    </row>
    <row r="401" spans="51:56" ht="11.25" customHeight="1" x14ac:dyDescent="0.25">
      <c r="AY401" s="157" t="s">
        <v>211</v>
      </c>
      <c r="AZ401" s="158">
        <f>_xll.qlInterestRateIndexFixingDate(Currency&amp;"ibor"&amp;Tenor,BA401,Trigger)</f>
        <v>42699</v>
      </c>
      <c r="BA401" s="158">
        <f>_xll.qlCalendarAdvance(Calendar,BA400,AY401,"f",,Trigger)</f>
        <v>42703</v>
      </c>
      <c r="BB401" s="158">
        <f>_xll.qlInterestRateIndexMaturity(Currency&amp;"ibor"&amp;Tenor,BA401,Trigger)</f>
        <v>42794</v>
      </c>
      <c r="BC401" s="320">
        <f>_xll.qlIndexFixing($AC$5,AZ401,TRUE,_xll.ohTrigger(Trigger,Trigger3M))</f>
        <v>5.965096516138389E-4</v>
      </c>
      <c r="BD401" s="320">
        <f>_xll.qlIndexFixing($BE$1,AZ401,TRUE,_xll.ohTrigger(Trigger,Trigger3M))</f>
        <v>8.3722747211067495E-4</v>
      </c>
    </row>
    <row r="402" spans="51:56" ht="11.25" customHeight="1" x14ac:dyDescent="0.25">
      <c r="AY402" s="157" t="s">
        <v>211</v>
      </c>
      <c r="AZ402" s="158">
        <f>_xll.qlInterestRateIndexFixingDate(Currency&amp;"ibor"&amp;Tenor,BA402,Trigger)</f>
        <v>42702</v>
      </c>
      <c r="BA402" s="158">
        <f>_xll.qlCalendarAdvance(Calendar,BA401,AY402,"f",,Trigger)</f>
        <v>42704</v>
      </c>
      <c r="BB402" s="158">
        <f>_xll.qlInterestRateIndexMaturity(Currency&amp;"ibor"&amp;Tenor,BA402,Trigger)</f>
        <v>42794</v>
      </c>
      <c r="BC402" s="320">
        <f>_xll.qlIndexFixing($AC$5,AZ402,TRUE,_xll.ohTrigger(Trigger,Trigger3M))</f>
        <v>5.9866010510578604E-4</v>
      </c>
      <c r="BD402" s="320">
        <f>_xll.qlIndexFixing($BE$1,AZ402,TRUE,_xll.ohTrigger(Trigger,Trigger3M))</f>
        <v>8.3995665559299937E-4</v>
      </c>
    </row>
    <row r="403" spans="51:56" ht="11.25" customHeight="1" x14ac:dyDescent="0.25">
      <c r="AY403" s="157" t="s">
        <v>211</v>
      </c>
      <c r="AZ403" s="158">
        <f>_xll.qlInterestRateIndexFixingDate(Currency&amp;"ibor"&amp;Tenor,BA403,Trigger)</f>
        <v>42703</v>
      </c>
      <c r="BA403" s="158">
        <f>_xll.qlCalendarAdvance(Calendar,BA402,AY403,"f",,Trigger)</f>
        <v>42705</v>
      </c>
      <c r="BB403" s="158">
        <f>_xll.qlInterestRateIndexMaturity(Currency&amp;"ibor"&amp;Tenor,BA403,Trigger)</f>
        <v>42795</v>
      </c>
      <c r="BC403" s="320">
        <f>_xll.qlIndexFixing($AC$5,AZ403,TRUE,_xll.ohTrigger(Trigger,Trigger3M))</f>
        <v>6.0211336143201066E-4</v>
      </c>
      <c r="BD403" s="320">
        <f>_xll.qlIndexFixing($BE$1,AZ403,TRUE,_xll.ohTrigger(Trigger,Trigger3M))</f>
        <v>8.4337828915881374E-4</v>
      </c>
    </row>
    <row r="404" spans="51:56" ht="11.25" customHeight="1" x14ac:dyDescent="0.25">
      <c r="AY404" s="157" t="s">
        <v>211</v>
      </c>
      <c r="AZ404" s="158">
        <f>_xll.qlInterestRateIndexFixingDate(Currency&amp;"ibor"&amp;Tenor,BA404,Trigger)</f>
        <v>42704</v>
      </c>
      <c r="BA404" s="158">
        <f>_xll.qlCalendarAdvance(Calendar,BA403,AY404,"f",,Trigger)</f>
        <v>42706</v>
      </c>
      <c r="BB404" s="158">
        <f>_xll.qlInterestRateIndexMaturity(Currency&amp;"ibor"&amp;Tenor,BA404,Trigger)</f>
        <v>42796</v>
      </c>
      <c r="BC404" s="320">
        <f>_xll.qlIndexFixing($AC$5,AZ404,TRUE,_xll.ohTrigger(Trigger,Trigger3M))</f>
        <v>6.0557291056895224E-4</v>
      </c>
      <c r="BD404" s="320">
        <f>_xll.qlIndexFixing($BE$1,AZ404,TRUE,_xll.ohTrigger(Trigger,Trigger3M))</f>
        <v>8.4685373505166694E-4</v>
      </c>
    </row>
    <row r="405" spans="51:56" ht="11.25" customHeight="1" x14ac:dyDescent="0.25">
      <c r="AY405" s="157" t="s">
        <v>211</v>
      </c>
      <c r="AZ405" s="158">
        <f>_xll.qlInterestRateIndexFixingDate(Currency&amp;"ibor"&amp;Tenor,BA405,Trigger)</f>
        <v>42705</v>
      </c>
      <c r="BA405" s="158">
        <f>_xll.qlCalendarAdvance(Calendar,BA404,AY405,"f",,Trigger)</f>
        <v>42709</v>
      </c>
      <c r="BB405" s="158">
        <f>_xll.qlInterestRateIndexMaturity(Currency&amp;"ibor"&amp;Tenor,BA405,Trigger)</f>
        <v>42800</v>
      </c>
      <c r="BC405" s="320">
        <f>_xll.qlIndexFixing($AC$5,AZ405,TRUE,_xll.ohTrigger(Trigger,Trigger3M))</f>
        <v>6.1717161255603098E-4</v>
      </c>
      <c r="BD405" s="320">
        <f>_xll.qlIndexFixing($BE$1,AZ405,TRUE,_xll.ohTrigger(Trigger,Trigger3M))</f>
        <v>8.5848839631163837E-4</v>
      </c>
    </row>
    <row r="406" spans="51:56" ht="11.25" customHeight="1" x14ac:dyDescent="0.25">
      <c r="AY406" s="157" t="s">
        <v>211</v>
      </c>
      <c r="AZ406" s="158">
        <f>_xll.qlInterestRateIndexFixingDate(Currency&amp;"ibor"&amp;Tenor,BA406,Trigger)</f>
        <v>42706</v>
      </c>
      <c r="BA406" s="158">
        <f>_xll.qlCalendarAdvance(Calendar,BA405,AY406,"f",,Trigger)</f>
        <v>42710</v>
      </c>
      <c r="BB406" s="158">
        <f>_xll.qlInterestRateIndexMaturity(Currency&amp;"ibor"&amp;Tenor,BA406,Trigger)</f>
        <v>42800</v>
      </c>
      <c r="BC406" s="320">
        <f>_xll.qlIndexFixing($AC$5,AZ406,TRUE,_xll.ohTrigger(Trigger,Trigger3M))</f>
        <v>6.1947403554274416E-4</v>
      </c>
      <c r="BD406" s="320">
        <f>_xll.qlIndexFixing($BE$1,AZ406,TRUE,_xll.ohTrigger(Trigger,Trigger3M))</f>
        <v>8.6132148714046508E-4</v>
      </c>
    </row>
    <row r="407" spans="51:56" ht="11.25" customHeight="1" x14ac:dyDescent="0.25">
      <c r="AY407" s="157" t="s">
        <v>211</v>
      </c>
      <c r="AZ407" s="158">
        <f>_xll.qlInterestRateIndexFixingDate(Currency&amp;"ibor"&amp;Tenor,BA407,Trigger)</f>
        <v>42709</v>
      </c>
      <c r="BA407" s="158">
        <f>_xll.qlCalendarAdvance(Calendar,BA406,AY407,"f",,Trigger)</f>
        <v>42711</v>
      </c>
      <c r="BB407" s="158">
        <f>_xll.qlInterestRateIndexMaturity(Currency&amp;"ibor"&amp;Tenor,BA407,Trigger)</f>
        <v>42801</v>
      </c>
      <c r="BC407" s="320">
        <f>_xll.qlIndexFixing($AC$5,AZ407,TRUE,_xll.ohTrigger(Trigger,Trigger3M))</f>
        <v>6.2296504897574323E-4</v>
      </c>
      <c r="BD407" s="320">
        <f>_xll.qlIndexFixing($BE$1,AZ407,TRUE,_xll.ohTrigger(Trigger,Trigger3M))</f>
        <v>8.65086943058202E-4</v>
      </c>
    </row>
    <row r="408" spans="51:56" ht="11.25" customHeight="1" x14ac:dyDescent="0.25">
      <c r="AY408" s="157" t="s">
        <v>211</v>
      </c>
      <c r="AZ408" s="158">
        <f>_xll.qlInterestRateIndexFixingDate(Currency&amp;"ibor"&amp;Tenor,BA408,Trigger)</f>
        <v>42710</v>
      </c>
      <c r="BA408" s="158">
        <f>_xll.qlCalendarAdvance(Calendar,BA407,AY408,"f",,Trigger)</f>
        <v>42712</v>
      </c>
      <c r="BB408" s="158">
        <f>_xll.qlInterestRateIndexMaturity(Currency&amp;"ibor"&amp;Tenor,BA408,Trigger)</f>
        <v>42802</v>
      </c>
      <c r="BC408" s="320">
        <f>_xll.qlIndexFixing($AC$5,AZ408,TRUE,_xll.ohTrigger(Trigger,Trigger3M))</f>
        <v>6.264623553162707E-4</v>
      </c>
      <c r="BD408" s="320">
        <f>_xll.qlIndexFixing($BE$1,AZ408,TRUE,_xll.ohTrigger(Trigger,Trigger3M))</f>
        <v>8.689146422229399E-4</v>
      </c>
    </row>
    <row r="409" spans="51:56" ht="11.25" customHeight="1" x14ac:dyDescent="0.25">
      <c r="AY409" s="157" t="s">
        <v>211</v>
      </c>
      <c r="AZ409" s="158">
        <f>_xll.qlInterestRateIndexFixingDate(Currency&amp;"ibor"&amp;Tenor,BA409,Trigger)</f>
        <v>42711</v>
      </c>
      <c r="BA409" s="158">
        <f>_xll.qlCalendarAdvance(Calendar,BA408,AY409,"f",,Trigger)</f>
        <v>42713</v>
      </c>
      <c r="BB409" s="158">
        <f>_xll.qlInterestRateIndexMaturity(Currency&amp;"ibor"&amp;Tenor,BA409,Trigger)</f>
        <v>42803</v>
      </c>
      <c r="BC409" s="320">
        <f>_xll.qlIndexFixing($AC$5,AZ409,TRUE,_xll.ohTrigger(Trigger,Trigger3M))</f>
        <v>6.2996595458209015E-4</v>
      </c>
      <c r="BD409" s="320">
        <f>_xll.qlIndexFixing($BE$1,AZ409,TRUE,_xll.ohTrigger(Trigger,Trigger3M))</f>
        <v>8.7280601557093718E-4</v>
      </c>
    </row>
    <row r="410" spans="51:56" ht="11.25" customHeight="1" x14ac:dyDescent="0.25">
      <c r="AY410" s="157" t="s">
        <v>211</v>
      </c>
      <c r="AZ410" s="158">
        <f>_xll.qlInterestRateIndexFixingDate(Currency&amp;"ibor"&amp;Tenor,BA410,Trigger)</f>
        <v>42712</v>
      </c>
      <c r="BA410" s="158">
        <f>_xll.qlCalendarAdvance(Calendar,BA409,AY410,"f",,Trigger)</f>
        <v>42716</v>
      </c>
      <c r="BB410" s="158">
        <f>_xll.qlInterestRateIndexMaturity(Currency&amp;"ibor"&amp;Tenor,BA410,Trigger)</f>
        <v>42807</v>
      </c>
      <c r="BC410" s="320">
        <f>_xll.qlIndexFixing($AC$5,AZ410,TRUE,_xll.ohTrigger(Trigger,Trigger3M))</f>
        <v>6.415604153856277E-4</v>
      </c>
      <c r="BD410" s="320">
        <f>_xll.qlIndexFixing($BE$1,AZ410,TRUE,_xll.ohTrigger(Trigger,Trigger3M))</f>
        <v>8.8603651155818805E-4</v>
      </c>
    </row>
    <row r="411" spans="51:56" ht="11.25" customHeight="1" x14ac:dyDescent="0.25">
      <c r="AY411" s="157" t="s">
        <v>211</v>
      </c>
      <c r="AZ411" s="158">
        <f>_xll.qlInterestRateIndexFixingDate(Currency&amp;"ibor"&amp;Tenor,BA411,Trigger)</f>
        <v>42713</v>
      </c>
      <c r="BA411" s="158">
        <f>_xll.qlCalendarAdvance(Calendar,BA410,AY411,"f",,Trigger)</f>
        <v>42717</v>
      </c>
      <c r="BB411" s="158">
        <f>_xll.qlInterestRateIndexMaturity(Currency&amp;"ibor"&amp;Tenor,BA411,Trigger)</f>
        <v>42807</v>
      </c>
      <c r="BC411" s="320">
        <f>_xll.qlIndexFixing($AC$5,AZ411,TRUE,_xll.ohTrigger(Trigger,Trigger3M))</f>
        <v>6.4404328122691368E-4</v>
      </c>
      <c r="BD411" s="320">
        <f>_xll.qlIndexFixing($BE$1,AZ411,TRUE,_xll.ohTrigger(Trigger,Trigger3M))</f>
        <v>8.8903712738641616E-4</v>
      </c>
    </row>
    <row r="412" spans="51:56" ht="11.25" customHeight="1" x14ac:dyDescent="0.25">
      <c r="AY412" s="157" t="s">
        <v>211</v>
      </c>
      <c r="AZ412" s="158">
        <f>_xll.qlInterestRateIndexFixingDate(Currency&amp;"ibor"&amp;Tenor,BA412,Trigger)</f>
        <v>42716</v>
      </c>
      <c r="BA412" s="158">
        <f>_xll.qlCalendarAdvance(Calendar,BA411,AY412,"f",,Trigger)</f>
        <v>42718</v>
      </c>
      <c r="BB412" s="158">
        <f>_xll.qlInterestRateIndexMaturity(Currency&amp;"ibor"&amp;Tenor,BA412,Trigger)</f>
        <v>42808</v>
      </c>
      <c r="BC412" s="320">
        <f>_xll.qlIndexFixing($AC$5,AZ412,TRUE,_xll.ohTrigger(Trigger,Trigger3M))</f>
        <v>6.4757834536521841E-4</v>
      </c>
      <c r="BD412" s="320">
        <f>_xll.qlIndexFixing($BE$1,AZ412,TRUE,_xll.ohTrigger(Trigger,Trigger3M))</f>
        <v>8.9326859356209098E-4</v>
      </c>
    </row>
    <row r="413" spans="51:56" ht="11.25" customHeight="1" x14ac:dyDescent="0.25">
      <c r="AY413" s="157" t="s">
        <v>211</v>
      </c>
      <c r="AZ413" s="158">
        <f>_xll.qlInterestRateIndexFixingDate(Currency&amp;"ibor"&amp;Tenor,BA413,Trigger)</f>
        <v>42717</v>
      </c>
      <c r="BA413" s="158">
        <f>_xll.qlCalendarAdvance(Calendar,BA412,AY413,"f",,Trigger)</f>
        <v>42719</v>
      </c>
      <c r="BB413" s="158">
        <f>_xll.qlInterestRateIndexMaturity(Currency&amp;"ibor"&amp;Tenor,BA413,Trigger)</f>
        <v>42809</v>
      </c>
      <c r="BC413" s="320">
        <f>_xll.qlIndexFixing($AC$5,AZ413,TRUE,_xll.ohTrigger(Trigger,Trigger3M))</f>
        <v>6.5111970252917928E-4</v>
      </c>
      <c r="BD413" s="320">
        <f>_xll.qlIndexFixing($BE$1,AZ413,TRUE,_xll.ohTrigger(Trigger,Trigger3M))</f>
        <v>8.975724742601443E-4</v>
      </c>
    </row>
    <row r="414" spans="51:56" ht="11.25" customHeight="1" x14ac:dyDescent="0.25">
      <c r="AY414" s="157" t="s">
        <v>211</v>
      </c>
      <c r="AZ414" s="158">
        <f>_xll.qlInterestRateIndexFixingDate(Currency&amp;"ibor"&amp;Tenor,BA414,Trigger)</f>
        <v>42718</v>
      </c>
      <c r="BA414" s="158">
        <f>_xll.qlCalendarAdvance(Calendar,BA413,AY414,"f",,Trigger)</f>
        <v>42720</v>
      </c>
      <c r="BB414" s="158">
        <f>_xll.qlInterestRateIndexMaturity(Currency&amp;"ibor"&amp;Tenor,BA414,Trigger)</f>
        <v>42810</v>
      </c>
      <c r="BC414" s="320">
        <f>_xll.qlIndexFixing($AC$5,AZ414,TRUE,_xll.ohTrigger(Trigger,Trigger3M))</f>
        <v>6.5466735273389531E-4</v>
      </c>
      <c r="BD414" s="320">
        <f>_xll.qlIndexFixing($BE$1,AZ414,TRUE,_xll.ohTrigger(Trigger,Trigger3M))</f>
        <v>9.019502519942435E-4</v>
      </c>
    </row>
    <row r="415" spans="51:56" ht="11.25" customHeight="1" x14ac:dyDescent="0.25">
      <c r="AY415" s="157" t="s">
        <v>211</v>
      </c>
      <c r="AZ415" s="158">
        <f>_xll.qlInterestRateIndexFixingDate(Currency&amp;"ibor"&amp;Tenor,BA415,Trigger)</f>
        <v>42719</v>
      </c>
      <c r="BA415" s="158">
        <f>_xll.qlCalendarAdvance(Calendar,BA414,AY415,"f",,Trigger)</f>
        <v>42723</v>
      </c>
      <c r="BB415" s="158">
        <f>_xll.qlInterestRateIndexMaturity(Currency&amp;"ibor"&amp;Tenor,BA415,Trigger)</f>
        <v>42814</v>
      </c>
      <c r="BC415" s="320">
        <f>_xll.qlIndexFixing($AC$5,AZ415,TRUE,_xll.ohTrigger(Trigger,Trigger3M))</f>
        <v>6.6625418852620736E-4</v>
      </c>
      <c r="BD415" s="320">
        <f>_xll.qlIndexFixing($BE$1,AZ415,TRUE,_xll.ohTrigger(Trigger,Trigger3M))</f>
        <v>9.1700628266799811E-4</v>
      </c>
    </row>
    <row r="416" spans="51:56" ht="11.25" customHeight="1" x14ac:dyDescent="0.25">
      <c r="AY416" s="157" t="s">
        <v>211</v>
      </c>
      <c r="AZ416" s="158">
        <f>_xll.qlInterestRateIndexFixingDate(Currency&amp;"ibor"&amp;Tenor,BA416,Trigger)</f>
        <v>42720</v>
      </c>
      <c r="BA416" s="158">
        <f>_xll.qlCalendarAdvance(Calendar,BA415,AY416,"f",,Trigger)</f>
        <v>42724</v>
      </c>
      <c r="BB416" s="158">
        <f>_xll.qlInterestRateIndexMaturity(Currency&amp;"ibor"&amp;Tenor,BA416,Trigger)</f>
        <v>42814</v>
      </c>
      <c r="BC416" s="320">
        <f>_xll.qlIndexFixing($AC$5,AZ416,TRUE,_xll.ohTrigger(Trigger,Trigger3M))</f>
        <v>6.6892088430137164E-4</v>
      </c>
      <c r="BD416" s="320">
        <f>_xll.qlIndexFixing($BE$1,AZ416,TRUE,_xll.ohTrigger(Trigger,Trigger3M))</f>
        <v>9.2023024148613075E-4</v>
      </c>
    </row>
    <row r="417" spans="51:56" ht="11.25" customHeight="1" x14ac:dyDescent="0.25">
      <c r="AY417" s="157" t="s">
        <v>211</v>
      </c>
      <c r="AZ417" s="158">
        <f>_xll.qlInterestRateIndexFixingDate(Currency&amp;"ibor"&amp;Tenor,BA417,Trigger)</f>
        <v>42723</v>
      </c>
      <c r="BA417" s="158">
        <f>_xll.qlCalendarAdvance(Calendar,BA416,AY417,"f",,Trigger)</f>
        <v>42725</v>
      </c>
      <c r="BB417" s="158">
        <f>_xll.qlInterestRateIndexMaturity(Currency&amp;"ibor"&amp;Tenor,BA417,Trigger)</f>
        <v>42815</v>
      </c>
      <c r="BC417" s="320">
        <f>_xll.qlIndexFixing($AC$5,AZ417,TRUE,_xll.ohTrigger(Trigger,Trigger3M))</f>
        <v>6.7249999996388254E-4</v>
      </c>
      <c r="BD417" s="320">
        <f>_xll.qlIndexFixing($BE$1,AZ417,TRUE,_xll.ohTrigger(Trigger,Trigger3M))</f>
        <v>9.2500000003248317E-4</v>
      </c>
    </row>
    <row r="418" spans="51:56" ht="11.25" customHeight="1" x14ac:dyDescent="0.25">
      <c r="AY418" s="157" t="s">
        <v>211</v>
      </c>
      <c r="AZ418" s="158">
        <f>_xll.qlInterestRateIndexFixingDate(Currency&amp;"ibor"&amp;Tenor,BA418,Trigger)</f>
        <v>42724</v>
      </c>
      <c r="BA418" s="158">
        <f>_xll.qlCalendarAdvance(Calendar,BA417,AY418,"f",,Trigger)</f>
        <v>42726</v>
      </c>
      <c r="BB418" s="158">
        <f>_xll.qlInterestRateIndexMaturity(Currency&amp;"ibor"&amp;Tenor,BA418,Trigger)</f>
        <v>42816</v>
      </c>
      <c r="BC418" s="320">
        <f>_xll.qlIndexFixing($AC$5,AZ418,TRUE,_xll.ohTrigger(Trigger,Trigger3M))</f>
        <v>6.755024951381472E-4</v>
      </c>
      <c r="BD418" s="320">
        <f>_xll.qlIndexFixing($BE$1,AZ418,TRUE,_xll.ohTrigger(Trigger,Trigger3M))</f>
        <v>9.2985228114628171E-4</v>
      </c>
    </row>
    <row r="419" spans="51:56" ht="11.25" customHeight="1" x14ac:dyDescent="0.25">
      <c r="AY419" s="157" t="s">
        <v>211</v>
      </c>
      <c r="AZ419" s="158">
        <f>_xll.qlInterestRateIndexFixingDate(Currency&amp;"ibor"&amp;Tenor,BA419,Trigger)</f>
        <v>42725</v>
      </c>
      <c r="BA419" s="158">
        <f>_xll.qlCalendarAdvance(Calendar,BA418,AY419,"f",,Trigger)</f>
        <v>42727</v>
      </c>
      <c r="BB419" s="158">
        <f>_xll.qlInterestRateIndexMaturity(Currency&amp;"ibor"&amp;Tenor,BA419,Trigger)</f>
        <v>42817</v>
      </c>
      <c r="BC419" s="320">
        <f>_xll.qlIndexFixing($AC$5,AZ419,TRUE,_xll.ohTrigger(Trigger,Trigger3M))</f>
        <v>6.7850873556363211E-4</v>
      </c>
      <c r="BD419" s="320">
        <f>_xll.qlIndexFixing($BE$1,AZ419,TRUE,_xll.ohTrigger(Trigger,Trigger3M))</f>
        <v>9.3478649203770914E-4</v>
      </c>
    </row>
    <row r="420" spans="51:56" ht="11.25" customHeight="1" x14ac:dyDescent="0.25">
      <c r="AY420" s="157" t="s">
        <v>211</v>
      </c>
      <c r="AZ420" s="158">
        <f>_xll.qlInterestRateIndexFixingDate(Currency&amp;"ibor"&amp;Tenor,BA420,Trigger)</f>
        <v>42726</v>
      </c>
      <c r="BA420" s="158">
        <f>_xll.qlCalendarAdvance(Calendar,BA419,AY420,"f",,Trigger)</f>
        <v>42731</v>
      </c>
      <c r="BB420" s="158">
        <f>_xll.qlInterestRateIndexMaturity(Currency&amp;"ibor"&amp;Tenor,BA420,Trigger)</f>
        <v>42821</v>
      </c>
      <c r="BC420" s="320">
        <f>_xll.qlIndexFixing($AC$5,AZ420,TRUE,_xll.ohTrigger(Trigger,Trigger3M))</f>
        <v>6.905711499527456E-4</v>
      </c>
      <c r="BD420" s="320">
        <f>_xll.qlIndexFixing($BE$1,AZ420,TRUE,_xll.ohTrigger(Trigger,Trigger3M))</f>
        <v>9.5532201570058817E-4</v>
      </c>
    </row>
    <row r="421" spans="51:56" ht="11.25" customHeight="1" x14ac:dyDescent="0.25">
      <c r="AY421" s="157" t="s">
        <v>211</v>
      </c>
      <c r="AZ421" s="158">
        <f>_xll.qlInterestRateIndexFixingDate(Currency&amp;"ibor"&amp;Tenor,BA421,Trigger)</f>
        <v>42727</v>
      </c>
      <c r="BA421" s="158">
        <f>_xll.qlCalendarAdvance(Calendar,BA420,AY421,"f",,Trigger)</f>
        <v>42732</v>
      </c>
      <c r="BB421" s="158">
        <f>_xll.qlInterestRateIndexMaturity(Currency&amp;"ibor"&amp;Tenor,BA421,Trigger)</f>
        <v>42822</v>
      </c>
      <c r="BC421" s="320">
        <f>_xll.qlIndexFixing($AC$5,AZ421,TRUE,_xll.ohTrigger(Trigger,Trigger3M))</f>
        <v>6.9359611676311772E-4</v>
      </c>
      <c r="BD421" s="320">
        <f>_xll.qlIndexFixing($BE$1,AZ421,TRUE,_xll.ohTrigger(Trigger,Trigger3M))</f>
        <v>9.6065033663084165E-4</v>
      </c>
    </row>
    <row r="422" spans="51:56" ht="11.25" customHeight="1" x14ac:dyDescent="0.25">
      <c r="AY422" s="157" t="s">
        <v>211</v>
      </c>
      <c r="AZ422" s="158">
        <f>_xll.qlInterestRateIndexFixingDate(Currency&amp;"ibor"&amp;Tenor,BA422,Trigger)</f>
        <v>42731</v>
      </c>
      <c r="BA422" s="158">
        <f>_xll.qlCalendarAdvance(Calendar,BA421,AY422,"f",,Trigger)</f>
        <v>42733</v>
      </c>
      <c r="BB422" s="158">
        <f>_xll.qlInterestRateIndexMaturity(Currency&amp;"ibor"&amp;Tenor,BA422,Trigger)</f>
        <v>42823</v>
      </c>
      <c r="BC422" s="320">
        <f>_xll.qlIndexFixing($AC$5,AZ422,TRUE,_xll.ohTrigger(Trigger,Trigger3M))</f>
        <v>6.9662482887622446E-4</v>
      </c>
      <c r="BD422" s="320">
        <f>_xll.qlIndexFixing($BE$1,AZ422,TRUE,_xll.ohTrigger(Trigger,Trigger3M))</f>
        <v>9.6605431132790187E-4</v>
      </c>
    </row>
    <row r="423" spans="51:56" ht="11.25" customHeight="1" x14ac:dyDescent="0.25">
      <c r="AY423" s="157" t="s">
        <v>211</v>
      </c>
      <c r="AZ423" s="158">
        <f>_xll.qlInterestRateIndexFixingDate(Currency&amp;"ibor"&amp;Tenor,BA423,Trigger)</f>
        <v>42732</v>
      </c>
      <c r="BA423" s="158">
        <f>_xll.qlCalendarAdvance(Calendar,BA422,AY423,"f",,Trigger)</f>
        <v>42734</v>
      </c>
      <c r="BB423" s="158">
        <f>_xll.qlInterestRateIndexMaturity(Currency&amp;"ibor"&amp;Tenor,BA423,Trigger)</f>
        <v>42825</v>
      </c>
      <c r="BC423" s="320">
        <f>_xll.qlIndexFixing($AC$5,AZ423,TRUE,_xll.ohTrigger(Trigger,Trigger3M))</f>
        <v>7.0168752810470135E-4</v>
      </c>
      <c r="BD423" s="320">
        <f>_xll.qlIndexFixing($BE$1,AZ423,TRUE,_xll.ohTrigger(Trigger,Trigger3M))</f>
        <v>9.7343565641666639E-4</v>
      </c>
    </row>
    <row r="424" spans="51:56" ht="11.25" customHeight="1" x14ac:dyDescent="0.25">
      <c r="AY424" s="157" t="s">
        <v>211</v>
      </c>
      <c r="AZ424" s="158">
        <f>_xll.qlInterestRateIndexFixingDate(Currency&amp;"ibor"&amp;Tenor,BA424,Trigger)</f>
        <v>42733</v>
      </c>
      <c r="BA424" s="158">
        <f>_xll.qlCalendarAdvance(Calendar,BA423,AY424,"f",,Trigger)</f>
        <v>42737</v>
      </c>
      <c r="BB424" s="158">
        <f>_xll.qlInterestRateIndexMaturity(Currency&amp;"ibor"&amp;Tenor,BA424,Trigger)</f>
        <v>42828</v>
      </c>
      <c r="BC424" s="320">
        <f>_xll.qlIndexFixing($AC$5,AZ424,TRUE,_xll.ohTrigger(Trigger,Trigger3M))</f>
        <v>7.1077531168003939E-4</v>
      </c>
      <c r="BD424" s="320">
        <f>_xll.qlIndexFixing($BE$1,AZ424,TRUE,_xll.ohTrigger(Trigger,Trigger3M))</f>
        <v>8.5625978906563906E-4</v>
      </c>
    </row>
    <row r="425" spans="51:56" ht="11.25" customHeight="1" x14ac:dyDescent="0.25">
      <c r="AY425" s="157" t="s">
        <v>211</v>
      </c>
      <c r="AZ425" s="158">
        <f>_xll.qlInterestRateIndexFixingDate(Currency&amp;"ibor"&amp;Tenor,BA425,Trigger)</f>
        <v>42734</v>
      </c>
      <c r="BA425" s="158">
        <f>_xll.qlCalendarAdvance(Calendar,BA424,AY425,"f",,Trigger)</f>
        <v>42738</v>
      </c>
      <c r="BB425" s="158">
        <f>_xll.qlInterestRateIndexMaturity(Currency&amp;"ibor"&amp;Tenor,BA425,Trigger)</f>
        <v>42828</v>
      </c>
      <c r="BC425" s="320">
        <f>_xll.qlIndexFixing($AC$5,AZ425,TRUE,_xll.ohTrigger(Trigger,Trigger3M))</f>
        <v>7.1182456927942894E-4</v>
      </c>
      <c r="BD425" s="320">
        <f>_xll.qlIndexFixing($BE$1,AZ425,TRUE,_xll.ohTrigger(Trigger,Trigger3M))</f>
        <v>8.5853731817220336E-4</v>
      </c>
    </row>
    <row r="426" spans="51:56" ht="11.25" customHeight="1" x14ac:dyDescent="0.25">
      <c r="AY426" s="157" t="s">
        <v>211</v>
      </c>
      <c r="AZ426" s="158">
        <f>_xll.qlInterestRateIndexFixingDate(Currency&amp;"ibor"&amp;Tenor,BA426,Trigger)</f>
        <v>42737</v>
      </c>
      <c r="BA426" s="158">
        <f>_xll.qlCalendarAdvance(Calendar,BA425,AY426,"f",,Trigger)</f>
        <v>42739</v>
      </c>
      <c r="BB426" s="158">
        <f>_xll.qlInterestRateIndexMaturity(Currency&amp;"ibor"&amp;Tenor,BA426,Trigger)</f>
        <v>42829</v>
      </c>
      <c r="BC426" s="320">
        <f>_xll.qlIndexFixing($AC$5,AZ426,TRUE,_xll.ohTrigger(Trigger,Trigger3M))</f>
        <v>7.1487575338746723E-4</v>
      </c>
      <c r="BD426" s="320">
        <f>_xll.qlIndexFixing($BE$1,AZ426,TRUE,_xll.ohTrigger(Trigger,Trigger3M))</f>
        <v>8.643721142540528E-4</v>
      </c>
    </row>
    <row r="427" spans="51:56" ht="11.25" customHeight="1" x14ac:dyDescent="0.25">
      <c r="AY427" s="157" t="s">
        <v>211</v>
      </c>
      <c r="AZ427" s="158">
        <f>_xll.qlInterestRateIndexFixingDate(Currency&amp;"ibor"&amp;Tenor,BA427,Trigger)</f>
        <v>42738</v>
      </c>
      <c r="BA427" s="158">
        <f>_xll.qlCalendarAdvance(Calendar,BA426,AY427,"f",,Trigger)</f>
        <v>42740</v>
      </c>
      <c r="BB427" s="158">
        <f>_xll.qlInterestRateIndexMaturity(Currency&amp;"ibor"&amp;Tenor,BA427,Trigger)</f>
        <v>42830</v>
      </c>
      <c r="BC427" s="320">
        <f>_xll.qlIndexFixing($AC$5,AZ427,TRUE,_xll.ohTrigger(Trigger,Trigger3M))</f>
        <v>7.1793068285774808E-4</v>
      </c>
      <c r="BD427" s="320">
        <f>_xll.qlIndexFixing($BE$1,AZ427,TRUE,_xll.ohTrigger(Trigger,Trigger3M))</f>
        <v>8.7027484668755761E-4</v>
      </c>
    </row>
    <row r="428" spans="51:56" ht="11.25" customHeight="1" x14ac:dyDescent="0.25">
      <c r="AY428" s="157" t="s">
        <v>211</v>
      </c>
      <c r="AZ428" s="158">
        <f>_xll.qlInterestRateIndexFixingDate(Currency&amp;"ibor"&amp;Tenor,BA428,Trigger)</f>
        <v>42739</v>
      </c>
      <c r="BA428" s="158">
        <f>_xll.qlCalendarAdvance(Calendar,BA427,AY428,"f",,Trigger)</f>
        <v>42741</v>
      </c>
      <c r="BB428" s="158">
        <f>_xll.qlInterestRateIndexMaturity(Currency&amp;"ibor"&amp;Tenor,BA428,Trigger)</f>
        <v>42831</v>
      </c>
      <c r="BC428" s="320">
        <f>_xll.qlIndexFixing($AC$5,AZ428,TRUE,_xll.ohTrigger(Trigger,Trigger3M))</f>
        <v>7.2098935769826511E-4</v>
      </c>
      <c r="BD428" s="320">
        <f>_xll.qlIndexFixing($BE$1,AZ428,TRUE,_xll.ohTrigger(Trigger,Trigger3M))</f>
        <v>8.762443787881935E-4</v>
      </c>
    </row>
    <row r="429" spans="51:56" ht="11.25" customHeight="1" x14ac:dyDescent="0.25">
      <c r="AY429" s="157" t="s">
        <v>211</v>
      </c>
      <c r="AZ429" s="158">
        <f>_xll.qlInterestRateIndexFixingDate(Currency&amp;"ibor"&amp;Tenor,BA429,Trigger)</f>
        <v>42740</v>
      </c>
      <c r="BA429" s="158">
        <f>_xll.qlCalendarAdvance(Calendar,BA428,AY429,"f",,Trigger)</f>
        <v>42744</v>
      </c>
      <c r="BB429" s="158">
        <f>_xll.qlInterestRateIndexMaturity(Currency&amp;"ibor"&amp;Tenor,BA429,Trigger)</f>
        <v>42835</v>
      </c>
      <c r="BC429" s="320">
        <f>_xll.qlIndexFixing($AC$5,AZ429,TRUE,_xll.ohTrigger(Trigger,Trigger3M))</f>
        <v>7.3210978852014696E-4</v>
      </c>
      <c r="BD429" s="320">
        <f>_xll.qlIndexFixing($BE$1,AZ429,TRUE,_xll.ohTrigger(Trigger,Trigger3M))</f>
        <v>8.9821394652012847E-4</v>
      </c>
    </row>
    <row r="430" spans="51:56" ht="11.25" customHeight="1" x14ac:dyDescent="0.25">
      <c r="AY430" s="157" t="s">
        <v>211</v>
      </c>
      <c r="AZ430" s="158">
        <f>_xll.qlInterestRateIndexFixingDate(Currency&amp;"ibor"&amp;Tenor,BA430,Trigger)</f>
        <v>42741</v>
      </c>
      <c r="BA430" s="158">
        <f>_xll.qlCalendarAdvance(Calendar,BA429,AY430,"f",,Trigger)</f>
        <v>42745</v>
      </c>
      <c r="BB430" s="158">
        <f>_xll.qlInterestRateIndexMaturity(Currency&amp;"ibor"&amp;Tenor,BA430,Trigger)</f>
        <v>42835</v>
      </c>
      <c r="BC430" s="320">
        <f>_xll.qlIndexFixing($AC$5,AZ430,TRUE,_xll.ohTrigger(Trigger,Trigger3M))</f>
        <v>7.3326151094033065E-4</v>
      </c>
      <c r="BD430" s="320">
        <f>_xll.qlIndexFixing($BE$1,AZ430,TRUE,_xll.ohTrigger(Trigger,Trigger3M))</f>
        <v>9.0076746774325755E-4</v>
      </c>
    </row>
    <row r="431" spans="51:56" ht="11.25" customHeight="1" x14ac:dyDescent="0.25">
      <c r="AY431" s="157" t="s">
        <v>211</v>
      </c>
      <c r="AZ431" s="158">
        <f>_xll.qlInterestRateIndexFixingDate(Currency&amp;"ibor"&amp;Tenor,BA431,Trigger)</f>
        <v>42744</v>
      </c>
      <c r="BA431" s="158">
        <f>_xll.qlCalendarAdvance(Calendar,BA430,AY431,"f",,Trigger)</f>
        <v>42746</v>
      </c>
      <c r="BB431" s="158">
        <f>_xll.qlInterestRateIndexMaturity(Currency&amp;"ibor"&amp;Tenor,BA431,Trigger)</f>
        <v>42836</v>
      </c>
      <c r="BC431" s="320">
        <f>_xll.qlIndexFixing($AC$5,AZ431,TRUE,_xll.ohTrigger(Trigger,Trigger3M))</f>
        <v>7.3633891276436714E-4</v>
      </c>
      <c r="BD431" s="320">
        <f>_xll.qlIndexFixing($BE$1,AZ431,TRUE,_xll.ohTrigger(Trigger,Trigger3M))</f>
        <v>9.0705364547716272E-4</v>
      </c>
    </row>
    <row r="432" spans="51:56" ht="11.25" customHeight="1" x14ac:dyDescent="0.25">
      <c r="AY432" s="157" t="s">
        <v>211</v>
      </c>
      <c r="AZ432" s="158">
        <f>_xll.qlInterestRateIndexFixingDate(Currency&amp;"ibor"&amp;Tenor,BA432,Trigger)</f>
        <v>42745</v>
      </c>
      <c r="BA432" s="158">
        <f>_xll.qlCalendarAdvance(Calendar,BA431,AY432,"f",,Trigger)</f>
        <v>42747</v>
      </c>
      <c r="BB432" s="158">
        <f>_xll.qlInterestRateIndexMaturity(Currency&amp;"ibor"&amp;Tenor,BA432,Trigger)</f>
        <v>42837</v>
      </c>
      <c r="BC432" s="320">
        <f>_xll.qlIndexFixing($AC$5,AZ432,TRUE,_xll.ohTrigger(Trigger,Trigger3M))</f>
        <v>7.3942006001015415E-4</v>
      </c>
      <c r="BD432" s="320">
        <f>_xll.qlIndexFixing($BE$1,AZ432,TRUE,_xll.ohTrigger(Trigger,Trigger3M))</f>
        <v>9.133996213002149E-4</v>
      </c>
    </row>
    <row r="433" spans="51:56" ht="11.25" customHeight="1" x14ac:dyDescent="0.25">
      <c r="AY433" s="157" t="s">
        <v>211</v>
      </c>
      <c r="AZ433" s="158">
        <f>_xll.qlInterestRateIndexFixingDate(Currency&amp;"ibor"&amp;Tenor,BA433,Trigger)</f>
        <v>42746</v>
      </c>
      <c r="BA433" s="158">
        <f>_xll.qlCalendarAdvance(Calendar,BA432,AY433,"f",,Trigger)</f>
        <v>42748</v>
      </c>
      <c r="BB433" s="158">
        <f>_xll.qlInterestRateIndexMaturity(Currency&amp;"ibor"&amp;Tenor,BA433,Trigger)</f>
        <v>42838</v>
      </c>
      <c r="BC433" s="320">
        <f>_xll.qlIndexFixing($AC$5,AZ433,TRUE,_xll.ohTrigger(Trigger,Trigger3M))</f>
        <v>7.4250495268746164E-4</v>
      </c>
      <c r="BD433" s="320">
        <f>_xll.qlIndexFixing($BE$1,AZ433,TRUE,_xll.ohTrigger(Trigger,Trigger3M))</f>
        <v>9.1980419803938673E-4</v>
      </c>
    </row>
    <row r="434" spans="51:56" ht="11.25" customHeight="1" x14ac:dyDescent="0.25">
      <c r="AY434" s="157" t="s">
        <v>211</v>
      </c>
      <c r="AZ434" s="158">
        <f>_xll.qlInterestRateIndexFixingDate(Currency&amp;"ibor"&amp;Tenor,BA434,Trigger)</f>
        <v>42747</v>
      </c>
      <c r="BA434" s="158">
        <f>_xll.qlCalendarAdvance(Calendar,BA433,AY434,"f",,Trigger)</f>
        <v>42751</v>
      </c>
      <c r="BB434" s="158">
        <f>_xll.qlInterestRateIndexMaturity(Currency&amp;"ibor"&amp;Tenor,BA434,Trigger)</f>
        <v>42843</v>
      </c>
      <c r="BC434" s="320">
        <f>_xll.qlIndexFixing($AC$5,AZ434,TRUE,_xll.ohTrigger(Trigger,Trigger3M))</f>
        <v>7.5545185875805628E-4</v>
      </c>
      <c r="BD434" s="320">
        <f>_xll.qlIndexFixing($BE$1,AZ434,TRUE,_xll.ohTrigger(Trigger,Trigger3M))</f>
        <v>9.4696733070966652E-4</v>
      </c>
    </row>
    <row r="435" spans="51:56" ht="11.25" customHeight="1" x14ac:dyDescent="0.25">
      <c r="AY435" s="157" t="s">
        <v>211</v>
      </c>
      <c r="AZ435" s="158">
        <f>_xll.qlInterestRateIndexFixingDate(Currency&amp;"ibor"&amp;Tenor,BA435,Trigger)</f>
        <v>42748</v>
      </c>
      <c r="BA435" s="158">
        <f>_xll.qlCalendarAdvance(Calendar,BA434,AY435,"f",,Trigger)</f>
        <v>42752</v>
      </c>
      <c r="BB435" s="158">
        <f>_xll.qlInterestRateIndexMaturity(Currency&amp;"ibor"&amp;Tenor,BA435,Trigger)</f>
        <v>42843</v>
      </c>
      <c r="BC435" s="320">
        <f>_xll.qlIndexFixing($AC$5,AZ435,TRUE,_xll.ohTrigger(Trigger,Trigger3M))</f>
        <v>7.5671430541613338E-4</v>
      </c>
      <c r="BD435" s="320">
        <f>_xll.qlIndexFixing($BE$1,AZ435,TRUE,_xll.ohTrigger(Trigger,Trigger3M))</f>
        <v>9.4980195181716643E-4</v>
      </c>
    </row>
    <row r="436" spans="51:56" ht="11.25" customHeight="1" x14ac:dyDescent="0.25">
      <c r="AY436" s="157" t="s">
        <v>211</v>
      </c>
      <c r="AZ436" s="158">
        <f>_xll.qlInterestRateIndexFixingDate(Currency&amp;"ibor"&amp;Tenor,BA436,Trigger)</f>
        <v>42751</v>
      </c>
      <c r="BA436" s="158">
        <f>_xll.qlCalendarAdvance(Calendar,BA435,AY436,"f",,Trigger)</f>
        <v>42753</v>
      </c>
      <c r="BB436" s="158">
        <f>_xll.qlInterestRateIndexMaturity(Currency&amp;"ibor"&amp;Tenor,BA436,Trigger)</f>
        <v>42843</v>
      </c>
      <c r="BC436" s="320">
        <f>_xll.qlIndexFixing($AC$5,AZ436,TRUE,_xll.ohTrigger(Trigger,Trigger3M))</f>
        <v>7.5798559784523434E-4</v>
      </c>
      <c r="BD436" s="320">
        <f>_xll.qlIndexFixing($BE$1,AZ436,TRUE,_xll.ohTrigger(Trigger,Trigger3M))</f>
        <v>9.5266358921541894E-4</v>
      </c>
    </row>
    <row r="437" spans="51:56" ht="11.25" customHeight="1" x14ac:dyDescent="0.25">
      <c r="AY437" s="157" t="s">
        <v>211</v>
      </c>
      <c r="AZ437" s="158">
        <f>_xll.qlInterestRateIndexFixingDate(Currency&amp;"ibor"&amp;Tenor,BA437,Trigger)</f>
        <v>42752</v>
      </c>
      <c r="BA437" s="158">
        <f>_xll.qlCalendarAdvance(Calendar,BA436,AY437,"f",,Trigger)</f>
        <v>42754</v>
      </c>
      <c r="BB437" s="158">
        <f>_xll.qlInterestRateIndexMaturity(Currency&amp;"ibor"&amp;Tenor,BA437,Trigger)</f>
        <v>42844</v>
      </c>
      <c r="BC437" s="320">
        <f>_xll.qlIndexFixing($AC$5,AZ437,TRUE,_xll.ohTrigger(Trigger,Trigger3M))</f>
        <v>7.6109296329107679E-4</v>
      </c>
      <c r="BD437" s="320">
        <f>_xll.qlIndexFixing($BE$1,AZ437,TRUE,_xll.ohTrigger(Trigger,Trigger3M))</f>
        <v>9.5939414669121703E-4</v>
      </c>
    </row>
    <row r="438" spans="51:56" ht="11.25" customHeight="1" x14ac:dyDescent="0.25">
      <c r="AY438" s="157" t="s">
        <v>211</v>
      </c>
      <c r="AZ438" s="158">
        <f>_xll.qlInterestRateIndexFixingDate(Currency&amp;"ibor"&amp;Tenor,BA438,Trigger)</f>
        <v>42753</v>
      </c>
      <c r="BA438" s="158">
        <f>_xll.qlCalendarAdvance(Calendar,BA437,AY438,"f",,Trigger)</f>
        <v>42755</v>
      </c>
      <c r="BB438" s="158">
        <f>_xll.qlInterestRateIndexMaturity(Currency&amp;"ibor"&amp;Tenor,BA438,Trigger)</f>
        <v>42845</v>
      </c>
      <c r="BC438" s="320">
        <f>_xll.qlIndexFixing($AC$5,AZ438,TRUE,_xll.ohTrigger(Trigger,Trigger3M))</f>
        <v>7.6420407422972403E-4</v>
      </c>
      <c r="BD438" s="320">
        <f>_xll.qlIndexFixing($BE$1,AZ438,TRUE,_xll.ohTrigger(Trigger,Trigger3M))</f>
        <v>9.6617468282200747E-4</v>
      </c>
    </row>
    <row r="439" spans="51:56" ht="11.25" customHeight="1" x14ac:dyDescent="0.25">
      <c r="AY439" s="157" t="s">
        <v>211</v>
      </c>
      <c r="AZ439" s="158">
        <f>_xll.qlInterestRateIndexFixingDate(Currency&amp;"ibor"&amp;Tenor,BA439,Trigger)</f>
        <v>42754</v>
      </c>
      <c r="BA439" s="158">
        <f>_xll.qlCalendarAdvance(Calendar,BA438,AY439,"f",,Trigger)</f>
        <v>42758</v>
      </c>
      <c r="BB439" s="158">
        <f>_xll.qlInterestRateIndexMaturity(Currency&amp;"ibor"&amp;Tenor,BA439,Trigger)</f>
        <v>42849</v>
      </c>
      <c r="BC439" s="320">
        <f>_xll.qlIndexFixing($AC$5,AZ439,TRUE,_xll.ohTrigger(Trigger,Trigger3M))</f>
        <v>7.7532327598106576E-4</v>
      </c>
      <c r="BD439" s="320">
        <f>_xll.qlIndexFixing($BE$1,AZ439,TRUE,_xll.ohTrigger(Trigger,Trigger3M))</f>
        <v>9.9068893159356074E-4</v>
      </c>
    </row>
    <row r="440" spans="51:56" ht="11.25" customHeight="1" x14ac:dyDescent="0.25">
      <c r="AY440" s="157" t="s">
        <v>211</v>
      </c>
      <c r="AZ440" s="158">
        <f>_xll.qlInterestRateIndexFixingDate(Currency&amp;"ibor"&amp;Tenor,BA440,Trigger)</f>
        <v>42755</v>
      </c>
      <c r="BA440" s="158">
        <f>_xll.qlCalendarAdvance(Calendar,BA439,AY440,"f",,Trigger)</f>
        <v>42759</v>
      </c>
      <c r="BB440" s="158">
        <f>_xll.qlInterestRateIndexMaturity(Currency&amp;"ibor"&amp;Tenor,BA440,Trigger)</f>
        <v>42849</v>
      </c>
      <c r="BC440" s="320">
        <f>_xll.qlIndexFixing($AC$5,AZ440,TRUE,_xll.ohTrigger(Trigger,Trigger3M))</f>
        <v>7.7668597307933851E-4</v>
      </c>
      <c r="BD440" s="320">
        <f>_xll.qlIndexFixing($BE$1,AZ440,TRUE,_xll.ohTrigger(Trigger,Trigger3M))</f>
        <v>9.9377115766596802E-4</v>
      </c>
    </row>
    <row r="441" spans="51:56" ht="11.25" customHeight="1" x14ac:dyDescent="0.25">
      <c r="AY441" s="157" t="s">
        <v>211</v>
      </c>
      <c r="AZ441" s="158">
        <f>_xll.qlInterestRateIndexFixingDate(Currency&amp;"ibor"&amp;Tenor,BA441,Trigger)</f>
        <v>42758</v>
      </c>
      <c r="BA441" s="158">
        <f>_xll.qlCalendarAdvance(Calendar,BA440,AY441,"f",,Trigger)</f>
        <v>42760</v>
      </c>
      <c r="BB441" s="158">
        <f>_xll.qlInterestRateIndexMaturity(Currency&amp;"ibor"&amp;Tenor,BA441,Trigger)</f>
        <v>42850</v>
      </c>
      <c r="BC441" s="320">
        <f>_xll.qlIndexFixing($AC$5,AZ441,TRUE,_xll.ohTrigger(Trigger,Trigger3M))</f>
        <v>7.7981581160901925E-4</v>
      </c>
      <c r="BD441" s="320">
        <f>_xll.qlIndexFixing($BE$1,AZ441,TRUE,_xll.ohTrigger(Trigger,Trigger3M))</f>
        <v>1.0007824192541648E-3</v>
      </c>
    </row>
    <row r="442" spans="51:56" ht="11.25" customHeight="1" x14ac:dyDescent="0.25">
      <c r="AY442" s="157" t="s">
        <v>211</v>
      </c>
      <c r="AZ442" s="158">
        <f>_xll.qlInterestRateIndexFixingDate(Currency&amp;"ibor"&amp;Tenor,BA442,Trigger)</f>
        <v>42759</v>
      </c>
      <c r="BA442" s="158">
        <f>_xll.qlCalendarAdvance(Calendar,BA441,AY442,"f",,Trigger)</f>
        <v>42761</v>
      </c>
      <c r="BB442" s="158">
        <f>_xll.qlInterestRateIndexMaturity(Currency&amp;"ibor"&amp;Tenor,BA442,Trigger)</f>
        <v>42851</v>
      </c>
      <c r="BC442" s="320">
        <f>_xll.qlIndexFixing($AC$5,AZ442,TRUE,_xll.ohTrigger(Trigger,Trigger3M))</f>
        <v>7.8294939568301913E-4</v>
      </c>
      <c r="BD442" s="320">
        <f>_xll.qlIndexFixing($BE$1,AZ442,TRUE,_xll.ohTrigger(Trigger,Trigger3M))</f>
        <v>1.0078359318503871E-3</v>
      </c>
    </row>
    <row r="443" spans="51:56" ht="11.25" customHeight="1" x14ac:dyDescent="0.25">
      <c r="AY443" s="157" t="s">
        <v>211</v>
      </c>
      <c r="AZ443" s="158">
        <f>_xll.qlInterestRateIndexFixingDate(Currency&amp;"ibor"&amp;Tenor,BA443,Trigger)</f>
        <v>42760</v>
      </c>
      <c r="BA443" s="158">
        <f>_xll.qlCalendarAdvance(Calendar,BA442,AY443,"f",,Trigger)</f>
        <v>42762</v>
      </c>
      <c r="BB443" s="158">
        <f>_xll.qlInterestRateIndexMaturity(Currency&amp;"ibor"&amp;Tenor,BA443,Trigger)</f>
        <v>42852</v>
      </c>
      <c r="BC443" s="320">
        <f>_xll.qlIndexFixing($AC$5,AZ443,TRUE,_xll.ohTrigger(Trigger,Trigger3M))</f>
        <v>7.8608672531021995E-4</v>
      </c>
      <c r="BD443" s="320">
        <f>_xll.qlIndexFixing($BE$1,AZ443,TRUE,_xll.ohTrigger(Trigger,Trigger3M))</f>
        <v>1.0149303772584162E-3</v>
      </c>
    </row>
    <row r="444" spans="51:56" ht="11.25" customHeight="1" x14ac:dyDescent="0.25">
      <c r="AY444" s="157" t="s">
        <v>211</v>
      </c>
      <c r="AZ444" s="158">
        <f>_xll.qlInterestRateIndexFixingDate(Currency&amp;"ibor"&amp;Tenor,BA444,Trigger)</f>
        <v>42761</v>
      </c>
      <c r="BA444" s="158">
        <f>_xll.qlCalendarAdvance(Calendar,BA443,AY444,"f",,Trigger)</f>
        <v>42765</v>
      </c>
      <c r="BB444" s="158">
        <f>_xll.qlInterestRateIndexMaturity(Currency&amp;"ibor"&amp;Tenor,BA444,Trigger)</f>
        <v>42853</v>
      </c>
      <c r="BC444" s="320">
        <f>_xll.qlIndexFixing($AC$5,AZ444,TRUE,_xll.ohTrigger(Trigger,Trigger3M))</f>
        <v>7.9211490114139416E-4</v>
      </c>
      <c r="BD444" s="320">
        <f>_xll.qlIndexFixing($BE$1,AZ444,TRUE,_xll.ohTrigger(Trigger,Trigger3M))</f>
        <v>1.0285878670774301E-3</v>
      </c>
    </row>
    <row r="445" spans="51:56" ht="11.25" customHeight="1" x14ac:dyDescent="0.25">
      <c r="AY445" s="157" t="s">
        <v>211</v>
      </c>
      <c r="AZ445" s="158">
        <f>_xll.qlInterestRateIndexFixingDate(Currency&amp;"ibor"&amp;Tenor,BA445,Trigger)</f>
        <v>42762</v>
      </c>
      <c r="BA445" s="158">
        <f>_xll.qlCalendarAdvance(Calendar,BA444,AY445,"f",,Trigger)</f>
        <v>42766</v>
      </c>
      <c r="BB445" s="158">
        <f>_xll.qlInterestRateIndexMaturity(Currency&amp;"ibor"&amp;Tenor,BA445,Trigger)</f>
        <v>42853</v>
      </c>
      <c r="BC445" s="320">
        <f>_xll.qlIndexFixing($AC$5,AZ445,TRUE,_xll.ohTrigger(Trigger,Trigger3M))</f>
        <v>7.9357842389484042E-4</v>
      </c>
      <c r="BD445" s="320">
        <f>_xll.qlIndexFixing($BE$1,AZ445,TRUE,_xll.ohTrigger(Trigger,Trigger3M))</f>
        <v>1.0318892706706606E-3</v>
      </c>
    </row>
    <row r="446" spans="51:56" ht="11.25" customHeight="1" x14ac:dyDescent="0.25">
      <c r="AY446" s="157" t="s">
        <v>211</v>
      </c>
      <c r="AZ446" s="158">
        <f>_xll.qlInterestRateIndexFixingDate(Currency&amp;"ibor"&amp;Tenor,BA446,Trigger)</f>
        <v>42765</v>
      </c>
      <c r="BA446" s="158">
        <f>_xll.qlCalendarAdvance(Calendar,BA445,AY446,"f",,Trigger)</f>
        <v>42767</v>
      </c>
      <c r="BB446" s="158">
        <f>_xll.qlInterestRateIndexMaturity(Currency&amp;"ibor"&amp;Tenor,BA446,Trigger)</f>
        <v>42857</v>
      </c>
      <c r="BC446" s="320">
        <f>_xll.qlIndexFixing($AC$5,AZ446,TRUE,_xll.ohTrigger(Trigger,Trigger3M))</f>
        <v>8.0182955705776493E-4</v>
      </c>
      <c r="BD446" s="320">
        <f>_xll.qlIndexFixing($BE$1,AZ446,TRUE,_xll.ohTrigger(Trigger,Trigger3M))</f>
        <v>1.0509698541651957E-3</v>
      </c>
    </row>
    <row r="447" spans="51:56" ht="11.25" customHeight="1" x14ac:dyDescent="0.25">
      <c r="AY447" s="157" t="s">
        <v>211</v>
      </c>
      <c r="AZ447" s="158">
        <f>_xll.qlInterestRateIndexFixingDate(Currency&amp;"ibor"&amp;Tenor,BA447,Trigger)</f>
        <v>42766</v>
      </c>
      <c r="BA447" s="158">
        <f>_xll.qlCalendarAdvance(Calendar,BA446,AY447,"f",,Trigger)</f>
        <v>42768</v>
      </c>
      <c r="BB447" s="158">
        <f>_xll.qlInterestRateIndexMaturity(Currency&amp;"ibor"&amp;Tenor,BA447,Trigger)</f>
        <v>42857</v>
      </c>
      <c r="BC447" s="320">
        <f>_xll.qlIndexFixing($AC$5,AZ447,TRUE,_xll.ohTrigger(Trigger,Trigger3M))</f>
        <v>8.0333041927953459E-4</v>
      </c>
      <c r="BD447" s="320">
        <f>_xll.qlIndexFixing($BE$1,AZ447,TRUE,_xll.ohTrigger(Trigger,Trigger3M))</f>
        <v>1.0543502169232351E-3</v>
      </c>
    </row>
    <row r="448" spans="51:56" ht="11.25" customHeight="1" x14ac:dyDescent="0.25">
      <c r="AY448" s="157" t="s">
        <v>211</v>
      </c>
      <c r="AZ448" s="158">
        <f>_xll.qlInterestRateIndexFixingDate(Currency&amp;"ibor"&amp;Tenor,BA448,Trigger)</f>
        <v>42767</v>
      </c>
      <c r="BA448" s="158">
        <f>_xll.qlCalendarAdvance(Calendar,BA447,AY448,"f",,Trigger)</f>
        <v>42769</v>
      </c>
      <c r="BB448" s="158">
        <f>_xll.qlInterestRateIndexMaturity(Currency&amp;"ibor"&amp;Tenor,BA448,Trigger)</f>
        <v>42858</v>
      </c>
      <c r="BC448" s="320">
        <f>_xll.qlIndexFixing($AC$5,AZ448,TRUE,_xll.ohTrigger(Trigger,Trigger3M))</f>
        <v>8.0650628246545133E-4</v>
      </c>
      <c r="BD448" s="320">
        <f>_xll.qlIndexFixing($BE$1,AZ448,TRUE,_xll.ohTrigger(Trigger,Trigger3M))</f>
        <v>1.061693736369702E-3</v>
      </c>
    </row>
    <row r="449" spans="51:56" ht="11.25" customHeight="1" x14ac:dyDescent="0.25">
      <c r="AY449" s="157" t="s">
        <v>211</v>
      </c>
      <c r="AZ449" s="158">
        <f>_xll.qlInterestRateIndexFixingDate(Currency&amp;"ibor"&amp;Tenor,BA449,Trigger)</f>
        <v>42768</v>
      </c>
      <c r="BA449" s="158">
        <f>_xll.qlCalendarAdvance(Calendar,BA448,AY449,"f",,Trigger)</f>
        <v>42772</v>
      </c>
      <c r="BB449" s="158">
        <f>_xll.qlInterestRateIndexMaturity(Currency&amp;"ibor"&amp;Tenor,BA449,Trigger)</f>
        <v>42863</v>
      </c>
      <c r="BC449" s="320">
        <f>_xll.qlIndexFixing($AC$5,AZ449,TRUE,_xll.ohTrigger(Trigger,Trigger3M))</f>
        <v>8.192628283372243E-4</v>
      </c>
      <c r="BD449" s="320">
        <f>_xll.qlIndexFixing($BE$1,AZ449,TRUE,_xll.ohTrigger(Trigger,Trigger3M))</f>
        <v>1.0917482680505731E-3</v>
      </c>
    </row>
    <row r="450" spans="51:56" ht="11.25" customHeight="1" x14ac:dyDescent="0.25">
      <c r="AY450" s="157" t="s">
        <v>211</v>
      </c>
      <c r="AZ450" s="158">
        <f>_xll.qlInterestRateIndexFixingDate(Currency&amp;"ibor"&amp;Tenor,BA450,Trigger)</f>
        <v>42769</v>
      </c>
      <c r="BA450" s="158">
        <f>_xll.qlCalendarAdvance(Calendar,BA449,AY450,"f",,Trigger)</f>
        <v>42773</v>
      </c>
      <c r="BB450" s="158">
        <f>_xll.qlInterestRateIndexMaturity(Currency&amp;"ibor"&amp;Tenor,BA450,Trigger)</f>
        <v>42863</v>
      </c>
      <c r="BC450" s="320">
        <f>_xll.qlIndexFixing($AC$5,AZ450,TRUE,_xll.ohTrigger(Trigger,Trigger3M))</f>
        <v>8.2084456026265684E-4</v>
      </c>
      <c r="BD450" s="320">
        <f>_xll.qlIndexFixing($BE$1,AZ450,TRUE,_xll.ohTrigger(Trigger,Trigger3M))</f>
        <v>1.0952851815142495E-3</v>
      </c>
    </row>
    <row r="451" spans="51:56" ht="11.25" customHeight="1" x14ac:dyDescent="0.25">
      <c r="AY451" s="157" t="s">
        <v>211</v>
      </c>
      <c r="AZ451" s="158">
        <f>_xll.qlInterestRateIndexFixingDate(Currency&amp;"ibor"&amp;Tenor,BA451,Trigger)</f>
        <v>42772</v>
      </c>
      <c r="BA451" s="158">
        <f>_xll.qlCalendarAdvance(Calendar,BA450,AY451,"f",,Trigger)</f>
        <v>42774</v>
      </c>
      <c r="BB451" s="158">
        <f>_xll.qlInterestRateIndexMaturity(Currency&amp;"ibor"&amp;Tenor,BA451,Trigger)</f>
        <v>42863</v>
      </c>
      <c r="BC451" s="320">
        <f>_xll.qlIndexFixing($AC$5,AZ451,TRUE,_xll.ohTrigger(Trigger,Trigger3M))</f>
        <v>8.2244241352381626E-4</v>
      </c>
      <c r="BD451" s="320">
        <f>_xll.qlIndexFixing($BE$1,AZ451,TRUE,_xll.ohTrigger(Trigger,Trigger3M))</f>
        <v>1.0988464250588324E-3</v>
      </c>
    </row>
    <row r="452" spans="51:56" ht="11.25" customHeight="1" x14ac:dyDescent="0.25">
      <c r="AY452" s="157" t="s">
        <v>211</v>
      </c>
      <c r="AZ452" s="158">
        <f>_xll.qlInterestRateIndexFixingDate(Currency&amp;"ibor"&amp;Tenor,BA452,Trigger)</f>
        <v>42773</v>
      </c>
      <c r="BA452" s="158">
        <f>_xll.qlCalendarAdvance(Calendar,BA451,AY452,"f",,Trigger)</f>
        <v>42775</v>
      </c>
      <c r="BB452" s="158">
        <f>_xll.qlInterestRateIndexMaturity(Currency&amp;"ibor"&amp;Tenor,BA452,Trigger)</f>
        <v>42864</v>
      </c>
      <c r="BC452" s="320">
        <f>_xll.qlIndexFixing($AC$5,AZ452,TRUE,_xll.ohTrigger(Trigger,Trigger3M))</f>
        <v>8.2564100282285925E-4</v>
      </c>
      <c r="BD452" s="320">
        <f>_xll.qlIndexFixing($BE$1,AZ452,TRUE,_xll.ohTrigger(Trigger,Trigger3M))</f>
        <v>1.1063540024716125E-3</v>
      </c>
    </row>
    <row r="453" spans="51:56" ht="11.25" customHeight="1" x14ac:dyDescent="0.25">
      <c r="AY453" s="157" t="s">
        <v>211</v>
      </c>
      <c r="AZ453" s="158">
        <f>_xll.qlInterestRateIndexFixingDate(Currency&amp;"ibor"&amp;Tenor,BA453,Trigger)</f>
        <v>42774</v>
      </c>
      <c r="BA453" s="158">
        <f>_xll.qlCalendarAdvance(Calendar,BA452,AY453,"f",,Trigger)</f>
        <v>42776</v>
      </c>
      <c r="BB453" s="158">
        <f>_xll.qlInterestRateIndexMaturity(Currency&amp;"ibor"&amp;Tenor,BA453,Trigger)</f>
        <v>42865</v>
      </c>
      <c r="BC453" s="320">
        <f>_xll.qlIndexFixing($AC$5,AZ453,TRUE,_xll.ohTrigger(Trigger,Trigger3M))</f>
        <v>8.288433798399065E-4</v>
      </c>
      <c r="BD453" s="320">
        <f>_xll.qlIndexFixing($BE$1,AZ453,TRUE,_xll.ohTrigger(Trigger,Trigger3M))</f>
        <v>1.1138838927586376E-3</v>
      </c>
    </row>
    <row r="454" spans="51:56" ht="11.25" customHeight="1" x14ac:dyDescent="0.25">
      <c r="AY454" s="157" t="s">
        <v>211</v>
      </c>
      <c r="AZ454" s="158">
        <f>_xll.qlInterestRateIndexFixingDate(Currency&amp;"ibor"&amp;Tenor,BA454,Trigger)</f>
        <v>42775</v>
      </c>
      <c r="BA454" s="158">
        <f>_xll.qlCalendarAdvance(Calendar,BA453,AY454,"f",,Trigger)</f>
        <v>42779</v>
      </c>
      <c r="BB454" s="158">
        <f>_xll.qlInterestRateIndexMaturity(Currency&amp;"ibor"&amp;Tenor,BA454,Trigger)</f>
        <v>42870</v>
      </c>
      <c r="BC454" s="320">
        <f>_xll.qlIndexFixing($AC$5,AZ454,TRUE,_xll.ohTrigger(Trigger,Trigger3M))</f>
        <v>8.415048863919095E-4</v>
      </c>
      <c r="BD454" s="320">
        <f>_xll.qlIndexFixing($BE$1,AZ454,TRUE,_xll.ohTrigger(Trigger,Trigger3M))</f>
        <v>1.1443558765099507E-3</v>
      </c>
    </row>
    <row r="455" spans="51:56" ht="11.25" customHeight="1" x14ac:dyDescent="0.25">
      <c r="AY455" s="157" t="s">
        <v>211</v>
      </c>
      <c r="AZ455" s="158">
        <f>_xll.qlInterestRateIndexFixingDate(Currency&amp;"ibor"&amp;Tenor,BA455,Trigger)</f>
        <v>42776</v>
      </c>
      <c r="BA455" s="158">
        <f>_xll.qlCalendarAdvance(Calendar,BA454,AY455,"f",,Trigger)</f>
        <v>42780</v>
      </c>
      <c r="BB455" s="158">
        <f>_xll.qlInterestRateIndexMaturity(Currency&amp;"ibor"&amp;Tenor,BA455,Trigger)</f>
        <v>42870</v>
      </c>
      <c r="BC455" s="320">
        <f>_xll.qlIndexFixing($AC$5,AZ455,TRUE,_xll.ohTrigger(Trigger,Trigger3M))</f>
        <v>8.431991583233156E-4</v>
      </c>
      <c r="BD455" s="320">
        <f>_xll.qlIndexFixing($BE$1,AZ455,TRUE,_xll.ohTrigger(Trigger,Trigger3M))</f>
        <v>1.1480754046662156E-3</v>
      </c>
    </row>
    <row r="456" spans="51:56" ht="11.25" customHeight="1" x14ac:dyDescent="0.25">
      <c r="AY456" s="157" t="s">
        <v>211</v>
      </c>
      <c r="AZ456" s="158">
        <f>_xll.qlInterestRateIndexFixingDate(Currency&amp;"ibor"&amp;Tenor,BA456,Trigger)</f>
        <v>42779</v>
      </c>
      <c r="BA456" s="158">
        <f>_xll.qlCalendarAdvance(Calendar,BA455,AY456,"f",,Trigger)</f>
        <v>42781</v>
      </c>
      <c r="BB456" s="158">
        <f>_xll.qlInterestRateIndexMaturity(Currency&amp;"ibor"&amp;Tenor,BA456,Trigger)</f>
        <v>42870</v>
      </c>
      <c r="BC456" s="320">
        <f>_xll.qlIndexFixing($AC$5,AZ456,TRUE,_xll.ohTrigger(Trigger,Trigger3M))</f>
        <v>8.449120809880088E-4</v>
      </c>
      <c r="BD456" s="320">
        <f>_xll.qlIndexFixing($BE$1,AZ456,TRUE,_xll.ohTrigger(Trigger,Trigger3M))</f>
        <v>1.1518166137310275E-3</v>
      </c>
    </row>
    <row r="457" spans="51:56" ht="11.25" customHeight="1" x14ac:dyDescent="0.25">
      <c r="AY457" s="157" t="s">
        <v>211</v>
      </c>
      <c r="AZ457" s="158">
        <f>_xll.qlInterestRateIndexFixingDate(Currency&amp;"ibor"&amp;Tenor,BA457,Trigger)</f>
        <v>42780</v>
      </c>
      <c r="BA457" s="158">
        <f>_xll.qlCalendarAdvance(Calendar,BA456,AY457,"f",,Trigger)</f>
        <v>42782</v>
      </c>
      <c r="BB457" s="158">
        <f>_xll.qlInterestRateIndexMaturity(Currency&amp;"ibor"&amp;Tenor,BA457,Trigger)</f>
        <v>42871</v>
      </c>
      <c r="BC457" s="320">
        <f>_xll.qlIndexFixing($AC$5,AZ457,TRUE,_xll.ohTrigger(Trigger,Trigger3M))</f>
        <v>8.4813718449451049E-4</v>
      </c>
      <c r="BD457" s="320">
        <f>_xll.qlIndexFixing($BE$1,AZ457,TRUE,_xll.ohTrigger(Trigger,Trigger3M))</f>
        <v>1.159449404672342E-3</v>
      </c>
    </row>
    <row r="458" spans="51:56" ht="11.25" customHeight="1" x14ac:dyDescent="0.25">
      <c r="AY458" s="157" t="s">
        <v>211</v>
      </c>
      <c r="AZ458" s="158">
        <f>_xll.qlInterestRateIndexFixingDate(Currency&amp;"ibor"&amp;Tenor,BA458,Trigger)</f>
        <v>42781</v>
      </c>
      <c r="BA458" s="158">
        <f>_xll.qlCalendarAdvance(Calendar,BA457,AY458,"f",,Trigger)</f>
        <v>42783</v>
      </c>
      <c r="BB458" s="158">
        <f>_xll.qlInterestRateIndexMaturity(Currency&amp;"ibor"&amp;Tenor,BA458,Trigger)</f>
        <v>42872</v>
      </c>
      <c r="BC458" s="320">
        <f>_xll.qlIndexFixing($AC$5,AZ458,TRUE,_xll.ohTrigger(Trigger,Trigger3M))</f>
        <v>8.5136607578098955E-4</v>
      </c>
      <c r="BD458" s="320">
        <f>_xll.qlIndexFixing($BE$1,AZ458,TRUE,_xll.ohTrigger(Trigger,Trigger3M))</f>
        <v>1.1670941013260277E-3</v>
      </c>
    </row>
    <row r="459" spans="51:56" ht="11.25" customHeight="1" x14ac:dyDescent="0.25">
      <c r="AY459" s="157" t="s">
        <v>211</v>
      </c>
      <c r="AZ459" s="158">
        <f>_xll.qlInterestRateIndexFixingDate(Currency&amp;"ibor"&amp;Tenor,BA459,Trigger)</f>
        <v>42782</v>
      </c>
      <c r="BA459" s="158">
        <f>_xll.qlCalendarAdvance(Calendar,BA458,AY459,"f",,Trigger)</f>
        <v>42786</v>
      </c>
      <c r="BB459" s="158">
        <f>_xll.qlInterestRateIndexMaturity(Currency&amp;"ibor"&amp;Tenor,BA459,Trigger)</f>
        <v>42877</v>
      </c>
      <c r="BC459" s="320">
        <f>_xll.qlIndexFixing($AC$5,AZ459,TRUE,_xll.ohTrigger(Trigger,Trigger3M))</f>
        <v>8.6392846976884082E-4</v>
      </c>
      <c r="BD459" s="320">
        <f>_xll.qlIndexFixing($BE$1,AZ459,TRUE,_xll.ohTrigger(Trigger,Trigger3M))</f>
        <v>1.1976990730924884E-3</v>
      </c>
    </row>
    <row r="460" spans="51:56" ht="11.25" customHeight="1" x14ac:dyDescent="0.25">
      <c r="AY460" s="157" t="s">
        <v>211</v>
      </c>
      <c r="AZ460" s="158">
        <f>_xll.qlInterestRateIndexFixingDate(Currency&amp;"ibor"&amp;Tenor,BA460,Trigger)</f>
        <v>42783</v>
      </c>
      <c r="BA460" s="158">
        <f>_xll.qlCalendarAdvance(Calendar,BA459,AY460,"f",,Trigger)</f>
        <v>42787</v>
      </c>
      <c r="BB460" s="158">
        <f>_xll.qlInterestRateIndexMaturity(Currency&amp;"ibor"&amp;Tenor,BA460,Trigger)</f>
        <v>42877</v>
      </c>
      <c r="BC460" s="320">
        <f>_xll.qlIndexFixing($AC$5,AZ460,TRUE,_xll.ohTrigger(Trigger,Trigger3M))</f>
        <v>8.6573729678907085E-4</v>
      </c>
      <c r="BD460" s="320">
        <f>_xll.qlIndexFixing($BE$1,AZ460,TRUE,_xll.ohTrigger(Trigger,Trigger3M))</f>
        <v>1.2015618883456369E-3</v>
      </c>
    </row>
    <row r="461" spans="51:56" ht="11.25" customHeight="1" x14ac:dyDescent="0.25">
      <c r="AY461" s="157" t="s">
        <v>211</v>
      </c>
      <c r="AZ461" s="158">
        <f>_xll.qlInterestRateIndexFixingDate(Currency&amp;"ibor"&amp;Tenor,BA461,Trigger)</f>
        <v>42786</v>
      </c>
      <c r="BA461" s="158">
        <f>_xll.qlCalendarAdvance(Calendar,BA460,AY461,"f",,Trigger)</f>
        <v>42788</v>
      </c>
      <c r="BB461" s="158">
        <f>_xll.qlInterestRateIndexMaturity(Currency&amp;"ibor"&amp;Tenor,BA461,Trigger)</f>
        <v>42877</v>
      </c>
      <c r="BC461" s="320">
        <f>_xll.qlIndexFixing($AC$5,AZ461,TRUE,_xll.ohTrigger(Trigger,Trigger3M))</f>
        <v>8.6756734923099218E-4</v>
      </c>
      <c r="BD461" s="320">
        <f>_xll.qlIndexFixing($BE$1,AZ461,TRUE,_xll.ohTrigger(Trigger,Trigger3M))</f>
        <v>1.205442603795739E-3</v>
      </c>
    </row>
    <row r="462" spans="51:56" ht="11.25" customHeight="1" x14ac:dyDescent="0.25">
      <c r="AY462" s="157" t="s">
        <v>211</v>
      </c>
      <c r="AZ462" s="158">
        <f>_xll.qlInterestRateIndexFixingDate(Currency&amp;"ibor"&amp;Tenor,BA462,Trigger)</f>
        <v>42787</v>
      </c>
      <c r="BA462" s="158">
        <f>_xll.qlCalendarAdvance(Calendar,BA461,AY462,"f",,Trigger)</f>
        <v>42789</v>
      </c>
      <c r="BB462" s="158">
        <f>_xll.qlInterestRateIndexMaturity(Currency&amp;"ibor"&amp;Tenor,BA462,Trigger)</f>
        <v>42878</v>
      </c>
      <c r="BC462" s="320">
        <f>_xll.qlIndexFixing($AC$5,AZ462,TRUE,_xll.ohTrigger(Trigger,Trigger3M))</f>
        <v>8.7081896738774455E-4</v>
      </c>
      <c r="BD462" s="320">
        <f>_xll.qlIndexFixing($BE$1,AZ462,TRUE,_xll.ohTrigger(Trigger,Trigger3M))</f>
        <v>1.2131264723762504E-3</v>
      </c>
    </row>
    <row r="463" spans="51:56" ht="11.25" customHeight="1" x14ac:dyDescent="0.25">
      <c r="AY463" s="157" t="s">
        <v>211</v>
      </c>
      <c r="AZ463" s="158">
        <f>_xll.qlInterestRateIndexFixingDate(Currency&amp;"ibor"&amp;Tenor,BA463,Trigger)</f>
        <v>42788</v>
      </c>
      <c r="BA463" s="158">
        <f>_xll.qlCalendarAdvance(Calendar,BA462,AY463,"f",,Trigger)</f>
        <v>42790</v>
      </c>
      <c r="BB463" s="158">
        <f>_xll.qlInterestRateIndexMaturity(Currency&amp;"ibor"&amp;Tenor,BA463,Trigger)</f>
        <v>42879</v>
      </c>
      <c r="BC463" s="320">
        <f>_xll.qlIndexFixing($AC$5,AZ463,TRUE,_xll.ohTrigger(Trigger,Trigger3M))</f>
        <v>8.7407437338824347E-4</v>
      </c>
      <c r="BD463" s="320">
        <f>_xll.qlIndexFixing($BE$1,AZ463,TRUE,_xll.ohTrigger(Trigger,Trigger3M))</f>
        <v>1.2208114109134695E-3</v>
      </c>
    </row>
    <row r="464" spans="51:56" ht="11.25" customHeight="1" x14ac:dyDescent="0.25">
      <c r="AY464" s="157" t="s">
        <v>211</v>
      </c>
      <c r="AZ464" s="158">
        <f>_xll.qlInterestRateIndexFixingDate(Currency&amp;"ibor"&amp;Tenor,BA464,Trigger)</f>
        <v>42789</v>
      </c>
      <c r="BA464" s="158">
        <f>_xll.qlCalendarAdvance(Calendar,BA463,AY464,"f",,Trigger)</f>
        <v>42793</v>
      </c>
      <c r="BB464" s="158">
        <f>_xll.qlInterestRateIndexMaturity(Currency&amp;"ibor"&amp;Tenor,BA464,Trigger)</f>
        <v>42884</v>
      </c>
      <c r="BC464" s="320">
        <f>_xll.qlIndexFixing($AC$5,AZ464,TRUE,_xll.ohTrigger(Trigger,Trigger3M))</f>
        <v>8.8653358155214477E-4</v>
      </c>
      <c r="BD464" s="320">
        <f>_xll.qlIndexFixing($BE$1,AZ464,TRUE,_xll.ohTrigger(Trigger,Trigger3M))</f>
        <v>1.2512649051789049E-3</v>
      </c>
    </row>
    <row r="465" spans="51:56" ht="11.25" customHeight="1" x14ac:dyDescent="0.25">
      <c r="AY465" s="157" t="s">
        <v>211</v>
      </c>
      <c r="AZ465" s="158">
        <f>_xll.qlInterestRateIndexFixingDate(Currency&amp;"ibor"&amp;Tenor,BA465,Trigger)</f>
        <v>42790</v>
      </c>
      <c r="BA465" s="158">
        <f>_xll.qlCalendarAdvance(Calendar,BA464,AY465,"f",,Trigger)</f>
        <v>42794</v>
      </c>
      <c r="BB465" s="158">
        <f>_xll.qlInterestRateIndexMaturity(Currency&amp;"ibor"&amp;Tenor,BA465,Trigger)</f>
        <v>42886</v>
      </c>
      <c r="BC465" s="320">
        <f>_xll.qlIndexFixing($AC$5,AZ465,TRUE,_xll.ohTrigger(Trigger,Trigger3M))</f>
        <v>8.9109025413437325E-4</v>
      </c>
      <c r="BD465" s="320">
        <f>_xll.qlIndexFixing($BE$1,AZ465,TRUE,_xll.ohTrigger(Trigger,Trigger3M))</f>
        <v>1.2625706551510944E-3</v>
      </c>
    </row>
    <row r="466" spans="51:56" ht="11.25" customHeight="1" x14ac:dyDescent="0.25">
      <c r="AY466" s="157" t="s">
        <v>211</v>
      </c>
      <c r="AZ466" s="158">
        <f>_xll.qlInterestRateIndexFixingDate(Currency&amp;"ibor"&amp;Tenor,BA466,Trigger)</f>
        <v>42793</v>
      </c>
      <c r="BA466" s="158">
        <f>_xll.qlCalendarAdvance(Calendar,BA465,AY466,"f",,Trigger)</f>
        <v>42795</v>
      </c>
      <c r="BB466" s="158">
        <f>_xll.qlInterestRateIndexMaturity(Currency&amp;"ibor"&amp;Tenor,BA466,Trigger)</f>
        <v>42887</v>
      </c>
      <c r="BC466" s="320">
        <f>_xll.qlIndexFixing($AC$5,AZ466,TRUE,_xll.ohTrigger(Trigger,Trigger3M))</f>
        <v>8.9432525193097149E-4</v>
      </c>
      <c r="BD466" s="320">
        <f>_xll.qlIndexFixing($BE$1,AZ466,TRUE,_xll.ohTrigger(Trigger,Trigger3M))</f>
        <v>1.2701847287931109E-3</v>
      </c>
    </row>
    <row r="467" spans="51:56" ht="11.25" customHeight="1" x14ac:dyDescent="0.25">
      <c r="AY467" s="157" t="s">
        <v>211</v>
      </c>
      <c r="AZ467" s="158">
        <f>_xll.qlInterestRateIndexFixingDate(Currency&amp;"ibor"&amp;Tenor,BA467,Trigger)</f>
        <v>42794</v>
      </c>
      <c r="BA467" s="158">
        <f>_xll.qlCalendarAdvance(Calendar,BA466,AY467,"f",,Trigger)</f>
        <v>42796</v>
      </c>
      <c r="BB467" s="158">
        <f>_xll.qlInterestRateIndexMaturity(Currency&amp;"ibor"&amp;Tenor,BA467,Trigger)</f>
        <v>42888</v>
      </c>
      <c r="BC467" s="320">
        <f>_xll.qlIndexFixing($AC$5,AZ467,TRUE,_xll.ohTrigger(Trigger,Trigger3M))</f>
        <v>8.975639142492993E-4</v>
      </c>
      <c r="BD467" s="320">
        <f>_xll.qlIndexFixing($BE$1,AZ467,TRUE,_xll.ohTrigger(Trigger,Trigger3M))</f>
        <v>1.2777888455163594E-3</v>
      </c>
    </row>
    <row r="468" spans="51:56" ht="11.25" customHeight="1" x14ac:dyDescent="0.25">
      <c r="AY468" s="157" t="s">
        <v>211</v>
      </c>
      <c r="AZ468" s="158">
        <f>_xll.qlInterestRateIndexFixingDate(Currency&amp;"ibor"&amp;Tenor,BA468,Trigger)</f>
        <v>42795</v>
      </c>
      <c r="BA468" s="158">
        <f>_xll.qlCalendarAdvance(Calendar,BA467,AY468,"f",,Trigger)</f>
        <v>42797</v>
      </c>
      <c r="BB468" s="158">
        <f>_xll.qlInterestRateIndexMaturity(Currency&amp;"ibor"&amp;Tenor,BA468,Trigger)</f>
        <v>42891</v>
      </c>
      <c r="BC468" s="320">
        <f>_xll.qlIndexFixing($AC$5,AZ468,TRUE,_xll.ohTrigger(Trigger,Trigger3M))</f>
        <v>9.0333887940098872E-4</v>
      </c>
      <c r="BD468" s="320">
        <f>_xll.qlIndexFixing($BE$1,AZ468,TRUE,_xll.ohTrigger(Trigger,Trigger3M))</f>
        <v>1.2925612274965045E-3</v>
      </c>
    </row>
    <row r="469" spans="51:56" ht="11.25" customHeight="1" x14ac:dyDescent="0.25">
      <c r="AY469" s="157" t="s">
        <v>211</v>
      </c>
      <c r="AZ469" s="158">
        <f>_xll.qlInterestRateIndexFixingDate(Currency&amp;"ibor"&amp;Tenor,BA469,Trigger)</f>
        <v>42796</v>
      </c>
      <c r="BA469" s="158">
        <f>_xll.qlCalendarAdvance(Calendar,BA468,AY469,"f",,Trigger)</f>
        <v>42800</v>
      </c>
      <c r="BB469" s="158">
        <f>_xll.qlInterestRateIndexMaturity(Currency&amp;"ibor"&amp;Tenor,BA469,Trigger)</f>
        <v>42892</v>
      </c>
      <c r="BC469" s="320">
        <f>_xll.qlIndexFixing($AC$5,AZ469,TRUE,_xll.ohTrigger(Trigger,Trigger3M))</f>
        <v>9.1055520891976209E-4</v>
      </c>
      <c r="BD469" s="320">
        <f>_xll.qlIndexFixing($BE$1,AZ469,TRUE,_xll.ohTrigger(Trigger,Trigger3M))</f>
        <v>1.3080737599943056E-3</v>
      </c>
    </row>
    <row r="470" spans="51:56" ht="11.25" customHeight="1" x14ac:dyDescent="0.25">
      <c r="AY470" s="157" t="s">
        <v>211</v>
      </c>
      <c r="AZ470" s="158">
        <f>_xll.qlInterestRateIndexFixingDate(Currency&amp;"ibor"&amp;Tenor,BA470,Trigger)</f>
        <v>42797</v>
      </c>
      <c r="BA470" s="158">
        <f>_xll.qlCalendarAdvance(Calendar,BA469,AY470,"f",,Trigger)</f>
        <v>42801</v>
      </c>
      <c r="BB470" s="158">
        <f>_xll.qlInterestRateIndexMaturity(Currency&amp;"ibor"&amp;Tenor,BA470,Trigger)</f>
        <v>42893</v>
      </c>
      <c r="BC470" s="320">
        <f>_xll.qlIndexFixing($AC$5,AZ470,TRUE,_xll.ohTrigger(Trigger,Trigger3M))</f>
        <v>9.1381219398228137E-4</v>
      </c>
      <c r="BD470" s="320">
        <f>_xll.qlIndexFixing($BE$1,AZ470,TRUE,_xll.ohTrigger(Trigger,Trigger3M))</f>
        <v>1.3156040306465571E-3</v>
      </c>
    </row>
    <row r="471" spans="51:56" ht="11.25" customHeight="1" x14ac:dyDescent="0.25">
      <c r="AY471" s="157" t="s">
        <v>211</v>
      </c>
      <c r="AZ471" s="158">
        <f>_xll.qlInterestRateIndexFixingDate(Currency&amp;"ibor"&amp;Tenor,BA471,Trigger)</f>
        <v>42800</v>
      </c>
      <c r="BA471" s="158">
        <f>_xll.qlCalendarAdvance(Calendar,BA470,AY471,"f",,Trigger)</f>
        <v>42802</v>
      </c>
      <c r="BB471" s="158">
        <f>_xll.qlInterestRateIndexMaturity(Currency&amp;"ibor"&amp;Tenor,BA471,Trigger)</f>
        <v>42894</v>
      </c>
      <c r="BC471" s="320">
        <f>_xll.qlIndexFixing($AC$5,AZ471,TRUE,_xll.ohTrigger(Trigger,Trigger3M))</f>
        <v>9.1707284361953122E-4</v>
      </c>
      <c r="BD471" s="320">
        <f>_xll.qlIndexFixing($BE$1,AZ471,TRUE,_xll.ohTrigger(Trigger,Trigger3M))</f>
        <v>1.3231146605445681E-3</v>
      </c>
    </row>
    <row r="472" spans="51:56" ht="11.25" customHeight="1" x14ac:dyDescent="0.25">
      <c r="AY472" s="157" t="s">
        <v>211</v>
      </c>
      <c r="AZ472" s="158">
        <f>_xll.qlInterestRateIndexFixingDate(Currency&amp;"ibor"&amp;Tenor,BA472,Trigger)</f>
        <v>42801</v>
      </c>
      <c r="BA472" s="158">
        <f>_xll.qlCalendarAdvance(Calendar,BA471,AY472,"f",,Trigger)</f>
        <v>42803</v>
      </c>
      <c r="BB472" s="158">
        <f>_xll.qlInterestRateIndexMaturity(Currency&amp;"ibor"&amp;Tenor,BA472,Trigger)</f>
        <v>42895</v>
      </c>
      <c r="BC472" s="320">
        <f>_xll.qlIndexFixing($AC$5,AZ472,TRUE,_xll.ohTrigger(Trigger,Trigger3M))</f>
        <v>9.2033715784367598E-4</v>
      </c>
      <c r="BD472" s="320">
        <f>_xll.qlIndexFixing($BE$1,AZ472,TRUE,_xll.ohTrigger(Trigger,Trigger3M))</f>
        <v>1.3306040060943821E-3</v>
      </c>
    </row>
    <row r="473" spans="51:56" ht="11.25" customHeight="1" x14ac:dyDescent="0.25">
      <c r="AY473" s="157" t="s">
        <v>211</v>
      </c>
      <c r="AZ473" s="158">
        <f>_xll.qlInterestRateIndexFixingDate(Currency&amp;"ibor"&amp;Tenor,BA473,Trigger)</f>
        <v>42802</v>
      </c>
      <c r="BA473" s="158">
        <f>_xll.qlCalendarAdvance(Calendar,BA472,AY473,"f",,Trigger)</f>
        <v>42804</v>
      </c>
      <c r="BB473" s="158">
        <f>_xll.qlInterestRateIndexMaturity(Currency&amp;"ibor"&amp;Tenor,BA473,Trigger)</f>
        <v>42898</v>
      </c>
      <c r="BC473" s="320">
        <f>_xll.qlIndexFixing($AC$5,AZ473,TRUE,_xll.ohTrigger(Trigger,Trigger3M))</f>
        <v>9.2596065434447799E-4</v>
      </c>
      <c r="BD473" s="320">
        <f>_xll.qlIndexFixing($BE$1,AZ473,TRUE,_xll.ohTrigger(Trigger,Trigger3M))</f>
        <v>1.3449654001199424E-3</v>
      </c>
    </row>
    <row r="474" spans="51:56" ht="11.25" customHeight="1" x14ac:dyDescent="0.25">
      <c r="AY474" s="157" t="s">
        <v>211</v>
      </c>
      <c r="AZ474" s="158">
        <f>_xll.qlInterestRateIndexFixingDate(Currency&amp;"ibor"&amp;Tenor,BA474,Trigger)</f>
        <v>42803</v>
      </c>
      <c r="BA474" s="158">
        <f>_xll.qlCalendarAdvance(Calendar,BA473,AY474,"f",,Trigger)</f>
        <v>42807</v>
      </c>
      <c r="BB474" s="158">
        <f>_xll.qlInterestRateIndexMaturity(Currency&amp;"ibor"&amp;Tenor,BA474,Trigger)</f>
        <v>42899</v>
      </c>
      <c r="BC474" s="320">
        <f>_xll.qlIndexFixing($AC$5,AZ474,TRUE,_xll.ohTrigger(Trigger,Trigger3M))</f>
        <v>9.3343106077341926E-4</v>
      </c>
      <c r="BD474" s="320">
        <f>_xll.qlIndexFixing($BE$1,AZ474,TRUE,_xll.ohTrigger(Trigger,Trigger3M))</f>
        <v>1.3603153767120972E-3</v>
      </c>
    </row>
    <row r="475" spans="51:56" ht="11.25" customHeight="1" x14ac:dyDescent="0.25">
      <c r="AY475" s="157" t="s">
        <v>211</v>
      </c>
      <c r="AZ475" s="158">
        <f>_xll.qlInterestRateIndexFixingDate(Currency&amp;"ibor"&amp;Tenor,BA475,Trigger)</f>
        <v>42804</v>
      </c>
      <c r="BA475" s="158">
        <f>_xll.qlCalendarAdvance(Calendar,BA474,AY475,"f",,Trigger)</f>
        <v>42808</v>
      </c>
      <c r="BB475" s="158">
        <f>_xll.qlInterestRateIndexMaturity(Currency&amp;"ibor"&amp;Tenor,BA475,Trigger)</f>
        <v>42900</v>
      </c>
      <c r="BC475" s="320">
        <f>_xll.qlIndexFixing($AC$5,AZ475,TRUE,_xll.ohTrigger(Trigger,Trigger3M))</f>
        <v>9.3671369806063072E-4</v>
      </c>
      <c r="BD475" s="320">
        <f>_xll.qlIndexFixing($BE$1,AZ475,TRUE,_xll.ohTrigger(Trigger,Trigger3M))</f>
        <v>1.3676733503920069E-3</v>
      </c>
    </row>
    <row r="476" spans="51:56" ht="11.25" customHeight="1" x14ac:dyDescent="0.25">
      <c r="AY476" s="157" t="s">
        <v>211</v>
      </c>
      <c r="AZ476" s="158">
        <f>_xll.qlInterestRateIndexFixingDate(Currency&amp;"ibor"&amp;Tenor,BA476,Trigger)</f>
        <v>42807</v>
      </c>
      <c r="BA476" s="158">
        <f>_xll.qlCalendarAdvance(Calendar,BA475,AY476,"f",,Trigger)</f>
        <v>42809</v>
      </c>
      <c r="BB476" s="158">
        <f>_xll.qlInterestRateIndexMaturity(Currency&amp;"ibor"&amp;Tenor,BA476,Trigger)</f>
        <v>42901</v>
      </c>
      <c r="BC476" s="320">
        <f>_xll.qlIndexFixing($AC$5,AZ476,TRUE,_xll.ohTrigger(Trigger,Trigger3M))</f>
        <v>9.3999999998860707E-4</v>
      </c>
      <c r="BD476" s="320">
        <f>_xll.qlIndexFixing($BE$1,AZ476,TRUE,_xll.ohTrigger(Trigger,Trigger3M))</f>
        <v>1.3750000004291068E-3</v>
      </c>
    </row>
    <row r="477" spans="51:56" ht="11.25" customHeight="1" x14ac:dyDescent="0.25">
      <c r="AY477" s="157" t="s">
        <v>211</v>
      </c>
      <c r="AZ477" s="158">
        <f>_xll.qlInterestRateIndexFixingDate(Currency&amp;"ibor"&amp;Tenor,BA477,Trigger)</f>
        <v>42808</v>
      </c>
      <c r="BA477" s="158">
        <f>_xll.qlCalendarAdvance(Calendar,BA476,AY477,"f",,Trigger)</f>
        <v>42810</v>
      </c>
      <c r="BB477" s="158">
        <f>_xll.qlInterestRateIndexMaturity(Currency&amp;"ibor"&amp;Tenor,BA477,Trigger)</f>
        <v>42902</v>
      </c>
      <c r="BC477" s="320">
        <f>_xll.qlIndexFixing($AC$5,AZ477,TRUE,_xll.ohTrigger(Trigger,Trigger3M))</f>
        <v>9.4849107569985045E-4</v>
      </c>
      <c r="BD477" s="320">
        <f>_xll.qlIndexFixing($BE$1,AZ477,TRUE,_xll.ohTrigger(Trigger,Trigger3M))</f>
        <v>1.3822937356127551E-3</v>
      </c>
    </row>
    <row r="478" spans="51:56" ht="11.25" customHeight="1" x14ac:dyDescent="0.25">
      <c r="AY478" s="157" t="s">
        <v>211</v>
      </c>
      <c r="AZ478" s="158">
        <f>_xll.qlInterestRateIndexFixingDate(Currency&amp;"ibor"&amp;Tenor,BA478,Trigger)</f>
        <v>42809</v>
      </c>
      <c r="BA478" s="158">
        <f>_xll.qlCalendarAdvance(Calendar,BA477,AY478,"f",,Trigger)</f>
        <v>42811</v>
      </c>
      <c r="BB478" s="158">
        <f>_xll.qlInterestRateIndexMaturity(Currency&amp;"ibor"&amp;Tenor,BA478,Trigger)</f>
        <v>42905</v>
      </c>
      <c r="BC478" s="320">
        <f>_xll.qlIndexFixing($AC$5,AZ478,TRUE,_xll.ohTrigger(Trigger,Trigger3M))</f>
        <v>9.6919989105134947E-4</v>
      </c>
      <c r="BD478" s="320">
        <f>_xll.qlIndexFixing($BE$1,AZ478,TRUE,_xll.ohTrigger(Trigger,Trigger3M))</f>
        <v>1.3961378111706406E-3</v>
      </c>
    </row>
    <row r="479" spans="51:56" ht="11.25" customHeight="1" x14ac:dyDescent="0.25">
      <c r="AY479" s="157" t="s">
        <v>211</v>
      </c>
      <c r="AZ479" s="158">
        <f>_xll.qlInterestRateIndexFixingDate(Currency&amp;"ibor"&amp;Tenor,BA479,Trigger)</f>
        <v>42810</v>
      </c>
      <c r="BA479" s="158">
        <f>_xll.qlCalendarAdvance(Calendar,BA478,AY479,"f",,Trigger)</f>
        <v>42814</v>
      </c>
      <c r="BB479" s="158">
        <f>_xll.qlInterestRateIndexMaturity(Currency&amp;"ibor"&amp;Tenor,BA479,Trigger)</f>
        <v>42906</v>
      </c>
      <c r="BC479" s="320">
        <f>_xll.qlIndexFixing($AC$5,AZ479,TRUE,_xll.ohTrigger(Trigger,Trigger3M))</f>
        <v>9.8262798248639825E-4</v>
      </c>
      <c r="BD479" s="320">
        <f>_xll.qlIndexFixing($BE$1,AZ479,TRUE,_xll.ohTrigger(Trigger,Trigger3M))</f>
        <v>1.411117527019472E-3</v>
      </c>
    </row>
    <row r="480" spans="51:56" ht="11.25" customHeight="1" x14ac:dyDescent="0.25">
      <c r="AY480" s="157" t="s">
        <v>211</v>
      </c>
      <c r="AZ480" s="158">
        <f>_xll.qlInterestRateIndexFixingDate(Currency&amp;"ibor"&amp;Tenor,BA480,Trigger)</f>
        <v>42811</v>
      </c>
      <c r="BA480" s="158">
        <f>_xll.qlCalendarAdvance(Calendar,BA479,AY480,"f",,Trigger)</f>
        <v>42815</v>
      </c>
      <c r="BB480" s="158">
        <f>_xll.qlInterestRateIndexMaturity(Currency&amp;"ibor"&amp;Tenor,BA480,Trigger)</f>
        <v>42907</v>
      </c>
      <c r="BC480" s="320">
        <f>_xll.qlIndexFixing($AC$5,AZ480,TRUE,_xll.ohTrigger(Trigger,Trigger3M))</f>
        <v>9.9120536073319439E-4</v>
      </c>
      <c r="BD480" s="320">
        <f>_xll.qlIndexFixing($BE$1,AZ480,TRUE,_xll.ohTrigger(Trigger,Trigger3M))</f>
        <v>1.4182304223487247E-3</v>
      </c>
    </row>
    <row r="481" spans="51:56" ht="11.25" customHeight="1" x14ac:dyDescent="0.25">
      <c r="AY481" s="157" t="s">
        <v>211</v>
      </c>
      <c r="AZ481" s="158">
        <f>_xll.qlInterestRateIndexFixingDate(Currency&amp;"ibor"&amp;Tenor,BA481,Trigger)</f>
        <v>42814</v>
      </c>
      <c r="BA481" s="158">
        <f>_xll.qlCalendarAdvance(Calendar,BA480,AY481,"f",,Trigger)</f>
        <v>42816</v>
      </c>
      <c r="BB481" s="158">
        <f>_xll.qlInterestRateIndexMaturity(Currency&amp;"ibor"&amp;Tenor,BA481,Trigger)</f>
        <v>42908</v>
      </c>
      <c r="BC481" s="320">
        <f>_xll.qlIndexFixing($AC$5,AZ481,TRUE,_xll.ohTrigger(Trigger,Trigger3M))</f>
        <v>9.9855493933021454E-4</v>
      </c>
      <c r="BD481" s="320">
        <f>_xll.qlIndexFixing($BE$1,AZ481,TRUE,_xll.ohTrigger(Trigger,Trigger3M))</f>
        <v>1.4253042120140531E-3</v>
      </c>
    </row>
    <row r="482" spans="51:56" ht="11.25" customHeight="1" x14ac:dyDescent="0.25">
      <c r="AY482" s="157" t="s">
        <v>211</v>
      </c>
      <c r="AZ482" s="158">
        <f>_xll.qlInterestRateIndexFixingDate(Currency&amp;"ibor"&amp;Tenor,BA482,Trigger)</f>
        <v>42815</v>
      </c>
      <c r="BA482" s="158">
        <f>_xll.qlCalendarAdvance(Calendar,BA481,AY482,"f",,Trigger)</f>
        <v>42817</v>
      </c>
      <c r="BB482" s="158">
        <f>_xll.qlInterestRateIndexMaturity(Currency&amp;"ibor"&amp;Tenor,BA482,Trigger)</f>
        <v>42909</v>
      </c>
      <c r="BC482" s="320">
        <f>_xll.qlIndexFixing($AC$5,AZ482,TRUE,_xll.ohTrigger(Trigger,Trigger3M))</f>
        <v>1.005918111855826E-3</v>
      </c>
      <c r="BD482" s="320">
        <f>_xll.qlIndexFixing($BE$1,AZ482,TRUE,_xll.ohTrigger(Trigger,Trigger3M))</f>
        <v>1.4323390222066882E-3</v>
      </c>
    </row>
    <row r="483" spans="51:56" ht="11.25" customHeight="1" x14ac:dyDescent="0.25">
      <c r="AY483" s="157" t="s">
        <v>211</v>
      </c>
      <c r="AZ483" s="158">
        <f>_xll.qlInterestRateIndexFixingDate(Currency&amp;"ibor"&amp;Tenor,BA483,Trigger)</f>
        <v>42816</v>
      </c>
      <c r="BA483" s="158">
        <f>_xll.qlCalendarAdvance(Calendar,BA482,AY483,"f",,Trigger)</f>
        <v>42818</v>
      </c>
      <c r="BB483" s="158">
        <f>_xll.qlInterestRateIndexMaturity(Currency&amp;"ibor"&amp;Tenor,BA483,Trigger)</f>
        <v>42912</v>
      </c>
      <c r="BC483" s="320">
        <f>_xll.qlIndexFixing($AC$5,AZ483,TRUE,_xll.ohTrigger(Trigger,Trigger3M))</f>
        <v>1.0247919725954605E-3</v>
      </c>
      <c r="BD483" s="320">
        <f>_xll.qlIndexFixing($BE$1,AZ483,TRUE,_xll.ohTrigger(Trigger,Trigger3M))</f>
        <v>1.4456398493464273E-3</v>
      </c>
    </row>
    <row r="484" spans="51:56" ht="11.25" customHeight="1" x14ac:dyDescent="0.25">
      <c r="AY484" s="157" t="s">
        <v>211</v>
      </c>
      <c r="AZ484" s="158">
        <f>_xll.qlInterestRateIndexFixingDate(Currency&amp;"ibor"&amp;Tenor,BA484,Trigger)</f>
        <v>42817</v>
      </c>
      <c r="BA484" s="158">
        <f>_xll.qlCalendarAdvance(Calendar,BA483,AY484,"f",,Trigger)</f>
        <v>42821</v>
      </c>
      <c r="BB484" s="158">
        <f>_xll.qlInterestRateIndexMaturity(Currency&amp;"ibor"&amp;Tenor,BA484,Trigger)</f>
        <v>42913</v>
      </c>
      <c r="BC484" s="320">
        <f>_xll.qlIndexFixing($AC$5,AZ484,TRUE,_xll.ohTrigger(Trigger,Trigger3M))</f>
        <v>1.0355067427777428E-3</v>
      </c>
      <c r="BD484" s="320">
        <f>_xll.qlIndexFixing($BE$1,AZ484,TRUE,_xll.ohTrigger(Trigger,Trigger3M))</f>
        <v>1.4600958758960992E-3</v>
      </c>
    </row>
    <row r="485" spans="51:56" ht="11.25" customHeight="1" x14ac:dyDescent="0.25">
      <c r="AY485" s="157" t="s">
        <v>211</v>
      </c>
      <c r="AZ485" s="158">
        <f>_xll.qlInterestRateIndexFixingDate(Currency&amp;"ibor"&amp;Tenor,BA485,Trigger)</f>
        <v>42818</v>
      </c>
      <c r="BA485" s="158">
        <f>_xll.qlCalendarAdvance(Calendar,BA484,AY485,"f",,Trigger)</f>
        <v>42822</v>
      </c>
      <c r="BB485" s="158">
        <f>_xll.qlInterestRateIndexMaturity(Currency&amp;"ibor"&amp;Tenor,BA485,Trigger)</f>
        <v>42914</v>
      </c>
      <c r="BC485" s="320">
        <f>_xll.qlIndexFixing($AC$5,AZ485,TRUE,_xll.ohTrigger(Trigger,Trigger3M))</f>
        <v>1.0429378860984336E-3</v>
      </c>
      <c r="BD485" s="320">
        <f>_xll.qlIndexFixing($BE$1,AZ485,TRUE,_xll.ohTrigger(Trigger,Trigger3M))</f>
        <v>1.4669413751704885E-3</v>
      </c>
    </row>
    <row r="486" spans="51:56" ht="11.25" customHeight="1" x14ac:dyDescent="0.25">
      <c r="AY486" s="157" t="s">
        <v>211</v>
      </c>
      <c r="AZ486" s="158">
        <f>_xll.qlInterestRateIndexFixingDate(Currency&amp;"ibor"&amp;Tenor,BA486,Trigger)</f>
        <v>42821</v>
      </c>
      <c r="BA486" s="158">
        <f>_xll.qlCalendarAdvance(Calendar,BA485,AY486,"f",,Trigger)</f>
        <v>42823</v>
      </c>
      <c r="BB486" s="158">
        <f>_xll.qlInterestRateIndexMaturity(Currency&amp;"ibor"&amp;Tenor,BA486,Trigger)</f>
        <v>42915</v>
      </c>
      <c r="BC486" s="320">
        <f>_xll.qlIndexFixing($AC$5,AZ486,TRUE,_xll.ohTrigger(Trigger,Trigger3M))</f>
        <v>1.0503826238090861E-3</v>
      </c>
      <c r="BD486" s="320">
        <f>_xll.qlIndexFixing($BE$1,AZ486,TRUE,_xll.ohTrigger(Trigger,Trigger3M))</f>
        <v>1.4737501541215738E-3</v>
      </c>
    </row>
    <row r="487" spans="51:56" ht="11.25" customHeight="1" x14ac:dyDescent="0.25">
      <c r="AY487" s="157" t="s">
        <v>211</v>
      </c>
      <c r="AZ487" s="158">
        <f>_xll.qlInterestRateIndexFixingDate(Currency&amp;"ibor"&amp;Tenor,BA487,Trigger)</f>
        <v>42822</v>
      </c>
      <c r="BA487" s="158">
        <f>_xll.qlCalendarAdvance(Calendar,BA486,AY487,"f",,Trigger)</f>
        <v>42824</v>
      </c>
      <c r="BB487" s="158">
        <f>_xll.qlInterestRateIndexMaturity(Currency&amp;"ibor"&amp;Tenor,BA487,Trigger)</f>
        <v>42916</v>
      </c>
      <c r="BC487" s="320">
        <f>_xll.qlIndexFixing($AC$5,AZ487,TRUE,_xll.ohTrigger(Trigger,Trigger3M))</f>
        <v>1.0578409559878984E-3</v>
      </c>
      <c r="BD487" s="320">
        <f>_xll.qlIndexFixing($BE$1,AZ487,TRUE,_xll.ohTrigger(Trigger,Trigger3M))</f>
        <v>1.4805226015592093E-3</v>
      </c>
    </row>
    <row r="488" spans="51:56" ht="11.25" customHeight="1" x14ac:dyDescent="0.25">
      <c r="AY488" s="157" t="s">
        <v>211</v>
      </c>
      <c r="AZ488" s="158">
        <f>_xll.qlInterestRateIndexFixingDate(Currency&amp;"ibor"&amp;Tenor,BA488,Trigger)</f>
        <v>42823</v>
      </c>
      <c r="BA488" s="158">
        <f>_xll.qlCalendarAdvance(Calendar,BA487,AY488,"f",,Trigger)</f>
        <v>42825</v>
      </c>
      <c r="BB488" s="158">
        <f>_xll.qlInterestRateIndexMaturity(Currency&amp;"ibor"&amp;Tenor,BA488,Trigger)</f>
        <v>42916</v>
      </c>
      <c r="BC488" s="320">
        <f>_xll.qlIndexFixing($AC$5,AZ488,TRUE,_xll.ohTrigger(Trigger,Trigger3M))</f>
        <v>1.0597458951099082E-3</v>
      </c>
      <c r="BD488" s="320">
        <f>_xll.qlIndexFixing($BE$1,AZ488,TRUE,_xll.ohTrigger(Trigger,Trigger3M))</f>
        <v>1.484211438820393E-3</v>
      </c>
    </row>
    <row r="489" spans="51:56" ht="11.25" customHeight="1" x14ac:dyDescent="0.25">
      <c r="AY489" s="157" t="s">
        <v>211</v>
      </c>
      <c r="AZ489" s="158">
        <f>_xll.qlInterestRateIndexFixingDate(Currency&amp;"ibor"&amp;Tenor,BA489,Trigger)</f>
        <v>42824</v>
      </c>
      <c r="BA489" s="158">
        <f>_xll.qlCalendarAdvance(Calendar,BA488,AY489,"f",,Trigger)</f>
        <v>42828</v>
      </c>
      <c r="BB489" s="158">
        <f>_xll.qlInterestRateIndexMaturity(Currency&amp;"ibor"&amp;Tenor,BA489,Trigger)</f>
        <v>42919</v>
      </c>
      <c r="BC489" s="320">
        <f>_xll.qlIndexFixing($AC$5,AZ489,TRUE,_xll.ohTrigger(Trigger,Trigger3M))</f>
        <v>1.0823810372301108E-3</v>
      </c>
      <c r="BD489" s="320">
        <f>_xll.qlIndexFixing($BE$1,AZ489,TRUE,_xll.ohTrigger(Trigger,Trigger3M))</f>
        <v>1.5042548234181527E-3</v>
      </c>
    </row>
    <row r="490" spans="51:56" ht="11.25" customHeight="1" x14ac:dyDescent="0.25">
      <c r="AY490" s="157" t="s">
        <v>211</v>
      </c>
      <c r="AZ490" s="158">
        <f>_xll.qlInterestRateIndexFixingDate(Currency&amp;"ibor"&amp;Tenor,BA490,Trigger)</f>
        <v>42825</v>
      </c>
      <c r="BA490" s="158">
        <f>_xll.qlCalendarAdvance(Calendar,BA489,AY490,"f",,Trigger)</f>
        <v>42829</v>
      </c>
      <c r="BB490" s="158">
        <f>_xll.qlInterestRateIndexMaturity(Currency&amp;"ibor"&amp;Tenor,BA490,Trigger)</f>
        <v>42920</v>
      </c>
      <c r="BC490" s="320">
        <f>_xll.qlIndexFixing($AC$5,AZ490,TRUE,_xll.ohTrigger(Trigger,Trigger3M))</f>
        <v>1.0899535726024948E-3</v>
      </c>
      <c r="BD490" s="320">
        <f>_xll.qlIndexFixing($BE$1,AZ490,TRUE,_xll.ohTrigger(Trigger,Trigger3M))</f>
        <v>1.5108658723501816E-3</v>
      </c>
    </row>
    <row r="491" spans="51:56" ht="11.25" customHeight="1" x14ac:dyDescent="0.25">
      <c r="AY491" s="157" t="s">
        <v>211</v>
      </c>
      <c r="AZ491" s="158">
        <f>_xll.qlInterestRateIndexFixingDate(Currency&amp;"ibor"&amp;Tenor,BA491,Trigger)</f>
        <v>42828</v>
      </c>
      <c r="BA491" s="158">
        <f>_xll.qlCalendarAdvance(Calendar,BA490,AY491,"f",,Trigger)</f>
        <v>42830</v>
      </c>
      <c r="BB491" s="158">
        <f>_xll.qlInterestRateIndexMaturity(Currency&amp;"ibor"&amp;Tenor,BA491,Trigger)</f>
        <v>42921</v>
      </c>
      <c r="BC491" s="320">
        <f>_xll.qlIndexFixing($AC$5,AZ491,TRUE,_xll.ohTrigger(Trigger,Trigger3M))</f>
        <v>1.0975398521051083E-3</v>
      </c>
      <c r="BD491" s="320">
        <f>_xll.qlIndexFixing($BE$1,AZ491,TRUE,_xll.ohTrigger(Trigger,Trigger3M))</f>
        <v>1.5174425694052631E-3</v>
      </c>
    </row>
    <row r="492" spans="51:56" ht="11.25" customHeight="1" x14ac:dyDescent="0.25">
      <c r="AY492" s="157" t="s">
        <v>211</v>
      </c>
      <c r="AZ492" s="158">
        <f>_xll.qlInterestRateIndexFixingDate(Currency&amp;"ibor"&amp;Tenor,BA492,Trigger)</f>
        <v>42829</v>
      </c>
      <c r="BA492" s="158">
        <f>_xll.qlCalendarAdvance(Calendar,BA491,AY492,"f",,Trigger)</f>
        <v>42831</v>
      </c>
      <c r="BB492" s="158">
        <f>_xll.qlInterestRateIndexMaturity(Currency&amp;"ibor"&amp;Tenor,BA492,Trigger)</f>
        <v>42922</v>
      </c>
      <c r="BC492" s="320">
        <f>_xll.qlIndexFixing($AC$5,AZ492,TRUE,_xll.ohTrigger(Trigger,Trigger3M))</f>
        <v>1.1051398758170092E-3</v>
      </c>
      <c r="BD492" s="320">
        <f>_xll.qlIndexFixing($BE$1,AZ492,TRUE,_xll.ohTrigger(Trigger,Trigger3M))</f>
        <v>1.5239853325585021E-3</v>
      </c>
    </row>
    <row r="493" spans="51:56" ht="11.25" customHeight="1" x14ac:dyDescent="0.25">
      <c r="AY493" s="157" t="s">
        <v>211</v>
      </c>
      <c r="AZ493" s="158">
        <f>_xll.qlInterestRateIndexFixingDate(Currency&amp;"ibor"&amp;Tenor,BA493,Trigger)</f>
        <v>42830</v>
      </c>
      <c r="BA493" s="158">
        <f>_xll.qlCalendarAdvance(Calendar,BA492,AY493,"f",,Trigger)</f>
        <v>42832</v>
      </c>
      <c r="BB493" s="158">
        <f>_xll.qlInterestRateIndexMaturity(Currency&amp;"ibor"&amp;Tenor,BA493,Trigger)</f>
        <v>42923</v>
      </c>
      <c r="BC493" s="320">
        <f>_xll.qlIndexFixing($AC$5,AZ493,TRUE,_xll.ohTrigger(Trigger,Trigger3M))</f>
        <v>1.1127536438181331E-3</v>
      </c>
      <c r="BD493" s="320">
        <f>_xll.qlIndexFixing($BE$1,AZ493,TRUE,_xll.ohTrigger(Trigger,Trigger3M))</f>
        <v>1.5304945833355705E-3</v>
      </c>
    </row>
    <row r="494" spans="51:56" ht="11.25" customHeight="1" x14ac:dyDescent="0.25">
      <c r="AY494" s="157" t="s">
        <v>211</v>
      </c>
      <c r="AZ494" s="158">
        <f>_xll.qlInterestRateIndexFixingDate(Currency&amp;"ibor"&amp;Tenor,BA494,Trigger)</f>
        <v>42831</v>
      </c>
      <c r="BA494" s="158">
        <f>_xll.qlCalendarAdvance(Calendar,BA493,AY494,"f",,Trigger)</f>
        <v>42835</v>
      </c>
      <c r="BB494" s="158">
        <f>_xll.qlInterestRateIndexMaturity(Currency&amp;"ibor"&amp;Tenor,BA494,Trigger)</f>
        <v>42926</v>
      </c>
      <c r="BC494" s="320">
        <f>_xll.qlIndexFixing($AC$5,AZ494,TRUE,_xll.ohTrigger(Trigger,Trigger3M))</f>
        <v>1.1356774143447853E-3</v>
      </c>
      <c r="BD494" s="320">
        <f>_xll.qlIndexFixing($BE$1,AZ494,TRUE,_xll.ohTrigger(Trigger,Trigger3M))</f>
        <v>1.5498255298977311E-3</v>
      </c>
    </row>
    <row r="495" spans="51:56" ht="11.25" customHeight="1" x14ac:dyDescent="0.25">
      <c r="AY495" s="157" t="s">
        <v>211</v>
      </c>
      <c r="AZ495" s="158">
        <f>_xll.qlInterestRateIndexFixingDate(Currency&amp;"ibor"&amp;Tenor,BA495,Trigger)</f>
        <v>42832</v>
      </c>
      <c r="BA495" s="158">
        <f>_xll.qlCalendarAdvance(Calendar,BA494,AY495,"f",,Trigger)</f>
        <v>42836</v>
      </c>
      <c r="BB495" s="158">
        <f>_xll.qlInterestRateIndexMaturity(Currency&amp;"ibor"&amp;Tenor,BA495,Trigger)</f>
        <v>42927</v>
      </c>
      <c r="BC495" s="320">
        <f>_xll.qlIndexFixing($AC$5,AZ495,TRUE,_xll.ohTrigger(Trigger,Trigger3M))</f>
        <v>1.143346160294257E-3</v>
      </c>
      <c r="BD495" s="320">
        <f>_xll.qlIndexFixing($BE$1,AZ495,TRUE,_xll.ohTrigger(Trigger,Trigger3M))</f>
        <v>1.5562050174012664E-3</v>
      </c>
    </row>
    <row r="496" spans="51:56" ht="11.25" customHeight="1" x14ac:dyDescent="0.25">
      <c r="AY496" s="157" t="s">
        <v>211</v>
      </c>
      <c r="AZ496" s="158">
        <f>_xll.qlInterestRateIndexFixingDate(Currency&amp;"ibor"&amp;Tenor,BA496,Trigger)</f>
        <v>42835</v>
      </c>
      <c r="BA496" s="158">
        <f>_xll.qlCalendarAdvance(Calendar,BA495,AY496,"f",,Trigger)</f>
        <v>42837</v>
      </c>
      <c r="BB496" s="158">
        <f>_xll.qlInterestRateIndexMaturity(Currency&amp;"ibor"&amp;Tenor,BA496,Trigger)</f>
        <v>42928</v>
      </c>
      <c r="BC496" s="320">
        <f>_xll.qlIndexFixing($AC$5,AZ496,TRUE,_xll.ohTrigger(Trigger,Trigger3M))</f>
        <v>1.1510286509308753E-3</v>
      </c>
      <c r="BD496" s="320">
        <f>_xll.qlIndexFixing($BE$1,AZ496,TRUE,_xll.ohTrigger(Trigger,Trigger3M))</f>
        <v>1.5625531533900109E-3</v>
      </c>
    </row>
    <row r="497" spans="51:56" ht="11.25" customHeight="1" x14ac:dyDescent="0.25">
      <c r="AY497" s="157" t="s">
        <v>211</v>
      </c>
      <c r="AZ497" s="158">
        <f>_xll.qlInterestRateIndexFixingDate(Currency&amp;"ibor"&amp;Tenor,BA497,Trigger)</f>
        <v>42836</v>
      </c>
      <c r="BA497" s="158">
        <f>_xll.qlCalendarAdvance(Calendar,BA496,AY497,"f",,Trigger)</f>
        <v>42838</v>
      </c>
      <c r="BB497" s="158">
        <f>_xll.qlInterestRateIndexMaturity(Currency&amp;"ibor"&amp;Tenor,BA497,Trigger)</f>
        <v>42929</v>
      </c>
      <c r="BC497" s="320">
        <f>_xll.qlIndexFixing($AC$5,AZ497,TRUE,_xll.ohTrigger(Trigger,Trigger3M))</f>
        <v>1.1587248863328197E-3</v>
      </c>
      <c r="BD497" s="320">
        <f>_xll.qlIndexFixing($BE$1,AZ497,TRUE,_xll.ohTrigger(Trigger,Trigger3M))</f>
        <v>1.5688703806807367E-3</v>
      </c>
    </row>
    <row r="498" spans="51:56" ht="11.25" customHeight="1" x14ac:dyDescent="0.25">
      <c r="AY498" s="157" t="s">
        <v>211</v>
      </c>
      <c r="AZ498" s="158">
        <f>_xll.qlInterestRateIndexFixingDate(Currency&amp;"ibor"&amp;Tenor,BA498,Trigger)</f>
        <v>42837</v>
      </c>
      <c r="BA498" s="158">
        <f>_xll.qlCalendarAdvance(Calendar,BA497,AY498,"f",,Trigger)</f>
        <v>42843</v>
      </c>
      <c r="BB498" s="158">
        <f>_xll.qlInterestRateIndexMaturity(Currency&amp;"ibor"&amp;Tenor,BA498,Trigger)</f>
        <v>42934</v>
      </c>
      <c r="BC498" s="320">
        <f>_xll.qlIndexFixing($AC$5,AZ498,TRUE,_xll.ohTrigger(Trigger,Trigger3M))</f>
        <v>1.197412237650936E-3</v>
      </c>
      <c r="BD498" s="320">
        <f>_xll.qlIndexFixing($BE$1,AZ498,TRUE,_xll.ohTrigger(Trigger,Trigger3M))</f>
        <v>1.6000086337512372E-3</v>
      </c>
    </row>
    <row r="499" spans="51:56" ht="11.25" customHeight="1" x14ac:dyDescent="0.25">
      <c r="AY499" s="157" t="s">
        <v>211</v>
      </c>
      <c r="AZ499" s="158">
        <f>_xll.qlInterestRateIndexFixingDate(Currency&amp;"ibor"&amp;Tenor,BA499,Trigger)</f>
        <v>42838</v>
      </c>
      <c r="BA499" s="158">
        <f>_xll.qlCalendarAdvance(Calendar,BA498,AY499,"f",,Trigger)</f>
        <v>42844</v>
      </c>
      <c r="BB499" s="158">
        <f>_xll.qlInterestRateIndexMaturity(Currency&amp;"ibor"&amp;Tenor,BA499,Trigger)</f>
        <v>42935</v>
      </c>
      <c r="BC499" s="320">
        <f>_xll.qlIndexFixing($AC$5,AZ499,TRUE,_xll.ohTrigger(Trigger,Trigger3M))</f>
        <v>1.2051909433393043E-3</v>
      </c>
      <c r="BD499" s="320">
        <f>_xll.qlIndexFixing($BE$1,AZ499,TRUE,_xll.ohTrigger(Trigger,Trigger3M))</f>
        <v>1.6061499067877194E-3</v>
      </c>
    </row>
    <row r="500" spans="51:56" ht="11.25" customHeight="1" x14ac:dyDescent="0.25">
      <c r="AY500" s="157" t="s">
        <v>211</v>
      </c>
      <c r="AZ500" s="158">
        <f>_xll.qlInterestRateIndexFixingDate(Currency&amp;"ibor"&amp;Tenor,BA500,Trigger)</f>
        <v>42843</v>
      </c>
      <c r="BA500" s="158">
        <f>_xll.qlCalendarAdvance(Calendar,BA499,AY500,"f",,Trigger)</f>
        <v>42845</v>
      </c>
      <c r="BB500" s="158">
        <f>_xll.qlInterestRateIndexMaturity(Currency&amp;"ibor"&amp;Tenor,BA500,Trigger)</f>
        <v>42936</v>
      </c>
      <c r="BC500" s="320">
        <f>_xll.qlIndexFixing($AC$5,AZ500,TRUE,_xll.ohTrigger(Trigger,Trigger3M))</f>
        <v>1.2129833943595781E-3</v>
      </c>
      <c r="BD500" s="320">
        <f>_xll.qlIndexFixing($BE$1,AZ500,TRUE,_xll.ohTrigger(Trigger,Trigger3M))</f>
        <v>1.6122634702251907E-3</v>
      </c>
    </row>
    <row r="501" spans="51:56" ht="11.25" customHeight="1" x14ac:dyDescent="0.25">
      <c r="AY501" s="157" t="s">
        <v>211</v>
      </c>
      <c r="AZ501" s="158">
        <f>_xll.qlInterestRateIndexFixingDate(Currency&amp;"ibor"&amp;Tenor,BA501,Trigger)</f>
        <v>42844</v>
      </c>
      <c r="BA501" s="158">
        <f>_xll.qlCalendarAdvance(Calendar,BA500,AY501,"f",,Trigger)</f>
        <v>42846</v>
      </c>
      <c r="BB501" s="158">
        <f>_xll.qlInterestRateIndexMaturity(Currency&amp;"ibor"&amp;Tenor,BA501,Trigger)</f>
        <v>42937</v>
      </c>
      <c r="BC501" s="320">
        <f>_xll.qlIndexFixing($AC$5,AZ501,TRUE,_xll.ohTrigger(Trigger,Trigger3M))</f>
        <v>1.2207895907899371E-3</v>
      </c>
      <c r="BD501" s="320">
        <f>_xll.qlIndexFixing($BE$1,AZ501,TRUE,_xll.ohTrigger(Trigger,Trigger3M))</f>
        <v>1.6183497952744136E-3</v>
      </c>
    </row>
    <row r="502" spans="51:56" ht="11.25" customHeight="1" x14ac:dyDescent="0.25">
      <c r="AY502" s="157" t="s">
        <v>211</v>
      </c>
      <c r="AZ502" s="158">
        <f>_xll.qlInterestRateIndexFixingDate(Currency&amp;"ibor"&amp;Tenor,BA502,Trigger)</f>
        <v>42845</v>
      </c>
      <c r="BA502" s="158">
        <f>_xll.qlCalendarAdvance(Calendar,BA501,AY502,"f",,Trigger)</f>
        <v>42849</v>
      </c>
      <c r="BB502" s="158">
        <f>_xll.qlInterestRateIndexMaturity(Currency&amp;"ibor"&amp;Tenor,BA502,Trigger)</f>
        <v>42940</v>
      </c>
      <c r="BC502" s="320">
        <f>_xll.qlIndexFixing($AC$5,AZ502,TRUE,_xll.ohTrigger(Trigger,Trigger3M))</f>
        <v>1.2442906533654792E-3</v>
      </c>
      <c r="BD502" s="320">
        <f>_xll.qlIndexFixing($BE$1,AZ502,TRUE,_xll.ohTrigger(Trigger,Trigger3M))</f>
        <v>1.6364501054121606E-3</v>
      </c>
    </row>
    <row r="503" spans="51:56" ht="11.25" customHeight="1" x14ac:dyDescent="0.25">
      <c r="AY503" s="157" t="s">
        <v>211</v>
      </c>
      <c r="AZ503" s="158">
        <f>_xll.qlInterestRateIndexFixingDate(Currency&amp;"ibor"&amp;Tenor,BA503,Trigger)</f>
        <v>42846</v>
      </c>
      <c r="BA503" s="158">
        <f>_xll.qlCalendarAdvance(Calendar,BA502,AY503,"f",,Trigger)</f>
        <v>42850</v>
      </c>
      <c r="BB503" s="158">
        <f>_xll.qlInterestRateIndexMaturity(Currency&amp;"ibor"&amp;Tenor,BA503,Trigger)</f>
        <v>42941</v>
      </c>
      <c r="BC503" s="320">
        <f>_xll.qlIndexFixing($AC$5,AZ503,TRUE,_xll.ohTrigger(Trigger,Trigger3M))</f>
        <v>1.2521518322574986E-3</v>
      </c>
      <c r="BD503" s="320">
        <f>_xll.qlIndexFixing($BE$1,AZ503,TRUE,_xll.ohTrigger(Trigger,Trigger3M))</f>
        <v>1.6424322599755199E-3</v>
      </c>
    </row>
    <row r="504" spans="51:56" ht="11.25" customHeight="1" x14ac:dyDescent="0.25">
      <c r="AY504" s="157" t="s">
        <v>211</v>
      </c>
      <c r="AZ504" s="158">
        <f>_xll.qlInterestRateIndexFixingDate(Currency&amp;"ibor"&amp;Tenor,BA504,Trigger)</f>
        <v>42849</v>
      </c>
      <c r="BA504" s="158">
        <f>_xll.qlCalendarAdvance(Calendar,BA503,AY504,"f",,Trigger)</f>
        <v>42851</v>
      </c>
      <c r="BB504" s="158">
        <f>_xll.qlInterestRateIndexMaturity(Currency&amp;"ibor"&amp;Tenor,BA504,Trigger)</f>
        <v>42942</v>
      </c>
      <c r="BC504" s="320">
        <f>_xll.qlIndexFixing($AC$5,AZ504,TRUE,_xll.ohTrigger(Trigger,Trigger3M))</f>
        <v>1.2600267569680672E-3</v>
      </c>
      <c r="BD504" s="320">
        <f>_xll.qlIndexFixing($BE$1,AZ504,TRUE,_xll.ohTrigger(Trigger,Trigger3M))</f>
        <v>1.6483895854286828E-3</v>
      </c>
    </row>
    <row r="505" spans="51:56" ht="11.25" customHeight="1" x14ac:dyDescent="0.25">
      <c r="AY505" s="157" t="s">
        <v>211</v>
      </c>
      <c r="AZ505" s="158">
        <f>_xll.qlInterestRateIndexFixingDate(Currency&amp;"ibor"&amp;Tenor,BA505,Trigger)</f>
        <v>42850</v>
      </c>
      <c r="BA505" s="158">
        <f>_xll.qlCalendarAdvance(Calendar,BA504,AY505,"f",,Trigger)</f>
        <v>42852</v>
      </c>
      <c r="BB505" s="158">
        <f>_xll.qlInterestRateIndexMaturity(Currency&amp;"ibor"&amp;Tenor,BA505,Trigger)</f>
        <v>42943</v>
      </c>
      <c r="BC505" s="320">
        <f>_xll.qlIndexFixing($AC$5,AZ505,TRUE,_xll.ohTrigger(Trigger,Trigger3M))</f>
        <v>1.2679154275806351E-3</v>
      </c>
      <c r="BD505" s="320">
        <f>_xll.qlIndexFixing($BE$1,AZ505,TRUE,_xll.ohTrigger(Trigger,Trigger3M))</f>
        <v>1.654322574274391E-3</v>
      </c>
    </row>
    <row r="506" spans="51:56" ht="11.25" customHeight="1" x14ac:dyDescent="0.25">
      <c r="AY506" s="157" t="s">
        <v>211</v>
      </c>
      <c r="AZ506" s="158">
        <f>_xll.qlInterestRateIndexFixingDate(Currency&amp;"ibor"&amp;Tenor,BA506,Trigger)</f>
        <v>42851</v>
      </c>
      <c r="BA506" s="158">
        <f>_xll.qlCalendarAdvance(Calendar,BA505,AY506,"f",,Trigger)</f>
        <v>42853</v>
      </c>
      <c r="BB506" s="158">
        <f>_xll.qlInterestRateIndexMaturity(Currency&amp;"ibor"&amp;Tenor,BA506,Trigger)</f>
        <v>42947</v>
      </c>
      <c r="BC506" s="320">
        <f>_xll.qlIndexFixing($AC$5,AZ506,TRUE,_xll.ohTrigger(Trigger,Trigger3M))</f>
        <v>1.2883400973923271E-3</v>
      </c>
      <c r="BD506" s="320">
        <f>_xll.qlIndexFixing($BE$1,AZ506,TRUE,_xll.ohTrigger(Trigger,Trigger3M))</f>
        <v>1.6685133743715836E-3</v>
      </c>
    </row>
    <row r="507" spans="51:56" ht="11.25" customHeight="1" x14ac:dyDescent="0.25">
      <c r="AY507" s="157" t="s">
        <v>211</v>
      </c>
      <c r="AZ507" s="158">
        <f>_xll.qlInterestRateIndexFixingDate(Currency&amp;"ibor"&amp;Tenor,BA507,Trigger)</f>
        <v>42852</v>
      </c>
      <c r="BA507" s="158">
        <f>_xll.qlCalendarAdvance(Calendar,BA506,AY507,"f",,Trigger)</f>
        <v>42857</v>
      </c>
      <c r="BB507" s="158">
        <f>_xll.qlInterestRateIndexMaturity(Currency&amp;"ibor"&amp;Tenor,BA507,Trigger)</f>
        <v>42949</v>
      </c>
      <c r="BC507" s="320">
        <f>_xll.qlIndexFixing($AC$5,AZ507,TRUE,_xll.ohTrigger(Trigger,Trigger3M))</f>
        <v>1.3115929301130993E-3</v>
      </c>
      <c r="BD507" s="320">
        <f>_xll.qlIndexFixing($BE$1,AZ507,TRUE,_xll.ohTrigger(Trigger,Trigger3M))</f>
        <v>1.686382935225818E-3</v>
      </c>
    </row>
    <row r="508" spans="51:56" ht="11.25" customHeight="1" x14ac:dyDescent="0.25">
      <c r="AY508" s="157" t="s">
        <v>211</v>
      </c>
      <c r="AZ508" s="158">
        <f>_xll.qlInterestRateIndexFixingDate(Currency&amp;"ibor"&amp;Tenor,BA508,Trigger)</f>
        <v>42853</v>
      </c>
      <c r="BA508" s="158">
        <f>_xll.qlCalendarAdvance(Calendar,BA507,AY508,"f",,Trigger)</f>
        <v>42858</v>
      </c>
      <c r="BB508" s="158">
        <f>_xll.qlInterestRateIndexMaturity(Currency&amp;"ibor"&amp;Tenor,BA508,Trigger)</f>
        <v>42950</v>
      </c>
      <c r="BC508" s="320">
        <f>_xll.qlIndexFixing($AC$5,AZ508,TRUE,_xll.ohTrigger(Trigger,Trigger3M))</f>
        <v>1.3195135213368667E-3</v>
      </c>
      <c r="BD508" s="320">
        <f>_xll.qlIndexFixing($BE$1,AZ508,TRUE,_xll.ohTrigger(Trigger,Trigger3M))</f>
        <v>1.6921765178021123E-3</v>
      </c>
    </row>
    <row r="509" spans="51:56" ht="11.25" customHeight="1" x14ac:dyDescent="0.25">
      <c r="AY509" s="157" t="s">
        <v>211</v>
      </c>
      <c r="AZ509" s="158">
        <f>_xll.qlInterestRateIndexFixingDate(Currency&amp;"ibor"&amp;Tenor,BA509,Trigger)</f>
        <v>42857</v>
      </c>
      <c r="BA509" s="158">
        <f>_xll.qlCalendarAdvance(Calendar,BA508,AY509,"f",,Trigger)</f>
        <v>42859</v>
      </c>
      <c r="BB509" s="158">
        <f>_xll.qlInterestRateIndexMaturity(Currency&amp;"ibor"&amp;Tenor,BA509,Trigger)</f>
        <v>42951</v>
      </c>
      <c r="BC509" s="320">
        <f>_xll.qlIndexFixing($AC$5,AZ509,TRUE,_xll.ohTrigger(Trigger,Trigger3M))</f>
        <v>1.3274477098317694E-3</v>
      </c>
      <c r="BD509" s="320">
        <f>_xll.qlIndexFixing($BE$1,AZ509,TRUE,_xll.ohTrigger(Trigger,Trigger3M))</f>
        <v>1.6979495887712113E-3</v>
      </c>
    </row>
    <row r="510" spans="51:56" ht="11.25" customHeight="1" x14ac:dyDescent="0.25">
      <c r="AY510" s="157" t="s">
        <v>211</v>
      </c>
      <c r="AZ510" s="158">
        <f>_xll.qlInterestRateIndexFixingDate(Currency&amp;"ibor"&amp;Tenor,BA510,Trigger)</f>
        <v>42858</v>
      </c>
      <c r="BA510" s="158">
        <f>_xll.qlCalendarAdvance(Calendar,BA509,AY510,"f",,Trigger)</f>
        <v>42860</v>
      </c>
      <c r="BB510" s="158">
        <f>_xll.qlInterestRateIndexMaturity(Currency&amp;"ibor"&amp;Tenor,BA510,Trigger)</f>
        <v>42954</v>
      </c>
      <c r="BC510" s="320">
        <f>_xll.qlIndexFixing($AC$5,AZ510,TRUE,_xll.ohTrigger(Trigger,Trigger3M))</f>
        <v>1.3430058851628388E-3</v>
      </c>
      <c r="BD510" s="320">
        <f>_xll.qlIndexFixing($BE$1,AZ510,TRUE,_xll.ohTrigger(Trigger,Trigger3M))</f>
        <v>1.7091665810219771E-3</v>
      </c>
    </row>
    <row r="511" spans="51:56" ht="11.25" customHeight="1" x14ac:dyDescent="0.25">
      <c r="AY511" s="157" t="s">
        <v>211</v>
      </c>
      <c r="AZ511" s="158">
        <f>_xll.qlInterestRateIndexFixingDate(Currency&amp;"ibor"&amp;Tenor,BA511,Trigger)</f>
        <v>42859</v>
      </c>
      <c r="BA511" s="158">
        <f>_xll.qlCalendarAdvance(Calendar,BA510,AY511,"f",,Trigger)</f>
        <v>42863</v>
      </c>
      <c r="BB511" s="158">
        <f>_xll.qlInterestRateIndexMaturity(Currency&amp;"ibor"&amp;Tenor,BA511,Trigger)</f>
        <v>42955</v>
      </c>
      <c r="BC511" s="320">
        <f>_xll.qlIndexFixing($AC$5,AZ511,TRUE,_xll.ohTrigger(Trigger,Trigger3M))</f>
        <v>1.3593204381675021E-3</v>
      </c>
      <c r="BD511" s="320">
        <f>_xll.qlIndexFixing($BE$1,AZ511,TRUE,_xll.ohTrigger(Trigger,Trigger3M))</f>
        <v>1.720847112881032E-3</v>
      </c>
    </row>
    <row r="512" spans="51:56" ht="11.25" customHeight="1" x14ac:dyDescent="0.25">
      <c r="AY512" s="157" t="s">
        <v>211</v>
      </c>
      <c r="AZ512" s="158">
        <f>_xll.qlInterestRateIndexFixingDate(Currency&amp;"ibor"&amp;Tenor,BA512,Trigger)</f>
        <v>42860</v>
      </c>
      <c r="BA512" s="158">
        <f>_xll.qlCalendarAdvance(Calendar,BA511,AY512,"f",,Trigger)</f>
        <v>42864</v>
      </c>
      <c r="BB512" s="158">
        <f>_xll.qlInterestRateIndexMaturity(Currency&amp;"ibor"&amp;Tenor,BA512,Trigger)</f>
        <v>42956</v>
      </c>
      <c r="BC512" s="320">
        <f>_xll.qlIndexFixing($AC$5,AZ512,TRUE,_xll.ohTrigger(Trigger,Trigger3M))</f>
        <v>1.3673226142553513E-3</v>
      </c>
      <c r="BD512" s="320">
        <f>_xll.qlIndexFixing($BE$1,AZ512,TRUE,_xll.ohTrigger(Trigger,Trigger3M))</f>
        <v>1.726525423756446E-3</v>
      </c>
    </row>
    <row r="513" spans="51:56" ht="11.25" customHeight="1" x14ac:dyDescent="0.25">
      <c r="AY513" s="159" t="s">
        <v>90</v>
      </c>
      <c r="AZ513" s="158">
        <f>_xll.qlInterestRateIndexFixingDate(Currency&amp;"ibor"&amp;Tenor,BA513,Trigger)</f>
        <v>42867</v>
      </c>
      <c r="BA513" s="158">
        <f>_xll.qlCalendarAdvance(Calendar,BA512,AY513,"f",,Trigger)</f>
        <v>42871</v>
      </c>
      <c r="BB513" s="158">
        <f>_xll.qlInterestRateIndexMaturity(Currency&amp;"ibor"&amp;Tenor,BA513,Trigger)</f>
        <v>42963</v>
      </c>
      <c r="BC513" s="320">
        <f>_xll.qlIndexFixing($AC$5,AZ513,TRUE,_xll.ohTrigger(Trigger,Trigger3M))</f>
        <v>1.4237185890654596E-3</v>
      </c>
      <c r="BD513" s="320">
        <f>_xll.qlIndexFixing($BE$1,AZ513,TRUE,_xll.ohTrigger(Trigger,Trigger3M))</f>
        <v>1.7658175752202272E-3</v>
      </c>
    </row>
    <row r="514" spans="51:56" ht="11.25" customHeight="1" x14ac:dyDescent="0.25">
      <c r="AY514" s="159" t="s">
        <v>90</v>
      </c>
      <c r="AZ514" s="158">
        <f>_xll.qlInterestRateIndexFixingDate(Currency&amp;"ibor"&amp;Tenor,BA514,Trigger)</f>
        <v>42874</v>
      </c>
      <c r="BA514" s="158">
        <f>_xll.qlCalendarAdvance(Calendar,BA513,AY514,"f",,Trigger)</f>
        <v>42878</v>
      </c>
      <c r="BB514" s="158">
        <f>_xll.qlInterestRateIndexMaturity(Currency&amp;"ibor"&amp;Tenor,BA514,Trigger)</f>
        <v>42970</v>
      </c>
      <c r="BC514" s="320">
        <f>_xll.qlIndexFixing($AC$5,AZ514,TRUE,_xll.ohTrigger(Trigger,Trigger3M))</f>
        <v>1.4807808833177986E-3</v>
      </c>
      <c r="BD514" s="320">
        <f>_xll.qlIndexFixing($BE$1,AZ514,TRUE,_xll.ohTrigger(Trigger,Trigger3M))</f>
        <v>1.8044469333403212E-3</v>
      </c>
    </row>
    <row r="515" spans="51:56" ht="11.25" customHeight="1" x14ac:dyDescent="0.25">
      <c r="AY515" s="159" t="s">
        <v>90</v>
      </c>
      <c r="AZ515" s="158">
        <f>_xll.qlInterestRateIndexFixingDate(Currency&amp;"ibor"&amp;Tenor,BA515,Trigger)</f>
        <v>42881</v>
      </c>
      <c r="BA515" s="158">
        <f>_xll.qlCalendarAdvance(Calendar,BA514,AY515,"f",,Trigger)</f>
        <v>42885</v>
      </c>
      <c r="BB515" s="158">
        <f>_xll.qlInterestRateIndexMaturity(Currency&amp;"ibor"&amp;Tenor,BA515,Trigger)</f>
        <v>42977</v>
      </c>
      <c r="BC515" s="320">
        <f>_xll.qlIndexFixing($AC$5,AZ515,TRUE,_xll.ohTrigger(Trigger,Trigger3M))</f>
        <v>1.5385095261290771E-3</v>
      </c>
      <c r="BD515" s="320">
        <f>_xll.qlIndexFixing($BE$1,AZ515,TRUE,_xll.ohTrigger(Trigger,Trigger3M))</f>
        <v>1.8426094700197816E-3</v>
      </c>
    </row>
    <row r="516" spans="51:56" ht="11.25" customHeight="1" x14ac:dyDescent="0.25">
      <c r="AY516" s="159" t="s">
        <v>90</v>
      </c>
      <c r="AZ516" s="158">
        <f>_xll.qlInterestRateIndexFixingDate(Currency&amp;"ibor"&amp;Tenor,BA516,Trigger)</f>
        <v>42888</v>
      </c>
      <c r="BA516" s="158">
        <f>_xll.qlCalendarAdvance(Calendar,BA515,AY516,"f",,Trigger)</f>
        <v>42892</v>
      </c>
      <c r="BB516" s="158">
        <f>_xll.qlInterestRateIndexMaturity(Currency&amp;"ibor"&amp;Tenor,BA516,Trigger)</f>
        <v>42984</v>
      </c>
      <c r="BC516" s="320">
        <f>_xll.qlIndexFixing($AC$5,AZ516,TRUE,_xll.ohTrigger(Trigger,Trigger3M))</f>
        <v>1.5969045469548637E-3</v>
      </c>
      <c r="BD516" s="320">
        <f>_xll.qlIndexFixing($BE$1,AZ516,TRUE,_xll.ohTrigger(Trigger,Trigger3M))</f>
        <v>1.8805095854710161E-3</v>
      </c>
    </row>
    <row r="517" spans="51:56" ht="11.25" customHeight="1" x14ac:dyDescent="0.25">
      <c r="AY517" s="159" t="s">
        <v>90</v>
      </c>
      <c r="AZ517" s="158">
        <f>_xll.qlInterestRateIndexFixingDate(Currency&amp;"ibor"&amp;Tenor,BA517,Trigger)</f>
        <v>42895</v>
      </c>
      <c r="BA517" s="158">
        <f>_xll.qlCalendarAdvance(Calendar,BA516,AY517,"f",,Trigger)</f>
        <v>42899</v>
      </c>
      <c r="BB517" s="158">
        <f>_xll.qlInterestRateIndexMaturity(Currency&amp;"ibor"&amp;Tenor,BA517,Trigger)</f>
        <v>42991</v>
      </c>
      <c r="BC517" s="320">
        <f>_xll.qlIndexFixing($AC$5,AZ517,TRUE,_xll.ohTrigger(Trigger,Trigger3M))</f>
        <v>1.6559659755913236E-3</v>
      </c>
      <c r="BD517" s="320">
        <f>_xll.qlIndexFixing($BE$1,AZ517,TRUE,_xll.ohTrigger(Trigger,Trigger3M))</f>
        <v>1.9183601084399558E-3</v>
      </c>
    </row>
    <row r="518" spans="51:56" ht="11.25" customHeight="1" x14ac:dyDescent="0.25">
      <c r="AY518" s="159" t="s">
        <v>90</v>
      </c>
      <c r="AZ518" s="158">
        <f>_xll.qlInterestRateIndexFixingDate(Currency&amp;"ibor"&amp;Tenor,BA518,Trigger)</f>
        <v>42902</v>
      </c>
      <c r="BA518" s="158">
        <f>_xll.qlCalendarAdvance(Calendar,BA517,AY518,"f",,Trigger)</f>
        <v>42906</v>
      </c>
      <c r="BB518" s="158">
        <f>_xll.qlInterestRateIndexMaturity(Currency&amp;"ibor"&amp;Tenor,BA518,Trigger)</f>
        <v>42998</v>
      </c>
      <c r="BC518" s="320">
        <f>_xll.qlIndexFixing($AC$5,AZ518,TRUE,_xll.ohTrigger(Trigger,Trigger3M))</f>
        <v>1.6895474431510851E-3</v>
      </c>
      <c r="BD518" s="320">
        <f>_xll.qlIndexFixing($BE$1,AZ518,TRUE,_xll.ohTrigger(Trigger,Trigger3M))</f>
        <v>1.9563682680309121E-3</v>
      </c>
    </row>
    <row r="519" spans="51:56" ht="11.25" customHeight="1" x14ac:dyDescent="0.25">
      <c r="AY519" s="159" t="s">
        <v>90</v>
      </c>
      <c r="AZ519" s="158">
        <f>_xll.qlInterestRateIndexFixingDate(Currency&amp;"ibor"&amp;Tenor,BA519,Trigger)</f>
        <v>42909</v>
      </c>
      <c r="BA519" s="158">
        <f>_xll.qlCalendarAdvance(Calendar,BA518,AY519,"f",,Trigger)</f>
        <v>42913</v>
      </c>
      <c r="BB519" s="158">
        <f>_xll.qlInterestRateIndexMaturity(Currency&amp;"ibor"&amp;Tenor,BA519,Trigger)</f>
        <v>43005</v>
      </c>
      <c r="BC519" s="320">
        <f>_xll.qlIndexFixing($AC$5,AZ519,TRUE,_xll.ohTrigger(Trigger,Trigger3M))</f>
        <v>1.7127656764131841E-3</v>
      </c>
      <c r="BD519" s="320">
        <f>_xll.qlIndexFixing($BE$1,AZ519,TRUE,_xll.ohTrigger(Trigger,Trigger3M))</f>
        <v>1.994610137125792E-3</v>
      </c>
    </row>
    <row r="520" spans="51:56" ht="11.25" customHeight="1" x14ac:dyDescent="0.25">
      <c r="AY520" s="159" t="s">
        <v>90</v>
      </c>
      <c r="AZ520" s="158">
        <f>_xll.qlInterestRateIndexFixingDate(Currency&amp;"ibor"&amp;Tenor,BA520,Trigger)</f>
        <v>42916</v>
      </c>
      <c r="BA520" s="158">
        <f>_xll.qlCalendarAdvance(Calendar,BA519,AY520,"f",,Trigger)</f>
        <v>42920</v>
      </c>
      <c r="BB520" s="158">
        <f>_xll.qlInterestRateIndexMaturity(Currency&amp;"ibor"&amp;Tenor,BA520,Trigger)</f>
        <v>43012</v>
      </c>
      <c r="BC520" s="320">
        <f>_xll.qlIndexFixing($AC$5,AZ520,TRUE,_xll.ohTrigger(Trigger,Trigger3M))</f>
        <v>1.7359840473825203E-3</v>
      </c>
      <c r="BD520" s="320">
        <f>_xll.qlIndexFixing($BE$1,AZ520,TRUE,_xll.ohTrigger(Trigger,Trigger3M))</f>
        <v>2.0330850258486128E-3</v>
      </c>
    </row>
    <row r="521" spans="51:56" ht="11.25" customHeight="1" x14ac:dyDescent="0.25">
      <c r="AY521" s="159" t="s">
        <v>90</v>
      </c>
      <c r="AZ521" s="158">
        <f>_xll.qlInterestRateIndexFixingDate(Currency&amp;"ibor"&amp;Tenor,BA521,Trigger)</f>
        <v>42923</v>
      </c>
      <c r="BA521" s="158">
        <f>_xll.qlCalendarAdvance(Calendar,BA520,AY521,"f",,Trigger)</f>
        <v>42927</v>
      </c>
      <c r="BB521" s="158">
        <f>_xll.qlInterestRateIndexMaturity(Currency&amp;"ibor"&amp;Tenor,BA521,Trigger)</f>
        <v>43019</v>
      </c>
      <c r="BC521" s="320">
        <f>_xll.qlIndexFixing($AC$5,AZ521,TRUE,_xll.ohTrigger(Trigger,Trigger3M))</f>
        <v>1.7592025560608311E-3</v>
      </c>
      <c r="BD521" s="320">
        <f>_xll.qlIndexFixing($BE$1,AZ521,TRUE,_xll.ohTrigger(Trigger,Trigger3M))</f>
        <v>2.071791354671562E-3</v>
      </c>
    </row>
    <row r="522" spans="51:56" ht="11.25" customHeight="1" x14ac:dyDescent="0.25">
      <c r="AY522" s="159" t="s">
        <v>90</v>
      </c>
      <c r="AZ522" s="158">
        <f>_xll.qlInterestRateIndexFixingDate(Currency&amp;"ibor"&amp;Tenor,BA522,Trigger)</f>
        <v>42930</v>
      </c>
      <c r="BA522" s="158">
        <f>_xll.qlCalendarAdvance(Calendar,BA521,AY522,"f",,Trigger)</f>
        <v>42934</v>
      </c>
      <c r="BB522" s="158">
        <f>_xll.qlInterestRateIndexMaturity(Currency&amp;"ibor"&amp;Tenor,BA522,Trigger)</f>
        <v>43026</v>
      </c>
      <c r="BC522" s="320">
        <f>_xll.qlIndexFixing($AC$5,AZ522,TRUE,_xll.ohTrigger(Trigger,Trigger3M))</f>
        <v>1.7824212024463789E-3</v>
      </c>
      <c r="BD522" s="320">
        <f>_xll.qlIndexFixing($BE$1,AZ522,TRUE,_xll.ohTrigger(Trigger,Trigger3M))</f>
        <v>2.1107275440442356E-3</v>
      </c>
    </row>
    <row r="523" spans="51:56" ht="11.25" customHeight="1" x14ac:dyDescent="0.25">
      <c r="AY523" s="159" t="s">
        <v>90</v>
      </c>
      <c r="AZ523" s="158">
        <f>_xll.qlInterestRateIndexFixingDate(Currency&amp;"ibor"&amp;Tenor,BA523,Trigger)</f>
        <v>42937</v>
      </c>
      <c r="BA523" s="158">
        <f>_xll.qlCalendarAdvance(Calendar,BA522,AY523,"f",,Trigger)</f>
        <v>42941</v>
      </c>
      <c r="BB523" s="158">
        <f>_xll.qlInterestRateIndexMaturity(Currency&amp;"ibor"&amp;Tenor,BA523,Trigger)</f>
        <v>43033</v>
      </c>
      <c r="BC523" s="320">
        <f>_xll.qlIndexFixing($AC$5,AZ523,TRUE,_xll.ohTrigger(Trigger,Trigger3M))</f>
        <v>1.8056399865417701E-3</v>
      </c>
      <c r="BD523" s="320">
        <f>_xll.qlIndexFixing($BE$1,AZ523,TRUE,_xll.ohTrigger(Trigger,Trigger3M))</f>
        <v>2.1498920143936395E-3</v>
      </c>
    </row>
    <row r="524" spans="51:56" ht="11.25" customHeight="1" x14ac:dyDescent="0.25">
      <c r="AY524" s="159" t="s">
        <v>90</v>
      </c>
      <c r="AZ524" s="158">
        <f>_xll.qlInterestRateIndexFixingDate(Currency&amp;"ibor"&amp;Tenor,BA524,Trigger)</f>
        <v>42944</v>
      </c>
      <c r="BA524" s="158">
        <f>_xll.qlCalendarAdvance(Calendar,BA523,AY524,"f",,Trigger)</f>
        <v>42948</v>
      </c>
      <c r="BB524" s="158">
        <f>_xll.qlInterestRateIndexMaturity(Currency&amp;"ibor"&amp;Tenor,BA524,Trigger)</f>
        <v>43040</v>
      </c>
      <c r="BC524" s="320">
        <f>_xll.qlIndexFixing($AC$5,AZ524,TRUE,_xll.ohTrigger(Trigger,Trigger3M))</f>
        <v>1.8288589083478737E-3</v>
      </c>
      <c r="BD524" s="320">
        <f>_xll.qlIndexFixing($BE$1,AZ524,TRUE,_xll.ohTrigger(Trigger,Trigger3M))</f>
        <v>2.1892831861233205E-3</v>
      </c>
    </row>
    <row r="525" spans="51:56" ht="11.25" customHeight="1" x14ac:dyDescent="0.25">
      <c r="AY525" s="159" t="s">
        <v>90</v>
      </c>
      <c r="AZ525" s="158">
        <f>_xll.qlInterestRateIndexFixingDate(Currency&amp;"ibor"&amp;Tenor,BA525,Trigger)</f>
        <v>42951</v>
      </c>
      <c r="BA525" s="158">
        <f>_xll.qlCalendarAdvance(Calendar,BA524,AY525,"f",,Trigger)</f>
        <v>42955</v>
      </c>
      <c r="BB525" s="158">
        <f>_xll.qlInterestRateIndexMaturity(Currency&amp;"ibor"&amp;Tenor,BA525,Trigger)</f>
        <v>43047</v>
      </c>
      <c r="BC525" s="320">
        <f>_xll.qlIndexFixing($AC$5,AZ525,TRUE,_xll.ohTrigger(Trigger,Trigger3M))</f>
        <v>1.8520779678646898E-3</v>
      </c>
      <c r="BD525" s="320">
        <f>_xll.qlIndexFixing($BE$1,AZ525,TRUE,_xll.ohTrigger(Trigger,Trigger3M))</f>
        <v>2.2288994796133654E-3</v>
      </c>
    </row>
    <row r="526" spans="51:56" ht="11.25" customHeight="1" x14ac:dyDescent="0.25">
      <c r="AY526" s="159" t="s">
        <v>90</v>
      </c>
      <c r="AZ526" s="158">
        <f>_xll.qlInterestRateIndexFixingDate(Currency&amp;"ibor"&amp;Tenor,BA526,Trigger)</f>
        <v>42958</v>
      </c>
      <c r="BA526" s="158">
        <f>_xll.qlCalendarAdvance(Calendar,BA525,AY526,"f",,Trigger)</f>
        <v>42962</v>
      </c>
      <c r="BB526" s="158">
        <f>_xll.qlInterestRateIndexMaturity(Currency&amp;"ibor"&amp;Tenor,BA526,Trigger)</f>
        <v>43054</v>
      </c>
      <c r="BC526" s="320">
        <f>_xll.qlIndexFixing($AC$5,AZ526,TRUE,_xll.ohTrigger(Trigger,Trigger3M))</f>
        <v>1.8752971650930871E-3</v>
      </c>
      <c r="BD526" s="320">
        <f>_xll.qlIndexFixing($BE$1,AZ526,TRUE,_xll.ohTrigger(Trigger,Trigger3M))</f>
        <v>2.2687393152186633E-3</v>
      </c>
    </row>
    <row r="527" spans="51:56" ht="11.25" customHeight="1" x14ac:dyDescent="0.25">
      <c r="AY527" s="159" t="s">
        <v>90</v>
      </c>
      <c r="AZ527" s="158">
        <f>_xll.qlInterestRateIndexFixingDate(Currency&amp;"ibor"&amp;Tenor,BA527,Trigger)</f>
        <v>42965</v>
      </c>
      <c r="BA527" s="158">
        <f>_xll.qlCalendarAdvance(Calendar,BA526,AY527,"f",,Trigger)</f>
        <v>42969</v>
      </c>
      <c r="BB527" s="158">
        <f>_xll.qlInterestRateIndexMaturity(Currency&amp;"ibor"&amp;Tenor,BA527,Trigger)</f>
        <v>43061</v>
      </c>
      <c r="BC527" s="320">
        <f>_xll.qlIndexFixing($AC$5,AZ527,TRUE,_xll.ohTrigger(Trigger,Trigger3M))</f>
        <v>1.8985165000348033E-3</v>
      </c>
      <c r="BD527" s="320">
        <f>_xll.qlIndexFixing($BE$1,AZ527,TRUE,_xll.ohTrigger(Trigger,Trigger3M))</f>
        <v>2.3088011132663005E-3</v>
      </c>
    </row>
    <row r="528" spans="51:56" ht="11.25" customHeight="1" x14ac:dyDescent="0.25">
      <c r="AY528" s="159" t="s">
        <v>90</v>
      </c>
      <c r="AZ528" s="158">
        <f>_xll.qlInterestRateIndexFixingDate(Currency&amp;"ibor"&amp;Tenor,BA528,Trigger)</f>
        <v>42972</v>
      </c>
      <c r="BA528" s="158">
        <f>_xll.qlCalendarAdvance(Calendar,BA527,AY528,"f",,Trigger)</f>
        <v>42976</v>
      </c>
      <c r="BB528" s="158">
        <f>_xll.qlInterestRateIndexMaturity(Currency&amp;"ibor"&amp;Tenor,BA528,Trigger)</f>
        <v>43068</v>
      </c>
      <c r="BC528" s="320">
        <f>_xll.qlIndexFixing($AC$5,AZ528,TRUE,_xll.ohTrigger(Trigger,Trigger3M))</f>
        <v>1.9217359726907076E-3</v>
      </c>
      <c r="BD528" s="320">
        <f>_xll.qlIndexFixing($BE$1,AZ528,TRUE,_xll.ohTrigger(Trigger,Trigger3M))</f>
        <v>2.349083294058165E-3</v>
      </c>
    </row>
    <row r="529" spans="51:56" ht="11.25" customHeight="1" x14ac:dyDescent="0.25">
      <c r="AY529" s="159" t="s">
        <v>90</v>
      </c>
      <c r="AZ529" s="158">
        <f>_xll.qlInterestRateIndexFixingDate(Currency&amp;"ibor"&amp;Tenor,BA529,Trigger)</f>
        <v>42979</v>
      </c>
      <c r="BA529" s="158">
        <f>_xll.qlCalendarAdvance(Calendar,BA528,AY529,"f",,Trigger)</f>
        <v>42983</v>
      </c>
      <c r="BB529" s="158">
        <f>_xll.qlInterestRateIndexMaturity(Currency&amp;"ibor"&amp;Tenor,BA529,Trigger)</f>
        <v>43074</v>
      </c>
      <c r="BC529" s="320">
        <f>_xll.qlIndexFixing($AC$5,AZ529,TRUE,_xll.ohTrigger(Trigger,Trigger3M))</f>
        <v>1.9432917907673249E-3</v>
      </c>
      <c r="BD529" s="320">
        <f>_xll.qlIndexFixing($BE$1,AZ529,TRUE,_xll.ohTrigger(Trigger,Trigger3M))</f>
        <v>2.3866424636191882E-3</v>
      </c>
    </row>
    <row r="530" spans="51:56" ht="11.25" customHeight="1" x14ac:dyDescent="0.25">
      <c r="AY530" s="159" t="s">
        <v>90</v>
      </c>
      <c r="AZ530" s="158">
        <f>_xll.qlInterestRateIndexFixingDate(Currency&amp;"ibor"&amp;Tenor,BA530,Trigger)</f>
        <v>42986</v>
      </c>
      <c r="BA530" s="158">
        <f>_xll.qlCalendarAdvance(Calendar,BA529,AY530,"f",,Trigger)</f>
        <v>42990</v>
      </c>
      <c r="BB530" s="158">
        <f>_xll.qlInterestRateIndexMaturity(Currency&amp;"ibor"&amp;Tenor,BA530,Trigger)</f>
        <v>43081</v>
      </c>
      <c r="BC530" s="320">
        <f>_xll.qlIndexFixing($AC$5,AZ530,TRUE,_xll.ohTrigger(Trigger,Trigger3M))</f>
        <v>1.9665114029581107E-3</v>
      </c>
      <c r="BD530" s="320">
        <f>_xll.qlIndexFixing($BE$1,AZ530,TRUE,_xll.ohTrigger(Trigger,Trigger3M))</f>
        <v>2.4273451816090945E-3</v>
      </c>
    </row>
    <row r="531" spans="51:56" ht="11.25" customHeight="1" x14ac:dyDescent="0.25">
      <c r="AY531" s="159" t="s">
        <v>90</v>
      </c>
      <c r="AZ531" s="158">
        <f>_xll.qlInterestRateIndexFixingDate(Currency&amp;"ibor"&amp;Tenor,BA531,Trigger)</f>
        <v>42993</v>
      </c>
      <c r="BA531" s="158">
        <f>_xll.qlCalendarAdvance(Calendar,BA530,AY531,"f",,Trigger)</f>
        <v>42997</v>
      </c>
      <c r="BB531" s="158">
        <f>_xll.qlInterestRateIndexMaturity(Currency&amp;"ibor"&amp;Tenor,BA531,Trigger)</f>
        <v>43088</v>
      </c>
      <c r="BC531" s="320">
        <f>_xll.qlIndexFixing($AC$5,AZ531,TRUE,_xll.ohTrigger(Trigger,Trigger3M))</f>
        <v>1.9897311513660879E-3</v>
      </c>
      <c r="BD531" s="320">
        <f>_xll.qlIndexFixing($BE$1,AZ531,TRUE,_xll.ohTrigger(Trigger,Trigger3M))</f>
        <v>2.4682636498439227E-3</v>
      </c>
    </row>
    <row r="532" spans="51:56" ht="11.25" customHeight="1" x14ac:dyDescent="0.25">
      <c r="AY532" s="159" t="s">
        <v>90</v>
      </c>
      <c r="AZ532" s="158">
        <f>_xll.qlInterestRateIndexFixingDate(Currency&amp;"ibor"&amp;Tenor,BA532,Trigger)</f>
        <v>43000</v>
      </c>
      <c r="BA532" s="158">
        <f>_xll.qlCalendarAdvance(Calendar,BA531,AY532,"f",,Trigger)</f>
        <v>43004</v>
      </c>
      <c r="BB532" s="158">
        <f>_xll.qlInterestRateIndexMaturity(Currency&amp;"ibor"&amp;Tenor,BA532,Trigger)</f>
        <v>43096</v>
      </c>
      <c r="BC532" s="320">
        <f>_xll.qlIndexFixing($AC$5,AZ532,TRUE,_xll.ohTrigger(Trigger,Trigger3M))</f>
        <v>2.0146152404640232E-3</v>
      </c>
      <c r="BD532" s="320">
        <f>_xll.qlIndexFixing($BE$1,AZ532,TRUE,_xll.ohTrigger(Trigger,Trigger3M))</f>
        <v>2.5123842497047333E-3</v>
      </c>
    </row>
    <row r="533" spans="51:56" ht="11.25" customHeight="1" x14ac:dyDescent="0.25">
      <c r="AY533" s="159" t="s">
        <v>90</v>
      </c>
      <c r="AZ533" s="158">
        <f>_xll.qlInterestRateIndexFixingDate(Currency&amp;"ibor"&amp;Tenor,BA533,Trigger)</f>
        <v>43007</v>
      </c>
      <c r="BA533" s="158">
        <f>_xll.qlCalendarAdvance(Calendar,BA532,AY533,"f",,Trigger)</f>
        <v>43011</v>
      </c>
      <c r="BB533" s="158">
        <f>_xll.qlInterestRateIndexMaturity(Currency&amp;"ibor"&amp;Tenor,BA533,Trigger)</f>
        <v>43103</v>
      </c>
      <c r="BC533" s="320">
        <f>_xll.qlIndexFixing($AC$5,AZ533,TRUE,_xll.ohTrigger(Trigger,Trigger3M))</f>
        <v>2.0378354016995551E-3</v>
      </c>
      <c r="BD533" s="320">
        <f>_xll.qlIndexFixing($BE$1,AZ533,TRUE,_xll.ohTrigger(Trigger,Trigger3M))</f>
        <v>2.5537446477320929E-3</v>
      </c>
    </row>
    <row r="534" spans="51:56" ht="11.25" customHeight="1" x14ac:dyDescent="0.25">
      <c r="AY534" s="159" t="s">
        <v>90</v>
      </c>
      <c r="AZ534" s="158">
        <f>_xll.qlInterestRateIndexFixingDate(Currency&amp;"ibor"&amp;Tenor,BA534,Trigger)</f>
        <v>43014</v>
      </c>
      <c r="BA534" s="158">
        <f>_xll.qlCalendarAdvance(Calendar,BA533,AY534,"f",,Trigger)</f>
        <v>43018</v>
      </c>
      <c r="BB534" s="158">
        <f>_xll.qlInterestRateIndexMaturity(Currency&amp;"ibor"&amp;Tenor,BA534,Trigger)</f>
        <v>43110</v>
      </c>
      <c r="BC534" s="320">
        <f>_xll.qlIndexFixing($AC$5,AZ534,TRUE,_xll.ohTrigger(Trigger,Trigger3M))</f>
        <v>2.0610557006536198E-3</v>
      </c>
      <c r="BD534" s="320">
        <f>_xll.qlIndexFixing($BE$1,AZ534,TRUE,_xll.ohTrigger(Trigger,Trigger3M))</f>
        <v>2.5953159496955075E-3</v>
      </c>
    </row>
    <row r="535" spans="51:56" ht="11.25" customHeight="1" x14ac:dyDescent="0.25">
      <c r="AY535" s="159" t="s">
        <v>90</v>
      </c>
      <c r="AZ535" s="158">
        <f>_xll.qlInterestRateIndexFixingDate(Currency&amp;"ibor"&amp;Tenor,BA535,Trigger)</f>
        <v>43021</v>
      </c>
      <c r="BA535" s="158">
        <f>_xll.qlCalendarAdvance(Calendar,BA534,AY535,"f",,Trigger)</f>
        <v>43025</v>
      </c>
      <c r="BB535" s="158">
        <f>_xll.qlInterestRateIndexMaturity(Currency&amp;"ibor"&amp;Tenor,BA535,Trigger)</f>
        <v>43117</v>
      </c>
      <c r="BC535" s="320">
        <f>_xll.qlIndexFixing($AC$5,AZ535,TRUE,_xll.ohTrigger(Trigger,Trigger3M))</f>
        <v>2.0842761373262167E-3</v>
      </c>
      <c r="BD535" s="320">
        <f>_xll.qlIndexFixing($BE$1,AZ535,TRUE,_xll.ohTrigger(Trigger,Trigger3M))</f>
        <v>2.6370965756831229E-3</v>
      </c>
    </row>
    <row r="536" spans="51:56" ht="11.25" customHeight="1" x14ac:dyDescent="0.25">
      <c r="AY536" s="159" t="s">
        <v>90</v>
      </c>
      <c r="AZ536" s="158">
        <f>_xll.qlInterestRateIndexFixingDate(Currency&amp;"ibor"&amp;Tenor,BA536,Trigger)</f>
        <v>43028</v>
      </c>
      <c r="BA536" s="158">
        <f>_xll.qlCalendarAdvance(Calendar,BA535,AY536,"f",,Trigger)</f>
        <v>43032</v>
      </c>
      <c r="BB536" s="158">
        <f>_xll.qlInterestRateIndexMaturity(Currency&amp;"ibor"&amp;Tenor,BA536,Trigger)</f>
        <v>43124</v>
      </c>
      <c r="BC536" s="320">
        <f>_xll.qlIndexFixing($AC$5,AZ536,TRUE,_xll.ohTrigger(Trigger,Trigger3M))</f>
        <v>2.1074967117199524E-3</v>
      </c>
      <c r="BD536" s="320">
        <f>_xll.qlIndexFixing($BE$1,AZ536,TRUE,_xll.ohTrigger(Trigger,Trigger3M))</f>
        <v>2.6790849457474621E-3</v>
      </c>
    </row>
    <row r="537" spans="51:56" ht="11.25" customHeight="1" x14ac:dyDescent="0.25">
      <c r="AY537" s="159" t="s">
        <v>90</v>
      </c>
      <c r="AZ537" s="158">
        <f>_xll.qlInterestRateIndexFixingDate(Currency&amp;"ibor"&amp;Tenor,BA537,Trigger)</f>
        <v>43035</v>
      </c>
      <c r="BA537" s="158">
        <f>_xll.qlCalendarAdvance(Calendar,BA536,AY537,"f",,Trigger)</f>
        <v>43039</v>
      </c>
      <c r="BB537" s="158">
        <f>_xll.qlInterestRateIndexMaturity(Currency&amp;"ibor"&amp;Tenor,BA537,Trigger)</f>
        <v>43131</v>
      </c>
      <c r="BC537" s="320">
        <f>_xll.qlIndexFixing($AC$5,AZ537,TRUE,_xll.ohTrigger(Trigger,Trigger3M))</f>
        <v>2.1307174238339578E-3</v>
      </c>
      <c r="BD537" s="320">
        <f>_xll.qlIndexFixing($BE$1,AZ537,TRUE,_xll.ohTrigger(Trigger,Trigger3M))</f>
        <v>2.7212794799071618E-3</v>
      </c>
    </row>
    <row r="538" spans="51:56" ht="11.25" customHeight="1" x14ac:dyDescent="0.25">
      <c r="AY538" s="159" t="s">
        <v>90</v>
      </c>
      <c r="AZ538" s="158">
        <f>_xll.qlInterestRateIndexFixingDate(Currency&amp;"ibor"&amp;Tenor,BA538,Trigger)</f>
        <v>43042</v>
      </c>
      <c r="BA538" s="158">
        <f>_xll.qlCalendarAdvance(Calendar,BA537,AY538,"f",,Trigger)</f>
        <v>43046</v>
      </c>
      <c r="BB538" s="158">
        <f>_xll.qlInterestRateIndexMaturity(Currency&amp;"ibor"&amp;Tenor,BA538,Trigger)</f>
        <v>43138</v>
      </c>
      <c r="BC538" s="320">
        <f>_xll.qlIndexFixing($AC$5,AZ538,TRUE,_xll.ohTrigger(Trigger,Trigger3M))</f>
        <v>2.153938273669971E-3</v>
      </c>
      <c r="BD538" s="320">
        <f>_xll.qlIndexFixing($BE$1,AZ538,TRUE,_xll.ohTrigger(Trigger,Trigger3M))</f>
        <v>2.7636785981478419E-3</v>
      </c>
    </row>
    <row r="539" spans="51:56" ht="11.25" customHeight="1" x14ac:dyDescent="0.25">
      <c r="AY539" s="159" t="s">
        <v>90</v>
      </c>
      <c r="AZ539" s="158">
        <f>_xll.qlInterestRateIndexFixingDate(Currency&amp;"ibor"&amp;Tenor,BA539,Trigger)</f>
        <v>43049</v>
      </c>
      <c r="BA539" s="158">
        <f>_xll.qlCalendarAdvance(Calendar,BA538,AY539,"f",,Trigger)</f>
        <v>43053</v>
      </c>
      <c r="BB539" s="158">
        <f>_xll.qlInterestRateIndexMaturity(Currency&amp;"ibor"&amp;Tenor,BA539,Trigger)</f>
        <v>43145</v>
      </c>
      <c r="BC539" s="320">
        <f>_xll.qlIndexFixing($AC$5,AZ539,TRUE,_xll.ohTrigger(Trigger,Trigger3M))</f>
        <v>2.1771592612288612E-3</v>
      </c>
      <c r="BD539" s="320">
        <f>_xll.qlIndexFixing($BE$1,AZ539,TRUE,_xll.ohTrigger(Trigger,Trigger3M))</f>
        <v>2.8062807204142855E-3</v>
      </c>
    </row>
    <row r="540" spans="51:56" ht="11.25" customHeight="1" x14ac:dyDescent="0.25">
      <c r="AY540" s="159" t="s">
        <v>90</v>
      </c>
      <c r="AZ540" s="158">
        <f>_xll.qlInterestRateIndexFixingDate(Currency&amp;"ibor"&amp;Tenor,BA540,Trigger)</f>
        <v>43056</v>
      </c>
      <c r="BA540" s="158">
        <f>_xll.qlCalendarAdvance(Calendar,BA539,AY540,"f",,Trigger)</f>
        <v>43060</v>
      </c>
      <c r="BB540" s="158">
        <f>_xll.qlInterestRateIndexMaturity(Currency&amp;"ibor"&amp;Tenor,BA540,Trigger)</f>
        <v>43152</v>
      </c>
      <c r="BC540" s="320">
        <f>_xll.qlIndexFixing($AC$5,AZ540,TRUE,_xll.ohTrigger(Trigger,Trigger3M))</f>
        <v>2.2003803865114965E-3</v>
      </c>
      <c r="BD540" s="320">
        <f>_xll.qlIndexFixing($BE$1,AZ540,TRUE,_xll.ohTrigger(Trigger,Trigger3M))</f>
        <v>2.8490842666156519E-3</v>
      </c>
    </row>
    <row r="541" spans="51:56" ht="11.25" customHeight="1" x14ac:dyDescent="0.25">
      <c r="AY541" s="159" t="s">
        <v>90</v>
      </c>
      <c r="AZ541" s="158">
        <f>_xll.qlInterestRateIndexFixingDate(Currency&amp;"ibor"&amp;Tenor,BA541,Trigger)</f>
        <v>43063</v>
      </c>
      <c r="BA541" s="158">
        <f>_xll.qlCalendarAdvance(Calendar,BA540,AY541,"f",,Trigger)</f>
        <v>43067</v>
      </c>
      <c r="BB541" s="158">
        <f>_xll.qlInterestRateIndexMaturity(Currency&amp;"ibor"&amp;Tenor,BA541,Trigger)</f>
        <v>43159</v>
      </c>
      <c r="BC541" s="320">
        <f>_xll.qlIndexFixing($AC$5,AZ541,TRUE,_xll.ohTrigger(Trigger,Trigger3M))</f>
        <v>2.2236016495178769E-3</v>
      </c>
      <c r="BD541" s="320">
        <f>_xll.qlIndexFixing($BE$1,AZ541,TRUE,_xll.ohTrigger(Trigger,Trigger3M))</f>
        <v>2.8920876566228696E-3</v>
      </c>
    </row>
    <row r="542" spans="51:56" ht="11.25" customHeight="1" x14ac:dyDescent="0.25">
      <c r="AY542" s="159" t="s">
        <v>90</v>
      </c>
      <c r="AZ542" s="158">
        <f>_xll.qlInterestRateIndexFixingDate(Currency&amp;"ibor"&amp;Tenor,BA542,Trigger)</f>
        <v>43070</v>
      </c>
      <c r="BA542" s="158">
        <f>_xll.qlCalendarAdvance(Calendar,BA541,AY542,"f",,Trigger)</f>
        <v>43074</v>
      </c>
      <c r="BB542" s="158">
        <f>_xll.qlInterestRateIndexMaturity(Currency&amp;"ibor"&amp;Tenor,BA542,Trigger)</f>
        <v>43164</v>
      </c>
      <c r="BC542" s="320">
        <f>_xll.qlIndexFixing($AC$5,AZ542,TRUE,_xll.ohTrigger(Trigger,Trigger3M))</f>
        <v>2.2434917201454851E-3</v>
      </c>
      <c r="BD542" s="320">
        <f>_xll.qlIndexFixing($BE$1,AZ542,TRUE,_xll.ohTrigger(Trigger,Trigger3M))</f>
        <v>2.9290209413632695E-3</v>
      </c>
    </row>
    <row r="543" spans="51:56" ht="11.25" customHeight="1" x14ac:dyDescent="0.25">
      <c r="AY543" s="159" t="s">
        <v>90</v>
      </c>
      <c r="AZ543" s="158">
        <f>_xll.qlInterestRateIndexFixingDate(Currency&amp;"ibor"&amp;Tenor,BA543,Trigger)</f>
        <v>43077</v>
      </c>
      <c r="BA543" s="158">
        <f>_xll.qlCalendarAdvance(Calendar,BA542,AY543,"f",,Trigger)</f>
        <v>43081</v>
      </c>
      <c r="BB543" s="158">
        <f>_xll.qlInterestRateIndexMaturity(Currency&amp;"ibor"&amp;Tenor,BA543,Trigger)</f>
        <v>43171</v>
      </c>
      <c r="BC543" s="320">
        <f>_xll.qlIndexFixing($AC$5,AZ543,TRUE,_xll.ohTrigger(Trigger,Trigger3M))</f>
        <v>2.2667129480842263E-3</v>
      </c>
      <c r="BD543" s="320">
        <f>_xll.qlIndexFixing($BE$1,AZ543,TRUE,_xll.ohTrigger(Trigger,Trigger3M))</f>
        <v>2.9723910573213885E-3</v>
      </c>
    </row>
    <row r="544" spans="51:56" ht="11.25" customHeight="1" x14ac:dyDescent="0.25">
      <c r="AY544" s="159" t="s">
        <v>90</v>
      </c>
      <c r="AZ544" s="158">
        <f>_xll.qlInterestRateIndexFixingDate(Currency&amp;"ibor"&amp;Tenor,BA544,Trigger)</f>
        <v>43084</v>
      </c>
      <c r="BA544" s="158">
        <f>_xll.qlCalendarAdvance(Calendar,BA543,AY544,"f",,Trigger)</f>
        <v>43088</v>
      </c>
      <c r="BB544" s="158">
        <f>_xll.qlInterestRateIndexMaturity(Currency&amp;"ibor"&amp;Tenor,BA544,Trigger)</f>
        <v>43178</v>
      </c>
      <c r="BC544" s="320">
        <f>_xll.qlIndexFixing($AC$5,AZ544,TRUE,_xll.ohTrigger(Trigger,Trigger3M))</f>
        <v>2.2899343107534165E-3</v>
      </c>
      <c r="BD544" s="320">
        <f>_xll.qlIndexFixing($BE$1,AZ544,TRUE,_xll.ohTrigger(Trigger,Trigger3M))</f>
        <v>3.0159564885101631E-3</v>
      </c>
    </row>
    <row r="545" spans="51:56" ht="11.25" customHeight="1" x14ac:dyDescent="0.25">
      <c r="AY545" s="159" t="s">
        <v>90</v>
      </c>
      <c r="AZ545" s="158">
        <f>_xll.qlInterestRateIndexFixingDate(Currency&amp;"ibor"&amp;Tenor,BA545,Trigger)</f>
        <v>43090</v>
      </c>
      <c r="BA545" s="158">
        <f>_xll.qlCalendarAdvance(Calendar,BA544,AY545,"f",,Trigger)</f>
        <v>43096</v>
      </c>
      <c r="BB545" s="158">
        <f>_xll.qlInterestRateIndexMaturity(Currency&amp;"ibor"&amp;Tenor,BA545,Trigger)</f>
        <v>43186</v>
      </c>
      <c r="BC545" s="320">
        <f>_xll.qlIndexFixing($AC$5,AZ545,TRUE,_xll.ohTrigger(Trigger,Trigger3M))</f>
        <v>2.3164731759246493E-3</v>
      </c>
      <c r="BD545" s="320">
        <f>_xll.qlIndexFixing($BE$1,AZ545,TRUE,_xll.ohTrigger(Trigger,Trigger3M))</f>
        <v>3.0659826868983941E-3</v>
      </c>
    </row>
    <row r="546" spans="51:56" ht="11.25" customHeight="1" x14ac:dyDescent="0.25">
      <c r="AY546" s="159" t="s">
        <v>90</v>
      </c>
      <c r="AZ546" s="158">
        <f>_xll.qlInterestRateIndexFixingDate(Currency&amp;"ibor"&amp;Tenor,BA546,Trigger)</f>
        <v>43098</v>
      </c>
      <c r="BA546" s="158">
        <f>_xll.qlCalendarAdvance(Calendar,BA545,AY546,"f",,Trigger)</f>
        <v>43103</v>
      </c>
      <c r="BB546" s="158">
        <f>_xll.qlInterestRateIndexMaturity(Currency&amp;"ibor"&amp;Tenor,BA546,Trigger)</f>
        <v>43193</v>
      </c>
      <c r="BC546" s="320">
        <f>_xll.qlIndexFixing($AC$5,AZ546,TRUE,_xll.ohTrigger(Trigger,Trigger3M))</f>
        <v>2.3396948273051166E-3</v>
      </c>
      <c r="BD546" s="320">
        <f>_xll.qlIndexFixing($BE$1,AZ546,TRUE,_xll.ohTrigger(Trigger,Trigger3M))</f>
        <v>3.109961328923383E-3</v>
      </c>
    </row>
    <row r="547" spans="51:56" ht="11.25" customHeight="1" x14ac:dyDescent="0.25">
      <c r="AY547" s="159" t="s">
        <v>90</v>
      </c>
      <c r="AZ547" s="158">
        <f>_xll.qlInterestRateIndexFixingDate(Currency&amp;"ibor"&amp;Tenor,BA547,Trigger)</f>
        <v>43108</v>
      </c>
      <c r="BA547" s="158">
        <f>_xll.qlCalendarAdvance(Calendar,BA546,AY547,"f",,Trigger)</f>
        <v>43110</v>
      </c>
      <c r="BB547" s="158">
        <f>_xll.qlInterestRateIndexMaturity(Currency&amp;"ibor"&amp;Tenor,BA547,Trigger)</f>
        <v>43200</v>
      </c>
      <c r="BC547" s="320">
        <f>_xll.qlIndexFixing($AC$5,AZ547,TRUE,_xll.ohTrigger(Trigger,Trigger3M))</f>
        <v>2.3629166134195856E-3</v>
      </c>
      <c r="BD547" s="320">
        <f>_xll.qlIndexFixing($BE$1,AZ547,TRUE,_xll.ohTrigger(Trigger,Trigger3M))</f>
        <v>3.1541303190731895E-3</v>
      </c>
    </row>
    <row r="548" spans="51:56" ht="11.25" customHeight="1" x14ac:dyDescent="0.25">
      <c r="AY548" s="159" t="s">
        <v>90</v>
      </c>
      <c r="AZ548" s="158">
        <f>_xll.qlInterestRateIndexFixingDate(Currency&amp;"ibor"&amp;Tenor,BA548,Trigger)</f>
        <v>43115</v>
      </c>
      <c r="BA548" s="158">
        <f>_xll.qlCalendarAdvance(Calendar,BA547,AY548,"f",,Trigger)</f>
        <v>43117</v>
      </c>
      <c r="BB548" s="158">
        <f>_xll.qlInterestRateIndexMaturity(Currency&amp;"ibor"&amp;Tenor,BA548,Trigger)</f>
        <v>43207</v>
      </c>
      <c r="BC548" s="320">
        <f>_xll.qlIndexFixing($AC$5,AZ548,TRUE,_xll.ohTrigger(Trigger,Trigger3M))</f>
        <v>2.3861385342671682E-3</v>
      </c>
      <c r="BD548" s="320">
        <f>_xll.qlIndexFixing($BE$1,AZ548,TRUE,_xll.ohTrigger(Trigger,Trigger3M))</f>
        <v>3.198488076819217E-3</v>
      </c>
    </row>
    <row r="549" spans="51:56" ht="11.25" customHeight="1" x14ac:dyDescent="0.25">
      <c r="AY549" s="159" t="s">
        <v>90</v>
      </c>
      <c r="AZ549" s="158">
        <f>_xll.qlInterestRateIndexFixingDate(Currency&amp;"ibor"&amp;Tenor,BA549,Trigger)</f>
        <v>43122</v>
      </c>
      <c r="BA549" s="158">
        <f>_xll.qlCalendarAdvance(Calendar,BA548,AY549,"f",,Trigger)</f>
        <v>43124</v>
      </c>
      <c r="BB549" s="158">
        <f>_xll.qlInterestRateIndexMaturity(Currency&amp;"ibor"&amp;Tenor,BA549,Trigger)</f>
        <v>43214</v>
      </c>
      <c r="BC549" s="320">
        <f>_xll.qlIndexFixing($AC$5,AZ549,TRUE,_xll.ohTrigger(Trigger,Trigger3M))</f>
        <v>2.4093605898505288E-3</v>
      </c>
      <c r="BD549" s="320">
        <f>_xll.qlIndexFixing($BE$1,AZ549,TRUE,_xll.ohTrigger(Trigger,Trigger3M))</f>
        <v>3.2430330215884595E-3</v>
      </c>
    </row>
    <row r="550" spans="51:56" ht="11.25" customHeight="1" x14ac:dyDescent="0.25">
      <c r="AY550" s="159" t="s">
        <v>90</v>
      </c>
      <c r="AZ550" s="158">
        <f>_xll.qlInterestRateIndexFixingDate(Currency&amp;"ibor"&amp;Tenor,BA550,Trigger)</f>
        <v>43129</v>
      </c>
      <c r="BA550" s="158">
        <f>_xll.qlCalendarAdvance(Calendar,BA549,AY550,"f",,Trigger)</f>
        <v>43131</v>
      </c>
      <c r="BB550" s="158">
        <f>_xll.qlInterestRateIndexMaturity(Currency&amp;"ibor"&amp;Tenor,BA550,Trigger)</f>
        <v>43220</v>
      </c>
      <c r="BC550" s="320">
        <f>_xll.qlIndexFixing($AC$5,AZ550,TRUE,_xll.ohTrigger(Trigger,Trigger3M))</f>
        <v>2.4309158420127213E-3</v>
      </c>
      <c r="BD550" s="320">
        <f>_xll.qlIndexFixing($BE$1,AZ550,TRUE,_xll.ohTrigger(Trigger,Trigger3M))</f>
        <v>3.2845194807951117E-3</v>
      </c>
    </row>
    <row r="551" spans="51:56" ht="11.25" customHeight="1" x14ac:dyDescent="0.25">
      <c r="AY551" s="159" t="s">
        <v>90</v>
      </c>
      <c r="AZ551" s="158">
        <f>_xll.qlInterestRateIndexFixingDate(Currency&amp;"ibor"&amp;Tenor,BA551,Trigger)</f>
        <v>43136</v>
      </c>
      <c r="BA551" s="158">
        <f>_xll.qlCalendarAdvance(Calendar,BA550,AY551,"f",,Trigger)</f>
        <v>43138</v>
      </c>
      <c r="BB551" s="158">
        <f>_xll.qlInterestRateIndexMaturity(Currency&amp;"ibor"&amp;Tenor,BA551,Trigger)</f>
        <v>43227</v>
      </c>
      <c r="BC551" s="320">
        <f>_xll.qlIndexFixing($AC$5,AZ551,TRUE,_xll.ohTrigger(Trigger,Trigger3M))</f>
        <v>2.4541379999324787E-3</v>
      </c>
      <c r="BD551" s="320">
        <f>_xll.qlIndexFixing($BE$1,AZ551,TRUE,_xll.ohTrigger(Trigger,Trigger3M))</f>
        <v>3.3294207943648508E-3</v>
      </c>
    </row>
    <row r="552" spans="51:56" ht="11.25" customHeight="1" x14ac:dyDescent="0.25">
      <c r="AY552" s="159" t="s">
        <v>90</v>
      </c>
      <c r="AZ552" s="158">
        <f>_xll.qlInterestRateIndexFixingDate(Currency&amp;"ibor"&amp;Tenor,BA552,Trigger)</f>
        <v>43143</v>
      </c>
      <c r="BA552" s="158">
        <f>_xll.qlCalendarAdvance(Calendar,BA551,AY552,"f",,Trigger)</f>
        <v>43145</v>
      </c>
      <c r="BB552" s="158">
        <f>_xll.qlInterestRateIndexMaturity(Currency&amp;"ibor"&amp;Tenor,BA552,Trigger)</f>
        <v>43234</v>
      </c>
      <c r="BC552" s="320">
        <f>_xll.qlIndexFixing($AC$5,AZ552,TRUE,_xll.ohTrigger(Trigger,Trigger3M))</f>
        <v>2.4773602910921717E-3</v>
      </c>
      <c r="BD552" s="320">
        <f>_xll.qlIndexFixing($BE$1,AZ552,TRUE,_xll.ohTrigger(Trigger,Trigger3M))</f>
        <v>3.374504658577956E-3</v>
      </c>
    </row>
    <row r="553" spans="51:56" ht="11.25" customHeight="1" x14ac:dyDescent="0.25">
      <c r="AY553" s="159" t="s">
        <v>90</v>
      </c>
      <c r="AZ553" s="158">
        <f>_xll.qlInterestRateIndexFixingDate(Currency&amp;"ibor"&amp;Tenor,BA553,Trigger)</f>
        <v>43150</v>
      </c>
      <c r="BA553" s="158">
        <f>_xll.qlCalendarAdvance(Calendar,BA552,AY553,"f",,Trigger)</f>
        <v>43152</v>
      </c>
      <c r="BB553" s="158">
        <f>_xll.qlInterestRateIndexMaturity(Currency&amp;"ibor"&amp;Tenor,BA553,Trigger)</f>
        <v>43241</v>
      </c>
      <c r="BC553" s="320">
        <f>_xll.qlIndexFixing($AC$5,AZ553,TRUE,_xll.ohTrigger(Trigger,Trigger3M))</f>
        <v>2.5653893915937413E-3</v>
      </c>
      <c r="BD553" s="320">
        <f>_xll.qlIndexFixing($BE$1,AZ553,TRUE,_xll.ohTrigger(Trigger,Trigger3M))</f>
        <v>3.4197696354566001E-3</v>
      </c>
    </row>
    <row r="554" spans="51:56" ht="11.25" customHeight="1" x14ac:dyDescent="0.25">
      <c r="AY554" s="159" t="s">
        <v>90</v>
      </c>
      <c r="AZ554" s="158">
        <f>_xll.qlInterestRateIndexFixingDate(Currency&amp;"ibor"&amp;Tenor,BA554,Trigger)</f>
        <v>43157</v>
      </c>
      <c r="BA554" s="158">
        <f>_xll.qlCalendarAdvance(Calendar,BA553,AY554,"f",,Trigger)</f>
        <v>43159</v>
      </c>
      <c r="BB554" s="158">
        <f>_xll.qlInterestRateIndexMaturity(Currency&amp;"ibor"&amp;Tenor,BA554,Trigger)</f>
        <v>43251</v>
      </c>
      <c r="BC554" s="320">
        <f>_xll.qlIndexFixing($AC$5,AZ554,TRUE,_xll.ohTrigger(Trigger,Trigger3M))</f>
        <v>2.6824475968328693E-3</v>
      </c>
      <c r="BD554" s="320">
        <f>_xll.qlIndexFixing($BE$1,AZ554,TRUE,_xll.ohTrigger(Trigger,Trigger3M))</f>
        <v>3.4751089573611346E-3</v>
      </c>
    </row>
    <row r="555" spans="51:56" ht="11.25" customHeight="1" x14ac:dyDescent="0.25">
      <c r="AY555" s="159" t="s">
        <v>90</v>
      </c>
      <c r="AZ555" s="158">
        <f>_xll.qlInterestRateIndexFixingDate(Currency&amp;"ibor"&amp;Tenor,BA555,Trigger)</f>
        <v>43164</v>
      </c>
      <c r="BA555" s="158">
        <f>_xll.qlCalendarAdvance(Calendar,BA554,AY555,"f",,Trigger)</f>
        <v>43166</v>
      </c>
      <c r="BB555" s="158">
        <f>_xll.qlInterestRateIndexMaturity(Currency&amp;"ibor"&amp;Tenor,BA555,Trigger)</f>
        <v>43258</v>
      </c>
      <c r="BC555" s="320">
        <f>_xll.qlIndexFixing($AC$5,AZ555,TRUE,_xll.ohTrigger(Trigger,Trigger3M))</f>
        <v>2.7702989086294009E-3</v>
      </c>
      <c r="BD555" s="320">
        <f>_xll.qlIndexFixing($BE$1,AZ555,TRUE,_xll.ohTrigger(Trigger,Trigger3M))</f>
        <v>3.5207731407965498E-3</v>
      </c>
    </row>
    <row r="556" spans="51:56" ht="11.25" customHeight="1" x14ac:dyDescent="0.25">
      <c r="AY556" s="159" t="s">
        <v>90</v>
      </c>
      <c r="AZ556" s="158">
        <f>_xll.qlInterestRateIndexFixingDate(Currency&amp;"ibor"&amp;Tenor,BA556,Trigger)</f>
        <v>43171</v>
      </c>
      <c r="BA556" s="158">
        <f>_xll.qlCalendarAdvance(Calendar,BA555,AY556,"f",,Trigger)</f>
        <v>43173</v>
      </c>
      <c r="BB556" s="158">
        <f>_xll.qlInterestRateIndexMaturity(Currency&amp;"ibor"&amp;Tenor,BA556,Trigger)</f>
        <v>43265</v>
      </c>
      <c r="BC556" s="320">
        <f>_xll.qlIndexFixing($AC$5,AZ556,TRUE,_xll.ohTrigger(Trigger,Trigger3M))</f>
        <v>2.8589465799242777E-3</v>
      </c>
      <c r="BD556" s="320">
        <f>_xll.qlIndexFixing($BE$1,AZ556,TRUE,_xll.ohTrigger(Trigger,Trigger3M))</f>
        <v>3.5666161852136425E-3</v>
      </c>
    </row>
    <row r="557" spans="51:56" ht="11.25" customHeight="1" x14ac:dyDescent="0.25">
      <c r="AY557" s="159" t="s">
        <v>90</v>
      </c>
      <c r="AZ557" s="158">
        <f>_xll.qlInterestRateIndexFixingDate(Currency&amp;"ibor"&amp;Tenor,BA557,Trigger)</f>
        <v>43178</v>
      </c>
      <c r="BA557" s="158">
        <f>_xll.qlCalendarAdvance(Calendar,BA556,AY557,"f",,Trigger)</f>
        <v>43180</v>
      </c>
      <c r="BB557" s="158">
        <f>_xll.qlInterestRateIndexMaturity(Currency&amp;"ibor"&amp;Tenor,BA557,Trigger)</f>
        <v>43272</v>
      </c>
      <c r="BC557" s="320">
        <f>_xll.qlIndexFixing($AC$5,AZ557,TRUE,_xll.ohTrigger(Trigger,Trigger3M))</f>
        <v>2.9483906647134379E-3</v>
      </c>
      <c r="BD557" s="320">
        <f>_xll.qlIndexFixing($BE$1,AZ557,TRUE,_xll.ohTrigger(Trigger,Trigger3M))</f>
        <v>3.612637416370012E-3</v>
      </c>
    </row>
    <row r="558" spans="51:56" ht="11.25" customHeight="1" x14ac:dyDescent="0.25">
      <c r="AY558" s="159" t="s">
        <v>90</v>
      </c>
      <c r="AZ558" s="158">
        <f>_xll.qlInterestRateIndexFixingDate(Currency&amp;"ibor"&amp;Tenor,BA558,Trigger)</f>
        <v>43185</v>
      </c>
      <c r="BA558" s="158">
        <f>_xll.qlCalendarAdvance(Calendar,BA557,AY558,"f",,Trigger)</f>
        <v>43187</v>
      </c>
      <c r="BB558" s="158">
        <f>_xll.qlInterestRateIndexMaturity(Currency&amp;"ibor"&amp;Tenor,BA558,Trigger)</f>
        <v>43279</v>
      </c>
      <c r="BC558" s="320">
        <f>_xll.qlIndexFixing($AC$5,AZ558,TRUE,_xll.ohTrigger(Trigger,Trigger3M))</f>
        <v>3.0386312174776491E-3</v>
      </c>
      <c r="BD558" s="320">
        <f>_xll.qlIndexFixing($BE$1,AZ558,TRUE,_xll.ohTrigger(Trigger,Trigger3M))</f>
        <v>3.6588361810646862E-3</v>
      </c>
    </row>
    <row r="559" spans="51:56" ht="11.25" customHeight="1" x14ac:dyDescent="0.25">
      <c r="AY559" s="159" t="s">
        <v>90</v>
      </c>
      <c r="AZ559" s="158">
        <f>_xll.qlInterestRateIndexFixingDate(Currency&amp;"ibor"&amp;Tenor,BA559,Trigger)</f>
        <v>43188</v>
      </c>
      <c r="BA559" s="158">
        <f>_xll.qlCalendarAdvance(Calendar,BA558,AY559,"f",,Trigger)</f>
        <v>43194</v>
      </c>
      <c r="BB559" s="158">
        <f>_xll.qlInterestRateIndexMaturity(Currency&amp;"ibor"&amp;Tenor,BA559,Trigger)</f>
        <v>43285</v>
      </c>
      <c r="BC559" s="320">
        <f>_xll.qlIndexFixing($AC$5,AZ559,TRUE,_xll.ohTrigger(Trigger,Trigger3M))</f>
        <v>3.12347989807824E-3</v>
      </c>
      <c r="BD559" s="320">
        <f>_xll.qlIndexFixing($BE$1,AZ559,TRUE,_xll.ohTrigger(Trigger,Trigger3M))</f>
        <v>3.7018470324663971E-3</v>
      </c>
    </row>
    <row r="560" spans="51:56" ht="11.25" customHeight="1" x14ac:dyDescent="0.25">
      <c r="AY560" s="159" t="s">
        <v>90</v>
      </c>
      <c r="AZ560" s="158">
        <f>_xll.qlInterestRateIndexFixingDate(Currency&amp;"ibor"&amp;Tenor,BA560,Trigger)</f>
        <v>43199</v>
      </c>
      <c r="BA560" s="158">
        <f>_xll.qlCalendarAdvance(Calendar,BA559,AY560,"f",,Trigger)</f>
        <v>43201</v>
      </c>
      <c r="BB560" s="158">
        <f>_xll.qlInterestRateIndexMaturity(Currency&amp;"ibor"&amp;Tenor,BA560,Trigger)</f>
        <v>43292</v>
      </c>
      <c r="BC560" s="320">
        <f>_xll.qlIndexFixing($AC$5,AZ560,TRUE,_xll.ohTrigger(Trigger,Trigger3M))</f>
        <v>3.2159517791265036E-3</v>
      </c>
      <c r="BD560" s="320">
        <f>_xll.qlIndexFixing($BE$1,AZ560,TRUE,_xll.ohTrigger(Trigger,Trigger3M))</f>
        <v>3.7483859684847181E-3</v>
      </c>
    </row>
    <row r="561" spans="51:56" ht="11.25" customHeight="1" x14ac:dyDescent="0.25">
      <c r="AY561" s="159" t="s">
        <v>90</v>
      </c>
      <c r="AZ561" s="158">
        <f>_xll.qlInterestRateIndexFixingDate(Currency&amp;"ibor"&amp;Tenor,BA561,Trigger)</f>
        <v>43206</v>
      </c>
      <c r="BA561" s="158">
        <f>_xll.qlCalendarAdvance(Calendar,BA560,AY561,"f",,Trigger)</f>
        <v>43208</v>
      </c>
      <c r="BB561" s="158">
        <f>_xll.qlInterestRateIndexMaturity(Currency&amp;"ibor"&amp;Tenor,BA561,Trigger)</f>
        <v>43299</v>
      </c>
      <c r="BC561" s="320">
        <f>_xll.qlIndexFixing($AC$5,AZ561,TRUE,_xll.ohTrigger(Trigger,Trigger3M))</f>
        <v>3.3092290230105287E-3</v>
      </c>
      <c r="BD561" s="320">
        <f>_xll.qlIndexFixing($BE$1,AZ561,TRUE,_xll.ohTrigger(Trigger,Trigger3M))</f>
        <v>3.7951006498869989E-3</v>
      </c>
    </row>
    <row r="562" spans="51:56" ht="11.25" customHeight="1" x14ac:dyDescent="0.25">
      <c r="AY562" s="159" t="s">
        <v>90</v>
      </c>
      <c r="AZ562" s="158">
        <f>_xll.qlInterestRateIndexFixingDate(Currency&amp;"ibor"&amp;Tenor,BA562,Trigger)</f>
        <v>43213</v>
      </c>
      <c r="BA562" s="158">
        <f>_xll.qlCalendarAdvance(Calendar,BA561,AY562,"f",,Trigger)</f>
        <v>43215</v>
      </c>
      <c r="BB562" s="158">
        <f>_xll.qlInterestRateIndexMaturity(Currency&amp;"ibor"&amp;Tenor,BA562,Trigger)</f>
        <v>43306</v>
      </c>
      <c r="BC562" s="320">
        <f>_xll.qlIndexFixing($AC$5,AZ562,TRUE,_xll.ohTrigger(Trigger,Trigger3M))</f>
        <v>3.4033116865499189E-3</v>
      </c>
      <c r="BD562" s="320">
        <f>_xll.qlIndexFixing($BE$1,AZ562,TRUE,_xll.ohTrigger(Trigger,Trigger3M))</f>
        <v>3.8419905156565123E-3</v>
      </c>
    </row>
    <row r="563" spans="51:56" ht="11.25" customHeight="1" x14ac:dyDescent="0.25">
      <c r="AY563" s="159" t="s">
        <v>90</v>
      </c>
      <c r="AZ563" s="158">
        <f>_xll.qlInterestRateIndexFixingDate(Currency&amp;"ibor"&amp;Tenor,BA563,Trigger)</f>
        <v>43217</v>
      </c>
      <c r="BA563" s="158">
        <f>_xll.qlCalendarAdvance(Calendar,BA562,AY563,"f",,Trigger)</f>
        <v>43222</v>
      </c>
      <c r="BB563" s="158">
        <f>_xll.qlInterestRateIndexMaturity(Currency&amp;"ibor"&amp;Tenor,BA563,Trigger)</f>
        <v>43314</v>
      </c>
      <c r="BC563" s="320">
        <f>_xll.qlIndexFixing($AC$5,AZ563,TRUE,_xll.ohTrigger(Trigger,Trigger3M))</f>
        <v>3.5017829417884607E-3</v>
      </c>
      <c r="BD563" s="320">
        <f>_xll.qlIndexFixing($BE$1,AZ563,TRUE,_xll.ohTrigger(Trigger,Trigger3M))</f>
        <v>3.8924716184595772E-3</v>
      </c>
    </row>
    <row r="564" spans="51:56" ht="11.25" customHeight="1" x14ac:dyDescent="0.25">
      <c r="AY564" s="159" t="s">
        <v>90</v>
      </c>
      <c r="AZ564" s="158">
        <f>_xll.qlInterestRateIndexFixingDate(Currency&amp;"ibor"&amp;Tenor,BA564,Trigger)</f>
        <v>43227</v>
      </c>
      <c r="BA564" s="158">
        <f>_xll.qlCalendarAdvance(Calendar,BA563,AY564,"f",,Trigger)</f>
        <v>43229</v>
      </c>
      <c r="BB564" s="158">
        <f>_xll.qlInterestRateIndexMaturity(Currency&amp;"ibor"&amp;Tenor,BA564,Trigger)</f>
        <v>43321</v>
      </c>
      <c r="BC564" s="320">
        <f>_xll.qlIndexFixing($AC$5,AZ564,TRUE,_xll.ohTrigger(Trigger,Trigger3M))</f>
        <v>3.596803473726885E-3</v>
      </c>
      <c r="BD564" s="320">
        <f>_xll.qlIndexFixing($BE$1,AZ564,TRUE,_xll.ohTrigger(Trigger,Trigger3M))</f>
        <v>3.9397230454872052E-3</v>
      </c>
    </row>
    <row r="565" spans="51:56" ht="11.25" customHeight="1" x14ac:dyDescent="0.25">
      <c r="AY565" s="159" t="s">
        <v>90</v>
      </c>
      <c r="AZ565" s="158">
        <f>_xll.qlInterestRateIndexFixingDate(Currency&amp;"ibor"&amp;Tenor,BA565,Trigger)</f>
        <v>43234</v>
      </c>
      <c r="BA565" s="158">
        <f>_xll.qlCalendarAdvance(Calendar,BA564,AY565,"f",,Trigger)</f>
        <v>43236</v>
      </c>
      <c r="BB565" s="158">
        <f>_xll.qlInterestRateIndexMaturity(Currency&amp;"ibor"&amp;Tenor,BA565,Trigger)</f>
        <v>43328</v>
      </c>
      <c r="BC565" s="320">
        <f>_xll.qlIndexFixing($AC$5,AZ565,TRUE,_xll.ohTrigger(Trigger,Trigger3M))</f>
        <v>3.6747838993853878E-3</v>
      </c>
      <c r="BD565" s="320">
        <f>_xll.qlIndexFixing($BE$1,AZ565,TRUE,_xll.ohTrigger(Trigger,Trigger3M))</f>
        <v>3.9871480196193455E-3</v>
      </c>
    </row>
    <row r="566" spans="51:56" ht="11.25" customHeight="1" x14ac:dyDescent="0.25">
      <c r="AY566" s="159" t="s">
        <v>90</v>
      </c>
      <c r="AZ566" s="158">
        <f>_xll.qlInterestRateIndexFixingDate(Currency&amp;"ibor"&amp;Tenor,BA566,Trigger)</f>
        <v>43241</v>
      </c>
      <c r="BA566" s="158">
        <f>_xll.qlCalendarAdvance(Calendar,BA565,AY566,"f",,Trigger)</f>
        <v>43243</v>
      </c>
      <c r="BB566" s="158">
        <f>_xll.qlInterestRateIndexMaturity(Currency&amp;"ibor"&amp;Tenor,BA566,Trigger)</f>
        <v>43335</v>
      </c>
      <c r="BC566" s="320">
        <f>_xll.qlIndexFixing($AC$5,AZ566,TRUE,_xll.ohTrigger(Trigger,Trigger3M))</f>
        <v>3.7084566938546627E-3</v>
      </c>
      <c r="BD566" s="320">
        <f>_xll.qlIndexFixing($BE$1,AZ566,TRUE,_xll.ohTrigger(Trigger,Trigger3M))</f>
        <v>4.0347457713793434E-3</v>
      </c>
    </row>
    <row r="567" spans="51:56" ht="11.25" customHeight="1" x14ac:dyDescent="0.25">
      <c r="AY567" s="159" t="s">
        <v>90</v>
      </c>
      <c r="AZ567" s="158">
        <f>_xll.qlInterestRateIndexFixingDate(Currency&amp;"ibor"&amp;Tenor,BA567,Trigger)</f>
        <v>43248</v>
      </c>
      <c r="BA567" s="158">
        <f>_xll.qlCalendarAdvance(Calendar,BA566,AY567,"f",,Trigger)</f>
        <v>43250</v>
      </c>
      <c r="BB567" s="158">
        <f>_xll.qlInterestRateIndexMaturity(Currency&amp;"ibor"&amp;Tenor,BA567,Trigger)</f>
        <v>43342</v>
      </c>
      <c r="BC567" s="320">
        <f>_xll.qlIndexFixing($AC$5,AZ567,TRUE,_xll.ohTrigger(Trigger,Trigger3M))</f>
        <v>3.7421297778149768E-3</v>
      </c>
      <c r="BD567" s="320">
        <f>_xll.qlIndexFixing($BE$1,AZ567,TRUE,_xll.ohTrigger(Trigger,Trigger3M))</f>
        <v>4.0825150463071848E-3</v>
      </c>
    </row>
    <row r="568" spans="51:56" ht="11.25" customHeight="1" x14ac:dyDescent="0.25">
      <c r="AY568" s="159" t="s">
        <v>90</v>
      </c>
      <c r="AZ568" s="158">
        <f>_xll.qlInterestRateIndexFixingDate(Currency&amp;"ibor"&amp;Tenor,BA568,Trigger)</f>
        <v>43255</v>
      </c>
      <c r="BA568" s="158">
        <f>_xll.qlCalendarAdvance(Calendar,BA567,AY568,"f",,Trigger)</f>
        <v>43257</v>
      </c>
      <c r="BB568" s="158">
        <f>_xll.qlInterestRateIndexMaturity(Currency&amp;"ibor"&amp;Tenor,BA568,Trigger)</f>
        <v>43349</v>
      </c>
      <c r="BC568" s="320">
        <f>_xll.qlIndexFixing($AC$5,AZ568,TRUE,_xll.ohTrigger(Trigger,Trigger3M))</f>
        <v>3.7758031512689374E-3</v>
      </c>
      <c r="BD568" s="320">
        <f>_xll.qlIndexFixing($BE$1,AZ568,TRUE,_xll.ohTrigger(Trigger,Trigger3M))</f>
        <v>4.1304545400879513E-3</v>
      </c>
    </row>
    <row r="569" spans="51:56" ht="11.25" customHeight="1" x14ac:dyDescent="0.25">
      <c r="AY569" s="159" t="s">
        <v>90</v>
      </c>
      <c r="AZ569" s="158">
        <f>_xll.qlInterestRateIndexFixingDate(Currency&amp;"ibor"&amp;Tenor,BA569,Trigger)</f>
        <v>43262</v>
      </c>
      <c r="BA569" s="158">
        <f>_xll.qlCalendarAdvance(Calendar,BA568,AY569,"f",,Trigger)</f>
        <v>43264</v>
      </c>
      <c r="BB569" s="158">
        <f>_xll.qlInterestRateIndexMaturity(Currency&amp;"ibor"&amp;Tenor,BA569,Trigger)</f>
        <v>43356</v>
      </c>
      <c r="BC569" s="320">
        <f>_xll.qlIndexFixing($AC$5,AZ569,TRUE,_xll.ohTrigger(Trigger,Trigger3M))</f>
        <v>3.8094768142200204E-3</v>
      </c>
      <c r="BD569" s="320">
        <f>_xll.qlIndexFixing($BE$1,AZ569,TRUE,_xll.ohTrigger(Trigger,Trigger3M))</f>
        <v>4.1785629483641522E-3</v>
      </c>
    </row>
    <row r="570" spans="51:56" ht="11.25" customHeight="1" x14ac:dyDescent="0.25">
      <c r="AY570" s="159" t="s">
        <v>90</v>
      </c>
      <c r="AZ570" s="158">
        <f>_xll.qlInterestRateIndexFixingDate(Currency&amp;"ibor"&amp;Tenor,BA570,Trigger)</f>
        <v>43269</v>
      </c>
      <c r="BA570" s="158">
        <f>_xll.qlCalendarAdvance(Calendar,BA569,AY570,"f",,Trigger)</f>
        <v>43271</v>
      </c>
      <c r="BB570" s="158">
        <f>_xll.qlInterestRateIndexMaturity(Currency&amp;"ibor"&amp;Tenor,BA570,Trigger)</f>
        <v>43363</v>
      </c>
      <c r="BC570" s="320">
        <f>_xll.qlIndexFixing($AC$5,AZ570,TRUE,_xll.ohTrigger(Trigger,Trigger3M))</f>
        <v>3.8431507666699628E-3</v>
      </c>
      <c r="BD570" s="320">
        <f>_xll.qlIndexFixing($BE$1,AZ570,TRUE,_xll.ohTrigger(Trigger,Trigger3M))</f>
        <v>4.2268389667383284E-3</v>
      </c>
    </row>
    <row r="571" spans="51:56" ht="11.25" customHeight="1" x14ac:dyDescent="0.25">
      <c r="AY571" s="159" t="s">
        <v>90</v>
      </c>
      <c r="AZ571" s="158">
        <f>_xll.qlInterestRateIndexFixingDate(Currency&amp;"ibor"&amp;Tenor,BA571,Trigger)</f>
        <v>43276</v>
      </c>
      <c r="BA571" s="158">
        <f>_xll.qlCalendarAdvance(Calendar,BA570,AY571,"f",,Trigger)</f>
        <v>43278</v>
      </c>
      <c r="BB571" s="158">
        <f>_xll.qlInterestRateIndexMaturity(Currency&amp;"ibor"&amp;Tenor,BA571,Trigger)</f>
        <v>43370</v>
      </c>
      <c r="BC571" s="320">
        <f>_xll.qlIndexFixing($AC$5,AZ571,TRUE,_xll.ohTrigger(Trigger,Trigger3M))</f>
        <v>3.8768250086213714E-3</v>
      </c>
      <c r="BD571" s="320">
        <f>_xll.qlIndexFixing($BE$1,AZ571,TRUE,_xll.ohTrigger(Trigger,Trigger3M))</f>
        <v>4.2752812907643628E-3</v>
      </c>
    </row>
    <row r="572" spans="51:56" ht="11.25" customHeight="1" x14ac:dyDescent="0.25">
      <c r="AY572" s="159" t="s">
        <v>90</v>
      </c>
      <c r="AZ572" s="158">
        <f>_xll.qlInterestRateIndexFixingDate(Currency&amp;"ibor"&amp;Tenor,BA572,Trigger)</f>
        <v>43283</v>
      </c>
      <c r="BA572" s="158">
        <f>_xll.qlCalendarAdvance(Calendar,BA571,AY572,"f",,Trigger)</f>
        <v>43285</v>
      </c>
      <c r="BB572" s="158">
        <f>_xll.qlInterestRateIndexMaturity(Currency&amp;"ibor"&amp;Tenor,BA572,Trigger)</f>
        <v>43377</v>
      </c>
      <c r="BC572" s="320">
        <f>_xll.qlIndexFixing($AC$5,AZ572,TRUE,_xll.ohTrigger(Trigger,Trigger3M))</f>
        <v>3.9104995400768526E-3</v>
      </c>
      <c r="BD572" s="320">
        <f>_xll.qlIndexFixing($BE$1,AZ572,TRUE,_xll.ohTrigger(Trigger,Trigger3M))</f>
        <v>4.3238886159579085E-3</v>
      </c>
    </row>
    <row r="573" spans="51:56" ht="11.25" customHeight="1" x14ac:dyDescent="0.25">
      <c r="AY573" s="159" t="s">
        <v>90</v>
      </c>
      <c r="AZ573" s="158">
        <f>_xll.qlInterestRateIndexFixingDate(Currency&amp;"ibor"&amp;Tenor,BA573,Trigger)</f>
        <v>43290</v>
      </c>
      <c r="BA573" s="158">
        <f>_xll.qlCalendarAdvance(Calendar,BA572,AY573,"f",,Trigger)</f>
        <v>43292</v>
      </c>
      <c r="BB573" s="158">
        <f>_xll.qlInterestRateIndexMaturity(Currency&amp;"ibor"&amp;Tenor,BA573,Trigger)</f>
        <v>43384</v>
      </c>
      <c r="BC573" s="320">
        <f>_xll.qlIndexFixing($AC$5,AZ573,TRUE,_xll.ohTrigger(Trigger,Trigger3M))</f>
        <v>3.9441743610390137E-3</v>
      </c>
      <c r="BD573" s="320">
        <f>_xll.qlIndexFixing($BE$1,AZ573,TRUE,_xll.ohTrigger(Trigger,Trigger3M))</f>
        <v>4.3726596377885694E-3</v>
      </c>
    </row>
    <row r="574" spans="51:56" ht="11.25" customHeight="1" x14ac:dyDescent="0.25">
      <c r="AY574" s="159" t="s">
        <v>90</v>
      </c>
      <c r="AZ574" s="158">
        <f>_xll.qlInterestRateIndexFixingDate(Currency&amp;"ibor"&amp;Tenor,BA574,Trigger)</f>
        <v>43297</v>
      </c>
      <c r="BA574" s="158">
        <f>_xll.qlCalendarAdvance(Calendar,BA573,AY574,"f",,Trigger)</f>
        <v>43299</v>
      </c>
      <c r="BB574" s="158">
        <f>_xll.qlInterestRateIndexMaturity(Currency&amp;"ibor"&amp;Tenor,BA574,Trigger)</f>
        <v>43391</v>
      </c>
      <c r="BC574" s="320">
        <f>_xll.qlIndexFixing($AC$5,AZ574,TRUE,_xll.ohTrigger(Trigger,Trigger3M))</f>
        <v>3.9778494715095921E-3</v>
      </c>
      <c r="BD574" s="320">
        <f>_xll.qlIndexFixing($BE$1,AZ574,TRUE,_xll.ohTrigger(Trigger,Trigger3M))</f>
        <v>4.421593051681637E-3</v>
      </c>
    </row>
    <row r="575" spans="51:56" ht="11.25" customHeight="1" x14ac:dyDescent="0.25">
      <c r="AY575" s="159" t="s">
        <v>90</v>
      </c>
      <c r="AZ575" s="158">
        <f>_xll.qlInterestRateIndexFixingDate(Currency&amp;"ibor"&amp;Tenor,BA575,Trigger)</f>
        <v>43304</v>
      </c>
      <c r="BA575" s="158">
        <f>_xll.qlCalendarAdvance(Calendar,BA574,AY575,"f",,Trigger)</f>
        <v>43306</v>
      </c>
      <c r="BB575" s="158">
        <f>_xll.qlInterestRateIndexMaturity(Currency&amp;"ibor"&amp;Tenor,BA575,Trigger)</f>
        <v>43398</v>
      </c>
      <c r="BC575" s="320">
        <f>_xll.qlIndexFixing($AC$5,AZ575,TRUE,_xll.ohTrigger(Trigger,Trigger3M))</f>
        <v>4.0115248714929315E-3</v>
      </c>
      <c r="BD575" s="320">
        <f>_xll.qlIndexFixing($BE$1,AZ575,TRUE,_xll.ohTrigger(Trigger,Trigger3M))</f>
        <v>4.4706875530172189E-3</v>
      </c>
    </row>
    <row r="576" spans="51:56" ht="11.25" customHeight="1" x14ac:dyDescent="0.25">
      <c r="AY576" s="159" t="s">
        <v>90</v>
      </c>
      <c r="AZ576" s="158">
        <f>_xll.qlInterestRateIndexFixingDate(Currency&amp;"ibor"&amp;Tenor,BA576,Trigger)</f>
        <v>43311</v>
      </c>
      <c r="BA576" s="158">
        <f>_xll.qlCalendarAdvance(Calendar,BA575,AY576,"f",,Trigger)</f>
        <v>43313</v>
      </c>
      <c r="BB576" s="158">
        <f>_xll.qlInterestRateIndexMaturity(Currency&amp;"ibor"&amp;Tenor,BA576,Trigger)</f>
        <v>43405</v>
      </c>
      <c r="BC576" s="320">
        <f>_xll.qlIndexFixing($AC$5,AZ576,TRUE,_xll.ohTrigger(Trigger,Trigger3M))</f>
        <v>4.0452005609890335E-3</v>
      </c>
      <c r="BD576" s="320">
        <f>_xll.qlIndexFixing($BE$1,AZ576,TRUE,_xll.ohTrigger(Trigger,Trigger3M))</f>
        <v>4.5199418371293766E-3</v>
      </c>
    </row>
    <row r="577" spans="51:56" ht="11.25" customHeight="1" x14ac:dyDescent="0.25">
      <c r="AY577" s="159" t="s">
        <v>90</v>
      </c>
      <c r="AZ577" s="158">
        <f>_xll.qlInterestRateIndexFixingDate(Currency&amp;"ibor"&amp;Tenor,BA577,Trigger)</f>
        <v>43318</v>
      </c>
      <c r="BA577" s="158">
        <f>_xll.qlCalendarAdvance(Calendar,BA576,AY577,"f",,Trigger)</f>
        <v>43320</v>
      </c>
      <c r="BB577" s="158">
        <f>_xll.qlInterestRateIndexMaturity(Currency&amp;"ibor"&amp;Tenor,BA577,Trigger)</f>
        <v>43412</v>
      </c>
      <c r="BC577" s="320">
        <f>_xll.qlIndexFixing($AC$5,AZ577,TRUE,_xll.ohTrigger(Trigger,Trigger3M))</f>
        <v>4.0788765400022403E-3</v>
      </c>
      <c r="BD577" s="320">
        <f>_xll.qlIndexFixing($BE$1,AZ577,TRUE,_xll.ohTrigger(Trigger,Trigger3M))</f>
        <v>4.5693545993061181E-3</v>
      </c>
    </row>
    <row r="578" spans="51:56" ht="11.25" customHeight="1" x14ac:dyDescent="0.25">
      <c r="AY578" s="159" t="s">
        <v>90</v>
      </c>
      <c r="AZ578" s="158">
        <f>_xll.qlInterestRateIndexFixingDate(Currency&amp;"ibor"&amp;Tenor,BA578,Trigger)</f>
        <v>43325</v>
      </c>
      <c r="BA578" s="158">
        <f>_xll.qlCalendarAdvance(Calendar,BA577,AY578,"f",,Trigger)</f>
        <v>43327</v>
      </c>
      <c r="BB578" s="158">
        <f>_xll.qlInterestRateIndexMaturity(Currency&amp;"ibor"&amp;Tenor,BA578,Trigger)</f>
        <v>43419</v>
      </c>
      <c r="BC578" s="320">
        <f>_xll.qlIndexFixing($AC$5,AZ578,TRUE,_xll.ohTrigger(Trigger,Trigger3M))</f>
        <v>4.1125528085351609E-3</v>
      </c>
      <c r="BD578" s="320">
        <f>_xll.qlIndexFixing($BE$1,AZ578,TRUE,_xll.ohTrigger(Trigger,Trigger3M))</f>
        <v>4.6189245347885355E-3</v>
      </c>
    </row>
    <row r="579" spans="51:56" ht="11.25" customHeight="1" x14ac:dyDescent="0.25">
      <c r="AY579" s="159" t="s">
        <v>90</v>
      </c>
      <c r="AZ579" s="158">
        <f>_xll.qlInterestRateIndexFixingDate(Currency&amp;"ibor"&amp;Tenor,BA579,Trigger)</f>
        <v>43332</v>
      </c>
      <c r="BA579" s="158">
        <f>_xll.qlCalendarAdvance(Calendar,BA578,AY579,"f",,Trigger)</f>
        <v>43334</v>
      </c>
      <c r="BB579" s="158">
        <f>_xll.qlInterestRateIndexMaturity(Currency&amp;"ibor"&amp;Tenor,BA579,Trigger)</f>
        <v>43426</v>
      </c>
      <c r="BC579" s="320">
        <f>_xll.qlIndexFixing($AC$5,AZ579,TRUE,_xll.ohTrigger(Trigger,Trigger3M))</f>
        <v>4.1462293665877935E-3</v>
      </c>
      <c r="BD579" s="320">
        <f>_xll.qlIndexFixing($BE$1,AZ579,TRUE,_xll.ohTrigger(Trigger,Trigger3M))</f>
        <v>4.6686503387707978E-3</v>
      </c>
    </row>
    <row r="580" spans="51:56" ht="11.25" customHeight="1" x14ac:dyDescent="0.25">
      <c r="AY580" s="159" t="s">
        <v>90</v>
      </c>
      <c r="AZ580" s="158">
        <f>_xll.qlInterestRateIndexFixingDate(Currency&amp;"ibor"&amp;Tenor,BA580,Trigger)</f>
        <v>43339</v>
      </c>
      <c r="BA580" s="158">
        <f>_xll.qlCalendarAdvance(Calendar,BA579,AY580,"f",,Trigger)</f>
        <v>43341</v>
      </c>
      <c r="BB580" s="158">
        <f>_xll.qlInterestRateIndexMaturity(Currency&amp;"ibor"&amp;Tenor,BA580,Trigger)</f>
        <v>43433</v>
      </c>
      <c r="BC580" s="320">
        <f>_xll.qlIndexFixing($AC$5,AZ580,TRUE,_xll.ohTrigger(Trigger,Trigger3M))</f>
        <v>4.1799062141662201E-3</v>
      </c>
      <c r="BD580" s="320">
        <f>_xll.qlIndexFixing($BE$1,AZ580,TRUE,_xll.ohTrigger(Trigger,Trigger3M))</f>
        <v>4.7185307063984218E-3</v>
      </c>
    </row>
    <row r="581" spans="51:56" ht="11.25" customHeight="1" x14ac:dyDescent="0.25">
      <c r="AY581" s="159" t="s">
        <v>90</v>
      </c>
      <c r="AZ581" s="158">
        <f>_xll.qlInterestRateIndexFixingDate(Currency&amp;"ibor"&amp;Tenor,BA581,Trigger)</f>
        <v>43346</v>
      </c>
      <c r="BA581" s="158">
        <f>_xll.qlCalendarAdvance(Calendar,BA580,AY581,"f",,Trigger)</f>
        <v>43348</v>
      </c>
      <c r="BB581" s="158">
        <f>_xll.qlInterestRateIndexMaturity(Currency&amp;"ibor"&amp;Tenor,BA581,Trigger)</f>
        <v>43439</v>
      </c>
      <c r="BC581" s="320">
        <f>_xll.qlIndexFixing($AC$5,AZ581,TRUE,_xll.ohTrigger(Trigger,Trigger3M))</f>
        <v>4.2111532102202826E-3</v>
      </c>
      <c r="BD581" s="320">
        <f>_xll.qlIndexFixing($BE$1,AZ581,TRUE,_xll.ohTrigger(Trigger,Trigger3M))</f>
        <v>4.7649303652906273E-3</v>
      </c>
    </row>
    <row r="582" spans="51:56" ht="11.25" customHeight="1" x14ac:dyDescent="0.25">
      <c r="AY582" s="159" t="s">
        <v>90</v>
      </c>
      <c r="AZ582" s="158">
        <f>_xll.qlInterestRateIndexFixingDate(Currency&amp;"ibor"&amp;Tenor,BA582,Trigger)</f>
        <v>43353</v>
      </c>
      <c r="BA582" s="158">
        <f>_xll.qlCalendarAdvance(Calendar,BA581,AY582,"f",,Trigger)</f>
        <v>43355</v>
      </c>
      <c r="BB582" s="158">
        <f>_xll.qlInterestRateIndexMaturity(Currency&amp;"ibor"&amp;Tenor,BA582,Trigger)</f>
        <v>43446</v>
      </c>
      <c r="BC582" s="320">
        <f>_xll.qlIndexFixing($AC$5,AZ582,TRUE,_xll.ohTrigger(Trigger,Trigger3M))</f>
        <v>4.2448302208650595E-3</v>
      </c>
      <c r="BD582" s="320">
        <f>_xll.qlIndexFixing($BE$1,AZ582,TRUE,_xll.ohTrigger(Trigger,Trigger3M))</f>
        <v>4.8151046713649252E-3</v>
      </c>
    </row>
    <row r="583" spans="51:56" ht="11.25" customHeight="1" x14ac:dyDescent="0.25">
      <c r="AY583" s="159" t="s">
        <v>90</v>
      </c>
      <c r="AZ583" s="158">
        <f>_xll.qlInterestRateIndexFixingDate(Currency&amp;"ibor"&amp;Tenor,BA583,Trigger)</f>
        <v>43360</v>
      </c>
      <c r="BA583" s="158">
        <f>_xll.qlCalendarAdvance(Calendar,BA582,AY583,"f",,Trigger)</f>
        <v>43362</v>
      </c>
      <c r="BB583" s="158">
        <f>_xll.qlInterestRateIndexMaturity(Currency&amp;"ibor"&amp;Tenor,BA583,Trigger)</f>
        <v>43453</v>
      </c>
      <c r="BC583" s="320">
        <f>_xll.qlIndexFixing($AC$5,AZ583,TRUE,_xll.ohTrigger(Trigger,Trigger3M))</f>
        <v>4.2785075178899869E-3</v>
      </c>
      <c r="BD583" s="320">
        <f>_xll.qlIndexFixing($BE$1,AZ583,TRUE,_xll.ohTrigger(Trigger,Trigger3M))</f>
        <v>4.8654297104310257E-3</v>
      </c>
    </row>
    <row r="584" spans="51:56" ht="11.25" customHeight="1" x14ac:dyDescent="0.25">
      <c r="AY584" s="159" t="s">
        <v>90</v>
      </c>
      <c r="AZ584" s="158">
        <f>_xll.qlInterestRateIndexFixingDate(Currency&amp;"ibor"&amp;Tenor,BA584,Trigger)</f>
        <v>43367</v>
      </c>
      <c r="BA584" s="158">
        <f>_xll.qlCalendarAdvance(Calendar,BA583,AY584,"f",,Trigger)</f>
        <v>43369</v>
      </c>
      <c r="BB584" s="158">
        <f>_xll.qlInterestRateIndexMaturity(Currency&amp;"ibor"&amp;Tenor,BA584,Trigger)</f>
        <v>43461</v>
      </c>
      <c r="BC584" s="320">
        <f>_xll.qlIndexFixing($AC$5,AZ584,TRUE,_xll.ohTrigger(Trigger,Trigger3M))</f>
        <v>4.3146164997656788E-3</v>
      </c>
      <c r="BD584" s="320">
        <f>_xll.qlIndexFixing($BE$1,AZ584,TRUE,_xll.ohTrigger(Trigger,Trigger3M))</f>
        <v>4.9195717145846035E-3</v>
      </c>
    </row>
    <row r="585" spans="51:56" ht="11.25" customHeight="1" x14ac:dyDescent="0.25">
      <c r="AY585" s="159" t="s">
        <v>90</v>
      </c>
      <c r="AZ585" s="158">
        <f>_xll.qlInterestRateIndexFixingDate(Currency&amp;"ibor"&amp;Tenor,BA585,Trigger)</f>
        <v>43374</v>
      </c>
      <c r="BA585" s="158">
        <f>_xll.qlCalendarAdvance(Calendar,BA584,AY585,"f",,Trigger)</f>
        <v>43376</v>
      </c>
      <c r="BB585" s="158">
        <f>_xll.qlInterestRateIndexMaturity(Currency&amp;"ibor"&amp;Tenor,BA585,Trigger)</f>
        <v>43468</v>
      </c>
      <c r="BC585" s="320">
        <f>_xll.qlIndexFixing($AC$5,AZ585,TRUE,_xll.ohTrigger(Trigger,Trigger3M))</f>
        <v>4.3482947950008836E-3</v>
      </c>
      <c r="BD585" s="320">
        <f>_xll.qlIndexFixing($BE$1,AZ585,TRUE,_xll.ohTrigger(Trigger,Trigger3M))</f>
        <v>4.9702053259213725E-3</v>
      </c>
    </row>
    <row r="586" spans="51:56" ht="11.25" customHeight="1" x14ac:dyDescent="0.25">
      <c r="AY586" s="159" t="s">
        <v>90</v>
      </c>
      <c r="AZ586" s="158">
        <f>_xll.qlInterestRateIndexFixingDate(Currency&amp;"ibor"&amp;Tenor,BA586,Trigger)</f>
        <v>43381</v>
      </c>
      <c r="BA586" s="158">
        <f>_xll.qlCalendarAdvance(Calendar,BA585,AY586,"f",,Trigger)</f>
        <v>43383</v>
      </c>
      <c r="BB586" s="158">
        <f>_xll.qlInterestRateIndexMaturity(Currency&amp;"ibor"&amp;Tenor,BA586,Trigger)</f>
        <v>43475</v>
      </c>
      <c r="BC586" s="320">
        <f>_xll.qlIndexFixing($AC$5,AZ586,TRUE,_xll.ohTrigger(Trigger,Trigger3M))</f>
        <v>4.3819733797740464E-3</v>
      </c>
      <c r="BD586" s="320">
        <f>_xll.qlIndexFixing($BE$1,AZ586,TRUE,_xll.ohTrigger(Trigger,Trigger3M))</f>
        <v>5.02098567074698E-3</v>
      </c>
    </row>
    <row r="587" spans="51:56" ht="11.25" customHeight="1" x14ac:dyDescent="0.25">
      <c r="AY587" s="159" t="s">
        <v>90</v>
      </c>
      <c r="AZ587" s="158">
        <f>_xll.qlInterestRateIndexFixingDate(Currency&amp;"ibor"&amp;Tenor,BA587,Trigger)</f>
        <v>43388</v>
      </c>
      <c r="BA587" s="158">
        <f>_xll.qlCalendarAdvance(Calendar,BA586,AY587,"f",,Trigger)</f>
        <v>43390</v>
      </c>
      <c r="BB587" s="158">
        <f>_xll.qlInterestRateIndexMaturity(Currency&amp;"ibor"&amp;Tenor,BA587,Trigger)</f>
        <v>43482</v>
      </c>
      <c r="BC587" s="320">
        <f>_xll.qlIndexFixing($AC$5,AZ587,TRUE,_xll.ohTrigger(Trigger,Trigger3M))</f>
        <v>4.4156522540895124E-3</v>
      </c>
      <c r="BD587" s="320">
        <f>_xll.qlIndexFixing($BE$1,AZ587,TRUE,_xll.ohTrigger(Trigger,Trigger3M))</f>
        <v>5.0719114438585221E-3</v>
      </c>
    </row>
    <row r="588" spans="51:56" ht="11.25" customHeight="1" x14ac:dyDescent="0.25">
      <c r="AY588" s="159" t="s">
        <v>90</v>
      </c>
      <c r="AZ588" s="158">
        <f>_xll.qlInterestRateIndexFixingDate(Currency&amp;"ibor"&amp;Tenor,BA588,Trigger)</f>
        <v>43395</v>
      </c>
      <c r="BA588" s="158">
        <f>_xll.qlCalendarAdvance(Calendar,BA587,AY588,"f",,Trigger)</f>
        <v>43397</v>
      </c>
      <c r="BB588" s="158">
        <f>_xll.qlInterestRateIndexMaturity(Currency&amp;"ibor"&amp;Tenor,BA588,Trigger)</f>
        <v>43489</v>
      </c>
      <c r="BC588" s="320">
        <f>_xll.qlIndexFixing($AC$5,AZ588,TRUE,_xll.ohTrigger(Trigger,Trigger3M))</f>
        <v>4.4493314179481509E-3</v>
      </c>
      <c r="BD588" s="320">
        <f>_xll.qlIndexFixing($BE$1,AZ588,TRUE,_xll.ohTrigger(Trigger,Trigger3M))</f>
        <v>5.1229813400000962E-3</v>
      </c>
    </row>
    <row r="589" spans="51:56" ht="11.25" customHeight="1" x14ac:dyDescent="0.25">
      <c r="AY589" s="159" t="s">
        <v>90</v>
      </c>
      <c r="AZ589" s="158">
        <f>_xll.qlInterestRateIndexFixingDate(Currency&amp;"ibor"&amp;Tenor,BA589,Trigger)</f>
        <v>43402</v>
      </c>
      <c r="BA589" s="158">
        <f>_xll.qlCalendarAdvance(Calendar,BA588,AY589,"f",,Trigger)</f>
        <v>43404</v>
      </c>
      <c r="BB589" s="158">
        <f>_xll.qlInterestRateIndexMaturity(Currency&amp;"ibor"&amp;Tenor,BA589,Trigger)</f>
        <v>43496</v>
      </c>
      <c r="BC589" s="320">
        <f>_xll.qlIndexFixing($AC$5,AZ589,TRUE,_xll.ohTrigger(Trigger,Trigger3M))</f>
        <v>4.4830108713534364E-3</v>
      </c>
      <c r="BD589" s="320">
        <f>_xll.qlIndexFixing($BE$1,AZ589,TRUE,_xll.ohTrigger(Trigger,Trigger3M))</f>
        <v>5.1741940538645352E-3</v>
      </c>
    </row>
    <row r="590" spans="51:56" ht="11.25" customHeight="1" x14ac:dyDescent="0.25">
      <c r="AY590" s="159" t="s">
        <v>90</v>
      </c>
      <c r="AZ590" s="158">
        <f>_xll.qlInterestRateIndexFixingDate(Currency&amp;"ibor"&amp;Tenor,BA590,Trigger)</f>
        <v>43409</v>
      </c>
      <c r="BA590" s="158">
        <f>_xll.qlCalendarAdvance(Calendar,BA589,AY590,"f",,Trigger)</f>
        <v>43411</v>
      </c>
      <c r="BB590" s="158">
        <f>_xll.qlInterestRateIndexMaturity(Currency&amp;"ibor"&amp;Tenor,BA590,Trigger)</f>
        <v>43503</v>
      </c>
      <c r="BC590" s="320">
        <f>_xll.qlIndexFixing($AC$5,AZ590,TRUE,_xll.ohTrigger(Trigger,Trigger3M))</f>
        <v>4.5166906143079763E-3</v>
      </c>
      <c r="BD590" s="320">
        <f>_xll.qlIndexFixing($BE$1,AZ590,TRUE,_xll.ohTrigger(Trigger,Trigger3M))</f>
        <v>5.2255482800925412E-3</v>
      </c>
    </row>
    <row r="591" spans="51:56" ht="11.25" customHeight="1" x14ac:dyDescent="0.25">
      <c r="AY591" s="159" t="s">
        <v>90</v>
      </c>
      <c r="AZ591" s="158">
        <f>_xll.qlInterestRateIndexFixingDate(Currency&amp;"ibor"&amp;Tenor,BA591,Trigger)</f>
        <v>43416</v>
      </c>
      <c r="BA591" s="158">
        <f>_xll.qlCalendarAdvance(Calendar,BA590,AY591,"f",,Trigger)</f>
        <v>43418</v>
      </c>
      <c r="BB591" s="158">
        <f>_xll.qlInterestRateIndexMaturity(Currency&amp;"ibor"&amp;Tenor,BA591,Trigger)</f>
        <v>43510</v>
      </c>
      <c r="BC591" s="320">
        <f>_xll.qlIndexFixing($AC$5,AZ591,TRUE,_xll.ohTrigger(Trigger,Trigger3M))</f>
        <v>4.5503706468135079E-3</v>
      </c>
      <c r="BD591" s="320">
        <f>_xll.qlIndexFixing($BE$1,AZ591,TRUE,_xll.ohTrigger(Trigger,Trigger3M))</f>
        <v>5.2770427132709449E-3</v>
      </c>
    </row>
    <row r="592" spans="51:56" ht="11.25" customHeight="1" x14ac:dyDescent="0.25">
      <c r="AY592" s="159" t="s">
        <v>90</v>
      </c>
      <c r="AZ592" s="158">
        <f>_xll.qlInterestRateIndexFixingDate(Currency&amp;"ibor"&amp;Tenor,BA592,Trigger)</f>
        <v>43423</v>
      </c>
      <c r="BA592" s="158">
        <f>_xll.qlCalendarAdvance(Calendar,BA591,AY592,"f",,Trigger)</f>
        <v>43425</v>
      </c>
      <c r="BB592" s="158">
        <f>_xll.qlInterestRateIndexMaturity(Currency&amp;"ibor"&amp;Tenor,BA592,Trigger)</f>
        <v>43517</v>
      </c>
      <c r="BC592" s="320">
        <f>_xll.qlIndexFixing($AC$5,AZ592,TRUE,_xll.ohTrigger(Trigger,Trigger3M))</f>
        <v>4.5840509688726385E-3</v>
      </c>
      <c r="BD592" s="320">
        <f>_xll.qlIndexFixing($BE$1,AZ592,TRUE,_xll.ohTrigger(Trigger,Trigger3M))</f>
        <v>5.3286760479309692E-3</v>
      </c>
    </row>
    <row r="593" spans="51:56" ht="11.25" customHeight="1" x14ac:dyDescent="0.25">
      <c r="AY593" s="159" t="s">
        <v>90</v>
      </c>
      <c r="AZ593" s="158">
        <f>_xll.qlInterestRateIndexFixingDate(Currency&amp;"ibor"&amp;Tenor,BA593,Trigger)</f>
        <v>43430</v>
      </c>
      <c r="BA593" s="158">
        <f>_xll.qlCalendarAdvance(Calendar,BA592,AY593,"f",,Trigger)</f>
        <v>43432</v>
      </c>
      <c r="BB593" s="158">
        <f>_xll.qlInterestRateIndexMaturity(Currency&amp;"ibor"&amp;Tenor,BA593,Trigger)</f>
        <v>43524</v>
      </c>
      <c r="BC593" s="320">
        <f>_xll.qlIndexFixing($AC$5,AZ593,TRUE,_xll.ohTrigger(Trigger,Trigger3M))</f>
        <v>4.6177315804879736E-3</v>
      </c>
      <c r="BD593" s="320">
        <f>_xll.qlIndexFixing($BE$1,AZ593,TRUE,_xll.ohTrigger(Trigger,Trigger3M))</f>
        <v>5.3804469785543128E-3</v>
      </c>
    </row>
    <row r="594" spans="51:56" ht="11.25" customHeight="1" x14ac:dyDescent="0.25">
      <c r="AY594" s="159" t="s">
        <v>90</v>
      </c>
      <c r="AZ594" s="158">
        <f>_xll.qlInterestRateIndexFixingDate(Currency&amp;"ibor"&amp;Tenor,BA594,Trigger)</f>
        <v>43437</v>
      </c>
      <c r="BA594" s="158">
        <f>_xll.qlCalendarAdvance(Calendar,BA593,AY594,"f",,Trigger)</f>
        <v>43439</v>
      </c>
      <c r="BB594" s="158">
        <f>_xll.qlInterestRateIndexMaturity(Currency&amp;"ibor"&amp;Tenor,BA594,Trigger)</f>
        <v>43529</v>
      </c>
      <c r="BC594" s="320">
        <f>_xll.qlIndexFixing($AC$5,AZ594,TRUE,_xll.ohTrigger(Trigger,Trigger3M))</f>
        <v>4.6465409561431414E-3</v>
      </c>
      <c r="BD594" s="320">
        <f>_xll.qlIndexFixing($BE$1,AZ594,TRUE,_xll.ohTrigger(Trigger,Trigger3M))</f>
        <v>5.4248072521287938E-3</v>
      </c>
    </row>
    <row r="595" spans="51:56" ht="11.25" customHeight="1" x14ac:dyDescent="0.25">
      <c r="AY595" s="159" t="s">
        <v>90</v>
      </c>
      <c r="AZ595" s="158">
        <f>_xll.qlInterestRateIndexFixingDate(Currency&amp;"ibor"&amp;Tenor,BA595,Trigger)</f>
        <v>43444</v>
      </c>
      <c r="BA595" s="158">
        <f>_xll.qlCalendarAdvance(Calendar,BA594,AY595,"f",,Trigger)</f>
        <v>43446</v>
      </c>
      <c r="BB595" s="158">
        <f>_xll.qlInterestRateIndexMaturity(Currency&amp;"ibor"&amp;Tenor,BA595,Trigger)</f>
        <v>43536</v>
      </c>
      <c r="BC595" s="320">
        <f>_xll.qlIndexFixing($AC$5,AZ595,TRUE,_xll.ohTrigger(Trigger,Trigger3M))</f>
        <v>4.6802212334320359E-3</v>
      </c>
      <c r="BD595" s="320">
        <f>_xll.qlIndexFixing($BE$1,AZ595,TRUE,_xll.ohTrigger(Trigger,Trigger3M))</f>
        <v>5.4768290852402757E-3</v>
      </c>
    </row>
    <row r="596" spans="51:56" ht="11.25" customHeight="1" x14ac:dyDescent="0.25">
      <c r="AY596" s="159" t="s">
        <v>90</v>
      </c>
      <c r="AZ596" s="158">
        <f>_xll.qlInterestRateIndexFixingDate(Currency&amp;"ibor"&amp;Tenor,BA596,Trigger)</f>
        <v>43451</v>
      </c>
      <c r="BA596" s="158">
        <f>_xll.qlCalendarAdvance(Calendar,BA595,AY596,"f",,Trigger)</f>
        <v>43453</v>
      </c>
      <c r="BB596" s="158">
        <f>_xll.qlInterestRateIndexMaturity(Currency&amp;"ibor"&amp;Tenor,BA596,Trigger)</f>
        <v>43543</v>
      </c>
      <c r="BC596" s="320">
        <f>_xll.qlIndexFixing($AC$5,AZ596,TRUE,_xll.ohTrigger(Trigger,Trigger3M))</f>
        <v>4.7139017939832328E-3</v>
      </c>
      <c r="BD596" s="320">
        <f>_xll.qlIndexFixing($BE$1,AZ596,TRUE,_xll.ohTrigger(Trigger,Trigger3M))</f>
        <v>5.5289847648349877E-3</v>
      </c>
    </row>
    <row r="597" spans="51:56" ht="11.25" customHeight="1" x14ac:dyDescent="0.25">
      <c r="AY597" s="159" t="s">
        <v>90</v>
      </c>
      <c r="AZ597" s="158">
        <f>_xll.qlInterestRateIndexFixingDate(Currency&amp;"ibor"&amp;Tenor,BA597,Trigger)</f>
        <v>43455</v>
      </c>
      <c r="BA597" s="158">
        <f>_xll.qlCalendarAdvance(Calendar,BA596,AY597,"f",,Trigger)</f>
        <v>43461</v>
      </c>
      <c r="BB597" s="158">
        <f>_xll.qlInterestRateIndexMaturity(Currency&amp;"ibor"&amp;Tenor,BA597,Trigger)</f>
        <v>43551</v>
      </c>
      <c r="BC597" s="320">
        <f>_xll.qlIndexFixing($AC$5,AZ597,TRUE,_xll.ohTrigger(Trigger,Trigger3M))</f>
        <v>4.7523942100369254E-3</v>
      </c>
      <c r="BD597" s="320">
        <f>_xll.qlIndexFixing($BE$1,AZ597,TRUE,_xll.ohTrigger(Trigger,Trigger3M))</f>
        <v>5.5887534743579437E-3</v>
      </c>
    </row>
    <row r="598" spans="51:56" ht="11.25" customHeight="1" x14ac:dyDescent="0.25">
      <c r="AY598" s="159" t="s">
        <v>90</v>
      </c>
      <c r="AZ598" s="158">
        <f>_xll.qlInterestRateIndexFixingDate(Currency&amp;"ibor"&amp;Tenor,BA598,Trigger)</f>
        <v>43465</v>
      </c>
      <c r="BA598" s="158">
        <f>_xll.qlCalendarAdvance(Calendar,BA597,AY598,"f",,Trigger)</f>
        <v>43468</v>
      </c>
      <c r="BB598" s="158">
        <f>_xll.qlInterestRateIndexMaturity(Currency&amp;"ibor"&amp;Tenor,BA598,Trigger)</f>
        <v>43558</v>
      </c>
      <c r="BC598" s="320">
        <f>_xll.qlIndexFixing($AC$5,AZ598,TRUE,_xll.ohTrigger(Trigger,Trigger3M))</f>
        <v>4.7860753775834652E-3</v>
      </c>
      <c r="BD598" s="320">
        <f>_xll.qlIndexFixing($BE$1,AZ598,TRUE,_xll.ohTrigger(Trigger,Trigger3M))</f>
        <v>5.6411915706577886E-3</v>
      </c>
    </row>
    <row r="599" spans="51:56" ht="11.25" customHeight="1" x14ac:dyDescent="0.25">
      <c r="AY599" s="159" t="s">
        <v>90</v>
      </c>
      <c r="AZ599" s="158">
        <f>_xll.qlInterestRateIndexFixingDate(Currency&amp;"ibor"&amp;Tenor,BA599,Trigger)</f>
        <v>43473</v>
      </c>
      <c r="BA599" s="158">
        <f>_xll.qlCalendarAdvance(Calendar,BA598,AY599,"f",,Trigger)</f>
        <v>43475</v>
      </c>
      <c r="BB599" s="158">
        <f>_xll.qlInterestRateIndexMaturity(Currency&amp;"ibor"&amp;Tenor,BA599,Trigger)</f>
        <v>43565</v>
      </c>
      <c r="BC599" s="320">
        <f>_xll.qlIndexFixing($AC$5,AZ599,TRUE,_xll.ohTrigger(Trigger,Trigger3M))</f>
        <v>4.8197568283985248E-3</v>
      </c>
      <c r="BD599" s="320">
        <f>_xll.qlIndexFixing($BE$1,AZ599,TRUE,_xll.ohTrigger(Trigger,Trigger3M))</f>
        <v>5.6937594092785204E-3</v>
      </c>
    </row>
    <row r="600" spans="51:56" ht="11.25" customHeight="1" x14ac:dyDescent="0.25">
      <c r="AY600" s="159" t="s">
        <v>90</v>
      </c>
      <c r="AZ600" s="158">
        <f>_xll.qlInterestRateIndexFixingDate(Currency&amp;"ibor"&amp;Tenor,BA600,Trigger)</f>
        <v>43480</v>
      </c>
      <c r="BA600" s="158">
        <f>_xll.qlCalendarAdvance(Calendar,BA599,AY600,"f",,Trigger)</f>
        <v>43482</v>
      </c>
      <c r="BB600" s="158">
        <f>_xll.qlInterestRateIndexMaturity(Currency&amp;"ibor"&amp;Tenor,BA600,Trigger)</f>
        <v>43572</v>
      </c>
      <c r="BC600" s="320">
        <f>_xll.qlIndexFixing($AC$5,AZ600,TRUE,_xll.ohTrigger(Trigger,Trigger3M))</f>
        <v>4.8534385624847687E-3</v>
      </c>
      <c r="BD600" s="320">
        <f>_xll.qlIndexFixing($BE$1,AZ600,TRUE,_xll.ohTrigger(Trigger,Trigger3M))</f>
        <v>5.7464556842354853E-3</v>
      </c>
    </row>
    <row r="601" spans="51:56" ht="11.25" customHeight="1" x14ac:dyDescent="0.25">
      <c r="AY601" s="159" t="s">
        <v>90</v>
      </c>
      <c r="AZ601" s="158">
        <f>_xll.qlInterestRateIndexFixingDate(Currency&amp;"ibor"&amp;Tenor,BA601,Trigger)</f>
        <v>43487</v>
      </c>
      <c r="BA601" s="158">
        <f>_xll.qlCalendarAdvance(Calendar,BA600,AY601,"f",,Trigger)</f>
        <v>43489</v>
      </c>
      <c r="BB601" s="158">
        <f>_xll.qlInterestRateIndexMaturity(Currency&amp;"ibor"&amp;Tenor,BA601,Trigger)</f>
        <v>43579</v>
      </c>
      <c r="BC601" s="320">
        <f>_xll.qlIndexFixing($AC$5,AZ601,TRUE,_xll.ohTrigger(Trigger,Trigger3M))</f>
        <v>4.8871205798457495E-3</v>
      </c>
      <c r="BD601" s="320">
        <f>_xll.qlIndexFixing($BE$1,AZ601,TRUE,_xll.ohTrigger(Trigger,Trigger3M))</f>
        <v>5.7992790894854096E-3</v>
      </c>
    </row>
    <row r="602" spans="51:56" ht="11.25" customHeight="1" x14ac:dyDescent="0.25">
      <c r="AY602" s="159" t="s">
        <v>90</v>
      </c>
      <c r="AZ602" s="158">
        <f>_xll.qlInterestRateIndexFixingDate(Currency&amp;"ibor"&amp;Tenor,BA602,Trigger)</f>
        <v>43494</v>
      </c>
      <c r="BA602" s="158">
        <f>_xll.qlCalendarAdvance(Calendar,BA601,AY602,"f",,Trigger)</f>
        <v>43496</v>
      </c>
      <c r="BB602" s="158">
        <f>_xll.qlInterestRateIndexMaturity(Currency&amp;"ibor"&amp;Tenor,BA602,Trigger)</f>
        <v>43585</v>
      </c>
      <c r="BC602" s="320">
        <f>_xll.qlIndexFixing($AC$5,AZ602,TRUE,_xll.ohTrigger(Trigger,Trigger3M))</f>
        <v>4.918363408289027E-3</v>
      </c>
      <c r="BD602" s="320">
        <f>_xll.qlIndexFixing($BE$1,AZ602,TRUE,_xll.ohTrigger(Trigger,Trigger3M))</f>
        <v>5.848375743523644E-3</v>
      </c>
    </row>
    <row r="603" spans="51:56" ht="11.25" customHeight="1" x14ac:dyDescent="0.25">
      <c r="AY603" s="159" t="s">
        <v>90</v>
      </c>
      <c r="AZ603" s="158">
        <f>_xll.qlInterestRateIndexFixingDate(Currency&amp;"ibor"&amp;Tenor,BA603,Trigger)</f>
        <v>43501</v>
      </c>
      <c r="BA603" s="158">
        <f>_xll.qlCalendarAdvance(Calendar,BA602,AY603,"f",,Trigger)</f>
        <v>43503</v>
      </c>
      <c r="BB603" s="158">
        <f>_xll.qlInterestRateIndexMaturity(Currency&amp;"ibor"&amp;Tenor,BA603,Trigger)</f>
        <v>43592</v>
      </c>
      <c r="BC603" s="320">
        <f>_xll.qlIndexFixing($AC$5,AZ603,TRUE,_xll.ohTrigger(Trigger,Trigger3M))</f>
        <v>4.9520455105028722E-3</v>
      </c>
      <c r="BD603" s="320">
        <f>_xll.qlIndexFixing($BE$1,AZ603,TRUE,_xll.ohTrigger(Trigger,Trigger3M))</f>
        <v>5.9014399741547782E-3</v>
      </c>
    </row>
    <row r="604" spans="51:56" ht="11.25" customHeight="1" x14ac:dyDescent="0.25">
      <c r="AY604" s="159" t="s">
        <v>90</v>
      </c>
      <c r="AZ604" s="158">
        <f>_xll.qlInterestRateIndexFixingDate(Currency&amp;"ibor"&amp;Tenor,BA604,Trigger)</f>
        <v>43508</v>
      </c>
      <c r="BA604" s="158">
        <f>_xll.qlCalendarAdvance(Calendar,BA603,AY604,"f",,Trigger)</f>
        <v>43510</v>
      </c>
      <c r="BB604" s="158">
        <f>_xll.qlInterestRateIndexMaturity(Currency&amp;"ibor"&amp;Tenor,BA604,Trigger)</f>
        <v>43599</v>
      </c>
      <c r="BC604" s="320">
        <f>_xll.qlIndexFixing($AC$5,AZ604,TRUE,_xll.ohTrigger(Trigger,Trigger3M))</f>
        <v>4.985727892845895E-3</v>
      </c>
      <c r="BD604" s="320">
        <f>_xll.qlIndexFixing($BE$1,AZ604,TRUE,_xll.ohTrigger(Trigger,Trigger3M))</f>
        <v>5.954627500069109E-3</v>
      </c>
    </row>
    <row r="605" spans="51:56" ht="11.25" customHeight="1" x14ac:dyDescent="0.25">
      <c r="AY605" s="159" t="s">
        <v>90</v>
      </c>
      <c r="AZ605" s="158">
        <f>_xll.qlInterestRateIndexFixingDate(Currency&amp;"ibor"&amp;Tenor,BA605,Trigger)</f>
        <v>43515</v>
      </c>
      <c r="BA605" s="158">
        <f>_xll.qlCalendarAdvance(Calendar,BA604,AY605,"f",,Trigger)</f>
        <v>43517</v>
      </c>
      <c r="BB605" s="158">
        <f>_xll.qlInterestRateIndexMaturity(Currency&amp;"ibor"&amp;Tenor,BA605,Trigger)</f>
        <v>43606</v>
      </c>
      <c r="BC605" s="320">
        <f>_xll.qlIndexFixing($AC$5,AZ605,TRUE,_xll.ohTrigger(Trigger,Trigger3M))</f>
        <v>5.0750058722246324E-3</v>
      </c>
      <c r="BD605" s="320">
        <f>_xll.qlIndexFixing($BE$1,AZ605,TRUE,_xll.ohTrigger(Trigger,Trigger3M))</f>
        <v>6.0079355052702118E-3</v>
      </c>
    </row>
    <row r="606" spans="51:56" ht="11.25" customHeight="1" x14ac:dyDescent="0.25">
      <c r="AY606" s="159" t="s">
        <v>90</v>
      </c>
      <c r="AZ606" s="158">
        <f>_xll.qlInterestRateIndexFixingDate(Currency&amp;"ibor"&amp;Tenor,BA606,Trigger)</f>
        <v>43522</v>
      </c>
      <c r="BA606" s="158">
        <f>_xll.qlCalendarAdvance(Calendar,BA605,AY606,"f",,Trigger)</f>
        <v>43524</v>
      </c>
      <c r="BB606" s="158">
        <f>_xll.qlInterestRateIndexMaturity(Currency&amp;"ibor"&amp;Tenor,BA606,Trigger)</f>
        <v>43616</v>
      </c>
      <c r="BC606" s="320">
        <f>_xll.qlIndexFixing($AC$5,AZ606,TRUE,_xll.ohTrigger(Trigger,Trigger3M))</f>
        <v>5.1919291314058659E-3</v>
      </c>
      <c r="BD606" s="320">
        <f>_xll.qlIndexFixing($BE$1,AZ606,TRUE,_xll.ohTrigger(Trigger,Trigger3M))</f>
        <v>6.0730193097084844E-3</v>
      </c>
    </row>
    <row r="607" spans="51:56" ht="11.25" customHeight="1" x14ac:dyDescent="0.25">
      <c r="AY607" s="159" t="s">
        <v>90</v>
      </c>
      <c r="AZ607" s="158">
        <f>_xll.qlInterestRateIndexFixingDate(Currency&amp;"ibor"&amp;Tenor,BA607,Trigger)</f>
        <v>43529</v>
      </c>
      <c r="BA607" s="158">
        <f>_xll.qlCalendarAdvance(Calendar,BA606,AY607,"f",,Trigger)</f>
        <v>43531</v>
      </c>
      <c r="BB607" s="158">
        <f>_xll.qlInterestRateIndexMaturity(Currency&amp;"ibor"&amp;Tenor,BA607,Trigger)</f>
        <v>43623</v>
      </c>
      <c r="BC607" s="320">
        <f>_xll.qlIndexFixing($AC$5,AZ607,TRUE,_xll.ohTrigger(Trigger,Trigger3M))</f>
        <v>5.2806465461395927E-3</v>
      </c>
      <c r="BD607" s="320">
        <f>_xll.qlIndexFixing($BE$1,AZ607,TRUE,_xll.ohTrigger(Trigger,Trigger3M))</f>
        <v>6.1265579257394429E-3</v>
      </c>
    </row>
    <row r="608" spans="51:56" ht="11.25" customHeight="1" x14ac:dyDescent="0.25">
      <c r="AY608" s="159" t="s">
        <v>90</v>
      </c>
      <c r="AZ608" s="158">
        <f>_xll.qlInterestRateIndexFixingDate(Currency&amp;"ibor"&amp;Tenor,BA608,Trigger)</f>
        <v>43536</v>
      </c>
      <c r="BA608" s="158">
        <f>_xll.qlCalendarAdvance(Calendar,BA607,AY608,"f",,Trigger)</f>
        <v>43538</v>
      </c>
      <c r="BB608" s="158">
        <f>_xll.qlInterestRateIndexMaturity(Currency&amp;"ibor"&amp;Tenor,BA608,Trigger)</f>
        <v>43630</v>
      </c>
      <c r="BC608" s="320">
        <f>_xll.qlIndexFixing($AC$5,AZ608,TRUE,_xll.ohTrigger(Trigger,Trigger3M))</f>
        <v>5.3698782468818819E-3</v>
      </c>
      <c r="BD608" s="320">
        <f>_xll.qlIndexFixing($BE$1,AZ608,TRUE,_xll.ohTrigger(Trigger,Trigger3M))</f>
        <v>6.1801834605599588E-3</v>
      </c>
    </row>
    <row r="609" spans="51:56" ht="11.25" customHeight="1" x14ac:dyDescent="0.25">
      <c r="AY609" s="159" t="s">
        <v>90</v>
      </c>
      <c r="AZ609" s="158">
        <f>_xll.qlInterestRateIndexFixingDate(Currency&amp;"ibor"&amp;Tenor,BA609,Trigger)</f>
        <v>43543</v>
      </c>
      <c r="BA609" s="158">
        <f>_xll.qlCalendarAdvance(Calendar,BA608,AY609,"f",,Trigger)</f>
        <v>43545</v>
      </c>
      <c r="BB609" s="158">
        <f>_xll.qlInterestRateIndexMaturity(Currency&amp;"ibor"&amp;Tenor,BA609,Trigger)</f>
        <v>43637</v>
      </c>
      <c r="BC609" s="320">
        <f>_xll.qlIndexFixing($AC$5,AZ609,TRUE,_xll.ohTrigger(Trigger,Trigger3M))</f>
        <v>5.4596242686725301E-3</v>
      </c>
      <c r="BD609" s="320">
        <f>_xll.qlIndexFixing($BE$1,AZ609,TRUE,_xll.ohTrigger(Trigger,Trigger3M))</f>
        <v>6.2338852277869488E-3</v>
      </c>
    </row>
    <row r="610" spans="51:56" ht="11.25" customHeight="1" x14ac:dyDescent="0.25">
      <c r="AY610" s="159" t="s">
        <v>90</v>
      </c>
      <c r="AZ610" s="158">
        <f>_xll.qlInterestRateIndexFixingDate(Currency&amp;"ibor"&amp;Tenor,BA610,Trigger)</f>
        <v>43550</v>
      </c>
      <c r="BA610" s="158">
        <f>_xll.qlCalendarAdvance(Calendar,BA609,AY610,"f",,Trigger)</f>
        <v>43552</v>
      </c>
      <c r="BB610" s="158">
        <f>_xll.qlInterestRateIndexMaturity(Currency&amp;"ibor"&amp;Tenor,BA610,Trigger)</f>
        <v>43644</v>
      </c>
      <c r="BC610" s="320">
        <f>_xll.qlIndexFixing($AC$5,AZ610,TRUE,_xll.ohTrigger(Trigger,Trigger3M))</f>
        <v>5.5498846467607324E-3</v>
      </c>
      <c r="BD610" s="320">
        <f>_xll.qlIndexFixing($BE$1,AZ610,TRUE,_xll.ohTrigger(Trigger,Trigger3M))</f>
        <v>6.2876523733019392E-3</v>
      </c>
    </row>
    <row r="611" spans="51:56" ht="11.25" customHeight="1" x14ac:dyDescent="0.25">
      <c r="AY611" s="159" t="s">
        <v>90</v>
      </c>
      <c r="AZ611" s="158">
        <f>_xll.qlInterestRateIndexFixingDate(Currency&amp;"ibor"&amp;Tenor,BA611,Trigger)</f>
        <v>43557</v>
      </c>
      <c r="BA611" s="158">
        <f>_xll.qlCalendarAdvance(Calendar,BA610,AY611,"f",,Trigger)</f>
        <v>43559</v>
      </c>
      <c r="BB611" s="158">
        <f>_xll.qlInterestRateIndexMaturity(Currency&amp;"ibor"&amp;Tenor,BA611,Trigger)</f>
        <v>43650</v>
      </c>
      <c r="BC611" s="320">
        <f>_xll.qlIndexFixing($AC$5,AZ611,TRUE,_xll.ohTrigger(Trigger,Trigger3M))</f>
        <v>5.6344581204209902E-3</v>
      </c>
      <c r="BD611" s="320">
        <f>_xll.qlIndexFixing($BE$1,AZ611,TRUE,_xll.ohTrigger(Trigger,Trigger3M))</f>
        <v>6.3375658282366657E-3</v>
      </c>
    </row>
    <row r="612" spans="51:56" ht="11.25" customHeight="1" x14ac:dyDescent="0.25">
      <c r="AY612" s="159" t="s">
        <v>90</v>
      </c>
      <c r="AZ612" s="158">
        <f>_xll.qlInterestRateIndexFixingDate(Currency&amp;"ibor"&amp;Tenor,BA612,Trigger)</f>
        <v>43564</v>
      </c>
      <c r="BA612" s="158">
        <f>_xll.qlCalendarAdvance(Calendar,BA611,AY612,"f",,Trigger)</f>
        <v>43566</v>
      </c>
      <c r="BB612" s="158">
        <f>_xll.qlInterestRateIndexMaturity(Currency&amp;"ibor"&amp;Tenor,BA612,Trigger)</f>
        <v>43657</v>
      </c>
      <c r="BC612" s="320">
        <f>_xll.qlIndexFixing($AC$5,AZ612,TRUE,_xll.ohTrigger(Trigger,Trigger3M))</f>
        <v>5.726304697868707E-3</v>
      </c>
      <c r="BD612" s="320">
        <f>_xll.qlIndexFixing($BE$1,AZ612,TRUE,_xll.ohTrigger(Trigger,Trigger3M))</f>
        <v>6.3914292252197618E-3</v>
      </c>
    </row>
    <row r="613" spans="51:56" ht="11.25" customHeight="1" x14ac:dyDescent="0.25">
      <c r="AY613" s="159" t="s">
        <v>90</v>
      </c>
      <c r="AZ613" s="158">
        <f>_xll.qlInterestRateIndexFixingDate(Currency&amp;"ibor"&amp;Tenor,BA613,Trigger)</f>
        <v>43571</v>
      </c>
      <c r="BA613" s="158">
        <f>_xll.qlCalendarAdvance(Calendar,BA612,AY613,"f",,Trigger)</f>
        <v>43573</v>
      </c>
      <c r="BB613" s="158">
        <f>_xll.qlInterestRateIndexMaturity(Currency&amp;"ibor"&amp;Tenor,BA613,Trigger)</f>
        <v>43664</v>
      </c>
      <c r="BC613" s="320">
        <f>_xll.qlIndexFixing($AC$5,AZ613,TRUE,_xll.ohTrigger(Trigger,Trigger3M))</f>
        <v>5.8186713622956207E-3</v>
      </c>
      <c r="BD613" s="320">
        <f>_xll.qlIndexFixing($BE$1,AZ613,TRUE,_xll.ohTrigger(Trigger,Trigger3M))</f>
        <v>6.4453251047935402E-3</v>
      </c>
    </row>
    <row r="614" spans="51:56" ht="11.25" customHeight="1" x14ac:dyDescent="0.25">
      <c r="AY614" s="159" t="s">
        <v>90</v>
      </c>
      <c r="AZ614" s="158">
        <f>_xll.qlInterestRateIndexFixingDate(Currency&amp;"ibor"&amp;Tenor,BA614,Trigger)</f>
        <v>43578</v>
      </c>
      <c r="BA614" s="158">
        <f>_xll.qlCalendarAdvance(Calendar,BA613,AY614,"f",,Trigger)</f>
        <v>43580</v>
      </c>
      <c r="BB614" s="158">
        <f>_xll.qlInterestRateIndexMaturity(Currency&amp;"ibor"&amp;Tenor,BA614,Trigger)</f>
        <v>43671</v>
      </c>
      <c r="BC614" s="320">
        <f>_xll.qlIndexFixing($AC$5,AZ614,TRUE,_xll.ohTrigger(Trigger,Trigger3M))</f>
        <v>5.9115581499777697E-3</v>
      </c>
      <c r="BD614" s="320">
        <f>_xll.qlIndexFixing($BE$1,AZ614,TRUE,_xll.ohTrigger(Trigger,Trigger3M))</f>
        <v>6.4992418538738815E-3</v>
      </c>
    </row>
    <row r="615" spans="51:56" ht="11.25" customHeight="1" x14ac:dyDescent="0.25">
      <c r="AY615" s="159" t="s">
        <v>90</v>
      </c>
      <c r="AZ615" s="158">
        <f>_xll.qlInterestRateIndexFixingDate(Currency&amp;"ibor"&amp;Tenor,BA615,Trigger)</f>
        <v>43584</v>
      </c>
      <c r="BA615" s="158">
        <f>_xll.qlCalendarAdvance(Calendar,BA614,AY615,"f",,Trigger)</f>
        <v>43587</v>
      </c>
      <c r="BB615" s="158">
        <f>_xll.qlInterestRateIndexMaturity(Currency&amp;"ibor"&amp;Tenor,BA615,Trigger)</f>
        <v>43679</v>
      </c>
      <c r="BC615" s="320">
        <f>_xll.qlIndexFixing($AC$5,AZ615,TRUE,_xll.ohTrigger(Trigger,Trigger3M))</f>
        <v>6.0089031294365053E-3</v>
      </c>
      <c r="BD615" s="320">
        <f>_xll.qlIndexFixing($BE$1,AZ615,TRUE,_xll.ohTrigger(Trigger,Trigger3M))</f>
        <v>6.5570771375380787E-3</v>
      </c>
    </row>
    <row r="616" spans="51:56" ht="11.25" customHeight="1" x14ac:dyDescent="0.25">
      <c r="AY616" s="159" t="s">
        <v>90</v>
      </c>
      <c r="AZ616" s="158">
        <f>_xll.qlInterestRateIndexFixingDate(Currency&amp;"ibor"&amp;Tenor,BA616,Trigger)</f>
        <v>43592</v>
      </c>
      <c r="BA616" s="158">
        <f>_xll.qlCalendarAdvance(Calendar,BA615,AY616,"f",,Trigger)</f>
        <v>43594</v>
      </c>
      <c r="BB616" s="158">
        <f>_xll.qlInterestRateIndexMaturity(Currency&amp;"ibor"&amp;Tenor,BA616,Trigger)</f>
        <v>43686</v>
      </c>
      <c r="BC616" s="320">
        <f>_xll.qlIndexFixing($AC$5,AZ616,TRUE,_xll.ohTrigger(Trigger,Trigger3M))</f>
        <v>6.1022503968149776E-3</v>
      </c>
      <c r="BD616" s="320">
        <f>_xll.qlIndexFixing($BE$1,AZ616,TRUE,_xll.ohTrigger(Trigger,Trigger3M))</f>
        <v>6.6109992211840904E-3</v>
      </c>
    </row>
    <row r="617" spans="51:56" ht="11.25" customHeight="1" x14ac:dyDescent="0.25">
      <c r="AY617" s="159" t="s">
        <v>90</v>
      </c>
      <c r="AZ617" s="158">
        <f>_xll.qlInterestRateIndexFixingDate(Currency&amp;"ibor"&amp;Tenor,BA617,Trigger)</f>
        <v>43599</v>
      </c>
      <c r="BA617" s="158">
        <f>_xll.qlCalendarAdvance(Calendar,BA616,AY617,"f",,Trigger)</f>
        <v>43601</v>
      </c>
      <c r="BB617" s="158">
        <f>_xll.qlInterestRateIndexMaturity(Currency&amp;"ibor"&amp;Tenor,BA617,Trigger)</f>
        <v>43693</v>
      </c>
      <c r="BC617" s="320">
        <f>_xll.qlIndexFixing($AC$5,AZ617,TRUE,_xll.ohTrigger(Trigger,Trigger3M))</f>
        <v>6.1807930279747635E-3</v>
      </c>
      <c r="BD617" s="320">
        <f>_xll.qlIndexFixing($BE$1,AZ617,TRUE,_xll.ohTrigger(Trigger,Trigger3M))</f>
        <v>6.6649060404351361E-3</v>
      </c>
    </row>
    <row r="618" spans="51:56" ht="11.25" customHeight="1" x14ac:dyDescent="0.25">
      <c r="AY618" s="159" t="s">
        <v>90</v>
      </c>
      <c r="AZ618" s="158">
        <f>_xll.qlInterestRateIndexFixingDate(Currency&amp;"ibor"&amp;Tenor,BA618,Trigger)</f>
        <v>43606</v>
      </c>
      <c r="BA618" s="158">
        <f>_xll.qlCalendarAdvance(Calendar,BA617,AY618,"f",,Trigger)</f>
        <v>43608</v>
      </c>
      <c r="BB618" s="158">
        <f>_xll.qlInterestRateIndexMaturity(Currency&amp;"ibor"&amp;Tenor,BA618,Trigger)</f>
        <v>43700</v>
      </c>
      <c r="BC618" s="320">
        <f>_xll.qlIndexFixing($AC$5,AZ618,TRUE,_xll.ohTrigger(Trigger,Trigger3M))</f>
        <v>6.2212216112819572E-3</v>
      </c>
      <c r="BD618" s="320">
        <f>_xll.qlIndexFixing($BE$1,AZ618,TRUE,_xll.ohTrigger(Trigger,Trigger3M))</f>
        <v>6.718788405906311E-3</v>
      </c>
    </row>
    <row r="619" spans="51:56" ht="11.25" customHeight="1" x14ac:dyDescent="0.25">
      <c r="AY619" s="159" t="s">
        <v>90</v>
      </c>
      <c r="AZ619" s="158">
        <f>_xll.qlInterestRateIndexFixingDate(Currency&amp;"ibor"&amp;Tenor,BA619,Trigger)</f>
        <v>43613</v>
      </c>
      <c r="BA619" s="158">
        <f>_xll.qlCalendarAdvance(Calendar,BA618,AY619,"f",,Trigger)</f>
        <v>43615</v>
      </c>
      <c r="BB619" s="158">
        <f>_xll.qlInterestRateIndexMaturity(Currency&amp;"ibor"&amp;Tenor,BA619,Trigger)</f>
        <v>43707</v>
      </c>
      <c r="BC619" s="320">
        <f>_xll.qlIndexFixing($AC$5,AZ619,TRUE,_xll.ohTrigger(Trigger,Trigger3M))</f>
        <v>6.2616506116277273E-3</v>
      </c>
      <c r="BD619" s="320">
        <f>_xll.qlIndexFixing($BE$1,AZ619,TRUE,_xll.ohTrigger(Trigger,Trigger3M))</f>
        <v>6.7726422798822369E-3</v>
      </c>
    </row>
    <row r="620" spans="51:56" ht="11.25" customHeight="1" x14ac:dyDescent="0.25">
      <c r="AY620" s="159" t="s">
        <v>90</v>
      </c>
      <c r="AZ620" s="158">
        <f>_xll.qlInterestRateIndexFixingDate(Currency&amp;"ibor"&amp;Tenor,BA620,Trigger)</f>
        <v>43620</v>
      </c>
      <c r="BA620" s="158">
        <f>_xll.qlCalendarAdvance(Calendar,BA619,AY620,"f",,Trigger)</f>
        <v>43622</v>
      </c>
      <c r="BB620" s="158">
        <f>_xll.qlInterestRateIndexMaturity(Currency&amp;"ibor"&amp;Tenor,BA620,Trigger)</f>
        <v>43714</v>
      </c>
      <c r="BC620" s="320">
        <f>_xll.qlIndexFixing($AC$5,AZ620,TRUE,_xll.ohTrigger(Trigger,Trigger3M))</f>
        <v>6.3020800290172884E-3</v>
      </c>
      <c r="BD620" s="320">
        <f>_xll.qlIndexFixing($BE$1,AZ620,TRUE,_xll.ohTrigger(Trigger,Trigger3M))</f>
        <v>6.826464152447944E-3</v>
      </c>
    </row>
    <row r="621" spans="51:56" ht="11.25" customHeight="1" x14ac:dyDescent="0.25">
      <c r="AY621" s="159" t="s">
        <v>90</v>
      </c>
      <c r="AZ621" s="158">
        <f>_xll.qlInterestRateIndexFixingDate(Currency&amp;"ibor"&amp;Tenor,BA621,Trigger)</f>
        <v>43627</v>
      </c>
      <c r="BA621" s="158">
        <f>_xll.qlCalendarAdvance(Calendar,BA620,AY621,"f",,Trigger)</f>
        <v>43629</v>
      </c>
      <c r="BB621" s="158">
        <f>_xll.qlInterestRateIndexMaturity(Currency&amp;"ibor"&amp;Tenor,BA621,Trigger)</f>
        <v>43721</v>
      </c>
      <c r="BC621" s="320">
        <f>_xll.qlIndexFixing($AC$5,AZ621,TRUE,_xll.ohTrigger(Trigger,Trigger3M))</f>
        <v>6.3425098634549851E-3</v>
      </c>
      <c r="BD621" s="320">
        <f>_xll.qlIndexFixing($BE$1,AZ621,TRUE,_xll.ohTrigger(Trigger,Trigger3M))</f>
        <v>6.8802505134973159E-3</v>
      </c>
    </row>
    <row r="622" spans="51:56" ht="11.25" customHeight="1" x14ac:dyDescent="0.25">
      <c r="AY622" s="159" t="s">
        <v>90</v>
      </c>
      <c r="AZ622" s="158">
        <f>_xll.qlInterestRateIndexFixingDate(Currency&amp;"ibor"&amp;Tenor,BA622,Trigger)</f>
        <v>43634</v>
      </c>
      <c r="BA622" s="158">
        <f>_xll.qlCalendarAdvance(Calendar,BA621,AY622,"f",,Trigger)</f>
        <v>43636</v>
      </c>
      <c r="BB622" s="158">
        <f>_xll.qlInterestRateIndexMaturity(Currency&amp;"ibor"&amp;Tenor,BA622,Trigger)</f>
        <v>43728</v>
      </c>
      <c r="BC622" s="320">
        <f>_xll.qlIndexFixing($AC$5,AZ622,TRUE,_xll.ohTrigger(Trigger,Trigger3M))</f>
        <v>6.3829401149442921E-3</v>
      </c>
      <c r="BD622" s="320">
        <f>_xll.qlIndexFixing($BE$1,AZ622,TRUE,_xll.ohTrigger(Trigger,Trigger3M))</f>
        <v>6.9339978527339502E-3</v>
      </c>
    </row>
    <row r="623" spans="51:56" ht="11.25" customHeight="1" x14ac:dyDescent="0.25">
      <c r="AY623" s="159" t="s">
        <v>90</v>
      </c>
      <c r="AZ623" s="158">
        <f>_xll.qlInterestRateIndexFixingDate(Currency&amp;"ibor"&amp;Tenor,BA623,Trigger)</f>
        <v>43641</v>
      </c>
      <c r="BA623" s="158">
        <f>_xll.qlCalendarAdvance(Calendar,BA622,AY623,"f",,Trigger)</f>
        <v>43643</v>
      </c>
      <c r="BB623" s="158">
        <f>_xll.qlInterestRateIndexMaturity(Currency&amp;"ibor"&amp;Tenor,BA623,Trigger)</f>
        <v>43735</v>
      </c>
      <c r="BC623" s="320">
        <f>_xll.qlIndexFixing($AC$5,AZ623,TRUE,_xll.ohTrigger(Trigger,Trigger3M))</f>
        <v>6.4233707834904239E-3</v>
      </c>
      <c r="BD623" s="320">
        <f>_xll.qlIndexFixing($BE$1,AZ623,TRUE,_xll.ohTrigger(Trigger,Trigger3M))</f>
        <v>6.987702659668556E-3</v>
      </c>
    </row>
    <row r="624" spans="51:56" ht="11.25" customHeight="1" x14ac:dyDescent="0.25">
      <c r="AY624" s="159" t="s">
        <v>90</v>
      </c>
      <c r="AZ624" s="158">
        <f>_xll.qlInterestRateIndexFixingDate(Currency&amp;"ibor"&amp;Tenor,BA624,Trigger)</f>
        <v>43648</v>
      </c>
      <c r="BA624" s="158">
        <f>_xll.qlCalendarAdvance(Calendar,BA623,AY624,"f",,Trigger)</f>
        <v>43650</v>
      </c>
      <c r="BB624" s="158">
        <f>_xll.qlInterestRateIndexMaturity(Currency&amp;"ibor"&amp;Tenor,BA624,Trigger)</f>
        <v>43742</v>
      </c>
      <c r="BC624" s="320">
        <f>_xll.qlIndexFixing($AC$5,AZ624,TRUE,_xll.ohTrigger(Trigger,Trigger3M))</f>
        <v>6.4638018690977225E-3</v>
      </c>
      <c r="BD624" s="320">
        <f>_xll.qlIndexFixing($BE$1,AZ624,TRUE,_xll.ohTrigger(Trigger,Trigger3M))</f>
        <v>7.0413614236232982E-3</v>
      </c>
    </row>
    <row r="625" spans="51:56" ht="11.25" customHeight="1" x14ac:dyDescent="0.25">
      <c r="AY625" s="159" t="s">
        <v>90</v>
      </c>
      <c r="AZ625" s="158">
        <f>_xll.qlInterestRateIndexFixingDate(Currency&amp;"ibor"&amp;Tenor,BA625,Trigger)</f>
        <v>43655</v>
      </c>
      <c r="BA625" s="158">
        <f>_xll.qlCalendarAdvance(Calendar,BA624,AY625,"f",,Trigger)</f>
        <v>43657</v>
      </c>
      <c r="BB625" s="158">
        <f>_xll.qlInterestRateIndexMaturity(Currency&amp;"ibor"&amp;Tenor,BA625,Trigger)</f>
        <v>43749</v>
      </c>
      <c r="BC625" s="320">
        <f>_xll.qlIndexFixing($AC$5,AZ625,TRUE,_xll.ohTrigger(Trigger,Trigger3M))</f>
        <v>6.5042333717696653E-3</v>
      </c>
      <c r="BD625" s="320">
        <f>_xll.qlIndexFixing($BE$1,AZ625,TRUE,_xll.ohTrigger(Trigger,Trigger3M))</f>
        <v>7.0949706337265842E-3</v>
      </c>
    </row>
    <row r="626" spans="51:56" ht="11.25" customHeight="1" x14ac:dyDescent="0.25">
      <c r="AY626" s="159" t="s">
        <v>90</v>
      </c>
      <c r="AZ626" s="158">
        <f>_xll.qlInterestRateIndexFixingDate(Currency&amp;"ibor"&amp;Tenor,BA626,Trigger)</f>
        <v>43662</v>
      </c>
      <c r="BA626" s="158">
        <f>_xll.qlCalendarAdvance(Calendar,BA625,AY626,"f",,Trigger)</f>
        <v>43664</v>
      </c>
      <c r="BB626" s="158">
        <f>_xll.qlInterestRateIndexMaturity(Currency&amp;"ibor"&amp;Tenor,BA626,Trigger)</f>
        <v>43756</v>
      </c>
      <c r="BC626" s="320">
        <f>_xll.qlIndexFixing($AC$5,AZ626,TRUE,_xll.ohTrigger(Trigger,Trigger3M))</f>
        <v>6.5446652915105968E-3</v>
      </c>
      <c r="BD626" s="320">
        <f>_xll.qlIndexFixing($BE$1,AZ626,TRUE,_xll.ohTrigger(Trigger,Trigger3M))</f>
        <v>7.1485267789182742E-3</v>
      </c>
    </row>
    <row r="627" spans="51:56" ht="11.25" customHeight="1" x14ac:dyDescent="0.25">
      <c r="AY627" s="159" t="s">
        <v>90</v>
      </c>
      <c r="AZ627" s="158">
        <f>_xll.qlInterestRateIndexFixingDate(Currency&amp;"ibor"&amp;Tenor,BA627,Trigger)</f>
        <v>43669</v>
      </c>
      <c r="BA627" s="158">
        <f>_xll.qlCalendarAdvance(Calendar,BA626,AY627,"f",,Trigger)</f>
        <v>43671</v>
      </c>
      <c r="BB627" s="158">
        <f>_xll.qlInterestRateIndexMaturity(Currency&amp;"ibor"&amp;Tenor,BA627,Trigger)</f>
        <v>43763</v>
      </c>
      <c r="BC627" s="320">
        <f>_xll.qlIndexFixing($AC$5,AZ627,TRUE,_xll.ohTrigger(Trigger,Trigger3M))</f>
        <v>6.5850976283257289E-3</v>
      </c>
      <c r="BD627" s="320">
        <f>_xll.qlIndexFixing($BE$1,AZ627,TRUE,_xll.ohTrigger(Trigger,Trigger3M))</f>
        <v>7.2020263479488167E-3</v>
      </c>
    </row>
    <row r="628" spans="51:56" ht="11.25" customHeight="1" x14ac:dyDescent="0.25">
      <c r="AY628" s="159" t="s">
        <v>90</v>
      </c>
      <c r="AZ628" s="158">
        <f>_xll.qlInterestRateIndexFixingDate(Currency&amp;"ibor"&amp;Tenor,BA628,Trigger)</f>
        <v>43676</v>
      </c>
      <c r="BA628" s="158">
        <f>_xll.qlCalendarAdvance(Calendar,BA627,AY628,"f",,Trigger)</f>
        <v>43678</v>
      </c>
      <c r="BB628" s="158">
        <f>_xll.qlInterestRateIndexMaturity(Currency&amp;"ibor"&amp;Tenor,BA628,Trigger)</f>
        <v>43770</v>
      </c>
      <c r="BC628" s="320">
        <f>_xll.qlIndexFixing($AC$5,AZ628,TRUE,_xll.ohTrigger(Trigger,Trigger3M))</f>
        <v>6.6255303822185382E-3</v>
      </c>
      <c r="BD628" s="320">
        <f>_xll.qlIndexFixing($BE$1,AZ628,TRUE,_xll.ohTrigger(Trigger,Trigger3M))</f>
        <v>7.2554658293792467E-3</v>
      </c>
    </row>
    <row r="629" spans="51:56" ht="11.25" customHeight="1" x14ac:dyDescent="0.25">
      <c r="AY629" s="159" t="s">
        <v>90</v>
      </c>
      <c r="AZ629" s="158">
        <f>_xll.qlInterestRateIndexFixingDate(Currency&amp;"ibor"&amp;Tenor,BA629,Trigger)</f>
        <v>43683</v>
      </c>
      <c r="BA629" s="158">
        <f>_xll.qlCalendarAdvance(Calendar,BA628,AY629,"f",,Trigger)</f>
        <v>43685</v>
      </c>
      <c r="BB629" s="158">
        <f>_xll.qlInterestRateIndexMaturity(Currency&amp;"ibor"&amp;Tenor,BA629,Trigger)</f>
        <v>43777</v>
      </c>
      <c r="BC629" s="320">
        <f>_xll.qlIndexFixing($AC$5,AZ629,TRUE,_xll.ohTrigger(Trigger,Trigger3M))</f>
        <v>6.6659635531942365E-3</v>
      </c>
      <c r="BD629" s="320">
        <f>_xll.qlIndexFixing($BE$1,AZ629,TRUE,_xll.ohTrigger(Trigger,Trigger3M))</f>
        <v>7.3088417115820528E-3</v>
      </c>
    </row>
    <row r="630" spans="51:56" ht="11.25" customHeight="1" x14ac:dyDescent="0.25">
      <c r="AY630" s="159" t="s">
        <v>90</v>
      </c>
      <c r="AZ630" s="158">
        <f>_xll.qlInterestRateIndexFixingDate(Currency&amp;"ibor"&amp;Tenor,BA630,Trigger)</f>
        <v>43690</v>
      </c>
      <c r="BA630" s="158">
        <f>_xll.qlCalendarAdvance(Calendar,BA629,AY630,"f",,Trigger)</f>
        <v>43692</v>
      </c>
      <c r="BB630" s="158">
        <f>_xll.qlInterestRateIndexMaturity(Currency&amp;"ibor"&amp;Tenor,BA630,Trigger)</f>
        <v>43784</v>
      </c>
      <c r="BC630" s="320">
        <f>_xll.qlIndexFixing($AC$5,AZ630,TRUE,_xll.ohTrigger(Trigger,Trigger3M))</f>
        <v>6.7063971412554321E-3</v>
      </c>
      <c r="BD630" s="320">
        <f>_xll.qlIndexFixing($BE$1,AZ630,TRUE,_xll.ohTrigger(Trigger,Trigger3M))</f>
        <v>7.3621504827403117E-3</v>
      </c>
    </row>
    <row r="631" spans="51:56" ht="11.25" customHeight="1" x14ac:dyDescent="0.25">
      <c r="AY631" s="159" t="s">
        <v>90</v>
      </c>
      <c r="AZ631" s="158">
        <f>_xll.qlInterestRateIndexFixingDate(Currency&amp;"ibor"&amp;Tenor,BA631,Trigger)</f>
        <v>43697</v>
      </c>
      <c r="BA631" s="158">
        <f>_xll.qlCalendarAdvance(Calendar,BA630,AY631,"f",,Trigger)</f>
        <v>43699</v>
      </c>
      <c r="BB631" s="158">
        <f>_xll.qlInterestRateIndexMaturity(Currency&amp;"ibor"&amp;Tenor,BA631,Trigger)</f>
        <v>43791</v>
      </c>
      <c r="BC631" s="320">
        <f>_xll.qlIndexFixing($AC$5,AZ631,TRUE,_xll.ohTrigger(Trigger,Trigger3M))</f>
        <v>6.7468311464082067E-3</v>
      </c>
      <c r="BD631" s="320">
        <f>_xll.qlIndexFixing($BE$1,AZ631,TRUE,_xll.ohTrigger(Trigger,Trigger3M))</f>
        <v>7.4153886308520288E-3</v>
      </c>
    </row>
    <row r="632" spans="51:56" ht="11.25" customHeight="1" x14ac:dyDescent="0.25">
      <c r="AY632" s="159" t="s">
        <v>90</v>
      </c>
      <c r="AZ632" s="158">
        <f>_xll.qlInterestRateIndexFixingDate(Currency&amp;"ibor"&amp;Tenor,BA632,Trigger)</f>
        <v>43704</v>
      </c>
      <c r="BA632" s="158">
        <f>_xll.qlCalendarAdvance(Calendar,BA631,AY632,"f",,Trigger)</f>
        <v>43706</v>
      </c>
      <c r="BB632" s="158">
        <f>_xll.qlInterestRateIndexMaturity(Currency&amp;"ibor"&amp;Tenor,BA632,Trigger)</f>
        <v>43798</v>
      </c>
      <c r="BC632" s="320">
        <f>_xll.qlIndexFixing($AC$5,AZ632,TRUE,_xll.ohTrigger(Trigger,Trigger3M))</f>
        <v>6.7872655686560344E-3</v>
      </c>
      <c r="BD632" s="320">
        <f>_xll.qlIndexFixing($BE$1,AZ632,TRUE,_xll.ohTrigger(Trigger,Trigger3M))</f>
        <v>7.4685526437257982E-3</v>
      </c>
    </row>
    <row r="633" spans="51:56" ht="11.25" customHeight="1" x14ac:dyDescent="0.25">
      <c r="AY633" s="159" t="s">
        <v>90</v>
      </c>
      <c r="AZ633" s="158">
        <f>_xll.qlInterestRateIndexFixingDate(Currency&amp;"ibor"&amp;Tenor,BA633,Trigger)</f>
        <v>43711</v>
      </c>
      <c r="BA633" s="158">
        <f>_xll.qlCalendarAdvance(Calendar,BA632,AY633,"f",,Trigger)</f>
        <v>43713</v>
      </c>
      <c r="BB633" s="158">
        <f>_xll.qlInterestRateIndexMaturity(Currency&amp;"ibor"&amp;Tenor,BA633,Trigger)</f>
        <v>43804</v>
      </c>
      <c r="BC633" s="320">
        <f>_xll.qlIndexFixing($AC$5,AZ633,TRUE,_xll.ohTrigger(Trigger,Trigger3M))</f>
        <v>6.8247475375943162E-3</v>
      </c>
      <c r="BD633" s="320">
        <f>_xll.qlIndexFixing($BE$1,AZ633,TRUE,_xll.ohTrigger(Trigger,Trigger3M))</f>
        <v>7.5177840310587194E-3</v>
      </c>
    </row>
    <row r="634" spans="51:56" ht="11.25" customHeight="1" x14ac:dyDescent="0.25">
      <c r="AY634" s="159" t="s">
        <v>90</v>
      </c>
      <c r="AZ634" s="158">
        <f>_xll.qlInterestRateIndexFixingDate(Currency&amp;"ibor"&amp;Tenor,BA634,Trigger)</f>
        <v>43718</v>
      </c>
      <c r="BA634" s="158">
        <f>_xll.qlCalendarAdvance(Calendar,BA633,AY634,"f",,Trigger)</f>
        <v>43720</v>
      </c>
      <c r="BB634" s="158">
        <f>_xll.qlInterestRateIndexMaturity(Currency&amp;"ibor"&amp;Tenor,BA634,Trigger)</f>
        <v>43811</v>
      </c>
      <c r="BC634" s="320">
        <f>_xll.qlIndexFixing($AC$5,AZ634,TRUE,_xll.ohTrigger(Trigger,Trigger3M))</f>
        <v>6.8651819960957533E-3</v>
      </c>
      <c r="BD634" s="320">
        <f>_xll.qlIndexFixing($BE$1,AZ634,TRUE,_xll.ohTrigger(Trigger,Trigger3M))</f>
        <v>7.5707945862015895E-3</v>
      </c>
    </row>
    <row r="635" spans="51:56" ht="11.25" customHeight="1" x14ac:dyDescent="0.25">
      <c r="AY635" s="159" t="s">
        <v>90</v>
      </c>
      <c r="AZ635" s="158">
        <f>_xll.qlInterestRateIndexFixingDate(Currency&amp;"ibor"&amp;Tenor,BA635,Trigger)</f>
        <v>43725</v>
      </c>
      <c r="BA635" s="158">
        <f>_xll.qlCalendarAdvance(Calendar,BA634,AY635,"f",,Trigger)</f>
        <v>43727</v>
      </c>
      <c r="BB635" s="158">
        <f>_xll.qlInterestRateIndexMaturity(Currency&amp;"ibor"&amp;Tenor,BA635,Trigger)</f>
        <v>43818</v>
      </c>
      <c r="BC635" s="320">
        <f>_xll.qlIndexFixing($AC$5,AZ635,TRUE,_xll.ohTrigger(Trigger,Trigger3M))</f>
        <v>6.9056168671656317E-3</v>
      </c>
      <c r="BD635" s="320">
        <f>_xll.qlIndexFixing($BE$1,AZ635,TRUE,_xll.ohTrigger(Trigger,Trigger3M))</f>
        <v>7.6237207133466791E-3</v>
      </c>
    </row>
    <row r="636" spans="51:56" ht="11.25" customHeight="1" x14ac:dyDescent="0.25">
      <c r="AY636" s="159" t="s">
        <v>90</v>
      </c>
      <c r="AZ636" s="158">
        <f>_xll.qlInterestRateIndexFixingDate(Currency&amp;"ibor"&amp;Tenor,BA636,Trigger)</f>
        <v>43732</v>
      </c>
      <c r="BA636" s="158">
        <f>_xll.qlCalendarAdvance(Calendar,BA635,AY636,"f",,Trigger)</f>
        <v>43734</v>
      </c>
      <c r="BB636" s="158">
        <f>_xll.qlInterestRateIndexMaturity(Currency&amp;"ibor"&amp;Tenor,BA636,Trigger)</f>
        <v>43826</v>
      </c>
      <c r="BC636" s="320">
        <f>_xll.qlIndexFixing($AC$5,AZ636,TRUE,_xll.ohTrigger(Trigger,Trigger3M))</f>
        <v>6.9490074286847761E-3</v>
      </c>
      <c r="BD636" s="320">
        <f>_xll.qlIndexFixing($BE$1,AZ636,TRUE,_xll.ohTrigger(Trigger,Trigger3M))</f>
        <v>7.6803970925306024E-3</v>
      </c>
    </row>
    <row r="637" spans="51:56" ht="11.25" customHeight="1" x14ac:dyDescent="0.25">
      <c r="AY637" s="159" t="s">
        <v>90</v>
      </c>
      <c r="AZ637" s="158">
        <f>_xll.qlInterestRateIndexFixingDate(Currency&amp;"ibor"&amp;Tenor,BA637,Trigger)</f>
        <v>43739</v>
      </c>
      <c r="BA637" s="158">
        <f>_xll.qlCalendarAdvance(Calendar,BA636,AY637,"f",,Trigger)</f>
        <v>43741</v>
      </c>
      <c r="BB637" s="158">
        <f>_xll.qlInterestRateIndexMaturity(Currency&amp;"ibor"&amp;Tenor,BA637,Trigger)</f>
        <v>43833</v>
      </c>
      <c r="BC637" s="320">
        <f>_xll.qlIndexFixing($AC$5,AZ637,TRUE,_xll.ohTrigger(Trigger,Trigger3M))</f>
        <v>6.9894439364739094E-3</v>
      </c>
      <c r="BD637" s="320">
        <f>_xll.qlIndexFixing($BE$1,AZ637,TRUE,_xll.ohTrigger(Trigger,Trigger3M))</f>
        <v>7.7331377398652239E-3</v>
      </c>
    </row>
    <row r="638" spans="51:56" ht="11.25" customHeight="1" x14ac:dyDescent="0.25">
      <c r="AY638" s="159" t="s">
        <v>90</v>
      </c>
      <c r="AZ638" s="158">
        <f>_xll.qlInterestRateIndexFixingDate(Currency&amp;"ibor"&amp;Tenor,BA638,Trigger)</f>
        <v>43746</v>
      </c>
      <c r="BA638" s="158">
        <f>_xll.qlCalendarAdvance(Calendar,BA637,AY638,"f",,Trigger)</f>
        <v>43748</v>
      </c>
      <c r="BB638" s="158">
        <f>_xll.qlInterestRateIndexMaturity(Currency&amp;"ibor"&amp;Tenor,BA638,Trigger)</f>
        <v>43840</v>
      </c>
      <c r="BC638" s="320">
        <f>_xll.qlIndexFixing($AC$5,AZ638,TRUE,_xll.ohTrigger(Trigger,Trigger3M))</f>
        <v>7.0298808613824251E-3</v>
      </c>
      <c r="BD638" s="320">
        <f>_xll.qlIndexFixing($BE$1,AZ638,TRUE,_xll.ohTrigger(Trigger,Trigger3M))</f>
        <v>7.7857831749322095E-3</v>
      </c>
    </row>
    <row r="639" spans="51:56" ht="11.25" customHeight="1" x14ac:dyDescent="0.25">
      <c r="AY639" s="159" t="s">
        <v>90</v>
      </c>
      <c r="AZ639" s="158">
        <f>_xll.qlInterestRateIndexFixingDate(Currency&amp;"ibor"&amp;Tenor,BA639,Trigger)</f>
        <v>43753</v>
      </c>
      <c r="BA639" s="158">
        <f>_xll.qlCalendarAdvance(Calendar,BA638,AY639,"f",,Trigger)</f>
        <v>43755</v>
      </c>
      <c r="BB639" s="158">
        <f>_xll.qlInterestRateIndexMaturity(Currency&amp;"ibor"&amp;Tenor,BA639,Trigger)</f>
        <v>43847</v>
      </c>
      <c r="BC639" s="320">
        <f>_xll.qlIndexFixing($AC$5,AZ639,TRUE,_xll.ohTrigger(Trigger,Trigger3M))</f>
        <v>7.0703182034172743E-3</v>
      </c>
      <c r="BD639" s="320">
        <f>_xll.qlIndexFixing($BE$1,AZ639,TRUE,_xll.ohTrigger(Trigger,Trigger3M))</f>
        <v>7.8383298842542252E-3</v>
      </c>
    </row>
    <row r="640" spans="51:56" ht="11.25" customHeight="1" x14ac:dyDescent="0.25">
      <c r="AY640" s="159" t="s">
        <v>90</v>
      </c>
      <c r="AZ640" s="158">
        <f>_xll.qlInterestRateIndexFixingDate(Currency&amp;"ibor"&amp;Tenor,BA640,Trigger)</f>
        <v>43760</v>
      </c>
      <c r="BA640" s="158">
        <f>_xll.qlCalendarAdvance(Calendar,BA639,AY640,"f",,Trigger)</f>
        <v>43762</v>
      </c>
      <c r="BB640" s="158">
        <f>_xll.qlInterestRateIndexMaturity(Currency&amp;"ibor"&amp;Tenor,BA640,Trigger)</f>
        <v>43854</v>
      </c>
      <c r="BC640" s="320">
        <f>_xll.qlIndexFixing($AC$5,AZ640,TRUE,_xll.ohTrigger(Trigger,Trigger3M))</f>
        <v>7.1107559625819324E-3</v>
      </c>
      <c r="BD640" s="320">
        <f>_xll.qlIndexFixing($BE$1,AZ640,TRUE,_xll.ohTrigger(Trigger,Trigger3M))</f>
        <v>7.8907743541706023E-3</v>
      </c>
    </row>
    <row r="641" spans="51:56" ht="11.25" customHeight="1" x14ac:dyDescent="0.25">
      <c r="AY641" s="159" t="s">
        <v>90</v>
      </c>
      <c r="AZ641" s="158">
        <f>_xll.qlInterestRateIndexFixingDate(Currency&amp;"ibor"&amp;Tenor,BA641,Trigger)</f>
        <v>43767</v>
      </c>
      <c r="BA641" s="158">
        <f>_xll.qlCalendarAdvance(Calendar,BA640,AY641,"f",,Trigger)</f>
        <v>43769</v>
      </c>
      <c r="BB641" s="158">
        <f>_xll.qlInterestRateIndexMaturity(Currency&amp;"ibor"&amp;Tenor,BA641,Trigger)</f>
        <v>43861</v>
      </c>
      <c r="BC641" s="320">
        <f>_xll.qlIndexFixing($AC$5,AZ641,TRUE,_xll.ohTrigger(Trigger,Trigger3M))</f>
        <v>7.1511941388798751E-3</v>
      </c>
      <c r="BD641" s="320">
        <f>_xll.qlIndexFixing($BE$1,AZ641,TRUE,_xll.ohTrigger(Trigger,Trigger3M))</f>
        <v>7.943113070840821E-3</v>
      </c>
    </row>
    <row r="642" spans="51:56" ht="11.25" customHeight="1" x14ac:dyDescent="0.25">
      <c r="AY642" s="159" t="s">
        <v>90</v>
      </c>
      <c r="AZ642" s="158">
        <f>_xll.qlInterestRateIndexFixingDate(Currency&amp;"ibor"&amp;Tenor,BA642,Trigger)</f>
        <v>43774</v>
      </c>
      <c r="BA642" s="158">
        <f>_xll.qlCalendarAdvance(Calendar,BA641,AY642,"f",,Trigger)</f>
        <v>43776</v>
      </c>
      <c r="BB642" s="158">
        <f>_xll.qlInterestRateIndexMaturity(Currency&amp;"ibor"&amp;Tenor,BA642,Trigger)</f>
        <v>43868</v>
      </c>
      <c r="BC642" s="320">
        <f>_xll.qlIndexFixing($AC$5,AZ642,TRUE,_xll.ohTrigger(Trigger,Trigger3M))</f>
        <v>7.1916327323154469E-3</v>
      </c>
      <c r="BD642" s="320">
        <f>_xll.qlIndexFixing($BE$1,AZ642,TRUE,_xll.ohTrigger(Trigger,Trigger3M))</f>
        <v>7.9953425202488448E-3</v>
      </c>
    </row>
    <row r="643" spans="51:56" ht="11.25" customHeight="1" x14ac:dyDescent="0.25">
      <c r="AY643" s="159" t="s">
        <v>90</v>
      </c>
      <c r="AZ643" s="158">
        <f>_xll.qlInterestRateIndexFixingDate(Currency&amp;"ibor"&amp;Tenor,BA643,Trigger)</f>
        <v>43781</v>
      </c>
      <c r="BA643" s="158">
        <f>_xll.qlCalendarAdvance(Calendar,BA642,AY643,"f",,Trigger)</f>
        <v>43783</v>
      </c>
      <c r="BB643" s="158">
        <f>_xll.qlInterestRateIndexMaturity(Currency&amp;"ibor"&amp;Tenor,BA643,Trigger)</f>
        <v>43875</v>
      </c>
      <c r="BC643" s="320">
        <f>_xll.qlIndexFixing($AC$5,AZ643,TRUE,_xll.ohTrigger(Trigger,Trigger3M))</f>
        <v>7.2320717428947289E-3</v>
      </c>
      <c r="BD643" s="320">
        <f>_xll.qlIndexFixing($BE$1,AZ643,TRUE,_xll.ohTrigger(Trigger,Trigger3M))</f>
        <v>8.0474591881944373E-3</v>
      </c>
    </row>
    <row r="644" spans="51:56" ht="11.25" customHeight="1" x14ac:dyDescent="0.25">
      <c r="AY644" s="159" t="s">
        <v>90</v>
      </c>
      <c r="AZ644" s="158">
        <f>_xll.qlInterestRateIndexFixingDate(Currency&amp;"ibor"&amp;Tenor,BA644,Trigger)</f>
        <v>43788</v>
      </c>
      <c r="BA644" s="158">
        <f>_xll.qlCalendarAdvance(Calendar,BA643,AY644,"f",,Trigger)</f>
        <v>43790</v>
      </c>
      <c r="BB644" s="158">
        <f>_xll.qlInterestRateIndexMaturity(Currency&amp;"ibor"&amp;Tenor,BA644,Trigger)</f>
        <v>43882</v>
      </c>
      <c r="BC644" s="320">
        <f>_xll.qlIndexFixing($AC$5,AZ644,TRUE,_xll.ohTrigger(Trigger,Trigger3M))</f>
        <v>7.2725111706203284E-3</v>
      </c>
      <c r="BD644" s="320">
        <f>_xll.qlIndexFixing($BE$1,AZ644,TRUE,_xll.ohTrigger(Trigger,Trigger3M))</f>
        <v>8.0994595603061971E-3</v>
      </c>
    </row>
    <row r="645" spans="51:56" ht="11.25" customHeight="1" x14ac:dyDescent="0.25">
      <c r="AY645" s="159" t="s">
        <v>90</v>
      </c>
      <c r="AZ645" s="158">
        <f>_xll.qlInterestRateIndexFixingDate(Currency&amp;"ibor"&amp;Tenor,BA645,Trigger)</f>
        <v>43795</v>
      </c>
      <c r="BA645" s="158">
        <f>_xll.qlCalendarAdvance(Calendar,BA644,AY645,"f",,Trigger)</f>
        <v>43797</v>
      </c>
      <c r="BB645" s="158">
        <f>_xll.qlInterestRateIndexMaturity(Currency&amp;"ibor"&amp;Tenor,BA645,Trigger)</f>
        <v>43889</v>
      </c>
      <c r="BC645" s="320">
        <f>_xll.qlIndexFixing($AC$5,AZ645,TRUE,_xll.ohTrigger(Trigger,Trigger3M))</f>
        <v>7.3129510154965899E-3</v>
      </c>
      <c r="BD645" s="320">
        <f>_xll.qlIndexFixing($BE$1,AZ645,TRUE,_xll.ohTrigger(Trigger,Trigger3M))</f>
        <v>8.1513401220328664E-3</v>
      </c>
    </row>
    <row r="646" spans="51:56" ht="11.25" customHeight="1" x14ac:dyDescent="0.25">
      <c r="AY646" s="159" t="s">
        <v>90</v>
      </c>
      <c r="AZ646" s="158">
        <f>_xll.qlInterestRateIndexFixingDate(Currency&amp;"ibor"&amp;Tenor,BA646,Trigger)</f>
        <v>43802</v>
      </c>
      <c r="BA646" s="158">
        <f>_xll.qlCalendarAdvance(Calendar,BA645,AY646,"f",,Trigger)</f>
        <v>43804</v>
      </c>
      <c r="BB646" s="158">
        <f>_xll.qlInterestRateIndexMaturity(Currency&amp;"ibor"&amp;Tenor,BA646,Trigger)</f>
        <v>43895</v>
      </c>
      <c r="BC646" s="320">
        <f>_xll.qlIndexFixing($AC$5,AZ646,TRUE,_xll.ohTrigger(Trigger,Trigger3M))</f>
        <v>7.3504276794896838E-3</v>
      </c>
      <c r="BD646" s="320">
        <f>_xll.qlIndexFixing($BE$1,AZ646,TRUE,_xll.ohTrigger(Trigger,Trigger3M))</f>
        <v>8.199331072929918E-3</v>
      </c>
    </row>
    <row r="647" spans="51:56" ht="11.25" customHeight="1" x14ac:dyDescent="0.25">
      <c r="AY647" s="159" t="s">
        <v>90</v>
      </c>
      <c r="AZ647" s="158">
        <f>_xll.qlInterestRateIndexFixingDate(Currency&amp;"ibor"&amp;Tenor,BA647,Trigger)</f>
        <v>43809</v>
      </c>
      <c r="BA647" s="158">
        <f>_xll.qlCalendarAdvance(Calendar,BA646,AY647,"f",,Trigger)</f>
        <v>43811</v>
      </c>
      <c r="BB647" s="158">
        <f>_xll.qlInterestRateIndexMaturity(Currency&amp;"ibor"&amp;Tenor,BA647,Trigger)</f>
        <v>43902</v>
      </c>
      <c r="BC647" s="320">
        <f>_xll.qlIndexFixing($AC$5,AZ647,TRUE,_xll.ohTrigger(Trigger,Trigger3M))</f>
        <v>7.3908675016803932E-3</v>
      </c>
      <c r="BD647" s="320">
        <f>_xll.qlIndexFixing($BE$1,AZ647,TRUE,_xll.ohTrigger(Trigger,Trigger3M))</f>
        <v>8.2509700139502869E-3</v>
      </c>
    </row>
    <row r="648" spans="51:56" ht="11.25" customHeight="1" x14ac:dyDescent="0.25">
      <c r="AY648" s="159" t="s">
        <v>90</v>
      </c>
      <c r="AZ648" s="158">
        <f>_xll.qlInterestRateIndexFixingDate(Currency&amp;"ibor"&amp;Tenor,BA648,Trigger)</f>
        <v>43816</v>
      </c>
      <c r="BA648" s="158">
        <f>_xll.qlCalendarAdvance(Calendar,BA647,AY648,"f",,Trigger)</f>
        <v>43818</v>
      </c>
      <c r="BB648" s="158">
        <f>_xll.qlInterestRateIndexMaturity(Currency&amp;"ibor"&amp;Tenor,BA648,Trigger)</f>
        <v>43909</v>
      </c>
      <c r="BC648" s="320">
        <f>_xll.qlIndexFixing($AC$5,AZ648,TRUE,_xll.ohTrigger(Trigger,Trigger3M))</f>
        <v>7.4313077364922498E-3</v>
      </c>
      <c r="BD648" s="320">
        <f>_xll.qlIndexFixing($BE$1,AZ648,TRUE,_xll.ohTrigger(Trigger,Trigger3M))</f>
        <v>8.3024788465929592E-3</v>
      </c>
    </row>
    <row r="649" spans="51:56" ht="11.25" customHeight="1" x14ac:dyDescent="0.25">
      <c r="AY649" s="159" t="s">
        <v>90</v>
      </c>
      <c r="AZ649" s="158">
        <f>_xll.qlInterestRateIndexFixingDate(Currency&amp;"ibor"&amp;Tenor,BA649,Trigger)</f>
        <v>43822</v>
      </c>
      <c r="BA649" s="158">
        <f>_xll.qlCalendarAdvance(Calendar,BA648,AY649,"f",,Trigger)</f>
        <v>43826</v>
      </c>
      <c r="BB649" s="158">
        <f>_xll.qlInterestRateIndexMaturity(Currency&amp;"ibor"&amp;Tenor,BA649,Trigger)</f>
        <v>43917</v>
      </c>
      <c r="BC649" s="320">
        <f>_xll.qlIndexFixing($AC$5,AZ649,TRUE,_xll.ohTrigger(Trigger,Trigger3M))</f>
        <v>7.4775256529602879E-3</v>
      </c>
      <c r="BD649" s="320">
        <f>_xll.qlIndexFixing($BE$1,AZ649,TRUE,_xll.ohTrigger(Trigger,Trigger3M))</f>
        <v>8.3611822583509535E-3</v>
      </c>
    </row>
    <row r="650" spans="51:56" ht="11.25" customHeight="1" x14ac:dyDescent="0.25">
      <c r="AY650" s="159" t="s">
        <v>90</v>
      </c>
      <c r="AZ650" s="158">
        <f>_xll.qlInterestRateIndexFixingDate(Currency&amp;"ibor"&amp;Tenor,BA650,Trigger)</f>
        <v>43830</v>
      </c>
      <c r="BA650" s="158">
        <f>_xll.qlCalendarAdvance(Calendar,BA649,AY650,"f",,Trigger)</f>
        <v>43833</v>
      </c>
      <c r="BB650" s="158">
        <f>_xll.qlInterestRateIndexMaturity(Currency&amp;"ibor"&amp;Tenor,BA650,Trigger)</f>
        <v>43924</v>
      </c>
      <c r="BC650" s="320">
        <f>_xll.qlIndexFixing($AC$5,AZ650,TRUE,_xll.ohTrigger(Trigger,Trigger3M))</f>
        <v>7.5179667719738668E-3</v>
      </c>
      <c r="BD650" s="320">
        <f>_xll.qlIndexFixing($BE$1,AZ650,TRUE,_xll.ohTrigger(Trigger,Trigger3M))</f>
        <v>8.4124004505693704E-3</v>
      </c>
    </row>
    <row r="651" spans="51:56" ht="11.25" customHeight="1" x14ac:dyDescent="0.25">
      <c r="AY651" s="159" t="s">
        <v>90</v>
      </c>
      <c r="AZ651" s="158">
        <f>_xll.qlInterestRateIndexFixingDate(Currency&amp;"ibor"&amp;Tenor,BA651,Trigger)</f>
        <v>43838</v>
      </c>
      <c r="BA651" s="158">
        <f>_xll.qlCalendarAdvance(Calendar,BA650,AY651,"f",,Trigger)</f>
        <v>43840</v>
      </c>
      <c r="BB651" s="158">
        <f>_xll.qlInterestRateIndexMaturity(Currency&amp;"ibor"&amp;Tenor,BA651,Trigger)</f>
        <v>43935</v>
      </c>
      <c r="BC651" s="320">
        <f>_xll.qlIndexFixing($AC$5,AZ651,TRUE,_xll.ohTrigger(Trigger,Trigger3M))</f>
        <v>7.5702812662382483E-3</v>
      </c>
      <c r="BD651" s="320">
        <f>_xll.qlIndexFixing($BE$1,AZ651,TRUE,_xll.ohTrigger(Trigger,Trigger3M))</f>
        <v>8.4783509662593026E-3</v>
      </c>
    </row>
    <row r="652" spans="51:56" ht="11.25" customHeight="1" x14ac:dyDescent="0.25">
      <c r="AY652" s="159" t="s">
        <v>90</v>
      </c>
      <c r="AZ652" s="158">
        <f>_xll.qlInterestRateIndexFixingDate(Currency&amp;"ibor"&amp;Tenor,BA652,Trigger)</f>
        <v>43845</v>
      </c>
      <c r="BA652" s="158">
        <f>_xll.qlCalendarAdvance(Calendar,BA651,AY652,"f",,Trigger)</f>
        <v>43847</v>
      </c>
      <c r="BB652" s="158">
        <f>_xll.qlInterestRateIndexMaturity(Currency&amp;"ibor"&amp;Tenor,BA652,Trigger)</f>
        <v>43938</v>
      </c>
      <c r="BC652" s="320">
        <f>_xll.qlIndexFixing($AC$5,AZ652,TRUE,_xll.ohTrigger(Trigger,Trigger3M))</f>
        <v>7.5988502479075052E-3</v>
      </c>
      <c r="BD652" s="320">
        <f>_xll.qlIndexFixing($BE$1,AZ652,TRUE,_xll.ohTrigger(Trigger,Trigger3M))</f>
        <v>8.5144098502386596E-3</v>
      </c>
    </row>
    <row r="653" spans="51:56" ht="11.25" customHeight="1" x14ac:dyDescent="0.25">
      <c r="AY653" s="159" t="s">
        <v>90</v>
      </c>
      <c r="AZ653" s="158">
        <f>_xll.qlInterestRateIndexFixingDate(Currency&amp;"ibor"&amp;Tenor,BA653,Trigger)</f>
        <v>43852</v>
      </c>
      <c r="BA653" s="158">
        <f>_xll.qlCalendarAdvance(Calendar,BA652,AY653,"f",,Trigger)</f>
        <v>43854</v>
      </c>
      <c r="BB653" s="158">
        <f>_xll.qlInterestRateIndexMaturity(Currency&amp;"ibor"&amp;Tenor,BA653,Trigger)</f>
        <v>43945</v>
      </c>
      <c r="BC653" s="320">
        <f>_xll.qlIndexFixing($AC$5,AZ653,TRUE,_xll.ohTrigger(Trigger,Trigger3M))</f>
        <v>7.6392926048354706E-3</v>
      </c>
      <c r="BD653" s="320">
        <f>_xll.qlIndexFixing($BE$1,AZ653,TRUE,_xll.ohTrigger(Trigger,Trigger3M))</f>
        <v>8.5651940262846237E-3</v>
      </c>
    </row>
    <row r="654" spans="51:56" ht="11.25" customHeight="1" x14ac:dyDescent="0.25">
      <c r="AY654" s="159" t="s">
        <v>90</v>
      </c>
      <c r="AZ654" s="158">
        <f>_xll.qlInterestRateIndexFixingDate(Currency&amp;"ibor"&amp;Tenor,BA654,Trigger)</f>
        <v>43859</v>
      </c>
      <c r="BA654" s="158">
        <f>_xll.qlCalendarAdvance(Calendar,BA653,AY654,"f",,Trigger)</f>
        <v>43861</v>
      </c>
      <c r="BB654" s="158">
        <f>_xll.qlInterestRateIndexMaturity(Currency&amp;"ibor"&amp;Tenor,BA654,Trigger)</f>
        <v>43951</v>
      </c>
      <c r="BC654" s="320">
        <f>_xll.qlIndexFixing($AC$5,AZ654,TRUE,_xll.ohTrigger(Trigger,Trigger3M))</f>
        <v>7.6767647922046933E-3</v>
      </c>
      <c r="BD654" s="320">
        <f>_xll.qlIndexFixing($BE$1,AZ654,TRUE,_xll.ohTrigger(Trigger,Trigger3M))</f>
        <v>8.6121360108064593E-3</v>
      </c>
    </row>
    <row r="655" spans="51:56" ht="11.25" customHeight="1" x14ac:dyDescent="0.25">
      <c r="AY655" s="159" t="s">
        <v>90</v>
      </c>
      <c r="AZ655" s="158">
        <f>_xll.qlInterestRateIndexFixingDate(Currency&amp;"ibor"&amp;Tenor,BA655,Trigger)</f>
        <v>43866</v>
      </c>
      <c r="BA655" s="158">
        <f>_xll.qlCalendarAdvance(Calendar,BA654,AY655,"f",,Trigger)</f>
        <v>43868</v>
      </c>
      <c r="BB655" s="158">
        <f>_xll.qlInterestRateIndexMaturity(Currency&amp;"ibor"&amp;Tenor,BA655,Trigger)</f>
        <v>43958</v>
      </c>
      <c r="BC655" s="320">
        <f>_xll.qlIndexFixing($AC$5,AZ655,TRUE,_xll.ohTrigger(Trigger,Trigger3M))</f>
        <v>7.7172070811002413E-3</v>
      </c>
      <c r="BD655" s="320">
        <f>_xll.qlIndexFixing($BE$1,AZ655,TRUE,_xll.ohTrigger(Trigger,Trigger3M))</f>
        <v>8.6626237975435672E-3</v>
      </c>
    </row>
    <row r="656" spans="51:56" ht="11.25" customHeight="1" x14ac:dyDescent="0.25">
      <c r="AY656" s="159" t="s">
        <v>90</v>
      </c>
      <c r="AZ656" s="158">
        <f>_xll.qlInterestRateIndexFixingDate(Currency&amp;"ibor"&amp;Tenor,BA656,Trigger)</f>
        <v>43873</v>
      </c>
      <c r="BA656" s="158">
        <f>_xll.qlCalendarAdvance(Calendar,BA655,AY656,"f",,Trigger)</f>
        <v>43875</v>
      </c>
      <c r="BB656" s="158">
        <f>_xll.qlInterestRateIndexMaturity(Currency&amp;"ibor"&amp;Tenor,BA656,Trigger)</f>
        <v>43965</v>
      </c>
      <c r="BC656" s="320">
        <f>_xll.qlIndexFixing($AC$5,AZ656,TRUE,_xll.ohTrigger(Trigger,Trigger3M))</f>
        <v>7.7576497781066678E-3</v>
      </c>
      <c r="BD656" s="320">
        <f>_xll.qlIndexFixing($BE$1,AZ656,TRUE,_xll.ohTrigger(Trigger,Trigger3M))</f>
        <v>8.7129530961114199E-3</v>
      </c>
    </row>
    <row r="657" spans="51:56" ht="11.25" customHeight="1" x14ac:dyDescent="0.25">
      <c r="AY657" s="159" t="s">
        <v>90</v>
      </c>
      <c r="AZ657" s="158">
        <f>_xll.qlInterestRateIndexFixingDate(Currency&amp;"ibor"&amp;Tenor,BA657,Trigger)</f>
        <v>43880</v>
      </c>
      <c r="BA657" s="158">
        <f>_xll.qlCalendarAdvance(Calendar,BA656,AY657,"f",,Trigger)</f>
        <v>43882</v>
      </c>
      <c r="BB657" s="158">
        <f>_xll.qlInterestRateIndexMaturity(Currency&amp;"ibor"&amp;Tenor,BA657,Trigger)</f>
        <v>43972</v>
      </c>
      <c r="BC657" s="320">
        <f>_xll.qlIndexFixing($AC$5,AZ657,TRUE,_xll.ohTrigger(Trigger,Trigger3M))</f>
        <v>7.8439288181018085E-3</v>
      </c>
      <c r="BD657" s="320">
        <f>_xll.qlIndexFixing($BE$1,AZ657,TRUE,_xll.ohTrigger(Trigger,Trigger3M))</f>
        <v>8.7631227468802919E-3</v>
      </c>
    </row>
    <row r="658" spans="51:56" ht="11.25" customHeight="1" x14ac:dyDescent="0.25">
      <c r="AY658" s="159" t="s">
        <v>90</v>
      </c>
      <c r="AZ658" s="158">
        <f>_xll.qlInterestRateIndexFixingDate(Currency&amp;"ibor"&amp;Tenor,BA658,Trigger)</f>
        <v>43887</v>
      </c>
      <c r="BA658" s="158">
        <f>_xll.qlCalendarAdvance(Calendar,BA657,AY658,"f",,Trigger)</f>
        <v>43889</v>
      </c>
      <c r="BB658" s="158">
        <f>_xll.qlInterestRateIndexMaturity(Currency&amp;"ibor"&amp;Tenor,BA658,Trigger)</f>
        <v>43980</v>
      </c>
      <c r="BC658" s="320">
        <f>_xll.qlIndexFixing($AC$5,AZ658,TRUE,_xll.ohTrigger(Trigger,Trigger3M))</f>
        <v>7.9390781915929139E-3</v>
      </c>
      <c r="BD658" s="320">
        <f>_xll.qlIndexFixing($BE$1,AZ658,TRUE,_xll.ohTrigger(Trigger,Trigger3M))</f>
        <v>8.816792060465312E-3</v>
      </c>
    </row>
    <row r="659" spans="51:56" ht="11.25" customHeight="1" x14ac:dyDescent="0.25">
      <c r="AY659" s="159" t="s">
        <v>90</v>
      </c>
      <c r="AZ659" s="158">
        <f>_xll.qlInterestRateIndexFixingDate(Currency&amp;"ibor"&amp;Tenor,BA659,Trigger)</f>
        <v>43894</v>
      </c>
      <c r="BA659" s="158">
        <f>_xll.qlCalendarAdvance(Calendar,BA658,AY659,"f",,Trigger)</f>
        <v>43896</v>
      </c>
      <c r="BB659" s="158">
        <f>_xll.qlInterestRateIndexMaturity(Currency&amp;"ibor"&amp;Tenor,BA659,Trigger)</f>
        <v>43990</v>
      </c>
      <c r="BC659" s="320">
        <f>_xll.qlIndexFixing($AC$5,AZ659,TRUE,_xll.ohTrigger(Trigger,Trigger3M))</f>
        <v>8.0491717727783144E-3</v>
      </c>
      <c r="BD659" s="320">
        <f>_xll.qlIndexFixing($BE$1,AZ659,TRUE,_xll.ohTrigger(Trigger,Trigger3M))</f>
        <v>8.8775935644186503E-3</v>
      </c>
    </row>
    <row r="660" spans="51:56" ht="11.25" customHeight="1" x14ac:dyDescent="0.25">
      <c r="AY660" s="159" t="s">
        <v>90</v>
      </c>
      <c r="AZ660" s="158">
        <f>_xll.qlInterestRateIndexFixingDate(Currency&amp;"ibor"&amp;Tenor,BA660,Trigger)</f>
        <v>43901</v>
      </c>
      <c r="BA660" s="158">
        <f>_xll.qlCalendarAdvance(Calendar,BA659,AY660,"f",,Trigger)</f>
        <v>43903</v>
      </c>
      <c r="BB660" s="158">
        <f>_xll.qlInterestRateIndexMaturity(Currency&amp;"ibor"&amp;Tenor,BA660,Trigger)</f>
        <v>43997</v>
      </c>
      <c r="BC660" s="320">
        <f>_xll.qlIndexFixing($AC$5,AZ660,TRUE,_xll.ohTrigger(Trigger,Trigger3M))</f>
        <v>8.1347093768079515E-3</v>
      </c>
      <c r="BD660" s="320">
        <f>_xll.qlIndexFixing($BE$1,AZ660,TRUE,_xll.ohTrigger(Trigger,Trigger3M))</f>
        <v>8.9273212207101171E-3</v>
      </c>
    </row>
    <row r="661" spans="51:56" ht="11.25" customHeight="1" x14ac:dyDescent="0.25">
      <c r="AY661" s="159" t="s">
        <v>90</v>
      </c>
      <c r="AZ661" s="158">
        <f>_xll.qlInterestRateIndexFixingDate(Currency&amp;"ibor"&amp;Tenor,BA661,Trigger)</f>
        <v>43908</v>
      </c>
      <c r="BA661" s="158">
        <f>_xll.qlCalendarAdvance(Calendar,BA660,AY661,"f",,Trigger)</f>
        <v>43910</v>
      </c>
      <c r="BB661" s="158">
        <f>_xll.qlInterestRateIndexMaturity(Currency&amp;"ibor"&amp;Tenor,BA661,Trigger)</f>
        <v>44004</v>
      </c>
      <c r="BC661" s="320">
        <f>_xll.qlIndexFixing($AC$5,AZ661,TRUE,_xll.ohTrigger(Trigger,Trigger3M))</f>
        <v>8.220583589808924E-3</v>
      </c>
      <c r="BD661" s="320">
        <f>_xll.qlIndexFixing($BE$1,AZ661,TRUE,_xll.ohTrigger(Trigger,Trigger3M))</f>
        <v>8.9769356526823024E-3</v>
      </c>
    </row>
    <row r="662" spans="51:56" ht="11.25" customHeight="1" x14ac:dyDescent="0.25">
      <c r="AY662" s="159" t="s">
        <v>90</v>
      </c>
      <c r="AZ662" s="158">
        <f>_xll.qlInterestRateIndexFixingDate(Currency&amp;"ibor"&amp;Tenor,BA662,Trigger)</f>
        <v>43915</v>
      </c>
      <c r="BA662" s="158">
        <f>_xll.qlCalendarAdvance(Calendar,BA661,AY662,"f",,Trigger)</f>
        <v>43917</v>
      </c>
      <c r="BB662" s="158">
        <f>_xll.qlInterestRateIndexMaturity(Currency&amp;"ibor"&amp;Tenor,BA662,Trigger)</f>
        <v>44011</v>
      </c>
      <c r="BC662" s="320">
        <f>_xll.qlIndexFixing($AC$5,AZ662,TRUE,_xll.ohTrigger(Trigger,Trigger3M))</f>
        <v>8.3067944342908855E-3</v>
      </c>
      <c r="BD662" s="320">
        <f>_xll.qlIndexFixing($BE$1,AZ662,TRUE,_xll.ohTrigger(Trigger,Trigger3M))</f>
        <v>9.0264478821382478E-3</v>
      </c>
    </row>
    <row r="663" spans="51:56" ht="11.25" customHeight="1" x14ac:dyDescent="0.25">
      <c r="AY663" s="159" t="s">
        <v>90</v>
      </c>
      <c r="AZ663" s="158">
        <f>_xll.qlInterestRateIndexFixingDate(Currency&amp;"ibor"&amp;Tenor,BA663,Trigger)</f>
        <v>43922</v>
      </c>
      <c r="BA663" s="158">
        <f>_xll.qlCalendarAdvance(Calendar,BA662,AY663,"f",,Trigger)</f>
        <v>43924</v>
      </c>
      <c r="BB663" s="158">
        <f>_xll.qlInterestRateIndexMaturity(Currency&amp;"ibor"&amp;Tenor,BA663,Trigger)</f>
        <v>44015</v>
      </c>
      <c r="BC663" s="320">
        <f>_xll.qlIndexFixing($AC$5,AZ663,TRUE,_xll.ohTrigger(Trigger,Trigger3M))</f>
        <v>8.375163860058564E-3</v>
      </c>
      <c r="BD663" s="320">
        <f>_xll.qlIndexFixing($BE$1,AZ663,TRUE,_xll.ohTrigger(Trigger,Trigger3M))</f>
        <v>9.0649812679297146E-3</v>
      </c>
    </row>
    <row r="664" spans="51:56" ht="11.25" customHeight="1" x14ac:dyDescent="0.25">
      <c r="AY664" s="159" t="s">
        <v>90</v>
      </c>
      <c r="AZ664" s="158">
        <f>_xll.qlInterestRateIndexFixingDate(Currency&amp;"ibor"&amp;Tenor,BA664,Trigger)</f>
        <v>43929</v>
      </c>
      <c r="BA664" s="158">
        <f>_xll.qlCalendarAdvance(Calendar,BA663,AY664,"f",,Trigger)</f>
        <v>43935</v>
      </c>
      <c r="BB664" s="158">
        <f>_xll.qlInterestRateIndexMaturity(Currency&amp;"ibor"&amp;Tenor,BA664,Trigger)</f>
        <v>44026</v>
      </c>
      <c r="BC664" s="320">
        <f>_xll.qlIndexFixing($AC$5,AZ664,TRUE,_xll.ohTrigger(Trigger,Trigger3M))</f>
        <v>8.5140144037209303E-3</v>
      </c>
      <c r="BD664" s="320">
        <f>_xll.qlIndexFixing($BE$1,AZ664,TRUE,_xll.ohTrigger(Trigger,Trigger3M))</f>
        <v>9.1424920556511264E-3</v>
      </c>
    </row>
    <row r="665" spans="51:56" ht="11.25" customHeight="1" x14ac:dyDescent="0.25">
      <c r="AY665" s="159" t="s">
        <v>90</v>
      </c>
      <c r="AZ665" s="158">
        <f>_xll.qlInterestRateIndexFixingDate(Currency&amp;"ibor"&amp;Tenor,BA665,Trigger)</f>
        <v>43938</v>
      </c>
      <c r="BA665" s="158">
        <f>_xll.qlCalendarAdvance(Calendar,BA664,AY665,"f",,Trigger)</f>
        <v>43942</v>
      </c>
      <c r="BB665" s="158">
        <f>_xll.qlInterestRateIndexMaturity(Currency&amp;"ibor"&amp;Tenor,BA665,Trigger)</f>
        <v>44033</v>
      </c>
      <c r="BC665" s="320">
        <f>_xll.qlIndexFixing($AC$5,AZ665,TRUE,_xll.ohTrigger(Trigger,Trigger3M))</f>
        <v>8.6028209036558417E-3</v>
      </c>
      <c r="BD665" s="320">
        <f>_xll.qlIndexFixing($BE$1,AZ665,TRUE,_xll.ohTrigger(Trigger,Trigger3M))</f>
        <v>9.1917333124005886E-3</v>
      </c>
    </row>
    <row r="666" spans="51:56" ht="11.25" customHeight="1" x14ac:dyDescent="0.25">
      <c r="AY666" s="159" t="s">
        <v>90</v>
      </c>
      <c r="AZ666" s="158">
        <f>_xll.qlInterestRateIndexFixingDate(Currency&amp;"ibor"&amp;Tenor,BA666,Trigger)</f>
        <v>43945</v>
      </c>
      <c r="BA666" s="158">
        <f>_xll.qlCalendarAdvance(Calendar,BA665,AY666,"f",,Trigger)</f>
        <v>43949</v>
      </c>
      <c r="BB666" s="158">
        <f>_xll.qlInterestRateIndexMaturity(Currency&amp;"ibor"&amp;Tenor,BA666,Trigger)</f>
        <v>44040</v>
      </c>
      <c r="BC666" s="320">
        <f>_xll.qlIndexFixing($AC$5,AZ666,TRUE,_xll.ohTrigger(Trigger,Trigger3M))</f>
        <v>8.6919751470010843E-3</v>
      </c>
      <c r="BD666" s="320">
        <f>_xll.qlIndexFixing($BE$1,AZ666,TRUE,_xll.ohTrigger(Trigger,Trigger3M))</f>
        <v>9.2409241097639299E-3</v>
      </c>
    </row>
    <row r="667" spans="51:56" ht="11.25" customHeight="1" x14ac:dyDescent="0.25">
      <c r="AY667" s="159" t="s">
        <v>90</v>
      </c>
      <c r="AZ667" s="158">
        <f>_xll.qlInterestRateIndexFixingDate(Currency&amp;"ibor"&amp;Tenor,BA667,Trigger)</f>
        <v>43951</v>
      </c>
      <c r="BA667" s="158">
        <f>_xll.qlCalendarAdvance(Calendar,BA666,AY667,"f",,Trigger)</f>
        <v>43956</v>
      </c>
      <c r="BB667" s="158">
        <f>_xll.qlInterestRateIndexMaturity(Currency&amp;"ibor"&amp;Tenor,BA667,Trigger)</f>
        <v>44048</v>
      </c>
      <c r="BC667" s="320">
        <f>_xll.qlIndexFixing($AC$5,AZ667,TRUE,_xll.ohTrigger(Trigger,Trigger3M))</f>
        <v>8.7854230991356742E-3</v>
      </c>
      <c r="BD667" s="320">
        <f>_xll.qlIndexFixing($BE$1,AZ667,TRUE,_xll.ohTrigger(Trigger,Trigger3M))</f>
        <v>9.2937047671329386E-3</v>
      </c>
    </row>
    <row r="668" spans="51:56" ht="11.25" customHeight="1" x14ac:dyDescent="0.25">
      <c r="AY668" s="159" t="s">
        <v>90</v>
      </c>
      <c r="AZ668" s="158">
        <f>_xll.qlInterestRateIndexFixingDate(Currency&amp;"ibor"&amp;Tenor,BA668,Trigger)</f>
        <v>43959</v>
      </c>
      <c r="BA668" s="158">
        <f>_xll.qlCalendarAdvance(Calendar,BA667,AY668,"f",,Trigger)</f>
        <v>43963</v>
      </c>
      <c r="BB668" s="158">
        <f>_xll.qlInterestRateIndexMaturity(Currency&amp;"ibor"&amp;Tenor,BA668,Trigger)</f>
        <v>44055</v>
      </c>
      <c r="BC668" s="320">
        <f>_xll.qlIndexFixing($AC$5,AZ668,TRUE,_xll.ohTrigger(Trigger,Trigger3M))</f>
        <v>8.8747871246447584E-3</v>
      </c>
      <c r="BD668" s="320">
        <f>_xll.qlIndexFixing($BE$1,AZ668,TRUE,_xll.ohTrigger(Trigger,Trigger3M))</f>
        <v>9.3428332166414895E-3</v>
      </c>
    </row>
    <row r="669" spans="51:56" ht="11.25" customHeight="1" x14ac:dyDescent="0.25">
      <c r="AY669" s="159" t="s">
        <v>90</v>
      </c>
      <c r="AZ669" s="158">
        <f>_xll.qlInterestRateIndexFixingDate(Currency&amp;"ibor"&amp;Tenor,BA669,Trigger)</f>
        <v>43966</v>
      </c>
      <c r="BA669" s="158">
        <f>_xll.qlCalendarAdvance(Calendar,BA668,AY669,"f",,Trigger)</f>
        <v>43970</v>
      </c>
      <c r="BB669" s="158">
        <f>_xll.qlInterestRateIndexMaturity(Currency&amp;"ibor"&amp;Tenor,BA669,Trigger)</f>
        <v>44062</v>
      </c>
      <c r="BC669" s="320">
        <f>_xll.qlIndexFixing($AC$5,AZ669,TRUE,_xll.ohTrigger(Trigger,Trigger3M))</f>
        <v>8.9324913003468297E-3</v>
      </c>
      <c r="BD669" s="320">
        <f>_xll.qlIndexFixing($BE$1,AZ669,TRUE,_xll.ohTrigger(Trigger,Trigger3M))</f>
        <v>9.3919488116378045E-3</v>
      </c>
    </row>
    <row r="670" spans="51:56" ht="11.25" customHeight="1" x14ac:dyDescent="0.25">
      <c r="AY670" s="159" t="s">
        <v>90</v>
      </c>
      <c r="AZ670" s="158">
        <f>_xll.qlInterestRateIndexFixingDate(Currency&amp;"ibor"&amp;Tenor,BA670,Trigger)</f>
        <v>43973</v>
      </c>
      <c r="BA670" s="158">
        <f>_xll.qlCalendarAdvance(Calendar,BA669,AY670,"f",,Trigger)</f>
        <v>43977</v>
      </c>
      <c r="BB670" s="158">
        <f>_xll.qlInterestRateIndexMaturity(Currency&amp;"ibor"&amp;Tenor,BA670,Trigger)</f>
        <v>44069</v>
      </c>
      <c r="BC670" s="320">
        <f>_xll.qlIndexFixing($AC$5,AZ670,TRUE,_xll.ohTrigger(Trigger,Trigger3M))</f>
        <v>8.9774435055250245E-3</v>
      </c>
      <c r="BD670" s="320">
        <f>_xll.qlIndexFixing($BE$1,AZ670,TRUE,_xll.ohTrigger(Trigger,Trigger3M))</f>
        <v>9.441055514321145E-3</v>
      </c>
    </row>
    <row r="671" spans="51:56" ht="11.25" customHeight="1" x14ac:dyDescent="0.25">
      <c r="AY671" s="159" t="s">
        <v>90</v>
      </c>
      <c r="AZ671" s="158">
        <f>_xll.qlInterestRateIndexFixingDate(Currency&amp;"ibor"&amp;Tenor,BA671,Trigger)</f>
        <v>43980</v>
      </c>
      <c r="BA671" s="158">
        <f>_xll.qlCalendarAdvance(Calendar,BA670,AY671,"f",,Trigger)</f>
        <v>43984</v>
      </c>
      <c r="BB671" s="158">
        <f>_xll.qlInterestRateIndexMaturity(Currency&amp;"ibor"&amp;Tenor,BA671,Trigger)</f>
        <v>44076</v>
      </c>
      <c r="BC671" s="320">
        <f>_xll.qlIndexFixing($AC$5,AZ671,TRUE,_xll.ohTrigger(Trigger,Trigger3M))</f>
        <v>9.0223962259276032E-3</v>
      </c>
      <c r="BD671" s="320">
        <f>_xll.qlIndexFixing($BE$1,AZ671,TRUE,_xll.ohTrigger(Trigger,Trigger3M))</f>
        <v>9.490152642943811E-3</v>
      </c>
    </row>
    <row r="672" spans="51:56" ht="11.25" customHeight="1" x14ac:dyDescent="0.25">
      <c r="AY672" s="159" t="s">
        <v>90</v>
      </c>
      <c r="AZ672" s="158">
        <f>_xll.qlInterestRateIndexFixingDate(Currency&amp;"ibor"&amp;Tenor,BA672,Trigger)</f>
        <v>43987</v>
      </c>
      <c r="BA672" s="158">
        <f>_xll.qlCalendarAdvance(Calendar,BA671,AY672,"f",,Trigger)</f>
        <v>43991</v>
      </c>
      <c r="BB672" s="158">
        <f>_xll.qlInterestRateIndexMaturity(Currency&amp;"ibor"&amp;Tenor,BA672,Trigger)</f>
        <v>44083</v>
      </c>
      <c r="BC672" s="320">
        <f>_xll.qlIndexFixing($AC$5,AZ672,TRUE,_xll.ohTrigger(Trigger,Trigger3M))</f>
        <v>9.0673494615623879E-3</v>
      </c>
      <c r="BD672" s="320">
        <f>_xll.qlIndexFixing($BE$1,AZ672,TRUE,_xll.ohTrigger(Trigger,Trigger3M))</f>
        <v>9.539239462206155E-3</v>
      </c>
    </row>
    <row r="673" spans="51:56" ht="11.25" customHeight="1" x14ac:dyDescent="0.25">
      <c r="AY673" s="159" t="s">
        <v>90</v>
      </c>
      <c r="AZ673" s="158">
        <f>_xll.qlInterestRateIndexFixingDate(Currency&amp;"ibor"&amp;Tenor,BA673,Trigger)</f>
        <v>43994</v>
      </c>
      <c r="BA673" s="158">
        <f>_xll.qlCalendarAdvance(Calendar,BA672,AY673,"f",,Trigger)</f>
        <v>43998</v>
      </c>
      <c r="BB673" s="158">
        <f>_xll.qlInterestRateIndexMaturity(Currency&amp;"ibor"&amp;Tenor,BA673,Trigger)</f>
        <v>44090</v>
      </c>
      <c r="BC673" s="320">
        <f>_xll.qlIndexFixing($AC$5,AZ673,TRUE,_xll.ohTrigger(Trigger,Trigger3M))</f>
        <v>9.1123032124337221E-3</v>
      </c>
      <c r="BD673" s="320">
        <f>_xll.qlIndexFixing($BE$1,AZ673,TRUE,_xll.ohTrigger(Trigger,Trigger3M))</f>
        <v>9.5883152367711687E-3</v>
      </c>
    </row>
    <row r="674" spans="51:56" ht="11.25" customHeight="1" x14ac:dyDescent="0.25">
      <c r="AY674" s="159" t="s">
        <v>90</v>
      </c>
      <c r="AZ674" s="158">
        <f>_xll.qlInterestRateIndexFixingDate(Currency&amp;"ibor"&amp;Tenor,BA674,Trigger)</f>
        <v>44001</v>
      </c>
      <c r="BA674" s="158">
        <f>_xll.qlCalendarAdvance(Calendar,BA673,AY674,"f",,Trigger)</f>
        <v>44005</v>
      </c>
      <c r="BB674" s="158">
        <f>_xll.qlInterestRateIndexMaturity(Currency&amp;"ibor"&amp;Tenor,BA674,Trigger)</f>
        <v>44097</v>
      </c>
      <c r="BC674" s="320">
        <f>_xll.qlIndexFixing($AC$5,AZ674,TRUE,_xll.ohTrigger(Trigger,Trigger3M))</f>
        <v>9.1572574785476861E-3</v>
      </c>
      <c r="BD674" s="320">
        <f>_xll.qlIndexFixing($BE$1,AZ674,TRUE,_xll.ohTrigger(Trigger,Trigger3M))</f>
        <v>9.6373792312662177E-3</v>
      </c>
    </row>
    <row r="675" spans="51:56" ht="11.25" customHeight="1" x14ac:dyDescent="0.25">
      <c r="AY675" s="159" t="s">
        <v>90</v>
      </c>
      <c r="AZ675" s="158">
        <f>_xll.qlInterestRateIndexFixingDate(Currency&amp;"ibor"&amp;Tenor,BA675,Trigger)</f>
        <v>44008</v>
      </c>
      <c r="BA675" s="158">
        <f>_xll.qlCalendarAdvance(Calendar,BA674,AY675,"f",,Trigger)</f>
        <v>44012</v>
      </c>
      <c r="BB675" s="158">
        <f>_xll.qlInterestRateIndexMaturity(Currency&amp;"ibor"&amp;Tenor,BA675,Trigger)</f>
        <v>44104</v>
      </c>
      <c r="BC675" s="320">
        <f>_xll.qlIndexFixing($AC$5,AZ675,TRUE,_xll.ohTrigger(Trigger,Trigger3M))</f>
        <v>9.2022122599103636E-3</v>
      </c>
      <c r="BD675" s="320">
        <f>_xll.qlIndexFixing($BE$1,AZ675,TRUE,_xll.ohTrigger(Trigger,Trigger3M))</f>
        <v>9.6864307102795741E-3</v>
      </c>
    </row>
    <row r="676" spans="51:56" ht="11.25" customHeight="1" x14ac:dyDescent="0.25">
      <c r="AY676" s="159" t="s">
        <v>90</v>
      </c>
      <c r="AZ676" s="158">
        <f>_xll.qlInterestRateIndexFixingDate(Currency&amp;"ibor"&amp;Tenor,BA676,Trigger)</f>
        <v>44015</v>
      </c>
      <c r="BA676" s="158">
        <f>_xll.qlCalendarAdvance(Calendar,BA675,AY676,"f",,Trigger)</f>
        <v>44019</v>
      </c>
      <c r="BB676" s="158">
        <f>_xll.qlInterestRateIndexMaturity(Currency&amp;"ibor"&amp;Tenor,BA676,Trigger)</f>
        <v>44111</v>
      </c>
      <c r="BC676" s="320">
        <f>_xll.qlIndexFixing($AC$5,AZ676,TRUE,_xll.ohTrigger(Trigger,Trigger3M))</f>
        <v>9.2471675565278365E-3</v>
      </c>
      <c r="BD676" s="320">
        <f>_xll.qlIndexFixing($BE$1,AZ676,TRUE,_xll.ohTrigger(Trigger,Trigger3M))</f>
        <v>9.7354689383656184E-3</v>
      </c>
    </row>
    <row r="677" spans="51:56" ht="11.25" customHeight="1" x14ac:dyDescent="0.25">
      <c r="AY677" s="159" t="s">
        <v>90</v>
      </c>
      <c r="AZ677" s="158">
        <f>_xll.qlInterestRateIndexFixingDate(Currency&amp;"ibor"&amp;Tenor,BA677,Trigger)</f>
        <v>44022</v>
      </c>
      <c r="BA677" s="158">
        <f>_xll.qlCalendarAdvance(Calendar,BA676,AY677,"f",,Trigger)</f>
        <v>44026</v>
      </c>
      <c r="BB677" s="158">
        <f>_xll.qlInterestRateIndexMaturity(Currency&amp;"ibor"&amp;Tenor,BA677,Trigger)</f>
        <v>44118</v>
      </c>
      <c r="BC677" s="320">
        <f>_xll.qlIndexFixing($AC$5,AZ677,TRUE,_xll.ohTrigger(Trigger,Trigger3M))</f>
        <v>9.2921233684061886E-3</v>
      </c>
      <c r="BD677" s="320">
        <f>_xll.qlIndexFixing($BE$1,AZ677,TRUE,_xll.ohTrigger(Trigger,Trigger3M))</f>
        <v>9.7844931800396343E-3</v>
      </c>
    </row>
    <row r="678" spans="51:56" ht="11.25" customHeight="1" x14ac:dyDescent="0.25">
      <c r="AY678" s="159" t="s">
        <v>90</v>
      </c>
      <c r="AZ678" s="158">
        <f>_xll.qlInterestRateIndexFixingDate(Currency&amp;"ibor"&amp;Tenor,BA678,Trigger)</f>
        <v>44029</v>
      </c>
      <c r="BA678" s="158">
        <f>_xll.qlCalendarAdvance(Calendar,BA677,AY678,"f",,Trigger)</f>
        <v>44033</v>
      </c>
      <c r="BB678" s="158">
        <f>_xll.qlInterestRateIndexMaturity(Currency&amp;"ibor"&amp;Tenor,BA678,Trigger)</f>
        <v>44125</v>
      </c>
      <c r="BC678" s="320">
        <f>_xll.qlIndexFixing($AC$5,AZ678,TRUE,_xll.ohTrigger(Trigger,Trigger3M))</f>
        <v>9.3370796955514982E-3</v>
      </c>
      <c r="BD678" s="320">
        <f>_xll.qlIndexFixing($BE$1,AZ678,TRUE,_xll.ohTrigger(Trigger,Trigger3M))</f>
        <v>9.833502699783888E-3</v>
      </c>
    </row>
    <row r="679" spans="51:56" ht="11.25" customHeight="1" x14ac:dyDescent="0.25">
      <c r="AY679" s="159" t="s">
        <v>90</v>
      </c>
      <c r="AZ679" s="158">
        <f>_xll.qlInterestRateIndexFixingDate(Currency&amp;"ibor"&amp;Tenor,BA679,Trigger)</f>
        <v>44036</v>
      </c>
      <c r="BA679" s="158">
        <f>_xll.qlCalendarAdvance(Calendar,BA678,AY679,"f",,Trigger)</f>
        <v>44040</v>
      </c>
      <c r="BB679" s="158">
        <f>_xll.qlInterestRateIndexMaturity(Currency&amp;"ibor"&amp;Tenor,BA679,Trigger)</f>
        <v>44132</v>
      </c>
      <c r="BC679" s="320">
        <f>_xll.qlIndexFixing($AC$5,AZ679,TRUE,_xll.ohTrigger(Trigger,Trigger3M))</f>
        <v>9.3820365379681126E-3</v>
      </c>
      <c r="BD679" s="320">
        <f>_xll.qlIndexFixing($BE$1,AZ679,TRUE,_xll.ohTrigger(Trigger,Trigger3M))</f>
        <v>9.8824967620398073E-3</v>
      </c>
    </row>
    <row r="680" spans="51:56" ht="11.25" customHeight="1" x14ac:dyDescent="0.25">
      <c r="AY680" s="159" t="s">
        <v>90</v>
      </c>
      <c r="AZ680" s="158">
        <f>_xll.qlInterestRateIndexFixingDate(Currency&amp;"ibor"&amp;Tenor,BA680,Trigger)</f>
        <v>44043</v>
      </c>
      <c r="BA680" s="158">
        <f>_xll.qlCalendarAdvance(Calendar,BA679,AY680,"f",,Trigger)</f>
        <v>44047</v>
      </c>
      <c r="BB680" s="158">
        <f>_xll.qlInterestRateIndexMaturity(Currency&amp;"ibor"&amp;Tenor,BA680,Trigger)</f>
        <v>44139</v>
      </c>
      <c r="BC680" s="320">
        <f>_xll.qlIndexFixing($AC$5,AZ680,TRUE,_xll.ohTrigger(Trigger,Trigger3M))</f>
        <v>9.4269938956638502E-3</v>
      </c>
      <c r="BD680" s="320">
        <f>_xll.qlIndexFixing($BE$1,AZ680,TRUE,_xll.ohTrigger(Trigger,Trigger3M))</f>
        <v>9.9314746312149389E-3</v>
      </c>
    </row>
    <row r="681" spans="51:56" ht="11.25" customHeight="1" x14ac:dyDescent="0.25">
      <c r="AY681" s="159" t="s">
        <v>90</v>
      </c>
      <c r="AZ681" s="158">
        <f>_xll.qlInterestRateIndexFixingDate(Currency&amp;"ibor"&amp;Tenor,BA681,Trigger)</f>
        <v>44050</v>
      </c>
      <c r="BA681" s="158">
        <f>_xll.qlCalendarAdvance(Calendar,BA680,AY681,"f",,Trigger)</f>
        <v>44054</v>
      </c>
      <c r="BB681" s="158">
        <f>_xll.qlInterestRateIndexMaturity(Currency&amp;"ibor"&amp;Tenor,BA681,Trigger)</f>
        <v>44146</v>
      </c>
      <c r="BC681" s="320">
        <f>_xll.qlIndexFixing($AC$5,AZ681,TRUE,_xll.ohTrigger(Trigger,Trigger3M))</f>
        <v>9.4719517686430565E-3</v>
      </c>
      <c r="BD681" s="320">
        <f>_xll.qlIndexFixing($BE$1,AZ681,TRUE,_xll.ohTrigger(Trigger,Trigger3M))</f>
        <v>9.9804355716785944E-3</v>
      </c>
    </row>
    <row r="682" spans="51:56" ht="11.25" customHeight="1" x14ac:dyDescent="0.25">
      <c r="AY682" s="159" t="s">
        <v>90</v>
      </c>
      <c r="AZ682" s="158">
        <f>_xll.qlInterestRateIndexFixingDate(Currency&amp;"ibor"&amp;Tenor,BA682,Trigger)</f>
        <v>44057</v>
      </c>
      <c r="BA682" s="158">
        <f>_xll.qlCalendarAdvance(Calendar,BA681,AY682,"f",,Trigger)</f>
        <v>44061</v>
      </c>
      <c r="BB682" s="158">
        <f>_xll.qlInterestRateIndexMaturity(Currency&amp;"ibor"&amp;Tenor,BA682,Trigger)</f>
        <v>44153</v>
      </c>
      <c r="BC682" s="320">
        <f>_xll.qlIndexFixing($AC$5,AZ682,TRUE,_xll.ohTrigger(Trigger,Trigger3M))</f>
        <v>9.5169101569135498E-3</v>
      </c>
      <c r="BD682" s="320">
        <f>_xll.qlIndexFixing($BE$1,AZ682,TRUE,_xll.ohTrigger(Trigger,Trigger3M))</f>
        <v>1.0029378847766201E-2</v>
      </c>
    </row>
    <row r="683" spans="51:56" ht="11.25" customHeight="1" x14ac:dyDescent="0.25">
      <c r="AY683" s="159" t="s">
        <v>90</v>
      </c>
      <c r="AZ683" s="158">
        <f>_xll.qlInterestRateIndexFixingDate(Currency&amp;"ibor"&amp;Tenor,BA683,Trigger)</f>
        <v>44064</v>
      </c>
      <c r="BA683" s="158">
        <f>_xll.qlCalendarAdvance(Calendar,BA682,AY683,"f",,Trigger)</f>
        <v>44068</v>
      </c>
      <c r="BB683" s="158">
        <f>_xll.qlInterestRateIndexMaturity(Currency&amp;"ibor"&amp;Tenor,BA683,Trigger)</f>
        <v>44160</v>
      </c>
      <c r="BC683" s="320">
        <f>_xll.qlIndexFixing($AC$5,AZ683,TRUE,_xll.ohTrigger(Trigger,Trigger3M))</f>
        <v>9.5618690604788066E-3</v>
      </c>
      <c r="BD683" s="320">
        <f>_xll.qlIndexFixing($BE$1,AZ683,TRUE,_xll.ohTrigger(Trigger,Trigger3M))</f>
        <v>1.0078303723774955E-2</v>
      </c>
    </row>
    <row r="684" spans="51:56" ht="11.25" customHeight="1" x14ac:dyDescent="0.25">
      <c r="AY684" s="159" t="s">
        <v>90</v>
      </c>
      <c r="AZ684" s="158">
        <f>_xll.qlInterestRateIndexFixingDate(Currency&amp;"ibor"&amp;Tenor,BA684,Trigger)</f>
        <v>44071</v>
      </c>
      <c r="BA684" s="158">
        <f>_xll.qlCalendarAdvance(Calendar,BA683,AY684,"f",,Trigger)</f>
        <v>44075</v>
      </c>
      <c r="BB684" s="158">
        <f>_xll.qlInterestRateIndexMaturity(Currency&amp;"ibor"&amp;Tenor,BA684,Trigger)</f>
        <v>44166</v>
      </c>
      <c r="BC684" s="320">
        <f>_xll.qlIndexFixing($AC$5,AZ684,TRUE,_xll.ohTrigger(Trigger,Trigger3M))</f>
        <v>9.6034890845251211E-3</v>
      </c>
      <c r="BD684" s="320">
        <f>_xll.qlIndexFixing($BE$1,AZ684,TRUE,_xll.ohTrigger(Trigger,Trigger3M))</f>
        <v>1.0123577803137426E-2</v>
      </c>
    </row>
    <row r="685" spans="51:56" ht="11.25" customHeight="1" x14ac:dyDescent="0.25">
      <c r="AY685" s="159" t="s">
        <v>90</v>
      </c>
      <c r="AZ685" s="158">
        <f>_xll.qlInterestRateIndexFixingDate(Currency&amp;"ibor"&amp;Tenor,BA685,Trigger)</f>
        <v>44078</v>
      </c>
      <c r="BA685" s="158">
        <f>_xll.qlCalendarAdvance(Calendar,BA684,AY685,"f",,Trigger)</f>
        <v>44082</v>
      </c>
      <c r="BB685" s="158">
        <f>_xll.qlInterestRateIndexMaturity(Currency&amp;"ibor"&amp;Tenor,BA685,Trigger)</f>
        <v>44173</v>
      </c>
      <c r="BC685" s="320">
        <f>_xll.qlIndexFixing($AC$5,AZ685,TRUE,_xll.ohTrigger(Trigger,Trigger3M))</f>
        <v>9.6484477811948355E-3</v>
      </c>
      <c r="BD685" s="320">
        <f>_xll.qlIndexFixing($BE$1,AZ685,TRUE,_xll.ohTrigger(Trigger,Trigger3M))</f>
        <v>1.0172463853654987E-2</v>
      </c>
    </row>
    <row r="686" spans="51:56" ht="11.25" customHeight="1" x14ac:dyDescent="0.25">
      <c r="AY686" s="159" t="s">
        <v>90</v>
      </c>
      <c r="AZ686" s="158">
        <f>_xll.qlInterestRateIndexFixingDate(Currency&amp;"ibor"&amp;Tenor,BA686,Trigger)</f>
        <v>44085</v>
      </c>
      <c r="BA686" s="158">
        <f>_xll.qlCalendarAdvance(Calendar,BA685,AY686,"f",,Trigger)</f>
        <v>44089</v>
      </c>
      <c r="BB686" s="158">
        <f>_xll.qlInterestRateIndexMaturity(Currency&amp;"ibor"&amp;Tenor,BA686,Trigger)</f>
        <v>44180</v>
      </c>
      <c r="BC686" s="320">
        <f>_xll.qlIndexFixing($AC$5,AZ686,TRUE,_xll.ohTrigger(Trigger,Trigger3M))</f>
        <v>9.6934069875632065E-3</v>
      </c>
      <c r="BD686" s="320">
        <f>_xll.qlIndexFixing($BE$1,AZ686,TRUE,_xll.ohTrigger(Trigger,Trigger3M))</f>
        <v>1.0221329343291201E-2</v>
      </c>
    </row>
    <row r="687" spans="51:56" ht="11.25" customHeight="1" x14ac:dyDescent="0.25">
      <c r="AY687" s="159" t="s">
        <v>90</v>
      </c>
      <c r="AZ687" s="158">
        <f>_xll.qlInterestRateIndexFixingDate(Currency&amp;"ibor"&amp;Tenor,BA687,Trigger)</f>
        <v>44092</v>
      </c>
      <c r="BA687" s="158">
        <f>_xll.qlCalendarAdvance(Calendar,BA686,AY687,"f",,Trigger)</f>
        <v>44096</v>
      </c>
      <c r="BB687" s="158">
        <f>_xll.qlInterestRateIndexMaturity(Currency&amp;"ibor"&amp;Tenor,BA687,Trigger)</f>
        <v>44187</v>
      </c>
      <c r="BC687" s="320">
        <f>_xll.qlIndexFixing($AC$5,AZ687,TRUE,_xll.ohTrigger(Trigger,Trigger3M))</f>
        <v>9.7383667036363853E-3</v>
      </c>
      <c r="BD687" s="320">
        <f>_xll.qlIndexFixing($BE$1,AZ687,TRUE,_xll.ohTrigger(Trigger,Trigger3M))</f>
        <v>1.0270173536227624E-2</v>
      </c>
    </row>
    <row r="688" spans="51:56" ht="11.25" customHeight="1" x14ac:dyDescent="0.25">
      <c r="AY688" s="159" t="s">
        <v>90</v>
      </c>
      <c r="AZ688" s="158">
        <f>_xll.qlInterestRateIndexFixingDate(Currency&amp;"ibor"&amp;Tenor,BA688,Trigger)</f>
        <v>44099</v>
      </c>
      <c r="BA688" s="158">
        <f>_xll.qlCalendarAdvance(Calendar,BA687,AY688,"f",,Trigger)</f>
        <v>44103</v>
      </c>
      <c r="BB688" s="158">
        <f>_xll.qlInterestRateIndexMaturity(Currency&amp;"ibor"&amp;Tenor,BA688,Trigger)</f>
        <v>44194</v>
      </c>
      <c r="BC688" s="320">
        <f>_xll.qlIndexFixing($AC$5,AZ688,TRUE,_xll.ohTrigger(Trigger,Trigger3M))</f>
        <v>9.7833269294196386E-3</v>
      </c>
      <c r="BD688" s="320">
        <f>_xll.qlIndexFixing($BE$1,AZ688,TRUE,_xll.ohTrigger(Trigger,Trigger3M))</f>
        <v>1.0318995696615076E-2</v>
      </c>
    </row>
    <row r="689" spans="51:56" ht="11.25" customHeight="1" x14ac:dyDescent="0.25">
      <c r="AY689" s="159" t="s">
        <v>90</v>
      </c>
      <c r="AZ689" s="158">
        <f>_xll.qlInterestRateIndexFixingDate(Currency&amp;"ibor"&amp;Tenor,BA689,Trigger)</f>
        <v>44106</v>
      </c>
      <c r="BA689" s="158">
        <f>_xll.qlCalendarAdvance(Calendar,BA688,AY689,"f",,Trigger)</f>
        <v>44110</v>
      </c>
      <c r="BB689" s="158">
        <f>_xll.qlInterestRateIndexMaturity(Currency&amp;"ibor"&amp;Tenor,BA689,Trigger)</f>
        <v>44202</v>
      </c>
      <c r="BC689" s="320">
        <f>_xll.qlIndexFixing($AC$5,AZ689,TRUE,_xll.ohTrigger(Trigger,Trigger3M))</f>
        <v>9.8316333034218304E-3</v>
      </c>
      <c r="BD689" s="320">
        <f>_xll.qlIndexFixing($BE$1,AZ689,TRUE,_xll.ohTrigger(Trigger,Trigger3M))</f>
        <v>1.0371425374229594E-2</v>
      </c>
    </row>
    <row r="690" spans="51:56" ht="11.25" customHeight="1" x14ac:dyDescent="0.25">
      <c r="AY690" s="159" t="s">
        <v>90</v>
      </c>
      <c r="AZ690" s="158">
        <f>_xll.qlInterestRateIndexFixingDate(Currency&amp;"ibor"&amp;Tenor,BA690,Trigger)</f>
        <v>44113</v>
      </c>
      <c r="BA690" s="158">
        <f>_xll.qlCalendarAdvance(Calendar,BA689,AY690,"f",,Trigger)</f>
        <v>44117</v>
      </c>
      <c r="BB690" s="158">
        <f>_xll.qlInterestRateIndexMaturity(Currency&amp;"ibor"&amp;Tenor,BA690,Trigger)</f>
        <v>44209</v>
      </c>
      <c r="BC690" s="320">
        <f>_xll.qlIndexFixing($AC$5,AZ690,TRUE,_xll.ohTrigger(Trigger,Trigger3M))</f>
        <v>9.8765958142250747E-3</v>
      </c>
      <c r="BD690" s="320">
        <f>_xll.qlIndexFixing($BE$1,AZ690,TRUE,_xll.ohTrigger(Trigger,Trigger3M))</f>
        <v>1.042020084695643E-2</v>
      </c>
    </row>
    <row r="691" spans="51:56" ht="11.25" customHeight="1" x14ac:dyDescent="0.25">
      <c r="AY691" s="159" t="s">
        <v>90</v>
      </c>
      <c r="AZ691" s="158">
        <f>_xll.qlInterestRateIndexFixingDate(Currency&amp;"ibor"&amp;Tenor,BA691,Trigger)</f>
        <v>44120</v>
      </c>
      <c r="BA691" s="158">
        <f>_xll.qlCalendarAdvance(Calendar,BA690,AY691,"f",,Trigger)</f>
        <v>44124</v>
      </c>
      <c r="BB691" s="158">
        <f>_xll.qlInterestRateIndexMaturity(Currency&amp;"ibor"&amp;Tenor,BA691,Trigger)</f>
        <v>44216</v>
      </c>
      <c r="BC691" s="320">
        <f>_xll.qlIndexFixing($AC$5,AZ691,TRUE,_xll.ohTrigger(Trigger,Trigger3M))</f>
        <v>9.921558840372607E-3</v>
      </c>
      <c r="BD691" s="320">
        <f>_xll.qlIndexFixing($BE$1,AZ691,TRUE,_xll.ohTrigger(Trigger,Trigger3M))</f>
        <v>1.0468952032674337E-2</v>
      </c>
    </row>
    <row r="692" spans="51:56" ht="11.25" customHeight="1" x14ac:dyDescent="0.25">
      <c r="AY692" s="159" t="s">
        <v>90</v>
      </c>
      <c r="AZ692" s="158">
        <f>_xll.qlInterestRateIndexFixingDate(Currency&amp;"ibor"&amp;Tenor,BA692,Trigger)</f>
        <v>44127</v>
      </c>
      <c r="BA692" s="158">
        <f>_xll.qlCalendarAdvance(Calendar,BA691,AY692,"f",,Trigger)</f>
        <v>44131</v>
      </c>
      <c r="BB692" s="158">
        <f>_xll.qlInterestRateIndexMaturity(Currency&amp;"ibor"&amp;Tenor,BA692,Trigger)</f>
        <v>44223</v>
      </c>
      <c r="BC692" s="320">
        <f>_xll.qlIndexFixing($AC$5,AZ692,TRUE,_xll.ohTrigger(Trigger,Trigger3M))</f>
        <v>9.9665223818687729E-3</v>
      </c>
      <c r="BD692" s="320">
        <f>_xll.qlIndexFixing($BE$1,AZ692,TRUE,_xll.ohTrigger(Trigger,Trigger3M))</f>
        <v>1.0517678195356428E-2</v>
      </c>
    </row>
    <row r="693" spans="51:56" ht="11.25" customHeight="1" x14ac:dyDescent="0.25">
      <c r="AY693" s="159" t="s">
        <v>90</v>
      </c>
      <c r="AZ693" s="158">
        <f>_xll.qlInterestRateIndexFixingDate(Currency&amp;"ibor"&amp;Tenor,BA693,Trigger)</f>
        <v>44134</v>
      </c>
      <c r="BA693" s="158">
        <f>_xll.qlCalendarAdvance(Calendar,BA692,AY693,"f",,Trigger)</f>
        <v>44138</v>
      </c>
      <c r="BB693" s="158">
        <f>_xll.qlInterestRateIndexMaturity(Currency&amp;"ibor"&amp;Tenor,BA693,Trigger)</f>
        <v>44230</v>
      </c>
      <c r="BC693" s="320">
        <f>_xll.qlIndexFixing($AC$5,AZ693,TRUE,_xll.ohTrigger(Trigger,Trigger3M))</f>
        <v>1.0011486438719654E-2</v>
      </c>
      <c r="BD693" s="320">
        <f>_xll.qlIndexFixing($BE$1,AZ693,TRUE,_xll.ohTrigger(Trigger,Trigger3M))</f>
        <v>1.0566378598936712E-2</v>
      </c>
    </row>
    <row r="694" spans="51:56" ht="11.25" customHeight="1" x14ac:dyDescent="0.25">
      <c r="AY694" s="159" t="s">
        <v>90</v>
      </c>
      <c r="AZ694" s="158">
        <f>_xll.qlInterestRateIndexFixingDate(Currency&amp;"ibor"&amp;Tenor,BA694,Trigger)</f>
        <v>44141</v>
      </c>
      <c r="BA694" s="158">
        <f>_xll.qlCalendarAdvance(Calendar,BA693,AY694,"f",,Trigger)</f>
        <v>44145</v>
      </c>
      <c r="BB694" s="158">
        <f>_xll.qlInterestRateIndexMaturity(Currency&amp;"ibor"&amp;Tenor,BA694,Trigger)</f>
        <v>44237</v>
      </c>
      <c r="BC694" s="320">
        <f>_xll.qlIndexFixing($AC$5,AZ694,TRUE,_xll.ohTrigger(Trigger,Trigger3M))</f>
        <v>1.0056451010931333E-2</v>
      </c>
      <c r="BD694" s="320">
        <f>_xll.qlIndexFixing($BE$1,AZ694,TRUE,_xll.ohTrigger(Trigger,Trigger3M))</f>
        <v>1.0615052507314442E-2</v>
      </c>
    </row>
    <row r="695" spans="51:56" ht="11.25" customHeight="1" x14ac:dyDescent="0.25">
      <c r="AY695" s="159" t="s">
        <v>90</v>
      </c>
      <c r="AZ695" s="158">
        <f>_xll.qlInterestRateIndexFixingDate(Currency&amp;"ibor"&amp;Tenor,BA695,Trigger)</f>
        <v>44148</v>
      </c>
      <c r="BA695" s="158">
        <f>_xll.qlCalendarAdvance(Calendar,BA694,AY695,"f",,Trigger)</f>
        <v>44152</v>
      </c>
      <c r="BB695" s="158">
        <f>_xll.qlInterestRateIndexMaturity(Currency&amp;"ibor"&amp;Tenor,BA695,Trigger)</f>
        <v>44244</v>
      </c>
      <c r="BC695" s="320">
        <f>_xll.qlIndexFixing($AC$5,AZ695,TRUE,_xll.ohTrigger(Trigger,Trigger3M))</f>
        <v>1.0101416098510762E-2</v>
      </c>
      <c r="BD695" s="320">
        <f>_xll.qlIndexFixing($BE$1,AZ695,TRUE,_xll.ohTrigger(Trigger,Trigger3M))</f>
        <v>1.0663699184352379E-2</v>
      </c>
    </row>
    <row r="696" spans="51:56" ht="11.25" customHeight="1" x14ac:dyDescent="0.25">
      <c r="AY696" s="159" t="s">
        <v>90</v>
      </c>
      <c r="AZ696" s="158">
        <f>_xll.qlInterestRateIndexFixingDate(Currency&amp;"ibor"&amp;Tenor,BA696,Trigger)</f>
        <v>44155</v>
      </c>
      <c r="BA696" s="158">
        <f>_xll.qlCalendarAdvance(Calendar,BA695,AY696,"f",,Trigger)</f>
        <v>44159</v>
      </c>
      <c r="BB696" s="158">
        <f>_xll.qlInterestRateIndexMaturity(Currency&amp;"ibor"&amp;Tenor,BA696,Trigger)</f>
        <v>44251</v>
      </c>
      <c r="BC696" s="320">
        <f>_xll.qlIndexFixing($AC$5,AZ696,TRUE,_xll.ohTrigger(Trigger,Trigger3M))</f>
        <v>1.0146381701462282E-2</v>
      </c>
      <c r="BD696" s="320">
        <f>_xll.qlIndexFixing($BE$1,AZ696,TRUE,_xll.ohTrigger(Trigger,Trigger3M))</f>
        <v>1.0712317893877664E-2</v>
      </c>
    </row>
    <row r="697" spans="51:56" ht="11.25" customHeight="1" x14ac:dyDescent="0.25">
      <c r="AY697" s="159" t="s">
        <v>90</v>
      </c>
      <c r="AZ697" s="158">
        <f>_xll.qlInterestRateIndexFixingDate(Currency&amp;"ibor"&amp;Tenor,BA697,Trigger)</f>
        <v>44162</v>
      </c>
      <c r="BA697" s="158">
        <f>_xll.qlCalendarAdvance(Calendar,BA696,AY697,"f",,Trigger)</f>
        <v>44166</v>
      </c>
      <c r="BB697" s="158">
        <f>_xll.qlInterestRateIndexMaturity(Currency&amp;"ibor"&amp;Tenor,BA697,Trigger)</f>
        <v>44256</v>
      </c>
      <c r="BC697" s="320">
        <f>_xll.qlIndexFixing($AC$5,AZ697,TRUE,_xll.ohTrigger(Trigger,Trigger3M))</f>
        <v>1.0184636165817551E-2</v>
      </c>
      <c r="BD697" s="320">
        <f>_xll.qlIndexFixing($BE$1,AZ697,TRUE,_xll.ohTrigger(Trigger,Trigger3M))</f>
        <v>1.0753656577264792E-2</v>
      </c>
    </row>
    <row r="698" spans="51:56" ht="11.25" customHeight="1" x14ac:dyDescent="0.25">
      <c r="AY698" s="159" t="s">
        <v>90</v>
      </c>
      <c r="AZ698" s="158">
        <f>_xll.qlInterestRateIndexFixingDate(Currency&amp;"ibor"&amp;Tenor,BA698,Trigger)</f>
        <v>44169</v>
      </c>
      <c r="BA698" s="158">
        <f>_xll.qlCalendarAdvance(Calendar,BA697,AY698,"f",,Trigger)</f>
        <v>44173</v>
      </c>
      <c r="BB698" s="158">
        <f>_xll.qlInterestRateIndexMaturity(Currency&amp;"ibor"&amp;Tenor,BA698,Trigger)</f>
        <v>44263</v>
      </c>
      <c r="BC698" s="320">
        <f>_xll.qlIndexFixing($AC$5,AZ698,TRUE,_xll.ohTrigger(Trigger,Trigger3M))</f>
        <v>1.0229600179342491E-2</v>
      </c>
      <c r="BD698" s="320">
        <f>_xll.qlIndexFixing($BE$1,AZ698,TRUE,_xll.ohTrigger(Trigger,Trigger3M))</f>
        <v>1.0802218717604006E-2</v>
      </c>
    </row>
    <row r="699" spans="51:56" ht="11.25" customHeight="1" x14ac:dyDescent="0.25">
      <c r="AY699" s="159" t="s">
        <v>90</v>
      </c>
      <c r="AZ699" s="158">
        <f>_xll.qlInterestRateIndexFixingDate(Currency&amp;"ibor"&amp;Tenor,BA699,Trigger)</f>
        <v>44176</v>
      </c>
      <c r="BA699" s="158">
        <f>_xll.qlCalendarAdvance(Calendar,BA698,AY699,"f",,Trigger)</f>
        <v>44180</v>
      </c>
      <c r="BB699" s="158">
        <f>_xll.qlInterestRateIndexMaturity(Currency&amp;"ibor"&amp;Tenor,BA699,Trigger)</f>
        <v>44270</v>
      </c>
      <c r="BC699" s="320">
        <f>_xll.qlIndexFixing($AC$5,AZ699,TRUE,_xll.ohTrigger(Trigger,Trigger3M))</f>
        <v>1.0274564697025035E-2</v>
      </c>
      <c r="BD699" s="320">
        <f>_xll.qlIndexFixing($BE$1,AZ699,TRUE,_xll.ohTrigger(Trigger,Trigger3M))</f>
        <v>1.085075077563058E-2</v>
      </c>
    </row>
    <row r="700" spans="51:56" ht="11.25" customHeight="1" x14ac:dyDescent="0.25">
      <c r="AY700" s="159" t="s">
        <v>90</v>
      </c>
      <c r="AZ700" s="158">
        <f>_xll.qlInterestRateIndexFixingDate(Currency&amp;"ibor"&amp;Tenor,BA700,Trigger)</f>
        <v>44183</v>
      </c>
      <c r="BA700" s="158">
        <f>_xll.qlCalendarAdvance(Calendar,BA699,AY700,"f",,Trigger)</f>
        <v>44187</v>
      </c>
      <c r="BB700" s="158">
        <f>_xll.qlInterestRateIndexMaturity(Currency&amp;"ibor"&amp;Tenor,BA700,Trigger)</f>
        <v>44277</v>
      </c>
      <c r="BC700" s="320">
        <f>_xll.qlIndexFixing($AC$5,AZ700,TRUE,_xll.ohTrigger(Trigger,Trigger3M))</f>
        <v>1.0319529718869624E-2</v>
      </c>
      <c r="BD700" s="320">
        <f>_xll.qlIndexFixing($BE$1,AZ700,TRUE,_xll.ohTrigger(Trigger,Trigger3M))</f>
        <v>1.0899252015104999E-2</v>
      </c>
    </row>
    <row r="701" spans="51:56" ht="11.25" customHeight="1" x14ac:dyDescent="0.25">
      <c r="AY701" s="159" t="s">
        <v>90</v>
      </c>
      <c r="AZ701" s="158">
        <f>_xll.qlInterestRateIndexFixingDate(Currency&amp;"ibor"&amp;Tenor,BA701,Trigger)</f>
        <v>44189</v>
      </c>
      <c r="BA701" s="158">
        <f>_xll.qlCalendarAdvance(Calendar,BA700,AY701,"f",,Trigger)</f>
        <v>44194</v>
      </c>
      <c r="BB701" s="158">
        <f>_xll.qlInterestRateIndexMaturity(Currency&amp;"ibor"&amp;Tenor,BA701,Trigger)</f>
        <v>44284</v>
      </c>
      <c r="BC701" s="320">
        <f>_xll.qlIndexFixing($AC$5,AZ701,TRUE,_xll.ohTrigger(Trigger,Trigger3M))</f>
        <v>1.0364495244882477E-2</v>
      </c>
      <c r="BD701" s="320">
        <f>_xll.qlIndexFixing($BE$1,AZ701,TRUE,_xll.ohTrigger(Trigger,Trigger3M))</f>
        <v>1.0947721699749557E-2</v>
      </c>
    </row>
    <row r="702" spans="51:56" ht="11.25" customHeight="1" x14ac:dyDescent="0.25">
      <c r="AY702" s="159" t="s">
        <v>90</v>
      </c>
      <c r="AZ702" s="158">
        <f>_xll.qlInterestRateIndexFixingDate(Currency&amp;"ibor"&amp;Tenor,BA702,Trigger)</f>
        <v>44196</v>
      </c>
      <c r="BA702" s="158">
        <f>_xll.qlCalendarAdvance(Calendar,BA701,AY702,"f",,Trigger)</f>
        <v>44201</v>
      </c>
      <c r="BB702" s="158">
        <f>_xll.qlInterestRateIndexMaturity(Currency&amp;"ibor"&amp;Tenor,BA702,Trigger)</f>
        <v>44292</v>
      </c>
      <c r="BC702" s="320">
        <f>_xll.qlIndexFixing($AC$5,AZ702,TRUE,_xll.ohTrigger(Trigger,Trigger3M))</f>
        <v>1.0412823613169642E-2</v>
      </c>
      <c r="BD702" s="320">
        <f>_xll.qlIndexFixing($BE$1,AZ702,TRUE,_xll.ohTrigger(Trigger,Trigger3M))</f>
        <v>1.0999780362222178E-2</v>
      </c>
    </row>
    <row r="703" spans="51:56" ht="11.25" customHeight="1" x14ac:dyDescent="0.25">
      <c r="AY703" s="159" t="s">
        <v>90</v>
      </c>
      <c r="AZ703" s="158">
        <f>_xll.qlInterestRateIndexFixingDate(Currency&amp;"ibor"&amp;Tenor,BA703,Trigger)</f>
        <v>44204</v>
      </c>
      <c r="BA703" s="158">
        <f>_xll.qlCalendarAdvance(Calendar,BA702,AY703,"f",,Trigger)</f>
        <v>44208</v>
      </c>
      <c r="BB703" s="158">
        <f>_xll.qlInterestRateIndexMaturity(Currency&amp;"ibor"&amp;Tenor,BA703,Trigger)</f>
        <v>44298</v>
      </c>
      <c r="BC703" s="320">
        <f>_xll.qlIndexFixing($AC$5,AZ703,TRUE,_xll.ohTrigger(Trigger,Trigger3M))</f>
        <v>1.0454427809436062E-2</v>
      </c>
      <c r="BD703" s="320">
        <f>_xll.qlIndexFixing($BE$1,AZ703,TRUE,_xll.ohTrigger(Trigger,Trigger3M))</f>
        <v>1.1044563459267742E-2</v>
      </c>
    </row>
    <row r="704" spans="51:56" ht="11.25" customHeight="1" x14ac:dyDescent="0.25">
      <c r="AY704" s="159" t="s">
        <v>90</v>
      </c>
      <c r="AZ704" s="158">
        <f>_xll.qlInterestRateIndexFixingDate(Currency&amp;"ibor"&amp;Tenor,BA704,Trigger)</f>
        <v>44211</v>
      </c>
      <c r="BA704" s="158">
        <f>_xll.qlCalendarAdvance(Calendar,BA703,AY704,"f",,Trigger)</f>
        <v>44215</v>
      </c>
      <c r="BB704" s="158">
        <f>_xll.qlInterestRateIndexMaturity(Currency&amp;"ibor"&amp;Tenor,BA704,Trigger)</f>
        <v>44305</v>
      </c>
      <c r="BC704" s="320">
        <f>_xll.qlIndexFixing($AC$5,AZ704,TRUE,_xll.ohTrigger(Trigger,Trigger3M))</f>
        <v>1.0499394847988341E-2</v>
      </c>
      <c r="BD704" s="320">
        <f>_xll.qlIndexFixing($BE$1,AZ704,TRUE,_xll.ohTrigger(Trigger,Trigger3M))</f>
        <v>1.1092934061414539E-2</v>
      </c>
    </row>
    <row r="705" spans="51:56" ht="11.25" customHeight="1" x14ac:dyDescent="0.25">
      <c r="AY705" s="159" t="s">
        <v>90</v>
      </c>
      <c r="AZ705" s="158">
        <f>_xll.qlInterestRateIndexFixingDate(Currency&amp;"ibor"&amp;Tenor,BA705,Trigger)</f>
        <v>44218</v>
      </c>
      <c r="BA705" s="158">
        <f>_xll.qlCalendarAdvance(Calendar,BA704,AY705,"f",,Trigger)</f>
        <v>44222</v>
      </c>
      <c r="BB705" s="158">
        <f>_xll.qlInterestRateIndexMaturity(Currency&amp;"ibor"&amp;Tenor,BA705,Trigger)</f>
        <v>44312</v>
      </c>
      <c r="BC705" s="320">
        <f>_xll.qlIndexFixing($AC$5,AZ705,TRUE,_xll.ohTrigger(Trigger,Trigger3M))</f>
        <v>1.0544362390731088E-2</v>
      </c>
      <c r="BD705" s="320">
        <f>_xll.qlIndexFixing($BE$1,AZ705,TRUE,_xll.ohTrigger(Trigger,Trigger3M))</f>
        <v>1.1141270163277817E-2</v>
      </c>
    </row>
    <row r="706" spans="51:56" ht="11.25" customHeight="1" x14ac:dyDescent="0.25">
      <c r="AY706" s="159" t="s">
        <v>90</v>
      </c>
      <c r="AZ706" s="158">
        <f>_xll.qlInterestRateIndexFixingDate(Currency&amp;"ibor"&amp;Tenor,BA706,Trigger)</f>
        <v>44225</v>
      </c>
      <c r="BA706" s="158">
        <f>_xll.qlCalendarAdvance(Calendar,BA705,AY706,"f",,Trigger)</f>
        <v>44229</v>
      </c>
      <c r="BB706" s="158">
        <f>_xll.qlInterestRateIndexMaturity(Currency&amp;"ibor"&amp;Tenor,BA706,Trigger)</f>
        <v>44319</v>
      </c>
      <c r="BC706" s="320">
        <f>_xll.qlIndexFixing($AC$5,AZ706,TRUE,_xll.ohTrigger(Trigger,Trigger3M))</f>
        <v>1.0589330437669631E-2</v>
      </c>
      <c r="BD706" s="320">
        <f>_xll.qlIndexFixing($BE$1,AZ706,TRUE,_xll.ohTrigger(Trigger,Trigger3M))</f>
        <v>1.1189571028406675E-2</v>
      </c>
    </row>
    <row r="707" spans="51:56" ht="11.25" customHeight="1" x14ac:dyDescent="0.25">
      <c r="AY707" s="159" t="s">
        <v>90</v>
      </c>
      <c r="AZ707" s="158">
        <f>_xll.qlInterestRateIndexFixingDate(Currency&amp;"ibor"&amp;Tenor,BA707,Trigger)</f>
        <v>44232</v>
      </c>
      <c r="BA707" s="158">
        <f>_xll.qlCalendarAdvance(Calendar,BA706,AY707,"f",,Trigger)</f>
        <v>44236</v>
      </c>
      <c r="BB707" s="158">
        <f>_xll.qlInterestRateIndexMaturity(Currency&amp;"ibor"&amp;Tenor,BA707,Trigger)</f>
        <v>44326</v>
      </c>
      <c r="BC707" s="320">
        <f>_xll.qlIndexFixing($AC$5,AZ707,TRUE,_xll.ohTrigger(Trigger,Trigger3M))</f>
        <v>1.0634298988811075E-2</v>
      </c>
      <c r="BD707" s="320">
        <f>_xll.qlIndexFixing($BE$1,AZ707,TRUE,_xll.ohTrigger(Trigger,Trigger3M))</f>
        <v>1.1237835920316464E-2</v>
      </c>
    </row>
    <row r="708" spans="51:56" ht="11.25" customHeight="1" x14ac:dyDescent="0.25">
      <c r="AY708" s="159" t="s">
        <v>90</v>
      </c>
      <c r="AZ708" s="158">
        <f>_xll.qlInterestRateIndexFixingDate(Currency&amp;"ibor"&amp;Tenor,BA708,Trigger)</f>
        <v>44239</v>
      </c>
      <c r="BA708" s="158">
        <f>_xll.qlCalendarAdvance(Calendar,BA707,AY708,"f",,Trigger)</f>
        <v>44243</v>
      </c>
      <c r="BB708" s="158">
        <f>_xll.qlInterestRateIndexMaturity(Currency&amp;"ibor"&amp;Tenor,BA708,Trigger)</f>
        <v>44333</v>
      </c>
      <c r="BC708" s="320">
        <f>_xll.qlIndexFixing($AC$5,AZ708,TRUE,_xll.ohTrigger(Trigger,Trigger3M))</f>
        <v>1.0681112848149432E-2</v>
      </c>
      <c r="BD708" s="320">
        <f>_xll.qlIndexFixing($BE$1,AZ708,TRUE,_xll.ohTrigger(Trigger,Trigger3M))</f>
        <v>1.1286063896560172E-2</v>
      </c>
    </row>
    <row r="709" spans="51:56" ht="11.25" customHeight="1" x14ac:dyDescent="0.25">
      <c r="AY709" s="159" t="s">
        <v>90</v>
      </c>
      <c r="AZ709" s="158">
        <f>_xll.qlInterestRateIndexFixingDate(Currency&amp;"ibor"&amp;Tenor,BA709,Trigger)</f>
        <v>44246</v>
      </c>
      <c r="BA709" s="158">
        <f>_xll.qlCalendarAdvance(Calendar,BA708,AY709,"f",,Trigger)</f>
        <v>44250</v>
      </c>
      <c r="BB709" s="158">
        <f>_xll.qlInterestRateIndexMaturity(Currency&amp;"ibor"&amp;Tenor,BA709,Trigger)</f>
        <v>44340</v>
      </c>
      <c r="BC709" s="320">
        <f>_xll.qlIndexFixing($AC$5,AZ709,TRUE,_xll.ohTrigger(Trigger,Trigger3M))</f>
        <v>1.0730406615668819E-2</v>
      </c>
      <c r="BD709" s="320">
        <f>_xll.qlIndexFixing($BE$1,AZ709,TRUE,_xll.ohTrigger(Trigger,Trigger3M))</f>
        <v>1.1334247187010149E-2</v>
      </c>
    </row>
    <row r="710" spans="51:56" ht="11.25" customHeight="1" x14ac:dyDescent="0.25">
      <c r="AY710" s="159" t="s">
        <v>90</v>
      </c>
      <c r="AZ710" s="158">
        <f>_xll.qlInterestRateIndexFixingDate(Currency&amp;"ibor"&amp;Tenor,BA710,Trigger)</f>
        <v>44253</v>
      </c>
      <c r="BA710" s="158">
        <f>_xll.qlCalendarAdvance(Calendar,BA709,AY710,"f",,Trigger)</f>
        <v>44257</v>
      </c>
      <c r="BB710" s="158">
        <f>_xll.qlInterestRateIndexMaturity(Currency&amp;"ibor"&amp;Tenor,BA710,Trigger)</f>
        <v>44349</v>
      </c>
      <c r="BC710" s="320">
        <f>_xll.qlIndexFixing($AC$5,AZ710,TRUE,_xll.ohTrigger(Trigger,Trigger3M))</f>
        <v>1.0787468242351392E-2</v>
      </c>
      <c r="BD710" s="320">
        <f>_xll.qlIndexFixing($BE$1,AZ710,TRUE,_xll.ohTrigger(Trigger,Trigger3M))</f>
        <v>1.138957934309563E-2</v>
      </c>
    </row>
    <row r="711" spans="51:56" ht="11.25" customHeight="1" x14ac:dyDescent="0.25">
      <c r="AY711" s="159" t="s">
        <v>90</v>
      </c>
      <c r="AZ711" s="158">
        <f>_xll.qlInterestRateIndexFixingDate(Currency&amp;"ibor"&amp;Tenor,BA711,Trigger)</f>
        <v>44260</v>
      </c>
      <c r="BA711" s="158">
        <f>_xll.qlCalendarAdvance(Calendar,BA710,AY711,"f",,Trigger)</f>
        <v>44264</v>
      </c>
      <c r="BB711" s="158">
        <f>_xll.qlInterestRateIndexMaturity(Currency&amp;"ibor"&amp;Tenor,BA711,Trigger)</f>
        <v>44356</v>
      </c>
      <c r="BC711" s="320">
        <f>_xll.qlIndexFixing($AC$5,AZ711,TRUE,_xll.ohTrigger(Trigger,Trigger3M))</f>
        <v>1.0836733597968131E-2</v>
      </c>
      <c r="BD711" s="320">
        <f>_xll.qlIndexFixing($BE$1,AZ711,TRUE,_xll.ohTrigger(Trigger,Trigger3M))</f>
        <v>1.1437609204024944E-2</v>
      </c>
    </row>
    <row r="712" spans="51:56" ht="11.25" customHeight="1" x14ac:dyDescent="0.25">
      <c r="AY712" s="159" t="s">
        <v>90</v>
      </c>
      <c r="AZ712" s="158">
        <f>_xll.qlInterestRateIndexFixingDate(Currency&amp;"ibor"&amp;Tenor,BA712,Trigger)</f>
        <v>44267</v>
      </c>
      <c r="BA712" s="158">
        <f>_xll.qlCalendarAdvance(Calendar,BA711,AY712,"f",,Trigger)</f>
        <v>44271</v>
      </c>
      <c r="BB712" s="158">
        <f>_xll.qlInterestRateIndexMaturity(Currency&amp;"ibor"&amp;Tenor,BA712,Trigger)</f>
        <v>44363</v>
      </c>
      <c r="BC712" s="320">
        <f>_xll.qlIndexFixing($AC$5,AZ712,TRUE,_xll.ohTrigger(Trigger,Trigger3M))</f>
        <v>1.088602640877343E-2</v>
      </c>
      <c r="BD712" s="320">
        <f>_xll.qlIndexFixing($BE$1,AZ712,TRUE,_xll.ohTrigger(Trigger,Trigger3M))</f>
        <v>1.1485540982792733E-2</v>
      </c>
    </row>
    <row r="713" spans="51:56" ht="11.25" customHeight="1" x14ac:dyDescent="0.25">
      <c r="AY713" s="159" t="s">
        <v>90</v>
      </c>
      <c r="AZ713" s="158">
        <f>_xll.qlInterestRateIndexFixingDate(Currency&amp;"ibor"&amp;Tenor,BA713,Trigger)</f>
        <v>44274</v>
      </c>
      <c r="BA713" s="158">
        <f>_xll.qlCalendarAdvance(Calendar,BA712,AY713,"f",,Trigger)</f>
        <v>44278</v>
      </c>
      <c r="BB713" s="158">
        <f>_xll.qlInterestRateIndexMaturity(Currency&amp;"ibor"&amp;Tenor,BA713,Trigger)</f>
        <v>44370</v>
      </c>
      <c r="BC713" s="320">
        <f>_xll.qlIndexFixing($AC$5,AZ713,TRUE,_xll.ohTrigger(Trigger,Trigger3M))</f>
        <v>1.0935346675786469E-2</v>
      </c>
      <c r="BD713" s="320">
        <f>_xll.qlIndexFixing($BE$1,AZ713,TRUE,_xll.ohTrigger(Trigger,Trigger3M))</f>
        <v>1.1533357778957955E-2</v>
      </c>
    </row>
    <row r="714" spans="51:56" ht="11.25" customHeight="1" x14ac:dyDescent="0.25">
      <c r="AY714" s="159" t="s">
        <v>90</v>
      </c>
      <c r="AZ714" s="158">
        <f>_xll.qlInterestRateIndexFixingDate(Currency&amp;"ibor"&amp;Tenor,BA714,Trigger)</f>
        <v>44281</v>
      </c>
      <c r="BA714" s="158">
        <f>_xll.qlCalendarAdvance(Calendar,BA713,AY714,"f",,Trigger)</f>
        <v>44285</v>
      </c>
      <c r="BB714" s="158">
        <f>_xll.qlInterestRateIndexMaturity(Currency&amp;"ibor"&amp;Tenor,BA714,Trigger)</f>
        <v>44377</v>
      </c>
      <c r="BC714" s="320">
        <f>_xll.qlIndexFixing($AC$5,AZ714,TRUE,_xll.ohTrigger(Trigger,Trigger3M))</f>
        <v>1.0984694400025566E-2</v>
      </c>
      <c r="BD714" s="320">
        <f>_xll.qlIndexFixing($BE$1,AZ714,TRUE,_xll.ohTrigger(Trigger,Trigger3M))</f>
        <v>1.1581042495366478E-2</v>
      </c>
    </row>
    <row r="715" spans="51:56" ht="11.25" customHeight="1" x14ac:dyDescent="0.25">
      <c r="AY715" s="159" t="s">
        <v>90</v>
      </c>
      <c r="AZ715" s="158">
        <f>_xll.qlInterestRateIndexFixingDate(Currency&amp;"ibor"&amp;Tenor,BA715,Trigger)</f>
        <v>44286</v>
      </c>
      <c r="BA715" s="158">
        <f>_xll.qlCalendarAdvance(Calendar,BA714,AY715,"f",,Trigger)</f>
        <v>44292</v>
      </c>
      <c r="BB715" s="158">
        <f>_xll.qlInterestRateIndexMaturity(Currency&amp;"ibor"&amp;Tenor,BA715,Trigger)</f>
        <v>44383</v>
      </c>
      <c r="BC715" s="320">
        <f>_xll.qlIndexFixing($AC$5,AZ715,TRUE,_xll.ohTrigger(Trigger,Trigger3M))</f>
        <v>1.103041643198148E-2</v>
      </c>
      <c r="BD715" s="320">
        <f>_xll.qlIndexFixing($BE$1,AZ715,TRUE,_xll.ohTrigger(Trigger,Trigger3M))</f>
        <v>1.1625027231290035E-2</v>
      </c>
    </row>
    <row r="716" spans="51:56" ht="11.25" customHeight="1" x14ac:dyDescent="0.25">
      <c r="AY716" s="159" t="s">
        <v>90</v>
      </c>
      <c r="AZ716" s="158">
        <f>_xll.qlInterestRateIndexFixingDate(Currency&amp;"ibor"&amp;Tenor,BA716,Trigger)</f>
        <v>44295</v>
      </c>
      <c r="BA716" s="158">
        <f>_xll.qlCalendarAdvance(Calendar,BA715,AY716,"f",,Trigger)</f>
        <v>44299</v>
      </c>
      <c r="BB716" s="158">
        <f>_xll.qlInterestRateIndexMaturity(Currency&amp;"ibor"&amp;Tenor,BA716,Trigger)</f>
        <v>44390</v>
      </c>
      <c r="BC716" s="320">
        <f>_xll.qlIndexFixing($AC$5,AZ716,TRUE,_xll.ohTrigger(Trigger,Trigger3M))</f>
        <v>1.1079862278602141E-2</v>
      </c>
      <c r="BD716" s="320">
        <f>_xll.qlIndexFixing($BE$1,AZ716,TRUE,_xll.ohTrigger(Trigger,Trigger3M))</f>
        <v>1.1672410452046303E-2</v>
      </c>
    </row>
    <row r="717" spans="51:56" ht="11.25" customHeight="1" x14ac:dyDescent="0.25">
      <c r="AY717" s="159" t="s">
        <v>90</v>
      </c>
      <c r="AZ717" s="158">
        <f>_xll.qlInterestRateIndexFixingDate(Currency&amp;"ibor"&amp;Tenor,BA717,Trigger)</f>
        <v>44302</v>
      </c>
      <c r="BA717" s="158">
        <f>_xll.qlCalendarAdvance(Calendar,BA716,AY717,"f",,Trigger)</f>
        <v>44306</v>
      </c>
      <c r="BB717" s="158">
        <f>_xll.qlInterestRateIndexMaturity(Currency&amp;"ibor"&amp;Tenor,BA717,Trigger)</f>
        <v>44397</v>
      </c>
      <c r="BC717" s="320">
        <f>_xll.qlIndexFixing($AC$5,AZ717,TRUE,_xll.ohTrigger(Trigger,Trigger3M))</f>
        <v>1.1129335873914058E-2</v>
      </c>
      <c r="BD717" s="320">
        <f>_xll.qlIndexFixing($BE$1,AZ717,TRUE,_xll.ohTrigger(Trigger,Trigger3M))</f>
        <v>1.1719610083049939E-2</v>
      </c>
    </row>
    <row r="718" spans="51:56" ht="11.25" customHeight="1" x14ac:dyDescent="0.25">
      <c r="AY718" s="159" t="s">
        <v>90</v>
      </c>
      <c r="AZ718" s="158">
        <f>_xll.qlInterestRateIndexFixingDate(Currency&amp;"ibor"&amp;Tenor,BA718,Trigger)</f>
        <v>44309</v>
      </c>
      <c r="BA718" s="158">
        <f>_xll.qlCalendarAdvance(Calendar,BA717,AY718,"f",,Trigger)</f>
        <v>44313</v>
      </c>
      <c r="BB718" s="158">
        <f>_xll.qlInterestRateIndexMaturity(Currency&amp;"ibor"&amp;Tenor,BA718,Trigger)</f>
        <v>44404</v>
      </c>
      <c r="BC718" s="320">
        <f>_xll.qlIndexFixing($AC$5,AZ718,TRUE,_xll.ohTrigger(Trigger,Trigger3M))</f>
        <v>1.1178837218939711E-2</v>
      </c>
      <c r="BD718" s="320">
        <f>_xll.qlIndexFixing($BE$1,AZ718,TRUE,_xll.ohTrigger(Trigger,Trigger3M))</f>
        <v>1.1766608080866065E-2</v>
      </c>
    </row>
    <row r="719" spans="51:56" ht="11.25" customHeight="1" x14ac:dyDescent="0.25">
      <c r="AY719" s="159" t="s">
        <v>90</v>
      </c>
      <c r="AZ719" s="158">
        <f>_xll.qlInterestRateIndexFixingDate(Currency&amp;"ibor"&amp;Tenor,BA719,Trigger)</f>
        <v>44316</v>
      </c>
      <c r="BA719" s="158">
        <f>_xll.qlCalendarAdvance(Calendar,BA718,AY719,"f",,Trigger)</f>
        <v>44320</v>
      </c>
      <c r="BB719" s="158">
        <f>_xll.qlInterestRateIndexMaturity(Currency&amp;"ibor"&amp;Tenor,BA719,Trigger)</f>
        <v>44412</v>
      </c>
      <c r="BC719" s="320">
        <f>_xll.qlIndexFixing($AC$5,AZ719,TRUE,_xll.ohTrigger(Trigger,Trigger3M))</f>
        <v>1.1231844915362459E-2</v>
      </c>
      <c r="BD719" s="320">
        <f>_xll.qlIndexFixing($BE$1,AZ719,TRUE,_xll.ohTrigger(Trigger,Trigger3M))</f>
        <v>1.1816872709911826E-2</v>
      </c>
    </row>
    <row r="720" spans="51:56" ht="11.25" customHeight="1" x14ac:dyDescent="0.25">
      <c r="AY720" s="159" t="s">
        <v>90</v>
      </c>
      <c r="AZ720" s="158">
        <f>_xll.qlInterestRateIndexFixingDate(Currency&amp;"ibor"&amp;Tenor,BA720,Trigger)</f>
        <v>44323</v>
      </c>
      <c r="BA720" s="158">
        <f>_xll.qlCalendarAdvance(Calendar,BA719,AY720,"f",,Trigger)</f>
        <v>44327</v>
      </c>
      <c r="BB720" s="158">
        <f>_xll.qlInterestRateIndexMaturity(Currency&amp;"ibor"&amp;Tenor,BA720,Trigger)</f>
        <v>44419</v>
      </c>
      <c r="BC720" s="320">
        <f>_xll.qlIndexFixing($AC$5,AZ720,TRUE,_xll.ohTrigger(Trigger,Trigger3M))</f>
        <v>1.1281357404412048E-2</v>
      </c>
      <c r="BD720" s="320">
        <f>_xll.qlIndexFixing($BE$1,AZ720,TRUE,_xll.ohTrigger(Trigger,Trigger3M))</f>
        <v>1.1863394890831606E-2</v>
      </c>
    </row>
    <row r="721" spans="51:56" ht="11.25" customHeight="1" x14ac:dyDescent="0.25">
      <c r="AY721" s="159" t="s">
        <v>90</v>
      </c>
      <c r="AZ721" s="158">
        <f>_xll.qlInterestRateIndexFixingDate(Currency&amp;"ibor"&amp;Tenor,BA721,Trigger)</f>
        <v>44330</v>
      </c>
      <c r="BA721" s="158">
        <f>_xll.qlCalendarAdvance(Calendar,BA720,AY721,"f",,Trigger)</f>
        <v>44334</v>
      </c>
      <c r="BB721" s="158">
        <f>_xll.qlInterestRateIndexMaturity(Currency&amp;"ibor"&amp;Tenor,BA721,Trigger)</f>
        <v>44426</v>
      </c>
      <c r="BC721" s="320">
        <f>_xll.qlIndexFixing($AC$5,AZ721,TRUE,_xll.ohTrigger(Trigger,Trigger3M))</f>
        <v>1.1328489455540075E-2</v>
      </c>
      <c r="BD721" s="320">
        <f>_xll.qlIndexFixing($BE$1,AZ721,TRUE,_xll.ohTrigger(Trigger,Trigger3M))</f>
        <v>1.1909660281316382E-2</v>
      </c>
    </row>
    <row r="722" spans="51:56" ht="11.25" customHeight="1" x14ac:dyDescent="0.25">
      <c r="AY722" s="159" t="s">
        <v>90</v>
      </c>
      <c r="AZ722" s="158">
        <f>_xll.qlInterestRateIndexFixingDate(Currency&amp;"ibor"&amp;Tenor,BA722,Trigger)</f>
        <v>44337</v>
      </c>
      <c r="BA722" s="158">
        <f>_xll.qlCalendarAdvance(Calendar,BA721,AY722,"f",,Trigger)</f>
        <v>44341</v>
      </c>
      <c r="BB722" s="158">
        <f>_xll.qlInterestRateIndexMaturity(Currency&amp;"ibor"&amp;Tenor,BA722,Trigger)</f>
        <v>44433</v>
      </c>
      <c r="BC722" s="320">
        <f>_xll.qlIndexFixing($AC$5,AZ722,TRUE,_xll.ohTrigger(Trigger,Trigger3M))</f>
        <v>1.1373821876711742E-2</v>
      </c>
      <c r="BD722" s="320">
        <f>_xll.qlIndexFixing($BE$1,AZ722,TRUE,_xll.ohTrigger(Trigger,Trigger3M))</f>
        <v>1.1955658746125683E-2</v>
      </c>
    </row>
    <row r="723" spans="51:56" ht="11.25" customHeight="1" x14ac:dyDescent="0.25">
      <c r="AY723" s="159" t="s">
        <v>90</v>
      </c>
      <c r="AZ723" s="158">
        <f>_xll.qlInterestRateIndexFixingDate(Currency&amp;"ibor"&amp;Tenor,BA723,Trigger)</f>
        <v>44344</v>
      </c>
      <c r="BA723" s="158">
        <f>_xll.qlCalendarAdvance(Calendar,BA722,AY723,"f",,Trigger)</f>
        <v>44348</v>
      </c>
      <c r="BB723" s="158">
        <f>_xll.qlInterestRateIndexMaturity(Currency&amp;"ibor"&amp;Tenor,BA723,Trigger)</f>
        <v>44440</v>
      </c>
      <c r="BC723" s="320">
        <f>_xll.qlIndexFixing($AC$5,AZ723,TRUE,_xll.ohTrigger(Trigger,Trigger3M))</f>
        <v>1.1419154821541917E-2</v>
      </c>
      <c r="BD723" s="320">
        <f>_xll.qlIndexFixing($BE$1,AZ723,TRUE,_xll.ohTrigger(Trigger,Trigger3M))</f>
        <v>1.2001386764568812E-2</v>
      </c>
    </row>
    <row r="724" spans="51:56" ht="11.25" customHeight="1" x14ac:dyDescent="0.25">
      <c r="AY724" s="159" t="s">
        <v>90</v>
      </c>
      <c r="AZ724" s="158">
        <f>_xll.qlInterestRateIndexFixingDate(Currency&amp;"ibor"&amp;Tenor,BA724,Trigger)</f>
        <v>44351</v>
      </c>
      <c r="BA724" s="158">
        <f>_xll.qlCalendarAdvance(Calendar,BA723,AY724,"f",,Trigger)</f>
        <v>44355</v>
      </c>
      <c r="BB724" s="158">
        <f>_xll.qlInterestRateIndexMaturity(Currency&amp;"ibor"&amp;Tenor,BA724,Trigger)</f>
        <v>44447</v>
      </c>
      <c r="BC724" s="320">
        <f>_xll.qlIndexFixing($AC$5,AZ724,TRUE,_xll.ohTrigger(Trigger,Trigger3M))</f>
        <v>1.1464488290035813E-2</v>
      </c>
      <c r="BD724" s="320">
        <f>_xll.qlIndexFixing($BE$1,AZ724,TRUE,_xll.ohTrigger(Trigger,Trigger3M))</f>
        <v>1.2046841016797028E-2</v>
      </c>
    </row>
    <row r="725" spans="51:56" ht="11.25" customHeight="1" x14ac:dyDescent="0.25">
      <c r="AY725" s="159" t="s">
        <v>90</v>
      </c>
      <c r="AZ725" s="158">
        <f>_xll.qlInterestRateIndexFixingDate(Currency&amp;"ibor"&amp;Tenor,BA725,Trigger)</f>
        <v>44358</v>
      </c>
      <c r="BA725" s="158">
        <f>_xll.qlCalendarAdvance(Calendar,BA724,AY725,"f",,Trigger)</f>
        <v>44362</v>
      </c>
      <c r="BB725" s="158">
        <f>_xll.qlInterestRateIndexMaturity(Currency&amp;"ibor"&amp;Tenor,BA725,Trigger)</f>
        <v>44454</v>
      </c>
      <c r="BC725" s="320">
        <f>_xll.qlIndexFixing($AC$5,AZ725,TRUE,_xll.ohTrigger(Trigger,Trigger3M))</f>
        <v>1.1509822282200381E-2</v>
      </c>
      <c r="BD725" s="320">
        <f>_xll.qlIndexFixing($BE$1,AZ725,TRUE,_xll.ohTrigger(Trigger,Trigger3M))</f>
        <v>1.2092018182866007E-2</v>
      </c>
    </row>
    <row r="726" spans="51:56" ht="11.25" customHeight="1" x14ac:dyDescent="0.25">
      <c r="AY726" s="159" t="s">
        <v>90</v>
      </c>
      <c r="AZ726" s="158">
        <f>_xll.qlInterestRateIndexFixingDate(Currency&amp;"ibor"&amp;Tenor,BA726,Trigger)</f>
        <v>44365</v>
      </c>
      <c r="BA726" s="158">
        <f>_xll.qlCalendarAdvance(Calendar,BA725,AY726,"f",,Trigger)</f>
        <v>44369</v>
      </c>
      <c r="BB726" s="158">
        <f>_xll.qlInterestRateIndexMaturity(Currency&amp;"ibor"&amp;Tenor,BA726,Trigger)</f>
        <v>44461</v>
      </c>
      <c r="BC726" s="320">
        <f>_xll.qlIndexFixing($AC$5,AZ726,TRUE,_xll.ohTrigger(Trigger,Trigger3M))</f>
        <v>1.1555156798039964E-2</v>
      </c>
      <c r="BD726" s="320">
        <f>_xll.qlIndexFixing($BE$1,AZ726,TRUE,_xll.ohTrigger(Trigger,Trigger3M))</f>
        <v>1.2136914942735857E-2</v>
      </c>
    </row>
    <row r="727" spans="51:56" ht="11.25" customHeight="1" x14ac:dyDescent="0.25">
      <c r="AY727" s="159" t="s">
        <v>90</v>
      </c>
      <c r="AZ727" s="158">
        <f>_xll.qlInterestRateIndexFixingDate(Currency&amp;"ibor"&amp;Tenor,BA727,Trigger)</f>
        <v>44372</v>
      </c>
      <c r="BA727" s="158">
        <f>_xll.qlCalendarAdvance(Calendar,BA726,AY727,"f",,Trigger)</f>
        <v>44376</v>
      </c>
      <c r="BB727" s="158">
        <f>_xll.qlInterestRateIndexMaturity(Currency&amp;"ibor"&amp;Tenor,BA727,Trigger)</f>
        <v>44468</v>
      </c>
      <c r="BC727" s="320">
        <f>_xll.qlIndexFixing($AC$5,AZ727,TRUE,_xll.ohTrigger(Trigger,Trigger3M))</f>
        <v>1.1600491837562385E-2</v>
      </c>
      <c r="BD727" s="320">
        <f>_xll.qlIndexFixing($BE$1,AZ727,TRUE,_xll.ohTrigger(Trigger,Trigger3M))</f>
        <v>1.2181527976277189E-2</v>
      </c>
    </row>
    <row r="728" spans="51:56" ht="11.25" customHeight="1" x14ac:dyDescent="0.25">
      <c r="AY728" s="159" t="s">
        <v>90</v>
      </c>
      <c r="AZ728" s="158">
        <f>_xll.qlInterestRateIndexFixingDate(Currency&amp;"ibor"&amp;Tenor,BA728,Trigger)</f>
        <v>44379</v>
      </c>
      <c r="BA728" s="158">
        <f>_xll.qlCalendarAdvance(Calendar,BA727,AY728,"f",,Trigger)</f>
        <v>44383</v>
      </c>
      <c r="BB728" s="158">
        <f>_xll.qlInterestRateIndexMaturity(Currency&amp;"ibor"&amp;Tenor,BA728,Trigger)</f>
        <v>44475</v>
      </c>
      <c r="BC728" s="320">
        <f>_xll.qlIndexFixing($AC$5,AZ728,TRUE,_xll.ohTrigger(Trigger,Trigger3M))</f>
        <v>1.1645827400772855E-2</v>
      </c>
      <c r="BD728" s="320">
        <f>_xll.qlIndexFixing($BE$1,AZ728,TRUE,_xll.ohTrigger(Trigger,Trigger3M))</f>
        <v>1.2225853963271119E-2</v>
      </c>
    </row>
    <row r="729" spans="51:56" ht="11.25" customHeight="1" x14ac:dyDescent="0.25">
      <c r="AY729" s="159" t="s">
        <v>90</v>
      </c>
      <c r="AZ729" s="158">
        <f>_xll.qlInterestRateIndexFixingDate(Currency&amp;"ibor"&amp;Tenor,BA729,Trigger)</f>
        <v>44386</v>
      </c>
      <c r="BA729" s="158">
        <f>_xll.qlCalendarAdvance(Calendar,BA728,AY729,"f",,Trigger)</f>
        <v>44390</v>
      </c>
      <c r="BB729" s="158">
        <f>_xll.qlInterestRateIndexMaturity(Currency&amp;"ibor"&amp;Tenor,BA729,Trigger)</f>
        <v>44482</v>
      </c>
      <c r="BC729" s="320">
        <f>_xll.qlIndexFixing($AC$5,AZ729,TRUE,_xll.ohTrigger(Trigger,Trigger3M))</f>
        <v>1.1691163487677457E-2</v>
      </c>
      <c r="BD729" s="320">
        <f>_xll.qlIndexFixing($BE$1,AZ729,TRUE,_xll.ohTrigger(Trigger,Trigger3M))</f>
        <v>1.2269889583406668E-2</v>
      </c>
    </row>
    <row r="730" spans="51:56" ht="11.25" customHeight="1" x14ac:dyDescent="0.25">
      <c r="AY730" s="159" t="s">
        <v>90</v>
      </c>
      <c r="AZ730" s="158">
        <f>_xll.qlInterestRateIndexFixingDate(Currency&amp;"ibor"&amp;Tenor,BA730,Trigger)</f>
        <v>44393</v>
      </c>
      <c r="BA730" s="158">
        <f>_xll.qlCalendarAdvance(Calendar,BA729,AY730,"f",,Trigger)</f>
        <v>44397</v>
      </c>
      <c r="BB730" s="158">
        <f>_xll.qlInterestRateIndexMaturity(Currency&amp;"ibor"&amp;Tenor,BA730,Trigger)</f>
        <v>44489</v>
      </c>
      <c r="BC730" s="320">
        <f>_xll.qlIndexFixing($AC$5,AZ730,TRUE,_xll.ohTrigger(Trigger,Trigger3M))</f>
        <v>1.1736500098282272E-2</v>
      </c>
      <c r="BD730" s="320">
        <f>_xll.qlIndexFixing($BE$1,AZ730,TRUE,_xll.ohTrigger(Trigger,Trigger3M))</f>
        <v>1.2313631516295519E-2</v>
      </c>
    </row>
    <row r="731" spans="51:56" ht="11.25" customHeight="1" x14ac:dyDescent="0.25">
      <c r="AY731" s="159" t="s">
        <v>90</v>
      </c>
      <c r="AZ731" s="158">
        <f>_xll.qlInterestRateIndexFixingDate(Currency&amp;"ibor"&amp;Tenor,BA731,Trigger)</f>
        <v>44400</v>
      </c>
      <c r="BA731" s="158">
        <f>_xll.qlCalendarAdvance(Calendar,BA730,AY731,"f",,Trigger)</f>
        <v>44404</v>
      </c>
      <c r="BB731" s="158">
        <f>_xll.qlInterestRateIndexMaturity(Currency&amp;"ibor"&amp;Tenor,BA731,Trigger)</f>
        <v>44496</v>
      </c>
      <c r="BC731" s="320">
        <f>_xll.qlIndexFixing($AC$5,AZ731,TRUE,_xll.ohTrigger(Trigger,Trigger3M))</f>
        <v>1.1781837232593384E-2</v>
      </c>
      <c r="BD731" s="320">
        <f>_xll.qlIndexFixing($BE$1,AZ731,TRUE,_xll.ohTrigger(Trigger,Trigger3M))</f>
        <v>1.2357076441462474E-2</v>
      </c>
    </row>
    <row r="732" spans="51:56" ht="11.25" customHeight="1" x14ac:dyDescent="0.25">
      <c r="AY732" s="159" t="s">
        <v>90</v>
      </c>
      <c r="AZ732" s="158">
        <f>_xll.qlInterestRateIndexFixingDate(Currency&amp;"ibor"&amp;Tenor,BA732,Trigger)</f>
        <v>44407</v>
      </c>
      <c r="BA732" s="158">
        <f>_xll.qlCalendarAdvance(Calendar,BA731,AY732,"f",,Trigger)</f>
        <v>44411</v>
      </c>
      <c r="BB732" s="158">
        <f>_xll.qlInterestRateIndexMaturity(Currency&amp;"ibor"&amp;Tenor,BA732,Trigger)</f>
        <v>44503</v>
      </c>
      <c r="BC732" s="320">
        <f>_xll.qlIndexFixing($AC$5,AZ732,TRUE,_xll.ohTrigger(Trigger,Trigger3M))</f>
        <v>1.1827174890616002E-2</v>
      </c>
      <c r="BD732" s="320">
        <f>_xll.qlIndexFixing($BE$1,AZ732,TRUE,_xll.ohTrigger(Trigger,Trigger3M))</f>
        <v>1.240022103835327E-2</v>
      </c>
    </row>
    <row r="733" spans="51:56" ht="11.25" customHeight="1" x14ac:dyDescent="0.25">
      <c r="AY733" s="159" t="s">
        <v>90</v>
      </c>
      <c r="AZ733" s="158">
        <f>_xll.qlInterestRateIndexFixingDate(Currency&amp;"ibor"&amp;Tenor,BA733,Trigger)</f>
        <v>44414</v>
      </c>
      <c r="BA733" s="158">
        <f>_xll.qlCalendarAdvance(Calendar,BA732,AY733,"f",,Trigger)</f>
        <v>44418</v>
      </c>
      <c r="BB733" s="158">
        <f>_xll.qlInterestRateIndexMaturity(Currency&amp;"ibor"&amp;Tenor,BA733,Trigger)</f>
        <v>44510</v>
      </c>
      <c r="BC733" s="320">
        <f>_xll.qlIndexFixing($AC$5,AZ733,TRUE,_xll.ohTrigger(Trigger,Trigger3M))</f>
        <v>1.1872513072357951E-2</v>
      </c>
      <c r="BD733" s="320">
        <f>_xll.qlIndexFixing($BE$1,AZ733,TRUE,_xll.ohTrigger(Trigger,Trigger3M))</f>
        <v>1.2443061986339782E-2</v>
      </c>
    </row>
    <row r="734" spans="51:56" ht="11.25" customHeight="1" x14ac:dyDescent="0.25">
      <c r="AY734" s="159" t="s">
        <v>90</v>
      </c>
      <c r="AZ734" s="158">
        <f>_xll.qlInterestRateIndexFixingDate(Currency&amp;"ibor"&amp;Tenor,BA734,Trigger)</f>
        <v>44421</v>
      </c>
      <c r="BA734" s="158">
        <f>_xll.qlCalendarAdvance(Calendar,BA733,AY734,"f",,Trigger)</f>
        <v>44425</v>
      </c>
      <c r="BB734" s="158">
        <f>_xll.qlInterestRateIndexMaturity(Currency&amp;"ibor"&amp;Tenor,BA734,Trigger)</f>
        <v>44517</v>
      </c>
      <c r="BC734" s="320">
        <f>_xll.qlIndexFixing($AC$5,AZ734,TRUE,_xll.ohTrigger(Trigger,Trigger3M))</f>
        <v>1.1917851777824442E-2</v>
      </c>
      <c r="BD734" s="320">
        <f>_xll.qlIndexFixing($BE$1,AZ734,TRUE,_xll.ohTrigger(Trigger,Trigger3M))</f>
        <v>1.2485595964713089E-2</v>
      </c>
    </row>
    <row r="735" spans="51:56" ht="11.25" customHeight="1" x14ac:dyDescent="0.25">
      <c r="AY735" s="159" t="s">
        <v>90</v>
      </c>
      <c r="AZ735" s="158">
        <f>_xll.qlInterestRateIndexFixingDate(Currency&amp;"ibor"&amp;Tenor,BA735,Trigger)</f>
        <v>44428</v>
      </c>
      <c r="BA735" s="158">
        <f>_xll.qlCalendarAdvance(Calendar,BA734,AY735,"f",,Trigger)</f>
        <v>44432</v>
      </c>
      <c r="BB735" s="158">
        <f>_xll.qlInterestRateIndexMaturity(Currency&amp;"ibor"&amp;Tenor,BA735,Trigger)</f>
        <v>44524</v>
      </c>
      <c r="BC735" s="320">
        <f>_xll.qlIndexFixing($AC$5,AZ735,TRUE,_xll.ohTrigger(Trigger,Trigger3M))</f>
        <v>1.1963191007020688E-2</v>
      </c>
      <c r="BD735" s="320">
        <f>_xll.qlIndexFixing($BE$1,AZ735,TRUE,_xll.ohTrigger(Trigger,Trigger3M))</f>
        <v>1.2527819652699099E-2</v>
      </c>
    </row>
    <row r="736" spans="51:56" ht="11.25" customHeight="1" x14ac:dyDescent="0.25">
      <c r="AY736" s="159" t="s">
        <v>90</v>
      </c>
      <c r="AZ736" s="158">
        <f>_xll.qlInterestRateIndexFixingDate(Currency&amp;"ibor"&amp;Tenor,BA736,Trigger)</f>
        <v>44435</v>
      </c>
      <c r="BA736" s="158">
        <f>_xll.qlCalendarAdvance(Calendar,BA735,AY736,"f",,Trigger)</f>
        <v>44439</v>
      </c>
      <c r="BB736" s="158">
        <f>_xll.qlInterestRateIndexMaturity(Currency&amp;"ibor"&amp;Tenor,BA736,Trigger)</f>
        <v>44530</v>
      </c>
      <c r="BC736" s="320">
        <f>_xll.qlIndexFixing($AC$5,AZ736,TRUE,_xll.ohTrigger(Trigger,Trigger3M))</f>
        <v>1.2005092218980986E-2</v>
      </c>
      <c r="BD736" s="320">
        <f>_xll.qlIndexFixing($BE$1,AZ736,TRUE,_xll.ohTrigger(Trigger,Trigger3M))</f>
        <v>1.2566576872081028E-2</v>
      </c>
    </row>
    <row r="737" spans="51:56" ht="11.25" customHeight="1" x14ac:dyDescent="0.25">
      <c r="AY737" s="159" t="s">
        <v>90</v>
      </c>
      <c r="AZ737" s="158">
        <f>_xll.qlInterestRateIndexFixingDate(Currency&amp;"ibor"&amp;Tenor,BA737,Trigger)</f>
        <v>44442</v>
      </c>
      <c r="BA737" s="158">
        <f>_xll.qlCalendarAdvance(Calendar,BA736,AY737,"f",,Trigger)</f>
        <v>44446</v>
      </c>
      <c r="BB737" s="158">
        <f>_xll.qlInterestRateIndexMaturity(Currency&amp;"ibor"&amp;Tenor,BA737,Trigger)</f>
        <v>44537</v>
      </c>
      <c r="BC737" s="320">
        <f>_xll.qlIndexFixing($AC$5,AZ737,TRUE,_xll.ohTrigger(Trigger,Trigger3M))</f>
        <v>1.2050430945731952E-2</v>
      </c>
      <c r="BD737" s="320">
        <f>_xll.qlIndexFixing($BE$1,AZ737,TRUE,_xll.ohTrigger(Trigger,Trigger3M))</f>
        <v>1.2608191827778725E-2</v>
      </c>
    </row>
    <row r="738" spans="51:56" ht="11.25" customHeight="1" x14ac:dyDescent="0.25">
      <c r="AY738" s="159" t="s">
        <v>90</v>
      </c>
      <c r="AZ738" s="158">
        <f>_xll.qlInterestRateIndexFixingDate(Currency&amp;"ibor"&amp;Tenor,BA738,Trigger)</f>
        <v>44449</v>
      </c>
      <c r="BA738" s="158">
        <f>_xll.qlCalendarAdvance(Calendar,BA737,AY738,"f",,Trigger)</f>
        <v>44453</v>
      </c>
      <c r="BB738" s="158">
        <f>_xll.qlInterestRateIndexMaturity(Currency&amp;"ibor"&amp;Tenor,BA738,Trigger)</f>
        <v>44544</v>
      </c>
      <c r="BC738" s="320">
        <f>_xll.qlIndexFixing($AC$5,AZ738,TRUE,_xll.ohTrigger(Trigger,Trigger3M))</f>
        <v>1.2095770190521276E-2</v>
      </c>
      <c r="BD738" s="320">
        <f>_xll.qlIndexFixing($BE$1,AZ738,TRUE,_xll.ohTrigger(Trigger,Trigger3M))</f>
        <v>1.2649486774004315E-2</v>
      </c>
    </row>
    <row r="739" spans="51:56" ht="11.25" customHeight="1" x14ac:dyDescent="0.25">
      <c r="AY739" s="159" t="s">
        <v>90</v>
      </c>
      <c r="AZ739" s="158">
        <f>_xll.qlInterestRateIndexFixingDate(Currency&amp;"ibor"&amp;Tenor,BA739,Trigger)</f>
        <v>44456</v>
      </c>
      <c r="BA739" s="158">
        <f>_xll.qlCalendarAdvance(Calendar,BA738,AY739,"f",,Trigger)</f>
        <v>44460</v>
      </c>
      <c r="BB739" s="158">
        <f>_xll.qlInterestRateIndexMaturity(Currency&amp;"ibor"&amp;Tenor,BA739,Trigger)</f>
        <v>44551</v>
      </c>
      <c r="BC739" s="320">
        <f>_xll.qlIndexFixing($AC$5,AZ739,TRUE,_xll.ohTrigger(Trigger,Trigger3M))</f>
        <v>1.2141109953355109E-2</v>
      </c>
      <c r="BD739" s="320">
        <f>_xll.qlIndexFixing($BE$1,AZ739,TRUE,_xll.ohTrigger(Trigger,Trigger3M))</f>
        <v>1.2690458389948672E-2</v>
      </c>
    </row>
    <row r="740" spans="51:56" ht="11.25" customHeight="1" x14ac:dyDescent="0.25">
      <c r="AY740" s="159" t="s">
        <v>90</v>
      </c>
      <c r="AZ740" s="158">
        <f>_xll.qlInterestRateIndexFixingDate(Currency&amp;"ibor"&amp;Tenor,BA740,Trigger)</f>
        <v>44463</v>
      </c>
      <c r="BA740" s="158">
        <f>_xll.qlCalendarAdvance(Calendar,BA739,AY740,"f",,Trigger)</f>
        <v>44467</v>
      </c>
      <c r="BB740" s="158">
        <f>_xll.qlInterestRateIndexMaturity(Currency&amp;"ibor"&amp;Tenor,BA740,Trigger)</f>
        <v>44558</v>
      </c>
      <c r="BC740" s="320">
        <f>_xll.qlIndexFixing($AC$5,AZ740,TRUE,_xll.ohTrigger(Trigger,Trigger3M))</f>
        <v>1.2186450234237842E-2</v>
      </c>
      <c r="BD740" s="320">
        <f>_xll.qlIndexFixing($BE$1,AZ740,TRUE,_xll.ohTrigger(Trigger,Trigger3M))</f>
        <v>1.273110335474646E-2</v>
      </c>
    </row>
    <row r="741" spans="51:56" ht="11.25" customHeight="1" x14ac:dyDescent="0.25">
      <c r="AY741" s="159" t="s">
        <v>90</v>
      </c>
      <c r="AZ741" s="158">
        <f>_xll.qlInterestRateIndexFixingDate(Currency&amp;"ibor"&amp;Tenor,BA741,Trigger)</f>
        <v>44470</v>
      </c>
      <c r="BA741" s="158">
        <f>_xll.qlCalendarAdvance(Calendar,BA740,AY741,"f",,Trigger)</f>
        <v>44474</v>
      </c>
      <c r="BB741" s="158">
        <f>_xll.qlInterestRateIndexMaturity(Currency&amp;"ibor"&amp;Tenor,BA741,Trigger)</f>
        <v>44566</v>
      </c>
      <c r="BC741" s="320">
        <f>_xll.qlIndexFixing($AC$5,AZ741,TRUE,_xll.ohTrigger(Trigger,Trigger3M))</f>
        <v>1.2235237380880996E-2</v>
      </c>
      <c r="BD741" s="320">
        <f>_xll.qlIndexFixing($BE$1,AZ741,TRUE,_xll.ohTrigger(Trigger,Trigger3M))</f>
        <v>1.2774459710519735E-2</v>
      </c>
    </row>
    <row r="742" spans="51:56" ht="11.25" customHeight="1" x14ac:dyDescent="0.25">
      <c r="AY742" s="159" t="s">
        <v>90</v>
      </c>
      <c r="AZ742" s="158">
        <f>_xll.qlInterestRateIndexFixingDate(Currency&amp;"ibor"&amp;Tenor,BA742,Trigger)</f>
        <v>44477</v>
      </c>
      <c r="BA742" s="158">
        <f>_xll.qlCalendarAdvance(Calendar,BA741,AY742,"f",,Trigger)</f>
        <v>44481</v>
      </c>
      <c r="BB742" s="158">
        <f>_xll.qlInterestRateIndexMaturity(Currency&amp;"ibor"&amp;Tenor,BA742,Trigger)</f>
        <v>44573</v>
      </c>
      <c r="BC742" s="320">
        <f>_xll.qlIndexFixing($AC$5,AZ742,TRUE,_xll.ohTrigger(Trigger,Trigger3M))</f>
        <v>1.2280580276361041E-2</v>
      </c>
      <c r="BD742" s="320">
        <f>_xll.qlIndexFixing($BE$1,AZ742,TRUE,_xll.ohTrigger(Trigger,Trigger3M))</f>
        <v>1.2814418378529818E-2</v>
      </c>
    </row>
    <row r="743" spans="51:56" ht="11.25" customHeight="1" x14ac:dyDescent="0.25">
      <c r="AY743" s="159" t="s">
        <v>90</v>
      </c>
      <c r="AZ743" s="158">
        <f>_xll.qlInterestRateIndexFixingDate(Currency&amp;"ibor"&amp;Tenor,BA743,Trigger)</f>
        <v>44484</v>
      </c>
      <c r="BA743" s="158">
        <f>_xll.qlCalendarAdvance(Calendar,BA742,AY743,"f",,Trigger)</f>
        <v>44488</v>
      </c>
      <c r="BB743" s="158">
        <f>_xll.qlInterestRateIndexMaturity(Currency&amp;"ibor"&amp;Tenor,BA743,Trigger)</f>
        <v>44580</v>
      </c>
      <c r="BC743" s="320">
        <f>_xll.qlIndexFixing($AC$5,AZ743,TRUE,_xll.ohTrigger(Trigger,Trigger3M))</f>
        <v>1.2325923695619497E-2</v>
      </c>
      <c r="BD743" s="320">
        <f>_xll.qlIndexFixing($BE$1,AZ743,TRUE,_xll.ohTrigger(Trigger,Trigger3M))</f>
        <v>1.2854040187660851E-2</v>
      </c>
    </row>
    <row r="744" spans="51:56" ht="11.25" customHeight="1" x14ac:dyDescent="0.25">
      <c r="AY744" s="159" t="s">
        <v>90</v>
      </c>
      <c r="AZ744" s="158">
        <f>_xll.qlInterestRateIndexFixingDate(Currency&amp;"ibor"&amp;Tenor,BA744,Trigger)</f>
        <v>44491</v>
      </c>
      <c r="BA744" s="158">
        <f>_xll.qlCalendarAdvance(Calendar,BA743,AY744,"f",,Trigger)</f>
        <v>44495</v>
      </c>
      <c r="BB744" s="158">
        <f>_xll.qlInterestRateIndexMaturity(Currency&amp;"ibor"&amp;Tenor,BA744,Trigger)</f>
        <v>44587</v>
      </c>
      <c r="BC744" s="320">
        <f>_xll.qlIndexFixing($AC$5,AZ744,TRUE,_xll.ohTrigger(Trigger,Trigger3M))</f>
        <v>1.2371267638662448E-2</v>
      </c>
      <c r="BD744" s="320">
        <f>_xll.qlIndexFixing($BE$1,AZ744,TRUE,_xll.ohTrigger(Trigger,Trigger3M))</f>
        <v>1.289332181660786E-2</v>
      </c>
    </row>
    <row r="745" spans="51:56" ht="11.25" customHeight="1" x14ac:dyDescent="0.25">
      <c r="AY745" s="159" t="s">
        <v>90</v>
      </c>
      <c r="AZ745" s="158">
        <f>_xll.qlInterestRateIndexFixingDate(Currency&amp;"ibor"&amp;Tenor,BA745,Trigger)</f>
        <v>44498</v>
      </c>
      <c r="BA745" s="158">
        <f>_xll.qlCalendarAdvance(Calendar,BA744,AY745,"f",,Trigger)</f>
        <v>44502</v>
      </c>
      <c r="BB745" s="158">
        <f>_xll.qlInterestRateIndexMaturity(Currency&amp;"ibor"&amp;Tenor,BA745,Trigger)</f>
        <v>44594</v>
      </c>
      <c r="BC745" s="320">
        <f>_xll.qlIndexFixing($AC$5,AZ745,TRUE,_xll.ohTrigger(Trigger,Trigger3M))</f>
        <v>1.2416612105496843E-2</v>
      </c>
      <c r="BD745" s="320">
        <f>_xll.qlIndexFixing($BE$1,AZ745,TRUE,_xll.ohTrigger(Trigger,Trigger3M))</f>
        <v>1.2932259944022435E-2</v>
      </c>
    </row>
    <row r="746" spans="51:56" ht="11.25" customHeight="1" x14ac:dyDescent="0.25">
      <c r="AY746" s="159" t="s">
        <v>90</v>
      </c>
      <c r="AZ746" s="158">
        <f>_xll.qlInterestRateIndexFixingDate(Currency&amp;"ibor"&amp;Tenor,BA746,Trigger)</f>
        <v>44505</v>
      </c>
      <c r="BA746" s="158">
        <f>_xll.qlCalendarAdvance(Calendar,BA745,AY746,"f",,Trigger)</f>
        <v>44509</v>
      </c>
      <c r="BB746" s="158">
        <f>_xll.qlInterestRateIndexMaturity(Currency&amp;"ibor"&amp;Tenor,BA746,Trigger)</f>
        <v>44601</v>
      </c>
      <c r="BC746" s="320">
        <f>_xll.qlIndexFixing($AC$5,AZ746,TRUE,_xll.ohTrigger(Trigger,Trigger3M))</f>
        <v>1.2461957096128764E-2</v>
      </c>
      <c r="BD746" s="320">
        <f>_xll.qlIndexFixing($BE$1,AZ746,TRUE,_xll.ohTrigger(Trigger,Trigger3M))</f>
        <v>1.2970851248512718E-2</v>
      </c>
    </row>
    <row r="747" spans="51:56" ht="11.25" customHeight="1" x14ac:dyDescent="0.25">
      <c r="AY747" s="159" t="s">
        <v>90</v>
      </c>
      <c r="AZ747" s="158">
        <f>_xll.qlInterestRateIndexFixingDate(Currency&amp;"ibor"&amp;Tenor,BA747,Trigger)</f>
        <v>44512</v>
      </c>
      <c r="BA747" s="158">
        <f>_xll.qlCalendarAdvance(Calendar,BA746,AY747,"f",,Trigger)</f>
        <v>44516</v>
      </c>
      <c r="BB747" s="158">
        <f>_xll.qlInterestRateIndexMaturity(Currency&amp;"ibor"&amp;Tenor,BA747,Trigger)</f>
        <v>44608</v>
      </c>
      <c r="BC747" s="320">
        <f>_xll.qlIndexFixing($AC$5,AZ747,TRUE,_xll.ohTrigger(Trigger,Trigger3M))</f>
        <v>1.2507302610563428E-2</v>
      </c>
      <c r="BD747" s="320">
        <f>_xll.qlIndexFixing($BE$1,AZ747,TRUE,_xll.ohTrigger(Trigger,Trigger3M))</f>
        <v>1.3009092408649487E-2</v>
      </c>
    </row>
    <row r="748" spans="51:56" ht="11.25" customHeight="1" x14ac:dyDescent="0.25">
      <c r="AY748" s="159" t="s">
        <v>90</v>
      </c>
      <c r="AZ748" s="158">
        <f>_xll.qlInterestRateIndexFixingDate(Currency&amp;"ibor"&amp;Tenor,BA748,Trigger)</f>
        <v>44519</v>
      </c>
      <c r="BA748" s="158">
        <f>_xll.qlCalendarAdvance(Calendar,BA747,AY748,"f",,Trigger)</f>
        <v>44523</v>
      </c>
      <c r="BB748" s="158">
        <f>_xll.qlInterestRateIndexMaturity(Currency&amp;"ibor"&amp;Tenor,BA748,Trigger)</f>
        <v>44615</v>
      </c>
      <c r="BC748" s="320">
        <f>_xll.qlIndexFixing($AC$5,AZ748,TRUE,_xll.ohTrigger(Trigger,Trigger3M))</f>
        <v>1.2552648648807781E-2</v>
      </c>
      <c r="BD748" s="320">
        <f>_xll.qlIndexFixing($BE$1,AZ748,TRUE,_xll.ohTrigger(Trigger,Trigger3M))</f>
        <v>1.3046980102966167E-2</v>
      </c>
    </row>
    <row r="749" spans="51:56" ht="11.25" customHeight="1" x14ac:dyDescent="0.25">
      <c r="AY749" s="159" t="s">
        <v>90</v>
      </c>
      <c r="AZ749" s="158">
        <f>_xll.qlInterestRateIndexFixingDate(Currency&amp;"ibor"&amp;Tenor,BA749,Trigger)</f>
        <v>44526</v>
      </c>
      <c r="BA749" s="158">
        <f>_xll.qlCalendarAdvance(Calendar,BA748,AY749,"f",,Trigger)</f>
        <v>44530</v>
      </c>
      <c r="BB749" s="158">
        <f>_xll.qlInterestRateIndexMaturity(Currency&amp;"ibor"&amp;Tenor,BA749,Trigger)</f>
        <v>44620</v>
      </c>
      <c r="BC749" s="320">
        <f>_xll.qlIndexFixing($AC$5,AZ749,TRUE,_xll.ohTrigger(Trigger,Trigger3M))</f>
        <v>1.2591077173975229E-2</v>
      </c>
      <c r="BD749" s="320">
        <f>_xll.qlIndexFixing($BE$1,AZ749,TRUE,_xll.ohTrigger(Trigger,Trigger3M))</f>
        <v>1.3078808199659342E-2</v>
      </c>
    </row>
    <row r="750" spans="51:56" ht="11.25" customHeight="1" x14ac:dyDescent="0.25">
      <c r="AY750" s="159" t="s">
        <v>90</v>
      </c>
      <c r="AZ750" s="158">
        <f>_xll.qlInterestRateIndexFixingDate(Currency&amp;"ibor"&amp;Tenor,BA750,Trigger)</f>
        <v>44533</v>
      </c>
      <c r="BA750" s="158">
        <f>_xll.qlCalendarAdvance(Calendar,BA749,AY750,"f",,Trigger)</f>
        <v>44537</v>
      </c>
      <c r="BB750" s="158">
        <f>_xll.qlInterestRateIndexMaturity(Currency&amp;"ibor"&amp;Tenor,BA750,Trigger)</f>
        <v>44627</v>
      </c>
      <c r="BC750" s="320">
        <f>_xll.qlIndexFixing($AC$5,AZ750,TRUE,_xll.ohTrigger(Trigger,Trigger3M))</f>
        <v>1.2636421012380161E-2</v>
      </c>
      <c r="BD750" s="320">
        <f>_xll.qlIndexFixing($BE$1,AZ750,TRUE,_xll.ohTrigger(Trigger,Trigger3M))</f>
        <v>1.3116028967286475E-2</v>
      </c>
    </row>
    <row r="751" spans="51:56" ht="11.25" customHeight="1" x14ac:dyDescent="0.25">
      <c r="AY751" s="159" t="s">
        <v>90</v>
      </c>
      <c r="AZ751" s="158">
        <f>_xll.qlInterestRateIndexFixingDate(Currency&amp;"ibor"&amp;Tenor,BA751,Trigger)</f>
        <v>44540</v>
      </c>
      <c r="BA751" s="158">
        <f>_xll.qlCalendarAdvance(Calendar,BA750,AY751,"f",,Trigger)</f>
        <v>44544</v>
      </c>
      <c r="BB751" s="158">
        <f>_xll.qlInterestRateIndexMaturity(Currency&amp;"ibor"&amp;Tenor,BA751,Trigger)</f>
        <v>44634</v>
      </c>
      <c r="BC751" s="320">
        <f>_xll.qlIndexFixing($AC$5,AZ751,TRUE,_xll.ohTrigger(Trigger,Trigger3M))</f>
        <v>1.2681765363187658E-2</v>
      </c>
      <c r="BD751" s="320">
        <f>_xll.qlIndexFixing($BE$1,AZ751,TRUE,_xll.ohTrigger(Trigger,Trigger3M))</f>
        <v>1.3152886797835883E-2</v>
      </c>
    </row>
    <row r="752" spans="51:56" ht="11.25" customHeight="1" x14ac:dyDescent="0.25">
      <c r="AY752" s="159" t="s">
        <v>90</v>
      </c>
      <c r="AZ752" s="158">
        <f>_xll.qlInterestRateIndexFixingDate(Currency&amp;"ibor"&amp;Tenor,BA752,Trigger)</f>
        <v>44547</v>
      </c>
      <c r="BA752" s="158">
        <f>_xll.qlCalendarAdvance(Calendar,BA751,AY752,"f",,Trigger)</f>
        <v>44551</v>
      </c>
      <c r="BB752" s="158">
        <f>_xll.qlInterestRateIndexMaturity(Currency&amp;"ibor"&amp;Tenor,BA752,Trigger)</f>
        <v>44641</v>
      </c>
      <c r="BC752" s="320">
        <f>_xll.qlIndexFixing($AC$5,AZ752,TRUE,_xll.ohTrigger(Trigger,Trigger3M))</f>
        <v>1.2727110226403937E-2</v>
      </c>
      <c r="BD752" s="320">
        <f>_xll.qlIndexFixing($BE$1,AZ752,TRUE,_xll.ohTrigger(Trigger,Trigger3M))</f>
        <v>1.3189378370196181E-2</v>
      </c>
    </row>
    <row r="753" spans="51:56" ht="11.25" customHeight="1" x14ac:dyDescent="0.25">
      <c r="AY753" s="159" t="s">
        <v>90</v>
      </c>
      <c r="AZ753" s="158">
        <f>_xll.qlInterestRateIndexFixingDate(Currency&amp;"ibor"&amp;Tenor,BA753,Trigger)</f>
        <v>44554</v>
      </c>
      <c r="BA753" s="158">
        <f>_xll.qlCalendarAdvance(Calendar,BA752,AY753,"f",,Trigger)</f>
        <v>44558</v>
      </c>
      <c r="BB753" s="158">
        <f>_xll.qlInterestRateIndexMaturity(Currency&amp;"ibor"&amp;Tenor,BA753,Trigger)</f>
        <v>44648</v>
      </c>
      <c r="BC753" s="320">
        <f>_xll.qlIndexFixing($AC$5,AZ753,TRUE,_xll.ohTrigger(Trigger,Trigger3M))</f>
        <v>1.2772455602034327E-2</v>
      </c>
      <c r="BD753" s="320">
        <f>_xll.qlIndexFixing($BE$1,AZ753,TRUE,_xll.ohTrigger(Trigger,Trigger3M))</f>
        <v>1.3225500363235554E-2</v>
      </c>
    </row>
    <row r="754" spans="51:56" ht="11.25" customHeight="1" x14ac:dyDescent="0.25">
      <c r="AY754" s="159" t="s">
        <v>90</v>
      </c>
      <c r="AZ754" s="158">
        <f>_xll.qlInterestRateIndexFixingDate(Currency&amp;"ibor"&amp;Tenor,BA754,Trigger)</f>
        <v>44561</v>
      </c>
      <c r="BA754" s="158">
        <f>_xll.qlCalendarAdvance(Calendar,BA753,AY754,"f",,Trigger)</f>
        <v>44565</v>
      </c>
      <c r="BB754" s="158">
        <f>_xll.qlInterestRateIndexMaturity(Currency&amp;"ibor"&amp;Tenor,BA754,Trigger)</f>
        <v>44655</v>
      </c>
      <c r="BC754" s="320">
        <f>_xll.qlIndexFixing($AC$5,AZ754,TRUE,_xll.ohTrigger(Trigger,Trigger3M))</f>
        <v>1.2817801490085934E-2</v>
      </c>
      <c r="BD754" s="320">
        <f>_xll.qlIndexFixing($BE$1,AZ754,TRUE,_xll.ohTrigger(Trigger,Trigger3M))</f>
        <v>1.3261249455805313E-2</v>
      </c>
    </row>
    <row r="755" spans="51:56" ht="11.25" customHeight="1" x14ac:dyDescent="0.25">
      <c r="AY755" s="159" t="s">
        <v>90</v>
      </c>
      <c r="AZ755" s="158">
        <f>_xll.qlInterestRateIndexFixingDate(Currency&amp;"ibor"&amp;Tenor,BA755,Trigger)</f>
        <v>44568</v>
      </c>
      <c r="BA755" s="158">
        <f>_xll.qlCalendarAdvance(Calendar,BA754,AY755,"f",,Trigger)</f>
        <v>44572</v>
      </c>
      <c r="BB755" s="158">
        <f>_xll.qlInterestRateIndexMaturity(Currency&amp;"ibor"&amp;Tenor,BA755,Trigger)</f>
        <v>44662</v>
      </c>
      <c r="BC755" s="320">
        <f>_xll.qlIndexFixing($AC$5,AZ755,TRUE,_xll.ohTrigger(Trigger,Trigger3M))</f>
        <v>1.2863147890564086E-2</v>
      </c>
      <c r="BD755" s="320">
        <f>_xll.qlIndexFixing($BE$1,AZ755,TRUE,_xll.ohTrigger(Trigger,Trigger3M))</f>
        <v>1.3296622326739893E-2</v>
      </c>
    </row>
    <row r="756" spans="51:56" ht="11.25" customHeight="1" x14ac:dyDescent="0.25">
      <c r="AY756" s="159" t="s">
        <v>90</v>
      </c>
      <c r="AZ756" s="158">
        <f>_xll.qlInterestRateIndexFixingDate(Currency&amp;"ibor"&amp;Tenor,BA756,Trigger)</f>
        <v>44575</v>
      </c>
      <c r="BA756" s="158">
        <f>_xll.qlCalendarAdvance(Calendar,BA755,AY756,"f",,Trigger)</f>
        <v>44579</v>
      </c>
      <c r="BB756" s="158">
        <f>_xll.qlInterestRateIndexMaturity(Currency&amp;"ibor"&amp;Tenor,BA756,Trigger)</f>
        <v>44670</v>
      </c>
      <c r="BC756" s="320">
        <f>_xll.qlIndexFixing($AC$5,AZ756,TRUE,_xll.ohTrigger(Trigger,Trigger3M))</f>
        <v>1.2911965187969833E-2</v>
      </c>
      <c r="BD756" s="320">
        <f>_xll.qlIndexFixing($BE$1,AZ756,TRUE,_xll.ohTrigger(Trigger,Trigger3M))</f>
        <v>1.3334288226061246E-2</v>
      </c>
    </row>
    <row r="757" spans="51:56" ht="11.25" customHeight="1" x14ac:dyDescent="0.25">
      <c r="AY757" s="159" t="s">
        <v>90</v>
      </c>
      <c r="AZ757" s="158">
        <f>_xll.qlInterestRateIndexFixingDate(Currency&amp;"ibor"&amp;Tenor,BA757,Trigger)</f>
        <v>44582</v>
      </c>
      <c r="BA757" s="158">
        <f>_xll.qlCalendarAdvance(Calendar,BA756,AY757,"f",,Trigger)</f>
        <v>44586</v>
      </c>
      <c r="BB757" s="158">
        <f>_xll.qlInterestRateIndexMaturity(Currency&amp;"ibor"&amp;Tenor,BA757,Trigger)</f>
        <v>44676</v>
      </c>
      <c r="BC757" s="320">
        <f>_xll.qlIndexFixing($AC$5,AZ757,TRUE,_xll.ohTrigger(Trigger,Trigger3M))</f>
        <v>1.2953842228820456E-2</v>
      </c>
      <c r="BD757" s="320">
        <f>_xll.qlIndexFixing($BE$1,AZ757,TRUE,_xll.ohTrigger(Trigger,Trigger3M))</f>
        <v>1.3366226118993296E-2</v>
      </c>
    </row>
    <row r="758" spans="51:56" ht="11.25" customHeight="1" x14ac:dyDescent="0.25">
      <c r="AY758" s="159" t="s">
        <v>90</v>
      </c>
      <c r="AZ758" s="158">
        <f>_xll.qlInterestRateIndexFixingDate(Currency&amp;"ibor"&amp;Tenor,BA758,Trigger)</f>
        <v>44589</v>
      </c>
      <c r="BA758" s="158">
        <f>_xll.qlCalendarAdvance(Calendar,BA757,AY758,"f",,Trigger)</f>
        <v>44593</v>
      </c>
      <c r="BB758" s="158">
        <f>_xll.qlInterestRateIndexMaturity(Currency&amp;"ibor"&amp;Tenor,BA758,Trigger)</f>
        <v>44683</v>
      </c>
      <c r="BC758" s="320">
        <f>_xll.qlIndexFixing($AC$5,AZ758,TRUE,_xll.ohTrigger(Trigger,Trigger3M))</f>
        <v>1.2999190166611108E-2</v>
      </c>
      <c r="BD758" s="320">
        <f>_xll.qlIndexFixing($BE$1,AZ758,TRUE,_xll.ohTrigger(Trigger,Trigger3M))</f>
        <v>1.3400450397937469E-2</v>
      </c>
    </row>
    <row r="759" spans="51:56" ht="11.25" customHeight="1" x14ac:dyDescent="0.25">
      <c r="AY759" s="159" t="s">
        <v>90</v>
      </c>
      <c r="AZ759" s="158">
        <f>_xll.qlInterestRateIndexFixingDate(Currency&amp;"ibor"&amp;Tenor,BA759,Trigger)</f>
        <v>44596</v>
      </c>
      <c r="BA759" s="158">
        <f>_xll.qlCalendarAdvance(Calendar,BA758,AY759,"f",,Trigger)</f>
        <v>44600</v>
      </c>
      <c r="BB759" s="158">
        <f>_xll.qlInterestRateIndexMaturity(Currency&amp;"ibor"&amp;Tenor,BA759,Trigger)</f>
        <v>44690</v>
      </c>
      <c r="BC759" s="320">
        <f>_xll.qlIndexFixing($AC$5,AZ759,TRUE,_xll.ohTrigger(Trigger,Trigger3M))</f>
        <v>1.3044538616851398E-2</v>
      </c>
      <c r="BD759" s="320">
        <f>_xll.qlIndexFixing($BE$1,AZ759,TRUE,_xll.ohTrigger(Trigger,Trigger3M))</f>
        <v>1.3434285170505156E-2</v>
      </c>
    </row>
    <row r="760" spans="51:56" ht="11.25" customHeight="1" x14ac:dyDescent="0.25">
      <c r="AY760" s="159" t="s">
        <v>90</v>
      </c>
      <c r="AZ760" s="158">
        <f>_xll.qlInterestRateIndexFixingDate(Currency&amp;"ibor"&amp;Tenor,BA760,Trigger)</f>
        <v>44603</v>
      </c>
      <c r="BA760" s="158">
        <f>_xll.qlCalendarAdvance(Calendar,BA759,AY760,"f",,Trigger)</f>
        <v>44607</v>
      </c>
      <c r="BB760" s="158">
        <f>_xll.qlInterestRateIndexMaturity(Currency&amp;"ibor"&amp;Tenor,BA760,Trigger)</f>
        <v>44697</v>
      </c>
      <c r="BC760" s="320">
        <f>_xll.qlIndexFixing($AC$5,AZ760,TRUE,_xll.ohTrigger(Trigger,Trigger3M))</f>
        <v>1.3089887579546655E-2</v>
      </c>
      <c r="BD760" s="320">
        <f>_xll.qlIndexFixing($BE$1,AZ760,TRUE,_xll.ohTrigger(Trigger,Trigger3M))</f>
        <v>1.3467727115506811E-2</v>
      </c>
    </row>
    <row r="761" spans="51:56" ht="11.25" customHeight="1" x14ac:dyDescent="0.25">
      <c r="AY761" s="159" t="s">
        <v>90</v>
      </c>
      <c r="AZ761" s="158">
        <f>_xll.qlInterestRateIndexFixingDate(Currency&amp;"ibor"&amp;Tenor,BA761,Trigger)</f>
        <v>44610</v>
      </c>
      <c r="BA761" s="158">
        <f>_xll.qlCalendarAdvance(Calendar,BA760,AY761,"f",,Trigger)</f>
        <v>44614</v>
      </c>
      <c r="BB761" s="158">
        <f>_xll.qlInterestRateIndexMaturity(Currency&amp;"ibor"&amp;Tenor,BA761,Trigger)</f>
        <v>44704</v>
      </c>
      <c r="BC761" s="320">
        <f>_xll.qlIndexFixing($AC$5,AZ761,TRUE,_xll.ohTrigger(Trigger,Trigger3M))</f>
        <v>1.3111047678854071E-2</v>
      </c>
      <c r="BD761" s="320">
        <f>_xll.qlIndexFixing($BE$1,AZ761,TRUE,_xll.ohTrigger(Trigger,Trigger3M))</f>
        <v>1.3500776764392874E-2</v>
      </c>
    </row>
    <row r="762" spans="51:56" ht="11.25" customHeight="1" x14ac:dyDescent="0.25">
      <c r="AY762" s="159" t="s">
        <v>90</v>
      </c>
      <c r="AZ762" s="158">
        <f>_xll.qlInterestRateIndexFixingDate(Currency&amp;"ibor"&amp;Tenor,BA762,Trigger)</f>
        <v>44617</v>
      </c>
      <c r="BA762" s="158">
        <f>_xll.qlCalendarAdvance(Calendar,BA761,AY762,"f",,Trigger)</f>
        <v>44621</v>
      </c>
      <c r="BB762" s="158">
        <f>_xll.qlInterestRateIndexMaturity(Currency&amp;"ibor"&amp;Tenor,BA762,Trigger)</f>
        <v>44713</v>
      </c>
      <c r="BC762" s="320">
        <f>_xll.qlIndexFixing($AC$5,AZ762,TRUE,_xll.ohTrigger(Trigger,Trigger3M))</f>
        <v>1.3133266121839593E-2</v>
      </c>
      <c r="BD762" s="320">
        <f>_xll.qlIndexFixing($BE$1,AZ762,TRUE,_xll.ohTrigger(Trigger,Trigger3M))</f>
        <v>1.353847900061781E-2</v>
      </c>
    </row>
    <row r="763" spans="51:56" ht="11.25" customHeight="1" x14ac:dyDescent="0.25">
      <c r="AY763" s="159" t="s">
        <v>90</v>
      </c>
      <c r="AZ763" s="158">
        <f>_xll.qlInterestRateIndexFixingDate(Currency&amp;"ibor"&amp;Tenor,BA763,Trigger)</f>
        <v>44624</v>
      </c>
      <c r="BA763" s="158">
        <f>_xll.qlCalendarAdvance(Calendar,BA762,AY763,"f",,Trigger)</f>
        <v>44628</v>
      </c>
      <c r="BB763" s="158">
        <f>_xll.qlInterestRateIndexMaturity(Currency&amp;"ibor"&amp;Tenor,BA763,Trigger)</f>
        <v>44720</v>
      </c>
      <c r="BC763" s="320">
        <f>_xll.qlIndexFixing($AC$5,AZ763,TRUE,_xll.ohTrigger(Trigger,Trigger3M))</f>
        <v>1.3154658992079219E-2</v>
      </c>
      <c r="BD763" s="320">
        <f>_xll.qlIndexFixing($BE$1,AZ763,TRUE,_xll.ohTrigger(Trigger,Trigger3M))</f>
        <v>1.3570755485240208E-2</v>
      </c>
    </row>
    <row r="764" spans="51:56" ht="11.25" customHeight="1" x14ac:dyDescent="0.25">
      <c r="AY764" s="159" t="s">
        <v>90</v>
      </c>
      <c r="AZ764" s="158">
        <f>_xll.qlInterestRateIndexFixingDate(Currency&amp;"ibor"&amp;Tenor,BA764,Trigger)</f>
        <v>44631</v>
      </c>
      <c r="BA764" s="158">
        <f>_xll.qlCalendarAdvance(Calendar,BA763,AY764,"f",,Trigger)</f>
        <v>44635</v>
      </c>
      <c r="BB764" s="158">
        <f>_xll.qlInterestRateIndexMaturity(Currency&amp;"ibor"&amp;Tenor,BA764,Trigger)</f>
        <v>44727</v>
      </c>
      <c r="BC764" s="320">
        <f>_xll.qlIndexFixing($AC$5,AZ764,TRUE,_xll.ohTrigger(Trigger,Trigger3M))</f>
        <v>1.3175922961045711E-2</v>
      </c>
      <c r="BD764" s="320">
        <f>_xll.qlIndexFixing($BE$1,AZ764,TRUE,_xll.ohTrigger(Trigger,Trigger3M))</f>
        <v>1.3602700817975825E-2</v>
      </c>
    </row>
    <row r="765" spans="51:56" ht="11.25" customHeight="1" x14ac:dyDescent="0.25">
      <c r="AY765" s="159" t="s">
        <v>90</v>
      </c>
      <c r="AZ765" s="158">
        <f>_xll.qlInterestRateIndexFixingDate(Currency&amp;"ibor"&amp;Tenor,BA765,Trigger)</f>
        <v>44638</v>
      </c>
      <c r="BA765" s="158">
        <f>_xll.qlCalendarAdvance(Calendar,BA764,AY765,"f",,Trigger)</f>
        <v>44642</v>
      </c>
      <c r="BB765" s="158">
        <f>_xll.qlInterestRateIndexMaturity(Currency&amp;"ibor"&amp;Tenor,BA765,Trigger)</f>
        <v>44734</v>
      </c>
      <c r="BC765" s="320">
        <f>_xll.qlIndexFixing($AC$5,AZ765,TRUE,_xll.ohTrigger(Trigger,Trigger3M))</f>
        <v>1.319705802664075E-2</v>
      </c>
      <c r="BD765" s="320">
        <f>_xll.qlIndexFixing($BE$1,AZ765,TRUE,_xll.ohTrigger(Trigger,Trigger3M))</f>
        <v>1.3634335167332394E-2</v>
      </c>
    </row>
    <row r="766" spans="51:56" ht="11.25" customHeight="1" x14ac:dyDescent="0.25">
      <c r="AY766" s="159" t="s">
        <v>90</v>
      </c>
      <c r="AZ766" s="158">
        <f>_xll.qlInterestRateIndexFixingDate(Currency&amp;"ibor"&amp;Tenor,BA766,Trigger)</f>
        <v>44645</v>
      </c>
      <c r="BA766" s="158">
        <f>_xll.qlCalendarAdvance(Calendar,BA765,AY766,"f",,Trigger)</f>
        <v>44649</v>
      </c>
      <c r="BB766" s="158">
        <f>_xll.qlInterestRateIndexMaturity(Currency&amp;"ibor"&amp;Tenor,BA766,Trigger)</f>
        <v>44741</v>
      </c>
      <c r="BC766" s="320">
        <f>_xll.qlIndexFixing($AC$5,AZ766,TRUE,_xll.ohTrigger(Trigger,Trigger3M))</f>
        <v>1.3218064186784256E-2</v>
      </c>
      <c r="BD766" s="320">
        <f>_xll.qlIndexFixing($BE$1,AZ766,TRUE,_xll.ohTrigger(Trigger,Trigger3M))</f>
        <v>1.366567894933096E-2</v>
      </c>
    </row>
    <row r="767" spans="51:56" ht="11.25" customHeight="1" x14ac:dyDescent="0.25">
      <c r="AY767" s="159" t="s">
        <v>90</v>
      </c>
      <c r="AZ767" s="158">
        <f>_xll.qlInterestRateIndexFixingDate(Currency&amp;"ibor"&amp;Tenor,BA767,Trigger)</f>
        <v>44652</v>
      </c>
      <c r="BA767" s="158">
        <f>_xll.qlCalendarAdvance(Calendar,BA766,AY767,"f",,Trigger)</f>
        <v>44656</v>
      </c>
      <c r="BB767" s="158">
        <f>_xll.qlInterestRateIndexMaturity(Currency&amp;"ibor"&amp;Tenor,BA767,Trigger)</f>
        <v>44747</v>
      </c>
      <c r="BC767" s="320">
        <f>_xll.qlIndexFixing($AC$5,AZ767,TRUE,_xll.ohTrigger(Trigger,Trigger3M))</f>
        <v>1.3237074646995896E-2</v>
      </c>
      <c r="BD767" s="320">
        <f>_xll.qlIndexFixing($BE$1,AZ767,TRUE,_xll.ohTrigger(Trigger,Trigger3M))</f>
        <v>1.3694319695810501E-2</v>
      </c>
    </row>
    <row r="768" spans="51:56" ht="11.25" customHeight="1" x14ac:dyDescent="0.25">
      <c r="AY768" s="159" t="s">
        <v>90</v>
      </c>
      <c r="AZ768" s="158">
        <f>_xll.qlInterestRateIndexFixingDate(Currency&amp;"ibor"&amp;Tenor,BA768,Trigger)</f>
        <v>44659</v>
      </c>
      <c r="BA768" s="158">
        <f>_xll.qlCalendarAdvance(Calendar,BA767,AY768,"f",,Trigger)</f>
        <v>44663</v>
      </c>
      <c r="BB768" s="158">
        <f>_xll.qlInterestRateIndexMaturity(Currency&amp;"ibor"&amp;Tenor,BA768,Trigger)</f>
        <v>44754</v>
      </c>
      <c r="BC768" s="320">
        <f>_xll.qlIndexFixing($AC$5,AZ768,TRUE,_xll.ohTrigger(Trigger,Trigger3M))</f>
        <v>1.3257570466293471E-2</v>
      </c>
      <c r="BD768" s="320">
        <f>_xll.qlIndexFixing($BE$1,AZ768,TRUE,_xll.ohTrigger(Trigger,Trigger3M))</f>
        <v>1.3725155571976826E-2</v>
      </c>
    </row>
    <row r="769" spans="51:56" ht="11.25" customHeight="1" x14ac:dyDescent="0.25">
      <c r="AY769" s="159" t="s">
        <v>90</v>
      </c>
      <c r="AZ769" s="158">
        <f>_xll.qlInterestRateIndexFixingDate(Currency&amp;"ibor"&amp;Tenor,BA769,Trigger)</f>
        <v>44664</v>
      </c>
      <c r="BA769" s="158">
        <f>_xll.qlCalendarAdvance(Calendar,BA768,AY769,"f",,Trigger)</f>
        <v>44670</v>
      </c>
      <c r="BB769" s="158">
        <f>_xll.qlInterestRateIndexMaturity(Currency&amp;"ibor"&amp;Tenor,BA769,Trigger)</f>
        <v>44761</v>
      </c>
      <c r="BC769" s="320">
        <f>_xll.qlIndexFixing($AC$5,AZ769,TRUE,_xll.ohTrigger(Trigger,Trigger3M))</f>
        <v>1.3277935957209989E-2</v>
      </c>
      <c r="BD769" s="320">
        <f>_xll.qlIndexFixing($BE$1,AZ769,TRUE,_xll.ohTrigger(Trigger,Trigger3M))</f>
        <v>1.3755762453504516E-2</v>
      </c>
    </row>
    <row r="770" spans="51:56" ht="11.25" customHeight="1" x14ac:dyDescent="0.25">
      <c r="AY770" s="159" t="s">
        <v>90</v>
      </c>
      <c r="AZ770" s="158">
        <f>_xll.qlInterestRateIndexFixingDate(Currency&amp;"ibor"&amp;Tenor,BA770,Trigger)</f>
        <v>44673</v>
      </c>
      <c r="BA770" s="158">
        <f>_xll.qlCalendarAdvance(Calendar,BA769,AY770,"f",,Trigger)</f>
        <v>44677</v>
      </c>
      <c r="BB770" s="158">
        <f>_xll.qlInterestRateIndexMaturity(Currency&amp;"ibor"&amp;Tenor,BA770,Trigger)</f>
        <v>44768</v>
      </c>
      <c r="BC770" s="320">
        <f>_xll.qlIndexFixing($AC$5,AZ770,TRUE,_xll.ohTrigger(Trigger,Trigger3M))</f>
        <v>1.3298171117740907E-2</v>
      </c>
      <c r="BD770" s="320">
        <f>_xll.qlIndexFixing($BE$1,AZ770,TRUE,_xll.ohTrigger(Trigger,Trigger3M))</f>
        <v>1.378616198163885E-2</v>
      </c>
    </row>
    <row r="771" spans="51:56" ht="11.25" customHeight="1" x14ac:dyDescent="0.25">
      <c r="AY771" s="159" t="s">
        <v>90</v>
      </c>
      <c r="AZ771" s="158">
        <f>_xll.qlInterestRateIndexFixingDate(Currency&amp;"ibor"&amp;Tenor,BA771,Trigger)</f>
        <v>44680</v>
      </c>
      <c r="BA771" s="158">
        <f>_xll.qlCalendarAdvance(Calendar,BA770,AY771,"f",,Trigger)</f>
        <v>44684</v>
      </c>
      <c r="BB771" s="158">
        <f>_xll.qlInterestRateIndexMaturity(Currency&amp;"ibor"&amp;Tenor,BA771,Trigger)</f>
        <v>44776</v>
      </c>
      <c r="BC771" s="320">
        <f>_xll.qlIndexFixing($AC$5,AZ771,TRUE,_xll.ohTrigger(Trigger,Trigger3M))</f>
        <v>1.3321161333692546E-2</v>
      </c>
      <c r="BD771" s="320">
        <f>_xll.qlIndexFixing($BE$1,AZ771,TRUE,_xll.ohTrigger(Trigger,Trigger3M))</f>
        <v>1.3818771234743154E-2</v>
      </c>
    </row>
    <row r="772" spans="51:56" ht="11.25" customHeight="1" x14ac:dyDescent="0.25">
      <c r="AY772" s="159" t="s">
        <v>90</v>
      </c>
      <c r="AZ772" s="158">
        <f>_xll.qlInterestRateIndexFixingDate(Currency&amp;"ibor"&amp;Tenor,BA772,Trigger)</f>
        <v>44687</v>
      </c>
      <c r="BA772" s="158">
        <f>_xll.qlCalendarAdvance(Calendar,BA771,AY772,"f",,Trigger)</f>
        <v>44691</v>
      </c>
      <c r="BB772" s="158">
        <f>_xll.qlInterestRateIndexMaturity(Currency&amp;"ibor"&amp;Tenor,BA772,Trigger)</f>
        <v>44783</v>
      </c>
      <c r="BC772" s="320">
        <f>_xll.qlIndexFixing($AC$5,AZ772,TRUE,_xll.ohTrigger(Trigger,Trigger3M))</f>
        <v>1.3341394018088253E-2</v>
      </c>
      <c r="BD772" s="320">
        <f>_xll.qlIndexFixing($BE$1,AZ772,TRUE,_xll.ohTrigger(Trigger,Trigger3M))</f>
        <v>1.3848814208999331E-2</v>
      </c>
    </row>
    <row r="773" spans="51:56" ht="11.25" customHeight="1" x14ac:dyDescent="0.25">
      <c r="AY773" s="159" t="s">
        <v>90</v>
      </c>
      <c r="AZ773" s="158">
        <f>_xll.qlInterestRateIndexFixingDate(Currency&amp;"ibor"&amp;Tenor,BA773,Trigger)</f>
        <v>44694</v>
      </c>
      <c r="BA773" s="158">
        <f>_xll.qlCalendarAdvance(Calendar,BA772,AY773,"f",,Trigger)</f>
        <v>44698</v>
      </c>
      <c r="BB773" s="158">
        <f>_xll.qlInterestRateIndexMaturity(Currency&amp;"ibor"&amp;Tenor,BA773,Trigger)</f>
        <v>44790</v>
      </c>
      <c r="BC773" s="320">
        <f>_xll.qlIndexFixing($AC$5,AZ773,TRUE,_xll.ohTrigger(Trigger,Trigger3M))</f>
        <v>1.3364870838563733E-2</v>
      </c>
      <c r="BD773" s="320">
        <f>_xll.qlIndexFixing($BE$1,AZ773,TRUE,_xll.ohTrigger(Trigger,Trigger3M))</f>
        <v>1.387871644700329E-2</v>
      </c>
    </row>
    <row r="774" spans="51:56" ht="11.25" customHeight="1" x14ac:dyDescent="0.25">
      <c r="AY774" s="159" t="s">
        <v>90</v>
      </c>
      <c r="AZ774" s="158">
        <f>_xll.qlInterestRateIndexFixingDate(Currency&amp;"ibor"&amp;Tenor,BA774,Trigger)</f>
        <v>44701</v>
      </c>
      <c r="BA774" s="158">
        <f>_xll.qlCalendarAdvance(Calendar,BA773,AY774,"f",,Trigger)</f>
        <v>44705</v>
      </c>
      <c r="BB774" s="158">
        <f>_xll.qlInterestRateIndexMaturity(Currency&amp;"ibor"&amp;Tenor,BA774,Trigger)</f>
        <v>44797</v>
      </c>
      <c r="BC774" s="320">
        <f>_xll.qlIndexFixing($AC$5,AZ774,TRUE,_xll.ohTrigger(Trigger,Trigger3M))</f>
        <v>1.340853101918589E-2</v>
      </c>
      <c r="BD774" s="320">
        <f>_xll.qlIndexFixing($BE$1,AZ774,TRUE,_xll.ohTrigger(Trigger,Trigger3M))</f>
        <v>1.3908494748569615E-2</v>
      </c>
    </row>
    <row r="775" spans="51:56" ht="11.25" customHeight="1" x14ac:dyDescent="0.25">
      <c r="AY775" s="159" t="s">
        <v>90</v>
      </c>
      <c r="AZ775" s="158">
        <f>_xll.qlInterestRateIndexFixingDate(Currency&amp;"ibor"&amp;Tenor,BA775,Trigger)</f>
        <v>44708</v>
      </c>
      <c r="BA775" s="158">
        <f>_xll.qlCalendarAdvance(Calendar,BA774,AY775,"f",,Trigger)</f>
        <v>44712</v>
      </c>
      <c r="BB775" s="158">
        <f>_xll.qlInterestRateIndexMaturity(Currency&amp;"ibor"&amp;Tenor,BA775,Trigger)</f>
        <v>44804</v>
      </c>
      <c r="BC775" s="320">
        <f>_xll.qlIndexFixing($AC$5,AZ775,TRUE,_xll.ohTrigger(Trigger,Trigger3M))</f>
        <v>1.3452191685293611E-2</v>
      </c>
      <c r="BD775" s="320">
        <f>_xll.qlIndexFixing($BE$1,AZ775,TRUE,_xll.ohTrigger(Trigger,Trigger3M))</f>
        <v>1.3938151404384206E-2</v>
      </c>
    </row>
    <row r="776" spans="51:56" ht="11.25" customHeight="1" x14ac:dyDescent="0.25">
      <c r="AY776" s="159" t="s">
        <v>90</v>
      </c>
      <c r="AZ776" s="158">
        <f>_xll.qlInterestRateIndexFixingDate(Currency&amp;"ibor"&amp;Tenor,BA776,Trigger)</f>
        <v>44715</v>
      </c>
      <c r="BA776" s="158">
        <f>_xll.qlCalendarAdvance(Calendar,BA775,AY776,"f",,Trigger)</f>
        <v>44719</v>
      </c>
      <c r="BB776" s="158">
        <f>_xll.qlInterestRateIndexMaturity(Currency&amp;"ibor"&amp;Tenor,BA776,Trigger)</f>
        <v>44811</v>
      </c>
      <c r="BC776" s="320">
        <f>_xll.qlIndexFixing($AC$5,AZ776,TRUE,_xll.ohTrigger(Trigger,Trigger3M))</f>
        <v>1.3495852836891239E-2</v>
      </c>
      <c r="BD776" s="320">
        <f>_xll.qlIndexFixing($BE$1,AZ776,TRUE,_xll.ohTrigger(Trigger,Trigger3M))</f>
        <v>1.3967686343377828E-2</v>
      </c>
    </row>
    <row r="777" spans="51:56" ht="11.25" customHeight="1" x14ac:dyDescent="0.25">
      <c r="AY777" s="159" t="s">
        <v>90</v>
      </c>
      <c r="AZ777" s="158">
        <f>_xll.qlInterestRateIndexFixingDate(Currency&amp;"ibor"&amp;Tenor,BA777,Trigger)</f>
        <v>44722</v>
      </c>
      <c r="BA777" s="158">
        <f>_xll.qlCalendarAdvance(Calendar,BA776,AY777,"f",,Trigger)</f>
        <v>44726</v>
      </c>
      <c r="BB777" s="158">
        <f>_xll.qlInterestRateIndexMaturity(Currency&amp;"ibor"&amp;Tenor,BA777,Trigger)</f>
        <v>44818</v>
      </c>
      <c r="BC777" s="320">
        <f>_xll.qlIndexFixing($AC$5,AZ777,TRUE,_xll.ohTrigger(Trigger,Trigger3M))</f>
        <v>1.3539514473983992E-2</v>
      </c>
      <c r="BD777" s="320">
        <f>_xll.qlIndexFixing($BE$1,AZ777,TRUE,_xll.ohTrigger(Trigger,Trigger3M))</f>
        <v>1.3997099494484718E-2</v>
      </c>
    </row>
    <row r="778" spans="51:56" ht="11.25" customHeight="1" x14ac:dyDescent="0.25">
      <c r="AY778" s="159" t="s">
        <v>90</v>
      </c>
      <c r="AZ778" s="158">
        <f>_xll.qlInterestRateIndexFixingDate(Currency&amp;"ibor"&amp;Tenor,BA778,Trigger)</f>
        <v>44729</v>
      </c>
      <c r="BA778" s="158">
        <f>_xll.qlCalendarAdvance(Calendar,BA777,AY778,"f",,Trigger)</f>
        <v>44733</v>
      </c>
      <c r="BB778" s="158">
        <f>_xll.qlInterestRateIndexMaturity(Currency&amp;"ibor"&amp;Tenor,BA778,Trigger)</f>
        <v>44825</v>
      </c>
      <c r="BC778" s="320">
        <f>_xll.qlIndexFixing($AC$5,AZ778,TRUE,_xll.ohTrigger(Trigger,Trigger3M))</f>
        <v>1.3583176596578818E-2</v>
      </c>
      <c r="BD778" s="320">
        <f>_xll.qlIndexFixing($BE$1,AZ778,TRUE,_xll.ohTrigger(Trigger,Trigger3M))</f>
        <v>1.4026390786653886E-2</v>
      </c>
    </row>
    <row r="779" spans="51:56" ht="11.25" customHeight="1" x14ac:dyDescent="0.25">
      <c r="AY779" s="159" t="s">
        <v>90</v>
      </c>
      <c r="AZ779" s="158">
        <f>_xll.qlInterestRateIndexFixingDate(Currency&amp;"ibor"&amp;Tenor,BA779,Trigger)</f>
        <v>44736</v>
      </c>
      <c r="BA779" s="158">
        <f>_xll.qlCalendarAdvance(Calendar,BA778,AY779,"f",,Trigger)</f>
        <v>44740</v>
      </c>
      <c r="BB779" s="158">
        <f>_xll.qlInterestRateIndexMaturity(Currency&amp;"ibor"&amp;Tenor,BA779,Trigger)</f>
        <v>44832</v>
      </c>
      <c r="BC779" s="320">
        <f>_xll.qlIndexFixing($AC$5,AZ779,TRUE,_xll.ohTrigger(Trigger,Trigger3M))</f>
        <v>1.3626839204679192E-2</v>
      </c>
      <c r="BD779" s="320">
        <f>_xll.qlIndexFixing($BE$1,AZ779,TRUE,_xll.ohTrigger(Trigger,Trigger3M))</f>
        <v>1.4055560148836944E-2</v>
      </c>
    </row>
    <row r="780" spans="51:56" ht="11.25" customHeight="1" x14ac:dyDescent="0.25">
      <c r="AY780" s="159" t="s">
        <v>90</v>
      </c>
      <c r="AZ780" s="158">
        <f>_xll.qlInterestRateIndexFixingDate(Currency&amp;"ibor"&amp;Tenor,BA780,Trigger)</f>
        <v>44743</v>
      </c>
      <c r="BA780" s="158">
        <f>_xll.qlCalendarAdvance(Calendar,BA779,AY780,"f",,Trigger)</f>
        <v>44747</v>
      </c>
      <c r="BB780" s="158">
        <f>_xll.qlInterestRateIndexMaturity(Currency&amp;"ibor"&amp;Tenor,BA780,Trigger)</f>
        <v>44839</v>
      </c>
      <c r="BC780" s="320">
        <f>_xll.qlIndexFixing($AC$5,AZ780,TRUE,_xll.ohTrigger(Trigger,Trigger3M))</f>
        <v>1.3670502298291197E-2</v>
      </c>
      <c r="BD780" s="320">
        <f>_xll.qlIndexFixing($BE$1,AZ780,TRUE,_xll.ohTrigger(Trigger,Trigger3M))</f>
        <v>1.4084607510002021E-2</v>
      </c>
    </row>
    <row r="781" spans="51:56" ht="11.25" customHeight="1" x14ac:dyDescent="0.25">
      <c r="AY781" s="159" t="s">
        <v>90</v>
      </c>
      <c r="AZ781" s="158">
        <f>_xll.qlInterestRateIndexFixingDate(Currency&amp;"ibor"&amp;Tenor,BA781,Trigger)</f>
        <v>44750</v>
      </c>
      <c r="BA781" s="158">
        <f>_xll.qlCalendarAdvance(Calendar,BA780,AY781,"f",,Trigger)</f>
        <v>44754</v>
      </c>
      <c r="BB781" s="158">
        <f>_xll.qlInterestRateIndexMaturity(Currency&amp;"ibor"&amp;Tenor,BA781,Trigger)</f>
        <v>44846</v>
      </c>
      <c r="BC781" s="320">
        <f>_xll.qlIndexFixing($AC$5,AZ781,TRUE,_xll.ohTrigger(Trigger,Trigger3M))</f>
        <v>1.3714165877420916E-2</v>
      </c>
      <c r="BD781" s="320">
        <f>_xll.qlIndexFixing($BE$1,AZ781,TRUE,_xll.ohTrigger(Trigger,Trigger3M))</f>
        <v>1.4113532799122449E-2</v>
      </c>
    </row>
    <row r="782" spans="51:56" ht="11.25" customHeight="1" x14ac:dyDescent="0.25">
      <c r="AY782" s="159" t="s">
        <v>90</v>
      </c>
      <c r="AZ782" s="158">
        <f>_xll.qlInterestRateIndexFixingDate(Currency&amp;"ibor"&amp;Tenor,BA782,Trigger)</f>
        <v>44757</v>
      </c>
      <c r="BA782" s="158">
        <f>_xll.qlCalendarAdvance(Calendar,BA781,AY782,"f",,Trigger)</f>
        <v>44761</v>
      </c>
      <c r="BB782" s="158">
        <f>_xll.qlInterestRateIndexMaturity(Currency&amp;"ibor"&amp;Tenor,BA782,Trigger)</f>
        <v>44853</v>
      </c>
      <c r="BC782" s="320">
        <f>_xll.qlIndexFixing($AC$5,AZ782,TRUE,_xll.ohTrigger(Trigger,Trigger3M))</f>
        <v>1.375782994207269E-2</v>
      </c>
      <c r="BD782" s="320">
        <f>_xll.qlIndexFixing($BE$1,AZ782,TRUE,_xll.ohTrigger(Trigger,Trigger3M))</f>
        <v>1.4142335945181127E-2</v>
      </c>
    </row>
    <row r="783" spans="51:56" ht="11.25" customHeight="1" x14ac:dyDescent="0.25">
      <c r="AY783" s="159" t="s">
        <v>90</v>
      </c>
      <c r="AZ783" s="158">
        <f>_xll.qlInterestRateIndexFixingDate(Currency&amp;"ibor"&amp;Tenor,BA783,Trigger)</f>
        <v>44764</v>
      </c>
      <c r="BA783" s="158">
        <f>_xll.qlCalendarAdvance(Calendar,BA782,AY783,"f",,Trigger)</f>
        <v>44768</v>
      </c>
      <c r="BB783" s="158">
        <f>_xll.qlInterestRateIndexMaturity(Currency&amp;"ibor"&amp;Tenor,BA783,Trigger)</f>
        <v>44860</v>
      </c>
      <c r="BC783" s="320">
        <f>_xll.qlIndexFixing($AC$5,AZ783,TRUE,_xll.ohTrigger(Trigger,Trigger3M))</f>
        <v>1.3801494492252606E-2</v>
      </c>
      <c r="BD783" s="320">
        <f>_xll.qlIndexFixing($BE$1,AZ783,TRUE,_xll.ohTrigger(Trigger,Trigger3M))</f>
        <v>1.4171016877172243E-2</v>
      </c>
    </row>
    <row r="784" spans="51:56" ht="11.25" customHeight="1" x14ac:dyDescent="0.25">
      <c r="AY784" s="159" t="s">
        <v>90</v>
      </c>
      <c r="AZ784" s="158">
        <f>_xll.qlInterestRateIndexFixingDate(Currency&amp;"ibor"&amp;Tenor,BA784,Trigger)</f>
        <v>44771</v>
      </c>
      <c r="BA784" s="158">
        <f>_xll.qlCalendarAdvance(Calendar,BA783,AY784,"f",,Trigger)</f>
        <v>44775</v>
      </c>
      <c r="BB784" s="158">
        <f>_xll.qlInterestRateIndexMaturity(Currency&amp;"ibor"&amp;Tenor,BA784,Trigger)</f>
        <v>44867</v>
      </c>
      <c r="BC784" s="320">
        <f>_xll.qlIndexFixing($AC$5,AZ784,TRUE,_xll.ohTrigger(Trigger,Trigger3M))</f>
        <v>1.3845159527965873E-2</v>
      </c>
      <c r="BD784" s="320">
        <f>_xll.qlIndexFixing($BE$1,AZ784,TRUE,_xll.ohTrigger(Trigger,Trigger3M))</f>
        <v>1.4199575524096937E-2</v>
      </c>
    </row>
    <row r="785" spans="51:56" ht="11.25" customHeight="1" x14ac:dyDescent="0.25">
      <c r="AY785" s="159" t="s">
        <v>90</v>
      </c>
      <c r="AZ785" s="158">
        <f>_xll.qlInterestRateIndexFixingDate(Currency&amp;"ibor"&amp;Tenor,BA785,Trigger)</f>
        <v>44778</v>
      </c>
      <c r="BA785" s="158">
        <f>_xll.qlCalendarAdvance(Calendar,BA784,AY785,"f",,Trigger)</f>
        <v>44782</v>
      </c>
      <c r="BB785" s="158">
        <f>_xll.qlInterestRateIndexMaturity(Currency&amp;"ibor"&amp;Tenor,BA785,Trigger)</f>
        <v>44874</v>
      </c>
      <c r="BC785" s="320">
        <f>_xll.qlIndexFixing($AC$5,AZ785,TRUE,_xll.ohTrigger(Trigger,Trigger3M))</f>
        <v>1.3888825049217707E-2</v>
      </c>
      <c r="BD785" s="320">
        <f>_xll.qlIndexFixing($BE$1,AZ785,TRUE,_xll.ohTrigger(Trigger,Trigger3M))</f>
        <v>1.4228011814967648E-2</v>
      </c>
    </row>
    <row r="786" spans="51:56" ht="11.25" customHeight="1" x14ac:dyDescent="0.25">
      <c r="AY786" s="159" t="s">
        <v>90</v>
      </c>
      <c r="AZ786" s="158">
        <f>_xll.qlInterestRateIndexFixingDate(Currency&amp;"ibor"&amp;Tenor,BA786,Trigger)</f>
        <v>44785</v>
      </c>
      <c r="BA786" s="158">
        <f>_xll.qlCalendarAdvance(Calendar,BA785,AY786,"f",,Trigger)</f>
        <v>44789</v>
      </c>
      <c r="BB786" s="158">
        <f>_xll.qlInterestRateIndexMaturity(Currency&amp;"ibor"&amp;Tenor,BA786,Trigger)</f>
        <v>44881</v>
      </c>
      <c r="BC786" s="320">
        <f>_xll.qlIndexFixing($AC$5,AZ786,TRUE,_xll.ohTrigger(Trigger,Trigger3M))</f>
        <v>1.3932491056014188E-2</v>
      </c>
      <c r="BD786" s="320">
        <f>_xll.qlIndexFixing($BE$1,AZ786,TRUE,_xll.ohTrigger(Trigger,Trigger3M))</f>
        <v>1.4256325678805498E-2</v>
      </c>
    </row>
    <row r="787" spans="51:56" ht="11.25" customHeight="1" x14ac:dyDescent="0.25">
      <c r="AY787" s="159" t="s">
        <v>90</v>
      </c>
      <c r="AZ787" s="158">
        <f>_xll.qlInterestRateIndexFixingDate(Currency&amp;"ibor"&amp;Tenor,BA787,Trigger)</f>
        <v>44792</v>
      </c>
      <c r="BA787" s="158">
        <f>_xll.qlCalendarAdvance(Calendar,BA786,AY787,"f",,Trigger)</f>
        <v>44796</v>
      </c>
      <c r="BB787" s="158">
        <f>_xll.qlInterestRateIndexMaturity(Currency&amp;"ibor"&amp;Tenor,BA787,Trigger)</f>
        <v>44888</v>
      </c>
      <c r="BC787" s="320">
        <f>_xll.qlIndexFixing($AC$5,AZ787,TRUE,_xll.ohTrigger(Trigger,Trigger3M))</f>
        <v>1.3976157548359661E-2</v>
      </c>
      <c r="BD787" s="320">
        <f>_xll.qlIndexFixing($BE$1,AZ787,TRUE,_xll.ohTrigger(Trigger,Trigger3M))</f>
        <v>1.4284517044640304E-2</v>
      </c>
    </row>
    <row r="788" spans="51:56" ht="11.25" customHeight="1" x14ac:dyDescent="0.25">
      <c r="AY788" s="159" t="s">
        <v>90</v>
      </c>
      <c r="AZ788" s="158">
        <f>_xll.qlInterestRateIndexFixingDate(Currency&amp;"ibor"&amp;Tenor,BA788,Trigger)</f>
        <v>44799</v>
      </c>
      <c r="BA788" s="158">
        <f>_xll.qlCalendarAdvance(Calendar,BA787,AY788,"f",,Trigger)</f>
        <v>44803</v>
      </c>
      <c r="BB788" s="158">
        <f>_xll.qlInterestRateIndexMaturity(Currency&amp;"ibor"&amp;Tenor,BA788,Trigger)</f>
        <v>44895</v>
      </c>
      <c r="BC788" s="320">
        <f>_xll.qlIndexFixing($AC$5,AZ788,TRUE,_xll.ohTrigger(Trigger,Trigger3M))</f>
        <v>1.4019824526260209E-2</v>
      </c>
      <c r="BD788" s="320">
        <f>_xll.qlIndexFixing($BE$1,AZ788,TRUE,_xll.ohTrigger(Trigger,Trigger3M))</f>
        <v>1.4312585841514911E-2</v>
      </c>
    </row>
    <row r="789" spans="51:56" ht="11.25" customHeight="1" x14ac:dyDescent="0.25">
      <c r="AY789" s="159" t="s">
        <v>90</v>
      </c>
      <c r="AZ789" s="158">
        <f>_xll.qlInterestRateIndexFixingDate(Currency&amp;"ibor"&amp;Tenor,BA789,Trigger)</f>
        <v>44806</v>
      </c>
      <c r="BA789" s="158">
        <f>_xll.qlCalendarAdvance(Calendar,BA788,AY789,"f",,Trigger)</f>
        <v>44810</v>
      </c>
      <c r="BB789" s="158">
        <f>_xll.qlInterestRateIndexMaturity(Currency&amp;"ibor"&amp;Tenor,BA789,Trigger)</f>
        <v>44901</v>
      </c>
      <c r="BC789" s="320">
        <f>_xll.qlIndexFixing($AC$5,AZ789,TRUE,_xll.ohTrigger(Trigger,Trigger3M))</f>
        <v>1.406009862581078E-2</v>
      </c>
      <c r="BD789" s="320">
        <f>_xll.qlIndexFixing($BE$1,AZ789,TRUE,_xll.ohTrigger(Trigger,Trigger3M))</f>
        <v>1.4338273842727362E-2</v>
      </c>
    </row>
    <row r="790" spans="51:56" ht="11.25" customHeight="1" x14ac:dyDescent="0.25">
      <c r="AY790" s="159" t="s">
        <v>90</v>
      </c>
      <c r="AZ790" s="158">
        <f>_xll.qlInterestRateIndexFixingDate(Currency&amp;"ibor"&amp;Tenor,BA790,Trigger)</f>
        <v>44813</v>
      </c>
      <c r="BA790" s="158">
        <f>_xll.qlCalendarAdvance(Calendar,BA789,AY790,"f",,Trigger)</f>
        <v>44817</v>
      </c>
      <c r="BB790" s="158">
        <f>_xll.qlInterestRateIndexMaturity(Currency&amp;"ibor"&amp;Tenor,BA790,Trigger)</f>
        <v>44908</v>
      </c>
      <c r="BC790" s="320">
        <f>_xll.qlIndexFixing($AC$5,AZ790,TRUE,_xll.ohTrigger(Trigger,Trigger3M))</f>
        <v>1.4103764835084263E-2</v>
      </c>
      <c r="BD790" s="320">
        <f>_xll.qlIndexFixing($BE$1,AZ790,TRUE,_xll.ohTrigger(Trigger,Trigger3M))</f>
        <v>1.4366104959452867E-2</v>
      </c>
    </row>
    <row r="791" spans="51:56" ht="11.25" customHeight="1" x14ac:dyDescent="0.25">
      <c r="AY791" s="159" t="s">
        <v>90</v>
      </c>
      <c r="AZ791" s="158">
        <f>_xll.qlInterestRateIndexFixingDate(Currency&amp;"ibor"&amp;Tenor,BA791,Trigger)</f>
        <v>44820</v>
      </c>
      <c r="BA791" s="158">
        <f>_xll.qlCalendarAdvance(Calendar,BA790,AY791,"f",,Trigger)</f>
        <v>44824</v>
      </c>
      <c r="BB791" s="158">
        <f>_xll.qlInterestRateIndexMaturity(Currency&amp;"ibor"&amp;Tenor,BA791,Trigger)</f>
        <v>44915</v>
      </c>
      <c r="BC791" s="320">
        <f>_xll.qlIndexFixing($AC$5,AZ791,TRUE,_xll.ohTrigger(Trigger,Trigger3M))</f>
        <v>1.4147431524632909E-2</v>
      </c>
      <c r="BD791" s="320">
        <f>_xll.qlIndexFixing($BE$1,AZ791,TRUE,_xll.ohTrigger(Trigger,Trigger3M))</f>
        <v>1.4393813302217702E-2</v>
      </c>
    </row>
    <row r="792" spans="51:56" ht="11.25" customHeight="1" x14ac:dyDescent="0.25">
      <c r="AY792" s="159" t="s">
        <v>90</v>
      </c>
      <c r="AZ792" s="158">
        <f>_xll.qlInterestRateIndexFixingDate(Currency&amp;"ibor"&amp;Tenor,BA792,Trigger)</f>
        <v>44827</v>
      </c>
      <c r="BA792" s="158">
        <f>_xll.qlCalendarAdvance(Calendar,BA791,AY792,"f",,Trigger)</f>
        <v>44831</v>
      </c>
      <c r="BB792" s="158">
        <f>_xll.qlInterestRateIndexMaturity(Currency&amp;"ibor"&amp;Tenor,BA792,Trigger)</f>
        <v>44922</v>
      </c>
      <c r="BC792" s="320">
        <f>_xll.qlIndexFixing($AC$5,AZ792,TRUE,_xll.ohTrigger(Trigger,Trigger3M))</f>
        <v>1.4191098694461106E-2</v>
      </c>
      <c r="BD792" s="320">
        <f>_xll.qlIndexFixing($BE$1,AZ792,TRUE,_xll.ohTrigger(Trigger,Trigger3M))</f>
        <v>1.442139880012825E-2</v>
      </c>
    </row>
    <row r="793" spans="51:56" ht="11.25" customHeight="1" x14ac:dyDescent="0.25">
      <c r="AY793" s="159" t="s">
        <v>90</v>
      </c>
      <c r="AZ793" s="158">
        <f>_xll.qlInterestRateIndexFixingDate(Currency&amp;"ibor"&amp;Tenor,BA793,Trigger)</f>
        <v>44834</v>
      </c>
      <c r="BA793" s="158">
        <f>_xll.qlCalendarAdvance(Calendar,BA792,AY793,"f",,Trigger)</f>
        <v>44838</v>
      </c>
      <c r="BB793" s="158">
        <f>_xll.qlInterestRateIndexMaturity(Currency&amp;"ibor"&amp;Tenor,BA793,Trigger)</f>
        <v>44930</v>
      </c>
      <c r="BC793" s="320">
        <f>_xll.qlIndexFixing($AC$5,AZ793,TRUE,_xll.ohTrigger(Trigger,Trigger3M))</f>
        <v>1.4238166699275006E-2</v>
      </c>
      <c r="BD793" s="320">
        <f>_xll.qlIndexFixing($BE$1,AZ793,TRUE,_xll.ohTrigger(Trigger,Trigger3M))</f>
        <v>1.4451088808529383E-2</v>
      </c>
    </row>
    <row r="794" spans="51:56" ht="11.25" customHeight="1" x14ac:dyDescent="0.25">
      <c r="AY794" s="159" t="s">
        <v>90</v>
      </c>
      <c r="AZ794" s="158">
        <f>_xll.qlInterestRateIndexFixingDate(Currency&amp;"ibor"&amp;Tenor,BA794,Trigger)</f>
        <v>44841</v>
      </c>
      <c r="BA794" s="158">
        <f>_xll.qlCalendarAdvance(Calendar,BA793,AY794,"f",,Trigger)</f>
        <v>44845</v>
      </c>
      <c r="BB794" s="158">
        <f>_xll.qlInterestRateIndexMaturity(Currency&amp;"ibor"&amp;Tenor,BA794,Trigger)</f>
        <v>44937</v>
      </c>
      <c r="BC794" s="320">
        <f>_xll.qlIndexFixing($AC$5,AZ794,TRUE,_xll.ohTrigger(Trigger,Trigger3M))</f>
        <v>1.4281836590618952E-2</v>
      </c>
      <c r="BD794" s="320">
        <f>_xll.qlIndexFixing($BE$1,AZ794,TRUE,_xll.ohTrigger(Trigger,Trigger3M))</f>
        <v>1.4478420702010901E-2</v>
      </c>
    </row>
    <row r="795" spans="51:56" ht="11.25" customHeight="1" x14ac:dyDescent="0.25">
      <c r="AY795" s="159" t="s">
        <v>90</v>
      </c>
      <c r="AZ795" s="158">
        <f>_xll.qlInterestRateIndexFixingDate(Currency&amp;"ibor"&amp;Tenor,BA795,Trigger)</f>
        <v>44848</v>
      </c>
      <c r="BA795" s="158">
        <f>_xll.qlCalendarAdvance(Calendar,BA794,AY795,"f",,Trigger)</f>
        <v>44852</v>
      </c>
      <c r="BB795" s="158">
        <f>_xll.qlInterestRateIndexMaturity(Currency&amp;"ibor"&amp;Tenor,BA795,Trigger)</f>
        <v>44944</v>
      </c>
      <c r="BC795" s="320">
        <f>_xll.qlIndexFixing($AC$5,AZ795,TRUE,_xll.ohTrigger(Trigger,Trigger3M))</f>
        <v>1.4325506967555336E-2</v>
      </c>
      <c r="BD795" s="320">
        <f>_xll.qlIndexFixing($BE$1,AZ795,TRUE,_xll.ohTrigger(Trigger,Trigger3M))</f>
        <v>1.4505629530079776E-2</v>
      </c>
    </row>
    <row r="796" spans="51:56" ht="11.25" customHeight="1" x14ac:dyDescent="0.25">
      <c r="AY796" s="159" t="s">
        <v>90</v>
      </c>
      <c r="AZ796" s="158">
        <f>_xll.qlInterestRateIndexFixingDate(Currency&amp;"ibor"&amp;Tenor,BA796,Trigger)</f>
        <v>44855</v>
      </c>
      <c r="BA796" s="158">
        <f>_xll.qlCalendarAdvance(Calendar,BA795,AY796,"f",,Trigger)</f>
        <v>44859</v>
      </c>
      <c r="BB796" s="158">
        <f>_xll.qlInterestRateIndexMaturity(Currency&amp;"ibor"&amp;Tenor,BA796,Trigger)</f>
        <v>44951</v>
      </c>
      <c r="BC796" s="320">
        <f>_xll.qlIndexFixing($AC$5,AZ796,TRUE,_xll.ohTrigger(Trigger,Trigger3M))</f>
        <v>1.4369177830089369E-2</v>
      </c>
      <c r="BD796" s="320">
        <f>_xll.qlIndexFixing($BE$1,AZ796,TRUE,_xll.ohTrigger(Trigger,Trigger3M))</f>
        <v>1.453271522185271E-2</v>
      </c>
    </row>
    <row r="797" spans="51:56" ht="11.25" customHeight="1" x14ac:dyDescent="0.25">
      <c r="AY797" s="159" t="s">
        <v>90</v>
      </c>
      <c r="AZ797" s="158">
        <f>_xll.qlInterestRateIndexFixingDate(Currency&amp;"ibor"&amp;Tenor,BA797,Trigger)</f>
        <v>44862</v>
      </c>
      <c r="BA797" s="158">
        <f>_xll.qlCalendarAdvance(Calendar,BA796,AY797,"f",,Trigger)</f>
        <v>44866</v>
      </c>
      <c r="BB797" s="158">
        <f>_xll.qlInterestRateIndexMaturity(Currency&amp;"ibor"&amp;Tenor,BA797,Trigger)</f>
        <v>44958</v>
      </c>
      <c r="BC797" s="320">
        <f>_xll.qlIndexFixing($AC$5,AZ797,TRUE,_xll.ohTrigger(Trigger,Trigger3M))</f>
        <v>1.4412849178227133E-2</v>
      </c>
      <c r="BD797" s="320">
        <f>_xll.qlIndexFixing($BE$1,AZ797,TRUE,_xll.ohTrigger(Trigger,Trigger3M))</f>
        <v>1.4559677706457696E-2</v>
      </c>
    </row>
    <row r="798" spans="51:56" ht="11.25" customHeight="1" x14ac:dyDescent="0.25">
      <c r="AY798" s="159" t="s">
        <v>90</v>
      </c>
      <c r="AZ798" s="158">
        <f>_xll.qlInterestRateIndexFixingDate(Currency&amp;"ibor"&amp;Tenor,BA798,Trigger)</f>
        <v>44869</v>
      </c>
      <c r="BA798" s="158">
        <f>_xll.qlCalendarAdvance(Calendar,BA797,AY798,"f",,Trigger)</f>
        <v>44873</v>
      </c>
      <c r="BB798" s="158">
        <f>_xll.qlInterestRateIndexMaturity(Currency&amp;"ibor"&amp;Tenor,BA798,Trigger)</f>
        <v>44965</v>
      </c>
      <c r="BC798" s="320">
        <f>_xll.qlIndexFixing($AC$5,AZ798,TRUE,_xll.ohTrigger(Trigger,Trigger3M))</f>
        <v>1.445652101197384E-2</v>
      </c>
      <c r="BD798" s="320">
        <f>_xll.qlIndexFixing($BE$1,AZ798,TRUE,_xll.ohTrigger(Trigger,Trigger3M))</f>
        <v>1.4586516913028815E-2</v>
      </c>
    </row>
    <row r="799" spans="51:56" ht="11.25" customHeight="1" x14ac:dyDescent="0.25">
      <c r="AY799" s="159" t="s">
        <v>90</v>
      </c>
      <c r="AZ799" s="158">
        <f>_xll.qlInterestRateIndexFixingDate(Currency&amp;"ibor"&amp;Tenor,BA799,Trigger)</f>
        <v>44876</v>
      </c>
      <c r="BA799" s="158">
        <f>_xll.qlCalendarAdvance(Calendar,BA798,AY799,"f",,Trigger)</f>
        <v>44880</v>
      </c>
      <c r="BB799" s="158">
        <f>_xll.qlInterestRateIndexMaturity(Currency&amp;"ibor"&amp;Tenor,BA799,Trigger)</f>
        <v>44972</v>
      </c>
      <c r="BC799" s="320">
        <f>_xll.qlIndexFixing($AC$5,AZ799,TRUE,_xll.ohTrigger(Trigger,Trigger3M))</f>
        <v>1.4500193331334706E-2</v>
      </c>
      <c r="BD799" s="320">
        <f>_xll.qlIndexFixing($BE$1,AZ799,TRUE,_xll.ohTrigger(Trigger,Trigger3M))</f>
        <v>1.4613232770714045E-2</v>
      </c>
    </row>
    <row r="800" spans="51:56" ht="11.25" customHeight="1" x14ac:dyDescent="0.25">
      <c r="AY800" s="159" t="s">
        <v>90</v>
      </c>
      <c r="AZ800" s="158">
        <f>_xll.qlInterestRateIndexFixingDate(Currency&amp;"ibor"&amp;Tenor,BA800,Trigger)</f>
        <v>44883</v>
      </c>
      <c r="BA800" s="158">
        <f>_xll.qlCalendarAdvance(Calendar,BA799,AY800,"f",,Trigger)</f>
        <v>44887</v>
      </c>
      <c r="BB800" s="158">
        <f>_xll.qlInterestRateIndexMaturity(Currency&amp;"ibor"&amp;Tenor,BA800,Trigger)</f>
        <v>44979</v>
      </c>
      <c r="BC800" s="320">
        <f>_xll.qlIndexFixing($AC$5,AZ800,TRUE,_xll.ohTrigger(Trigger,Trigger3M))</f>
        <v>1.4543866136315812E-2</v>
      </c>
      <c r="BD800" s="320">
        <f>_xll.qlIndexFixing($BE$1,AZ800,TRUE,_xll.ohTrigger(Trigger,Trigger3M))</f>
        <v>1.4639825208668317E-2</v>
      </c>
    </row>
    <row r="801" spans="51:56" ht="11.25" customHeight="1" x14ac:dyDescent="0.25">
      <c r="AY801" s="159" t="s">
        <v>90</v>
      </c>
      <c r="AZ801" s="158">
        <f>_xll.qlInterestRateIndexFixingDate(Currency&amp;"ibor"&amp;Tenor,BA801,Trigger)</f>
        <v>44890</v>
      </c>
      <c r="BA801" s="158">
        <f>_xll.qlCalendarAdvance(Calendar,BA800,AY801,"f",,Trigger)</f>
        <v>44894</v>
      </c>
      <c r="BB801" s="158">
        <f>_xll.qlInterestRateIndexMaturity(Currency&amp;"ibor"&amp;Tenor,BA801,Trigger)</f>
        <v>44985</v>
      </c>
      <c r="BC801" s="320">
        <f>_xll.qlIndexFixing($AC$5,AZ801,TRUE,_xll.ohTrigger(Trigger,Trigger3M))</f>
        <v>1.4584124836350319E-2</v>
      </c>
      <c r="BD801" s="320">
        <f>_xll.qlIndexFixing($BE$1,AZ801,TRUE,_xll.ohTrigger(Trigger,Trigger3M))</f>
        <v>1.4664128570603134E-2</v>
      </c>
    </row>
    <row r="802" spans="51:56" ht="11.25" customHeight="1" x14ac:dyDescent="0.25">
      <c r="AY802" s="159" t="s">
        <v>90</v>
      </c>
      <c r="AZ802" s="158">
        <f>_xll.qlInterestRateIndexFixingDate(Currency&amp;"ibor"&amp;Tenor,BA802,Trigger)</f>
        <v>44897</v>
      </c>
      <c r="BA802" s="158">
        <f>_xll.qlCalendarAdvance(Calendar,BA801,AY802,"f",,Trigger)</f>
        <v>44901</v>
      </c>
      <c r="BB802" s="158">
        <f>_xll.qlInterestRateIndexMaturity(Currency&amp;"ibor"&amp;Tenor,BA802,Trigger)</f>
        <v>44991</v>
      </c>
      <c r="BC802" s="320">
        <f>_xll.qlIndexFixing($AC$5,AZ802,TRUE,_xll.ohTrigger(Trigger,Trigger3M))</f>
        <v>1.4624380678879056E-2</v>
      </c>
      <c r="BD802" s="320">
        <f>_xll.qlIndexFixing($BE$1,AZ802,TRUE,_xll.ohTrigger(Trigger,Trigger3M))</f>
        <v>1.4688323220826582E-2</v>
      </c>
    </row>
    <row r="803" spans="51:56" ht="11.25" customHeight="1" x14ac:dyDescent="0.25">
      <c r="AY803" s="159" t="s">
        <v>90</v>
      </c>
      <c r="AZ803" s="158">
        <f>_xll.qlInterestRateIndexFixingDate(Currency&amp;"ibor"&amp;Tenor,BA803,Trigger)</f>
        <v>44904</v>
      </c>
      <c r="BA803" s="158">
        <f>_xll.qlCalendarAdvance(Calendar,BA802,AY803,"f",,Trigger)</f>
        <v>44908</v>
      </c>
      <c r="BB803" s="158">
        <f>_xll.qlInterestRateIndexMaturity(Currency&amp;"ibor"&amp;Tenor,BA803,Trigger)</f>
        <v>44998</v>
      </c>
      <c r="BC803" s="320">
        <f>_xll.qlIndexFixing($AC$5,AZ803,TRUE,_xll.ohTrigger(Trigger,Trigger3M))</f>
        <v>1.4668051324333575E-2</v>
      </c>
      <c r="BD803" s="320">
        <f>_xll.qlIndexFixing($BE$1,AZ803,TRUE,_xll.ohTrigger(Trigger,Trigger3M))</f>
        <v>1.4714560523024112E-2</v>
      </c>
    </row>
    <row r="804" spans="51:56" ht="11.25" customHeight="1" x14ac:dyDescent="0.25">
      <c r="AY804" s="159" t="s">
        <v>90</v>
      </c>
      <c r="AZ804" s="158">
        <f>_xll.qlInterestRateIndexFixingDate(Currency&amp;"ibor"&amp;Tenor,BA804,Trigger)</f>
        <v>44911</v>
      </c>
      <c r="BA804" s="158">
        <f>_xll.qlCalendarAdvance(Calendar,BA803,AY804,"f",,Trigger)</f>
        <v>44915</v>
      </c>
      <c r="BB804" s="158">
        <f>_xll.qlInterestRateIndexMaturity(Currency&amp;"ibor"&amp;Tenor,BA804,Trigger)</f>
        <v>45005</v>
      </c>
      <c r="BC804" s="320">
        <f>_xll.qlIndexFixing($AC$5,AZ804,TRUE,_xll.ohTrigger(Trigger,Trigger3M))</f>
        <v>1.4711722444832098E-2</v>
      </c>
      <c r="BD804" s="320">
        <f>_xll.qlIndexFixing($BE$1,AZ804,TRUE,_xll.ohTrigger(Trigger,Trigger3M))</f>
        <v>1.4740674138625565E-2</v>
      </c>
    </row>
    <row r="805" spans="51:56" ht="11.25" customHeight="1" x14ac:dyDescent="0.25">
      <c r="AY805" s="159" t="s">
        <v>90</v>
      </c>
      <c r="AZ805" s="158">
        <f>_xll.qlInterestRateIndexFixingDate(Currency&amp;"ibor"&amp;Tenor,BA805,Trigger)</f>
        <v>44917</v>
      </c>
      <c r="BA805" s="158">
        <f>_xll.qlCalendarAdvance(Calendar,BA804,AY805,"f",,Trigger)</f>
        <v>44922</v>
      </c>
      <c r="BB805" s="158">
        <f>_xll.qlInterestRateIndexMaturity(Currency&amp;"ibor"&amp;Tenor,BA805,Trigger)</f>
        <v>45012</v>
      </c>
      <c r="BC805" s="320">
        <f>_xll.qlIndexFixing($AC$5,AZ805,TRUE,_xll.ohTrigger(Trigger,Trigger3M))</f>
        <v>1.4755394040379954E-2</v>
      </c>
      <c r="BD805" s="320">
        <f>_xll.qlIndexFixing($BE$1,AZ805,TRUE,_xll.ohTrigger(Trigger,Trigger3M))</f>
        <v>1.4766663996894636E-2</v>
      </c>
    </row>
    <row r="806" spans="51:56" ht="11.25" customHeight="1" x14ac:dyDescent="0.25">
      <c r="AY806" s="159" t="s">
        <v>90</v>
      </c>
      <c r="AZ806" s="158">
        <f>_xll.qlInterestRateIndexFixingDate(Currency&amp;"ibor"&amp;Tenor,BA806,Trigger)</f>
        <v>44925</v>
      </c>
      <c r="BA806" s="158">
        <f>_xll.qlCalendarAdvance(Calendar,BA805,AY806,"f",,Trigger)</f>
        <v>44929</v>
      </c>
      <c r="BB806" s="158">
        <f>_xll.qlInterestRateIndexMaturity(Currency&amp;"ibor"&amp;Tenor,BA806,Trigger)</f>
        <v>45019</v>
      </c>
      <c r="BC806" s="320">
        <f>_xll.qlIndexFixing($AC$5,AZ806,TRUE,_xll.ohTrigger(Trigger,Trigger3M))</f>
        <v>1.4799066110982473E-2</v>
      </c>
      <c r="BD806" s="320">
        <f>_xll.qlIndexFixing($BE$1,AZ806,TRUE,_xll.ohTrigger(Trigger,Trigger3M))</f>
        <v>1.4792530027104789E-2</v>
      </c>
    </row>
    <row r="807" spans="51:56" ht="11.25" customHeight="1" x14ac:dyDescent="0.25">
      <c r="AY807" s="159" t="s">
        <v>90</v>
      </c>
      <c r="AZ807" s="158">
        <f>_xll.qlInterestRateIndexFixingDate(Currency&amp;"ibor"&amp;Tenor,BA807,Trigger)</f>
        <v>44932</v>
      </c>
      <c r="BA807" s="158">
        <f>_xll.qlCalendarAdvance(Calendar,BA806,AY807,"f",,Trigger)</f>
        <v>44936</v>
      </c>
      <c r="BB807" s="158">
        <f>_xll.qlInterestRateIndexMaturity(Currency&amp;"ibor"&amp;Tenor,BA807,Trigger)</f>
        <v>45027</v>
      </c>
      <c r="BC807" s="320">
        <f>_xll.qlIndexFixing($AC$5,AZ807,TRUE,_xll.ohTrigger(Trigger,Trigger3M))</f>
        <v>1.4846163878985311E-2</v>
      </c>
      <c r="BD807" s="320">
        <f>_xll.qlIndexFixing($BE$1,AZ807,TRUE,_xll.ohTrigger(Trigger,Trigger3M))</f>
        <v>1.4820391709654802E-2</v>
      </c>
    </row>
    <row r="808" spans="51:56" ht="11.25" customHeight="1" x14ac:dyDescent="0.25">
      <c r="AY808" s="159" t="s">
        <v>90</v>
      </c>
      <c r="AZ808" s="158">
        <f>_xll.qlInterestRateIndexFixingDate(Currency&amp;"ibor"&amp;Tenor,BA808,Trigger)</f>
        <v>44939</v>
      </c>
      <c r="BA808" s="158">
        <f>_xll.qlCalendarAdvance(Calendar,BA807,AY808,"f",,Trigger)</f>
        <v>44943</v>
      </c>
      <c r="BB808" s="158">
        <f>_xll.qlInterestRateIndexMaturity(Currency&amp;"ibor"&amp;Tenor,BA808,Trigger)</f>
        <v>45033</v>
      </c>
      <c r="BC808" s="320">
        <f>_xll.qlIndexFixing($AC$5,AZ808,TRUE,_xll.ohTrigger(Trigger,Trigger3M))</f>
        <v>1.4886411677374589E-2</v>
      </c>
      <c r="BD808" s="320">
        <f>_xll.qlIndexFixing($BE$1,AZ808,TRUE,_xll.ohTrigger(Trigger,Trigger3M))</f>
        <v>1.4843890320483943E-2</v>
      </c>
    </row>
    <row r="809" spans="51:56" ht="11.25" customHeight="1" x14ac:dyDescent="0.25">
      <c r="AY809" s="159" t="s">
        <v>90</v>
      </c>
      <c r="AZ809" s="158">
        <f>_xll.qlInterestRateIndexFixingDate(Currency&amp;"ibor"&amp;Tenor,BA809,Trigger)</f>
        <v>44946</v>
      </c>
      <c r="BA809" s="158">
        <f>_xll.qlCalendarAdvance(Calendar,BA808,AY809,"f",,Trigger)</f>
        <v>44950</v>
      </c>
      <c r="BB809" s="158">
        <f>_xll.qlInterestRateIndexMaturity(Currency&amp;"ibor"&amp;Tenor,BA809,Trigger)</f>
        <v>45040</v>
      </c>
      <c r="BC809" s="320">
        <f>_xll.qlIndexFixing($AC$5,AZ809,TRUE,_xll.ohTrigger(Trigger,Trigger3M))</f>
        <v>1.4930085173172181E-2</v>
      </c>
      <c r="BD809" s="320">
        <f>_xll.qlIndexFixing($BE$1,AZ809,TRUE,_xll.ohTrigger(Trigger,Trigger3M))</f>
        <v>1.4869384442247835E-2</v>
      </c>
    </row>
    <row r="810" spans="51:56" ht="11.25" customHeight="1" x14ac:dyDescent="0.25">
      <c r="AY810" s="159" t="s">
        <v>90</v>
      </c>
      <c r="AZ810" s="158">
        <f>_xll.qlInterestRateIndexFixingDate(Currency&amp;"ibor"&amp;Tenor,BA810,Trigger)</f>
        <v>44953</v>
      </c>
      <c r="BA810" s="158">
        <f>_xll.qlCalendarAdvance(Calendar,BA809,AY810,"f",,Trigger)</f>
        <v>44957</v>
      </c>
      <c r="BB810" s="158">
        <f>_xll.qlInterestRateIndexMaturity(Currency&amp;"ibor"&amp;Tenor,BA810,Trigger)</f>
        <v>45044</v>
      </c>
      <c r="BC810" s="320">
        <f>_xll.qlIndexFixing($AC$5,AZ810,TRUE,_xll.ohTrigger(Trigger,Trigger3M))</f>
        <v>1.4963468540732669E-2</v>
      </c>
      <c r="BD810" s="320">
        <f>_xll.qlIndexFixing($BE$1,AZ810,TRUE,_xll.ohTrigger(Trigger,Trigger3M))</f>
        <v>1.4888462069053469E-2</v>
      </c>
    </row>
    <row r="811" spans="51:56" ht="11.25" customHeight="1" x14ac:dyDescent="0.25">
      <c r="AY811" s="159" t="s">
        <v>90</v>
      </c>
      <c r="AZ811" s="158">
        <f>_xll.qlInterestRateIndexFixingDate(Currency&amp;"ibor"&amp;Tenor,BA811,Trigger)</f>
        <v>44960</v>
      </c>
      <c r="BA811" s="158">
        <f>_xll.qlCalendarAdvance(Calendar,BA810,AY811,"f",,Trigger)</f>
        <v>44964</v>
      </c>
      <c r="BB811" s="158">
        <f>_xll.qlInterestRateIndexMaturity(Currency&amp;"ibor"&amp;Tenor,BA811,Trigger)</f>
        <v>45054</v>
      </c>
      <c r="BC811" s="320">
        <f>_xll.qlIndexFixing($AC$5,AZ811,TRUE,_xll.ohTrigger(Trigger,Trigger3M))</f>
        <v>1.5017433590001517E-2</v>
      </c>
      <c r="BD811" s="320">
        <f>_xll.qlIndexFixing($BE$1,AZ811,TRUE,_xll.ohTrigger(Trigger,Trigger3M))</f>
        <v>1.492000028248075E-2</v>
      </c>
    </row>
    <row r="812" spans="51:56" ht="11.25" customHeight="1" x14ac:dyDescent="0.25">
      <c r="AY812" s="159" t="s">
        <v>90</v>
      </c>
      <c r="AZ812" s="158">
        <f>_xll.qlInterestRateIndexFixingDate(Currency&amp;"ibor"&amp;Tenor,BA812,Trigger)</f>
        <v>44967</v>
      </c>
      <c r="BA812" s="158">
        <f>_xll.qlCalendarAdvance(Calendar,BA811,AY812,"f",,Trigger)</f>
        <v>44971</v>
      </c>
      <c r="BB812" s="158">
        <f>_xll.qlInterestRateIndexMaturity(Currency&amp;"ibor"&amp;Tenor,BA812,Trigger)</f>
        <v>45061</v>
      </c>
      <c r="BC812" s="320">
        <f>_xll.qlIndexFixing($AC$5,AZ812,TRUE,_xll.ohTrigger(Trigger,Trigger3M))</f>
        <v>1.5061108511042143E-2</v>
      </c>
      <c r="BD812" s="320">
        <f>_xll.qlIndexFixing($BE$1,AZ812,TRUE,_xll.ohTrigger(Trigger,Trigger3M))</f>
        <v>1.4945121859604171E-2</v>
      </c>
    </row>
    <row r="813" spans="51:56" ht="11.25" customHeight="1" x14ac:dyDescent="0.25">
      <c r="AY813" s="159" t="s">
        <v>90</v>
      </c>
      <c r="AZ813" s="158">
        <f>_xll.qlInterestRateIndexFixingDate(Currency&amp;"ibor"&amp;Tenor,BA813,Trigger)</f>
        <v>44974</v>
      </c>
      <c r="BA813" s="158">
        <f>_xll.qlCalendarAdvance(Calendar,BA812,AY813,"f",,Trigger)</f>
        <v>44978</v>
      </c>
      <c r="BB813" s="158">
        <f>_xll.qlInterestRateIndexMaturity(Currency&amp;"ibor"&amp;Tenor,BA813,Trigger)</f>
        <v>45068</v>
      </c>
      <c r="BC813" s="320">
        <f>_xll.qlIndexFixing($AC$5,AZ813,TRUE,_xll.ohTrigger(Trigger,Trigger3M))</f>
        <v>1.5042347853038152E-2</v>
      </c>
      <c r="BD813" s="320">
        <f>_xll.qlIndexFixing($BE$1,AZ813,TRUE,_xll.ohTrigger(Trigger,Trigger3M))</f>
        <v>1.4970115822007912E-2</v>
      </c>
    </row>
    <row r="814" spans="51:56" ht="11.25" customHeight="1" x14ac:dyDescent="0.25">
      <c r="AY814" s="159" t="s">
        <v>90</v>
      </c>
      <c r="AZ814" s="158">
        <f>_xll.qlInterestRateIndexFixingDate(Currency&amp;"ibor"&amp;Tenor,BA814,Trigger)</f>
        <v>44981</v>
      </c>
      <c r="BA814" s="158">
        <f>_xll.qlCalendarAdvance(Calendar,BA813,AY814,"f",,Trigger)</f>
        <v>44985</v>
      </c>
      <c r="BB814" s="158">
        <f>_xll.qlInterestRateIndexMaturity(Currency&amp;"ibor"&amp;Tenor,BA814,Trigger)</f>
        <v>45077</v>
      </c>
      <c r="BC814" s="320">
        <f>_xll.qlIndexFixing($AC$5,AZ814,TRUE,_xll.ohTrigger(Trigger,Trigger3M))</f>
        <v>1.5015287189901871E-2</v>
      </c>
      <c r="BD814" s="320">
        <f>_xll.qlIndexFixing($BE$1,AZ814,TRUE,_xll.ohTrigger(Trigger,Trigger3M))</f>
        <v>1.4999082041851462E-2</v>
      </c>
    </row>
    <row r="815" spans="51:56" ht="11.25" customHeight="1" x14ac:dyDescent="0.25">
      <c r="AY815" s="159" t="s">
        <v>90</v>
      </c>
      <c r="AZ815" s="158">
        <f>_xll.qlInterestRateIndexFixingDate(Currency&amp;"ibor"&amp;Tenor,BA815,Trigger)</f>
        <v>44988</v>
      </c>
      <c r="BA815" s="158">
        <f>_xll.qlCalendarAdvance(Calendar,BA814,AY815,"f",,Trigger)</f>
        <v>44992</v>
      </c>
      <c r="BB815" s="158">
        <f>_xll.qlInterestRateIndexMaturity(Currency&amp;"ibor"&amp;Tenor,BA815,Trigger)</f>
        <v>45084</v>
      </c>
      <c r="BC815" s="320">
        <f>_xll.qlIndexFixing($AC$5,AZ815,TRUE,_xll.ohTrigger(Trigger,Trigger3M))</f>
        <v>1.4997215920896308E-2</v>
      </c>
      <c r="BD815" s="320">
        <f>_xll.qlIndexFixing($BE$1,AZ815,TRUE,_xll.ohTrigger(Trigger,Trigger3M))</f>
        <v>1.5023738400864222E-2</v>
      </c>
    </row>
    <row r="816" spans="51:56" ht="11.25" customHeight="1" x14ac:dyDescent="0.25">
      <c r="AY816" s="159" t="s">
        <v>90</v>
      </c>
      <c r="AZ816" s="158">
        <f>_xll.qlInterestRateIndexFixingDate(Currency&amp;"ibor"&amp;Tenor,BA816,Trigger)</f>
        <v>44995</v>
      </c>
      <c r="BA816" s="158">
        <f>_xll.qlCalendarAdvance(Calendar,BA815,AY816,"f",,Trigger)</f>
        <v>44999</v>
      </c>
      <c r="BB816" s="158">
        <f>_xll.qlInterestRateIndexMaturity(Currency&amp;"ibor"&amp;Tenor,BA816,Trigger)</f>
        <v>45091</v>
      </c>
      <c r="BC816" s="320">
        <f>_xll.qlIndexFixing($AC$5,AZ816,TRUE,_xll.ohTrigger(Trigger,Trigger3M))</f>
        <v>1.4978853072945409E-2</v>
      </c>
      <c r="BD816" s="320">
        <f>_xll.qlIndexFixing($BE$1,AZ816,TRUE,_xll.ohTrigger(Trigger,Trigger3M))</f>
        <v>1.504820585451693E-2</v>
      </c>
    </row>
    <row r="817" spans="51:56" ht="11.25" customHeight="1" x14ac:dyDescent="0.25">
      <c r="AY817" s="159" t="s">
        <v>90</v>
      </c>
      <c r="AZ817" s="158">
        <f>_xll.qlInterestRateIndexFixingDate(Currency&amp;"ibor"&amp;Tenor,BA817,Trigger)</f>
        <v>45002</v>
      </c>
      <c r="BA817" s="158">
        <f>_xll.qlCalendarAdvance(Calendar,BA816,AY817,"f",,Trigger)</f>
        <v>45006</v>
      </c>
      <c r="BB817" s="158">
        <f>_xll.qlInterestRateIndexMaturity(Currency&amp;"ibor"&amp;Tenor,BA817,Trigger)</f>
        <v>45098</v>
      </c>
      <c r="BC817" s="320">
        <f>_xll.qlIndexFixing($AC$5,AZ817,TRUE,_xll.ohTrigger(Trigger,Trigger3M))</f>
        <v>1.4960198650138076E-2</v>
      </c>
      <c r="BD817" s="320">
        <f>_xll.qlIndexFixing($BE$1,AZ817,TRUE,_xll.ohTrigger(Trigger,Trigger3M))</f>
        <v>1.5072464354250253E-2</v>
      </c>
    </row>
    <row r="818" spans="51:56" ht="11.25" customHeight="1" x14ac:dyDescent="0.25">
      <c r="AY818" s="159" t="s">
        <v>90</v>
      </c>
      <c r="AZ818" s="158">
        <f>_xll.qlInterestRateIndexFixingDate(Currency&amp;"ibor"&amp;Tenor,BA818,Trigger)</f>
        <v>45009</v>
      </c>
      <c r="BA818" s="158">
        <f>_xll.qlCalendarAdvance(Calendar,BA817,AY818,"f",,Trigger)</f>
        <v>45013</v>
      </c>
      <c r="BB818" s="158">
        <f>_xll.qlInterestRateIndexMaturity(Currency&amp;"ibor"&amp;Tenor,BA818,Trigger)</f>
        <v>45105</v>
      </c>
      <c r="BC818" s="320">
        <f>_xll.qlIndexFixing($AC$5,AZ818,TRUE,_xll.ohTrigger(Trigger,Trigger3M))</f>
        <v>1.494125265662838E-2</v>
      </c>
      <c r="BD818" s="320">
        <f>_xll.qlIndexFixing($BE$1,AZ818,TRUE,_xll.ohTrigger(Trigger,Trigger3M))</f>
        <v>1.5096493666376425E-2</v>
      </c>
    </row>
    <row r="819" spans="51:56" ht="11.25" customHeight="1" x14ac:dyDescent="0.25">
      <c r="AY819" s="159" t="s">
        <v>90</v>
      </c>
      <c r="AZ819" s="158">
        <f>_xll.qlInterestRateIndexFixingDate(Currency&amp;"ibor"&amp;Tenor,BA819,Trigger)</f>
        <v>45016</v>
      </c>
      <c r="BA819" s="158">
        <f>_xll.qlCalendarAdvance(Calendar,BA818,AY819,"f",,Trigger)</f>
        <v>45020</v>
      </c>
      <c r="BB819" s="158">
        <f>_xll.qlInterestRateIndexMaturity(Currency&amp;"ibor"&amp;Tenor,BA819,Trigger)</f>
        <v>45111</v>
      </c>
      <c r="BC819" s="320">
        <f>_xll.qlIndexFixing($AC$5,AZ819,TRUE,_xll.ohTrigger(Trigger,Trigger3M))</f>
        <v>1.4922727288824204E-2</v>
      </c>
      <c r="BD819" s="320">
        <f>_xll.qlIndexFixing($BE$1,AZ819,TRUE,_xll.ohTrigger(Trigger,Trigger3M))</f>
        <v>1.5118309141727232E-2</v>
      </c>
    </row>
    <row r="820" spans="51:56" ht="11.25" customHeight="1" x14ac:dyDescent="0.25">
      <c r="AY820" s="159" t="s">
        <v>90</v>
      </c>
      <c r="AZ820" s="158">
        <f>_xll.qlInterestRateIndexFixingDate(Currency&amp;"ibor"&amp;Tenor,BA820,Trigger)</f>
        <v>45021</v>
      </c>
      <c r="BA820" s="158">
        <f>_xll.qlCalendarAdvance(Calendar,BA819,AY820,"f",,Trigger)</f>
        <v>45027</v>
      </c>
      <c r="BB820" s="158">
        <f>_xll.qlInterestRateIndexMaturity(Currency&amp;"ibor"&amp;Tenor,BA820,Trigger)</f>
        <v>45118</v>
      </c>
      <c r="BC820" s="320">
        <f>_xll.qlIndexFixing($AC$5,AZ820,TRUE,_xll.ohTrigger(Trigger,Trigger3M))</f>
        <v>1.4902546546287795E-2</v>
      </c>
      <c r="BD820" s="320">
        <f>_xll.qlIndexFixing($BE$1,AZ820,TRUE,_xll.ohTrigger(Trigger,Trigger3M))</f>
        <v>1.5141842263787512E-2</v>
      </c>
    </row>
    <row r="821" spans="51:56" ht="11.25" customHeight="1" x14ac:dyDescent="0.25">
      <c r="AY821" s="159" t="s">
        <v>90</v>
      </c>
      <c r="AZ821" s="158">
        <f>_xll.qlInterestRateIndexFixingDate(Currency&amp;"ibor"&amp;Tenor,BA821,Trigger)</f>
        <v>45030</v>
      </c>
      <c r="BA821" s="158">
        <f>_xll.qlCalendarAdvance(Calendar,BA820,AY821,"f",,Trigger)</f>
        <v>45034</v>
      </c>
      <c r="BB821" s="158">
        <f>_xll.qlInterestRateIndexMaturity(Currency&amp;"ibor"&amp;Tenor,BA821,Trigger)</f>
        <v>45125</v>
      </c>
      <c r="BC821" s="320">
        <f>_xll.qlIndexFixing($AC$5,AZ821,TRUE,_xll.ohTrigger(Trigger,Trigger3M))</f>
        <v>1.488207105855786E-2</v>
      </c>
      <c r="BD821" s="320">
        <f>_xll.qlIndexFixing($BE$1,AZ821,TRUE,_xll.ohTrigger(Trigger,Trigger3M))</f>
        <v>1.5165085580638511E-2</v>
      </c>
    </row>
    <row r="822" spans="51:56" ht="11.25" customHeight="1" x14ac:dyDescent="0.25">
      <c r="AY822" s="159" t="s">
        <v>90</v>
      </c>
      <c r="AZ822" s="158">
        <f>_xll.qlInterestRateIndexFixingDate(Currency&amp;"ibor"&amp;Tenor,BA822,Trigger)</f>
        <v>45037</v>
      </c>
      <c r="BA822" s="158">
        <f>_xll.qlCalendarAdvance(Calendar,BA821,AY822,"f",,Trigger)</f>
        <v>45041</v>
      </c>
      <c r="BB822" s="158">
        <f>_xll.qlInterestRateIndexMaturity(Currency&amp;"ibor"&amp;Tenor,BA822,Trigger)</f>
        <v>45132</v>
      </c>
      <c r="BC822" s="320">
        <f>_xll.qlIndexFixing($AC$5,AZ822,TRUE,_xll.ohTrigger(Trigger,Trigger3M))</f>
        <v>1.4861300830193387E-2</v>
      </c>
      <c r="BD822" s="320">
        <f>_xll.qlIndexFixing($BE$1,AZ822,TRUE,_xll.ohTrigger(Trigger,Trigger3M))</f>
        <v>1.5188017916111718E-2</v>
      </c>
    </row>
    <row r="823" spans="51:56" ht="11.25" customHeight="1" x14ac:dyDescent="0.25">
      <c r="AY823" s="159" t="s">
        <v>90</v>
      </c>
      <c r="AZ823" s="158">
        <f>_xll.qlInterestRateIndexFixingDate(Currency&amp;"ibor"&amp;Tenor,BA823,Trigger)</f>
        <v>45043</v>
      </c>
      <c r="BA823" s="158">
        <f>_xll.qlCalendarAdvance(Calendar,BA822,AY823,"f",,Trigger)</f>
        <v>45048</v>
      </c>
      <c r="BB823" s="158">
        <f>_xll.qlInterestRateIndexMaturity(Currency&amp;"ibor"&amp;Tenor,BA823,Trigger)</f>
        <v>45140</v>
      </c>
      <c r="BC823" s="320">
        <f>_xll.qlIndexFixing($AC$5,AZ823,TRUE,_xll.ohTrigger(Trigger,Trigger3M))</f>
        <v>1.4842149278522716E-2</v>
      </c>
      <c r="BD823" s="320">
        <f>_xll.qlIndexFixing($BE$1,AZ823,TRUE,_xll.ohTrigger(Trigger,Trigger3M))</f>
        <v>1.5212481275623127E-2</v>
      </c>
    </row>
    <row r="824" spans="51:56" ht="11.25" customHeight="1" x14ac:dyDescent="0.25">
      <c r="AY824" s="159" t="s">
        <v>90</v>
      </c>
      <c r="AZ824" s="158">
        <f>_xll.qlInterestRateIndexFixingDate(Currency&amp;"ibor"&amp;Tenor,BA824,Trigger)</f>
        <v>45051</v>
      </c>
      <c r="BA824" s="158">
        <f>_xll.qlCalendarAdvance(Calendar,BA823,AY824,"f",,Trigger)</f>
        <v>45055</v>
      </c>
      <c r="BB824" s="158">
        <f>_xll.qlInterestRateIndexMaturity(Currency&amp;"ibor"&amp;Tenor,BA824,Trigger)</f>
        <v>45147</v>
      </c>
      <c r="BC824" s="320">
        <f>_xll.qlIndexFixing($AC$5,AZ824,TRUE,_xll.ohTrigger(Trigger,Trigger3M))</f>
        <v>1.482145395169308E-2</v>
      </c>
      <c r="BD824" s="320">
        <f>_xll.qlIndexFixing($BE$1,AZ824,TRUE,_xll.ohTrigger(Trigger,Trigger3M))</f>
        <v>1.5234700188306765E-2</v>
      </c>
    </row>
    <row r="825" spans="51:56" ht="11.25" customHeight="1" x14ac:dyDescent="0.25">
      <c r="AY825" s="159" t="s">
        <v>90</v>
      </c>
      <c r="AZ825" s="158">
        <f>_xll.qlInterestRateIndexFixingDate(Currency&amp;"ibor"&amp;Tenor,BA825,Trigger)</f>
        <v>45058</v>
      </c>
      <c r="BA825" s="158">
        <f>_xll.qlCalendarAdvance(Calendar,BA824,AY825,"f",,Trigger)</f>
        <v>45062</v>
      </c>
      <c r="BB825" s="158">
        <f>_xll.qlInterestRateIndexMaturity(Currency&amp;"ibor"&amp;Tenor,BA825,Trigger)</f>
        <v>45154</v>
      </c>
      <c r="BC825" s="320">
        <f>_xll.qlIndexFixing($AC$5,AZ825,TRUE,_xll.ohTrigger(Trigger,Trigger3M))</f>
        <v>1.4809174895447377E-2</v>
      </c>
      <c r="BD825" s="320">
        <f>_xll.qlIndexFixing($BE$1,AZ825,TRUE,_xll.ohTrigger(Trigger,Trigger3M))</f>
        <v>1.5256543103956894E-2</v>
      </c>
    </row>
    <row r="826" spans="51:56" ht="11.25" customHeight="1" x14ac:dyDescent="0.25">
      <c r="AY826" s="159" t="s">
        <v>90</v>
      </c>
      <c r="AZ826" s="158">
        <f>_xll.qlInterestRateIndexFixingDate(Currency&amp;"ibor"&amp;Tenor,BA826,Trigger)</f>
        <v>45065</v>
      </c>
      <c r="BA826" s="158">
        <f>_xll.qlCalendarAdvance(Calendar,BA825,AY826,"f",,Trigger)</f>
        <v>45069</v>
      </c>
      <c r="BB826" s="158">
        <f>_xll.qlInterestRateIndexMaturity(Currency&amp;"ibor"&amp;Tenor,BA826,Trigger)</f>
        <v>45161</v>
      </c>
      <c r="BC826" s="320">
        <f>_xll.qlIndexFixing($AC$5,AZ826,TRUE,_xll.ohTrigger(Trigger,Trigger3M))</f>
        <v>1.4849017988049955E-2</v>
      </c>
      <c r="BD826" s="320">
        <f>_xll.qlIndexFixing($BE$1,AZ826,TRUE,_xll.ohTrigger(Trigger,Trigger3M))</f>
        <v>1.527799308940821E-2</v>
      </c>
    </row>
    <row r="827" spans="51:56" ht="11.25" customHeight="1" x14ac:dyDescent="0.25">
      <c r="AY827" s="159" t="s">
        <v>90</v>
      </c>
      <c r="AZ827" s="158">
        <f>_xll.qlInterestRateIndexFixingDate(Currency&amp;"ibor"&amp;Tenor,BA827,Trigger)</f>
        <v>45072</v>
      </c>
      <c r="BA827" s="158">
        <f>_xll.qlCalendarAdvance(Calendar,BA826,AY827,"f",,Trigger)</f>
        <v>45076</v>
      </c>
      <c r="BB827" s="158">
        <f>_xll.qlInterestRateIndexMaturity(Currency&amp;"ibor"&amp;Tenor,BA827,Trigger)</f>
        <v>45168</v>
      </c>
      <c r="BC827" s="320">
        <f>_xll.qlIndexFixing($AC$5,AZ827,TRUE,_xll.ohTrigger(Trigger,Trigger3M))</f>
        <v>1.4888861484810979E-2</v>
      </c>
      <c r="BD827" s="320">
        <f>_xll.qlIndexFixing($BE$1,AZ827,TRUE,_xll.ohTrigger(Trigger,Trigger3M))</f>
        <v>1.5299045623465122E-2</v>
      </c>
    </row>
    <row r="828" spans="51:56" ht="11.25" customHeight="1" x14ac:dyDescent="0.25">
      <c r="AY828" s="159" t="s">
        <v>90</v>
      </c>
      <c r="AZ828" s="158">
        <f>_xll.qlInterestRateIndexFixingDate(Currency&amp;"ibor"&amp;Tenor,BA828,Trigger)</f>
        <v>45079</v>
      </c>
      <c r="BA828" s="158">
        <f>_xll.qlCalendarAdvance(Calendar,BA827,AY828,"f",,Trigger)</f>
        <v>45083</v>
      </c>
      <c r="BB828" s="158">
        <f>_xll.qlInterestRateIndexMaturity(Currency&amp;"ibor"&amp;Tenor,BA828,Trigger)</f>
        <v>45175</v>
      </c>
      <c r="BC828" s="320">
        <f>_xll.qlIndexFixing($AC$5,AZ828,TRUE,_xll.ohTrigger(Trigger,Trigger3M))</f>
        <v>1.4928705385733924E-2</v>
      </c>
      <c r="BD828" s="320">
        <f>_xll.qlIndexFixing($BE$1,AZ828,TRUE,_xll.ohTrigger(Trigger,Trigger3M))</f>
        <v>1.5319698204235893E-2</v>
      </c>
    </row>
    <row r="829" spans="51:56" ht="11.25" customHeight="1" x14ac:dyDescent="0.25">
      <c r="AY829" s="159" t="s">
        <v>90</v>
      </c>
      <c r="AZ829" s="158">
        <f>_xll.qlInterestRateIndexFixingDate(Currency&amp;"ibor"&amp;Tenor,BA829,Trigger)</f>
        <v>45086</v>
      </c>
      <c r="BA829" s="158">
        <f>_xll.qlCalendarAdvance(Calendar,BA828,AY829,"f",,Trigger)</f>
        <v>45090</v>
      </c>
      <c r="BB829" s="158">
        <f>_xll.qlInterestRateIndexMaturity(Currency&amp;"ibor"&amp;Tenor,BA829,Trigger)</f>
        <v>45182</v>
      </c>
      <c r="BC829" s="320">
        <f>_xll.qlIndexFixing($AC$5,AZ829,TRUE,_xll.ohTrigger(Trigger,Trigger3M))</f>
        <v>1.4968549690822269E-2</v>
      </c>
      <c r="BD829" s="320">
        <f>_xll.qlIndexFixing($BE$1,AZ829,TRUE,_xll.ohTrigger(Trigger,Trigger3M))</f>
        <v>1.5339948329893948E-2</v>
      </c>
    </row>
    <row r="830" spans="51:56" ht="11.25" customHeight="1" x14ac:dyDescent="0.25">
      <c r="AY830" s="159" t="s">
        <v>90</v>
      </c>
      <c r="AZ830" s="158">
        <f>_xll.qlInterestRateIndexFixingDate(Currency&amp;"ibor"&amp;Tenor,BA830,Trigger)</f>
        <v>45093</v>
      </c>
      <c r="BA830" s="158">
        <f>_xll.qlCalendarAdvance(Calendar,BA829,AY830,"f",,Trigger)</f>
        <v>45097</v>
      </c>
      <c r="BB830" s="158">
        <f>_xll.qlInterestRateIndexMaturity(Currency&amp;"ibor"&amp;Tenor,BA830,Trigger)</f>
        <v>45189</v>
      </c>
      <c r="BC830" s="320">
        <f>_xll.qlIndexFixing($AC$5,AZ830,TRUE,_xll.ohTrigger(Trigger,Trigger3M))</f>
        <v>1.5008394400080352E-2</v>
      </c>
      <c r="BD830" s="320">
        <f>_xll.qlIndexFixing($BE$1,AZ830,TRUE,_xll.ohTrigger(Trigger,Trigger3M))</f>
        <v>1.5359793498686573E-2</v>
      </c>
    </row>
    <row r="831" spans="51:56" ht="11.25" customHeight="1" x14ac:dyDescent="0.25">
      <c r="AY831" s="159" t="s">
        <v>90</v>
      </c>
      <c r="AZ831" s="158">
        <f>_xll.qlInterestRateIndexFixingDate(Currency&amp;"ibor"&amp;Tenor,BA831,Trigger)</f>
        <v>45100</v>
      </c>
      <c r="BA831" s="158">
        <f>_xll.qlCalendarAdvance(Calendar,BA830,AY831,"f",,Trigger)</f>
        <v>45104</v>
      </c>
      <c r="BB831" s="158">
        <f>_xll.qlInterestRateIndexMaturity(Currency&amp;"ibor"&amp;Tenor,BA831,Trigger)</f>
        <v>45196</v>
      </c>
      <c r="BC831" s="320">
        <f>_xll.qlIndexFixing($AC$5,AZ831,TRUE,_xll.ohTrigger(Trigger,Trigger3M))</f>
        <v>1.5048239513514259E-2</v>
      </c>
      <c r="BD831" s="320">
        <f>_xll.qlIndexFixing($BE$1,AZ831,TRUE,_xll.ohTrigger(Trigger,Trigger3M))</f>
        <v>1.5379231208934901E-2</v>
      </c>
    </row>
    <row r="832" spans="51:56" ht="11.25" customHeight="1" x14ac:dyDescent="0.25">
      <c r="AY832" s="159" t="s">
        <v>90</v>
      </c>
      <c r="AZ832" s="158">
        <f>_xll.qlInterestRateIndexFixingDate(Currency&amp;"ibor"&amp;Tenor,BA832,Trigger)</f>
        <v>45107</v>
      </c>
      <c r="BA832" s="158">
        <f>_xll.qlCalendarAdvance(Calendar,BA831,AY832,"f",,Trigger)</f>
        <v>45111</v>
      </c>
      <c r="BB832" s="158">
        <f>_xll.qlInterestRateIndexMaturity(Currency&amp;"ibor"&amp;Tenor,BA832,Trigger)</f>
        <v>45203</v>
      </c>
      <c r="BC832" s="320">
        <f>_xll.qlIndexFixing($AC$5,AZ832,TRUE,_xll.ohTrigger(Trigger,Trigger3M))</f>
        <v>1.5088085031124857E-2</v>
      </c>
      <c r="BD832" s="320">
        <f>_xll.qlIndexFixing($BE$1,AZ832,TRUE,_xll.ohTrigger(Trigger,Trigger3M))</f>
        <v>1.5398258959038265E-2</v>
      </c>
    </row>
    <row r="833" spans="51:56" ht="11.25" customHeight="1" x14ac:dyDescent="0.25">
      <c r="AY833" s="159" t="s">
        <v>90</v>
      </c>
      <c r="AZ833" s="158">
        <f>_xll.qlInterestRateIndexFixingDate(Currency&amp;"ibor"&amp;Tenor,BA833,Trigger)</f>
        <v>45114</v>
      </c>
      <c r="BA833" s="158">
        <f>_xll.qlCalendarAdvance(Calendar,BA832,AY833,"f",,Trigger)</f>
        <v>45118</v>
      </c>
      <c r="BB833" s="158">
        <f>_xll.qlInterestRateIndexMaturity(Currency&amp;"ibor"&amp;Tenor,BA833,Trigger)</f>
        <v>45210</v>
      </c>
      <c r="BC833" s="320">
        <f>_xll.qlIndexFixing($AC$5,AZ833,TRUE,_xll.ohTrigger(Trigger,Trigger3M))</f>
        <v>1.512793095291823E-2</v>
      </c>
      <c r="BD833" s="320">
        <f>_xll.qlIndexFixing($BE$1,AZ833,TRUE,_xll.ohTrigger(Trigger,Trigger3M))</f>
        <v>1.5416874247473334E-2</v>
      </c>
    </row>
    <row r="834" spans="51:56" ht="11.25" customHeight="1" x14ac:dyDescent="0.25">
      <c r="AY834" s="159" t="s">
        <v>90</v>
      </c>
      <c r="AZ834" s="158">
        <f>_xll.qlInterestRateIndexFixingDate(Currency&amp;"ibor"&amp;Tenor,BA834,Trigger)</f>
        <v>45121</v>
      </c>
      <c r="BA834" s="158">
        <f>_xll.qlCalendarAdvance(Calendar,BA833,AY834,"f",,Trigger)</f>
        <v>45125</v>
      </c>
      <c r="BB834" s="158">
        <f>_xll.qlInterestRateIndexMaturity(Currency&amp;"ibor"&amp;Tenor,BA834,Trigger)</f>
        <v>45217</v>
      </c>
      <c r="BC834" s="320">
        <f>_xll.qlIndexFixing($AC$5,AZ834,TRUE,_xll.ohTrigger(Trigger,Trigger3M))</f>
        <v>1.5167777278897853E-2</v>
      </c>
      <c r="BD834" s="320">
        <f>_xll.qlIndexFixing($BE$1,AZ834,TRUE,_xll.ohTrigger(Trigger,Trigger3M))</f>
        <v>1.5435074572801915E-2</v>
      </c>
    </row>
    <row r="835" spans="51:56" ht="11.25" customHeight="1" x14ac:dyDescent="0.25">
      <c r="AY835" s="159" t="s">
        <v>90</v>
      </c>
      <c r="AZ835" s="158">
        <f>_xll.qlInterestRateIndexFixingDate(Currency&amp;"ibor"&amp;Tenor,BA835,Trigger)</f>
        <v>45128</v>
      </c>
      <c r="BA835" s="158">
        <f>_xll.qlCalendarAdvance(Calendar,BA834,AY835,"f",,Trigger)</f>
        <v>45132</v>
      </c>
      <c r="BB835" s="158">
        <f>_xll.qlInterestRateIndexMaturity(Currency&amp;"ibor"&amp;Tenor,BA835,Trigger)</f>
        <v>45224</v>
      </c>
      <c r="BC835" s="320">
        <f>_xll.qlIndexFixing($AC$5,AZ835,TRUE,_xll.ohTrigger(Trigger,Trigger3M))</f>
        <v>1.5207624009068939E-2</v>
      </c>
      <c r="BD835" s="320">
        <f>_xll.qlIndexFixing($BE$1,AZ835,TRUE,_xll.ohTrigger(Trigger,Trigger3M))</f>
        <v>1.5452857433665762E-2</v>
      </c>
    </row>
    <row r="836" spans="51:56" ht="11.25" customHeight="1" x14ac:dyDescent="0.25">
      <c r="AY836" s="159" t="s">
        <v>90</v>
      </c>
      <c r="AZ836" s="158">
        <f>_xll.qlInterestRateIndexFixingDate(Currency&amp;"ibor"&amp;Tenor,BA836,Trigger)</f>
        <v>45135</v>
      </c>
      <c r="BA836" s="158">
        <f>_xll.qlCalendarAdvance(Calendar,BA835,AY836,"f",,Trigger)</f>
        <v>45139</v>
      </c>
      <c r="BB836" s="158">
        <f>_xll.qlInterestRateIndexMaturity(Currency&amp;"ibor"&amp;Tenor,BA836,Trigger)</f>
        <v>45231</v>
      </c>
      <c r="BC836" s="320">
        <f>_xll.qlIndexFixing($AC$5,AZ836,TRUE,_xll.ohTrigger(Trigger,Trigger3M))</f>
        <v>1.5247471143433226E-2</v>
      </c>
      <c r="BD836" s="320">
        <f>_xll.qlIndexFixing($BE$1,AZ836,TRUE,_xll.ohTrigger(Trigger,Trigger3M))</f>
        <v>1.5470220328798722E-2</v>
      </c>
    </row>
    <row r="837" spans="51:56" ht="11.25" customHeight="1" x14ac:dyDescent="0.25">
      <c r="AY837" s="159" t="s">
        <v>90</v>
      </c>
      <c r="AZ837" s="158">
        <f>_xll.qlInterestRateIndexFixingDate(Currency&amp;"ibor"&amp;Tenor,BA837,Trigger)</f>
        <v>45142</v>
      </c>
      <c r="BA837" s="158">
        <f>_xll.qlCalendarAdvance(Calendar,BA836,AY837,"f",,Trigger)</f>
        <v>45146</v>
      </c>
      <c r="BB837" s="158">
        <f>_xll.qlInterestRateIndexMaturity(Currency&amp;"ibor"&amp;Tenor,BA837,Trigger)</f>
        <v>45238</v>
      </c>
      <c r="BC837" s="320">
        <f>_xll.qlIndexFixing($AC$5,AZ837,TRUE,_xll.ohTrigger(Trigger,Trigger3M))</f>
        <v>1.5287318681996795E-2</v>
      </c>
      <c r="BD837" s="320">
        <f>_xll.qlIndexFixing($BE$1,AZ837,TRUE,_xll.ohTrigger(Trigger,Trigger3M))</f>
        <v>1.5487160757022399E-2</v>
      </c>
    </row>
    <row r="838" spans="51:56" ht="11.25" customHeight="1" x14ac:dyDescent="0.25">
      <c r="AY838" s="159" t="s">
        <v>90</v>
      </c>
      <c r="AZ838" s="158">
        <f>_xll.qlInterestRateIndexFixingDate(Currency&amp;"ibor"&amp;Tenor,BA838,Trigger)</f>
        <v>45149</v>
      </c>
      <c r="BA838" s="158">
        <f>_xll.qlCalendarAdvance(Calendar,BA837,AY838,"f",,Trigger)</f>
        <v>45153</v>
      </c>
      <c r="BB838" s="158">
        <f>_xll.qlInterestRateIndexMaturity(Currency&amp;"ibor"&amp;Tenor,BA838,Trigger)</f>
        <v>45245</v>
      </c>
      <c r="BC838" s="320">
        <f>_xll.qlIndexFixing($AC$5,AZ838,TRUE,_xll.ohTrigger(Trigger,Trigger3M))</f>
        <v>1.5327166624763123E-2</v>
      </c>
      <c r="BD838" s="320">
        <f>_xll.qlIndexFixing($BE$1,AZ838,TRUE,_xll.ohTrigger(Trigger,Trigger3M))</f>
        <v>1.5503676217251371E-2</v>
      </c>
    </row>
    <row r="839" spans="51:56" ht="11.25" customHeight="1" x14ac:dyDescent="0.25">
      <c r="AY839" s="159" t="s">
        <v>90</v>
      </c>
      <c r="AZ839" s="158">
        <f>_xll.qlInterestRateIndexFixingDate(Currency&amp;"ibor"&amp;Tenor,BA839,Trigger)</f>
        <v>45156</v>
      </c>
      <c r="BA839" s="158">
        <f>_xll.qlCalendarAdvance(Calendar,BA838,AY839,"f",,Trigger)</f>
        <v>45160</v>
      </c>
      <c r="BB839" s="158">
        <f>_xll.qlInterestRateIndexMaturity(Currency&amp;"ibor"&amp;Tenor,BA839,Trigger)</f>
        <v>45252</v>
      </c>
      <c r="BC839" s="320">
        <f>_xll.qlIndexFixing($AC$5,AZ839,TRUE,_xll.ohTrigger(Trigger,Trigger3M))</f>
        <v>1.5367014971737421E-2</v>
      </c>
      <c r="BD839" s="320">
        <f>_xll.qlIndexFixing($BE$1,AZ839,TRUE,_xll.ohTrigger(Trigger,Trigger3M))</f>
        <v>1.5519764208495783E-2</v>
      </c>
    </row>
    <row r="840" spans="51:56" ht="11.25" customHeight="1" x14ac:dyDescent="0.25">
      <c r="AY840" s="159" t="s">
        <v>90</v>
      </c>
      <c r="AZ840" s="158">
        <f>_xll.qlInterestRateIndexFixingDate(Currency&amp;"ibor"&amp;Tenor,BA840,Trigger)</f>
        <v>45163</v>
      </c>
      <c r="BA840" s="158">
        <f>_xll.qlCalendarAdvance(Calendar,BA839,AY840,"f",,Trigger)</f>
        <v>45167</v>
      </c>
      <c r="BB840" s="158">
        <f>_xll.qlInterestRateIndexMaturity(Currency&amp;"ibor"&amp;Tenor,BA840,Trigger)</f>
        <v>45259</v>
      </c>
      <c r="BC840" s="320">
        <f>_xll.qlIndexFixing($AC$5,AZ840,TRUE,_xll.ohTrigger(Trigger,Trigger3M))</f>
        <v>1.5406863722921429E-2</v>
      </c>
      <c r="BD840" s="320">
        <f>_xll.qlIndexFixing($BE$1,AZ840,TRUE,_xll.ohTrigger(Trigger,Trigger3M))</f>
        <v>1.5535422229863972E-2</v>
      </c>
    </row>
    <row r="841" spans="51:56" ht="11.25" customHeight="1" x14ac:dyDescent="0.25">
      <c r="AY841" s="159" t="s">
        <v>90</v>
      </c>
      <c r="AZ841" s="158">
        <f>_xll.qlInterestRateIndexFixingDate(Currency&amp;"ibor"&amp;Tenor,BA841,Trigger)</f>
        <v>45170</v>
      </c>
      <c r="BA841" s="158">
        <f>_xll.qlCalendarAdvance(Calendar,BA840,AY841,"f",,Trigger)</f>
        <v>45174</v>
      </c>
      <c r="BB841" s="158">
        <f>_xll.qlInterestRateIndexMaturity(Currency&amp;"ibor"&amp;Tenor,BA841,Trigger)</f>
        <v>45265</v>
      </c>
      <c r="BC841" s="320">
        <f>_xll.qlIndexFixing($AC$5,AZ841,TRUE,_xll.ohTrigger(Trigger,Trigger3M))</f>
        <v>1.54435356682782E-2</v>
      </c>
      <c r="BD841" s="320">
        <f>_xll.qlIndexFixing($BE$1,AZ841,TRUE,_xll.ohTrigger(Trigger,Trigger3M))</f>
        <v>1.5549306932129409E-2</v>
      </c>
    </row>
    <row r="842" spans="51:56" ht="11.25" customHeight="1" x14ac:dyDescent="0.25">
      <c r="AY842" s="159" t="s">
        <v>90</v>
      </c>
      <c r="AZ842" s="158">
        <f>_xll.qlInterestRateIndexFixingDate(Currency&amp;"ibor"&amp;Tenor,BA842,Trigger)</f>
        <v>45177</v>
      </c>
      <c r="BA842" s="158">
        <f>_xll.qlCalendarAdvance(Calendar,BA841,AY842,"f",,Trigger)</f>
        <v>45181</v>
      </c>
      <c r="BB842" s="158">
        <f>_xll.qlInterestRateIndexMaturity(Currency&amp;"ibor"&amp;Tenor,BA842,Trigger)</f>
        <v>45272</v>
      </c>
      <c r="BC842" s="320">
        <f>_xll.qlIndexFixing($AC$5,AZ842,TRUE,_xll.ohTrigger(Trigger,Trigger3M))</f>
        <v>1.5483383490698386E-2</v>
      </c>
      <c r="BD842" s="320">
        <f>_xll.qlIndexFixing($BE$1,AZ842,TRUE,_xll.ohTrigger(Trigger,Trigger3M))</f>
        <v>1.5564128413156518E-2</v>
      </c>
    </row>
    <row r="843" spans="51:56" ht="11.25" customHeight="1" x14ac:dyDescent="0.25">
      <c r="AY843" s="159" t="s">
        <v>90</v>
      </c>
      <c r="AZ843" s="158">
        <f>_xll.qlInterestRateIndexFixingDate(Currency&amp;"ibor"&amp;Tenor,BA843,Trigger)</f>
        <v>45184</v>
      </c>
      <c r="BA843" s="158">
        <f>_xll.qlCalendarAdvance(Calendar,BA842,AY843,"f",,Trigger)</f>
        <v>45188</v>
      </c>
      <c r="BB843" s="158">
        <f>_xll.qlInterestRateIndexMaturity(Currency&amp;"ibor"&amp;Tenor,BA843,Trigger)</f>
        <v>45279</v>
      </c>
      <c r="BC843" s="320">
        <f>_xll.qlIndexFixing($AC$5,AZ843,TRUE,_xll.ohTrigger(Trigger,Trigger3M))</f>
        <v>1.5523231712930623E-2</v>
      </c>
      <c r="BD843" s="320">
        <f>_xll.qlIndexFixing($BE$1,AZ843,TRUE,_xll.ohTrigger(Trigger,Trigger3M))</f>
        <v>1.5578512619131415E-2</v>
      </c>
    </row>
    <row r="844" spans="51:56" ht="11.25" customHeight="1" x14ac:dyDescent="0.25">
      <c r="AY844" s="159" t="s">
        <v>90</v>
      </c>
      <c r="AZ844" s="158">
        <f>_xll.qlInterestRateIndexFixingDate(Currency&amp;"ibor"&amp;Tenor,BA844,Trigger)</f>
        <v>45191</v>
      </c>
      <c r="BA844" s="158">
        <f>_xll.qlCalendarAdvance(Calendar,BA843,AY844,"f",,Trigger)</f>
        <v>45195</v>
      </c>
      <c r="BB844" s="158">
        <f>_xll.qlInterestRateIndexMaturity(Currency&amp;"ibor"&amp;Tenor,BA844,Trigger)</f>
        <v>45287</v>
      </c>
      <c r="BC844" s="320">
        <f>_xll.qlIndexFixing($AC$5,AZ844,TRUE,_xll.ohTrigger(Trigger,Trigger3M))</f>
        <v>1.5566262769851867E-2</v>
      </c>
      <c r="BD844" s="320">
        <f>_xll.qlIndexFixing($BE$1,AZ844,TRUE,_xll.ohTrigger(Trigger,Trigger3M))</f>
        <v>1.5593704602325209E-2</v>
      </c>
    </row>
    <row r="845" spans="51:56" ht="11.25" customHeight="1" x14ac:dyDescent="0.25">
      <c r="AY845" s="159" t="s">
        <v>90</v>
      </c>
      <c r="AZ845" s="158">
        <f>_xll.qlInterestRateIndexFixingDate(Currency&amp;"ibor"&amp;Tenor,BA845,Trigger)</f>
        <v>45198</v>
      </c>
      <c r="BA845" s="158">
        <f>_xll.qlCalendarAdvance(Calendar,BA844,AY845,"f",,Trigger)</f>
        <v>45202</v>
      </c>
      <c r="BB845" s="158">
        <f>_xll.qlInterestRateIndexMaturity(Currency&amp;"ibor"&amp;Tenor,BA845,Trigger)</f>
        <v>45294</v>
      </c>
      <c r="BC845" s="320">
        <f>_xll.qlIndexFixing($AC$5,AZ845,TRUE,_xll.ohTrigger(Trigger,Trigger3M))</f>
        <v>1.5606113542153062E-2</v>
      </c>
      <c r="BD845" s="320">
        <f>_xll.qlIndexFixing($BE$1,AZ845,TRUE,_xll.ohTrigger(Trigger,Trigger3M))</f>
        <v>1.5607175264560444E-2</v>
      </c>
    </row>
    <row r="846" spans="51:56" ht="11.25" customHeight="1" x14ac:dyDescent="0.25">
      <c r="AY846" s="159" t="s">
        <v>90</v>
      </c>
      <c r="AZ846" s="158">
        <f>_xll.qlInterestRateIndexFixingDate(Currency&amp;"ibor"&amp;Tenor,BA846,Trigger)</f>
        <v>45205</v>
      </c>
      <c r="BA846" s="158">
        <f>_xll.qlCalendarAdvance(Calendar,BA845,AY846,"f",,Trigger)</f>
        <v>45209</v>
      </c>
      <c r="BB846" s="158">
        <f>_xll.qlInterestRateIndexMaturity(Currency&amp;"ibor"&amp;Tenor,BA846,Trigger)</f>
        <v>45301</v>
      </c>
      <c r="BC846" s="320">
        <f>_xll.qlIndexFixing($AC$5,AZ846,TRUE,_xll.ohTrigger(Trigger,Trigger3M))</f>
        <v>1.5645964718689162E-2</v>
      </c>
      <c r="BD846" s="320">
        <f>_xll.qlIndexFixing($BE$1,AZ846,TRUE,_xll.ohTrigger(Trigger,Trigger3M))</f>
        <v>1.5620200953783331E-2</v>
      </c>
    </row>
    <row r="847" spans="51:56" ht="11.25" customHeight="1" x14ac:dyDescent="0.25">
      <c r="AY847" s="159" t="s">
        <v>90</v>
      </c>
      <c r="AZ847" s="158">
        <f>_xll.qlInterestRateIndexFixingDate(Currency&amp;"ibor"&amp;Tenor,BA847,Trigger)</f>
        <v>45212</v>
      </c>
      <c r="BA847" s="158">
        <f>_xll.qlCalendarAdvance(Calendar,BA846,AY847,"f",,Trigger)</f>
        <v>45216</v>
      </c>
      <c r="BB847" s="158">
        <f>_xll.qlInterestRateIndexMaturity(Currency&amp;"ibor"&amp;Tenor,BA847,Trigger)</f>
        <v>45308</v>
      </c>
      <c r="BC847" s="320">
        <f>_xll.qlIndexFixing($AC$5,AZ847,TRUE,_xll.ohTrigger(Trigger,Trigger3M))</f>
        <v>1.5685816299466252E-2</v>
      </c>
      <c r="BD847" s="320">
        <f>_xll.qlIndexFixing($BE$1,AZ847,TRUE,_xll.ohTrigger(Trigger,Trigger3M))</f>
        <v>1.5632779169865937E-2</v>
      </c>
    </row>
    <row r="848" spans="51:56" ht="11.25" customHeight="1" x14ac:dyDescent="0.25">
      <c r="AY848" s="159" t="s">
        <v>90</v>
      </c>
      <c r="AZ848" s="158">
        <f>_xll.qlInterestRateIndexFixingDate(Currency&amp;"ibor"&amp;Tenor,BA848,Trigger)</f>
        <v>45219</v>
      </c>
      <c r="BA848" s="158">
        <f>_xll.qlCalendarAdvance(Calendar,BA847,AY848,"f",,Trigger)</f>
        <v>45223</v>
      </c>
      <c r="BB848" s="158">
        <f>_xll.qlInterestRateIndexMaturity(Currency&amp;"ibor"&amp;Tenor,BA848,Trigger)</f>
        <v>45315</v>
      </c>
      <c r="BC848" s="320">
        <f>_xll.qlIndexFixing($AC$5,AZ848,TRUE,_xll.ohTrigger(Trigger,Trigger3M))</f>
        <v>1.5725668284486936E-2</v>
      </c>
      <c r="BD848" s="320">
        <f>_xll.qlIndexFixing($BE$1,AZ848,TRUE,_xll.ohTrigger(Trigger,Trigger3M))</f>
        <v>1.5644907412800235E-2</v>
      </c>
    </row>
    <row r="849" spans="51:56" ht="11.25" customHeight="1" x14ac:dyDescent="0.25">
      <c r="AY849" s="159" t="s">
        <v>90</v>
      </c>
      <c r="AZ849" s="158">
        <f>_xll.qlInterestRateIndexFixingDate(Currency&amp;"ibor"&amp;Tenor,BA849,Trigger)</f>
        <v>45226</v>
      </c>
      <c r="BA849" s="158">
        <f>_xll.qlCalendarAdvance(Calendar,BA848,AY849,"f",,Trigger)</f>
        <v>45230</v>
      </c>
      <c r="BB849" s="158">
        <f>_xll.qlInterestRateIndexMaturity(Currency&amp;"ibor"&amp;Tenor,BA849,Trigger)</f>
        <v>45322</v>
      </c>
      <c r="BC849" s="320">
        <f>_xll.qlIndexFixing($AC$5,AZ849,TRUE,_xll.ohTrigger(Trigger,Trigger3M))</f>
        <v>1.5765520673754693E-2</v>
      </c>
      <c r="BD849" s="320">
        <f>_xll.qlIndexFixing($BE$1,AZ849,TRUE,_xll.ohTrigger(Trigger,Trigger3M))</f>
        <v>1.5656583182704187E-2</v>
      </c>
    </row>
    <row r="850" spans="51:56" ht="11.25" customHeight="1" x14ac:dyDescent="0.25">
      <c r="AY850" s="159" t="s">
        <v>90</v>
      </c>
      <c r="AZ850" s="158">
        <f>_xll.qlInterestRateIndexFixingDate(Currency&amp;"ibor"&amp;Tenor,BA850,Trigger)</f>
        <v>45233</v>
      </c>
      <c r="BA850" s="158">
        <f>_xll.qlCalendarAdvance(Calendar,BA849,AY850,"f",,Trigger)</f>
        <v>45237</v>
      </c>
      <c r="BB850" s="158">
        <f>_xll.qlInterestRateIndexMaturity(Currency&amp;"ibor"&amp;Tenor,BA850,Trigger)</f>
        <v>45329</v>
      </c>
      <c r="BC850" s="320">
        <f>_xll.qlIndexFixing($AC$5,AZ850,TRUE,_xll.ohTrigger(Trigger,Trigger3M))</f>
        <v>1.5805373467275601E-2</v>
      </c>
      <c r="BD850" s="320">
        <f>_xll.qlIndexFixing($BE$1,AZ850,TRUE,_xll.ohTrigger(Trigger,Trigger3M))</f>
        <v>1.5667803979817391E-2</v>
      </c>
    </row>
    <row r="851" spans="51:56" ht="11.25" customHeight="1" x14ac:dyDescent="0.25">
      <c r="AY851" s="159" t="s">
        <v>90</v>
      </c>
      <c r="AZ851" s="158">
        <f>_xll.qlInterestRateIndexFixingDate(Currency&amp;"ibor"&amp;Tenor,BA851,Trigger)</f>
        <v>45240</v>
      </c>
      <c r="BA851" s="158">
        <f>_xll.qlCalendarAdvance(Calendar,BA850,AY851,"f",,Trigger)</f>
        <v>45244</v>
      </c>
      <c r="BB851" s="158">
        <f>_xll.qlInterestRateIndexMaturity(Currency&amp;"ibor"&amp;Tenor,BA851,Trigger)</f>
        <v>45336</v>
      </c>
      <c r="BC851" s="320">
        <f>_xll.qlIndexFixing($AC$5,AZ851,TRUE,_xll.ohTrigger(Trigger,Trigger3M))</f>
        <v>1.58452266650514E-2</v>
      </c>
      <c r="BD851" s="320">
        <f>_xll.qlIndexFixing($BE$1,AZ851,TRUE,_xll.ohTrigger(Trigger,Trigger3M))</f>
        <v>1.5678567304511518E-2</v>
      </c>
    </row>
    <row r="852" spans="51:56" ht="11.25" customHeight="1" x14ac:dyDescent="0.25">
      <c r="AY852" s="159" t="s">
        <v>90</v>
      </c>
      <c r="AZ852" s="158">
        <f>_xll.qlInterestRateIndexFixingDate(Currency&amp;"ibor"&amp;Tenor,BA852,Trigger)</f>
        <v>45247</v>
      </c>
      <c r="BA852" s="158">
        <f>_xll.qlCalendarAdvance(Calendar,BA851,AY852,"f",,Trigger)</f>
        <v>45251</v>
      </c>
      <c r="BB852" s="158">
        <f>_xll.qlInterestRateIndexMaturity(Currency&amp;"ibor"&amp;Tenor,BA852,Trigger)</f>
        <v>45343</v>
      </c>
      <c r="BC852" s="320">
        <f>_xll.qlIndexFixing($AC$5,AZ852,TRUE,_xll.ohTrigger(Trigger,Trigger3M))</f>
        <v>1.5885080267089038E-2</v>
      </c>
      <c r="BD852" s="320">
        <f>_xll.qlIndexFixing($BE$1,AZ852,TRUE,_xll.ohTrigger(Trigger,Trigger3M))</f>
        <v>1.5688870657289435E-2</v>
      </c>
    </row>
    <row r="853" spans="51:56" ht="11.25" customHeight="1" x14ac:dyDescent="0.25">
      <c r="AY853" s="159" t="s">
        <v>90</v>
      </c>
      <c r="AZ853" s="158">
        <f>_xll.qlInterestRateIndexFixingDate(Currency&amp;"ibor"&amp;Tenor,BA853,Trigger)</f>
        <v>45254</v>
      </c>
      <c r="BA853" s="158">
        <f>_xll.qlCalendarAdvance(Calendar,BA852,AY853,"f",,Trigger)</f>
        <v>45258</v>
      </c>
      <c r="BB853" s="158">
        <f>_xll.qlInterestRateIndexMaturity(Currency&amp;"ibor"&amp;Tenor,BA853,Trigger)</f>
        <v>45350</v>
      </c>
      <c r="BC853" s="320">
        <f>_xll.qlIndexFixing($AC$5,AZ853,TRUE,_xll.ohTrigger(Trigger,Trigger3M))</f>
        <v>1.5924934273389389E-2</v>
      </c>
      <c r="BD853" s="320">
        <f>_xll.qlIndexFixing($BE$1,AZ853,TRUE,_xll.ohTrigger(Trigger,Trigger3M))</f>
        <v>1.5698711538789562E-2</v>
      </c>
    </row>
    <row r="854" spans="51:56" ht="11.25" customHeight="1" x14ac:dyDescent="0.25">
      <c r="AY854" s="159" t="s">
        <v>90</v>
      </c>
      <c r="AZ854" s="158">
        <f>_xll.qlInterestRateIndexFixingDate(Currency&amp;"ibor"&amp;Tenor,BA854,Trigger)</f>
        <v>45261</v>
      </c>
      <c r="BA854" s="158">
        <f>_xll.qlCalendarAdvance(Calendar,BA853,AY854,"f",,Trigger)</f>
        <v>45265</v>
      </c>
      <c r="BB854" s="158">
        <f>_xll.qlInterestRateIndexMaturity(Currency&amp;"ibor"&amp;Tenor,BA854,Trigger)</f>
        <v>45356</v>
      </c>
      <c r="BC854" s="320">
        <f>_xll.qlIndexFixing($AC$5,AZ854,TRUE,_xll.ohTrigger(Trigger,Trigger3M))</f>
        <v>1.5961588546236645E-2</v>
      </c>
      <c r="BD854" s="320">
        <f>_xll.qlIndexFixing($BE$1,AZ854,TRUE,_xll.ohTrigger(Trigger,Trigger3M))</f>
        <v>1.5707163722552823E-2</v>
      </c>
    </row>
    <row r="855" spans="51:56" ht="11.25" customHeight="1" x14ac:dyDescent="0.25">
      <c r="AY855" s="159" t="s">
        <v>90</v>
      </c>
      <c r="AZ855" s="158">
        <f>_xll.qlInterestRateIndexFixingDate(Currency&amp;"ibor"&amp;Tenor,BA855,Trigger)</f>
        <v>45268</v>
      </c>
      <c r="BA855" s="158">
        <f>_xll.qlCalendarAdvance(Calendar,BA854,AY855,"f",,Trigger)</f>
        <v>45272</v>
      </c>
      <c r="BB855" s="158">
        <f>_xll.qlInterestRateIndexMaturity(Currency&amp;"ibor"&amp;Tenor,BA855,Trigger)</f>
        <v>45363</v>
      </c>
      <c r="BC855" s="320">
        <f>_xll.qlIndexFixing($AC$5,AZ855,TRUE,_xll.ohTrigger(Trigger,Trigger3M))</f>
        <v>1.6001441566527976E-2</v>
      </c>
      <c r="BD855" s="320">
        <f>_xll.qlIndexFixing($BE$1,AZ855,TRUE,_xll.ohTrigger(Trigger,Trigger3M))</f>
        <v>1.5716105636565579E-2</v>
      </c>
    </row>
    <row r="856" spans="51:56" ht="11.25" customHeight="1" x14ac:dyDescent="0.25">
      <c r="AY856" s="159" t="s">
        <v>90</v>
      </c>
      <c r="AZ856" s="158">
        <f>_xll.qlInterestRateIndexFixingDate(Currency&amp;"ibor"&amp;Tenor,BA856,Trigger)</f>
        <v>45275</v>
      </c>
      <c r="BA856" s="158">
        <f>_xll.qlCalendarAdvance(Calendar,BA855,AY856,"f",,Trigger)</f>
        <v>45279</v>
      </c>
      <c r="BB856" s="158">
        <f>_xll.qlInterestRateIndexMaturity(Currency&amp;"ibor"&amp;Tenor,BA856,Trigger)</f>
        <v>45370</v>
      </c>
      <c r="BC856" s="320">
        <f>_xll.qlIndexFixing($AC$5,AZ856,TRUE,_xll.ohTrigger(Trigger,Trigger3M))</f>
        <v>1.6041294986683184E-2</v>
      </c>
      <c r="BD856" s="320">
        <f>_xll.qlIndexFixing($BE$1,AZ856,TRUE,_xll.ohTrigger(Trigger,Trigger3M))</f>
        <v>1.5724577780793066E-2</v>
      </c>
    </row>
    <row r="857" spans="51:56" ht="11.25" customHeight="1" x14ac:dyDescent="0.25">
      <c r="AY857" s="159" t="s">
        <v>90</v>
      </c>
      <c r="AZ857" s="158">
        <f>_xll.qlInterestRateIndexFixingDate(Currency&amp;"ibor"&amp;Tenor,BA857,Trigger)</f>
        <v>45281</v>
      </c>
      <c r="BA857" s="158">
        <f>_xll.qlCalendarAdvance(Calendar,BA856,AY857,"f",,Trigger)</f>
        <v>45287</v>
      </c>
      <c r="BB857" s="158">
        <f>_xll.qlInterestRateIndexMaturity(Currency&amp;"ibor"&amp;Tenor,BA857,Trigger)</f>
        <v>45378</v>
      </c>
      <c r="BC857" s="320">
        <f>_xll.qlIndexFixing($AC$5,AZ857,TRUE,_xll.ohTrigger(Trigger,Trigger3M))</f>
        <v>1.6086842242209937E-2</v>
      </c>
      <c r="BD857" s="320">
        <f>_xll.qlIndexFixing($BE$1,AZ857,TRUE,_xll.ohTrigger(Trigger,Trigger3M))</f>
        <v>1.5733681797755784E-2</v>
      </c>
    </row>
    <row r="858" spans="51:56" ht="11.25" customHeight="1" x14ac:dyDescent="0.25">
      <c r="AY858" s="159" t="s">
        <v>90</v>
      </c>
      <c r="AZ858" s="158">
        <f>_xll.qlInterestRateIndexFixingDate(Currency&amp;"ibor"&amp;Tenor,BA858,Trigger)</f>
        <v>45289</v>
      </c>
      <c r="BA858" s="158">
        <f>_xll.qlCalendarAdvance(Calendar,BA857,AY858,"f",,Trigger)</f>
        <v>45294</v>
      </c>
      <c r="BB858" s="158">
        <f>_xll.qlInterestRateIndexMaturity(Currency&amp;"ibor"&amp;Tenor,BA858,Trigger)</f>
        <v>45385</v>
      </c>
      <c r="BC858" s="320">
        <f>_xll.qlIndexFixing($AC$5,AZ858,TRUE,_xll.ohTrigger(Trigger,Trigger3M))</f>
        <v>1.6126696519231369E-2</v>
      </c>
      <c r="BD858" s="320">
        <f>_xll.qlIndexFixing($BE$1,AZ858,TRUE,_xll.ohTrigger(Trigger,Trigger3M))</f>
        <v>1.5741138878770006E-2</v>
      </c>
    </row>
    <row r="859" spans="51:56" ht="11.25" customHeight="1" x14ac:dyDescent="0.25">
      <c r="AY859" s="159" t="s">
        <v>90</v>
      </c>
      <c r="AZ859" s="158">
        <f>_xll.qlInterestRateIndexFixingDate(Currency&amp;"ibor"&amp;Tenor,BA859,Trigger)</f>
        <v>45299</v>
      </c>
      <c r="BA859" s="158">
        <f>_xll.qlCalendarAdvance(Calendar,BA858,AY859,"f",,Trigger)</f>
        <v>45301</v>
      </c>
      <c r="BB859" s="158">
        <f>_xll.qlInterestRateIndexMaturity(Currency&amp;"ibor"&amp;Tenor,BA859,Trigger)</f>
        <v>45392</v>
      </c>
      <c r="BC859" s="320">
        <f>_xll.qlIndexFixing($AC$5,AZ859,TRUE,_xll.ohTrigger(Trigger,Trigger3M))</f>
        <v>1.6166551196128982E-2</v>
      </c>
      <c r="BD859" s="320">
        <f>_xll.qlIndexFixing($BE$1,AZ859,TRUE,_xll.ohTrigger(Trigger,Trigger3M))</f>
        <v>1.5748118337561137E-2</v>
      </c>
    </row>
    <row r="860" spans="51:56" ht="11.25" customHeight="1" x14ac:dyDescent="0.25">
      <c r="AY860" s="159" t="s">
        <v>90</v>
      </c>
      <c r="AZ860" s="158">
        <f>_xll.qlInterestRateIndexFixingDate(Currency&amp;"ibor"&amp;Tenor,BA860,Trigger)</f>
        <v>45306</v>
      </c>
      <c r="BA860" s="158">
        <f>_xll.qlCalendarAdvance(Calendar,BA859,AY860,"f",,Trigger)</f>
        <v>45308</v>
      </c>
      <c r="BB860" s="158">
        <f>_xll.qlInterestRateIndexMaturity(Currency&amp;"ibor"&amp;Tenor,BA860,Trigger)</f>
        <v>45399</v>
      </c>
      <c r="BC860" s="320">
        <f>_xll.qlIndexFixing($AC$5,AZ860,TRUE,_xll.ohTrigger(Trigger,Trigger3M))</f>
        <v>1.620640627290804E-2</v>
      </c>
      <c r="BD860" s="320">
        <f>_xll.qlIndexFixing($BE$1,AZ860,TRUE,_xll.ohTrigger(Trigger,Trigger3M))</f>
        <v>1.5754617675940271E-2</v>
      </c>
    </row>
    <row r="861" spans="51:56" ht="11.25" customHeight="1" x14ac:dyDescent="0.25">
      <c r="AY861" s="159" t="s">
        <v>90</v>
      </c>
      <c r="AZ861" s="158">
        <f>_xll.qlInterestRateIndexFixingDate(Currency&amp;"ibor"&amp;Tenor,BA861,Trigger)</f>
        <v>45313</v>
      </c>
      <c r="BA861" s="158">
        <f>_xll.qlCalendarAdvance(Calendar,BA860,AY861,"f",,Trigger)</f>
        <v>45315</v>
      </c>
      <c r="BB861" s="158">
        <f>_xll.qlInterestRateIndexMaturity(Currency&amp;"ibor"&amp;Tenor,BA861,Trigger)</f>
        <v>45406</v>
      </c>
      <c r="BC861" s="320">
        <f>_xll.qlIndexFixing($AC$5,AZ861,TRUE,_xll.ohTrigger(Trigger,Trigger3M))</f>
        <v>1.6246261749572059E-2</v>
      </c>
      <c r="BD861" s="320">
        <f>_xll.qlIndexFixing($BE$1,AZ861,TRUE,_xll.ohTrigger(Trigger,Trigger3M))</f>
        <v>1.576063439587749E-2</v>
      </c>
    </row>
    <row r="862" spans="51:56" ht="11.25" customHeight="1" x14ac:dyDescent="0.25">
      <c r="AY862" s="159" t="s">
        <v>90</v>
      </c>
      <c r="AZ862" s="158">
        <f>_xll.qlInterestRateIndexFixingDate(Currency&amp;"ibor"&amp;Tenor,BA862,Trigger)</f>
        <v>45320</v>
      </c>
      <c r="BA862" s="158">
        <f>_xll.qlCalendarAdvance(Calendar,BA861,AY862,"f",,Trigger)</f>
        <v>45322</v>
      </c>
      <c r="BB862" s="158">
        <f>_xll.qlInterestRateIndexMaturity(Currency&amp;"ibor"&amp;Tenor,BA862,Trigger)</f>
        <v>45412</v>
      </c>
      <c r="BC862" s="320">
        <f>_xll.qlIndexFixing($AC$5,AZ862,TRUE,_xll.ohTrigger(Trigger,Trigger3M))</f>
        <v>1.628290301747537E-2</v>
      </c>
      <c r="BD862" s="320">
        <f>_xll.qlIndexFixing($BE$1,AZ862,TRUE,_xll.ohTrigger(Trigger,Trigger3M))</f>
        <v>1.5765517286482122E-2</v>
      </c>
    </row>
    <row r="863" spans="51:56" ht="11.25" customHeight="1" x14ac:dyDescent="0.25">
      <c r="AY863" s="159" t="s">
        <v>90</v>
      </c>
      <c r="AZ863" s="158">
        <f>_xll.qlInterestRateIndexFixingDate(Currency&amp;"ibor"&amp;Tenor,BA863,Trigger)</f>
        <v>45327</v>
      </c>
      <c r="BA863" s="158">
        <f>_xll.qlCalendarAdvance(Calendar,BA862,AY863,"f",,Trigger)</f>
        <v>45329</v>
      </c>
      <c r="BB863" s="158">
        <f>_xll.qlInterestRateIndexMaturity(Currency&amp;"ibor"&amp;Tenor,BA863,Trigger)</f>
        <v>45419</v>
      </c>
      <c r="BC863" s="320">
        <f>_xll.qlIndexFixing($AC$5,AZ863,TRUE,_xll.ohTrigger(Trigger,Trigger3M))</f>
        <v>1.6322757464149795E-2</v>
      </c>
      <c r="BD863" s="320">
        <f>_xll.qlIndexFixing($BE$1,AZ863,TRUE,_xll.ohTrigger(Trigger,Trigger3M))</f>
        <v>1.5770596350667354E-2</v>
      </c>
    </row>
    <row r="864" spans="51:56" ht="11.25" customHeight="1" x14ac:dyDescent="0.25">
      <c r="AY864" s="159" t="s">
        <v>90</v>
      </c>
      <c r="AZ864" s="158">
        <f>_xll.qlInterestRateIndexFixingDate(Currency&amp;"ibor"&amp;Tenor,BA864,Trigger)</f>
        <v>45334</v>
      </c>
      <c r="BA864" s="158">
        <f>_xll.qlCalendarAdvance(Calendar,BA863,AY864,"f",,Trigger)</f>
        <v>45336</v>
      </c>
      <c r="BB864" s="158">
        <f>_xll.qlInterestRateIndexMaturity(Currency&amp;"ibor"&amp;Tenor,BA864,Trigger)</f>
        <v>45426</v>
      </c>
      <c r="BC864" s="320">
        <f>_xll.qlIndexFixing($AC$5,AZ864,TRUE,_xll.ohTrigger(Trigger,Trigger3M))</f>
        <v>1.6362612306309643E-2</v>
      </c>
      <c r="BD864" s="320">
        <f>_xll.qlIndexFixing($BE$1,AZ864,TRUE,_xll.ohTrigger(Trigger,Trigger3M))</f>
        <v>1.5775185503028588E-2</v>
      </c>
    </row>
    <row r="865" spans="51:56" ht="11.25" customHeight="1" x14ac:dyDescent="0.25">
      <c r="AY865" s="159" t="s">
        <v>90</v>
      </c>
      <c r="AZ865" s="158">
        <f>_xll.qlInterestRateIndexFixingDate(Currency&amp;"ibor"&amp;Tenor,BA865,Trigger)</f>
        <v>45341</v>
      </c>
      <c r="BA865" s="158">
        <f>_xll.qlCalendarAdvance(Calendar,BA864,AY865,"f",,Trigger)</f>
        <v>45343</v>
      </c>
      <c r="BB865" s="158">
        <f>_xll.qlInterestRateIndexMaturity(Currency&amp;"ibor"&amp;Tenor,BA865,Trigger)</f>
        <v>45433</v>
      </c>
      <c r="BC865" s="320">
        <f>_xll.qlIndexFixing($AC$5,AZ865,TRUE,_xll.ohTrigger(Trigger,Trigger3M))</f>
        <v>1.6300666261690466E-2</v>
      </c>
      <c r="BD865" s="320">
        <f>_xll.qlIndexFixing($BE$1,AZ865,TRUE,_xll.ohTrigger(Trigger,Trigger3M))</f>
        <v>1.5779292378248932E-2</v>
      </c>
    </row>
    <row r="866" spans="51:56" ht="11.25" customHeight="1" x14ac:dyDescent="0.25">
      <c r="AY866" s="159" t="s">
        <v>90</v>
      </c>
      <c r="AZ866" s="158">
        <f>_xll.qlInterestRateIndexFixingDate(Currency&amp;"ibor"&amp;Tenor,BA866,Trigger)</f>
        <v>45348</v>
      </c>
      <c r="BA866" s="158">
        <f>_xll.qlCalendarAdvance(Calendar,BA865,AY866,"f",,Trigger)</f>
        <v>45350</v>
      </c>
      <c r="BB866" s="158">
        <f>_xll.qlInterestRateIndexMaturity(Currency&amp;"ibor"&amp;Tenor,BA866,Trigger)</f>
        <v>45440</v>
      </c>
      <c r="BC866" s="320">
        <f>_xll.qlIndexFixing($AC$5,AZ866,TRUE,_xll.ohTrigger(Trigger,Trigger3M))</f>
        <v>1.6238288907453047E-2</v>
      </c>
      <c r="BD866" s="320">
        <f>_xll.qlIndexFixing($BE$1,AZ866,TRUE,_xll.ohTrigger(Trigger,Trigger3M))</f>
        <v>1.5782965311204045E-2</v>
      </c>
    </row>
    <row r="867" spans="51:56" ht="11.25" customHeight="1" x14ac:dyDescent="0.25">
      <c r="AY867" s="159" t="s">
        <v>90</v>
      </c>
      <c r="AZ867" s="158">
        <f>_xll.qlInterestRateIndexFixingDate(Currency&amp;"ibor"&amp;Tenor,BA867,Trigger)</f>
        <v>45355</v>
      </c>
      <c r="BA867" s="158">
        <f>_xll.qlCalendarAdvance(Calendar,BA866,AY867,"f",,Trigger)</f>
        <v>45357</v>
      </c>
      <c r="BB867" s="158">
        <f>_xll.qlInterestRateIndexMaturity(Currency&amp;"ibor"&amp;Tenor,BA867,Trigger)</f>
        <v>45449</v>
      </c>
      <c r="BC867" s="320">
        <f>_xll.qlIndexFixing($AC$5,AZ867,TRUE,_xll.ohTrigger(Trigger,Trigger3M))</f>
        <v>1.6159793260072254E-2</v>
      </c>
      <c r="BD867" s="320">
        <f>_xll.qlIndexFixing($BE$1,AZ867,TRUE,_xll.ohTrigger(Trigger,Trigger3M))</f>
        <v>1.5787281093286192E-2</v>
      </c>
    </row>
    <row r="868" spans="51:56" ht="11.25" customHeight="1" x14ac:dyDescent="0.25">
      <c r="AY868" s="159" t="s">
        <v>90</v>
      </c>
      <c r="AZ868" s="158">
        <f>_xll.qlInterestRateIndexFixingDate(Currency&amp;"ibor"&amp;Tenor,BA868,Trigger)</f>
        <v>45362</v>
      </c>
      <c r="BA868" s="158">
        <f>_xll.qlCalendarAdvance(Calendar,BA867,AY868,"f",,Trigger)</f>
        <v>45364</v>
      </c>
      <c r="BB868" s="158">
        <f>_xll.qlInterestRateIndexMaturity(Currency&amp;"ibor"&amp;Tenor,BA868,Trigger)</f>
        <v>45456</v>
      </c>
      <c r="BC868" s="320">
        <f>_xll.qlIndexFixing($AC$5,AZ868,TRUE,_xll.ohTrigger(Trigger,Trigger3M))</f>
        <v>1.6098668445899449E-2</v>
      </c>
      <c r="BD868" s="320">
        <f>_xll.qlIndexFixing($BE$1,AZ868,TRUE,_xll.ohTrigger(Trigger,Trigger3M))</f>
        <v>1.5790245866159482E-2</v>
      </c>
    </row>
    <row r="869" spans="51:56" ht="11.25" customHeight="1" x14ac:dyDescent="0.25">
      <c r="AY869" s="159" t="s">
        <v>90</v>
      </c>
      <c r="AZ869" s="158">
        <f>_xll.qlInterestRateIndexFixingDate(Currency&amp;"ibor"&amp;Tenor,BA869,Trigger)</f>
        <v>45369</v>
      </c>
      <c r="BA869" s="158">
        <f>_xll.qlCalendarAdvance(Calendar,BA868,AY869,"f",,Trigger)</f>
        <v>45371</v>
      </c>
      <c r="BB869" s="158">
        <f>_xll.qlInterestRateIndexMaturity(Currency&amp;"ibor"&amp;Tenor,BA869,Trigger)</f>
        <v>45463</v>
      </c>
      <c r="BC869" s="320">
        <f>_xll.qlIndexFixing($AC$5,AZ869,TRUE,_xll.ohTrigger(Trigger,Trigger3M))</f>
        <v>1.6037121698301921E-2</v>
      </c>
      <c r="BD869" s="320">
        <f>_xll.qlIndexFixing($BE$1,AZ869,TRUE,_xll.ohTrigger(Trigger,Trigger3M))</f>
        <v>1.5792966879484574E-2</v>
      </c>
    </row>
    <row r="870" spans="51:56" ht="11.25" customHeight="1" x14ac:dyDescent="0.25">
      <c r="AY870" s="159" t="s">
        <v>90</v>
      </c>
      <c r="AZ870" s="158">
        <f>_xll.qlInterestRateIndexFixingDate(Currency&amp;"ibor"&amp;Tenor,BA870,Trigger)</f>
        <v>45376</v>
      </c>
      <c r="BA870" s="158">
        <f>_xll.qlCalendarAdvance(Calendar,BA869,AY870,"f",,Trigger)</f>
        <v>45378</v>
      </c>
      <c r="BB870" s="158">
        <f>_xll.qlInterestRateIndexMaturity(Currency&amp;"ibor"&amp;Tenor,BA870,Trigger)</f>
        <v>45470</v>
      </c>
      <c r="BC870" s="320">
        <f>_xll.qlIndexFixing($AC$5,AZ870,TRUE,_xll.ohTrigger(Trigger,Trigger3M))</f>
        <v>1.597515303713944E-2</v>
      </c>
      <c r="BD870" s="320">
        <f>_xll.qlIndexFixing($BE$1,AZ870,TRUE,_xll.ohTrigger(Trigger,Trigger3M))</f>
        <v>1.5795503404841284E-2</v>
      </c>
    </row>
    <row r="871" spans="51:56" ht="11.25" customHeight="1" x14ac:dyDescent="0.25">
      <c r="AY871" s="159" t="s">
        <v>90</v>
      </c>
      <c r="AZ871" s="158">
        <f>_xll.qlInterestRateIndexFixingDate(Currency&amp;"ibor"&amp;Tenor,BA871,Trigger)</f>
        <v>45379</v>
      </c>
      <c r="BA871" s="158">
        <f>_xll.qlCalendarAdvance(Calendar,BA870,AY871,"f",,Trigger)</f>
        <v>45385</v>
      </c>
      <c r="BB871" s="158">
        <f>_xll.qlInterestRateIndexMaturity(Currency&amp;"ibor"&amp;Tenor,BA871,Trigger)</f>
        <v>45476</v>
      </c>
      <c r="BC871" s="320">
        <f>_xll.qlIndexFixing($AC$5,AZ871,TRUE,_xll.ohTrigger(Trigger,Trigger3M))</f>
        <v>1.5916277828523406E-2</v>
      </c>
      <c r="BD871" s="320">
        <f>_xll.qlIndexFixing($BE$1,AZ871,TRUE,_xll.ohTrigger(Trigger,Trigger3M))</f>
        <v>1.5797407787513873E-2</v>
      </c>
    </row>
    <row r="872" spans="51:56" ht="11.25" customHeight="1" x14ac:dyDescent="0.25">
      <c r="AY872" s="159" t="s">
        <v>90</v>
      </c>
      <c r="AZ872" s="158">
        <f>_xll.qlInterestRateIndexFixingDate(Currency&amp;"ibor"&amp;Tenor,BA872,Trigger)</f>
        <v>45390</v>
      </c>
      <c r="BA872" s="158">
        <f>_xll.qlCalendarAdvance(Calendar,BA871,AY872,"f",,Trigger)</f>
        <v>45392</v>
      </c>
      <c r="BB872" s="158">
        <f>_xll.qlInterestRateIndexMaturity(Currency&amp;"ibor"&amp;Tenor,BA872,Trigger)</f>
        <v>45483</v>
      </c>
      <c r="BC872" s="320">
        <f>_xll.qlIndexFixing($AC$5,AZ872,TRUE,_xll.ohTrigger(Trigger,Trigger3M))</f>
        <v>1.5852401032565262E-2</v>
      </c>
      <c r="BD872" s="320">
        <f>_xll.qlIndexFixing($BE$1,AZ872,TRUE,_xll.ohTrigger(Trigger,Trigger3M))</f>
        <v>1.5799743925589829E-2</v>
      </c>
    </row>
    <row r="873" spans="51:56" ht="11.25" customHeight="1" x14ac:dyDescent="0.25">
      <c r="AY873" s="159" t="s">
        <v>90</v>
      </c>
      <c r="AZ873" s="158">
        <f>_xll.qlInterestRateIndexFixingDate(Currency&amp;"ibor"&amp;Tenor,BA873,Trigger)</f>
        <v>45397</v>
      </c>
      <c r="BA873" s="158">
        <f>_xll.qlCalendarAdvance(Calendar,BA872,AY873,"f",,Trigger)</f>
        <v>45399</v>
      </c>
      <c r="BB873" s="158">
        <f>_xll.qlInterestRateIndexMaturity(Currency&amp;"ibor"&amp;Tenor,BA873,Trigger)</f>
        <v>45490</v>
      </c>
      <c r="BC873" s="320">
        <f>_xll.qlIndexFixing($AC$5,AZ873,TRUE,_xll.ohTrigger(Trigger,Trigger3M))</f>
        <v>1.5788097778243988E-2</v>
      </c>
      <c r="BD873" s="320">
        <f>_xll.qlIndexFixing($BE$1,AZ873,TRUE,_xll.ohTrigger(Trigger,Trigger3M))</f>
        <v>1.5802073026200666E-2</v>
      </c>
    </row>
    <row r="874" spans="51:56" ht="11.25" customHeight="1" x14ac:dyDescent="0.25">
      <c r="AY874" s="159" t="s">
        <v>90</v>
      </c>
      <c r="AZ874" s="158">
        <f>_xll.qlInterestRateIndexFixingDate(Currency&amp;"ibor"&amp;Tenor,BA874,Trigger)</f>
        <v>45404</v>
      </c>
      <c r="BA874" s="158">
        <f>_xll.qlCalendarAdvance(Calendar,BA873,AY874,"f",,Trigger)</f>
        <v>45406</v>
      </c>
      <c r="BB874" s="158">
        <f>_xll.qlInterestRateIndexMaturity(Currency&amp;"ibor"&amp;Tenor,BA874,Trigger)</f>
        <v>45497</v>
      </c>
      <c r="BC874" s="320">
        <f>_xll.qlIndexFixing($AC$5,AZ874,TRUE,_xll.ohTrigger(Trigger,Trigger3M))</f>
        <v>1.5723368086306064E-2</v>
      </c>
      <c r="BD874" s="320">
        <f>_xll.qlIndexFixing($BE$1,AZ874,TRUE,_xll.ohTrigger(Trigger,Trigger3M))</f>
        <v>1.5804457008466766E-2</v>
      </c>
    </row>
    <row r="875" spans="51:56" ht="11.25" customHeight="1" x14ac:dyDescent="0.25">
      <c r="AY875" s="159" t="s">
        <v>90</v>
      </c>
      <c r="AZ875" s="158">
        <f>_xll.qlInterestRateIndexFixingDate(Currency&amp;"ibor"&amp;Tenor,BA875,Trigger)</f>
        <v>45411</v>
      </c>
      <c r="BA875" s="158">
        <f>_xll.qlCalendarAdvance(Calendar,BA874,AY875,"f",,Trigger)</f>
        <v>45414</v>
      </c>
      <c r="BB875" s="158">
        <f>_xll.qlInterestRateIndexMaturity(Currency&amp;"ibor"&amp;Tenor,BA875,Trigger)</f>
        <v>45506</v>
      </c>
      <c r="BC875" s="320">
        <f>_xll.qlIndexFixing($AC$5,AZ875,TRUE,_xll.ohTrigger(Trigger,Trigger3M))</f>
        <v>1.5649793310427589E-2</v>
      </c>
      <c r="BD875" s="320">
        <f>_xll.qlIndexFixing($BE$1,AZ875,TRUE,_xll.ohTrigger(Trigger,Trigger3M))</f>
        <v>1.580790210788207E-2</v>
      </c>
    </row>
    <row r="876" spans="51:56" ht="11.25" customHeight="1" x14ac:dyDescent="0.25">
      <c r="AY876" s="159" t="s">
        <v>90</v>
      </c>
      <c r="AZ876" s="158">
        <f>_xll.qlInterestRateIndexFixingDate(Currency&amp;"ibor"&amp;Tenor,BA876,Trigger)</f>
        <v>45419</v>
      </c>
      <c r="BA876" s="158">
        <f>_xll.qlCalendarAdvance(Calendar,BA875,AY876,"f",,Trigger)</f>
        <v>45421</v>
      </c>
      <c r="BB876" s="158">
        <f>_xll.qlInterestRateIndexMaturity(Currency&amp;"ibor"&amp;Tenor,BA876,Trigger)</f>
        <v>45513</v>
      </c>
      <c r="BC876" s="320">
        <f>_xll.qlIndexFixing($AC$5,AZ876,TRUE,_xll.ohTrigger(Trigger,Trigger3M))</f>
        <v>1.5585233338244561E-2</v>
      </c>
      <c r="BD876" s="320">
        <f>_xll.qlIndexFixing($BE$1,AZ876,TRUE,_xll.ohTrigger(Trigger,Trigger3M))</f>
        <v>1.5810635801861948E-2</v>
      </c>
    </row>
    <row r="877" spans="51:56" ht="11.25" customHeight="1" x14ac:dyDescent="0.25">
      <c r="AY877" s="159" t="s">
        <v>90</v>
      </c>
      <c r="AZ877" s="158">
        <f>_xll.qlInterestRateIndexFixingDate(Currency&amp;"ibor"&amp;Tenor,BA877,Trigger)</f>
        <v>45426</v>
      </c>
      <c r="BA877" s="158">
        <f>_xll.qlCalendarAdvance(Calendar,BA876,AY877,"f",,Trigger)</f>
        <v>45428</v>
      </c>
      <c r="BB877" s="158">
        <f>_xll.qlInterestRateIndexMaturity(Currency&amp;"ibor"&amp;Tenor,BA877,Trigger)</f>
        <v>45520</v>
      </c>
      <c r="BC877" s="320">
        <f>_xll.qlIndexFixing($AC$5,AZ877,TRUE,_xll.ohTrigger(Trigger,Trigger3M))</f>
        <v>1.5548658883718708E-2</v>
      </c>
      <c r="BD877" s="320">
        <f>_xll.qlIndexFixing($BE$1,AZ877,TRUE,_xll.ohTrigger(Trigger,Trigger3M))</f>
        <v>1.5813622848306053E-2</v>
      </c>
    </row>
    <row r="878" spans="51:56" ht="11.25" customHeight="1" x14ac:dyDescent="0.25">
      <c r="AY878" s="159" t="s">
        <v>90</v>
      </c>
      <c r="AZ878" s="158">
        <f>_xll.qlInterestRateIndexFixingDate(Currency&amp;"ibor"&amp;Tenor,BA878,Trigger)</f>
        <v>45433</v>
      </c>
      <c r="BA878" s="158">
        <f>_xll.qlCalendarAdvance(Calendar,BA877,AY878,"f",,Trigger)</f>
        <v>45435</v>
      </c>
      <c r="BB878" s="158">
        <f>_xll.qlInterestRateIndexMaturity(Currency&amp;"ibor"&amp;Tenor,BA878,Trigger)</f>
        <v>45527</v>
      </c>
      <c r="BC878" s="320">
        <f>_xll.qlIndexFixing($AC$5,AZ878,TRUE,_xll.ohTrigger(Trigger,Trigger3M))</f>
        <v>1.5582952208132802E-2</v>
      </c>
      <c r="BD878" s="320">
        <f>_xll.qlIndexFixing($BE$1,AZ878,TRUE,_xll.ohTrigger(Trigger,Trigger3M))</f>
        <v>1.5816906247459486E-2</v>
      </c>
    </row>
    <row r="879" spans="51:56" ht="11.25" customHeight="1" x14ac:dyDescent="0.25">
      <c r="AY879" s="159" t="s">
        <v>90</v>
      </c>
      <c r="AZ879" s="158">
        <f>_xll.qlInterestRateIndexFixingDate(Currency&amp;"ibor"&amp;Tenor,BA879,Trigger)</f>
        <v>45440</v>
      </c>
      <c r="BA879" s="158">
        <f>_xll.qlCalendarAdvance(Calendar,BA878,AY879,"f",,Trigger)</f>
        <v>45442</v>
      </c>
      <c r="BB879" s="158">
        <f>_xll.qlInterestRateIndexMaturity(Currency&amp;"ibor"&amp;Tenor,BA879,Trigger)</f>
        <v>45534</v>
      </c>
      <c r="BC879" s="320">
        <f>_xll.qlIndexFixing($AC$5,AZ879,TRUE,_xll.ohTrigger(Trigger,Trigger3M))</f>
        <v>1.5617245831899612E-2</v>
      </c>
      <c r="BD879" s="320">
        <f>_xll.qlIndexFixing($BE$1,AZ879,TRUE,_xll.ohTrigger(Trigger,Trigger3M))</f>
        <v>1.5820493746098514E-2</v>
      </c>
    </row>
    <row r="880" spans="51:56" ht="11.25" customHeight="1" x14ac:dyDescent="0.25">
      <c r="AY880" s="159" t="s">
        <v>90</v>
      </c>
      <c r="AZ880" s="158">
        <f>_xll.qlInterestRateIndexFixingDate(Currency&amp;"ibor"&amp;Tenor,BA880,Trigger)</f>
        <v>45447</v>
      </c>
      <c r="BA880" s="158">
        <f>_xll.qlCalendarAdvance(Calendar,BA879,AY880,"f",,Trigger)</f>
        <v>45449</v>
      </c>
      <c r="BB880" s="158">
        <f>_xll.qlInterestRateIndexMaturity(Currency&amp;"ibor"&amp;Tenor,BA880,Trigger)</f>
        <v>45541</v>
      </c>
      <c r="BC880" s="320">
        <f>_xll.qlIndexFixing($AC$5,AZ880,TRUE,_xll.ohTrigger(Trigger,Trigger3M))</f>
        <v>1.5651539755020007E-2</v>
      </c>
      <c r="BD880" s="320">
        <f>_xll.qlIndexFixing($BE$1,AZ880,TRUE,_xll.ohTrigger(Trigger,Trigger3M))</f>
        <v>1.5824389491766313E-2</v>
      </c>
    </row>
    <row r="881" spans="51:56" ht="11.25" customHeight="1" x14ac:dyDescent="0.25">
      <c r="AY881" s="159" t="s">
        <v>90</v>
      </c>
      <c r="AZ881" s="158">
        <f>_xll.qlInterestRateIndexFixingDate(Currency&amp;"ibor"&amp;Tenor,BA881,Trigger)</f>
        <v>45454</v>
      </c>
      <c r="BA881" s="158">
        <f>_xll.qlCalendarAdvance(Calendar,BA880,AY881,"f",,Trigger)</f>
        <v>45456</v>
      </c>
      <c r="BB881" s="158">
        <f>_xll.qlInterestRateIndexMaturity(Currency&amp;"ibor"&amp;Tenor,BA881,Trigger)</f>
        <v>45548</v>
      </c>
      <c r="BC881" s="320">
        <f>_xll.qlIndexFixing($AC$5,AZ881,TRUE,_xll.ohTrigger(Trigger,Trigger3M))</f>
        <v>1.5685833977498335E-2</v>
      </c>
      <c r="BD881" s="320">
        <f>_xll.qlIndexFixing($BE$1,AZ881,TRUE,_xll.ohTrigger(Trigger,Trigger3M))</f>
        <v>1.5828597632094685E-2</v>
      </c>
    </row>
    <row r="882" spans="51:56" ht="11.25" customHeight="1" x14ac:dyDescent="0.25">
      <c r="AY882" s="159" t="s">
        <v>90</v>
      </c>
      <c r="AZ882" s="158">
        <f>_xll.qlInterestRateIndexFixingDate(Currency&amp;"ibor"&amp;Tenor,BA882,Trigger)</f>
        <v>45461</v>
      </c>
      <c r="BA882" s="158">
        <f>_xll.qlCalendarAdvance(Calendar,BA881,AY882,"f",,Trigger)</f>
        <v>45463</v>
      </c>
      <c r="BB882" s="158">
        <f>_xll.qlInterestRateIndexMaturity(Currency&amp;"ibor"&amp;Tenor,BA882,Trigger)</f>
        <v>45555</v>
      </c>
      <c r="BC882" s="320">
        <f>_xll.qlIndexFixing($AC$5,AZ882,TRUE,_xll.ohTrigger(Trigger,Trigger3M))</f>
        <v>1.5720128499336326E-2</v>
      </c>
      <c r="BD882" s="320">
        <f>_xll.qlIndexFixing($BE$1,AZ882,TRUE,_xll.ohTrigger(Trigger,Trigger3M))</f>
        <v>1.5833122314808403E-2</v>
      </c>
    </row>
    <row r="883" spans="51:56" ht="11.25" customHeight="1" x14ac:dyDescent="0.25">
      <c r="AY883" s="159" t="s">
        <v>90</v>
      </c>
      <c r="AZ883" s="158">
        <f>_xll.qlInterestRateIndexFixingDate(Currency&amp;"ibor"&amp;Tenor,BA883,Trigger)</f>
        <v>45468</v>
      </c>
      <c r="BA883" s="158">
        <f>_xll.qlCalendarAdvance(Calendar,BA882,AY883,"f",,Trigger)</f>
        <v>45470</v>
      </c>
      <c r="BB883" s="158">
        <f>_xll.qlInterestRateIndexMaturity(Currency&amp;"ibor"&amp;Tenor,BA883,Trigger)</f>
        <v>45562</v>
      </c>
      <c r="BC883" s="320">
        <f>_xll.qlIndexFixing($AC$5,AZ883,TRUE,_xll.ohTrigger(Trigger,Trigger3M))</f>
        <v>1.5754423320536594E-2</v>
      </c>
      <c r="BD883" s="320">
        <f>_xll.qlIndexFixing($BE$1,AZ883,TRUE,_xll.ohTrigger(Trigger,Trigger3M))</f>
        <v>1.5837967687726082E-2</v>
      </c>
    </row>
    <row r="884" spans="51:56" ht="11.25" customHeight="1" x14ac:dyDescent="0.25">
      <c r="AY884" s="159" t="s">
        <v>90</v>
      </c>
      <c r="AZ884" s="158">
        <f>_xll.qlInterestRateIndexFixingDate(Currency&amp;"ibor"&amp;Tenor,BA884,Trigger)</f>
        <v>45475</v>
      </c>
      <c r="BA884" s="158">
        <f>_xll.qlCalendarAdvance(Calendar,BA883,AY884,"f",,Trigger)</f>
        <v>45477</v>
      </c>
      <c r="BB884" s="158">
        <f>_xll.qlInterestRateIndexMaturity(Currency&amp;"ibor"&amp;Tenor,BA884,Trigger)</f>
        <v>45569</v>
      </c>
      <c r="BC884" s="320">
        <f>_xll.qlIndexFixing($AC$5,AZ884,TRUE,_xll.ohTrigger(Trigger,Trigger3M))</f>
        <v>1.5788718441102609E-2</v>
      </c>
      <c r="BD884" s="320">
        <f>_xll.qlIndexFixing($BE$1,AZ884,TRUE,_xll.ohTrigger(Trigger,Trigger3M))</f>
        <v>1.5843137898764507E-2</v>
      </c>
    </row>
    <row r="885" spans="51:56" ht="11.25" customHeight="1" x14ac:dyDescent="0.25">
      <c r="AY885" s="159" t="s">
        <v>90</v>
      </c>
      <c r="AZ885" s="158">
        <f>_xll.qlInterestRateIndexFixingDate(Currency&amp;"ibor"&amp;Tenor,BA885,Trigger)</f>
        <v>45482</v>
      </c>
      <c r="BA885" s="158">
        <f>_xll.qlCalendarAdvance(Calendar,BA884,AY885,"f",,Trigger)</f>
        <v>45484</v>
      </c>
      <c r="BB885" s="158">
        <f>_xll.qlInterestRateIndexMaturity(Currency&amp;"ibor"&amp;Tenor,BA885,Trigger)</f>
        <v>45576</v>
      </c>
      <c r="BC885" s="320">
        <f>_xll.qlIndexFixing($AC$5,AZ885,TRUE,_xll.ohTrigger(Trigger,Trigger3M))</f>
        <v>1.5823013861035247E-2</v>
      </c>
      <c r="BD885" s="320">
        <f>_xll.qlIndexFixing($BE$1,AZ885,TRUE,_xll.ohTrigger(Trigger,Trigger3M))</f>
        <v>1.5848637095943006E-2</v>
      </c>
    </row>
    <row r="886" spans="51:56" ht="11.25" customHeight="1" x14ac:dyDescent="0.25">
      <c r="AY886" s="159" t="s">
        <v>90</v>
      </c>
      <c r="AZ886" s="158">
        <f>_xll.qlInterestRateIndexFixingDate(Currency&amp;"ibor"&amp;Tenor,BA886,Trigger)</f>
        <v>45489</v>
      </c>
      <c r="BA886" s="158">
        <f>_xll.qlCalendarAdvance(Calendar,BA885,AY886,"f",,Trigger)</f>
        <v>45491</v>
      </c>
      <c r="BB886" s="158">
        <f>_xll.qlInterestRateIndexMaturity(Currency&amp;"ibor"&amp;Tenor,BA886,Trigger)</f>
        <v>45583</v>
      </c>
      <c r="BC886" s="320">
        <f>_xll.qlIndexFixing($AC$5,AZ886,TRUE,_xll.ohTrigger(Trigger,Trigger3M))</f>
        <v>1.5857309580339714E-2</v>
      </c>
      <c r="BD886" s="320">
        <f>_xll.qlIndexFixing($BE$1,AZ886,TRUE,_xll.ohTrigger(Trigger,Trigger3M))</f>
        <v>1.5854469427384284E-2</v>
      </c>
    </row>
    <row r="887" spans="51:56" ht="11.25" customHeight="1" x14ac:dyDescent="0.25">
      <c r="AY887" s="159" t="s">
        <v>90</v>
      </c>
      <c r="AZ887" s="158">
        <f>_xll.qlInterestRateIndexFixingDate(Currency&amp;"ibor"&amp;Tenor,BA887,Trigger)</f>
        <v>45496</v>
      </c>
      <c r="BA887" s="158">
        <f>_xll.qlCalendarAdvance(Calendar,BA886,AY887,"f",,Trigger)</f>
        <v>45498</v>
      </c>
      <c r="BB887" s="158">
        <f>_xll.qlInterestRateIndexMaturity(Currency&amp;"ibor"&amp;Tenor,BA887,Trigger)</f>
        <v>45590</v>
      </c>
      <c r="BC887" s="320">
        <f>_xll.qlIndexFixing($AC$5,AZ887,TRUE,_xll.ohTrigger(Trigger,Trigger3M))</f>
        <v>1.5891605599016881E-2</v>
      </c>
      <c r="BD887" s="320">
        <f>_xll.qlIndexFixing($BE$1,AZ887,TRUE,_xll.ohTrigger(Trigger,Trigger3M))</f>
        <v>1.5860639041323149E-2</v>
      </c>
    </row>
    <row r="888" spans="51:56" ht="11.25" customHeight="1" x14ac:dyDescent="0.25">
      <c r="AY888" s="159" t="s">
        <v>90</v>
      </c>
      <c r="AZ888" s="158">
        <f>_xll.qlInterestRateIndexFixingDate(Currency&amp;"ibor"&amp;Tenor,BA888,Trigger)</f>
        <v>45503</v>
      </c>
      <c r="BA888" s="158">
        <f>_xll.qlCalendarAdvance(Calendar,BA887,AY888,"f",,Trigger)</f>
        <v>45505</v>
      </c>
      <c r="BB888" s="158">
        <f>_xll.qlInterestRateIndexMaturity(Currency&amp;"ibor"&amp;Tenor,BA888,Trigger)</f>
        <v>45597</v>
      </c>
      <c r="BC888" s="320">
        <f>_xll.qlIndexFixing($AC$5,AZ888,TRUE,_xll.ohTrigger(Trigger,Trigger3M))</f>
        <v>1.5925901917069354E-2</v>
      </c>
      <c r="BD888" s="320">
        <f>_xll.qlIndexFixing($BE$1,AZ888,TRUE,_xll.ohTrigger(Trigger,Trigger3M))</f>
        <v>1.5867150086103003E-2</v>
      </c>
    </row>
    <row r="889" spans="51:56" ht="11.25" customHeight="1" x14ac:dyDescent="0.25">
      <c r="AY889" s="159" t="s">
        <v>90</v>
      </c>
      <c r="AZ889" s="158">
        <f>_xll.qlInterestRateIndexFixingDate(Currency&amp;"ibor"&amp;Tenor,BA889,Trigger)</f>
        <v>45510</v>
      </c>
      <c r="BA889" s="158">
        <f>_xll.qlCalendarAdvance(Calendar,BA888,AY889,"f",,Trigger)</f>
        <v>45512</v>
      </c>
      <c r="BB889" s="158">
        <f>_xll.qlInterestRateIndexMaturity(Currency&amp;"ibor"&amp;Tenor,BA889,Trigger)</f>
        <v>45604</v>
      </c>
      <c r="BC889" s="320">
        <f>_xll.qlIndexFixing($AC$5,AZ889,TRUE,_xll.ohTrigger(Trigger,Trigger3M))</f>
        <v>1.5960198534499741E-2</v>
      </c>
      <c r="BD889" s="320">
        <f>_xll.qlIndexFixing($BE$1,AZ889,TRUE,_xll.ohTrigger(Trigger,Trigger3M))</f>
        <v>1.5874006710183686E-2</v>
      </c>
    </row>
    <row r="890" spans="51:56" ht="11.25" customHeight="1" x14ac:dyDescent="0.25">
      <c r="AY890" s="159" t="s">
        <v>90</v>
      </c>
      <c r="AZ890" s="158">
        <f>_xll.qlInterestRateIndexFixingDate(Currency&amp;"ibor"&amp;Tenor,BA890,Trigger)</f>
        <v>45517</v>
      </c>
      <c r="BA890" s="158">
        <f>_xll.qlCalendarAdvance(Calendar,BA889,AY890,"f",,Trigger)</f>
        <v>45519</v>
      </c>
      <c r="BB890" s="158">
        <f>_xll.qlInterestRateIndexMaturity(Currency&amp;"ibor"&amp;Tenor,BA890,Trigger)</f>
        <v>45611</v>
      </c>
      <c r="BC890" s="320">
        <f>_xll.qlIndexFixing($AC$5,AZ890,TRUE,_xll.ohTrigger(Trigger,Trigger3M))</f>
        <v>1.5994495451310653E-2</v>
      </c>
      <c r="BD890" s="320">
        <f>_xll.qlIndexFixing($BE$1,AZ890,TRUE,_xll.ohTrigger(Trigger,Trigger3M))</f>
        <v>1.5881213062148413E-2</v>
      </c>
    </row>
    <row r="891" spans="51:56" ht="11.25" customHeight="1" x14ac:dyDescent="0.25">
      <c r="AY891" s="159" t="s">
        <v>90</v>
      </c>
      <c r="AZ891" s="158">
        <f>_xll.qlInterestRateIndexFixingDate(Currency&amp;"ibor"&amp;Tenor,BA891,Trigger)</f>
        <v>45524</v>
      </c>
      <c r="BA891" s="158">
        <f>_xll.qlCalendarAdvance(Calendar,BA890,AY891,"f",,Trigger)</f>
        <v>45526</v>
      </c>
      <c r="BB891" s="158">
        <f>_xll.qlInterestRateIndexMaturity(Currency&amp;"ibor"&amp;Tenor,BA891,Trigger)</f>
        <v>45618</v>
      </c>
      <c r="BC891" s="320">
        <f>_xll.qlIndexFixing($AC$5,AZ891,TRUE,_xll.ohTrigger(Trigger,Trigger3M))</f>
        <v>1.6028792667504687E-2</v>
      </c>
      <c r="BD891" s="320">
        <f>_xll.qlIndexFixing($BE$1,AZ891,TRUE,_xll.ohTrigger(Trigger,Trigger3M))</f>
        <v>1.5888773290698568E-2</v>
      </c>
    </row>
    <row r="892" spans="51:56" ht="11.25" customHeight="1" x14ac:dyDescent="0.25">
      <c r="AY892" s="159" t="s">
        <v>90</v>
      </c>
      <c r="AZ892" s="158">
        <f>_xll.qlInterestRateIndexFixingDate(Currency&amp;"ibor"&amp;Tenor,BA892,Trigger)</f>
        <v>45531</v>
      </c>
      <c r="BA892" s="158">
        <f>_xll.qlCalendarAdvance(Calendar,BA891,AY892,"f",,Trigger)</f>
        <v>45533</v>
      </c>
      <c r="BB892" s="158">
        <f>_xll.qlInterestRateIndexMaturity(Currency&amp;"ibor"&amp;Tenor,BA892,Trigger)</f>
        <v>45625</v>
      </c>
      <c r="BC892" s="320">
        <f>_xll.qlIndexFixing($AC$5,AZ892,TRUE,_xll.ohTrigger(Trigger,Trigger3M))</f>
        <v>1.6063090183086194E-2</v>
      </c>
      <c r="BD892" s="320">
        <f>_xll.qlIndexFixing($BE$1,AZ892,TRUE,_xll.ohTrigger(Trigger,Trigger3M))</f>
        <v>1.5896691544661515E-2</v>
      </c>
    </row>
    <row r="893" spans="51:56" ht="11.25" customHeight="1" x14ac:dyDescent="0.25">
      <c r="AY893" s="159" t="s">
        <v>90</v>
      </c>
      <c r="AZ893" s="158">
        <f>_xll.qlInterestRateIndexFixingDate(Currency&amp;"ibor"&amp;Tenor,BA893,Trigger)</f>
        <v>45538</v>
      </c>
      <c r="BA893" s="158">
        <f>_xll.qlCalendarAdvance(Calendar,BA892,AY893,"f",,Trigger)</f>
        <v>45540</v>
      </c>
      <c r="BB893" s="158">
        <f>_xll.qlInterestRateIndexMaturity(Currency&amp;"ibor"&amp;Tenor,BA893,Trigger)</f>
        <v>45631</v>
      </c>
      <c r="BC893" s="320">
        <f>_xll.qlIndexFixing($AC$5,AZ893,TRUE,_xll.ohTrigger(Trigger,Trigger3M))</f>
        <v>1.6094578854273015E-2</v>
      </c>
      <c r="BD893" s="320">
        <f>_xll.qlIndexFixing($BE$1,AZ893,TRUE,_xll.ohTrigger(Trigger,Trigger3M))</f>
        <v>1.5903960623727956E-2</v>
      </c>
    </row>
    <row r="894" spans="51:56" ht="11.25" customHeight="1" x14ac:dyDescent="0.25">
      <c r="AY894" s="159" t="s">
        <v>90</v>
      </c>
      <c r="AZ894" s="158">
        <f>_xll.qlInterestRateIndexFixingDate(Currency&amp;"ibor"&amp;Tenor,BA894,Trigger)</f>
        <v>45545</v>
      </c>
      <c r="BA894" s="158">
        <f>_xll.qlCalendarAdvance(Calendar,BA893,AY894,"f",,Trigger)</f>
        <v>45547</v>
      </c>
      <c r="BB894" s="158">
        <f>_xll.qlInterestRateIndexMaturity(Currency&amp;"ibor"&amp;Tenor,BA894,Trigger)</f>
        <v>45638</v>
      </c>
      <c r="BC894" s="320">
        <f>_xll.qlIndexFixing($AC$5,AZ894,TRUE,_xll.ohTrigger(Trigger,Trigger3M))</f>
        <v>1.6128875415396406E-2</v>
      </c>
      <c r="BD894" s="320">
        <f>_xll.qlIndexFixing($BE$1,AZ894,TRUE,_xll.ohTrigger(Trigger,Trigger3M))</f>
        <v>1.5912580046423545E-2</v>
      </c>
    </row>
    <row r="895" spans="51:56" ht="11.25" customHeight="1" x14ac:dyDescent="0.25">
      <c r="AY895" s="159" t="s">
        <v>90</v>
      </c>
      <c r="AZ895" s="158">
        <f>_xll.qlInterestRateIndexFixingDate(Currency&amp;"ibor"&amp;Tenor,BA895,Trigger)</f>
        <v>45552</v>
      </c>
      <c r="BA895" s="158">
        <f>_xll.qlCalendarAdvance(Calendar,BA894,AY895,"f",,Trigger)</f>
        <v>45554</v>
      </c>
      <c r="BB895" s="158">
        <f>_xll.qlInterestRateIndexMaturity(Currency&amp;"ibor"&amp;Tenor,BA895,Trigger)</f>
        <v>45645</v>
      </c>
      <c r="BC895" s="320">
        <f>_xll.qlIndexFixing($AC$5,AZ895,TRUE,_xll.ohTrigger(Trigger,Trigger3M))</f>
        <v>1.6163172272644237E-2</v>
      </c>
      <c r="BD895" s="320">
        <f>_xll.qlIndexFixing($BE$1,AZ895,TRUE,_xll.ohTrigger(Trigger,Trigger3M))</f>
        <v>1.5921569628892736E-2</v>
      </c>
    </row>
    <row r="896" spans="51:56" ht="11.25" customHeight="1" x14ac:dyDescent="0.25">
      <c r="AY896" s="159" t="s">
        <v>90</v>
      </c>
      <c r="AZ896" s="158">
        <f>_xll.qlInterestRateIndexFixingDate(Currency&amp;"ibor"&amp;Tenor,BA896,Trigger)</f>
        <v>45559</v>
      </c>
      <c r="BA896" s="158">
        <f>_xll.qlCalendarAdvance(Calendar,BA895,AY896,"f",,Trigger)</f>
        <v>45561</v>
      </c>
      <c r="BB896" s="158">
        <f>_xll.qlInterestRateIndexMaturity(Currency&amp;"ibor"&amp;Tenor,BA896,Trigger)</f>
        <v>45653</v>
      </c>
      <c r="BC896" s="320">
        <f>_xll.qlIndexFixing($AC$5,AZ896,TRUE,_xll.ohTrigger(Trigger,Trigger3M))</f>
        <v>1.6200283239320823E-2</v>
      </c>
      <c r="BD896" s="320">
        <f>_xll.qlIndexFixing($BE$1,AZ896,TRUE,_xll.ohTrigger(Trigger,Trigger3M))</f>
        <v>1.5932027795920494E-2</v>
      </c>
    </row>
    <row r="897" spans="51:56" ht="11.25" customHeight="1" x14ac:dyDescent="0.25">
      <c r="AY897" s="159" t="s">
        <v>90</v>
      </c>
      <c r="AZ897" s="158">
        <f>_xll.qlInterestRateIndexFixingDate(Currency&amp;"ibor"&amp;Tenor,BA897,Trigger)</f>
        <v>45566</v>
      </c>
      <c r="BA897" s="158">
        <f>_xll.qlCalendarAdvance(Calendar,BA896,AY897,"f",,Trigger)</f>
        <v>45568</v>
      </c>
      <c r="BB897" s="158">
        <f>_xll.qlInterestRateIndexMaturity(Currency&amp;"ibor"&amp;Tenor,BA897,Trigger)</f>
        <v>45660</v>
      </c>
      <c r="BC897" s="320">
        <f>_xll.qlIndexFixing($AC$5,AZ897,TRUE,_xll.ohTrigger(Trigger,Trigger3M))</f>
        <v>1.6234582251870966E-2</v>
      </c>
      <c r="BD897" s="320">
        <f>_xll.qlIndexFixing($BE$1,AZ897,TRUE,_xll.ohTrigger(Trigger,Trigger3M))</f>
        <v>1.5941798414112401E-2</v>
      </c>
    </row>
    <row r="898" spans="51:56" ht="11.25" customHeight="1" x14ac:dyDescent="0.25">
      <c r="AY898" s="159" t="s">
        <v>90</v>
      </c>
      <c r="AZ898" s="158">
        <f>_xll.qlInterestRateIndexFixingDate(Currency&amp;"ibor"&amp;Tenor,BA898,Trigger)</f>
        <v>45573</v>
      </c>
      <c r="BA898" s="158">
        <f>_xll.qlCalendarAdvance(Calendar,BA897,AY898,"f",,Trigger)</f>
        <v>45575</v>
      </c>
      <c r="BB898" s="158">
        <f>_xll.qlInterestRateIndexMaturity(Currency&amp;"ibor"&amp;Tenor,BA898,Trigger)</f>
        <v>45667</v>
      </c>
      <c r="BC898" s="320">
        <f>_xll.qlIndexFixing($AC$5,AZ898,TRUE,_xll.ohTrigger(Trigger,Trigger3M))</f>
        <v>1.6268881563822481E-2</v>
      </c>
      <c r="BD898" s="320">
        <f>_xll.qlIndexFixing($BE$1,AZ898,TRUE,_xll.ohTrigger(Trigger,Trigger3M))</f>
        <v>1.5951951953577261E-2</v>
      </c>
    </row>
    <row r="899" spans="51:56" ht="11.25" customHeight="1" x14ac:dyDescent="0.25">
      <c r="AY899" s="159" t="s">
        <v>90</v>
      </c>
      <c r="AZ899" s="158">
        <f>_xll.qlInterestRateIndexFixingDate(Currency&amp;"ibor"&amp;Tenor,BA899,Trigger)</f>
        <v>45580</v>
      </c>
      <c r="BA899" s="158">
        <f>_xll.qlCalendarAdvance(Calendar,BA898,AY899,"f",,Trigger)</f>
        <v>45582</v>
      </c>
      <c r="BB899" s="158">
        <f>_xll.qlInterestRateIndexMaturity(Currency&amp;"ibor"&amp;Tenor,BA899,Trigger)</f>
        <v>45674</v>
      </c>
      <c r="BC899" s="320">
        <f>_xll.qlIndexFixing($AC$5,AZ899,TRUE,_xll.ohTrigger(Trigger,Trigger3M))</f>
        <v>1.6303181175178847E-2</v>
      </c>
      <c r="BD899" s="320">
        <f>_xll.qlIndexFixing($BE$1,AZ899,TRUE,_xll.ohTrigger(Trigger,Trigger3M))</f>
        <v>1.5962492564138168E-2</v>
      </c>
    </row>
    <row r="900" spans="51:56" ht="11.25" customHeight="1" x14ac:dyDescent="0.25">
      <c r="AY900" s="159" t="s">
        <v>90</v>
      </c>
      <c r="AZ900" s="158">
        <f>_xll.qlInterestRateIndexFixingDate(Currency&amp;"ibor"&amp;Tenor,BA900,Trigger)</f>
        <v>45587</v>
      </c>
      <c r="BA900" s="158">
        <f>_xll.qlCalendarAdvance(Calendar,BA899,AY900,"f",,Trigger)</f>
        <v>45589</v>
      </c>
      <c r="BB900" s="158">
        <f>_xll.qlInterestRateIndexMaturity(Currency&amp;"ibor"&amp;Tenor,BA900,Trigger)</f>
        <v>45681</v>
      </c>
      <c r="BC900" s="320">
        <f>_xll.qlIndexFixing($AC$5,AZ900,TRUE,_xll.ohTrigger(Trigger,Trigger3M))</f>
        <v>1.6337481085940929E-2</v>
      </c>
      <c r="BD900" s="320">
        <f>_xll.qlIndexFixing($BE$1,AZ900,TRUE,_xll.ohTrigger(Trigger,Trigger3M))</f>
        <v>1.5973424395778951E-2</v>
      </c>
    </row>
    <row r="901" spans="51:56" ht="11.25" customHeight="1" x14ac:dyDescent="0.25">
      <c r="AY901" s="159" t="s">
        <v>90</v>
      </c>
      <c r="AZ901" s="158">
        <f>_xll.qlInterestRateIndexFixingDate(Currency&amp;"ibor"&amp;Tenor,BA901,Trigger)</f>
        <v>45594</v>
      </c>
      <c r="BA901" s="158">
        <f>_xll.qlCalendarAdvance(Calendar,BA900,AY901,"f",,Trigger)</f>
        <v>45596</v>
      </c>
      <c r="BB901" s="158">
        <f>_xll.qlInterestRateIndexMaturity(Currency&amp;"ibor"&amp;Tenor,BA901,Trigger)</f>
        <v>45688</v>
      </c>
      <c r="BC901" s="320">
        <f>_xll.qlIndexFixing($AC$5,AZ901,TRUE,_xll.ohTrigger(Trigger,Trigger3M))</f>
        <v>1.6371781296113941E-2</v>
      </c>
      <c r="BD901" s="320">
        <f>_xll.qlIndexFixing($BE$1,AZ901,TRUE,_xll.ohTrigger(Trigger,Trigger3M))</f>
        <v>1.5984751598644192E-2</v>
      </c>
    </row>
    <row r="902" spans="51:56" ht="11.25" customHeight="1" x14ac:dyDescent="0.25">
      <c r="AY902" s="159" t="s">
        <v>90</v>
      </c>
      <c r="AZ902" s="158">
        <f>_xll.qlInterestRateIndexFixingDate(Currency&amp;"ibor"&amp;Tenor,BA902,Trigger)</f>
        <v>45601</v>
      </c>
      <c r="BA902" s="158">
        <f>_xll.qlCalendarAdvance(Calendar,BA901,AY902,"f",,Trigger)</f>
        <v>45603</v>
      </c>
      <c r="BB902" s="158">
        <f>_xll.qlInterestRateIndexMaturity(Currency&amp;"ibor"&amp;Tenor,BA902,Trigger)</f>
        <v>45695</v>
      </c>
      <c r="BC902" s="320">
        <f>_xll.qlIndexFixing($AC$5,AZ902,TRUE,_xll.ohTrigger(Trigger,Trigger3M))</f>
        <v>1.6406081805698754E-2</v>
      </c>
      <c r="BD902" s="320">
        <f>_xll.qlIndexFixing($BE$1,AZ902,TRUE,_xll.ohTrigger(Trigger,Trigger3M))</f>
        <v>1.5996478323047021E-2</v>
      </c>
    </row>
    <row r="903" spans="51:56" ht="11.25" customHeight="1" x14ac:dyDescent="0.25">
      <c r="AY903" s="159" t="s">
        <v>90</v>
      </c>
      <c r="AZ903" s="158">
        <f>_xll.qlInterestRateIndexFixingDate(Currency&amp;"ibor"&amp;Tenor,BA903,Trigger)</f>
        <v>45608</v>
      </c>
      <c r="BA903" s="158">
        <f>_xll.qlCalendarAdvance(Calendar,BA902,AY903,"f",,Trigger)</f>
        <v>45610</v>
      </c>
      <c r="BB903" s="158">
        <f>_xll.qlInterestRateIndexMaturity(Currency&amp;"ibor"&amp;Tenor,BA903,Trigger)</f>
        <v>45702</v>
      </c>
      <c r="BC903" s="320">
        <f>_xll.qlIndexFixing($AC$5,AZ903,TRUE,_xll.ohTrigger(Trigger,Trigger3M))</f>
        <v>1.6440382614697973E-2</v>
      </c>
      <c r="BD903" s="320">
        <f>_xll.qlIndexFixing($BE$1,AZ903,TRUE,_xll.ohTrigger(Trigger,Trigger3M))</f>
        <v>1.6008608719468274E-2</v>
      </c>
    </row>
    <row r="904" spans="51:56" ht="11.25" customHeight="1" x14ac:dyDescent="0.25">
      <c r="AY904" s="159" t="s">
        <v>90</v>
      </c>
      <c r="AZ904" s="158">
        <f>_xll.qlInterestRateIndexFixingDate(Currency&amp;"ibor"&amp;Tenor,BA904,Trigger)</f>
        <v>45615</v>
      </c>
      <c r="BA904" s="158">
        <f>_xll.qlCalendarAdvance(Calendar,BA903,AY904,"f",,Trigger)</f>
        <v>45617</v>
      </c>
      <c r="BB904" s="158">
        <f>_xll.qlInterestRateIndexMaturity(Currency&amp;"ibor"&amp;Tenor,BA904,Trigger)</f>
        <v>45709</v>
      </c>
      <c r="BC904" s="320">
        <f>_xll.qlIndexFixing($AC$5,AZ904,TRUE,_xll.ohTrigger(Trigger,Trigger3M))</f>
        <v>1.6474683723114208E-2</v>
      </c>
      <c r="BD904" s="320">
        <f>_xll.qlIndexFixing($BE$1,AZ904,TRUE,_xll.ohTrigger(Trigger,Trigger3M))</f>
        <v>1.6021146938566894E-2</v>
      </c>
    </row>
    <row r="905" spans="51:56" ht="11.25" customHeight="1" x14ac:dyDescent="0.25">
      <c r="AY905" s="159" t="s">
        <v>90</v>
      </c>
      <c r="AZ905" s="158">
        <f>_xll.qlInterestRateIndexFixingDate(Currency&amp;"ibor"&amp;Tenor,BA905,Trigger)</f>
        <v>45622</v>
      </c>
      <c r="BA905" s="158">
        <f>_xll.qlCalendarAdvance(Calendar,BA904,AY905,"f",,Trigger)</f>
        <v>45624</v>
      </c>
      <c r="BB905" s="158">
        <f>_xll.qlInterestRateIndexMaturity(Currency&amp;"ibor"&amp;Tenor,BA905,Trigger)</f>
        <v>45716</v>
      </c>
      <c r="BC905" s="320">
        <f>_xll.qlIndexFixing($AC$5,AZ905,TRUE,_xll.ohTrigger(Trigger,Trigger3M))</f>
        <v>1.6508985130951798E-2</v>
      </c>
      <c r="BD905" s="320">
        <f>_xll.qlIndexFixing($BE$1,AZ905,TRUE,_xll.ohTrigger(Trigger,Trigger3M))</f>
        <v>1.6034097131178211E-2</v>
      </c>
    </row>
    <row r="906" spans="51:56" ht="11.25" customHeight="1" x14ac:dyDescent="0.25">
      <c r="AY906" s="159" t="s">
        <v>90</v>
      </c>
      <c r="AZ906" s="158">
        <f>_xll.qlInterestRateIndexFixingDate(Currency&amp;"ibor"&amp;Tenor,BA906,Trigger)</f>
        <v>45629</v>
      </c>
      <c r="BA906" s="158">
        <f>_xll.qlCalendarAdvance(Calendar,BA905,AY906,"f",,Trigger)</f>
        <v>45631</v>
      </c>
      <c r="BB906" s="158">
        <f>_xll.qlInterestRateIndexMaturity(Currency&amp;"ibor"&amp;Tenor,BA906,Trigger)</f>
        <v>45721</v>
      </c>
      <c r="BC906" s="320">
        <f>_xll.qlIndexFixing($AC$5,AZ906,TRUE,_xll.ohTrigger(Trigger,Trigger3M))</f>
        <v>1.6537627894448015E-2</v>
      </c>
      <c r="BD906" s="320">
        <f>_xll.qlIndexFixing($BE$1,AZ906,TRUE,_xll.ohTrigger(Trigger,Trigger3M))</f>
        <v>1.6044684297131795E-2</v>
      </c>
    </row>
    <row r="907" spans="51:56" ht="11.25" customHeight="1" x14ac:dyDescent="0.25">
      <c r="AY907" s="159" t="s">
        <v>90</v>
      </c>
      <c r="AZ907" s="158">
        <f>_xll.qlInterestRateIndexFixingDate(Currency&amp;"ibor"&amp;Tenor,BA907,Trigger)</f>
        <v>45636</v>
      </c>
      <c r="BA907" s="158">
        <f>_xll.qlCalendarAdvance(Calendar,BA906,AY907,"f",,Trigger)</f>
        <v>45638</v>
      </c>
      <c r="BB907" s="158">
        <f>_xll.qlInterestRateIndexMaturity(Currency&amp;"ibor"&amp;Tenor,BA907,Trigger)</f>
        <v>45728</v>
      </c>
      <c r="BC907" s="320">
        <f>_xll.qlIndexFixing($AC$5,AZ907,TRUE,_xll.ohTrigger(Trigger,Trigger3M))</f>
        <v>1.657192671022667E-2</v>
      </c>
      <c r="BD907" s="320">
        <f>_xll.qlIndexFixing($BE$1,AZ907,TRUE,_xll.ohTrigger(Trigger,Trigger3M))</f>
        <v>1.6058408090996679E-2</v>
      </c>
    </row>
    <row r="908" spans="51:56" ht="11.25" customHeight="1" x14ac:dyDescent="0.25">
      <c r="AY908" s="159" t="s">
        <v>90</v>
      </c>
      <c r="AZ908" s="158">
        <f>_xll.qlInterestRateIndexFixingDate(Currency&amp;"ibor"&amp;Tenor,BA908,Trigger)</f>
        <v>45643</v>
      </c>
      <c r="BA908" s="158">
        <f>_xll.qlCalendarAdvance(Calendar,BA907,AY908,"f",,Trigger)</f>
        <v>45645</v>
      </c>
      <c r="BB908" s="158">
        <f>_xll.qlInterestRateIndexMaturity(Currency&amp;"ibor"&amp;Tenor,BA908,Trigger)</f>
        <v>45735</v>
      </c>
      <c r="BC908" s="320">
        <f>_xll.qlIndexFixing($AC$5,AZ908,TRUE,_xll.ohTrigger(Trigger,Trigger3M))</f>
        <v>1.6606225818897258E-2</v>
      </c>
      <c r="BD908" s="320">
        <f>_xll.qlIndexFixing($BE$1,AZ908,TRUE,_xll.ohTrigger(Trigger,Trigger3M))</f>
        <v>1.6072555680099576E-2</v>
      </c>
    </row>
    <row r="909" spans="51:56" ht="11.25" customHeight="1" x14ac:dyDescent="0.25">
      <c r="AY909" s="159" t="s">
        <v>90</v>
      </c>
      <c r="AZ909" s="158">
        <f>_xll.qlInterestRateIndexFixingDate(Currency&amp;"ibor"&amp;Tenor,BA909,Trigger)</f>
        <v>45649</v>
      </c>
      <c r="BA909" s="158">
        <f>_xll.qlCalendarAdvance(Calendar,BA908,AY909,"f",,Trigger)</f>
        <v>45653</v>
      </c>
      <c r="BB909" s="158">
        <f>_xll.qlInterestRateIndexMaturity(Currency&amp;"ibor"&amp;Tenor,BA909,Trigger)</f>
        <v>45743</v>
      </c>
      <c r="BC909" s="320">
        <f>_xll.qlIndexFixing($AC$5,AZ909,TRUE,_xll.ohTrigger(Trigger,Trigger3M))</f>
        <v>1.6645425158879235E-2</v>
      </c>
      <c r="BD909" s="320">
        <f>_xll.qlIndexFixing($BE$1,AZ909,TRUE,_xll.ohTrigger(Trigger,Trigger3M))</f>
        <v>1.6089248611335982E-2</v>
      </c>
    </row>
    <row r="910" spans="51:56" ht="11.25" customHeight="1" x14ac:dyDescent="0.25">
      <c r="AY910" s="159" t="s">
        <v>90</v>
      </c>
      <c r="AZ910" s="158">
        <f>_xll.qlInterestRateIndexFixingDate(Currency&amp;"ibor"&amp;Tenor,BA910,Trigger)</f>
        <v>45657</v>
      </c>
      <c r="BA910" s="158">
        <f>_xll.qlCalendarAdvance(Calendar,BA909,AY910,"f",,Trigger)</f>
        <v>45660</v>
      </c>
      <c r="BB910" s="158">
        <f>_xll.qlInterestRateIndexMaturity(Currency&amp;"ibor"&amp;Tenor,BA910,Trigger)</f>
        <v>45750</v>
      </c>
      <c r="BC910" s="320">
        <f>_xll.qlIndexFixing($AC$5,AZ910,TRUE,_xll.ohTrigger(Trigger,Trigger3M))</f>
        <v>1.6679724895181991E-2</v>
      </c>
      <c r="BD910" s="320">
        <f>_xll.qlIndexFixing($BE$1,AZ910,TRUE,_xll.ohTrigger(Trigger,Trigger3M))</f>
        <v>1.6104318311529475E-2</v>
      </c>
    </row>
    <row r="911" spans="51:56" ht="11.25" customHeight="1" x14ac:dyDescent="0.25">
      <c r="AY911" s="159" t="s">
        <v>90</v>
      </c>
      <c r="AZ911" s="158">
        <f>_xll.qlInterestRateIndexFixingDate(Currency&amp;"ibor"&amp;Tenor,BA911,Trigger)</f>
        <v>45665</v>
      </c>
      <c r="BA911" s="158">
        <f>_xll.qlCalendarAdvance(Calendar,BA910,AY911,"f",,Trigger)</f>
        <v>45667</v>
      </c>
      <c r="BB911" s="158">
        <f>_xll.qlInterestRateIndexMaturity(Currency&amp;"ibor"&amp;Tenor,BA911,Trigger)</f>
        <v>45757</v>
      </c>
      <c r="BC911" s="320">
        <f>_xll.qlIndexFixing($AC$5,AZ911,TRUE,_xll.ohTrigger(Trigger,Trigger3M))</f>
        <v>1.6714024924384674E-2</v>
      </c>
      <c r="BD911" s="320">
        <f>_xll.qlIndexFixing($BE$1,AZ911,TRUE,_xll.ohTrigger(Trigger,Trigger3M))</f>
        <v>1.6119824853932485E-2</v>
      </c>
    </row>
    <row r="912" spans="51:56" ht="11.25" customHeight="1" x14ac:dyDescent="0.25">
      <c r="AY912" s="159" t="s">
        <v>90</v>
      </c>
      <c r="AZ912" s="158">
        <f>_xll.qlInterestRateIndexFixingDate(Currency&amp;"ibor"&amp;Tenor,BA912,Trigger)</f>
        <v>45672</v>
      </c>
      <c r="BA912" s="158">
        <f>_xll.qlCalendarAdvance(Calendar,BA911,AY912,"f",,Trigger)</f>
        <v>45674</v>
      </c>
      <c r="BB912" s="158">
        <f>_xll.qlInterestRateIndexMaturity(Currency&amp;"ibor"&amp;Tenor,BA912,Trigger)</f>
        <v>45764</v>
      </c>
      <c r="BC912" s="320">
        <f>_xll.qlIndexFixing($AC$5,AZ912,TRUE,_xll.ohTrigger(Trigger,Trigger3M))</f>
        <v>1.6748325246487283E-2</v>
      </c>
      <c r="BD912" s="320">
        <f>_xll.qlIndexFixing($BE$1,AZ912,TRUE,_xll.ohTrigger(Trigger,Trigger3M))</f>
        <v>1.6135772390274639E-2</v>
      </c>
    </row>
    <row r="913" spans="51:56" ht="11.25" customHeight="1" x14ac:dyDescent="0.25">
      <c r="AY913" s="159" t="s">
        <v>90</v>
      </c>
      <c r="AZ913" s="158">
        <f>_xll.qlInterestRateIndexFixingDate(Currency&amp;"ibor"&amp;Tenor,BA913,Trigger)</f>
        <v>45679</v>
      </c>
      <c r="BA913" s="158">
        <f>_xll.qlCalendarAdvance(Calendar,BA912,AY913,"f",,Trigger)</f>
        <v>45681</v>
      </c>
      <c r="BB913" s="158">
        <f>_xll.qlInterestRateIndexMaturity(Currency&amp;"ibor"&amp;Tenor,BA913,Trigger)</f>
        <v>45771</v>
      </c>
      <c r="BC913" s="320">
        <f>_xll.qlIndexFixing($AC$5,AZ913,TRUE,_xll.ohTrigger(Trigger,Trigger3M))</f>
        <v>1.6782625861495148E-2</v>
      </c>
      <c r="BD913" s="320">
        <f>_xll.qlIndexFixing($BE$1,AZ913,TRUE,_xll.ohTrigger(Trigger,Trigger3M))</f>
        <v>1.6152165072495173E-2</v>
      </c>
    </row>
    <row r="914" spans="51:56" ht="11.25" customHeight="1" x14ac:dyDescent="0.25">
      <c r="AY914" s="159" t="s">
        <v>90</v>
      </c>
      <c r="AZ914" s="158">
        <f>_xll.qlInterestRateIndexFixingDate(Currency&amp;"ibor"&amp;Tenor,BA914,Trigger)</f>
        <v>45686</v>
      </c>
      <c r="BA914" s="158">
        <f>_xll.qlCalendarAdvance(Calendar,BA913,AY914,"f",,Trigger)</f>
        <v>45688</v>
      </c>
      <c r="BB914" s="158">
        <f>_xll.qlInterestRateIndexMaturity(Currency&amp;"ibor"&amp;Tenor,BA914,Trigger)</f>
        <v>45777</v>
      </c>
      <c r="BC914" s="320">
        <f>_xll.qlIndexFixing($AC$5,AZ914,TRUE,_xll.ohTrigger(Trigger,Trigger3M))</f>
        <v>1.6814084574134889E-2</v>
      </c>
      <c r="BD914" s="320">
        <f>_xll.qlIndexFixing($BE$1,AZ914,TRUE,_xll.ohTrigger(Trigger,Trigger3M))</f>
        <v>1.616735754622645E-2</v>
      </c>
    </row>
    <row r="915" spans="51:56" ht="11.25" customHeight="1" x14ac:dyDescent="0.25">
      <c r="AY915" s="159" t="s">
        <v>90</v>
      </c>
      <c r="AZ915" s="158">
        <f>_xll.qlInterestRateIndexFixingDate(Currency&amp;"ibor"&amp;Tenor,BA915,Trigger)</f>
        <v>45693</v>
      </c>
      <c r="BA915" s="158">
        <f>_xll.qlCalendarAdvance(Calendar,BA914,AY915,"f",,Trigger)</f>
        <v>45695</v>
      </c>
      <c r="BB915" s="158">
        <f>_xll.qlInterestRateIndexMaturity(Currency&amp;"ibor"&amp;Tenor,BA915,Trigger)</f>
        <v>45784</v>
      </c>
      <c r="BC915" s="320">
        <f>_xll.qlIndexFixing($AC$5,AZ915,TRUE,_xll.ohTrigger(Trigger,Trigger3M))</f>
        <v>1.6848384153703374E-2</v>
      </c>
      <c r="BD915" s="320">
        <f>_xll.qlIndexFixing($BE$1,AZ915,TRUE,_xll.ohTrigger(Trigger,Trigger3M))</f>
        <v>1.6184619044300949E-2</v>
      </c>
    </row>
    <row r="916" spans="51:56" ht="11.25" customHeight="1" x14ac:dyDescent="0.25">
      <c r="AY916" s="159" t="s">
        <v>90</v>
      </c>
      <c r="AZ916" s="158">
        <f>_xll.qlInterestRateIndexFixingDate(Currency&amp;"ibor"&amp;Tenor,BA916,Trigger)</f>
        <v>45700</v>
      </c>
      <c r="BA916" s="158">
        <f>_xll.qlCalendarAdvance(Calendar,BA915,AY916,"f",,Trigger)</f>
        <v>45702</v>
      </c>
      <c r="BB916" s="158">
        <f>_xll.qlInterestRateIndexMaturity(Currency&amp;"ibor"&amp;Tenor,BA916,Trigger)</f>
        <v>45791</v>
      </c>
      <c r="BC916" s="320">
        <f>_xll.qlIndexFixing($AC$5,AZ916,TRUE,_xll.ohTrigger(Trigger,Trigger3M))</f>
        <v>1.6882684022914325E-2</v>
      </c>
      <c r="BD916" s="320">
        <f>_xll.qlIndexFixing($BE$1,AZ916,TRUE,_xll.ohTrigger(Trigger,Trigger3M))</f>
        <v>1.620233782737902E-2</v>
      </c>
    </row>
    <row r="917" spans="51:56" ht="11.25" customHeight="1" x14ac:dyDescent="0.25">
      <c r="AY917" s="159" t="s">
        <v>90</v>
      </c>
      <c r="AZ917" s="158">
        <f>_xll.qlInterestRateIndexFixingDate(Currency&amp;"ibor"&amp;Tenor,BA917,Trigger)</f>
        <v>45707</v>
      </c>
      <c r="BA917" s="158">
        <f>_xll.qlCalendarAdvance(Calendar,BA916,AY917,"f",,Trigger)</f>
        <v>45709</v>
      </c>
      <c r="BB917" s="158">
        <f>_xll.qlInterestRateIndexMaturity(Currency&amp;"ibor"&amp;Tenor,BA917,Trigger)</f>
        <v>45798</v>
      </c>
      <c r="BC917" s="320">
        <f>_xll.qlIndexFixing($AC$5,AZ917,TRUE,_xll.ohTrigger(Trigger,Trigger3M))</f>
        <v>1.6840691365469531E-2</v>
      </c>
      <c r="BD917" s="320">
        <f>_xll.qlIndexFixing($BE$1,AZ917,TRUE,_xll.ohTrigger(Trigger,Trigger3M))</f>
        <v>1.622050951971326E-2</v>
      </c>
    </row>
    <row r="918" spans="51:56" ht="11.25" customHeight="1" x14ac:dyDescent="0.25">
      <c r="AY918" s="159" t="s">
        <v>90</v>
      </c>
      <c r="AZ918" s="158">
        <f>_xll.qlInterestRateIndexFixingDate(Currency&amp;"ibor"&amp;Tenor,BA918,Trigger)</f>
        <v>45714</v>
      </c>
      <c r="BA918" s="158">
        <f>_xll.qlCalendarAdvance(Calendar,BA917,AY918,"f",,Trigger)</f>
        <v>45716</v>
      </c>
      <c r="BB918" s="158">
        <f>_xll.qlInterestRateIndexMaturity(Currency&amp;"ibor"&amp;Tenor,BA918,Trigger)</f>
        <v>45807</v>
      </c>
      <c r="BC918" s="320">
        <f>_xll.qlIndexFixing($AC$5,AZ918,TRUE,_xll.ohTrigger(Trigger,Trigger3M))</f>
        <v>1.6785996492620647E-2</v>
      </c>
      <c r="BD918" s="320">
        <f>_xll.qlIndexFixing($BE$1,AZ918,TRUE,_xll.ohTrigger(Trigger,Trigger3M))</f>
        <v>1.6242641719756808E-2</v>
      </c>
    </row>
    <row r="919" spans="51:56" ht="11.25" customHeight="1" x14ac:dyDescent="0.25">
      <c r="AY919" s="159" t="s">
        <v>90</v>
      </c>
      <c r="AZ919" s="158">
        <f>_xll.qlInterestRateIndexFixingDate(Currency&amp;"ibor"&amp;Tenor,BA919,Trigger)</f>
        <v>45721</v>
      </c>
      <c r="BA919" s="158">
        <f>_xll.qlCalendarAdvance(Calendar,BA918,AY919,"f",,Trigger)</f>
        <v>45723</v>
      </c>
      <c r="BB919" s="158">
        <f>_xll.qlInterestRateIndexMaturity(Currency&amp;"ibor"&amp;Tenor,BA919,Trigger)</f>
        <v>45817</v>
      </c>
      <c r="BC919" s="320">
        <f>_xll.qlIndexFixing($AC$5,AZ919,TRUE,_xll.ohTrigger(Trigger,Trigger3M))</f>
        <v>1.6730085177070149E-2</v>
      </c>
      <c r="BD919" s="320">
        <f>_xll.qlIndexFixing($BE$1,AZ919,TRUE,_xll.ohTrigger(Trigger,Trigger3M))</f>
        <v>1.6267009790021342E-2</v>
      </c>
    </row>
    <row r="920" spans="51:56" ht="11.25" customHeight="1" x14ac:dyDescent="0.25">
      <c r="AY920" s="159" t="s">
        <v>90</v>
      </c>
      <c r="AZ920" s="158">
        <f>_xll.qlInterestRateIndexFixingDate(Currency&amp;"ibor"&amp;Tenor,BA920,Trigger)</f>
        <v>45728</v>
      </c>
      <c r="BA920" s="158">
        <f>_xll.qlCalendarAdvance(Calendar,BA919,AY920,"f",,Trigger)</f>
        <v>45730</v>
      </c>
      <c r="BB920" s="158">
        <f>_xll.qlInterestRateIndexMaturity(Currency&amp;"ibor"&amp;Tenor,BA920,Trigger)</f>
        <v>45824</v>
      </c>
      <c r="BC920" s="320">
        <f>_xll.qlIndexFixing($AC$5,AZ920,TRUE,_xll.ohTrigger(Trigger,Trigger3M))</f>
        <v>1.6691117355055862E-2</v>
      </c>
      <c r="BD920" s="320">
        <f>_xll.qlIndexFixing($BE$1,AZ920,TRUE,_xll.ohTrigger(Trigger,Trigger3M))</f>
        <v>1.6286340971958246E-2</v>
      </c>
    </row>
    <row r="921" spans="51:56" ht="11.25" customHeight="1" x14ac:dyDescent="0.25">
      <c r="AY921" s="159" t="s">
        <v>90</v>
      </c>
      <c r="AZ921" s="158">
        <f>_xll.qlInterestRateIndexFixingDate(Currency&amp;"ibor"&amp;Tenor,BA921,Trigger)</f>
        <v>45735</v>
      </c>
      <c r="BA921" s="158">
        <f>_xll.qlCalendarAdvance(Calendar,BA920,AY921,"f",,Trigger)</f>
        <v>45737</v>
      </c>
      <c r="BB921" s="158">
        <f>_xll.qlInterestRateIndexMaturity(Currency&amp;"ibor"&amp;Tenor,BA921,Trigger)</f>
        <v>45831</v>
      </c>
      <c r="BC921" s="320">
        <f>_xll.qlIndexFixing($AC$5,AZ921,TRUE,_xll.ohTrigger(Trigger,Trigger3M))</f>
        <v>1.6651873722986783E-2</v>
      </c>
      <c r="BD921" s="320">
        <f>_xll.qlIndexFixing($BE$1,AZ921,TRUE,_xll.ohTrigger(Trigger,Trigger3M))</f>
        <v>1.6305919628980679E-2</v>
      </c>
    </row>
    <row r="922" spans="51:56" ht="11.25" customHeight="1" x14ac:dyDescent="0.25">
      <c r="AY922" s="159" t="s">
        <v>90</v>
      </c>
      <c r="AZ922" s="158">
        <f>_xll.qlInterestRateIndexFixingDate(Currency&amp;"ibor"&amp;Tenor,BA922,Trigger)</f>
        <v>45742</v>
      </c>
      <c r="BA922" s="158">
        <f>_xll.qlCalendarAdvance(Calendar,BA921,AY922,"f",,Trigger)</f>
        <v>45744</v>
      </c>
      <c r="BB922" s="158">
        <f>_xll.qlInterestRateIndexMaturity(Currency&amp;"ibor"&amp;Tenor,BA922,Trigger)</f>
        <v>45838</v>
      </c>
      <c r="BC922" s="320">
        <f>_xll.qlIndexFixing($AC$5,AZ922,TRUE,_xll.ohTrigger(Trigger,Trigger3M))</f>
        <v>1.6612354289312316E-2</v>
      </c>
      <c r="BD922" s="320">
        <f>_xll.qlIndexFixing($BE$1,AZ922,TRUE,_xll.ohTrigger(Trigger,Trigger3M))</f>
        <v>1.6325699611831456E-2</v>
      </c>
    </row>
    <row r="923" spans="51:56" ht="11.25" customHeight="1" x14ac:dyDescent="0.25">
      <c r="AY923" s="159" t="s">
        <v>90</v>
      </c>
      <c r="AZ923" s="158">
        <f>_xll.qlInterestRateIndexFixingDate(Currency&amp;"ibor"&amp;Tenor,BA923,Trigger)</f>
        <v>45749</v>
      </c>
      <c r="BA923" s="158">
        <f>_xll.qlCalendarAdvance(Calendar,BA922,AY923,"f",,Trigger)</f>
        <v>45751</v>
      </c>
      <c r="BB923" s="158">
        <f>_xll.qlInterestRateIndexMaturity(Currency&amp;"ibor"&amp;Tenor,BA923,Trigger)</f>
        <v>45842</v>
      </c>
      <c r="BC923" s="320">
        <f>_xll.qlIndexFixing($AC$5,AZ923,TRUE,_xll.ohTrigger(Trigger,Trigger3M))</f>
        <v>1.6578294304168347E-2</v>
      </c>
      <c r="BD923" s="320">
        <f>_xll.qlIndexFixing($BE$1,AZ923,TRUE,_xll.ohTrigger(Trigger,Trigger3M))</f>
        <v>1.6340193561094857E-2</v>
      </c>
    </row>
    <row r="924" spans="51:56" ht="11.25" customHeight="1" x14ac:dyDescent="0.25">
      <c r="AY924" s="159" t="s">
        <v>90</v>
      </c>
      <c r="AZ924" s="158">
        <f>_xll.qlInterestRateIndexFixingDate(Currency&amp;"ibor"&amp;Tenor,BA924,Trigger)</f>
        <v>45756</v>
      </c>
      <c r="BA924" s="158">
        <f>_xll.qlCalendarAdvance(Calendar,BA923,AY924,"f",,Trigger)</f>
        <v>45758</v>
      </c>
      <c r="BB924" s="158">
        <f>_xll.qlInterestRateIndexMaturity(Currency&amp;"ibor"&amp;Tenor,BA924,Trigger)</f>
        <v>45849</v>
      </c>
      <c r="BC924" s="320">
        <f>_xll.qlIndexFixing($AC$5,AZ924,TRUE,_xll.ohTrigger(Trigger,Trigger3M))</f>
        <v>1.6535899381296727E-2</v>
      </c>
      <c r="BD924" s="320">
        <f>_xll.qlIndexFixing($BE$1,AZ924,TRUE,_xll.ohTrigger(Trigger,Trigger3M))</f>
        <v>1.6360247342388869E-2</v>
      </c>
    </row>
    <row r="925" spans="51:56" ht="11.25" customHeight="1" x14ac:dyDescent="0.25">
      <c r="AY925" s="159" t="s">
        <v>90</v>
      </c>
      <c r="AZ925" s="158">
        <f>_xll.qlInterestRateIndexFixingDate(Currency&amp;"ibor"&amp;Tenor,BA925,Trigger)</f>
        <v>45763</v>
      </c>
      <c r="BA925" s="158">
        <f>_xll.qlCalendarAdvance(Calendar,BA924,AY925,"f",,Trigger)</f>
        <v>45769</v>
      </c>
      <c r="BB925" s="158">
        <f>_xll.qlInterestRateIndexMaturity(Currency&amp;"ibor"&amp;Tenor,BA925,Trigger)</f>
        <v>45860</v>
      </c>
      <c r="BC925" s="320">
        <f>_xll.qlIndexFixing($AC$5,AZ925,TRUE,_xll.ohTrigger(Trigger,Trigger3M))</f>
        <v>1.6468703364879655E-2</v>
      </c>
      <c r="BD925" s="320">
        <f>_xll.qlIndexFixing($BE$1,AZ925,TRUE,_xll.ohTrigger(Trigger,Trigger3M))</f>
        <v>1.6391879299193966E-2</v>
      </c>
    </row>
    <row r="926" spans="51:56" ht="11.25" customHeight="1" x14ac:dyDescent="0.25">
      <c r="AY926" s="159" t="s">
        <v>90</v>
      </c>
      <c r="AZ926" s="158">
        <f>_xll.qlInterestRateIndexFixingDate(Currency&amp;"ibor"&amp;Tenor,BA926,Trigger)</f>
        <v>45772</v>
      </c>
      <c r="BA926" s="158">
        <f>_xll.qlCalendarAdvance(Calendar,BA925,AY926,"f",,Trigger)</f>
        <v>45776</v>
      </c>
      <c r="BB926" s="158">
        <f>_xll.qlInterestRateIndexMaturity(Currency&amp;"ibor"&amp;Tenor,BA926,Trigger)</f>
        <v>45867</v>
      </c>
      <c r="BC926" s="320">
        <f>_xll.qlIndexFixing($AC$5,AZ926,TRUE,_xll.ohTrigger(Trigger,Trigger3M))</f>
        <v>1.6425576099129827E-2</v>
      </c>
      <c r="BD926" s="320">
        <f>_xll.qlIndexFixing($BE$1,AZ926,TRUE,_xll.ohTrigger(Trigger,Trigger3M))</f>
        <v>1.6412008940513052E-2</v>
      </c>
    </row>
    <row r="927" spans="51:56" ht="11.25" customHeight="1" x14ac:dyDescent="0.25">
      <c r="AY927" s="159" t="s">
        <v>90</v>
      </c>
      <c r="AZ927" s="158">
        <f>_xll.qlInterestRateIndexFixingDate(Currency&amp;"ibor"&amp;Tenor,BA927,Trigger)</f>
        <v>45779</v>
      </c>
      <c r="BA927" s="158">
        <f>_xll.qlCalendarAdvance(Calendar,BA926,AY927,"f",,Trigger)</f>
        <v>45783</v>
      </c>
      <c r="BB927" s="158">
        <f>_xll.qlInterestRateIndexMaturity(Currency&amp;"ibor"&amp;Tenor,BA927,Trigger)</f>
        <v>45875</v>
      </c>
      <c r="BC927" s="320">
        <f>_xll.qlIndexFixing($AC$5,AZ927,TRUE,_xll.ohTrigger(Trigger,Trigger3M))</f>
        <v>1.6383798306123631E-2</v>
      </c>
      <c r="BD927" s="320">
        <f>_xll.qlIndexFixing($BE$1,AZ927,TRUE,_xll.ohTrigger(Trigger,Trigger3M))</f>
        <v>1.6433860352027155E-2</v>
      </c>
    </row>
    <row r="928" spans="51:56" ht="11.25" customHeight="1" x14ac:dyDescent="0.25">
      <c r="AY928" s="159" t="s">
        <v>90</v>
      </c>
      <c r="AZ928" s="158">
        <f>_xll.qlInterestRateIndexFixingDate(Currency&amp;"ibor"&amp;Tenor,BA928,Trigger)</f>
        <v>45786</v>
      </c>
      <c r="BA928" s="158">
        <f>_xll.qlCalendarAdvance(Calendar,BA927,AY928,"f",,Trigger)</f>
        <v>45790</v>
      </c>
      <c r="BB928" s="158">
        <f>_xll.qlInterestRateIndexMaturity(Currency&amp;"ibor"&amp;Tenor,BA928,Trigger)</f>
        <v>45882</v>
      </c>
      <c r="BC928" s="320">
        <f>_xll.qlIndexFixing($AC$5,AZ928,TRUE,_xll.ohTrigger(Trigger,Trigger3M))</f>
        <v>1.6340906989851921E-2</v>
      </c>
      <c r="BD928" s="320">
        <f>_xll.qlIndexFixing($BE$1,AZ928,TRUE,_xll.ohTrigger(Trigger,Trigger3M))</f>
        <v>1.6453810810467213E-2</v>
      </c>
    </row>
    <row r="929" spans="51:56" ht="11.25" customHeight="1" x14ac:dyDescent="0.25">
      <c r="AY929" s="159" t="s">
        <v>90</v>
      </c>
      <c r="AZ929" s="158">
        <f>_xll.qlInterestRateIndexFixingDate(Currency&amp;"ibor"&amp;Tenor,BA929,Trigger)</f>
        <v>45793</v>
      </c>
      <c r="BA929" s="158">
        <f>_xll.qlCalendarAdvance(Calendar,BA928,AY929,"f",,Trigger)</f>
        <v>45797</v>
      </c>
      <c r="BB929" s="158">
        <f>_xll.qlInterestRateIndexMaturity(Currency&amp;"ibor"&amp;Tenor,BA929,Trigger)</f>
        <v>45889</v>
      </c>
      <c r="BC929" s="320">
        <f>_xll.qlIndexFixing($AC$5,AZ929,TRUE,_xll.ohTrigger(Trigger,Trigger3M))</f>
        <v>1.6360978158163644E-2</v>
      </c>
      <c r="BD929" s="320">
        <f>_xll.qlIndexFixing($BE$1,AZ929,TRUE,_xll.ohTrigger(Trigger,Trigger3M))</f>
        <v>1.6473606593670309E-2</v>
      </c>
    </row>
    <row r="930" spans="51:56" ht="11.25" customHeight="1" x14ac:dyDescent="0.25">
      <c r="AY930" s="159" t="s">
        <v>90</v>
      </c>
      <c r="AZ930" s="158">
        <f>_xll.qlInterestRateIndexFixingDate(Currency&amp;"ibor"&amp;Tenor,BA930,Trigger)</f>
        <v>45800</v>
      </c>
      <c r="BA930" s="158">
        <f>_xll.qlCalendarAdvance(Calendar,BA929,AY930,"f",,Trigger)</f>
        <v>45804</v>
      </c>
      <c r="BB930" s="158">
        <f>_xll.qlInterestRateIndexMaturity(Currency&amp;"ibor"&amp;Tenor,BA930,Trigger)</f>
        <v>45896</v>
      </c>
      <c r="BC930" s="320">
        <f>_xll.qlIndexFixing($AC$5,AZ930,TRUE,_xll.ohTrigger(Trigger,Trigger3M))</f>
        <v>1.6391570122903328E-2</v>
      </c>
      <c r="BD930" s="320">
        <f>_xll.qlIndexFixing($BE$1,AZ930,TRUE,_xll.ohTrigger(Trigger,Trigger3M))</f>
        <v>1.6493234673332781E-2</v>
      </c>
    </row>
    <row r="931" spans="51:56" ht="11.25" customHeight="1" x14ac:dyDescent="0.25">
      <c r="AY931" s="159" t="s">
        <v>90</v>
      </c>
      <c r="AZ931" s="158">
        <f>_xll.qlInterestRateIndexFixingDate(Currency&amp;"ibor"&amp;Tenor,BA931,Trigger)</f>
        <v>45807</v>
      </c>
      <c r="BA931" s="158">
        <f>_xll.qlCalendarAdvance(Calendar,BA930,AY931,"f",,Trigger)</f>
        <v>45811</v>
      </c>
      <c r="BB931" s="158">
        <f>_xll.qlInterestRateIndexMaturity(Currency&amp;"ibor"&amp;Tenor,BA931,Trigger)</f>
        <v>45903</v>
      </c>
      <c r="BC931" s="320">
        <f>_xll.qlIndexFixing($AC$5,AZ931,TRUE,_xll.ohTrigger(Trigger,Trigger3M))</f>
        <v>1.6422162325812499E-2</v>
      </c>
      <c r="BD931" s="320">
        <f>_xll.qlIndexFixing($BE$1,AZ931,TRUE,_xll.ohTrigger(Trigger,Trigger3M))</f>
        <v>1.6512694192159529E-2</v>
      </c>
    </row>
    <row r="932" spans="51:56" ht="11.25" customHeight="1" x14ac:dyDescent="0.25">
      <c r="AY932" s="159" t="s">
        <v>90</v>
      </c>
      <c r="AZ932" s="158">
        <f>_xll.qlInterestRateIndexFixingDate(Currency&amp;"ibor"&amp;Tenor,BA932,Trigger)</f>
        <v>45814</v>
      </c>
      <c r="BA932" s="158">
        <f>_xll.qlCalendarAdvance(Calendar,BA931,AY932,"f",,Trigger)</f>
        <v>45818</v>
      </c>
      <c r="BB932" s="158">
        <f>_xll.qlInterestRateIndexMaturity(Currency&amp;"ibor"&amp;Tenor,BA932,Trigger)</f>
        <v>45910</v>
      </c>
      <c r="BC932" s="320">
        <f>_xll.qlIndexFixing($AC$5,AZ932,TRUE,_xll.ohTrigger(Trigger,Trigger3M))</f>
        <v>1.6452754766894624E-2</v>
      </c>
      <c r="BD932" s="320">
        <f>_xll.qlIndexFixing($BE$1,AZ932,TRUE,_xll.ohTrigger(Trigger,Trigger3M))</f>
        <v>1.6531984316861464E-2</v>
      </c>
    </row>
    <row r="933" spans="51:56" ht="11.25" customHeight="1" x14ac:dyDescent="0.25">
      <c r="AY933" s="159" t="s">
        <v>90</v>
      </c>
      <c r="AZ933" s="158">
        <f>_xll.qlInterestRateIndexFixingDate(Currency&amp;"ibor"&amp;Tenor,BA933,Trigger)</f>
        <v>45821</v>
      </c>
      <c r="BA933" s="158">
        <f>_xll.qlCalendarAdvance(Calendar,BA932,AY933,"f",,Trigger)</f>
        <v>45825</v>
      </c>
      <c r="BB933" s="158">
        <f>_xll.qlInterestRateIndexMaturity(Currency&amp;"ibor"&amp;Tenor,BA933,Trigger)</f>
        <v>45917</v>
      </c>
      <c r="BC933" s="320">
        <f>_xll.qlIndexFixing($AC$5,AZ933,TRUE,_xll.ohTrigger(Trigger,Trigger3M))</f>
        <v>1.6483347446151451E-2</v>
      </c>
      <c r="BD933" s="320">
        <f>_xll.qlIndexFixing($BE$1,AZ933,TRUE,_xll.ohTrigger(Trigger,Trigger3M))</f>
        <v>1.6551104214159923E-2</v>
      </c>
    </row>
    <row r="934" spans="51:56" ht="11.25" customHeight="1" x14ac:dyDescent="0.25">
      <c r="AY934" s="159" t="s">
        <v>90</v>
      </c>
      <c r="AZ934" s="158">
        <f>_xll.qlInterestRateIndexFixingDate(Currency&amp;"ibor"&amp;Tenor,BA934,Trigger)</f>
        <v>45828</v>
      </c>
      <c r="BA934" s="158">
        <f>_xll.qlCalendarAdvance(Calendar,BA933,AY934,"f",,Trigger)</f>
        <v>45832</v>
      </c>
      <c r="BB934" s="158">
        <f>_xll.qlInterestRateIndexMaturity(Currency&amp;"ibor"&amp;Tenor,BA934,Trigger)</f>
        <v>45924</v>
      </c>
      <c r="BC934" s="320">
        <f>_xll.qlIndexFixing($AC$5,AZ934,TRUE,_xll.ohTrigger(Trigger,Trigger3M))</f>
        <v>1.6513940363583841E-2</v>
      </c>
      <c r="BD934" s="320">
        <f>_xll.qlIndexFixing($BE$1,AZ934,TRUE,_xll.ohTrigger(Trigger,Trigger3M))</f>
        <v>1.6570053050781453E-2</v>
      </c>
    </row>
    <row r="935" spans="51:56" ht="11.25" customHeight="1" x14ac:dyDescent="0.25">
      <c r="AY935" s="159" t="s">
        <v>90</v>
      </c>
      <c r="AZ935" s="158">
        <f>_xll.qlInterestRateIndexFixingDate(Currency&amp;"ibor"&amp;Tenor,BA935,Trigger)</f>
        <v>45835</v>
      </c>
      <c r="BA935" s="158">
        <f>_xll.qlCalendarAdvance(Calendar,BA934,AY935,"f",,Trigger)</f>
        <v>45839</v>
      </c>
      <c r="BB935" s="158">
        <f>_xll.qlInterestRateIndexMaturity(Currency&amp;"ibor"&amp;Tenor,BA935,Trigger)</f>
        <v>45931</v>
      </c>
      <c r="BC935" s="320">
        <f>_xll.qlIndexFixing($AC$5,AZ935,TRUE,_xll.ohTrigger(Trigger,Trigger3M))</f>
        <v>1.6544533519193539E-2</v>
      </c>
      <c r="BD935" s="320">
        <f>_xll.qlIndexFixing($BE$1,AZ935,TRUE,_xll.ohTrigger(Trigger,Trigger3M))</f>
        <v>1.658882999345521E-2</v>
      </c>
    </row>
    <row r="936" spans="51:56" ht="11.25" customHeight="1" x14ac:dyDescent="0.25">
      <c r="AY936" s="159" t="s">
        <v>90</v>
      </c>
      <c r="AZ936" s="158">
        <f>_xll.qlInterestRateIndexFixingDate(Currency&amp;"ibor"&amp;Tenor,BA936,Trigger)</f>
        <v>45842</v>
      </c>
      <c r="BA936" s="158">
        <f>_xll.qlCalendarAdvance(Calendar,BA935,AY936,"f",,Trigger)</f>
        <v>45846</v>
      </c>
      <c r="BB936" s="158">
        <f>_xll.qlInterestRateIndexMaturity(Currency&amp;"ibor"&amp;Tenor,BA936,Trigger)</f>
        <v>45938</v>
      </c>
      <c r="BC936" s="320">
        <f>_xll.qlIndexFixing($AC$5,AZ936,TRUE,_xll.ohTrigger(Trigger,Trigger3M))</f>
        <v>1.6575126912984014E-2</v>
      </c>
      <c r="BD936" s="320">
        <f>_xll.qlIndexFixing($BE$1,AZ936,TRUE,_xll.ohTrigger(Trigger,Trigger3M))</f>
        <v>1.6607434208919043E-2</v>
      </c>
    </row>
    <row r="937" spans="51:56" ht="11.25" customHeight="1" x14ac:dyDescent="0.25">
      <c r="AY937" s="159" t="s">
        <v>90</v>
      </c>
      <c r="AZ937" s="158">
        <f>_xll.qlInterestRateIndexFixingDate(Currency&amp;"ibor"&amp;Tenor,BA937,Trigger)</f>
        <v>45849</v>
      </c>
      <c r="BA937" s="158">
        <f>_xll.qlCalendarAdvance(Calendar,BA936,AY937,"f",,Trigger)</f>
        <v>45853</v>
      </c>
      <c r="BB937" s="158">
        <f>_xll.qlInterestRateIndexMaturity(Currency&amp;"ibor"&amp;Tenor,BA937,Trigger)</f>
        <v>45945</v>
      </c>
      <c r="BC937" s="320">
        <f>_xll.qlIndexFixing($AC$5,AZ937,TRUE,_xll.ohTrigger(Trigger,Trigger3M))</f>
        <v>1.6605720544956137E-2</v>
      </c>
      <c r="BD937" s="320">
        <f>_xll.qlIndexFixing($BE$1,AZ937,TRUE,_xll.ohTrigger(Trigger,Trigger3M))</f>
        <v>1.662586486392122E-2</v>
      </c>
    </row>
    <row r="938" spans="51:56" ht="11.25" customHeight="1" x14ac:dyDescent="0.25">
      <c r="AY938" s="159" t="s">
        <v>90</v>
      </c>
      <c r="AZ938" s="158">
        <f>_xll.qlInterestRateIndexFixingDate(Currency&amp;"ibor"&amp;Tenor,BA938,Trigger)</f>
        <v>45856</v>
      </c>
      <c r="BA938" s="158">
        <f>_xll.qlCalendarAdvance(Calendar,BA937,AY938,"f",,Trigger)</f>
        <v>45860</v>
      </c>
      <c r="BB938" s="158">
        <f>_xll.qlInterestRateIndexMaturity(Currency&amp;"ibor"&amp;Tenor,BA938,Trigger)</f>
        <v>45952</v>
      </c>
      <c r="BC938" s="320">
        <f>_xll.qlIndexFixing($AC$5,AZ938,TRUE,_xll.ohTrigger(Trigger,Trigger3M))</f>
        <v>1.6636314415111646E-2</v>
      </c>
      <c r="BD938" s="320">
        <f>_xll.qlIndexFixing($BE$1,AZ938,TRUE,_xll.ohTrigger(Trigger,Trigger3M))</f>
        <v>1.6644121125210014E-2</v>
      </c>
    </row>
    <row r="939" spans="51:56" ht="11.25" customHeight="1" x14ac:dyDescent="0.25">
      <c r="AY939" s="159" t="s">
        <v>90</v>
      </c>
      <c r="AZ939" s="158">
        <f>_xll.qlInterestRateIndexFixingDate(Currency&amp;"ibor"&amp;Tenor,BA939,Trigger)</f>
        <v>45863</v>
      </c>
      <c r="BA939" s="158">
        <f>_xll.qlCalendarAdvance(Calendar,BA938,AY939,"f",,Trigger)</f>
        <v>45867</v>
      </c>
      <c r="BB939" s="158">
        <f>_xll.qlInterestRateIndexMaturity(Currency&amp;"ibor"&amp;Tenor,BA939,Trigger)</f>
        <v>45959</v>
      </c>
      <c r="BC939" s="320">
        <f>_xll.qlIndexFixing($AC$5,AZ939,TRUE,_xll.ohTrigger(Trigger,Trigger3M))</f>
        <v>1.6666908523452279E-2</v>
      </c>
      <c r="BD939" s="320">
        <f>_xll.qlIndexFixing($BE$1,AZ939,TRUE,_xll.ohTrigger(Trigger,Trigger3M))</f>
        <v>1.6662202159548469E-2</v>
      </c>
    </row>
    <row r="940" spans="51:56" ht="11.25" customHeight="1" x14ac:dyDescent="0.25">
      <c r="AY940" s="159" t="s">
        <v>90</v>
      </c>
      <c r="AZ940" s="158">
        <f>_xll.qlInterestRateIndexFixingDate(Currency&amp;"ibor"&amp;Tenor,BA940,Trigger)</f>
        <v>45870</v>
      </c>
      <c r="BA940" s="158">
        <f>_xll.qlCalendarAdvance(Calendar,BA939,AY940,"f",,Trigger)</f>
        <v>45874</v>
      </c>
      <c r="BB940" s="158">
        <f>_xll.qlInterestRateIndexMaturity(Currency&amp;"ibor"&amp;Tenor,BA940,Trigger)</f>
        <v>45966</v>
      </c>
      <c r="BC940" s="320">
        <f>_xll.qlIndexFixing($AC$5,AZ940,TRUE,_xll.ohTrigger(Trigger,Trigger3M))</f>
        <v>1.6697502869979775E-2</v>
      </c>
      <c r="BD940" s="320">
        <f>_xll.qlIndexFixing($BE$1,AZ940,TRUE,_xll.ohTrigger(Trigger,Trigger3M))</f>
        <v>1.6680107133703097E-2</v>
      </c>
    </row>
    <row r="941" spans="51:56" ht="11.25" customHeight="1" x14ac:dyDescent="0.25">
      <c r="AY941" s="159" t="s">
        <v>90</v>
      </c>
      <c r="AZ941" s="158">
        <f>_xll.qlInterestRateIndexFixingDate(Currency&amp;"ibor"&amp;Tenor,BA941,Trigger)</f>
        <v>45877</v>
      </c>
      <c r="BA941" s="158">
        <f>_xll.qlCalendarAdvance(Calendar,BA940,AY941,"f",,Trigger)</f>
        <v>45881</v>
      </c>
      <c r="BB941" s="158">
        <f>_xll.qlInterestRateIndexMaturity(Currency&amp;"ibor"&amp;Tenor,BA941,Trigger)</f>
        <v>45973</v>
      </c>
      <c r="BC941" s="320">
        <f>_xll.qlIndexFixing($AC$5,AZ941,TRUE,_xll.ohTrigger(Trigger,Trigger3M))</f>
        <v>1.6728097454697607E-2</v>
      </c>
      <c r="BD941" s="320">
        <f>_xll.qlIndexFixing($BE$1,AZ941,TRUE,_xll.ohTrigger(Trigger,Trigger3M))</f>
        <v>1.6697835214451718E-2</v>
      </c>
    </row>
    <row r="942" spans="51:56" ht="11.25" customHeight="1" x14ac:dyDescent="0.25">
      <c r="AY942" s="159" t="s">
        <v>90</v>
      </c>
      <c r="AZ942" s="158">
        <f>_xll.qlInterestRateIndexFixingDate(Currency&amp;"ibor"&amp;Tenor,BA942,Trigger)</f>
        <v>45884</v>
      </c>
      <c r="BA942" s="158">
        <f>_xll.qlCalendarAdvance(Calendar,BA941,AY942,"f",,Trigger)</f>
        <v>45888</v>
      </c>
      <c r="BB942" s="158">
        <f>_xll.qlInterestRateIndexMaturity(Currency&amp;"ibor"&amp;Tenor,BA942,Trigger)</f>
        <v>45980</v>
      </c>
      <c r="BC942" s="320">
        <f>_xll.qlIndexFixing($AC$5,AZ942,TRUE,_xll.ohTrigger(Trigger,Trigger3M))</f>
        <v>1.6758692277604906E-2</v>
      </c>
      <c r="BD942" s="320">
        <f>_xll.qlIndexFixing($BE$1,AZ942,TRUE,_xll.ohTrigger(Trigger,Trigger3M))</f>
        <v>1.6715385568578222E-2</v>
      </c>
    </row>
    <row r="943" spans="51:56" ht="11.25" customHeight="1" x14ac:dyDescent="0.25">
      <c r="AY943" s="159" t="s">
        <v>90</v>
      </c>
      <c r="AZ943" s="158">
        <f>_xll.qlInterestRateIndexFixingDate(Currency&amp;"ibor"&amp;Tenor,BA943,Trigger)</f>
        <v>45891</v>
      </c>
      <c r="BA943" s="158">
        <f>_xll.qlCalendarAdvance(Calendar,BA942,AY943,"f",,Trigger)</f>
        <v>45895</v>
      </c>
      <c r="BB943" s="158">
        <f>_xll.qlInterestRateIndexMaturity(Currency&amp;"ibor"&amp;Tenor,BA943,Trigger)</f>
        <v>45987</v>
      </c>
      <c r="BC943" s="320">
        <f>_xll.qlIndexFixing($AC$5,AZ943,TRUE,_xll.ohTrigger(Trigger,Trigger3M))</f>
        <v>1.6789287338705151E-2</v>
      </c>
      <c r="BD943" s="320">
        <f>_xll.qlIndexFixing($BE$1,AZ943,TRUE,_xll.ohTrigger(Trigger,Trigger3M))</f>
        <v>1.673275736287954E-2</v>
      </c>
    </row>
    <row r="944" spans="51:56" ht="11.25" customHeight="1" x14ac:dyDescent="0.25">
      <c r="AY944" s="159" t="s">
        <v>90</v>
      </c>
      <c r="AZ944" s="158">
        <f>_xll.qlInterestRateIndexFixingDate(Currency&amp;"ibor"&amp;Tenor,BA944,Trigger)</f>
        <v>45898</v>
      </c>
      <c r="BA944" s="158">
        <f>_xll.qlCalendarAdvance(Calendar,BA943,AY944,"f",,Trigger)</f>
        <v>45902</v>
      </c>
      <c r="BB944" s="158">
        <f>_xll.qlInterestRateIndexMaturity(Currency&amp;"ibor"&amp;Tenor,BA944,Trigger)</f>
        <v>45993</v>
      </c>
      <c r="BC944" s="320">
        <f>_xll.qlIndexFixing($AC$5,AZ944,TRUE,_xll.ohTrigger(Trigger,Trigger3M))</f>
        <v>1.6817304992935142E-2</v>
      </c>
      <c r="BD944" s="320">
        <f>_xll.qlIndexFixing($BE$1,AZ944,TRUE,_xll.ohTrigger(Trigger,Trigger3M))</f>
        <v>1.6748366698725262E-2</v>
      </c>
    </row>
    <row r="945" spans="51:56" ht="11.25" customHeight="1" x14ac:dyDescent="0.25">
      <c r="AY945" s="159" t="s">
        <v>90</v>
      </c>
      <c r="AZ945" s="158">
        <f>_xll.qlInterestRateIndexFixingDate(Currency&amp;"ibor"&amp;Tenor,BA945,Trigger)</f>
        <v>45905</v>
      </c>
      <c r="BA945" s="158">
        <f>_xll.qlCalendarAdvance(Calendar,BA944,AY945,"f",,Trigger)</f>
        <v>45909</v>
      </c>
      <c r="BB945" s="158">
        <f>_xll.qlInterestRateIndexMaturity(Currency&amp;"ibor"&amp;Tenor,BA945,Trigger)</f>
        <v>46000</v>
      </c>
      <c r="BC945" s="320">
        <f>_xll.qlIndexFixing($AC$5,AZ945,TRUE,_xll.ohTrigger(Trigger,Trigger3M))</f>
        <v>1.684789908591898E-2</v>
      </c>
      <c r="BD945" s="320">
        <f>_xll.qlIndexFixing($BE$1,AZ945,TRUE,_xll.ohTrigger(Trigger,Trigger3M))</f>
        <v>1.6765391113356697E-2</v>
      </c>
    </row>
    <row r="946" spans="51:56" ht="11.25" customHeight="1" x14ac:dyDescent="0.25">
      <c r="AY946" s="159" t="s">
        <v>90</v>
      </c>
      <c r="AZ946" s="158">
        <f>_xll.qlInterestRateIndexFixingDate(Currency&amp;"ibor"&amp;Tenor,BA946,Trigger)</f>
        <v>45912</v>
      </c>
      <c r="BA946" s="158">
        <f>_xll.qlCalendarAdvance(Calendar,BA945,AY946,"f",,Trigger)</f>
        <v>45916</v>
      </c>
      <c r="BB946" s="158">
        <f>_xll.qlInterestRateIndexMaturity(Currency&amp;"ibor"&amp;Tenor,BA946,Trigger)</f>
        <v>46007</v>
      </c>
      <c r="BC946" s="320">
        <f>_xll.qlIndexFixing($AC$5,AZ946,TRUE,_xll.ohTrigger(Trigger,Trigger3M))</f>
        <v>1.6878493414501615E-2</v>
      </c>
      <c r="BD946" s="320">
        <f>_xll.qlIndexFixing($BE$1,AZ946,TRUE,_xll.ohTrigger(Trigger,Trigger3M))</f>
        <v>1.6782234535735737E-2</v>
      </c>
    </row>
    <row r="947" spans="51:56" ht="11.25" customHeight="1" x14ac:dyDescent="0.25">
      <c r="AY947" s="159" t="s">
        <v>90</v>
      </c>
      <c r="AZ947" s="158">
        <f>_xll.qlInterestRateIndexFixingDate(Currency&amp;"ibor"&amp;Tenor,BA947,Trigger)</f>
        <v>45919</v>
      </c>
      <c r="BA947" s="158">
        <f>_xll.qlCalendarAdvance(Calendar,BA946,AY947,"f",,Trigger)</f>
        <v>45923</v>
      </c>
      <c r="BB947" s="158">
        <f>_xll.qlInterestRateIndexMaturity(Currency&amp;"ibor"&amp;Tenor,BA947,Trigger)</f>
        <v>46014</v>
      </c>
      <c r="BC947" s="320">
        <f>_xll.qlIndexFixing($AC$5,AZ947,TRUE,_xll.ohTrigger(Trigger,Trigger3M))</f>
        <v>1.6909087978683041E-2</v>
      </c>
      <c r="BD947" s="320">
        <f>_xll.qlIndexFixing($BE$1,AZ947,TRUE,_xll.ohTrigger(Trigger,Trigger3M))</f>
        <v>1.6798896132759127E-2</v>
      </c>
    </row>
    <row r="948" spans="51:56" ht="11.25" customHeight="1" x14ac:dyDescent="0.25">
      <c r="AY948" s="159" t="s">
        <v>90</v>
      </c>
      <c r="AZ948" s="158">
        <f>_xll.qlInterestRateIndexFixingDate(Currency&amp;"ibor"&amp;Tenor,BA948,Trigger)</f>
        <v>45926</v>
      </c>
      <c r="BA948" s="158">
        <f>_xll.qlCalendarAdvance(Calendar,BA947,AY948,"f",,Trigger)</f>
        <v>45930</v>
      </c>
      <c r="BB948" s="158">
        <f>_xll.qlInterestRateIndexMaturity(Currency&amp;"ibor"&amp;Tenor,BA948,Trigger)</f>
        <v>46022</v>
      </c>
      <c r="BC948" s="320">
        <f>_xll.qlIndexFixing($AC$5,AZ948,TRUE,_xll.ohTrigger(Trigger,Trigger3M))</f>
        <v>1.6942266217165689E-2</v>
      </c>
      <c r="BD948" s="320">
        <f>_xll.qlIndexFixing($BE$1,AZ948,TRUE,_xll.ohTrigger(Trigger,Trigger3M))</f>
        <v>1.6816908775488179E-2</v>
      </c>
    </row>
    <row r="949" spans="51:56" ht="11.25" customHeight="1" x14ac:dyDescent="0.25">
      <c r="AY949" s="159" t="s">
        <v>90</v>
      </c>
      <c r="AZ949" s="158">
        <f>_xll.qlInterestRateIndexFixingDate(Currency&amp;"ibor"&amp;Tenor,BA949,Trigger)</f>
        <v>45933</v>
      </c>
      <c r="BA949" s="158">
        <f>_xll.qlCalendarAdvance(Calendar,BA948,AY949,"f",,Trigger)</f>
        <v>45937</v>
      </c>
      <c r="BB949" s="158">
        <f>_xll.qlInterestRateIndexMaturity(Currency&amp;"ibor"&amp;Tenor,BA949,Trigger)</f>
        <v>46029</v>
      </c>
      <c r="BC949" s="320">
        <f>_xll.qlIndexFixing($AC$5,AZ949,TRUE,_xll.ohTrigger(Trigger,Trigger3M))</f>
        <v>1.6972862707461824E-2</v>
      </c>
      <c r="BD949" s="320">
        <f>_xll.qlIndexFixing($BE$1,AZ949,TRUE,_xll.ohTrigger(Trigger,Trigger3M))</f>
        <v>1.6833191714080421E-2</v>
      </c>
    </row>
    <row r="950" spans="51:56" ht="11.25" customHeight="1" x14ac:dyDescent="0.25">
      <c r="AY950" s="159" t="s">
        <v>90</v>
      </c>
      <c r="AZ950" s="158">
        <f>_xll.qlInterestRateIndexFixingDate(Currency&amp;"ibor"&amp;Tenor,BA950,Trigger)</f>
        <v>45940</v>
      </c>
      <c r="BA950" s="158">
        <f>_xll.qlCalendarAdvance(Calendar,BA949,AY950,"f",,Trigger)</f>
        <v>45944</v>
      </c>
      <c r="BB950" s="158">
        <f>_xll.qlInterestRateIndexMaturity(Currency&amp;"ibor"&amp;Tenor,BA950,Trigger)</f>
        <v>46036</v>
      </c>
      <c r="BC950" s="320">
        <f>_xll.qlIndexFixing($AC$5,AZ950,TRUE,_xll.ohTrigger(Trigger,Trigger3M))</f>
        <v>1.7003459435963937E-2</v>
      </c>
      <c r="BD950" s="320">
        <f>_xll.qlIndexFixing($BE$1,AZ950,TRUE,_xll.ohTrigger(Trigger,Trigger3M))</f>
        <v>1.6849290260697931E-2</v>
      </c>
    </row>
    <row r="951" spans="51:56" ht="11.25" customHeight="1" x14ac:dyDescent="0.25">
      <c r="AY951" s="159" t="s">
        <v>90</v>
      </c>
      <c r="AZ951" s="158">
        <f>_xll.qlInterestRateIndexFixingDate(Currency&amp;"ibor"&amp;Tenor,BA951,Trigger)</f>
        <v>45947</v>
      </c>
      <c r="BA951" s="158">
        <f>_xll.qlCalendarAdvance(Calendar,BA950,AY951,"f",,Trigger)</f>
        <v>45951</v>
      </c>
      <c r="BB951" s="158">
        <f>_xll.qlInterestRateIndexMaturity(Currency&amp;"ibor"&amp;Tenor,BA951,Trigger)</f>
        <v>46043</v>
      </c>
      <c r="BC951" s="320">
        <f>_xll.qlIndexFixing($AC$5,AZ951,TRUE,_xll.ohTrigger(Trigger,Trigger3M))</f>
        <v>1.7034056402672894E-2</v>
      </c>
      <c r="BD951" s="320">
        <f>_xll.qlIndexFixing($BE$1,AZ951,TRUE,_xll.ohTrigger(Trigger,Trigger3M))</f>
        <v>1.6865203582221048E-2</v>
      </c>
    </row>
    <row r="952" spans="51:56" ht="11.25" customHeight="1" x14ac:dyDescent="0.25">
      <c r="AY952" s="159" t="s">
        <v>90</v>
      </c>
      <c r="AZ952" s="158">
        <f>_xll.qlInterestRateIndexFixingDate(Currency&amp;"ibor"&amp;Tenor,BA952,Trigger)</f>
        <v>45954</v>
      </c>
      <c r="BA952" s="158">
        <f>_xll.qlCalendarAdvance(Calendar,BA951,AY952,"f",,Trigger)</f>
        <v>45958</v>
      </c>
      <c r="BB952" s="158">
        <f>_xll.qlInterestRateIndexMaturity(Currency&amp;"ibor"&amp;Tenor,BA952,Trigger)</f>
        <v>46050</v>
      </c>
      <c r="BC952" s="320">
        <f>_xll.qlIndexFixing($AC$5,AZ952,TRUE,_xll.ohTrigger(Trigger,Trigger3M))</f>
        <v>1.7064653607592174E-2</v>
      </c>
      <c r="BD952" s="320">
        <f>_xll.qlIndexFixing($BE$1,AZ952,TRUE,_xll.ohTrigger(Trigger,Trigger3M))</f>
        <v>1.6880930845547489E-2</v>
      </c>
    </row>
    <row r="953" spans="51:56" ht="11.25" customHeight="1" x14ac:dyDescent="0.25">
      <c r="AY953" s="159" t="s">
        <v>90</v>
      </c>
      <c r="AZ953" s="158">
        <f>_xll.qlInterestRateIndexFixingDate(Currency&amp;"ibor"&amp;Tenor,BA953,Trigger)</f>
        <v>45961</v>
      </c>
      <c r="BA953" s="158">
        <f>_xll.qlCalendarAdvance(Calendar,BA952,AY953,"f",,Trigger)</f>
        <v>45965</v>
      </c>
      <c r="BB953" s="158">
        <f>_xll.qlInterestRateIndexMaturity(Currency&amp;"ibor"&amp;Tenor,BA953,Trigger)</f>
        <v>46057</v>
      </c>
      <c r="BC953" s="320">
        <f>_xll.qlIndexFixing($AC$5,AZ953,TRUE,_xll.ohTrigger(Trigger,Trigger3M))</f>
        <v>1.7095251050722644E-2</v>
      </c>
      <c r="BD953" s="320">
        <f>_xll.qlIndexFixing($BE$1,AZ953,TRUE,_xll.ohTrigger(Trigger,Trigger3M))</f>
        <v>1.6896471217582795E-2</v>
      </c>
    </row>
    <row r="954" spans="51:56" ht="11.25" customHeight="1" x14ac:dyDescent="0.25">
      <c r="AY954" s="159" t="s">
        <v>90</v>
      </c>
      <c r="AZ954" s="158">
        <f>_xll.qlInterestRateIndexFixingDate(Currency&amp;"ibor"&amp;Tenor,BA954,Trigger)</f>
        <v>45968</v>
      </c>
      <c r="BA954" s="158">
        <f>_xll.qlCalendarAdvance(Calendar,BA953,AY954,"f",,Trigger)</f>
        <v>45972</v>
      </c>
      <c r="BB954" s="158">
        <f>_xll.qlInterestRateIndexMaturity(Currency&amp;"ibor"&amp;Tenor,BA954,Trigger)</f>
        <v>46064</v>
      </c>
      <c r="BC954" s="320">
        <f>_xll.qlIndexFixing($AC$5,AZ954,TRUE,_xll.ohTrigger(Trigger,Trigger3M))</f>
        <v>1.7125848732066039E-2</v>
      </c>
      <c r="BD954" s="320">
        <f>_xll.qlIndexFixing($BE$1,AZ954,TRUE,_xll.ohTrigger(Trigger,Trigger3M))</f>
        <v>1.6911823865249004E-2</v>
      </c>
    </row>
    <row r="955" spans="51:56" ht="11.25" customHeight="1" x14ac:dyDescent="0.25">
      <c r="AY955" s="159" t="s">
        <v>90</v>
      </c>
      <c r="AZ955" s="158">
        <f>_xll.qlInterestRateIndexFixingDate(Currency&amp;"ibor"&amp;Tenor,BA955,Trigger)</f>
        <v>45975</v>
      </c>
      <c r="BA955" s="158">
        <f>_xll.qlCalendarAdvance(Calendar,BA954,AY955,"f",,Trigger)</f>
        <v>45979</v>
      </c>
      <c r="BB955" s="158">
        <f>_xll.qlInterestRateIndexMaturity(Currency&amp;"ibor"&amp;Tenor,BA955,Trigger)</f>
        <v>46071</v>
      </c>
      <c r="BC955" s="320">
        <f>_xll.qlIndexFixing($AC$5,AZ955,TRUE,_xll.ohTrigger(Trigger,Trigger3M))</f>
        <v>1.7156446651624968E-2</v>
      </c>
      <c r="BD955" s="320">
        <f>_xll.qlIndexFixing($BE$1,AZ955,TRUE,_xll.ohTrigger(Trigger,Trigger3M))</f>
        <v>1.6926987955481199E-2</v>
      </c>
    </row>
    <row r="956" spans="51:56" ht="11.25" customHeight="1" x14ac:dyDescent="0.25">
      <c r="AY956" s="159" t="s">
        <v>90</v>
      </c>
      <c r="AZ956" s="158">
        <f>_xll.qlInterestRateIndexFixingDate(Currency&amp;"ibor"&amp;Tenor,BA956,Trigger)</f>
        <v>45982</v>
      </c>
      <c r="BA956" s="158">
        <f>_xll.qlCalendarAdvance(Calendar,BA955,AY956,"f",,Trigger)</f>
        <v>45986</v>
      </c>
      <c r="BB956" s="158">
        <f>_xll.qlInterestRateIndexMaturity(Currency&amp;"ibor"&amp;Tenor,BA956,Trigger)</f>
        <v>46078</v>
      </c>
      <c r="BC956" s="320">
        <f>_xll.qlIndexFixing($AC$5,AZ956,TRUE,_xll.ohTrigger(Trigger,Trigger3M))</f>
        <v>1.7187044809400302E-2</v>
      </c>
      <c r="BD956" s="320">
        <f>_xll.qlIndexFixing($BE$1,AZ956,TRUE,_xll.ohTrigger(Trigger,Trigger3M))</f>
        <v>1.6941962655227492E-2</v>
      </c>
    </row>
    <row r="957" spans="51:56" ht="11.25" customHeight="1" x14ac:dyDescent="0.25">
      <c r="AY957" s="159" t="s">
        <v>90</v>
      </c>
      <c r="AZ957" s="158">
        <f>_xll.qlInterestRateIndexFixingDate(Currency&amp;"ibor"&amp;Tenor,BA957,Trigger)</f>
        <v>45989</v>
      </c>
      <c r="BA957" s="158">
        <f>_xll.qlCalendarAdvance(Calendar,BA956,AY957,"f",,Trigger)</f>
        <v>45993</v>
      </c>
      <c r="BB957" s="158">
        <f>_xll.qlInterestRateIndexMaturity(Currency&amp;"ibor"&amp;Tenor,BA957,Trigger)</f>
        <v>46083</v>
      </c>
      <c r="BC957" s="320">
        <f>_xll.qlIndexFixing($AC$5,AZ957,TRUE,_xll.ohTrigger(Trigger,Trigger3M))</f>
        <v>1.7212450175249749E-2</v>
      </c>
      <c r="BD957" s="320">
        <f>_xll.qlIndexFixing($BE$1,AZ957,TRUE,_xll.ohTrigger(Trigger,Trigger3M))</f>
        <v>1.6953908528178019E-2</v>
      </c>
    </row>
    <row r="958" spans="51:56" ht="11.25" customHeight="1" x14ac:dyDescent="0.25">
      <c r="AY958" s="159" t="s">
        <v>90</v>
      </c>
      <c r="AZ958" s="158">
        <f>_xll.qlInterestRateIndexFixingDate(Currency&amp;"ibor"&amp;Tenor,BA958,Trigger)</f>
        <v>45996</v>
      </c>
      <c r="BA958" s="158">
        <f>_xll.qlCalendarAdvance(Calendar,BA957,AY958,"f",,Trigger)</f>
        <v>46000</v>
      </c>
      <c r="BB958" s="158">
        <f>_xll.qlInterestRateIndexMaturity(Currency&amp;"ibor"&amp;Tenor,BA958,Trigger)</f>
        <v>46090</v>
      </c>
      <c r="BC958" s="320">
        <f>_xll.qlIndexFixing($AC$5,AZ958,TRUE,_xll.ohTrigger(Trigger,Trigger3M))</f>
        <v>1.7243045853278183E-2</v>
      </c>
      <c r="BD958" s="320">
        <f>_xll.qlIndexFixing($BE$1,AZ958,TRUE,_xll.ohTrigger(Trigger,Trigger3M))</f>
        <v>1.6968528175300257E-2</v>
      </c>
    </row>
    <row r="959" spans="51:56" ht="11.25" customHeight="1" x14ac:dyDescent="0.25">
      <c r="AY959" s="159" t="s">
        <v>90</v>
      </c>
      <c r="AZ959" s="158">
        <f>_xll.qlInterestRateIndexFixingDate(Currency&amp;"ibor"&amp;Tenor,BA959,Trigger)</f>
        <v>46003</v>
      </c>
      <c r="BA959" s="158">
        <f>_xll.qlCalendarAdvance(Calendar,BA958,AY959,"f",,Trigger)</f>
        <v>46007</v>
      </c>
      <c r="BB959" s="158">
        <f>_xll.qlInterestRateIndexMaturity(Currency&amp;"ibor"&amp;Tenor,BA959,Trigger)</f>
        <v>46097</v>
      </c>
      <c r="BC959" s="320">
        <f>_xll.qlIndexFixing($AC$5,AZ959,TRUE,_xll.ohTrigger(Trigger,Trigger3M))</f>
        <v>1.727364176432733E-2</v>
      </c>
      <c r="BD959" s="320">
        <f>_xll.qlIndexFixing($BE$1,AZ959,TRUE,_xll.ohTrigger(Trigger,Trigger3M))</f>
        <v>1.6982956068746446E-2</v>
      </c>
    </row>
    <row r="960" spans="51:56" ht="11.25" customHeight="1" x14ac:dyDescent="0.25">
      <c r="AY960" s="159" t="s">
        <v>90</v>
      </c>
      <c r="AZ960" s="158">
        <f>_xll.qlInterestRateIndexFixingDate(Currency&amp;"ibor"&amp;Tenor,BA960,Trigger)</f>
        <v>46010</v>
      </c>
      <c r="BA960" s="158">
        <f>_xll.qlCalendarAdvance(Calendar,BA959,AY960,"f",,Trigger)</f>
        <v>46014</v>
      </c>
      <c r="BB960" s="158">
        <f>_xll.qlInterestRateIndexMaturity(Currency&amp;"ibor"&amp;Tenor,BA960,Trigger)</f>
        <v>46104</v>
      </c>
      <c r="BC960" s="320">
        <f>_xll.qlIndexFixing($AC$5,AZ960,TRUE,_xll.ohTrigger(Trigger,Trigger3M))</f>
        <v>1.7304237908399855E-2</v>
      </c>
      <c r="BD960" s="320">
        <f>_xll.qlIndexFixing($BE$1,AZ960,TRUE,_xll.ohTrigger(Trigger,Trigger3M))</f>
        <v>1.6997191375645926E-2</v>
      </c>
    </row>
    <row r="961" spans="51:56" ht="11.25" customHeight="1" x14ac:dyDescent="0.25">
      <c r="AY961" s="159" t="s">
        <v>90</v>
      </c>
      <c r="AZ961" s="158">
        <f>_xll.qlInterestRateIndexFixingDate(Currency&amp;"ibor"&amp;Tenor,BA961,Trigger)</f>
        <v>46015</v>
      </c>
      <c r="BA961" s="158">
        <f>_xll.qlCalendarAdvance(Calendar,BA960,AY961,"f",,Trigger)</f>
        <v>46021</v>
      </c>
      <c r="BB961" s="158">
        <f>_xll.qlInterestRateIndexMaturity(Currency&amp;"ibor"&amp;Tenor,BA961,Trigger)</f>
        <v>46111</v>
      </c>
      <c r="BC961" s="320">
        <f>_xll.qlIndexFixing($AC$5,AZ961,TRUE,_xll.ohTrigger(Trigger,Trigger3M))</f>
        <v>1.7334834285495759E-2</v>
      </c>
      <c r="BD961" s="320">
        <f>_xll.qlIndexFixing($BE$1,AZ961,TRUE,_xll.ohTrigger(Trigger,Trigger3M))</f>
        <v>1.7011233263148462E-2</v>
      </c>
    </row>
    <row r="962" spans="51:56" ht="11.25" customHeight="1" x14ac:dyDescent="0.25">
      <c r="AY962" s="159" t="s">
        <v>90</v>
      </c>
      <c r="AZ962" s="158">
        <f>_xll.qlInterestRateIndexFixingDate(Currency&amp;"ibor"&amp;Tenor,BA962,Trigger)</f>
        <v>46024</v>
      </c>
      <c r="BA962" s="158">
        <f>_xll.qlCalendarAdvance(Calendar,BA961,AY962,"f",,Trigger)</f>
        <v>46028</v>
      </c>
      <c r="BB962" s="158">
        <f>_xll.qlInterestRateIndexMaturity(Currency&amp;"ibor"&amp;Tenor,BA962,Trigger)</f>
        <v>46119</v>
      </c>
      <c r="BC962" s="320">
        <f>_xll.qlIndexFixing($AC$5,AZ962,TRUE,_xll.ohTrigger(Trigger,Trigger3M))</f>
        <v>1.7368034714637853E-2</v>
      </c>
      <c r="BD962" s="320">
        <f>_xll.qlIndexFixing($BE$1,AZ962,TRUE,_xll.ohTrigger(Trigger,Trigger3M))</f>
        <v>1.7026434573300237E-2</v>
      </c>
    </row>
    <row r="963" spans="51:56" ht="11.25" customHeight="1" x14ac:dyDescent="0.25">
      <c r="AY963" s="159" t="s">
        <v>90</v>
      </c>
      <c r="AZ963" s="158">
        <f>_xll.qlInterestRateIndexFixingDate(Currency&amp;"ibor"&amp;Tenor,BA963,Trigger)</f>
        <v>46031</v>
      </c>
      <c r="BA963" s="158">
        <f>_xll.qlCalendarAdvance(Calendar,BA962,AY963,"f",,Trigger)</f>
        <v>46035</v>
      </c>
      <c r="BB963" s="158">
        <f>_xll.qlInterestRateIndexMaturity(Currency&amp;"ibor"&amp;Tenor,BA963,Trigger)</f>
        <v>46125</v>
      </c>
      <c r="BC963" s="320">
        <f>_xll.qlIndexFixing($AC$5,AZ963,TRUE,_xll.ohTrigger(Trigger,Trigger3M))</f>
        <v>1.7396027738771025E-2</v>
      </c>
      <c r="BD963" s="320">
        <f>_xll.qlIndexFixing($BE$1,AZ963,TRUE,_xll.ohTrigger(Trigger,Trigger3M))</f>
        <v>1.7038733448636378E-2</v>
      </c>
    </row>
    <row r="964" spans="51:56" ht="11.25" customHeight="1" x14ac:dyDescent="0.25">
      <c r="AY964" s="159" t="s">
        <v>90</v>
      </c>
      <c r="AZ964" s="158">
        <f>_xll.qlInterestRateIndexFixingDate(Currency&amp;"ibor"&amp;Tenor,BA964,Trigger)</f>
        <v>46038</v>
      </c>
      <c r="BA964" s="158">
        <f>_xll.qlCalendarAdvance(Calendar,BA963,AY964,"f",,Trigger)</f>
        <v>46042</v>
      </c>
      <c r="BB964" s="158">
        <f>_xll.qlInterestRateIndexMaturity(Currency&amp;"ibor"&amp;Tenor,BA964,Trigger)</f>
        <v>46132</v>
      </c>
      <c r="BC964" s="320">
        <f>_xll.qlIndexFixing($AC$5,AZ964,TRUE,_xll.ohTrigger(Trigger,Trigger3M))</f>
        <v>1.7426624814953051E-2</v>
      </c>
      <c r="BD964" s="320">
        <f>_xll.qlIndexFixing($BE$1,AZ964,TRUE,_xll.ohTrigger(Trigger,Trigger3M))</f>
        <v>1.705219008100034E-2</v>
      </c>
    </row>
    <row r="965" spans="51:56" ht="11.25" customHeight="1" x14ac:dyDescent="0.25">
      <c r="AY965" s="159" t="s">
        <v>90</v>
      </c>
      <c r="AZ965" s="158">
        <f>_xll.qlInterestRateIndexFixingDate(Currency&amp;"ibor"&amp;Tenor,BA965,Trigger)</f>
        <v>46045</v>
      </c>
      <c r="BA965" s="158">
        <f>_xll.qlCalendarAdvance(Calendar,BA964,AY965,"f",,Trigger)</f>
        <v>46049</v>
      </c>
      <c r="BB965" s="158">
        <f>_xll.qlInterestRateIndexMaturity(Currency&amp;"ibor"&amp;Tenor,BA965,Trigger)</f>
        <v>46139</v>
      </c>
      <c r="BC965" s="320">
        <f>_xll.qlIndexFixing($AC$5,AZ965,TRUE,_xll.ohTrigger(Trigger,Trigger3M))</f>
        <v>1.7457222124166449E-2</v>
      </c>
      <c r="BD965" s="320">
        <f>_xll.qlIndexFixing($BE$1,AZ965,TRUE,_xll.ohTrigger(Trigger,Trigger3M))</f>
        <v>1.7065449962724522E-2</v>
      </c>
    </row>
    <row r="966" spans="51:56" ht="11.25" customHeight="1" x14ac:dyDescent="0.25">
      <c r="AY966" s="159" t="s">
        <v>90</v>
      </c>
      <c r="AZ966" s="158">
        <f>_xll.qlInterestRateIndexFixingDate(Currency&amp;"ibor"&amp;Tenor,BA966,Trigger)</f>
        <v>46052</v>
      </c>
      <c r="BA966" s="158">
        <f>_xll.qlCalendarAdvance(Calendar,BA965,AY966,"f",,Trigger)</f>
        <v>46056</v>
      </c>
      <c r="BB966" s="158">
        <f>_xll.qlInterestRateIndexMaturity(Currency&amp;"ibor"&amp;Tenor,BA966,Trigger)</f>
        <v>46146</v>
      </c>
      <c r="BC966" s="320">
        <f>_xll.qlIndexFixing($AC$5,AZ966,TRUE,_xll.ohTrigger(Trigger,Trigger3M))</f>
        <v>1.7487819666413884E-2</v>
      </c>
      <c r="BD966" s="320">
        <f>_xll.qlIndexFixing($BE$1,AZ966,TRUE,_xll.ohTrigger(Trigger,Trigger3M))</f>
        <v>1.7078512261044843E-2</v>
      </c>
    </row>
    <row r="967" spans="51:56" ht="11.25" customHeight="1" x14ac:dyDescent="0.25">
      <c r="AY967" s="159" t="s">
        <v>90</v>
      </c>
      <c r="AZ967" s="158">
        <f>_xll.qlInterestRateIndexFixingDate(Currency&amp;"ibor"&amp;Tenor,BA967,Trigger)</f>
        <v>46059</v>
      </c>
      <c r="BA967" s="158">
        <f>_xll.qlCalendarAdvance(Calendar,BA966,AY967,"f",,Trigger)</f>
        <v>46063</v>
      </c>
      <c r="BB967" s="158">
        <f>_xll.qlInterestRateIndexMaturity(Currency&amp;"ibor"&amp;Tenor,BA967,Trigger)</f>
        <v>46153</v>
      </c>
      <c r="BC967" s="320">
        <f>_xll.qlIndexFixing($AC$5,AZ967,TRUE,_xll.ohTrigger(Trigger,Trigger3M))</f>
        <v>1.7518417441696243E-2</v>
      </c>
      <c r="BD967" s="320">
        <f>_xll.qlIndexFixing($BE$1,AZ967,TRUE,_xll.ohTrigger(Trigger,Trigger3M))</f>
        <v>1.709137614320877E-2</v>
      </c>
    </row>
    <row r="968" spans="51:56" ht="11.25" customHeight="1" x14ac:dyDescent="0.25">
      <c r="AY968" s="159" t="s">
        <v>90</v>
      </c>
      <c r="AZ968" s="158">
        <f>_xll.qlInterestRateIndexFixingDate(Currency&amp;"ibor"&amp;Tenor,BA968,Trigger)</f>
        <v>46066</v>
      </c>
      <c r="BA968" s="158">
        <f>_xll.qlCalendarAdvance(Calendar,BA967,AY968,"f",,Trigger)</f>
        <v>46070</v>
      </c>
      <c r="BB968" s="158">
        <f>_xll.qlInterestRateIndexMaturity(Currency&amp;"ibor"&amp;Tenor,BA968,Trigger)</f>
        <v>46160</v>
      </c>
      <c r="BC968" s="320">
        <f>_xll.qlIndexFixing($AC$5,AZ968,TRUE,_xll.ohTrigger(Trigger,Trigger3M))</f>
        <v>1.7504867572143645E-2</v>
      </c>
      <c r="BD968" s="320">
        <f>_xll.qlIndexFixing($BE$1,AZ968,TRUE,_xll.ohTrigger(Trigger,Trigger3M))</f>
        <v>1.7104040776491303E-2</v>
      </c>
    </row>
    <row r="969" spans="51:56" ht="11.25" customHeight="1" x14ac:dyDescent="0.25">
      <c r="AY969" s="159" t="s">
        <v>90</v>
      </c>
      <c r="AZ969" s="158">
        <f>_xll.qlInterestRateIndexFixingDate(Currency&amp;"ibor"&amp;Tenor,BA969,Trigger)</f>
        <v>46073</v>
      </c>
      <c r="BA969" s="158">
        <f>_xll.qlCalendarAdvance(Calendar,BA968,AY969,"f",,Trigger)</f>
        <v>46077</v>
      </c>
      <c r="BB969" s="158">
        <f>_xll.qlInterestRateIndexMaturity(Currency&amp;"ibor"&amp;Tenor,BA969,Trigger)</f>
        <v>46167</v>
      </c>
      <c r="BC969" s="320">
        <f>_xll.qlIndexFixing($AC$5,AZ969,TRUE,_xll.ohTrigger(Trigger,Trigger3M))</f>
        <v>1.7457996079048854E-2</v>
      </c>
      <c r="BD969" s="320">
        <f>_xll.qlIndexFixing($BE$1,AZ969,TRUE,_xll.ohTrigger(Trigger,Trigger3M))</f>
        <v>1.7116505328179876E-2</v>
      </c>
    </row>
    <row r="970" spans="51:56" ht="11.25" customHeight="1" x14ac:dyDescent="0.25">
      <c r="AY970" s="159" t="s">
        <v>90</v>
      </c>
      <c r="AZ970" s="158">
        <f>_xll.qlInterestRateIndexFixingDate(Currency&amp;"ibor"&amp;Tenor,BA970,Trigger)</f>
        <v>46080</v>
      </c>
      <c r="BA970" s="158">
        <f>_xll.qlCalendarAdvance(Calendar,BA969,AY970,"f",,Trigger)</f>
        <v>46084</v>
      </c>
      <c r="BB970" s="158">
        <f>_xll.qlInterestRateIndexMaturity(Currency&amp;"ibor"&amp;Tenor,BA970,Trigger)</f>
        <v>46176</v>
      </c>
      <c r="BC970" s="320">
        <f>_xll.qlIndexFixing($AC$5,AZ970,TRUE,_xll.ohTrigger(Trigger,Trigger3M))</f>
        <v>1.7398624794038021E-2</v>
      </c>
      <c r="BD970" s="320">
        <f>_xll.qlIndexFixing($BE$1,AZ970,TRUE,_xll.ohTrigger(Trigger,Trigger3M))</f>
        <v>1.7131255979587083E-2</v>
      </c>
    </row>
    <row r="971" spans="51:56" ht="11.25" customHeight="1" x14ac:dyDescent="0.25">
      <c r="AY971" s="159" t="s">
        <v>90</v>
      </c>
      <c r="AZ971" s="158">
        <f>_xll.qlInterestRateIndexFixingDate(Currency&amp;"ibor"&amp;Tenor,BA971,Trigger)</f>
        <v>46087</v>
      </c>
      <c r="BA971" s="158">
        <f>_xll.qlCalendarAdvance(Calendar,BA970,AY971,"f",,Trigger)</f>
        <v>46091</v>
      </c>
      <c r="BB971" s="158">
        <f>_xll.qlInterestRateIndexMaturity(Currency&amp;"ibor"&amp;Tenor,BA971,Trigger)</f>
        <v>46183</v>
      </c>
      <c r="BC971" s="320">
        <f>_xll.qlIndexFixing($AC$5,AZ971,TRUE,_xll.ohTrigger(Trigger,Trigger3M))</f>
        <v>1.735283319479948E-2</v>
      </c>
      <c r="BD971" s="320">
        <f>_xll.qlIndexFixing($BE$1,AZ971,TRUE,_xll.ohTrigger(Trigger,Trigger3M))</f>
        <v>1.7143289866873739E-2</v>
      </c>
    </row>
    <row r="972" spans="51:56" ht="11.25" customHeight="1" x14ac:dyDescent="0.25">
      <c r="AY972" s="159" t="s">
        <v>90</v>
      </c>
      <c r="AZ972" s="158">
        <f>_xll.qlInterestRateIndexFixingDate(Currency&amp;"ibor"&amp;Tenor,BA972,Trigger)</f>
        <v>46094</v>
      </c>
      <c r="BA972" s="158">
        <f>_xll.qlCalendarAdvance(Calendar,BA971,AY972,"f",,Trigger)</f>
        <v>46098</v>
      </c>
      <c r="BB972" s="158">
        <f>_xll.qlInterestRateIndexMaturity(Currency&amp;"ibor"&amp;Tenor,BA972,Trigger)</f>
        <v>46190</v>
      </c>
      <c r="BC972" s="320">
        <f>_xll.qlIndexFixing($AC$5,AZ972,TRUE,_xll.ohTrigger(Trigger,Trigger3M))</f>
        <v>1.7306779168616417E-2</v>
      </c>
      <c r="BD972" s="320">
        <f>_xll.qlIndexFixing($BE$1,AZ972,TRUE,_xll.ohTrigger(Trigger,Trigger3M))</f>
        <v>1.7155121037127668E-2</v>
      </c>
    </row>
    <row r="973" spans="51:56" ht="11.25" customHeight="1" x14ac:dyDescent="0.25">
      <c r="AY973" s="159" t="s">
        <v>90</v>
      </c>
      <c r="AZ973" s="158">
        <f>_xll.qlInterestRateIndexFixingDate(Currency&amp;"ibor"&amp;Tenor,BA973,Trigger)</f>
        <v>46101</v>
      </c>
      <c r="BA973" s="158">
        <f>_xll.qlCalendarAdvance(Calendar,BA972,AY973,"f",,Trigger)</f>
        <v>46105</v>
      </c>
      <c r="BB973" s="158">
        <f>_xll.qlInterestRateIndexMaturity(Currency&amp;"ibor"&amp;Tenor,BA973,Trigger)</f>
        <v>46197</v>
      </c>
      <c r="BC973" s="320">
        <f>_xll.qlIndexFixing($AC$5,AZ973,TRUE,_xll.ohTrigger(Trigger,Trigger3M))</f>
        <v>1.7260462724725787E-2</v>
      </c>
      <c r="BD973" s="320">
        <f>_xll.qlIndexFixing($BE$1,AZ973,TRUE,_xll.ohTrigger(Trigger,Trigger3M))</f>
        <v>1.7166748657605431E-2</v>
      </c>
    </row>
    <row r="974" spans="51:56" ht="11.25" customHeight="1" x14ac:dyDescent="0.25">
      <c r="AY974" s="159" t="s">
        <v>90</v>
      </c>
      <c r="AZ974" s="158">
        <f>_xll.qlInterestRateIndexFixingDate(Currency&amp;"ibor"&amp;Tenor,BA974,Trigger)</f>
        <v>46108</v>
      </c>
      <c r="BA974" s="158">
        <f>_xll.qlCalendarAdvance(Calendar,BA973,AY974,"f",,Trigger)</f>
        <v>46112</v>
      </c>
      <c r="BB974" s="158">
        <f>_xll.qlInterestRateIndexMaturity(Currency&amp;"ibor"&amp;Tenor,BA974,Trigger)</f>
        <v>46203</v>
      </c>
      <c r="BC974" s="320">
        <f>_xll.qlIndexFixing($AC$5,AZ974,TRUE,_xll.ohTrigger(Trigger,Trigger3M))</f>
        <v>1.7216692386032777E-2</v>
      </c>
      <c r="BD974" s="320">
        <f>_xll.qlIndexFixing($BE$1,AZ974,TRUE,_xll.ohTrigger(Trigger,Trigger3M))</f>
        <v>1.7176985470863295E-2</v>
      </c>
    </row>
    <row r="975" spans="51:56" ht="11.25" customHeight="1" x14ac:dyDescent="0.25">
      <c r="AY975" s="159" t="s">
        <v>90</v>
      </c>
      <c r="AZ975" s="158">
        <f>_xll.qlInterestRateIndexFixingDate(Currency&amp;"ibor"&amp;Tenor,BA975,Trigger)</f>
        <v>46113</v>
      </c>
      <c r="BA975" s="158">
        <f>_xll.qlCalendarAdvance(Calendar,BA974,AY975,"f",,Trigger)</f>
        <v>46119</v>
      </c>
      <c r="BB975" s="158">
        <f>_xll.qlInterestRateIndexMaturity(Currency&amp;"ibor"&amp;Tenor,BA975,Trigger)</f>
        <v>46210</v>
      </c>
      <c r="BC975" s="320">
        <f>_xll.qlIndexFixing($AC$5,AZ975,TRUE,_xll.ohTrigger(Trigger,Trigger3M))</f>
        <v>1.7169040364772018E-2</v>
      </c>
      <c r="BD975" s="320">
        <f>_xll.qlIndexFixing($BE$1,AZ975,TRUE,_xll.ohTrigger(Trigger,Trigger3M))</f>
        <v>1.7188217773907891E-2</v>
      </c>
    </row>
    <row r="976" spans="51:56" ht="11.25" customHeight="1" x14ac:dyDescent="0.25">
      <c r="AY976" s="159" t="s">
        <v>90</v>
      </c>
      <c r="AZ976" s="158">
        <f>_xll.qlInterestRateIndexFixingDate(Currency&amp;"ibor"&amp;Tenor,BA976,Trigger)</f>
        <v>46122</v>
      </c>
      <c r="BA976" s="158">
        <f>_xll.qlCalendarAdvance(Calendar,BA975,AY976,"f",,Trigger)</f>
        <v>46126</v>
      </c>
      <c r="BB976" s="158">
        <f>_xll.qlInterestRateIndexMaturity(Currency&amp;"ibor"&amp;Tenor,BA976,Trigger)</f>
        <v>46217</v>
      </c>
      <c r="BC976" s="320">
        <f>_xll.qlIndexFixing($AC$5,AZ976,TRUE,_xll.ohTrigger(Trigger,Trigger3M))</f>
        <v>1.712112309004284E-2</v>
      </c>
      <c r="BD976" s="320">
        <f>_xll.qlIndexFixing($BE$1,AZ976,TRUE,_xll.ohTrigger(Trigger,Trigger3M))</f>
        <v>1.7199244098015723E-2</v>
      </c>
    </row>
    <row r="977" spans="51:56" ht="11.25" customHeight="1" x14ac:dyDescent="0.25">
      <c r="AY977" s="159" t="s">
        <v>90</v>
      </c>
      <c r="AZ977" s="158">
        <f>_xll.qlInterestRateIndexFixingDate(Currency&amp;"ibor"&amp;Tenor,BA977,Trigger)</f>
        <v>46129</v>
      </c>
      <c r="BA977" s="158">
        <f>_xll.qlCalendarAdvance(Calendar,BA976,AY977,"f",,Trigger)</f>
        <v>46133</v>
      </c>
      <c r="BB977" s="158">
        <f>_xll.qlInterestRateIndexMaturity(Currency&amp;"ibor"&amp;Tenor,BA977,Trigger)</f>
        <v>46224</v>
      </c>
      <c r="BC977" s="320">
        <f>_xll.qlIndexFixing($AC$5,AZ977,TRUE,_xll.ohTrigger(Trigger,Trigger3M))</f>
        <v>1.7072940571454254E-2</v>
      </c>
      <c r="BD977" s="320">
        <f>_xll.qlIndexFixing($BE$1,AZ977,TRUE,_xll.ohTrigger(Trigger,Trigger3M))</f>
        <v>1.7210063610586867E-2</v>
      </c>
    </row>
    <row r="978" spans="51:56" ht="11.25" customHeight="1" x14ac:dyDescent="0.25">
      <c r="AY978" s="159" t="s">
        <v>90</v>
      </c>
      <c r="AZ978" s="158">
        <f>_xll.qlInterestRateIndexFixingDate(Currency&amp;"ibor"&amp;Tenor,BA978,Trigger)</f>
        <v>46136</v>
      </c>
      <c r="BA978" s="158">
        <f>_xll.qlCalendarAdvance(Calendar,BA977,AY978,"f",,Trigger)</f>
        <v>46140</v>
      </c>
      <c r="BB978" s="158">
        <f>_xll.qlInterestRateIndexMaturity(Currency&amp;"ibor"&amp;Tenor,BA978,Trigger)</f>
        <v>46231</v>
      </c>
      <c r="BC978" s="320">
        <f>_xll.qlIndexFixing($AC$5,AZ978,TRUE,_xll.ohTrigger(Trigger,Trigger3M))</f>
        <v>1.7024492818671501E-2</v>
      </c>
      <c r="BD978" s="320">
        <f>_xll.qlIndexFixing($BE$1,AZ978,TRUE,_xll.ohTrigger(Trigger,Trigger3M))</f>
        <v>1.722067547904424E-2</v>
      </c>
    </row>
    <row r="979" spans="51:56" ht="11.25" customHeight="1" x14ac:dyDescent="0.25">
      <c r="AY979" s="159" t="s">
        <v>90</v>
      </c>
      <c r="AZ979" s="158">
        <f>_xll.qlInterestRateIndexFixingDate(Currency&amp;"ibor"&amp;Tenor,BA979,Trigger)</f>
        <v>46142</v>
      </c>
      <c r="BA979" s="158">
        <f>_xll.qlCalendarAdvance(Calendar,BA978,AY979,"f",,Trigger)</f>
        <v>46147</v>
      </c>
      <c r="BB979" s="158">
        <f>_xll.qlInterestRateIndexMaturity(Currency&amp;"ibor"&amp;Tenor,BA979,Trigger)</f>
        <v>46239</v>
      </c>
      <c r="BC979" s="320">
        <f>_xll.qlIndexFixing($AC$5,AZ979,TRUE,_xll.ohTrigger(Trigger,Trigger3M))</f>
        <v>1.6977053813462335E-2</v>
      </c>
      <c r="BD979" s="320">
        <f>_xll.qlIndexFixing($BE$1,AZ979,TRUE,_xll.ohTrigger(Trigger,Trigger3M))</f>
        <v>1.7232193204162208E-2</v>
      </c>
    </row>
    <row r="980" spans="51:56" ht="11.25" customHeight="1" x14ac:dyDescent="0.25">
      <c r="AY980" s="159" t="s">
        <v>90</v>
      </c>
      <c r="AZ980" s="158">
        <f>_xll.qlInterestRateIndexFixingDate(Currency&amp;"ibor"&amp;Tenor,BA980,Trigger)</f>
        <v>46150</v>
      </c>
      <c r="BA980" s="158">
        <f>_xll.qlCalendarAdvance(Calendar,BA979,AY980,"f",,Trigger)</f>
        <v>46154</v>
      </c>
      <c r="BB980" s="158">
        <f>_xll.qlInterestRateIndexMaturity(Currency&amp;"ibor"&amp;Tenor,BA980,Trigger)</f>
        <v>46246</v>
      </c>
      <c r="BC980" s="320">
        <f>_xll.qlIndexFixing($AC$5,AZ980,TRUE,_xll.ohTrigger(Trigger,Trigger3M))</f>
        <v>1.692890070868746E-2</v>
      </c>
      <c r="BD980" s="320">
        <f>_xll.qlIndexFixing($BE$1,AZ980,TRUE,_xll.ohTrigger(Trigger,Trigger3M))</f>
        <v>1.724237266118734E-2</v>
      </c>
    </row>
    <row r="981" spans="51:56" ht="11.25" customHeight="1" x14ac:dyDescent="0.25">
      <c r="AY981" s="159" t="s">
        <v>90</v>
      </c>
      <c r="AZ981" s="158">
        <f>_xll.qlInterestRateIndexFixingDate(Currency&amp;"ibor"&amp;Tenor,BA981,Trigger)</f>
        <v>46157</v>
      </c>
      <c r="BA981" s="158">
        <f>_xll.qlCalendarAdvance(Calendar,BA980,AY981,"f",,Trigger)</f>
        <v>46161</v>
      </c>
      <c r="BB981" s="158">
        <f>_xll.qlInterestRateIndexMaturity(Currency&amp;"ibor"&amp;Tenor,BA981,Trigger)</f>
        <v>46253</v>
      </c>
      <c r="BC981" s="320">
        <f>_xll.qlIndexFixing($AC$5,AZ981,TRUE,_xll.ohTrigger(Trigger,Trigger3M))</f>
        <v>1.6934480578536238E-2</v>
      </c>
      <c r="BD981" s="320">
        <f>_xll.qlIndexFixing($BE$1,AZ981,TRUE,_xll.ohTrigger(Trigger,Trigger3M))</f>
        <v>1.7252341907283808E-2</v>
      </c>
    </row>
    <row r="982" spans="51:56" ht="11.25" customHeight="1" x14ac:dyDescent="0.25">
      <c r="AY982" s="159" t="s">
        <v>90</v>
      </c>
      <c r="AZ982" s="158">
        <f>_xll.qlInterestRateIndexFixingDate(Currency&amp;"ibor"&amp;Tenor,BA982,Trigger)</f>
        <v>46164</v>
      </c>
      <c r="BA982" s="158">
        <f>_xll.qlCalendarAdvance(Calendar,BA981,AY982,"f",,Trigger)</f>
        <v>46168</v>
      </c>
      <c r="BB982" s="158">
        <f>_xll.qlInterestRateIndexMaturity(Currency&amp;"ibor"&amp;Tenor,BA982,Trigger)</f>
        <v>46260</v>
      </c>
      <c r="BC982" s="320">
        <f>_xll.qlIndexFixing($AC$5,AZ982,TRUE,_xll.ohTrigger(Trigger,Trigger3M))</f>
        <v>1.6961621258835078E-2</v>
      </c>
      <c r="BD982" s="320">
        <f>_xll.qlIndexFixing($BE$1,AZ982,TRUE,_xll.ohTrigger(Trigger,Trigger3M))</f>
        <v>1.72621001099167E-2</v>
      </c>
    </row>
    <row r="983" spans="51:56" ht="11.25" customHeight="1" x14ac:dyDescent="0.25">
      <c r="AY983" s="159" t="s">
        <v>90</v>
      </c>
      <c r="AZ983" s="158">
        <f>_xll.qlInterestRateIndexFixingDate(Currency&amp;"ibor"&amp;Tenor,BA983,Trigger)</f>
        <v>46171</v>
      </c>
      <c r="BA983" s="158">
        <f>_xll.qlCalendarAdvance(Calendar,BA982,AY983,"f",,Trigger)</f>
        <v>46175</v>
      </c>
      <c r="BB983" s="158">
        <f>_xll.qlInterestRateIndexMaturity(Currency&amp;"ibor"&amp;Tenor,BA983,Trigger)</f>
        <v>46267</v>
      </c>
      <c r="BC983" s="320">
        <f>_xll.qlIndexFixing($AC$5,AZ983,TRUE,_xll.ohTrigger(Trigger,Trigger3M))</f>
        <v>1.6988762126569201E-2</v>
      </c>
      <c r="BD983" s="320">
        <f>_xll.qlIndexFixing($BE$1,AZ983,TRUE,_xll.ohTrigger(Trigger,Trigger3M))</f>
        <v>1.7271646436577175E-2</v>
      </c>
    </row>
    <row r="984" spans="51:56" ht="11.25" customHeight="1" x14ac:dyDescent="0.25">
      <c r="AY984" s="159" t="s">
        <v>90</v>
      </c>
      <c r="AZ984" s="158">
        <f>_xll.qlInterestRateIndexFixingDate(Currency&amp;"ibor"&amp;Tenor,BA984,Trigger)</f>
        <v>46178</v>
      </c>
      <c r="BA984" s="158">
        <f>_xll.qlCalendarAdvance(Calendar,BA983,AY984,"f",,Trigger)</f>
        <v>46182</v>
      </c>
      <c r="BB984" s="158">
        <f>_xll.qlInterestRateIndexMaturity(Currency&amp;"ibor"&amp;Tenor,BA984,Trigger)</f>
        <v>46274</v>
      </c>
      <c r="BC984" s="320">
        <f>_xll.qlIndexFixing($AC$5,AZ984,TRUE,_xll.ohTrigger(Trigger,Trigger3M))</f>
        <v>1.7015903181740347E-2</v>
      </c>
      <c r="BD984" s="320">
        <f>_xll.qlIndexFixing($BE$1,AZ984,TRUE,_xll.ohTrigger(Trigger,Trigger3M))</f>
        <v>1.7280980054781583E-2</v>
      </c>
    </row>
    <row r="985" spans="51:56" ht="11.25" customHeight="1" x14ac:dyDescent="0.25">
      <c r="AY985" s="159" t="s">
        <v>90</v>
      </c>
      <c r="AZ985" s="158">
        <f>_xll.qlInterestRateIndexFixingDate(Currency&amp;"ibor"&amp;Tenor,BA985,Trigger)</f>
        <v>46185</v>
      </c>
      <c r="BA985" s="158">
        <f>_xll.qlCalendarAdvance(Calendar,BA984,AY985,"f",,Trigger)</f>
        <v>46189</v>
      </c>
      <c r="BB985" s="158">
        <f>_xll.qlInterestRateIndexMaturity(Currency&amp;"ibor"&amp;Tenor,BA985,Trigger)</f>
        <v>46281</v>
      </c>
      <c r="BC985" s="320">
        <f>_xll.qlIndexFixing($AC$5,AZ985,TRUE,_xll.ohTrigger(Trigger,Trigger3M))</f>
        <v>1.7043044424348515E-2</v>
      </c>
      <c r="BD985" s="320">
        <f>_xll.qlIndexFixing($BE$1,AZ985,TRUE,_xll.ohTrigger(Trigger,Trigger3M))</f>
        <v>1.7290100132071475E-2</v>
      </c>
    </row>
    <row r="986" spans="51:56" ht="11.25" customHeight="1" x14ac:dyDescent="0.25">
      <c r="AY986" s="159" t="s">
        <v>90</v>
      </c>
      <c r="AZ986" s="158">
        <f>_xll.qlInterestRateIndexFixingDate(Currency&amp;"ibor"&amp;Tenor,BA986,Trigger)</f>
        <v>46192</v>
      </c>
      <c r="BA986" s="158">
        <f>_xll.qlCalendarAdvance(Calendar,BA985,AY986,"f",,Trigger)</f>
        <v>46196</v>
      </c>
      <c r="BB986" s="158">
        <f>_xll.qlInterestRateIndexMaturity(Currency&amp;"ibor"&amp;Tenor,BA986,Trigger)</f>
        <v>46288</v>
      </c>
      <c r="BC986" s="320">
        <f>_xll.qlIndexFixing($AC$5,AZ986,TRUE,_xll.ohTrigger(Trigger,Trigger3M))</f>
        <v>1.7070185854396316E-2</v>
      </c>
      <c r="BD986" s="320">
        <f>_xll.qlIndexFixing($BE$1,AZ986,TRUE,_xll.ohTrigger(Trigger,Trigger3M))</f>
        <v>1.7299005836020551E-2</v>
      </c>
    </row>
    <row r="987" spans="51:56" ht="11.25" customHeight="1" x14ac:dyDescent="0.25">
      <c r="AY987" s="159" t="s">
        <v>90</v>
      </c>
      <c r="AZ987" s="158">
        <f>_xll.qlInterestRateIndexFixingDate(Currency&amp;"ibor"&amp;Tenor,BA987,Trigger)</f>
        <v>46199</v>
      </c>
      <c r="BA987" s="158">
        <f>_xll.qlCalendarAdvance(Calendar,BA986,AY987,"f",,Trigger)</f>
        <v>46203</v>
      </c>
      <c r="BB987" s="158">
        <f>_xll.qlInterestRateIndexMaturity(Currency&amp;"ibor"&amp;Tenor,BA987,Trigger)</f>
        <v>46295</v>
      </c>
      <c r="BC987" s="320">
        <f>_xll.qlIndexFixing($AC$5,AZ987,TRUE,_xll.ohTrigger(Trigger,Trigger3M))</f>
        <v>1.709732747188461E-2</v>
      </c>
      <c r="BD987" s="320">
        <f>_xll.qlIndexFixing($BE$1,AZ987,TRUE,_xll.ohTrigger(Trigger,Trigger3M))</f>
        <v>1.7307696334222487E-2</v>
      </c>
    </row>
    <row r="988" spans="51:56" ht="11.25" customHeight="1" x14ac:dyDescent="0.25">
      <c r="AY988" s="159" t="s">
        <v>90</v>
      </c>
      <c r="AZ988" s="158">
        <f>_xll.qlInterestRateIndexFixingDate(Currency&amp;"ibor"&amp;Tenor,BA988,Trigger)</f>
        <v>46206</v>
      </c>
      <c r="BA988" s="158">
        <f>_xll.qlCalendarAdvance(Calendar,BA987,AY988,"f",,Trigger)</f>
        <v>46210</v>
      </c>
      <c r="BB988" s="158">
        <f>_xll.qlInterestRateIndexMaturity(Currency&amp;"ibor"&amp;Tenor,BA988,Trigger)</f>
        <v>46302</v>
      </c>
      <c r="BC988" s="320">
        <f>_xll.qlIndexFixing($AC$5,AZ988,TRUE,_xll.ohTrigger(Trigger,Trigger3M))</f>
        <v>1.7124469276814273E-2</v>
      </c>
      <c r="BD988" s="320">
        <f>_xll.qlIndexFixing($BE$1,AZ988,TRUE,_xll.ohTrigger(Trigger,Trigger3M))</f>
        <v>1.7316170794305728E-2</v>
      </c>
    </row>
    <row r="989" spans="51:56" ht="11.25" customHeight="1" x14ac:dyDescent="0.25">
      <c r="AY989" s="159" t="s">
        <v>90</v>
      </c>
      <c r="AZ989" s="158">
        <f>_xll.qlInterestRateIndexFixingDate(Currency&amp;"ibor"&amp;Tenor,BA989,Trigger)</f>
        <v>46213</v>
      </c>
      <c r="BA989" s="158">
        <f>_xll.qlCalendarAdvance(Calendar,BA988,AY989,"f",,Trigger)</f>
        <v>46217</v>
      </c>
      <c r="BB989" s="158">
        <f>_xll.qlInterestRateIndexMaturity(Currency&amp;"ibor"&amp;Tenor,BA989,Trigger)</f>
        <v>46309</v>
      </c>
      <c r="BC989" s="320">
        <f>_xll.qlIndexFixing($AC$5,AZ989,TRUE,_xll.ohTrigger(Trigger,Trigger3M))</f>
        <v>1.7151611269187909E-2</v>
      </c>
      <c r="BD989" s="320">
        <f>_xll.qlIndexFixing($BE$1,AZ989,TRUE,_xll.ohTrigger(Trigger,Trigger3M))</f>
        <v>1.732442838392477E-2</v>
      </c>
    </row>
    <row r="990" spans="51:56" ht="11.25" customHeight="1" x14ac:dyDescent="0.25">
      <c r="AY990" s="159" t="s">
        <v>90</v>
      </c>
      <c r="AZ990" s="158">
        <f>_xll.qlInterestRateIndexFixingDate(Currency&amp;"ibor"&amp;Tenor,BA990,Trigger)</f>
        <v>46220</v>
      </c>
      <c r="BA990" s="158">
        <f>_xll.qlCalendarAdvance(Calendar,BA989,AY990,"f",,Trigger)</f>
        <v>46224</v>
      </c>
      <c r="BB990" s="158">
        <f>_xll.qlInterestRateIndexMaturity(Currency&amp;"ibor"&amp;Tenor,BA990,Trigger)</f>
        <v>46316</v>
      </c>
      <c r="BC990" s="320">
        <f>_xll.qlIndexFixing($AC$5,AZ990,TRUE,_xll.ohTrigger(Trigger,Trigger3M))</f>
        <v>1.7178753449005518E-2</v>
      </c>
      <c r="BD990" s="320">
        <f>_xll.qlIndexFixing($BE$1,AZ990,TRUE,_xll.ohTrigger(Trigger,Trigger3M))</f>
        <v>1.7332468270759318E-2</v>
      </c>
    </row>
    <row r="991" spans="51:56" ht="11.25" customHeight="1" x14ac:dyDescent="0.25">
      <c r="AY991" s="159" t="s">
        <v>90</v>
      </c>
      <c r="AZ991" s="158">
        <f>_xll.qlInterestRateIndexFixingDate(Currency&amp;"ibor"&amp;Tenor,BA991,Trigger)</f>
        <v>46227</v>
      </c>
      <c r="BA991" s="158">
        <f>_xll.qlCalendarAdvance(Calendar,BA990,AY991,"f",,Trigger)</f>
        <v>46231</v>
      </c>
      <c r="BB991" s="158">
        <f>_xll.qlInterestRateIndexMaturity(Currency&amp;"ibor"&amp;Tenor,BA991,Trigger)</f>
        <v>46323</v>
      </c>
      <c r="BC991" s="320">
        <f>_xll.qlIndexFixing($AC$5,AZ991,TRUE,_xll.ohTrigger(Trigger,Trigger3M))</f>
        <v>1.7205895816267969E-2</v>
      </c>
      <c r="BD991" s="320">
        <f>_xll.qlIndexFixing($BE$1,AZ991,TRUE,_xll.ohTrigger(Trigger,Trigger3M))</f>
        <v>1.7340289622522959E-2</v>
      </c>
    </row>
    <row r="992" spans="51:56" ht="11.25" customHeight="1" x14ac:dyDescent="0.25">
      <c r="AY992" s="159" t="s">
        <v>90</v>
      </c>
      <c r="AZ992" s="158">
        <f>_xll.qlInterestRateIndexFixingDate(Currency&amp;"ibor"&amp;Tenor,BA992,Trigger)</f>
        <v>46234</v>
      </c>
      <c r="BA992" s="158">
        <f>_xll.qlCalendarAdvance(Calendar,BA991,AY992,"f",,Trigger)</f>
        <v>46238</v>
      </c>
      <c r="BB992" s="158">
        <f>_xll.qlInterestRateIndexMaturity(Currency&amp;"ibor"&amp;Tenor,BA992,Trigger)</f>
        <v>46330</v>
      </c>
      <c r="BC992" s="320">
        <f>_xll.qlIndexFixing($AC$5,AZ992,TRUE,_xll.ohTrigger(Trigger,Trigger3M))</f>
        <v>1.7233038370977869E-2</v>
      </c>
      <c r="BD992" s="320">
        <f>_xll.qlIndexFixing($BE$1,AZ992,TRUE,_xll.ohTrigger(Trigger,Trigger3M))</f>
        <v>1.734789160695795E-2</v>
      </c>
    </row>
    <row r="993" spans="51:56" ht="11.25" customHeight="1" x14ac:dyDescent="0.25">
      <c r="AY993" s="159" t="s">
        <v>90</v>
      </c>
      <c r="AZ993" s="158">
        <f>_xll.qlInterestRateIndexFixingDate(Currency&amp;"ibor"&amp;Tenor,BA993,Trigger)</f>
        <v>46241</v>
      </c>
      <c r="BA993" s="158">
        <f>_xll.qlCalendarAdvance(Calendar,BA992,AY993,"f",,Trigger)</f>
        <v>46245</v>
      </c>
      <c r="BB993" s="158">
        <f>_xll.qlInterestRateIndexMaturity(Currency&amp;"ibor"&amp;Tenor,BA993,Trigger)</f>
        <v>46337</v>
      </c>
      <c r="BC993" s="320">
        <f>_xll.qlIndexFixing($AC$5,AZ993,TRUE,_xll.ohTrigger(Trigger,Trigger3M))</f>
        <v>1.726018111313609E-2</v>
      </c>
      <c r="BD993" s="320">
        <f>_xll.qlIndexFixing($BE$1,AZ993,TRUE,_xll.ohTrigger(Trigger,Trigger3M))</f>
        <v>1.7355273391836089E-2</v>
      </c>
    </row>
    <row r="994" spans="51:56" ht="11.25" customHeight="1" x14ac:dyDescent="0.25">
      <c r="AY994" s="159" t="s">
        <v>90</v>
      </c>
      <c r="AZ994" s="158">
        <f>_xll.qlInterestRateIndexFixingDate(Currency&amp;"ibor"&amp;Tenor,BA994,Trigger)</f>
        <v>46248</v>
      </c>
      <c r="BA994" s="158">
        <f>_xll.qlCalendarAdvance(Calendar,BA993,AY994,"f",,Trigger)</f>
        <v>46252</v>
      </c>
      <c r="BB994" s="158">
        <f>_xll.qlInterestRateIndexMaturity(Currency&amp;"ibor"&amp;Tenor,BA994,Trigger)</f>
        <v>46344</v>
      </c>
      <c r="BC994" s="320">
        <f>_xll.qlIndexFixing($AC$5,AZ994,TRUE,_xll.ohTrigger(Trigger,Trigger3M))</f>
        <v>1.7287324042744363E-2</v>
      </c>
      <c r="BD994" s="320">
        <f>_xll.qlIndexFixing($BE$1,AZ994,TRUE,_xll.ohTrigger(Trigger,Trigger3M))</f>
        <v>1.7362434144959589E-2</v>
      </c>
    </row>
    <row r="995" spans="51:56" ht="11.25" customHeight="1" x14ac:dyDescent="0.25">
      <c r="AY995" s="159" t="s">
        <v>90</v>
      </c>
      <c r="AZ995" s="158">
        <f>_xll.qlInterestRateIndexFixingDate(Currency&amp;"ibor"&amp;Tenor,BA995,Trigger)</f>
        <v>46255</v>
      </c>
      <c r="BA995" s="158">
        <f>_xll.qlCalendarAdvance(Calendar,BA994,AY995,"f",,Trigger)</f>
        <v>46259</v>
      </c>
      <c r="BB995" s="158">
        <f>_xll.qlInterestRateIndexMaturity(Currency&amp;"ibor"&amp;Tenor,BA995,Trigger)</f>
        <v>46351</v>
      </c>
      <c r="BC995" s="320">
        <f>_xll.qlIndexFixing($AC$5,AZ995,TRUE,_xll.ohTrigger(Trigger,Trigger3M))</f>
        <v>1.7314467159802692E-2</v>
      </c>
      <c r="BD995" s="320">
        <f>_xll.qlIndexFixing($BE$1,AZ995,TRUE,_xll.ohTrigger(Trigger,Trigger3M))</f>
        <v>1.7369373034161945E-2</v>
      </c>
    </row>
    <row r="996" spans="51:56" ht="11.25" customHeight="1" x14ac:dyDescent="0.25">
      <c r="AY996" s="159" t="s">
        <v>90</v>
      </c>
      <c r="AZ996" s="158">
        <f>_xll.qlInterestRateIndexFixingDate(Currency&amp;"ibor"&amp;Tenor,BA996,Trigger)</f>
        <v>46262</v>
      </c>
      <c r="BA996" s="158">
        <f>_xll.qlCalendarAdvance(Calendar,BA995,AY996,"f",,Trigger)</f>
        <v>46266</v>
      </c>
      <c r="BB996" s="158">
        <f>_xll.qlInterestRateIndexMaturity(Currency&amp;"ibor"&amp;Tenor,BA996,Trigger)</f>
        <v>46357</v>
      </c>
      <c r="BC996" s="320">
        <f>_xll.qlIndexFixing($AC$5,AZ996,TRUE,_xll.ohTrigger(Trigger,Trigger3M))</f>
        <v>1.7339254683580625E-2</v>
      </c>
      <c r="BD996" s="320">
        <f>_xll.qlIndexFixing($BE$1,AZ996,TRUE,_xll.ohTrigger(Trigger,Trigger3M))</f>
        <v>1.7375232980525384E-2</v>
      </c>
    </row>
    <row r="997" spans="51:56" ht="11.25" customHeight="1" x14ac:dyDescent="0.25">
      <c r="AY997" s="159" t="s">
        <v>90</v>
      </c>
      <c r="AZ997" s="158">
        <f>_xll.qlInterestRateIndexFixingDate(Currency&amp;"ibor"&amp;Tenor,BA997,Trigger)</f>
        <v>46269</v>
      </c>
      <c r="BA997" s="158">
        <f>_xll.qlCalendarAdvance(Calendar,BA996,AY997,"f",,Trigger)</f>
        <v>46273</v>
      </c>
      <c r="BB997" s="158">
        <f>_xll.qlInterestRateIndexMaturity(Currency&amp;"ibor"&amp;Tenor,BA997,Trigger)</f>
        <v>46364</v>
      </c>
      <c r="BC997" s="320">
        <f>_xll.qlIndexFixing($AC$5,AZ997,TRUE,_xll.ohTrigger(Trigger,Trigger3M))</f>
        <v>1.7366396856669922E-2</v>
      </c>
      <c r="BD997" s="320">
        <f>_xll.qlIndexFixing($BE$1,AZ997,TRUE,_xll.ohTrigger(Trigger,Trigger3M))</f>
        <v>1.7381741455264756E-2</v>
      </c>
    </row>
    <row r="998" spans="51:56" ht="11.25" customHeight="1" x14ac:dyDescent="0.25">
      <c r="AY998" s="159" t="s">
        <v>90</v>
      </c>
      <c r="AZ998" s="158">
        <f>_xll.qlInterestRateIndexFixingDate(Currency&amp;"ibor"&amp;Tenor,BA998,Trigger)</f>
        <v>46276</v>
      </c>
      <c r="BA998" s="158">
        <f>_xll.qlCalendarAdvance(Calendar,BA997,AY998,"f",,Trigger)</f>
        <v>46280</v>
      </c>
      <c r="BB998" s="158">
        <f>_xll.qlInterestRateIndexMaturity(Currency&amp;"ibor"&amp;Tenor,BA998,Trigger)</f>
        <v>46371</v>
      </c>
      <c r="BC998" s="320">
        <f>_xll.qlIndexFixing($AC$5,AZ998,TRUE,_xll.ohTrigger(Trigger,Trigger3M))</f>
        <v>1.7393539215166953E-2</v>
      </c>
      <c r="BD998" s="320">
        <f>_xll.qlIndexFixing($BE$1,AZ998,TRUE,_xll.ohTrigger(Trigger,Trigger3M))</f>
        <v>1.7388025639901154E-2</v>
      </c>
    </row>
    <row r="999" spans="51:56" ht="11.25" customHeight="1" x14ac:dyDescent="0.25">
      <c r="AY999" s="159" t="s">
        <v>90</v>
      </c>
      <c r="AZ999" s="158">
        <f>_xll.qlInterestRateIndexFixingDate(Currency&amp;"ibor"&amp;Tenor,BA999,Trigger)</f>
        <v>46283</v>
      </c>
      <c r="BA999" s="158">
        <f>_xll.qlCalendarAdvance(Calendar,BA998,AY999,"f",,Trigger)</f>
        <v>46287</v>
      </c>
      <c r="BB999" s="158">
        <f>_xll.qlInterestRateIndexMaturity(Currency&amp;"ibor"&amp;Tenor,BA999,Trigger)</f>
        <v>46378</v>
      </c>
      <c r="BC999" s="320">
        <f>_xll.qlIndexFixing($AC$5,AZ999,TRUE,_xll.ohTrigger(Trigger,Trigger3M))</f>
        <v>1.7420681759073475E-2</v>
      </c>
      <c r="BD999" s="320">
        <f>_xll.qlIndexFixing($BE$1,AZ999,TRUE,_xll.ohTrigger(Trigger,Trigger3M))</f>
        <v>1.7394084702445158E-2</v>
      </c>
    </row>
    <row r="1000" spans="51:56" ht="11.25" customHeight="1" x14ac:dyDescent="0.25">
      <c r="AY1000" s="159" t="s">
        <v>90</v>
      </c>
      <c r="AZ1000" s="158">
        <f>_xll.qlInterestRateIndexFixingDate(Currency&amp;"ibor"&amp;Tenor,BA1000,Trigger)</f>
        <v>46290</v>
      </c>
      <c r="BA1000" s="158">
        <f>_xll.qlCalendarAdvance(Calendar,BA999,AY1000,"f",,Trigger)</f>
        <v>46294</v>
      </c>
      <c r="BB1000" s="158">
        <f>_xll.qlInterestRateIndexMaturity(Currency&amp;"ibor"&amp;Tenor,BA1000,Trigger)</f>
        <v>46385</v>
      </c>
      <c r="BC1000" s="320">
        <f>_xll.qlIndexFixing($AC$5,AZ1000,TRUE,_xll.ohTrigger(Trigger,Trigger3M))</f>
        <v>1.7447824488390364E-2</v>
      </c>
      <c r="BD1000" s="320">
        <f>_xll.qlIndexFixing($BE$1,AZ1000,TRUE,_xll.ohTrigger(Trigger,Trigger3M))</f>
        <v>1.7399917810943358E-2</v>
      </c>
    </row>
    <row r="1001" spans="51:56" ht="11.25" customHeight="1" x14ac:dyDescent="0.25">
      <c r="AY1001" s="159" t="s">
        <v>90</v>
      </c>
      <c r="AZ1001" s="158">
        <f>_xll.qlInterestRateIndexFixingDate(Currency&amp;"ibor"&amp;Tenor,BA1001,Trigger)</f>
        <v>46297</v>
      </c>
      <c r="BA1001" s="158">
        <f>_xll.qlCalendarAdvance(Calendar,BA1000,AY1001,"f",,Trigger)</f>
        <v>46301</v>
      </c>
      <c r="BB1001" s="158">
        <f>_xll.qlInterestRateIndexMaturity(Currency&amp;"ibor"&amp;Tenor,BA1001,Trigger)</f>
        <v>46393</v>
      </c>
      <c r="BC1001" s="320">
        <f>_xll.qlIndexFixing($AC$5,AZ1001,TRUE,_xll.ohTrigger(Trigger,Trigger3M))</f>
        <v>1.7477329798693327E-2</v>
      </c>
      <c r="BD1001" s="320">
        <f>_xll.qlIndexFixing($BE$1,AZ1001,TRUE,_xll.ohTrigger(Trigger,Trigger3M))</f>
        <v>1.7406300629782427E-2</v>
      </c>
    </row>
    <row r="1002" spans="51:56" ht="11.25" customHeight="1" x14ac:dyDescent="0.25">
      <c r="AY1002" s="159" t="s">
        <v>90</v>
      </c>
      <c r="AZ1002" s="158">
        <f>_xll.qlInterestRateIndexFixingDate(Currency&amp;"ibor"&amp;Tenor,BA1002,Trigger)</f>
        <v>46304</v>
      </c>
      <c r="BA1002" s="158">
        <f>_xll.qlCalendarAdvance(Calendar,BA1001,AY1002,"f",,Trigger)</f>
        <v>46308</v>
      </c>
      <c r="BB1002" s="158">
        <f>_xll.qlInterestRateIndexMaturity(Currency&amp;"ibor"&amp;Tenor,BA1002,Trigger)</f>
        <v>46400</v>
      </c>
      <c r="BC1002" s="320">
        <f>_xll.qlIndexFixing($AC$5,AZ1002,TRUE,_xll.ohTrigger(Trigger,Trigger3M))</f>
        <v>1.7504474227944617E-2</v>
      </c>
      <c r="BD1002" s="320">
        <f>_xll.qlIndexFixing($BE$1,AZ1002,TRUE,_xll.ohTrigger(Trigger,Trigger3M))</f>
        <v>1.7411663173602727E-2</v>
      </c>
    </row>
    <row r="1003" spans="51:56" ht="11.25" customHeight="1" x14ac:dyDescent="0.25">
      <c r="AY1003" s="159" t="s">
        <v>90</v>
      </c>
      <c r="AZ1003" s="158">
        <f>_xll.qlInterestRateIndexFixingDate(Currency&amp;"ibor"&amp;Tenor,BA1003,Trigger)</f>
        <v>46311</v>
      </c>
      <c r="BA1003" s="158">
        <f>_xll.qlCalendarAdvance(Calendar,BA1002,AY1003,"f",,Trigger)</f>
        <v>46315</v>
      </c>
      <c r="BB1003" s="158">
        <f>_xll.qlInterestRateIndexMaturity(Currency&amp;"ibor"&amp;Tenor,BA1003,Trigger)</f>
        <v>46407</v>
      </c>
      <c r="BC1003" s="320">
        <f>_xll.qlIndexFixing($AC$5,AZ1003,TRUE,_xll.ohTrigger(Trigger,Trigger3M))</f>
        <v>1.7531618844655525E-2</v>
      </c>
      <c r="BD1003" s="320">
        <f>_xll.qlIndexFixing($BE$1,AZ1003,TRUE,_xll.ohTrigger(Trigger,Trigger3M))</f>
        <v>1.7416797197350599E-2</v>
      </c>
    </row>
    <row r="1004" spans="51:56" ht="11.25" customHeight="1" x14ac:dyDescent="0.25">
      <c r="AY1004" s="159" t="s">
        <v>90</v>
      </c>
      <c r="AZ1004" s="158">
        <f>_xll.qlInterestRateIndexFixingDate(Currency&amp;"ibor"&amp;Tenor,BA1004,Trigger)</f>
        <v>46318</v>
      </c>
      <c r="BA1004" s="158">
        <f>_xll.qlCalendarAdvance(Calendar,BA1003,AY1004,"f",,Trigger)</f>
        <v>46322</v>
      </c>
      <c r="BB1004" s="158">
        <f>_xll.qlInterestRateIndexMaturity(Currency&amp;"ibor"&amp;Tenor,BA1004,Trigger)</f>
        <v>46414</v>
      </c>
      <c r="BC1004" s="320">
        <f>_xll.qlIndexFixing($AC$5,AZ1004,TRUE,_xll.ohTrigger(Trigger,Trigger3M))</f>
        <v>1.7558763648830387E-2</v>
      </c>
      <c r="BD1004" s="320">
        <f>_xll.qlIndexFixing($BE$1,AZ1004,TRUE,_xll.ohTrigger(Trigger,Trigger3M))</f>
        <v>1.7421701869161896E-2</v>
      </c>
    </row>
    <row r="1005" spans="51:56" ht="11.25" customHeight="1" x14ac:dyDescent="0.25">
      <c r="AY1005" s="159" t="s">
        <v>90</v>
      </c>
      <c r="AZ1005" s="158">
        <f>_xll.qlInterestRateIndexFixingDate(Currency&amp;"ibor"&amp;Tenor,BA1005,Trigger)</f>
        <v>46325</v>
      </c>
      <c r="BA1005" s="158">
        <f>_xll.qlCalendarAdvance(Calendar,BA1004,AY1005,"f",,Trigger)</f>
        <v>46329</v>
      </c>
      <c r="BB1005" s="158">
        <f>_xll.qlInterestRateIndexMaturity(Currency&amp;"ibor"&amp;Tenor,BA1005,Trigger)</f>
        <v>46421</v>
      </c>
      <c r="BC1005" s="320">
        <f>_xll.qlIndexFixing($AC$5,AZ1005,TRUE,_xll.ohTrigger(Trigger,Trigger3M))</f>
        <v>1.7585908640468335E-2</v>
      </c>
      <c r="BD1005" s="320">
        <f>_xll.qlIndexFixing($BE$1,AZ1005,TRUE,_xll.ohTrigger(Trigger,Trigger3M))</f>
        <v>1.7426376357208104E-2</v>
      </c>
    </row>
    <row r="1006" spans="51:56" ht="11.25" customHeight="1" x14ac:dyDescent="0.25">
      <c r="AY1006" s="159" t="s">
        <v>90</v>
      </c>
      <c r="AZ1006" s="158">
        <f>_xll.qlInterestRateIndexFixingDate(Currency&amp;"ibor"&amp;Tenor,BA1006,Trigger)</f>
        <v>46332</v>
      </c>
      <c r="BA1006" s="158">
        <f>_xll.qlCalendarAdvance(Calendar,BA1005,AY1006,"f",,Trigger)</f>
        <v>46336</v>
      </c>
      <c r="BB1006" s="158">
        <f>_xll.qlInterestRateIndexMaturity(Currency&amp;"ibor"&amp;Tenor,BA1006,Trigger)</f>
        <v>46428</v>
      </c>
      <c r="BC1006" s="320">
        <f>_xll.qlIndexFixing($AC$5,AZ1006,TRUE,_xll.ohTrigger(Trigger,Trigger3M))</f>
        <v>1.7613053819571116E-2</v>
      </c>
      <c r="BD1006" s="320">
        <f>_xll.qlIndexFixing($BE$1,AZ1006,TRUE,_xll.ohTrigger(Trigger,Trigger3M))</f>
        <v>1.7430819829694584E-2</v>
      </c>
    </row>
    <row r="1007" spans="51:56" ht="11.25" customHeight="1" x14ac:dyDescent="0.25">
      <c r="AY1007" s="159" t="s">
        <v>90</v>
      </c>
      <c r="AZ1007" s="158">
        <f>_xll.qlInterestRateIndexFixingDate(Currency&amp;"ibor"&amp;Tenor,BA1007,Trigger)</f>
        <v>46339</v>
      </c>
      <c r="BA1007" s="158">
        <f>_xll.qlCalendarAdvance(Calendar,BA1006,AY1007,"f",,Trigger)</f>
        <v>46343</v>
      </c>
      <c r="BB1007" s="158">
        <f>_xll.qlInterestRateIndexMaturity(Currency&amp;"ibor"&amp;Tenor,BA1007,Trigger)</f>
        <v>46435</v>
      </c>
      <c r="BC1007" s="320">
        <f>_xll.qlIndexFixing($AC$5,AZ1007,TRUE,_xll.ohTrigger(Trigger,Trigger3M))</f>
        <v>1.7640199186140456E-2</v>
      </c>
      <c r="BD1007" s="320">
        <f>_xll.qlIndexFixing($BE$1,AZ1007,TRUE,_xll.ohTrigger(Trigger,Trigger3M))</f>
        <v>1.7435031454868414E-2</v>
      </c>
    </row>
    <row r="1008" spans="51:56" ht="11.25" customHeight="1" x14ac:dyDescent="0.25">
      <c r="AY1008" s="159" t="s">
        <v>90</v>
      </c>
      <c r="AZ1008" s="158">
        <f>_xll.qlInterestRateIndexFixingDate(Currency&amp;"ibor"&amp;Tenor,BA1008,Trigger)</f>
        <v>46346</v>
      </c>
      <c r="BA1008" s="158">
        <f>_xll.qlCalendarAdvance(Calendar,BA1007,AY1008,"f",,Trigger)</f>
        <v>46350</v>
      </c>
      <c r="BB1008" s="158">
        <f>_xll.qlInterestRateIndexMaturity(Currency&amp;"ibor"&amp;Tenor,BA1008,Trigger)</f>
        <v>46442</v>
      </c>
      <c r="BC1008" s="320">
        <f>_xll.qlIndexFixing($AC$5,AZ1008,TRUE,_xll.ohTrigger(Trigger,Trigger3M))</f>
        <v>1.766734474017723E-2</v>
      </c>
      <c r="BD1008" s="320">
        <f>_xll.qlIndexFixing($BE$1,AZ1008,TRUE,_xll.ohTrigger(Trigger,Trigger3M))</f>
        <v>1.7439010401010549E-2</v>
      </c>
    </row>
    <row r="1009" spans="51:56" ht="11.25" customHeight="1" x14ac:dyDescent="0.25">
      <c r="AY1009" s="159" t="s">
        <v>90</v>
      </c>
      <c r="AZ1009" s="158">
        <f>_xll.qlInterestRateIndexFixingDate(Currency&amp;"ibor"&amp;Tenor,BA1009,Trigger)</f>
        <v>46353</v>
      </c>
      <c r="BA1009" s="158">
        <f>_xll.qlCalendarAdvance(Calendar,BA1008,AY1009,"f",,Trigger)</f>
        <v>46357</v>
      </c>
      <c r="BB1009" s="158">
        <f>_xll.qlInterestRateIndexMaturity(Currency&amp;"ibor"&amp;Tenor,BA1009,Trigger)</f>
        <v>46447</v>
      </c>
      <c r="BC1009" s="320">
        <f>_xll.qlIndexFixing($AC$5,AZ1009,TRUE,_xll.ohTrigger(Trigger,Trigger3M))</f>
        <v>1.7689744515478445E-2</v>
      </c>
      <c r="BD1009" s="320">
        <f>_xll.qlIndexFixing($BE$1,AZ1009,TRUE,_xll.ohTrigger(Trigger,Trigger3M))</f>
        <v>1.7441463786525446E-2</v>
      </c>
    </row>
    <row r="1010" spans="51:56" ht="11.25" customHeight="1" x14ac:dyDescent="0.25">
      <c r="AY1010" s="159" t="s">
        <v>90</v>
      </c>
      <c r="AZ1010" s="158">
        <f>_xll.qlInterestRateIndexFixingDate(Currency&amp;"ibor"&amp;Tenor,BA1010,Trigger)</f>
        <v>46360</v>
      </c>
      <c r="BA1010" s="158">
        <f>_xll.qlCalendarAdvance(Calendar,BA1009,AY1010,"f",,Trigger)</f>
        <v>46364</v>
      </c>
      <c r="BB1010" s="158">
        <f>_xll.qlInterestRateIndexMaturity(Currency&amp;"ibor"&amp;Tenor,BA1010,Trigger)</f>
        <v>46454</v>
      </c>
      <c r="BC1010" s="320">
        <f>_xll.qlIndexFixing($AC$5,AZ1010,TRUE,_xll.ohTrigger(Trigger,Trigger3M))</f>
        <v>1.77168877538465E-2</v>
      </c>
      <c r="BD1010" s="320">
        <f>_xll.qlIndexFixing($BE$1,AZ1010,TRUE,_xll.ohTrigger(Trigger,Trigger3M))</f>
        <v>1.7445008322509281E-2</v>
      </c>
    </row>
    <row r="1011" spans="51:56" ht="11.25" customHeight="1" x14ac:dyDescent="0.25">
      <c r="AY1011" s="159" t="s">
        <v>90</v>
      </c>
      <c r="AZ1011" s="158">
        <f>_xll.qlInterestRateIndexFixingDate(Currency&amp;"ibor"&amp;Tenor,BA1011,Trigger)</f>
        <v>46367</v>
      </c>
      <c r="BA1011" s="158">
        <f>_xll.qlCalendarAdvance(Calendar,BA1010,AY1011,"f",,Trigger)</f>
        <v>46371</v>
      </c>
      <c r="BB1011" s="158">
        <f>_xll.qlInterestRateIndexMaturity(Currency&amp;"ibor"&amp;Tenor,BA1011,Trigger)</f>
        <v>46461</v>
      </c>
      <c r="BC1011" s="320">
        <f>_xll.qlIndexFixing($AC$5,AZ1011,TRUE,_xll.ohTrigger(Trigger,Trigger3M))</f>
        <v>1.77440311755932E-2</v>
      </c>
      <c r="BD1011" s="320">
        <f>_xll.qlIndexFixing($BE$1,AZ1011,TRUE,_xll.ohTrigger(Trigger,Trigger3M))</f>
        <v>1.7448317825994764E-2</v>
      </c>
    </row>
    <row r="1012" spans="51:56" ht="11.25" customHeight="1" x14ac:dyDescent="0.25">
      <c r="AY1012" s="159" t="s">
        <v>90</v>
      </c>
      <c r="AZ1012" s="158">
        <f>_xll.qlInterestRateIndexFixingDate(Currency&amp;"ibor"&amp;Tenor,BA1012,Trigger)</f>
        <v>46374</v>
      </c>
      <c r="BA1012" s="158">
        <f>_xll.qlCalendarAdvance(Calendar,BA1011,AY1012,"f",,Trigger)</f>
        <v>46378</v>
      </c>
      <c r="BB1012" s="158">
        <f>_xll.qlInterestRateIndexMaturity(Currency&amp;"ibor"&amp;Tenor,BA1012,Trigger)</f>
        <v>46468</v>
      </c>
      <c r="BC1012" s="320">
        <f>_xll.qlIndexFixing($AC$5,AZ1012,TRUE,_xll.ohTrigger(Trigger,Trigger3M))</f>
        <v>1.7771174780719434E-2</v>
      </c>
      <c r="BD1012" s="320">
        <f>_xll.qlIndexFixing($BE$1,AZ1012,TRUE,_xll.ohTrigger(Trigger,Trigger3M))</f>
        <v>1.7451391465506561E-2</v>
      </c>
    </row>
    <row r="1013" spans="51:56" ht="11.25" customHeight="1" x14ac:dyDescent="0.25">
      <c r="AY1013" s="159" t="s">
        <v>90</v>
      </c>
      <c r="AZ1013" s="158">
        <f>_xll.qlInterestRateIndexFixingDate(Currency&amp;"ibor"&amp;Tenor,BA1013,Trigger)</f>
        <v>46380</v>
      </c>
      <c r="BA1013" s="158">
        <f>_xll.qlCalendarAdvance(Calendar,BA1012,AY1013,"f",,Trigger)</f>
        <v>46385</v>
      </c>
      <c r="BB1013" s="158">
        <f>_xll.qlInterestRateIndexMaturity(Currency&amp;"ibor"&amp;Tenor,BA1013,Trigger)</f>
        <v>46476</v>
      </c>
      <c r="BC1013" s="320">
        <f>_xll.qlIndexFixing($AC$5,AZ1013,TRUE,_xll.ohTrigger(Trigger,Trigger3M))</f>
        <v>1.7800696842463076E-2</v>
      </c>
      <c r="BD1013" s="320">
        <f>_xll.qlIndexFixing($BE$1,AZ1013,TRUE,_xll.ohTrigger(Trigger,Trigger3M))</f>
        <v>1.7454807927172338E-2</v>
      </c>
    </row>
    <row r="1014" spans="51:56" ht="11.25" customHeight="1" x14ac:dyDescent="0.25">
      <c r="AY1014" s="159" t="s">
        <v>90</v>
      </c>
      <c r="AZ1014" s="158">
        <f>_xll.qlInterestRateIndexFixingDate(Currency&amp;"ibor"&amp;Tenor,BA1014,Trigger)</f>
        <v>46387</v>
      </c>
      <c r="BA1014" s="158">
        <f>_xll.qlCalendarAdvance(Calendar,BA1013,AY1014,"f",,Trigger)</f>
        <v>46392</v>
      </c>
      <c r="BB1014" s="158">
        <f>_xll.qlInterestRateIndexMaturity(Currency&amp;"ibor"&amp;Tenor,BA1014,Trigger)</f>
        <v>46482</v>
      </c>
      <c r="BC1014" s="320">
        <f>_xll.qlIndexFixing($AC$5,AZ1014,TRUE,_xll.ohTrigger(Trigger,Trigger3M))</f>
        <v>1.7825462541113168E-2</v>
      </c>
      <c r="BD1014" s="320">
        <f>_xll.qlIndexFixing($BE$1,AZ1014,TRUE,_xll.ohTrigger(Trigger,Trigger3M))</f>
        <v>1.7456827826902277E-2</v>
      </c>
    </row>
    <row r="1015" spans="51:56" ht="11.25" customHeight="1" x14ac:dyDescent="0.25">
      <c r="AY1015" s="159" t="s">
        <v>90</v>
      </c>
      <c r="AZ1015" s="158">
        <f>_xll.qlInterestRateIndexFixingDate(Currency&amp;"ibor"&amp;Tenor,BA1015,Trigger)</f>
        <v>46395</v>
      </c>
      <c r="BA1015" s="158">
        <f>_xll.qlCalendarAdvance(Calendar,BA1014,AY1015,"f",,Trigger)</f>
        <v>46399</v>
      </c>
      <c r="BB1015" s="158">
        <f>_xll.qlInterestRateIndexMaturity(Currency&amp;"ibor"&amp;Tenor,BA1015,Trigger)</f>
        <v>46489</v>
      </c>
      <c r="BC1015" s="320">
        <f>_xll.qlIndexFixing($AC$5,AZ1015,TRUE,_xll.ohTrigger(Trigger,Trigger3M))</f>
        <v>1.7852606696384221E-2</v>
      </c>
      <c r="BD1015" s="320">
        <f>_xll.qlIndexFixing($BE$1,AZ1015,TRUE,_xll.ohTrigger(Trigger,Trigger3M))</f>
        <v>1.7459188886030041E-2</v>
      </c>
    </row>
    <row r="1016" spans="51:56" ht="11.25" customHeight="1" x14ac:dyDescent="0.25">
      <c r="AY1016" s="159" t="s">
        <v>90</v>
      </c>
      <c r="AZ1016" s="158">
        <f>_xll.qlInterestRateIndexFixingDate(Currency&amp;"ibor"&amp;Tenor,BA1016,Trigger)</f>
        <v>46402</v>
      </c>
      <c r="BA1016" s="158">
        <f>_xll.qlCalendarAdvance(Calendar,BA1015,AY1016,"f",,Trigger)</f>
        <v>46406</v>
      </c>
      <c r="BB1016" s="158">
        <f>_xll.qlInterestRateIndexMaturity(Currency&amp;"ibor"&amp;Tenor,BA1016,Trigger)</f>
        <v>46496</v>
      </c>
      <c r="BC1016" s="320">
        <f>_xll.qlIndexFixing($AC$5,AZ1016,TRUE,_xll.ohTrigger(Trigger,Trigger3M))</f>
        <v>1.7879751035039249E-2</v>
      </c>
      <c r="BD1016" s="320">
        <f>_xll.qlIndexFixing($BE$1,AZ1016,TRUE,_xll.ohTrigger(Trigger,Trigger3M))</f>
        <v>1.7461310755673587E-2</v>
      </c>
    </row>
    <row r="1017" spans="51:56" ht="11.25" customHeight="1" x14ac:dyDescent="0.25">
      <c r="AY1017" s="159" t="s">
        <v>90</v>
      </c>
      <c r="AZ1017" s="158">
        <f>_xll.qlInterestRateIndexFixingDate(Currency&amp;"ibor"&amp;Tenor,BA1017,Trigger)</f>
        <v>46409</v>
      </c>
      <c r="BA1017" s="158">
        <f>_xll.qlCalendarAdvance(Calendar,BA1016,AY1017,"f",,Trigger)</f>
        <v>46413</v>
      </c>
      <c r="BB1017" s="158">
        <f>_xll.qlInterestRateIndexMaturity(Currency&amp;"ibor"&amp;Tenor,BA1017,Trigger)</f>
        <v>46503</v>
      </c>
      <c r="BC1017" s="320">
        <f>_xll.qlIndexFixing($AC$5,AZ1017,TRUE,_xll.ohTrigger(Trigger,Trigger3M))</f>
        <v>1.7906895557079139E-2</v>
      </c>
      <c r="BD1017" s="320">
        <f>_xll.qlIndexFixing($BE$1,AZ1017,TRUE,_xll.ohTrigger(Trigger,Trigger3M))</f>
        <v>1.7463192604555644E-2</v>
      </c>
    </row>
    <row r="1018" spans="51:56" ht="11.25" customHeight="1" x14ac:dyDescent="0.25">
      <c r="AY1018" s="159" t="s">
        <v>90</v>
      </c>
      <c r="AZ1018" s="158">
        <f>_xll.qlInterestRateIndexFixingDate(Currency&amp;"ibor"&amp;Tenor,BA1018,Trigger)</f>
        <v>46416</v>
      </c>
      <c r="BA1018" s="158">
        <f>_xll.qlCalendarAdvance(Calendar,BA1017,AY1018,"f",,Trigger)</f>
        <v>46420</v>
      </c>
      <c r="BB1018" s="158">
        <f>_xll.qlInterestRateIndexMaturity(Currency&amp;"ibor"&amp;Tenor,BA1018,Trigger)</f>
        <v>46510</v>
      </c>
      <c r="BC1018" s="320">
        <f>_xll.qlIndexFixing($AC$5,AZ1018,TRUE,_xll.ohTrigger(Trigger,Trigger3M))</f>
        <v>1.7934040262505668E-2</v>
      </c>
      <c r="BD1018" s="320">
        <f>_xll.qlIndexFixing($BE$1,AZ1018,TRUE,_xll.ohTrigger(Trigger,Trigger3M))</f>
        <v>1.7464833601444241E-2</v>
      </c>
    </row>
    <row r="1019" spans="51:56" ht="11.25" customHeight="1" x14ac:dyDescent="0.25">
      <c r="AY1019" s="159" t="s">
        <v>90</v>
      </c>
      <c r="AZ1019" s="158">
        <f>_xll.qlInterestRateIndexFixingDate(Currency&amp;"ibor"&amp;Tenor,BA1019,Trigger)</f>
        <v>46423</v>
      </c>
      <c r="BA1019" s="158">
        <f>_xll.qlCalendarAdvance(Calendar,BA1018,AY1019,"f",,Trigger)</f>
        <v>46427</v>
      </c>
      <c r="BB1019" s="158">
        <f>_xll.qlInterestRateIndexMaturity(Currency&amp;"ibor"&amp;Tenor,BA1019,Trigger)</f>
        <v>46517</v>
      </c>
      <c r="BC1019" s="320">
        <f>_xll.qlIndexFixing($AC$5,AZ1019,TRUE,_xll.ohTrigger(Trigger,Trigger3M))</f>
        <v>1.7961185151319725E-2</v>
      </c>
      <c r="BD1019" s="320">
        <f>_xll.qlIndexFixing($BE$1,AZ1019,TRUE,_xll.ohTrigger(Trigger,Trigger3M))</f>
        <v>1.746623291514382E-2</v>
      </c>
    </row>
    <row r="1020" spans="51:56" ht="11.25" customHeight="1" x14ac:dyDescent="0.25">
      <c r="AY1020" s="159" t="s">
        <v>90</v>
      </c>
      <c r="AZ1020" s="158">
        <f>_xll.qlInterestRateIndexFixingDate(Currency&amp;"ibor"&amp;Tenor,BA1020,Trigger)</f>
        <v>46430</v>
      </c>
      <c r="BA1020" s="158">
        <f>_xll.qlCalendarAdvance(Calendar,BA1019,AY1020,"f",,Trigger)</f>
        <v>46434</v>
      </c>
      <c r="BB1020" s="158">
        <f>_xll.qlInterestRateIndexMaturity(Currency&amp;"ibor"&amp;Tenor,BA1020,Trigger)</f>
        <v>46524</v>
      </c>
      <c r="BC1020" s="320">
        <f>_xll.qlIndexFixing($AC$5,AZ1020,TRUE,_xll.ohTrigger(Trigger,Trigger3M))</f>
        <v>1.7944202782132379E-2</v>
      </c>
      <c r="BD1020" s="320">
        <f>_xll.qlIndexFixing($BE$1,AZ1020,TRUE,_xll.ohTrigger(Trigger,Trigger3M))</f>
        <v>1.7467389914505915E-2</v>
      </c>
    </row>
    <row r="1021" spans="51:56" ht="11.25" customHeight="1" x14ac:dyDescent="0.25">
      <c r="AY1021" s="159" t="s">
        <v>90</v>
      </c>
      <c r="AZ1021" s="158">
        <f>_xll.qlInterestRateIndexFixingDate(Currency&amp;"ibor"&amp;Tenor,BA1021,Trigger)</f>
        <v>46437</v>
      </c>
      <c r="BA1021" s="158">
        <f>_xll.qlCalendarAdvance(Calendar,BA1020,AY1021,"f",,Trigger)</f>
        <v>46441</v>
      </c>
      <c r="BB1021" s="158">
        <f>_xll.qlInterestRateIndexMaturity(Currency&amp;"ibor"&amp;Tenor,BA1021,Trigger)</f>
        <v>46531</v>
      </c>
      <c r="BC1021" s="320">
        <f>_xll.qlIndexFixing($AC$5,AZ1021,TRUE,_xll.ohTrigger(Trigger,Trigger3M))</f>
        <v>1.7868150255355708E-2</v>
      </c>
      <c r="BD1021" s="320">
        <f>_xll.qlIndexFixing($BE$1,AZ1021,TRUE,_xll.ohTrigger(Trigger,Trigger3M))</f>
        <v>1.7468310587783087E-2</v>
      </c>
    </row>
    <row r="1022" spans="51:56" ht="11.25" customHeight="1" x14ac:dyDescent="0.25">
      <c r="AY1022" s="159" t="s">
        <v>90</v>
      </c>
      <c r="AZ1022" s="158">
        <f>_xll.qlInterestRateIndexFixingDate(Currency&amp;"ibor"&amp;Tenor,BA1022,Trigger)</f>
        <v>46444</v>
      </c>
      <c r="BA1022" s="158">
        <f>_xll.qlCalendarAdvance(Calendar,BA1021,AY1022,"f",,Trigger)</f>
        <v>46448</v>
      </c>
      <c r="BB1022" s="158">
        <f>_xll.qlInterestRateIndexMaturity(Currency&amp;"ibor"&amp;Tenor,BA1022,Trigger)</f>
        <v>46540</v>
      </c>
      <c r="BC1022" s="320">
        <f>_xll.qlIndexFixing($AC$5,AZ1022,TRUE,_xll.ohTrigger(Trigger,Trigger3M))</f>
        <v>1.7772983657938442E-2</v>
      </c>
      <c r="BD1022" s="320">
        <f>_xll.qlIndexFixing($BE$1,AZ1022,TRUE,_xll.ohTrigger(Trigger,Trigger3M))</f>
        <v>1.746986856974039E-2</v>
      </c>
    </row>
    <row r="1023" spans="51:56" ht="11.25" customHeight="1" x14ac:dyDescent="0.25">
      <c r="AY1023" s="159" t="s">
        <v>90</v>
      </c>
      <c r="AZ1023" s="158">
        <f>_xll.qlInterestRateIndexFixingDate(Currency&amp;"ibor"&amp;Tenor,BA1023,Trigger)</f>
        <v>46451</v>
      </c>
      <c r="BA1023" s="158">
        <f>_xll.qlCalendarAdvance(Calendar,BA1022,AY1023,"f",,Trigger)</f>
        <v>46455</v>
      </c>
      <c r="BB1023" s="158">
        <f>_xll.qlInterestRateIndexMaturity(Currency&amp;"ibor"&amp;Tenor,BA1023,Trigger)</f>
        <v>46547</v>
      </c>
      <c r="BC1023" s="320">
        <f>_xll.qlIndexFixing($AC$5,AZ1023,TRUE,_xll.ohTrigger(Trigger,Trigger3M))</f>
        <v>1.7698435854866114E-2</v>
      </c>
      <c r="BD1023" s="320">
        <f>_xll.qlIndexFixing($BE$1,AZ1023,TRUE,_xll.ohTrigger(Trigger,Trigger3M))</f>
        <v>1.7470335706230748E-2</v>
      </c>
    </row>
    <row r="1024" spans="51:56" ht="11.25" customHeight="1" x14ac:dyDescent="0.25">
      <c r="AY1024" s="159" t="s">
        <v>90</v>
      </c>
      <c r="AZ1024" s="158">
        <f>_xll.qlInterestRateIndexFixingDate(Currency&amp;"ibor"&amp;Tenor,BA1024,Trigger)</f>
        <v>46458</v>
      </c>
      <c r="BA1024" s="158">
        <f>_xll.qlCalendarAdvance(Calendar,BA1023,AY1024,"f",,Trigger)</f>
        <v>46462</v>
      </c>
      <c r="BB1024" s="158">
        <f>_xll.qlInterestRateIndexMaturity(Currency&amp;"ibor"&amp;Tenor,BA1024,Trigger)</f>
        <v>46554</v>
      </c>
      <c r="BC1024" s="320">
        <f>_xll.qlIndexFixing($AC$5,AZ1024,TRUE,_xll.ohTrigger(Trigger,Trigger3M))</f>
        <v>1.7623568094401902E-2</v>
      </c>
      <c r="BD1024" s="320">
        <f>_xll.qlIndexFixing($BE$1,AZ1024,TRUE,_xll.ohTrigger(Trigger,Trigger3M))</f>
        <v>1.7470612886262719E-2</v>
      </c>
    </row>
    <row r="1025" spans="51:56" ht="11.25" customHeight="1" x14ac:dyDescent="0.25">
      <c r="AY1025" s="159" t="s">
        <v>90</v>
      </c>
      <c r="AZ1025" s="158">
        <f>_xll.qlInterestRateIndexFixingDate(Currency&amp;"ibor"&amp;Tenor,BA1025,Trigger)</f>
        <v>46465</v>
      </c>
      <c r="BA1025" s="158">
        <f>_xll.qlCalendarAdvance(Calendar,BA1024,AY1025,"f",,Trigger)</f>
        <v>46469</v>
      </c>
      <c r="BB1025" s="158">
        <f>_xll.qlInterestRateIndexMaturity(Currency&amp;"ibor"&amp;Tenor,BA1025,Trigger)</f>
        <v>46561</v>
      </c>
      <c r="BC1025" s="320">
        <f>_xll.qlIndexFixing($AC$5,AZ1025,TRUE,_xll.ohTrigger(Trigger,Trigger3M))</f>
        <v>1.7548380394882438E-2</v>
      </c>
      <c r="BD1025" s="320">
        <f>_xll.qlIndexFixing($BE$1,AZ1025,TRUE,_xll.ohTrigger(Trigger,Trigger3M))</f>
        <v>1.7470714584654164E-2</v>
      </c>
    </row>
    <row r="1026" spans="51:56" ht="11.25" customHeight="1" x14ac:dyDescent="0.25">
      <c r="AY1026" s="159" t="s">
        <v>90</v>
      </c>
      <c r="AZ1026" s="158">
        <f>_xll.qlInterestRateIndexFixingDate(Currency&amp;"ibor"&amp;Tenor,BA1026,Trigger)</f>
        <v>46470</v>
      </c>
      <c r="BA1026" s="158">
        <f>_xll.qlCalendarAdvance(Calendar,BA1025,AY1026,"f",,Trigger)</f>
        <v>46476</v>
      </c>
      <c r="BB1026" s="158">
        <f>_xll.qlInterestRateIndexMaturity(Currency&amp;"ibor"&amp;Tenor,BA1026,Trigger)</f>
        <v>46568</v>
      </c>
      <c r="BC1026" s="320">
        <f>_xll.qlIndexFixing($AC$5,AZ1026,TRUE,_xll.ohTrigger(Trigger,Trigger3M))</f>
        <v>1.7472872774723432E-2</v>
      </c>
      <c r="BD1026" s="320">
        <f>_xll.qlIndexFixing($BE$1,AZ1026,TRUE,_xll.ohTrigger(Trigger,Trigger3M))</f>
        <v>1.7470655371464163E-2</v>
      </c>
    </row>
    <row r="1027" spans="51:56" ht="11.25" customHeight="1" x14ac:dyDescent="0.25">
      <c r="AY1027" s="159" t="s">
        <v>90</v>
      </c>
      <c r="AZ1027" s="158">
        <f>_xll.qlInterestRateIndexFixingDate(Currency&amp;"ibor"&amp;Tenor,BA1027,Trigger)</f>
        <v>46479</v>
      </c>
      <c r="BA1027" s="158">
        <f>_xll.qlCalendarAdvance(Calendar,BA1026,AY1027,"f",,Trigger)</f>
        <v>46483</v>
      </c>
      <c r="BB1027" s="158">
        <f>_xll.qlInterestRateIndexMaturity(Currency&amp;"ibor"&amp;Tenor,BA1027,Trigger)</f>
        <v>46574</v>
      </c>
      <c r="BC1027" s="320">
        <f>_xll.qlIndexFixing($AC$5,AZ1027,TRUE,_xll.ohTrigger(Trigger,Trigger3M))</f>
        <v>1.7400940493355957E-2</v>
      </c>
      <c r="BD1027" s="320">
        <f>_xll.qlIndexFixing($BE$1,AZ1027,TRUE,_xll.ohTrigger(Trigger,Trigger3M))</f>
        <v>1.7470065320302347E-2</v>
      </c>
    </row>
    <row r="1028" spans="51:56" ht="11.25" customHeight="1" x14ac:dyDescent="0.25">
      <c r="AY1028" s="159" t="s">
        <v>90</v>
      </c>
      <c r="AZ1028" s="158">
        <f>_xll.qlInterestRateIndexFixingDate(Currency&amp;"ibor"&amp;Tenor,BA1028,Trigger)</f>
        <v>46486</v>
      </c>
      <c r="BA1028" s="158">
        <f>_xll.qlCalendarAdvance(Calendar,BA1027,AY1028,"f",,Trigger)</f>
        <v>46490</v>
      </c>
      <c r="BB1028" s="158">
        <f>_xll.qlInterestRateIndexMaturity(Currency&amp;"ibor"&amp;Tenor,BA1028,Trigger)</f>
        <v>46581</v>
      </c>
      <c r="BC1028" s="320">
        <f>_xll.qlIndexFixing($AC$5,AZ1028,TRUE,_xll.ohTrigger(Trigger,Trigger3M))</f>
        <v>1.7323708076580183E-2</v>
      </c>
      <c r="BD1028" s="320">
        <f>_xll.qlIndexFixing($BE$1,AZ1028,TRUE,_xll.ohTrigger(Trigger,Trigger3M))</f>
        <v>1.7469734000023003E-2</v>
      </c>
    </row>
    <row r="1029" spans="51:56" ht="11.25" customHeight="1" x14ac:dyDescent="0.25">
      <c r="AY1029" s="159" t="s">
        <v>90</v>
      </c>
      <c r="AZ1029" s="158">
        <f>_xll.qlInterestRateIndexFixingDate(Currency&amp;"ibor"&amp;Tenor,BA1029,Trigger)</f>
        <v>46493</v>
      </c>
      <c r="BA1029" s="158">
        <f>_xll.qlCalendarAdvance(Calendar,BA1028,AY1029,"f",,Trigger)</f>
        <v>46497</v>
      </c>
      <c r="BB1029" s="158">
        <f>_xll.qlInterestRateIndexMaturity(Currency&amp;"ibor"&amp;Tenor,BA1029,Trigger)</f>
        <v>46588</v>
      </c>
      <c r="BC1029" s="320">
        <f>_xll.qlIndexFixing($AC$5,AZ1029,TRUE,_xll.ohTrigger(Trigger,Trigger3M))</f>
        <v>1.7246152304934495E-2</v>
      </c>
      <c r="BD1029" s="320">
        <f>_xll.qlIndexFixing($BE$1,AZ1029,TRUE,_xll.ohTrigger(Trigger,Trigger3M))</f>
        <v>1.7469285310389861E-2</v>
      </c>
    </row>
    <row r="1030" spans="51:56" ht="11.25" customHeight="1" x14ac:dyDescent="0.25">
      <c r="AY1030" s="159" t="s">
        <v>90</v>
      </c>
      <c r="AZ1030" s="158">
        <f>_xll.qlInterestRateIndexFixingDate(Currency&amp;"ibor"&amp;Tenor,BA1030,Trigger)</f>
        <v>46500</v>
      </c>
      <c r="BA1030" s="158">
        <f>_xll.qlCalendarAdvance(Calendar,BA1029,AY1030,"f",,Trigger)</f>
        <v>46504</v>
      </c>
      <c r="BB1030" s="158">
        <f>_xll.qlInterestRateIndexMaturity(Currency&amp;"ibor"&amp;Tenor,BA1030,Trigger)</f>
        <v>46595</v>
      </c>
      <c r="BC1030" s="320">
        <f>_xll.qlIndexFixing($AC$5,AZ1030,TRUE,_xll.ohTrigger(Trigger,Trigger3M))</f>
        <v>1.7168273197411172E-2</v>
      </c>
      <c r="BD1030" s="320">
        <f>_xll.qlIndexFixing($BE$1,AZ1030,TRUE,_xll.ohTrigger(Trigger,Trigger3M))</f>
        <v>1.7468734361314488E-2</v>
      </c>
    </row>
    <row r="1031" spans="51:56" ht="11.25" customHeight="1" x14ac:dyDescent="0.25">
      <c r="AY1031" s="159" t="s">
        <v>90</v>
      </c>
      <c r="AZ1031" s="158">
        <f>_xll.qlInterestRateIndexFixingDate(Currency&amp;"ibor"&amp;Tenor,BA1031,Trigger)</f>
        <v>46507</v>
      </c>
      <c r="BA1031" s="158">
        <f>_xll.qlCalendarAdvance(Calendar,BA1030,AY1031,"f",,Trigger)</f>
        <v>46511</v>
      </c>
      <c r="BB1031" s="158">
        <f>_xll.qlInterestRateIndexMaturity(Currency&amp;"ibor"&amp;Tenor,BA1031,Trigger)</f>
        <v>46603</v>
      </c>
      <c r="BC1031" s="320">
        <f>_xll.qlIndexFixing($AC$5,AZ1031,TRUE,_xll.ohTrigger(Trigger,Trigger3M))</f>
        <v>1.7090536514295304E-2</v>
      </c>
      <c r="BD1031" s="320">
        <f>_xll.qlIndexFixing($BE$1,AZ1031,TRUE,_xll.ohTrigger(Trigger,Trigger3M))</f>
        <v>1.7468462250063155E-2</v>
      </c>
    </row>
    <row r="1032" spans="51:56" ht="11.25" customHeight="1" x14ac:dyDescent="0.25">
      <c r="AY1032" s="159" t="s">
        <v>90</v>
      </c>
      <c r="AZ1032" s="158">
        <f>_xll.qlInterestRateIndexFixingDate(Currency&amp;"ibor"&amp;Tenor,BA1032,Trigger)</f>
        <v>46514</v>
      </c>
      <c r="BA1032" s="158">
        <f>_xll.qlCalendarAdvance(Calendar,BA1031,AY1032,"f",,Trigger)</f>
        <v>46518</v>
      </c>
      <c r="BB1032" s="158">
        <f>_xll.qlInterestRateIndexMaturity(Currency&amp;"ibor"&amp;Tenor,BA1032,Trigger)</f>
        <v>46610</v>
      </c>
      <c r="BC1032" s="320">
        <f>_xll.qlIndexFixing($AC$5,AZ1032,TRUE,_xll.ohTrigger(Trigger,Trigger3M))</f>
        <v>1.7013109761371416E-2</v>
      </c>
      <c r="BD1032" s="320">
        <f>_xll.qlIndexFixing($BE$1,AZ1032,TRUE,_xll.ohTrigger(Trigger,Trigger3M))</f>
        <v>1.7467748871447846E-2</v>
      </c>
    </row>
    <row r="1033" spans="51:56" ht="11.25" customHeight="1" x14ac:dyDescent="0.25">
      <c r="AY1033" s="159" t="s">
        <v>90</v>
      </c>
      <c r="AZ1033" s="158">
        <f>_xll.qlInterestRateIndexFixingDate(Currency&amp;"ibor"&amp;Tenor,BA1033,Trigger)</f>
        <v>46521</v>
      </c>
      <c r="BA1033" s="158">
        <f>_xll.qlCalendarAdvance(Calendar,BA1032,AY1033,"f",,Trigger)</f>
        <v>46525</v>
      </c>
      <c r="BB1033" s="158">
        <f>_xll.qlInterestRateIndexMaturity(Currency&amp;"ibor"&amp;Tenor,BA1033,Trigger)</f>
        <v>46617</v>
      </c>
      <c r="BC1033" s="320">
        <f>_xll.qlIndexFixing($AC$5,AZ1033,TRUE,_xll.ohTrigger(Trigger,Trigger3M))</f>
        <v>1.6992924910958569E-2</v>
      </c>
      <c r="BD1033" s="320">
        <f>_xll.qlIndexFixing($BE$1,AZ1033,TRUE,_xll.ohTrigger(Trigger,Trigger3M))</f>
        <v>1.7466978774046345E-2</v>
      </c>
    </row>
    <row r="1034" spans="51:56" ht="11.25" customHeight="1" x14ac:dyDescent="0.25">
      <c r="AY1034" s="159" t="s">
        <v>90</v>
      </c>
      <c r="AZ1034" s="158">
        <f>_xll.qlInterestRateIndexFixingDate(Currency&amp;"ibor"&amp;Tenor,BA1034,Trigger)</f>
        <v>46528</v>
      </c>
      <c r="BA1034" s="158">
        <f>_xll.qlCalendarAdvance(Calendar,BA1033,AY1034,"f",,Trigger)</f>
        <v>46532</v>
      </c>
      <c r="BB1034" s="158">
        <f>_xll.qlInterestRateIndexMaturity(Currency&amp;"ibor"&amp;Tenor,BA1034,Trigger)</f>
        <v>46624</v>
      </c>
      <c r="BC1034" s="320">
        <f>_xll.qlIndexFixing($AC$5,AZ1034,TRUE,_xll.ohTrigger(Trigger,Trigger3M))</f>
        <v>1.7015842910204759E-2</v>
      </c>
      <c r="BD1034" s="320">
        <f>_xll.qlIndexFixing($BE$1,AZ1034,TRUE,_xll.ohTrigger(Trigger,Trigger3M))</f>
        <v>1.7466159017819099E-2</v>
      </c>
    </row>
    <row r="1035" spans="51:56" ht="11.25" customHeight="1" x14ac:dyDescent="0.25">
      <c r="AY1035" s="159" t="s">
        <v>90</v>
      </c>
      <c r="AZ1035" s="158">
        <f>_xll.qlInterestRateIndexFixingDate(Currency&amp;"ibor"&amp;Tenor,BA1035,Trigger)</f>
        <v>46535</v>
      </c>
      <c r="BA1035" s="158">
        <f>_xll.qlCalendarAdvance(Calendar,BA1034,AY1035,"f",,Trigger)</f>
        <v>46539</v>
      </c>
      <c r="BB1035" s="158">
        <f>_xll.qlInterestRateIndexMaturity(Currency&amp;"ibor"&amp;Tenor,BA1035,Trigger)</f>
        <v>46631</v>
      </c>
      <c r="BC1035" s="320">
        <f>_xll.qlIndexFixing($AC$5,AZ1035,TRUE,_xll.ohTrigger(Trigger,Trigger3M))</f>
        <v>1.7038761043097955E-2</v>
      </c>
      <c r="BD1035" s="320">
        <f>_xll.qlIndexFixing($BE$1,AZ1035,TRUE,_xll.ohTrigger(Trigger,Trigger3M))</f>
        <v>1.7465290218623905E-2</v>
      </c>
    </row>
    <row r="1036" spans="51:56" ht="11.25" customHeight="1" x14ac:dyDescent="0.25">
      <c r="AY1036" s="159" t="s">
        <v>90</v>
      </c>
      <c r="AZ1036" s="158">
        <f>_xll.qlInterestRateIndexFixingDate(Currency&amp;"ibor"&amp;Tenor,BA1036,Trigger)</f>
        <v>46542</v>
      </c>
      <c r="BA1036" s="158">
        <f>_xll.qlCalendarAdvance(Calendar,BA1035,AY1036,"f",,Trigger)</f>
        <v>46546</v>
      </c>
      <c r="BB1036" s="158">
        <f>_xll.qlInterestRateIndexMaturity(Currency&amp;"ibor"&amp;Tenor,BA1036,Trigger)</f>
        <v>46638</v>
      </c>
      <c r="BC1036" s="320">
        <f>_xll.qlIndexFixing($AC$5,AZ1036,TRUE,_xll.ohTrigger(Trigger,Trigger3M))</f>
        <v>1.7061679309639026E-2</v>
      </c>
      <c r="BD1036" s="320">
        <f>_xll.qlIndexFixing($BE$1,AZ1036,TRUE,_xll.ohTrigger(Trigger,Trigger3M))</f>
        <v>1.7464372796911393E-2</v>
      </c>
    </row>
    <row r="1037" spans="51:56" ht="11.25" customHeight="1" x14ac:dyDescent="0.25">
      <c r="AY1037" s="159" t="s">
        <v>90</v>
      </c>
      <c r="AZ1037" s="158">
        <f>_xll.qlInterestRateIndexFixingDate(Currency&amp;"ibor"&amp;Tenor,BA1037,Trigger)</f>
        <v>46549</v>
      </c>
      <c r="BA1037" s="158">
        <f>_xll.qlCalendarAdvance(Calendar,BA1036,AY1037,"f",,Trigger)</f>
        <v>46553</v>
      </c>
      <c r="BB1037" s="158">
        <f>_xll.qlInterestRateIndexMaturity(Currency&amp;"ibor"&amp;Tenor,BA1037,Trigger)</f>
        <v>46645</v>
      </c>
      <c r="BC1037" s="320">
        <f>_xll.qlIndexFixing($AC$5,AZ1037,TRUE,_xll.ohTrigger(Trigger,Trigger3M))</f>
        <v>1.7084597709826236E-2</v>
      </c>
      <c r="BD1037" s="320">
        <f>_xll.qlIndexFixing($BE$1,AZ1037,TRUE,_xll.ohTrigger(Trigger,Trigger3M))</f>
        <v>1.7463407173135669E-2</v>
      </c>
    </row>
    <row r="1038" spans="51:56" ht="11.25" customHeight="1" x14ac:dyDescent="0.25">
      <c r="AY1038" s="159" t="s">
        <v>90</v>
      </c>
      <c r="AZ1038" s="158">
        <f>_xll.qlInterestRateIndexFixingDate(Currency&amp;"ibor"&amp;Tenor,BA1038,Trigger)</f>
        <v>46556</v>
      </c>
      <c r="BA1038" s="158">
        <f>_xll.qlCalendarAdvance(Calendar,BA1037,AY1038,"f",,Trigger)</f>
        <v>46560</v>
      </c>
      <c r="BB1038" s="158">
        <f>_xll.qlInterestRateIndexMaturity(Currency&amp;"ibor"&amp;Tenor,BA1038,Trigger)</f>
        <v>46652</v>
      </c>
      <c r="BC1038" s="320">
        <f>_xll.qlIndexFixing($AC$5,AZ1038,TRUE,_xll.ohTrigger(Trigger,Trigger3M))</f>
        <v>1.7107516243663058E-2</v>
      </c>
      <c r="BD1038" s="320">
        <f>_xll.qlIndexFixing($BE$1,AZ1038,TRUE,_xll.ohTrigger(Trigger,Trigger3M))</f>
        <v>1.7462393767750845E-2</v>
      </c>
    </row>
    <row r="1039" spans="51:56" ht="11.25" customHeight="1" x14ac:dyDescent="0.25">
      <c r="AY1039" s="159" t="s">
        <v>90</v>
      </c>
      <c r="AZ1039" s="158">
        <f>_xll.qlInterestRateIndexFixingDate(Currency&amp;"ibor"&amp;Tenor,BA1039,Trigger)</f>
        <v>46563</v>
      </c>
      <c r="BA1039" s="158">
        <f>_xll.qlCalendarAdvance(Calendar,BA1038,AY1039,"f",,Trigger)</f>
        <v>46567</v>
      </c>
      <c r="BB1039" s="158">
        <f>_xll.qlInterestRateIndexMaturity(Currency&amp;"ibor"&amp;Tenor,BA1039,Trigger)</f>
        <v>46659</v>
      </c>
      <c r="BC1039" s="320">
        <f>_xll.qlIndexFixing($AC$5,AZ1039,TRUE,_xll.ohTrigger(Trigger,Trigger3M))</f>
        <v>1.7130434911148625E-2</v>
      </c>
      <c r="BD1039" s="320">
        <f>_xll.qlIndexFixing($BE$1,AZ1039,TRUE,_xll.ohTrigger(Trigger,Trigger3M))</f>
        <v>1.7461333001213625E-2</v>
      </c>
    </row>
    <row r="1040" spans="51:56" ht="11.25" customHeight="1" x14ac:dyDescent="0.25">
      <c r="AY1040" s="159" t="s">
        <v>90</v>
      </c>
      <c r="AZ1040" s="158">
        <f>_xll.qlInterestRateIndexFixingDate(Currency&amp;"ibor"&amp;Tenor,BA1040,Trigger)</f>
        <v>46570</v>
      </c>
      <c r="BA1040" s="158">
        <f>_xll.qlCalendarAdvance(Calendar,BA1039,AY1040,"f",,Trigger)</f>
        <v>46574</v>
      </c>
      <c r="BB1040" s="158">
        <f>_xll.qlInterestRateIndexMaturity(Currency&amp;"ibor"&amp;Tenor,BA1040,Trigger)</f>
        <v>46666</v>
      </c>
      <c r="BC1040" s="320">
        <f>_xll.qlIndexFixing($AC$5,AZ1040,TRUE,_xll.ohTrigger(Trigger,Trigger3M))</f>
        <v>1.7153353712284675E-2</v>
      </c>
      <c r="BD1040" s="320">
        <f>_xll.qlIndexFixing($BE$1,AZ1040,TRUE,_xll.ohTrigger(Trigger,Trigger3M))</f>
        <v>1.7460225293978993E-2</v>
      </c>
    </row>
    <row r="1041" spans="51:56" ht="11.25" customHeight="1" x14ac:dyDescent="0.25">
      <c r="AY1041" s="159" t="s">
        <v>90</v>
      </c>
      <c r="AZ1041" s="158">
        <f>_xll.qlInterestRateIndexFixingDate(Currency&amp;"ibor"&amp;Tenor,BA1041,Trigger)</f>
        <v>46577</v>
      </c>
      <c r="BA1041" s="158">
        <f>_xll.qlCalendarAdvance(Calendar,BA1040,AY1041,"f",,Trigger)</f>
        <v>46581</v>
      </c>
      <c r="BB1041" s="158">
        <f>_xll.qlInterestRateIndexMaturity(Currency&amp;"ibor"&amp;Tenor,BA1041,Trigger)</f>
        <v>46673</v>
      </c>
      <c r="BC1041" s="320">
        <f>_xll.qlIndexFixing($AC$5,AZ1041,TRUE,_xll.ohTrigger(Trigger,Trigger3M))</f>
        <v>1.7176272647072072E-2</v>
      </c>
      <c r="BD1041" s="320">
        <f>_xll.qlIndexFixing($BE$1,AZ1041,TRUE,_xll.ohTrigger(Trigger,Trigger3M))</f>
        <v>1.7459071066507133E-2</v>
      </c>
    </row>
    <row r="1042" spans="51:56" ht="11.25" customHeight="1" x14ac:dyDescent="0.25">
      <c r="AY1042" s="159" t="s">
        <v>90</v>
      </c>
      <c r="AZ1042" s="158">
        <f>_xll.qlInterestRateIndexFixingDate(Currency&amp;"ibor"&amp;Tenor,BA1042,Trigger)</f>
        <v>46584</v>
      </c>
      <c r="BA1042" s="158">
        <f>_xll.qlCalendarAdvance(Calendar,BA1041,AY1042,"f",,Trigger)</f>
        <v>46588</v>
      </c>
      <c r="BB1042" s="158">
        <f>_xll.qlInterestRateIndexMaturity(Currency&amp;"ibor"&amp;Tenor,BA1042,Trigger)</f>
        <v>46680</v>
      </c>
      <c r="BC1042" s="320">
        <f>_xll.qlIndexFixing($AC$5,AZ1042,TRUE,_xll.ohTrigger(Trigger,Trigger3M))</f>
        <v>1.7199191715510823E-2</v>
      </c>
      <c r="BD1042" s="320">
        <f>_xll.qlIndexFixing($BE$1,AZ1042,TRUE,_xll.ohTrigger(Trigger,Trigger3M))</f>
        <v>1.7457870739257364E-2</v>
      </c>
    </row>
    <row r="1043" spans="51:56" ht="11.25" customHeight="1" x14ac:dyDescent="0.25">
      <c r="AY1043" s="159" t="s">
        <v>90</v>
      </c>
      <c r="AZ1043" s="158">
        <f>_xll.qlInterestRateIndexFixingDate(Currency&amp;"ibor"&amp;Tenor,BA1043,Trigger)</f>
        <v>46591</v>
      </c>
      <c r="BA1043" s="158">
        <f>_xll.qlCalendarAdvance(Calendar,BA1042,AY1043,"f",,Trigger)</f>
        <v>46595</v>
      </c>
      <c r="BB1043" s="158">
        <f>_xll.qlInterestRateIndexMaturity(Currency&amp;"ibor"&amp;Tenor,BA1043,Trigger)</f>
        <v>46687</v>
      </c>
      <c r="BC1043" s="320">
        <f>_xll.qlIndexFixing($AC$5,AZ1043,TRUE,_xll.ohTrigger(Trigger,Trigger3M))</f>
        <v>1.7222110917602663E-2</v>
      </c>
      <c r="BD1043" s="320">
        <f>_xll.qlIndexFixing($BE$1,AZ1043,TRUE,_xll.ohTrigger(Trigger,Trigger3M))</f>
        <v>1.7456624732689874E-2</v>
      </c>
    </row>
    <row r="1044" spans="51:56" ht="11.25" customHeight="1" x14ac:dyDescent="0.25">
      <c r="AY1044" s="159" t="s">
        <v>90</v>
      </c>
      <c r="AZ1044" s="158">
        <f>_xll.qlInterestRateIndexFixingDate(Currency&amp;"ibor"&amp;Tenor,BA1044,Trigger)</f>
        <v>46598</v>
      </c>
      <c r="BA1044" s="158">
        <f>_xll.qlCalendarAdvance(Calendar,BA1043,AY1044,"f",,Trigger)</f>
        <v>46602</v>
      </c>
      <c r="BB1044" s="158">
        <f>_xll.qlInterestRateIndexMaturity(Currency&amp;"ibor"&amp;Tenor,BA1044,Trigger)</f>
        <v>46694</v>
      </c>
      <c r="BC1044" s="320">
        <f>_xll.qlIndexFixing($AC$5,AZ1044,TRUE,_xll.ohTrigger(Trigger,Trigger3M))</f>
        <v>1.724503025334672E-2</v>
      </c>
      <c r="BD1044" s="320">
        <f>_xll.qlIndexFixing($BE$1,AZ1044,TRUE,_xll.ohTrigger(Trigger,Trigger3M))</f>
        <v>1.7455333467265723E-2</v>
      </c>
    </row>
    <row r="1045" spans="51:56" ht="11.25" customHeight="1" x14ac:dyDescent="0.25">
      <c r="AY1045" s="159" t="s">
        <v>90</v>
      </c>
      <c r="AZ1045" s="158">
        <f>_xll.qlInterestRateIndexFixingDate(Currency&amp;"ibor"&amp;Tenor,BA1045,Trigger)</f>
        <v>46605</v>
      </c>
      <c r="BA1045" s="158">
        <f>_xll.qlCalendarAdvance(Calendar,BA1044,AY1045,"f",,Trigger)</f>
        <v>46609</v>
      </c>
      <c r="BB1045" s="158">
        <f>_xll.qlInterestRateIndexMaturity(Currency&amp;"ibor"&amp;Tenor,BA1045,Trigger)</f>
        <v>46701</v>
      </c>
      <c r="BC1045" s="320">
        <f>_xll.qlIndexFixing($AC$5,AZ1045,TRUE,_xll.ohTrigger(Trigger,Trigger3M))</f>
        <v>1.7267949722745608E-2</v>
      </c>
      <c r="BD1045" s="320">
        <f>_xll.qlIndexFixing($BE$1,AZ1045,TRUE,_xll.ohTrigger(Trigger,Trigger3M))</f>
        <v>1.7453997363447705E-2</v>
      </c>
    </row>
    <row r="1046" spans="51:56" ht="11.25" customHeight="1" x14ac:dyDescent="0.25">
      <c r="AY1046" s="159" t="s">
        <v>90</v>
      </c>
      <c r="AZ1046" s="158">
        <f>_xll.qlInterestRateIndexFixingDate(Currency&amp;"ibor"&amp;Tenor,BA1046,Trigger)</f>
        <v>46612</v>
      </c>
      <c r="BA1046" s="158">
        <f>_xll.qlCalendarAdvance(Calendar,BA1045,AY1046,"f",,Trigger)</f>
        <v>46616</v>
      </c>
      <c r="BB1046" s="158">
        <f>_xll.qlInterestRateIndexMaturity(Currency&amp;"ibor"&amp;Tenor,BA1046,Trigger)</f>
        <v>46708</v>
      </c>
      <c r="BC1046" s="320">
        <f>_xll.qlIndexFixing($AC$5,AZ1046,TRUE,_xll.ohTrigger(Trigger,Trigger3M))</f>
        <v>1.7290869325799318E-2</v>
      </c>
      <c r="BD1046" s="320">
        <f>_xll.qlIndexFixing($BE$1,AZ1046,TRUE,_xll.ohTrigger(Trigger,Trigger3M))</f>
        <v>1.7452616841700352E-2</v>
      </c>
    </row>
    <row r="1047" spans="51:56" ht="11.25" customHeight="1" x14ac:dyDescent="0.25">
      <c r="AY1047" s="159" t="s">
        <v>90</v>
      </c>
      <c r="AZ1047" s="158">
        <f>_xll.qlInterestRateIndexFixingDate(Currency&amp;"ibor"&amp;Tenor,BA1047,Trigger)</f>
        <v>46619</v>
      </c>
      <c r="BA1047" s="158">
        <f>_xll.qlCalendarAdvance(Calendar,BA1046,AY1047,"f",,Trigger)</f>
        <v>46623</v>
      </c>
      <c r="BB1047" s="158">
        <f>_xll.qlInterestRateIndexMaturity(Currency&amp;"ibor"&amp;Tenor,BA1047,Trigger)</f>
        <v>46715</v>
      </c>
      <c r="BC1047" s="320">
        <f>_xll.qlIndexFixing($AC$5,AZ1047,TRUE,_xll.ohTrigger(Trigger,Trigger3M))</f>
        <v>1.7313789062507856E-2</v>
      </c>
      <c r="BD1047" s="320">
        <f>_xll.qlIndexFixing($BE$1,AZ1047,TRUE,_xll.ohTrigger(Trigger,Trigger3M))</f>
        <v>1.7451192322487326E-2</v>
      </c>
    </row>
    <row r="1048" spans="51:56" ht="11.25" customHeight="1" x14ac:dyDescent="0.25">
      <c r="AY1048" s="159" t="s">
        <v>90</v>
      </c>
      <c r="AZ1048" s="158">
        <f>_xll.qlInterestRateIndexFixingDate(Currency&amp;"ibor"&amp;Tenor,BA1048,Trigger)</f>
        <v>46626</v>
      </c>
      <c r="BA1048" s="158">
        <f>_xll.qlCalendarAdvance(Calendar,BA1047,AY1048,"f",,Trigger)</f>
        <v>46630</v>
      </c>
      <c r="BB1048" s="158">
        <f>_xll.qlInterestRateIndexMaturity(Currency&amp;"ibor"&amp;Tenor,BA1048,Trigger)</f>
        <v>46721</v>
      </c>
      <c r="BC1048" s="320">
        <f>_xll.qlIndexFixing($AC$5,AZ1048,TRUE,_xll.ohTrigger(Trigger,Trigger3M))</f>
        <v>1.7334655048824033E-2</v>
      </c>
      <c r="BD1048" s="320">
        <f>_xll.qlIndexFixing($BE$1,AZ1048,TRUE,_xll.ohTrigger(Trigger,Trigger3M))</f>
        <v>1.7449414968735592E-2</v>
      </c>
    </row>
    <row r="1049" spans="51:56" ht="11.25" customHeight="1" x14ac:dyDescent="0.25">
      <c r="AY1049" s="159" t="s">
        <v>90</v>
      </c>
      <c r="AZ1049" s="158">
        <f>_xll.qlInterestRateIndexFixingDate(Currency&amp;"ibor"&amp;Tenor,BA1049,Trigger)</f>
        <v>46633</v>
      </c>
      <c r="BA1049" s="158">
        <f>_xll.qlCalendarAdvance(Calendar,BA1048,AY1049,"f",,Trigger)</f>
        <v>46637</v>
      </c>
      <c r="BB1049" s="158">
        <f>_xll.qlInterestRateIndexMaturity(Currency&amp;"ibor"&amp;Tenor,BA1049,Trigger)</f>
        <v>46728</v>
      </c>
      <c r="BC1049" s="320">
        <f>_xll.qlIndexFixing($AC$5,AZ1049,TRUE,_xll.ohTrigger(Trigger,Trigger3M))</f>
        <v>1.7357573941370469E-2</v>
      </c>
      <c r="BD1049" s="320">
        <f>_xll.qlIndexFixing($BE$1,AZ1049,TRUE,_xll.ohTrigger(Trigger,Trigger3M))</f>
        <v>1.7447906792170859E-2</v>
      </c>
    </row>
    <row r="1050" spans="51:56" ht="11.25" customHeight="1" x14ac:dyDescent="0.25">
      <c r="AY1050" s="159" t="s">
        <v>90</v>
      </c>
      <c r="AZ1050" s="158">
        <f>_xll.qlInterestRateIndexFixingDate(Currency&amp;"ibor"&amp;Tenor,BA1050,Trigger)</f>
        <v>46640</v>
      </c>
      <c r="BA1050" s="158">
        <f>_xll.qlCalendarAdvance(Calendar,BA1049,AY1050,"f",,Trigger)</f>
        <v>46644</v>
      </c>
      <c r="BB1050" s="158">
        <f>_xll.qlInterestRateIndexMaturity(Currency&amp;"ibor"&amp;Tenor,BA1050,Trigger)</f>
        <v>46735</v>
      </c>
      <c r="BC1050" s="320">
        <f>_xll.qlIndexFixing($AC$5,AZ1050,TRUE,_xll.ohTrigger(Trigger,Trigger3M))</f>
        <v>1.7380492966117086E-2</v>
      </c>
      <c r="BD1050" s="320">
        <f>_xll.qlIndexFixing($BE$1,AZ1050,TRUE,_xll.ohTrigger(Trigger,Trigger3M))</f>
        <v>1.7446355851566783E-2</v>
      </c>
    </row>
    <row r="1051" spans="51:56" ht="11.25" customHeight="1" x14ac:dyDescent="0.25">
      <c r="AY1051" s="159" t="s">
        <v>90</v>
      </c>
      <c r="AZ1051" s="158">
        <f>_xll.qlInterestRateIndexFixingDate(Currency&amp;"ibor"&amp;Tenor,BA1051,Trigger)</f>
        <v>46647</v>
      </c>
      <c r="BA1051" s="158">
        <f>_xll.qlCalendarAdvance(Calendar,BA1050,AY1051,"f",,Trigger)</f>
        <v>46651</v>
      </c>
      <c r="BB1051" s="158">
        <f>_xll.qlInterestRateIndexMaturity(Currency&amp;"ibor"&amp;Tenor,BA1051,Trigger)</f>
        <v>46742</v>
      </c>
      <c r="BC1051" s="320">
        <f>_xll.qlIndexFixing($AC$5,AZ1051,TRUE,_xll.ohTrigger(Trigger,Trigger3M))</f>
        <v>1.7403412123063015E-2</v>
      </c>
      <c r="BD1051" s="320">
        <f>_xll.qlIndexFixing($BE$1,AZ1051,TRUE,_xll.ohTrigger(Trigger,Trigger3M))</f>
        <v>1.7444762567372974E-2</v>
      </c>
    </row>
    <row r="1052" spans="51:56" ht="11.25" customHeight="1" x14ac:dyDescent="0.25">
      <c r="AY1052" s="159" t="s">
        <v>90</v>
      </c>
      <c r="AZ1052" s="158">
        <f>_xll.qlInterestRateIndexFixingDate(Currency&amp;"ibor"&amp;Tenor,BA1052,Trigger)</f>
        <v>46654</v>
      </c>
      <c r="BA1052" s="158">
        <f>_xll.qlCalendarAdvance(Calendar,BA1051,AY1052,"f",,Trigger)</f>
        <v>46658</v>
      </c>
      <c r="BB1052" s="158">
        <f>_xll.qlInterestRateIndexMaturity(Currency&amp;"ibor"&amp;Tenor,BA1052,Trigger)</f>
        <v>46749</v>
      </c>
      <c r="BC1052" s="320">
        <f>_xll.qlIndexFixing($AC$5,AZ1052,TRUE,_xll.ohTrigger(Trigger,Trigger3M))</f>
        <v>1.7426331412208246E-2</v>
      </c>
      <c r="BD1052" s="320">
        <f>_xll.qlIndexFixing($BE$1,AZ1052,TRUE,_xll.ohTrigger(Trigger,Trigger3M))</f>
        <v>1.7443127360033766E-2</v>
      </c>
    </row>
    <row r="1053" spans="51:56" ht="11.25" customHeight="1" x14ac:dyDescent="0.25">
      <c r="AY1053" s="159" t="s">
        <v>90</v>
      </c>
      <c r="AZ1053" s="158">
        <f>_xll.qlInterestRateIndexFixingDate(Currency&amp;"ibor"&amp;Tenor,BA1053,Trigger)</f>
        <v>46661</v>
      </c>
      <c r="BA1053" s="158">
        <f>_xll.qlCalendarAdvance(Calendar,BA1052,AY1053,"f",,Trigger)</f>
        <v>46665</v>
      </c>
      <c r="BB1053" s="158">
        <f>_xll.qlInterestRateIndexMaturity(Currency&amp;"ibor"&amp;Tenor,BA1053,Trigger)</f>
        <v>46757</v>
      </c>
      <c r="BC1053" s="320">
        <f>_xll.qlIndexFixing($AC$5,AZ1053,TRUE,_xll.ohTrigger(Trigger,Trigger3M))</f>
        <v>1.745131028957473E-2</v>
      </c>
      <c r="BD1053" s="320">
        <f>_xll.qlIndexFixing($BE$1,AZ1053,TRUE,_xll.ohTrigger(Trigger,Trigger3M))</f>
        <v>1.74417448065621E-2</v>
      </c>
    </row>
    <row r="1054" spans="51:56" ht="11.25" customHeight="1" x14ac:dyDescent="0.25">
      <c r="AY1054" s="159" t="s">
        <v>90</v>
      </c>
      <c r="AZ1054" s="158">
        <f>_xll.qlInterestRateIndexFixingDate(Currency&amp;"ibor"&amp;Tenor,BA1054,Trigger)</f>
        <v>46668</v>
      </c>
      <c r="BA1054" s="158">
        <f>_xll.qlCalendarAdvance(Calendar,BA1053,AY1054,"f",,Trigger)</f>
        <v>46672</v>
      </c>
      <c r="BB1054" s="158">
        <f>_xll.qlInterestRateIndexMaturity(Currency&amp;"ibor"&amp;Tenor,BA1054,Trigger)</f>
        <v>46764</v>
      </c>
      <c r="BC1054" s="320">
        <f>_xll.qlIndexFixing($AC$5,AZ1054,TRUE,_xll.ohTrigger(Trigger,Trigger3M))</f>
        <v>1.7474230961894856E-2</v>
      </c>
      <c r="BD1054" s="320">
        <f>_xll.qlIndexFixing($BE$1,AZ1054,TRUE,_xll.ohTrigger(Trigger,Trigger3M))</f>
        <v>1.7440024078168415E-2</v>
      </c>
    </row>
    <row r="1055" spans="51:56" ht="11.25" customHeight="1" x14ac:dyDescent="0.25">
      <c r="AY1055" s="159" t="s">
        <v>90</v>
      </c>
      <c r="AZ1055" s="158">
        <f>_xll.qlInterestRateIndexFixingDate(Currency&amp;"ibor"&amp;Tenor,BA1055,Trigger)</f>
        <v>46675</v>
      </c>
      <c r="BA1055" s="158">
        <f>_xll.qlCalendarAdvance(Calendar,BA1054,AY1055,"f",,Trigger)</f>
        <v>46679</v>
      </c>
      <c r="BB1055" s="158">
        <f>_xll.qlInterestRateIndexMaturity(Currency&amp;"ibor"&amp;Tenor,BA1055,Trigger)</f>
        <v>46771</v>
      </c>
      <c r="BC1055" s="320">
        <f>_xll.qlIndexFixing($AC$5,AZ1055,TRUE,_xll.ohTrigger(Trigger,Trigger3M))</f>
        <v>1.7497151767877629E-2</v>
      </c>
      <c r="BD1055" s="320">
        <f>_xll.qlIndexFixing($BE$1,AZ1055,TRUE,_xll.ohTrigger(Trigger,Trigger3M))</f>
        <v>1.7438262716053993E-2</v>
      </c>
    </row>
    <row r="1056" spans="51:56" ht="11.25" customHeight="1" x14ac:dyDescent="0.25">
      <c r="AY1056" s="159" t="s">
        <v>90</v>
      </c>
      <c r="AZ1056" s="158">
        <f>_xll.qlInterestRateIndexFixingDate(Currency&amp;"ibor"&amp;Tenor,BA1056,Trigger)</f>
        <v>46682</v>
      </c>
      <c r="BA1056" s="158">
        <f>_xll.qlCalendarAdvance(Calendar,BA1055,AY1056,"f",,Trigger)</f>
        <v>46686</v>
      </c>
      <c r="BB1056" s="158">
        <f>_xll.qlInterestRateIndexMaturity(Currency&amp;"ibor"&amp;Tenor,BA1056,Trigger)</f>
        <v>46778</v>
      </c>
      <c r="BC1056" s="320">
        <f>_xll.qlIndexFixing($AC$5,AZ1056,TRUE,_xll.ohTrigger(Trigger,Trigger3M))</f>
        <v>1.7520072707522177E-2</v>
      </c>
      <c r="BD1056" s="320">
        <f>_xll.qlIndexFixing($BE$1,AZ1056,TRUE,_xll.ohTrigger(Trigger,Trigger3M))</f>
        <v>1.743646114068945E-2</v>
      </c>
    </row>
    <row r="1057" spans="51:56" ht="11.25" customHeight="1" x14ac:dyDescent="0.25">
      <c r="AY1057" s="159" t="s">
        <v>90</v>
      </c>
      <c r="AZ1057" s="158">
        <f>_xll.qlInterestRateIndexFixingDate(Currency&amp;"ibor"&amp;Tenor,BA1057,Trigger)</f>
        <v>46689</v>
      </c>
      <c r="BA1057" s="158">
        <f>_xll.qlCalendarAdvance(Calendar,BA1056,AY1057,"f",,Trigger)</f>
        <v>46693</v>
      </c>
      <c r="BB1057" s="158">
        <f>_xll.qlInterestRateIndexMaturity(Currency&amp;"ibor"&amp;Tenor,BA1057,Trigger)</f>
        <v>46785</v>
      </c>
      <c r="BC1057" s="320">
        <f>_xll.qlIndexFixing($AC$5,AZ1057,TRUE,_xll.ohTrigger(Trigger,Trigger3M))</f>
        <v>1.7542993780830241E-2</v>
      </c>
      <c r="BD1057" s="320">
        <f>_xll.qlIndexFixing($BE$1,AZ1057,TRUE,_xll.ohTrigger(Trigger,Trigger3M))</f>
        <v>1.7434619772545401E-2</v>
      </c>
    </row>
    <row r="1058" spans="51:56" ht="11.25" customHeight="1" x14ac:dyDescent="0.25">
      <c r="AY1058" s="159" t="s">
        <v>90</v>
      </c>
      <c r="AZ1058" s="158">
        <f>_xll.qlInterestRateIndexFixingDate(Currency&amp;"ibor"&amp;Tenor,BA1058,Trigger)</f>
        <v>46696</v>
      </c>
      <c r="BA1058" s="158">
        <f>_xll.qlCalendarAdvance(Calendar,BA1057,AY1058,"f",,Trigger)</f>
        <v>46700</v>
      </c>
      <c r="BB1058" s="158">
        <f>_xll.qlInterestRateIndexMaturity(Currency&amp;"ibor"&amp;Tenor,BA1058,Trigger)</f>
        <v>46792</v>
      </c>
      <c r="BC1058" s="320">
        <f>_xll.qlIndexFixing($AC$5,AZ1058,TRUE,_xll.ohTrigger(Trigger,Trigger3M))</f>
        <v>1.7565914987801821E-2</v>
      </c>
      <c r="BD1058" s="320">
        <f>_xll.qlIndexFixing($BE$1,AZ1058,TRUE,_xll.ohTrigger(Trigger,Trigger3M))</f>
        <v>1.7432739032095065E-2</v>
      </c>
    </row>
    <row r="1059" spans="51:56" ht="11.25" customHeight="1" x14ac:dyDescent="0.25">
      <c r="AY1059" s="159" t="s">
        <v>90</v>
      </c>
      <c r="AZ1059" s="158">
        <f>_xll.qlInterestRateIndexFixingDate(Currency&amp;"ibor"&amp;Tenor,BA1059,Trigger)</f>
        <v>46703</v>
      </c>
      <c r="BA1059" s="158">
        <f>_xll.qlCalendarAdvance(Calendar,BA1058,AY1059,"f",,Trigger)</f>
        <v>46707</v>
      </c>
      <c r="BB1059" s="158">
        <f>_xll.qlInterestRateIndexMaturity(Currency&amp;"ibor"&amp;Tenor,BA1059,Trigger)</f>
        <v>46799</v>
      </c>
      <c r="BC1059" s="320">
        <f>_xll.qlIndexFixing($AC$5,AZ1059,TRUE,_xll.ohTrigger(Trigger,Trigger3M))</f>
        <v>1.7588836328439522E-2</v>
      </c>
      <c r="BD1059" s="320">
        <f>_xll.qlIndexFixing($BE$1,AZ1059,TRUE,_xll.ohTrigger(Trigger,Trigger3M))</f>
        <v>1.7430819339809063E-2</v>
      </c>
    </row>
    <row r="1060" spans="51:56" ht="11.25" customHeight="1" x14ac:dyDescent="0.25">
      <c r="AY1060" s="159" t="s">
        <v>90</v>
      </c>
      <c r="AZ1060" s="158">
        <f>_xll.qlInterestRateIndexFixingDate(Currency&amp;"ibor"&amp;Tenor,BA1060,Trigger)</f>
        <v>46710</v>
      </c>
      <c r="BA1060" s="158">
        <f>_xll.qlCalendarAdvance(Calendar,BA1059,AY1060,"f",,Trigger)</f>
        <v>46714</v>
      </c>
      <c r="BB1060" s="158">
        <f>_xll.qlInterestRateIndexMaturity(Currency&amp;"ibor"&amp;Tenor,BA1060,Trigger)</f>
        <v>46806</v>
      </c>
      <c r="BC1060" s="320">
        <f>_xll.qlIndexFixing($AC$5,AZ1060,TRUE,_xll.ohTrigger(Trigger,Trigger3M))</f>
        <v>1.7611757802742475E-2</v>
      </c>
      <c r="BD1060" s="320">
        <f>_xll.qlIndexFixing($BE$1,AZ1060,TRUE,_xll.ohTrigger(Trigger,Trigger3M))</f>
        <v>1.7428861116160609E-2</v>
      </c>
    </row>
    <row r="1061" spans="51:56" ht="11.25" customHeight="1" x14ac:dyDescent="0.25">
      <c r="AY1061" s="159" t="s">
        <v>90</v>
      </c>
      <c r="AZ1061" s="158">
        <f>_xll.qlInterestRateIndexFixingDate(Currency&amp;"ibor"&amp;Tenor,BA1061,Trigger)</f>
        <v>46717</v>
      </c>
      <c r="BA1061" s="158">
        <f>_xll.qlCalendarAdvance(Calendar,BA1060,AY1061,"f",,Trigger)</f>
        <v>46721</v>
      </c>
      <c r="BB1061" s="158">
        <f>_xll.qlInterestRateIndexMaturity(Currency&amp;"ibor"&amp;Tenor,BA1061,Trigger)</f>
        <v>46812</v>
      </c>
      <c r="BC1061" s="320">
        <f>_xll.qlIndexFixing($AC$5,AZ1061,TRUE,_xll.ohTrigger(Trigger,Trigger3M))</f>
        <v>1.7632610963658934E-2</v>
      </c>
      <c r="BD1061" s="320">
        <f>_xll.qlIndexFixing($BE$1,AZ1061,TRUE,_xll.ohTrigger(Trigger,Trigger3M))</f>
        <v>1.7426593326649149E-2</v>
      </c>
    </row>
    <row r="1062" spans="51:56" ht="11.25" customHeight="1" x14ac:dyDescent="0.25">
      <c r="AY1062" s="159" t="s">
        <v>90</v>
      </c>
      <c r="AZ1062" s="158">
        <f>_xll.qlInterestRateIndexFixingDate(Currency&amp;"ibor"&amp;Tenor,BA1062,Trigger)</f>
        <v>46724</v>
      </c>
      <c r="BA1062" s="158">
        <f>_xll.qlCalendarAdvance(Calendar,BA1061,AY1062,"f",,Trigger)</f>
        <v>46728</v>
      </c>
      <c r="BB1062" s="158">
        <f>_xll.qlInterestRateIndexMaturity(Currency&amp;"ibor"&amp;Tenor,BA1062,Trigger)</f>
        <v>46819</v>
      </c>
      <c r="BC1062" s="320">
        <f>_xll.qlIndexFixing($AC$5,AZ1062,TRUE,_xll.ohTrigger(Trigger,Trigger3M))</f>
        <v>1.7655531574849059E-2</v>
      </c>
      <c r="BD1062" s="320">
        <f>_xll.qlIndexFixing($BE$1,AZ1062,TRUE,_xll.ohTrigger(Trigger,Trigger3M))</f>
        <v>1.7424562012608221E-2</v>
      </c>
    </row>
    <row r="1063" spans="51:56" ht="11.25" customHeight="1" x14ac:dyDescent="0.25">
      <c r="AY1063" s="159" t="s">
        <v>90</v>
      </c>
      <c r="AZ1063" s="158">
        <f>_xll.qlInterestRateIndexFixingDate(Currency&amp;"ibor"&amp;Tenor,BA1063,Trigger)</f>
        <v>46731</v>
      </c>
      <c r="BA1063" s="158">
        <f>_xll.qlCalendarAdvance(Calendar,BA1062,AY1063,"f",,Trigger)</f>
        <v>46735</v>
      </c>
      <c r="BB1063" s="158">
        <f>_xll.qlInterestRateIndexMaturity(Currency&amp;"ibor"&amp;Tenor,BA1063,Trigger)</f>
        <v>46826</v>
      </c>
      <c r="BC1063" s="320">
        <f>_xll.qlIndexFixing($AC$5,AZ1063,TRUE,_xll.ohTrigger(Trigger,Trigger3M))</f>
        <v>1.7678452318248151E-2</v>
      </c>
      <c r="BD1063" s="320">
        <f>_xll.qlIndexFixing($BE$1,AZ1063,TRUE,_xll.ohTrigger(Trigger,Trigger3M))</f>
        <v>1.7422493400380774E-2</v>
      </c>
    </row>
    <row r="1064" spans="51:56" ht="11.25" customHeight="1" x14ac:dyDescent="0.25">
      <c r="AY1064" s="159" t="s">
        <v>90</v>
      </c>
      <c r="AZ1064" s="158">
        <f>_xll.qlInterestRateIndexFixingDate(Currency&amp;"ibor"&amp;Tenor,BA1064,Trigger)</f>
        <v>46738</v>
      </c>
      <c r="BA1064" s="158">
        <f>_xll.qlCalendarAdvance(Calendar,BA1063,AY1064,"f",,Trigger)</f>
        <v>46742</v>
      </c>
      <c r="BB1064" s="158">
        <f>_xll.qlInterestRateIndexMaturity(Currency&amp;"ibor"&amp;Tenor,BA1064,Trigger)</f>
        <v>46833</v>
      </c>
      <c r="BC1064" s="320">
        <f>_xll.qlIndexFixing($AC$5,AZ1064,TRUE,_xll.ohTrigger(Trigger,Trigger3M))</f>
        <v>1.7701373193856212E-2</v>
      </c>
      <c r="BD1064" s="320">
        <f>_xll.qlIndexFixing($BE$1,AZ1064,TRUE,_xll.ohTrigger(Trigger,Trigger3M))</f>
        <v>1.7420387910416418E-2</v>
      </c>
    </row>
    <row r="1065" spans="51:56" ht="11.25" customHeight="1" x14ac:dyDescent="0.25">
      <c r="AY1065" s="159" t="s">
        <v>90</v>
      </c>
      <c r="AZ1065" s="158">
        <f>_xll.qlInterestRateIndexFixingDate(Currency&amp;"ibor"&amp;Tenor,BA1065,Trigger)</f>
        <v>46745</v>
      </c>
      <c r="BA1065" s="158">
        <f>_xll.qlCalendarAdvance(Calendar,BA1064,AY1065,"f",,Trigger)</f>
        <v>46749</v>
      </c>
      <c r="BB1065" s="158">
        <f>_xll.qlInterestRateIndexMaturity(Currency&amp;"ibor"&amp;Tenor,BA1065,Trigger)</f>
        <v>46840</v>
      </c>
      <c r="BC1065" s="320">
        <f>_xll.qlIndexFixing($AC$5,AZ1065,TRUE,_xll.ohTrigger(Trigger,Trigger3M))</f>
        <v>1.7724294201675001E-2</v>
      </c>
      <c r="BD1065" s="320">
        <f>_xll.qlIndexFixing($BE$1,AZ1065,TRUE,_xll.ohTrigger(Trigger,Trigger3M))</f>
        <v>1.7418245963170913E-2</v>
      </c>
    </row>
    <row r="1066" spans="51:56" ht="11.25" customHeight="1" x14ac:dyDescent="0.25">
      <c r="AY1066" s="159" t="s">
        <v>90</v>
      </c>
      <c r="AZ1066" s="158">
        <f>_xll.qlInterestRateIndexFixingDate(Currency&amp;"ibor"&amp;Tenor,BA1066,Trigger)</f>
        <v>46752</v>
      </c>
      <c r="BA1066" s="158">
        <f>_xll.qlCalendarAdvance(Calendar,BA1065,AY1066,"f",,Trigger)</f>
        <v>46756</v>
      </c>
      <c r="BB1066" s="158">
        <f>_xll.qlInterestRateIndexMaturity(Currency&amp;"ibor"&amp;Tenor,BA1066,Trigger)</f>
        <v>46847</v>
      </c>
      <c r="BC1066" s="320">
        <f>_xll.qlIndexFixing($AC$5,AZ1066,TRUE,_xll.ohTrigger(Trigger,Trigger3M))</f>
        <v>1.7747215341704516E-2</v>
      </c>
      <c r="BD1066" s="320">
        <f>_xll.qlIndexFixing($BE$1,AZ1066,TRUE,_xll.ohTrigger(Trigger,Trigger3M))</f>
        <v>1.7416067979095624E-2</v>
      </c>
    </row>
    <row r="1067" spans="51:56" ht="11.25" customHeight="1" x14ac:dyDescent="0.25">
      <c r="AY1067" s="159" t="s">
        <v>90</v>
      </c>
      <c r="AZ1067" s="158">
        <f>_xll.qlInterestRateIndexFixingDate(Currency&amp;"ibor"&amp;Tenor,BA1067,Trigger)</f>
        <v>46759</v>
      </c>
      <c r="BA1067" s="158">
        <f>_xll.qlCalendarAdvance(Calendar,BA1066,AY1067,"f",,Trigger)</f>
        <v>46763</v>
      </c>
      <c r="BB1067" s="158">
        <f>_xll.qlInterestRateIndexMaturity(Currency&amp;"ibor"&amp;Tenor,BA1067,Trigger)</f>
        <v>46854</v>
      </c>
      <c r="BC1067" s="320">
        <f>_xll.qlIndexFixing($AC$5,AZ1067,TRUE,_xll.ohTrigger(Trigger,Trigger3M))</f>
        <v>1.7770136613945633E-2</v>
      </c>
      <c r="BD1067" s="320">
        <f>_xll.qlIndexFixing($BE$1,AZ1067,TRUE,_xll.ohTrigger(Trigger,Trigger3M))</f>
        <v>1.7413854378643675E-2</v>
      </c>
    </row>
    <row r="1068" spans="51:56" ht="11.25" customHeight="1" x14ac:dyDescent="0.25">
      <c r="AY1068" s="159" t="s">
        <v>90</v>
      </c>
      <c r="AZ1068" s="158">
        <f>_xll.qlInterestRateIndexFixingDate(Currency&amp;"ibor"&amp;Tenor,BA1068,Trigger)</f>
        <v>46766</v>
      </c>
      <c r="BA1068" s="158">
        <f>_xll.qlCalendarAdvance(Calendar,BA1067,AY1068,"f",,Trigger)</f>
        <v>46770</v>
      </c>
      <c r="BB1068" s="158">
        <f>_xll.qlInterestRateIndexMaturity(Currency&amp;"ibor"&amp;Tenor,BA1068,Trigger)</f>
        <v>46861</v>
      </c>
      <c r="BC1068" s="320">
        <f>_xll.qlIndexFixing($AC$5,AZ1068,TRUE,_xll.ohTrigger(Trigger,Trigger3M))</f>
        <v>1.7793058018399234E-2</v>
      </c>
      <c r="BD1068" s="320">
        <f>_xll.qlIndexFixing($BE$1,AZ1068,TRUE,_xll.ohTrigger(Trigger,Trigger3M))</f>
        <v>1.741160558226643E-2</v>
      </c>
    </row>
    <row r="1069" spans="51:56" ht="11.25" customHeight="1" x14ac:dyDescent="0.25">
      <c r="AY1069" s="159" t="s">
        <v>90</v>
      </c>
      <c r="AZ1069" s="158">
        <f>_xll.qlInterestRateIndexFixingDate(Currency&amp;"ibor"&amp;Tenor,BA1069,Trigger)</f>
        <v>46773</v>
      </c>
      <c r="BA1069" s="158">
        <f>_xll.qlCalendarAdvance(Calendar,BA1068,AY1069,"f",,Trigger)</f>
        <v>46777</v>
      </c>
      <c r="BB1069" s="158">
        <f>_xll.qlInterestRateIndexMaturity(Currency&amp;"ibor"&amp;Tenor,BA1069,Trigger)</f>
        <v>46868</v>
      </c>
      <c r="BC1069" s="320">
        <f>_xll.qlIndexFixing($AC$5,AZ1069,TRUE,_xll.ohTrigger(Trigger,Trigger3M))</f>
        <v>1.7815979555066194E-2</v>
      </c>
      <c r="BD1069" s="320">
        <f>_xll.qlIndexFixing($BE$1,AZ1069,TRUE,_xll.ohTrigger(Trigger,Trigger3M))</f>
        <v>1.7409322010418771E-2</v>
      </c>
    </row>
    <row r="1070" spans="51:56" ht="11.25" customHeight="1" x14ac:dyDescent="0.25">
      <c r="AY1070" s="159" t="s">
        <v>90</v>
      </c>
      <c r="AZ1070" s="158">
        <f>_xll.qlInterestRateIndexFixingDate(Currency&amp;"ibor"&amp;Tenor,BA1070,Trigger)</f>
        <v>46780</v>
      </c>
      <c r="BA1070" s="158">
        <f>_xll.qlCalendarAdvance(Calendar,BA1069,AY1070,"f",,Trigger)</f>
        <v>46784</v>
      </c>
      <c r="BB1070" s="158">
        <f>_xll.qlInterestRateIndexMaturity(Currency&amp;"ibor"&amp;Tenor,BA1070,Trigger)</f>
        <v>46875</v>
      </c>
      <c r="BC1070" s="320">
        <f>_xll.qlIndexFixing($AC$5,AZ1070,TRUE,_xll.ohTrigger(Trigger,Trigger3M))</f>
        <v>1.7838901223947396E-2</v>
      </c>
      <c r="BD1070" s="320">
        <f>_xll.qlIndexFixing($BE$1,AZ1070,TRUE,_xll.ohTrigger(Trigger,Trigger3M))</f>
        <v>1.7407004083552061E-2</v>
      </c>
    </row>
    <row r="1071" spans="51:56" ht="11.25" customHeight="1" x14ac:dyDescent="0.25">
      <c r="AY1071" s="159" t="s">
        <v>90</v>
      </c>
      <c r="AZ1071" s="158">
        <f>_xll.qlInterestRateIndexFixingDate(Currency&amp;"ibor"&amp;Tenor,BA1071,Trigger)</f>
        <v>46787</v>
      </c>
      <c r="BA1071" s="158">
        <f>_xll.qlCalendarAdvance(Calendar,BA1070,AY1071,"f",,Trigger)</f>
        <v>46791</v>
      </c>
      <c r="BB1071" s="158">
        <f>_xll.qlInterestRateIndexMaturity(Currency&amp;"ibor"&amp;Tenor,BA1071,Trigger)</f>
        <v>46881</v>
      </c>
      <c r="BC1071" s="320">
        <f>_xll.qlIndexFixing($AC$5,AZ1071,TRUE,_xll.ohTrigger(Trigger,Trigger3M))</f>
        <v>1.7859743385234772E-2</v>
      </c>
      <c r="BD1071" s="320">
        <f>_xll.qlIndexFixing($BE$1,AZ1071,TRUE,_xll.ohTrigger(Trigger,Trigger3M))</f>
        <v>1.7404406380791215E-2</v>
      </c>
    </row>
    <row r="1072" spans="51:56" ht="11.25" customHeight="1" x14ac:dyDescent="0.25">
      <c r="AY1072" s="159" t="s">
        <v>90</v>
      </c>
      <c r="AZ1072" s="158">
        <f>_xll.qlInterestRateIndexFixingDate(Currency&amp;"ibor"&amp;Tenor,BA1072,Trigger)</f>
        <v>46794</v>
      </c>
      <c r="BA1072" s="158">
        <f>_xll.qlCalendarAdvance(Calendar,BA1071,AY1072,"f",,Trigger)</f>
        <v>46798</v>
      </c>
      <c r="BB1072" s="158">
        <f>_xll.qlInterestRateIndexMaturity(Currency&amp;"ibor"&amp;Tenor,BA1072,Trigger)</f>
        <v>46888</v>
      </c>
      <c r="BC1072" s="320">
        <f>_xll.qlIndexFixing($AC$5,AZ1072,TRUE,_xll.ohTrigger(Trigger,Trigger3M))</f>
        <v>1.7882664173768603E-2</v>
      </c>
      <c r="BD1072" s="320">
        <f>_xll.qlIndexFixing($BE$1,AZ1072,TRUE,_xll.ohTrigger(Trigger,Trigger3M))</f>
        <v>1.7402023435410641E-2</v>
      </c>
    </row>
    <row r="1073" spans="51:56" ht="11.25" customHeight="1" x14ac:dyDescent="0.25">
      <c r="AY1073" s="159" t="s">
        <v>90</v>
      </c>
      <c r="AZ1073" s="158">
        <f>_xll.qlInterestRateIndexFixingDate(Currency&amp;"ibor"&amp;Tenor,BA1073,Trigger)</f>
        <v>46801</v>
      </c>
      <c r="BA1073" s="158">
        <f>_xll.qlCalendarAdvance(Calendar,BA1072,AY1073,"f",,Trigger)</f>
        <v>46805</v>
      </c>
      <c r="BB1073" s="158">
        <f>_xll.qlInterestRateIndexMaturity(Currency&amp;"ibor"&amp;Tenor,BA1073,Trigger)</f>
        <v>46895</v>
      </c>
      <c r="BC1073" s="320">
        <f>_xll.qlIndexFixing($AC$5,AZ1073,TRUE,_xll.ohTrigger(Trigger,Trigger3M))</f>
        <v>1.7825043266490148E-2</v>
      </c>
      <c r="BD1073" s="320">
        <f>_xll.qlIndexFixing($BE$1,AZ1073,TRUE,_xll.ohTrigger(Trigger,Trigger3M))</f>
        <v>1.7399607367917014E-2</v>
      </c>
    </row>
    <row r="1074" spans="51:56" ht="11.25" customHeight="1" x14ac:dyDescent="0.25">
      <c r="AY1074" s="159" t="s">
        <v>90</v>
      </c>
      <c r="AZ1074" s="158">
        <f>_xll.qlInterestRateIndexFixingDate(Currency&amp;"ibor"&amp;Tenor,BA1074,Trigger)</f>
        <v>46808</v>
      </c>
      <c r="BA1074" s="158">
        <f>_xll.qlCalendarAdvance(Calendar,BA1073,AY1074,"f",,Trigger)</f>
        <v>46812</v>
      </c>
      <c r="BB1074" s="158">
        <f>_xll.qlInterestRateIndexMaturity(Currency&amp;"ibor"&amp;Tenor,BA1074,Trigger)</f>
        <v>46904</v>
      </c>
      <c r="BC1074" s="320">
        <f>_xll.qlIndexFixing($AC$5,AZ1074,TRUE,_xll.ohTrigger(Trigger,Trigger3M))</f>
        <v>1.7752221589551309E-2</v>
      </c>
      <c r="BD1074" s="320">
        <f>_xll.qlIndexFixing($BE$1,AZ1074,TRUE,_xll.ohTrigger(Trigger,Trigger3M))</f>
        <v>1.739763565705961E-2</v>
      </c>
    </row>
    <row r="1075" spans="51:56" ht="11.25" customHeight="1" x14ac:dyDescent="0.25">
      <c r="AY1075" s="159" t="s">
        <v>90</v>
      </c>
      <c r="AZ1075" s="158">
        <f>_xll.qlInterestRateIndexFixingDate(Currency&amp;"ibor"&amp;Tenor,BA1075,Trigger)</f>
        <v>46815</v>
      </c>
      <c r="BA1075" s="158">
        <f>_xll.qlCalendarAdvance(Calendar,BA1074,AY1075,"f",,Trigger)</f>
        <v>46819</v>
      </c>
      <c r="BB1075" s="158">
        <f>_xll.qlInterestRateIndexMaturity(Currency&amp;"ibor"&amp;Tenor,BA1075,Trigger)</f>
        <v>46911</v>
      </c>
      <c r="BC1075" s="320">
        <f>_xll.qlIndexFixing($AC$5,AZ1075,TRUE,_xll.ohTrigger(Trigger,Trigger3M))</f>
        <v>1.7695818083608959E-2</v>
      </c>
      <c r="BD1075" s="320">
        <f>_xll.qlIndexFixing($BE$1,AZ1075,TRUE,_xll.ohTrigger(Trigger,Trigger3M))</f>
        <v>1.7395149919778381E-2</v>
      </c>
    </row>
    <row r="1076" spans="51:56" ht="11.25" customHeight="1" x14ac:dyDescent="0.25">
      <c r="AY1076" s="159" t="s">
        <v>90</v>
      </c>
      <c r="AZ1076" s="158">
        <f>_xll.qlInterestRateIndexFixingDate(Currency&amp;"ibor"&amp;Tenor,BA1076,Trigger)</f>
        <v>46822</v>
      </c>
      <c r="BA1076" s="158">
        <f>_xll.qlCalendarAdvance(Calendar,BA1075,AY1076,"f",,Trigger)</f>
        <v>46826</v>
      </c>
      <c r="BB1076" s="158">
        <f>_xll.qlInterestRateIndexMaturity(Currency&amp;"ibor"&amp;Tenor,BA1076,Trigger)</f>
        <v>46918</v>
      </c>
      <c r="BC1076" s="320">
        <f>_xll.qlIndexFixing($AC$5,AZ1076,TRUE,_xll.ohTrigger(Trigger,Trigger3M))</f>
        <v>1.7639183590747454E-2</v>
      </c>
      <c r="BD1076" s="320">
        <f>_xll.qlIndexFixing($BE$1,AZ1076,TRUE,_xll.ohTrigger(Trigger,Trigger3M))</f>
        <v>1.7392632378707987E-2</v>
      </c>
    </row>
    <row r="1077" spans="51:56" ht="11.25" customHeight="1" x14ac:dyDescent="0.25">
      <c r="AY1077" s="159" t="s">
        <v>90</v>
      </c>
      <c r="AZ1077" s="158">
        <f>_xll.qlInterestRateIndexFixingDate(Currency&amp;"ibor"&amp;Tenor,BA1077,Trigger)</f>
        <v>46829</v>
      </c>
      <c r="BA1077" s="158">
        <f>_xll.qlCalendarAdvance(Calendar,BA1076,AY1077,"f",,Trigger)</f>
        <v>46833</v>
      </c>
      <c r="BB1077" s="158">
        <f>_xll.qlInterestRateIndexMaturity(Currency&amp;"ibor"&amp;Tenor,BA1077,Trigger)</f>
        <v>46925</v>
      </c>
      <c r="BC1077" s="320">
        <f>_xll.qlIndexFixing($AC$5,AZ1077,TRUE,_xll.ohTrigger(Trigger,Trigger3M))</f>
        <v>1.7582318120973571E-2</v>
      </c>
      <c r="BD1077" s="320">
        <f>_xll.qlIndexFixing($BE$1,AZ1077,TRUE,_xll.ohTrigger(Trigger,Trigger3M))</f>
        <v>1.7390083454321643E-2</v>
      </c>
    </row>
    <row r="1078" spans="51:56" ht="11.25" customHeight="1" x14ac:dyDescent="0.25">
      <c r="AY1078" s="159" t="s">
        <v>90</v>
      </c>
      <c r="AZ1078" s="158">
        <f>_xll.qlInterestRateIndexFixingDate(Currency&amp;"ibor"&amp;Tenor,BA1078,Trigger)</f>
        <v>46836</v>
      </c>
      <c r="BA1078" s="158">
        <f>_xll.qlCalendarAdvance(Calendar,BA1077,AY1078,"f",,Trigger)</f>
        <v>46840</v>
      </c>
      <c r="BB1078" s="158">
        <f>_xll.qlInterestRateIndexMaturity(Currency&amp;"ibor"&amp;Tenor,BA1078,Trigger)</f>
        <v>46932</v>
      </c>
      <c r="BC1078" s="320">
        <f>_xll.qlIndexFixing($AC$5,AZ1078,TRUE,_xll.ohTrigger(Trigger,Trigger3M))</f>
        <v>1.752522168433579E-2</v>
      </c>
      <c r="BD1078" s="320">
        <f>_xll.qlIndexFixing($BE$1,AZ1078,TRUE,_xll.ohTrigger(Trigger,Trigger3M))</f>
        <v>1.7387503567090842E-2</v>
      </c>
    </row>
    <row r="1079" spans="51:56" ht="11.25" customHeight="1" x14ac:dyDescent="0.25">
      <c r="AY1079" s="159" t="s">
        <v>90</v>
      </c>
      <c r="AZ1079" s="158">
        <f>_xll.qlInterestRateIndexFixingDate(Currency&amp;"ibor"&amp;Tenor,BA1079,Trigger)</f>
        <v>46843</v>
      </c>
      <c r="BA1079" s="158">
        <f>_xll.qlCalendarAdvance(Calendar,BA1078,AY1079,"f",,Trigger)</f>
        <v>46847</v>
      </c>
      <c r="BB1079" s="158">
        <f>_xll.qlInterestRateIndexMaturity(Currency&amp;"ibor"&amp;Tenor,BA1079,Trigger)</f>
        <v>46938</v>
      </c>
      <c r="BC1079" s="320">
        <f>_xll.qlIndexFixing($AC$5,AZ1079,TRUE,_xll.ohTrigger(Trigger,Trigger3M))</f>
        <v>1.7471071521779648E-2</v>
      </c>
      <c r="BD1079" s="320">
        <f>_xll.qlIndexFixing($BE$1,AZ1079,TRUE,_xll.ohTrigger(Trigger,Trigger3M))</f>
        <v>1.7384666140546408E-2</v>
      </c>
    </row>
    <row r="1080" spans="51:56" ht="11.25" customHeight="1" x14ac:dyDescent="0.25">
      <c r="AY1080" s="159" t="s">
        <v>90</v>
      </c>
      <c r="AZ1080" s="158">
        <f>_xll.qlInterestRateIndexFixingDate(Currency&amp;"ibor"&amp;Tenor,BA1080,Trigger)</f>
        <v>46850</v>
      </c>
      <c r="BA1080" s="158">
        <f>_xll.qlCalendarAdvance(Calendar,BA1079,AY1080,"f",,Trigger)</f>
        <v>46854</v>
      </c>
      <c r="BB1080" s="158">
        <f>_xll.qlInterestRateIndexMaturity(Currency&amp;"ibor"&amp;Tenor,BA1080,Trigger)</f>
        <v>46945</v>
      </c>
      <c r="BC1080" s="320">
        <f>_xll.qlIndexFixing($AC$5,AZ1080,TRUE,_xll.ohTrigger(Trigger,Trigger3M))</f>
        <v>1.7412665050858409E-2</v>
      </c>
      <c r="BD1080" s="320">
        <f>_xll.qlIndexFixing($BE$1,AZ1080,TRUE,_xll.ohTrigger(Trigger,Trigger3M))</f>
        <v>1.7382027788359136E-2</v>
      </c>
    </row>
    <row r="1081" spans="51:56" ht="11.25" customHeight="1" x14ac:dyDescent="0.25">
      <c r="AY1081" s="159" t="s">
        <v>90</v>
      </c>
      <c r="AZ1081" s="158">
        <f>_xll.qlInterestRateIndexFixingDate(Currency&amp;"ibor"&amp;Tenor,BA1081,Trigger)</f>
        <v>46855</v>
      </c>
      <c r="BA1081" s="158">
        <f>_xll.qlCalendarAdvance(Calendar,BA1080,AY1081,"f",,Trigger)</f>
        <v>46861</v>
      </c>
      <c r="BB1081" s="158">
        <f>_xll.qlInterestRateIndexMaturity(Currency&amp;"ibor"&amp;Tenor,BA1081,Trigger)</f>
        <v>46952</v>
      </c>
      <c r="BC1081" s="320">
        <f>_xll.qlIndexFixing($AC$5,AZ1081,TRUE,_xll.ohTrigger(Trigger,Trigger3M))</f>
        <v>1.7354025123222989E-2</v>
      </c>
      <c r="BD1081" s="320">
        <f>_xll.qlIndexFixing($BE$1,AZ1081,TRUE,_xll.ohTrigger(Trigger,Trigger3M))</f>
        <v>1.7379359706120475E-2</v>
      </c>
    </row>
    <row r="1082" spans="51:56" ht="11.25" customHeight="1" x14ac:dyDescent="0.25">
      <c r="AY1082" s="159" t="s">
        <v>90</v>
      </c>
      <c r="AZ1082" s="158">
        <f>_xll.qlInterestRateIndexFixingDate(Currency&amp;"ibor"&amp;Tenor,BA1082,Trigger)</f>
        <v>46864</v>
      </c>
      <c r="BA1082" s="158">
        <f>_xll.qlCalendarAdvance(Calendar,BA1081,AY1082,"f",,Trigger)</f>
        <v>46868</v>
      </c>
      <c r="BB1082" s="158">
        <f>_xll.qlInterestRateIndexMaturity(Currency&amp;"ibor"&amp;Tenor,BA1082,Trigger)</f>
        <v>46959</v>
      </c>
      <c r="BC1082" s="320">
        <f>_xll.qlIndexFixing($AC$5,AZ1082,TRUE,_xll.ohTrigger(Trigger,Trigger3M))</f>
        <v>1.7295151749236088E-2</v>
      </c>
      <c r="BD1082" s="320">
        <f>_xll.qlIndexFixing($BE$1,AZ1082,TRUE,_xll.ohTrigger(Trigger,Trigger3M))</f>
        <v>1.7376662314279156E-2</v>
      </c>
    </row>
    <row r="1083" spans="51:56" ht="11.25" customHeight="1" x14ac:dyDescent="0.25">
      <c r="AY1083" s="159" t="s">
        <v>90</v>
      </c>
      <c r="AZ1083" s="158">
        <f>_xll.qlInterestRateIndexFixingDate(Currency&amp;"ibor"&amp;Tenor,BA1083,Trigger)</f>
        <v>46870</v>
      </c>
      <c r="BA1083" s="158">
        <f>_xll.qlCalendarAdvance(Calendar,BA1082,AY1083,"f",,Trigger)</f>
        <v>46875</v>
      </c>
      <c r="BB1083" s="158">
        <f>_xll.qlInterestRateIndexMaturity(Currency&amp;"ibor"&amp;Tenor,BA1083,Trigger)</f>
        <v>46967</v>
      </c>
      <c r="BC1083" s="320">
        <f>_xll.qlIndexFixing($AC$5,AZ1083,TRUE,_xll.ohTrigger(Trigger,Trigger3M))</f>
        <v>1.7236275352727471E-2</v>
      </c>
      <c r="BD1083" s="320">
        <f>_xll.qlIndexFixing($BE$1,AZ1083,TRUE,_xll.ohTrigger(Trigger,Trigger3M))</f>
        <v>1.7374154404760526E-2</v>
      </c>
    </row>
    <row r="1084" spans="51:56" ht="11.25" customHeight="1" x14ac:dyDescent="0.25">
      <c r="AY1084" s="159" t="s">
        <v>90</v>
      </c>
      <c r="AZ1084" s="158">
        <f>_xll.qlInterestRateIndexFixingDate(Currency&amp;"ibor"&amp;Tenor,BA1084,Trigger)</f>
        <v>46878</v>
      </c>
      <c r="BA1084" s="158">
        <f>_xll.qlCalendarAdvance(Calendar,BA1083,AY1084,"f",,Trigger)</f>
        <v>46882</v>
      </c>
      <c r="BB1084" s="158">
        <f>_xll.qlInterestRateIndexMaturity(Currency&amp;"ibor"&amp;Tenor,BA1084,Trigger)</f>
        <v>46974</v>
      </c>
      <c r="BC1084" s="320">
        <f>_xll.qlIndexFixing($AC$5,AZ1084,TRUE,_xll.ohTrigger(Trigger,Trigger3M))</f>
        <v>1.7177793328200051E-2</v>
      </c>
      <c r="BD1084" s="320">
        <f>_xll.qlIndexFixing($BE$1,AZ1084,TRUE,_xll.ohTrigger(Trigger,Trigger3M))</f>
        <v>1.7371397570351072E-2</v>
      </c>
    </row>
    <row r="1085" spans="51:56" ht="11.25" customHeight="1" x14ac:dyDescent="0.25">
      <c r="AY1085" s="159" t="s">
        <v>90</v>
      </c>
      <c r="AZ1085" s="158">
        <f>_xll.qlInterestRateIndexFixingDate(Currency&amp;"ibor"&amp;Tenor,BA1085,Trigger)</f>
        <v>46885</v>
      </c>
      <c r="BA1085" s="158">
        <f>_xll.qlCalendarAdvance(Calendar,BA1084,AY1085,"f",,Trigger)</f>
        <v>46889</v>
      </c>
      <c r="BB1085" s="158">
        <f>_xll.qlInterestRateIndexMaturity(Currency&amp;"ibor"&amp;Tenor,BA1085,Trigger)</f>
        <v>46981</v>
      </c>
      <c r="BC1085" s="320">
        <f>_xll.qlIndexFixing($AC$5,AZ1085,TRUE,_xll.ohTrigger(Trigger,Trigger3M))</f>
        <v>1.7130321055162247E-2</v>
      </c>
      <c r="BD1085" s="320">
        <f>_xll.qlIndexFixing($BE$1,AZ1085,TRUE,_xll.ohTrigger(Trigger,Trigger3M))</f>
        <v>1.7368612716389724E-2</v>
      </c>
    </row>
    <row r="1086" spans="51:56" ht="11.25" customHeight="1" x14ac:dyDescent="0.25">
      <c r="AY1086" s="159" t="s">
        <v>90</v>
      </c>
      <c r="AZ1086" s="158">
        <f>_xll.qlInterestRateIndexFixingDate(Currency&amp;"ibor"&amp;Tenor,BA1086,Trigger)</f>
        <v>46892</v>
      </c>
      <c r="BA1086" s="158">
        <f>_xll.qlCalendarAdvance(Calendar,BA1085,AY1086,"f",,Trigger)</f>
        <v>46896</v>
      </c>
      <c r="BB1086" s="158">
        <f>_xll.qlInterestRateIndexMaturity(Currency&amp;"ibor"&amp;Tenor,BA1086,Trigger)</f>
        <v>46988</v>
      </c>
      <c r="BC1086" s="320">
        <f>_xll.qlIndexFixing($AC$5,AZ1086,TRUE,_xll.ohTrigger(Trigger,Trigger3M))</f>
        <v>1.7150193768385086E-2</v>
      </c>
      <c r="BD1086" s="320">
        <f>_xll.qlIndexFixing($BE$1,AZ1086,TRUE,_xll.ohTrigger(Trigger,Trigger3M))</f>
        <v>1.7365800263345357E-2</v>
      </c>
    </row>
    <row r="1087" spans="51:56" ht="11.25" customHeight="1" x14ac:dyDescent="0.25">
      <c r="AY1087" s="159" t="s">
        <v>90</v>
      </c>
      <c r="AZ1087" s="158">
        <f>_xll.qlInterestRateIndexFixingDate(Currency&amp;"ibor"&amp;Tenor,BA1087,Trigger)</f>
        <v>46899</v>
      </c>
      <c r="BA1087" s="158">
        <f>_xll.qlCalendarAdvance(Calendar,BA1086,AY1087,"f",,Trigger)</f>
        <v>46903</v>
      </c>
      <c r="BB1087" s="158">
        <f>_xll.qlInterestRateIndexMaturity(Currency&amp;"ibor"&amp;Tenor,BA1087,Trigger)</f>
        <v>46995</v>
      </c>
      <c r="BC1087" s="320">
        <f>_xll.qlIndexFixing($AC$5,AZ1087,TRUE,_xll.ohTrigger(Trigger,Trigger3M))</f>
        <v>1.7170066582092764E-2</v>
      </c>
      <c r="BD1087" s="320">
        <f>_xll.qlIndexFixing($BE$1,AZ1087,TRUE,_xll.ohTrigger(Trigger,Trigger3M))</f>
        <v>1.7362960631683372E-2</v>
      </c>
    </row>
    <row r="1088" spans="51:56" ht="11.25" customHeight="1" x14ac:dyDescent="0.25">
      <c r="AY1088" s="159" t="s">
        <v>90</v>
      </c>
      <c r="AZ1088" s="158">
        <f>_xll.qlInterestRateIndexFixingDate(Currency&amp;"ibor"&amp;Tenor,BA1088,Trigger)</f>
        <v>46906</v>
      </c>
      <c r="BA1088" s="158">
        <f>_xll.qlCalendarAdvance(Calendar,BA1087,AY1088,"f",,Trigger)</f>
        <v>46910</v>
      </c>
      <c r="BB1088" s="158">
        <f>_xll.qlInterestRateIndexMaturity(Currency&amp;"ibor"&amp;Tenor,BA1088,Trigger)</f>
        <v>47002</v>
      </c>
      <c r="BC1088" s="320">
        <f>_xll.qlIndexFixing($AC$5,AZ1088,TRUE,_xll.ohTrigger(Trigger,Trigger3M))</f>
        <v>1.7189939496287016E-2</v>
      </c>
      <c r="BD1088" s="320">
        <f>_xll.qlIndexFixing($BE$1,AZ1088,TRUE,_xll.ohTrigger(Trigger,Trigger3M))</f>
        <v>1.7360094241870912E-2</v>
      </c>
    </row>
    <row r="1089" spans="51:56" ht="11.25" customHeight="1" x14ac:dyDescent="0.25">
      <c r="AY1089" s="159" t="s">
        <v>90</v>
      </c>
      <c r="AZ1089" s="158">
        <f>_xll.qlInterestRateIndexFixingDate(Currency&amp;"ibor"&amp;Tenor,BA1089,Trigger)</f>
        <v>46913</v>
      </c>
      <c r="BA1089" s="158">
        <f>_xll.qlCalendarAdvance(Calendar,BA1088,AY1089,"f",,Trigger)</f>
        <v>46917</v>
      </c>
      <c r="BB1089" s="158">
        <f>_xll.qlInterestRateIndexMaturity(Currency&amp;"ibor"&amp;Tenor,BA1089,Trigger)</f>
        <v>47009</v>
      </c>
      <c r="BC1089" s="320">
        <f>_xll.qlIndexFixing($AC$5,AZ1089,TRUE,_xll.ohTrigger(Trigger,Trigger3M))</f>
        <v>1.7209812510966104E-2</v>
      </c>
      <c r="BD1089" s="320">
        <f>_xll.qlIndexFixing($BE$1,AZ1089,TRUE,_xll.ohTrigger(Trigger,Trigger3M))</f>
        <v>1.7357201514376849E-2</v>
      </c>
    </row>
    <row r="1090" spans="51:56" ht="11.25" customHeight="1" x14ac:dyDescent="0.25">
      <c r="AY1090" s="159" t="s">
        <v>90</v>
      </c>
      <c r="AZ1090" s="158">
        <f>_xll.qlInterestRateIndexFixingDate(Currency&amp;"ibor"&amp;Tenor,BA1090,Trigger)</f>
        <v>46920</v>
      </c>
      <c r="BA1090" s="158">
        <f>_xll.qlCalendarAdvance(Calendar,BA1089,AY1090,"f",,Trigger)</f>
        <v>46924</v>
      </c>
      <c r="BB1090" s="158">
        <f>_xll.qlInterestRateIndexMaturity(Currency&amp;"ibor"&amp;Tenor,BA1090,Trigger)</f>
        <v>47016</v>
      </c>
      <c r="BC1090" s="320">
        <f>_xll.qlIndexFixing($AC$5,AZ1090,TRUE,_xll.ohTrigger(Trigger,Trigger3M))</f>
        <v>1.722968562613264E-2</v>
      </c>
      <c r="BD1090" s="320">
        <f>_xll.qlIndexFixing($BE$1,AZ1090,TRUE,_xll.ohTrigger(Trigger,Trigger3M))</f>
        <v>1.7354282869663111E-2</v>
      </c>
    </row>
    <row r="1091" spans="51:56" ht="11.25" customHeight="1" x14ac:dyDescent="0.25">
      <c r="AY1091" s="159" t="s">
        <v>90</v>
      </c>
      <c r="AZ1091" s="158">
        <f>_xll.qlInterestRateIndexFixingDate(Currency&amp;"ibor"&amp;Tenor,BA1091,Trigger)</f>
        <v>46927</v>
      </c>
      <c r="BA1091" s="158">
        <f>_xll.qlCalendarAdvance(Calendar,BA1090,AY1091,"f",,Trigger)</f>
        <v>46931</v>
      </c>
      <c r="BB1091" s="158">
        <f>_xll.qlInterestRateIndexMaturity(Currency&amp;"ibor"&amp;Tenor,BA1091,Trigger)</f>
        <v>47023</v>
      </c>
      <c r="BC1091" s="320">
        <f>_xll.qlIndexFixing($AC$5,AZ1091,TRUE,_xll.ohTrigger(Trigger,Trigger3M))</f>
        <v>1.7249558841787489E-2</v>
      </c>
      <c r="BD1091" s="320">
        <f>_xll.qlIndexFixing($BE$1,AZ1091,TRUE,_xll.ohTrigger(Trigger,Trigger3M))</f>
        <v>1.7351338728196837E-2</v>
      </c>
    </row>
    <row r="1092" spans="51:56" ht="11.25" customHeight="1" x14ac:dyDescent="0.25">
      <c r="AY1092" s="159" t="s">
        <v>90</v>
      </c>
      <c r="AZ1092" s="158">
        <f>_xll.qlInterestRateIndexFixingDate(Currency&amp;"ibor"&amp;Tenor,BA1092,Trigger)</f>
        <v>46934</v>
      </c>
      <c r="BA1092" s="158">
        <f>_xll.qlCalendarAdvance(Calendar,BA1091,AY1092,"f",,Trigger)</f>
        <v>46938</v>
      </c>
      <c r="BB1092" s="158">
        <f>_xll.qlInterestRateIndexMaturity(Currency&amp;"ibor"&amp;Tenor,BA1092,Trigger)</f>
        <v>47030</v>
      </c>
      <c r="BC1092" s="320">
        <f>_xll.qlIndexFixing($AC$5,AZ1092,TRUE,_xll.ohTrigger(Trigger,Trigger3M))</f>
        <v>1.7269432157929778E-2</v>
      </c>
      <c r="BD1092" s="320">
        <f>_xll.qlIndexFixing($BE$1,AZ1092,TRUE,_xll.ohTrigger(Trigger,Trigger3M))</f>
        <v>1.7348369510441691E-2</v>
      </c>
    </row>
    <row r="1093" spans="51:56" ht="11.25" customHeight="1" x14ac:dyDescent="0.25">
      <c r="AY1093" s="159" t="s">
        <v>90</v>
      </c>
      <c r="AZ1093" s="158">
        <f>_xll.qlInterestRateIndexFixingDate(Currency&amp;"ibor"&amp;Tenor,BA1093,Trigger)</f>
        <v>46941</v>
      </c>
      <c r="BA1093" s="158">
        <f>_xll.qlCalendarAdvance(Calendar,BA1092,AY1093,"f",,Trigger)</f>
        <v>46945</v>
      </c>
      <c r="BB1093" s="158">
        <f>_xll.qlInterestRateIndexMaturity(Currency&amp;"ibor"&amp;Tenor,BA1093,Trigger)</f>
        <v>47037</v>
      </c>
      <c r="BC1093" s="320">
        <f>_xll.qlIndexFixing($AC$5,AZ1093,TRUE,_xll.ohTrigger(Trigger,Trigger3M))</f>
        <v>1.7289305574559516E-2</v>
      </c>
      <c r="BD1093" s="320">
        <f>_xll.qlIndexFixing($BE$1,AZ1093,TRUE,_xll.ohTrigger(Trigger,Trigger3M))</f>
        <v>1.7345375636859603E-2</v>
      </c>
    </row>
    <row r="1094" spans="51:56" ht="11.25" customHeight="1" x14ac:dyDescent="0.25">
      <c r="AY1094" s="159" t="s">
        <v>90</v>
      </c>
      <c r="AZ1094" s="158">
        <f>_xll.qlInterestRateIndexFixingDate(Currency&amp;"ibor"&amp;Tenor,BA1094,Trigger)</f>
        <v>46948</v>
      </c>
      <c r="BA1094" s="158">
        <f>_xll.qlCalendarAdvance(Calendar,BA1093,AY1094,"f",,Trigger)</f>
        <v>46952</v>
      </c>
      <c r="BB1094" s="158">
        <f>_xll.qlInterestRateIndexMaturity(Currency&amp;"ibor"&amp;Tenor,BA1094,Trigger)</f>
        <v>47044</v>
      </c>
      <c r="BC1094" s="320">
        <f>_xll.qlIndexFixing($AC$5,AZ1094,TRUE,_xll.ohTrigger(Trigger,Trigger3M))</f>
        <v>1.7309179091678437E-2</v>
      </c>
      <c r="BD1094" s="320">
        <f>_xll.qlIndexFixing($BE$1,AZ1094,TRUE,_xll.ohTrigger(Trigger,Trigger3M))</f>
        <v>1.73423575279151E-2</v>
      </c>
    </row>
    <row r="1095" spans="51:56" ht="11.25" customHeight="1" x14ac:dyDescent="0.25">
      <c r="AY1095" s="159" t="s">
        <v>90</v>
      </c>
      <c r="AZ1095" s="158">
        <f>_xll.qlInterestRateIndexFixingDate(Currency&amp;"ibor"&amp;Tenor,BA1095,Trigger)</f>
        <v>46955</v>
      </c>
      <c r="BA1095" s="158">
        <f>_xll.qlCalendarAdvance(Calendar,BA1094,AY1095,"f",,Trigger)</f>
        <v>46959</v>
      </c>
      <c r="BB1095" s="158">
        <f>_xll.qlInterestRateIndexMaturity(Currency&amp;"ibor"&amp;Tenor,BA1095,Trigger)</f>
        <v>47051</v>
      </c>
      <c r="BC1095" s="320">
        <f>_xll.qlIndexFixing($AC$5,AZ1095,TRUE,_xll.ohTrigger(Trigger,Trigger3M))</f>
        <v>1.7329052709287404E-2</v>
      </c>
      <c r="BD1095" s="320">
        <f>_xll.qlIndexFixing($BE$1,AZ1095,TRUE,_xll.ohTrigger(Trigger,Trigger3M))</f>
        <v>1.733931560406924E-2</v>
      </c>
    </row>
    <row r="1096" spans="51:56" ht="11.25" customHeight="1" x14ac:dyDescent="0.25">
      <c r="AY1096" s="159" t="s">
        <v>90</v>
      </c>
      <c r="AZ1096" s="158">
        <f>_xll.qlInterestRateIndexFixingDate(Currency&amp;"ibor"&amp;Tenor,BA1096,Trigger)</f>
        <v>46962</v>
      </c>
      <c r="BA1096" s="158">
        <f>_xll.qlCalendarAdvance(Calendar,BA1095,AY1096,"f",,Trigger)</f>
        <v>46966</v>
      </c>
      <c r="BB1096" s="158">
        <f>_xll.qlInterestRateIndexMaturity(Currency&amp;"ibor"&amp;Tenor,BA1096,Trigger)</f>
        <v>47058</v>
      </c>
      <c r="BC1096" s="320">
        <f>_xll.qlIndexFixing($AC$5,AZ1096,TRUE,_xll.ohTrigger(Trigger,Trigger3M))</f>
        <v>1.7348926427385558E-2</v>
      </c>
      <c r="BD1096" s="320">
        <f>_xll.qlIndexFixing($BE$1,AZ1096,TRUE,_xll.ohTrigger(Trigger,Trigger3M))</f>
        <v>1.7336250285782215E-2</v>
      </c>
    </row>
    <row r="1097" spans="51:56" ht="11.25" customHeight="1" x14ac:dyDescent="0.25">
      <c r="AY1097" s="159" t="s">
        <v>90</v>
      </c>
      <c r="AZ1097" s="158">
        <f>_xll.qlInterestRateIndexFixingDate(Currency&amp;"ibor"&amp;Tenor,BA1097,Trigger)</f>
        <v>46969</v>
      </c>
      <c r="BA1097" s="158">
        <f>_xll.qlCalendarAdvance(Calendar,BA1096,AY1097,"f",,Trigger)</f>
        <v>46973</v>
      </c>
      <c r="BB1097" s="158">
        <f>_xll.qlInterestRateIndexMaturity(Currency&amp;"ibor"&amp;Tenor,BA1097,Trigger)</f>
        <v>47065</v>
      </c>
      <c r="BC1097" s="320">
        <f>_xll.qlIndexFixing($AC$5,AZ1097,TRUE,_xll.ohTrigger(Trigger,Trigger3M))</f>
        <v>1.736880024597463E-2</v>
      </c>
      <c r="BD1097" s="320">
        <f>_xll.qlIndexFixing($BE$1,AZ1097,TRUE,_xll.ohTrigger(Trigger,Trigger3M))</f>
        <v>1.7333161993515082E-2</v>
      </c>
    </row>
    <row r="1098" spans="51:56" ht="11.25" customHeight="1" x14ac:dyDescent="0.25">
      <c r="AY1098" s="159" t="s">
        <v>90</v>
      </c>
      <c r="AZ1098" s="158">
        <f>_xll.qlInterestRateIndexFixingDate(Currency&amp;"ibor"&amp;Tenor,BA1098,Trigger)</f>
        <v>46976</v>
      </c>
      <c r="BA1098" s="158">
        <f>_xll.qlCalendarAdvance(Calendar,BA1097,AY1098,"f",,Trigger)</f>
        <v>46980</v>
      </c>
      <c r="BB1098" s="158">
        <f>_xll.qlInterestRateIndexMaturity(Currency&amp;"ibor"&amp;Tenor,BA1098,Trigger)</f>
        <v>47072</v>
      </c>
      <c r="BC1098" s="320">
        <f>_xll.qlIndexFixing($AC$5,AZ1098,TRUE,_xll.ohTrigger(Trigger,Trigger3M))</f>
        <v>1.7388674165054623E-2</v>
      </c>
      <c r="BD1098" s="320">
        <f>_xll.qlIndexFixing($BE$1,AZ1098,TRUE,_xll.ohTrigger(Trigger,Trigger3M))</f>
        <v>1.733005114772455E-2</v>
      </c>
    </row>
    <row r="1099" spans="51:56" ht="11.25" customHeight="1" x14ac:dyDescent="0.25">
      <c r="AY1099" s="159" t="s">
        <v>90</v>
      </c>
      <c r="AZ1099" s="158">
        <f>_xll.qlInterestRateIndexFixingDate(Currency&amp;"ibor"&amp;Tenor,BA1099,Trigger)</f>
        <v>46983</v>
      </c>
      <c r="BA1099" s="158">
        <f>_xll.qlCalendarAdvance(Calendar,BA1098,AY1099,"f",,Trigger)</f>
        <v>46987</v>
      </c>
      <c r="BB1099" s="158">
        <f>_xll.qlInterestRateIndexMaturity(Currency&amp;"ibor"&amp;Tenor,BA1099,Trigger)</f>
        <v>47079</v>
      </c>
      <c r="BC1099" s="320">
        <f>_xll.qlIndexFixing($AC$5,AZ1099,TRUE,_xll.ohTrigger(Trigger,Trigger3M))</f>
        <v>1.7408548184624666E-2</v>
      </c>
      <c r="BD1099" s="320">
        <f>_xll.qlIndexFixing($BE$1,AZ1099,TRUE,_xll.ohTrigger(Trigger,Trigger3M))</f>
        <v>1.732691816887081E-2</v>
      </c>
    </row>
    <row r="1100" spans="51:56" ht="11.25" customHeight="1" x14ac:dyDescent="0.25">
      <c r="AY1100" s="159" t="s">
        <v>90</v>
      </c>
      <c r="AZ1100" s="158">
        <f>_xll.qlInterestRateIndexFixingDate(Currency&amp;"ibor"&amp;Tenor,BA1100,Trigger)</f>
        <v>46990</v>
      </c>
      <c r="BA1100" s="158">
        <f>_xll.qlCalendarAdvance(Calendar,BA1099,AY1100,"f",,Trigger)</f>
        <v>46994</v>
      </c>
      <c r="BB1100" s="158">
        <f>_xll.qlInterestRateIndexMaturity(Currency&amp;"ibor"&amp;Tenor,BA1100,Trigger)</f>
        <v>47086</v>
      </c>
      <c r="BC1100" s="320">
        <f>_xll.qlIndexFixing($AC$5,AZ1100,TRUE,_xll.ohTrigger(Trigger,Trigger3M))</f>
        <v>1.7428422304688235E-2</v>
      </c>
      <c r="BD1100" s="320">
        <f>_xll.qlIndexFixing($BE$1,AZ1100,TRUE,_xll.ohTrigger(Trigger,Trigger3M))</f>
        <v>1.7323763477409708E-2</v>
      </c>
    </row>
    <row r="1101" spans="51:56" ht="11.25" customHeight="1" x14ac:dyDescent="0.25">
      <c r="AY1101" s="159" t="s">
        <v>90</v>
      </c>
      <c r="AZ1101" s="158">
        <f>_xll.qlInterestRateIndexFixingDate(Currency&amp;"ibor"&amp;Tenor,BA1101,Trigger)</f>
        <v>46997</v>
      </c>
      <c r="BA1101" s="158">
        <f>_xll.qlCalendarAdvance(Calendar,BA1100,AY1101,"f",,Trigger)</f>
        <v>47001</v>
      </c>
      <c r="BB1101" s="158">
        <f>_xll.qlInterestRateIndexMaturity(Currency&amp;"ibor"&amp;Tenor,BA1101,Trigger)</f>
        <v>47092</v>
      </c>
      <c r="BC1101" s="320">
        <f>_xll.qlIndexFixing($AC$5,AZ1101,TRUE,_xll.ohTrigger(Trigger,Trigger3M))</f>
        <v>1.7446454799692958E-2</v>
      </c>
      <c r="BD1101" s="320">
        <f>_xll.qlIndexFixing($BE$1,AZ1101,TRUE,_xll.ohTrigger(Trigger,Trigger3M))</f>
        <v>1.732040223840467E-2</v>
      </c>
    </row>
    <row r="1102" spans="51:56" ht="11.25" customHeight="1" x14ac:dyDescent="0.25">
      <c r="AY1102" s="159" t="s">
        <v>90</v>
      </c>
      <c r="AZ1102" s="158">
        <f>_xll.qlInterestRateIndexFixingDate(Currency&amp;"ibor"&amp;Tenor,BA1102,Trigger)</f>
        <v>47004</v>
      </c>
      <c r="BA1102" s="158">
        <f>_xll.qlCalendarAdvance(Calendar,BA1101,AY1102,"f",,Trigger)</f>
        <v>47008</v>
      </c>
      <c r="BB1102" s="158">
        <f>_xll.qlInterestRateIndexMaturity(Currency&amp;"ibor"&amp;Tenor,BA1102,Trigger)</f>
        <v>47099</v>
      </c>
      <c r="BC1102" s="320">
        <f>_xll.qlIndexFixing($AC$5,AZ1102,TRUE,_xll.ohTrigger(Trigger,Trigger3M))</f>
        <v>1.746632815200181E-2</v>
      </c>
      <c r="BD1102" s="320">
        <f>_xll.qlIndexFixing($BE$1,AZ1102,TRUE,_xll.ohTrigger(Trigger,Trigger3M))</f>
        <v>1.73172069479531E-2</v>
      </c>
    </row>
    <row r="1103" spans="51:56" ht="11.25" customHeight="1" x14ac:dyDescent="0.25">
      <c r="AY1103" s="159" t="s">
        <v>90</v>
      </c>
      <c r="AZ1103" s="158">
        <f>_xll.qlInterestRateIndexFixingDate(Currency&amp;"ibor"&amp;Tenor,BA1103,Trigger)</f>
        <v>47011</v>
      </c>
      <c r="BA1103" s="158">
        <f>_xll.qlCalendarAdvance(Calendar,BA1102,AY1103,"f",,Trigger)</f>
        <v>47015</v>
      </c>
      <c r="BB1103" s="158">
        <f>_xll.qlInterestRateIndexMaturity(Currency&amp;"ibor"&amp;Tenor,BA1103,Trigger)</f>
        <v>47106</v>
      </c>
      <c r="BC1103" s="320">
        <f>_xll.qlIndexFixing($AC$5,AZ1103,TRUE,_xll.ohTrigger(Trigger,Trigger3M))</f>
        <v>1.7486201603707199E-2</v>
      </c>
      <c r="BD1103" s="320">
        <f>_xll.qlIndexFixing($BE$1,AZ1103,TRUE,_xll.ohTrigger(Trigger,Trigger3M))</f>
        <v>1.7313991177181673E-2</v>
      </c>
    </row>
    <row r="1104" spans="51:56" ht="11.25" customHeight="1" x14ac:dyDescent="0.25">
      <c r="AY1104" s="159" t="s">
        <v>90</v>
      </c>
      <c r="AZ1104" s="158">
        <f>_xll.qlInterestRateIndexFixingDate(Currency&amp;"ibor"&amp;Tenor,BA1104,Trigger)</f>
        <v>47018</v>
      </c>
      <c r="BA1104" s="158">
        <f>_xll.qlCalendarAdvance(Calendar,BA1103,AY1104,"f",,Trigger)</f>
        <v>47022</v>
      </c>
      <c r="BB1104" s="158">
        <f>_xll.qlInterestRateIndexMaturity(Currency&amp;"ibor"&amp;Tenor,BA1104,Trigger)</f>
        <v>47114</v>
      </c>
      <c r="BC1104" s="320">
        <f>_xll.qlIndexFixing($AC$5,AZ1104,TRUE,_xll.ohTrigger(Trigger,Trigger3M))</f>
        <v>1.7507919789869958E-2</v>
      </c>
      <c r="BD1104" s="320">
        <f>_xll.qlIndexFixing($BE$1,AZ1104,TRUE,_xll.ohTrigger(Trigger,Trigger3M))</f>
        <v>1.7310935994603316E-2</v>
      </c>
    </row>
    <row r="1105" spans="51:56" ht="11.25" customHeight="1" x14ac:dyDescent="0.25">
      <c r="AY1105" s="159" t="s">
        <v>90</v>
      </c>
      <c r="AZ1105" s="158">
        <f>_xll.qlInterestRateIndexFixingDate(Currency&amp;"ibor"&amp;Tenor,BA1105,Trigger)</f>
        <v>47025</v>
      </c>
      <c r="BA1105" s="158">
        <f>_xll.qlCalendarAdvance(Calendar,BA1104,AY1105,"f",,Trigger)</f>
        <v>47029</v>
      </c>
      <c r="BB1105" s="158">
        <f>_xll.qlInterestRateIndexMaturity(Currency&amp;"ibor"&amp;Tenor,BA1105,Trigger)</f>
        <v>47121</v>
      </c>
      <c r="BC1105" s="320">
        <f>_xll.qlIndexFixing($AC$5,AZ1105,TRUE,_xll.ohTrigger(Trigger,Trigger3M))</f>
        <v>1.752779441240029E-2</v>
      </c>
      <c r="BD1105" s="320">
        <f>_xll.qlIndexFixing($BE$1,AZ1105,TRUE,_xll.ohTrigger(Trigger,Trigger3M))</f>
        <v>1.7307679046928284E-2</v>
      </c>
    </row>
    <row r="1106" spans="51:56" ht="11.25" customHeight="1" x14ac:dyDescent="0.25">
      <c r="AY1106" s="159" t="s">
        <v>90</v>
      </c>
      <c r="AZ1106" s="158">
        <f>_xll.qlInterestRateIndexFixingDate(Currency&amp;"ibor"&amp;Tenor,BA1106,Trigger)</f>
        <v>47032</v>
      </c>
      <c r="BA1106" s="158">
        <f>_xll.qlCalendarAdvance(Calendar,BA1105,AY1106,"f",,Trigger)</f>
        <v>47036</v>
      </c>
      <c r="BB1106" s="158">
        <f>_xll.qlInterestRateIndexMaturity(Currency&amp;"ibor"&amp;Tenor,BA1106,Trigger)</f>
        <v>47128</v>
      </c>
      <c r="BC1106" s="320">
        <f>_xll.qlIndexFixing($AC$5,AZ1106,TRUE,_xll.ohTrigger(Trigger,Trigger3M))</f>
        <v>1.754766913542502E-2</v>
      </c>
      <c r="BD1106" s="320">
        <f>_xll.qlIndexFixing($BE$1,AZ1106,TRUE,_xll.ohTrigger(Trigger,Trigger3M))</f>
        <v>1.7304402909367047E-2</v>
      </c>
    </row>
    <row r="1107" spans="51:56" ht="11.25" customHeight="1" x14ac:dyDescent="0.25">
      <c r="AY1107" s="159" t="s">
        <v>90</v>
      </c>
      <c r="AZ1107" s="158">
        <f>_xll.qlInterestRateIndexFixingDate(Currency&amp;"ibor"&amp;Tenor,BA1107,Trigger)</f>
        <v>47039</v>
      </c>
      <c r="BA1107" s="158">
        <f>_xll.qlCalendarAdvance(Calendar,BA1106,AY1107,"f",,Trigger)</f>
        <v>47043</v>
      </c>
      <c r="BB1107" s="158">
        <f>_xll.qlInterestRateIndexMaturity(Currency&amp;"ibor"&amp;Tenor,BA1107,Trigger)</f>
        <v>47135</v>
      </c>
      <c r="BC1107" s="320">
        <f>_xll.qlIndexFixing($AC$5,AZ1107,TRUE,_xll.ohTrigger(Trigger,Trigger3M))</f>
        <v>1.7567543958945882E-2</v>
      </c>
      <c r="BD1107" s="320">
        <f>_xll.qlIndexFixing($BE$1,AZ1107,TRUE,_xll.ohTrigger(Trigger,Trigger3M))</f>
        <v>1.7301108002370238E-2</v>
      </c>
    </row>
    <row r="1108" spans="51:56" ht="11.25" customHeight="1" x14ac:dyDescent="0.25">
      <c r="AY1108" s="159" t="s">
        <v>90</v>
      </c>
      <c r="AZ1108" s="158">
        <f>_xll.qlInterestRateIndexFixingDate(Currency&amp;"ibor"&amp;Tenor,BA1108,Trigger)</f>
        <v>47046</v>
      </c>
      <c r="BA1108" s="158">
        <f>_xll.qlCalendarAdvance(Calendar,BA1107,AY1108,"f",,Trigger)</f>
        <v>47050</v>
      </c>
      <c r="BB1108" s="158">
        <f>_xll.qlInterestRateIndexMaturity(Currency&amp;"ibor"&amp;Tenor,BA1108,Trigger)</f>
        <v>47142</v>
      </c>
      <c r="BC1108" s="320">
        <f>_xll.qlIndexFixing($AC$5,AZ1108,TRUE,_xll.ohTrigger(Trigger,Trigger3M))</f>
        <v>1.758741888296201E-2</v>
      </c>
      <c r="BD1108" s="320">
        <f>_xll.qlIndexFixing($BE$1,AZ1108,TRUE,_xll.ohTrigger(Trigger,Trigger3M))</f>
        <v>1.7297794746385015E-2</v>
      </c>
    </row>
    <row r="1109" spans="51:56" ht="11.25" customHeight="1" x14ac:dyDescent="0.25">
      <c r="AY1109" s="159" t="s">
        <v>90</v>
      </c>
      <c r="AZ1109" s="158">
        <f>_xll.qlInterestRateIndexFixingDate(Currency&amp;"ibor"&amp;Tenor,BA1109,Trigger)</f>
        <v>47053</v>
      </c>
      <c r="BA1109" s="158">
        <f>_xll.qlCalendarAdvance(Calendar,BA1108,AY1109,"f",,Trigger)</f>
        <v>47057</v>
      </c>
      <c r="BB1109" s="158">
        <f>_xll.qlInterestRateIndexMaturity(Currency&amp;"ibor"&amp;Tenor,BA1109,Trigger)</f>
        <v>47149</v>
      </c>
      <c r="BC1109" s="320">
        <f>_xll.qlIndexFixing($AC$5,AZ1109,TRUE,_xll.ohTrigger(Trigger,Trigger3M))</f>
        <v>1.7607293907476007E-2</v>
      </c>
      <c r="BD1109" s="320">
        <f>_xll.qlIndexFixing($BE$1,AZ1109,TRUE,_xll.ohTrigger(Trigger,Trigger3M))</f>
        <v>1.7294463561859399E-2</v>
      </c>
    </row>
    <row r="1110" spans="51:56" ht="11.25" customHeight="1" x14ac:dyDescent="0.25">
      <c r="AY1110" s="159" t="s">
        <v>90</v>
      </c>
      <c r="AZ1110" s="158">
        <f>_xll.qlInterestRateIndexFixingDate(Currency&amp;"ibor"&amp;Tenor,BA1110,Trigger)</f>
        <v>47060</v>
      </c>
      <c r="BA1110" s="158">
        <f>_xll.qlCalendarAdvance(Calendar,BA1109,AY1110,"f",,Trigger)</f>
        <v>47064</v>
      </c>
      <c r="BB1110" s="158">
        <f>_xll.qlInterestRateIndexMaturity(Currency&amp;"ibor"&amp;Tenor,BA1110,Trigger)</f>
        <v>47156</v>
      </c>
      <c r="BC1110" s="320">
        <f>_xll.qlIndexFixing($AC$5,AZ1110,TRUE,_xll.ohTrigger(Trigger,Trigger3M))</f>
        <v>1.7627169032486137E-2</v>
      </c>
      <c r="BD1110" s="320">
        <f>_xll.qlIndexFixing($BE$1,AZ1110,TRUE,_xll.ohTrigger(Trigger,Trigger3M))</f>
        <v>1.729111486923968E-2</v>
      </c>
    </row>
    <row r="1111" spans="51:56" ht="11.25" customHeight="1" x14ac:dyDescent="0.25">
      <c r="AY1111" s="159" t="s">
        <v>90</v>
      </c>
      <c r="AZ1111" s="158">
        <f>_xll.qlInterestRateIndexFixingDate(Currency&amp;"ibor"&amp;Tenor,BA1111,Trigger)</f>
        <v>47067</v>
      </c>
      <c r="BA1111" s="158">
        <f>_xll.qlCalendarAdvance(Calendar,BA1110,AY1111,"f",,Trigger)</f>
        <v>47071</v>
      </c>
      <c r="BB1111" s="158">
        <f>_xll.qlInterestRateIndexMaturity(Currency&amp;"ibor"&amp;Tenor,BA1111,Trigger)</f>
        <v>47163</v>
      </c>
      <c r="BC1111" s="320">
        <f>_xll.qlIndexFixing($AC$5,AZ1111,TRUE,_xll.ohTrigger(Trigger,Trigger3M))</f>
        <v>1.764704425799327E-2</v>
      </c>
      <c r="BD1111" s="320">
        <f>_xll.qlIndexFixing($BE$1,AZ1111,TRUE,_xll.ohTrigger(Trigger,Trigger3M))</f>
        <v>1.7287749088971273E-2</v>
      </c>
    </row>
    <row r="1112" spans="51:56" ht="11.25" customHeight="1" x14ac:dyDescent="0.25">
      <c r="AY1112" s="159" t="s">
        <v>90</v>
      </c>
      <c r="AZ1112" s="158">
        <f>_xll.qlInterestRateIndexFixingDate(Currency&amp;"ibor"&amp;Tenor,BA1112,Trigger)</f>
        <v>47074</v>
      </c>
      <c r="BA1112" s="158">
        <f>_xll.qlCalendarAdvance(Calendar,BA1111,AY1112,"f",,Trigger)</f>
        <v>47078</v>
      </c>
      <c r="BB1112" s="158">
        <f>_xll.qlInterestRateIndexMaturity(Currency&amp;"ibor"&amp;Tenor,BA1112,Trigger)</f>
        <v>47170</v>
      </c>
      <c r="BC1112" s="320">
        <f>_xll.qlIndexFixing($AC$5,AZ1112,TRUE,_xll.ohTrigger(Trigger,Trigger3M))</f>
        <v>1.766691958399914E-2</v>
      </c>
      <c r="BD1112" s="320">
        <f>_xll.qlIndexFixing($BE$1,AZ1112,TRUE,_xll.ohTrigger(Trigger,Trigger3M))</f>
        <v>1.7284366641497857E-2</v>
      </c>
    </row>
    <row r="1113" spans="51:56" ht="11.25" customHeight="1" x14ac:dyDescent="0.25">
      <c r="AY1113" s="159" t="s">
        <v>90</v>
      </c>
      <c r="AZ1113" s="158">
        <f>_xll.qlInterestRateIndexFixingDate(Currency&amp;"ibor"&amp;Tenor,BA1113,Trigger)</f>
        <v>47081</v>
      </c>
      <c r="BA1113" s="158">
        <f>_xll.qlCalendarAdvance(Calendar,BA1112,AY1113,"f",,Trigger)</f>
        <v>47085</v>
      </c>
      <c r="BB1113" s="158">
        <f>_xll.qlInterestRateIndexMaturity(Currency&amp;"ibor"&amp;Tenor,BA1113,Trigger)</f>
        <v>47177</v>
      </c>
      <c r="BC1113" s="320">
        <f>_xll.qlIndexFixing($AC$5,AZ1113,TRUE,_xll.ohTrigger(Trigger,Trigger3M))</f>
        <v>1.7686795010502885E-2</v>
      </c>
      <c r="BD1113" s="320">
        <f>_xll.qlIndexFixing($BE$1,AZ1113,TRUE,_xll.ohTrigger(Trigger,Trigger3M))</f>
        <v>1.7280967947261378E-2</v>
      </c>
    </row>
    <row r="1114" spans="51:56" ht="11.25" customHeight="1" x14ac:dyDescent="0.25">
      <c r="AY1114" s="159" t="s">
        <v>90</v>
      </c>
      <c r="AZ1114" s="158">
        <f>_xll.qlInterestRateIndexFixingDate(Currency&amp;"ibor"&amp;Tenor,BA1114,Trigger)</f>
        <v>47088</v>
      </c>
      <c r="BA1114" s="158">
        <f>_xll.qlCalendarAdvance(Calendar,BA1113,AY1114,"f",,Trigger)</f>
        <v>47092</v>
      </c>
      <c r="BB1114" s="158">
        <f>_xll.qlInterestRateIndexMaturity(Currency&amp;"ibor"&amp;Tenor,BA1114,Trigger)</f>
        <v>47182</v>
      </c>
      <c r="BC1114" s="320">
        <f>_xll.qlIndexFixing($AC$5,AZ1114,TRUE,_xll.ohTrigger(Trigger,Trigger3M))</f>
        <v>1.7702961882060109E-2</v>
      </c>
      <c r="BD1114" s="320">
        <f>_xll.qlIndexFixing($BE$1,AZ1114,TRUE,_xll.ohTrigger(Trigger,Trigger3M))</f>
        <v>1.7277218948137829E-2</v>
      </c>
    </row>
    <row r="1115" spans="51:56" ht="11.25" customHeight="1" x14ac:dyDescent="0.25">
      <c r="AY1115" s="159" t="s">
        <v>90</v>
      </c>
      <c r="AZ1115" s="158">
        <f>_xll.qlInterestRateIndexFixingDate(Currency&amp;"ibor"&amp;Tenor,BA1115,Trigger)</f>
        <v>47095</v>
      </c>
      <c r="BA1115" s="158">
        <f>_xll.qlCalendarAdvance(Calendar,BA1114,AY1115,"f",,Trigger)</f>
        <v>47099</v>
      </c>
      <c r="BB1115" s="158">
        <f>_xll.qlInterestRateIndexMaturity(Currency&amp;"ibor"&amp;Tenor,BA1115,Trigger)</f>
        <v>47189</v>
      </c>
      <c r="BC1115" s="320">
        <f>_xll.qlIndexFixing($AC$5,AZ1115,TRUE,_xll.ohTrigger(Trigger,Trigger3M))</f>
        <v>1.7722835543760418E-2</v>
      </c>
      <c r="BD1115" s="320">
        <f>_xll.qlIndexFixing($BE$1,AZ1115,TRUE,_xll.ohTrigger(Trigger,Trigger3M))</f>
        <v>1.7273791394938343E-2</v>
      </c>
    </row>
    <row r="1116" spans="51:56" ht="11.25" customHeight="1" x14ac:dyDescent="0.25">
      <c r="AY1116" s="159" t="s">
        <v>90</v>
      </c>
      <c r="AZ1116" s="158">
        <f>_xll.qlInterestRateIndexFixingDate(Currency&amp;"ibor"&amp;Tenor,BA1116,Trigger)</f>
        <v>47102</v>
      </c>
      <c r="BA1116" s="158">
        <f>_xll.qlCalendarAdvance(Calendar,BA1115,AY1116,"f",,Trigger)</f>
        <v>47106</v>
      </c>
      <c r="BB1116" s="158">
        <f>_xll.qlInterestRateIndexMaturity(Currency&amp;"ibor"&amp;Tenor,BA1116,Trigger)</f>
        <v>47196</v>
      </c>
      <c r="BC1116" s="320">
        <f>_xll.qlIndexFixing($AC$5,AZ1116,TRUE,_xll.ohTrigger(Trigger,Trigger3M))</f>
        <v>1.7742709303765203E-2</v>
      </c>
      <c r="BD1116" s="320">
        <f>_xll.qlIndexFixing($BE$1,AZ1116,TRUE,_xll.ohTrigger(Trigger,Trigger3M))</f>
        <v>1.727034879760847E-2</v>
      </c>
    </row>
    <row r="1117" spans="51:56" ht="11.25" customHeight="1" x14ac:dyDescent="0.25">
      <c r="AY1117" s="159" t="s">
        <v>90</v>
      </c>
      <c r="AZ1117" s="158">
        <f>_xll.qlInterestRateIndexFixingDate(Currency&amp;"ibor"&amp;Tenor,BA1117,Trigger)</f>
        <v>47108</v>
      </c>
      <c r="BA1117" s="158">
        <f>_xll.qlCalendarAdvance(Calendar,BA1116,AY1117,"f",,Trigger)</f>
        <v>47114</v>
      </c>
      <c r="BB1117" s="158">
        <f>_xll.qlInterestRateIndexMaturity(Currency&amp;"ibor"&amp;Tenor,BA1117,Trigger)</f>
        <v>47204</v>
      </c>
      <c r="BC1117" s="320">
        <f>_xll.qlIndexFixing($AC$5,AZ1117,TRUE,_xll.ohTrigger(Trigger,Trigger3M))</f>
        <v>1.7765422292717048E-2</v>
      </c>
      <c r="BD1117" s="320">
        <f>_xll.qlIndexFixing($BE$1,AZ1117,TRUE,_xll.ohTrigger(Trigger,Trigger3M))</f>
        <v>1.7266396518560434E-2</v>
      </c>
    </row>
    <row r="1118" spans="51:56" ht="11.25" customHeight="1" x14ac:dyDescent="0.25">
      <c r="AY1118" s="159" t="s">
        <v>90</v>
      </c>
      <c r="AZ1118" s="158">
        <f>_xll.qlInterestRateIndexFixingDate(Currency&amp;"ibor"&amp;Tenor,BA1118,Trigger)</f>
        <v>47116</v>
      </c>
      <c r="BA1118" s="158">
        <f>_xll.qlCalendarAdvance(Calendar,BA1117,AY1118,"f",,Trigger)</f>
        <v>47121</v>
      </c>
      <c r="BB1118" s="158">
        <f>_xll.qlInterestRateIndexMaturity(Currency&amp;"ibor"&amp;Tenor,BA1118,Trigger)</f>
        <v>47211</v>
      </c>
      <c r="BC1118" s="320">
        <f>_xll.qlIndexFixing($AC$5,AZ1118,TRUE,_xll.ohTrigger(Trigger,Trigger3M))</f>
        <v>1.7785296263378214E-2</v>
      </c>
      <c r="BD1118" s="320">
        <f>_xll.qlIndexFixing($BE$1,AZ1118,TRUE,_xll.ohTrigger(Trigger,Trigger3M))</f>
        <v>1.7262923099430338E-2</v>
      </c>
    </row>
    <row r="1119" spans="51:56" ht="11.25" customHeight="1" x14ac:dyDescent="0.25">
      <c r="AY1119" s="159" t="s">
        <v>90</v>
      </c>
      <c r="AZ1119" s="158">
        <f>_xll.qlInterestRateIndexFixingDate(Currency&amp;"ibor"&amp;Tenor,BA1119,Trigger)</f>
        <v>47126</v>
      </c>
      <c r="BA1119" s="158">
        <f>_xll.qlCalendarAdvance(Calendar,BA1118,AY1119,"f",,Trigger)</f>
        <v>47128</v>
      </c>
      <c r="BB1119" s="158">
        <f>_xll.qlInterestRateIndexMaturity(Currency&amp;"ibor"&amp;Tenor,BA1119,Trigger)</f>
        <v>47218</v>
      </c>
      <c r="BC1119" s="320">
        <f>_xll.qlIndexFixing($AC$5,AZ1119,TRUE,_xll.ohTrigger(Trigger,Trigger3M))</f>
        <v>1.780517033234652E-2</v>
      </c>
      <c r="BD1119" s="320">
        <f>_xll.qlIndexFixing($BE$1,AZ1119,TRUE,_xll.ohTrigger(Trigger,Trigger3M))</f>
        <v>1.7259435957412528E-2</v>
      </c>
    </row>
    <row r="1120" spans="51:56" ht="11.25" customHeight="1" x14ac:dyDescent="0.25">
      <c r="AY1120" s="159" t="s">
        <v>90</v>
      </c>
      <c r="AZ1120" s="158">
        <f>_xll.qlInterestRateIndexFixingDate(Currency&amp;"ibor"&amp;Tenor,BA1120,Trigger)</f>
        <v>47133</v>
      </c>
      <c r="BA1120" s="158">
        <f>_xll.qlCalendarAdvance(Calendar,BA1119,AY1120,"f",,Trigger)</f>
        <v>47135</v>
      </c>
      <c r="BB1120" s="158">
        <f>_xll.qlInterestRateIndexMaturity(Currency&amp;"ibor"&amp;Tenor,BA1120,Trigger)</f>
        <v>47225</v>
      </c>
      <c r="BC1120" s="320">
        <f>_xll.qlIndexFixing($AC$5,AZ1120,TRUE,_xll.ohTrigger(Trigger,Trigger3M))</f>
        <v>1.7825044499623743E-2</v>
      </c>
      <c r="BD1120" s="320">
        <f>_xll.qlIndexFixing($BE$1,AZ1120,TRUE,_xll.ohTrigger(Trigger,Trigger3M))</f>
        <v>1.7255935512899612E-2</v>
      </c>
    </row>
    <row r="1121" spans="51:56" ht="11.25" customHeight="1" x14ac:dyDescent="0.25">
      <c r="AY1121" s="159" t="s">
        <v>90</v>
      </c>
      <c r="AZ1121" s="158">
        <f>_xll.qlInterestRateIndexFixingDate(Currency&amp;"ibor"&amp;Tenor,BA1121,Trigger)</f>
        <v>47140</v>
      </c>
      <c r="BA1121" s="158">
        <f>_xll.qlCalendarAdvance(Calendar,BA1120,AY1121,"f",,Trigger)</f>
        <v>47142</v>
      </c>
      <c r="BB1121" s="158">
        <f>_xll.qlInterestRateIndexMaturity(Currency&amp;"ibor"&amp;Tenor,BA1121,Trigger)</f>
        <v>47232</v>
      </c>
      <c r="BC1121" s="320">
        <f>_xll.qlIndexFixing($AC$5,AZ1121,TRUE,_xll.ohTrigger(Trigger,Trigger3M))</f>
        <v>1.7844918765207218E-2</v>
      </c>
      <c r="BD1121" s="320">
        <f>_xll.qlIndexFixing($BE$1,AZ1121,TRUE,_xll.ohTrigger(Trigger,Trigger3M))</f>
        <v>1.7252422186283312E-2</v>
      </c>
    </row>
    <row r="1122" spans="51:56" ht="11.25" customHeight="1" x14ac:dyDescent="0.25">
      <c r="AY1122" s="159" t="s">
        <v>90</v>
      </c>
      <c r="AZ1122" s="158">
        <f>_xll.qlInterestRateIndexFixingDate(Currency&amp;"ibor"&amp;Tenor,BA1122,Trigger)</f>
        <v>47147</v>
      </c>
      <c r="BA1122" s="158">
        <f>_xll.qlCalendarAdvance(Calendar,BA1121,AY1122,"f",,Trigger)</f>
        <v>47149</v>
      </c>
      <c r="BB1122" s="158">
        <f>_xll.qlInterestRateIndexMaturity(Currency&amp;"ibor"&amp;Tenor,BA1122,Trigger)</f>
        <v>47238</v>
      </c>
      <c r="BC1122" s="320">
        <f>_xll.qlIndexFixing($AC$5,AZ1122,TRUE,_xll.ohTrigger(Trigger,Trigger3M))</f>
        <v>1.7862930999398396E-2</v>
      </c>
      <c r="BD1122" s="320">
        <f>_xll.qlIndexFixing($BE$1,AZ1122,TRUE,_xll.ohTrigger(Trigger,Trigger3M))</f>
        <v>1.7248737840909564E-2</v>
      </c>
    </row>
    <row r="1123" spans="51:56" ht="11.25" customHeight="1" x14ac:dyDescent="0.25">
      <c r="AY1123" s="159" t="s">
        <v>90</v>
      </c>
      <c r="AZ1123" s="158">
        <f>_xll.qlInterestRateIndexFixingDate(Currency&amp;"ibor"&amp;Tenor,BA1123,Trigger)</f>
        <v>47154</v>
      </c>
      <c r="BA1123" s="158">
        <f>_xll.qlCalendarAdvance(Calendar,BA1122,AY1123,"f",,Trigger)</f>
        <v>47156</v>
      </c>
      <c r="BB1123" s="158">
        <f>_xll.qlInterestRateIndexMaturity(Currency&amp;"ibor"&amp;Tenor,BA1123,Trigger)</f>
        <v>47245</v>
      </c>
      <c r="BC1123" s="320">
        <f>_xll.qlIndexFixing($AC$5,AZ1123,TRUE,_xll.ohTrigger(Trigger,Trigger3M))</f>
        <v>1.7882804470072455E-2</v>
      </c>
      <c r="BD1123" s="320">
        <f>_xll.qlIndexFixing($BE$1,AZ1123,TRUE,_xll.ohTrigger(Trigger,Trigger3M))</f>
        <v>1.7245200962512214E-2</v>
      </c>
    </row>
    <row r="1124" spans="51:56" ht="11.25" customHeight="1" x14ac:dyDescent="0.25">
      <c r="AY1124" s="159" t="s">
        <v>90</v>
      </c>
      <c r="AZ1124" s="158">
        <f>_xll.qlInterestRateIndexFixingDate(Currency&amp;"ibor"&amp;Tenor,BA1124,Trigger)</f>
        <v>47161</v>
      </c>
      <c r="BA1124" s="158">
        <f>_xll.qlCalendarAdvance(Calendar,BA1123,AY1124,"f",,Trigger)</f>
        <v>47163</v>
      </c>
      <c r="BB1124" s="158">
        <f>_xll.qlInterestRateIndexMaturity(Currency&amp;"ibor"&amp;Tenor,BA1124,Trigger)</f>
        <v>47252</v>
      </c>
      <c r="BC1124" s="320">
        <f>_xll.qlIndexFixing($AC$5,AZ1124,TRUE,_xll.ohTrigger(Trigger,Trigger3M))</f>
        <v>1.7902678037957743E-2</v>
      </c>
      <c r="BD1124" s="320">
        <f>_xll.qlIndexFixing($BE$1,AZ1124,TRUE,_xll.ohTrigger(Trigger,Trigger3M))</f>
        <v>1.7241652433671557E-2</v>
      </c>
    </row>
    <row r="1125" spans="51:56" ht="11.25" customHeight="1" x14ac:dyDescent="0.25">
      <c r="AY1125" s="159" t="s">
        <v>90</v>
      </c>
      <c r="AZ1125" s="158">
        <f>_xll.qlInterestRateIndexFixingDate(Currency&amp;"ibor"&amp;Tenor,BA1125,Trigger)</f>
        <v>47168</v>
      </c>
      <c r="BA1125" s="158">
        <f>_xll.qlCalendarAdvance(Calendar,BA1124,AY1125,"f",,Trigger)</f>
        <v>47170</v>
      </c>
      <c r="BB1125" s="158">
        <f>_xll.qlInterestRateIndexMaturity(Currency&amp;"ibor"&amp;Tenor,BA1125,Trigger)</f>
        <v>47259</v>
      </c>
      <c r="BC1125" s="320">
        <f>_xll.qlIndexFixing($AC$5,AZ1125,TRUE,_xll.ohTrigger(Trigger,Trigger3M))</f>
        <v>1.7836046910439791E-2</v>
      </c>
      <c r="BD1125" s="320">
        <f>_xll.qlIndexFixing($BE$1,AZ1125,TRUE,_xll.ohTrigger(Trigger,Trigger3M))</f>
        <v>1.7238092674752459E-2</v>
      </c>
    </row>
    <row r="1126" spans="51:56" ht="11.25" customHeight="1" x14ac:dyDescent="0.25">
      <c r="AY1126" s="159" t="s">
        <v>90</v>
      </c>
      <c r="AZ1126" s="158">
        <f>_xll.qlInterestRateIndexFixingDate(Currency&amp;"ibor"&amp;Tenor,BA1126,Trigger)</f>
        <v>47175</v>
      </c>
      <c r="BA1126" s="158">
        <f>_xll.qlCalendarAdvance(Calendar,BA1125,AY1126,"f",,Trigger)</f>
        <v>47177</v>
      </c>
      <c r="BB1126" s="158">
        <f>_xll.qlInterestRateIndexMaturity(Currency&amp;"ibor"&amp;Tenor,BA1126,Trigger)</f>
        <v>47269</v>
      </c>
      <c r="BC1126" s="320">
        <f>_xll.qlIndexFixing($AC$5,AZ1126,TRUE,_xll.ohTrigger(Trigger,Trigger3M))</f>
        <v>1.7744366512175799E-2</v>
      </c>
      <c r="BD1126" s="320">
        <f>_xll.qlIndexFixing($BE$1,AZ1126,TRUE,_xll.ohTrigger(Trigger,Trigger3M))</f>
        <v>1.7234986675611148E-2</v>
      </c>
    </row>
    <row r="1127" spans="51:56" ht="11.25" customHeight="1" x14ac:dyDescent="0.25">
      <c r="AY1127" s="159" t="s">
        <v>90</v>
      </c>
      <c r="AZ1127" s="158">
        <f>_xll.qlInterestRateIndexFixingDate(Currency&amp;"ibor"&amp;Tenor,BA1127,Trigger)</f>
        <v>47182</v>
      </c>
      <c r="BA1127" s="158">
        <f>_xll.qlCalendarAdvance(Calendar,BA1126,AY1127,"f",,Trigger)</f>
        <v>47184</v>
      </c>
      <c r="BB1127" s="158">
        <f>_xll.qlInterestRateIndexMaturity(Currency&amp;"ibor"&amp;Tenor,BA1127,Trigger)</f>
        <v>47276</v>
      </c>
      <c r="BC1127" s="320">
        <f>_xll.qlIndexFixing($AC$5,AZ1127,TRUE,_xll.ohTrigger(Trigger,Trigger3M))</f>
        <v>1.7679993830530635E-2</v>
      </c>
      <c r="BD1127" s="320">
        <f>_xll.qlIndexFixing($BE$1,AZ1127,TRUE,_xll.ohTrigger(Trigger,Trigger3M))</f>
        <v>1.7231403226661401E-2</v>
      </c>
    </row>
    <row r="1128" spans="51:56" ht="11.25" customHeight="1" x14ac:dyDescent="0.25">
      <c r="AY1128" s="159" t="s">
        <v>90</v>
      </c>
      <c r="AZ1128" s="158">
        <f>_xll.qlInterestRateIndexFixingDate(Currency&amp;"ibor"&amp;Tenor,BA1128,Trigger)</f>
        <v>47189</v>
      </c>
      <c r="BA1128" s="158">
        <f>_xll.qlCalendarAdvance(Calendar,BA1127,AY1128,"f",,Trigger)</f>
        <v>47191</v>
      </c>
      <c r="BB1128" s="158">
        <f>_xll.qlInterestRateIndexMaturity(Currency&amp;"ibor"&amp;Tenor,BA1128,Trigger)</f>
        <v>47283</v>
      </c>
      <c r="BC1128" s="320">
        <f>_xll.qlIndexFixing($AC$5,AZ1128,TRUE,_xll.ohTrigger(Trigger,Trigger3M))</f>
        <v>1.7615393495116594E-2</v>
      </c>
      <c r="BD1128" s="320">
        <f>_xll.qlIndexFixing($BE$1,AZ1128,TRUE,_xll.ohTrigger(Trigger,Trigger3M))</f>
        <v>1.7227809897489794E-2</v>
      </c>
    </row>
    <row r="1129" spans="51:56" ht="11.25" customHeight="1" x14ac:dyDescent="0.25">
      <c r="AY1129" s="159" t="s">
        <v>90</v>
      </c>
      <c r="AZ1129" s="158">
        <f>_xll.qlInterestRateIndexFixingDate(Currency&amp;"ibor"&amp;Tenor,BA1129,Trigger)</f>
        <v>47196</v>
      </c>
      <c r="BA1129" s="158">
        <f>_xll.qlCalendarAdvance(Calendar,BA1128,AY1129,"f",,Trigger)</f>
        <v>47198</v>
      </c>
      <c r="BB1129" s="158">
        <f>_xll.qlInterestRateIndexMaturity(Currency&amp;"ibor"&amp;Tenor,BA1129,Trigger)</f>
        <v>47290</v>
      </c>
      <c r="BC1129" s="320">
        <f>_xll.qlIndexFixing($AC$5,AZ1129,TRUE,_xll.ohTrigger(Trigger,Trigger3M))</f>
        <v>1.7550565517190753E-2</v>
      </c>
      <c r="BD1129" s="320">
        <f>_xll.qlIndexFixing($BE$1,AZ1129,TRUE,_xll.ohTrigger(Trigger,Trigger3M))</f>
        <v>1.7224207108515684E-2</v>
      </c>
    </row>
    <row r="1130" spans="51:56" ht="11.25" customHeight="1" x14ac:dyDescent="0.25">
      <c r="AY1130" s="159" t="s">
        <v>90</v>
      </c>
      <c r="AZ1130" s="158">
        <f>_xll.qlInterestRateIndexFixingDate(Currency&amp;"ibor"&amp;Tenor,BA1130,Trigger)</f>
        <v>47203</v>
      </c>
      <c r="BA1130" s="158">
        <f>_xll.qlCalendarAdvance(Calendar,BA1129,AY1130,"f",,Trigger)</f>
        <v>47205</v>
      </c>
      <c r="BB1130" s="158">
        <f>_xll.qlInterestRateIndexMaturity(Currency&amp;"ibor"&amp;Tenor,BA1130,Trigger)</f>
        <v>47297</v>
      </c>
      <c r="BC1130" s="320">
        <f>_xll.qlIndexFixing($AC$5,AZ1130,TRUE,_xll.ohTrigger(Trigger,Trigger3M))</f>
        <v>1.7485509908053639E-2</v>
      </c>
      <c r="BD1130" s="320">
        <f>_xll.qlIndexFixing($BE$1,AZ1130,TRUE,_xll.ohTrigger(Trigger,Trigger3M))</f>
        <v>1.7220595280159286E-2</v>
      </c>
    </row>
    <row r="1131" spans="51:56" ht="11.25" customHeight="1" x14ac:dyDescent="0.25">
      <c r="AY1131" s="159" t="s">
        <v>90</v>
      </c>
      <c r="AZ1131" s="158">
        <f>_xll.qlInterestRateIndexFixingDate(Currency&amp;"ibor"&amp;Tenor,BA1131,Trigger)</f>
        <v>47206</v>
      </c>
      <c r="BA1131" s="158">
        <f>_xll.qlCalendarAdvance(Calendar,BA1130,AY1131,"f",,Trigger)</f>
        <v>47212</v>
      </c>
      <c r="BB1131" s="158">
        <f>_xll.qlInterestRateIndexMaturity(Currency&amp;"ibor"&amp;Tenor,BA1131,Trigger)</f>
        <v>47303</v>
      </c>
      <c r="BC1131" s="320">
        <f>_xll.qlIndexFixing($AC$5,AZ1131,TRUE,_xll.ohTrigger(Trigger,Trigger3M))</f>
        <v>1.7423807590174246E-2</v>
      </c>
      <c r="BD1131" s="320">
        <f>_xll.qlIndexFixing($BE$1,AZ1131,TRUE,_xll.ohTrigger(Trigger,Trigger3M))</f>
        <v>1.7216823890382166E-2</v>
      </c>
    </row>
    <row r="1132" spans="51:56" ht="11.25" customHeight="1" x14ac:dyDescent="0.25">
      <c r="AY1132" s="159" t="s">
        <v>90</v>
      </c>
      <c r="AZ1132" s="158">
        <f>_xll.qlInterestRateIndexFixingDate(Currency&amp;"ibor"&amp;Tenor,BA1132,Trigger)</f>
        <v>47217</v>
      </c>
      <c r="BA1132" s="158">
        <f>_xll.qlCalendarAdvance(Calendar,BA1131,AY1132,"f",,Trigger)</f>
        <v>47219</v>
      </c>
      <c r="BB1132" s="158">
        <f>_xll.qlInterestRateIndexMaturity(Currency&amp;"ibor"&amp;Tenor,BA1132,Trigger)</f>
        <v>47310</v>
      </c>
      <c r="BC1132" s="320">
        <f>_xll.qlIndexFixing($AC$5,AZ1132,TRUE,_xll.ohTrigger(Trigger,Trigger3M))</f>
        <v>1.7357394629139471E-2</v>
      </c>
      <c r="BD1132" s="320">
        <f>_xll.qlIndexFixing($BE$1,AZ1132,TRUE,_xll.ohTrigger(Trigger,Trigger3M))</f>
        <v>1.721319592387649E-2</v>
      </c>
    </row>
    <row r="1133" spans="51:56" ht="11.25" customHeight="1" x14ac:dyDescent="0.25">
      <c r="AY1133" s="159" t="s">
        <v>90</v>
      </c>
      <c r="AZ1133" s="158">
        <f>_xll.qlInterestRateIndexFixingDate(Currency&amp;"ibor"&amp;Tenor,BA1133,Trigger)</f>
        <v>47224</v>
      </c>
      <c r="BA1133" s="158">
        <f>_xll.qlCalendarAdvance(Calendar,BA1132,AY1133,"f",,Trigger)</f>
        <v>47226</v>
      </c>
      <c r="BB1133" s="158">
        <f>_xll.qlInterestRateIndexMaturity(Currency&amp;"ibor"&amp;Tenor,BA1133,Trigger)</f>
        <v>47317</v>
      </c>
      <c r="BC1133" s="320">
        <f>_xll.qlIndexFixing($AC$5,AZ1133,TRUE,_xll.ohTrigger(Trigger,Trigger3M))</f>
        <v>1.7290751587044555E-2</v>
      </c>
      <c r="BD1133" s="320">
        <f>_xll.qlIndexFixing($BE$1,AZ1133,TRUE,_xll.ohTrigger(Trigger,Trigger3M))</f>
        <v>1.720956014954346E-2</v>
      </c>
    </row>
    <row r="1134" spans="51:56" ht="11.25" customHeight="1" x14ac:dyDescent="0.25">
      <c r="AY1134" s="159" t="s">
        <v>90</v>
      </c>
      <c r="AZ1134" s="158">
        <f>_xll.qlInterestRateIndexFixingDate(Currency&amp;"ibor"&amp;Tenor,BA1134,Trigger)</f>
        <v>47231</v>
      </c>
      <c r="BA1134" s="158">
        <f>_xll.qlCalendarAdvance(Calendar,BA1133,AY1134,"f",,Trigger)</f>
        <v>47233</v>
      </c>
      <c r="BB1134" s="158">
        <f>_xll.qlInterestRateIndexMaturity(Currency&amp;"ibor"&amp;Tenor,BA1134,Trigger)</f>
        <v>47324</v>
      </c>
      <c r="BC1134" s="320">
        <f>_xll.qlIndexFixing($AC$5,AZ1134,TRUE,_xll.ohTrigger(Trigger,Trigger3M))</f>
        <v>1.7223878475504828E-2</v>
      </c>
      <c r="BD1134" s="320">
        <f>_xll.qlIndexFixing($BE$1,AZ1134,TRUE,_xll.ohTrigger(Trigger,Trigger3M))</f>
        <v>1.7205916987775592E-2</v>
      </c>
    </row>
    <row r="1135" spans="51:56" ht="11.25" customHeight="1" x14ac:dyDescent="0.25">
      <c r="AY1135" s="159" t="s">
        <v>90</v>
      </c>
      <c r="AZ1135" s="158">
        <f>_xll.qlInterestRateIndexFixingDate(Currency&amp;"ibor"&amp;Tenor,BA1135,Trigger)</f>
        <v>47235</v>
      </c>
      <c r="BA1135" s="158">
        <f>_xll.qlCalendarAdvance(Calendar,BA1134,AY1135,"f",,Trigger)</f>
        <v>47240</v>
      </c>
      <c r="BB1135" s="158">
        <f>_xll.qlInterestRateIndexMaturity(Currency&amp;"ibor"&amp;Tenor,BA1135,Trigger)</f>
        <v>47332</v>
      </c>
      <c r="BC1135" s="320">
        <f>_xll.qlIndexFixing($AC$5,AZ1135,TRUE,_xll.ohTrigger(Trigger,Trigger3M))</f>
        <v>1.7156817792403078E-2</v>
      </c>
      <c r="BD1135" s="320">
        <f>_xll.qlIndexFixing($BE$1,AZ1135,TRUE,_xll.ohTrigger(Trigger,Trigger3M))</f>
        <v>1.7202415262207355E-2</v>
      </c>
    </row>
    <row r="1136" spans="51:56" ht="11.25" customHeight="1" x14ac:dyDescent="0.25">
      <c r="AY1136" s="159" t="s">
        <v>90</v>
      </c>
      <c r="AZ1136" s="158">
        <f>_xll.qlInterestRateIndexFixingDate(Currency&amp;"ibor"&amp;Tenor,BA1136,Trigger)</f>
        <v>47245</v>
      </c>
      <c r="BA1136" s="158">
        <f>_xll.qlCalendarAdvance(Calendar,BA1135,AY1136,"f",,Trigger)</f>
        <v>47247</v>
      </c>
      <c r="BB1136" s="158">
        <f>_xll.qlInterestRateIndexMaturity(Currency&amp;"ibor"&amp;Tenor,BA1136,Trigger)</f>
        <v>47339</v>
      </c>
      <c r="BC1136" s="320">
        <f>_xll.qlIndexFixing($AC$5,AZ1136,TRUE,_xll.ohTrigger(Trigger,Trigger3M))</f>
        <v>1.709039663547721E-2</v>
      </c>
      <c r="BD1136" s="320">
        <f>_xll.qlIndexFixing($BE$1,AZ1136,TRUE,_xll.ohTrigger(Trigger,Trigger3M))</f>
        <v>1.7198758026274994E-2</v>
      </c>
    </row>
    <row r="1137" spans="51:56" ht="11.25" customHeight="1" x14ac:dyDescent="0.25">
      <c r="AY1137" s="159" t="s">
        <v>90</v>
      </c>
      <c r="AZ1137" s="158">
        <f>_xll.qlInterestRateIndexFixingDate(Currency&amp;"ibor"&amp;Tenor,BA1137,Trigger)</f>
        <v>47252</v>
      </c>
      <c r="BA1137" s="158">
        <f>_xll.qlCalendarAdvance(Calendar,BA1136,AY1137,"f",,Trigger)</f>
        <v>47254</v>
      </c>
      <c r="BB1137" s="158">
        <f>_xll.qlInterestRateIndexMaturity(Currency&amp;"ibor"&amp;Tenor,BA1137,Trigger)</f>
        <v>47346</v>
      </c>
      <c r="BC1137" s="320">
        <f>_xll.qlIndexFixing($AC$5,AZ1137,TRUE,_xll.ohTrigger(Trigger,Trigger3M))</f>
        <v>1.7047632717937064E-2</v>
      </c>
      <c r="BD1137" s="320">
        <f>_xll.qlIndexFixing($BE$1,AZ1137,TRUE,_xll.ohTrigger(Trigger,Trigger3M))</f>
        <v>1.7195094693850631E-2</v>
      </c>
    </row>
    <row r="1138" spans="51:56" ht="11.25" customHeight="1" x14ac:dyDescent="0.25">
      <c r="AY1138" s="159" t="s">
        <v>90</v>
      </c>
      <c r="AZ1138" s="158">
        <f>_xll.qlInterestRateIndexFixingDate(Currency&amp;"ibor"&amp;Tenor,BA1138,Trigger)</f>
        <v>47259</v>
      </c>
      <c r="BA1138" s="158">
        <f>_xll.qlCalendarAdvance(Calendar,BA1137,AY1138,"f",,Trigger)</f>
        <v>47261</v>
      </c>
      <c r="BB1138" s="158">
        <f>_xll.qlInterestRateIndexMaturity(Currency&amp;"ibor"&amp;Tenor,BA1138,Trigger)</f>
        <v>47353</v>
      </c>
      <c r="BC1138" s="320">
        <f>_xll.qlIndexFixing($AC$5,AZ1138,TRUE,_xll.ohTrigger(Trigger,Trigger3M))</f>
        <v>1.7064499557079827E-2</v>
      </c>
      <c r="BD1138" s="320">
        <f>_xll.qlIndexFixing($BE$1,AZ1138,TRUE,_xll.ohTrigger(Trigger,Trigger3M))</f>
        <v>1.7191425685344052E-2</v>
      </c>
    </row>
    <row r="1139" spans="51:56" ht="11.25" customHeight="1" x14ac:dyDescent="0.25">
      <c r="AY1139" s="159" t="s">
        <v>90</v>
      </c>
      <c r="AZ1139" s="158">
        <f>_xll.qlInterestRateIndexFixingDate(Currency&amp;"ibor"&amp;Tenor,BA1139,Trigger)</f>
        <v>47266</v>
      </c>
      <c r="BA1139" s="158">
        <f>_xll.qlCalendarAdvance(Calendar,BA1138,AY1139,"f",,Trigger)</f>
        <v>47268</v>
      </c>
      <c r="BB1139" s="158">
        <f>_xll.qlInterestRateIndexMaturity(Currency&amp;"ibor"&amp;Tenor,BA1139,Trigger)</f>
        <v>47360</v>
      </c>
      <c r="BC1139" s="320">
        <f>_xll.qlIndexFixing($AC$5,AZ1139,TRUE,_xll.ohTrigger(Trigger,Trigger3M))</f>
        <v>1.7081366468610772E-2</v>
      </c>
      <c r="BD1139" s="320">
        <f>_xll.qlIndexFixing($BE$1,AZ1139,TRUE,_xll.ohTrigger(Trigger,Trigger3M))</f>
        <v>1.7187751421158106E-2</v>
      </c>
    </row>
    <row r="1140" spans="51:56" ht="11.25" customHeight="1" x14ac:dyDescent="0.25">
      <c r="AY1140" s="159" t="s">
        <v>90</v>
      </c>
      <c r="AZ1140" s="158">
        <f>_xll.qlInterestRateIndexFixingDate(Currency&amp;"ibor"&amp;Tenor,BA1140,Trigger)</f>
        <v>47273</v>
      </c>
      <c r="BA1140" s="158">
        <f>_xll.qlCalendarAdvance(Calendar,BA1139,AY1140,"f",,Trigger)</f>
        <v>47275</v>
      </c>
      <c r="BB1140" s="158">
        <f>_xll.qlInterestRateIndexMaturity(Currency&amp;"ibor"&amp;Tenor,BA1140,Trigger)</f>
        <v>47367</v>
      </c>
      <c r="BC1140" s="320">
        <f>_xll.qlIndexFixing($AC$5,AZ1140,TRUE,_xll.ohTrigger(Trigger,Trigger3M))</f>
        <v>1.7098233452529029E-2</v>
      </c>
      <c r="BD1140" s="320">
        <f>_xll.qlIndexFixing($BE$1,AZ1140,TRUE,_xll.ohTrigger(Trigger,Trigger3M))</f>
        <v>1.7184072321699106E-2</v>
      </c>
    </row>
    <row r="1141" spans="51:56" ht="11.25" customHeight="1" x14ac:dyDescent="0.25">
      <c r="AY1141" s="159" t="s">
        <v>90</v>
      </c>
      <c r="AZ1141" s="158">
        <f>_xll.qlInterestRateIndexFixingDate(Currency&amp;"ibor"&amp;Tenor,BA1141,Trigger)</f>
        <v>47280</v>
      </c>
      <c r="BA1141" s="158">
        <f>_xll.qlCalendarAdvance(Calendar,BA1140,AY1141,"f",,Trigger)</f>
        <v>47282</v>
      </c>
      <c r="BB1141" s="158">
        <f>_xll.qlInterestRateIndexMaturity(Currency&amp;"ibor"&amp;Tenor,BA1141,Trigger)</f>
        <v>47374</v>
      </c>
      <c r="BC1141" s="320">
        <f>_xll.qlIndexFixing($AC$5,AZ1141,TRUE,_xll.ohTrigger(Trigger,Trigger3M))</f>
        <v>1.7115100508837206E-2</v>
      </c>
      <c r="BD1141" s="320">
        <f>_xll.qlIndexFixing($BE$1,AZ1141,TRUE,_xll.ohTrigger(Trigger,Trigger3M))</f>
        <v>1.718038880736816E-2</v>
      </c>
    </row>
    <row r="1142" spans="51:56" ht="11.25" customHeight="1" x14ac:dyDescent="0.25">
      <c r="AY1142" s="159" t="s">
        <v>90</v>
      </c>
      <c r="AZ1142" s="158">
        <f>_xll.qlInterestRateIndexFixingDate(Currency&amp;"ibor"&amp;Tenor,BA1142,Trigger)</f>
        <v>47287</v>
      </c>
      <c r="BA1142" s="158">
        <f>_xll.qlCalendarAdvance(Calendar,BA1141,AY1142,"f",,Trigger)</f>
        <v>47289</v>
      </c>
      <c r="BB1142" s="158">
        <f>_xll.qlInterestRateIndexMaturity(Currency&amp;"ibor"&amp;Tenor,BA1142,Trigger)</f>
        <v>47381</v>
      </c>
      <c r="BC1142" s="320">
        <f>_xll.qlIndexFixing($AC$5,AZ1142,TRUE,_xll.ohTrigger(Trigger,Trigger3M))</f>
        <v>1.7131967637533569E-2</v>
      </c>
      <c r="BD1142" s="320">
        <f>_xll.qlIndexFixing($BE$1,AZ1142,TRUE,_xll.ohTrigger(Trigger,Trigger3M))</f>
        <v>1.7176701298566372E-2</v>
      </c>
    </row>
    <row r="1143" spans="51:56" ht="11.25" customHeight="1" x14ac:dyDescent="0.25">
      <c r="AY1143" s="159" t="s">
        <v>90</v>
      </c>
      <c r="AZ1143" s="158">
        <f>_xll.qlInterestRateIndexFixingDate(Currency&amp;"ibor"&amp;Tenor,BA1143,Trigger)</f>
        <v>47294</v>
      </c>
      <c r="BA1143" s="158">
        <f>_xll.qlCalendarAdvance(Calendar,BA1142,AY1143,"f",,Trigger)</f>
        <v>47296</v>
      </c>
      <c r="BB1143" s="158">
        <f>_xll.qlInterestRateIndexMaturity(Currency&amp;"ibor"&amp;Tenor,BA1143,Trigger)</f>
        <v>47388</v>
      </c>
      <c r="BC1143" s="320">
        <f>_xll.qlIndexFixing($AC$5,AZ1143,TRUE,_xll.ohTrigger(Trigger,Trigger3M))</f>
        <v>1.7148834838618111E-2</v>
      </c>
      <c r="BD1143" s="320">
        <f>_xll.qlIndexFixing($BE$1,AZ1143,TRUE,_xll.ohTrigger(Trigger,Trigger3M))</f>
        <v>1.7173010215693112E-2</v>
      </c>
    </row>
    <row r="1144" spans="51:56" ht="11.25" customHeight="1" x14ac:dyDescent="0.25">
      <c r="AY1144" s="159" t="s">
        <v>90</v>
      </c>
      <c r="AZ1144" s="158">
        <f>_xll.qlInterestRateIndexFixingDate(Currency&amp;"ibor"&amp;Tenor,BA1144,Trigger)</f>
        <v>47301</v>
      </c>
      <c r="BA1144" s="158">
        <f>_xll.qlCalendarAdvance(Calendar,BA1143,AY1144,"f",,Trigger)</f>
        <v>47303</v>
      </c>
      <c r="BB1144" s="158">
        <f>_xll.qlInterestRateIndexMaturity(Currency&amp;"ibor"&amp;Tenor,BA1144,Trigger)</f>
        <v>47395</v>
      </c>
      <c r="BC1144" s="320">
        <f>_xll.qlIndexFixing($AC$5,AZ1144,TRUE,_xll.ohTrigger(Trigger,Trigger3M))</f>
        <v>1.7165702112091705E-2</v>
      </c>
      <c r="BD1144" s="320">
        <f>_xll.qlIndexFixing($BE$1,AZ1144,TRUE,_xll.ohTrigger(Trigger,Trigger3M))</f>
        <v>1.7169315979145141E-2</v>
      </c>
    </row>
    <row r="1145" spans="51:56" ht="11.25" customHeight="1" x14ac:dyDescent="0.25">
      <c r="AY1145" s="159" t="s">
        <v>90</v>
      </c>
      <c r="AZ1145" s="158">
        <f>_xll.qlInterestRateIndexFixingDate(Currency&amp;"ibor"&amp;Tenor,BA1145,Trigger)</f>
        <v>47308</v>
      </c>
      <c r="BA1145" s="158">
        <f>_xll.qlCalendarAdvance(Calendar,BA1144,AY1145,"f",,Trigger)</f>
        <v>47310</v>
      </c>
      <c r="BB1145" s="158">
        <f>_xll.qlInterestRateIndexMaturity(Currency&amp;"ibor"&amp;Tenor,BA1145,Trigger)</f>
        <v>47402</v>
      </c>
      <c r="BC1145" s="320">
        <f>_xll.qlIndexFixing($AC$5,AZ1145,TRUE,_xll.ohTrigger(Trigger,Trigger3M))</f>
        <v>1.7182569457955217E-2</v>
      </c>
      <c r="BD1145" s="320">
        <f>_xll.qlIndexFixing($BE$1,AZ1145,TRUE,_xll.ohTrigger(Trigger,Trigger3M))</f>
        <v>1.7165619009320083E-2</v>
      </c>
    </row>
    <row r="1146" spans="51:56" ht="11.25" customHeight="1" x14ac:dyDescent="0.25">
      <c r="AY1146" s="159" t="s">
        <v>90</v>
      </c>
      <c r="AZ1146" s="158">
        <f>_xll.qlInterestRateIndexFixingDate(Currency&amp;"ibor"&amp;Tenor,BA1146,Trigger)</f>
        <v>47315</v>
      </c>
      <c r="BA1146" s="158">
        <f>_xll.qlCalendarAdvance(Calendar,BA1145,AY1146,"f",,Trigger)</f>
        <v>47317</v>
      </c>
      <c r="BB1146" s="158">
        <f>_xll.qlInterestRateIndexMaturity(Currency&amp;"ibor"&amp;Tenor,BA1146,Trigger)</f>
        <v>47409</v>
      </c>
      <c r="BC1146" s="320">
        <f>_xll.qlIndexFixing($AC$5,AZ1146,TRUE,_xll.ohTrigger(Trigger,Trigger3M))</f>
        <v>1.7199436876209524E-2</v>
      </c>
      <c r="BD1146" s="320">
        <f>_xll.qlIndexFixing($BE$1,AZ1146,TRUE,_xll.ohTrigger(Trigger,Trigger3M))</f>
        <v>1.7161919726611231E-2</v>
      </c>
    </row>
    <row r="1147" spans="51:56" ht="11.25" customHeight="1" x14ac:dyDescent="0.25">
      <c r="AY1147" s="159" t="s">
        <v>90</v>
      </c>
      <c r="AZ1147" s="158">
        <f>_xll.qlInterestRateIndexFixingDate(Currency&amp;"ibor"&amp;Tenor,BA1147,Trigger)</f>
        <v>47322</v>
      </c>
      <c r="BA1147" s="158">
        <f>_xll.qlCalendarAdvance(Calendar,BA1146,AY1147,"f",,Trigger)</f>
        <v>47324</v>
      </c>
      <c r="BB1147" s="158">
        <f>_xll.qlInterestRateIndexMaturity(Currency&amp;"ibor"&amp;Tenor,BA1147,Trigger)</f>
        <v>47416</v>
      </c>
      <c r="BC1147" s="320">
        <f>_xll.qlIndexFixing($AC$5,AZ1147,TRUE,_xll.ohTrigger(Trigger,Trigger3M))</f>
        <v>1.7216304366852876E-2</v>
      </c>
      <c r="BD1147" s="320">
        <f>_xll.qlIndexFixing($BE$1,AZ1147,TRUE,_xll.ohTrigger(Trigger,Trigger3M))</f>
        <v>1.7158218551412734E-2</v>
      </c>
    </row>
    <row r="1148" spans="51:56" ht="11.25" customHeight="1" x14ac:dyDescent="0.25">
      <c r="AY1148" s="159" t="s">
        <v>90</v>
      </c>
      <c r="AZ1148" s="158">
        <f>_xll.qlInterestRateIndexFixingDate(Currency&amp;"ibor"&amp;Tenor,BA1148,Trigger)</f>
        <v>47329</v>
      </c>
      <c r="BA1148" s="158">
        <f>_xll.qlCalendarAdvance(Calendar,BA1147,AY1148,"f",,Trigger)</f>
        <v>47331</v>
      </c>
      <c r="BB1148" s="158">
        <f>_xll.qlInterestRateIndexMaturity(Currency&amp;"ibor"&amp;Tenor,BA1148,Trigger)</f>
        <v>47423</v>
      </c>
      <c r="BC1148" s="320">
        <f>_xll.qlIndexFixing($AC$5,AZ1148,TRUE,_xll.ohTrigger(Trigger,Trigger3M))</f>
        <v>1.723317192988702E-2</v>
      </c>
      <c r="BD1148" s="320">
        <f>_xll.qlIndexFixing($BE$1,AZ1148,TRUE,_xll.ohTrigger(Trigger,Trigger3M))</f>
        <v>1.7154515904113536E-2</v>
      </c>
    </row>
    <row r="1149" spans="51:56" ht="11.25" customHeight="1" x14ac:dyDescent="0.25">
      <c r="AY1149" s="159" t="s">
        <v>90</v>
      </c>
      <c r="AZ1149" s="158">
        <f>_xll.qlInterestRateIndexFixingDate(Currency&amp;"ibor"&amp;Tenor,BA1149,Trigger)</f>
        <v>47336</v>
      </c>
      <c r="BA1149" s="158">
        <f>_xll.qlCalendarAdvance(Calendar,BA1148,AY1149,"f",,Trigger)</f>
        <v>47338</v>
      </c>
      <c r="BB1149" s="158">
        <f>_xll.qlInterestRateIndexMaturity(Currency&amp;"ibor"&amp;Tenor,BA1149,Trigger)</f>
        <v>47430</v>
      </c>
      <c r="BC1149" s="320">
        <f>_xll.qlIndexFixing($AC$5,AZ1149,TRUE,_xll.ohTrigger(Trigger,Trigger3M))</f>
        <v>1.7250039565311952E-2</v>
      </c>
      <c r="BD1149" s="320">
        <f>_xll.qlIndexFixing($BE$1,AZ1149,TRUE,_xll.ohTrigger(Trigger,Trigger3M))</f>
        <v>1.7150812205106919E-2</v>
      </c>
    </row>
    <row r="1150" spans="51:56" ht="11.25" customHeight="1" x14ac:dyDescent="0.25">
      <c r="AY1150" s="159" t="s">
        <v>90</v>
      </c>
      <c r="AZ1150" s="158">
        <f>_xll.qlInterestRateIndexFixingDate(Currency&amp;"ibor"&amp;Tenor,BA1150,Trigger)</f>
        <v>47343</v>
      </c>
      <c r="BA1150" s="158">
        <f>_xll.qlCalendarAdvance(Calendar,BA1149,AY1150,"f",,Trigger)</f>
        <v>47345</v>
      </c>
      <c r="BB1150" s="158">
        <f>_xll.qlInterestRateIndexMaturity(Currency&amp;"ibor"&amp;Tenor,BA1150,Trigger)</f>
        <v>47437</v>
      </c>
      <c r="BC1150" s="320">
        <f>_xll.qlIndexFixing($AC$5,AZ1150,TRUE,_xll.ohTrigger(Trigger,Trigger3M))</f>
        <v>1.7266907273128542E-2</v>
      </c>
      <c r="BD1150" s="320">
        <f>_xll.qlIndexFixing($BE$1,AZ1150,TRUE,_xll.ohTrigger(Trigger,Trigger3M))</f>
        <v>1.714710787477922E-2</v>
      </c>
    </row>
    <row r="1151" spans="51:56" ht="11.25" customHeight="1" x14ac:dyDescent="0.25">
      <c r="AY1151" s="159" t="s">
        <v>90</v>
      </c>
      <c r="AZ1151" s="158">
        <f>_xll.qlInterestRateIndexFixingDate(Currency&amp;"ibor"&amp;Tenor,BA1151,Trigger)</f>
        <v>47350</v>
      </c>
      <c r="BA1151" s="158">
        <f>_xll.qlCalendarAdvance(Calendar,BA1150,AY1151,"f",,Trigger)</f>
        <v>47352</v>
      </c>
      <c r="BB1151" s="158">
        <f>_xll.qlInterestRateIndexMaturity(Currency&amp;"ibor"&amp;Tenor,BA1151,Trigger)</f>
        <v>47444</v>
      </c>
      <c r="BC1151" s="320">
        <f>_xll.qlIndexFixing($AC$5,AZ1151,TRUE,_xll.ohTrigger(Trigger,Trigger3M))</f>
        <v>1.7283775053335924E-2</v>
      </c>
      <c r="BD1151" s="320">
        <f>_xll.qlIndexFixing($BE$1,AZ1151,TRUE,_xll.ohTrigger(Trigger,Trigger3M))</f>
        <v>1.7143403333515907E-2</v>
      </c>
    </row>
    <row r="1152" spans="51:56" ht="11.25" customHeight="1" x14ac:dyDescent="0.25">
      <c r="AY1152" s="159" t="s">
        <v>90</v>
      </c>
      <c r="AZ1152" s="158">
        <f>_xll.qlInterestRateIndexFixingDate(Currency&amp;"ibor"&amp;Tenor,BA1152,Trigger)</f>
        <v>47357</v>
      </c>
      <c r="BA1152" s="158">
        <f>_xll.qlCalendarAdvance(Calendar,BA1151,AY1152,"f",,Trigger)</f>
        <v>47359</v>
      </c>
      <c r="BB1152" s="158">
        <f>_xll.qlInterestRateIndexMaturity(Currency&amp;"ibor"&amp;Tenor,BA1152,Trigger)</f>
        <v>47451</v>
      </c>
      <c r="BC1152" s="320">
        <f>_xll.qlIndexFixing($AC$5,AZ1152,TRUE,_xll.ohTrigger(Trigger,Trigger3M))</f>
        <v>1.730064290593496E-2</v>
      </c>
      <c r="BD1152" s="320">
        <f>_xll.qlIndexFixing($BE$1,AZ1152,TRUE,_xll.ohTrigger(Trigger,Trigger3M))</f>
        <v>1.7139699001705047E-2</v>
      </c>
    </row>
    <row r="1153" spans="51:56" ht="11.25" customHeight="1" x14ac:dyDescent="0.25">
      <c r="AY1153" s="159" t="s">
        <v>90</v>
      </c>
      <c r="AZ1153" s="158">
        <f>_xll.qlInterestRateIndexFixingDate(Currency&amp;"ibor"&amp;Tenor,BA1153,Trigger)</f>
        <v>47364</v>
      </c>
      <c r="BA1153" s="158">
        <f>_xll.qlCalendarAdvance(Calendar,BA1152,AY1153,"f",,Trigger)</f>
        <v>47366</v>
      </c>
      <c r="BB1153" s="158">
        <f>_xll.qlInterestRateIndexMaturity(Currency&amp;"ibor"&amp;Tenor,BA1153,Trigger)</f>
        <v>47457</v>
      </c>
      <c r="BC1153" s="320">
        <f>_xll.qlIndexFixing($AC$5,AZ1153,TRUE,_xll.ohTrigger(Trigger,Trigger3M))</f>
        <v>1.7315890131846395E-2</v>
      </c>
      <c r="BD1153" s="320">
        <f>_xll.qlIndexFixing($BE$1,AZ1153,TRUE,_xll.ohTrigger(Trigger,Trigger3M))</f>
        <v>1.7135852413158754E-2</v>
      </c>
    </row>
    <row r="1154" spans="51:56" ht="11.25" customHeight="1" x14ac:dyDescent="0.25">
      <c r="AY1154" s="159" t="s">
        <v>90</v>
      </c>
      <c r="AZ1154" s="158">
        <f>_xll.qlInterestRateIndexFixingDate(Currency&amp;"ibor"&amp;Tenor,BA1154,Trigger)</f>
        <v>47371</v>
      </c>
      <c r="BA1154" s="158">
        <f>_xll.qlCalendarAdvance(Calendar,BA1153,AY1154,"f",,Trigger)</f>
        <v>47373</v>
      </c>
      <c r="BB1154" s="158">
        <f>_xll.qlInterestRateIndexMaturity(Currency&amp;"ibor"&amp;Tenor,BA1154,Trigger)</f>
        <v>47464</v>
      </c>
      <c r="BC1154" s="320">
        <f>_xll.qlIndexFixing($AC$5,AZ1154,TRUE,_xll.ohTrigger(Trigger,Trigger3M))</f>
        <v>1.7332757314110922E-2</v>
      </c>
      <c r="BD1154" s="320">
        <f>_xll.qlIndexFixing($BE$1,AZ1154,TRUE,_xll.ohTrigger(Trigger,Trigger3M))</f>
        <v>1.7132149782872867E-2</v>
      </c>
    </row>
    <row r="1155" spans="51:56" ht="11.25" customHeight="1" x14ac:dyDescent="0.25">
      <c r="AY1155" s="159" t="s">
        <v>90</v>
      </c>
      <c r="AZ1155" s="158">
        <f>_xll.qlInterestRateIndexFixingDate(Currency&amp;"ibor"&amp;Tenor,BA1155,Trigger)</f>
        <v>47378</v>
      </c>
      <c r="BA1155" s="158">
        <f>_xll.qlCalendarAdvance(Calendar,BA1154,AY1155,"f",,Trigger)</f>
        <v>47380</v>
      </c>
      <c r="BB1155" s="158">
        <f>_xll.qlInterestRateIndexMaturity(Currency&amp;"ibor"&amp;Tenor,BA1155,Trigger)</f>
        <v>47471</v>
      </c>
      <c r="BC1155" s="320">
        <f>_xll.qlIndexFixing($AC$5,AZ1155,TRUE,_xll.ohTrigger(Trigger,Trigger3M))</f>
        <v>1.7349624567976198E-2</v>
      </c>
      <c r="BD1155" s="320">
        <f>_xll.qlIndexFixing($BE$1,AZ1155,TRUE,_xll.ohTrigger(Trigger,Trigger3M))</f>
        <v>1.7128448593048792E-2</v>
      </c>
    </row>
    <row r="1156" spans="51:56" ht="11.25" customHeight="1" x14ac:dyDescent="0.25">
      <c r="AY1156" s="159" t="s">
        <v>90</v>
      </c>
      <c r="AZ1156" s="158">
        <f>_xll.qlInterestRateIndexFixingDate(Currency&amp;"ibor"&amp;Tenor,BA1156,Trigger)</f>
        <v>47385</v>
      </c>
      <c r="BA1156" s="158">
        <f>_xll.qlCalendarAdvance(Calendar,BA1155,AY1156,"f",,Trigger)</f>
        <v>47387</v>
      </c>
      <c r="BB1156" s="158">
        <f>_xll.qlInterestRateIndexMaturity(Currency&amp;"ibor"&amp;Tenor,BA1156,Trigger)</f>
        <v>47479</v>
      </c>
      <c r="BC1156" s="320">
        <f>_xll.qlIndexFixing($AC$5,AZ1156,TRUE,_xll.ohTrigger(Trigger,Trigger3M))</f>
        <v>1.7368115040255507E-2</v>
      </c>
      <c r="BD1156" s="320">
        <f>_xll.qlIndexFixing($BE$1,AZ1156,TRUE,_xll.ohTrigger(Trigger,Trigger3M))</f>
        <v>1.7124892176612061E-2</v>
      </c>
    </row>
    <row r="1157" spans="51:56" ht="11.25" customHeight="1" x14ac:dyDescent="0.25">
      <c r="AY1157" s="159" t="s">
        <v>90</v>
      </c>
      <c r="AZ1157" s="158">
        <f>_xll.qlInterestRateIndexFixingDate(Currency&amp;"ibor"&amp;Tenor,BA1157,Trigger)</f>
        <v>47392</v>
      </c>
      <c r="BA1157" s="158">
        <f>_xll.qlCalendarAdvance(Calendar,BA1156,AY1157,"f",,Trigger)</f>
        <v>47394</v>
      </c>
      <c r="BB1157" s="158">
        <f>_xll.qlInterestRateIndexMaturity(Currency&amp;"ibor"&amp;Tenor,BA1157,Trigger)</f>
        <v>47486</v>
      </c>
      <c r="BC1157" s="320">
        <f>_xll.qlIndexFixing($AC$5,AZ1157,TRUE,_xll.ohTrigger(Trigger,Trigger3M))</f>
        <v>1.7384983254818916E-2</v>
      </c>
      <c r="BD1157" s="320">
        <f>_xll.qlIndexFixing($BE$1,AZ1157,TRUE,_xll.ohTrigger(Trigger,Trigger3M))</f>
        <v>1.7121195197775083E-2</v>
      </c>
    </row>
    <row r="1158" spans="51:56" ht="11.25" customHeight="1" x14ac:dyDescent="0.25">
      <c r="AY1158" s="159" t="s">
        <v>90</v>
      </c>
      <c r="AZ1158" s="158">
        <f>_xll.qlInterestRateIndexFixingDate(Currency&amp;"ibor"&amp;Tenor,BA1158,Trigger)</f>
        <v>47399</v>
      </c>
      <c r="BA1158" s="158">
        <f>_xll.qlCalendarAdvance(Calendar,BA1157,AY1158,"f",,Trigger)</f>
        <v>47401</v>
      </c>
      <c r="BB1158" s="158">
        <f>_xll.qlInterestRateIndexMaturity(Currency&amp;"ibor"&amp;Tenor,BA1158,Trigger)</f>
        <v>47493</v>
      </c>
      <c r="BC1158" s="320">
        <f>_xll.qlIndexFixing($AC$5,AZ1158,TRUE,_xll.ohTrigger(Trigger,Trigger3M))</f>
        <v>1.7401851541774854E-2</v>
      </c>
      <c r="BD1158" s="320">
        <f>_xll.qlIndexFixing($BE$1,AZ1158,TRUE,_xll.ohTrigger(Trigger,Trigger3M))</f>
        <v>1.7117500950665127E-2</v>
      </c>
    </row>
    <row r="1159" spans="51:56" ht="11.25" customHeight="1" x14ac:dyDescent="0.25">
      <c r="AY1159" s="159" t="s">
        <v>90</v>
      </c>
      <c r="AZ1159" s="158">
        <f>_xll.qlInterestRateIndexFixingDate(Currency&amp;"ibor"&amp;Tenor,BA1159,Trigger)</f>
        <v>47406</v>
      </c>
      <c r="BA1159" s="158">
        <f>_xll.qlCalendarAdvance(Calendar,BA1158,AY1159,"f",,Trigger)</f>
        <v>47408</v>
      </c>
      <c r="BB1159" s="158">
        <f>_xll.qlInterestRateIndexMaturity(Currency&amp;"ibor"&amp;Tenor,BA1159,Trigger)</f>
        <v>47500</v>
      </c>
      <c r="BC1159" s="320">
        <f>_xll.qlIndexFixing($AC$5,AZ1159,TRUE,_xll.ohTrigger(Trigger,Trigger3M))</f>
        <v>1.7418719901125052E-2</v>
      </c>
      <c r="BD1159" s="320">
        <f>_xll.qlIndexFixing($BE$1,AZ1159,TRUE,_xll.ohTrigger(Trigger,Trigger3M))</f>
        <v>1.7113809855658094E-2</v>
      </c>
    </row>
    <row r="1160" spans="51:56" ht="11.25" customHeight="1" x14ac:dyDescent="0.25">
      <c r="AY1160" s="159" t="s">
        <v>90</v>
      </c>
      <c r="AZ1160" s="158">
        <f>_xll.qlInterestRateIndexFixingDate(Currency&amp;"ibor"&amp;Tenor,BA1160,Trigger)</f>
        <v>47413</v>
      </c>
      <c r="BA1160" s="158">
        <f>_xll.qlCalendarAdvance(Calendar,BA1159,AY1160,"f",,Trigger)</f>
        <v>47415</v>
      </c>
      <c r="BB1160" s="158">
        <f>_xll.qlInterestRateIndexMaturity(Currency&amp;"ibor"&amp;Tenor,BA1160,Trigger)</f>
        <v>47507</v>
      </c>
      <c r="BC1160" s="320">
        <f>_xll.qlIndexFixing($AC$5,AZ1160,TRUE,_xll.ohTrigger(Trigger,Trigger3M))</f>
        <v>1.7435588332869519E-2</v>
      </c>
      <c r="BD1160" s="320">
        <f>_xll.qlIndexFixing($BE$1,AZ1160,TRUE,_xll.ohTrigger(Trigger,Trigger3M))</f>
        <v>1.7110122333124683E-2</v>
      </c>
    </row>
    <row r="1161" spans="51:56" ht="11.25" customHeight="1" x14ac:dyDescent="0.25">
      <c r="AY1161" s="159" t="s">
        <v>90</v>
      </c>
      <c r="AZ1161" s="158">
        <f>_xll.qlInterestRateIndexFixingDate(Currency&amp;"ibor"&amp;Tenor,BA1161,Trigger)</f>
        <v>47420</v>
      </c>
      <c r="BA1161" s="158">
        <f>_xll.qlCalendarAdvance(Calendar,BA1160,AY1161,"f",,Trigger)</f>
        <v>47422</v>
      </c>
      <c r="BB1161" s="158">
        <f>_xll.qlInterestRateIndexMaturity(Currency&amp;"ibor"&amp;Tenor,BA1161,Trigger)</f>
        <v>47514</v>
      </c>
      <c r="BC1161" s="320">
        <f>_xll.qlIndexFixing($AC$5,AZ1161,TRUE,_xll.ohTrigger(Trigger,Trigger3M))</f>
        <v>1.7452456837008246E-2</v>
      </c>
      <c r="BD1161" s="320">
        <f>_xll.qlIndexFixing($BE$1,AZ1161,TRUE,_xll.ohTrigger(Trigger,Trigger3M))</f>
        <v>1.7106438803436454E-2</v>
      </c>
    </row>
    <row r="1162" spans="51:56" ht="11.25" customHeight="1" x14ac:dyDescent="0.25">
      <c r="AY1162" s="159" t="s">
        <v>90</v>
      </c>
      <c r="AZ1162" s="158">
        <f>_xll.qlInterestRateIndexFixingDate(Currency&amp;"ibor"&amp;Tenor,BA1162,Trigger)</f>
        <v>47427</v>
      </c>
      <c r="BA1162" s="158">
        <f>_xll.qlCalendarAdvance(Calendar,BA1161,AY1162,"f",,Trigger)</f>
        <v>47429</v>
      </c>
      <c r="BB1162" s="158">
        <f>_xll.qlInterestRateIndexMaturity(Currency&amp;"ibor"&amp;Tenor,BA1162,Trigger)</f>
        <v>47521</v>
      </c>
      <c r="BC1162" s="320">
        <f>_xll.qlIndexFixing($AC$5,AZ1162,TRUE,_xll.ohTrigger(Trigger,Trigger3M))</f>
        <v>1.7469325413542111E-2</v>
      </c>
      <c r="BD1162" s="320">
        <f>_xll.qlIndexFixing($BE$1,AZ1162,TRUE,_xll.ohTrigger(Trigger,Trigger3M))</f>
        <v>1.7102759686962371E-2</v>
      </c>
    </row>
    <row r="1163" spans="51:56" ht="11.25" customHeight="1" x14ac:dyDescent="0.25">
      <c r="AY1163" s="159" t="s">
        <v>90</v>
      </c>
      <c r="AZ1163" s="158">
        <f>_xll.qlInterestRateIndexFixingDate(Currency&amp;"ibor"&amp;Tenor,BA1163,Trigger)</f>
        <v>47434</v>
      </c>
      <c r="BA1163" s="158">
        <f>_xll.qlCalendarAdvance(Calendar,BA1162,AY1163,"f",,Trigger)</f>
        <v>47436</v>
      </c>
      <c r="BB1163" s="158">
        <f>_xll.qlInterestRateIndexMaturity(Currency&amp;"ibor"&amp;Tenor,BA1163,Trigger)</f>
        <v>47528</v>
      </c>
      <c r="BC1163" s="320">
        <f>_xll.qlIndexFixing($AC$5,AZ1163,TRUE,_xll.ohTrigger(Trigger,Trigger3M))</f>
        <v>1.7486194062471105E-2</v>
      </c>
      <c r="BD1163" s="320">
        <f>_xll.qlIndexFixing($BE$1,AZ1163,TRUE,_xll.ohTrigger(Trigger,Trigger3M))</f>
        <v>1.7099085404069649E-2</v>
      </c>
    </row>
    <row r="1164" spans="51:56" ht="11.25" customHeight="1" x14ac:dyDescent="0.25">
      <c r="AY1164" s="159" t="s">
        <v>90</v>
      </c>
      <c r="AZ1164" s="158">
        <f>_xll.qlInterestRateIndexFixingDate(Currency&amp;"ibor"&amp;Tenor,BA1164,Trigger)</f>
        <v>47441</v>
      </c>
      <c r="BA1164" s="158">
        <f>_xll.qlCalendarAdvance(Calendar,BA1163,AY1164,"f",,Trigger)</f>
        <v>47443</v>
      </c>
      <c r="BB1164" s="158">
        <f>_xll.qlInterestRateIndexMaturity(Currency&amp;"ibor"&amp;Tenor,BA1164,Trigger)</f>
        <v>47535</v>
      </c>
      <c r="BC1164" s="320">
        <f>_xll.qlIndexFixing($AC$5,AZ1164,TRUE,_xll.ohTrigger(Trigger,Trigger3M))</f>
        <v>1.7503062783795233E-2</v>
      </c>
      <c r="BD1164" s="320">
        <f>_xll.qlIndexFixing($BE$1,AZ1164,TRUE,_xll.ohTrigger(Trigger,Trigger3M))</f>
        <v>1.7095416375126373E-2</v>
      </c>
    </row>
    <row r="1165" spans="51:56" ht="11.25" customHeight="1" x14ac:dyDescent="0.25">
      <c r="AY1165" s="159" t="s">
        <v>90</v>
      </c>
      <c r="AZ1165" s="158">
        <f>_xll.qlInterestRateIndexFixingDate(Currency&amp;"ibor"&amp;Tenor,BA1165,Trigger)</f>
        <v>47448</v>
      </c>
      <c r="BA1165" s="158">
        <f>_xll.qlCalendarAdvance(Calendar,BA1164,AY1165,"f",,Trigger)</f>
        <v>47450</v>
      </c>
      <c r="BB1165" s="158">
        <f>_xll.qlInterestRateIndexMaturity(Currency&amp;"ibor"&amp;Tenor,BA1165,Trigger)</f>
        <v>47542</v>
      </c>
      <c r="BC1165" s="320">
        <f>_xll.qlIndexFixing($AC$5,AZ1165,TRUE,_xll.ohTrigger(Trigger,Trigger3M))</f>
        <v>1.7519931577516235E-2</v>
      </c>
      <c r="BD1165" s="320">
        <f>_xll.qlIndexFixing($BE$1,AZ1165,TRUE,_xll.ohTrigger(Trigger,Trigger3M))</f>
        <v>1.7091753020495426E-2</v>
      </c>
    </row>
    <row r="1166" spans="51:56" ht="11.25" customHeight="1" x14ac:dyDescent="0.25">
      <c r="AY1166" s="159" t="s">
        <v>90</v>
      </c>
      <c r="AZ1166" s="158">
        <f>_xll.qlInterestRateIndexFixingDate(Currency&amp;"ibor"&amp;Tenor,BA1166,Trigger)</f>
        <v>47455</v>
      </c>
      <c r="BA1166" s="158">
        <f>_xll.qlCalendarAdvance(Calendar,BA1165,AY1166,"f",,Trigger)</f>
        <v>47457</v>
      </c>
      <c r="BB1166" s="158">
        <f>_xll.qlInterestRateIndexMaturity(Currency&amp;"ibor"&amp;Tenor,BA1166,Trigger)</f>
        <v>47547</v>
      </c>
      <c r="BC1166" s="320">
        <f>_xll.qlIndexFixing($AC$5,AZ1166,TRUE,_xll.ohTrigger(Trigger,Trigger3M))</f>
        <v>1.7533537860366266E-2</v>
      </c>
      <c r="BD1166" s="320">
        <f>_xll.qlIndexFixing($BE$1,AZ1166,TRUE,_xll.ohTrigger(Trigger,Trigger3M))</f>
        <v>1.7087805875217299E-2</v>
      </c>
    </row>
    <row r="1167" spans="51:56" ht="11.25" customHeight="1" x14ac:dyDescent="0.25">
      <c r="AY1167" s="159" t="s">
        <v>90</v>
      </c>
      <c r="AZ1167" s="158">
        <f>_xll.qlInterestRateIndexFixingDate(Currency&amp;"ibor"&amp;Tenor,BA1167,Trigger)</f>
        <v>47462</v>
      </c>
      <c r="BA1167" s="158">
        <f>_xll.qlCalendarAdvance(Calendar,BA1166,AY1167,"f",,Trigger)</f>
        <v>47464</v>
      </c>
      <c r="BB1167" s="158">
        <f>_xll.qlInterestRateIndexMaturity(Currency&amp;"ibor"&amp;Tenor,BA1167,Trigger)</f>
        <v>47554</v>
      </c>
      <c r="BC1167" s="320">
        <f>_xll.qlIndexFixing($AC$5,AZ1167,TRUE,_xll.ohTrigger(Trigger,Trigger3M))</f>
        <v>1.7550405148242909E-2</v>
      </c>
      <c r="BD1167" s="320">
        <f>_xll.qlIndexFixing($BE$1,AZ1167,TRUE,_xll.ohTrigger(Trigger,Trigger3M))</f>
        <v>1.7084154389613637E-2</v>
      </c>
    </row>
    <row r="1168" spans="51:56" ht="11.25" customHeight="1" x14ac:dyDescent="0.25">
      <c r="AY1168" s="159" t="s">
        <v>90</v>
      </c>
      <c r="AZ1168" s="158">
        <f>_xll.qlInterestRateIndexFixingDate(Currency&amp;"ibor"&amp;Tenor,BA1168,Trigger)</f>
        <v>47469</v>
      </c>
      <c r="BA1168" s="158">
        <f>_xll.qlCalendarAdvance(Calendar,BA1167,AY1168,"f",,Trigger)</f>
        <v>47471</v>
      </c>
      <c r="BB1168" s="158">
        <f>_xll.qlInterestRateIndexMaturity(Currency&amp;"ibor"&amp;Tenor,BA1168,Trigger)</f>
        <v>47561</v>
      </c>
      <c r="BC1168" s="320">
        <f>_xll.qlIndexFixing($AC$5,AZ1168,TRUE,_xll.ohTrigger(Trigger,Trigger3M))</f>
        <v>1.7567272506934906E-2</v>
      </c>
      <c r="BD1168" s="320">
        <f>_xll.qlIndexFixing($BE$1,AZ1168,TRUE,_xll.ohTrigger(Trigger,Trigger3M))</f>
        <v>1.7080509778630848E-2</v>
      </c>
    </row>
    <row r="1169" spans="51:56" ht="11.25" customHeight="1" x14ac:dyDescent="0.25">
      <c r="AY1169" s="159" t="s">
        <v>90</v>
      </c>
      <c r="AZ1169" s="158">
        <f>_xll.qlInterestRateIndexFixingDate(Currency&amp;"ibor"&amp;Tenor,BA1169,Trigger)</f>
        <v>47473</v>
      </c>
      <c r="BA1169" s="158">
        <f>_xll.qlCalendarAdvance(Calendar,BA1168,AY1169,"f",,Trigger)</f>
        <v>47479</v>
      </c>
      <c r="BB1169" s="158">
        <f>_xll.qlInterestRateIndexMaturity(Currency&amp;"ibor"&amp;Tenor,BA1169,Trigger)</f>
        <v>47569</v>
      </c>
      <c r="BC1169" s="320">
        <f>_xll.qlIndexFixing($AC$5,AZ1169,TRUE,_xll.ohTrigger(Trigger,Trigger3M))</f>
        <v>1.7586549575010935E-2</v>
      </c>
      <c r="BD1169" s="320">
        <f>_xll.qlIndexFixing($BE$1,AZ1169,TRUE,_xll.ohTrigger(Trigger,Trigger3M))</f>
        <v>1.7076353466025651E-2</v>
      </c>
    </row>
    <row r="1170" spans="51:56" ht="11.25" customHeight="1" x14ac:dyDescent="0.25">
      <c r="AY1170" s="159" t="s">
        <v>90</v>
      </c>
      <c r="AZ1170" s="158">
        <f>_xll.qlInterestRateIndexFixingDate(Currency&amp;"ibor"&amp;Tenor,BA1170,Trigger)</f>
        <v>47483</v>
      </c>
      <c r="BA1170" s="158">
        <f>_xll.qlCalendarAdvance(Calendar,BA1169,AY1170,"f",,Trigger)</f>
        <v>47486</v>
      </c>
      <c r="BB1170" s="158">
        <f>_xll.qlInterestRateIndexMaturity(Currency&amp;"ibor"&amp;Tenor,BA1170,Trigger)</f>
        <v>47576</v>
      </c>
      <c r="BC1170" s="320">
        <f>_xll.qlIndexFixing($AC$5,AZ1170,TRUE,_xll.ohTrigger(Trigger,Trigger3M))</f>
        <v>1.7603417085452655E-2</v>
      </c>
      <c r="BD1170" s="320">
        <f>_xll.qlIndexFixing($BE$1,AZ1170,TRUE,_xll.ohTrigger(Trigger,Trigger3M))</f>
        <v>1.7072725001734845E-2</v>
      </c>
    </row>
    <row r="1171" spans="51:56" ht="11.25" customHeight="1" x14ac:dyDescent="0.25">
      <c r="AY1171" s="159" t="s">
        <v>90</v>
      </c>
      <c r="AZ1171" s="158">
        <f>_xll.qlInterestRateIndexFixingDate(Currency&amp;"ibor"&amp;Tenor,BA1171,Trigger)</f>
        <v>47491</v>
      </c>
      <c r="BA1171" s="158">
        <f>_xll.qlCalendarAdvance(Calendar,BA1170,AY1171,"f",,Trigger)</f>
        <v>47493</v>
      </c>
      <c r="BB1171" s="158">
        <f>_xll.qlInterestRateIndexMaturity(Currency&amp;"ibor"&amp;Tenor,BA1171,Trigger)</f>
        <v>47583</v>
      </c>
      <c r="BC1171" s="320">
        <f>_xll.qlIndexFixing($AC$5,AZ1171,TRUE,_xll.ohTrigger(Trigger,Trigger3M))</f>
        <v>1.7620284666711505E-2</v>
      </c>
      <c r="BD1171" s="320">
        <f>_xll.qlIndexFixing($BE$1,AZ1171,TRUE,_xll.ohTrigger(Trigger,Trigger3M))</f>
        <v>1.7069104733063334E-2</v>
      </c>
    </row>
    <row r="1172" spans="51:56" ht="11.25" customHeight="1" x14ac:dyDescent="0.25">
      <c r="AY1172" s="159" t="s">
        <v>90</v>
      </c>
      <c r="AZ1172" s="158">
        <f>_xll.qlInterestRateIndexFixingDate(Currency&amp;"ibor"&amp;Tenor,BA1172,Trigger)</f>
        <v>47498</v>
      </c>
      <c r="BA1172" s="158">
        <f>_xll.qlCalendarAdvance(Calendar,BA1171,AY1172,"f",,Trigger)</f>
        <v>47500</v>
      </c>
      <c r="BB1172" s="158">
        <f>_xll.qlInterestRateIndexMaturity(Currency&amp;"ibor"&amp;Tenor,BA1172,Trigger)</f>
        <v>47590</v>
      </c>
      <c r="BC1172" s="320">
        <f>_xll.qlIndexFixing($AC$5,AZ1172,TRUE,_xll.ohTrigger(Trigger,Trigger3M))</f>
        <v>1.7637152318787486E-2</v>
      </c>
      <c r="BD1172" s="320">
        <f>_xll.qlIndexFixing($BE$1,AZ1172,TRUE,_xll.ohTrigger(Trigger,Trigger3M))</f>
        <v>1.7065493080325567E-2</v>
      </c>
    </row>
    <row r="1173" spans="51:56" ht="11.25" customHeight="1" x14ac:dyDescent="0.25">
      <c r="AY1173" s="159" t="s">
        <v>90</v>
      </c>
      <c r="AZ1173" s="158">
        <f>_xll.qlInterestRateIndexFixingDate(Currency&amp;"ibor"&amp;Tenor,BA1173,Trigger)</f>
        <v>47505</v>
      </c>
      <c r="BA1173" s="158">
        <f>_xll.qlCalendarAdvance(Calendar,BA1172,AY1173,"f",,Trigger)</f>
        <v>47507</v>
      </c>
      <c r="BB1173" s="158">
        <f>_xll.qlInterestRateIndexMaturity(Currency&amp;"ibor"&amp;Tenor,BA1173,Trigger)</f>
        <v>47597</v>
      </c>
      <c r="BC1173" s="320">
        <f>_xll.qlIndexFixing($AC$5,AZ1173,TRUE,_xll.ohTrigger(Trigger,Trigger3M))</f>
        <v>1.7654020041680596E-2</v>
      </c>
      <c r="BD1173" s="320">
        <f>_xll.qlIndexFixing($BE$1,AZ1173,TRUE,_xll.ohTrigger(Trigger,Trigger3M))</f>
        <v>1.706189046383777E-2</v>
      </c>
    </row>
    <row r="1174" spans="51:56" ht="11.25" customHeight="1" x14ac:dyDescent="0.25">
      <c r="AY1174" s="159" t="s">
        <v>90</v>
      </c>
      <c r="AZ1174" s="158">
        <f>_xll.qlInterestRateIndexFixingDate(Currency&amp;"ibor"&amp;Tenor,BA1174,Trigger)</f>
        <v>47512</v>
      </c>
      <c r="BA1174" s="158">
        <f>_xll.qlCalendarAdvance(Calendar,BA1173,AY1174,"f",,Trigger)</f>
        <v>47514</v>
      </c>
      <c r="BB1174" s="158">
        <f>_xll.qlInterestRateIndexMaturity(Currency&amp;"ibor"&amp;Tenor,BA1174,Trigger)</f>
        <v>47603</v>
      </c>
      <c r="BC1174" s="320">
        <f>_xll.qlIndexFixing($AC$5,AZ1174,TRUE,_xll.ohTrigger(Trigger,Trigger3M))</f>
        <v>1.7669249999126849E-2</v>
      </c>
      <c r="BD1174" s="320">
        <f>_xll.qlIndexFixing($BE$1,AZ1174,TRUE,_xll.ohTrigger(Trigger,Trigger3M))</f>
        <v>1.7058148558367486E-2</v>
      </c>
    </row>
    <row r="1175" spans="51:56" ht="11.25" customHeight="1" x14ac:dyDescent="0.25">
      <c r="AY1175" s="159" t="s">
        <v>90</v>
      </c>
      <c r="AZ1175" s="158">
        <f>_xll.qlInterestRateIndexFixingDate(Currency&amp;"ibor"&amp;Tenor,BA1175,Trigger)</f>
        <v>47519</v>
      </c>
      <c r="BA1175" s="158">
        <f>_xll.qlCalendarAdvance(Calendar,BA1174,AY1175,"f",,Trigger)</f>
        <v>47521</v>
      </c>
      <c r="BB1175" s="158">
        <f>_xll.qlInterestRateIndexMaturity(Currency&amp;"ibor"&amp;Tenor,BA1175,Trigger)</f>
        <v>47610</v>
      </c>
      <c r="BC1175" s="320">
        <f>_xll.qlIndexFixing($AC$5,AZ1175,TRUE,_xll.ohTrigger(Trigger,Trigger3M))</f>
        <v>1.7686117032131306E-2</v>
      </c>
      <c r="BD1175" s="320">
        <f>_xll.qlIndexFixing($BE$1,AZ1175,TRUE,_xll.ohTrigger(Trigger,Trigger3M))</f>
        <v>1.705456466134923E-2</v>
      </c>
    </row>
    <row r="1176" spans="51:56" ht="11.25" customHeight="1" x14ac:dyDescent="0.25">
      <c r="AY1176" s="159" t="s">
        <v>90</v>
      </c>
      <c r="AZ1176" s="158">
        <f>_xll.qlInterestRateIndexFixingDate(Currency&amp;"ibor"&amp;Tenor,BA1176,Trigger)</f>
        <v>47526</v>
      </c>
      <c r="BA1176" s="158">
        <f>_xll.qlCalendarAdvance(Calendar,BA1175,AY1176,"f",,Trigger)</f>
        <v>47528</v>
      </c>
      <c r="BB1176" s="158">
        <f>_xll.qlInterestRateIndexMaturity(Currency&amp;"ibor"&amp;Tenor,BA1176,Trigger)</f>
        <v>47617</v>
      </c>
      <c r="BC1176" s="320">
        <f>_xll.qlIndexFixing($AC$5,AZ1176,TRUE,_xll.ohTrigger(Trigger,Trigger3M))</f>
        <v>1.7702984135164235E-2</v>
      </c>
      <c r="BD1176" s="320">
        <f>_xll.qlIndexFixing($BE$1,AZ1176,TRUE,_xll.ohTrigger(Trigger,Trigger3M))</f>
        <v>1.7050991030966155E-2</v>
      </c>
    </row>
    <row r="1177" spans="51:56" ht="11.25" customHeight="1" x14ac:dyDescent="0.25">
      <c r="AY1177" s="159" t="s">
        <v>90</v>
      </c>
      <c r="AZ1177" s="158">
        <f>_xll.qlInterestRateIndexFixingDate(Currency&amp;"ibor"&amp;Tenor,BA1177,Trigger)</f>
        <v>47533</v>
      </c>
      <c r="BA1177" s="158">
        <f>_xll.qlCalendarAdvance(Calendar,BA1176,AY1177,"f",,Trigger)</f>
        <v>47535</v>
      </c>
      <c r="BB1177" s="158">
        <f>_xll.qlInterestRateIndexMaturity(Currency&amp;"ibor"&amp;Tenor,BA1177,Trigger)</f>
        <v>47624</v>
      </c>
      <c r="BC1177" s="320">
        <f>_xll.qlIndexFixing($AC$5,AZ1177,TRUE,_xll.ohTrigger(Trigger,Trigger3M))</f>
        <v>1.7639255065817584E-2</v>
      </c>
      <c r="BD1177" s="320">
        <f>_xll.qlIndexFixing($BE$1,AZ1177,TRUE,_xll.ohTrigger(Trigger,Trigger3M))</f>
        <v>1.7047427409602314E-2</v>
      </c>
    </row>
    <row r="1178" spans="51:56" ht="11.25" customHeight="1" x14ac:dyDescent="0.25">
      <c r="AY1178" s="159" t="s">
        <v>90</v>
      </c>
      <c r="AZ1178" s="158">
        <f>_xll.qlInterestRateIndexFixingDate(Currency&amp;"ibor"&amp;Tenor,BA1178,Trigger)</f>
        <v>47540</v>
      </c>
      <c r="BA1178" s="158">
        <f>_xll.qlCalendarAdvance(Calendar,BA1177,AY1178,"f",,Trigger)</f>
        <v>47542</v>
      </c>
      <c r="BB1178" s="158">
        <f>_xll.qlInterestRateIndexMaturity(Currency&amp;"ibor"&amp;Tenor,BA1178,Trigger)</f>
        <v>47634</v>
      </c>
      <c r="BC1178" s="320">
        <f>_xll.qlIndexFixing($AC$5,AZ1178,TRUE,_xll.ohTrigger(Trigger,Trigger3M))</f>
        <v>1.7551920070256986E-2</v>
      </c>
      <c r="BD1178" s="320">
        <f>_xll.qlIndexFixing($BE$1,AZ1178,TRUE,_xll.ohTrigger(Trigger,Trigger3M))</f>
        <v>1.7044321224085758E-2</v>
      </c>
    </row>
    <row r="1179" spans="51:56" ht="11.25" customHeight="1" x14ac:dyDescent="0.25">
      <c r="AY1179" s="159" t="s">
        <v>90</v>
      </c>
      <c r="AZ1179" s="158">
        <f>_xll.qlInterestRateIndexFixingDate(Currency&amp;"ibor"&amp;Tenor,BA1179,Trigger)</f>
        <v>47547</v>
      </c>
      <c r="BA1179" s="158">
        <f>_xll.qlCalendarAdvance(Calendar,BA1178,AY1179,"f",,Trigger)</f>
        <v>47549</v>
      </c>
      <c r="BB1179" s="158">
        <f>_xll.qlInterestRateIndexMaturity(Currency&amp;"ibor"&amp;Tenor,BA1179,Trigger)</f>
        <v>47641</v>
      </c>
      <c r="BC1179" s="320">
        <f>_xll.qlIndexFixing($AC$5,AZ1179,TRUE,_xll.ohTrigger(Trigger,Trigger3M))</f>
        <v>1.749032941725406E-2</v>
      </c>
      <c r="BD1179" s="320">
        <f>_xll.qlIndexFixing($BE$1,AZ1179,TRUE,_xll.ohTrigger(Trigger,Trigger3M))</f>
        <v>1.7040766028318412E-2</v>
      </c>
    </row>
    <row r="1180" spans="51:56" ht="11.25" customHeight="1" x14ac:dyDescent="0.25">
      <c r="AY1180" s="159" t="s">
        <v>90</v>
      </c>
      <c r="AZ1180" s="158">
        <f>_xll.qlInterestRateIndexFixingDate(Currency&amp;"ibor"&amp;Tenor,BA1180,Trigger)</f>
        <v>47554</v>
      </c>
      <c r="BA1180" s="158">
        <f>_xll.qlCalendarAdvance(Calendar,BA1179,AY1180,"f",,Trigger)</f>
        <v>47556</v>
      </c>
      <c r="BB1180" s="158">
        <f>_xll.qlInterestRateIndexMaturity(Currency&amp;"ibor"&amp;Tenor,BA1180,Trigger)</f>
        <v>47648</v>
      </c>
      <c r="BC1180" s="320">
        <f>_xll.qlIndexFixing($AC$5,AZ1180,TRUE,_xll.ohTrigger(Trigger,Trigger3M))</f>
        <v>1.7428540814644865E-2</v>
      </c>
      <c r="BD1180" s="320">
        <f>_xll.qlIndexFixing($BE$1,AZ1180,TRUE,_xll.ohTrigger(Trigger,Trigger3M))</f>
        <v>1.703720927709965E-2</v>
      </c>
    </row>
    <row r="1181" spans="51:56" ht="11.25" customHeight="1" x14ac:dyDescent="0.25">
      <c r="AY1181" s="159" t="s">
        <v>90</v>
      </c>
      <c r="AZ1181" s="158">
        <f>_xll.qlInterestRateIndexFixingDate(Currency&amp;"ibor"&amp;Tenor,BA1181,Trigger)</f>
        <v>47561</v>
      </c>
      <c r="BA1181" s="158">
        <f>_xll.qlCalendarAdvance(Calendar,BA1180,AY1181,"f",,Trigger)</f>
        <v>47563</v>
      </c>
      <c r="BB1181" s="158">
        <f>_xll.qlInterestRateIndexMaturity(Currency&amp;"ibor"&amp;Tenor,BA1181,Trigger)</f>
        <v>47655</v>
      </c>
      <c r="BC1181" s="320">
        <f>_xll.qlIndexFixing($AC$5,AZ1181,TRUE,_xll.ohTrigger(Trigger,Trigger3M))</f>
        <v>1.7366554271797556E-2</v>
      </c>
      <c r="BD1181" s="320">
        <f>_xll.qlIndexFixing($BE$1,AZ1181,TRUE,_xll.ohTrigger(Trigger,Trigger3M))</f>
        <v>1.7033647381575902E-2</v>
      </c>
    </row>
    <row r="1182" spans="51:56" ht="11.25" customHeight="1" x14ac:dyDescent="0.25">
      <c r="AY1182" s="159" t="s">
        <v>90</v>
      </c>
      <c r="AZ1182" s="158">
        <f>_xll.qlInterestRateIndexFixingDate(Currency&amp;"ibor"&amp;Tenor,BA1182,Trigger)</f>
        <v>47568</v>
      </c>
      <c r="BA1182" s="158">
        <f>_xll.qlCalendarAdvance(Calendar,BA1181,AY1182,"f",,Trigger)</f>
        <v>47570</v>
      </c>
      <c r="BB1182" s="158">
        <f>_xll.qlInterestRateIndexMaturity(Currency&amp;"ibor"&amp;Tenor,BA1182,Trigger)</f>
        <v>47662</v>
      </c>
      <c r="BC1182" s="320">
        <f>_xll.qlIndexFixing($AC$5,AZ1182,TRUE,_xll.ohTrigger(Trigger,Trigger3M))</f>
        <v>1.7304369798107226E-2</v>
      </c>
      <c r="BD1182" s="320">
        <f>_xll.qlIndexFixing($BE$1,AZ1182,TRUE,_xll.ohTrigger(Trigger,Trigger3M))</f>
        <v>1.703007673282184E-2</v>
      </c>
    </row>
    <row r="1183" spans="51:56" ht="11.25" customHeight="1" x14ac:dyDescent="0.25">
      <c r="AY1183" s="159" t="s">
        <v>90</v>
      </c>
      <c r="AZ1183" s="158">
        <f>_xll.qlInterestRateIndexFixingDate(Currency&amp;"ibor"&amp;Tenor,BA1183,Trigger)</f>
        <v>47575</v>
      </c>
      <c r="BA1183" s="158">
        <f>_xll.qlCalendarAdvance(Calendar,BA1182,AY1183,"f",,Trigger)</f>
        <v>47577</v>
      </c>
      <c r="BB1183" s="158">
        <f>_xll.qlInterestRateIndexMaturity(Currency&amp;"ibor"&amp;Tenor,BA1183,Trigger)</f>
        <v>47668</v>
      </c>
      <c r="BC1183" s="320">
        <f>_xll.qlIndexFixing($AC$5,AZ1183,TRUE,_xll.ohTrigger(Trigger,Trigger3M))</f>
        <v>1.7245411030226063E-2</v>
      </c>
      <c r="BD1183" s="320">
        <f>_xll.qlIndexFixing($BE$1,AZ1183,TRUE,_xll.ohTrigger(Trigger,Trigger3M))</f>
        <v>1.7026350735123399E-2</v>
      </c>
    </row>
    <row r="1184" spans="51:56" ht="11.25" customHeight="1" x14ac:dyDescent="0.25">
      <c r="AY1184" s="159" t="s">
        <v>90</v>
      </c>
      <c r="AZ1184" s="158">
        <f>_xll.qlInterestRateIndexFixingDate(Currency&amp;"ibor"&amp;Tenor,BA1184,Trigger)</f>
        <v>47582</v>
      </c>
      <c r="BA1184" s="158">
        <f>_xll.qlCalendarAdvance(Calendar,BA1183,AY1184,"f",,Trigger)</f>
        <v>47584</v>
      </c>
      <c r="BB1184" s="158">
        <f>_xll.qlInterestRateIndexMaturity(Currency&amp;"ibor"&amp;Tenor,BA1184,Trigger)</f>
        <v>47675</v>
      </c>
      <c r="BC1184" s="320">
        <f>_xll.qlIndexFixing($AC$5,AZ1184,TRUE,_xll.ohTrigger(Trigger,Trigger3M))</f>
        <v>1.7181989368322319E-2</v>
      </c>
      <c r="BD1184" s="320">
        <f>_xll.qlIndexFixing($BE$1,AZ1184,TRUE,_xll.ohTrigger(Trigger,Trigger3M))</f>
        <v>1.7022753955124283E-2</v>
      </c>
    </row>
    <row r="1185" spans="51:56" ht="11.25" customHeight="1" x14ac:dyDescent="0.25">
      <c r="AY1185" s="159" t="s">
        <v>90</v>
      </c>
      <c r="AZ1185" s="158">
        <f>_xll.qlInterestRateIndexFixingDate(Currency&amp;"ibor"&amp;Tenor,BA1185,Trigger)</f>
        <v>47589</v>
      </c>
      <c r="BA1185" s="158">
        <f>_xll.qlCalendarAdvance(Calendar,BA1184,AY1185,"f",,Trigger)</f>
        <v>47591</v>
      </c>
      <c r="BB1185" s="158">
        <f>_xll.qlInterestRateIndexMaturity(Currency&amp;"ibor"&amp;Tenor,BA1185,Trigger)</f>
        <v>47682</v>
      </c>
      <c r="BC1185" s="320">
        <f>_xll.qlIndexFixing($AC$5,AZ1185,TRUE,_xll.ohTrigger(Trigger,Trigger3M))</f>
        <v>1.7118367643567015E-2</v>
      </c>
      <c r="BD1185" s="320">
        <f>_xll.qlIndexFixing($BE$1,AZ1185,TRUE,_xll.ohTrigger(Trigger,Trigger3M))</f>
        <v>1.7019137665534746E-2</v>
      </c>
    </row>
    <row r="1186" spans="51:56" ht="11.25" customHeight="1" x14ac:dyDescent="0.25">
      <c r="AY1186" s="159" t="s">
        <v>90</v>
      </c>
      <c r="AZ1186" s="158">
        <f>_xll.qlInterestRateIndexFixingDate(Currency&amp;"ibor"&amp;Tenor,BA1186,Trigger)</f>
        <v>47596</v>
      </c>
      <c r="BA1186" s="158">
        <f>_xll.qlCalendarAdvance(Calendar,BA1185,AY1186,"f",,Trigger)</f>
        <v>47598</v>
      </c>
      <c r="BB1186" s="158">
        <f>_xll.qlInterestRateIndexMaturity(Currency&amp;"ibor"&amp;Tenor,BA1186,Trigger)</f>
        <v>47689</v>
      </c>
      <c r="BC1186" s="320">
        <f>_xll.qlIndexFixing($AC$5,AZ1186,TRUE,_xll.ohTrigger(Trigger,Trigger3M))</f>
        <v>1.7054545865603427E-2</v>
      </c>
      <c r="BD1186" s="320">
        <f>_xll.qlIndexFixing($BE$1,AZ1186,TRUE,_xll.ohTrigger(Trigger,Trigger3M))</f>
        <v>1.7015498135052039E-2</v>
      </c>
    </row>
    <row r="1187" spans="51:56" ht="11.25" customHeight="1" x14ac:dyDescent="0.25">
      <c r="AY1187" s="159" t="s">
        <v>90</v>
      </c>
      <c r="AZ1187" s="158">
        <f>_xll.qlInterestRateIndexFixingDate(Currency&amp;"ibor"&amp;Tenor,BA1187,Trigger)</f>
        <v>47602</v>
      </c>
      <c r="BA1187" s="158">
        <f>_xll.qlCalendarAdvance(Calendar,BA1186,AY1187,"f",,Trigger)</f>
        <v>47605</v>
      </c>
      <c r="BB1187" s="158">
        <f>_xll.qlInterestRateIndexMaturity(Currency&amp;"ibor"&amp;Tenor,BA1187,Trigger)</f>
        <v>47697</v>
      </c>
      <c r="BC1187" s="320">
        <f>_xll.qlIndexFixing($AC$5,AZ1187,TRUE,_xll.ohTrigger(Trigger,Trigger3M))</f>
        <v>1.6990478797945557E-2</v>
      </c>
      <c r="BD1187" s="320">
        <f>_xll.qlIndexFixing($BE$1,AZ1187,TRUE,_xll.ohTrigger(Trigger,Trigger3M))</f>
        <v>1.7011964473140209E-2</v>
      </c>
    </row>
    <row r="1188" spans="51:56" ht="11.25" customHeight="1" x14ac:dyDescent="0.25">
      <c r="AY1188" s="159" t="s">
        <v>90</v>
      </c>
      <c r="AZ1188" s="158">
        <f>_xll.qlInterestRateIndexFixingDate(Currency&amp;"ibor"&amp;Tenor,BA1188,Trigger)</f>
        <v>47610</v>
      </c>
      <c r="BA1188" s="158">
        <f>_xll.qlCalendarAdvance(Calendar,BA1187,AY1188,"f",,Trigger)</f>
        <v>47612</v>
      </c>
      <c r="BB1188" s="158">
        <f>_xll.qlInterestRateIndexMaturity(Currency&amp;"ibor"&amp;Tenor,BA1188,Trigger)</f>
        <v>47704</v>
      </c>
      <c r="BC1188" s="320">
        <f>_xll.qlIndexFixing($AC$5,AZ1188,TRUE,_xll.ohTrigger(Trigger,Trigger3M))</f>
        <v>1.6927106938178806E-2</v>
      </c>
      <c r="BD1188" s="320">
        <f>_xll.qlIndexFixing($BE$1,AZ1188,TRUE,_xll.ohTrigger(Trigger,Trigger3M))</f>
        <v>1.7008264393525336E-2</v>
      </c>
    </row>
    <row r="1189" spans="51:56" ht="11.25" customHeight="1" x14ac:dyDescent="0.25">
      <c r="AY1189" s="159" t="s">
        <v>90</v>
      </c>
      <c r="AZ1189" s="158">
        <f>_xll.qlInterestRateIndexFixingDate(Currency&amp;"ibor"&amp;Tenor,BA1189,Trigger)</f>
        <v>47617</v>
      </c>
      <c r="BA1189" s="158">
        <f>_xll.qlCalendarAdvance(Calendar,BA1188,AY1189,"f",,Trigger)</f>
        <v>47619</v>
      </c>
      <c r="BB1189" s="158">
        <f>_xll.qlInterestRateIndexMaturity(Currency&amp;"ibor"&amp;Tenor,BA1189,Trigger)</f>
        <v>47711</v>
      </c>
      <c r="BC1189" s="320">
        <f>_xll.qlIndexFixing($AC$5,AZ1189,TRUE,_xll.ohTrigger(Trigger,Trigger3M))</f>
        <v>1.6885792226285452E-2</v>
      </c>
      <c r="BD1189" s="320">
        <f>_xll.qlIndexFixing($BE$1,AZ1189,TRUE,_xll.ohTrigger(Trigger,Trigger3M))</f>
        <v>1.7004529751468857E-2</v>
      </c>
    </row>
    <row r="1190" spans="51:56" ht="11.25" customHeight="1" x14ac:dyDescent="0.25">
      <c r="AY1190" s="159" t="s">
        <v>90</v>
      </c>
      <c r="AZ1190" s="158">
        <f>_xll.qlInterestRateIndexFixingDate(Currency&amp;"ibor"&amp;Tenor,BA1190,Trigger)</f>
        <v>47624</v>
      </c>
      <c r="BA1190" s="158">
        <f>_xll.qlCalendarAdvance(Calendar,BA1189,AY1190,"f",,Trigger)</f>
        <v>47626</v>
      </c>
      <c r="BB1190" s="158">
        <f>_xll.qlInterestRateIndexMaturity(Currency&amp;"ibor"&amp;Tenor,BA1190,Trigger)</f>
        <v>47718</v>
      </c>
      <c r="BC1190" s="320">
        <f>_xll.qlIndexFixing($AC$5,AZ1190,TRUE,_xll.ohTrigger(Trigger,Trigger3M))</f>
        <v>1.6900044414057149E-2</v>
      </c>
      <c r="BD1190" s="320">
        <f>_xll.qlIndexFixing($BE$1,AZ1190,TRUE,_xll.ohTrigger(Trigger,Trigger3M))</f>
        <v>1.7000758126127249E-2</v>
      </c>
    </row>
    <row r="1191" spans="51:56" ht="11.25" customHeight="1" x14ac:dyDescent="0.25">
      <c r="AY1191" s="159" t="s">
        <v>90</v>
      </c>
      <c r="AZ1191" s="158">
        <f>_xll.qlInterestRateIndexFixingDate(Currency&amp;"ibor"&amp;Tenor,BA1191,Trigger)</f>
        <v>47631</v>
      </c>
      <c r="BA1191" s="158">
        <f>_xll.qlCalendarAdvance(Calendar,BA1190,AY1191,"f",,Trigger)</f>
        <v>47633</v>
      </c>
      <c r="BB1191" s="158">
        <f>_xll.qlInterestRateIndexMaturity(Currency&amp;"ibor"&amp;Tenor,BA1191,Trigger)</f>
        <v>47725</v>
      </c>
      <c r="BC1191" s="320">
        <f>_xll.qlIndexFixing($AC$5,AZ1191,TRUE,_xll.ohTrigger(Trigger,Trigger3M))</f>
        <v>1.6914296653515327E-2</v>
      </c>
      <c r="BD1191" s="320">
        <f>_xll.qlIndexFixing($BE$1,AZ1191,TRUE,_xll.ohTrigger(Trigger,Trigger3M))</f>
        <v>1.6996949435493069E-2</v>
      </c>
    </row>
    <row r="1192" spans="51:56" ht="11.25" customHeight="1" x14ac:dyDescent="0.25">
      <c r="AY1192" s="159" t="s">
        <v>90</v>
      </c>
      <c r="AZ1192" s="158">
        <f>_xll.qlInterestRateIndexFixingDate(Currency&amp;"ibor"&amp;Tenor,BA1192,Trigger)</f>
        <v>47638</v>
      </c>
      <c r="BA1192" s="158">
        <f>_xll.qlCalendarAdvance(Calendar,BA1191,AY1192,"f",,Trigger)</f>
        <v>47640</v>
      </c>
      <c r="BB1192" s="158">
        <f>_xll.qlInterestRateIndexMaturity(Currency&amp;"ibor"&amp;Tenor,BA1192,Trigger)</f>
        <v>47732</v>
      </c>
      <c r="BC1192" s="320">
        <f>_xll.qlIndexFixing($AC$5,AZ1192,TRUE,_xll.ohTrigger(Trigger,Trigger3M))</f>
        <v>1.6928548944659987E-2</v>
      </c>
      <c r="BD1192" s="320">
        <f>_xll.qlIndexFixing($BE$1,AZ1192,TRUE,_xll.ohTrigger(Trigger,Trigger3M))</f>
        <v>1.6993103836063735E-2</v>
      </c>
    </row>
    <row r="1193" spans="51:56" ht="11.25" customHeight="1" x14ac:dyDescent="0.25">
      <c r="AY1193" s="159" t="s">
        <v>90</v>
      </c>
      <c r="AZ1193" s="158">
        <f>_xll.qlInterestRateIndexFixingDate(Currency&amp;"ibor"&amp;Tenor,BA1193,Trigger)</f>
        <v>47645</v>
      </c>
      <c r="BA1193" s="158">
        <f>_xll.qlCalendarAdvance(Calendar,BA1192,AY1193,"f",,Trigger)</f>
        <v>47647</v>
      </c>
      <c r="BB1193" s="158">
        <f>_xll.qlInterestRateIndexMaturity(Currency&amp;"ibor"&amp;Tenor,BA1193,Trigger)</f>
        <v>47739</v>
      </c>
      <c r="BC1193" s="320">
        <f>_xll.qlIndexFixing($AC$5,AZ1193,TRUE,_xll.ohTrigger(Trigger,Trigger3M))</f>
        <v>1.6942801287492863E-2</v>
      </c>
      <c r="BD1193" s="320">
        <f>_xll.qlIndexFixing($BE$1,AZ1193,TRUE,_xll.ohTrigger(Trigger,Trigger3M))</f>
        <v>1.6989221484336677E-2</v>
      </c>
    </row>
    <row r="1194" spans="51:56" ht="11.25" customHeight="1" x14ac:dyDescent="0.25">
      <c r="AY1194" s="159" t="s">
        <v>90</v>
      </c>
      <c r="AZ1194" s="158">
        <f>_xll.qlInterestRateIndexFixingDate(Currency&amp;"ibor"&amp;Tenor,BA1194,Trigger)</f>
        <v>47652</v>
      </c>
      <c r="BA1194" s="158">
        <f>_xll.qlCalendarAdvance(Calendar,BA1193,AY1194,"f",,Trigger)</f>
        <v>47654</v>
      </c>
      <c r="BB1194" s="158">
        <f>_xll.qlInterestRateIndexMaturity(Currency&amp;"ibor"&amp;Tenor,BA1194,Trigger)</f>
        <v>47746</v>
      </c>
      <c r="BC1194" s="320">
        <f>_xll.qlIndexFixing($AC$5,AZ1194,TRUE,_xll.ohTrigger(Trigger,Trigger3M))</f>
        <v>1.6957053682012224E-2</v>
      </c>
      <c r="BD1194" s="320">
        <f>_xll.qlIndexFixing($BE$1,AZ1194,TRUE,_xll.ohTrigger(Trigger,Trigger3M))</f>
        <v>1.6985302536809316E-2</v>
      </c>
    </row>
    <row r="1195" spans="51:56" ht="11.25" customHeight="1" x14ac:dyDescent="0.25">
      <c r="AY1195" s="159" t="s">
        <v>90</v>
      </c>
      <c r="AZ1195" s="158">
        <f>_xll.qlInterestRateIndexFixingDate(Currency&amp;"ibor"&amp;Tenor,BA1195,Trigger)</f>
        <v>47659</v>
      </c>
      <c r="BA1195" s="158">
        <f>_xll.qlCalendarAdvance(Calendar,BA1194,AY1195,"f",,Trigger)</f>
        <v>47661</v>
      </c>
      <c r="BB1195" s="158">
        <f>_xll.qlInterestRateIndexMaturity(Currency&amp;"ibor"&amp;Tenor,BA1195,Trigger)</f>
        <v>47753</v>
      </c>
      <c r="BC1195" s="320">
        <f>_xll.qlIndexFixing($AC$5,AZ1195,TRUE,_xll.ohTrigger(Trigger,Trigger3M))</f>
        <v>1.6971306128218931E-2</v>
      </c>
      <c r="BD1195" s="320">
        <f>_xll.qlIndexFixing($BE$1,AZ1195,TRUE,_xll.ohTrigger(Trigger,Trigger3M))</f>
        <v>1.6981347149979942E-2</v>
      </c>
    </row>
    <row r="1196" spans="51:56" ht="11.25" customHeight="1" x14ac:dyDescent="0.25">
      <c r="AY1196" s="159" t="s">
        <v>90</v>
      </c>
      <c r="AZ1196" s="158">
        <f>_xll.qlInterestRateIndexFixingDate(Currency&amp;"ibor"&amp;Tenor,BA1196,Trigger)</f>
        <v>47666</v>
      </c>
      <c r="BA1196" s="158">
        <f>_xll.qlCalendarAdvance(Calendar,BA1195,AY1196,"f",,Trigger)</f>
        <v>47668</v>
      </c>
      <c r="BB1196" s="158">
        <f>_xll.qlInterestRateIndexMaturity(Currency&amp;"ibor"&amp;Tenor,BA1196,Trigger)</f>
        <v>47760</v>
      </c>
      <c r="BC1196" s="320">
        <f>_xll.qlIndexFixing($AC$5,AZ1196,TRUE,_xll.ohTrigger(Trigger,Trigger3M))</f>
        <v>1.6985558626112993E-2</v>
      </c>
      <c r="BD1196" s="320">
        <f>_xll.qlIndexFixing($BE$1,AZ1196,TRUE,_xll.ohTrigger(Trigger,Trigger3M))</f>
        <v>1.6977355480347719E-2</v>
      </c>
    </row>
    <row r="1197" spans="51:56" ht="11.25" customHeight="1" x14ac:dyDescent="0.25">
      <c r="AY1197" s="159" t="s">
        <v>90</v>
      </c>
      <c r="AZ1197" s="158">
        <f>_xll.qlInterestRateIndexFixingDate(Currency&amp;"ibor"&amp;Tenor,BA1197,Trigger)</f>
        <v>47673</v>
      </c>
      <c r="BA1197" s="158">
        <f>_xll.qlCalendarAdvance(Calendar,BA1196,AY1197,"f",,Trigger)</f>
        <v>47675</v>
      </c>
      <c r="BB1197" s="158">
        <f>_xll.qlInterestRateIndexMaturity(Currency&amp;"ibor"&amp;Tenor,BA1197,Trigger)</f>
        <v>47767</v>
      </c>
      <c r="BC1197" s="320">
        <f>_xll.qlIndexFixing($AC$5,AZ1197,TRUE,_xll.ohTrigger(Trigger,Trigger3M))</f>
        <v>1.6999811175695267E-2</v>
      </c>
      <c r="BD1197" s="320">
        <f>_xll.qlIndexFixing($BE$1,AZ1197,TRUE,_xll.ohTrigger(Trigger,Trigger3M))</f>
        <v>1.6973327684411812E-2</v>
      </c>
    </row>
    <row r="1198" spans="51:56" ht="11.25" customHeight="1" x14ac:dyDescent="0.25">
      <c r="AY1198" s="159" t="s">
        <v>90</v>
      </c>
      <c r="AZ1198" s="158">
        <f>_xll.qlInterestRateIndexFixingDate(Currency&amp;"ibor"&amp;Tenor,BA1198,Trigger)</f>
        <v>47680</v>
      </c>
      <c r="BA1198" s="158">
        <f>_xll.qlCalendarAdvance(Calendar,BA1197,AY1198,"f",,Trigger)</f>
        <v>47682</v>
      </c>
      <c r="BB1198" s="158">
        <f>_xll.qlInterestRateIndexMaturity(Currency&amp;"ibor"&amp;Tenor,BA1198,Trigger)</f>
        <v>47774</v>
      </c>
      <c r="BC1198" s="320">
        <f>_xll.qlIndexFixing($AC$5,AZ1198,TRUE,_xll.ohTrigger(Trigger,Trigger3M))</f>
        <v>1.7014063776965765E-2</v>
      </c>
      <c r="BD1198" s="320">
        <f>_xll.qlIndexFixing($BE$1,AZ1198,TRUE,_xll.ohTrigger(Trigger,Trigger3M))</f>
        <v>1.6969263918670506E-2</v>
      </c>
    </row>
    <row r="1199" spans="51:56" ht="11.25" customHeight="1" x14ac:dyDescent="0.25">
      <c r="AY1199" s="159" t="s">
        <v>90</v>
      </c>
      <c r="AZ1199" s="158">
        <f>_xll.qlInterestRateIndexFixingDate(Currency&amp;"ibor"&amp;Tenor,BA1199,Trigger)</f>
        <v>47687</v>
      </c>
      <c r="BA1199" s="158">
        <f>_xll.qlCalendarAdvance(Calendar,BA1198,AY1199,"f",,Trigger)</f>
        <v>47689</v>
      </c>
      <c r="BB1199" s="158">
        <f>_xll.qlInterestRateIndexMaturity(Currency&amp;"ibor"&amp;Tenor,BA1199,Trigger)</f>
        <v>47781</v>
      </c>
      <c r="BC1199" s="320">
        <f>_xll.qlIndexFixing($AC$5,AZ1199,TRUE,_xll.ohTrigger(Trigger,Trigger3M))</f>
        <v>1.7028316429923612E-2</v>
      </c>
      <c r="BD1199" s="320">
        <f>_xll.qlIndexFixing($BE$1,AZ1199,TRUE,_xll.ohTrigger(Trigger,Trigger3M))</f>
        <v>1.6965164339623837E-2</v>
      </c>
    </row>
    <row r="1200" spans="51:56" ht="11.25" customHeight="1" x14ac:dyDescent="0.25">
      <c r="AY1200" s="159" t="s">
        <v>90</v>
      </c>
      <c r="AZ1200" s="158">
        <f>_xll.qlInterestRateIndexFixingDate(Currency&amp;"ibor"&amp;Tenor,BA1200,Trigger)</f>
        <v>47694</v>
      </c>
      <c r="BA1200" s="158">
        <f>_xll.qlCalendarAdvance(Calendar,BA1199,AY1200,"f",,Trigger)</f>
        <v>47696</v>
      </c>
      <c r="BB1200" s="158">
        <f>_xll.qlInterestRateIndexMaturity(Currency&amp;"ibor"&amp;Tenor,BA1200,Trigger)</f>
        <v>47788</v>
      </c>
      <c r="BC1200" s="320">
        <f>_xll.qlIndexFixing($AC$5,AZ1200,TRUE,_xll.ohTrigger(Trigger,Trigger3M))</f>
        <v>1.7042569134569679E-2</v>
      </c>
      <c r="BD1200" s="320">
        <f>_xll.qlIndexFixing($BE$1,AZ1200,TRUE,_xll.ohTrigger(Trigger,Trigger3M))</f>
        <v>1.6961029103772701E-2</v>
      </c>
    </row>
    <row r="1201" spans="51:56" ht="11.25" customHeight="1" x14ac:dyDescent="0.25">
      <c r="AY1201" s="159" t="s">
        <v>90</v>
      </c>
      <c r="AZ1201" s="158">
        <f>_xll.qlInterestRateIndexFixingDate(Currency&amp;"ibor"&amp;Tenor,BA1201,Trigger)</f>
        <v>47701</v>
      </c>
      <c r="BA1201" s="158">
        <f>_xll.qlCalendarAdvance(Calendar,BA1200,AY1201,"f",,Trigger)</f>
        <v>47703</v>
      </c>
      <c r="BB1201" s="158">
        <f>_xll.qlInterestRateIndexMaturity(Currency&amp;"ibor"&amp;Tenor,BA1201,Trigger)</f>
        <v>47795</v>
      </c>
      <c r="BC1201" s="320">
        <f>_xll.qlIndexFixing($AC$5,AZ1201,TRUE,_xll.ohTrigger(Trigger,Trigger3M))</f>
        <v>1.7056821890904832E-2</v>
      </c>
      <c r="BD1201" s="320">
        <f>_xll.qlIndexFixing($BE$1,AZ1201,TRUE,_xll.ohTrigger(Trigger,Trigger3M))</f>
        <v>1.6956858367617129E-2</v>
      </c>
    </row>
    <row r="1202" spans="51:56" ht="11.25" customHeight="1" x14ac:dyDescent="0.25">
      <c r="AY1202" s="159" t="s">
        <v>90</v>
      </c>
      <c r="AZ1202" s="158">
        <f>_xll.qlInterestRateIndexFixingDate(Currency&amp;"ibor"&amp;Tenor,BA1202,Trigger)</f>
        <v>47708</v>
      </c>
      <c r="BA1202" s="158">
        <f>_xll.qlCalendarAdvance(Calendar,BA1201,AY1202,"f",,Trigger)</f>
        <v>47710</v>
      </c>
      <c r="BB1202" s="158">
        <f>_xll.qlInterestRateIndexMaturity(Currency&amp;"ibor"&amp;Tenor,BA1202,Trigger)</f>
        <v>47802</v>
      </c>
      <c r="BC1202" s="320">
        <f>_xll.qlIndexFixing($AC$5,AZ1202,TRUE,_xll.ohTrigger(Trigger,Trigger3M))</f>
        <v>1.7071074698929073E-2</v>
      </c>
      <c r="BD1202" s="320">
        <f>_xll.qlIndexFixing($BE$1,AZ1202,TRUE,_xll.ohTrigger(Trigger,Trigger3M))</f>
        <v>1.6952652287657157E-2</v>
      </c>
    </row>
    <row r="1203" spans="51:56" ht="11.25" customHeight="1" x14ac:dyDescent="0.25">
      <c r="AY1203" s="159" t="s">
        <v>90</v>
      </c>
      <c r="AZ1203" s="158">
        <f>_xll.qlInterestRateIndexFixingDate(Currency&amp;"ibor"&amp;Tenor,BA1203,Trigger)</f>
        <v>47715</v>
      </c>
      <c r="BA1203" s="158">
        <f>_xll.qlCalendarAdvance(Calendar,BA1202,AY1203,"f",,Trigger)</f>
        <v>47717</v>
      </c>
      <c r="BB1203" s="158">
        <f>_xll.qlInterestRateIndexMaturity(Currency&amp;"ibor"&amp;Tenor,BA1203,Trigger)</f>
        <v>47809</v>
      </c>
      <c r="BC1203" s="320">
        <f>_xll.qlIndexFixing($AC$5,AZ1203,TRUE,_xll.ohTrigger(Trigger,Trigger3M))</f>
        <v>1.7085327558641533E-2</v>
      </c>
      <c r="BD1203" s="320">
        <f>_xll.qlIndexFixing($BE$1,AZ1203,TRUE,_xll.ohTrigger(Trigger,Trigger3M))</f>
        <v>1.6948411020394544E-2</v>
      </c>
    </row>
    <row r="1204" spans="51:56" ht="11.25" customHeight="1" x14ac:dyDescent="0.25">
      <c r="AY1204" s="159" t="s">
        <v>90</v>
      </c>
      <c r="AZ1204" s="158">
        <f>_xll.qlInterestRateIndexFixingDate(Currency&amp;"ibor"&amp;Tenor,BA1204,Trigger)</f>
        <v>47722</v>
      </c>
      <c r="BA1204" s="158">
        <f>_xll.qlCalendarAdvance(Calendar,BA1203,AY1204,"f",,Trigger)</f>
        <v>47724</v>
      </c>
      <c r="BB1204" s="158">
        <f>_xll.qlInterestRateIndexMaturity(Currency&amp;"ibor"&amp;Tenor,BA1204,Trigger)</f>
        <v>47816</v>
      </c>
      <c r="BC1204" s="320">
        <f>_xll.qlIndexFixing($AC$5,AZ1204,TRUE,_xll.ohTrigger(Trigger,Trigger3M))</f>
        <v>1.709958047004308E-2</v>
      </c>
      <c r="BD1204" s="320">
        <f>_xll.qlIndexFixing($BE$1,AZ1204,TRUE,_xll.ohTrigger(Trigger,Trigger3M))</f>
        <v>1.6944134722330195E-2</v>
      </c>
    </row>
    <row r="1205" spans="51:56" ht="11.25" customHeight="1" x14ac:dyDescent="0.25">
      <c r="AY1205" s="159" t="s">
        <v>90</v>
      </c>
      <c r="AZ1205" s="158">
        <f>_xll.qlInterestRateIndexFixingDate(Currency&amp;"ibor"&amp;Tenor,BA1205,Trigger)</f>
        <v>47729</v>
      </c>
      <c r="BA1205" s="158">
        <f>_xll.qlCalendarAdvance(Calendar,BA1204,AY1205,"f",,Trigger)</f>
        <v>47731</v>
      </c>
      <c r="BB1205" s="158">
        <f>_xll.qlInterestRateIndexMaturity(Currency&amp;"ibor"&amp;Tenor,BA1205,Trigger)</f>
        <v>47822</v>
      </c>
      <c r="BC1205" s="320">
        <f>_xll.qlIndexFixing($AC$5,AZ1205,TRUE,_xll.ohTrigger(Trigger,Trigger3M))</f>
        <v>1.7112409226720502E-2</v>
      </c>
      <c r="BD1205" s="320">
        <f>_xll.qlIndexFixing($BE$1,AZ1205,TRUE,_xll.ohTrigger(Trigger,Trigger3M))</f>
        <v>1.6939740062142598E-2</v>
      </c>
    </row>
    <row r="1206" spans="51:56" ht="11.25" customHeight="1" x14ac:dyDescent="0.25">
      <c r="AY1206" s="159" t="s">
        <v>90</v>
      </c>
      <c r="AZ1206" s="158">
        <f>_xll.qlInterestRateIndexFixingDate(Currency&amp;"ibor"&amp;Tenor,BA1206,Trigger)</f>
        <v>47736</v>
      </c>
      <c r="BA1206" s="158">
        <f>_xll.qlCalendarAdvance(Calendar,BA1205,AY1206,"f",,Trigger)</f>
        <v>47738</v>
      </c>
      <c r="BB1206" s="158">
        <f>_xll.qlInterestRateIndexMaturity(Currency&amp;"ibor"&amp;Tenor,BA1206,Trigger)</f>
        <v>47829</v>
      </c>
      <c r="BC1206" s="320">
        <f>_xll.qlIndexFixing($AC$5,AZ1206,TRUE,_xll.ohTrigger(Trigger,Trigger3M))</f>
        <v>1.7126661561495726E-2</v>
      </c>
      <c r="BD1206" s="320">
        <f>_xll.qlIndexFixing($BE$1,AZ1206,TRUE,_xll.ohTrigger(Trigger,Trigger3M))</f>
        <v>1.693539682620291E-2</v>
      </c>
    </row>
    <row r="1207" spans="51:56" ht="11.25" customHeight="1" x14ac:dyDescent="0.25">
      <c r="AY1207" s="159" t="s">
        <v>90</v>
      </c>
      <c r="AZ1207" s="158">
        <f>_xll.qlInterestRateIndexFixingDate(Currency&amp;"ibor"&amp;Tenor,BA1207,Trigger)</f>
        <v>47743</v>
      </c>
      <c r="BA1207" s="158">
        <f>_xll.qlCalendarAdvance(Calendar,BA1206,AY1207,"f",,Trigger)</f>
        <v>47745</v>
      </c>
      <c r="BB1207" s="158">
        <f>_xll.qlInterestRateIndexMaturity(Currency&amp;"ibor"&amp;Tenor,BA1207,Trigger)</f>
        <v>47836</v>
      </c>
      <c r="BC1207" s="320">
        <f>_xll.qlIndexFixing($AC$5,AZ1207,TRUE,_xll.ohTrigger(Trigger,Trigger3M))</f>
        <v>1.714091394739577E-2</v>
      </c>
      <c r="BD1207" s="320">
        <f>_xll.qlIndexFixing($BE$1,AZ1207,TRUE,_xll.ohTrigger(Trigger,Trigger3M))</f>
        <v>1.6931019019357962E-2</v>
      </c>
    </row>
    <row r="1208" spans="51:56" ht="11.25" customHeight="1" x14ac:dyDescent="0.25">
      <c r="AY1208" s="159" t="s">
        <v>90</v>
      </c>
      <c r="AZ1208" s="158">
        <f>_xll.qlInterestRateIndexFixingDate(Currency&amp;"ibor"&amp;Tenor,BA1208,Trigger)</f>
        <v>47750</v>
      </c>
      <c r="BA1208" s="158">
        <f>_xll.qlCalendarAdvance(Calendar,BA1207,AY1208,"f",,Trigger)</f>
        <v>47752</v>
      </c>
      <c r="BB1208" s="158">
        <f>_xll.qlInterestRateIndexMaturity(Currency&amp;"ibor"&amp;Tenor,BA1208,Trigger)</f>
        <v>47844</v>
      </c>
      <c r="BC1208" s="320">
        <f>_xll.qlIndexFixing($AC$5,AZ1208,TRUE,_xll.ohTrigger(Trigger,Trigger3M))</f>
        <v>1.7156592632543627E-2</v>
      </c>
      <c r="BD1208" s="320">
        <f>_xll.qlIndexFixing($BE$1,AZ1208,TRUE,_xll.ohTrigger(Trigger,Trigger3M))</f>
        <v>1.6926682352088173E-2</v>
      </c>
    </row>
    <row r="1209" spans="51:56" ht="11.25" customHeight="1" x14ac:dyDescent="0.25">
      <c r="AY1209" s="159" t="s">
        <v>90</v>
      </c>
      <c r="AZ1209" s="158">
        <f>_xll.qlInterestRateIndexFixingDate(Currency&amp;"ibor"&amp;Tenor,BA1209,Trigger)</f>
        <v>47757</v>
      </c>
      <c r="BA1209" s="158">
        <f>_xll.qlCalendarAdvance(Calendar,BA1208,AY1209,"f",,Trigger)</f>
        <v>47759</v>
      </c>
      <c r="BB1209" s="158">
        <f>_xll.qlInterestRateIndexMaturity(Currency&amp;"ibor"&amp;Tenor,BA1209,Trigger)</f>
        <v>47851</v>
      </c>
      <c r="BC1209" s="320">
        <f>_xll.qlIndexFixing($AC$5,AZ1209,TRUE,_xll.ohTrigger(Trigger,Trigger3M))</f>
        <v>1.717084580239496E-2</v>
      </c>
      <c r="BD1209" s="320">
        <f>_xll.qlIndexFixing($BE$1,AZ1209,TRUE,_xll.ohTrigger(Trigger,Trigger3M))</f>
        <v>1.6922233247541656E-2</v>
      </c>
    </row>
    <row r="1210" spans="51:56" ht="11.25" customHeight="1" x14ac:dyDescent="0.25">
      <c r="AY1210" s="159" t="s">
        <v>90</v>
      </c>
      <c r="AZ1210" s="158">
        <f>_xll.qlInterestRateIndexFixingDate(Currency&amp;"ibor"&amp;Tenor,BA1210,Trigger)</f>
        <v>47764</v>
      </c>
      <c r="BA1210" s="158">
        <f>_xll.qlCalendarAdvance(Calendar,BA1209,AY1210,"f",,Trigger)</f>
        <v>47766</v>
      </c>
      <c r="BB1210" s="158">
        <f>_xll.qlInterestRateIndexMaturity(Currency&amp;"ibor"&amp;Tenor,BA1210,Trigger)</f>
        <v>47858</v>
      </c>
      <c r="BC1210" s="320">
        <f>_xll.qlIndexFixing($AC$5,AZ1210,TRUE,_xll.ohTrigger(Trigger,Trigger3M))</f>
        <v>1.7185099023934509E-2</v>
      </c>
      <c r="BD1210" s="320">
        <f>_xll.qlIndexFixing($BE$1,AZ1210,TRUE,_xll.ohTrigger(Trigger,Trigger3M))</f>
        <v>1.6917750051206618E-2</v>
      </c>
    </row>
    <row r="1211" spans="51:56" ht="11.25" customHeight="1" x14ac:dyDescent="0.25">
      <c r="AY1211" s="159" t="s">
        <v>90</v>
      </c>
      <c r="AZ1211" s="158">
        <f>_xll.qlInterestRateIndexFixingDate(Currency&amp;"ibor"&amp;Tenor,BA1211,Trigger)</f>
        <v>47771</v>
      </c>
      <c r="BA1211" s="158">
        <f>_xll.qlCalendarAdvance(Calendar,BA1210,AY1211,"f",,Trigger)</f>
        <v>47773</v>
      </c>
      <c r="BB1211" s="158">
        <f>_xll.qlInterestRateIndexMaturity(Currency&amp;"ibor"&amp;Tenor,BA1211,Trigger)</f>
        <v>47865</v>
      </c>
      <c r="BC1211" s="320">
        <f>_xll.qlIndexFixing($AC$5,AZ1211,TRUE,_xll.ohTrigger(Trigger,Trigger3M))</f>
        <v>1.7199352297164884E-2</v>
      </c>
      <c r="BD1211" s="320">
        <f>_xll.qlIndexFixing($BE$1,AZ1211,TRUE,_xll.ohTrigger(Trigger,Trigger3M))</f>
        <v>1.6913232919583954E-2</v>
      </c>
    </row>
    <row r="1212" spans="51:56" ht="11.25" customHeight="1" x14ac:dyDescent="0.25">
      <c r="AY1212" s="159" t="s">
        <v>90</v>
      </c>
      <c r="AZ1212" s="158">
        <f>_xll.qlInterestRateIndexFixingDate(Currency&amp;"ibor"&amp;Tenor,BA1212,Trigger)</f>
        <v>47778</v>
      </c>
      <c r="BA1212" s="158">
        <f>_xll.qlCalendarAdvance(Calendar,BA1211,AY1212,"f",,Trigger)</f>
        <v>47780</v>
      </c>
      <c r="BB1212" s="158">
        <f>_xll.qlInterestRateIndexMaturity(Currency&amp;"ibor"&amp;Tenor,BA1212,Trigger)</f>
        <v>47872</v>
      </c>
      <c r="BC1212" s="320">
        <f>_xll.qlIndexFixing($AC$5,AZ1212,TRUE,_xll.ohTrigger(Trigger,Trigger3M))</f>
        <v>1.7213605622086955E-2</v>
      </c>
      <c r="BD1212" s="320">
        <f>_xll.qlIndexFixing($BE$1,AZ1212,TRUE,_xll.ohTrigger(Trigger,Trigger3M))</f>
        <v>1.6908682009178042E-2</v>
      </c>
    </row>
    <row r="1213" spans="51:56" ht="11.25" customHeight="1" x14ac:dyDescent="0.25">
      <c r="AY1213" s="159" t="s">
        <v>90</v>
      </c>
      <c r="AZ1213" s="158">
        <f>_xll.qlInterestRateIndexFixingDate(Currency&amp;"ibor"&amp;Tenor,BA1213,Trigger)</f>
        <v>47785</v>
      </c>
      <c r="BA1213" s="158">
        <f>_xll.qlCalendarAdvance(Calendar,BA1212,AY1213,"f",,Trigger)</f>
        <v>47787</v>
      </c>
      <c r="BB1213" s="158">
        <f>_xll.qlInterestRateIndexMaturity(Currency&amp;"ibor"&amp;Tenor,BA1213,Trigger)</f>
        <v>47879</v>
      </c>
      <c r="BC1213" s="320">
        <f>_xll.qlIndexFixing($AC$5,AZ1213,TRUE,_xll.ohTrigger(Trigger,Trigger3M))</f>
        <v>1.7227858998698112E-2</v>
      </c>
      <c r="BD1213" s="320">
        <f>_xll.qlIndexFixing($BE$1,AZ1213,TRUE,_xll.ohTrigger(Trigger,Trigger3M))</f>
        <v>1.6904097476490649E-2</v>
      </c>
    </row>
    <row r="1214" spans="51:56" ht="11.25" customHeight="1" x14ac:dyDescent="0.25">
      <c r="AY1214" s="159" t="s">
        <v>90</v>
      </c>
      <c r="AZ1214" s="158">
        <f>_xll.qlInterestRateIndexFixingDate(Currency&amp;"ibor"&amp;Tenor,BA1214,Trigger)</f>
        <v>47792</v>
      </c>
      <c r="BA1214" s="158">
        <f>_xll.qlCalendarAdvance(Calendar,BA1213,AY1214,"f",,Trigger)</f>
        <v>47794</v>
      </c>
      <c r="BB1214" s="158">
        <f>_xll.qlInterestRateIndexMaturity(Currency&amp;"ibor"&amp;Tenor,BA1214,Trigger)</f>
        <v>47886</v>
      </c>
      <c r="BC1214" s="320">
        <f>_xll.qlIndexFixing($AC$5,AZ1214,TRUE,_xll.ohTrigger(Trigger,Trigger3M))</f>
        <v>1.7242112427000966E-2</v>
      </c>
      <c r="BD1214" s="320">
        <f>_xll.qlIndexFixing($BE$1,AZ1214,TRUE,_xll.ohTrigger(Trigger,Trigger3M))</f>
        <v>1.6899479478026152E-2</v>
      </c>
    </row>
    <row r="1215" spans="51:56" ht="11.25" customHeight="1" x14ac:dyDescent="0.25">
      <c r="AY1215" s="159" t="s">
        <v>90</v>
      </c>
      <c r="AZ1215" s="158">
        <f>_xll.qlInterestRateIndexFixingDate(Currency&amp;"ibor"&amp;Tenor,BA1215,Trigger)</f>
        <v>47799</v>
      </c>
      <c r="BA1215" s="158">
        <f>_xll.qlCalendarAdvance(Calendar,BA1214,AY1215,"f",,Trigger)</f>
        <v>47801</v>
      </c>
      <c r="BB1215" s="158">
        <f>_xll.qlInterestRateIndexMaturity(Currency&amp;"ibor"&amp;Tenor,BA1215,Trigger)</f>
        <v>47893</v>
      </c>
      <c r="BC1215" s="320">
        <f>_xll.qlIndexFixing($AC$5,AZ1215,TRUE,_xll.ohTrigger(Trigger,Trigger3M))</f>
        <v>1.7256365906994642E-2</v>
      </c>
      <c r="BD1215" s="320">
        <f>_xll.qlIndexFixing($BE$1,AZ1215,TRUE,_xll.ohTrigger(Trigger,Trigger3M))</f>
        <v>1.6894828170287184E-2</v>
      </c>
    </row>
    <row r="1216" spans="51:56" ht="11.25" customHeight="1" x14ac:dyDescent="0.25">
      <c r="AY1216" s="159" t="s">
        <v>90</v>
      </c>
      <c r="AZ1216" s="158">
        <f>_xll.qlInterestRateIndexFixingDate(Currency&amp;"ibor"&amp;Tenor,BA1216,Trigger)</f>
        <v>47806</v>
      </c>
      <c r="BA1216" s="158">
        <f>_xll.qlCalendarAdvance(Calendar,BA1215,AY1216,"f",,Trigger)</f>
        <v>47808</v>
      </c>
      <c r="BB1216" s="158">
        <f>_xll.qlInterestRateIndexMaturity(Currency&amp;"ibor"&amp;Tenor,BA1216,Trigger)</f>
        <v>47900</v>
      </c>
      <c r="BC1216" s="320">
        <f>_xll.qlIndexFixing($AC$5,AZ1216,TRUE,_xll.ohTrigger(Trigger,Trigger3M))</f>
        <v>1.7270619438680017E-2</v>
      </c>
      <c r="BD1216" s="320">
        <f>_xll.qlIndexFixing($BE$1,AZ1216,TRUE,_xll.ohTrigger(Trigger,Trigger3M))</f>
        <v>1.6890143709778122E-2</v>
      </c>
    </row>
    <row r="1217" spans="51:56" ht="11.25" customHeight="1" x14ac:dyDescent="0.25">
      <c r="AY1217" s="159" t="s">
        <v>90</v>
      </c>
      <c r="AZ1217" s="158">
        <f>_xll.qlInterestRateIndexFixingDate(Currency&amp;"ibor"&amp;Tenor,BA1217,Trigger)</f>
        <v>47813</v>
      </c>
      <c r="BA1217" s="158">
        <f>_xll.qlCalendarAdvance(Calendar,BA1216,AY1217,"f",,Trigger)</f>
        <v>47815</v>
      </c>
      <c r="BB1217" s="158">
        <f>_xll.qlInterestRateIndexMaturity(Currency&amp;"ibor"&amp;Tenor,BA1217,Trigger)</f>
        <v>47907</v>
      </c>
      <c r="BC1217" s="320">
        <f>_xll.qlIndexFixing($AC$5,AZ1217,TRUE,_xll.ohTrigger(Trigger,Trigger3M))</f>
        <v>1.7284873022057081E-2</v>
      </c>
      <c r="BD1217" s="320">
        <f>_xll.qlIndexFixing($BE$1,AZ1217,TRUE,_xll.ohTrigger(Trigger,Trigger3M))</f>
        <v>1.6885426253001601E-2</v>
      </c>
    </row>
    <row r="1218" spans="51:56" ht="11.25" customHeight="1" x14ac:dyDescent="0.25">
      <c r="AY1218" s="159" t="s">
        <v>90</v>
      </c>
      <c r="AZ1218" s="158">
        <f>_xll.qlInterestRateIndexFixingDate(Currency&amp;"ibor"&amp;Tenor,BA1218,Trigger)</f>
        <v>47820</v>
      </c>
      <c r="BA1218" s="158">
        <f>_xll.qlCalendarAdvance(Calendar,BA1217,AY1218,"f",,Trigger)</f>
        <v>47822</v>
      </c>
      <c r="BB1218" s="158">
        <f>_xll.qlInterestRateIndexMaturity(Currency&amp;"ibor"&amp;Tenor,BA1218,Trigger)</f>
        <v>47912</v>
      </c>
      <c r="BC1218" s="320">
        <f>_xll.qlIndexFixing($AC$5,AZ1218,TRUE,_xll.ohTrigger(Trigger,Trigger3M))</f>
        <v>1.7296260587282397E-2</v>
      </c>
      <c r="BD1218" s="320">
        <f>_xll.qlIndexFixing($BE$1,AZ1218,TRUE,_xll.ohTrigger(Trigger,Trigger3M))</f>
        <v>1.6880576247846335E-2</v>
      </c>
    </row>
    <row r="1219" spans="51:56" ht="11.25" customHeight="1" x14ac:dyDescent="0.25">
      <c r="AY1219" s="159" t="s">
        <v>90</v>
      </c>
      <c r="AZ1219" s="158">
        <f>_xll.qlInterestRateIndexFixingDate(Currency&amp;"ibor"&amp;Tenor,BA1219,Trigger)</f>
        <v>47827</v>
      </c>
      <c r="BA1219" s="158">
        <f>_xll.qlCalendarAdvance(Calendar,BA1218,AY1219,"f",,Trigger)</f>
        <v>47829</v>
      </c>
      <c r="BB1219" s="158">
        <f>_xll.qlInterestRateIndexMaturity(Currency&amp;"ibor"&amp;Tenor,BA1219,Trigger)</f>
        <v>47919</v>
      </c>
      <c r="BC1219" s="320">
        <f>_xll.qlIndexFixing($AC$5,AZ1219,TRUE,_xll.ohTrigger(Trigger,Trigger3M))</f>
        <v>1.7310512899474162E-2</v>
      </c>
      <c r="BD1219" s="320">
        <f>_xll.qlIndexFixing($BE$1,AZ1219,TRUE,_xll.ohTrigger(Trigger,Trigger3M))</f>
        <v>1.687579832617736E-2</v>
      </c>
    </row>
    <row r="1220" spans="51:56" ht="11.25" customHeight="1" x14ac:dyDescent="0.25">
      <c r="AY1220" s="159" t="s">
        <v>90</v>
      </c>
      <c r="AZ1220" s="158">
        <f>_xll.qlInterestRateIndexFixingDate(Currency&amp;"ibor"&amp;Tenor,BA1220,Trigger)</f>
        <v>47834</v>
      </c>
      <c r="BA1220" s="158">
        <f>_xll.qlCalendarAdvance(Calendar,BA1219,AY1220,"f",,Trigger)</f>
        <v>47836</v>
      </c>
      <c r="BB1220" s="158">
        <f>_xll.qlInterestRateIndexMaturity(Currency&amp;"ibor"&amp;Tenor,BA1220,Trigger)</f>
        <v>47926</v>
      </c>
      <c r="BC1220" s="320">
        <f>_xll.qlIndexFixing($AC$5,AZ1220,TRUE,_xll.ohTrigger(Trigger,Trigger3M))</f>
        <v>1.7324765262229036E-2</v>
      </c>
      <c r="BD1220" s="320">
        <f>_xll.qlIndexFixing($BE$1,AZ1220,TRUE,_xll.ohTrigger(Trigger,Trigger3M))</f>
        <v>1.6870987858312425E-2</v>
      </c>
    </row>
    <row r="1221" spans="51:56" ht="11.25" customHeight="1" x14ac:dyDescent="0.25">
      <c r="AY1221" s="159" t="s">
        <v>90</v>
      </c>
      <c r="AZ1221" s="158">
        <f>_xll.qlInterestRateIndexFixingDate(Currency&amp;"ibor"&amp;Tenor,BA1221,Trigger)</f>
        <v>47840</v>
      </c>
      <c r="BA1221" s="158">
        <f>_xll.qlCalendarAdvance(Calendar,BA1220,AY1221,"f",,Trigger)</f>
        <v>47844</v>
      </c>
      <c r="BB1221" s="158">
        <f>_xll.qlInterestRateIndexMaturity(Currency&amp;"ibor"&amp;Tenor,BA1221,Trigger)</f>
        <v>47934</v>
      </c>
      <c r="BC1221" s="320">
        <f>_xll.qlIndexFixing($AC$5,AZ1221,TRUE,_xll.ohTrigger(Trigger,Trigger3M))</f>
        <v>1.7341053738721079E-2</v>
      </c>
      <c r="BD1221" s="320">
        <f>_xll.qlIndexFixing($BE$1,AZ1221,TRUE,_xll.ohTrigger(Trigger,Trigger3M))</f>
        <v>1.6865450529008008E-2</v>
      </c>
    </row>
    <row r="1222" spans="51:56" ht="11.25" customHeight="1" x14ac:dyDescent="0.25">
      <c r="AY1222" s="159" t="s">
        <v>90</v>
      </c>
      <c r="AZ1222" s="158">
        <f>_xll.qlInterestRateIndexFixingDate(Currency&amp;"ibor"&amp;Tenor,BA1222,Trigger)</f>
        <v>47848</v>
      </c>
      <c r="BA1222" s="158">
        <f>_xll.qlCalendarAdvance(Calendar,BA1221,AY1222,"f",,Trigger)</f>
        <v>47851</v>
      </c>
      <c r="BB1222" s="158">
        <f>_xll.qlInterestRateIndexMaturity(Currency&amp;"ibor"&amp;Tenor,BA1222,Trigger)</f>
        <v>47941</v>
      </c>
      <c r="BC1222" s="320">
        <f>_xll.qlIndexFixing($AC$5,AZ1222,TRUE,_xll.ohTrigger(Trigger,Trigger3M))</f>
        <v>1.7355306209825727E-2</v>
      </c>
      <c r="BD1222" s="320">
        <f>_xll.qlIndexFixing($BE$1,AZ1222,TRUE,_xll.ohTrigger(Trigger,Trigger3M))</f>
        <v>1.6860570846238154E-2</v>
      </c>
    </row>
    <row r="1223" spans="51:56" ht="11.25" customHeight="1" x14ac:dyDescent="0.25">
      <c r="AY1223" s="159" t="s">
        <v>90</v>
      </c>
      <c r="AZ1223" s="158">
        <f>_xll.qlInterestRateIndexFixingDate(Currency&amp;"ibor"&amp;Tenor,BA1223,Trigger)</f>
        <v>47856</v>
      </c>
      <c r="BA1223" s="158">
        <f>_xll.qlCalendarAdvance(Calendar,BA1222,AY1223,"f",,Trigger)</f>
        <v>47858</v>
      </c>
      <c r="BB1223" s="158">
        <f>_xll.qlInterestRateIndexMaturity(Currency&amp;"ibor"&amp;Tenor,BA1223,Trigger)</f>
        <v>47948</v>
      </c>
      <c r="BC1223" s="320">
        <f>_xll.qlIndexFixing($AC$5,AZ1223,TRUE,_xll.ohTrigger(Trigger,Trigger3M))</f>
        <v>1.736955873149526E-2</v>
      </c>
      <c r="BD1223" s="320">
        <f>_xll.qlIndexFixing($BE$1,AZ1223,TRUE,_xll.ohTrigger(Trigger,Trigger3M))</f>
        <v>1.6855659109088705E-2</v>
      </c>
    </row>
    <row r="1224" spans="51:56" ht="11.25" customHeight="1" x14ac:dyDescent="0.25">
      <c r="AY1224" s="159" t="s">
        <v>90</v>
      </c>
      <c r="AZ1224" s="158">
        <f>_xll.qlInterestRateIndexFixingDate(Currency&amp;"ibor"&amp;Tenor,BA1224,Trigger)</f>
        <v>47863</v>
      </c>
      <c r="BA1224" s="158">
        <f>_xll.qlCalendarAdvance(Calendar,BA1223,AY1224,"f",,Trigger)</f>
        <v>47865</v>
      </c>
      <c r="BB1224" s="158">
        <f>_xll.qlInterestRateIndexMaturity(Currency&amp;"ibor"&amp;Tenor,BA1224,Trigger)</f>
        <v>47955</v>
      </c>
      <c r="BC1224" s="320">
        <f>_xll.qlIndexFixing($AC$5,AZ1224,TRUE,_xll.ohTrigger(Trigger,Trigger3M))</f>
        <v>1.7383811303730567E-2</v>
      </c>
      <c r="BD1224" s="320">
        <f>_xll.qlIndexFixing($BE$1,AZ1224,TRUE,_xll.ohTrigger(Trigger,Trigger3M))</f>
        <v>1.6850715474044264E-2</v>
      </c>
    </row>
    <row r="1225" spans="51:56" ht="11.25" customHeight="1" x14ac:dyDescent="0.25">
      <c r="AY1225" s="159" t="s">
        <v>90</v>
      </c>
      <c r="AZ1225" s="158">
        <f>_xll.qlInterestRateIndexFixingDate(Currency&amp;"ibor"&amp;Tenor,BA1225,Trigger)</f>
        <v>47870</v>
      </c>
      <c r="BA1225" s="158">
        <f>_xll.qlCalendarAdvance(Calendar,BA1224,AY1225,"f",,Trigger)</f>
        <v>47872</v>
      </c>
      <c r="BB1225" s="158">
        <f>_xll.qlInterestRateIndexMaturity(Currency&amp;"ibor"&amp;Tenor,BA1225,Trigger)</f>
        <v>47962</v>
      </c>
      <c r="BC1225" s="320">
        <f>_xll.qlIndexFixing($AC$5,AZ1225,TRUE,_xll.ohTrigger(Trigger,Trigger3M))</f>
        <v>1.7398063926528096E-2</v>
      </c>
      <c r="BD1225" s="320">
        <f>_xll.qlIndexFixing($BE$1,AZ1225,TRUE,_xll.ohTrigger(Trigger,Trigger3M))</f>
        <v>1.6845740097591211E-2</v>
      </c>
    </row>
    <row r="1226" spans="51:56" ht="11.25" customHeight="1" x14ac:dyDescent="0.25">
      <c r="AY1226" s="159" t="s">
        <v>90</v>
      </c>
      <c r="AZ1226" s="158">
        <f>_xll.qlInterestRateIndexFixingDate(Currency&amp;"ibor"&amp;Tenor,BA1226,Trigger)</f>
        <v>47877</v>
      </c>
      <c r="BA1226" s="158">
        <f>_xll.qlCalendarAdvance(Calendar,BA1225,AY1226,"f",,Trigger)</f>
        <v>47879</v>
      </c>
      <c r="BB1226" s="158">
        <f>_xll.qlInterestRateIndexMaturity(Currency&amp;"ibor"&amp;Tenor,BA1226,Trigger)</f>
        <v>47968</v>
      </c>
      <c r="BC1226" s="320">
        <f>_xll.qlIndexFixing($AC$5,AZ1226,TRUE,_xll.ohTrigger(Trigger,Trigger3M))</f>
        <v>1.7410878120196007E-2</v>
      </c>
      <c r="BD1226" s="320">
        <f>_xll.qlIndexFixing($BE$1,AZ1226,TRUE,_xll.ohTrigger(Trigger,Trigger3M))</f>
        <v>1.6840703244457213E-2</v>
      </c>
    </row>
    <row r="1227" spans="51:56" ht="11.25" customHeight="1" x14ac:dyDescent="0.25">
      <c r="AY1227" s="159" t="s">
        <v>90</v>
      </c>
      <c r="AZ1227" s="158">
        <f>_xll.qlInterestRateIndexFixingDate(Currency&amp;"ibor"&amp;Tenor,BA1227,Trigger)</f>
        <v>47884</v>
      </c>
      <c r="BA1227" s="158">
        <f>_xll.qlCalendarAdvance(Calendar,BA1226,AY1227,"f",,Trigger)</f>
        <v>47886</v>
      </c>
      <c r="BB1227" s="158">
        <f>_xll.qlInterestRateIndexMaturity(Currency&amp;"ibor"&amp;Tenor,BA1227,Trigger)</f>
        <v>47975</v>
      </c>
      <c r="BC1227" s="320">
        <f>_xll.qlIndexFixing($AC$5,AZ1227,TRUE,_xll.ohTrigger(Trigger,Trigger3M))</f>
        <v>1.7425130152414665E-2</v>
      </c>
      <c r="BD1227" s="320">
        <f>_xll.qlIndexFixing($BE$1,AZ1227,TRUE,_xll.ohTrigger(Trigger,Trigger3M))</f>
        <v>1.6835667305602074E-2</v>
      </c>
    </row>
    <row r="1228" spans="51:56" ht="11.25" customHeight="1" x14ac:dyDescent="0.25">
      <c r="AY1228" s="159" t="s">
        <v>90</v>
      </c>
      <c r="AZ1228" s="158">
        <f>_xll.qlInterestRateIndexFixingDate(Currency&amp;"ibor"&amp;Tenor,BA1228,Trigger)</f>
        <v>47891</v>
      </c>
      <c r="BA1228" s="158">
        <f>_xll.qlCalendarAdvance(Calendar,BA1227,AY1228,"f",,Trigger)</f>
        <v>47893</v>
      </c>
      <c r="BB1228" s="158">
        <f>_xll.qlInterestRateIndexMaturity(Currency&amp;"ibor"&amp;Tenor,BA1228,Trigger)</f>
        <v>47982</v>
      </c>
      <c r="BC1228" s="320">
        <f>_xll.qlIndexFixing($AC$5,AZ1228,TRUE,_xll.ohTrigger(Trigger,Trigger3M))</f>
        <v>1.7439382234634673E-2</v>
      </c>
      <c r="BD1228" s="320">
        <f>_xll.qlIndexFixing($BE$1,AZ1228,TRUE,_xll.ohTrigger(Trigger,Trigger3M))</f>
        <v>1.6830600085010184E-2</v>
      </c>
    </row>
    <row r="1229" spans="51:56" ht="11.25" customHeight="1" x14ac:dyDescent="0.25">
      <c r="AY1229" s="159" t="s">
        <v>90</v>
      </c>
      <c r="AZ1229" s="158">
        <f>_xll.qlInterestRateIndexFixingDate(Currency&amp;"ibor"&amp;Tenor,BA1229,Trigger)</f>
        <v>47898</v>
      </c>
      <c r="BA1229" s="158">
        <f>_xll.qlCalendarAdvance(Calendar,BA1228,AY1229,"f",,Trigger)</f>
        <v>47900</v>
      </c>
      <c r="BB1229" s="158">
        <f>_xll.qlInterestRateIndexMaturity(Currency&amp;"ibor"&amp;Tenor,BA1229,Trigger)</f>
        <v>47989</v>
      </c>
      <c r="BC1229" s="320">
        <f>_xll.qlIndexFixing($AC$5,AZ1229,TRUE,_xll.ohTrigger(Trigger,Trigger3M))</f>
        <v>1.7379242397513608E-2</v>
      </c>
      <c r="BD1229" s="320">
        <f>_xll.qlIndexFixing($BE$1,AZ1229,TRUE,_xll.ohTrigger(Trigger,Trigger3M))</f>
        <v>1.6825501739158623E-2</v>
      </c>
    </row>
    <row r="1230" spans="51:56" ht="11.25" customHeight="1" x14ac:dyDescent="0.25">
      <c r="AY1230" s="159" t="s">
        <v>90</v>
      </c>
      <c r="AZ1230" s="158">
        <f>_xll.qlInterestRateIndexFixingDate(Currency&amp;"ibor"&amp;Tenor,BA1230,Trigger)</f>
        <v>47905</v>
      </c>
      <c r="BA1230" s="158">
        <f>_xll.qlCalendarAdvance(Calendar,BA1229,AY1230,"f",,Trigger)</f>
        <v>47907</v>
      </c>
      <c r="BB1230" s="158">
        <f>_xll.qlInterestRateIndexMaturity(Currency&amp;"ibor"&amp;Tenor,BA1230,Trigger)</f>
        <v>47998</v>
      </c>
      <c r="BC1230" s="320">
        <f>_xll.qlIndexFixing($AC$5,AZ1230,TRUE,_xll.ohTrigger(Trigger,Trigger3M))</f>
        <v>1.7304196940174318E-2</v>
      </c>
      <c r="BD1230" s="320">
        <f>_xll.qlIndexFixing($BE$1,AZ1230,TRUE,_xll.ohTrigger(Trigger,Trigger3M))</f>
        <v>1.682041248929823E-2</v>
      </c>
    </row>
    <row r="1231" spans="51:56" ht="11.25" customHeight="1" x14ac:dyDescent="0.25">
      <c r="AY1231" s="159" t="s">
        <v>90</v>
      </c>
      <c r="AZ1231" s="158">
        <f>_xll.qlInterestRateIndexFixingDate(Currency&amp;"ibor"&amp;Tenor,BA1231,Trigger)</f>
        <v>47912</v>
      </c>
      <c r="BA1231" s="158">
        <f>_xll.qlCalendarAdvance(Calendar,BA1230,AY1231,"f",,Trigger)</f>
        <v>47914</v>
      </c>
      <c r="BB1231" s="158">
        <f>_xll.qlInterestRateIndexMaturity(Currency&amp;"ibor"&amp;Tenor,BA1231,Trigger)</f>
        <v>48008</v>
      </c>
      <c r="BC1231" s="320">
        <f>_xll.qlIndexFixing($AC$5,AZ1231,TRUE,_xll.ohTrigger(Trigger,Trigger3M))</f>
        <v>1.7226825608936319E-2</v>
      </c>
      <c r="BD1231" s="320">
        <f>_xll.qlIndexFixing($BE$1,AZ1231,TRUE,_xll.ohTrigger(Trigger,Trigger3M))</f>
        <v>1.6815298695334754E-2</v>
      </c>
    </row>
    <row r="1232" spans="51:56" ht="11.25" customHeight="1" x14ac:dyDescent="0.25">
      <c r="AY1232" s="159" t="s">
        <v>90</v>
      </c>
      <c r="AZ1232" s="158">
        <f>_xll.qlInterestRateIndexFixingDate(Currency&amp;"ibor"&amp;Tenor,BA1232,Trigger)</f>
        <v>47919</v>
      </c>
      <c r="BA1232" s="158">
        <f>_xll.qlCalendarAdvance(Calendar,BA1231,AY1232,"f",,Trigger)</f>
        <v>47921</v>
      </c>
      <c r="BB1232" s="158">
        <f>_xll.qlInterestRateIndexMaturity(Currency&amp;"ibor"&amp;Tenor,BA1232,Trigger)</f>
        <v>48015</v>
      </c>
      <c r="BC1232" s="320">
        <f>_xll.qlIndexFixing($AC$5,AZ1232,TRUE,_xll.ohTrigger(Trigger,Trigger3M))</f>
        <v>1.7170006455750463E-2</v>
      </c>
      <c r="BD1232" s="320">
        <f>_xll.qlIndexFixing($BE$1,AZ1232,TRUE,_xll.ohTrigger(Trigger,Trigger3M))</f>
        <v>1.6810095911573491E-2</v>
      </c>
    </row>
    <row r="1233" spans="51:56" ht="11.25" customHeight="1" x14ac:dyDescent="0.25">
      <c r="AY1233" s="159" t="s">
        <v>90</v>
      </c>
      <c r="AZ1233" s="158">
        <f>_xll.qlInterestRateIndexFixingDate(Currency&amp;"ibor"&amp;Tenor,BA1233,Trigger)</f>
        <v>47926</v>
      </c>
      <c r="BA1233" s="158">
        <f>_xll.qlCalendarAdvance(Calendar,BA1232,AY1233,"f",,Trigger)</f>
        <v>47928</v>
      </c>
      <c r="BB1233" s="158">
        <f>_xll.qlInterestRateIndexMaturity(Currency&amp;"ibor"&amp;Tenor,BA1233,Trigger)</f>
        <v>48022</v>
      </c>
      <c r="BC1233" s="320">
        <f>_xll.qlIndexFixing($AC$5,AZ1233,TRUE,_xll.ohTrigger(Trigger,Trigger3M))</f>
        <v>1.7113019638599347E-2</v>
      </c>
      <c r="BD1233" s="320">
        <f>_xll.qlIndexFixing($BE$1,AZ1233,TRUE,_xll.ohTrigger(Trigger,Trigger3M))</f>
        <v>1.6804862677632829E-2</v>
      </c>
    </row>
    <row r="1234" spans="51:56" ht="11.25" customHeight="1" x14ac:dyDescent="0.25">
      <c r="AY1234" s="159" t="s">
        <v>90</v>
      </c>
      <c r="AZ1234" s="158">
        <f>_xll.qlInterestRateIndexFixingDate(Currency&amp;"ibor"&amp;Tenor,BA1234,Trigger)</f>
        <v>47933</v>
      </c>
      <c r="BA1234" s="158">
        <f>_xll.qlCalendarAdvance(Calendar,BA1233,AY1234,"f",,Trigger)</f>
        <v>47935</v>
      </c>
      <c r="BB1234" s="158">
        <f>_xll.qlInterestRateIndexMaturity(Currency&amp;"ibor"&amp;Tenor,BA1234,Trigger)</f>
        <v>48029</v>
      </c>
      <c r="BC1234" s="320">
        <f>_xll.qlIndexFixing($AC$5,AZ1234,TRUE,_xll.ohTrigger(Trigger,Trigger3M))</f>
        <v>1.7055865164956985E-2</v>
      </c>
      <c r="BD1234" s="320">
        <f>_xll.qlIndexFixing($BE$1,AZ1234,TRUE,_xll.ohTrigger(Trigger,Trigger3M))</f>
        <v>1.6799599150034372E-2</v>
      </c>
    </row>
    <row r="1235" spans="51:56" ht="11.25" customHeight="1" x14ac:dyDescent="0.25">
      <c r="AY1235" s="159" t="s">
        <v>90</v>
      </c>
      <c r="AZ1235" s="158">
        <f>_xll.qlInterestRateIndexFixingDate(Currency&amp;"ibor"&amp;Tenor,BA1235,Trigger)</f>
        <v>47940</v>
      </c>
      <c r="BA1235" s="158">
        <f>_xll.qlCalendarAdvance(Calendar,BA1234,AY1235,"f",,Trigger)</f>
        <v>47942</v>
      </c>
      <c r="BB1235" s="158">
        <f>_xll.qlInterestRateIndexMaturity(Currency&amp;"ibor"&amp;Tenor,BA1235,Trigger)</f>
        <v>48033</v>
      </c>
      <c r="BC1235" s="320">
        <f>_xll.qlIndexFixing($AC$5,AZ1235,TRUE,_xll.ohTrigger(Trigger,Trigger3M))</f>
        <v>1.7007933826855958E-2</v>
      </c>
      <c r="BD1235" s="320">
        <f>_xll.qlIndexFixing($BE$1,AZ1235,TRUE,_xll.ohTrigger(Trigger,Trigger3M))</f>
        <v>1.6794282944605013E-2</v>
      </c>
    </row>
    <row r="1236" spans="51:56" ht="11.25" customHeight="1" x14ac:dyDescent="0.25">
      <c r="AY1236" s="159" t="s">
        <v>90</v>
      </c>
      <c r="AZ1236" s="158">
        <f>_xll.qlInterestRateIndexFixingDate(Currency&amp;"ibor"&amp;Tenor,BA1236,Trigger)</f>
        <v>47947</v>
      </c>
      <c r="BA1236" s="158">
        <f>_xll.qlCalendarAdvance(Calendar,BA1235,AY1236,"f",,Trigger)</f>
        <v>47953</v>
      </c>
      <c r="BB1236" s="158">
        <f>_xll.qlInterestRateIndexMaturity(Currency&amp;"ibor"&amp;Tenor,BA1236,Trigger)</f>
        <v>48044</v>
      </c>
      <c r="BC1236" s="320">
        <f>_xll.qlIndexFixing($AC$5,AZ1236,TRUE,_xll.ohTrigger(Trigger,Trigger3M))</f>
        <v>1.6913928588827846E-2</v>
      </c>
      <c r="BD1236" s="320">
        <f>_xll.qlIndexFixing($BE$1,AZ1236,TRUE,_xll.ohTrigger(Trigger,Trigger3M))</f>
        <v>1.6785914927902591E-2</v>
      </c>
    </row>
    <row r="1237" spans="51:56" ht="11.25" customHeight="1" x14ac:dyDescent="0.25">
      <c r="AY1237" s="159" t="s">
        <v>90</v>
      </c>
      <c r="AZ1237" s="158">
        <f>_xll.qlInterestRateIndexFixingDate(Currency&amp;"ibor"&amp;Tenor,BA1237,Trigger)</f>
        <v>47956</v>
      </c>
      <c r="BA1237" s="158">
        <f>_xll.qlCalendarAdvance(Calendar,BA1236,AY1237,"f",,Trigger)</f>
        <v>47960</v>
      </c>
      <c r="BB1237" s="158">
        <f>_xll.qlInterestRateIndexMaturity(Currency&amp;"ibor"&amp;Tenor,BA1237,Trigger)</f>
        <v>48051</v>
      </c>
      <c r="BC1237" s="320">
        <f>_xll.qlIndexFixing($AC$5,AZ1237,TRUE,_xll.ohTrigger(Trigger,Trigger3M))</f>
        <v>1.6853884489022239E-2</v>
      </c>
      <c r="BD1237" s="320">
        <f>_xll.qlIndexFixing($BE$1,AZ1237,TRUE,_xll.ohTrigger(Trigger,Trigger3M))</f>
        <v>1.6780551519677792E-2</v>
      </c>
    </row>
    <row r="1238" spans="51:56" ht="11.25" customHeight="1" x14ac:dyDescent="0.25">
      <c r="AY1238" s="159" t="s">
        <v>90</v>
      </c>
      <c r="AZ1238" s="158">
        <f>_xll.qlInterestRateIndexFixingDate(Currency&amp;"ibor"&amp;Tenor,BA1238,Trigger)</f>
        <v>47963</v>
      </c>
      <c r="BA1238" s="158">
        <f>_xll.qlCalendarAdvance(Calendar,BA1237,AY1238,"f",,Trigger)</f>
        <v>47967</v>
      </c>
      <c r="BB1238" s="158">
        <f>_xll.qlInterestRateIndexMaturity(Currency&amp;"ibor"&amp;Tenor,BA1238,Trigger)</f>
        <v>48058</v>
      </c>
      <c r="BC1238" s="320">
        <f>_xll.qlIndexFixing($AC$5,AZ1238,TRUE,_xll.ohTrigger(Trigger,Trigger3M))</f>
        <v>1.6793667277159197E-2</v>
      </c>
      <c r="BD1238" s="320">
        <f>_xll.qlIndexFixing($BE$1,AZ1238,TRUE,_xll.ohTrigger(Trigger,Trigger3M))</f>
        <v>1.6775158503666003E-2</v>
      </c>
    </row>
    <row r="1239" spans="51:56" ht="11.25" customHeight="1" x14ac:dyDescent="0.25">
      <c r="AY1239" s="159" t="s">
        <v>90</v>
      </c>
      <c r="AZ1239" s="158">
        <f>_xll.qlInterestRateIndexFixingDate(Currency&amp;"ibor"&amp;Tenor,BA1239,Trigger)</f>
        <v>47970</v>
      </c>
      <c r="BA1239" s="158">
        <f>_xll.qlCalendarAdvance(Calendar,BA1238,AY1239,"f",,Trigger)</f>
        <v>47974</v>
      </c>
      <c r="BB1239" s="158">
        <f>_xll.qlInterestRateIndexMaturity(Currency&amp;"ibor"&amp;Tenor,BA1239,Trigger)</f>
        <v>48066</v>
      </c>
      <c r="BC1239" s="320">
        <f>_xll.qlIndexFixing($AC$5,AZ1239,TRUE,_xll.ohTrigger(Trigger,Trigger3M))</f>
        <v>1.6733620219200718E-2</v>
      </c>
      <c r="BD1239" s="320">
        <f>_xll.qlIndexFixing($BE$1,AZ1239,TRUE,_xll.ohTrigger(Trigger,Trigger3M))</f>
        <v>1.676973306238003E-2</v>
      </c>
    </row>
    <row r="1240" spans="51:56" ht="11.25" customHeight="1" x14ac:dyDescent="0.25">
      <c r="AY1240" s="159" t="s">
        <v>90</v>
      </c>
      <c r="AZ1240" s="158">
        <f>_xll.qlInterestRateIndexFixingDate(Currency&amp;"ibor"&amp;Tenor,BA1240,Trigger)</f>
        <v>47977</v>
      </c>
      <c r="BA1240" s="158">
        <f>_xll.qlCalendarAdvance(Calendar,BA1239,AY1240,"f",,Trigger)</f>
        <v>47981</v>
      </c>
      <c r="BB1240" s="158">
        <f>_xll.qlInterestRateIndexMaturity(Currency&amp;"ibor"&amp;Tenor,BA1240,Trigger)</f>
        <v>48073</v>
      </c>
      <c r="BC1240" s="320">
        <f>_xll.qlIndexFixing($AC$5,AZ1240,TRUE,_xll.ohTrigger(Trigger,Trigger3M))</f>
        <v>1.667384264326801E-2</v>
      </c>
      <c r="BD1240" s="320">
        <f>_xll.qlIndexFixing($BE$1,AZ1240,TRUE,_xll.ohTrigger(Trigger,Trigger3M))</f>
        <v>1.6764278984640155E-2</v>
      </c>
    </row>
    <row r="1241" spans="51:56" ht="11.25" customHeight="1" x14ac:dyDescent="0.25">
      <c r="AY1241" s="159" t="s">
        <v>90</v>
      </c>
      <c r="AZ1241" s="158">
        <f>_xll.qlInterestRateIndexFixingDate(Currency&amp;"ibor"&amp;Tenor,BA1241,Trigger)</f>
        <v>47984</v>
      </c>
      <c r="BA1241" s="158">
        <f>_xll.qlCalendarAdvance(Calendar,BA1240,AY1241,"f",,Trigger)</f>
        <v>47988</v>
      </c>
      <c r="BB1241" s="158">
        <f>_xll.qlInterestRateIndexMaturity(Currency&amp;"ibor"&amp;Tenor,BA1241,Trigger)</f>
        <v>48080</v>
      </c>
      <c r="BC1241" s="320">
        <f>_xll.qlIndexFixing($AC$5,AZ1241,TRUE,_xll.ohTrigger(Trigger,Trigger3M))</f>
        <v>1.6675565377841265E-2</v>
      </c>
      <c r="BD1241" s="320">
        <f>_xll.qlIndexFixing($BE$1,AZ1241,TRUE,_xll.ohTrigger(Trigger,Trigger3M))</f>
        <v>1.6758795778499719E-2</v>
      </c>
    </row>
    <row r="1242" spans="51:56" ht="11.25" customHeight="1" x14ac:dyDescent="0.25">
      <c r="AY1242" s="159" t="s">
        <v>90</v>
      </c>
      <c r="AZ1242" s="158">
        <f>_xll.qlInterestRateIndexFixingDate(Currency&amp;"ibor"&amp;Tenor,BA1242,Trigger)</f>
        <v>47991</v>
      </c>
      <c r="BA1242" s="158">
        <f>_xll.qlCalendarAdvance(Calendar,BA1241,AY1242,"f",,Trigger)</f>
        <v>47995</v>
      </c>
      <c r="BB1242" s="158">
        <f>_xll.qlInterestRateIndexMaturity(Currency&amp;"ibor"&amp;Tenor,BA1242,Trigger)</f>
        <v>48087</v>
      </c>
      <c r="BC1242" s="320">
        <f>_xll.qlIndexFixing($AC$5,AZ1242,TRUE,_xll.ohTrigger(Trigger,Trigger3M))</f>
        <v>1.6687554504899355E-2</v>
      </c>
      <c r="BD1242" s="320">
        <f>_xll.qlIndexFixing($BE$1,AZ1242,TRUE,_xll.ohTrigger(Trigger,Trigger3M))</f>
        <v>1.675328360045962E-2</v>
      </c>
    </row>
    <row r="1243" spans="51:56" ht="11.25" customHeight="1" x14ac:dyDescent="0.25">
      <c r="AY1243" s="159" t="s">
        <v>90</v>
      </c>
      <c r="AZ1243" s="158">
        <f>_xll.qlInterestRateIndexFixingDate(Currency&amp;"ibor"&amp;Tenor,BA1243,Trigger)</f>
        <v>47998</v>
      </c>
      <c r="BA1243" s="158">
        <f>_xll.qlCalendarAdvance(Calendar,BA1242,AY1243,"f",,Trigger)</f>
        <v>48002</v>
      </c>
      <c r="BB1243" s="158">
        <f>_xll.qlInterestRateIndexMaturity(Currency&amp;"ibor"&amp;Tenor,BA1243,Trigger)</f>
        <v>48094</v>
      </c>
      <c r="BC1243" s="320">
        <f>_xll.qlIndexFixing($AC$5,AZ1243,TRUE,_xll.ohTrigger(Trigger,Trigger3M))</f>
        <v>1.6699543668533403E-2</v>
      </c>
      <c r="BD1243" s="320">
        <f>_xll.qlIndexFixing($BE$1,AZ1243,TRUE,_xll.ohTrigger(Trigger,Trigger3M))</f>
        <v>1.6747742607022494E-2</v>
      </c>
    </row>
    <row r="1244" spans="51:56" ht="11.25" customHeight="1" x14ac:dyDescent="0.25">
      <c r="AY1244" s="159" t="s">
        <v>90</v>
      </c>
      <c r="AZ1244" s="158">
        <f>_xll.qlInterestRateIndexFixingDate(Currency&amp;"ibor"&amp;Tenor,BA1244,Trigger)</f>
        <v>48005</v>
      </c>
      <c r="BA1244" s="158">
        <f>_xll.qlCalendarAdvance(Calendar,BA1243,AY1244,"f",,Trigger)</f>
        <v>48009</v>
      </c>
      <c r="BB1244" s="158">
        <f>_xll.qlInterestRateIndexMaturity(Currency&amp;"ibor"&amp;Tenor,BA1244,Trigger)</f>
        <v>48101</v>
      </c>
      <c r="BC1244" s="320">
        <f>_xll.qlIndexFixing($AC$5,AZ1244,TRUE,_xll.ohTrigger(Trigger,Trigger3M))</f>
        <v>1.6711532868746017E-2</v>
      </c>
      <c r="BD1244" s="320">
        <f>_xll.qlIndexFixing($BE$1,AZ1244,TRUE,_xll.ohTrigger(Trigger,Trigger3M))</f>
        <v>1.6742172954690982E-2</v>
      </c>
    </row>
    <row r="1245" spans="51:56" ht="11.25" customHeight="1" x14ac:dyDescent="0.25">
      <c r="AY1245" s="159" t="s">
        <v>90</v>
      </c>
      <c r="AZ1245" s="158">
        <f>_xll.qlInterestRateIndexFixingDate(Currency&amp;"ibor"&amp;Tenor,BA1245,Trigger)</f>
        <v>48012</v>
      </c>
      <c r="BA1245" s="158">
        <f>_xll.qlCalendarAdvance(Calendar,BA1244,AY1245,"f",,Trigger)</f>
        <v>48016</v>
      </c>
      <c r="BB1245" s="158">
        <f>_xll.qlInterestRateIndexMaturity(Currency&amp;"ibor"&amp;Tenor,BA1245,Trigger)</f>
        <v>48108</v>
      </c>
      <c r="BC1245" s="320">
        <f>_xll.qlIndexFixing($AC$5,AZ1245,TRUE,_xll.ohTrigger(Trigger,Trigger3M))</f>
        <v>1.6723522105536327E-2</v>
      </c>
      <c r="BD1245" s="320">
        <f>_xll.qlIndexFixing($BE$1,AZ1245,TRUE,_xll.ohTrigger(Trigger,Trigger3M))</f>
        <v>1.6736574799963374E-2</v>
      </c>
    </row>
    <row r="1246" spans="51:56" ht="11.25" customHeight="1" x14ac:dyDescent="0.25">
      <c r="AY1246" s="159" t="s">
        <v>90</v>
      </c>
      <c r="AZ1246" s="158">
        <f>_xll.qlInterestRateIndexFixingDate(Currency&amp;"ibor"&amp;Tenor,BA1246,Trigger)</f>
        <v>48019</v>
      </c>
      <c r="BA1246" s="158">
        <f>_xll.qlCalendarAdvance(Calendar,BA1245,AY1246,"f",,Trigger)</f>
        <v>48023</v>
      </c>
      <c r="BB1246" s="158">
        <f>_xll.qlInterestRateIndexMaturity(Currency&amp;"ibor"&amp;Tenor,BA1246,Trigger)</f>
        <v>48115</v>
      </c>
      <c r="BC1246" s="320">
        <f>_xll.qlIndexFixing($AC$5,AZ1246,TRUE,_xll.ohTrigger(Trigger,Trigger3M))</f>
        <v>1.6735511378904337E-2</v>
      </c>
      <c r="BD1246" s="320">
        <f>_xll.qlIndexFixing($BE$1,AZ1246,TRUE,_xll.ohTrigger(Trigger,Trigger3M))</f>
        <v>1.6730948299341439E-2</v>
      </c>
    </row>
    <row r="1247" spans="51:56" ht="11.25" customHeight="1" x14ac:dyDescent="0.25">
      <c r="AY1247" s="159" t="s">
        <v>90</v>
      </c>
      <c r="AZ1247" s="158">
        <f>_xll.qlInterestRateIndexFixingDate(Currency&amp;"ibor"&amp;Tenor,BA1247,Trigger)</f>
        <v>48026</v>
      </c>
      <c r="BA1247" s="158">
        <f>_xll.qlCalendarAdvance(Calendar,BA1246,AY1247,"f",,Trigger)</f>
        <v>48030</v>
      </c>
      <c r="BB1247" s="158">
        <f>_xll.qlInterestRateIndexMaturity(Currency&amp;"ibor"&amp;Tenor,BA1247,Trigger)</f>
        <v>48122</v>
      </c>
      <c r="BC1247" s="320">
        <f>_xll.qlIndexFixing($AC$5,AZ1247,TRUE,_xll.ohTrigger(Trigger,Trigger3M))</f>
        <v>1.6747500688850045E-2</v>
      </c>
      <c r="BD1247" s="320">
        <f>_xll.qlIndexFixing($BE$1,AZ1247,TRUE,_xll.ohTrigger(Trigger,Trigger3M))</f>
        <v>1.6725293609324336E-2</v>
      </c>
    </row>
    <row r="1248" spans="51:56" ht="11.25" customHeight="1" x14ac:dyDescent="0.25">
      <c r="AY1248" s="159" t="s">
        <v>90</v>
      </c>
      <c r="AZ1248" s="158">
        <f>_xll.qlInterestRateIndexFixingDate(Currency&amp;"ibor"&amp;Tenor,BA1248,Trigger)</f>
        <v>48033</v>
      </c>
      <c r="BA1248" s="158">
        <f>_xll.qlCalendarAdvance(Calendar,BA1247,AY1248,"f",,Trigger)</f>
        <v>48037</v>
      </c>
      <c r="BB1248" s="158">
        <f>_xll.qlInterestRateIndexMaturity(Currency&amp;"ibor"&amp;Tenor,BA1248,Trigger)</f>
        <v>48129</v>
      </c>
      <c r="BC1248" s="320">
        <f>_xll.qlIndexFixing($AC$5,AZ1248,TRUE,_xll.ohTrigger(Trigger,Trigger3M))</f>
        <v>1.6759490035374316E-2</v>
      </c>
      <c r="BD1248" s="320">
        <f>_xll.qlIndexFixing($BE$1,AZ1248,TRUE,_xll.ohTrigger(Trigger,Trigger3M))</f>
        <v>1.6719610886415576E-2</v>
      </c>
    </row>
    <row r="1249" spans="51:56" ht="11.25" customHeight="1" x14ac:dyDescent="0.25">
      <c r="AY1249" s="159" t="s">
        <v>90</v>
      </c>
      <c r="AZ1249" s="158">
        <f>_xll.qlInterestRateIndexFixingDate(Currency&amp;"ibor"&amp;Tenor,BA1249,Trigger)</f>
        <v>48040</v>
      </c>
      <c r="BA1249" s="158">
        <f>_xll.qlCalendarAdvance(Calendar,BA1248,AY1249,"f",,Trigger)</f>
        <v>48044</v>
      </c>
      <c r="BB1249" s="158">
        <f>_xll.qlInterestRateIndexMaturity(Currency&amp;"ibor"&amp;Tenor,BA1249,Trigger)</f>
        <v>48136</v>
      </c>
      <c r="BC1249" s="320">
        <f>_xll.qlIndexFixing($AC$5,AZ1249,TRUE,_xll.ohTrigger(Trigger,Trigger3M))</f>
        <v>1.6771479418476287E-2</v>
      </c>
      <c r="BD1249" s="320">
        <f>_xll.qlIndexFixing($BE$1,AZ1249,TRUE,_xll.ohTrigger(Trigger,Trigger3M))</f>
        <v>1.671390028711171E-2</v>
      </c>
    </row>
    <row r="1250" spans="51:56" ht="11.25" customHeight="1" x14ac:dyDescent="0.25">
      <c r="AY1250" s="159" t="s">
        <v>90</v>
      </c>
      <c r="AZ1250" s="158">
        <f>_xll.qlInterestRateIndexFixingDate(Currency&amp;"ibor"&amp;Tenor,BA1250,Trigger)</f>
        <v>48047</v>
      </c>
      <c r="BA1250" s="158">
        <f>_xll.qlCalendarAdvance(Calendar,BA1249,AY1250,"f",,Trigger)</f>
        <v>48051</v>
      </c>
      <c r="BB1250" s="158">
        <f>_xll.qlInterestRateIndexMaturity(Currency&amp;"ibor"&amp;Tenor,BA1250,Trigger)</f>
        <v>48143</v>
      </c>
      <c r="BC1250" s="320">
        <f>_xll.qlIndexFixing($AC$5,AZ1250,TRUE,_xll.ohTrigger(Trigger,Trigger3M))</f>
        <v>1.6783468838156821E-2</v>
      </c>
      <c r="BD1250" s="320">
        <f>_xll.qlIndexFixing($BE$1,AZ1250,TRUE,_xll.ohTrigger(Trigger,Trigger3M))</f>
        <v>1.6708161967911899E-2</v>
      </c>
    </row>
    <row r="1251" spans="51:56" ht="11.25" customHeight="1" x14ac:dyDescent="0.25">
      <c r="AY1251" s="159" t="s">
        <v>90</v>
      </c>
      <c r="AZ1251" s="158">
        <f>_xll.qlInterestRateIndexFixingDate(Currency&amp;"ibor"&amp;Tenor,BA1251,Trigger)</f>
        <v>48054</v>
      </c>
      <c r="BA1251" s="158">
        <f>_xll.qlCalendarAdvance(Calendar,BA1250,AY1251,"f",,Trigger)</f>
        <v>48058</v>
      </c>
      <c r="BB1251" s="158">
        <f>_xll.qlInterestRateIndexMaturity(Currency&amp;"ibor"&amp;Tenor,BA1251,Trigger)</f>
        <v>48150</v>
      </c>
      <c r="BC1251" s="320">
        <f>_xll.qlIndexFixing($AC$5,AZ1251,TRUE,_xll.ohTrigger(Trigger,Trigger3M))</f>
        <v>1.6795458294415058E-2</v>
      </c>
      <c r="BD1251" s="320">
        <f>_xll.qlIndexFixing($BE$1,AZ1251,TRUE,_xll.ohTrigger(Trigger,Trigger3M))</f>
        <v>1.6702396085317914E-2</v>
      </c>
    </row>
    <row r="1252" spans="51:56" ht="11.25" customHeight="1" x14ac:dyDescent="0.25">
      <c r="AY1252" s="159" t="s">
        <v>90</v>
      </c>
      <c r="AZ1252" s="158">
        <f>_xll.qlInterestRateIndexFixingDate(Currency&amp;"ibor"&amp;Tenor,BA1252,Trigger)</f>
        <v>48061</v>
      </c>
      <c r="BA1252" s="158">
        <f>_xll.qlCalendarAdvance(Calendar,BA1251,AY1252,"f",,Trigger)</f>
        <v>48065</v>
      </c>
      <c r="BB1252" s="158">
        <f>_xll.qlInterestRateIndexMaturity(Currency&amp;"ibor"&amp;Tenor,BA1252,Trigger)</f>
        <v>48157</v>
      </c>
      <c r="BC1252" s="320">
        <f>_xll.qlIndexFixing($AC$5,AZ1252,TRUE,_xll.ohTrigger(Trigger,Trigger3M))</f>
        <v>1.6807447787251857E-2</v>
      </c>
      <c r="BD1252" s="320">
        <f>_xll.qlIndexFixing($BE$1,AZ1252,TRUE,_xll.ohTrigger(Trigger,Trigger3M))</f>
        <v>1.6696602795827173E-2</v>
      </c>
    </row>
    <row r="1253" spans="51:56" ht="11.25" customHeight="1" x14ac:dyDescent="0.25">
      <c r="AY1253" s="159" t="s">
        <v>90</v>
      </c>
      <c r="AZ1253" s="158">
        <f>_xll.qlInterestRateIndexFixingDate(Currency&amp;"ibor"&amp;Tenor,BA1253,Trigger)</f>
        <v>48068</v>
      </c>
      <c r="BA1253" s="158">
        <f>_xll.qlCalendarAdvance(Calendar,BA1252,AY1253,"f",,Trigger)</f>
        <v>48072</v>
      </c>
      <c r="BB1253" s="158">
        <f>_xll.qlInterestRateIndexMaturity(Currency&amp;"ibor"&amp;Tenor,BA1253,Trigger)</f>
        <v>48164</v>
      </c>
      <c r="BC1253" s="320">
        <f>_xll.qlIndexFixing($AC$5,AZ1253,TRUE,_xll.ohTrigger(Trigger,Trigger3M))</f>
        <v>1.6819437316668091E-2</v>
      </c>
      <c r="BD1253" s="320">
        <f>_xll.qlIndexFixing($BE$1,AZ1253,TRUE,_xll.ohTrigger(Trigger,Trigger3M))</f>
        <v>1.6690782255937106E-2</v>
      </c>
    </row>
    <row r="1254" spans="51:56" ht="11.25" customHeight="1" x14ac:dyDescent="0.25">
      <c r="AY1254" s="159" t="s">
        <v>90</v>
      </c>
      <c r="AZ1254" s="158">
        <f>_xll.qlInterestRateIndexFixingDate(Currency&amp;"ibor"&amp;Tenor,BA1254,Trigger)</f>
        <v>48075</v>
      </c>
      <c r="BA1254" s="158">
        <f>_xll.qlCalendarAdvance(Calendar,BA1253,AY1254,"f",,Trigger)</f>
        <v>48079</v>
      </c>
      <c r="BB1254" s="158">
        <f>_xll.qlInterestRateIndexMaturity(Currency&amp;"ibor"&amp;Tenor,BA1254,Trigger)</f>
        <v>48171</v>
      </c>
      <c r="BC1254" s="320">
        <f>_xll.qlIndexFixing($AC$5,AZ1254,TRUE,_xll.ohTrigger(Trigger,Trigger3M))</f>
        <v>1.6831426882662023E-2</v>
      </c>
      <c r="BD1254" s="320">
        <f>_xll.qlIndexFixing($BE$1,AZ1254,TRUE,_xll.ohTrigger(Trigger,Trigger3M))</f>
        <v>1.6684934622146874E-2</v>
      </c>
    </row>
    <row r="1255" spans="51:56" ht="11.25" customHeight="1" x14ac:dyDescent="0.25">
      <c r="AY1255" s="159" t="s">
        <v>90</v>
      </c>
      <c r="AZ1255" s="158">
        <f>_xll.qlInterestRateIndexFixingDate(Currency&amp;"ibor"&amp;Tenor,BA1255,Trigger)</f>
        <v>48082</v>
      </c>
      <c r="BA1255" s="158">
        <f>_xll.qlCalendarAdvance(Calendar,BA1254,AY1255,"f",,Trigger)</f>
        <v>48086</v>
      </c>
      <c r="BB1255" s="158">
        <f>_xll.qlInterestRateIndexMaturity(Currency&amp;"ibor"&amp;Tenor,BA1255,Trigger)</f>
        <v>48178</v>
      </c>
      <c r="BC1255" s="320">
        <f>_xll.qlIndexFixing($AC$5,AZ1255,TRUE,_xll.ohTrigger(Trigger,Trigger3M))</f>
        <v>1.6843416485236261E-2</v>
      </c>
      <c r="BD1255" s="320">
        <f>_xll.qlIndexFixing($BE$1,AZ1255,TRUE,_xll.ohTrigger(Trigger,Trigger3M))</f>
        <v>1.6679060050954764E-2</v>
      </c>
    </row>
    <row r="1256" spans="51:56" ht="11.25" customHeight="1" x14ac:dyDescent="0.25">
      <c r="AY1256" s="159" t="s">
        <v>90</v>
      </c>
      <c r="AZ1256" s="158">
        <f>_xll.qlInterestRateIndexFixingDate(Currency&amp;"ibor"&amp;Tenor,BA1256,Trigger)</f>
        <v>48089</v>
      </c>
      <c r="BA1256" s="158">
        <f>_xll.qlCalendarAdvance(Calendar,BA1255,AY1256,"f",,Trigger)</f>
        <v>48093</v>
      </c>
      <c r="BB1256" s="158">
        <f>_xll.qlInterestRateIndexMaturity(Currency&amp;"ibor"&amp;Tenor,BA1256,Trigger)</f>
        <v>48184</v>
      </c>
      <c r="BC1256" s="320">
        <f>_xll.qlIndexFixing($AC$5,AZ1256,TRUE,_xll.ohTrigger(Trigger,Trigger3M))</f>
        <v>1.6854155741990458E-2</v>
      </c>
      <c r="BD1256" s="320">
        <f>_xll.qlIndexFixing($BE$1,AZ1256,TRUE,_xll.ohTrigger(Trigger,Trigger3M))</f>
        <v>1.6673199685383704E-2</v>
      </c>
    </row>
    <row r="1257" spans="51:56" ht="11.25" customHeight="1" x14ac:dyDescent="0.25">
      <c r="AY1257" s="159" t="s">
        <v>90</v>
      </c>
      <c r="AZ1257" s="158">
        <f>_xll.qlInterestRateIndexFixingDate(Currency&amp;"ibor"&amp;Tenor,BA1257,Trigger)</f>
        <v>48096</v>
      </c>
      <c r="BA1257" s="158">
        <f>_xll.qlCalendarAdvance(Calendar,BA1256,AY1257,"f",,Trigger)</f>
        <v>48100</v>
      </c>
      <c r="BB1257" s="158">
        <f>_xll.qlInterestRateIndexMaturity(Currency&amp;"ibor"&amp;Tenor,BA1257,Trigger)</f>
        <v>48191</v>
      </c>
      <c r="BC1257" s="320">
        <f>_xll.qlIndexFixing($AC$5,AZ1257,TRUE,_xll.ohTrigger(Trigger,Trigger3M))</f>
        <v>1.6866144854793652E-2</v>
      </c>
      <c r="BD1257" s="320">
        <f>_xll.qlIndexFixing($BE$1,AZ1257,TRUE,_xll.ohTrigger(Trigger,Trigger3M))</f>
        <v>1.6667273854923528E-2</v>
      </c>
    </row>
    <row r="1258" spans="51:56" ht="11.25" customHeight="1" x14ac:dyDescent="0.25">
      <c r="AY1258" s="159" t="s">
        <v>90</v>
      </c>
      <c r="AZ1258" s="158">
        <f>_xll.qlInterestRateIndexFixingDate(Currency&amp;"ibor"&amp;Tenor,BA1258,Trigger)</f>
        <v>48103</v>
      </c>
      <c r="BA1258" s="158">
        <f>_xll.qlCalendarAdvance(Calendar,BA1257,AY1258,"f",,Trigger)</f>
        <v>48107</v>
      </c>
      <c r="BB1258" s="158">
        <f>_xll.qlInterestRateIndexMaturity(Currency&amp;"ibor"&amp;Tenor,BA1258,Trigger)</f>
        <v>48198</v>
      </c>
      <c r="BC1258" s="320">
        <f>_xll.qlIndexFixing($AC$5,AZ1258,TRUE,_xll.ohTrigger(Trigger,Trigger3M))</f>
        <v>1.6878134003776257E-2</v>
      </c>
      <c r="BD1258" s="320">
        <f>_xll.qlIndexFixing($BE$1,AZ1258,TRUE,_xll.ohTrigger(Trigger,Trigger3M))</f>
        <v>1.6661321546498915E-2</v>
      </c>
    </row>
    <row r="1259" spans="51:56" ht="11.25" customHeight="1" x14ac:dyDescent="0.25">
      <c r="AY1259" s="159" t="s">
        <v>90</v>
      </c>
      <c r="AZ1259" s="158">
        <f>_xll.qlInterestRateIndexFixingDate(Currency&amp;"ibor"&amp;Tenor,BA1259,Trigger)</f>
        <v>48110</v>
      </c>
      <c r="BA1259" s="158">
        <f>_xll.qlCalendarAdvance(Calendar,BA1258,AY1259,"f",,Trigger)</f>
        <v>48114</v>
      </c>
      <c r="BB1259" s="158">
        <f>_xll.qlInterestRateIndexMaturity(Currency&amp;"ibor"&amp;Tenor,BA1259,Trigger)</f>
        <v>48205</v>
      </c>
      <c r="BC1259" s="320">
        <f>_xll.qlIndexFixing($AC$5,AZ1259,TRUE,_xll.ohTrigger(Trigger,Trigger3M))</f>
        <v>1.689012318894003E-2</v>
      </c>
      <c r="BD1259" s="320">
        <f>_xll.qlIndexFixing($BE$1,AZ1259,TRUE,_xll.ohTrigger(Trigger,Trigger3M))</f>
        <v>1.6655342916598315E-2</v>
      </c>
    </row>
    <row r="1260" spans="51:56" ht="11.25" customHeight="1" x14ac:dyDescent="0.25">
      <c r="AY1260" s="159" t="s">
        <v>90</v>
      </c>
      <c r="AZ1260" s="158">
        <f>_xll.qlInterestRateIndexFixingDate(Currency&amp;"ibor"&amp;Tenor,BA1260,Trigger)</f>
        <v>48117</v>
      </c>
      <c r="BA1260" s="158">
        <f>_xll.qlCalendarAdvance(Calendar,BA1259,AY1260,"f",,Trigger)</f>
        <v>48121</v>
      </c>
      <c r="BB1260" s="158">
        <f>_xll.qlInterestRateIndexMaturity(Currency&amp;"ibor"&amp;Tenor,BA1260,Trigger)</f>
        <v>48213</v>
      </c>
      <c r="BC1260" s="320">
        <f>_xll.qlIndexFixing($AC$5,AZ1260,TRUE,_xll.ohTrigger(Trigger,Trigger3M))</f>
        <v>1.6903365046787674E-2</v>
      </c>
      <c r="BD1260" s="320">
        <f>_xll.qlIndexFixing($BE$1,AZ1260,TRUE,_xll.ohTrigger(Trigger,Trigger3M))</f>
        <v>1.6649288611348137E-2</v>
      </c>
    </row>
    <row r="1261" spans="51:56" ht="11.25" customHeight="1" x14ac:dyDescent="0.25">
      <c r="AY1261" s="159" t="s">
        <v>90</v>
      </c>
      <c r="AZ1261" s="158">
        <f>_xll.qlInterestRateIndexFixingDate(Currency&amp;"ibor"&amp;Tenor,BA1261,Trigger)</f>
        <v>48124</v>
      </c>
      <c r="BA1261" s="158">
        <f>_xll.qlCalendarAdvance(Calendar,BA1260,AY1261,"f",,Trigger)</f>
        <v>48128</v>
      </c>
      <c r="BB1261" s="158">
        <f>_xll.qlInterestRateIndexMaturity(Currency&amp;"ibor"&amp;Tenor,BA1261,Trigger)</f>
        <v>48220</v>
      </c>
      <c r="BC1261" s="320">
        <f>_xll.qlIndexFixing($AC$5,AZ1261,TRUE,_xll.ohTrigger(Trigger,Trigger3M))</f>
        <v>1.6915354868835917E-2</v>
      </c>
      <c r="BD1261" s="320">
        <f>_xll.qlIndexFixing($BE$1,AZ1261,TRUE,_xll.ohTrigger(Trigger,Trigger3M))</f>
        <v>1.6643255702170696E-2</v>
      </c>
    </row>
    <row r="1262" spans="51:56" ht="11.25" customHeight="1" x14ac:dyDescent="0.25">
      <c r="AY1262" s="159" t="s">
        <v>90</v>
      </c>
      <c r="AZ1262" s="158">
        <f>_xll.qlInterestRateIndexFixingDate(Currency&amp;"ibor"&amp;Tenor,BA1262,Trigger)</f>
        <v>48131</v>
      </c>
      <c r="BA1262" s="158">
        <f>_xll.qlCalendarAdvance(Calendar,BA1261,AY1262,"f",,Trigger)</f>
        <v>48135</v>
      </c>
      <c r="BB1262" s="158">
        <f>_xll.qlInterestRateIndexMaturity(Currency&amp;"ibor"&amp;Tenor,BA1262,Trigger)</f>
        <v>48227</v>
      </c>
      <c r="BC1262" s="320">
        <f>_xll.qlIndexFixing($AC$5,AZ1262,TRUE,_xll.ohTrigger(Trigger,Trigger3M))</f>
        <v>1.6927344727464461E-2</v>
      </c>
      <c r="BD1262" s="320">
        <f>_xll.qlIndexFixing($BE$1,AZ1262,TRUE,_xll.ohTrigger(Trigger,Trigger3M))</f>
        <v>1.6637196951062923E-2</v>
      </c>
    </row>
    <row r="1263" spans="51:56" ht="11.25" customHeight="1" x14ac:dyDescent="0.25">
      <c r="AY1263" s="159" t="s">
        <v>90</v>
      </c>
      <c r="AZ1263" s="158">
        <f>_xll.qlInterestRateIndexFixingDate(Currency&amp;"ibor"&amp;Tenor,BA1263,Trigger)</f>
        <v>48138</v>
      </c>
      <c r="BA1263" s="158">
        <f>_xll.qlCalendarAdvance(Calendar,BA1262,AY1263,"f",,Trigger)</f>
        <v>48142</v>
      </c>
      <c r="BB1263" s="158">
        <f>_xll.qlInterestRateIndexMaturity(Currency&amp;"ibor"&amp;Tenor,BA1263,Trigger)</f>
        <v>48234</v>
      </c>
      <c r="BC1263" s="320">
        <f>_xll.qlIndexFixing($AC$5,AZ1263,TRUE,_xll.ohTrigger(Trigger,Trigger3M))</f>
        <v>1.6939334622671571E-2</v>
      </c>
      <c r="BD1263" s="320">
        <f>_xll.qlIndexFixing($BE$1,AZ1263,TRUE,_xll.ohTrigger(Trigger,Trigger3M))</f>
        <v>1.6631112514521366E-2</v>
      </c>
    </row>
    <row r="1264" spans="51:56" ht="11.25" customHeight="1" x14ac:dyDescent="0.25">
      <c r="AY1264" s="159" t="s">
        <v>90</v>
      </c>
      <c r="AZ1264" s="158">
        <f>_xll.qlInterestRateIndexFixingDate(Currency&amp;"ibor"&amp;Tenor,BA1264,Trigger)</f>
        <v>48145</v>
      </c>
      <c r="BA1264" s="158">
        <f>_xll.qlCalendarAdvance(Calendar,BA1263,AY1264,"f",,Trigger)</f>
        <v>48149</v>
      </c>
      <c r="BB1264" s="158">
        <f>_xll.qlInterestRateIndexMaturity(Currency&amp;"ibor"&amp;Tenor,BA1264,Trigger)</f>
        <v>48241</v>
      </c>
      <c r="BC1264" s="320">
        <f>_xll.qlIndexFixing($AC$5,AZ1264,TRUE,_xll.ohTrigger(Trigger,Trigger3M))</f>
        <v>1.6951324554458986E-2</v>
      </c>
      <c r="BD1264" s="320">
        <f>_xll.qlIndexFixing($BE$1,AZ1264,TRUE,_xll.ohTrigger(Trigger,Trigger3M))</f>
        <v>1.6625002549036507E-2</v>
      </c>
    </row>
    <row r="1265" spans="51:56" ht="11.25" customHeight="1" x14ac:dyDescent="0.25">
      <c r="AY1265" s="159" t="s">
        <v>90</v>
      </c>
      <c r="AZ1265" s="158">
        <f>_xll.qlInterestRateIndexFixingDate(Currency&amp;"ibor"&amp;Tenor,BA1265,Trigger)</f>
        <v>48152</v>
      </c>
      <c r="BA1265" s="158">
        <f>_xll.qlCalendarAdvance(Calendar,BA1264,AY1265,"f",,Trigger)</f>
        <v>48156</v>
      </c>
      <c r="BB1265" s="158">
        <f>_xll.qlInterestRateIndexMaturity(Currency&amp;"ibor"&amp;Tenor,BA1265,Trigger)</f>
        <v>48248</v>
      </c>
      <c r="BC1265" s="320">
        <f>_xll.qlIndexFixing($AC$5,AZ1265,TRUE,_xll.ohTrigger(Trigger,Trigger3M))</f>
        <v>1.6963314522825838E-2</v>
      </c>
      <c r="BD1265" s="320">
        <f>_xll.qlIndexFixing($BE$1,AZ1265,TRUE,_xll.ohTrigger(Trigger,Trigger3M))</f>
        <v>1.6618867211104893E-2</v>
      </c>
    </row>
    <row r="1266" spans="51:56" ht="11.25" customHeight="1" x14ac:dyDescent="0.25">
      <c r="AY1266" s="159" t="s">
        <v>90</v>
      </c>
      <c r="AZ1266" s="158">
        <f>_xll.qlInterestRateIndexFixingDate(Currency&amp;"ibor"&amp;Tenor,BA1266,Trigger)</f>
        <v>48159</v>
      </c>
      <c r="BA1266" s="158">
        <f>_xll.qlCalendarAdvance(Calendar,BA1265,AY1266,"f",,Trigger)</f>
        <v>48163</v>
      </c>
      <c r="BB1266" s="158">
        <f>_xll.qlInterestRateIndexMaturity(Currency&amp;"ibor"&amp;Tenor,BA1266,Trigger)</f>
        <v>48255</v>
      </c>
      <c r="BC1266" s="320">
        <f>_xll.qlIndexFixing($AC$5,AZ1266,TRUE,_xll.ohTrigger(Trigger,Trigger3M))</f>
        <v>1.697530452777473E-2</v>
      </c>
      <c r="BD1266" s="320">
        <f>_xll.qlIndexFixing($BE$1,AZ1266,TRUE,_xll.ohTrigger(Trigger,Trigger3M))</f>
        <v>1.6612706657217868E-2</v>
      </c>
    </row>
    <row r="1267" spans="51:56" ht="11.25" customHeight="1" x14ac:dyDescent="0.25">
      <c r="AY1267" s="159" t="s">
        <v>90</v>
      </c>
      <c r="AZ1267" s="158">
        <f>_xll.qlInterestRateIndexFixingDate(Currency&amp;"ibor"&amp;Tenor,BA1267,Trigger)</f>
        <v>48166</v>
      </c>
      <c r="BA1267" s="158">
        <f>_xll.qlCalendarAdvance(Calendar,BA1266,AY1267,"f",,Trigger)</f>
        <v>48170</v>
      </c>
      <c r="BB1267" s="158">
        <f>_xll.qlInterestRateIndexMaturity(Currency&amp;"ibor"&amp;Tenor,BA1267,Trigger)</f>
        <v>48262</v>
      </c>
      <c r="BC1267" s="320">
        <f>_xll.qlIndexFixing($AC$5,AZ1267,TRUE,_xll.ohTrigger(Trigger,Trigger3M))</f>
        <v>1.6987294569301318E-2</v>
      </c>
      <c r="BD1267" s="320">
        <f>_xll.qlIndexFixing($BE$1,AZ1267,TRUE,_xll.ohTrigger(Trigger,Trigger3M))</f>
        <v>1.6606521043869379E-2</v>
      </c>
    </row>
    <row r="1268" spans="51:56" ht="11.25" customHeight="1" x14ac:dyDescent="0.25">
      <c r="AY1268" s="159" t="s">
        <v>90</v>
      </c>
      <c r="AZ1268" s="158">
        <f>_xll.qlInterestRateIndexFixingDate(Currency&amp;"ibor"&amp;Tenor,BA1268,Trigger)</f>
        <v>48173</v>
      </c>
      <c r="BA1268" s="158">
        <f>_xll.qlCalendarAdvance(Calendar,BA1267,AY1268,"f",,Trigger)</f>
        <v>48177</v>
      </c>
      <c r="BB1268" s="158">
        <f>_xll.qlInterestRateIndexMaturity(Currency&amp;"ibor"&amp;Tenor,BA1268,Trigger)</f>
        <v>48269</v>
      </c>
      <c r="BC1268" s="320">
        <f>_xll.qlIndexFixing($AC$5,AZ1268,TRUE,_xll.ohTrigger(Trigger,Trigger3M))</f>
        <v>1.6999284647409081E-2</v>
      </c>
      <c r="BD1268" s="320">
        <f>_xll.qlIndexFixing($BE$1,AZ1268,TRUE,_xll.ohTrigger(Trigger,Trigger3M))</f>
        <v>1.6600310527549036E-2</v>
      </c>
    </row>
    <row r="1269" spans="51:56" ht="11.25" customHeight="1" x14ac:dyDescent="0.25">
      <c r="AY1269" s="159" t="s">
        <v>90</v>
      </c>
      <c r="AZ1269" s="158">
        <f>_xll.qlInterestRateIndexFixingDate(Currency&amp;"ibor"&amp;Tenor,BA1269,Trigger)</f>
        <v>48180</v>
      </c>
      <c r="BA1269" s="158">
        <f>_xll.qlCalendarAdvance(Calendar,BA1268,AY1269,"f",,Trigger)</f>
        <v>48184</v>
      </c>
      <c r="BB1269" s="158">
        <f>_xll.qlInterestRateIndexMaturity(Currency&amp;"ibor"&amp;Tenor,BA1269,Trigger)</f>
        <v>48275</v>
      </c>
      <c r="BC1269" s="320">
        <f>_xll.qlIndexFixing($AC$5,AZ1269,TRUE,_xll.ohTrigger(Trigger,Trigger3M))</f>
        <v>1.7010017030491049E-2</v>
      </c>
      <c r="BD1269" s="320">
        <f>_xll.qlIndexFixing($BE$1,AZ1269,TRUE,_xll.ohTrigger(Trigger,Trigger3M))</f>
        <v>1.6594143363348135E-2</v>
      </c>
    </row>
    <row r="1270" spans="51:56" ht="11.25" customHeight="1" x14ac:dyDescent="0.25">
      <c r="AY1270" s="159" t="s">
        <v>90</v>
      </c>
      <c r="AZ1270" s="158">
        <f>_xll.qlInterestRateIndexFixingDate(Currency&amp;"ibor"&amp;Tenor,BA1270,Trigger)</f>
        <v>48187</v>
      </c>
      <c r="BA1270" s="158">
        <f>_xll.qlCalendarAdvance(Calendar,BA1269,AY1270,"f",,Trigger)</f>
        <v>48191</v>
      </c>
      <c r="BB1270" s="158">
        <f>_xll.qlInterestRateIndexMaturity(Currency&amp;"ibor"&amp;Tenor,BA1270,Trigger)</f>
        <v>48282</v>
      </c>
      <c r="BC1270" s="320">
        <f>_xll.qlIndexFixing($AC$5,AZ1270,TRUE,_xll.ohTrigger(Trigger,Trigger3M))</f>
        <v>1.7022006613641519E-2</v>
      </c>
      <c r="BD1270" s="320">
        <f>_xll.qlIndexFixing($BE$1,AZ1270,TRUE,_xll.ohTrigger(Trigger,Trigger3M))</f>
        <v>1.658788552526393E-2</v>
      </c>
    </row>
    <row r="1271" spans="51:56" ht="11.25" customHeight="1" x14ac:dyDescent="0.25">
      <c r="AY1271" s="159" t="s">
        <v>90</v>
      </c>
      <c r="AZ1271" s="158">
        <f>_xll.qlInterestRateIndexFixingDate(Currency&amp;"ibor"&amp;Tenor,BA1271,Trigger)</f>
        <v>48194</v>
      </c>
      <c r="BA1271" s="158">
        <f>_xll.qlCalendarAdvance(Calendar,BA1270,AY1271,"f",,Trigger)</f>
        <v>48198</v>
      </c>
      <c r="BB1271" s="158">
        <f>_xll.qlInterestRateIndexMaturity(Currency&amp;"ibor"&amp;Tenor,BA1271,Trigger)</f>
        <v>48289</v>
      </c>
      <c r="BC1271" s="320">
        <f>_xll.qlIndexFixing($AC$5,AZ1271,TRUE,_xll.ohTrigger(Trigger,Trigger3M))</f>
        <v>1.7033996232971402E-2</v>
      </c>
      <c r="BD1271" s="320">
        <f>_xll.qlIndexFixing($BE$1,AZ1271,TRUE,_xll.ohTrigger(Trigger,Trigger3M))</f>
        <v>1.6581603243517685E-2</v>
      </c>
    </row>
    <row r="1272" spans="51:56" ht="11.25" customHeight="1" x14ac:dyDescent="0.25">
      <c r="AY1272" s="159" t="s">
        <v>90</v>
      </c>
      <c r="AZ1272" s="158">
        <f>_xll.qlInterestRateIndexFixingDate(Currency&amp;"ibor"&amp;Tenor,BA1272,Trigger)</f>
        <v>48201</v>
      </c>
      <c r="BA1272" s="158">
        <f>_xll.qlCalendarAdvance(Calendar,BA1271,AY1272,"f",,Trigger)</f>
        <v>48205</v>
      </c>
      <c r="BB1272" s="158">
        <f>_xll.qlInterestRateIndexMaturity(Currency&amp;"ibor"&amp;Tenor,BA1272,Trigger)</f>
        <v>48296</v>
      </c>
      <c r="BC1272" s="320">
        <f>_xll.qlIndexFixing($AC$5,AZ1272,TRUE,_xll.ohTrigger(Trigger,Trigger3M))</f>
        <v>1.7045985888484209E-2</v>
      </c>
      <c r="BD1272" s="320">
        <f>_xll.qlIndexFixing($BE$1,AZ1272,TRUE,_xll.ohTrigger(Trigger,Trigger3M))</f>
        <v>1.6575296674593457E-2</v>
      </c>
    </row>
    <row r="1273" spans="51:56" ht="11.25" customHeight="1" x14ac:dyDescent="0.25">
      <c r="AY1273" s="159" t="s">
        <v>90</v>
      </c>
      <c r="AZ1273" s="158">
        <f>_xll.qlInterestRateIndexFixingDate(Currency&amp;"ibor"&amp;Tenor,BA1273,Trigger)</f>
        <v>48206</v>
      </c>
      <c r="BA1273" s="158">
        <f>_xll.qlCalendarAdvance(Calendar,BA1272,AY1273,"f",,Trigger)</f>
        <v>48212</v>
      </c>
      <c r="BB1273" s="158">
        <f>_xll.qlInterestRateIndexMaturity(Currency&amp;"ibor"&amp;Tenor,BA1273,Trigger)</f>
        <v>48303</v>
      </c>
      <c r="BC1273" s="320">
        <f>_xll.qlIndexFixing($AC$5,AZ1273,TRUE,_xll.ohTrigger(Trigger,Trigger3M))</f>
        <v>1.7057975580178186E-2</v>
      </c>
      <c r="BD1273" s="320">
        <f>_xll.qlIndexFixing($BE$1,AZ1273,TRUE,_xll.ohTrigger(Trigger,Trigger3M))</f>
        <v>1.6568965974970908E-2</v>
      </c>
    </row>
    <row r="1274" spans="51:56" ht="11.25" customHeight="1" x14ac:dyDescent="0.25">
      <c r="AY1274" s="159" t="s">
        <v>90</v>
      </c>
      <c r="AZ1274" s="158">
        <f>_xll.qlInterestRateIndexFixingDate(Currency&amp;"ibor"&amp;Tenor,BA1274,Trigger)</f>
        <v>48215</v>
      </c>
      <c r="BA1274" s="158">
        <f>_xll.qlCalendarAdvance(Calendar,BA1273,AY1274,"f",,Trigger)</f>
        <v>48219</v>
      </c>
      <c r="BB1274" s="158">
        <f>_xll.qlInterestRateIndexMaturity(Currency&amp;"ibor"&amp;Tenor,BA1274,Trigger)</f>
        <v>48310</v>
      </c>
      <c r="BC1274" s="320">
        <f>_xll.qlIndexFixing($AC$5,AZ1274,TRUE,_xll.ohTrigger(Trigger,Trigger3M))</f>
        <v>1.7069965308054207E-2</v>
      </c>
      <c r="BD1274" s="320">
        <f>_xll.qlIndexFixing($BE$1,AZ1274,TRUE,_xll.ohTrigger(Trigger,Trigger3M))</f>
        <v>1.6562611301131465E-2</v>
      </c>
    </row>
    <row r="1275" spans="51:56" ht="11.25" customHeight="1" x14ac:dyDescent="0.25">
      <c r="AY1275" s="159" t="s">
        <v>90</v>
      </c>
      <c r="AZ1275" s="158">
        <f>_xll.qlInterestRateIndexFixingDate(Currency&amp;"ibor"&amp;Tenor,BA1275,Trigger)</f>
        <v>48222</v>
      </c>
      <c r="BA1275" s="158">
        <f>_xll.qlCalendarAdvance(Calendar,BA1274,AY1275,"f",,Trigger)</f>
        <v>48226</v>
      </c>
      <c r="BB1275" s="158">
        <f>_xll.qlInterestRateIndexMaturity(Currency&amp;"ibor"&amp;Tenor,BA1275,Trigger)</f>
        <v>48317</v>
      </c>
      <c r="BC1275" s="320">
        <f>_xll.qlIndexFixing($AC$5,AZ1275,TRUE,_xll.ohTrigger(Trigger,Trigger3M))</f>
        <v>1.7081955072111396E-2</v>
      </c>
      <c r="BD1275" s="320">
        <f>_xll.qlIndexFixing($BE$1,AZ1275,TRUE,_xll.ohTrigger(Trigger,Trigger3M))</f>
        <v>1.6556232809553907E-2</v>
      </c>
    </row>
    <row r="1276" spans="51:56" ht="11.25" customHeight="1" x14ac:dyDescent="0.25">
      <c r="AY1276" s="159" t="s">
        <v>90</v>
      </c>
      <c r="AZ1276" s="158">
        <f>_xll.qlInterestRateIndexFixingDate(Currency&amp;"ibor"&amp;Tenor,BA1276,Trigger)</f>
        <v>48229</v>
      </c>
      <c r="BA1276" s="158">
        <f>_xll.qlCalendarAdvance(Calendar,BA1275,AY1276,"f",,Trigger)</f>
        <v>48233</v>
      </c>
      <c r="BB1276" s="158">
        <f>_xll.qlInterestRateIndexMaturity(Currency&amp;"ibor"&amp;Tenor,BA1276,Trigger)</f>
        <v>48324</v>
      </c>
      <c r="BC1276" s="320">
        <f>_xll.qlIndexFixing($AC$5,AZ1276,TRUE,_xll.ohTrigger(Trigger,Trigger3M))</f>
        <v>1.7093944872349755E-2</v>
      </c>
      <c r="BD1276" s="320">
        <f>_xll.qlIndexFixing($BE$1,AZ1276,TRUE,_xll.ohTrigger(Trigger,Trigger3M))</f>
        <v>1.6549830656717904E-2</v>
      </c>
    </row>
    <row r="1277" spans="51:56" ht="11.25" customHeight="1" x14ac:dyDescent="0.25">
      <c r="AY1277" s="159" t="s">
        <v>90</v>
      </c>
      <c r="AZ1277" s="158">
        <f>_xll.qlInterestRateIndexFixingDate(Currency&amp;"ibor"&amp;Tenor,BA1277,Trigger)</f>
        <v>48236</v>
      </c>
      <c r="BA1277" s="158">
        <f>_xll.qlCalendarAdvance(Calendar,BA1276,AY1277,"f",,Trigger)</f>
        <v>48240</v>
      </c>
      <c r="BB1277" s="158">
        <f>_xll.qlInterestRateIndexMaturity(Currency&amp;"ibor"&amp;Tenor,BA1277,Trigger)</f>
        <v>48331</v>
      </c>
      <c r="BC1277" s="320">
        <f>_xll.qlIndexFixing($AC$5,AZ1277,TRUE,_xll.ohTrigger(Trigger,Trigger3M))</f>
        <v>1.710593470877016E-2</v>
      </c>
      <c r="BD1277" s="320">
        <f>_xll.qlIndexFixing($BE$1,AZ1277,TRUE,_xll.ohTrigger(Trigger,Trigger3M))</f>
        <v>1.6543404999101362E-2</v>
      </c>
    </row>
    <row r="1278" spans="51:56" ht="11.25" customHeight="1" x14ac:dyDescent="0.25">
      <c r="AY1278" s="159" t="s">
        <v>90</v>
      </c>
      <c r="AZ1278" s="158">
        <f>_xll.qlInterestRateIndexFixingDate(Currency&amp;"ibor"&amp;Tenor,BA1278,Trigger)</f>
        <v>48243</v>
      </c>
      <c r="BA1278" s="158">
        <f>_xll.qlCalendarAdvance(Calendar,BA1277,AY1278,"f",,Trigger)</f>
        <v>48247</v>
      </c>
      <c r="BB1278" s="158">
        <f>_xll.qlInterestRateIndexMaturity(Currency&amp;"ibor"&amp;Tenor,BA1278,Trigger)</f>
        <v>48337</v>
      </c>
      <c r="BC1278" s="320">
        <f>_xll.qlIndexFixing($AC$5,AZ1278,TRUE,_xll.ohTrigger(Trigger,Trigger3M))</f>
        <v>1.7116661816634071E-2</v>
      </c>
      <c r="BD1278" s="320">
        <f>_xll.qlIndexFixing($BE$1,AZ1278,TRUE,_xll.ohTrigger(Trigger,Trigger3M))</f>
        <v>1.6537041672164854E-2</v>
      </c>
    </row>
    <row r="1279" spans="51:56" ht="11.25" customHeight="1" x14ac:dyDescent="0.25">
      <c r="AY1279" s="159" t="s">
        <v>90</v>
      </c>
      <c r="AZ1279" s="158">
        <f>_xll.qlInterestRateIndexFixingDate(Currency&amp;"ibor"&amp;Tenor,BA1279,Trigger)</f>
        <v>48250</v>
      </c>
      <c r="BA1279" s="158">
        <f>_xll.qlCalendarAdvance(Calendar,BA1278,AY1279,"f",,Trigger)</f>
        <v>48254</v>
      </c>
      <c r="BB1279" s="158">
        <f>_xll.qlInterestRateIndexMaturity(Currency&amp;"ibor"&amp;Tenor,BA1279,Trigger)</f>
        <v>48344</v>
      </c>
      <c r="BC1279" s="320">
        <f>_xll.qlIndexFixing($AC$5,AZ1279,TRUE,_xll.ohTrigger(Trigger,Trigger3M))</f>
        <v>1.7128651153790031E-2</v>
      </c>
      <c r="BD1279" s="320">
        <f>_xll.qlIndexFixing($BE$1,AZ1279,TRUE,_xll.ohTrigger(Trigger,Trigger3M))</f>
        <v>1.653057139827574E-2</v>
      </c>
    </row>
    <row r="1280" spans="51:56" ht="11.25" customHeight="1" x14ac:dyDescent="0.25">
      <c r="AY1280" s="159" t="s">
        <v>90</v>
      </c>
      <c r="AZ1280" s="158">
        <f>_xll.qlInterestRateIndexFixingDate(Currency&amp;"ibor"&amp;Tenor,BA1280,Trigger)</f>
        <v>48257</v>
      </c>
      <c r="BA1280" s="158">
        <f>_xll.qlCalendarAdvance(Calendar,BA1279,AY1280,"f",,Trigger)</f>
        <v>48261</v>
      </c>
      <c r="BB1280" s="158">
        <f>_xll.qlInterestRateIndexMaturity(Currency&amp;"ibor"&amp;Tenor,BA1280,Trigger)</f>
        <v>48351</v>
      </c>
      <c r="BC1280" s="320">
        <f>_xll.qlIndexFixing($AC$5,AZ1280,TRUE,_xll.ohTrigger(Trigger,Trigger3M))</f>
        <v>1.7106503717603694E-2</v>
      </c>
      <c r="BD1280" s="320">
        <f>_xll.qlIndexFixing($BE$1,AZ1280,TRUE,_xll.ohTrigger(Trigger,Trigger3M))</f>
        <v>1.6524078078802518E-2</v>
      </c>
    </row>
    <row r="1281" spans="51:56" ht="11.25" customHeight="1" x14ac:dyDescent="0.25">
      <c r="AY1281" s="159" t="s">
        <v>90</v>
      </c>
      <c r="AZ1281" s="158">
        <f>_xll.qlInterestRateIndexFixingDate(Currency&amp;"ibor"&amp;Tenor,BA1281,Trigger)</f>
        <v>48264</v>
      </c>
      <c r="BA1281" s="158">
        <f>_xll.qlCalendarAdvance(Calendar,BA1280,AY1281,"f",,Trigger)</f>
        <v>48268</v>
      </c>
      <c r="BB1281" s="158">
        <f>_xll.qlInterestRateIndexMaturity(Currency&amp;"ibor"&amp;Tenor,BA1281,Trigger)</f>
        <v>48358</v>
      </c>
      <c r="BC1281" s="320">
        <f>_xll.qlIndexFixing($AC$5,AZ1281,TRUE,_xll.ohTrigger(Trigger,Trigger3M))</f>
        <v>1.7038713201114497E-2</v>
      </c>
      <c r="BD1281" s="320">
        <f>_xll.qlIndexFixing($BE$1,AZ1281,TRUE,_xll.ohTrigger(Trigger,Trigger3M))</f>
        <v>1.6517561870211139E-2</v>
      </c>
    </row>
    <row r="1282" spans="51:56" ht="11.25" customHeight="1" x14ac:dyDescent="0.25">
      <c r="AY1282" s="159" t="s">
        <v>90</v>
      </c>
      <c r="AZ1282" s="158">
        <f>_xll.qlInterestRateIndexFixingDate(Currency&amp;"ibor"&amp;Tenor,BA1282,Trigger)</f>
        <v>48271</v>
      </c>
      <c r="BA1282" s="158">
        <f>_xll.qlCalendarAdvance(Calendar,BA1281,AY1282,"f",,Trigger)</f>
        <v>48275</v>
      </c>
      <c r="BB1282" s="158">
        <f>_xll.qlInterestRateIndexMaturity(Currency&amp;"ibor"&amp;Tenor,BA1282,Trigger)</f>
        <v>48367</v>
      </c>
      <c r="BC1282" s="320">
        <f>_xll.qlIndexFixing($AC$5,AZ1282,TRUE,_xll.ohTrigger(Trigger,Trigger3M))</f>
        <v>1.6955088581530754E-2</v>
      </c>
      <c r="BD1282" s="320">
        <f>_xll.qlIndexFixing($BE$1,AZ1282,TRUE,_xll.ohTrigger(Trigger,Trigger3M))</f>
        <v>1.6510836121399669E-2</v>
      </c>
    </row>
    <row r="1283" spans="51:56" ht="11.25" customHeight="1" x14ac:dyDescent="0.25">
      <c r="AY1283" s="159" t="s">
        <v>90</v>
      </c>
      <c r="AZ1283" s="158">
        <f>_xll.qlInterestRateIndexFixingDate(Currency&amp;"ibor"&amp;Tenor,BA1283,Trigger)</f>
        <v>48278</v>
      </c>
      <c r="BA1283" s="158">
        <f>_xll.qlCalendarAdvance(Calendar,BA1282,AY1283,"f",,Trigger)</f>
        <v>48282</v>
      </c>
      <c r="BB1283" s="158">
        <f>_xll.qlInterestRateIndexMaturity(Currency&amp;"ibor"&amp;Tenor,BA1283,Trigger)</f>
        <v>48374</v>
      </c>
      <c r="BC1283" s="320">
        <f>_xll.qlIndexFixing($AC$5,AZ1283,TRUE,_xll.ohTrigger(Trigger,Trigger3M))</f>
        <v>1.6888627482241556E-2</v>
      </c>
      <c r="BD1283" s="320">
        <f>_xll.qlIndexFixing($BE$1,AZ1283,TRUE,_xll.ohTrigger(Trigger,Trigger3M))</f>
        <v>1.6504270839188744E-2</v>
      </c>
    </row>
    <row r="1284" spans="51:56" ht="11.25" customHeight="1" x14ac:dyDescent="0.25">
      <c r="AY1284" s="159" t="s">
        <v>90</v>
      </c>
      <c r="AZ1284" s="158">
        <f>_xll.qlInterestRateIndexFixingDate(Currency&amp;"ibor"&amp;Tenor,BA1284,Trigger)</f>
        <v>48285</v>
      </c>
      <c r="BA1284" s="158">
        <f>_xll.qlCalendarAdvance(Calendar,BA1283,AY1284,"f",,Trigger)</f>
        <v>48289</v>
      </c>
      <c r="BB1284" s="158">
        <f>_xll.qlInterestRateIndexMaturity(Currency&amp;"ibor"&amp;Tenor,BA1284,Trigger)</f>
        <v>48381</v>
      </c>
      <c r="BC1284" s="320">
        <f>_xll.qlIndexFixing($AC$5,AZ1284,TRUE,_xll.ohTrigger(Trigger,Trigger3M))</f>
        <v>1.6821991977796817E-2</v>
      </c>
      <c r="BD1284" s="320">
        <f>_xll.qlIndexFixing($BE$1,AZ1284,TRUE,_xll.ohTrigger(Trigger,Trigger3M))</f>
        <v>1.6497683157802263E-2</v>
      </c>
    </row>
    <row r="1285" spans="51:56" ht="11.25" customHeight="1" x14ac:dyDescent="0.25">
      <c r="AY1285" s="159" t="s">
        <v>90</v>
      </c>
      <c r="AZ1285" s="158">
        <f>_xll.qlInterestRateIndexFixingDate(Currency&amp;"ibor"&amp;Tenor,BA1285,Trigger)</f>
        <v>48292</v>
      </c>
      <c r="BA1285" s="158">
        <f>_xll.qlCalendarAdvance(Calendar,BA1284,AY1285,"f",,Trigger)</f>
        <v>48296</v>
      </c>
      <c r="BB1285" s="158">
        <f>_xll.qlInterestRateIndexMaturity(Currency&amp;"ibor"&amp;Tenor,BA1285,Trigger)</f>
        <v>48388</v>
      </c>
      <c r="BC1285" s="320">
        <f>_xll.qlIndexFixing($AC$5,AZ1285,TRUE,_xll.ohTrigger(Trigger,Trigger3M))</f>
        <v>1.6755182077104205E-2</v>
      </c>
      <c r="BD1285" s="320">
        <f>_xll.qlIndexFixing($BE$1,AZ1285,TRUE,_xll.ohTrigger(Trigger,Trigger3M))</f>
        <v>1.6491073233721142E-2</v>
      </c>
    </row>
    <row r="1286" spans="51:56" ht="11.25" customHeight="1" x14ac:dyDescent="0.25">
      <c r="AY1286" s="159" t="s">
        <v>90</v>
      </c>
      <c r="AZ1286" s="158">
        <f>_xll.qlInterestRateIndexFixingDate(Currency&amp;"ibor"&amp;Tenor,BA1286,Trigger)</f>
        <v>48297</v>
      </c>
      <c r="BA1286" s="158">
        <f>_xll.qlCalendarAdvance(Calendar,BA1285,AY1286,"f",,Trigger)</f>
        <v>48303</v>
      </c>
      <c r="BB1286" s="158">
        <f>_xll.qlInterestRateIndexMaturity(Currency&amp;"ibor"&amp;Tenor,BA1286,Trigger)</f>
        <v>48395</v>
      </c>
      <c r="BC1286" s="320">
        <f>_xll.qlIndexFixing($AC$5,AZ1286,TRUE,_xll.ohTrigger(Trigger,Trigger3M))</f>
        <v>1.6688197789098306E-2</v>
      </c>
      <c r="BD1286" s="320">
        <f>_xll.qlIndexFixing($BE$1,AZ1286,TRUE,_xll.ohTrigger(Trigger,Trigger3M))</f>
        <v>1.6484441223430634E-2</v>
      </c>
    </row>
    <row r="1287" spans="51:56" ht="11.25" customHeight="1" x14ac:dyDescent="0.25">
      <c r="AY1287" s="159" t="s">
        <v>90</v>
      </c>
      <c r="AZ1287" s="158">
        <f>_xll.qlInterestRateIndexFixingDate(Currency&amp;"ibor"&amp;Tenor,BA1287,Trigger)</f>
        <v>48306</v>
      </c>
      <c r="BA1287" s="158">
        <f>_xll.qlCalendarAdvance(Calendar,BA1286,AY1287,"f",,Trigger)</f>
        <v>48310</v>
      </c>
      <c r="BB1287" s="158">
        <f>_xll.qlInterestRateIndexMaturity(Currency&amp;"ibor"&amp;Tenor,BA1287,Trigger)</f>
        <v>48401</v>
      </c>
      <c r="BC1287" s="320">
        <f>_xll.qlIndexFixing($AC$5,AZ1287,TRUE,_xll.ohTrigger(Trigger,Trigger3M))</f>
        <v>1.6624581748970246E-2</v>
      </c>
      <c r="BD1287" s="320">
        <f>_xll.qlIndexFixing($BE$1,AZ1287,TRUE,_xll.ohTrigger(Trigger,Trigger3M))</f>
        <v>1.6477890084901723E-2</v>
      </c>
    </row>
    <row r="1288" spans="51:56" ht="11.25" customHeight="1" x14ac:dyDescent="0.25">
      <c r="AY1288" s="159" t="s">
        <v>90</v>
      </c>
      <c r="AZ1288" s="158">
        <f>_xll.qlInterestRateIndexFixingDate(Currency&amp;"ibor"&amp;Tenor,BA1288,Trigger)</f>
        <v>48313</v>
      </c>
      <c r="BA1288" s="158">
        <f>_xll.qlCalendarAdvance(Calendar,BA1287,AY1288,"f",,Trigger)</f>
        <v>48317</v>
      </c>
      <c r="BB1288" s="158">
        <f>_xll.qlInterestRateIndexMaturity(Currency&amp;"ibor"&amp;Tenor,BA1288,Trigger)</f>
        <v>48408</v>
      </c>
      <c r="BC1288" s="320">
        <f>_xll.qlIndexFixing($AC$5,AZ1288,TRUE,_xll.ohTrigger(Trigger,Trigger3M))</f>
        <v>1.6556405468508294E-2</v>
      </c>
      <c r="BD1288" s="320">
        <f>_xll.qlIndexFixing($BE$1,AZ1288,TRUE,_xll.ohTrigger(Trigger,Trigger3M))</f>
        <v>1.6471216202118166E-2</v>
      </c>
    </row>
    <row r="1289" spans="51:56" ht="11.25" customHeight="1" x14ac:dyDescent="0.25">
      <c r="AY1289" s="159" t="s">
        <v>90</v>
      </c>
      <c r="AZ1289" s="158">
        <f>_xll.qlInterestRateIndexFixingDate(Currency&amp;"ibor"&amp;Tenor,BA1289,Trigger)</f>
        <v>48320</v>
      </c>
      <c r="BA1289" s="158">
        <f>_xll.qlCalendarAdvance(Calendar,BA1288,AY1289,"f",,Trigger)</f>
        <v>48324</v>
      </c>
      <c r="BB1289" s="158">
        <f>_xll.qlInterestRateIndexMaturity(Currency&amp;"ibor"&amp;Tenor,BA1289,Trigger)</f>
        <v>48415</v>
      </c>
      <c r="BC1289" s="320">
        <f>_xll.qlIndexFixing($AC$5,AZ1289,TRUE,_xll.ohTrigger(Trigger,Trigger3M))</f>
        <v>1.6488052923228216E-2</v>
      </c>
      <c r="BD1289" s="320">
        <f>_xll.qlIndexFixing($BE$1,AZ1289,TRUE,_xll.ohTrigger(Trigger,Trigger3M))</f>
        <v>1.6464520692250309E-2</v>
      </c>
    </row>
    <row r="1290" spans="51:56" ht="11.25" customHeight="1" x14ac:dyDescent="0.25">
      <c r="AY1290" s="159" t="s">
        <v>90</v>
      </c>
      <c r="AZ1290" s="158">
        <f>_xll.qlInterestRateIndexFixingDate(Currency&amp;"ibor"&amp;Tenor,BA1290,Trigger)</f>
        <v>48327</v>
      </c>
      <c r="BA1290" s="158">
        <f>_xll.qlCalendarAdvance(Calendar,BA1289,AY1290,"f",,Trigger)</f>
        <v>48331</v>
      </c>
      <c r="BB1290" s="158">
        <f>_xll.qlInterestRateIndexMaturity(Currency&amp;"ibor"&amp;Tenor,BA1290,Trigger)</f>
        <v>48422</v>
      </c>
      <c r="BC1290" s="320">
        <f>_xll.qlIndexFixing($AC$5,AZ1290,TRUE,_xll.ohTrigger(Trigger,Trigger3M))</f>
        <v>1.6419524122269075E-2</v>
      </c>
      <c r="BD1290" s="320">
        <f>_xll.qlIndexFixing($BE$1,AZ1290,TRUE,_xll.ohTrigger(Trigger,Trigger3M))</f>
        <v>1.6457803711767277E-2</v>
      </c>
    </row>
    <row r="1291" spans="51:56" ht="11.25" customHeight="1" x14ac:dyDescent="0.25">
      <c r="AY1291" s="159" t="s">
        <v>90</v>
      </c>
      <c r="AZ1291" s="158">
        <f>_xll.qlInterestRateIndexFixingDate(Currency&amp;"ibor"&amp;Tenor,BA1291,Trigger)</f>
        <v>48334</v>
      </c>
      <c r="BA1291" s="158">
        <f>_xll.qlCalendarAdvance(Calendar,BA1290,AY1291,"f",,Trigger)</f>
        <v>48338</v>
      </c>
      <c r="BB1291" s="158">
        <f>_xll.qlInterestRateIndexMaturity(Currency&amp;"ibor"&amp;Tenor,BA1291,Trigger)</f>
        <v>48430</v>
      </c>
      <c r="BC1291" s="320">
        <f>_xll.qlIndexFixing($AC$5,AZ1291,TRUE,_xll.ohTrigger(Trigger,Trigger3M))</f>
        <v>1.6350660853647701E-2</v>
      </c>
      <c r="BD1291" s="320">
        <f>_xll.qlIndexFixing($BE$1,AZ1291,TRUE,_xll.ohTrigger(Trigger,Trigger3M))</f>
        <v>1.6450955355588579E-2</v>
      </c>
    </row>
    <row r="1292" spans="51:56" ht="11.25" customHeight="1" x14ac:dyDescent="0.25">
      <c r="AY1292" s="159" t="s">
        <v>90</v>
      </c>
      <c r="AZ1292" s="158">
        <f>_xll.qlInterestRateIndexFixingDate(Currency&amp;"ibor"&amp;Tenor,BA1292,Trigger)</f>
        <v>48341</v>
      </c>
      <c r="BA1292" s="158">
        <f>_xll.qlCalendarAdvance(Calendar,BA1291,AY1292,"f",,Trigger)</f>
        <v>48345</v>
      </c>
      <c r="BB1292" s="158">
        <f>_xll.qlInterestRateIndexMaturity(Currency&amp;"ibor"&amp;Tenor,BA1292,Trigger)</f>
        <v>48437</v>
      </c>
      <c r="BC1292" s="320">
        <f>_xll.qlIndexFixing($AC$5,AZ1292,TRUE,_xll.ohTrigger(Trigger,Trigger3M))</f>
        <v>1.6282630430653599E-2</v>
      </c>
      <c r="BD1292" s="320">
        <f>_xll.qlIndexFixing($BE$1,AZ1292,TRUE,_xll.ohTrigger(Trigger,Trigger3M))</f>
        <v>1.6444194114094073E-2</v>
      </c>
    </row>
    <row r="1293" spans="51:56" ht="11.25" customHeight="1" x14ac:dyDescent="0.25">
      <c r="AY1293" s="159" t="s">
        <v>90</v>
      </c>
      <c r="AZ1293" s="158">
        <f>_xll.qlInterestRateIndexFixingDate(Currency&amp;"ibor"&amp;Tenor,BA1293,Trigger)</f>
        <v>48348</v>
      </c>
      <c r="BA1293" s="158">
        <f>_xll.qlCalendarAdvance(Calendar,BA1292,AY1293,"f",,Trigger)</f>
        <v>48352</v>
      </c>
      <c r="BB1293" s="158">
        <f>_xll.qlInterestRateIndexMaturity(Currency&amp;"ibor"&amp;Tenor,BA1293,Trigger)</f>
        <v>48444</v>
      </c>
      <c r="BC1293" s="320">
        <f>_xll.qlIndexFixing($AC$5,AZ1293,TRUE,_xll.ohTrigger(Trigger,Trigger3M))</f>
        <v>1.6258953288692632E-2</v>
      </c>
      <c r="BD1293" s="320">
        <f>_xll.qlIndexFixing($BE$1,AZ1293,TRUE,_xll.ohTrigger(Trigger,Trigger3M))</f>
        <v>1.6437411881734872E-2</v>
      </c>
    </row>
    <row r="1294" spans="51:56" ht="11.25" customHeight="1" x14ac:dyDescent="0.25">
      <c r="AY1294" s="159" t="s">
        <v>90</v>
      </c>
      <c r="AZ1294" s="158">
        <f>_xll.qlInterestRateIndexFixingDate(Currency&amp;"ibor"&amp;Tenor,BA1294,Trigger)</f>
        <v>48355</v>
      </c>
      <c r="BA1294" s="158">
        <f>_xll.qlCalendarAdvance(Calendar,BA1293,AY1294,"f",,Trigger)</f>
        <v>48359</v>
      </c>
      <c r="BB1294" s="158">
        <f>_xll.qlInterestRateIndexMaturity(Currency&amp;"ibor"&amp;Tenor,BA1294,Trigger)</f>
        <v>48451</v>
      </c>
      <c r="BC1294" s="320">
        <f>_xll.qlIndexFixing($AC$5,AZ1294,TRUE,_xll.ohTrigger(Trigger,Trigger3M))</f>
        <v>1.6268634515106215E-2</v>
      </c>
      <c r="BD1294" s="320">
        <f>_xll.qlIndexFixing($BE$1,AZ1294,TRUE,_xll.ohTrigger(Trigger,Trigger3M))</f>
        <v>1.6430608814991015E-2</v>
      </c>
    </row>
    <row r="1295" spans="51:56" ht="11.25" customHeight="1" x14ac:dyDescent="0.25">
      <c r="AY1295" s="159" t="s">
        <v>90</v>
      </c>
      <c r="AZ1295" s="158">
        <f>_xll.qlInterestRateIndexFixingDate(Currency&amp;"ibor"&amp;Tenor,BA1295,Trigger)</f>
        <v>48362</v>
      </c>
      <c r="BA1295" s="158">
        <f>_xll.qlCalendarAdvance(Calendar,BA1294,AY1295,"f",,Trigger)</f>
        <v>48366</v>
      </c>
      <c r="BB1295" s="158">
        <f>_xll.qlInterestRateIndexMaturity(Currency&amp;"ibor"&amp;Tenor,BA1295,Trigger)</f>
        <v>48458</v>
      </c>
      <c r="BC1295" s="320">
        <f>_xll.qlIndexFixing($AC$5,AZ1295,TRUE,_xll.ohTrigger(Trigger,Trigger3M))</f>
        <v>1.6278315765372888E-2</v>
      </c>
      <c r="BD1295" s="320">
        <f>_xll.qlIndexFixing($BE$1,AZ1295,TRUE,_xll.ohTrigger(Trigger,Trigger3M))</f>
        <v>1.6423785070334731E-2</v>
      </c>
    </row>
    <row r="1296" spans="51:56" ht="11.25" customHeight="1" x14ac:dyDescent="0.25">
      <c r="AY1296" s="159" t="s">
        <v>90</v>
      </c>
      <c r="AZ1296" s="158">
        <f>_xll.qlInterestRateIndexFixingDate(Currency&amp;"ibor"&amp;Tenor,BA1296,Trigger)</f>
        <v>48369</v>
      </c>
      <c r="BA1296" s="158">
        <f>_xll.qlCalendarAdvance(Calendar,BA1295,AY1296,"f",,Trigger)</f>
        <v>48373</v>
      </c>
      <c r="BB1296" s="158">
        <f>_xll.qlInterestRateIndexMaturity(Currency&amp;"ibor"&amp;Tenor,BA1296,Trigger)</f>
        <v>48465</v>
      </c>
      <c r="BC1296" s="320">
        <f>_xll.qlIndexFixing($AC$5,AZ1296,TRUE,_xll.ohTrigger(Trigger,Trigger3M))</f>
        <v>1.6287997039493525E-2</v>
      </c>
      <c r="BD1296" s="320">
        <f>_xll.qlIndexFixing($BE$1,AZ1296,TRUE,_xll.ohTrigger(Trigger,Trigger3M))</f>
        <v>1.641694080423825E-2</v>
      </c>
    </row>
    <row r="1297" spans="51:56" ht="11.25" customHeight="1" x14ac:dyDescent="0.25">
      <c r="AY1297" s="159" t="s">
        <v>90</v>
      </c>
      <c r="AZ1297" s="158">
        <f>_xll.qlInterestRateIndexFixingDate(Currency&amp;"ibor"&amp;Tenor,BA1297,Trigger)</f>
        <v>48376</v>
      </c>
      <c r="BA1297" s="158">
        <f>_xll.qlCalendarAdvance(Calendar,BA1296,AY1297,"f",,Trigger)</f>
        <v>48380</v>
      </c>
      <c r="BB1297" s="158">
        <f>_xll.qlInterestRateIndexMaturity(Currency&amp;"ibor"&amp;Tenor,BA1297,Trigger)</f>
        <v>48472</v>
      </c>
      <c r="BC1297" s="320">
        <f>_xll.qlIndexFixing($AC$5,AZ1297,TRUE,_xll.ohTrigger(Trigger,Trigger3M))</f>
        <v>1.6297678337467258E-2</v>
      </c>
      <c r="BD1297" s="320">
        <f>_xll.qlIndexFixing($BE$1,AZ1297,TRUE,_xll.ohTrigger(Trigger,Trigger3M))</f>
        <v>1.6410076173179008E-2</v>
      </c>
    </row>
    <row r="1298" spans="51:56" ht="11.25" customHeight="1" x14ac:dyDescent="0.25">
      <c r="AY1298" s="159" t="s">
        <v>90</v>
      </c>
      <c r="AZ1298" s="158">
        <f>_xll.qlInterestRateIndexFixingDate(Currency&amp;"ibor"&amp;Tenor,BA1298,Trigger)</f>
        <v>48383</v>
      </c>
      <c r="BA1298" s="158">
        <f>_xll.qlCalendarAdvance(Calendar,BA1297,AY1298,"f",,Trigger)</f>
        <v>48387</v>
      </c>
      <c r="BB1298" s="158">
        <f>_xll.qlInterestRateIndexMaturity(Currency&amp;"ibor"&amp;Tenor,BA1298,Trigger)</f>
        <v>48479</v>
      </c>
      <c r="BC1298" s="320">
        <f>_xll.qlIndexFixing($AC$5,AZ1298,TRUE,_xll.ohTrigger(Trigger,Trigger3M))</f>
        <v>1.6307359659294082E-2</v>
      </c>
      <c r="BD1298" s="320">
        <f>_xll.qlIndexFixing($BE$1,AZ1298,TRUE,_xll.ohTrigger(Trigger,Trigger3M))</f>
        <v>1.6403191333627498E-2</v>
      </c>
    </row>
    <row r="1299" spans="51:56" ht="11.25" customHeight="1" x14ac:dyDescent="0.25">
      <c r="AY1299" s="159" t="s">
        <v>90</v>
      </c>
      <c r="AZ1299" s="158">
        <f>_xll.qlInterestRateIndexFixingDate(Currency&amp;"ibor"&amp;Tenor,BA1299,Trigger)</f>
        <v>48390</v>
      </c>
      <c r="BA1299" s="158">
        <f>_xll.qlCalendarAdvance(Calendar,BA1298,AY1299,"f",,Trigger)</f>
        <v>48394</v>
      </c>
      <c r="BB1299" s="158">
        <f>_xll.qlInterestRateIndexMaturity(Currency&amp;"ibor"&amp;Tenor,BA1299,Trigger)</f>
        <v>48486</v>
      </c>
      <c r="BC1299" s="320">
        <f>_xll.qlIndexFixing($AC$5,AZ1299,TRUE,_xll.ohTrigger(Trigger,Trigger3M))</f>
        <v>1.6317041004973998E-2</v>
      </c>
      <c r="BD1299" s="320">
        <f>_xll.qlIndexFixing($BE$1,AZ1299,TRUE,_xll.ohTrigger(Trigger,Trigger3M))</f>
        <v>1.6396286442055073E-2</v>
      </c>
    </row>
    <row r="1300" spans="51:56" ht="11.25" customHeight="1" x14ac:dyDescent="0.25">
      <c r="AY1300" s="159" t="s">
        <v>90</v>
      </c>
      <c r="AZ1300" s="158">
        <f>_xll.qlInterestRateIndexFixingDate(Currency&amp;"ibor"&amp;Tenor,BA1300,Trigger)</f>
        <v>48397</v>
      </c>
      <c r="BA1300" s="158">
        <f>_xll.qlCalendarAdvance(Calendar,BA1299,AY1300,"f",,Trigger)</f>
        <v>48401</v>
      </c>
      <c r="BB1300" s="158">
        <f>_xll.qlInterestRateIndexMaturity(Currency&amp;"ibor"&amp;Tenor,BA1300,Trigger)</f>
        <v>48493</v>
      </c>
      <c r="BC1300" s="320">
        <f>_xll.qlIndexFixing($AC$5,AZ1300,TRUE,_xll.ohTrigger(Trigger,Trigger3M))</f>
        <v>1.6326722374507011E-2</v>
      </c>
      <c r="BD1300" s="320">
        <f>_xll.qlIndexFixing($BE$1,AZ1300,TRUE,_xll.ohTrigger(Trigger,Trigger3M))</f>
        <v>1.6389361654933092E-2</v>
      </c>
    </row>
    <row r="1301" spans="51:56" ht="11.25" customHeight="1" x14ac:dyDescent="0.25">
      <c r="AY1301" s="159" t="s">
        <v>90</v>
      </c>
      <c r="AZ1301" s="158">
        <f>_xll.qlInterestRateIndexFixingDate(Currency&amp;"ibor"&amp;Tenor,BA1301,Trigger)</f>
        <v>48404</v>
      </c>
      <c r="BA1301" s="158">
        <f>_xll.qlCalendarAdvance(Calendar,BA1300,AY1301,"f",,Trigger)</f>
        <v>48408</v>
      </c>
      <c r="BB1301" s="158">
        <f>_xll.qlInterestRateIndexMaturity(Currency&amp;"ibor"&amp;Tenor,BA1301,Trigger)</f>
        <v>48500</v>
      </c>
      <c r="BC1301" s="320">
        <f>_xll.qlIndexFixing($AC$5,AZ1301,TRUE,_xll.ohTrigger(Trigger,Trigger3M))</f>
        <v>1.6336403767893984E-2</v>
      </c>
      <c r="BD1301" s="320">
        <f>_xll.qlIndexFixing($BE$1,AZ1301,TRUE,_xll.ohTrigger(Trigger,Trigger3M))</f>
        <v>1.6382417128732913E-2</v>
      </c>
    </row>
    <row r="1302" spans="51:56" ht="11.25" customHeight="1" x14ac:dyDescent="0.25">
      <c r="AY1302" s="159" t="s">
        <v>90</v>
      </c>
      <c r="AZ1302" s="158">
        <f>_xll.qlInterestRateIndexFixingDate(Currency&amp;"ibor"&amp;Tenor,BA1302,Trigger)</f>
        <v>48411</v>
      </c>
      <c r="BA1302" s="158">
        <f>_xll.qlCalendarAdvance(Calendar,BA1301,AY1302,"f",,Trigger)</f>
        <v>48415</v>
      </c>
      <c r="BB1302" s="158">
        <f>_xll.qlInterestRateIndexMaturity(Currency&amp;"ibor"&amp;Tenor,BA1302,Trigger)</f>
        <v>48507</v>
      </c>
      <c r="BC1302" s="320">
        <f>_xll.qlIndexFixing($AC$5,AZ1302,TRUE,_xll.ohTrigger(Trigger,Trigger3M))</f>
        <v>1.6346085185134918E-2</v>
      </c>
      <c r="BD1302" s="320">
        <f>_xll.qlIndexFixing($BE$1,AZ1302,TRUE,_xll.ohTrigger(Trigger,Trigger3M))</f>
        <v>1.6375453019921549E-2</v>
      </c>
    </row>
    <row r="1303" spans="51:56" ht="11.25" customHeight="1" x14ac:dyDescent="0.25">
      <c r="AY1303" s="159" t="s">
        <v>90</v>
      </c>
      <c r="AZ1303" s="158">
        <f>_xll.qlInterestRateIndexFixingDate(Currency&amp;"ibor"&amp;Tenor,BA1303,Trigger)</f>
        <v>48418</v>
      </c>
      <c r="BA1303" s="158">
        <f>_xll.qlCalendarAdvance(Calendar,BA1302,AY1303,"f",,Trigger)</f>
        <v>48422</v>
      </c>
      <c r="BB1303" s="158">
        <f>_xll.qlInterestRateIndexMaturity(Currency&amp;"ibor"&amp;Tenor,BA1303,Trigger)</f>
        <v>48514</v>
      </c>
      <c r="BC1303" s="320">
        <f>_xll.qlIndexFixing($AC$5,AZ1303,TRUE,_xll.ohTrigger(Trigger,Trigger3M))</f>
        <v>1.6355766626228948E-2</v>
      </c>
      <c r="BD1303" s="320">
        <f>_xll.qlIndexFixing($BE$1,AZ1303,TRUE,_xll.ohTrigger(Trigger,Trigger3M))</f>
        <v>1.6368469484969488E-2</v>
      </c>
    </row>
    <row r="1304" spans="51:56" ht="11.25" customHeight="1" x14ac:dyDescent="0.25">
      <c r="AY1304" s="159" t="s">
        <v>90</v>
      </c>
      <c r="AZ1304" s="158">
        <f>_xll.qlInterestRateIndexFixingDate(Currency&amp;"ibor"&amp;Tenor,BA1304,Trigger)</f>
        <v>48425</v>
      </c>
      <c r="BA1304" s="158">
        <f>_xll.qlCalendarAdvance(Calendar,BA1303,AY1304,"f",,Trigger)</f>
        <v>48429</v>
      </c>
      <c r="BB1304" s="158">
        <f>_xll.qlInterestRateIndexMaturity(Currency&amp;"ibor"&amp;Tenor,BA1304,Trigger)</f>
        <v>48521</v>
      </c>
      <c r="BC1304" s="320">
        <f>_xll.qlIndexFixing($AC$5,AZ1304,TRUE,_xll.ohTrigger(Trigger,Trigger3M))</f>
        <v>1.6365448091176071E-2</v>
      </c>
      <c r="BD1304" s="320">
        <f>_xll.qlIndexFixing($BE$1,AZ1304,TRUE,_xll.ohTrigger(Trigger,Trigger3M))</f>
        <v>1.6361466680343745E-2</v>
      </c>
    </row>
    <row r="1305" spans="51:56" ht="11.25" customHeight="1" x14ac:dyDescent="0.25">
      <c r="AY1305" s="159" t="s">
        <v>90</v>
      </c>
      <c r="AZ1305" s="158">
        <f>_xll.qlInterestRateIndexFixingDate(Currency&amp;"ibor"&amp;Tenor,BA1305,Trigger)</f>
        <v>48432</v>
      </c>
      <c r="BA1305" s="158">
        <f>_xll.qlCalendarAdvance(Calendar,BA1304,AY1305,"f",,Trigger)</f>
        <v>48436</v>
      </c>
      <c r="BB1305" s="158">
        <f>_xll.qlInterestRateIndexMaturity(Currency&amp;"ibor"&amp;Tenor,BA1305,Trigger)</f>
        <v>48528</v>
      </c>
      <c r="BC1305" s="320">
        <f>_xll.qlIndexFixing($AC$5,AZ1305,TRUE,_xll.ohTrigger(Trigger,Trigger3M))</f>
        <v>1.6375129579978023E-2</v>
      </c>
      <c r="BD1305" s="320">
        <f>_xll.qlIndexFixing($BE$1,AZ1305,TRUE,_xll.ohTrigger(Trigger,Trigger3M))</f>
        <v>1.6354444762510464E-2</v>
      </c>
    </row>
    <row r="1306" spans="51:56" ht="11.25" customHeight="1" x14ac:dyDescent="0.25">
      <c r="AY1306" s="159" t="s">
        <v>90</v>
      </c>
      <c r="AZ1306" s="158">
        <f>_xll.qlInterestRateIndexFixingDate(Currency&amp;"ibor"&amp;Tenor,BA1306,Trigger)</f>
        <v>48439</v>
      </c>
      <c r="BA1306" s="158">
        <f>_xll.qlCalendarAdvance(Calendar,BA1305,AY1306,"f",,Trigger)</f>
        <v>48443</v>
      </c>
      <c r="BB1306" s="158">
        <f>_xll.qlInterestRateIndexMaturity(Currency&amp;"ibor"&amp;Tenor,BA1306,Trigger)</f>
        <v>48535</v>
      </c>
      <c r="BC1306" s="320">
        <f>_xll.qlIndexFixing($AC$5,AZ1306,TRUE,_xll.ohTrigger(Trigger,Trigger3M))</f>
        <v>1.638481109263307E-2</v>
      </c>
      <c r="BD1306" s="320">
        <f>_xll.qlIndexFixing($BE$1,AZ1306,TRUE,_xll.ohTrigger(Trigger,Trigger3M))</f>
        <v>1.6347403887937526E-2</v>
      </c>
    </row>
    <row r="1307" spans="51:56" ht="11.25" customHeight="1" x14ac:dyDescent="0.25">
      <c r="AY1307" s="159" t="s">
        <v>90</v>
      </c>
      <c r="AZ1307" s="158">
        <f>_xll.qlInterestRateIndexFixingDate(Currency&amp;"ibor"&amp;Tenor,BA1307,Trigger)</f>
        <v>48446</v>
      </c>
      <c r="BA1307" s="158">
        <f>_xll.qlCalendarAdvance(Calendar,BA1306,AY1307,"f",,Trigger)</f>
        <v>48450</v>
      </c>
      <c r="BB1307" s="158">
        <f>_xll.qlInterestRateIndexMaturity(Currency&amp;"ibor"&amp;Tenor,BA1307,Trigger)</f>
        <v>48542</v>
      </c>
      <c r="BC1307" s="320">
        <f>_xll.qlIndexFixing($AC$5,AZ1307,TRUE,_xll.ohTrigger(Trigger,Trigger3M))</f>
        <v>1.639449262914295E-2</v>
      </c>
      <c r="BD1307" s="320">
        <f>_xll.qlIndexFixing($BE$1,AZ1307,TRUE,_xll.ohTrigger(Trigger,Trigger3M))</f>
        <v>1.634034421308847E-2</v>
      </c>
    </row>
    <row r="1308" spans="51:56" ht="11.25" customHeight="1" x14ac:dyDescent="0.25">
      <c r="AY1308" s="159" t="s">
        <v>90</v>
      </c>
      <c r="AZ1308" s="158">
        <f>_xll.qlInterestRateIndexFixingDate(Currency&amp;"ibor"&amp;Tenor,BA1308,Trigger)</f>
        <v>48453</v>
      </c>
      <c r="BA1308" s="158">
        <f>_xll.qlCalendarAdvance(Calendar,BA1307,AY1308,"f",,Trigger)</f>
        <v>48457</v>
      </c>
      <c r="BB1308" s="158">
        <f>_xll.qlInterestRateIndexMaturity(Currency&amp;"ibor"&amp;Tenor,BA1308,Trigger)</f>
        <v>48548</v>
      </c>
      <c r="BC1308" s="320">
        <f>_xll.qlIndexFixing($AC$5,AZ1308,TRUE,_xll.ohTrigger(Trigger,Trigger3M))</f>
        <v>1.6403109461231191E-2</v>
      </c>
      <c r="BD1308" s="320">
        <f>_xll.qlIndexFixing($BE$1,AZ1308,TRUE,_xll.ohTrigger(Trigger,Trigger3M))</f>
        <v>1.6333404959515956E-2</v>
      </c>
    </row>
    <row r="1309" spans="51:56" ht="11.25" customHeight="1" x14ac:dyDescent="0.25">
      <c r="AY1309" s="159" t="s">
        <v>90</v>
      </c>
      <c r="AZ1309" s="158">
        <f>_xll.qlInterestRateIndexFixingDate(Currency&amp;"ibor"&amp;Tenor,BA1309,Trigger)</f>
        <v>48460</v>
      </c>
      <c r="BA1309" s="158">
        <f>_xll.qlCalendarAdvance(Calendar,BA1308,AY1309,"f",,Trigger)</f>
        <v>48464</v>
      </c>
      <c r="BB1309" s="158">
        <f>_xll.qlInterestRateIndexMaturity(Currency&amp;"ibor"&amp;Tenor,BA1309,Trigger)</f>
        <v>48555</v>
      </c>
      <c r="BC1309" s="320">
        <f>_xll.qlIndexFixing($AC$5,AZ1309,TRUE,_xll.ohTrigger(Trigger,Trigger3M))</f>
        <v>1.6412790603403948E-2</v>
      </c>
      <c r="BD1309" s="320">
        <f>_xll.qlIndexFixing($BE$1,AZ1309,TRUE,_xll.ohTrigger(Trigger,Trigger3M))</f>
        <v>1.6326309765694474E-2</v>
      </c>
    </row>
    <row r="1310" spans="51:56" ht="11.25" customHeight="1" x14ac:dyDescent="0.25">
      <c r="AY1310" s="159" t="s">
        <v>90</v>
      </c>
      <c r="AZ1310" s="158">
        <f>_xll.qlInterestRateIndexFixingDate(Currency&amp;"ibor"&amp;Tenor,BA1310,Trigger)</f>
        <v>48467</v>
      </c>
      <c r="BA1310" s="158">
        <f>_xll.qlCalendarAdvance(Calendar,BA1309,AY1310,"f",,Trigger)</f>
        <v>48471</v>
      </c>
      <c r="BB1310" s="158">
        <f>_xll.qlInterestRateIndexMaturity(Currency&amp;"ibor"&amp;Tenor,BA1310,Trigger)</f>
        <v>48562</v>
      </c>
      <c r="BC1310" s="320">
        <f>_xll.qlIndexFixing($AC$5,AZ1310,TRUE,_xll.ohTrigger(Trigger,Trigger3M))</f>
        <v>1.6422471769170142E-2</v>
      </c>
      <c r="BD1310" s="320">
        <f>_xll.qlIndexFixing($BE$1,AZ1310,TRUE,_xll.ohTrigger(Trigger,Trigger3M))</f>
        <v>1.6319196230504131E-2</v>
      </c>
    </row>
    <row r="1311" spans="51:56" ht="11.25" customHeight="1" x14ac:dyDescent="0.25">
      <c r="AY1311" s="159" t="s">
        <v>90</v>
      </c>
      <c r="AZ1311" s="158">
        <f>_xll.qlInterestRateIndexFixingDate(Currency&amp;"ibor"&amp;Tenor,BA1311,Trigger)</f>
        <v>48474</v>
      </c>
      <c r="BA1311" s="158">
        <f>_xll.qlCalendarAdvance(Calendar,BA1310,AY1311,"f",,Trigger)</f>
        <v>48478</v>
      </c>
      <c r="BB1311" s="158">
        <f>_xll.qlInterestRateIndexMaturity(Currency&amp;"ibor"&amp;Tenor,BA1311,Trigger)</f>
        <v>48569</v>
      </c>
      <c r="BC1311" s="320">
        <f>_xll.qlIndexFixing($AC$5,AZ1311,TRUE,_xll.ohTrigger(Trigger,Trigger3M))</f>
        <v>1.6432152958528894E-2</v>
      </c>
      <c r="BD1311" s="320">
        <f>_xll.qlIndexFixing($BE$1,AZ1311,TRUE,_xll.ohTrigger(Trigger,Trigger3M))</f>
        <v>1.6312064510396476E-2</v>
      </c>
    </row>
    <row r="1312" spans="51:56" ht="11.25" customHeight="1" x14ac:dyDescent="0.25">
      <c r="AY1312" s="159" t="s">
        <v>90</v>
      </c>
      <c r="AZ1312" s="158">
        <f>_xll.qlInterestRateIndexFixingDate(Currency&amp;"ibor"&amp;Tenor,BA1312,Trigger)</f>
        <v>48481</v>
      </c>
      <c r="BA1312" s="158">
        <f>_xll.qlCalendarAdvance(Calendar,BA1311,AY1312,"f",,Trigger)</f>
        <v>48485</v>
      </c>
      <c r="BB1312" s="158">
        <f>_xll.qlInterestRateIndexMaturity(Currency&amp;"ibor"&amp;Tenor,BA1312,Trigger)</f>
        <v>48576</v>
      </c>
      <c r="BC1312" s="320">
        <f>_xll.qlIndexFixing($AC$5,AZ1312,TRUE,_xll.ohTrigger(Trigger,Trigger3M))</f>
        <v>1.6441834171481956E-2</v>
      </c>
      <c r="BD1312" s="320">
        <f>_xll.qlIndexFixing($BE$1,AZ1312,TRUE,_xll.ohTrigger(Trigger,Trigger3M))</f>
        <v>1.6304914761823948E-2</v>
      </c>
    </row>
    <row r="1313" spans="51:56" ht="11.25" customHeight="1" x14ac:dyDescent="0.25">
      <c r="AY1313" s="159" t="s">
        <v>90</v>
      </c>
      <c r="AZ1313" s="158">
        <f>_xll.qlInterestRateIndexFixingDate(Currency&amp;"ibor"&amp;Tenor,BA1313,Trigger)</f>
        <v>48488</v>
      </c>
      <c r="BA1313" s="158">
        <f>_xll.qlCalendarAdvance(Calendar,BA1312,AY1313,"f",,Trigger)</f>
        <v>48492</v>
      </c>
      <c r="BB1313" s="158">
        <f>_xll.qlInterestRateIndexMaturity(Currency&amp;"ibor"&amp;Tenor,BA1313,Trigger)</f>
        <v>48584</v>
      </c>
      <c r="BC1313" s="320">
        <f>_xll.qlIndexFixing($AC$5,AZ1313,TRUE,_xll.ohTrigger(Trigger,Trigger3M))</f>
        <v>1.6452582349131082E-2</v>
      </c>
      <c r="BD1313" s="320">
        <f>_xll.qlIndexFixing($BE$1,AZ1313,TRUE,_xll.ohTrigger(Trigger,Trigger3M))</f>
        <v>1.6297600120153761E-2</v>
      </c>
    </row>
    <row r="1314" spans="51:56" ht="11.25" customHeight="1" x14ac:dyDescent="0.25">
      <c r="AY1314" s="159" t="s">
        <v>90</v>
      </c>
      <c r="AZ1314" s="158">
        <f>_xll.qlInterestRateIndexFixingDate(Currency&amp;"ibor"&amp;Tenor,BA1314,Trigger)</f>
        <v>48495</v>
      </c>
      <c r="BA1314" s="158">
        <f>_xll.qlCalendarAdvance(Calendar,BA1313,AY1314,"f",,Trigger)</f>
        <v>48499</v>
      </c>
      <c r="BB1314" s="158">
        <f>_xll.qlInterestRateIndexMaturity(Currency&amp;"ibor"&amp;Tenor,BA1314,Trigger)</f>
        <v>48591</v>
      </c>
      <c r="BC1314" s="320">
        <f>_xll.qlIndexFixing($AC$5,AZ1314,TRUE,_xll.ohTrigger(Trigger,Trigger3M))</f>
        <v>1.6462264052618695E-2</v>
      </c>
      <c r="BD1314" s="320">
        <f>_xll.qlIndexFixing($BE$1,AZ1314,TRUE,_xll.ohTrigger(Trigger,Trigger3M))</f>
        <v>1.6290413224330082E-2</v>
      </c>
    </row>
    <row r="1315" spans="51:56" ht="11.25" customHeight="1" x14ac:dyDescent="0.25">
      <c r="AY1315" s="159" t="s">
        <v>90</v>
      </c>
      <c r="AZ1315" s="158">
        <f>_xll.qlInterestRateIndexFixingDate(Currency&amp;"ibor"&amp;Tenor,BA1315,Trigger)</f>
        <v>48502</v>
      </c>
      <c r="BA1315" s="158">
        <f>_xll.qlCalendarAdvance(Calendar,BA1314,AY1315,"f",,Trigger)</f>
        <v>48506</v>
      </c>
      <c r="BB1315" s="158">
        <f>_xll.qlInterestRateIndexMaturity(Currency&amp;"ibor"&amp;Tenor,BA1315,Trigger)</f>
        <v>48598</v>
      </c>
      <c r="BC1315" s="320">
        <f>_xll.qlIndexFixing($AC$5,AZ1315,TRUE,_xll.ohTrigger(Trigger,Trigger3M))</f>
        <v>1.6471945779959401E-2</v>
      </c>
      <c r="BD1315" s="320">
        <f>_xll.qlIndexFixing($BE$1,AZ1315,TRUE,_xll.ohTrigger(Trigger,Trigger3M))</f>
        <v>1.6283208779922075E-2</v>
      </c>
    </row>
    <row r="1316" spans="51:56" ht="11.25" customHeight="1" x14ac:dyDescent="0.25">
      <c r="AY1316" s="159" t="s">
        <v>90</v>
      </c>
      <c r="AZ1316" s="158">
        <f>_xll.qlInterestRateIndexFixingDate(Currency&amp;"ibor"&amp;Tenor,BA1316,Trigger)</f>
        <v>48509</v>
      </c>
      <c r="BA1316" s="158">
        <f>_xll.qlCalendarAdvance(Calendar,BA1315,AY1316,"f",,Trigger)</f>
        <v>48513</v>
      </c>
      <c r="BB1316" s="158">
        <f>_xll.qlInterestRateIndexMaturity(Currency&amp;"ibor"&amp;Tenor,BA1316,Trigger)</f>
        <v>48605</v>
      </c>
      <c r="BC1316" s="320">
        <f>_xll.qlIndexFixing($AC$5,AZ1316,TRUE,_xll.ohTrigger(Trigger,Trigger3M))</f>
        <v>1.648162753115668E-2</v>
      </c>
      <c r="BD1316" s="320">
        <f>_xll.qlIndexFixing($BE$1,AZ1316,TRUE,_xll.ohTrigger(Trigger,Trigger3M))</f>
        <v>1.6275986943384595E-2</v>
      </c>
    </row>
    <row r="1317" spans="51:56" ht="11.25" customHeight="1" x14ac:dyDescent="0.25">
      <c r="AY1317" s="159" t="s">
        <v>90</v>
      </c>
      <c r="AZ1317" s="158">
        <f>_xll.qlInterestRateIndexFixingDate(Currency&amp;"ibor"&amp;Tenor,BA1317,Trigger)</f>
        <v>48516</v>
      </c>
      <c r="BA1317" s="158">
        <f>_xll.qlCalendarAdvance(Calendar,BA1316,AY1317,"f",,Trigger)</f>
        <v>48520</v>
      </c>
      <c r="BB1317" s="158">
        <f>_xll.qlInterestRateIndexMaturity(Currency&amp;"ibor"&amp;Tenor,BA1317,Trigger)</f>
        <v>48612</v>
      </c>
      <c r="BC1317" s="320">
        <f>_xll.qlIndexFixing($AC$5,AZ1317,TRUE,_xll.ohTrigger(Trigger,Trigger3M))</f>
        <v>1.6491309306207048E-2</v>
      </c>
      <c r="BD1317" s="320">
        <f>_xll.qlIndexFixing($BE$1,AZ1317,TRUE,_xll.ohTrigger(Trigger,Trigger3M))</f>
        <v>1.6268747871176832E-2</v>
      </c>
    </row>
    <row r="1318" spans="51:56" ht="11.25" customHeight="1" x14ac:dyDescent="0.25">
      <c r="AY1318" s="159" t="s">
        <v>90</v>
      </c>
      <c r="AZ1318" s="158">
        <f>_xll.qlInterestRateIndexFixingDate(Currency&amp;"ibor"&amp;Tenor,BA1318,Trigger)</f>
        <v>48523</v>
      </c>
      <c r="BA1318" s="158">
        <f>_xll.qlCalendarAdvance(Calendar,BA1317,AY1318,"f",,Trigger)</f>
        <v>48527</v>
      </c>
      <c r="BB1318" s="158">
        <f>_xll.qlInterestRateIndexMaturity(Currency&amp;"ibor"&amp;Tenor,BA1318,Trigger)</f>
        <v>48619</v>
      </c>
      <c r="BC1318" s="320">
        <f>_xll.qlIndexFixing($AC$5,AZ1318,TRUE,_xll.ohTrigger(Trigger,Trigger3M))</f>
        <v>1.6500991105112248E-2</v>
      </c>
      <c r="BD1318" s="320">
        <f>_xll.qlIndexFixing($BE$1,AZ1318,TRUE,_xll.ohTrigger(Trigger,Trigger3M))</f>
        <v>1.6261491719752767E-2</v>
      </c>
    </row>
    <row r="1319" spans="51:56" ht="11.25" customHeight="1" x14ac:dyDescent="0.25">
      <c r="AY1319" s="159" t="s">
        <v>90</v>
      </c>
      <c r="AZ1319" s="158">
        <f>_xll.qlInterestRateIndexFixingDate(Currency&amp;"ibor"&amp;Tenor,BA1319,Trigger)</f>
        <v>48530</v>
      </c>
      <c r="BA1319" s="158">
        <f>_xll.qlCalendarAdvance(Calendar,BA1318,AY1319,"f",,Trigger)</f>
        <v>48534</v>
      </c>
      <c r="BB1319" s="158">
        <f>_xll.qlInterestRateIndexMaturity(Currency&amp;"ibor"&amp;Tenor,BA1319,Trigger)</f>
        <v>48626</v>
      </c>
      <c r="BC1319" s="320">
        <f>_xll.qlIndexFixing($AC$5,AZ1319,TRUE,_xll.ohTrigger(Trigger,Trigger3M))</f>
        <v>1.6510672927871412E-2</v>
      </c>
      <c r="BD1319" s="320">
        <f>_xll.qlIndexFixing($BE$1,AZ1319,TRUE,_xll.ohTrigger(Trigger,Trigger3M))</f>
        <v>1.6254218645567246E-2</v>
      </c>
    </row>
    <row r="1320" spans="51:56" ht="11.25" customHeight="1" x14ac:dyDescent="0.25">
      <c r="AY1320" s="159" t="s">
        <v>90</v>
      </c>
      <c r="AZ1320" s="158">
        <f>_xll.qlInterestRateIndexFixingDate(Currency&amp;"ibor"&amp;Tenor,BA1320,Trigger)</f>
        <v>48537</v>
      </c>
      <c r="BA1320" s="158">
        <f>_xll.qlCalendarAdvance(Calendar,BA1319,AY1320,"f",,Trigger)</f>
        <v>48541</v>
      </c>
      <c r="BB1320" s="158">
        <f>_xll.qlInterestRateIndexMaturity(Currency&amp;"ibor"&amp;Tenor,BA1320,Trigger)</f>
        <v>48633</v>
      </c>
      <c r="BC1320" s="320">
        <f>_xll.qlIndexFixing($AC$5,AZ1320,TRUE,_xll.ohTrigger(Trigger,Trigger3M))</f>
        <v>1.6520354774486275E-2</v>
      </c>
      <c r="BD1320" s="320">
        <f>_xll.qlIndexFixing($BE$1,AZ1320,TRUE,_xll.ohTrigger(Trigger,Trigger3M))</f>
        <v>1.6246928805074255E-2</v>
      </c>
    </row>
    <row r="1321" spans="51:56" ht="11.25" customHeight="1" x14ac:dyDescent="0.25">
      <c r="AY1321" s="159" t="s">
        <v>90</v>
      </c>
      <c r="AZ1321" s="158">
        <f>_xll.qlInterestRateIndexFixingDate(Currency&amp;"ibor"&amp;Tenor,BA1321,Trigger)</f>
        <v>48544</v>
      </c>
      <c r="BA1321" s="158">
        <f>_xll.qlCalendarAdvance(Calendar,BA1320,AY1321,"f",,Trigger)</f>
        <v>48548</v>
      </c>
      <c r="BB1321" s="158">
        <f>_xll.qlInterestRateIndexMaturity(Currency&amp;"ibor"&amp;Tenor,BA1321,Trigger)</f>
        <v>48638</v>
      </c>
      <c r="BC1321" s="320">
        <f>_xll.qlIndexFixing($AC$5,AZ1321,TRUE,_xll.ohTrigger(Trigger,Trigger3M))</f>
        <v>1.6527895729690378E-2</v>
      </c>
      <c r="BD1321" s="320">
        <f>_xll.qlIndexFixing($BE$1,AZ1321,TRUE,_xll.ohTrigger(Trigger,Trigger3M))</f>
        <v>1.6239940616583404E-2</v>
      </c>
    </row>
    <row r="1322" spans="51:56" ht="11.25" customHeight="1" x14ac:dyDescent="0.25">
      <c r="AY1322" s="159" t="s">
        <v>90</v>
      </c>
      <c r="AZ1322" s="158">
        <f>_xll.qlInterestRateIndexFixingDate(Currency&amp;"ibor"&amp;Tenor,BA1322,Trigger)</f>
        <v>48551</v>
      </c>
      <c r="BA1322" s="158">
        <f>_xll.qlCalendarAdvance(Calendar,BA1321,AY1322,"f",,Trigger)</f>
        <v>48555</v>
      </c>
      <c r="BB1322" s="158">
        <f>_xll.qlInterestRateIndexMaturity(Currency&amp;"ibor"&amp;Tenor,BA1322,Trigger)</f>
        <v>48645</v>
      </c>
      <c r="BC1322" s="320">
        <f>_xll.qlIndexFixing($AC$5,AZ1322,TRUE,_xll.ohTrigger(Trigger,Trigger3M))</f>
        <v>1.6537576733212767E-2</v>
      </c>
      <c r="BD1322" s="320">
        <f>_xll.qlIndexFixing($BE$1,AZ1322,TRUE,_xll.ohTrigger(Trigger,Trigger3M))</f>
        <v>1.6232620664297315E-2</v>
      </c>
    </row>
    <row r="1323" spans="51:56" ht="11.25" customHeight="1" x14ac:dyDescent="0.25">
      <c r="AY1323" s="159" t="s">
        <v>90</v>
      </c>
      <c r="AZ1323" s="158">
        <f>_xll.qlInterestRateIndexFixingDate(Currency&amp;"ibor"&amp;Tenor,BA1323,Trigger)</f>
        <v>48558</v>
      </c>
      <c r="BA1323" s="158">
        <f>_xll.qlCalendarAdvance(Calendar,BA1322,AY1323,"f",,Trigger)</f>
        <v>48562</v>
      </c>
      <c r="BB1323" s="158">
        <f>_xll.qlInterestRateIndexMaturity(Currency&amp;"ibor"&amp;Tenor,BA1323,Trigger)</f>
        <v>48652</v>
      </c>
      <c r="BC1323" s="320">
        <f>_xll.qlIndexFixing($AC$5,AZ1323,TRUE,_xll.ohTrigger(Trigger,Trigger3M))</f>
        <v>1.6547257760067602E-2</v>
      </c>
      <c r="BD1323" s="320">
        <f>_xll.qlIndexFixing($BE$1,AZ1323,TRUE,_xll.ohTrigger(Trigger,Trigger3M))</f>
        <v>1.6225284393879491E-2</v>
      </c>
    </row>
    <row r="1324" spans="51:56" ht="11.25" customHeight="1" x14ac:dyDescent="0.25">
      <c r="AY1324" s="159" t="s">
        <v>90</v>
      </c>
      <c r="AZ1324" s="158">
        <f>_xll.qlInterestRateIndexFixingDate(Currency&amp;"ibor"&amp;Tenor,BA1324,Trigger)</f>
        <v>48565</v>
      </c>
      <c r="BA1324" s="158">
        <f>_xll.qlCalendarAdvance(Calendar,BA1323,AY1324,"f",,Trigger)</f>
        <v>48569</v>
      </c>
      <c r="BB1324" s="158">
        <f>_xll.qlInterestRateIndexMaturity(Currency&amp;"ibor"&amp;Tenor,BA1324,Trigger)</f>
        <v>48659</v>
      </c>
      <c r="BC1324" s="320">
        <f>_xll.qlIndexFixing($AC$5,AZ1324,TRUE,_xll.ohTrigger(Trigger,Trigger3M))</f>
        <v>1.6556938810257549E-2</v>
      </c>
      <c r="BD1324" s="320">
        <f>_xll.qlIndexFixing($BE$1,AZ1324,TRUE,_xll.ohTrigger(Trigger,Trigger3M))</f>
        <v>1.6217931961763909E-2</v>
      </c>
    </row>
    <row r="1325" spans="51:56" ht="11.25" customHeight="1" x14ac:dyDescent="0.25">
      <c r="AY1325" s="159" t="s">
        <v>90</v>
      </c>
      <c r="AZ1325" s="158">
        <f>_xll.qlInterestRateIndexFixingDate(Currency&amp;"ibor"&amp;Tenor,BA1325,Trigger)</f>
        <v>48572</v>
      </c>
      <c r="BA1325" s="158">
        <f>_xll.qlCalendarAdvance(Calendar,BA1324,AY1325,"f",,Trigger)</f>
        <v>48576</v>
      </c>
      <c r="BB1325" s="158">
        <f>_xll.qlInterestRateIndexMaturity(Currency&amp;"ibor"&amp;Tenor,BA1325,Trigger)</f>
        <v>48666</v>
      </c>
      <c r="BC1325" s="320">
        <f>_xll.qlIndexFixing($AC$5,AZ1325,TRUE,_xll.ohTrigger(Trigger,Trigger3M))</f>
        <v>1.6566619883781719E-2</v>
      </c>
      <c r="BD1325" s="320">
        <f>_xll.qlIndexFixing($BE$1,AZ1325,TRUE,_xll.ohTrigger(Trigger,Trigger3M))</f>
        <v>1.6210563524384547E-2</v>
      </c>
    </row>
    <row r="1326" spans="51:56" ht="11.25" customHeight="1" x14ac:dyDescent="0.25">
      <c r="AY1326" s="159" t="s">
        <v>90</v>
      </c>
      <c r="AZ1326" s="158">
        <f>_xll.qlInterestRateIndexFixingDate(Currency&amp;"ibor"&amp;Tenor,BA1326,Trigger)</f>
        <v>48579</v>
      </c>
      <c r="BA1326" s="158">
        <f>_xll.qlCalendarAdvance(Calendar,BA1325,AY1326,"f",,Trigger)</f>
        <v>48583</v>
      </c>
      <c r="BB1326" s="158">
        <f>_xll.qlInterestRateIndexMaturity(Currency&amp;"ibor"&amp;Tenor,BA1326,Trigger)</f>
        <v>48673</v>
      </c>
      <c r="BC1326" s="320">
        <f>_xll.qlIndexFixing($AC$5,AZ1326,TRUE,_xll.ohTrigger(Trigger,Trigger3M))</f>
        <v>1.6576300980640113E-2</v>
      </c>
      <c r="BD1326" s="320">
        <f>_xll.qlIndexFixing($BE$1,AZ1326,TRUE,_xll.ohTrigger(Trigger,Trigger3M))</f>
        <v>1.6203179238171828E-2</v>
      </c>
    </row>
    <row r="1327" spans="51:56" ht="11.25" customHeight="1" x14ac:dyDescent="0.25">
      <c r="AY1327" s="159" t="s">
        <v>90</v>
      </c>
      <c r="AZ1327" s="158">
        <f>_xll.qlInterestRateIndexFixingDate(Currency&amp;"ibor"&amp;Tenor,BA1327,Trigger)</f>
        <v>48586</v>
      </c>
      <c r="BA1327" s="158">
        <f>_xll.qlCalendarAdvance(Calendar,BA1326,AY1327,"f",,Trigger)</f>
        <v>48590</v>
      </c>
      <c r="BB1327" s="158">
        <f>_xll.qlInterestRateIndexMaturity(Currency&amp;"ibor"&amp;Tenor,BA1327,Trigger)</f>
        <v>48680</v>
      </c>
      <c r="BC1327" s="320">
        <f>_xll.qlIndexFixing($AC$5,AZ1327,TRUE,_xll.ohTrigger(Trigger,Trigger3M))</f>
        <v>1.658598210083273E-2</v>
      </c>
      <c r="BD1327" s="320">
        <f>_xll.qlIndexFixing($BE$1,AZ1327,TRUE,_xll.ohTrigger(Trigger,Trigger3M))</f>
        <v>1.6195779259557952E-2</v>
      </c>
    </row>
    <row r="1328" spans="51:56" ht="11.25" customHeight="1" x14ac:dyDescent="0.25">
      <c r="AY1328" s="159" t="s">
        <v>90</v>
      </c>
      <c r="AZ1328" s="158">
        <f>_xll.qlInterestRateIndexFixingDate(Currency&amp;"ibor"&amp;Tenor,BA1328,Trigger)</f>
        <v>48593</v>
      </c>
      <c r="BA1328" s="158">
        <f>_xll.qlCalendarAdvance(Calendar,BA1327,AY1328,"f",,Trigger)</f>
        <v>48597</v>
      </c>
      <c r="BB1328" s="158">
        <f>_xll.qlInterestRateIndexMaturity(Currency&amp;"ibor"&amp;Tenor,BA1328,Trigger)</f>
        <v>48688</v>
      </c>
      <c r="BC1328" s="320">
        <f>_xll.qlIndexFixing($AC$5,AZ1328,TRUE,_xll.ohTrigger(Trigger,Trigger3M))</f>
        <v>1.6596736787530358E-2</v>
      </c>
      <c r="BD1328" s="320">
        <f>_xll.qlIndexFixing($BE$1,AZ1328,TRUE,_xll.ohTrigger(Trigger,Trigger3M))</f>
        <v>1.6188194575588618E-2</v>
      </c>
    </row>
    <row r="1329" spans="51:56" ht="11.25" customHeight="1" x14ac:dyDescent="0.25">
      <c r="AY1329" s="159" t="s">
        <v>90</v>
      </c>
      <c r="AZ1329" s="158">
        <f>_xll.qlInterestRateIndexFixingDate(Currency&amp;"ibor"&amp;Tenor,BA1329,Trigger)</f>
        <v>48600</v>
      </c>
      <c r="BA1329" s="158">
        <f>_xll.qlCalendarAdvance(Calendar,BA1328,AY1329,"f",,Trigger)</f>
        <v>48604</v>
      </c>
      <c r="BB1329" s="158">
        <f>_xll.qlInterestRateIndexMaturity(Currency&amp;"ibor"&amp;Tenor,BA1329,Trigger)</f>
        <v>48694</v>
      </c>
      <c r="BC1329" s="320">
        <f>_xll.qlIndexFixing($AC$5,AZ1329,TRUE,_xll.ohTrigger(Trigger,Trigger3M))</f>
        <v>1.6605344411220635E-2</v>
      </c>
      <c r="BD1329" s="320">
        <f>_xll.qlIndexFixing($BE$1,AZ1329,TRUE,_xll.ohTrigger(Trigger,Trigger3M))</f>
        <v>1.6180932850843099E-2</v>
      </c>
    </row>
    <row r="1330" spans="51:56" ht="11.25" customHeight="1" x14ac:dyDescent="0.25">
      <c r="AY1330" s="159" t="s">
        <v>90</v>
      </c>
      <c r="AZ1330" s="158">
        <f>_xll.qlInterestRateIndexFixingDate(Currency&amp;"ibor"&amp;Tenor,BA1330,Trigger)</f>
        <v>48607</v>
      </c>
      <c r="BA1330" s="158">
        <f>_xll.qlCalendarAdvance(Calendar,BA1329,AY1330,"f",,Trigger)</f>
        <v>48611</v>
      </c>
      <c r="BB1330" s="158">
        <f>_xll.qlInterestRateIndexMaturity(Currency&amp;"ibor"&amp;Tenor,BA1330,Trigger)</f>
        <v>48701</v>
      </c>
      <c r="BC1330" s="320">
        <f>_xll.qlIndexFixing($AC$5,AZ1330,TRUE,_xll.ohTrigger(Trigger,Trigger3M))</f>
        <v>1.6615025601415923E-2</v>
      </c>
      <c r="BD1330" s="320">
        <f>_xll.qlIndexFixing($BE$1,AZ1330,TRUE,_xll.ohTrigger(Trigger,Trigger3M))</f>
        <v>1.6173486733600306E-2</v>
      </c>
    </row>
    <row r="1331" spans="51:56" ht="11.25" customHeight="1" x14ac:dyDescent="0.25">
      <c r="AY1331" s="159" t="s">
        <v>90</v>
      </c>
      <c r="AZ1331" s="158">
        <f>_xll.qlInterestRateIndexFixingDate(Currency&amp;"ibor"&amp;Tenor,BA1331,Trigger)</f>
        <v>48614</v>
      </c>
      <c r="BA1331" s="158">
        <f>_xll.qlCalendarAdvance(Calendar,BA1330,AY1331,"f",,Trigger)</f>
        <v>48618</v>
      </c>
      <c r="BB1331" s="158">
        <f>_xll.qlInterestRateIndexMaturity(Currency&amp;"ibor"&amp;Tenor,BA1331,Trigger)</f>
        <v>48708</v>
      </c>
      <c r="BC1331" s="320">
        <f>_xll.qlIndexFixing($AC$5,AZ1331,TRUE,_xll.ohTrigger(Trigger,Trigger3M))</f>
        <v>1.6624706814945434E-2</v>
      </c>
      <c r="BD1331" s="320">
        <f>_xll.qlIndexFixing($BE$1,AZ1331,TRUE,_xll.ohTrigger(Trigger,Trigger3M))</f>
        <v>1.616602554967006E-2</v>
      </c>
    </row>
    <row r="1332" spans="51:56" ht="11.25" customHeight="1" x14ac:dyDescent="0.25">
      <c r="AY1332" s="159" t="s">
        <v>90</v>
      </c>
      <c r="AZ1332" s="158">
        <f>_xll.qlInterestRateIndexFixingDate(Currency&amp;"ibor"&amp;Tenor,BA1332,Trigger)</f>
        <v>48621</v>
      </c>
      <c r="BA1332" s="158">
        <f>_xll.qlCalendarAdvance(Calendar,BA1331,AY1332,"f",,Trigger)</f>
        <v>48625</v>
      </c>
      <c r="BB1332" s="158">
        <f>_xll.qlInterestRateIndexMaturity(Currency&amp;"ibor"&amp;Tenor,BA1332,Trigger)</f>
        <v>48715</v>
      </c>
      <c r="BC1332" s="320">
        <f>_xll.qlIndexFixing($AC$5,AZ1332,TRUE,_xll.ohTrigger(Trigger,Trigger3M))</f>
        <v>1.6634388051810056E-2</v>
      </c>
      <c r="BD1332" s="320">
        <f>_xll.qlIndexFixing($BE$1,AZ1332,TRUE,_xll.ohTrigger(Trigger,Trigger3M))</f>
        <v>1.6158549455477456E-2</v>
      </c>
    </row>
    <row r="1333" spans="51:56" ht="11.25" customHeight="1" x14ac:dyDescent="0.25">
      <c r="AY1333" s="159" t="s">
        <v>90</v>
      </c>
      <c r="AZ1333" s="158">
        <f>_xll.qlInterestRateIndexFixingDate(Currency&amp;"ibor"&amp;Tenor,BA1333,Trigger)</f>
        <v>48628</v>
      </c>
      <c r="BA1333" s="158">
        <f>_xll.qlCalendarAdvance(Calendar,BA1332,AY1333,"f",,Trigger)</f>
        <v>48632</v>
      </c>
      <c r="BB1333" s="158">
        <f>_xll.qlInterestRateIndexMaturity(Currency&amp;"ibor"&amp;Tenor,BA1333,Trigger)</f>
        <v>48722</v>
      </c>
      <c r="BC1333" s="320">
        <f>_xll.qlIndexFixing($AC$5,AZ1333,TRUE,_xll.ohTrigger(Trigger,Trigger3M))</f>
        <v>1.6580778929449203E-2</v>
      </c>
      <c r="BD1333" s="320">
        <f>_xll.qlIndexFixing($BE$1,AZ1333,TRUE,_xll.ohTrigger(Trigger,Trigger3M))</f>
        <v>1.6151058607450253E-2</v>
      </c>
    </row>
    <row r="1334" spans="51:56" ht="11.25" customHeight="1" x14ac:dyDescent="0.25">
      <c r="AY1334" s="159" t="s">
        <v>90</v>
      </c>
      <c r="AZ1334" s="158">
        <f>_xll.qlInterestRateIndexFixingDate(Currency&amp;"ibor"&amp;Tenor,BA1334,Trigger)</f>
        <v>48635</v>
      </c>
      <c r="BA1334" s="158">
        <f>_xll.qlCalendarAdvance(Calendar,BA1333,AY1334,"f",,Trigger)</f>
        <v>48639</v>
      </c>
      <c r="BB1334" s="158">
        <f>_xll.qlInterestRateIndexMaturity(Currency&amp;"ibor"&amp;Tenor,BA1334,Trigger)</f>
        <v>48731</v>
      </c>
      <c r="BC1334" s="320">
        <f>_xll.qlIndexFixing($AC$5,AZ1334,TRUE,_xll.ohTrigger(Trigger,Trigger3M))</f>
        <v>1.6514178836408808E-2</v>
      </c>
      <c r="BD1334" s="320">
        <f>_xll.qlIndexFixing($BE$1,AZ1334,TRUE,_xll.ohTrigger(Trigger,Trigger3M))</f>
        <v>1.6143198187547399E-2</v>
      </c>
    </row>
    <row r="1335" spans="51:56" ht="11.25" customHeight="1" x14ac:dyDescent="0.25">
      <c r="AY1335" s="159" t="s">
        <v>90</v>
      </c>
      <c r="AZ1335" s="158">
        <f>_xll.qlInterestRateIndexFixingDate(Currency&amp;"ibor"&amp;Tenor,BA1335,Trigger)</f>
        <v>48642</v>
      </c>
      <c r="BA1335" s="158">
        <f>_xll.qlCalendarAdvance(Calendar,BA1334,AY1335,"f",,Trigger)</f>
        <v>48646</v>
      </c>
      <c r="BB1335" s="158">
        <f>_xll.qlInterestRateIndexMaturity(Currency&amp;"ibor"&amp;Tenor,BA1335,Trigger)</f>
        <v>48738</v>
      </c>
      <c r="BC1335" s="320">
        <f>_xll.qlIndexFixing($AC$5,AZ1335,TRUE,_xll.ohTrigger(Trigger,Trigger3M))</f>
        <v>1.6461641534006383E-2</v>
      </c>
      <c r="BD1335" s="320">
        <f>_xll.qlIndexFixing($BE$1,AZ1335,TRUE,_xll.ohTrigger(Trigger,Trigger3M))</f>
        <v>1.6135675626205728E-2</v>
      </c>
    </row>
    <row r="1336" spans="51:56" ht="11.25" customHeight="1" x14ac:dyDescent="0.25">
      <c r="AY1336" s="159" t="s">
        <v>90</v>
      </c>
      <c r="AZ1336" s="158">
        <f>_xll.qlInterestRateIndexFixingDate(Currency&amp;"ibor"&amp;Tenor,BA1336,Trigger)</f>
        <v>48649</v>
      </c>
      <c r="BA1336" s="158">
        <f>_xll.qlCalendarAdvance(Calendar,BA1335,AY1336,"f",,Trigger)</f>
        <v>48653</v>
      </c>
      <c r="BB1336" s="158">
        <f>_xll.qlInterestRateIndexMaturity(Currency&amp;"ibor"&amp;Tenor,BA1336,Trigger)</f>
        <v>48745</v>
      </c>
      <c r="BC1336" s="320">
        <f>_xll.qlIndexFixing($AC$5,AZ1336,TRUE,_xll.ohTrigger(Trigger,Trigger3M))</f>
        <v>1.6408973315754496E-2</v>
      </c>
      <c r="BD1336" s="320">
        <f>_xll.qlIndexFixing($BE$1,AZ1336,TRUE,_xll.ohTrigger(Trigger,Trigger3M))</f>
        <v>1.6128138801681249E-2</v>
      </c>
    </row>
    <row r="1337" spans="51:56" ht="11.25" customHeight="1" x14ac:dyDescent="0.25">
      <c r="AY1337" s="159" t="s">
        <v>90</v>
      </c>
      <c r="AZ1337" s="158">
        <f>_xll.qlInterestRateIndexFixingDate(Currency&amp;"ibor"&amp;Tenor,BA1337,Trigger)</f>
        <v>48656</v>
      </c>
      <c r="BA1337" s="158">
        <f>_xll.qlCalendarAdvance(Calendar,BA1336,AY1337,"f",,Trigger)</f>
        <v>48660</v>
      </c>
      <c r="BB1337" s="158">
        <f>_xll.qlInterestRateIndexMaturity(Currency&amp;"ibor"&amp;Tenor,BA1337,Trigger)</f>
        <v>48752</v>
      </c>
      <c r="BC1337" s="320">
        <f>_xll.qlIndexFixing($AC$5,AZ1337,TRUE,_xll.ohTrigger(Trigger,Trigger3M))</f>
        <v>1.6356174186936738E-2</v>
      </c>
      <c r="BD1337" s="320">
        <f>_xll.qlIndexFixing($BE$1,AZ1337,TRUE,_xll.ohTrigger(Trigger,Trigger3M))</f>
        <v>1.6120587870408827E-2</v>
      </c>
    </row>
    <row r="1338" spans="51:56" ht="11.25" customHeight="1" x14ac:dyDescent="0.25">
      <c r="AY1338" s="159" t="s">
        <v>90</v>
      </c>
      <c r="AZ1338" s="158">
        <f>_xll.qlInterestRateIndexFixingDate(Currency&amp;"ibor"&amp;Tenor,BA1338,Trigger)</f>
        <v>48663</v>
      </c>
      <c r="BA1338" s="158">
        <f>_xll.qlCalendarAdvance(Calendar,BA1337,AY1338,"f",,Trigger)</f>
        <v>48667</v>
      </c>
      <c r="BB1338" s="158">
        <f>_xll.qlInterestRateIndexMaturity(Currency&amp;"ibor"&amp;Tenor,BA1338,Trigger)</f>
        <v>48759</v>
      </c>
      <c r="BC1338" s="320">
        <f>_xll.qlIndexFixing($AC$5,AZ1338,TRUE,_xll.ohTrigger(Trigger,Trigger3M))</f>
        <v>1.6303244152849752E-2</v>
      </c>
      <c r="BD1338" s="320">
        <f>_xll.qlIndexFixing($BE$1,AZ1338,TRUE,_xll.ohTrigger(Trigger,Trigger3M))</f>
        <v>1.6113022988825932E-2</v>
      </c>
    </row>
    <row r="1339" spans="51:56" ht="11.25" customHeight="1" x14ac:dyDescent="0.25">
      <c r="AY1339" s="159" t="s">
        <v>90</v>
      </c>
      <c r="AZ1339" s="158">
        <f>_xll.qlInterestRateIndexFixingDate(Currency&amp;"ibor"&amp;Tenor,BA1339,Trigger)</f>
        <v>48670</v>
      </c>
      <c r="BA1339" s="158">
        <f>_xll.qlCalendarAdvance(Calendar,BA1338,AY1339,"f",,Trigger)</f>
        <v>48674</v>
      </c>
      <c r="BB1339" s="158">
        <f>_xll.qlInterestRateIndexMaturity(Currency&amp;"ibor"&amp;Tenor,BA1339,Trigger)</f>
        <v>48765</v>
      </c>
      <c r="BC1339" s="320">
        <f>_xll.qlIndexFixing($AC$5,AZ1339,TRUE,_xll.ohTrigger(Trigger,Trigger3M))</f>
        <v>1.6253204892170938E-2</v>
      </c>
      <c r="BD1339" s="320">
        <f>_xll.qlIndexFixing($BE$1,AZ1339,TRUE,_xll.ohTrigger(Trigger,Trigger3M))</f>
        <v>1.6105628444511848E-2</v>
      </c>
    </row>
    <row r="1340" spans="51:56" ht="11.25" customHeight="1" x14ac:dyDescent="0.25">
      <c r="AY1340" s="159" t="s">
        <v>90</v>
      </c>
      <c r="AZ1340" s="158">
        <f>_xll.qlInterestRateIndexFixingDate(Currency&amp;"ibor"&amp;Tenor,BA1340,Trigger)</f>
        <v>48677</v>
      </c>
      <c r="BA1340" s="158">
        <f>_xll.qlCalendarAdvance(Calendar,BA1339,AY1340,"f",,Trigger)</f>
        <v>48681</v>
      </c>
      <c r="BB1340" s="158">
        <f>_xll.qlInterestRateIndexMaturity(Currency&amp;"ibor"&amp;Tenor,BA1340,Trigger)</f>
        <v>48772</v>
      </c>
      <c r="BC1340" s="320">
        <f>_xll.qlIndexFixing($AC$5,AZ1340,TRUE,_xll.ohTrigger(Trigger,Trigger3M))</f>
        <v>1.6199343541154758E-2</v>
      </c>
      <c r="BD1340" s="320">
        <f>_xll.qlIndexFixing($BE$1,AZ1340,TRUE,_xll.ohTrigger(Trigger,Trigger3M))</f>
        <v>1.6098037415033874E-2</v>
      </c>
    </row>
    <row r="1341" spans="51:56" ht="11.25" customHeight="1" x14ac:dyDescent="0.25">
      <c r="AY1341" s="159" t="s">
        <v>90</v>
      </c>
      <c r="AZ1341" s="158">
        <f>_xll.qlInterestRateIndexFixingDate(Currency&amp;"ibor"&amp;Tenor,BA1341,Trigger)</f>
        <v>48682</v>
      </c>
      <c r="BA1341" s="158">
        <f>_xll.qlCalendarAdvance(Calendar,BA1340,AY1341,"f",,Trigger)</f>
        <v>48688</v>
      </c>
      <c r="BB1341" s="158">
        <f>_xll.qlInterestRateIndexMaturity(Currency&amp;"ibor"&amp;Tenor,BA1341,Trigger)</f>
        <v>48779</v>
      </c>
      <c r="BC1341" s="320">
        <f>_xll.qlIndexFixing($AC$5,AZ1341,TRUE,_xll.ohTrigger(Trigger,Trigger3M))</f>
        <v>1.6145349870711069E-2</v>
      </c>
      <c r="BD1341" s="320">
        <f>_xll.qlIndexFixing($BE$1,AZ1341,TRUE,_xll.ohTrigger(Trigger,Trigger3M))</f>
        <v>1.6090432893814552E-2</v>
      </c>
    </row>
    <row r="1342" spans="51:56" ht="11.25" customHeight="1" x14ac:dyDescent="0.25">
      <c r="AY1342" s="159" t="s">
        <v>90</v>
      </c>
      <c r="AZ1342" s="158">
        <f>_xll.qlInterestRateIndexFixingDate(Currency&amp;"ibor"&amp;Tenor,BA1342,Trigger)</f>
        <v>48691</v>
      </c>
      <c r="BA1342" s="158">
        <f>_xll.qlCalendarAdvance(Calendar,BA1341,AY1342,"f",,Trigger)</f>
        <v>48695</v>
      </c>
      <c r="BB1342" s="158">
        <f>_xll.qlInterestRateIndexMaturity(Currency&amp;"ibor"&amp;Tenor,BA1342,Trigger)</f>
        <v>48786</v>
      </c>
      <c r="BC1342" s="320">
        <f>_xll.qlIndexFixing($AC$5,AZ1342,TRUE,_xll.ohTrigger(Trigger,Trigger3M))</f>
        <v>1.6091223886258842E-2</v>
      </c>
      <c r="BD1342" s="320">
        <f>_xll.qlIndexFixing($BE$1,AZ1342,TRUE,_xll.ohTrigger(Trigger,Trigger3M))</f>
        <v>1.6082815037275568E-2</v>
      </c>
    </row>
    <row r="1343" spans="51:56" ht="11.25" customHeight="1" x14ac:dyDescent="0.25">
      <c r="AY1343" s="159" t="s">
        <v>90</v>
      </c>
      <c r="AZ1343" s="158">
        <f>_xll.qlInterestRateIndexFixingDate(Currency&amp;"ibor"&amp;Tenor,BA1343,Trigger)</f>
        <v>48698</v>
      </c>
      <c r="BA1343" s="158">
        <f>_xll.qlCalendarAdvance(Calendar,BA1342,AY1343,"f",,Trigger)</f>
        <v>48702</v>
      </c>
      <c r="BB1343" s="158">
        <f>_xll.qlInterestRateIndexMaturity(Currency&amp;"ibor"&amp;Tenor,BA1343,Trigger)</f>
        <v>48794</v>
      </c>
      <c r="BC1343" s="320">
        <f>_xll.qlIndexFixing($AC$5,AZ1343,TRUE,_xll.ohTrigger(Trigger,Trigger3M))</f>
        <v>1.6036630589638619E-2</v>
      </c>
      <c r="BD1343" s="320">
        <f>_xll.qlIndexFixing($BE$1,AZ1343,TRUE,_xll.ohTrigger(Trigger,Trigger3M))</f>
        <v>1.6074994801412095E-2</v>
      </c>
    </row>
    <row r="1344" spans="51:56" ht="11.25" customHeight="1" x14ac:dyDescent="0.25">
      <c r="AY1344" s="159" t="s">
        <v>90</v>
      </c>
      <c r="AZ1344" s="158">
        <f>_xll.qlInterestRateIndexFixingDate(Currency&amp;"ibor"&amp;Tenor,BA1344,Trigger)</f>
        <v>48705</v>
      </c>
      <c r="BA1344" s="158">
        <f>_xll.qlCalendarAdvance(Calendar,BA1343,AY1344,"f",,Trigger)</f>
        <v>48709</v>
      </c>
      <c r="BB1344" s="158">
        <f>_xll.qlInterestRateIndexMaturity(Currency&amp;"ibor"&amp;Tenor,BA1344,Trigger)</f>
        <v>48801</v>
      </c>
      <c r="BC1344" s="320">
        <f>_xll.qlIndexFixing($AC$5,AZ1344,TRUE,_xll.ohTrigger(Trigger,Trigger3M))</f>
        <v>1.59829152358806E-2</v>
      </c>
      <c r="BD1344" s="320">
        <f>_xll.qlIndexFixing($BE$1,AZ1344,TRUE,_xll.ohTrigger(Trigger,Trigger3M))</f>
        <v>1.6067349503049881E-2</v>
      </c>
    </row>
    <row r="1345" spans="51:56" ht="11.25" customHeight="1" x14ac:dyDescent="0.25">
      <c r="AY1345" s="159" t="s">
        <v>90</v>
      </c>
      <c r="AZ1345" s="158">
        <f>_xll.qlInterestRateIndexFixingDate(Currency&amp;"ibor"&amp;Tenor,BA1345,Trigger)</f>
        <v>48712</v>
      </c>
      <c r="BA1345" s="158">
        <f>_xll.qlCalendarAdvance(Calendar,BA1344,AY1345,"f",,Trigger)</f>
        <v>48716</v>
      </c>
      <c r="BB1345" s="158">
        <f>_xll.qlInterestRateIndexMaturity(Currency&amp;"ibor"&amp;Tenor,BA1345,Trigger)</f>
        <v>48808</v>
      </c>
      <c r="BC1345" s="320">
        <f>_xll.qlIndexFixing($AC$5,AZ1345,TRUE,_xll.ohTrigger(Trigger,Trigger3M))</f>
        <v>1.593790517087678E-2</v>
      </c>
      <c r="BD1345" s="320">
        <f>_xll.qlIndexFixing($BE$1,AZ1345,TRUE,_xll.ohTrigger(Trigger,Trigger3M))</f>
        <v>1.605969134939431E-2</v>
      </c>
    </row>
    <row r="1346" spans="51:56" ht="11.25" customHeight="1" x14ac:dyDescent="0.25">
      <c r="AY1346" s="159" t="s">
        <v>90</v>
      </c>
      <c r="AZ1346" s="158">
        <f>_xll.qlInterestRateIndexFixingDate(Currency&amp;"ibor"&amp;Tenor,BA1346,Trigger)</f>
        <v>48719</v>
      </c>
      <c r="BA1346" s="158">
        <f>_xll.qlCalendarAdvance(Calendar,BA1345,AY1346,"f",,Trigger)</f>
        <v>48723</v>
      </c>
      <c r="BB1346" s="158">
        <f>_xll.qlInterestRateIndexMaturity(Currency&amp;"ibor"&amp;Tenor,BA1346,Trigger)</f>
        <v>48815</v>
      </c>
      <c r="BC1346" s="320">
        <f>_xll.qlIndexFixing($AC$5,AZ1346,TRUE,_xll.ohTrigger(Trigger,Trigger3M))</f>
        <v>1.5945855969798629E-2</v>
      </c>
      <c r="BD1346" s="320">
        <f>_xll.qlIndexFixing($BE$1,AZ1346,TRUE,_xll.ohTrigger(Trigger,Trigger3M))</f>
        <v>1.6052020496874174E-2</v>
      </c>
    </row>
    <row r="1347" spans="51:56" ht="11.25" customHeight="1" x14ac:dyDescent="0.25">
      <c r="AY1347" s="159" t="s">
        <v>90</v>
      </c>
      <c r="AZ1347" s="158">
        <f>_xll.qlInterestRateIndexFixingDate(Currency&amp;"ibor"&amp;Tenor,BA1347,Trigger)</f>
        <v>48726</v>
      </c>
      <c r="BA1347" s="158">
        <f>_xll.qlCalendarAdvance(Calendar,BA1346,AY1347,"f",,Trigger)</f>
        <v>48730</v>
      </c>
      <c r="BB1347" s="158">
        <f>_xll.qlInterestRateIndexMaturity(Currency&amp;"ibor"&amp;Tenor,BA1347,Trigger)</f>
        <v>48822</v>
      </c>
      <c r="BC1347" s="320">
        <f>_xll.qlIndexFixing($AC$5,AZ1347,TRUE,_xll.ohTrigger(Trigger,Trigger3M))</f>
        <v>1.5953806784810214E-2</v>
      </c>
      <c r="BD1347" s="320">
        <f>_xll.qlIndexFixing($BE$1,AZ1347,TRUE,_xll.ohTrigger(Trigger,Trigger3M))</f>
        <v>1.6044337101915645E-2</v>
      </c>
    </row>
    <row r="1348" spans="51:56" ht="11.25" customHeight="1" x14ac:dyDescent="0.25">
      <c r="AY1348" s="159" t="s">
        <v>90</v>
      </c>
      <c r="AZ1348" s="158">
        <f>_xll.qlInterestRateIndexFixingDate(Currency&amp;"ibor"&amp;Tenor,BA1348,Trigger)</f>
        <v>48733</v>
      </c>
      <c r="BA1348" s="158">
        <f>_xll.qlCalendarAdvance(Calendar,BA1347,AY1348,"f",,Trigger)</f>
        <v>48737</v>
      </c>
      <c r="BB1348" s="158">
        <f>_xll.qlInterestRateIndexMaturity(Currency&amp;"ibor"&amp;Tenor,BA1348,Trigger)</f>
        <v>48829</v>
      </c>
      <c r="BC1348" s="320">
        <f>_xll.qlIndexFixing($AC$5,AZ1348,TRUE,_xll.ohTrigger(Trigger,Trigger3M))</f>
        <v>1.5961757615909806E-2</v>
      </c>
      <c r="BD1348" s="320">
        <f>_xll.qlIndexFixing($BE$1,AZ1348,TRUE,_xll.ohTrigger(Trigger,Trigger3M))</f>
        <v>1.6036641320943162E-2</v>
      </c>
    </row>
    <row r="1349" spans="51:56" ht="11.25" customHeight="1" x14ac:dyDescent="0.25">
      <c r="AY1349" s="159" t="s">
        <v>90</v>
      </c>
      <c r="AZ1349" s="158">
        <f>_xll.qlInterestRateIndexFixingDate(Currency&amp;"ibor"&amp;Tenor,BA1349,Trigger)</f>
        <v>48740</v>
      </c>
      <c r="BA1349" s="158">
        <f>_xll.qlCalendarAdvance(Calendar,BA1348,AY1349,"f",,Trigger)</f>
        <v>48744</v>
      </c>
      <c r="BB1349" s="158">
        <f>_xll.qlInterestRateIndexMaturity(Currency&amp;"ibor"&amp;Tenor,BA1349,Trigger)</f>
        <v>48836</v>
      </c>
      <c r="BC1349" s="320">
        <f>_xll.qlIndexFixing($AC$5,AZ1349,TRUE,_xll.ohTrigger(Trigger,Trigger3M))</f>
        <v>1.5969708463100869E-2</v>
      </c>
      <c r="BD1349" s="320">
        <f>_xll.qlIndexFixing($BE$1,AZ1349,TRUE,_xll.ohTrigger(Trigger,Trigger3M))</f>
        <v>1.6028933310380293E-2</v>
      </c>
    </row>
    <row r="1350" spans="51:56" ht="11.25" customHeight="1" x14ac:dyDescent="0.25">
      <c r="AY1350" s="159" t="s">
        <v>90</v>
      </c>
      <c r="AZ1350" s="158">
        <f>_xll.qlInterestRateIndexFixingDate(Currency&amp;"ibor"&amp;Tenor,BA1350,Trigger)</f>
        <v>48747</v>
      </c>
      <c r="BA1350" s="158">
        <f>_xll.qlCalendarAdvance(Calendar,BA1349,AY1350,"f",,Trigger)</f>
        <v>48751</v>
      </c>
      <c r="BB1350" s="158">
        <f>_xll.qlInterestRateIndexMaturity(Currency&amp;"ibor"&amp;Tenor,BA1350,Trigger)</f>
        <v>48843</v>
      </c>
      <c r="BC1350" s="320">
        <f>_xll.qlIndexFixing($AC$5,AZ1350,TRUE,_xll.ohTrigger(Trigger,Trigger3M))</f>
        <v>1.5977659326380803E-2</v>
      </c>
      <c r="BD1350" s="320">
        <f>_xll.qlIndexFixing($BE$1,AZ1350,TRUE,_xll.ohTrigger(Trigger,Trigger3M))</f>
        <v>1.6021213226648005E-2</v>
      </c>
    </row>
    <row r="1351" spans="51:56" ht="11.25" customHeight="1" x14ac:dyDescent="0.25">
      <c r="AY1351" s="159" t="s">
        <v>90</v>
      </c>
      <c r="AZ1351" s="158">
        <f>_xll.qlInterestRateIndexFixingDate(Currency&amp;"ibor"&amp;Tenor,BA1351,Trigger)</f>
        <v>48754</v>
      </c>
      <c r="BA1351" s="158">
        <f>_xll.qlCalendarAdvance(Calendar,BA1350,AY1351,"f",,Trigger)</f>
        <v>48758</v>
      </c>
      <c r="BB1351" s="158">
        <f>_xll.qlInterestRateIndexMaturity(Currency&amp;"ibor"&amp;Tenor,BA1351,Trigger)</f>
        <v>48850</v>
      </c>
      <c r="BC1351" s="320">
        <f>_xll.qlIndexFixing($AC$5,AZ1351,TRUE,_xll.ohTrigger(Trigger,Trigger3M))</f>
        <v>1.5985610205748735E-2</v>
      </c>
      <c r="BD1351" s="320">
        <f>_xll.qlIndexFixing($BE$1,AZ1351,TRUE,_xll.ohTrigger(Trigger,Trigger3M))</f>
        <v>1.6013481226171605E-2</v>
      </c>
    </row>
    <row r="1352" spans="51:56" ht="11.25" customHeight="1" x14ac:dyDescent="0.25">
      <c r="AY1352" s="159" t="s">
        <v>90</v>
      </c>
      <c r="AZ1352" s="158">
        <f>_xll.qlInterestRateIndexFixingDate(Currency&amp;"ibor"&amp;Tenor,BA1352,Trigger)</f>
        <v>48761</v>
      </c>
      <c r="BA1352" s="158">
        <f>_xll.qlCalendarAdvance(Calendar,BA1351,AY1352,"f",,Trigger)</f>
        <v>48765</v>
      </c>
      <c r="BB1352" s="158">
        <f>_xll.qlInterestRateIndexMaturity(Currency&amp;"ibor"&amp;Tenor,BA1352,Trigger)</f>
        <v>48857</v>
      </c>
      <c r="BC1352" s="320">
        <f>_xll.qlIndexFixing($AC$5,AZ1352,TRUE,_xll.ohTrigger(Trigger,Trigger3M))</f>
        <v>1.5993561101209013E-2</v>
      </c>
      <c r="BD1352" s="320">
        <f>_xll.qlIndexFixing($BE$1,AZ1352,TRUE,_xll.ohTrigger(Trigger,Trigger3M))</f>
        <v>1.6005737465367709E-2</v>
      </c>
    </row>
    <row r="1353" spans="51:56" ht="11.25" customHeight="1" x14ac:dyDescent="0.25">
      <c r="AY1353" s="159" t="s">
        <v>90</v>
      </c>
      <c r="AZ1353" s="158">
        <f>_xll.qlInterestRateIndexFixingDate(Currency&amp;"ibor"&amp;Tenor,BA1353,Trigger)</f>
        <v>48768</v>
      </c>
      <c r="BA1353" s="158">
        <f>_xll.qlCalendarAdvance(Calendar,BA1352,AY1353,"f",,Trigger)</f>
        <v>48772</v>
      </c>
      <c r="BB1353" s="158">
        <f>_xll.qlInterestRateIndexMaturity(Currency&amp;"ibor"&amp;Tenor,BA1353,Trigger)</f>
        <v>48864</v>
      </c>
      <c r="BC1353" s="320">
        <f>_xll.qlIndexFixing($AC$5,AZ1353,TRUE,_xll.ohTrigger(Trigger,Trigger3M))</f>
        <v>1.6001512012757294E-2</v>
      </c>
      <c r="BD1353" s="320">
        <f>_xll.qlIndexFixing($BE$1,AZ1353,TRUE,_xll.ohTrigger(Trigger,Trigger3M))</f>
        <v>1.5997982100656415E-2</v>
      </c>
    </row>
    <row r="1354" spans="51:56" ht="11.25" customHeight="1" x14ac:dyDescent="0.25">
      <c r="AY1354" s="159" t="s">
        <v>90</v>
      </c>
      <c r="AZ1354" s="158">
        <f>_xll.qlInterestRateIndexFixingDate(Currency&amp;"ibor"&amp;Tenor,BA1354,Trigger)</f>
        <v>48775</v>
      </c>
      <c r="BA1354" s="158">
        <f>_xll.qlCalendarAdvance(Calendar,BA1353,AY1354,"f",,Trigger)</f>
        <v>48779</v>
      </c>
      <c r="BB1354" s="158">
        <f>_xll.qlInterestRateIndexMaturity(Currency&amp;"ibor"&amp;Tenor,BA1354,Trigger)</f>
        <v>48871</v>
      </c>
      <c r="BC1354" s="320">
        <f>_xll.qlIndexFixing($AC$5,AZ1354,TRUE,_xll.ohTrigger(Trigger,Trigger3M))</f>
        <v>1.600946294039618E-2</v>
      </c>
      <c r="BD1354" s="320">
        <f>_xll.qlIndexFixing($BE$1,AZ1354,TRUE,_xll.ohTrigger(Trigger,Trigger3M))</f>
        <v>1.5990215288457812E-2</v>
      </c>
    </row>
    <row r="1355" spans="51:56" ht="11.25" customHeight="1" x14ac:dyDescent="0.25">
      <c r="AY1355" s="159" t="s">
        <v>90</v>
      </c>
      <c r="AZ1355" s="158">
        <f>_xll.qlInterestRateIndexFixingDate(Currency&amp;"ibor"&amp;Tenor,BA1355,Trigger)</f>
        <v>48782</v>
      </c>
      <c r="BA1355" s="158">
        <f>_xll.qlCalendarAdvance(Calendar,BA1354,AY1355,"f",,Trigger)</f>
        <v>48786</v>
      </c>
      <c r="BB1355" s="158">
        <f>_xll.qlInterestRateIndexMaturity(Currency&amp;"ibor"&amp;Tenor,BA1355,Trigger)</f>
        <v>48878</v>
      </c>
      <c r="BC1355" s="320">
        <f>_xll.qlIndexFixing($AC$5,AZ1355,TRUE,_xll.ohTrigger(Trigger,Trigger3M))</f>
        <v>1.6017413884123068E-2</v>
      </c>
      <c r="BD1355" s="320">
        <f>_xll.qlIndexFixing($BE$1,AZ1355,TRUE,_xll.ohTrigger(Trigger,Trigger3M))</f>
        <v>1.5982437185187656E-2</v>
      </c>
    </row>
    <row r="1356" spans="51:56" ht="11.25" customHeight="1" x14ac:dyDescent="0.25">
      <c r="AY1356" s="159" t="s">
        <v>90</v>
      </c>
      <c r="AZ1356" s="158">
        <f>_xll.qlInterestRateIndexFixingDate(Currency&amp;"ibor"&amp;Tenor,BA1356,Trigger)</f>
        <v>48789</v>
      </c>
      <c r="BA1356" s="158">
        <f>_xll.qlCalendarAdvance(Calendar,BA1355,AY1356,"f",,Trigger)</f>
        <v>48793</v>
      </c>
      <c r="BB1356" s="158">
        <f>_xll.qlInterestRateIndexMaturity(Currency&amp;"ibor"&amp;Tenor,BA1356,Trigger)</f>
        <v>48885</v>
      </c>
      <c r="BC1356" s="320">
        <f>_xll.qlIndexFixing($AC$5,AZ1356,TRUE,_xll.ohTrigger(Trigger,Trigger3M))</f>
        <v>1.6025364843941431E-2</v>
      </c>
      <c r="BD1356" s="320">
        <f>_xll.qlIndexFixing($BE$1,AZ1356,TRUE,_xll.ohTrigger(Trigger,Trigger3M))</f>
        <v>1.5974647947260823E-2</v>
      </c>
    </row>
    <row r="1357" spans="51:56" ht="11.25" customHeight="1" x14ac:dyDescent="0.25">
      <c r="AY1357" s="159" t="s">
        <v>90</v>
      </c>
      <c r="AZ1357" s="158">
        <f>_xll.qlInterestRateIndexFixingDate(Currency&amp;"ibor"&amp;Tenor,BA1357,Trigger)</f>
        <v>48796</v>
      </c>
      <c r="BA1357" s="158">
        <f>_xll.qlCalendarAdvance(Calendar,BA1356,AY1357,"f",,Trigger)</f>
        <v>48800</v>
      </c>
      <c r="BB1357" s="158">
        <f>_xll.qlInterestRateIndexMaturity(Currency&amp;"ibor"&amp;Tenor,BA1357,Trigger)</f>
        <v>48892</v>
      </c>
      <c r="BC1357" s="320">
        <f>_xll.qlIndexFixing($AC$5,AZ1357,TRUE,_xll.ohTrigger(Trigger,Trigger3M))</f>
        <v>1.6033315819848664E-2</v>
      </c>
      <c r="BD1357" s="320">
        <f>_xll.qlIndexFixing($BE$1,AZ1357,TRUE,_xll.ohTrigger(Trigger,Trigger3M))</f>
        <v>1.5966847731093064E-2</v>
      </c>
    </row>
    <row r="1358" spans="51:56" ht="11.25" customHeight="1" x14ac:dyDescent="0.25">
      <c r="AY1358" s="159" t="s">
        <v>90</v>
      </c>
      <c r="AZ1358" s="158">
        <f>_xll.qlInterestRateIndexFixingDate(Currency&amp;"ibor"&amp;Tenor,BA1358,Trigger)</f>
        <v>48803</v>
      </c>
      <c r="BA1358" s="158">
        <f>_xll.qlCalendarAdvance(Calendar,BA1357,AY1358,"f",,Trigger)</f>
        <v>48807</v>
      </c>
      <c r="BB1358" s="158">
        <f>_xll.qlInterestRateIndexMaturity(Currency&amp;"ibor"&amp;Tenor,BA1358,Trigger)</f>
        <v>48899</v>
      </c>
      <c r="BC1358" s="320">
        <f>_xll.qlIndexFixing($AC$5,AZ1358,TRUE,_xll.ohTrigger(Trigger,Trigger3M))</f>
        <v>1.6041266811846502E-2</v>
      </c>
      <c r="BD1358" s="320">
        <f>_xll.qlIndexFixing($BE$1,AZ1358,TRUE,_xll.ohTrigger(Trigger,Trigger3M))</f>
        <v>1.5959036693097527E-2</v>
      </c>
    </row>
    <row r="1359" spans="51:56" ht="11.25" customHeight="1" x14ac:dyDescent="0.25">
      <c r="AY1359" s="159" t="s">
        <v>90</v>
      </c>
      <c r="AZ1359" s="158">
        <f>_xll.qlInterestRateIndexFixingDate(Currency&amp;"ibor"&amp;Tenor,BA1359,Trigger)</f>
        <v>48810</v>
      </c>
      <c r="BA1359" s="158">
        <f>_xll.qlCalendarAdvance(Calendar,BA1358,AY1359,"f",,Trigger)</f>
        <v>48814</v>
      </c>
      <c r="BB1359" s="158">
        <f>_xll.qlInterestRateIndexMaturity(Currency&amp;"ibor"&amp;Tenor,BA1359,Trigger)</f>
        <v>48906</v>
      </c>
      <c r="BC1359" s="320">
        <f>_xll.qlIndexFixing($AC$5,AZ1359,TRUE,_xll.ohTrigger(Trigger,Trigger3M))</f>
        <v>1.604921781993408E-2</v>
      </c>
      <c r="BD1359" s="320">
        <f>_xll.qlIndexFixing($BE$1,AZ1359,TRUE,_xll.ohTrigger(Trigger,Trigger3M))</f>
        <v>1.595121498968648E-2</v>
      </c>
    </row>
    <row r="1360" spans="51:56" ht="11.25" customHeight="1" x14ac:dyDescent="0.25">
      <c r="AY1360" s="159" t="s">
        <v>90</v>
      </c>
      <c r="AZ1360" s="158">
        <f>_xll.qlInterestRateIndexFixingDate(Currency&amp;"ibor"&amp;Tenor,BA1360,Trigger)</f>
        <v>48817</v>
      </c>
      <c r="BA1360" s="158">
        <f>_xll.qlCalendarAdvance(Calendar,BA1359,AY1360,"f",,Trigger)</f>
        <v>48821</v>
      </c>
      <c r="BB1360" s="158">
        <f>_xll.qlInterestRateIndexMaturity(Currency&amp;"ibor"&amp;Tenor,BA1360,Trigger)</f>
        <v>48913</v>
      </c>
      <c r="BC1360" s="320">
        <f>_xll.qlIndexFixing($AC$5,AZ1360,TRUE,_xll.ohTrigger(Trigger,Trigger3M))</f>
        <v>1.6057168844110528E-2</v>
      </c>
      <c r="BD1360" s="320">
        <f>_xll.qlIndexFixing($BE$1,AZ1360,TRUE,_xll.ohTrigger(Trigger,Trigger3M))</f>
        <v>1.5943382777273068E-2</v>
      </c>
    </row>
    <row r="1361" spans="51:56" ht="11.25" customHeight="1" x14ac:dyDescent="0.25">
      <c r="AY1361" s="159" t="s">
        <v>90</v>
      </c>
      <c r="AZ1361" s="158">
        <f>_xll.qlInterestRateIndexFixingDate(Currency&amp;"ibor"&amp;Tenor,BA1361,Trigger)</f>
        <v>48824</v>
      </c>
      <c r="BA1361" s="158">
        <f>_xll.qlCalendarAdvance(Calendar,BA1360,AY1361,"f",,Trigger)</f>
        <v>48828</v>
      </c>
      <c r="BB1361" s="158">
        <f>_xll.qlInterestRateIndexMaturity(Currency&amp;"ibor"&amp;Tenor,BA1361,Trigger)</f>
        <v>48919</v>
      </c>
      <c r="BC1361" s="320">
        <f>_xll.qlIndexFixing($AC$5,AZ1361,TRUE,_xll.ohTrigger(Trigger,Trigger3M))</f>
        <v>1.6064194016886642E-2</v>
      </c>
      <c r="BD1361" s="320">
        <f>_xll.qlIndexFixing($BE$1,AZ1361,TRUE,_xll.ohTrigger(Trigger,Trigger3M))</f>
        <v>1.5935750088010885E-2</v>
      </c>
    </row>
    <row r="1362" spans="51:56" ht="11.25" customHeight="1" x14ac:dyDescent="0.25">
      <c r="AY1362" s="159" t="s">
        <v>90</v>
      </c>
      <c r="AZ1362" s="158">
        <f>_xll.qlInterestRateIndexFixingDate(Currency&amp;"ibor"&amp;Tenor,BA1362,Trigger)</f>
        <v>48831</v>
      </c>
      <c r="BA1362" s="158">
        <f>_xll.qlCalendarAdvance(Calendar,BA1361,AY1362,"f",,Trigger)</f>
        <v>48835</v>
      </c>
      <c r="BB1362" s="158">
        <f>_xll.qlInterestRateIndexMaturity(Currency&amp;"ibor"&amp;Tenor,BA1362,Trigger)</f>
        <v>48926</v>
      </c>
      <c r="BC1362" s="320">
        <f>_xll.qlIndexFixing($AC$5,AZ1362,TRUE,_xll.ohTrigger(Trigger,Trigger3M))</f>
        <v>1.6072144717935381E-2</v>
      </c>
      <c r="BD1362" s="320">
        <f>_xll.qlIndexFixing($BE$1,AZ1362,TRUE,_xll.ohTrigger(Trigger,Trigger3M))</f>
        <v>1.592789837238508E-2</v>
      </c>
    </row>
    <row r="1363" spans="51:56" ht="11.25" customHeight="1" x14ac:dyDescent="0.25">
      <c r="AY1363" s="159" t="s">
        <v>90</v>
      </c>
      <c r="AZ1363" s="158">
        <f>_xll.qlInterestRateIndexFixingDate(Currency&amp;"ibor"&amp;Tenor,BA1363,Trigger)</f>
        <v>48838</v>
      </c>
      <c r="BA1363" s="158">
        <f>_xll.qlCalendarAdvance(Calendar,BA1362,AY1363,"f",,Trigger)</f>
        <v>48842</v>
      </c>
      <c r="BB1363" s="158">
        <f>_xll.qlInterestRateIndexMaturity(Currency&amp;"ibor"&amp;Tenor,BA1363,Trigger)</f>
        <v>48933</v>
      </c>
      <c r="BC1363" s="320">
        <f>_xll.qlIndexFixing($AC$5,AZ1363,TRUE,_xll.ohTrigger(Trigger,Trigger3M))</f>
        <v>1.6080095434897544E-2</v>
      </c>
      <c r="BD1363" s="320">
        <f>_xll.qlIndexFixing($BE$1,AZ1363,TRUE,_xll.ohTrigger(Trigger,Trigger3M))</f>
        <v>1.5920036606082502E-2</v>
      </c>
    </row>
    <row r="1364" spans="51:56" ht="11.25" customHeight="1" x14ac:dyDescent="0.25">
      <c r="AY1364" s="159" t="s">
        <v>90</v>
      </c>
      <c r="AZ1364" s="158">
        <f>_xll.qlInterestRateIndexFixingDate(Currency&amp;"ibor"&amp;Tenor,BA1364,Trigger)</f>
        <v>48845</v>
      </c>
      <c r="BA1364" s="158">
        <f>_xll.qlCalendarAdvance(Calendar,BA1363,AY1364,"f",,Trigger)</f>
        <v>48849</v>
      </c>
      <c r="BB1364" s="158">
        <f>_xll.qlInterestRateIndexMaturity(Currency&amp;"ibor"&amp;Tenor,BA1364,Trigger)</f>
        <v>48940</v>
      </c>
      <c r="BC1364" s="320">
        <f>_xll.qlIndexFixing($AC$5,AZ1364,TRUE,_xll.ohTrigger(Trigger,Trigger3M))</f>
        <v>1.6088046167775767E-2</v>
      </c>
      <c r="BD1364" s="320">
        <f>_xll.qlIndexFixing($BE$1,AZ1364,TRUE,_xll.ohTrigger(Trigger,Trigger3M))</f>
        <v>1.5912164945502877E-2</v>
      </c>
    </row>
    <row r="1365" spans="51:56" ht="11.25" customHeight="1" x14ac:dyDescent="0.25">
      <c r="AY1365" s="159" t="s">
        <v>90</v>
      </c>
      <c r="AZ1365" s="158">
        <f>_xll.qlInterestRateIndexFixingDate(Currency&amp;"ibor"&amp;Tenor,BA1365,Trigger)</f>
        <v>48852</v>
      </c>
      <c r="BA1365" s="158">
        <f>_xll.qlCalendarAdvance(Calendar,BA1364,AY1365,"f",,Trigger)</f>
        <v>48856</v>
      </c>
      <c r="BB1365" s="158">
        <f>_xll.qlInterestRateIndexMaturity(Currency&amp;"ibor"&amp;Tenor,BA1365,Trigger)</f>
        <v>48948</v>
      </c>
      <c r="BC1365" s="320">
        <f>_xll.qlIndexFixing($AC$5,AZ1365,TRUE,_xll.ohTrigger(Trigger,Trigger3M))</f>
        <v>1.6096924206345786E-2</v>
      </c>
      <c r="BD1365" s="320">
        <f>_xll.qlIndexFixing($BE$1,AZ1365,TRUE,_xll.ohTrigger(Trigger,Trigger3M))</f>
        <v>1.5904069554450718E-2</v>
      </c>
    </row>
    <row r="1366" spans="51:56" ht="11.25" customHeight="1" x14ac:dyDescent="0.25">
      <c r="AY1366" s="159" t="s">
        <v>90</v>
      </c>
      <c r="AZ1366" s="158">
        <f>_xll.qlInterestRateIndexFixingDate(Currency&amp;"ibor"&amp;Tenor,BA1366,Trigger)</f>
        <v>48859</v>
      </c>
      <c r="BA1366" s="158">
        <f>_xll.qlCalendarAdvance(Calendar,BA1365,AY1366,"f",,Trigger)</f>
        <v>48863</v>
      </c>
      <c r="BB1366" s="158">
        <f>_xll.qlInterestRateIndexMaturity(Currency&amp;"ibor"&amp;Tenor,BA1366,Trigger)</f>
        <v>48955</v>
      </c>
      <c r="BC1366" s="320">
        <f>_xll.qlIndexFixing($AC$5,AZ1366,TRUE,_xll.ohTrigger(Trigger,Trigger3M))</f>
        <v>1.610487532706327E-2</v>
      </c>
      <c r="BD1366" s="320">
        <f>_xll.qlIndexFixing($BE$1,AZ1366,TRUE,_xll.ohTrigger(Trigger,Trigger3M))</f>
        <v>1.5896177572582704E-2</v>
      </c>
    </row>
    <row r="1367" spans="51:56" ht="11.25" customHeight="1" x14ac:dyDescent="0.25">
      <c r="AY1367" s="159" t="s">
        <v>90</v>
      </c>
      <c r="AZ1367" s="158">
        <f>_xll.qlInterestRateIndexFixingDate(Currency&amp;"ibor"&amp;Tenor,BA1367,Trigger)</f>
        <v>48866</v>
      </c>
      <c r="BA1367" s="158">
        <f>_xll.qlCalendarAdvance(Calendar,BA1366,AY1367,"f",,Trigger)</f>
        <v>48870</v>
      </c>
      <c r="BB1367" s="158">
        <f>_xll.qlInterestRateIndexMaturity(Currency&amp;"ibor"&amp;Tenor,BA1367,Trigger)</f>
        <v>48962</v>
      </c>
      <c r="BC1367" s="320">
        <f>_xll.qlIndexFixing($AC$5,AZ1367,TRUE,_xll.ohTrigger(Trigger,Trigger3M))</f>
        <v>1.6112826463870491E-2</v>
      </c>
      <c r="BD1367" s="320">
        <f>_xll.qlIndexFixing($BE$1,AZ1367,TRUE,_xll.ohTrigger(Trigger,Trigger3M))</f>
        <v>1.5888276176556543E-2</v>
      </c>
    </row>
    <row r="1368" spans="51:56" ht="11.25" customHeight="1" x14ac:dyDescent="0.25">
      <c r="AY1368" s="159" t="s">
        <v>90</v>
      </c>
      <c r="AZ1368" s="158">
        <f>_xll.qlInterestRateIndexFixingDate(Currency&amp;"ibor"&amp;Tenor,BA1368,Trigger)</f>
        <v>48873</v>
      </c>
      <c r="BA1368" s="158">
        <f>_xll.qlCalendarAdvance(Calendar,BA1367,AY1368,"f",,Trigger)</f>
        <v>48877</v>
      </c>
      <c r="BB1368" s="158">
        <f>_xll.qlInterestRateIndexMaturity(Currency&amp;"ibor"&amp;Tenor,BA1368,Trigger)</f>
        <v>48969</v>
      </c>
      <c r="BC1368" s="320">
        <f>_xll.qlIndexFixing($AC$5,AZ1368,TRUE,_xll.ohTrigger(Trigger,Trigger3M))</f>
        <v>1.6120777616767452E-2</v>
      </c>
      <c r="BD1368" s="320">
        <f>_xll.qlIndexFixing($BE$1,AZ1368,TRUE,_xll.ohTrigger(Trigger,Trigger3M))</f>
        <v>1.5880365522774078E-2</v>
      </c>
    </row>
    <row r="1369" spans="51:56" ht="11.25" customHeight="1" x14ac:dyDescent="0.25">
      <c r="AY1369" s="159" t="s">
        <v>90</v>
      </c>
      <c r="AZ1369" s="158">
        <f>_xll.qlInterestRateIndexFixingDate(Currency&amp;"ibor"&amp;Tenor,BA1369,Trigger)</f>
        <v>48880</v>
      </c>
      <c r="BA1369" s="158">
        <f>_xll.qlCalendarAdvance(Calendar,BA1368,AY1369,"f",,Trigger)</f>
        <v>48884</v>
      </c>
      <c r="BB1369" s="158">
        <f>_xll.qlInterestRateIndexMaturity(Currency&amp;"ibor"&amp;Tenor,BA1369,Trigger)</f>
        <v>48976</v>
      </c>
      <c r="BC1369" s="320">
        <f>_xll.qlIndexFixing($AC$5,AZ1369,TRUE,_xll.ohTrigger(Trigger,Trigger3M))</f>
        <v>1.6128728785755886E-2</v>
      </c>
      <c r="BD1369" s="320">
        <f>_xll.qlIndexFixing($BE$1,AZ1369,TRUE,_xll.ohTrigger(Trigger,Trigger3M))</f>
        <v>1.5872445767635426E-2</v>
      </c>
    </row>
    <row r="1370" spans="51:56" ht="11.25" customHeight="1" x14ac:dyDescent="0.25">
      <c r="AY1370" s="159" t="s">
        <v>90</v>
      </c>
      <c r="AZ1370" s="158">
        <f>_xll.qlInterestRateIndexFixingDate(Currency&amp;"ibor"&amp;Tenor,BA1370,Trigger)</f>
        <v>48887</v>
      </c>
      <c r="BA1370" s="158">
        <f>_xll.qlCalendarAdvance(Calendar,BA1369,AY1370,"f",,Trigger)</f>
        <v>48891</v>
      </c>
      <c r="BB1370" s="158">
        <f>_xll.qlInterestRateIndexMaturity(Currency&amp;"ibor"&amp;Tenor,BA1370,Trigger)</f>
        <v>48983</v>
      </c>
      <c r="BC1370" s="320">
        <f>_xll.qlIndexFixing($AC$5,AZ1370,TRUE,_xll.ohTrigger(Trigger,Trigger3M))</f>
        <v>1.6136679970833193E-2</v>
      </c>
      <c r="BD1370" s="320">
        <f>_xll.qlIndexFixing($BE$1,AZ1370,TRUE,_xll.ohTrigger(Trigger,Trigger3M))</f>
        <v>1.5864517067540693E-2</v>
      </c>
    </row>
    <row r="1371" spans="51:56" ht="11.25" customHeight="1" x14ac:dyDescent="0.25">
      <c r="AY1371" s="159" t="s">
        <v>90</v>
      </c>
      <c r="AZ1371" s="158">
        <f>_xll.qlInterestRateIndexFixingDate(Currency&amp;"ibor"&amp;Tenor,BA1371,Trigger)</f>
        <v>48894</v>
      </c>
      <c r="BA1371" s="158">
        <f>_xll.qlCalendarAdvance(Calendar,BA1370,AY1371,"f",,Trigger)</f>
        <v>48898</v>
      </c>
      <c r="BB1371" s="158">
        <f>_xll.qlInterestRateIndexMaturity(Currency&amp;"ibor"&amp;Tenor,BA1371,Trigger)</f>
        <v>48990</v>
      </c>
      <c r="BC1371" s="320">
        <f>_xll.qlIndexFixing($AC$5,AZ1371,TRUE,_xll.ohTrigger(Trigger,Trigger3M))</f>
        <v>1.6144631172001104E-2</v>
      </c>
      <c r="BD1371" s="320">
        <f>_xll.qlIndexFixing($BE$1,AZ1371,TRUE,_xll.ohTrigger(Trigger,Trigger3M))</f>
        <v>1.5856579578888252E-2</v>
      </c>
    </row>
    <row r="1372" spans="51:56" ht="11.25" customHeight="1" x14ac:dyDescent="0.25">
      <c r="AY1372" s="159" t="s">
        <v>90</v>
      </c>
      <c r="AZ1372" s="158">
        <f>_xll.qlInterestRateIndexFixingDate(Currency&amp;"ibor"&amp;Tenor,BA1372,Trigger)</f>
        <v>48901</v>
      </c>
      <c r="BA1372" s="158">
        <f>_xll.qlCalendarAdvance(Calendar,BA1371,AY1372,"f",,Trigger)</f>
        <v>48905</v>
      </c>
      <c r="BB1372" s="158">
        <f>_xll.qlInterestRateIndexMaturity(Currency&amp;"ibor"&amp;Tenor,BA1372,Trigger)</f>
        <v>48997</v>
      </c>
      <c r="BC1372" s="320">
        <f>_xll.qlIndexFixing($AC$5,AZ1372,TRUE,_xll.ohTrigger(Trigger,Trigger3M))</f>
        <v>1.6152582389259623E-2</v>
      </c>
      <c r="BD1372" s="320">
        <f>_xll.qlIndexFixing($BE$1,AZ1372,TRUE,_xll.ohTrigger(Trigger,Trigger3M))</f>
        <v>1.5848633458073868E-2</v>
      </c>
    </row>
    <row r="1373" spans="51:56" ht="11.25" customHeight="1" x14ac:dyDescent="0.25">
      <c r="AY1373" s="159" t="s">
        <v>90</v>
      </c>
      <c r="AZ1373" s="158">
        <f>_xll.qlInterestRateIndexFixingDate(Currency&amp;"ibor"&amp;Tenor,BA1373,Trigger)</f>
        <v>48908</v>
      </c>
      <c r="BA1373" s="158">
        <f>_xll.qlCalendarAdvance(Calendar,BA1372,AY1373,"f",,Trigger)</f>
        <v>48912</v>
      </c>
      <c r="BB1373" s="158">
        <f>_xll.qlInterestRateIndexMaturity(Currency&amp;"ibor"&amp;Tenor,BA1373,Trigger)</f>
        <v>49003</v>
      </c>
      <c r="BC1373" s="320">
        <f>_xll.qlIndexFixing($AC$5,AZ1373,TRUE,_xll.ohTrigger(Trigger,Trigger3M))</f>
        <v>1.6159603479826048E-2</v>
      </c>
      <c r="BD1373" s="320">
        <f>_xll.qlIndexFixing($BE$1,AZ1373,TRUE,_xll.ohTrigger(Trigger,Trigger3M))</f>
        <v>1.5840900563090066E-2</v>
      </c>
    </row>
    <row r="1374" spans="51:56" ht="11.25" customHeight="1" x14ac:dyDescent="0.25">
      <c r="AY1374" s="159" t="s">
        <v>90</v>
      </c>
      <c r="AZ1374" s="158">
        <f>_xll.qlInterestRateIndexFixingDate(Currency&amp;"ibor"&amp;Tenor,BA1374,Trigger)</f>
        <v>48915</v>
      </c>
      <c r="BA1374" s="158">
        <f>_xll.qlCalendarAdvance(Calendar,BA1373,AY1374,"f",,Trigger)</f>
        <v>48919</v>
      </c>
      <c r="BB1374" s="158">
        <f>_xll.qlInterestRateIndexMaturity(Currency&amp;"ibor"&amp;Tenor,BA1374,Trigger)</f>
        <v>49009</v>
      </c>
      <c r="BC1374" s="320">
        <f>_xll.qlIndexFixing($AC$5,AZ1374,TRUE,_xll.ohTrigger(Trigger,Trigger3M))</f>
        <v>1.6166623933474789E-2</v>
      </c>
      <c r="BD1374" s="320">
        <f>_xll.qlIndexFixing($BE$1,AZ1374,TRUE,_xll.ohTrigger(Trigger,Trigger3M))</f>
        <v>1.5833161085257785E-2</v>
      </c>
    </row>
    <row r="1375" spans="51:56" ht="11.25" customHeight="1" x14ac:dyDescent="0.25">
      <c r="AY1375" s="159" t="s">
        <v>90</v>
      </c>
      <c r="AZ1375" s="158">
        <f>_xll.qlInterestRateIndexFixingDate(Currency&amp;"ibor"&amp;Tenor,BA1375,Trigger)</f>
        <v>48922</v>
      </c>
      <c r="BA1375" s="158">
        <f>_xll.qlCalendarAdvance(Calendar,BA1374,AY1375,"f",,Trigger)</f>
        <v>48926</v>
      </c>
      <c r="BB1375" s="158">
        <f>_xll.qlInterestRateIndexMaturity(Currency&amp;"ibor"&amp;Tenor,BA1375,Trigger)</f>
        <v>49016</v>
      </c>
      <c r="BC1375" s="320">
        <f>_xll.qlIndexFixing($AC$5,AZ1375,TRUE,_xll.ohTrigger(Trigger,Trigger3M))</f>
        <v>1.6174574483862614E-2</v>
      </c>
      <c r="BD1375" s="320">
        <f>_xll.qlIndexFixing($BE$1,AZ1375,TRUE,_xll.ohTrigger(Trigger,Trigger3M))</f>
        <v>1.5825191813962469E-2</v>
      </c>
    </row>
    <row r="1376" spans="51:56" ht="11.25" customHeight="1" x14ac:dyDescent="0.25">
      <c r="AY1376" s="159" t="s">
        <v>90</v>
      </c>
      <c r="AZ1376" s="158">
        <f>_xll.qlInterestRateIndexFixingDate(Currency&amp;"ibor"&amp;Tenor,BA1376,Trigger)</f>
        <v>48929</v>
      </c>
      <c r="BA1376" s="158">
        <f>_xll.qlCalendarAdvance(Calendar,BA1375,AY1376,"f",,Trigger)</f>
        <v>48933</v>
      </c>
      <c r="BB1376" s="158">
        <f>_xll.qlInterestRateIndexMaturity(Currency&amp;"ibor"&amp;Tenor,BA1376,Trigger)</f>
        <v>49023</v>
      </c>
      <c r="BC1376" s="320">
        <f>_xll.qlIndexFixing($AC$5,AZ1376,TRUE,_xll.ohTrigger(Trigger,Trigger3M))</f>
        <v>1.6182525049989849E-2</v>
      </c>
      <c r="BD1376" s="320">
        <f>_xll.qlIndexFixing($BE$1,AZ1376,TRUE,_xll.ohTrigger(Trigger,Trigger3M))</f>
        <v>1.581721451409468E-2</v>
      </c>
    </row>
    <row r="1377" spans="51:56" ht="11.25" customHeight="1" x14ac:dyDescent="0.25">
      <c r="AY1377" s="159" t="s">
        <v>90</v>
      </c>
      <c r="AZ1377" s="158">
        <f>_xll.qlInterestRateIndexFixingDate(Currency&amp;"ibor"&amp;Tenor,BA1377,Trigger)</f>
        <v>48935</v>
      </c>
      <c r="BA1377" s="158">
        <f>_xll.qlCalendarAdvance(Calendar,BA1376,AY1377,"f",,Trigger)</f>
        <v>48940</v>
      </c>
      <c r="BB1377" s="158">
        <f>_xll.qlInterestRateIndexMaturity(Currency&amp;"ibor"&amp;Tenor,BA1377,Trigger)</f>
        <v>49030</v>
      </c>
      <c r="BC1377" s="320">
        <f>_xll.qlIndexFixing($AC$5,AZ1377,TRUE,_xll.ohTrigger(Trigger,Trigger3M))</f>
        <v>1.6190475631856494E-2</v>
      </c>
      <c r="BD1377" s="320">
        <f>_xll.qlIndexFixing($BE$1,AZ1377,TRUE,_xll.ohTrigger(Trigger,Trigger3M))</f>
        <v>1.5809229342028885E-2</v>
      </c>
    </row>
    <row r="1378" spans="51:56" ht="11.25" customHeight="1" x14ac:dyDescent="0.25">
      <c r="AY1378" s="159" t="s">
        <v>90</v>
      </c>
      <c r="AZ1378" s="158">
        <f>_xll.qlInterestRateIndexFixingDate(Currency&amp;"ibor"&amp;Tenor,BA1378,Trigger)</f>
        <v>48943</v>
      </c>
      <c r="BA1378" s="158">
        <f>_xll.qlCalendarAdvance(Calendar,BA1377,AY1378,"f",,Trigger)</f>
        <v>48947</v>
      </c>
      <c r="BB1378" s="158">
        <f>_xll.qlInterestRateIndexMaturity(Currency&amp;"ibor"&amp;Tenor,BA1378,Trigger)</f>
        <v>49037</v>
      </c>
      <c r="BC1378" s="320">
        <f>_xll.qlIndexFixing($AC$5,AZ1378,TRUE,_xll.ohTrigger(Trigger,Trigger3M))</f>
        <v>1.6198426229460772E-2</v>
      </c>
      <c r="BD1378" s="320">
        <f>_xll.qlIndexFixing($BE$1,AZ1378,TRUE,_xll.ohTrigger(Trigger,Trigger3M))</f>
        <v>1.5801236454140444E-2</v>
      </c>
    </row>
    <row r="1379" spans="51:56" ht="11.25" customHeight="1" x14ac:dyDescent="0.25">
      <c r="AY1379" s="159" t="s">
        <v>90</v>
      </c>
      <c r="AZ1379" s="158">
        <f>_xll.qlInterestRateIndexFixingDate(Currency&amp;"ibor"&amp;Tenor,BA1379,Trigger)</f>
        <v>48950</v>
      </c>
      <c r="BA1379" s="158">
        <f>_xll.qlCalendarAdvance(Calendar,BA1378,AY1379,"f",,Trigger)</f>
        <v>48954</v>
      </c>
      <c r="BB1379" s="158">
        <f>_xll.qlInterestRateIndexMaturity(Currency&amp;"ibor"&amp;Tenor,BA1379,Trigger)</f>
        <v>49045</v>
      </c>
      <c r="BC1379" s="320">
        <f>_xll.qlIndexFixing($AC$5,AZ1379,TRUE,_xll.ohTrigger(Trigger,Trigger3M))</f>
        <v>1.6207309070687431E-2</v>
      </c>
      <c r="BD1379" s="320">
        <f>_xll.qlIndexFixing($BE$1,AZ1379,TRUE,_xll.ohTrigger(Trigger,Trigger3M))</f>
        <v>1.5793009071347182E-2</v>
      </c>
    </row>
    <row r="1380" spans="51:56" ht="11.25" customHeight="1" x14ac:dyDescent="0.25">
      <c r="AY1380" s="159" t="s">
        <v>90</v>
      </c>
      <c r="AZ1380" s="158">
        <f>_xll.qlInterestRateIndexFixingDate(Currency&amp;"ibor"&amp;Tenor,BA1380,Trigger)</f>
        <v>48957</v>
      </c>
      <c r="BA1380" s="158">
        <f>_xll.qlCalendarAdvance(Calendar,BA1379,AY1380,"f",,Trigger)</f>
        <v>48961</v>
      </c>
      <c r="BB1380" s="158">
        <f>_xll.qlInterestRateIndexMaturity(Currency&amp;"ibor"&amp;Tenor,BA1380,Trigger)</f>
        <v>49051</v>
      </c>
      <c r="BC1380" s="320">
        <f>_xll.qlIndexFixing($AC$5,AZ1380,TRUE,_xll.ohTrigger(Trigger,Trigger3M))</f>
        <v>1.6214327471889334E-2</v>
      </c>
      <c r="BD1380" s="320">
        <f>_xll.qlIndexFixing($BE$1,AZ1380,TRUE,_xll.ohTrigger(Trigger,Trigger3M))</f>
        <v>1.5785228156391717E-2</v>
      </c>
    </row>
    <row r="1381" spans="51:56" ht="11.25" customHeight="1" x14ac:dyDescent="0.25">
      <c r="AY1381" s="159" t="s">
        <v>90</v>
      </c>
      <c r="AZ1381" s="158">
        <f>_xll.qlInterestRateIndexFixingDate(Currency&amp;"ibor"&amp;Tenor,BA1381,Trigger)</f>
        <v>48964</v>
      </c>
      <c r="BA1381" s="158">
        <f>_xll.qlCalendarAdvance(Calendar,BA1380,AY1381,"f",,Trigger)</f>
        <v>48968</v>
      </c>
      <c r="BB1381" s="158">
        <f>_xll.qlInterestRateIndexMaturity(Currency&amp;"ibor"&amp;Tenor,BA1381,Trigger)</f>
        <v>49058</v>
      </c>
      <c r="BC1381" s="320">
        <f>_xll.qlIndexFixing($AC$5,AZ1381,TRUE,_xll.ohTrigger(Trigger,Trigger3M))</f>
        <v>1.6222278116713618E-2</v>
      </c>
      <c r="BD1381" s="320">
        <f>_xll.qlIndexFixing($BE$1,AZ1381,TRUE,_xll.ohTrigger(Trigger,Trigger3M))</f>
        <v>1.577721305927593E-2</v>
      </c>
    </row>
    <row r="1382" spans="51:56" ht="11.25" customHeight="1" x14ac:dyDescent="0.25">
      <c r="AY1382" s="159" t="s">
        <v>90</v>
      </c>
      <c r="AZ1382" s="158">
        <f>_xll.qlInterestRateIndexFixingDate(Currency&amp;"ibor"&amp;Tenor,BA1382,Trigger)</f>
        <v>48971</v>
      </c>
      <c r="BA1382" s="158">
        <f>_xll.qlCalendarAdvance(Calendar,BA1381,AY1382,"f",,Trigger)</f>
        <v>48975</v>
      </c>
      <c r="BB1382" s="158">
        <f>_xll.qlInterestRateIndexMaturity(Currency&amp;"ibor"&amp;Tenor,BA1382,Trigger)</f>
        <v>49062</v>
      </c>
      <c r="BC1382" s="320">
        <f>_xll.qlIndexFixing($AC$5,AZ1382,TRUE,_xll.ohTrigger(Trigger,Trigger3M))</f>
        <v>1.6227429239048824E-2</v>
      </c>
      <c r="BD1382" s="320">
        <f>_xll.qlIndexFixing($BE$1,AZ1382,TRUE,_xll.ohTrigger(Trigger,Trigger3M))</f>
        <v>1.576987871841485E-2</v>
      </c>
    </row>
    <row r="1383" spans="51:56" ht="11.25" customHeight="1" x14ac:dyDescent="0.25">
      <c r="AY1383" s="159" t="s">
        <v>90</v>
      </c>
      <c r="AZ1383" s="158">
        <f>_xll.qlInterestRateIndexFixingDate(Currency&amp;"ibor"&amp;Tenor,BA1383,Trigger)</f>
        <v>48978</v>
      </c>
      <c r="BA1383" s="158">
        <f>_xll.qlCalendarAdvance(Calendar,BA1382,AY1383,"f",,Trigger)</f>
        <v>48982</v>
      </c>
      <c r="BB1383" s="158">
        <f>_xll.qlInterestRateIndexMaturity(Currency&amp;"ibor"&amp;Tenor,BA1383,Trigger)</f>
        <v>49072</v>
      </c>
      <c r="BC1383" s="320">
        <f>_xll.qlIndexFixing($AC$5,AZ1383,TRUE,_xll.ohTrigger(Trigger,Trigger3M))</f>
        <v>1.6238179453578638E-2</v>
      </c>
      <c r="BD1383" s="320">
        <f>_xll.qlIndexFixing($BE$1,AZ1383,TRUE,_xll.ohTrigger(Trigger,Trigger3M))</f>
        <v>1.5761161750411645E-2</v>
      </c>
    </row>
    <row r="1384" spans="51:56" ht="11.25" customHeight="1" x14ac:dyDescent="0.25">
      <c r="AY1384" s="159" t="s">
        <v>90</v>
      </c>
      <c r="AZ1384" s="158">
        <f>_xll.qlInterestRateIndexFixingDate(Currency&amp;"ibor"&amp;Tenor,BA1384,Trigger)</f>
        <v>48985</v>
      </c>
      <c r="BA1384" s="158">
        <f>_xll.qlCalendarAdvance(Calendar,BA1383,AY1384,"f",,Trigger)</f>
        <v>48989</v>
      </c>
      <c r="BB1384" s="158">
        <f>_xll.qlInterestRateIndexMaturity(Currency&amp;"ibor"&amp;Tenor,BA1384,Trigger)</f>
        <v>49079</v>
      </c>
      <c r="BC1384" s="320">
        <f>_xll.qlIndexFixing($AC$5,AZ1384,TRUE,_xll.ohTrigger(Trigger,Trigger3M))</f>
        <v>1.6246130145620263E-2</v>
      </c>
      <c r="BD1384" s="320">
        <f>_xll.qlIndexFixing($BE$1,AZ1384,TRUE,_xll.ohTrigger(Trigger,Trigger3M))</f>
        <v>1.575312585140054E-2</v>
      </c>
    </row>
    <row r="1385" spans="51:56" ht="11.25" customHeight="1" x14ac:dyDescent="0.25">
      <c r="AY1385" s="159" t="s">
        <v>90</v>
      </c>
      <c r="AZ1385" s="158">
        <f>_xll.qlInterestRateIndexFixingDate(Currency&amp;"ibor"&amp;Tenor,BA1385,Trigger)</f>
        <v>48992</v>
      </c>
      <c r="BA1385" s="158">
        <f>_xll.qlCalendarAdvance(Calendar,BA1384,AY1385,"f",,Trigger)</f>
        <v>48996</v>
      </c>
      <c r="BB1385" s="158">
        <f>_xll.qlInterestRateIndexMaturity(Currency&amp;"ibor"&amp;Tenor,BA1385,Trigger)</f>
        <v>49086</v>
      </c>
      <c r="BC1385" s="320">
        <f>_xll.qlIndexFixing($AC$5,AZ1385,TRUE,_xll.ohTrigger(Trigger,Trigger3M))</f>
        <v>1.618761059419338E-2</v>
      </c>
      <c r="BD1385" s="320">
        <f>_xll.qlIndexFixing($BE$1,AZ1385,TRUE,_xll.ohTrigger(Trigger,Trigger3M))</f>
        <v>1.5745083331160536E-2</v>
      </c>
    </row>
    <row r="1386" spans="51:56" ht="11.25" customHeight="1" x14ac:dyDescent="0.25">
      <c r="AY1386" s="159" t="s">
        <v>90</v>
      </c>
      <c r="AZ1386" s="158">
        <f>_xll.qlInterestRateIndexFixingDate(Currency&amp;"ibor"&amp;Tenor,BA1386,Trigger)</f>
        <v>48999</v>
      </c>
      <c r="BA1386" s="158">
        <f>_xll.qlCalendarAdvance(Calendar,BA1385,AY1386,"f",,Trigger)</f>
        <v>49003</v>
      </c>
      <c r="BB1386" s="158">
        <f>_xll.qlInterestRateIndexMaturity(Currency&amp;"ibor"&amp;Tenor,BA1386,Trigger)</f>
        <v>49095</v>
      </c>
      <c r="BC1386" s="320">
        <f>_xll.qlIndexFixing($AC$5,AZ1386,TRUE,_xll.ohTrigger(Trigger,Trigger3M))</f>
        <v>1.6115067330872885E-2</v>
      </c>
      <c r="BD1386" s="320">
        <f>_xll.qlIndexFixing($BE$1,AZ1386,TRUE,_xll.ohTrigger(Trigger,Trigger3M))</f>
        <v>1.573656896921919E-2</v>
      </c>
    </row>
    <row r="1387" spans="51:56" ht="11.25" customHeight="1" x14ac:dyDescent="0.25">
      <c r="AY1387" s="159" t="s">
        <v>90</v>
      </c>
      <c r="AZ1387" s="158">
        <f>_xll.qlInterestRateIndexFixingDate(Currency&amp;"ibor"&amp;Tenor,BA1387,Trigger)</f>
        <v>49006</v>
      </c>
      <c r="BA1387" s="158">
        <f>_xll.qlCalendarAdvance(Calendar,BA1386,AY1387,"f",,Trigger)</f>
        <v>49010</v>
      </c>
      <c r="BB1387" s="158">
        <f>_xll.qlInterestRateIndexMaturity(Currency&amp;"ibor"&amp;Tenor,BA1387,Trigger)</f>
        <v>49102</v>
      </c>
      <c r="BC1387" s="320">
        <f>_xll.qlIndexFixing($AC$5,AZ1387,TRUE,_xll.ohTrigger(Trigger,Trigger3M))</f>
        <v>1.6057690144509029E-2</v>
      </c>
      <c r="BD1387" s="320">
        <f>_xll.qlIndexFixing($BE$1,AZ1387,TRUE,_xll.ohTrigger(Trigger,Trigger3M))</f>
        <v>1.572851213280551E-2</v>
      </c>
    </row>
    <row r="1388" spans="51:56" ht="11.25" customHeight="1" x14ac:dyDescent="0.25">
      <c r="AY1388" s="159" t="s">
        <v>90</v>
      </c>
      <c r="AZ1388" s="158">
        <f>_xll.qlInterestRateIndexFixingDate(Currency&amp;"ibor"&amp;Tenor,BA1388,Trigger)</f>
        <v>49013</v>
      </c>
      <c r="BA1388" s="158">
        <f>_xll.qlCalendarAdvance(Calendar,BA1387,AY1388,"f",,Trigger)</f>
        <v>49017</v>
      </c>
      <c r="BB1388" s="158">
        <f>_xll.qlInterestRateIndexMaturity(Currency&amp;"ibor"&amp;Tenor,BA1388,Trigger)</f>
        <v>49109</v>
      </c>
      <c r="BC1388" s="320">
        <f>_xll.qlIndexFixing($AC$5,AZ1388,TRUE,_xll.ohTrigger(Trigger,Trigger3M))</f>
        <v>1.6000182805493906E-2</v>
      </c>
      <c r="BD1388" s="320">
        <f>_xll.qlIndexFixing($BE$1,AZ1388,TRUE,_xll.ohTrigger(Trigger,Trigger3M))</f>
        <v>1.5720449166417041E-2</v>
      </c>
    </row>
    <row r="1389" spans="51:56" ht="11.25" customHeight="1" x14ac:dyDescent="0.25">
      <c r="AY1389" s="159" t="s">
        <v>90</v>
      </c>
      <c r="AZ1389" s="158">
        <f>_xll.qlInterestRateIndexFixingDate(Currency&amp;"ibor"&amp;Tenor,BA1389,Trigger)</f>
        <v>49020</v>
      </c>
      <c r="BA1389" s="158">
        <f>_xll.qlCalendarAdvance(Calendar,BA1388,AY1389,"f",,Trigger)</f>
        <v>49024</v>
      </c>
      <c r="BB1389" s="158">
        <f>_xll.qlInterestRateIndexMaturity(Currency&amp;"ibor"&amp;Tenor,BA1389,Trigger)</f>
        <v>49116</v>
      </c>
      <c r="BC1389" s="320">
        <f>_xll.qlIndexFixing($AC$5,AZ1389,TRUE,_xll.ohTrigger(Trigger,Trigger3M))</f>
        <v>1.5942545319569016E-2</v>
      </c>
      <c r="BD1389" s="320">
        <f>_xll.qlIndexFixing($BE$1,AZ1389,TRUE,_xll.ohTrigger(Trigger,Trigger3M))</f>
        <v>1.5712380226428697E-2</v>
      </c>
    </row>
    <row r="1390" spans="51:56" ht="11.25" customHeight="1" x14ac:dyDescent="0.25">
      <c r="AY1390" s="159" t="s">
        <v>90</v>
      </c>
      <c r="AZ1390" s="158">
        <f>_xll.qlInterestRateIndexFixingDate(Currency&amp;"ibor"&amp;Tenor,BA1390,Trigger)</f>
        <v>49027</v>
      </c>
      <c r="BA1390" s="158">
        <f>_xll.qlCalendarAdvance(Calendar,BA1389,AY1390,"f",,Trigger)</f>
        <v>49031</v>
      </c>
      <c r="BB1390" s="158">
        <f>_xll.qlInterestRateIndexMaturity(Currency&amp;"ibor"&amp;Tenor,BA1390,Trigger)</f>
        <v>49123</v>
      </c>
      <c r="BC1390" s="320">
        <f>_xll.qlIndexFixing($AC$5,AZ1390,TRUE,_xll.ohTrigger(Trigger,Trigger3M))</f>
        <v>1.5884777692486276E-2</v>
      </c>
      <c r="BD1390" s="320">
        <f>_xll.qlIndexFixing($BE$1,AZ1390,TRUE,_xll.ohTrigger(Trigger,Trigger3M))</f>
        <v>1.5704305469217129E-2</v>
      </c>
    </row>
    <row r="1391" spans="51:56" ht="11.25" customHeight="1" x14ac:dyDescent="0.25">
      <c r="AY1391" s="159" t="s">
        <v>90</v>
      </c>
      <c r="AZ1391" s="158">
        <f>_xll.qlInterestRateIndexFixingDate(Currency&amp;"ibor"&amp;Tenor,BA1391,Trigger)</f>
        <v>49034</v>
      </c>
      <c r="BA1391" s="158">
        <f>_xll.qlCalendarAdvance(Calendar,BA1390,AY1391,"f",,Trigger)</f>
        <v>49038</v>
      </c>
      <c r="BB1391" s="158">
        <f>_xll.qlInterestRateIndexMaturity(Currency&amp;"ibor"&amp;Tenor,BA1391,Trigger)</f>
        <v>49129</v>
      </c>
      <c r="BC1391" s="320">
        <f>_xll.qlIndexFixing($AC$5,AZ1391,TRUE,_xll.ohTrigger(Trigger,Trigger3M))</f>
        <v>1.5830243756325552E-2</v>
      </c>
      <c r="BD1391" s="320">
        <f>_xll.qlIndexFixing($BE$1,AZ1391,TRUE,_xll.ohTrigger(Trigger,Trigger3M))</f>
        <v>1.5696461522961228E-2</v>
      </c>
    </row>
    <row r="1392" spans="51:56" ht="11.25" customHeight="1" x14ac:dyDescent="0.25">
      <c r="AY1392" s="159" t="s">
        <v>90</v>
      </c>
      <c r="AZ1392" s="158">
        <f>_xll.qlInterestRateIndexFixingDate(Currency&amp;"ibor"&amp;Tenor,BA1392,Trigger)</f>
        <v>49039</v>
      </c>
      <c r="BA1392" s="158">
        <f>_xll.qlCalendarAdvance(Calendar,BA1391,AY1392,"f",,Trigger)</f>
        <v>49045</v>
      </c>
      <c r="BB1392" s="158">
        <f>_xll.qlInterestRateIndexMaturity(Currency&amp;"ibor"&amp;Tenor,BA1392,Trigger)</f>
        <v>49136</v>
      </c>
      <c r="BC1392" s="320">
        <f>_xll.qlIndexFixing($AC$5,AZ1392,TRUE,_xll.ohTrigger(Trigger,Trigger3M))</f>
        <v>1.5771512266992128E-2</v>
      </c>
      <c r="BD1392" s="320">
        <f>_xll.qlIndexFixing($BE$1,AZ1392,TRUE,_xll.ohTrigger(Trigger,Trigger3M))</f>
        <v>1.5688376315827975E-2</v>
      </c>
    </row>
    <row r="1393" spans="51:56" ht="11.25" customHeight="1" x14ac:dyDescent="0.25">
      <c r="AY1393" s="159" t="s">
        <v>90</v>
      </c>
      <c r="AZ1393" s="158">
        <f>_xll.qlInterestRateIndexFixingDate(Currency&amp;"ibor"&amp;Tenor,BA1393,Trigger)</f>
        <v>49048</v>
      </c>
      <c r="BA1393" s="158">
        <f>_xll.qlCalendarAdvance(Calendar,BA1392,AY1393,"f",,Trigger)</f>
        <v>49052</v>
      </c>
      <c r="BB1393" s="158">
        <f>_xll.qlInterestRateIndexMaturity(Currency&amp;"ibor"&amp;Tenor,BA1393,Trigger)</f>
        <v>49143</v>
      </c>
      <c r="BC1393" s="320">
        <f>_xll.qlIndexFixing($AC$5,AZ1393,TRUE,_xll.ohTrigger(Trigger,Trigger3M))</f>
        <v>1.5712649231579178E-2</v>
      </c>
      <c r="BD1393" s="320">
        <f>_xll.qlIndexFixing($BE$1,AZ1393,TRUE,_xll.ohTrigger(Trigger,Trigger3M))</f>
        <v>1.5680285749470453E-2</v>
      </c>
    </row>
    <row r="1394" spans="51:56" ht="11.25" customHeight="1" x14ac:dyDescent="0.25">
      <c r="AY1394" s="159" t="s">
        <v>90</v>
      </c>
      <c r="AZ1394" s="158">
        <f>_xll.qlInterestRateIndexFixingDate(Currency&amp;"ibor"&amp;Tenor,BA1394,Trigger)</f>
        <v>49055</v>
      </c>
      <c r="BA1394" s="158">
        <f>_xll.qlCalendarAdvance(Calendar,BA1393,AY1394,"f",,Trigger)</f>
        <v>49059</v>
      </c>
      <c r="BB1394" s="158">
        <f>_xll.qlInterestRateIndexMaturity(Currency&amp;"ibor"&amp;Tenor,BA1394,Trigger)</f>
        <v>49150</v>
      </c>
      <c r="BC1394" s="320">
        <f>_xll.qlIndexFixing($AC$5,AZ1394,TRUE,_xll.ohTrigger(Trigger,Trigger3M))</f>
        <v>1.5653654655963325E-2</v>
      </c>
      <c r="BD1394" s="320">
        <f>_xll.qlIndexFixing($BE$1,AZ1394,TRUE,_xll.ohTrigger(Trigger,Trigger3M))</f>
        <v>1.5672189980250609E-2</v>
      </c>
    </row>
    <row r="1395" spans="51:56" ht="11.25" customHeight="1" x14ac:dyDescent="0.25">
      <c r="AY1395" s="159" t="s">
        <v>90</v>
      </c>
      <c r="AZ1395" s="158">
        <f>_xll.qlInterestRateIndexFixingDate(Currency&amp;"ibor"&amp;Tenor,BA1395,Trigger)</f>
        <v>49061</v>
      </c>
      <c r="BA1395" s="158">
        <f>_xll.qlCalendarAdvance(Calendar,BA1394,AY1395,"f",,Trigger)</f>
        <v>49066</v>
      </c>
      <c r="BB1395" s="158">
        <f>_xll.qlInterestRateIndexMaturity(Currency&amp;"ibor"&amp;Tenor,BA1395,Trigger)</f>
        <v>49158</v>
      </c>
      <c r="BC1395" s="320">
        <f>_xll.qlIndexFixing($AC$5,AZ1395,TRUE,_xll.ohTrigger(Trigger,Trigger3M))</f>
        <v>1.559398764194217E-2</v>
      </c>
      <c r="BD1395" s="320">
        <f>_xll.qlIndexFixing($BE$1,AZ1395,TRUE,_xll.ohTrigger(Trigger,Trigger3M))</f>
        <v>1.5663849897832077E-2</v>
      </c>
    </row>
    <row r="1396" spans="51:56" ht="11.25" customHeight="1" x14ac:dyDescent="0.25">
      <c r="AY1396" s="159" t="s">
        <v>90</v>
      </c>
      <c r="AZ1396" s="158">
        <f>_xll.qlInterestRateIndexFixingDate(Currency&amp;"ibor"&amp;Tenor,BA1396,Trigger)</f>
        <v>49069</v>
      </c>
      <c r="BA1396" s="158">
        <f>_xll.qlCalendarAdvance(Calendar,BA1395,AY1396,"f",,Trigger)</f>
        <v>49073</v>
      </c>
      <c r="BB1396" s="158">
        <f>_xll.qlInterestRateIndexMaturity(Currency&amp;"ibor"&amp;Tenor,BA1396,Trigger)</f>
        <v>49165</v>
      </c>
      <c r="BC1396" s="320">
        <f>_xll.qlIndexFixing($AC$5,AZ1396,TRUE,_xll.ohTrigger(Trigger,Trigger3M))</f>
        <v>1.5535439289435987E-2</v>
      </c>
      <c r="BD1396" s="320">
        <f>_xll.qlIndexFixing($BE$1,AZ1396,TRUE,_xll.ohTrigger(Trigger,Trigger3M))</f>
        <v>1.5655743521077001E-2</v>
      </c>
    </row>
    <row r="1397" spans="51:56" ht="11.25" customHeight="1" x14ac:dyDescent="0.25">
      <c r="AY1397" s="159" t="s">
        <v>90</v>
      </c>
      <c r="AZ1397" s="158">
        <f>_xll.qlInterestRateIndexFixingDate(Currency&amp;"ibor"&amp;Tenor,BA1397,Trigger)</f>
        <v>49076</v>
      </c>
      <c r="BA1397" s="158">
        <f>_xll.qlCalendarAdvance(Calendar,BA1396,AY1397,"f",,Trigger)</f>
        <v>49080</v>
      </c>
      <c r="BB1397" s="158">
        <f>_xll.qlInterestRateIndexMaturity(Currency&amp;"ibor"&amp;Tenor,BA1397,Trigger)</f>
        <v>49172</v>
      </c>
      <c r="BC1397" s="320">
        <f>_xll.qlIndexFixing($AC$5,AZ1397,TRUE,_xll.ohTrigger(Trigger,Trigger3M))</f>
        <v>1.5486041224997924E-2</v>
      </c>
      <c r="BD1397" s="320">
        <f>_xll.qlIndexFixing($BE$1,AZ1397,TRUE,_xll.ohTrigger(Trigger,Trigger3M))</f>
        <v>1.5647632421687468E-2</v>
      </c>
    </row>
    <row r="1398" spans="51:56" ht="11.25" customHeight="1" x14ac:dyDescent="0.25">
      <c r="AY1398" s="159" t="s">
        <v>90</v>
      </c>
      <c r="AZ1398" s="158">
        <f>_xll.qlInterestRateIndexFixingDate(Currency&amp;"ibor"&amp;Tenor,BA1398,Trigger)</f>
        <v>49083</v>
      </c>
      <c r="BA1398" s="158">
        <f>_xll.qlCalendarAdvance(Calendar,BA1397,AY1398,"f",,Trigger)</f>
        <v>49087</v>
      </c>
      <c r="BB1398" s="158">
        <f>_xll.qlInterestRateIndexMaturity(Currency&amp;"ibor"&amp;Tenor,BA1398,Trigger)</f>
        <v>49179</v>
      </c>
      <c r="BC1398" s="320">
        <f>_xll.qlIndexFixing($AC$5,AZ1398,TRUE,_xll.ohTrigger(Trigger,Trigger3M))</f>
        <v>1.5492269741974018E-2</v>
      </c>
      <c r="BD1398" s="320">
        <f>_xll.qlIndexFixing($BE$1,AZ1398,TRUE,_xll.ohTrigger(Trigger,Trigger3M))</f>
        <v>1.5639516756027098E-2</v>
      </c>
    </row>
    <row r="1399" spans="51:56" ht="11.25" customHeight="1" x14ac:dyDescent="0.25">
      <c r="AY1399" s="159" t="s">
        <v>90</v>
      </c>
      <c r="AZ1399" s="158">
        <f>_xll.qlInterestRateIndexFixingDate(Currency&amp;"ibor"&amp;Tenor,BA1399,Trigger)</f>
        <v>49090</v>
      </c>
      <c r="BA1399" s="158">
        <f>_xll.qlCalendarAdvance(Calendar,BA1398,AY1399,"f",,Trigger)</f>
        <v>49094</v>
      </c>
      <c r="BB1399" s="158">
        <f>_xll.qlInterestRateIndexMaturity(Currency&amp;"ibor"&amp;Tenor,BA1399,Trigger)</f>
        <v>49186</v>
      </c>
      <c r="BC1399" s="320">
        <f>_xll.qlIndexFixing($AC$5,AZ1399,TRUE,_xll.ohTrigger(Trigger,Trigger3M))</f>
        <v>1.5498498268824821E-2</v>
      </c>
      <c r="BD1399" s="320">
        <f>_xll.qlIndexFixing($BE$1,AZ1399,TRUE,_xll.ohTrigger(Trigger,Trigger3M))</f>
        <v>1.5631396680457765E-2</v>
      </c>
    </row>
    <row r="1400" spans="51:56" ht="11.25" customHeight="1" x14ac:dyDescent="0.25">
      <c r="AY1400" s="159" t="s">
        <v>90</v>
      </c>
      <c r="AZ1400" s="158">
        <f>_xll.qlInterestRateIndexFixingDate(Currency&amp;"ibor"&amp;Tenor,BA1400,Trigger)</f>
        <v>49097</v>
      </c>
      <c r="BA1400" s="158">
        <f>_xll.qlCalendarAdvance(Calendar,BA1399,AY1400,"f",,Trigger)</f>
        <v>49101</v>
      </c>
      <c r="BB1400" s="158">
        <f>_xll.qlInterestRateIndexMaturity(Currency&amp;"ibor"&amp;Tenor,BA1400,Trigger)</f>
        <v>49193</v>
      </c>
      <c r="BC1400" s="320">
        <f>_xll.qlIndexFixing($AC$5,AZ1400,TRUE,_xll.ohTrigger(Trigger,Trigger3M))</f>
        <v>1.5504726805550335E-2</v>
      </c>
      <c r="BD1400" s="320">
        <f>_xll.qlIndexFixing($BE$1,AZ1400,TRUE,_xll.ohTrigger(Trigger,Trigger3M))</f>
        <v>1.5623272351344831E-2</v>
      </c>
    </row>
    <row r="1401" spans="51:56" ht="11.25" customHeight="1" x14ac:dyDescent="0.25">
      <c r="AY1401" s="159" t="s">
        <v>90</v>
      </c>
      <c r="AZ1401" s="158">
        <f>_xll.qlInterestRateIndexFixingDate(Currency&amp;"ibor"&amp;Tenor,BA1401,Trigger)</f>
        <v>49104</v>
      </c>
      <c r="BA1401" s="158">
        <f>_xll.qlCalendarAdvance(Calendar,BA1400,AY1401,"f",,Trigger)</f>
        <v>49108</v>
      </c>
      <c r="BB1401" s="158">
        <f>_xll.qlInterestRateIndexMaturity(Currency&amp;"ibor"&amp;Tenor,BA1401,Trigger)</f>
        <v>49200</v>
      </c>
      <c r="BC1401" s="320">
        <f>_xll.qlIndexFixing($AC$5,AZ1401,TRUE,_xll.ohTrigger(Trigger,Trigger3M))</f>
        <v>1.5510955352152297E-2</v>
      </c>
      <c r="BD1401" s="320">
        <f>_xll.qlIndexFixing($BE$1,AZ1401,TRUE,_xll.ohTrigger(Trigger,Trigger3M))</f>
        <v>1.5615143925046695E-2</v>
      </c>
    </row>
    <row r="1402" spans="51:56" ht="11.25" customHeight="1" x14ac:dyDescent="0.25">
      <c r="AY1402" s="159" t="s">
        <v>90</v>
      </c>
      <c r="AZ1402" s="158">
        <f>_xll.qlInterestRateIndexFixingDate(Currency&amp;"ibor"&amp;Tenor,BA1402,Trigger)</f>
        <v>49111</v>
      </c>
      <c r="BA1402" s="158">
        <f>_xll.qlCalendarAdvance(Calendar,BA1401,AY1402,"f",,Trigger)</f>
        <v>49115</v>
      </c>
      <c r="BB1402" s="158">
        <f>_xll.qlInterestRateIndexMaturity(Currency&amp;"ibor"&amp;Tenor,BA1402,Trigger)</f>
        <v>49207</v>
      </c>
      <c r="BC1402" s="320">
        <f>_xll.qlIndexFixing($AC$5,AZ1402,TRUE,_xll.ohTrigger(Trigger,Trigger3M))</f>
        <v>1.5517183908628968E-2</v>
      </c>
      <c r="BD1402" s="320">
        <f>_xll.qlIndexFixing($BE$1,AZ1402,TRUE,_xll.ohTrigger(Trigger,Trigger3M))</f>
        <v>1.5607011557924372E-2</v>
      </c>
    </row>
    <row r="1403" spans="51:56" ht="11.25" customHeight="1" x14ac:dyDescent="0.25">
      <c r="AY1403" s="159" t="s">
        <v>90</v>
      </c>
      <c r="AZ1403" s="158">
        <f>_xll.qlInterestRateIndexFixingDate(Currency&amp;"ibor"&amp;Tenor,BA1403,Trigger)</f>
        <v>49118</v>
      </c>
      <c r="BA1403" s="158">
        <f>_xll.qlCalendarAdvance(Calendar,BA1402,AY1403,"f",,Trigger)</f>
        <v>49122</v>
      </c>
      <c r="BB1403" s="158">
        <f>_xll.qlInterestRateIndexMaturity(Currency&amp;"ibor"&amp;Tenor,BA1403,Trigger)</f>
        <v>49214</v>
      </c>
      <c r="BC1403" s="320">
        <f>_xll.qlIndexFixing($AC$5,AZ1403,TRUE,_xll.ohTrigger(Trigger,Trigger3M))</f>
        <v>1.5523412474981218E-2</v>
      </c>
      <c r="BD1403" s="320">
        <f>_xll.qlIndexFixing($BE$1,AZ1403,TRUE,_xll.ohTrigger(Trigger,Trigger3M))</f>
        <v>1.5598875406334525E-2</v>
      </c>
    </row>
    <row r="1404" spans="51:56" ht="11.25" customHeight="1" x14ac:dyDescent="0.25">
      <c r="AY1404" s="159" t="s">
        <v>90</v>
      </c>
      <c r="AZ1404" s="158">
        <f>_xll.qlInterestRateIndexFixingDate(Currency&amp;"ibor"&amp;Tenor,BA1404,Trigger)</f>
        <v>49125</v>
      </c>
      <c r="BA1404" s="158">
        <f>_xll.qlCalendarAdvance(Calendar,BA1403,AY1404,"f",,Trigger)</f>
        <v>49129</v>
      </c>
      <c r="BB1404" s="158">
        <f>_xll.qlInterestRateIndexMaturity(Currency&amp;"ibor"&amp;Tenor,BA1404,Trigger)</f>
        <v>49221</v>
      </c>
      <c r="BC1404" s="320">
        <f>_xll.qlIndexFixing($AC$5,AZ1404,TRUE,_xll.ohTrigger(Trigger,Trigger3M))</f>
        <v>1.5529641051207308E-2</v>
      </c>
      <c r="BD1404" s="320">
        <f>_xll.qlIndexFixing($BE$1,AZ1404,TRUE,_xll.ohTrigger(Trigger,Trigger3M))</f>
        <v>1.5590735626635561E-2</v>
      </c>
    </row>
    <row r="1405" spans="51:56" ht="11.25" customHeight="1" x14ac:dyDescent="0.25">
      <c r="AY1405" s="159" t="s">
        <v>90</v>
      </c>
      <c r="AZ1405" s="158">
        <f>_xll.qlInterestRateIndexFixingDate(Currency&amp;"ibor"&amp;Tenor,BA1405,Trigger)</f>
        <v>49132</v>
      </c>
      <c r="BA1405" s="158">
        <f>_xll.qlCalendarAdvance(Calendar,BA1404,AY1405,"f",,Trigger)</f>
        <v>49136</v>
      </c>
      <c r="BB1405" s="158">
        <f>_xll.qlInterestRateIndexMaturity(Currency&amp;"ibor"&amp;Tenor,BA1405,Trigger)</f>
        <v>49228</v>
      </c>
      <c r="BC1405" s="320">
        <f>_xll.qlIndexFixing($AC$5,AZ1405,TRUE,_xll.ohTrigger(Trigger,Trigger3M))</f>
        <v>1.5535869637309846E-2</v>
      </c>
      <c r="BD1405" s="320">
        <f>_xll.qlIndexFixing($BE$1,AZ1405,TRUE,_xll.ohTrigger(Trigger,Trigger3M))</f>
        <v>1.5582592375183278E-2</v>
      </c>
    </row>
    <row r="1406" spans="51:56" ht="11.25" customHeight="1" x14ac:dyDescent="0.25">
      <c r="AY1406" s="159" t="s">
        <v>90</v>
      </c>
      <c r="AZ1406" s="158">
        <f>_xll.qlInterestRateIndexFixingDate(Currency&amp;"ibor"&amp;Tenor,BA1406,Trigger)</f>
        <v>49139</v>
      </c>
      <c r="BA1406" s="158">
        <f>_xll.qlCalendarAdvance(Calendar,BA1405,AY1406,"f",,Trigger)</f>
        <v>49143</v>
      </c>
      <c r="BB1406" s="158">
        <f>_xll.qlInterestRateIndexMaturity(Currency&amp;"ibor"&amp;Tenor,BA1406,Trigger)</f>
        <v>49235</v>
      </c>
      <c r="BC1406" s="320">
        <f>_xll.qlIndexFixing($AC$5,AZ1406,TRUE,_xll.ohTrigger(Trigger,Trigger3M))</f>
        <v>1.5542098233286224E-2</v>
      </c>
      <c r="BD1406" s="320">
        <f>_xll.qlIndexFixing($BE$1,AZ1406,TRUE,_xll.ohTrigger(Trigger,Trigger3M))</f>
        <v>1.5574445808330867E-2</v>
      </c>
    </row>
    <row r="1407" spans="51:56" ht="11.25" customHeight="1" x14ac:dyDescent="0.25">
      <c r="AY1407" s="159" t="s">
        <v>90</v>
      </c>
      <c r="AZ1407" s="158">
        <f>_xll.qlInterestRateIndexFixingDate(Currency&amp;"ibor"&amp;Tenor,BA1407,Trigger)</f>
        <v>49146</v>
      </c>
      <c r="BA1407" s="158">
        <f>_xll.qlCalendarAdvance(Calendar,BA1406,AY1407,"f",,Trigger)</f>
        <v>49150</v>
      </c>
      <c r="BB1407" s="158">
        <f>_xll.qlInterestRateIndexMaturity(Currency&amp;"ibor"&amp;Tenor,BA1407,Trigger)</f>
        <v>49242</v>
      </c>
      <c r="BC1407" s="320">
        <f>_xll.qlIndexFixing($AC$5,AZ1407,TRUE,_xll.ohTrigger(Trigger,Trigger3M))</f>
        <v>1.5548326839138182E-2</v>
      </c>
      <c r="BD1407" s="320">
        <f>_xll.qlIndexFixing($BE$1,AZ1407,TRUE,_xll.ohTrigger(Trigger,Trigger3M))</f>
        <v>1.5566296082434124E-2</v>
      </c>
    </row>
    <row r="1408" spans="51:56" ht="11.25" customHeight="1" x14ac:dyDescent="0.25">
      <c r="AY1408" s="159" t="s">
        <v>90</v>
      </c>
      <c r="AZ1408" s="158">
        <f>_xll.qlInterestRateIndexFixingDate(Currency&amp;"ibor"&amp;Tenor,BA1408,Trigger)</f>
        <v>49153</v>
      </c>
      <c r="BA1408" s="158">
        <f>_xll.qlCalendarAdvance(Calendar,BA1407,AY1408,"f",,Trigger)</f>
        <v>49157</v>
      </c>
      <c r="BB1408" s="158">
        <f>_xll.qlInterestRateIndexMaturity(Currency&amp;"ibor"&amp;Tenor,BA1408,Trigger)</f>
        <v>49249</v>
      </c>
      <c r="BC1408" s="320">
        <f>_xll.qlIndexFixing($AC$5,AZ1408,TRUE,_xll.ohTrigger(Trigger,Trigger3M))</f>
        <v>1.5554555454865717E-2</v>
      </c>
      <c r="BD1408" s="320">
        <f>_xll.qlIndexFixing($BE$1,AZ1408,TRUE,_xll.ohTrigger(Trigger,Trigger3M))</f>
        <v>1.5558143353841898E-2</v>
      </c>
    </row>
    <row r="1409" spans="51:56" ht="11.25" customHeight="1" x14ac:dyDescent="0.25">
      <c r="AY1409" s="159" t="s">
        <v>90</v>
      </c>
      <c r="AZ1409" s="158">
        <f>_xll.qlInterestRateIndexFixingDate(Currency&amp;"ibor"&amp;Tenor,BA1409,Trigger)</f>
        <v>49160</v>
      </c>
      <c r="BA1409" s="158">
        <f>_xll.qlCalendarAdvance(Calendar,BA1408,AY1409,"f",,Trigger)</f>
        <v>49164</v>
      </c>
      <c r="BB1409" s="158">
        <f>_xll.qlInterestRateIndexMaturity(Currency&amp;"ibor"&amp;Tenor,BA1409,Trigger)</f>
        <v>49256</v>
      </c>
      <c r="BC1409" s="320">
        <f>_xll.qlIndexFixing($AC$5,AZ1409,TRUE,_xll.ohTrigger(Trigger,Trigger3M))</f>
        <v>1.5560784080467963E-2</v>
      </c>
      <c r="BD1409" s="320">
        <f>_xll.qlIndexFixing($BE$1,AZ1409,TRUE,_xll.ohTrigger(Trigger,Trigger3M))</f>
        <v>1.5549987778906512E-2</v>
      </c>
    </row>
    <row r="1410" spans="51:56" ht="11.25" customHeight="1" x14ac:dyDescent="0.25">
      <c r="AY1410" s="159" t="s">
        <v>90</v>
      </c>
      <c r="AZ1410" s="158">
        <f>_xll.qlInterestRateIndexFixingDate(Currency&amp;"ibor"&amp;Tenor,BA1410,Trigger)</f>
        <v>49167</v>
      </c>
      <c r="BA1410" s="158">
        <f>_xll.qlCalendarAdvance(Calendar,BA1409,AY1410,"f",,Trigger)</f>
        <v>49171</v>
      </c>
      <c r="BB1410" s="158">
        <f>_xll.qlInterestRateIndexMaturity(Currency&amp;"ibor"&amp;Tenor,BA1410,Trigger)</f>
        <v>49263</v>
      </c>
      <c r="BC1410" s="320">
        <f>_xll.qlIndexFixing($AC$5,AZ1410,TRUE,_xll.ohTrigger(Trigger,Trigger3M))</f>
        <v>1.5567012715946656E-2</v>
      </c>
      <c r="BD1410" s="320">
        <f>_xll.qlIndexFixing($BE$1,AZ1410,TRUE,_xll.ohTrigger(Trigger,Trigger3M))</f>
        <v>1.5541829513975942E-2</v>
      </c>
    </row>
    <row r="1411" spans="51:56" ht="11.25" customHeight="1" x14ac:dyDescent="0.25">
      <c r="AY1411" s="159" t="s">
        <v>90</v>
      </c>
      <c r="AZ1411" s="158">
        <f>_xll.qlInterestRateIndexFixingDate(Currency&amp;"ibor"&amp;Tenor,BA1411,Trigger)</f>
        <v>49174</v>
      </c>
      <c r="BA1411" s="158">
        <f>_xll.qlCalendarAdvance(Calendar,BA1410,AY1411,"f",,Trigger)</f>
        <v>49178</v>
      </c>
      <c r="BB1411" s="158">
        <f>_xll.qlInterestRateIndexMaturity(Currency&amp;"ibor"&amp;Tenor,BA1411,Trigger)</f>
        <v>49270</v>
      </c>
      <c r="BC1411" s="320">
        <f>_xll.qlIndexFixing($AC$5,AZ1411,TRUE,_xll.ohTrigger(Trigger,Trigger3M))</f>
        <v>1.557324136129919E-2</v>
      </c>
      <c r="BD1411" s="320">
        <f>_xll.qlIndexFixing($BE$1,AZ1411,TRUE,_xll.ohTrigger(Trigger,Trigger3M))</f>
        <v>1.5533668715399905E-2</v>
      </c>
    </row>
    <row r="1412" spans="51:56" ht="11.25" customHeight="1" x14ac:dyDescent="0.25">
      <c r="AY1412" s="159" t="s">
        <v>90</v>
      </c>
      <c r="AZ1412" s="158">
        <f>_xll.qlInterestRateIndexFixingDate(Currency&amp;"ibor"&amp;Tenor,BA1412,Trigger)</f>
        <v>49181</v>
      </c>
      <c r="BA1412" s="158">
        <f>_xll.qlCalendarAdvance(Calendar,BA1411,AY1412,"f",,Trigger)</f>
        <v>49185</v>
      </c>
      <c r="BB1412" s="158">
        <f>_xll.qlInterestRateIndexMaturity(Currency&amp;"ibor"&amp;Tenor,BA1412,Trigger)</f>
        <v>49277</v>
      </c>
      <c r="BC1412" s="320">
        <f>_xll.qlIndexFixing($AC$5,AZ1412,TRUE,_xll.ohTrigger(Trigger,Trigger3M))</f>
        <v>1.5579470016527304E-2</v>
      </c>
      <c r="BD1412" s="320">
        <f>_xll.qlIndexFixing($BE$1,AZ1412,TRUE,_xll.ohTrigger(Trigger,Trigger3M))</f>
        <v>1.5525505539522904E-2</v>
      </c>
    </row>
    <row r="1413" spans="51:56" ht="11.25" customHeight="1" x14ac:dyDescent="0.25">
      <c r="AY1413" s="159" t="s">
        <v>90</v>
      </c>
      <c r="AZ1413" s="158">
        <f>_xll.qlInterestRateIndexFixingDate(Currency&amp;"ibor"&amp;Tenor,BA1413,Trigger)</f>
        <v>49188</v>
      </c>
      <c r="BA1413" s="158">
        <f>_xll.qlCalendarAdvance(Calendar,BA1412,AY1413,"f",,Trigger)</f>
        <v>49192</v>
      </c>
      <c r="BB1413" s="158">
        <f>_xll.qlInterestRateIndexMaturity(Currency&amp;"ibor"&amp;Tenor,BA1413,Trigger)</f>
        <v>49283</v>
      </c>
      <c r="BC1413" s="320">
        <f>_xll.qlIndexFixing($AC$5,AZ1413,TRUE,_xll.ohTrigger(Trigger,Trigger3M))</f>
        <v>1.5584916867210081E-2</v>
      </c>
      <c r="BD1413" s="320">
        <f>_xll.qlIndexFixing($BE$1,AZ1413,TRUE,_xll.ohTrigger(Trigger,Trigger3M))</f>
        <v>1.5517589774611013E-2</v>
      </c>
    </row>
    <row r="1414" spans="51:56" ht="11.25" customHeight="1" x14ac:dyDescent="0.25">
      <c r="AY1414" s="159" t="s">
        <v>90</v>
      </c>
      <c r="AZ1414" s="158">
        <f>_xll.qlInterestRateIndexFixingDate(Currency&amp;"ibor"&amp;Tenor,BA1414,Trigger)</f>
        <v>49195</v>
      </c>
      <c r="BA1414" s="158">
        <f>_xll.qlCalendarAdvance(Calendar,BA1413,AY1414,"f",,Trigger)</f>
        <v>49199</v>
      </c>
      <c r="BB1414" s="158">
        <f>_xll.qlInterestRateIndexMaturity(Currency&amp;"ibor"&amp;Tenor,BA1414,Trigger)</f>
        <v>49290</v>
      </c>
      <c r="BC1414" s="320">
        <f>_xll.qlIndexFixing($AC$5,AZ1414,TRUE,_xll.ohTrigger(Trigger,Trigger3M))</f>
        <v>1.5591145272316913E-2</v>
      </c>
      <c r="BD1414" s="320">
        <f>_xll.qlIndexFixing($BE$1,AZ1414,TRUE,_xll.ohTrigger(Trigger,Trigger3M))</f>
        <v>1.5509422782389169E-2</v>
      </c>
    </row>
    <row r="1415" spans="51:56" ht="11.25" customHeight="1" x14ac:dyDescent="0.25">
      <c r="AY1415" s="159" t="s">
        <v>90</v>
      </c>
      <c r="AZ1415" s="158">
        <f>_xll.qlInterestRateIndexFixingDate(Currency&amp;"ibor"&amp;Tenor,BA1415,Trigger)</f>
        <v>49202</v>
      </c>
      <c r="BA1415" s="158">
        <f>_xll.qlCalendarAdvance(Calendar,BA1414,AY1415,"f",,Trigger)</f>
        <v>49206</v>
      </c>
      <c r="BB1415" s="158">
        <f>_xll.qlInterestRateIndexMaturity(Currency&amp;"ibor"&amp;Tenor,BA1415,Trigger)</f>
        <v>49297</v>
      </c>
      <c r="BC1415" s="320">
        <f>_xll.qlIndexFixing($AC$5,AZ1415,TRUE,_xll.ohTrigger(Trigger,Trigger3M))</f>
        <v>1.5597373687191754E-2</v>
      </c>
      <c r="BD1415" s="320">
        <f>_xll.qlIndexFixing($BE$1,AZ1415,TRUE,_xll.ohTrigger(Trigger,Trigger3M))</f>
        <v>1.5501253870632026E-2</v>
      </c>
    </row>
    <row r="1416" spans="51:56" ht="11.25" customHeight="1" x14ac:dyDescent="0.25">
      <c r="AY1416" s="159" t="s">
        <v>90</v>
      </c>
      <c r="AZ1416" s="158">
        <f>_xll.qlInterestRateIndexFixingDate(Currency&amp;"ibor"&amp;Tenor,BA1416,Trigger)</f>
        <v>49209</v>
      </c>
      <c r="BA1416" s="158">
        <f>_xll.qlCalendarAdvance(Calendar,BA1415,AY1416,"f",,Trigger)</f>
        <v>49213</v>
      </c>
      <c r="BB1416" s="158">
        <f>_xll.qlInterestRateIndexMaturity(Currency&amp;"ibor"&amp;Tenor,BA1416,Trigger)</f>
        <v>49305</v>
      </c>
      <c r="BC1416" s="320">
        <f>_xll.qlIndexFixing($AC$5,AZ1416,TRUE,_xll.ohTrigger(Trigger,Trigger3M))</f>
        <v>1.5604384736193803E-2</v>
      </c>
      <c r="BD1416" s="320">
        <f>_xll.qlIndexFixing($BE$1,AZ1416,TRUE,_xll.ohTrigger(Trigger,Trigger3M))</f>
        <v>1.5492832189909201E-2</v>
      </c>
    </row>
    <row r="1417" spans="51:56" ht="11.25" customHeight="1" x14ac:dyDescent="0.25">
      <c r="AY1417" s="159" t="s">
        <v>90</v>
      </c>
      <c r="AZ1417" s="158">
        <f>_xll.qlInterestRateIndexFixingDate(Currency&amp;"ibor"&amp;Tenor,BA1417,Trigger)</f>
        <v>49216</v>
      </c>
      <c r="BA1417" s="158">
        <f>_xll.qlCalendarAdvance(Calendar,BA1416,AY1417,"f",,Trigger)</f>
        <v>49220</v>
      </c>
      <c r="BB1417" s="158">
        <f>_xll.qlInterestRateIndexMaturity(Currency&amp;"ibor"&amp;Tenor,BA1417,Trigger)</f>
        <v>49312</v>
      </c>
      <c r="BC1417" s="320">
        <f>_xll.qlIndexFixing($AC$5,AZ1417,TRUE,_xll.ohTrigger(Trigger,Trigger3M))</f>
        <v>1.5610613440798071E-2</v>
      </c>
      <c r="BD1417" s="320">
        <f>_xll.qlIndexFixing($BE$1,AZ1417,TRUE,_xll.ohTrigger(Trigger,Trigger3M))</f>
        <v>1.548465947268883E-2</v>
      </c>
    </row>
    <row r="1418" spans="51:56" ht="11.25" customHeight="1" x14ac:dyDescent="0.25">
      <c r="AY1418" s="159" t="s">
        <v>90</v>
      </c>
      <c r="AZ1418" s="158">
        <f>_xll.qlInterestRateIndexFixingDate(Currency&amp;"ibor"&amp;Tenor,BA1418,Trigger)</f>
        <v>49223</v>
      </c>
      <c r="BA1418" s="158">
        <f>_xll.qlCalendarAdvance(Calendar,BA1417,AY1418,"f",,Trigger)</f>
        <v>49227</v>
      </c>
      <c r="BB1418" s="158">
        <f>_xll.qlInterestRateIndexMaturity(Currency&amp;"ibor"&amp;Tenor,BA1418,Trigger)</f>
        <v>49319</v>
      </c>
      <c r="BC1418" s="320">
        <f>_xll.qlIndexFixing($AC$5,AZ1418,TRUE,_xll.ohTrigger(Trigger,Trigger3M))</f>
        <v>1.5616842155278787E-2</v>
      </c>
      <c r="BD1418" s="320">
        <f>_xll.qlIndexFixing($BE$1,AZ1418,TRUE,_xll.ohTrigger(Trigger,Trigger3M))</f>
        <v>1.5476485316222349E-2</v>
      </c>
    </row>
    <row r="1419" spans="51:56" ht="11.25" customHeight="1" x14ac:dyDescent="0.25">
      <c r="AY1419" s="159" t="s">
        <v>90</v>
      </c>
      <c r="AZ1419" s="158">
        <f>_xll.qlInterestRateIndexFixingDate(Currency&amp;"ibor"&amp;Tenor,BA1419,Trigger)</f>
        <v>49230</v>
      </c>
      <c r="BA1419" s="158">
        <f>_xll.qlCalendarAdvance(Calendar,BA1418,AY1419,"f",,Trigger)</f>
        <v>49234</v>
      </c>
      <c r="BB1419" s="158">
        <f>_xll.qlInterestRateIndexMaturity(Currency&amp;"ibor"&amp;Tenor,BA1419,Trigger)</f>
        <v>49326</v>
      </c>
      <c r="BC1419" s="320">
        <f>_xll.qlIndexFixing($AC$5,AZ1419,TRUE,_xll.ohTrigger(Trigger,Trigger3M))</f>
        <v>1.5623070879634212E-2</v>
      </c>
      <c r="BD1419" s="320">
        <f>_xll.qlIndexFixing($BE$1,AZ1419,TRUE,_xll.ohTrigger(Trigger,Trigger3M))</f>
        <v>1.5468309876846434E-2</v>
      </c>
    </row>
    <row r="1420" spans="51:56" ht="11.25" customHeight="1" x14ac:dyDescent="0.25">
      <c r="AY1420" s="159" t="s">
        <v>90</v>
      </c>
      <c r="AZ1420" s="158">
        <f>_xll.qlInterestRateIndexFixingDate(Currency&amp;"ibor"&amp;Tenor,BA1420,Trigger)</f>
        <v>49237</v>
      </c>
      <c r="BA1420" s="158">
        <f>_xll.qlCalendarAdvance(Calendar,BA1419,AY1420,"f",,Trigger)</f>
        <v>49241</v>
      </c>
      <c r="BB1420" s="158">
        <f>_xll.qlInterestRateIndexMaturity(Currency&amp;"ibor"&amp;Tenor,BA1420,Trigger)</f>
        <v>49333</v>
      </c>
      <c r="BC1420" s="320">
        <f>_xll.qlIndexFixing($AC$5,AZ1420,TRUE,_xll.ohTrigger(Trigger,Trigger3M))</f>
        <v>1.5629299613864348E-2</v>
      </c>
      <c r="BD1420" s="320">
        <f>_xll.qlIndexFixing($BE$1,AZ1420,TRUE,_xll.ohTrigger(Trigger,Trigger3M))</f>
        <v>1.5460133310898641E-2</v>
      </c>
    </row>
    <row r="1421" spans="51:56" ht="11.25" customHeight="1" x14ac:dyDescent="0.25">
      <c r="AY1421" s="159" t="s">
        <v>90</v>
      </c>
      <c r="AZ1421" s="158">
        <f>_xll.qlInterestRateIndexFixingDate(Currency&amp;"ibor"&amp;Tenor,BA1421,Trigger)</f>
        <v>49244</v>
      </c>
      <c r="BA1421" s="158">
        <f>_xll.qlCalendarAdvance(Calendar,BA1420,AY1421,"f",,Trigger)</f>
        <v>49248</v>
      </c>
      <c r="BB1421" s="158">
        <f>_xll.qlInterestRateIndexMaturity(Currency&amp;"ibor"&amp;Tenor,BA1421,Trigger)</f>
        <v>49340</v>
      </c>
      <c r="BC1421" s="320">
        <f>_xll.qlIndexFixing($AC$5,AZ1421,TRUE,_xll.ohTrigger(Trigger,Trigger3M))</f>
        <v>1.5635528357971797E-2</v>
      </c>
      <c r="BD1421" s="320">
        <f>_xll.qlIndexFixing($BE$1,AZ1421,TRUE,_xll.ohTrigger(Trigger,Trigger3M))</f>
        <v>1.5451955774712174E-2</v>
      </c>
    </row>
    <row r="1422" spans="51:56" ht="11.25" customHeight="1" x14ac:dyDescent="0.25">
      <c r="AY1422" s="159" t="s">
        <v>90</v>
      </c>
      <c r="AZ1422" s="158">
        <f>_xll.qlInterestRateIndexFixingDate(Currency&amp;"ibor"&amp;Tenor,BA1422,Trigger)</f>
        <v>49251</v>
      </c>
      <c r="BA1422" s="158">
        <f>_xll.qlCalendarAdvance(Calendar,BA1421,AY1422,"f",,Trigger)</f>
        <v>49255</v>
      </c>
      <c r="BB1422" s="158">
        <f>_xll.qlInterestRateIndexMaturity(Currency&amp;"ibor"&amp;Tenor,BA1422,Trigger)</f>
        <v>49347</v>
      </c>
      <c r="BC1422" s="320">
        <f>_xll.qlIndexFixing($AC$5,AZ1422,TRUE,_xll.ohTrigger(Trigger,Trigger3M))</f>
        <v>1.5641757111953092E-2</v>
      </c>
      <c r="BD1422" s="320">
        <f>_xll.qlIndexFixing($BE$1,AZ1422,TRUE,_xll.ohTrigger(Trigger,Trigger3M))</f>
        <v>1.5443777424622851E-2</v>
      </c>
    </row>
    <row r="1423" spans="51:56" ht="11.25" customHeight="1" x14ac:dyDescent="0.25">
      <c r="AY1423" s="159" t="s">
        <v>90</v>
      </c>
      <c r="AZ1423" s="158">
        <f>_xll.qlInterestRateIndexFixingDate(Currency&amp;"ibor"&amp;Tenor,BA1423,Trigger)</f>
        <v>49258</v>
      </c>
      <c r="BA1423" s="158">
        <f>_xll.qlCalendarAdvance(Calendar,BA1422,AY1423,"f",,Trigger)</f>
        <v>49262</v>
      </c>
      <c r="BB1423" s="158">
        <f>_xll.qlInterestRateIndexMaturity(Currency&amp;"ibor"&amp;Tenor,BA1423,Trigger)</f>
        <v>49354</v>
      </c>
      <c r="BC1423" s="320">
        <f>_xll.qlIndexFixing($AC$5,AZ1423,TRUE,_xll.ohTrigger(Trigger,Trigger3M))</f>
        <v>1.5647985875809962E-2</v>
      </c>
      <c r="BD1423" s="320">
        <f>_xll.qlIndexFixing($BE$1,AZ1423,TRUE,_xll.ohTrigger(Trigger,Trigger3M))</f>
        <v>1.5435598416960402E-2</v>
      </c>
    </row>
    <row r="1424" spans="51:56" ht="11.25" customHeight="1" x14ac:dyDescent="0.25">
      <c r="AY1424" s="159" t="s">
        <v>90</v>
      </c>
      <c r="AZ1424" s="158">
        <f>_xll.qlInterestRateIndexFixingDate(Currency&amp;"ibor"&amp;Tenor,BA1424,Trigger)</f>
        <v>49265</v>
      </c>
      <c r="BA1424" s="158">
        <f>_xll.qlCalendarAdvance(Calendar,BA1423,AY1424,"f",,Trigger)</f>
        <v>49269</v>
      </c>
      <c r="BB1424" s="158">
        <f>_xll.qlInterestRateIndexMaturity(Currency&amp;"ibor"&amp;Tenor,BA1424,Trigger)</f>
        <v>49361</v>
      </c>
      <c r="BC1424" s="320">
        <f>_xll.qlIndexFixing($AC$5,AZ1424,TRUE,_xll.ohTrigger(Trigger,Trigger3M))</f>
        <v>1.5654214649542413E-2</v>
      </c>
      <c r="BD1424" s="320">
        <f>_xll.qlIndexFixing($BE$1,AZ1424,TRUE,_xll.ohTrigger(Trigger,Trigger3M))</f>
        <v>1.5427418908058033E-2</v>
      </c>
    </row>
    <row r="1425" spans="51:56" ht="11.25" customHeight="1" x14ac:dyDescent="0.25">
      <c r="AY1425" s="159" t="s">
        <v>90</v>
      </c>
      <c r="AZ1425" s="158">
        <f>_xll.qlInterestRateIndexFixingDate(Currency&amp;"ibor"&amp;Tenor,BA1425,Trigger)</f>
        <v>49272</v>
      </c>
      <c r="BA1425" s="158">
        <f>_xll.qlCalendarAdvance(Calendar,BA1424,AY1425,"f",,Trigger)</f>
        <v>49276</v>
      </c>
      <c r="BB1425" s="158">
        <f>_xll.qlInterestRateIndexMaturity(Currency&amp;"ibor"&amp;Tenor,BA1425,Trigger)</f>
        <v>49368</v>
      </c>
      <c r="BC1425" s="320">
        <f>_xll.qlIndexFixing($AC$5,AZ1425,TRUE,_xll.ohTrigger(Trigger,Trigger3M))</f>
        <v>1.5660443433150439E-2</v>
      </c>
      <c r="BD1425" s="320">
        <f>_xll.qlIndexFixing($BE$1,AZ1425,TRUE,_xll.ohTrigger(Trigger,Trigger3M))</f>
        <v>1.5419239054244608E-2</v>
      </c>
    </row>
    <row r="1426" spans="51:56" ht="11.25" customHeight="1" x14ac:dyDescent="0.25">
      <c r="AY1426" s="159" t="s">
        <v>90</v>
      </c>
      <c r="AZ1426" s="158">
        <f>_xll.qlInterestRateIndexFixingDate(Currency&amp;"ibor"&amp;Tenor,BA1426,Trigger)</f>
        <v>49279</v>
      </c>
      <c r="BA1426" s="158">
        <f>_xll.qlCalendarAdvance(Calendar,BA1425,AY1426,"f",,Trigger)</f>
        <v>49283</v>
      </c>
      <c r="BB1426" s="158">
        <f>_xll.qlInterestRateIndexMaturity(Currency&amp;"ibor"&amp;Tenor,BA1426,Trigger)</f>
        <v>49373</v>
      </c>
      <c r="BC1426" s="320">
        <f>_xll.qlIndexFixing($AC$5,AZ1426,TRUE,_xll.ohTrigger(Trigger,Trigger3M))</f>
        <v>1.5665101612868604E-2</v>
      </c>
      <c r="BD1426" s="320">
        <f>_xll.qlIndexFixing($BE$1,AZ1426,TRUE,_xll.ohTrigger(Trigger,Trigger3M))</f>
        <v>1.5411568676142906E-2</v>
      </c>
    </row>
    <row r="1427" spans="51:56" ht="11.25" customHeight="1" x14ac:dyDescent="0.25">
      <c r="AY1427" s="159" t="s">
        <v>90</v>
      </c>
      <c r="AZ1427" s="158">
        <f>_xll.qlInterestRateIndexFixingDate(Currency&amp;"ibor"&amp;Tenor,BA1427,Trigger)</f>
        <v>49286</v>
      </c>
      <c r="BA1427" s="158">
        <f>_xll.qlCalendarAdvance(Calendar,BA1426,AY1427,"f",,Trigger)</f>
        <v>49290</v>
      </c>
      <c r="BB1427" s="158">
        <f>_xll.qlInterestRateIndexMaturity(Currency&amp;"ibor"&amp;Tenor,BA1427,Trigger)</f>
        <v>49380</v>
      </c>
      <c r="BC1427" s="320">
        <f>_xll.qlIndexFixing($AC$5,AZ1427,TRUE,_xll.ohTrigger(Trigger,Trigger3M))</f>
        <v>1.5671329873709894E-2</v>
      </c>
      <c r="BD1427" s="320">
        <f>_xll.qlIndexFixing($BE$1,AZ1427,TRUE,_xll.ohTrigger(Trigger,Trigger3M))</f>
        <v>1.5403389246963606E-2</v>
      </c>
    </row>
    <row r="1428" spans="51:56" ht="11.25" customHeight="1" x14ac:dyDescent="0.25">
      <c r="AY1428" s="159" t="s">
        <v>90</v>
      </c>
      <c r="AZ1428" s="158">
        <f>_xll.qlInterestRateIndexFixingDate(Currency&amp;"ibor"&amp;Tenor,BA1428,Trigger)</f>
        <v>49293</v>
      </c>
      <c r="BA1428" s="158">
        <f>_xll.qlCalendarAdvance(Calendar,BA1427,AY1428,"f",,Trigger)</f>
        <v>49297</v>
      </c>
      <c r="BB1428" s="158">
        <f>_xll.qlInterestRateIndexMaturity(Currency&amp;"ibor"&amp;Tenor,BA1428,Trigger)</f>
        <v>49387</v>
      </c>
      <c r="BC1428" s="320">
        <f>_xll.qlIndexFixing($AC$5,AZ1428,TRUE,_xll.ohTrigger(Trigger,Trigger3M))</f>
        <v>1.5677558144210124E-2</v>
      </c>
      <c r="BD1428" s="320">
        <f>_xll.qlIndexFixing($BE$1,AZ1428,TRUE,_xll.ohTrigger(Trigger,Trigger3M))</f>
        <v>1.5395209919144115E-2</v>
      </c>
    </row>
    <row r="1429" spans="51:56" ht="11.25" customHeight="1" x14ac:dyDescent="0.25">
      <c r="AY1429" s="159" t="s">
        <v>90</v>
      </c>
      <c r="AZ1429" s="158">
        <f>_xll.qlInterestRateIndexFixingDate(Currency&amp;"ibor"&amp;Tenor,BA1429,Trigger)</f>
        <v>49299</v>
      </c>
      <c r="BA1429" s="158">
        <f>_xll.qlCalendarAdvance(Calendar,BA1428,AY1429,"f",,Trigger)</f>
        <v>49305</v>
      </c>
      <c r="BB1429" s="158">
        <f>_xll.qlInterestRateIndexMaturity(Currency&amp;"ibor"&amp;Tenor,BA1429,Trigger)</f>
        <v>49395</v>
      </c>
      <c r="BC1429" s="320">
        <f>_xll.qlIndexFixing($AC$5,AZ1429,TRUE,_xll.ohTrigger(Trigger,Trigger3M))</f>
        <v>1.5684676179468227E-2</v>
      </c>
      <c r="BD1429" s="320">
        <f>_xll.qlIndexFixing($BE$1,AZ1429,TRUE,_xll.ohTrigger(Trigger,Trigger3M))</f>
        <v>1.5385862440551179E-2</v>
      </c>
    </row>
    <row r="1430" spans="51:56" ht="11.25" customHeight="1" x14ac:dyDescent="0.25">
      <c r="AY1430" s="159" t="s">
        <v>90</v>
      </c>
      <c r="AZ1430" s="158">
        <f>_xll.qlInterestRateIndexFixingDate(Currency&amp;"ibor"&amp;Tenor,BA1430,Trigger)</f>
        <v>49307</v>
      </c>
      <c r="BA1430" s="158">
        <f>_xll.qlCalendarAdvance(Calendar,BA1429,AY1430,"f",,Trigger)</f>
        <v>49312</v>
      </c>
      <c r="BB1430" s="158">
        <f>_xll.qlInterestRateIndexMaturity(Currency&amp;"ibor"&amp;Tenor,BA1430,Trigger)</f>
        <v>49402</v>
      </c>
      <c r="BC1430" s="320">
        <f>_xll.qlIndexFixing($AC$5,AZ1430,TRUE,_xll.ohTrigger(Trigger,Trigger3M))</f>
        <v>1.5690904470669231E-2</v>
      </c>
      <c r="BD1430" s="320">
        <f>_xll.qlIndexFixing($BE$1,AZ1430,TRUE,_xll.ohTrigger(Trigger,Trigger3M))</f>
        <v>1.5377683856285351E-2</v>
      </c>
    </row>
    <row r="1431" spans="51:56" ht="11.25" customHeight="1" x14ac:dyDescent="0.25">
      <c r="AY1431" s="159" t="s">
        <v>90</v>
      </c>
      <c r="AZ1431" s="158">
        <f>_xll.qlInterestRateIndexFixingDate(Currency&amp;"ibor"&amp;Tenor,BA1431,Trigger)</f>
        <v>49317</v>
      </c>
      <c r="BA1431" s="158">
        <f>_xll.qlCalendarAdvance(Calendar,BA1430,AY1431,"f",,Trigger)</f>
        <v>49319</v>
      </c>
      <c r="BB1431" s="158">
        <f>_xll.qlInterestRateIndexMaturity(Currency&amp;"ibor"&amp;Tenor,BA1431,Trigger)</f>
        <v>49409</v>
      </c>
      <c r="BC1431" s="320">
        <f>_xll.qlIndexFixing($AC$5,AZ1431,TRUE,_xll.ohTrigger(Trigger,Trigger3M))</f>
        <v>1.5697132771530065E-2</v>
      </c>
      <c r="BD1431" s="320">
        <f>_xll.qlIndexFixing($BE$1,AZ1431,TRUE,_xll.ohTrigger(Trigger,Trigger3M))</f>
        <v>1.5369505864640587E-2</v>
      </c>
    </row>
    <row r="1432" spans="51:56" ht="11.25" customHeight="1" x14ac:dyDescent="0.25">
      <c r="AY1432" s="159" t="s">
        <v>90</v>
      </c>
      <c r="AZ1432" s="158">
        <f>_xll.qlInterestRateIndexFixingDate(Currency&amp;"ibor"&amp;Tenor,BA1432,Trigger)</f>
        <v>49324</v>
      </c>
      <c r="BA1432" s="158">
        <f>_xll.qlCalendarAdvance(Calendar,BA1431,AY1432,"f",,Trigger)</f>
        <v>49326</v>
      </c>
      <c r="BB1432" s="158">
        <f>_xll.qlInterestRateIndexMaturity(Currency&amp;"ibor"&amp;Tenor,BA1432,Trigger)</f>
        <v>49416</v>
      </c>
      <c r="BC1432" s="320">
        <f>_xll.qlIndexFixing($AC$5,AZ1432,TRUE,_xll.ohTrigger(Trigger,Trigger3M))</f>
        <v>1.5703361082050726E-2</v>
      </c>
      <c r="BD1432" s="320">
        <f>_xll.qlIndexFixing($BE$1,AZ1432,TRUE,_xll.ohTrigger(Trigger,Trigger3M))</f>
        <v>1.5361328621921189E-2</v>
      </c>
    </row>
    <row r="1433" spans="51:56" ht="11.25" customHeight="1" x14ac:dyDescent="0.25">
      <c r="AY1433" s="159" t="s">
        <v>90</v>
      </c>
      <c r="AZ1433" s="158">
        <f>_xll.qlInterestRateIndexFixingDate(Currency&amp;"ibor"&amp;Tenor,BA1433,Trigger)</f>
        <v>49331</v>
      </c>
      <c r="BA1433" s="158">
        <f>_xll.qlCalendarAdvance(Calendar,BA1432,AY1433,"f",,Trigger)</f>
        <v>49333</v>
      </c>
      <c r="BB1433" s="158">
        <f>_xll.qlInterestRateIndexMaturity(Currency&amp;"ibor"&amp;Tenor,BA1433,Trigger)</f>
        <v>49423</v>
      </c>
      <c r="BC1433" s="320">
        <f>_xll.qlIndexFixing($AC$5,AZ1433,TRUE,_xll.ohTrigger(Trigger,Trigger3M))</f>
        <v>1.5709589402231217E-2</v>
      </c>
      <c r="BD1433" s="320">
        <f>_xll.qlIndexFixing($BE$1,AZ1433,TRUE,_xll.ohTrigger(Trigger,Trigger3M))</f>
        <v>1.5353152284437677E-2</v>
      </c>
    </row>
    <row r="1434" spans="51:56" ht="11.25" customHeight="1" x14ac:dyDescent="0.25">
      <c r="AY1434" s="159" t="s">
        <v>90</v>
      </c>
      <c r="AZ1434" s="158">
        <f>_xll.qlInterestRateIndexFixingDate(Currency&amp;"ibor"&amp;Tenor,BA1434,Trigger)</f>
        <v>49338</v>
      </c>
      <c r="BA1434" s="158">
        <f>_xll.qlCalendarAdvance(Calendar,BA1433,AY1434,"f",,Trigger)</f>
        <v>49340</v>
      </c>
      <c r="BB1434" s="158">
        <f>_xll.qlInterestRateIndexMaturity(Currency&amp;"ibor"&amp;Tenor,BA1434,Trigger)</f>
        <v>49429</v>
      </c>
      <c r="BC1434" s="320">
        <f>_xll.qlIndexFixing($AC$5,AZ1434,TRUE,_xll.ohTrigger(Trigger,Trigger3M))</f>
        <v>1.5715030286388994E-2</v>
      </c>
      <c r="BD1434" s="320">
        <f>_xll.qlIndexFixing($BE$1,AZ1434,TRUE,_xll.ohTrigger(Trigger,Trigger3M))</f>
        <v>1.5345234094968669E-2</v>
      </c>
    </row>
    <row r="1435" spans="51:56" ht="11.25" customHeight="1" x14ac:dyDescent="0.25">
      <c r="AY1435" s="159" t="s">
        <v>90</v>
      </c>
      <c r="AZ1435" s="158">
        <f>_xll.qlInterestRateIndexFixingDate(Currency&amp;"ibor"&amp;Tenor,BA1435,Trigger)</f>
        <v>49345</v>
      </c>
      <c r="BA1435" s="158">
        <f>_xll.qlCalendarAdvance(Calendar,BA1434,AY1435,"f",,Trigger)</f>
        <v>49347</v>
      </c>
      <c r="BB1435" s="158">
        <f>_xll.qlInterestRateIndexMaturity(Currency&amp;"ibor"&amp;Tenor,BA1435,Trigger)</f>
        <v>49436</v>
      </c>
      <c r="BC1435" s="320">
        <f>_xll.qlIndexFixing($AC$5,AZ1435,TRUE,_xll.ohTrigger(Trigger,Trigger3M))</f>
        <v>1.5721258353794614E-2</v>
      </c>
      <c r="BD1435" s="320">
        <f>_xll.qlIndexFixing($BE$1,AZ1435,TRUE,_xll.ohTrigger(Trigger,Trigger3M))</f>
        <v>1.5337060268571817E-2</v>
      </c>
    </row>
    <row r="1436" spans="51:56" ht="11.25" customHeight="1" x14ac:dyDescent="0.25">
      <c r="AY1436" s="159" t="s">
        <v>90</v>
      </c>
      <c r="AZ1436" s="158">
        <f>_xll.qlInterestRateIndexFixingDate(Currency&amp;"ibor"&amp;Tenor,BA1436,Trigger)</f>
        <v>49352</v>
      </c>
      <c r="BA1436" s="158">
        <f>_xll.qlCalendarAdvance(Calendar,BA1435,AY1436,"f",,Trigger)</f>
        <v>49354</v>
      </c>
      <c r="BB1436" s="158">
        <f>_xll.qlInterestRateIndexMaturity(Currency&amp;"ibor"&amp;Tenor,BA1436,Trigger)</f>
        <v>49443</v>
      </c>
      <c r="BC1436" s="320">
        <f>_xll.qlIndexFixing($AC$5,AZ1436,TRUE,_xll.ohTrigger(Trigger,Trigger3M))</f>
        <v>1.5727486430752145E-2</v>
      </c>
      <c r="BD1436" s="320">
        <f>_xll.qlIndexFixing($BE$1,AZ1436,TRUE,_xll.ohTrigger(Trigger,Trigger3M))</f>
        <v>1.5328887804913201E-2</v>
      </c>
    </row>
    <row r="1437" spans="51:56" ht="11.25" customHeight="1" x14ac:dyDescent="0.25">
      <c r="AY1437" s="159" t="s">
        <v>90</v>
      </c>
      <c r="AZ1437" s="158">
        <f>_xll.qlInterestRateIndexFixingDate(Currency&amp;"ibor"&amp;Tenor,BA1437,Trigger)</f>
        <v>49359</v>
      </c>
      <c r="BA1437" s="158">
        <f>_xll.qlCalendarAdvance(Calendar,BA1436,AY1437,"f",,Trigger)</f>
        <v>49361</v>
      </c>
      <c r="BB1437" s="158">
        <f>_xll.qlInterestRateIndexMaturity(Currency&amp;"ibor"&amp;Tenor,BA1437,Trigger)</f>
        <v>49450</v>
      </c>
      <c r="BC1437" s="320">
        <f>_xll.qlIndexFixing($AC$5,AZ1437,TRUE,_xll.ohTrigger(Trigger,Trigger3M))</f>
        <v>1.5668845155447742E-2</v>
      </c>
      <c r="BD1437" s="320">
        <f>_xll.qlIndexFixing($BE$1,AZ1437,TRUE,_xll.ohTrigger(Trigger,Trigger3M))</f>
        <v>1.5320717013731574E-2</v>
      </c>
    </row>
    <row r="1438" spans="51:56" ht="11.25" customHeight="1" x14ac:dyDescent="0.25">
      <c r="AY1438" s="159" t="s">
        <v>90</v>
      </c>
      <c r="AZ1438" s="158">
        <f>_xll.qlInterestRateIndexFixingDate(Currency&amp;"ibor"&amp;Tenor,BA1438,Trigger)</f>
        <v>49366</v>
      </c>
      <c r="BA1438" s="158">
        <f>_xll.qlCalendarAdvance(Calendar,BA1437,AY1438,"f",,Trigger)</f>
        <v>49368</v>
      </c>
      <c r="BB1438" s="158">
        <f>_xll.qlInterestRateIndexMaturity(Currency&amp;"ibor"&amp;Tenor,BA1438,Trigger)</f>
        <v>49460</v>
      </c>
      <c r="BC1438" s="320">
        <f>_xll.qlIndexFixing($AC$5,AZ1438,TRUE,_xll.ohTrigger(Trigger,Trigger3M))</f>
        <v>1.5589678764000763E-2</v>
      </c>
      <c r="BD1438" s="320">
        <f>_xll.qlIndexFixing($BE$1,AZ1438,TRUE,_xll.ohTrigger(Trigger,Trigger3M))</f>
        <v>1.5311775812850367E-2</v>
      </c>
    </row>
    <row r="1439" spans="51:56" ht="11.25" customHeight="1" x14ac:dyDescent="0.25">
      <c r="AY1439" s="159" t="s">
        <v>90</v>
      </c>
      <c r="AZ1439" s="158">
        <f>_xll.qlInterestRateIndexFixingDate(Currency&amp;"ibor"&amp;Tenor,BA1439,Trigger)</f>
        <v>49373</v>
      </c>
      <c r="BA1439" s="158">
        <f>_xll.qlCalendarAdvance(Calendar,BA1438,AY1439,"f",,Trigger)</f>
        <v>49375</v>
      </c>
      <c r="BB1439" s="158">
        <f>_xll.qlInterestRateIndexMaturity(Currency&amp;"ibor"&amp;Tenor,BA1439,Trigger)</f>
        <v>49467</v>
      </c>
      <c r="BC1439" s="320">
        <f>_xll.qlIndexFixing($AC$5,AZ1439,TRUE,_xll.ohTrigger(Trigger,Trigger3M))</f>
        <v>1.5532855648918806E-2</v>
      </c>
      <c r="BD1439" s="320">
        <f>_xll.qlIndexFixing($BE$1,AZ1439,TRUE,_xll.ohTrigger(Trigger,Trigger3M))</f>
        <v>1.5303611688236624E-2</v>
      </c>
    </row>
    <row r="1440" spans="51:56" ht="11.25" customHeight="1" x14ac:dyDescent="0.25">
      <c r="AY1440" s="159" t="s">
        <v>90</v>
      </c>
      <c r="AZ1440" s="158">
        <f>_xll.qlInterestRateIndexFixingDate(Currency&amp;"ibor"&amp;Tenor,BA1440,Trigger)</f>
        <v>49380</v>
      </c>
      <c r="BA1440" s="158">
        <f>_xll.qlCalendarAdvance(Calendar,BA1439,AY1440,"f",,Trigger)</f>
        <v>49382</v>
      </c>
      <c r="BB1440" s="158">
        <f>_xll.qlInterestRateIndexMaturity(Currency&amp;"ibor"&amp;Tenor,BA1440,Trigger)</f>
        <v>49474</v>
      </c>
      <c r="BC1440" s="320">
        <f>_xll.qlIndexFixing($AC$5,AZ1440,TRUE,_xll.ohTrigger(Trigger,Trigger3M))</f>
        <v>1.5475913227070644E-2</v>
      </c>
      <c r="BD1440" s="320">
        <f>_xll.qlIndexFixing($BE$1,AZ1440,TRUE,_xll.ohTrigger(Trigger,Trigger3M))</f>
        <v>1.5295452657248401E-2</v>
      </c>
    </row>
    <row r="1441" spans="51:56" ht="11.25" customHeight="1" x14ac:dyDescent="0.25">
      <c r="AY1441" s="159" t="s">
        <v>90</v>
      </c>
      <c r="AZ1441" s="158">
        <f>_xll.qlInterestRateIndexFixingDate(Currency&amp;"ibor"&amp;Tenor,BA1441,Trigger)</f>
        <v>49387</v>
      </c>
      <c r="BA1441" s="158">
        <f>_xll.qlCalendarAdvance(Calendar,BA1440,AY1441,"f",,Trigger)</f>
        <v>49389</v>
      </c>
      <c r="BB1441" s="158">
        <f>_xll.qlInterestRateIndexMaturity(Currency&amp;"ibor"&amp;Tenor,BA1441,Trigger)</f>
        <v>49481</v>
      </c>
      <c r="BC1441" s="320">
        <f>_xll.qlIndexFixing($AC$5,AZ1441,TRUE,_xll.ohTrigger(Trigger,Trigger3M))</f>
        <v>1.5418851503670367E-2</v>
      </c>
      <c r="BD1441" s="320">
        <f>_xll.qlIndexFixing($BE$1,AZ1441,TRUE,_xll.ohTrigger(Trigger,Trigger3M))</f>
        <v>1.5287299779478115E-2</v>
      </c>
    </row>
    <row r="1442" spans="51:56" ht="11.25" customHeight="1" x14ac:dyDescent="0.25">
      <c r="AY1442" s="159" t="s">
        <v>90</v>
      </c>
      <c r="AZ1442" s="158">
        <f>_xll.qlInterestRateIndexFixingDate(Currency&amp;"ibor"&amp;Tenor,BA1442,Trigger)</f>
        <v>49390</v>
      </c>
      <c r="BA1442" s="158">
        <f>_xll.qlCalendarAdvance(Calendar,BA1441,AY1442,"f",,Trigger)</f>
        <v>49396</v>
      </c>
      <c r="BB1442" s="158">
        <f>_xll.qlInterestRateIndexMaturity(Currency&amp;"ibor"&amp;Tenor,BA1442,Trigger)</f>
        <v>49488</v>
      </c>
      <c r="BC1442" s="320">
        <f>_xll.qlIndexFixing($AC$5,AZ1442,TRUE,_xll.ohTrigger(Trigger,Trigger3M))</f>
        <v>1.5361670483939884E-2</v>
      </c>
      <c r="BD1442" s="320">
        <f>_xll.qlIndexFixing($BE$1,AZ1442,TRUE,_xll.ohTrigger(Trigger,Trigger3M))</f>
        <v>1.5279154117917196E-2</v>
      </c>
    </row>
    <row r="1443" spans="51:56" ht="11.25" customHeight="1" x14ac:dyDescent="0.25">
      <c r="AY1443" s="159" t="s">
        <v>90</v>
      </c>
      <c r="AZ1443" s="158">
        <f>_xll.qlInterestRateIndexFixingDate(Currency&amp;"ibor"&amp;Tenor,BA1443,Trigger)</f>
        <v>49401</v>
      </c>
      <c r="BA1443" s="158">
        <f>_xll.qlCalendarAdvance(Calendar,BA1442,AY1443,"f",,Trigger)</f>
        <v>49403</v>
      </c>
      <c r="BB1443" s="158">
        <f>_xll.qlInterestRateIndexMaturity(Currency&amp;"ibor"&amp;Tenor,BA1443,Trigger)</f>
        <v>49494</v>
      </c>
      <c r="BC1443" s="320">
        <f>_xll.qlIndexFixing($AC$5,AZ1443,TRUE,_xll.ohTrigger(Trigger,Trigger3M))</f>
        <v>1.5307628427956665E-2</v>
      </c>
      <c r="BD1443" s="320">
        <f>_xll.qlIndexFixing($BE$1,AZ1443,TRUE,_xll.ohTrigger(Trigger,Trigger3M))</f>
        <v>1.5271272696579187E-2</v>
      </c>
    </row>
    <row r="1444" spans="51:56" ht="11.25" customHeight="1" x14ac:dyDescent="0.25">
      <c r="AY1444" s="159" t="s">
        <v>90</v>
      </c>
      <c r="AZ1444" s="158">
        <f>_xll.qlInterestRateIndexFixingDate(Currency&amp;"ibor"&amp;Tenor,BA1444,Trigger)</f>
        <v>49408</v>
      </c>
      <c r="BA1444" s="158">
        <f>_xll.qlCalendarAdvance(Calendar,BA1443,AY1444,"f",,Trigger)</f>
        <v>49410</v>
      </c>
      <c r="BB1444" s="158">
        <f>_xll.qlInterestRateIndexMaturity(Currency&amp;"ibor"&amp;Tenor,BA1444,Trigger)</f>
        <v>49501</v>
      </c>
      <c r="BC1444" s="320">
        <f>_xll.qlIndexFixing($AC$5,AZ1444,TRUE,_xll.ohTrigger(Trigger,Trigger3M))</f>
        <v>1.5249529167220629E-2</v>
      </c>
      <c r="BD1444" s="320">
        <f>_xll.qlIndexFixing($BE$1,AZ1444,TRUE,_xll.ohTrigger(Trigger,Trigger3M))</f>
        <v>1.5263144081333665E-2</v>
      </c>
    </row>
    <row r="1445" spans="51:56" ht="11.25" customHeight="1" x14ac:dyDescent="0.25">
      <c r="AY1445" s="159" t="s">
        <v>90</v>
      </c>
      <c r="AZ1445" s="158">
        <f>_xll.qlInterestRateIndexFixingDate(Currency&amp;"ibor"&amp;Tenor,BA1445,Trigger)</f>
        <v>49415</v>
      </c>
      <c r="BA1445" s="158">
        <f>_xll.qlCalendarAdvance(Calendar,BA1444,AY1445,"f",,Trigger)</f>
        <v>49417</v>
      </c>
      <c r="BB1445" s="158">
        <f>_xll.qlInterestRateIndexMaturity(Currency&amp;"ibor"&amp;Tenor,BA1445,Trigger)</f>
        <v>49508</v>
      </c>
      <c r="BC1445" s="320">
        <f>_xll.qlIndexFixing($AC$5,AZ1445,TRUE,_xll.ohTrigger(Trigger,Trigger3M))</f>
        <v>1.5191309321616785E-2</v>
      </c>
      <c r="BD1445" s="320">
        <f>_xll.qlIndexFixing($BE$1,AZ1445,TRUE,_xll.ohTrigger(Trigger,Trigger3M))</f>
        <v>1.5255025831030455E-2</v>
      </c>
    </row>
    <row r="1446" spans="51:56" ht="11.25" customHeight="1" x14ac:dyDescent="0.25">
      <c r="AY1446" s="159" t="s">
        <v>90</v>
      </c>
      <c r="AZ1446" s="158">
        <f>_xll.qlInterestRateIndexFixingDate(Currency&amp;"ibor"&amp;Tenor,BA1446,Trigger)</f>
        <v>49422</v>
      </c>
      <c r="BA1446" s="158">
        <f>_xll.qlCalendarAdvance(Calendar,BA1445,AY1446,"f",,Trigger)</f>
        <v>49424</v>
      </c>
      <c r="BB1446" s="158">
        <f>_xll.qlInterestRateIndexMaturity(Currency&amp;"ibor"&amp;Tenor,BA1446,Trigger)</f>
        <v>49515</v>
      </c>
      <c r="BC1446" s="320">
        <f>_xll.qlIndexFixing($AC$5,AZ1446,TRUE,_xll.ohTrigger(Trigger,Trigger3M))</f>
        <v>1.5132968896471866E-2</v>
      </c>
      <c r="BD1446" s="320">
        <f>_xll.qlIndexFixing($BE$1,AZ1446,TRUE,_xll.ohTrigger(Trigger,Trigger3M))</f>
        <v>1.5246919031844221E-2</v>
      </c>
    </row>
    <row r="1447" spans="51:56" ht="11.25" customHeight="1" x14ac:dyDescent="0.25">
      <c r="AY1447" s="159" t="s">
        <v>90</v>
      </c>
      <c r="AZ1447" s="158">
        <f>_xll.qlInterestRateIndexFixingDate(Currency&amp;"ibor"&amp;Tenor,BA1447,Trigger)</f>
        <v>49426</v>
      </c>
      <c r="BA1447" s="158">
        <f>_xll.qlCalendarAdvance(Calendar,BA1446,AY1447,"f",,Trigger)</f>
        <v>49431</v>
      </c>
      <c r="BB1447" s="158">
        <f>_xll.qlInterestRateIndexMaturity(Currency&amp;"ibor"&amp;Tenor,BA1447,Trigger)</f>
        <v>49523</v>
      </c>
      <c r="BC1447" s="320">
        <f>_xll.qlIndexFixing($AC$5,AZ1447,TRUE,_xll.ohTrigger(Trigger,Trigger3M))</f>
        <v>1.5073976123876259E-2</v>
      </c>
      <c r="BD1447" s="320">
        <f>_xll.qlIndexFixing($BE$1,AZ1447,TRUE,_xll.ohTrigger(Trigger,Trigger3M))</f>
        <v>1.5238571496220134E-2</v>
      </c>
    </row>
    <row r="1448" spans="51:56" ht="11.25" customHeight="1" x14ac:dyDescent="0.25">
      <c r="AY1448" s="159" t="s">
        <v>90</v>
      </c>
      <c r="AZ1448" s="158">
        <f>_xll.qlInterestRateIndexFixingDate(Currency&amp;"ibor"&amp;Tenor,BA1448,Trigger)</f>
        <v>49436</v>
      </c>
      <c r="BA1448" s="158">
        <f>_xll.qlCalendarAdvance(Calendar,BA1447,AY1448,"f",,Trigger)</f>
        <v>49438</v>
      </c>
      <c r="BB1448" s="158">
        <f>_xll.qlInterestRateIndexMaturity(Currency&amp;"ibor"&amp;Tenor,BA1448,Trigger)</f>
        <v>49530</v>
      </c>
      <c r="BC1448" s="320">
        <f>_xll.qlIndexFixing($AC$5,AZ1448,TRUE,_xll.ohTrigger(Trigger,Trigger3M))</f>
        <v>1.5016079436445022E-2</v>
      </c>
      <c r="BD1448" s="320">
        <f>_xll.qlIndexFixing($BE$1,AZ1448,TRUE,_xll.ohTrigger(Trigger,Trigger3M))</f>
        <v>1.5230491645319616E-2</v>
      </c>
    </row>
    <row r="1449" spans="51:56" ht="11.25" customHeight="1" x14ac:dyDescent="0.25">
      <c r="AY1449" s="159" t="s">
        <v>90</v>
      </c>
      <c r="AZ1449" s="158">
        <f>_xll.qlInterestRateIndexFixingDate(Currency&amp;"ibor"&amp;Tenor,BA1449,Trigger)</f>
        <v>49443</v>
      </c>
      <c r="BA1449" s="158">
        <f>_xll.qlCalendarAdvance(Calendar,BA1448,AY1449,"f",,Trigger)</f>
        <v>49445</v>
      </c>
      <c r="BB1449" s="158">
        <f>_xll.qlInterestRateIndexMaturity(Currency&amp;"ibor"&amp;Tenor,BA1449,Trigger)</f>
        <v>49537</v>
      </c>
      <c r="BC1449" s="320">
        <f>_xll.qlIndexFixing($AC$5,AZ1449,TRUE,_xll.ohTrigger(Trigger,Trigger3M))</f>
        <v>1.4975979949081369E-2</v>
      </c>
      <c r="BD1449" s="320">
        <f>_xll.qlIndexFixing($BE$1,AZ1449,TRUE,_xll.ohTrigger(Trigger,Trigger3M))</f>
        <v>1.5222426543390706E-2</v>
      </c>
    </row>
    <row r="1450" spans="51:56" ht="11.25" customHeight="1" x14ac:dyDescent="0.25">
      <c r="AY1450" s="159" t="s">
        <v>90</v>
      </c>
      <c r="AZ1450" s="158">
        <f>_xll.qlInterestRateIndexFixingDate(Currency&amp;"ibor"&amp;Tenor,BA1450,Trigger)</f>
        <v>49450</v>
      </c>
      <c r="BA1450" s="158">
        <f>_xll.qlCalendarAdvance(Calendar,BA1449,AY1450,"f",,Trigger)</f>
        <v>49452</v>
      </c>
      <c r="BB1450" s="158">
        <f>_xll.qlInterestRateIndexMaturity(Currency&amp;"ibor"&amp;Tenor,BA1450,Trigger)</f>
        <v>49544</v>
      </c>
      <c r="BC1450" s="320">
        <f>_xll.qlIndexFixing($AC$5,AZ1450,TRUE,_xll.ohTrigger(Trigger,Trigger3M))</f>
        <v>1.4980629022511077E-2</v>
      </c>
      <c r="BD1450" s="320">
        <f>_xll.qlIndexFixing($BE$1,AZ1450,TRUE,_xll.ohTrigger(Trigger,Trigger3M))</f>
        <v>1.5214376975412445E-2</v>
      </c>
    </row>
    <row r="1451" spans="51:56" ht="11.25" customHeight="1" x14ac:dyDescent="0.25">
      <c r="AY1451" s="159" t="s">
        <v>90</v>
      </c>
      <c r="AZ1451" s="158">
        <f>_xll.qlInterestRateIndexFixingDate(Currency&amp;"ibor"&amp;Tenor,BA1451,Trigger)</f>
        <v>49457</v>
      </c>
      <c r="BA1451" s="158">
        <f>_xll.qlCalendarAdvance(Calendar,BA1450,AY1451,"f",,Trigger)</f>
        <v>49459</v>
      </c>
      <c r="BB1451" s="158">
        <f>_xll.qlInterestRateIndexMaturity(Currency&amp;"ibor"&amp;Tenor,BA1451,Trigger)</f>
        <v>49551</v>
      </c>
      <c r="BC1451" s="320">
        <f>_xll.qlIndexFixing($AC$5,AZ1451,TRUE,_xll.ohTrigger(Trigger,Trigger3M))</f>
        <v>1.4985278101445079E-2</v>
      </c>
      <c r="BD1451" s="320">
        <f>_xll.qlIndexFixing($BE$1,AZ1451,TRUE,_xll.ohTrigger(Trigger,Trigger3M))</f>
        <v>1.5206343196449496E-2</v>
      </c>
    </row>
    <row r="1452" spans="51:56" ht="11.25" customHeight="1" x14ac:dyDescent="0.25">
      <c r="AY1452" s="159" t="s">
        <v>90</v>
      </c>
      <c r="AZ1452" s="158">
        <f>_xll.qlInterestRateIndexFixingDate(Currency&amp;"ibor"&amp;Tenor,BA1452,Trigger)</f>
        <v>49464</v>
      </c>
      <c r="BA1452" s="158">
        <f>_xll.qlCalendarAdvance(Calendar,BA1451,AY1452,"f",,Trigger)</f>
        <v>49466</v>
      </c>
      <c r="BB1452" s="158">
        <f>_xll.qlInterestRateIndexMaturity(Currency&amp;"ibor"&amp;Tenor,BA1452,Trigger)</f>
        <v>49558</v>
      </c>
      <c r="BC1452" s="320">
        <f>_xll.qlIndexFixing($AC$5,AZ1452,TRUE,_xll.ohTrigger(Trigger,Trigger3M))</f>
        <v>1.4989927185879028E-2</v>
      </c>
      <c r="BD1452" s="320">
        <f>_xll.qlIndexFixing($BE$1,AZ1452,TRUE,_xll.ohTrigger(Trigger,Trigger3M))</f>
        <v>1.5198325407554079E-2</v>
      </c>
    </row>
    <row r="1453" spans="51:56" ht="11.25" customHeight="1" x14ac:dyDescent="0.25">
      <c r="AY1453" s="159" t="s">
        <v>90</v>
      </c>
      <c r="AZ1453" s="158">
        <f>_xll.qlInterestRateIndexFixingDate(Currency&amp;"ibor"&amp;Tenor,BA1453,Trigger)</f>
        <v>49471</v>
      </c>
      <c r="BA1453" s="158">
        <f>_xll.qlCalendarAdvance(Calendar,BA1452,AY1453,"f",,Trigger)</f>
        <v>49473</v>
      </c>
      <c r="BB1453" s="158">
        <f>_xll.qlInterestRateIndexMaturity(Currency&amp;"ibor"&amp;Tenor,BA1453,Trigger)</f>
        <v>49565</v>
      </c>
      <c r="BC1453" s="320">
        <f>_xll.qlIndexFixing($AC$5,AZ1453,TRUE,_xll.ohTrigger(Trigger,Trigger3M))</f>
        <v>1.4994576275818138E-2</v>
      </c>
      <c r="BD1453" s="320">
        <f>_xll.qlIndexFixing($BE$1,AZ1453,TRUE,_xll.ohTrigger(Trigger,Trigger3M))</f>
        <v>1.5190323809773197E-2</v>
      </c>
    </row>
    <row r="1454" spans="51:56" ht="11.25" customHeight="1" x14ac:dyDescent="0.25">
      <c r="AY1454" s="159" t="s">
        <v>90</v>
      </c>
      <c r="AZ1454" s="158">
        <f>_xll.qlInterestRateIndexFixingDate(Currency&amp;"ibor"&amp;Tenor,BA1454,Trigger)</f>
        <v>49478</v>
      </c>
      <c r="BA1454" s="158">
        <f>_xll.qlCalendarAdvance(Calendar,BA1453,AY1454,"f",,Trigger)</f>
        <v>49480</v>
      </c>
      <c r="BB1454" s="158">
        <f>_xll.qlInterestRateIndexMaturity(Currency&amp;"ibor"&amp;Tenor,BA1454,Trigger)</f>
        <v>49572</v>
      </c>
      <c r="BC1454" s="320">
        <f>_xll.qlIndexFixing($AC$5,AZ1454,TRUE,_xll.ohTrigger(Trigger,Trigger3M))</f>
        <v>1.4999225371258067E-2</v>
      </c>
      <c r="BD1454" s="320">
        <f>_xll.qlIndexFixing($BE$1,AZ1454,TRUE,_xll.ohTrigger(Trigger,Trigger3M))</f>
        <v>1.5182338604154726E-2</v>
      </c>
    </row>
    <row r="1455" spans="51:56" ht="11.25" customHeight="1" x14ac:dyDescent="0.25">
      <c r="AY1455" s="159" t="s">
        <v>90</v>
      </c>
      <c r="AZ1455" s="158">
        <f>_xll.qlInterestRateIndexFixingDate(Currency&amp;"ibor"&amp;Tenor,BA1455,Trigger)</f>
        <v>49485</v>
      </c>
      <c r="BA1455" s="158">
        <f>_xll.qlCalendarAdvance(Calendar,BA1454,AY1455,"f",,Trigger)</f>
        <v>49487</v>
      </c>
      <c r="BB1455" s="158">
        <f>_xll.qlInterestRateIndexMaturity(Currency&amp;"ibor"&amp;Tenor,BA1455,Trigger)</f>
        <v>49579</v>
      </c>
      <c r="BC1455" s="320">
        <f>_xll.qlIndexFixing($AC$5,AZ1455,TRUE,_xll.ohTrigger(Trigger,Trigger3M))</f>
        <v>1.5003874472201419E-2</v>
      </c>
      <c r="BD1455" s="320">
        <f>_xll.qlIndexFixing($BE$1,AZ1455,TRUE,_xll.ohTrigger(Trigger,Trigger3M))</f>
        <v>1.5174369991743932E-2</v>
      </c>
    </row>
    <row r="1456" spans="51:56" ht="11.25" customHeight="1" x14ac:dyDescent="0.25">
      <c r="AY1456" s="159" t="s">
        <v>90</v>
      </c>
      <c r="AZ1456" s="158">
        <f>_xll.qlInterestRateIndexFixingDate(Currency&amp;"ibor"&amp;Tenor,BA1456,Trigger)</f>
        <v>49492</v>
      </c>
      <c r="BA1456" s="158">
        <f>_xll.qlCalendarAdvance(Calendar,BA1455,AY1456,"f",,Trigger)</f>
        <v>49494</v>
      </c>
      <c r="BB1456" s="158">
        <f>_xll.qlInterestRateIndexMaturity(Currency&amp;"ibor"&amp;Tenor,BA1456,Trigger)</f>
        <v>49586</v>
      </c>
      <c r="BC1456" s="320">
        <f>_xll.qlIndexFixing($AC$5,AZ1456,TRUE,_xll.ohTrigger(Trigger,Trigger3M))</f>
        <v>1.5008523578646456E-2</v>
      </c>
      <c r="BD1456" s="320">
        <f>_xll.qlIndexFixing($BE$1,AZ1456,TRUE,_xll.ohTrigger(Trigger,Trigger3M))</f>
        <v>1.5166418173586082E-2</v>
      </c>
    </row>
    <row r="1457" spans="51:56" ht="11.25" customHeight="1" x14ac:dyDescent="0.25">
      <c r="AY1457" s="159" t="s">
        <v>90</v>
      </c>
      <c r="AZ1457" s="158">
        <f>_xll.qlInterestRateIndexFixingDate(Currency&amp;"ibor"&amp;Tenor,BA1457,Trigger)</f>
        <v>49499</v>
      </c>
      <c r="BA1457" s="158">
        <f>_xll.qlCalendarAdvance(Calendar,BA1456,AY1457,"f",,Trigger)</f>
        <v>49501</v>
      </c>
      <c r="BB1457" s="158">
        <f>_xll.qlInterestRateIndexMaturity(Currency&amp;"ibor"&amp;Tenor,BA1457,Trigger)</f>
        <v>49593</v>
      </c>
      <c r="BC1457" s="320">
        <f>_xll.qlIndexFixing($AC$5,AZ1457,TRUE,_xll.ohTrigger(Trigger,Trigger3M))</f>
        <v>1.5013172690594918E-2</v>
      </c>
      <c r="BD1457" s="320">
        <f>_xll.qlIndexFixing($BE$1,AZ1457,TRUE,_xll.ohTrigger(Trigger,Trigger3M))</f>
        <v>1.5158483350723837E-2</v>
      </c>
    </row>
    <row r="1458" spans="51:56" ht="11.25" customHeight="1" x14ac:dyDescent="0.25">
      <c r="AY1458" s="159" t="s">
        <v>90</v>
      </c>
      <c r="AZ1458" s="158">
        <f>_xll.qlInterestRateIndexFixingDate(Currency&amp;"ibor"&amp;Tenor,BA1458,Trigger)</f>
        <v>49506</v>
      </c>
      <c r="BA1458" s="158">
        <f>_xll.qlCalendarAdvance(Calendar,BA1457,AY1458,"f",,Trigger)</f>
        <v>49508</v>
      </c>
      <c r="BB1458" s="158">
        <f>_xll.qlInterestRateIndexMaturity(Currency&amp;"ibor"&amp;Tenor,BA1458,Trigger)</f>
        <v>49600</v>
      </c>
      <c r="BC1458" s="320">
        <f>_xll.qlIndexFixing($AC$5,AZ1458,TRUE,_xll.ohTrigger(Trigger,Trigger3M))</f>
        <v>1.5017821808045066E-2</v>
      </c>
      <c r="BD1458" s="320">
        <f>_xll.qlIndexFixing($BE$1,AZ1458,TRUE,_xll.ohTrigger(Trigger,Trigger3M))</f>
        <v>1.5150565724197254E-2</v>
      </c>
    </row>
    <row r="1459" spans="51:56" ht="11.25" customHeight="1" x14ac:dyDescent="0.25">
      <c r="AY1459" s="159" t="s">
        <v>90</v>
      </c>
      <c r="AZ1459" s="158">
        <f>_xll.qlInterestRateIndexFixingDate(Currency&amp;"ibor"&amp;Tenor,BA1459,Trigger)</f>
        <v>49513</v>
      </c>
      <c r="BA1459" s="158">
        <f>_xll.qlCalendarAdvance(Calendar,BA1458,AY1459,"f",,Trigger)</f>
        <v>49515</v>
      </c>
      <c r="BB1459" s="158">
        <f>_xll.qlInterestRateIndexMaturity(Currency&amp;"ibor"&amp;Tenor,BA1459,Trigger)</f>
        <v>49607</v>
      </c>
      <c r="BC1459" s="320">
        <f>_xll.qlIndexFixing($AC$5,AZ1459,TRUE,_xll.ohTrigger(Trigger,Trigger3M))</f>
        <v>1.5022470930997768E-2</v>
      </c>
      <c r="BD1459" s="320">
        <f>_xll.qlIndexFixing($BE$1,AZ1459,TRUE,_xll.ohTrigger(Trigger,Trigger3M))</f>
        <v>1.5142665495048991E-2</v>
      </c>
    </row>
    <row r="1460" spans="51:56" ht="11.25" customHeight="1" x14ac:dyDescent="0.25">
      <c r="AY1460" s="159" t="s">
        <v>90</v>
      </c>
      <c r="AZ1460" s="158">
        <f>_xll.qlInterestRateIndexFixingDate(Currency&amp;"ibor"&amp;Tenor,BA1460,Trigger)</f>
        <v>49520</v>
      </c>
      <c r="BA1460" s="158">
        <f>_xll.qlCalendarAdvance(Calendar,BA1459,AY1460,"f",,Trigger)</f>
        <v>49522</v>
      </c>
      <c r="BB1460" s="158">
        <f>_xll.qlInterestRateIndexMaturity(Currency&amp;"ibor"&amp;Tenor,BA1460,Trigger)</f>
        <v>49614</v>
      </c>
      <c r="BC1460" s="320">
        <f>_xll.qlIndexFixing($AC$5,AZ1460,TRUE,_xll.ohTrigger(Trigger,Trigger3M))</f>
        <v>1.5027120059453895E-2</v>
      </c>
      <c r="BD1460" s="320">
        <f>_xll.qlIndexFixing($BE$1,AZ1460,TRUE,_xll.ohTrigger(Trigger,Trigger3M))</f>
        <v>1.5134782864315625E-2</v>
      </c>
    </row>
    <row r="1461" spans="51:56" ht="11.25" customHeight="1" x14ac:dyDescent="0.25">
      <c r="AY1461" s="159" t="s">
        <v>90</v>
      </c>
      <c r="AZ1461" s="158">
        <f>_xll.qlInterestRateIndexFixingDate(Currency&amp;"ibor"&amp;Tenor,BA1461,Trigger)</f>
        <v>49527</v>
      </c>
      <c r="BA1461" s="158">
        <f>_xll.qlCalendarAdvance(Calendar,BA1460,AY1461,"f",,Trigger)</f>
        <v>49529</v>
      </c>
      <c r="BB1461" s="158">
        <f>_xll.qlInterestRateIndexMaturity(Currency&amp;"ibor"&amp;Tenor,BA1461,Trigger)</f>
        <v>49621</v>
      </c>
      <c r="BC1461" s="320">
        <f>_xll.qlIndexFixing($AC$5,AZ1461,TRUE,_xll.ohTrigger(Trigger,Trigger3M))</f>
        <v>1.5031769193410838E-2</v>
      </c>
      <c r="BD1461" s="320">
        <f>_xll.qlIndexFixing($BE$1,AZ1461,TRUE,_xll.ohTrigger(Trigger,Trigger3M))</f>
        <v>1.5126918033036346E-2</v>
      </c>
    </row>
    <row r="1462" spans="51:56" ht="11.25" customHeight="1" x14ac:dyDescent="0.25">
      <c r="AY1462" s="159" t="s">
        <v>90</v>
      </c>
      <c r="AZ1462" s="158">
        <f>_xll.qlInterestRateIndexFixingDate(Currency&amp;"ibor"&amp;Tenor,BA1462,Trigger)</f>
        <v>49534</v>
      </c>
      <c r="BA1462" s="158">
        <f>_xll.qlCalendarAdvance(Calendar,BA1461,AY1462,"f",,Trigger)</f>
        <v>49536</v>
      </c>
      <c r="BB1462" s="158">
        <f>_xll.qlInterestRateIndexMaturity(Currency&amp;"ibor"&amp;Tenor,BA1462,Trigger)</f>
        <v>49628</v>
      </c>
      <c r="BC1462" s="320">
        <f>_xll.qlIndexFixing($AC$5,AZ1462,TRUE,_xll.ohTrigger(Trigger,Trigger3M))</f>
        <v>1.5036418332872075E-2</v>
      </c>
      <c r="BD1462" s="320">
        <f>_xll.qlIndexFixing($BE$1,AZ1462,TRUE,_xll.ohTrigger(Trigger,Trigger3M))</f>
        <v>1.5119071202245992E-2</v>
      </c>
    </row>
    <row r="1463" spans="51:56" ht="11.25" customHeight="1" x14ac:dyDescent="0.25">
      <c r="AY1463" s="159" t="s">
        <v>90</v>
      </c>
      <c r="AZ1463" s="158">
        <f>_xll.qlInterestRateIndexFixingDate(Currency&amp;"ibor"&amp;Tenor,BA1463,Trigger)</f>
        <v>49541</v>
      </c>
      <c r="BA1463" s="158">
        <f>_xll.qlCalendarAdvance(Calendar,BA1462,AY1463,"f",,Trigger)</f>
        <v>49543</v>
      </c>
      <c r="BB1463" s="158">
        <f>_xll.qlInterestRateIndexMaturity(Currency&amp;"ibor"&amp;Tenor,BA1463,Trigger)</f>
        <v>49635</v>
      </c>
      <c r="BC1463" s="320">
        <f>_xll.qlIndexFixing($AC$5,AZ1463,TRUE,_xll.ohTrigger(Trigger,Trigger3M))</f>
        <v>1.5041067477835866E-2</v>
      </c>
      <c r="BD1463" s="320">
        <f>_xll.qlIndexFixing($BE$1,AZ1463,TRUE,_xll.ohTrigger(Trigger,Trigger3M))</f>
        <v>1.5111242572979404E-2</v>
      </c>
    </row>
    <row r="1464" spans="51:56" ht="11.25" customHeight="1" x14ac:dyDescent="0.25">
      <c r="AY1464" s="159" t="s">
        <v>90</v>
      </c>
      <c r="AZ1464" s="158">
        <f>_xll.qlInterestRateIndexFixingDate(Currency&amp;"ibor"&amp;Tenor,BA1464,Trigger)</f>
        <v>49548</v>
      </c>
      <c r="BA1464" s="158">
        <f>_xll.qlCalendarAdvance(Calendar,BA1463,AY1464,"f",,Trigger)</f>
        <v>49550</v>
      </c>
      <c r="BB1464" s="158">
        <f>_xll.qlInterestRateIndexMaturity(Currency&amp;"ibor"&amp;Tenor,BA1464,Trigger)</f>
        <v>49642</v>
      </c>
      <c r="BC1464" s="320">
        <f>_xll.qlIndexFixing($AC$5,AZ1464,TRUE,_xll.ohTrigger(Trigger,Trigger3M))</f>
        <v>1.5045716628301344E-2</v>
      </c>
      <c r="BD1464" s="320">
        <f>_xll.qlIndexFixing($BE$1,AZ1464,TRUE,_xll.ohTrigger(Trigger,Trigger3M))</f>
        <v>1.5103432346269687E-2</v>
      </c>
    </row>
    <row r="1465" spans="51:56" ht="11.25" customHeight="1" x14ac:dyDescent="0.25">
      <c r="AY1465" s="159" t="s">
        <v>90</v>
      </c>
      <c r="AZ1465" s="158">
        <f>_xll.qlInterestRateIndexFixingDate(Currency&amp;"ibor"&amp;Tenor,BA1465,Trigger)</f>
        <v>49555</v>
      </c>
      <c r="BA1465" s="158">
        <f>_xll.qlCalendarAdvance(Calendar,BA1464,AY1465,"f",,Trigger)</f>
        <v>49557</v>
      </c>
      <c r="BB1465" s="158">
        <f>_xll.qlInterestRateIndexMaturity(Currency&amp;"ibor"&amp;Tenor,BA1465,Trigger)</f>
        <v>49648</v>
      </c>
      <c r="BC1465" s="320">
        <f>_xll.qlIndexFixing($AC$5,AZ1465,TRUE,_xll.ohTrigger(Trigger,Trigger3M))</f>
        <v>1.5049719520215101E-2</v>
      </c>
      <c r="BD1465" s="320">
        <f>_xll.qlIndexFixing($BE$1,AZ1465,TRUE,_xll.ohTrigger(Trigger,Trigger3M))</f>
        <v>1.5095877614563135E-2</v>
      </c>
    </row>
    <row r="1466" spans="51:56" ht="11.25" customHeight="1" x14ac:dyDescent="0.25">
      <c r="AY1466" s="159" t="s">
        <v>90</v>
      </c>
      <c r="AZ1466" s="158">
        <f>_xll.qlInterestRateIndexFixingDate(Currency&amp;"ibor"&amp;Tenor,BA1466,Trigger)</f>
        <v>49562</v>
      </c>
      <c r="BA1466" s="158">
        <f>_xll.qlCalendarAdvance(Calendar,BA1465,AY1466,"f",,Trigger)</f>
        <v>49564</v>
      </c>
      <c r="BB1466" s="158">
        <f>_xll.qlInterestRateIndexMaturity(Currency&amp;"ibor"&amp;Tenor,BA1466,Trigger)</f>
        <v>49655</v>
      </c>
      <c r="BC1466" s="320">
        <f>_xll.qlIndexFixing($AC$5,AZ1466,TRUE,_xll.ohTrigger(Trigger,Trigger3M))</f>
        <v>1.5054368487278723E-2</v>
      </c>
      <c r="BD1466" s="320">
        <f>_xll.qlIndexFixing($BE$1,AZ1466,TRUE,_xll.ohTrigger(Trigger,Trigger3M))</f>
        <v>1.5088103740198679E-2</v>
      </c>
    </row>
    <row r="1467" spans="51:56" ht="11.25" customHeight="1" x14ac:dyDescent="0.25">
      <c r="AY1467" s="159" t="s">
        <v>90</v>
      </c>
      <c r="AZ1467" s="158">
        <f>_xll.qlInterestRateIndexFixingDate(Currency&amp;"ibor"&amp;Tenor,BA1467,Trigger)</f>
        <v>49569</v>
      </c>
      <c r="BA1467" s="158">
        <f>_xll.qlCalendarAdvance(Calendar,BA1466,AY1467,"f",,Trigger)</f>
        <v>49571</v>
      </c>
      <c r="BB1467" s="158">
        <f>_xll.qlInterestRateIndexMaturity(Currency&amp;"ibor"&amp;Tenor,BA1467,Trigger)</f>
        <v>49662</v>
      </c>
      <c r="BC1467" s="320">
        <f>_xll.qlIndexFixing($AC$5,AZ1467,TRUE,_xll.ohTrigger(Trigger,Trigger3M))</f>
        <v>1.5059017459785025E-2</v>
      </c>
      <c r="BD1467" s="320">
        <f>_xll.qlIndexFixing($BE$1,AZ1467,TRUE,_xll.ohTrigger(Trigger,Trigger3M))</f>
        <v>1.5080348856163531E-2</v>
      </c>
    </row>
    <row r="1468" spans="51:56" ht="11.25" customHeight="1" x14ac:dyDescent="0.25">
      <c r="AY1468" s="159" t="s">
        <v>90</v>
      </c>
      <c r="AZ1468" s="158">
        <f>_xll.qlInterestRateIndexFixingDate(Currency&amp;"ibor"&amp;Tenor,BA1468,Trigger)</f>
        <v>49576</v>
      </c>
      <c r="BA1468" s="158">
        <f>_xll.qlCalendarAdvance(Calendar,BA1467,AY1468,"f",,Trigger)</f>
        <v>49578</v>
      </c>
      <c r="BB1468" s="158">
        <f>_xll.qlInterestRateIndexMaturity(Currency&amp;"ibor"&amp;Tenor,BA1468,Trigger)</f>
        <v>49670</v>
      </c>
      <c r="BC1468" s="320">
        <f>_xll.qlIndexFixing($AC$5,AZ1468,TRUE,_xll.ohTrigger(Trigger,Trigger3M))</f>
        <v>1.5064313285189672E-2</v>
      </c>
      <c r="BD1468" s="320">
        <f>_xll.qlIndexFixing($BE$1,AZ1468,TRUE,_xll.ohTrigger(Trigger,Trigger3M))</f>
        <v>1.5072379485620738E-2</v>
      </c>
    </row>
    <row r="1469" spans="51:56" ht="11.25" customHeight="1" x14ac:dyDescent="0.25">
      <c r="AY1469" s="159" t="s">
        <v>90</v>
      </c>
      <c r="AZ1469" s="158">
        <f>_xll.qlInterestRateIndexFixingDate(Currency&amp;"ibor"&amp;Tenor,BA1469,Trigger)</f>
        <v>49583</v>
      </c>
      <c r="BA1469" s="158">
        <f>_xll.qlCalendarAdvance(Calendar,BA1468,AY1469,"f",,Trigger)</f>
        <v>49585</v>
      </c>
      <c r="BB1469" s="158">
        <f>_xll.qlInterestRateIndexMaturity(Currency&amp;"ibor"&amp;Tenor,BA1469,Trigger)</f>
        <v>49677</v>
      </c>
      <c r="BC1469" s="320">
        <f>_xll.qlIndexFixing($AC$5,AZ1469,TRUE,_xll.ohTrigger(Trigger,Trigger3M))</f>
        <v>1.5068962463168791E-2</v>
      </c>
      <c r="BD1469" s="320">
        <f>_xll.qlIndexFixing($BE$1,AZ1469,TRUE,_xll.ohTrigger(Trigger,Trigger3M))</f>
        <v>1.5064664287150212E-2</v>
      </c>
    </row>
    <row r="1470" spans="51:56" ht="11.25" customHeight="1" x14ac:dyDescent="0.25">
      <c r="AY1470" s="159" t="s">
        <v>90</v>
      </c>
      <c r="AZ1470" s="158">
        <f>_xll.qlInterestRateIndexFixingDate(Currency&amp;"ibor"&amp;Tenor,BA1470,Trigger)</f>
        <v>49590</v>
      </c>
      <c r="BA1470" s="158">
        <f>_xll.qlCalendarAdvance(Calendar,BA1469,AY1470,"f",,Trigger)</f>
        <v>49592</v>
      </c>
      <c r="BB1470" s="158">
        <f>_xll.qlInterestRateIndexMaturity(Currency&amp;"ibor"&amp;Tenor,BA1470,Trigger)</f>
        <v>49684</v>
      </c>
      <c r="BC1470" s="320">
        <f>_xll.qlIndexFixing($AC$5,AZ1470,TRUE,_xll.ohTrigger(Trigger,Trigger3M))</f>
        <v>1.5073611646650468E-2</v>
      </c>
      <c r="BD1470" s="320">
        <f>_xll.qlIndexFixing($BE$1,AZ1470,TRUE,_xll.ohTrigger(Trigger,Trigger3M))</f>
        <v>1.5056968697407368E-2</v>
      </c>
    </row>
    <row r="1471" spans="51:56" ht="11.25" customHeight="1" x14ac:dyDescent="0.25">
      <c r="AY1471" s="159" t="s">
        <v>90</v>
      </c>
      <c r="AZ1471" s="158">
        <f>_xll.qlInterestRateIndexFixingDate(Currency&amp;"ibor"&amp;Tenor,BA1471,Trigger)</f>
        <v>49597</v>
      </c>
      <c r="BA1471" s="158">
        <f>_xll.qlCalendarAdvance(Calendar,BA1470,AY1471,"f",,Trigger)</f>
        <v>49599</v>
      </c>
      <c r="BB1471" s="158">
        <f>_xll.qlInterestRateIndexMaturity(Currency&amp;"ibor"&amp;Tenor,BA1471,Trigger)</f>
        <v>49691</v>
      </c>
      <c r="BC1471" s="320">
        <f>_xll.qlIndexFixing($AC$5,AZ1471,TRUE,_xll.ohTrigger(Trigger,Trigger3M))</f>
        <v>1.5078260835634698E-2</v>
      </c>
      <c r="BD1471" s="320">
        <f>_xll.qlIndexFixing($BE$1,AZ1471,TRUE,_xll.ohTrigger(Trigger,Trigger3M))</f>
        <v>1.5049292917418364E-2</v>
      </c>
    </row>
    <row r="1472" spans="51:56" ht="11.25" customHeight="1" x14ac:dyDescent="0.25">
      <c r="AY1472" s="159" t="s">
        <v>90</v>
      </c>
      <c r="AZ1472" s="158">
        <f>_xll.qlInterestRateIndexFixingDate(Currency&amp;"ibor"&amp;Tenor,BA1472,Trigger)</f>
        <v>49604</v>
      </c>
      <c r="BA1472" s="158">
        <f>_xll.qlCalendarAdvance(Calendar,BA1471,AY1472,"f",,Trigger)</f>
        <v>49606</v>
      </c>
      <c r="BB1472" s="158">
        <f>_xll.qlInterestRateIndexMaturity(Currency&amp;"ibor"&amp;Tenor,BA1472,Trigger)</f>
        <v>49698</v>
      </c>
      <c r="BC1472" s="320">
        <f>_xll.qlIndexFixing($AC$5,AZ1472,TRUE,_xll.ohTrigger(Trigger,Trigger3M))</f>
        <v>1.5082910030120616E-2</v>
      </c>
      <c r="BD1472" s="320">
        <f>_xll.qlIndexFixing($BE$1,AZ1472,TRUE,_xll.ohTrigger(Trigger,Trigger3M))</f>
        <v>1.5041637148204135E-2</v>
      </c>
    </row>
    <row r="1473" spans="51:56" ht="11.25" customHeight="1" x14ac:dyDescent="0.25">
      <c r="AY1473" s="159" t="s">
        <v>90</v>
      </c>
      <c r="AZ1473" s="158">
        <f>_xll.qlInterestRateIndexFixingDate(Currency&amp;"ibor"&amp;Tenor,BA1473,Trigger)</f>
        <v>49611</v>
      </c>
      <c r="BA1473" s="158">
        <f>_xll.qlCalendarAdvance(Calendar,BA1472,AY1473,"f",,Trigger)</f>
        <v>49613</v>
      </c>
      <c r="BB1473" s="158">
        <f>_xll.qlInterestRateIndexMaturity(Currency&amp;"ibor"&amp;Tenor,BA1473,Trigger)</f>
        <v>49705</v>
      </c>
      <c r="BC1473" s="320">
        <f>_xll.qlIndexFixing($AC$5,AZ1473,TRUE,_xll.ohTrigger(Trigger,Trigger3M))</f>
        <v>1.5087559230110825E-2</v>
      </c>
      <c r="BD1473" s="320">
        <f>_xll.qlIndexFixing($BE$1,AZ1473,TRUE,_xll.ohTrigger(Trigger,Trigger3M))</f>
        <v>1.503400159078736E-2</v>
      </c>
    </row>
    <row r="1474" spans="51:56" ht="11.25" customHeight="1" x14ac:dyDescent="0.25">
      <c r="AY1474" s="159" t="s">
        <v>90</v>
      </c>
      <c r="AZ1474" s="158">
        <f>_xll.qlInterestRateIndexFixingDate(Currency&amp;"ibor"&amp;Tenor,BA1474,Trigger)</f>
        <v>49618</v>
      </c>
      <c r="BA1474" s="158">
        <f>_xll.qlCalendarAdvance(Calendar,BA1473,AY1474,"f",,Trigger)</f>
        <v>49620</v>
      </c>
      <c r="BB1474" s="158">
        <f>_xll.qlInterestRateIndexMaturity(Currency&amp;"ibor"&amp;Tenor,BA1474,Trigger)</f>
        <v>49712</v>
      </c>
      <c r="BC1474" s="320">
        <f>_xll.qlIndexFixing($AC$5,AZ1474,TRUE,_xll.ohTrigger(Trigger,Trigger3M))</f>
        <v>1.5092208435601851E-2</v>
      </c>
      <c r="BD1474" s="320">
        <f>_xll.qlIndexFixing($BE$1,AZ1474,TRUE,_xll.ohTrigger(Trigger,Trigger3M))</f>
        <v>1.5026386446188976E-2</v>
      </c>
    </row>
    <row r="1475" spans="51:56" ht="11.25" customHeight="1" x14ac:dyDescent="0.25">
      <c r="AY1475" s="159" t="s">
        <v>90</v>
      </c>
      <c r="AZ1475" s="158">
        <f>_xll.qlInterestRateIndexFixingDate(Currency&amp;"ibor"&amp;Tenor,BA1475,Trigger)</f>
        <v>49625</v>
      </c>
      <c r="BA1475" s="158">
        <f>_xll.qlCalendarAdvance(Calendar,BA1474,AY1475,"f",,Trigger)</f>
        <v>49627</v>
      </c>
      <c r="BB1475" s="158">
        <f>_xll.qlInterestRateIndexMaturity(Currency&amp;"ibor"&amp;Tenor,BA1475,Trigger)</f>
        <v>49719</v>
      </c>
      <c r="BC1475" s="320">
        <f>_xll.qlIndexFixing($AC$5,AZ1475,TRUE,_xll.ohTrigger(Trigger,Trigger3M))</f>
        <v>1.5096857646596301E-2</v>
      </c>
      <c r="BD1475" s="320">
        <f>_xll.qlIndexFixing($BE$1,AZ1475,TRUE,_xll.ohTrigger(Trigger,Trigger3M))</f>
        <v>1.5018791915427317E-2</v>
      </c>
    </row>
    <row r="1476" spans="51:56" ht="11.25" customHeight="1" x14ac:dyDescent="0.25">
      <c r="AY1476" s="159" t="s">
        <v>90</v>
      </c>
      <c r="AZ1476" s="158">
        <f>_xll.qlInterestRateIndexFixingDate(Currency&amp;"ibor"&amp;Tenor,BA1476,Trigger)</f>
        <v>49632</v>
      </c>
      <c r="BA1476" s="158">
        <f>_xll.qlCalendarAdvance(Calendar,BA1475,AY1476,"f",,Trigger)</f>
        <v>49634</v>
      </c>
      <c r="BB1476" s="158">
        <f>_xll.qlInterestRateIndexMaturity(Currency&amp;"ibor"&amp;Tenor,BA1476,Trigger)</f>
        <v>49726</v>
      </c>
      <c r="BC1476" s="320">
        <f>_xll.qlIndexFixing($AC$5,AZ1476,TRUE,_xll.ohTrigger(Trigger,Trigger3M))</f>
        <v>1.5101506863093308E-2</v>
      </c>
      <c r="BD1476" s="320">
        <f>_xll.qlIndexFixing($BE$1,AZ1476,TRUE,_xll.ohTrigger(Trigger,Trigger3M))</f>
        <v>1.5011218199520716E-2</v>
      </c>
    </row>
    <row r="1477" spans="51:56" ht="11.25" customHeight="1" x14ac:dyDescent="0.25">
      <c r="AY1477" s="159" t="s">
        <v>90</v>
      </c>
      <c r="AZ1477" s="158">
        <f>_xll.qlInterestRateIndexFixingDate(Currency&amp;"ibor"&amp;Tenor,BA1477,Trigger)</f>
        <v>49639</v>
      </c>
      <c r="BA1477" s="158">
        <f>_xll.qlCalendarAdvance(Calendar,BA1476,AY1477,"f",,Trigger)</f>
        <v>49641</v>
      </c>
      <c r="BB1477" s="158">
        <f>_xll.qlInterestRateIndexMaturity(Currency&amp;"ibor"&amp;Tenor,BA1477,Trigger)</f>
        <v>49733</v>
      </c>
      <c r="BC1477" s="320">
        <f>_xll.qlIndexFixing($AC$5,AZ1477,TRUE,_xll.ohTrigger(Trigger,Trigger3M))</f>
        <v>1.5106156085093737E-2</v>
      </c>
      <c r="BD1477" s="320">
        <f>_xll.qlIndexFixing($BE$1,AZ1477,TRUE,_xll.ohTrigger(Trigger,Trigger3M))</f>
        <v>1.5003665499483159E-2</v>
      </c>
    </row>
    <row r="1478" spans="51:56" ht="11.25" customHeight="1" x14ac:dyDescent="0.25">
      <c r="AY1478" s="159" t="s">
        <v>90</v>
      </c>
      <c r="AZ1478" s="158">
        <f>_xll.qlInterestRateIndexFixingDate(Currency&amp;"ibor"&amp;Tenor,BA1478,Trigger)</f>
        <v>49646</v>
      </c>
      <c r="BA1478" s="158">
        <f>_xll.qlCalendarAdvance(Calendar,BA1477,AY1478,"f",,Trigger)</f>
        <v>49648</v>
      </c>
      <c r="BB1478" s="158">
        <f>_xll.qlInterestRateIndexMaturity(Currency&amp;"ibor"&amp;Tenor,BA1478,Trigger)</f>
        <v>49739</v>
      </c>
      <c r="BC1478" s="320">
        <f>_xll.qlIndexFixing($AC$5,AZ1478,TRUE,_xll.ohTrigger(Trigger,Trigger3M))</f>
        <v>1.511015651656414E-2</v>
      </c>
      <c r="BD1478" s="320">
        <f>_xll.qlIndexFixing($BE$1,AZ1478,TRUE,_xll.ohTrigger(Trigger,Trigger3M))</f>
        <v>1.4996355984519313E-2</v>
      </c>
    </row>
    <row r="1479" spans="51:56" ht="11.25" customHeight="1" x14ac:dyDescent="0.25">
      <c r="AY1479" s="159" t="s">
        <v>90</v>
      </c>
      <c r="AZ1479" s="158">
        <f>_xll.qlInterestRateIndexFixingDate(Currency&amp;"ibor"&amp;Tenor,BA1479,Trigger)</f>
        <v>49653</v>
      </c>
      <c r="BA1479" s="158">
        <f>_xll.qlCalendarAdvance(Calendar,BA1478,AY1479,"f",,Trigger)</f>
        <v>49655</v>
      </c>
      <c r="BB1479" s="158">
        <f>_xll.qlInterestRateIndexMaturity(Currency&amp;"ibor"&amp;Tenor,BA1479,Trigger)</f>
        <v>49746</v>
      </c>
      <c r="BC1479" s="320">
        <f>_xll.qlIndexFixing($AC$5,AZ1479,TRUE,_xll.ohTrigger(Trigger,Trigger3M))</f>
        <v>1.5114805554382592E-2</v>
      </c>
      <c r="BD1479" s="320">
        <f>_xll.qlIndexFixing($BE$1,AZ1479,TRUE,_xll.ohTrigger(Trigger,Trigger3M))</f>
        <v>1.4988844663692449E-2</v>
      </c>
    </row>
    <row r="1480" spans="51:56" ht="11.25" customHeight="1" x14ac:dyDescent="0.25">
      <c r="AY1480" s="159" t="s">
        <v>90</v>
      </c>
      <c r="AZ1480" s="158">
        <f>_xll.qlInterestRateIndexFixingDate(Currency&amp;"ibor"&amp;Tenor,BA1480,Trigger)</f>
        <v>49660</v>
      </c>
      <c r="BA1480" s="158">
        <f>_xll.qlCalendarAdvance(Calendar,BA1479,AY1480,"f",,Trigger)</f>
        <v>49662</v>
      </c>
      <c r="BB1480" s="158">
        <f>_xll.qlInterestRateIndexMaturity(Currency&amp;"ibor"&amp;Tenor,BA1480,Trigger)</f>
        <v>49753</v>
      </c>
      <c r="BC1480" s="320">
        <f>_xll.qlIndexFixing($AC$5,AZ1480,TRUE,_xll.ohTrigger(Trigger,Trigger3M))</f>
        <v>1.5119454597641968E-2</v>
      </c>
      <c r="BD1480" s="320">
        <f>_xll.qlIndexFixing($BE$1,AZ1480,TRUE,_xll.ohTrigger(Trigger,Trigger3M))</f>
        <v>1.4981354946369627E-2</v>
      </c>
    </row>
    <row r="1481" spans="51:56" ht="11.25" customHeight="1" x14ac:dyDescent="0.25">
      <c r="AY1481" s="159" t="s">
        <v>90</v>
      </c>
      <c r="AZ1481" s="158">
        <f>_xll.qlInterestRateIndexFixingDate(Currency&amp;"ibor"&amp;Tenor,BA1481,Trigger)</f>
        <v>49664</v>
      </c>
      <c r="BA1481" s="158">
        <f>_xll.qlCalendarAdvance(Calendar,BA1480,AY1481,"f",,Trigger)</f>
        <v>49670</v>
      </c>
      <c r="BB1481" s="158">
        <f>_xll.qlInterestRateIndexMaturity(Currency&amp;"ibor"&amp;Tenor,BA1481,Trigger)</f>
        <v>49761</v>
      </c>
      <c r="BC1481" s="320">
        <f>_xll.qlIndexFixing($AC$5,AZ1481,TRUE,_xll.ohTrigger(Trigger,Trigger3M))</f>
        <v>1.5124767796603206E-2</v>
      </c>
      <c r="BD1481" s="320">
        <f>_xll.qlIndexFixing($BE$1,AZ1481,TRUE,_xll.ohTrigger(Trigger,Trigger3M))</f>
        <v>1.4972821980546469E-2</v>
      </c>
    </row>
    <row r="1482" spans="51:56" ht="11.25" customHeight="1" x14ac:dyDescent="0.25">
      <c r="AY1482" s="159" t="s">
        <v>90</v>
      </c>
      <c r="AZ1482" s="158">
        <f>_xll.qlInterestRateIndexFixingDate(Currency&amp;"ibor"&amp;Tenor,BA1482,Trigger)</f>
        <v>49674</v>
      </c>
      <c r="BA1482" s="158">
        <f>_xll.qlCalendarAdvance(Calendar,BA1481,AY1482,"f",,Trigger)</f>
        <v>49677</v>
      </c>
      <c r="BB1482" s="158">
        <f>_xll.qlInterestRateIndexMaturity(Currency&amp;"ibor"&amp;Tenor,BA1482,Trigger)</f>
        <v>49768</v>
      </c>
      <c r="BC1482" s="320">
        <f>_xll.qlIndexFixing($AC$5,AZ1482,TRUE,_xll.ohTrigger(Trigger,Trigger3M))</f>
        <v>1.5129416851527097E-2</v>
      </c>
      <c r="BD1482" s="320">
        <f>_xll.qlIndexFixing($BE$1,AZ1482,TRUE,_xll.ohTrigger(Trigger,Trigger3M))</f>
        <v>1.4965379233292799E-2</v>
      </c>
    </row>
    <row r="1483" spans="51:56" ht="11.25" customHeight="1" x14ac:dyDescent="0.25">
      <c r="AY1483" s="159" t="s">
        <v>90</v>
      </c>
      <c r="AZ1483" s="158">
        <f>_xll.qlInterestRateIndexFixingDate(Currency&amp;"ibor"&amp;Tenor,BA1483,Trigger)</f>
        <v>49682</v>
      </c>
      <c r="BA1483" s="158">
        <f>_xll.qlCalendarAdvance(Calendar,BA1482,AY1483,"f",,Trigger)</f>
        <v>49684</v>
      </c>
      <c r="BB1483" s="158">
        <f>_xll.qlInterestRateIndexMaturity(Currency&amp;"ibor"&amp;Tenor,BA1483,Trigger)</f>
        <v>49775</v>
      </c>
      <c r="BC1483" s="320">
        <f>_xll.qlIndexFixing($AC$5,AZ1483,TRUE,_xll.ohTrigger(Trigger,Trigger3M))</f>
        <v>1.5134065911891908E-2</v>
      </c>
      <c r="BD1483" s="320">
        <f>_xll.qlIndexFixing($BE$1,AZ1483,TRUE,_xll.ohTrigger(Trigger,Trigger3M))</f>
        <v>1.4957958721268171E-2</v>
      </c>
    </row>
    <row r="1484" spans="51:56" ht="11.25" customHeight="1" x14ac:dyDescent="0.25">
      <c r="AY1484" s="159" t="s">
        <v>90</v>
      </c>
      <c r="AZ1484" s="158">
        <f>_xll.qlInterestRateIndexFixingDate(Currency&amp;"ibor"&amp;Tenor,BA1484,Trigger)</f>
        <v>49689</v>
      </c>
      <c r="BA1484" s="158">
        <f>_xll.qlCalendarAdvance(Calendar,BA1483,AY1484,"f",,Trigger)</f>
        <v>49691</v>
      </c>
      <c r="BB1484" s="158">
        <f>_xll.qlInterestRateIndexMaturity(Currency&amp;"ibor"&amp;Tenor,BA1484,Trigger)</f>
        <v>49782</v>
      </c>
      <c r="BC1484" s="320">
        <f>_xll.qlIndexFixing($AC$5,AZ1484,TRUE,_xll.ohTrigger(Trigger,Trigger3M))</f>
        <v>1.5138714977700279E-2</v>
      </c>
      <c r="BD1484" s="320">
        <f>_xll.qlIndexFixing($BE$1,AZ1484,TRUE,_xll.ohTrigger(Trigger,Trigger3M))</f>
        <v>1.4950560645472243E-2</v>
      </c>
    </row>
    <row r="1485" spans="51:56" ht="11.25" customHeight="1" x14ac:dyDescent="0.25">
      <c r="AY1485" s="159" t="s">
        <v>90</v>
      </c>
      <c r="AZ1485" s="158">
        <f>_xll.qlInterestRateIndexFixingDate(Currency&amp;"ibor"&amp;Tenor,BA1485,Trigger)</f>
        <v>49696</v>
      </c>
      <c r="BA1485" s="158">
        <f>_xll.qlCalendarAdvance(Calendar,BA1484,AY1485,"f",,Trigger)</f>
        <v>49698</v>
      </c>
      <c r="BB1485" s="158">
        <f>_xll.qlInterestRateIndexMaturity(Currency&amp;"ibor"&amp;Tenor,BA1485,Trigger)</f>
        <v>49789</v>
      </c>
      <c r="BC1485" s="320">
        <f>_xll.qlIndexFixing($AC$5,AZ1485,TRUE,_xll.ohTrigger(Trigger,Trigger3M))</f>
        <v>1.5143364048950451E-2</v>
      </c>
      <c r="BD1485" s="320">
        <f>_xll.qlIndexFixing($BE$1,AZ1485,TRUE,_xll.ohTrigger(Trigger,Trigger3M))</f>
        <v>1.4943185206907305E-2</v>
      </c>
    </row>
    <row r="1486" spans="51:56" ht="11.25" customHeight="1" x14ac:dyDescent="0.25">
      <c r="AY1486" s="159" t="s">
        <v>90</v>
      </c>
      <c r="AZ1486" s="158">
        <f>_xll.qlInterestRateIndexFixingDate(Currency&amp;"ibor"&amp;Tenor,BA1486,Trigger)</f>
        <v>49703</v>
      </c>
      <c r="BA1486" s="158">
        <f>_xll.qlCalendarAdvance(Calendar,BA1485,AY1486,"f",,Trigger)</f>
        <v>49705</v>
      </c>
      <c r="BB1486" s="158">
        <f>_xll.qlInterestRateIndexMaturity(Currency&amp;"ibor"&amp;Tenor,BA1486,Trigger)</f>
        <v>49795</v>
      </c>
      <c r="BC1486" s="320">
        <f>_xll.qlIndexFixing($AC$5,AZ1486,TRUE,_xll.ohTrigger(Trigger,Trigger3M))</f>
        <v>1.5147362775315365E-2</v>
      </c>
      <c r="BD1486" s="320">
        <f>_xll.qlIndexFixing($BE$1,AZ1486,TRUE,_xll.ohTrigger(Trigger,Trigger3M))</f>
        <v>1.4936044028738493E-2</v>
      </c>
    </row>
    <row r="1487" spans="51:56" ht="11.25" customHeight="1" x14ac:dyDescent="0.25">
      <c r="AY1487" s="159" t="s">
        <v>90</v>
      </c>
      <c r="AZ1487" s="158">
        <f>_xll.qlInterestRateIndexFixingDate(Currency&amp;"ibor"&amp;Tenor,BA1487,Trigger)</f>
        <v>49710</v>
      </c>
      <c r="BA1487" s="158">
        <f>_xll.qlCalendarAdvance(Calendar,BA1486,AY1487,"f",,Trigger)</f>
        <v>49712</v>
      </c>
      <c r="BB1487" s="158">
        <f>_xll.qlInterestRateIndexMaturity(Currency&amp;"ibor"&amp;Tenor,BA1487,Trigger)</f>
        <v>49802</v>
      </c>
      <c r="BC1487" s="320">
        <f>_xll.qlIndexFixing($AC$5,AZ1487,TRUE,_xll.ohTrigger(Trigger,Trigger3M))</f>
        <v>1.5152011661792031E-2</v>
      </c>
      <c r="BD1487" s="320">
        <f>_xll.qlIndexFixing($BE$1,AZ1487,TRUE,_xll.ohTrigger(Trigger,Trigger3M))</f>
        <v>1.492871308787258E-2</v>
      </c>
    </row>
    <row r="1488" spans="51:56" ht="11.25" customHeight="1" x14ac:dyDescent="0.25">
      <c r="AY1488" s="159" t="s">
        <v>90</v>
      </c>
      <c r="AZ1488" s="158">
        <f>_xll.qlInterestRateIndexFixingDate(Currency&amp;"ibor"&amp;Tenor,BA1488,Trigger)</f>
        <v>49717</v>
      </c>
      <c r="BA1488" s="158">
        <f>_xll.qlCalendarAdvance(Calendar,BA1487,AY1488,"f",,Trigger)</f>
        <v>49719</v>
      </c>
      <c r="BB1488" s="158">
        <f>_xll.qlInterestRateIndexMaturity(Currency&amp;"ibor"&amp;Tenor,BA1488,Trigger)</f>
        <v>49809</v>
      </c>
      <c r="BC1488" s="320">
        <f>_xll.qlIndexFixing($AC$5,AZ1488,TRUE,_xll.ohTrigger(Trigger,Trigger3M))</f>
        <v>1.515666055365017E-2</v>
      </c>
      <c r="BD1488" s="320">
        <f>_xll.qlIndexFixing($BE$1,AZ1488,TRUE,_xll.ohTrigger(Trigger,Trigger3M))</f>
        <v>1.4921405371764784E-2</v>
      </c>
    </row>
    <row r="1489" spans="51:56" ht="11.25" customHeight="1" x14ac:dyDescent="0.25">
      <c r="AY1489" s="159" t="s">
        <v>90</v>
      </c>
      <c r="AZ1489" s="158">
        <f>_xll.qlInterestRateIndexFixingDate(Currency&amp;"ibor"&amp;Tenor,BA1489,Trigger)</f>
        <v>49724</v>
      </c>
      <c r="BA1489" s="158">
        <f>_xll.qlCalendarAdvance(Calendar,BA1488,AY1489,"f",,Trigger)</f>
        <v>49726</v>
      </c>
      <c r="BB1489" s="158">
        <f>_xll.qlInterestRateIndexMaturity(Currency&amp;"ibor"&amp;Tenor,BA1489,Trigger)</f>
        <v>49816</v>
      </c>
      <c r="BC1489" s="320">
        <f>_xll.qlIndexFixing($AC$5,AZ1489,TRUE,_xll.ohTrigger(Trigger,Trigger3M))</f>
        <v>1.511072770664601E-2</v>
      </c>
      <c r="BD1489" s="320">
        <f>_xll.qlIndexFixing($BE$1,AZ1489,TRUE,_xll.ohTrigger(Trigger,Trigger3M))</f>
        <v>1.4914121081401888E-2</v>
      </c>
    </row>
    <row r="1490" spans="51:56" ht="11.25" customHeight="1" x14ac:dyDescent="0.25">
      <c r="AY1490" s="159" t="s">
        <v>90</v>
      </c>
      <c r="AZ1490" s="158">
        <f>_xll.qlInterestRateIndexFixingDate(Currency&amp;"ibor"&amp;Tenor,BA1490,Trigger)</f>
        <v>49731</v>
      </c>
      <c r="BA1490" s="158">
        <f>_xll.qlCalendarAdvance(Calendar,BA1489,AY1490,"f",,Trigger)</f>
        <v>49733</v>
      </c>
      <c r="BB1490" s="158">
        <f>_xll.qlInterestRateIndexMaturity(Currency&amp;"ibor"&amp;Tenor,BA1490,Trigger)</f>
        <v>49823</v>
      </c>
      <c r="BC1490" s="320">
        <f>_xll.qlIndexFixing($AC$5,AZ1490,TRUE,_xll.ohTrigger(Trigger,Trigger3M))</f>
        <v>1.5064703180438954E-2</v>
      </c>
      <c r="BD1490" s="320">
        <f>_xll.qlIndexFixing($BE$1,AZ1490,TRUE,_xll.ohTrigger(Trigger,Trigger3M))</f>
        <v>1.4906860417774226E-2</v>
      </c>
    </row>
    <row r="1491" spans="51:56" ht="11.25" customHeight="1" x14ac:dyDescent="0.25">
      <c r="AY1491" s="159" t="s">
        <v>90</v>
      </c>
      <c r="AZ1491" s="158">
        <f>_xll.qlInterestRateIndexFixingDate(Currency&amp;"ibor"&amp;Tenor,BA1491,Trigger)</f>
        <v>49738</v>
      </c>
      <c r="BA1491" s="158">
        <f>_xll.qlCalendarAdvance(Calendar,BA1490,AY1491,"f",,Trigger)</f>
        <v>49740</v>
      </c>
      <c r="BB1491" s="158">
        <f>_xll.qlInterestRateIndexMaturity(Currency&amp;"ibor"&amp;Tenor,BA1491,Trigger)</f>
        <v>49832</v>
      </c>
      <c r="BC1491" s="320">
        <f>_xll.qlIndexFixing($AC$5,AZ1491,TRUE,_xll.ohTrigger(Trigger,Trigger3M))</f>
        <v>1.5008975304013133E-2</v>
      </c>
      <c r="BD1491" s="320">
        <f>_xll.qlIndexFixing($BE$1,AZ1491,TRUE,_xll.ohTrigger(Trigger,Trigger3M))</f>
        <v>1.4899214978693211E-2</v>
      </c>
    </row>
    <row r="1492" spans="51:56" ht="11.25" customHeight="1" x14ac:dyDescent="0.25">
      <c r="AY1492" s="159" t="s">
        <v>90</v>
      </c>
      <c r="AZ1492" s="158">
        <f>_xll.qlInterestRateIndexFixingDate(Currency&amp;"ibor"&amp;Tenor,BA1492,Trigger)</f>
        <v>49745</v>
      </c>
      <c r="BA1492" s="158">
        <f>_xll.qlCalendarAdvance(Calendar,BA1491,AY1492,"f",,Trigger)</f>
        <v>49747</v>
      </c>
      <c r="BB1492" s="158">
        <f>_xll.qlInterestRateIndexMaturity(Currency&amp;"ibor"&amp;Tenor,BA1492,Trigger)</f>
        <v>49839</v>
      </c>
      <c r="BC1492" s="320">
        <f>_xll.qlIndexFixing($AC$5,AZ1492,TRUE,_xll.ohTrigger(Trigger,Trigger3M))</f>
        <v>1.4963843594501803E-2</v>
      </c>
      <c r="BD1492" s="320">
        <f>_xll.qlIndexFixing($BE$1,AZ1492,TRUE,_xll.ohTrigger(Trigger,Trigger3M))</f>
        <v>1.4892005087322325E-2</v>
      </c>
    </row>
    <row r="1493" spans="51:56" ht="11.25" customHeight="1" x14ac:dyDescent="0.25">
      <c r="AY1493" s="159" t="s">
        <v>90</v>
      </c>
      <c r="AZ1493" s="158">
        <f>_xll.qlInterestRateIndexFixingDate(Currency&amp;"ibor"&amp;Tenor,BA1493,Trigger)</f>
        <v>49752</v>
      </c>
      <c r="BA1493" s="158">
        <f>_xll.qlCalendarAdvance(Calendar,BA1492,AY1493,"f",,Trigger)</f>
        <v>49754</v>
      </c>
      <c r="BB1493" s="158">
        <f>_xll.qlInterestRateIndexMaturity(Currency&amp;"ibor"&amp;Tenor,BA1493,Trigger)</f>
        <v>49846</v>
      </c>
      <c r="BC1493" s="320">
        <f>_xll.qlIndexFixing($AC$5,AZ1493,TRUE,_xll.ohTrigger(Trigger,Trigger3M))</f>
        <v>1.4918622199149977E-2</v>
      </c>
      <c r="BD1493" s="320">
        <f>_xll.qlIndexFixing($BE$1,AZ1493,TRUE,_xll.ohTrigger(Trigger,Trigger3M))</f>
        <v>1.4884819456645762E-2</v>
      </c>
    </row>
    <row r="1494" spans="51:56" ht="11.25" customHeight="1" x14ac:dyDescent="0.25">
      <c r="AY1494" s="159" t="s">
        <v>90</v>
      </c>
      <c r="AZ1494" s="158">
        <f>_xll.qlInterestRateIndexFixingDate(Currency&amp;"ibor"&amp;Tenor,BA1494,Trigger)</f>
        <v>49759</v>
      </c>
      <c r="BA1494" s="158">
        <f>_xll.qlCalendarAdvance(Calendar,BA1493,AY1494,"f",,Trigger)</f>
        <v>49761</v>
      </c>
      <c r="BB1494" s="158">
        <f>_xll.qlInterestRateIndexMaturity(Currency&amp;"ibor"&amp;Tenor,BA1494,Trigger)</f>
        <v>49853</v>
      </c>
      <c r="BC1494" s="320">
        <f>_xll.qlIndexFixing($AC$5,AZ1494,TRUE,_xll.ohTrigger(Trigger,Trigger3M))</f>
        <v>1.4873311121068215E-2</v>
      </c>
      <c r="BD1494" s="320">
        <f>_xll.qlIndexFixing($BE$1,AZ1494,TRUE,_xll.ohTrigger(Trigger,Trigger3M))</f>
        <v>1.4877658287659263E-2</v>
      </c>
    </row>
    <row r="1495" spans="51:56" ht="11.25" customHeight="1" x14ac:dyDescent="0.25">
      <c r="AY1495" s="159" t="s">
        <v>90</v>
      </c>
      <c r="AZ1495" s="158">
        <f>_xll.qlInterestRateIndexFixingDate(Currency&amp;"ibor"&amp;Tenor,BA1495,Trigger)</f>
        <v>49766</v>
      </c>
      <c r="BA1495" s="158">
        <f>_xll.qlCalendarAdvance(Calendar,BA1494,AY1495,"f",,Trigger)</f>
        <v>49768</v>
      </c>
      <c r="BB1495" s="158">
        <f>_xll.qlInterestRateIndexMaturity(Currency&amp;"ibor"&amp;Tenor,BA1495,Trigger)</f>
        <v>49859</v>
      </c>
      <c r="BC1495" s="320">
        <f>_xll.qlIndexFixing($AC$5,AZ1495,TRUE,_xll.ohTrigger(Trigger,Trigger3M))</f>
        <v>1.4830522868853403E-2</v>
      </c>
      <c r="BD1495" s="320">
        <f>_xll.qlIndexFixing($BE$1,AZ1495,TRUE,_xll.ohTrigger(Trigger,Trigger3M))</f>
        <v>1.4870720088133166E-2</v>
      </c>
    </row>
    <row r="1496" spans="51:56" ht="11.25" customHeight="1" x14ac:dyDescent="0.25">
      <c r="AY1496" s="159" t="s">
        <v>90</v>
      </c>
      <c r="AZ1496" s="158">
        <f>_xll.qlInterestRateIndexFixingDate(Currency&amp;"ibor"&amp;Tenor,BA1496,Trigger)</f>
        <v>49773</v>
      </c>
      <c r="BA1496" s="158">
        <f>_xll.qlCalendarAdvance(Calendar,BA1495,AY1496,"f",,Trigger)</f>
        <v>49775</v>
      </c>
      <c r="BB1496" s="158">
        <f>_xll.qlInterestRateIndexMaturity(Currency&amp;"ibor"&amp;Tenor,BA1496,Trigger)</f>
        <v>49866</v>
      </c>
      <c r="BC1496" s="320">
        <f>_xll.qlIndexFixing($AC$5,AZ1496,TRUE,_xll.ohTrigger(Trigger,Trigger3M))</f>
        <v>1.4784496339517441E-2</v>
      </c>
      <c r="BD1496" s="320">
        <f>_xll.qlIndexFixing($BE$1,AZ1496,TRUE,_xll.ohTrigger(Trigger,Trigger3M))</f>
        <v>1.4863606924795698E-2</v>
      </c>
    </row>
    <row r="1497" spans="51:56" ht="11.25" customHeight="1" x14ac:dyDescent="0.25">
      <c r="AY1497" s="159" t="s">
        <v>90</v>
      </c>
      <c r="AZ1497" s="158">
        <f>_xll.qlInterestRateIndexFixingDate(Currency&amp;"ibor"&amp;Tenor,BA1497,Trigger)</f>
        <v>49780</v>
      </c>
      <c r="BA1497" s="158">
        <f>_xll.qlCalendarAdvance(Calendar,BA1496,AY1497,"f",,Trigger)</f>
        <v>49782</v>
      </c>
      <c r="BB1497" s="158">
        <f>_xll.qlInterestRateIndexMaturity(Currency&amp;"ibor"&amp;Tenor,BA1497,Trigger)</f>
        <v>49873</v>
      </c>
      <c r="BC1497" s="320">
        <f>_xll.qlIndexFixing($AC$5,AZ1497,TRUE,_xll.ohTrigger(Trigger,Trigger3M))</f>
        <v>1.4738379155937807E-2</v>
      </c>
      <c r="BD1497" s="320">
        <f>_xll.qlIndexFixing($BE$1,AZ1497,TRUE,_xll.ohTrigger(Trigger,Trigger3M))</f>
        <v>1.4856518810606041E-2</v>
      </c>
    </row>
    <row r="1498" spans="51:56" ht="11.25" customHeight="1" x14ac:dyDescent="0.25">
      <c r="AY1498" s="159" t="s">
        <v>90</v>
      </c>
      <c r="AZ1498" s="158">
        <f>_xll.qlInterestRateIndexFixingDate(Currency&amp;"ibor"&amp;Tenor,BA1498,Trigger)</f>
        <v>49787</v>
      </c>
      <c r="BA1498" s="158">
        <f>_xll.qlCalendarAdvance(Calendar,BA1497,AY1498,"f",,Trigger)</f>
        <v>49789</v>
      </c>
      <c r="BB1498" s="158">
        <f>_xll.qlInterestRateIndexMaturity(Currency&amp;"ibor"&amp;Tenor,BA1498,Trigger)</f>
        <v>49880</v>
      </c>
      <c r="BC1498" s="320">
        <f>_xll.qlIndexFixing($AC$5,AZ1498,TRUE,_xll.ohTrigger(Trigger,Trigger3M))</f>
        <v>1.469217132128647E-2</v>
      </c>
      <c r="BD1498" s="320">
        <f>_xll.qlIndexFixing($BE$1,AZ1498,TRUE,_xll.ohTrigger(Trigger,Trigger3M))</f>
        <v>1.4849455946550676E-2</v>
      </c>
    </row>
    <row r="1499" spans="51:56" ht="11.25" customHeight="1" x14ac:dyDescent="0.25">
      <c r="AY1499" s="159" t="s">
        <v>90</v>
      </c>
      <c r="AZ1499" s="158">
        <f>_xll.qlInterestRateIndexFixingDate(Currency&amp;"ibor"&amp;Tenor,BA1499,Trigger)</f>
        <v>49794</v>
      </c>
      <c r="BA1499" s="158">
        <f>_xll.qlCalendarAdvance(Calendar,BA1498,AY1499,"f",,Trigger)</f>
        <v>49797</v>
      </c>
      <c r="BB1499" s="158">
        <f>_xll.qlInterestRateIndexMaturity(Currency&amp;"ibor"&amp;Tenor,BA1499,Trigger)</f>
        <v>49891</v>
      </c>
      <c r="BC1499" s="320">
        <f>_xll.qlIndexFixing($AC$5,AZ1499,TRUE,_xll.ohTrigger(Trigger,Trigger3M))</f>
        <v>1.4638155120081705E-2</v>
      </c>
      <c r="BD1499" s="320">
        <f>_xll.qlIndexFixing($BE$1,AZ1499,TRUE,_xll.ohTrigger(Trigger,Trigger3M))</f>
        <v>1.4840840002088247E-2</v>
      </c>
    </row>
    <row r="1500" spans="51:56" ht="11.25" customHeight="1" x14ac:dyDescent="0.25">
      <c r="AY1500" s="159" t="s">
        <v>90</v>
      </c>
      <c r="AZ1500" s="158">
        <f>_xll.qlInterestRateIndexFixingDate(Currency&amp;"ibor"&amp;Tenor,BA1500,Trigger)</f>
        <v>49802</v>
      </c>
      <c r="BA1500" s="158">
        <f>_xll.qlCalendarAdvance(Calendar,BA1499,AY1500,"f",,Trigger)</f>
        <v>49804</v>
      </c>
      <c r="BB1500" s="158">
        <f>_xll.qlInterestRateIndexMaturity(Currency&amp;"ibor"&amp;Tenor,BA1500,Trigger)</f>
        <v>49898</v>
      </c>
      <c r="BC1500" s="320">
        <f>_xll.qlIndexFixing($AC$5,AZ1500,TRUE,_xll.ohTrigger(Trigger,Trigger3M))</f>
        <v>1.459333904979368E-2</v>
      </c>
      <c r="BD1500" s="320">
        <f>_xll.qlIndexFixing($BE$1,AZ1500,TRUE,_xll.ohTrigger(Trigger,Trigger3M))</f>
        <v>1.4833836682133653E-2</v>
      </c>
    </row>
    <row r="1501" spans="51:56" ht="11.25" customHeight="1" x14ac:dyDescent="0.25">
      <c r="AY1501" s="159" t="s">
        <v>90</v>
      </c>
      <c r="AZ1501" s="158">
        <f>_xll.qlInterestRateIndexFixingDate(Currency&amp;"ibor"&amp;Tenor,BA1501,Trigger)</f>
        <v>49809</v>
      </c>
      <c r="BA1501" s="158">
        <f>_xll.qlCalendarAdvance(Calendar,BA1500,AY1501,"f",,Trigger)</f>
        <v>49811</v>
      </c>
      <c r="BB1501" s="158">
        <f>_xll.qlInterestRateIndexMaturity(Currency&amp;"ibor"&amp;Tenor,BA1501,Trigger)</f>
        <v>49905</v>
      </c>
      <c r="BC1501" s="320">
        <f>_xll.qlIndexFixing($AC$5,AZ1501,TRUE,_xll.ohTrigger(Trigger,Trigger3M))</f>
        <v>1.4562263389008614E-2</v>
      </c>
      <c r="BD1501" s="320">
        <f>_xll.qlIndexFixing($BE$1,AZ1501,TRUE,_xll.ohTrigger(Trigger,Trigger3M))</f>
        <v>1.4826859290652042E-2</v>
      </c>
    </row>
    <row r="1502" spans="51:56" ht="11.25" customHeight="1" x14ac:dyDescent="0.25">
      <c r="AY1502" s="159" t="s">
        <v>90</v>
      </c>
      <c r="AZ1502" s="158">
        <f>_xll.qlInterestRateIndexFixingDate(Currency&amp;"ibor"&amp;Tenor,BA1502,Trigger)</f>
        <v>49816</v>
      </c>
      <c r="BA1502" s="158">
        <f>_xll.qlCalendarAdvance(Calendar,BA1501,AY1502,"f",,Trigger)</f>
        <v>49818</v>
      </c>
      <c r="BB1502" s="158">
        <f>_xll.qlInterestRateIndexMaturity(Currency&amp;"ibor"&amp;Tenor,BA1502,Trigger)</f>
        <v>49912</v>
      </c>
      <c r="BC1502" s="320">
        <f>_xll.qlIndexFixing($AC$5,AZ1502,TRUE,_xll.ohTrigger(Trigger,Trigger3M))</f>
        <v>1.4565726814949548E-2</v>
      </c>
      <c r="BD1502" s="320">
        <f>_xll.qlIndexFixing($BE$1,AZ1502,TRUE,_xll.ohTrigger(Trigger,Trigger3M))</f>
        <v>1.4819908028646888E-2</v>
      </c>
    </row>
    <row r="1503" spans="51:56" ht="11.25" customHeight="1" x14ac:dyDescent="0.25">
      <c r="AY1503" s="159" t="s">
        <v>90</v>
      </c>
      <c r="AZ1503" s="158">
        <f>_xll.qlInterestRateIndexFixingDate(Currency&amp;"ibor"&amp;Tenor,BA1503,Trigger)</f>
        <v>49823</v>
      </c>
      <c r="BA1503" s="158">
        <f>_xll.qlCalendarAdvance(Calendar,BA1502,AY1503,"f",,Trigger)</f>
        <v>49825</v>
      </c>
      <c r="BB1503" s="158">
        <f>_xll.qlInterestRateIndexMaturity(Currency&amp;"ibor"&amp;Tenor,BA1503,Trigger)</f>
        <v>49916</v>
      </c>
      <c r="BC1503" s="320">
        <f>_xll.qlIndexFixing($AC$5,AZ1503,TRUE,_xll.ohTrigger(Trigger,Trigger3M))</f>
        <v>1.4567564903264857E-2</v>
      </c>
      <c r="BD1503" s="320">
        <f>_xll.qlIndexFixing($BE$1,AZ1503,TRUE,_xll.ohTrigger(Trigger,Trigger3M))</f>
        <v>1.481353905367456E-2</v>
      </c>
    </row>
    <row r="1504" spans="51:56" ht="11.25" customHeight="1" x14ac:dyDescent="0.25">
      <c r="AY1504" s="159" t="s">
        <v>90</v>
      </c>
      <c r="AZ1504" s="158">
        <f>_xll.qlInterestRateIndexFixingDate(Currency&amp;"ibor"&amp;Tenor,BA1504,Trigger)</f>
        <v>49830</v>
      </c>
      <c r="BA1504" s="158">
        <f>_xll.qlCalendarAdvance(Calendar,BA1503,AY1504,"f",,Trigger)</f>
        <v>49832</v>
      </c>
      <c r="BB1504" s="158">
        <f>_xll.qlInterestRateIndexMaturity(Currency&amp;"ibor"&amp;Tenor,BA1504,Trigger)</f>
        <v>49926</v>
      </c>
      <c r="BC1504" s="320">
        <f>_xll.qlIndexFixing($AC$5,AZ1504,TRUE,_xll.ohTrigger(Trigger,Trigger3M))</f>
        <v>1.4572653676193292E-2</v>
      </c>
      <c r="BD1504" s="320">
        <f>_xll.qlIndexFixing($BE$1,AZ1504,TRUE,_xll.ohTrigger(Trigger,Trigger3M))</f>
        <v>1.4806084697073866E-2</v>
      </c>
    </row>
    <row r="1505" spans="51:56" ht="11.25" customHeight="1" x14ac:dyDescent="0.25">
      <c r="AY1505" s="159" t="s">
        <v>90</v>
      </c>
      <c r="AZ1505" s="158">
        <f>_xll.qlInterestRateIndexFixingDate(Currency&amp;"ibor"&amp;Tenor,BA1505,Trigger)</f>
        <v>49837</v>
      </c>
      <c r="BA1505" s="158">
        <f>_xll.qlCalendarAdvance(Calendar,BA1504,AY1505,"f",,Trigger)</f>
        <v>49839</v>
      </c>
      <c r="BB1505" s="158">
        <f>_xll.qlInterestRateIndexMaturity(Currency&amp;"ibor"&amp;Tenor,BA1505,Trigger)</f>
        <v>49933</v>
      </c>
      <c r="BC1505" s="320">
        <f>_xll.qlIndexFixing($AC$5,AZ1505,TRUE,_xll.ohTrigger(Trigger,Trigger3M))</f>
        <v>1.45761171114944E-2</v>
      </c>
      <c r="BD1505" s="320">
        <f>_xll.qlIndexFixing($BE$1,AZ1505,TRUE,_xll.ohTrigger(Trigger,Trigger3M))</f>
        <v>1.4799213029505286E-2</v>
      </c>
    </row>
    <row r="1506" spans="51:56" ht="11.25" customHeight="1" x14ac:dyDescent="0.25">
      <c r="AY1506" s="159" t="s">
        <v>90</v>
      </c>
      <c r="AZ1506" s="158">
        <f>_xll.qlInterestRateIndexFixingDate(Currency&amp;"ibor"&amp;Tenor,BA1506,Trigger)</f>
        <v>49844</v>
      </c>
      <c r="BA1506" s="158">
        <f>_xll.qlCalendarAdvance(Calendar,BA1505,AY1506,"f",,Trigger)</f>
        <v>49846</v>
      </c>
      <c r="BB1506" s="158">
        <f>_xll.qlInterestRateIndexMaturity(Currency&amp;"ibor"&amp;Tenor,BA1506,Trigger)</f>
        <v>49940</v>
      </c>
      <c r="BC1506" s="320">
        <f>_xll.qlIndexFixing($AC$5,AZ1506,TRUE,_xll.ohTrigger(Trigger,Trigger3M))</f>
        <v>1.4579580549917266E-2</v>
      </c>
      <c r="BD1506" s="320">
        <f>_xll.qlIndexFixing($BE$1,AZ1506,TRUE,_xll.ohTrigger(Trigger,Trigger3M))</f>
        <v>1.479236829541598E-2</v>
      </c>
    </row>
    <row r="1507" spans="51:56" ht="11.25" customHeight="1" x14ac:dyDescent="0.25">
      <c r="AY1507" s="159" t="s">
        <v>90</v>
      </c>
      <c r="AZ1507" s="158">
        <f>_xll.qlInterestRateIndexFixingDate(Currency&amp;"ibor"&amp;Tenor,BA1507,Trigger)</f>
        <v>49851</v>
      </c>
      <c r="BA1507" s="158">
        <f>_xll.qlCalendarAdvance(Calendar,BA1506,AY1507,"f",,Trigger)</f>
        <v>49853</v>
      </c>
      <c r="BB1507" s="158">
        <f>_xll.qlInterestRateIndexMaturity(Currency&amp;"ibor"&amp;Tenor,BA1507,Trigger)</f>
        <v>49947</v>
      </c>
      <c r="BC1507" s="320">
        <f>_xll.qlIndexFixing($AC$5,AZ1507,TRUE,_xll.ohTrigger(Trigger,Trigger3M))</f>
        <v>1.4583043991460189E-2</v>
      </c>
      <c r="BD1507" s="320">
        <f>_xll.qlIndexFixing($BE$1,AZ1507,TRUE,_xll.ohTrigger(Trigger,Trigger3M))</f>
        <v>1.478555069580432E-2</v>
      </c>
    </row>
    <row r="1508" spans="51:56" ht="11.25" customHeight="1" x14ac:dyDescent="0.25">
      <c r="AY1508" s="159" t="s">
        <v>90</v>
      </c>
      <c r="AZ1508" s="158">
        <f>_xll.qlInterestRateIndexFixingDate(Currency&amp;"ibor"&amp;Tenor,BA1508,Trigger)</f>
        <v>49858</v>
      </c>
      <c r="BA1508" s="158">
        <f>_xll.qlCalendarAdvance(Calendar,BA1507,AY1508,"f",,Trigger)</f>
        <v>49860</v>
      </c>
      <c r="BB1508" s="158">
        <f>_xll.qlInterestRateIndexMaturity(Currency&amp;"ibor"&amp;Tenor,BA1508,Trigger)</f>
        <v>49954</v>
      </c>
      <c r="BC1508" s="320">
        <f>_xll.qlIndexFixing($AC$5,AZ1508,TRUE,_xll.ohTrigger(Trigger,Trigger3M))</f>
        <v>1.4586507436123169E-2</v>
      </c>
      <c r="BD1508" s="320">
        <f>_xll.qlIndexFixing($BE$1,AZ1508,TRUE,_xll.ohTrigger(Trigger,Trigger3M))</f>
        <v>1.4778760431666968E-2</v>
      </c>
    </row>
    <row r="1509" spans="51:56" ht="11.25" customHeight="1" x14ac:dyDescent="0.25">
      <c r="AY1509" s="159" t="s">
        <v>90</v>
      </c>
      <c r="AZ1509" s="158">
        <f>_xll.qlInterestRateIndexFixingDate(Currency&amp;"ibor"&amp;Tenor,BA1509,Trigger)</f>
        <v>49865</v>
      </c>
      <c r="BA1509" s="158">
        <f>_xll.qlCalendarAdvance(Calendar,BA1508,AY1509,"f",,Trigger)</f>
        <v>49867</v>
      </c>
      <c r="BB1509" s="158">
        <f>_xll.qlInterestRateIndexMaturity(Currency&amp;"ibor"&amp;Tenor,BA1509,Trigger)</f>
        <v>49961</v>
      </c>
      <c r="BC1509" s="320">
        <f>_xll.qlIndexFixing($AC$5,AZ1509,TRUE,_xll.ohTrigger(Trigger,Trigger3M))</f>
        <v>1.4589970883906208E-2</v>
      </c>
      <c r="BD1509" s="320">
        <f>_xll.qlIndexFixing($BE$1,AZ1509,TRUE,_xll.ohTrigger(Trigger,Trigger3M))</f>
        <v>1.4771997704001442E-2</v>
      </c>
    </row>
    <row r="1510" spans="51:56" ht="11.25" customHeight="1" x14ac:dyDescent="0.25">
      <c r="AY1510" s="159" t="s">
        <v>90</v>
      </c>
      <c r="AZ1510" s="158">
        <f>_xll.qlInterestRateIndexFixingDate(Currency&amp;"ibor"&amp;Tenor,BA1510,Trigger)</f>
        <v>49872</v>
      </c>
      <c r="BA1510" s="158">
        <f>_xll.qlCalendarAdvance(Calendar,BA1509,AY1510,"f",,Trigger)</f>
        <v>49874</v>
      </c>
      <c r="BB1510" s="158">
        <f>_xll.qlInterestRateIndexMaturity(Currency&amp;"ibor"&amp;Tenor,BA1510,Trigger)</f>
        <v>49968</v>
      </c>
      <c r="BC1510" s="320">
        <f>_xll.qlIndexFixing($AC$5,AZ1510,TRUE,_xll.ohTrigger(Trigger,Trigger3M))</f>
        <v>1.4593434334810152E-2</v>
      </c>
      <c r="BD1510" s="320">
        <f>_xll.qlIndexFixing($BE$1,AZ1510,TRUE,_xll.ohTrigger(Trigger,Trigger3M))</f>
        <v>1.4765262713803559E-2</v>
      </c>
    </row>
    <row r="1511" spans="51:56" ht="11.25" customHeight="1" x14ac:dyDescent="0.25">
      <c r="AY1511" s="159" t="s">
        <v>90</v>
      </c>
      <c r="AZ1511" s="158">
        <f>_xll.qlInterestRateIndexFixingDate(Currency&amp;"ibor"&amp;Tenor,BA1511,Trigger)</f>
        <v>49879</v>
      </c>
      <c r="BA1511" s="158">
        <f>_xll.qlCalendarAdvance(Calendar,BA1510,AY1511,"f",,Trigger)</f>
        <v>49881</v>
      </c>
      <c r="BB1511" s="158">
        <f>_xll.qlInterestRateIndexMaturity(Currency&amp;"ibor"&amp;Tenor,BA1511,Trigger)</f>
        <v>49975</v>
      </c>
      <c r="BC1511" s="320">
        <f>_xll.qlIndexFixing($AC$5,AZ1511,TRUE,_xll.ohTrigger(Trigger,Trigger3M))</f>
        <v>1.4596897788833305E-2</v>
      </c>
      <c r="BD1511" s="320">
        <f>_xll.qlIndexFixing($BE$1,AZ1511,TRUE,_xll.ohTrigger(Trigger,Trigger3M))</f>
        <v>1.4758555662067432E-2</v>
      </c>
    </row>
    <row r="1512" spans="51:56" ht="11.25" customHeight="1" x14ac:dyDescent="0.25">
      <c r="AY1512" s="159" t="s">
        <v>90</v>
      </c>
      <c r="AZ1512" s="158">
        <f>_xll.qlInterestRateIndexFixingDate(Currency&amp;"ibor"&amp;Tenor,BA1512,Trigger)</f>
        <v>49886</v>
      </c>
      <c r="BA1512" s="158">
        <f>_xll.qlCalendarAdvance(Calendar,BA1511,AY1512,"f",,Trigger)</f>
        <v>49888</v>
      </c>
      <c r="BB1512" s="158">
        <f>_xll.qlInterestRateIndexMaturity(Currency&amp;"ibor"&amp;Tenor,BA1512,Trigger)</f>
        <v>49982</v>
      </c>
      <c r="BC1512" s="320">
        <f>_xll.qlIndexFixing($AC$5,AZ1512,TRUE,_xll.ohTrigger(Trigger,Trigger3M))</f>
        <v>1.4600361245978216E-2</v>
      </c>
      <c r="BD1512" s="320">
        <f>_xll.qlIndexFixing($BE$1,AZ1512,TRUE,_xll.ohTrigger(Trigger,Trigger3M))</f>
        <v>1.4751876749788879E-2</v>
      </c>
    </row>
    <row r="1513" spans="51:56" ht="11.25" customHeight="1" x14ac:dyDescent="0.25">
      <c r="AY1513" s="159" t="s">
        <v>90</v>
      </c>
      <c r="AZ1513" s="158">
        <f>_xll.qlInterestRateIndexFixingDate(Currency&amp;"ibor"&amp;Tenor,BA1513,Trigger)</f>
        <v>49893</v>
      </c>
      <c r="BA1513" s="158">
        <f>_xll.qlCalendarAdvance(Calendar,BA1512,AY1513,"f",,Trigger)</f>
        <v>49895</v>
      </c>
      <c r="BB1513" s="158">
        <f>_xll.qlInterestRateIndexMaturity(Currency&amp;"ibor"&amp;Tenor,BA1513,Trigger)</f>
        <v>49989</v>
      </c>
      <c r="BC1513" s="320">
        <f>_xll.qlIndexFixing($AC$5,AZ1513,TRUE,_xll.ohTrigger(Trigger,Trigger3M))</f>
        <v>1.4603824706241483E-2</v>
      </c>
      <c r="BD1513" s="320">
        <f>_xll.qlIndexFixing($BE$1,AZ1513,TRUE,_xll.ohTrigger(Trigger,Trigger3M))</f>
        <v>1.4745226177959462E-2</v>
      </c>
    </row>
    <row r="1514" spans="51:56" ht="11.25" customHeight="1" x14ac:dyDescent="0.25">
      <c r="AY1514" s="159" t="s">
        <v>90</v>
      </c>
      <c r="AZ1514" s="158">
        <f>_xll.qlInterestRateIndexFixingDate(Currency&amp;"ibor"&amp;Tenor,BA1514,Trigger)</f>
        <v>49900</v>
      </c>
      <c r="BA1514" s="158">
        <f>_xll.qlCalendarAdvance(Calendar,BA1513,AY1514,"f",,Trigger)</f>
        <v>49902</v>
      </c>
      <c r="BB1514" s="158">
        <f>_xll.qlInterestRateIndexMaturity(Currency&amp;"ibor"&amp;Tenor,BA1514,Trigger)</f>
        <v>49996</v>
      </c>
      <c r="BC1514" s="320">
        <f>_xll.qlIndexFixing($AC$5,AZ1514,TRUE,_xll.ohTrigger(Trigger,Trigger3M))</f>
        <v>1.4607288169626509E-2</v>
      </c>
      <c r="BD1514" s="320">
        <f>_xll.qlIndexFixing($BE$1,AZ1514,TRUE,_xll.ohTrigger(Trigger,Trigger3M))</f>
        <v>1.4738604147574145E-2</v>
      </c>
    </row>
    <row r="1515" spans="51:56" ht="11.25" customHeight="1" x14ac:dyDescent="0.25">
      <c r="AY1515" s="159" t="s">
        <v>90</v>
      </c>
      <c r="AZ1515" s="158">
        <f>_xll.qlInterestRateIndexFixingDate(Currency&amp;"ibor"&amp;Tenor,BA1515,Trigger)</f>
        <v>49907</v>
      </c>
      <c r="BA1515" s="158">
        <f>_xll.qlCalendarAdvance(Calendar,BA1514,AY1515,"f",,Trigger)</f>
        <v>49909</v>
      </c>
      <c r="BB1515" s="158">
        <f>_xll.qlInterestRateIndexMaturity(Currency&amp;"ibor"&amp;Tenor,BA1515,Trigger)</f>
        <v>50003</v>
      </c>
      <c r="BC1515" s="320">
        <f>_xll.qlIndexFixing($AC$5,AZ1515,TRUE,_xll.ohTrigger(Trigger,Trigger3M))</f>
        <v>1.4610751636130742E-2</v>
      </c>
      <c r="BD1515" s="320">
        <f>_xll.qlIndexFixing($BE$1,AZ1515,TRUE,_xll.ohTrigger(Trigger,Trigger3M))</f>
        <v>1.4732010859622793E-2</v>
      </c>
    </row>
    <row r="1516" spans="51:56" ht="11.25" customHeight="1" x14ac:dyDescent="0.25">
      <c r="AY1516" s="159" t="s">
        <v>90</v>
      </c>
      <c r="AZ1516" s="158">
        <f>_xll.qlInterestRateIndexFixingDate(Currency&amp;"ibor"&amp;Tenor,BA1516,Trigger)</f>
        <v>49914</v>
      </c>
      <c r="BA1516" s="158">
        <f>_xll.qlCalendarAdvance(Calendar,BA1515,AY1516,"f",,Trigger)</f>
        <v>49916</v>
      </c>
      <c r="BB1516" s="158">
        <f>_xll.qlInterestRateIndexMaturity(Currency&amp;"ibor"&amp;Tenor,BA1516,Trigger)</f>
        <v>50007</v>
      </c>
      <c r="BC1516" s="320">
        <f>_xll.qlIndexFixing($AC$5,AZ1516,TRUE,_xll.ohTrigger(Trigger,Trigger3M))</f>
        <v>1.4612584292419455E-2</v>
      </c>
      <c r="BD1516" s="320">
        <f>_xll.qlIndexFixing($BE$1,AZ1516,TRUE,_xll.ohTrigger(Trigger,Trigger3M))</f>
        <v>1.4725934512347017E-2</v>
      </c>
    </row>
    <row r="1517" spans="51:56" ht="11.25" customHeight="1" x14ac:dyDescent="0.25">
      <c r="AY1517" s="159" t="s">
        <v>90</v>
      </c>
      <c r="AZ1517" s="158">
        <f>_xll.qlInterestRateIndexFixingDate(Currency&amp;"ibor"&amp;Tenor,BA1517,Trigger)</f>
        <v>49921</v>
      </c>
      <c r="BA1517" s="158">
        <f>_xll.qlCalendarAdvance(Calendar,BA1516,AY1517,"f",,Trigger)</f>
        <v>49923</v>
      </c>
      <c r="BB1517" s="158">
        <f>_xll.qlInterestRateIndexMaturity(Currency&amp;"ibor"&amp;Tenor,BA1517,Trigger)</f>
        <v>50014</v>
      </c>
      <c r="BC1517" s="320">
        <f>_xll.qlIndexFixing($AC$5,AZ1517,TRUE,_xll.ohTrigger(Trigger,Trigger3M))</f>
        <v>1.4616047343497005E-2</v>
      </c>
      <c r="BD1517" s="320">
        <f>_xll.qlIndexFixing($BE$1,AZ1517,TRUE,_xll.ohTrigger(Trigger,Trigger3M))</f>
        <v>1.4719393756222167E-2</v>
      </c>
    </row>
    <row r="1518" spans="51:56" ht="11.25" customHeight="1" x14ac:dyDescent="0.25">
      <c r="AY1518" s="159" t="s">
        <v>90</v>
      </c>
      <c r="AZ1518" s="158">
        <f>_xll.qlInterestRateIndexFixingDate(Currency&amp;"ibor"&amp;Tenor,BA1518,Trigger)</f>
        <v>49928</v>
      </c>
      <c r="BA1518" s="158">
        <f>_xll.qlCalendarAdvance(Calendar,BA1517,AY1518,"f",,Trigger)</f>
        <v>49930</v>
      </c>
      <c r="BB1518" s="158">
        <f>_xll.qlInterestRateIndexMaturity(Currency&amp;"ibor"&amp;Tenor,BA1518,Trigger)</f>
        <v>50021</v>
      </c>
      <c r="BC1518" s="320">
        <f>_xll.qlIndexFixing($AC$5,AZ1518,TRUE,_xll.ohTrigger(Trigger,Trigger3M))</f>
        <v>1.4619510397594557E-2</v>
      </c>
      <c r="BD1518" s="320">
        <f>_xll.qlIndexFixing($BE$1,AZ1518,TRUE,_xll.ohTrigger(Trigger,Trigger3M))</f>
        <v>1.4712882298493993E-2</v>
      </c>
    </row>
    <row r="1519" spans="51:56" ht="11.25" customHeight="1" x14ac:dyDescent="0.25">
      <c r="AY1519" s="159" t="s">
        <v>90</v>
      </c>
      <c r="AZ1519" s="158">
        <f>_xll.qlInterestRateIndexFixingDate(Currency&amp;"ibor"&amp;Tenor,BA1519,Trigger)</f>
        <v>49935</v>
      </c>
      <c r="BA1519" s="158">
        <f>_xll.qlCalendarAdvance(Calendar,BA1518,AY1519,"f",,Trigger)</f>
        <v>49937</v>
      </c>
      <c r="BB1519" s="158">
        <f>_xll.qlInterestRateIndexMaturity(Currency&amp;"ibor"&amp;Tenor,BA1519,Trigger)</f>
        <v>50028</v>
      </c>
      <c r="BC1519" s="320">
        <f>_xll.qlIndexFixing($AC$5,AZ1519,TRUE,_xll.ohTrigger(Trigger,Trigger3M))</f>
        <v>1.4622973454712989E-2</v>
      </c>
      <c r="BD1519" s="320">
        <f>_xll.qlIndexFixing($BE$1,AZ1519,TRUE,_xll.ohTrigger(Trigger,Trigger3M))</f>
        <v>1.4706400340131409E-2</v>
      </c>
    </row>
    <row r="1520" spans="51:56" ht="11.25" customHeight="1" x14ac:dyDescent="0.25">
      <c r="AY1520" s="159" t="s">
        <v>90</v>
      </c>
      <c r="AZ1520" s="158">
        <f>_xll.qlInterestRateIndexFixingDate(Currency&amp;"ibor"&amp;Tenor,BA1520,Trigger)</f>
        <v>49942</v>
      </c>
      <c r="BA1520" s="158">
        <f>_xll.qlCalendarAdvance(Calendar,BA1519,AY1520,"f",,Trigger)</f>
        <v>49944</v>
      </c>
      <c r="BB1520" s="158">
        <f>_xll.qlInterestRateIndexMaturity(Currency&amp;"ibor"&amp;Tenor,BA1520,Trigger)</f>
        <v>50038</v>
      </c>
      <c r="BC1520" s="320">
        <f>_xll.qlIndexFixing($AC$5,AZ1520,TRUE,_xll.ohTrigger(Trigger,Trigger3M))</f>
        <v>1.4628069015459568E-2</v>
      </c>
      <c r="BD1520" s="320">
        <f>_xll.qlIndexFixing($BE$1,AZ1520,TRUE,_xll.ohTrigger(Trigger,Trigger3M))</f>
        <v>1.4699482591061536E-2</v>
      </c>
    </row>
    <row r="1521" spans="51:56" ht="11.25" customHeight="1" x14ac:dyDescent="0.25">
      <c r="AY1521" s="159" t="s">
        <v>90</v>
      </c>
      <c r="AZ1521" s="158">
        <f>_xll.qlInterestRateIndexFixingDate(Currency&amp;"ibor"&amp;Tenor,BA1521,Trigger)</f>
        <v>49949</v>
      </c>
      <c r="BA1521" s="158">
        <f>_xll.qlCalendarAdvance(Calendar,BA1520,AY1521,"f",,Trigger)</f>
        <v>49951</v>
      </c>
      <c r="BB1521" s="158">
        <f>_xll.qlInterestRateIndexMaturity(Currency&amp;"ibor"&amp;Tenor,BA1521,Trigger)</f>
        <v>50045</v>
      </c>
      <c r="BC1521" s="320">
        <f>_xll.qlIndexFixing($AC$5,AZ1521,TRUE,_xll.ohTrigger(Trigger,Trigger3M))</f>
        <v>1.4631532500686698E-2</v>
      </c>
      <c r="BD1521" s="320">
        <f>_xll.qlIndexFixing($BE$1,AZ1521,TRUE,_xll.ohTrigger(Trigger,Trigger3M))</f>
        <v>1.4693065978511301E-2</v>
      </c>
    </row>
    <row r="1522" spans="51:56" ht="11.25" customHeight="1" x14ac:dyDescent="0.25">
      <c r="AY1522" s="159" t="s">
        <v>90</v>
      </c>
      <c r="AZ1522" s="158">
        <f>_xll.qlInterestRateIndexFixingDate(Currency&amp;"ibor"&amp;Tenor,BA1522,Trigger)</f>
        <v>49956</v>
      </c>
      <c r="BA1522" s="158">
        <f>_xll.qlCalendarAdvance(Calendar,BA1521,AY1522,"f",,Trigger)</f>
        <v>49958</v>
      </c>
      <c r="BB1522" s="158">
        <f>_xll.qlInterestRateIndexMaturity(Currency&amp;"ibor"&amp;Tenor,BA1522,Trigger)</f>
        <v>50052</v>
      </c>
      <c r="BC1522" s="320">
        <f>_xll.qlIndexFixing($AC$5,AZ1522,TRUE,_xll.ohTrigger(Trigger,Trigger3M))</f>
        <v>1.4634995989033032E-2</v>
      </c>
      <c r="BD1522" s="320">
        <f>_xll.qlIndexFixing($BE$1,AZ1522,TRUE,_xll.ohTrigger(Trigger,Trigger3M))</f>
        <v>1.4686679515319823E-2</v>
      </c>
    </row>
    <row r="1523" spans="51:56" ht="11.25" customHeight="1" x14ac:dyDescent="0.25">
      <c r="AY1523" s="159" t="s">
        <v>90</v>
      </c>
      <c r="AZ1523" s="158">
        <f>_xll.qlInterestRateIndexFixingDate(Currency&amp;"ibor"&amp;Tenor,BA1523,Trigger)</f>
        <v>49963</v>
      </c>
      <c r="BA1523" s="158">
        <f>_xll.qlCalendarAdvance(Calendar,BA1522,AY1523,"f",,Trigger)</f>
        <v>49965</v>
      </c>
      <c r="BB1523" s="158">
        <f>_xll.qlInterestRateIndexMaturity(Currency&amp;"ibor"&amp;Tenor,BA1523,Trigger)</f>
        <v>50059</v>
      </c>
      <c r="BC1523" s="320">
        <f>_xll.qlIndexFixing($AC$5,AZ1523,TRUE,_xll.ohTrigger(Trigger,Trigger3M))</f>
        <v>1.4638459480501126E-2</v>
      </c>
      <c r="BD1523" s="320">
        <f>_xll.qlIndexFixing($BE$1,AZ1523,TRUE,_xll.ohTrigger(Trigger,Trigger3M))</f>
        <v>1.468032340247526E-2</v>
      </c>
    </row>
    <row r="1524" spans="51:56" ht="11.25" customHeight="1" x14ac:dyDescent="0.25">
      <c r="AY1524" s="159" t="s">
        <v>90</v>
      </c>
      <c r="AZ1524" s="158">
        <f>_xll.qlInterestRateIndexFixingDate(Currency&amp;"ibor"&amp;Tenor,BA1524,Trigger)</f>
        <v>49970</v>
      </c>
      <c r="BA1524" s="158">
        <f>_xll.qlCalendarAdvance(Calendar,BA1523,AY1524,"f",,Trigger)</f>
        <v>49972</v>
      </c>
      <c r="BB1524" s="158">
        <f>_xll.qlInterestRateIndexMaturity(Currency&amp;"ibor"&amp;Tenor,BA1524,Trigger)</f>
        <v>50066</v>
      </c>
      <c r="BC1524" s="320">
        <f>_xll.qlIndexFixing($AC$5,AZ1524,TRUE,_xll.ohTrigger(Trigger,Trigger3M))</f>
        <v>1.4641922975087577E-2</v>
      </c>
      <c r="BD1524" s="320">
        <f>_xll.qlIndexFixing($BE$1,AZ1524,TRUE,_xll.ohTrigger(Trigger,Trigger3M))</f>
        <v>1.4673997840960674E-2</v>
      </c>
    </row>
    <row r="1525" spans="51:56" ht="11.25" customHeight="1" x14ac:dyDescent="0.25">
      <c r="AY1525" s="159" t="s">
        <v>90</v>
      </c>
      <c r="AZ1525" s="158">
        <f>_xll.qlInterestRateIndexFixingDate(Currency&amp;"ibor"&amp;Tenor,BA1525,Trigger)</f>
        <v>49977</v>
      </c>
      <c r="BA1525" s="158">
        <f>_xll.qlCalendarAdvance(Calendar,BA1524,AY1525,"f",,Trigger)</f>
        <v>49979</v>
      </c>
      <c r="BB1525" s="158">
        <f>_xll.qlInterestRateIndexMaturity(Currency&amp;"ibor"&amp;Tenor,BA1525,Trigger)</f>
        <v>50070</v>
      </c>
      <c r="BC1525" s="320">
        <f>_xll.qlIndexFixing($AC$5,AZ1525,TRUE,_xll.ohTrigger(Trigger,Trigger3M))</f>
        <v>1.4643751860848009E-2</v>
      </c>
      <c r="BD1525" s="320">
        <f>_xll.qlIndexFixing($BE$1,AZ1525,TRUE,_xll.ohTrigger(Trigger,Trigger3M))</f>
        <v>1.4668139330852767E-2</v>
      </c>
    </row>
    <row r="1526" spans="51:56" ht="11.25" customHeight="1" x14ac:dyDescent="0.25">
      <c r="AY1526" s="159" t="s">
        <v>90</v>
      </c>
      <c r="AZ1526" s="158">
        <f>_xll.qlInterestRateIndexFixingDate(Currency&amp;"ibor"&amp;Tenor,BA1526,Trigger)</f>
        <v>49984</v>
      </c>
      <c r="BA1526" s="158">
        <f>_xll.qlCalendarAdvance(Calendar,BA1525,AY1526,"f",,Trigger)</f>
        <v>49986</v>
      </c>
      <c r="BB1526" s="158">
        <f>_xll.qlInterestRateIndexMaturity(Currency&amp;"ibor"&amp;Tenor,BA1526,Trigger)</f>
        <v>50080</v>
      </c>
      <c r="BC1526" s="320">
        <f>_xll.qlIndexFixing($AC$5,AZ1526,TRUE,_xll.ohTrigger(Trigger,Trigger3M))</f>
        <v>1.464884997362405E-2</v>
      </c>
      <c r="BD1526" s="320">
        <f>_xll.qlIndexFixing($BE$1,AZ1526,TRUE,_xll.ohTrigger(Trigger,Trigger3M))</f>
        <v>1.4661439175867277E-2</v>
      </c>
    </row>
    <row r="1527" spans="51:56" ht="11.25" customHeight="1" x14ac:dyDescent="0.25">
      <c r="AY1527" s="159" t="s">
        <v>90</v>
      </c>
      <c r="AZ1527" s="158">
        <f>_xll.qlInterestRateIndexFixingDate(Currency&amp;"ibor"&amp;Tenor,BA1527,Trigger)</f>
        <v>49991</v>
      </c>
      <c r="BA1527" s="158">
        <f>_xll.qlCalendarAdvance(Calendar,BA1526,AY1527,"f",,Trigger)</f>
        <v>49993</v>
      </c>
      <c r="BB1527" s="158">
        <f>_xll.qlInterestRateIndexMaturity(Currency&amp;"ibor"&amp;Tenor,BA1527,Trigger)</f>
        <v>50087</v>
      </c>
      <c r="BC1527" s="320">
        <f>_xll.qlIndexFixing($AC$5,AZ1527,TRUE,_xll.ohTrigger(Trigger,Trigger3M))</f>
        <v>1.4652313477571522E-2</v>
      </c>
      <c r="BD1527" s="320">
        <f>_xll.qlIndexFixing($BE$1,AZ1527,TRUE,_xll.ohTrigger(Trigger,Trigger3M))</f>
        <v>1.4655206474257138E-2</v>
      </c>
    </row>
    <row r="1528" spans="51:56" ht="11.25" customHeight="1" x14ac:dyDescent="0.25">
      <c r="AY1528" s="159" t="s">
        <v>90</v>
      </c>
      <c r="AZ1528" s="158">
        <f>_xll.qlInterestRateIndexFixingDate(Currency&amp;"ibor"&amp;Tenor,BA1528,Trigger)</f>
        <v>49998</v>
      </c>
      <c r="BA1528" s="158">
        <f>_xll.qlCalendarAdvance(Calendar,BA1527,AY1528,"f",,Trigger)</f>
        <v>50000</v>
      </c>
      <c r="BB1528" s="158">
        <f>_xll.qlInterestRateIndexMaturity(Currency&amp;"ibor"&amp;Tenor,BA1528,Trigger)</f>
        <v>50094</v>
      </c>
      <c r="BC1528" s="320">
        <f>_xll.qlIndexFixing($AC$5,AZ1528,TRUE,_xll.ohTrigger(Trigger,Trigger3M))</f>
        <v>1.4655776984640753E-2</v>
      </c>
      <c r="BD1528" s="320">
        <f>_xll.qlIndexFixing($BE$1,AZ1528,TRUE,_xll.ohTrigger(Trigger,Trigger3M))</f>
        <v>1.4649005127916018E-2</v>
      </c>
    </row>
    <row r="1529" spans="51:56" ht="11.25" customHeight="1" x14ac:dyDescent="0.25">
      <c r="AY1529" s="159" t="s">
        <v>90</v>
      </c>
      <c r="AZ1529" s="158">
        <f>_xll.qlInterestRateIndexFixingDate(Currency&amp;"ibor"&amp;Tenor,BA1529,Trigger)</f>
        <v>50005</v>
      </c>
      <c r="BA1529" s="158">
        <f>_xll.qlCalendarAdvance(Calendar,BA1528,AY1529,"f",,Trigger)</f>
        <v>50007</v>
      </c>
      <c r="BB1529" s="158">
        <f>_xll.qlInterestRateIndexMaturity(Currency&amp;"ibor"&amp;Tenor,BA1529,Trigger)</f>
        <v>50098</v>
      </c>
      <c r="BC1529" s="320">
        <f>_xll.qlIndexFixing($AC$5,AZ1529,TRUE,_xll.ohTrigger(Trigger,Trigger3M))</f>
        <v>1.4657604192011462E-2</v>
      </c>
      <c r="BD1529" s="320">
        <f>_xll.qlIndexFixing($BE$1,AZ1529,TRUE,_xll.ohTrigger(Trigger,Trigger3M))</f>
        <v>1.464324743446427E-2</v>
      </c>
    </row>
    <row r="1530" spans="51:56" ht="11.25" customHeight="1" x14ac:dyDescent="0.25">
      <c r="AY1530" s="159" t="s">
        <v>90</v>
      </c>
      <c r="AZ1530" s="158">
        <f>_xll.qlInterestRateIndexFixingDate(Currency&amp;"ibor"&amp;Tenor,BA1530,Trigger)</f>
        <v>50012</v>
      </c>
      <c r="BA1530" s="158">
        <f>_xll.qlCalendarAdvance(Calendar,BA1529,AY1530,"f",,Trigger)</f>
        <v>50014</v>
      </c>
      <c r="BB1530" s="158">
        <f>_xll.qlInterestRateIndexMaturity(Currency&amp;"ibor"&amp;Tenor,BA1530,Trigger)</f>
        <v>50104</v>
      </c>
      <c r="BC1530" s="320">
        <f>_xll.qlIndexFixing($AC$5,AZ1530,TRUE,_xll.ohTrigger(Trigger,Trigger3M))</f>
        <v>1.4660521763511625E-2</v>
      </c>
      <c r="BD1530" s="320">
        <f>_xll.qlIndexFixing($BE$1,AZ1530,TRUE,_xll.ohTrigger(Trigger,Trigger3M))</f>
        <v>1.463723893133384E-2</v>
      </c>
    </row>
    <row r="1531" spans="51:56" ht="11.25" customHeight="1" x14ac:dyDescent="0.25">
      <c r="AY1531" s="159" t="s">
        <v>90</v>
      </c>
      <c r="AZ1531" s="158">
        <f>_xll.qlInterestRateIndexFixingDate(Currency&amp;"ibor"&amp;Tenor,BA1531,Trigger)</f>
        <v>50019</v>
      </c>
      <c r="BA1531" s="158">
        <f>_xll.qlCalendarAdvance(Calendar,BA1530,AY1531,"f",,Trigger)</f>
        <v>50021</v>
      </c>
      <c r="BB1531" s="158">
        <f>_xll.qlInterestRateIndexMaturity(Currency&amp;"ibor"&amp;Tenor,BA1531,Trigger)</f>
        <v>50111</v>
      </c>
      <c r="BC1531" s="320">
        <f>_xll.qlIndexFixing($AC$5,AZ1531,TRUE,_xll.ohTrigger(Trigger,Trigger3M))</f>
        <v>1.4663984715872935E-2</v>
      </c>
      <c r="BD1531" s="320">
        <f>_xll.qlIndexFixing($BE$1,AZ1531,TRUE,_xll.ohTrigger(Trigger,Trigger3M))</f>
        <v>1.4631124571894638E-2</v>
      </c>
    </row>
    <row r="1532" spans="51:56" ht="11.25" customHeight="1" x14ac:dyDescent="0.25">
      <c r="AY1532" s="159" t="s">
        <v>90</v>
      </c>
      <c r="AZ1532" s="158">
        <f>_xll.qlInterestRateIndexFixingDate(Currency&amp;"ibor"&amp;Tenor,BA1532,Trigger)</f>
        <v>50026</v>
      </c>
      <c r="BA1532" s="158">
        <f>_xll.qlCalendarAdvance(Calendar,BA1531,AY1532,"f",,Trigger)</f>
        <v>50028</v>
      </c>
      <c r="BB1532" s="158">
        <f>_xll.qlInterestRateIndexMaturity(Currency&amp;"ibor"&amp;Tenor,BA1532,Trigger)</f>
        <v>50118</v>
      </c>
      <c r="BC1532" s="320">
        <f>_xll.qlIndexFixing($AC$5,AZ1532,TRUE,_xll.ohTrigger(Trigger,Trigger3M))</f>
        <v>1.4667447671219414E-2</v>
      </c>
      <c r="BD1532" s="320">
        <f>_xll.qlIndexFixing($BE$1,AZ1532,TRUE,_xll.ohTrigger(Trigger,Trigger3M))</f>
        <v>1.4625042308610503E-2</v>
      </c>
    </row>
    <row r="1533" spans="51:56" ht="11.25" customHeight="1" x14ac:dyDescent="0.25">
      <c r="AY1533" s="159" t="s">
        <v>90</v>
      </c>
      <c r="AZ1533" s="158">
        <f>_xll.qlInterestRateIndexFixingDate(Currency&amp;"ibor"&amp;Tenor,BA1533,Trigger)</f>
        <v>50032</v>
      </c>
      <c r="BA1533" s="158">
        <f>_xll.qlCalendarAdvance(Calendar,BA1532,AY1533,"f",,Trigger)</f>
        <v>50038</v>
      </c>
      <c r="BB1533" s="158">
        <f>_xll.qlInterestRateIndexMaturity(Currency&amp;"ibor"&amp;Tenor,BA1533,Trigger)</f>
        <v>50129</v>
      </c>
      <c r="BC1533" s="320">
        <f>_xll.qlIndexFixing($AC$5,AZ1533,TRUE,_xll.ohTrigger(Trigger,Trigger3M))</f>
        <v>1.4672940757883677E-2</v>
      </c>
      <c r="BD1533" s="320">
        <f>_xll.qlIndexFixing($BE$1,AZ1533,TRUE,_xll.ohTrigger(Trigger,Trigger3M))</f>
        <v>1.4616280896917124E-2</v>
      </c>
    </row>
    <row r="1534" spans="51:56" ht="11.25" customHeight="1" x14ac:dyDescent="0.25">
      <c r="AY1534" s="159" t="s">
        <v>90</v>
      </c>
      <c r="AZ1534" s="158">
        <f>_xll.qlInterestRateIndexFixingDate(Currency&amp;"ibor"&amp;Tenor,BA1534,Trigger)</f>
        <v>50040</v>
      </c>
      <c r="BA1534" s="158">
        <f>_xll.qlCalendarAdvance(Calendar,BA1533,AY1534,"f",,Trigger)</f>
        <v>50045</v>
      </c>
      <c r="BB1534" s="158">
        <f>_xll.qlInterestRateIndexMaturity(Currency&amp;"ibor"&amp;Tenor,BA1534,Trigger)</f>
        <v>50137</v>
      </c>
      <c r="BC1534" s="320">
        <f>_xll.qlIndexFixing($AC$5,AZ1534,TRUE,_xll.ohTrigger(Trigger,Trigger3M))</f>
        <v>1.467695003338707E-2</v>
      </c>
      <c r="BD1534" s="320">
        <f>_xll.qlIndexFixing($BE$1,AZ1534,TRUE,_xll.ohTrigger(Trigger,Trigger3M))</f>
        <v>1.4610153325704619E-2</v>
      </c>
    </row>
    <row r="1535" spans="51:56" ht="11.25" customHeight="1" x14ac:dyDescent="0.25">
      <c r="AY1535" s="159" t="s">
        <v>90</v>
      </c>
      <c r="AZ1535" s="158">
        <f>_xll.qlInterestRateIndexFixingDate(Currency&amp;"ibor"&amp;Tenor,BA1535,Trigger)</f>
        <v>50048</v>
      </c>
      <c r="BA1535" s="158">
        <f>_xll.qlCalendarAdvance(Calendar,BA1534,AY1535,"f",,Trigger)</f>
        <v>50052</v>
      </c>
      <c r="BB1535" s="158">
        <f>_xll.qlInterestRateIndexMaturity(Currency&amp;"ibor"&amp;Tenor,BA1535,Trigger)</f>
        <v>50143</v>
      </c>
      <c r="BC1535" s="320">
        <f>_xll.qlIndexFixing($AC$5,AZ1535,TRUE,_xll.ohTrigger(Trigger,Trigger3M))</f>
        <v>1.4679866968339837E-2</v>
      </c>
      <c r="BD1535" s="320">
        <f>_xll.qlIndexFixing($BE$1,AZ1535,TRUE,_xll.ohTrigger(Trigger,Trigger3M))</f>
        <v>1.4604310985976887E-2</v>
      </c>
    </row>
    <row r="1536" spans="51:56" ht="11.25" customHeight="1" x14ac:dyDescent="0.25">
      <c r="AY1536" s="159" t="s">
        <v>90</v>
      </c>
      <c r="AZ1536" s="158">
        <f>_xll.qlInterestRateIndexFixingDate(Currency&amp;"ibor"&amp;Tenor,BA1536,Trigger)</f>
        <v>50055</v>
      </c>
      <c r="BA1536" s="158">
        <f>_xll.qlCalendarAdvance(Calendar,BA1535,AY1536,"f",,Trigger)</f>
        <v>50059</v>
      </c>
      <c r="BB1536" s="158">
        <f>_xll.qlInterestRateIndexMaturity(Currency&amp;"ibor"&amp;Tenor,BA1536,Trigger)</f>
        <v>50150</v>
      </c>
      <c r="BC1536" s="320">
        <f>_xll.qlIndexFixing($AC$5,AZ1536,TRUE,_xll.ohTrigger(Trigger,Trigger3M))</f>
        <v>1.4683330078098357E-2</v>
      </c>
      <c r="BD1536" s="320">
        <f>_xll.qlIndexFixing($BE$1,AZ1536,TRUE,_xll.ohTrigger(Trigger,Trigger3M))</f>
        <v>1.4598375432852719E-2</v>
      </c>
    </row>
    <row r="1537" spans="51:56" ht="11.25" customHeight="1" x14ac:dyDescent="0.25">
      <c r="AY1537" s="159" t="s">
        <v>90</v>
      </c>
      <c r="AZ1537" s="158">
        <f>_xll.qlInterestRateIndexFixingDate(Currency&amp;"ibor"&amp;Tenor,BA1537,Trigger)</f>
        <v>50062</v>
      </c>
      <c r="BA1537" s="158">
        <f>_xll.qlCalendarAdvance(Calendar,BA1536,AY1537,"f",,Trigger)</f>
        <v>50066</v>
      </c>
      <c r="BB1537" s="158">
        <f>_xll.qlInterestRateIndexMaturity(Currency&amp;"ibor"&amp;Tenor,BA1537,Trigger)</f>
        <v>50157</v>
      </c>
      <c r="BC1537" s="320">
        <f>_xll.qlIndexFixing($AC$5,AZ1537,TRUE,_xll.ohTrigger(Trigger,Trigger3M))</f>
        <v>1.468679319087776E-2</v>
      </c>
      <c r="BD1537" s="320">
        <f>_xll.qlIndexFixing($BE$1,AZ1537,TRUE,_xll.ohTrigger(Trigger,Trigger3M))</f>
        <v>1.4592473082572981E-2</v>
      </c>
    </row>
    <row r="1538" spans="51:56" ht="11.25" customHeight="1" x14ac:dyDescent="0.25">
      <c r="AY1538" s="159" t="s">
        <v>90</v>
      </c>
      <c r="AZ1538" s="158">
        <f>_xll.qlInterestRateIndexFixingDate(Currency&amp;"ibor"&amp;Tenor,BA1538,Trigger)</f>
        <v>50069</v>
      </c>
      <c r="BA1538" s="158">
        <f>_xll.qlCalendarAdvance(Calendar,BA1537,AY1538,"f",,Trigger)</f>
        <v>50073</v>
      </c>
      <c r="BB1538" s="158">
        <f>_xll.qlInterestRateIndexMaturity(Currency&amp;"ibor"&amp;Tenor,BA1538,Trigger)</f>
        <v>50164</v>
      </c>
      <c r="BC1538" s="320">
        <f>_xll.qlIndexFixing($AC$5,AZ1538,TRUE,_xll.ohTrigger(Trigger,Trigger3M))</f>
        <v>1.4690256306677163E-2</v>
      </c>
      <c r="BD1538" s="320">
        <f>_xll.qlIndexFixing($BE$1,AZ1538,TRUE,_xll.ohTrigger(Trigger,Trigger3M))</f>
        <v>1.4586604136094286E-2</v>
      </c>
    </row>
    <row r="1539" spans="51:56" ht="11.25" customHeight="1" x14ac:dyDescent="0.25">
      <c r="AY1539" s="159" t="s">
        <v>90</v>
      </c>
      <c r="AZ1539" s="158">
        <f>_xll.qlInterestRateIndexFixingDate(Currency&amp;"ibor"&amp;Tenor,BA1539,Trigger)</f>
        <v>50076</v>
      </c>
      <c r="BA1539" s="158">
        <f>_xll.qlCalendarAdvance(Calendar,BA1538,AY1539,"f",,Trigger)</f>
        <v>50080</v>
      </c>
      <c r="BB1539" s="158">
        <f>_xll.qlInterestRateIndexMaturity(Currency&amp;"ibor"&amp;Tenor,BA1539,Trigger)</f>
        <v>50171</v>
      </c>
      <c r="BC1539" s="320">
        <f>_xll.qlIndexFixing($AC$5,AZ1539,TRUE,_xll.ohTrigger(Trigger,Trigger3M))</f>
        <v>1.4693719425496569E-2</v>
      </c>
      <c r="BD1539" s="320">
        <f>_xll.qlIndexFixing($BE$1,AZ1539,TRUE,_xll.ohTrigger(Trigger,Trigger3M))</f>
        <v>1.458076879437852E-2</v>
      </c>
    </row>
    <row r="1540" spans="51:56" ht="11.25" customHeight="1" x14ac:dyDescent="0.25">
      <c r="AY1540" s="159" t="s">
        <v>90</v>
      </c>
      <c r="AZ1540" s="158">
        <f>_xll.qlInterestRateIndexFixingDate(Currency&amp;"ibor"&amp;Tenor,BA1540,Trigger)</f>
        <v>50083</v>
      </c>
      <c r="BA1540" s="158">
        <f>_xll.qlCalendarAdvance(Calendar,BA1539,AY1540,"f",,Trigger)</f>
        <v>50087</v>
      </c>
      <c r="BB1540" s="158">
        <f>_xll.qlInterestRateIndexMaturity(Currency&amp;"ibor"&amp;Tenor,BA1540,Trigger)</f>
        <v>50178</v>
      </c>
      <c r="BC1540" s="320">
        <f>_xll.qlIndexFixing($AC$5,AZ1540,TRUE,_xll.ohTrigger(Trigger,Trigger3M))</f>
        <v>1.4676720836683102E-2</v>
      </c>
      <c r="BD1540" s="320">
        <f>_xll.qlIndexFixing($BE$1,AZ1540,TRUE,_xll.ohTrigger(Trigger,Trigger3M))</f>
        <v>1.4574967258384055E-2</v>
      </c>
    </row>
    <row r="1541" spans="51:56" ht="11.25" customHeight="1" x14ac:dyDescent="0.25">
      <c r="AY1541" s="159" t="s">
        <v>90</v>
      </c>
      <c r="AZ1541" s="158">
        <f>_xll.qlInterestRateIndexFixingDate(Currency&amp;"ibor"&amp;Tenor,BA1541,Trigger)</f>
        <v>50090</v>
      </c>
      <c r="BA1541" s="158">
        <f>_xll.qlCalendarAdvance(Calendar,BA1540,AY1541,"f",,Trigger)</f>
        <v>50094</v>
      </c>
      <c r="BB1541" s="158">
        <f>_xll.qlInterestRateIndexMaturity(Currency&amp;"ibor"&amp;Tenor,BA1541,Trigger)</f>
        <v>50185</v>
      </c>
      <c r="BC1541" s="320">
        <f>_xll.qlIndexFixing($AC$5,AZ1541,TRUE,_xll.ohTrigger(Trigger,Trigger3M))</f>
        <v>1.4644327194214013E-2</v>
      </c>
      <c r="BD1541" s="320">
        <f>_xll.qlIndexFixing($BE$1,AZ1541,TRUE,_xll.ohTrigger(Trigger,Trigger3M))</f>
        <v>1.456919972906838E-2</v>
      </c>
    </row>
    <row r="1542" spans="51:56" ht="11.25" customHeight="1" x14ac:dyDescent="0.25">
      <c r="AY1542" s="159" t="s">
        <v>90</v>
      </c>
      <c r="AZ1542" s="158">
        <f>_xll.qlInterestRateIndexFixingDate(Currency&amp;"ibor"&amp;Tenor,BA1542,Trigger)</f>
        <v>50097</v>
      </c>
      <c r="BA1542" s="158">
        <f>_xll.qlCalendarAdvance(Calendar,BA1541,AY1542,"f",,Trigger)</f>
        <v>50101</v>
      </c>
      <c r="BB1542" s="158">
        <f>_xll.qlInterestRateIndexMaturity(Currency&amp;"ibor"&amp;Tenor,BA1542,Trigger)</f>
        <v>50193</v>
      </c>
      <c r="BC1542" s="320">
        <f>_xll.qlIndexFixing($AC$5,AZ1542,TRUE,_xll.ohTrigger(Trigger,Trigger3M))</f>
        <v>1.4608336940593604E-2</v>
      </c>
      <c r="BD1542" s="320">
        <f>_xll.qlIndexFixing($BE$1,AZ1542,TRUE,_xll.ohTrigger(Trigger,Trigger3M))</f>
        <v>1.4563357756692675E-2</v>
      </c>
    </row>
    <row r="1543" spans="51:56" ht="11.25" customHeight="1" x14ac:dyDescent="0.25">
      <c r="AY1543" s="159" t="s">
        <v>90</v>
      </c>
      <c r="AZ1543" s="158">
        <f>_xll.qlInterestRateIndexFixingDate(Currency&amp;"ibor"&amp;Tenor,BA1543,Trigger)</f>
        <v>50104</v>
      </c>
      <c r="BA1543" s="158">
        <f>_xll.qlCalendarAdvance(Calendar,BA1542,AY1543,"f",,Trigger)</f>
        <v>50108</v>
      </c>
      <c r="BB1543" s="158">
        <f>_xll.qlInterestRateIndexMaturity(Currency&amp;"ibor"&amp;Tenor,BA1543,Trigger)</f>
        <v>50200</v>
      </c>
      <c r="BC1543" s="320">
        <f>_xll.qlIndexFixing($AC$5,AZ1543,TRUE,_xll.ohTrigger(Trigger,Trigger3M))</f>
        <v>1.4576200173982279E-2</v>
      </c>
      <c r="BD1543" s="320">
        <f>_xll.qlIndexFixing($BE$1,AZ1543,TRUE,_xll.ohTrigger(Trigger,Trigger3M))</f>
        <v>1.4557661110369317E-2</v>
      </c>
    </row>
    <row r="1544" spans="51:56" ht="11.25" customHeight="1" x14ac:dyDescent="0.25">
      <c r="AY1544" s="159" t="s">
        <v>90</v>
      </c>
      <c r="AZ1544" s="158">
        <f>_xll.qlInterestRateIndexFixingDate(Currency&amp;"ibor"&amp;Tenor,BA1544,Trigger)</f>
        <v>50111</v>
      </c>
      <c r="BA1544" s="158">
        <f>_xll.qlCalendarAdvance(Calendar,BA1543,AY1544,"f",,Trigger)</f>
        <v>50115</v>
      </c>
      <c r="BB1544" s="158">
        <f>_xll.qlInterestRateIndexMaturity(Currency&amp;"ibor"&amp;Tenor,BA1544,Trigger)</f>
        <v>50207</v>
      </c>
      <c r="BC1544" s="320">
        <f>_xll.qlIndexFixing($AC$5,AZ1544,TRUE,_xll.ohTrigger(Trigger,Trigger3M))</f>
        <v>1.4544002010909128E-2</v>
      </c>
      <c r="BD1544" s="320">
        <f>_xll.qlIndexFixing($BE$1,AZ1544,TRUE,_xll.ohTrigger(Trigger,Trigger3M))</f>
        <v>1.4551999089438949E-2</v>
      </c>
    </row>
    <row r="1545" spans="51:56" ht="11.25" customHeight="1" x14ac:dyDescent="0.25">
      <c r="AY1545" s="159" t="s">
        <v>90</v>
      </c>
      <c r="AZ1545" s="158">
        <f>_xll.qlInterestRateIndexFixingDate(Currency&amp;"ibor"&amp;Tenor,BA1545,Trigger)</f>
        <v>50118</v>
      </c>
      <c r="BA1545" s="158">
        <f>_xll.qlCalendarAdvance(Calendar,BA1544,AY1545,"f",,Trigger)</f>
        <v>50122</v>
      </c>
      <c r="BB1545" s="158">
        <f>_xll.qlInterestRateIndexMaturity(Currency&amp;"ibor"&amp;Tenor,BA1545,Trigger)</f>
        <v>50214</v>
      </c>
      <c r="BC1545" s="320">
        <f>_xll.qlIndexFixing($AC$5,AZ1545,TRUE,_xll.ohTrigger(Trigger,Trigger3M))</f>
        <v>1.4511742452888589E-2</v>
      </c>
      <c r="BD1545" s="320">
        <f>_xll.qlIndexFixing($BE$1,AZ1545,TRUE,_xll.ohTrigger(Trigger,Trigger3M))</f>
        <v>1.4546371894867767E-2</v>
      </c>
    </row>
    <row r="1546" spans="51:56" ht="11.25" customHeight="1" x14ac:dyDescent="0.25">
      <c r="AY1546" s="159" t="s">
        <v>90</v>
      </c>
      <c r="AZ1546" s="158">
        <f>_xll.qlInterestRateIndexFixingDate(Currency&amp;"ibor"&amp;Tenor,BA1546,Trigger)</f>
        <v>50125</v>
      </c>
      <c r="BA1546" s="158">
        <f>_xll.qlCalendarAdvance(Calendar,BA1545,AY1546,"f",,Trigger)</f>
        <v>50129</v>
      </c>
      <c r="BB1546" s="158">
        <f>_xll.qlInterestRateIndexMaturity(Currency&amp;"ibor"&amp;Tenor,BA1546,Trigger)</f>
        <v>50221</v>
      </c>
      <c r="BC1546" s="320">
        <f>_xll.qlIndexFixing($AC$5,AZ1546,TRUE,_xll.ohTrigger(Trigger,Trigger3M))</f>
        <v>1.4479421501436843E-2</v>
      </c>
      <c r="BD1546" s="320">
        <f>_xll.qlIndexFixing($BE$1,AZ1546,TRUE,_xll.ohTrigger(Trigger,Trigger3M))</f>
        <v>1.4540779727616762E-2</v>
      </c>
    </row>
    <row r="1547" spans="51:56" ht="11.25" customHeight="1" x14ac:dyDescent="0.25">
      <c r="AY1547" s="159" t="s">
        <v>90</v>
      </c>
      <c r="AZ1547" s="158">
        <f>_xll.qlInterestRateIndexFixingDate(Currency&amp;"ibor"&amp;Tenor,BA1547,Trigger)</f>
        <v>50131</v>
      </c>
      <c r="BA1547" s="158">
        <f>_xll.qlCalendarAdvance(Calendar,BA1546,AY1547,"f",,Trigger)</f>
        <v>50137</v>
      </c>
      <c r="BB1547" s="158">
        <f>_xll.qlInterestRateIndexMaturity(Currency&amp;"ibor"&amp;Tenor,BA1547,Trigger)</f>
        <v>50228</v>
      </c>
      <c r="BC1547" s="320">
        <f>_xll.qlIndexFixing($AC$5,AZ1547,TRUE,_xll.ohTrigger(Trigger,Trigger3M))</f>
        <v>1.444397596602507E-2</v>
      </c>
      <c r="BD1547" s="320">
        <f>_xll.qlIndexFixing($BE$1,AZ1547,TRUE,_xll.ohTrigger(Trigger,Trigger3M))</f>
        <v>1.4534528651971591E-2</v>
      </c>
    </row>
    <row r="1548" spans="51:56" ht="11.25" customHeight="1" x14ac:dyDescent="0.25">
      <c r="AY1548" s="159" t="s">
        <v>90</v>
      </c>
      <c r="AZ1548" s="158">
        <f>_xll.qlInterestRateIndexFixingDate(Currency&amp;"ibor"&amp;Tenor,BA1548,Trigger)</f>
        <v>50140</v>
      </c>
      <c r="BA1548" s="158">
        <f>_xll.qlCalendarAdvance(Calendar,BA1547,AY1548,"f",,Trigger)</f>
        <v>50144</v>
      </c>
      <c r="BB1548" s="158">
        <f>_xll.qlInterestRateIndexMaturity(Currency&amp;"ibor"&amp;Tenor,BA1548,Trigger)</f>
        <v>50235</v>
      </c>
      <c r="BC1548" s="320">
        <f>_xll.qlIndexFixing($AC$5,AZ1548,TRUE,_xll.ohTrigger(Trigger,Trigger3M))</f>
        <v>1.4411138990929107E-2</v>
      </c>
      <c r="BD1548" s="320">
        <f>_xll.qlIndexFixing($BE$1,AZ1548,TRUE,_xll.ohTrigger(Trigger,Trigger3M))</f>
        <v>1.4529009871682567E-2</v>
      </c>
    </row>
    <row r="1549" spans="51:56" ht="11.25" customHeight="1" x14ac:dyDescent="0.25">
      <c r="AY1549" s="159" t="s">
        <v>90</v>
      </c>
      <c r="AZ1549" s="158">
        <f>_xll.qlInterestRateIndexFixingDate(Currency&amp;"ibor"&amp;Tenor,BA1549,Trigger)</f>
        <v>50147</v>
      </c>
      <c r="BA1549" s="158">
        <f>_xll.qlCalendarAdvance(Calendar,BA1548,AY1549,"f",,Trigger)</f>
        <v>50151</v>
      </c>
      <c r="BB1549" s="158">
        <f>_xll.qlInterestRateIndexMaturity(Currency&amp;"ibor"&amp;Tenor,BA1549,Trigger)</f>
        <v>50242</v>
      </c>
      <c r="BC1549" s="320">
        <f>_xll.qlIndexFixing($AC$5,AZ1549,TRUE,_xll.ohTrigger(Trigger,Trigger3M))</f>
        <v>1.4378239955528995E-2</v>
      </c>
      <c r="BD1549" s="320">
        <f>_xll.qlIndexFixing($BE$1,AZ1549,TRUE,_xll.ohTrigger(Trigger,Trigger3M))</f>
        <v>1.4523526734438982E-2</v>
      </c>
    </row>
    <row r="1550" spans="51:56" ht="11.25" customHeight="1" x14ac:dyDescent="0.25">
      <c r="AY1550" s="159" t="s">
        <v>90</v>
      </c>
      <c r="AZ1550" s="158">
        <f>_xll.qlInterestRateIndexFixingDate(Currency&amp;"ibor"&amp;Tenor,BA1550,Trigger)</f>
        <v>50154</v>
      </c>
      <c r="BA1550" s="158">
        <f>_xll.qlCalendarAdvance(Calendar,BA1549,AY1550,"f",,Trigger)</f>
        <v>50158</v>
      </c>
      <c r="BB1550" s="158">
        <f>_xll.qlInterestRateIndexMaturity(Currency&amp;"ibor"&amp;Tenor,BA1550,Trigger)</f>
        <v>50249</v>
      </c>
      <c r="BC1550" s="320">
        <f>_xll.qlIndexFixing($AC$5,AZ1550,TRUE,_xll.ohTrigger(Trigger,Trigger3M))</f>
        <v>1.4345278861369873E-2</v>
      </c>
      <c r="BD1550" s="320">
        <f>_xll.qlIndexFixing($BE$1,AZ1550,TRUE,_xll.ohTrigger(Trigger,Trigger3M))</f>
        <v>1.451807944119745E-2</v>
      </c>
    </row>
    <row r="1551" spans="51:56" ht="11.25" customHeight="1" x14ac:dyDescent="0.25">
      <c r="AY1551" s="159" t="s">
        <v>90</v>
      </c>
      <c r="AZ1551" s="158">
        <f>_xll.qlInterestRateIndexFixingDate(Currency&amp;"ibor"&amp;Tenor,BA1551,Trigger)</f>
        <v>50160</v>
      </c>
      <c r="BA1551" s="158">
        <f>_xll.qlCalendarAdvance(Calendar,BA1550,AY1551,"f",,Trigger)</f>
        <v>50165</v>
      </c>
      <c r="BB1551" s="158">
        <f>_xll.qlInterestRateIndexMaturity(Currency&amp;"ibor"&amp;Tenor,BA1551,Trigger)</f>
        <v>50257</v>
      </c>
      <c r="BC1551" s="320">
        <f>_xll.qlIndexFixing($AC$5,AZ1551,TRUE,_xll.ohTrigger(Trigger,Trigger3M))</f>
        <v>1.431222975707124E-2</v>
      </c>
      <c r="BD1551" s="320">
        <f>_xll.qlIndexFixing($BE$1,AZ1551,TRUE,_xll.ohTrigger(Trigger,Trigger3M))</f>
        <v>1.4512580857119846E-2</v>
      </c>
    </row>
    <row r="1552" spans="51:56" ht="11.25" customHeight="1" x14ac:dyDescent="0.25">
      <c r="AY1552" s="159" t="s">
        <v>90</v>
      </c>
      <c r="AZ1552" s="158">
        <f>_xll.qlInterestRateIndexFixingDate(Currency&amp;"ibor"&amp;Tenor,BA1552,Trigger)</f>
        <v>50168</v>
      </c>
      <c r="BA1552" s="158">
        <f>_xll.qlCalendarAdvance(Calendar,BA1551,AY1552,"f",,Trigger)</f>
        <v>50172</v>
      </c>
      <c r="BB1552" s="158">
        <f>_xll.qlInterestRateIndexMaturity(Currency&amp;"ibor"&amp;Tenor,BA1552,Trigger)</f>
        <v>50264</v>
      </c>
      <c r="BC1552" s="320">
        <f>_xll.qlIndexFixing($AC$5,AZ1552,TRUE,_xll.ohTrigger(Trigger,Trigger3M))</f>
        <v>1.427953170800462E-2</v>
      </c>
      <c r="BD1552" s="320">
        <f>_xll.qlIndexFixing($BE$1,AZ1552,TRUE,_xll.ohTrigger(Trigger,Trigger3M))</f>
        <v>1.4507208266581305E-2</v>
      </c>
    </row>
    <row r="1553" spans="51:56" ht="11.25" customHeight="1" x14ac:dyDescent="0.25">
      <c r="AY1553" s="159" t="s">
        <v>90</v>
      </c>
      <c r="AZ1553" s="158">
        <f>_xll.qlInterestRateIndexFixingDate(Currency&amp;"ibor"&amp;Tenor,BA1553,Trigger)</f>
        <v>50175</v>
      </c>
      <c r="BA1553" s="158">
        <f>_xll.qlCalendarAdvance(Calendar,BA1552,AY1553,"f",,Trigger)</f>
        <v>50179</v>
      </c>
      <c r="BB1553" s="158">
        <f>_xll.qlInterestRateIndexMaturity(Currency&amp;"ibor"&amp;Tenor,BA1553,Trigger)</f>
        <v>50271</v>
      </c>
      <c r="BC1553" s="320">
        <f>_xll.qlIndexFixing($AC$5,AZ1553,TRUE,_xll.ohTrigger(Trigger,Trigger3M))</f>
        <v>1.4272072822452807E-2</v>
      </c>
      <c r="BD1553" s="320">
        <f>_xll.qlIndexFixing($BE$1,AZ1553,TRUE,_xll.ohTrigger(Trigger,Trigger3M))</f>
        <v>1.4501872138812958E-2</v>
      </c>
    </row>
    <row r="1554" spans="51:56" ht="11.25" customHeight="1" x14ac:dyDescent="0.25">
      <c r="AY1554" s="159" t="s">
        <v>90</v>
      </c>
      <c r="AZ1554" s="158">
        <f>_xll.qlInterestRateIndexFixingDate(Currency&amp;"ibor"&amp;Tenor,BA1554,Trigger)</f>
        <v>50182</v>
      </c>
      <c r="BA1554" s="158">
        <f>_xll.qlCalendarAdvance(Calendar,BA1553,AY1554,"f",,Trigger)</f>
        <v>50186</v>
      </c>
      <c r="BB1554" s="158">
        <f>_xll.qlInterestRateIndexMaturity(Currency&amp;"ibor"&amp;Tenor,BA1554,Trigger)</f>
        <v>50278</v>
      </c>
      <c r="BC1554" s="320">
        <f>_xll.qlIndexFixing($AC$5,AZ1554,TRUE,_xll.ohTrigger(Trigger,Trigger3M))</f>
        <v>1.4274725388010447E-2</v>
      </c>
      <c r="BD1554" s="320">
        <f>_xll.qlIndexFixing($BE$1,AZ1554,TRUE,_xll.ohTrigger(Trigger,Trigger3M))</f>
        <v>1.4496572674776661E-2</v>
      </c>
    </row>
    <row r="1555" spans="51:56" ht="11.25" customHeight="1" x14ac:dyDescent="0.25">
      <c r="AY1555" s="159" t="s">
        <v>90</v>
      </c>
      <c r="AZ1555" s="158">
        <f>_xll.qlInterestRateIndexFixingDate(Currency&amp;"ibor"&amp;Tenor,BA1555,Trigger)</f>
        <v>50189</v>
      </c>
      <c r="BA1555" s="158">
        <f>_xll.qlCalendarAdvance(Calendar,BA1554,AY1555,"f",,Trigger)</f>
        <v>50193</v>
      </c>
      <c r="BB1555" s="158">
        <f>_xll.qlInterestRateIndexMaturity(Currency&amp;"ibor"&amp;Tenor,BA1555,Trigger)</f>
        <v>50285</v>
      </c>
      <c r="BC1555" s="320">
        <f>_xll.qlIndexFixing($AC$5,AZ1555,TRUE,_xll.ohTrigger(Trigger,Trigger3M))</f>
        <v>1.4277377955360564E-2</v>
      </c>
      <c r="BD1555" s="320">
        <f>_xll.qlIndexFixing($BE$1,AZ1555,TRUE,_xll.ohTrigger(Trigger,Trigger3M))</f>
        <v>1.4491310075435139E-2</v>
      </c>
    </row>
    <row r="1556" spans="51:56" ht="11.25" customHeight="1" x14ac:dyDescent="0.25">
      <c r="AY1556" s="159" t="s">
        <v>90</v>
      </c>
      <c r="AZ1556" s="158">
        <f>_xll.qlInterestRateIndexFixingDate(Currency&amp;"ibor"&amp;Tenor,BA1556,Trigger)</f>
        <v>50196</v>
      </c>
      <c r="BA1556" s="158">
        <f>_xll.qlCalendarAdvance(Calendar,BA1555,AY1556,"f",,Trigger)</f>
        <v>50200</v>
      </c>
      <c r="BB1556" s="158">
        <f>_xll.qlInterestRateIndexMaturity(Currency&amp;"ibor"&amp;Tenor,BA1556,Trigger)</f>
        <v>50292</v>
      </c>
      <c r="BC1556" s="320">
        <f>_xll.qlIndexFixing($AC$5,AZ1556,TRUE,_xll.ohTrigger(Trigger,Trigger3M))</f>
        <v>1.4280030524500555E-2</v>
      </c>
      <c r="BD1556" s="320">
        <f>_xll.qlIndexFixing($BE$1,AZ1556,TRUE,_xll.ohTrigger(Trigger,Trigger3M))</f>
        <v>1.4486084541751985E-2</v>
      </c>
    </row>
    <row r="1557" spans="51:56" ht="11.25" customHeight="1" x14ac:dyDescent="0.25">
      <c r="AY1557" s="159" t="s">
        <v>90</v>
      </c>
      <c r="AZ1557" s="158">
        <f>_xll.qlInterestRateIndexFixingDate(Currency&amp;"ibor"&amp;Tenor,BA1557,Trigger)</f>
        <v>50203</v>
      </c>
      <c r="BA1557" s="158">
        <f>_xll.qlCalendarAdvance(Calendar,BA1556,AY1557,"f",,Trigger)</f>
        <v>50207</v>
      </c>
      <c r="BB1557" s="158">
        <f>_xll.qlInterestRateIndexMaturity(Currency&amp;"ibor"&amp;Tenor,BA1557,Trigger)</f>
        <v>50299</v>
      </c>
      <c r="BC1557" s="320">
        <f>_xll.qlIndexFixing($AC$5,AZ1557,TRUE,_xll.ohTrigger(Trigger,Trigger3M))</f>
        <v>1.4282683095433023E-2</v>
      </c>
      <c r="BD1557" s="320">
        <f>_xll.qlIndexFixing($BE$1,AZ1557,TRUE,_xll.ohTrigger(Trigger,Trigger3M))</f>
        <v>1.4480896274686451E-2</v>
      </c>
    </row>
    <row r="1558" spans="51:56" ht="11.25" customHeight="1" x14ac:dyDescent="0.25">
      <c r="AY1558" s="159" t="s">
        <v>90</v>
      </c>
      <c r="AZ1558" s="158">
        <f>_xll.qlInterestRateIndexFixingDate(Currency&amp;"ibor"&amp;Tenor,BA1558,Trigger)</f>
        <v>50210</v>
      </c>
      <c r="BA1558" s="158">
        <f>_xll.qlCalendarAdvance(Calendar,BA1557,AY1558,"f",,Trigger)</f>
        <v>50214</v>
      </c>
      <c r="BB1558" s="158">
        <f>_xll.qlInterestRateIndexMaturity(Currency&amp;"ibor"&amp;Tenor,BA1558,Trigger)</f>
        <v>50306</v>
      </c>
      <c r="BC1558" s="320">
        <f>_xll.qlIndexFixing($AC$5,AZ1558,TRUE,_xll.ohTrigger(Trigger,Trigger3M))</f>
        <v>1.4285335668157104E-2</v>
      </c>
      <c r="BD1558" s="320">
        <f>_xll.qlIndexFixing($BE$1,AZ1558,TRUE,_xll.ohTrigger(Trigger,Trigger3M))</f>
        <v>1.4475745475202126E-2</v>
      </c>
    </row>
    <row r="1559" spans="51:56" ht="11.25" customHeight="1" x14ac:dyDescent="0.25">
      <c r="AY1559" s="159" t="s">
        <v>90</v>
      </c>
      <c r="AZ1559" s="158">
        <f>_xll.qlInterestRateIndexFixingDate(Currency&amp;"ibor"&amp;Tenor,BA1559,Trigger)</f>
        <v>50217</v>
      </c>
      <c r="BA1559" s="158">
        <f>_xll.qlCalendarAdvance(Calendar,BA1558,AY1559,"f",,Trigger)</f>
        <v>50221</v>
      </c>
      <c r="BB1559" s="158">
        <f>_xll.qlInterestRateIndexMaturity(Currency&amp;"ibor"&amp;Tenor,BA1559,Trigger)</f>
        <v>50313</v>
      </c>
      <c r="BC1559" s="320">
        <f>_xll.qlIndexFixing($AC$5,AZ1559,TRUE,_xll.ohTrigger(Trigger,Trigger3M))</f>
        <v>1.4287988242672793E-2</v>
      </c>
      <c r="BD1559" s="320">
        <f>_xll.qlIndexFixing($BE$1,AZ1559,TRUE,_xll.ohTrigger(Trigger,Trigger3M))</f>
        <v>1.4470632344262607E-2</v>
      </c>
    </row>
    <row r="1560" spans="51:56" ht="11.25" customHeight="1" x14ac:dyDescent="0.25">
      <c r="AY1560" s="159" t="s">
        <v>90</v>
      </c>
      <c r="AZ1560" s="158">
        <f>_xll.qlInterestRateIndexFixingDate(Currency&amp;"ibor"&amp;Tenor,BA1560,Trigger)</f>
        <v>50224</v>
      </c>
      <c r="BA1560" s="158">
        <f>_xll.qlCalendarAdvance(Calendar,BA1559,AY1560,"f",,Trigger)</f>
        <v>50228</v>
      </c>
      <c r="BB1560" s="158">
        <f>_xll.qlInterestRateIndexMaturity(Currency&amp;"ibor"&amp;Tenor,BA1560,Trigger)</f>
        <v>50320</v>
      </c>
      <c r="BC1560" s="320">
        <f>_xll.qlIndexFixing($AC$5,AZ1560,TRUE,_xll.ohTrigger(Trigger,Trigger3M))</f>
        <v>1.4290640818979225E-2</v>
      </c>
      <c r="BD1560" s="320">
        <f>_xll.qlIndexFixing($BE$1,AZ1560,TRUE,_xll.ohTrigger(Trigger,Trigger3M))</f>
        <v>1.4465557082828881E-2</v>
      </c>
    </row>
    <row r="1561" spans="51:56" ht="11.25" customHeight="1" x14ac:dyDescent="0.25">
      <c r="AY1561" s="159" t="s">
        <v>90</v>
      </c>
      <c r="AZ1561" s="158">
        <f>_xll.qlInterestRateIndexFixingDate(Currency&amp;"ibor"&amp;Tenor,BA1561,Trigger)</f>
        <v>50231</v>
      </c>
      <c r="BA1561" s="158">
        <f>_xll.qlCalendarAdvance(Calendar,BA1560,AY1561,"f",,Trigger)</f>
        <v>50235</v>
      </c>
      <c r="BB1561" s="158">
        <f>_xll.qlInterestRateIndexMaturity(Currency&amp;"ibor"&amp;Tenor,BA1561,Trigger)</f>
        <v>50327</v>
      </c>
      <c r="BC1561" s="320">
        <f>_xll.qlIndexFixing($AC$5,AZ1561,TRUE,_xll.ohTrigger(Trigger,Trigger3M))</f>
        <v>1.4293293397078136E-2</v>
      </c>
      <c r="BD1561" s="320">
        <f>_xll.qlIndexFixing($BE$1,AZ1561,TRUE,_xll.ohTrigger(Trigger,Trigger3M))</f>
        <v>1.4460519891863671E-2</v>
      </c>
    </row>
    <row r="1562" spans="51:56" ht="11.25" customHeight="1" x14ac:dyDescent="0.25">
      <c r="AY1562" s="159" t="s">
        <v>90</v>
      </c>
      <c r="AZ1562" s="158">
        <f>_xll.qlInterestRateIndexFixingDate(Currency&amp;"ibor"&amp;Tenor,BA1562,Trigger)</f>
        <v>50238</v>
      </c>
      <c r="BA1562" s="158">
        <f>_xll.qlCalendarAdvance(Calendar,BA1561,AY1562,"f",,Trigger)</f>
        <v>50242</v>
      </c>
      <c r="BB1562" s="158">
        <f>_xll.qlInterestRateIndexMaturity(Currency&amp;"ibor"&amp;Tenor,BA1562,Trigger)</f>
        <v>50334</v>
      </c>
      <c r="BC1562" s="320">
        <f>_xll.qlIndexFixing($AC$5,AZ1562,TRUE,_xll.ohTrigger(Trigger,Trigger3M))</f>
        <v>1.4295945976967789E-2</v>
      </c>
      <c r="BD1562" s="320">
        <f>_xll.qlIndexFixing($BE$1,AZ1562,TRUE,_xll.ohTrigger(Trigger,Trigger3M))</f>
        <v>1.4455520972327966E-2</v>
      </c>
    </row>
    <row r="1563" spans="51:56" ht="11.25" customHeight="1" x14ac:dyDescent="0.25">
      <c r="AY1563" s="159" t="s">
        <v>90</v>
      </c>
      <c r="AZ1563" s="158">
        <f>_xll.qlInterestRateIndexFixingDate(Currency&amp;"ibor"&amp;Tenor,BA1563,Trigger)</f>
        <v>50245</v>
      </c>
      <c r="BA1563" s="158">
        <f>_xll.qlCalendarAdvance(Calendar,BA1562,AY1563,"f",,Trigger)</f>
        <v>50249</v>
      </c>
      <c r="BB1563" s="158">
        <f>_xll.qlInterestRateIndexMaturity(Currency&amp;"ibor"&amp;Tenor,BA1563,Trigger)</f>
        <v>50341</v>
      </c>
      <c r="BC1563" s="320">
        <f>_xll.qlIndexFixing($AC$5,AZ1563,TRUE,_xll.ohTrigger(Trigger,Trigger3M))</f>
        <v>1.429859855865079E-2</v>
      </c>
      <c r="BD1563" s="320">
        <f>_xll.qlIndexFixing($BE$1,AZ1563,TRUE,_xll.ohTrigger(Trigger,Trigger3M))</f>
        <v>1.4450560525186226E-2</v>
      </c>
    </row>
    <row r="1564" spans="51:56" ht="11.25" customHeight="1" x14ac:dyDescent="0.25">
      <c r="AY1564" s="159" t="s">
        <v>90</v>
      </c>
      <c r="AZ1564" s="158">
        <f>_xll.qlInterestRateIndexFixingDate(Currency&amp;"ibor"&amp;Tenor,BA1564,Trigger)</f>
        <v>50252</v>
      </c>
      <c r="BA1564" s="158">
        <f>_xll.qlCalendarAdvance(Calendar,BA1563,AY1564,"f",,Trigger)</f>
        <v>50256</v>
      </c>
      <c r="BB1564" s="158">
        <f>_xll.qlInterestRateIndexMaturity(Currency&amp;"ibor"&amp;Tenor,BA1564,Trigger)</f>
        <v>50348</v>
      </c>
      <c r="BC1564" s="320">
        <f>_xll.qlIndexFixing($AC$5,AZ1564,TRUE,_xll.ohTrigger(Trigger,Trigger3M))</f>
        <v>1.4301251142123663E-2</v>
      </c>
      <c r="BD1564" s="320">
        <f>_xll.qlIndexFixing($BE$1,AZ1564,TRUE,_xll.ohTrigger(Trigger,Trigger3M))</f>
        <v>1.4445638751400307E-2</v>
      </c>
    </row>
    <row r="1565" spans="51:56" ht="11.25" customHeight="1" x14ac:dyDescent="0.25">
      <c r="AY1565" s="159" t="s">
        <v>90</v>
      </c>
      <c r="AZ1565" s="158">
        <f>_xll.qlInterestRateIndexFixingDate(Currency&amp;"ibor"&amp;Tenor,BA1565,Trigger)</f>
        <v>50259</v>
      </c>
      <c r="BA1565" s="158">
        <f>_xll.qlCalendarAdvance(Calendar,BA1564,AY1565,"f",,Trigger)</f>
        <v>50263</v>
      </c>
      <c r="BB1565" s="158">
        <f>_xll.qlInterestRateIndexMaturity(Currency&amp;"ibor"&amp;Tenor,BA1565,Trigger)</f>
        <v>50355</v>
      </c>
      <c r="BC1565" s="320">
        <f>_xll.qlIndexFixing($AC$5,AZ1565,TRUE,_xll.ohTrigger(Trigger,Trigger3M))</f>
        <v>1.4303903727389015E-2</v>
      </c>
      <c r="BD1565" s="320">
        <f>_xll.qlIndexFixing($BE$1,AZ1565,TRUE,_xll.ohTrigger(Trigger,Trigger3M))</f>
        <v>1.4440755851932068E-2</v>
      </c>
    </row>
    <row r="1566" spans="51:56" ht="11.25" customHeight="1" x14ac:dyDescent="0.25">
      <c r="AY1566" s="159" t="s">
        <v>90</v>
      </c>
      <c r="AZ1566" s="158">
        <f>_xll.qlInterestRateIndexFixingDate(Currency&amp;"ibor"&amp;Tenor,BA1566,Trigger)</f>
        <v>50266</v>
      </c>
      <c r="BA1566" s="158">
        <f>_xll.qlCalendarAdvance(Calendar,BA1565,AY1566,"f",,Trigger)</f>
        <v>50270</v>
      </c>
      <c r="BB1566" s="158">
        <f>_xll.qlInterestRateIndexMaturity(Currency&amp;"ibor"&amp;Tenor,BA1566,Trigger)</f>
        <v>50362</v>
      </c>
      <c r="BC1566" s="320">
        <f>_xll.qlIndexFixing($AC$5,AZ1566,TRUE,_xll.ohTrigger(Trigger,Trigger3M))</f>
        <v>1.430655631444424E-2</v>
      </c>
      <c r="BD1566" s="320">
        <f>_xll.qlIndexFixing($BE$1,AZ1566,TRUE,_xll.ohTrigger(Trigger,Trigger3M))</f>
        <v>1.4435912027746838E-2</v>
      </c>
    </row>
    <row r="1567" spans="51:56" ht="11.25" customHeight="1" x14ac:dyDescent="0.25">
      <c r="AY1567" s="159" t="s">
        <v>90</v>
      </c>
      <c r="AZ1567" s="158">
        <f>_xll.qlInterestRateIndexFixingDate(Currency&amp;"ibor"&amp;Tenor,BA1567,Trigger)</f>
        <v>50273</v>
      </c>
      <c r="BA1567" s="158">
        <f>_xll.qlCalendarAdvance(Calendar,BA1566,AY1567,"f",,Trigger)</f>
        <v>50277</v>
      </c>
      <c r="BB1567" s="158">
        <f>_xll.qlInterestRateIndexMaturity(Currency&amp;"ibor"&amp;Tenor,BA1567,Trigger)</f>
        <v>50369</v>
      </c>
      <c r="BC1567" s="320">
        <f>_xll.qlIndexFixing($AC$5,AZ1567,TRUE,_xll.ohTrigger(Trigger,Trigger3M))</f>
        <v>1.4309208903292812E-2</v>
      </c>
      <c r="BD1567" s="320">
        <f>_xll.qlIndexFixing($BE$1,AZ1567,TRUE,_xll.ohTrigger(Trigger,Trigger3M))</f>
        <v>1.4431107479804734E-2</v>
      </c>
    </row>
    <row r="1568" spans="51:56" ht="11.25" customHeight="1" x14ac:dyDescent="0.25">
      <c r="AY1568" s="159" t="s">
        <v>90</v>
      </c>
      <c r="AZ1568" s="158">
        <f>_xll.qlInterestRateIndexFixingDate(Currency&amp;"ibor"&amp;Tenor,BA1568,Trigger)</f>
        <v>50280</v>
      </c>
      <c r="BA1568" s="158">
        <f>_xll.qlCalendarAdvance(Calendar,BA1567,AY1568,"f",,Trigger)</f>
        <v>50284</v>
      </c>
      <c r="BB1568" s="158">
        <f>_xll.qlInterestRateIndexMaturity(Currency&amp;"ibor"&amp;Tenor,BA1568,Trigger)</f>
        <v>50375</v>
      </c>
      <c r="BC1568" s="320">
        <f>_xll.qlIndexFixing($AC$5,AZ1568,TRUE,_xll.ohTrigger(Trigger,Trigger3M))</f>
        <v>1.4311387895342455E-2</v>
      </c>
      <c r="BD1568" s="320">
        <f>_xll.qlIndexFixing($BE$1,AZ1568,TRUE,_xll.ohTrigger(Trigger,Trigger3M))</f>
        <v>1.4426386576951021E-2</v>
      </c>
    </row>
    <row r="1569" spans="51:56" ht="11.25" customHeight="1" x14ac:dyDescent="0.25">
      <c r="AY1569" s="159" t="s">
        <v>90</v>
      </c>
      <c r="AZ1569" s="158">
        <f>_xll.qlInterestRateIndexFixingDate(Currency&amp;"ibor"&amp;Tenor,BA1569,Trigger)</f>
        <v>50287</v>
      </c>
      <c r="BA1569" s="158">
        <f>_xll.qlCalendarAdvance(Calendar,BA1568,AY1569,"f",,Trigger)</f>
        <v>50291</v>
      </c>
      <c r="BB1569" s="158">
        <f>_xll.qlInterestRateIndexMaturity(Currency&amp;"ibor"&amp;Tenor,BA1569,Trigger)</f>
        <v>50382</v>
      </c>
      <c r="BC1569" s="320">
        <f>_xll.qlIndexFixing($AC$5,AZ1569,TRUE,_xll.ohTrigger(Trigger,Trigger3M))</f>
        <v>1.4314040382377744E-2</v>
      </c>
      <c r="BD1569" s="320">
        <f>_xll.qlIndexFixing($BE$1,AZ1569,TRUE,_xll.ohTrigger(Trigger,Trigger3M))</f>
        <v>1.4421658501378644E-2</v>
      </c>
    </row>
    <row r="1570" spans="51:56" ht="11.25" customHeight="1" x14ac:dyDescent="0.25">
      <c r="AY1570" s="159" t="s">
        <v>90</v>
      </c>
      <c r="AZ1570" s="158">
        <f>_xll.qlInterestRateIndexFixingDate(Currency&amp;"ibor"&amp;Tenor,BA1570,Trigger)</f>
        <v>50294</v>
      </c>
      <c r="BA1570" s="158">
        <f>_xll.qlCalendarAdvance(Calendar,BA1569,AY1570,"f",,Trigger)</f>
        <v>50298</v>
      </c>
      <c r="BB1570" s="158">
        <f>_xll.qlInterestRateIndexMaturity(Currency&amp;"ibor"&amp;Tenor,BA1570,Trigger)</f>
        <v>50389</v>
      </c>
      <c r="BC1570" s="320">
        <f>_xll.qlIndexFixing($AC$5,AZ1570,TRUE,_xll.ohTrigger(Trigger,Trigger3M))</f>
        <v>1.4316692871184804E-2</v>
      </c>
      <c r="BD1570" s="320">
        <f>_xll.qlIndexFixing($BE$1,AZ1570,TRUE,_xll.ohTrigger(Trigger,Trigger3M))</f>
        <v>1.4416970288931815E-2</v>
      </c>
    </row>
    <row r="1571" spans="51:56" ht="11.25" customHeight="1" x14ac:dyDescent="0.25">
      <c r="AY1571" s="159" t="s">
        <v>90</v>
      </c>
      <c r="AZ1571" s="158">
        <f>_xll.qlInterestRateIndexFixingDate(Currency&amp;"ibor"&amp;Tenor,BA1571,Trigger)</f>
        <v>50301</v>
      </c>
      <c r="BA1571" s="158">
        <f>_xll.qlCalendarAdvance(Calendar,BA1570,AY1571,"f",,Trigger)</f>
        <v>50305</v>
      </c>
      <c r="BB1571" s="158">
        <f>_xll.qlInterestRateIndexMaturity(Currency&amp;"ibor"&amp;Tenor,BA1571,Trigger)</f>
        <v>50396</v>
      </c>
      <c r="BC1571" s="320">
        <f>_xll.qlIndexFixing($AC$5,AZ1571,TRUE,_xll.ohTrigger(Trigger,Trigger3M))</f>
        <v>1.4319345361764511E-2</v>
      </c>
      <c r="BD1571" s="320">
        <f>_xll.qlIndexFixing($BE$1,AZ1571,TRUE,_xll.ohTrigger(Trigger,Trigger3M))</f>
        <v>1.4412322140568028E-2</v>
      </c>
    </row>
    <row r="1572" spans="51:56" ht="11.25" customHeight="1" x14ac:dyDescent="0.25">
      <c r="AY1572" s="159" t="s">
        <v>90</v>
      </c>
      <c r="AZ1572" s="158">
        <f>_xll.qlInterestRateIndexFixingDate(Currency&amp;"ibor"&amp;Tenor,BA1572,Trigger)</f>
        <v>50308</v>
      </c>
      <c r="BA1572" s="158">
        <f>_xll.qlCalendarAdvance(Calendar,BA1571,AY1572,"f",,Trigger)</f>
        <v>50312</v>
      </c>
      <c r="BB1572" s="158">
        <f>_xll.qlInterestRateIndexMaturity(Currency&amp;"ibor"&amp;Tenor,BA1572,Trigger)</f>
        <v>50403</v>
      </c>
      <c r="BC1572" s="320">
        <f>_xll.qlIndexFixing($AC$5,AZ1572,TRUE,_xll.ohTrigger(Trigger,Trigger3M))</f>
        <v>1.4321997854115988E-2</v>
      </c>
      <c r="BD1572" s="320">
        <f>_xll.qlIndexFixing($BE$1,AZ1572,TRUE,_xll.ohTrigger(Trigger,Trigger3M))</f>
        <v>1.4407714257243893E-2</v>
      </c>
    </row>
    <row r="1573" spans="51:56" ht="11.25" customHeight="1" x14ac:dyDescent="0.25">
      <c r="AY1573" s="159" t="s">
        <v>90</v>
      </c>
      <c r="AZ1573" s="158">
        <f>_xll.qlInterestRateIndexFixingDate(Currency&amp;"ibor"&amp;Tenor,BA1573,Trigger)</f>
        <v>50315</v>
      </c>
      <c r="BA1573" s="158">
        <f>_xll.qlCalendarAdvance(Calendar,BA1572,AY1573,"f",,Trigger)</f>
        <v>50319</v>
      </c>
      <c r="BB1573" s="158">
        <f>_xll.qlInterestRateIndexMaturity(Currency&amp;"ibor"&amp;Tenor,BA1573,Trigger)</f>
        <v>50411</v>
      </c>
      <c r="BC1573" s="320">
        <f>_xll.qlIndexFixing($AC$5,AZ1573,TRUE,_xll.ohTrigger(Trigger,Trigger3M))</f>
        <v>1.432512447400546E-2</v>
      </c>
      <c r="BD1573" s="320">
        <f>_xll.qlIndexFixing($BE$1,AZ1573,TRUE,_xll.ohTrigger(Trigger,Trigger3M))</f>
        <v>1.4403116247247705E-2</v>
      </c>
    </row>
    <row r="1574" spans="51:56" ht="11.25" customHeight="1" x14ac:dyDescent="0.25">
      <c r="AY1574" s="159" t="s">
        <v>90</v>
      </c>
      <c r="AZ1574" s="158">
        <f>_xll.qlInterestRateIndexFixingDate(Currency&amp;"ibor"&amp;Tenor,BA1574,Trigger)</f>
        <v>50322</v>
      </c>
      <c r="BA1574" s="158">
        <f>_xll.qlCalendarAdvance(Calendar,BA1573,AY1574,"f",,Trigger)</f>
        <v>50326</v>
      </c>
      <c r="BB1574" s="158">
        <f>_xll.qlInterestRateIndexMaturity(Currency&amp;"ibor"&amp;Tenor,BA1574,Trigger)</f>
        <v>50418</v>
      </c>
      <c r="BC1574" s="320">
        <f>_xll.qlIndexFixing($AC$5,AZ1574,TRUE,_xll.ohTrigger(Trigger,Trigger3M))</f>
        <v>1.4327777075395304E-2</v>
      </c>
      <c r="BD1574" s="320">
        <f>_xll.qlIndexFixing($BE$1,AZ1574,TRUE,_xll.ohTrigger(Trigger,Trigger3M))</f>
        <v>1.4398592260001147E-2</v>
      </c>
    </row>
    <row r="1575" spans="51:56" ht="11.25" customHeight="1" x14ac:dyDescent="0.25">
      <c r="AY1575" s="159" t="s">
        <v>90</v>
      </c>
      <c r="AZ1575" s="158">
        <f>_xll.qlInterestRateIndexFixingDate(Currency&amp;"ibor"&amp;Tenor,BA1575,Trigger)</f>
        <v>50329</v>
      </c>
      <c r="BA1575" s="158">
        <f>_xll.qlCalendarAdvance(Calendar,BA1574,AY1575,"f",,Trigger)</f>
        <v>50333</v>
      </c>
      <c r="BB1575" s="158">
        <f>_xll.qlInterestRateIndexMaturity(Currency&amp;"ibor"&amp;Tenor,BA1575,Trigger)</f>
        <v>50425</v>
      </c>
      <c r="BC1575" s="320">
        <f>_xll.qlIndexFixing($AC$5,AZ1575,TRUE,_xll.ohTrigger(Trigger,Trigger3M))</f>
        <v>1.4330429678576761E-2</v>
      </c>
      <c r="BD1575" s="320">
        <f>_xll.qlIndexFixing($BE$1,AZ1575,TRUE,_xll.ohTrigger(Trigger,Trigger3M))</f>
        <v>1.4394109156713417E-2</v>
      </c>
    </row>
    <row r="1576" spans="51:56" ht="11.25" customHeight="1" x14ac:dyDescent="0.25">
      <c r="AY1576" s="159" t="s">
        <v>90</v>
      </c>
      <c r="AZ1576" s="158">
        <f>_xll.qlInterestRateIndexFixingDate(Currency&amp;"ibor"&amp;Tenor,BA1576,Trigger)</f>
        <v>50336</v>
      </c>
      <c r="BA1576" s="158">
        <f>_xll.qlCalendarAdvance(Calendar,BA1575,AY1576,"f",,Trigger)</f>
        <v>50340</v>
      </c>
      <c r="BB1576" s="158">
        <f>_xll.qlInterestRateIndexMaturity(Currency&amp;"ibor"&amp;Tenor,BA1576,Trigger)</f>
        <v>50432</v>
      </c>
      <c r="BC1576" s="320">
        <f>_xll.qlIndexFixing($AC$5,AZ1576,TRUE,_xll.ohTrigger(Trigger,Trigger3M))</f>
        <v>1.4333082283548957E-2</v>
      </c>
      <c r="BD1576" s="320">
        <f>_xll.qlIndexFixing($BE$1,AZ1576,TRUE,_xll.ohTrigger(Trigger,Trigger3M))</f>
        <v>1.4389667138347238E-2</v>
      </c>
    </row>
    <row r="1577" spans="51:56" ht="11.25" customHeight="1" x14ac:dyDescent="0.25">
      <c r="AY1577" s="159" t="s">
        <v>90</v>
      </c>
      <c r="AZ1577" s="158">
        <f>_xll.qlInterestRateIndexFixingDate(Currency&amp;"ibor"&amp;Tenor,BA1577,Trigger)</f>
        <v>50343</v>
      </c>
      <c r="BA1577" s="158">
        <f>_xll.qlCalendarAdvance(Calendar,BA1576,AY1577,"f",,Trigger)</f>
        <v>50347</v>
      </c>
      <c r="BB1577" s="158">
        <f>_xll.qlInterestRateIndexMaturity(Currency&amp;"ibor"&amp;Tenor,BA1577,Trigger)</f>
        <v>50439</v>
      </c>
      <c r="BC1577" s="320">
        <f>_xll.qlIndexFixing($AC$5,AZ1577,TRUE,_xll.ohTrigger(Trigger,Trigger3M))</f>
        <v>1.4335734890313635E-2</v>
      </c>
      <c r="BD1577" s="320">
        <f>_xll.qlIndexFixing($BE$1,AZ1577,TRUE,_xll.ohTrigger(Trigger,Trigger3M))</f>
        <v>1.438526640587055E-2</v>
      </c>
    </row>
    <row r="1578" spans="51:56" ht="11.25" customHeight="1" x14ac:dyDescent="0.25">
      <c r="AY1578" s="159" t="s">
        <v>90</v>
      </c>
      <c r="AZ1578" s="158">
        <f>_xll.qlInterestRateIndexFixingDate(Currency&amp;"ibor"&amp;Tenor,BA1578,Trigger)</f>
        <v>50350</v>
      </c>
      <c r="BA1578" s="158">
        <f>_xll.qlCalendarAdvance(Calendar,BA1577,AY1578,"f",,Trigger)</f>
        <v>50354</v>
      </c>
      <c r="BB1578" s="158">
        <f>_xll.qlInterestRateIndexMaturity(Currency&amp;"ibor"&amp;Tenor,BA1578,Trigger)</f>
        <v>50446</v>
      </c>
      <c r="BC1578" s="320">
        <f>_xll.qlIndexFixing($AC$5,AZ1578,TRUE,_xll.ohTrigger(Trigger,Trigger3M))</f>
        <v>1.4338387498869051E-2</v>
      </c>
      <c r="BD1578" s="320">
        <f>_xll.qlIndexFixing($BE$1,AZ1578,TRUE,_xll.ohTrigger(Trigger,Trigger3M))</f>
        <v>1.438090716024955E-2</v>
      </c>
    </row>
    <row r="1579" spans="51:56" ht="11.25" customHeight="1" x14ac:dyDescent="0.25">
      <c r="AY1579" s="159" t="s">
        <v>90</v>
      </c>
      <c r="AZ1579" s="158">
        <f>_xll.qlInterestRateIndexFixingDate(Currency&amp;"ibor"&amp;Tenor,BA1579,Trigger)</f>
        <v>50357</v>
      </c>
      <c r="BA1579" s="158">
        <f>_xll.qlCalendarAdvance(Calendar,BA1578,AY1579,"f",,Trigger)</f>
        <v>50361</v>
      </c>
      <c r="BB1579" s="158">
        <f>_xll.qlInterestRateIndexMaturity(Currency&amp;"ibor"&amp;Tenor,BA1579,Trigger)</f>
        <v>50453</v>
      </c>
      <c r="BC1579" s="320">
        <f>_xll.qlIndexFixing($AC$5,AZ1579,TRUE,_xll.ohTrigger(Trigger,Trigger3M))</f>
        <v>1.4341040109216949E-2</v>
      </c>
      <c r="BD1579" s="320">
        <f>_xll.qlIndexFixing($BE$1,AZ1579,TRUE,_xll.ohTrigger(Trigger,Trigger3M))</f>
        <v>1.4376589602448702E-2</v>
      </c>
    </row>
    <row r="1580" spans="51:56" ht="11.25" customHeight="1" x14ac:dyDescent="0.25">
      <c r="AY1580" s="159" t="s">
        <v>90</v>
      </c>
      <c r="AZ1580" s="158">
        <f>_xll.qlInterestRateIndexFixingDate(Currency&amp;"ibor"&amp;Tenor,BA1580,Trigger)</f>
        <v>50364</v>
      </c>
      <c r="BA1580" s="158">
        <f>_xll.qlCalendarAdvance(Calendar,BA1579,AY1580,"f",,Trigger)</f>
        <v>50368</v>
      </c>
      <c r="BB1580" s="158">
        <f>_xll.qlInterestRateIndexMaturity(Currency&amp;"ibor"&amp;Tenor,BA1580,Trigger)</f>
        <v>50460</v>
      </c>
      <c r="BC1580" s="320">
        <f>_xll.qlIndexFixing($AC$5,AZ1580,TRUE,_xll.ohTrigger(Trigger,Trigger3M))</f>
        <v>1.4343692721355588E-2</v>
      </c>
      <c r="BD1580" s="320">
        <f>_xll.qlIndexFixing($BE$1,AZ1580,TRUE,_xll.ohTrigger(Trigger,Trigger3M))</f>
        <v>1.4372313933438553E-2</v>
      </c>
    </row>
    <row r="1581" spans="51:56" ht="11.25" customHeight="1" x14ac:dyDescent="0.25">
      <c r="AY1581" s="159" t="s">
        <v>90</v>
      </c>
      <c r="AZ1581" s="158">
        <f>_xll.qlInterestRateIndexFixingDate(Currency&amp;"ibor"&amp;Tenor,BA1581,Trigger)</f>
        <v>50371</v>
      </c>
      <c r="BA1581" s="158">
        <f>_xll.qlCalendarAdvance(Calendar,BA1580,AY1581,"f",,Trigger)</f>
        <v>50375</v>
      </c>
      <c r="BB1581" s="158">
        <f>_xll.qlInterestRateIndexMaturity(Currency&amp;"ibor"&amp;Tenor,BA1581,Trigger)</f>
        <v>50465</v>
      </c>
      <c r="BC1581" s="320">
        <f>_xll.qlIndexFixing($AC$5,AZ1581,TRUE,_xll.ohTrigger(Trigger,Trigger3M))</f>
        <v>1.4345395417412199E-2</v>
      </c>
      <c r="BD1581" s="320">
        <f>_xll.qlIndexFixing($BE$1,AZ1581,TRUE,_xll.ohTrigger(Trigger,Trigger3M))</f>
        <v>1.4368096706587785E-2</v>
      </c>
    </row>
    <row r="1582" spans="51:56" ht="11.25" customHeight="1" x14ac:dyDescent="0.25">
      <c r="AY1582" s="159" t="s">
        <v>90</v>
      </c>
      <c r="AZ1582" s="158">
        <f>_xll.qlInterestRateIndexFixingDate(Currency&amp;"ibor"&amp;Tenor,BA1582,Trigger)</f>
        <v>50378</v>
      </c>
      <c r="BA1582" s="158">
        <f>_xll.qlCalendarAdvance(Calendar,BA1581,AY1582,"f",,Trigger)</f>
        <v>50382</v>
      </c>
      <c r="BB1582" s="158">
        <f>_xll.qlInterestRateIndexMaturity(Currency&amp;"ibor"&amp;Tenor,BA1582,Trigger)</f>
        <v>50472</v>
      </c>
      <c r="BC1582" s="320">
        <f>_xll.qlIndexFixing($AC$5,AZ1582,TRUE,_xll.ohTrigger(Trigger,Trigger3M))</f>
        <v>1.4348047821841625E-2</v>
      </c>
      <c r="BD1582" s="320">
        <f>_xll.qlIndexFixing($BE$1,AZ1582,TRUE,_xll.ohTrigger(Trigger,Trigger3M))</f>
        <v>1.4363899636375521E-2</v>
      </c>
    </row>
    <row r="1583" spans="51:56" ht="11.25" customHeight="1" x14ac:dyDescent="0.25">
      <c r="AY1583" s="159" t="s">
        <v>90</v>
      </c>
      <c r="AZ1583" s="158">
        <f>_xll.qlInterestRateIndexFixingDate(Currency&amp;"ibor"&amp;Tenor,BA1583,Trigger)</f>
        <v>50385</v>
      </c>
      <c r="BA1583" s="158">
        <f>_xll.qlCalendarAdvance(Calendar,BA1582,AY1583,"f",,Trigger)</f>
        <v>50389</v>
      </c>
      <c r="BB1583" s="158">
        <f>_xll.qlInterestRateIndexMaturity(Currency&amp;"ibor"&amp;Tenor,BA1583,Trigger)</f>
        <v>50479</v>
      </c>
      <c r="BC1583" s="320">
        <f>_xll.qlIndexFixing($AC$5,AZ1583,TRUE,_xll.ohTrigger(Trigger,Trigger3M))</f>
        <v>1.4350700228022539E-2</v>
      </c>
      <c r="BD1583" s="320">
        <f>_xll.qlIndexFixing($BE$1,AZ1583,TRUE,_xll.ohTrigger(Trigger,Trigger3M))</f>
        <v>1.4359745025667614E-2</v>
      </c>
    </row>
    <row r="1584" spans="51:56" ht="11.25" customHeight="1" x14ac:dyDescent="0.25">
      <c r="AY1584" s="159" t="s">
        <v>90</v>
      </c>
      <c r="AZ1584" s="158">
        <f>_xll.qlInterestRateIndexFixingDate(Currency&amp;"ibor"&amp;Tenor,BA1584,Trigger)</f>
        <v>50392</v>
      </c>
      <c r="BA1584" s="158">
        <f>_xll.qlCalendarAdvance(Calendar,BA1583,AY1584,"f",,Trigger)</f>
        <v>50396</v>
      </c>
      <c r="BB1584" s="158">
        <f>_xll.qlInterestRateIndexMaturity(Currency&amp;"ibor"&amp;Tenor,BA1584,Trigger)</f>
        <v>50486</v>
      </c>
      <c r="BC1584" s="320">
        <f>_xll.qlIndexFixing($AC$5,AZ1584,TRUE,_xll.ohTrigger(Trigger,Trigger3M))</f>
        <v>1.4353352635956718E-2</v>
      </c>
      <c r="BD1584" s="320">
        <f>_xll.qlIndexFixing($BE$1,AZ1584,TRUE,_xll.ohTrigger(Trigger,Trigger3M))</f>
        <v>1.4355633075420648E-2</v>
      </c>
    </row>
    <row r="1585" spans="51:56" ht="11.25" customHeight="1" x14ac:dyDescent="0.25">
      <c r="AY1585" s="159" t="s">
        <v>90</v>
      </c>
      <c r="AZ1585" s="158">
        <f>_xll.qlInterestRateIndexFixingDate(Currency&amp;"ibor"&amp;Tenor,BA1585,Trigger)</f>
        <v>50398</v>
      </c>
      <c r="BA1585" s="158">
        <f>_xll.qlCalendarAdvance(Calendar,BA1584,AY1585,"f",,Trigger)</f>
        <v>50403</v>
      </c>
      <c r="BB1585" s="158">
        <f>_xll.qlInterestRateIndexMaturity(Currency&amp;"ibor"&amp;Tenor,BA1585,Trigger)</f>
        <v>50493</v>
      </c>
      <c r="BC1585" s="320">
        <f>_xll.qlIndexFixing($AC$5,AZ1585,TRUE,_xll.ohTrigger(Trigger,Trigger3M))</f>
        <v>1.4356005045643272E-2</v>
      </c>
      <c r="BD1585" s="320">
        <f>_xll.qlIndexFixing($BE$1,AZ1585,TRUE,_xll.ohTrigger(Trigger,Trigger3M))</f>
        <v>1.4351563986589433E-2</v>
      </c>
    </row>
    <row r="1586" spans="51:56" ht="11.25" customHeight="1" x14ac:dyDescent="0.25">
      <c r="AY1586" s="159" t="s">
        <v>90</v>
      </c>
      <c r="AZ1586" s="158">
        <f>_xll.qlInterestRateIndexFixingDate(Currency&amp;"ibor"&amp;Tenor,BA1586,Trigger)</f>
        <v>50405</v>
      </c>
      <c r="BA1586" s="158">
        <f>_xll.qlCalendarAdvance(Calendar,BA1585,AY1586,"f",,Trigger)</f>
        <v>50410</v>
      </c>
      <c r="BB1586" s="158">
        <f>_xll.qlInterestRateIndexMaturity(Currency&amp;"ibor"&amp;Tenor,BA1586,Trigger)</f>
        <v>50500</v>
      </c>
      <c r="BC1586" s="320">
        <f>_xll.qlIndexFixing($AC$5,AZ1586,TRUE,_xll.ohTrigger(Trigger,Trigger3M))</f>
        <v>1.4358657457082202E-2</v>
      </c>
      <c r="BD1586" s="320">
        <f>_xll.qlIndexFixing($BE$1,AZ1586,TRUE,_xll.ohTrigger(Trigger,Trigger3M))</f>
        <v>1.4347537960133216E-2</v>
      </c>
    </row>
    <row r="1587" spans="51:56" ht="11.25" customHeight="1" x14ac:dyDescent="0.25">
      <c r="AY1587" s="159" t="s">
        <v>90</v>
      </c>
      <c r="AZ1587" s="158">
        <f>_xll.qlInterestRateIndexFixingDate(Currency&amp;"ibor"&amp;Tenor,BA1587,Trigger)</f>
        <v>50413</v>
      </c>
      <c r="BA1587" s="158">
        <f>_xll.qlCalendarAdvance(Calendar,BA1586,AY1587,"f",,Trigger)</f>
        <v>50417</v>
      </c>
      <c r="BB1587" s="158">
        <f>_xll.qlInterestRateIndexMaturity(Currency&amp;"ibor"&amp;Tenor,BA1587,Trigger)</f>
        <v>50507</v>
      </c>
      <c r="BC1587" s="320">
        <f>_xll.qlIndexFixing($AC$5,AZ1587,TRUE,_xll.ohTrigger(Trigger,Trigger3M))</f>
        <v>1.4361309870273509E-2</v>
      </c>
      <c r="BD1587" s="320">
        <f>_xll.qlIndexFixing($BE$1,AZ1587,TRUE,_xll.ohTrigger(Trigger,Trigger3M))</f>
        <v>1.4343555197008584E-2</v>
      </c>
    </row>
    <row r="1588" spans="51:56" ht="11.25" customHeight="1" x14ac:dyDescent="0.25">
      <c r="AY1588" s="159" t="s">
        <v>90</v>
      </c>
      <c r="AZ1588" s="158">
        <f>_xll.qlInterestRateIndexFixingDate(Currency&amp;"ibor"&amp;Tenor,BA1588,Trigger)</f>
        <v>50420</v>
      </c>
      <c r="BA1588" s="158">
        <f>_xll.qlCalendarAdvance(Calendar,BA1587,AY1588,"f",,Trigger)</f>
        <v>50424</v>
      </c>
      <c r="BB1588" s="158">
        <f>_xll.qlInterestRateIndexMaturity(Currency&amp;"ibor"&amp;Tenor,BA1588,Trigger)</f>
        <v>50514</v>
      </c>
      <c r="BC1588" s="320">
        <f>_xll.qlIndexFixing($AC$5,AZ1588,TRUE,_xll.ohTrigger(Trigger,Trigger3M))</f>
        <v>1.4363962285217191E-2</v>
      </c>
      <c r="BD1588" s="320">
        <f>_xll.qlIndexFixing($BE$1,AZ1588,TRUE,_xll.ohTrigger(Trigger,Trigger3M))</f>
        <v>1.4339615898173896E-2</v>
      </c>
    </row>
    <row r="1589" spans="51:56" ht="11.25" customHeight="1" x14ac:dyDescent="0.25">
      <c r="AY1589" s="159" t="s">
        <v>90</v>
      </c>
      <c r="AZ1589" s="158">
        <f>_xll.qlInterestRateIndexFixingDate(Currency&amp;"ibor"&amp;Tenor,BA1589,Trigger)</f>
        <v>50427</v>
      </c>
      <c r="BA1589" s="158">
        <f>_xll.qlCalendarAdvance(Calendar,BA1588,AY1589,"f",,Trigger)</f>
        <v>50431</v>
      </c>
      <c r="BB1589" s="158">
        <f>_xll.qlInterestRateIndexMaturity(Currency&amp;"ibor"&amp;Tenor,BA1589,Trigger)</f>
        <v>50522</v>
      </c>
      <c r="BC1589" s="320">
        <f>_xll.qlIndexFixing($AC$5,AZ1589,TRUE,_xll.ohTrigger(Trigger,Trigger3M))</f>
        <v>1.4367090495216634E-2</v>
      </c>
      <c r="BD1589" s="320">
        <f>_xll.qlIndexFixing($BE$1,AZ1589,TRUE,_xll.ohTrigger(Trigger,Trigger3M))</f>
        <v>1.4335735521590785E-2</v>
      </c>
    </row>
    <row r="1590" spans="51:56" ht="11.25" customHeight="1" x14ac:dyDescent="0.25">
      <c r="AY1590" s="159" t="s">
        <v>90</v>
      </c>
      <c r="AZ1590" s="158">
        <f>_xll.qlInterestRateIndexFixingDate(Currency&amp;"ibor"&amp;Tenor,BA1590,Trigger)</f>
        <v>50434</v>
      </c>
      <c r="BA1590" s="158">
        <f>_xll.qlCalendarAdvance(Calendar,BA1589,AY1590,"f",,Trigger)</f>
        <v>50438</v>
      </c>
      <c r="BB1590" s="158">
        <f>_xll.qlInterestRateIndexMaturity(Currency&amp;"ibor"&amp;Tenor,BA1590,Trigger)</f>
        <v>50528</v>
      </c>
      <c r="BC1590" s="320">
        <f>_xll.qlIndexFixing($AC$5,AZ1590,TRUE,_xll.ohTrigger(Trigger,Trigger3M))</f>
        <v>1.4369267120364349E-2</v>
      </c>
      <c r="BD1590" s="320">
        <f>_xll.qlIndexFixing($BE$1,AZ1590,TRUE,_xll.ohTrigger(Trigger,Trigger3M))</f>
        <v>1.4331868497208688E-2</v>
      </c>
    </row>
    <row r="1591" spans="51:56" ht="11.25" customHeight="1" x14ac:dyDescent="0.25">
      <c r="AY1591" s="159" t="s">
        <v>90</v>
      </c>
      <c r="AZ1591" s="158">
        <f>_xll.qlInterestRateIndexFixingDate(Currency&amp;"ibor"&amp;Tenor,BA1591,Trigger)</f>
        <v>50441</v>
      </c>
      <c r="BA1591" s="158">
        <f>_xll.qlCalendarAdvance(Calendar,BA1590,AY1591,"f",,Trigger)</f>
        <v>50445</v>
      </c>
      <c r="BB1591" s="158">
        <f>_xll.qlInterestRateIndexMaturity(Currency&amp;"ibor"&amp;Tenor,BA1591,Trigger)</f>
        <v>50535</v>
      </c>
      <c r="BC1591" s="320">
        <f>_xll.qlIndexFixing($AC$5,AZ1591,TRUE,_xll.ohTrigger(Trigger,Trigger3M))</f>
        <v>1.4371919540565159E-2</v>
      </c>
      <c r="BD1591" s="320">
        <f>_xll.qlIndexFixing($BE$1,AZ1591,TRUE,_xll.ohTrigger(Trigger,Trigger3M))</f>
        <v>1.4328060797000219E-2</v>
      </c>
    </row>
    <row r="1592" spans="51:56" ht="11.25" customHeight="1" x14ac:dyDescent="0.25">
      <c r="AY1592" s="159" t="s">
        <v>90</v>
      </c>
      <c r="AZ1592" s="158">
        <f>_xll.qlInterestRateIndexFixingDate(Currency&amp;"ibor"&amp;Tenor,BA1592,Trigger)</f>
        <v>50448</v>
      </c>
      <c r="BA1592" s="158">
        <f>_xll.qlCalendarAdvance(Calendar,BA1591,AY1592,"f",,Trigger)</f>
        <v>50452</v>
      </c>
      <c r="BB1592" s="158">
        <f>_xll.qlInterestRateIndexMaturity(Currency&amp;"ibor"&amp;Tenor,BA1592,Trigger)</f>
        <v>50542</v>
      </c>
      <c r="BC1592" s="320">
        <f>_xll.qlIndexFixing($AC$5,AZ1592,TRUE,_xll.ohTrigger(Trigger,Trigger3M))</f>
        <v>1.436219348522183E-2</v>
      </c>
      <c r="BD1592" s="320">
        <f>_xll.qlIndexFixing($BE$1,AZ1592,TRUE,_xll.ohTrigger(Trigger,Trigger3M))</f>
        <v>1.432429736491958E-2</v>
      </c>
    </row>
    <row r="1593" spans="51:56" ht="11.25" customHeight="1" x14ac:dyDescent="0.25">
      <c r="AY1593" s="159" t="s">
        <v>90</v>
      </c>
      <c r="AZ1593" s="158">
        <f>_xll.qlInterestRateIndexFixingDate(Currency&amp;"ibor"&amp;Tenor,BA1593,Trigger)</f>
        <v>50455</v>
      </c>
      <c r="BA1593" s="158">
        <f>_xll.qlCalendarAdvance(Calendar,BA1592,AY1593,"f",,Trigger)</f>
        <v>50459</v>
      </c>
      <c r="BB1593" s="158">
        <f>_xll.qlInterestRateIndexMaturity(Currency&amp;"ibor"&amp;Tenor,BA1593,Trigger)</f>
        <v>50549</v>
      </c>
      <c r="BC1593" s="320">
        <f>_xll.qlIndexFixing($AC$5,AZ1593,TRUE,_xll.ohTrigger(Trigger,Trigger3M))</f>
        <v>1.4335928556571176E-2</v>
      </c>
      <c r="BD1593" s="320">
        <f>_xll.qlIndexFixing($BE$1,AZ1593,TRUE,_xll.ohTrigger(Trigger,Trigger3M))</f>
        <v>1.4320578401929573E-2</v>
      </c>
    </row>
    <row r="1594" spans="51:56" ht="11.25" customHeight="1" x14ac:dyDescent="0.25">
      <c r="AY1594" s="159" t="s">
        <v>90</v>
      </c>
      <c r="AZ1594" s="158">
        <f>_xll.qlInterestRateIndexFixingDate(Currency&amp;"ibor"&amp;Tenor,BA1594,Trigger)</f>
        <v>50462</v>
      </c>
      <c r="BA1594" s="158">
        <f>_xll.qlCalendarAdvance(Calendar,BA1593,AY1594,"f",,Trigger)</f>
        <v>50466</v>
      </c>
      <c r="BB1594" s="158">
        <f>_xll.qlInterestRateIndexMaturity(Currency&amp;"ibor"&amp;Tenor,BA1594,Trigger)</f>
        <v>50558</v>
      </c>
      <c r="BC1594" s="320">
        <f>_xll.qlIndexFixing($AC$5,AZ1594,TRUE,_xll.ohTrigger(Trigger,Trigger3M))</f>
        <v>1.4303985159104297E-2</v>
      </c>
      <c r="BD1594" s="320">
        <f>_xll.qlIndexFixing($BE$1,AZ1594,TRUE,_xll.ohTrigger(Trigger,Trigger3M))</f>
        <v>1.4316965432955721E-2</v>
      </c>
    </row>
    <row r="1595" spans="51:56" ht="11.25" customHeight="1" x14ac:dyDescent="0.25">
      <c r="AY1595" s="159" t="s">
        <v>90</v>
      </c>
      <c r="AZ1595" s="158">
        <f>_xll.qlInterestRateIndexFixingDate(Currency&amp;"ibor"&amp;Tenor,BA1595,Trigger)</f>
        <v>50469</v>
      </c>
      <c r="BA1595" s="158">
        <f>_xll.qlCalendarAdvance(Calendar,BA1594,AY1595,"f",,Trigger)</f>
        <v>50473</v>
      </c>
      <c r="BB1595" s="158">
        <f>_xll.qlInterestRateIndexMaturity(Currency&amp;"ibor"&amp;Tenor,BA1595,Trigger)</f>
        <v>50565</v>
      </c>
      <c r="BC1595" s="320">
        <f>_xll.qlIndexFixing($AC$5,AZ1595,TRUE,_xll.ohTrigger(Trigger,Trigger3M))</f>
        <v>1.4278239641569037E-2</v>
      </c>
      <c r="BD1595" s="320">
        <f>_xll.qlIndexFixing($BE$1,AZ1595,TRUE,_xll.ohTrigger(Trigger,Trigger3M))</f>
        <v>1.4313342212199256E-2</v>
      </c>
    </row>
    <row r="1596" spans="51:56" ht="11.25" customHeight="1" x14ac:dyDescent="0.25">
      <c r="AY1596" s="159" t="s">
        <v>90</v>
      </c>
      <c r="AZ1596" s="158">
        <f>_xll.qlInterestRateIndexFixingDate(Currency&amp;"ibor"&amp;Tenor,BA1596,Trigger)</f>
        <v>50476</v>
      </c>
      <c r="BA1596" s="158">
        <f>_xll.qlCalendarAdvance(Calendar,BA1595,AY1596,"f",,Trigger)</f>
        <v>50480</v>
      </c>
      <c r="BB1596" s="158">
        <f>_xll.qlInterestRateIndexMaturity(Currency&amp;"ibor"&amp;Tenor,BA1596,Trigger)</f>
        <v>50572</v>
      </c>
      <c r="BC1596" s="320">
        <f>_xll.qlIndexFixing($AC$5,AZ1596,TRUE,_xll.ohTrigger(Trigger,Trigger3M))</f>
        <v>1.4252447232033928E-2</v>
      </c>
      <c r="BD1596" s="320">
        <f>_xll.qlIndexFixing($BE$1,AZ1596,TRUE,_xll.ohTrigger(Trigger,Trigger3M))</f>
        <v>1.4309764095784792E-2</v>
      </c>
    </row>
    <row r="1597" spans="51:56" ht="11.25" customHeight="1" x14ac:dyDescent="0.25">
      <c r="AY1597" s="159" t="s">
        <v>90</v>
      </c>
      <c r="AZ1597" s="158">
        <f>_xll.qlInterestRateIndexFixingDate(Currency&amp;"ibor"&amp;Tenor,BA1597,Trigger)</f>
        <v>50483</v>
      </c>
      <c r="BA1597" s="158">
        <f>_xll.qlCalendarAdvance(Calendar,BA1596,AY1597,"f",,Trigger)</f>
        <v>50487</v>
      </c>
      <c r="BB1597" s="158">
        <f>_xll.qlInterestRateIndexMaturity(Currency&amp;"ibor"&amp;Tenor,BA1597,Trigger)</f>
        <v>50579</v>
      </c>
      <c r="BC1597" s="320">
        <f>_xll.qlIndexFixing($AC$5,AZ1597,TRUE,_xll.ohTrigger(Trigger,Trigger3M))</f>
        <v>1.4226607931425187E-2</v>
      </c>
      <c r="BD1597" s="320">
        <f>_xll.qlIndexFixing($BE$1,AZ1597,TRUE,_xll.ohTrigger(Trigger,Trigger3M))</f>
        <v>1.4306231284688956E-2</v>
      </c>
    </row>
    <row r="1598" spans="51:56" ht="11.25" customHeight="1" x14ac:dyDescent="0.25">
      <c r="AY1598" s="159" t="s">
        <v>90</v>
      </c>
      <c r="AZ1598" s="158">
        <f>_xll.qlInterestRateIndexFixingDate(Currency&amp;"ibor"&amp;Tenor,BA1598,Trigger)</f>
        <v>50490</v>
      </c>
      <c r="BA1598" s="158">
        <f>_xll.qlCalendarAdvance(Calendar,BA1597,AY1598,"f",,Trigger)</f>
        <v>50494</v>
      </c>
      <c r="BB1598" s="158">
        <f>_xll.qlInterestRateIndexMaturity(Currency&amp;"ibor"&amp;Tenor,BA1598,Trigger)</f>
        <v>50586</v>
      </c>
      <c r="BC1598" s="320">
        <f>_xll.qlIndexFixing($AC$5,AZ1598,TRUE,_xll.ohTrigger(Trigger,Trigger3M))</f>
        <v>1.4200721740668158E-2</v>
      </c>
      <c r="BD1598" s="320">
        <f>_xll.qlIndexFixing($BE$1,AZ1598,TRUE,_xll.ohTrigger(Trigger,Trigger3M))</f>
        <v>1.4302743979889241E-2</v>
      </c>
    </row>
    <row r="1599" spans="51:56" ht="11.25" customHeight="1" x14ac:dyDescent="0.25">
      <c r="AY1599" s="159" t="s">
        <v>90</v>
      </c>
      <c r="AZ1599" s="158">
        <f>_xll.qlInterestRateIndexFixingDate(Currency&amp;"ibor"&amp;Tenor,BA1599,Trigger)</f>
        <v>50497</v>
      </c>
      <c r="BA1599" s="158">
        <f>_xll.qlCalendarAdvance(Calendar,BA1598,AY1599,"f",,Trigger)</f>
        <v>50501</v>
      </c>
      <c r="BB1599" s="158">
        <f>_xll.qlInterestRateIndexMaturity(Currency&amp;"ibor"&amp;Tenor,BA1599,Trigger)</f>
        <v>50592</v>
      </c>
      <c r="BC1599" s="320">
        <f>_xll.qlIndexFixing($AC$5,AZ1599,TRUE,_xll.ohTrigger(Trigger,Trigger3M))</f>
        <v>1.4176041977412566E-2</v>
      </c>
      <c r="BD1599" s="320">
        <f>_xll.qlIndexFixing($BE$1,AZ1599,TRUE,_xll.ohTrigger(Trigger,Trigger3M))</f>
        <v>1.4299255902942754E-2</v>
      </c>
    </row>
    <row r="1600" spans="51:56" ht="11.25" customHeight="1" x14ac:dyDescent="0.25">
      <c r="AY1600" s="159" t="s">
        <v>90</v>
      </c>
      <c r="AZ1600" s="158">
        <f>_xll.qlInterestRateIndexFixingDate(Currency&amp;"ibor"&amp;Tenor,BA1600,Trigger)</f>
        <v>50504</v>
      </c>
      <c r="BA1600" s="158">
        <f>_xll.qlCalendarAdvance(Calendar,BA1599,AY1600,"f",,Trigger)</f>
        <v>50508</v>
      </c>
      <c r="BB1600" s="158">
        <f>_xll.qlInterestRateIndexMaturity(Currency&amp;"ibor"&amp;Tenor,BA1600,Trigger)</f>
        <v>50599</v>
      </c>
      <c r="BC1600" s="320">
        <f>_xll.qlIndexFixing($AC$5,AZ1600,TRUE,_xll.ohTrigger(Trigger,Trigger3M))</f>
        <v>1.4149755186549855E-2</v>
      </c>
      <c r="BD1600" s="320">
        <f>_xll.qlIndexFixing($BE$1,AZ1600,TRUE,_xll.ohTrigger(Trigger,Trigger3M))</f>
        <v>1.4295857031311138E-2</v>
      </c>
    </row>
    <row r="1601" spans="51:56" ht="11.25" customHeight="1" x14ac:dyDescent="0.25">
      <c r="AY1601" s="159" t="s">
        <v>90</v>
      </c>
      <c r="AZ1601" s="158">
        <f>_xll.qlInterestRateIndexFixingDate(Currency&amp;"ibor"&amp;Tenor,BA1601,Trigger)</f>
        <v>50511</v>
      </c>
      <c r="BA1601" s="158">
        <f>_xll.qlCalendarAdvance(Calendar,BA1600,AY1601,"f",,Trigger)</f>
        <v>50515</v>
      </c>
      <c r="BB1601" s="158">
        <f>_xll.qlInterestRateIndexMaturity(Currency&amp;"ibor"&amp;Tenor,BA1601,Trigger)</f>
        <v>50606</v>
      </c>
      <c r="BC1601" s="320">
        <f>_xll.qlIndexFixing($AC$5,AZ1601,TRUE,_xll.ohTrigger(Trigger,Trigger3M))</f>
        <v>1.4123420995228203E-2</v>
      </c>
      <c r="BD1601" s="320">
        <f>_xll.qlIndexFixing($BE$1,AZ1601,TRUE,_xll.ohTrigger(Trigger,Trigger3M))</f>
        <v>1.4292504252704305E-2</v>
      </c>
    </row>
    <row r="1602" spans="51:56" ht="11.25" customHeight="1" x14ac:dyDescent="0.25">
      <c r="AY1602" s="159" t="s">
        <v>90</v>
      </c>
      <c r="AZ1602" s="158">
        <f>_xll.qlInterestRateIndexFixingDate(Currency&amp;"ibor"&amp;Tenor,BA1602,Trigger)</f>
        <v>50516</v>
      </c>
      <c r="BA1602" s="158">
        <f>_xll.qlCalendarAdvance(Calendar,BA1601,AY1602,"f",,Trigger)</f>
        <v>50522</v>
      </c>
      <c r="BB1602" s="158">
        <f>_xll.qlInterestRateIndexMaturity(Currency&amp;"ibor"&amp;Tenor,BA1602,Trigger)</f>
        <v>50613</v>
      </c>
      <c r="BC1602" s="320">
        <f>_xll.qlIndexFixing($AC$5,AZ1602,TRUE,_xll.ohTrigger(Trigger,Trigger3M))</f>
        <v>1.4097039404393665E-2</v>
      </c>
      <c r="BD1602" s="320">
        <f>_xll.qlIndexFixing($BE$1,AZ1602,TRUE,_xll.ohTrigger(Trigger,Trigger3M))</f>
        <v>1.4289197768097311E-2</v>
      </c>
    </row>
    <row r="1603" spans="51:56" ht="11.25" customHeight="1" x14ac:dyDescent="0.25">
      <c r="AY1603" s="159" t="s">
        <v>90</v>
      </c>
      <c r="AZ1603" s="158">
        <f>_xll.qlInterestRateIndexFixingDate(Currency&amp;"ibor"&amp;Tenor,BA1603,Trigger)</f>
        <v>50525</v>
      </c>
      <c r="BA1603" s="158">
        <f>_xll.qlCalendarAdvance(Calendar,BA1602,AY1603,"f",,Trigger)</f>
        <v>50529</v>
      </c>
      <c r="BB1603" s="158">
        <f>_xll.qlInterestRateIndexMaturity(Currency&amp;"ibor"&amp;Tenor,BA1603,Trigger)</f>
        <v>50621</v>
      </c>
      <c r="BC1603" s="320">
        <f>_xll.qlIndexFixing($AC$5,AZ1603,TRUE,_xll.ohTrigger(Trigger,Trigger3M))</f>
        <v>1.4070587467274381E-2</v>
      </c>
      <c r="BD1603" s="320">
        <f>_xll.qlIndexFixing($BE$1,AZ1603,TRUE,_xll.ohTrigger(Trigger,Trigger3M))</f>
        <v>1.4285997084673444E-2</v>
      </c>
    </row>
    <row r="1604" spans="51:56" ht="11.25" customHeight="1" x14ac:dyDescent="0.25">
      <c r="AY1604" s="159" t="s">
        <v>90</v>
      </c>
      <c r="AZ1604" s="158">
        <f>_xll.qlInterestRateIndexFixingDate(Currency&amp;"ibor"&amp;Tenor,BA1604,Trigger)</f>
        <v>50532</v>
      </c>
      <c r="BA1604" s="158">
        <f>_xll.qlCalendarAdvance(Calendar,BA1603,AY1604,"f",,Trigger)</f>
        <v>50536</v>
      </c>
      <c r="BB1604" s="158">
        <f>_xll.qlInterestRateIndexMaturity(Currency&amp;"ibor"&amp;Tenor,BA1604,Trigger)</f>
        <v>50628</v>
      </c>
      <c r="BC1604" s="320">
        <f>_xll.qlIndexFixing($AC$5,AZ1604,TRUE,_xll.ohTrigger(Trigger,Trigger3M))</f>
        <v>1.4044419955215447E-2</v>
      </c>
      <c r="BD1604" s="320">
        <f>_xll.qlIndexFixing($BE$1,AZ1604,TRUE,_xll.ohTrigger(Trigger,Trigger3M))</f>
        <v>1.4282787038263019E-2</v>
      </c>
    </row>
    <row r="1605" spans="51:56" ht="11.25" customHeight="1" x14ac:dyDescent="0.25">
      <c r="AY1605" s="159" t="s">
        <v>90</v>
      </c>
      <c r="AZ1605" s="158">
        <f>_xll.qlInterestRateIndexFixingDate(Currency&amp;"ibor"&amp;Tenor,BA1605,Trigger)</f>
        <v>50539</v>
      </c>
      <c r="BA1605" s="158">
        <f>_xll.qlCalendarAdvance(Calendar,BA1604,AY1605,"f",,Trigger)</f>
        <v>50543</v>
      </c>
      <c r="BB1605" s="158">
        <f>_xll.qlInterestRateIndexMaturity(Currency&amp;"ibor"&amp;Tenor,BA1605,Trigger)</f>
        <v>50635</v>
      </c>
      <c r="BC1605" s="320">
        <f>_xll.qlIndexFixing($AC$5,AZ1605,TRUE,_xll.ohTrigger(Trigger,Trigger3M))</f>
        <v>1.4034353197938111E-2</v>
      </c>
      <c r="BD1605" s="320">
        <f>_xll.qlIndexFixing($BE$1,AZ1605,TRUE,_xll.ohTrigger(Trigger,Trigger3M))</f>
        <v>1.4279623905025941E-2</v>
      </c>
    </row>
    <row r="1606" spans="51:56" ht="11.25" customHeight="1" x14ac:dyDescent="0.25">
      <c r="AY1606" s="159" t="s">
        <v>90</v>
      </c>
      <c r="AZ1606" s="158">
        <f>_xll.qlInterestRateIndexFixingDate(Currency&amp;"ibor"&amp;Tenor,BA1606,Trigger)</f>
        <v>50546</v>
      </c>
      <c r="BA1606" s="158">
        <f>_xll.qlCalendarAdvance(Calendar,BA1605,AY1606,"f",,Trigger)</f>
        <v>50550</v>
      </c>
      <c r="BB1606" s="158">
        <f>_xll.qlInterestRateIndexMaturity(Currency&amp;"ibor"&amp;Tenor,BA1606,Trigger)</f>
        <v>50642</v>
      </c>
      <c r="BC1606" s="320">
        <f>_xll.qlIndexFixing($AC$5,AZ1606,TRUE,_xll.ohTrigger(Trigger,Trigger3M))</f>
        <v>1.4036387123888381E-2</v>
      </c>
      <c r="BD1606" s="320">
        <f>_xll.qlIndexFixing($BE$1,AZ1606,TRUE,_xll.ohTrigger(Trigger,Trigger3M))</f>
        <v>1.4276507885950132E-2</v>
      </c>
    </row>
    <row r="1607" spans="51:56" ht="11.25" customHeight="1" x14ac:dyDescent="0.25">
      <c r="AY1607" s="159" t="s">
        <v>90</v>
      </c>
      <c r="AZ1607" s="158">
        <f>_xll.qlInterestRateIndexFixingDate(Currency&amp;"ibor"&amp;Tenor,BA1607,Trigger)</f>
        <v>50553</v>
      </c>
      <c r="BA1607" s="158">
        <f>_xll.qlCalendarAdvance(Calendar,BA1606,AY1607,"f",,Trigger)</f>
        <v>50557</v>
      </c>
      <c r="BB1607" s="158">
        <f>_xll.qlInterestRateIndexMaturity(Currency&amp;"ibor"&amp;Tenor,BA1607,Trigger)</f>
        <v>50649</v>
      </c>
      <c r="BC1607" s="320">
        <f>_xll.qlIndexFixing($AC$5,AZ1607,TRUE,_xll.ohTrigger(Trigger,Trigger3M))</f>
        <v>1.4038421050892593E-2</v>
      </c>
      <c r="BD1607" s="320">
        <f>_xll.qlIndexFixing($BE$1,AZ1607,TRUE,_xll.ohTrigger(Trigger,Trigger3M))</f>
        <v>1.4273439182022644E-2</v>
      </c>
    </row>
    <row r="1608" spans="51:56" ht="11.25" customHeight="1" x14ac:dyDescent="0.25">
      <c r="AY1608" s="159" t="s">
        <v>90</v>
      </c>
      <c r="AZ1608" s="158">
        <f>_xll.qlInterestRateIndexFixingDate(Currency&amp;"ibor"&amp;Tenor,BA1608,Trigger)</f>
        <v>50560</v>
      </c>
      <c r="BA1608" s="158">
        <f>_xll.qlCalendarAdvance(Calendar,BA1607,AY1608,"f",,Trigger)</f>
        <v>50564</v>
      </c>
      <c r="BB1608" s="158">
        <f>_xll.qlInterestRateIndexMaturity(Currency&amp;"ibor"&amp;Tenor,BA1608,Trigger)</f>
        <v>50656</v>
      </c>
      <c r="BC1608" s="320">
        <f>_xll.qlIndexFixing($AC$5,AZ1608,TRUE,_xll.ohTrigger(Trigger,Trigger3M))</f>
        <v>1.4040454978949873E-2</v>
      </c>
      <c r="BD1608" s="320">
        <f>_xll.qlIndexFixing($BE$1,AZ1608,TRUE,_xll.ohTrigger(Trigger,Trigger3M))</f>
        <v>1.4270417994230528E-2</v>
      </c>
    </row>
    <row r="1609" spans="51:56" ht="11.25" customHeight="1" x14ac:dyDescent="0.25">
      <c r="AY1609" s="159" t="s">
        <v>90</v>
      </c>
      <c r="AZ1609" s="158">
        <f>_xll.qlInterestRateIndexFixingDate(Currency&amp;"ibor"&amp;Tenor,BA1609,Trigger)</f>
        <v>50567</v>
      </c>
      <c r="BA1609" s="158">
        <f>_xll.qlCalendarAdvance(Calendar,BA1608,AY1609,"f",,Trigger)</f>
        <v>50571</v>
      </c>
      <c r="BB1609" s="158">
        <f>_xll.qlInterestRateIndexMaturity(Currency&amp;"ibor"&amp;Tenor,BA1609,Trigger)</f>
        <v>50663</v>
      </c>
      <c r="BC1609" s="320">
        <f>_xll.qlIndexFixing($AC$5,AZ1609,TRUE,_xll.ohTrigger(Trigger,Trigger3M))</f>
        <v>1.4042488908061094E-2</v>
      </c>
      <c r="BD1609" s="320">
        <f>_xll.qlIndexFixing($BE$1,AZ1609,TRUE,_xll.ohTrigger(Trigger,Trigger3M))</f>
        <v>1.4267444523565187E-2</v>
      </c>
    </row>
    <row r="1610" spans="51:56" ht="11.25" customHeight="1" x14ac:dyDescent="0.25">
      <c r="AY1610" s="159" t="s">
        <v>90</v>
      </c>
      <c r="AZ1610" s="158">
        <f>_xll.qlInterestRateIndexFixingDate(Currency&amp;"ibor"&amp;Tenor,BA1610,Trigger)</f>
        <v>50574</v>
      </c>
      <c r="BA1610" s="158">
        <f>_xll.qlCalendarAdvance(Calendar,BA1609,AY1610,"f",,Trigger)</f>
        <v>50578</v>
      </c>
      <c r="BB1610" s="158">
        <f>_xll.qlInterestRateIndexMaturity(Currency&amp;"ibor"&amp;Tenor,BA1610,Trigger)</f>
        <v>50670</v>
      </c>
      <c r="BC1610" s="320">
        <f>_xll.qlIndexFixing($AC$5,AZ1610,TRUE,_xll.ohTrigger(Trigger,Trigger3M))</f>
        <v>1.4044522838226254E-2</v>
      </c>
      <c r="BD1610" s="320">
        <f>_xll.qlIndexFixing($BE$1,AZ1610,TRUE,_xll.ohTrigger(Trigger,Trigger3M))</f>
        <v>1.4264518971017144E-2</v>
      </c>
    </row>
    <row r="1611" spans="51:56" ht="11.25" customHeight="1" x14ac:dyDescent="0.25">
      <c r="AY1611" s="159" t="s">
        <v>90</v>
      </c>
      <c r="AZ1611" s="158">
        <f>_xll.qlInterestRateIndexFixingDate(Currency&amp;"ibor"&amp;Tenor,BA1611,Trigger)</f>
        <v>50581</v>
      </c>
      <c r="BA1611" s="158">
        <f>_xll.qlCalendarAdvance(Calendar,BA1610,AY1611,"f",,Trigger)</f>
        <v>50585</v>
      </c>
      <c r="BB1611" s="158">
        <f>_xll.qlInterestRateIndexMaturity(Currency&amp;"ibor"&amp;Tenor,BA1611,Trigger)</f>
        <v>50677</v>
      </c>
      <c r="BC1611" s="320">
        <f>_xll.qlIndexFixing($AC$5,AZ1611,TRUE,_xll.ohTrigger(Trigger,Trigger3M))</f>
        <v>1.4046556769443616E-2</v>
      </c>
      <c r="BD1611" s="320">
        <f>_xll.qlIndexFixing($BE$1,AZ1611,TRUE,_xll.ohTrigger(Trigger,Trigger3M))</f>
        <v>1.4261641537577798E-2</v>
      </c>
    </row>
    <row r="1612" spans="51:56" ht="11.25" customHeight="1" x14ac:dyDescent="0.25">
      <c r="AY1612" s="159" t="s">
        <v>90</v>
      </c>
      <c r="AZ1612" s="158">
        <f>_xll.qlInterestRateIndexFixingDate(Currency&amp;"ibor"&amp;Tenor,BA1612,Trigger)</f>
        <v>50588</v>
      </c>
      <c r="BA1612" s="158">
        <f>_xll.qlCalendarAdvance(Calendar,BA1611,AY1612,"f",,Trigger)</f>
        <v>50592</v>
      </c>
      <c r="BB1612" s="158">
        <f>_xll.qlInterestRateIndexMaturity(Currency&amp;"ibor"&amp;Tenor,BA1612,Trigger)</f>
        <v>50684</v>
      </c>
      <c r="BC1612" s="320">
        <f>_xll.qlIndexFixing($AC$5,AZ1612,TRUE,_xll.ohTrigger(Trigger,Trigger3M))</f>
        <v>1.4048590701714917E-2</v>
      </c>
      <c r="BD1612" s="320">
        <f>_xll.qlIndexFixing($BE$1,AZ1612,TRUE,_xll.ohTrigger(Trigger,Trigger3M))</f>
        <v>1.4258812424240286E-2</v>
      </c>
    </row>
    <row r="1613" spans="51:56" ht="11.25" customHeight="1" x14ac:dyDescent="0.25">
      <c r="AY1613" s="159" t="s">
        <v>90</v>
      </c>
      <c r="AZ1613" s="158">
        <f>_xll.qlInterestRateIndexFixingDate(Currency&amp;"ibor"&amp;Tenor,BA1613,Trigger)</f>
        <v>50595</v>
      </c>
      <c r="BA1613" s="158">
        <f>_xll.qlCalendarAdvance(Calendar,BA1612,AY1613,"f",,Trigger)</f>
        <v>50599</v>
      </c>
      <c r="BB1613" s="158">
        <f>_xll.qlInterestRateIndexMaturity(Currency&amp;"ibor"&amp;Tenor,BA1613,Trigger)</f>
        <v>50691</v>
      </c>
      <c r="BC1613" s="320">
        <f>_xll.qlIndexFixing($AC$5,AZ1613,TRUE,_xll.ohTrigger(Trigger,Trigger3M))</f>
        <v>1.405062463503929E-2</v>
      </c>
      <c r="BD1613" s="320">
        <f>_xll.qlIndexFixing($BE$1,AZ1613,TRUE,_xll.ohTrigger(Trigger,Trigger3M))</f>
        <v>1.4256031831997742E-2</v>
      </c>
    </row>
    <row r="1614" spans="51:56" ht="11.25" customHeight="1" x14ac:dyDescent="0.25">
      <c r="AY1614" s="159" t="s">
        <v>90</v>
      </c>
      <c r="AZ1614" s="158">
        <f>_xll.qlInterestRateIndexFixingDate(Currency&amp;"ibor"&amp;Tenor,BA1614,Trigger)</f>
        <v>50602</v>
      </c>
      <c r="BA1614" s="158">
        <f>_xll.qlCalendarAdvance(Calendar,BA1613,AY1614,"f",,Trigger)</f>
        <v>50606</v>
      </c>
      <c r="BB1614" s="158">
        <f>_xll.qlInterestRateIndexMaturity(Currency&amp;"ibor"&amp;Tenor,BA1614,Trigger)</f>
        <v>50698</v>
      </c>
      <c r="BC1614" s="320">
        <f>_xll.qlIndexFixing($AC$5,AZ1614,TRUE,_xll.ohTrigger(Trigger,Trigger3M))</f>
        <v>1.4052658569416733E-2</v>
      </c>
      <c r="BD1614" s="320">
        <f>_xll.qlIndexFixing($BE$1,AZ1614,TRUE,_xll.ohTrigger(Trigger,Trigger3M))</f>
        <v>1.4253299961847645E-2</v>
      </c>
    </row>
    <row r="1615" spans="51:56" ht="11.25" customHeight="1" x14ac:dyDescent="0.25">
      <c r="AY1615" s="159" t="s">
        <v>90</v>
      </c>
      <c r="AZ1615" s="158">
        <f>_xll.qlInterestRateIndexFixingDate(Currency&amp;"ibor"&amp;Tenor,BA1615,Trigger)</f>
        <v>50609</v>
      </c>
      <c r="BA1615" s="158">
        <f>_xll.qlCalendarAdvance(Calendar,BA1614,AY1615,"f",,Trigger)</f>
        <v>50613</v>
      </c>
      <c r="BB1615" s="158">
        <f>_xll.qlInterestRateIndexMaturity(Currency&amp;"ibor"&amp;Tenor,BA1615,Trigger)</f>
        <v>50705</v>
      </c>
      <c r="BC1615" s="320">
        <f>_xll.qlIndexFixing($AC$5,AZ1615,TRUE,_xll.ohTrigger(Trigger,Trigger3M))</f>
        <v>1.4054692504848984E-2</v>
      </c>
      <c r="BD1615" s="320">
        <f>_xll.qlIndexFixing($BE$1,AZ1615,TRUE,_xll.ohTrigger(Trigger,Trigger3M))</f>
        <v>1.425061701478487E-2</v>
      </c>
    </row>
    <row r="1616" spans="51:56" ht="11.25" customHeight="1" x14ac:dyDescent="0.25">
      <c r="AY1616" s="159" t="s">
        <v>90</v>
      </c>
      <c r="AZ1616" s="158">
        <f>_xll.qlInterestRateIndexFixingDate(Currency&amp;"ibor"&amp;Tenor,BA1616,Trigger)</f>
        <v>50616</v>
      </c>
      <c r="BA1616" s="158">
        <f>_xll.qlCalendarAdvance(Calendar,BA1615,AY1616,"f",,Trigger)</f>
        <v>50620</v>
      </c>
      <c r="BB1616" s="158">
        <f>_xll.qlInterestRateIndexMaturity(Currency&amp;"ibor"&amp;Tenor,BA1616,Trigger)</f>
        <v>50712</v>
      </c>
      <c r="BC1616" s="320">
        <f>_xll.qlIndexFixing($AC$5,AZ1616,TRUE,_xll.ohTrigger(Trigger,Trigger3M))</f>
        <v>1.4056726441334306E-2</v>
      </c>
      <c r="BD1616" s="320">
        <f>_xll.qlIndexFixing($BE$1,AZ1616,TRUE,_xll.ohTrigger(Trigger,Trigger3M))</f>
        <v>1.424798319180863E-2</v>
      </c>
    </row>
    <row r="1617" spans="51:56" ht="11.25" customHeight="1" x14ac:dyDescent="0.25">
      <c r="AY1617" s="159" t="s">
        <v>90</v>
      </c>
      <c r="AZ1617" s="158">
        <f>_xll.qlInterestRateIndexFixingDate(Currency&amp;"ibor"&amp;Tenor,BA1617,Trigger)</f>
        <v>50623</v>
      </c>
      <c r="BA1617" s="158">
        <f>_xll.qlCalendarAdvance(Calendar,BA1616,AY1617,"f",,Trigger)</f>
        <v>50627</v>
      </c>
      <c r="BB1617" s="158">
        <f>_xll.qlInterestRateIndexMaturity(Currency&amp;"ibor"&amp;Tenor,BA1617,Trigger)</f>
        <v>50719</v>
      </c>
      <c r="BC1617" s="320">
        <f>_xll.qlIndexFixing($AC$5,AZ1617,TRUE,_xll.ohTrigger(Trigger,Trigger3M))</f>
        <v>1.4058760378872699E-2</v>
      </c>
      <c r="BD1617" s="320">
        <f>_xll.qlIndexFixing($BE$1,AZ1617,TRUE,_xll.ohTrigger(Trigger,Trigger3M))</f>
        <v>1.4245398693918148E-2</v>
      </c>
    </row>
    <row r="1618" spans="51:56" ht="11.25" customHeight="1" x14ac:dyDescent="0.25">
      <c r="AY1618" s="159" t="s">
        <v>90</v>
      </c>
      <c r="AZ1618" s="158">
        <f>_xll.qlInterestRateIndexFixingDate(Currency&amp;"ibor"&amp;Tenor,BA1618,Trigger)</f>
        <v>50630</v>
      </c>
      <c r="BA1618" s="158">
        <f>_xll.qlCalendarAdvance(Calendar,BA1617,AY1618,"f",,Trigger)</f>
        <v>50634</v>
      </c>
      <c r="BB1618" s="158">
        <f>_xll.qlInterestRateIndexMaturity(Currency&amp;"ibor"&amp;Tenor,BA1618,Trigger)</f>
        <v>50726</v>
      </c>
      <c r="BC1618" s="320">
        <f>_xll.qlIndexFixing($AC$5,AZ1618,TRUE,_xll.ohTrigger(Trigger,Trigger3M))</f>
        <v>1.4060794317464162E-2</v>
      </c>
      <c r="BD1618" s="320">
        <f>_xll.qlIndexFixing($BE$1,AZ1618,TRUE,_xll.ohTrigger(Trigger,Trigger3M))</f>
        <v>1.4242863722112635E-2</v>
      </c>
    </row>
    <row r="1619" spans="51:56" ht="11.25" customHeight="1" x14ac:dyDescent="0.25">
      <c r="AY1619" s="159" t="s">
        <v>90</v>
      </c>
      <c r="AZ1619" s="158">
        <f>_xll.qlInterestRateIndexFixingDate(Currency&amp;"ibor"&amp;Tenor,BA1619,Trigger)</f>
        <v>50637</v>
      </c>
      <c r="BA1619" s="158">
        <f>_xll.qlCalendarAdvance(Calendar,BA1618,AY1619,"f",,Trigger)</f>
        <v>50641</v>
      </c>
      <c r="BB1619" s="158">
        <f>_xll.qlInterestRateIndexMaturity(Currency&amp;"ibor"&amp;Tenor,BA1619,Trigger)</f>
        <v>50733</v>
      </c>
      <c r="BC1619" s="320">
        <f>_xll.qlIndexFixing($AC$5,AZ1619,TRUE,_xll.ohTrigger(Trigger,Trigger3M))</f>
        <v>1.4062828257109564E-2</v>
      </c>
      <c r="BD1619" s="320">
        <f>_xll.qlIndexFixing($BE$1,AZ1619,TRUE,_xll.ohTrigger(Trigger,Trigger3M))</f>
        <v>1.4240378477395659E-2</v>
      </c>
    </row>
    <row r="1620" spans="51:56" ht="11.25" customHeight="1" x14ac:dyDescent="0.25">
      <c r="AY1620" s="159" t="s">
        <v>90</v>
      </c>
      <c r="AZ1620" s="158">
        <f>_xll.qlInterestRateIndexFixingDate(Currency&amp;"ibor"&amp;Tenor,BA1620,Trigger)</f>
        <v>50644</v>
      </c>
      <c r="BA1620" s="158">
        <f>_xll.qlCalendarAdvance(Calendar,BA1619,AY1620,"f",,Trigger)</f>
        <v>50648</v>
      </c>
      <c r="BB1620" s="158">
        <f>_xll.qlInterestRateIndexMaturity(Currency&amp;"ibor"&amp;Tenor,BA1620,Trigger)</f>
        <v>50739</v>
      </c>
      <c r="BC1620" s="320">
        <f>_xll.qlIndexFixing($AC$5,AZ1620,TRUE,_xll.ohTrigger(Trigger,Trigger3M))</f>
        <v>1.406444250363701E-2</v>
      </c>
      <c r="BD1620" s="320">
        <f>_xll.qlIndexFixing($BE$1,AZ1620,TRUE,_xll.ohTrigger(Trigger,Trigger3M))</f>
        <v>1.42378264375303E-2</v>
      </c>
    </row>
    <row r="1621" spans="51:56" ht="11.25" customHeight="1" x14ac:dyDescent="0.25">
      <c r="AY1621" s="159" t="s">
        <v>90</v>
      </c>
      <c r="AZ1621" s="158">
        <f>_xll.qlInterestRateIndexFixingDate(Currency&amp;"ibor"&amp;Tenor,BA1621,Trigger)</f>
        <v>50651</v>
      </c>
      <c r="BA1621" s="158">
        <f>_xll.qlCalendarAdvance(Calendar,BA1620,AY1621,"f",,Trigger)</f>
        <v>50655</v>
      </c>
      <c r="BB1621" s="158">
        <f>_xll.qlInterestRateIndexMaturity(Currency&amp;"ibor"&amp;Tenor,BA1621,Trigger)</f>
        <v>50746</v>
      </c>
      <c r="BC1621" s="320">
        <f>_xll.qlIndexFixing($AC$5,AZ1621,TRUE,_xll.ohTrigger(Trigger,Trigger3M))</f>
        <v>1.4066476365989393E-2</v>
      </c>
      <c r="BD1621" s="320">
        <f>_xll.qlIndexFixing($BE$1,AZ1621,TRUE,_xll.ohTrigger(Trigger,Trigger3M))</f>
        <v>1.4235437725691859E-2</v>
      </c>
    </row>
    <row r="1622" spans="51:56" ht="11.25" customHeight="1" x14ac:dyDescent="0.25">
      <c r="AY1622" s="159" t="s">
        <v>90</v>
      </c>
      <c r="AZ1622" s="158">
        <f>_xll.qlInterestRateIndexFixingDate(Currency&amp;"ibor"&amp;Tenor,BA1622,Trigger)</f>
        <v>50658</v>
      </c>
      <c r="BA1622" s="158">
        <f>_xll.qlCalendarAdvance(Calendar,BA1621,AY1622,"f",,Trigger)</f>
        <v>50662</v>
      </c>
      <c r="BB1622" s="158">
        <f>_xll.qlInterestRateIndexMaturity(Currency&amp;"ibor"&amp;Tenor,BA1622,Trigger)</f>
        <v>50753</v>
      </c>
      <c r="BC1622" s="320">
        <f>_xll.qlIndexFixing($AC$5,AZ1622,TRUE,_xll.ohTrigger(Trigger,Trigger3M))</f>
        <v>1.4068510229381822E-2</v>
      </c>
      <c r="BD1622" s="320">
        <f>_xll.qlIndexFixing($BE$1,AZ1622,TRUE,_xll.ohTrigger(Trigger,Trigger3M))</f>
        <v>1.4233099327596921E-2</v>
      </c>
    </row>
    <row r="1623" spans="51:56" ht="11.25" customHeight="1" x14ac:dyDescent="0.25">
      <c r="AY1623" s="159" t="s">
        <v>90</v>
      </c>
      <c r="AZ1623" s="158">
        <f>_xll.qlInterestRateIndexFixingDate(Currency&amp;"ibor"&amp;Tenor,BA1623,Trigger)</f>
        <v>50665</v>
      </c>
      <c r="BA1623" s="158">
        <f>_xll.qlCalendarAdvance(Calendar,BA1622,AY1623,"f",,Trigger)</f>
        <v>50669</v>
      </c>
      <c r="BB1623" s="158">
        <f>_xll.qlInterestRateIndexMaturity(Currency&amp;"ibor"&amp;Tenor,BA1623,Trigger)</f>
        <v>50760</v>
      </c>
      <c r="BC1623" s="320">
        <f>_xll.qlIndexFixing($AC$5,AZ1623,TRUE,_xll.ohTrigger(Trigger,Trigger3M))</f>
        <v>1.407054409381869E-2</v>
      </c>
      <c r="BD1623" s="320">
        <f>_xll.qlIndexFixing($BE$1,AZ1623,TRUE,_xll.ohTrigger(Trigger,Trigger3M))</f>
        <v>1.4230811444246896E-2</v>
      </c>
    </row>
    <row r="1624" spans="51:56" ht="11.25" customHeight="1" x14ac:dyDescent="0.25">
      <c r="AY1624" s="159" t="s">
        <v>90</v>
      </c>
      <c r="AZ1624" s="158">
        <f>_xll.qlInterestRateIndexFixingDate(Currency&amp;"ibor"&amp;Tenor,BA1624,Trigger)</f>
        <v>50672</v>
      </c>
      <c r="BA1624" s="158">
        <f>_xll.qlCalendarAdvance(Calendar,BA1623,AY1624,"f",,Trigger)</f>
        <v>50676</v>
      </c>
      <c r="BB1624" s="158">
        <f>_xll.qlInterestRateIndexMaturity(Currency&amp;"ibor"&amp;Tenor,BA1624,Trigger)</f>
        <v>50767</v>
      </c>
      <c r="BC1624" s="320">
        <f>_xll.qlIndexFixing($AC$5,AZ1624,TRUE,_xll.ohTrigger(Trigger,Trigger3M))</f>
        <v>1.4072577959295604E-2</v>
      </c>
      <c r="BD1624" s="320">
        <f>_xll.qlIndexFixing($BE$1,AZ1624,TRUE,_xll.ohTrigger(Trigger,Trigger3M))</f>
        <v>1.4228574276640564E-2</v>
      </c>
    </row>
    <row r="1625" spans="51:56" ht="11.25" customHeight="1" x14ac:dyDescent="0.25">
      <c r="AY1625" s="159" t="s">
        <v>90</v>
      </c>
      <c r="AZ1625" s="158">
        <f>_xll.qlInterestRateIndexFixingDate(Currency&amp;"ibor"&amp;Tenor,BA1625,Trigger)</f>
        <v>50679</v>
      </c>
      <c r="BA1625" s="158">
        <f>_xll.qlCalendarAdvance(Calendar,BA1624,AY1625,"f",,Trigger)</f>
        <v>50683</v>
      </c>
      <c r="BB1625" s="158">
        <f>_xll.qlInterestRateIndexMaturity(Currency&amp;"ibor"&amp;Tenor,BA1625,Trigger)</f>
        <v>50775</v>
      </c>
      <c r="BC1625" s="320">
        <f>_xll.qlIndexFixing($AC$5,AZ1625,TRUE,_xll.ohTrigger(Trigger,Trigger3M))</f>
        <v>1.4075031917101679E-2</v>
      </c>
      <c r="BD1625" s="320">
        <f>_xll.qlIndexFixing($BE$1,AZ1625,TRUE,_xll.ohTrigger(Trigger,Trigger3M))</f>
        <v>1.422652253422544E-2</v>
      </c>
    </row>
    <row r="1626" spans="51:56" ht="11.25" customHeight="1" x14ac:dyDescent="0.25">
      <c r="AY1626" s="159" t="s">
        <v>90</v>
      </c>
      <c r="AZ1626" s="158">
        <f>_xll.qlInterestRateIndexFixingDate(Currency&amp;"ibor"&amp;Tenor,BA1626,Trigger)</f>
        <v>50686</v>
      </c>
      <c r="BA1626" s="158">
        <f>_xll.qlCalendarAdvance(Calendar,BA1625,AY1626,"f",,Trigger)</f>
        <v>50690</v>
      </c>
      <c r="BB1626" s="158">
        <f>_xll.qlInterestRateIndexMaturity(Currency&amp;"ibor"&amp;Tenor,BA1626,Trigger)</f>
        <v>50782</v>
      </c>
      <c r="BC1626" s="320">
        <f>_xll.qlIndexFixing($AC$5,AZ1626,TRUE,_xll.ohTrigger(Trigger,Trigger3M))</f>
        <v>1.4077065864122053E-2</v>
      </c>
      <c r="BD1626" s="320">
        <f>_xll.qlIndexFixing($BE$1,AZ1626,TRUE,_xll.ohTrigger(Trigger,Trigger3M))</f>
        <v>1.4224391007295696E-2</v>
      </c>
    </row>
    <row r="1627" spans="51:56" ht="11.25" customHeight="1" x14ac:dyDescent="0.25">
      <c r="AY1627" s="159" t="s">
        <v>90</v>
      </c>
      <c r="AZ1627" s="158">
        <f>_xll.qlInterestRateIndexFixingDate(Currency&amp;"ibor"&amp;Tenor,BA1627,Trigger)</f>
        <v>50693</v>
      </c>
      <c r="BA1627" s="158">
        <f>_xll.qlCalendarAdvance(Calendar,BA1626,AY1627,"f",,Trigger)</f>
        <v>50697</v>
      </c>
      <c r="BB1627" s="158">
        <f>_xll.qlInterestRateIndexMaturity(Currency&amp;"ibor"&amp;Tenor,BA1627,Trigger)</f>
        <v>50789</v>
      </c>
      <c r="BC1627" s="320">
        <f>_xll.qlIndexFixing($AC$5,AZ1627,TRUE,_xll.ohTrigger(Trigger,Trigger3M))</f>
        <v>1.4079099812193758E-2</v>
      </c>
      <c r="BD1627" s="320">
        <f>_xll.qlIndexFixing($BE$1,AZ1627,TRUE,_xll.ohTrigger(Trigger,Trigger3M))</f>
        <v>1.4222310815523817E-2</v>
      </c>
    </row>
    <row r="1628" spans="51:56" ht="11.25" customHeight="1" x14ac:dyDescent="0.25">
      <c r="AY1628" s="159" t="s">
        <v>90</v>
      </c>
      <c r="AZ1628" s="158">
        <f>_xll.qlInterestRateIndexFixingDate(Currency&amp;"ibor"&amp;Tenor,BA1628,Trigger)</f>
        <v>50700</v>
      </c>
      <c r="BA1628" s="158">
        <f>_xll.qlCalendarAdvance(Calendar,BA1627,AY1628,"f",,Trigger)</f>
        <v>50704</v>
      </c>
      <c r="BB1628" s="158">
        <f>_xll.qlInterestRateIndexMaturity(Currency&amp;"ibor"&amp;Tenor,BA1628,Trigger)</f>
        <v>50796</v>
      </c>
      <c r="BC1628" s="320">
        <f>_xll.qlIndexFixing($AC$5,AZ1628,TRUE,_xll.ohTrigger(Trigger,Trigger3M))</f>
        <v>1.4081133761319404E-2</v>
      </c>
      <c r="BD1628" s="320">
        <f>_xll.qlIndexFixing($BE$1,AZ1628,TRUE,_xll.ohTrigger(Trigger,Trigger3M))</f>
        <v>1.4220282159920314E-2</v>
      </c>
    </row>
    <row r="1629" spans="51:56" ht="11.25" customHeight="1" x14ac:dyDescent="0.25">
      <c r="AY1629" s="159" t="s">
        <v>90</v>
      </c>
      <c r="AZ1629" s="158">
        <f>_xll.qlInterestRateIndexFixingDate(Currency&amp;"ibor"&amp;Tenor,BA1629,Trigger)</f>
        <v>50707</v>
      </c>
      <c r="BA1629" s="158">
        <f>_xll.qlCalendarAdvance(Calendar,BA1628,AY1629,"f",,Trigger)</f>
        <v>50711</v>
      </c>
      <c r="BB1629" s="158">
        <f>_xll.qlInterestRateIndexMaturity(Currency&amp;"ibor"&amp;Tenor,BA1629,Trigger)</f>
        <v>50803</v>
      </c>
      <c r="BC1629" s="320">
        <f>_xll.qlIndexFixing($AC$5,AZ1629,TRUE,_xll.ohTrigger(Trigger,Trigger3M))</f>
        <v>1.4083167711498989E-2</v>
      </c>
      <c r="BD1629" s="320">
        <f>_xll.qlIndexFixing($BE$1,AZ1629,TRUE,_xll.ohTrigger(Trigger,Trigger3M))</f>
        <v>1.4218305241504388E-2</v>
      </c>
    </row>
    <row r="1630" spans="51:56" ht="11.25" customHeight="1" x14ac:dyDescent="0.25">
      <c r="AY1630" s="159" t="s">
        <v>90</v>
      </c>
      <c r="AZ1630" s="158">
        <f>_xll.qlInterestRateIndexFixingDate(Currency&amp;"ibor"&amp;Tenor,BA1630,Trigger)</f>
        <v>50714</v>
      </c>
      <c r="BA1630" s="158">
        <f>_xll.qlCalendarAdvance(Calendar,BA1629,AY1630,"f",,Trigger)</f>
        <v>50718</v>
      </c>
      <c r="BB1630" s="158">
        <f>_xll.qlInterestRateIndexMaturity(Currency&amp;"ibor"&amp;Tenor,BA1630,Trigger)</f>
        <v>50810</v>
      </c>
      <c r="BC1630" s="320">
        <f>_xll.qlIndexFixing($AC$5,AZ1630,TRUE,_xll.ohTrigger(Trigger,Trigger3M))</f>
        <v>1.4085201662732513E-2</v>
      </c>
      <c r="BD1630" s="320">
        <f>_xll.qlIndexFixing($BE$1,AZ1630,TRUE,_xll.ohTrigger(Trigger,Trigger3M))</f>
        <v>1.4216380261295241E-2</v>
      </c>
    </row>
    <row r="1631" spans="51:56" ht="11.25" customHeight="1" x14ac:dyDescent="0.25">
      <c r="AY1631" s="159" t="s">
        <v>90</v>
      </c>
      <c r="AZ1631" s="158">
        <f>_xll.qlInterestRateIndexFixingDate(Currency&amp;"ibor"&amp;Tenor,BA1631,Trigger)</f>
        <v>50721</v>
      </c>
      <c r="BA1631" s="158">
        <f>_xll.qlCalendarAdvance(Calendar,BA1630,AY1631,"f",,Trigger)</f>
        <v>50725</v>
      </c>
      <c r="BB1631" s="158">
        <f>_xll.qlInterestRateIndexMaturity(Currency&amp;"ibor"&amp;Tenor,BA1631,Trigger)</f>
        <v>50817</v>
      </c>
      <c r="BC1631" s="320">
        <f>_xll.qlIndexFixing($AC$5,AZ1631,TRUE,_xll.ohTrigger(Trigger,Trigger3M))</f>
        <v>1.4087235615018239E-2</v>
      </c>
      <c r="BD1631" s="320">
        <f>_xll.qlIndexFixing($BE$1,AZ1631,TRUE,_xll.ohTrigger(Trigger,Trigger3M))</f>
        <v>1.4214507420311207E-2</v>
      </c>
    </row>
    <row r="1632" spans="51:56" ht="11.25" customHeight="1" x14ac:dyDescent="0.25">
      <c r="AY1632" s="159" t="s">
        <v>90</v>
      </c>
      <c r="AZ1632" s="158">
        <f>_xll.qlInterestRateIndexFixingDate(Currency&amp;"ibor"&amp;Tenor,BA1632,Trigger)</f>
        <v>50728</v>
      </c>
      <c r="BA1632" s="158">
        <f>_xll.qlCalendarAdvance(Calendar,BA1631,AY1632,"f",,Trigger)</f>
        <v>50732</v>
      </c>
      <c r="BB1632" s="158">
        <f>_xll.qlInterestRateIndexMaturity(Currency&amp;"ibor"&amp;Tenor,BA1632,Trigger)</f>
        <v>50824</v>
      </c>
      <c r="BC1632" s="320">
        <f>_xll.qlIndexFixing($AC$5,AZ1632,TRUE,_xll.ohTrigger(Trigger,Trigger3M))</f>
        <v>1.4089269568357906E-2</v>
      </c>
      <c r="BD1632" s="320">
        <f>_xll.qlIndexFixing($BE$1,AZ1632,TRUE,_xll.ohTrigger(Trigger,Trigger3M))</f>
        <v>1.4212686919575827E-2</v>
      </c>
    </row>
    <row r="1633" spans="51:56" ht="11.25" customHeight="1" x14ac:dyDescent="0.25">
      <c r="AY1633" s="159" t="s">
        <v>90</v>
      </c>
      <c r="AZ1633" s="158">
        <f>_xll.qlInterestRateIndexFixingDate(Currency&amp;"ibor"&amp;Tenor,BA1633,Trigger)</f>
        <v>50735</v>
      </c>
      <c r="BA1633" s="158">
        <f>_xll.qlCalendarAdvance(Calendar,BA1632,AY1633,"f",,Trigger)</f>
        <v>50739</v>
      </c>
      <c r="BB1633" s="158">
        <f>_xll.qlInterestRateIndexMaturity(Currency&amp;"ibor"&amp;Tenor,BA1633,Trigger)</f>
        <v>50829</v>
      </c>
      <c r="BC1633" s="320">
        <f>_xll.qlIndexFixing($AC$5,AZ1633,TRUE,_xll.ohTrigger(Trigger,Trigger3M))</f>
        <v>1.409046208674436E-2</v>
      </c>
      <c r="BD1633" s="320">
        <f>_xll.qlIndexFixing($BE$1,AZ1633,TRUE,_xll.ohTrigger(Trigger,Trigger3M))</f>
        <v>1.4210591686842911E-2</v>
      </c>
    </row>
    <row r="1634" spans="51:56" ht="11.25" customHeight="1" x14ac:dyDescent="0.25">
      <c r="AY1634" s="159" t="s">
        <v>90</v>
      </c>
      <c r="AZ1634" s="158">
        <f>_xll.qlInterestRateIndexFixingDate(Currency&amp;"ibor"&amp;Tenor,BA1634,Trigger)</f>
        <v>50742</v>
      </c>
      <c r="BA1634" s="158">
        <f>_xll.qlCalendarAdvance(Calendar,BA1633,AY1634,"f",,Trigger)</f>
        <v>50746</v>
      </c>
      <c r="BB1634" s="158">
        <f>_xll.qlInterestRateIndexMaturity(Currency&amp;"ibor"&amp;Tenor,BA1634,Trigger)</f>
        <v>50836</v>
      </c>
      <c r="BC1634" s="320">
        <f>_xll.qlIndexFixing($AC$5,AZ1634,TRUE,_xll.ohTrigger(Trigger,Trigger3M))</f>
        <v>1.4092495883096134E-2</v>
      </c>
      <c r="BD1634" s="320">
        <f>_xll.qlIndexFixing($BE$1,AZ1634,TRUE,_xll.ohTrigger(Trigger,Trigger3M))</f>
        <v>1.4208868996275825E-2</v>
      </c>
    </row>
    <row r="1635" spans="51:56" ht="11.25" customHeight="1" x14ac:dyDescent="0.25">
      <c r="AY1635" s="159" t="s">
        <v>90</v>
      </c>
      <c r="AZ1635" s="158">
        <f>_xll.qlInterestRateIndexFixingDate(Currency&amp;"ibor"&amp;Tenor,BA1635,Trigger)</f>
        <v>50749</v>
      </c>
      <c r="BA1635" s="158">
        <f>_xll.qlCalendarAdvance(Calendar,BA1634,AY1635,"f",,Trigger)</f>
        <v>50753</v>
      </c>
      <c r="BB1635" s="158">
        <f>_xll.qlInterestRateIndexMaturity(Currency&amp;"ibor"&amp;Tenor,BA1635,Trigger)</f>
        <v>50843</v>
      </c>
      <c r="BC1635" s="320">
        <f>_xll.qlIndexFixing($AC$5,AZ1635,TRUE,_xll.ohTrigger(Trigger,Trigger3M))</f>
        <v>1.4094529680479084E-2</v>
      </c>
      <c r="BD1635" s="320">
        <f>_xll.qlIndexFixing($BE$1,AZ1635,TRUE,_xll.ohTrigger(Trigger,Trigger3M))</f>
        <v>1.4207199216127897E-2</v>
      </c>
    </row>
    <row r="1636" spans="51:56" ht="11.25" customHeight="1" x14ac:dyDescent="0.25">
      <c r="AY1636" s="159" t="s">
        <v>90</v>
      </c>
      <c r="AZ1636" s="158">
        <f>_xll.qlInterestRateIndexFixingDate(Currency&amp;"ibor"&amp;Tenor,BA1636,Trigger)</f>
        <v>50756</v>
      </c>
      <c r="BA1636" s="158">
        <f>_xll.qlCalendarAdvance(Calendar,BA1635,AY1636,"f",,Trigger)</f>
        <v>50760</v>
      </c>
      <c r="BB1636" s="158">
        <f>_xll.qlInterestRateIndexMaturity(Currency&amp;"ibor"&amp;Tenor,BA1636,Trigger)</f>
        <v>50850</v>
      </c>
      <c r="BC1636" s="320">
        <f>_xll.qlIndexFixing($AC$5,AZ1636,TRUE,_xll.ohTrigger(Trigger,Trigger3M))</f>
        <v>1.4096563478891433E-2</v>
      </c>
      <c r="BD1636" s="320">
        <f>_xll.qlIndexFixing($BE$1,AZ1636,TRUE,_xll.ohTrigger(Trigger,Trigger3M))</f>
        <v>1.4205582547413442E-2</v>
      </c>
    </row>
    <row r="1637" spans="51:56" ht="11.25" customHeight="1" x14ac:dyDescent="0.25">
      <c r="AY1637" s="159" t="s">
        <v>90</v>
      </c>
      <c r="AZ1637" s="158">
        <f>_xll.qlInterestRateIndexFixingDate(Currency&amp;"ibor"&amp;Tenor,BA1637,Trigger)</f>
        <v>50763</v>
      </c>
      <c r="BA1637" s="158">
        <f>_xll.qlCalendarAdvance(Calendar,BA1636,AY1637,"f",,Trigger)</f>
        <v>50767</v>
      </c>
      <c r="BB1637" s="158">
        <f>_xll.qlInterestRateIndexMaturity(Currency&amp;"ibor"&amp;Tenor,BA1637,Trigger)</f>
        <v>50857</v>
      </c>
      <c r="BC1637" s="320">
        <f>_xll.qlIndexFixing($AC$5,AZ1637,TRUE,_xll.ohTrigger(Trigger,Trigger3M))</f>
        <v>1.4098597278334069E-2</v>
      </c>
      <c r="BD1637" s="320">
        <f>_xll.qlIndexFixing($BE$1,AZ1637,TRUE,_xll.ohTrigger(Trigger,Trigger3M))</f>
        <v>1.4204019191149442E-2</v>
      </c>
    </row>
    <row r="1638" spans="51:56" ht="11.25" customHeight="1" x14ac:dyDescent="0.25">
      <c r="AY1638" s="159" t="s">
        <v>90</v>
      </c>
      <c r="AZ1638" s="158">
        <f>_xll.qlInterestRateIndexFixingDate(Currency&amp;"ibor"&amp;Tenor,BA1638,Trigger)</f>
        <v>50770</v>
      </c>
      <c r="BA1638" s="158">
        <f>_xll.qlCalendarAdvance(Calendar,BA1637,AY1638,"f",,Trigger)</f>
        <v>50774</v>
      </c>
      <c r="BB1638" s="158">
        <f>_xll.qlInterestRateIndexMaturity(Currency&amp;"ibor"&amp;Tenor,BA1638,Trigger)</f>
        <v>50864</v>
      </c>
      <c r="BC1638" s="320">
        <f>_xll.qlIndexFixing($AC$5,AZ1638,TRUE,_xll.ohTrigger(Trigger,Trigger3M))</f>
        <v>1.4100631078807879E-2</v>
      </c>
      <c r="BD1638" s="320">
        <f>_xll.qlIndexFixing($BE$1,AZ1638,TRUE,_xll.ohTrigger(Trigger,Trigger3M))</f>
        <v>1.4202509348353765E-2</v>
      </c>
    </row>
    <row r="1639" spans="51:56" ht="11.25" customHeight="1" x14ac:dyDescent="0.25">
      <c r="AY1639" s="159" t="s">
        <v>90</v>
      </c>
      <c r="AZ1639" s="158">
        <f>_xll.qlInterestRateIndexFixingDate(Currency&amp;"ibor"&amp;Tenor,BA1639,Trigger)</f>
        <v>50777</v>
      </c>
      <c r="BA1639" s="158">
        <f>_xll.qlCalendarAdvance(Calendar,BA1638,AY1639,"f",,Trigger)</f>
        <v>50781</v>
      </c>
      <c r="BB1639" s="158">
        <f>_xll.qlInterestRateIndexMaturity(Currency&amp;"ibor"&amp;Tenor,BA1639,Trigger)</f>
        <v>50872</v>
      </c>
      <c r="BC1639" s="320">
        <f>_xll.qlIndexFixing($AC$5,AZ1639,TRUE,_xll.ohTrigger(Trigger,Trigger3M))</f>
        <v>1.4103086066491284E-2</v>
      </c>
      <c r="BD1639" s="320">
        <f>_xll.qlIndexFixing($BE$1,AZ1639,TRUE,_xll.ohTrigger(Trigger,Trigger3M))</f>
        <v>1.4201239338146748E-2</v>
      </c>
    </row>
    <row r="1640" spans="51:56" ht="11.25" customHeight="1" x14ac:dyDescent="0.25">
      <c r="AY1640" s="159" t="s">
        <v>90</v>
      </c>
      <c r="AZ1640" s="158">
        <f>_xll.qlInterestRateIndexFixingDate(Currency&amp;"ibor"&amp;Tenor,BA1640,Trigger)</f>
        <v>50784</v>
      </c>
      <c r="BA1640" s="158">
        <f>_xll.qlCalendarAdvance(Calendar,BA1639,AY1640,"f",,Trigger)</f>
        <v>50788</v>
      </c>
      <c r="BB1640" s="158">
        <f>_xll.qlInterestRateIndexMaturity(Currency&amp;"ibor"&amp;Tenor,BA1640,Trigger)</f>
        <v>50878</v>
      </c>
      <c r="BC1640" s="320">
        <f>_xll.qlIndexFixing($AC$5,AZ1640,TRUE,_xll.ohTrigger(Trigger,Trigger3M))</f>
        <v>1.410469868284725E-2</v>
      </c>
      <c r="BD1640" s="320">
        <f>_xll.qlIndexFixing($BE$1,AZ1640,TRUE,_xll.ohTrigger(Trigger,Trigger3M))</f>
        <v>1.419965100724685E-2</v>
      </c>
    </row>
    <row r="1641" spans="51:56" ht="11.25" customHeight="1" x14ac:dyDescent="0.25">
      <c r="AY1641" s="159" t="s">
        <v>90</v>
      </c>
      <c r="AZ1641" s="158">
        <f>_xll.qlInterestRateIndexFixingDate(Currency&amp;"ibor"&amp;Tenor,BA1641,Trigger)</f>
        <v>50791</v>
      </c>
      <c r="BA1641" s="158">
        <f>_xll.qlCalendarAdvance(Calendar,BA1640,AY1641,"f",,Trigger)</f>
        <v>50795</v>
      </c>
      <c r="BB1641" s="158">
        <f>_xll.qlInterestRateIndexMaturity(Currency&amp;"ibor"&amp;Tenor,BA1641,Trigger)</f>
        <v>50885</v>
      </c>
      <c r="BC1641" s="320">
        <f>_xll.qlIndexFixing($AC$5,AZ1641,TRUE,_xll.ohTrigger(Trigger,Trigger3M))</f>
        <v>1.410673248641281E-2</v>
      </c>
      <c r="BD1641" s="320">
        <f>_xll.qlIndexFixing($BE$1,AZ1641,TRUE,_xll.ohTrigger(Trigger,Trigger3M))</f>
        <v>1.419830291098112E-2</v>
      </c>
    </row>
    <row r="1642" spans="51:56" ht="11.25" customHeight="1" x14ac:dyDescent="0.25">
      <c r="AY1642" s="159" t="s">
        <v>90</v>
      </c>
      <c r="AZ1642" s="158">
        <f>_xll.qlInterestRateIndexFixingDate(Currency&amp;"ibor"&amp;Tenor,BA1642,Trigger)</f>
        <v>50798</v>
      </c>
      <c r="BA1642" s="158">
        <f>_xll.qlCalendarAdvance(Calendar,BA1641,AY1642,"f",,Trigger)</f>
        <v>50802</v>
      </c>
      <c r="BB1642" s="158">
        <f>_xll.qlInterestRateIndexMaturity(Currency&amp;"ibor"&amp;Tenor,BA1642,Trigger)</f>
        <v>50892</v>
      </c>
      <c r="BC1642" s="320">
        <f>_xll.qlIndexFixing($AC$5,AZ1642,TRUE,_xll.ohTrigger(Trigger,Trigger3M))</f>
        <v>1.4108766291007768E-2</v>
      </c>
      <c r="BD1642" s="320">
        <f>_xll.qlIndexFixing($BE$1,AZ1642,TRUE,_xll.ohTrigger(Trigger,Trigger3M))</f>
        <v>1.4197009132272065E-2</v>
      </c>
    </row>
    <row r="1643" spans="51:56" ht="11.25" customHeight="1" x14ac:dyDescent="0.25">
      <c r="AY1643" s="159" t="s">
        <v>90</v>
      </c>
      <c r="AZ1643" s="158">
        <f>_xll.qlInterestRateIndexFixingDate(Currency&amp;"ibor"&amp;Tenor,BA1643,Trigger)</f>
        <v>50805</v>
      </c>
      <c r="BA1643" s="158">
        <f>_xll.qlCalendarAdvance(Calendar,BA1642,AY1643,"f",,Trigger)</f>
        <v>50809</v>
      </c>
      <c r="BB1643" s="158">
        <f>_xll.qlInterestRateIndexMaturity(Currency&amp;"ibor"&amp;Tenor,BA1643,Trigger)</f>
        <v>50899</v>
      </c>
      <c r="BC1643" s="320">
        <f>_xll.qlIndexFixing($AC$5,AZ1643,TRUE,_xll.ohTrigger(Trigger,Trigger3M))</f>
        <v>1.4110800096633902E-2</v>
      </c>
      <c r="BD1643" s="320">
        <f>_xll.qlIndexFixing($BE$1,AZ1643,TRUE,_xll.ohTrigger(Trigger,Trigger3M))</f>
        <v>1.4195769872148212E-2</v>
      </c>
    </row>
    <row r="1644" spans="51:56" ht="11.25" customHeight="1" x14ac:dyDescent="0.25">
      <c r="AY1644" s="159" t="s">
        <v>90</v>
      </c>
      <c r="AZ1644" s="158">
        <f>_xll.qlInterestRateIndexFixingDate(Currency&amp;"ibor"&amp;Tenor,BA1644,Trigger)</f>
        <v>50812</v>
      </c>
      <c r="BA1644" s="158">
        <f>_xll.qlCalendarAdvance(Calendar,BA1643,AY1644,"f",,Trigger)</f>
        <v>50816</v>
      </c>
      <c r="BB1644" s="158">
        <f>_xll.qlInterestRateIndexMaturity(Currency&amp;"ibor"&amp;Tenor,BA1644,Trigger)</f>
        <v>50906</v>
      </c>
      <c r="BC1644" s="320">
        <f>_xll.qlIndexFixing($AC$5,AZ1644,TRUE,_xll.ohTrigger(Trigger,Trigger3M))</f>
        <v>1.4112833903289435E-2</v>
      </c>
      <c r="BD1644" s="320">
        <f>_xll.qlIndexFixing($BE$1,AZ1644,TRUE,_xll.ohTrigger(Trigger,Trigger3M))</f>
        <v>1.4194585331638088E-2</v>
      </c>
    </row>
    <row r="1645" spans="51:56" ht="11.25" customHeight="1" x14ac:dyDescent="0.25">
      <c r="AY1645" s="159" t="s">
        <v>90</v>
      </c>
      <c r="AZ1645" s="158">
        <f>_xll.qlInterestRateIndexFixingDate(Currency&amp;"ibor"&amp;Tenor,BA1645,Trigger)</f>
        <v>50819</v>
      </c>
      <c r="BA1645" s="158">
        <f>_xll.qlCalendarAdvance(Calendar,BA1644,AY1645,"f",,Trigger)</f>
        <v>50823</v>
      </c>
      <c r="BB1645" s="158">
        <f>_xll.qlInterestRateIndexMaturity(Currency&amp;"ibor"&amp;Tenor,BA1645,Trigger)</f>
        <v>50913</v>
      </c>
      <c r="BC1645" s="320">
        <f>_xll.qlIndexFixing($AC$5,AZ1645,TRUE,_xll.ohTrigger(Trigger,Trigger3M))</f>
        <v>1.4105266218193968E-2</v>
      </c>
      <c r="BD1645" s="320">
        <f>_xll.qlIndexFixing($BE$1,AZ1645,TRUE,_xll.ohTrigger(Trigger,Trigger3M))</f>
        <v>1.4193455711774661E-2</v>
      </c>
    </row>
    <row r="1646" spans="51:56" ht="11.25" customHeight="1" x14ac:dyDescent="0.25">
      <c r="AY1646" s="159" t="s">
        <v>90</v>
      </c>
      <c r="AZ1646" s="158">
        <f>_xll.qlInterestRateIndexFixingDate(Currency&amp;"ibor"&amp;Tenor,BA1646,Trigger)</f>
        <v>50826</v>
      </c>
      <c r="BA1646" s="158">
        <f>_xll.qlCalendarAdvance(Calendar,BA1645,AY1646,"f",,Trigger)</f>
        <v>50830</v>
      </c>
      <c r="BB1646" s="158">
        <f>_xll.qlInterestRateIndexMaturity(Currency&amp;"ibor"&amp;Tenor,BA1646,Trigger)</f>
        <v>50922</v>
      </c>
      <c r="BC1646" s="320">
        <f>_xll.qlIndexFixing($AC$5,AZ1646,TRUE,_xll.ohTrigger(Trigger,Trigger3M))</f>
        <v>1.4096252172702202E-2</v>
      </c>
      <c r="BD1646" s="320">
        <f>_xll.qlIndexFixing($BE$1,AZ1646,TRUE,_xll.ohTrigger(Trigger,Trigger3M))</f>
        <v>1.4192808211765554E-2</v>
      </c>
    </row>
    <row r="1647" spans="51:56" ht="11.25" customHeight="1" x14ac:dyDescent="0.25">
      <c r="AY1647" s="159" t="s">
        <v>90</v>
      </c>
      <c r="AZ1647" s="158">
        <f>_xll.qlInterestRateIndexFixingDate(Currency&amp;"ibor"&amp;Tenor,BA1647,Trigger)</f>
        <v>50833</v>
      </c>
      <c r="BA1647" s="158">
        <f>_xll.qlCalendarAdvance(Calendar,BA1646,AY1647,"f",,Trigger)</f>
        <v>50837</v>
      </c>
      <c r="BB1647" s="158">
        <f>_xll.qlInterestRateIndexMaturity(Currency&amp;"ibor"&amp;Tenor,BA1647,Trigger)</f>
        <v>50929</v>
      </c>
      <c r="BC1647" s="320">
        <f>_xll.qlIndexFixing($AC$5,AZ1647,TRUE,_xll.ohTrigger(Trigger,Trigger3M))</f>
        <v>1.4088858424240024E-2</v>
      </c>
      <c r="BD1647" s="320">
        <f>_xll.qlIndexFixing($BE$1,AZ1647,TRUE,_xll.ohTrigger(Trigger,Trigger3M))</f>
        <v>1.4191796938598608E-2</v>
      </c>
    </row>
    <row r="1648" spans="51:56" ht="11.25" customHeight="1" x14ac:dyDescent="0.25">
      <c r="AY1648" s="159" t="s">
        <v>90</v>
      </c>
      <c r="AZ1648" s="158">
        <f>_xll.qlInterestRateIndexFixingDate(Currency&amp;"ibor"&amp;Tenor,BA1648,Trigger)</f>
        <v>50840</v>
      </c>
      <c r="BA1648" s="158">
        <f>_xll.qlCalendarAdvance(Calendar,BA1647,AY1648,"f",,Trigger)</f>
        <v>50844</v>
      </c>
      <c r="BB1648" s="158">
        <f>_xll.qlInterestRateIndexMaturity(Currency&amp;"ibor"&amp;Tenor,BA1648,Trigger)</f>
        <v>50936</v>
      </c>
      <c r="BC1648" s="320">
        <f>_xll.qlIndexFixing($AC$5,AZ1648,TRUE,_xll.ohTrigger(Trigger,Trigger3M))</f>
        <v>1.4081449706445119E-2</v>
      </c>
      <c r="BD1648" s="320">
        <f>_xll.qlIndexFixing($BE$1,AZ1648,TRUE,_xll.ohTrigger(Trigger,Trigger3M))</f>
        <v>1.4190841222278611E-2</v>
      </c>
    </row>
    <row r="1649" spans="51:56" ht="11.25" customHeight="1" x14ac:dyDescent="0.25">
      <c r="AY1649" s="159" t="s">
        <v>90</v>
      </c>
      <c r="AZ1649" s="158">
        <f>_xll.qlInterestRateIndexFixingDate(Currency&amp;"ibor"&amp;Tenor,BA1649,Trigger)</f>
        <v>50847</v>
      </c>
      <c r="BA1649" s="158">
        <f>_xll.qlCalendarAdvance(Calendar,BA1648,AY1649,"f",,Trigger)</f>
        <v>50851</v>
      </c>
      <c r="BB1649" s="158">
        <f>_xll.qlInterestRateIndexMaturity(Currency&amp;"ibor"&amp;Tenor,BA1649,Trigger)</f>
        <v>50943</v>
      </c>
      <c r="BC1649" s="320">
        <f>_xll.qlIndexFixing($AC$5,AZ1649,TRUE,_xll.ohTrigger(Trigger,Trigger3M))</f>
        <v>1.4074026019400892E-2</v>
      </c>
      <c r="BD1649" s="320">
        <f>_xll.qlIndexFixing($BE$1,AZ1649,TRUE,_xll.ohTrigger(Trigger,Trigger3M))</f>
        <v>1.4189941263863864E-2</v>
      </c>
    </row>
    <row r="1650" spans="51:56" ht="11.25" customHeight="1" x14ac:dyDescent="0.25">
      <c r="AY1650" s="159" t="s">
        <v>90</v>
      </c>
      <c r="AZ1650" s="158">
        <f>_xll.qlInterestRateIndexFixingDate(Currency&amp;"ibor"&amp;Tenor,BA1650,Trigger)</f>
        <v>50854</v>
      </c>
      <c r="BA1650" s="158">
        <f>_xll.qlCalendarAdvance(Calendar,BA1649,AY1650,"f",,Trigger)</f>
        <v>50858</v>
      </c>
      <c r="BB1650" s="158">
        <f>_xll.qlInterestRateIndexMaturity(Currency&amp;"ibor"&amp;Tenor,BA1650,Trigger)</f>
        <v>50950</v>
      </c>
      <c r="BC1650" s="320">
        <f>_xll.qlIndexFixing($AC$5,AZ1650,TRUE,_xll.ohTrigger(Trigger,Trigger3M))</f>
        <v>1.4066587363193368E-2</v>
      </c>
      <c r="BD1650" s="320">
        <f>_xll.qlIndexFixing($BE$1,AZ1650,TRUE,_xll.ohTrigger(Trigger,Trigger3M))</f>
        <v>1.4189097264409192E-2</v>
      </c>
    </row>
    <row r="1651" spans="51:56" ht="11.25" customHeight="1" x14ac:dyDescent="0.25">
      <c r="AY1651" s="159" t="s">
        <v>90</v>
      </c>
      <c r="AZ1651" s="158">
        <f>_xll.qlInterestRateIndexFixingDate(Currency&amp;"ibor"&amp;Tenor,BA1651,Trigger)</f>
        <v>50861</v>
      </c>
      <c r="BA1651" s="158">
        <f>_xll.qlCalendarAdvance(Calendar,BA1650,AY1651,"f",,Trigger)</f>
        <v>50865</v>
      </c>
      <c r="BB1651" s="158">
        <f>_xll.qlInterestRateIndexMaturity(Currency&amp;"ibor"&amp;Tenor,BA1651,Trigger)</f>
        <v>50956</v>
      </c>
      <c r="BC1651" s="320">
        <f>_xll.qlIndexFixing($AC$5,AZ1651,TRUE,_xll.ohTrigger(Trigger,Trigger3M))</f>
        <v>1.4059329599960306E-2</v>
      </c>
      <c r="BD1651" s="320">
        <f>_xll.qlIndexFixing($BE$1,AZ1651,TRUE,_xll.ohTrigger(Trigger,Trigger3M))</f>
        <v>1.4188075808833139E-2</v>
      </c>
    </row>
    <row r="1652" spans="51:56" ht="11.25" customHeight="1" x14ac:dyDescent="0.25">
      <c r="AY1652" s="159" t="s">
        <v>90</v>
      </c>
      <c r="AZ1652" s="158">
        <f>_xll.qlInterestRateIndexFixingDate(Currency&amp;"ibor"&amp;Tenor,BA1652,Trigger)</f>
        <v>50866</v>
      </c>
      <c r="BA1652" s="158">
        <f>_xll.qlCalendarAdvance(Calendar,BA1651,AY1652,"f",,Trigger)</f>
        <v>50872</v>
      </c>
      <c r="BB1652" s="158">
        <f>_xll.qlInterestRateIndexMaturity(Currency&amp;"ibor"&amp;Tenor,BA1652,Trigger)</f>
        <v>50963</v>
      </c>
      <c r="BC1652" s="320">
        <f>_xll.qlIndexFixing($AC$5,AZ1652,TRUE,_xll.ohTrigger(Trigger,Trigger3M))</f>
        <v>1.4051759040492199E-2</v>
      </c>
      <c r="BD1652" s="320">
        <f>_xll.qlIndexFixing($BE$1,AZ1652,TRUE,_xll.ohTrigger(Trigger,Trigger3M))</f>
        <v>1.4187340295663649E-2</v>
      </c>
    </row>
    <row r="1653" spans="51:56" ht="11.25" customHeight="1" x14ac:dyDescent="0.25">
      <c r="AY1653" s="159" t="s">
        <v>90</v>
      </c>
      <c r="AZ1653" s="158">
        <f>_xll.qlInterestRateIndexFixingDate(Currency&amp;"ibor"&amp;Tenor,BA1653,Trigger)</f>
        <v>50875</v>
      </c>
      <c r="BA1653" s="158">
        <f>_xll.qlCalendarAdvance(Calendar,BA1652,AY1653,"f",,Trigger)</f>
        <v>50879</v>
      </c>
      <c r="BB1653" s="158">
        <f>_xll.qlInterestRateIndexMaturity(Currency&amp;"ibor"&amp;Tenor,BA1653,Trigger)</f>
        <v>50970</v>
      </c>
      <c r="BC1653" s="320">
        <f>_xll.qlIndexFixing($AC$5,AZ1653,TRUE,_xll.ohTrigger(Trigger,Trigger3M))</f>
        <v>1.4044173348287706E-2</v>
      </c>
      <c r="BD1653" s="320">
        <f>_xll.qlIndexFixing($BE$1,AZ1653,TRUE,_xll.ohTrigger(Trigger,Trigger3M))</f>
        <v>1.4186661328050966E-2</v>
      </c>
    </row>
    <row r="1654" spans="51:56" ht="11.25" customHeight="1" x14ac:dyDescent="0.25">
      <c r="AY1654" s="159" t="s">
        <v>90</v>
      </c>
      <c r="AZ1654" s="158">
        <f>_xll.qlInterestRateIndexFixingDate(Currency&amp;"ibor"&amp;Tenor,BA1654,Trigger)</f>
        <v>50882</v>
      </c>
      <c r="BA1654" s="158">
        <f>_xll.qlCalendarAdvance(Calendar,BA1653,AY1654,"f",,Trigger)</f>
        <v>50886</v>
      </c>
      <c r="BB1654" s="158">
        <f>_xll.qlInterestRateIndexMaturity(Currency&amp;"ibor"&amp;Tenor,BA1654,Trigger)</f>
        <v>50977</v>
      </c>
      <c r="BC1654" s="320">
        <f>_xll.qlIndexFixing($AC$5,AZ1654,TRUE,_xll.ohTrigger(Trigger,Trigger3M))</f>
        <v>1.4036572523434675E-2</v>
      </c>
      <c r="BD1654" s="320">
        <f>_xll.qlIndexFixing($BE$1,AZ1654,TRUE,_xll.ohTrigger(Trigger,Trigger3M))</f>
        <v>1.4186039107053603E-2</v>
      </c>
    </row>
    <row r="1655" spans="51:56" ht="11.25" customHeight="1" x14ac:dyDescent="0.25">
      <c r="AY1655" s="159" t="s">
        <v>90</v>
      </c>
      <c r="AZ1655" s="158">
        <f>_xll.qlInterestRateIndexFixingDate(Currency&amp;"ibor"&amp;Tenor,BA1655,Trigger)</f>
        <v>50889</v>
      </c>
      <c r="BA1655" s="158">
        <f>_xll.qlCalendarAdvance(Calendar,BA1654,AY1655,"f",,Trigger)</f>
        <v>50893</v>
      </c>
      <c r="BB1655" s="158">
        <f>_xll.qlInterestRateIndexMaturity(Currency&amp;"ibor"&amp;Tenor,BA1655,Trigger)</f>
        <v>50985</v>
      </c>
      <c r="BC1655" s="320">
        <f>_xll.qlIndexFixing($AC$5,AZ1655,TRUE,_xll.ohTrigger(Trigger,Trigger3M))</f>
        <v>1.4029169547684725E-2</v>
      </c>
      <c r="BD1655" s="320">
        <f>_xll.qlIndexFixing($BE$1,AZ1655,TRUE,_xll.ohTrigger(Trigger,Trigger3M))</f>
        <v>1.4185723688688675E-2</v>
      </c>
    </row>
    <row r="1656" spans="51:56" ht="11.25" customHeight="1" x14ac:dyDescent="0.25">
      <c r="AY1656" s="159" t="s">
        <v>90</v>
      </c>
      <c r="AZ1656" s="158">
        <f>_xll.qlInterestRateIndexFixingDate(Currency&amp;"ibor"&amp;Tenor,BA1656,Trigger)</f>
        <v>50896</v>
      </c>
      <c r="BA1656" s="158">
        <f>_xll.qlCalendarAdvance(Calendar,BA1655,AY1656,"f",,Trigger)</f>
        <v>50900</v>
      </c>
      <c r="BB1656" s="158">
        <f>_xll.qlInterestRateIndexMaturity(Currency&amp;"ibor"&amp;Tenor,BA1656,Trigger)</f>
        <v>50992</v>
      </c>
      <c r="BC1656" s="320">
        <f>_xll.qlIndexFixing($AC$5,AZ1656,TRUE,_xll.ohTrigger(Trigger,Trigger3M))</f>
        <v>1.4021641078288141E-2</v>
      </c>
      <c r="BD1656" s="320">
        <f>_xll.qlIndexFixing($BE$1,AZ1656,TRUE,_xll.ohTrigger(Trigger,Trigger3M))</f>
        <v>1.418521966531781E-2</v>
      </c>
    </row>
    <row r="1657" spans="51:56" ht="11.25" customHeight="1" x14ac:dyDescent="0.25">
      <c r="AY1657" s="159" t="s">
        <v>90</v>
      </c>
      <c r="AZ1657" s="158">
        <f>_xll.qlInterestRateIndexFixingDate(Currency&amp;"ibor"&amp;Tenor,BA1657,Trigger)</f>
        <v>50903</v>
      </c>
      <c r="BA1657" s="158">
        <f>_xll.qlCalendarAdvance(Calendar,BA1656,AY1657,"f",,Trigger)</f>
        <v>50907</v>
      </c>
      <c r="BB1657" s="158">
        <f>_xll.qlInterestRateIndexMaturity(Currency&amp;"ibor"&amp;Tenor,BA1657,Trigger)</f>
        <v>50999</v>
      </c>
      <c r="BC1657" s="320">
        <f>_xll.qlIndexFixing($AC$5,AZ1657,TRUE,_xll.ohTrigger(Trigger,Trigger3M))</f>
        <v>1.4015438618777796E-2</v>
      </c>
      <c r="BD1657" s="320">
        <f>_xll.qlIndexFixing($BE$1,AZ1657,TRUE,_xll.ohTrigger(Trigger,Trigger3M))</f>
        <v>1.4184773008368991E-2</v>
      </c>
    </row>
    <row r="1658" spans="51:56" ht="11.25" customHeight="1" x14ac:dyDescent="0.25">
      <c r="AY1658" s="159" t="s">
        <v>90</v>
      </c>
      <c r="AZ1658" s="158">
        <f>_xll.qlInterestRateIndexFixingDate(Currency&amp;"ibor"&amp;Tenor,BA1658,Trigger)</f>
        <v>50910</v>
      </c>
      <c r="BA1658" s="158">
        <f>_xll.qlCalendarAdvance(Calendar,BA1657,AY1658,"f",,Trigger)</f>
        <v>50914</v>
      </c>
      <c r="BB1658" s="158">
        <f>_xll.qlInterestRateIndexMaturity(Currency&amp;"ibor"&amp;Tenor,BA1658,Trigger)</f>
        <v>51006</v>
      </c>
      <c r="BC1658" s="320">
        <f>_xll.qlIndexFixing($AC$5,AZ1658,TRUE,_xll.ohTrigger(Trigger,Trigger3M))</f>
        <v>1.4017275615379587E-2</v>
      </c>
      <c r="BD1658" s="320">
        <f>_xll.qlIndexFixing($BE$1,AZ1658,TRUE,_xll.ohTrigger(Trigger,Trigger3M))</f>
        <v>1.4184383918918768E-2</v>
      </c>
    </row>
    <row r="1659" spans="51:56" ht="11.25" customHeight="1" x14ac:dyDescent="0.25">
      <c r="AY1659" s="159" t="s">
        <v>90</v>
      </c>
      <c r="AZ1659" s="158">
        <f>_xll.qlInterestRateIndexFixingDate(Currency&amp;"ibor"&amp;Tenor,BA1659,Trigger)</f>
        <v>50917</v>
      </c>
      <c r="BA1659" s="158">
        <f>_xll.qlCalendarAdvance(Calendar,BA1658,AY1659,"f",,Trigger)</f>
        <v>50921</v>
      </c>
      <c r="BB1659" s="158">
        <f>_xll.qlInterestRateIndexMaturity(Currency&amp;"ibor"&amp;Tenor,BA1659,Trigger)</f>
        <v>51013</v>
      </c>
      <c r="BC1659" s="320">
        <f>_xll.qlIndexFixing($AC$5,AZ1659,TRUE,_xll.ohTrigger(Trigger,Trigger3M))</f>
        <v>1.4019112612841559E-2</v>
      </c>
      <c r="BD1659" s="320">
        <f>_xll.qlIndexFixing($BE$1,AZ1659,TRUE,_xll.ohTrigger(Trigger,Trigger3M))</f>
        <v>1.4184052598043683E-2</v>
      </c>
    </row>
    <row r="1660" spans="51:56" ht="11.25" customHeight="1" x14ac:dyDescent="0.25">
      <c r="AY1660" s="159" t="s">
        <v>90</v>
      </c>
      <c r="AZ1660" s="158">
        <f>_xll.qlInterestRateIndexFixingDate(Currency&amp;"ibor"&amp;Tenor,BA1660,Trigger)</f>
        <v>50924</v>
      </c>
      <c r="BA1660" s="158">
        <f>_xll.qlCalendarAdvance(Calendar,BA1659,AY1660,"f",,Trigger)</f>
        <v>50928</v>
      </c>
      <c r="BB1660" s="158">
        <f>_xll.qlInterestRateIndexMaturity(Currency&amp;"ibor"&amp;Tenor,BA1660,Trigger)</f>
        <v>51020</v>
      </c>
      <c r="BC1660" s="320">
        <f>_xll.qlIndexFixing($AC$5,AZ1660,TRUE,_xll.ohTrigger(Trigger,Trigger3M))</f>
        <v>1.4020949611162844E-2</v>
      </c>
      <c r="BD1660" s="320">
        <f>_xll.qlIndexFixing($BE$1,AZ1660,TRUE,_xll.ohTrigger(Trigger,Trigger3M))</f>
        <v>1.4183779246823763E-2</v>
      </c>
    </row>
    <row r="1661" spans="51:56" ht="11.25" customHeight="1" x14ac:dyDescent="0.25">
      <c r="AY1661" s="159" t="s">
        <v>90</v>
      </c>
      <c r="AZ1661" s="158">
        <f>_xll.qlInterestRateIndexFixingDate(Currency&amp;"ibor"&amp;Tenor,BA1661,Trigger)</f>
        <v>50931</v>
      </c>
      <c r="BA1661" s="158">
        <f>_xll.qlCalendarAdvance(Calendar,BA1660,AY1661,"f",,Trigger)</f>
        <v>50935</v>
      </c>
      <c r="BB1661" s="158">
        <f>_xll.qlInterestRateIndexMaturity(Currency&amp;"ibor"&amp;Tenor,BA1661,Trigger)</f>
        <v>51027</v>
      </c>
      <c r="BC1661" s="320">
        <f>_xll.qlIndexFixing($AC$5,AZ1661,TRUE,_xll.ohTrigger(Trigger,Trigger3M))</f>
        <v>1.4022786610343441E-2</v>
      </c>
      <c r="BD1661" s="320">
        <f>_xll.qlIndexFixing($BE$1,AZ1661,TRUE,_xll.ohTrigger(Trigger,Trigger3M))</f>
        <v>1.4183564066343373E-2</v>
      </c>
    </row>
    <row r="1662" spans="51:56" ht="11.25" customHeight="1" x14ac:dyDescent="0.25">
      <c r="AY1662" s="159" t="s">
        <v>90</v>
      </c>
      <c r="AZ1662" s="158">
        <f>_xll.qlInterestRateIndexFixingDate(Currency&amp;"ibor"&amp;Tenor,BA1662,Trigger)</f>
        <v>50938</v>
      </c>
      <c r="BA1662" s="158">
        <f>_xll.qlCalendarAdvance(Calendar,BA1661,AY1662,"f",,Trigger)</f>
        <v>50942</v>
      </c>
      <c r="BB1662" s="158">
        <f>_xll.qlInterestRateIndexMaturity(Currency&amp;"ibor"&amp;Tenor,BA1662,Trigger)</f>
        <v>51034</v>
      </c>
      <c r="BC1662" s="320">
        <f>_xll.qlIndexFixing($AC$5,AZ1662,TRUE,_xll.ohTrigger(Trigger,Trigger3M))</f>
        <v>1.4024623610382482E-2</v>
      </c>
      <c r="BD1662" s="320">
        <f>_xll.qlIndexFixing($BE$1,AZ1662,TRUE,_xll.ohTrigger(Trigger,Trigger3M))</f>
        <v>1.4183407257686879E-2</v>
      </c>
    </row>
    <row r="1663" spans="51:56" ht="11.25" customHeight="1" x14ac:dyDescent="0.25">
      <c r="AY1663" s="159" t="s">
        <v>90</v>
      </c>
      <c r="AZ1663" s="158">
        <f>_xll.qlInterestRateIndexFixingDate(Currency&amp;"ibor"&amp;Tenor,BA1663,Trigger)</f>
        <v>50945</v>
      </c>
      <c r="BA1663" s="158">
        <f>_xll.qlCalendarAdvance(Calendar,BA1662,AY1663,"f",,Trigger)</f>
        <v>50949</v>
      </c>
      <c r="BB1663" s="158">
        <f>_xll.qlInterestRateIndexMaturity(Currency&amp;"ibor"&amp;Tenor,BA1663,Trigger)</f>
        <v>51041</v>
      </c>
      <c r="BC1663" s="320">
        <f>_xll.qlIndexFixing($AC$5,AZ1663,TRUE,_xll.ohTrigger(Trigger,Trigger3M))</f>
        <v>1.4026460611281703E-2</v>
      </c>
      <c r="BD1663" s="320">
        <f>_xll.qlIndexFixing($BE$1,AZ1663,TRUE,_xll.ohTrigger(Trigger,Trigger3M))</f>
        <v>1.4183309021942991E-2</v>
      </c>
    </row>
    <row r="1664" spans="51:56" ht="11.25" customHeight="1" x14ac:dyDescent="0.25">
      <c r="AY1664" s="159" t="s">
        <v>90</v>
      </c>
      <c r="AZ1664" s="158">
        <f>_xll.qlInterestRateIndexFixingDate(Currency&amp;"ibor"&amp;Tenor,BA1664,Trigger)</f>
        <v>50952</v>
      </c>
      <c r="BA1664" s="158">
        <f>_xll.qlCalendarAdvance(Calendar,BA1663,AY1664,"f",,Trigger)</f>
        <v>50956</v>
      </c>
      <c r="BB1664" s="158">
        <f>_xll.qlInterestRateIndexMaturity(Currency&amp;"ibor"&amp;Tenor,BA1664,Trigger)</f>
        <v>51048</v>
      </c>
      <c r="BC1664" s="320">
        <f>_xll.qlIndexFixing($AC$5,AZ1664,TRUE,_xll.ohTrigger(Trigger,Trigger3M))</f>
        <v>1.4028297613040239E-2</v>
      </c>
      <c r="BD1664" s="320">
        <f>_xll.qlIndexFixing($BE$1,AZ1664,TRUE,_xll.ohTrigger(Trigger,Trigger3M))</f>
        <v>1.4183269560200423E-2</v>
      </c>
    </row>
    <row r="1665" spans="51:56" ht="11.25" customHeight="1" x14ac:dyDescent="0.25">
      <c r="AY1665" s="159" t="s">
        <v>90</v>
      </c>
      <c r="AZ1665" s="158">
        <f>_xll.qlInterestRateIndexFixingDate(Currency&amp;"ibor"&amp;Tenor,BA1665,Trigger)</f>
        <v>50959</v>
      </c>
      <c r="BA1665" s="158">
        <f>_xll.qlCalendarAdvance(Calendar,BA1664,AY1665,"f",,Trigger)</f>
        <v>50963</v>
      </c>
      <c r="BB1665" s="158">
        <f>_xll.qlInterestRateIndexMaturity(Currency&amp;"ibor"&amp;Tenor,BA1665,Trigger)</f>
        <v>51055</v>
      </c>
      <c r="BC1665" s="320">
        <f>_xll.qlIndexFixing($AC$5,AZ1665,TRUE,_xll.ohTrigger(Trigger,Trigger3M))</f>
        <v>1.4030134615658087E-2</v>
      </c>
      <c r="BD1665" s="320">
        <f>_xll.qlIndexFixing($BE$1,AZ1665,TRUE,_xll.ohTrigger(Trigger,Trigger3M))</f>
        <v>1.4183289073556571E-2</v>
      </c>
    </row>
    <row r="1666" spans="51:56" ht="11.25" customHeight="1" x14ac:dyDescent="0.25">
      <c r="AY1666" s="159" t="s">
        <v>90</v>
      </c>
      <c r="AZ1666" s="158">
        <f>_xll.qlInterestRateIndexFixingDate(Currency&amp;"ibor"&amp;Tenor,BA1666,Trigger)</f>
        <v>50966</v>
      </c>
      <c r="BA1666" s="158">
        <f>_xll.qlCalendarAdvance(Calendar,BA1665,AY1666,"f",,Trigger)</f>
        <v>50970</v>
      </c>
      <c r="BB1666" s="158">
        <f>_xll.qlInterestRateIndexMaturity(Currency&amp;"ibor"&amp;Tenor,BA1666,Trigger)</f>
        <v>51062</v>
      </c>
      <c r="BC1666" s="320">
        <f>_xll.qlIndexFixing($AC$5,AZ1666,TRUE,_xll.ohTrigger(Trigger,Trigger3M))</f>
        <v>1.4031971619135247E-2</v>
      </c>
      <c r="BD1666" s="320">
        <f>_xll.qlIndexFixing($BE$1,AZ1666,TRUE,_xll.ohTrigger(Trigger,Trigger3M))</f>
        <v>1.4183367763101884E-2</v>
      </c>
    </row>
    <row r="1667" spans="51:56" ht="11.25" customHeight="1" x14ac:dyDescent="0.25">
      <c r="AY1667" s="159" t="s">
        <v>90</v>
      </c>
      <c r="AZ1667" s="158">
        <f>_xll.qlInterestRateIndexFixingDate(Currency&amp;"ibor"&amp;Tenor,BA1667,Trigger)</f>
        <v>50973</v>
      </c>
      <c r="BA1667" s="158">
        <f>_xll.qlCalendarAdvance(Calendar,BA1666,AY1667,"f",,Trigger)</f>
        <v>50977</v>
      </c>
      <c r="BB1667" s="158">
        <f>_xll.qlInterestRateIndexMaturity(Currency&amp;"ibor"&amp;Tenor,BA1667,Trigger)</f>
        <v>51069</v>
      </c>
      <c r="BC1667" s="320">
        <f>_xll.qlIndexFixing($AC$5,AZ1667,TRUE,_xll.ohTrigger(Trigger,Trigger3M))</f>
        <v>1.403380862347172E-2</v>
      </c>
      <c r="BD1667" s="320">
        <f>_xll.qlIndexFixing($BE$1,AZ1667,TRUE,_xll.ohTrigger(Trigger,Trigger3M))</f>
        <v>1.4183505829937241E-2</v>
      </c>
    </row>
    <row r="1668" spans="51:56" ht="11.25" customHeight="1" x14ac:dyDescent="0.25">
      <c r="AY1668" s="159" t="s">
        <v>90</v>
      </c>
      <c r="AZ1668" s="158">
        <f>_xll.qlInterestRateIndexFixingDate(Currency&amp;"ibor"&amp;Tenor,BA1668,Trigger)</f>
        <v>50980</v>
      </c>
      <c r="BA1668" s="158">
        <f>_xll.qlCalendarAdvance(Calendar,BA1667,AY1668,"f",,Trigger)</f>
        <v>50984</v>
      </c>
      <c r="BB1668" s="158">
        <f>_xll.qlInterestRateIndexMaturity(Currency&amp;"ibor"&amp;Tenor,BA1668,Trigger)</f>
        <v>51076</v>
      </c>
      <c r="BC1668" s="320">
        <f>_xll.qlIndexFixing($AC$5,AZ1668,TRUE,_xll.ohTrigger(Trigger,Trigger3M))</f>
        <v>1.4035645628667506E-2</v>
      </c>
      <c r="BD1668" s="320">
        <f>_xll.qlIndexFixing($BE$1,AZ1668,TRUE,_xll.ohTrigger(Trigger,Trigger3M))</f>
        <v>1.4183703475164382E-2</v>
      </c>
    </row>
    <row r="1669" spans="51:56" ht="11.25" customHeight="1" x14ac:dyDescent="0.25">
      <c r="AY1669" s="159" t="s">
        <v>90</v>
      </c>
      <c r="AZ1669" s="158">
        <f>_xll.qlInterestRateIndexFixingDate(Currency&amp;"ibor"&amp;Tenor,BA1669,Trigger)</f>
        <v>50987</v>
      </c>
      <c r="BA1669" s="158">
        <f>_xll.qlCalendarAdvance(Calendar,BA1668,AY1669,"f",,Trigger)</f>
        <v>50991</v>
      </c>
      <c r="BB1669" s="158">
        <f>_xll.qlInterestRateIndexMaturity(Currency&amp;"ibor"&amp;Tenor,BA1669,Trigger)</f>
        <v>51083</v>
      </c>
      <c r="BC1669" s="320">
        <f>_xll.qlIndexFixing($AC$5,AZ1669,TRUE,_xll.ohTrigger(Trigger,Trigger3M))</f>
        <v>1.4037482634721736E-2</v>
      </c>
      <c r="BD1669" s="320">
        <f>_xll.qlIndexFixing($BE$1,AZ1669,TRUE,_xll.ohTrigger(Trigger,Trigger3M))</f>
        <v>1.4183960899887658E-2</v>
      </c>
    </row>
    <row r="1670" spans="51:56" ht="11.25" customHeight="1" x14ac:dyDescent="0.25">
      <c r="AY1670" s="159" t="s">
        <v>90</v>
      </c>
      <c r="AZ1670" s="158">
        <f>_xll.qlInterestRateIndexFixingDate(Currency&amp;"ibor"&amp;Tenor,BA1670,Trigger)</f>
        <v>50994</v>
      </c>
      <c r="BA1670" s="158">
        <f>_xll.qlCalendarAdvance(Calendar,BA1669,AY1670,"f",,Trigger)</f>
        <v>50998</v>
      </c>
      <c r="BB1670" s="158">
        <f>_xll.qlInterestRateIndexMaturity(Currency&amp;"ibor"&amp;Tenor,BA1670,Trigger)</f>
        <v>51090</v>
      </c>
      <c r="BC1670" s="320">
        <f>_xll.qlIndexFixing($AC$5,AZ1670,TRUE,_xll.ohTrigger(Trigger,Trigger3M))</f>
        <v>1.4039319641636145E-2</v>
      </c>
      <c r="BD1670" s="320">
        <f>_xll.qlIndexFixing($BE$1,AZ1670,TRUE,_xll.ohTrigger(Trigger,Trigger3M))</f>
        <v>1.4184278305212291E-2</v>
      </c>
    </row>
    <row r="1671" spans="51:56" ht="11.25" customHeight="1" x14ac:dyDescent="0.25">
      <c r="AY1671" s="159" t="s">
        <v>90</v>
      </c>
      <c r="AZ1671" s="158">
        <f>_xll.qlInterestRateIndexFixingDate(Currency&amp;"ibor"&amp;Tenor,BA1671,Trigger)</f>
        <v>51001</v>
      </c>
      <c r="BA1671" s="158">
        <f>_xll.qlCalendarAdvance(Calendar,BA1670,AY1671,"f",,Trigger)</f>
        <v>51005</v>
      </c>
      <c r="BB1671" s="158">
        <f>_xll.qlInterestRateIndexMaturity(Currency&amp;"ibor"&amp;Tenor,BA1671,Trigger)</f>
        <v>51097</v>
      </c>
      <c r="BC1671" s="320">
        <f>_xll.qlIndexFixing($AC$5,AZ1671,TRUE,_xll.ohTrigger(Trigger,Trigger3M))</f>
        <v>1.4041156649409869E-2</v>
      </c>
      <c r="BD1671" s="320">
        <f>_xll.qlIndexFixing($BE$1,AZ1671,TRUE,_xll.ohTrigger(Trigger,Trigger3M))</f>
        <v>1.4184655892248712E-2</v>
      </c>
    </row>
    <row r="1672" spans="51:56" ht="11.25" customHeight="1" x14ac:dyDescent="0.25">
      <c r="AY1672" s="159" t="s">
        <v>90</v>
      </c>
      <c r="AZ1672" s="158">
        <f>_xll.qlInterestRateIndexFixingDate(Currency&amp;"ibor"&amp;Tenor,BA1672,Trigger)</f>
        <v>51008</v>
      </c>
      <c r="BA1672" s="158">
        <f>_xll.qlCalendarAdvance(Calendar,BA1671,AY1672,"f",,Trigger)</f>
        <v>51012</v>
      </c>
      <c r="BB1672" s="158">
        <f>_xll.qlInterestRateIndexMaturity(Currency&amp;"ibor"&amp;Tenor,BA1672,Trigger)</f>
        <v>51104</v>
      </c>
      <c r="BC1672" s="320">
        <f>_xll.qlIndexFixing($AC$5,AZ1672,TRUE,_xll.ohTrigger(Trigger,Trigger3M))</f>
        <v>1.4042993658042905E-2</v>
      </c>
      <c r="BD1672" s="320">
        <f>_xll.qlIndexFixing($BE$1,AZ1672,TRUE,_xll.ohTrigger(Trigger,Trigger3M))</f>
        <v>1.418509386210909E-2</v>
      </c>
    </row>
    <row r="1673" spans="51:56" ht="11.25" customHeight="1" x14ac:dyDescent="0.25">
      <c r="AY1673" s="159" t="s">
        <v>90</v>
      </c>
      <c r="AZ1673" s="158">
        <f>_xll.qlInterestRateIndexFixingDate(Currency&amp;"ibor"&amp;Tenor,BA1673,Trigger)</f>
        <v>51015</v>
      </c>
      <c r="BA1673" s="158">
        <f>_xll.qlCalendarAdvance(Calendar,BA1672,AY1673,"f",,Trigger)</f>
        <v>51019</v>
      </c>
      <c r="BB1673" s="158">
        <f>_xll.qlInterestRateIndexMaturity(Currency&amp;"ibor"&amp;Tenor,BA1673,Trigger)</f>
        <v>51110</v>
      </c>
      <c r="BC1673" s="320">
        <f>_xll.qlIndexFixing($AC$5,AZ1673,TRUE,_xll.ohTrigger(Trigger,Trigger3M))</f>
        <v>1.4044425819969069E-2</v>
      </c>
      <c r="BD1673" s="320">
        <f>_xll.qlIndexFixing($BE$1,AZ1673,TRUE,_xll.ohTrigger(Trigger,Trigger3M))</f>
        <v>1.4185266189911446E-2</v>
      </c>
    </row>
    <row r="1674" spans="51:56" ht="11.25" customHeight="1" x14ac:dyDescent="0.25">
      <c r="AY1674" s="159" t="s">
        <v>90</v>
      </c>
      <c r="AZ1674" s="158">
        <f>_xll.qlInterestRateIndexFixingDate(Currency&amp;"ibor"&amp;Tenor,BA1674,Trigger)</f>
        <v>51022</v>
      </c>
      <c r="BA1674" s="158">
        <f>_xll.qlCalendarAdvance(Calendar,BA1673,AY1674,"f",,Trigger)</f>
        <v>51026</v>
      </c>
      <c r="BB1674" s="158">
        <f>_xll.qlInterestRateIndexMaturity(Currency&amp;"ibor"&amp;Tenor,BA1674,Trigger)</f>
        <v>51117</v>
      </c>
      <c r="BC1674" s="320">
        <f>_xll.qlIndexFixing($AC$5,AZ1674,TRUE,_xll.ohTrigger(Trigger,Trigger3M))</f>
        <v>1.4046262758716996E-2</v>
      </c>
      <c r="BD1674" s="320">
        <f>_xll.qlIndexFixing($BE$1,AZ1674,TRUE,_xll.ohTrigger(Trigger,Trigger3M))</f>
        <v>1.4185821127187359E-2</v>
      </c>
    </row>
    <row r="1675" spans="51:56" ht="11.25" customHeight="1" x14ac:dyDescent="0.25">
      <c r="AY1675" s="159" t="s">
        <v>90</v>
      </c>
      <c r="AZ1675" s="158">
        <f>_xll.qlInterestRateIndexFixingDate(Currency&amp;"ibor"&amp;Tenor,BA1675,Trigger)</f>
        <v>51029</v>
      </c>
      <c r="BA1675" s="158">
        <f>_xll.qlCalendarAdvance(Calendar,BA1674,AY1675,"f",,Trigger)</f>
        <v>51033</v>
      </c>
      <c r="BB1675" s="158">
        <f>_xll.qlInterestRateIndexMaturity(Currency&amp;"ibor"&amp;Tenor,BA1675,Trigger)</f>
        <v>51124</v>
      </c>
      <c r="BC1675" s="320">
        <f>_xll.qlIndexFixing($AC$5,AZ1675,TRUE,_xll.ohTrigger(Trigger,Trigger3M))</f>
        <v>1.4048099698314352E-2</v>
      </c>
      <c r="BD1675" s="320">
        <f>_xll.qlIndexFixing($BE$1,AZ1675,TRUE,_xll.ohTrigger(Trigger,Trigger3M))</f>
        <v>1.4186437033873889E-2</v>
      </c>
    </row>
    <row r="1676" spans="51:56" ht="11.25" customHeight="1" x14ac:dyDescent="0.25">
      <c r="AY1676" s="159" t="s">
        <v>90</v>
      </c>
      <c r="AZ1676" s="158">
        <f>_xll.qlInterestRateIndexFixingDate(Currency&amp;"ibor"&amp;Tenor,BA1676,Trigger)</f>
        <v>51036</v>
      </c>
      <c r="BA1676" s="158">
        <f>_xll.qlCalendarAdvance(Calendar,BA1675,AY1676,"f",,Trigger)</f>
        <v>51040</v>
      </c>
      <c r="BB1676" s="158">
        <f>_xll.qlInterestRateIndexMaturity(Currency&amp;"ibor"&amp;Tenor,BA1676,Trigger)</f>
        <v>51131</v>
      </c>
      <c r="BC1676" s="320">
        <f>_xll.qlIndexFixing($AC$5,AZ1676,TRUE,_xll.ohTrigger(Trigger,Trigger3M))</f>
        <v>1.4049936638762894E-2</v>
      </c>
      <c r="BD1676" s="320">
        <f>_xll.qlIndexFixing($BE$1,AZ1676,TRUE,_xll.ohTrigger(Trigger,Trigger3M))</f>
        <v>1.418711411109104E-2</v>
      </c>
    </row>
    <row r="1677" spans="51:56" ht="11.25" customHeight="1" x14ac:dyDescent="0.25">
      <c r="AY1677" s="159" t="s">
        <v>90</v>
      </c>
      <c r="AZ1677" s="158">
        <f>_xll.qlInterestRateIndexFixingDate(Currency&amp;"ibor"&amp;Tenor,BA1677,Trigger)</f>
        <v>51043</v>
      </c>
      <c r="BA1677" s="158">
        <f>_xll.qlCalendarAdvance(Calendar,BA1676,AY1677,"f",,Trigger)</f>
        <v>51047</v>
      </c>
      <c r="BB1677" s="158">
        <f>_xll.qlInterestRateIndexMaturity(Currency&amp;"ibor"&amp;Tenor,BA1677,Trigger)</f>
        <v>51139</v>
      </c>
      <c r="BC1677" s="320">
        <f>_xll.qlIndexFixing($AC$5,AZ1677,TRUE,_xll.ohTrigger(Trigger,Trigger3M))</f>
        <v>1.4052178714096905E-2</v>
      </c>
      <c r="BD1677" s="320">
        <f>_xll.qlIndexFixing($BE$1,AZ1677,TRUE,_xll.ohTrigger(Trigger,Trigger3M))</f>
        <v>1.4188196492904849E-2</v>
      </c>
    </row>
    <row r="1678" spans="51:56" ht="11.25" customHeight="1" x14ac:dyDescent="0.25">
      <c r="AY1678" s="159" t="s">
        <v>90</v>
      </c>
      <c r="AZ1678" s="158">
        <f>_xll.qlInterestRateIndexFixingDate(Currency&amp;"ibor"&amp;Tenor,BA1678,Trigger)</f>
        <v>51050</v>
      </c>
      <c r="BA1678" s="158">
        <f>_xll.qlCalendarAdvance(Calendar,BA1677,AY1678,"f",,Trigger)</f>
        <v>51054</v>
      </c>
      <c r="BB1678" s="158">
        <f>_xll.qlInterestRateIndexMaturity(Currency&amp;"ibor"&amp;Tenor,BA1678,Trigger)</f>
        <v>51146</v>
      </c>
      <c r="BC1678" s="320">
        <f>_xll.qlIndexFixing($AC$5,AZ1678,TRUE,_xll.ohTrigger(Trigger,Trigger3M))</f>
        <v>1.4054015727884948E-2</v>
      </c>
      <c r="BD1678" s="320">
        <f>_xll.qlIndexFixing($BE$1,AZ1678,TRUE,_xll.ohTrigger(Trigger,Trigger3M))</f>
        <v>1.4189000983231378E-2</v>
      </c>
    </row>
    <row r="1679" spans="51:56" ht="11.25" customHeight="1" x14ac:dyDescent="0.25">
      <c r="AY1679" s="159" t="s">
        <v>90</v>
      </c>
      <c r="AZ1679" s="158">
        <f>_xll.qlInterestRateIndexFixingDate(Currency&amp;"ibor"&amp;Tenor,BA1679,Trigger)</f>
        <v>51057</v>
      </c>
      <c r="BA1679" s="158">
        <f>_xll.qlCalendarAdvance(Calendar,BA1678,AY1679,"f",,Trigger)</f>
        <v>51061</v>
      </c>
      <c r="BB1679" s="158">
        <f>_xll.qlInterestRateIndexMaturity(Currency&amp;"ibor"&amp;Tenor,BA1679,Trigger)</f>
        <v>51153</v>
      </c>
      <c r="BC1679" s="320">
        <f>_xll.qlIndexFixing($AC$5,AZ1679,TRUE,_xll.ohTrigger(Trigger,Trigger3M))</f>
        <v>1.4055852742533173E-2</v>
      </c>
      <c r="BD1679" s="320">
        <f>_xll.qlIndexFixing($BE$1,AZ1679,TRUE,_xll.ohTrigger(Trigger,Trigger3M))</f>
        <v>1.418986726425134E-2</v>
      </c>
    </row>
    <row r="1680" spans="51:56" ht="11.25" customHeight="1" x14ac:dyDescent="0.25">
      <c r="AY1680" s="159" t="s">
        <v>90</v>
      </c>
      <c r="AZ1680" s="158">
        <f>_xll.qlInterestRateIndexFixingDate(Currency&amp;"ibor"&amp;Tenor,BA1680,Trigger)</f>
        <v>51064</v>
      </c>
      <c r="BA1680" s="158">
        <f>_xll.qlCalendarAdvance(Calendar,BA1679,AY1680,"f",,Trigger)</f>
        <v>51068</v>
      </c>
      <c r="BB1680" s="158">
        <f>_xll.qlInterestRateIndexMaturity(Currency&amp;"ibor"&amp;Tenor,BA1680,Trigger)</f>
        <v>51160</v>
      </c>
      <c r="BC1680" s="320">
        <f>_xll.qlIndexFixing($AC$5,AZ1680,TRUE,_xll.ohTrigger(Trigger,Trigger3M))</f>
        <v>1.4057689758041579E-2</v>
      </c>
      <c r="BD1680" s="320">
        <f>_xll.qlIndexFixing($BE$1,AZ1680,TRUE,_xll.ohTrigger(Trigger,Trigger3M))</f>
        <v>1.4190795537099494E-2</v>
      </c>
    </row>
    <row r="1681" spans="51:56" ht="11.25" customHeight="1" x14ac:dyDescent="0.25">
      <c r="AY1681" s="159" t="s">
        <v>90</v>
      </c>
      <c r="AZ1681" s="158">
        <f>_xll.qlInterestRateIndexFixingDate(Currency&amp;"ibor"&amp;Tenor,BA1681,Trigger)</f>
        <v>51071</v>
      </c>
      <c r="BA1681" s="158">
        <f>_xll.qlCalendarAdvance(Calendar,BA1680,AY1681,"f",,Trigger)</f>
        <v>51075</v>
      </c>
      <c r="BB1681" s="158">
        <f>_xll.qlInterestRateIndexMaturity(Currency&amp;"ibor"&amp;Tenor,BA1681,Trigger)</f>
        <v>51167</v>
      </c>
      <c r="BC1681" s="320">
        <f>_xll.qlIndexFixing($AC$5,AZ1681,TRUE,_xll.ohTrigger(Trigger,Trigger3M))</f>
        <v>1.405952677440756E-2</v>
      </c>
      <c r="BD1681" s="320">
        <f>_xll.qlIndexFixing($BE$1,AZ1681,TRUE,_xll.ohTrigger(Trigger,Trigger3M))</f>
        <v>1.4191786002915815E-2</v>
      </c>
    </row>
    <row r="1682" spans="51:56" ht="11.25" customHeight="1" x14ac:dyDescent="0.25">
      <c r="AY1682" s="159" t="s">
        <v>90</v>
      </c>
      <c r="AZ1682" s="158">
        <f>_xll.qlInterestRateIndexFixingDate(Currency&amp;"ibor"&amp;Tenor,BA1682,Trigger)</f>
        <v>51078</v>
      </c>
      <c r="BA1682" s="158">
        <f>_xll.qlCalendarAdvance(Calendar,BA1681,AY1682,"f",,Trigger)</f>
        <v>51082</v>
      </c>
      <c r="BB1682" s="158">
        <f>_xll.qlInterestRateIndexMaturity(Currency&amp;"ibor"&amp;Tenor,BA1682,Trigger)</f>
        <v>51174</v>
      </c>
      <c r="BC1682" s="320">
        <f>_xll.qlIndexFixing($AC$5,AZ1682,TRUE,_xll.ohTrigger(Trigger,Trigger3M))</f>
        <v>1.406136379163459E-2</v>
      </c>
      <c r="BD1682" s="320">
        <f>_xll.qlIndexFixing($BE$1,AZ1682,TRUE,_xll.ohTrigger(Trigger,Trigger3M))</f>
        <v>1.4192838862843752E-2</v>
      </c>
    </row>
    <row r="1683" spans="51:56" ht="11.25" customHeight="1" x14ac:dyDescent="0.25">
      <c r="AY1683" s="159" t="s">
        <v>90</v>
      </c>
      <c r="AZ1683" s="158">
        <f>_xll.qlInterestRateIndexFixingDate(Currency&amp;"ibor"&amp;Tenor,BA1683,Trigger)</f>
        <v>51085</v>
      </c>
      <c r="BA1683" s="158">
        <f>_xll.qlCalendarAdvance(Calendar,BA1682,AY1683,"f",,Trigger)</f>
        <v>51089</v>
      </c>
      <c r="BB1683" s="158">
        <f>_xll.qlInterestRateIndexMaturity(Currency&amp;"ibor"&amp;Tenor,BA1683,Trigger)</f>
        <v>51181</v>
      </c>
      <c r="BC1683" s="320">
        <f>_xll.qlIndexFixing($AC$5,AZ1683,TRUE,_xll.ohTrigger(Trigger,Trigger3M))</f>
        <v>1.4063200809719196E-2</v>
      </c>
      <c r="BD1683" s="320">
        <f>_xll.qlIndexFixing($BE$1,AZ1683,TRUE,_xll.ohTrigger(Trigger,Trigger3M))</f>
        <v>1.4193954318025885E-2</v>
      </c>
    </row>
    <row r="1684" spans="51:56" ht="11.25" customHeight="1" x14ac:dyDescent="0.25">
      <c r="AY1684" s="159" t="s">
        <v>90</v>
      </c>
      <c r="AZ1684" s="158">
        <f>_xll.qlInterestRateIndexFixingDate(Currency&amp;"ibor"&amp;Tenor,BA1684,Trigger)</f>
        <v>51092</v>
      </c>
      <c r="BA1684" s="158">
        <f>_xll.qlCalendarAdvance(Calendar,BA1683,AY1684,"f",,Trigger)</f>
        <v>51096</v>
      </c>
      <c r="BB1684" s="158">
        <f>_xll.qlInterestRateIndexMaturity(Currency&amp;"ibor"&amp;Tenor,BA1684,Trigger)</f>
        <v>51188</v>
      </c>
      <c r="BC1684" s="320">
        <f>_xll.qlIndexFixing($AC$5,AZ1684,TRUE,_xll.ohTrigger(Trigger,Trigger3M))</f>
        <v>1.4065037828663984E-2</v>
      </c>
      <c r="BD1684" s="320">
        <f>_xll.qlIndexFixing($BE$1,AZ1684,TRUE,_xll.ohTrigger(Trigger,Trigger3M))</f>
        <v>1.4195132569615226E-2</v>
      </c>
    </row>
    <row r="1685" spans="51:56" ht="11.25" customHeight="1" x14ac:dyDescent="0.25">
      <c r="AY1685" s="159" t="s">
        <v>90</v>
      </c>
      <c r="AZ1685" s="158">
        <f>_xll.qlInterestRateIndexFixingDate(Currency&amp;"ibor"&amp;Tenor,BA1685,Trigger)</f>
        <v>51099</v>
      </c>
      <c r="BA1685" s="158">
        <f>_xll.qlCalendarAdvance(Calendar,BA1684,AY1685,"f",,Trigger)</f>
        <v>51103</v>
      </c>
      <c r="BB1685" s="158">
        <f>_xll.qlInterestRateIndexMaturity(Currency&amp;"ibor"&amp;Tenor,BA1685,Trigger)</f>
        <v>51195</v>
      </c>
      <c r="BC1685" s="320">
        <f>_xll.qlIndexFixing($AC$5,AZ1685,TRUE,_xll.ohTrigger(Trigger,Trigger3M))</f>
        <v>1.4066874848468084E-2</v>
      </c>
      <c r="BD1685" s="320">
        <f>_xll.qlIndexFixing($BE$1,AZ1685,TRUE,_xll.ohTrigger(Trigger,Trigger3M))</f>
        <v>1.4196373818762169E-2</v>
      </c>
    </row>
    <row r="1686" spans="51:56" ht="11.25" customHeight="1" x14ac:dyDescent="0.25">
      <c r="AY1686" s="159" t="s">
        <v>90</v>
      </c>
      <c r="AZ1686" s="158">
        <f>_xll.qlInterestRateIndexFixingDate(Currency&amp;"ibor"&amp;Tenor,BA1686,Trigger)</f>
        <v>51106</v>
      </c>
      <c r="BA1686" s="158">
        <f>_xll.qlCalendarAdvance(Calendar,BA1685,AY1686,"f",,Trigger)</f>
        <v>51110</v>
      </c>
      <c r="BB1686" s="158">
        <f>_xll.qlInterestRateIndexMaturity(Currency&amp;"ibor"&amp;Tenor,BA1686,Trigger)</f>
        <v>51201</v>
      </c>
      <c r="BC1686" s="320">
        <f>_xll.qlIndexFixing($AC$5,AZ1686,TRUE,_xll.ohTrigger(Trigger,Trigger3M))</f>
        <v>1.4068306089986323E-2</v>
      </c>
      <c r="BD1686" s="320">
        <f>_xll.qlIndexFixing($BE$1,AZ1686,TRUE,_xll.ohTrigger(Trigger,Trigger3M))</f>
        <v>1.4197293509928736E-2</v>
      </c>
    </row>
    <row r="1687" spans="51:56" ht="11.25" customHeight="1" x14ac:dyDescent="0.25">
      <c r="AY1687" s="159" t="s">
        <v>90</v>
      </c>
      <c r="AZ1687" s="158">
        <f>_xll.qlInterestRateIndexFixingDate(Currency&amp;"ibor"&amp;Tenor,BA1687,Trigger)</f>
        <v>51113</v>
      </c>
      <c r="BA1687" s="158">
        <f>_xll.qlCalendarAdvance(Calendar,BA1686,AY1687,"f",,Trigger)</f>
        <v>51117</v>
      </c>
      <c r="BB1687" s="158">
        <f>_xll.qlInterestRateIndexMaturity(Currency&amp;"ibor"&amp;Tenor,BA1687,Trigger)</f>
        <v>51208</v>
      </c>
      <c r="BC1687" s="320">
        <f>_xll.qlIndexFixing($AC$5,AZ1687,TRUE,_xll.ohTrigger(Trigger,Trigger3M))</f>
        <v>1.4070143039782993E-2</v>
      </c>
      <c r="BD1687" s="320">
        <f>_xll.qlIndexFixing($BE$1,AZ1687,TRUE,_xll.ohTrigger(Trigger,Trigger3M))</f>
        <v>1.4198656737460473E-2</v>
      </c>
    </row>
    <row r="1688" spans="51:56" ht="11.25" customHeight="1" x14ac:dyDescent="0.25">
      <c r="AY1688" s="159" t="s">
        <v>90</v>
      </c>
      <c r="AZ1688" s="158">
        <f>_xll.qlInterestRateIndexFixingDate(Currency&amp;"ibor"&amp;Tenor,BA1688,Trigger)</f>
        <v>51120</v>
      </c>
      <c r="BA1688" s="158">
        <f>_xll.qlCalendarAdvance(Calendar,BA1687,AY1688,"f",,Trigger)</f>
        <v>51124</v>
      </c>
      <c r="BB1688" s="158">
        <f>_xll.qlInterestRateIndexMaturity(Currency&amp;"ibor"&amp;Tenor,BA1688,Trigger)</f>
        <v>51215</v>
      </c>
      <c r="BC1688" s="320">
        <f>_xll.qlIndexFixing($AC$5,AZ1688,TRUE,_xll.ohTrigger(Trigger,Trigger3M))</f>
        <v>1.4071979990429972E-2</v>
      </c>
      <c r="BD1688" s="320">
        <f>_xll.qlIndexFixing($BE$1,AZ1688,TRUE,_xll.ohTrigger(Trigger,Trigger3M))</f>
        <v>1.4200083549148174E-2</v>
      </c>
    </row>
    <row r="1689" spans="51:56" ht="11.25" customHeight="1" x14ac:dyDescent="0.25">
      <c r="AY1689" s="159" t="s">
        <v>90</v>
      </c>
      <c r="AZ1689" s="158">
        <f>_xll.qlInterestRateIndexFixingDate(Currency&amp;"ibor"&amp;Tenor,BA1689,Trigger)</f>
        <v>51126</v>
      </c>
      <c r="BA1689" s="158">
        <f>_xll.qlCalendarAdvance(Calendar,BA1688,AY1689,"f",,Trigger)</f>
        <v>51131</v>
      </c>
      <c r="BB1689" s="158">
        <f>_xll.qlInterestRateIndexMaturity(Currency&amp;"ibor"&amp;Tenor,BA1689,Trigger)</f>
        <v>51222</v>
      </c>
      <c r="BC1689" s="320">
        <f>_xll.qlIndexFixing($AC$5,AZ1689,TRUE,_xll.ohTrigger(Trigger,Trigger3M))</f>
        <v>1.407381694192638E-2</v>
      </c>
      <c r="BD1689" s="320">
        <f>_xll.qlIndexFixing($BE$1,AZ1689,TRUE,_xll.ohTrigger(Trigger,Trigger3M))</f>
        <v>1.4201574146146975E-2</v>
      </c>
    </row>
    <row r="1690" spans="51:56" ht="11.25" customHeight="1" x14ac:dyDescent="0.25">
      <c r="AY1690" s="159" t="s">
        <v>90</v>
      </c>
      <c r="AZ1690" s="158">
        <f>_xll.qlInterestRateIndexFixingDate(Currency&amp;"ibor"&amp;Tenor,BA1690,Trigger)</f>
        <v>51134</v>
      </c>
      <c r="BA1690" s="158">
        <f>_xll.qlCalendarAdvance(Calendar,BA1689,AY1690,"f",,Trigger)</f>
        <v>51138</v>
      </c>
      <c r="BB1690" s="158">
        <f>_xll.qlInterestRateIndexMaturity(Currency&amp;"ibor"&amp;Tenor,BA1690,Trigger)</f>
        <v>51229</v>
      </c>
      <c r="BC1690" s="320">
        <f>_xll.qlIndexFixing($AC$5,AZ1690,TRUE,_xll.ohTrigger(Trigger,Trigger3M))</f>
        <v>1.4075653894273977E-2</v>
      </c>
      <c r="BD1690" s="320">
        <f>_xll.qlIndexFixing($BE$1,AZ1690,TRUE,_xll.ohTrigger(Trigger,Trigger3M))</f>
        <v>1.4203128729619036E-2</v>
      </c>
    </row>
    <row r="1691" spans="51:56" ht="11.25" customHeight="1" x14ac:dyDescent="0.25">
      <c r="AY1691" s="159" t="s">
        <v>90</v>
      </c>
      <c r="AZ1691" s="158">
        <f>_xll.qlInterestRateIndexFixingDate(Currency&amp;"ibor"&amp;Tenor,BA1691,Trigger)</f>
        <v>51141</v>
      </c>
      <c r="BA1691" s="158">
        <f>_xll.qlCalendarAdvance(Calendar,BA1690,AY1691,"f",,Trigger)</f>
        <v>51145</v>
      </c>
      <c r="BB1691" s="158">
        <f>_xll.qlInterestRateIndexMaturity(Currency&amp;"ibor"&amp;Tenor,BA1691,Trigger)</f>
        <v>51236</v>
      </c>
      <c r="BC1691" s="320">
        <f>_xll.qlIndexFixing($AC$5,AZ1691,TRUE,_xll.ohTrigger(Trigger,Trigger3M))</f>
        <v>1.4077490847471005E-2</v>
      </c>
      <c r="BD1691" s="320">
        <f>_xll.qlIndexFixing($BE$1,AZ1691,TRUE,_xll.ohTrigger(Trigger,Trigger3M))</f>
        <v>1.4204747500725645E-2</v>
      </c>
    </row>
    <row r="1692" spans="51:56" ht="11.25" customHeight="1" x14ac:dyDescent="0.25">
      <c r="AY1692" s="159" t="s">
        <v>90</v>
      </c>
      <c r="AZ1692" s="158">
        <f>_xll.qlInterestRateIndexFixingDate(Currency&amp;"ibor"&amp;Tenor,BA1692,Trigger)</f>
        <v>51148</v>
      </c>
      <c r="BA1692" s="158">
        <f>_xll.qlCalendarAdvance(Calendar,BA1691,AY1692,"f",,Trigger)</f>
        <v>51152</v>
      </c>
      <c r="BB1692" s="158">
        <f>_xll.qlInterestRateIndexMaturity(Currency&amp;"ibor"&amp;Tenor,BA1692,Trigger)</f>
        <v>51243</v>
      </c>
      <c r="BC1692" s="320">
        <f>_xll.qlIndexFixing($AC$5,AZ1692,TRUE,_xll.ohTrigger(Trigger,Trigger3M))</f>
        <v>1.4079327801517461E-2</v>
      </c>
      <c r="BD1692" s="320">
        <f>_xll.qlIndexFixing($BE$1,AZ1692,TRUE,_xll.ohTrigger(Trigger,Trigger3M))</f>
        <v>1.4206430660635995E-2</v>
      </c>
    </row>
    <row r="1693" spans="51:56" ht="11.25" customHeight="1" x14ac:dyDescent="0.25">
      <c r="AY1693" s="159" t="s">
        <v>90</v>
      </c>
      <c r="AZ1693" s="158">
        <f>_xll.qlInterestRateIndexFixingDate(Currency&amp;"ibor"&amp;Tenor,BA1693,Trigger)</f>
        <v>51155</v>
      </c>
      <c r="BA1693" s="158">
        <f>_xll.qlCalendarAdvance(Calendar,BA1692,AY1693,"f",,Trigger)</f>
        <v>51159</v>
      </c>
      <c r="BB1693" s="158">
        <f>_xll.qlInterestRateIndexMaturity(Currency&amp;"ibor"&amp;Tenor,BA1693,Trigger)</f>
        <v>51250</v>
      </c>
      <c r="BC1693" s="320">
        <f>_xll.qlIndexFixing($AC$5,AZ1693,TRUE,_xll.ohTrigger(Trigger,Trigger3M))</f>
        <v>1.4081164756415104E-2</v>
      </c>
      <c r="BD1693" s="320">
        <f>_xll.qlIndexFixing($BE$1,AZ1693,TRUE,_xll.ohTrigger(Trigger,Trigger3M))</f>
        <v>1.420817841051664E-2</v>
      </c>
    </row>
    <row r="1694" spans="51:56" ht="11.25" customHeight="1" x14ac:dyDescent="0.25">
      <c r="AY1694" s="159" t="s">
        <v>90</v>
      </c>
      <c r="AZ1694" s="158">
        <f>_xll.qlInterestRateIndexFixingDate(Currency&amp;"ibor"&amp;Tenor,BA1694,Trigger)</f>
        <v>51162</v>
      </c>
      <c r="BA1694" s="158">
        <f>_xll.qlCalendarAdvance(Calendar,BA1693,AY1694,"f",,Trigger)</f>
        <v>51166</v>
      </c>
      <c r="BB1694" s="158">
        <f>_xll.qlInterestRateIndexMaturity(Currency&amp;"ibor"&amp;Tenor,BA1694,Trigger)</f>
        <v>51256</v>
      </c>
      <c r="BC1694" s="320">
        <f>_xll.qlIndexFixing($AC$5,AZ1694,TRUE,_xll.ohTrigger(Trigger,Trigger3M))</f>
        <v>1.4082595376365248E-2</v>
      </c>
      <c r="BD1694" s="320">
        <f>_xll.qlIndexFixing($BE$1,AZ1694,TRUE,_xll.ohTrigger(Trigger,Trigger3M))</f>
        <v>1.4209569225291929E-2</v>
      </c>
    </row>
    <row r="1695" spans="51:56" ht="11.25" customHeight="1" x14ac:dyDescent="0.25">
      <c r="AY1695" s="159" t="s">
        <v>90</v>
      </c>
      <c r="AZ1695" s="158">
        <f>_xll.qlInterestRateIndexFixingDate(Currency&amp;"ibor"&amp;Tenor,BA1695,Trigger)</f>
        <v>51169</v>
      </c>
      <c r="BA1695" s="158">
        <f>_xll.qlCalendarAdvance(Calendar,BA1694,AY1695,"f",,Trigger)</f>
        <v>51173</v>
      </c>
      <c r="BB1695" s="158">
        <f>_xll.qlInterestRateIndexMaturity(Currency&amp;"ibor"&amp;Tenor,BA1695,Trigger)</f>
        <v>51263</v>
      </c>
      <c r="BC1695" s="320">
        <f>_xll.qlIndexFixing($AC$5,AZ1695,TRUE,_xll.ohTrigger(Trigger,Trigger3M))</f>
        <v>1.408443226116507E-2</v>
      </c>
      <c r="BD1695" s="320">
        <f>_xll.qlIndexFixing($BE$1,AZ1695,TRUE,_xll.ohTrigger(Trigger,Trigger3M))</f>
        <v>1.4211442004911312E-2</v>
      </c>
    </row>
    <row r="1696" spans="51:56" ht="11.25" customHeight="1" x14ac:dyDescent="0.25">
      <c r="AY1696" s="159" t="s">
        <v>90</v>
      </c>
      <c r="AZ1696" s="158">
        <f>_xll.qlInterestRateIndexFixingDate(Currency&amp;"ibor"&amp;Tenor,BA1696,Trigger)</f>
        <v>51176</v>
      </c>
      <c r="BA1696" s="158">
        <f>_xll.qlCalendarAdvance(Calendar,BA1695,AY1696,"f",,Trigger)</f>
        <v>51180</v>
      </c>
      <c r="BB1696" s="158">
        <f>_xll.qlInterestRateIndexMaturity(Currency&amp;"ibor"&amp;Tenor,BA1696,Trigger)</f>
        <v>51270</v>
      </c>
      <c r="BC1696" s="320">
        <f>_xll.qlIndexFixing($AC$5,AZ1696,TRUE,_xll.ohTrigger(Trigger,Trigger3M))</f>
        <v>1.4086269146806885E-2</v>
      </c>
      <c r="BD1696" s="320">
        <f>_xll.qlIndexFixing($BE$1,AZ1696,TRUE,_xll.ohTrigger(Trigger,Trigger3M))</f>
        <v>1.4213379961086403E-2</v>
      </c>
    </row>
    <row r="1697" spans="51:56" ht="11.25" customHeight="1" x14ac:dyDescent="0.25">
      <c r="AY1697" s="159" t="s">
        <v>90</v>
      </c>
      <c r="AZ1697" s="158">
        <f>_xll.qlInterestRateIndexFixingDate(Currency&amp;"ibor"&amp;Tenor,BA1697,Trigger)</f>
        <v>51183</v>
      </c>
      <c r="BA1697" s="158">
        <f>_xll.qlCalendarAdvance(Calendar,BA1696,AY1697,"f",,Trigger)</f>
        <v>51187</v>
      </c>
      <c r="BB1697" s="158">
        <f>_xll.qlInterestRateIndexMaturity(Currency&amp;"ibor"&amp;Tenor,BA1697,Trigger)</f>
        <v>51277</v>
      </c>
      <c r="BC1697" s="320">
        <f>_xll.qlIndexFixing($AC$5,AZ1697,TRUE,_xll.ohTrigger(Trigger,Trigger3M))</f>
        <v>1.4083173935112825E-2</v>
      </c>
      <c r="BD1697" s="320">
        <f>_xll.qlIndexFixing($BE$1,AZ1697,TRUE,_xll.ohTrigger(Trigger,Trigger3M))</f>
        <v>1.4215382323322423E-2</v>
      </c>
    </row>
    <row r="1698" spans="51:56" ht="11.25" customHeight="1" x14ac:dyDescent="0.25">
      <c r="AY1698" s="159" t="s">
        <v>90</v>
      </c>
      <c r="AZ1698" s="158">
        <f>_xll.qlInterestRateIndexFixingDate(Currency&amp;"ibor"&amp;Tenor,BA1698,Trigger)</f>
        <v>51190</v>
      </c>
      <c r="BA1698" s="158">
        <f>_xll.qlCalendarAdvance(Calendar,BA1697,AY1698,"f",,Trigger)</f>
        <v>51194</v>
      </c>
      <c r="BB1698" s="158">
        <f>_xll.qlInterestRateIndexMaturity(Currency&amp;"ibor"&amp;Tenor,BA1698,Trigger)</f>
        <v>51284</v>
      </c>
      <c r="BC1698" s="320">
        <f>_xll.qlIndexFixing($AC$5,AZ1698,TRUE,_xll.ohTrigger(Trigger,Trigger3M))</f>
        <v>1.4080071172008601E-2</v>
      </c>
      <c r="BD1698" s="320">
        <f>_xll.qlIndexFixing($BE$1,AZ1698,TRUE,_xll.ohTrigger(Trigger,Trigger3M))</f>
        <v>1.4217444428489934E-2</v>
      </c>
    </row>
    <row r="1699" spans="51:56" ht="11.25" customHeight="1" x14ac:dyDescent="0.25">
      <c r="AY1699" s="159" t="s">
        <v>90</v>
      </c>
      <c r="AZ1699" s="158">
        <f>_xll.qlInterestRateIndexFixingDate(Currency&amp;"ibor"&amp;Tenor,BA1699,Trigger)</f>
        <v>51197</v>
      </c>
      <c r="BA1699" s="158">
        <f>_xll.qlCalendarAdvance(Calendar,BA1698,AY1699,"f",,Trigger)</f>
        <v>51201</v>
      </c>
      <c r="BB1699" s="158">
        <f>_xll.qlInterestRateIndexMaturity(Currency&amp;"ibor"&amp;Tenor,BA1699,Trigger)</f>
        <v>51293</v>
      </c>
      <c r="BC1699" s="320">
        <f>_xll.qlIndexFixing($AC$5,AZ1699,TRUE,_xll.ohTrigger(Trigger,Trigger3M))</f>
        <v>1.4076711060179305E-2</v>
      </c>
      <c r="BD1699" s="320">
        <f>_xll.qlIndexFixing($BE$1,AZ1699,TRUE,_xll.ohTrigger(Trigger,Trigger3M))</f>
        <v>1.4220444923711455E-2</v>
      </c>
    </row>
    <row r="1700" spans="51:56" ht="11.25" customHeight="1" x14ac:dyDescent="0.25">
      <c r="AY1700" s="159" t="s">
        <v>90</v>
      </c>
      <c r="AZ1700" s="158">
        <f>_xll.qlInterestRateIndexFixingDate(Currency&amp;"ibor"&amp;Tenor,BA1700,Trigger)</f>
        <v>51204</v>
      </c>
      <c r="BA1700" s="158">
        <f>_xll.qlCalendarAdvance(Calendar,BA1699,AY1700,"f",,Trigger)</f>
        <v>51208</v>
      </c>
      <c r="BB1700" s="158">
        <f>_xll.qlInterestRateIndexMaturity(Currency&amp;"ibor"&amp;Tenor,BA1700,Trigger)</f>
        <v>51300</v>
      </c>
      <c r="BC1700" s="320">
        <f>_xll.qlIndexFixing($AC$5,AZ1700,TRUE,_xll.ohTrigger(Trigger,Trigger3M))</f>
        <v>1.4073698560313222E-2</v>
      </c>
      <c r="BD1700" s="320">
        <f>_xll.qlIndexFixing($BE$1,AZ1700,TRUE,_xll.ohTrigger(Trigger,Trigger3M))</f>
        <v>1.4222614037871917E-2</v>
      </c>
    </row>
    <row r="1701" spans="51:56" ht="11.25" customHeight="1" x14ac:dyDescent="0.25">
      <c r="AY1701" s="159" t="s">
        <v>90</v>
      </c>
      <c r="AZ1701" s="158">
        <f>_xll.qlInterestRateIndexFixingDate(Currency&amp;"ibor"&amp;Tenor,BA1701,Trigger)</f>
        <v>51211</v>
      </c>
      <c r="BA1701" s="158">
        <f>_xll.qlCalendarAdvance(Calendar,BA1700,AY1701,"f",,Trigger)</f>
        <v>51215</v>
      </c>
      <c r="BB1701" s="158">
        <f>_xll.qlInterestRateIndexMaturity(Currency&amp;"ibor"&amp;Tenor,BA1701,Trigger)</f>
        <v>51307</v>
      </c>
      <c r="BC1701" s="320">
        <f>_xll.qlIndexFixing($AC$5,AZ1701,TRUE,_xll.ohTrigger(Trigger,Trigger3M))</f>
        <v>1.4070678672612446E-2</v>
      </c>
      <c r="BD1701" s="320">
        <f>_xll.qlIndexFixing($BE$1,AZ1701,TRUE,_xll.ohTrigger(Trigger,Trigger3M))</f>
        <v>1.4224824780619044E-2</v>
      </c>
    </row>
    <row r="1702" spans="51:56" ht="11.25" customHeight="1" x14ac:dyDescent="0.25">
      <c r="AY1702" s="159" t="s">
        <v>90</v>
      </c>
      <c r="AZ1702" s="158">
        <f>_xll.qlInterestRateIndexFixingDate(Currency&amp;"ibor"&amp;Tenor,BA1702,Trigger)</f>
        <v>51218</v>
      </c>
      <c r="BA1702" s="158">
        <f>_xll.qlCalendarAdvance(Calendar,BA1701,AY1702,"f",,Trigger)</f>
        <v>51222</v>
      </c>
      <c r="BB1702" s="158">
        <f>_xll.qlInterestRateIndexMaturity(Currency&amp;"ibor"&amp;Tenor,BA1702,Trigger)</f>
        <v>51314</v>
      </c>
      <c r="BC1702" s="320">
        <f>_xll.qlIndexFixing($AC$5,AZ1702,TRUE,_xll.ohTrigger(Trigger,Trigger3M))</f>
        <v>1.4067651397096094E-2</v>
      </c>
      <c r="BD1702" s="320">
        <f>_xll.qlIndexFixing($BE$1,AZ1702,TRUE,_xll.ohTrigger(Trigger,Trigger3M))</f>
        <v>1.4227071570111761E-2</v>
      </c>
    </row>
    <row r="1703" spans="51:56" ht="11.25" customHeight="1" x14ac:dyDescent="0.25">
      <c r="AY1703" s="159" t="s">
        <v>90</v>
      </c>
      <c r="AZ1703" s="158">
        <f>_xll.qlInterestRateIndexFixingDate(Currency&amp;"ibor"&amp;Tenor,BA1703,Trigger)</f>
        <v>51223</v>
      </c>
      <c r="BA1703" s="158">
        <f>_xll.qlCalendarAdvance(Calendar,BA1702,AY1703,"f",,Trigger)</f>
        <v>51229</v>
      </c>
      <c r="BB1703" s="158">
        <f>_xll.qlInterestRateIndexMaturity(Currency&amp;"ibor"&amp;Tenor,BA1703,Trigger)</f>
        <v>51320</v>
      </c>
      <c r="BC1703" s="320">
        <f>_xll.qlIndexFixing($AC$5,AZ1703,TRUE,_xll.ohTrigger(Trigger,Trigger3M))</f>
        <v>1.4064526981060749E-2</v>
      </c>
      <c r="BD1703" s="320">
        <f>_xll.qlIndexFixing($BE$1,AZ1703,TRUE,_xll.ohTrigger(Trigger,Trigger3M))</f>
        <v>1.4228900739149458E-2</v>
      </c>
    </row>
    <row r="1704" spans="51:56" ht="11.25" customHeight="1" x14ac:dyDescent="0.25">
      <c r="AY1704" s="159" t="s">
        <v>90</v>
      </c>
      <c r="AZ1704" s="158">
        <f>_xll.qlInterestRateIndexFixingDate(Currency&amp;"ibor"&amp;Tenor,BA1704,Trigger)</f>
        <v>51232</v>
      </c>
      <c r="BA1704" s="158">
        <f>_xll.qlCalendarAdvance(Calendar,BA1703,AY1704,"f",,Trigger)</f>
        <v>51236</v>
      </c>
      <c r="BB1704" s="158">
        <f>_xll.qlInterestRateIndexMaturity(Currency&amp;"ibor"&amp;Tenor,BA1704,Trigger)</f>
        <v>51327</v>
      </c>
      <c r="BC1704" s="320">
        <f>_xll.qlIndexFixing($AC$5,AZ1704,TRUE,_xll.ohTrigger(Trigger,Trigger3M))</f>
        <v>1.4061432501692615E-2</v>
      </c>
      <c r="BD1704" s="320">
        <f>_xll.qlIndexFixing($BE$1,AZ1704,TRUE,_xll.ohTrigger(Trigger,Trigger3M))</f>
        <v>1.4231202414182005E-2</v>
      </c>
    </row>
    <row r="1705" spans="51:56" ht="11.25" customHeight="1" x14ac:dyDescent="0.25">
      <c r="AY1705" s="159" t="s">
        <v>90</v>
      </c>
      <c r="AZ1705" s="158">
        <f>_xll.qlInterestRateIndexFixingDate(Currency&amp;"ibor"&amp;Tenor,BA1705,Trigger)</f>
        <v>51239</v>
      </c>
      <c r="BA1705" s="158">
        <f>_xll.qlCalendarAdvance(Calendar,BA1704,AY1705,"f",,Trigger)</f>
        <v>51243</v>
      </c>
      <c r="BB1705" s="158">
        <f>_xll.qlInterestRateIndexMaturity(Currency&amp;"ibor"&amp;Tenor,BA1705,Trigger)</f>
        <v>51334</v>
      </c>
      <c r="BC1705" s="320">
        <f>_xll.qlIndexFixing($AC$5,AZ1705,TRUE,_xll.ohTrigger(Trigger,Trigger3M))</f>
        <v>1.4058330553695689E-2</v>
      </c>
      <c r="BD1705" s="320">
        <f>_xll.qlIndexFixing($BE$1,AZ1705,TRUE,_xll.ohTrigger(Trigger,Trigger3M))</f>
        <v>1.4233523588698775E-2</v>
      </c>
    </row>
    <row r="1706" spans="51:56" ht="11.25" customHeight="1" x14ac:dyDescent="0.25">
      <c r="AY1706" s="159" t="s">
        <v>90</v>
      </c>
      <c r="AZ1706" s="158">
        <f>_xll.qlInterestRateIndexFixingDate(Currency&amp;"ibor"&amp;Tenor,BA1706,Trigger)</f>
        <v>51246</v>
      </c>
      <c r="BA1706" s="158">
        <f>_xll.qlCalendarAdvance(Calendar,BA1705,AY1706,"f",,Trigger)</f>
        <v>51250</v>
      </c>
      <c r="BB1706" s="158">
        <f>_xll.qlInterestRateIndexMaturity(Currency&amp;"ibor"&amp;Tenor,BA1706,Trigger)</f>
        <v>51341</v>
      </c>
      <c r="BC1706" s="320">
        <f>_xll.qlIndexFixing($AC$5,AZ1706,TRUE,_xll.ohTrigger(Trigger,Trigger3M))</f>
        <v>1.4055221137086661E-2</v>
      </c>
      <c r="BD1706" s="320">
        <f>_xll.qlIndexFixing($BE$1,AZ1706,TRUE,_xll.ohTrigger(Trigger,Trigger3M))</f>
        <v>1.4235858549344707E-2</v>
      </c>
    </row>
    <row r="1707" spans="51:56" ht="11.25" customHeight="1" x14ac:dyDescent="0.25">
      <c r="AY1707" s="159" t="s">
        <v>90</v>
      </c>
      <c r="AZ1707" s="158">
        <f>_xll.qlInterestRateIndexFixingDate(Currency&amp;"ibor"&amp;Tenor,BA1707,Trigger)</f>
        <v>51253</v>
      </c>
      <c r="BA1707" s="158">
        <f>_xll.qlCalendarAdvance(Calendar,BA1706,AY1707,"f",,Trigger)</f>
        <v>51258</v>
      </c>
      <c r="BB1707" s="158">
        <f>_xll.qlInterestRateIndexMaturity(Currency&amp;"ibor"&amp;Tenor,BA1707,Trigger)</f>
        <v>51350</v>
      </c>
      <c r="BC1707" s="320">
        <f>_xll.qlIndexFixing($AC$5,AZ1707,TRUE,_xll.ohTrigger(Trigger,Trigger3M))</f>
        <v>1.4051965854876221E-2</v>
      </c>
      <c r="BD1707" s="320">
        <f>_xll.qlIndexFixing($BE$1,AZ1707,TRUE,_xll.ohTrigger(Trigger,Trigger3M))</f>
        <v>1.4238984610862159E-2</v>
      </c>
    </row>
    <row r="1708" spans="51:56" ht="11.25" customHeight="1" x14ac:dyDescent="0.25">
      <c r="AY1708" s="159" t="s">
        <v>90</v>
      </c>
      <c r="AZ1708" s="158">
        <f>_xll.qlInterestRateIndexFixingDate(Currency&amp;"ibor"&amp;Tenor,BA1708,Trigger)</f>
        <v>51263</v>
      </c>
      <c r="BA1708" s="158">
        <f>_xll.qlCalendarAdvance(Calendar,BA1707,AY1708,"f",,Trigger)</f>
        <v>51265</v>
      </c>
      <c r="BB1708" s="158">
        <f>_xll.qlInterestRateIndexMaturity(Currency&amp;"ibor"&amp;Tenor,BA1708,Trigger)</f>
        <v>51357</v>
      </c>
      <c r="BC1708" s="320">
        <f>_xll.qlIndexFixing($AC$5,AZ1708,TRUE,_xll.ohTrigger(Trigger,Trigger3M))</f>
        <v>1.4048893197433826E-2</v>
      </c>
      <c r="BD1708" s="320">
        <f>_xll.qlIndexFixing($BE$1,AZ1708,TRUE,_xll.ohTrigger(Trigger,Trigger3M))</f>
        <v>1.4241329330299028E-2</v>
      </c>
    </row>
    <row r="1709" spans="51:56" ht="11.25" customHeight="1" x14ac:dyDescent="0.25">
      <c r="AY1709" s="159" t="s">
        <v>90</v>
      </c>
      <c r="AZ1709" s="158">
        <f>_xll.qlInterestRateIndexFixingDate(Currency&amp;"ibor"&amp;Tenor,BA1709,Trigger)</f>
        <v>51270</v>
      </c>
      <c r="BA1709" s="158">
        <f>_xll.qlCalendarAdvance(Calendar,BA1708,AY1709,"f",,Trigger)</f>
        <v>51272</v>
      </c>
      <c r="BB1709" s="158">
        <f>_xll.qlInterestRateIndexMaturity(Currency&amp;"ibor"&amp;Tenor,BA1709,Trigger)</f>
        <v>51364</v>
      </c>
      <c r="BC1709" s="320">
        <f>_xll.qlIndexFixing($AC$5,AZ1709,TRUE,_xll.ohTrigger(Trigger,Trigger3M))</f>
        <v>1.404719102872002E-2</v>
      </c>
      <c r="BD1709" s="320">
        <f>_xll.qlIndexFixing($BE$1,AZ1709,TRUE,_xll.ohTrigger(Trigger,Trigger3M))</f>
        <v>1.4243669739790455E-2</v>
      </c>
    </row>
    <row r="1710" spans="51:56" ht="11.25" customHeight="1" x14ac:dyDescent="0.25">
      <c r="AY1710" s="159" t="s">
        <v>90</v>
      </c>
      <c r="AZ1710" s="158">
        <f>_xll.qlInterestRateIndexFixingDate(Currency&amp;"ibor"&amp;Tenor,BA1710,Trigger)</f>
        <v>51277</v>
      </c>
      <c r="BA1710" s="158">
        <f>_xll.qlCalendarAdvance(Calendar,BA1709,AY1710,"f",,Trigger)</f>
        <v>51279</v>
      </c>
      <c r="BB1710" s="158">
        <f>_xll.qlInterestRateIndexMaturity(Currency&amp;"ibor"&amp;Tenor,BA1710,Trigger)</f>
        <v>51371</v>
      </c>
      <c r="BC1710" s="320">
        <f>_xll.qlIndexFixing($AC$5,AZ1710,TRUE,_xll.ohTrigger(Trigger,Trigger3M))</f>
        <v>1.4048930913098331E-2</v>
      </c>
      <c r="BD1710" s="320">
        <f>_xll.qlIndexFixing($BE$1,AZ1710,TRUE,_xll.ohTrigger(Trigger,Trigger3M))</f>
        <v>1.4246002069488523E-2</v>
      </c>
    </row>
    <row r="1711" spans="51:56" ht="11.25" customHeight="1" x14ac:dyDescent="0.25">
      <c r="AY1711" s="159" t="s">
        <v>90</v>
      </c>
      <c r="AZ1711" s="158">
        <f>_xll.qlInterestRateIndexFixingDate(Currency&amp;"ibor"&amp;Tenor,BA1711,Trigger)</f>
        <v>51284</v>
      </c>
      <c r="BA1711" s="158">
        <f>_xll.qlCalendarAdvance(Calendar,BA1710,AY1711,"f",,Trigger)</f>
        <v>51286</v>
      </c>
      <c r="BB1711" s="158">
        <f>_xll.qlInterestRateIndexMaturity(Currency&amp;"ibor"&amp;Tenor,BA1711,Trigger)</f>
        <v>51378</v>
      </c>
      <c r="BC1711" s="320">
        <f>_xll.qlIndexFixing($AC$5,AZ1711,TRUE,_xll.ohTrigger(Trigger,Trigger3M))</f>
        <v>1.4050670798247329E-2</v>
      </c>
      <c r="BD1711" s="320">
        <f>_xll.qlIndexFixing($BE$1,AZ1711,TRUE,_xll.ohTrigger(Trigger,Trigger3M))</f>
        <v>1.4248325944817215E-2</v>
      </c>
    </row>
    <row r="1712" spans="51:56" ht="11.25" customHeight="1" x14ac:dyDescent="0.25">
      <c r="AY1712" s="159" t="s">
        <v>90</v>
      </c>
      <c r="AZ1712" s="158">
        <f>_xll.qlInterestRateIndexFixingDate(Currency&amp;"ibor"&amp;Tenor,BA1712,Trigger)</f>
        <v>51291</v>
      </c>
      <c r="BA1712" s="158">
        <f>_xll.qlCalendarAdvance(Calendar,BA1711,AY1712,"f",,Trigger)</f>
        <v>51293</v>
      </c>
      <c r="BB1712" s="158">
        <f>_xll.qlInterestRateIndexMaturity(Currency&amp;"ibor"&amp;Tenor,BA1712,Trigger)</f>
        <v>51385</v>
      </c>
      <c r="BC1712" s="320">
        <f>_xll.qlIndexFixing($AC$5,AZ1712,TRUE,_xll.ohTrigger(Trigger,Trigger3M))</f>
        <v>1.4052410684168752E-2</v>
      </c>
      <c r="BD1712" s="320">
        <f>_xll.qlIndexFixing($BE$1,AZ1712,TRUE,_xll.ohTrigger(Trigger,Trigger3M))</f>
        <v>1.4250641337187222E-2</v>
      </c>
    </row>
    <row r="1713" spans="51:56" ht="11.25" customHeight="1" x14ac:dyDescent="0.25">
      <c r="AY1713" s="159" t="s">
        <v>90</v>
      </c>
      <c r="AZ1713" s="158">
        <f>_xll.qlInterestRateIndexFixingDate(Currency&amp;"ibor"&amp;Tenor,BA1713,Trigger)</f>
        <v>51298</v>
      </c>
      <c r="BA1713" s="158">
        <f>_xll.qlCalendarAdvance(Calendar,BA1712,AY1713,"f",,Trigger)</f>
        <v>51300</v>
      </c>
      <c r="BB1713" s="158">
        <f>_xll.qlInterestRateIndexMaturity(Currency&amp;"ibor"&amp;Tenor,BA1713,Trigger)</f>
        <v>51392</v>
      </c>
      <c r="BC1713" s="320">
        <f>_xll.qlIndexFixing($AC$5,AZ1713,TRUE,_xll.ohTrigger(Trigger,Trigger3M))</f>
        <v>1.4054150570859127E-2</v>
      </c>
      <c r="BD1713" s="320">
        <f>_xll.qlIndexFixing($BE$1,AZ1713,TRUE,_xll.ohTrigger(Trigger,Trigger3M))</f>
        <v>1.4252948218008373E-2</v>
      </c>
    </row>
    <row r="1714" spans="51:56" ht="11.25" customHeight="1" x14ac:dyDescent="0.25">
      <c r="AY1714" s="159" t="s">
        <v>90</v>
      </c>
      <c r="AZ1714" s="158">
        <f>_xll.qlInterestRateIndexFixingDate(Currency&amp;"ibor"&amp;Tenor,BA1714,Trigger)</f>
        <v>51305</v>
      </c>
      <c r="BA1714" s="158">
        <f>_xll.qlCalendarAdvance(Calendar,BA1713,AY1714,"f",,Trigger)</f>
        <v>51307</v>
      </c>
      <c r="BB1714" s="158">
        <f>_xll.qlInterestRateIndexMaturity(Currency&amp;"ibor"&amp;Tenor,BA1714,Trigger)</f>
        <v>51399</v>
      </c>
      <c r="BC1714" s="320">
        <f>_xll.qlIndexFixing($AC$5,AZ1714,TRUE,_xll.ohTrigger(Trigger,Trigger3M))</f>
        <v>1.4055890458321056E-2</v>
      </c>
      <c r="BD1714" s="320">
        <f>_xll.qlIndexFixing($BE$1,AZ1714,TRUE,_xll.ohTrigger(Trigger,Trigger3M))</f>
        <v>1.4255246558688754E-2</v>
      </c>
    </row>
    <row r="1715" spans="51:56" ht="11.25" customHeight="1" x14ac:dyDescent="0.25">
      <c r="AY1715" s="159" t="s">
        <v>90</v>
      </c>
      <c r="AZ1715" s="158">
        <f>_xll.qlInterestRateIndexFixingDate(Currency&amp;"ibor"&amp;Tenor,BA1715,Trigger)</f>
        <v>51312</v>
      </c>
      <c r="BA1715" s="158">
        <f>_xll.qlCalendarAdvance(Calendar,BA1714,AY1715,"f",,Trigger)</f>
        <v>51314</v>
      </c>
      <c r="BB1715" s="158">
        <f>_xll.qlInterestRateIndexMaturity(Currency&amp;"ibor"&amp;Tenor,BA1715,Trigger)</f>
        <v>51406</v>
      </c>
      <c r="BC1715" s="320">
        <f>_xll.qlIndexFixing($AC$5,AZ1715,TRUE,_xll.ohTrigger(Trigger,Trigger3M))</f>
        <v>1.4057630346553676E-2</v>
      </c>
      <c r="BD1715" s="320">
        <f>_xll.qlIndexFixing($BE$1,AZ1715,TRUE,_xll.ohTrigger(Trigger,Trigger3M))</f>
        <v>1.4257536330639933E-2</v>
      </c>
    </row>
    <row r="1716" spans="51:56" ht="11.25" customHeight="1" x14ac:dyDescent="0.25">
      <c r="AY1716" s="159" t="s">
        <v>90</v>
      </c>
      <c r="AZ1716" s="158">
        <f>_xll.qlInterestRateIndexFixingDate(Currency&amp;"ibor"&amp;Tenor,BA1716,Trigger)</f>
        <v>51319</v>
      </c>
      <c r="BA1716" s="158">
        <f>_xll.qlCalendarAdvance(Calendar,BA1715,AY1716,"f",,Trigger)</f>
        <v>51321</v>
      </c>
      <c r="BB1716" s="158">
        <f>_xll.qlInterestRateIndexMaturity(Currency&amp;"ibor"&amp;Tenor,BA1716,Trigger)</f>
        <v>51413</v>
      </c>
      <c r="BC1716" s="320">
        <f>_xll.qlIndexFixing($AC$5,AZ1716,TRUE,_xll.ohTrigger(Trigger,Trigger3M))</f>
        <v>1.4059370235557851E-2</v>
      </c>
      <c r="BD1716" s="320">
        <f>_xll.qlIndexFixing($BE$1,AZ1716,TRUE,_xll.ohTrigger(Trigger,Trigger3M))</f>
        <v>1.4259817505267388E-2</v>
      </c>
    </row>
    <row r="1717" spans="51:56" ht="11.25" customHeight="1" x14ac:dyDescent="0.25">
      <c r="AY1717" s="159" t="s">
        <v>90</v>
      </c>
      <c r="AZ1717" s="158">
        <f>_xll.qlInterestRateIndexFixingDate(Currency&amp;"ibor"&amp;Tenor,BA1717,Trigger)</f>
        <v>51326</v>
      </c>
      <c r="BA1717" s="158">
        <f>_xll.qlCalendarAdvance(Calendar,BA1716,AY1717,"f",,Trigger)</f>
        <v>51328</v>
      </c>
      <c r="BB1717" s="158">
        <f>_xll.qlInterestRateIndexMaturity(Currency&amp;"ibor"&amp;Tenor,BA1717,Trigger)</f>
        <v>51420</v>
      </c>
      <c r="BC1717" s="320">
        <f>_xll.qlIndexFixing($AC$5,AZ1717,TRUE,_xll.ohTrigger(Trigger,Trigger3M))</f>
        <v>1.4061110125332713E-2</v>
      </c>
      <c r="BD1717" s="320">
        <f>_xll.qlIndexFixing($BE$1,AZ1717,TRUE,_xll.ohTrigger(Trigger,Trigger3M))</f>
        <v>1.4262090053984423E-2</v>
      </c>
    </row>
    <row r="1718" spans="51:56" ht="11.25" customHeight="1" x14ac:dyDescent="0.25">
      <c r="AY1718" s="159" t="s">
        <v>90</v>
      </c>
      <c r="AZ1718" s="158">
        <f>_xll.qlInterestRateIndexFixingDate(Currency&amp;"ibor"&amp;Tenor,BA1718,Trigger)</f>
        <v>51333</v>
      </c>
      <c r="BA1718" s="158">
        <f>_xll.qlCalendarAdvance(Calendar,BA1717,AY1718,"f",,Trigger)</f>
        <v>51335</v>
      </c>
      <c r="BB1718" s="158">
        <f>_xll.qlInterestRateIndexMaturity(Currency&amp;"ibor"&amp;Tenor,BA1718,Trigger)</f>
        <v>51427</v>
      </c>
      <c r="BC1718" s="320">
        <f>_xll.qlIndexFixing($AC$5,AZ1718,TRUE,_xll.ohTrigger(Trigger,Trigger3M))</f>
        <v>1.4062850015878264E-2</v>
      </c>
      <c r="BD1718" s="320">
        <f>_xll.qlIndexFixing($BE$1,AZ1718,TRUE,_xll.ohTrigger(Trigger,Trigger3M))</f>
        <v>1.4264353948198255E-2</v>
      </c>
    </row>
    <row r="1719" spans="51:56" ht="11.25" customHeight="1" x14ac:dyDescent="0.25">
      <c r="AY1719" s="159" t="s">
        <v>90</v>
      </c>
      <c r="AZ1719" s="158">
        <f>_xll.qlInterestRateIndexFixingDate(Currency&amp;"ibor"&amp;Tenor,BA1719,Trigger)</f>
        <v>51340</v>
      </c>
      <c r="BA1719" s="158">
        <f>_xll.qlCalendarAdvance(Calendar,BA1718,AY1719,"f",,Trigger)</f>
        <v>51342</v>
      </c>
      <c r="BB1719" s="158">
        <f>_xll.qlInterestRateIndexMaturity(Currency&amp;"ibor"&amp;Tenor,BA1719,Trigger)</f>
        <v>51434</v>
      </c>
      <c r="BC1719" s="320">
        <f>_xll.qlIndexFixing($AC$5,AZ1719,TRUE,_xll.ohTrigger(Trigger,Trigger3M))</f>
        <v>1.4064589907193635E-2</v>
      </c>
      <c r="BD1719" s="320">
        <f>_xll.qlIndexFixing($BE$1,AZ1719,TRUE,_xll.ohTrigger(Trigger,Trigger3M))</f>
        <v>1.4266609159318714E-2</v>
      </c>
    </row>
    <row r="1720" spans="51:56" ht="11.25" customHeight="1" x14ac:dyDescent="0.25">
      <c r="AY1720" s="159" t="s">
        <v>90</v>
      </c>
      <c r="AZ1720" s="158">
        <f>_xll.qlInterestRateIndexFixingDate(Currency&amp;"ibor"&amp;Tenor,BA1720,Trigger)</f>
        <v>51347</v>
      </c>
      <c r="BA1720" s="158">
        <f>_xll.qlCalendarAdvance(Calendar,BA1719,AY1720,"f",,Trigger)</f>
        <v>51349</v>
      </c>
      <c r="BB1720" s="158">
        <f>_xll.qlInterestRateIndexMaturity(Currency&amp;"ibor"&amp;Tenor,BA1720,Trigger)</f>
        <v>51441</v>
      </c>
      <c r="BC1720" s="320">
        <f>_xll.qlIndexFixing($AC$5,AZ1720,TRUE,_xll.ohTrigger(Trigger,Trigger3M))</f>
        <v>1.4066329799280561E-2</v>
      </c>
      <c r="BD1720" s="320">
        <f>_xll.qlIndexFixing($BE$1,AZ1720,TRUE,_xll.ohTrigger(Trigger,Trigger3M))</f>
        <v>1.4268855658753887E-2</v>
      </c>
    </row>
    <row r="1721" spans="51:56" ht="11.25" customHeight="1" x14ac:dyDescent="0.25">
      <c r="AY1721" s="159" t="s">
        <v>90</v>
      </c>
      <c r="AZ1721" s="158">
        <f>_xll.qlInterestRateIndexFixingDate(Currency&amp;"ibor"&amp;Tenor,BA1721,Trigger)</f>
        <v>51354</v>
      </c>
      <c r="BA1721" s="158">
        <f>_xll.qlCalendarAdvance(Calendar,BA1720,AY1721,"f",,Trigger)</f>
        <v>51356</v>
      </c>
      <c r="BB1721" s="158">
        <f>_xll.qlInterestRateIndexMaturity(Currency&amp;"ibor"&amp;Tenor,BA1721,Trigger)</f>
        <v>51448</v>
      </c>
      <c r="BC1721" s="320">
        <f>_xll.qlIndexFixing($AC$5,AZ1721,TRUE,_xll.ohTrigger(Trigger,Trigger3M))</f>
        <v>1.4068069692139914E-2</v>
      </c>
      <c r="BD1721" s="320">
        <f>_xll.qlIndexFixing($BE$1,AZ1721,TRUE,_xll.ohTrigger(Trigger,Trigger3M))</f>
        <v>1.4271093417914467E-2</v>
      </c>
    </row>
    <row r="1722" spans="51:56" ht="11.25" customHeight="1" x14ac:dyDescent="0.25">
      <c r="AY1722" s="159" t="s">
        <v>90</v>
      </c>
      <c r="AZ1722" s="158">
        <f>_xll.qlInterestRateIndexFixingDate(Currency&amp;"ibor"&amp;Tenor,BA1722,Trigger)</f>
        <v>51361</v>
      </c>
      <c r="BA1722" s="158">
        <f>_xll.qlCalendarAdvance(Calendar,BA1721,AY1722,"f",,Trigger)</f>
        <v>51363</v>
      </c>
      <c r="BB1722" s="158">
        <f>_xll.qlInterestRateIndexMaturity(Currency&amp;"ibor"&amp;Tenor,BA1722,Trigger)</f>
        <v>51455</v>
      </c>
      <c r="BC1722" s="320">
        <f>_xll.qlIndexFixing($AC$5,AZ1722,TRUE,_xll.ohTrigger(Trigger,Trigger3M))</f>
        <v>1.4069809585768216E-2</v>
      </c>
      <c r="BD1722" s="320">
        <f>_xll.qlIndexFixing($BE$1,AZ1722,TRUE,_xll.ohTrigger(Trigger,Trigger3M))</f>
        <v>1.4273322408209416E-2</v>
      </c>
    </row>
    <row r="1723" spans="51:56" ht="11.25" customHeight="1" x14ac:dyDescent="0.25">
      <c r="AY1723" s="159" t="s">
        <v>90</v>
      </c>
      <c r="AZ1723" s="158">
        <f>_xll.qlInterestRateIndexFixingDate(Currency&amp;"ibor"&amp;Tenor,BA1723,Trigger)</f>
        <v>51368</v>
      </c>
      <c r="BA1723" s="158">
        <f>_xll.qlCalendarAdvance(Calendar,BA1722,AY1723,"f",,Trigger)</f>
        <v>51370</v>
      </c>
      <c r="BB1723" s="158">
        <f>_xll.qlInterestRateIndexMaturity(Currency&amp;"ibor"&amp;Tenor,BA1723,Trigger)</f>
        <v>51462</v>
      </c>
      <c r="BC1723" s="320">
        <f>_xll.qlIndexFixing($AC$5,AZ1723,TRUE,_xll.ohTrigger(Trigger,Trigger3M))</f>
        <v>1.4071549480168075E-2</v>
      </c>
      <c r="BD1723" s="320">
        <f>_xll.qlIndexFixing($BE$1,AZ1723,TRUE,_xll.ohTrigger(Trigger,Trigger3M))</f>
        <v>1.4275542601047688E-2</v>
      </c>
    </row>
    <row r="1724" spans="51:56" ht="11.25" customHeight="1" x14ac:dyDescent="0.25">
      <c r="AY1724" s="159" t="s">
        <v>90</v>
      </c>
      <c r="AZ1724" s="158">
        <f>_xll.qlInterestRateIndexFixingDate(Currency&amp;"ibor"&amp;Tenor,BA1724,Trigger)</f>
        <v>51375</v>
      </c>
      <c r="BA1724" s="158">
        <f>_xll.qlCalendarAdvance(Calendar,BA1723,AY1724,"f",,Trigger)</f>
        <v>51377</v>
      </c>
      <c r="BB1724" s="158">
        <f>_xll.qlInterestRateIndexMaturity(Currency&amp;"ibor"&amp;Tenor,BA1724,Trigger)</f>
        <v>51469</v>
      </c>
      <c r="BC1724" s="320">
        <f>_xll.qlIndexFixing($AC$5,AZ1724,TRUE,_xll.ohTrigger(Trigger,Trigger3M))</f>
        <v>1.4073289375337753E-2</v>
      </c>
      <c r="BD1724" s="320">
        <f>_xll.qlIndexFixing($BE$1,AZ1724,TRUE,_xll.ohTrigger(Trigger,Trigger3M))</f>
        <v>1.4277753967838241E-2</v>
      </c>
    </row>
    <row r="1725" spans="51:56" ht="11.25" customHeight="1" x14ac:dyDescent="0.25">
      <c r="AY1725" s="159" t="s">
        <v>90</v>
      </c>
      <c r="AZ1725" s="158">
        <f>_xll.qlInterestRateIndexFixingDate(Currency&amp;"ibor"&amp;Tenor,BA1725,Trigger)</f>
        <v>51382</v>
      </c>
      <c r="BA1725" s="158">
        <f>_xll.qlCalendarAdvance(Calendar,BA1724,AY1725,"f",,Trigger)</f>
        <v>51384</v>
      </c>
      <c r="BB1725" s="158">
        <f>_xll.qlInterestRateIndexMaturity(Currency&amp;"ibor"&amp;Tenor,BA1725,Trigger)</f>
        <v>51475</v>
      </c>
      <c r="BC1725" s="320">
        <f>_xll.qlIndexFixing($AC$5,AZ1725,TRUE,_xll.ohTrigger(Trigger,Trigger3M))</f>
        <v>1.4074630182858559E-2</v>
      </c>
      <c r="BD1725" s="320">
        <f>_xll.qlIndexFixing($BE$1,AZ1725,TRUE,_xll.ohTrigger(Trigger,Trigger3M))</f>
        <v>1.4279517969680428E-2</v>
      </c>
    </row>
    <row r="1726" spans="51:56" ht="11.25" customHeight="1" x14ac:dyDescent="0.25">
      <c r="AY1726" s="159" t="s">
        <v>90</v>
      </c>
      <c r="AZ1726" s="158">
        <f>_xll.qlInterestRateIndexFixingDate(Currency&amp;"ibor"&amp;Tenor,BA1726,Trigger)</f>
        <v>51389</v>
      </c>
      <c r="BA1726" s="158">
        <f>_xll.qlCalendarAdvance(Calendar,BA1725,AY1726,"f",,Trigger)</f>
        <v>51391</v>
      </c>
      <c r="BB1726" s="158">
        <f>_xll.qlInterestRateIndexMaturity(Currency&amp;"ibor"&amp;Tenor,BA1726,Trigger)</f>
        <v>51482</v>
      </c>
      <c r="BC1726" s="320">
        <f>_xll.qlIndexFixing($AC$5,AZ1726,TRUE,_xll.ohTrigger(Trigger,Trigger3M))</f>
        <v>1.4076370011609957E-2</v>
      </c>
      <c r="BD1726" s="320">
        <f>_xll.qlIndexFixing($BE$1,AZ1726,TRUE,_xll.ohTrigger(Trigger,Trigger3M))</f>
        <v>1.4281712151633043E-2</v>
      </c>
    </row>
    <row r="1727" spans="51:56" ht="11.25" customHeight="1" x14ac:dyDescent="0.25">
      <c r="AY1727" s="159" t="s">
        <v>90</v>
      </c>
      <c r="AZ1727" s="158">
        <f>_xll.qlInterestRateIndexFixingDate(Currency&amp;"ibor"&amp;Tenor,BA1727,Trigger)</f>
        <v>51396</v>
      </c>
      <c r="BA1727" s="158">
        <f>_xll.qlCalendarAdvance(Calendar,BA1726,AY1727,"f",,Trigger)</f>
        <v>51398</v>
      </c>
      <c r="BB1727" s="158">
        <f>_xll.qlInterestRateIndexMaturity(Currency&amp;"ibor"&amp;Tenor,BA1727,Trigger)</f>
        <v>51489</v>
      </c>
      <c r="BC1727" s="320">
        <f>_xll.qlIndexFixing($AC$5,AZ1727,TRUE,_xll.ohTrigger(Trigger,Trigger3M))</f>
        <v>1.40781098411247E-2</v>
      </c>
      <c r="BD1727" s="320">
        <f>_xll.qlIndexFixing($BE$1,AZ1727,TRUE,_xll.ohTrigger(Trigger,Trigger3M))</f>
        <v>1.4283897424146317E-2</v>
      </c>
    </row>
    <row r="1728" spans="51:56" ht="11.25" customHeight="1" x14ac:dyDescent="0.25">
      <c r="AY1728" s="159" t="s">
        <v>90</v>
      </c>
      <c r="AZ1728" s="158">
        <f>_xll.qlInterestRateIndexFixingDate(Currency&amp;"ibor"&amp;Tenor,BA1728,Trigger)</f>
        <v>51403</v>
      </c>
      <c r="BA1728" s="158">
        <f>_xll.qlCalendarAdvance(Calendar,BA1727,AY1728,"f",,Trigger)</f>
        <v>51405</v>
      </c>
      <c r="BB1728" s="158">
        <f>_xll.qlInterestRateIndexMaturity(Currency&amp;"ibor"&amp;Tenor,BA1728,Trigger)</f>
        <v>51497</v>
      </c>
      <c r="BC1728" s="320">
        <f>_xll.qlIndexFixing($AC$5,AZ1728,TRUE,_xll.ohTrigger(Trigger,Trigger3M))</f>
        <v>1.4080248963729426E-2</v>
      </c>
      <c r="BD1728" s="320">
        <f>_xll.qlIndexFixing($BE$1,AZ1728,TRUE,_xll.ohTrigger(Trigger,Trigger3M))</f>
        <v>1.4286510602715446E-2</v>
      </c>
    </row>
    <row r="1729" spans="51:56" ht="11.25" customHeight="1" x14ac:dyDescent="0.25">
      <c r="AY1729" s="159" t="s">
        <v>90</v>
      </c>
      <c r="AZ1729" s="158">
        <f>_xll.qlInterestRateIndexFixingDate(Currency&amp;"ibor"&amp;Tenor,BA1729,Trigger)</f>
        <v>51410</v>
      </c>
      <c r="BA1729" s="158">
        <f>_xll.qlCalendarAdvance(Calendar,BA1728,AY1729,"f",,Trigger)</f>
        <v>51412</v>
      </c>
      <c r="BB1729" s="158">
        <f>_xll.qlInterestRateIndexMaturity(Currency&amp;"ibor"&amp;Tenor,BA1729,Trigger)</f>
        <v>51504</v>
      </c>
      <c r="BC1729" s="320">
        <f>_xll.qlIndexFixing($AC$5,AZ1729,TRUE,_xll.ohTrigger(Trigger,Trigger3M))</f>
        <v>1.4081988862754281E-2</v>
      </c>
      <c r="BD1729" s="320">
        <f>_xll.qlIndexFixing($BE$1,AZ1729,TRUE,_xll.ohTrigger(Trigger,Trigger3M))</f>
        <v>1.4288677410407848E-2</v>
      </c>
    </row>
    <row r="1730" spans="51:56" ht="11.25" customHeight="1" x14ac:dyDescent="0.25">
      <c r="AY1730" s="159" t="s">
        <v>90</v>
      </c>
      <c r="AZ1730" s="158">
        <f>_xll.qlInterestRateIndexFixingDate(Currency&amp;"ibor"&amp;Tenor,BA1730,Trigger)</f>
        <v>51417</v>
      </c>
      <c r="BA1730" s="158">
        <f>_xll.qlCalendarAdvance(Calendar,BA1729,AY1730,"f",,Trigger)</f>
        <v>51419</v>
      </c>
      <c r="BB1730" s="158">
        <f>_xll.qlInterestRateIndexMaturity(Currency&amp;"ibor"&amp;Tenor,BA1730,Trigger)</f>
        <v>51511</v>
      </c>
      <c r="BC1730" s="320">
        <f>_xll.qlIndexFixing($AC$5,AZ1730,TRUE,_xll.ohTrigger(Trigger,Trigger3M))</f>
        <v>1.4083728762549824E-2</v>
      </c>
      <c r="BD1730" s="320">
        <f>_xll.qlIndexFixing($BE$1,AZ1730,TRUE,_xll.ohTrigger(Trigger,Trigger3M))</f>
        <v>1.4290835220509751E-2</v>
      </c>
    </row>
    <row r="1731" spans="51:56" ht="11.25" customHeight="1" x14ac:dyDescent="0.25">
      <c r="AY1731" s="159" t="s">
        <v>90</v>
      </c>
      <c r="AZ1731" s="158">
        <f>_xll.qlInterestRateIndexFixingDate(Currency&amp;"ibor"&amp;Tenor,BA1731,Trigger)</f>
        <v>51424</v>
      </c>
      <c r="BA1731" s="158">
        <f>_xll.qlCalendarAdvance(Calendar,BA1730,AY1731,"f",,Trigger)</f>
        <v>51426</v>
      </c>
      <c r="BB1731" s="158">
        <f>_xll.qlInterestRateIndexMaturity(Currency&amp;"ibor"&amp;Tenor,BA1731,Trigger)</f>
        <v>51518</v>
      </c>
      <c r="BC1731" s="320">
        <f>_xll.qlIndexFixing($AC$5,AZ1731,TRUE,_xll.ohTrigger(Trigger,Trigger3M))</f>
        <v>1.4085468663116055E-2</v>
      </c>
      <c r="BD1731" s="320">
        <f>_xll.qlIndexFixing($BE$1,AZ1731,TRUE,_xll.ohTrigger(Trigger,Trigger3M))</f>
        <v>1.4292984004428376E-2</v>
      </c>
    </row>
    <row r="1732" spans="51:56" ht="11.25" customHeight="1" x14ac:dyDescent="0.25">
      <c r="AY1732" s="159" t="s">
        <v>90</v>
      </c>
      <c r="AZ1732" s="158">
        <f>_xll.qlInterestRateIndexFixingDate(Currency&amp;"ibor"&amp;Tenor,BA1732,Trigger)</f>
        <v>51431</v>
      </c>
      <c r="BA1732" s="158">
        <f>_xll.qlCalendarAdvance(Calendar,BA1731,AY1732,"f",,Trigger)</f>
        <v>51433</v>
      </c>
      <c r="BB1732" s="158">
        <f>_xll.qlInterestRateIndexMaturity(Currency&amp;"ibor"&amp;Tenor,BA1732,Trigger)</f>
        <v>51525</v>
      </c>
      <c r="BC1732" s="320">
        <f>_xll.qlIndexFixing($AC$5,AZ1732,TRUE,_xll.ohTrigger(Trigger,Trigger3M))</f>
        <v>1.4087208564453843E-2</v>
      </c>
      <c r="BD1732" s="320">
        <f>_xll.qlIndexFixing($BE$1,AZ1732,TRUE,_xll.ohTrigger(Trigger,Trigger3M))</f>
        <v>1.4295123733572678E-2</v>
      </c>
    </row>
    <row r="1733" spans="51:56" ht="11.25" customHeight="1" x14ac:dyDescent="0.25">
      <c r="AY1733" s="159" t="s">
        <v>90</v>
      </c>
      <c r="AZ1733" s="158">
        <f>_xll.qlInterestRateIndexFixingDate(Currency&amp;"ibor"&amp;Tenor,BA1733,Trigger)</f>
        <v>51438</v>
      </c>
      <c r="BA1733" s="158">
        <f>_xll.qlCalendarAdvance(Calendar,BA1732,AY1733,"f",,Trigger)</f>
        <v>51440</v>
      </c>
      <c r="BB1733" s="158">
        <f>_xll.qlInterestRateIndexMaturity(Currency&amp;"ibor"&amp;Tenor,BA1733,Trigger)</f>
        <v>51532</v>
      </c>
      <c r="BC1733" s="320">
        <f>_xll.qlIndexFixing($AC$5,AZ1733,TRUE,_xll.ohTrigger(Trigger,Trigger3M))</f>
        <v>1.4088948466560581E-2</v>
      </c>
      <c r="BD1733" s="320">
        <f>_xll.qlIndexFixing($BE$1,AZ1733,TRUE,_xll.ohTrigger(Trigger,Trigger3M))</f>
        <v>1.4297254379355093E-2</v>
      </c>
    </row>
    <row r="1734" spans="51:56" ht="11.25" customHeight="1" x14ac:dyDescent="0.25">
      <c r="AY1734" s="159" t="s">
        <v>90</v>
      </c>
      <c r="AZ1734" s="158">
        <f>_xll.qlInterestRateIndexFixingDate(Currency&amp;"ibor"&amp;Tenor,BA1734,Trigger)</f>
        <v>51445</v>
      </c>
      <c r="BA1734" s="158">
        <f>_xll.qlCalendarAdvance(Calendar,BA1733,AY1734,"f",,Trigger)</f>
        <v>51447</v>
      </c>
      <c r="BB1734" s="158">
        <f>_xll.qlInterestRateIndexMaturity(Currency&amp;"ibor"&amp;Tenor,BA1734,Trigger)</f>
        <v>51539</v>
      </c>
      <c r="BC1734" s="320">
        <f>_xll.qlIndexFixing($AC$5,AZ1734,TRUE,_xll.ohTrigger(Trigger,Trigger3M))</f>
        <v>1.4090688369440612E-2</v>
      </c>
      <c r="BD1734" s="320">
        <f>_xll.qlIndexFixing($BE$1,AZ1734,TRUE,_xll.ohTrigger(Trigger,Trigger3M))</f>
        <v>1.4299375913180231E-2</v>
      </c>
    </row>
    <row r="1735" spans="51:56" ht="11.25" customHeight="1" x14ac:dyDescent="0.25">
      <c r="AY1735" s="159" t="s">
        <v>90</v>
      </c>
      <c r="AZ1735" s="158">
        <f>_xll.qlInterestRateIndexFixingDate(Currency&amp;"ibor"&amp;Tenor,BA1735,Trigger)</f>
        <v>51452</v>
      </c>
      <c r="BA1735" s="158">
        <f>_xll.qlCalendarAdvance(Calendar,BA1734,AY1735,"f",,Trigger)</f>
        <v>51454</v>
      </c>
      <c r="BB1735" s="158">
        <f>_xll.qlInterestRateIndexMaturity(Currency&amp;"ibor"&amp;Tenor,BA1735,Trigger)</f>
        <v>51546</v>
      </c>
      <c r="BC1735" s="320">
        <f>_xll.qlIndexFixing($AC$5,AZ1735,TRUE,_xll.ohTrigger(Trigger,Trigger3M))</f>
        <v>1.4092428273090464E-2</v>
      </c>
      <c r="BD1735" s="320">
        <f>_xll.qlIndexFixing($BE$1,AZ1735,TRUE,_xll.ohTrigger(Trigger,Trigger3M))</f>
        <v>1.4301488306461396E-2</v>
      </c>
    </row>
    <row r="1736" spans="51:56" ht="11.25" customHeight="1" x14ac:dyDescent="0.25">
      <c r="AY1736" s="159" t="s">
        <v>90</v>
      </c>
      <c r="AZ1736" s="158">
        <f>_xll.qlInterestRateIndexFixingDate(Currency&amp;"ibor"&amp;Tenor,BA1736,Trigger)</f>
        <v>51459</v>
      </c>
      <c r="BA1736" s="158">
        <f>_xll.qlCalendarAdvance(Calendar,BA1735,AY1736,"f",,Trigger)</f>
        <v>51461</v>
      </c>
      <c r="BB1736" s="158">
        <f>_xll.qlInterestRateIndexMaturity(Currency&amp;"ibor"&amp;Tenor,BA1736,Trigger)</f>
        <v>51553</v>
      </c>
      <c r="BC1736" s="320">
        <f>_xll.qlIndexFixing($AC$5,AZ1736,TRUE,_xll.ohTrigger(Trigger,Trigger3M))</f>
        <v>1.4094168177511872E-2</v>
      </c>
      <c r="BD1736" s="320">
        <f>_xll.qlIndexFixing($BE$1,AZ1736,TRUE,_xll.ohTrigger(Trigger,Trigger3M))</f>
        <v>1.4303591530605807E-2</v>
      </c>
    </row>
    <row r="1737" spans="51:56" ht="11.25" customHeight="1" x14ac:dyDescent="0.25">
      <c r="AY1737" s="159" t="s">
        <v>90</v>
      </c>
      <c r="AZ1737" s="158">
        <f>_xll.qlInterestRateIndexFixingDate(Currency&amp;"ibor"&amp;Tenor,BA1737,Trigger)</f>
        <v>51466</v>
      </c>
      <c r="BA1737" s="158">
        <f>_xll.qlCalendarAdvance(Calendar,BA1736,AY1737,"f",,Trigger)</f>
        <v>51468</v>
      </c>
      <c r="BB1737" s="158">
        <f>_xll.qlInterestRateIndexMaturity(Currency&amp;"ibor"&amp;Tenor,BA1737,Trigger)</f>
        <v>51560</v>
      </c>
      <c r="BC1737" s="320">
        <f>_xll.qlIndexFixing($AC$5,AZ1737,TRUE,_xll.ohTrigger(Trigger,Trigger3M))</f>
        <v>1.4095908082703099E-2</v>
      </c>
      <c r="BD1737" s="320">
        <f>_xll.qlIndexFixing($BE$1,AZ1737,TRUE,_xll.ohTrigger(Trigger,Trigger3M))</f>
        <v>1.4305685557021551E-2</v>
      </c>
    </row>
    <row r="1738" spans="51:56" ht="11.25" customHeight="1" x14ac:dyDescent="0.25">
      <c r="AY1738" s="159" t="s">
        <v>90</v>
      </c>
      <c r="AZ1738" s="158">
        <f>_xll.qlInterestRateIndexFixingDate(Currency&amp;"ibor"&amp;Tenor,BA1738,Trigger)</f>
        <v>51473</v>
      </c>
      <c r="BA1738" s="158">
        <f>_xll.qlCalendarAdvance(Calendar,BA1737,AY1738,"f",,Trigger)</f>
        <v>51475</v>
      </c>
      <c r="BB1738" s="158">
        <f>_xll.qlInterestRateIndexMaturity(Currency&amp;"ibor"&amp;Tenor,BA1738,Trigger)</f>
        <v>51565</v>
      </c>
      <c r="BC1738" s="320">
        <f>_xll.qlIndexFixing($AC$5,AZ1738,TRUE,_xll.ohTrigger(Trigger,Trigger3M))</f>
        <v>1.4096848060444422E-2</v>
      </c>
      <c r="BD1738" s="320">
        <f>_xll.qlIndexFixing($BE$1,AZ1738,TRUE,_xll.ohTrigger(Trigger,Trigger3M))</f>
        <v>1.4306908043119293E-2</v>
      </c>
    </row>
    <row r="1739" spans="51:56" ht="11.25" customHeight="1" x14ac:dyDescent="0.25">
      <c r="AY1739" s="159" t="s">
        <v>90</v>
      </c>
      <c r="AZ1739" s="158">
        <f>_xll.qlInterestRateIndexFixingDate(Currency&amp;"ibor"&amp;Tenor,BA1739,Trigger)</f>
        <v>51480</v>
      </c>
      <c r="BA1739" s="158">
        <f>_xll.qlCalendarAdvance(Calendar,BA1738,AY1739,"f",,Trigger)</f>
        <v>51482</v>
      </c>
      <c r="BB1739" s="158">
        <f>_xll.qlInterestRateIndexMaturity(Currency&amp;"ibor"&amp;Tenor,BA1739,Trigger)</f>
        <v>51572</v>
      </c>
      <c r="BC1739" s="320">
        <f>_xll.qlIndexFixing($AC$5,AZ1739,TRUE,_xll.ohTrigger(Trigger,Trigger3M))</f>
        <v>1.4098587831042231E-2</v>
      </c>
      <c r="BD1739" s="320">
        <f>_xll.qlIndexFixing($BE$1,AZ1739,TRUE,_xll.ohTrigger(Trigger,Trigger3M))</f>
        <v>1.4308984756247867E-2</v>
      </c>
    </row>
    <row r="1740" spans="51:56" ht="11.25" customHeight="1" x14ac:dyDescent="0.25">
      <c r="AY1740" s="159" t="s">
        <v>90</v>
      </c>
      <c r="AZ1740" s="158">
        <f>_xll.qlInterestRateIndexFixingDate(Currency&amp;"ibor"&amp;Tenor,BA1740,Trigger)</f>
        <v>51487</v>
      </c>
      <c r="BA1740" s="158">
        <f>_xll.qlCalendarAdvance(Calendar,BA1739,AY1740,"f",,Trigger)</f>
        <v>51489</v>
      </c>
      <c r="BB1740" s="158">
        <f>_xll.qlInterestRateIndexMaturity(Currency&amp;"ibor"&amp;Tenor,BA1740,Trigger)</f>
        <v>51579</v>
      </c>
      <c r="BC1740" s="320">
        <f>_xll.qlIndexFixing($AC$5,AZ1740,TRUE,_xll.ohTrigger(Trigger,Trigger3M))</f>
        <v>1.4100327602393214E-2</v>
      </c>
      <c r="BD1740" s="320">
        <f>_xll.qlIndexFixing($BE$1,AZ1740,TRUE,_xll.ohTrigger(Trigger,Trigger3M))</f>
        <v>1.4311052190675966E-2</v>
      </c>
    </row>
    <row r="1741" spans="51:56" ht="11.25" customHeight="1" x14ac:dyDescent="0.25">
      <c r="AY1741" s="159" t="s">
        <v>90</v>
      </c>
      <c r="AZ1741" s="158">
        <f>_xll.qlInterestRateIndexFixingDate(Currency&amp;"ibor"&amp;Tenor,BA1741,Trigger)</f>
        <v>51491</v>
      </c>
      <c r="BA1741" s="158">
        <f>_xll.qlCalendarAdvance(Calendar,BA1740,AY1741,"f",,Trigger)</f>
        <v>51497</v>
      </c>
      <c r="BB1741" s="158">
        <f>_xll.qlInterestRateIndexMaturity(Currency&amp;"ibor"&amp;Tenor,BA1741,Trigger)</f>
        <v>51587</v>
      </c>
      <c r="BC1741" s="320">
        <f>_xll.qlIndexFixing($AC$5,AZ1741,TRUE,_xll.ohTrigger(Trigger,Trigger3M))</f>
        <v>1.4102315913432584E-2</v>
      </c>
      <c r="BD1741" s="320">
        <f>_xll.qlIndexFixing($BE$1,AZ1741,TRUE,_xll.ohTrigger(Trigger,Trigger3M))</f>
        <v>1.4313403574528039E-2</v>
      </c>
    </row>
    <row r="1742" spans="51:56" ht="11.25" customHeight="1" x14ac:dyDescent="0.25">
      <c r="AY1742" s="159" t="s">
        <v>90</v>
      </c>
      <c r="AZ1742" s="158">
        <f>_xll.qlInterestRateIndexFixingDate(Currency&amp;"ibor"&amp;Tenor,BA1742,Trigger)</f>
        <v>51501</v>
      </c>
      <c r="BA1742" s="158">
        <f>_xll.qlCalendarAdvance(Calendar,BA1741,AY1742,"f",,Trigger)</f>
        <v>51504</v>
      </c>
      <c r="BB1742" s="158">
        <f>_xll.qlInterestRateIndexMaturity(Currency&amp;"ibor"&amp;Tenor,BA1742,Trigger)</f>
        <v>51594</v>
      </c>
      <c r="BC1742" s="320">
        <f>_xll.qlIndexFixing($AC$5,AZ1742,TRUE,_xll.ohTrigger(Trigger,Trigger3M))</f>
        <v>1.410405568640094E-2</v>
      </c>
      <c r="BD1742" s="320">
        <f>_xll.qlIndexFixing($BE$1,AZ1742,TRUE,_xll.ohTrigger(Trigger,Trigger3M))</f>
        <v>1.4315451029754733E-2</v>
      </c>
    </row>
    <row r="1743" spans="51:56" ht="11.25" customHeight="1" x14ac:dyDescent="0.25">
      <c r="AY1743" s="159" t="s">
        <v>90</v>
      </c>
      <c r="AZ1743" s="158">
        <f>_xll.qlInterestRateIndexFixingDate(Currency&amp;"ibor"&amp;Tenor,BA1743,Trigger)</f>
        <v>51509</v>
      </c>
      <c r="BA1743" s="158">
        <f>_xll.qlCalendarAdvance(Calendar,BA1742,AY1743,"f",,Trigger)</f>
        <v>51511</v>
      </c>
      <c r="BB1743" s="158">
        <f>_xll.qlInterestRateIndexMaturity(Currency&amp;"ibor"&amp;Tenor,BA1743,Trigger)</f>
        <v>51601</v>
      </c>
      <c r="BC1743" s="320">
        <f>_xll.qlIndexFixing($AC$5,AZ1743,TRUE,_xll.ohTrigger(Trigger,Trigger3M))</f>
        <v>1.4105795460121584E-2</v>
      </c>
      <c r="BD1743" s="320">
        <f>_xll.qlIndexFixing($BE$1,AZ1743,TRUE,_xll.ohTrigger(Trigger,Trigger3M))</f>
        <v>1.431748911643016E-2</v>
      </c>
    </row>
    <row r="1744" spans="51:56" ht="11.25" customHeight="1" x14ac:dyDescent="0.25">
      <c r="AY1744" s="159" t="s">
        <v>90</v>
      </c>
      <c r="AZ1744" s="158">
        <f>_xll.qlInterestRateIndexFixingDate(Currency&amp;"ibor"&amp;Tenor,BA1744,Trigger)</f>
        <v>51516</v>
      </c>
      <c r="BA1744" s="158">
        <f>_xll.qlCalendarAdvance(Calendar,BA1743,AY1744,"f",,Trigger)</f>
        <v>51518</v>
      </c>
      <c r="BB1744" s="158">
        <f>_xll.qlInterestRateIndexMaturity(Currency&amp;"ibor"&amp;Tenor,BA1744,Trigger)</f>
        <v>51608</v>
      </c>
      <c r="BC1744" s="320">
        <f>_xll.qlIndexFixing($AC$5,AZ1744,TRUE,_xll.ohTrigger(Trigger,Trigger3M))</f>
        <v>1.4107535234597179E-2</v>
      </c>
      <c r="BD1744" s="320">
        <f>_xll.qlIndexFixing($BE$1,AZ1744,TRUE,_xll.ohTrigger(Trigger,Trigger3M))</f>
        <v>1.4319517805967408E-2</v>
      </c>
    </row>
    <row r="1745" spans="51:56" ht="11.25" customHeight="1" x14ac:dyDescent="0.25">
      <c r="AY1745" s="159" t="s">
        <v>90</v>
      </c>
      <c r="AZ1745" s="158">
        <f>_xll.qlInterestRateIndexFixingDate(Currency&amp;"ibor"&amp;Tenor,BA1745,Trigger)</f>
        <v>51523</v>
      </c>
      <c r="BA1745" s="158">
        <f>_xll.qlCalendarAdvance(Calendar,BA1744,AY1745,"f",,Trigger)</f>
        <v>51525</v>
      </c>
      <c r="BB1745" s="158">
        <f>_xll.qlInterestRateIndexMaturity(Currency&amp;"ibor"&amp;Tenor,BA1745,Trigger)</f>
        <v>51615</v>
      </c>
      <c r="BC1745" s="320">
        <f>_xll.qlIndexFixing($AC$5,AZ1745,TRUE,_xll.ohTrigger(Trigger,Trigger3M))</f>
        <v>1.4109275009826838E-2</v>
      </c>
      <c r="BD1745" s="320">
        <f>_xll.qlIndexFixing($BE$1,AZ1745,TRUE,_xll.ohTrigger(Trigger,Trigger3M))</f>
        <v>1.4321537069776902E-2</v>
      </c>
    </row>
    <row r="1746" spans="51:56" ht="11.25" customHeight="1" x14ac:dyDescent="0.25">
      <c r="AY1746" s="159" t="s">
        <v>90</v>
      </c>
      <c r="AZ1746" s="158">
        <f>_xll.qlInterestRateIndexFixingDate(Currency&amp;"ibor"&amp;Tenor,BA1746,Trigger)</f>
        <v>51530</v>
      </c>
      <c r="BA1746" s="158">
        <f>_xll.qlCalendarAdvance(Calendar,BA1745,AY1746,"f",,Trigger)</f>
        <v>51532</v>
      </c>
      <c r="BB1746" s="158">
        <f>_xll.qlInterestRateIndexMaturity(Currency&amp;"ibor"&amp;Tenor,BA1746,Trigger)</f>
        <v>51621</v>
      </c>
      <c r="BC1746" s="320">
        <f>_xll.qlIndexFixing($AC$5,AZ1746,TRUE,_xll.ohTrigger(Trigger,Trigger3M))</f>
        <v>1.4110614292593034E-2</v>
      </c>
      <c r="BD1746" s="320">
        <f>_xll.qlIndexFixing($BE$1,AZ1746,TRUE,_xll.ohTrigger(Trigger,Trigger3M))</f>
        <v>1.4323120477762253E-2</v>
      </c>
    </row>
    <row r="1747" spans="51:56" ht="11.25" customHeight="1" x14ac:dyDescent="0.25">
      <c r="AY1747" s="159" t="s">
        <v>90</v>
      </c>
      <c r="AZ1747" s="158">
        <f>_xll.qlInterestRateIndexFixingDate(Currency&amp;"ibor"&amp;Tenor,BA1747,Trigger)</f>
        <v>51537</v>
      </c>
      <c r="BA1747" s="158">
        <f>_xll.qlCalendarAdvance(Calendar,BA1746,AY1747,"f",,Trigger)</f>
        <v>51539</v>
      </c>
      <c r="BB1747" s="158">
        <f>_xll.qlInterestRateIndexMaturity(Currency&amp;"ibor"&amp;Tenor,BA1747,Trigger)</f>
        <v>51628</v>
      </c>
      <c r="BC1747" s="320">
        <f>_xll.qlIndexFixing($AC$5,AZ1747,TRUE,_xll.ohTrigger(Trigger,Trigger3M))</f>
        <v>1.4112354001199421E-2</v>
      </c>
      <c r="BD1747" s="320">
        <f>_xll.qlIndexFixing($BE$1,AZ1747,TRUE,_xll.ohTrigger(Trigger,Trigger3M))</f>
        <v>1.432512140752391E-2</v>
      </c>
    </row>
    <row r="1748" spans="51:56" ht="11.25" customHeight="1" x14ac:dyDescent="0.25">
      <c r="AY1748" s="159" t="s">
        <v>90</v>
      </c>
      <c r="AZ1748" s="158">
        <f>_xll.qlInterestRateIndexFixingDate(Currency&amp;"ibor"&amp;Tenor,BA1748,Trigger)</f>
        <v>51544</v>
      </c>
      <c r="BA1748" s="158">
        <f>_xll.qlCalendarAdvance(Calendar,BA1747,AY1748,"f",,Trigger)</f>
        <v>51546</v>
      </c>
      <c r="BB1748" s="158">
        <f>_xll.qlInterestRateIndexMaturity(Currency&amp;"ibor"&amp;Tenor,BA1748,Trigger)</f>
        <v>51635</v>
      </c>
      <c r="BC1748" s="320">
        <f>_xll.qlIndexFixing($AC$5,AZ1748,TRUE,_xll.ohTrigger(Trigger,Trigger3M))</f>
        <v>1.4114093710553078E-2</v>
      </c>
      <c r="BD1748" s="320">
        <f>_xll.qlIndexFixing($BE$1,AZ1748,TRUE,_xll.ohTrigger(Trigger,Trigger3M))</f>
        <v>1.4327112828203505E-2</v>
      </c>
    </row>
    <row r="1749" spans="51:56" ht="11.25" customHeight="1" x14ac:dyDescent="0.25">
      <c r="AY1749" s="159" t="s">
        <v>90</v>
      </c>
      <c r="AZ1749" s="158">
        <f>_xll.qlInterestRateIndexFixingDate(Currency&amp;"ibor"&amp;Tenor,BA1749,Trigger)</f>
        <v>51551</v>
      </c>
      <c r="BA1749" s="158">
        <f>_xll.qlCalendarAdvance(Calendar,BA1748,AY1749,"f",,Trigger)</f>
        <v>51553</v>
      </c>
      <c r="BB1749" s="158">
        <f>_xll.qlInterestRateIndexMaturity(Currency&amp;"ibor"&amp;Tenor,BA1749,Trigger)</f>
        <v>51642</v>
      </c>
      <c r="BC1749" s="320">
        <f>_xll.qlIndexFixing($AC$5,AZ1749,TRUE,_xll.ohTrigger(Trigger,Trigger3M))</f>
        <v>1.4114157169173906E-2</v>
      </c>
      <c r="BD1749" s="320">
        <f>_xll.qlIndexFixing($BE$1,AZ1749,TRUE,_xll.ohTrigger(Trigger,Trigger3M))</f>
        <v>1.4329094711212671E-2</v>
      </c>
    </row>
    <row r="1750" spans="51:56" ht="11.25" customHeight="1" x14ac:dyDescent="0.25">
      <c r="AY1750" s="159" t="s">
        <v>90</v>
      </c>
      <c r="AZ1750" s="158">
        <f>_xll.qlInterestRateIndexFixingDate(Currency&amp;"ibor"&amp;Tenor,BA1750,Trigger)</f>
        <v>51558</v>
      </c>
      <c r="BA1750" s="158">
        <f>_xll.qlCalendarAdvance(Calendar,BA1749,AY1750,"f",,Trigger)</f>
        <v>51560</v>
      </c>
      <c r="BB1750" s="158">
        <f>_xll.qlInterestRateIndexMaturity(Currency&amp;"ibor"&amp;Tenor,BA1750,Trigger)</f>
        <v>51652</v>
      </c>
      <c r="BC1750" s="320">
        <f>_xll.qlIndexFixing($AC$5,AZ1750,TRUE,_xll.ohTrigger(Trigger,Trigger3M))</f>
        <v>1.4114832723183016E-2</v>
      </c>
      <c r="BD1750" s="320">
        <f>_xll.qlIndexFixing($BE$1,AZ1750,TRUE,_xll.ohTrigger(Trigger,Trigger3M))</f>
        <v>1.4332338809085226E-2</v>
      </c>
    </row>
    <row r="1751" spans="51:56" ht="11.25" customHeight="1" x14ac:dyDescent="0.25">
      <c r="AY1751" s="159" t="s">
        <v>90</v>
      </c>
      <c r="AZ1751" s="158">
        <f>_xll.qlInterestRateIndexFixingDate(Currency&amp;"ibor"&amp;Tenor,BA1751,Trigger)</f>
        <v>51565</v>
      </c>
      <c r="BA1751" s="158">
        <f>_xll.qlCalendarAdvance(Calendar,BA1750,AY1751,"f",,Trigger)</f>
        <v>51567</v>
      </c>
      <c r="BB1751" s="158">
        <f>_xll.qlInterestRateIndexMaturity(Currency&amp;"ibor"&amp;Tenor,BA1751,Trigger)</f>
        <v>51659</v>
      </c>
      <c r="BC1751" s="320">
        <f>_xll.qlIndexFixing($AC$5,AZ1751,TRUE,_xll.ohTrigger(Trigger,Trigger3M))</f>
        <v>1.4114945055428261E-2</v>
      </c>
      <c r="BD1751" s="320">
        <f>_xll.qlIndexFixing($BE$1,AZ1751,TRUE,_xll.ohTrigger(Trigger,Trigger3M))</f>
        <v>1.4334299691817065E-2</v>
      </c>
    </row>
    <row r="1752" spans="51:56" ht="11.25" customHeight="1" x14ac:dyDescent="0.25">
      <c r="AY1752" s="159" t="s">
        <v>90</v>
      </c>
      <c r="AZ1752" s="158">
        <f>_xll.qlInterestRateIndexFixingDate(Currency&amp;"ibor"&amp;Tenor,BA1752,Trigger)</f>
        <v>51572</v>
      </c>
      <c r="BA1752" s="158">
        <f>_xll.qlCalendarAdvance(Calendar,BA1751,AY1752,"f",,Trigger)</f>
        <v>51574</v>
      </c>
      <c r="BB1752" s="158">
        <f>_xll.qlInterestRateIndexMaturity(Currency&amp;"ibor"&amp;Tenor,BA1752,Trigger)</f>
        <v>51666</v>
      </c>
      <c r="BC1752" s="320">
        <f>_xll.qlIndexFixing($AC$5,AZ1752,TRUE,_xll.ohTrigger(Trigger,Trigger3M))</f>
        <v>1.411505499919192E-2</v>
      </c>
      <c r="BD1752" s="320">
        <f>_xll.qlIndexFixing($BE$1,AZ1752,TRUE,_xll.ohTrigger(Trigger,Trigger3M))</f>
        <v>1.4336250943876125E-2</v>
      </c>
    </row>
    <row r="1753" spans="51:56" ht="11.25" customHeight="1" x14ac:dyDescent="0.25">
      <c r="AY1753" s="159" t="s">
        <v>90</v>
      </c>
      <c r="AZ1753" s="158">
        <f>_xll.qlInterestRateIndexFixingDate(Currency&amp;"ibor"&amp;Tenor,BA1753,Trigger)</f>
        <v>51579</v>
      </c>
      <c r="BA1753" s="158">
        <f>_xll.qlCalendarAdvance(Calendar,BA1752,AY1753,"f",,Trigger)</f>
        <v>51581</v>
      </c>
      <c r="BB1753" s="158">
        <f>_xll.qlInterestRateIndexMaturity(Currency&amp;"ibor"&amp;Tenor,BA1753,Trigger)</f>
        <v>51673</v>
      </c>
      <c r="BC1753" s="320">
        <f>_xll.qlIndexFixing($AC$5,AZ1753,TRUE,_xll.ohTrigger(Trigger,Trigger3M))</f>
        <v>1.4115162554473992E-2</v>
      </c>
      <c r="BD1753" s="320">
        <f>_xll.qlIndexFixing($BE$1,AZ1753,TRUE,_xll.ohTrigger(Trigger,Trigger3M))</f>
        <v>1.4338192536672231E-2</v>
      </c>
    </row>
    <row r="1754" spans="51:56" ht="11.25" customHeight="1" x14ac:dyDescent="0.25">
      <c r="AY1754" s="159" t="s">
        <v>90</v>
      </c>
      <c r="AZ1754" s="158">
        <f>_xll.qlInterestRateIndexFixingDate(Currency&amp;"ibor"&amp;Tenor,BA1754,Trigger)</f>
        <v>51586</v>
      </c>
      <c r="BA1754" s="158">
        <f>_xll.qlCalendarAdvance(Calendar,BA1753,AY1754,"f",,Trigger)</f>
        <v>51588</v>
      </c>
      <c r="BB1754" s="158">
        <f>_xll.qlInterestRateIndexMaturity(Currency&amp;"ibor"&amp;Tenor,BA1754,Trigger)</f>
        <v>51680</v>
      </c>
      <c r="BC1754" s="320">
        <f>_xll.qlIndexFixing($AC$5,AZ1754,TRUE,_xll.ohTrigger(Trigger,Trigger3M))</f>
        <v>1.4115267721274477E-2</v>
      </c>
      <c r="BD1754" s="320">
        <f>_xll.qlIndexFixing($BE$1,AZ1754,TRUE,_xll.ohTrigger(Trigger,Trigger3M))</f>
        <v>1.4340124441615207E-2</v>
      </c>
    </row>
    <row r="1755" spans="51:56" ht="11.25" customHeight="1" x14ac:dyDescent="0.25">
      <c r="AY1755" s="159" t="s">
        <v>90</v>
      </c>
      <c r="AZ1755" s="158">
        <f>_xll.qlInterestRateIndexFixingDate(Currency&amp;"ibor"&amp;Tenor,BA1755,Trigger)</f>
        <v>51593</v>
      </c>
      <c r="BA1755" s="158">
        <f>_xll.qlCalendarAdvance(Calendar,BA1754,AY1755,"f",,Trigger)</f>
        <v>51595</v>
      </c>
      <c r="BB1755" s="158">
        <f>_xll.qlInterestRateIndexMaturity(Currency&amp;"ibor"&amp;Tenor,BA1755,Trigger)</f>
        <v>51686</v>
      </c>
      <c r="BC1755" s="320">
        <f>_xll.qlIndexFixing($AC$5,AZ1755,TRUE,_xll.ohTrigger(Trigger,Trigger3M))</f>
        <v>1.4115073406666718E-2</v>
      </c>
      <c r="BD1755" s="320">
        <f>_xll.qlIndexFixing($BE$1,AZ1755,TRUE,_xll.ohTrigger(Trigger,Trigger3M))</f>
        <v>1.434162584108273E-2</v>
      </c>
    </row>
    <row r="1756" spans="51:56" ht="11.25" customHeight="1" x14ac:dyDescent="0.25">
      <c r="AY1756" s="159" t="s">
        <v>90</v>
      </c>
      <c r="AZ1756" s="158">
        <f>_xll.qlInterestRateIndexFixingDate(Currency&amp;"ibor"&amp;Tenor,BA1756,Trigger)</f>
        <v>51600</v>
      </c>
      <c r="BA1756" s="158">
        <f>_xll.qlCalendarAdvance(Calendar,BA1755,AY1756,"f",,Trigger)</f>
        <v>51602</v>
      </c>
      <c r="BB1756" s="158">
        <f>_xll.qlInterestRateIndexMaturity(Currency&amp;"ibor"&amp;Tenor,BA1756,Trigger)</f>
        <v>51693</v>
      </c>
      <c r="BC1756" s="320">
        <f>_xll.qlIndexFixing($AC$5,AZ1756,TRUE,_xll.ohTrigger(Trigger,Trigger3M))</f>
        <v>1.4115156121474908E-2</v>
      </c>
      <c r="BD1756" s="320">
        <f>_xll.qlIndexFixing($BE$1,AZ1756,TRUE,_xll.ohTrigger(Trigger,Trigger3M))</f>
        <v>1.4343538909935073E-2</v>
      </c>
    </row>
    <row r="1757" spans="51:56" ht="11.25" customHeight="1" x14ac:dyDescent="0.25">
      <c r="AY1757" s="159" t="s">
        <v>90</v>
      </c>
      <c r="AZ1757" s="158">
        <f>_xll.qlInterestRateIndexFixingDate(Currency&amp;"ibor"&amp;Tenor,BA1757,Trigger)</f>
        <v>51607</v>
      </c>
      <c r="BA1757" s="158">
        <f>_xll.qlCalendarAdvance(Calendar,BA1756,AY1757,"f",,Trigger)</f>
        <v>51609</v>
      </c>
      <c r="BB1757" s="158">
        <f>_xll.qlInterestRateIndexMaturity(Currency&amp;"ibor"&amp;Tenor,BA1757,Trigger)</f>
        <v>51700</v>
      </c>
      <c r="BC1757" s="320">
        <f>_xll.qlIndexFixing($AC$5,AZ1757,TRUE,_xll.ohTrigger(Trigger,Trigger3M))</f>
        <v>1.4115236421645817E-2</v>
      </c>
      <c r="BD1757" s="320">
        <f>_xll.qlIndexFixing($BE$1,AZ1757,TRUE,_xll.ohTrigger(Trigger,Trigger3M))</f>
        <v>1.4345442207582913E-2</v>
      </c>
    </row>
    <row r="1758" spans="51:56" ht="11.25" customHeight="1" x14ac:dyDescent="0.25">
      <c r="AY1758" s="159" t="s">
        <v>90</v>
      </c>
      <c r="AZ1758" s="158">
        <f>_xll.qlInterestRateIndexFixingDate(Currency&amp;"ibor"&amp;Tenor,BA1758,Trigger)</f>
        <v>51614</v>
      </c>
      <c r="BA1758" s="158">
        <f>_xll.qlCalendarAdvance(Calendar,BA1757,AY1758,"f",,Trigger)</f>
        <v>51616</v>
      </c>
      <c r="BB1758" s="158">
        <f>_xll.qlInterestRateIndexMaturity(Currency&amp;"ibor"&amp;Tenor,BA1758,Trigger)</f>
        <v>51707</v>
      </c>
      <c r="BC1758" s="320">
        <f>_xll.qlIndexFixing($AC$5,AZ1758,TRUE,_xll.ohTrigger(Trigger,Trigger3M))</f>
        <v>1.4115314307182079E-2</v>
      </c>
      <c r="BD1758" s="320">
        <f>_xll.qlIndexFixing($BE$1,AZ1758,TRUE,_xll.ohTrigger(Trigger,Trigger3M))</f>
        <v>1.4347335705436368E-2</v>
      </c>
    </row>
    <row r="1759" spans="51:56" ht="11.25" customHeight="1" x14ac:dyDescent="0.25">
      <c r="AY1759" s="159" t="s">
        <v>90</v>
      </c>
      <c r="AZ1759" s="158">
        <f>_xll.qlInterestRateIndexFixingDate(Currency&amp;"ibor"&amp;Tenor,BA1759,Trigger)</f>
        <v>51620</v>
      </c>
      <c r="BA1759" s="158">
        <f>_xll.qlCalendarAdvance(Calendar,BA1758,AY1759,"f",,Trigger)</f>
        <v>51623</v>
      </c>
      <c r="BB1759" s="158">
        <f>_xll.qlInterestRateIndexMaturity(Currency&amp;"ibor"&amp;Tenor,BA1759,Trigger)</f>
        <v>51715</v>
      </c>
      <c r="BC1759" s="320">
        <f>_xll.qlIndexFixing($AC$5,AZ1759,TRUE,_xll.ohTrigger(Trigger,Trigger3M))</f>
        <v>1.4115757728039207E-2</v>
      </c>
      <c r="BD1759" s="320">
        <f>_xll.qlIndexFixing($BE$1,AZ1759,TRUE,_xll.ohTrigger(Trigger,Trigger3M))</f>
        <v>1.4349637647856231E-2</v>
      </c>
    </row>
    <row r="1760" spans="51:56" ht="11.25" customHeight="1" x14ac:dyDescent="0.25">
      <c r="AY1760" s="159" t="s">
        <v>90</v>
      </c>
      <c r="AZ1760" s="158">
        <f>_xll.qlInterestRateIndexFixingDate(Currency&amp;"ibor"&amp;Tenor,BA1760,Trigger)</f>
        <v>51628</v>
      </c>
      <c r="BA1760" s="158">
        <f>_xll.qlCalendarAdvance(Calendar,BA1759,AY1760,"f",,Trigger)</f>
        <v>51630</v>
      </c>
      <c r="BB1760" s="158">
        <f>_xll.qlInterestRateIndexMaturity(Currency&amp;"ibor"&amp;Tenor,BA1760,Trigger)</f>
        <v>51722</v>
      </c>
      <c r="BC1760" s="320">
        <f>_xll.qlIndexFixing($AC$5,AZ1760,TRUE,_xll.ohTrigger(Trigger,Trigger3M))</f>
        <v>1.4115848563944091E-2</v>
      </c>
      <c r="BD1760" s="320">
        <f>_xll.qlIndexFixing($BE$1,AZ1760,TRUE,_xll.ohTrigger(Trigger,Trigger3M))</f>
        <v>1.4351510825276362E-2</v>
      </c>
    </row>
    <row r="1761" spans="51:56" ht="11.25" customHeight="1" x14ac:dyDescent="0.25">
      <c r="AY1761" s="159" t="s">
        <v>90</v>
      </c>
      <c r="AZ1761" s="158">
        <f>_xll.qlInterestRateIndexFixingDate(Currency&amp;"ibor"&amp;Tenor,BA1761,Trigger)</f>
        <v>51635</v>
      </c>
      <c r="BA1761" s="158">
        <f>_xll.qlCalendarAdvance(Calendar,BA1760,AY1761,"f",,Trigger)</f>
        <v>51637</v>
      </c>
      <c r="BB1761" s="158">
        <f>_xll.qlInterestRateIndexMaturity(Currency&amp;"ibor"&amp;Tenor,BA1761,Trigger)</f>
        <v>51729</v>
      </c>
      <c r="BC1761" s="320">
        <f>_xll.qlIndexFixing($AC$5,AZ1761,TRUE,_xll.ohTrigger(Trigger,Trigger3M))</f>
        <v>1.4116400133830379E-2</v>
      </c>
      <c r="BD1761" s="320">
        <f>_xll.qlIndexFixing($BE$1,AZ1761,TRUE,_xll.ohTrigger(Trigger,Trigger3M))</f>
        <v>1.4353374114708675E-2</v>
      </c>
    </row>
    <row r="1762" spans="51:56" ht="11.25" customHeight="1" x14ac:dyDescent="0.25">
      <c r="AY1762" s="159" t="s">
        <v>90</v>
      </c>
      <c r="AZ1762" s="158">
        <f>_xll.qlInterestRateIndexFixingDate(Currency&amp;"ibor"&amp;Tenor,BA1762,Trigger)</f>
        <v>51642</v>
      </c>
      <c r="BA1762" s="158">
        <f>_xll.qlCalendarAdvance(Calendar,BA1761,AY1762,"f",,Trigger)</f>
        <v>51644</v>
      </c>
      <c r="BB1762" s="158">
        <f>_xll.qlInterestRateIndexMaturity(Currency&amp;"ibor"&amp;Tenor,BA1762,Trigger)</f>
        <v>51736</v>
      </c>
      <c r="BC1762" s="320">
        <f>_xll.qlIndexFixing($AC$5,AZ1762,TRUE,_xll.ohTrigger(Trigger,Trigger3M))</f>
        <v>1.4118108657333053E-2</v>
      </c>
      <c r="BD1762" s="320">
        <f>_xll.qlIndexFixing($BE$1,AZ1762,TRUE,_xll.ohTrigger(Trigger,Trigger3M))</f>
        <v>1.4355227487562993E-2</v>
      </c>
    </row>
    <row r="1763" spans="51:56" ht="11.25" customHeight="1" x14ac:dyDescent="0.25">
      <c r="AY1763" s="159" t="s">
        <v>90</v>
      </c>
      <c r="AZ1763" s="158">
        <f>_xll.qlInterestRateIndexFixingDate(Currency&amp;"ibor"&amp;Tenor,BA1763,Trigger)</f>
        <v>51649</v>
      </c>
      <c r="BA1763" s="158">
        <f>_xll.qlCalendarAdvance(Calendar,BA1762,AY1763,"f",,Trigger)</f>
        <v>51651</v>
      </c>
      <c r="BB1763" s="158">
        <f>_xll.qlInterestRateIndexMaturity(Currency&amp;"ibor"&amp;Tenor,BA1763,Trigger)</f>
        <v>51743</v>
      </c>
      <c r="BC1763" s="320">
        <f>_xll.qlIndexFixing($AC$5,AZ1763,TRUE,_xll.ohTrigger(Trigger,Trigger3M))</f>
        <v>1.4119817181577742E-2</v>
      </c>
      <c r="BD1763" s="320">
        <f>_xll.qlIndexFixing($BE$1,AZ1763,TRUE,_xll.ohTrigger(Trigger,Trigger3M))</f>
        <v>1.4357070915250012E-2</v>
      </c>
    </row>
    <row r="1764" spans="51:56" ht="11.25" customHeight="1" x14ac:dyDescent="0.25">
      <c r="AY1764" s="159" t="s">
        <v>90</v>
      </c>
      <c r="AZ1764" s="158">
        <f>_xll.qlInterestRateIndexFixingDate(Currency&amp;"ibor"&amp;Tenor,BA1764,Trigger)</f>
        <v>51656</v>
      </c>
      <c r="BA1764" s="158">
        <f>_xll.qlCalendarAdvance(Calendar,BA1763,AY1764,"f",,Trigger)</f>
        <v>51658</v>
      </c>
      <c r="BB1764" s="158">
        <f>_xll.qlInterestRateIndexMaturity(Currency&amp;"ibor"&amp;Tenor,BA1764,Trigger)</f>
        <v>51750</v>
      </c>
      <c r="BC1764" s="320">
        <f>_xll.qlIndexFixing($AC$5,AZ1764,TRUE,_xll.ohTrigger(Trigger,Trigger3M))</f>
        <v>1.4121525706567054E-2</v>
      </c>
      <c r="BD1764" s="320">
        <f>_xll.qlIndexFixing($BE$1,AZ1764,TRUE,_xll.ohTrigger(Trigger,Trigger3M))</f>
        <v>1.4358904369176955E-2</v>
      </c>
    </row>
    <row r="1765" spans="51:56" ht="11.25" customHeight="1" x14ac:dyDescent="0.25">
      <c r="AY1765" s="159" t="s">
        <v>90</v>
      </c>
      <c r="AZ1765" s="158">
        <f>_xll.qlInterestRateIndexFixingDate(Currency&amp;"ibor"&amp;Tenor,BA1765,Trigger)</f>
        <v>51663</v>
      </c>
      <c r="BA1765" s="158">
        <f>_xll.qlCalendarAdvance(Calendar,BA1764,AY1765,"f",,Trigger)</f>
        <v>51665</v>
      </c>
      <c r="BB1765" s="158">
        <f>_xll.qlInterestRateIndexMaturity(Currency&amp;"ibor"&amp;Tenor,BA1765,Trigger)</f>
        <v>51757</v>
      </c>
      <c r="BC1765" s="320">
        <f>_xll.qlIndexFixing($AC$5,AZ1765,TRUE,_xll.ohTrigger(Trigger,Trigger3M))</f>
        <v>1.412323423229838E-2</v>
      </c>
      <c r="BD1765" s="320">
        <f>_xll.qlIndexFixing($BE$1,AZ1765,TRUE,_xll.ohTrigger(Trigger,Trigger3M))</f>
        <v>1.436072782075625E-2</v>
      </c>
    </row>
    <row r="1766" spans="51:56" ht="11.25" customHeight="1" x14ac:dyDescent="0.25">
      <c r="AY1766" s="159" t="s">
        <v>90</v>
      </c>
      <c r="AZ1766" s="158">
        <f>_xll.qlInterestRateIndexFixingDate(Currency&amp;"ibor"&amp;Tenor,BA1766,Trigger)</f>
        <v>51670</v>
      </c>
      <c r="BA1766" s="158">
        <f>_xll.qlCalendarAdvance(Calendar,BA1765,AY1766,"f",,Trigger)</f>
        <v>51672</v>
      </c>
      <c r="BB1766" s="158">
        <f>_xll.qlInterestRateIndexMaturity(Currency&amp;"ibor"&amp;Tenor,BA1766,Trigger)</f>
        <v>51764</v>
      </c>
      <c r="BC1766" s="320">
        <f>_xll.qlIndexFixing($AC$5,AZ1766,TRUE,_xll.ohTrigger(Trigger,Trigger3M))</f>
        <v>1.412494275877346E-2</v>
      </c>
      <c r="BD1766" s="320">
        <f>_xll.qlIndexFixing($BE$1,AZ1766,TRUE,_xll.ohTrigger(Trigger,Trigger3M))</f>
        <v>1.4362541241395119E-2</v>
      </c>
    </row>
    <row r="1767" spans="51:56" ht="11.25" customHeight="1" x14ac:dyDescent="0.25">
      <c r="AY1767" s="159" t="s">
        <v>90</v>
      </c>
      <c r="AZ1767" s="158">
        <f>_xll.qlInterestRateIndexFixingDate(Currency&amp;"ibor"&amp;Tenor,BA1767,Trigger)</f>
        <v>51677</v>
      </c>
      <c r="BA1767" s="158">
        <f>_xll.qlCalendarAdvance(Calendar,BA1766,AY1767,"f",,Trigger)</f>
        <v>51679</v>
      </c>
      <c r="BB1767" s="158">
        <f>_xll.qlInterestRateIndexMaturity(Currency&amp;"ibor"&amp;Tenor,BA1767,Trigger)</f>
        <v>51771</v>
      </c>
      <c r="BC1767" s="320">
        <f>_xll.qlIndexFixing($AC$5,AZ1767,TRUE,_xll.ohTrigger(Trigger,Trigger3M))</f>
        <v>1.4126651285991424E-2</v>
      </c>
      <c r="BD1767" s="320">
        <f>_xll.qlIndexFixing($BE$1,AZ1767,TRUE,_xll.ohTrigger(Trigger,Trigger3M))</f>
        <v>1.4364344602505127E-2</v>
      </c>
    </row>
    <row r="1768" spans="51:56" ht="11.25" customHeight="1" x14ac:dyDescent="0.25">
      <c r="AY1768" s="159" t="s">
        <v>90</v>
      </c>
      <c r="AZ1768" s="158">
        <f>_xll.qlInterestRateIndexFixingDate(Currency&amp;"ibor"&amp;Tenor,BA1768,Trigger)</f>
        <v>51684</v>
      </c>
      <c r="BA1768" s="158">
        <f>_xll.qlCalendarAdvance(Calendar,BA1767,AY1768,"f",,Trigger)</f>
        <v>51686</v>
      </c>
      <c r="BB1768" s="158">
        <f>_xll.qlInterestRateIndexMaturity(Currency&amp;"ibor"&amp;Tenor,BA1768,Trigger)</f>
        <v>51778</v>
      </c>
      <c r="BC1768" s="320">
        <f>_xll.qlIndexFixing($AC$5,AZ1768,TRUE,_xll.ohTrigger(Trigger,Trigger3M))</f>
        <v>1.4128359813953141E-2</v>
      </c>
      <c r="BD1768" s="320">
        <f>_xll.qlIndexFixing($BE$1,AZ1768,TRUE,_xll.ohTrigger(Trigger,Trigger3M))</f>
        <v>1.4366137875493491E-2</v>
      </c>
    </row>
    <row r="1769" spans="51:56" ht="11.25" customHeight="1" x14ac:dyDescent="0.25">
      <c r="AY1769" s="159" t="s">
        <v>90</v>
      </c>
      <c r="AZ1769" s="158">
        <f>_xll.qlInterestRateIndexFixingDate(Currency&amp;"ibor"&amp;Tenor,BA1769,Trigger)</f>
        <v>51691</v>
      </c>
      <c r="BA1769" s="158">
        <f>_xll.qlCalendarAdvance(Calendar,BA1768,AY1769,"f",,Trigger)</f>
        <v>51693</v>
      </c>
      <c r="BB1769" s="158">
        <f>_xll.qlInterestRateIndexMaturity(Currency&amp;"ibor"&amp;Tenor,BA1769,Trigger)</f>
        <v>51785</v>
      </c>
      <c r="BC1769" s="320">
        <f>_xll.qlIndexFixing($AC$5,AZ1769,TRUE,_xll.ohTrigger(Trigger,Trigger3M))</f>
        <v>1.4130068342658611E-2</v>
      </c>
      <c r="BD1769" s="320">
        <f>_xll.qlIndexFixing($BE$1,AZ1769,TRUE,_xll.ohTrigger(Trigger,Trigger3M))</f>
        <v>1.4367921031772648E-2</v>
      </c>
    </row>
    <row r="1770" spans="51:56" ht="11.25" customHeight="1" x14ac:dyDescent="0.25">
      <c r="AY1770" s="159" t="s">
        <v>90</v>
      </c>
      <c r="AZ1770" s="158">
        <f>_xll.qlInterestRateIndexFixingDate(Currency&amp;"ibor"&amp;Tenor,BA1770,Trigger)</f>
        <v>51698</v>
      </c>
      <c r="BA1770" s="158">
        <f>_xll.qlCalendarAdvance(Calendar,BA1769,AY1770,"f",,Trigger)</f>
        <v>51700</v>
      </c>
      <c r="BB1770" s="158">
        <f>_xll.qlInterestRateIndexMaturity(Currency&amp;"ibor"&amp;Tenor,BA1770,Trigger)</f>
        <v>51792</v>
      </c>
      <c r="BC1770" s="320">
        <f>_xll.qlIndexFixing($AC$5,AZ1770,TRUE,_xll.ohTrigger(Trigger,Trigger3M))</f>
        <v>1.4131776872106963E-2</v>
      </c>
      <c r="BD1770" s="320">
        <f>_xll.qlIndexFixing($BE$1,AZ1770,TRUE,_xll.ohTrigger(Trigger,Trigger3M))</f>
        <v>1.4369694042749813E-2</v>
      </c>
    </row>
    <row r="1771" spans="51:56" ht="11.25" customHeight="1" x14ac:dyDescent="0.25">
      <c r="AY1771" s="159" t="s">
        <v>90</v>
      </c>
      <c r="AZ1771" s="158">
        <f>_xll.qlInterestRateIndexFixingDate(Currency&amp;"ibor"&amp;Tenor,BA1771,Trigger)</f>
        <v>51705</v>
      </c>
      <c r="BA1771" s="158">
        <f>_xll.qlCalendarAdvance(Calendar,BA1770,AY1771,"f",,Trigger)</f>
        <v>51707</v>
      </c>
      <c r="BB1771" s="158">
        <f>_xll.qlInterestRateIndexMaturity(Currency&amp;"ibor"&amp;Tenor,BA1771,Trigger)</f>
        <v>51799</v>
      </c>
      <c r="BC1771" s="320">
        <f>_xll.qlIndexFixing($AC$5,AZ1771,TRUE,_xll.ohTrigger(Trigger,Trigger3M))</f>
        <v>1.4133485402298201E-2</v>
      </c>
      <c r="BD1771" s="320">
        <f>_xll.qlIndexFixing($BE$1,AZ1771,TRUE,_xll.ohTrigger(Trigger,Trigger3M))</f>
        <v>1.4371456879837421E-2</v>
      </c>
    </row>
    <row r="1772" spans="51:56" ht="11.25" customHeight="1" x14ac:dyDescent="0.25">
      <c r="AY1772" s="159" t="s">
        <v>90</v>
      </c>
      <c r="AZ1772" s="158">
        <f>_xll.qlInterestRateIndexFixingDate(Currency&amp;"ibor"&amp;Tenor,BA1772,Trigger)</f>
        <v>51712</v>
      </c>
      <c r="BA1772" s="158">
        <f>_xll.qlCalendarAdvance(Calendar,BA1771,AY1772,"f",,Trigger)</f>
        <v>51714</v>
      </c>
      <c r="BB1772" s="158">
        <f>_xll.qlInterestRateIndexMaturity(Currency&amp;"ibor"&amp;Tenor,BA1772,Trigger)</f>
        <v>51806</v>
      </c>
      <c r="BC1772" s="320">
        <f>_xll.qlIndexFixing($AC$5,AZ1772,TRUE,_xll.ohTrigger(Trigger,Trigger3M))</f>
        <v>1.4135193933234062E-2</v>
      </c>
      <c r="BD1772" s="320">
        <f>_xll.qlIndexFixing($BE$1,AZ1772,TRUE,_xll.ohTrigger(Trigger,Trigger3M))</f>
        <v>1.4373209514443562E-2</v>
      </c>
    </row>
    <row r="1773" spans="51:56" ht="11.25" customHeight="1" x14ac:dyDescent="0.25">
      <c r="AY1773" s="159" t="s">
        <v>90</v>
      </c>
      <c r="AZ1773" s="158">
        <f>_xll.qlInterestRateIndexFixingDate(Currency&amp;"ibor"&amp;Tenor,BA1773,Trigger)</f>
        <v>51719</v>
      </c>
      <c r="BA1773" s="158">
        <f>_xll.qlCalendarAdvance(Calendar,BA1772,AY1773,"f",,Trigger)</f>
        <v>51721</v>
      </c>
      <c r="BB1773" s="158">
        <f>_xll.qlInterestRateIndexMaturity(Currency&amp;"ibor"&amp;Tenor,BA1773,Trigger)</f>
        <v>51813</v>
      </c>
      <c r="BC1773" s="320">
        <f>_xll.qlIndexFixing($AC$5,AZ1773,TRUE,_xll.ohTrigger(Trigger,Trigger3M))</f>
        <v>1.4136902464911935E-2</v>
      </c>
      <c r="BD1773" s="320">
        <f>_xll.qlIndexFixing($BE$1,AZ1773,TRUE,_xll.ohTrigger(Trigger,Trigger3M))</f>
        <v>1.437495191797806E-2</v>
      </c>
    </row>
    <row r="1774" spans="51:56" ht="11.25" customHeight="1" x14ac:dyDescent="0.25">
      <c r="AY1774" s="159" t="s">
        <v>90</v>
      </c>
      <c r="AZ1774" s="158">
        <f>_xll.qlInterestRateIndexFixingDate(Currency&amp;"ibor"&amp;Tenor,BA1774,Trigger)</f>
        <v>51726</v>
      </c>
      <c r="BA1774" s="158">
        <f>_xll.qlCalendarAdvance(Calendar,BA1773,AY1774,"f",,Trigger)</f>
        <v>51728</v>
      </c>
      <c r="BB1774" s="158">
        <f>_xll.qlInterestRateIndexMaturity(Currency&amp;"ibor"&amp;Tenor,BA1774,Trigger)</f>
        <v>51820</v>
      </c>
      <c r="BC1774" s="320">
        <f>_xll.qlIndexFixing($AC$5,AZ1774,TRUE,_xll.ohTrigger(Trigger,Trigger3M))</f>
        <v>1.4138610997333562E-2</v>
      </c>
      <c r="BD1774" s="320">
        <f>_xll.qlIndexFixing($BE$1,AZ1774,TRUE,_xll.ohTrigger(Trigger,Trigger3M))</f>
        <v>1.4376684061850742E-2</v>
      </c>
    </row>
    <row r="1775" spans="51:56" ht="11.25" customHeight="1" x14ac:dyDescent="0.25">
      <c r="AY1775" s="159" t="s">
        <v>90</v>
      </c>
      <c r="AZ1775" s="158">
        <f>_xll.qlInterestRateIndexFixingDate(Currency&amp;"ibor"&amp;Tenor,BA1775,Trigger)</f>
        <v>51733</v>
      </c>
      <c r="BA1775" s="158">
        <f>_xll.qlCalendarAdvance(Calendar,BA1774,AY1775,"f",,Trigger)</f>
        <v>51735</v>
      </c>
      <c r="BB1775" s="158">
        <f>_xll.qlInterestRateIndexMaturity(Currency&amp;"ibor"&amp;Tenor,BA1775,Trigger)</f>
        <v>51827</v>
      </c>
      <c r="BC1775" s="320">
        <f>_xll.qlIndexFixing($AC$5,AZ1775,TRUE,_xll.ohTrigger(Trigger,Trigger3M))</f>
        <v>1.4140319530498944E-2</v>
      </c>
      <c r="BD1775" s="320">
        <f>_xll.qlIndexFixing($BE$1,AZ1775,TRUE,_xll.ohTrigger(Trigger,Trigger3M))</f>
        <v>1.4378405917471436E-2</v>
      </c>
    </row>
    <row r="1776" spans="51:56" ht="11.25" customHeight="1" x14ac:dyDescent="0.25">
      <c r="AY1776" s="159" t="s">
        <v>90</v>
      </c>
      <c r="AZ1776" s="158">
        <f>_xll.qlInterestRateIndexFixingDate(Currency&amp;"ibor"&amp;Tenor,BA1776,Trigger)</f>
        <v>51740</v>
      </c>
      <c r="BA1776" s="158">
        <f>_xll.qlCalendarAdvance(Calendar,BA1775,AY1776,"f",,Trigger)</f>
        <v>51742</v>
      </c>
      <c r="BB1776" s="158">
        <f>_xll.qlInterestRateIndexMaturity(Currency&amp;"ibor"&amp;Tenor,BA1776,Trigger)</f>
        <v>51834</v>
      </c>
      <c r="BC1776" s="320">
        <f>_xll.qlIndexFixing($AC$5,AZ1776,TRUE,_xll.ohTrigger(Trigger,Trigger3M))</f>
        <v>1.4142028064406339E-2</v>
      </c>
      <c r="BD1776" s="320">
        <f>_xll.qlIndexFixing($BE$1,AZ1776,TRUE,_xll.ohTrigger(Trigger,Trigger3M))</f>
        <v>1.4380117456250834E-2</v>
      </c>
    </row>
    <row r="1777" spans="51:56" ht="11.25" customHeight="1" x14ac:dyDescent="0.25">
      <c r="AY1777" s="159" t="s">
        <v>90</v>
      </c>
      <c r="AZ1777" s="158">
        <f>_xll.qlInterestRateIndexFixingDate(Currency&amp;"ibor"&amp;Tenor,BA1777,Trigger)</f>
        <v>51747</v>
      </c>
      <c r="BA1777" s="158">
        <f>_xll.qlCalendarAdvance(Calendar,BA1776,AY1777,"f",,Trigger)</f>
        <v>51749</v>
      </c>
      <c r="BB1777" s="158">
        <f>_xll.qlInterestRateIndexMaturity(Currency&amp;"ibor"&amp;Tenor,BA1777,Trigger)</f>
        <v>51840</v>
      </c>
      <c r="BC1777" s="320">
        <f>_xll.qlIndexFixing($AC$5,AZ1777,TRUE,_xll.ohTrigger(Trigger,Trigger3M))</f>
        <v>1.4143337062733709E-2</v>
      </c>
      <c r="BD1777" s="320">
        <f>_xll.qlIndexFixing($BE$1,AZ1777,TRUE,_xll.ohTrigger(Trigger,Trigger3M))</f>
        <v>1.4381412180282643E-2</v>
      </c>
    </row>
    <row r="1778" spans="51:56" ht="11.25" customHeight="1" x14ac:dyDescent="0.25">
      <c r="AY1778" s="159" t="s">
        <v>90</v>
      </c>
      <c r="AZ1778" s="158">
        <f>_xll.qlInterestRateIndexFixingDate(Currency&amp;"ibor"&amp;Tenor,BA1778,Trigger)</f>
        <v>51754</v>
      </c>
      <c r="BA1778" s="158">
        <f>_xll.qlCalendarAdvance(Calendar,BA1777,AY1778,"f",,Trigger)</f>
        <v>51756</v>
      </c>
      <c r="BB1778" s="158">
        <f>_xll.qlInterestRateIndexMaturity(Currency&amp;"ibor"&amp;Tenor,BA1778,Trigger)</f>
        <v>51847</v>
      </c>
      <c r="BC1778" s="320">
        <f>_xll.qlIndexFixing($AC$5,AZ1778,TRUE,_xll.ohTrigger(Trigger,Trigger3M))</f>
        <v>1.4145045531070183E-2</v>
      </c>
      <c r="BD1778" s="320">
        <f>_xll.qlIndexFixing($BE$1,AZ1778,TRUE,_xll.ohTrigger(Trigger,Trigger3M))</f>
        <v>1.4383103678550689E-2</v>
      </c>
    </row>
    <row r="1779" spans="51:56" ht="11.25" customHeight="1" x14ac:dyDescent="0.25">
      <c r="AY1779" s="159" t="s">
        <v>90</v>
      </c>
      <c r="AZ1779" s="158">
        <f>_xll.qlInterestRateIndexFixingDate(Currency&amp;"ibor"&amp;Tenor,BA1779,Trigger)</f>
        <v>51761</v>
      </c>
      <c r="BA1779" s="158">
        <f>_xll.qlCalendarAdvance(Calendar,BA1778,AY1779,"f",,Trigger)</f>
        <v>51763</v>
      </c>
      <c r="BB1779" s="158">
        <f>_xll.qlInterestRateIndexMaturity(Currency&amp;"ibor"&amp;Tenor,BA1779,Trigger)</f>
        <v>51854</v>
      </c>
      <c r="BC1779" s="320">
        <f>_xll.qlIndexFixing($AC$5,AZ1779,TRUE,_xll.ohTrigger(Trigger,Trigger3M))</f>
        <v>1.4146754000141015E-2</v>
      </c>
      <c r="BD1779" s="320">
        <f>_xll.qlIndexFixing($BE$1,AZ1779,TRUE,_xll.ohTrigger(Trigger,Trigger3M))</f>
        <v>1.4384784776655366E-2</v>
      </c>
    </row>
    <row r="1780" spans="51:56" ht="11.25" customHeight="1" x14ac:dyDescent="0.25">
      <c r="AY1780" s="159" t="s">
        <v>90</v>
      </c>
      <c r="AZ1780" s="158">
        <f>_xll.qlInterestRateIndexFixingDate(Currency&amp;"ibor"&amp;Tenor,BA1780,Trigger)</f>
        <v>51768</v>
      </c>
      <c r="BA1780" s="158">
        <f>_xll.qlCalendarAdvance(Calendar,BA1779,AY1780,"f",,Trigger)</f>
        <v>51770</v>
      </c>
      <c r="BB1780" s="158">
        <f>_xll.qlInterestRateIndexMaturity(Currency&amp;"ibor"&amp;Tenor,BA1780,Trigger)</f>
        <v>51862</v>
      </c>
      <c r="BC1780" s="320">
        <f>_xll.qlIndexFixing($AC$5,AZ1780,TRUE,_xll.ohTrigger(Trigger,Trigger3M))</f>
        <v>1.4148862207472581E-2</v>
      </c>
      <c r="BD1780" s="320">
        <f>_xll.qlIndexFixing($BE$1,AZ1780,TRUE,_xll.ohTrigger(Trigger,Trigger3M))</f>
        <v>1.4386859871149406E-2</v>
      </c>
    </row>
    <row r="1781" spans="51:56" ht="11.25" customHeight="1" x14ac:dyDescent="0.25">
      <c r="AY1781" s="159" t="s">
        <v>90</v>
      </c>
      <c r="AZ1781" s="158">
        <f>_xll.qlInterestRateIndexFixingDate(Currency&amp;"ibor"&amp;Tenor,BA1781,Trigger)</f>
        <v>51775</v>
      </c>
      <c r="BA1781" s="158">
        <f>_xll.qlCalendarAdvance(Calendar,BA1780,AY1781,"f",,Trigger)</f>
        <v>51777</v>
      </c>
      <c r="BB1781" s="158">
        <f>_xll.qlInterestRateIndexMaturity(Currency&amp;"ibor"&amp;Tenor,BA1781,Trigger)</f>
        <v>51869</v>
      </c>
      <c r="BC1781" s="320">
        <f>_xll.qlIndexFixing($AC$5,AZ1781,TRUE,_xll.ohTrigger(Trigger,Trigger3M))</f>
        <v>1.4150570745097003E-2</v>
      </c>
      <c r="BD1781" s="320">
        <f>_xll.qlIndexFixing($BE$1,AZ1781,TRUE,_xll.ohTrigger(Trigger,Trigger3M))</f>
        <v>1.4388519396870596E-2</v>
      </c>
    </row>
    <row r="1782" spans="51:56" ht="11.25" customHeight="1" x14ac:dyDescent="0.25">
      <c r="AY1782" s="159" t="s">
        <v>90</v>
      </c>
      <c r="AZ1782" s="158">
        <f>_xll.qlInterestRateIndexFixingDate(Currency&amp;"ibor"&amp;Tenor,BA1782,Trigger)</f>
        <v>51782</v>
      </c>
      <c r="BA1782" s="158">
        <f>_xll.qlCalendarAdvance(Calendar,BA1781,AY1782,"f",,Trigger)</f>
        <v>51784</v>
      </c>
      <c r="BB1782" s="158">
        <f>_xll.qlInterestRateIndexMaturity(Currency&amp;"ibor"&amp;Tenor,BA1782,Trigger)</f>
        <v>51876</v>
      </c>
      <c r="BC1782" s="320">
        <f>_xll.qlIndexFixing($AC$5,AZ1782,TRUE,_xll.ohTrigger(Trigger,Trigger3M))</f>
        <v>1.4152279283465177E-2</v>
      </c>
      <c r="BD1782" s="320">
        <f>_xll.qlIndexFixing($BE$1,AZ1782,TRUE,_xll.ohTrigger(Trigger,Trigger3M))</f>
        <v>1.4390168434208581E-2</v>
      </c>
    </row>
    <row r="1783" spans="51:56" ht="11.25" customHeight="1" x14ac:dyDescent="0.25">
      <c r="AY1783" s="159" t="s">
        <v>90</v>
      </c>
      <c r="AZ1783" s="158">
        <f>_xll.qlInterestRateIndexFixingDate(Currency&amp;"ibor"&amp;Tenor,BA1783,Trigger)</f>
        <v>51789</v>
      </c>
      <c r="BA1783" s="158">
        <f>_xll.qlCalendarAdvance(Calendar,BA1782,AY1783,"f",,Trigger)</f>
        <v>51791</v>
      </c>
      <c r="BB1783" s="158">
        <f>_xll.qlInterestRateIndexMaturity(Currency&amp;"ibor"&amp;Tenor,BA1783,Trigger)</f>
        <v>51883</v>
      </c>
      <c r="BC1783" s="320">
        <f>_xll.qlIndexFixing($AC$5,AZ1783,TRUE,_xll.ohTrigger(Trigger,Trigger3M))</f>
        <v>1.4153987822576236E-2</v>
      </c>
      <c r="BD1783" s="320">
        <f>_xll.qlIndexFixing($BE$1,AZ1783,TRUE,_xll.ohTrigger(Trigger,Trigger3M))</f>
        <v>1.4391806954574924E-2</v>
      </c>
    </row>
    <row r="1784" spans="51:56" ht="11.25" customHeight="1" x14ac:dyDescent="0.25">
      <c r="AY1784" s="159" t="s">
        <v>90</v>
      </c>
      <c r="AZ1784" s="158">
        <f>_xll.qlInterestRateIndexFixingDate(Currency&amp;"ibor"&amp;Tenor,BA1784,Trigger)</f>
        <v>51796</v>
      </c>
      <c r="BA1784" s="158">
        <f>_xll.qlCalendarAdvance(Calendar,BA1783,AY1784,"f",,Trigger)</f>
        <v>51798</v>
      </c>
      <c r="BB1784" s="158">
        <f>_xll.qlInterestRateIndexMaturity(Currency&amp;"ibor"&amp;Tenor,BA1784,Trigger)</f>
        <v>51890</v>
      </c>
      <c r="BC1784" s="320">
        <f>_xll.qlIndexFixing($AC$5,AZ1784,TRUE,_xll.ohTrigger(Trigger,Trigger3M))</f>
        <v>1.4155696362431048E-2</v>
      </c>
      <c r="BD1784" s="320">
        <f>_xll.qlIndexFixing($BE$1,AZ1784,TRUE,_xll.ohTrigger(Trigger,Trigger3M))</f>
        <v>1.4393434929379454E-2</v>
      </c>
    </row>
    <row r="1785" spans="51:56" ht="11.25" customHeight="1" x14ac:dyDescent="0.25">
      <c r="AY1785" s="159" t="s">
        <v>90</v>
      </c>
      <c r="AZ1785" s="158">
        <f>_xll.qlInterestRateIndexFixingDate(Currency&amp;"ibor"&amp;Tenor,BA1785,Trigger)</f>
        <v>51803</v>
      </c>
      <c r="BA1785" s="158">
        <f>_xll.qlCalendarAdvance(Calendar,BA1784,AY1785,"f",,Trigger)</f>
        <v>51805</v>
      </c>
      <c r="BB1785" s="158">
        <f>_xll.qlInterestRateIndexMaturity(Currency&amp;"ibor"&amp;Tenor,BA1785,Trigger)</f>
        <v>51897</v>
      </c>
      <c r="BC1785" s="320">
        <f>_xll.qlIndexFixing($AC$5,AZ1785,TRUE,_xll.ohTrigger(Trigger,Trigger3M))</f>
        <v>1.4157404903029613E-2</v>
      </c>
      <c r="BD1785" s="320">
        <f>_xll.qlIndexFixing($BE$1,AZ1785,TRUE,_xll.ohTrigger(Trigger,Trigger3M))</f>
        <v>1.4395052330033731E-2</v>
      </c>
    </row>
    <row r="1786" spans="51:56" ht="11.25" customHeight="1" x14ac:dyDescent="0.25">
      <c r="AY1786" s="159" t="s">
        <v>90</v>
      </c>
      <c r="AZ1786" s="158">
        <f>_xll.qlInterestRateIndexFixingDate(Currency&amp;"ibor"&amp;Tenor,BA1786,Trigger)</f>
        <v>51810</v>
      </c>
      <c r="BA1786" s="158">
        <f>_xll.qlCalendarAdvance(Calendar,BA1785,AY1786,"f",,Trigger)</f>
        <v>51812</v>
      </c>
      <c r="BB1786" s="158">
        <f>_xll.qlInterestRateIndexMaturity(Currency&amp;"ibor"&amp;Tenor,BA1786,Trigger)</f>
        <v>51904</v>
      </c>
      <c r="BC1786" s="320">
        <f>_xll.qlIndexFixing($AC$5,AZ1786,TRUE,_xll.ohTrigger(Trigger,Trigger3M))</f>
        <v>1.4159113444370193E-2</v>
      </c>
      <c r="BD1786" s="320">
        <f>_xll.qlIndexFixing($BE$1,AZ1786,TRUE,_xll.ohTrigger(Trigger,Trigger3M))</f>
        <v>1.4396659127946715E-2</v>
      </c>
    </row>
    <row r="1787" spans="51:56" ht="11.25" customHeight="1" x14ac:dyDescent="0.25">
      <c r="AY1787" s="159" t="s">
        <v>90</v>
      </c>
      <c r="AZ1787" s="158">
        <f>_xll.qlInterestRateIndexFixingDate(Currency&amp;"ibor"&amp;Tenor,BA1787,Trigger)</f>
        <v>51817</v>
      </c>
      <c r="BA1787" s="158">
        <f>_xll.qlCalendarAdvance(Calendar,BA1786,AY1787,"f",,Trigger)</f>
        <v>51819</v>
      </c>
      <c r="BB1787" s="158">
        <f>_xll.qlInterestRateIndexMaturity(Currency&amp;"ibor"&amp;Tenor,BA1787,Trigger)</f>
        <v>51911</v>
      </c>
      <c r="BC1787" s="320">
        <f>_xll.qlIndexFixing($AC$5,AZ1787,TRUE,_xll.ohTrigger(Trigger,Trigger3M))</f>
        <v>1.4160821986455394E-2</v>
      </c>
      <c r="BD1787" s="320">
        <f>_xll.qlIndexFixing($BE$1,AZ1787,TRUE,_xll.ohTrigger(Trigger,Trigger3M))</f>
        <v>1.4398255294528232E-2</v>
      </c>
    </row>
    <row r="1788" spans="51:56" ht="11.25" customHeight="1" x14ac:dyDescent="0.25">
      <c r="AY1788" s="159" t="s">
        <v>90</v>
      </c>
      <c r="AZ1788" s="158">
        <f>_xll.qlInterestRateIndexFixingDate(Currency&amp;"ibor"&amp;Tenor,BA1788,Trigger)</f>
        <v>51824</v>
      </c>
      <c r="BA1788" s="158">
        <f>_xll.qlCalendarAdvance(Calendar,BA1787,AY1788,"f",,Trigger)</f>
        <v>51826</v>
      </c>
      <c r="BB1788" s="158">
        <f>_xll.qlInterestRateIndexMaturity(Currency&amp;"ibor"&amp;Tenor,BA1788,Trigger)</f>
        <v>51918</v>
      </c>
      <c r="BC1788" s="320">
        <f>_xll.qlIndexFixing($AC$5,AZ1788,TRUE,_xll.ohTrigger(Trigger,Trigger3M))</f>
        <v>1.416253052928261E-2</v>
      </c>
      <c r="BD1788" s="320">
        <f>_xll.qlIndexFixing($BE$1,AZ1788,TRUE,_xll.ohTrigger(Trigger,Trigger3M))</f>
        <v>1.4399840801189844E-2</v>
      </c>
    </row>
    <row r="1789" spans="51:56" ht="11.25" customHeight="1" x14ac:dyDescent="0.25">
      <c r="AY1789" s="159" t="s">
        <v>90</v>
      </c>
      <c r="AZ1789" s="158">
        <f>_xll.qlInterestRateIndexFixingDate(Currency&amp;"ibor"&amp;Tenor,BA1789,Trigger)</f>
        <v>51831</v>
      </c>
      <c r="BA1789" s="158">
        <f>_xll.qlCalendarAdvance(Calendar,BA1788,AY1789,"f",,Trigger)</f>
        <v>51833</v>
      </c>
      <c r="BB1789" s="158">
        <f>_xll.qlInterestRateIndexMaturity(Currency&amp;"ibor"&amp;Tenor,BA1789,Trigger)</f>
        <v>51925</v>
      </c>
      <c r="BC1789" s="320">
        <f>_xll.qlIndexFixing($AC$5,AZ1789,TRUE,_xll.ohTrigger(Trigger,Trigger3M))</f>
        <v>1.4164239072853581E-2</v>
      </c>
      <c r="BD1789" s="320">
        <f>_xll.qlIndexFixing($BE$1,AZ1789,TRUE,_xll.ohTrigger(Trigger,Trigger3M))</f>
        <v>1.4401415619341381E-2</v>
      </c>
    </row>
    <row r="1790" spans="51:56" ht="11.25" customHeight="1" x14ac:dyDescent="0.25">
      <c r="AY1790" s="159" t="s">
        <v>90</v>
      </c>
      <c r="AZ1790" s="158">
        <f>_xll.qlInterestRateIndexFixingDate(Currency&amp;"ibor"&amp;Tenor,BA1790,Trigger)</f>
        <v>51838</v>
      </c>
      <c r="BA1790" s="158">
        <f>_xll.qlCalendarAdvance(Calendar,BA1789,AY1790,"f",,Trigger)</f>
        <v>51840</v>
      </c>
      <c r="BB1790" s="158">
        <f>_xll.qlInterestRateIndexMaturity(Currency&amp;"ibor"&amp;Tenor,BA1790,Trigger)</f>
        <v>51930</v>
      </c>
      <c r="BC1790" s="320">
        <f>_xll.qlIndexFixing($AC$5,AZ1790,TRUE,_xll.ohTrigger(Trigger,Trigger3M))</f>
        <v>1.4165146816591978E-2</v>
      </c>
      <c r="BD1790" s="320">
        <f>_xll.qlIndexFixing($BE$1,AZ1790,TRUE,_xll.ohTrigger(Trigger,Trigger3M))</f>
        <v>1.4402184759745751E-2</v>
      </c>
    </row>
    <row r="1791" spans="51:56" ht="11.25" customHeight="1" x14ac:dyDescent="0.25">
      <c r="AY1791" s="159" t="s">
        <v>90</v>
      </c>
      <c r="AZ1791" s="158">
        <f>_xll.qlInterestRateIndexFixingDate(Currency&amp;"ibor"&amp;Tenor,BA1791,Trigger)</f>
        <v>51845</v>
      </c>
      <c r="BA1791" s="158">
        <f>_xll.qlCalendarAdvance(Calendar,BA1790,AY1791,"f",,Trigger)</f>
        <v>51847</v>
      </c>
      <c r="BB1791" s="158">
        <f>_xll.qlInterestRateIndexMaturity(Currency&amp;"ibor"&amp;Tenor,BA1791,Trigger)</f>
        <v>51937</v>
      </c>
      <c r="BC1791" s="320">
        <f>_xll.qlIndexFixing($AC$5,AZ1791,TRUE,_xll.ohTrigger(Trigger,Trigger3M))</f>
        <v>1.4166855227323971E-2</v>
      </c>
      <c r="BD1791" s="320">
        <f>_xll.qlIndexFixing($BE$1,AZ1791,TRUE,_xll.ohTrigger(Trigger,Trigger3M))</f>
        <v>1.4403739536614779E-2</v>
      </c>
    </row>
    <row r="1792" spans="51:56" ht="11.25" customHeight="1" x14ac:dyDescent="0.25">
      <c r="AY1792" s="159" t="s">
        <v>90</v>
      </c>
      <c r="AZ1792" s="158">
        <f>_xll.qlInterestRateIndexFixingDate(Currency&amp;"ibor"&amp;Tenor,BA1792,Trigger)</f>
        <v>51852</v>
      </c>
      <c r="BA1792" s="158">
        <f>_xll.qlCalendarAdvance(Calendar,BA1791,AY1792,"f",,Trigger)</f>
        <v>51854</v>
      </c>
      <c r="BB1792" s="158">
        <f>_xll.qlInterestRateIndexMaturity(Currency&amp;"ibor"&amp;Tenor,BA1792,Trigger)</f>
        <v>51944</v>
      </c>
      <c r="BC1792" s="320">
        <f>_xll.qlIndexFixing($AC$5,AZ1792,TRUE,_xll.ohTrigger(Trigger,Trigger3M))</f>
        <v>1.4168563638782494E-2</v>
      </c>
      <c r="BD1792" s="320">
        <f>_xll.qlIndexFixing($BE$1,AZ1792,TRUE,_xll.ohTrigger(Trigger,Trigger3M))</f>
        <v>1.4405283544135727E-2</v>
      </c>
    </row>
    <row r="1793" spans="51:56" ht="11.25" customHeight="1" x14ac:dyDescent="0.25">
      <c r="AY1793" s="159" t="s">
        <v>90</v>
      </c>
      <c r="AZ1793" s="158">
        <f>_xll.qlInterestRateIndexFixingDate(Currency&amp;"ibor"&amp;Tenor,BA1793,Trigger)</f>
        <v>51858</v>
      </c>
      <c r="BA1793" s="158">
        <f>_xll.qlCalendarAdvance(Calendar,BA1792,AY1793,"f",,Trigger)</f>
        <v>51862</v>
      </c>
      <c r="BB1793" s="158">
        <f>_xll.qlInterestRateIndexMaturity(Currency&amp;"ibor"&amp;Tenor,BA1793,Trigger)</f>
        <v>51952</v>
      </c>
      <c r="BC1793" s="320">
        <f>_xll.qlIndexFixing($AC$5,AZ1793,TRUE,_xll.ohTrigger(Trigger,Trigger3M))</f>
        <v>1.4170516109912157E-2</v>
      </c>
      <c r="BD1793" s="320">
        <f>_xll.qlIndexFixing($BE$1,AZ1793,TRUE,_xll.ohTrigger(Trigger,Trigger3M))</f>
        <v>1.4407034900532523E-2</v>
      </c>
    </row>
    <row r="1794" spans="51:56" ht="11.25" customHeight="1" x14ac:dyDescent="0.25">
      <c r="AY1794" s="159" t="s">
        <v>90</v>
      </c>
      <c r="AZ1794" s="158">
        <f>_xll.qlInterestRateIndexFixingDate(Currency&amp;"ibor"&amp;Tenor,BA1794,Trigger)</f>
        <v>51866</v>
      </c>
      <c r="BA1794" s="158">
        <f>_xll.qlCalendarAdvance(Calendar,BA1793,AY1794,"f",,Trigger)</f>
        <v>51869</v>
      </c>
      <c r="BB1794" s="158">
        <f>_xll.qlInterestRateIndexMaturity(Currency&amp;"ibor"&amp;Tenor,BA1794,Trigger)</f>
        <v>51959</v>
      </c>
      <c r="BC1794" s="320">
        <f>_xll.qlIndexFixing($AC$5,AZ1794,TRUE,_xll.ohTrigger(Trigger,Trigger3M))</f>
        <v>1.4172224522929433E-2</v>
      </c>
      <c r="BD1794" s="320">
        <f>_xll.qlIndexFixing($BE$1,AZ1794,TRUE,_xll.ohTrigger(Trigger,Trigger3M))</f>
        <v>1.4408555734617856E-2</v>
      </c>
    </row>
    <row r="1795" spans="51:56" ht="11.25" customHeight="1" x14ac:dyDescent="0.25">
      <c r="AY1795" s="159" t="s">
        <v>90</v>
      </c>
      <c r="AZ1795" s="158">
        <f>_xll.qlInterestRateIndexFixingDate(Currency&amp;"ibor"&amp;Tenor,BA1795,Trigger)</f>
        <v>51874</v>
      </c>
      <c r="BA1795" s="158">
        <f>_xll.qlCalendarAdvance(Calendar,BA1794,AY1795,"f",,Trigger)</f>
        <v>51876</v>
      </c>
      <c r="BB1795" s="158">
        <f>_xll.qlInterestRateIndexMaturity(Currency&amp;"ibor"&amp;Tenor,BA1795,Trigger)</f>
        <v>51966</v>
      </c>
      <c r="BC1795" s="320">
        <f>_xll.qlIndexFixing($AC$5,AZ1795,TRUE,_xll.ohTrigger(Trigger,Trigger3M))</f>
        <v>1.4173932936673239E-2</v>
      </c>
      <c r="BD1795" s="320">
        <f>_xll.qlIndexFixing($BE$1,AZ1795,TRUE,_xll.ohTrigger(Trigger,Trigger3M))</f>
        <v>1.4410065709511422E-2</v>
      </c>
    </row>
    <row r="1796" spans="51:56" ht="11.25" customHeight="1" x14ac:dyDescent="0.25">
      <c r="AY1796" s="159" t="s">
        <v>90</v>
      </c>
      <c r="AZ1796" s="158">
        <f>_xll.qlInterestRateIndexFixingDate(Currency&amp;"ibor"&amp;Tenor,BA1796,Trigger)</f>
        <v>51881</v>
      </c>
      <c r="BA1796" s="158">
        <f>_xll.qlCalendarAdvance(Calendar,BA1795,AY1796,"f",,Trigger)</f>
        <v>51883</v>
      </c>
      <c r="BB1796" s="158">
        <f>_xll.qlInterestRateIndexMaturity(Currency&amp;"ibor"&amp;Tenor,BA1796,Trigger)</f>
        <v>51973</v>
      </c>
      <c r="BC1796" s="320">
        <f>_xll.qlIndexFixing($AC$5,AZ1796,TRUE,_xll.ohTrigger(Trigger,Trigger3M))</f>
        <v>1.4175641351144463E-2</v>
      </c>
      <c r="BD1796" s="320">
        <f>_xll.qlIndexFixing($BE$1,AZ1796,TRUE,_xll.ohTrigger(Trigger,Trigger3M))</f>
        <v>1.4411564796627196E-2</v>
      </c>
    </row>
    <row r="1797" spans="51:56" ht="11.25" customHeight="1" x14ac:dyDescent="0.25">
      <c r="AY1797" s="159" t="s">
        <v>90</v>
      </c>
      <c r="AZ1797" s="158">
        <f>_xll.qlInterestRateIndexFixingDate(Currency&amp;"ibor"&amp;Tenor,BA1797,Trigger)</f>
        <v>51888</v>
      </c>
      <c r="BA1797" s="158">
        <f>_xll.qlCalendarAdvance(Calendar,BA1796,AY1797,"f",,Trigger)</f>
        <v>51890</v>
      </c>
      <c r="BB1797" s="158">
        <f>_xll.qlInterestRateIndexMaturity(Currency&amp;"ibor"&amp;Tenor,BA1797,Trigger)</f>
        <v>51980</v>
      </c>
      <c r="BC1797" s="320">
        <f>_xll.qlIndexFixing($AC$5,AZ1797,TRUE,_xll.ohTrigger(Trigger,Trigger3M))</f>
        <v>1.4177349766342218E-2</v>
      </c>
      <c r="BD1797" s="320">
        <f>_xll.qlIndexFixing($BE$1,AZ1797,TRUE,_xll.ohTrigger(Trigger,Trigger3M))</f>
        <v>1.4413052967377382E-2</v>
      </c>
    </row>
    <row r="1798" spans="51:56" ht="11.25" customHeight="1" x14ac:dyDescent="0.25">
      <c r="AY1798" s="159" t="s">
        <v>90</v>
      </c>
      <c r="AZ1798" s="158">
        <f>_xll.qlInterestRateIndexFixingDate(Currency&amp;"ibor"&amp;Tenor,BA1798,Trigger)</f>
        <v>51895</v>
      </c>
      <c r="BA1798" s="158">
        <f>_xll.qlCalendarAdvance(Calendar,BA1797,AY1798,"f",,Trigger)</f>
        <v>51897</v>
      </c>
      <c r="BB1798" s="158">
        <f>_xll.qlInterestRateIndexMaturity(Currency&amp;"ibor"&amp;Tenor,BA1798,Trigger)</f>
        <v>51986</v>
      </c>
      <c r="BC1798" s="320">
        <f>_xll.qlIndexFixing($AC$5,AZ1798,TRUE,_xll.ohTrigger(Trigger,Trigger3M))</f>
        <v>1.4178657260213791E-2</v>
      </c>
      <c r="BD1798" s="320">
        <f>_xll.qlIndexFixing($BE$1,AZ1798,TRUE,_xll.ohTrigger(Trigger,Trigger3M))</f>
        <v>1.4414138483189631E-2</v>
      </c>
    </row>
    <row r="1799" spans="51:56" ht="11.25" customHeight="1" x14ac:dyDescent="0.25">
      <c r="AY1799" s="159" t="s">
        <v>90</v>
      </c>
      <c r="AZ1799" s="158">
        <f>_xll.qlInterestRateIndexFixingDate(Currency&amp;"ibor"&amp;Tenor,BA1799,Trigger)</f>
        <v>51902</v>
      </c>
      <c r="BA1799" s="158">
        <f>_xll.qlCalendarAdvance(Calendar,BA1798,AY1799,"f",,Trigger)</f>
        <v>51904</v>
      </c>
      <c r="BB1799" s="158">
        <f>_xll.qlInterestRateIndexMaturity(Currency&amp;"ibor"&amp;Tenor,BA1799,Trigger)</f>
        <v>51993</v>
      </c>
      <c r="BC1799" s="320">
        <f>_xll.qlIndexFixing($AC$5,AZ1799,TRUE,_xll.ohTrigger(Trigger,Trigger3M))</f>
        <v>1.418036560964335E-2</v>
      </c>
      <c r="BD1799" s="320">
        <f>_xll.qlIndexFixing($BE$1,AZ1799,TRUE,_xll.ohTrigger(Trigger,Trigger3M))</f>
        <v>1.441560546593435E-2</v>
      </c>
    </row>
    <row r="1800" spans="51:56" ht="11.25" customHeight="1" x14ac:dyDescent="0.25">
      <c r="AY1800" s="159" t="s">
        <v>90</v>
      </c>
      <c r="AZ1800" s="158">
        <f>_xll.qlInterestRateIndexFixingDate(Currency&amp;"ibor"&amp;Tenor,BA1800,Trigger)</f>
        <v>51909</v>
      </c>
      <c r="BA1800" s="158">
        <f>_xll.qlCalendarAdvance(Calendar,BA1799,AY1800,"f",,Trigger)</f>
        <v>51911</v>
      </c>
      <c r="BB1800" s="158">
        <f>_xll.qlInterestRateIndexMaturity(Currency&amp;"ibor"&amp;Tenor,BA1800,Trigger)</f>
        <v>52000</v>
      </c>
      <c r="BC1800" s="320">
        <f>_xll.qlIndexFixing($AC$5,AZ1800,TRUE,_xll.ohTrigger(Trigger,Trigger3M))</f>
        <v>1.4182073959791435E-2</v>
      </c>
      <c r="BD1800" s="320">
        <f>_xll.qlIndexFixing($BE$1,AZ1800,TRUE,_xll.ohTrigger(Trigger,Trigger3M))</f>
        <v>1.4417061449027541E-2</v>
      </c>
    </row>
    <row r="1801" spans="51:56" ht="11.25" customHeight="1" x14ac:dyDescent="0.25">
      <c r="AY1801" s="159" t="s">
        <v>90</v>
      </c>
      <c r="AZ1801" s="158">
        <f>_xll.qlInterestRateIndexFixingDate(Currency&amp;"ibor"&amp;Tenor,BA1801,Trigger)</f>
        <v>51916</v>
      </c>
      <c r="BA1801" s="158">
        <f>_xll.qlCalendarAdvance(Calendar,BA1800,AY1801,"f",,Trigger)</f>
        <v>51918</v>
      </c>
      <c r="BB1801" s="158">
        <f>_xll.qlInterestRateIndexMaturity(Currency&amp;"ibor"&amp;Tenor,BA1801,Trigger)</f>
        <v>52007</v>
      </c>
      <c r="BC1801" s="320">
        <f>_xll.qlIndexFixing($AC$5,AZ1801,TRUE,_xll.ohTrigger(Trigger,Trigger3M))</f>
        <v>1.4183698427367622E-2</v>
      </c>
      <c r="BD1801" s="320">
        <f>_xll.qlIndexFixing($BE$1,AZ1801,TRUE,_xll.ohTrigger(Trigger,Trigger3M))</f>
        <v>1.4418506403887124E-2</v>
      </c>
    </row>
    <row r="1802" spans="51:56" ht="11.25" customHeight="1" x14ac:dyDescent="0.25">
      <c r="AY1802" s="159" t="s">
        <v>90</v>
      </c>
      <c r="AZ1802" s="158">
        <f>_xll.qlInterestRateIndexFixingDate(Currency&amp;"ibor"&amp;Tenor,BA1802,Trigger)</f>
        <v>51923</v>
      </c>
      <c r="BA1802" s="158">
        <f>_xll.qlCalendarAdvance(Calendar,BA1801,AY1802,"f",,Trigger)</f>
        <v>51925</v>
      </c>
      <c r="BB1802" s="158">
        <f>_xll.qlInterestRateIndexMaturity(Currency&amp;"ibor"&amp;Tenor,BA1802,Trigger)</f>
        <v>52016</v>
      </c>
      <c r="BC1802" s="320">
        <f>_xll.qlIndexFixing($AC$5,AZ1802,TRUE,_xll.ohTrigger(Trigger,Trigger3M))</f>
        <v>1.418610535601772E-2</v>
      </c>
      <c r="BD1802" s="320">
        <f>_xll.qlIndexFixing($BE$1,AZ1802,TRUE,_xll.ohTrigger(Trigger,Trigger3M))</f>
        <v>1.4420717787950611E-2</v>
      </c>
    </row>
    <row r="1803" spans="51:56" ht="11.25" customHeight="1" x14ac:dyDescent="0.25">
      <c r="AY1803" s="159" t="s">
        <v>90</v>
      </c>
      <c r="AZ1803" s="158">
        <f>_xll.qlInterestRateIndexFixingDate(Currency&amp;"ibor"&amp;Tenor,BA1803,Trigger)</f>
        <v>51930</v>
      </c>
      <c r="BA1803" s="158">
        <f>_xll.qlCalendarAdvance(Calendar,BA1802,AY1803,"f",,Trigger)</f>
        <v>51932</v>
      </c>
      <c r="BB1803" s="158">
        <f>_xll.qlInterestRateIndexMaturity(Currency&amp;"ibor"&amp;Tenor,BA1803,Trigger)</f>
        <v>52026</v>
      </c>
      <c r="BC1803" s="320">
        <f>_xll.qlIndexFixing($AC$5,AZ1803,TRUE,_xll.ohTrigger(Trigger,Trigger3M))</f>
        <v>1.4188909855058376E-2</v>
      </c>
      <c r="BD1803" s="320">
        <f>_xll.qlIndexFixing($BE$1,AZ1803,TRUE,_xll.ohTrigger(Trigger,Trigger3M))</f>
        <v>1.4423302672227521E-2</v>
      </c>
    </row>
    <row r="1804" spans="51:56" ht="11.25" customHeight="1" x14ac:dyDescent="0.25">
      <c r="AY1804" s="159" t="s">
        <v>90</v>
      </c>
      <c r="AZ1804" s="158">
        <f>_xll.qlInterestRateIndexFixingDate(Currency&amp;"ibor"&amp;Tenor,BA1804,Trigger)</f>
        <v>51937</v>
      </c>
      <c r="BA1804" s="158">
        <f>_xll.qlCalendarAdvance(Calendar,BA1803,AY1804,"f",,Trigger)</f>
        <v>51939</v>
      </c>
      <c r="BB1804" s="158">
        <f>_xll.qlInterestRateIndexMaturity(Currency&amp;"ibor"&amp;Tenor,BA1804,Trigger)</f>
        <v>52033</v>
      </c>
      <c r="BC1804" s="320">
        <f>_xll.qlIndexFixing($AC$5,AZ1804,TRUE,_xll.ohTrigger(Trigger,Trigger3M))</f>
        <v>1.4190538688690604E-2</v>
      </c>
      <c r="BD1804" s="320">
        <f>_xll.qlIndexFixing($BE$1,AZ1804,TRUE,_xll.ohTrigger(Trigger,Trigger3M))</f>
        <v>1.4424710653934065E-2</v>
      </c>
    </row>
    <row r="1805" spans="51:56" ht="11.25" customHeight="1" x14ac:dyDescent="0.25">
      <c r="AY1805" s="159" t="s">
        <v>90</v>
      </c>
      <c r="AZ1805" s="158">
        <f>_xll.qlInterestRateIndexFixingDate(Currency&amp;"ibor"&amp;Tenor,BA1805,Trigger)</f>
        <v>51944</v>
      </c>
      <c r="BA1805" s="158">
        <f>_xll.qlCalendarAdvance(Calendar,BA1804,AY1805,"f",,Trigger)</f>
        <v>51946</v>
      </c>
      <c r="BB1805" s="158">
        <f>_xll.qlInterestRateIndexMaturity(Currency&amp;"ibor"&amp;Tenor,BA1805,Trigger)</f>
        <v>52040</v>
      </c>
      <c r="BC1805" s="320">
        <f>_xll.qlIndexFixing($AC$5,AZ1805,TRUE,_xll.ohTrigger(Trigger,Trigger3M))</f>
        <v>1.4192167410347721E-2</v>
      </c>
      <c r="BD1805" s="320">
        <f>_xll.qlIndexFixing($BE$1,AZ1805,TRUE,_xll.ohTrigger(Trigger,Trigger3M))</f>
        <v>1.4426107480652187E-2</v>
      </c>
    </row>
    <row r="1806" spans="51:56" ht="11.25" customHeight="1" x14ac:dyDescent="0.25">
      <c r="AY1806" s="159" t="s">
        <v>90</v>
      </c>
      <c r="AZ1806" s="158">
        <f>_xll.qlInterestRateIndexFixingDate(Currency&amp;"ibor"&amp;Tenor,BA1806,Trigger)</f>
        <v>51951</v>
      </c>
      <c r="BA1806" s="158">
        <f>_xll.qlCalendarAdvance(Calendar,BA1805,AY1806,"f",,Trigger)</f>
        <v>51953</v>
      </c>
      <c r="BB1806" s="158">
        <f>_xll.qlInterestRateIndexMaturity(Currency&amp;"ibor"&amp;Tenor,BA1806,Trigger)</f>
        <v>52047</v>
      </c>
      <c r="BC1806" s="320">
        <f>_xll.qlIndexFixing($AC$5,AZ1806,TRUE,_xll.ohTrigger(Trigger,Trigger3M))</f>
        <v>1.4193796020028879E-2</v>
      </c>
      <c r="BD1806" s="320">
        <f>_xll.qlIndexFixing($BE$1,AZ1806,TRUE,_xll.ohTrigger(Trigger,Trigger3M))</f>
        <v>1.4427493123791988E-2</v>
      </c>
    </row>
    <row r="1807" spans="51:56" ht="11.25" customHeight="1" x14ac:dyDescent="0.25">
      <c r="AY1807" s="159" t="s">
        <v>90</v>
      </c>
      <c r="AZ1807" s="158">
        <f>_xll.qlInterestRateIndexFixingDate(Currency&amp;"ibor"&amp;Tenor,BA1807,Trigger)</f>
        <v>51958</v>
      </c>
      <c r="BA1807" s="158">
        <f>_xll.qlCalendarAdvance(Calendar,BA1806,AY1807,"f",,Trigger)</f>
        <v>51964</v>
      </c>
      <c r="BB1807" s="158">
        <f>_xll.qlInterestRateIndexMaturity(Currency&amp;"ibor"&amp;Tenor,BA1807,Trigger)</f>
        <v>52055</v>
      </c>
      <c r="BC1807" s="320">
        <f>_xll.qlIndexFixing($AC$5,AZ1807,TRUE,_xll.ohTrigger(Trigger,Trigger3M))</f>
        <v>1.419516399786842E-2</v>
      </c>
      <c r="BD1807" s="320">
        <f>_xll.qlIndexFixing($BE$1,AZ1807,TRUE,_xll.ohTrigger(Trigger,Trigger3M))</f>
        <v>1.4428494605512401E-2</v>
      </c>
    </row>
    <row r="1808" spans="51:56" ht="11.25" customHeight="1" x14ac:dyDescent="0.25">
      <c r="AY1808" s="159" t="s">
        <v>90</v>
      </c>
      <c r="AZ1808" s="158">
        <f>_xll.qlInterestRateIndexFixingDate(Currency&amp;"ibor"&amp;Tenor,BA1808,Trigger)</f>
        <v>51967</v>
      </c>
      <c r="BA1808" s="158">
        <f>_xll.qlCalendarAdvance(Calendar,BA1807,AY1808,"f",,Trigger)</f>
        <v>51971</v>
      </c>
      <c r="BB1808" s="158">
        <f>_xll.qlInterestRateIndexMaturity(Currency&amp;"ibor"&amp;Tenor,BA1808,Trigger)</f>
        <v>52062</v>
      </c>
      <c r="BC1808" s="320">
        <f>_xll.qlIndexFixing($AC$5,AZ1808,TRUE,_xll.ohTrigger(Trigger,Trigger3M))</f>
        <v>1.4196789527786562E-2</v>
      </c>
      <c r="BD1808" s="320">
        <f>_xll.qlIndexFixing($BE$1,AZ1808,TRUE,_xll.ohTrigger(Trigger,Trigger3M))</f>
        <v>1.4429853624598678E-2</v>
      </c>
    </row>
    <row r="1809" spans="51:56" ht="11.25" customHeight="1" x14ac:dyDescent="0.25">
      <c r="AY1809" s="159" t="s">
        <v>90</v>
      </c>
      <c r="AZ1809" s="158">
        <f>_xll.qlInterestRateIndexFixingDate(Currency&amp;"ibor"&amp;Tenor,BA1809,Trigger)</f>
        <v>51974</v>
      </c>
      <c r="BA1809" s="158">
        <f>_xll.qlCalendarAdvance(Calendar,BA1808,AY1809,"f",,Trigger)</f>
        <v>51978</v>
      </c>
      <c r="BB1809" s="158">
        <f>_xll.qlInterestRateIndexMaturity(Currency&amp;"ibor"&amp;Tenor,BA1809,Trigger)</f>
        <v>52069</v>
      </c>
      <c r="BC1809" s="320">
        <f>_xll.qlIndexFixing($AC$5,AZ1809,TRUE,_xll.ohTrigger(Trigger,Trigger3M))</f>
        <v>1.4198414942003849E-2</v>
      </c>
      <c r="BD1809" s="320">
        <f>_xll.qlIndexFixing($BE$1,AZ1809,TRUE,_xll.ohTrigger(Trigger,Trigger3M))</f>
        <v>1.4431201365457374E-2</v>
      </c>
    </row>
    <row r="1810" spans="51:56" ht="11.25" customHeight="1" x14ac:dyDescent="0.25">
      <c r="AY1810" s="159" t="s">
        <v>90</v>
      </c>
      <c r="AZ1810" s="158">
        <f>_xll.qlInterestRateIndexFixingDate(Currency&amp;"ibor"&amp;Tenor,BA1810,Trigger)</f>
        <v>51981</v>
      </c>
      <c r="BA1810" s="158">
        <f>_xll.qlCalendarAdvance(Calendar,BA1809,AY1810,"f",,Trigger)</f>
        <v>51985</v>
      </c>
      <c r="BB1810" s="158">
        <f>_xll.qlInterestRateIndexMaturity(Currency&amp;"ibor"&amp;Tenor,BA1810,Trigger)</f>
        <v>52076</v>
      </c>
      <c r="BC1810" s="320">
        <f>_xll.qlIndexFixing($AC$5,AZ1810,TRUE,_xll.ohTrigger(Trigger,Trigger3M))</f>
        <v>1.4200040240521161E-2</v>
      </c>
      <c r="BD1810" s="320">
        <f>_xll.qlIndexFixing($BE$1,AZ1810,TRUE,_xll.ohTrigger(Trigger,Trigger3M))</f>
        <v>1.4432537799505636E-2</v>
      </c>
    </row>
    <row r="1811" spans="51:56" ht="11.25" customHeight="1" x14ac:dyDescent="0.25">
      <c r="AY1811" s="159" t="s">
        <v>90</v>
      </c>
      <c r="AZ1811" s="158">
        <f>_xll.qlInterestRateIndexFixingDate(Currency&amp;"ibor"&amp;Tenor,BA1811,Trigger)</f>
        <v>51988</v>
      </c>
      <c r="BA1811" s="158">
        <f>_xll.qlCalendarAdvance(Calendar,BA1810,AY1811,"f",,Trigger)</f>
        <v>51992</v>
      </c>
      <c r="BB1811" s="158">
        <f>_xll.qlInterestRateIndexMaturity(Currency&amp;"ibor"&amp;Tenor,BA1811,Trigger)</f>
        <v>52084</v>
      </c>
      <c r="BC1811" s="320">
        <f>_xll.qlIndexFixing($AC$5,AZ1811,TRUE,_xll.ohTrigger(Trigger,Trigger3M))</f>
        <v>1.4202066127927937E-2</v>
      </c>
      <c r="BD1811" s="320">
        <f>_xll.qlIndexFixing($BE$1,AZ1811,TRUE,_xll.ohTrigger(Trigger,Trigger3M))</f>
        <v>1.4434244357179979E-2</v>
      </c>
    </row>
    <row r="1812" spans="51:56" ht="11.25" customHeight="1" x14ac:dyDescent="0.25">
      <c r="AY1812" s="159" t="s">
        <v>90</v>
      </c>
      <c r="AZ1812" s="158">
        <f>_xll.qlInterestRateIndexFixingDate(Currency&amp;"ibor"&amp;Tenor,BA1812,Trigger)</f>
        <v>51995</v>
      </c>
      <c r="BA1812" s="158">
        <f>_xll.qlCalendarAdvance(Calendar,BA1811,AY1812,"f",,Trigger)</f>
        <v>51999</v>
      </c>
      <c r="BB1812" s="158">
        <f>_xll.qlInterestRateIndexMaturity(Currency&amp;"ibor"&amp;Tenor,BA1812,Trigger)</f>
        <v>52091</v>
      </c>
      <c r="BC1812" s="320">
        <f>_xll.qlIndexFixing($AC$5,AZ1812,TRUE,_xll.ohTrigger(Trigger,Trigger3M))</f>
        <v>1.420369214948968E-2</v>
      </c>
      <c r="BD1812" s="320">
        <f>_xll.qlIndexFixing($BE$1,AZ1812,TRUE,_xll.ohTrigger(Trigger,Trigger3M))</f>
        <v>1.4435557327134477E-2</v>
      </c>
    </row>
    <row r="1813" spans="51:56" ht="11.25" customHeight="1" x14ac:dyDescent="0.25">
      <c r="AY1813" s="159" t="s">
        <v>90</v>
      </c>
      <c r="AZ1813" s="158">
        <f>_xll.qlInterestRateIndexFixingDate(Currency&amp;"ibor"&amp;Tenor,BA1813,Trigger)</f>
        <v>52002</v>
      </c>
      <c r="BA1813" s="158">
        <f>_xll.qlCalendarAdvance(Calendar,BA1812,AY1813,"f",,Trigger)</f>
        <v>52006</v>
      </c>
      <c r="BB1813" s="158">
        <f>_xll.qlInterestRateIndexMaturity(Currency&amp;"ibor"&amp;Tenor,BA1813,Trigger)</f>
        <v>52098</v>
      </c>
      <c r="BC1813" s="320">
        <f>_xll.qlIndexFixing($AC$5,AZ1813,TRUE,_xll.ohTrigger(Trigger,Trigger3M))</f>
        <v>1.4205387613546656E-2</v>
      </c>
      <c r="BD1813" s="320">
        <f>_xll.qlIndexFixing($BE$1,AZ1813,TRUE,_xll.ohTrigger(Trigger,Trigger3M))</f>
        <v>1.4436858902020608E-2</v>
      </c>
    </row>
    <row r="1814" spans="51:56" ht="11.25" customHeight="1" x14ac:dyDescent="0.25">
      <c r="AY1814" s="159" t="s">
        <v>90</v>
      </c>
      <c r="AZ1814" s="158">
        <f>_xll.qlInterestRateIndexFixingDate(Currency&amp;"ibor"&amp;Tenor,BA1814,Trigger)</f>
        <v>52009</v>
      </c>
      <c r="BA1814" s="158">
        <f>_xll.qlCalendarAdvance(Calendar,BA1813,AY1814,"f",,Trigger)</f>
        <v>52013</v>
      </c>
      <c r="BB1814" s="158">
        <f>_xll.qlInterestRateIndexMaturity(Currency&amp;"ibor"&amp;Tenor,BA1814,Trigger)</f>
        <v>52105</v>
      </c>
      <c r="BC1814" s="320">
        <f>_xll.qlIndexFixing($AC$5,AZ1814,TRUE,_xll.ohTrigger(Trigger,Trigger3M))</f>
        <v>1.4207094662940669E-2</v>
      </c>
      <c r="BD1814" s="320">
        <f>_xll.qlIndexFixing($BE$1,AZ1814,TRUE,_xll.ohTrigger(Trigger,Trigger3M))</f>
        <v>1.4438149053250806E-2</v>
      </c>
    </row>
    <row r="1815" spans="51:56" ht="11.25" customHeight="1" x14ac:dyDescent="0.25">
      <c r="AY1815" s="159" t="s">
        <v>90</v>
      </c>
      <c r="AZ1815" s="158">
        <f>_xll.qlInterestRateIndexFixingDate(Currency&amp;"ibor"&amp;Tenor,BA1815,Trigger)</f>
        <v>52016</v>
      </c>
      <c r="BA1815" s="158">
        <f>_xll.qlCalendarAdvance(Calendar,BA1814,AY1815,"f",,Trigger)</f>
        <v>52020</v>
      </c>
      <c r="BB1815" s="158">
        <f>_xll.qlInterestRateIndexMaturity(Currency&amp;"ibor"&amp;Tenor,BA1815,Trigger)</f>
        <v>52112</v>
      </c>
      <c r="BC1815" s="320">
        <f>_xll.qlIndexFixing($AC$5,AZ1815,TRUE,_xll.ohTrigger(Trigger,Trigger3M))</f>
        <v>1.4208801713075829E-2</v>
      </c>
      <c r="BD1815" s="320">
        <f>_xll.qlIndexFixing($BE$1,AZ1815,TRUE,_xll.ohTrigger(Trigger,Trigger3M))</f>
        <v>1.4439427752237501E-2</v>
      </c>
    </row>
    <row r="1816" spans="51:56" ht="11.25" customHeight="1" x14ac:dyDescent="0.25">
      <c r="AY1816" s="159" t="s">
        <v>90</v>
      </c>
      <c r="AZ1816" s="158">
        <f>_xll.qlInterestRateIndexFixingDate(Currency&amp;"ibor"&amp;Tenor,BA1816,Trigger)</f>
        <v>52023</v>
      </c>
      <c r="BA1816" s="158">
        <f>_xll.qlCalendarAdvance(Calendar,BA1815,AY1816,"f",,Trigger)</f>
        <v>52027</v>
      </c>
      <c r="BB1816" s="158">
        <f>_xll.qlInterestRateIndexMaturity(Currency&amp;"ibor"&amp;Tenor,BA1816,Trigger)</f>
        <v>52119</v>
      </c>
      <c r="BC1816" s="320">
        <f>_xll.qlIndexFixing($AC$5,AZ1816,TRUE,_xll.ohTrigger(Trigger,Trigger3M))</f>
        <v>1.4210508763953873E-2</v>
      </c>
      <c r="BD1816" s="320">
        <f>_xll.qlIndexFixing($BE$1,AZ1816,TRUE,_xll.ohTrigger(Trigger,Trigger3M))</f>
        <v>1.4440694970391389E-2</v>
      </c>
    </row>
    <row r="1817" spans="51:56" ht="11.25" customHeight="1" x14ac:dyDescent="0.25">
      <c r="AY1817" s="159" t="s">
        <v>90</v>
      </c>
      <c r="AZ1817" s="158">
        <f>_xll.qlInterestRateIndexFixingDate(Currency&amp;"ibor"&amp;Tenor,BA1817,Trigger)</f>
        <v>52030</v>
      </c>
      <c r="BA1817" s="158">
        <f>_xll.qlCalendarAdvance(Calendar,BA1816,AY1817,"f",,Trigger)</f>
        <v>52034</v>
      </c>
      <c r="BB1817" s="158">
        <f>_xll.qlInterestRateIndexMaturity(Currency&amp;"ibor"&amp;Tenor,BA1817,Trigger)</f>
        <v>52126</v>
      </c>
      <c r="BC1817" s="320">
        <f>_xll.qlIndexFixing($AC$5,AZ1817,TRUE,_xll.ohTrigger(Trigger,Trigger3M))</f>
        <v>1.4212215815573064E-2</v>
      </c>
      <c r="BD1817" s="320">
        <f>_xll.qlIndexFixing($BE$1,AZ1817,TRUE,_xll.ohTrigger(Trigger,Trigger3M))</f>
        <v>1.4441950679125775E-2</v>
      </c>
    </row>
    <row r="1818" spans="51:56" ht="11.25" customHeight="1" x14ac:dyDescent="0.25">
      <c r="AY1818" s="159" t="s">
        <v>90</v>
      </c>
      <c r="AZ1818" s="158">
        <f>_xll.qlInterestRateIndexFixingDate(Currency&amp;"ibor"&amp;Tenor,BA1818,Trigger)</f>
        <v>52037</v>
      </c>
      <c r="BA1818" s="158">
        <f>_xll.qlCalendarAdvance(Calendar,BA1817,AY1818,"f",,Trigger)</f>
        <v>52041</v>
      </c>
      <c r="BB1818" s="158">
        <f>_xll.qlInterestRateIndexMaturity(Currency&amp;"ibor"&amp;Tenor,BA1818,Trigger)</f>
        <v>52133</v>
      </c>
      <c r="BC1818" s="320">
        <f>_xll.qlIndexFixing($AC$5,AZ1818,TRUE,_xll.ohTrigger(Trigger,Trigger3M))</f>
        <v>1.4213922867935137E-2</v>
      </c>
      <c r="BD1818" s="320">
        <f>_xll.qlIndexFixing($BE$1,AZ1818,TRUE,_xll.ohTrigger(Trigger,Trigger3M))</f>
        <v>1.4443194849850481E-2</v>
      </c>
    </row>
    <row r="1819" spans="51:56" ht="11.25" customHeight="1" x14ac:dyDescent="0.25">
      <c r="AY1819" s="159" t="s">
        <v>90</v>
      </c>
      <c r="AZ1819" s="158">
        <f>_xll.qlInterestRateIndexFixingDate(Currency&amp;"ibor"&amp;Tenor,BA1819,Trigger)</f>
        <v>52044</v>
      </c>
      <c r="BA1819" s="158">
        <f>_xll.qlCalendarAdvance(Calendar,BA1818,AY1819,"f",,Trigger)</f>
        <v>52048</v>
      </c>
      <c r="BB1819" s="158">
        <f>_xll.qlInterestRateIndexMaturity(Currency&amp;"ibor"&amp;Tenor,BA1819,Trigger)</f>
        <v>52140</v>
      </c>
      <c r="BC1819" s="320">
        <f>_xll.qlIndexFixing($AC$5,AZ1819,TRUE,_xll.ohTrigger(Trigger,Trigger3M))</f>
        <v>1.4215629921038357E-2</v>
      </c>
      <c r="BD1819" s="320">
        <f>_xll.qlIndexFixing($BE$1,AZ1819,TRUE,_xll.ohTrigger(Trigger,Trigger3M))</f>
        <v>1.444442745397968E-2</v>
      </c>
    </row>
    <row r="1820" spans="51:56" ht="11.25" customHeight="1" x14ac:dyDescent="0.25">
      <c r="AY1820" s="159" t="s">
        <v>90</v>
      </c>
      <c r="AZ1820" s="158">
        <f>_xll.qlInterestRateIndexFixingDate(Currency&amp;"ibor"&amp;Tenor,BA1820,Trigger)</f>
        <v>52051</v>
      </c>
      <c r="BA1820" s="158">
        <f>_xll.qlCalendarAdvance(Calendar,BA1819,AY1820,"f",,Trigger)</f>
        <v>52055</v>
      </c>
      <c r="BB1820" s="158">
        <f>_xll.qlInterestRateIndexMaturity(Currency&amp;"ibor"&amp;Tenor,BA1820,Trigger)</f>
        <v>52147</v>
      </c>
      <c r="BC1820" s="320">
        <f>_xll.qlIndexFixing($AC$5,AZ1820,TRUE,_xll.ohTrigger(Trigger,Trigger3M))</f>
        <v>1.4217336974883593E-2</v>
      </c>
      <c r="BD1820" s="320">
        <f>_xll.qlIndexFixing($BE$1,AZ1820,TRUE,_xll.ohTrigger(Trigger,Trigger3M))</f>
        <v>1.4445648462923198E-2</v>
      </c>
    </row>
    <row r="1821" spans="51:56" ht="11.25" customHeight="1" x14ac:dyDescent="0.25">
      <c r="AY1821" s="159" t="s">
        <v>90</v>
      </c>
      <c r="AZ1821" s="158">
        <f>_xll.qlInterestRateIndexFixingDate(Currency&amp;"ibor"&amp;Tenor,BA1821,Trigger)</f>
        <v>52058</v>
      </c>
      <c r="BA1821" s="158">
        <f>_xll.qlCalendarAdvance(Calendar,BA1820,AY1821,"f",,Trigger)</f>
        <v>52062</v>
      </c>
      <c r="BB1821" s="158">
        <f>_xll.qlInterestRateIndexMaturity(Currency&amp;"ibor"&amp;Tenor,BA1821,Trigger)</f>
        <v>52154</v>
      </c>
      <c r="BC1821" s="320">
        <f>_xll.qlIndexFixing($AC$5,AZ1821,TRUE,_xll.ohTrigger(Trigger,Trigger3M))</f>
        <v>1.4219044029470844E-2</v>
      </c>
      <c r="BD1821" s="320">
        <f>_xll.qlIndexFixing($BE$1,AZ1821,TRUE,_xll.ohTrigger(Trigger,Trigger3M))</f>
        <v>1.4446857848095206E-2</v>
      </c>
    </row>
    <row r="1822" spans="51:56" ht="11.25" customHeight="1" x14ac:dyDescent="0.25">
      <c r="AY1822" s="159" t="s">
        <v>90</v>
      </c>
      <c r="AZ1822" s="158">
        <f>_xll.qlInterestRateIndexFixingDate(Currency&amp;"ibor"&amp;Tenor,BA1822,Trigger)</f>
        <v>52065</v>
      </c>
      <c r="BA1822" s="158">
        <f>_xll.qlCalendarAdvance(Calendar,BA1821,AY1822,"f",,Trigger)</f>
        <v>52069</v>
      </c>
      <c r="BB1822" s="158">
        <f>_xll.qlInterestRateIndexMaturity(Currency&amp;"ibor"&amp;Tenor,BA1822,Trigger)</f>
        <v>52161</v>
      </c>
      <c r="BC1822" s="320">
        <f>_xll.qlIndexFixing($AC$5,AZ1822,TRUE,_xll.ohTrigger(Trigger,Trigger3M))</f>
        <v>1.4220751084800979E-2</v>
      </c>
      <c r="BD1822" s="320">
        <f>_xll.qlIndexFixing($BE$1,AZ1822,TRUE,_xll.ohTrigger(Trigger,Trigger3M))</f>
        <v>1.4448055580907266E-2</v>
      </c>
    </row>
    <row r="1823" spans="51:56" ht="11.25" customHeight="1" x14ac:dyDescent="0.25">
      <c r="AY1823" s="159" t="s">
        <v>90</v>
      </c>
      <c r="AZ1823" s="158">
        <f>_xll.qlInterestRateIndexFixingDate(Currency&amp;"ibor"&amp;Tenor,BA1823,Trigger)</f>
        <v>52072</v>
      </c>
      <c r="BA1823" s="158">
        <f>_xll.qlCalendarAdvance(Calendar,BA1822,AY1823,"f",,Trigger)</f>
        <v>52076</v>
      </c>
      <c r="BB1823" s="158">
        <f>_xll.qlInterestRateIndexMaturity(Currency&amp;"ibor"&amp;Tenor,BA1823,Trigger)</f>
        <v>52168</v>
      </c>
      <c r="BC1823" s="320">
        <f>_xll.qlIndexFixing($AC$5,AZ1823,TRUE,_xll.ohTrigger(Trigger,Trigger3M))</f>
        <v>1.422245814087226E-2</v>
      </c>
      <c r="BD1823" s="320">
        <f>_xll.qlIndexFixing($BE$1,AZ1823,TRUE,_xll.ohTrigger(Trigger,Trigger3M))</f>
        <v>1.4449241632770945E-2</v>
      </c>
    </row>
    <row r="1824" spans="51:56" ht="11.25" customHeight="1" x14ac:dyDescent="0.25">
      <c r="AY1824" s="159" t="s">
        <v>90</v>
      </c>
      <c r="AZ1824" s="158">
        <f>_xll.qlInterestRateIndexFixingDate(Currency&amp;"ibor"&amp;Tenor,BA1824,Trigger)</f>
        <v>52079</v>
      </c>
      <c r="BA1824" s="158">
        <f>_xll.qlCalendarAdvance(Calendar,BA1823,AY1824,"f",,Trigger)</f>
        <v>52083</v>
      </c>
      <c r="BB1824" s="158">
        <f>_xll.qlInterestRateIndexMaturity(Currency&amp;"ibor"&amp;Tenor,BA1824,Trigger)</f>
        <v>52175</v>
      </c>
      <c r="BC1824" s="320">
        <f>_xll.qlIndexFixing($AC$5,AZ1824,TRUE,_xll.ohTrigger(Trigger,Trigger3M))</f>
        <v>1.4224165197685556E-2</v>
      </c>
      <c r="BD1824" s="320">
        <f>_xll.qlIndexFixing($BE$1,AZ1824,TRUE,_xll.ohTrigger(Trigger,Trigger3M))</f>
        <v>1.4450415975100411E-2</v>
      </c>
    </row>
    <row r="1825" spans="51:56" ht="11.25" customHeight="1" x14ac:dyDescent="0.25">
      <c r="AY1825" s="159" t="s">
        <v>90</v>
      </c>
      <c r="AZ1825" s="158">
        <f>_xll.qlInterestRateIndexFixingDate(Currency&amp;"ibor"&amp;Tenor,BA1825,Trigger)</f>
        <v>52086</v>
      </c>
      <c r="BA1825" s="158">
        <f>_xll.qlCalendarAdvance(Calendar,BA1824,AY1825,"f",,Trigger)</f>
        <v>52090</v>
      </c>
      <c r="BB1825" s="158">
        <f>_xll.qlInterestRateIndexMaturity(Currency&amp;"ibor"&amp;Tenor,BA1825,Trigger)</f>
        <v>52182</v>
      </c>
      <c r="BC1825" s="320">
        <f>_xll.qlIndexFixing($AC$5,AZ1825,TRUE,_xll.ohTrigger(Trigger,Trigger3M))</f>
        <v>1.4225872255241736E-2</v>
      </c>
      <c r="BD1825" s="320">
        <f>_xll.qlIndexFixing($BE$1,AZ1825,TRUE,_xll.ohTrigger(Trigger,Trigger3M))</f>
        <v>1.4451578579305492E-2</v>
      </c>
    </row>
    <row r="1826" spans="51:56" ht="11.25" customHeight="1" x14ac:dyDescent="0.25">
      <c r="AY1826" s="159" t="s">
        <v>90</v>
      </c>
      <c r="AZ1826" s="158">
        <f>_xll.qlInterestRateIndexFixingDate(Currency&amp;"ibor"&amp;Tenor,BA1826,Trigger)</f>
        <v>52093</v>
      </c>
      <c r="BA1826" s="158">
        <f>_xll.qlCalendarAdvance(Calendar,BA1825,AY1826,"f",,Trigger)</f>
        <v>52097</v>
      </c>
      <c r="BB1826" s="158">
        <f>_xll.qlInterestRateIndexMaturity(Currency&amp;"ibor"&amp;Tenor,BA1826,Trigger)</f>
        <v>52189</v>
      </c>
      <c r="BC1826" s="320">
        <f>_xll.qlIndexFixing($AC$5,AZ1826,TRUE,_xll.ohTrigger(Trigger,Trigger3M))</f>
        <v>1.4227579313539063E-2</v>
      </c>
      <c r="BD1826" s="320">
        <f>_xll.qlIndexFixing($BE$1,AZ1826,TRUE,_xll.ohTrigger(Trigger,Trigger3M))</f>
        <v>1.445272941679949E-2</v>
      </c>
    </row>
    <row r="1827" spans="51:56" ht="11.25" customHeight="1" x14ac:dyDescent="0.25">
      <c r="AY1827" s="159" t="s">
        <v>90</v>
      </c>
      <c r="AZ1827" s="158">
        <f>_xll.qlInterestRateIndexFixingDate(Currency&amp;"ibor"&amp;Tenor,BA1827,Trigger)</f>
        <v>52100</v>
      </c>
      <c r="BA1827" s="158">
        <f>_xll.qlCalendarAdvance(Calendar,BA1826,AY1827,"f",,Trigger)</f>
        <v>52104</v>
      </c>
      <c r="BB1827" s="158">
        <f>_xll.qlInterestRateIndexMaturity(Currency&amp;"ibor"&amp;Tenor,BA1827,Trigger)</f>
        <v>52196</v>
      </c>
      <c r="BC1827" s="320">
        <f>_xll.qlIndexFixing($AC$5,AZ1827,TRUE,_xll.ohTrigger(Trigger,Trigger3M))</f>
        <v>1.4229286372578405E-2</v>
      </c>
      <c r="BD1827" s="320">
        <f>_xll.qlIndexFixing($BE$1,AZ1827,TRUE,_xll.ohTrigger(Trigger,Trigger3M))</f>
        <v>1.4453868458995704E-2</v>
      </c>
    </row>
    <row r="1828" spans="51:56" ht="11.25" customHeight="1" x14ac:dyDescent="0.25">
      <c r="AY1828" s="159" t="s">
        <v>90</v>
      </c>
      <c r="AZ1828" s="158">
        <f>_xll.qlInterestRateIndexFixingDate(Currency&amp;"ibor"&amp;Tenor,BA1828,Trigger)</f>
        <v>52107</v>
      </c>
      <c r="BA1828" s="158">
        <f>_xll.qlCalendarAdvance(Calendar,BA1827,AY1828,"f",,Trigger)</f>
        <v>52111</v>
      </c>
      <c r="BB1828" s="158">
        <f>_xll.qlInterestRateIndexMaturity(Currency&amp;"ibor"&amp;Tenor,BA1828,Trigger)</f>
        <v>52202</v>
      </c>
      <c r="BC1828" s="320">
        <f>_xll.qlIndexFixing($AC$5,AZ1828,TRUE,_xll.ohTrigger(Trigger,Trigger3M))</f>
        <v>1.4230590568960484E-2</v>
      </c>
      <c r="BD1828" s="320">
        <f>_xll.qlIndexFixing($BE$1,AZ1828,TRUE,_xll.ohTrigger(Trigger,Trigger3M))</f>
        <v>1.4454627558232007E-2</v>
      </c>
    </row>
    <row r="1829" spans="51:56" ht="11.25" customHeight="1" x14ac:dyDescent="0.25">
      <c r="AY1829" s="159" t="s">
        <v>90</v>
      </c>
      <c r="AZ1829" s="158">
        <f>_xll.qlInterestRateIndexFixingDate(Currency&amp;"ibor"&amp;Tenor,BA1829,Trigger)</f>
        <v>52114</v>
      </c>
      <c r="BA1829" s="158">
        <f>_xll.qlCalendarAdvance(Calendar,BA1828,AY1829,"f",,Trigger)</f>
        <v>52118</v>
      </c>
      <c r="BB1829" s="158">
        <f>_xll.qlInterestRateIndexMaturity(Currency&amp;"ibor"&amp;Tenor,BA1829,Trigger)</f>
        <v>52209</v>
      </c>
      <c r="BC1829" s="320">
        <f>_xll.qlIndexFixing($AC$5,AZ1829,TRUE,_xll.ohTrigger(Trigger,Trigger3M))</f>
        <v>1.4232297562069984E-2</v>
      </c>
      <c r="BD1829" s="320">
        <f>_xll.qlIndexFixing($BE$1,AZ1829,TRUE,_xll.ohTrigger(Trigger,Trigger3M))</f>
        <v>1.4455743731333206E-2</v>
      </c>
    </row>
    <row r="1830" spans="51:56" ht="11.25" customHeight="1" x14ac:dyDescent="0.25">
      <c r="AY1830" s="159" t="s">
        <v>90</v>
      </c>
      <c r="AZ1830" s="158">
        <f>_xll.qlInterestRateIndexFixingDate(Currency&amp;"ibor"&amp;Tenor,BA1830,Trigger)</f>
        <v>52121</v>
      </c>
      <c r="BA1830" s="158">
        <f>_xll.qlCalendarAdvance(Calendar,BA1829,AY1830,"f",,Trigger)</f>
        <v>52125</v>
      </c>
      <c r="BB1830" s="158">
        <f>_xll.qlInterestRateIndexMaturity(Currency&amp;"ibor"&amp;Tenor,BA1830,Trigger)</f>
        <v>52216</v>
      </c>
      <c r="BC1830" s="320">
        <f>_xll.qlIndexFixing($AC$5,AZ1830,TRUE,_xll.ohTrigger(Trigger,Trigger3M))</f>
        <v>1.4234004555913841E-2</v>
      </c>
      <c r="BD1830" s="320">
        <f>_xll.qlIndexFixing($BE$1,AZ1830,TRUE,_xll.ohTrigger(Trigger,Trigger3M))</f>
        <v>1.4456848025889662E-2</v>
      </c>
    </row>
    <row r="1831" spans="51:56" ht="11.25" customHeight="1" x14ac:dyDescent="0.25">
      <c r="AY1831" s="159" t="s">
        <v>90</v>
      </c>
      <c r="AZ1831" s="158">
        <f>_xll.qlInterestRateIndexFixingDate(Currency&amp;"ibor"&amp;Tenor,BA1831,Trigger)</f>
        <v>52128</v>
      </c>
      <c r="BA1831" s="158">
        <f>_xll.qlCalendarAdvance(Calendar,BA1830,AY1831,"f",,Trigger)</f>
        <v>52132</v>
      </c>
      <c r="BB1831" s="158">
        <f>_xll.qlInterestRateIndexMaturity(Currency&amp;"ibor"&amp;Tenor,BA1831,Trigger)</f>
        <v>52223</v>
      </c>
      <c r="BC1831" s="320">
        <f>_xll.qlIndexFixing($AC$5,AZ1831,TRUE,_xll.ohTrigger(Trigger,Trigger3M))</f>
        <v>1.4235711550491179E-2</v>
      </c>
      <c r="BD1831" s="320">
        <f>_xll.qlIndexFixing($BE$1,AZ1831,TRUE,_xll.ohTrigger(Trigger,Trigger3M))</f>
        <v>1.4457940413315015E-2</v>
      </c>
    </row>
    <row r="1832" spans="51:56" ht="11.25" customHeight="1" x14ac:dyDescent="0.25">
      <c r="AY1832" s="159" t="s">
        <v>90</v>
      </c>
      <c r="AZ1832" s="158">
        <f>_xll.qlInterestRateIndexFixingDate(Currency&amp;"ibor"&amp;Tenor,BA1832,Trigger)</f>
        <v>52135</v>
      </c>
      <c r="BA1832" s="158">
        <f>_xll.qlCalendarAdvance(Calendar,BA1831,AY1832,"f",,Trigger)</f>
        <v>52139</v>
      </c>
      <c r="BB1832" s="158">
        <f>_xll.qlInterestRateIndexMaturity(Currency&amp;"ibor"&amp;Tenor,BA1832,Trigger)</f>
        <v>52231</v>
      </c>
      <c r="BC1832" s="320">
        <f>_xll.qlIndexFixing($AC$5,AZ1832,TRUE,_xll.ohTrigger(Trigger,Trigger3M))</f>
        <v>1.4237821678906208E-2</v>
      </c>
      <c r="BD1832" s="320">
        <f>_xll.qlIndexFixing($BE$1,AZ1832,TRUE,_xll.ohTrigger(Trigger,Trigger3M))</f>
        <v>1.4459385739953024E-2</v>
      </c>
    </row>
    <row r="1833" spans="51:56" ht="11.25" customHeight="1" x14ac:dyDescent="0.25">
      <c r="AY1833" s="159" t="s">
        <v>90</v>
      </c>
      <c r="AZ1833" s="158">
        <f>_xll.qlInterestRateIndexFixingDate(Currency&amp;"ibor"&amp;Tenor,BA1833,Trigger)</f>
        <v>52142</v>
      </c>
      <c r="BA1833" s="158">
        <f>_xll.qlCalendarAdvance(Calendar,BA1832,AY1833,"f",,Trigger)</f>
        <v>52146</v>
      </c>
      <c r="BB1833" s="158">
        <f>_xll.qlInterestRateIndexMaturity(Currency&amp;"ibor"&amp;Tenor,BA1833,Trigger)</f>
        <v>52238</v>
      </c>
      <c r="BC1833" s="320">
        <f>_xll.qlIndexFixing($AC$5,AZ1833,TRUE,_xll.ohTrigger(Trigger,Trigger3M))</f>
        <v>1.4239528742397641E-2</v>
      </c>
      <c r="BD1833" s="320">
        <f>_xll.qlIndexFixing($BE$1,AZ1833,TRUE,_xll.ohTrigger(Trigger,Trigger3M))</f>
        <v>1.4460453410028851E-2</v>
      </c>
    </row>
    <row r="1834" spans="51:56" ht="11.25" customHeight="1" x14ac:dyDescent="0.25">
      <c r="AY1834" s="159" t="s">
        <v>90</v>
      </c>
      <c r="AZ1834" s="158">
        <f>_xll.qlInterestRateIndexFixingDate(Currency&amp;"ibor"&amp;Tenor,BA1834,Trigger)</f>
        <v>52149</v>
      </c>
      <c r="BA1834" s="158">
        <f>_xll.qlCalendarAdvance(Calendar,BA1833,AY1834,"f",,Trigger)</f>
        <v>52153</v>
      </c>
      <c r="BB1834" s="158">
        <f>_xll.qlInterestRateIndexMaturity(Currency&amp;"ibor"&amp;Tenor,BA1834,Trigger)</f>
        <v>52245</v>
      </c>
      <c r="BC1834" s="320">
        <f>_xll.qlIndexFixing($AC$5,AZ1834,TRUE,_xll.ohTrigger(Trigger,Trigger3M))</f>
        <v>1.4241235806631088E-2</v>
      </c>
      <c r="BD1834" s="320">
        <f>_xll.qlIndexFixing($BE$1,AZ1834,TRUE,_xll.ohTrigger(Trigger,Trigger3M))</f>
        <v>1.4461509084694795E-2</v>
      </c>
    </row>
    <row r="1835" spans="51:56" ht="11.25" customHeight="1" x14ac:dyDescent="0.25">
      <c r="AY1835" s="159" t="s">
        <v>90</v>
      </c>
      <c r="AZ1835" s="158">
        <f>_xll.qlInterestRateIndexFixingDate(Currency&amp;"ibor"&amp;Tenor,BA1835,Trigger)</f>
        <v>52156</v>
      </c>
      <c r="BA1835" s="158">
        <f>_xll.qlCalendarAdvance(Calendar,BA1834,AY1835,"f",,Trigger)</f>
        <v>52160</v>
      </c>
      <c r="BB1835" s="158">
        <f>_xll.qlInterestRateIndexMaturity(Currency&amp;"ibor"&amp;Tenor,BA1835,Trigger)</f>
        <v>52252</v>
      </c>
      <c r="BC1835" s="320">
        <f>_xll.qlIndexFixing($AC$5,AZ1835,TRUE,_xll.ohTrigger(Trigger,Trigger3M))</f>
        <v>1.4242942871605683E-2</v>
      </c>
      <c r="BD1835" s="320">
        <f>_xll.qlIndexFixing($BE$1,AZ1835,TRUE,_xll.ohTrigger(Trigger,Trigger3M))</f>
        <v>1.4462552735367635E-2</v>
      </c>
    </row>
    <row r="1836" spans="51:56" ht="11.25" customHeight="1" x14ac:dyDescent="0.25">
      <c r="AY1836" s="159" t="s">
        <v>90</v>
      </c>
      <c r="AZ1836" s="158">
        <f>_xll.qlInterestRateIndexFixingDate(Currency&amp;"ibor"&amp;Tenor,BA1836,Trigger)</f>
        <v>52163</v>
      </c>
      <c r="BA1836" s="158">
        <f>_xll.qlCalendarAdvance(Calendar,BA1835,AY1836,"f",,Trigger)</f>
        <v>52167</v>
      </c>
      <c r="BB1836" s="158">
        <f>_xll.qlInterestRateIndexMaturity(Currency&amp;"ibor"&amp;Tenor,BA1836,Trigger)</f>
        <v>52259</v>
      </c>
      <c r="BC1836" s="320">
        <f>_xll.qlIndexFixing($AC$5,AZ1836,TRUE,_xll.ohTrigger(Trigger,Trigger3M))</f>
        <v>1.4244649937324029E-2</v>
      </c>
      <c r="BD1836" s="320">
        <f>_xll.qlIndexFixing($BE$1,AZ1836,TRUE,_xll.ohTrigger(Trigger,Trigger3M))</f>
        <v>1.4463584333458934E-2</v>
      </c>
    </row>
    <row r="1837" spans="51:56" ht="11.25" customHeight="1" x14ac:dyDescent="0.25">
      <c r="AY1837" s="159" t="s">
        <v>90</v>
      </c>
      <c r="AZ1837" s="158">
        <f>_xll.qlInterestRateIndexFixingDate(Currency&amp;"ibor"&amp;Tenor,BA1837,Trigger)</f>
        <v>52170</v>
      </c>
      <c r="BA1837" s="158">
        <f>_xll.qlCalendarAdvance(Calendar,BA1836,AY1837,"f",,Trigger)</f>
        <v>52174</v>
      </c>
      <c r="BB1837" s="158">
        <f>_xll.qlInterestRateIndexMaturity(Currency&amp;"ibor"&amp;Tenor,BA1837,Trigger)</f>
        <v>52266</v>
      </c>
      <c r="BC1837" s="320">
        <f>_xll.qlIndexFixing($AC$5,AZ1837,TRUE,_xll.ohTrigger(Trigger,Trigger3M))</f>
        <v>1.4246357003783522E-2</v>
      </c>
      <c r="BD1837" s="320">
        <f>_xll.qlIndexFixing($BE$1,AZ1837,TRUE,_xll.ohTrigger(Trigger,Trigger3M))</f>
        <v>1.4464603850381123E-2</v>
      </c>
    </row>
    <row r="1838" spans="51:56" ht="11.25" customHeight="1" x14ac:dyDescent="0.25">
      <c r="AY1838" s="159" t="s">
        <v>90</v>
      </c>
      <c r="AZ1838" s="158">
        <f>_xll.qlInterestRateIndexFixingDate(Currency&amp;"ibor"&amp;Tenor,BA1838,Trigger)</f>
        <v>52177</v>
      </c>
      <c r="BA1838" s="158">
        <f>_xll.qlCalendarAdvance(Calendar,BA1837,AY1838,"f",,Trigger)</f>
        <v>52181</v>
      </c>
      <c r="BB1838" s="158">
        <f>_xll.qlInterestRateIndexMaturity(Currency&amp;"ibor"&amp;Tenor,BA1838,Trigger)</f>
        <v>52273</v>
      </c>
      <c r="BC1838" s="320">
        <f>_xll.qlIndexFixing($AC$5,AZ1838,TRUE,_xll.ohTrigger(Trigger,Trigger3M))</f>
        <v>1.424806407098503E-2</v>
      </c>
      <c r="BD1838" s="320">
        <f>_xll.qlIndexFixing($BE$1,AZ1838,TRUE,_xll.ohTrigger(Trigger,Trigger3M))</f>
        <v>1.4465611257547506E-2</v>
      </c>
    </row>
    <row r="1839" spans="51:56" ht="11.25" customHeight="1" x14ac:dyDescent="0.25">
      <c r="AY1839" s="159" t="s">
        <v>90</v>
      </c>
      <c r="AZ1839" s="158">
        <f>_xll.qlInterestRateIndexFixingDate(Currency&amp;"ibor"&amp;Tenor,BA1839,Trigger)</f>
        <v>52184</v>
      </c>
      <c r="BA1839" s="158">
        <f>_xll.qlCalendarAdvance(Calendar,BA1838,AY1839,"f",,Trigger)</f>
        <v>52188</v>
      </c>
      <c r="BB1839" s="158">
        <f>_xll.qlInterestRateIndexMaturity(Currency&amp;"ibor"&amp;Tenor,BA1839,Trigger)</f>
        <v>52280</v>
      </c>
      <c r="BC1839" s="320">
        <f>_xll.qlIndexFixing($AC$5,AZ1839,TRUE,_xll.ohTrigger(Trigger,Trigger3M))</f>
        <v>1.4249771138928554E-2</v>
      </c>
      <c r="BD1839" s="320">
        <f>_xll.qlIndexFixing($BE$1,AZ1839,TRUE,_xll.ohTrigger(Trigger,Trigger3M))</f>
        <v>1.4466606526373989E-2</v>
      </c>
    </row>
    <row r="1840" spans="51:56" ht="11.25" customHeight="1" x14ac:dyDescent="0.25">
      <c r="AY1840" s="159" t="s">
        <v>90</v>
      </c>
      <c r="AZ1840" s="158">
        <f>_xll.qlInterestRateIndexFixingDate(Currency&amp;"ibor"&amp;Tenor,BA1840,Trigger)</f>
        <v>52191</v>
      </c>
      <c r="BA1840" s="158">
        <f>_xll.qlCalendarAdvance(Calendar,BA1839,AY1840,"f",,Trigger)</f>
        <v>52195</v>
      </c>
      <c r="BB1840" s="158">
        <f>_xll.qlInterestRateIndexMaturity(Currency&amp;"ibor"&amp;Tenor,BA1840,Trigger)</f>
        <v>52287</v>
      </c>
      <c r="BC1840" s="320">
        <f>_xll.qlIndexFixing($AC$5,AZ1840,TRUE,_xll.ohTrigger(Trigger,Trigger3M))</f>
        <v>1.4251478207614961E-2</v>
      </c>
      <c r="BD1840" s="320">
        <f>_xll.qlIndexFixing($BE$1,AZ1840,TRUE,_xll.ohTrigger(Trigger,Trigger3M))</f>
        <v>1.44675896282704E-2</v>
      </c>
    </row>
    <row r="1841" spans="51:56" ht="11.25" customHeight="1" x14ac:dyDescent="0.25">
      <c r="AY1841" s="159" t="s">
        <v>90</v>
      </c>
      <c r="AZ1841" s="158">
        <f>_xll.qlInterestRateIndexFixingDate(Currency&amp;"ibor"&amp;Tenor,BA1841,Trigger)</f>
        <v>52198</v>
      </c>
      <c r="BA1841" s="158">
        <f>_xll.qlCalendarAdvance(Calendar,BA1840,AY1841,"f",,Trigger)</f>
        <v>52202</v>
      </c>
      <c r="BB1841" s="158">
        <f>_xll.qlInterestRateIndexMaturity(Currency&amp;"ibor"&amp;Tenor,BA1841,Trigger)</f>
        <v>52292</v>
      </c>
      <c r="BC1841" s="320">
        <f>_xll.qlIndexFixing($AC$5,AZ1841,TRUE,_xll.ohTrigger(Trigger,Trigger3M))</f>
        <v>1.4252377813290806E-2</v>
      </c>
      <c r="BD1841" s="320">
        <f>_xll.qlIndexFixing($BE$1,AZ1841,TRUE,_xll.ohTrigger(Trigger,Trigger3M))</f>
        <v>1.4467845607729402E-2</v>
      </c>
    </row>
    <row r="1842" spans="51:56" ht="11.25" customHeight="1" x14ac:dyDescent="0.25">
      <c r="AY1842" s="159" t="s">
        <v>90</v>
      </c>
      <c r="AZ1842" s="158">
        <f>_xll.qlInterestRateIndexFixingDate(Currency&amp;"ibor"&amp;Tenor,BA1842,Trigger)</f>
        <v>52205</v>
      </c>
      <c r="BA1842" s="158">
        <f>_xll.qlCalendarAdvance(Calendar,BA1841,AY1842,"f",,Trigger)</f>
        <v>52209</v>
      </c>
      <c r="BB1842" s="158">
        <f>_xll.qlInterestRateIndexMaturity(Currency&amp;"ibor"&amp;Tenor,BA1842,Trigger)</f>
        <v>52299</v>
      </c>
      <c r="BC1842" s="320">
        <f>_xll.qlIndexFixing($AC$5,AZ1842,TRUE,_xll.ohTrigger(Trigger,Trigger3M))</f>
        <v>1.4254084748427154E-2</v>
      </c>
      <c r="BD1842" s="320">
        <f>_xll.qlIndexFixing($BE$1,AZ1842,TRUE,_xll.ohTrigger(Trigger,Trigger3M))</f>
        <v>1.4468805969849896E-2</v>
      </c>
    </row>
    <row r="1843" spans="51:56" ht="11.25" customHeight="1" x14ac:dyDescent="0.25">
      <c r="AY1843" s="159" t="s">
        <v>90</v>
      </c>
      <c r="AZ1843" s="158">
        <f>_xll.qlInterestRateIndexFixingDate(Currency&amp;"ibor"&amp;Tenor,BA1843,Trigger)</f>
        <v>52212</v>
      </c>
      <c r="BA1843" s="158">
        <f>_xll.qlCalendarAdvance(Calendar,BA1842,AY1843,"f",,Trigger)</f>
        <v>52216</v>
      </c>
      <c r="BB1843" s="158">
        <f>_xll.qlInterestRateIndexMaturity(Currency&amp;"ibor"&amp;Tenor,BA1843,Trigger)</f>
        <v>52306</v>
      </c>
      <c r="BC1843" s="320">
        <f>_xll.qlIndexFixing($AC$5,AZ1843,TRUE,_xll.ohTrigger(Trigger,Trigger3M))</f>
        <v>1.4255791684288255E-2</v>
      </c>
      <c r="BD1843" s="320">
        <f>_xll.qlIndexFixing($BE$1,AZ1843,TRUE,_xll.ohTrigger(Trigger,Trigger3M))</f>
        <v>1.4469754084346143E-2</v>
      </c>
    </row>
    <row r="1844" spans="51:56" ht="11.25" customHeight="1" x14ac:dyDescent="0.25">
      <c r="AY1844" s="159" t="s">
        <v>90</v>
      </c>
      <c r="AZ1844" s="158">
        <f>_xll.qlInterestRateIndexFixingDate(Currency&amp;"ibor"&amp;Tenor,BA1844,Trigger)</f>
        <v>52219</v>
      </c>
      <c r="BA1844" s="158">
        <f>_xll.qlCalendarAdvance(Calendar,BA1843,AY1844,"f",,Trigger)</f>
        <v>52223</v>
      </c>
      <c r="BB1844" s="158">
        <f>_xll.qlInterestRateIndexMaturity(Currency&amp;"ibor"&amp;Tenor,BA1844,Trigger)</f>
        <v>52313</v>
      </c>
      <c r="BC1844" s="320">
        <f>_xll.qlIndexFixing($AC$5,AZ1844,TRUE,_xll.ohTrigger(Trigger,Trigger3M))</f>
        <v>1.4257498620875886E-2</v>
      </c>
      <c r="BD1844" s="320">
        <f>_xll.qlIndexFixing($BE$1,AZ1844,TRUE,_xll.ohTrigger(Trigger,Trigger3M))</f>
        <v>1.4470689922633895E-2</v>
      </c>
    </row>
    <row r="1845" spans="51:56" ht="11.25" customHeight="1" x14ac:dyDescent="0.25">
      <c r="AY1845" s="159" t="s">
        <v>90</v>
      </c>
      <c r="AZ1845" s="158">
        <f>_xll.qlInterestRateIndexFixingDate(Currency&amp;"ibor"&amp;Tenor,BA1845,Trigger)</f>
        <v>52224</v>
      </c>
      <c r="BA1845" s="158">
        <f>_xll.qlCalendarAdvance(Calendar,BA1844,AY1845,"f",,Trigger)</f>
        <v>52230</v>
      </c>
      <c r="BB1845" s="158">
        <f>_xll.qlInterestRateIndexMaturity(Currency&amp;"ibor"&amp;Tenor,BA1845,Trigger)</f>
        <v>52321</v>
      </c>
      <c r="BC1845" s="320">
        <f>_xll.qlIndexFixing($AC$5,AZ1845,TRUE,_xll.ohTrigger(Trigger,Trigger3M))</f>
        <v>1.4259609551639281E-2</v>
      </c>
      <c r="BD1845" s="320">
        <f>_xll.qlIndexFixing($BE$1,AZ1845,TRUE,_xll.ohTrigger(Trigger,Trigger3M))</f>
        <v>1.4471967580559903E-2</v>
      </c>
    </row>
    <row r="1846" spans="51:56" ht="11.25" customHeight="1" x14ac:dyDescent="0.25">
      <c r="AY1846" s="159" t="s">
        <v>90</v>
      </c>
      <c r="AZ1846" s="158">
        <f>_xll.qlInterestRateIndexFixingDate(Currency&amp;"ibor"&amp;Tenor,BA1846,Trigger)</f>
        <v>52233</v>
      </c>
      <c r="BA1846" s="158">
        <f>_xll.qlCalendarAdvance(Calendar,BA1845,AY1846,"f",,Trigger)</f>
        <v>52237</v>
      </c>
      <c r="BB1846" s="158">
        <f>_xll.qlInterestRateIndexMaturity(Currency&amp;"ibor"&amp;Tenor,BA1846,Trigger)</f>
        <v>52327</v>
      </c>
      <c r="BC1846" s="320">
        <f>_xll.qlIndexFixing($AC$5,AZ1846,TRUE,_xll.ohTrigger(Trigger,Trigger3M))</f>
        <v>1.4260912496227185E-2</v>
      </c>
      <c r="BD1846" s="320">
        <f>_xll.qlIndexFixing($BE$1,AZ1846,TRUE,_xll.ohTrigger(Trigger,Trigger3M))</f>
        <v>1.4472524656246044E-2</v>
      </c>
    </row>
    <row r="1847" spans="51:56" ht="11.25" customHeight="1" x14ac:dyDescent="0.25">
      <c r="AY1847" s="159" t="s">
        <v>90</v>
      </c>
      <c r="AZ1847" s="158">
        <f>_xll.qlInterestRateIndexFixingDate(Currency&amp;"ibor"&amp;Tenor,BA1847,Trigger)</f>
        <v>52240</v>
      </c>
      <c r="BA1847" s="158">
        <f>_xll.qlCalendarAdvance(Calendar,BA1846,AY1847,"f",,Trigger)</f>
        <v>52244</v>
      </c>
      <c r="BB1847" s="158">
        <f>_xll.qlInterestRateIndexMaturity(Currency&amp;"ibor"&amp;Tenor,BA1847,Trigger)</f>
        <v>52334</v>
      </c>
      <c r="BC1847" s="320">
        <f>_xll.qlIndexFixing($AC$5,AZ1847,TRUE,_xll.ohTrigger(Trigger,Trigger3M))</f>
        <v>1.4262619434991741E-2</v>
      </c>
      <c r="BD1847" s="320">
        <f>_xll.qlIndexFixing($BE$1,AZ1847,TRUE,_xll.ohTrigger(Trigger,Trigger3M))</f>
        <v>1.4473423494404614E-2</v>
      </c>
    </row>
    <row r="1848" spans="51:56" ht="11.25" customHeight="1" x14ac:dyDescent="0.25">
      <c r="AY1848" s="159" t="s">
        <v>90</v>
      </c>
      <c r="AZ1848" s="158">
        <f>_xll.qlInterestRateIndexFixingDate(Currency&amp;"ibor"&amp;Tenor,BA1848,Trigger)</f>
        <v>52247</v>
      </c>
      <c r="BA1848" s="158">
        <f>_xll.qlCalendarAdvance(Calendar,BA1847,AY1848,"f",,Trigger)</f>
        <v>52251</v>
      </c>
      <c r="BB1848" s="158">
        <f>_xll.qlInterestRateIndexMaturity(Currency&amp;"ibor"&amp;Tenor,BA1848,Trigger)</f>
        <v>52341</v>
      </c>
      <c r="BC1848" s="320">
        <f>_xll.qlIndexFixing($AC$5,AZ1848,TRUE,_xll.ohTrigger(Trigger,Trigger3M))</f>
        <v>1.4264326374482827E-2</v>
      </c>
      <c r="BD1848" s="320">
        <f>_xll.qlIndexFixing($BE$1,AZ1848,TRUE,_xll.ohTrigger(Trigger,Trigger3M))</f>
        <v>1.4474309942022145E-2</v>
      </c>
    </row>
    <row r="1849" spans="51:56" ht="11.25" customHeight="1" x14ac:dyDescent="0.25">
      <c r="AY1849" s="159" t="s">
        <v>90</v>
      </c>
      <c r="AZ1849" s="158">
        <f>_xll.qlInterestRateIndexFixingDate(Currency&amp;"ibor"&amp;Tenor,BA1849,Trigger)</f>
        <v>52254</v>
      </c>
      <c r="BA1849" s="158">
        <f>_xll.qlCalendarAdvance(Calendar,BA1848,AY1849,"f",,Trigger)</f>
        <v>52258</v>
      </c>
      <c r="BB1849" s="158">
        <f>_xll.qlInterestRateIndexMaturity(Currency&amp;"ibor"&amp;Tenor,BA1849,Trigger)</f>
        <v>52348</v>
      </c>
      <c r="BC1849" s="320">
        <f>_xll.qlIndexFixing($AC$5,AZ1849,TRUE,_xll.ohTrigger(Trigger,Trigger3M))</f>
        <v>1.4266033314698667E-2</v>
      </c>
      <c r="BD1849" s="320">
        <f>_xll.qlIndexFixing($BE$1,AZ1849,TRUE,_xll.ohTrigger(Trigger,Trigger3M))</f>
        <v>1.4475183970512617E-2</v>
      </c>
    </row>
    <row r="1850" spans="51:56" ht="11.25" customHeight="1" x14ac:dyDescent="0.25">
      <c r="AY1850" s="159" t="s">
        <v>90</v>
      </c>
      <c r="AZ1850" s="158">
        <f>_xll.qlInterestRateIndexFixingDate(Currency&amp;"ibor"&amp;Tenor,BA1850,Trigger)</f>
        <v>52261</v>
      </c>
      <c r="BA1850" s="158">
        <f>_xll.qlCalendarAdvance(Calendar,BA1849,AY1850,"f",,Trigger)</f>
        <v>52265</v>
      </c>
      <c r="BB1850" s="158">
        <f>_xll.qlInterestRateIndexMaturity(Currency&amp;"ibor"&amp;Tenor,BA1850,Trigger)</f>
        <v>52355</v>
      </c>
      <c r="BC1850" s="320">
        <f>_xll.qlIndexFixing($AC$5,AZ1850,TRUE,_xll.ohTrigger(Trigger,Trigger3M))</f>
        <v>1.4267740255641925E-2</v>
      </c>
      <c r="BD1850" s="320">
        <f>_xll.qlIndexFixing($BE$1,AZ1850,TRUE,_xll.ohTrigger(Trigger,Trigger3M))</f>
        <v>1.4476045551294447E-2</v>
      </c>
    </row>
    <row r="1851" spans="51:56" ht="11.25" customHeight="1" x14ac:dyDescent="0.25">
      <c r="AY1851" s="159" t="s">
        <v>90</v>
      </c>
      <c r="AZ1851" s="158">
        <f>_xll.qlInterestRateIndexFixingDate(Currency&amp;"ibor"&amp;Tenor,BA1851,Trigger)</f>
        <v>52268</v>
      </c>
      <c r="BA1851" s="158">
        <f>_xll.qlCalendarAdvance(Calendar,BA1850,AY1851,"f",,Trigger)</f>
        <v>52272</v>
      </c>
      <c r="BB1851" s="158">
        <f>_xll.qlInterestRateIndexMaturity(Currency&amp;"ibor"&amp;Tenor,BA1851,Trigger)</f>
        <v>52362</v>
      </c>
      <c r="BC1851" s="320">
        <f>_xll.qlIndexFixing($AC$5,AZ1851,TRUE,_xll.ohTrigger(Trigger,Trigger3M))</f>
        <v>1.4269447197309049E-2</v>
      </c>
      <c r="BD1851" s="320">
        <f>_xll.qlIndexFixing($BE$1,AZ1851,TRUE,_xll.ohTrigger(Trigger,Trigger3M))</f>
        <v>1.447689465578339E-2</v>
      </c>
    </row>
    <row r="1852" spans="51:56" ht="11.25" customHeight="1" x14ac:dyDescent="0.25">
      <c r="AY1852" s="159" t="s">
        <v>90</v>
      </c>
      <c r="AZ1852" s="158">
        <f>_xll.qlInterestRateIndexFixingDate(Currency&amp;"ibor"&amp;Tenor,BA1852,Trigger)</f>
        <v>52275</v>
      </c>
      <c r="BA1852" s="158">
        <f>_xll.qlCalendarAdvance(Calendar,BA1851,AY1852,"f",,Trigger)</f>
        <v>52279</v>
      </c>
      <c r="BB1852" s="158">
        <f>_xll.qlInterestRateIndexMaturity(Currency&amp;"ibor"&amp;Tenor,BA1852,Trigger)</f>
        <v>52369</v>
      </c>
      <c r="BC1852" s="320">
        <f>_xll.qlIndexFixing($AC$5,AZ1852,TRUE,_xll.ohTrigger(Trigger,Trigger3M))</f>
        <v>1.427160963020313E-2</v>
      </c>
      <c r="BD1852" s="320">
        <f>_xll.qlIndexFixing($BE$1,AZ1852,TRUE,_xll.ohTrigger(Trigger,Trigger3M))</f>
        <v>1.4477731255398751E-2</v>
      </c>
    </row>
    <row r="1853" spans="51:56" ht="11.25" customHeight="1" x14ac:dyDescent="0.25">
      <c r="AY1853" s="159" t="s">
        <v>90</v>
      </c>
      <c r="AZ1853" s="158">
        <f>_xll.qlInterestRateIndexFixingDate(Currency&amp;"ibor"&amp;Tenor,BA1853,Trigger)</f>
        <v>52282</v>
      </c>
      <c r="BA1853" s="158">
        <f>_xll.qlCalendarAdvance(Calendar,BA1852,AY1853,"f",,Trigger)</f>
        <v>52286</v>
      </c>
      <c r="BB1853" s="158">
        <f>_xll.qlInterestRateIndexMaturity(Currency&amp;"ibor"&amp;Tenor,BA1853,Trigger)</f>
        <v>52376</v>
      </c>
      <c r="BC1853" s="320">
        <f>_xll.qlIndexFixing($AC$5,AZ1853,TRUE,_xll.ohTrigger(Trigger,Trigger3M))</f>
        <v>1.427411453920957E-2</v>
      </c>
      <c r="BD1853" s="320">
        <f>_xll.qlIndexFixing($BE$1,AZ1853,TRUE,_xll.ohTrigger(Trigger,Trigger3M))</f>
        <v>1.4478555321555397E-2</v>
      </c>
    </row>
    <row r="1854" spans="51:56" ht="11.25" customHeight="1" x14ac:dyDescent="0.25">
      <c r="AY1854" s="159" t="s">
        <v>90</v>
      </c>
      <c r="AZ1854" s="158">
        <f>_xll.qlInterestRateIndexFixingDate(Currency&amp;"ibor"&amp;Tenor,BA1854,Trigger)</f>
        <v>52289</v>
      </c>
      <c r="BA1854" s="158">
        <f>_xll.qlCalendarAdvance(Calendar,BA1853,AY1854,"f",,Trigger)</f>
        <v>52293</v>
      </c>
      <c r="BB1854" s="158">
        <f>_xll.qlInterestRateIndexMaturity(Currency&amp;"ibor"&amp;Tenor,BA1854,Trigger)</f>
        <v>52385</v>
      </c>
      <c r="BC1854" s="320">
        <f>_xll.qlIndexFixing($AC$5,AZ1854,TRUE,_xll.ohTrigger(Trigger,Trigger3M))</f>
        <v>1.4277608852524562E-2</v>
      </c>
      <c r="BD1854" s="320">
        <f>_xll.qlIndexFixing($BE$1,AZ1854,TRUE,_xll.ohTrigger(Trigger,Trigger3M))</f>
        <v>1.4480059519189386E-2</v>
      </c>
    </row>
    <row r="1855" spans="51:56" ht="11.25" customHeight="1" x14ac:dyDescent="0.25">
      <c r="AY1855" s="159" t="s">
        <v>90</v>
      </c>
      <c r="AZ1855" s="158">
        <f>_xll.qlInterestRateIndexFixingDate(Currency&amp;"ibor"&amp;Tenor,BA1855,Trigger)</f>
        <v>52296</v>
      </c>
      <c r="BA1855" s="158">
        <f>_xll.qlCalendarAdvance(Calendar,BA1854,AY1855,"f",,Trigger)</f>
        <v>52300</v>
      </c>
      <c r="BB1855" s="158">
        <f>_xll.qlInterestRateIndexMaturity(Currency&amp;"ibor"&amp;Tenor,BA1855,Trigger)</f>
        <v>52392</v>
      </c>
      <c r="BC1855" s="320">
        <f>_xll.qlIndexFixing($AC$5,AZ1855,TRUE,_xll.ohTrigger(Trigger,Trigger3M))</f>
        <v>1.4280099053473485E-2</v>
      </c>
      <c r="BD1855" s="320">
        <f>_xll.qlIndexFixing($BE$1,AZ1855,TRUE,_xll.ohTrigger(Trigger,Trigger3M))</f>
        <v>1.448085668685257E-2</v>
      </c>
    </row>
    <row r="1856" spans="51:56" ht="11.25" customHeight="1" x14ac:dyDescent="0.25">
      <c r="AY1856" s="159" t="s">
        <v>90</v>
      </c>
      <c r="AZ1856" s="158">
        <f>_xll.qlInterestRateIndexFixingDate(Currency&amp;"ibor"&amp;Tenor,BA1856,Trigger)</f>
        <v>52303</v>
      </c>
      <c r="BA1856" s="158">
        <f>_xll.qlCalendarAdvance(Calendar,BA1855,AY1856,"f",,Trigger)</f>
        <v>52307</v>
      </c>
      <c r="BB1856" s="158">
        <f>_xll.qlInterestRateIndexMaturity(Currency&amp;"ibor"&amp;Tenor,BA1856,Trigger)</f>
        <v>52399</v>
      </c>
      <c r="BC1856" s="320">
        <f>_xll.qlIndexFixing($AC$5,AZ1856,TRUE,_xll.ohTrigger(Trigger,Trigger3M))</f>
        <v>1.428259032292248E-2</v>
      </c>
      <c r="BD1856" s="320">
        <f>_xll.qlIndexFixing($BE$1,AZ1856,TRUE,_xll.ohTrigger(Trigger,Trigger3M))</f>
        <v>1.4481641230216757E-2</v>
      </c>
    </row>
    <row r="1857" spans="51:56" ht="11.25" customHeight="1" x14ac:dyDescent="0.25">
      <c r="AY1857" s="159" t="s">
        <v>90</v>
      </c>
      <c r="AZ1857" s="158">
        <f>_xll.qlInterestRateIndexFixingDate(Currency&amp;"ibor"&amp;Tenor,BA1857,Trigger)</f>
        <v>52310</v>
      </c>
      <c r="BA1857" s="158">
        <f>_xll.qlCalendarAdvance(Calendar,BA1856,AY1857,"f",,Trigger)</f>
        <v>52314</v>
      </c>
      <c r="BB1857" s="158">
        <f>_xll.qlInterestRateIndexMaturity(Currency&amp;"ibor"&amp;Tenor,BA1857,Trigger)</f>
        <v>52406</v>
      </c>
      <c r="BC1857" s="320">
        <f>_xll.qlIndexFixing($AC$5,AZ1857,TRUE,_xll.ohTrigger(Trigger,Trigger3M))</f>
        <v>1.4285082660875891E-2</v>
      </c>
      <c r="BD1857" s="320">
        <f>_xll.qlIndexFixing($BE$1,AZ1857,TRUE,_xll.ohTrigger(Trigger,Trigger3M))</f>
        <v>1.4482413120697854E-2</v>
      </c>
    </row>
    <row r="1858" spans="51:56" ht="11.25" customHeight="1" x14ac:dyDescent="0.25">
      <c r="AY1858" s="159" t="s">
        <v>90</v>
      </c>
      <c r="AZ1858" s="158">
        <f>_xll.qlInterestRateIndexFixingDate(Currency&amp;"ibor"&amp;Tenor,BA1858,Trigger)</f>
        <v>52315</v>
      </c>
      <c r="BA1858" s="158">
        <f>_xll.qlCalendarAdvance(Calendar,BA1857,AY1858,"f",,Trigger)</f>
        <v>52321</v>
      </c>
      <c r="BB1858" s="158">
        <f>_xll.qlInterestRateIndexMaturity(Currency&amp;"ibor"&amp;Tenor,BA1858,Trigger)</f>
        <v>52412</v>
      </c>
      <c r="BC1858" s="320">
        <f>_xll.qlIndexFixing($AC$5,AZ1858,TRUE,_xll.ohTrigger(Trigger,Trigger3M))</f>
        <v>1.4287116351536447E-2</v>
      </c>
      <c r="BD1858" s="320">
        <f>_xll.qlIndexFixing($BE$1,AZ1858,TRUE,_xll.ohTrigger(Trigger,Trigger3M))</f>
        <v>1.4482829527456111E-2</v>
      </c>
    </row>
    <row r="1859" spans="51:56" ht="11.25" customHeight="1" x14ac:dyDescent="0.25">
      <c r="AY1859" s="159" t="s">
        <v>90</v>
      </c>
      <c r="AZ1859" s="158">
        <f>_xll.qlInterestRateIndexFixingDate(Currency&amp;"ibor"&amp;Tenor,BA1859,Trigger)</f>
        <v>52324</v>
      </c>
      <c r="BA1859" s="158">
        <f>_xll.qlCalendarAdvance(Calendar,BA1858,AY1859,"f",,Trigger)</f>
        <v>52328</v>
      </c>
      <c r="BB1859" s="158">
        <f>_xll.qlInterestRateIndexMaturity(Currency&amp;"ibor"&amp;Tenor,BA1859,Trigger)</f>
        <v>52419</v>
      </c>
      <c r="BC1859" s="320">
        <f>_xll.qlIndexFixing($AC$5,AZ1859,TRUE,_xll.ohTrigger(Trigger,Trigger3M))</f>
        <v>1.4289619225770468E-2</v>
      </c>
      <c r="BD1859" s="320">
        <f>_xll.qlIndexFixing($BE$1,AZ1859,TRUE,_xll.ohTrigger(Trigger,Trigger3M))</f>
        <v>1.4483576909657073E-2</v>
      </c>
    </row>
    <row r="1860" spans="51:56" ht="11.25" customHeight="1" x14ac:dyDescent="0.25">
      <c r="AY1860" s="159" t="s">
        <v>90</v>
      </c>
      <c r="AZ1860" s="158">
        <f>_xll.qlInterestRateIndexFixingDate(Currency&amp;"ibor"&amp;Tenor,BA1860,Trigger)</f>
        <v>52331</v>
      </c>
      <c r="BA1860" s="158">
        <f>_xll.qlCalendarAdvance(Calendar,BA1859,AY1860,"f",,Trigger)</f>
        <v>52335</v>
      </c>
      <c r="BB1860" s="158">
        <f>_xll.qlInterestRateIndexMaturity(Currency&amp;"ibor"&amp;Tenor,BA1860,Trigger)</f>
        <v>52426</v>
      </c>
      <c r="BC1860" s="320">
        <f>_xll.qlIndexFixing($AC$5,AZ1860,TRUE,_xll.ohTrigger(Trigger,Trigger3M))</f>
        <v>1.4292123180189222E-2</v>
      </c>
      <c r="BD1860" s="320">
        <f>_xll.qlIndexFixing($BE$1,AZ1860,TRUE,_xll.ohTrigger(Trigger,Trigger3M))</f>
        <v>1.4484311555772443E-2</v>
      </c>
    </row>
    <row r="1861" spans="51:56" ht="11.25" customHeight="1" x14ac:dyDescent="0.25">
      <c r="AY1861" s="159" t="s">
        <v>90</v>
      </c>
      <c r="AZ1861" s="158">
        <f>_xll.qlInterestRateIndexFixingDate(Currency&amp;"ibor"&amp;Tenor,BA1861,Trigger)</f>
        <v>52338</v>
      </c>
      <c r="BA1861" s="158">
        <f>_xll.qlCalendarAdvance(Calendar,BA1860,AY1861,"f",,Trigger)</f>
        <v>52342</v>
      </c>
      <c r="BB1861" s="158">
        <f>_xll.qlInterestRateIndexMaturity(Currency&amp;"ibor"&amp;Tenor,BA1861,Trigger)</f>
        <v>52433</v>
      </c>
      <c r="BC1861" s="320">
        <f>_xll.qlIndexFixing($AC$5,AZ1861,TRUE,_xll.ohTrigger(Trigger,Trigger3M))</f>
        <v>1.4294628214794465E-2</v>
      </c>
      <c r="BD1861" s="320">
        <f>_xll.qlIndexFixing($BE$1,AZ1861,TRUE,_xll.ohTrigger(Trigger,Trigger3M))</f>
        <v>1.4485033437217614E-2</v>
      </c>
    </row>
    <row r="1862" spans="51:56" ht="11.25" customHeight="1" x14ac:dyDescent="0.25">
      <c r="AY1862" s="159" t="s">
        <v>90</v>
      </c>
      <c r="AZ1862" s="158">
        <f>_xll.qlInterestRateIndexFixingDate(Currency&amp;"ibor"&amp;Tenor,BA1862,Trigger)</f>
        <v>52345</v>
      </c>
      <c r="BA1862" s="158">
        <f>_xll.qlCalendarAdvance(Calendar,BA1861,AY1862,"f",,Trigger)</f>
        <v>52349</v>
      </c>
      <c r="BB1862" s="158">
        <f>_xll.qlInterestRateIndexMaturity(Currency&amp;"ibor"&amp;Tenor,BA1862,Trigger)</f>
        <v>52440</v>
      </c>
      <c r="BC1862" s="320">
        <f>_xll.qlIndexFixing($AC$5,AZ1862,TRUE,_xll.ohTrigger(Trigger,Trigger3M))</f>
        <v>1.42971343295862E-2</v>
      </c>
      <c r="BD1862" s="320">
        <f>_xll.qlIndexFixing($BE$1,AZ1862,TRUE,_xll.ohTrigger(Trigger,Trigger3M))</f>
        <v>1.4485742525410612E-2</v>
      </c>
    </row>
    <row r="1863" spans="51:56" ht="11.25" customHeight="1" x14ac:dyDescent="0.25">
      <c r="AY1863" s="159" t="s">
        <v>90</v>
      </c>
      <c r="AZ1863" s="158">
        <f>_xll.qlInterestRateIndexFixingDate(Currency&amp;"ibor"&amp;Tenor,BA1863,Trigger)</f>
        <v>52351</v>
      </c>
      <c r="BA1863" s="158">
        <f>_xll.qlCalendarAdvance(Calendar,BA1862,AY1863,"f",,Trigger)</f>
        <v>52356</v>
      </c>
      <c r="BB1863" s="158">
        <f>_xll.qlInterestRateIndexMaturity(Currency&amp;"ibor"&amp;Tenor,BA1863,Trigger)</f>
        <v>52448</v>
      </c>
      <c r="BC1863" s="320">
        <f>_xll.qlIndexFixing($AC$5,AZ1863,TRUE,_xll.ohTrigger(Trigger,Trigger3M))</f>
        <v>1.4300059127268144E-2</v>
      </c>
      <c r="BD1863" s="320">
        <f>_xll.qlIndexFixing($BE$1,AZ1863,TRUE,_xll.ohTrigger(Trigger,Trigger3M))</f>
        <v>1.4486777152278309E-2</v>
      </c>
    </row>
    <row r="1864" spans="51:56" ht="11.25" customHeight="1" x14ac:dyDescent="0.25">
      <c r="AY1864" s="159" t="s">
        <v>90</v>
      </c>
      <c r="AZ1864" s="158">
        <f>_xll.qlInterestRateIndexFixingDate(Currency&amp;"ibor"&amp;Tenor,BA1864,Trigger)</f>
        <v>52359</v>
      </c>
      <c r="BA1864" s="158">
        <f>_xll.qlCalendarAdvance(Calendar,BA1863,AY1864,"f",,Trigger)</f>
        <v>52363</v>
      </c>
      <c r="BB1864" s="158">
        <f>_xll.qlInterestRateIndexMaturity(Currency&amp;"ibor"&amp;Tenor,BA1864,Trigger)</f>
        <v>52455</v>
      </c>
      <c r="BC1864" s="320">
        <f>_xll.qlIndexFixing($AC$5,AZ1864,TRUE,_xll.ohTrigger(Trigger,Trigger3M))</f>
        <v>1.4302558944799381E-2</v>
      </c>
      <c r="BD1864" s="320">
        <f>_xll.qlIndexFixing($BE$1,AZ1864,TRUE,_xll.ohTrigger(Trigger,Trigger3M))</f>
        <v>1.4487459672203233E-2</v>
      </c>
    </row>
    <row r="1865" spans="51:56" ht="11.25" customHeight="1" x14ac:dyDescent="0.25">
      <c r="AY1865" s="159" t="s">
        <v>90</v>
      </c>
      <c r="AZ1865" s="158">
        <f>_xll.qlInterestRateIndexFixingDate(Currency&amp;"ibor"&amp;Tenor,BA1865,Trigger)</f>
        <v>52366</v>
      </c>
      <c r="BA1865" s="158">
        <f>_xll.qlCalendarAdvance(Calendar,BA1864,AY1865,"f",,Trigger)</f>
        <v>52370</v>
      </c>
      <c r="BB1865" s="158">
        <f>_xll.qlInterestRateIndexMaturity(Currency&amp;"ibor"&amp;Tenor,BA1865,Trigger)</f>
        <v>52462</v>
      </c>
      <c r="BC1865" s="320">
        <f>_xll.qlIndexFixing($AC$5,AZ1865,TRUE,_xll.ohTrigger(Trigger,Trigger3M))</f>
        <v>1.430450274200779E-2</v>
      </c>
      <c r="BD1865" s="320">
        <f>_xll.qlIndexFixing($BE$1,AZ1865,TRUE,_xll.ohTrigger(Trigger,Trigger3M))</f>
        <v>1.4488129310568861E-2</v>
      </c>
    </row>
    <row r="1866" spans="51:56" ht="11.25" customHeight="1" x14ac:dyDescent="0.25">
      <c r="AY1866" s="159" t="s">
        <v>90</v>
      </c>
      <c r="AZ1866" s="158">
        <f>_xll.qlInterestRateIndexFixingDate(Currency&amp;"ibor"&amp;Tenor,BA1866,Trigger)</f>
        <v>52373</v>
      </c>
      <c r="BA1866" s="158">
        <f>_xll.qlCalendarAdvance(Calendar,BA1865,AY1866,"f",,Trigger)</f>
        <v>52377</v>
      </c>
      <c r="BB1866" s="158">
        <f>_xll.qlInterestRateIndexMaturity(Currency&amp;"ibor"&amp;Tenor,BA1866,Trigger)</f>
        <v>52469</v>
      </c>
      <c r="BC1866" s="320">
        <f>_xll.qlIndexFixing($AC$5,AZ1866,TRUE,_xll.ohTrigger(Trigger,Trigger3M))</f>
        <v>1.4306223856970515E-2</v>
      </c>
      <c r="BD1866" s="320">
        <f>_xll.qlIndexFixing($BE$1,AZ1866,TRUE,_xll.ohTrigger(Trigger,Trigger3M))</f>
        <v>1.4488786038791968E-2</v>
      </c>
    </row>
    <row r="1867" spans="51:56" ht="11.25" customHeight="1" x14ac:dyDescent="0.25">
      <c r="AY1867" s="159" t="s">
        <v>90</v>
      </c>
      <c r="AZ1867" s="158">
        <f>_xll.qlInterestRateIndexFixingDate(Currency&amp;"ibor"&amp;Tenor,BA1867,Trigger)</f>
        <v>52380</v>
      </c>
      <c r="BA1867" s="158">
        <f>_xll.qlCalendarAdvance(Calendar,BA1866,AY1867,"f",,Trigger)</f>
        <v>52384</v>
      </c>
      <c r="BB1867" s="158">
        <f>_xll.qlInterestRateIndexMaturity(Currency&amp;"ibor"&amp;Tenor,BA1867,Trigger)</f>
        <v>52476</v>
      </c>
      <c r="BC1867" s="320">
        <f>_xll.qlIndexFixing($AC$5,AZ1867,TRUE,_xll.ohTrigger(Trigger,Trigger3M))</f>
        <v>1.4307944972688285E-2</v>
      </c>
      <c r="BD1867" s="320">
        <f>_xll.qlIndexFixing($BE$1,AZ1867,TRUE,_xll.ohTrigger(Trigger,Trigger3M))</f>
        <v>1.4489429828287595E-2</v>
      </c>
    </row>
    <row r="1868" spans="51:56" ht="11.25" customHeight="1" x14ac:dyDescent="0.25">
      <c r="AY1868" s="159" t="s">
        <v>90</v>
      </c>
      <c r="AZ1868" s="158">
        <f>_xll.qlInterestRateIndexFixingDate(Currency&amp;"ibor"&amp;Tenor,BA1868,Trigger)</f>
        <v>52387</v>
      </c>
      <c r="BA1868" s="158">
        <f>_xll.qlCalendarAdvance(Calendar,BA1867,AY1868,"f",,Trigger)</f>
        <v>52391</v>
      </c>
      <c r="BB1868" s="158">
        <f>_xll.qlInterestRateIndexMaturity(Currency&amp;"ibor"&amp;Tenor,BA1868,Trigger)</f>
        <v>52483</v>
      </c>
      <c r="BC1868" s="320">
        <f>_xll.qlIndexFixing($AC$5,AZ1868,TRUE,_xll.ohTrigger(Trigger,Trigger3M))</f>
        <v>1.4309666089160237E-2</v>
      </c>
      <c r="BD1868" s="320">
        <f>_xll.qlIndexFixing($BE$1,AZ1868,TRUE,_xll.ohTrigger(Trigger,Trigger3M))</f>
        <v>1.449006065047165E-2</v>
      </c>
    </row>
    <row r="1869" spans="51:56" ht="11.25" customHeight="1" x14ac:dyDescent="0.25">
      <c r="AY1869" s="159" t="s">
        <v>90</v>
      </c>
      <c r="AZ1869" s="158">
        <f>_xll.qlInterestRateIndexFixingDate(Currency&amp;"ibor"&amp;Tenor,BA1869,Trigger)</f>
        <v>52394</v>
      </c>
      <c r="BA1869" s="158">
        <f>_xll.qlCalendarAdvance(Calendar,BA1868,AY1869,"f",,Trigger)</f>
        <v>52398</v>
      </c>
      <c r="BB1869" s="158">
        <f>_xll.qlInterestRateIndexMaturity(Currency&amp;"ibor"&amp;Tenor,BA1869,Trigger)</f>
        <v>52490</v>
      </c>
      <c r="BC1869" s="320">
        <f>_xll.qlIndexFixing($AC$5,AZ1869,TRUE,_xll.ohTrigger(Trigger,Trigger3M))</f>
        <v>1.4311387206386366E-2</v>
      </c>
      <c r="BD1869" s="320">
        <f>_xll.qlIndexFixing($BE$1,AZ1869,TRUE,_xll.ohTrigger(Trigger,Trigger3M))</f>
        <v>1.4490678476761778E-2</v>
      </c>
    </row>
    <row r="1870" spans="51:56" ht="11.25" customHeight="1" x14ac:dyDescent="0.25">
      <c r="AY1870" s="159" t="s">
        <v>90</v>
      </c>
      <c r="AZ1870" s="158">
        <f>_xll.qlInterestRateIndexFixingDate(Currency&amp;"ibor"&amp;Tenor,BA1870,Trigger)</f>
        <v>52401</v>
      </c>
      <c r="BA1870" s="158">
        <f>_xll.qlCalendarAdvance(Calendar,BA1869,AY1870,"f",,Trigger)</f>
        <v>52405</v>
      </c>
      <c r="BB1870" s="158">
        <f>_xll.qlInterestRateIndexMaturity(Currency&amp;"ibor"&amp;Tenor,BA1870,Trigger)</f>
        <v>52497</v>
      </c>
      <c r="BC1870" s="320">
        <f>_xll.qlIndexFixing($AC$5,AZ1870,TRUE,_xll.ohTrigger(Trigger,Trigger3M))</f>
        <v>1.4313108324366677E-2</v>
      </c>
      <c r="BD1870" s="320">
        <f>_xll.qlIndexFixing($BE$1,AZ1870,TRUE,_xll.ohTrigger(Trigger,Trigger3M))</f>
        <v>1.4491283278574756E-2</v>
      </c>
    </row>
    <row r="1871" spans="51:56" ht="11.25" customHeight="1" x14ac:dyDescent="0.25">
      <c r="AY1871" s="159" t="s">
        <v>90</v>
      </c>
      <c r="AZ1871" s="158">
        <f>_xll.qlInterestRateIndexFixingDate(Currency&amp;"ibor"&amp;Tenor,BA1871,Trigger)</f>
        <v>52408</v>
      </c>
      <c r="BA1871" s="158">
        <f>_xll.qlCalendarAdvance(Calendar,BA1870,AY1871,"f",,Trigger)</f>
        <v>52412</v>
      </c>
      <c r="BB1871" s="158">
        <f>_xll.qlInterestRateIndexMaturity(Currency&amp;"ibor"&amp;Tenor,BA1871,Trigger)</f>
        <v>52504</v>
      </c>
      <c r="BC1871" s="320">
        <f>_xll.qlIndexFixing($AC$5,AZ1871,TRUE,_xll.ohTrigger(Trigger,Trigger3M))</f>
        <v>1.4314829443101166E-2</v>
      </c>
      <c r="BD1871" s="320">
        <f>_xll.qlIndexFixing($BE$1,AZ1871,TRUE,_xll.ohTrigger(Trigger,Trigger3M))</f>
        <v>1.4491875027325626E-2</v>
      </c>
    </row>
    <row r="1872" spans="51:56" ht="11.25" customHeight="1" x14ac:dyDescent="0.25">
      <c r="AY1872" s="159" t="s">
        <v>90</v>
      </c>
      <c r="AZ1872" s="158">
        <f>_xll.qlInterestRateIndexFixingDate(Currency&amp;"ibor"&amp;Tenor,BA1872,Trigger)</f>
        <v>52415</v>
      </c>
      <c r="BA1872" s="158">
        <f>_xll.qlCalendarAdvance(Calendar,BA1871,AY1872,"f",,Trigger)</f>
        <v>52419</v>
      </c>
      <c r="BB1872" s="158">
        <f>_xll.qlInterestRateIndexMaturity(Currency&amp;"ibor"&amp;Tenor,BA1872,Trigger)</f>
        <v>52511</v>
      </c>
      <c r="BC1872" s="320">
        <f>_xll.qlIndexFixing($AC$5,AZ1872,TRUE,_xll.ohTrigger(Trigger,Trigger3M))</f>
        <v>1.4316550562589833E-2</v>
      </c>
      <c r="BD1872" s="320">
        <f>_xll.qlIndexFixing($BE$1,AZ1872,TRUE,_xll.ohTrigger(Trigger,Trigger3M))</f>
        <v>1.4492453694432032E-2</v>
      </c>
    </row>
    <row r="1873" spans="51:56" ht="11.25" customHeight="1" x14ac:dyDescent="0.25">
      <c r="AY1873" s="159" t="s">
        <v>90</v>
      </c>
      <c r="AZ1873" s="158">
        <f>_xll.qlInterestRateIndexFixingDate(Currency&amp;"ibor"&amp;Tenor,BA1873,Trigger)</f>
        <v>52422</v>
      </c>
      <c r="BA1873" s="158">
        <f>_xll.qlCalendarAdvance(Calendar,BA1872,AY1873,"f",,Trigger)</f>
        <v>52426</v>
      </c>
      <c r="BB1873" s="158">
        <f>_xll.qlInterestRateIndexMaturity(Currency&amp;"ibor"&amp;Tenor,BA1873,Trigger)</f>
        <v>52518</v>
      </c>
      <c r="BC1873" s="320">
        <f>_xll.qlIndexFixing($AC$5,AZ1873,TRUE,_xll.ohTrigger(Trigger,Trigger3M))</f>
        <v>1.4318271682831812E-2</v>
      </c>
      <c r="BD1873" s="320">
        <f>_xll.qlIndexFixing($BE$1,AZ1873,TRUE,_xll.ohTrigger(Trigger,Trigger3M))</f>
        <v>1.4493019251310751E-2</v>
      </c>
    </row>
    <row r="1874" spans="51:56" ht="11.25" customHeight="1" x14ac:dyDescent="0.25">
      <c r="AY1874" s="159" t="s">
        <v>90</v>
      </c>
      <c r="AZ1874" s="158">
        <f>_xll.qlInterestRateIndexFixingDate(Currency&amp;"ibor"&amp;Tenor,BA1874,Trigger)</f>
        <v>52429</v>
      </c>
      <c r="BA1874" s="158">
        <f>_xll.qlCalendarAdvance(Calendar,BA1873,AY1874,"f",,Trigger)</f>
        <v>52433</v>
      </c>
      <c r="BB1874" s="158">
        <f>_xll.qlInterestRateIndexMaturity(Currency&amp;"ibor"&amp;Tenor,BA1874,Trigger)</f>
        <v>52525</v>
      </c>
      <c r="BC1874" s="320">
        <f>_xll.qlIndexFixing($AC$5,AZ1874,TRUE,_xll.ohTrigger(Trigger,Trigger3M))</f>
        <v>1.4319992803829708E-2</v>
      </c>
      <c r="BD1874" s="320">
        <f>_xll.qlIndexFixing($BE$1,AZ1874,TRUE,_xll.ohTrigger(Trigger,Trigger3M))</f>
        <v>1.4493571669377694E-2</v>
      </c>
    </row>
    <row r="1875" spans="51:56" ht="11.25" customHeight="1" x14ac:dyDescent="0.25">
      <c r="AY1875" s="159" t="s">
        <v>90</v>
      </c>
      <c r="AZ1875" s="158">
        <f>_xll.qlInterestRateIndexFixingDate(Currency&amp;"ibor"&amp;Tenor,BA1875,Trigger)</f>
        <v>52436</v>
      </c>
      <c r="BA1875" s="158">
        <f>_xll.qlCalendarAdvance(Calendar,BA1874,AY1875,"f",,Trigger)</f>
        <v>52440</v>
      </c>
      <c r="BB1875" s="158">
        <f>_xll.qlInterestRateIndexMaturity(Currency&amp;"ibor"&amp;Tenor,BA1875,Trigger)</f>
        <v>52532</v>
      </c>
      <c r="BC1875" s="320">
        <f>_xll.qlIndexFixing($AC$5,AZ1875,TRUE,_xll.ohTrigger(Trigger,Trigger3M))</f>
        <v>1.4321713925582652E-2</v>
      </c>
      <c r="BD1875" s="320">
        <f>_xll.qlIndexFixing($BE$1,AZ1875,TRUE,_xll.ohTrigger(Trigger,Trigger3M))</f>
        <v>1.4494110920050506E-2</v>
      </c>
    </row>
    <row r="1876" spans="51:56" ht="11.25" customHeight="1" x14ac:dyDescent="0.25">
      <c r="AY1876" s="159" t="s">
        <v>90</v>
      </c>
      <c r="AZ1876" s="158">
        <f>_xll.qlInterestRateIndexFixingDate(Currency&amp;"ibor"&amp;Tenor,BA1876,Trigger)</f>
        <v>52443</v>
      </c>
      <c r="BA1876" s="158">
        <f>_xll.qlCalendarAdvance(Calendar,BA1875,AY1876,"f",,Trigger)</f>
        <v>52447</v>
      </c>
      <c r="BB1876" s="158">
        <f>_xll.qlInterestRateIndexMaturity(Currency&amp;"ibor"&amp;Tenor,BA1876,Trigger)</f>
        <v>52539</v>
      </c>
      <c r="BC1876" s="320">
        <f>_xll.qlIndexFixing($AC$5,AZ1876,TRUE,_xll.ohTrigger(Trigger,Trigger3M))</f>
        <v>1.4323435048088038E-2</v>
      </c>
      <c r="BD1876" s="320">
        <f>_xll.qlIndexFixing($BE$1,AZ1876,TRUE,_xll.ohTrigger(Trigger,Trigger3M))</f>
        <v>1.4494636974747699E-2</v>
      </c>
    </row>
    <row r="1877" spans="51:56" ht="11.25" customHeight="1" x14ac:dyDescent="0.25">
      <c r="AY1877" s="159" t="s">
        <v>90</v>
      </c>
      <c r="AZ1877" s="158">
        <f>_xll.qlInterestRateIndexFixingDate(Currency&amp;"ibor"&amp;Tenor,BA1877,Trigger)</f>
        <v>52450</v>
      </c>
      <c r="BA1877" s="158">
        <f>_xll.qlCalendarAdvance(Calendar,BA1876,AY1877,"f",,Trigger)</f>
        <v>52454</v>
      </c>
      <c r="BB1877" s="158">
        <f>_xll.qlInterestRateIndexMaturity(Currency&amp;"ibor"&amp;Tenor,BA1877,Trigger)</f>
        <v>52546</v>
      </c>
      <c r="BC1877" s="320">
        <f>_xll.qlIndexFixing($AC$5,AZ1877,TRUE,_xll.ohTrigger(Trigger,Trigger3M))</f>
        <v>1.4325156171347601E-2</v>
      </c>
      <c r="BD1877" s="320">
        <f>_xll.qlIndexFixing($BE$1,AZ1877,TRUE,_xll.ohTrigger(Trigger,Trigger3M))</f>
        <v>1.4495149804886054E-2</v>
      </c>
    </row>
    <row r="1878" spans="51:56" ht="11.25" customHeight="1" x14ac:dyDescent="0.25">
      <c r="AY1878" s="159" t="s">
        <v>90</v>
      </c>
      <c r="AZ1878" s="158">
        <f>_xll.qlInterestRateIndexFixingDate(Currency&amp;"ibor"&amp;Tenor,BA1878,Trigger)</f>
        <v>52457</v>
      </c>
      <c r="BA1878" s="158">
        <f>_xll.qlCalendarAdvance(Calendar,BA1877,AY1878,"f",,Trigger)</f>
        <v>52461</v>
      </c>
      <c r="BB1878" s="158">
        <f>_xll.qlInterestRateIndexMaturity(Currency&amp;"ibor"&amp;Tenor,BA1878,Trigger)</f>
        <v>52553</v>
      </c>
      <c r="BC1878" s="320">
        <f>_xll.qlIndexFixing($AC$5,AZ1878,TRUE,_xll.ohTrigger(Trigger,Trigger3M))</f>
        <v>1.4326877295363085E-2</v>
      </c>
      <c r="BD1878" s="320">
        <f>_xll.qlIndexFixing($BE$1,AZ1878,TRUE,_xll.ohTrigger(Trigger,Trigger3M))</f>
        <v>1.4495649381881479E-2</v>
      </c>
    </row>
    <row r="1879" spans="51:56" ht="11.25" customHeight="1" x14ac:dyDescent="0.25">
      <c r="AY1879" s="159" t="s">
        <v>90</v>
      </c>
      <c r="AZ1879" s="158">
        <f>_xll.qlInterestRateIndexFixingDate(Currency&amp;"ibor"&amp;Tenor,BA1879,Trigger)</f>
        <v>52464</v>
      </c>
      <c r="BA1879" s="158">
        <f>_xll.qlCalendarAdvance(Calendar,BA1878,AY1879,"f",,Trigger)</f>
        <v>52468</v>
      </c>
      <c r="BB1879" s="158">
        <f>_xll.qlInterestRateIndexMaturity(Currency&amp;"ibor"&amp;Tenor,BA1879,Trigger)</f>
        <v>52560</v>
      </c>
      <c r="BC1879" s="320">
        <f>_xll.qlIndexFixing($AC$5,AZ1879,TRUE,_xll.ohTrigger(Trigger,Trigger3M))</f>
        <v>1.4328598420131008E-2</v>
      </c>
      <c r="BD1879" s="320">
        <f>_xll.qlIndexFixing($BE$1,AZ1879,TRUE,_xll.ohTrigger(Trigger,Trigger3M))</f>
        <v>1.4496135677152487E-2</v>
      </c>
    </row>
    <row r="1880" spans="51:56" ht="11.25" customHeight="1" x14ac:dyDescent="0.25">
      <c r="AY1880" s="159" t="s">
        <v>90</v>
      </c>
      <c r="AZ1880" s="158">
        <f>_xll.qlInterestRateIndexFixingDate(Currency&amp;"ibor"&amp;Tenor,BA1880,Trigger)</f>
        <v>52471</v>
      </c>
      <c r="BA1880" s="158">
        <f>_xll.qlCalendarAdvance(Calendar,BA1879,AY1880,"f",,Trigger)</f>
        <v>52475</v>
      </c>
      <c r="BB1880" s="158">
        <f>_xll.qlInterestRateIndexMaturity(Currency&amp;"ibor"&amp;Tenor,BA1880,Trigger)</f>
        <v>52566</v>
      </c>
      <c r="BC1880" s="320">
        <f>_xll.qlIndexFixing($AC$5,AZ1880,TRUE,_xll.ohTrigger(Trigger,Trigger3M))</f>
        <v>1.4329911744765602E-2</v>
      </c>
      <c r="BD1880" s="320">
        <f>_xll.qlIndexFixing($BE$1,AZ1880,TRUE,_xll.ohTrigger(Trigger,Trigger3M))</f>
        <v>1.4496285882510519E-2</v>
      </c>
    </row>
    <row r="1881" spans="51:56" ht="11.25" customHeight="1" x14ac:dyDescent="0.25">
      <c r="AY1881" s="159" t="s">
        <v>90</v>
      </c>
      <c r="AZ1881" s="158">
        <f>_xll.qlInterestRateIndexFixingDate(Currency&amp;"ibor"&amp;Tenor,BA1881,Trigger)</f>
        <v>52478</v>
      </c>
      <c r="BA1881" s="158">
        <f>_xll.qlCalendarAdvance(Calendar,BA1880,AY1881,"f",,Trigger)</f>
        <v>52482</v>
      </c>
      <c r="BB1881" s="158">
        <f>_xll.qlInterestRateIndexMaturity(Currency&amp;"ibor"&amp;Tenor,BA1881,Trigger)</f>
        <v>52573</v>
      </c>
      <c r="BC1881" s="320">
        <f>_xll.qlIndexFixing($AC$5,AZ1881,TRUE,_xll.ohTrigger(Trigger,Trigger3M))</f>
        <v>1.4331632802599872E-2</v>
      </c>
      <c r="BD1881" s="320">
        <f>_xll.qlIndexFixing($BE$1,AZ1881,TRUE,_xll.ohTrigger(Trigger,Trigger3M))</f>
        <v>1.4496746468245345E-2</v>
      </c>
    </row>
    <row r="1882" spans="51:56" ht="11.25" customHeight="1" x14ac:dyDescent="0.25">
      <c r="AY1882" s="159" t="s">
        <v>90</v>
      </c>
      <c r="AZ1882" s="158">
        <f>_xll.qlInterestRateIndexFixingDate(Currency&amp;"ibor"&amp;Tenor,BA1882,Trigger)</f>
        <v>52485</v>
      </c>
      <c r="BA1882" s="158">
        <f>_xll.qlCalendarAdvance(Calendar,BA1881,AY1882,"f",,Trigger)</f>
        <v>52489</v>
      </c>
      <c r="BB1882" s="158">
        <f>_xll.qlInterestRateIndexMaturity(Currency&amp;"ibor"&amp;Tenor,BA1882,Trigger)</f>
        <v>52580</v>
      </c>
      <c r="BC1882" s="320">
        <f>_xll.qlIndexFixing($AC$5,AZ1882,TRUE,_xll.ohTrigger(Trigger,Trigger3M))</f>
        <v>1.4333353861179919E-2</v>
      </c>
      <c r="BD1882" s="320">
        <f>_xll.qlIndexFixing($BE$1,AZ1882,TRUE,_xll.ohTrigger(Trigger,Trigger3M))</f>
        <v>1.4497193689087681E-2</v>
      </c>
    </row>
    <row r="1883" spans="51:56" ht="11.25" customHeight="1" x14ac:dyDescent="0.25">
      <c r="AY1883" s="159" t="s">
        <v>90</v>
      </c>
      <c r="AZ1883" s="158">
        <f>_xll.qlInterestRateIndexFixingDate(Currency&amp;"ibor"&amp;Tenor,BA1883,Trigger)</f>
        <v>52492</v>
      </c>
      <c r="BA1883" s="158">
        <f>_xll.qlCalendarAdvance(Calendar,BA1882,AY1883,"f",,Trigger)</f>
        <v>52496</v>
      </c>
      <c r="BB1883" s="158">
        <f>_xll.qlInterestRateIndexMaturity(Currency&amp;"ibor"&amp;Tenor,BA1883,Trigger)</f>
        <v>52587</v>
      </c>
      <c r="BC1883" s="320">
        <f>_xll.qlIndexFixing($AC$5,AZ1883,TRUE,_xll.ohTrigger(Trigger,Trigger3M))</f>
        <v>1.433507492050662E-2</v>
      </c>
      <c r="BD1883" s="320">
        <f>_xll.qlIndexFixing($BE$1,AZ1883,TRUE,_xll.ohTrigger(Trigger,Trigger3M))</f>
        <v>1.4497627516455558E-2</v>
      </c>
    </row>
    <row r="1884" spans="51:56" ht="11.25" customHeight="1" x14ac:dyDescent="0.25">
      <c r="AY1884" s="159" t="s">
        <v>90</v>
      </c>
      <c r="AZ1884" s="158">
        <f>_xll.qlInterestRateIndexFixingDate(Currency&amp;"ibor"&amp;Tenor,BA1884,Trigger)</f>
        <v>52499</v>
      </c>
      <c r="BA1884" s="158">
        <f>_xll.qlCalendarAdvance(Calendar,BA1883,AY1884,"f",,Trigger)</f>
        <v>52503</v>
      </c>
      <c r="BB1884" s="158">
        <f>_xll.qlInterestRateIndexMaturity(Currency&amp;"ibor"&amp;Tenor,BA1884,Trigger)</f>
        <v>52594</v>
      </c>
      <c r="BC1884" s="320">
        <f>_xll.qlIndexFixing($AC$5,AZ1884,TRUE,_xll.ohTrigger(Trigger,Trigger3M))</f>
        <v>1.4336795980578222E-2</v>
      </c>
      <c r="BD1884" s="320">
        <f>_xll.qlIndexFixing($BE$1,AZ1884,TRUE,_xll.ohTrigger(Trigger,Trigger3M))</f>
        <v>1.4498047921768757E-2</v>
      </c>
    </row>
    <row r="1885" spans="51:56" ht="11.25" customHeight="1" x14ac:dyDescent="0.25">
      <c r="AY1885" s="159" t="s">
        <v>90</v>
      </c>
      <c r="AZ1885" s="158">
        <f>_xll.qlInterestRateIndexFixingDate(Currency&amp;"ibor"&amp;Tenor,BA1885,Trigger)</f>
        <v>52506</v>
      </c>
      <c r="BA1885" s="158">
        <f>_xll.qlCalendarAdvance(Calendar,BA1884,AY1885,"f",,Trigger)</f>
        <v>52510</v>
      </c>
      <c r="BB1885" s="158">
        <f>_xll.qlInterestRateIndexMaturity(Currency&amp;"ibor"&amp;Tenor,BA1885,Trigger)</f>
        <v>52602</v>
      </c>
      <c r="BC1885" s="320">
        <f>_xll.qlIndexFixing($AC$5,AZ1885,TRUE,_xll.ohTrigger(Trigger,Trigger3M))</f>
        <v>1.4338925184582397E-2</v>
      </c>
      <c r="BD1885" s="320">
        <f>_xll.qlIndexFixing($BE$1,AZ1885,TRUE,_xll.ohTrigger(Trigger,Trigger3M))</f>
        <v>1.4498772931961805E-2</v>
      </c>
    </row>
    <row r="1886" spans="51:56" ht="11.25" customHeight="1" x14ac:dyDescent="0.25">
      <c r="AY1886" s="159" t="s">
        <v>90</v>
      </c>
      <c r="AZ1886" s="158">
        <f>_xll.qlInterestRateIndexFixingDate(Currency&amp;"ibor"&amp;Tenor,BA1886,Trigger)</f>
        <v>52513</v>
      </c>
      <c r="BA1886" s="158">
        <f>_xll.qlCalendarAdvance(Calendar,BA1885,AY1886,"f",,Trigger)</f>
        <v>52517</v>
      </c>
      <c r="BB1886" s="158">
        <f>_xll.qlInterestRateIndexMaturity(Currency&amp;"ibor"&amp;Tenor,BA1886,Trigger)</f>
        <v>52609</v>
      </c>
      <c r="BC1886" s="320">
        <f>_xll.qlIndexFixing($AC$5,AZ1886,TRUE,_xll.ohTrigger(Trigger,Trigger3M))</f>
        <v>1.4340646314630444E-2</v>
      </c>
      <c r="BD1886" s="320">
        <f>_xll.qlIndexFixing($BE$1,AZ1886,TRUE,_xll.ohTrigger(Trigger,Trigger3M))</f>
        <v>1.4499165454862944E-2</v>
      </c>
    </row>
    <row r="1887" spans="51:56" ht="11.25" customHeight="1" x14ac:dyDescent="0.25">
      <c r="AY1887" s="159" t="s">
        <v>90</v>
      </c>
      <c r="AZ1887" s="158">
        <f>_xll.qlInterestRateIndexFixingDate(Currency&amp;"ibor"&amp;Tenor,BA1887,Trigger)</f>
        <v>52520</v>
      </c>
      <c r="BA1887" s="158">
        <f>_xll.qlCalendarAdvance(Calendar,BA1886,AY1887,"f",,Trigger)</f>
        <v>52524</v>
      </c>
      <c r="BB1887" s="158">
        <f>_xll.qlInterestRateIndexMaturity(Currency&amp;"ibor"&amp;Tenor,BA1887,Trigger)</f>
        <v>52616</v>
      </c>
      <c r="BC1887" s="320">
        <f>_xll.qlIndexFixing($AC$5,AZ1887,TRUE,_xll.ohTrigger(Trigger,Trigger3M))</f>
        <v>1.4342367445433539E-2</v>
      </c>
      <c r="BD1887" s="320">
        <f>_xll.qlIndexFixing($BE$1,AZ1887,TRUE,_xll.ohTrigger(Trigger,Trigger3M))</f>
        <v>1.4499544467383442E-2</v>
      </c>
    </row>
    <row r="1888" spans="51:56" ht="11.25" customHeight="1" x14ac:dyDescent="0.25">
      <c r="AY1888" s="159" t="s">
        <v>90</v>
      </c>
      <c r="AZ1888" s="158">
        <f>_xll.qlInterestRateIndexFixingDate(Currency&amp;"ibor"&amp;Tenor,BA1888,Trigger)</f>
        <v>52527</v>
      </c>
      <c r="BA1888" s="158">
        <f>_xll.qlCalendarAdvance(Calendar,BA1887,AY1888,"f",,Trigger)</f>
        <v>52531</v>
      </c>
      <c r="BB1888" s="158">
        <f>_xll.qlInterestRateIndexMaturity(Currency&amp;"ibor"&amp;Tenor,BA1888,Trigger)</f>
        <v>52623</v>
      </c>
      <c r="BC1888" s="320">
        <f>_xll.qlIndexFixing($AC$5,AZ1888,TRUE,_xll.ohTrigger(Trigger,Trigger3M))</f>
        <v>1.4344088576990814E-2</v>
      </c>
      <c r="BD1888" s="320">
        <f>_xll.qlIndexFixing($BE$1,AZ1888,TRUE,_xll.ohTrigger(Trigger,Trigger3M))</f>
        <v>1.4499909940943552E-2</v>
      </c>
    </row>
    <row r="1889" spans="51:56" ht="11.25" customHeight="1" x14ac:dyDescent="0.25">
      <c r="AY1889" s="159" t="s">
        <v>90</v>
      </c>
      <c r="AZ1889" s="158">
        <f>_xll.qlInterestRateIndexFixingDate(Currency&amp;"ibor"&amp;Tenor,BA1889,Trigger)</f>
        <v>52534</v>
      </c>
      <c r="BA1889" s="158">
        <f>_xll.qlCalendarAdvance(Calendar,BA1888,AY1889,"f",,Trigger)</f>
        <v>52538</v>
      </c>
      <c r="BB1889" s="158">
        <f>_xll.qlInterestRateIndexMaturity(Currency&amp;"ibor"&amp;Tenor,BA1889,Trigger)</f>
        <v>52630</v>
      </c>
      <c r="BC1889" s="320">
        <f>_xll.qlIndexFixing($AC$5,AZ1889,TRUE,_xll.ohTrigger(Trigger,Trigger3M))</f>
        <v>1.4345809709302269E-2</v>
      </c>
      <c r="BD1889" s="320">
        <f>_xll.qlIndexFixing($BE$1,AZ1889,TRUE,_xll.ohTrigger(Trigger,Trigger3M))</f>
        <v>1.4500261846960922E-2</v>
      </c>
    </row>
    <row r="1890" spans="51:56" ht="11.25" customHeight="1" x14ac:dyDescent="0.25">
      <c r="AY1890" s="159" t="s">
        <v>90</v>
      </c>
      <c r="AZ1890" s="158">
        <f>_xll.qlInterestRateIndexFixingDate(Currency&amp;"ibor"&amp;Tenor,BA1890,Trigger)</f>
        <v>52541</v>
      </c>
      <c r="BA1890" s="158">
        <f>_xll.qlCalendarAdvance(Calendar,BA1889,AY1890,"f",,Trigger)</f>
        <v>52545</v>
      </c>
      <c r="BB1890" s="158">
        <f>_xll.qlInterestRateIndexMaturity(Currency&amp;"ibor"&amp;Tenor,BA1890,Trigger)</f>
        <v>52637</v>
      </c>
      <c r="BC1890" s="320">
        <f>_xll.qlIndexFixing($AC$5,AZ1890,TRUE,_xll.ohTrigger(Trigger,Trigger3M))</f>
        <v>1.4347530842367904E-2</v>
      </c>
      <c r="BD1890" s="320">
        <f>_xll.qlIndexFixing($BE$1,AZ1890,TRUE,_xll.ohTrigger(Trigger,Trigger3M))</f>
        <v>1.4500600156854934E-2</v>
      </c>
    </row>
    <row r="1891" spans="51:56" ht="11.25" customHeight="1" x14ac:dyDescent="0.25">
      <c r="AY1891" s="159" t="s">
        <v>90</v>
      </c>
      <c r="AZ1891" s="158">
        <f>_xll.qlInterestRateIndexFixingDate(Currency&amp;"ibor"&amp;Tenor,BA1891,Trigger)</f>
        <v>52548</v>
      </c>
      <c r="BA1891" s="158">
        <f>_xll.qlCalendarAdvance(Calendar,BA1890,AY1891,"f",,Trigger)</f>
        <v>52552</v>
      </c>
      <c r="BB1891" s="158">
        <f>_xll.qlInterestRateIndexMaturity(Currency&amp;"ibor"&amp;Tenor,BA1891,Trigger)</f>
        <v>52644</v>
      </c>
      <c r="BC1891" s="320">
        <f>_xll.qlIndexFixing($AC$5,AZ1891,TRUE,_xll.ohTrigger(Trigger,Trigger3M))</f>
        <v>1.4349251976188585E-2</v>
      </c>
      <c r="BD1891" s="320">
        <f>_xll.qlIndexFixing($BE$1,AZ1891,TRUE,_xll.ohTrigger(Trigger,Trigger3M))</f>
        <v>1.4500924842044105E-2</v>
      </c>
    </row>
    <row r="1892" spans="51:56" ht="11.25" customHeight="1" x14ac:dyDescent="0.25">
      <c r="AY1892" s="159" t="s">
        <v>90</v>
      </c>
      <c r="AZ1892" s="158">
        <f>_xll.qlInterestRateIndexFixingDate(Currency&amp;"ibor"&amp;Tenor,BA1892,Trigger)</f>
        <v>52555</v>
      </c>
      <c r="BA1892" s="158">
        <f>_xll.qlCalendarAdvance(Calendar,BA1891,AY1892,"f",,Trigger)</f>
        <v>52559</v>
      </c>
      <c r="BB1892" s="158">
        <f>_xll.qlInterestRateIndexMaturity(Currency&amp;"ibor"&amp;Tenor,BA1892,Trigger)</f>
        <v>52651</v>
      </c>
      <c r="BC1892" s="320">
        <f>_xll.qlIndexFixing($AC$5,AZ1892,TRUE,_xll.ohTrigger(Trigger,Trigger3M))</f>
        <v>1.4350973110761708E-2</v>
      </c>
      <c r="BD1892" s="320">
        <f>_xll.qlIndexFixing($BE$1,AZ1892,TRUE,_xll.ohTrigger(Trigger,Trigger3M))</f>
        <v>1.4501235873947815E-2</v>
      </c>
    </row>
    <row r="1893" spans="51:56" ht="11.25" customHeight="1" x14ac:dyDescent="0.25">
      <c r="AY1893" s="159" t="s">
        <v>90</v>
      </c>
      <c r="AZ1893" s="158">
        <f>_xll.qlInterestRateIndexFixingDate(Currency&amp;"ibor"&amp;Tenor,BA1893,Trigger)</f>
        <v>52562</v>
      </c>
      <c r="BA1893" s="158">
        <f>_xll.qlCalendarAdvance(Calendar,BA1892,AY1893,"f",,Trigger)</f>
        <v>52566</v>
      </c>
      <c r="BB1893" s="158">
        <f>_xll.qlInterestRateIndexMaturity(Currency&amp;"ibor"&amp;Tenor,BA1893,Trigger)</f>
        <v>52657</v>
      </c>
      <c r="BC1893" s="320">
        <f>_xll.qlIndexFixing($AC$5,AZ1893,TRUE,_xll.ohTrigger(Trigger,Trigger3M))</f>
        <v>1.4352285554802799E-2</v>
      </c>
      <c r="BD1893" s="320">
        <f>_xll.qlIndexFixing($BE$1,AZ1893,TRUE,_xll.ohTrigger(Trigger,Trigger3M))</f>
        <v>1.4501222861393369E-2</v>
      </c>
    </row>
    <row r="1894" spans="51:56" ht="11.25" customHeight="1" x14ac:dyDescent="0.25">
      <c r="AY1894" s="159" t="s">
        <v>90</v>
      </c>
      <c r="AZ1894" s="158">
        <f>_xll.qlInterestRateIndexFixingDate(Currency&amp;"ibor"&amp;Tenor,BA1894,Trigger)</f>
        <v>52569</v>
      </c>
      <c r="BA1894" s="158">
        <f>_xll.qlCalendarAdvance(Calendar,BA1893,AY1894,"f",,Trigger)</f>
        <v>52573</v>
      </c>
      <c r="BB1894" s="158">
        <f>_xll.qlInterestRateIndexMaturity(Currency&amp;"ibor"&amp;Tenor,BA1894,Trigger)</f>
        <v>52664</v>
      </c>
      <c r="BC1894" s="320">
        <f>_xll.qlIndexFixing($AC$5,AZ1894,TRUE,_xll.ohTrigger(Trigger,Trigger3M))</f>
        <v>1.4354006622335684E-2</v>
      </c>
      <c r="BD1894" s="320">
        <f>_xll.qlIndexFixing($BE$1,AZ1894,TRUE,_xll.ohTrigger(Trigger,Trigger3M))</f>
        <v>1.4501507474253243E-2</v>
      </c>
    </row>
    <row r="1895" spans="51:56" ht="11.25" customHeight="1" x14ac:dyDescent="0.25">
      <c r="AY1895" s="159" t="s">
        <v>90</v>
      </c>
      <c r="AZ1895" s="158">
        <f>_xll.qlInterestRateIndexFixingDate(Currency&amp;"ibor"&amp;Tenor,BA1895,Trigger)</f>
        <v>52576</v>
      </c>
      <c r="BA1895" s="158">
        <f>_xll.qlCalendarAdvance(Calendar,BA1894,AY1895,"f",,Trigger)</f>
        <v>52580</v>
      </c>
      <c r="BB1895" s="158">
        <f>_xll.qlInterestRateIndexMaturity(Currency&amp;"ibor"&amp;Tenor,BA1895,Trigger)</f>
        <v>52671</v>
      </c>
      <c r="BC1895" s="320">
        <f>_xll.qlIndexFixing($AC$5,AZ1895,TRUE,_xll.ohTrigger(Trigger,Trigger3M))</f>
        <v>1.4355727690615225E-2</v>
      </c>
      <c r="BD1895" s="320">
        <f>_xll.qlIndexFixing($BE$1,AZ1895,TRUE,_xll.ohTrigger(Trigger,Trigger3M))</f>
        <v>1.4501778350680465E-2</v>
      </c>
    </row>
    <row r="1896" spans="51:56" ht="11.25" customHeight="1" x14ac:dyDescent="0.25">
      <c r="AY1896" s="159" t="s">
        <v>90</v>
      </c>
      <c r="AZ1896" s="158">
        <f>_xll.qlInterestRateIndexFixingDate(Currency&amp;"ibor"&amp;Tenor,BA1896,Trigger)</f>
        <v>52583</v>
      </c>
      <c r="BA1896" s="158">
        <f>_xll.qlCalendarAdvance(Calendar,BA1895,AY1896,"f",,Trigger)</f>
        <v>52587</v>
      </c>
      <c r="BB1896" s="158">
        <f>_xll.qlInterestRateIndexMaturity(Currency&amp;"ibor"&amp;Tenor,BA1896,Trigger)</f>
        <v>52678</v>
      </c>
      <c r="BC1896" s="320">
        <f>_xll.qlIndexFixing($AC$5,AZ1896,TRUE,_xll.ohTrigger(Trigger,Trigger3M))</f>
        <v>1.4357448759639664E-2</v>
      </c>
      <c r="BD1896" s="320">
        <f>_xll.qlIndexFixing($BE$1,AZ1896,TRUE,_xll.ohTrigger(Trigger,Trigger3M))</f>
        <v>1.4502035462094822E-2</v>
      </c>
    </row>
    <row r="1897" spans="51:56" ht="11.25" customHeight="1" x14ac:dyDescent="0.25">
      <c r="AY1897" s="159" t="s">
        <v>90</v>
      </c>
      <c r="AZ1897" s="158">
        <f>_xll.qlInterestRateIndexFixingDate(Currency&amp;"ibor"&amp;Tenor,BA1897,Trigger)</f>
        <v>52589</v>
      </c>
      <c r="BA1897" s="158">
        <f>_xll.qlCalendarAdvance(Calendar,BA1896,AY1897,"f",,Trigger)</f>
        <v>52594</v>
      </c>
      <c r="BB1897" s="158">
        <f>_xll.qlInterestRateIndexMaturity(Currency&amp;"ibor"&amp;Tenor,BA1897,Trigger)</f>
        <v>52685</v>
      </c>
      <c r="BC1897" s="320">
        <f>_xll.qlIndexFixing($AC$5,AZ1897,TRUE,_xll.ohTrigger(Trigger,Trigger3M))</f>
        <v>1.4359169829410759E-2</v>
      </c>
      <c r="BD1897" s="320">
        <f>_xll.qlIndexFixing($BE$1,AZ1897,TRUE,_xll.ohTrigger(Trigger,Trigger3M))</f>
        <v>1.4502278779916097E-2</v>
      </c>
    </row>
    <row r="1898" spans="51:56" ht="11.25" customHeight="1" x14ac:dyDescent="0.25">
      <c r="AY1898" s="159" t="s">
        <v>90</v>
      </c>
      <c r="AZ1898" s="158">
        <f>_xll.qlInterestRateIndexFixingDate(Currency&amp;"ibor"&amp;Tenor,BA1898,Trigger)</f>
        <v>52596</v>
      </c>
      <c r="BA1898" s="158">
        <f>_xll.qlCalendarAdvance(Calendar,BA1897,AY1898,"f",,Trigger)</f>
        <v>52601</v>
      </c>
      <c r="BB1898" s="158">
        <f>_xll.qlInterestRateIndexMaturity(Currency&amp;"ibor"&amp;Tenor,BA1898,Trigger)</f>
        <v>52692</v>
      </c>
      <c r="BC1898" s="320">
        <f>_xll.qlIndexFixing($AC$5,AZ1898,TRUE,_xll.ohTrigger(Trigger,Trigger3M))</f>
        <v>1.4360890899928508E-2</v>
      </c>
      <c r="BD1898" s="320">
        <f>_xll.qlIndexFixing($BE$1,AZ1898,TRUE,_xll.ohTrigger(Trigger,Trigger3M))</f>
        <v>1.450250827556847E-2</v>
      </c>
    </row>
    <row r="1899" spans="51:56" ht="11.25" customHeight="1" x14ac:dyDescent="0.25">
      <c r="AY1899" s="159" t="s">
        <v>90</v>
      </c>
      <c r="AZ1899" s="158">
        <f>_xll.qlInterestRateIndexFixingDate(Currency&amp;"ibor"&amp;Tenor,BA1899,Trigger)</f>
        <v>52604</v>
      </c>
      <c r="BA1899" s="158">
        <f>_xll.qlCalendarAdvance(Calendar,BA1898,AY1899,"f",,Trigger)</f>
        <v>52608</v>
      </c>
      <c r="BB1899" s="158">
        <f>_xll.qlInterestRateIndexMaturity(Currency&amp;"ibor"&amp;Tenor,BA1899,Trigger)</f>
        <v>52699</v>
      </c>
      <c r="BC1899" s="320">
        <f>_xll.qlIndexFixing($AC$5,AZ1899,TRUE,_xll.ohTrigger(Trigger,Trigger3M))</f>
        <v>1.4362611971191156E-2</v>
      </c>
      <c r="BD1899" s="320">
        <f>_xll.qlIndexFixing($BE$1,AZ1899,TRUE,_xll.ohTrigger(Trigger,Trigger3M))</f>
        <v>1.4502723920471723E-2</v>
      </c>
    </row>
    <row r="1900" spans="51:56" ht="11.25" customHeight="1" x14ac:dyDescent="0.25">
      <c r="AY1900" s="159" t="s">
        <v>90</v>
      </c>
      <c r="AZ1900" s="158">
        <f>_xll.qlInterestRateIndexFixingDate(Currency&amp;"ibor"&amp;Tenor,BA1900,Trigger)</f>
        <v>52611</v>
      </c>
      <c r="BA1900" s="158">
        <f>_xll.qlCalendarAdvance(Calendar,BA1899,AY1900,"f",,Trigger)</f>
        <v>52615</v>
      </c>
      <c r="BB1900" s="158">
        <f>_xll.qlInterestRateIndexMaturity(Currency&amp;"ibor"&amp;Tenor,BA1900,Trigger)</f>
        <v>52706</v>
      </c>
      <c r="BC1900" s="320">
        <f>_xll.qlIndexFixing($AC$5,AZ1900,TRUE,_xll.ohTrigger(Trigger,Trigger3M))</f>
        <v>1.4364333043200461E-2</v>
      </c>
      <c r="BD1900" s="320">
        <f>_xll.qlIndexFixing($BE$1,AZ1900,TRUE,_xll.ohTrigger(Trigger,Trigger3M))</f>
        <v>1.450292568604652E-2</v>
      </c>
    </row>
    <row r="1901" spans="51:56" ht="11.25" customHeight="1" x14ac:dyDescent="0.25">
      <c r="AY1901" s="159" t="s">
        <v>90</v>
      </c>
      <c r="AZ1901" s="158">
        <f>_xll.qlInterestRateIndexFixingDate(Currency&amp;"ibor"&amp;Tenor,BA1901,Trigger)</f>
        <v>52618</v>
      </c>
      <c r="BA1901" s="158">
        <f>_xll.qlCalendarAdvance(Calendar,BA1900,AY1901,"f",,Trigger)</f>
        <v>52622</v>
      </c>
      <c r="BB1901" s="158">
        <f>_xll.qlInterestRateIndexMaturity(Currency&amp;"ibor"&amp;Tenor,BA1901,Trigger)</f>
        <v>52713</v>
      </c>
      <c r="BC1901" s="320">
        <f>_xll.qlIndexFixing($AC$5,AZ1901,TRUE,_xll.ohTrigger(Trigger,Trigger3M))</f>
        <v>1.4366054115955542E-2</v>
      </c>
      <c r="BD1901" s="320">
        <f>_xll.qlIndexFixing($BE$1,AZ1901,TRUE,_xll.ohTrigger(Trigger,Trigger3M))</f>
        <v>1.4503113543714403E-2</v>
      </c>
    </row>
    <row r="1902" spans="51:56" ht="11.25" customHeight="1" x14ac:dyDescent="0.25">
      <c r="AY1902" s="159" t="s">
        <v>90</v>
      </c>
      <c r="AZ1902" s="158">
        <f>_xll.qlInterestRateIndexFixingDate(Currency&amp;"ibor"&amp;Tenor,BA1902,Trigger)</f>
        <v>52625</v>
      </c>
      <c r="BA1902" s="158">
        <f>_xll.qlCalendarAdvance(Calendar,BA1901,AY1902,"f",,Trigger)</f>
        <v>52629</v>
      </c>
      <c r="BB1902" s="158">
        <f>_xll.qlInterestRateIndexMaturity(Currency&amp;"ibor"&amp;Tenor,BA1902,Trigger)</f>
        <v>52719</v>
      </c>
      <c r="BC1902" s="320">
        <f>_xll.qlIndexFixing($AC$5,AZ1902,TRUE,_xll.ohTrigger(Trigger,Trigger3M))</f>
        <v>1.4367365898332096E-2</v>
      </c>
      <c r="BD1902" s="320">
        <f>_xll.qlIndexFixing($BE$1,AZ1902,TRUE,_xll.ohTrigger(Trigger,Trigger3M))</f>
        <v>1.450298586816956E-2</v>
      </c>
    </row>
    <row r="1903" spans="51:56" ht="11.25" customHeight="1" x14ac:dyDescent="0.25">
      <c r="AY1903" s="159" t="s">
        <v>90</v>
      </c>
      <c r="AZ1903" s="158">
        <f>_xll.qlInterestRateIndexFixingDate(Currency&amp;"ibor"&amp;Tenor,BA1903,Trigger)</f>
        <v>52632</v>
      </c>
      <c r="BA1903" s="158">
        <f>_xll.qlCalendarAdvance(Calendar,BA1902,AY1903,"f",,Trigger)</f>
        <v>52636</v>
      </c>
      <c r="BB1903" s="158">
        <f>_xll.qlInterestRateIndexMaturity(Currency&amp;"ibor"&amp;Tenor,BA1903,Trigger)</f>
        <v>52726</v>
      </c>
      <c r="BC1903" s="320">
        <f>_xll.qlIndexFixing($AC$5,AZ1903,TRUE,_xll.ohTrigger(Trigger,Trigger3M))</f>
        <v>1.4369086903959882E-2</v>
      </c>
      <c r="BD1903" s="320">
        <f>_xll.qlIndexFixing($BE$1,AZ1903,TRUE,_xll.ohTrigger(Trigger,Trigger3M))</f>
        <v>1.4503146820668888E-2</v>
      </c>
    </row>
    <row r="1904" spans="51:56" ht="11.25" customHeight="1" x14ac:dyDescent="0.25">
      <c r="AY1904" s="159" t="s">
        <v>90</v>
      </c>
      <c r="AZ1904" s="158">
        <f>_xll.qlInterestRateIndexFixingDate(Currency&amp;"ibor"&amp;Tenor,BA1904,Trigger)</f>
        <v>52639</v>
      </c>
      <c r="BA1904" s="158">
        <f>_xll.qlCalendarAdvance(Calendar,BA1903,AY1904,"f",,Trigger)</f>
        <v>52643</v>
      </c>
      <c r="BB1904" s="158">
        <f>_xll.qlInterestRateIndexMaturity(Currency&amp;"ibor"&amp;Tenor,BA1904,Trigger)</f>
        <v>52733</v>
      </c>
      <c r="BC1904" s="320">
        <f>_xll.qlIndexFixing($AC$5,AZ1904,TRUE,_xll.ohTrigger(Trigger,Trigger3M))</f>
        <v>1.4370807910324856E-2</v>
      </c>
      <c r="BD1904" s="320">
        <f>_xll.qlIndexFixing($BE$1,AZ1904,TRUE,_xll.ohTrigger(Trigger,Trigger3M))</f>
        <v>1.4503293782131443E-2</v>
      </c>
    </row>
    <row r="1905" spans="51:56" ht="11.25" customHeight="1" x14ac:dyDescent="0.25">
      <c r="AY1905" s="159" t="s">
        <v>90</v>
      </c>
      <c r="AZ1905" s="158">
        <f>_xll.qlInterestRateIndexFixingDate(Currency&amp;"ibor"&amp;Tenor,BA1905,Trigger)</f>
        <v>52646</v>
      </c>
      <c r="BA1905" s="158">
        <f>_xll.qlCalendarAdvance(Calendar,BA1904,AY1905,"f",,Trigger)</f>
        <v>52650</v>
      </c>
      <c r="BB1905" s="158">
        <f>_xll.qlInterestRateIndexMaturity(Currency&amp;"ibor"&amp;Tenor,BA1905,Trigger)</f>
        <v>52740</v>
      </c>
      <c r="BC1905" s="320">
        <f>_xll.qlIndexFixing($AC$5,AZ1905,TRUE,_xll.ohTrigger(Trigger,Trigger3M))</f>
        <v>1.4375605246229384E-2</v>
      </c>
      <c r="BD1905" s="320">
        <f>_xll.qlIndexFixing($BE$1,AZ1905,TRUE,_xll.ohTrigger(Trigger,Trigger3M))</f>
        <v>1.4503426723980972E-2</v>
      </c>
    </row>
    <row r="1906" spans="51:56" ht="11.25" customHeight="1" x14ac:dyDescent="0.25">
      <c r="AY1906" s="159" t="s">
        <v>90</v>
      </c>
      <c r="AZ1906" s="158">
        <f>_xll.qlInterestRateIndexFixingDate(Currency&amp;"ibor"&amp;Tenor,BA1906,Trigger)</f>
        <v>52653</v>
      </c>
      <c r="BA1906" s="158">
        <f>_xll.qlCalendarAdvance(Calendar,BA1905,AY1906,"f",,Trigger)</f>
        <v>52657</v>
      </c>
      <c r="BB1906" s="158">
        <f>_xll.qlInterestRateIndexMaturity(Currency&amp;"ibor"&amp;Tenor,BA1906,Trigger)</f>
        <v>52749</v>
      </c>
      <c r="BC1906" s="320">
        <f>_xll.qlIndexFixing($AC$5,AZ1906,TRUE,_xll.ohTrigger(Trigger,Trigger3M))</f>
        <v>1.4381954215469468E-2</v>
      </c>
      <c r="BD1906" s="320">
        <f>_xll.qlIndexFixing($BE$1,AZ1906,TRUE,_xll.ohTrigger(Trigger,Trigger3M))</f>
        <v>1.4504140720698781E-2</v>
      </c>
    </row>
    <row r="1907" spans="51:56" ht="11.25" customHeight="1" x14ac:dyDescent="0.25">
      <c r="AY1907" s="159" t="s">
        <v>90</v>
      </c>
      <c r="AZ1907" s="158">
        <f>_xll.qlInterestRateIndexFixingDate(Currency&amp;"ibor"&amp;Tenor,BA1907,Trigger)</f>
        <v>52660</v>
      </c>
      <c r="BA1907" s="158">
        <f>_xll.qlCalendarAdvance(Calendar,BA1906,AY1907,"f",,Trigger)</f>
        <v>52664</v>
      </c>
      <c r="BB1907" s="158">
        <f>_xll.qlInterestRateIndexMaturity(Currency&amp;"ibor"&amp;Tenor,BA1907,Trigger)</f>
        <v>52756</v>
      </c>
      <c r="BC1907" s="320">
        <f>_xll.qlIndexFixing($AC$5,AZ1907,TRUE,_xll.ohTrigger(Trigger,Trigger3M))</f>
        <v>1.4386694146905512E-2</v>
      </c>
      <c r="BD1907" s="320">
        <f>_xll.qlIndexFixing($BE$1,AZ1907,TRUE,_xll.ohTrigger(Trigger,Trigger3M))</f>
        <v>1.4504243523715314E-2</v>
      </c>
    </row>
    <row r="1908" spans="51:56" ht="11.25" customHeight="1" x14ac:dyDescent="0.25">
      <c r="AY1908" s="159" t="s">
        <v>90</v>
      </c>
      <c r="AZ1908" s="158">
        <f>_xll.qlInterestRateIndexFixingDate(Currency&amp;"ibor"&amp;Tenor,BA1908,Trigger)</f>
        <v>52667</v>
      </c>
      <c r="BA1908" s="158">
        <f>_xll.qlCalendarAdvance(Calendar,BA1907,AY1908,"f",,Trigger)</f>
        <v>52671</v>
      </c>
      <c r="BB1908" s="158">
        <f>_xll.qlInterestRateIndexMaturity(Currency&amp;"ibor"&amp;Tenor,BA1908,Trigger)</f>
        <v>52763</v>
      </c>
      <c r="BC1908" s="320">
        <f>_xll.qlIndexFixing($AC$5,AZ1908,TRUE,_xll.ohTrigger(Trigger,Trigger3M))</f>
        <v>1.4391438057642793E-2</v>
      </c>
      <c r="BD1908" s="320">
        <f>_xll.qlIndexFixing($BE$1,AZ1908,TRUE,_xll.ohTrigger(Trigger,Trigger3M))</f>
        <v>1.4504332216172172E-2</v>
      </c>
    </row>
    <row r="1909" spans="51:56" ht="11.25" customHeight="1" x14ac:dyDescent="0.25">
      <c r="AY1909" s="159" t="s">
        <v>90</v>
      </c>
      <c r="AZ1909" s="158">
        <f>_xll.qlInterestRateIndexFixingDate(Currency&amp;"ibor"&amp;Tenor,BA1909,Trigger)</f>
        <v>52674</v>
      </c>
      <c r="BA1909" s="158">
        <f>_xll.qlCalendarAdvance(Calendar,BA1908,AY1909,"f",,Trigger)</f>
        <v>52678</v>
      </c>
      <c r="BB1909" s="158">
        <f>_xll.qlInterestRateIndexMaturity(Currency&amp;"ibor"&amp;Tenor,BA1909,Trigger)</f>
        <v>52770</v>
      </c>
      <c r="BC1909" s="320">
        <f>_xll.qlIndexFixing($AC$5,AZ1909,TRUE,_xll.ohTrigger(Trigger,Trigger3M))</f>
        <v>1.4396185947699557E-2</v>
      </c>
      <c r="BD1909" s="320">
        <f>_xll.qlIndexFixing($BE$1,AZ1909,TRUE,_xll.ohTrigger(Trigger,Trigger3M))</f>
        <v>1.4504406769490474E-2</v>
      </c>
    </row>
    <row r="1910" spans="51:56" ht="11.25" customHeight="1" x14ac:dyDescent="0.25">
      <c r="AY1910" s="159" t="s">
        <v>90</v>
      </c>
      <c r="AZ1910" s="158">
        <f>_xll.qlInterestRateIndexFixingDate(Currency&amp;"ibor"&amp;Tenor,BA1910,Trigger)</f>
        <v>52681</v>
      </c>
      <c r="BA1910" s="158">
        <f>_xll.qlCalendarAdvance(Calendar,BA1909,AY1910,"f",,Trigger)</f>
        <v>52685</v>
      </c>
      <c r="BB1910" s="158">
        <f>_xll.qlInterestRateIndexMaturity(Currency&amp;"ibor"&amp;Tenor,BA1910,Trigger)</f>
        <v>52777</v>
      </c>
      <c r="BC1910" s="320">
        <f>_xll.qlIndexFixing($AC$5,AZ1910,TRUE,_xll.ohTrigger(Trigger,Trigger3M))</f>
        <v>1.4400937817087097E-2</v>
      </c>
      <c r="BD1910" s="320">
        <f>_xll.qlIndexFixing($BE$1,AZ1910,TRUE,_xll.ohTrigger(Trigger,Trigger3M))</f>
        <v>1.4504467155093079E-2</v>
      </c>
    </row>
    <row r="1911" spans="51:56" ht="11.25" customHeight="1" x14ac:dyDescent="0.25">
      <c r="AY1911" s="159" t="s">
        <v>90</v>
      </c>
      <c r="AZ1911" s="158">
        <f>_xll.qlInterestRateIndexFixingDate(Currency&amp;"ibor"&amp;Tenor,BA1911,Trigger)</f>
        <v>52688</v>
      </c>
      <c r="BA1911" s="158">
        <f>_xll.qlCalendarAdvance(Calendar,BA1910,AY1911,"f",,Trigger)</f>
        <v>52692</v>
      </c>
      <c r="BB1911" s="158">
        <f>_xll.qlInterestRateIndexMaturity(Currency&amp;"ibor"&amp;Tenor,BA1911,Trigger)</f>
        <v>52783</v>
      </c>
      <c r="BC1911" s="320">
        <f>_xll.qlIndexFixing($AC$5,AZ1911,TRUE,_xll.ohTrigger(Trigger,Trigger3M))</f>
        <v>1.4405086296359384E-2</v>
      </c>
      <c r="BD1911" s="320">
        <f>_xll.qlIndexFixing($BE$1,AZ1911,TRUE,_xll.ohTrigger(Trigger,Trigger3M))</f>
        <v>1.4504220898408497E-2</v>
      </c>
    </row>
    <row r="1912" spans="51:56" ht="11.25" customHeight="1" x14ac:dyDescent="0.25">
      <c r="AY1912" s="159" t="s">
        <v>90</v>
      </c>
      <c r="AZ1912" s="158">
        <f>_xll.qlInterestRateIndexFixingDate(Currency&amp;"ibor"&amp;Tenor,BA1912,Trigger)</f>
        <v>52695</v>
      </c>
      <c r="BA1912" s="158">
        <f>_xll.qlCalendarAdvance(Calendar,BA1911,AY1912,"f",,Trigger)</f>
        <v>52699</v>
      </c>
      <c r="BB1912" s="158">
        <f>_xll.qlInterestRateIndexMaturity(Currency&amp;"ibor"&amp;Tenor,BA1912,Trigger)</f>
        <v>52790</v>
      </c>
      <c r="BC1912" s="320">
        <f>_xll.qlIndexFixing($AC$5,AZ1912,TRUE,_xll.ohTrigger(Trigger,Trigger3M))</f>
        <v>1.4409878750692544E-2</v>
      </c>
      <c r="BD1912" s="320">
        <f>_xll.qlIndexFixing($BE$1,AZ1912,TRUE,_xll.ohTrigger(Trigger,Trigger3M))</f>
        <v>1.4504253882974785E-2</v>
      </c>
    </row>
    <row r="1913" spans="51:56" ht="11.25" customHeight="1" x14ac:dyDescent="0.25">
      <c r="AY1913" s="159" t="s">
        <v>90</v>
      </c>
      <c r="AZ1913" s="158">
        <f>_xll.qlInterestRateIndexFixingDate(Currency&amp;"ibor"&amp;Tenor,BA1913,Trigger)</f>
        <v>52700</v>
      </c>
      <c r="BA1913" s="158">
        <f>_xll.qlCalendarAdvance(Calendar,BA1912,AY1913,"f",,Trigger)</f>
        <v>52706</v>
      </c>
      <c r="BB1913" s="158">
        <f>_xll.qlInterestRateIndexMaturity(Currency&amp;"ibor"&amp;Tenor,BA1913,Trigger)</f>
        <v>52797</v>
      </c>
      <c r="BC1913" s="320">
        <f>_xll.qlIndexFixing($AC$5,AZ1913,TRUE,_xll.ohTrigger(Trigger,Trigger3M))</f>
        <v>1.4414675227922884E-2</v>
      </c>
      <c r="BD1913" s="320">
        <f>_xll.qlIndexFixing($BE$1,AZ1913,TRUE,_xll.ohTrigger(Trigger,Trigger3M))</f>
        <v>1.4504272616702321E-2</v>
      </c>
    </row>
    <row r="1914" spans="51:56" ht="11.25" customHeight="1" x14ac:dyDescent="0.25">
      <c r="AY1914" s="159" t="s">
        <v>90</v>
      </c>
      <c r="AZ1914" s="158">
        <f>_xll.qlInterestRateIndexFixingDate(Currency&amp;"ibor"&amp;Tenor,BA1914,Trigger)</f>
        <v>52709</v>
      </c>
      <c r="BA1914" s="158">
        <f>_xll.qlCalendarAdvance(Calendar,BA1913,AY1914,"f",,Trigger)</f>
        <v>52713</v>
      </c>
      <c r="BB1914" s="158">
        <f>_xll.qlInterestRateIndexMaturity(Currency&amp;"ibor"&amp;Tenor,BA1914,Trigger)</f>
        <v>52804</v>
      </c>
      <c r="BC1914" s="320">
        <f>_xll.qlIndexFixing($AC$5,AZ1914,TRUE,_xll.ohTrigger(Trigger,Trigger3M))</f>
        <v>1.4419475728063581E-2</v>
      </c>
      <c r="BD1914" s="320">
        <f>_xll.qlIndexFixing($BE$1,AZ1914,TRUE,_xll.ohTrigger(Trigger,Trigger3M))</f>
        <v>1.4504277071018798E-2</v>
      </c>
    </row>
    <row r="1915" spans="51:56" ht="11.25" customHeight="1" x14ac:dyDescent="0.25">
      <c r="AY1915" s="159" t="s">
        <v>90</v>
      </c>
      <c r="AZ1915" s="158">
        <f>_xll.qlInterestRateIndexFixingDate(Currency&amp;"ibor"&amp;Tenor,BA1915,Trigger)</f>
        <v>52716</v>
      </c>
      <c r="BA1915" s="158">
        <f>_xll.qlCalendarAdvance(Calendar,BA1914,AY1915,"f",,Trigger)</f>
        <v>52720</v>
      </c>
      <c r="BB1915" s="158">
        <f>_xll.qlInterestRateIndexMaturity(Currency&amp;"ibor"&amp;Tenor,BA1915,Trigger)</f>
        <v>52812</v>
      </c>
      <c r="BC1915" s="320">
        <f>_xll.qlIndexFixing($AC$5,AZ1915,TRUE,_xll.ohTrigger(Trigger,Trigger3M))</f>
        <v>1.4424756854505187E-2</v>
      </c>
      <c r="BD1915" s="320">
        <f>_xll.qlIndexFixing($BE$1,AZ1915,TRUE,_xll.ohTrigger(Trigger,Trigger3M))</f>
        <v>1.450455556712295E-2</v>
      </c>
    </row>
    <row r="1916" spans="51:56" ht="11.25" customHeight="1" x14ac:dyDescent="0.25">
      <c r="AY1916" s="159" t="s">
        <v>90</v>
      </c>
      <c r="AZ1916" s="158">
        <f>_xll.qlInterestRateIndexFixingDate(Currency&amp;"ibor"&amp;Tenor,BA1916,Trigger)</f>
        <v>52723</v>
      </c>
      <c r="BA1916" s="158">
        <f>_xll.qlCalendarAdvance(Calendar,BA1915,AY1916,"f",,Trigger)</f>
        <v>52727</v>
      </c>
      <c r="BB1916" s="158">
        <f>_xll.qlInterestRateIndexMaturity(Currency&amp;"ibor"&amp;Tenor,BA1916,Trigger)</f>
        <v>52819</v>
      </c>
      <c r="BC1916" s="320">
        <f>_xll.qlIndexFixing($AC$5,AZ1916,TRUE,_xll.ohTrigger(Trigger,Trigger3M))</f>
        <v>1.4429532600187582E-2</v>
      </c>
      <c r="BD1916" s="320">
        <f>_xll.qlIndexFixing($BE$1,AZ1916,TRUE,_xll.ohTrigger(Trigger,Trigger3M))</f>
        <v>1.4504530346290571E-2</v>
      </c>
    </row>
    <row r="1917" spans="51:56" ht="11.25" customHeight="1" x14ac:dyDescent="0.25">
      <c r="AY1917" s="159" t="s">
        <v>90</v>
      </c>
      <c r="AZ1917" s="158">
        <f>_xll.qlInterestRateIndexFixingDate(Currency&amp;"ibor"&amp;Tenor,BA1917,Trigger)</f>
        <v>52730</v>
      </c>
      <c r="BA1917" s="158">
        <f>_xll.qlCalendarAdvance(Calendar,BA1916,AY1917,"f",,Trigger)</f>
        <v>52734</v>
      </c>
      <c r="BB1917" s="158">
        <f>_xll.qlInterestRateIndexMaturity(Currency&amp;"ibor"&amp;Tenor,BA1917,Trigger)</f>
        <v>52826</v>
      </c>
      <c r="BC1917" s="320">
        <f>_xll.qlIndexFixing($AC$5,AZ1917,TRUE,_xll.ohTrigger(Trigger,Trigger3M))</f>
        <v>1.4433882606076993E-2</v>
      </c>
      <c r="BD1917" s="320">
        <f>_xll.qlIndexFixing($BE$1,AZ1917,TRUE,_xll.ohTrigger(Trigger,Trigger3M))</f>
        <v>1.4504490757697297E-2</v>
      </c>
    </row>
    <row r="1918" spans="51:56" ht="11.25" customHeight="1" x14ac:dyDescent="0.25">
      <c r="AY1918" s="159" t="s">
        <v>90</v>
      </c>
      <c r="AZ1918" s="158">
        <f>_xll.qlInterestRateIndexFixingDate(Currency&amp;"ibor"&amp;Tenor,BA1918,Trigger)</f>
        <v>52737</v>
      </c>
      <c r="BA1918" s="158">
        <f>_xll.qlCalendarAdvance(Calendar,BA1917,AY1918,"f",,Trigger)</f>
        <v>52741</v>
      </c>
      <c r="BB1918" s="158">
        <f>_xll.qlInterestRateIndexMaturity(Currency&amp;"ibor"&amp;Tenor,BA1918,Trigger)</f>
        <v>52833</v>
      </c>
      <c r="BC1918" s="320">
        <f>_xll.qlIndexFixing($AC$5,AZ1918,TRUE,_xll.ohTrigger(Trigger,Trigger3M))</f>
        <v>1.4435656002553617E-2</v>
      </c>
      <c r="BD1918" s="320">
        <f>_xll.qlIndexFixing($BE$1,AZ1918,TRUE,_xll.ohTrigger(Trigger,Trigger3M))</f>
        <v>1.4504436772765989E-2</v>
      </c>
    </row>
    <row r="1919" spans="51:56" ht="11.25" customHeight="1" x14ac:dyDescent="0.25">
      <c r="AY1919" s="159" t="s">
        <v>90</v>
      </c>
      <c r="AZ1919" s="158">
        <f>_xll.qlInterestRateIndexFixingDate(Currency&amp;"ibor"&amp;Tenor,BA1919,Trigger)</f>
        <v>52744</v>
      </c>
      <c r="BA1919" s="158">
        <f>_xll.qlCalendarAdvance(Calendar,BA1918,AY1919,"f",,Trigger)</f>
        <v>52748</v>
      </c>
      <c r="BB1919" s="158">
        <f>_xll.qlInterestRateIndexMaturity(Currency&amp;"ibor"&amp;Tenor,BA1919,Trigger)</f>
        <v>52840</v>
      </c>
      <c r="BC1919" s="320">
        <f>_xll.qlIndexFixing($AC$5,AZ1919,TRUE,_xll.ohTrigger(Trigger,Trigger3M))</f>
        <v>1.443742939983134E-2</v>
      </c>
      <c r="BD1919" s="320">
        <f>_xll.qlIndexFixing($BE$1,AZ1919,TRUE,_xll.ohTrigger(Trigger,Trigger3M))</f>
        <v>1.4504368362921244E-2</v>
      </c>
    </row>
    <row r="1920" spans="51:56" ht="11.25" customHeight="1" x14ac:dyDescent="0.25">
      <c r="AY1920" s="159" t="s">
        <v>90</v>
      </c>
      <c r="AZ1920" s="158">
        <f>_xll.qlInterestRateIndexFixingDate(Currency&amp;"ibor"&amp;Tenor,BA1920,Trigger)</f>
        <v>52751</v>
      </c>
      <c r="BA1920" s="158">
        <f>_xll.qlCalendarAdvance(Calendar,BA1919,AY1920,"f",,Trigger)</f>
        <v>52755</v>
      </c>
      <c r="BB1920" s="158">
        <f>_xll.qlInterestRateIndexMaturity(Currency&amp;"ibor"&amp;Tenor,BA1920,Trigger)</f>
        <v>52847</v>
      </c>
      <c r="BC1920" s="320">
        <f>_xll.qlIndexFixing($AC$5,AZ1920,TRUE,_xll.ohTrigger(Trigger,Trigger3M))</f>
        <v>1.4439202797909292E-2</v>
      </c>
      <c r="BD1920" s="320">
        <f>_xll.qlIndexFixing($BE$1,AZ1920,TRUE,_xll.ohTrigger(Trigger,Trigger3M))</f>
        <v>1.4504285499585051E-2</v>
      </c>
    </row>
    <row r="1921" spans="51:56" ht="11.25" customHeight="1" x14ac:dyDescent="0.25">
      <c r="AY1921" s="159" t="s">
        <v>90</v>
      </c>
      <c r="AZ1921" s="158">
        <f>_xll.qlInterestRateIndexFixingDate(Currency&amp;"ibor"&amp;Tenor,BA1921,Trigger)</f>
        <v>52758</v>
      </c>
      <c r="BA1921" s="158">
        <f>_xll.qlCalendarAdvance(Calendar,BA1920,AY1921,"f",,Trigger)</f>
        <v>52762</v>
      </c>
      <c r="BB1921" s="158">
        <f>_xll.qlInterestRateIndexMaturity(Currency&amp;"ibor"&amp;Tenor,BA1921,Trigger)</f>
        <v>52854</v>
      </c>
      <c r="BC1921" s="320">
        <f>_xll.qlIndexFixing($AC$5,AZ1921,TRUE,_xll.ohTrigger(Trigger,Trigger3M))</f>
        <v>1.4440976196787473E-2</v>
      </c>
      <c r="BD1921" s="320">
        <f>_xll.qlIndexFixing($BE$1,AZ1921,TRUE,_xll.ohTrigger(Trigger,Trigger3M))</f>
        <v>1.450418815418114E-2</v>
      </c>
    </row>
    <row r="1922" spans="51:56" ht="11.25" customHeight="1" x14ac:dyDescent="0.25">
      <c r="AY1922" s="159" t="s">
        <v>90</v>
      </c>
      <c r="AZ1922" s="158">
        <f>_xll.qlInterestRateIndexFixingDate(Currency&amp;"ibor"&amp;Tenor,BA1922,Trigger)</f>
        <v>52765</v>
      </c>
      <c r="BA1922" s="158">
        <f>_xll.qlCalendarAdvance(Calendar,BA1921,AY1922,"f",,Trigger)</f>
        <v>52769</v>
      </c>
      <c r="BB1922" s="158">
        <f>_xll.qlInterestRateIndexMaturity(Currency&amp;"ibor"&amp;Tenor,BA1922,Trigger)</f>
        <v>52861</v>
      </c>
      <c r="BC1922" s="320">
        <f>_xll.qlIndexFixing($AC$5,AZ1922,TRUE,_xll.ohTrigger(Trigger,Trigger3M))</f>
        <v>1.4442749596466752E-2</v>
      </c>
      <c r="BD1922" s="320">
        <f>_xll.qlIndexFixing($BE$1,AZ1922,TRUE,_xll.ohTrigger(Trigger,Trigger3M))</f>
        <v>1.4504076298133238E-2</v>
      </c>
    </row>
    <row r="1923" spans="51:56" ht="11.25" customHeight="1" x14ac:dyDescent="0.25">
      <c r="AY1923" s="159" t="s">
        <v>90</v>
      </c>
      <c r="AZ1923" s="158">
        <f>_xll.qlInterestRateIndexFixingDate(Currency&amp;"ibor"&amp;Tenor,BA1923,Trigger)</f>
        <v>52772</v>
      </c>
      <c r="BA1923" s="158">
        <f>_xll.qlCalendarAdvance(Calendar,BA1922,AY1923,"f",,Trigger)</f>
        <v>52776</v>
      </c>
      <c r="BB1923" s="158">
        <f>_xll.qlInterestRateIndexMaturity(Currency&amp;"ibor"&amp;Tenor,BA1923,Trigger)</f>
        <v>52868</v>
      </c>
      <c r="BC1923" s="320">
        <f>_xll.qlIndexFixing($AC$5,AZ1923,TRUE,_xll.ohTrigger(Trigger,Trigger3M))</f>
        <v>1.444452299694713E-2</v>
      </c>
      <c r="BD1923" s="320">
        <f>_xll.qlIndexFixing($BE$1,AZ1923,TRUE,_xll.ohTrigger(Trigger,Trigger3M))</f>
        <v>1.4503949902866811E-2</v>
      </c>
    </row>
    <row r="1924" spans="51:56" ht="11.25" customHeight="1" x14ac:dyDescent="0.25">
      <c r="AY1924" s="159" t="s">
        <v>90</v>
      </c>
      <c r="AZ1924" s="158">
        <f>_xll.qlInterestRateIndexFixingDate(Currency&amp;"ibor"&amp;Tenor,BA1924,Trigger)</f>
        <v>52779</v>
      </c>
      <c r="BA1924" s="158">
        <f>_xll.qlCalendarAdvance(Calendar,BA1923,AY1924,"f",,Trigger)</f>
        <v>52783</v>
      </c>
      <c r="BB1924" s="158">
        <f>_xll.qlInterestRateIndexMaturity(Currency&amp;"ibor"&amp;Tenor,BA1924,Trigger)</f>
        <v>52875</v>
      </c>
      <c r="BC1924" s="320">
        <f>_xll.qlIndexFixing($AC$5,AZ1924,TRUE,_xll.ohTrigger(Trigger,Trigger3M))</f>
        <v>1.4446296398227738E-2</v>
      </c>
      <c r="BD1924" s="320">
        <f>_xll.qlIndexFixing($BE$1,AZ1924,TRUE,_xll.ohTrigger(Trigger,Trigger3M))</f>
        <v>1.450380893980298E-2</v>
      </c>
    </row>
    <row r="1925" spans="51:56" ht="11.25" customHeight="1" x14ac:dyDescent="0.25">
      <c r="AY1925" s="159" t="s">
        <v>90</v>
      </c>
      <c r="AZ1925" s="158">
        <f>_xll.qlInterestRateIndexFixingDate(Currency&amp;"ibor"&amp;Tenor,BA1925,Trigger)</f>
        <v>52786</v>
      </c>
      <c r="BA1925" s="158">
        <f>_xll.qlCalendarAdvance(Calendar,BA1924,AY1925,"f",,Trigger)</f>
        <v>52790</v>
      </c>
      <c r="BB1925" s="158">
        <f>_xll.qlInterestRateIndexMaturity(Currency&amp;"ibor"&amp;Tenor,BA1925,Trigger)</f>
        <v>52882</v>
      </c>
      <c r="BC1925" s="320">
        <f>_xll.qlIndexFixing($AC$5,AZ1925,TRUE,_xll.ohTrigger(Trigger,Trigger3M))</f>
        <v>1.4448069800310312E-2</v>
      </c>
      <c r="BD1925" s="320">
        <f>_xll.qlIndexFixing($BE$1,AZ1925,TRUE,_xll.ohTrigger(Trigger,Trigger3M))</f>
        <v>1.4503653380365475E-2</v>
      </c>
    </row>
    <row r="1926" spans="51:56" ht="11.25" customHeight="1" x14ac:dyDescent="0.25">
      <c r="AY1926" s="159" t="s">
        <v>90</v>
      </c>
      <c r="AZ1926" s="158">
        <f>_xll.qlInterestRateIndexFixingDate(Currency&amp;"ibor"&amp;Tenor,BA1926,Trigger)</f>
        <v>52793</v>
      </c>
      <c r="BA1926" s="158">
        <f>_xll.qlCalendarAdvance(Calendar,BA1925,AY1926,"f",,Trigger)</f>
        <v>52797</v>
      </c>
      <c r="BB1926" s="158">
        <f>_xll.qlInterestRateIndexMaturity(Currency&amp;"ibor"&amp;Tenor,BA1926,Trigger)</f>
        <v>52889</v>
      </c>
      <c r="BC1926" s="320">
        <f>_xll.qlIndexFixing($AC$5,AZ1926,TRUE,_xll.ohTrigger(Trigger,Trigger3M))</f>
        <v>1.4449843203192248E-2</v>
      </c>
      <c r="BD1926" s="320">
        <f>_xll.qlIndexFixing($BE$1,AZ1926,TRUE,_xll.ohTrigger(Trigger,Trigger3M))</f>
        <v>1.4503483195983236E-2</v>
      </c>
    </row>
    <row r="1927" spans="51:56" ht="11.25" customHeight="1" x14ac:dyDescent="0.25">
      <c r="AY1927" s="159" t="s">
        <v>90</v>
      </c>
      <c r="AZ1927" s="158">
        <f>_xll.qlInterestRateIndexFixingDate(Currency&amp;"ibor"&amp;Tenor,BA1927,Trigger)</f>
        <v>52800</v>
      </c>
      <c r="BA1927" s="158">
        <f>_xll.qlCalendarAdvance(Calendar,BA1926,AY1927,"f",,Trigger)</f>
        <v>52804</v>
      </c>
      <c r="BB1927" s="158">
        <f>_xll.qlInterestRateIndexMaturity(Currency&amp;"ibor"&amp;Tenor,BA1927,Trigger)</f>
        <v>52896</v>
      </c>
      <c r="BC1927" s="320">
        <f>_xll.qlIndexFixing($AC$5,AZ1927,TRUE,_xll.ohTrigger(Trigger,Trigger3M))</f>
        <v>1.4451616606875281E-2</v>
      </c>
      <c r="BD1927" s="320">
        <f>_xll.qlIndexFixing($BE$1,AZ1927,TRUE,_xll.ohTrigger(Trigger,Trigger3M))</f>
        <v>1.4503298358075649E-2</v>
      </c>
    </row>
    <row r="1928" spans="51:56" ht="11.25" customHeight="1" x14ac:dyDescent="0.25">
      <c r="AY1928" s="159" t="s">
        <v>90</v>
      </c>
      <c r="AZ1928" s="158">
        <f>_xll.qlInterestRateIndexFixingDate(Currency&amp;"ibor"&amp;Tenor,BA1928,Trigger)</f>
        <v>52807</v>
      </c>
      <c r="BA1928" s="158">
        <f>_xll.qlCalendarAdvance(Calendar,BA1927,AY1928,"f",,Trigger)</f>
        <v>52811</v>
      </c>
      <c r="BB1928" s="158">
        <f>_xll.qlInterestRateIndexMaturity(Currency&amp;"ibor"&amp;Tenor,BA1928,Trigger)</f>
        <v>52903</v>
      </c>
      <c r="BC1928" s="320">
        <f>_xll.qlIndexFixing($AC$5,AZ1928,TRUE,_xll.ohTrigger(Trigger,Trigger3M))</f>
        <v>1.4453390011359413E-2</v>
      </c>
      <c r="BD1928" s="320">
        <f>_xll.qlIndexFixing($BE$1,AZ1928,TRUE,_xll.ohTrigger(Trigger,Trigger3M))</f>
        <v>1.4503098838068176E-2</v>
      </c>
    </row>
    <row r="1929" spans="51:56" ht="11.25" customHeight="1" x14ac:dyDescent="0.25">
      <c r="AY1929" s="159" t="s">
        <v>90</v>
      </c>
      <c r="AZ1929" s="158">
        <f>_xll.qlInterestRateIndexFixingDate(Currency&amp;"ibor"&amp;Tenor,BA1929,Trigger)</f>
        <v>52814</v>
      </c>
      <c r="BA1929" s="158">
        <f>_xll.qlCalendarAdvance(Calendar,BA1928,AY1929,"f",,Trigger)</f>
        <v>52818</v>
      </c>
      <c r="BB1929" s="158">
        <f>_xll.qlInterestRateIndexMaturity(Currency&amp;"ibor"&amp;Tenor,BA1929,Trigger)</f>
        <v>52910</v>
      </c>
      <c r="BC1929" s="320">
        <f>_xll.qlIndexFixing($AC$5,AZ1929,TRUE,_xll.ohTrigger(Trigger,Trigger3M))</f>
        <v>1.4455163416643773E-2</v>
      </c>
      <c r="BD1929" s="320">
        <f>_xll.qlIndexFixing($BE$1,AZ1929,TRUE,_xll.ohTrigger(Trigger,Trigger3M))</f>
        <v>1.4502884607388893E-2</v>
      </c>
    </row>
    <row r="1930" spans="51:56" ht="11.25" customHeight="1" x14ac:dyDescent="0.25">
      <c r="AY1930" s="159" t="s">
        <v>90</v>
      </c>
      <c r="AZ1930" s="158">
        <f>_xll.qlInterestRateIndexFixingDate(Currency&amp;"ibor"&amp;Tenor,BA1930,Trigger)</f>
        <v>52821</v>
      </c>
      <c r="BA1930" s="158">
        <f>_xll.qlCalendarAdvance(Calendar,BA1929,AY1930,"f",,Trigger)</f>
        <v>52825</v>
      </c>
      <c r="BB1930" s="158">
        <f>_xll.qlInterestRateIndexMaturity(Currency&amp;"ibor"&amp;Tenor,BA1930,Trigger)</f>
        <v>52917</v>
      </c>
      <c r="BC1930" s="320">
        <f>_xll.qlIndexFixing($AC$5,AZ1930,TRUE,_xll.ohTrigger(Trigger,Trigger3M))</f>
        <v>1.4456936822728365E-2</v>
      </c>
      <c r="BD1930" s="320">
        <f>_xll.qlIndexFixing($BE$1,AZ1930,TRUE,_xll.ohTrigger(Trigger,Trigger3M))</f>
        <v>1.4502655637459788E-2</v>
      </c>
    </row>
    <row r="1931" spans="51:56" ht="11.25" customHeight="1" x14ac:dyDescent="0.25">
      <c r="AY1931" s="159" t="s">
        <v>90</v>
      </c>
      <c r="AZ1931" s="158">
        <f>_xll.qlInterestRateIndexFixingDate(Currency&amp;"ibor"&amp;Tenor,BA1931,Trigger)</f>
        <v>52828</v>
      </c>
      <c r="BA1931" s="158">
        <f>_xll.qlCalendarAdvance(Calendar,BA1930,AY1931,"f",,Trigger)</f>
        <v>52832</v>
      </c>
      <c r="BB1931" s="158">
        <f>_xll.qlInterestRateIndexMaturity(Currency&amp;"ibor"&amp;Tenor,BA1931,Trigger)</f>
        <v>52924</v>
      </c>
      <c r="BC1931" s="320">
        <f>_xll.qlIndexFixing($AC$5,AZ1931,TRUE,_xll.ohTrigger(Trigger,Trigger3M))</f>
        <v>1.4458710229614922E-2</v>
      </c>
      <c r="BD1931" s="320">
        <f>_xll.qlIndexFixing($BE$1,AZ1931,TRUE,_xll.ohTrigger(Trigger,Trigger3M))</f>
        <v>1.450241189970633E-2</v>
      </c>
    </row>
    <row r="1932" spans="51:56" ht="11.25" customHeight="1" x14ac:dyDescent="0.25">
      <c r="AY1932" s="159" t="s">
        <v>90</v>
      </c>
      <c r="AZ1932" s="158">
        <f>_xll.qlInterestRateIndexFixingDate(Currency&amp;"ibor"&amp;Tenor,BA1932,Trigger)</f>
        <v>52835</v>
      </c>
      <c r="BA1932" s="158">
        <f>_xll.qlCalendarAdvance(Calendar,BA1931,AY1932,"f",,Trigger)</f>
        <v>52839</v>
      </c>
      <c r="BB1932" s="158">
        <f>_xll.qlInterestRateIndexMaturity(Currency&amp;"ibor"&amp;Tenor,BA1932,Trigger)</f>
        <v>52931</v>
      </c>
      <c r="BC1932" s="320">
        <f>_xll.qlIndexFixing($AC$5,AZ1932,TRUE,_xll.ohTrigger(Trigger,Trigger3M))</f>
        <v>1.4460483637302578E-2</v>
      </c>
      <c r="BD1932" s="320">
        <f>_xll.qlIndexFixing($BE$1,AZ1932,TRUE,_xll.ohTrigger(Trigger,Trigger3M))</f>
        <v>1.4502153365554852E-2</v>
      </c>
    </row>
    <row r="1933" spans="51:56" ht="11.25" customHeight="1" x14ac:dyDescent="0.25">
      <c r="AY1933" s="159" t="s">
        <v>90</v>
      </c>
      <c r="AZ1933" s="158">
        <f>_xll.qlInterestRateIndexFixingDate(Currency&amp;"ibor"&amp;Tenor,BA1933,Trigger)</f>
        <v>52842</v>
      </c>
      <c r="BA1933" s="158">
        <f>_xll.qlCalendarAdvance(Calendar,BA1932,AY1933,"f",,Trigger)</f>
        <v>52846</v>
      </c>
      <c r="BB1933" s="158">
        <f>_xll.qlInterestRateIndexMaturity(Currency&amp;"ibor"&amp;Tenor,BA1933,Trigger)</f>
        <v>52937</v>
      </c>
      <c r="BC1933" s="320">
        <f>_xll.qlIndexFixing($AC$5,AZ1933,TRUE,_xll.ohTrigger(Trigger,Trigger3M))</f>
        <v>1.4461840244243532E-2</v>
      </c>
      <c r="BD1933" s="320">
        <f>_xll.qlIndexFixing($BE$1,AZ1933,TRUE,_xll.ohTrigger(Trigger,Trigger3M))</f>
        <v>1.4501610608975982E-2</v>
      </c>
    </row>
    <row r="1934" spans="51:56" ht="11.25" customHeight="1" x14ac:dyDescent="0.25">
      <c r="AY1934" s="159" t="s">
        <v>90</v>
      </c>
      <c r="AZ1934" s="158">
        <f>_xll.qlInterestRateIndexFixingDate(Currency&amp;"ibor"&amp;Tenor,BA1934,Trigger)</f>
        <v>52849</v>
      </c>
      <c r="BA1934" s="158">
        <f>_xll.qlCalendarAdvance(Calendar,BA1933,AY1934,"f",,Trigger)</f>
        <v>52853</v>
      </c>
      <c r="BB1934" s="158">
        <f>_xll.qlInterestRateIndexMaturity(Currency&amp;"ibor"&amp;Tenor,BA1934,Trigger)</f>
        <v>52944</v>
      </c>
      <c r="BC1934" s="320">
        <f>_xll.qlIndexFixing($AC$5,AZ1934,TRUE,_xll.ohTrigger(Trigger,Trigger3M))</f>
        <v>1.446361358236164E-2</v>
      </c>
      <c r="BD1934" s="320">
        <f>_xll.qlIndexFixing($BE$1,AZ1934,TRUE,_xll.ohTrigger(Trigger,Trigger3M))</f>
        <v>1.4501323474209909E-2</v>
      </c>
    </row>
    <row r="1935" spans="51:56" ht="11.25" customHeight="1" x14ac:dyDescent="0.25">
      <c r="AY1935" s="159" t="s">
        <v>90</v>
      </c>
      <c r="AZ1935" s="158">
        <f>_xll.qlInterestRateIndexFixingDate(Currency&amp;"ibor"&amp;Tenor,BA1935,Trigger)</f>
        <v>52856</v>
      </c>
      <c r="BA1935" s="158">
        <f>_xll.qlCalendarAdvance(Calendar,BA1934,AY1935,"f",,Trigger)</f>
        <v>52860</v>
      </c>
      <c r="BB1935" s="158">
        <f>_xll.qlInterestRateIndexMaturity(Currency&amp;"ibor"&amp;Tenor,BA1935,Trigger)</f>
        <v>52951</v>
      </c>
      <c r="BC1935" s="320">
        <f>_xll.qlIndexFixing($AC$5,AZ1935,TRUE,_xll.ohTrigger(Trigger,Trigger3M))</f>
        <v>1.4465386921269446E-2</v>
      </c>
      <c r="BD1935" s="320">
        <f>_xll.qlIndexFixing($BE$1,AZ1935,TRUE,_xll.ohTrigger(Trigger,Trigger3M))</f>
        <v>1.4501021459963331E-2</v>
      </c>
    </row>
    <row r="1936" spans="51:56" ht="11.25" customHeight="1" x14ac:dyDescent="0.25">
      <c r="AY1936" s="159" t="s">
        <v>90</v>
      </c>
      <c r="AZ1936" s="158">
        <f>_xll.qlInterestRateIndexFixingDate(Currency&amp;"ibor"&amp;Tenor,BA1936,Trigger)</f>
        <v>52863</v>
      </c>
      <c r="BA1936" s="158">
        <f>_xll.qlCalendarAdvance(Calendar,BA1935,AY1936,"f",,Trigger)</f>
        <v>52867</v>
      </c>
      <c r="BB1936" s="158">
        <f>_xll.qlInterestRateIndexMaturity(Currency&amp;"ibor"&amp;Tenor,BA1936,Trigger)</f>
        <v>52958</v>
      </c>
      <c r="BC1936" s="320">
        <f>_xll.qlIndexFixing($AC$5,AZ1936,TRUE,_xll.ohTrigger(Trigger,Trigger3M))</f>
        <v>1.4467160260971342E-2</v>
      </c>
      <c r="BD1936" s="320">
        <f>_xll.qlIndexFixing($BE$1,AZ1936,TRUE,_xll.ohTrigger(Trigger,Trigger3M))</f>
        <v>1.4500704537658667E-2</v>
      </c>
    </row>
    <row r="1937" spans="51:56" ht="11.25" customHeight="1" x14ac:dyDescent="0.25">
      <c r="AY1937" s="159" t="s">
        <v>90</v>
      </c>
      <c r="AZ1937" s="158">
        <f>_xll.qlInterestRateIndexFixingDate(Currency&amp;"ibor"&amp;Tenor,BA1937,Trigger)</f>
        <v>52870</v>
      </c>
      <c r="BA1937" s="158">
        <f>_xll.qlCalendarAdvance(Calendar,BA1936,AY1937,"f",,Trigger)</f>
        <v>52874</v>
      </c>
      <c r="BB1937" s="158">
        <f>_xll.qlInterestRateIndexMaturity(Currency&amp;"ibor"&amp;Tenor,BA1937,Trigger)</f>
        <v>52966</v>
      </c>
      <c r="BC1937" s="320">
        <f>_xll.qlIndexFixing($AC$5,AZ1937,TRUE,_xll.ohTrigger(Trigger,Trigger3M))</f>
        <v>1.4469350687747778E-2</v>
      </c>
      <c r="BD1937" s="320">
        <f>_xll.qlIndexFixing($BE$1,AZ1937,TRUE,_xll.ohTrigger(Trigger,Trigger3M))</f>
        <v>1.4500637748710649E-2</v>
      </c>
    </row>
    <row r="1938" spans="51:56" ht="11.25" customHeight="1" x14ac:dyDescent="0.25">
      <c r="AY1938" s="159" t="s">
        <v>90</v>
      </c>
      <c r="AZ1938" s="158">
        <f>_xll.qlInterestRateIndexFixingDate(Currency&amp;"ibor"&amp;Tenor,BA1938,Trigger)</f>
        <v>52877</v>
      </c>
      <c r="BA1938" s="158">
        <f>_xll.qlCalendarAdvance(Calendar,BA1937,AY1938,"f",,Trigger)</f>
        <v>52881</v>
      </c>
      <c r="BB1938" s="158">
        <f>_xll.qlInterestRateIndexMaturity(Currency&amp;"ibor"&amp;Tenor,BA1938,Trigger)</f>
        <v>52973</v>
      </c>
      <c r="BC1938" s="320">
        <f>_xll.qlIndexFixing($AC$5,AZ1938,TRUE,_xll.ohTrigger(Trigger,Trigger3M))</f>
        <v>1.4471124100240285E-2</v>
      </c>
      <c r="BD1938" s="320">
        <f>_xll.qlIndexFixing($BE$1,AZ1938,TRUE,_xll.ohTrigger(Trigger,Trigger3M))</f>
        <v>1.4500289836106706E-2</v>
      </c>
    </row>
    <row r="1939" spans="51:56" ht="11.25" customHeight="1" x14ac:dyDescent="0.25">
      <c r="AY1939" s="159" t="s">
        <v>90</v>
      </c>
      <c r="AZ1939" s="158">
        <f>_xll.qlInterestRateIndexFixingDate(Currency&amp;"ibor"&amp;Tenor,BA1939,Trigger)</f>
        <v>52884</v>
      </c>
      <c r="BA1939" s="158">
        <f>_xll.qlCalendarAdvance(Calendar,BA1938,AY1939,"f",,Trigger)</f>
        <v>52888</v>
      </c>
      <c r="BB1939" s="158">
        <f>_xll.qlInterestRateIndexMaturity(Currency&amp;"ibor"&amp;Tenor,BA1939,Trigger)</f>
        <v>52980</v>
      </c>
      <c r="BC1939" s="320">
        <f>_xll.qlIndexFixing($AC$5,AZ1939,TRUE,_xll.ohTrigger(Trigger,Trigger3M))</f>
        <v>1.4472897513532154E-2</v>
      </c>
      <c r="BD1939" s="320">
        <f>_xll.qlIndexFixing($BE$1,AZ1939,TRUE,_xll.ohTrigger(Trigger,Trigger3M))</f>
        <v>1.4499926927087349E-2</v>
      </c>
    </row>
    <row r="1940" spans="51:56" ht="11.25" customHeight="1" x14ac:dyDescent="0.25">
      <c r="AY1940" s="159" t="s">
        <v>90</v>
      </c>
      <c r="AZ1940" s="158">
        <f>_xll.qlInterestRateIndexFixingDate(Currency&amp;"ibor"&amp;Tenor,BA1940,Trigger)</f>
        <v>52891</v>
      </c>
      <c r="BA1940" s="158">
        <f>_xll.qlCalendarAdvance(Calendar,BA1939,AY1940,"f",,Trigger)</f>
        <v>52895</v>
      </c>
      <c r="BB1940" s="158">
        <f>_xll.qlInterestRateIndexMaturity(Currency&amp;"ibor"&amp;Tenor,BA1940,Trigger)</f>
        <v>52987</v>
      </c>
      <c r="BC1940" s="320">
        <f>_xll.qlIndexFixing($AC$5,AZ1940,TRUE,_xll.ohTrigger(Trigger,Trigger3M))</f>
        <v>1.4474670927624252E-2</v>
      </c>
      <c r="BD1940" s="320">
        <f>_xll.qlIndexFixing($BE$1,AZ1940,TRUE,_xll.ohTrigger(Trigger,Trigger3M))</f>
        <v>1.4499548993076306E-2</v>
      </c>
    </row>
    <row r="1941" spans="51:56" ht="11.25" customHeight="1" x14ac:dyDescent="0.25">
      <c r="AY1941" s="159" t="s">
        <v>90</v>
      </c>
      <c r="AZ1941" s="158">
        <f>_xll.qlInterestRateIndexFixingDate(Currency&amp;"ibor"&amp;Tenor,BA1941,Trigger)</f>
        <v>52898</v>
      </c>
      <c r="BA1941" s="158">
        <f>_xll.qlCalendarAdvance(Calendar,BA1940,AY1941,"f",,Trigger)</f>
        <v>52902</v>
      </c>
      <c r="BB1941" s="158">
        <f>_xll.qlInterestRateIndexMaturity(Currency&amp;"ibor"&amp;Tenor,BA1941,Trigger)</f>
        <v>52994</v>
      </c>
      <c r="BC1941" s="320">
        <f>_xll.qlIndexFixing($AC$5,AZ1941,TRUE,_xll.ohTrigger(Trigger,Trigger3M))</f>
        <v>1.4476444342518317E-2</v>
      </c>
      <c r="BD1941" s="320">
        <f>_xll.qlIndexFixing($BE$1,AZ1941,TRUE,_xll.ohTrigger(Trigger,Trigger3M))</f>
        <v>1.4499156005503387E-2</v>
      </c>
    </row>
    <row r="1942" spans="51:56" ht="11.25" customHeight="1" x14ac:dyDescent="0.25">
      <c r="AY1942" s="159" t="s">
        <v>90</v>
      </c>
      <c r="AZ1942" s="158">
        <f>_xll.qlInterestRateIndexFixingDate(Currency&amp;"ibor"&amp;Tenor,BA1942,Trigger)</f>
        <v>52905</v>
      </c>
      <c r="BA1942" s="158">
        <f>_xll.qlCalendarAdvance(Calendar,BA1941,AY1942,"f",,Trigger)</f>
        <v>52909</v>
      </c>
      <c r="BB1942" s="158">
        <f>_xll.qlInterestRateIndexMaturity(Currency&amp;"ibor"&amp;Tenor,BA1942,Trigger)</f>
        <v>53001</v>
      </c>
      <c r="BC1942" s="320">
        <f>_xll.qlIndexFixing($AC$5,AZ1942,TRUE,_xll.ohTrigger(Trigger,Trigger3M))</f>
        <v>1.4478217758212612E-2</v>
      </c>
      <c r="BD1942" s="320">
        <f>_xll.qlIndexFixing($BE$1,AZ1942,TRUE,_xll.ohTrigger(Trigger,Trigger3M))</f>
        <v>1.449874793579406E-2</v>
      </c>
    </row>
    <row r="1943" spans="51:56" ht="11.25" customHeight="1" x14ac:dyDescent="0.25">
      <c r="AY1943" s="159" t="s">
        <v>90</v>
      </c>
      <c r="AZ1943" s="158">
        <f>_xll.qlInterestRateIndexFixingDate(Currency&amp;"ibor"&amp;Tenor,BA1943,Trigger)</f>
        <v>52912</v>
      </c>
      <c r="BA1943" s="158">
        <f>_xll.qlCalendarAdvance(Calendar,BA1942,AY1943,"f",,Trigger)</f>
        <v>52916</v>
      </c>
      <c r="BB1943" s="158">
        <f>_xll.qlInterestRateIndexMaturity(Currency&amp;"ibor"&amp;Tenor,BA1943,Trigger)</f>
        <v>53008</v>
      </c>
      <c r="BC1943" s="320">
        <f>_xll.qlIndexFixing($AC$5,AZ1943,TRUE,_xll.ohTrigger(Trigger,Trigger3M))</f>
        <v>1.4479991174708875E-2</v>
      </c>
      <c r="BD1943" s="320">
        <f>_xll.qlIndexFixing($BE$1,AZ1943,TRUE,_xll.ohTrigger(Trigger,Trigger3M))</f>
        <v>1.4498324755375526E-2</v>
      </c>
    </row>
    <row r="1944" spans="51:56" ht="11.25" customHeight="1" x14ac:dyDescent="0.25">
      <c r="AY1944" s="159" t="s">
        <v>90</v>
      </c>
      <c r="AZ1944" s="158">
        <f>_xll.qlInterestRateIndexFixingDate(Currency&amp;"ibor"&amp;Tenor,BA1944,Trigger)</f>
        <v>52919</v>
      </c>
      <c r="BA1944" s="158">
        <f>_xll.qlCalendarAdvance(Calendar,BA1943,AY1944,"f",,Trigger)</f>
        <v>52923</v>
      </c>
      <c r="BB1944" s="158">
        <f>_xll.qlInterestRateIndexMaturity(Currency&amp;"ibor"&amp;Tenor,BA1944,Trigger)</f>
        <v>53015</v>
      </c>
      <c r="BC1944" s="320">
        <f>_xll.qlIndexFixing($AC$5,AZ1944,TRUE,_xll.ohTrigger(Trigger,Trigger3M))</f>
        <v>1.4481764592004499E-2</v>
      </c>
      <c r="BD1944" s="320">
        <f>_xll.qlIndexFixing($BE$1,AZ1944,TRUE,_xll.ohTrigger(Trigger,Trigger3M))</f>
        <v>1.449788643567586E-2</v>
      </c>
    </row>
    <row r="1945" spans="51:56" ht="11.25" customHeight="1" x14ac:dyDescent="0.25">
      <c r="AY1945" s="159" t="s">
        <v>90</v>
      </c>
      <c r="AZ1945" s="158">
        <f>_xll.qlInterestRateIndexFixingDate(Currency&amp;"ibor"&amp;Tenor,BA1945,Trigger)</f>
        <v>52926</v>
      </c>
      <c r="BA1945" s="158">
        <f>_xll.qlCalendarAdvance(Calendar,BA1944,AY1945,"f",,Trigger)</f>
        <v>52930</v>
      </c>
      <c r="BB1945" s="158">
        <f>_xll.qlInterestRateIndexMaturity(Currency&amp;"ibor"&amp;Tenor,BA1945,Trigger)</f>
        <v>53021</v>
      </c>
      <c r="BC1945" s="320">
        <f>_xll.qlIndexFixing($AC$5,AZ1945,TRUE,_xll.ohTrigger(Trigger,Trigger3M))</f>
        <v>1.4483120353924074E-2</v>
      </c>
      <c r="BD1945" s="320">
        <f>_xll.qlIndexFixing($BE$1,AZ1945,TRUE,_xll.ohTrigger(Trigger,Trigger3M))</f>
        <v>1.4497176659976374E-2</v>
      </c>
    </row>
    <row r="1946" spans="51:56" ht="11.25" customHeight="1" x14ac:dyDescent="0.25">
      <c r="AY1946" s="159" t="s">
        <v>90</v>
      </c>
      <c r="AZ1946" s="158">
        <f>_xll.qlInterestRateIndexFixingDate(Currency&amp;"ibor"&amp;Tenor,BA1946,Trigger)</f>
        <v>52933</v>
      </c>
      <c r="BA1946" s="158">
        <f>_xll.qlCalendarAdvance(Calendar,BA1945,AY1946,"f",,Trigger)</f>
        <v>52937</v>
      </c>
      <c r="BB1946" s="158">
        <f>_xll.qlInterestRateIndexMaturity(Currency&amp;"ibor"&amp;Tenor,BA1946,Trigger)</f>
        <v>53027</v>
      </c>
      <c r="BC1946" s="320">
        <f>_xll.qlIndexFixing($AC$5,AZ1946,TRUE,_xll.ohTrigger(Trigger,Trigger3M))</f>
        <v>1.4484475992065704E-2</v>
      </c>
      <c r="BD1946" s="320">
        <f>_xll.qlIndexFixing($BE$1,AZ1946,TRUE,_xll.ohTrigger(Trigger,Trigger3M))</f>
        <v>1.4496453807859133E-2</v>
      </c>
    </row>
    <row r="1947" spans="51:56" ht="11.25" customHeight="1" x14ac:dyDescent="0.25">
      <c r="AY1947" s="159" t="s">
        <v>90</v>
      </c>
      <c r="AZ1947" s="158">
        <f>_xll.qlInterestRateIndexFixingDate(Currency&amp;"ibor"&amp;Tenor,BA1947,Trigger)</f>
        <v>52940</v>
      </c>
      <c r="BA1947" s="158">
        <f>_xll.qlCalendarAdvance(Calendar,BA1946,AY1947,"f",,Trigger)</f>
        <v>52944</v>
      </c>
      <c r="BB1947" s="158">
        <f>_xll.qlInterestRateIndexMaturity(Currency&amp;"ibor"&amp;Tenor,BA1947,Trigger)</f>
        <v>53034</v>
      </c>
      <c r="BC1947" s="320">
        <f>_xll.qlIndexFixing($AC$5,AZ1947,TRUE,_xll.ohTrigger(Trigger,Trigger3M))</f>
        <v>1.4486249269197948E-2</v>
      </c>
      <c r="BD1947" s="320">
        <f>_xll.qlIndexFixing($BE$1,AZ1947,TRUE,_xll.ohTrigger(Trigger,Trigger3M))</f>
        <v>1.4495972123199863E-2</v>
      </c>
    </row>
    <row r="1948" spans="51:56" ht="11.25" customHeight="1" x14ac:dyDescent="0.25">
      <c r="AY1948" s="159" t="s">
        <v>90</v>
      </c>
      <c r="AZ1948" s="158">
        <f>_xll.qlInterestRateIndexFixingDate(Currency&amp;"ibor"&amp;Tenor,BA1948,Trigger)</f>
        <v>52947</v>
      </c>
      <c r="BA1948" s="158">
        <f>_xll.qlCalendarAdvance(Calendar,BA1947,AY1948,"f",,Trigger)</f>
        <v>52951</v>
      </c>
      <c r="BB1948" s="158">
        <f>_xll.qlInterestRateIndexMaturity(Currency&amp;"ibor"&amp;Tenor,BA1948,Trigger)</f>
        <v>53041</v>
      </c>
      <c r="BC1948" s="320">
        <f>_xll.qlIndexFixing($AC$5,AZ1948,TRUE,_xll.ohTrigger(Trigger,Trigger3M))</f>
        <v>1.4488022547115342E-2</v>
      </c>
      <c r="BD1948" s="320">
        <f>_xll.qlIndexFixing($BE$1,AZ1948,TRUE,_xll.ohTrigger(Trigger,Trigger3M))</f>
        <v>1.449547519027572E-2</v>
      </c>
    </row>
    <row r="1949" spans="51:56" ht="11.25" customHeight="1" x14ac:dyDescent="0.25">
      <c r="AY1949" s="159" t="s">
        <v>90</v>
      </c>
      <c r="AZ1949" s="158">
        <f>_xll.qlInterestRateIndexFixingDate(Currency&amp;"ibor"&amp;Tenor,BA1949,Trigger)</f>
        <v>52953</v>
      </c>
      <c r="BA1949" s="158">
        <f>_xll.qlCalendarAdvance(Calendar,BA1948,AY1949,"f",,Trigger)</f>
        <v>52958</v>
      </c>
      <c r="BB1949" s="158">
        <f>_xll.qlInterestRateIndexMaturity(Currency&amp;"ibor"&amp;Tenor,BA1949,Trigger)</f>
        <v>53048</v>
      </c>
      <c r="BC1949" s="320">
        <f>_xll.qlIndexFixing($AC$5,AZ1949,TRUE,_xll.ohTrigger(Trigger,Trigger3M))</f>
        <v>1.4489795825814333E-2</v>
      </c>
      <c r="BD1949" s="320">
        <f>_xll.qlIndexFixing($BE$1,AZ1949,TRUE,_xll.ohTrigger(Trigger,Trigger3M))</f>
        <v>1.4494962980520221E-2</v>
      </c>
    </row>
    <row r="1950" spans="51:56" ht="11.25" customHeight="1" x14ac:dyDescent="0.25">
      <c r="AY1950" s="159" t="s">
        <v>90</v>
      </c>
      <c r="AZ1950" s="158">
        <f>_xll.qlInterestRateIndexFixingDate(Currency&amp;"ibor"&amp;Tenor,BA1950,Trigger)</f>
        <v>52961</v>
      </c>
      <c r="BA1950" s="158">
        <f>_xll.qlCalendarAdvance(Calendar,BA1949,AY1950,"f",,Trigger)</f>
        <v>52965</v>
      </c>
      <c r="BB1950" s="158">
        <f>_xll.qlInterestRateIndexMaturity(Currency&amp;"ibor"&amp;Tenor,BA1950,Trigger)</f>
        <v>53055</v>
      </c>
      <c r="BC1950" s="320">
        <f>_xll.qlIndexFixing($AC$5,AZ1950,TRUE,_xll.ohTrigger(Trigger,Trigger3M))</f>
        <v>1.4491569105296698E-2</v>
      </c>
      <c r="BD1950" s="320">
        <f>_xll.qlIndexFixing($BE$1,AZ1950,TRUE,_xll.ohTrigger(Trigger,Trigger3M))</f>
        <v>1.4494435465361555E-2</v>
      </c>
    </row>
    <row r="1951" spans="51:56" ht="11.25" customHeight="1" x14ac:dyDescent="0.25">
      <c r="AY1951" s="159" t="s">
        <v>90</v>
      </c>
      <c r="AZ1951" s="158">
        <f>_xll.qlInterestRateIndexFixingDate(Currency&amp;"ibor"&amp;Tenor,BA1951,Trigger)</f>
        <v>52968</v>
      </c>
      <c r="BA1951" s="158">
        <f>_xll.qlCalendarAdvance(Calendar,BA1950,AY1951,"f",,Trigger)</f>
        <v>52972</v>
      </c>
      <c r="BB1951" s="158">
        <f>_xll.qlInterestRateIndexMaturity(Currency&amp;"ibor"&amp;Tenor,BA1951,Trigger)</f>
        <v>53063</v>
      </c>
      <c r="BC1951" s="320">
        <f>_xll.qlIndexFixing($AC$5,AZ1951,TRUE,_xll.ohTrigger(Trigger,Trigger3M))</f>
        <v>1.4493760451533211E-2</v>
      </c>
      <c r="BD1951" s="320">
        <f>_xll.qlIndexFixing($BE$1,AZ1951,TRUE,_xll.ohTrigger(Trigger,Trigger3M))</f>
        <v>1.4494142307391792E-2</v>
      </c>
    </row>
    <row r="1952" spans="51:56" ht="11.25" customHeight="1" x14ac:dyDescent="0.25">
      <c r="AY1952" s="159" t="s">
        <v>90</v>
      </c>
      <c r="AZ1952" s="158">
        <f>_xll.qlInterestRateIndexFixingDate(Currency&amp;"ibor"&amp;Tenor,BA1952,Trigger)</f>
        <v>52975</v>
      </c>
      <c r="BA1952" s="158">
        <f>_xll.qlCalendarAdvance(Calendar,BA1951,AY1952,"f",,Trigger)</f>
        <v>52979</v>
      </c>
      <c r="BB1952" s="158">
        <f>_xll.qlInterestRateIndexMaturity(Currency&amp;"ibor"&amp;Tenor,BA1952,Trigger)</f>
        <v>53069</v>
      </c>
      <c r="BC1952" s="320">
        <f>_xll.qlIndexFixing($AC$5,AZ1952,TRUE,_xll.ohTrigger(Trigger,Trigger3M))</f>
        <v>1.4495115666612435E-2</v>
      </c>
      <c r="BD1952" s="320">
        <f>_xll.qlIndexFixing($BE$1,AZ1952,TRUE,_xll.ohTrigger(Trigger,Trigger3M))</f>
        <v>1.4493334404562574E-2</v>
      </c>
    </row>
    <row r="1953" spans="51:56" ht="11.25" customHeight="1" x14ac:dyDescent="0.25">
      <c r="AY1953" s="159" t="s">
        <v>90</v>
      </c>
      <c r="AZ1953" s="158">
        <f>_xll.qlInterestRateIndexFixingDate(Currency&amp;"ibor"&amp;Tenor,BA1953,Trigger)</f>
        <v>52982</v>
      </c>
      <c r="BA1953" s="158">
        <f>_xll.qlCalendarAdvance(Calendar,BA1952,AY1953,"f",,Trigger)</f>
        <v>52986</v>
      </c>
      <c r="BB1953" s="158">
        <f>_xll.qlInterestRateIndexMaturity(Currency&amp;"ibor"&amp;Tenor,BA1953,Trigger)</f>
        <v>53076</v>
      </c>
      <c r="BC1953" s="320">
        <f>_xll.qlIndexFixing($AC$5,AZ1953,TRUE,_xll.ohTrigger(Trigger,Trigger3M))</f>
        <v>1.4496888948444919E-2</v>
      </c>
      <c r="BD1953" s="320">
        <f>_xll.qlIndexFixing($BE$1,AZ1953,TRUE,_xll.ohTrigger(Trigger,Trigger3M))</f>
        <v>1.4492760801783966E-2</v>
      </c>
    </row>
    <row r="1954" spans="51:56" ht="11.25" customHeight="1" x14ac:dyDescent="0.25">
      <c r="AY1954" s="159" t="s">
        <v>90</v>
      </c>
      <c r="AZ1954" s="158">
        <f>_xll.qlInterestRateIndexFixingDate(Currency&amp;"ibor"&amp;Tenor,BA1954,Trigger)</f>
        <v>52989</v>
      </c>
      <c r="BA1954" s="158">
        <f>_xll.qlCalendarAdvance(Calendar,BA1953,AY1954,"f",,Trigger)</f>
        <v>52993</v>
      </c>
      <c r="BB1954" s="158">
        <f>_xll.qlInterestRateIndexMaturity(Currency&amp;"ibor"&amp;Tenor,BA1954,Trigger)</f>
        <v>53080</v>
      </c>
      <c r="BC1954" s="320">
        <f>_xll.qlIndexFixing($AC$5,AZ1954,TRUE,_xll.ohTrigger(Trigger,Trigger3M))</f>
        <v>1.4497407499182656E-2</v>
      </c>
      <c r="BD1954" s="320">
        <f>_xll.qlIndexFixing($BE$1,AZ1954,TRUE,_xll.ohTrigger(Trigger,Trigger3M))</f>
        <v>1.4491432248407566E-2</v>
      </c>
    </row>
    <row r="1955" spans="51:56" ht="11.25" customHeight="1" x14ac:dyDescent="0.25">
      <c r="AY1955" s="159" t="s">
        <v>90</v>
      </c>
      <c r="AZ1955" s="158">
        <f>_xll.qlInterestRateIndexFixingDate(Currency&amp;"ibor"&amp;Tenor,BA1955,Trigger)</f>
        <v>52996</v>
      </c>
      <c r="BA1955" s="158">
        <f>_xll.qlCalendarAdvance(Calendar,BA1954,AY1955,"f",,Trigger)</f>
        <v>53000</v>
      </c>
      <c r="BB1955" s="158">
        <f>_xll.qlInterestRateIndexMaturity(Currency&amp;"ibor"&amp;Tenor,BA1955,Trigger)</f>
        <v>53090</v>
      </c>
      <c r="BC1955" s="320">
        <f>_xll.qlIndexFixing($AC$5,AZ1955,TRUE,_xll.ohTrigger(Trigger,Trigger3M))</f>
        <v>1.4500435514460008E-2</v>
      </c>
      <c r="BD1955" s="320">
        <f>_xll.qlIndexFixing($BE$1,AZ1955,TRUE,_xll.ohTrigger(Trigger,Trigger3M))</f>
        <v>1.449156730862633E-2</v>
      </c>
    </row>
    <row r="1956" spans="51:56" ht="11.25" customHeight="1" x14ac:dyDescent="0.25">
      <c r="AY1956" s="159" t="s">
        <v>90</v>
      </c>
      <c r="AZ1956" s="158">
        <f>_xll.qlInterestRateIndexFixingDate(Currency&amp;"ibor"&amp;Tenor,BA1956,Trigger)</f>
        <v>53003</v>
      </c>
      <c r="BA1956" s="158">
        <f>_xll.qlCalendarAdvance(Calendar,BA1955,AY1956,"f",,Trigger)</f>
        <v>53007</v>
      </c>
      <c r="BB1956" s="158">
        <f>_xll.qlInterestRateIndexMaturity(Currency&amp;"ibor"&amp;Tenor,BA1956,Trigger)</f>
        <v>53097</v>
      </c>
      <c r="BC1956" s="320">
        <f>_xll.qlIndexFixing($AC$5,AZ1956,TRUE,_xll.ohTrigger(Trigger,Trigger3M))</f>
        <v>1.4502208798642613E-2</v>
      </c>
      <c r="BD1956" s="320">
        <f>_xll.qlIndexFixing($BE$1,AZ1956,TRUE,_xll.ohTrigger(Trigger,Trigger3M))</f>
        <v>1.4490947361110784E-2</v>
      </c>
    </row>
    <row r="1957" spans="51:56" ht="11.25" customHeight="1" x14ac:dyDescent="0.25">
      <c r="AY1957" s="159" t="s">
        <v>90</v>
      </c>
      <c r="AZ1957" s="158">
        <f>_xll.qlInterestRateIndexFixingDate(Currency&amp;"ibor"&amp;Tenor,BA1957,Trigger)</f>
        <v>53010</v>
      </c>
      <c r="BA1957" s="158">
        <f>_xll.qlCalendarAdvance(Calendar,BA1956,AY1957,"f",,Trigger)</f>
        <v>53014</v>
      </c>
      <c r="BB1957" s="158">
        <f>_xll.qlInterestRateIndexMaturity(Currency&amp;"ibor"&amp;Tenor,BA1957,Trigger)</f>
        <v>53104</v>
      </c>
      <c r="BC1957" s="320">
        <f>_xll.qlIndexFixing($AC$5,AZ1957,TRUE,_xll.ohTrigger(Trigger,Trigger3M))</f>
        <v>1.4506842669884001E-2</v>
      </c>
      <c r="BD1957" s="320">
        <f>_xll.qlIndexFixing($BE$1,AZ1957,TRUE,_xll.ohTrigger(Trigger,Trigger3M))</f>
        <v>1.4490288673019158E-2</v>
      </c>
    </row>
    <row r="1958" spans="51:56" ht="11.25" customHeight="1" x14ac:dyDescent="0.25">
      <c r="AY1958" s="159" t="s">
        <v>90</v>
      </c>
      <c r="AZ1958" s="158">
        <f>_xll.qlInterestRateIndexFixingDate(Currency&amp;"ibor"&amp;Tenor,BA1958,Trigger)</f>
        <v>53017</v>
      </c>
      <c r="BA1958" s="158">
        <f>_xll.qlCalendarAdvance(Calendar,BA1957,AY1958,"f",,Trigger)</f>
        <v>53021</v>
      </c>
      <c r="BB1958" s="158">
        <f>_xll.qlInterestRateIndexMaturity(Currency&amp;"ibor"&amp;Tenor,BA1958,Trigger)</f>
        <v>53113</v>
      </c>
      <c r="BC1958" s="320">
        <f>_xll.qlIndexFixing($AC$5,AZ1958,TRUE,_xll.ohTrigger(Trigger,Trigger3M))</f>
        <v>1.4512994630005367E-2</v>
      </c>
      <c r="BD1958" s="320">
        <f>_xll.qlIndexFixing($BE$1,AZ1958,TRUE,_xll.ohTrigger(Trigger,Trigger3M))</f>
        <v>1.4490026041750542E-2</v>
      </c>
    </row>
    <row r="1959" spans="51:56" ht="11.25" customHeight="1" x14ac:dyDescent="0.25">
      <c r="AY1959" s="159" t="s">
        <v>90</v>
      </c>
      <c r="AZ1959" s="158">
        <f>_xll.qlInterestRateIndexFixingDate(Currency&amp;"ibor"&amp;Tenor,BA1959,Trigger)</f>
        <v>53024</v>
      </c>
      <c r="BA1959" s="158">
        <f>_xll.qlCalendarAdvance(Calendar,BA1958,AY1959,"f",,Trigger)</f>
        <v>53028</v>
      </c>
      <c r="BB1959" s="158">
        <f>_xll.qlInterestRateIndexMaturity(Currency&amp;"ibor"&amp;Tenor,BA1959,Trigger)</f>
        <v>53120</v>
      </c>
      <c r="BC1959" s="320">
        <f>_xll.qlIndexFixing($AC$5,AZ1959,TRUE,_xll.ohTrigger(Trigger,Trigger3M))</f>
        <v>1.4517574859413287E-2</v>
      </c>
      <c r="BD1959" s="320">
        <f>_xll.qlIndexFixing($BE$1,AZ1959,TRUE,_xll.ohTrigger(Trigger,Trigger3M))</f>
        <v>1.4489231810859053E-2</v>
      </c>
    </row>
    <row r="1960" spans="51:56" ht="11.25" customHeight="1" x14ac:dyDescent="0.25">
      <c r="AY1960" s="159" t="s">
        <v>90</v>
      </c>
      <c r="AZ1960" s="158">
        <f>_xll.qlInterestRateIndexFixingDate(Currency&amp;"ibor"&amp;Tenor,BA1960,Trigger)</f>
        <v>53031</v>
      </c>
      <c r="BA1960" s="158">
        <f>_xll.qlCalendarAdvance(Calendar,BA1959,AY1960,"f",,Trigger)</f>
        <v>53035</v>
      </c>
      <c r="BB1960" s="158">
        <f>_xll.qlInterestRateIndexMaturity(Currency&amp;"ibor"&amp;Tenor,BA1960,Trigger)</f>
        <v>53127</v>
      </c>
      <c r="BC1960" s="320">
        <f>_xll.qlIndexFixing($AC$5,AZ1960,TRUE,_xll.ohTrigger(Trigger,Trigger3M))</f>
        <v>1.452215866645418E-2</v>
      </c>
      <c r="BD1960" s="320">
        <f>_xll.qlIndexFixing($BE$1,AZ1960,TRUE,_xll.ohTrigger(Trigger,Trigger3M))</f>
        <v>1.4488377760953474E-2</v>
      </c>
    </row>
    <row r="1961" spans="51:56" ht="11.25" customHeight="1" x14ac:dyDescent="0.25">
      <c r="AY1961" s="159" t="s">
        <v>90</v>
      </c>
      <c r="AZ1961" s="158">
        <f>_xll.qlInterestRateIndexFixingDate(Currency&amp;"ibor"&amp;Tenor,BA1961,Trigger)</f>
        <v>53038</v>
      </c>
      <c r="BA1961" s="158">
        <f>_xll.qlCalendarAdvance(Calendar,BA1960,AY1961,"f",,Trigger)</f>
        <v>53042</v>
      </c>
      <c r="BB1961" s="158">
        <f>_xll.qlInterestRateIndexMaturity(Currency&amp;"ibor"&amp;Tenor,BA1961,Trigger)</f>
        <v>53134</v>
      </c>
      <c r="BC1961" s="320">
        <f>_xll.qlIndexFixing($AC$5,AZ1961,TRUE,_xll.ohTrigger(Trigger,Trigger3M))</f>
        <v>1.4526746051142818E-2</v>
      </c>
      <c r="BD1961" s="320">
        <f>_xll.qlIndexFixing($BE$1,AZ1961,TRUE,_xll.ohTrigger(Trigger,Trigger3M))</f>
        <v>1.4487464286408774E-2</v>
      </c>
    </row>
    <row r="1962" spans="51:56" ht="11.25" customHeight="1" x14ac:dyDescent="0.25">
      <c r="AY1962" s="159" t="s">
        <v>90</v>
      </c>
      <c r="AZ1962" s="158">
        <f>_xll.qlInterestRateIndexFixingDate(Currency&amp;"ibor"&amp;Tenor,BA1962,Trigger)</f>
        <v>53045</v>
      </c>
      <c r="BA1962" s="158">
        <f>_xll.qlCalendarAdvance(Calendar,BA1961,AY1962,"f",,Trigger)</f>
        <v>53049</v>
      </c>
      <c r="BB1962" s="158">
        <f>_xll.qlInterestRateIndexMaturity(Currency&amp;"ibor"&amp;Tenor,BA1962,Trigger)</f>
        <v>53141</v>
      </c>
      <c r="BC1962" s="320">
        <f>_xll.qlIndexFixing($AC$5,AZ1962,TRUE,_xll.ohTrigger(Trigger,Trigger3M))</f>
        <v>1.4531337013489623E-2</v>
      </c>
      <c r="BD1962" s="320">
        <f>_xll.qlIndexFixing($BE$1,AZ1962,TRUE,_xll.ohTrigger(Trigger,Trigger3M))</f>
        <v>1.4486491782893664E-2</v>
      </c>
    </row>
    <row r="1963" spans="51:56" ht="11.25" customHeight="1" x14ac:dyDescent="0.25">
      <c r="AY1963" s="159" t="s">
        <v>90</v>
      </c>
      <c r="AZ1963" s="158">
        <f>_xll.qlInterestRateIndexFixingDate(Currency&amp;"ibor"&amp;Tenor,BA1963,Trigger)</f>
        <v>53052</v>
      </c>
      <c r="BA1963" s="158">
        <f>_xll.qlCalendarAdvance(Calendar,BA1962,AY1963,"f",,Trigger)</f>
        <v>53056</v>
      </c>
      <c r="BB1963" s="158">
        <f>_xll.qlInterestRateIndexMaturity(Currency&amp;"ibor"&amp;Tenor,BA1963,Trigger)</f>
        <v>53147</v>
      </c>
      <c r="BC1963" s="320">
        <f>_xll.qlIndexFixing($AC$5,AZ1963,TRUE,_xll.ohTrigger(Trigger,Trigger3M))</f>
        <v>1.4535329097368588E-2</v>
      </c>
      <c r="BD1963" s="320">
        <f>_xll.qlIndexFixing($BE$1,AZ1963,TRUE,_xll.ohTrigger(Trigger,Trigger3M))</f>
        <v>1.4485257715822972E-2</v>
      </c>
    </row>
    <row r="1964" spans="51:56" ht="11.25" customHeight="1" x14ac:dyDescent="0.25">
      <c r="AY1964" s="159" t="s">
        <v>90</v>
      </c>
      <c r="AZ1964" s="158">
        <f>_xll.qlInterestRateIndexFixingDate(Currency&amp;"ibor"&amp;Tenor,BA1964,Trigger)</f>
        <v>53057</v>
      </c>
      <c r="BA1964" s="158">
        <f>_xll.qlCalendarAdvance(Calendar,BA1963,AY1964,"f",,Trigger)</f>
        <v>53063</v>
      </c>
      <c r="BB1964" s="158">
        <f>_xll.qlInterestRateIndexMaturity(Currency&amp;"ibor"&amp;Tenor,BA1964,Trigger)</f>
        <v>53154</v>
      </c>
      <c r="BC1964" s="320">
        <f>_xll.qlIndexFixing($AC$5,AZ1964,TRUE,_xll.ohTrigger(Trigger,Trigger3M))</f>
        <v>1.4539957552596464E-2</v>
      </c>
      <c r="BD1964" s="320">
        <f>_xll.qlIndexFixing($BE$1,AZ1964,TRUE,_xll.ohTrigger(Trigger,Trigger3M))</f>
        <v>1.4484171871618091E-2</v>
      </c>
    </row>
    <row r="1965" spans="51:56" ht="11.25" customHeight="1" x14ac:dyDescent="0.25">
      <c r="AY1965" s="159" t="s">
        <v>90</v>
      </c>
      <c r="AZ1965" s="158">
        <f>_xll.qlInterestRateIndexFixingDate(Currency&amp;"ibor"&amp;Tenor,BA1965,Trigger)</f>
        <v>53066</v>
      </c>
      <c r="BA1965" s="158">
        <f>_xll.qlCalendarAdvance(Calendar,BA1964,AY1965,"f",,Trigger)</f>
        <v>53070</v>
      </c>
      <c r="BB1965" s="158">
        <f>_xll.qlInterestRateIndexMaturity(Currency&amp;"ibor"&amp;Tenor,BA1965,Trigger)</f>
        <v>53161</v>
      </c>
      <c r="BC1965" s="320">
        <f>_xll.qlIndexFixing($AC$5,AZ1965,TRUE,_xll.ohTrigger(Trigger,Trigger3M))</f>
        <v>1.4544589624645467E-2</v>
      </c>
      <c r="BD1965" s="320">
        <f>_xll.qlIndexFixing($BE$1,AZ1965,TRUE,_xll.ohTrigger(Trigger,Trigger3M))</f>
        <v>1.4483027673099301E-2</v>
      </c>
    </row>
    <row r="1966" spans="51:56" ht="11.25" customHeight="1" x14ac:dyDescent="0.25">
      <c r="AY1966" s="159" t="s">
        <v>90</v>
      </c>
      <c r="AZ1966" s="158">
        <f>_xll.qlInterestRateIndexFixingDate(Currency&amp;"ibor"&amp;Tenor,BA1966,Trigger)</f>
        <v>53073</v>
      </c>
      <c r="BA1966" s="158">
        <f>_xll.qlCalendarAdvance(Calendar,BA1965,AY1966,"f",,Trigger)</f>
        <v>53077</v>
      </c>
      <c r="BB1966" s="158">
        <f>_xll.qlInterestRateIndexMaturity(Currency&amp;"ibor"&amp;Tenor,BA1966,Trigger)</f>
        <v>53168</v>
      </c>
      <c r="BC1966" s="320">
        <f>_xll.qlIndexFixing($AC$5,AZ1966,TRUE,_xll.ohTrigger(Trigger,Trigger3M))</f>
        <v>1.4549225313525262E-2</v>
      </c>
      <c r="BD1966" s="320">
        <f>_xll.qlIndexFixing($BE$1,AZ1966,TRUE,_xll.ohTrigger(Trigger,Trigger3M))</f>
        <v>1.4481825525625866E-2</v>
      </c>
    </row>
    <row r="1967" spans="51:56" ht="11.25" customHeight="1" x14ac:dyDescent="0.25">
      <c r="AY1967" s="159" t="s">
        <v>90</v>
      </c>
      <c r="AZ1967" s="158">
        <f>_xll.qlInterestRateIndexFixingDate(Currency&amp;"ibor"&amp;Tenor,BA1967,Trigger)</f>
        <v>53079</v>
      </c>
      <c r="BA1967" s="158">
        <f>_xll.qlCalendarAdvance(Calendar,BA1966,AY1967,"f",,Trigger)</f>
        <v>53084</v>
      </c>
      <c r="BB1967" s="158">
        <f>_xll.qlInterestRateIndexMaturity(Currency&amp;"ibor"&amp;Tenor,BA1967,Trigger)</f>
        <v>53176</v>
      </c>
      <c r="BC1967" s="320">
        <f>_xll.qlIndexFixing($AC$5,AZ1967,TRUE,_xll.ohTrigger(Trigger,Trigger3M))</f>
        <v>1.4554345490552355E-2</v>
      </c>
      <c r="BD1967" s="320">
        <f>_xll.qlIndexFixing($BE$1,AZ1967,TRUE,_xll.ohTrigger(Trigger,Trigger3M))</f>
        <v>1.4480757769729381E-2</v>
      </c>
    </row>
    <row r="1968" spans="51:56" ht="11.25" customHeight="1" x14ac:dyDescent="0.25">
      <c r="AY1968" s="159" t="s">
        <v>90</v>
      </c>
      <c r="AZ1968" s="158">
        <f>_xll.qlInterestRateIndexFixingDate(Currency&amp;"ibor"&amp;Tenor,BA1968,Trigger)</f>
        <v>53087</v>
      </c>
      <c r="BA1968" s="158">
        <f>_xll.qlCalendarAdvance(Calendar,BA1967,AY1968,"f",,Trigger)</f>
        <v>53091</v>
      </c>
      <c r="BB1968" s="158">
        <f>_xll.qlInterestRateIndexMaturity(Currency&amp;"ibor"&amp;Tenor,BA1968,Trigger)</f>
        <v>53183</v>
      </c>
      <c r="BC1968" s="320">
        <f>_xll.qlIndexFixing($AC$5,AZ1968,TRUE,_xll.ohTrigger(Trigger,Trigger3M))</f>
        <v>1.4558957919118399E-2</v>
      </c>
      <c r="BD1968" s="320">
        <f>_xll.qlIndexFixing($BE$1,AZ1968,TRUE,_xll.ohTrigger(Trigger,Trigger3M))</f>
        <v>1.4479439473879507E-2</v>
      </c>
    </row>
    <row r="1969" spans="51:56" ht="11.25" customHeight="1" x14ac:dyDescent="0.25">
      <c r="AY1969" s="159" t="s">
        <v>90</v>
      </c>
      <c r="AZ1969" s="158">
        <f>_xll.qlInterestRateIndexFixingDate(Currency&amp;"ibor"&amp;Tenor,BA1969,Trigger)</f>
        <v>53094</v>
      </c>
      <c r="BA1969" s="158">
        <f>_xll.qlCalendarAdvance(Calendar,BA1968,AY1969,"f",,Trigger)</f>
        <v>53098</v>
      </c>
      <c r="BB1969" s="158">
        <f>_xll.qlInterestRateIndexMaturity(Currency&amp;"ibor"&amp;Tenor,BA1969,Trigger)</f>
        <v>53190</v>
      </c>
      <c r="BC1969" s="320">
        <f>_xll.qlIndexFixing($AC$5,AZ1969,TRUE,_xll.ohTrigger(Trigger,Trigger3M))</f>
        <v>1.4563174334772415E-2</v>
      </c>
      <c r="BD1969" s="320">
        <f>_xll.qlIndexFixing($BE$1,AZ1969,TRUE,_xll.ohTrigger(Trigger,Trigger3M))</f>
        <v>1.447806542009571E-2</v>
      </c>
    </row>
    <row r="1970" spans="51:56" ht="11.25" customHeight="1" x14ac:dyDescent="0.25">
      <c r="AY1970" s="159" t="s">
        <v>90</v>
      </c>
      <c r="AZ1970" s="158">
        <f>_xll.qlInterestRateIndexFixingDate(Currency&amp;"ibor"&amp;Tenor,BA1970,Trigger)</f>
        <v>53101</v>
      </c>
      <c r="BA1970" s="158">
        <f>_xll.qlCalendarAdvance(Calendar,BA1969,AY1970,"f",,Trigger)</f>
        <v>53105</v>
      </c>
      <c r="BB1970" s="158">
        <f>_xll.qlInterestRateIndexMaturity(Currency&amp;"ibor"&amp;Tenor,BA1970,Trigger)</f>
        <v>53197</v>
      </c>
      <c r="BC1970" s="320">
        <f>_xll.qlIndexFixing($AC$5,AZ1970,TRUE,_xll.ohTrigger(Trigger,Trigger3M))</f>
        <v>1.4564994740273536E-2</v>
      </c>
      <c r="BD1970" s="320">
        <f>_xll.qlIndexFixing($BE$1,AZ1970,TRUE,_xll.ohTrigger(Trigger,Trigger3M))</f>
        <v>1.4476664296514204E-2</v>
      </c>
    </row>
    <row r="1971" spans="51:56" ht="11.25" customHeight="1" x14ac:dyDescent="0.25">
      <c r="AY1971" s="159" t="s">
        <v>90</v>
      </c>
      <c r="AZ1971" s="158">
        <f>_xll.qlInterestRateIndexFixingDate(Currency&amp;"ibor"&amp;Tenor,BA1971,Trigger)</f>
        <v>53108</v>
      </c>
      <c r="BA1971" s="158">
        <f>_xll.qlCalendarAdvance(Calendar,BA1970,AY1971,"f",,Trigger)</f>
        <v>53112</v>
      </c>
      <c r="BB1971" s="158">
        <f>_xll.qlInterestRateIndexMaturity(Currency&amp;"ibor"&amp;Tenor,BA1971,Trigger)</f>
        <v>53204</v>
      </c>
      <c r="BC1971" s="320">
        <f>_xll.qlIndexFixing($AC$5,AZ1971,TRUE,_xll.ohTrigger(Trigger,Trigger3M))</f>
        <v>1.4566815146618332E-2</v>
      </c>
      <c r="BD1971" s="320">
        <f>_xll.qlIndexFixing($BE$1,AZ1971,TRUE,_xll.ohTrigger(Trigger,Trigger3M))</f>
        <v>1.4475252887557539E-2</v>
      </c>
    </row>
    <row r="1972" spans="51:56" ht="11.25" customHeight="1" x14ac:dyDescent="0.25">
      <c r="AY1972" s="159" t="s">
        <v>90</v>
      </c>
      <c r="AZ1972" s="158">
        <f>_xll.qlInterestRateIndexFixingDate(Currency&amp;"ibor"&amp;Tenor,BA1972,Trigger)</f>
        <v>53115</v>
      </c>
      <c r="BA1972" s="158">
        <f>_xll.qlCalendarAdvance(Calendar,BA1971,AY1972,"f",,Trigger)</f>
        <v>53119</v>
      </c>
      <c r="BB1972" s="158">
        <f>_xll.qlInterestRateIndexMaturity(Currency&amp;"ibor"&amp;Tenor,BA1972,Trigger)</f>
        <v>53211</v>
      </c>
      <c r="BC1972" s="320">
        <f>_xll.qlIndexFixing($AC$5,AZ1972,TRUE,_xll.ohTrigger(Trigger,Trigger3M))</f>
        <v>1.456863555380941E-2</v>
      </c>
      <c r="BD1972" s="320">
        <f>_xll.qlIndexFixing($BE$1,AZ1972,TRUE,_xll.ohTrigger(Trigger,Trigger3M))</f>
        <v>1.4473831181630641E-2</v>
      </c>
    </row>
    <row r="1973" spans="51:56" ht="11.25" customHeight="1" x14ac:dyDescent="0.25">
      <c r="AY1973" s="159" t="s">
        <v>90</v>
      </c>
      <c r="AZ1973" s="158">
        <f>_xll.qlInterestRateIndexFixingDate(Currency&amp;"ibor"&amp;Tenor,BA1973,Trigger)</f>
        <v>53122</v>
      </c>
      <c r="BA1973" s="158">
        <f>_xll.qlCalendarAdvance(Calendar,BA1972,AY1973,"f",,Trigger)</f>
        <v>53126</v>
      </c>
      <c r="BB1973" s="158">
        <f>_xll.qlInterestRateIndexMaturity(Currency&amp;"ibor"&amp;Tenor,BA1973,Trigger)</f>
        <v>53218</v>
      </c>
      <c r="BC1973" s="320">
        <f>_xll.qlIndexFixing($AC$5,AZ1973,TRUE,_xll.ohTrigger(Trigger,Trigger3M))</f>
        <v>1.457045596184155E-2</v>
      </c>
      <c r="BD1973" s="320">
        <f>_xll.qlIndexFixing($BE$1,AZ1973,TRUE,_xll.ohTrigger(Trigger,Trigger3M))</f>
        <v>1.4472399167140175E-2</v>
      </c>
    </row>
    <row r="1974" spans="51:56" ht="11.25" customHeight="1" x14ac:dyDescent="0.25">
      <c r="AY1974" s="159" t="s">
        <v>90</v>
      </c>
      <c r="AZ1974" s="158">
        <f>_xll.qlInterestRateIndexFixingDate(Currency&amp;"ibor"&amp;Tenor,BA1974,Trigger)</f>
        <v>53129</v>
      </c>
      <c r="BA1974" s="158">
        <f>_xll.qlCalendarAdvance(Calendar,BA1973,AY1974,"f",,Trigger)</f>
        <v>53133</v>
      </c>
      <c r="BB1974" s="158">
        <f>_xll.qlInterestRateIndexMaturity(Currency&amp;"ibor"&amp;Tenor,BA1974,Trigger)</f>
        <v>53225</v>
      </c>
      <c r="BC1974" s="320">
        <f>_xll.qlIndexFixing($AC$5,AZ1974,TRUE,_xll.ohTrigger(Trigger,Trigger3M))</f>
        <v>1.4572276370719103E-2</v>
      </c>
      <c r="BD1974" s="320">
        <f>_xll.qlIndexFixing($BE$1,AZ1974,TRUE,_xll.ohTrigger(Trigger,Trigger3M))</f>
        <v>1.4470956832491069E-2</v>
      </c>
    </row>
    <row r="1975" spans="51:56" ht="11.25" customHeight="1" x14ac:dyDescent="0.25">
      <c r="AY1975" s="159" t="s">
        <v>90</v>
      </c>
      <c r="AZ1975" s="158">
        <f>_xll.qlInterestRateIndexFixingDate(Currency&amp;"ibor"&amp;Tenor,BA1975,Trigger)</f>
        <v>53136</v>
      </c>
      <c r="BA1975" s="158">
        <f>_xll.qlCalendarAdvance(Calendar,BA1974,AY1975,"f",,Trigger)</f>
        <v>53140</v>
      </c>
      <c r="BB1975" s="158">
        <f>_xll.qlInterestRateIndexMaturity(Currency&amp;"ibor"&amp;Tenor,BA1975,Trigger)</f>
        <v>53232</v>
      </c>
      <c r="BC1975" s="320">
        <f>_xll.qlIndexFixing($AC$5,AZ1975,TRUE,_xll.ohTrigger(Trigger,Trigger3M))</f>
        <v>1.4574096780439461E-2</v>
      </c>
      <c r="BD1975" s="320">
        <f>_xll.qlIndexFixing($BE$1,AZ1975,TRUE,_xll.ohTrigger(Trigger,Trigger3M))</f>
        <v>1.4469504166088248E-2</v>
      </c>
    </row>
    <row r="1976" spans="51:56" ht="11.25" customHeight="1" x14ac:dyDescent="0.25">
      <c r="AY1976" s="159" t="s">
        <v>90</v>
      </c>
      <c r="AZ1976" s="158">
        <f>_xll.qlInterestRateIndexFixingDate(Currency&amp;"ibor"&amp;Tenor,BA1976,Trigger)</f>
        <v>53143</v>
      </c>
      <c r="BA1976" s="158">
        <f>_xll.qlCalendarAdvance(Calendar,BA1975,AY1976,"f",,Trigger)</f>
        <v>53147</v>
      </c>
      <c r="BB1976" s="158">
        <f>_xll.qlInterestRateIndexMaturity(Currency&amp;"ibor"&amp;Tenor,BA1976,Trigger)</f>
        <v>53239</v>
      </c>
      <c r="BC1976" s="320">
        <f>_xll.qlIndexFixing($AC$5,AZ1976,TRUE,_xll.ohTrigger(Trigger,Trigger3M))</f>
        <v>1.457591719100349E-2</v>
      </c>
      <c r="BD1976" s="320">
        <f>_xll.qlIndexFixing($BE$1,AZ1976,TRUE,_xll.ohTrigger(Trigger,Trigger3M))</f>
        <v>1.4468041156338379E-2</v>
      </c>
    </row>
    <row r="1977" spans="51:56" ht="11.25" customHeight="1" x14ac:dyDescent="0.25">
      <c r="AY1977" s="159" t="s">
        <v>90</v>
      </c>
      <c r="AZ1977" s="158">
        <f>_xll.qlInterestRateIndexFixingDate(Currency&amp;"ibor"&amp;Tenor,BA1977,Trigger)</f>
        <v>53150</v>
      </c>
      <c r="BA1977" s="158">
        <f>_xll.qlCalendarAdvance(Calendar,BA1976,AY1977,"f",,Trigger)</f>
        <v>53154</v>
      </c>
      <c r="BB1977" s="158">
        <f>_xll.qlInterestRateIndexMaturity(Currency&amp;"ibor"&amp;Tenor,BA1977,Trigger)</f>
        <v>53246</v>
      </c>
      <c r="BC1977" s="320">
        <f>_xll.qlIndexFixing($AC$5,AZ1977,TRUE,_xll.ohTrigger(Trigger,Trigger3M))</f>
        <v>1.4577737602412062E-2</v>
      </c>
      <c r="BD1977" s="320">
        <f>_xll.qlIndexFixing($BE$1,AZ1977,TRUE,_xll.ohTrigger(Trigger,Trigger3M))</f>
        <v>1.446656779164726E-2</v>
      </c>
    </row>
    <row r="1978" spans="51:56" ht="11.25" customHeight="1" x14ac:dyDescent="0.25">
      <c r="AY1978" s="159" t="s">
        <v>90</v>
      </c>
      <c r="AZ1978" s="158">
        <f>_xll.qlInterestRateIndexFixingDate(Currency&amp;"ibor"&amp;Tenor,BA1978,Trigger)</f>
        <v>53157</v>
      </c>
      <c r="BA1978" s="158">
        <f>_xll.qlCalendarAdvance(Calendar,BA1977,AY1978,"f",,Trigger)</f>
        <v>53161</v>
      </c>
      <c r="BB1978" s="158">
        <f>_xll.qlInterestRateIndexMaturity(Currency&amp;"ibor"&amp;Tenor,BA1978,Trigger)</f>
        <v>53253</v>
      </c>
      <c r="BC1978" s="320">
        <f>_xll.qlIndexFixing($AC$5,AZ1978,TRUE,_xll.ohTrigger(Trigger,Trigger3M))</f>
        <v>1.4579558014663438E-2</v>
      </c>
      <c r="BD1978" s="320">
        <f>_xll.qlIndexFixing($BE$1,AZ1978,TRUE,_xll.ohTrigger(Trigger,Trigger3M))</f>
        <v>1.4465084060420682E-2</v>
      </c>
    </row>
    <row r="1979" spans="51:56" ht="11.25" customHeight="1" x14ac:dyDescent="0.25">
      <c r="AY1979" s="159" t="s">
        <v>90</v>
      </c>
      <c r="AZ1979" s="158">
        <f>_xll.qlInterestRateIndexFixingDate(Currency&amp;"ibor"&amp;Tenor,BA1979,Trigger)</f>
        <v>53164</v>
      </c>
      <c r="BA1979" s="158">
        <f>_xll.qlCalendarAdvance(Calendar,BA1978,AY1979,"f",,Trigger)</f>
        <v>53168</v>
      </c>
      <c r="BB1979" s="158">
        <f>_xll.qlInterestRateIndexMaturity(Currency&amp;"ibor"&amp;Tenor,BA1979,Trigger)</f>
        <v>53260</v>
      </c>
      <c r="BC1979" s="320">
        <f>_xll.qlIndexFixing($AC$5,AZ1979,TRUE,_xll.ohTrigger(Trigger,Trigger3M))</f>
        <v>1.4581378427760224E-2</v>
      </c>
      <c r="BD1979" s="320">
        <f>_xll.qlIndexFixing($BE$1,AZ1979,TRUE,_xll.ohTrigger(Trigger,Trigger3M))</f>
        <v>1.4463589951063576E-2</v>
      </c>
    </row>
    <row r="1980" spans="51:56" ht="11.25" customHeight="1" x14ac:dyDescent="0.25">
      <c r="AY1980" s="159" t="s">
        <v>90</v>
      </c>
      <c r="AZ1980" s="158">
        <f>_xll.qlInterestRateIndexFixingDate(Currency&amp;"ibor"&amp;Tenor,BA1980,Trigger)</f>
        <v>53171</v>
      </c>
      <c r="BA1980" s="158">
        <f>_xll.qlCalendarAdvance(Calendar,BA1979,AY1980,"f",,Trigger)</f>
        <v>53175</v>
      </c>
      <c r="BB1980" s="158">
        <f>_xll.qlInterestRateIndexMaturity(Currency&amp;"ibor"&amp;Tenor,BA1980,Trigger)</f>
        <v>53267</v>
      </c>
      <c r="BC1980" s="320">
        <f>_xll.qlIndexFixing($AC$5,AZ1980,TRUE,_xll.ohTrigger(Trigger,Trigger3M))</f>
        <v>1.4583198841698945E-2</v>
      </c>
      <c r="BD1980" s="320">
        <f>_xll.qlIndexFixing($BE$1,AZ1980,TRUE,_xll.ohTrigger(Trigger,Trigger3M))</f>
        <v>1.4462085451983474E-2</v>
      </c>
    </row>
    <row r="1981" spans="51:56" ht="11.25" customHeight="1" x14ac:dyDescent="0.25">
      <c r="AY1981" s="159" t="s">
        <v>90</v>
      </c>
      <c r="AZ1981" s="158">
        <f>_xll.qlInterestRateIndexFixingDate(Currency&amp;"ibor"&amp;Tenor,BA1981,Trigger)</f>
        <v>53178</v>
      </c>
      <c r="BA1981" s="158">
        <f>_xll.qlCalendarAdvance(Calendar,BA1980,AY1981,"f",,Trigger)</f>
        <v>53182</v>
      </c>
      <c r="BB1981" s="158">
        <f>_xll.qlInterestRateIndexMaturity(Currency&amp;"ibor"&amp;Tenor,BA1981,Trigger)</f>
        <v>53274</v>
      </c>
      <c r="BC1981" s="320">
        <f>_xll.qlIndexFixing($AC$5,AZ1981,TRUE,_xll.ohTrigger(Trigger,Trigger3M))</f>
        <v>1.458501925648221E-2</v>
      </c>
      <c r="BD1981" s="320">
        <f>_xll.qlIndexFixing($BE$1,AZ1981,TRUE,_xll.ohTrigger(Trigger,Trigger3M))</f>
        <v>1.4460570551586175E-2</v>
      </c>
    </row>
    <row r="1982" spans="51:56" ht="11.25" customHeight="1" x14ac:dyDescent="0.25">
      <c r="AY1982" s="159" t="s">
        <v>90</v>
      </c>
      <c r="AZ1982" s="158">
        <f>_xll.qlInterestRateIndexFixingDate(Currency&amp;"ibor"&amp;Tenor,BA1982,Trigger)</f>
        <v>53185</v>
      </c>
      <c r="BA1982" s="158">
        <f>_xll.qlCalendarAdvance(Calendar,BA1981,AY1982,"f",,Trigger)</f>
        <v>53189</v>
      </c>
      <c r="BB1982" s="158">
        <f>_xll.qlInterestRateIndexMaturity(Currency&amp;"ibor"&amp;Tenor,BA1982,Trigger)</f>
        <v>53281</v>
      </c>
      <c r="BC1982" s="320">
        <f>_xll.qlIndexFixing($AC$5,AZ1982,TRUE,_xll.ohTrigger(Trigger,Trigger3M))</f>
        <v>1.4586839672108278E-2</v>
      </c>
      <c r="BD1982" s="320">
        <f>_xll.qlIndexFixing($BE$1,AZ1982,TRUE,_xll.ohTrigger(Trigger,Trigger3M))</f>
        <v>1.4459045238278342E-2</v>
      </c>
    </row>
    <row r="1983" spans="51:56" ht="11.25" customHeight="1" x14ac:dyDescent="0.25">
      <c r="AY1983" s="159" t="s">
        <v>90</v>
      </c>
      <c r="AZ1983" s="158">
        <f>_xll.qlInterestRateIndexFixingDate(Currency&amp;"ibor"&amp;Tenor,BA1983,Trigger)</f>
        <v>53192</v>
      </c>
      <c r="BA1983" s="158">
        <f>_xll.qlCalendarAdvance(Calendar,BA1982,AY1983,"f",,Trigger)</f>
        <v>53196</v>
      </c>
      <c r="BB1983" s="158">
        <f>_xll.qlInterestRateIndexMaturity(Currency&amp;"ibor"&amp;Tenor,BA1983,Trigger)</f>
        <v>53288</v>
      </c>
      <c r="BC1983" s="320">
        <f>_xll.qlIndexFixing($AC$5,AZ1983,TRUE,_xll.ohTrigger(Trigger,Trigger3M))</f>
        <v>1.4588660088579756E-2</v>
      </c>
      <c r="BD1983" s="320">
        <f>_xll.qlIndexFixing($BE$1,AZ1983,TRUE,_xll.ohTrigger(Trigger,Trigger3M))</f>
        <v>1.4457509500466639E-2</v>
      </c>
    </row>
    <row r="1984" spans="51:56" ht="11.25" customHeight="1" x14ac:dyDescent="0.25">
      <c r="AY1984" s="159" t="s">
        <v>90</v>
      </c>
      <c r="AZ1984" s="158">
        <f>_xll.qlInterestRateIndexFixingDate(Currency&amp;"ibor"&amp;Tenor,BA1984,Trigger)</f>
        <v>53199</v>
      </c>
      <c r="BA1984" s="158">
        <f>_xll.qlCalendarAdvance(Calendar,BA1983,AY1984,"f",,Trigger)</f>
        <v>53203</v>
      </c>
      <c r="BB1984" s="158">
        <f>_xll.qlInterestRateIndexMaturity(Currency&amp;"ibor"&amp;Tenor,BA1984,Trigger)</f>
        <v>53295</v>
      </c>
      <c r="BC1984" s="320">
        <f>_xll.qlIndexFixing($AC$5,AZ1984,TRUE,_xll.ohTrigger(Trigger,Trigger3M))</f>
        <v>1.4590480505894038E-2</v>
      </c>
      <c r="BD1984" s="320">
        <f>_xll.qlIndexFixing($BE$1,AZ1984,TRUE,_xll.ohTrigger(Trigger,Trigger3M))</f>
        <v>1.4455963326555125E-2</v>
      </c>
    </row>
    <row r="1985" spans="51:56" ht="11.25" customHeight="1" x14ac:dyDescent="0.25">
      <c r="AY1985" s="159" t="s">
        <v>90</v>
      </c>
      <c r="AZ1985" s="158">
        <f>_xll.qlInterestRateIndexFixingDate(Currency&amp;"ibor"&amp;Tenor,BA1985,Trigger)</f>
        <v>53206</v>
      </c>
      <c r="BA1985" s="158">
        <f>_xll.qlCalendarAdvance(Calendar,BA1984,AY1985,"f",,Trigger)</f>
        <v>53210</v>
      </c>
      <c r="BB1985" s="158">
        <f>_xll.qlInterestRateIndexMaturity(Currency&amp;"ibor"&amp;Tenor,BA1985,Trigger)</f>
        <v>53301</v>
      </c>
      <c r="BC1985" s="320">
        <f>_xll.qlIndexFixing($AC$5,AZ1985,TRUE,_xll.ohTrigger(Trigger,Trigger3M))</f>
        <v>1.4591875526943389E-2</v>
      </c>
      <c r="BD1985" s="320">
        <f>_xll.qlIndexFixing($BE$1,AZ1985,TRUE,_xll.ohTrigger(Trigger,Trigger3M))</f>
        <v>1.4454230042097713E-2</v>
      </c>
    </row>
    <row r="1986" spans="51:56" ht="11.25" customHeight="1" x14ac:dyDescent="0.25">
      <c r="AY1986" s="159" t="s">
        <v>90</v>
      </c>
      <c r="AZ1986" s="158">
        <f>_xll.qlInterestRateIndexFixingDate(Currency&amp;"ibor"&amp;Tenor,BA1986,Trigger)</f>
        <v>53213</v>
      </c>
      <c r="BA1986" s="158">
        <f>_xll.qlCalendarAdvance(Calendar,BA1985,AY1986,"f",,Trigger)</f>
        <v>53217</v>
      </c>
      <c r="BB1986" s="158">
        <f>_xll.qlInterestRateIndexMaturity(Currency&amp;"ibor"&amp;Tenor,BA1986,Trigger)</f>
        <v>53308</v>
      </c>
      <c r="BC1986" s="320">
        <f>_xll.qlIndexFixing($AC$5,AZ1986,TRUE,_xll.ohTrigger(Trigger,Trigger3M))</f>
        <v>1.4593695872230642E-2</v>
      </c>
      <c r="BD1986" s="320">
        <f>_xll.qlIndexFixing($BE$1,AZ1986,TRUE,_xll.ohTrigger(Trigger,Trigger3M))</f>
        <v>1.4452663773262642E-2</v>
      </c>
    </row>
    <row r="1987" spans="51:56" ht="11.25" customHeight="1" x14ac:dyDescent="0.25">
      <c r="AY1987" s="159" t="s">
        <v>90</v>
      </c>
      <c r="AZ1987" s="158">
        <f>_xll.qlInterestRateIndexFixingDate(Currency&amp;"ibor"&amp;Tenor,BA1987,Trigger)</f>
        <v>53220</v>
      </c>
      <c r="BA1987" s="158">
        <f>_xll.qlCalendarAdvance(Calendar,BA1986,AY1987,"f",,Trigger)</f>
        <v>53224</v>
      </c>
      <c r="BB1987" s="158">
        <f>_xll.qlInterestRateIndexMaturity(Currency&amp;"ibor"&amp;Tenor,BA1987,Trigger)</f>
        <v>53315</v>
      </c>
      <c r="BC1987" s="320">
        <f>_xll.qlIndexFixing($AC$5,AZ1987,TRUE,_xll.ohTrigger(Trigger,Trigger3M))</f>
        <v>1.4595516218351515E-2</v>
      </c>
      <c r="BD1987" s="320">
        <f>_xll.qlIndexFixing($BE$1,AZ1987,TRUE,_xll.ohTrigger(Trigger,Trigger3M))</f>
        <v>1.4451087034791867E-2</v>
      </c>
    </row>
    <row r="1988" spans="51:56" ht="11.25" customHeight="1" x14ac:dyDescent="0.25">
      <c r="AY1988" s="159" t="s">
        <v>90</v>
      </c>
      <c r="AZ1988" s="158">
        <f>_xll.qlInterestRateIndexFixingDate(Currency&amp;"ibor"&amp;Tenor,BA1988,Trigger)</f>
        <v>53227</v>
      </c>
      <c r="BA1988" s="158">
        <f>_xll.qlCalendarAdvance(Calendar,BA1987,AY1988,"f",,Trigger)</f>
        <v>53231</v>
      </c>
      <c r="BB1988" s="158">
        <f>_xll.qlInterestRateIndexMaturity(Currency&amp;"ibor"&amp;Tenor,BA1988,Trigger)</f>
        <v>53323</v>
      </c>
      <c r="BC1988" s="320">
        <f>_xll.qlIndexFixing($AC$5,AZ1988,TRUE,_xll.ohTrigger(Trigger,Trigger3M))</f>
        <v>1.4597762183588766E-2</v>
      </c>
      <c r="BD1988" s="320">
        <f>_xll.qlIndexFixing($BE$1,AZ1988,TRUE,_xll.ohTrigger(Trigger,Trigger3M))</f>
        <v>1.4449674038069469E-2</v>
      </c>
    </row>
    <row r="1989" spans="51:56" ht="11.25" customHeight="1" x14ac:dyDescent="0.25">
      <c r="AY1989" s="159" t="s">
        <v>90</v>
      </c>
      <c r="AZ1989" s="158">
        <f>_xll.qlInterestRateIndexFixingDate(Currency&amp;"ibor"&amp;Tenor,BA1989,Trigger)</f>
        <v>53234</v>
      </c>
      <c r="BA1989" s="158">
        <f>_xll.qlCalendarAdvance(Calendar,BA1988,AY1989,"f",,Trigger)</f>
        <v>53238</v>
      </c>
      <c r="BB1989" s="158">
        <f>_xll.qlInterestRateIndexMaturity(Currency&amp;"ibor"&amp;Tenor,BA1989,Trigger)</f>
        <v>53330</v>
      </c>
      <c r="BC1989" s="320">
        <f>_xll.qlIndexFixing($AC$5,AZ1989,TRUE,_xll.ohTrigger(Trigger,Trigger3M))</f>
        <v>1.4599582605121413E-2</v>
      </c>
      <c r="BD1989" s="320">
        <f>_xll.qlIndexFixing($BE$1,AZ1989,TRUE,_xll.ohTrigger(Trigger,Trigger3M))</f>
        <v>1.4448075509771912E-2</v>
      </c>
    </row>
    <row r="1990" spans="51:56" ht="11.25" customHeight="1" x14ac:dyDescent="0.25">
      <c r="AY1990" s="159" t="s">
        <v>90</v>
      </c>
      <c r="AZ1990" s="158">
        <f>_xll.qlInterestRateIndexFixingDate(Currency&amp;"ibor"&amp;Tenor,BA1990,Trigger)</f>
        <v>53241</v>
      </c>
      <c r="BA1990" s="158">
        <f>_xll.qlCalendarAdvance(Calendar,BA1989,AY1990,"f",,Trigger)</f>
        <v>53245</v>
      </c>
      <c r="BB1990" s="158">
        <f>_xll.qlInterestRateIndexMaturity(Currency&amp;"ibor"&amp;Tenor,BA1990,Trigger)</f>
        <v>53337</v>
      </c>
      <c r="BC1990" s="320">
        <f>_xll.qlIndexFixing($AC$5,AZ1990,TRUE,_xll.ohTrigger(Trigger,Trigger3M))</f>
        <v>1.4601403027497732E-2</v>
      </c>
      <c r="BD1990" s="320">
        <f>_xll.qlIndexFixing($BE$1,AZ1990,TRUE,_xll.ohTrigger(Trigger,Trigger3M))</f>
        <v>1.4446466475817141E-2</v>
      </c>
    </row>
    <row r="1991" spans="51:56" ht="11.25" customHeight="1" x14ac:dyDescent="0.25">
      <c r="AY1991" s="159" t="s">
        <v>90</v>
      </c>
      <c r="AZ1991" s="158">
        <f>_xll.qlInterestRateIndexFixingDate(Currency&amp;"ibor"&amp;Tenor,BA1991,Trigger)</f>
        <v>53248</v>
      </c>
      <c r="BA1991" s="158">
        <f>_xll.qlCalendarAdvance(Calendar,BA1990,AY1991,"f",,Trigger)</f>
        <v>53252</v>
      </c>
      <c r="BB1991" s="158">
        <f>_xll.qlInterestRateIndexMaturity(Currency&amp;"ibor"&amp;Tenor,BA1991,Trigger)</f>
        <v>53344</v>
      </c>
      <c r="BC1991" s="320">
        <f>_xll.qlIndexFixing($AC$5,AZ1991,TRUE,_xll.ohTrigger(Trigger,Trigger3M))</f>
        <v>1.4603223450718595E-2</v>
      </c>
      <c r="BD1991" s="320">
        <f>_xll.qlIndexFixing($BE$1,AZ1991,TRUE,_xll.ohTrigger(Trigger,Trigger3M))</f>
        <v>1.444484692461356E-2</v>
      </c>
    </row>
    <row r="1992" spans="51:56" ht="11.25" customHeight="1" x14ac:dyDescent="0.25">
      <c r="AY1992" s="159" t="s">
        <v>90</v>
      </c>
      <c r="AZ1992" s="158">
        <f>_xll.qlInterestRateIndexFixingDate(Currency&amp;"ibor"&amp;Tenor,BA1992,Trigger)</f>
        <v>53255</v>
      </c>
      <c r="BA1992" s="158">
        <f>_xll.qlCalendarAdvance(Calendar,BA1991,AY1992,"f",,Trigger)</f>
        <v>53259</v>
      </c>
      <c r="BB1992" s="158">
        <f>_xll.qlInterestRateIndexMaturity(Currency&amp;"ibor"&amp;Tenor,BA1992,Trigger)</f>
        <v>53351</v>
      </c>
      <c r="BC1992" s="320">
        <f>_xll.qlIndexFixing($AC$5,AZ1992,TRUE,_xll.ohTrigger(Trigger,Trigger3M))</f>
        <v>1.4605043874783129E-2</v>
      </c>
      <c r="BD1992" s="320">
        <f>_xll.qlIndexFixing($BE$1,AZ1992,TRUE,_xll.ohTrigger(Trigger,Trigger3M))</f>
        <v>1.4443216844567832E-2</v>
      </c>
    </row>
    <row r="1993" spans="51:56" ht="11.25" customHeight="1" x14ac:dyDescent="0.25">
      <c r="AY1993" s="159" t="s">
        <v>90</v>
      </c>
      <c r="AZ1993" s="158">
        <f>_xll.qlInterestRateIndexFixingDate(Currency&amp;"ibor"&amp;Tenor,BA1993,Trigger)</f>
        <v>53262</v>
      </c>
      <c r="BA1993" s="158">
        <f>_xll.qlCalendarAdvance(Calendar,BA1992,AY1993,"f",,Trigger)</f>
        <v>53266</v>
      </c>
      <c r="BB1993" s="158">
        <f>_xll.qlInterestRateIndexMaturity(Currency&amp;"ibor"&amp;Tenor,BA1993,Trigger)</f>
        <v>53358</v>
      </c>
      <c r="BC1993" s="320">
        <f>_xll.qlIndexFixing($AC$5,AZ1993,TRUE,_xll.ohTrigger(Trigger,Trigger3M))</f>
        <v>1.4606864299691338E-2</v>
      </c>
      <c r="BD1993" s="320">
        <f>_xll.qlIndexFixing($BE$1,AZ1993,TRUE,_xll.ohTrigger(Trigger,Trigger3M))</f>
        <v>1.4441576224088362E-2</v>
      </c>
    </row>
    <row r="1994" spans="51:56" ht="11.25" customHeight="1" x14ac:dyDescent="0.25">
      <c r="AY1994" s="159" t="s">
        <v>90</v>
      </c>
      <c r="AZ1994" s="158">
        <f>_xll.qlInterestRateIndexFixingDate(Currency&amp;"ibor"&amp;Tenor,BA1994,Trigger)</f>
        <v>53269</v>
      </c>
      <c r="BA1994" s="158">
        <f>_xll.qlCalendarAdvance(Calendar,BA1993,AY1994,"f",,Trigger)</f>
        <v>53273</v>
      </c>
      <c r="BB1994" s="158">
        <f>_xll.qlInterestRateIndexMaturity(Currency&amp;"ibor"&amp;Tenor,BA1994,Trigger)</f>
        <v>53365</v>
      </c>
      <c r="BC1994" s="320">
        <f>_xll.qlIndexFixing($AC$5,AZ1994,TRUE,_xll.ohTrigger(Trigger,Trigger3M))</f>
        <v>1.4608684725444087E-2</v>
      </c>
      <c r="BD1994" s="320">
        <f>_xll.qlIndexFixing($BE$1,AZ1994,TRUE,_xll.ohTrigger(Trigger,Trigger3M))</f>
        <v>1.4439925051580944E-2</v>
      </c>
    </row>
    <row r="1995" spans="51:56" ht="11.25" customHeight="1" x14ac:dyDescent="0.25">
      <c r="AY1995" s="159" t="s">
        <v>90</v>
      </c>
      <c r="AZ1995" s="158">
        <f>_xll.qlInterestRateIndexFixingDate(Currency&amp;"ibor"&amp;Tenor,BA1995,Trigger)</f>
        <v>53276</v>
      </c>
      <c r="BA1995" s="158">
        <f>_xll.qlCalendarAdvance(Calendar,BA1994,AY1995,"f",,Trigger)</f>
        <v>53280</v>
      </c>
      <c r="BB1995" s="158">
        <f>_xll.qlInterestRateIndexMaturity(Currency&amp;"ibor"&amp;Tenor,BA1995,Trigger)</f>
        <v>53372</v>
      </c>
      <c r="BC1995" s="320">
        <f>_xll.qlIndexFixing($AC$5,AZ1995,TRUE,_xll.ohTrigger(Trigger,Trigger3M))</f>
        <v>1.4610505152038772E-2</v>
      </c>
      <c r="BD1995" s="320">
        <f>_xll.qlIndexFixing($BE$1,AZ1995,TRUE,_xll.ohTrigger(Trigger,Trigger3M))</f>
        <v>1.4438263315453982E-2</v>
      </c>
    </row>
    <row r="1996" spans="51:56" ht="11.25" customHeight="1" x14ac:dyDescent="0.25">
      <c r="AY1996" s="159" t="s">
        <v>90</v>
      </c>
      <c r="AZ1996" s="158">
        <f>_xll.qlInterestRateIndexFixingDate(Currency&amp;"ibor"&amp;Tenor,BA1996,Trigger)</f>
        <v>53283</v>
      </c>
      <c r="BA1996" s="158">
        <f>_xll.qlCalendarAdvance(Calendar,BA1995,AY1996,"f",,Trigger)</f>
        <v>53287</v>
      </c>
      <c r="BB1996" s="158">
        <f>_xll.qlInterestRateIndexMaturity(Currency&amp;"ibor"&amp;Tenor,BA1996,Trigger)</f>
        <v>53379</v>
      </c>
      <c r="BC1996" s="320">
        <f>_xll.qlIndexFixing($AC$5,AZ1996,TRUE,_xll.ohTrigger(Trigger,Trigger3M))</f>
        <v>1.4612325579477999E-2</v>
      </c>
      <c r="BD1996" s="320">
        <f>_xll.qlIndexFixing($BE$1,AZ1996,TRUE,_xll.ohTrigger(Trigger,Trigger3M))</f>
        <v>1.4436591004117616E-2</v>
      </c>
    </row>
    <row r="1997" spans="51:56" ht="11.25" customHeight="1" x14ac:dyDescent="0.25">
      <c r="AY1997" s="159" t="s">
        <v>90</v>
      </c>
      <c r="AZ1997" s="158">
        <f>_xll.qlInterestRateIndexFixingDate(Currency&amp;"ibor"&amp;Tenor,BA1997,Trigger)</f>
        <v>53290</v>
      </c>
      <c r="BA1997" s="158">
        <f>_xll.qlCalendarAdvance(Calendar,BA1996,AY1997,"f",,Trigger)</f>
        <v>53294</v>
      </c>
      <c r="BB1997" s="158">
        <f>_xll.qlInterestRateIndexMaturity(Currency&amp;"ibor"&amp;Tenor,BA1997,Trigger)</f>
        <v>53386</v>
      </c>
      <c r="BC1997" s="320">
        <f>_xll.qlIndexFixing($AC$5,AZ1997,TRUE,_xll.ohTrigger(Trigger,Trigger3M))</f>
        <v>1.4614146007761768E-2</v>
      </c>
      <c r="BD1997" s="320">
        <f>_xll.qlIndexFixing($BE$1,AZ1997,TRUE,_xll.ohTrigger(Trigger,Trigger3M))</f>
        <v>1.4434908105975905E-2</v>
      </c>
    </row>
    <row r="1998" spans="51:56" ht="11.25" customHeight="1" x14ac:dyDescent="0.25">
      <c r="AY1998" s="159" t="s">
        <v>90</v>
      </c>
      <c r="AZ1998" s="158">
        <f>_xll.qlInterestRateIndexFixingDate(Currency&amp;"ibor"&amp;Tenor,BA1998,Trigger)</f>
        <v>53297</v>
      </c>
      <c r="BA1998" s="158">
        <f>_xll.qlCalendarAdvance(Calendar,BA1997,AY1998,"f",,Trigger)</f>
        <v>53301</v>
      </c>
      <c r="BB1998" s="158">
        <f>_xll.qlInterestRateIndexMaturity(Currency&amp;"ibor"&amp;Tenor,BA1998,Trigger)</f>
        <v>53391</v>
      </c>
      <c r="BC1998" s="320">
        <f>_xll.qlIndexFixing($AC$5,AZ1998,TRUE,_xll.ohTrigger(Trigger,Trigger3M))</f>
        <v>1.4615113743203345E-2</v>
      </c>
      <c r="BD1998" s="320">
        <f>_xll.qlIndexFixing($BE$1,AZ1998,TRUE,_xll.ohTrigger(Trigger,Trigger3M))</f>
        <v>1.4432882516259404E-2</v>
      </c>
    </row>
    <row r="1999" spans="51:56" ht="11.25" customHeight="1" x14ac:dyDescent="0.25">
      <c r="AY1999" s="159" t="s">
        <v>90</v>
      </c>
      <c r="AZ1999" s="158">
        <f>_xll.qlInterestRateIndexFixingDate(Currency&amp;"ibor"&amp;Tenor,BA1999,Trigger)</f>
        <v>53304</v>
      </c>
      <c r="BA1999" s="158">
        <f>_xll.qlCalendarAdvance(Calendar,BA1998,AY1999,"f",,Trigger)</f>
        <v>53308</v>
      </c>
      <c r="BB1999" s="158">
        <f>_xll.qlInterestRateIndexMaturity(Currency&amp;"ibor"&amp;Tenor,BA1999,Trigger)</f>
        <v>53398</v>
      </c>
      <c r="BC1999" s="320">
        <f>_xll.qlIndexFixing($AC$5,AZ1999,TRUE,_xll.ohTrigger(Trigger,Trigger3M))</f>
        <v>1.4616934025509565E-2</v>
      </c>
      <c r="BD1999" s="320">
        <f>_xll.qlIndexFixing($BE$1,AZ1999,TRUE,_xll.ohTrigger(Trigger,Trigger3M))</f>
        <v>1.4431180066007521E-2</v>
      </c>
    </row>
    <row r="2000" spans="51:56" ht="11.25" customHeight="1" x14ac:dyDescent="0.25">
      <c r="AY2000" s="159" t="s">
        <v>90</v>
      </c>
      <c r="AZ2000" s="158">
        <f>_xll.qlInterestRateIndexFixingDate(Currency&amp;"ibor"&amp;Tenor,BA2000,Trigger)</f>
        <v>53311</v>
      </c>
      <c r="BA2000" s="158">
        <f>_xll.qlCalendarAdvance(Calendar,BA1999,AY2000,"f",,Trigger)</f>
        <v>53315</v>
      </c>
      <c r="BB2000" s="158">
        <f>_xll.qlInterestRateIndexMaturity(Currency&amp;"ibor"&amp;Tenor,BA2000,Trigger)</f>
        <v>53405</v>
      </c>
      <c r="BC2000" s="320">
        <f>_xll.qlIndexFixing($AC$5,AZ2000,TRUE,_xll.ohTrigger(Trigger,Trigger3M))</f>
        <v>1.4618754308640902E-2</v>
      </c>
      <c r="BD2000" s="320">
        <f>_xll.qlIndexFixing($BE$1,AZ2000,TRUE,_xll.ohTrigger(Trigger,Trigger3M))</f>
        <v>1.4429466996665141E-2</v>
      </c>
    </row>
    <row r="2001" spans="51:56" ht="11.25" customHeight="1" x14ac:dyDescent="0.25">
      <c r="AY2001" s="159" t="s">
        <v>90</v>
      </c>
      <c r="AZ2001" s="158">
        <f>_xll.qlInterestRateIndexFixingDate(Currency&amp;"ibor"&amp;Tenor,BA2001,Trigger)</f>
        <v>53317</v>
      </c>
      <c r="BA2001" s="158">
        <f>_xll.qlCalendarAdvance(Calendar,BA2000,AY2001,"f",,Trigger)</f>
        <v>53323</v>
      </c>
      <c r="BB2001" s="158">
        <f>_xll.qlInterestRateIndexMaturity(Currency&amp;"ibor"&amp;Tenor,BA2001,Trigger)</f>
        <v>53413</v>
      </c>
      <c r="BC2001" s="320">
        <f>_xll.qlIndexFixing($AC$5,AZ2001,TRUE,_xll.ohTrigger(Trigger,Trigger3M))</f>
        <v>1.4620834633230828E-2</v>
      </c>
      <c r="BD2001" s="320">
        <f>_xll.qlIndexFixing($BE$1,AZ2001,TRUE,_xll.ohTrigger(Trigger,Trigger3M))</f>
        <v>1.4427496185295929E-2</v>
      </c>
    </row>
    <row r="2002" spans="51:56" ht="11.25" customHeight="1" x14ac:dyDescent="0.25">
      <c r="AY2002" s="159" t="s">
        <v>90</v>
      </c>
      <c r="AZ2002" s="158">
        <f>_xll.qlInterestRateIndexFixingDate(Currency&amp;"ibor"&amp;Tenor,BA2002,Trigger)</f>
        <v>53325</v>
      </c>
      <c r="BA2002" s="158">
        <f>_xll.qlCalendarAdvance(Calendar,BA2001,AY2002,"f",,Trigger)</f>
        <v>53330</v>
      </c>
      <c r="BB2002" s="158">
        <f>_xll.qlInterestRateIndexMaturity(Currency&amp;"ibor"&amp;Tenor,BA2002,Trigger)</f>
        <v>53420</v>
      </c>
      <c r="BC2002" s="320">
        <f>_xll.qlIndexFixing($AC$5,AZ2002,TRUE,_xll.ohTrigger(Trigger,Trigger3M))</f>
        <v>1.4622654918130529E-2</v>
      </c>
      <c r="BD2002" s="320">
        <f>_xll.qlIndexFixing($BE$1,AZ2002,TRUE,_xll.ohTrigger(Trigger,Trigger3M))</f>
        <v>1.442576032173104E-2</v>
      </c>
    </row>
    <row r="2003" spans="51:56" ht="11.25" customHeight="1" x14ac:dyDescent="0.25">
      <c r="AY2003" s="159" t="s">
        <v>90</v>
      </c>
      <c r="AZ2003" s="158">
        <f>_xll.qlInterestRateIndexFixingDate(Currency&amp;"ibor"&amp;Tenor,BA2003,Trigger)</f>
        <v>53335</v>
      </c>
      <c r="BA2003" s="158">
        <f>_xll.qlCalendarAdvance(Calendar,BA2002,AY2003,"f",,Trigger)</f>
        <v>53337</v>
      </c>
      <c r="BB2003" s="158">
        <f>_xll.qlInterestRateIndexMaturity(Currency&amp;"ibor"&amp;Tenor,BA2003,Trigger)</f>
        <v>53427</v>
      </c>
      <c r="BC2003" s="320">
        <f>_xll.qlIndexFixing($AC$5,AZ2003,TRUE,_xll.ohTrigger(Trigger,Trigger3M))</f>
        <v>1.4624475203856235E-2</v>
      </c>
      <c r="BD2003" s="320">
        <f>_xll.qlIndexFixing($BE$1,AZ2003,TRUE,_xll.ohTrigger(Trigger,Trigger3M))</f>
        <v>1.4424013802647906E-2</v>
      </c>
    </row>
    <row r="2004" spans="51:56" ht="11.25" customHeight="1" x14ac:dyDescent="0.25">
      <c r="AY2004" s="159" t="s">
        <v>90</v>
      </c>
      <c r="AZ2004" s="158">
        <f>_xll.qlInterestRateIndexFixingDate(Currency&amp;"ibor"&amp;Tenor,BA2004,Trigger)</f>
        <v>53342</v>
      </c>
      <c r="BA2004" s="158">
        <f>_xll.qlCalendarAdvance(Calendar,BA2003,AY2004,"f",,Trigger)</f>
        <v>53344</v>
      </c>
      <c r="BB2004" s="158">
        <f>_xll.qlInterestRateIndexMaturity(Currency&amp;"ibor"&amp;Tenor,BA2004,Trigger)</f>
        <v>53434</v>
      </c>
      <c r="BC2004" s="320">
        <f>_xll.qlIndexFixing($AC$5,AZ2004,TRUE,_xll.ohTrigger(Trigger,Trigger3M))</f>
        <v>1.4626295490407948E-2</v>
      </c>
      <c r="BD2004" s="320">
        <f>_xll.qlIndexFixing($BE$1,AZ2004,TRUE,_xll.ohTrigger(Trigger,Trigger3M))</f>
        <v>1.4422256616455797E-2</v>
      </c>
    </row>
    <row r="2005" spans="51:56" ht="11.25" customHeight="1" x14ac:dyDescent="0.25">
      <c r="AY2005" s="159" t="s">
        <v>90</v>
      </c>
      <c r="AZ2005" s="158">
        <f>_xll.qlInterestRateIndexFixingDate(Currency&amp;"ibor"&amp;Tenor,BA2005,Trigger)</f>
        <v>53349</v>
      </c>
      <c r="BA2005" s="158">
        <f>_xll.qlCalendarAdvance(Calendar,BA2004,AY2005,"f",,Trigger)</f>
        <v>53351</v>
      </c>
      <c r="BB2005" s="158">
        <f>_xll.qlInterestRateIndexMaturity(Currency&amp;"ibor"&amp;Tenor,BA2005,Trigger)</f>
        <v>53441</v>
      </c>
      <c r="BC2005" s="320">
        <f>_xll.qlIndexFixing($AC$5,AZ2005,TRUE,_xll.ohTrigger(Trigger,Trigger3M))</f>
        <v>1.462811577778389E-2</v>
      </c>
      <c r="BD2005" s="320">
        <f>_xll.qlIndexFixing($BE$1,AZ2005,TRUE,_xll.ohTrigger(Trigger,Trigger3M))</f>
        <v>1.4420488751563099E-2</v>
      </c>
    </row>
    <row r="2006" spans="51:56" ht="11.25" customHeight="1" x14ac:dyDescent="0.25">
      <c r="AY2006" s="159" t="s">
        <v>90</v>
      </c>
      <c r="AZ2006" s="158">
        <f>_xll.qlInterestRateIndexFixingDate(Currency&amp;"ibor"&amp;Tenor,BA2006,Trigger)</f>
        <v>53356</v>
      </c>
      <c r="BA2006" s="158">
        <f>_xll.qlCalendarAdvance(Calendar,BA2005,AY2006,"f",,Trigger)</f>
        <v>53358</v>
      </c>
      <c r="BB2006" s="158">
        <f>_xll.qlInterestRateIndexMaturity(Currency&amp;"ibor"&amp;Tenor,BA2006,Trigger)</f>
        <v>53447</v>
      </c>
      <c r="BC2006" s="320">
        <f>_xll.qlIndexFixing($AC$5,AZ2006,TRUE,_xll.ohTrigger(Trigger,Trigger3M))</f>
        <v>1.462950914554733E-2</v>
      </c>
      <c r="BD2006" s="320">
        <f>_xll.qlIndexFixing($BE$1,AZ2006,TRUE,_xll.ohTrigger(Trigger,Trigger3M))</f>
        <v>1.4418550815863244E-2</v>
      </c>
    </row>
    <row r="2007" spans="51:56" ht="11.25" customHeight="1" x14ac:dyDescent="0.25">
      <c r="AY2007" s="159" t="s">
        <v>90</v>
      </c>
      <c r="AZ2007" s="158">
        <f>_xll.qlInterestRateIndexFixingDate(Currency&amp;"ibor"&amp;Tenor,BA2007,Trigger)</f>
        <v>53363</v>
      </c>
      <c r="BA2007" s="158">
        <f>_xll.qlCalendarAdvance(Calendar,BA2006,AY2007,"f",,Trigger)</f>
        <v>53365</v>
      </c>
      <c r="BB2007" s="158">
        <f>_xll.qlInterestRateIndexMaturity(Currency&amp;"ibor"&amp;Tenor,BA2007,Trigger)</f>
        <v>53454</v>
      </c>
      <c r="BC2007" s="320">
        <f>_xll.qlIndexFixing($AC$5,AZ2007,TRUE,_xll.ohTrigger(Trigger,Trigger3M))</f>
        <v>1.4631329360674719E-2</v>
      </c>
      <c r="BD2007" s="320">
        <f>_xll.qlIndexFixing($BE$1,AZ2007,TRUE,_xll.ohTrigger(Trigger,Trigger3M))</f>
        <v>1.4416762396869223E-2</v>
      </c>
    </row>
    <row r="2008" spans="51:56" ht="11.25" customHeight="1" x14ac:dyDescent="0.25">
      <c r="AY2008" s="159" t="s">
        <v>90</v>
      </c>
      <c r="AZ2008" s="158">
        <f>_xll.qlInterestRateIndexFixingDate(Currency&amp;"ibor"&amp;Tenor,BA2008,Trigger)</f>
        <v>53370</v>
      </c>
      <c r="BA2008" s="158">
        <f>_xll.qlCalendarAdvance(Calendar,BA2007,AY2008,"f",,Trigger)</f>
        <v>53372</v>
      </c>
      <c r="BB2008" s="158">
        <f>_xll.qlInterestRateIndexMaturity(Currency&amp;"ibor"&amp;Tenor,BA2008,Trigger)</f>
        <v>53461</v>
      </c>
      <c r="BC2008" s="320">
        <f>_xll.qlIndexFixing($AC$5,AZ2008,TRUE,_xll.ohTrigger(Trigger,Trigger3M))</f>
        <v>1.4633149576615838E-2</v>
      </c>
      <c r="BD2008" s="320">
        <f>_xll.qlIndexFixing($BE$1,AZ2008,TRUE,_xll.ohTrigger(Trigger,Trigger3M))</f>
        <v>1.4414963265651285E-2</v>
      </c>
    </row>
    <row r="2009" spans="51:56" ht="11.25" customHeight="1" x14ac:dyDescent="0.25">
      <c r="AY2009" s="159" t="s">
        <v>90</v>
      </c>
      <c r="AZ2009" s="158">
        <f>_xll.qlInterestRateIndexFixingDate(Currency&amp;"ibor"&amp;Tenor,BA2009,Trigger)</f>
        <v>53377</v>
      </c>
      <c r="BA2009" s="158">
        <f>_xll.qlCalendarAdvance(Calendar,BA2008,AY2009,"f",,Trigger)</f>
        <v>53379</v>
      </c>
      <c r="BB2009" s="158">
        <f>_xll.qlInterestRateIndexMaturity(Currency&amp;"ibor"&amp;Tenor,BA2009,Trigger)</f>
        <v>53468</v>
      </c>
      <c r="BC2009" s="320">
        <f>_xll.qlIndexFixing($AC$5,AZ2009,TRUE,_xll.ohTrigger(Trigger,Trigger3M))</f>
        <v>1.4632224754633247E-2</v>
      </c>
      <c r="BD2009" s="320">
        <f>_xll.qlIndexFixing($BE$1,AZ2009,TRUE,_xll.ohTrigger(Trigger,Trigger3M))</f>
        <v>1.4413153410618702E-2</v>
      </c>
    </row>
    <row r="2010" spans="51:56" ht="11.25" customHeight="1" x14ac:dyDescent="0.25">
      <c r="AY2010" s="159" t="s">
        <v>90</v>
      </c>
      <c r="AZ2010" s="158">
        <f>_xll.qlInterestRateIndexFixingDate(Currency&amp;"ibor"&amp;Tenor,BA2010,Trigger)</f>
        <v>53384</v>
      </c>
      <c r="BA2010" s="158">
        <f>_xll.qlCalendarAdvance(Calendar,BA2009,AY2010,"f",,Trigger)</f>
        <v>53386</v>
      </c>
      <c r="BB2010" s="158">
        <f>_xll.qlInterestRateIndexMaturity(Currency&amp;"ibor"&amp;Tenor,BA2010,Trigger)</f>
        <v>53478</v>
      </c>
      <c r="BC2010" s="320">
        <f>_xll.qlIndexFixing($AC$5,AZ2010,TRUE,_xll.ohTrigger(Trigger,Trigger3M))</f>
        <v>1.4631616101551635E-2</v>
      </c>
      <c r="BD2010" s="320">
        <f>_xll.qlIndexFixing($BE$1,AZ2010,TRUE,_xll.ohTrigger(Trigger,Trigger3M))</f>
        <v>1.4411800653679077E-2</v>
      </c>
    </row>
    <row r="2011" spans="51:56" ht="11.25" customHeight="1" x14ac:dyDescent="0.25">
      <c r="AY2011" s="159" t="s">
        <v>90</v>
      </c>
      <c r="AZ2011" s="158">
        <f>_xll.qlInterestRateIndexFixingDate(Currency&amp;"ibor"&amp;Tenor,BA2011,Trigger)</f>
        <v>53391</v>
      </c>
      <c r="BA2011" s="158">
        <f>_xll.qlCalendarAdvance(Calendar,BA2010,AY2011,"f",,Trigger)</f>
        <v>53393</v>
      </c>
      <c r="BB2011" s="158">
        <f>_xll.qlInterestRateIndexMaturity(Currency&amp;"ibor"&amp;Tenor,BA2011,Trigger)</f>
        <v>53485</v>
      </c>
      <c r="BC2011" s="320">
        <f>_xll.qlIndexFixing($AC$5,AZ2011,TRUE,_xll.ohTrigger(Trigger,Trigger3M))</f>
        <v>1.4630772722028893E-2</v>
      </c>
      <c r="BD2011" s="320">
        <f>_xll.qlIndexFixing($BE$1,AZ2011,TRUE,_xll.ohTrigger(Trigger,Trigger3M))</f>
        <v>1.4409966786646064E-2</v>
      </c>
    </row>
    <row r="2012" spans="51:56" ht="11.25" customHeight="1" x14ac:dyDescent="0.25">
      <c r="AY2012" s="159" t="s">
        <v>90</v>
      </c>
      <c r="AZ2012" s="158">
        <f>_xll.qlInterestRateIndexFixingDate(Currency&amp;"ibor"&amp;Tenor,BA2012,Trigger)</f>
        <v>53398</v>
      </c>
      <c r="BA2012" s="158">
        <f>_xll.qlCalendarAdvance(Calendar,BA2011,AY2012,"f",,Trigger)</f>
        <v>53400</v>
      </c>
      <c r="BB2012" s="158">
        <f>_xll.qlInterestRateIndexMaturity(Currency&amp;"ibor"&amp;Tenor,BA2012,Trigger)</f>
        <v>53492</v>
      </c>
      <c r="BC2012" s="320">
        <f>_xll.qlIndexFixing($AC$5,AZ2012,TRUE,_xll.ohTrigger(Trigger,Trigger3M))</f>
        <v>1.4629926061548908E-2</v>
      </c>
      <c r="BD2012" s="320">
        <f>_xll.qlIndexFixing($BE$1,AZ2012,TRUE,_xll.ohTrigger(Trigger,Trigger3M))</f>
        <v>1.4408122157284632E-2</v>
      </c>
    </row>
    <row r="2013" spans="51:56" ht="11.25" customHeight="1" x14ac:dyDescent="0.25">
      <c r="AY2013" s="159" t="s">
        <v>90</v>
      </c>
      <c r="AZ2013" s="158">
        <f>_xll.qlInterestRateIndexFixingDate(Currency&amp;"ibor"&amp;Tenor,BA2013,Trigger)</f>
        <v>53405</v>
      </c>
      <c r="BA2013" s="158">
        <f>_xll.qlCalendarAdvance(Calendar,BA2012,AY2013,"f",,Trigger)</f>
        <v>53407</v>
      </c>
      <c r="BB2013" s="158">
        <f>_xll.qlInterestRateIndexMaturity(Currency&amp;"ibor"&amp;Tenor,BA2013,Trigger)</f>
        <v>53499</v>
      </c>
      <c r="BC2013" s="320">
        <f>_xll.qlIndexFixing($AC$5,AZ2013,TRUE,_xll.ohTrigger(Trigger,Trigger3M))</f>
        <v>1.4629076120114284E-2</v>
      </c>
      <c r="BD2013" s="320">
        <f>_xll.qlIndexFixing($BE$1,AZ2013,TRUE,_xll.ohTrigger(Trigger,Trigger3M))</f>
        <v>1.4406266754005789E-2</v>
      </c>
    </row>
    <row r="2014" spans="51:56" ht="11.25" customHeight="1" x14ac:dyDescent="0.25">
      <c r="AY2014" s="159" t="s">
        <v>90</v>
      </c>
      <c r="AZ2014" s="158">
        <f>_xll.qlInterestRateIndexFixingDate(Currency&amp;"ibor"&amp;Tenor,BA2014,Trigger)</f>
        <v>53408</v>
      </c>
      <c r="BA2014" s="158">
        <f>_xll.qlCalendarAdvance(Calendar,BA2013,AY2014,"f",,Trigger)</f>
        <v>53414</v>
      </c>
      <c r="BB2014" s="158">
        <f>_xll.qlInterestRateIndexMaturity(Currency&amp;"ibor"&amp;Tenor,BA2014,Trigger)</f>
        <v>53506</v>
      </c>
      <c r="BC2014" s="320">
        <f>_xll.qlIndexFixing($AC$5,AZ2014,TRUE,_xll.ohTrigger(Trigger,Trigger3M))</f>
        <v>1.4628222897727628E-2</v>
      </c>
      <c r="BD2014" s="320">
        <f>_xll.qlIndexFixing($BE$1,AZ2014,TRUE,_xll.ohTrigger(Trigger,Trigger3M))</f>
        <v>1.4404400565217071E-2</v>
      </c>
    </row>
    <row r="2015" spans="51:56" ht="11.25" customHeight="1" x14ac:dyDescent="0.25">
      <c r="AY2015" s="159" t="s">
        <v>90</v>
      </c>
      <c r="AZ2015" s="158">
        <f>_xll.qlInterestRateIndexFixingDate(Currency&amp;"ibor"&amp;Tenor,BA2015,Trigger)</f>
        <v>53419</v>
      </c>
      <c r="BA2015" s="158">
        <f>_xll.qlCalendarAdvance(Calendar,BA2014,AY2015,"f",,Trigger)</f>
        <v>53421</v>
      </c>
      <c r="BB2015" s="158">
        <f>_xll.qlInterestRateIndexMaturity(Currency&amp;"ibor"&amp;Tenor,BA2015,Trigger)</f>
        <v>53512</v>
      </c>
      <c r="BC2015" s="320">
        <f>_xll.qlIndexFixing($AC$5,AZ2015,TRUE,_xll.ohTrigger(Trigger,Trigger3M))</f>
        <v>1.4627108729506351E-2</v>
      </c>
      <c r="BD2015" s="320">
        <f>_xll.qlIndexFixing($BE$1,AZ2015,TRUE,_xll.ohTrigger(Trigger,Trigger3M))</f>
        <v>1.4402371940301662E-2</v>
      </c>
    </row>
    <row r="2016" spans="51:56" ht="11.25" customHeight="1" x14ac:dyDescent="0.25">
      <c r="AY2016" s="159" t="s">
        <v>90</v>
      </c>
      <c r="AZ2016" s="158">
        <f>_xll.qlInterestRateIndexFixingDate(Currency&amp;"ibor"&amp;Tenor,BA2016,Trigger)</f>
        <v>53426</v>
      </c>
      <c r="BA2016" s="158">
        <f>_xll.qlCalendarAdvance(Calendar,BA2015,AY2016,"f",,Trigger)</f>
        <v>53428</v>
      </c>
      <c r="BB2016" s="158">
        <f>_xll.qlInterestRateIndexMaturity(Currency&amp;"ibor"&amp;Tenor,BA2016,Trigger)</f>
        <v>53519</v>
      </c>
      <c r="BC2016" s="320">
        <f>_xll.qlIndexFixing($AC$5,AZ2016,TRUE,_xll.ohTrigger(Trigger,Trigger3M))</f>
        <v>1.4626220002187799E-2</v>
      </c>
      <c r="BD2016" s="320">
        <f>_xll.qlIndexFixing($BE$1,AZ2016,TRUE,_xll.ohTrigger(Trigger,Trigger3M))</f>
        <v>1.4400484995313708E-2</v>
      </c>
    </row>
    <row r="2017" spans="51:56" ht="11.25" customHeight="1" x14ac:dyDescent="0.25">
      <c r="AY2017" s="159" t="s">
        <v>90</v>
      </c>
      <c r="AZ2017" s="158">
        <f>_xll.qlInterestRateIndexFixingDate(Currency&amp;"ibor"&amp;Tenor,BA2017,Trigger)</f>
        <v>53433</v>
      </c>
      <c r="BA2017" s="158">
        <f>_xll.qlCalendarAdvance(Calendar,BA2016,AY2017,"f",,Trigger)</f>
        <v>53435</v>
      </c>
      <c r="BB2017" s="158">
        <f>_xll.qlInterestRateIndexMaturity(Currency&amp;"ibor"&amp;Tenor,BA2017,Trigger)</f>
        <v>53526</v>
      </c>
      <c r="BC2017" s="320">
        <f>_xll.qlIndexFixing($AC$5,AZ2017,TRUE,_xll.ohTrigger(Trigger,Trigger3M))</f>
        <v>1.4625327958011252E-2</v>
      </c>
      <c r="BD2017" s="320">
        <f>_xll.qlIndexFixing($BE$1,AZ2017,TRUE,_xll.ohTrigger(Trigger,Trigger3M))</f>
        <v>1.4398587231296566E-2</v>
      </c>
    </row>
    <row r="2018" spans="51:56" ht="11.25" customHeight="1" x14ac:dyDescent="0.25">
      <c r="AY2018" s="159" t="s">
        <v>90</v>
      </c>
      <c r="AZ2018" s="158">
        <f>_xll.qlInterestRateIndexFixingDate(Currency&amp;"ibor"&amp;Tenor,BA2018,Trigger)</f>
        <v>53440</v>
      </c>
      <c r="BA2018" s="158">
        <f>_xll.qlCalendarAdvance(Calendar,BA2017,AY2018,"f",,Trigger)</f>
        <v>53442</v>
      </c>
      <c r="BB2018" s="158">
        <f>_xll.qlInterestRateIndexMaturity(Currency&amp;"ibor"&amp;Tenor,BA2018,Trigger)</f>
        <v>53533</v>
      </c>
      <c r="BC2018" s="320">
        <f>_xll.qlIndexFixing($AC$5,AZ2018,TRUE,_xll.ohTrigger(Trigger,Trigger3M))</f>
        <v>1.4624432596979342E-2</v>
      </c>
      <c r="BD2018" s="320">
        <f>_xll.qlIndexFixing($BE$1,AZ2018,TRUE,_xll.ohTrigger(Trigger,Trigger3M))</f>
        <v>1.4396678636661263E-2</v>
      </c>
    </row>
    <row r="2019" spans="51:56" ht="11.25" customHeight="1" x14ac:dyDescent="0.25">
      <c r="AY2019" s="159" t="s">
        <v>90</v>
      </c>
      <c r="AZ2019" s="158">
        <f>_xll.qlInterestRateIndexFixingDate(Currency&amp;"ibor"&amp;Tenor,BA2019,Trigger)</f>
        <v>53444</v>
      </c>
      <c r="BA2019" s="158">
        <f>_xll.qlCalendarAdvance(Calendar,BA2018,AY2019,"f",,Trigger)</f>
        <v>53449</v>
      </c>
      <c r="BB2019" s="158">
        <f>_xll.qlInterestRateIndexMaturity(Currency&amp;"ibor"&amp;Tenor,BA2019,Trigger)</f>
        <v>53541</v>
      </c>
      <c r="BC2019" s="320">
        <f>_xll.qlIndexFixing($AC$5,AZ2019,TRUE,_xll.ohTrigger(Trigger,Trigger3M))</f>
        <v>1.4623907571578167E-2</v>
      </c>
      <c r="BD2019" s="320">
        <f>_xll.qlIndexFixing($BE$1,AZ2019,TRUE,_xll.ohTrigger(Trigger,Trigger3M))</f>
        <v>1.4394907432990671E-2</v>
      </c>
    </row>
    <row r="2020" spans="51:56" ht="11.25" customHeight="1" x14ac:dyDescent="0.25">
      <c r="AY2020" s="159" t="s">
        <v>90</v>
      </c>
      <c r="AZ2020" s="158">
        <f>_xll.qlInterestRateIndexFixingDate(Currency&amp;"ibor"&amp;Tenor,BA2020,Trigger)</f>
        <v>53454</v>
      </c>
      <c r="BA2020" s="158">
        <f>_xll.qlCalendarAdvance(Calendar,BA2019,AY2020,"f",,Trigger)</f>
        <v>53456</v>
      </c>
      <c r="BB2020" s="158">
        <f>_xll.qlInterestRateIndexMaturity(Currency&amp;"ibor"&amp;Tenor,BA2020,Trigger)</f>
        <v>53548</v>
      </c>
      <c r="BC2020" s="320">
        <f>_xll.qlIndexFixing($AC$5,AZ2020,TRUE,_xll.ohTrigger(Trigger,Trigger3M))</f>
        <v>1.4623034663521025E-2</v>
      </c>
      <c r="BD2020" s="320">
        <f>_xll.qlIndexFixing($BE$1,AZ2020,TRUE,_xll.ohTrigger(Trigger,Trigger3M))</f>
        <v>1.4392976287760857E-2</v>
      </c>
    </row>
    <row r="2021" spans="51:56" ht="11.25" customHeight="1" x14ac:dyDescent="0.25">
      <c r="AY2021" s="159" t="s">
        <v>90</v>
      </c>
      <c r="AZ2021" s="158">
        <f>_xll.qlInterestRateIndexFixingDate(Currency&amp;"ibor"&amp;Tenor,BA2021,Trigger)</f>
        <v>53461</v>
      </c>
      <c r="BA2021" s="158">
        <f>_xll.qlCalendarAdvance(Calendar,BA2020,AY2021,"f",,Trigger)</f>
        <v>53463</v>
      </c>
      <c r="BB2021" s="158">
        <f>_xll.qlInterestRateIndexMaturity(Currency&amp;"ibor"&amp;Tenor,BA2021,Trigger)</f>
        <v>53555</v>
      </c>
      <c r="BC2021" s="320">
        <f>_xll.qlIndexFixing($AC$5,AZ2021,TRUE,_xll.ohTrigger(Trigger,Trigger3M))</f>
        <v>1.4622916951659029E-2</v>
      </c>
      <c r="BD2021" s="320">
        <f>_xll.qlIndexFixing($BE$1,AZ2021,TRUE,_xll.ohTrigger(Trigger,Trigger3M))</f>
        <v>1.4391034275891281E-2</v>
      </c>
    </row>
    <row r="2022" spans="51:56" ht="11.25" customHeight="1" x14ac:dyDescent="0.25">
      <c r="AY2022" s="159" t="s">
        <v>90</v>
      </c>
      <c r="AZ2022" s="158">
        <f>_xll.qlInterestRateIndexFixingDate(Currency&amp;"ibor"&amp;Tenor,BA2022,Trigger)</f>
        <v>53468</v>
      </c>
      <c r="BA2022" s="158">
        <f>_xll.qlCalendarAdvance(Calendar,BA2021,AY2022,"f",,Trigger)</f>
        <v>53470</v>
      </c>
      <c r="BB2022" s="158">
        <f>_xll.qlInterestRateIndexMaturity(Currency&amp;"ibor"&amp;Tenor,BA2022,Trigger)</f>
        <v>53562</v>
      </c>
      <c r="BC2022" s="320">
        <f>_xll.qlIndexFixing($AC$5,AZ2022,TRUE,_xll.ohTrigger(Trigger,Trigger3M))</f>
        <v>1.4624694261380163E-2</v>
      </c>
      <c r="BD2022" s="320">
        <f>_xll.qlIndexFixing($BE$1,AZ2022,TRUE,_xll.ohTrigger(Trigger,Trigger3M))</f>
        <v>1.4389081385796426E-2</v>
      </c>
    </row>
    <row r="2023" spans="51:56" ht="11.25" customHeight="1" x14ac:dyDescent="0.25">
      <c r="AY2023" s="159" t="s">
        <v>90</v>
      </c>
      <c r="AZ2023" s="158">
        <f>_xll.qlInterestRateIndexFixingDate(Currency&amp;"ibor"&amp;Tenor,BA2023,Trigger)</f>
        <v>53475</v>
      </c>
      <c r="BA2023" s="158">
        <f>_xll.qlCalendarAdvance(Calendar,BA2022,AY2023,"f",,Trigger)</f>
        <v>53477</v>
      </c>
      <c r="BB2023" s="158">
        <f>_xll.qlInterestRateIndexMaturity(Currency&amp;"ibor"&amp;Tenor,BA2023,Trigger)</f>
        <v>53569</v>
      </c>
      <c r="BC2023" s="320">
        <f>_xll.qlIndexFixing($AC$5,AZ2023,TRUE,_xll.ohTrigger(Trigger,Trigger3M))</f>
        <v>1.4626471571906741E-2</v>
      </c>
      <c r="BD2023" s="320">
        <f>_xll.qlIndexFixing($BE$1,AZ2023,TRUE,_xll.ohTrigger(Trigger,Trigger3M))</f>
        <v>1.4387117605883831E-2</v>
      </c>
    </row>
    <row r="2024" spans="51:56" ht="11.25" customHeight="1" x14ac:dyDescent="0.25">
      <c r="AY2024" s="159" t="s">
        <v>90</v>
      </c>
      <c r="AZ2024" s="158">
        <f>_xll.qlInterestRateIndexFixingDate(Currency&amp;"ibor"&amp;Tenor,BA2024,Trigger)</f>
        <v>53482</v>
      </c>
      <c r="BA2024" s="158">
        <f>_xll.qlCalendarAdvance(Calendar,BA2023,AY2024,"f",,Trigger)</f>
        <v>53484</v>
      </c>
      <c r="BB2024" s="158">
        <f>_xll.qlInterestRateIndexMaturity(Currency&amp;"ibor"&amp;Tenor,BA2024,Trigger)</f>
        <v>53576</v>
      </c>
      <c r="BC2024" s="320">
        <f>_xll.qlIndexFixing($AC$5,AZ2024,TRUE,_xll.ohTrigger(Trigger,Trigger3M))</f>
        <v>1.4628248883238762E-2</v>
      </c>
      <c r="BD2024" s="320">
        <f>_xll.qlIndexFixing($BE$1,AZ2024,TRUE,_xll.ohTrigger(Trigger,Trigger3M))</f>
        <v>1.4385142924566236E-2</v>
      </c>
    </row>
    <row r="2025" spans="51:56" ht="11.25" customHeight="1" x14ac:dyDescent="0.25">
      <c r="AY2025" s="159" t="s">
        <v>90</v>
      </c>
      <c r="AZ2025" s="158">
        <f>_xll.qlInterestRateIndexFixingDate(Currency&amp;"ibor"&amp;Tenor,BA2025,Trigger)</f>
        <v>53489</v>
      </c>
      <c r="BA2025" s="158">
        <f>_xll.qlCalendarAdvance(Calendar,BA2024,AY2025,"f",,Trigger)</f>
        <v>53491</v>
      </c>
      <c r="BB2025" s="158">
        <f>_xll.qlInterestRateIndexMaturity(Currency&amp;"ibor"&amp;Tenor,BA2025,Trigger)</f>
        <v>53583</v>
      </c>
      <c r="BC2025" s="320">
        <f>_xll.qlIndexFixing($AC$5,AZ2025,TRUE,_xll.ohTrigger(Trigger,Trigger3M))</f>
        <v>1.463002619537275E-2</v>
      </c>
      <c r="BD2025" s="320">
        <f>_xll.qlIndexFixing($BE$1,AZ2025,TRUE,_xll.ohTrigger(Trigger,Trigger3M))</f>
        <v>1.4383157330255527E-2</v>
      </c>
    </row>
    <row r="2026" spans="51:56" ht="11.25" customHeight="1" x14ac:dyDescent="0.25">
      <c r="AY2026" s="159" t="s">
        <v>90</v>
      </c>
      <c r="AZ2026" s="158">
        <f>_xll.qlInterestRateIndexFixingDate(Currency&amp;"ibor"&amp;Tenor,BA2026,Trigger)</f>
        <v>53496</v>
      </c>
      <c r="BA2026" s="158">
        <f>_xll.qlCalendarAdvance(Calendar,BA2025,AY2026,"f",,Trigger)</f>
        <v>53498</v>
      </c>
      <c r="BB2026" s="158">
        <f>_xll.qlInterestRateIndexMaturity(Currency&amp;"ibor"&amp;Tenor,BA2026,Trigger)</f>
        <v>53590</v>
      </c>
      <c r="BC2026" s="320">
        <f>_xll.qlIndexFixing($AC$5,AZ2026,TRUE,_xll.ohTrigger(Trigger,Trigger3M))</f>
        <v>1.4631803508312179E-2</v>
      </c>
      <c r="BD2026" s="320">
        <f>_xll.qlIndexFixing($BE$1,AZ2026,TRUE,_xll.ohTrigger(Trigger,Trigger3M))</f>
        <v>1.4381160811359232E-2</v>
      </c>
    </row>
    <row r="2027" spans="51:56" ht="11.25" customHeight="1" x14ac:dyDescent="0.25">
      <c r="AY2027" s="159" t="s">
        <v>90</v>
      </c>
      <c r="AZ2027" s="158">
        <f>_xll.qlInterestRateIndexFixingDate(Currency&amp;"ibor"&amp;Tenor,BA2027,Trigger)</f>
        <v>53503</v>
      </c>
      <c r="BA2027" s="158">
        <f>_xll.qlCalendarAdvance(Calendar,BA2026,AY2027,"f",,Trigger)</f>
        <v>53505</v>
      </c>
      <c r="BB2027" s="158">
        <f>_xll.qlInterestRateIndexMaturity(Currency&amp;"ibor"&amp;Tenor,BA2027,Trigger)</f>
        <v>53597</v>
      </c>
      <c r="BC2027" s="320">
        <f>_xll.qlIndexFixing($AC$5,AZ2027,TRUE,_xll.ohTrigger(Trigger,Trigger3M))</f>
        <v>1.4633580822054446E-2</v>
      </c>
      <c r="BD2027" s="320">
        <f>_xll.qlIndexFixing($BE$1,AZ2027,TRUE,_xll.ohTrigger(Trigger,Trigger3M))</f>
        <v>1.4379153356292706E-2</v>
      </c>
    </row>
    <row r="2028" spans="51:56" ht="11.25" customHeight="1" x14ac:dyDescent="0.25">
      <c r="AY2028" s="159" t="s">
        <v>90</v>
      </c>
      <c r="AZ2028" s="158">
        <f>_xll.qlInterestRateIndexFixingDate(Currency&amp;"ibor"&amp;Tenor,BA2028,Trigger)</f>
        <v>53510</v>
      </c>
      <c r="BA2028" s="158">
        <f>_xll.qlCalendarAdvance(Calendar,BA2027,AY2028,"f",,Trigger)</f>
        <v>53512</v>
      </c>
      <c r="BB2028" s="158">
        <f>_xll.qlInterestRateIndexMaturity(Currency&amp;"ibor"&amp;Tenor,BA2028,Trigger)</f>
        <v>53604</v>
      </c>
      <c r="BC2028" s="320">
        <f>_xll.qlIndexFixing($AC$5,AZ2028,TRUE,_xll.ohTrigger(Trigger,Trigger3M))</f>
        <v>1.4635358136603023E-2</v>
      </c>
      <c r="BD2028" s="320">
        <f>_xll.qlIndexFixing($BE$1,AZ2028,TRUE,_xll.ohTrigger(Trigger,Trigger3M))</f>
        <v>1.4377134953464354E-2</v>
      </c>
    </row>
    <row r="2029" spans="51:56" ht="11.25" customHeight="1" x14ac:dyDescent="0.25">
      <c r="AY2029" s="159" t="s">
        <v>90</v>
      </c>
      <c r="AZ2029" s="158">
        <f>_xll.qlInterestRateIndexFixingDate(Currency&amp;"ibor"&amp;Tenor,BA2029,Trigger)</f>
        <v>53517</v>
      </c>
      <c r="BA2029" s="158">
        <f>_xll.qlCalendarAdvance(Calendar,BA2028,AY2029,"f",,Trigger)</f>
        <v>53519</v>
      </c>
      <c r="BB2029" s="158">
        <f>_xll.qlInterestRateIndexMaturity(Currency&amp;"ibor"&amp;Tenor,BA2029,Trigger)</f>
        <v>53611</v>
      </c>
      <c r="BC2029" s="320">
        <f>_xll.qlIndexFixing($AC$5,AZ2029,TRUE,_xll.ohTrigger(Trigger,Trigger3M))</f>
        <v>1.4637135451954438E-2</v>
      </c>
      <c r="BD2029" s="320">
        <f>_xll.qlIndexFixing($BE$1,AZ2029,TRUE,_xll.ohTrigger(Trigger,Trigger3M))</f>
        <v>1.4375105591286921E-2</v>
      </c>
    </row>
    <row r="2030" spans="51:56" ht="11.25" customHeight="1" x14ac:dyDescent="0.25">
      <c r="AY2030" s="159" t="s">
        <v>90</v>
      </c>
      <c r="AZ2030" s="158">
        <f>_xll.qlInterestRateIndexFixingDate(Currency&amp;"ibor"&amp;Tenor,BA2030,Trigger)</f>
        <v>53524</v>
      </c>
      <c r="BA2030" s="158">
        <f>_xll.qlCalendarAdvance(Calendar,BA2029,AY2030,"f",,Trigger)</f>
        <v>53526</v>
      </c>
      <c r="BB2030" s="158">
        <f>_xll.qlInterestRateIndexMaturity(Currency&amp;"ibor"&amp;Tenor,BA2030,Trigger)</f>
        <v>53618</v>
      </c>
      <c r="BC2030" s="320">
        <f>_xll.qlIndexFixing($AC$5,AZ2030,TRUE,_xll.ohTrigger(Trigger,Trigger3M))</f>
        <v>1.4638912768111294E-2</v>
      </c>
      <c r="BD2030" s="320">
        <f>_xll.qlIndexFixing($BE$1,AZ2030,TRUE,_xll.ohTrigger(Trigger,Trigger3M))</f>
        <v>1.4373065258171417E-2</v>
      </c>
    </row>
    <row r="2031" spans="51:56" ht="11.25" customHeight="1" x14ac:dyDescent="0.25">
      <c r="AY2031" s="159" t="s">
        <v>90</v>
      </c>
      <c r="AZ2031" s="158">
        <f>_xll.qlInterestRateIndexFixingDate(Currency&amp;"ibor"&amp;Tenor,BA2031,Trigger)</f>
        <v>53531</v>
      </c>
      <c r="BA2031" s="158">
        <f>_xll.qlCalendarAdvance(Calendar,BA2030,AY2031,"f",,Trigger)</f>
        <v>53533</v>
      </c>
      <c r="BB2031" s="158">
        <f>_xll.qlInterestRateIndexMaturity(Currency&amp;"ibor"&amp;Tenor,BA2031,Trigger)</f>
        <v>53625</v>
      </c>
      <c r="BC2031" s="320">
        <f>_xll.qlIndexFixing($AC$5,AZ2031,TRUE,_xll.ohTrigger(Trigger,Trigger3M))</f>
        <v>1.4640690085070988E-2</v>
      </c>
      <c r="BD2031" s="320">
        <f>_xll.qlIndexFixing($BE$1,AZ2031,TRUE,_xll.ohTrigger(Trigger,Trigger3M))</f>
        <v>1.437101394252885E-2</v>
      </c>
    </row>
    <row r="2032" spans="51:56" ht="11.25" customHeight="1" x14ac:dyDescent="0.25">
      <c r="AY2032" s="159" t="s">
        <v>90</v>
      </c>
      <c r="AZ2032" s="158">
        <f>_xll.qlInterestRateIndexFixingDate(Currency&amp;"ibor"&amp;Tenor,BA2032,Trigger)</f>
        <v>53538</v>
      </c>
      <c r="BA2032" s="158">
        <f>_xll.qlCalendarAdvance(Calendar,BA2031,AY2032,"f",,Trigger)</f>
        <v>53540</v>
      </c>
      <c r="BB2032" s="158">
        <f>_xll.qlInterestRateIndexMaturity(Currency&amp;"ibor"&amp;Tenor,BA2032,Trigger)</f>
        <v>53632</v>
      </c>
      <c r="BC2032" s="320">
        <f>_xll.qlIndexFixing($AC$5,AZ2032,TRUE,_xll.ohTrigger(Trigger,Trigger3M))</f>
        <v>1.4642467402836123E-2</v>
      </c>
      <c r="BD2032" s="320">
        <f>_xll.qlIndexFixing($BE$1,AZ2032,TRUE,_xll.ohTrigger(Trigger,Trigger3M))</f>
        <v>1.4368951632773708E-2</v>
      </c>
    </row>
    <row r="2033" spans="51:56" ht="11.25" customHeight="1" x14ac:dyDescent="0.25">
      <c r="AY2033" s="159" t="s">
        <v>90</v>
      </c>
      <c r="AZ2033" s="158">
        <f>_xll.qlInterestRateIndexFixingDate(Currency&amp;"ibor"&amp;Tenor,BA2033,Trigger)</f>
        <v>53545</v>
      </c>
      <c r="BA2033" s="158">
        <f>_xll.qlCalendarAdvance(Calendar,BA2032,AY2033,"f",,Trigger)</f>
        <v>53547</v>
      </c>
      <c r="BB2033" s="158">
        <f>_xll.qlInterestRateIndexMaturity(Currency&amp;"ibor"&amp;Tenor,BA2033,Trigger)</f>
        <v>53639</v>
      </c>
      <c r="BC2033" s="320">
        <f>_xll.qlIndexFixing($AC$5,AZ2033,TRUE,_xll.ohTrigger(Trigger,Trigger3M))</f>
        <v>1.4644244721404963E-2</v>
      </c>
      <c r="BD2033" s="320">
        <f>_xll.qlIndexFixing($BE$1,AZ2033,TRUE,_xll.ohTrigger(Trigger,Trigger3M))</f>
        <v>1.4366878317314391E-2</v>
      </c>
    </row>
    <row r="2034" spans="51:56" ht="11.25" customHeight="1" x14ac:dyDescent="0.25">
      <c r="AY2034" s="159" t="s">
        <v>90</v>
      </c>
      <c r="AZ2034" s="158">
        <f>_xll.qlInterestRateIndexFixingDate(Currency&amp;"ibor"&amp;Tenor,BA2034,Trigger)</f>
        <v>53552</v>
      </c>
      <c r="BA2034" s="158">
        <f>_xll.qlCalendarAdvance(Calendar,BA2033,AY2034,"f",,Trigger)</f>
        <v>53554</v>
      </c>
      <c r="BB2034" s="158">
        <f>_xll.qlInterestRateIndexMaturity(Currency&amp;"ibor"&amp;Tenor,BA2034,Trigger)</f>
        <v>53646</v>
      </c>
      <c r="BC2034" s="320">
        <f>_xll.qlIndexFixing($AC$5,AZ2034,TRUE,_xll.ohTrigger(Trigger,Trigger3M))</f>
        <v>1.4646022040776639E-2</v>
      </c>
      <c r="BD2034" s="320">
        <f>_xll.qlIndexFixing($BE$1,AZ2034,TRUE,_xll.ohTrigger(Trigger,Trigger3M))</f>
        <v>1.4364793984565387E-2</v>
      </c>
    </row>
    <row r="2035" spans="51:56" ht="11.25" customHeight="1" x14ac:dyDescent="0.25">
      <c r="AY2035" s="159" t="s">
        <v>90</v>
      </c>
      <c r="AZ2035" s="158">
        <f>_xll.qlInterestRateIndexFixingDate(Currency&amp;"ibor"&amp;Tenor,BA2035,Trigger)</f>
        <v>53559</v>
      </c>
      <c r="BA2035" s="158">
        <f>_xll.qlCalendarAdvance(Calendar,BA2034,AY2035,"f",,Trigger)</f>
        <v>53561</v>
      </c>
      <c r="BB2035" s="158">
        <f>_xll.qlInterestRateIndexMaturity(Currency&amp;"ibor"&amp;Tenor,BA2035,Trigger)</f>
        <v>53653</v>
      </c>
      <c r="BC2035" s="320">
        <f>_xll.qlIndexFixing($AC$5,AZ2035,TRUE,_xll.ohTrigger(Trigger,Trigger3M))</f>
        <v>1.4647799360954627E-2</v>
      </c>
      <c r="BD2035" s="320">
        <f>_xll.qlIndexFixing($BE$1,AZ2035,TRUE,_xll.ohTrigger(Trigger,Trigger3M))</f>
        <v>1.4362698622938569E-2</v>
      </c>
    </row>
    <row r="2036" spans="51:56" ht="11.25" customHeight="1" x14ac:dyDescent="0.25">
      <c r="AY2036" s="159" t="s">
        <v>90</v>
      </c>
      <c r="AZ2036" s="158">
        <f>_xll.qlInterestRateIndexFixingDate(Currency&amp;"ibor"&amp;Tenor,BA2036,Trigger)</f>
        <v>53566</v>
      </c>
      <c r="BA2036" s="158">
        <f>_xll.qlCalendarAdvance(Calendar,BA2035,AY2036,"f",,Trigger)</f>
        <v>53568</v>
      </c>
      <c r="BB2036" s="158">
        <f>_xll.qlInterestRateIndexMaturity(Currency&amp;"ibor"&amp;Tenor,BA2036,Trigger)</f>
        <v>53660</v>
      </c>
      <c r="BC2036" s="320">
        <f>_xll.qlIndexFixing($AC$5,AZ2036,TRUE,_xll.ohTrigger(Trigger,Trigger3M))</f>
        <v>1.4649576681936321E-2</v>
      </c>
      <c r="BD2036" s="320">
        <f>_xll.qlIndexFixing($BE$1,AZ2036,TRUE,_xll.ohTrigger(Trigger,Trigger3M))</f>
        <v>1.4360592220844081E-2</v>
      </c>
    </row>
    <row r="2037" spans="51:56" ht="11.25" customHeight="1" x14ac:dyDescent="0.25">
      <c r="AY2037" s="159" t="s">
        <v>90</v>
      </c>
      <c r="AZ2037" s="158">
        <f>_xll.qlInterestRateIndexFixingDate(Currency&amp;"ibor"&amp;Tenor,BA2037,Trigger)</f>
        <v>53573</v>
      </c>
      <c r="BA2037" s="158">
        <f>_xll.qlCalendarAdvance(Calendar,BA2036,AY2037,"f",,Trigger)</f>
        <v>53575</v>
      </c>
      <c r="BB2037" s="158">
        <f>_xll.qlInterestRateIndexMaturity(Currency&amp;"ibor"&amp;Tenor,BA2037,Trigger)</f>
        <v>53666</v>
      </c>
      <c r="BC2037" s="320">
        <f>_xll.qlIndexFixing($AC$5,AZ2037,TRUE,_xll.ohTrigger(Trigger,Trigger3M))</f>
        <v>1.4650929290831107E-2</v>
      </c>
      <c r="BD2037" s="320">
        <f>_xll.qlIndexFixing($BE$1,AZ2037,TRUE,_xll.ohTrigger(Trigger,Trigger3M))</f>
        <v>1.4358342107776229E-2</v>
      </c>
    </row>
    <row r="2038" spans="51:56" ht="11.25" customHeight="1" x14ac:dyDescent="0.25">
      <c r="AY2038" s="159" t="s">
        <v>90</v>
      </c>
      <c r="AZ2038" s="158">
        <f>_xll.qlInterestRateIndexFixingDate(Currency&amp;"ibor"&amp;Tenor,BA2038,Trigger)</f>
        <v>53580</v>
      </c>
      <c r="BA2038" s="158">
        <f>_xll.qlCalendarAdvance(Calendar,BA2037,AY2038,"f",,Trigger)</f>
        <v>53582</v>
      </c>
      <c r="BB2038" s="158">
        <f>_xll.qlInterestRateIndexMaturity(Currency&amp;"ibor"&amp;Tenor,BA2038,Trigger)</f>
        <v>53673</v>
      </c>
      <c r="BC2038" s="320">
        <f>_xll.qlIndexFixing($AC$5,AZ2038,TRUE,_xll.ohTrigger(Trigger,Trigger3M))</f>
        <v>1.4652706541162188E-2</v>
      </c>
      <c r="BD2038" s="320">
        <f>_xll.qlIndexFixing($BE$1,AZ2038,TRUE,_xll.ohTrigger(Trigger,Trigger3M))</f>
        <v>1.4356214467137611E-2</v>
      </c>
    </row>
    <row r="2039" spans="51:56" ht="11.25" customHeight="1" x14ac:dyDescent="0.25">
      <c r="AY2039" s="159" t="s">
        <v>90</v>
      </c>
      <c r="AZ2039" s="158">
        <f>_xll.qlInterestRateIndexFixingDate(Currency&amp;"ibor"&amp;Tenor,BA2039,Trigger)</f>
        <v>53587</v>
      </c>
      <c r="BA2039" s="158">
        <f>_xll.qlCalendarAdvance(Calendar,BA2038,AY2039,"f",,Trigger)</f>
        <v>53589</v>
      </c>
      <c r="BB2039" s="158">
        <f>_xll.qlInterestRateIndexMaturity(Currency&amp;"ibor"&amp;Tenor,BA2039,Trigger)</f>
        <v>53680</v>
      </c>
      <c r="BC2039" s="320">
        <f>_xll.qlIndexFixing($AC$5,AZ2039,TRUE,_xll.ohTrigger(Trigger,Trigger3M))</f>
        <v>1.4654483792289112E-2</v>
      </c>
      <c r="BD2039" s="320">
        <f>_xll.qlIndexFixing($BE$1,AZ2039,TRUE,_xll.ohTrigger(Trigger,Trigger3M))</f>
        <v>1.4354075752526486E-2</v>
      </c>
    </row>
    <row r="2040" spans="51:56" ht="11.25" customHeight="1" x14ac:dyDescent="0.25">
      <c r="AY2040" s="159" t="s">
        <v>90</v>
      </c>
      <c r="AZ2040" s="158">
        <f>_xll.qlInterestRateIndexFixingDate(Currency&amp;"ibor"&amp;Tenor,BA2040,Trigger)</f>
        <v>53594</v>
      </c>
      <c r="BA2040" s="158">
        <f>_xll.qlCalendarAdvance(Calendar,BA2039,AY2040,"f",,Trigger)</f>
        <v>53596</v>
      </c>
      <c r="BB2040" s="158">
        <f>_xll.qlInterestRateIndexMaturity(Currency&amp;"ibor"&amp;Tenor,BA2040,Trigger)</f>
        <v>53688</v>
      </c>
      <c r="BC2040" s="320">
        <f>_xll.qlIndexFixing($AC$5,AZ2040,TRUE,_xll.ohTrigger(Trigger,Trigger3M))</f>
        <v>1.4656685973906222E-2</v>
      </c>
      <c r="BD2040" s="320">
        <f>_xll.qlIndexFixing($BE$1,AZ2040,TRUE,_xll.ohTrigger(Trigger,Trigger3M))</f>
        <v>1.4352055976056533E-2</v>
      </c>
    </row>
    <row r="2041" spans="51:56" ht="11.25" customHeight="1" x14ac:dyDescent="0.25">
      <c r="AY2041" s="159" t="s">
        <v>90</v>
      </c>
      <c r="AZ2041" s="158">
        <f>_xll.qlInterestRateIndexFixingDate(Currency&amp;"ibor"&amp;Tenor,BA2041,Trigger)</f>
        <v>53601</v>
      </c>
      <c r="BA2041" s="158">
        <f>_xll.qlCalendarAdvance(Calendar,BA2040,AY2041,"f",,Trigger)</f>
        <v>53603</v>
      </c>
      <c r="BB2041" s="158">
        <f>_xll.qlInterestRateIndexMaturity(Currency&amp;"ibor"&amp;Tenor,BA2041,Trigger)</f>
        <v>53695</v>
      </c>
      <c r="BC2041" s="320">
        <f>_xll.qlIndexFixing($AC$5,AZ2041,TRUE,_xll.ohTrigger(Trigger,Trigger3M))</f>
        <v>1.4658463298909047E-2</v>
      </c>
      <c r="BD2041" s="320">
        <f>_xll.qlIndexFixing($BE$1,AZ2041,TRUE,_xll.ohTrigger(Trigger,Trigger3M))</f>
        <v>1.4349894197819244E-2</v>
      </c>
    </row>
    <row r="2042" spans="51:56" ht="11.25" customHeight="1" x14ac:dyDescent="0.25">
      <c r="AY2042" s="159" t="s">
        <v>90</v>
      </c>
      <c r="AZ2042" s="158">
        <f>_xll.qlInterestRateIndexFixingDate(Currency&amp;"ibor"&amp;Tenor,BA2042,Trigger)</f>
        <v>53608</v>
      </c>
      <c r="BA2042" s="158">
        <f>_xll.qlCalendarAdvance(Calendar,BA2041,AY2042,"f",,Trigger)</f>
        <v>53610</v>
      </c>
      <c r="BB2042" s="158">
        <f>_xll.qlInterestRateIndexMaturity(Currency&amp;"ibor"&amp;Tenor,BA2042,Trigger)</f>
        <v>53702</v>
      </c>
      <c r="BC2042" s="320">
        <f>_xll.qlIndexFixing($AC$5,AZ2042,TRUE,_xll.ohTrigger(Trigger,Trigger3M))</f>
        <v>1.4660240624716445E-2</v>
      </c>
      <c r="BD2042" s="320">
        <f>_xll.qlIndexFixing($BE$1,AZ2042,TRUE,_xll.ohTrigger(Trigger,Trigger3M))</f>
        <v>1.4347721309591636E-2</v>
      </c>
    </row>
    <row r="2043" spans="51:56" ht="11.25" customHeight="1" x14ac:dyDescent="0.25">
      <c r="AY2043" s="159" t="s">
        <v>90</v>
      </c>
      <c r="AZ2043" s="158">
        <f>_xll.qlInterestRateIndexFixingDate(Currency&amp;"ibor"&amp;Tenor,BA2043,Trigger)</f>
        <v>53615</v>
      </c>
      <c r="BA2043" s="158">
        <f>_xll.qlCalendarAdvance(Calendar,BA2042,AY2043,"f",,Trigger)</f>
        <v>53617</v>
      </c>
      <c r="BB2043" s="158">
        <f>_xll.qlInterestRateIndexMaturity(Currency&amp;"ibor"&amp;Tenor,BA2043,Trigger)</f>
        <v>53709</v>
      </c>
      <c r="BC2043" s="320">
        <f>_xll.qlIndexFixing($AC$5,AZ2043,TRUE,_xll.ohTrigger(Trigger,Trigger3M))</f>
        <v>1.4662017951327547E-2</v>
      </c>
      <c r="BD2043" s="320">
        <f>_xll.qlIndexFixing($BE$1,AZ2043,TRUE,_xll.ohTrigger(Trigger,Trigger3M))</f>
        <v>1.4345537299788193E-2</v>
      </c>
    </row>
    <row r="2044" spans="51:56" ht="11.25" customHeight="1" x14ac:dyDescent="0.25">
      <c r="AY2044" s="159" t="s">
        <v>90</v>
      </c>
      <c r="AZ2044" s="158">
        <f>_xll.qlInterestRateIndexFixingDate(Currency&amp;"ibor"&amp;Tenor,BA2044,Trigger)</f>
        <v>53622</v>
      </c>
      <c r="BA2044" s="158">
        <f>_xll.qlCalendarAdvance(Calendar,BA2043,AY2044,"f",,Trigger)</f>
        <v>53624</v>
      </c>
      <c r="BB2044" s="158">
        <f>_xll.qlInterestRateIndexMaturity(Currency&amp;"ibor"&amp;Tenor,BA2044,Trigger)</f>
        <v>53716</v>
      </c>
      <c r="BC2044" s="320">
        <f>_xll.qlIndexFixing($AC$5,AZ2044,TRUE,_xll.ohTrigger(Trigger,Trigger3M))</f>
        <v>1.4663795278743223E-2</v>
      </c>
      <c r="BD2044" s="320">
        <f>_xll.qlIndexFixing($BE$1,AZ2044,TRUE,_xll.ohTrigger(Trigger,Trigger3M))</f>
        <v>1.4343342156819925E-2</v>
      </c>
    </row>
    <row r="2045" spans="51:56" ht="11.25" customHeight="1" x14ac:dyDescent="0.25">
      <c r="AY2045" s="159" t="s">
        <v>90</v>
      </c>
      <c r="AZ2045" s="158">
        <f>_xll.qlInterestRateIndexFixingDate(Currency&amp;"ibor"&amp;Tenor,BA2045,Trigger)</f>
        <v>53629</v>
      </c>
      <c r="BA2045" s="158">
        <f>_xll.qlCalendarAdvance(Calendar,BA2044,AY2045,"f",,Trigger)</f>
        <v>53631</v>
      </c>
      <c r="BB2045" s="158">
        <f>_xll.qlInterestRateIndexMaturity(Currency&amp;"ibor"&amp;Tenor,BA2045,Trigger)</f>
        <v>53723</v>
      </c>
      <c r="BC2045" s="320">
        <f>_xll.qlIndexFixing($AC$5,AZ2045,TRUE,_xll.ohTrigger(Trigger,Trigger3M))</f>
        <v>1.4665572606963474E-2</v>
      </c>
      <c r="BD2045" s="320">
        <f>_xll.qlIndexFixing($BE$1,AZ2045,TRUE,_xll.ohTrigger(Trigger,Trigger3M))</f>
        <v>1.4341135869102187E-2</v>
      </c>
    </row>
    <row r="2046" spans="51:56" ht="11.25" customHeight="1" x14ac:dyDescent="0.25">
      <c r="AY2046" s="159" t="s">
        <v>90</v>
      </c>
      <c r="AZ2046" s="158">
        <f>_xll.qlInterestRateIndexFixingDate(Currency&amp;"ibor"&amp;Tenor,BA2046,Trigger)</f>
        <v>53636</v>
      </c>
      <c r="BA2046" s="158">
        <f>_xll.qlCalendarAdvance(Calendar,BA2045,AY2046,"f",,Trigger)</f>
        <v>53638</v>
      </c>
      <c r="BB2046" s="158">
        <f>_xll.qlInterestRateIndexMaturity(Currency&amp;"ibor"&amp;Tenor,BA2046,Trigger)</f>
        <v>53730</v>
      </c>
      <c r="BC2046" s="320">
        <f>_xll.qlIndexFixing($AC$5,AZ2046,TRUE,_xll.ohTrigger(Trigger,Trigger3M))</f>
        <v>1.466734993598743E-2</v>
      </c>
      <c r="BD2046" s="320">
        <f>_xll.qlIndexFixing($BE$1,AZ2046,TRUE,_xll.ohTrigger(Trigger,Trigger3M))</f>
        <v>1.4338918425045987E-2</v>
      </c>
    </row>
    <row r="2047" spans="51:56" ht="11.25" customHeight="1" x14ac:dyDescent="0.25">
      <c r="AY2047" s="159" t="s">
        <v>90</v>
      </c>
      <c r="AZ2047" s="158">
        <f>_xll.qlInterestRateIndexFixingDate(Currency&amp;"ibor"&amp;Tenor,BA2047,Trigger)</f>
        <v>53643</v>
      </c>
      <c r="BA2047" s="158">
        <f>_xll.qlCalendarAdvance(Calendar,BA2046,AY2047,"f",,Trigger)</f>
        <v>53645</v>
      </c>
      <c r="BB2047" s="158">
        <f>_xll.qlInterestRateIndexMaturity(Currency&amp;"ibor"&amp;Tenor,BA2047,Trigger)</f>
        <v>53737</v>
      </c>
      <c r="BC2047" s="320">
        <f>_xll.qlIndexFixing($AC$5,AZ2047,TRUE,_xll.ohTrigger(Trigger,Trigger3M))</f>
        <v>1.4669127265815958E-2</v>
      </c>
      <c r="BD2047" s="320">
        <f>_xll.qlIndexFixing($BE$1,AZ2047,TRUE,_xll.ohTrigger(Trigger,Trigger3M))</f>
        <v>1.433668981306668E-2</v>
      </c>
    </row>
    <row r="2048" spans="51:56" ht="11.25" customHeight="1" x14ac:dyDescent="0.25">
      <c r="AY2048" s="159" t="s">
        <v>90</v>
      </c>
      <c r="AZ2048" s="158">
        <f>_xll.qlInterestRateIndexFixingDate(Currency&amp;"ibor"&amp;Tenor,BA2048,Trigger)</f>
        <v>53650</v>
      </c>
      <c r="BA2048" s="158">
        <f>_xll.qlCalendarAdvance(Calendar,BA2047,AY2048,"f",,Trigger)</f>
        <v>53652</v>
      </c>
      <c r="BB2048" s="158">
        <f>_xll.qlInterestRateIndexMaturity(Currency&amp;"ibor"&amp;Tenor,BA2048,Trigger)</f>
        <v>53744</v>
      </c>
      <c r="BC2048" s="320">
        <f>_xll.qlIndexFixing($AC$5,AZ2048,TRUE,_xll.ohTrigger(Trigger,Trigger3M))</f>
        <v>1.4670904596449062E-2</v>
      </c>
      <c r="BD2048" s="320">
        <f>_xll.qlIndexFixing($BE$1,AZ2048,TRUE,_xll.ohTrigger(Trigger,Trigger3M))</f>
        <v>1.4334450021577879E-2</v>
      </c>
    </row>
    <row r="2049" spans="51:56" ht="11.25" customHeight="1" x14ac:dyDescent="0.25">
      <c r="AY2049" s="159" t="s">
        <v>90</v>
      </c>
      <c r="AZ2049" s="158">
        <f>_xll.qlInterestRateIndexFixingDate(Currency&amp;"ibor"&amp;Tenor,BA2049,Trigger)</f>
        <v>53657</v>
      </c>
      <c r="BA2049" s="158">
        <f>_xll.qlCalendarAdvance(Calendar,BA2048,AY2049,"f",,Trigger)</f>
        <v>53659</v>
      </c>
      <c r="BB2049" s="158">
        <f>_xll.qlInterestRateIndexMaturity(Currency&amp;"ibor"&amp;Tenor,BA2049,Trigger)</f>
        <v>53751</v>
      </c>
      <c r="BC2049" s="320">
        <f>_xll.qlIndexFixing($AC$5,AZ2049,TRUE,_xll.ohTrigger(Trigger,Trigger3M))</f>
        <v>1.467268192788587E-2</v>
      </c>
      <c r="BD2049" s="320">
        <f>_xll.qlIndexFixing($BE$1,AZ2049,TRUE,_xll.ohTrigger(Trigger,Trigger3M))</f>
        <v>1.4332199038991465E-2</v>
      </c>
    </row>
    <row r="2050" spans="51:56" ht="11.25" customHeight="1" x14ac:dyDescent="0.25">
      <c r="AY2050" s="159" t="s">
        <v>90</v>
      </c>
      <c r="AZ2050" s="158">
        <f>_xll.qlInterestRateIndexFixingDate(Currency&amp;"ibor"&amp;Tenor,BA2050,Trigger)</f>
        <v>53664</v>
      </c>
      <c r="BA2050" s="158">
        <f>_xll.qlCalendarAdvance(Calendar,BA2049,AY2050,"f",,Trigger)</f>
        <v>53666</v>
      </c>
      <c r="BB2050" s="158">
        <f>_xll.qlInterestRateIndexMaturity(Currency&amp;"ibor"&amp;Tenor,BA2050,Trigger)</f>
        <v>53756</v>
      </c>
      <c r="BC2050" s="320">
        <f>_xll.qlIndexFixing($AC$5,AZ2050,TRUE,_xll.ohTrigger(Trigger,Trigger3M))</f>
        <v>1.4673607972691904E-2</v>
      </c>
      <c r="BD2050" s="320">
        <f>_xll.qlIndexFixing($BE$1,AZ2050,TRUE,_xll.ohTrigger(Trigger,Trigger3M))</f>
        <v>1.4329694455866182E-2</v>
      </c>
    </row>
    <row r="2051" spans="51:56" ht="11.25" customHeight="1" x14ac:dyDescent="0.25">
      <c r="AY2051" s="159" t="s">
        <v>90</v>
      </c>
      <c r="AZ2051" s="158">
        <f>_xll.qlInterestRateIndexFixingDate(Currency&amp;"ibor"&amp;Tenor,BA2051,Trigger)</f>
        <v>53671</v>
      </c>
      <c r="BA2051" s="158">
        <f>_xll.qlCalendarAdvance(Calendar,BA2050,AY2051,"f",,Trigger)</f>
        <v>53673</v>
      </c>
      <c r="BB2051" s="158">
        <f>_xll.qlInterestRateIndexMaturity(Currency&amp;"ibor"&amp;Tenor,BA2051,Trigger)</f>
        <v>53763</v>
      </c>
      <c r="BC2051" s="320">
        <f>_xll.qlIndexFixing($AC$5,AZ2051,TRUE,_xll.ohTrigger(Trigger,Trigger3M))</f>
        <v>1.467538516099598E-2</v>
      </c>
      <c r="BD2051" s="320">
        <f>_xll.qlIndexFixing($BE$1,AZ2051,TRUE,_xll.ohTrigger(Trigger,Trigger3M))</f>
        <v>1.4327422843179782E-2</v>
      </c>
    </row>
    <row r="2052" spans="51:56" ht="11.25" customHeight="1" x14ac:dyDescent="0.25">
      <c r="AY2052" s="159" t="s">
        <v>90</v>
      </c>
      <c r="AZ2052" s="158">
        <f>_xll.qlInterestRateIndexFixingDate(Currency&amp;"ibor"&amp;Tenor,BA2052,Trigger)</f>
        <v>53678</v>
      </c>
      <c r="BA2052" s="158">
        <f>_xll.qlCalendarAdvance(Calendar,BA2051,AY2052,"f",,Trigger)</f>
        <v>53680</v>
      </c>
      <c r="BB2052" s="158">
        <f>_xll.qlInterestRateIndexMaturity(Currency&amp;"ibor"&amp;Tenor,BA2052,Trigger)</f>
        <v>53770</v>
      </c>
      <c r="BC2052" s="320">
        <f>_xll.qlIndexFixing($AC$5,AZ2052,TRUE,_xll.ohTrigger(Trigger,Trigger3M))</f>
        <v>1.4677162350087869E-2</v>
      </c>
      <c r="BD2052" s="320">
        <f>_xll.qlIndexFixing($BE$1,AZ2052,TRUE,_xll.ohTrigger(Trigger,Trigger3M))</f>
        <v>1.4325140007158232E-2</v>
      </c>
    </row>
    <row r="2053" spans="51:56" ht="11.25" customHeight="1" x14ac:dyDescent="0.25">
      <c r="AY2053" s="159" t="s">
        <v>90</v>
      </c>
      <c r="AZ2053" s="158">
        <f>_xll.qlInterestRateIndexFixingDate(Currency&amp;"ibor"&amp;Tenor,BA2053,Trigger)</f>
        <v>53682</v>
      </c>
      <c r="BA2053" s="158">
        <f>_xll.qlCalendarAdvance(Calendar,BA2052,AY2053,"f",,Trigger)</f>
        <v>53688</v>
      </c>
      <c r="BB2053" s="158">
        <f>_xll.qlInterestRateIndexMaturity(Currency&amp;"ibor"&amp;Tenor,BA2053,Trigger)</f>
        <v>53778</v>
      </c>
      <c r="BC2053" s="320">
        <f>_xll.qlIndexFixing($AC$5,AZ2053,TRUE,_xll.ohTrigger(Trigger,Trigger3M))</f>
        <v>1.4679193424298909E-2</v>
      </c>
      <c r="BD2053" s="320">
        <f>_xll.qlIndexFixing($BE$1,AZ2053,TRUE,_xll.ohTrigger(Trigger,Trigger3M))</f>
        <v>1.4322517293982706E-2</v>
      </c>
    </row>
    <row r="2054" spans="51:56" ht="11.25" customHeight="1" x14ac:dyDescent="0.25">
      <c r="AY2054" s="159" t="s">
        <v>90</v>
      </c>
      <c r="AZ2054" s="158">
        <f>_xll.qlInterestRateIndexFixingDate(Currency&amp;"ibor"&amp;Tenor,BA2054,Trigger)</f>
        <v>53692</v>
      </c>
      <c r="BA2054" s="158">
        <f>_xll.qlCalendarAdvance(Calendar,BA2053,AY2054,"f",,Trigger)</f>
        <v>53695</v>
      </c>
      <c r="BB2054" s="158">
        <f>_xll.qlInterestRateIndexMaturity(Currency&amp;"ibor"&amp;Tenor,BA2054,Trigger)</f>
        <v>53785</v>
      </c>
      <c r="BC2054" s="320">
        <f>_xll.qlIndexFixing($AC$5,AZ2054,TRUE,_xll.ohTrigger(Trigger,Trigger3M))</f>
        <v>1.4680970615075672E-2</v>
      </c>
      <c r="BD2054" s="320">
        <f>_xll.qlIndexFixing($BE$1,AZ2054,TRUE,_xll.ohTrigger(Trigger,Trigger3M))</f>
        <v>1.4320210368944153E-2</v>
      </c>
    </row>
    <row r="2055" spans="51:56" ht="11.25" customHeight="1" x14ac:dyDescent="0.25">
      <c r="AY2055" s="159" t="s">
        <v>90</v>
      </c>
      <c r="AZ2055" s="158">
        <f>_xll.qlInterestRateIndexFixingDate(Currency&amp;"ibor"&amp;Tenor,BA2055,Trigger)</f>
        <v>53700</v>
      </c>
      <c r="BA2055" s="158">
        <f>_xll.qlCalendarAdvance(Calendar,BA2054,AY2055,"f",,Trigger)</f>
        <v>53702</v>
      </c>
      <c r="BB2055" s="158">
        <f>_xll.qlInterestRateIndexMaturity(Currency&amp;"ibor"&amp;Tenor,BA2055,Trigger)</f>
        <v>53792</v>
      </c>
      <c r="BC2055" s="320">
        <f>_xll.qlIndexFixing($AC$5,AZ2055,TRUE,_xll.ohTrigger(Trigger,Trigger3M))</f>
        <v>1.4682747806639362E-2</v>
      </c>
      <c r="BD2055" s="320">
        <f>_xll.qlIndexFixing($BE$1,AZ2055,TRUE,_xll.ohTrigger(Trigger,Trigger3M))</f>
        <v>1.4317892184158687E-2</v>
      </c>
    </row>
    <row r="2056" spans="51:56" ht="11.25" customHeight="1" x14ac:dyDescent="0.25">
      <c r="AY2056" s="159" t="s">
        <v>90</v>
      </c>
      <c r="AZ2056" s="158">
        <f>_xll.qlInterestRateIndexFixingDate(Currency&amp;"ibor"&amp;Tenor,BA2056,Trigger)</f>
        <v>53707</v>
      </c>
      <c r="BA2056" s="158">
        <f>_xll.qlCalendarAdvance(Calendar,BA2055,AY2056,"f",,Trigger)</f>
        <v>53709</v>
      </c>
      <c r="BB2056" s="158">
        <f>_xll.qlInterestRateIndexMaturity(Currency&amp;"ibor"&amp;Tenor,BA2056,Trigger)</f>
        <v>53799</v>
      </c>
      <c r="BC2056" s="320">
        <f>_xll.qlIndexFixing($AC$5,AZ2056,TRUE,_xll.ohTrigger(Trigger,Trigger3M))</f>
        <v>1.4684524998989978E-2</v>
      </c>
      <c r="BD2056" s="320">
        <f>_xll.qlIndexFixing($BE$1,AZ2056,TRUE,_xll.ohTrigger(Trigger,Trigger3M))</f>
        <v>1.4315562728042686E-2</v>
      </c>
    </row>
    <row r="2057" spans="51:56" ht="11.25" customHeight="1" x14ac:dyDescent="0.25">
      <c r="AY2057" s="159" t="s">
        <v>90</v>
      </c>
      <c r="AZ2057" s="158">
        <f>_xll.qlInterestRateIndexFixingDate(Currency&amp;"ibor"&amp;Tenor,BA2057,Trigger)</f>
        <v>53714</v>
      </c>
      <c r="BA2057" s="158">
        <f>_xll.qlCalendarAdvance(Calendar,BA2056,AY2057,"f",,Trigger)</f>
        <v>53716</v>
      </c>
      <c r="BB2057" s="158">
        <f>_xll.qlInterestRateIndexMaturity(Currency&amp;"ibor"&amp;Tenor,BA2057,Trigger)</f>
        <v>53806</v>
      </c>
      <c r="BC2057" s="320">
        <f>_xll.qlIndexFixing($AC$5,AZ2057,TRUE,_xll.ohTrigger(Trigger,Trigger3M))</f>
        <v>1.4686302192127521E-2</v>
      </c>
      <c r="BD2057" s="320">
        <f>_xll.qlIndexFixing($BE$1,AZ2057,TRUE,_xll.ohTrigger(Trigger,Trigger3M))</f>
        <v>1.4313221989010749E-2</v>
      </c>
    </row>
    <row r="2058" spans="51:56" ht="11.25" customHeight="1" x14ac:dyDescent="0.25">
      <c r="AY2058" s="159" t="s">
        <v>90</v>
      </c>
      <c r="AZ2058" s="158">
        <f>_xll.qlInterestRateIndexFixingDate(Currency&amp;"ibor"&amp;Tenor,BA2058,Trigger)</f>
        <v>53721</v>
      </c>
      <c r="BA2058" s="158">
        <f>_xll.qlCalendarAdvance(Calendar,BA2057,AY2058,"f",,Trigger)</f>
        <v>53723</v>
      </c>
      <c r="BB2058" s="158">
        <f>_xll.qlInterestRateIndexMaturity(Currency&amp;"ibor"&amp;Tenor,BA2058,Trigger)</f>
        <v>53812</v>
      </c>
      <c r="BC2058" s="320">
        <f>_xll.qlIndexFixing($AC$5,AZ2058,TRUE,_xll.ohTrigger(Trigger,Trigger3M))</f>
        <v>1.4687653180484201E-2</v>
      </c>
      <c r="BD2058" s="320">
        <f>_xll.qlIndexFixing($BE$1,AZ2058,TRUE,_xll.ohTrigger(Trigger,Trigger3M))</f>
        <v>1.431075594347144E-2</v>
      </c>
    </row>
    <row r="2059" spans="51:56" ht="11.25" customHeight="1" x14ac:dyDescent="0.25">
      <c r="AY2059" s="159" t="s">
        <v>90</v>
      </c>
      <c r="AZ2059" s="158">
        <f>_xll.qlInterestRateIndexFixingDate(Currency&amp;"ibor"&amp;Tenor,BA2059,Trigger)</f>
        <v>53728</v>
      </c>
      <c r="BA2059" s="158">
        <f>_xll.qlCalendarAdvance(Calendar,BA2058,AY2059,"f",,Trigger)</f>
        <v>53730</v>
      </c>
      <c r="BB2059" s="158">
        <f>_xll.qlInterestRateIndexMaturity(Currency&amp;"ibor"&amp;Tenor,BA2059,Trigger)</f>
        <v>53819</v>
      </c>
      <c r="BC2059" s="320">
        <f>_xll.qlIndexFixing($AC$5,AZ2059,TRUE,_xll.ohTrigger(Trigger,Trigger3M))</f>
        <v>1.4689430302760055E-2</v>
      </c>
      <c r="BD2059" s="320">
        <f>_xll.qlIndexFixing($BE$1,AZ2059,TRUE,_xll.ohTrigger(Trigger,Trigger3M))</f>
        <v>1.4308393507322711E-2</v>
      </c>
    </row>
    <row r="2060" spans="51:56" ht="11.25" customHeight="1" x14ac:dyDescent="0.25">
      <c r="AY2060" s="159" t="s">
        <v>90</v>
      </c>
      <c r="AZ2060" s="158">
        <f>_xll.qlInterestRateIndexFixingDate(Currency&amp;"ibor"&amp;Tenor,BA2060,Trigger)</f>
        <v>53735</v>
      </c>
      <c r="BA2060" s="158">
        <f>_xll.qlCalendarAdvance(Calendar,BA2059,AY2060,"f",,Trigger)</f>
        <v>53737</v>
      </c>
      <c r="BB2060" s="158">
        <f>_xll.qlInterestRateIndexMaturity(Currency&amp;"ibor"&amp;Tenor,BA2060,Trigger)</f>
        <v>53826</v>
      </c>
      <c r="BC2060" s="320">
        <f>_xll.qlIndexFixing($AC$5,AZ2060,TRUE,_xll.ohTrigger(Trigger,Trigger3M))</f>
        <v>1.4691207425812815E-2</v>
      </c>
      <c r="BD2060" s="320">
        <f>_xll.qlIndexFixing($BE$1,AZ2060,TRUE,_xll.ohTrigger(Trigger,Trigger3M))</f>
        <v>1.4306019754763701E-2</v>
      </c>
    </row>
    <row r="2061" spans="51:56" ht="11.25" customHeight="1" x14ac:dyDescent="0.25">
      <c r="AY2061" s="159" t="s">
        <v>90</v>
      </c>
      <c r="AZ2061" s="158">
        <f>_xll.qlInterestRateIndexFixingDate(Currency&amp;"ibor"&amp;Tenor,BA2061,Trigger)</f>
        <v>53742</v>
      </c>
      <c r="BA2061" s="158">
        <f>_xll.qlCalendarAdvance(Calendar,BA2060,AY2061,"f",,Trigger)</f>
        <v>53744</v>
      </c>
      <c r="BB2061" s="158">
        <f>_xll.qlInterestRateIndexMaturity(Currency&amp;"ibor"&amp;Tenor,BA2061,Trigger)</f>
        <v>53833</v>
      </c>
      <c r="BC2061" s="320">
        <f>_xll.qlIndexFixing($AC$5,AZ2061,TRUE,_xll.ohTrigger(Trigger,Trigger3M))</f>
        <v>1.468465424725122E-2</v>
      </c>
      <c r="BD2061" s="320">
        <f>_xll.qlIndexFixing($BE$1,AZ2061,TRUE,_xll.ohTrigger(Trigger,Trigger3M))</f>
        <v>1.4303634674213563E-2</v>
      </c>
    </row>
    <row r="2062" spans="51:56" ht="11.25" customHeight="1" x14ac:dyDescent="0.25">
      <c r="AY2062" s="159" t="s">
        <v>90</v>
      </c>
      <c r="AZ2062" s="158">
        <f>_xll.qlInterestRateIndexFixingDate(Currency&amp;"ibor"&amp;Tenor,BA2062,Trigger)</f>
        <v>53749</v>
      </c>
      <c r="BA2062" s="158">
        <f>_xll.qlCalendarAdvance(Calendar,BA2061,AY2062,"f",,Trigger)</f>
        <v>53751</v>
      </c>
      <c r="BB2062" s="158">
        <f>_xll.qlInterestRateIndexMaturity(Currency&amp;"ibor"&amp;Tenor,BA2062,Trigger)</f>
        <v>53843</v>
      </c>
      <c r="BC2062" s="320">
        <f>_xll.qlIndexFixing($AC$5,AZ2062,TRUE,_xll.ohTrigger(Trigger,Trigger3M))</f>
        <v>1.467645107144574E-2</v>
      </c>
      <c r="BD2062" s="320">
        <f>_xll.qlIndexFixing($BE$1,AZ2062,TRUE,_xll.ohTrigger(Trigger,Trigger3M))</f>
        <v>1.4301569174592717E-2</v>
      </c>
    </row>
    <row r="2063" spans="51:56" ht="11.25" customHeight="1" x14ac:dyDescent="0.25">
      <c r="AY2063" s="159" t="s">
        <v>90</v>
      </c>
      <c r="AZ2063" s="158">
        <f>_xll.qlInterestRateIndexFixingDate(Currency&amp;"ibor"&amp;Tenor,BA2063,Trigger)</f>
        <v>53756</v>
      </c>
      <c r="BA2063" s="158">
        <f>_xll.qlCalendarAdvance(Calendar,BA2062,AY2063,"f",,Trigger)</f>
        <v>53758</v>
      </c>
      <c r="BB2063" s="158">
        <f>_xll.qlInterestRateIndexMaturity(Currency&amp;"ibor"&amp;Tenor,BA2063,Trigger)</f>
        <v>53850</v>
      </c>
      <c r="BC2063" s="320">
        <f>_xll.qlIndexFixing($AC$5,AZ2063,TRUE,_xll.ohTrigger(Trigger,Trigger3M))</f>
        <v>1.4670145363345719E-2</v>
      </c>
      <c r="BD2063" s="320">
        <f>_xll.qlIndexFixing($BE$1,AZ2063,TRUE,_xll.ohTrigger(Trigger,Trigger3M))</f>
        <v>1.4299158677335267E-2</v>
      </c>
    </row>
    <row r="2064" spans="51:56" ht="11.25" customHeight="1" x14ac:dyDescent="0.25">
      <c r="AY2064" s="159" t="s">
        <v>90</v>
      </c>
      <c r="AZ2064" s="158">
        <f>_xll.qlInterestRateIndexFixingDate(Currency&amp;"ibor"&amp;Tenor,BA2064,Trigger)</f>
        <v>53763</v>
      </c>
      <c r="BA2064" s="158">
        <f>_xll.qlCalendarAdvance(Calendar,BA2063,AY2064,"f",,Trigger)</f>
        <v>53765</v>
      </c>
      <c r="BB2064" s="158">
        <f>_xll.qlInterestRateIndexMaturity(Currency&amp;"ibor"&amp;Tenor,BA2064,Trigger)</f>
        <v>53857</v>
      </c>
      <c r="BC2064" s="320">
        <f>_xll.qlIndexFixing($AC$5,AZ2064,TRUE,_xll.ohTrigger(Trigger,Trigger3M))</f>
        <v>1.4663830018937424E-2</v>
      </c>
      <c r="BD2064" s="320">
        <f>_xll.qlIndexFixing($BE$1,AZ2064,TRUE,_xll.ohTrigger(Trigger,Trigger3M))</f>
        <v>1.4296736813550096E-2</v>
      </c>
    </row>
    <row r="2065" spans="51:56" ht="11.25" customHeight="1" x14ac:dyDescent="0.25">
      <c r="AY2065" s="159" t="s">
        <v>90</v>
      </c>
      <c r="AZ2065" s="158">
        <f>_xll.qlInterestRateIndexFixingDate(Currency&amp;"ibor"&amp;Tenor,BA2065,Trigger)</f>
        <v>53770</v>
      </c>
      <c r="BA2065" s="158">
        <f>_xll.qlCalendarAdvance(Calendar,BA2064,AY2065,"f",,Trigger)</f>
        <v>53772</v>
      </c>
      <c r="BB2065" s="158">
        <f>_xll.qlInterestRateIndexMaturity(Currency&amp;"ibor"&amp;Tenor,BA2065,Trigger)</f>
        <v>53864</v>
      </c>
      <c r="BC2065" s="320">
        <f>_xll.qlIndexFixing($AC$5,AZ2065,TRUE,_xll.ohTrigger(Trigger,Trigger3M))</f>
        <v>1.4657505038267776E-2</v>
      </c>
      <c r="BD2065" s="320">
        <f>_xll.qlIndexFixing($BE$1,AZ2065,TRUE,_xll.ohTrigger(Trigger,Trigger3M))</f>
        <v>1.4294303571651693E-2</v>
      </c>
    </row>
    <row r="2066" spans="51:56" ht="11.25" customHeight="1" x14ac:dyDescent="0.25">
      <c r="AY2066" s="159" t="s">
        <v>90</v>
      </c>
      <c r="AZ2066" s="158">
        <f>_xll.qlInterestRateIndexFixingDate(Currency&amp;"ibor"&amp;Tenor,BA2066,Trigger)</f>
        <v>53777</v>
      </c>
      <c r="BA2066" s="158">
        <f>_xll.qlCalendarAdvance(Calendar,BA2065,AY2066,"f",,Trigger)</f>
        <v>53779</v>
      </c>
      <c r="BB2066" s="158">
        <f>_xll.qlInterestRateIndexMaturity(Currency&amp;"ibor"&amp;Tenor,BA2066,Trigger)</f>
        <v>53871</v>
      </c>
      <c r="BC2066" s="320">
        <f>_xll.qlIndexFixing($AC$5,AZ2066,TRUE,_xll.ohTrigger(Trigger,Trigger3M))</f>
        <v>1.4651170421382823E-2</v>
      </c>
      <c r="BD2066" s="320">
        <f>_xll.qlIndexFixing($BE$1,AZ2066,TRUE,_xll.ohTrigger(Trigger,Trigger3M))</f>
        <v>1.4291858940055406E-2</v>
      </c>
    </row>
    <row r="2067" spans="51:56" ht="11.25" customHeight="1" x14ac:dyDescent="0.25">
      <c r="AY2067" s="159" t="s">
        <v>90</v>
      </c>
      <c r="AZ2067" s="158">
        <f>_xll.qlInterestRateIndexFixingDate(Currency&amp;"ibor"&amp;Tenor,BA2067,Trigger)</f>
        <v>53784</v>
      </c>
      <c r="BA2067" s="158">
        <f>_xll.qlCalendarAdvance(Calendar,BA2066,AY2067,"f",,Trigger)</f>
        <v>53786</v>
      </c>
      <c r="BB2067" s="158">
        <f>_xll.qlInterestRateIndexMaturity(Currency&amp;"ibor"&amp;Tenor,BA2067,Trigger)</f>
        <v>53877</v>
      </c>
      <c r="BC2067" s="320">
        <f>_xll.qlIndexFixing($AC$5,AZ2067,TRUE,_xll.ohTrigger(Trigger,Trigger3M))</f>
        <v>1.4644914816664053E-2</v>
      </c>
      <c r="BD2067" s="320">
        <f>_xll.qlIndexFixing($BE$1,AZ2067,TRUE,_xll.ohTrigger(Trigger,Trigger3M))</f>
        <v>1.4289297240714708E-2</v>
      </c>
    </row>
    <row r="2068" spans="51:56" ht="11.25" customHeight="1" x14ac:dyDescent="0.25">
      <c r="AY2068" s="159" t="s">
        <v>90</v>
      </c>
      <c r="AZ2068" s="158">
        <f>_xll.qlInterestRateIndexFixingDate(Currency&amp;"ibor"&amp;Tenor,BA2068,Trigger)</f>
        <v>53791</v>
      </c>
      <c r="BA2068" s="158">
        <f>_xll.qlCalendarAdvance(Calendar,BA2067,AY2068,"f",,Trigger)</f>
        <v>53793</v>
      </c>
      <c r="BB2068" s="158">
        <f>_xll.qlInterestRateIndexMaturity(Currency&amp;"ibor"&amp;Tenor,BA2068,Trigger)</f>
        <v>53884</v>
      </c>
      <c r="BC2068" s="320">
        <f>_xll.qlIndexFixing($AC$5,AZ2068,TRUE,_xll.ohTrigger(Trigger,Trigger3M))</f>
        <v>1.4638473227711259E-2</v>
      </c>
      <c r="BD2068" s="320">
        <f>_xll.qlIndexFixing($BE$1,AZ2068,TRUE,_xll.ohTrigger(Trigger,Trigger3M))</f>
        <v>1.4286830710085735E-2</v>
      </c>
    </row>
    <row r="2069" spans="51:56" ht="11.25" customHeight="1" x14ac:dyDescent="0.25">
      <c r="AY2069" s="159" t="s">
        <v>90</v>
      </c>
      <c r="AZ2069" s="158">
        <f>_xll.qlInterestRateIndexFixingDate(Currency&amp;"ibor"&amp;Tenor,BA2069,Trigger)</f>
        <v>53798</v>
      </c>
      <c r="BA2069" s="158">
        <f>_xll.qlCalendarAdvance(Calendar,BA2068,AY2069,"f",,Trigger)</f>
        <v>53800</v>
      </c>
      <c r="BB2069" s="158">
        <f>_xll.qlInterestRateIndexMaturity(Currency&amp;"ibor"&amp;Tenor,BA2069,Trigger)</f>
        <v>53891</v>
      </c>
      <c r="BC2069" s="320">
        <f>_xll.qlIndexFixing($AC$5,AZ2069,TRUE,_xll.ohTrigger(Trigger,Trigger3M))</f>
        <v>1.4632021897246253E-2</v>
      </c>
      <c r="BD2069" s="320">
        <f>_xll.qlIndexFixing($BE$1,AZ2069,TRUE,_xll.ohTrigger(Trigger,Trigger3M))</f>
        <v>1.4284352756270848E-2</v>
      </c>
    </row>
    <row r="2070" spans="51:56" ht="11.25" customHeight="1" x14ac:dyDescent="0.25">
      <c r="AY2070" s="159" t="s">
        <v>90</v>
      </c>
      <c r="AZ2070" s="158">
        <f>_xll.qlInterestRateIndexFixingDate(Currency&amp;"ibor"&amp;Tenor,BA2070,Trigger)</f>
        <v>53805</v>
      </c>
      <c r="BA2070" s="158">
        <f>_xll.qlCalendarAdvance(Calendar,BA2069,AY2070,"f",,Trigger)</f>
        <v>53807</v>
      </c>
      <c r="BB2070" s="158">
        <f>_xll.qlInterestRateIndexMaturity(Currency&amp;"ibor"&amp;Tenor,BA2070,Trigger)</f>
        <v>53898</v>
      </c>
      <c r="BC2070" s="320">
        <f>_xll.qlIndexFixing($AC$5,AZ2070,TRUE,_xll.ohTrigger(Trigger,Trigger3M))</f>
        <v>1.4625560825316471E-2</v>
      </c>
      <c r="BD2070" s="320">
        <f>_xll.qlIndexFixing($BE$1,AZ2070,TRUE,_xll.ohTrigger(Trigger,Trigger3M))</f>
        <v>1.4281863367686347E-2</v>
      </c>
    </row>
    <row r="2071" spans="51:56" ht="11.25" customHeight="1" x14ac:dyDescent="0.25">
      <c r="AY2071" s="159" t="s">
        <v>90</v>
      </c>
      <c r="AZ2071" s="158">
        <f>_xll.qlInterestRateIndexFixingDate(Currency&amp;"ibor"&amp;Tenor,BA2071,Trigger)</f>
        <v>53811</v>
      </c>
      <c r="BA2071" s="158">
        <f>_xll.qlCalendarAdvance(Calendar,BA2070,AY2071,"f",,Trigger)</f>
        <v>53814</v>
      </c>
      <c r="BB2071" s="158">
        <f>_xll.qlInterestRateIndexMaturity(Currency&amp;"ibor"&amp;Tenor,BA2071,Trigger)</f>
        <v>53906</v>
      </c>
      <c r="BC2071" s="320">
        <f>_xll.qlIndexFixing($AC$5,AZ2071,TRUE,_xll.ohTrigger(Trigger,Trigger3M))</f>
        <v>1.4619352795362844E-2</v>
      </c>
      <c r="BD2071" s="320">
        <f>_xll.qlIndexFixing($BE$1,AZ2071,TRUE,_xll.ohTrigger(Trigger,Trigger3M))</f>
        <v>1.4279464531178778E-2</v>
      </c>
    </row>
    <row r="2072" spans="51:56" ht="11.25" customHeight="1" x14ac:dyDescent="0.25">
      <c r="AY2072" s="159" t="s">
        <v>90</v>
      </c>
      <c r="AZ2072" s="158">
        <f>_xll.qlInterestRateIndexFixingDate(Currency&amp;"ibor"&amp;Tenor,BA2072,Trigger)</f>
        <v>53819</v>
      </c>
      <c r="BA2072" s="158">
        <f>_xll.qlCalendarAdvance(Calendar,BA2071,AY2072,"f",,Trigger)</f>
        <v>53821</v>
      </c>
      <c r="BB2072" s="158">
        <f>_xll.qlInterestRateIndexMaturity(Currency&amp;"ibor"&amp;Tenor,BA2072,Trigger)</f>
        <v>53913</v>
      </c>
      <c r="BC2072" s="320">
        <f>_xll.qlIndexFixing($AC$5,AZ2072,TRUE,_xll.ohTrigger(Trigger,Trigger3M))</f>
        <v>1.4612960362167889E-2</v>
      </c>
      <c r="BD2072" s="320">
        <f>_xll.qlIndexFixing($BE$1,AZ2072,TRUE,_xll.ohTrigger(Trigger,Trigger3M))</f>
        <v>1.4276951318141098E-2</v>
      </c>
    </row>
    <row r="2073" spans="51:56" ht="11.25" customHeight="1" x14ac:dyDescent="0.25">
      <c r="AY2073" s="159" t="s">
        <v>90</v>
      </c>
      <c r="AZ2073" s="158">
        <f>_xll.qlInterestRateIndexFixingDate(Currency&amp;"ibor"&amp;Tenor,BA2073,Trigger)</f>
        <v>53826</v>
      </c>
      <c r="BA2073" s="158">
        <f>_xll.qlCalendarAdvance(Calendar,BA2072,AY2073,"f",,Trigger)</f>
        <v>53828</v>
      </c>
      <c r="BB2073" s="158">
        <f>_xll.qlInterestRateIndexMaturity(Currency&amp;"ibor"&amp;Tenor,BA2073,Trigger)</f>
        <v>53920</v>
      </c>
      <c r="BC2073" s="320">
        <f>_xll.qlIndexFixing($AC$5,AZ2073,TRUE,_xll.ohTrigger(Trigger,Trigger3M))</f>
        <v>1.4608860016921943E-2</v>
      </c>
      <c r="BD2073" s="320">
        <f>_xll.qlIndexFixing($BE$1,AZ2073,TRUE,_xll.ohTrigger(Trigger,Trigger3M))</f>
        <v>1.4274426634319095E-2</v>
      </c>
    </row>
    <row r="2074" spans="51:56" ht="11.25" customHeight="1" x14ac:dyDescent="0.25">
      <c r="AY2074" s="159" t="s">
        <v>90</v>
      </c>
      <c r="AZ2074" s="158">
        <f>_xll.qlInterestRateIndexFixingDate(Currency&amp;"ibor"&amp;Tenor,BA2074,Trigger)</f>
        <v>53833</v>
      </c>
      <c r="BA2074" s="158">
        <f>_xll.qlCalendarAdvance(Calendar,BA2073,AY2074,"f",,Trigger)</f>
        <v>53835</v>
      </c>
      <c r="BB2074" s="158">
        <f>_xll.qlInterestRateIndexMaturity(Currency&amp;"ibor"&amp;Tenor,BA2074,Trigger)</f>
        <v>53927</v>
      </c>
      <c r="BC2074" s="320">
        <f>_xll.qlIndexFixing($AC$5,AZ2074,TRUE,_xll.ohTrigger(Trigger,Trigger3M))</f>
        <v>1.4610510540327718E-2</v>
      </c>
      <c r="BD2074" s="320">
        <f>_xll.qlIndexFixing($BE$1,AZ2074,TRUE,_xll.ohTrigger(Trigger,Trigger3M))</f>
        <v>1.4271890468134206E-2</v>
      </c>
    </row>
    <row r="2075" spans="51:56" ht="11.25" customHeight="1" x14ac:dyDescent="0.25">
      <c r="AY2075" s="159" t="s">
        <v>90</v>
      </c>
      <c r="AZ2075" s="158">
        <f>_xll.qlInterestRateIndexFixingDate(Currency&amp;"ibor"&amp;Tenor,BA2075,Trigger)</f>
        <v>53840</v>
      </c>
      <c r="BA2075" s="158">
        <f>_xll.qlCalendarAdvance(Calendar,BA2074,AY2075,"f",,Trigger)</f>
        <v>53842</v>
      </c>
      <c r="BB2075" s="158">
        <f>_xll.qlInterestRateIndexMaturity(Currency&amp;"ibor"&amp;Tenor,BA2075,Trigger)</f>
        <v>53934</v>
      </c>
      <c r="BC2075" s="320">
        <f>_xll.qlIndexFixing($AC$5,AZ2075,TRUE,_xll.ohTrigger(Trigger,Trigger3M))</f>
        <v>1.461216106442772E-2</v>
      </c>
      <c r="BD2075" s="320">
        <f>_xll.qlIndexFixing($BE$1,AZ2075,TRUE,_xll.ohTrigger(Trigger,Trigger3M))</f>
        <v>1.4269342808000046E-2</v>
      </c>
    </row>
    <row r="2076" spans="51:56" ht="11.25" customHeight="1" x14ac:dyDescent="0.25">
      <c r="AY2076" s="159" t="s">
        <v>90</v>
      </c>
      <c r="AZ2076" s="158">
        <f>_xll.qlInterestRateIndexFixingDate(Currency&amp;"ibor"&amp;Tenor,BA2076,Trigger)</f>
        <v>53847</v>
      </c>
      <c r="BA2076" s="158">
        <f>_xll.qlCalendarAdvance(Calendar,BA2075,AY2076,"f",,Trigger)</f>
        <v>53849</v>
      </c>
      <c r="BB2076" s="158">
        <f>_xll.qlInterestRateIndexMaturity(Currency&amp;"ibor"&amp;Tenor,BA2076,Trigger)</f>
        <v>53941</v>
      </c>
      <c r="BC2076" s="320">
        <f>_xll.qlIndexFixing($AC$5,AZ2076,TRUE,_xll.ohTrigger(Trigger,Trigger3M))</f>
        <v>1.4613811589221952E-2</v>
      </c>
      <c r="BD2076" s="320">
        <f>_xll.qlIndexFixing($BE$1,AZ2076,TRUE,_xll.ohTrigger(Trigger,Trigger3M))</f>
        <v>1.4266783642335445E-2</v>
      </c>
    </row>
    <row r="2077" spans="51:56" ht="11.25" customHeight="1" x14ac:dyDescent="0.25">
      <c r="AY2077" s="159" t="s">
        <v>90</v>
      </c>
      <c r="AZ2077" s="158">
        <f>_xll.qlInterestRateIndexFixingDate(Currency&amp;"ibor"&amp;Tenor,BA2077,Trigger)</f>
        <v>53854</v>
      </c>
      <c r="BA2077" s="158">
        <f>_xll.qlCalendarAdvance(Calendar,BA2076,AY2077,"f",,Trigger)</f>
        <v>53856</v>
      </c>
      <c r="BB2077" s="158">
        <f>_xll.qlInterestRateIndexMaturity(Currency&amp;"ibor"&amp;Tenor,BA2077,Trigger)</f>
        <v>53948</v>
      </c>
      <c r="BC2077" s="320">
        <f>_xll.qlIndexFixing($AC$5,AZ2077,TRUE,_xll.ohTrigger(Trigger,Trigger3M))</f>
        <v>1.461546211470954E-2</v>
      </c>
      <c r="BD2077" s="320">
        <f>_xll.qlIndexFixing($BE$1,AZ2077,TRUE,_xll.ohTrigger(Trigger,Trigger3M))</f>
        <v>1.4264212959557493E-2</v>
      </c>
    </row>
    <row r="2078" spans="51:56" ht="11.25" customHeight="1" x14ac:dyDescent="0.25">
      <c r="AY2078" s="159" t="s">
        <v>90</v>
      </c>
      <c r="AZ2078" s="158">
        <f>_xll.qlInterestRateIndexFixingDate(Currency&amp;"ibor"&amp;Tenor,BA2078,Trigger)</f>
        <v>53861</v>
      </c>
      <c r="BA2078" s="158">
        <f>_xll.qlCalendarAdvance(Calendar,BA2077,AY2078,"f",,Trigger)</f>
        <v>53863</v>
      </c>
      <c r="BB2078" s="158">
        <f>_xll.qlInterestRateIndexMaturity(Currency&amp;"ibor"&amp;Tenor,BA2078,Trigger)</f>
        <v>53955</v>
      </c>
      <c r="BC2078" s="320">
        <f>_xll.qlIndexFixing($AC$5,AZ2078,TRUE,_xll.ohTrigger(Trigger,Trigger3M))</f>
        <v>1.4617112640889617E-2</v>
      </c>
      <c r="BD2078" s="320">
        <f>_xll.qlIndexFixing($BE$1,AZ2078,TRUE,_xll.ohTrigger(Trigger,Trigger3M))</f>
        <v>1.4261630748084153E-2</v>
      </c>
    </row>
    <row r="2079" spans="51:56" ht="11.25" customHeight="1" x14ac:dyDescent="0.25">
      <c r="AY2079" s="159" t="s">
        <v>90</v>
      </c>
      <c r="AZ2079" s="158">
        <f>_xll.qlInterestRateIndexFixingDate(Currency&amp;"ibor"&amp;Tenor,BA2079,Trigger)</f>
        <v>53868</v>
      </c>
      <c r="BA2079" s="158">
        <f>_xll.qlCalendarAdvance(Calendar,BA2078,AY2079,"f",,Trigger)</f>
        <v>53870</v>
      </c>
      <c r="BB2079" s="158">
        <f>_xll.qlInterestRateIndexMaturity(Currency&amp;"ibor"&amp;Tenor,BA2079,Trigger)</f>
        <v>53962</v>
      </c>
      <c r="BC2079" s="320">
        <f>_xll.qlIndexFixing($AC$5,AZ2079,TRUE,_xll.ohTrigger(Trigger,Trigger3M))</f>
        <v>1.4618763167763922E-2</v>
      </c>
      <c r="BD2079" s="320">
        <f>_xll.qlIndexFixing($BE$1,AZ2079,TRUE,_xll.ohTrigger(Trigger,Trigger3M))</f>
        <v>1.4259036996330776E-2</v>
      </c>
    </row>
    <row r="2080" spans="51:56" ht="11.25" customHeight="1" x14ac:dyDescent="0.25">
      <c r="AY2080" s="159" t="s">
        <v>90</v>
      </c>
      <c r="AZ2080" s="158">
        <f>_xll.qlInterestRateIndexFixingDate(Currency&amp;"ibor"&amp;Tenor,BA2080,Trigger)</f>
        <v>53875</v>
      </c>
      <c r="BA2080" s="158">
        <f>_xll.qlCalendarAdvance(Calendar,BA2079,AY2080,"f",,Trigger)</f>
        <v>53877</v>
      </c>
      <c r="BB2080" s="158">
        <f>_xll.qlInterestRateIndexMaturity(Currency&amp;"ibor"&amp;Tenor,BA2080,Trigger)</f>
        <v>53969</v>
      </c>
      <c r="BC2080" s="320">
        <f>_xll.qlIndexFixing($AC$5,AZ2080,TRUE,_xll.ohTrigger(Trigger,Trigger3M))</f>
        <v>1.4620413695331586E-2</v>
      </c>
      <c r="BD2080" s="320">
        <f>_xll.qlIndexFixing($BE$1,AZ2080,TRUE,_xll.ohTrigger(Trigger,Trigger3M))</f>
        <v>1.4256431692719666E-2</v>
      </c>
    </row>
    <row r="2081" spans="51:56" ht="11.25" customHeight="1" x14ac:dyDescent="0.25">
      <c r="AY2081" s="159" t="s">
        <v>90</v>
      </c>
      <c r="AZ2081" s="158">
        <f>_xll.qlInterestRateIndexFixingDate(Currency&amp;"ibor"&amp;Tenor,BA2081,Trigger)</f>
        <v>53882</v>
      </c>
      <c r="BA2081" s="158">
        <f>_xll.qlCalendarAdvance(Calendar,BA2080,AY2081,"f",,Trigger)</f>
        <v>53884</v>
      </c>
      <c r="BB2081" s="158">
        <f>_xll.qlInterestRateIndexMaturity(Currency&amp;"ibor"&amp;Tenor,BA2081,Trigger)</f>
        <v>53976</v>
      </c>
      <c r="BC2081" s="320">
        <f>_xll.qlIndexFixing($AC$5,AZ2081,TRUE,_xll.ohTrigger(Trigger,Trigger3M))</f>
        <v>1.4622064223594347E-2</v>
      </c>
      <c r="BD2081" s="320">
        <f>_xll.qlIndexFixing($BE$1,AZ2081,TRUE,_xll.ohTrigger(Trigger,Trigger3M))</f>
        <v>1.4253814825663574E-2</v>
      </c>
    </row>
    <row r="2082" spans="51:56" ht="11.25" customHeight="1" x14ac:dyDescent="0.25">
      <c r="AY2082" s="159" t="s">
        <v>90</v>
      </c>
      <c r="AZ2082" s="158">
        <f>_xll.qlInterestRateIndexFixingDate(Currency&amp;"ibor"&amp;Tenor,BA2082,Trigger)</f>
        <v>53889</v>
      </c>
      <c r="BA2082" s="158">
        <f>_xll.qlCalendarAdvance(Calendar,BA2081,AY2082,"f",,Trigger)</f>
        <v>53891</v>
      </c>
      <c r="BB2082" s="158">
        <f>_xll.qlInterestRateIndexMaturity(Currency&amp;"ibor"&amp;Tenor,BA2082,Trigger)</f>
        <v>53983</v>
      </c>
      <c r="BC2082" s="320">
        <f>_xll.qlIndexFixing($AC$5,AZ2082,TRUE,_xll.ohTrigger(Trigger,Trigger3M))</f>
        <v>1.4623714752549597E-2</v>
      </c>
      <c r="BD2082" s="320">
        <f>_xll.qlIndexFixing($BE$1,AZ2082,TRUE,_xll.ohTrigger(Trigger,Trigger3M))</f>
        <v>1.4251186383583934E-2</v>
      </c>
    </row>
    <row r="2083" spans="51:56" ht="11.25" customHeight="1" x14ac:dyDescent="0.25">
      <c r="AY2083" s="159" t="s">
        <v>90</v>
      </c>
      <c r="AZ2083" s="158">
        <f>_xll.qlInterestRateIndexFixingDate(Currency&amp;"ibor"&amp;Tenor,BA2083,Trigger)</f>
        <v>53896</v>
      </c>
      <c r="BA2083" s="158">
        <f>_xll.qlCalendarAdvance(Calendar,BA2082,AY2083,"f",,Trigger)</f>
        <v>53898</v>
      </c>
      <c r="BB2083" s="158">
        <f>_xll.qlInterestRateIndexMaturity(Currency&amp;"ibor"&amp;Tenor,BA2083,Trigger)</f>
        <v>53990</v>
      </c>
      <c r="BC2083" s="320">
        <f>_xll.qlIndexFixing($AC$5,AZ2083,TRUE,_xll.ohTrigger(Trigger,Trigger3M))</f>
        <v>1.4625365282198204E-2</v>
      </c>
      <c r="BD2083" s="320">
        <f>_xll.qlIndexFixing($BE$1,AZ2083,TRUE,_xll.ohTrigger(Trigger,Trigger3M))</f>
        <v>1.4248546354897836E-2</v>
      </c>
    </row>
    <row r="2084" spans="51:56" ht="11.25" customHeight="1" x14ac:dyDescent="0.25">
      <c r="AY2084" s="159" t="s">
        <v>90</v>
      </c>
      <c r="AZ2084" s="158">
        <f>_xll.qlInterestRateIndexFixingDate(Currency&amp;"ibor"&amp;Tenor,BA2084,Trigger)</f>
        <v>53903</v>
      </c>
      <c r="BA2084" s="158">
        <f>_xll.qlCalendarAdvance(Calendar,BA2083,AY2084,"f",,Trigger)</f>
        <v>53905</v>
      </c>
      <c r="BB2084" s="158">
        <f>_xll.qlInterestRateIndexMaturity(Currency&amp;"ibor"&amp;Tenor,BA2084,Trigger)</f>
        <v>53997</v>
      </c>
      <c r="BC2084" s="320">
        <f>_xll.qlIndexFixing($AC$5,AZ2084,TRUE,_xll.ohTrigger(Trigger,Trigger3M))</f>
        <v>1.462701581254104E-2</v>
      </c>
      <c r="BD2084" s="320">
        <f>_xll.qlIndexFixing($BE$1,AZ2084,TRUE,_xll.ohTrigger(Trigger,Trigger3M))</f>
        <v>1.4245894728023243E-2</v>
      </c>
    </row>
    <row r="2085" spans="51:56" ht="11.25" customHeight="1" x14ac:dyDescent="0.25">
      <c r="AY2085" s="159" t="s">
        <v>90</v>
      </c>
      <c r="AZ2085" s="158">
        <f>_xll.qlInterestRateIndexFixingDate(Currency&amp;"ibor"&amp;Tenor,BA2085,Trigger)</f>
        <v>53910</v>
      </c>
      <c r="BA2085" s="158">
        <f>_xll.qlCalendarAdvance(Calendar,BA2084,AY2085,"f",,Trigger)</f>
        <v>53912</v>
      </c>
      <c r="BB2085" s="158">
        <f>_xll.qlInterestRateIndexMaturity(Currency&amp;"ibor"&amp;Tenor,BA2085,Trigger)</f>
        <v>54004</v>
      </c>
      <c r="BC2085" s="320">
        <f>_xll.qlIndexFixing($AC$5,AZ2085,TRUE,_xll.ohTrigger(Trigger,Trigger3M))</f>
        <v>1.4628666343577233E-2</v>
      </c>
      <c r="BD2085" s="320">
        <f>_xll.qlIndexFixing($BE$1,AZ2085,TRUE,_xll.ohTrigger(Trigger,Trigger3M))</f>
        <v>1.4243231491378981E-2</v>
      </c>
    </row>
    <row r="2086" spans="51:56" ht="11.25" customHeight="1" x14ac:dyDescent="0.25">
      <c r="AY2086" s="159" t="s">
        <v>90</v>
      </c>
      <c r="AZ2086" s="158">
        <f>_xll.qlInterestRateIndexFixingDate(Currency&amp;"ibor"&amp;Tenor,BA2086,Trigger)</f>
        <v>53917</v>
      </c>
      <c r="BA2086" s="158">
        <f>_xll.qlCalendarAdvance(Calendar,BA2085,AY2086,"f",,Trigger)</f>
        <v>53919</v>
      </c>
      <c r="BB2086" s="158">
        <f>_xll.qlInterestRateIndexMaturity(Currency&amp;"ibor"&amp;Tenor,BA2086,Trigger)</f>
        <v>54011</v>
      </c>
      <c r="BC2086" s="320">
        <f>_xll.qlIndexFixing($AC$5,AZ2086,TRUE,_xll.ohTrigger(Trigger,Trigger3M))</f>
        <v>1.4630316875306786E-2</v>
      </c>
      <c r="BD2086" s="320">
        <f>_xll.qlIndexFixing($BE$1,AZ2086,TRUE,_xll.ohTrigger(Trigger,Trigger3M))</f>
        <v>1.4240556633383882E-2</v>
      </c>
    </row>
    <row r="2087" spans="51:56" ht="11.25" customHeight="1" x14ac:dyDescent="0.25">
      <c r="AY2087" s="159" t="s">
        <v>90</v>
      </c>
      <c r="AZ2087" s="158">
        <f>_xll.qlInterestRateIndexFixingDate(Currency&amp;"ibor"&amp;Tenor,BA2087,Trigger)</f>
        <v>53924</v>
      </c>
      <c r="BA2087" s="158">
        <f>_xll.qlCalendarAdvance(Calendar,BA2086,AY2087,"f",,Trigger)</f>
        <v>53926</v>
      </c>
      <c r="BB2087" s="158">
        <f>_xll.qlInterestRateIndexMaturity(Currency&amp;"ibor"&amp;Tenor,BA2087,Trigger)</f>
        <v>54018</v>
      </c>
      <c r="BC2087" s="320">
        <f>_xll.qlIndexFixing($AC$5,AZ2087,TRUE,_xll.ohTrigger(Trigger,Trigger3M))</f>
        <v>1.4631967407729696E-2</v>
      </c>
      <c r="BD2087" s="320">
        <f>_xll.qlIndexFixing($BE$1,AZ2087,TRUE,_xll.ohTrigger(Trigger,Trigger3M))</f>
        <v>1.4237870142456772E-2</v>
      </c>
    </row>
    <row r="2088" spans="51:56" ht="11.25" customHeight="1" x14ac:dyDescent="0.25">
      <c r="AY2088" s="159" t="s">
        <v>90</v>
      </c>
      <c r="AZ2088" s="158">
        <f>_xll.qlInterestRateIndexFixingDate(Currency&amp;"ibor"&amp;Tenor,BA2088,Trigger)</f>
        <v>53931</v>
      </c>
      <c r="BA2088" s="158">
        <f>_xll.qlCalendarAdvance(Calendar,BA2087,AY2088,"f",,Trigger)</f>
        <v>53933</v>
      </c>
      <c r="BB2088" s="158">
        <f>_xll.qlInterestRateIndexMaturity(Currency&amp;"ibor"&amp;Tenor,BA2088,Trigger)</f>
        <v>54025</v>
      </c>
      <c r="BC2088" s="320">
        <f>_xll.qlIndexFixing($AC$5,AZ2088,TRUE,_xll.ohTrigger(Trigger,Trigger3M))</f>
        <v>1.4633617940846834E-2</v>
      </c>
      <c r="BD2088" s="320">
        <f>_xll.qlIndexFixing($BE$1,AZ2088,TRUE,_xll.ohTrigger(Trigger,Trigger3M))</f>
        <v>1.4235172007014745E-2</v>
      </c>
    </row>
    <row r="2089" spans="51:56" ht="11.25" customHeight="1" x14ac:dyDescent="0.25">
      <c r="AY2089" s="159" t="s">
        <v>90</v>
      </c>
      <c r="AZ2089" s="158">
        <f>_xll.qlInterestRateIndexFixingDate(Currency&amp;"ibor"&amp;Tenor,BA2089,Trigger)</f>
        <v>53938</v>
      </c>
      <c r="BA2089" s="158">
        <f>_xll.qlCalendarAdvance(Calendar,BA2088,AY2089,"f",,Trigger)</f>
        <v>53940</v>
      </c>
      <c r="BB2089" s="158">
        <f>_xll.qlInterestRateIndexMaturity(Currency&amp;"ibor"&amp;Tenor,BA2089,Trigger)</f>
        <v>54031</v>
      </c>
      <c r="BC2089" s="320">
        <f>_xll.qlIndexFixing($AC$5,AZ2089,TRUE,_xll.ohTrigger(Trigger,Trigger3M))</f>
        <v>1.4634853470737978E-2</v>
      </c>
      <c r="BD2089" s="320">
        <f>_xll.qlIndexFixing($BE$1,AZ2089,TRUE,_xll.ohTrigger(Trigger,Trigger3M))</f>
        <v>1.4232376973587346E-2</v>
      </c>
    </row>
    <row r="2090" spans="51:56" ht="11.25" customHeight="1" x14ac:dyDescent="0.25">
      <c r="AY2090" s="159" t="s">
        <v>90</v>
      </c>
      <c r="AZ2090" s="158">
        <f>_xll.qlInterestRateIndexFixingDate(Currency&amp;"ibor"&amp;Tenor,BA2090,Trigger)</f>
        <v>53945</v>
      </c>
      <c r="BA2090" s="158">
        <f>_xll.qlCalendarAdvance(Calendar,BA2089,AY2090,"f",,Trigger)</f>
        <v>53947</v>
      </c>
      <c r="BB2090" s="158">
        <f>_xll.qlInterestRateIndexMaturity(Currency&amp;"ibor"&amp;Tenor,BA2090,Trigger)</f>
        <v>54038</v>
      </c>
      <c r="BC2090" s="320">
        <f>_xll.qlIndexFixing($AC$5,AZ2090,TRUE,_xll.ohTrigger(Trigger,Trigger3M))</f>
        <v>1.4636503938216708E-2</v>
      </c>
      <c r="BD2090" s="320">
        <f>_xll.qlIndexFixing($BE$1,AZ2090,TRUE,_xll.ohTrigger(Trigger,Trigger3M))</f>
        <v>1.4229656457322335E-2</v>
      </c>
    </row>
    <row r="2091" spans="51:56" ht="11.25" customHeight="1" x14ac:dyDescent="0.25">
      <c r="AY2091" s="159" t="s">
        <v>90</v>
      </c>
      <c r="AZ2091" s="158">
        <f>_xll.qlInterestRateIndexFixingDate(Currency&amp;"ibor"&amp;Tenor,BA2091,Trigger)</f>
        <v>53952</v>
      </c>
      <c r="BA2091" s="158">
        <f>_xll.qlCalendarAdvance(Calendar,BA2090,AY2091,"f",,Trigger)</f>
        <v>53954</v>
      </c>
      <c r="BB2091" s="158">
        <f>_xll.qlInterestRateIndexMaturity(Currency&amp;"ibor"&amp;Tenor,BA2091,Trigger)</f>
        <v>54045</v>
      </c>
      <c r="BC2091" s="320">
        <f>_xll.qlIndexFixing($AC$5,AZ2091,TRUE,_xll.ohTrigger(Trigger,Trigger3M))</f>
        <v>1.4638154406380605E-2</v>
      </c>
      <c r="BD2091" s="320">
        <f>_xll.qlIndexFixing($BE$1,AZ2091,TRUE,_xll.ohTrigger(Trigger,Trigger3M))</f>
        <v>1.4226924263068636E-2</v>
      </c>
    </row>
    <row r="2092" spans="51:56" ht="11.25" customHeight="1" x14ac:dyDescent="0.25">
      <c r="AY2092" s="159" t="s">
        <v>90</v>
      </c>
      <c r="AZ2092" s="158">
        <f>_xll.qlInterestRateIndexFixingDate(Currency&amp;"ibor"&amp;Tenor,BA2092,Trigger)</f>
        <v>53959</v>
      </c>
      <c r="BA2092" s="158">
        <f>_xll.qlCalendarAdvance(Calendar,BA2091,AY2092,"f",,Trigger)</f>
        <v>53961</v>
      </c>
      <c r="BB2092" s="158">
        <f>_xll.qlInterestRateIndexMaturity(Currency&amp;"ibor"&amp;Tenor,BA2092,Trigger)</f>
        <v>54053</v>
      </c>
      <c r="BC2092" s="320">
        <f>_xll.qlIndexFixing($AC$5,AZ2092,TRUE,_xll.ohTrigger(Trigger,Trigger3M))</f>
        <v>1.4640220080249837E-2</v>
      </c>
      <c r="BD2092" s="320">
        <f>_xll.qlIndexFixing($BE$1,AZ2092,TRUE,_xll.ohTrigger(Trigger,Trigger3M))</f>
        <v>1.4224262788495772E-2</v>
      </c>
    </row>
    <row r="2093" spans="51:56" ht="11.25" customHeight="1" x14ac:dyDescent="0.25">
      <c r="AY2093" s="159" t="s">
        <v>90</v>
      </c>
      <c r="AZ2093" s="158">
        <f>_xll.qlInterestRateIndexFixingDate(Currency&amp;"ibor"&amp;Tenor,BA2093,Trigger)</f>
        <v>53966</v>
      </c>
      <c r="BA2093" s="158">
        <f>_xll.qlCalendarAdvance(Calendar,BA2092,AY2093,"f",,Trigger)</f>
        <v>53968</v>
      </c>
      <c r="BB2093" s="158">
        <f>_xll.qlInterestRateIndexMaturity(Currency&amp;"ibor"&amp;Tenor,BA2093,Trigger)</f>
        <v>54060</v>
      </c>
      <c r="BC2093" s="320">
        <f>_xll.qlIndexFixing($AC$5,AZ2093,TRUE,_xll.ohTrigger(Trigger,Trigger3M))</f>
        <v>1.4641870616835506E-2</v>
      </c>
      <c r="BD2093" s="320">
        <f>_xll.qlIndexFixing($BE$1,AZ2093,TRUE,_xll.ohTrigger(Trigger,Trigger3M))</f>
        <v>1.422150625677376E-2</v>
      </c>
    </row>
    <row r="2094" spans="51:56" ht="11.25" customHeight="1" x14ac:dyDescent="0.25">
      <c r="AY2094" s="159" t="s">
        <v>90</v>
      </c>
      <c r="AZ2094" s="158">
        <f>_xll.qlInterestRateIndexFixingDate(Currency&amp;"ibor"&amp;Tenor,BA2094,Trigger)</f>
        <v>53973</v>
      </c>
      <c r="BA2094" s="158">
        <f>_xll.qlCalendarAdvance(Calendar,BA2093,AY2094,"f",,Trigger)</f>
        <v>53975</v>
      </c>
      <c r="BB2094" s="158">
        <f>_xll.qlInterestRateIndexMaturity(Currency&amp;"ibor"&amp;Tenor,BA2094,Trigger)</f>
        <v>54067</v>
      </c>
      <c r="BC2094" s="320">
        <f>_xll.qlIndexFixing($AC$5,AZ2094,TRUE,_xll.ohTrigger(Trigger,Trigger3M))</f>
        <v>1.4643521154113662E-2</v>
      </c>
      <c r="BD2094" s="320">
        <f>_xll.qlIndexFixing($BE$1,AZ2094,TRUE,_xll.ohTrigger(Trigger,Trigger3M))</f>
        <v>1.421873801105502E-2</v>
      </c>
    </row>
    <row r="2095" spans="51:56" ht="11.25" customHeight="1" x14ac:dyDescent="0.25">
      <c r="AY2095" s="159" t="s">
        <v>90</v>
      </c>
      <c r="AZ2095" s="158">
        <f>_xll.qlInterestRateIndexFixingDate(Currency&amp;"ibor"&amp;Tenor,BA2095,Trigger)</f>
        <v>53980</v>
      </c>
      <c r="BA2095" s="158">
        <f>_xll.qlCalendarAdvance(Calendar,BA2094,AY2095,"f",,Trigger)</f>
        <v>53982</v>
      </c>
      <c r="BB2095" s="158">
        <f>_xll.qlInterestRateIndexMaturity(Currency&amp;"ibor"&amp;Tenor,BA2095,Trigger)</f>
        <v>54074</v>
      </c>
      <c r="BC2095" s="320">
        <f>_xll.qlIndexFixing($AC$5,AZ2095,TRUE,_xll.ohTrigger(Trigger,Trigger3M))</f>
        <v>1.4645171692086916E-2</v>
      </c>
      <c r="BD2095" s="320">
        <f>_xll.qlIndexFixing($BE$1,AZ2095,TRUE,_xll.ohTrigger(Trigger,Trigger3M))</f>
        <v>1.4215958039757509E-2</v>
      </c>
    </row>
    <row r="2096" spans="51:56" ht="11.25" customHeight="1" x14ac:dyDescent="0.25">
      <c r="AY2096" s="159" t="s">
        <v>90</v>
      </c>
      <c r="AZ2096" s="158">
        <f>_xll.qlInterestRateIndexFixingDate(Currency&amp;"ibor"&amp;Tenor,BA2096,Trigger)</f>
        <v>53987</v>
      </c>
      <c r="BA2096" s="158">
        <f>_xll.qlCalendarAdvance(Calendar,BA2095,AY2096,"f",,Trigger)</f>
        <v>53989</v>
      </c>
      <c r="BB2096" s="158">
        <f>_xll.qlInterestRateIndexMaturity(Currency&amp;"ibor"&amp;Tenor,BA2096,Trigger)</f>
        <v>54081</v>
      </c>
      <c r="BC2096" s="320">
        <f>_xll.qlIndexFixing($AC$5,AZ2096,TRUE,_xll.ohTrigger(Trigger,Trigger3M))</f>
        <v>1.464682223075179E-2</v>
      </c>
      <c r="BD2096" s="320">
        <f>_xll.qlIndexFixing($BE$1,AZ2096,TRUE,_xll.ohTrigger(Trigger,Trigger3M))</f>
        <v>1.4213166331301798E-2</v>
      </c>
    </row>
    <row r="2097" spans="51:56" ht="11.25" customHeight="1" x14ac:dyDescent="0.25">
      <c r="AY2097" s="159" t="s">
        <v>90</v>
      </c>
      <c r="AZ2097" s="158">
        <f>_xll.qlInterestRateIndexFixingDate(Currency&amp;"ibor"&amp;Tenor,BA2097,Trigger)</f>
        <v>53994</v>
      </c>
      <c r="BA2097" s="158">
        <f>_xll.qlCalendarAdvance(Calendar,BA2096,AY2097,"f",,Trigger)</f>
        <v>53996</v>
      </c>
      <c r="BB2097" s="158">
        <f>_xll.qlInterestRateIndexMaturity(Currency&amp;"ibor"&amp;Tenor,BA2097,Trigger)</f>
        <v>54088</v>
      </c>
      <c r="BC2097" s="320">
        <f>_xll.qlIndexFixing($AC$5,AZ2097,TRUE,_xll.ohTrigger(Trigger,Trigger3M))</f>
        <v>1.464847277011176E-2</v>
      </c>
      <c r="BD2097" s="320">
        <f>_xll.qlIndexFixing($BE$1,AZ2097,TRUE,_xll.ohTrigger(Trigger,Trigger3M))</f>
        <v>1.4210362874108451E-2</v>
      </c>
    </row>
    <row r="2098" spans="51:56" ht="11.25" customHeight="1" x14ac:dyDescent="0.25">
      <c r="AY2098" s="159" t="s">
        <v>90</v>
      </c>
      <c r="AZ2098" s="158">
        <f>_xll.qlInterestRateIndexFixingDate(Currency&amp;"ibor"&amp;Tenor,BA2098,Trigger)</f>
        <v>54001</v>
      </c>
      <c r="BA2098" s="158">
        <f>_xll.qlCalendarAdvance(Calendar,BA2097,AY2098,"f",,Trigger)</f>
        <v>54003</v>
      </c>
      <c r="BB2098" s="158">
        <f>_xll.qlInterestRateIndexMaturity(Currency&amp;"ibor"&amp;Tenor,BA2098,Trigger)</f>
        <v>54095</v>
      </c>
      <c r="BC2098" s="320">
        <f>_xll.qlIndexFixing($AC$5,AZ2098,TRUE,_xll.ohTrigger(Trigger,Trigger3M))</f>
        <v>1.465012331016422E-2</v>
      </c>
      <c r="BD2098" s="320">
        <f>_xll.qlIndexFixing($BE$1,AZ2098,TRUE,_xll.ohTrigger(Trigger,Trigger3M))</f>
        <v>1.4207547656598037E-2</v>
      </c>
    </row>
    <row r="2099" spans="51:56" ht="11.25" customHeight="1" x14ac:dyDescent="0.25">
      <c r="AY2099" s="159" t="s">
        <v>90</v>
      </c>
      <c r="AZ2099" s="158">
        <f>_xll.qlInterestRateIndexFixingDate(Currency&amp;"ibor"&amp;Tenor,BA2099,Trigger)</f>
        <v>54008</v>
      </c>
      <c r="BA2099" s="158">
        <f>_xll.qlCalendarAdvance(Calendar,BA2098,AY2099,"f",,Trigger)</f>
        <v>54010</v>
      </c>
      <c r="BB2099" s="158">
        <f>_xll.qlInterestRateIndexMaturity(Currency&amp;"ibor"&amp;Tenor,BA2099,Trigger)</f>
        <v>54102</v>
      </c>
      <c r="BC2099" s="320">
        <f>_xll.qlIndexFixing($AC$5,AZ2099,TRUE,_xll.ohTrigger(Trigger,Trigger3M))</f>
        <v>1.4651773850910906E-2</v>
      </c>
      <c r="BD2099" s="320">
        <f>_xll.qlIndexFixing($BE$1,AZ2099,TRUE,_xll.ohTrigger(Trigger,Trigger3M))</f>
        <v>1.4204720667189384E-2</v>
      </c>
    </row>
    <row r="2100" spans="51:56" ht="11.25" customHeight="1" x14ac:dyDescent="0.25">
      <c r="AY2100" s="159" t="s">
        <v>90</v>
      </c>
      <c r="AZ2100" s="158">
        <f>_xll.qlInterestRateIndexFixingDate(Currency&amp;"ibor"&amp;Tenor,BA2100,Trigger)</f>
        <v>54015</v>
      </c>
      <c r="BA2100" s="158">
        <f>_xll.qlCalendarAdvance(Calendar,BA2099,AY2100,"f",,Trigger)</f>
        <v>54017</v>
      </c>
      <c r="BB2100" s="158">
        <f>_xll.qlInterestRateIndexMaturity(Currency&amp;"ibor"&amp;Tenor,BA2100,Trigger)</f>
        <v>54109</v>
      </c>
      <c r="BC2100" s="320">
        <f>_xll.qlIndexFixing($AC$5,AZ2100,TRUE,_xll.ohTrigger(Trigger,Trigger3M))</f>
        <v>1.4653424392351821E-2</v>
      </c>
      <c r="BD2100" s="320">
        <f>_xll.qlIndexFixing($BE$1,AZ2100,TRUE,_xll.ohTrigger(Trigger,Trigger3M))</f>
        <v>1.4201881894303058E-2</v>
      </c>
    </row>
    <row r="2101" spans="51:56" ht="11.25" customHeight="1" x14ac:dyDescent="0.25">
      <c r="AY2101" s="159" t="s">
        <v>90</v>
      </c>
      <c r="AZ2101" s="158">
        <f>_xll.qlInterestRateIndexFixingDate(Currency&amp;"ibor"&amp;Tenor,BA2101,Trigger)</f>
        <v>54022</v>
      </c>
      <c r="BA2101" s="158">
        <f>_xll.qlCalendarAdvance(Calendar,BA2100,AY2101,"f",,Trigger)</f>
        <v>54024</v>
      </c>
      <c r="BB2101" s="158">
        <f>_xll.qlInterestRateIndexMaturity(Currency&amp;"ibor"&amp;Tenor,BA2101,Trigger)</f>
        <v>54116</v>
      </c>
      <c r="BC2101" s="320">
        <f>_xll.qlIndexFixing($AC$5,AZ2101,TRUE,_xll.ohTrigger(Trigger,Trigger3M))</f>
        <v>1.4655074934485224E-2</v>
      </c>
      <c r="BD2101" s="320">
        <f>_xll.qlIndexFixing($BE$1,AZ2101,TRUE,_xll.ohTrigger(Trigger,Trigger3M))</f>
        <v>1.4199031326362235E-2</v>
      </c>
    </row>
    <row r="2102" spans="51:56" ht="11.25" customHeight="1" x14ac:dyDescent="0.25">
      <c r="AY2102" s="159" t="s">
        <v>90</v>
      </c>
      <c r="AZ2102" s="158">
        <f>_xll.qlInterestRateIndexFixingDate(Currency&amp;"ibor"&amp;Tenor,BA2102,Trigger)</f>
        <v>54029</v>
      </c>
      <c r="BA2102" s="158">
        <f>_xll.qlCalendarAdvance(Calendar,BA2101,AY2102,"f",,Trigger)</f>
        <v>54031</v>
      </c>
      <c r="BB2102" s="158">
        <f>_xll.qlInterestRateIndexMaturity(Currency&amp;"ibor"&amp;Tenor,BA2102,Trigger)</f>
        <v>54122</v>
      </c>
      <c r="BC2102" s="320">
        <f>_xll.qlIndexFixing($AC$5,AZ2102,TRUE,_xll.ohTrigger(Trigger,Trigger3M))</f>
        <v>1.4656309601461536E-2</v>
      </c>
      <c r="BD2102" s="320">
        <f>_xll.qlIndexFixing($BE$1,AZ2102,TRUE,_xll.ohTrigger(Trigger,Trigger3M))</f>
        <v>1.4196096067109551E-2</v>
      </c>
    </row>
    <row r="2103" spans="51:56" ht="11.25" customHeight="1" x14ac:dyDescent="0.25">
      <c r="AY2103" s="159" t="s">
        <v>90</v>
      </c>
      <c r="AZ2103" s="158">
        <f>_xll.qlInterestRateIndexFixingDate(Currency&amp;"ibor"&amp;Tenor,BA2103,Trigger)</f>
        <v>54036</v>
      </c>
      <c r="BA2103" s="158">
        <f>_xll.qlCalendarAdvance(Calendar,BA2102,AY2103,"f",,Trigger)</f>
        <v>54038</v>
      </c>
      <c r="BB2103" s="158">
        <f>_xll.qlInterestRateIndexMaturity(Currency&amp;"ibor"&amp;Tenor,BA2103,Trigger)</f>
        <v>54129</v>
      </c>
      <c r="BC2103" s="320">
        <f>_xll.qlIndexFixing($AC$5,AZ2103,TRUE,_xll.ohTrigger(Trigger,Trigger3M))</f>
        <v>1.465796007785709E-2</v>
      </c>
      <c r="BD2103" s="320">
        <f>_xll.qlIndexFixing($BE$1,AZ2103,TRUE,_xll.ohTrigger(Trigger,Trigger3M))</f>
        <v>1.4193222833756331E-2</v>
      </c>
    </row>
    <row r="2104" spans="51:56" ht="11.25" customHeight="1" x14ac:dyDescent="0.25">
      <c r="AY2104" s="159" t="s">
        <v>90</v>
      </c>
      <c r="AZ2104" s="158">
        <f>_xll.qlInterestRateIndexFixingDate(Currency&amp;"ibor"&amp;Tenor,BA2104,Trigger)</f>
        <v>54043</v>
      </c>
      <c r="BA2104" s="158">
        <f>_xll.qlCalendarAdvance(Calendar,BA2103,AY2104,"f",,Trigger)</f>
        <v>54045</v>
      </c>
      <c r="BB2104" s="158">
        <f>_xll.qlInterestRateIndexMaturity(Currency&amp;"ibor"&amp;Tenor,BA2104,Trigger)</f>
        <v>54136</v>
      </c>
      <c r="BC2104" s="320">
        <f>_xll.qlIndexFixing($AC$5,AZ2104,TRUE,_xll.ohTrigger(Trigger,Trigger3M))</f>
        <v>1.4659610554940444E-2</v>
      </c>
      <c r="BD2104" s="320">
        <f>_xll.qlIndexFixing($BE$1,AZ2104,TRUE,_xll.ohTrigger(Trigger,Trigger3M))</f>
        <v>1.4190337771876385E-2</v>
      </c>
    </row>
    <row r="2105" spans="51:56" ht="11.25" customHeight="1" x14ac:dyDescent="0.25">
      <c r="AY2105" s="159" t="s">
        <v>90</v>
      </c>
      <c r="AZ2105" s="158">
        <f>_xll.qlInterestRateIndexFixingDate(Currency&amp;"ibor"&amp;Tenor,BA2105,Trigger)</f>
        <v>54049</v>
      </c>
      <c r="BA2105" s="158">
        <f>_xll.qlCalendarAdvance(Calendar,BA2104,AY2105,"f",,Trigger)</f>
        <v>54053</v>
      </c>
      <c r="BB2105" s="158">
        <f>_xll.qlInterestRateIndexMaturity(Currency&amp;"ibor"&amp;Tenor,BA2105,Trigger)</f>
        <v>54144</v>
      </c>
      <c r="BC2105" s="320">
        <f>_xll.qlIndexFixing($AC$5,AZ2105,TRUE,_xll.ohTrigger(Trigger,Trigger3M))</f>
        <v>1.4661496815303295E-2</v>
      </c>
      <c r="BD2105" s="320">
        <f>_xll.qlIndexFixing($BE$1,AZ2105,TRUE,_xll.ohTrigger(Trigger,Trigger3M))</f>
        <v>1.4187026059541691E-2</v>
      </c>
    </row>
    <row r="2106" spans="51:56" ht="11.25" customHeight="1" x14ac:dyDescent="0.25">
      <c r="AY2106" s="159" t="s">
        <v>90</v>
      </c>
      <c r="AZ2106" s="158">
        <f>_xll.qlInterestRateIndexFixingDate(Currency&amp;"ibor"&amp;Tenor,BA2106,Trigger)</f>
        <v>54057</v>
      </c>
      <c r="BA2106" s="158">
        <f>_xll.qlCalendarAdvance(Calendar,BA2105,AY2106,"f",,Trigger)</f>
        <v>54060</v>
      </c>
      <c r="BB2106" s="158">
        <f>_xll.qlInterestRateIndexMaturity(Currency&amp;"ibor"&amp;Tenor,BA2106,Trigger)</f>
        <v>54155</v>
      </c>
      <c r="BC2106" s="320">
        <f>_xll.qlIndexFixing($AC$5,AZ2106,TRUE,_xll.ohTrigger(Trigger,Trigger3M))</f>
        <v>1.4664812015871781E-2</v>
      </c>
      <c r="BD2106" s="320">
        <f>_xll.qlIndexFixing($BE$1,AZ2106,TRUE,_xll.ohTrigger(Trigger,Trigger3M))</f>
        <v>1.4184390676951196E-2</v>
      </c>
    </row>
    <row r="2107" spans="51:56" ht="11.25" customHeight="1" x14ac:dyDescent="0.25">
      <c r="AY2107" s="159" t="s">
        <v>90</v>
      </c>
      <c r="AZ2107" s="158">
        <f>_xll.qlInterestRateIndexFixingDate(Currency&amp;"ibor"&amp;Tenor,BA2107,Trigger)</f>
        <v>54065</v>
      </c>
      <c r="BA2107" s="158">
        <f>_xll.qlCalendarAdvance(Calendar,BA2106,AY2107,"f",,Trigger)</f>
        <v>54067</v>
      </c>
      <c r="BB2107" s="158">
        <f>_xll.qlInterestRateIndexMaturity(Currency&amp;"ibor"&amp;Tenor,BA2107,Trigger)</f>
        <v>54158</v>
      </c>
      <c r="BC2107" s="320">
        <f>_xll.qlIndexFixing($AC$5,AZ2107,TRUE,_xll.ohTrigger(Trigger,Trigger3M))</f>
        <v>1.4664797773095237E-2</v>
      </c>
      <c r="BD2107" s="320">
        <f>_xll.qlIndexFixing($BE$1,AZ2107,TRUE,_xll.ohTrigger(Trigger,Trigger3M))</f>
        <v>1.4181193299219486E-2</v>
      </c>
    </row>
    <row r="2108" spans="51:56" ht="11.25" customHeight="1" x14ac:dyDescent="0.25">
      <c r="AY2108" s="159" t="s">
        <v>90</v>
      </c>
      <c r="AZ2108" s="158">
        <f>_xll.qlInterestRateIndexFixingDate(Currency&amp;"ibor"&amp;Tenor,BA2108,Trigger)</f>
        <v>54072</v>
      </c>
      <c r="BA2108" s="158">
        <f>_xll.qlCalendarAdvance(Calendar,BA2107,AY2108,"f",,Trigger)</f>
        <v>54074</v>
      </c>
      <c r="BB2108" s="158">
        <f>_xll.qlInterestRateIndexMaturity(Currency&amp;"ibor"&amp;Tenor,BA2108,Trigger)</f>
        <v>54165</v>
      </c>
      <c r="BC2108" s="320">
        <f>_xll.qlIndexFixing($AC$5,AZ2108,TRUE,_xll.ohTrigger(Trigger,Trigger3M))</f>
        <v>1.4666448253019396E-2</v>
      </c>
      <c r="BD2108" s="320">
        <f>_xll.qlIndexFixing($BE$1,AZ2108,TRUE,_xll.ohTrigger(Trigger,Trigger3M))</f>
        <v>1.4178259110108024E-2</v>
      </c>
    </row>
    <row r="2109" spans="51:56" ht="11.25" customHeight="1" x14ac:dyDescent="0.25">
      <c r="AY2109" s="159" t="s">
        <v>90</v>
      </c>
      <c r="AZ2109" s="158">
        <f>_xll.qlInterestRateIndexFixingDate(Currency&amp;"ibor"&amp;Tenor,BA2109,Trigger)</f>
        <v>54079</v>
      </c>
      <c r="BA2109" s="158">
        <f>_xll.qlCalendarAdvance(Calendar,BA2108,AY2109,"f",,Trigger)</f>
        <v>54081</v>
      </c>
      <c r="BB2109" s="158">
        <f>_xll.qlInterestRateIndexMaturity(Currency&amp;"ibor"&amp;Tenor,BA2109,Trigger)</f>
        <v>54172</v>
      </c>
      <c r="BC2109" s="320">
        <f>_xll.qlIndexFixing($AC$5,AZ2109,TRUE,_xll.ohTrigger(Trigger,Trigger3M))</f>
        <v>1.4668098733629601E-2</v>
      </c>
      <c r="BD2109" s="320">
        <f>_xll.qlIndexFixing($BE$1,AZ2109,TRUE,_xll.ohTrigger(Trigger,Trigger3M))</f>
        <v>1.4175313032928891E-2</v>
      </c>
    </row>
    <row r="2110" spans="51:56" ht="11.25" customHeight="1" x14ac:dyDescent="0.25">
      <c r="AY2110" s="159" t="s">
        <v>90</v>
      </c>
      <c r="AZ2110" s="158">
        <f>_xll.qlInterestRateIndexFixingDate(Currency&amp;"ibor"&amp;Tenor,BA2110,Trigger)</f>
        <v>54086</v>
      </c>
      <c r="BA2110" s="158">
        <f>_xll.qlCalendarAdvance(Calendar,BA2109,AY2110,"f",,Trigger)</f>
        <v>54088</v>
      </c>
      <c r="BB2110" s="158">
        <f>_xll.qlInterestRateIndexMaturity(Currency&amp;"ibor"&amp;Tenor,BA2110,Trigger)</f>
        <v>54178</v>
      </c>
      <c r="BC2110" s="320">
        <f>_xll.qlIndexFixing($AC$5,AZ2110,TRUE,_xll.ohTrigger(Trigger,Trigger3M))</f>
        <v>1.4669332809959634E-2</v>
      </c>
      <c r="BD2110" s="320">
        <f>_xll.qlIndexFixing($BE$1,AZ2110,TRUE,_xll.ohTrigger(Trigger,Trigger3M))</f>
        <v>1.4172289930142412E-2</v>
      </c>
    </row>
    <row r="2111" spans="51:56" ht="11.25" customHeight="1" x14ac:dyDescent="0.25">
      <c r="AY2111" s="159" t="s">
        <v>90</v>
      </c>
      <c r="AZ2111" s="158">
        <f>_xll.qlInterestRateIndexFixingDate(Currency&amp;"ibor"&amp;Tenor,BA2111,Trigger)</f>
        <v>54093</v>
      </c>
      <c r="BA2111" s="158">
        <f>_xll.qlCalendarAdvance(Calendar,BA2110,AY2111,"f",,Trigger)</f>
        <v>54095</v>
      </c>
      <c r="BB2111" s="158">
        <f>_xll.qlInterestRateIndexMaturity(Currency&amp;"ibor"&amp;Tenor,BA2111,Trigger)</f>
        <v>54185</v>
      </c>
      <c r="BC2111" s="320">
        <f>_xll.qlIndexFixing($AC$5,AZ2111,TRUE,_xll.ohTrigger(Trigger,Trigger3M))</f>
        <v>1.4670983224760015E-2</v>
      </c>
      <c r="BD2111" s="320">
        <f>_xll.qlIndexFixing($BE$1,AZ2111,TRUE,_xll.ohTrigger(Trigger,Trigger3M))</f>
        <v>1.4169321011722857E-2</v>
      </c>
    </row>
    <row r="2112" spans="51:56" ht="11.25" customHeight="1" x14ac:dyDescent="0.25">
      <c r="AY2112" s="159" t="s">
        <v>90</v>
      </c>
      <c r="AZ2112" s="158">
        <f>_xll.qlInterestRateIndexFixingDate(Currency&amp;"ibor"&amp;Tenor,BA2112,Trigger)</f>
        <v>54100</v>
      </c>
      <c r="BA2112" s="158">
        <f>_xll.qlCalendarAdvance(Calendar,BA2111,AY2112,"f",,Trigger)</f>
        <v>54102</v>
      </c>
      <c r="BB2112" s="158">
        <f>_xll.qlInterestRateIndexMaturity(Currency&amp;"ibor"&amp;Tenor,BA2112,Trigger)</f>
        <v>54192</v>
      </c>
      <c r="BC2112" s="320">
        <f>_xll.qlIndexFixing($AC$5,AZ2112,TRUE,_xll.ohTrigger(Trigger,Trigger3M))</f>
        <v>1.4672633640238963E-2</v>
      </c>
      <c r="BD2112" s="320">
        <f>_xll.qlIndexFixing($BE$1,AZ2112,TRUE,_xll.ohTrigger(Trigger,Trigger3M))</f>
        <v>1.4166340171771097E-2</v>
      </c>
    </row>
    <row r="2113" spans="51:56" ht="11.25" customHeight="1" x14ac:dyDescent="0.25">
      <c r="AY2113" s="159" t="s">
        <v>90</v>
      </c>
      <c r="AZ2113" s="158">
        <f>_xll.qlInterestRateIndexFixingDate(Currency&amp;"ibor"&amp;Tenor,BA2113,Trigger)</f>
        <v>54107</v>
      </c>
      <c r="BA2113" s="158">
        <f>_xll.qlCalendarAdvance(Calendar,BA2112,AY2113,"f",,Trigger)</f>
        <v>54109</v>
      </c>
      <c r="BB2113" s="158">
        <f>_xll.qlInterestRateIndexMaturity(Currency&amp;"ibor"&amp;Tenor,BA2113,Trigger)</f>
        <v>54199</v>
      </c>
      <c r="BC2113" s="320">
        <f>_xll.qlIndexFixing($AC$5,AZ2113,TRUE,_xll.ohTrigger(Trigger,Trigger3M))</f>
        <v>1.4661528439580351E-2</v>
      </c>
      <c r="BD2113" s="320">
        <f>_xll.qlIndexFixing($BE$1,AZ2113,TRUE,_xll.ohTrigger(Trigger,Trigger3M))</f>
        <v>1.4163347398709725E-2</v>
      </c>
    </row>
    <row r="2114" spans="51:56" ht="11.25" customHeight="1" x14ac:dyDescent="0.25">
      <c r="AY2114" s="159" t="s">
        <v>90</v>
      </c>
      <c r="AZ2114" s="158">
        <f>_xll.qlInterestRateIndexFixingDate(Currency&amp;"ibor"&amp;Tenor,BA2114,Trigger)</f>
        <v>54114</v>
      </c>
      <c r="BA2114" s="158">
        <f>_xll.qlCalendarAdvance(Calendar,BA2113,AY2114,"f",,Trigger)</f>
        <v>54116</v>
      </c>
      <c r="BB2114" s="158">
        <f>_xll.qlInterestRateIndexMaturity(Currency&amp;"ibor"&amp;Tenor,BA2114,Trigger)</f>
        <v>54207</v>
      </c>
      <c r="BC2114" s="320">
        <f>_xll.qlIndexFixing($AC$5,AZ2114,TRUE,_xll.ohTrigger(Trigger,Trigger3M))</f>
        <v>1.4649299058640987E-2</v>
      </c>
      <c r="BD2114" s="320">
        <f>_xll.qlIndexFixing($BE$1,AZ2114,TRUE,_xll.ohTrigger(Trigger,Trigger3M))</f>
        <v>1.4160403920762512E-2</v>
      </c>
    </row>
    <row r="2115" spans="51:56" ht="11.25" customHeight="1" x14ac:dyDescent="0.25">
      <c r="AY2115" s="159" t="s">
        <v>90</v>
      </c>
      <c r="AZ2115" s="158">
        <f>_xll.qlInterestRateIndexFixingDate(Currency&amp;"ibor"&amp;Tenor,BA2115,Trigger)</f>
        <v>54121</v>
      </c>
      <c r="BA2115" s="158">
        <f>_xll.qlCalendarAdvance(Calendar,BA2114,AY2115,"f",,Trigger)</f>
        <v>54123</v>
      </c>
      <c r="BB2115" s="158">
        <f>_xll.qlInterestRateIndexMaturity(Currency&amp;"ibor"&amp;Tenor,BA2115,Trigger)</f>
        <v>54217</v>
      </c>
      <c r="BC2115" s="320">
        <f>_xll.qlIndexFixing($AC$5,AZ2115,TRUE,_xll.ohTrigger(Trigger,Trigger3M))</f>
        <v>1.4635562672042485E-2</v>
      </c>
      <c r="BD2115" s="320">
        <f>_xll.qlIndexFixing($BE$1,AZ2115,TRUE,_xll.ohTrigger(Trigger,Trigger3M))</f>
        <v>1.4157566518177555E-2</v>
      </c>
    </row>
    <row r="2116" spans="51:56" ht="11.25" customHeight="1" x14ac:dyDescent="0.25">
      <c r="AY2116" s="159" t="s">
        <v>90</v>
      </c>
      <c r="AZ2116" s="158">
        <f>_xll.qlInterestRateIndexFixingDate(Currency&amp;"ibor"&amp;Tenor,BA2116,Trigger)</f>
        <v>54128</v>
      </c>
      <c r="BA2116" s="158">
        <f>_xll.qlCalendarAdvance(Calendar,BA2115,AY2116,"f",,Trigger)</f>
        <v>54130</v>
      </c>
      <c r="BB2116" s="158">
        <f>_xll.qlInterestRateIndexMaturity(Currency&amp;"ibor"&amp;Tenor,BA2116,Trigger)</f>
        <v>54224</v>
      </c>
      <c r="BC2116" s="320">
        <f>_xll.qlIndexFixing($AC$5,AZ2116,TRUE,_xll.ohTrigger(Trigger,Trigger3M))</f>
        <v>1.4624948020895505E-2</v>
      </c>
      <c r="BD2116" s="320">
        <f>_xll.qlIndexFixing($BE$1,AZ2116,TRUE,_xll.ohTrigger(Trigger,Trigger3M))</f>
        <v>1.4154533971487197E-2</v>
      </c>
    </row>
    <row r="2117" spans="51:56" ht="11.25" customHeight="1" x14ac:dyDescent="0.25">
      <c r="AY2117" s="159" t="s">
        <v>90</v>
      </c>
      <c r="AZ2117" s="158">
        <f>_xll.qlInterestRateIndexFixingDate(Currency&amp;"ibor"&amp;Tenor,BA2117,Trigger)</f>
        <v>54135</v>
      </c>
      <c r="BA2117" s="158">
        <f>_xll.qlCalendarAdvance(Calendar,BA2116,AY2117,"f",,Trigger)</f>
        <v>54137</v>
      </c>
      <c r="BB2117" s="158">
        <f>_xll.qlInterestRateIndexMaturity(Currency&amp;"ibor"&amp;Tenor,BA2117,Trigger)</f>
        <v>54231</v>
      </c>
      <c r="BC2117" s="320">
        <f>_xll.qlIndexFixing($AC$5,AZ2117,TRUE,_xll.ohTrigger(Trigger,Trigger3M))</f>
        <v>1.4614319223069801E-2</v>
      </c>
      <c r="BD2117" s="320">
        <f>_xll.qlIndexFixing($BE$1,AZ2117,TRUE,_xll.ohTrigger(Trigger,Trigger3M))</f>
        <v>1.4151489440292386E-2</v>
      </c>
    </row>
    <row r="2118" spans="51:56" ht="11.25" customHeight="1" x14ac:dyDescent="0.25">
      <c r="AY2118" s="159" t="s">
        <v>90</v>
      </c>
      <c r="AZ2118" s="158">
        <f>_xll.qlInterestRateIndexFixingDate(Currency&amp;"ibor"&amp;Tenor,BA2118,Trigger)</f>
        <v>54142</v>
      </c>
      <c r="BA2118" s="158">
        <f>_xll.qlCalendarAdvance(Calendar,BA2117,AY2118,"f",,Trigger)</f>
        <v>54144</v>
      </c>
      <c r="BB2118" s="158">
        <f>_xll.qlInterestRateIndexMaturity(Currency&amp;"ibor"&amp;Tenor,BA2118,Trigger)</f>
        <v>54238</v>
      </c>
      <c r="BC2118" s="320">
        <f>_xll.qlIndexFixing($AC$5,AZ2118,TRUE,_xll.ohTrigger(Trigger,Trigger3M))</f>
        <v>1.4603676278683579E-2</v>
      </c>
      <c r="BD2118" s="320">
        <f>_xll.qlIndexFixing($BE$1,AZ2118,TRUE,_xll.ohTrigger(Trigger,Trigger3M))</f>
        <v>1.4148432913015999E-2</v>
      </c>
    </row>
    <row r="2119" spans="51:56" ht="11.25" customHeight="1" x14ac:dyDescent="0.25">
      <c r="AY2119" s="159" t="s">
        <v>90</v>
      </c>
      <c r="AZ2119" s="158">
        <f>_xll.qlInterestRateIndexFixingDate(Currency&amp;"ibor"&amp;Tenor,BA2119,Trigger)</f>
        <v>54149</v>
      </c>
      <c r="BA2119" s="158">
        <f>_xll.qlCalendarAdvance(Calendar,BA2118,AY2119,"f",,Trigger)</f>
        <v>54155</v>
      </c>
      <c r="BB2119" s="158">
        <f>_xll.qlInterestRateIndexMaturity(Currency&amp;"ibor"&amp;Tenor,BA2119,Trigger)</f>
        <v>54246</v>
      </c>
      <c r="BC2119" s="320">
        <f>_xll.qlIndexFixing($AC$5,AZ2119,TRUE,_xll.ohTrigger(Trigger,Trigger3M))</f>
        <v>1.4587845190639572E-2</v>
      </c>
      <c r="BD2119" s="320">
        <f>_xll.qlIndexFixing($BE$1,AZ2119,TRUE,_xll.ohTrigger(Trigger,Trigger3M))</f>
        <v>1.4143438707921801E-2</v>
      </c>
    </row>
    <row r="2120" spans="51:56" ht="11.25" customHeight="1" x14ac:dyDescent="0.25">
      <c r="AY2120" s="159" t="s">
        <v>90</v>
      </c>
      <c r="AZ2120" s="158">
        <f>_xll.qlInterestRateIndexFixingDate(Currency&amp;"ibor"&amp;Tenor,BA2120,Trigger)</f>
        <v>54158</v>
      </c>
      <c r="BA2120" s="158">
        <f>_xll.qlCalendarAdvance(Calendar,BA2119,AY2120,"f",,Trigger)</f>
        <v>54162</v>
      </c>
      <c r="BB2120" s="158">
        <f>_xll.qlInterestRateIndexMaturity(Currency&amp;"ibor"&amp;Tenor,BA2120,Trigger)</f>
        <v>54253</v>
      </c>
      <c r="BC2120" s="320">
        <f>_xll.qlIndexFixing($AC$5,AZ2120,TRUE,_xll.ohTrigger(Trigger,Trigger3M))</f>
        <v>1.4576767002384477E-2</v>
      </c>
      <c r="BD2120" s="320">
        <f>_xll.qlIndexFixing($BE$1,AZ2120,TRUE,_xll.ohTrigger(Trigger,Trigger3M))</f>
        <v>1.4140354226712452E-2</v>
      </c>
    </row>
    <row r="2121" spans="51:56" ht="11.25" customHeight="1" x14ac:dyDescent="0.25">
      <c r="AY2121" s="159" t="s">
        <v>90</v>
      </c>
      <c r="AZ2121" s="158">
        <f>_xll.qlInterestRateIndexFixingDate(Currency&amp;"ibor"&amp;Tenor,BA2121,Trigger)</f>
        <v>54165</v>
      </c>
      <c r="BA2121" s="158">
        <f>_xll.qlCalendarAdvance(Calendar,BA2120,AY2121,"f",,Trigger)</f>
        <v>54169</v>
      </c>
      <c r="BB2121" s="158">
        <f>_xll.qlInterestRateIndexMaturity(Currency&amp;"ibor"&amp;Tenor,BA2121,Trigger)</f>
        <v>54260</v>
      </c>
      <c r="BC2121" s="320">
        <f>_xll.qlIndexFixing($AC$5,AZ2121,TRUE,_xll.ohTrigger(Trigger,Trigger3M))</f>
        <v>1.4565674203667972E-2</v>
      </c>
      <c r="BD2121" s="320">
        <f>_xll.qlIndexFixing($BE$1,AZ2121,TRUE,_xll.ohTrigger(Trigger,Trigger3M))</f>
        <v>1.4137257711891194E-2</v>
      </c>
    </row>
    <row r="2122" spans="51:56" ht="11.25" customHeight="1" x14ac:dyDescent="0.25">
      <c r="AY2122" s="159" t="s">
        <v>90</v>
      </c>
      <c r="AZ2122" s="158">
        <f>_xll.qlInterestRateIndexFixingDate(Currency&amp;"ibor"&amp;Tenor,BA2122,Trigger)</f>
        <v>54172</v>
      </c>
      <c r="BA2122" s="158">
        <f>_xll.qlCalendarAdvance(Calendar,BA2121,AY2122,"f",,Trigger)</f>
        <v>54176</v>
      </c>
      <c r="BB2122" s="158">
        <f>_xll.qlInterestRateIndexMaturity(Currency&amp;"ibor"&amp;Tenor,BA2122,Trigger)</f>
        <v>54267</v>
      </c>
      <c r="BC2122" s="320">
        <f>_xll.qlIndexFixing($AC$5,AZ2122,TRUE,_xll.ohTrigger(Trigger,Trigger3M))</f>
        <v>1.4554566794612154E-2</v>
      </c>
      <c r="BD2122" s="320">
        <f>_xll.qlIndexFixing($BE$1,AZ2122,TRUE,_xll.ohTrigger(Trigger,Trigger3M))</f>
        <v>1.4134149151883109E-2</v>
      </c>
    </row>
    <row r="2123" spans="51:56" ht="11.25" customHeight="1" x14ac:dyDescent="0.25">
      <c r="AY2123" s="159" t="s">
        <v>90</v>
      </c>
      <c r="AZ2123" s="158">
        <f>_xll.qlInterestRateIndexFixingDate(Currency&amp;"ibor"&amp;Tenor,BA2123,Trigger)</f>
        <v>54178</v>
      </c>
      <c r="BA2123" s="158">
        <f>_xll.qlCalendarAdvance(Calendar,BA2122,AY2123,"f",,Trigger)</f>
        <v>54183</v>
      </c>
      <c r="BB2123" s="158">
        <f>_xll.qlInterestRateIndexMaturity(Currency&amp;"ibor"&amp;Tenor,BA2123,Trigger)</f>
        <v>54275</v>
      </c>
      <c r="BC2123" s="320">
        <f>_xll.qlIndexFixing($AC$5,AZ2123,TRUE,_xll.ohTrigger(Trigger,Trigger3M))</f>
        <v>1.4543666405153768E-2</v>
      </c>
      <c r="BD2123" s="320">
        <f>_xll.qlIndexFixing($BE$1,AZ2123,TRUE,_xll.ohTrigger(Trigger,Trigger3M))</f>
        <v>1.4131080300542187E-2</v>
      </c>
    </row>
    <row r="2124" spans="51:56" ht="11.25" customHeight="1" x14ac:dyDescent="0.25">
      <c r="AY2124" s="159" t="s">
        <v>90</v>
      </c>
      <c r="AZ2124" s="158">
        <f>_xll.qlInterestRateIndexFixingDate(Currency&amp;"ibor"&amp;Tenor,BA2124,Trigger)</f>
        <v>54186</v>
      </c>
      <c r="BA2124" s="158">
        <f>_xll.qlCalendarAdvance(Calendar,BA2123,AY2124,"f",,Trigger)</f>
        <v>54190</v>
      </c>
      <c r="BB2124" s="158">
        <f>_xll.qlInterestRateIndexMaturity(Currency&amp;"ibor"&amp;Tenor,BA2124,Trigger)</f>
        <v>54282</v>
      </c>
      <c r="BC2124" s="320">
        <f>_xll.qlIndexFixing($AC$5,AZ2124,TRUE,_xll.ohTrigger(Trigger,Trigger3M))</f>
        <v>1.4532666253267001E-2</v>
      </c>
      <c r="BD2124" s="320">
        <f>_xll.qlIndexFixing($BE$1,AZ2124,TRUE,_xll.ohTrigger(Trigger,Trigger3M))</f>
        <v>1.412794662839433E-2</v>
      </c>
    </row>
    <row r="2125" spans="51:56" ht="11.25" customHeight="1" x14ac:dyDescent="0.25">
      <c r="AY2125" s="159" t="s">
        <v>90</v>
      </c>
      <c r="AZ2125" s="158">
        <f>_xll.qlInterestRateIndexFixingDate(Currency&amp;"ibor"&amp;Tenor,BA2125,Trigger)</f>
        <v>54193</v>
      </c>
      <c r="BA2125" s="158">
        <f>_xll.qlCalendarAdvance(Calendar,BA2124,AY2125,"f",,Trigger)</f>
        <v>54197</v>
      </c>
      <c r="BB2125" s="158">
        <f>_xll.qlInterestRateIndexMaturity(Currency&amp;"ibor"&amp;Tenor,BA2125,Trigger)</f>
        <v>54289</v>
      </c>
      <c r="BC2125" s="320">
        <f>_xll.qlIndexFixing($AC$5,AZ2125,TRUE,_xll.ohTrigger(Trigger,Trigger3M))</f>
        <v>1.453056365985371E-2</v>
      </c>
      <c r="BD2125" s="320">
        <f>_xll.qlIndexFixing($BE$1,AZ2125,TRUE,_xll.ohTrigger(Trigger,Trigger3M))</f>
        <v>1.412480087505825E-2</v>
      </c>
    </row>
    <row r="2126" spans="51:56" ht="11.25" customHeight="1" x14ac:dyDescent="0.25">
      <c r="AY2126" s="159" t="s">
        <v>90</v>
      </c>
      <c r="AZ2126" s="158">
        <f>_xll.qlInterestRateIndexFixingDate(Currency&amp;"ibor"&amp;Tenor,BA2126,Trigger)</f>
        <v>54200</v>
      </c>
      <c r="BA2126" s="158">
        <f>_xll.qlCalendarAdvance(Calendar,BA2125,AY2126,"f",,Trigger)</f>
        <v>54204</v>
      </c>
      <c r="BB2126" s="158">
        <f>_xll.qlInterestRateIndexMaturity(Currency&amp;"ibor"&amp;Tenor,BA2126,Trigger)</f>
        <v>54296</v>
      </c>
      <c r="BC2126" s="320">
        <f>_xll.qlIndexFixing($AC$5,AZ2126,TRUE,_xll.ohTrigger(Trigger,Trigger3M))</f>
        <v>1.4532023806491223E-2</v>
      </c>
      <c r="BD2126" s="320">
        <f>_xll.qlIndexFixing($BE$1,AZ2126,TRUE,_xll.ohTrigger(Trigger,Trigger3M))</f>
        <v>1.4121643028961463E-2</v>
      </c>
    </row>
    <row r="2127" spans="51:56" ht="11.25" customHeight="1" x14ac:dyDescent="0.25">
      <c r="AY2127" s="159" t="s">
        <v>90</v>
      </c>
      <c r="AZ2127" s="158">
        <f>_xll.qlInterestRateIndexFixingDate(Currency&amp;"ibor"&amp;Tenor,BA2127,Trigger)</f>
        <v>54207</v>
      </c>
      <c r="BA2127" s="158">
        <f>_xll.qlCalendarAdvance(Calendar,BA2126,AY2127,"f",,Trigger)</f>
        <v>54211</v>
      </c>
      <c r="BB2127" s="158">
        <f>_xll.qlInterestRateIndexMaturity(Currency&amp;"ibor"&amp;Tenor,BA2127,Trigger)</f>
        <v>54303</v>
      </c>
      <c r="BC2127" s="320">
        <f>_xll.qlIndexFixing($AC$5,AZ2127,TRUE,_xll.ohTrigger(Trigger,Trigger3M))</f>
        <v>1.453348395367178E-2</v>
      </c>
      <c r="BD2127" s="320">
        <f>_xll.qlIndexFixing($BE$1,AZ2127,TRUE,_xll.ohTrigger(Trigger,Trigger3M))</f>
        <v>1.4118473078525406E-2</v>
      </c>
    </row>
    <row r="2128" spans="51:56" ht="11.25" customHeight="1" x14ac:dyDescent="0.25">
      <c r="AY2128" s="159" t="s">
        <v>90</v>
      </c>
      <c r="AZ2128" s="158">
        <f>_xll.qlInterestRateIndexFixingDate(Currency&amp;"ibor"&amp;Tenor,BA2128,Trigger)</f>
        <v>54214</v>
      </c>
      <c r="BA2128" s="158">
        <f>_xll.qlCalendarAdvance(Calendar,BA2127,AY2128,"f",,Trigger)</f>
        <v>54218</v>
      </c>
      <c r="BB2128" s="158">
        <f>_xll.qlInterestRateIndexMaturity(Currency&amp;"ibor"&amp;Tenor,BA2128,Trigger)</f>
        <v>54310</v>
      </c>
      <c r="BC2128" s="320">
        <f>_xll.qlIndexFixing($AC$5,AZ2128,TRUE,_xll.ohTrigger(Trigger,Trigger3M))</f>
        <v>1.4534944101394512E-2</v>
      </c>
      <c r="BD2128" s="320">
        <f>_xll.qlIndexFixing($BE$1,AZ2128,TRUE,_xll.ohTrigger(Trigger,Trigger3M))</f>
        <v>1.4115291012176727E-2</v>
      </c>
    </row>
    <row r="2129" spans="51:56" ht="11.25" customHeight="1" x14ac:dyDescent="0.25">
      <c r="AY2129" s="159" t="s">
        <v>90</v>
      </c>
      <c r="AZ2129" s="158">
        <f>_xll.qlInterestRateIndexFixingDate(Currency&amp;"ibor"&amp;Tenor,BA2129,Trigger)</f>
        <v>54221</v>
      </c>
      <c r="BA2129" s="158">
        <f>_xll.qlCalendarAdvance(Calendar,BA2128,AY2129,"f",,Trigger)</f>
        <v>54225</v>
      </c>
      <c r="BB2129" s="158">
        <f>_xll.qlInterestRateIndexMaturity(Currency&amp;"ibor"&amp;Tenor,BA2129,Trigger)</f>
        <v>54317</v>
      </c>
      <c r="BC2129" s="320">
        <f>_xll.qlIndexFixing($AC$5,AZ2129,TRUE,_xll.ohTrigger(Trigger,Trigger3M))</f>
        <v>1.4536404249661156E-2</v>
      </c>
      <c r="BD2129" s="320">
        <f>_xll.qlIndexFixing($BE$1,AZ2129,TRUE,_xll.ohTrigger(Trigger,Trigger3M))</f>
        <v>1.4112096818339472E-2</v>
      </c>
    </row>
    <row r="2130" spans="51:56" ht="11.25" customHeight="1" x14ac:dyDescent="0.25">
      <c r="AY2130" s="159" t="s">
        <v>90</v>
      </c>
      <c r="AZ2130" s="158">
        <f>_xll.qlInterestRateIndexFixingDate(Currency&amp;"ibor"&amp;Tenor,BA2130,Trigger)</f>
        <v>54228</v>
      </c>
      <c r="BA2130" s="158">
        <f>_xll.qlCalendarAdvance(Calendar,BA2129,AY2130,"f",,Trigger)</f>
        <v>54232</v>
      </c>
      <c r="BB2130" s="158">
        <f>_xll.qlInterestRateIndexMaturity(Currency&amp;"ibor"&amp;Tenor,BA2130,Trigger)</f>
        <v>54324</v>
      </c>
      <c r="BC2130" s="320">
        <f>_xll.qlIndexFixing($AC$5,AZ2130,TRUE,_xll.ohTrigger(Trigger,Trigger3M))</f>
        <v>1.4537864398470844E-2</v>
      </c>
      <c r="BD2130" s="320">
        <f>_xll.qlIndexFixing($BE$1,AZ2130,TRUE,_xll.ohTrigger(Trigger,Trigger3M))</f>
        <v>1.4108890485438548E-2</v>
      </c>
    </row>
    <row r="2131" spans="51:56" ht="11.25" customHeight="1" x14ac:dyDescent="0.25">
      <c r="AY2131" s="159" t="s">
        <v>90</v>
      </c>
      <c r="AZ2131" s="158">
        <f>_xll.qlInterestRateIndexFixingDate(Currency&amp;"ibor"&amp;Tenor,BA2131,Trigger)</f>
        <v>54235</v>
      </c>
      <c r="BA2131" s="158">
        <f>_xll.qlCalendarAdvance(Calendar,BA2130,AY2131,"f",,Trigger)</f>
        <v>54239</v>
      </c>
      <c r="BB2131" s="158">
        <f>_xll.qlInterestRateIndexMaturity(Currency&amp;"ibor"&amp;Tenor,BA2131,Trigger)</f>
        <v>54331</v>
      </c>
      <c r="BC2131" s="320">
        <f>_xll.qlIndexFixing($AC$5,AZ2131,TRUE,_xll.ohTrigger(Trigger,Trigger3M))</f>
        <v>1.4539324547822707E-2</v>
      </c>
      <c r="BD2131" s="320">
        <f>_xll.qlIndexFixing($BE$1,AZ2131,TRUE,_xll.ohTrigger(Trigger,Trigger3M))</f>
        <v>1.410567200189713E-2</v>
      </c>
    </row>
    <row r="2132" spans="51:56" ht="11.25" customHeight="1" x14ac:dyDescent="0.25">
      <c r="AY2132" s="159" t="s">
        <v>90</v>
      </c>
      <c r="AZ2132" s="158">
        <f>_xll.qlInterestRateIndexFixingDate(Currency&amp;"ibor"&amp;Tenor,BA2132,Trigger)</f>
        <v>54242</v>
      </c>
      <c r="BA2132" s="158">
        <f>_xll.qlCalendarAdvance(Calendar,BA2131,AY2132,"f",,Trigger)</f>
        <v>54246</v>
      </c>
      <c r="BB2132" s="158">
        <f>_xll.qlInterestRateIndexMaturity(Currency&amp;"ibor"&amp;Tenor,BA2132,Trigger)</f>
        <v>54338</v>
      </c>
      <c r="BC2132" s="320">
        <f>_xll.qlIndexFixing($AC$5,AZ2132,TRUE,_xll.ohTrigger(Trigger,Trigger3M))</f>
        <v>1.4540784697717614E-2</v>
      </c>
      <c r="BD2132" s="320">
        <f>_xll.qlIndexFixing($BE$1,AZ2132,TRUE,_xll.ohTrigger(Trigger,Trigger3M))</f>
        <v>1.4102441356143606E-2</v>
      </c>
    </row>
    <row r="2133" spans="51:56" ht="11.25" customHeight="1" x14ac:dyDescent="0.25">
      <c r="AY2133" s="159" t="s">
        <v>90</v>
      </c>
      <c r="AZ2133" s="158">
        <f>_xll.qlInterestRateIndexFixingDate(Currency&amp;"ibor"&amp;Tenor,BA2133,Trigger)</f>
        <v>54249</v>
      </c>
      <c r="BA2133" s="158">
        <f>_xll.qlCalendarAdvance(Calendar,BA2132,AY2133,"f",,Trigger)</f>
        <v>54253</v>
      </c>
      <c r="BB2133" s="158">
        <f>_xll.qlInterestRateIndexMaturity(Currency&amp;"ibor"&amp;Tenor,BA2133,Trigger)</f>
        <v>54345</v>
      </c>
      <c r="BC2133" s="320">
        <f>_xll.qlIndexFixing($AC$5,AZ2133,TRUE,_xll.ohTrigger(Trigger,Trigger3M))</f>
        <v>1.4542244848154697E-2</v>
      </c>
      <c r="BD2133" s="320">
        <f>_xll.qlIndexFixing($BE$1,AZ2133,TRUE,_xll.ohTrigger(Trigger,Trigger3M))</f>
        <v>1.4099198536602017E-2</v>
      </c>
    </row>
    <row r="2134" spans="51:56" ht="11.25" customHeight="1" x14ac:dyDescent="0.25">
      <c r="AY2134" s="159" t="s">
        <v>90</v>
      </c>
      <c r="AZ2134" s="158">
        <f>_xll.qlInterestRateIndexFixingDate(Currency&amp;"ibor"&amp;Tenor,BA2134,Trigger)</f>
        <v>54256</v>
      </c>
      <c r="BA2134" s="158">
        <f>_xll.qlCalendarAdvance(Calendar,BA2133,AY2134,"f",,Trigger)</f>
        <v>54260</v>
      </c>
      <c r="BB2134" s="158">
        <f>_xll.qlInterestRateIndexMaturity(Currency&amp;"ibor"&amp;Tenor,BA2134,Trigger)</f>
        <v>54352</v>
      </c>
      <c r="BC2134" s="320">
        <f>_xll.qlIndexFixing($AC$5,AZ2134,TRUE,_xll.ohTrigger(Trigger,Trigger3M))</f>
        <v>1.4543704999134823E-2</v>
      </c>
      <c r="BD2134" s="320">
        <f>_xll.qlIndexFixing($BE$1,AZ2134,TRUE,_xll.ohTrigger(Trigger,Trigger3M))</f>
        <v>1.4095943531698144E-2</v>
      </c>
    </row>
    <row r="2135" spans="51:56" ht="11.25" customHeight="1" x14ac:dyDescent="0.25">
      <c r="AY2135" s="159" t="s">
        <v>90</v>
      </c>
      <c r="AZ2135" s="158">
        <f>_xll.qlInterestRateIndexFixingDate(Currency&amp;"ibor"&amp;Tenor,BA2135,Trigger)</f>
        <v>54263</v>
      </c>
      <c r="BA2135" s="158">
        <f>_xll.qlCalendarAdvance(Calendar,BA2134,AY2135,"f",,Trigger)</f>
        <v>54267</v>
      </c>
      <c r="BB2135" s="158">
        <f>_xll.qlInterestRateIndexMaturity(Currency&amp;"ibor"&amp;Tenor,BA2135,Trigger)</f>
        <v>54359</v>
      </c>
      <c r="BC2135" s="320">
        <f>_xll.qlIndexFixing($AC$5,AZ2135,TRUE,_xll.ohTrigger(Trigger,Trigger3M))</f>
        <v>1.4545165150657992E-2</v>
      </c>
      <c r="BD2135" s="320">
        <f>_xll.qlIndexFixing($BE$1,AZ2135,TRUE,_xll.ohTrigger(Trigger,Trigger3M))</f>
        <v>1.4092676329858634E-2</v>
      </c>
    </row>
    <row r="2136" spans="51:56" ht="11.25" customHeight="1" x14ac:dyDescent="0.25">
      <c r="AY2136" s="159" t="s">
        <v>90</v>
      </c>
      <c r="AZ2136" s="158">
        <f>_xll.qlInterestRateIndexFixingDate(Currency&amp;"ibor"&amp;Tenor,BA2136,Trigger)</f>
        <v>54270</v>
      </c>
      <c r="BA2136" s="158">
        <f>_xll.qlCalendarAdvance(Calendar,BA2135,AY2136,"f",,Trigger)</f>
        <v>54274</v>
      </c>
      <c r="BB2136" s="158">
        <f>_xll.qlInterestRateIndexMaturity(Currency&amp;"ibor"&amp;Tenor,BA2136,Trigger)</f>
        <v>54366</v>
      </c>
      <c r="BC2136" s="320">
        <f>_xll.qlIndexFixing($AC$5,AZ2136,TRUE,_xll.ohTrigger(Trigger,Trigger3M))</f>
        <v>1.4546625302723337E-2</v>
      </c>
      <c r="BD2136" s="320">
        <f>_xll.qlIndexFixing($BE$1,AZ2136,TRUE,_xll.ohTrigger(Trigger,Trigger3M))</f>
        <v>1.4089396919505795E-2</v>
      </c>
    </row>
    <row r="2137" spans="51:56" ht="11.25" customHeight="1" x14ac:dyDescent="0.25">
      <c r="AY2137" s="159" t="s">
        <v>90</v>
      </c>
      <c r="AZ2137" s="158">
        <f>_xll.qlInterestRateIndexFixingDate(Currency&amp;"ibor"&amp;Tenor,BA2137,Trigger)</f>
        <v>54277</v>
      </c>
      <c r="BA2137" s="158">
        <f>_xll.qlCalendarAdvance(Calendar,BA2136,AY2137,"f",,Trigger)</f>
        <v>54281</v>
      </c>
      <c r="BB2137" s="158">
        <f>_xll.qlInterestRateIndexMaturity(Currency&amp;"ibor"&amp;Tenor,BA2137,Trigger)</f>
        <v>54373</v>
      </c>
      <c r="BC2137" s="320">
        <f>_xll.qlIndexFixing($AC$5,AZ2137,TRUE,_xll.ohTrigger(Trigger,Trigger3M))</f>
        <v>1.4548085455332595E-2</v>
      </c>
      <c r="BD2137" s="320">
        <f>_xll.qlIndexFixing($BE$1,AZ2137,TRUE,_xll.ohTrigger(Trigger,Trigger3M))</f>
        <v>1.408610528906888E-2</v>
      </c>
    </row>
    <row r="2138" spans="51:56" ht="11.25" customHeight="1" x14ac:dyDescent="0.25">
      <c r="AY2138" s="159" t="s">
        <v>90</v>
      </c>
      <c r="AZ2138" s="158">
        <f>_xll.qlInterestRateIndexFixingDate(Currency&amp;"ibor"&amp;Tenor,BA2138,Trigger)</f>
        <v>54284</v>
      </c>
      <c r="BA2138" s="158">
        <f>_xll.qlCalendarAdvance(Calendar,BA2137,AY2138,"f",,Trigger)</f>
        <v>54288</v>
      </c>
      <c r="BB2138" s="158">
        <f>_xll.qlInterestRateIndexMaturity(Currency&amp;"ibor"&amp;Tenor,BA2138,Trigger)</f>
        <v>54380</v>
      </c>
      <c r="BC2138" s="320">
        <f>_xll.qlIndexFixing($AC$5,AZ2138,TRUE,_xll.ohTrigger(Trigger,Trigger3M))</f>
        <v>1.4549545608484897E-2</v>
      </c>
      <c r="BD2138" s="320">
        <f>_xll.qlIndexFixing($BE$1,AZ2138,TRUE,_xll.ohTrigger(Trigger,Trigger3M))</f>
        <v>1.4082801426973671E-2</v>
      </c>
    </row>
    <row r="2139" spans="51:56" ht="11.25" customHeight="1" x14ac:dyDescent="0.25">
      <c r="AY2139" s="159" t="s">
        <v>90</v>
      </c>
      <c r="AZ2139" s="158">
        <f>_xll.qlInterestRateIndexFixingDate(Currency&amp;"ibor"&amp;Tenor,BA2139,Trigger)</f>
        <v>54291</v>
      </c>
      <c r="BA2139" s="158">
        <f>_xll.qlCalendarAdvance(Calendar,BA2138,AY2139,"f",,Trigger)</f>
        <v>54295</v>
      </c>
      <c r="BB2139" s="158">
        <f>_xll.qlInterestRateIndexMaturity(Currency&amp;"ibor"&amp;Tenor,BA2139,Trigger)</f>
        <v>54387</v>
      </c>
      <c r="BC2139" s="320">
        <f>_xll.qlIndexFixing($AC$5,AZ2139,TRUE,_xll.ohTrigger(Trigger,Trigger3M))</f>
        <v>1.4551005762179372E-2</v>
      </c>
      <c r="BD2139" s="320">
        <f>_xll.qlIndexFixing($BE$1,AZ2139,TRUE,_xll.ohTrigger(Trigger,Trigger3M))</f>
        <v>1.4079485321646814E-2</v>
      </c>
    </row>
    <row r="2140" spans="51:56" ht="11.25" customHeight="1" x14ac:dyDescent="0.25">
      <c r="AY2140" s="159" t="s">
        <v>90</v>
      </c>
      <c r="AZ2140" s="158">
        <f>_xll.qlInterestRateIndexFixingDate(Currency&amp;"ibor"&amp;Tenor,BA2140,Trigger)</f>
        <v>54298</v>
      </c>
      <c r="BA2140" s="158">
        <f>_xll.qlCalendarAdvance(Calendar,BA2139,AY2140,"f",,Trigger)</f>
        <v>54302</v>
      </c>
      <c r="BB2140" s="158">
        <f>_xll.qlInterestRateIndexMaturity(Currency&amp;"ibor"&amp;Tenor,BA2140,Trigger)</f>
        <v>54393</v>
      </c>
      <c r="BC2140" s="320">
        <f>_xll.qlIndexFixing($AC$5,AZ2140,TRUE,_xll.ohTrigger(Trigger,Trigger3M))</f>
        <v>1.4552067860848939E-2</v>
      </c>
      <c r="BD2140" s="320">
        <f>_xll.qlIndexFixing($BE$1,AZ2140,TRUE,_xll.ohTrigger(Trigger,Trigger3M))</f>
        <v>1.4076122148943302E-2</v>
      </c>
    </row>
    <row r="2141" spans="51:56" ht="11.25" customHeight="1" x14ac:dyDescent="0.25">
      <c r="AY2141" s="159" t="s">
        <v>90</v>
      </c>
      <c r="AZ2141" s="158">
        <f>_xll.qlInterestRateIndexFixingDate(Currency&amp;"ibor"&amp;Tenor,BA2141,Trigger)</f>
        <v>54305</v>
      </c>
      <c r="BA2141" s="158">
        <f>_xll.qlCalendarAdvance(Calendar,BA2140,AY2141,"f",,Trigger)</f>
        <v>54309</v>
      </c>
      <c r="BB2141" s="158">
        <f>_xll.qlInterestRateIndexMaturity(Currency&amp;"ibor"&amp;Tenor,BA2141,Trigger)</f>
        <v>54400</v>
      </c>
      <c r="BC2141" s="320">
        <f>_xll.qlIndexFixing($AC$5,AZ2141,TRUE,_xll.ohTrigger(Trigger,Trigger3M))</f>
        <v>1.4553527956675161E-2</v>
      </c>
      <c r="BD2141" s="320">
        <f>_xll.qlIndexFixing($BE$1,AZ2141,TRUE,_xll.ohTrigger(Trigger,Trigger3M))</f>
        <v>1.4072782531123214E-2</v>
      </c>
    </row>
    <row r="2142" spans="51:56" ht="11.25" customHeight="1" x14ac:dyDescent="0.25">
      <c r="AY2142" s="159" t="s">
        <v>90</v>
      </c>
      <c r="AZ2142" s="158">
        <f>_xll.qlInterestRateIndexFixingDate(Currency&amp;"ibor"&amp;Tenor,BA2142,Trigger)</f>
        <v>54312</v>
      </c>
      <c r="BA2142" s="158">
        <f>_xll.qlCalendarAdvance(Calendar,BA2141,AY2142,"f",,Trigger)</f>
        <v>54316</v>
      </c>
      <c r="BB2142" s="158">
        <f>_xll.qlInterestRateIndexMaturity(Currency&amp;"ibor"&amp;Tenor,BA2142,Trigger)</f>
        <v>54407</v>
      </c>
      <c r="BC2142" s="320">
        <f>_xll.qlIndexFixing($AC$5,AZ2142,TRUE,_xll.ohTrigger(Trigger,Trigger3M))</f>
        <v>1.4554988053036341E-2</v>
      </c>
      <c r="BD2142" s="320">
        <f>_xll.qlIndexFixing($BE$1,AZ2142,TRUE,_xll.ohTrigger(Trigger,Trigger3M))</f>
        <v>1.4069430636624112E-2</v>
      </c>
    </row>
    <row r="2143" spans="51:56" ht="11.25" customHeight="1" x14ac:dyDescent="0.25">
      <c r="AY2143" s="159" t="s">
        <v>90</v>
      </c>
      <c r="AZ2143" s="158">
        <f>_xll.qlInterestRateIndexFixingDate(Currency&amp;"ibor"&amp;Tenor,BA2143,Trigger)</f>
        <v>54319</v>
      </c>
      <c r="BA2143" s="158">
        <f>_xll.qlCalendarAdvance(Calendar,BA2142,AY2143,"f",,Trigger)</f>
        <v>54323</v>
      </c>
      <c r="BB2143" s="158">
        <f>_xll.qlInterestRateIndexMaturity(Currency&amp;"ibor"&amp;Tenor,BA2143,Trigger)</f>
        <v>54414</v>
      </c>
      <c r="BC2143" s="320">
        <f>_xll.qlIndexFixing($AC$5,AZ2143,TRUE,_xll.ohTrigger(Trigger,Trigger3M))</f>
        <v>1.4556448149934233E-2</v>
      </c>
      <c r="BD2143" s="320">
        <f>_xll.qlIndexFixing($BE$1,AZ2143,TRUE,_xll.ohTrigger(Trigger,Trigger3M))</f>
        <v>1.4066066453874591E-2</v>
      </c>
    </row>
    <row r="2144" spans="51:56" ht="11.25" customHeight="1" x14ac:dyDescent="0.25">
      <c r="AY2144" s="159" t="s">
        <v>90</v>
      </c>
      <c r="AZ2144" s="158">
        <f>_xll.qlInterestRateIndexFixingDate(Currency&amp;"ibor"&amp;Tenor,BA2144,Trigger)</f>
        <v>54326</v>
      </c>
      <c r="BA2144" s="158">
        <f>_xll.qlCalendarAdvance(Calendar,BA2143,AY2144,"f",,Trigger)</f>
        <v>54330</v>
      </c>
      <c r="BB2144" s="158">
        <f>_xll.qlInterestRateIndexMaturity(Currency&amp;"ibor"&amp;Tenor,BA2144,Trigger)</f>
        <v>54421</v>
      </c>
      <c r="BC2144" s="320">
        <f>_xll.qlIndexFixing($AC$5,AZ2144,TRUE,_xll.ohTrigger(Trigger,Trigger3M))</f>
        <v>1.4557908247370598E-2</v>
      </c>
      <c r="BD2144" s="320">
        <f>_xll.qlIndexFixing($BE$1,AZ2144,TRUE,_xll.ohTrigger(Trigger,Trigger3M))</f>
        <v>1.4062689971302373E-2</v>
      </c>
    </row>
    <row r="2145" spans="51:56" ht="11.25" customHeight="1" x14ac:dyDescent="0.25">
      <c r="AY2145" s="159" t="s">
        <v>90</v>
      </c>
      <c r="AZ2145" s="158">
        <f>_xll.qlInterestRateIndexFixingDate(Currency&amp;"ibor"&amp;Tenor,BA2145,Trigger)</f>
        <v>54333</v>
      </c>
      <c r="BA2145" s="158">
        <f>_xll.qlCalendarAdvance(Calendar,BA2144,AY2145,"f",,Trigger)</f>
        <v>54337</v>
      </c>
      <c r="BB2145" s="158">
        <f>_xll.qlInterestRateIndexMaturity(Currency&amp;"ibor"&amp;Tenor,BA2145,Trigger)</f>
        <v>54429</v>
      </c>
      <c r="BC2145" s="320">
        <f>_xll.qlIndexFixing($AC$5,AZ2145,TRUE,_xll.ohTrigger(Trigger,Trigger3M))</f>
        <v>1.4559766695746677E-2</v>
      </c>
      <c r="BD2145" s="320">
        <f>_xll.qlIndexFixing($BE$1,AZ2145,TRUE,_xll.ohTrigger(Trigger,Trigger3M))</f>
        <v>1.4059330933686527E-2</v>
      </c>
    </row>
    <row r="2146" spans="51:56" ht="11.25" customHeight="1" x14ac:dyDescent="0.25">
      <c r="AY2146" s="159" t="s">
        <v>90</v>
      </c>
      <c r="AZ2146" s="158">
        <f>_xll.qlInterestRateIndexFixingDate(Currency&amp;"ibor"&amp;Tenor,BA2146,Trigger)</f>
        <v>54340</v>
      </c>
      <c r="BA2146" s="158">
        <f>_xll.qlCalendarAdvance(Calendar,BA2145,AY2146,"f",,Trigger)</f>
        <v>54344</v>
      </c>
      <c r="BB2146" s="158">
        <f>_xll.qlInterestRateIndexMaturity(Currency&amp;"ibor"&amp;Tenor,BA2146,Trigger)</f>
        <v>54436</v>
      </c>
      <c r="BC2146" s="320">
        <f>_xll.qlIndexFixing($AC$5,AZ2146,TRUE,_xll.ohTrigger(Trigger,Trigger3M))</f>
        <v>1.4561226853239854E-2</v>
      </c>
      <c r="BD2146" s="320">
        <f>_xll.qlIndexFixing($BE$1,AZ2146,TRUE,_xll.ohTrigger(Trigger,Trigger3M))</f>
        <v>1.405592880167998E-2</v>
      </c>
    </row>
    <row r="2147" spans="51:56" ht="11.25" customHeight="1" x14ac:dyDescent="0.25">
      <c r="AY2147" s="159" t="s">
        <v>90</v>
      </c>
      <c r="AZ2147" s="158">
        <f>_xll.qlInterestRateIndexFixingDate(Currency&amp;"ibor"&amp;Tenor,BA2147,Trigger)</f>
        <v>54347</v>
      </c>
      <c r="BA2147" s="158">
        <f>_xll.qlCalendarAdvance(Calendar,BA2146,AY2147,"f",,Trigger)</f>
        <v>54351</v>
      </c>
      <c r="BB2147" s="158">
        <f>_xll.qlInterestRateIndexMaturity(Currency&amp;"ibor"&amp;Tenor,BA2147,Trigger)</f>
        <v>54443</v>
      </c>
      <c r="BC2147" s="320">
        <f>_xll.qlIndexFixing($AC$5,AZ2147,TRUE,_xll.ohTrigger(Trigger,Trigger3M))</f>
        <v>1.4562687011276944E-2</v>
      </c>
      <c r="BD2147" s="320">
        <f>_xll.qlIndexFixing($BE$1,AZ2147,TRUE,_xll.ohTrigger(Trigger,Trigger3M))</f>
        <v>1.4052514333856715E-2</v>
      </c>
    </row>
    <row r="2148" spans="51:56" ht="11.25" customHeight="1" x14ac:dyDescent="0.25">
      <c r="AY2148" s="159" t="s">
        <v>90</v>
      </c>
      <c r="AZ2148" s="158">
        <f>_xll.qlInterestRateIndexFixingDate(Currency&amp;"ibor"&amp;Tenor,BA2148,Trigger)</f>
        <v>54354</v>
      </c>
      <c r="BA2148" s="158">
        <f>_xll.qlCalendarAdvance(Calendar,BA2147,AY2148,"f",,Trigger)</f>
        <v>54358</v>
      </c>
      <c r="BB2148" s="158">
        <f>_xll.qlInterestRateIndexMaturity(Currency&amp;"ibor"&amp;Tenor,BA2148,Trigger)</f>
        <v>54450</v>
      </c>
      <c r="BC2148" s="320">
        <f>_xll.qlIndexFixing($AC$5,AZ2148,TRUE,_xll.ohTrigger(Trigger,Trigger3M))</f>
        <v>1.4564147169857947E-2</v>
      </c>
      <c r="BD2148" s="320">
        <f>_xll.qlIndexFixing($BE$1,AZ2148,TRUE,_xll.ohTrigger(Trigger,Trigger3M))</f>
        <v>1.4049087518643383E-2</v>
      </c>
    </row>
    <row r="2149" spans="51:56" ht="11.25" customHeight="1" x14ac:dyDescent="0.25">
      <c r="AY2149" s="159" t="s">
        <v>90</v>
      </c>
      <c r="AZ2149" s="158">
        <f>_xll.qlInterestRateIndexFixingDate(Currency&amp;"ibor"&amp;Tenor,BA2149,Trigger)</f>
        <v>54361</v>
      </c>
      <c r="BA2149" s="158">
        <f>_xll.qlCalendarAdvance(Calendar,BA2148,AY2149,"f",,Trigger)</f>
        <v>54365</v>
      </c>
      <c r="BB2149" s="158">
        <f>_xll.qlInterestRateIndexMaturity(Currency&amp;"ibor"&amp;Tenor,BA2149,Trigger)</f>
        <v>54457</v>
      </c>
      <c r="BC2149" s="320">
        <f>_xll.qlIndexFixing($AC$5,AZ2149,TRUE,_xll.ohTrigger(Trigger,Trigger3M))</f>
        <v>1.4565607328980254E-2</v>
      </c>
      <c r="BD2149" s="320">
        <f>_xll.qlIndexFixing($BE$1,AZ2149,TRUE,_xll.ohTrigger(Trigger,Trigger3M))</f>
        <v>1.4045648344470979E-2</v>
      </c>
    </row>
    <row r="2150" spans="51:56" ht="11.25" customHeight="1" x14ac:dyDescent="0.25">
      <c r="AY2150" s="159" t="s">
        <v>90</v>
      </c>
      <c r="AZ2150" s="158">
        <f>_xll.qlInterestRateIndexFixingDate(Currency&amp;"ibor"&amp;Tenor,BA2150,Trigger)</f>
        <v>54368</v>
      </c>
      <c r="BA2150" s="158">
        <f>_xll.qlCalendarAdvance(Calendar,BA2149,AY2150,"f",,Trigger)</f>
        <v>54372</v>
      </c>
      <c r="BB2150" s="158">
        <f>_xll.qlInterestRateIndexMaturity(Currency&amp;"ibor"&amp;Tenor,BA2150,Trigger)</f>
        <v>54464</v>
      </c>
      <c r="BC2150" s="320">
        <f>_xll.qlIndexFixing($AC$5,AZ2150,TRUE,_xll.ohTrigger(Trigger,Trigger3M))</f>
        <v>1.4567067488646475E-2</v>
      </c>
      <c r="BD2150" s="320">
        <f>_xll.qlIndexFixing($BE$1,AZ2150,TRUE,_xll.ohTrigger(Trigger,Trigger3M))</f>
        <v>1.4042196799766151E-2</v>
      </c>
    </row>
    <row r="2151" spans="51:56" ht="11.25" customHeight="1" x14ac:dyDescent="0.25">
      <c r="AY2151" s="159" t="s">
        <v>90</v>
      </c>
      <c r="AZ2151" s="158">
        <f>_xll.qlInterestRateIndexFixingDate(Currency&amp;"ibor"&amp;Tenor,BA2151,Trigger)</f>
        <v>54375</v>
      </c>
      <c r="BA2151" s="158">
        <f>_xll.qlCalendarAdvance(Calendar,BA2150,AY2151,"f",,Trigger)</f>
        <v>54379</v>
      </c>
      <c r="BB2151" s="158">
        <f>_xll.qlInterestRateIndexMaturity(Currency&amp;"ibor"&amp;Tenor,BA2151,Trigger)</f>
        <v>54471</v>
      </c>
      <c r="BC2151" s="320">
        <f>_xll.qlIndexFixing($AC$5,AZ2151,TRUE,_xll.ohTrigger(Trigger,Trigger3M))</f>
        <v>1.4568527648854872E-2</v>
      </c>
      <c r="BD2151" s="320">
        <f>_xll.qlIndexFixing($BE$1,AZ2151,TRUE,_xll.ohTrigger(Trigger,Trigger3M))</f>
        <v>1.4038732872954677E-2</v>
      </c>
    </row>
    <row r="2152" spans="51:56" ht="11.25" customHeight="1" x14ac:dyDescent="0.25">
      <c r="AY2152" s="159" t="s">
        <v>90</v>
      </c>
      <c r="AZ2152" s="158">
        <f>_xll.qlInterestRateIndexFixingDate(Currency&amp;"ibor"&amp;Tenor,BA2152,Trigger)</f>
        <v>54382</v>
      </c>
      <c r="BA2152" s="158">
        <f>_xll.qlCalendarAdvance(Calendar,BA2151,AY2152,"f",,Trigger)</f>
        <v>54386</v>
      </c>
      <c r="BB2152" s="158">
        <f>_xll.qlInterestRateIndexMaturity(Currency&amp;"ibor"&amp;Tenor,BA2152,Trigger)</f>
        <v>54478</v>
      </c>
      <c r="BC2152" s="320">
        <f>_xll.qlIndexFixing($AC$5,AZ2152,TRUE,_xll.ohTrigger(Trigger,Trigger3M))</f>
        <v>1.4569987809606312E-2</v>
      </c>
      <c r="BD2152" s="320">
        <f>_xll.qlIndexFixing($BE$1,AZ2152,TRUE,_xll.ohTrigger(Trigger,Trigger3M))</f>
        <v>1.4035256552466683E-2</v>
      </c>
    </row>
    <row r="2153" spans="51:56" ht="11.25" customHeight="1" x14ac:dyDescent="0.25">
      <c r="AY2153" s="159" t="s">
        <v>90</v>
      </c>
      <c r="AZ2153" s="158">
        <f>_xll.qlInterestRateIndexFixingDate(Currency&amp;"ibor"&amp;Tenor,BA2153,Trigger)</f>
        <v>54389</v>
      </c>
      <c r="BA2153" s="158">
        <f>_xll.qlCalendarAdvance(Calendar,BA2152,AY2153,"f",,Trigger)</f>
        <v>54393</v>
      </c>
      <c r="BB2153" s="158">
        <f>_xll.qlInterestRateIndexMaturity(Currency&amp;"ibor"&amp;Tenor,BA2153,Trigger)</f>
        <v>54483</v>
      </c>
      <c r="BC2153" s="320">
        <f>_xll.qlIndexFixing($AC$5,AZ2153,TRUE,_xll.ohTrigger(Trigger,Trigger3M))</f>
        <v>1.4570650342371039E-2</v>
      </c>
      <c r="BD2153" s="320">
        <f>_xll.qlIndexFixing($BE$1,AZ2153,TRUE,_xll.ohTrigger(Trigger,Trigger3M))</f>
        <v>1.4031724529333545E-2</v>
      </c>
    </row>
    <row r="2154" spans="51:56" ht="11.25" customHeight="1" x14ac:dyDescent="0.25">
      <c r="AY2154" s="159" t="s">
        <v>90</v>
      </c>
      <c r="AZ2154" s="158">
        <f>_xll.qlInterestRateIndexFixingDate(Currency&amp;"ibor"&amp;Tenor,BA2154,Trigger)</f>
        <v>54396</v>
      </c>
      <c r="BA2154" s="158">
        <f>_xll.qlCalendarAdvance(Calendar,BA2153,AY2154,"f",,Trigger)</f>
        <v>54400</v>
      </c>
      <c r="BB2154" s="158">
        <f>_xll.qlInterestRateIndexMaturity(Currency&amp;"ibor"&amp;Tenor,BA2154,Trigger)</f>
        <v>54490</v>
      </c>
      <c r="BC2154" s="320">
        <f>_xll.qlIndexFixing($AC$5,AZ2154,TRUE,_xll.ohTrigger(Trigger,Trigger3M))</f>
        <v>1.4572110386146697E-2</v>
      </c>
      <c r="BD2154" s="320">
        <f>_xll.qlIndexFixing($BE$1,AZ2154,TRUE,_xll.ohTrigger(Trigger,Trigger3M))</f>
        <v>1.4028225437173525E-2</v>
      </c>
    </row>
    <row r="2155" spans="51:56" ht="11.25" customHeight="1" x14ac:dyDescent="0.25">
      <c r="AY2155" s="159" t="s">
        <v>90</v>
      </c>
      <c r="AZ2155" s="158">
        <f>_xll.qlInterestRateIndexFixingDate(Currency&amp;"ibor"&amp;Tenor,BA2155,Trigger)</f>
        <v>54403</v>
      </c>
      <c r="BA2155" s="158">
        <f>_xll.qlCalendarAdvance(Calendar,BA2154,AY2155,"f",,Trigger)</f>
        <v>54407</v>
      </c>
      <c r="BB2155" s="158">
        <f>_xll.qlInterestRateIndexMaturity(Currency&amp;"ibor"&amp;Tenor,BA2155,Trigger)</f>
        <v>54497</v>
      </c>
      <c r="BC2155" s="320">
        <f>_xll.qlIndexFixing($AC$5,AZ2155,TRUE,_xll.ohTrigger(Trigger,Trigger3M))</f>
        <v>1.4573570430454375E-2</v>
      </c>
      <c r="BD2155" s="320">
        <f>_xll.qlIndexFixing($BE$1,AZ2155,TRUE,_xll.ohTrigger(Trigger,Trigger3M))</f>
        <v>1.4024713919177145E-2</v>
      </c>
    </row>
    <row r="2156" spans="51:56" ht="11.25" customHeight="1" x14ac:dyDescent="0.25">
      <c r="AY2156" s="159" t="s">
        <v>90</v>
      </c>
      <c r="AZ2156" s="158">
        <f>_xll.qlInterestRateIndexFixingDate(Currency&amp;"ibor"&amp;Tenor,BA2156,Trigger)</f>
        <v>54410</v>
      </c>
      <c r="BA2156" s="158">
        <f>_xll.qlCalendarAdvance(Calendar,BA2155,AY2156,"f",,Trigger)</f>
        <v>54414</v>
      </c>
      <c r="BB2156" s="158">
        <f>_xll.qlInterestRateIndexMaturity(Currency&amp;"ibor"&amp;Tenor,BA2156,Trigger)</f>
        <v>54504</v>
      </c>
      <c r="BC2156" s="320">
        <f>_xll.qlIndexFixing($AC$5,AZ2156,TRUE,_xll.ohTrigger(Trigger,Trigger3M))</f>
        <v>1.4575030475292294E-2</v>
      </c>
      <c r="BD2156" s="320">
        <f>_xll.qlIndexFixing($BE$1,AZ2156,TRUE,_xll.ohTrigger(Trigger,Trigger3M))</f>
        <v>1.4021189963769665E-2</v>
      </c>
    </row>
    <row r="2157" spans="51:56" ht="11.25" customHeight="1" x14ac:dyDescent="0.25">
      <c r="AY2157" s="159" t="s">
        <v>90</v>
      </c>
      <c r="AZ2157" s="158">
        <f>_xll.qlInterestRateIndexFixingDate(Currency&amp;"ibor"&amp;Tenor,BA2157,Trigger)</f>
        <v>54416</v>
      </c>
      <c r="BA2157" s="158">
        <f>_xll.qlCalendarAdvance(Calendar,BA2156,AY2157,"f",,Trigger)</f>
        <v>54421</v>
      </c>
      <c r="BB2157" s="158">
        <f>_xll.qlInterestRateIndexMaturity(Currency&amp;"ibor"&amp;Tenor,BA2157,Trigger)</f>
        <v>54511</v>
      </c>
      <c r="BC2157" s="320">
        <f>_xll.qlIndexFixing($AC$5,AZ2157,TRUE,_xll.ohTrigger(Trigger,Trigger3M))</f>
        <v>1.4576490520661345E-2</v>
      </c>
      <c r="BD2157" s="320">
        <f>_xll.qlIndexFixing($BE$1,AZ2157,TRUE,_xll.ohTrigger(Trigger,Trigger3M))</f>
        <v>1.4017653559381671E-2</v>
      </c>
    </row>
    <row r="2158" spans="51:56" ht="11.25" customHeight="1" x14ac:dyDescent="0.25">
      <c r="AY2158" s="159" t="s">
        <v>90</v>
      </c>
      <c r="AZ2158" s="158">
        <f>_xll.qlInterestRateIndexFixingDate(Currency&amp;"ibor"&amp;Tenor,BA2158,Trigger)</f>
        <v>54423</v>
      </c>
      <c r="BA2158" s="158">
        <f>_xll.qlCalendarAdvance(Calendar,BA2157,AY2158,"f",,Trigger)</f>
        <v>54428</v>
      </c>
      <c r="BB2158" s="158">
        <f>_xll.qlInterestRateIndexMaturity(Currency&amp;"ibor"&amp;Tenor,BA2158,Trigger)</f>
        <v>54518</v>
      </c>
      <c r="BC2158" s="320">
        <f>_xll.qlIndexFixing($AC$5,AZ2158,TRUE,_xll.ohTrigger(Trigger,Trigger3M))</f>
        <v>1.4577950566560638E-2</v>
      </c>
      <c r="BD2158" s="320">
        <f>_xll.qlIndexFixing($BE$1,AZ2158,TRUE,_xll.ohTrigger(Trigger,Trigger3M))</f>
        <v>1.4014104694441976E-2</v>
      </c>
    </row>
    <row r="2159" spans="51:56" ht="11.25" customHeight="1" x14ac:dyDescent="0.25">
      <c r="AY2159" s="159" t="s">
        <v>90</v>
      </c>
      <c r="AZ2159" s="158">
        <f>_xll.qlInterestRateIndexFixingDate(Currency&amp;"ibor"&amp;Tenor,BA2159,Trigger)</f>
        <v>54431</v>
      </c>
      <c r="BA2159" s="158">
        <f>_xll.qlCalendarAdvance(Calendar,BA2158,AY2159,"f",,Trigger)</f>
        <v>54435</v>
      </c>
      <c r="BB2159" s="158">
        <f>_xll.qlInterestRateIndexMaturity(Currency&amp;"ibor"&amp;Tenor,BA2159,Trigger)</f>
        <v>54525</v>
      </c>
      <c r="BC2159" s="320">
        <f>_xll.qlIndexFixing($AC$5,AZ2159,TRUE,_xll.ohTrigger(Trigger,Trigger3M))</f>
        <v>1.4579410612992838E-2</v>
      </c>
      <c r="BD2159" s="320">
        <f>_xll.qlIndexFixing($BE$1,AZ2159,TRUE,_xll.ohTrigger(Trigger,Trigger3M))</f>
        <v>1.4010543357381167E-2</v>
      </c>
    </row>
    <row r="2160" spans="51:56" ht="11.25" customHeight="1" x14ac:dyDescent="0.25">
      <c r="AY2160" s="159" t="s">
        <v>90</v>
      </c>
      <c r="AZ2160" s="158">
        <f>_xll.qlInterestRateIndexFixingDate(Currency&amp;"ibor"&amp;Tenor,BA2160,Trigger)</f>
        <v>54438</v>
      </c>
      <c r="BA2160" s="158">
        <f>_xll.qlCalendarAdvance(Calendar,BA2159,AY2160,"f",,Trigger)</f>
        <v>54442</v>
      </c>
      <c r="BB2160" s="158">
        <f>_xll.qlInterestRateIndexMaturity(Currency&amp;"ibor"&amp;Tenor,BA2160,Trigger)</f>
        <v>54533</v>
      </c>
      <c r="BC2160" s="320">
        <f>_xll.qlIndexFixing($AC$5,AZ2160,TRUE,_xll.ohTrigger(Trigger,Trigger3M))</f>
        <v>1.4581269879363893E-2</v>
      </c>
      <c r="BD2160" s="320">
        <f>_xll.qlIndexFixing($BE$1,AZ2160,TRUE,_xll.ohTrigger(Trigger,Trigger3M))</f>
        <v>1.4006984031268396E-2</v>
      </c>
    </row>
    <row r="2161" spans="51:56" ht="11.25" customHeight="1" x14ac:dyDescent="0.25">
      <c r="AY2161" s="159" t="s">
        <v>90</v>
      </c>
      <c r="AZ2161" s="158">
        <f>_xll.qlInterestRateIndexFixingDate(Currency&amp;"ibor"&amp;Tenor,BA2161,Trigger)</f>
        <v>54445</v>
      </c>
      <c r="BA2161" s="158">
        <f>_xll.qlCalendarAdvance(Calendar,BA2160,AY2161,"f",,Trigger)</f>
        <v>54449</v>
      </c>
      <c r="BB2161" s="158">
        <f>_xll.qlInterestRateIndexMaturity(Currency&amp;"ibor"&amp;Tenor,BA2161,Trigger)</f>
        <v>54539</v>
      </c>
      <c r="BC2161" s="320">
        <f>_xll.qlIndexFixing($AC$5,AZ2161,TRUE,_xll.ohTrigger(Trigger,Trigger3M))</f>
        <v>1.4582330707447078E-2</v>
      </c>
      <c r="BD2161" s="320">
        <f>_xll.qlIndexFixing($BE$1,AZ2161,TRUE,_xll.ohTrigger(Trigger,Trigger3M))</f>
        <v>1.4003383220614118E-2</v>
      </c>
    </row>
    <row r="2162" spans="51:56" ht="11.25" customHeight="1" x14ac:dyDescent="0.25">
      <c r="AY2162" s="159" t="s">
        <v>90</v>
      </c>
      <c r="AZ2162" s="158">
        <f>_xll.qlInterestRateIndexFixingDate(Currency&amp;"ibor"&amp;Tenor,BA2162,Trigger)</f>
        <v>54452</v>
      </c>
      <c r="BA2162" s="158">
        <f>_xll.qlCalendarAdvance(Calendar,BA2161,AY2162,"f",,Trigger)</f>
        <v>54456</v>
      </c>
      <c r="BB2162" s="158">
        <f>_xll.qlInterestRateIndexMaturity(Currency&amp;"ibor"&amp;Tenor,BA2162,Trigger)</f>
        <v>54546</v>
      </c>
      <c r="BC2162" s="320">
        <f>_xll.qlIndexFixing($AC$5,AZ2162,TRUE,_xll.ohTrigger(Trigger,Trigger3M))</f>
        <v>1.4583790755471782E-2</v>
      </c>
      <c r="BD2162" s="320">
        <f>_xll.qlIndexFixing($BE$1,AZ2162,TRUE,_xll.ohTrigger(Trigger,Trigger3M))</f>
        <v>1.3999784397768167E-2</v>
      </c>
    </row>
    <row r="2163" spans="51:56" ht="11.25" customHeight="1" x14ac:dyDescent="0.25">
      <c r="AY2163" s="159" t="s">
        <v>90</v>
      </c>
      <c r="AZ2163" s="158">
        <f>_xll.qlInterestRateIndexFixingDate(Currency&amp;"ibor"&amp;Tenor,BA2163,Trigger)</f>
        <v>54459</v>
      </c>
      <c r="BA2163" s="158">
        <f>_xll.qlCalendarAdvance(Calendar,BA2162,AY2163,"f",,Trigger)</f>
        <v>54463</v>
      </c>
      <c r="BB2163" s="158">
        <f>_xll.qlInterestRateIndexMaturity(Currency&amp;"ibor"&amp;Tenor,BA2163,Trigger)</f>
        <v>54553</v>
      </c>
      <c r="BC2163" s="320">
        <f>_xll.qlIndexFixing($AC$5,AZ2163,TRUE,_xll.ohTrigger(Trigger,Trigger3M))</f>
        <v>1.458525080402584E-2</v>
      </c>
      <c r="BD2163" s="320">
        <f>_xll.qlIndexFixing($BE$1,AZ2163,TRUE,_xll.ohTrigger(Trigger,Trigger3M))</f>
        <v>1.3996173056520789E-2</v>
      </c>
    </row>
    <row r="2164" spans="51:56" ht="11.25" customHeight="1" x14ac:dyDescent="0.25">
      <c r="AY2164" s="159" t="s">
        <v>90</v>
      </c>
      <c r="AZ2164" s="158">
        <f>_xll.qlInterestRateIndexFixingDate(Currency&amp;"ibor"&amp;Tenor,BA2164,Trigger)</f>
        <v>54466</v>
      </c>
      <c r="BA2164" s="158">
        <f>_xll.qlCalendarAdvance(Calendar,BA2163,AY2164,"f",,Trigger)</f>
        <v>54470</v>
      </c>
      <c r="BB2164" s="158">
        <f>_xll.qlInterestRateIndexMaturity(Currency&amp;"ibor"&amp;Tenor,BA2164,Trigger)</f>
        <v>54560</v>
      </c>
      <c r="BC2164" s="320">
        <f>_xll.qlIndexFixing($AC$5,AZ2164,TRUE,_xll.ohTrigger(Trigger,Trigger3M))</f>
        <v>1.4577083776510236E-2</v>
      </c>
      <c r="BD2164" s="320">
        <f>_xll.qlIndexFixing($BE$1,AZ2164,TRUE,_xll.ohTrigger(Trigger,Trigger3M))</f>
        <v>1.3992549185300796E-2</v>
      </c>
    </row>
    <row r="2165" spans="51:56" ht="11.25" customHeight="1" x14ac:dyDescent="0.25">
      <c r="AY2165" s="159" t="s">
        <v>90</v>
      </c>
      <c r="AZ2165" s="158">
        <f>_xll.qlInterestRateIndexFixingDate(Currency&amp;"ibor"&amp;Tenor,BA2165,Trigger)</f>
        <v>54473</v>
      </c>
      <c r="BA2165" s="158">
        <f>_xll.qlCalendarAdvance(Calendar,BA2164,AY2165,"f",,Trigger)</f>
        <v>54477</v>
      </c>
      <c r="BB2165" s="158">
        <f>_xll.qlInterestRateIndexMaturity(Currency&amp;"ibor"&amp;Tenor,BA2165,Trigger)</f>
        <v>54567</v>
      </c>
      <c r="BC2165" s="320">
        <f>_xll.qlIndexFixing($AC$5,AZ2165,TRUE,_xll.ohTrigger(Trigger,Trigger3M))</f>
        <v>1.4556062645143086E-2</v>
      </c>
      <c r="BD2165" s="320">
        <f>_xll.qlIndexFixing($BE$1,AZ2165,TRUE,_xll.ohTrigger(Trigger,Trigger3M))</f>
        <v>1.398891277254144E-2</v>
      </c>
    </row>
    <row r="2166" spans="51:56" ht="11.25" customHeight="1" x14ac:dyDescent="0.25">
      <c r="AY2166" s="159" t="s">
        <v>90</v>
      </c>
      <c r="AZ2166" s="158">
        <f>_xll.qlInterestRateIndexFixingDate(Currency&amp;"ibor"&amp;Tenor,BA2166,Trigger)</f>
        <v>54480</v>
      </c>
      <c r="BA2166" s="158">
        <f>_xll.qlCalendarAdvance(Calendar,BA2165,AY2166,"f",,Trigger)</f>
        <v>54484</v>
      </c>
      <c r="BB2166" s="158">
        <f>_xll.qlInterestRateIndexMaturity(Currency&amp;"ibor"&amp;Tenor,BA2166,Trigger)</f>
        <v>54576</v>
      </c>
      <c r="BC2166" s="320">
        <f>_xll.qlIndexFixing($AC$5,AZ2166,TRUE,_xll.ohTrigger(Trigger,Trigger3M))</f>
        <v>1.4530702788895041E-2</v>
      </c>
      <c r="BD2166" s="320">
        <f>_xll.qlIndexFixing($BE$1,AZ2166,TRUE,_xll.ohTrigger(Trigger,Trigger3M))</f>
        <v>1.3985280249848672E-2</v>
      </c>
    </row>
    <row r="2167" spans="51:56" ht="11.25" customHeight="1" x14ac:dyDescent="0.25">
      <c r="AY2167" s="159" t="s">
        <v>90</v>
      </c>
      <c r="AZ2167" s="158">
        <f>_xll.qlInterestRateIndexFixingDate(Currency&amp;"ibor"&amp;Tenor,BA2167,Trigger)</f>
        <v>54487</v>
      </c>
      <c r="BA2167" s="158">
        <f>_xll.qlCalendarAdvance(Calendar,BA2166,AY2167,"f",,Trigger)</f>
        <v>54491</v>
      </c>
      <c r="BB2167" s="158">
        <f>_xll.qlInterestRateIndexMaturity(Currency&amp;"ibor"&amp;Tenor,BA2167,Trigger)</f>
        <v>54583</v>
      </c>
      <c r="BC2167" s="320">
        <f>_xll.qlIndexFixing($AC$5,AZ2167,TRUE,_xll.ohTrigger(Trigger,Trigger3M))</f>
        <v>1.451011236106272E-2</v>
      </c>
      <c r="BD2167" s="320">
        <f>_xll.qlIndexFixing($BE$1,AZ2167,TRUE,_xll.ohTrigger(Trigger,Trigger3M))</f>
        <v>1.3981616635720083E-2</v>
      </c>
    </row>
    <row r="2168" spans="51:56" ht="11.25" customHeight="1" x14ac:dyDescent="0.25">
      <c r="AY2168" s="159" t="s">
        <v>90</v>
      </c>
      <c r="AZ2168" s="158">
        <f>_xll.qlInterestRateIndexFixingDate(Currency&amp;"ibor"&amp;Tenor,BA2168,Trigger)</f>
        <v>54494</v>
      </c>
      <c r="BA2168" s="158">
        <f>_xll.qlCalendarAdvance(Calendar,BA2167,AY2168,"f",,Trigger)</f>
        <v>54498</v>
      </c>
      <c r="BB2168" s="158">
        <f>_xll.qlInterestRateIndexMaturity(Currency&amp;"ibor"&amp;Tenor,BA2168,Trigger)</f>
        <v>54590</v>
      </c>
      <c r="BC2168" s="320">
        <f>_xll.qlIndexFixing($AC$5,AZ2168,TRUE,_xll.ohTrigger(Trigger,Trigger3M))</f>
        <v>1.4489497277373911E-2</v>
      </c>
      <c r="BD2168" s="320">
        <f>_xll.qlIndexFixing($BE$1,AZ2168,TRUE,_xll.ohTrigger(Trigger,Trigger3M))</f>
        <v>1.3977940442790014E-2</v>
      </c>
    </row>
    <row r="2169" spans="51:56" ht="11.25" customHeight="1" x14ac:dyDescent="0.25">
      <c r="AY2169" s="159" t="s">
        <v>90</v>
      </c>
      <c r="AZ2169" s="158">
        <f>_xll.qlInterestRateIndexFixingDate(Currency&amp;"ibor"&amp;Tenor,BA2169,Trigger)</f>
        <v>54501</v>
      </c>
      <c r="BA2169" s="158">
        <f>_xll.qlCalendarAdvance(Calendar,BA2168,AY2169,"f",,Trigger)</f>
        <v>54505</v>
      </c>
      <c r="BB2169" s="158">
        <f>_xll.qlInterestRateIndexMaturity(Currency&amp;"ibor"&amp;Tenor,BA2169,Trigger)</f>
        <v>54597</v>
      </c>
      <c r="BC2169" s="320">
        <f>_xll.qlIndexFixing($AC$5,AZ2169,TRUE,_xll.ohTrigger(Trigger,Trigger3M))</f>
        <v>1.4468857538217869E-2</v>
      </c>
      <c r="BD2169" s="320">
        <f>_xll.qlIndexFixing($BE$1,AZ2169,TRUE,_xll.ohTrigger(Trigger,Trigger3M))</f>
        <v>1.397425165948946E-2</v>
      </c>
    </row>
    <row r="2170" spans="51:56" ht="11.25" customHeight="1" x14ac:dyDescent="0.25">
      <c r="AY2170" s="159" t="s">
        <v>90</v>
      </c>
      <c r="AZ2170" s="158">
        <f>_xll.qlInterestRateIndexFixingDate(Currency&amp;"ibor"&amp;Tenor,BA2170,Trigger)</f>
        <v>54508</v>
      </c>
      <c r="BA2170" s="158">
        <f>_xll.qlCalendarAdvance(Calendar,BA2169,AY2170,"f",,Trigger)</f>
        <v>54512</v>
      </c>
      <c r="BB2170" s="158">
        <f>_xll.qlInterestRateIndexMaturity(Currency&amp;"ibor"&amp;Tenor,BA2170,Trigger)</f>
        <v>54604</v>
      </c>
      <c r="BC2170" s="320">
        <f>_xll.qlIndexFixing($AC$5,AZ2170,TRUE,_xll.ohTrigger(Trigger,Trigger3M))</f>
        <v>1.4448193143985585E-2</v>
      </c>
      <c r="BD2170" s="320">
        <f>_xll.qlIndexFixing($BE$1,AZ2170,TRUE,_xll.ohTrigger(Trigger,Trigger3M))</f>
        <v>1.3970550274251151E-2</v>
      </c>
    </row>
    <row r="2171" spans="51:56" ht="11.25" customHeight="1" x14ac:dyDescent="0.25">
      <c r="AY2171" s="159" t="s">
        <v>90</v>
      </c>
      <c r="AZ2171" s="158">
        <f>_xll.qlInterestRateIndexFixingDate(Currency&amp;"ibor"&amp;Tenor,BA2171,Trigger)</f>
        <v>54515</v>
      </c>
      <c r="BA2171" s="158">
        <f>_xll.qlCalendarAdvance(Calendar,BA2170,AY2171,"f",,Trigger)</f>
        <v>54519</v>
      </c>
      <c r="BB2171" s="158">
        <f>_xll.qlInterestRateIndexMaturity(Currency&amp;"ibor"&amp;Tenor,BA2171,Trigger)</f>
        <v>54610</v>
      </c>
      <c r="BC2171" s="320">
        <f>_xll.qlIndexFixing($AC$5,AZ2171,TRUE,_xll.ohTrigger(Trigger,Trigger3M))</f>
        <v>1.4428440886905695E-2</v>
      </c>
      <c r="BD2171" s="320">
        <f>_xll.qlIndexFixing($BE$1,AZ2171,TRUE,_xll.ohTrigger(Trigger,Trigger3M))</f>
        <v>1.396683332557107E-2</v>
      </c>
    </row>
    <row r="2172" spans="51:56" ht="11.25" customHeight="1" x14ac:dyDescent="0.25">
      <c r="AY2172" s="159" t="s">
        <v>90</v>
      </c>
      <c r="AZ2172" s="158">
        <f>_xll.qlInterestRateIndexFixingDate(Currency&amp;"ibor"&amp;Tenor,BA2172,Trigger)</f>
        <v>54522</v>
      </c>
      <c r="BA2172" s="158">
        <f>_xll.qlCalendarAdvance(Calendar,BA2171,AY2172,"f",,Trigger)</f>
        <v>54526</v>
      </c>
      <c r="BB2172" s="158">
        <f>_xll.qlInterestRateIndexMaturity(Currency&amp;"ibor"&amp;Tenor,BA2172,Trigger)</f>
        <v>54617</v>
      </c>
      <c r="BC2172" s="320">
        <f>_xll.qlIndexFixing($AC$5,AZ2172,TRUE,_xll.ohTrigger(Trigger,Trigger3M))</f>
        <v>1.4407487923730204E-2</v>
      </c>
      <c r="BD2172" s="320">
        <f>_xll.qlIndexFixing($BE$1,AZ2172,TRUE,_xll.ohTrigger(Trigger,Trigger3M))</f>
        <v>1.3963107749994676E-2</v>
      </c>
    </row>
    <row r="2173" spans="51:56" ht="11.25" customHeight="1" x14ac:dyDescent="0.25">
      <c r="AY2173" s="159" t="s">
        <v>90</v>
      </c>
      <c r="AZ2173" s="158">
        <f>_xll.qlInterestRateIndexFixingDate(Currency&amp;"ibor"&amp;Tenor,BA2173,Trigger)</f>
        <v>54527</v>
      </c>
      <c r="BA2173" s="158">
        <f>_xll.qlCalendarAdvance(Calendar,BA2172,AY2173,"f",,Trigger)</f>
        <v>54533</v>
      </c>
      <c r="BB2173" s="158">
        <f>_xll.qlInterestRateIndexMaturity(Currency&amp;"ibor"&amp;Tenor,BA2173,Trigger)</f>
        <v>54624</v>
      </c>
      <c r="BC2173" s="320">
        <f>_xll.qlIndexFixing($AC$5,AZ2173,TRUE,_xll.ohTrigger(Trigger,Trigger3M))</f>
        <v>1.4386510036848536E-2</v>
      </c>
      <c r="BD2173" s="320">
        <f>_xll.qlIndexFixing($BE$1,AZ2173,TRUE,_xll.ohTrigger(Trigger,Trigger3M))</f>
        <v>1.3959369539051246E-2</v>
      </c>
    </row>
    <row r="2174" spans="51:56" ht="11.25" customHeight="1" x14ac:dyDescent="0.25">
      <c r="AY2174" s="159" t="s">
        <v>90</v>
      </c>
      <c r="AZ2174" s="158">
        <f>_xll.qlInterestRateIndexFixingDate(Currency&amp;"ibor"&amp;Tenor,BA2174,Trigger)</f>
        <v>54536</v>
      </c>
      <c r="BA2174" s="158">
        <f>_xll.qlCalendarAdvance(Calendar,BA2173,AY2174,"f",,Trigger)</f>
        <v>54540</v>
      </c>
      <c r="BB2174" s="158">
        <f>_xll.qlInterestRateIndexMaturity(Currency&amp;"ibor"&amp;Tenor,BA2174,Trigger)</f>
        <v>54631</v>
      </c>
      <c r="BC2174" s="320">
        <f>_xll.qlIndexFixing($AC$5,AZ2174,TRUE,_xll.ohTrigger(Trigger,Trigger3M))</f>
        <v>1.4365507226657739E-2</v>
      </c>
      <c r="BD2174" s="320">
        <f>_xll.qlIndexFixing($BE$1,AZ2174,TRUE,_xll.ohTrigger(Trigger,Trigger3M))</f>
        <v>1.3955618681172887E-2</v>
      </c>
    </row>
    <row r="2175" spans="51:56" ht="11.25" customHeight="1" x14ac:dyDescent="0.25">
      <c r="AY2175" s="159" t="s">
        <v>90</v>
      </c>
      <c r="AZ2175" s="158">
        <f>_xll.qlInterestRateIndexFixingDate(Currency&amp;"ibor"&amp;Tenor,BA2175,Trigger)</f>
        <v>54543</v>
      </c>
      <c r="BA2175" s="158">
        <f>_xll.qlCalendarAdvance(Calendar,BA2174,AY2175,"f",,Trigger)</f>
        <v>54547</v>
      </c>
      <c r="BB2175" s="158">
        <f>_xll.qlInterestRateIndexMaturity(Currency&amp;"ibor"&amp;Tenor,BA2175,Trigger)</f>
        <v>54639</v>
      </c>
      <c r="BC2175" s="320">
        <f>_xll.qlIndexFixing($AC$5,AZ2175,TRUE,_xll.ohTrigger(Trigger,Trigger3M))</f>
        <v>1.4344501360343532E-2</v>
      </c>
      <c r="BD2175" s="320">
        <f>_xll.qlIndexFixing($BE$1,AZ2175,TRUE,_xll.ohTrigger(Trigger,Trigger3M))</f>
        <v>1.3951853914070245E-2</v>
      </c>
    </row>
    <row r="2176" spans="51:56" ht="11.25" customHeight="1" x14ac:dyDescent="0.25">
      <c r="AY2176" s="159" t="s">
        <v>90</v>
      </c>
      <c r="AZ2176" s="158">
        <f>_xll.qlInterestRateIndexFixingDate(Currency&amp;"ibor"&amp;Tenor,BA2176,Trigger)</f>
        <v>54550</v>
      </c>
      <c r="BA2176" s="158">
        <f>_xll.qlCalendarAdvance(Calendar,BA2175,AY2176,"f",,Trigger)</f>
        <v>54554</v>
      </c>
      <c r="BB2176" s="158">
        <f>_xll.qlInterestRateIndexMaturity(Currency&amp;"ibor"&amp;Tenor,BA2176,Trigger)</f>
        <v>54646</v>
      </c>
      <c r="BC2176" s="320">
        <f>_xll.qlIndexFixing($AC$5,AZ2176,TRUE,_xll.ohTrigger(Trigger,Trigger3M))</f>
        <v>1.4323689043862015E-2</v>
      </c>
      <c r="BD2176" s="320">
        <f>_xll.qlIndexFixing($BE$1,AZ2176,TRUE,_xll.ohTrigger(Trigger,Trigger3M))</f>
        <v>1.3948076674259749E-2</v>
      </c>
    </row>
    <row r="2177" spans="51:56" ht="11.25" customHeight="1" x14ac:dyDescent="0.25">
      <c r="AY2177" s="159" t="s">
        <v>90</v>
      </c>
      <c r="AZ2177" s="158">
        <f>_xll.qlInterestRateIndexFixingDate(Currency&amp;"ibor"&amp;Tenor,BA2177,Trigger)</f>
        <v>54557</v>
      </c>
      <c r="BA2177" s="158">
        <f>_xll.qlCalendarAdvance(Calendar,BA2176,AY2177,"f",,Trigger)</f>
        <v>54561</v>
      </c>
      <c r="BB2177" s="158">
        <f>_xll.qlInterestRateIndexMaturity(Currency&amp;"ibor"&amp;Tenor,BA2177,Trigger)</f>
        <v>54653</v>
      </c>
      <c r="BC2177" s="320">
        <f>_xll.qlIndexFixing($AC$5,AZ2177,TRUE,_xll.ohTrigger(Trigger,Trigger3M))</f>
        <v>1.4315410283627277E-2</v>
      </c>
      <c r="BD2177" s="320">
        <f>_xll.qlIndexFixing($BE$1,AZ2177,TRUE,_xll.ohTrigger(Trigger,Trigger3M))</f>
        <v>1.3944286751534533E-2</v>
      </c>
    </row>
    <row r="2178" spans="51:56" ht="11.25" customHeight="1" x14ac:dyDescent="0.25">
      <c r="AY2178" s="159" t="s">
        <v>90</v>
      </c>
      <c r="AZ2178" s="158">
        <f>_xll.qlInterestRateIndexFixingDate(Currency&amp;"ibor"&amp;Tenor,BA2178,Trigger)</f>
        <v>54564</v>
      </c>
      <c r="BA2178" s="158">
        <f>_xll.qlCalendarAdvance(Calendar,BA2177,AY2178,"f",,Trigger)</f>
        <v>54568</v>
      </c>
      <c r="BB2178" s="158">
        <f>_xll.qlInterestRateIndexMaturity(Currency&amp;"ibor"&amp;Tenor,BA2178,Trigger)</f>
        <v>54660</v>
      </c>
      <c r="BC2178" s="320">
        <f>_xll.qlIndexFixing($AC$5,AZ2178,TRUE,_xll.ohTrigger(Trigger,Trigger3M))</f>
        <v>1.4316544897484058E-2</v>
      </c>
      <c r="BD2178" s="320">
        <f>_xll.qlIndexFixing($BE$1,AZ2178,TRUE,_xll.ohTrigger(Trigger,Trigger3M))</f>
        <v>1.3940484134324723E-2</v>
      </c>
    </row>
    <row r="2179" spans="51:56" ht="11.25" customHeight="1" x14ac:dyDescent="0.25">
      <c r="AY2179" s="159" t="s">
        <v>90</v>
      </c>
      <c r="AZ2179" s="158">
        <f>_xll.qlInterestRateIndexFixingDate(Currency&amp;"ibor"&amp;Tenor,BA2179,Trigger)</f>
        <v>54571</v>
      </c>
      <c r="BA2179" s="158">
        <f>_xll.qlCalendarAdvance(Calendar,BA2178,AY2179,"f",,Trigger)</f>
        <v>54575</v>
      </c>
      <c r="BB2179" s="158">
        <f>_xll.qlInterestRateIndexMaturity(Currency&amp;"ibor"&amp;Tenor,BA2179,Trigger)</f>
        <v>54667</v>
      </c>
      <c r="BC2179" s="320">
        <f>_xll.qlIndexFixing($AC$5,AZ2179,TRUE,_xll.ohTrigger(Trigger,Trigger3M))</f>
        <v>1.4317679511667535E-2</v>
      </c>
      <c r="BD2179" s="320">
        <f>_xll.qlIndexFixing($BE$1,AZ2179,TRUE,_xll.ohTrigger(Trigger,Trigger3M))</f>
        <v>1.3936668811064789E-2</v>
      </c>
    </row>
    <row r="2180" spans="51:56" ht="11.25" customHeight="1" x14ac:dyDescent="0.25">
      <c r="AY2180" s="159" t="s">
        <v>90</v>
      </c>
      <c r="AZ2180" s="158">
        <f>_xll.qlInterestRateIndexFixingDate(Currency&amp;"ibor"&amp;Tenor,BA2180,Trigger)</f>
        <v>54578</v>
      </c>
      <c r="BA2180" s="158">
        <f>_xll.qlCalendarAdvance(Calendar,BA2179,AY2180,"f",,Trigger)</f>
        <v>54582</v>
      </c>
      <c r="BB2180" s="158">
        <f>_xll.qlInterestRateIndexMaturity(Currency&amp;"ibor"&amp;Tenor,BA2180,Trigger)</f>
        <v>54674</v>
      </c>
      <c r="BC2180" s="320">
        <f>_xll.qlIndexFixing($AC$5,AZ2180,TRUE,_xll.ohTrigger(Trigger,Trigger3M))</f>
        <v>1.4318814126180312E-2</v>
      </c>
      <c r="BD2180" s="320">
        <f>_xll.qlIndexFixing($BE$1,AZ2180,TRUE,_xll.ohTrigger(Trigger,Trigger3M))</f>
        <v>1.3932840770187461E-2</v>
      </c>
    </row>
    <row r="2181" spans="51:56" ht="11.25" customHeight="1" x14ac:dyDescent="0.25">
      <c r="AY2181" s="159" t="s">
        <v>90</v>
      </c>
      <c r="AZ2181" s="158">
        <f>_xll.qlInterestRateIndexFixingDate(Currency&amp;"ibor"&amp;Tenor,BA2181,Trigger)</f>
        <v>54585</v>
      </c>
      <c r="BA2181" s="158">
        <f>_xll.qlCalendarAdvance(Calendar,BA2180,AY2181,"f",,Trigger)</f>
        <v>54589</v>
      </c>
      <c r="BB2181" s="158">
        <f>_xll.qlInterestRateIndexMaturity(Currency&amp;"ibor"&amp;Tenor,BA2181,Trigger)</f>
        <v>54681</v>
      </c>
      <c r="BC2181" s="320">
        <f>_xll.qlIndexFixing($AC$5,AZ2181,TRUE,_xll.ohTrigger(Trigger,Trigger3M))</f>
        <v>1.4319948741019786E-2</v>
      </c>
      <c r="BD2181" s="320">
        <f>_xll.qlIndexFixing($BE$1,AZ2181,TRUE,_xll.ohTrigger(Trigger,Trigger3M))</f>
        <v>1.3929000000125469E-2</v>
      </c>
    </row>
    <row r="2182" spans="51:56" ht="11.25" customHeight="1" x14ac:dyDescent="0.25">
      <c r="AY2182" s="159" t="s">
        <v>90</v>
      </c>
      <c r="AZ2182" s="158">
        <f>_xll.qlInterestRateIndexFixingDate(Currency&amp;"ibor"&amp;Tenor,BA2182,Trigger)</f>
        <v>54592</v>
      </c>
      <c r="BA2182" s="158">
        <f>_xll.qlCalendarAdvance(Calendar,BA2181,AY2182,"f",,Trigger)</f>
        <v>54596</v>
      </c>
      <c r="BB2182" s="158">
        <f>_xll.qlInterestRateIndexMaturity(Currency&amp;"ibor"&amp;Tenor,BA2182,Trigger)</f>
        <v>54688</v>
      </c>
      <c r="BC2182" s="320">
        <f>_xll.qlIndexFixing($AC$5,AZ2182,TRUE,_xll.ohTrigger(Trigger,Trigger3M))</f>
        <v>1.4321083356187692E-2</v>
      </c>
      <c r="BD2182" s="320">
        <f>_xll.qlIndexFixing($BE$1,AZ2182,TRUE,_xll.ohTrigger(Trigger,Trigger3M))</f>
        <v>1.3925146489309807E-2</v>
      </c>
    </row>
    <row r="2183" spans="51:56" ht="11.25" customHeight="1" x14ac:dyDescent="0.25">
      <c r="AY2183" s="159" t="s">
        <v>90</v>
      </c>
      <c r="AZ2183" s="158">
        <f>_xll.qlInterestRateIndexFixingDate(Currency&amp;"ibor"&amp;Tenor,BA2183,Trigger)</f>
        <v>54599</v>
      </c>
      <c r="BA2183" s="158">
        <f>_xll.qlCalendarAdvance(Calendar,BA2182,AY2183,"f",,Trigger)</f>
        <v>54603</v>
      </c>
      <c r="BB2183" s="158">
        <f>_xll.qlInterestRateIndexMaturity(Currency&amp;"ibor"&amp;Tenor,BA2183,Trigger)</f>
        <v>54695</v>
      </c>
      <c r="BC2183" s="320">
        <f>_xll.qlIndexFixing($AC$5,AZ2183,TRUE,_xll.ohTrigger(Trigger,Trigger3M))</f>
        <v>1.4322217971683163E-2</v>
      </c>
      <c r="BD2183" s="320">
        <f>_xll.qlIndexFixing($BE$1,AZ2183,TRUE,_xll.ohTrigger(Trigger,Trigger3M))</f>
        <v>1.3921280226177554E-2</v>
      </c>
    </row>
    <row r="2184" spans="51:56" ht="11.25" customHeight="1" x14ac:dyDescent="0.25">
      <c r="AY2184" s="159" t="s">
        <v>90</v>
      </c>
      <c r="AZ2184" s="158">
        <f>_xll.qlInterestRateIndexFixingDate(Currency&amp;"ibor"&amp;Tenor,BA2184,Trigger)</f>
        <v>54606</v>
      </c>
      <c r="BA2184" s="158">
        <f>_xll.qlCalendarAdvance(Calendar,BA2183,AY2184,"f",,Trigger)</f>
        <v>54610</v>
      </c>
      <c r="BB2184" s="158">
        <f>_xll.qlInterestRateIndexMaturity(Currency&amp;"ibor"&amp;Tenor,BA2184,Trigger)</f>
        <v>54702</v>
      </c>
      <c r="BC2184" s="320">
        <f>_xll.qlIndexFixing($AC$5,AZ2184,TRUE,_xll.ohTrigger(Trigger,Trigger3M))</f>
        <v>1.4323352587506196E-2</v>
      </c>
      <c r="BD2184" s="320">
        <f>_xll.qlIndexFixing($BE$1,AZ2184,TRUE,_xll.ohTrigger(Trigger,Trigger3M))</f>
        <v>1.3917401199161435E-2</v>
      </c>
    </row>
    <row r="2185" spans="51:56" ht="11.25" customHeight="1" x14ac:dyDescent="0.25">
      <c r="AY2185" s="159" t="s">
        <v>90</v>
      </c>
      <c r="AZ2185" s="158">
        <f>_xll.qlInterestRateIndexFixingDate(Currency&amp;"ibor"&amp;Tenor,BA2185,Trigger)</f>
        <v>54613</v>
      </c>
      <c r="BA2185" s="158">
        <f>_xll.qlCalendarAdvance(Calendar,BA2184,AY2185,"f",,Trigger)</f>
        <v>54617</v>
      </c>
      <c r="BB2185" s="158">
        <f>_xll.qlInterestRateIndexMaturity(Currency&amp;"ibor"&amp;Tenor,BA2185,Trigger)</f>
        <v>54709</v>
      </c>
      <c r="BC2185" s="320">
        <f>_xll.qlIndexFixing($AC$5,AZ2185,TRUE,_xll.ohTrigger(Trigger,Trigger3M))</f>
        <v>1.4324487203657664E-2</v>
      </c>
      <c r="BD2185" s="320">
        <f>_xll.qlIndexFixing($BE$1,AZ2185,TRUE,_xll.ohTrigger(Trigger,Trigger3M))</f>
        <v>1.3913509396693316E-2</v>
      </c>
    </row>
    <row r="2186" spans="51:56" ht="11.25" customHeight="1" x14ac:dyDescent="0.25">
      <c r="AY2186" s="159" t="s">
        <v>90</v>
      </c>
      <c r="AZ2186" s="158">
        <f>_xll.qlInterestRateIndexFixingDate(Currency&amp;"ibor"&amp;Tenor,BA2186,Trigger)</f>
        <v>54620</v>
      </c>
      <c r="BA2186" s="158">
        <f>_xll.qlCalendarAdvance(Calendar,BA2185,AY2186,"f",,Trigger)</f>
        <v>54624</v>
      </c>
      <c r="BB2186" s="158">
        <f>_xll.qlInterestRateIndexMaturity(Currency&amp;"ibor"&amp;Tenor,BA2186,Trigger)</f>
        <v>54716</v>
      </c>
      <c r="BC2186" s="320">
        <f>_xll.qlIndexFixing($AC$5,AZ2186,TRUE,_xll.ohTrigger(Trigger,Trigger3M))</f>
        <v>1.4325621820136695E-2</v>
      </c>
      <c r="BD2186" s="320">
        <f>_xll.qlIndexFixing($BE$1,AZ2186,TRUE,_xll.ohTrigger(Trigger,Trigger3M))</f>
        <v>1.3909604807209404E-2</v>
      </c>
    </row>
    <row r="2187" spans="51:56" ht="11.25" customHeight="1" x14ac:dyDescent="0.25">
      <c r="AY2187" s="159" t="s">
        <v>90</v>
      </c>
      <c r="AZ2187" s="158">
        <f>_xll.qlInterestRateIndexFixingDate(Currency&amp;"ibor"&amp;Tenor,BA2187,Trigger)</f>
        <v>54627</v>
      </c>
      <c r="BA2187" s="158">
        <f>_xll.qlCalendarAdvance(Calendar,BA2186,AY2187,"f",,Trigger)</f>
        <v>54631</v>
      </c>
      <c r="BB2187" s="158">
        <f>_xll.qlInterestRateIndexMaturity(Currency&amp;"ibor"&amp;Tenor,BA2187,Trigger)</f>
        <v>54723</v>
      </c>
      <c r="BC2187" s="320">
        <f>_xll.qlIndexFixing($AC$5,AZ2187,TRUE,_xll.ohTrigger(Trigger,Trigger3M))</f>
        <v>1.432675643694329E-2</v>
      </c>
      <c r="BD2187" s="320">
        <f>_xll.qlIndexFixing($BE$1,AZ2187,TRUE,_xll.ohTrigger(Trigger,Trigger3M))</f>
        <v>1.390568741914156E-2</v>
      </c>
    </row>
    <row r="2188" spans="51:56" ht="11.25" customHeight="1" x14ac:dyDescent="0.25">
      <c r="AY2188" s="159" t="s">
        <v>90</v>
      </c>
      <c r="AZ2188" s="158">
        <f>_xll.qlInterestRateIndexFixingDate(Currency&amp;"ibor"&amp;Tenor,BA2188,Trigger)</f>
        <v>54634</v>
      </c>
      <c r="BA2188" s="158">
        <f>_xll.qlCalendarAdvance(Calendar,BA2187,AY2188,"f",,Trigger)</f>
        <v>54638</v>
      </c>
      <c r="BB2188" s="158">
        <f>_xll.qlInterestRateIndexMaturity(Currency&amp;"ibor"&amp;Tenor,BA2188,Trigger)</f>
        <v>54730</v>
      </c>
      <c r="BC2188" s="320">
        <f>_xll.qlIndexFixing($AC$5,AZ2188,TRUE,_xll.ohTrigger(Trigger,Trigger3M))</f>
        <v>1.432789105407745E-2</v>
      </c>
      <c r="BD2188" s="320">
        <f>_xll.qlIndexFixing($BE$1,AZ2188,TRUE,_xll.ohTrigger(Trigger,Trigger3M))</f>
        <v>1.3901757220926861E-2</v>
      </c>
    </row>
    <row r="2189" spans="51:56" ht="11.25" customHeight="1" x14ac:dyDescent="0.25">
      <c r="AY2189" s="159" t="s">
        <v>90</v>
      </c>
      <c r="AZ2189" s="158">
        <f>_xll.qlInterestRateIndexFixingDate(Currency&amp;"ibor"&amp;Tenor,BA2189,Trigger)</f>
        <v>54641</v>
      </c>
      <c r="BA2189" s="158">
        <f>_xll.qlCalendarAdvance(Calendar,BA2188,AY2189,"f",,Trigger)</f>
        <v>54645</v>
      </c>
      <c r="BB2189" s="158">
        <f>_xll.qlInterestRateIndexMaturity(Currency&amp;"ibor"&amp;Tenor,BA2189,Trigger)</f>
        <v>54737</v>
      </c>
      <c r="BC2189" s="320">
        <f>_xll.qlIndexFixing($AC$5,AZ2189,TRUE,_xll.ohTrigger(Trigger,Trigger3M))</f>
        <v>1.4329025671540043E-2</v>
      </c>
      <c r="BD2189" s="320">
        <f>_xll.qlIndexFixing($BE$1,AZ2189,TRUE,_xll.ohTrigger(Trigger,Trigger3M))</f>
        <v>1.3897814200995428E-2</v>
      </c>
    </row>
    <row r="2190" spans="51:56" ht="11.25" customHeight="1" x14ac:dyDescent="0.25">
      <c r="AY2190" s="159" t="s">
        <v>90</v>
      </c>
      <c r="AZ2190" s="158">
        <f>_xll.qlInterestRateIndexFixingDate(Currency&amp;"ibor"&amp;Tenor,BA2190,Trigger)</f>
        <v>54648</v>
      </c>
      <c r="BA2190" s="158">
        <f>_xll.qlCalendarAdvance(Calendar,BA2189,AY2190,"f",,Trigger)</f>
        <v>54652</v>
      </c>
      <c r="BB2190" s="158">
        <f>_xll.qlInterestRateIndexMaturity(Currency&amp;"ibor"&amp;Tenor,BA2190,Trigger)</f>
        <v>54744</v>
      </c>
      <c r="BC2190" s="320">
        <f>_xll.qlIndexFixing($AC$5,AZ2190,TRUE,_xll.ohTrigger(Trigger,Trigger3M))</f>
        <v>1.4330160289330198E-2</v>
      </c>
      <c r="BD2190" s="320">
        <f>_xll.qlIndexFixing($BE$1,AZ2190,TRUE,_xll.ohTrigger(Trigger,Trigger3M))</f>
        <v>1.3893858347786076E-2</v>
      </c>
    </row>
    <row r="2191" spans="51:56" ht="11.25" customHeight="1" x14ac:dyDescent="0.25">
      <c r="AY2191" s="159" t="s">
        <v>90</v>
      </c>
      <c r="AZ2191" s="158">
        <f>_xll.qlInterestRateIndexFixingDate(Currency&amp;"ibor"&amp;Tenor,BA2191,Trigger)</f>
        <v>54655</v>
      </c>
      <c r="BA2191" s="158">
        <f>_xll.qlCalendarAdvance(Calendar,BA2190,AY2191,"f",,Trigger)</f>
        <v>54659</v>
      </c>
      <c r="BB2191" s="158">
        <f>_xll.qlInterestRateIndexMaturity(Currency&amp;"ibor"&amp;Tenor,BA2191,Trigger)</f>
        <v>54751</v>
      </c>
      <c r="BC2191" s="320">
        <f>_xll.qlIndexFixing($AC$5,AZ2191,TRUE,_xll.ohTrigger(Trigger,Trigger3M))</f>
        <v>1.4331294907447919E-2</v>
      </c>
      <c r="BD2191" s="320">
        <f>_xll.qlIndexFixing($BE$1,AZ2191,TRUE,_xll.ohTrigger(Trigger,Trigger3M))</f>
        <v>1.3889889649732408E-2</v>
      </c>
    </row>
    <row r="2192" spans="51:56" ht="11.25" customHeight="1" x14ac:dyDescent="0.25">
      <c r="AY2192" s="159" t="s">
        <v>90</v>
      </c>
      <c r="AZ2192" s="158">
        <f>_xll.qlInterestRateIndexFixingDate(Currency&amp;"ibor"&amp;Tenor,BA2192,Trigger)</f>
        <v>54662</v>
      </c>
      <c r="BA2192" s="158">
        <f>_xll.qlCalendarAdvance(Calendar,BA2191,AY2192,"f",,Trigger)</f>
        <v>54666</v>
      </c>
      <c r="BB2192" s="158">
        <f>_xll.qlInterestRateIndexMaturity(Currency&amp;"ibor"&amp;Tenor,BA2192,Trigger)</f>
        <v>54757</v>
      </c>
      <c r="BC2192" s="320">
        <f>_xll.qlIndexFixing($AC$5,AZ2192,TRUE,_xll.ohTrigger(Trigger,Trigger3M))</f>
        <v>1.4332063532875935E-2</v>
      </c>
      <c r="BD2192" s="320">
        <f>_xll.qlIndexFixing($BE$1,AZ2192,TRUE,_xll.ohTrigger(Trigger,Trigger3M))</f>
        <v>1.3885927426751904E-2</v>
      </c>
    </row>
    <row r="2193" spans="51:56" ht="11.25" customHeight="1" x14ac:dyDescent="0.25">
      <c r="AY2193" s="159" t="s">
        <v>90</v>
      </c>
      <c r="AZ2193" s="158">
        <f>_xll.qlInterestRateIndexFixingDate(Currency&amp;"ibor"&amp;Tenor,BA2193,Trigger)</f>
        <v>54669</v>
      </c>
      <c r="BA2193" s="158">
        <f>_xll.qlCalendarAdvance(Calendar,BA2192,AY2193,"f",,Trigger)</f>
        <v>54673</v>
      </c>
      <c r="BB2193" s="158">
        <f>_xll.qlInterestRateIndexMaturity(Currency&amp;"ibor"&amp;Tenor,BA2193,Trigger)</f>
        <v>54764</v>
      </c>
      <c r="BC2193" s="320">
        <f>_xll.qlIndexFixing($AC$5,AZ2193,TRUE,_xll.ohTrigger(Trigger,Trigger3M))</f>
        <v>1.4333198106535572E-2</v>
      </c>
      <c r="BD2193" s="320">
        <f>_xll.qlIndexFixing($BE$1,AZ2193,TRUE,_xll.ohTrigger(Trigger,Trigger3M))</f>
        <v>1.388193407938396E-2</v>
      </c>
    </row>
    <row r="2194" spans="51:56" ht="11.25" customHeight="1" x14ac:dyDescent="0.25">
      <c r="AY2194" s="159" t="s">
        <v>90</v>
      </c>
      <c r="AZ2194" s="158">
        <f>_xll.qlInterestRateIndexFixingDate(Currency&amp;"ibor"&amp;Tenor,BA2194,Trigger)</f>
        <v>54676</v>
      </c>
      <c r="BA2194" s="158">
        <f>_xll.qlCalendarAdvance(Calendar,BA2193,AY2194,"f",,Trigger)</f>
        <v>54680</v>
      </c>
      <c r="BB2194" s="158">
        <f>_xll.qlInterestRateIndexMaturity(Currency&amp;"ibor"&amp;Tenor,BA2194,Trigger)</f>
        <v>54771</v>
      </c>
      <c r="BC2194" s="320">
        <f>_xll.qlIndexFixing($AC$5,AZ2194,TRUE,_xll.ohTrigger(Trigger,Trigger3M))</f>
        <v>1.4334332680520225E-2</v>
      </c>
      <c r="BD2194" s="320">
        <f>_xll.qlIndexFixing($BE$1,AZ2194,TRUE,_xll.ohTrigger(Trigger,Trigger3M))</f>
        <v>1.387792785375404E-2</v>
      </c>
    </row>
    <row r="2195" spans="51:56" ht="11.25" customHeight="1" x14ac:dyDescent="0.25">
      <c r="AY2195" s="159" t="s">
        <v>90</v>
      </c>
      <c r="AZ2195" s="158">
        <f>_xll.qlInterestRateIndexFixingDate(Currency&amp;"ibor"&amp;Tenor,BA2195,Trigger)</f>
        <v>54683</v>
      </c>
      <c r="BA2195" s="158">
        <f>_xll.qlCalendarAdvance(Calendar,BA2194,AY2195,"f",,Trigger)</f>
        <v>54687</v>
      </c>
      <c r="BB2195" s="158">
        <f>_xll.qlInterestRateIndexMaturity(Currency&amp;"ibor"&amp;Tenor,BA2195,Trigger)</f>
        <v>54778</v>
      </c>
      <c r="BC2195" s="320">
        <f>_xll.qlIndexFixing($AC$5,AZ2195,TRUE,_xll.ohTrigger(Trigger,Trigger3M))</f>
        <v>1.4335467254829013E-2</v>
      </c>
      <c r="BD2195" s="320">
        <f>_xll.qlIndexFixing($BE$1,AZ2195,TRUE,_xll.ohTrigger(Trigger,Trigger3M))</f>
        <v>1.387390873829865E-2</v>
      </c>
    </row>
    <row r="2196" spans="51:56" ht="11.25" customHeight="1" x14ac:dyDescent="0.25">
      <c r="AY2196" s="159" t="s">
        <v>90</v>
      </c>
      <c r="AZ2196" s="158">
        <f>_xll.qlInterestRateIndexFixingDate(Currency&amp;"ibor"&amp;Tenor,BA2196,Trigger)</f>
        <v>54690</v>
      </c>
      <c r="BA2196" s="158">
        <f>_xll.qlCalendarAdvance(Calendar,BA2195,AY2196,"f",,Trigger)</f>
        <v>54694</v>
      </c>
      <c r="BB2196" s="158">
        <f>_xll.qlInterestRateIndexMaturity(Currency&amp;"ibor"&amp;Tenor,BA2196,Trigger)</f>
        <v>54785</v>
      </c>
      <c r="BC2196" s="320">
        <f>_xll.qlIndexFixing($AC$5,AZ2196,TRUE,_xll.ohTrigger(Trigger,Trigger3M))</f>
        <v>1.4336601829461939E-2</v>
      </c>
      <c r="BD2196" s="320">
        <f>_xll.qlIndexFixing($BE$1,AZ2196,TRUE,_xll.ohTrigger(Trigger,Trigger3M))</f>
        <v>1.3869876721451657E-2</v>
      </c>
    </row>
    <row r="2197" spans="51:56" ht="11.25" customHeight="1" x14ac:dyDescent="0.25">
      <c r="AY2197" s="159" t="s">
        <v>90</v>
      </c>
      <c r="AZ2197" s="158">
        <f>_xll.qlInterestRateIndexFixingDate(Currency&amp;"ibor"&amp;Tenor,BA2197,Trigger)</f>
        <v>54697</v>
      </c>
      <c r="BA2197" s="158">
        <f>_xll.qlCalendarAdvance(Calendar,BA2196,AY2197,"f",,Trigger)</f>
        <v>54701</v>
      </c>
      <c r="BB2197" s="158">
        <f>_xll.qlInterestRateIndexMaturity(Currency&amp;"ibor"&amp;Tenor,BA2197,Trigger)</f>
        <v>54793</v>
      </c>
      <c r="BC2197" s="320">
        <f>_xll.qlIndexFixing($AC$5,AZ2197,TRUE,_xll.ohTrigger(Trigger,Trigger3M))</f>
        <v>1.4338102623039169E-2</v>
      </c>
      <c r="BD2197" s="320">
        <f>_xll.qlIndexFixing($BE$1,AZ2197,TRUE,_xll.ohTrigger(Trigger,Trigger3M))</f>
        <v>1.3865807072036889E-2</v>
      </c>
    </row>
    <row r="2198" spans="51:56" ht="11.25" customHeight="1" x14ac:dyDescent="0.25">
      <c r="AY2198" s="159" t="s">
        <v>90</v>
      </c>
      <c r="AZ2198" s="158">
        <f>_xll.qlInterestRateIndexFixingDate(Currency&amp;"ibor"&amp;Tenor,BA2198,Trigger)</f>
        <v>54704</v>
      </c>
      <c r="BA2198" s="158">
        <f>_xll.qlCalendarAdvance(Calendar,BA2197,AY2198,"f",,Trigger)</f>
        <v>54708</v>
      </c>
      <c r="BB2198" s="158">
        <f>_xll.qlInterestRateIndexMaturity(Currency&amp;"ibor"&amp;Tenor,BA2198,Trigger)</f>
        <v>54800</v>
      </c>
      <c r="BC2198" s="320">
        <f>_xll.qlIndexFixing($AC$5,AZ2198,TRUE,_xll.ohTrigger(Trigger,Trigger3M))</f>
        <v>1.4339237243450707E-2</v>
      </c>
      <c r="BD2198" s="320">
        <f>_xll.qlIndexFixing($BE$1,AZ2198,TRUE,_xll.ohTrigger(Trigger,Trigger3M))</f>
        <v>1.3861748136257233E-2</v>
      </c>
    </row>
    <row r="2199" spans="51:56" ht="11.25" customHeight="1" x14ac:dyDescent="0.25">
      <c r="AY2199" s="159" t="s">
        <v>90</v>
      </c>
      <c r="AZ2199" s="158">
        <f>_xll.qlInterestRateIndexFixingDate(Currency&amp;"ibor"&amp;Tenor,BA2199,Trigger)</f>
        <v>54711</v>
      </c>
      <c r="BA2199" s="158">
        <f>_xll.qlCalendarAdvance(Calendar,BA2198,AY2199,"f",,Trigger)</f>
        <v>54715</v>
      </c>
      <c r="BB2199" s="158">
        <f>_xll.qlInterestRateIndexMaturity(Currency&amp;"ibor"&amp;Tenor,BA2199,Trigger)</f>
        <v>54807</v>
      </c>
      <c r="BC2199" s="320">
        <f>_xll.qlIndexFixing($AC$5,AZ2199,TRUE,_xll.ohTrigger(Trigger,Trigger3M))</f>
        <v>1.4340371864190678E-2</v>
      </c>
      <c r="BD2199" s="320">
        <f>_xll.qlIndexFixing($BE$1,AZ2199,TRUE,_xll.ohTrigger(Trigger,Trigger3M))</f>
        <v>1.3857676263118566E-2</v>
      </c>
    </row>
    <row r="2200" spans="51:56" ht="11.25" customHeight="1" x14ac:dyDescent="0.25">
      <c r="AY2200" s="159" t="s">
        <v>90</v>
      </c>
      <c r="AZ2200" s="158">
        <f>_xll.qlInterestRateIndexFixingDate(Currency&amp;"ibor"&amp;Tenor,BA2200,Trigger)</f>
        <v>54718</v>
      </c>
      <c r="BA2200" s="158">
        <f>_xll.qlCalendarAdvance(Calendar,BA2199,AY2200,"f",,Trigger)</f>
        <v>54722</v>
      </c>
      <c r="BB2200" s="158">
        <f>_xll.qlInterestRateIndexMaturity(Currency&amp;"ibor"&amp;Tenor,BA2200,Trigger)</f>
        <v>54814</v>
      </c>
      <c r="BC2200" s="320">
        <f>_xll.qlIndexFixing($AC$5,AZ2200,TRUE,_xll.ohTrigger(Trigger,Trigger3M))</f>
        <v>1.4341506485259082E-2</v>
      </c>
      <c r="BD2200" s="320">
        <f>_xll.qlIndexFixing($BE$1,AZ2200,TRUE,_xll.ohTrigger(Trigger,Trigger3M))</f>
        <v>1.3853591441055359E-2</v>
      </c>
    </row>
    <row r="2201" spans="51:56" ht="11.25" customHeight="1" x14ac:dyDescent="0.25">
      <c r="AY2201" s="159" t="s">
        <v>90</v>
      </c>
      <c r="AZ2201" s="158">
        <f>_xll.qlInterestRateIndexFixingDate(Currency&amp;"ibor"&amp;Tenor,BA2201,Trigger)</f>
        <v>54725</v>
      </c>
      <c r="BA2201" s="158">
        <f>_xll.qlCalendarAdvance(Calendar,BA2200,AY2201,"f",,Trigger)</f>
        <v>54729</v>
      </c>
      <c r="BB2201" s="158">
        <f>_xll.qlInterestRateIndexMaturity(Currency&amp;"ibor"&amp;Tenor,BA2201,Trigger)</f>
        <v>54821</v>
      </c>
      <c r="BC2201" s="320">
        <f>_xll.qlIndexFixing($AC$5,AZ2201,TRUE,_xll.ohTrigger(Trigger,Trigger3M))</f>
        <v>1.4342641106655049E-2</v>
      </c>
      <c r="BD2201" s="320">
        <f>_xll.qlIndexFixing($BE$1,AZ2201,TRUE,_xll.ohTrigger(Trigger,Trigger3M))</f>
        <v>1.3849493658503815E-2</v>
      </c>
    </row>
    <row r="2202" spans="51:56" ht="11.25" customHeight="1" x14ac:dyDescent="0.25">
      <c r="AY2202" s="159" t="s">
        <v>90</v>
      </c>
      <c r="AZ2202" s="158">
        <f>_xll.qlInterestRateIndexFixingDate(Currency&amp;"ibor"&amp;Tenor,BA2202,Trigger)</f>
        <v>54732</v>
      </c>
      <c r="BA2202" s="158">
        <f>_xll.qlCalendarAdvance(Calendar,BA2201,AY2202,"f",,Trigger)</f>
        <v>54736</v>
      </c>
      <c r="BB2202" s="158">
        <f>_xll.qlInterestRateIndexMaturity(Currency&amp;"ibor"&amp;Tenor,BA2202,Trigger)</f>
        <v>54828</v>
      </c>
      <c r="BC2202" s="320">
        <f>_xll.qlIndexFixing($AC$5,AZ2202,TRUE,_xll.ohTrigger(Trigger,Trigger3M))</f>
        <v>1.4343775728378581E-2</v>
      </c>
      <c r="BD2202" s="320">
        <f>_xll.qlIndexFixing($BE$1,AZ2202,TRUE,_xll.ohTrigger(Trigger,Trigger3M))</f>
        <v>1.3845382903902751E-2</v>
      </c>
    </row>
    <row r="2203" spans="51:56" ht="11.25" customHeight="1" x14ac:dyDescent="0.25">
      <c r="AY2203" s="159" t="s">
        <v>90</v>
      </c>
      <c r="AZ2203" s="158">
        <f>_xll.qlInterestRateIndexFixingDate(Currency&amp;"ibor"&amp;Tenor,BA2203,Trigger)</f>
        <v>54739</v>
      </c>
      <c r="BA2203" s="158">
        <f>_xll.qlCalendarAdvance(Calendar,BA2202,AY2203,"f",,Trigger)</f>
        <v>54743</v>
      </c>
      <c r="BB2203" s="158">
        <f>_xll.qlInterestRateIndexMaturity(Currency&amp;"ibor"&amp;Tenor,BA2203,Trigger)</f>
        <v>54835</v>
      </c>
      <c r="BC2203" s="320">
        <f>_xll.qlIndexFixing($AC$5,AZ2203,TRUE,_xll.ohTrigger(Trigger,Trigger3M))</f>
        <v>1.4344910350430546E-2</v>
      </c>
      <c r="BD2203" s="320">
        <f>_xll.qlIndexFixing($BE$1,AZ2203,TRUE,_xll.ohTrigger(Trigger,Trigger3M))</f>
        <v>1.3841259165686634E-2</v>
      </c>
    </row>
    <row r="2204" spans="51:56" ht="11.25" customHeight="1" x14ac:dyDescent="0.25">
      <c r="AY2204" s="159" t="s">
        <v>90</v>
      </c>
      <c r="AZ2204" s="158">
        <f>_xll.qlInterestRateIndexFixingDate(Currency&amp;"ibor"&amp;Tenor,BA2204,Trigger)</f>
        <v>54746</v>
      </c>
      <c r="BA2204" s="158">
        <f>_xll.qlCalendarAdvance(Calendar,BA2203,AY2204,"f",,Trigger)</f>
        <v>54750</v>
      </c>
      <c r="BB2204" s="158">
        <f>_xll.qlInterestRateIndexMaturity(Currency&amp;"ibor"&amp;Tenor,BA2204,Trigger)</f>
        <v>54842</v>
      </c>
      <c r="BC2204" s="320">
        <f>_xll.qlIndexFixing($AC$5,AZ2204,TRUE,_xll.ohTrigger(Trigger,Trigger3M))</f>
        <v>1.4346044972809207E-2</v>
      </c>
      <c r="BD2204" s="320">
        <f>_xll.qlIndexFixing($BE$1,AZ2204,TRUE,_xll.ohTrigger(Trigger,Trigger3M))</f>
        <v>1.3837122432295146E-2</v>
      </c>
    </row>
    <row r="2205" spans="51:56" ht="11.25" customHeight="1" x14ac:dyDescent="0.25">
      <c r="AY2205" s="159" t="s">
        <v>90</v>
      </c>
      <c r="AZ2205" s="158">
        <f>_xll.qlInterestRateIndexFixingDate(Currency&amp;"ibor"&amp;Tenor,BA2205,Trigger)</f>
        <v>54753</v>
      </c>
      <c r="BA2205" s="158">
        <f>_xll.qlCalendarAdvance(Calendar,BA2204,AY2205,"f",,Trigger)</f>
        <v>54757</v>
      </c>
      <c r="BB2205" s="158">
        <f>_xll.qlInterestRateIndexMaturity(Currency&amp;"ibor"&amp;Tenor,BA2205,Trigger)</f>
        <v>54847</v>
      </c>
      <c r="BC2205" s="320">
        <f>_xll.qlIndexFixing($AC$5,AZ2205,TRUE,_xll.ohTrigger(Trigger,Trigger3M))</f>
        <v>1.4346446450000272E-2</v>
      </c>
      <c r="BD2205" s="320">
        <f>_xll.qlIndexFixing($BE$1,AZ2205,TRUE,_xll.ohTrigger(Trigger,Trigger3M))</f>
        <v>1.3833039401313307E-2</v>
      </c>
    </row>
    <row r="2206" spans="51:56" ht="11.25" customHeight="1" x14ac:dyDescent="0.25">
      <c r="AY2206" s="159" t="s">
        <v>90</v>
      </c>
      <c r="AZ2206" s="158">
        <f>_xll.qlInterestRateIndexFixingDate(Currency&amp;"ibor"&amp;Tenor,BA2206,Trigger)</f>
        <v>54760</v>
      </c>
      <c r="BA2206" s="158">
        <f>_xll.qlCalendarAdvance(Calendar,BA2205,AY2206,"f",,Trigger)</f>
        <v>54764</v>
      </c>
      <c r="BB2206" s="158">
        <f>_xll.qlInterestRateIndexMaturity(Currency&amp;"ibor"&amp;Tenor,BA2206,Trigger)</f>
        <v>54854</v>
      </c>
      <c r="BC2206" s="320">
        <f>_xll.qlIndexFixing($AC$5,AZ2206,TRUE,_xll.ohTrigger(Trigger,Trigger3M))</f>
        <v>1.4347580982717822E-2</v>
      </c>
      <c r="BD2206" s="320">
        <f>_xll.qlIndexFixing($BE$1,AZ2206,TRUE,_xll.ohTrigger(Trigger,Trigger3M))</f>
        <v>1.3828878826086743E-2</v>
      </c>
    </row>
    <row r="2207" spans="51:56" ht="11.25" customHeight="1" x14ac:dyDescent="0.25">
      <c r="AY2207" s="159" t="s">
        <v>90</v>
      </c>
      <c r="AZ2207" s="158">
        <f>_xll.qlInterestRateIndexFixingDate(Currency&amp;"ibor"&amp;Tenor,BA2207,Trigger)</f>
        <v>54767</v>
      </c>
      <c r="BA2207" s="158">
        <f>_xll.qlCalendarAdvance(Calendar,BA2206,AY2207,"f",,Trigger)</f>
        <v>54771</v>
      </c>
      <c r="BB2207" s="158">
        <f>_xll.qlInterestRateIndexMaturity(Currency&amp;"ibor"&amp;Tenor,BA2207,Trigger)</f>
        <v>54861</v>
      </c>
      <c r="BC2207" s="320">
        <f>_xll.qlIndexFixing($AC$5,AZ2207,TRUE,_xll.ohTrigger(Trigger,Trigger3M))</f>
        <v>1.4348715515756005E-2</v>
      </c>
      <c r="BD2207" s="320">
        <f>_xll.qlIndexFixing($BE$1,AZ2207,TRUE,_xll.ohTrigger(Trigger,Trigger3M))</f>
        <v>1.3824705223548506E-2</v>
      </c>
    </row>
    <row r="2208" spans="51:56" ht="11.25" customHeight="1" x14ac:dyDescent="0.25">
      <c r="AY2208" s="159" t="s">
        <v>90</v>
      </c>
      <c r="AZ2208" s="158">
        <f>_xll.qlInterestRateIndexFixingDate(Currency&amp;"ibor"&amp;Tenor,BA2208,Trigger)</f>
        <v>54774</v>
      </c>
      <c r="BA2208" s="158">
        <f>_xll.qlCalendarAdvance(Calendar,BA2207,AY2208,"f",,Trigger)</f>
        <v>54778</v>
      </c>
      <c r="BB2208" s="158">
        <f>_xll.qlInterestRateIndexMaturity(Currency&amp;"ibor"&amp;Tenor,BA2208,Trigger)</f>
        <v>54868</v>
      </c>
      <c r="BC2208" s="320">
        <f>_xll.qlIndexFixing($AC$5,AZ2208,TRUE,_xll.ohTrigger(Trigger,Trigger3M))</f>
        <v>1.4349850049114821E-2</v>
      </c>
      <c r="BD2208" s="320">
        <f>_xll.qlIndexFixing($BE$1,AZ2208,TRUE,_xll.ohTrigger(Trigger,Trigger3M))</f>
        <v>1.3820518582138952E-2</v>
      </c>
    </row>
    <row r="2209" spans="51:56" ht="11.25" customHeight="1" x14ac:dyDescent="0.25">
      <c r="AY2209" s="159" t="s">
        <v>90</v>
      </c>
      <c r="AZ2209" s="158">
        <f>_xll.qlInterestRateIndexFixingDate(Currency&amp;"ibor"&amp;Tenor,BA2209,Trigger)</f>
        <v>54781</v>
      </c>
      <c r="BA2209" s="158">
        <f>_xll.qlCalendarAdvance(Calendar,BA2208,AY2209,"f",,Trigger)</f>
        <v>54785</v>
      </c>
      <c r="BB2209" s="158">
        <f>_xll.qlInterestRateIndexMaturity(Currency&amp;"ibor"&amp;Tenor,BA2209,Trigger)</f>
        <v>54875</v>
      </c>
      <c r="BC2209" s="320">
        <f>_xll.qlIndexFixing($AC$5,AZ2209,TRUE,_xll.ohTrigger(Trigger,Trigger3M))</f>
        <v>1.435098458279338E-2</v>
      </c>
      <c r="BD2209" s="320">
        <f>_xll.qlIndexFixing($BE$1,AZ2209,TRUE,_xll.ohTrigger(Trigger,Trigger3M))</f>
        <v>1.3816318890296664E-2</v>
      </c>
    </row>
    <row r="2210" spans="51:56" ht="11.25" customHeight="1" x14ac:dyDescent="0.25">
      <c r="AY2210" s="159" t="s">
        <v>90</v>
      </c>
      <c r="AZ2210" s="158">
        <f>_xll.qlInterestRateIndexFixingDate(Currency&amp;"ibor"&amp;Tenor,BA2210,Trigger)</f>
        <v>54788</v>
      </c>
      <c r="BA2210" s="158">
        <f>_xll.qlCalendarAdvance(Calendar,BA2209,AY2210,"f",,Trigger)</f>
        <v>54792</v>
      </c>
      <c r="BB2210" s="158">
        <f>_xll.qlInterestRateIndexMaturity(Currency&amp;"ibor"&amp;Tenor,BA2210,Trigger)</f>
        <v>54882</v>
      </c>
      <c r="BC2210" s="320">
        <f>_xll.qlIndexFixing($AC$5,AZ2210,TRUE,_xll.ohTrigger(Trigger,Trigger3M))</f>
        <v>1.4352119116794348E-2</v>
      </c>
      <c r="BD2210" s="320">
        <f>_xll.qlIndexFixing($BE$1,AZ2210,TRUE,_xll.ohTrigger(Trigger,Trigger3M))</f>
        <v>1.381210613645667E-2</v>
      </c>
    </row>
    <row r="2211" spans="51:56" ht="11.25" customHeight="1" x14ac:dyDescent="0.25">
      <c r="AY2211" s="159" t="s">
        <v>90</v>
      </c>
      <c r="AZ2211" s="158">
        <f>_xll.qlInterestRateIndexFixingDate(Currency&amp;"ibor"&amp;Tenor,BA2211,Trigger)</f>
        <v>54795</v>
      </c>
      <c r="BA2211" s="158">
        <f>_xll.qlCalendarAdvance(Calendar,BA2210,AY2211,"f",,Trigger)</f>
        <v>54799</v>
      </c>
      <c r="BB2211" s="158">
        <f>_xll.qlInterestRateIndexMaturity(Currency&amp;"ibor"&amp;Tenor,BA2211,Trigger)</f>
        <v>54890</v>
      </c>
      <c r="BC2211" s="320">
        <f>_xll.qlIndexFixing($AC$5,AZ2211,TRUE,_xll.ohTrigger(Trigger,Trigger3M))</f>
        <v>1.4353620487858324E-2</v>
      </c>
      <c r="BD2211" s="320">
        <f>_xll.qlIndexFixing($BE$1,AZ2211,TRUE,_xll.ohTrigger(Trigger,Trigger3M))</f>
        <v>1.380784043862706E-2</v>
      </c>
    </row>
    <row r="2212" spans="51:56" ht="11.25" customHeight="1" x14ac:dyDescent="0.25">
      <c r="AY2212" s="159" t="s">
        <v>90</v>
      </c>
      <c r="AZ2212" s="158">
        <f>_xll.qlInterestRateIndexFixingDate(Currency&amp;"ibor"&amp;Tenor,BA2212,Trigger)</f>
        <v>54802</v>
      </c>
      <c r="BA2212" s="158">
        <f>_xll.qlCalendarAdvance(Calendar,BA2211,AY2212,"f",,Trigger)</f>
        <v>54806</v>
      </c>
      <c r="BB2212" s="158">
        <f>_xll.qlInterestRateIndexMaturity(Currency&amp;"ibor"&amp;Tenor,BA2212,Trigger)</f>
        <v>54896</v>
      </c>
      <c r="BC2212" s="320">
        <f>_xll.qlIndexFixing($AC$5,AZ2212,TRUE,_xll.ohTrigger(Trigger,Trigger3M))</f>
        <v>1.4354388185755518E-2</v>
      </c>
      <c r="BD2212" s="320">
        <f>_xll.qlIndexFixing($BE$1,AZ2212,TRUE,_xll.ohTrigger(Trigger,Trigger3M))</f>
        <v>1.3803641396542332E-2</v>
      </c>
    </row>
    <row r="2213" spans="51:56" ht="11.25" customHeight="1" x14ac:dyDescent="0.25">
      <c r="AY2213" s="159" t="s">
        <v>90</v>
      </c>
      <c r="AZ2213" s="158">
        <f>_xll.qlInterestRateIndexFixingDate(Currency&amp;"ibor"&amp;Tenor,BA2213,Trigger)</f>
        <v>54809</v>
      </c>
      <c r="BA2213" s="158">
        <f>_xll.qlCalendarAdvance(Calendar,BA2212,AY2213,"f",,Trigger)</f>
        <v>54813</v>
      </c>
      <c r="BB2213" s="158">
        <f>_xll.qlInterestRateIndexMaturity(Currency&amp;"ibor"&amp;Tenor,BA2213,Trigger)</f>
        <v>54903</v>
      </c>
      <c r="BC2213" s="320">
        <f>_xll.qlIndexFixing($AC$5,AZ2213,TRUE,_xll.ohTrigger(Trigger,Trigger3M))</f>
        <v>1.4355522720717495E-2</v>
      </c>
      <c r="BD2213" s="320">
        <f>_xll.qlIndexFixing($BE$1,AZ2213,TRUE,_xll.ohTrigger(Trigger,Trigger3M))</f>
        <v>1.3799389387344263E-2</v>
      </c>
    </row>
    <row r="2214" spans="51:56" ht="11.25" customHeight="1" x14ac:dyDescent="0.25">
      <c r="AY2214" s="159" t="s">
        <v>90</v>
      </c>
      <c r="AZ2214" s="158">
        <f>_xll.qlInterestRateIndexFixingDate(Currency&amp;"ibor"&amp;Tenor,BA2214,Trigger)</f>
        <v>54816</v>
      </c>
      <c r="BA2214" s="158">
        <f>_xll.qlCalendarAdvance(Calendar,BA2213,AY2214,"f",,Trigger)</f>
        <v>54820</v>
      </c>
      <c r="BB2214" s="158">
        <f>_xll.qlInterestRateIndexMaturity(Currency&amp;"ibor"&amp;Tenor,BA2214,Trigger)</f>
        <v>54910</v>
      </c>
      <c r="BC2214" s="320">
        <f>_xll.qlIndexFixing($AC$5,AZ2214,TRUE,_xll.ohTrigger(Trigger,Trigger3M))</f>
        <v>1.4356657256000993E-2</v>
      </c>
      <c r="BD2214" s="320">
        <f>_xll.qlIndexFixing($BE$1,AZ2214,TRUE,_xll.ohTrigger(Trigger,Trigger3M))</f>
        <v>1.3795124269904591E-2</v>
      </c>
    </row>
    <row r="2215" spans="51:56" ht="11.25" customHeight="1" x14ac:dyDescent="0.25">
      <c r="AY2215" s="159" t="s">
        <v>90</v>
      </c>
      <c r="AZ2215" s="158">
        <f>_xll.qlInterestRateIndexFixingDate(Currency&amp;"ibor"&amp;Tenor,BA2215,Trigger)</f>
        <v>54823</v>
      </c>
      <c r="BA2215" s="158">
        <f>_xll.qlCalendarAdvance(Calendar,BA2214,AY2215,"f",,Trigger)</f>
        <v>54827</v>
      </c>
      <c r="BB2215" s="158">
        <f>_xll.qlInterestRateIndexMaturity(Currency&amp;"ibor"&amp;Tenor,BA2215,Trigger)</f>
        <v>54917</v>
      </c>
      <c r="BC2215" s="320">
        <f>_xll.qlIndexFixing($AC$5,AZ2215,TRUE,_xll.ohTrigger(Trigger,Trigger3M))</f>
        <v>1.4357791791603347E-2</v>
      </c>
      <c r="BD2215" s="320">
        <f>_xll.qlIndexFixing($BE$1,AZ2215,TRUE,_xll.ohTrigger(Trigger,Trigger3M))</f>
        <v>1.3790846032661008E-2</v>
      </c>
    </row>
    <row r="2216" spans="51:56" ht="11.25" customHeight="1" x14ac:dyDescent="0.25">
      <c r="AY2216" s="159" t="s">
        <v>90</v>
      </c>
      <c r="AZ2216" s="158">
        <f>_xll.qlInterestRateIndexFixingDate(Currency&amp;"ibor"&amp;Tenor,BA2216,Trigger)</f>
        <v>54830</v>
      </c>
      <c r="BA2216" s="158">
        <f>_xll.qlCalendarAdvance(Calendar,BA2215,AY2216,"f",,Trigger)</f>
        <v>54834</v>
      </c>
      <c r="BB2216" s="158">
        <f>_xll.qlInterestRateIndexMaturity(Currency&amp;"ibor"&amp;Tenor,BA2216,Trigger)</f>
        <v>54924</v>
      </c>
      <c r="BC2216" s="320">
        <f>_xll.qlIndexFixing($AC$5,AZ2216,TRUE,_xll.ohTrigger(Trigger,Trigger3M))</f>
        <v>1.4358926327527222E-2</v>
      </c>
      <c r="BD2216" s="320">
        <f>_xll.qlIndexFixing($BE$1,AZ2216,TRUE,_xll.ohTrigger(Trigger,Trigger3M))</f>
        <v>1.3786554664053874E-2</v>
      </c>
    </row>
    <row r="2217" spans="51:56" ht="11.25" customHeight="1" x14ac:dyDescent="0.25">
      <c r="AY2217" s="159" t="s">
        <v>90</v>
      </c>
      <c r="AZ2217" s="158">
        <f>_xll.qlInterestRateIndexFixingDate(Currency&amp;"ibor"&amp;Tenor,BA2217,Trigger)</f>
        <v>54837</v>
      </c>
      <c r="BA2217" s="158">
        <f>_xll.qlCalendarAdvance(Calendar,BA2216,AY2217,"f",,Trigger)</f>
        <v>54841</v>
      </c>
      <c r="BB2217" s="158">
        <f>_xll.qlInterestRateIndexMaturity(Currency&amp;"ibor"&amp;Tenor,BA2217,Trigger)</f>
        <v>54931</v>
      </c>
      <c r="BC2217" s="320">
        <f>_xll.qlIndexFixing($AC$5,AZ2217,TRUE,_xll.ohTrigger(Trigger,Trigger3M))</f>
        <v>1.4340353772998249E-2</v>
      </c>
      <c r="BD2217" s="320">
        <f>_xll.qlIndexFixing($BE$1,AZ2217,TRUE,_xll.ohTrigger(Trigger,Trigger3M))</f>
        <v>1.3782250152521769E-2</v>
      </c>
    </row>
    <row r="2218" spans="51:56" ht="11.25" customHeight="1" x14ac:dyDescent="0.25">
      <c r="AY2218" s="159" t="s">
        <v>90</v>
      </c>
      <c r="AZ2218" s="158">
        <f>_xll.qlInterestRateIndexFixingDate(Currency&amp;"ibor"&amp;Tenor,BA2218,Trigger)</f>
        <v>54844</v>
      </c>
      <c r="BA2218" s="158">
        <f>_xll.qlCalendarAdvance(Calendar,BA2217,AY2218,"f",,Trigger)</f>
        <v>54848</v>
      </c>
      <c r="BB2218" s="158">
        <f>_xll.qlInterestRateIndexMaturity(Currency&amp;"ibor"&amp;Tenor,BA2218,Trigger)</f>
        <v>54940</v>
      </c>
      <c r="BC2218" s="320">
        <f>_xll.qlIndexFixing($AC$5,AZ2218,TRUE,_xll.ohTrigger(Trigger,Trigger3M))</f>
        <v>1.4317829793263397E-2</v>
      </c>
      <c r="BD2218" s="320">
        <f>_xll.qlIndexFixing($BE$1,AZ2218,TRUE,_xll.ohTrigger(Trigger,Trigger3M))</f>
        <v>1.3777837196413775E-2</v>
      </c>
    </row>
    <row r="2219" spans="51:56" ht="11.25" customHeight="1" x14ac:dyDescent="0.25">
      <c r="AY2219" s="159" t="s">
        <v>90</v>
      </c>
      <c r="AZ2219" s="158">
        <f>_xll.qlInterestRateIndexFixingDate(Currency&amp;"ibor"&amp;Tenor,BA2219,Trigger)</f>
        <v>54851</v>
      </c>
      <c r="BA2219" s="158">
        <f>_xll.qlCalendarAdvance(Calendar,BA2218,AY2219,"f",,Trigger)</f>
        <v>54855</v>
      </c>
      <c r="BB2219" s="158">
        <f>_xll.qlInterestRateIndexMaturity(Currency&amp;"ibor"&amp;Tenor,BA2219,Trigger)</f>
        <v>54947</v>
      </c>
      <c r="BC2219" s="320">
        <f>_xll.qlIndexFixing($AC$5,AZ2219,TRUE,_xll.ohTrigger(Trigger,Trigger3M))</f>
        <v>1.4299636182563668E-2</v>
      </c>
      <c r="BD2219" s="320">
        <f>_xll.qlIndexFixing($BE$1,AZ2219,TRUE,_xll.ohTrigger(Trigger,Trigger3M))</f>
        <v>1.3773504147937231E-2</v>
      </c>
    </row>
    <row r="2220" spans="51:56" ht="11.25" customHeight="1" x14ac:dyDescent="0.25">
      <c r="AY2220" s="159" t="s">
        <v>90</v>
      </c>
      <c r="AZ2220" s="158">
        <f>_xll.qlInterestRateIndexFixingDate(Currency&amp;"ibor"&amp;Tenor,BA2220,Trigger)</f>
        <v>54858</v>
      </c>
      <c r="BA2220" s="158">
        <f>_xll.qlCalendarAdvance(Calendar,BA2219,AY2220,"f",,Trigger)</f>
        <v>54862</v>
      </c>
      <c r="BB2220" s="158">
        <f>_xll.qlInterestRateIndexMaturity(Currency&amp;"ibor"&amp;Tenor,BA2220,Trigger)</f>
        <v>54954</v>
      </c>
      <c r="BC2220" s="320">
        <f>_xll.qlIndexFixing($AC$5,AZ2220,TRUE,_xll.ohTrigger(Trigger,Trigger3M))</f>
        <v>1.4281421560546905E-2</v>
      </c>
      <c r="BD2220" s="320">
        <f>_xll.qlIndexFixing($BE$1,AZ2220,TRUE,_xll.ohTrigger(Trigger,Trigger3M))</f>
        <v>1.3769157919301981E-2</v>
      </c>
    </row>
    <row r="2221" spans="51:56" ht="11.25" customHeight="1" x14ac:dyDescent="0.25">
      <c r="AY2221" s="159" t="s">
        <v>90</v>
      </c>
      <c r="AZ2221" s="158">
        <f>_xll.qlInterestRateIndexFixingDate(Currency&amp;"ibor"&amp;Tenor,BA2221,Trigger)</f>
        <v>54865</v>
      </c>
      <c r="BA2221" s="158">
        <f>_xll.qlCalendarAdvance(Calendar,BA2220,AY2221,"f",,Trigger)</f>
        <v>54869</v>
      </c>
      <c r="BB2221" s="158">
        <f>_xll.qlInterestRateIndexMaturity(Currency&amp;"ibor"&amp;Tenor,BA2221,Trigger)</f>
        <v>54961</v>
      </c>
      <c r="BC2221" s="320">
        <f>_xll.qlIndexFixing($AC$5,AZ2221,TRUE,_xll.ohTrigger(Trigger,Trigger3M))</f>
        <v>1.4263185927509392E-2</v>
      </c>
      <c r="BD2221" s="320">
        <f>_xll.qlIndexFixing($BE$1,AZ2221,TRUE,_xll.ohTrigger(Trigger,Trigger3M))</f>
        <v>1.3764798498945973E-2</v>
      </c>
    </row>
    <row r="2222" spans="51:56" ht="11.25" customHeight="1" x14ac:dyDescent="0.25">
      <c r="AY2222" s="159" t="s">
        <v>90</v>
      </c>
      <c r="AZ2222" s="158">
        <f>_xll.qlInterestRateIndexFixingDate(Currency&amp;"ibor"&amp;Tenor,BA2222,Trigger)</f>
        <v>54872</v>
      </c>
      <c r="BA2222" s="158">
        <f>_xll.qlCalendarAdvance(Calendar,BA2221,AY2222,"f",,Trigger)</f>
        <v>54876</v>
      </c>
      <c r="BB2222" s="158">
        <f>_xll.qlInterestRateIndexMaturity(Currency&amp;"ibor"&amp;Tenor,BA2222,Trigger)</f>
        <v>54968</v>
      </c>
      <c r="BC2222" s="320">
        <f>_xll.qlIndexFixing($AC$5,AZ2222,TRUE,_xll.ohTrigger(Trigger,Trigger3M))</f>
        <v>1.4244929283743069E-2</v>
      </c>
      <c r="BD2222" s="320">
        <f>_xll.qlIndexFixing($BE$1,AZ2222,TRUE,_xll.ohTrigger(Trigger,Trigger3M))</f>
        <v>1.3760425875312364E-2</v>
      </c>
    </row>
    <row r="2223" spans="51:56" ht="11.25" customHeight="1" x14ac:dyDescent="0.25">
      <c r="AY2223" s="159" t="s">
        <v>90</v>
      </c>
      <c r="AZ2223" s="158">
        <f>_xll.qlInterestRateIndexFixingDate(Currency&amp;"ibor"&amp;Tenor,BA2223,Trigger)</f>
        <v>54879</v>
      </c>
      <c r="BA2223" s="158">
        <f>_xll.qlCalendarAdvance(Calendar,BA2222,AY2223,"f",,Trigger)</f>
        <v>54883</v>
      </c>
      <c r="BB2223" s="158">
        <f>_xll.qlInterestRateIndexMaturity(Currency&amp;"ibor"&amp;Tenor,BA2223,Trigger)</f>
        <v>54974</v>
      </c>
      <c r="BC2223" s="320">
        <f>_xll.qlIndexFixing($AC$5,AZ2223,TRUE,_xll.ohTrigger(Trigger,Trigger3M))</f>
        <v>1.4227545842022219E-2</v>
      </c>
      <c r="BD2223" s="320">
        <f>_xll.qlIndexFixing($BE$1,AZ2223,TRUE,_xll.ohTrigger(Trigger,Trigger3M))</f>
        <v>1.3756093289508385E-2</v>
      </c>
    </row>
    <row r="2224" spans="51:56" ht="11.25" customHeight="1" x14ac:dyDescent="0.25">
      <c r="AY2224" s="159" t="s">
        <v>90</v>
      </c>
      <c r="AZ2224" s="158">
        <f>_xll.qlInterestRateIndexFixingDate(Currency&amp;"ibor"&amp;Tenor,BA2224,Trigger)</f>
        <v>54884</v>
      </c>
      <c r="BA2224" s="158">
        <f>_xll.qlCalendarAdvance(Calendar,BA2223,AY2224,"f",,Trigger)</f>
        <v>54890</v>
      </c>
      <c r="BB2224" s="158">
        <f>_xll.qlInterestRateIndexMaturity(Currency&amp;"ibor"&amp;Tenor,BA2224,Trigger)</f>
        <v>54981</v>
      </c>
      <c r="BC2224" s="320">
        <f>_xll.qlIndexFixing($AC$5,AZ2224,TRUE,_xll.ohTrigger(Trigger,Trigger3M))</f>
        <v>1.4209037396865944E-2</v>
      </c>
      <c r="BD2224" s="320">
        <f>_xll.qlIndexFixing($BE$1,AZ2224,TRUE,_xll.ohTrigger(Trigger,Trigger3M))</f>
        <v>1.3751695339303928E-2</v>
      </c>
    </row>
    <row r="2225" spans="51:56" ht="11.25" customHeight="1" x14ac:dyDescent="0.25">
      <c r="AY2225" s="159" t="s">
        <v>90</v>
      </c>
      <c r="AZ2225" s="158">
        <f>_xll.qlInterestRateIndexFixingDate(Currency&amp;"ibor"&amp;Tenor,BA2225,Trigger)</f>
        <v>54893</v>
      </c>
      <c r="BA2225" s="158">
        <f>_xll.qlCalendarAdvance(Calendar,BA2224,AY2225,"f",,Trigger)</f>
        <v>54897</v>
      </c>
      <c r="BB2225" s="158">
        <f>_xll.qlInterestRateIndexMaturity(Currency&amp;"ibor"&amp;Tenor,BA2225,Trigger)</f>
        <v>54988</v>
      </c>
      <c r="BC2225" s="320">
        <f>_xll.qlIndexFixing($AC$5,AZ2225,TRUE,_xll.ohTrigger(Trigger,Trigger3M))</f>
        <v>1.4190507711905906E-2</v>
      </c>
      <c r="BD2225" s="320">
        <f>_xll.qlIndexFixing($BE$1,AZ2225,TRUE,_xll.ohTrigger(Trigger,Trigger3M))</f>
        <v>1.374728415241915E-2</v>
      </c>
    </row>
    <row r="2226" spans="51:56" ht="11.25" customHeight="1" x14ac:dyDescent="0.25">
      <c r="AY2226" s="159" t="s">
        <v>90</v>
      </c>
      <c r="AZ2226" s="158">
        <f>_xll.qlInterestRateIndexFixingDate(Currency&amp;"ibor"&amp;Tenor,BA2226,Trigger)</f>
        <v>54900</v>
      </c>
      <c r="BA2226" s="158">
        <f>_xll.qlCalendarAdvance(Calendar,BA2225,AY2226,"f",,Trigger)</f>
        <v>54904</v>
      </c>
      <c r="BB2226" s="158">
        <f>_xll.qlInterestRateIndexMaturity(Currency&amp;"ibor"&amp;Tenor,BA2226,Trigger)</f>
        <v>54995</v>
      </c>
      <c r="BC2226" s="320">
        <f>_xll.qlIndexFixing($AC$5,AZ2226,TRUE,_xll.ohTrigger(Trigger,Trigger3M))</f>
        <v>1.4171956787439889E-2</v>
      </c>
      <c r="BD2226" s="320">
        <f>_xll.qlIndexFixing($BE$1,AZ2226,TRUE,_xll.ohTrigger(Trigger,Trigger3M))</f>
        <v>1.3742859717294066E-2</v>
      </c>
    </row>
    <row r="2227" spans="51:56" ht="11.25" customHeight="1" x14ac:dyDescent="0.25">
      <c r="AY2227" s="159" t="s">
        <v>90</v>
      </c>
      <c r="AZ2227" s="158">
        <f>_xll.qlInterestRateIndexFixingDate(Currency&amp;"ibor"&amp;Tenor,BA2227,Trigger)</f>
        <v>54907</v>
      </c>
      <c r="BA2227" s="158">
        <f>_xll.qlCalendarAdvance(Calendar,BA2226,AY2227,"f",,Trigger)</f>
        <v>54911</v>
      </c>
      <c r="BB2227" s="158">
        <f>_xll.qlInterestRateIndexMaturity(Currency&amp;"ibor"&amp;Tenor,BA2227,Trigger)</f>
        <v>55003</v>
      </c>
      <c r="BC2227" s="320">
        <f>_xll.qlIndexFixing($AC$5,AZ2227,TRUE,_xll.ohTrigger(Trigger,Trigger3M))</f>
        <v>1.4153330914270224E-2</v>
      </c>
      <c r="BD2227" s="320">
        <f>_xll.qlIndexFixing($BE$1,AZ2227,TRUE,_xll.ohTrigger(Trigger,Trigger3M))</f>
        <v>1.3738364303376983E-2</v>
      </c>
    </row>
    <row r="2228" spans="51:56" ht="11.25" customHeight="1" x14ac:dyDescent="0.25">
      <c r="AY2228" s="159" t="s">
        <v>90</v>
      </c>
      <c r="AZ2228" s="158">
        <f>_xll.qlInterestRateIndexFixingDate(Currency&amp;"ibor"&amp;Tenor,BA2228,Trigger)</f>
        <v>54914</v>
      </c>
      <c r="BA2228" s="158">
        <f>_xll.qlCalendarAdvance(Calendar,BA2227,AY2228,"f",,Trigger)</f>
        <v>54918</v>
      </c>
      <c r="BB2228" s="158">
        <f>_xll.qlInterestRateIndexMaturity(Currency&amp;"ibor"&amp;Tenor,BA2228,Trigger)</f>
        <v>55010</v>
      </c>
      <c r="BC2228" s="320">
        <f>_xll.qlIndexFixing($AC$5,AZ2228,TRUE,_xll.ohTrigger(Trigger,Trigger3M))</f>
        <v>1.4134948212311321E-2</v>
      </c>
      <c r="BD2228" s="320">
        <f>_xll.qlIndexFixing($BE$1,AZ2228,TRUE,_xll.ohTrigger(Trigger,Trigger3M))</f>
        <v>1.3733912217325856E-2</v>
      </c>
    </row>
    <row r="2229" spans="51:56" ht="11.25" customHeight="1" x14ac:dyDescent="0.25">
      <c r="AY2229" s="159" t="s">
        <v>90</v>
      </c>
      <c r="AZ2229" s="158">
        <f>_xll.qlInterestRateIndexFixingDate(Currency&amp;"ibor"&amp;Tenor,BA2229,Trigger)</f>
        <v>54921</v>
      </c>
      <c r="BA2229" s="158">
        <f>_xll.qlCalendarAdvance(Calendar,BA2228,AY2229,"f",,Trigger)</f>
        <v>54925</v>
      </c>
      <c r="BB2229" s="158">
        <f>_xll.qlInterestRateIndexMaturity(Currency&amp;"ibor"&amp;Tenor,BA2229,Trigger)</f>
        <v>55017</v>
      </c>
      <c r="BC2229" s="320">
        <f>_xll.qlIndexFixing($AC$5,AZ2229,TRUE,_xll.ohTrigger(Trigger,Trigger3M))</f>
        <v>1.4119297362587283E-2</v>
      </c>
      <c r="BD2229" s="320">
        <f>_xll.qlIndexFixing($BE$1,AZ2229,TRUE,_xll.ohTrigger(Trigger,Trigger3M))</f>
        <v>1.3729446847081855E-2</v>
      </c>
    </row>
    <row r="2230" spans="51:56" ht="11.25" customHeight="1" x14ac:dyDescent="0.25">
      <c r="AY2230" s="159" t="s">
        <v>90</v>
      </c>
      <c r="AZ2230" s="158">
        <f>_xll.qlInterestRateIndexFixingDate(Currency&amp;"ibor"&amp;Tenor,BA2230,Trigger)</f>
        <v>54928</v>
      </c>
      <c r="BA2230" s="158">
        <f>_xll.qlCalendarAdvance(Calendar,BA2229,AY2230,"f",,Trigger)</f>
        <v>54932</v>
      </c>
      <c r="BB2230" s="158">
        <f>_xll.qlInterestRateIndexMaturity(Currency&amp;"ibor"&amp;Tenor,BA2230,Trigger)</f>
        <v>55024</v>
      </c>
      <c r="BC2230" s="320">
        <f>_xll.qlIndexFixing($AC$5,AZ2230,TRUE,_xll.ohTrigger(Trigger,Trigger3M))</f>
        <v>1.4120154674734643E-2</v>
      </c>
      <c r="BD2230" s="320">
        <f>_xll.qlIndexFixing($BE$1,AZ2230,TRUE,_xll.ohTrigger(Trigger,Trigger3M))</f>
        <v>1.3724968181087266E-2</v>
      </c>
    </row>
    <row r="2231" spans="51:56" ht="11.25" customHeight="1" x14ac:dyDescent="0.25">
      <c r="AY2231" s="159" t="s">
        <v>90</v>
      </c>
      <c r="AZ2231" s="158">
        <f>_xll.qlInterestRateIndexFixingDate(Currency&amp;"ibor"&amp;Tenor,BA2231,Trigger)</f>
        <v>54935</v>
      </c>
      <c r="BA2231" s="158">
        <f>_xll.qlCalendarAdvance(Calendar,BA2230,AY2231,"f",,Trigger)</f>
        <v>54939</v>
      </c>
      <c r="BB2231" s="158">
        <f>_xll.qlInterestRateIndexMaturity(Currency&amp;"ibor"&amp;Tenor,BA2231,Trigger)</f>
        <v>55031</v>
      </c>
      <c r="BC2231" s="320">
        <f>_xll.qlIndexFixing($AC$5,AZ2231,TRUE,_xll.ohTrigger(Trigger,Trigger3M))</f>
        <v>1.4121011987067941E-2</v>
      </c>
      <c r="BD2231" s="320">
        <f>_xll.qlIndexFixing($BE$1,AZ2231,TRUE,_xll.ohTrigger(Trigger,Trigger3M))</f>
        <v>1.3720476207786117E-2</v>
      </c>
    </row>
    <row r="2232" spans="51:56" ht="11.25" customHeight="1" x14ac:dyDescent="0.25">
      <c r="AY2232" s="159" t="s">
        <v>90</v>
      </c>
      <c r="AZ2232" s="158">
        <f>_xll.qlInterestRateIndexFixingDate(Currency&amp;"ibor"&amp;Tenor,BA2232,Trigger)</f>
        <v>54942</v>
      </c>
      <c r="BA2232" s="158">
        <f>_xll.qlCalendarAdvance(Calendar,BA2231,AY2232,"f",,Trigger)</f>
        <v>54946</v>
      </c>
      <c r="BB2232" s="158">
        <f>_xll.qlInterestRateIndexMaturity(Currency&amp;"ibor"&amp;Tenor,BA2232,Trigger)</f>
        <v>55038</v>
      </c>
      <c r="BC2232" s="320">
        <f>_xll.qlIndexFixing($AC$5,AZ2232,TRUE,_xll.ohTrigger(Trigger,Trigger3M))</f>
        <v>1.4121869299589784E-2</v>
      </c>
      <c r="BD2232" s="320">
        <f>_xll.qlIndexFixing($BE$1,AZ2232,TRUE,_xll.ohTrigger(Trigger,Trigger3M))</f>
        <v>1.3715970915618957E-2</v>
      </c>
    </row>
    <row r="2233" spans="51:56" ht="11.25" customHeight="1" x14ac:dyDescent="0.25">
      <c r="AY2233" s="159" t="s">
        <v>90</v>
      </c>
      <c r="AZ2233" s="158">
        <f>_xll.qlInterestRateIndexFixingDate(Currency&amp;"ibor"&amp;Tenor,BA2233,Trigger)</f>
        <v>54949</v>
      </c>
      <c r="BA2233" s="158">
        <f>_xll.qlCalendarAdvance(Calendar,BA2232,AY2233,"f",,Trigger)</f>
        <v>54953</v>
      </c>
      <c r="BB2233" s="158">
        <f>_xll.qlInterestRateIndexMaturity(Currency&amp;"ibor"&amp;Tenor,BA2233,Trigger)</f>
        <v>55045</v>
      </c>
      <c r="BC2233" s="320">
        <f>_xll.qlIndexFixing($AC$5,AZ2233,TRUE,_xll.ohTrigger(Trigger,Trigger3M))</f>
        <v>1.4122726612297565E-2</v>
      </c>
      <c r="BD2233" s="320">
        <f>_xll.qlIndexFixing($BE$1,AZ2233,TRUE,_xll.ohTrigger(Trigger,Trigger3M))</f>
        <v>1.3711452293028944E-2</v>
      </c>
    </row>
    <row r="2234" spans="51:56" ht="11.25" customHeight="1" x14ac:dyDescent="0.25">
      <c r="AY2234" s="159" t="s">
        <v>90</v>
      </c>
      <c r="AZ2234" s="158">
        <f>_xll.qlInterestRateIndexFixingDate(Currency&amp;"ibor"&amp;Tenor,BA2234,Trigger)</f>
        <v>54956</v>
      </c>
      <c r="BA2234" s="158">
        <f>_xll.qlCalendarAdvance(Calendar,BA2233,AY2234,"f",,Trigger)</f>
        <v>54960</v>
      </c>
      <c r="BB2234" s="158">
        <f>_xll.qlInterestRateIndexMaturity(Currency&amp;"ibor"&amp;Tenor,BA2234,Trigger)</f>
        <v>55052</v>
      </c>
      <c r="BC2234" s="320">
        <f>_xll.qlIndexFixing($AC$5,AZ2234,TRUE,_xll.ohTrigger(Trigger,Trigger3M))</f>
        <v>1.4123583925193021E-2</v>
      </c>
      <c r="BD2234" s="320">
        <f>_xll.qlIndexFixing($BE$1,AZ2234,TRUE,_xll.ohTrigger(Trigger,Trigger3M))</f>
        <v>1.3706920328456629E-2</v>
      </c>
    </row>
    <row r="2235" spans="51:56" ht="11.25" customHeight="1" x14ac:dyDescent="0.25">
      <c r="AY2235" s="159" t="s">
        <v>90</v>
      </c>
      <c r="AZ2235" s="158">
        <f>_xll.qlInterestRateIndexFixingDate(Currency&amp;"ibor"&amp;Tenor,BA2235,Trigger)</f>
        <v>54963</v>
      </c>
      <c r="BA2235" s="158">
        <f>_xll.qlCalendarAdvance(Calendar,BA2234,AY2235,"f",,Trigger)</f>
        <v>54967</v>
      </c>
      <c r="BB2235" s="158">
        <f>_xll.qlInterestRateIndexMaturity(Currency&amp;"ibor"&amp;Tenor,BA2235,Trigger)</f>
        <v>55059</v>
      </c>
      <c r="BC2235" s="320">
        <f>_xll.qlIndexFixing($AC$5,AZ2235,TRUE,_xll.ohTrigger(Trigger,Trigger3M))</f>
        <v>1.4124441238274417E-2</v>
      </c>
      <c r="BD2235" s="320">
        <f>_xll.qlIndexFixing($BE$1,AZ2235,TRUE,_xll.ohTrigger(Trigger,Trigger3M))</f>
        <v>1.3702375010346908E-2</v>
      </c>
    </row>
    <row r="2236" spans="51:56" ht="11.25" customHeight="1" x14ac:dyDescent="0.25">
      <c r="AY2236" s="159" t="s">
        <v>90</v>
      </c>
      <c r="AZ2236" s="158">
        <f>_xll.qlInterestRateIndexFixingDate(Currency&amp;"ibor"&amp;Tenor,BA2236,Trigger)</f>
        <v>54970</v>
      </c>
      <c r="BA2236" s="158">
        <f>_xll.qlCalendarAdvance(Calendar,BA2235,AY2236,"f",,Trigger)</f>
        <v>54974</v>
      </c>
      <c r="BB2236" s="158">
        <f>_xll.qlInterestRateIndexMaturity(Currency&amp;"ibor"&amp;Tenor,BA2236,Trigger)</f>
        <v>55066</v>
      </c>
      <c r="BC2236" s="320">
        <f>_xll.qlIndexFixing($AC$5,AZ2236,TRUE,_xll.ohTrigger(Trigger,Trigger3M))</f>
        <v>1.4125298551544358E-2</v>
      </c>
      <c r="BD2236" s="320">
        <f>_xll.qlIndexFixing($BE$1,AZ2236,TRUE,_xll.ohTrigger(Trigger,Trigger3M))</f>
        <v>1.3697816327141203E-2</v>
      </c>
    </row>
    <row r="2237" spans="51:56" ht="11.25" customHeight="1" x14ac:dyDescent="0.25">
      <c r="AY2237" s="159" t="s">
        <v>90</v>
      </c>
      <c r="AZ2237" s="158">
        <f>_xll.qlInterestRateIndexFixingDate(Currency&amp;"ibor"&amp;Tenor,BA2237,Trigger)</f>
        <v>54977</v>
      </c>
      <c r="BA2237" s="158">
        <f>_xll.qlCalendarAdvance(Calendar,BA2236,AY2237,"f",,Trigger)</f>
        <v>54981</v>
      </c>
      <c r="BB2237" s="158">
        <f>_xll.qlInterestRateIndexMaturity(Currency&amp;"ibor"&amp;Tenor,BA2237,Trigger)</f>
        <v>55073</v>
      </c>
      <c r="BC2237" s="320">
        <f>_xll.qlIndexFixing($AC$5,AZ2237,TRUE,_xll.ohTrigger(Trigger,Trigger3M))</f>
        <v>1.4126155865001974E-2</v>
      </c>
      <c r="BD2237" s="320">
        <f>_xll.qlIndexFixing($BE$1,AZ2237,TRUE,_xll.ohTrigger(Trigger,Trigger3M))</f>
        <v>1.3693244267285272E-2</v>
      </c>
    </row>
    <row r="2238" spans="51:56" ht="11.25" customHeight="1" x14ac:dyDescent="0.25">
      <c r="AY2238" s="159" t="s">
        <v>90</v>
      </c>
      <c r="AZ2238" s="158">
        <f>_xll.qlInterestRateIndexFixingDate(Currency&amp;"ibor"&amp;Tenor,BA2238,Trigger)</f>
        <v>54984</v>
      </c>
      <c r="BA2238" s="158">
        <f>_xll.qlCalendarAdvance(Calendar,BA2237,AY2238,"f",,Trigger)</f>
        <v>54988</v>
      </c>
      <c r="BB2238" s="158">
        <f>_xll.qlInterestRateIndexMaturity(Currency&amp;"ibor"&amp;Tenor,BA2238,Trigger)</f>
        <v>55080</v>
      </c>
      <c r="BC2238" s="320">
        <f>_xll.qlIndexFixing($AC$5,AZ2238,TRUE,_xll.ohTrigger(Trigger,Trigger3M))</f>
        <v>1.412701317864553E-2</v>
      </c>
      <c r="BD2238" s="320">
        <f>_xll.qlIndexFixing($BE$1,AZ2238,TRUE,_xll.ohTrigger(Trigger,Trigger3M))</f>
        <v>1.3688658819219672E-2</v>
      </c>
    </row>
    <row r="2239" spans="51:56" ht="11.25" customHeight="1" x14ac:dyDescent="0.25">
      <c r="AY2239" s="159" t="s">
        <v>90</v>
      </c>
      <c r="AZ2239" s="158">
        <f>_xll.qlInterestRateIndexFixingDate(Currency&amp;"ibor"&amp;Tenor,BA2239,Trigger)</f>
        <v>54991</v>
      </c>
      <c r="BA2239" s="158">
        <f>_xll.qlCalendarAdvance(Calendar,BA2238,AY2239,"f",,Trigger)</f>
        <v>54995</v>
      </c>
      <c r="BB2239" s="158">
        <f>_xll.qlInterestRateIndexMaturity(Currency&amp;"ibor"&amp;Tenor,BA2239,Trigger)</f>
        <v>55087</v>
      </c>
      <c r="BC2239" s="320">
        <f>_xll.qlIndexFixing($AC$5,AZ2239,TRUE,_xll.ohTrigger(Trigger,Trigger3M))</f>
        <v>1.412787049247676E-2</v>
      </c>
      <c r="BD2239" s="320">
        <f>_xll.qlIndexFixing($BE$1,AZ2239,TRUE,_xll.ohTrigger(Trigger,Trigger3M))</f>
        <v>1.3684059971389296E-2</v>
      </c>
    </row>
    <row r="2240" spans="51:56" ht="11.25" customHeight="1" x14ac:dyDescent="0.25">
      <c r="AY2240" s="159" t="s">
        <v>90</v>
      </c>
      <c r="AZ2240" s="158">
        <f>_xll.qlInterestRateIndexFixingDate(Currency&amp;"ibor"&amp;Tenor,BA2240,Trigger)</f>
        <v>54998</v>
      </c>
      <c r="BA2240" s="158">
        <f>_xll.qlCalendarAdvance(Calendar,BA2239,AY2240,"f",,Trigger)</f>
        <v>55002</v>
      </c>
      <c r="BB2240" s="158">
        <f>_xll.qlInterestRateIndexMaturity(Currency&amp;"ibor"&amp;Tenor,BA2240,Trigger)</f>
        <v>55094</v>
      </c>
      <c r="BC2240" s="320">
        <f>_xll.qlIndexFixing($AC$5,AZ2240,TRUE,_xll.ohTrigger(Trigger,Trigger3M))</f>
        <v>1.4128727806494797E-2</v>
      </c>
      <c r="BD2240" s="320">
        <f>_xll.qlIndexFixing($BE$1,AZ2240,TRUE,_xll.ohTrigger(Trigger,Trigger3M))</f>
        <v>1.3679447712236432E-2</v>
      </c>
    </row>
    <row r="2241" spans="51:56" ht="11.25" customHeight="1" x14ac:dyDescent="0.25">
      <c r="AY2241" s="159" t="s">
        <v>90</v>
      </c>
      <c r="AZ2241" s="158">
        <f>_xll.qlInterestRateIndexFixingDate(Currency&amp;"ibor"&amp;Tenor,BA2241,Trigger)</f>
        <v>55005</v>
      </c>
      <c r="BA2241" s="158">
        <f>_xll.qlCalendarAdvance(Calendar,BA2240,AY2241,"f",,Trigger)</f>
        <v>55009</v>
      </c>
      <c r="BB2241" s="158">
        <f>_xll.qlInterestRateIndexMaturity(Currency&amp;"ibor"&amp;Tenor,BA2241,Trigger)</f>
        <v>55101</v>
      </c>
      <c r="BC2241" s="320">
        <f>_xll.qlIndexFixing($AC$5,AZ2241,TRUE,_xll.ohTrigger(Trigger,Trigger3M))</f>
        <v>1.412958512070051E-2</v>
      </c>
      <c r="BD2241" s="320">
        <f>_xll.qlIndexFixing($BE$1,AZ2241,TRUE,_xll.ohTrigger(Trigger,Trigger3M))</f>
        <v>1.3674822030205976E-2</v>
      </c>
    </row>
    <row r="2242" spans="51:56" ht="11.25" customHeight="1" x14ac:dyDescent="0.25">
      <c r="AY2242" s="159" t="s">
        <v>90</v>
      </c>
      <c r="AZ2242" s="158">
        <f>_xll.qlInterestRateIndexFixingDate(Currency&amp;"ibor"&amp;Tenor,BA2242,Trigger)</f>
        <v>55012</v>
      </c>
      <c r="BA2242" s="158">
        <f>_xll.qlCalendarAdvance(Calendar,BA2241,AY2242,"f",,Trigger)</f>
        <v>55016</v>
      </c>
      <c r="BB2242" s="158">
        <f>_xll.qlInterestRateIndexMaturity(Currency&amp;"ibor"&amp;Tenor,BA2242,Trigger)</f>
        <v>55108</v>
      </c>
      <c r="BC2242" s="320">
        <f>_xll.qlIndexFixing($AC$5,AZ2242,TRUE,_xll.ohTrigger(Trigger,Trigger3M))</f>
        <v>1.4130442435093031E-2</v>
      </c>
      <c r="BD2242" s="320">
        <f>_xll.qlIndexFixing($BE$1,AZ2242,TRUE,_xll.ohTrigger(Trigger,Trigger3M))</f>
        <v>1.3670182913742824E-2</v>
      </c>
    </row>
    <row r="2243" spans="51:56" ht="11.25" customHeight="1" x14ac:dyDescent="0.25">
      <c r="AY2243" s="159" t="s">
        <v>90</v>
      </c>
      <c r="AZ2243" s="158">
        <f>_xll.qlInterestRateIndexFixingDate(Currency&amp;"ibor"&amp;Tenor,BA2243,Trigger)</f>
        <v>55019</v>
      </c>
      <c r="BA2243" s="158">
        <f>_xll.qlCalendarAdvance(Calendar,BA2242,AY2243,"f",,Trigger)</f>
        <v>55023</v>
      </c>
      <c r="BB2243" s="158">
        <f>_xll.qlInterestRateIndexMaturity(Currency&amp;"ibor"&amp;Tenor,BA2243,Trigger)</f>
        <v>55115</v>
      </c>
      <c r="BC2243" s="320">
        <f>_xll.qlIndexFixing($AC$5,AZ2243,TRUE,_xll.ohTrigger(Trigger,Trigger3M))</f>
        <v>1.4131299749673228E-2</v>
      </c>
      <c r="BD2243" s="320">
        <f>_xll.qlIndexFixing($BE$1,AZ2243,TRUE,_xll.ohTrigger(Trigger,Trigger3M))</f>
        <v>1.3665530351289262E-2</v>
      </c>
    </row>
    <row r="2244" spans="51:56" ht="11.25" customHeight="1" x14ac:dyDescent="0.25">
      <c r="AY2244" s="159" t="s">
        <v>90</v>
      </c>
      <c r="AZ2244" s="158">
        <f>_xll.qlInterestRateIndexFixingDate(Currency&amp;"ibor"&amp;Tenor,BA2244,Trigger)</f>
        <v>55026</v>
      </c>
      <c r="BA2244" s="158">
        <f>_xll.qlCalendarAdvance(Calendar,BA2243,AY2244,"f",,Trigger)</f>
        <v>55030</v>
      </c>
      <c r="BB2244" s="158">
        <f>_xll.qlInterestRateIndexMaturity(Currency&amp;"ibor"&amp;Tenor,BA2244,Trigger)</f>
        <v>55122</v>
      </c>
      <c r="BC2244" s="320">
        <f>_xll.qlIndexFixing($AC$5,AZ2244,TRUE,_xll.ohTrigger(Trigger,Trigger3M))</f>
        <v>1.4132157064439363E-2</v>
      </c>
      <c r="BD2244" s="320">
        <f>_xll.qlIndexFixing($BE$1,AZ2244,TRUE,_xll.ohTrigger(Trigger,Trigger3M))</f>
        <v>1.3660864331291926E-2</v>
      </c>
    </row>
    <row r="2245" spans="51:56" ht="11.25" customHeight="1" x14ac:dyDescent="0.25">
      <c r="AY2245" s="159" t="s">
        <v>90</v>
      </c>
      <c r="AZ2245" s="158">
        <f>_xll.qlInterestRateIndexFixingDate(Currency&amp;"ibor"&amp;Tenor,BA2245,Trigger)</f>
        <v>55033</v>
      </c>
      <c r="BA2245" s="158">
        <f>_xll.qlCalendarAdvance(Calendar,BA2244,AY2245,"f",,Trigger)</f>
        <v>55037</v>
      </c>
      <c r="BB2245" s="158">
        <f>_xll.qlInterestRateIndexMaturity(Currency&amp;"ibor"&amp;Tenor,BA2245,Trigger)</f>
        <v>55128</v>
      </c>
      <c r="BC2245" s="320">
        <f>_xll.qlIndexFixing($AC$5,AZ2245,TRUE,_xll.ohTrigger(Trigger,Trigger3M))</f>
        <v>1.4132676062438398E-2</v>
      </c>
      <c r="BD2245" s="320">
        <f>_xll.qlIndexFixing($BE$1,AZ2245,TRUE,_xll.ohTrigger(Trigger,Trigger3M))</f>
        <v>1.3656262912327695E-2</v>
      </c>
    </row>
    <row r="2246" spans="51:56" ht="11.25" customHeight="1" x14ac:dyDescent="0.25">
      <c r="AY2246" s="159" t="s">
        <v>90</v>
      </c>
      <c r="AZ2246" s="158">
        <f>_xll.qlInterestRateIndexFixingDate(Currency&amp;"ibor"&amp;Tenor,BA2246,Trigger)</f>
        <v>55040</v>
      </c>
      <c r="BA2246" s="158">
        <f>_xll.qlCalendarAdvance(Calendar,BA2245,AY2246,"f",,Trigger)</f>
        <v>55044</v>
      </c>
      <c r="BB2246" s="158">
        <f>_xll.qlInterestRateIndexMaturity(Currency&amp;"ibor"&amp;Tenor,BA2246,Trigger)</f>
        <v>55135</v>
      </c>
      <c r="BC2246" s="320">
        <f>_xll.qlIndexFixing($AC$5,AZ2246,TRUE,_xll.ohTrigger(Trigger,Trigger3M))</f>
        <v>1.4133533343969436E-2</v>
      </c>
      <c r="BD2246" s="320">
        <f>_xll.qlIndexFixing($BE$1,AZ2246,TRUE,_xll.ohTrigger(Trigger,Trigger3M))</f>
        <v>1.3651571085312002E-2</v>
      </c>
    </row>
    <row r="2247" spans="51:56" ht="11.25" customHeight="1" x14ac:dyDescent="0.25">
      <c r="AY2247" s="159" t="s">
        <v>90</v>
      </c>
      <c r="AZ2247" s="158">
        <f>_xll.qlInterestRateIndexFixingDate(Currency&amp;"ibor"&amp;Tenor,BA2247,Trigger)</f>
        <v>55047</v>
      </c>
      <c r="BA2247" s="158">
        <f>_xll.qlCalendarAdvance(Calendar,BA2246,AY2247,"f",,Trigger)</f>
        <v>55051</v>
      </c>
      <c r="BB2247" s="158">
        <f>_xll.qlInterestRateIndexMaturity(Currency&amp;"ibor"&amp;Tenor,BA2247,Trigger)</f>
        <v>55142</v>
      </c>
      <c r="BC2247" s="320">
        <f>_xll.qlIndexFixing($AC$5,AZ2247,TRUE,_xll.ohTrigger(Trigger,Trigger3M))</f>
        <v>1.4134390625685821E-2</v>
      </c>
      <c r="BD2247" s="320">
        <f>_xll.qlIndexFixing($BE$1,AZ2247,TRUE,_xll.ohTrigger(Trigger,Trigger3M))</f>
        <v>1.3646865767360468E-2</v>
      </c>
    </row>
    <row r="2248" spans="51:56" ht="11.25" customHeight="1" x14ac:dyDescent="0.25">
      <c r="AY2248" s="159" t="s">
        <v>90</v>
      </c>
      <c r="AZ2248" s="158">
        <f>_xll.qlInterestRateIndexFixingDate(Currency&amp;"ibor"&amp;Tenor,BA2248,Trigger)</f>
        <v>55054</v>
      </c>
      <c r="BA2248" s="158">
        <f>_xll.qlCalendarAdvance(Calendar,BA2247,AY2248,"f",,Trigger)</f>
        <v>55058</v>
      </c>
      <c r="BB2248" s="158">
        <f>_xll.qlInterestRateIndexMaturity(Currency&amp;"ibor"&amp;Tenor,BA2248,Trigger)</f>
        <v>55149</v>
      </c>
      <c r="BC2248" s="320">
        <f>_xll.qlIndexFixing($AC$5,AZ2248,TRUE,_xll.ohTrigger(Trigger,Trigger3M))</f>
        <v>1.4135247907587552E-2</v>
      </c>
      <c r="BD2248" s="320">
        <f>_xll.qlIndexFixing($BE$1,AZ2248,TRUE,_xll.ohTrigger(Trigger,Trigger3M))</f>
        <v>1.364214694691838E-2</v>
      </c>
    </row>
    <row r="2249" spans="51:56" ht="11.25" customHeight="1" x14ac:dyDescent="0.25">
      <c r="AY2249" s="159" t="s">
        <v>90</v>
      </c>
      <c r="AZ2249" s="158">
        <f>_xll.qlInterestRateIndexFixingDate(Currency&amp;"ibor"&amp;Tenor,BA2249,Trigger)</f>
        <v>55061</v>
      </c>
      <c r="BA2249" s="158">
        <f>_xll.qlCalendarAdvance(Calendar,BA2248,AY2249,"f",,Trigger)</f>
        <v>55065</v>
      </c>
      <c r="BB2249" s="158">
        <f>_xll.qlInterestRateIndexMaturity(Currency&amp;"ibor"&amp;Tenor,BA2249,Trigger)</f>
        <v>55157</v>
      </c>
      <c r="BC2249" s="320">
        <f>_xll.qlIndexFixing($AC$5,AZ2249,TRUE,_xll.ohTrigger(Trigger,Trigger3M))</f>
        <v>1.4136443641080833E-2</v>
      </c>
      <c r="BD2249" s="320">
        <f>_xll.qlIndexFixing($BE$1,AZ2249,TRUE,_xll.ohTrigger(Trigger,Trigger3M))</f>
        <v>1.3637331963700844E-2</v>
      </c>
    </row>
    <row r="2250" spans="51:56" ht="11.25" customHeight="1" x14ac:dyDescent="0.25">
      <c r="AY2250" s="159" t="s">
        <v>90</v>
      </c>
      <c r="AZ2250" s="158">
        <f>_xll.qlInterestRateIndexFixingDate(Currency&amp;"ibor"&amp;Tenor,BA2250,Trigger)</f>
        <v>55068</v>
      </c>
      <c r="BA2250" s="158">
        <f>_xll.qlCalendarAdvance(Calendar,BA2249,AY2250,"f",,Trigger)</f>
        <v>55072</v>
      </c>
      <c r="BB2250" s="158">
        <f>_xll.qlInterestRateIndexMaturity(Currency&amp;"ibor"&amp;Tenor,BA2250,Trigger)</f>
        <v>55164</v>
      </c>
      <c r="BC2250" s="320">
        <f>_xll.qlIndexFixing($AC$5,AZ2250,TRUE,_xll.ohTrigger(Trigger,Trigger3M))</f>
        <v>1.4137300956971285E-2</v>
      </c>
      <c r="BD2250" s="320">
        <f>_xll.qlIndexFixing($BE$1,AZ2250,TRUE,_xll.ohTrigger(Trigger,Trigger3M))</f>
        <v>1.3632584955778446E-2</v>
      </c>
    </row>
    <row r="2251" spans="51:56" ht="11.25" customHeight="1" x14ac:dyDescent="0.25">
      <c r="AY2251" s="159" t="s">
        <v>90</v>
      </c>
      <c r="AZ2251" s="158">
        <f>_xll.qlInterestRateIndexFixingDate(Currency&amp;"ibor"&amp;Tenor,BA2251,Trigger)</f>
        <v>55075</v>
      </c>
      <c r="BA2251" s="158">
        <f>_xll.qlCalendarAdvance(Calendar,BA2250,AY2251,"f",,Trigger)</f>
        <v>55079</v>
      </c>
      <c r="BB2251" s="158">
        <f>_xll.qlInterestRateIndexMaturity(Currency&amp;"ibor"&amp;Tenor,BA2251,Trigger)</f>
        <v>55171</v>
      </c>
      <c r="BC2251" s="320">
        <f>_xll.qlIndexFixing($AC$5,AZ2251,TRUE,_xll.ohTrigger(Trigger,Trigger3M))</f>
        <v>1.4138158273047678E-2</v>
      </c>
      <c r="BD2251" s="320">
        <f>_xll.qlIndexFixing($BE$1,AZ2251,TRUE,_xll.ohTrigger(Trigger,Trigger3M))</f>
        <v>1.3627824409430016E-2</v>
      </c>
    </row>
    <row r="2252" spans="51:56" ht="11.25" customHeight="1" x14ac:dyDescent="0.25">
      <c r="AY2252" s="159" t="s">
        <v>90</v>
      </c>
      <c r="AZ2252" s="158">
        <f>_xll.qlInterestRateIndexFixingDate(Currency&amp;"ibor"&amp;Tenor,BA2252,Trigger)</f>
        <v>55082</v>
      </c>
      <c r="BA2252" s="158">
        <f>_xll.qlCalendarAdvance(Calendar,BA2251,AY2252,"f",,Trigger)</f>
        <v>55086</v>
      </c>
      <c r="BB2252" s="158">
        <f>_xll.qlInterestRateIndexMaturity(Currency&amp;"ibor"&amp;Tenor,BA2252,Trigger)</f>
        <v>55178</v>
      </c>
      <c r="BC2252" s="320">
        <f>_xll.qlIndexFixing($AC$5,AZ2252,TRUE,_xll.ohTrigger(Trigger,Trigger3M))</f>
        <v>1.4139015589311745E-2</v>
      </c>
      <c r="BD2252" s="320">
        <f>_xll.qlIndexFixing($BE$1,AZ2252,TRUE,_xll.ohTrigger(Trigger,Trigger3M))</f>
        <v>1.3623050313096104E-2</v>
      </c>
    </row>
    <row r="2253" spans="51:56" ht="11.25" customHeight="1" x14ac:dyDescent="0.25">
      <c r="AY2253" s="159" t="s">
        <v>90</v>
      </c>
      <c r="AZ2253" s="158">
        <f>_xll.qlInterestRateIndexFixingDate(Currency&amp;"ibor"&amp;Tenor,BA2253,Trigger)</f>
        <v>55089</v>
      </c>
      <c r="BA2253" s="158">
        <f>_xll.qlCalendarAdvance(Calendar,BA2252,AY2253,"f",,Trigger)</f>
        <v>55093</v>
      </c>
      <c r="BB2253" s="158">
        <f>_xll.qlInterestRateIndexMaturity(Currency&amp;"ibor"&amp;Tenor,BA2253,Trigger)</f>
        <v>55185</v>
      </c>
      <c r="BC2253" s="320">
        <f>_xll.qlIndexFixing($AC$5,AZ2253,TRUE,_xll.ohTrigger(Trigger,Trigger3M))</f>
        <v>1.4139872905762619E-2</v>
      </c>
      <c r="BD2253" s="320">
        <f>_xll.qlIndexFixing($BE$1,AZ2253,TRUE,_xll.ohTrigger(Trigger,Trigger3M))</f>
        <v>1.3618262655228558E-2</v>
      </c>
    </row>
    <row r="2254" spans="51:56" ht="11.25" customHeight="1" x14ac:dyDescent="0.25">
      <c r="AY2254" s="159" t="s">
        <v>90</v>
      </c>
      <c r="AZ2254" s="158">
        <f>_xll.qlInterestRateIndexFixingDate(Currency&amp;"ibor"&amp;Tenor,BA2254,Trigger)</f>
        <v>55096</v>
      </c>
      <c r="BA2254" s="158">
        <f>_xll.qlCalendarAdvance(Calendar,BA2253,AY2254,"f",,Trigger)</f>
        <v>55100</v>
      </c>
      <c r="BB2254" s="158">
        <f>_xll.qlInterestRateIndexMaturity(Currency&amp;"ibor"&amp;Tenor,BA2254,Trigger)</f>
        <v>55192</v>
      </c>
      <c r="BC2254" s="320">
        <f>_xll.qlIndexFixing($AC$5,AZ2254,TRUE,_xll.ohTrigger(Trigger,Trigger3M))</f>
        <v>1.4140730222402037E-2</v>
      </c>
      <c r="BD2254" s="320">
        <f>_xll.qlIndexFixing($BE$1,AZ2254,TRUE,_xll.ohTrigger(Trigger,Trigger3M))</f>
        <v>1.3613461424271403E-2</v>
      </c>
    </row>
    <row r="2255" spans="51:56" ht="11.25" customHeight="1" x14ac:dyDescent="0.25">
      <c r="AY2255" s="159" t="s">
        <v>90</v>
      </c>
      <c r="AZ2255" s="158">
        <f>_xll.qlInterestRateIndexFixingDate(Currency&amp;"ibor"&amp;Tenor,BA2255,Trigger)</f>
        <v>55103</v>
      </c>
      <c r="BA2255" s="158">
        <f>_xll.qlCalendarAdvance(Calendar,BA2254,AY2255,"f",,Trigger)</f>
        <v>55107</v>
      </c>
      <c r="BB2255" s="158">
        <f>_xll.qlInterestRateIndexMaturity(Currency&amp;"ibor"&amp;Tenor,BA2255,Trigger)</f>
        <v>55199</v>
      </c>
      <c r="BC2255" s="320">
        <f>_xll.qlIndexFixing($AC$5,AZ2255,TRUE,_xll.ohTrigger(Trigger,Trigger3M))</f>
        <v>1.4141587539227394E-2</v>
      </c>
      <c r="BD2255" s="320">
        <f>_xll.qlIndexFixing($BE$1,AZ2255,TRUE,_xll.ohTrigger(Trigger,Trigger3M))</f>
        <v>1.3608646608671272E-2</v>
      </c>
    </row>
    <row r="2256" spans="51:56" ht="11.25" customHeight="1" x14ac:dyDescent="0.25">
      <c r="AY2256" s="159" t="s">
        <v>90</v>
      </c>
      <c r="AZ2256" s="158">
        <f>_xll.qlInterestRateIndexFixingDate(Currency&amp;"ibor"&amp;Tenor,BA2256,Trigger)</f>
        <v>55110</v>
      </c>
      <c r="BA2256" s="158">
        <f>_xll.qlCalendarAdvance(Calendar,BA2255,AY2256,"f",,Trigger)</f>
        <v>55114</v>
      </c>
      <c r="BB2256" s="158">
        <f>_xll.qlInterestRateIndexMaturity(Currency&amp;"ibor"&amp;Tenor,BA2256,Trigger)</f>
        <v>55206</v>
      </c>
      <c r="BC2256" s="320">
        <f>_xll.qlIndexFixing($AC$5,AZ2256,TRUE,_xll.ohTrigger(Trigger,Trigger3M))</f>
        <v>1.4142444856239559E-2</v>
      </c>
      <c r="BD2256" s="320">
        <f>_xll.qlIndexFixing($BE$1,AZ2256,TRUE,_xll.ohTrigger(Trigger,Trigger3M))</f>
        <v>1.3603818196873929E-2</v>
      </c>
    </row>
    <row r="2257" spans="51:56" ht="11.25" customHeight="1" x14ac:dyDescent="0.25">
      <c r="AY2257" s="159" t="s">
        <v>90</v>
      </c>
      <c r="AZ2257" s="158">
        <f>_xll.qlInterestRateIndexFixingDate(Currency&amp;"ibor"&amp;Tenor,BA2257,Trigger)</f>
        <v>55117</v>
      </c>
      <c r="BA2257" s="158">
        <f>_xll.qlCalendarAdvance(Calendar,BA2256,AY2257,"f",,Trigger)</f>
        <v>55121</v>
      </c>
      <c r="BB2257" s="158">
        <f>_xll.qlInterestRateIndexMaturity(Currency&amp;"ibor"&amp;Tenor,BA2257,Trigger)</f>
        <v>55212</v>
      </c>
      <c r="BC2257" s="320">
        <f>_xll.qlIndexFixing($AC$5,AZ2257,TRUE,_xll.ohTrigger(Trigger,Trigger3M))</f>
        <v>1.414296345303317E-2</v>
      </c>
      <c r="BD2257" s="320">
        <f>_xll.qlIndexFixing($BE$1,AZ2257,TRUE,_xll.ohTrigger(Trigger,Trigger3M))</f>
        <v>1.3599068044427443E-2</v>
      </c>
    </row>
    <row r="2258" spans="51:56" ht="11.25" customHeight="1" x14ac:dyDescent="0.25">
      <c r="AY2258" s="159" t="s">
        <v>90</v>
      </c>
      <c r="AZ2258" s="158">
        <f>_xll.qlInterestRateIndexFixingDate(Currency&amp;"ibor"&amp;Tenor,BA2258,Trigger)</f>
        <v>55124</v>
      </c>
      <c r="BA2258" s="158">
        <f>_xll.qlCalendarAdvance(Calendar,BA2257,AY2258,"f",,Trigger)</f>
        <v>55128</v>
      </c>
      <c r="BB2258" s="158">
        <f>_xll.qlInterestRateIndexMaturity(Currency&amp;"ibor"&amp;Tenor,BA2258,Trigger)</f>
        <v>55218</v>
      </c>
      <c r="BC2258" s="320">
        <f>_xll.qlIndexFixing($AC$5,AZ2258,TRUE,_xll.ohTrigger(Trigger,Trigger3M))</f>
        <v>1.4143481994806528E-2</v>
      </c>
      <c r="BD2258" s="320">
        <f>_xll.qlIndexFixing($BE$1,AZ2258,TRUE,_xll.ohTrigger(Trigger,Trigger3M))</f>
        <v>1.3594306475856577E-2</v>
      </c>
    </row>
    <row r="2259" spans="51:56" ht="11.25" customHeight="1" x14ac:dyDescent="0.25">
      <c r="AY2259" s="159" t="s">
        <v>90</v>
      </c>
      <c r="AZ2259" s="158">
        <f>_xll.qlInterestRateIndexFixingDate(Currency&amp;"ibor"&amp;Tenor,BA2259,Trigger)</f>
        <v>55131</v>
      </c>
      <c r="BA2259" s="158">
        <f>_xll.qlCalendarAdvance(Calendar,BA2258,AY2259,"f",,Trigger)</f>
        <v>55135</v>
      </c>
      <c r="BB2259" s="158">
        <f>_xll.qlInterestRateIndexMaturity(Currency&amp;"ibor"&amp;Tenor,BA2259,Trigger)</f>
        <v>55225</v>
      </c>
      <c r="BC2259" s="320">
        <f>_xll.qlIndexFixing($AC$5,AZ2259,TRUE,_xll.ohTrigger(Trigger,Trigger3M))</f>
        <v>1.4144339245109272E-2</v>
      </c>
      <c r="BD2259" s="320">
        <f>_xll.qlIndexFixing($BE$1,AZ2259,TRUE,_xll.ohTrigger(Trigger,Trigger3M))</f>
        <v>1.3589439524610114E-2</v>
      </c>
    </row>
    <row r="2260" spans="51:56" ht="11.25" customHeight="1" x14ac:dyDescent="0.25">
      <c r="AY2260" s="159" t="s">
        <v>90</v>
      </c>
      <c r="AZ2260" s="158">
        <f>_xll.qlInterestRateIndexFixingDate(Currency&amp;"ibor"&amp;Tenor,BA2260,Trigger)</f>
        <v>55138</v>
      </c>
      <c r="BA2260" s="158">
        <f>_xll.qlCalendarAdvance(Calendar,BA2259,AY2260,"f",,Trigger)</f>
        <v>55142</v>
      </c>
      <c r="BB2260" s="158">
        <f>_xll.qlInterestRateIndexMaturity(Currency&amp;"ibor"&amp;Tenor,BA2260,Trigger)</f>
        <v>55232</v>
      </c>
      <c r="BC2260" s="320">
        <f>_xll.qlIndexFixing($AC$5,AZ2260,TRUE,_xll.ohTrigger(Trigger,Trigger3M))</f>
        <v>1.4145196495595869E-2</v>
      </c>
      <c r="BD2260" s="320">
        <f>_xll.qlIndexFixing($BE$1,AZ2260,TRUE,_xll.ohTrigger(Trigger,Trigger3M))</f>
        <v>1.3584558933502855E-2</v>
      </c>
    </row>
    <row r="2261" spans="51:56" ht="11.25" customHeight="1" x14ac:dyDescent="0.25">
      <c r="AY2261" s="159" t="s">
        <v>90</v>
      </c>
      <c r="AZ2261" s="158">
        <f>_xll.qlInterestRateIndexFixingDate(Currency&amp;"ibor"&amp;Tenor,BA2261,Trigger)</f>
        <v>55144</v>
      </c>
      <c r="BA2261" s="158">
        <f>_xll.qlCalendarAdvance(Calendar,BA2260,AY2261,"f",,Trigger)</f>
        <v>55149</v>
      </c>
      <c r="BB2261" s="158">
        <f>_xll.qlInterestRateIndexMaturity(Currency&amp;"ibor"&amp;Tenor,BA2261,Trigger)</f>
        <v>55239</v>
      </c>
      <c r="BC2261" s="320">
        <f>_xll.qlIndexFixing($AC$5,AZ2261,TRUE,_xll.ohTrigger(Trigger,Trigger3M))</f>
        <v>1.414605374626543E-2</v>
      </c>
      <c r="BD2261" s="320">
        <f>_xll.qlIndexFixing($BE$1,AZ2261,TRUE,_xll.ohTrigger(Trigger,Trigger3M))</f>
        <v>1.3579664690983151E-2</v>
      </c>
    </row>
    <row r="2262" spans="51:56" ht="11.25" customHeight="1" x14ac:dyDescent="0.25">
      <c r="AY2262" s="159" t="s">
        <v>90</v>
      </c>
      <c r="AZ2262" s="158">
        <f>_xll.qlInterestRateIndexFixingDate(Currency&amp;"ibor"&amp;Tenor,BA2262,Trigger)</f>
        <v>55152</v>
      </c>
      <c r="BA2262" s="158">
        <f>_xll.qlCalendarAdvance(Calendar,BA2261,AY2262,"f",,Trigger)</f>
        <v>55156</v>
      </c>
      <c r="BB2262" s="158">
        <f>_xll.qlInterestRateIndexMaturity(Currency&amp;"ibor"&amp;Tenor,BA2262,Trigger)</f>
        <v>55247</v>
      </c>
      <c r="BC2262" s="320">
        <f>_xll.qlIndexFixing($AC$5,AZ2262,TRUE,_xll.ohTrigger(Trigger,Trigger3M))</f>
        <v>1.4147249873648545E-2</v>
      </c>
      <c r="BD2262" s="320">
        <f>_xll.qlIndexFixing($BE$1,AZ2262,TRUE,_xll.ohTrigger(Trigger,Trigger3M))</f>
        <v>1.357465922900231E-2</v>
      </c>
    </row>
    <row r="2263" spans="51:56" ht="11.25" customHeight="1" x14ac:dyDescent="0.25">
      <c r="AY2263" s="159" t="s">
        <v>90</v>
      </c>
      <c r="AZ2263" s="158">
        <f>_xll.qlInterestRateIndexFixingDate(Currency&amp;"ibor"&amp;Tenor,BA2263,Trigger)</f>
        <v>55159</v>
      </c>
      <c r="BA2263" s="158">
        <f>_xll.qlCalendarAdvance(Calendar,BA2262,AY2263,"f",,Trigger)</f>
        <v>55163</v>
      </c>
      <c r="BB2263" s="158">
        <f>_xll.qlInterestRateIndexMaturity(Currency&amp;"ibor"&amp;Tenor,BA2263,Trigger)</f>
        <v>55253</v>
      </c>
      <c r="BC2263" s="320">
        <f>_xll.qlIndexFixing($AC$5,AZ2263,TRUE,_xll.ohTrigger(Trigger,Trigger3M))</f>
        <v>1.4147768248152559E-2</v>
      </c>
      <c r="BD2263" s="320">
        <f>_xll.qlIndexFixing($BE$1,AZ2263,TRUE,_xll.ohTrigger(Trigger,Trigger3M))</f>
        <v>1.3569835205500702E-2</v>
      </c>
    </row>
    <row r="2264" spans="51:56" ht="11.25" customHeight="1" x14ac:dyDescent="0.25">
      <c r="AY2264" s="159" t="s">
        <v>90</v>
      </c>
      <c r="AZ2264" s="158">
        <f>_xll.qlInterestRateIndexFixingDate(Currency&amp;"ibor"&amp;Tenor,BA2264,Trigger)</f>
        <v>55166</v>
      </c>
      <c r="BA2264" s="158">
        <f>_xll.qlCalendarAdvance(Calendar,BA2263,AY2264,"f",,Trigger)</f>
        <v>55170</v>
      </c>
      <c r="BB2264" s="158">
        <f>_xll.qlInterestRateIndexMaturity(Currency&amp;"ibor"&amp;Tenor,BA2264,Trigger)</f>
        <v>55260</v>
      </c>
      <c r="BC2264" s="320">
        <f>_xll.qlIndexFixing($AC$5,AZ2264,TRUE,_xll.ohTrigger(Trigger,Trigger3M))</f>
        <v>1.4148625499371903E-2</v>
      </c>
      <c r="BD2264" s="320">
        <f>_xll.qlIndexFixing($BE$1,AZ2264,TRUE,_xll.ohTrigger(Trigger,Trigger3M))</f>
        <v>1.3564899939431996E-2</v>
      </c>
    </row>
    <row r="2265" spans="51:56" ht="11.25" customHeight="1" x14ac:dyDescent="0.25">
      <c r="AY2265" s="159" t="s">
        <v>90</v>
      </c>
      <c r="AZ2265" s="158">
        <f>_xll.qlInterestRateIndexFixingDate(Currency&amp;"ibor"&amp;Tenor,BA2265,Trigger)</f>
        <v>55173</v>
      </c>
      <c r="BA2265" s="158">
        <f>_xll.qlCalendarAdvance(Calendar,BA2264,AY2265,"f",,Trigger)</f>
        <v>55177</v>
      </c>
      <c r="BB2265" s="158">
        <f>_xll.qlInterestRateIndexMaturity(Currency&amp;"ibor"&amp;Tenor,BA2265,Trigger)</f>
        <v>55267</v>
      </c>
      <c r="BC2265" s="320">
        <f>_xll.qlIndexFixing($AC$5,AZ2265,TRUE,_xll.ohTrigger(Trigger,Trigger3M))</f>
        <v>1.4149482750773323E-2</v>
      </c>
      <c r="BD2265" s="320">
        <f>_xll.qlIndexFixing($BE$1,AZ2265,TRUE,_xll.ohTrigger(Trigger,Trigger3M))</f>
        <v>1.3559950975742474E-2</v>
      </c>
    </row>
    <row r="2266" spans="51:56" ht="11.25" customHeight="1" x14ac:dyDescent="0.25">
      <c r="AY2266" s="159" t="s">
        <v>90</v>
      </c>
      <c r="AZ2266" s="158">
        <f>_xll.qlInterestRateIndexFixingDate(Currency&amp;"ibor"&amp;Tenor,BA2266,Trigger)</f>
        <v>55180</v>
      </c>
      <c r="BA2266" s="158">
        <f>_xll.qlCalendarAdvance(Calendar,BA2265,AY2266,"f",,Trigger)</f>
        <v>55184</v>
      </c>
      <c r="BB2266" s="158">
        <f>_xll.qlInterestRateIndexMaturity(Currency&amp;"ibor"&amp;Tenor,BA2266,Trigger)</f>
        <v>55271</v>
      </c>
      <c r="BC2266" s="320">
        <f>_xll.qlIndexFixing($AC$5,AZ2266,TRUE,_xll.ohTrigger(Trigger,Trigger3M))</f>
        <v>1.4149323041458953E-2</v>
      </c>
      <c r="BD2266" s="320">
        <f>_xll.qlIndexFixing($BE$1,AZ2266,TRUE,_xll.ohTrigger(Trigger,Trigger3M))</f>
        <v>1.3555294281969481E-2</v>
      </c>
    </row>
    <row r="2267" spans="51:56" ht="11.25" customHeight="1" x14ac:dyDescent="0.25">
      <c r="AY2267" s="159" t="s">
        <v>90</v>
      </c>
      <c r="AZ2267" s="158">
        <f>_xll.qlInterestRateIndexFixingDate(Currency&amp;"ibor"&amp;Tenor,BA2267,Trigger)</f>
        <v>55187</v>
      </c>
      <c r="BA2267" s="158">
        <f>_xll.qlCalendarAdvance(Calendar,BA2266,AY2267,"f",,Trigger)</f>
        <v>55191</v>
      </c>
      <c r="BB2267" s="158">
        <f>_xll.qlInterestRateIndexMaturity(Currency&amp;"ibor"&amp;Tenor,BA2267,Trigger)</f>
        <v>55281</v>
      </c>
      <c r="BC2267" s="320">
        <f>_xll.qlIndexFixing($AC$5,AZ2267,TRUE,_xll.ohTrigger(Trigger,Trigger3M))</f>
        <v>1.4151197254125947E-2</v>
      </c>
      <c r="BD2267" s="320">
        <f>_xll.qlIndexFixing($BE$1,AZ2267,TRUE,_xll.ohTrigger(Trigger,Trigger3M))</f>
        <v>1.3550011909297943E-2</v>
      </c>
    </row>
    <row r="2268" spans="51:56" ht="11.25" customHeight="1" x14ac:dyDescent="0.25">
      <c r="AY2268" s="159" t="s">
        <v>90</v>
      </c>
      <c r="AZ2268" s="158">
        <f>_xll.qlInterestRateIndexFixingDate(Currency&amp;"ibor"&amp;Tenor,BA2268,Trigger)</f>
        <v>55194</v>
      </c>
      <c r="BA2268" s="158">
        <f>_xll.qlCalendarAdvance(Calendar,BA2267,AY2268,"f",,Trigger)</f>
        <v>55198</v>
      </c>
      <c r="BB2268" s="158">
        <f>_xll.qlInterestRateIndexMaturity(Currency&amp;"ibor"&amp;Tenor,BA2268,Trigger)</f>
        <v>55288</v>
      </c>
      <c r="BC2268" s="320">
        <f>_xll.qlIndexFixing($AC$5,AZ2268,TRUE,_xll.ohTrigger(Trigger,Trigger3M))</f>
        <v>1.4152054506076261E-2</v>
      </c>
      <c r="BD2268" s="320">
        <f>_xll.qlIndexFixing($BE$1,AZ2268,TRUE,_xll.ohTrigger(Trigger,Trigger3M))</f>
        <v>1.3545021783439637E-2</v>
      </c>
    </row>
    <row r="2269" spans="51:56" ht="11.25" customHeight="1" x14ac:dyDescent="0.25">
      <c r="AY2269" s="159" t="s">
        <v>90</v>
      </c>
      <c r="AZ2269" s="158">
        <f>_xll.qlInterestRateIndexFixingDate(Currency&amp;"ibor"&amp;Tenor,BA2269,Trigger)</f>
        <v>55201</v>
      </c>
      <c r="BA2269" s="158">
        <f>_xll.qlCalendarAdvance(Calendar,BA2268,AY2269,"f",,Trigger)</f>
        <v>55205</v>
      </c>
      <c r="BB2269" s="158">
        <f>_xll.qlInterestRateIndexMaturity(Currency&amp;"ibor"&amp;Tenor,BA2269,Trigger)</f>
        <v>55295</v>
      </c>
      <c r="BC2269" s="320">
        <f>_xll.qlIndexFixing($AC$5,AZ2269,TRUE,_xll.ohTrigger(Trigger,Trigger3M))</f>
        <v>1.4125169678638194E-2</v>
      </c>
      <c r="BD2269" s="320">
        <f>_xll.qlIndexFixing($BE$1,AZ2269,TRUE,_xll.ohTrigger(Trigger,Trigger3M))</f>
        <v>1.3540017913756586E-2</v>
      </c>
    </row>
    <row r="2270" spans="51:56" ht="11.25" customHeight="1" x14ac:dyDescent="0.25">
      <c r="AY2270" s="159" t="s">
        <v>90</v>
      </c>
      <c r="AZ2270" s="158">
        <f>_xll.qlInterestRateIndexFixingDate(Currency&amp;"ibor"&amp;Tenor,BA2270,Trigger)</f>
        <v>55208</v>
      </c>
      <c r="BA2270" s="158">
        <f>_xll.qlCalendarAdvance(Calendar,BA2269,AY2270,"f",,Trigger)</f>
        <v>55212</v>
      </c>
      <c r="BB2270" s="158">
        <f>_xll.qlInterestRateIndexMaturity(Currency&amp;"ibor"&amp;Tenor,BA2270,Trigger)</f>
        <v>55304</v>
      </c>
      <c r="BC2270" s="320">
        <f>_xll.qlIndexFixing($AC$5,AZ2270,TRUE,_xll.ohTrigger(Trigger,Trigger3M))</f>
        <v>1.4092368296927298E-2</v>
      </c>
      <c r="BD2270" s="320">
        <f>_xll.qlIndexFixing($BE$1,AZ2270,TRUE,_xll.ohTrigger(Trigger,Trigger3M))</f>
        <v>1.3534786361837843E-2</v>
      </c>
    </row>
    <row r="2271" spans="51:56" ht="11.25" customHeight="1" x14ac:dyDescent="0.25">
      <c r="AY2271" s="159" t="s">
        <v>90</v>
      </c>
      <c r="AZ2271" s="158">
        <f>_xll.qlInterestRateIndexFixingDate(Currency&amp;"ibor"&amp;Tenor,BA2271,Trigger)</f>
        <v>55215</v>
      </c>
      <c r="BA2271" s="158">
        <f>_xll.qlCalendarAdvance(Calendar,BA2270,AY2271,"f",,Trigger)</f>
        <v>55219</v>
      </c>
      <c r="BB2271" s="158">
        <f>_xll.qlInterestRateIndexMaturity(Currency&amp;"ibor"&amp;Tenor,BA2271,Trigger)</f>
        <v>55311</v>
      </c>
      <c r="BC2271" s="320">
        <f>_xll.qlIndexFixing($AC$5,AZ2271,TRUE,_xll.ohTrigger(Trigger,Trigger3M))</f>
        <v>1.4066018898041894E-2</v>
      </c>
      <c r="BD2271" s="320">
        <f>_xll.qlIndexFixing($BE$1,AZ2271,TRUE,_xll.ohTrigger(Trigger,Trigger3M))</f>
        <v>1.3529752620853803E-2</v>
      </c>
    </row>
    <row r="2272" spans="51:56" ht="11.25" customHeight="1" x14ac:dyDescent="0.25">
      <c r="AY2272" s="159" t="s">
        <v>90</v>
      </c>
      <c r="AZ2272" s="158">
        <f>_xll.qlInterestRateIndexFixingDate(Currency&amp;"ibor"&amp;Tenor,BA2272,Trigger)</f>
        <v>55222</v>
      </c>
      <c r="BA2272" s="158">
        <f>_xll.qlCalendarAdvance(Calendar,BA2271,AY2272,"f",,Trigger)</f>
        <v>55226</v>
      </c>
      <c r="BB2272" s="158">
        <f>_xll.qlInterestRateIndexMaturity(Currency&amp;"ibor"&amp;Tenor,BA2272,Trigger)</f>
        <v>55318</v>
      </c>
      <c r="BC2272" s="320">
        <f>_xll.qlIndexFixing($AC$5,AZ2272,TRUE,_xll.ohTrigger(Trigger,Trigger3M))</f>
        <v>1.4039640800960498E-2</v>
      </c>
      <c r="BD2272" s="320">
        <f>_xll.qlIndexFixing($BE$1,AZ2272,TRUE,_xll.ohTrigger(Trigger,Trigger3M))</f>
        <v>1.3524705098851697E-2</v>
      </c>
    </row>
    <row r="2273" spans="51:56" ht="11.25" customHeight="1" x14ac:dyDescent="0.25">
      <c r="AY2273" s="159" t="s">
        <v>90</v>
      </c>
      <c r="AZ2273" s="158">
        <f>_xll.qlInterestRateIndexFixingDate(Currency&amp;"ibor"&amp;Tenor,BA2273,Trigger)</f>
        <v>55229</v>
      </c>
      <c r="BA2273" s="158">
        <f>_xll.qlCalendarAdvance(Calendar,BA2272,AY2273,"f",,Trigger)</f>
        <v>55233</v>
      </c>
      <c r="BB2273" s="158">
        <f>_xll.qlInterestRateIndexMaturity(Currency&amp;"ibor"&amp;Tenor,BA2273,Trigger)</f>
        <v>55325</v>
      </c>
      <c r="BC2273" s="320">
        <f>_xll.qlIndexFixing($AC$5,AZ2273,TRUE,_xll.ohTrigger(Trigger,Trigger3M))</f>
        <v>1.4013234006260906E-2</v>
      </c>
      <c r="BD2273" s="320">
        <f>_xll.qlIndexFixing($BE$1,AZ2273,TRUE,_xll.ohTrigger(Trigger,Trigger3M))</f>
        <v>1.3519643784279028E-2</v>
      </c>
    </row>
    <row r="2274" spans="51:56" ht="11.25" customHeight="1" x14ac:dyDescent="0.25">
      <c r="AY2274" s="159" t="s">
        <v>90</v>
      </c>
      <c r="AZ2274" s="158">
        <f>_xll.qlInterestRateIndexFixingDate(Currency&amp;"ibor"&amp;Tenor,BA2274,Trigger)</f>
        <v>55236</v>
      </c>
      <c r="BA2274" s="158">
        <f>_xll.qlCalendarAdvance(Calendar,BA2273,AY2274,"f",,Trigger)</f>
        <v>55240</v>
      </c>
      <c r="BB2274" s="158">
        <f>_xll.qlInterestRateIndexMaturity(Currency&amp;"ibor"&amp;Tenor,BA2274,Trigger)</f>
        <v>55332</v>
      </c>
      <c r="BC2274" s="320">
        <f>_xll.qlIndexFixing($AC$5,AZ2274,TRUE,_xll.ohTrigger(Trigger,Trigger3M))</f>
        <v>1.3986798514527001E-2</v>
      </c>
      <c r="BD2274" s="320">
        <f>_xll.qlIndexFixing($BE$1,AZ2274,TRUE,_xll.ohTrigger(Trigger,Trigger3M))</f>
        <v>1.3514568665588511E-2</v>
      </c>
    </row>
    <row r="2275" spans="51:56" ht="11.25" customHeight="1" x14ac:dyDescent="0.25">
      <c r="AY2275" s="159" t="s">
        <v>90</v>
      </c>
      <c r="AZ2275" s="158">
        <f>_xll.qlInterestRateIndexFixingDate(Currency&amp;"ibor"&amp;Tenor,BA2275,Trigger)</f>
        <v>55241</v>
      </c>
      <c r="BA2275" s="158">
        <f>_xll.qlCalendarAdvance(Calendar,BA2274,AY2275,"f",,Trigger)</f>
        <v>55247</v>
      </c>
      <c r="BB2275" s="158">
        <f>_xll.qlInterestRateIndexMaturity(Currency&amp;"ibor"&amp;Tenor,BA2275,Trigger)</f>
        <v>55338</v>
      </c>
      <c r="BC2275" s="320">
        <f>_xll.qlIndexFixing($AC$5,AZ2275,TRUE,_xll.ohTrigger(Trigger,Trigger3M))</f>
        <v>1.3961770241048003E-2</v>
      </c>
      <c r="BD2275" s="320">
        <f>_xll.qlIndexFixing($BE$1,AZ2275,TRUE,_xll.ohTrigger(Trigger,Trigger3M))</f>
        <v>1.350959263758289E-2</v>
      </c>
    </row>
    <row r="2276" spans="51:56" ht="11.25" customHeight="1" x14ac:dyDescent="0.25">
      <c r="AY2276" s="159" t="s">
        <v>90</v>
      </c>
      <c r="AZ2276" s="158">
        <f>_xll.qlInterestRateIndexFixingDate(Currency&amp;"ibor"&amp;Tenor,BA2276,Trigger)</f>
        <v>55250</v>
      </c>
      <c r="BA2276" s="158">
        <f>_xll.qlCalendarAdvance(Calendar,BA2275,AY2276,"f",,Trigger)</f>
        <v>55254</v>
      </c>
      <c r="BB2276" s="158">
        <f>_xll.qlInterestRateIndexMaturity(Currency&amp;"ibor"&amp;Tenor,BA2276,Trigger)</f>
        <v>55345</v>
      </c>
      <c r="BC2276" s="320">
        <f>_xll.qlIndexFixing($AC$5,AZ2276,TRUE,_xll.ohTrigger(Trigger,Trigger3M))</f>
        <v>1.3934982001516331E-2</v>
      </c>
      <c r="BD2276" s="320">
        <f>_xll.qlIndexFixing($BE$1,AZ2276,TRUE,_xll.ohTrigger(Trigger,Trigger3M))</f>
        <v>1.3504491056935733E-2</v>
      </c>
    </row>
    <row r="2277" spans="51:56" ht="11.25" customHeight="1" x14ac:dyDescent="0.25">
      <c r="AY2277" s="159" t="s">
        <v>90</v>
      </c>
      <c r="AZ2277" s="158">
        <f>_xll.qlInterestRateIndexFixingDate(Currency&amp;"ibor"&amp;Tenor,BA2277,Trigger)</f>
        <v>55257</v>
      </c>
      <c r="BA2277" s="158">
        <f>_xll.qlCalendarAdvance(Calendar,BA2276,AY2277,"f",,Trigger)</f>
        <v>55261</v>
      </c>
      <c r="BB2277" s="158">
        <f>_xll.qlInterestRateIndexMaturity(Currency&amp;"ibor"&amp;Tenor,BA2277,Trigger)</f>
        <v>55352</v>
      </c>
      <c r="BC2277" s="320">
        <f>_xll.qlIndexFixing($AC$5,AZ2277,TRUE,_xll.ohTrigger(Trigger,Trigger3M))</f>
        <v>1.3908164752544536E-2</v>
      </c>
      <c r="BD2277" s="320">
        <f>_xll.qlIndexFixing($BE$1,AZ2277,TRUE,_xll.ohTrigger(Trigger,Trigger3M))</f>
        <v>1.349937563879303E-2</v>
      </c>
    </row>
    <row r="2278" spans="51:56" ht="11.25" customHeight="1" x14ac:dyDescent="0.25">
      <c r="AY2278" s="159" t="s">
        <v>90</v>
      </c>
      <c r="AZ2278" s="158">
        <f>_xll.qlInterestRateIndexFixingDate(Currency&amp;"ibor"&amp;Tenor,BA2278,Trigger)</f>
        <v>55264</v>
      </c>
      <c r="BA2278" s="158">
        <f>_xll.qlCalendarAdvance(Calendar,BA2277,AY2278,"f",,Trigger)</f>
        <v>55268</v>
      </c>
      <c r="BB2278" s="158">
        <f>_xll.qlInterestRateIndexMaturity(Currency&amp;"ibor"&amp;Tenor,BA2278,Trigger)</f>
        <v>55359</v>
      </c>
      <c r="BC2278" s="320">
        <f>_xll.qlIndexFixing($AC$5,AZ2278,TRUE,_xll.ohTrigger(Trigger,Trigger3M))</f>
        <v>1.3881318494726425E-2</v>
      </c>
      <c r="BD2278" s="320">
        <f>_xll.qlIndexFixing($BE$1,AZ2278,TRUE,_xll.ohTrigger(Trigger,Trigger3M))</f>
        <v>1.3494246371606218E-2</v>
      </c>
    </row>
    <row r="2279" spans="51:56" ht="11.25" customHeight="1" x14ac:dyDescent="0.25">
      <c r="AY2279" s="159" t="s">
        <v>90</v>
      </c>
      <c r="AZ2279" s="158">
        <f>_xll.qlInterestRateIndexFixingDate(Currency&amp;"ibor"&amp;Tenor,BA2279,Trigger)</f>
        <v>55270</v>
      </c>
      <c r="BA2279" s="158">
        <f>_xll.qlCalendarAdvance(Calendar,BA2278,AY2279,"f",,Trigger)</f>
        <v>55275</v>
      </c>
      <c r="BB2279" s="158">
        <f>_xll.qlInterestRateIndexMaturity(Currency&amp;"ibor"&amp;Tenor,BA2279,Trigger)</f>
        <v>55367</v>
      </c>
      <c r="BC2279" s="320">
        <f>_xll.qlIndexFixing($AC$5,AZ2279,TRUE,_xll.ohTrigger(Trigger,Trigger3M))</f>
        <v>1.3854190620719504E-2</v>
      </c>
      <c r="BD2279" s="320">
        <f>_xll.qlIndexFixing($BE$1,AZ2279,TRUE,_xll.ohTrigger(Trigger,Trigger3M))</f>
        <v>1.348898560612633E-2</v>
      </c>
    </row>
    <row r="2280" spans="51:56" ht="11.25" customHeight="1" x14ac:dyDescent="0.25">
      <c r="AY2280" s="159" t="s">
        <v>90</v>
      </c>
      <c r="AZ2280" s="158">
        <f>_xll.qlInterestRateIndexFixingDate(Currency&amp;"ibor"&amp;Tenor,BA2280,Trigger)</f>
        <v>55278</v>
      </c>
      <c r="BA2280" s="158">
        <f>_xll.qlCalendarAdvance(Calendar,BA2279,AY2280,"f",,Trigger)</f>
        <v>55282</v>
      </c>
      <c r="BB2280" s="158">
        <f>_xll.qlInterestRateIndexMaturity(Currency&amp;"ibor"&amp;Tenor,BA2280,Trigger)</f>
        <v>55374</v>
      </c>
      <c r="BC2280" s="320">
        <f>_xll.qlIndexFixing($AC$5,AZ2280,TRUE,_xll.ohTrigger(Trigger,Trigger3M))</f>
        <v>1.382758295901775E-2</v>
      </c>
      <c r="BD2280" s="320">
        <f>_xll.qlIndexFixing($BE$1,AZ2280,TRUE,_xll.ohTrigger(Trigger,Trigger3M))</f>
        <v>1.3483827420192294E-2</v>
      </c>
    </row>
    <row r="2281" spans="51:56" ht="11.25" customHeight="1" x14ac:dyDescent="0.25">
      <c r="AY2281" s="159" t="s">
        <v>90</v>
      </c>
      <c r="AZ2281" s="158">
        <f>_xll.qlInterestRateIndexFixingDate(Currency&amp;"ibor"&amp;Tenor,BA2281,Trigger)</f>
        <v>55285</v>
      </c>
      <c r="BA2281" s="158">
        <f>_xll.qlCalendarAdvance(Calendar,BA2280,AY2281,"f",,Trigger)</f>
        <v>55289</v>
      </c>
      <c r="BB2281" s="158">
        <f>_xll.qlInterestRateIndexMaturity(Currency&amp;"ibor"&amp;Tenor,BA2281,Trigger)</f>
        <v>55381</v>
      </c>
      <c r="BC2281" s="320">
        <f>_xll.qlIndexFixing($AC$5,AZ2281,TRUE,_xll.ohTrigger(Trigger,Trigger3M))</f>
        <v>1.3804821806894676E-2</v>
      </c>
      <c r="BD2281" s="320">
        <f>_xll.qlIndexFixing($BE$1,AZ2281,TRUE,_xll.ohTrigger(Trigger,Trigger3M))</f>
        <v>1.347865534929725E-2</v>
      </c>
    </row>
    <row r="2282" spans="51:56" ht="11.25" customHeight="1" x14ac:dyDescent="0.25">
      <c r="AY2282" s="159" t="s">
        <v>90</v>
      </c>
      <c r="AZ2282" s="158">
        <f>_xll.qlInterestRateIndexFixingDate(Currency&amp;"ibor"&amp;Tenor,BA2282,Trigger)</f>
        <v>55292</v>
      </c>
      <c r="BA2282" s="158">
        <f>_xll.qlCalendarAdvance(Calendar,BA2281,AY2282,"f",,Trigger)</f>
        <v>55296</v>
      </c>
      <c r="BB2282" s="158">
        <f>_xll.qlInterestRateIndexMaturity(Currency&amp;"ibor"&amp;Tenor,BA2282,Trigger)</f>
        <v>55388</v>
      </c>
      <c r="BC2282" s="320">
        <f>_xll.qlIndexFixing($AC$5,AZ2282,TRUE,_xll.ohTrigger(Trigger,Trigger3M))</f>
        <v>1.3805299573149061E-2</v>
      </c>
      <c r="BD2282" s="320">
        <f>_xll.qlIndexFixing($BE$1,AZ2282,TRUE,_xll.ohTrigger(Trigger,Trigger3M))</f>
        <v>1.3473469381893914E-2</v>
      </c>
    </row>
    <row r="2283" spans="51:56" ht="11.25" customHeight="1" x14ac:dyDescent="0.25">
      <c r="AY2283" s="159" t="s">
        <v>90</v>
      </c>
      <c r="AZ2283" s="158">
        <f>_xll.qlInterestRateIndexFixingDate(Currency&amp;"ibor"&amp;Tenor,BA2283,Trigger)</f>
        <v>55299</v>
      </c>
      <c r="BA2283" s="158">
        <f>_xll.qlCalendarAdvance(Calendar,BA2282,AY2283,"f",,Trigger)</f>
        <v>55303</v>
      </c>
      <c r="BB2283" s="158">
        <f>_xll.qlInterestRateIndexMaturity(Currency&amp;"ibor"&amp;Tenor,BA2283,Trigger)</f>
        <v>55395</v>
      </c>
      <c r="BC2283" s="320">
        <f>_xll.qlIndexFixing($AC$5,AZ2283,TRUE,_xll.ohTrigger(Trigger,Trigger3M))</f>
        <v>1.3805777339459922E-2</v>
      </c>
      <c r="BD2283" s="320">
        <f>_xll.qlIndexFixing($BE$1,AZ2283,TRUE,_xll.ohTrigger(Trigger,Trigger3M))</f>
        <v>1.3468269506435872E-2</v>
      </c>
    </row>
    <row r="2284" spans="51:56" ht="11.25" customHeight="1" x14ac:dyDescent="0.25">
      <c r="AY2284" s="159" t="s">
        <v>90</v>
      </c>
      <c r="AZ2284" s="158">
        <f>_xll.qlInterestRateIndexFixingDate(Currency&amp;"ibor"&amp;Tenor,BA2284,Trigger)</f>
        <v>55306</v>
      </c>
      <c r="BA2284" s="158">
        <f>_xll.qlCalendarAdvance(Calendar,BA2283,AY2284,"f",,Trigger)</f>
        <v>55310</v>
      </c>
      <c r="BB2284" s="158">
        <f>_xll.qlInterestRateIndexMaturity(Currency&amp;"ibor"&amp;Tenor,BA2284,Trigger)</f>
        <v>55402</v>
      </c>
      <c r="BC2284" s="320">
        <f>_xll.qlIndexFixing($AC$5,AZ2284,TRUE,_xll.ohTrigger(Trigger,Trigger3M))</f>
        <v>1.3806255105829867E-2</v>
      </c>
      <c r="BD2284" s="320">
        <f>_xll.qlIndexFixing($BE$1,AZ2284,TRUE,_xll.ohTrigger(Trigger,Trigger3M))</f>
        <v>1.3463055711374098E-2</v>
      </c>
    </row>
    <row r="2285" spans="51:56" ht="11.25" customHeight="1" x14ac:dyDescent="0.25">
      <c r="AY2285" s="159" t="s">
        <v>90</v>
      </c>
      <c r="AZ2285" s="158">
        <f>_xll.qlInterestRateIndexFixingDate(Currency&amp;"ibor"&amp;Tenor,BA2285,Trigger)</f>
        <v>55313</v>
      </c>
      <c r="BA2285" s="158">
        <f>_xll.qlCalendarAdvance(Calendar,BA2284,AY2285,"f",,Trigger)</f>
        <v>55317</v>
      </c>
      <c r="BB2285" s="158">
        <f>_xll.qlInterestRateIndexMaturity(Currency&amp;"ibor"&amp;Tenor,BA2285,Trigger)</f>
        <v>55409</v>
      </c>
      <c r="BC2285" s="320">
        <f>_xll.qlIndexFixing($AC$5,AZ2285,TRUE,_xll.ohTrigger(Trigger,Trigger3M))</f>
        <v>1.3806732872258025E-2</v>
      </c>
      <c r="BD2285" s="320">
        <f>_xll.qlIndexFixing($BE$1,AZ2285,TRUE,_xll.ohTrigger(Trigger,Trigger3M))</f>
        <v>1.3457827985162178E-2</v>
      </c>
    </row>
    <row r="2286" spans="51:56" ht="11.25" customHeight="1" x14ac:dyDescent="0.25">
      <c r="AY2286" s="159" t="s">
        <v>90</v>
      </c>
      <c r="AZ2286" s="158">
        <f>_xll.qlInterestRateIndexFixingDate(Currency&amp;"ibor"&amp;Tenor,BA2286,Trigger)</f>
        <v>55320</v>
      </c>
      <c r="BA2286" s="158">
        <f>_xll.qlCalendarAdvance(Calendar,BA2285,AY2286,"f",,Trigger)</f>
        <v>55324</v>
      </c>
      <c r="BB2286" s="158">
        <f>_xll.qlInterestRateIndexMaturity(Currency&amp;"ibor"&amp;Tenor,BA2286,Trigger)</f>
        <v>55416</v>
      </c>
      <c r="BC2286" s="320">
        <f>_xll.qlIndexFixing($AC$5,AZ2286,TRUE,_xll.ohTrigger(Trigger,Trigger3M))</f>
        <v>1.3807210638744398E-2</v>
      </c>
      <c r="BD2286" s="320">
        <f>_xll.qlIndexFixing($BE$1,AZ2286,TRUE,_xll.ohTrigger(Trigger,Trigger3M))</f>
        <v>1.3452586316251087E-2</v>
      </c>
    </row>
    <row r="2287" spans="51:56" ht="11.25" customHeight="1" x14ac:dyDescent="0.25">
      <c r="AY2287" s="159" t="s">
        <v>90</v>
      </c>
      <c r="AZ2287" s="158">
        <f>_xll.qlInterestRateIndexFixingDate(Currency&amp;"ibor"&amp;Tenor,BA2287,Trigger)</f>
        <v>55327</v>
      </c>
      <c r="BA2287" s="158">
        <f>_xll.qlCalendarAdvance(Calendar,BA2286,AY2287,"f",,Trigger)</f>
        <v>55331</v>
      </c>
      <c r="BB2287" s="158">
        <f>_xll.qlInterestRateIndexMaturity(Currency&amp;"ibor"&amp;Tenor,BA2287,Trigger)</f>
        <v>55423</v>
      </c>
      <c r="BC2287" s="320">
        <f>_xll.qlIndexFixing($AC$5,AZ2287,TRUE,_xll.ohTrigger(Trigger,Trigger3M))</f>
        <v>1.3807688405288118E-2</v>
      </c>
      <c r="BD2287" s="320">
        <f>_xll.qlIndexFixing($BE$1,AZ2287,TRUE,_xll.ohTrigger(Trigger,Trigger3M))</f>
        <v>1.3447330693097019E-2</v>
      </c>
    </row>
    <row r="2288" spans="51:56" ht="11.25" customHeight="1" x14ac:dyDescent="0.25">
      <c r="AY2288" s="159" t="s">
        <v>90</v>
      </c>
      <c r="AZ2288" s="158">
        <f>_xll.qlInterestRateIndexFixingDate(Currency&amp;"ibor"&amp;Tenor,BA2288,Trigger)</f>
        <v>55334</v>
      </c>
      <c r="BA2288" s="158">
        <f>_xll.qlCalendarAdvance(Calendar,BA2287,AY2288,"f",,Trigger)</f>
        <v>55338</v>
      </c>
      <c r="BB2288" s="158">
        <f>_xll.qlInterestRateIndexMaturity(Currency&amp;"ibor"&amp;Tenor,BA2288,Trigger)</f>
        <v>55430</v>
      </c>
      <c r="BC2288" s="320">
        <f>_xll.qlIndexFixing($AC$5,AZ2288,TRUE,_xll.ohTrigger(Trigger,Trigger3M))</f>
        <v>1.3808166171890049E-2</v>
      </c>
      <c r="BD2288" s="320">
        <f>_xll.qlIndexFixing($BE$1,AZ2288,TRUE,_xll.ohTrigger(Trigger,Trigger3M))</f>
        <v>1.3442061104150081E-2</v>
      </c>
    </row>
    <row r="2289" spans="51:56" ht="11.25" customHeight="1" x14ac:dyDescent="0.25">
      <c r="AY2289" s="159" t="s">
        <v>90</v>
      </c>
      <c r="AZ2289" s="158">
        <f>_xll.qlInterestRateIndexFixingDate(Currency&amp;"ibor"&amp;Tenor,BA2289,Trigger)</f>
        <v>55341</v>
      </c>
      <c r="BA2289" s="158">
        <f>_xll.qlCalendarAdvance(Calendar,BA2288,AY2289,"f",,Trigger)</f>
        <v>55345</v>
      </c>
      <c r="BB2289" s="158">
        <f>_xll.qlInterestRateIndexMaturity(Currency&amp;"ibor"&amp;Tenor,BA2289,Trigger)</f>
        <v>55437</v>
      </c>
      <c r="BC2289" s="320">
        <f>_xll.qlIndexFixing($AC$5,AZ2289,TRUE,_xll.ohTrigger(Trigger,Trigger3M))</f>
        <v>1.3808643938550197E-2</v>
      </c>
      <c r="BD2289" s="320">
        <f>_xll.qlIndexFixing($BE$1,AZ2289,TRUE,_xll.ohTrigger(Trigger,Trigger3M))</f>
        <v>1.3436777537867333E-2</v>
      </c>
    </row>
    <row r="2290" spans="51:56" ht="11.25" customHeight="1" x14ac:dyDescent="0.25">
      <c r="AY2290" s="159" t="s">
        <v>90</v>
      </c>
      <c r="AZ2290" s="158">
        <f>_xll.qlInterestRateIndexFixingDate(Currency&amp;"ibor"&amp;Tenor,BA2290,Trigger)</f>
        <v>55348</v>
      </c>
      <c r="BA2290" s="158">
        <f>_xll.qlCalendarAdvance(Calendar,BA2289,AY2290,"f",,Trigger)</f>
        <v>55352</v>
      </c>
      <c r="BB2290" s="158">
        <f>_xll.qlInterestRateIndexMaturity(Currency&amp;"ibor"&amp;Tenor,BA2290,Trigger)</f>
        <v>55444</v>
      </c>
      <c r="BC2290" s="320">
        <f>_xll.qlIndexFixing($AC$5,AZ2290,TRUE,_xll.ohTrigger(Trigger,Trigger3M))</f>
        <v>1.3809121705270296E-2</v>
      </c>
      <c r="BD2290" s="320">
        <f>_xll.qlIndexFixing($BE$1,AZ2290,TRUE,_xll.ohTrigger(Trigger,Trigger3M))</f>
        <v>1.343147998270062E-2</v>
      </c>
    </row>
    <row r="2291" spans="51:56" ht="11.25" customHeight="1" x14ac:dyDescent="0.25">
      <c r="AY2291" s="159" t="s">
        <v>90</v>
      </c>
      <c r="AZ2291" s="158">
        <f>_xll.qlInterestRateIndexFixingDate(Currency&amp;"ibor"&amp;Tenor,BA2291,Trigger)</f>
        <v>55355</v>
      </c>
      <c r="BA2291" s="158">
        <f>_xll.qlCalendarAdvance(Calendar,BA2290,AY2291,"f",,Trigger)</f>
        <v>55359</v>
      </c>
      <c r="BB2291" s="158">
        <f>_xll.qlInterestRateIndexMaturity(Currency&amp;"ibor"&amp;Tenor,BA2291,Trigger)</f>
        <v>55451</v>
      </c>
      <c r="BC2291" s="320">
        <f>_xll.qlIndexFixing($AC$5,AZ2291,TRUE,_xll.ohTrigger(Trigger,Trigger3M))</f>
        <v>1.3809599472046004E-2</v>
      </c>
      <c r="BD2291" s="320">
        <f>_xll.qlIndexFixing($BE$1,AZ2291,TRUE,_xll.ohTrigger(Trigger,Trigger3M))</f>
        <v>1.3426168427105265E-2</v>
      </c>
    </row>
    <row r="2292" spans="51:56" ht="11.25" customHeight="1" x14ac:dyDescent="0.25">
      <c r="AY2292" s="159" t="s">
        <v>90</v>
      </c>
      <c r="AZ2292" s="158">
        <f>_xll.qlInterestRateIndexFixingDate(Currency&amp;"ibor"&amp;Tenor,BA2292,Trigger)</f>
        <v>55362</v>
      </c>
      <c r="BA2292" s="158">
        <f>_xll.qlCalendarAdvance(Calendar,BA2291,AY2292,"f",,Trigger)</f>
        <v>55366</v>
      </c>
      <c r="BB2292" s="158">
        <f>_xll.qlInterestRateIndexMaturity(Currency&amp;"ibor"&amp;Tenor,BA2292,Trigger)</f>
        <v>55458</v>
      </c>
      <c r="BC2292" s="320">
        <f>_xll.qlIndexFixing($AC$5,AZ2292,TRUE,_xll.ohTrigger(Trigger,Trigger3M))</f>
        <v>1.3810077238880794E-2</v>
      </c>
      <c r="BD2292" s="320">
        <f>_xll.qlIndexFixing($BE$1,AZ2292,TRUE,_xll.ohTrigger(Trigger,Trigger3M))</f>
        <v>1.3420842859532245E-2</v>
      </c>
    </row>
    <row r="2293" spans="51:56" ht="11.25" customHeight="1" x14ac:dyDescent="0.25">
      <c r="AY2293" s="159" t="s">
        <v>90</v>
      </c>
      <c r="AZ2293" s="158">
        <f>_xll.qlInterestRateIndexFixingDate(Currency&amp;"ibor"&amp;Tenor,BA2293,Trigger)</f>
        <v>55369</v>
      </c>
      <c r="BA2293" s="158">
        <f>_xll.qlCalendarAdvance(Calendar,BA2292,AY2293,"f",,Trigger)</f>
        <v>55373</v>
      </c>
      <c r="BB2293" s="158">
        <f>_xll.qlInterestRateIndexMaturity(Currency&amp;"ibor"&amp;Tenor,BA2293,Trigger)</f>
        <v>55465</v>
      </c>
      <c r="BC2293" s="320">
        <f>_xll.qlIndexFixing($AC$5,AZ2293,TRUE,_xll.ohTrigger(Trigger,Trigger3M))</f>
        <v>1.3810555005772929E-2</v>
      </c>
      <c r="BD2293" s="320">
        <f>_xll.qlIndexFixing($BE$1,AZ2293,TRUE,_xll.ohTrigger(Trigger,Trigger3M))</f>
        <v>1.3415503268438617E-2</v>
      </c>
    </row>
    <row r="2294" spans="51:56" ht="11.25" customHeight="1" x14ac:dyDescent="0.25">
      <c r="AY2294" s="159" t="s">
        <v>90</v>
      </c>
      <c r="AZ2294" s="158">
        <f>_xll.qlInterestRateIndexFixingDate(Currency&amp;"ibor"&amp;Tenor,BA2294,Trigger)</f>
        <v>55376</v>
      </c>
      <c r="BA2294" s="158">
        <f>_xll.qlCalendarAdvance(Calendar,BA2293,AY2294,"f",,Trigger)</f>
        <v>55380</v>
      </c>
      <c r="BB2294" s="158">
        <f>_xll.qlInterestRateIndexMaturity(Currency&amp;"ibor"&amp;Tenor,BA2294,Trigger)</f>
        <v>55472</v>
      </c>
      <c r="BC2294" s="320">
        <f>_xll.qlIndexFixing($AC$5,AZ2294,TRUE,_xll.ohTrigger(Trigger,Trigger3M))</f>
        <v>1.3811032772725017E-2</v>
      </c>
      <c r="BD2294" s="320">
        <f>_xll.qlIndexFixing($BE$1,AZ2294,TRUE,_xll.ohTrigger(Trigger,Trigger3M))</f>
        <v>1.3410149642278839E-2</v>
      </c>
    </row>
    <row r="2295" spans="51:56" ht="11.25" customHeight="1" x14ac:dyDescent="0.25">
      <c r="AY2295" s="159" t="s">
        <v>90</v>
      </c>
      <c r="AZ2295" s="158">
        <f>_xll.qlInterestRateIndexFixingDate(Currency&amp;"ibor"&amp;Tenor,BA2295,Trigger)</f>
        <v>55383</v>
      </c>
      <c r="BA2295" s="158">
        <f>_xll.qlCalendarAdvance(Calendar,BA2294,AY2295,"f",,Trigger)</f>
        <v>55387</v>
      </c>
      <c r="BB2295" s="158">
        <f>_xll.qlInterestRateIndexMaturity(Currency&amp;"ibor"&amp;Tenor,BA2295,Trigger)</f>
        <v>55479</v>
      </c>
      <c r="BC2295" s="320">
        <f>_xll.qlIndexFixing($AC$5,AZ2295,TRUE,_xll.ohTrigger(Trigger,Trigger3M))</f>
        <v>1.381151053973358E-2</v>
      </c>
      <c r="BD2295" s="320">
        <f>_xll.qlIndexFixing($BE$1,AZ2295,TRUE,_xll.ohTrigger(Trigger,Trigger3M))</f>
        <v>1.340478196950823E-2</v>
      </c>
    </row>
    <row r="2296" spans="51:56" ht="11.25" customHeight="1" x14ac:dyDescent="0.25">
      <c r="AY2296" s="159" t="s">
        <v>90</v>
      </c>
      <c r="AZ2296" s="158">
        <f>_xll.qlInterestRateIndexFixingDate(Currency&amp;"ibor"&amp;Tenor,BA2296,Trigger)</f>
        <v>55390</v>
      </c>
      <c r="BA2296" s="158">
        <f>_xll.qlCalendarAdvance(Calendar,BA2295,AY2296,"f",,Trigger)</f>
        <v>55394</v>
      </c>
      <c r="BB2296" s="158">
        <f>_xll.qlInterestRateIndexMaturity(Currency&amp;"ibor"&amp;Tenor,BA2296,Trigger)</f>
        <v>55486</v>
      </c>
      <c r="BC2296" s="320">
        <f>_xll.qlIndexFixing($AC$5,AZ2296,TRUE,_xll.ohTrigger(Trigger,Trigger3M))</f>
        <v>1.3811988306801228E-2</v>
      </c>
      <c r="BD2296" s="320">
        <f>_xll.qlIndexFixing($BE$1,AZ2296,TRUE,_xll.ohTrigger(Trigger,Trigger3M))</f>
        <v>1.3399400238580373E-2</v>
      </c>
    </row>
    <row r="2297" spans="51:56" ht="11.25" customHeight="1" x14ac:dyDescent="0.25">
      <c r="AY2297" s="159" t="s">
        <v>90</v>
      </c>
      <c r="AZ2297" s="158">
        <f>_xll.qlInterestRateIndexFixingDate(Currency&amp;"ibor"&amp;Tenor,BA2297,Trigger)</f>
        <v>55397</v>
      </c>
      <c r="BA2297" s="158">
        <f>_xll.qlCalendarAdvance(Calendar,BA2296,AY2297,"f",,Trigger)</f>
        <v>55401</v>
      </c>
      <c r="BB2297" s="158">
        <f>_xll.qlInterestRateIndexMaturity(Currency&amp;"ibor"&amp;Tenor,BA2297,Trigger)</f>
        <v>55492</v>
      </c>
      <c r="BC2297" s="320">
        <f>_xll.qlIndexFixing($AC$5,AZ2297,TRUE,_xll.ohTrigger(Trigger,Trigger3M))</f>
        <v>1.3812167285535077E-2</v>
      </c>
      <c r="BD2297" s="320">
        <f>_xll.qlIndexFixing($BE$1,AZ2297,TRUE,_xll.ohTrigger(Trigger,Trigger3M))</f>
        <v>1.339414361807109E-2</v>
      </c>
    </row>
    <row r="2298" spans="51:56" ht="11.25" customHeight="1" x14ac:dyDescent="0.25">
      <c r="AY2298" s="159" t="s">
        <v>90</v>
      </c>
      <c r="AZ2298" s="158">
        <f>_xll.qlInterestRateIndexFixingDate(Currency&amp;"ibor"&amp;Tenor,BA2298,Trigger)</f>
        <v>55404</v>
      </c>
      <c r="BA2298" s="158">
        <f>_xll.qlCalendarAdvance(Calendar,BA2297,AY2298,"f",,Trigger)</f>
        <v>55408</v>
      </c>
      <c r="BB2298" s="158">
        <f>_xll.qlInterestRateIndexMaturity(Currency&amp;"ibor"&amp;Tenor,BA2298,Trigger)</f>
        <v>55499</v>
      </c>
      <c r="BC2298" s="320">
        <f>_xll.qlIndexFixing($AC$5,AZ2298,TRUE,_xll.ohTrigger(Trigger,Trigger3M))</f>
        <v>1.3812645034415533E-2</v>
      </c>
      <c r="BD2298" s="320">
        <f>_xll.qlIndexFixing($BE$1,AZ2298,TRUE,_xll.ohTrigger(Trigger,Trigger3M))</f>
        <v>1.3388734945042519E-2</v>
      </c>
    </row>
    <row r="2299" spans="51:56" ht="11.25" customHeight="1" x14ac:dyDescent="0.25">
      <c r="AY2299" s="159" t="s">
        <v>90</v>
      </c>
      <c r="AZ2299" s="158">
        <f>_xll.qlInterestRateIndexFixingDate(Currency&amp;"ibor"&amp;Tenor,BA2299,Trigger)</f>
        <v>55411</v>
      </c>
      <c r="BA2299" s="158">
        <f>_xll.qlCalendarAdvance(Calendar,BA2298,AY2299,"f",,Trigger)</f>
        <v>55415</v>
      </c>
      <c r="BB2299" s="158">
        <f>_xll.qlInterestRateIndexMaturity(Currency&amp;"ibor"&amp;Tenor,BA2299,Trigger)</f>
        <v>55506</v>
      </c>
      <c r="BC2299" s="320">
        <f>_xll.qlIndexFixing($AC$5,AZ2299,TRUE,_xll.ohTrigger(Trigger,Trigger3M))</f>
        <v>1.3813122783353966E-2</v>
      </c>
      <c r="BD2299" s="320">
        <f>_xll.qlIndexFixing($BE$1,AZ2299,TRUE,_xll.ohTrigger(Trigger,Trigger3M))</f>
        <v>1.3383312180490395E-2</v>
      </c>
    </row>
    <row r="2300" spans="51:56" ht="11.25" customHeight="1" x14ac:dyDescent="0.25">
      <c r="AY2300" s="159" t="s">
        <v>90</v>
      </c>
      <c r="AZ2300" s="158">
        <f>_xll.qlInterestRateIndexFixingDate(Currency&amp;"ibor"&amp;Tenor,BA2300,Trigger)</f>
        <v>55418</v>
      </c>
      <c r="BA2300" s="158">
        <f>_xll.qlCalendarAdvance(Calendar,BA2299,AY2300,"f",,Trigger)</f>
        <v>55422</v>
      </c>
      <c r="BB2300" s="158">
        <f>_xll.qlInterestRateIndexMaturity(Currency&amp;"ibor"&amp;Tenor,BA2300,Trigger)</f>
        <v>55514</v>
      </c>
      <c r="BC2300" s="320">
        <f>_xll.qlIndexFixing($AC$5,AZ2300,TRUE,_xll.ohTrigger(Trigger,Trigger3M))</f>
        <v>1.3813899375652222E-2</v>
      </c>
      <c r="BD2300" s="320">
        <f>_xll.qlIndexFixing($BE$1,AZ2300,TRUE,_xll.ohTrigger(Trigger,Trigger3M))</f>
        <v>1.3377732502411598E-2</v>
      </c>
    </row>
    <row r="2301" spans="51:56" ht="11.25" customHeight="1" x14ac:dyDescent="0.25">
      <c r="AY2301" s="159" t="s">
        <v>90</v>
      </c>
      <c r="AZ2301" s="158">
        <f>_xll.qlInterestRateIndexFixingDate(Currency&amp;"ibor"&amp;Tenor,BA2301,Trigger)</f>
        <v>55425</v>
      </c>
      <c r="BA2301" s="158">
        <f>_xll.qlCalendarAdvance(Calendar,BA2300,AY2301,"f",,Trigger)</f>
        <v>55429</v>
      </c>
      <c r="BB2301" s="158">
        <f>_xll.qlInterestRateIndexMaturity(Currency&amp;"ibor"&amp;Tenor,BA2301,Trigger)</f>
        <v>55521</v>
      </c>
      <c r="BC2301" s="320">
        <f>_xll.qlIndexFixing($AC$5,AZ2301,TRUE,_xll.ohTrigger(Trigger,Trigger3M))</f>
        <v>1.3814377143010072E-2</v>
      </c>
      <c r="BD2301" s="320">
        <f>_xll.qlIndexFixing($BE$1,AZ2301,TRUE,_xll.ohTrigger(Trigger,Trigger3M))</f>
        <v>1.3372280307534283E-2</v>
      </c>
    </row>
    <row r="2302" spans="51:56" ht="11.25" customHeight="1" x14ac:dyDescent="0.25">
      <c r="AY2302" s="159" t="s">
        <v>90</v>
      </c>
      <c r="AZ2302" s="158">
        <f>_xll.qlInterestRateIndexFixingDate(Currency&amp;"ibor"&amp;Tenor,BA2302,Trigger)</f>
        <v>55432</v>
      </c>
      <c r="BA2302" s="158">
        <f>_xll.qlCalendarAdvance(Calendar,BA2301,AY2302,"f",,Trigger)</f>
        <v>55436</v>
      </c>
      <c r="BB2302" s="158">
        <f>_xll.qlInterestRateIndexMaturity(Currency&amp;"ibor"&amp;Tenor,BA2302,Trigger)</f>
        <v>55528</v>
      </c>
      <c r="BC2302" s="320">
        <f>_xll.qlIndexFixing($AC$5,AZ2302,TRUE,_xll.ohTrigger(Trigger,Trigger3M))</f>
        <v>1.3814854910425268E-2</v>
      </c>
      <c r="BD2302" s="320">
        <f>_xll.qlIndexFixing($BE$1,AZ2302,TRUE,_xll.ohTrigger(Trigger,Trigger3M))</f>
        <v>1.3366813985234259E-2</v>
      </c>
    </row>
    <row r="2303" spans="51:56" ht="11.25" customHeight="1" x14ac:dyDescent="0.25">
      <c r="AY2303" s="159" t="s">
        <v>90</v>
      </c>
      <c r="AZ2303" s="158">
        <f>_xll.qlInterestRateIndexFixingDate(Currency&amp;"ibor"&amp;Tenor,BA2303,Trigger)</f>
        <v>55439</v>
      </c>
      <c r="BA2303" s="158">
        <f>_xll.qlCalendarAdvance(Calendar,BA2302,AY2303,"f",,Trigger)</f>
        <v>55443</v>
      </c>
      <c r="BB2303" s="158">
        <f>_xll.qlInterestRateIndexMaturity(Currency&amp;"ibor"&amp;Tenor,BA2303,Trigger)</f>
        <v>55535</v>
      </c>
      <c r="BC2303" s="320">
        <f>_xll.qlIndexFixing($AC$5,AZ2303,TRUE,_xll.ohTrigger(Trigger,Trigger3M))</f>
        <v>1.3815332677899545E-2</v>
      </c>
      <c r="BD2303" s="320">
        <f>_xll.qlIndexFixing($BE$1,AZ2303,TRUE,_xll.ohTrigger(Trigger,Trigger3M))</f>
        <v>1.3361333523971191E-2</v>
      </c>
    </row>
    <row r="2304" spans="51:56" ht="11.25" customHeight="1" x14ac:dyDescent="0.25">
      <c r="AY2304" s="159" t="s">
        <v>90</v>
      </c>
      <c r="AZ2304" s="158">
        <f>_xll.qlInterestRateIndexFixingDate(Currency&amp;"ibor"&amp;Tenor,BA2304,Trigger)</f>
        <v>55446</v>
      </c>
      <c r="BA2304" s="158">
        <f>_xll.qlCalendarAdvance(Calendar,BA2303,AY2304,"f",,Trigger)</f>
        <v>55450</v>
      </c>
      <c r="BB2304" s="158">
        <f>_xll.qlInterestRateIndexMaturity(Currency&amp;"ibor"&amp;Tenor,BA2304,Trigger)</f>
        <v>55542</v>
      </c>
      <c r="BC2304" s="320">
        <f>_xll.qlIndexFixing($AC$5,AZ2304,TRUE,_xll.ohTrigger(Trigger,Trigger3M))</f>
        <v>1.3815810445432038E-2</v>
      </c>
      <c r="BD2304" s="320">
        <f>_xll.qlIndexFixing($BE$1,AZ2304,TRUE,_xll.ohTrigger(Trigger,Trigger3M))</f>
        <v>1.3355838912198662E-2</v>
      </c>
    </row>
    <row r="2305" spans="51:56" ht="11.25" customHeight="1" x14ac:dyDescent="0.25">
      <c r="AY2305" s="159" t="s">
        <v>90</v>
      </c>
      <c r="AZ2305" s="158">
        <f>_xll.qlInterestRateIndexFixingDate(Currency&amp;"ibor"&amp;Tenor,BA2305,Trigger)</f>
        <v>55453</v>
      </c>
      <c r="BA2305" s="158">
        <f>_xll.qlCalendarAdvance(Calendar,BA2304,AY2305,"f",,Trigger)</f>
        <v>55457</v>
      </c>
      <c r="BB2305" s="158">
        <f>_xll.qlInterestRateIndexMaturity(Currency&amp;"ibor"&amp;Tenor,BA2305,Trigger)</f>
        <v>55549</v>
      </c>
      <c r="BC2305" s="320">
        <f>_xll.qlIndexFixing($AC$5,AZ2305,TRUE,_xll.ohTrigger(Trigger,Trigger3M))</f>
        <v>1.3816288213022746E-2</v>
      </c>
      <c r="BD2305" s="320">
        <f>_xll.qlIndexFixing($BE$1,AZ2305,TRUE,_xll.ohTrigger(Trigger,Trigger3M))</f>
        <v>1.3350330138374602E-2</v>
      </c>
    </row>
    <row r="2306" spans="51:56" ht="11.25" customHeight="1" x14ac:dyDescent="0.25">
      <c r="AY2306" s="159" t="s">
        <v>90</v>
      </c>
      <c r="AZ2306" s="158">
        <f>_xll.qlInterestRateIndexFixingDate(Currency&amp;"ibor"&amp;Tenor,BA2306,Trigger)</f>
        <v>55460</v>
      </c>
      <c r="BA2306" s="158">
        <f>_xll.qlCalendarAdvance(Calendar,BA2305,AY2306,"f",,Trigger)</f>
        <v>55464</v>
      </c>
      <c r="BB2306" s="158">
        <f>_xll.qlInterestRateIndexMaturity(Currency&amp;"ibor"&amp;Tenor,BA2306,Trigger)</f>
        <v>55556</v>
      </c>
      <c r="BC2306" s="320">
        <f>_xll.qlIndexFixing($AC$5,AZ2306,TRUE,_xll.ohTrigger(Trigger,Trigger3M))</f>
        <v>1.3816765980670798E-2</v>
      </c>
      <c r="BD2306" s="320">
        <f>_xll.qlIndexFixing($BE$1,AZ2306,TRUE,_xll.ohTrigger(Trigger,Trigger3M))</f>
        <v>1.334480719095694E-2</v>
      </c>
    </row>
    <row r="2307" spans="51:56" ht="11.25" customHeight="1" x14ac:dyDescent="0.25">
      <c r="AY2307" s="159" t="s">
        <v>90</v>
      </c>
      <c r="AZ2307" s="158">
        <f>_xll.qlInterestRateIndexFixingDate(Currency&amp;"ibor"&amp;Tenor,BA2307,Trigger)</f>
        <v>55467</v>
      </c>
      <c r="BA2307" s="158">
        <f>_xll.qlCalendarAdvance(Calendar,BA2306,AY2307,"f",,Trigger)</f>
        <v>55471</v>
      </c>
      <c r="BB2307" s="158">
        <f>_xll.qlInterestRateIndexMaturity(Currency&amp;"ibor"&amp;Tenor,BA2307,Trigger)</f>
        <v>55563</v>
      </c>
      <c r="BC2307" s="320">
        <f>_xll.qlIndexFixing($AC$5,AZ2307,TRUE,_xll.ohTrigger(Trigger,Trigger3M))</f>
        <v>1.3817243748377934E-2</v>
      </c>
      <c r="BD2307" s="320">
        <f>_xll.qlIndexFixing($BE$1,AZ2307,TRUE,_xll.ohTrigger(Trigger,Trigger3M))</f>
        <v>1.3339270058402733E-2</v>
      </c>
    </row>
    <row r="2308" spans="51:56" ht="11.25" customHeight="1" x14ac:dyDescent="0.25">
      <c r="AY2308" s="159" t="s">
        <v>90</v>
      </c>
      <c r="AZ2308" s="158">
        <f>_xll.qlInterestRateIndexFixingDate(Currency&amp;"ibor"&amp;Tenor,BA2308,Trigger)</f>
        <v>55474</v>
      </c>
      <c r="BA2308" s="158">
        <f>_xll.qlCalendarAdvance(Calendar,BA2307,AY2308,"f",,Trigger)</f>
        <v>55478</v>
      </c>
      <c r="BB2308" s="158">
        <f>_xll.qlInterestRateIndexMaturity(Currency&amp;"ibor"&amp;Tenor,BA2308,Trigger)</f>
        <v>55570</v>
      </c>
      <c r="BC2308" s="320">
        <f>_xll.qlIndexFixing($AC$5,AZ2308,TRUE,_xll.ohTrigger(Trigger,Trigger3M))</f>
        <v>1.3817721516142415E-2</v>
      </c>
      <c r="BD2308" s="320">
        <f>_xll.qlIndexFixing($BE$1,AZ2308,TRUE,_xll.ohTrigger(Trigger,Trigger3M))</f>
        <v>1.3333718729167304E-2</v>
      </c>
    </row>
    <row r="2309" spans="51:56" ht="11.25" customHeight="1" x14ac:dyDescent="0.25">
      <c r="AY2309" s="159" t="s">
        <v>90</v>
      </c>
      <c r="AZ2309" s="158">
        <f>_xll.qlInterestRateIndexFixingDate(Currency&amp;"ibor"&amp;Tenor,BA2309,Trigger)</f>
        <v>55481</v>
      </c>
      <c r="BA2309" s="158">
        <f>_xll.qlCalendarAdvance(Calendar,BA2308,AY2309,"f",,Trigger)</f>
        <v>55485</v>
      </c>
      <c r="BB2309" s="158">
        <f>_xll.qlInterestRateIndexMaturity(Currency&amp;"ibor"&amp;Tenor,BA2309,Trigger)</f>
        <v>55577</v>
      </c>
      <c r="BC2309" s="320">
        <f>_xll.qlIndexFixing($AC$5,AZ2309,TRUE,_xll.ohTrigger(Trigger,Trigger3M))</f>
        <v>1.381819928396511E-2</v>
      </c>
      <c r="BD2309" s="320">
        <f>_xll.qlIndexFixing($BE$1,AZ2309,TRUE,_xll.ohTrigger(Trigger,Trigger3M))</f>
        <v>1.3328153191713795E-2</v>
      </c>
    </row>
    <row r="2310" spans="51:56" ht="11.25" customHeight="1" x14ac:dyDescent="0.25">
      <c r="AY2310" s="159" t="s">
        <v>90</v>
      </c>
      <c r="AZ2310" s="158">
        <f>_xll.qlInterestRateIndexFixingDate(Currency&amp;"ibor"&amp;Tenor,BA2310,Trigger)</f>
        <v>55488</v>
      </c>
      <c r="BA2310" s="158">
        <f>_xll.qlCalendarAdvance(Calendar,BA2309,AY2310,"f",,Trigger)</f>
        <v>55492</v>
      </c>
      <c r="BB2310" s="158">
        <f>_xll.qlInterestRateIndexMaturity(Currency&amp;"ibor"&amp;Tenor,BA2310,Trigger)</f>
        <v>55583</v>
      </c>
      <c r="BC2310" s="320">
        <f>_xll.qlIndexFixing($AC$5,AZ2310,TRUE,_xll.ohTrigger(Trigger,Trigger3M))</f>
        <v>1.3818378025469726E-2</v>
      </c>
      <c r="BD2310" s="320">
        <f>_xll.qlIndexFixing($BE$1,AZ2310,TRUE,_xll.ohTrigger(Trigger,Trigger3M))</f>
        <v>1.332272842835054E-2</v>
      </c>
    </row>
    <row r="2311" spans="51:56" ht="11.25" customHeight="1" x14ac:dyDescent="0.25">
      <c r="AY2311" s="159" t="s">
        <v>90</v>
      </c>
      <c r="AZ2311" s="158">
        <f>_xll.qlInterestRateIndexFixingDate(Currency&amp;"ibor"&amp;Tenor,BA2311,Trigger)</f>
        <v>55495</v>
      </c>
      <c r="BA2311" s="158">
        <f>_xll.qlCalendarAdvance(Calendar,BA2310,AY2311,"f",,Trigger)</f>
        <v>55499</v>
      </c>
      <c r="BB2311" s="158">
        <f>_xll.qlInterestRateIndexMaturity(Currency&amp;"ibor"&amp;Tenor,BA2311,Trigger)</f>
        <v>55590</v>
      </c>
      <c r="BC2311" s="320">
        <f>_xll.qlIndexFixing($AC$5,AZ2311,TRUE,_xll.ohTrigger(Trigger,Trigger3M))</f>
        <v>1.3818855775097717E-2</v>
      </c>
      <c r="BD2311" s="320">
        <f>_xll.qlIndexFixing($BE$1,AZ2311,TRUE,_xll.ohTrigger(Trigger,Trigger3M))</f>
        <v>1.331713566512306E-2</v>
      </c>
    </row>
    <row r="2312" spans="51:56" ht="11.25" customHeight="1" x14ac:dyDescent="0.25">
      <c r="AY2312" s="159" t="s">
        <v>90</v>
      </c>
      <c r="AZ2312" s="158">
        <f>_xll.qlInterestRateIndexFixingDate(Currency&amp;"ibor"&amp;Tenor,BA2312,Trigger)</f>
        <v>55502</v>
      </c>
      <c r="BA2312" s="158">
        <f>_xll.qlCalendarAdvance(Calendar,BA2311,AY2312,"f",,Trigger)</f>
        <v>55506</v>
      </c>
      <c r="BB2312" s="158">
        <f>_xll.qlInterestRateIndexMaturity(Currency&amp;"ibor"&amp;Tenor,BA2312,Trigger)</f>
        <v>55597</v>
      </c>
      <c r="BC2312" s="320">
        <f>_xll.qlIndexFixing($AC$5,AZ2312,TRUE,_xll.ohTrigger(Trigger,Trigger3M))</f>
        <v>1.3819333524783683E-2</v>
      </c>
      <c r="BD2312" s="320">
        <f>_xll.qlIndexFixing($BE$1,AZ2312,TRUE,_xll.ohTrigger(Trigger,Trigger3M))</f>
        <v>1.3311528660310963E-2</v>
      </c>
    </row>
    <row r="2313" spans="51:56" ht="11.25" customHeight="1" x14ac:dyDescent="0.25">
      <c r="AY2313" s="159" t="s">
        <v>90</v>
      </c>
      <c r="AZ2313" s="158">
        <f>_xll.qlInterestRateIndexFixingDate(Currency&amp;"ibor"&amp;Tenor,BA2313,Trigger)</f>
        <v>55508</v>
      </c>
      <c r="BA2313" s="158">
        <f>_xll.qlCalendarAdvance(Calendar,BA2312,AY2313,"f",,Trigger)</f>
        <v>55514</v>
      </c>
      <c r="BB2313" s="158">
        <f>_xll.qlInterestRateIndexMaturity(Currency&amp;"ibor"&amp;Tenor,BA2313,Trigger)</f>
        <v>55605</v>
      </c>
      <c r="BC2313" s="320">
        <f>_xll.qlIndexFixing($AC$5,AZ2313,TRUE,_xll.ohTrigger(Trigger,Trigger3M))</f>
        <v>1.381987952449506E-2</v>
      </c>
      <c r="BD2313" s="320">
        <f>_xll.qlIndexFixing($BE$1,AZ2313,TRUE,_xll.ohTrigger(Trigger,Trigger3M))</f>
        <v>1.3305103201335525E-2</v>
      </c>
    </row>
    <row r="2314" spans="51:56" ht="11.25" customHeight="1" x14ac:dyDescent="0.25">
      <c r="AY2314" s="159" t="s">
        <v>90</v>
      </c>
      <c r="AZ2314" s="158">
        <f>_xll.qlInterestRateIndexFixingDate(Currency&amp;"ibor"&amp;Tenor,BA2314,Trigger)</f>
        <v>55516</v>
      </c>
      <c r="BA2314" s="158">
        <f>_xll.qlCalendarAdvance(Calendar,BA2313,AY2314,"f",,Trigger)</f>
        <v>55521</v>
      </c>
      <c r="BB2314" s="158">
        <f>_xll.qlInterestRateIndexMaturity(Currency&amp;"ibor"&amp;Tenor,BA2314,Trigger)</f>
        <v>55612</v>
      </c>
      <c r="BC2314" s="320">
        <f>_xll.qlIndexFixing($AC$5,AZ2314,TRUE,_xll.ohTrigger(Trigger,Trigger3M))</f>
        <v>1.3820357274304005E-2</v>
      </c>
      <c r="BD2314" s="320">
        <f>_xll.qlIndexFixing($BE$1,AZ2314,TRUE,_xll.ohTrigger(Trigger,Trigger3M))</f>
        <v>1.3299465639983275E-2</v>
      </c>
    </row>
    <row r="2315" spans="51:56" ht="11.25" customHeight="1" x14ac:dyDescent="0.25">
      <c r="AY2315" s="159" t="s">
        <v>90</v>
      </c>
      <c r="AZ2315" s="158">
        <f>_xll.qlInterestRateIndexFixingDate(Currency&amp;"ibor"&amp;Tenor,BA2315,Trigger)</f>
        <v>55526</v>
      </c>
      <c r="BA2315" s="158">
        <f>_xll.qlCalendarAdvance(Calendar,BA2314,AY2315,"f",,Trigger)</f>
        <v>55528</v>
      </c>
      <c r="BB2315" s="158">
        <f>_xll.qlInterestRateIndexMaturity(Currency&amp;"ibor"&amp;Tenor,BA2315,Trigger)</f>
        <v>55619</v>
      </c>
      <c r="BC2315" s="320">
        <f>_xll.qlIndexFixing($AC$5,AZ2315,TRUE,_xll.ohTrigger(Trigger,Trigger3M))</f>
        <v>1.3820835024170046E-2</v>
      </c>
      <c r="BD2315" s="320">
        <f>_xll.qlIndexFixing($BE$1,AZ2315,TRUE,_xll.ohTrigger(Trigger,Trigger3M))</f>
        <v>1.3293813800775642E-2</v>
      </c>
    </row>
    <row r="2316" spans="51:56" ht="11.25" customHeight="1" x14ac:dyDescent="0.25">
      <c r="AY2316" s="159" t="s">
        <v>90</v>
      </c>
      <c r="AZ2316" s="158">
        <f>_xll.qlInterestRateIndexFixingDate(Currency&amp;"ibor"&amp;Tenor,BA2316,Trigger)</f>
        <v>55533</v>
      </c>
      <c r="BA2316" s="158">
        <f>_xll.qlCalendarAdvance(Calendar,BA2315,AY2316,"f",,Trigger)</f>
        <v>55535</v>
      </c>
      <c r="BB2316" s="158">
        <f>_xll.qlInterestRateIndexMaturity(Currency&amp;"ibor"&amp;Tenor,BA2316,Trigger)</f>
        <v>55626</v>
      </c>
      <c r="BC2316" s="320">
        <f>_xll.qlIndexFixing($AC$5,AZ2316,TRUE,_xll.ohTrigger(Trigger,Trigger3M))</f>
        <v>1.3821312774094064E-2</v>
      </c>
      <c r="BD2316" s="320">
        <f>_xll.qlIndexFixing($BE$1,AZ2316,TRUE,_xll.ohTrigger(Trigger,Trigger3M))</f>
        <v>1.3288147672173727E-2</v>
      </c>
    </row>
    <row r="2317" spans="51:56" ht="11.25" customHeight="1" x14ac:dyDescent="0.25">
      <c r="AY2317" s="159" t="s">
        <v>90</v>
      </c>
      <c r="AZ2317" s="158">
        <f>_xll.qlInterestRateIndexFixingDate(Currency&amp;"ibor"&amp;Tenor,BA2317,Trigger)</f>
        <v>55540</v>
      </c>
      <c r="BA2317" s="158">
        <f>_xll.qlCalendarAdvance(Calendar,BA2316,AY2317,"f",,Trigger)</f>
        <v>55542</v>
      </c>
      <c r="BB2317" s="158">
        <f>_xll.qlInterestRateIndexMaturity(Currency&amp;"ibor"&amp;Tenor,BA2317,Trigger)</f>
        <v>55633</v>
      </c>
      <c r="BC2317" s="320">
        <f>_xll.qlIndexFixing($AC$5,AZ2317,TRUE,_xll.ohTrigger(Trigger,Trigger3M))</f>
        <v>1.3821790524075178E-2</v>
      </c>
      <c r="BD2317" s="320">
        <f>_xll.qlIndexFixing($BE$1,AZ2317,TRUE,_xll.ohTrigger(Trigger,Trigger3M))</f>
        <v>1.3282467242634233E-2</v>
      </c>
    </row>
    <row r="2318" spans="51:56" ht="11.25" customHeight="1" x14ac:dyDescent="0.25">
      <c r="AY2318" s="159" t="s">
        <v>90</v>
      </c>
      <c r="AZ2318" s="158">
        <f>_xll.qlInterestRateIndexFixingDate(Currency&amp;"ibor"&amp;Tenor,BA2318,Trigger)</f>
        <v>55547</v>
      </c>
      <c r="BA2318" s="158">
        <f>_xll.qlCalendarAdvance(Calendar,BA2317,AY2318,"f",,Trigger)</f>
        <v>55549</v>
      </c>
      <c r="BB2318" s="158">
        <f>_xll.qlInterestRateIndexMaturity(Currency&amp;"ibor"&amp;Tenor,BA2318,Trigger)</f>
        <v>55639</v>
      </c>
      <c r="BC2318" s="320">
        <f>_xll.qlIndexFixing($AC$5,AZ2318,TRUE,_xll.ohTrigger(Trigger,Trigger3M))</f>
        <v>1.3821969108006371E-2</v>
      </c>
      <c r="BD2318" s="320">
        <f>_xll.qlIndexFixing($BE$1,AZ2318,TRUE,_xll.ohTrigger(Trigger,Trigger3M))</f>
        <v>1.3276937386734744E-2</v>
      </c>
    </row>
    <row r="2319" spans="51:56" ht="11.25" customHeight="1" x14ac:dyDescent="0.25">
      <c r="AY2319" s="159" t="s">
        <v>90</v>
      </c>
      <c r="AZ2319" s="158">
        <f>_xll.qlInterestRateIndexFixingDate(Currency&amp;"ibor"&amp;Tenor,BA2319,Trigger)</f>
        <v>55554</v>
      </c>
      <c r="BA2319" s="158">
        <f>_xll.qlCalendarAdvance(Calendar,BA2318,AY2319,"f",,Trigger)</f>
        <v>55556</v>
      </c>
      <c r="BB2319" s="158">
        <f>_xll.qlInterestRateIndexMaturity(Currency&amp;"ibor"&amp;Tenor,BA2319,Trigger)</f>
        <v>55646</v>
      </c>
      <c r="BC2319" s="320">
        <f>_xll.qlIndexFixing($AC$5,AZ2319,TRUE,_xll.ohTrigger(Trigger,Trigger3M))</f>
        <v>1.3822446839786728E-2</v>
      </c>
      <c r="BD2319" s="320">
        <f>_xll.qlIndexFixing($BE$1,AZ2319,TRUE,_xll.ohTrigger(Trigger,Trigger3M))</f>
        <v>1.3271229556128361E-2</v>
      </c>
    </row>
    <row r="2320" spans="51:56" ht="11.25" customHeight="1" x14ac:dyDescent="0.25">
      <c r="AY2320" s="159" t="s">
        <v>90</v>
      </c>
      <c r="AZ2320" s="158">
        <f>_xll.qlInterestRateIndexFixingDate(Currency&amp;"ibor"&amp;Tenor,BA2320,Trigger)</f>
        <v>55561</v>
      </c>
      <c r="BA2320" s="158">
        <f>_xll.qlCalendarAdvance(Calendar,BA2319,AY2320,"f",,Trigger)</f>
        <v>55563</v>
      </c>
      <c r="BB2320" s="158">
        <f>_xll.qlInterestRateIndexMaturity(Currency&amp;"ibor"&amp;Tenor,BA2320,Trigger)</f>
        <v>55653</v>
      </c>
      <c r="BC2320" s="320">
        <f>_xll.qlIndexFixing($AC$5,AZ2320,TRUE,_xll.ohTrigger(Trigger,Trigger3M))</f>
        <v>1.3822924571625705E-2</v>
      </c>
      <c r="BD2320" s="320">
        <f>_xll.qlIndexFixing($BE$1,AZ2320,TRUE,_xll.ohTrigger(Trigger,Trigger3M))</f>
        <v>1.3265507391224673E-2</v>
      </c>
    </row>
    <row r="2321" spans="51:56" ht="11.25" customHeight="1" x14ac:dyDescent="0.25">
      <c r="AY2321" s="159" t="s">
        <v>90</v>
      </c>
      <c r="AZ2321" s="158">
        <f>_xll.qlInterestRateIndexFixingDate(Currency&amp;"ibor"&amp;Tenor,BA2321,Trigger)</f>
        <v>55568</v>
      </c>
      <c r="BA2321" s="158">
        <f>_xll.qlCalendarAdvance(Calendar,BA2320,AY2321,"f",,Trigger)</f>
        <v>55570</v>
      </c>
      <c r="BB2321" s="158">
        <f>_xll.qlInterestRateIndexMaturity(Currency&amp;"ibor"&amp;Tenor,BA2321,Trigger)</f>
        <v>55660</v>
      </c>
      <c r="BC2321" s="320">
        <f>_xll.qlIndexFixing($AC$5,AZ2321,TRUE,_xll.ohTrigger(Trigger,Trigger3M))</f>
        <v>1.3791543200301959E-2</v>
      </c>
      <c r="BD2321" s="320">
        <f>_xll.qlIndexFixing($BE$1,AZ2321,TRUE,_xll.ohTrigger(Trigger,Trigger3M))</f>
        <v>1.3259770880487132E-2</v>
      </c>
    </row>
    <row r="2322" spans="51:56" ht="11.25" customHeight="1" x14ac:dyDescent="0.25">
      <c r="AY2322" s="159" t="s">
        <v>90</v>
      </c>
      <c r="AZ2322" s="158">
        <f>_xll.qlInterestRateIndexFixingDate(Currency&amp;"ibor"&amp;Tenor,BA2322,Trigger)</f>
        <v>55575</v>
      </c>
      <c r="BA2322" s="158">
        <f>_xll.qlCalendarAdvance(Calendar,BA2321,AY2322,"f",,Trigger)</f>
        <v>55577</v>
      </c>
      <c r="BB2322" s="158">
        <f>_xll.qlInterestRateIndexMaturity(Currency&amp;"ibor"&amp;Tenor,BA2322,Trigger)</f>
        <v>55667</v>
      </c>
      <c r="BC2322" s="320">
        <f>_xll.qlIndexFixing($AC$5,AZ2322,TRUE,_xll.ohTrigger(Trigger,Trigger3M))</f>
        <v>1.3760129094279705E-2</v>
      </c>
      <c r="BD2322" s="320">
        <f>_xll.qlIndexFixing($BE$1,AZ2322,TRUE,_xll.ohTrigger(Trigger,Trigger3M))</f>
        <v>1.3254020012372969E-2</v>
      </c>
    </row>
    <row r="2323" spans="51:56" ht="11.25" customHeight="1" x14ac:dyDescent="0.25">
      <c r="AY2323" s="159" t="s">
        <v>90</v>
      </c>
      <c r="AZ2323" s="158">
        <f>_xll.qlInterestRateIndexFixingDate(Currency&amp;"ibor"&amp;Tenor,BA2323,Trigger)</f>
        <v>55582</v>
      </c>
      <c r="BA2323" s="158">
        <f>_xll.qlCalendarAdvance(Calendar,BA2322,AY2323,"f",,Trigger)</f>
        <v>55584</v>
      </c>
      <c r="BB2323" s="158">
        <f>_xll.qlInterestRateIndexMaturity(Currency&amp;"ibor"&amp;Tenor,BA2323,Trigger)</f>
        <v>55676</v>
      </c>
      <c r="BC2323" s="320">
        <f>_xll.qlIndexFixing($AC$5,AZ2323,TRUE,_xll.ohTrigger(Trigger,Trigger3M))</f>
        <v>1.3722423923897119E-2</v>
      </c>
      <c r="BD2323" s="320">
        <f>_xll.qlIndexFixing($BE$1,AZ2323,TRUE,_xll.ohTrigger(Trigger,Trigger3M))</f>
        <v>1.3247912501015811E-2</v>
      </c>
    </row>
    <row r="2324" spans="51:56" ht="11.25" customHeight="1" x14ac:dyDescent="0.25">
      <c r="AY2324" s="159" t="s">
        <v>90</v>
      </c>
      <c r="AZ2324" s="158">
        <f>_xll.qlInterestRateIndexFixingDate(Currency&amp;"ibor"&amp;Tenor,BA2324,Trigger)</f>
        <v>55589</v>
      </c>
      <c r="BA2324" s="158">
        <f>_xll.qlCalendarAdvance(Calendar,BA2323,AY2324,"f",,Trigger)</f>
        <v>55591</v>
      </c>
      <c r="BB2324" s="158">
        <f>_xll.qlInterestRateIndexMaturity(Currency&amp;"ibor"&amp;Tenor,BA2324,Trigger)</f>
        <v>55683</v>
      </c>
      <c r="BC2324" s="320">
        <f>_xll.qlIndexFixing($AC$5,AZ2324,TRUE,_xll.ohTrigger(Trigger,Trigger3M))</f>
        <v>1.3691627565045364E-2</v>
      </c>
      <c r="BD2324" s="320">
        <f>_xll.qlIndexFixing($BE$1,AZ2324,TRUE,_xll.ohTrigger(Trigger,Trigger3M))</f>
        <v>1.3242130399923106E-2</v>
      </c>
    </row>
    <row r="2325" spans="51:56" ht="11.25" customHeight="1" x14ac:dyDescent="0.25">
      <c r="AY2325" s="159" t="s">
        <v>90</v>
      </c>
      <c r="AZ2325" s="158">
        <f>_xll.qlInterestRateIndexFixingDate(Currency&amp;"ibor"&amp;Tenor,BA2325,Trigger)</f>
        <v>55596</v>
      </c>
      <c r="BA2325" s="158">
        <f>_xll.qlCalendarAdvance(Calendar,BA2324,AY2325,"f",,Trigger)</f>
        <v>55598</v>
      </c>
      <c r="BB2325" s="158">
        <f>_xll.qlInterestRateIndexMaturity(Currency&amp;"ibor"&amp;Tenor,BA2325,Trigger)</f>
        <v>55690</v>
      </c>
      <c r="BC2325" s="320">
        <f>_xll.qlIndexFixing($AC$5,AZ2325,TRUE,_xll.ohTrigger(Trigger,Trigger3M))</f>
        <v>1.3660799182986046E-2</v>
      </c>
      <c r="BD2325" s="320">
        <f>_xll.qlIndexFixing($BE$1,AZ2325,TRUE,_xll.ohTrigger(Trigger,Trigger3M))</f>
        <v>1.3236333904316127E-2</v>
      </c>
    </row>
    <row r="2326" spans="51:56" ht="11.25" customHeight="1" x14ac:dyDescent="0.25">
      <c r="AY2326" s="159" t="s">
        <v>90</v>
      </c>
      <c r="AZ2326" s="158">
        <f>_xll.qlInterestRateIndexFixingDate(Currency&amp;"ibor"&amp;Tenor,BA2326,Trigger)</f>
        <v>55603</v>
      </c>
      <c r="BA2326" s="158">
        <f>_xll.qlCalendarAdvance(Calendar,BA2325,AY2326,"f",,Trigger)</f>
        <v>55605</v>
      </c>
      <c r="BB2326" s="158">
        <f>_xll.qlInterestRateIndexMaturity(Currency&amp;"ibor"&amp;Tenor,BA2326,Trigger)</f>
        <v>55697</v>
      </c>
      <c r="BC2326" s="320">
        <f>_xll.qlIndexFixing($AC$5,AZ2326,TRUE,_xll.ohTrigger(Trigger,Trigger3M))</f>
        <v>1.3629938778477688E-2</v>
      </c>
      <c r="BD2326" s="320">
        <f>_xll.qlIndexFixing($BE$1,AZ2326,TRUE,_xll.ohTrigger(Trigger,Trigger3M))</f>
        <v>1.3230523002659748E-2</v>
      </c>
    </row>
    <row r="2327" spans="51:56" ht="11.25" customHeight="1" x14ac:dyDescent="0.25">
      <c r="AY2327" s="159" t="s">
        <v>90</v>
      </c>
      <c r="AZ2327" s="158">
        <f>_xll.qlInterestRateIndexFixingDate(Currency&amp;"ibor"&amp;Tenor,BA2327,Trigger)</f>
        <v>55610</v>
      </c>
      <c r="BA2327" s="158">
        <f>_xll.qlCalendarAdvance(Calendar,BA2326,AY2327,"f",,Trigger)</f>
        <v>55612</v>
      </c>
      <c r="BB2327" s="158">
        <f>_xll.qlInterestRateIndexMaturity(Currency&amp;"ibor"&amp;Tenor,BA2327,Trigger)</f>
        <v>55703</v>
      </c>
      <c r="BC2327" s="320">
        <f>_xll.qlIndexFixing($AC$5,AZ2327,TRUE,_xll.ohTrigger(Trigger,Trigger3M))</f>
        <v>1.3600784824286815E-2</v>
      </c>
      <c r="BD2327" s="320">
        <f>_xll.qlIndexFixing($BE$1,AZ2327,TRUE,_xll.ohTrigger(Trigger,Trigger3M))</f>
        <v>1.3224873856957841E-2</v>
      </c>
    </row>
    <row r="2328" spans="51:56" ht="11.25" customHeight="1" x14ac:dyDescent="0.25">
      <c r="AY2328" s="159" t="s">
        <v>90</v>
      </c>
      <c r="AZ2328" s="158">
        <f>_xll.qlInterestRateIndexFixingDate(Currency&amp;"ibor"&amp;Tenor,BA2328,Trigger)</f>
        <v>55617</v>
      </c>
      <c r="BA2328" s="158">
        <f>_xll.qlCalendarAdvance(Calendar,BA2327,AY2328,"f",,Trigger)</f>
        <v>55619</v>
      </c>
      <c r="BB2328" s="158">
        <f>_xll.qlInterestRateIndexMaturity(Currency&amp;"ibor"&amp;Tenor,BA2328,Trigger)</f>
        <v>55710</v>
      </c>
      <c r="BC2328" s="320">
        <f>_xll.qlIndexFixing($AC$5,AZ2328,TRUE,_xll.ohTrigger(Trigger,Trigger3M))</f>
        <v>1.3569521121247661E-2</v>
      </c>
      <c r="BD2328" s="320">
        <f>_xll.qlIndexFixing($BE$1,AZ2328,TRUE,_xll.ohTrigger(Trigger,Trigger3M))</f>
        <v>1.3219035355499717E-2</v>
      </c>
    </row>
    <row r="2329" spans="51:56" ht="11.25" customHeight="1" x14ac:dyDescent="0.25">
      <c r="AY2329" s="159" t="s">
        <v>90</v>
      </c>
      <c r="AZ2329" s="158">
        <f>_xll.qlInterestRateIndexFixingDate(Currency&amp;"ibor"&amp;Tenor,BA2329,Trigger)</f>
        <v>55624</v>
      </c>
      <c r="BA2329" s="158">
        <f>_xll.qlCalendarAdvance(Calendar,BA2328,AY2329,"f",,Trigger)</f>
        <v>55626</v>
      </c>
      <c r="BB2329" s="158">
        <f>_xll.qlInterestRateIndexMaturity(Currency&amp;"ibor"&amp;Tenor,BA2329,Trigger)</f>
        <v>55717</v>
      </c>
      <c r="BC2329" s="320">
        <f>_xll.qlIndexFixing($AC$5,AZ2329,TRUE,_xll.ohTrigger(Trigger,Trigger3M))</f>
        <v>1.3538225047379849E-2</v>
      </c>
      <c r="BD2329" s="320">
        <f>_xll.qlIndexFixing($BE$1,AZ2329,TRUE,_xll.ohTrigger(Trigger,Trigger3M))</f>
        <v>1.3213182414637195E-2</v>
      </c>
    </row>
    <row r="2330" spans="51:56" ht="11.25" customHeight="1" x14ac:dyDescent="0.25">
      <c r="AY2330" s="159" t="s">
        <v>90</v>
      </c>
      <c r="AZ2330" s="158">
        <f>_xll.qlInterestRateIndexFixingDate(Currency&amp;"ibor"&amp;Tenor,BA2330,Trigger)</f>
        <v>55627</v>
      </c>
      <c r="BA2330" s="158">
        <f>_xll.qlCalendarAdvance(Calendar,BA2329,AY2330,"f",,Trigger)</f>
        <v>55633</v>
      </c>
      <c r="BB2330" s="158">
        <f>_xll.qlInterestRateIndexMaturity(Currency&amp;"ibor"&amp;Tenor,BA2330,Trigger)</f>
        <v>55724</v>
      </c>
      <c r="BC2330" s="320">
        <f>_xll.qlIndexFixing($AC$5,AZ2330,TRUE,_xll.ohTrigger(Trigger,Trigger3M))</f>
        <v>1.3506896603456392E-2</v>
      </c>
      <c r="BD2330" s="320">
        <f>_xll.qlIndexFixing($BE$1,AZ2330,TRUE,_xll.ohTrigger(Trigger,Trigger3M))</f>
        <v>1.3207315022830497E-2</v>
      </c>
    </row>
    <row r="2331" spans="51:56" ht="11.25" customHeight="1" x14ac:dyDescent="0.25">
      <c r="AY2331" s="159" t="s">
        <v>90</v>
      </c>
      <c r="AZ2331" s="158">
        <f>_xll.qlInterestRateIndexFixingDate(Currency&amp;"ibor"&amp;Tenor,BA2331,Trigger)</f>
        <v>55638</v>
      </c>
      <c r="BA2331" s="158">
        <f>_xll.qlCalendarAdvance(Calendar,BA2330,AY2331,"f",,Trigger)</f>
        <v>55641</v>
      </c>
      <c r="BB2331" s="158">
        <f>_xll.qlInterestRateIndexMaturity(Currency&amp;"ibor"&amp;Tenor,BA2331,Trigger)</f>
        <v>55733</v>
      </c>
      <c r="BC2331" s="320">
        <f>_xll.qlIndexFixing($AC$5,AZ2331,TRUE,_xll.ohTrigger(Trigger,Trigger3M))</f>
        <v>1.3470722331292141E-2</v>
      </c>
      <c r="BD2331" s="320">
        <f>_xll.qlIndexFixing($BE$1,AZ2331,TRUE,_xll.ohTrigger(Trigger,Trigger3M))</f>
        <v>1.3200410374823278E-2</v>
      </c>
    </row>
    <row r="2332" spans="51:56" ht="11.25" customHeight="1" x14ac:dyDescent="0.25">
      <c r="AY2332" s="159" t="s">
        <v>90</v>
      </c>
      <c r="AZ2332" s="158">
        <f>_xll.qlInterestRateIndexFixingDate(Currency&amp;"ibor"&amp;Tenor,BA2332,Trigger)</f>
        <v>55646</v>
      </c>
      <c r="BA2332" s="158">
        <f>_xll.qlCalendarAdvance(Calendar,BA2331,AY2332,"f",,Trigger)</f>
        <v>55648</v>
      </c>
      <c r="BB2332" s="158">
        <f>_xll.qlInterestRateIndexMaturity(Currency&amp;"ibor"&amp;Tenor,BA2332,Trigger)</f>
        <v>55740</v>
      </c>
      <c r="BC2332" s="320">
        <f>_xll.qlIndexFixing($AC$5,AZ2332,TRUE,_xll.ohTrigger(Trigger,Trigger3M))</f>
        <v>1.3439665234127705E-2</v>
      </c>
      <c r="BD2332" s="320">
        <f>_xll.qlIndexFixing($BE$1,AZ2332,TRUE,_xll.ohTrigger(Trigger,Trigger3M))</f>
        <v>1.3194510725726199E-2</v>
      </c>
    </row>
    <row r="2333" spans="51:56" ht="11.25" customHeight="1" x14ac:dyDescent="0.25">
      <c r="AY2333" s="159" t="s">
        <v>90</v>
      </c>
      <c r="AZ2333" s="158">
        <f>_xll.qlInterestRateIndexFixingDate(Currency&amp;"ibor"&amp;Tenor,BA2333,Trigger)</f>
        <v>55653</v>
      </c>
      <c r="BA2333" s="158">
        <f>_xll.qlCalendarAdvance(Calendar,BA2332,AY2333,"f",,Trigger)</f>
        <v>55655</v>
      </c>
      <c r="BB2333" s="158">
        <f>_xll.qlInterestRateIndexMaturity(Currency&amp;"ibor"&amp;Tenor,BA2333,Trigger)</f>
        <v>55747</v>
      </c>
      <c r="BC2333" s="320">
        <f>_xll.qlIndexFixing($AC$5,AZ2333,TRUE,_xll.ohTrigger(Trigger,Trigger3M))</f>
        <v>1.3417477332312723E-2</v>
      </c>
      <c r="BD2333" s="320">
        <f>_xll.qlIndexFixing($BE$1,AZ2333,TRUE,_xll.ohTrigger(Trigger,Trigger3M))</f>
        <v>1.3188596588169994E-2</v>
      </c>
    </row>
    <row r="2334" spans="51:56" ht="11.25" customHeight="1" x14ac:dyDescent="0.25">
      <c r="AY2334" s="159" t="s">
        <v>90</v>
      </c>
      <c r="AZ2334" s="158">
        <f>_xll.qlInterestRateIndexFixingDate(Currency&amp;"ibor"&amp;Tenor,BA2334,Trigger)</f>
        <v>55660</v>
      </c>
      <c r="BA2334" s="158">
        <f>_xll.qlCalendarAdvance(Calendar,BA2333,AY2334,"f",,Trigger)</f>
        <v>55662</v>
      </c>
      <c r="BB2334" s="158">
        <f>_xll.qlInterestRateIndexMaturity(Currency&amp;"ibor"&amp;Tenor,BA2334,Trigger)</f>
        <v>55754</v>
      </c>
      <c r="BC2334" s="320">
        <f>_xll.qlIndexFixing($AC$5,AZ2334,TRUE,_xll.ohTrigger(Trigger,Trigger3M))</f>
        <v>1.341753102690758E-2</v>
      </c>
      <c r="BD2334" s="320">
        <f>_xll.qlIndexFixing($BE$1,AZ2334,TRUE,_xll.ohTrigger(Trigger,Trigger3M))</f>
        <v>1.3182667950615195E-2</v>
      </c>
    </row>
    <row r="2335" spans="51:56" ht="11.25" customHeight="1" x14ac:dyDescent="0.25">
      <c r="AY2335" s="159" t="s">
        <v>90</v>
      </c>
      <c r="AZ2335" s="158">
        <f>_xll.qlInterestRateIndexFixingDate(Currency&amp;"ibor"&amp;Tenor,BA2335,Trigger)</f>
        <v>55667</v>
      </c>
      <c r="BA2335" s="158">
        <f>_xll.qlCalendarAdvance(Calendar,BA2334,AY2335,"f",,Trigger)</f>
        <v>55669</v>
      </c>
      <c r="BB2335" s="158">
        <f>_xll.qlInterestRateIndexMaturity(Currency&amp;"ibor"&amp;Tenor,BA2335,Trigger)</f>
        <v>55761</v>
      </c>
      <c r="BC2335" s="320">
        <f>_xll.qlIndexFixing($AC$5,AZ2335,TRUE,_xll.ohTrigger(Trigger,Trigger3M))</f>
        <v>1.3417584721502437E-2</v>
      </c>
      <c r="BD2335" s="320">
        <f>_xll.qlIndexFixing($BE$1,AZ2335,TRUE,_xll.ohTrigger(Trigger,Trigger3M))</f>
        <v>1.3176724801526681E-2</v>
      </c>
    </row>
    <row r="2336" spans="51:56" ht="11.25" customHeight="1" x14ac:dyDescent="0.25">
      <c r="AY2336" s="159" t="s">
        <v>90</v>
      </c>
      <c r="AZ2336" s="158">
        <f>_xll.qlInterestRateIndexFixingDate(Currency&amp;"ibor"&amp;Tenor,BA2336,Trigger)</f>
        <v>55674</v>
      </c>
      <c r="BA2336" s="158">
        <f>_xll.qlCalendarAdvance(Calendar,BA2335,AY2336,"f",,Trigger)</f>
        <v>55676</v>
      </c>
      <c r="BB2336" s="158">
        <f>_xll.qlInterestRateIndexMaturity(Currency&amp;"ibor"&amp;Tenor,BA2336,Trigger)</f>
        <v>55768</v>
      </c>
      <c r="BC2336" s="320">
        <f>_xll.qlIndexFixing($AC$5,AZ2336,TRUE,_xll.ohTrigger(Trigger,Trigger3M))</f>
        <v>1.3417638416099902E-2</v>
      </c>
      <c r="BD2336" s="320">
        <f>_xll.qlIndexFixing($BE$1,AZ2336,TRUE,_xll.ohTrigger(Trigger,Trigger3M))</f>
        <v>1.3170767129367596E-2</v>
      </c>
    </row>
    <row r="2337" spans="51:56" ht="11.25" customHeight="1" x14ac:dyDescent="0.25">
      <c r="AY2337" s="159" t="s">
        <v>90</v>
      </c>
      <c r="AZ2337" s="158">
        <f>_xll.qlInterestRateIndexFixingDate(Currency&amp;"ibor"&amp;Tenor,BA2337,Trigger)</f>
        <v>55681</v>
      </c>
      <c r="BA2337" s="158">
        <f>_xll.qlCalendarAdvance(Calendar,BA2336,AY2337,"f",,Trigger)</f>
        <v>55683</v>
      </c>
      <c r="BB2337" s="158">
        <f>_xll.qlInterestRateIndexMaturity(Currency&amp;"ibor"&amp;Tenor,BA2337,Trigger)</f>
        <v>55775</v>
      </c>
      <c r="BC2337" s="320">
        <f>_xll.qlIndexFixing($AC$5,AZ2337,TRUE,_xll.ohTrigger(Trigger,Trigger3M))</f>
        <v>1.3417692110696497E-2</v>
      </c>
      <c r="BD2337" s="320">
        <f>_xll.qlIndexFixing($BE$1,AZ2337,TRUE,_xll.ohTrigger(Trigger,Trigger3M))</f>
        <v>1.3164794922605425E-2</v>
      </c>
    </row>
    <row r="2338" spans="51:56" ht="11.25" customHeight="1" x14ac:dyDescent="0.25">
      <c r="AY2338" s="159" t="s">
        <v>90</v>
      </c>
      <c r="AZ2338" s="158">
        <f>_xll.qlInterestRateIndexFixingDate(Currency&amp;"ibor"&amp;Tenor,BA2338,Trigger)</f>
        <v>55688</v>
      </c>
      <c r="BA2338" s="158">
        <f>_xll.qlCalendarAdvance(Calendar,BA2337,AY2338,"f",,Trigger)</f>
        <v>55690</v>
      </c>
      <c r="BB2338" s="158">
        <f>_xll.qlInterestRateIndexMaturity(Currency&amp;"ibor"&amp;Tenor,BA2338,Trigger)</f>
        <v>55782</v>
      </c>
      <c r="BC2338" s="320">
        <f>_xll.qlIndexFixing($AC$5,AZ2338,TRUE,_xll.ohTrigger(Trigger,Trigger3M))</f>
        <v>1.341774580529396E-2</v>
      </c>
      <c r="BD2338" s="320">
        <f>_xll.qlIndexFixing($BE$1,AZ2338,TRUE,_xll.ohTrigger(Trigger,Trigger3M))</f>
        <v>1.3158808169700701E-2</v>
      </c>
    </row>
    <row r="2339" spans="51:56" ht="11.25" customHeight="1" x14ac:dyDescent="0.25">
      <c r="AY2339" s="159" t="s">
        <v>90</v>
      </c>
      <c r="AZ2339" s="158">
        <f>_xll.qlInterestRateIndexFixingDate(Currency&amp;"ibor"&amp;Tenor,BA2339,Trigger)</f>
        <v>55695</v>
      </c>
      <c r="BA2339" s="158">
        <f>_xll.qlCalendarAdvance(Calendar,BA2338,AY2339,"f",,Trigger)</f>
        <v>55697</v>
      </c>
      <c r="BB2339" s="158">
        <f>_xll.qlInterestRateIndexMaturity(Currency&amp;"ibor"&amp;Tenor,BA2339,Trigger)</f>
        <v>55789</v>
      </c>
      <c r="BC2339" s="320">
        <f>_xll.qlIndexFixing($AC$5,AZ2339,TRUE,_xll.ohTrigger(Trigger,Trigger3M))</f>
        <v>1.3417799499892294E-2</v>
      </c>
      <c r="BD2339" s="320">
        <f>_xll.qlIndexFixing($BE$1,AZ2339,TRUE,_xll.ohTrigger(Trigger,Trigger3M))</f>
        <v>1.3152806859118307E-2</v>
      </c>
    </row>
    <row r="2340" spans="51:56" ht="11.25" customHeight="1" x14ac:dyDescent="0.25">
      <c r="AY2340" s="159" t="s">
        <v>90</v>
      </c>
      <c r="AZ2340" s="158">
        <f>_xll.qlInterestRateIndexFixingDate(Currency&amp;"ibor"&amp;Tenor,BA2340,Trigger)</f>
        <v>55702</v>
      </c>
      <c r="BA2340" s="158">
        <f>_xll.qlCalendarAdvance(Calendar,BA2339,AY2340,"f",,Trigger)</f>
        <v>55704</v>
      </c>
      <c r="BB2340" s="158">
        <f>_xll.qlInterestRateIndexMaturity(Currency&amp;"ibor"&amp;Tenor,BA2340,Trigger)</f>
        <v>55796</v>
      </c>
      <c r="BC2340" s="320">
        <f>_xll.qlIndexFixing($AC$5,AZ2340,TRUE,_xll.ohTrigger(Trigger,Trigger3M))</f>
        <v>1.3417853194492364E-2</v>
      </c>
      <c r="BD2340" s="320">
        <f>_xll.qlIndexFixing($BE$1,AZ2340,TRUE,_xll.ohTrigger(Trigger,Trigger3M))</f>
        <v>1.3146790979325725E-2</v>
      </c>
    </row>
    <row r="2341" spans="51:56" ht="11.25" customHeight="1" x14ac:dyDescent="0.25">
      <c r="AY2341" s="159" t="s">
        <v>90</v>
      </c>
      <c r="AZ2341" s="158">
        <f>_xll.qlInterestRateIndexFixingDate(Currency&amp;"ibor"&amp;Tenor,BA2341,Trigger)</f>
        <v>55709</v>
      </c>
      <c r="BA2341" s="158">
        <f>_xll.qlCalendarAdvance(Calendar,BA2340,AY2341,"f",,Trigger)</f>
        <v>55711</v>
      </c>
      <c r="BB2341" s="158">
        <f>_xll.qlInterestRateIndexMaturity(Currency&amp;"ibor"&amp;Tenor,BA2341,Trigger)</f>
        <v>55803</v>
      </c>
      <c r="BC2341" s="320">
        <f>_xll.qlIndexFixing($AC$5,AZ2341,TRUE,_xll.ohTrigger(Trigger,Trigger3M))</f>
        <v>1.3417906889090697E-2</v>
      </c>
      <c r="BD2341" s="320">
        <f>_xll.qlIndexFixing($BE$1,AZ2341,TRUE,_xll.ohTrigger(Trigger,Trigger3M))</f>
        <v>1.3140760518787837E-2</v>
      </c>
    </row>
    <row r="2342" spans="51:56" ht="11.25" customHeight="1" x14ac:dyDescent="0.25">
      <c r="AY2342" s="159" t="s">
        <v>90</v>
      </c>
      <c r="AZ2342" s="158">
        <f>_xll.qlInterestRateIndexFixingDate(Currency&amp;"ibor"&amp;Tenor,BA2342,Trigger)</f>
        <v>55716</v>
      </c>
      <c r="BA2342" s="158">
        <f>_xll.qlCalendarAdvance(Calendar,BA2341,AY2342,"f",,Trigger)</f>
        <v>55718</v>
      </c>
      <c r="BB2342" s="158">
        <f>_xll.qlInterestRateIndexMaturity(Currency&amp;"ibor"&amp;Tenor,BA2342,Trigger)</f>
        <v>55810</v>
      </c>
      <c r="BC2342" s="320">
        <f>_xll.qlIndexFixing($AC$5,AZ2342,TRUE,_xll.ohTrigger(Trigger,Trigger3M))</f>
        <v>1.3417960583692505E-2</v>
      </c>
      <c r="BD2342" s="320">
        <f>_xll.qlIndexFixing($BE$1,AZ2342,TRUE,_xll.ohTrigger(Trigger,Trigger3M))</f>
        <v>1.3134715465967785E-2</v>
      </c>
    </row>
    <row r="2343" spans="51:56" ht="11.25" customHeight="1" x14ac:dyDescent="0.25">
      <c r="AY2343" s="159" t="s">
        <v>90</v>
      </c>
      <c r="AZ2343" s="158">
        <f>_xll.qlInterestRateIndexFixingDate(Currency&amp;"ibor"&amp;Tenor,BA2343,Trigger)</f>
        <v>55723</v>
      </c>
      <c r="BA2343" s="158">
        <f>_xll.qlCalendarAdvance(Calendar,BA2342,AY2343,"f",,Trigger)</f>
        <v>55725</v>
      </c>
      <c r="BB2343" s="158">
        <f>_xll.qlInterestRateIndexMaturity(Currency&amp;"ibor"&amp;Tenor,BA2343,Trigger)</f>
        <v>55817</v>
      </c>
      <c r="BC2343" s="320">
        <f>_xll.qlIndexFixing($AC$5,AZ2343,TRUE,_xll.ohTrigger(Trigger,Trigger3M))</f>
        <v>1.3418014278293445E-2</v>
      </c>
      <c r="BD2343" s="320">
        <f>_xll.qlIndexFixing($BE$1,AZ2343,TRUE,_xll.ohTrigger(Trigger,Trigger3M))</f>
        <v>1.3128655809333921E-2</v>
      </c>
    </row>
    <row r="2344" spans="51:56" ht="11.25" customHeight="1" x14ac:dyDescent="0.25">
      <c r="AY2344" s="159" t="s">
        <v>90</v>
      </c>
      <c r="AZ2344" s="158">
        <f>_xll.qlInterestRateIndexFixingDate(Currency&amp;"ibor"&amp;Tenor,BA2344,Trigger)</f>
        <v>55730</v>
      </c>
      <c r="BA2344" s="158">
        <f>_xll.qlCalendarAdvance(Calendar,BA2343,AY2344,"f",,Trigger)</f>
        <v>55732</v>
      </c>
      <c r="BB2344" s="158">
        <f>_xll.qlInterestRateIndexMaturity(Currency&amp;"ibor"&amp;Tenor,BA2344,Trigger)</f>
        <v>55824</v>
      </c>
      <c r="BC2344" s="320">
        <f>_xll.qlIndexFixing($AC$5,AZ2344,TRUE,_xll.ohTrigger(Trigger,Trigger3M))</f>
        <v>1.3418067972896122E-2</v>
      </c>
      <c r="BD2344" s="320">
        <f>_xll.qlIndexFixing($BE$1,AZ2344,TRUE,_xll.ohTrigger(Trigger,Trigger3M))</f>
        <v>1.3122581537351127E-2</v>
      </c>
    </row>
    <row r="2345" spans="51:56" ht="11.25" customHeight="1" x14ac:dyDescent="0.25">
      <c r="AY2345" s="159" t="s">
        <v>90</v>
      </c>
      <c r="AZ2345" s="158">
        <f>_xll.qlInterestRateIndexFixingDate(Currency&amp;"ibor"&amp;Tenor,BA2345,Trigger)</f>
        <v>55737</v>
      </c>
      <c r="BA2345" s="158">
        <f>_xll.qlCalendarAdvance(Calendar,BA2344,AY2345,"f",,Trigger)</f>
        <v>55739</v>
      </c>
      <c r="BB2345" s="158">
        <f>_xll.qlInterestRateIndexMaturity(Currency&amp;"ibor"&amp;Tenor,BA2345,Trigger)</f>
        <v>55831</v>
      </c>
      <c r="BC2345" s="320">
        <f>_xll.qlIndexFixing($AC$5,AZ2345,TRUE,_xll.ohTrigger(Trigger,Trigger3M))</f>
        <v>1.3418121667498799E-2</v>
      </c>
      <c r="BD2345" s="320">
        <f>_xll.qlIndexFixing($BE$1,AZ2345,TRUE,_xll.ohTrigger(Trigger,Trigger3M))</f>
        <v>1.311649263848428E-2</v>
      </c>
    </row>
    <row r="2346" spans="51:56" ht="11.25" customHeight="1" x14ac:dyDescent="0.25">
      <c r="AY2346" s="159" t="s">
        <v>90</v>
      </c>
      <c r="AZ2346" s="158">
        <f>_xll.qlInterestRateIndexFixingDate(Currency&amp;"ibor"&amp;Tenor,BA2346,Trigger)</f>
        <v>55744</v>
      </c>
      <c r="BA2346" s="158">
        <f>_xll.qlCalendarAdvance(Calendar,BA2345,AY2346,"f",,Trigger)</f>
        <v>55746</v>
      </c>
      <c r="BB2346" s="158">
        <f>_xll.qlInterestRateIndexMaturity(Currency&amp;"ibor"&amp;Tenor,BA2346,Trigger)</f>
        <v>55838</v>
      </c>
      <c r="BC2346" s="320">
        <f>_xll.qlIndexFixing($AC$5,AZ2346,TRUE,_xll.ohTrigger(Trigger,Trigger3M))</f>
        <v>1.3418175362102346E-2</v>
      </c>
      <c r="BD2346" s="320">
        <f>_xll.qlIndexFixing($BE$1,AZ2346,TRUE,_xll.ohTrigger(Trigger,Trigger3M))</f>
        <v>1.3110389101200867E-2</v>
      </c>
    </row>
    <row r="2347" spans="51:56" ht="11.25" customHeight="1" x14ac:dyDescent="0.25">
      <c r="AY2347" s="159" t="s">
        <v>90</v>
      </c>
      <c r="AZ2347" s="158">
        <f>_xll.qlInterestRateIndexFixingDate(Currency&amp;"ibor"&amp;Tenor,BA2347,Trigger)</f>
        <v>55751</v>
      </c>
      <c r="BA2347" s="158">
        <f>_xll.qlCalendarAdvance(Calendar,BA2346,AY2347,"f",,Trigger)</f>
        <v>55753</v>
      </c>
      <c r="BB2347" s="158">
        <f>_xll.qlInterestRateIndexMaturity(Currency&amp;"ibor"&amp;Tenor,BA2347,Trigger)</f>
        <v>55845</v>
      </c>
      <c r="BC2347" s="320">
        <f>_xll.qlIndexFixing($AC$5,AZ2347,TRUE,_xll.ohTrigger(Trigger,Trigger3M))</f>
        <v>1.3418229056706759E-2</v>
      </c>
      <c r="BD2347" s="320">
        <f>_xll.qlIndexFixing($BE$1,AZ2347,TRUE,_xll.ohTrigger(Trigger,Trigger3M))</f>
        <v>1.3104270913967507E-2</v>
      </c>
    </row>
    <row r="2348" spans="51:56" ht="11.25" customHeight="1" x14ac:dyDescent="0.25">
      <c r="AY2348" s="159" t="s">
        <v>90</v>
      </c>
      <c r="AZ2348" s="158">
        <f>_xll.qlInterestRateIndexFixingDate(Currency&amp;"ibor"&amp;Tenor,BA2348,Trigger)</f>
        <v>55758</v>
      </c>
      <c r="BA2348" s="158">
        <f>_xll.qlCalendarAdvance(Calendar,BA2347,AY2348,"f",,Trigger)</f>
        <v>55760</v>
      </c>
      <c r="BB2348" s="158">
        <f>_xll.qlInterestRateIndexMaturity(Currency&amp;"ibor"&amp;Tenor,BA2348,Trigger)</f>
        <v>55852</v>
      </c>
      <c r="BC2348" s="320">
        <f>_xll.qlIndexFixing($AC$5,AZ2348,TRUE,_xll.ohTrigger(Trigger,Trigger3M))</f>
        <v>1.3418282751312044E-2</v>
      </c>
      <c r="BD2348" s="320">
        <f>_xll.qlIndexFixing($BE$1,AZ2348,TRUE,_xll.ohTrigger(Trigger,Trigger3M))</f>
        <v>1.3098138065251683E-2</v>
      </c>
    </row>
    <row r="2349" spans="51:56" ht="11.25" customHeight="1" x14ac:dyDescent="0.25">
      <c r="AY2349" s="159" t="s">
        <v>90</v>
      </c>
      <c r="AZ2349" s="158">
        <f>_xll.qlInterestRateIndexFixingDate(Currency&amp;"ibor"&amp;Tenor,BA2349,Trigger)</f>
        <v>55765</v>
      </c>
      <c r="BA2349" s="158">
        <f>_xll.qlCalendarAdvance(Calendar,BA2348,AY2349,"f",,Trigger)</f>
        <v>55767</v>
      </c>
      <c r="BB2349" s="158">
        <f>_xll.qlInterestRateIndexMaturity(Currency&amp;"ibor"&amp;Tenor,BA2349,Trigger)</f>
        <v>55858</v>
      </c>
      <c r="BC2349" s="320">
        <f>_xll.qlIndexFixing($AC$5,AZ2349,TRUE,_xll.ohTrigger(Trigger,Trigger3M))</f>
        <v>1.3418082827304927E-2</v>
      </c>
      <c r="BD2349" s="320">
        <f>_xll.qlIndexFixing($BE$1,AZ2349,TRUE,_xll.ohTrigger(Trigger,Trigger3M))</f>
        <v>1.3092194621559009E-2</v>
      </c>
    </row>
    <row r="2350" spans="51:56" ht="11.25" customHeight="1" x14ac:dyDescent="0.25">
      <c r="AY2350" s="159" t="s">
        <v>90</v>
      </c>
      <c r="AZ2350" s="158">
        <f>_xll.qlInterestRateIndexFixingDate(Currency&amp;"ibor"&amp;Tenor,BA2350,Trigger)</f>
        <v>55772</v>
      </c>
      <c r="BA2350" s="158">
        <f>_xll.qlCalendarAdvance(Calendar,BA2349,AY2350,"f",,Trigger)</f>
        <v>55774</v>
      </c>
      <c r="BB2350" s="158">
        <f>_xll.qlInterestRateIndexMaturity(Currency&amp;"ibor"&amp;Tenor,BA2350,Trigger)</f>
        <v>55865</v>
      </c>
      <c r="BC2350" s="320">
        <f>_xll.qlIndexFixing($AC$5,AZ2350,TRUE,_xll.ohTrigger(Trigger,Trigger3M))</f>
        <v>1.3418136519913091E-2</v>
      </c>
      <c r="BD2350" s="320">
        <f>_xll.qlIndexFixing($BE$1,AZ2350,TRUE,_xll.ohTrigger(Trigger,Trigger3M))</f>
        <v>1.3086033689996291E-2</v>
      </c>
    </row>
    <row r="2351" spans="51:56" ht="11.25" customHeight="1" x14ac:dyDescent="0.25">
      <c r="AY2351" s="159" t="s">
        <v>90</v>
      </c>
      <c r="AZ2351" s="158">
        <f>_xll.qlInterestRateIndexFixingDate(Currency&amp;"ibor"&amp;Tenor,BA2351,Trigger)</f>
        <v>55779</v>
      </c>
      <c r="BA2351" s="158">
        <f>_xll.qlCalendarAdvance(Calendar,BA2350,AY2351,"f",,Trigger)</f>
        <v>55781</v>
      </c>
      <c r="BB2351" s="158">
        <f>_xll.qlInterestRateIndexMaturity(Currency&amp;"ibor"&amp;Tenor,BA2351,Trigger)</f>
        <v>55872</v>
      </c>
      <c r="BC2351" s="320">
        <f>_xll.qlIndexFixing($AC$5,AZ2351,TRUE,_xll.ohTrigger(Trigger,Trigger3M))</f>
        <v>1.3418190212523008E-2</v>
      </c>
      <c r="BD2351" s="320">
        <f>_xll.qlIndexFixing($BE$1,AZ2351,TRUE,_xll.ohTrigger(Trigger,Trigger3M))</f>
        <v>1.3079858063603607E-2</v>
      </c>
    </row>
    <row r="2352" spans="51:56" ht="11.25" customHeight="1" x14ac:dyDescent="0.25">
      <c r="AY2352" s="159" t="s">
        <v>90</v>
      </c>
      <c r="AZ2352" s="158">
        <f>_xll.qlInterestRateIndexFixingDate(Currency&amp;"ibor"&amp;Tenor,BA2352,Trigger)</f>
        <v>55786</v>
      </c>
      <c r="BA2352" s="158">
        <f>_xll.qlCalendarAdvance(Calendar,BA2351,AY2352,"f",,Trigger)</f>
        <v>55788</v>
      </c>
      <c r="BB2352" s="158">
        <f>_xll.qlInterestRateIndexMaturity(Currency&amp;"ibor"&amp;Tenor,BA2352,Trigger)</f>
        <v>55880</v>
      </c>
      <c r="BC2352" s="320">
        <f>_xll.qlIndexFixing($AC$5,AZ2352,TRUE,_xll.ohTrigger(Trigger,Trigger3M))</f>
        <v>1.3418497529739261E-2</v>
      </c>
      <c r="BD2352" s="320">
        <f>_xll.qlIndexFixing($BE$1,AZ2352,TRUE,_xll.ohTrigger(Trigger,Trigger3M))</f>
        <v>1.3073459824898706E-2</v>
      </c>
    </row>
    <row r="2353" spans="51:56" ht="11.25" customHeight="1" x14ac:dyDescent="0.25">
      <c r="AY2353" s="159" t="s">
        <v>90</v>
      </c>
      <c r="AZ2353" s="158">
        <f>_xll.qlInterestRateIndexFixingDate(Currency&amp;"ibor"&amp;Tenor,BA2353,Trigger)</f>
        <v>55793</v>
      </c>
      <c r="BA2353" s="158">
        <f>_xll.qlCalendarAdvance(Calendar,BA2352,AY2353,"f",,Trigger)</f>
        <v>55795</v>
      </c>
      <c r="BB2353" s="158">
        <f>_xll.qlInterestRateIndexMaturity(Currency&amp;"ibor"&amp;Tenor,BA2353,Trigger)</f>
        <v>55887</v>
      </c>
      <c r="BC2353" s="320">
        <f>_xll.qlIndexFixing($AC$5,AZ2353,TRUE,_xll.ohTrigger(Trigger,Trigger3M))</f>
        <v>1.3418551224347151E-2</v>
      </c>
      <c r="BD2353" s="320">
        <f>_xll.qlIndexFixing($BE$1,AZ2353,TRUE,_xll.ohTrigger(Trigger,Trigger3M))</f>
        <v>1.3067253495776775E-2</v>
      </c>
    </row>
    <row r="2354" spans="51:56" ht="11.25" customHeight="1" x14ac:dyDescent="0.25">
      <c r="AY2354" s="159" t="s">
        <v>90</v>
      </c>
      <c r="AZ2354" s="158">
        <f>_xll.qlInterestRateIndexFixingDate(Currency&amp;"ibor"&amp;Tenor,BA2354,Trigger)</f>
        <v>55800</v>
      </c>
      <c r="BA2354" s="158">
        <f>_xll.qlCalendarAdvance(Calendar,BA2353,AY2354,"f",,Trigger)</f>
        <v>55802</v>
      </c>
      <c r="BB2354" s="158">
        <f>_xll.qlInterestRateIndexMaturity(Currency&amp;"ibor"&amp;Tenor,BA2354,Trigger)</f>
        <v>55894</v>
      </c>
      <c r="BC2354" s="320">
        <f>_xll.qlIndexFixing($AC$5,AZ2354,TRUE,_xll.ohTrigger(Trigger,Trigger3M))</f>
        <v>1.3418604918958518E-2</v>
      </c>
      <c r="BD2354" s="320">
        <f>_xll.qlIndexFixing($BE$1,AZ2354,TRUE,_xll.ohTrigger(Trigger,Trigger3M))</f>
        <v>1.3061032435977296E-2</v>
      </c>
    </row>
    <row r="2355" spans="51:56" ht="11.25" customHeight="1" x14ac:dyDescent="0.25">
      <c r="AY2355" s="159" t="s">
        <v>90</v>
      </c>
      <c r="AZ2355" s="158">
        <f>_xll.qlInterestRateIndexFixingDate(Currency&amp;"ibor"&amp;Tenor,BA2355,Trigger)</f>
        <v>55807</v>
      </c>
      <c r="BA2355" s="158">
        <f>_xll.qlCalendarAdvance(Calendar,BA2354,AY2355,"f",,Trigger)</f>
        <v>55809</v>
      </c>
      <c r="BB2355" s="158">
        <f>_xll.qlInterestRateIndexMaturity(Currency&amp;"ibor"&amp;Tenor,BA2355,Trigger)</f>
        <v>55901</v>
      </c>
      <c r="BC2355" s="320">
        <f>_xll.qlIndexFixing($AC$5,AZ2355,TRUE,_xll.ohTrigger(Trigger,Trigger3M))</f>
        <v>1.3418658613568146E-2</v>
      </c>
      <c r="BD2355" s="320">
        <f>_xll.qlIndexFixing($BE$1,AZ2355,TRUE,_xll.ohTrigger(Trigger,Trigger3M))</f>
        <v>1.3054796633970361E-2</v>
      </c>
    </row>
    <row r="2356" spans="51:56" ht="11.25" customHeight="1" x14ac:dyDescent="0.25">
      <c r="AY2356" s="159" t="s">
        <v>90</v>
      </c>
      <c r="AZ2356" s="158">
        <f>_xll.qlInterestRateIndexFixingDate(Currency&amp;"ibor"&amp;Tenor,BA2356,Trigger)</f>
        <v>55814</v>
      </c>
      <c r="BA2356" s="158">
        <f>_xll.qlCalendarAdvance(Calendar,BA2355,AY2356,"f",,Trigger)</f>
        <v>55816</v>
      </c>
      <c r="BB2356" s="158">
        <f>_xll.qlInterestRateIndexMaturity(Currency&amp;"ibor"&amp;Tenor,BA2356,Trigger)</f>
        <v>55908</v>
      </c>
      <c r="BC2356" s="320">
        <f>_xll.qlIndexFixing($AC$5,AZ2356,TRUE,_xll.ohTrigger(Trigger,Trigger3M))</f>
        <v>1.3418712308178642E-2</v>
      </c>
      <c r="BD2356" s="320">
        <f>_xll.qlIndexFixing($BE$1,AZ2356,TRUE,_xll.ohTrigger(Trigger,Trigger3M))</f>
        <v>1.3048546078222591E-2</v>
      </c>
    </row>
    <row r="2357" spans="51:56" ht="11.25" customHeight="1" x14ac:dyDescent="0.25">
      <c r="AY2357" s="159" t="s">
        <v>90</v>
      </c>
      <c r="AZ2357" s="158">
        <f>_xll.qlInterestRateIndexFixingDate(Currency&amp;"ibor"&amp;Tenor,BA2357,Trigger)</f>
        <v>55821</v>
      </c>
      <c r="BA2357" s="158">
        <f>_xll.qlCalendarAdvance(Calendar,BA2356,AY2357,"f",,Trigger)</f>
        <v>55823</v>
      </c>
      <c r="BB2357" s="158">
        <f>_xll.qlInterestRateIndexMaturity(Currency&amp;"ibor"&amp;Tenor,BA2357,Trigger)</f>
        <v>55915</v>
      </c>
      <c r="BC2357" s="320">
        <f>_xll.qlIndexFixing($AC$5,AZ2357,TRUE,_xll.ohTrigger(Trigger,Trigger3M))</f>
        <v>1.3418766002790877E-2</v>
      </c>
      <c r="BD2357" s="320">
        <f>_xll.qlIndexFixing($BE$1,AZ2357,TRUE,_xll.ohTrigger(Trigger,Trigger3M))</f>
        <v>1.3042280757204074E-2</v>
      </c>
    </row>
    <row r="2358" spans="51:56" ht="11.25" customHeight="1" x14ac:dyDescent="0.25">
      <c r="AY2358" s="159" t="s">
        <v>90</v>
      </c>
      <c r="AZ2358" s="158">
        <f>_xll.qlInterestRateIndexFixingDate(Currency&amp;"ibor"&amp;Tenor,BA2358,Trigger)</f>
        <v>55828</v>
      </c>
      <c r="BA2358" s="158">
        <f>_xll.qlCalendarAdvance(Calendar,BA2357,AY2358,"f",,Trigger)</f>
        <v>55830</v>
      </c>
      <c r="BB2358" s="158">
        <f>_xll.qlInterestRateIndexMaturity(Currency&amp;"ibor"&amp;Tenor,BA2358,Trigger)</f>
        <v>55922</v>
      </c>
      <c r="BC2358" s="320">
        <f>_xll.qlIndexFixing($AC$5,AZ2358,TRUE,_xll.ohTrigger(Trigger,Trigger3M))</f>
        <v>1.3418819697402244E-2</v>
      </c>
      <c r="BD2358" s="320">
        <f>_xll.qlIndexFixing($BE$1,AZ2358,TRUE,_xll.ohTrigger(Trigger,Trigger3M))</f>
        <v>1.3036000659384036E-2</v>
      </c>
    </row>
    <row r="2359" spans="51:56" ht="11.25" customHeight="1" x14ac:dyDescent="0.25">
      <c r="AY2359" s="159" t="s">
        <v>90</v>
      </c>
      <c r="AZ2359" s="158">
        <f>_xll.qlInterestRateIndexFixingDate(Currency&amp;"ibor"&amp;Tenor,BA2359,Trigger)</f>
        <v>55835</v>
      </c>
      <c r="BA2359" s="158">
        <f>_xll.qlCalendarAdvance(Calendar,BA2358,AY2359,"f",,Trigger)</f>
        <v>55837</v>
      </c>
      <c r="BB2359" s="158">
        <f>_xll.qlInterestRateIndexMaturity(Currency&amp;"ibor"&amp;Tenor,BA2359,Trigger)</f>
        <v>55929</v>
      </c>
      <c r="BC2359" s="320">
        <f>_xll.qlIndexFixing($AC$5,AZ2359,TRUE,_xll.ohTrigger(Trigger,Trigger3M))</f>
        <v>1.3418873392015347E-2</v>
      </c>
      <c r="BD2359" s="320">
        <f>_xll.qlIndexFixing($BE$1,AZ2359,TRUE,_xll.ohTrigger(Trigger,Trigger3M))</f>
        <v>1.30297057732317E-2</v>
      </c>
    </row>
    <row r="2360" spans="51:56" ht="11.25" customHeight="1" x14ac:dyDescent="0.25">
      <c r="AY2360" s="159" t="s">
        <v>90</v>
      </c>
      <c r="AZ2360" s="158">
        <f>_xll.qlInterestRateIndexFixingDate(Currency&amp;"ibor"&amp;Tenor,BA2360,Trigger)</f>
        <v>55842</v>
      </c>
      <c r="BA2360" s="158">
        <f>_xll.qlCalendarAdvance(Calendar,BA2359,AY2360,"f",,Trigger)</f>
        <v>55844</v>
      </c>
      <c r="BB2360" s="158">
        <f>_xll.qlInterestRateIndexMaturity(Currency&amp;"ibor"&amp;Tenor,BA2360,Trigger)</f>
        <v>55936</v>
      </c>
      <c r="BC2360" s="320">
        <f>_xll.qlIndexFixing($AC$5,AZ2360,TRUE,_xll.ohTrigger(Trigger,Trigger3M))</f>
        <v>1.3418927086629319E-2</v>
      </c>
      <c r="BD2360" s="320">
        <f>_xll.qlIndexFixing($BE$1,AZ2360,TRUE,_xll.ohTrigger(Trigger,Trigger3M))</f>
        <v>1.3023396087217158E-2</v>
      </c>
    </row>
    <row r="2361" spans="51:56" ht="11.25" customHeight="1" x14ac:dyDescent="0.25">
      <c r="AY2361" s="159" t="s">
        <v>90</v>
      </c>
      <c r="AZ2361" s="158">
        <f>_xll.qlInterestRateIndexFixingDate(Currency&amp;"ibor"&amp;Tenor,BA2361,Trigger)</f>
        <v>55849</v>
      </c>
      <c r="BA2361" s="158">
        <f>_xll.qlCalendarAdvance(Calendar,BA2360,AY2361,"f",,Trigger)</f>
        <v>55851</v>
      </c>
      <c r="BB2361" s="158">
        <f>_xll.qlInterestRateIndexMaturity(Currency&amp;"ibor"&amp;Tenor,BA2361,Trigger)</f>
        <v>55943</v>
      </c>
      <c r="BC2361" s="320">
        <f>_xll.qlIndexFixing($AC$5,AZ2361,TRUE,_xll.ohTrigger(Trigger,Trigger3M))</f>
        <v>1.341898078124416E-2</v>
      </c>
      <c r="BD2361" s="320">
        <f>_xll.qlIndexFixing($BE$1,AZ2361,TRUE,_xll.ohTrigger(Trigger,Trigger3M))</f>
        <v>1.3017071589809635E-2</v>
      </c>
    </row>
    <row r="2362" spans="51:56" ht="11.25" customHeight="1" x14ac:dyDescent="0.25">
      <c r="AY2362" s="159" t="s">
        <v>90</v>
      </c>
      <c r="AZ2362" s="158">
        <f>_xll.qlInterestRateIndexFixingDate(Currency&amp;"ibor"&amp;Tenor,BA2362,Trigger)</f>
        <v>55856</v>
      </c>
      <c r="BA2362" s="158">
        <f>_xll.qlCalendarAdvance(Calendar,BA2361,AY2362,"f",,Trigger)</f>
        <v>55858</v>
      </c>
      <c r="BB2362" s="158">
        <f>_xll.qlInterestRateIndexMaturity(Currency&amp;"ibor"&amp;Tenor,BA2362,Trigger)</f>
        <v>55948</v>
      </c>
      <c r="BC2362" s="320">
        <f>_xll.qlIndexFixing($AC$5,AZ2362,TRUE,_xll.ohTrigger(Trigger,Trigger3M))</f>
        <v>1.3418527193170604E-2</v>
      </c>
      <c r="BD2362" s="320">
        <f>_xll.qlIndexFixing($BE$1,AZ2362,TRUE,_xll.ohTrigger(Trigger,Trigger3M))</f>
        <v>1.3011173634883022E-2</v>
      </c>
    </row>
    <row r="2363" spans="51:56" ht="11.25" customHeight="1" x14ac:dyDescent="0.25">
      <c r="AY2363" s="159" t="s">
        <v>90</v>
      </c>
      <c r="AZ2363" s="158">
        <f>_xll.qlInterestRateIndexFixingDate(Currency&amp;"ibor"&amp;Tenor,BA2363,Trigger)</f>
        <v>55863</v>
      </c>
      <c r="BA2363" s="158">
        <f>_xll.qlCalendarAdvance(Calendar,BA2362,AY2363,"f",,Trigger)</f>
        <v>55865</v>
      </c>
      <c r="BB2363" s="158">
        <f>_xll.qlInterestRateIndexMaturity(Currency&amp;"ibor"&amp;Tenor,BA2363,Trigger)</f>
        <v>55955</v>
      </c>
      <c r="BC2363" s="320">
        <f>_xll.qlIndexFixing($AC$5,AZ2363,TRUE,_xll.ohTrigger(Trigger,Trigger3M))</f>
        <v>1.3418580883790554E-2</v>
      </c>
      <c r="BD2363" s="320">
        <f>_xll.qlIndexFixing($BE$1,AZ2363,TRUE,_xll.ohTrigger(Trigger,Trigger3M))</f>
        <v>1.3004822061876808E-2</v>
      </c>
    </row>
    <row r="2364" spans="51:56" ht="11.25" customHeight="1" x14ac:dyDescent="0.25">
      <c r="AY2364" s="159" t="s">
        <v>90</v>
      </c>
      <c r="AZ2364" s="158">
        <f>_xll.qlInterestRateIndexFixingDate(Currency&amp;"ibor"&amp;Tenor,BA2364,Trigger)</f>
        <v>55870</v>
      </c>
      <c r="BA2364" s="158">
        <f>_xll.qlCalendarAdvance(Calendar,BA2363,AY2364,"f",,Trigger)</f>
        <v>55872</v>
      </c>
      <c r="BB2364" s="158">
        <f>_xll.qlInterestRateIndexMaturity(Currency&amp;"ibor"&amp;Tenor,BA2364,Trigger)</f>
        <v>55962</v>
      </c>
      <c r="BC2364" s="320">
        <f>_xll.qlIndexFixing($AC$5,AZ2364,TRUE,_xll.ohTrigger(Trigger,Trigger3M))</f>
        <v>1.3418634574411392E-2</v>
      </c>
      <c r="BD2364" s="320">
        <f>_xll.qlIndexFixing($BE$1,AZ2364,TRUE,_xll.ohTrigger(Trigger,Trigger3M))</f>
        <v>1.2998455645382379E-2</v>
      </c>
    </row>
    <row r="2365" spans="51:56" ht="11.25" customHeight="1" x14ac:dyDescent="0.25">
      <c r="AY2365" s="159" t="s">
        <v>90</v>
      </c>
      <c r="AZ2365" s="158">
        <f>_xll.qlInterestRateIndexFixingDate(Currency&amp;"ibor"&amp;Tenor,BA2365,Trigger)</f>
        <v>55876</v>
      </c>
      <c r="BA2365" s="158">
        <f>_xll.qlCalendarAdvance(Calendar,BA2364,AY2365,"f",,Trigger)</f>
        <v>55880</v>
      </c>
      <c r="BB2365" s="158">
        <f>_xll.qlInterestRateIndexMaturity(Currency&amp;"ibor"&amp;Tenor,BA2365,Trigger)</f>
        <v>55970</v>
      </c>
      <c r="BC2365" s="320">
        <f>_xll.qlIndexFixing($AC$5,AZ2365,TRUE,_xll.ohTrigger(Trigger,Trigger3M))</f>
        <v>1.3418695935120795E-2</v>
      </c>
      <c r="BD2365" s="320">
        <f>_xll.qlIndexFixing($BE$1,AZ2365,TRUE,_xll.ohTrigger(Trigger,Trigger3M))</f>
        <v>1.2991161550328201E-2</v>
      </c>
    </row>
    <row r="2366" spans="51:56" ht="11.25" customHeight="1" x14ac:dyDescent="0.25">
      <c r="AY2366" s="160" t="s">
        <v>90</v>
      </c>
      <c r="AZ2366" s="161">
        <f>_xll.qlInterestRateIndexFixingDate(Currency&amp;"ibor"&amp;Tenor,BA2366,Trigger)</f>
        <v>55884</v>
      </c>
      <c r="BA2366" s="161">
        <f>_xll.qlCalendarAdvance(Calendar,BA2365,AY2366,"f",,Trigger)</f>
        <v>55887</v>
      </c>
      <c r="BB2366" s="161">
        <f>_xll.qlInterestRateIndexMaturity(Currency&amp;"ibor"&amp;Tenor,BA2366,Trigger)</f>
        <v>55977</v>
      </c>
      <c r="BC2366" s="322">
        <f>_xll.qlIndexFixing($AC$5,AZ2366,TRUE,_xll.ohTrigger(Trigger,Trigger3M))</f>
        <v>1.3418749625744297E-2</v>
      </c>
      <c r="BD2366" s="322">
        <f>_xll.qlIndexFixing($BE$1,AZ2366,TRUE,_xll.ohTrigger(Trigger,Trigger3M))</f>
        <v>1.2984763287536616E-2</v>
      </c>
    </row>
    <row r="2367" spans="51:56" ht="11.25" customHeight="1" x14ac:dyDescent="0.25">
      <c r="BD2367" s="346"/>
    </row>
    <row r="2368" spans="51:56" ht="11.25" customHeight="1" x14ac:dyDescent="0.25">
      <c r="BD2368" s="346"/>
    </row>
    <row r="2369" spans="56:56" ht="11.25" customHeight="1" x14ac:dyDescent="0.25">
      <c r="BD2369" s="346"/>
    </row>
    <row r="2370" spans="56:56" ht="11.25" customHeight="1" x14ac:dyDescent="0.25">
      <c r="BD2370" s="346"/>
    </row>
    <row r="2371" spans="56:56" ht="11.25" customHeight="1" x14ac:dyDescent="0.25">
      <c r="BD2371" s="346"/>
    </row>
    <row r="2372" spans="56:56" ht="11.25" customHeight="1" x14ac:dyDescent="0.25">
      <c r="BD2372" s="346"/>
    </row>
    <row r="2373" spans="56:56" ht="11.25" customHeight="1" x14ac:dyDescent="0.25">
      <c r="BD2373" s="346"/>
    </row>
    <row r="2374" spans="56:56" ht="11.25" customHeight="1" x14ac:dyDescent="0.25">
      <c r="BD2374" s="346"/>
    </row>
    <row r="2375" spans="56:56" ht="11.25" customHeight="1" x14ac:dyDescent="0.25">
      <c r="BD2375" s="346"/>
    </row>
    <row r="2376" spans="56:56" ht="11.25" customHeight="1" x14ac:dyDescent="0.25">
      <c r="BD2376" s="346"/>
    </row>
    <row r="2377" spans="56:56" ht="11.25" customHeight="1" x14ac:dyDescent="0.25">
      <c r="BD2377" s="346"/>
    </row>
    <row r="2378" spans="56:56" ht="11.25" customHeight="1" x14ac:dyDescent="0.25">
      <c r="BD2378" s="346"/>
    </row>
    <row r="2379" spans="56:56" ht="11.25" customHeight="1" x14ac:dyDescent="0.25">
      <c r="BD2379" s="346"/>
    </row>
    <row r="2380" spans="56:56" ht="11.25" customHeight="1" x14ac:dyDescent="0.25">
      <c r="BD2380" s="346"/>
    </row>
    <row r="2381" spans="56:56" ht="11.25" customHeight="1" x14ac:dyDescent="0.25">
      <c r="BD2381" s="346"/>
    </row>
    <row r="2382" spans="56:56" ht="11.25" customHeight="1" x14ac:dyDescent="0.25">
      <c r="BD2382" s="346"/>
    </row>
    <row r="2383" spans="56:56" ht="11.25" customHeight="1" x14ac:dyDescent="0.25">
      <c r="BD2383" s="346"/>
    </row>
    <row r="2384" spans="56:56" ht="11.25" customHeight="1" x14ac:dyDescent="0.25">
      <c r="BD2384" s="346"/>
    </row>
    <row r="2385" spans="56:56" x14ac:dyDescent="0.25">
      <c r="BD2385" s="346"/>
    </row>
    <row r="2386" spans="56:56" x14ac:dyDescent="0.25">
      <c r="BD2386" s="346"/>
    </row>
    <row r="2387" spans="56:56" x14ac:dyDescent="0.25">
      <c r="BD2387" s="346"/>
    </row>
    <row r="2388" spans="56:56" x14ac:dyDescent="0.25">
      <c r="BD2388" s="346"/>
    </row>
    <row r="2389" spans="56:56" x14ac:dyDescent="0.25">
      <c r="BD2389" s="346"/>
    </row>
    <row r="2390" spans="56:56" x14ac:dyDescent="0.25">
      <c r="BD2390" s="346"/>
    </row>
    <row r="2391" spans="56:56" x14ac:dyDescent="0.25">
      <c r="BD2391" s="346"/>
    </row>
    <row r="2392" spans="56:56" x14ac:dyDescent="0.25">
      <c r="BD2392" s="346"/>
    </row>
    <row r="2393" spans="56:56" x14ac:dyDescent="0.25">
      <c r="BD2393" s="346"/>
    </row>
    <row r="2394" spans="56:56" x14ac:dyDescent="0.25">
      <c r="BD2394" s="346"/>
    </row>
    <row r="2395" spans="56:56" x14ac:dyDescent="0.25">
      <c r="BD2395" s="346"/>
    </row>
    <row r="2396" spans="56:56" x14ac:dyDescent="0.25">
      <c r="BD2396" s="346"/>
    </row>
    <row r="2397" spans="56:56" x14ac:dyDescent="0.25">
      <c r="BD2397" s="346"/>
    </row>
    <row r="2398" spans="56:56" x14ac:dyDescent="0.25">
      <c r="BD2398" s="346"/>
    </row>
    <row r="2399" spans="56:56" x14ac:dyDescent="0.25">
      <c r="BD2399" s="346"/>
    </row>
    <row r="2400" spans="56:56" x14ac:dyDescent="0.25">
      <c r="BD2400" s="346"/>
    </row>
    <row r="2401" spans="56:56" x14ac:dyDescent="0.25">
      <c r="BD2401" s="346"/>
    </row>
    <row r="2402" spans="56:56" x14ac:dyDescent="0.25">
      <c r="BD2402" s="346"/>
    </row>
    <row r="2403" spans="56:56" x14ac:dyDescent="0.25">
      <c r="BD2403" s="346"/>
    </row>
    <row r="2404" spans="56:56" x14ac:dyDescent="0.25">
      <c r="BD2404" s="346"/>
    </row>
    <row r="2405" spans="56:56" x14ac:dyDescent="0.25">
      <c r="BD2405" s="346"/>
    </row>
    <row r="2406" spans="56:56" x14ac:dyDescent="0.25">
      <c r="BD2406" s="346"/>
    </row>
    <row r="2407" spans="56:56" x14ac:dyDescent="0.25">
      <c r="BD2407" s="346"/>
    </row>
    <row r="2408" spans="56:56" x14ac:dyDescent="0.25">
      <c r="BD2408" s="346"/>
    </row>
    <row r="2409" spans="56:56" x14ac:dyDescent="0.25">
      <c r="BD2409" s="346"/>
    </row>
    <row r="2410" spans="56:56" x14ac:dyDescent="0.25">
      <c r="BD2410" s="346"/>
    </row>
    <row r="2411" spans="56:56" x14ac:dyDescent="0.25">
      <c r="BD2411" s="346"/>
    </row>
    <row r="2412" spans="56:56" x14ac:dyDescent="0.25">
      <c r="BD2412" s="346"/>
    </row>
    <row r="2413" spans="56:56" x14ac:dyDescent="0.25">
      <c r="BD2413" s="346"/>
    </row>
    <row r="2414" spans="56:56" x14ac:dyDescent="0.25">
      <c r="BD2414" s="346"/>
    </row>
    <row r="2415" spans="56:56" x14ac:dyDescent="0.25">
      <c r="BD2415" s="346"/>
    </row>
    <row r="2416" spans="56:56" x14ac:dyDescent="0.25">
      <c r="BD2416" s="346"/>
    </row>
    <row r="2417" spans="56:56" x14ac:dyDescent="0.25">
      <c r="BD2417" s="346"/>
    </row>
    <row r="2418" spans="56:56" x14ac:dyDescent="0.25">
      <c r="BD2418" s="346"/>
    </row>
    <row r="2419" spans="56:56" x14ac:dyDescent="0.25">
      <c r="BD2419" s="346"/>
    </row>
    <row r="2420" spans="56:56" x14ac:dyDescent="0.25">
      <c r="BD2420" s="346"/>
    </row>
    <row r="2421" spans="56:56" x14ac:dyDescent="0.25">
      <c r="BD2421" s="346"/>
    </row>
    <row r="2422" spans="56:56" x14ac:dyDescent="0.25">
      <c r="BD2422" s="346"/>
    </row>
    <row r="2423" spans="56:56" x14ac:dyDescent="0.25">
      <c r="BD2423" s="346"/>
    </row>
    <row r="2424" spans="56:56" x14ac:dyDescent="0.25">
      <c r="BD2424" s="346"/>
    </row>
    <row r="2425" spans="56:56" x14ac:dyDescent="0.25">
      <c r="BD2425" s="346"/>
    </row>
    <row r="2426" spans="56:56" x14ac:dyDescent="0.25">
      <c r="BD2426" s="346"/>
    </row>
    <row r="2427" spans="56:56" x14ac:dyDescent="0.25">
      <c r="BD2427" s="346"/>
    </row>
    <row r="2428" spans="56:56" x14ac:dyDescent="0.25">
      <c r="BD2428" s="346"/>
    </row>
    <row r="2429" spans="56:56" x14ac:dyDescent="0.25">
      <c r="BD2429" s="346"/>
    </row>
    <row r="2430" spans="56:56" x14ac:dyDescent="0.25">
      <c r="BD2430" s="346"/>
    </row>
    <row r="2431" spans="56:56" x14ac:dyDescent="0.25">
      <c r="BD2431" s="346"/>
    </row>
    <row r="2432" spans="56:56" x14ac:dyDescent="0.25">
      <c r="BD2432" s="346"/>
    </row>
    <row r="2433" spans="56:56" x14ac:dyDescent="0.25">
      <c r="BD2433" s="346"/>
    </row>
    <row r="2434" spans="56:56" x14ac:dyDescent="0.25">
      <c r="BD2434" s="346"/>
    </row>
    <row r="2435" spans="56:56" x14ac:dyDescent="0.25">
      <c r="BD2435" s="346"/>
    </row>
    <row r="2436" spans="56:56" x14ac:dyDescent="0.25">
      <c r="BD2436" s="346"/>
    </row>
    <row r="2437" spans="56:56" x14ac:dyDescent="0.25">
      <c r="BD2437" s="346"/>
    </row>
    <row r="2438" spans="56:56" x14ac:dyDescent="0.25">
      <c r="BD2438" s="346"/>
    </row>
    <row r="2439" spans="56:56" x14ac:dyDescent="0.25">
      <c r="BD2439" s="346"/>
    </row>
    <row r="2440" spans="56:56" x14ac:dyDescent="0.25">
      <c r="BD2440" s="346"/>
    </row>
    <row r="2441" spans="56:56" x14ac:dyDescent="0.25">
      <c r="BD2441" s="346"/>
    </row>
    <row r="2442" spans="56:56" x14ac:dyDescent="0.25">
      <c r="BD2442" s="346"/>
    </row>
    <row r="2443" spans="56:56" x14ac:dyDescent="0.25">
      <c r="BD2443" s="346"/>
    </row>
    <row r="2444" spans="56:56" x14ac:dyDescent="0.25">
      <c r="BD2444" s="346"/>
    </row>
    <row r="2445" spans="56:56" x14ac:dyDescent="0.25">
      <c r="BD2445" s="346"/>
    </row>
    <row r="2446" spans="56:56" x14ac:dyDescent="0.25">
      <c r="BD2446" s="346"/>
    </row>
    <row r="2447" spans="56:56" x14ac:dyDescent="0.25">
      <c r="BD2447" s="346"/>
    </row>
    <row r="2448" spans="56:56" x14ac:dyDescent="0.25">
      <c r="BD2448" s="346"/>
    </row>
    <row r="2449" spans="56:56" x14ac:dyDescent="0.25">
      <c r="BD2449" s="346"/>
    </row>
    <row r="2450" spans="56:56" x14ac:dyDescent="0.25">
      <c r="BD2450" s="346"/>
    </row>
    <row r="2451" spans="56:56" x14ac:dyDescent="0.25">
      <c r="BD2451" s="346"/>
    </row>
    <row r="2452" spans="56:56" x14ac:dyDescent="0.25">
      <c r="BD2452" s="346"/>
    </row>
    <row r="2453" spans="56:56" x14ac:dyDescent="0.25">
      <c r="BD2453" s="346"/>
    </row>
    <row r="2454" spans="56:56" x14ac:dyDescent="0.25">
      <c r="BD2454" s="346"/>
    </row>
    <row r="2455" spans="56:56" x14ac:dyDescent="0.25">
      <c r="BD2455" s="346"/>
    </row>
    <row r="2456" spans="56:56" x14ac:dyDescent="0.25">
      <c r="BD2456" s="346"/>
    </row>
    <row r="2457" spans="56:56" x14ac:dyDescent="0.25">
      <c r="BD2457" s="346"/>
    </row>
    <row r="2458" spans="56:56" x14ac:dyDescent="0.25">
      <c r="BD2458" s="346"/>
    </row>
    <row r="2459" spans="56:56" x14ac:dyDescent="0.25">
      <c r="BD2459" s="346"/>
    </row>
    <row r="2460" spans="56:56" x14ac:dyDescent="0.25">
      <c r="BD2460" s="346"/>
    </row>
    <row r="2461" spans="56:56" x14ac:dyDescent="0.25">
      <c r="BD2461" s="346"/>
    </row>
    <row r="2462" spans="56:56" x14ac:dyDescent="0.25">
      <c r="BD2462" s="346"/>
    </row>
    <row r="2463" spans="56:56" x14ac:dyDescent="0.25">
      <c r="BD2463" s="346"/>
    </row>
    <row r="2464" spans="56:56" x14ac:dyDescent="0.25">
      <c r="BD2464" s="346"/>
    </row>
    <row r="2465" spans="56:56" x14ac:dyDescent="0.25">
      <c r="BD2465" s="346"/>
    </row>
    <row r="2466" spans="56:56" x14ac:dyDescent="0.25">
      <c r="BD2466" s="346"/>
    </row>
    <row r="2467" spans="56:56" x14ac:dyDescent="0.25">
      <c r="BD2467" s="346"/>
    </row>
    <row r="2468" spans="56:56" x14ac:dyDescent="0.25">
      <c r="BD2468" s="346"/>
    </row>
    <row r="2469" spans="56:56" x14ac:dyDescent="0.25">
      <c r="BD2469" s="346"/>
    </row>
    <row r="2470" spans="56:56" x14ac:dyDescent="0.25">
      <c r="BD2470" s="346"/>
    </row>
    <row r="2471" spans="56:56" x14ac:dyDescent="0.25">
      <c r="BD2471" s="346"/>
    </row>
    <row r="2472" spans="56:56" x14ac:dyDescent="0.25">
      <c r="BD2472" s="346"/>
    </row>
    <row r="2473" spans="56:56" x14ac:dyDescent="0.25">
      <c r="BD2473" s="346"/>
    </row>
    <row r="2474" spans="56:56" x14ac:dyDescent="0.25">
      <c r="BD2474" s="346"/>
    </row>
    <row r="2475" spans="56:56" x14ac:dyDescent="0.25">
      <c r="BD2475" s="346"/>
    </row>
    <row r="2476" spans="56:56" x14ac:dyDescent="0.25">
      <c r="BD2476" s="346"/>
    </row>
    <row r="2477" spans="56:56" x14ac:dyDescent="0.25">
      <c r="BD2477" s="346"/>
    </row>
    <row r="2478" spans="56:56" x14ac:dyDescent="0.25">
      <c r="BD2478" s="346"/>
    </row>
    <row r="2479" spans="56:56" x14ac:dyDescent="0.25">
      <c r="BD2479" s="346"/>
    </row>
    <row r="2480" spans="56:56" x14ac:dyDescent="0.25">
      <c r="BD2480" s="346"/>
    </row>
    <row r="2481" spans="56:56" x14ac:dyDescent="0.25">
      <c r="BD2481" s="346"/>
    </row>
    <row r="2482" spans="56:56" x14ac:dyDescent="0.25">
      <c r="BD2482" s="346"/>
    </row>
    <row r="2483" spans="56:56" x14ac:dyDescent="0.25">
      <c r="BD2483" s="346"/>
    </row>
    <row r="2484" spans="56:56" x14ac:dyDescent="0.25">
      <c r="BD2484" s="346"/>
    </row>
    <row r="2485" spans="56:56" x14ac:dyDescent="0.25">
      <c r="BD2485" s="346"/>
    </row>
    <row r="2486" spans="56:56" x14ac:dyDescent="0.25">
      <c r="BD2486" s="346"/>
    </row>
    <row r="2487" spans="56:56" x14ac:dyDescent="0.25">
      <c r="BD2487" s="346"/>
    </row>
    <row r="2488" spans="56:56" x14ac:dyDescent="0.25">
      <c r="BD2488" s="346"/>
    </row>
    <row r="2489" spans="56:56" x14ac:dyDescent="0.25">
      <c r="BD2489" s="346"/>
    </row>
    <row r="2490" spans="56:56" x14ac:dyDescent="0.25">
      <c r="BD2490" s="346"/>
    </row>
    <row r="2491" spans="56:56" x14ac:dyDescent="0.25">
      <c r="BD2491" s="346"/>
    </row>
    <row r="2492" spans="56:56" x14ac:dyDescent="0.25">
      <c r="BD2492" s="346"/>
    </row>
    <row r="2493" spans="56:56" x14ac:dyDescent="0.25">
      <c r="BD2493" s="346"/>
    </row>
    <row r="2494" spans="56:56" x14ac:dyDescent="0.25">
      <c r="BD2494" s="346"/>
    </row>
    <row r="2495" spans="56:56" x14ac:dyDescent="0.25">
      <c r="BD2495" s="346"/>
    </row>
    <row r="2496" spans="56:56" x14ac:dyDescent="0.25">
      <c r="BD2496" s="346"/>
    </row>
    <row r="2497" spans="56:56" x14ac:dyDescent="0.25">
      <c r="BD2497" s="346"/>
    </row>
    <row r="2498" spans="56:56" x14ac:dyDescent="0.25">
      <c r="BD2498" s="346"/>
    </row>
    <row r="2499" spans="56:56" x14ac:dyDescent="0.25">
      <c r="BD2499" s="346"/>
    </row>
    <row r="2500" spans="56:56" x14ac:dyDescent="0.25">
      <c r="BD2500" s="346"/>
    </row>
    <row r="2501" spans="56:56" x14ac:dyDescent="0.25">
      <c r="BD2501" s="346"/>
    </row>
    <row r="2502" spans="56:56" x14ac:dyDescent="0.25">
      <c r="BD2502" s="346"/>
    </row>
    <row r="2503" spans="56:56" x14ac:dyDescent="0.25">
      <c r="BD2503" s="346"/>
    </row>
    <row r="2504" spans="56:56" x14ac:dyDescent="0.25">
      <c r="BD2504" s="346"/>
    </row>
    <row r="2505" spans="56:56" x14ac:dyDescent="0.25">
      <c r="BD2505" s="346"/>
    </row>
    <row r="2506" spans="56:56" x14ac:dyDescent="0.25">
      <c r="BD2506" s="346"/>
    </row>
    <row r="2507" spans="56:56" x14ac:dyDescent="0.25">
      <c r="BD2507" s="346"/>
    </row>
    <row r="2508" spans="56:56" x14ac:dyDescent="0.25">
      <c r="BD2508" s="346"/>
    </row>
    <row r="2509" spans="56:56" x14ac:dyDescent="0.25">
      <c r="BD2509" s="346"/>
    </row>
    <row r="2510" spans="56:56" x14ac:dyDescent="0.25">
      <c r="BD2510" s="346"/>
    </row>
    <row r="2511" spans="56:56" x14ac:dyDescent="0.25">
      <c r="BD2511" s="346"/>
    </row>
    <row r="2512" spans="56:56" x14ac:dyDescent="0.25">
      <c r="BD2512" s="346"/>
    </row>
    <row r="2513" spans="56:56" x14ac:dyDescent="0.25">
      <c r="BD2513" s="346"/>
    </row>
    <row r="2514" spans="56:56" x14ac:dyDescent="0.25">
      <c r="BD2514" s="346"/>
    </row>
    <row r="2515" spans="56:56" x14ac:dyDescent="0.25">
      <c r="BD2515" s="346"/>
    </row>
    <row r="2516" spans="56:56" x14ac:dyDescent="0.25">
      <c r="BD2516" s="346"/>
    </row>
    <row r="2517" spans="56:56" x14ac:dyDescent="0.25">
      <c r="BD2517" s="346"/>
    </row>
    <row r="2518" spans="56:56" x14ac:dyDescent="0.25">
      <c r="BD2518" s="346"/>
    </row>
    <row r="2519" spans="56:56" x14ac:dyDescent="0.25">
      <c r="BD2519" s="346"/>
    </row>
    <row r="2520" spans="56:56" x14ac:dyDescent="0.25">
      <c r="BD2520" s="346"/>
    </row>
    <row r="2521" spans="56:56" x14ac:dyDescent="0.25">
      <c r="BD2521" s="346"/>
    </row>
    <row r="2522" spans="56:56" x14ac:dyDescent="0.25">
      <c r="BD2522" s="346"/>
    </row>
    <row r="2523" spans="56:56" x14ac:dyDescent="0.25">
      <c r="BD2523" s="346"/>
    </row>
    <row r="2524" spans="56:56" x14ac:dyDescent="0.25">
      <c r="BD2524" s="346"/>
    </row>
    <row r="2525" spans="56:56" x14ac:dyDescent="0.25">
      <c r="BD2525" s="346"/>
    </row>
    <row r="2526" spans="56:56" x14ac:dyDescent="0.25">
      <c r="BD2526" s="346"/>
    </row>
    <row r="2527" spans="56:56" x14ac:dyDescent="0.25">
      <c r="BD2527" s="346"/>
    </row>
    <row r="2528" spans="56:56" x14ac:dyDescent="0.25">
      <c r="BD2528" s="346"/>
    </row>
    <row r="2529" spans="56:56" x14ac:dyDescent="0.25">
      <c r="BD2529" s="346"/>
    </row>
    <row r="2530" spans="56:56" x14ac:dyDescent="0.25">
      <c r="BD2530" s="346"/>
    </row>
    <row r="2531" spans="56:56" x14ac:dyDescent="0.25">
      <c r="BD2531" s="346"/>
    </row>
    <row r="2532" spans="56:56" x14ac:dyDescent="0.25">
      <c r="BD2532" s="346"/>
    </row>
    <row r="2533" spans="56:56" x14ac:dyDescent="0.25">
      <c r="BD2533" s="346"/>
    </row>
    <row r="2534" spans="56:56" x14ac:dyDescent="0.25">
      <c r="BD2534" s="346"/>
    </row>
    <row r="2535" spans="56:56" x14ac:dyDescent="0.25">
      <c r="BD2535" s="346"/>
    </row>
    <row r="2536" spans="56:56" x14ac:dyDescent="0.25">
      <c r="BD2536" s="346"/>
    </row>
    <row r="2537" spans="56:56" x14ac:dyDescent="0.25">
      <c r="BD2537" s="346"/>
    </row>
    <row r="2538" spans="56:56" x14ac:dyDescent="0.25">
      <c r="BD2538" s="346"/>
    </row>
    <row r="2539" spans="56:56" x14ac:dyDescent="0.25">
      <c r="BD2539" s="346"/>
    </row>
    <row r="2540" spans="56:56" x14ac:dyDescent="0.25">
      <c r="BD2540" s="346"/>
    </row>
    <row r="2541" spans="56:56" x14ac:dyDescent="0.25">
      <c r="BD2541" s="346"/>
    </row>
    <row r="2542" spans="56:56" x14ac:dyDescent="0.25">
      <c r="BD2542" s="346"/>
    </row>
    <row r="2543" spans="56:56" x14ac:dyDescent="0.25">
      <c r="BD2543" s="346"/>
    </row>
    <row r="2544" spans="56:56" x14ac:dyDescent="0.25">
      <c r="BD2544" s="346"/>
    </row>
    <row r="2545" spans="56:56" x14ac:dyDescent="0.25">
      <c r="BD2545" s="346"/>
    </row>
    <row r="2546" spans="56:56" x14ac:dyDescent="0.25">
      <c r="BD2546" s="346"/>
    </row>
    <row r="2547" spans="56:56" x14ac:dyDescent="0.25">
      <c r="BD2547" s="346"/>
    </row>
    <row r="2548" spans="56:56" x14ac:dyDescent="0.25">
      <c r="BD2548" s="346"/>
    </row>
    <row r="2549" spans="56:56" x14ac:dyDescent="0.25">
      <c r="BD2549" s="346"/>
    </row>
    <row r="2550" spans="56:56" x14ac:dyDescent="0.25">
      <c r="BD2550" s="346"/>
    </row>
    <row r="2551" spans="56:56" x14ac:dyDescent="0.25">
      <c r="BD2551" s="346"/>
    </row>
    <row r="2552" spans="56:56" x14ac:dyDescent="0.25">
      <c r="BD2552" s="346"/>
    </row>
    <row r="2553" spans="56:56" x14ac:dyDescent="0.25">
      <c r="BD2553" s="346"/>
    </row>
    <row r="2554" spans="56:56" x14ac:dyDescent="0.25">
      <c r="BD2554" s="346"/>
    </row>
    <row r="2555" spans="56:56" x14ac:dyDescent="0.25">
      <c r="BD2555" s="346"/>
    </row>
    <row r="2556" spans="56:56" x14ac:dyDescent="0.25">
      <c r="BD2556" s="346"/>
    </row>
    <row r="2557" spans="56:56" x14ac:dyDescent="0.25">
      <c r="BD2557" s="346"/>
    </row>
    <row r="2558" spans="56:56" x14ac:dyDescent="0.25">
      <c r="BD2558" s="346"/>
    </row>
    <row r="2559" spans="56:56" x14ac:dyDescent="0.25">
      <c r="BD2559" s="346"/>
    </row>
    <row r="2560" spans="56:56" x14ac:dyDescent="0.25">
      <c r="BD2560" s="346"/>
    </row>
    <row r="2561" spans="56:56" x14ac:dyDescent="0.25">
      <c r="BD2561" s="346"/>
    </row>
    <row r="2562" spans="56:56" x14ac:dyDescent="0.25">
      <c r="BD2562" s="346"/>
    </row>
    <row r="2563" spans="56:56" x14ac:dyDescent="0.25">
      <c r="BD2563" s="346"/>
    </row>
    <row r="2564" spans="56:56" x14ac:dyDescent="0.25">
      <c r="BD2564" s="346"/>
    </row>
    <row r="2565" spans="56:56" x14ac:dyDescent="0.25">
      <c r="BD2565" s="346"/>
    </row>
    <row r="2566" spans="56:56" x14ac:dyDescent="0.25">
      <c r="BD2566" s="346"/>
    </row>
    <row r="2567" spans="56:56" x14ac:dyDescent="0.25">
      <c r="BD2567" s="346"/>
    </row>
    <row r="2568" spans="56:56" x14ac:dyDescent="0.25">
      <c r="BD2568" s="346"/>
    </row>
    <row r="2569" spans="56:56" x14ac:dyDescent="0.25">
      <c r="BD2569" s="346"/>
    </row>
    <row r="2570" spans="56:56" x14ac:dyDescent="0.25">
      <c r="BD2570" s="346"/>
    </row>
    <row r="2571" spans="56:56" x14ac:dyDescent="0.25">
      <c r="BD2571" s="346"/>
    </row>
    <row r="2572" spans="56:56" x14ac:dyDescent="0.25">
      <c r="BD2572" s="346"/>
    </row>
    <row r="2573" spans="56:56" x14ac:dyDescent="0.25">
      <c r="BD2573" s="346"/>
    </row>
    <row r="2574" spans="56:56" x14ac:dyDescent="0.25">
      <c r="BD2574" s="346"/>
    </row>
    <row r="2575" spans="56:56" x14ac:dyDescent="0.25">
      <c r="BD2575" s="346"/>
    </row>
    <row r="2576" spans="56:56" x14ac:dyDescent="0.25">
      <c r="BD2576" s="346"/>
    </row>
    <row r="2577" spans="56:56" x14ac:dyDescent="0.25">
      <c r="BD2577" s="346"/>
    </row>
    <row r="2578" spans="56:56" x14ac:dyDescent="0.25">
      <c r="BD2578" s="346"/>
    </row>
    <row r="2579" spans="56:56" x14ac:dyDescent="0.25">
      <c r="BD2579" s="346"/>
    </row>
    <row r="2580" spans="56:56" x14ac:dyDescent="0.25">
      <c r="BD2580" s="346"/>
    </row>
    <row r="2581" spans="56:56" x14ac:dyDescent="0.25">
      <c r="BD2581" s="346"/>
    </row>
    <row r="2582" spans="56:56" x14ac:dyDescent="0.25">
      <c r="BD2582" s="346"/>
    </row>
    <row r="2583" spans="56:56" x14ac:dyDescent="0.25">
      <c r="BD2583" s="346"/>
    </row>
    <row r="2584" spans="56:56" x14ac:dyDescent="0.25">
      <c r="BD2584" s="346"/>
    </row>
    <row r="2585" spans="56:56" x14ac:dyDescent="0.25">
      <c r="BD2585" s="346"/>
    </row>
    <row r="2586" spans="56:56" x14ac:dyDescent="0.25">
      <c r="BD2586" s="346"/>
    </row>
    <row r="2587" spans="56:56" x14ac:dyDescent="0.25">
      <c r="BD2587" s="346"/>
    </row>
    <row r="2588" spans="56:56" x14ac:dyDescent="0.25">
      <c r="BD2588" s="346"/>
    </row>
    <row r="2589" spans="56:56" x14ac:dyDescent="0.25">
      <c r="BD2589" s="346"/>
    </row>
    <row r="2590" spans="56:56" x14ac:dyDescent="0.25">
      <c r="BD2590" s="346"/>
    </row>
    <row r="2591" spans="56:56" x14ac:dyDescent="0.25">
      <c r="BD2591" s="346"/>
    </row>
    <row r="2592" spans="56:56" x14ac:dyDescent="0.25">
      <c r="BD2592" s="346"/>
    </row>
    <row r="2593" spans="56:56" x14ac:dyDescent="0.25">
      <c r="BD2593" s="346"/>
    </row>
    <row r="2594" spans="56:56" x14ac:dyDescent="0.25">
      <c r="BD2594" s="346"/>
    </row>
    <row r="2595" spans="56:56" x14ac:dyDescent="0.25">
      <c r="BD2595" s="346"/>
    </row>
    <row r="2596" spans="56:56" x14ac:dyDescent="0.25">
      <c r="BD2596" s="346"/>
    </row>
    <row r="2597" spans="56:56" x14ac:dyDescent="0.25">
      <c r="BD2597" s="346"/>
    </row>
    <row r="2598" spans="56:56" x14ac:dyDescent="0.25">
      <c r="BD2598" s="346"/>
    </row>
    <row r="2599" spans="56:56" x14ac:dyDescent="0.25">
      <c r="BD2599" s="346"/>
    </row>
    <row r="2600" spans="56:56" x14ac:dyDescent="0.25">
      <c r="BD2600" s="346"/>
    </row>
    <row r="2601" spans="56:56" x14ac:dyDescent="0.25">
      <c r="BD2601" s="346"/>
    </row>
    <row r="2602" spans="56:56" x14ac:dyDescent="0.25">
      <c r="BD2602" s="346"/>
    </row>
    <row r="2603" spans="56:56" x14ac:dyDescent="0.25">
      <c r="BD2603" s="346"/>
    </row>
    <row r="2604" spans="56:56" x14ac:dyDescent="0.25">
      <c r="BD2604" s="346"/>
    </row>
    <row r="2605" spans="56:56" x14ac:dyDescent="0.25">
      <c r="BD2605" s="346"/>
    </row>
    <row r="2606" spans="56:56" x14ac:dyDescent="0.25">
      <c r="BD2606" s="346"/>
    </row>
    <row r="2607" spans="56:56" x14ac:dyDescent="0.25">
      <c r="BD2607" s="346"/>
    </row>
    <row r="2608" spans="56:56" x14ac:dyDescent="0.25">
      <c r="BD2608" s="346"/>
    </row>
    <row r="2609" spans="56:56" x14ac:dyDescent="0.25">
      <c r="BD2609" s="346"/>
    </row>
    <row r="2610" spans="56:56" x14ac:dyDescent="0.25">
      <c r="BD2610" s="346"/>
    </row>
    <row r="2611" spans="56:56" x14ac:dyDescent="0.25">
      <c r="BD2611" s="346"/>
    </row>
    <row r="2612" spans="56:56" x14ac:dyDescent="0.25">
      <c r="BD2612" s="346"/>
    </row>
    <row r="2613" spans="56:56" x14ac:dyDescent="0.25">
      <c r="BD2613" s="346"/>
    </row>
    <row r="2614" spans="56:56" x14ac:dyDescent="0.25">
      <c r="BD2614" s="346"/>
    </row>
    <row r="2615" spans="56:56" x14ac:dyDescent="0.25">
      <c r="BD2615" s="346"/>
    </row>
    <row r="2616" spans="56:56" x14ac:dyDescent="0.25">
      <c r="BD2616" s="346"/>
    </row>
    <row r="2617" spans="56:56" x14ac:dyDescent="0.25">
      <c r="BD2617" s="346"/>
    </row>
    <row r="2618" spans="56:56" x14ac:dyDescent="0.25">
      <c r="BD2618" s="346"/>
    </row>
    <row r="2619" spans="56:56" x14ac:dyDescent="0.25">
      <c r="BD2619" s="346"/>
    </row>
    <row r="2620" spans="56:56" x14ac:dyDescent="0.25">
      <c r="BD2620" s="346"/>
    </row>
    <row r="2621" spans="56:56" x14ac:dyDescent="0.25">
      <c r="BD2621" s="346"/>
    </row>
    <row r="2622" spans="56:56" x14ac:dyDescent="0.25">
      <c r="BD2622" s="346"/>
    </row>
    <row r="2623" spans="56:56" x14ac:dyDescent="0.25">
      <c r="BD2623" s="346"/>
    </row>
    <row r="2624" spans="56:56" x14ac:dyDescent="0.25">
      <c r="BD2624" s="346"/>
    </row>
    <row r="2625" spans="56:56" x14ac:dyDescent="0.25">
      <c r="BD2625" s="346"/>
    </row>
    <row r="2626" spans="56:56" x14ac:dyDescent="0.25">
      <c r="BD2626" s="346"/>
    </row>
    <row r="2627" spans="56:56" x14ac:dyDescent="0.25">
      <c r="BD2627" s="346"/>
    </row>
    <row r="2628" spans="56:56" x14ac:dyDescent="0.25">
      <c r="BD2628" s="346"/>
    </row>
    <row r="2629" spans="56:56" x14ac:dyDescent="0.25">
      <c r="BD2629" s="346"/>
    </row>
    <row r="2630" spans="56:56" x14ac:dyDescent="0.25">
      <c r="BD2630" s="346"/>
    </row>
    <row r="2631" spans="56:56" x14ac:dyDescent="0.25">
      <c r="BD2631" s="346"/>
    </row>
    <row r="2632" spans="56:56" x14ac:dyDescent="0.25">
      <c r="BD2632" s="346"/>
    </row>
    <row r="2633" spans="56:56" x14ac:dyDescent="0.25">
      <c r="BD2633" s="346"/>
    </row>
    <row r="2634" spans="56:56" x14ac:dyDescent="0.25">
      <c r="BD2634" s="346"/>
    </row>
    <row r="2635" spans="56:56" x14ac:dyDescent="0.25">
      <c r="BD2635" s="346"/>
    </row>
    <row r="2636" spans="56:56" x14ac:dyDescent="0.25">
      <c r="BD2636" s="346"/>
    </row>
    <row r="2637" spans="56:56" x14ac:dyDescent="0.25">
      <c r="BD2637" s="346"/>
    </row>
    <row r="2638" spans="56:56" x14ac:dyDescent="0.25">
      <c r="BD2638" s="346"/>
    </row>
    <row r="2639" spans="56:56" x14ac:dyDescent="0.25">
      <c r="BD2639" s="346"/>
    </row>
    <row r="2640" spans="56:56" x14ac:dyDescent="0.25">
      <c r="BD2640" s="346"/>
    </row>
    <row r="2641" spans="56:56" x14ac:dyDescent="0.25">
      <c r="BD2641" s="346"/>
    </row>
    <row r="2642" spans="56:56" x14ac:dyDescent="0.25">
      <c r="BD2642" s="346"/>
    </row>
    <row r="2643" spans="56:56" x14ac:dyDescent="0.25">
      <c r="BD2643" s="346"/>
    </row>
    <row r="2644" spans="56:56" x14ac:dyDescent="0.25">
      <c r="BD2644" s="346"/>
    </row>
    <row r="2645" spans="56:56" x14ac:dyDescent="0.25">
      <c r="BD2645" s="346"/>
    </row>
    <row r="2646" spans="56:56" x14ac:dyDescent="0.25">
      <c r="BD2646" s="346"/>
    </row>
    <row r="2647" spans="56:56" x14ac:dyDescent="0.25">
      <c r="BD2647" s="346"/>
    </row>
    <row r="2648" spans="56:56" x14ac:dyDescent="0.25">
      <c r="BD2648" s="346"/>
    </row>
    <row r="2649" spans="56:56" x14ac:dyDescent="0.25">
      <c r="BD2649" s="346"/>
    </row>
    <row r="2650" spans="56:56" x14ac:dyDescent="0.25">
      <c r="BD2650" s="346"/>
    </row>
    <row r="2651" spans="56:56" x14ac:dyDescent="0.25">
      <c r="BD2651" s="346"/>
    </row>
    <row r="2652" spans="56:56" x14ac:dyDescent="0.25">
      <c r="BD2652" s="346"/>
    </row>
    <row r="2653" spans="56:56" x14ac:dyDescent="0.25">
      <c r="BD2653" s="346"/>
    </row>
    <row r="2654" spans="56:56" x14ac:dyDescent="0.25">
      <c r="BD2654" s="346"/>
    </row>
    <row r="2655" spans="56:56" x14ac:dyDescent="0.25">
      <c r="BD2655" s="346"/>
    </row>
    <row r="2656" spans="56:56" x14ac:dyDescent="0.25">
      <c r="BD2656" s="346"/>
    </row>
    <row r="2657" spans="56:56" x14ac:dyDescent="0.25">
      <c r="BD2657" s="346"/>
    </row>
    <row r="2658" spans="56:56" x14ac:dyDescent="0.25">
      <c r="BD2658" s="346"/>
    </row>
    <row r="2659" spans="56:56" x14ac:dyDescent="0.25">
      <c r="BD2659" s="346"/>
    </row>
    <row r="2660" spans="56:56" x14ac:dyDescent="0.25">
      <c r="BD2660" s="346"/>
    </row>
    <row r="2661" spans="56:56" x14ac:dyDescent="0.25">
      <c r="BD2661" s="346"/>
    </row>
    <row r="2662" spans="56:56" x14ac:dyDescent="0.25">
      <c r="BD2662" s="346"/>
    </row>
    <row r="2663" spans="56:56" x14ac:dyDescent="0.25">
      <c r="BD2663" s="346"/>
    </row>
    <row r="2664" spans="56:56" x14ac:dyDescent="0.25">
      <c r="BD2664" s="346"/>
    </row>
    <row r="2665" spans="56:56" x14ac:dyDescent="0.25">
      <c r="BD2665" s="346"/>
    </row>
    <row r="2666" spans="56:56" x14ac:dyDescent="0.25">
      <c r="BD2666" s="346"/>
    </row>
    <row r="2667" spans="56:56" x14ac:dyDescent="0.25">
      <c r="BD2667" s="346"/>
    </row>
    <row r="2668" spans="56:56" x14ac:dyDescent="0.25">
      <c r="BD2668" s="346"/>
    </row>
    <row r="2669" spans="56:56" x14ac:dyDescent="0.25">
      <c r="BD2669" s="346"/>
    </row>
    <row r="2670" spans="56:56" x14ac:dyDescent="0.25">
      <c r="BD2670" s="346"/>
    </row>
    <row r="2671" spans="56:56" x14ac:dyDescent="0.25">
      <c r="BD2671" s="346"/>
    </row>
    <row r="2672" spans="56:56" x14ac:dyDescent="0.25">
      <c r="BD2672" s="346"/>
    </row>
    <row r="2673" spans="56:56" x14ac:dyDescent="0.25">
      <c r="BD2673" s="346"/>
    </row>
    <row r="2674" spans="56:56" x14ac:dyDescent="0.25">
      <c r="BD2674" s="346"/>
    </row>
    <row r="2675" spans="56:56" x14ac:dyDescent="0.25">
      <c r="BD2675" s="346"/>
    </row>
    <row r="2676" spans="56:56" x14ac:dyDescent="0.25">
      <c r="BD2676" s="346"/>
    </row>
    <row r="2677" spans="56:56" x14ac:dyDescent="0.25">
      <c r="BD2677" s="346"/>
    </row>
    <row r="2678" spans="56:56" x14ac:dyDescent="0.25">
      <c r="BD2678" s="346"/>
    </row>
    <row r="2679" spans="56:56" x14ac:dyDescent="0.25">
      <c r="BD2679" s="346"/>
    </row>
    <row r="2680" spans="56:56" x14ac:dyDescent="0.25">
      <c r="BD2680" s="346"/>
    </row>
    <row r="2681" spans="56:56" x14ac:dyDescent="0.25">
      <c r="BD2681" s="346"/>
    </row>
    <row r="2682" spans="56:56" x14ac:dyDescent="0.25">
      <c r="BD2682" s="346"/>
    </row>
    <row r="2683" spans="56:56" x14ac:dyDescent="0.25">
      <c r="BD2683" s="346"/>
    </row>
    <row r="2684" spans="56:56" x14ac:dyDescent="0.25">
      <c r="BD2684" s="346"/>
    </row>
    <row r="2685" spans="56:56" x14ac:dyDescent="0.25">
      <c r="BD2685" s="346"/>
    </row>
    <row r="2686" spans="56:56" x14ac:dyDescent="0.25">
      <c r="BD2686" s="346"/>
    </row>
    <row r="2687" spans="56:56" x14ac:dyDescent="0.25">
      <c r="BD2687" s="346"/>
    </row>
    <row r="2688" spans="56:56" x14ac:dyDescent="0.25">
      <c r="BD2688" s="346"/>
    </row>
    <row r="2689" spans="56:56" x14ac:dyDescent="0.25">
      <c r="BD2689" s="346"/>
    </row>
    <row r="2690" spans="56:56" x14ac:dyDescent="0.25">
      <c r="BD2690" s="346"/>
    </row>
    <row r="2691" spans="56:56" x14ac:dyDescent="0.25">
      <c r="BD2691" s="346"/>
    </row>
    <row r="2692" spans="56:56" x14ac:dyDescent="0.25">
      <c r="BD2692" s="346"/>
    </row>
    <row r="2693" spans="56:56" x14ac:dyDescent="0.25">
      <c r="BD2693" s="346"/>
    </row>
    <row r="2694" spans="56:56" x14ac:dyDescent="0.25">
      <c r="BD2694" s="346"/>
    </row>
    <row r="2695" spans="56:56" x14ac:dyDescent="0.25">
      <c r="BD2695" s="346"/>
    </row>
    <row r="2696" spans="56:56" x14ac:dyDescent="0.25">
      <c r="BD2696" s="346"/>
    </row>
    <row r="2697" spans="56:56" x14ac:dyDescent="0.25">
      <c r="BD2697" s="346"/>
    </row>
    <row r="2698" spans="56:56" x14ac:dyDescent="0.25">
      <c r="BD2698" s="346"/>
    </row>
    <row r="2699" spans="56:56" x14ac:dyDescent="0.25">
      <c r="BD2699" s="346"/>
    </row>
    <row r="2700" spans="56:56" x14ac:dyDescent="0.25">
      <c r="BD2700" s="346"/>
    </row>
    <row r="2701" spans="56:56" x14ac:dyDescent="0.25">
      <c r="BD2701" s="346"/>
    </row>
    <row r="2702" spans="56:56" x14ac:dyDescent="0.25">
      <c r="BD2702" s="346"/>
    </row>
    <row r="2703" spans="56:56" x14ac:dyDescent="0.25">
      <c r="BD2703" s="346"/>
    </row>
    <row r="2704" spans="56:56" x14ac:dyDescent="0.25">
      <c r="BD2704" s="346"/>
    </row>
    <row r="2705" spans="56:56" x14ac:dyDescent="0.25">
      <c r="BD2705" s="346"/>
    </row>
    <row r="2706" spans="56:56" x14ac:dyDescent="0.25">
      <c r="BD2706" s="346"/>
    </row>
    <row r="2707" spans="56:56" x14ac:dyDescent="0.25">
      <c r="BD2707" s="346"/>
    </row>
    <row r="2708" spans="56:56" x14ac:dyDescent="0.25">
      <c r="BD2708" s="346"/>
    </row>
    <row r="2709" spans="56:56" x14ac:dyDescent="0.25">
      <c r="BD2709" s="346"/>
    </row>
    <row r="2710" spans="56:56" x14ac:dyDescent="0.25">
      <c r="BD2710" s="346"/>
    </row>
    <row r="2711" spans="56:56" x14ac:dyDescent="0.25">
      <c r="BD2711" s="346"/>
    </row>
    <row r="2712" spans="56:56" x14ac:dyDescent="0.25">
      <c r="BD2712" s="346"/>
    </row>
    <row r="2713" spans="56:56" x14ac:dyDescent="0.25">
      <c r="BD2713" s="346"/>
    </row>
    <row r="2714" spans="56:56" x14ac:dyDescent="0.25">
      <c r="BD2714" s="346"/>
    </row>
    <row r="2715" spans="56:56" x14ac:dyDescent="0.25">
      <c r="BD2715" s="346"/>
    </row>
    <row r="2716" spans="56:56" x14ac:dyDescent="0.25">
      <c r="BD2716" s="346"/>
    </row>
    <row r="2717" spans="56:56" x14ac:dyDescent="0.25">
      <c r="BD2717" s="346"/>
    </row>
    <row r="2718" spans="56:56" x14ac:dyDescent="0.25">
      <c r="BD2718" s="346"/>
    </row>
    <row r="2719" spans="56:56" x14ac:dyDescent="0.25">
      <c r="BD2719" s="346"/>
    </row>
    <row r="2720" spans="56:56" x14ac:dyDescent="0.25">
      <c r="BD2720" s="346"/>
    </row>
    <row r="2721" spans="56:56" x14ac:dyDescent="0.25">
      <c r="BD2721" s="346"/>
    </row>
    <row r="2722" spans="56:56" x14ac:dyDescent="0.25">
      <c r="BD2722" s="346"/>
    </row>
    <row r="2723" spans="56:56" x14ac:dyDescent="0.25">
      <c r="BD2723" s="346"/>
    </row>
    <row r="2724" spans="56:56" x14ac:dyDescent="0.25">
      <c r="BD2724" s="346"/>
    </row>
    <row r="2725" spans="56:56" x14ac:dyDescent="0.25">
      <c r="BD2725" s="346"/>
    </row>
    <row r="2726" spans="56:56" x14ac:dyDescent="0.25">
      <c r="BD2726" s="346"/>
    </row>
    <row r="2727" spans="56:56" x14ac:dyDescent="0.25">
      <c r="BD2727" s="346"/>
    </row>
    <row r="2728" spans="56:56" x14ac:dyDescent="0.25">
      <c r="BD2728" s="346"/>
    </row>
    <row r="2729" spans="56:56" x14ac:dyDescent="0.25">
      <c r="BD2729" s="346"/>
    </row>
    <row r="2730" spans="56:56" x14ac:dyDescent="0.25">
      <c r="BD2730" s="346"/>
    </row>
    <row r="2731" spans="56:56" x14ac:dyDescent="0.25">
      <c r="BD2731" s="346"/>
    </row>
    <row r="2732" spans="56:56" x14ac:dyDescent="0.25">
      <c r="BD2732" s="346"/>
    </row>
    <row r="2733" spans="56:56" x14ac:dyDescent="0.25">
      <c r="BD2733" s="346"/>
    </row>
    <row r="2734" spans="56:56" x14ac:dyDescent="0.25">
      <c r="BD2734" s="346"/>
    </row>
    <row r="2735" spans="56:56" x14ac:dyDescent="0.25">
      <c r="BD2735" s="346"/>
    </row>
    <row r="2736" spans="56:56" x14ac:dyDescent="0.25">
      <c r="BD2736" s="346"/>
    </row>
    <row r="2737" spans="56:56" x14ac:dyDescent="0.25">
      <c r="BD2737" s="346"/>
    </row>
    <row r="2738" spans="56:56" x14ac:dyDescent="0.25">
      <c r="BD2738" s="346"/>
    </row>
    <row r="2739" spans="56:56" x14ac:dyDescent="0.25">
      <c r="BD2739" s="346"/>
    </row>
    <row r="2740" spans="56:56" x14ac:dyDescent="0.25">
      <c r="BD2740" s="346"/>
    </row>
    <row r="2741" spans="56:56" x14ac:dyDescent="0.25">
      <c r="BD2741" s="346"/>
    </row>
    <row r="2742" spans="56:56" x14ac:dyDescent="0.25">
      <c r="BD2742" s="346"/>
    </row>
    <row r="2743" spans="56:56" x14ac:dyDescent="0.25">
      <c r="BD2743" s="346"/>
    </row>
    <row r="2744" spans="56:56" x14ac:dyDescent="0.25">
      <c r="BD2744" s="346"/>
    </row>
    <row r="2745" spans="56:56" x14ac:dyDescent="0.25">
      <c r="BD2745" s="346"/>
    </row>
    <row r="2746" spans="56:56" x14ac:dyDescent="0.25">
      <c r="BD2746" s="346"/>
    </row>
    <row r="2747" spans="56:56" x14ac:dyDescent="0.25">
      <c r="BD2747" s="346"/>
    </row>
    <row r="2748" spans="56:56" x14ac:dyDescent="0.25">
      <c r="BD2748" s="346"/>
    </row>
    <row r="2749" spans="56:56" x14ac:dyDescent="0.25">
      <c r="BD2749" s="346"/>
    </row>
    <row r="2750" spans="56:56" x14ac:dyDescent="0.25">
      <c r="BD2750" s="346"/>
    </row>
    <row r="2751" spans="56:56" x14ac:dyDescent="0.25">
      <c r="BD2751" s="346"/>
    </row>
    <row r="2752" spans="56:56" x14ac:dyDescent="0.25">
      <c r="BD2752" s="346"/>
    </row>
    <row r="2753" spans="56:56" x14ac:dyDescent="0.25">
      <c r="BD2753" s="346"/>
    </row>
    <row r="2754" spans="56:56" x14ac:dyDescent="0.25">
      <c r="BD2754" s="346"/>
    </row>
    <row r="2755" spans="56:56" x14ac:dyDescent="0.25">
      <c r="BD2755" s="346"/>
    </row>
    <row r="2756" spans="56:56" x14ac:dyDescent="0.25">
      <c r="BD2756" s="346"/>
    </row>
    <row r="2757" spans="56:56" x14ac:dyDescent="0.25">
      <c r="BD2757" s="346"/>
    </row>
    <row r="2758" spans="56:56" x14ac:dyDescent="0.25">
      <c r="BD2758" s="346"/>
    </row>
    <row r="2759" spans="56:56" x14ac:dyDescent="0.25">
      <c r="BD2759" s="346"/>
    </row>
    <row r="2760" spans="56:56" x14ac:dyDescent="0.25">
      <c r="BD2760" s="346"/>
    </row>
    <row r="2761" spans="56:56" x14ac:dyDescent="0.25">
      <c r="BD2761" s="346"/>
    </row>
    <row r="2762" spans="56:56" x14ac:dyDescent="0.25">
      <c r="BD2762" s="346"/>
    </row>
    <row r="2763" spans="56:56" x14ac:dyDescent="0.25">
      <c r="BD2763" s="346"/>
    </row>
    <row r="2764" spans="56:56" x14ac:dyDescent="0.25">
      <c r="BD2764" s="346"/>
    </row>
    <row r="2765" spans="56:56" x14ac:dyDescent="0.25">
      <c r="BD2765" s="346"/>
    </row>
    <row r="2766" spans="56:56" x14ac:dyDescent="0.25">
      <c r="BD2766" s="346"/>
    </row>
    <row r="2767" spans="56:56" x14ac:dyDescent="0.25">
      <c r="BD2767" s="346"/>
    </row>
    <row r="2768" spans="56:56" x14ac:dyDescent="0.25">
      <c r="BD2768" s="346"/>
    </row>
    <row r="2769" spans="56:56" x14ac:dyDescent="0.25">
      <c r="BD2769" s="346"/>
    </row>
    <row r="2770" spans="56:56" x14ac:dyDescent="0.25">
      <c r="BD2770" s="346"/>
    </row>
    <row r="2771" spans="56:56" x14ac:dyDescent="0.25">
      <c r="BD2771" s="346"/>
    </row>
    <row r="2772" spans="56:56" x14ac:dyDescent="0.25">
      <c r="BD2772" s="346"/>
    </row>
    <row r="2773" spans="56:56" x14ac:dyDescent="0.25">
      <c r="BD2773" s="346"/>
    </row>
    <row r="2774" spans="56:56" x14ac:dyDescent="0.25">
      <c r="BD2774" s="346"/>
    </row>
    <row r="2775" spans="56:56" x14ac:dyDescent="0.25">
      <c r="BD2775" s="346"/>
    </row>
    <row r="2776" spans="56:56" x14ac:dyDescent="0.25">
      <c r="BD2776" s="346"/>
    </row>
    <row r="2777" spans="56:56" x14ac:dyDescent="0.25">
      <c r="BD2777" s="346"/>
    </row>
    <row r="2778" spans="56:56" x14ac:dyDescent="0.25">
      <c r="BD2778" s="346"/>
    </row>
    <row r="2779" spans="56:56" x14ac:dyDescent="0.25">
      <c r="BD2779" s="346"/>
    </row>
    <row r="2780" spans="56:56" x14ac:dyDescent="0.25">
      <c r="BD2780" s="346"/>
    </row>
    <row r="2781" spans="56:56" x14ac:dyDescent="0.25">
      <c r="BD2781" s="346"/>
    </row>
    <row r="2782" spans="56:56" x14ac:dyDescent="0.25">
      <c r="BD2782" s="346"/>
    </row>
    <row r="2783" spans="56:56" x14ac:dyDescent="0.25">
      <c r="BD2783" s="346"/>
    </row>
    <row r="2784" spans="56:56" x14ac:dyDescent="0.25">
      <c r="BD2784" s="346"/>
    </row>
    <row r="2785" spans="56:56" x14ac:dyDescent="0.25">
      <c r="BD2785" s="346"/>
    </row>
    <row r="2786" spans="56:56" x14ac:dyDescent="0.25">
      <c r="BD2786" s="346"/>
    </row>
    <row r="2787" spans="56:56" x14ac:dyDescent="0.25">
      <c r="BD2787" s="346"/>
    </row>
    <row r="2788" spans="56:56" x14ac:dyDescent="0.25">
      <c r="BD2788" s="346"/>
    </row>
    <row r="2789" spans="56:56" x14ac:dyDescent="0.25">
      <c r="BD2789" s="346"/>
    </row>
    <row r="2790" spans="56:56" x14ac:dyDescent="0.25">
      <c r="BD2790" s="346"/>
    </row>
    <row r="2791" spans="56:56" x14ac:dyDescent="0.25">
      <c r="BD2791" s="346"/>
    </row>
    <row r="2792" spans="56:56" x14ac:dyDescent="0.25">
      <c r="BD2792" s="346"/>
    </row>
    <row r="2793" spans="56:56" x14ac:dyDescent="0.25">
      <c r="BD2793" s="346"/>
    </row>
    <row r="2794" spans="56:56" x14ac:dyDescent="0.25">
      <c r="BD2794" s="346"/>
    </row>
    <row r="2795" spans="56:56" x14ac:dyDescent="0.25">
      <c r="BD2795" s="346"/>
    </row>
    <row r="2796" spans="56:56" x14ac:dyDescent="0.25">
      <c r="BD2796" s="346"/>
    </row>
    <row r="2797" spans="56:56" x14ac:dyDescent="0.25">
      <c r="BD2797" s="346"/>
    </row>
    <row r="2798" spans="56:56" x14ac:dyDescent="0.25">
      <c r="BD2798" s="346"/>
    </row>
    <row r="2799" spans="56:56" x14ac:dyDescent="0.25">
      <c r="BD2799" s="346"/>
    </row>
    <row r="2800" spans="56:56" x14ac:dyDescent="0.25">
      <c r="BD2800" s="346"/>
    </row>
    <row r="2801" spans="56:56" x14ac:dyDescent="0.25">
      <c r="BD2801" s="346"/>
    </row>
    <row r="2802" spans="56:56" x14ac:dyDescent="0.25">
      <c r="BD2802" s="346"/>
    </row>
    <row r="2803" spans="56:56" x14ac:dyDescent="0.25">
      <c r="BD2803" s="346"/>
    </row>
    <row r="2804" spans="56:56" x14ac:dyDescent="0.25">
      <c r="BD2804" s="346"/>
    </row>
    <row r="2805" spans="56:56" x14ac:dyDescent="0.25">
      <c r="BD2805" s="346"/>
    </row>
    <row r="2806" spans="56:56" x14ac:dyDescent="0.25">
      <c r="BD2806" s="346"/>
    </row>
    <row r="2807" spans="56:56" x14ac:dyDescent="0.25">
      <c r="BD2807" s="346"/>
    </row>
    <row r="2808" spans="56:56" x14ac:dyDescent="0.25">
      <c r="BD2808" s="346"/>
    </row>
    <row r="2809" spans="56:56" x14ac:dyDescent="0.25">
      <c r="BD2809" s="346"/>
    </row>
    <row r="2810" spans="56:56" x14ac:dyDescent="0.25">
      <c r="BD2810" s="346"/>
    </row>
    <row r="2811" spans="56:56" x14ac:dyDescent="0.25">
      <c r="BD2811" s="346"/>
    </row>
    <row r="2812" spans="56:56" x14ac:dyDescent="0.25">
      <c r="BD2812" s="346"/>
    </row>
    <row r="2813" spans="56:56" x14ac:dyDescent="0.25">
      <c r="BD2813" s="346"/>
    </row>
    <row r="2814" spans="56:56" x14ac:dyDescent="0.25">
      <c r="BD2814" s="346"/>
    </row>
    <row r="2815" spans="56:56" x14ac:dyDescent="0.25">
      <c r="BD2815" s="346"/>
    </row>
    <row r="2816" spans="56:56" x14ac:dyDescent="0.25">
      <c r="BD2816" s="346"/>
    </row>
    <row r="2817" spans="56:56" x14ac:dyDescent="0.25">
      <c r="BD2817" s="346"/>
    </row>
    <row r="2818" spans="56:56" x14ac:dyDescent="0.25">
      <c r="BD2818" s="346"/>
    </row>
    <row r="2819" spans="56:56" x14ac:dyDescent="0.25">
      <c r="BD2819" s="346"/>
    </row>
    <row r="2820" spans="56:56" x14ac:dyDescent="0.25">
      <c r="BD2820" s="346"/>
    </row>
    <row r="2821" spans="56:56" x14ac:dyDescent="0.25">
      <c r="BD2821" s="346"/>
    </row>
    <row r="2822" spans="56:56" x14ac:dyDescent="0.25">
      <c r="BD2822" s="346"/>
    </row>
    <row r="2823" spans="56:56" x14ac:dyDescent="0.25">
      <c r="BD2823" s="346"/>
    </row>
    <row r="2824" spans="56:56" x14ac:dyDescent="0.25">
      <c r="BD2824" s="346"/>
    </row>
    <row r="2825" spans="56:56" x14ac:dyDescent="0.25">
      <c r="BD2825" s="346"/>
    </row>
    <row r="2826" spans="56:56" x14ac:dyDescent="0.25">
      <c r="BD2826" s="346"/>
    </row>
    <row r="2827" spans="56:56" x14ac:dyDescent="0.25">
      <c r="BD2827" s="346"/>
    </row>
    <row r="2828" spans="56:56" x14ac:dyDescent="0.25">
      <c r="BD2828" s="346"/>
    </row>
    <row r="2829" spans="56:56" x14ac:dyDescent="0.25">
      <c r="BD2829" s="346"/>
    </row>
    <row r="2830" spans="56:56" x14ac:dyDescent="0.25">
      <c r="BD2830" s="346"/>
    </row>
    <row r="2831" spans="56:56" x14ac:dyDescent="0.25">
      <c r="BD2831" s="346"/>
    </row>
    <row r="2832" spans="56:56" x14ac:dyDescent="0.25">
      <c r="BD2832" s="346"/>
    </row>
    <row r="2833" spans="56:56" x14ac:dyDescent="0.25">
      <c r="BD2833" s="346"/>
    </row>
    <row r="2834" spans="56:56" x14ac:dyDescent="0.25">
      <c r="BD2834" s="346"/>
    </row>
    <row r="2835" spans="56:56" x14ac:dyDescent="0.25">
      <c r="BD2835" s="346"/>
    </row>
    <row r="2836" spans="56:56" x14ac:dyDescent="0.25">
      <c r="BD2836" s="346"/>
    </row>
    <row r="2837" spans="56:56" x14ac:dyDescent="0.25">
      <c r="BD2837" s="346"/>
    </row>
    <row r="2838" spans="56:56" x14ac:dyDescent="0.25">
      <c r="BD2838" s="346"/>
    </row>
    <row r="2839" spans="56:56" x14ac:dyDescent="0.25">
      <c r="BD2839" s="346"/>
    </row>
    <row r="2840" spans="56:56" x14ac:dyDescent="0.25">
      <c r="BD2840" s="346"/>
    </row>
    <row r="2841" spans="56:56" x14ac:dyDescent="0.25">
      <c r="BD2841" s="346"/>
    </row>
    <row r="2842" spans="56:56" x14ac:dyDescent="0.25">
      <c r="BD2842" s="346"/>
    </row>
    <row r="2843" spans="56:56" x14ac:dyDescent="0.25">
      <c r="BD2843" s="346"/>
    </row>
    <row r="2844" spans="56:56" x14ac:dyDescent="0.25">
      <c r="BD2844" s="346"/>
    </row>
    <row r="2845" spans="56:56" x14ac:dyDescent="0.25">
      <c r="BD2845" s="346"/>
    </row>
    <row r="2846" spans="56:56" x14ac:dyDescent="0.25">
      <c r="BD2846" s="346"/>
    </row>
    <row r="2847" spans="56:56" x14ac:dyDescent="0.25">
      <c r="BD2847" s="346"/>
    </row>
    <row r="2848" spans="56:56" x14ac:dyDescent="0.25">
      <c r="BD2848" s="346"/>
    </row>
    <row r="2849" spans="56:56" x14ac:dyDescent="0.25">
      <c r="BD2849" s="346"/>
    </row>
    <row r="2850" spans="56:56" x14ac:dyDescent="0.25">
      <c r="BD2850" s="346"/>
    </row>
    <row r="2851" spans="56:56" x14ac:dyDescent="0.25">
      <c r="BD2851" s="346"/>
    </row>
    <row r="2852" spans="56:56" x14ac:dyDescent="0.25">
      <c r="BD2852" s="346"/>
    </row>
    <row r="2853" spans="56:56" x14ac:dyDescent="0.25">
      <c r="BD2853" s="346"/>
    </row>
    <row r="2854" spans="56:56" x14ac:dyDescent="0.25">
      <c r="BD2854" s="346"/>
    </row>
    <row r="2855" spans="56:56" x14ac:dyDescent="0.25">
      <c r="BD2855" s="346"/>
    </row>
    <row r="2856" spans="56:56" x14ac:dyDescent="0.25">
      <c r="BD2856" s="346"/>
    </row>
    <row r="2857" spans="56:56" x14ac:dyDescent="0.25">
      <c r="BD2857" s="346"/>
    </row>
    <row r="2858" spans="56:56" x14ac:dyDescent="0.25">
      <c r="BD2858" s="346"/>
    </row>
    <row r="2859" spans="56:56" x14ac:dyDescent="0.25">
      <c r="BD2859" s="346"/>
    </row>
    <row r="2860" spans="56:56" x14ac:dyDescent="0.25">
      <c r="BD2860" s="346"/>
    </row>
    <row r="2861" spans="56:56" x14ac:dyDescent="0.25">
      <c r="BD2861" s="346"/>
    </row>
    <row r="2862" spans="56:56" x14ac:dyDescent="0.25">
      <c r="BD2862" s="346"/>
    </row>
    <row r="2863" spans="56:56" x14ac:dyDescent="0.25">
      <c r="BD2863" s="346"/>
    </row>
    <row r="2864" spans="56:56" x14ac:dyDescent="0.25">
      <c r="BD2864" s="346"/>
    </row>
    <row r="2865" spans="56:56" x14ac:dyDescent="0.25">
      <c r="BD2865" s="346"/>
    </row>
    <row r="2866" spans="56:56" x14ac:dyDescent="0.25">
      <c r="BD2866" s="346"/>
    </row>
    <row r="2867" spans="56:56" x14ac:dyDescent="0.25">
      <c r="BD2867" s="346"/>
    </row>
    <row r="2868" spans="56:56" x14ac:dyDescent="0.25">
      <c r="BD2868" s="346"/>
    </row>
    <row r="2869" spans="56:56" x14ac:dyDescent="0.25">
      <c r="BD2869" s="346"/>
    </row>
    <row r="2870" spans="56:56" x14ac:dyDescent="0.25">
      <c r="BD2870" s="346"/>
    </row>
    <row r="2871" spans="56:56" x14ac:dyDescent="0.25">
      <c r="BD2871" s="346"/>
    </row>
    <row r="2872" spans="56:56" x14ac:dyDescent="0.25">
      <c r="BD2872" s="346"/>
    </row>
    <row r="2873" spans="56:56" x14ac:dyDescent="0.25">
      <c r="BD2873" s="346"/>
    </row>
    <row r="2874" spans="56:56" x14ac:dyDescent="0.25">
      <c r="BD2874" s="346"/>
    </row>
    <row r="2875" spans="56:56" x14ac:dyDescent="0.25">
      <c r="BD2875" s="346"/>
    </row>
    <row r="2876" spans="56:56" x14ac:dyDescent="0.25">
      <c r="BD2876" s="346"/>
    </row>
    <row r="2877" spans="56:56" x14ac:dyDescent="0.25">
      <c r="BD2877" s="346"/>
    </row>
    <row r="2878" spans="56:56" x14ac:dyDescent="0.25">
      <c r="BD2878" s="346"/>
    </row>
    <row r="2879" spans="56:56" x14ac:dyDescent="0.25">
      <c r="BD2879" s="346"/>
    </row>
    <row r="2880" spans="56:56" x14ac:dyDescent="0.25">
      <c r="BD2880" s="346"/>
    </row>
    <row r="2881" spans="56:56" x14ac:dyDescent="0.25">
      <c r="BD2881" s="346"/>
    </row>
    <row r="2882" spans="56:56" x14ac:dyDescent="0.25">
      <c r="BD2882" s="346"/>
    </row>
    <row r="2883" spans="56:56" x14ac:dyDescent="0.25">
      <c r="BD2883" s="346"/>
    </row>
    <row r="2884" spans="56:56" x14ac:dyDescent="0.25">
      <c r="BD2884" s="346"/>
    </row>
    <row r="2885" spans="56:56" x14ac:dyDescent="0.25">
      <c r="BD2885" s="346"/>
    </row>
    <row r="2886" spans="56:56" x14ac:dyDescent="0.25">
      <c r="BD2886" s="346"/>
    </row>
    <row r="2887" spans="56:56" x14ac:dyDescent="0.25">
      <c r="BD2887" s="346"/>
    </row>
    <row r="2888" spans="56:56" x14ac:dyDescent="0.25">
      <c r="BD2888" s="346"/>
    </row>
    <row r="2889" spans="56:56" x14ac:dyDescent="0.25">
      <c r="BD2889" s="346"/>
    </row>
    <row r="2890" spans="56:56" x14ac:dyDescent="0.25">
      <c r="BD2890" s="346"/>
    </row>
    <row r="2891" spans="56:56" x14ac:dyDescent="0.25">
      <c r="BD2891" s="346"/>
    </row>
    <row r="2892" spans="56:56" x14ac:dyDescent="0.25">
      <c r="BD2892" s="346"/>
    </row>
    <row r="2893" spans="56:56" x14ac:dyDescent="0.25">
      <c r="BD2893" s="346"/>
    </row>
    <row r="2894" spans="56:56" x14ac:dyDescent="0.25">
      <c r="BD2894" s="346"/>
    </row>
    <row r="2895" spans="56:56" x14ac:dyDescent="0.25">
      <c r="BD2895" s="346"/>
    </row>
    <row r="2896" spans="56:56" x14ac:dyDescent="0.25">
      <c r="BD2896" s="346"/>
    </row>
    <row r="2897" spans="56:56" x14ac:dyDescent="0.25">
      <c r="BD2897" s="346"/>
    </row>
    <row r="2898" spans="56:56" x14ac:dyDescent="0.25">
      <c r="BD2898" s="346"/>
    </row>
    <row r="2899" spans="56:56" x14ac:dyDescent="0.25">
      <c r="BD2899" s="346"/>
    </row>
    <row r="2900" spans="56:56" x14ac:dyDescent="0.25">
      <c r="BD2900" s="346"/>
    </row>
    <row r="2901" spans="56:56" x14ac:dyDescent="0.25">
      <c r="BD2901" s="346"/>
    </row>
    <row r="2902" spans="56:56" x14ac:dyDescent="0.25">
      <c r="BD2902" s="346"/>
    </row>
    <row r="2903" spans="56:56" x14ac:dyDescent="0.25">
      <c r="BD2903" s="346"/>
    </row>
    <row r="2904" spans="56:56" x14ac:dyDescent="0.25">
      <c r="BD2904" s="346"/>
    </row>
    <row r="2905" spans="56:56" x14ac:dyDescent="0.25">
      <c r="BD2905" s="346"/>
    </row>
    <row r="2906" spans="56:56" x14ac:dyDescent="0.25">
      <c r="BD2906" s="346"/>
    </row>
    <row r="2907" spans="56:56" x14ac:dyDescent="0.25">
      <c r="BD2907" s="346"/>
    </row>
    <row r="2908" spans="56:56" x14ac:dyDescent="0.25">
      <c r="BD2908" s="346"/>
    </row>
    <row r="2909" spans="56:56" x14ac:dyDescent="0.25">
      <c r="BD2909" s="346"/>
    </row>
    <row r="2910" spans="56:56" x14ac:dyDescent="0.25">
      <c r="BD2910" s="346"/>
    </row>
    <row r="2911" spans="56:56" x14ac:dyDescent="0.25">
      <c r="BD2911" s="346"/>
    </row>
    <row r="2912" spans="56:56" x14ac:dyDescent="0.25">
      <c r="BD2912" s="346"/>
    </row>
    <row r="2913" spans="56:56" x14ac:dyDescent="0.25">
      <c r="BD2913" s="346"/>
    </row>
    <row r="2914" spans="56:56" x14ac:dyDescent="0.25">
      <c r="BD2914" s="346"/>
    </row>
    <row r="2915" spans="56:56" x14ac:dyDescent="0.25">
      <c r="BD2915" s="346"/>
    </row>
    <row r="2916" spans="56:56" x14ac:dyDescent="0.25">
      <c r="BD2916" s="346"/>
    </row>
    <row r="2917" spans="56:56" x14ac:dyDescent="0.25">
      <c r="BD2917" s="346"/>
    </row>
    <row r="2918" spans="56:56" x14ac:dyDescent="0.25">
      <c r="BD2918" s="346"/>
    </row>
    <row r="2919" spans="56:56" x14ac:dyDescent="0.25">
      <c r="BD2919" s="346"/>
    </row>
    <row r="2920" spans="56:56" x14ac:dyDescent="0.25">
      <c r="BD2920" s="346"/>
    </row>
    <row r="2921" spans="56:56" x14ac:dyDescent="0.25">
      <c r="BD2921" s="346"/>
    </row>
    <row r="2922" spans="56:56" x14ac:dyDescent="0.25">
      <c r="BD2922" s="346"/>
    </row>
    <row r="2923" spans="56:56" x14ac:dyDescent="0.25">
      <c r="BD2923" s="346"/>
    </row>
    <row r="2924" spans="56:56" x14ac:dyDescent="0.25">
      <c r="BD2924" s="346"/>
    </row>
    <row r="2925" spans="56:56" x14ac:dyDescent="0.25">
      <c r="BD2925" s="346"/>
    </row>
    <row r="2926" spans="56:56" x14ac:dyDescent="0.25">
      <c r="BD2926" s="346"/>
    </row>
    <row r="2927" spans="56:56" x14ac:dyDescent="0.25">
      <c r="BD2927" s="346"/>
    </row>
    <row r="2928" spans="56:56" x14ac:dyDescent="0.25">
      <c r="BD2928" s="346"/>
    </row>
    <row r="2929" spans="56:56" x14ac:dyDescent="0.25">
      <c r="BD2929" s="346"/>
    </row>
    <row r="2930" spans="56:56" x14ac:dyDescent="0.25">
      <c r="BD2930" s="346"/>
    </row>
    <row r="2931" spans="56:56" x14ac:dyDescent="0.25">
      <c r="BD2931" s="346"/>
    </row>
    <row r="2932" spans="56:56" x14ac:dyDescent="0.25">
      <c r="BD2932" s="346"/>
    </row>
    <row r="2933" spans="56:56" x14ac:dyDescent="0.25">
      <c r="BD2933" s="346"/>
    </row>
    <row r="2934" spans="56:56" x14ac:dyDescent="0.25">
      <c r="BD2934" s="346"/>
    </row>
    <row r="2935" spans="56:56" x14ac:dyDescent="0.25">
      <c r="BD2935" s="346"/>
    </row>
    <row r="2936" spans="56:56" x14ac:dyDescent="0.25">
      <c r="BD2936" s="346"/>
    </row>
    <row r="2937" spans="56:56" x14ac:dyDescent="0.25">
      <c r="BD2937" s="346"/>
    </row>
    <row r="2938" spans="56:56" x14ac:dyDescent="0.25">
      <c r="BD2938" s="346"/>
    </row>
    <row r="2939" spans="56:56" x14ac:dyDescent="0.25">
      <c r="BD2939" s="346"/>
    </row>
    <row r="2940" spans="56:56" x14ac:dyDescent="0.25">
      <c r="BD2940" s="346"/>
    </row>
    <row r="2941" spans="56:56" x14ac:dyDescent="0.25">
      <c r="BD2941" s="346"/>
    </row>
    <row r="2942" spans="56:56" x14ac:dyDescent="0.25">
      <c r="BD2942" s="346"/>
    </row>
    <row r="2943" spans="56:56" x14ac:dyDescent="0.25">
      <c r="BD2943" s="346"/>
    </row>
    <row r="2944" spans="56:56" x14ac:dyDescent="0.25">
      <c r="BD2944" s="346"/>
    </row>
    <row r="2945" spans="56:56" x14ac:dyDescent="0.25">
      <c r="BD2945" s="346"/>
    </row>
    <row r="2946" spans="56:56" x14ac:dyDescent="0.25">
      <c r="BD2946" s="346"/>
    </row>
    <row r="2947" spans="56:56" x14ac:dyDescent="0.25">
      <c r="BD2947" s="346"/>
    </row>
    <row r="2948" spans="56:56" x14ac:dyDescent="0.25">
      <c r="BD2948" s="346"/>
    </row>
    <row r="2949" spans="56:56" x14ac:dyDescent="0.25">
      <c r="BD2949" s="346"/>
    </row>
    <row r="2950" spans="56:56" x14ac:dyDescent="0.25">
      <c r="BD2950" s="346"/>
    </row>
    <row r="2951" spans="56:56" x14ac:dyDescent="0.25">
      <c r="BD2951" s="346"/>
    </row>
    <row r="2952" spans="56:56" x14ac:dyDescent="0.25">
      <c r="BD2952" s="346"/>
    </row>
    <row r="2953" spans="56:56" x14ac:dyDescent="0.25">
      <c r="BD2953" s="346"/>
    </row>
    <row r="2954" spans="56:56" x14ac:dyDescent="0.25">
      <c r="BD2954" s="346"/>
    </row>
    <row r="2955" spans="56:56" x14ac:dyDescent="0.25">
      <c r="BD2955" s="346"/>
    </row>
    <row r="2956" spans="56:56" x14ac:dyDescent="0.25">
      <c r="BD2956" s="346"/>
    </row>
    <row r="2957" spans="56:56" x14ac:dyDescent="0.25">
      <c r="BD2957" s="346"/>
    </row>
    <row r="2958" spans="56:56" x14ac:dyDescent="0.25">
      <c r="BD2958" s="346"/>
    </row>
    <row r="2959" spans="56:56" x14ac:dyDescent="0.25">
      <c r="BD2959" s="346"/>
    </row>
    <row r="2960" spans="56:56" x14ac:dyDescent="0.25">
      <c r="BD2960" s="346"/>
    </row>
    <row r="2961" spans="56:56" x14ac:dyDescent="0.25">
      <c r="BD2961" s="346"/>
    </row>
    <row r="2962" spans="56:56" x14ac:dyDescent="0.25">
      <c r="BD2962" s="346"/>
    </row>
    <row r="2963" spans="56:56" x14ac:dyDescent="0.25">
      <c r="BD2963" s="346"/>
    </row>
    <row r="2964" spans="56:56" x14ac:dyDescent="0.25">
      <c r="BD2964" s="346"/>
    </row>
    <row r="2965" spans="56:56" x14ac:dyDescent="0.25">
      <c r="BD2965" s="346"/>
    </row>
    <row r="2966" spans="56:56" x14ac:dyDescent="0.25">
      <c r="BD2966" s="346"/>
    </row>
    <row r="2967" spans="56:56" x14ac:dyDescent="0.25">
      <c r="BD2967" s="346"/>
    </row>
    <row r="2968" spans="56:56" x14ac:dyDescent="0.25">
      <c r="BD2968" s="346"/>
    </row>
    <row r="2969" spans="56:56" x14ac:dyDescent="0.25">
      <c r="BD2969" s="346"/>
    </row>
    <row r="2970" spans="56:56" x14ac:dyDescent="0.25">
      <c r="BD2970" s="346"/>
    </row>
    <row r="2971" spans="56:56" x14ac:dyDescent="0.25">
      <c r="BD2971" s="346"/>
    </row>
    <row r="2972" spans="56:56" x14ac:dyDescent="0.25">
      <c r="BD2972" s="346"/>
    </row>
    <row r="2973" spans="56:56" x14ac:dyDescent="0.25">
      <c r="BD2973" s="346"/>
    </row>
    <row r="2974" spans="56:56" x14ac:dyDescent="0.25">
      <c r="BD2974" s="346"/>
    </row>
    <row r="2975" spans="56:56" x14ac:dyDescent="0.25">
      <c r="BD2975" s="346"/>
    </row>
    <row r="2976" spans="56:56" x14ac:dyDescent="0.25">
      <c r="BD2976" s="346"/>
    </row>
    <row r="2977" spans="56:56" x14ac:dyDescent="0.25">
      <c r="BD2977" s="346"/>
    </row>
    <row r="2978" spans="56:56" x14ac:dyDescent="0.25">
      <c r="BD2978" s="346"/>
    </row>
    <row r="2979" spans="56:56" x14ac:dyDescent="0.25">
      <c r="BD2979" s="346"/>
    </row>
    <row r="2980" spans="56:56" x14ac:dyDescent="0.25">
      <c r="BD2980" s="346"/>
    </row>
    <row r="2981" spans="56:56" x14ac:dyDescent="0.25">
      <c r="BD2981" s="346"/>
    </row>
    <row r="2982" spans="56:56" x14ac:dyDescent="0.25">
      <c r="BD2982" s="346"/>
    </row>
    <row r="2983" spans="56:56" x14ac:dyDescent="0.25">
      <c r="BD2983" s="346"/>
    </row>
    <row r="2984" spans="56:56" x14ac:dyDescent="0.25">
      <c r="BD2984" s="346"/>
    </row>
    <row r="2985" spans="56:56" x14ac:dyDescent="0.25">
      <c r="BD2985" s="346"/>
    </row>
    <row r="2986" spans="56:56" x14ac:dyDescent="0.25">
      <c r="BD2986" s="346"/>
    </row>
    <row r="2987" spans="56:56" x14ac:dyDescent="0.25">
      <c r="BD2987" s="346"/>
    </row>
    <row r="2988" spans="56:56" x14ac:dyDescent="0.25">
      <c r="BD2988" s="346"/>
    </row>
    <row r="2989" spans="56:56" x14ac:dyDescent="0.25">
      <c r="BD2989" s="346"/>
    </row>
    <row r="2990" spans="56:56" x14ac:dyDescent="0.25">
      <c r="BD2990" s="346"/>
    </row>
    <row r="2991" spans="56:56" x14ac:dyDescent="0.25">
      <c r="BD2991" s="346"/>
    </row>
    <row r="2992" spans="56:56" x14ac:dyDescent="0.25">
      <c r="BD2992" s="346"/>
    </row>
    <row r="2993" spans="56:56" x14ac:dyDescent="0.25">
      <c r="BD2993" s="346"/>
    </row>
    <row r="2994" spans="56:56" x14ac:dyDescent="0.25">
      <c r="BD2994" s="346"/>
    </row>
    <row r="2995" spans="56:56" x14ac:dyDescent="0.25">
      <c r="BD2995" s="346"/>
    </row>
    <row r="2996" spans="56:56" x14ac:dyDescent="0.25">
      <c r="BD2996" s="346"/>
    </row>
    <row r="2997" spans="56:56" x14ac:dyDescent="0.25">
      <c r="BD2997" s="346"/>
    </row>
    <row r="2998" spans="56:56" x14ac:dyDescent="0.25">
      <c r="BD2998" s="346"/>
    </row>
    <row r="2999" spans="56:56" x14ac:dyDescent="0.25">
      <c r="BD2999" s="346"/>
    </row>
    <row r="3000" spans="56:56" x14ac:dyDescent="0.25">
      <c r="BD3000" s="346"/>
    </row>
    <row r="3001" spans="56:56" x14ac:dyDescent="0.25">
      <c r="BD3001" s="346"/>
    </row>
    <row r="3002" spans="56:56" x14ac:dyDescent="0.25">
      <c r="BD3002" s="346"/>
    </row>
    <row r="3003" spans="56:56" x14ac:dyDescent="0.25">
      <c r="BD3003" s="346"/>
    </row>
    <row r="3004" spans="56:56" x14ac:dyDescent="0.25">
      <c r="BD3004" s="346"/>
    </row>
    <row r="3005" spans="56:56" x14ac:dyDescent="0.25">
      <c r="BD3005" s="346"/>
    </row>
    <row r="3006" spans="56:56" x14ac:dyDescent="0.25">
      <c r="BD3006" s="346"/>
    </row>
    <row r="3007" spans="56:56" x14ac:dyDescent="0.25">
      <c r="BD3007" s="346"/>
    </row>
    <row r="3008" spans="56:56" x14ac:dyDescent="0.25">
      <c r="BD3008" s="346"/>
    </row>
    <row r="3009" spans="56:56" x14ac:dyDescent="0.25">
      <c r="BD3009" s="346"/>
    </row>
    <row r="3010" spans="56:56" x14ac:dyDescent="0.25">
      <c r="BD3010" s="346"/>
    </row>
    <row r="3011" spans="56:56" x14ac:dyDescent="0.25">
      <c r="BD3011" s="346"/>
    </row>
    <row r="3012" spans="56:56" x14ac:dyDescent="0.25">
      <c r="BD3012" s="346"/>
    </row>
    <row r="3013" spans="56:56" x14ac:dyDescent="0.25">
      <c r="BD3013" s="346"/>
    </row>
    <row r="3014" spans="56:56" x14ac:dyDescent="0.25">
      <c r="BD3014" s="346"/>
    </row>
    <row r="3015" spans="56:56" x14ac:dyDescent="0.25">
      <c r="BD3015" s="346"/>
    </row>
    <row r="3016" spans="56:56" x14ac:dyDescent="0.25">
      <c r="BD3016" s="346"/>
    </row>
    <row r="3017" spans="56:56" x14ac:dyDescent="0.25">
      <c r="BD3017" s="346"/>
    </row>
    <row r="3018" spans="56:56" x14ac:dyDescent="0.25">
      <c r="BD3018" s="346"/>
    </row>
    <row r="3019" spans="56:56" x14ac:dyDescent="0.25">
      <c r="BD3019" s="346"/>
    </row>
    <row r="3020" spans="56:56" x14ac:dyDescent="0.25">
      <c r="BD3020" s="346"/>
    </row>
    <row r="3021" spans="56:56" x14ac:dyDescent="0.25">
      <c r="BD3021" s="346"/>
    </row>
    <row r="3022" spans="56:56" x14ac:dyDescent="0.25">
      <c r="BD3022" s="346"/>
    </row>
    <row r="3023" spans="56:56" x14ac:dyDescent="0.25">
      <c r="BD3023" s="346"/>
    </row>
    <row r="3024" spans="56:56" x14ac:dyDescent="0.25">
      <c r="BD3024" s="346"/>
    </row>
    <row r="3025" spans="56:56" x14ac:dyDescent="0.25">
      <c r="BD3025" s="346"/>
    </row>
    <row r="3026" spans="56:56" x14ac:dyDescent="0.25">
      <c r="BD3026" s="346"/>
    </row>
    <row r="3027" spans="56:56" x14ac:dyDescent="0.25">
      <c r="BD3027" s="346"/>
    </row>
    <row r="3028" spans="56:56" x14ac:dyDescent="0.25">
      <c r="BD3028" s="346"/>
    </row>
    <row r="3029" spans="56:56" x14ac:dyDescent="0.25">
      <c r="BD3029" s="346"/>
    </row>
    <row r="3030" spans="56:56" x14ac:dyDescent="0.25">
      <c r="BD3030" s="346"/>
    </row>
    <row r="3031" spans="56:56" x14ac:dyDescent="0.25">
      <c r="BD3031" s="346"/>
    </row>
    <row r="3032" spans="56:56" x14ac:dyDescent="0.25">
      <c r="BD3032" s="346"/>
    </row>
    <row r="3033" spans="56:56" x14ac:dyDescent="0.25">
      <c r="BD3033" s="346"/>
    </row>
    <row r="3034" spans="56:56" x14ac:dyDescent="0.25">
      <c r="BD3034" s="346"/>
    </row>
    <row r="3035" spans="56:56" x14ac:dyDescent="0.25">
      <c r="BD3035" s="346"/>
    </row>
    <row r="3036" spans="56:56" x14ac:dyDescent="0.25">
      <c r="BD3036" s="346"/>
    </row>
    <row r="3037" spans="56:56" x14ac:dyDescent="0.25">
      <c r="BD3037" s="346"/>
    </row>
    <row r="3038" spans="56:56" x14ac:dyDescent="0.25">
      <c r="BD3038" s="346"/>
    </row>
    <row r="3039" spans="56:56" x14ac:dyDescent="0.25">
      <c r="BD3039" s="346"/>
    </row>
    <row r="3040" spans="56:56" x14ac:dyDescent="0.25">
      <c r="BD3040" s="346"/>
    </row>
    <row r="3041" spans="56:56" x14ac:dyDescent="0.25">
      <c r="BD3041" s="346"/>
    </row>
    <row r="3042" spans="56:56" x14ac:dyDescent="0.25">
      <c r="BD3042" s="346"/>
    </row>
    <row r="3043" spans="56:56" x14ac:dyDescent="0.25">
      <c r="BD3043" s="346"/>
    </row>
    <row r="3044" spans="56:56" x14ac:dyDescent="0.25">
      <c r="BD3044" s="346"/>
    </row>
    <row r="3045" spans="56:56" x14ac:dyDescent="0.25">
      <c r="BD3045" s="346"/>
    </row>
    <row r="3046" spans="56:56" x14ac:dyDescent="0.25">
      <c r="BD3046" s="346"/>
    </row>
    <row r="3047" spans="56:56" x14ac:dyDescent="0.25">
      <c r="BD3047" s="346"/>
    </row>
    <row r="3048" spans="56:56" x14ac:dyDescent="0.25">
      <c r="BD3048" s="346"/>
    </row>
    <row r="3049" spans="56:56" x14ac:dyDescent="0.25">
      <c r="BD3049" s="346"/>
    </row>
    <row r="3050" spans="56:56" x14ac:dyDescent="0.25">
      <c r="BD3050" s="346"/>
    </row>
    <row r="3051" spans="56:56" x14ac:dyDescent="0.25">
      <c r="BD3051" s="346"/>
    </row>
    <row r="3052" spans="56:56" x14ac:dyDescent="0.25">
      <c r="BD3052" s="346"/>
    </row>
    <row r="3053" spans="56:56" x14ac:dyDescent="0.25">
      <c r="BD3053" s="346"/>
    </row>
    <row r="3054" spans="56:56" x14ac:dyDescent="0.25">
      <c r="BD3054" s="346"/>
    </row>
    <row r="3055" spans="56:56" x14ac:dyDescent="0.25">
      <c r="BD3055" s="346"/>
    </row>
    <row r="3056" spans="56:56" x14ac:dyDescent="0.25">
      <c r="BD3056" s="346"/>
    </row>
    <row r="3057" spans="56:56" x14ac:dyDescent="0.25">
      <c r="BD3057" s="346"/>
    </row>
    <row r="3058" spans="56:56" x14ac:dyDescent="0.25">
      <c r="BD3058" s="346"/>
    </row>
    <row r="3059" spans="56:56" x14ac:dyDescent="0.25">
      <c r="BD3059" s="346"/>
    </row>
    <row r="3060" spans="56:56" x14ac:dyDescent="0.25">
      <c r="BD3060" s="346"/>
    </row>
    <row r="3061" spans="56:56" x14ac:dyDescent="0.25">
      <c r="BD3061" s="346"/>
    </row>
    <row r="3062" spans="56:56" x14ac:dyDescent="0.25">
      <c r="BD3062" s="346"/>
    </row>
    <row r="3063" spans="56:56" x14ac:dyDescent="0.25">
      <c r="BD3063" s="346"/>
    </row>
    <row r="3064" spans="56:56" x14ac:dyDescent="0.25">
      <c r="BD3064" s="346"/>
    </row>
    <row r="3065" spans="56:56" x14ac:dyDescent="0.25">
      <c r="BD3065" s="346"/>
    </row>
    <row r="3066" spans="56:56" x14ac:dyDescent="0.25">
      <c r="BD3066" s="346"/>
    </row>
    <row r="3067" spans="56:56" x14ac:dyDescent="0.25">
      <c r="BD3067" s="346"/>
    </row>
    <row r="3068" spans="56:56" x14ac:dyDescent="0.25">
      <c r="BD3068" s="346"/>
    </row>
    <row r="3069" spans="56:56" x14ac:dyDescent="0.25">
      <c r="BD3069" s="346"/>
    </row>
    <row r="3070" spans="56:56" x14ac:dyDescent="0.25">
      <c r="BD3070" s="346"/>
    </row>
    <row r="3071" spans="56:56" x14ac:dyDescent="0.25">
      <c r="BD3071" s="346"/>
    </row>
    <row r="3072" spans="56:56" x14ac:dyDescent="0.25">
      <c r="BD3072" s="346"/>
    </row>
    <row r="3073" spans="56:56" x14ac:dyDescent="0.25">
      <c r="BD3073" s="346"/>
    </row>
    <row r="3074" spans="56:56" x14ac:dyDescent="0.25">
      <c r="BD3074" s="346"/>
    </row>
    <row r="3075" spans="56:56" x14ac:dyDescent="0.25">
      <c r="BD3075" s="346"/>
    </row>
    <row r="3076" spans="56:56" x14ac:dyDescent="0.25">
      <c r="BD3076" s="346"/>
    </row>
    <row r="3077" spans="56:56" x14ac:dyDescent="0.25">
      <c r="BD3077" s="346"/>
    </row>
    <row r="3078" spans="56:56" x14ac:dyDescent="0.25">
      <c r="BD3078" s="346"/>
    </row>
    <row r="3079" spans="56:56" x14ac:dyDescent="0.25">
      <c r="BD3079" s="346"/>
    </row>
    <row r="3080" spans="56:56" x14ac:dyDescent="0.25">
      <c r="BD3080" s="346"/>
    </row>
    <row r="3081" spans="56:56" x14ac:dyDescent="0.25">
      <c r="BD3081" s="346"/>
    </row>
    <row r="3082" spans="56:56" x14ac:dyDescent="0.25">
      <c r="BD3082" s="346"/>
    </row>
    <row r="3083" spans="56:56" x14ac:dyDescent="0.25">
      <c r="BD3083" s="346"/>
    </row>
    <row r="3084" spans="56:56" x14ac:dyDescent="0.25">
      <c r="BD3084" s="346"/>
    </row>
    <row r="3085" spans="56:56" x14ac:dyDescent="0.25">
      <c r="BD3085" s="346"/>
    </row>
    <row r="3086" spans="56:56" x14ac:dyDescent="0.25">
      <c r="BD3086" s="346"/>
    </row>
    <row r="3087" spans="56:56" x14ac:dyDescent="0.25">
      <c r="BD3087" s="346"/>
    </row>
    <row r="3088" spans="56:56" x14ac:dyDescent="0.25">
      <c r="BD3088" s="346"/>
    </row>
    <row r="3089" spans="56:56" x14ac:dyDescent="0.25">
      <c r="BD3089" s="346"/>
    </row>
    <row r="3090" spans="56:56" x14ac:dyDescent="0.25">
      <c r="BD3090" s="346"/>
    </row>
    <row r="3091" spans="56:56" x14ac:dyDescent="0.25">
      <c r="BD3091" s="346"/>
    </row>
    <row r="3092" spans="56:56" x14ac:dyDescent="0.25">
      <c r="BD3092" s="346"/>
    </row>
    <row r="3093" spans="56:56" x14ac:dyDescent="0.25">
      <c r="BD3093" s="346"/>
    </row>
    <row r="3094" spans="56:56" x14ac:dyDescent="0.25">
      <c r="BD3094" s="346"/>
    </row>
    <row r="3095" spans="56:56" x14ac:dyDescent="0.25">
      <c r="BD3095" s="346"/>
    </row>
    <row r="3096" spans="56:56" x14ac:dyDescent="0.25">
      <c r="BD3096" s="346"/>
    </row>
    <row r="3097" spans="56:56" x14ac:dyDescent="0.25">
      <c r="BD3097" s="346"/>
    </row>
    <row r="3098" spans="56:56" x14ac:dyDescent="0.25">
      <c r="BD3098" s="346"/>
    </row>
    <row r="3099" spans="56:56" x14ac:dyDescent="0.25">
      <c r="BD3099" s="346"/>
    </row>
    <row r="3100" spans="56:56" x14ac:dyDescent="0.25">
      <c r="BD3100" s="346"/>
    </row>
    <row r="3101" spans="56:56" x14ac:dyDescent="0.25">
      <c r="BD3101" s="346"/>
    </row>
    <row r="3102" spans="56:56" x14ac:dyDescent="0.25">
      <c r="BD3102" s="346"/>
    </row>
    <row r="3103" spans="56:56" x14ac:dyDescent="0.25">
      <c r="BD3103" s="346"/>
    </row>
    <row r="3104" spans="56:56" x14ac:dyDescent="0.25">
      <c r="BD3104" s="346"/>
    </row>
    <row r="3105" spans="56:56" x14ac:dyDescent="0.25">
      <c r="BD3105" s="346"/>
    </row>
    <row r="3106" spans="56:56" x14ac:dyDescent="0.25">
      <c r="BD3106" s="346"/>
    </row>
    <row r="3107" spans="56:56" x14ac:dyDescent="0.25">
      <c r="BD3107" s="346"/>
    </row>
    <row r="3108" spans="56:56" x14ac:dyDescent="0.25">
      <c r="BD3108" s="346"/>
    </row>
    <row r="3109" spans="56:56" x14ac:dyDescent="0.25">
      <c r="BD3109" s="346"/>
    </row>
    <row r="3110" spans="56:56" x14ac:dyDescent="0.25">
      <c r="BD3110" s="346"/>
    </row>
    <row r="3111" spans="56:56" x14ac:dyDescent="0.25">
      <c r="BD3111" s="346"/>
    </row>
    <row r="3112" spans="56:56" x14ac:dyDescent="0.25">
      <c r="BD3112" s="346"/>
    </row>
    <row r="3113" spans="56:56" x14ac:dyDescent="0.25">
      <c r="BD3113" s="346"/>
    </row>
    <row r="3114" spans="56:56" x14ac:dyDescent="0.25">
      <c r="BD3114" s="346"/>
    </row>
    <row r="3115" spans="56:56" x14ac:dyDescent="0.25">
      <c r="BD3115" s="346"/>
    </row>
    <row r="3116" spans="56:56" x14ac:dyDescent="0.25">
      <c r="BD3116" s="346"/>
    </row>
    <row r="3117" spans="56:56" x14ac:dyDescent="0.25">
      <c r="BD3117" s="346"/>
    </row>
    <row r="3118" spans="56:56" x14ac:dyDescent="0.25">
      <c r="BD3118" s="346"/>
    </row>
    <row r="3119" spans="56:56" x14ac:dyDescent="0.25">
      <c r="BD3119" s="346"/>
    </row>
    <row r="3120" spans="56:56" x14ac:dyDescent="0.25">
      <c r="BD3120" s="346"/>
    </row>
    <row r="3121" spans="56:56" x14ac:dyDescent="0.25">
      <c r="BD3121" s="346"/>
    </row>
    <row r="3122" spans="56:56" x14ac:dyDescent="0.25">
      <c r="BD3122" s="346"/>
    </row>
    <row r="3123" spans="56:56" x14ac:dyDescent="0.25">
      <c r="BD3123" s="346"/>
    </row>
    <row r="3124" spans="56:56" x14ac:dyDescent="0.25">
      <c r="BD3124" s="346"/>
    </row>
    <row r="3125" spans="56:56" x14ac:dyDescent="0.25">
      <c r="BD3125" s="346"/>
    </row>
    <row r="3126" spans="56:56" x14ac:dyDescent="0.25">
      <c r="BD3126" s="346"/>
    </row>
    <row r="3127" spans="56:56" x14ac:dyDescent="0.25">
      <c r="BD3127" s="346"/>
    </row>
    <row r="3128" spans="56:56" x14ac:dyDescent="0.25">
      <c r="BD3128" s="346"/>
    </row>
    <row r="3129" spans="56:56" x14ac:dyDescent="0.25">
      <c r="BD3129" s="346"/>
    </row>
    <row r="3130" spans="56:56" x14ac:dyDescent="0.25">
      <c r="BD3130" s="346"/>
    </row>
    <row r="3131" spans="56:56" x14ac:dyDescent="0.25">
      <c r="BD3131" s="346"/>
    </row>
    <row r="3132" spans="56:56" x14ac:dyDescent="0.25">
      <c r="BD3132" s="346"/>
    </row>
    <row r="3133" spans="56:56" x14ac:dyDescent="0.25">
      <c r="BD3133" s="346"/>
    </row>
    <row r="3134" spans="56:56" x14ac:dyDescent="0.25">
      <c r="BD3134" s="346"/>
    </row>
    <row r="3135" spans="56:56" x14ac:dyDescent="0.25">
      <c r="BD3135" s="346"/>
    </row>
    <row r="3136" spans="56:56" x14ac:dyDescent="0.25">
      <c r="BD3136" s="346"/>
    </row>
    <row r="3137" spans="56:56" x14ac:dyDescent="0.25">
      <c r="BD3137" s="346"/>
    </row>
    <row r="3138" spans="56:56" x14ac:dyDescent="0.25">
      <c r="BD3138" s="346"/>
    </row>
    <row r="3139" spans="56:56" x14ac:dyDescent="0.25">
      <c r="BD3139" s="346"/>
    </row>
    <row r="3140" spans="56:56" x14ac:dyDescent="0.25">
      <c r="BD3140" s="346"/>
    </row>
    <row r="3141" spans="56:56" x14ac:dyDescent="0.25">
      <c r="BD3141" s="346"/>
    </row>
    <row r="3142" spans="56:56" x14ac:dyDescent="0.25">
      <c r="BD3142" s="346"/>
    </row>
    <row r="3143" spans="56:56" x14ac:dyDescent="0.25">
      <c r="BD3143" s="346"/>
    </row>
    <row r="3144" spans="56:56" x14ac:dyDescent="0.25">
      <c r="BD3144" s="346"/>
    </row>
    <row r="3145" spans="56:56" x14ac:dyDescent="0.25">
      <c r="BD3145" s="346"/>
    </row>
    <row r="3146" spans="56:56" x14ac:dyDescent="0.25">
      <c r="BD3146" s="346"/>
    </row>
    <row r="3147" spans="56:56" x14ac:dyDescent="0.25">
      <c r="BD3147" s="346"/>
    </row>
    <row r="3148" spans="56:56" x14ac:dyDescent="0.25">
      <c r="BD3148" s="346"/>
    </row>
    <row r="3149" spans="56:56" x14ac:dyDescent="0.25">
      <c r="BD3149" s="346"/>
    </row>
    <row r="3150" spans="56:56" x14ac:dyDescent="0.25">
      <c r="BD3150" s="346"/>
    </row>
    <row r="3151" spans="56:56" x14ac:dyDescent="0.25">
      <c r="BD3151" s="346"/>
    </row>
    <row r="3152" spans="56:56" x14ac:dyDescent="0.25">
      <c r="BD3152" s="346"/>
    </row>
    <row r="3153" spans="56:56" x14ac:dyDescent="0.25">
      <c r="BD3153" s="346"/>
    </row>
    <row r="3154" spans="56:56" x14ac:dyDescent="0.25">
      <c r="BD3154" s="346"/>
    </row>
    <row r="3155" spans="56:56" x14ac:dyDescent="0.25">
      <c r="BD3155" s="346"/>
    </row>
    <row r="3156" spans="56:56" x14ac:dyDescent="0.25">
      <c r="BD3156" s="346"/>
    </row>
    <row r="3157" spans="56:56" x14ac:dyDescent="0.25">
      <c r="BD3157" s="346"/>
    </row>
    <row r="3158" spans="56:56" x14ac:dyDescent="0.25">
      <c r="BD3158" s="346"/>
    </row>
    <row r="3159" spans="56:56" x14ac:dyDescent="0.25">
      <c r="BD3159" s="346"/>
    </row>
    <row r="3160" spans="56:56" x14ac:dyDescent="0.25">
      <c r="BD3160" s="346"/>
    </row>
    <row r="3161" spans="56:56" x14ac:dyDescent="0.25">
      <c r="BD3161" s="346"/>
    </row>
    <row r="3162" spans="56:56" x14ac:dyDescent="0.25">
      <c r="BD3162" s="346"/>
    </row>
    <row r="3163" spans="56:56" x14ac:dyDescent="0.25">
      <c r="BD3163" s="346"/>
    </row>
    <row r="3164" spans="56:56" x14ac:dyDescent="0.25">
      <c r="BD3164" s="346"/>
    </row>
    <row r="3165" spans="56:56" x14ac:dyDescent="0.25">
      <c r="BD3165" s="346"/>
    </row>
    <row r="3166" spans="56:56" x14ac:dyDescent="0.25">
      <c r="BD3166" s="346"/>
    </row>
    <row r="3167" spans="56:56" x14ac:dyDescent="0.25">
      <c r="BD3167" s="346"/>
    </row>
    <row r="3168" spans="56:56" x14ac:dyDescent="0.25">
      <c r="BD3168" s="346"/>
    </row>
    <row r="3169" spans="56:56" x14ac:dyDescent="0.25">
      <c r="BD3169" s="346"/>
    </row>
    <row r="3170" spans="56:56" x14ac:dyDescent="0.25">
      <c r="BD3170" s="346"/>
    </row>
    <row r="3171" spans="56:56" x14ac:dyDescent="0.25">
      <c r="BD3171" s="346"/>
    </row>
    <row r="3172" spans="56:56" x14ac:dyDescent="0.25">
      <c r="BD3172" s="346"/>
    </row>
    <row r="3173" spans="56:56" x14ac:dyDescent="0.25">
      <c r="BD3173" s="346"/>
    </row>
    <row r="3174" spans="56:56" x14ac:dyDescent="0.25">
      <c r="BD3174" s="346"/>
    </row>
    <row r="3175" spans="56:56" x14ac:dyDescent="0.25">
      <c r="BD3175" s="346"/>
    </row>
    <row r="3176" spans="56:56" x14ac:dyDescent="0.25">
      <c r="BD3176" s="346"/>
    </row>
    <row r="3177" spans="56:56" x14ac:dyDescent="0.25">
      <c r="BD3177" s="346"/>
    </row>
    <row r="3178" spans="56:56" x14ac:dyDescent="0.25">
      <c r="BD3178" s="346"/>
    </row>
    <row r="3179" spans="56:56" x14ac:dyDescent="0.25">
      <c r="BD3179" s="346"/>
    </row>
    <row r="3180" spans="56:56" x14ac:dyDescent="0.25">
      <c r="BD3180" s="346"/>
    </row>
    <row r="3181" spans="56:56" x14ac:dyDescent="0.25">
      <c r="BD3181" s="346"/>
    </row>
    <row r="3182" spans="56:56" x14ac:dyDescent="0.25">
      <c r="BD3182" s="346"/>
    </row>
    <row r="3183" spans="56:56" x14ac:dyDescent="0.25">
      <c r="BD3183" s="346"/>
    </row>
    <row r="3184" spans="56:56" x14ac:dyDescent="0.25">
      <c r="BD3184" s="346"/>
    </row>
    <row r="3185" spans="56:56" x14ac:dyDescent="0.25">
      <c r="BD3185" s="346"/>
    </row>
    <row r="3186" spans="56:56" x14ac:dyDescent="0.25">
      <c r="BD3186" s="346"/>
    </row>
    <row r="3187" spans="56:56" x14ac:dyDescent="0.25">
      <c r="BD3187" s="346"/>
    </row>
    <row r="3188" spans="56:56" x14ac:dyDescent="0.25">
      <c r="BD3188" s="346"/>
    </row>
    <row r="3189" spans="56:56" x14ac:dyDescent="0.25">
      <c r="BD3189" s="346"/>
    </row>
    <row r="3190" spans="56:56" x14ac:dyDescent="0.25">
      <c r="BD3190" s="346"/>
    </row>
    <row r="3191" spans="56:56" x14ac:dyDescent="0.25">
      <c r="BD3191" s="346"/>
    </row>
    <row r="3192" spans="56:56" x14ac:dyDescent="0.25">
      <c r="BD3192" s="346"/>
    </row>
    <row r="3193" spans="56:56" x14ac:dyDescent="0.25">
      <c r="BD3193" s="346"/>
    </row>
    <row r="3194" spans="56:56" x14ac:dyDescent="0.25">
      <c r="BD3194" s="346"/>
    </row>
    <row r="3195" spans="56:56" x14ac:dyDescent="0.25">
      <c r="BD3195" s="346"/>
    </row>
    <row r="3196" spans="56:56" x14ac:dyDescent="0.25">
      <c r="BD3196" s="346"/>
    </row>
    <row r="3197" spans="56:56" x14ac:dyDescent="0.25">
      <c r="BD3197" s="346"/>
    </row>
    <row r="3198" spans="56:56" x14ac:dyDescent="0.25">
      <c r="BD3198" s="346"/>
    </row>
    <row r="3199" spans="56:56" x14ac:dyDescent="0.25">
      <c r="BD3199" s="346"/>
    </row>
    <row r="3200" spans="56:56" x14ac:dyDescent="0.25">
      <c r="BD3200" s="346"/>
    </row>
    <row r="3201" spans="56:56" x14ac:dyDescent="0.25">
      <c r="BD3201" s="346"/>
    </row>
    <row r="3202" spans="56:56" x14ac:dyDescent="0.25">
      <c r="BD3202" s="346"/>
    </row>
    <row r="3203" spans="56:56" x14ac:dyDescent="0.25">
      <c r="BD3203" s="346"/>
    </row>
    <row r="3204" spans="56:56" x14ac:dyDescent="0.25">
      <c r="BD3204" s="346"/>
    </row>
    <row r="3205" spans="56:56" x14ac:dyDescent="0.25">
      <c r="BD3205" s="346"/>
    </row>
    <row r="3206" spans="56:56" x14ac:dyDescent="0.25">
      <c r="BD3206" s="346"/>
    </row>
    <row r="3207" spans="56:56" x14ac:dyDescent="0.25">
      <c r="BD3207" s="346"/>
    </row>
    <row r="3208" spans="56:56" x14ac:dyDescent="0.25">
      <c r="BD3208" s="346"/>
    </row>
    <row r="3209" spans="56:56" x14ac:dyDescent="0.25">
      <c r="BD3209" s="346"/>
    </row>
    <row r="3210" spans="56:56" x14ac:dyDescent="0.25">
      <c r="BD3210" s="346"/>
    </row>
    <row r="3211" spans="56:56" x14ac:dyDescent="0.25">
      <c r="BD3211" s="346"/>
    </row>
    <row r="3212" spans="56:56" x14ac:dyDescent="0.25">
      <c r="BD3212" s="346"/>
    </row>
    <row r="3213" spans="56:56" x14ac:dyDescent="0.25">
      <c r="BD3213" s="346"/>
    </row>
    <row r="3214" spans="56:56" x14ac:dyDescent="0.25">
      <c r="BD3214" s="346"/>
    </row>
    <row r="3215" spans="56:56" x14ac:dyDescent="0.25">
      <c r="BD3215" s="346"/>
    </row>
    <row r="3216" spans="56:56" x14ac:dyDescent="0.25">
      <c r="BD3216" s="346"/>
    </row>
    <row r="3217" spans="56:56" x14ac:dyDescent="0.25">
      <c r="BD3217" s="346"/>
    </row>
    <row r="3218" spans="56:56" x14ac:dyDescent="0.25">
      <c r="BD3218" s="346"/>
    </row>
    <row r="3219" spans="56:56" x14ac:dyDescent="0.25">
      <c r="BD3219" s="346"/>
    </row>
    <row r="3220" spans="56:56" x14ac:dyDescent="0.25">
      <c r="BD3220" s="346"/>
    </row>
    <row r="3221" spans="56:56" x14ac:dyDescent="0.25">
      <c r="BD3221" s="346"/>
    </row>
    <row r="3222" spans="56:56" x14ac:dyDescent="0.25">
      <c r="BD3222" s="346"/>
    </row>
    <row r="3223" spans="56:56" x14ac:dyDescent="0.25">
      <c r="BD3223" s="346"/>
    </row>
    <row r="3224" spans="56:56" x14ac:dyDescent="0.25">
      <c r="BD3224" s="346"/>
    </row>
    <row r="3225" spans="56:56" x14ac:dyDescent="0.25">
      <c r="BD3225" s="346"/>
    </row>
    <row r="3226" spans="56:56" x14ac:dyDescent="0.25">
      <c r="BD3226" s="346"/>
    </row>
    <row r="3227" spans="56:56" x14ac:dyDescent="0.25">
      <c r="BD3227" s="346"/>
    </row>
    <row r="3228" spans="56:56" x14ac:dyDescent="0.25">
      <c r="BD3228" s="346"/>
    </row>
    <row r="3229" spans="56:56" x14ac:dyDescent="0.25">
      <c r="BD3229" s="346"/>
    </row>
    <row r="3230" spans="56:56" x14ac:dyDescent="0.25">
      <c r="BD3230" s="346"/>
    </row>
    <row r="3231" spans="56:56" x14ac:dyDescent="0.25">
      <c r="BD3231" s="346"/>
    </row>
    <row r="3232" spans="56:56" x14ac:dyDescent="0.25">
      <c r="BD3232" s="346"/>
    </row>
    <row r="3233" spans="56:56" x14ac:dyDescent="0.25">
      <c r="BD3233" s="346"/>
    </row>
    <row r="3234" spans="56:56" x14ac:dyDescent="0.25">
      <c r="BD3234" s="346"/>
    </row>
    <row r="3235" spans="56:56" x14ac:dyDescent="0.25">
      <c r="BD3235" s="346"/>
    </row>
    <row r="3236" spans="56:56" x14ac:dyDescent="0.25">
      <c r="BD3236" s="346"/>
    </row>
    <row r="3237" spans="56:56" x14ac:dyDescent="0.25">
      <c r="BD3237" s="346"/>
    </row>
    <row r="3238" spans="56:56" x14ac:dyDescent="0.25">
      <c r="BD3238" s="346"/>
    </row>
    <row r="3239" spans="56:56" x14ac:dyDescent="0.25">
      <c r="BD3239" s="346"/>
    </row>
    <row r="3240" spans="56:56" x14ac:dyDescent="0.25">
      <c r="BD3240" s="346"/>
    </row>
    <row r="3241" spans="56:56" x14ac:dyDescent="0.25">
      <c r="BD3241" s="346"/>
    </row>
    <row r="3242" spans="56:56" x14ac:dyDescent="0.25">
      <c r="BD3242" s="346"/>
    </row>
    <row r="3243" spans="56:56" x14ac:dyDescent="0.25">
      <c r="BD3243" s="346"/>
    </row>
    <row r="3244" spans="56:56" x14ac:dyDescent="0.25">
      <c r="BD3244" s="346"/>
    </row>
    <row r="3245" spans="56:56" x14ac:dyDescent="0.25">
      <c r="BD3245" s="346"/>
    </row>
    <row r="3246" spans="56:56" x14ac:dyDescent="0.25">
      <c r="BD3246" s="346"/>
    </row>
    <row r="3247" spans="56:56" x14ac:dyDescent="0.25">
      <c r="BD3247" s="346"/>
    </row>
    <row r="3248" spans="56:56" x14ac:dyDescent="0.25">
      <c r="BD3248" s="346"/>
    </row>
    <row r="3249" spans="56:56" x14ac:dyDescent="0.25">
      <c r="BD3249" s="346"/>
    </row>
    <row r="3250" spans="56:56" x14ac:dyDescent="0.25">
      <c r="BD3250" s="346"/>
    </row>
    <row r="3251" spans="56:56" x14ac:dyDescent="0.25">
      <c r="BD3251" s="346"/>
    </row>
    <row r="3252" spans="56:56" x14ac:dyDescent="0.25">
      <c r="BD3252" s="346"/>
    </row>
    <row r="3253" spans="56:56" x14ac:dyDescent="0.25">
      <c r="BD3253" s="346"/>
    </row>
    <row r="3254" spans="56:56" x14ac:dyDescent="0.25">
      <c r="BD3254" s="346"/>
    </row>
    <row r="3255" spans="56:56" x14ac:dyDescent="0.25">
      <c r="BD3255" s="346"/>
    </row>
    <row r="3256" spans="56:56" x14ac:dyDescent="0.25">
      <c r="BD3256" s="346"/>
    </row>
    <row r="3257" spans="56:56" x14ac:dyDescent="0.25">
      <c r="BD3257" s="346"/>
    </row>
    <row r="3258" spans="56:56" x14ac:dyDescent="0.25">
      <c r="BD3258" s="346"/>
    </row>
    <row r="3259" spans="56:56" x14ac:dyDescent="0.25">
      <c r="BD3259" s="346"/>
    </row>
    <row r="3260" spans="56:56" x14ac:dyDescent="0.25">
      <c r="BD3260" s="346"/>
    </row>
    <row r="3261" spans="56:56" x14ac:dyDescent="0.25">
      <c r="BD3261" s="346"/>
    </row>
    <row r="3262" spans="56:56" x14ac:dyDescent="0.25">
      <c r="BD3262" s="346"/>
    </row>
    <row r="3263" spans="56:56" x14ac:dyDescent="0.25">
      <c r="BD3263" s="346"/>
    </row>
    <row r="3264" spans="56:56" x14ac:dyDescent="0.25">
      <c r="BD3264" s="346"/>
    </row>
    <row r="3265" spans="56:56" x14ac:dyDescent="0.25">
      <c r="BD3265" s="346"/>
    </row>
    <row r="3266" spans="56:56" x14ac:dyDescent="0.25">
      <c r="BD3266" s="346"/>
    </row>
    <row r="3267" spans="56:56" x14ac:dyDescent="0.25">
      <c r="BD3267" s="346"/>
    </row>
    <row r="3268" spans="56:56" x14ac:dyDescent="0.25">
      <c r="BD3268" s="346"/>
    </row>
    <row r="3269" spans="56:56" x14ac:dyDescent="0.25">
      <c r="BD3269" s="346"/>
    </row>
    <row r="3270" spans="56:56" x14ac:dyDescent="0.25">
      <c r="BD3270" s="346"/>
    </row>
    <row r="3271" spans="56:56" x14ac:dyDescent="0.25">
      <c r="BD3271" s="346"/>
    </row>
    <row r="3272" spans="56:56" x14ac:dyDescent="0.25">
      <c r="BD3272" s="346"/>
    </row>
    <row r="3273" spans="56:56" x14ac:dyDescent="0.25">
      <c r="BD3273" s="346"/>
    </row>
    <row r="3274" spans="56:56" x14ac:dyDescent="0.25">
      <c r="BD3274" s="346"/>
    </row>
    <row r="3275" spans="56:56" x14ac:dyDescent="0.25">
      <c r="BD3275" s="346"/>
    </row>
    <row r="3276" spans="56:56" x14ac:dyDescent="0.25">
      <c r="BD3276" s="346"/>
    </row>
    <row r="3277" spans="56:56" x14ac:dyDescent="0.25">
      <c r="BD3277" s="346"/>
    </row>
    <row r="3278" spans="56:56" x14ac:dyDescent="0.25">
      <c r="BD3278" s="346"/>
    </row>
    <row r="3279" spans="56:56" x14ac:dyDescent="0.25">
      <c r="BD3279" s="346"/>
    </row>
    <row r="3280" spans="56:56" x14ac:dyDescent="0.25">
      <c r="BD3280" s="346"/>
    </row>
    <row r="3281" spans="56:56" x14ac:dyDescent="0.25">
      <c r="BD3281" s="346"/>
    </row>
    <row r="3282" spans="56:56" x14ac:dyDescent="0.25">
      <c r="BD3282" s="346"/>
    </row>
    <row r="3283" spans="56:56" x14ac:dyDescent="0.25">
      <c r="BD3283" s="346"/>
    </row>
    <row r="3284" spans="56:56" x14ac:dyDescent="0.25">
      <c r="BD3284" s="346"/>
    </row>
    <row r="3285" spans="56:56" x14ac:dyDescent="0.25">
      <c r="BD3285" s="346"/>
    </row>
    <row r="3286" spans="56:56" x14ac:dyDescent="0.25">
      <c r="BD3286" s="346"/>
    </row>
    <row r="3287" spans="56:56" x14ac:dyDescent="0.25">
      <c r="BD3287" s="346"/>
    </row>
    <row r="3288" spans="56:56" x14ac:dyDescent="0.25">
      <c r="BD3288" s="346"/>
    </row>
    <row r="3289" spans="56:56" x14ac:dyDescent="0.25">
      <c r="BD3289" s="346"/>
    </row>
    <row r="3290" spans="56:56" x14ac:dyDescent="0.25">
      <c r="BD3290" s="346"/>
    </row>
    <row r="3291" spans="56:56" x14ac:dyDescent="0.25">
      <c r="BD3291" s="346"/>
    </row>
    <row r="3292" spans="56:56" x14ac:dyDescent="0.25">
      <c r="BD3292" s="346"/>
    </row>
    <row r="3293" spans="56:56" x14ac:dyDescent="0.25">
      <c r="BD3293" s="346"/>
    </row>
    <row r="3294" spans="56:56" x14ac:dyDescent="0.25">
      <c r="BD3294" s="346"/>
    </row>
    <row r="3295" spans="56:56" x14ac:dyDescent="0.25">
      <c r="BD3295" s="346"/>
    </row>
    <row r="3296" spans="56:56" x14ac:dyDescent="0.25">
      <c r="BD3296" s="346"/>
    </row>
    <row r="3297" spans="56:56" x14ac:dyDescent="0.25">
      <c r="BD3297" s="346"/>
    </row>
    <row r="3298" spans="56:56" x14ac:dyDescent="0.25">
      <c r="BD3298" s="346"/>
    </row>
    <row r="3299" spans="56:56" x14ac:dyDescent="0.25">
      <c r="BD3299" s="346"/>
    </row>
    <row r="3300" spans="56:56" x14ac:dyDescent="0.25">
      <c r="BD3300" s="346"/>
    </row>
    <row r="3301" spans="56:56" x14ac:dyDescent="0.25">
      <c r="BD3301" s="346"/>
    </row>
    <row r="3302" spans="56:56" x14ac:dyDescent="0.25">
      <c r="BD3302" s="346"/>
    </row>
    <row r="3303" spans="56:56" x14ac:dyDescent="0.25">
      <c r="BD3303" s="346"/>
    </row>
    <row r="3304" spans="56:56" x14ac:dyDescent="0.25">
      <c r="BD3304" s="346"/>
    </row>
    <row r="3305" spans="56:56" x14ac:dyDescent="0.25">
      <c r="BD3305" s="346"/>
    </row>
    <row r="3306" spans="56:56" x14ac:dyDescent="0.25">
      <c r="BD3306" s="346"/>
    </row>
    <row r="3307" spans="56:56" x14ac:dyDescent="0.25">
      <c r="BD3307" s="346"/>
    </row>
    <row r="3308" spans="56:56" x14ac:dyDescent="0.25">
      <c r="BD3308" s="346"/>
    </row>
    <row r="3309" spans="56:56" x14ac:dyDescent="0.25">
      <c r="BD3309" s="346"/>
    </row>
    <row r="3310" spans="56:56" x14ac:dyDescent="0.25">
      <c r="BD3310" s="346"/>
    </row>
    <row r="3311" spans="56:56" x14ac:dyDescent="0.25">
      <c r="BD3311" s="346"/>
    </row>
    <row r="3312" spans="56:56" x14ac:dyDescent="0.25">
      <c r="BD3312" s="346"/>
    </row>
    <row r="3313" spans="56:56" x14ac:dyDescent="0.25">
      <c r="BD3313" s="346"/>
    </row>
    <row r="3314" spans="56:56" x14ac:dyDescent="0.25">
      <c r="BD3314" s="346"/>
    </row>
    <row r="3315" spans="56:56" x14ac:dyDescent="0.25">
      <c r="BD3315" s="346"/>
    </row>
    <row r="3316" spans="56:56" x14ac:dyDescent="0.25">
      <c r="BD3316" s="346"/>
    </row>
    <row r="3317" spans="56:56" x14ac:dyDescent="0.25">
      <c r="BD3317" s="346"/>
    </row>
    <row r="3318" spans="56:56" x14ac:dyDescent="0.25">
      <c r="BD3318" s="346"/>
    </row>
    <row r="3319" spans="56:56" x14ac:dyDescent="0.25">
      <c r="BD3319" s="346"/>
    </row>
    <row r="3320" spans="56:56" x14ac:dyDescent="0.25">
      <c r="BD3320" s="346"/>
    </row>
    <row r="3321" spans="56:56" x14ac:dyDescent="0.25">
      <c r="BD3321" s="346"/>
    </row>
    <row r="3322" spans="56:56" x14ac:dyDescent="0.25">
      <c r="BD3322" s="346"/>
    </row>
    <row r="3323" spans="56:56" x14ac:dyDescent="0.25">
      <c r="BD3323" s="346"/>
    </row>
    <row r="3324" spans="56:56" x14ac:dyDescent="0.25">
      <c r="BD3324" s="346"/>
    </row>
    <row r="3325" spans="56:56" x14ac:dyDescent="0.25">
      <c r="BD3325" s="346"/>
    </row>
    <row r="3326" spans="56:56" x14ac:dyDescent="0.25">
      <c r="BD3326" s="346"/>
    </row>
    <row r="3327" spans="56:56" x14ac:dyDescent="0.25">
      <c r="BD3327" s="346"/>
    </row>
    <row r="3328" spans="56:56" x14ac:dyDescent="0.25">
      <c r="BD3328" s="346"/>
    </row>
    <row r="3329" spans="56:56" x14ac:dyDescent="0.25">
      <c r="BD3329" s="346"/>
    </row>
    <row r="3330" spans="56:56" x14ac:dyDescent="0.25">
      <c r="BD3330" s="346"/>
    </row>
    <row r="3331" spans="56:56" x14ac:dyDescent="0.25">
      <c r="BD3331" s="346"/>
    </row>
    <row r="3332" spans="56:56" x14ac:dyDescent="0.25">
      <c r="BD3332" s="346"/>
    </row>
    <row r="3333" spans="56:56" x14ac:dyDescent="0.25">
      <c r="BD3333" s="346"/>
    </row>
    <row r="3334" spans="56:56" x14ac:dyDescent="0.25">
      <c r="BD3334" s="346"/>
    </row>
    <row r="3335" spans="56:56" x14ac:dyDescent="0.25">
      <c r="BD3335" s="346"/>
    </row>
    <row r="3336" spans="56:56" x14ac:dyDescent="0.25">
      <c r="BD3336" s="346"/>
    </row>
    <row r="3337" spans="56:56" x14ac:dyDescent="0.25">
      <c r="BD3337" s="346"/>
    </row>
    <row r="3338" spans="56:56" x14ac:dyDescent="0.25">
      <c r="BD3338" s="346"/>
    </row>
    <row r="3339" spans="56:56" x14ac:dyDescent="0.25">
      <c r="BD3339" s="346"/>
    </row>
    <row r="3340" spans="56:56" x14ac:dyDescent="0.25">
      <c r="BD3340" s="346"/>
    </row>
    <row r="3341" spans="56:56" x14ac:dyDescent="0.25">
      <c r="BD3341" s="346"/>
    </row>
    <row r="3342" spans="56:56" x14ac:dyDescent="0.25">
      <c r="BD3342" s="346"/>
    </row>
    <row r="3343" spans="56:56" x14ac:dyDescent="0.25">
      <c r="BD3343" s="346"/>
    </row>
    <row r="3344" spans="56:56" x14ac:dyDescent="0.25">
      <c r="BD3344" s="346"/>
    </row>
    <row r="3345" spans="56:56" x14ac:dyDescent="0.25">
      <c r="BD3345" s="346"/>
    </row>
    <row r="3346" spans="56:56" x14ac:dyDescent="0.25">
      <c r="BD3346" s="346"/>
    </row>
    <row r="3347" spans="56:56" x14ac:dyDescent="0.25">
      <c r="BD3347" s="346"/>
    </row>
    <row r="3348" spans="56:56" x14ac:dyDescent="0.25">
      <c r="BD3348" s="346"/>
    </row>
    <row r="3349" spans="56:56" x14ac:dyDescent="0.25">
      <c r="BD3349" s="346"/>
    </row>
    <row r="3350" spans="56:56" x14ac:dyDescent="0.25">
      <c r="BD3350" s="346"/>
    </row>
    <row r="3351" spans="56:56" x14ac:dyDescent="0.25">
      <c r="BD3351" s="346"/>
    </row>
    <row r="3352" spans="56:56" x14ac:dyDescent="0.25">
      <c r="BD3352" s="346"/>
    </row>
    <row r="3353" spans="56:56" x14ac:dyDescent="0.25">
      <c r="BD3353" s="346"/>
    </row>
    <row r="3354" spans="56:56" x14ac:dyDescent="0.25">
      <c r="BD3354" s="346"/>
    </row>
    <row r="3355" spans="56:56" x14ac:dyDescent="0.25">
      <c r="BD3355" s="346"/>
    </row>
    <row r="3356" spans="56:56" x14ac:dyDescent="0.25">
      <c r="BD3356" s="346"/>
    </row>
    <row r="3357" spans="56:56" x14ac:dyDescent="0.25">
      <c r="BD3357" s="346"/>
    </row>
    <row r="3358" spans="56:56" x14ac:dyDescent="0.25">
      <c r="BD3358" s="346"/>
    </row>
    <row r="3359" spans="56:56" x14ac:dyDescent="0.25">
      <c r="BD3359" s="346"/>
    </row>
    <row r="3360" spans="56:56" x14ac:dyDescent="0.25">
      <c r="BD3360" s="346"/>
    </row>
    <row r="3361" spans="56:56" x14ac:dyDescent="0.25">
      <c r="BD3361" s="346"/>
    </row>
    <row r="3362" spans="56:56" x14ac:dyDescent="0.25">
      <c r="BD3362" s="346"/>
    </row>
    <row r="3363" spans="56:56" x14ac:dyDescent="0.25">
      <c r="BD3363" s="346"/>
    </row>
    <row r="3364" spans="56:56" x14ac:dyDescent="0.25">
      <c r="BD3364" s="346"/>
    </row>
    <row r="3365" spans="56:56" x14ac:dyDescent="0.25">
      <c r="BD3365" s="346"/>
    </row>
    <row r="3366" spans="56:56" x14ac:dyDescent="0.25">
      <c r="BD3366" s="346"/>
    </row>
    <row r="3367" spans="56:56" x14ac:dyDescent="0.25">
      <c r="BD3367" s="346"/>
    </row>
    <row r="3368" spans="56:56" x14ac:dyDescent="0.25">
      <c r="BD3368" s="346"/>
    </row>
    <row r="3369" spans="56:56" x14ac:dyDescent="0.25">
      <c r="BD3369" s="346"/>
    </row>
    <row r="3370" spans="56:56" x14ac:dyDescent="0.25">
      <c r="BD3370" s="346"/>
    </row>
    <row r="3371" spans="56:56" x14ac:dyDescent="0.25">
      <c r="BD3371" s="346"/>
    </row>
    <row r="3372" spans="56:56" x14ac:dyDescent="0.25">
      <c r="BD3372" s="346"/>
    </row>
    <row r="3373" spans="56:56" x14ac:dyDescent="0.25">
      <c r="BD3373" s="346"/>
    </row>
    <row r="3374" spans="56:56" x14ac:dyDescent="0.25">
      <c r="BD3374" s="346"/>
    </row>
    <row r="3375" spans="56:56" x14ac:dyDescent="0.25">
      <c r="BD3375" s="346"/>
    </row>
    <row r="3376" spans="56:56" x14ac:dyDescent="0.25">
      <c r="BD3376" s="346"/>
    </row>
    <row r="3377" spans="56:56" x14ac:dyDescent="0.25">
      <c r="BD3377" s="346"/>
    </row>
    <row r="3378" spans="56:56" x14ac:dyDescent="0.25">
      <c r="BD3378" s="346"/>
    </row>
    <row r="3379" spans="56:56" x14ac:dyDescent="0.25">
      <c r="BD3379" s="346"/>
    </row>
    <row r="3380" spans="56:56" x14ac:dyDescent="0.25">
      <c r="BD3380" s="346"/>
    </row>
    <row r="3381" spans="56:56" x14ac:dyDescent="0.25">
      <c r="BD3381" s="346"/>
    </row>
    <row r="3382" spans="56:56" x14ac:dyDescent="0.25">
      <c r="BD3382" s="346"/>
    </row>
    <row r="3383" spans="56:56" x14ac:dyDescent="0.25">
      <c r="BD3383" s="346"/>
    </row>
    <row r="3384" spans="56:56" x14ac:dyDescent="0.25">
      <c r="BD3384" s="346"/>
    </row>
    <row r="3385" spans="56:56" x14ac:dyDescent="0.25">
      <c r="BD3385" s="346"/>
    </row>
    <row r="3386" spans="56:56" x14ac:dyDescent="0.25">
      <c r="BD3386" s="346"/>
    </row>
    <row r="3387" spans="56:56" x14ac:dyDescent="0.25">
      <c r="BD3387" s="346"/>
    </row>
    <row r="3388" spans="56:56" x14ac:dyDescent="0.25">
      <c r="BD3388" s="346"/>
    </row>
    <row r="3389" spans="56:56" x14ac:dyDescent="0.25">
      <c r="BD3389" s="346"/>
    </row>
    <row r="3390" spans="56:56" x14ac:dyDescent="0.25">
      <c r="BD3390" s="346"/>
    </row>
    <row r="3391" spans="56:56" x14ac:dyDescent="0.25">
      <c r="BD3391" s="346"/>
    </row>
    <row r="3392" spans="56:56" x14ac:dyDescent="0.25">
      <c r="BD3392" s="346"/>
    </row>
    <row r="3393" spans="56:56" x14ac:dyDescent="0.25">
      <c r="BD3393" s="346"/>
    </row>
    <row r="3394" spans="56:56" x14ac:dyDescent="0.25">
      <c r="BD3394" s="346"/>
    </row>
    <row r="3395" spans="56:56" x14ac:dyDescent="0.25">
      <c r="BD3395" s="346"/>
    </row>
    <row r="3396" spans="56:56" x14ac:dyDescent="0.25">
      <c r="BD3396" s="346"/>
    </row>
    <row r="3397" spans="56:56" x14ac:dyDescent="0.25">
      <c r="BD3397" s="346"/>
    </row>
    <row r="3398" spans="56:56" x14ac:dyDescent="0.25">
      <c r="BD3398" s="346"/>
    </row>
    <row r="3399" spans="56:56" x14ac:dyDescent="0.25">
      <c r="BD3399" s="346"/>
    </row>
    <row r="3400" spans="56:56" x14ac:dyDescent="0.25">
      <c r="BD3400" s="346"/>
    </row>
    <row r="3401" spans="56:56" x14ac:dyDescent="0.25">
      <c r="BD3401" s="346"/>
    </row>
    <row r="3402" spans="56:56" x14ac:dyDescent="0.25">
      <c r="BD3402" s="346"/>
    </row>
    <row r="3403" spans="56:56" x14ac:dyDescent="0.25">
      <c r="BD3403" s="346"/>
    </row>
    <row r="3404" spans="56:56" x14ac:dyDescent="0.25">
      <c r="BD3404" s="346"/>
    </row>
    <row r="3405" spans="56:56" x14ac:dyDescent="0.25">
      <c r="BD3405" s="346"/>
    </row>
    <row r="3406" spans="56:56" x14ac:dyDescent="0.25">
      <c r="BD3406" s="346"/>
    </row>
    <row r="3407" spans="56:56" x14ac:dyDescent="0.25">
      <c r="BD3407" s="346"/>
    </row>
    <row r="3408" spans="56:56" x14ac:dyDescent="0.25">
      <c r="BD3408" s="346"/>
    </row>
    <row r="3409" spans="56:56" x14ac:dyDescent="0.25">
      <c r="BD3409" s="346"/>
    </row>
    <row r="3410" spans="56:56" x14ac:dyDescent="0.25">
      <c r="BD3410" s="346"/>
    </row>
    <row r="3411" spans="56:56" x14ac:dyDescent="0.25">
      <c r="BD3411" s="346"/>
    </row>
    <row r="3412" spans="56:56" x14ac:dyDescent="0.25">
      <c r="BD3412" s="346"/>
    </row>
    <row r="3413" spans="56:56" x14ac:dyDescent="0.25">
      <c r="BD3413" s="346"/>
    </row>
    <row r="3414" spans="56:56" x14ac:dyDescent="0.25">
      <c r="BD3414" s="346"/>
    </row>
    <row r="3415" spans="56:56" x14ac:dyDescent="0.25">
      <c r="BD3415" s="346"/>
    </row>
    <row r="3416" spans="56:56" x14ac:dyDescent="0.25">
      <c r="BD3416" s="346"/>
    </row>
    <row r="3417" spans="56:56" x14ac:dyDescent="0.25">
      <c r="BD3417" s="346"/>
    </row>
    <row r="3418" spans="56:56" x14ac:dyDescent="0.25">
      <c r="BD3418" s="346"/>
    </row>
    <row r="3419" spans="56:56" x14ac:dyDescent="0.25">
      <c r="BD3419" s="346"/>
    </row>
    <row r="3420" spans="56:56" x14ac:dyDescent="0.25">
      <c r="BD3420" s="346"/>
    </row>
    <row r="3421" spans="56:56" x14ac:dyDescent="0.25">
      <c r="BD3421" s="346"/>
    </row>
    <row r="3422" spans="56:56" x14ac:dyDescent="0.25">
      <c r="BD3422" s="346"/>
    </row>
    <row r="3423" spans="56:56" x14ac:dyDescent="0.25">
      <c r="BD3423" s="346"/>
    </row>
    <row r="3424" spans="56:56" x14ac:dyDescent="0.25">
      <c r="BD3424" s="346"/>
    </row>
    <row r="3425" spans="56:56" x14ac:dyDescent="0.25">
      <c r="BD3425" s="346"/>
    </row>
    <row r="3426" spans="56:56" x14ac:dyDescent="0.25">
      <c r="BD3426" s="346"/>
    </row>
    <row r="3427" spans="56:56" x14ac:dyDescent="0.25">
      <c r="BD3427" s="346"/>
    </row>
    <row r="3428" spans="56:56" x14ac:dyDescent="0.25">
      <c r="BD3428" s="346"/>
    </row>
    <row r="3429" spans="56:56" x14ac:dyDescent="0.25">
      <c r="BD3429" s="346"/>
    </row>
    <row r="3430" spans="56:56" x14ac:dyDescent="0.25">
      <c r="BD3430" s="346"/>
    </row>
    <row r="3431" spans="56:56" x14ac:dyDescent="0.25">
      <c r="BD3431" s="346"/>
    </row>
    <row r="3432" spans="56:56" x14ac:dyDescent="0.25">
      <c r="BD3432" s="346"/>
    </row>
    <row r="3433" spans="56:56" x14ac:dyDescent="0.25">
      <c r="BD3433" s="346"/>
    </row>
    <row r="3434" spans="56:56" x14ac:dyDescent="0.25">
      <c r="BD3434" s="346"/>
    </row>
    <row r="3435" spans="56:56" x14ac:dyDescent="0.25">
      <c r="BD3435" s="346"/>
    </row>
    <row r="3436" spans="56:56" x14ac:dyDescent="0.25">
      <c r="BD3436" s="346"/>
    </row>
    <row r="3437" spans="56:56" x14ac:dyDescent="0.25">
      <c r="BD3437" s="346"/>
    </row>
    <row r="3438" spans="56:56" x14ac:dyDescent="0.25">
      <c r="BD3438" s="346"/>
    </row>
    <row r="3439" spans="56:56" x14ac:dyDescent="0.25">
      <c r="BD3439" s="346"/>
    </row>
    <row r="3440" spans="56:56" x14ac:dyDescent="0.25">
      <c r="BD3440" s="346"/>
    </row>
    <row r="3441" spans="56:56" x14ac:dyDescent="0.25">
      <c r="BD3441" s="346"/>
    </row>
    <row r="3442" spans="56:56" x14ac:dyDescent="0.25">
      <c r="BD3442" s="346"/>
    </row>
    <row r="3443" spans="56:56" x14ac:dyDescent="0.25">
      <c r="BD3443" s="346"/>
    </row>
    <row r="3444" spans="56:56" x14ac:dyDescent="0.25">
      <c r="BD3444" s="346"/>
    </row>
    <row r="3445" spans="56:56" x14ac:dyDescent="0.25">
      <c r="BD3445" s="346"/>
    </row>
    <row r="3446" spans="56:56" x14ac:dyDescent="0.25">
      <c r="BD3446" s="346"/>
    </row>
    <row r="3447" spans="56:56" x14ac:dyDescent="0.25">
      <c r="BD3447" s="346"/>
    </row>
    <row r="3448" spans="56:56" x14ac:dyDescent="0.25">
      <c r="BD3448" s="346"/>
    </row>
    <row r="3449" spans="56:56" x14ac:dyDescent="0.25">
      <c r="BD3449" s="346"/>
    </row>
    <row r="3450" spans="56:56" x14ac:dyDescent="0.25">
      <c r="BD3450" s="346"/>
    </row>
    <row r="3451" spans="56:56" x14ac:dyDescent="0.25">
      <c r="BD3451" s="346"/>
    </row>
    <row r="3452" spans="56:56" x14ac:dyDescent="0.25">
      <c r="BD3452" s="346"/>
    </row>
    <row r="3453" spans="56:56" x14ac:dyDescent="0.25">
      <c r="BD3453" s="346"/>
    </row>
    <row r="3454" spans="56:56" x14ac:dyDescent="0.25">
      <c r="BD3454" s="346"/>
    </row>
    <row r="3455" spans="56:56" x14ac:dyDescent="0.25">
      <c r="BD3455" s="346"/>
    </row>
    <row r="3456" spans="56:56" x14ac:dyDescent="0.25">
      <c r="BD3456" s="346"/>
    </row>
    <row r="3457" spans="56:56" x14ac:dyDescent="0.25">
      <c r="BD3457" s="346"/>
    </row>
    <row r="3458" spans="56:56" x14ac:dyDescent="0.25">
      <c r="BD3458" s="346"/>
    </row>
    <row r="3459" spans="56:56" x14ac:dyDescent="0.25">
      <c r="BD3459" s="346"/>
    </row>
    <row r="3460" spans="56:56" x14ac:dyDescent="0.25">
      <c r="BD3460" s="346"/>
    </row>
    <row r="3461" spans="56:56" x14ac:dyDescent="0.25">
      <c r="BD3461" s="346"/>
    </row>
    <row r="3462" spans="56:56" x14ac:dyDescent="0.25">
      <c r="BD3462" s="346"/>
    </row>
    <row r="3463" spans="56:56" x14ac:dyDescent="0.25">
      <c r="BD3463" s="346"/>
    </row>
    <row r="3464" spans="56:56" x14ac:dyDescent="0.25">
      <c r="BD3464" s="346"/>
    </row>
    <row r="3465" spans="56:56" x14ac:dyDescent="0.25">
      <c r="BD3465" s="346"/>
    </row>
    <row r="3466" spans="56:56" x14ac:dyDescent="0.25">
      <c r="BD3466" s="346"/>
    </row>
    <row r="3467" spans="56:56" x14ac:dyDescent="0.25">
      <c r="BD3467" s="346"/>
    </row>
    <row r="3468" spans="56:56" x14ac:dyDescent="0.25">
      <c r="BD3468" s="346"/>
    </row>
    <row r="3469" spans="56:56" x14ac:dyDescent="0.25">
      <c r="BD3469" s="346"/>
    </row>
    <row r="3470" spans="56:56" x14ac:dyDescent="0.25">
      <c r="BD3470" s="346"/>
    </row>
    <row r="3471" spans="56:56" x14ac:dyDescent="0.25">
      <c r="BD3471" s="346"/>
    </row>
    <row r="3472" spans="56:56" x14ac:dyDescent="0.25">
      <c r="BD3472" s="346"/>
    </row>
    <row r="3473" spans="56:56" x14ac:dyDescent="0.25">
      <c r="BD3473" s="346"/>
    </row>
    <row r="3474" spans="56:56" x14ac:dyDescent="0.25">
      <c r="BD3474" s="346"/>
    </row>
    <row r="3475" spans="56:56" x14ac:dyDescent="0.25">
      <c r="BD3475" s="346"/>
    </row>
    <row r="3476" spans="56:56" x14ac:dyDescent="0.25">
      <c r="BD3476" s="346"/>
    </row>
    <row r="3477" spans="56:56" x14ac:dyDescent="0.25">
      <c r="BD3477" s="346"/>
    </row>
    <row r="3478" spans="56:56" x14ac:dyDescent="0.25">
      <c r="BD3478" s="346"/>
    </row>
    <row r="3479" spans="56:56" x14ac:dyDescent="0.25">
      <c r="BD3479" s="346"/>
    </row>
    <row r="3480" spans="56:56" x14ac:dyDescent="0.25">
      <c r="BD3480" s="346"/>
    </row>
    <row r="3481" spans="56:56" x14ac:dyDescent="0.25">
      <c r="BD3481" s="346"/>
    </row>
    <row r="3482" spans="56:56" x14ac:dyDescent="0.25">
      <c r="BD3482" s="346"/>
    </row>
    <row r="3483" spans="56:56" x14ac:dyDescent="0.25">
      <c r="BD3483" s="346"/>
    </row>
    <row r="3484" spans="56:56" x14ac:dyDescent="0.25">
      <c r="BD3484" s="346"/>
    </row>
    <row r="3485" spans="56:56" x14ac:dyDescent="0.25">
      <c r="BD3485" s="346"/>
    </row>
    <row r="3486" spans="56:56" x14ac:dyDescent="0.25">
      <c r="BD3486" s="346"/>
    </row>
    <row r="3487" spans="56:56" x14ac:dyDescent="0.25">
      <c r="BD3487" s="346"/>
    </row>
    <row r="3488" spans="56:56" x14ac:dyDescent="0.25">
      <c r="BD3488" s="346"/>
    </row>
    <row r="3489" spans="56:56" x14ac:dyDescent="0.25">
      <c r="BD3489" s="346"/>
    </row>
    <row r="3490" spans="56:56" x14ac:dyDescent="0.25">
      <c r="BD3490" s="346"/>
    </row>
    <row r="3491" spans="56:56" x14ac:dyDescent="0.25">
      <c r="BD3491" s="346"/>
    </row>
    <row r="3492" spans="56:56" x14ac:dyDescent="0.25">
      <c r="BD3492" s="346"/>
    </row>
    <row r="3493" spans="56:56" x14ac:dyDescent="0.25">
      <c r="BD3493" s="346"/>
    </row>
    <row r="3494" spans="56:56" x14ac:dyDescent="0.25">
      <c r="BD3494" s="346"/>
    </row>
    <row r="3495" spans="56:56" x14ac:dyDescent="0.25">
      <c r="BD3495" s="346"/>
    </row>
    <row r="3496" spans="56:56" x14ac:dyDescent="0.25">
      <c r="BD3496" s="346"/>
    </row>
    <row r="3497" spans="56:56" x14ac:dyDescent="0.25">
      <c r="BD3497" s="346"/>
    </row>
    <row r="3498" spans="56:56" x14ac:dyDescent="0.25">
      <c r="BD3498" s="346"/>
    </row>
    <row r="3499" spans="56:56" x14ac:dyDescent="0.25">
      <c r="BD3499" s="346"/>
    </row>
    <row r="3500" spans="56:56" x14ac:dyDescent="0.25">
      <c r="BD3500" s="346"/>
    </row>
    <row r="3501" spans="56:56" x14ac:dyDescent="0.25">
      <c r="BD3501" s="346"/>
    </row>
    <row r="3502" spans="56:56" x14ac:dyDescent="0.25">
      <c r="BD3502" s="346"/>
    </row>
    <row r="3503" spans="56:56" x14ac:dyDescent="0.25">
      <c r="BD3503" s="346"/>
    </row>
    <row r="3504" spans="56:56" x14ac:dyDescent="0.25">
      <c r="BD3504" s="346"/>
    </row>
    <row r="3505" spans="56:56" x14ac:dyDescent="0.25">
      <c r="BD3505" s="346"/>
    </row>
    <row r="3506" spans="56:56" x14ac:dyDescent="0.25">
      <c r="BD3506" s="346"/>
    </row>
    <row r="3507" spans="56:56" x14ac:dyDescent="0.25">
      <c r="BD3507" s="346"/>
    </row>
    <row r="3508" spans="56:56" x14ac:dyDescent="0.25">
      <c r="BD3508" s="346"/>
    </row>
    <row r="3509" spans="56:56" x14ac:dyDescent="0.25">
      <c r="BD3509" s="346"/>
    </row>
    <row r="3510" spans="56:56" x14ac:dyDescent="0.25">
      <c r="BD3510" s="346"/>
    </row>
    <row r="3511" spans="56:56" x14ac:dyDescent="0.25">
      <c r="BD3511" s="346"/>
    </row>
    <row r="3512" spans="56:56" x14ac:dyDescent="0.25">
      <c r="BD3512" s="346"/>
    </row>
    <row r="3513" spans="56:56" x14ac:dyDescent="0.25">
      <c r="BD3513" s="346"/>
    </row>
    <row r="3514" spans="56:56" x14ac:dyDescent="0.25">
      <c r="BD3514" s="346"/>
    </row>
    <row r="3515" spans="56:56" x14ac:dyDescent="0.25">
      <c r="BD3515" s="346"/>
    </row>
    <row r="3516" spans="56:56" x14ac:dyDescent="0.25">
      <c r="BD3516" s="346"/>
    </row>
    <row r="3517" spans="56:56" x14ac:dyDescent="0.25">
      <c r="BD3517" s="346"/>
    </row>
    <row r="3518" spans="56:56" x14ac:dyDescent="0.25">
      <c r="BD3518" s="346"/>
    </row>
    <row r="3519" spans="56:56" x14ac:dyDescent="0.25">
      <c r="BD3519" s="346"/>
    </row>
    <row r="3520" spans="56:56" x14ac:dyDescent="0.25">
      <c r="BD3520" s="346"/>
    </row>
    <row r="3521" spans="56:56" x14ac:dyDescent="0.25">
      <c r="BD3521" s="346"/>
    </row>
    <row r="3522" spans="56:56" x14ac:dyDescent="0.25">
      <c r="BD3522" s="346"/>
    </row>
    <row r="3523" spans="56:56" x14ac:dyDescent="0.25">
      <c r="BD3523" s="346"/>
    </row>
    <row r="3524" spans="56:56" x14ac:dyDescent="0.25">
      <c r="BD3524" s="346"/>
    </row>
    <row r="3525" spans="56:56" x14ac:dyDescent="0.25">
      <c r="BD3525" s="346"/>
    </row>
    <row r="3526" spans="56:56" x14ac:dyDescent="0.25">
      <c r="BD3526" s="346"/>
    </row>
    <row r="3527" spans="56:56" x14ac:dyDescent="0.25">
      <c r="BD3527" s="346"/>
    </row>
    <row r="3528" spans="56:56" x14ac:dyDescent="0.25">
      <c r="BD3528" s="346"/>
    </row>
    <row r="3529" spans="56:56" x14ac:dyDescent="0.25">
      <c r="BD3529" s="346"/>
    </row>
    <row r="3530" spans="56:56" x14ac:dyDescent="0.25">
      <c r="BD3530" s="346"/>
    </row>
    <row r="3531" spans="56:56" x14ac:dyDescent="0.25">
      <c r="BD3531" s="346"/>
    </row>
    <row r="3532" spans="56:56" x14ac:dyDescent="0.25">
      <c r="BD3532" s="346"/>
    </row>
    <row r="3533" spans="56:56" x14ac:dyDescent="0.25">
      <c r="BD3533" s="346"/>
    </row>
    <row r="3534" spans="56:56" x14ac:dyDescent="0.25">
      <c r="BD3534" s="346"/>
    </row>
    <row r="3535" spans="56:56" ht="15.75" thickBot="1" x14ac:dyDescent="0.3">
      <c r="BD3535" s="347"/>
    </row>
  </sheetData>
  <dataValidations count="6">
    <dataValidation type="list" allowBlank="1" showInputMessage="1" showErrorMessage="1" sqref="AC2">
      <formula1>"AllDepos,DeposBeforeFirstFuturesStartDate,DeposBeforeFirstFuturesStartDatePlusOne,DeposBeforeFirstFuturesExpiryDate"</formula1>
    </dataValidation>
    <dataValidation type="list" allowBlank="1" showInputMessage="1" showErrorMessage="1" sqref="H3:H20 H34:H99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G34:G99">
      <formula1>"Annual,Semiannual,EveryFourthMonth,Quarterly,Bimonthly,Monthly,Biweekly,Weekly,Daily,Once,NoFrequency"</formula1>
    </dataValidation>
    <dataValidation type="list" allowBlank="1" showInputMessage="1" showErrorMessage="1" sqref="F34:F99">
      <formula1>"Following,Modified Following,Preceding,Modified Preceding,Month End Reference,Unadjusted Month End,Unadjusted"</formula1>
    </dataValidation>
    <dataValidation type="list" allowBlank="1" showInputMessage="1" showErrorMessage="1" sqref="F3:F20">
      <formula1>"Following,Modified Following,Preceding,Modified Preceding,Unadjusted,Half-Month Modified Following"</formula1>
    </dataValidation>
    <dataValidation type="list" allowBlank="1" showInputMessage="1" showErrorMessage="1" sqref="B23:B30">
      <formula1>"IMM,ASX"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BE3535"/>
  <sheetViews>
    <sheetView topLeftCell="Z1" workbookViewId="0">
      <selection activeCell="W2" sqref="W2"/>
    </sheetView>
  </sheetViews>
  <sheetFormatPr defaultRowHeight="15" outlineLevelCol="1" x14ac:dyDescent="0.25"/>
  <cols>
    <col min="1" max="1" width="5" style="145" customWidth="1" outlineLevel="1"/>
    <col min="2" max="2" width="11" style="145" customWidth="1" outlineLevel="1"/>
    <col min="3" max="3" width="10" style="145" customWidth="1" outlineLevel="1"/>
    <col min="4" max="4" width="9" style="148" customWidth="1" outlineLevel="1"/>
    <col min="5" max="5" width="10" style="147" customWidth="1" outlineLevel="1"/>
    <col min="6" max="6" width="19" style="149" customWidth="1" outlineLevel="1"/>
    <col min="7" max="7" width="10" style="145" customWidth="1" outlineLevel="1"/>
    <col min="8" max="8" width="20.28515625" style="145" customWidth="1" outlineLevel="1"/>
    <col min="9" max="9" width="11.5703125" style="145" customWidth="1" outlineLevel="1"/>
    <col min="10" max="10" width="21.42578125" style="145" customWidth="1" outlineLevel="1"/>
    <col min="11" max="11" width="15.140625" style="145" customWidth="1" outlineLevel="1"/>
    <col min="12" max="12" width="9" style="147" customWidth="1" outlineLevel="1"/>
    <col min="13" max="13" width="2.7109375" style="145" customWidth="1"/>
    <col min="14" max="15" width="5" style="145" customWidth="1" outlineLevel="1"/>
    <col min="16" max="16" width="15.140625" style="411" customWidth="1" outlineLevel="1"/>
    <col min="17" max="17" width="9.140625" style="145" customWidth="1" outlineLevel="1"/>
    <col min="18" max="18" width="8.85546875" style="411" customWidth="1" outlineLevel="1"/>
    <col min="19" max="19" width="5" style="411" customWidth="1" outlineLevel="1"/>
    <col min="20" max="20" width="15.140625" style="145" customWidth="1" outlineLevel="1"/>
    <col min="21" max="21" width="19.28515625" style="145" bestFit="1" customWidth="1"/>
    <col min="22" max="22" width="16.140625" style="145" bestFit="1" customWidth="1"/>
    <col min="23" max="23" width="9" style="145" bestFit="1" customWidth="1"/>
    <col min="24" max="25" width="17.28515625" style="145" bestFit="1" customWidth="1"/>
    <col min="26" max="26" width="10" style="145" bestFit="1" customWidth="1"/>
    <col min="27" max="27" width="2.7109375" style="145" customWidth="1"/>
    <col min="28" max="28" width="15.140625" style="145" customWidth="1"/>
    <col min="29" max="29" width="14.85546875" style="145" customWidth="1"/>
    <col min="30" max="30" width="2.7109375" style="145" customWidth="1"/>
    <col min="31" max="31" width="3" style="337" bestFit="1" customWidth="1"/>
    <col min="32" max="32" width="5" style="337" bestFit="1" customWidth="1"/>
    <col min="33" max="33" width="15.140625" style="337" bestFit="1" customWidth="1"/>
    <col min="34" max="35" width="8" style="337" bestFit="1" customWidth="1"/>
    <col min="36" max="36" width="8" style="145" bestFit="1" customWidth="1"/>
    <col min="37" max="37" width="17.28515625" style="145" bestFit="1" customWidth="1"/>
    <col min="38" max="38" width="11.7109375" style="145" customWidth="1"/>
    <col min="39" max="39" width="2.7109375" style="145" customWidth="1"/>
    <col min="40" max="40" width="3" style="145" bestFit="1" customWidth="1"/>
    <col min="41" max="41" width="5" style="145" bestFit="1" customWidth="1"/>
    <col min="42" max="42" width="15.140625" style="145" bestFit="1" customWidth="1"/>
    <col min="43" max="43" width="9" style="145" bestFit="1" customWidth="1"/>
    <col min="44" max="44" width="8" style="145" bestFit="1" customWidth="1"/>
    <col min="45" max="45" width="9" style="145" bestFit="1" customWidth="1"/>
    <col min="46" max="46" width="17.28515625" style="145" hidden="1" customWidth="1" outlineLevel="1"/>
    <col min="47" max="47" width="17.28515625" style="145" customWidth="1" collapsed="1"/>
    <col min="48" max="48" width="10" style="145" bestFit="1" customWidth="1"/>
    <col min="49" max="49" width="6.28515625" style="145" customWidth="1"/>
    <col min="50" max="50" width="2.7109375" style="145" customWidth="1"/>
    <col min="51" max="51" width="3" style="145" bestFit="1" customWidth="1"/>
    <col min="52" max="54" width="17.28515625" style="145" bestFit="1" customWidth="1"/>
    <col min="55" max="55" width="9" style="145" bestFit="1" customWidth="1"/>
    <col min="56" max="16384" width="9.140625" style="145"/>
  </cols>
  <sheetData>
    <row r="1" spans="1:57" s="137" customFormat="1" ht="21.75" customHeight="1" x14ac:dyDescent="0.2">
      <c r="B1" s="138"/>
      <c r="C1" s="138"/>
      <c r="D1" s="139"/>
      <c r="E1" s="140"/>
      <c r="F1" s="141"/>
      <c r="G1" s="142"/>
      <c r="H1" s="137" t="s">
        <v>1</v>
      </c>
      <c r="I1" s="137" t="s">
        <v>7</v>
      </c>
      <c r="L1" s="140"/>
      <c r="P1" s="394"/>
      <c r="R1" s="394"/>
      <c r="S1" s="394"/>
      <c r="U1" s="295" t="str">
        <f>Currency&amp;" "&amp;Tenor</f>
        <v>EUR 6M</v>
      </c>
      <c r="V1" s="296"/>
      <c r="W1" s="296"/>
      <c r="X1" s="277"/>
      <c r="Y1" s="276"/>
      <c r="Z1" s="315" t="s">
        <v>229</v>
      </c>
      <c r="AB1" s="316" t="s">
        <v>220</v>
      </c>
      <c r="AC1" s="314">
        <v>6</v>
      </c>
      <c r="AN1" s="323"/>
      <c r="AO1" s="323"/>
      <c r="AP1" s="323" t="s">
        <v>80</v>
      </c>
      <c r="AQ1" s="323" t="s">
        <v>234</v>
      </c>
      <c r="AR1" s="323" t="s">
        <v>235</v>
      </c>
      <c r="AS1" s="323" t="s">
        <v>236</v>
      </c>
      <c r="AT1" s="323" t="s">
        <v>237</v>
      </c>
      <c r="AU1" s="323" t="s">
        <v>239</v>
      </c>
      <c r="AV1" s="323" t="s">
        <v>238</v>
      </c>
      <c r="AW1" s="345" t="s">
        <v>242</v>
      </c>
      <c r="AY1" s="163"/>
      <c r="AZ1" s="163" t="s">
        <v>264</v>
      </c>
      <c r="BA1" s="163" t="s">
        <v>239</v>
      </c>
      <c r="BB1" s="163" t="s">
        <v>265</v>
      </c>
      <c r="BC1" s="163" t="str">
        <f>"F "&amp;Tenor</f>
        <v>F 6M</v>
      </c>
      <c r="BD1" s="163" t="str">
        <f>"F "&amp;Tenor&amp;" QL"</f>
        <v>F 6M QL</v>
      </c>
      <c r="BE1" s="137" t="str">
        <f>_xll.qlEuribor(,Tenor,Currency&amp;Tenor,Permanent,_xll.ohTrigger(Trigger,Trigger6M),ObjectOverwrite)</f>
        <v>obj_00b5d#0004</v>
      </c>
    </row>
    <row r="2" spans="1:57" s="137" customFormat="1" ht="22.5" customHeight="1" x14ac:dyDescent="0.2">
      <c r="A2" s="117" t="s">
        <v>18</v>
      </c>
      <c r="B2" s="117" t="s">
        <v>244</v>
      </c>
      <c r="C2" s="117" t="s">
        <v>245</v>
      </c>
      <c r="D2" s="117" t="s">
        <v>57</v>
      </c>
      <c r="E2" s="117" t="s">
        <v>246</v>
      </c>
      <c r="F2" s="117" t="s">
        <v>13</v>
      </c>
      <c r="G2" s="117" t="s">
        <v>247</v>
      </c>
      <c r="H2" s="117" t="s">
        <v>248</v>
      </c>
      <c r="I2" s="117" t="s">
        <v>259</v>
      </c>
      <c r="J2" s="432" t="s">
        <v>260</v>
      </c>
      <c r="K2" s="117" t="s">
        <v>44</v>
      </c>
      <c r="L2" s="117" t="s">
        <v>48</v>
      </c>
      <c r="N2" s="225" t="s">
        <v>18</v>
      </c>
      <c r="O2" s="225"/>
      <c r="P2" s="225" t="s">
        <v>44</v>
      </c>
      <c r="Q2" s="225" t="s">
        <v>218</v>
      </c>
      <c r="R2" s="225" t="s">
        <v>228</v>
      </c>
      <c r="S2" s="225" t="s">
        <v>219</v>
      </c>
      <c r="T2" s="463" t="s">
        <v>44</v>
      </c>
      <c r="U2" s="463" t="s">
        <v>80</v>
      </c>
      <c r="V2" s="464" t="s">
        <v>40</v>
      </c>
      <c r="W2" s="464"/>
      <c r="X2" s="463" t="s">
        <v>38</v>
      </c>
      <c r="Y2" s="463" t="s">
        <v>39</v>
      </c>
      <c r="Z2" s="319">
        <f t="array" ref="Z2:Z94">_xll.qlPiecewiseYieldCurveData(YieldCurve_6M,Trigger)</f>
        <v>-1.2166676805520972E-3</v>
      </c>
      <c r="AB2" s="316" t="s">
        <v>221</v>
      </c>
      <c r="AC2" s="313" t="s">
        <v>232</v>
      </c>
      <c r="AN2" s="325">
        <v>1</v>
      </c>
      <c r="AO2" s="325" t="str">
        <f>"X"&amp;AN2+6&amp;"F"</f>
        <v>X7F</v>
      </c>
      <c r="AP2" s="325" t="str">
        <f t="shared" ref="AP2:AP13" si="0">Currency&amp;AN2&amp;AO2&amp;"=ICAP"</f>
        <v>EUR1X7F=ICAP</v>
      </c>
      <c r="AQ2" s="326" t="e">
        <f>_xll.RtGet("IDN",AP2,$AQ$1)/100</f>
        <v>#VALUE!</v>
      </c>
      <c r="AR2" s="326" t="e">
        <f>_xll.RtGet("IDN",AP2,$AR$1)/100</f>
        <v>#VALUE!</v>
      </c>
      <c r="AS2" s="326" t="e">
        <f>AVERAGE(AQ2:AR2)</f>
        <v>#VALUE!</v>
      </c>
      <c r="AT2" s="327">
        <f>_xll.qlInterestRateIndexFixingDate($AC$5,AU2)</f>
        <v>42166</v>
      </c>
      <c r="AU2" s="327">
        <f>_xll.qlCalendarAdvance(Calendar,Settlementdate,AN2&amp;"M","mf",TRUE,Trigger)</f>
        <v>42170</v>
      </c>
      <c r="AV2" s="326">
        <f>_xll.qlIndexFixing($AC$5,AT2,,_xll.ohTrigger(Trigger,Trigger6M))</f>
        <v>5.9692514720750616E-4</v>
      </c>
      <c r="AW2" s="342" t="e">
        <f>(AS2-AV2)*10000</f>
        <v>#VALUE!</v>
      </c>
      <c r="AY2" s="155" t="s">
        <v>211</v>
      </c>
      <c r="AZ2" s="156">
        <f>Evaluationdate</f>
        <v>42136</v>
      </c>
      <c r="BA2" s="156">
        <f>Settlementdate</f>
        <v>42138</v>
      </c>
      <c r="BB2" s="156">
        <f>_xll.qlInterestRateIndexMaturity(Currency&amp;"ibor"&amp;Tenor,BA2,Trigger)</f>
        <v>42324</v>
      </c>
      <c r="BC2" s="319">
        <f>_xll.qlIndexFixing($AC$5,AZ2,TRUE,_xll.ohTrigger(Trigger,Trigger6M))</f>
        <v>5.079999999999242E-4</v>
      </c>
      <c r="BD2" s="319">
        <f>_xll.qlIndexFixing($BE$1,AZ2,TRUE,_xll.ohTrigger(Trigger,Trigger6M))</f>
        <v>6.6799999999994099E-4</v>
      </c>
    </row>
    <row r="3" spans="1:57" s="137" customFormat="1" ht="11.25" customHeight="1" x14ac:dyDescent="0.2">
      <c r="A3" s="348" t="s">
        <v>249</v>
      </c>
      <c r="B3" s="365" t="str">
        <f t="array" ref="B3:B20">_xll.ohFilter(Quote!Z4:Z102,Quote!Y4:Y102="DP")</f>
        <v>ON</v>
      </c>
      <c r="C3" s="351" t="str">
        <f t="array" ref="C3:C21">SUBSTITUTE(_xll.ohFilter(PastedValue!Y2:Y62,PastedValue!U2:U62="DP"),"/N","N")</f>
        <v>ON</v>
      </c>
      <c r="D3" s="350" t="str">
        <f t="shared" ref="D3:D21" si="1">IF(DataSelect="Reference",$C3,$B3)</f>
        <v>ON</v>
      </c>
      <c r="E3" s="349">
        <f t="shared" ref="E3:E21" si="2">IF($D3="ON",0,IF($D3="TN",1,2))</f>
        <v>0</v>
      </c>
      <c r="F3" s="350" t="s">
        <v>252</v>
      </c>
      <c r="G3" s="351" t="b">
        <v>0</v>
      </c>
      <c r="H3" s="352" t="s">
        <v>51</v>
      </c>
      <c r="I3" s="426">
        <f t="array" ref="I3:I21">_xll.ohFilter(PastedValue!AB2:AB62,PastedValue!U2:U62="Dp")/100</f>
        <v>-1.199999E-3</v>
      </c>
      <c r="J3" s="123" t="str">
        <f>Currency&amp;"X"&amp;B3&amp;"D="</f>
        <v>EURXOND=</v>
      </c>
      <c r="K3" s="429" t="str">
        <f>IFERROR(_xll.qlDepositRateHelper2(,IF(DataSelect="Reference",$I3,$J3),IF(RIGHT($D3,1)="N","1D",$D3),$E3,Calendar,$F3,$G3,$H3,,_xll.ohTrigger(Trigger,DataSelect)),"--")</f>
        <v>obj_00b59#0006</v>
      </c>
      <c r="L3" s="349" t="b">
        <f>IF(K3="--",FALSE,TRUE)</f>
        <v>1</v>
      </c>
      <c r="M3" s="138"/>
      <c r="N3" s="416" t="str">
        <f t="shared" ref="N3:N19" si="3">A3</f>
        <v>DP</v>
      </c>
      <c r="O3" s="416" t="str">
        <f t="shared" ref="O3:O19" si="4">C3</f>
        <v>ON</v>
      </c>
      <c r="P3" s="401" t="str">
        <f>K3</f>
        <v>obj_00b59#0006</v>
      </c>
      <c r="Q3" s="155" t="b">
        <f>L3</f>
        <v>1</v>
      </c>
      <c r="R3" s="401">
        <v>1</v>
      </c>
      <c r="S3" s="401">
        <v>1</v>
      </c>
      <c r="T3" s="155" t="str">
        <f t="array" ref="T3:T94">_xll.qlRateHelperSelection(_xll.ohFilter(P3:P94,Q3:Q94),_xll.ohFilter(S3:S94,Q3:Q94),$AC$1,$AC$3,$AC$4,$AC$2,_xll.ohFilter(R3:R94,Q3:Q94),Trigger)</f>
        <v>obj_00b59</v>
      </c>
      <c r="U3" s="155" t="str">
        <f>_xll.qlRateHelperQuoteName(T3)</f>
        <v/>
      </c>
      <c r="V3" s="413">
        <f>_xll.qlRateHelperRate(T3,_xll.ohTrigger(Trigger,Trigger6M))</f>
        <v>-1.199999E-3</v>
      </c>
      <c r="W3" s="413" t="str">
        <f>IFERROR(_xll.qlFuturesRateHelperConvexityAdjustment(T3,Trigger),"--")</f>
        <v>--</v>
      </c>
      <c r="X3" s="156">
        <f>_xll.qlRateHelperEarliestDate(T3,Trigger)</f>
        <v>42136</v>
      </c>
      <c r="Y3" s="156">
        <f>_xll.qlRateHelperLatestDate(T3,Trigger)</f>
        <v>42137</v>
      </c>
      <c r="Z3" s="319">
        <v>-1.2166676805520972E-3</v>
      </c>
      <c r="AB3" s="316" t="s">
        <v>230</v>
      </c>
      <c r="AC3" s="321">
        <v>0</v>
      </c>
      <c r="AD3" s="324"/>
      <c r="AN3" s="302">
        <v>2</v>
      </c>
      <c r="AO3" s="302" t="str">
        <f t="shared" ref="AO3:AO13" si="5">"X"&amp;AN3+6&amp;"F"</f>
        <v>X8F</v>
      </c>
      <c r="AP3" s="302" t="str">
        <f t="shared" si="0"/>
        <v>EUR2X8F=ICAP</v>
      </c>
      <c r="AQ3" s="328" t="e">
        <f>_xll.RtGet("IDN",AP3,$AQ$1)/100</f>
        <v>#VALUE!</v>
      </c>
      <c r="AR3" s="328" t="e">
        <f>_xll.RtGet("IDN",AP3,$AR$1)/100</f>
        <v>#VALUE!</v>
      </c>
      <c r="AS3" s="328" t="e">
        <f t="shared" ref="AS3:AS13" si="6">AVERAGE(AQ3:AR3)</f>
        <v>#VALUE!</v>
      </c>
      <c r="AT3" s="329">
        <f>_xll.qlInterestRateIndexFixingDate($AC$5,AU3)</f>
        <v>42195</v>
      </c>
      <c r="AU3" s="329">
        <f>_xll.qlCalendarAdvance(Calendar,Settlementdate,AN3&amp;"M","mf",TRUE,Trigger)</f>
        <v>42199</v>
      </c>
      <c r="AV3" s="328">
        <f>_xll.qlIndexFixing($AC$5,AT3,,_xll.ohTrigger(Trigger,Trigger6M))</f>
        <v>6.3195597860808152E-4</v>
      </c>
      <c r="AW3" s="343" t="e">
        <f t="shared" ref="AW3:AW13" si="7">(AS3-AV3)*10000</f>
        <v>#VALUE!</v>
      </c>
      <c r="AY3" s="157" t="s">
        <v>211</v>
      </c>
      <c r="AZ3" s="158">
        <f>_xll.qlInterestRateIndexFixingDate(Currency&amp;"ibor"&amp;Tenor,BA3,Trigger)</f>
        <v>42137</v>
      </c>
      <c r="BA3" s="158">
        <f>_xll.qlCalendarAdvance(Calendar,BA2,AY3,"f",,Trigger)</f>
        <v>42139</v>
      </c>
      <c r="BB3" s="158">
        <f>_xll.qlInterestRateIndexMaturity(Currency&amp;"ibor"&amp;Tenor,BA3,Trigger)</f>
        <v>42324</v>
      </c>
      <c r="BC3" s="320">
        <f>_xll.qlIndexFixing($AC$5,AZ3,TRUE,_xll.ohTrigger(Trigger,Trigger6M))</f>
        <v>4.9560695608739231E-4</v>
      </c>
      <c r="BD3" s="320">
        <f>_xll.qlIndexFixing($BE$1,AZ3,TRUE,_xll.ohTrigger(Trigger,Trigger6M))</f>
        <v>6.6745008967922996E-4</v>
      </c>
    </row>
    <row r="4" spans="1:57" s="137" customFormat="1" ht="11.25" customHeight="1" x14ac:dyDescent="0.2">
      <c r="A4" s="354" t="s">
        <v>249</v>
      </c>
      <c r="B4" s="366" t="str">
        <v>TN</v>
      </c>
      <c r="C4" s="357" t="str">
        <v>TN</v>
      </c>
      <c r="D4" s="356" t="str">
        <f t="shared" si="1"/>
        <v>TN</v>
      </c>
      <c r="E4" s="355">
        <f t="shared" si="2"/>
        <v>1</v>
      </c>
      <c r="F4" s="356" t="s">
        <v>252</v>
      </c>
      <c r="G4" s="357" t="b">
        <v>0</v>
      </c>
      <c r="H4" s="358" t="s">
        <v>51</v>
      </c>
      <c r="I4" s="427">
        <v>-1.1999999999999999E-3</v>
      </c>
      <c r="J4" s="131" t="str">
        <f>Currency&amp;"X"&amp;B4&amp;"D="</f>
        <v>EURXTND=</v>
      </c>
      <c r="K4" s="430" t="str">
        <f>IFERROR(_xll.qlDepositRateHelper2(,IF(DataSelect="Reference",$I4,$J4),IF(RIGHT($D4,1)="N","1D",$D4),$E4,Calendar,$F4,$G4,$H4,,_xll.ohTrigger(Trigger,DataSelect)),"--")</f>
        <v>obj_00b58#0006</v>
      </c>
      <c r="L4" s="355" t="b">
        <f t="shared" ref="L4:L20" si="8">IF(K4="--",FALSE,TRUE)</f>
        <v>1</v>
      </c>
      <c r="M4" s="144"/>
      <c r="N4" s="414" t="str">
        <f t="shared" si="3"/>
        <v>DP</v>
      </c>
      <c r="O4" s="414" t="str">
        <f t="shared" si="4"/>
        <v>TN</v>
      </c>
      <c r="P4" s="415" t="str">
        <f t="shared" ref="P4:Q19" si="9">K4</f>
        <v>obj_00b58#0006</v>
      </c>
      <c r="Q4" s="157" t="b">
        <f t="shared" si="9"/>
        <v>1</v>
      </c>
      <c r="R4" s="415">
        <v>1</v>
      </c>
      <c r="S4" s="415">
        <v>1</v>
      </c>
      <c r="T4" s="157" t="str">
        <v>obj_00b58</v>
      </c>
      <c r="U4" s="157" t="str">
        <f>_xll.qlRateHelperQuoteName(T4)</f>
        <v/>
      </c>
      <c r="V4" s="412">
        <f>_xll.qlRateHelperRate(T4,_xll.ohTrigger(Trigger,Trigger6M))</f>
        <v>-1.1999999999999999E-3</v>
      </c>
      <c r="W4" s="412" t="str">
        <f>IFERROR(_xll.qlFuturesRateHelperConvexityAdjustment(T4,Trigger),"--")</f>
        <v>--</v>
      </c>
      <c r="X4" s="158">
        <f>_xll.qlRateHelperEarliestDate(T4,Trigger)</f>
        <v>42137</v>
      </c>
      <c r="Y4" s="158">
        <f>_xll.qlRateHelperLatestDate(T4,Trigger)</f>
        <v>42138</v>
      </c>
      <c r="Z4" s="320">
        <v>-1.2166681874897247E-3</v>
      </c>
      <c r="AB4" s="316" t="s">
        <v>231</v>
      </c>
      <c r="AC4" s="321">
        <v>4</v>
      </c>
      <c r="AD4" s="324"/>
      <c r="AN4" s="302">
        <v>3</v>
      </c>
      <c r="AO4" s="302" t="str">
        <f t="shared" si="5"/>
        <v>X9F</v>
      </c>
      <c r="AP4" s="302" t="str">
        <f t="shared" si="0"/>
        <v>EUR3X9F=ICAP</v>
      </c>
      <c r="AQ4" s="328" t="e">
        <f>_xll.RtGet("IDN",AP4,$AQ$1)/100</f>
        <v>#VALUE!</v>
      </c>
      <c r="AR4" s="328" t="e">
        <f>_xll.RtGet("IDN",AP4,$AR$1)/100</f>
        <v>#VALUE!</v>
      </c>
      <c r="AS4" s="328" t="e">
        <f t="shared" si="6"/>
        <v>#VALUE!</v>
      </c>
      <c r="AT4" s="329">
        <f>_xll.qlInterestRateIndexFixingDate($AC$5,AU4)</f>
        <v>42228</v>
      </c>
      <c r="AU4" s="329">
        <f>_xll.qlCalendarAdvance(Calendar,Settlementdate,AN4&amp;"M","mf",TRUE,Trigger)</f>
        <v>42230</v>
      </c>
      <c r="AV4" s="328">
        <f>_xll.qlIndexFixing($AC$5,AT4,,_xll.ohTrigger(Trigger,Trigger6M))</f>
        <v>6.5781021574100058E-4</v>
      </c>
      <c r="AW4" s="343" t="e">
        <f t="shared" si="7"/>
        <v>#VALUE!</v>
      </c>
      <c r="AY4" s="157" t="s">
        <v>211</v>
      </c>
      <c r="AZ4" s="158">
        <f>_xll.qlInterestRateIndexFixingDate(Currency&amp;"ibor"&amp;Tenor,BA4,Trigger)</f>
        <v>42138</v>
      </c>
      <c r="BA4" s="158">
        <f>_xll.qlCalendarAdvance(Calendar,BA3,AY4,"f",,Trigger)</f>
        <v>42142</v>
      </c>
      <c r="BB4" s="158">
        <f>_xll.qlInterestRateIndexMaturity(Currency&amp;"ibor"&amp;Tenor,BA4,Trigger)</f>
        <v>42326</v>
      </c>
      <c r="BC4" s="320">
        <f>_xll.qlIndexFixing($AC$5,AZ4,TRUE,_xll.ohTrigger(Trigger,Trigger6M))</f>
        <v>5.0468324489733767E-4</v>
      </c>
      <c r="BD4" s="320">
        <f>_xll.qlIndexFixing($BE$1,AZ4,TRUE,_xll.ohTrigger(Trigger,Trigger6M))</f>
        <v>6.6322790740195854E-4</v>
      </c>
    </row>
    <row r="5" spans="1:57" s="137" customFormat="1" ht="11.25" customHeight="1" x14ac:dyDescent="0.2">
      <c r="A5" s="354" t="s">
        <v>249</v>
      </c>
      <c r="B5" s="366" t="str">
        <v>SN</v>
      </c>
      <c r="C5" s="357" t="str">
        <v>SN</v>
      </c>
      <c r="D5" s="356" t="str">
        <f t="shared" si="1"/>
        <v>SN</v>
      </c>
      <c r="E5" s="355">
        <f t="shared" si="2"/>
        <v>2</v>
      </c>
      <c r="F5" s="356" t="s">
        <v>252</v>
      </c>
      <c r="G5" s="357" t="b">
        <v>0</v>
      </c>
      <c r="H5" s="358" t="s">
        <v>51</v>
      </c>
      <c r="I5" s="427">
        <v>2.8000000000000004E-3</v>
      </c>
      <c r="J5" s="131" t="str">
        <f>Currency&amp;"_CURVE_DEP"&amp;Tenor&amp;"_"&amp;B5</f>
        <v>EUR_CURVE_DEP6M_SN</v>
      </c>
      <c r="K5" s="430" t="str">
        <f>IFERROR(_xll.qlDepositRateHelper2(,IF(DataSelect="Reference",$I5,$J5),IF(RIGHT($D5,1)="N","1D",$D5),$E5,Calendar,$F5,$G5,$H5,,_xll.ohTrigger(Trigger,DataSelect)),"--")</f>
        <v>obj_00b52#0012</v>
      </c>
      <c r="L5" s="355" t="b">
        <f t="shared" si="8"/>
        <v>1</v>
      </c>
      <c r="M5" s="144"/>
      <c r="N5" s="414" t="str">
        <f t="shared" si="3"/>
        <v>DP</v>
      </c>
      <c r="O5" s="414" t="str">
        <f t="shared" si="4"/>
        <v>SN</v>
      </c>
      <c r="P5" s="415" t="str">
        <f t="shared" si="9"/>
        <v>obj_00b52#0012</v>
      </c>
      <c r="Q5" s="157" t="b">
        <f t="shared" si="9"/>
        <v>1</v>
      </c>
      <c r="R5" s="415">
        <v>1</v>
      </c>
      <c r="S5" s="415">
        <v>1</v>
      </c>
      <c r="T5" s="157" t="str">
        <v>obj_00b52</v>
      </c>
      <c r="U5" s="157" t="str">
        <f>_xll.qlRateHelperQuoteName(T5)</f>
        <v/>
      </c>
      <c r="V5" s="412">
        <f>_xll.qlRateHelperRate(T5,_xll.ohTrigger(Trigger,Trigger6M))</f>
        <v>2.8000000000000004E-3</v>
      </c>
      <c r="W5" s="412" t="str">
        <f>IFERROR(_xll.qlFuturesRateHelperConvexityAdjustment(T5,Trigger),"--")</f>
        <v>--</v>
      </c>
      <c r="X5" s="158">
        <f>_xll.qlRateHelperEarliestDate(T5,Trigger)</f>
        <v>42138</v>
      </c>
      <c r="Y5" s="158">
        <f>_xll.qlRateHelperLatestDate(T5,Trigger)</f>
        <v>42139</v>
      </c>
      <c r="Z5" s="320">
        <v>1.3518049145335402E-4</v>
      </c>
      <c r="AB5" s="316" t="s">
        <v>9</v>
      </c>
      <c r="AC5" s="321" t="str">
        <f>_xll.qlEuribor(,Tenor,YieldCurve_6M,Permanent,YieldCurve_6M,ObjectOverwrite)</f>
        <v>obj_00b5e#0005</v>
      </c>
      <c r="AD5" s="324"/>
      <c r="AN5" s="302">
        <v>4</v>
      </c>
      <c r="AO5" s="302" t="str">
        <f t="shared" si="5"/>
        <v>X10F</v>
      </c>
      <c r="AP5" s="302" t="str">
        <f t="shared" si="0"/>
        <v>EUR4X10F=ICAP</v>
      </c>
      <c r="AQ5" s="328" t="e">
        <f>_xll.RtGet("IDN",AP5,$AQ$1)/100</f>
        <v>#VALUE!</v>
      </c>
      <c r="AR5" s="328" t="e">
        <f>_xll.RtGet("IDN",AP5,$AR$1)/100</f>
        <v>#VALUE!</v>
      </c>
      <c r="AS5" s="328" t="e">
        <f t="shared" si="6"/>
        <v>#VALUE!</v>
      </c>
      <c r="AT5" s="329">
        <f>_xll.qlInterestRateIndexFixingDate($AC$5,AU5)</f>
        <v>42257</v>
      </c>
      <c r="AU5" s="329">
        <f>_xll.qlCalendarAdvance(Calendar,Settlementdate,AN5&amp;"M","mf",TRUE,Trigger)</f>
        <v>42261</v>
      </c>
      <c r="AV5" s="328">
        <f>_xll.qlIndexFixing($AC$5,AT5,,_xll.ohTrigger(Trigger,Trigger6M))</f>
        <v>6.7413970404456725E-4</v>
      </c>
      <c r="AW5" s="343" t="e">
        <f t="shared" si="7"/>
        <v>#VALUE!</v>
      </c>
      <c r="AY5" s="157" t="s">
        <v>211</v>
      </c>
      <c r="AZ5" s="158">
        <f>_xll.qlInterestRateIndexFixingDate(Currency&amp;"ibor"&amp;Tenor,BA5,Trigger)</f>
        <v>42139</v>
      </c>
      <c r="BA5" s="158">
        <f>_xll.qlCalendarAdvance(Calendar,BA4,AY5,"f",,Trigger)</f>
        <v>42143</v>
      </c>
      <c r="BB5" s="158">
        <f>_xll.qlInterestRateIndexMaturity(Currency&amp;"ibor"&amp;Tenor,BA5,Trigger)</f>
        <v>42327</v>
      </c>
      <c r="BC5" s="320">
        <f>_xll.qlIndexFixing($AC$5,AZ5,TRUE,_xll.ohTrigger(Trigger,Trigger6M))</f>
        <v>5.0834555130590858E-4</v>
      </c>
      <c r="BD5" s="320">
        <f>_xll.qlIndexFixing($BE$1,AZ5,TRUE,_xll.ohTrigger(Trigger,Trigger6M))</f>
        <v>6.6141102992913956E-4</v>
      </c>
    </row>
    <row r="6" spans="1:57" s="137" customFormat="1" ht="11.25" customHeight="1" x14ac:dyDescent="0.2">
      <c r="A6" s="354" t="s">
        <v>249</v>
      </c>
      <c r="B6" s="366" t="str">
        <v>1W</v>
      </c>
      <c r="C6" s="357" t="str">
        <v>1W</v>
      </c>
      <c r="D6" s="356" t="str">
        <f t="shared" si="1"/>
        <v>1W</v>
      </c>
      <c r="E6" s="355">
        <f t="shared" si="2"/>
        <v>2</v>
      </c>
      <c r="F6" s="356" t="s">
        <v>252</v>
      </c>
      <c r="G6" s="357" t="b">
        <v>0</v>
      </c>
      <c r="H6" s="358" t="s">
        <v>51</v>
      </c>
      <c r="I6" s="427">
        <v>3.7699999999999995E-4</v>
      </c>
      <c r="J6" s="131" t="str">
        <f>Currency&amp;"_CURVE_DEP"&amp;Tenor&amp;"_"&amp;B6</f>
        <v>EUR_CURVE_DEP6M_1W</v>
      </c>
      <c r="K6" s="430" t="str">
        <f>IFERROR(_xll.qlDepositRateHelper2(,IF(DataSelect="Reference",$I6,$J6),IF(RIGHT($D6,1)="N","1D",$D6),$E6,Calendar,$F6,$G6,$H6,,_xll.ohTrigger(Trigger,DataSelect)),"--")</f>
        <v>obj_00b5b#0011</v>
      </c>
      <c r="L6" s="355" t="b">
        <f t="shared" si="8"/>
        <v>1</v>
      </c>
      <c r="M6" s="144"/>
      <c r="N6" s="414" t="str">
        <f t="shared" si="3"/>
        <v>DP</v>
      </c>
      <c r="O6" s="414" t="str">
        <f t="shared" si="4"/>
        <v>1W</v>
      </c>
      <c r="P6" s="415" t="str">
        <f t="shared" si="9"/>
        <v>obj_00b5b#0011</v>
      </c>
      <c r="Q6" s="157" t="b">
        <f t="shared" si="9"/>
        <v>1</v>
      </c>
      <c r="R6" s="415">
        <v>1</v>
      </c>
      <c r="S6" s="415">
        <v>1</v>
      </c>
      <c r="T6" s="157" t="str">
        <v>obj_00b5b</v>
      </c>
      <c r="U6" s="157" t="str">
        <f>_xll.qlRateHelperQuoteName(T6)</f>
        <v/>
      </c>
      <c r="V6" s="412">
        <f>_xll.qlRateHelperRate(T6,_xll.ohTrigger(Trigger,Trigger6M))</f>
        <v>3.7699999999999995E-4</v>
      </c>
      <c r="W6" s="412" t="str">
        <f>IFERROR(_xll.qlFuturesRateHelperConvexityAdjustment(T6,Trigger),"--")</f>
        <v>--</v>
      </c>
      <c r="X6" s="158">
        <f>_xll.qlRateHelperEarliestDate(T6,Trigger)</f>
        <v>42138</v>
      </c>
      <c r="Y6" s="158">
        <f>_xll.qlRateHelperLatestDate(T6,Trigger)</f>
        <v>42145</v>
      </c>
      <c r="Z6" s="320">
        <v>2.6922955091963712E-5</v>
      </c>
      <c r="AD6" s="324"/>
      <c r="AN6" s="302">
        <v>5</v>
      </c>
      <c r="AO6" s="302" t="str">
        <f t="shared" si="5"/>
        <v>X11F</v>
      </c>
      <c r="AP6" s="302" t="str">
        <f t="shared" si="0"/>
        <v>EUR5X11F=ICAP</v>
      </c>
      <c r="AQ6" s="328" t="e">
        <f>_xll.RtGet("IDN",AP6,$AQ$1)/100</f>
        <v>#VALUE!</v>
      </c>
      <c r="AR6" s="328" t="e">
        <f>_xll.RtGet("IDN",AP6,$AR$1)/100</f>
        <v>#VALUE!</v>
      </c>
      <c r="AS6" s="328" t="e">
        <f t="shared" si="6"/>
        <v>#VALUE!</v>
      </c>
      <c r="AT6" s="329">
        <f>_xll.qlInterestRateIndexFixingDate($AC$5,AU6)</f>
        <v>42289</v>
      </c>
      <c r="AU6" s="329">
        <f>_xll.qlCalendarAdvance(Calendar,Settlementdate,AN6&amp;"M","mf",TRUE,Trigger)</f>
        <v>42291</v>
      </c>
      <c r="AV6" s="328">
        <f>_xll.qlIndexFixing($AC$5,AT6,,_xll.ohTrigger(Trigger,Trigger6M))</f>
        <v>7.1318053568539947E-4</v>
      </c>
      <c r="AW6" s="343" t="e">
        <f t="shared" si="7"/>
        <v>#VALUE!</v>
      </c>
      <c r="AY6" s="157" t="s">
        <v>211</v>
      </c>
      <c r="AZ6" s="158">
        <f>_xll.qlInterestRateIndexFixingDate(Currency&amp;"ibor"&amp;Tenor,BA6,Trigger)</f>
        <v>42142</v>
      </c>
      <c r="BA6" s="158">
        <f>_xll.qlCalendarAdvance(Calendar,BA5,AY6,"f",,Trigger)</f>
        <v>42144</v>
      </c>
      <c r="BB6" s="158">
        <f>_xll.qlInterestRateIndexMaturity(Currency&amp;"ibor"&amp;Tenor,BA6,Trigger)</f>
        <v>42328</v>
      </c>
      <c r="BC6" s="320">
        <f>_xll.qlIndexFixing($AC$5,AZ6,TRUE,_xll.ohTrigger(Trigger,Trigger6M))</f>
        <v>5.1220919449998395E-4</v>
      </c>
      <c r="BD6" s="320">
        <f>_xll.qlIndexFixing($BE$1,AZ6,TRUE,_xll.ohTrigger(Trigger,Trigger6M))</f>
        <v>6.5960669355317732E-4</v>
      </c>
    </row>
    <row r="7" spans="1:57" s="137" customFormat="1" ht="11.25" customHeight="1" x14ac:dyDescent="0.2">
      <c r="A7" s="354" t="s">
        <v>249</v>
      </c>
      <c r="B7" s="366" t="str">
        <v>2W</v>
      </c>
      <c r="C7" s="357" t="str">
        <v>2W</v>
      </c>
      <c r="D7" s="356" t="str">
        <f t="shared" si="1"/>
        <v>2W</v>
      </c>
      <c r="E7" s="355">
        <f t="shared" si="2"/>
        <v>2</v>
      </c>
      <c r="F7" s="356" t="s">
        <v>252</v>
      </c>
      <c r="G7" s="357" t="b">
        <v>0</v>
      </c>
      <c r="H7" s="358" t="s">
        <v>51</v>
      </c>
      <c r="I7" s="427">
        <v>1.5900000000000002E-4</v>
      </c>
      <c r="J7" s="131" t="str">
        <f>Currency&amp;"_CURVE_DEP"&amp;Tenor&amp;"_"&amp;B7</f>
        <v>EUR_CURVE_DEP6M_2W</v>
      </c>
      <c r="K7" s="430" t="str">
        <f>IFERROR(_xll.qlDepositRateHelper2(,IF(DataSelect="Reference",$I7,$J7),IF(RIGHT($D7,1)="N","1D",$D7),$E7,Calendar,$F7,$G7,$H7,,_xll.ohTrigger(Trigger,DataSelect)),"--")</f>
        <v>obj_00b50#0011</v>
      </c>
      <c r="L7" s="355" t="b">
        <f t="shared" si="8"/>
        <v>1</v>
      </c>
      <c r="M7" s="144"/>
      <c r="N7" s="414" t="str">
        <f t="shared" si="3"/>
        <v>DP</v>
      </c>
      <c r="O7" s="414" t="str">
        <f t="shared" si="4"/>
        <v>2W</v>
      </c>
      <c r="P7" s="415" t="str">
        <f t="shared" si="9"/>
        <v>obj_00b50#0011</v>
      </c>
      <c r="Q7" s="157" t="b">
        <f t="shared" si="9"/>
        <v>1</v>
      </c>
      <c r="R7" s="415">
        <v>1</v>
      </c>
      <c r="S7" s="415">
        <v>1</v>
      </c>
      <c r="T7" s="157" t="str">
        <v>obj_00b50</v>
      </c>
      <c r="U7" s="157" t="str">
        <f>_xll.qlRateHelperQuoteName(T7)</f>
        <v/>
      </c>
      <c r="V7" s="412">
        <f>_xll.qlRateHelperRate(T7,_xll.ohTrigger(Trigger,Trigger6M))</f>
        <v>1.5900000000000002E-4</v>
      </c>
      <c r="W7" s="412" t="str">
        <f>IFERROR(_xll.qlFuturesRateHelperConvexityAdjustment(T7,Trigger),"--")</f>
        <v>--</v>
      </c>
      <c r="X7" s="158">
        <f>_xll.qlRateHelperEarliestDate(T7,Trigger)</f>
        <v>42138</v>
      </c>
      <c r="Y7" s="158">
        <f>_xll.qlRateHelperLatestDate(T7,Trigger)</f>
        <v>42152</v>
      </c>
      <c r="Z7" s="320">
        <v>-1.1026667763502716E-5</v>
      </c>
      <c r="AD7" s="324"/>
      <c r="AN7" s="302">
        <v>6</v>
      </c>
      <c r="AO7" s="302" t="str">
        <f t="shared" si="5"/>
        <v>X12F</v>
      </c>
      <c r="AP7" s="302" t="str">
        <f t="shared" si="0"/>
        <v>EUR6X12F=ICAP</v>
      </c>
      <c r="AQ7" s="328" t="e">
        <f>_xll.RtGet("IDN",AP7,$AQ$1)/100</f>
        <v>#VALUE!</v>
      </c>
      <c r="AR7" s="328" t="e">
        <f>_xll.RtGet("IDN",AP7,$AR$1)/100</f>
        <v>#VALUE!</v>
      </c>
      <c r="AS7" s="328" t="e">
        <f t="shared" si="6"/>
        <v>#VALUE!</v>
      </c>
      <c r="AT7" s="329">
        <f>_xll.qlInterestRateIndexFixingDate($AC$5,AU7)</f>
        <v>42320</v>
      </c>
      <c r="AU7" s="329">
        <f>_xll.qlCalendarAdvance(Calendar,Settlementdate,AN7&amp;"M","mf",TRUE,Trigger)</f>
        <v>42324</v>
      </c>
      <c r="AV7" s="328">
        <f>_xll.qlIndexFixing($AC$5,AT7,,_xll.ohTrigger(Trigger,Trigger6M))</f>
        <v>7.5695517699288369E-4</v>
      </c>
      <c r="AW7" s="343" t="e">
        <f t="shared" si="7"/>
        <v>#VALUE!</v>
      </c>
      <c r="AY7" s="157" t="s">
        <v>211</v>
      </c>
      <c r="AZ7" s="158">
        <f>_xll.qlInterestRateIndexFixingDate(Currency&amp;"ibor"&amp;Tenor,BA7,Trigger)</f>
        <v>42143</v>
      </c>
      <c r="BA7" s="158">
        <f>_xll.qlCalendarAdvance(Calendar,BA6,AY7,"f",,Trigger)</f>
        <v>42145</v>
      </c>
      <c r="BB7" s="158">
        <f>_xll.qlInterestRateIndexMaturity(Currency&amp;"ibor"&amp;Tenor,BA7,Trigger)</f>
        <v>42331</v>
      </c>
      <c r="BC7" s="320">
        <f>_xll.qlIndexFixing($AC$5,AZ7,TRUE,_xll.ohTrigger(Trigger,Trigger6M))</f>
        <v>5.1754307438097108E-4</v>
      </c>
      <c r="BD7" s="320">
        <f>_xll.qlIndexFixing($BE$1,AZ7,TRUE,_xll.ohTrigger(Trigger,Trigger6M))</f>
        <v>6.5552333985920543E-4</v>
      </c>
    </row>
    <row r="8" spans="1:57" s="137" customFormat="1" ht="11.25" customHeight="1" x14ac:dyDescent="0.2">
      <c r="A8" s="354" t="s">
        <v>249</v>
      </c>
      <c r="B8" s="366" t="str">
        <v>3W</v>
      </c>
      <c r="C8" s="357" t="str">
        <v>3W</v>
      </c>
      <c r="D8" s="356" t="str">
        <f t="shared" si="1"/>
        <v>3W</v>
      </c>
      <c r="E8" s="355">
        <f t="shared" si="2"/>
        <v>2</v>
      </c>
      <c r="F8" s="356" t="s">
        <v>252</v>
      </c>
      <c r="G8" s="357" t="b">
        <v>0</v>
      </c>
      <c r="H8" s="358" t="s">
        <v>51</v>
      </c>
      <c r="I8" s="427">
        <v>1.47E-4</v>
      </c>
      <c r="J8" s="131" t="str">
        <f>Currency&amp;"_CURVE_DEP"&amp;Tenor&amp;"_"&amp;B8</f>
        <v>EUR_CURVE_DEP6M_3W</v>
      </c>
      <c r="K8" s="430" t="str">
        <f>IFERROR(_xll.qlDepositRateHelper2(,IF(DataSelect="Reference",$I8,$J8),IF(RIGHT($D8,1)="N","1D",$D8),$E8,Calendar,$F8,$G8,$H8,,_xll.ohTrigger(Trigger,DataSelect)),"--")</f>
        <v>obj_00b56#0011</v>
      </c>
      <c r="L8" s="355" t="b">
        <f t="shared" si="8"/>
        <v>1</v>
      </c>
      <c r="M8" s="144"/>
      <c r="N8" s="414" t="str">
        <f t="shared" si="3"/>
        <v>DP</v>
      </c>
      <c r="O8" s="414" t="str">
        <f t="shared" si="4"/>
        <v>3W</v>
      </c>
      <c r="P8" s="415" t="str">
        <f t="shared" si="9"/>
        <v>obj_00b56#0011</v>
      </c>
      <c r="Q8" s="157" t="b">
        <f t="shared" si="9"/>
        <v>1</v>
      </c>
      <c r="R8" s="415">
        <v>1</v>
      </c>
      <c r="S8" s="415">
        <v>1</v>
      </c>
      <c r="T8" s="157" t="str">
        <v>obj_00b56</v>
      </c>
      <c r="U8" s="157" t="str">
        <f>_xll.qlRateHelperQuoteName(T8)</f>
        <v/>
      </c>
      <c r="V8" s="412">
        <f>_xll.qlRateHelperRate(T8,_xll.ohTrigger(Trigger,Trigger6M))</f>
        <v>1.47E-4</v>
      </c>
      <c r="W8" s="412" t="str">
        <f>IFERROR(_xll.qlFuturesRateHelperConvexityAdjustment(T8,Trigger),"--")</f>
        <v>--</v>
      </c>
      <c r="X8" s="158">
        <f>_xll.qlRateHelperEarliestDate(T8,Trigger)</f>
        <v>42138</v>
      </c>
      <c r="Y8" s="158">
        <f>_xll.qlRateHelperLatestDate(T8,Trigger)</f>
        <v>42159</v>
      </c>
      <c r="Z8" s="320">
        <v>3.0283704352738438E-5</v>
      </c>
      <c r="AD8" s="324"/>
      <c r="AN8" s="302">
        <v>7</v>
      </c>
      <c r="AO8" s="302" t="str">
        <f t="shared" si="5"/>
        <v>X13F</v>
      </c>
      <c r="AP8" s="302" t="str">
        <f t="shared" si="0"/>
        <v>EUR7X13F=ICAP</v>
      </c>
      <c r="AQ8" s="328" t="e">
        <f>_xll.RtGet("IDN",AP8,$AQ$1)/100</f>
        <v>#VALUE!</v>
      </c>
      <c r="AR8" s="328" t="e">
        <f>_xll.RtGet("IDN",AP8,$AR$1)/100</f>
        <v>#VALUE!</v>
      </c>
      <c r="AS8" s="328" t="e">
        <f t="shared" si="6"/>
        <v>#VALUE!</v>
      </c>
      <c r="AT8" s="329">
        <f>_xll.qlInterestRateIndexFixingDate($AC$5,AU8)</f>
        <v>42348</v>
      </c>
      <c r="AU8" s="329">
        <f>_xll.qlCalendarAdvance(Calendar,Settlementdate,AN8&amp;"M","mf",TRUE,Trigger)</f>
        <v>42352</v>
      </c>
      <c r="AV8" s="328">
        <f>_xll.qlIndexFixing($AC$5,AT8,,_xll.ohTrigger(Trigger,Trigger6M))</f>
        <v>7.9811183686289984E-4</v>
      </c>
      <c r="AW8" s="343" t="e">
        <f t="shared" si="7"/>
        <v>#VALUE!</v>
      </c>
      <c r="AY8" s="157" t="s">
        <v>211</v>
      </c>
      <c r="AZ8" s="158">
        <f>_xll.qlInterestRateIndexFixingDate(Currency&amp;"ibor"&amp;Tenor,BA8,Trigger)</f>
        <v>42144</v>
      </c>
      <c r="BA8" s="158">
        <f>_xll.qlCalendarAdvance(Calendar,BA7,AY8,"f",,Trigger)</f>
        <v>42146</v>
      </c>
      <c r="BB8" s="158">
        <f>_xll.qlInterestRateIndexMaturity(Currency&amp;"ibor"&amp;Tenor,BA8,Trigger)</f>
        <v>42331</v>
      </c>
      <c r="BC8" s="320">
        <f>_xll.qlIndexFixing($AC$5,AZ8,TRUE,_xll.ohTrigger(Trigger,Trigger6M))</f>
        <v>5.2048614042602694E-4</v>
      </c>
      <c r="BD8" s="320">
        <f>_xll.qlIndexFixing($BE$1,AZ8,TRUE,_xll.ohTrigger(Trigger,Trigger6M))</f>
        <v>6.5490601494417819E-4</v>
      </c>
    </row>
    <row r="9" spans="1:57" s="137" customFormat="1" ht="11.25" customHeight="1" x14ac:dyDescent="0.2">
      <c r="A9" s="354" t="s">
        <v>249</v>
      </c>
      <c r="B9" s="366" t="str">
        <v>1M</v>
      </c>
      <c r="C9" s="357" t="str">
        <v>1M</v>
      </c>
      <c r="D9" s="356" t="str">
        <f t="shared" si="1"/>
        <v>1M</v>
      </c>
      <c r="E9" s="355">
        <f t="shared" si="2"/>
        <v>2</v>
      </c>
      <c r="F9" s="356" t="s">
        <v>15</v>
      </c>
      <c r="G9" s="357" t="b">
        <v>1</v>
      </c>
      <c r="H9" s="358" t="s">
        <v>51</v>
      </c>
      <c r="I9" s="427">
        <v>1.25E-4</v>
      </c>
      <c r="J9" s="131" t="str">
        <f>Currency&amp;"_CURVE_DEP"&amp;Tenor&amp;"_"&amp;B9</f>
        <v>EUR_CURVE_DEP6M_1M</v>
      </c>
      <c r="K9" s="430" t="str">
        <f>IFERROR(_xll.qlDepositRateHelper2(,IF(DataSelect="Reference",$I9,$J9),IF(RIGHT($D9,1)="N","1D",$D9),$E9,Calendar,$F9,$G9,$H9,,_xll.ohTrigger(Trigger,DataSelect)),"--")</f>
        <v>obj_00b55#0011</v>
      </c>
      <c r="L9" s="355" t="b">
        <f t="shared" si="8"/>
        <v>1</v>
      </c>
      <c r="M9" s="144"/>
      <c r="N9" s="414" t="str">
        <f t="shared" si="3"/>
        <v>DP</v>
      </c>
      <c r="O9" s="414" t="str">
        <f t="shared" si="4"/>
        <v>1M</v>
      </c>
      <c r="P9" s="415" t="str">
        <f t="shared" si="9"/>
        <v>obj_00b55#0011</v>
      </c>
      <c r="Q9" s="157" t="b">
        <f t="shared" si="9"/>
        <v>1</v>
      </c>
      <c r="R9" s="415">
        <v>1</v>
      </c>
      <c r="S9" s="415">
        <v>1</v>
      </c>
      <c r="T9" s="157" t="str">
        <v>obj_00b55</v>
      </c>
      <c r="U9" s="157" t="str">
        <f>_xll.qlRateHelperQuoteName(T9)</f>
        <v/>
      </c>
      <c r="V9" s="412">
        <f>_xll.qlRateHelperRate(T9,_xll.ohTrigger(Trigger,Trigger6M))</f>
        <v>1.25E-4</v>
      </c>
      <c r="W9" s="412" t="str">
        <f>IFERROR(_xll.qlFuturesRateHelperConvexityAdjustment(T9,Trigger),"--")</f>
        <v>--</v>
      </c>
      <c r="X9" s="158">
        <f>_xll.qlRateHelperEarliestDate(T9,Trigger)</f>
        <v>42138</v>
      </c>
      <c r="Y9" s="158">
        <f>_xll.qlRateHelperLatestDate(T9,Trigger)</f>
        <v>42170</v>
      </c>
      <c r="Z9" s="320">
        <v>4.771166617321075E-5</v>
      </c>
      <c r="AD9" s="324"/>
      <c r="AN9" s="302">
        <v>8</v>
      </c>
      <c r="AO9" s="302" t="str">
        <f t="shared" si="5"/>
        <v>X14F</v>
      </c>
      <c r="AP9" s="302" t="str">
        <f t="shared" si="0"/>
        <v>EUR8X14F=ICAP</v>
      </c>
      <c r="AQ9" s="328" t="e">
        <f>_xll.RtGet("IDN",AP9,$AQ$1)/100</f>
        <v>#VALUE!</v>
      </c>
      <c r="AR9" s="328" t="e">
        <f>_xll.RtGet("IDN",AP9,$AR$1)/100</f>
        <v>#VALUE!</v>
      </c>
      <c r="AS9" s="328" t="e">
        <f t="shared" si="6"/>
        <v>#VALUE!</v>
      </c>
      <c r="AT9" s="329">
        <f>_xll.qlInterestRateIndexFixingDate($AC$5,AU9)</f>
        <v>42381</v>
      </c>
      <c r="AU9" s="329">
        <f>_xll.qlCalendarAdvance(Calendar,Settlementdate,AN9&amp;"M","mf",TRUE,Trigger)</f>
        <v>42383</v>
      </c>
      <c r="AV9" s="328">
        <f>_xll.qlIndexFixing($AC$5,AT9,,_xll.ohTrigger(Trigger,Trigger6M))</f>
        <v>8.3529126021392728E-4</v>
      </c>
      <c r="AW9" s="343" t="e">
        <f t="shared" si="7"/>
        <v>#VALUE!</v>
      </c>
      <c r="AY9" s="157" t="s">
        <v>211</v>
      </c>
      <c r="AZ9" s="158">
        <f>_xll.qlInterestRateIndexFixingDate(Currency&amp;"ibor"&amp;Tenor,BA9,Trigger)</f>
        <v>42145</v>
      </c>
      <c r="BA9" s="158">
        <f>_xll.qlCalendarAdvance(Calendar,BA8,AY9,"f",,Trigger)</f>
        <v>42149</v>
      </c>
      <c r="BB9" s="158">
        <f>_xll.qlInterestRateIndexMaturity(Currency&amp;"ibor"&amp;Tenor,BA9,Trigger)</f>
        <v>42333</v>
      </c>
      <c r="BC9" s="320">
        <f>_xll.qlIndexFixing($AC$5,AZ9,TRUE,_xll.ohTrigger(Trigger,Trigger6M))</f>
        <v>5.3102845135372838E-4</v>
      </c>
      <c r="BD9" s="320">
        <f>_xll.qlIndexFixing($BE$1,AZ9,TRUE,_xll.ohTrigger(Trigger,Trigger6M))</f>
        <v>6.5081920215298334E-4</v>
      </c>
    </row>
    <row r="10" spans="1:57" s="137" customFormat="1" ht="11.25" customHeight="1" x14ac:dyDescent="0.2">
      <c r="A10" s="354" t="s">
        <v>249</v>
      </c>
      <c r="B10" s="366" t="str">
        <v>2M</v>
      </c>
      <c r="C10" s="357" t="str">
        <v>2M</v>
      </c>
      <c r="D10" s="356" t="str">
        <f t="shared" si="1"/>
        <v>2M</v>
      </c>
      <c r="E10" s="355">
        <f t="shared" si="2"/>
        <v>2</v>
      </c>
      <c r="F10" s="356" t="s">
        <v>15</v>
      </c>
      <c r="G10" s="357" t="b">
        <v>1</v>
      </c>
      <c r="H10" s="358" t="s">
        <v>51</v>
      </c>
      <c r="I10" s="427">
        <v>2.8899999999999998E-4</v>
      </c>
      <c r="J10" s="131" t="str">
        <f>Currency&amp;"_CURVE_DEP"&amp;Tenor&amp;"_"&amp;B10</f>
        <v>EUR_CURVE_DEP6M_2M</v>
      </c>
      <c r="K10" s="430" t="str">
        <f>IFERROR(_xll.qlDepositRateHelper2(,IF(DataSelect="Reference",$I10,$J10),IF(RIGHT($D10,1)="N","1D",$D10),$E10,Calendar,$F10,$G10,$H10,,_xll.ohTrigger(Trigger,DataSelect)),"--")</f>
        <v>obj_00b57#0011</v>
      </c>
      <c r="L10" s="355" t="b">
        <f t="shared" si="8"/>
        <v>1</v>
      </c>
      <c r="M10" s="144"/>
      <c r="N10" s="414" t="str">
        <f t="shared" si="3"/>
        <v>DP</v>
      </c>
      <c r="O10" s="414" t="str">
        <f t="shared" si="4"/>
        <v>2M</v>
      </c>
      <c r="P10" s="415" t="str">
        <f t="shared" si="9"/>
        <v>obj_00b57#0011</v>
      </c>
      <c r="Q10" s="157" t="b">
        <f t="shared" si="9"/>
        <v>1</v>
      </c>
      <c r="R10" s="415">
        <v>1</v>
      </c>
      <c r="S10" s="415">
        <v>1</v>
      </c>
      <c r="T10" s="157" t="str">
        <v>obj_00b57</v>
      </c>
      <c r="U10" s="157" t="str">
        <f>_xll.qlRateHelperQuoteName(T10)</f>
        <v/>
      </c>
      <c r="V10" s="412">
        <f>_xll.qlRateHelperRate(T10,_xll.ohTrigger(Trigger,Trigger6M))</f>
        <v>2.8899999999999998E-4</v>
      </c>
      <c r="W10" s="412" t="str">
        <f>IFERROR(_xll.qlFuturesRateHelperConvexityAdjustment(T10,Trigger),"--")</f>
        <v>--</v>
      </c>
      <c r="X10" s="158">
        <f>_xll.qlRateHelperEarliestDate(T10,Trigger)</f>
        <v>42138</v>
      </c>
      <c r="Y10" s="158">
        <f>_xll.qlRateHelperLatestDate(T10,Trigger)</f>
        <v>42199</v>
      </c>
      <c r="Z10" s="320">
        <v>2.4508052738685002E-4</v>
      </c>
      <c r="AD10" s="324"/>
      <c r="AN10" s="302">
        <v>9</v>
      </c>
      <c r="AO10" s="302" t="str">
        <f t="shared" si="5"/>
        <v>X15F</v>
      </c>
      <c r="AP10" s="302" t="str">
        <f t="shared" si="0"/>
        <v>EUR9X15F=ICAP</v>
      </c>
      <c r="AQ10" s="328" t="e">
        <f>_xll.RtGet("IDN",AP10,$AQ$1)/100</f>
        <v>#VALUE!</v>
      </c>
      <c r="AR10" s="328" t="e">
        <f>_xll.RtGet("IDN",AP10,$AR$1)/100</f>
        <v>#VALUE!</v>
      </c>
      <c r="AS10" s="328" t="e">
        <f t="shared" si="6"/>
        <v>#VALUE!</v>
      </c>
      <c r="AT10" s="329">
        <f>_xll.qlInterestRateIndexFixingDate($AC$5,AU10)</f>
        <v>42411</v>
      </c>
      <c r="AU10" s="329">
        <f>_xll.qlCalendarAdvance(Calendar,Settlementdate,AN10&amp;"M","mf",TRUE,Trigger)</f>
        <v>42415</v>
      </c>
      <c r="AV10" s="328">
        <f>_xll.qlIndexFixing($AC$5,AT10,,_xll.ohTrigger(Trigger,Trigger6M))</f>
        <v>8.7256055087062048E-4</v>
      </c>
      <c r="AW10" s="343" t="e">
        <f t="shared" si="7"/>
        <v>#VALUE!</v>
      </c>
      <c r="AY10" s="157" t="s">
        <v>211</v>
      </c>
      <c r="AZ10" s="158">
        <f>_xll.qlInterestRateIndexFixingDate(Currency&amp;"ibor"&amp;Tenor,BA10,Trigger)</f>
        <v>42146</v>
      </c>
      <c r="BA10" s="158">
        <f>_xll.qlCalendarAdvance(Calendar,BA9,AY10,"f",,Trigger)</f>
        <v>42150</v>
      </c>
      <c r="BB10" s="158">
        <f>_xll.qlInterestRateIndexMaturity(Currency&amp;"ibor"&amp;Tenor,BA10,Trigger)</f>
        <v>42334</v>
      </c>
      <c r="BC10" s="320">
        <f>_xll.qlIndexFixing($AC$5,AZ10,TRUE,_xll.ohTrigger(Trigger,Trigger6M))</f>
        <v>5.3488199731779515E-4</v>
      </c>
      <c r="BD10" s="320">
        <f>_xll.qlIndexFixing($BE$1,AZ10,TRUE,_xll.ohTrigger(Trigger,Trigger6M))</f>
        <v>6.4911805384641459E-4</v>
      </c>
    </row>
    <row r="11" spans="1:57" s="137" customFormat="1" ht="11.25" customHeight="1" x14ac:dyDescent="0.2">
      <c r="A11" s="354" t="s">
        <v>249</v>
      </c>
      <c r="B11" s="366" t="str">
        <v>3M</v>
      </c>
      <c r="C11" s="357" t="str">
        <v>3M</v>
      </c>
      <c r="D11" s="356" t="str">
        <f t="shared" si="1"/>
        <v>3M</v>
      </c>
      <c r="E11" s="355">
        <f t="shared" si="2"/>
        <v>2</v>
      </c>
      <c r="F11" s="356" t="s">
        <v>15</v>
      </c>
      <c r="G11" s="357" t="b">
        <v>1</v>
      </c>
      <c r="H11" s="358" t="s">
        <v>51</v>
      </c>
      <c r="I11" s="427">
        <v>3.88E-4</v>
      </c>
      <c r="J11" s="131" t="str">
        <f>Currency&amp;"_CURVE_DEP"&amp;Tenor&amp;"_"&amp;B11</f>
        <v>EUR_CURVE_DEP6M_3M</v>
      </c>
      <c r="K11" s="430" t="str">
        <f>IFERROR(_xll.qlDepositRateHelper2(,IF(DataSelect="Reference",$I11,$J11),IF(RIGHT($D11,1)="N","1D",$D11),$E11,Calendar,$F11,$G11,$H11,,_xll.ohTrigger(Trigger,DataSelect)),"--")</f>
        <v>obj_00b53#0011</v>
      </c>
      <c r="L11" s="355" t="b">
        <f t="shared" si="8"/>
        <v>1</v>
      </c>
      <c r="M11" s="144"/>
      <c r="N11" s="414" t="str">
        <f t="shared" si="3"/>
        <v>DP</v>
      </c>
      <c r="O11" s="414" t="str">
        <f t="shared" si="4"/>
        <v>3M</v>
      </c>
      <c r="P11" s="415" t="str">
        <f t="shared" si="9"/>
        <v>obj_00b53#0011</v>
      </c>
      <c r="Q11" s="157" t="b">
        <f t="shared" si="9"/>
        <v>1</v>
      </c>
      <c r="R11" s="415">
        <v>1</v>
      </c>
      <c r="S11" s="415">
        <v>1</v>
      </c>
      <c r="T11" s="157" t="str">
        <v>obj_00b53</v>
      </c>
      <c r="U11" s="157" t="str">
        <f>_xll.qlRateHelperQuoteName(T11)</f>
        <v/>
      </c>
      <c r="V11" s="412">
        <f>_xll.qlRateHelperRate(T11,_xll.ohTrigger(Trigger,Trigger6M))</f>
        <v>3.88E-4</v>
      </c>
      <c r="W11" s="412" t="str">
        <f>IFERROR(_xll.qlFuturesRateHelperConvexityAdjustment(T11,Trigger),"--")</f>
        <v>--</v>
      </c>
      <c r="X11" s="158">
        <f>_xll.qlRateHelperEarliestDate(T11,Trigger)</f>
        <v>42138</v>
      </c>
      <c r="Y11" s="158">
        <f>_xll.qlRateHelperLatestDate(T11,Trigger)</f>
        <v>42230</v>
      </c>
      <c r="Z11" s="320">
        <v>3.5911326822875631E-4</v>
      </c>
      <c r="AD11" s="324"/>
      <c r="AN11" s="302">
        <v>10</v>
      </c>
      <c r="AO11" s="302" t="str">
        <f t="shared" si="5"/>
        <v>X16F</v>
      </c>
      <c r="AP11" s="302" t="str">
        <f t="shared" si="0"/>
        <v>EUR10X16F=ICAP</v>
      </c>
      <c r="AQ11" s="328" t="e">
        <f>_xll.RtGet("IDN",AP11,$AQ$1)/100</f>
        <v>#VALUE!</v>
      </c>
      <c r="AR11" s="328" t="e">
        <f>_xll.RtGet("IDN",AP11,$AR$1)/100</f>
        <v>#VALUE!</v>
      </c>
      <c r="AS11" s="328" t="e">
        <f t="shared" si="6"/>
        <v>#VALUE!</v>
      </c>
      <c r="AT11" s="329">
        <f>_xll.qlInterestRateIndexFixingDate($AC$5,AU11)</f>
        <v>42439</v>
      </c>
      <c r="AU11" s="329">
        <f>_xll.qlCalendarAdvance(Calendar,Settlementdate,AN11&amp;"M","mf",TRUE,Trigger)</f>
        <v>42443</v>
      </c>
      <c r="AV11" s="328">
        <f>_xll.qlIndexFixing($AC$5,AT11,,_xll.ohTrigger(Trigger,Trigger6M))</f>
        <v>9.0527079400932358E-4</v>
      </c>
      <c r="AW11" s="343" t="e">
        <f t="shared" si="7"/>
        <v>#VALUE!</v>
      </c>
      <c r="AY11" s="157" t="s">
        <v>211</v>
      </c>
      <c r="AZ11" s="158">
        <f>_xll.qlInterestRateIndexFixingDate(Currency&amp;"ibor"&amp;Tenor,BA11,Trigger)</f>
        <v>42149</v>
      </c>
      <c r="BA11" s="158">
        <f>_xll.qlCalendarAdvance(Calendar,BA10,AY11,"f",,Trigger)</f>
        <v>42151</v>
      </c>
      <c r="BB11" s="158">
        <f>_xll.qlInterestRateIndexMaturity(Currency&amp;"ibor"&amp;Tenor,BA11,Trigger)</f>
        <v>42335</v>
      </c>
      <c r="BC11" s="320">
        <f>_xll.qlIndexFixing($AC$5,AZ11,TRUE,_xll.ohTrigger(Trigger,Trigger6M))</f>
        <v>5.3880153486883943E-4</v>
      </c>
      <c r="BD11" s="320">
        <f>_xll.qlIndexFixing($BE$1,AZ11,TRUE,_xll.ohTrigger(Trigger,Trigger6M))</f>
        <v>6.4743895851494403E-4</v>
      </c>
    </row>
    <row r="12" spans="1:57" s="137" customFormat="1" ht="11.25" customHeight="1" x14ac:dyDescent="0.2">
      <c r="A12" s="354" t="s">
        <v>249</v>
      </c>
      <c r="B12" s="366" t="str">
        <v>4M</v>
      </c>
      <c r="C12" s="357" t="str">
        <v>4M</v>
      </c>
      <c r="D12" s="356" t="str">
        <f t="shared" si="1"/>
        <v>4M</v>
      </c>
      <c r="E12" s="355">
        <f t="shared" si="2"/>
        <v>2</v>
      </c>
      <c r="F12" s="356" t="s">
        <v>15</v>
      </c>
      <c r="G12" s="357" t="b">
        <v>1</v>
      </c>
      <c r="H12" s="358" t="s">
        <v>51</v>
      </c>
      <c r="I12" s="427">
        <v>4.5900000000000004E-4</v>
      </c>
      <c r="J12" s="131" t="str">
        <f>Currency&amp;"_CURVE_DEP"&amp;Tenor&amp;"_"&amp;B12</f>
        <v>EUR_CURVE_DEP6M_4M</v>
      </c>
      <c r="K12" s="430" t="str">
        <f>IFERROR(_xll.qlDepositRateHelper2(,IF(DataSelect="Reference",$I12,$J12),IF(RIGHT($D12,1)="N","1D",$D12),$E12,Calendar,$F12,$G12,$H12,,_xll.ohTrigger(Trigger,DataSelect)),"--")</f>
        <v>obj_00b5a#0011</v>
      </c>
      <c r="L12" s="355" t="b">
        <f t="shared" si="8"/>
        <v>1</v>
      </c>
      <c r="M12" s="144"/>
      <c r="N12" s="414" t="str">
        <f t="shared" si="3"/>
        <v>DP</v>
      </c>
      <c r="O12" s="414" t="str">
        <f t="shared" si="4"/>
        <v>4M</v>
      </c>
      <c r="P12" s="415" t="str">
        <f t="shared" si="9"/>
        <v>obj_00b5a#0011</v>
      </c>
      <c r="Q12" s="157" t="b">
        <f t="shared" si="9"/>
        <v>1</v>
      </c>
      <c r="R12" s="415">
        <v>1</v>
      </c>
      <c r="S12" s="415">
        <v>1</v>
      </c>
      <c r="T12" s="157" t="str">
        <v>obj_00b5a</v>
      </c>
      <c r="U12" s="157" t="str">
        <f>_xll.qlRateHelperQuoteName(T12)</f>
        <v/>
      </c>
      <c r="V12" s="412">
        <f>_xll.qlRateHelperRate(T12,_xll.ohTrigger(Trigger,Trigger6M))</f>
        <v>4.5900000000000004E-4</v>
      </c>
      <c r="W12" s="412" t="str">
        <f>IFERROR(_xll.qlFuturesRateHelperConvexityAdjustment(T12,Trigger),"--")</f>
        <v>--</v>
      </c>
      <c r="X12" s="158">
        <f>_xll.qlRateHelperEarliestDate(T12,Trigger)</f>
        <v>42138</v>
      </c>
      <c r="Y12" s="158">
        <f>_xll.qlRateHelperLatestDate(T12,Trigger)</f>
        <v>42261</v>
      </c>
      <c r="Z12" s="320">
        <v>4.3842640539643198E-4</v>
      </c>
      <c r="AD12" s="324"/>
      <c r="AN12" s="302">
        <v>11</v>
      </c>
      <c r="AO12" s="302" t="str">
        <f t="shared" si="5"/>
        <v>X17F</v>
      </c>
      <c r="AP12" s="302" t="str">
        <f t="shared" si="0"/>
        <v>EUR11X17F=ICAP</v>
      </c>
      <c r="AQ12" s="328" t="e">
        <f>_xll.RtGet("IDN",AP12,$AQ$1)/100</f>
        <v>#VALUE!</v>
      </c>
      <c r="AR12" s="328" t="e">
        <f>_xll.RtGet("IDN",AP12,$AR$1)/100</f>
        <v>#VALUE!</v>
      </c>
      <c r="AS12" s="328" t="e">
        <f t="shared" si="6"/>
        <v>#VALUE!</v>
      </c>
      <c r="AT12" s="329">
        <f>_xll.qlInterestRateIndexFixingDate($AC$5,AU12)</f>
        <v>42472</v>
      </c>
      <c r="AU12" s="329">
        <f>_xll.qlCalendarAdvance(Calendar,Settlementdate,AN12&amp;"M","mf",TRUE,Trigger)</f>
        <v>42474</v>
      </c>
      <c r="AV12" s="328">
        <f>_xll.qlIndexFixing($AC$5,AT12,,_xll.ohTrigger(Trigger,Trigger6M))</f>
        <v>9.265211506727446E-4</v>
      </c>
      <c r="AW12" s="343" t="e">
        <f t="shared" si="7"/>
        <v>#VALUE!</v>
      </c>
      <c r="AY12" s="157" t="s">
        <v>211</v>
      </c>
      <c r="AZ12" s="158">
        <f>_xll.qlInterestRateIndexFixingDate(Currency&amp;"ibor"&amp;Tenor,BA12,Trigger)</f>
        <v>42150</v>
      </c>
      <c r="BA12" s="158">
        <f>_xll.qlCalendarAdvance(Calendar,BA11,AY12,"f",,Trigger)</f>
        <v>42152</v>
      </c>
      <c r="BB12" s="158">
        <f>_xll.qlInterestRateIndexMaturity(Currency&amp;"ibor"&amp;Tenor,BA12,Trigger)</f>
        <v>42338</v>
      </c>
      <c r="BC12" s="320">
        <f>_xll.qlIndexFixing($AC$5,AZ12,TRUE,_xll.ohTrigger(Trigger,Trigger6M))</f>
        <v>5.4387965136474148E-4</v>
      </c>
      <c r="BD12" s="320">
        <f>_xll.qlIndexFixing($BE$1,AZ12,TRUE,_xll.ohTrigger(Trigger,Trigger6M))</f>
        <v>6.4391600116168784E-4</v>
      </c>
    </row>
    <row r="13" spans="1:57" s="137" customFormat="1" ht="11.25" customHeight="1" x14ac:dyDescent="0.2">
      <c r="A13" s="354" t="s">
        <v>249</v>
      </c>
      <c r="B13" s="366" t="str">
        <v>5M</v>
      </c>
      <c r="C13" s="357" t="str">
        <v>5M</v>
      </c>
      <c r="D13" s="356" t="str">
        <f t="shared" si="1"/>
        <v>5M</v>
      </c>
      <c r="E13" s="355">
        <f t="shared" si="2"/>
        <v>2</v>
      </c>
      <c r="F13" s="356" t="s">
        <v>15</v>
      </c>
      <c r="G13" s="357" t="b">
        <v>1</v>
      </c>
      <c r="H13" s="358" t="s">
        <v>51</v>
      </c>
      <c r="I13" s="427">
        <v>4.84E-4</v>
      </c>
      <c r="J13" s="131" t="str">
        <f>Currency&amp;"_CURVE_DEP"&amp;Tenor&amp;"_"&amp;B13</f>
        <v>EUR_CURVE_DEP6M_5M</v>
      </c>
      <c r="K13" s="430" t="str">
        <f>IFERROR(_xll.qlDepositRateHelper2(,IF(DataSelect="Reference",$I13,$J13),IF(RIGHT($D13,1)="N","1D",$D13),$E13,Calendar,$F13,$G13,$H13,,_xll.ohTrigger(Trigger,DataSelect)),"--")</f>
        <v>obj_00b54#0011</v>
      </c>
      <c r="L13" s="355" t="b">
        <f t="shared" si="8"/>
        <v>1</v>
      </c>
      <c r="M13" s="144"/>
      <c r="N13" s="414" t="str">
        <f t="shared" si="3"/>
        <v>DP</v>
      </c>
      <c r="O13" s="414" t="str">
        <f t="shared" si="4"/>
        <v>5M</v>
      </c>
      <c r="P13" s="415" t="str">
        <f t="shared" si="9"/>
        <v>obj_00b54#0011</v>
      </c>
      <c r="Q13" s="157" t="b">
        <f t="shared" si="9"/>
        <v>1</v>
      </c>
      <c r="R13" s="415">
        <v>1</v>
      </c>
      <c r="S13" s="415">
        <v>1</v>
      </c>
      <c r="T13" s="157" t="str">
        <v>obj_00b54</v>
      </c>
      <c r="U13" s="157" t="str">
        <f>_xll.qlRateHelperQuoteName(T13)</f>
        <v/>
      </c>
      <c r="V13" s="412">
        <f>_xll.qlRateHelperRate(T13,_xll.ohTrigger(Trigger,Trigger6M))</f>
        <v>4.84E-4</v>
      </c>
      <c r="W13" s="412" t="str">
        <f>IFERROR(_xll.qlFuturesRateHelperConvexityAdjustment(T13,Trigger),"--")</f>
        <v>--</v>
      </c>
      <c r="X13" s="158">
        <f>_xll.qlRateHelperEarliestDate(T13,Trigger)</f>
        <v>42138</v>
      </c>
      <c r="Y13" s="158">
        <f>_xll.qlRateHelperLatestDate(T13,Trigger)</f>
        <v>42291</v>
      </c>
      <c r="Z13" s="320">
        <v>4.6864156551202447E-4</v>
      </c>
      <c r="AD13" s="324"/>
      <c r="AN13" s="330">
        <v>12</v>
      </c>
      <c r="AO13" s="330" t="str">
        <f t="shared" si="5"/>
        <v>X18F</v>
      </c>
      <c r="AP13" s="330" t="str">
        <f t="shared" si="0"/>
        <v>EUR12X18F=ICAP</v>
      </c>
      <c r="AQ13" s="331" t="e">
        <f>_xll.RtGet("IDN",AP13,$AQ$1)/100</f>
        <v>#VALUE!</v>
      </c>
      <c r="AR13" s="331" t="e">
        <f>_xll.RtGet("IDN",AP13,$AR$1)/100</f>
        <v>#VALUE!</v>
      </c>
      <c r="AS13" s="331" t="e">
        <f t="shared" si="6"/>
        <v>#VALUE!</v>
      </c>
      <c r="AT13" s="332">
        <f>_xll.qlInterestRateIndexFixingDate($AC$5,AU13)</f>
        <v>42502</v>
      </c>
      <c r="AU13" s="332">
        <f>_xll.qlCalendarAdvance(Calendar,Settlementdate,AN13&amp;"M","mf",TRUE,Trigger)</f>
        <v>42506</v>
      </c>
      <c r="AV13" s="331">
        <f>_xll.qlIndexFixing($AC$5,AT13,,_xll.ohTrigger(Trigger,Trigger6M))</f>
        <v>9.4511640632460154E-4</v>
      </c>
      <c r="AW13" s="344" t="e">
        <f t="shared" si="7"/>
        <v>#VALUE!</v>
      </c>
      <c r="AY13" s="157" t="s">
        <v>211</v>
      </c>
      <c r="AZ13" s="158">
        <f>_xll.qlInterestRateIndexFixingDate(Currency&amp;"ibor"&amp;Tenor,BA13,Trigger)</f>
        <v>42151</v>
      </c>
      <c r="BA13" s="158">
        <f>_xll.qlCalendarAdvance(Calendar,BA12,AY13,"f",,Trigger)</f>
        <v>42153</v>
      </c>
      <c r="BB13" s="158">
        <f>_xll.qlInterestRateIndexMaturity(Currency&amp;"ibor"&amp;Tenor,BA13,Trigger)</f>
        <v>42338</v>
      </c>
      <c r="BC13" s="320">
        <f>_xll.qlIndexFixing($AC$5,AZ13,TRUE,_xll.ohTrigger(Trigger,Trigger6M))</f>
        <v>5.4634332519384356E-4</v>
      </c>
      <c r="BD13" s="320">
        <f>_xll.qlIndexFixing($BE$1,AZ13,TRUE,_xll.ohTrigger(Trigger,Trigger6M))</f>
        <v>6.4323595881926154E-4</v>
      </c>
    </row>
    <row r="14" spans="1:57" s="137" customFormat="1" ht="11.25" customHeight="1" x14ac:dyDescent="0.2">
      <c r="A14" s="354" t="s">
        <v>249</v>
      </c>
      <c r="B14" s="366" t="str">
        <v>6M</v>
      </c>
      <c r="C14" s="357" t="str">
        <v>6M</v>
      </c>
      <c r="D14" s="356" t="str">
        <f t="shared" si="1"/>
        <v>6M</v>
      </c>
      <c r="E14" s="355">
        <f t="shared" si="2"/>
        <v>2</v>
      </c>
      <c r="F14" s="356" t="s">
        <v>15</v>
      </c>
      <c r="G14" s="357" t="b">
        <v>1</v>
      </c>
      <c r="H14" s="358" t="s">
        <v>51</v>
      </c>
      <c r="I14" s="427">
        <v>5.0799999999999999E-4</v>
      </c>
      <c r="J14" s="131" t="str">
        <f>Currency&amp;"_CURVE_DEP"&amp;Tenor&amp;"_"&amp;B14</f>
        <v>EUR_CURVE_DEP6M_6M</v>
      </c>
      <c r="K14" s="430" t="str">
        <f>IFERROR(_xll.qlDepositRateHelper2(,IF(DataSelect="Reference",$I14,$J14),IF(RIGHT($D14,1)="N","1D",$D14),$E14,Calendar,$F14,$G14,$H14,,_xll.ohTrigger(Trigger,DataSelect)),"--")</f>
        <v>obj_00b51#0011</v>
      </c>
      <c r="L14" s="355" t="b">
        <f t="shared" si="8"/>
        <v>1</v>
      </c>
      <c r="M14" s="144"/>
      <c r="N14" s="414" t="str">
        <f t="shared" si="3"/>
        <v>DP</v>
      </c>
      <c r="O14" s="414" t="str">
        <f t="shared" si="4"/>
        <v>6M</v>
      </c>
      <c r="P14" s="415" t="str">
        <f t="shared" si="9"/>
        <v>obj_00b51#0011</v>
      </c>
      <c r="Q14" s="157" t="b">
        <f t="shared" si="9"/>
        <v>1</v>
      </c>
      <c r="R14" s="415">
        <v>1</v>
      </c>
      <c r="S14" s="415">
        <v>1</v>
      </c>
      <c r="T14" s="157" t="str">
        <v>obj_00b51</v>
      </c>
      <c r="U14" s="157" t="str">
        <f>_xll.qlRateHelperQuoteName(T14)</f>
        <v/>
      </c>
      <c r="V14" s="412">
        <f>_xll.qlRateHelperRate(T14,_xll.ohTrigger(Trigger,Trigger6M))</f>
        <v>5.0799999999999999E-4</v>
      </c>
      <c r="W14" s="412" t="str">
        <f>IFERROR(_xll.qlFuturesRateHelperConvexityAdjustment(T14,Trigger),"--")</f>
        <v>--</v>
      </c>
      <c r="X14" s="158">
        <f>_xll.qlRateHelperEarliestDate(T14,Trigger)</f>
        <v>42138</v>
      </c>
      <c r="Y14" s="158">
        <f>_xll.qlRateHelperLatestDate(T14,Trigger)</f>
        <v>42324</v>
      </c>
      <c r="Z14" s="320">
        <v>4.9656610085485403E-4</v>
      </c>
      <c r="AD14" s="324"/>
      <c r="AY14" s="157" t="s">
        <v>211</v>
      </c>
      <c r="AZ14" s="158">
        <f>_xll.qlInterestRateIndexFixingDate(Currency&amp;"ibor"&amp;Tenor,BA14,Trigger)</f>
        <v>42152</v>
      </c>
      <c r="BA14" s="158">
        <f>_xll.qlCalendarAdvance(Calendar,BA13,AY14,"f",,Trigger)</f>
        <v>42156</v>
      </c>
      <c r="BB14" s="158">
        <f>_xll.qlInterestRateIndexMaturity(Currency&amp;"ibor"&amp;Tenor,BA14,Trigger)</f>
        <v>42339</v>
      </c>
      <c r="BC14" s="320">
        <f>_xll.qlIndexFixing($AC$5,AZ14,TRUE,_xll.ohTrigger(Trigger,Trigger6M))</f>
        <v>5.5402138012376051E-4</v>
      </c>
      <c r="BD14" s="320">
        <f>_xll.qlIndexFixing($BE$1,AZ14,TRUE,_xll.ohTrigger(Trigger,Trigger6M))</f>
        <v>6.483370410342768E-4</v>
      </c>
    </row>
    <row r="15" spans="1:57" s="137" customFormat="1" ht="11.25" customHeight="1" x14ac:dyDescent="0.2">
      <c r="A15" s="354" t="s">
        <v>249</v>
      </c>
      <c r="B15" s="366" t="str">
        <v>7M</v>
      </c>
      <c r="C15" s="357" t="str">
        <v>#20151216</v>
      </c>
      <c r="D15" s="356" t="str">
        <f t="shared" si="1"/>
        <v>#20151216</v>
      </c>
      <c r="E15" s="355">
        <f t="shared" si="2"/>
        <v>2</v>
      </c>
      <c r="F15" s="356" t="s">
        <v>15</v>
      </c>
      <c r="G15" s="357" t="b">
        <v>1</v>
      </c>
      <c r="H15" s="358" t="s">
        <v>51</v>
      </c>
      <c r="I15" s="427">
        <v>5.2067699999999999E-4</v>
      </c>
      <c r="J15" s="131" t="str">
        <f>Currency&amp;"_CURVE_DEP"&amp;Tenor&amp;"_"&amp;B15</f>
        <v>EUR_CURVE_DEP6M_7M</v>
      </c>
      <c r="K15" s="430" t="str">
        <f>IFERROR(_xll.qlDepositRateHelper2(,IF(DataSelect="Reference",$I15,$J15),IF(RIGHT($D15,1)="N","1D",$D15),$E15,Calendar,$F15,$G15,$H15,,_xll.ohTrigger(Trigger,DataSelect)),"--")</f>
        <v>--</v>
      </c>
      <c r="L15" s="355" t="b">
        <f t="shared" si="8"/>
        <v>0</v>
      </c>
      <c r="M15" s="144"/>
      <c r="N15" s="414" t="str">
        <f t="shared" si="3"/>
        <v>DP</v>
      </c>
      <c r="O15" s="414" t="str">
        <f t="shared" si="4"/>
        <v>#20151216</v>
      </c>
      <c r="P15" s="415" t="str">
        <f t="shared" si="9"/>
        <v>--</v>
      </c>
      <c r="Q15" s="157" t="b">
        <f t="shared" si="9"/>
        <v>0</v>
      </c>
      <c r="R15" s="415">
        <v>1</v>
      </c>
      <c r="S15" s="415">
        <v>1</v>
      </c>
      <c r="T15" s="157" t="str">
        <v>obj_00b5c</v>
      </c>
      <c r="U15" s="157" t="str">
        <f>_xll.qlRateHelperQuoteName(T15)</f>
        <v/>
      </c>
      <c r="V15" s="412">
        <f>_xll.qlRateHelperRate(T15,_xll.ohTrigger(Trigger,Trigger6M))</f>
        <v>8.0100000000005167E-4</v>
      </c>
      <c r="W15" s="412">
        <f>IFERROR(_xll.qlFuturesRateHelperConvexityAdjustment(T15,Trigger),"--")</f>
        <v>0</v>
      </c>
      <c r="X15" s="158">
        <f>_xll.qlRateHelperEarliestDate(T15,Trigger)</f>
        <v>42354</v>
      </c>
      <c r="Y15" s="158">
        <f>_xll.qlRateHelperLatestDate(T15,Trigger)</f>
        <v>42537</v>
      </c>
      <c r="Z15" s="320">
        <v>6.5243347434564209E-4</v>
      </c>
      <c r="AD15" s="324"/>
      <c r="AY15" s="157" t="s">
        <v>211</v>
      </c>
      <c r="AZ15" s="158">
        <f>_xll.qlInterestRateIndexFixingDate(Currency&amp;"ibor"&amp;Tenor,BA15,Trigger)</f>
        <v>42153</v>
      </c>
      <c r="BA15" s="158">
        <f>_xll.qlCalendarAdvance(Calendar,BA14,AY15,"f",,Trigger)</f>
        <v>42157</v>
      </c>
      <c r="BB15" s="158">
        <f>_xll.qlInterestRateIndexMaturity(Currency&amp;"ibor"&amp;Tenor,BA15,Trigger)</f>
        <v>42340</v>
      </c>
      <c r="BC15" s="320">
        <f>_xll.qlIndexFixing($AC$5,AZ15,TRUE,_xll.ohTrigger(Trigger,Trigger6M))</f>
        <v>5.5682646775740872E-4</v>
      </c>
      <c r="BD15" s="320">
        <f>_xll.qlIndexFixing($BE$1,AZ15,TRUE,_xll.ohTrigger(Trigger,Trigger6M))</f>
        <v>6.467818355110072E-4</v>
      </c>
    </row>
    <row r="16" spans="1:57" s="137" customFormat="1" ht="11.25" customHeight="1" x14ac:dyDescent="0.2">
      <c r="A16" s="354" t="s">
        <v>249</v>
      </c>
      <c r="B16" s="366" t="str">
        <v>8M</v>
      </c>
      <c r="C16" s="357" t="e">
        <v>#N/A</v>
      </c>
      <c r="D16" s="356" t="e">
        <f t="shared" si="1"/>
        <v>#N/A</v>
      </c>
      <c r="E16" s="355" t="e">
        <f t="shared" si="2"/>
        <v>#N/A</v>
      </c>
      <c r="F16" s="356" t="s">
        <v>15</v>
      </c>
      <c r="G16" s="357" t="b">
        <v>1</v>
      </c>
      <c r="H16" s="358" t="s">
        <v>51</v>
      </c>
      <c r="I16" s="427" t="e">
        <v>#N/A</v>
      </c>
      <c r="J16" s="131" t="str">
        <f>Currency&amp;"_CURVE_DEP"&amp;Tenor&amp;"_"&amp;B16</f>
        <v>EUR_CURVE_DEP6M_8M</v>
      </c>
      <c r="K16" s="430" t="str">
        <f>IFERROR(_xll.qlDepositRateHelper2(,IF(DataSelect="Reference",$I16,$J16),IF(RIGHT($D16,1)="N","1D",$D16),$E16,Calendar,$F16,$G16,$H16,,_xll.ohTrigger(Trigger,DataSelect)),"--")</f>
        <v>--</v>
      </c>
      <c r="L16" s="355" t="b">
        <f t="shared" si="8"/>
        <v>0</v>
      </c>
      <c r="M16" s="144"/>
      <c r="N16" s="414" t="str">
        <f t="shared" si="3"/>
        <v>DP</v>
      </c>
      <c r="O16" s="414" t="e">
        <f t="shared" si="4"/>
        <v>#N/A</v>
      </c>
      <c r="P16" s="415" t="str">
        <f t="shared" si="9"/>
        <v>--</v>
      </c>
      <c r="Q16" s="157" t="b">
        <f t="shared" si="9"/>
        <v>0</v>
      </c>
      <c r="R16" s="415">
        <v>1</v>
      </c>
      <c r="S16" s="415">
        <v>1</v>
      </c>
      <c r="T16" s="157" t="str">
        <v>obj_00b20</v>
      </c>
      <c r="U16" s="157" t="str">
        <f>_xll.qlRateHelperQuoteName(T16)</f>
        <v/>
      </c>
      <c r="V16" s="412">
        <f>_xll.qlRateHelperRate(T16,_xll.ohTrigger(Trigger,Trigger6M))</f>
        <v>9.0750000000004466E-4</v>
      </c>
      <c r="W16" s="412">
        <f>IFERROR(_xll.qlFuturesRateHelperConvexityAdjustment(T16,Trigger),"--")</f>
        <v>-2.5000000000000002E-6</v>
      </c>
      <c r="X16" s="158">
        <f>_xll.qlRateHelperEarliestDate(T16,Trigger)</f>
        <v>42445</v>
      </c>
      <c r="Y16" s="158">
        <f>_xll.qlRateHelperLatestDate(T16,Trigger)</f>
        <v>42629</v>
      </c>
      <c r="Z16" s="320">
        <v>7.1005893104419049E-4</v>
      </c>
      <c r="AD16" s="324"/>
      <c r="AY16" s="157" t="s">
        <v>211</v>
      </c>
      <c r="AZ16" s="158">
        <f>_xll.qlInterestRateIndexFixingDate(Currency&amp;"ibor"&amp;Tenor,BA16,Trigger)</f>
        <v>42156</v>
      </c>
      <c r="BA16" s="158">
        <f>_xll.qlCalendarAdvance(Calendar,BA15,AY16,"f",,Trigger)</f>
        <v>42158</v>
      </c>
      <c r="BB16" s="158">
        <f>_xll.qlInterestRateIndexMaturity(Currency&amp;"ibor"&amp;Tenor,BA16,Trigger)</f>
        <v>42341</v>
      </c>
      <c r="BC16" s="320">
        <f>_xll.qlIndexFixing($AC$5,AZ16,TRUE,_xll.ohTrigger(Trigger,Trigger6M))</f>
        <v>5.5957581794142844E-4</v>
      </c>
      <c r="BD16" s="320">
        <f>_xll.qlIndexFixing($BE$1,AZ16,TRUE,_xll.ohTrigger(Trigger,Trigger6M))</f>
        <v>6.4525783321571701E-4</v>
      </c>
    </row>
    <row r="17" spans="1:56" s="137" customFormat="1" ht="11.25" customHeight="1" x14ac:dyDescent="0.2">
      <c r="A17" s="354" t="s">
        <v>249</v>
      </c>
      <c r="B17" s="366" t="str">
        <v>9M</v>
      </c>
      <c r="C17" s="357" t="e">
        <v>#N/A</v>
      </c>
      <c r="D17" s="356" t="e">
        <f t="shared" si="1"/>
        <v>#N/A</v>
      </c>
      <c r="E17" s="355" t="e">
        <f t="shared" si="2"/>
        <v>#N/A</v>
      </c>
      <c r="F17" s="356" t="s">
        <v>15</v>
      </c>
      <c r="G17" s="357" t="b">
        <v>1</v>
      </c>
      <c r="H17" s="358" t="s">
        <v>51</v>
      </c>
      <c r="I17" s="427" t="e">
        <v>#N/A</v>
      </c>
      <c r="J17" s="131" t="str">
        <f>Currency&amp;"_CURVE_DEP"&amp;Tenor&amp;"_"&amp;B17</f>
        <v>EUR_CURVE_DEP6M_9M</v>
      </c>
      <c r="K17" s="430" t="str">
        <f>IFERROR(_xll.qlDepositRateHelper2(,IF(DataSelect="Reference",$I17,$J17),IF(RIGHT($D17,1)="N","1D",$D17),$E17,Calendar,$F17,$G17,$H17,,_xll.ohTrigger(Trigger,DataSelect)),"--")</f>
        <v>--</v>
      </c>
      <c r="L17" s="355" t="b">
        <f t="shared" si="8"/>
        <v>0</v>
      </c>
      <c r="M17" s="144"/>
      <c r="N17" s="414" t="str">
        <f t="shared" si="3"/>
        <v>DP</v>
      </c>
      <c r="O17" s="414" t="e">
        <f t="shared" si="4"/>
        <v>#N/A</v>
      </c>
      <c r="P17" s="415" t="str">
        <f t="shared" si="9"/>
        <v>--</v>
      </c>
      <c r="Q17" s="157" t="b">
        <f t="shared" si="9"/>
        <v>0</v>
      </c>
      <c r="R17" s="415">
        <v>1</v>
      </c>
      <c r="S17" s="415">
        <v>1</v>
      </c>
      <c r="T17" s="157" t="str">
        <v>obj_00b44</v>
      </c>
      <c r="U17" s="157" t="str">
        <f>_xll.qlRateHelperQuoteName(T17)</f>
        <v/>
      </c>
      <c r="V17" s="412">
        <f>_xll.qlRateHelperRate(T17,_xll.ohTrigger(Trigger,Trigger6M))</f>
        <v>9.5949999999998565E-4</v>
      </c>
      <c r="W17" s="412">
        <f>IFERROR(_xll.qlFuturesRateHelperConvexityAdjustment(T17,Trigger),"--")</f>
        <v>-2.5000000000000002E-6</v>
      </c>
      <c r="X17" s="158">
        <f>_xll.qlRateHelperEarliestDate(T17,Trigger)</f>
        <v>42536</v>
      </c>
      <c r="Y17" s="158">
        <f>_xll.qlRateHelperLatestDate(T17,Trigger)</f>
        <v>42719</v>
      </c>
      <c r="Z17" s="320">
        <v>7.5242625782814669E-4</v>
      </c>
      <c r="AD17" s="324"/>
      <c r="AY17" s="157" t="s">
        <v>211</v>
      </c>
      <c r="AZ17" s="158">
        <f>_xll.qlInterestRateIndexFixingDate(Currency&amp;"ibor"&amp;Tenor,BA17,Trigger)</f>
        <v>42157</v>
      </c>
      <c r="BA17" s="158">
        <f>_xll.qlCalendarAdvance(Calendar,BA16,AY17,"f",,Trigger)</f>
        <v>42159</v>
      </c>
      <c r="BB17" s="158">
        <f>_xll.qlInterestRateIndexMaturity(Currency&amp;"ibor"&amp;Tenor,BA17,Trigger)</f>
        <v>42342</v>
      </c>
      <c r="BC17" s="320">
        <f>_xll.qlIndexFixing($AC$5,AZ17,TRUE,_xll.ohTrigger(Trigger,Trigger6M))</f>
        <v>5.6226943044212694E-4</v>
      </c>
      <c r="BD17" s="320">
        <f>_xll.qlIndexFixing($BE$1,AZ17,TRUE,_xll.ohTrigger(Trigger,Trigger6M))</f>
        <v>6.4376661377489076E-4</v>
      </c>
    </row>
    <row r="18" spans="1:56" s="137" customFormat="1" ht="11.25" customHeight="1" x14ac:dyDescent="0.2">
      <c r="A18" s="354" t="s">
        <v>249</v>
      </c>
      <c r="B18" s="366" t="str">
        <v>10M</v>
      </c>
      <c r="C18" s="357" t="e">
        <v>#N/A</v>
      </c>
      <c r="D18" s="356" t="e">
        <f t="shared" si="1"/>
        <v>#N/A</v>
      </c>
      <c r="E18" s="355" t="e">
        <f t="shared" si="2"/>
        <v>#N/A</v>
      </c>
      <c r="F18" s="356" t="s">
        <v>15</v>
      </c>
      <c r="G18" s="357" t="b">
        <v>1</v>
      </c>
      <c r="H18" s="358" t="s">
        <v>51</v>
      </c>
      <c r="I18" s="427" t="e">
        <v>#N/A</v>
      </c>
      <c r="J18" s="131" t="str">
        <f>Currency&amp;"_CURVE_DEP"&amp;Tenor&amp;"_"&amp;B18</f>
        <v>EUR_CURVE_DEP6M_10M</v>
      </c>
      <c r="K18" s="430" t="str">
        <f>IFERROR(_xll.qlDepositRateHelper2(,IF(DataSelect="Reference",$I18,$J18),IF(RIGHT($D18,1)="N","1D",$D18),$E18,Calendar,$F18,$G18,$H18,,_xll.ohTrigger(Trigger,DataSelect)),"--")</f>
        <v>--</v>
      </c>
      <c r="L18" s="355" t="b">
        <f t="shared" si="8"/>
        <v>0</v>
      </c>
      <c r="M18" s="146"/>
      <c r="N18" s="414" t="str">
        <f t="shared" si="3"/>
        <v>DP</v>
      </c>
      <c r="O18" s="414" t="e">
        <f t="shared" si="4"/>
        <v>#N/A</v>
      </c>
      <c r="P18" s="415" t="str">
        <f t="shared" si="9"/>
        <v>--</v>
      </c>
      <c r="Q18" s="157" t="b">
        <f t="shared" si="9"/>
        <v>0</v>
      </c>
      <c r="R18" s="415">
        <v>1</v>
      </c>
      <c r="S18" s="415">
        <v>1</v>
      </c>
      <c r="T18" s="157" t="str">
        <v>obj_00b2e</v>
      </c>
      <c r="U18" s="157" t="str">
        <f>_xll.qlRateHelperQuoteName(T18)</f>
        <v/>
      </c>
      <c r="V18" s="412">
        <f>_xll.qlRateHelperRate(T18,_xll.ohTrigger(Trigger,Trigger6M))</f>
        <v>1.1620000000001074E-3</v>
      </c>
      <c r="W18" s="412">
        <f>IFERROR(_xll.qlFuturesRateHelperConvexityAdjustment(T18,Trigger),"--")</f>
        <v>0</v>
      </c>
      <c r="X18" s="158">
        <f>_xll.qlRateHelperEarliestDate(T18,Trigger)</f>
        <v>42634</v>
      </c>
      <c r="Y18" s="158">
        <f>_xll.qlRateHelperLatestDate(T18,Trigger)</f>
        <v>42815</v>
      </c>
      <c r="Z18" s="320">
        <v>8.3646889869470583E-4</v>
      </c>
      <c r="AD18" s="333"/>
      <c r="AY18" s="157" t="s">
        <v>211</v>
      </c>
      <c r="AZ18" s="158">
        <f>_xll.qlInterestRateIndexFixingDate(Currency&amp;"ibor"&amp;Tenor,BA18,Trigger)</f>
        <v>42158</v>
      </c>
      <c r="BA18" s="158">
        <f>_xll.qlCalendarAdvance(Calendar,BA17,AY18,"f",,Trigger)</f>
        <v>42160</v>
      </c>
      <c r="BB18" s="158">
        <f>_xll.qlInterestRateIndexMaturity(Currency&amp;"ibor"&amp;Tenor,BA18,Trigger)</f>
        <v>42345</v>
      </c>
      <c r="BC18" s="320">
        <f>_xll.qlIndexFixing($AC$5,AZ18,TRUE,_xll.ohTrigger(Trigger,Trigger6M))</f>
        <v>5.6642854483915307E-4</v>
      </c>
      <c r="BD18" s="320">
        <f>_xll.qlIndexFixing($BE$1,AZ18,TRUE,_xll.ohTrigger(Trigger,Trigger6M))</f>
        <v>6.4091349516349257E-4</v>
      </c>
    </row>
    <row r="19" spans="1:56" s="137" customFormat="1" ht="11.25" customHeight="1" x14ac:dyDescent="0.2">
      <c r="A19" s="354" t="s">
        <v>249</v>
      </c>
      <c r="B19" s="366" t="str">
        <v>11M</v>
      </c>
      <c r="C19" s="357" t="e">
        <v>#N/A</v>
      </c>
      <c r="D19" s="356" t="e">
        <f t="shared" si="1"/>
        <v>#N/A</v>
      </c>
      <c r="E19" s="355" t="e">
        <f t="shared" si="2"/>
        <v>#N/A</v>
      </c>
      <c r="F19" s="356" t="s">
        <v>15</v>
      </c>
      <c r="G19" s="357" t="b">
        <v>1</v>
      </c>
      <c r="H19" s="358" t="s">
        <v>51</v>
      </c>
      <c r="I19" s="427" t="e">
        <v>#N/A</v>
      </c>
      <c r="J19" s="131" t="str">
        <f>Currency&amp;"_CURVE_DEP"&amp;Tenor&amp;"_"&amp;B19</f>
        <v>EUR_CURVE_DEP6M_11M</v>
      </c>
      <c r="K19" s="430" t="str">
        <f>IFERROR(_xll.qlDepositRateHelper2(,IF(DataSelect="Reference",$I19,$J19),IF(RIGHT($D19,1)="N","1D",$D19),$E19,Calendar,$F19,$G19,$H19,,_xll.ohTrigger(Trigger,DataSelect)),"--")</f>
        <v>--</v>
      </c>
      <c r="L19" s="355" t="b">
        <f t="shared" si="8"/>
        <v>0</v>
      </c>
      <c r="M19" s="144"/>
      <c r="N19" s="414" t="str">
        <f t="shared" si="3"/>
        <v>DP</v>
      </c>
      <c r="O19" s="414" t="e">
        <f t="shared" si="4"/>
        <v>#N/A</v>
      </c>
      <c r="P19" s="415" t="str">
        <f t="shared" si="9"/>
        <v>--</v>
      </c>
      <c r="Q19" s="157" t="b">
        <f t="shared" si="9"/>
        <v>0</v>
      </c>
      <c r="R19" s="415">
        <v>1</v>
      </c>
      <c r="S19" s="415">
        <v>1</v>
      </c>
      <c r="T19" s="157" t="str">
        <v>obj_00b46</v>
      </c>
      <c r="U19" s="157" t="str">
        <f>_xll.qlRateHelperQuoteName(T19)</f>
        <v/>
      </c>
      <c r="V19" s="412">
        <f>_xll.qlRateHelperRate(T19,_xll.ohTrigger(Trigger,Trigger6M))</f>
        <v>1.45150000000005E-3</v>
      </c>
      <c r="W19" s="412">
        <f>IFERROR(_xll.qlFuturesRateHelperConvexityAdjustment(T19,Trigger),"--")</f>
        <v>0</v>
      </c>
      <c r="X19" s="158">
        <f>_xll.qlRateHelperEarliestDate(T19,Trigger)</f>
        <v>42725</v>
      </c>
      <c r="Y19" s="158">
        <f>_xll.qlRateHelperLatestDate(T19,Trigger)</f>
        <v>42907</v>
      </c>
      <c r="Z19" s="320">
        <v>9.2609173794585685E-4</v>
      </c>
      <c r="AD19" s="333"/>
      <c r="AY19" s="157" t="s">
        <v>211</v>
      </c>
      <c r="AZ19" s="158">
        <f>_xll.qlInterestRateIndexFixingDate(Currency&amp;"ibor"&amp;Tenor,BA19,Trigger)</f>
        <v>42159</v>
      </c>
      <c r="BA19" s="158">
        <f>_xll.qlCalendarAdvance(Calendar,BA18,AY19,"f",,Trigger)</f>
        <v>42163</v>
      </c>
      <c r="BB19" s="158">
        <f>_xll.qlInterestRateIndexMaturity(Currency&amp;"ibor"&amp;Tenor,BA19,Trigger)</f>
        <v>42346</v>
      </c>
      <c r="BC19" s="320">
        <f>_xll.qlIndexFixing($AC$5,AZ19,TRUE,_xll.ohTrigger(Trigger,Trigger6M))</f>
        <v>5.7500013994903542E-4</v>
      </c>
      <c r="BD19" s="320">
        <f>_xll.qlIndexFixing($BE$1,AZ19,TRUE,_xll.ohTrigger(Trigger,Trigger6M))</f>
        <v>6.3816190388044818E-4</v>
      </c>
    </row>
    <row r="20" spans="1:56" s="137" customFormat="1" ht="11.25" customHeight="1" x14ac:dyDescent="0.2">
      <c r="A20" s="354" t="s">
        <v>249</v>
      </c>
      <c r="B20" s="366" t="str">
        <v>12M</v>
      </c>
      <c r="C20" s="357" t="e">
        <v>#N/A</v>
      </c>
      <c r="D20" s="356" t="e">
        <f t="shared" si="1"/>
        <v>#N/A</v>
      </c>
      <c r="E20" s="355" t="e">
        <f t="shared" si="2"/>
        <v>#N/A</v>
      </c>
      <c r="F20" s="356" t="s">
        <v>15</v>
      </c>
      <c r="G20" s="357" t="b">
        <v>1</v>
      </c>
      <c r="H20" s="358" t="s">
        <v>51</v>
      </c>
      <c r="I20" s="427" t="e">
        <v>#N/A</v>
      </c>
      <c r="J20" s="131" t="str">
        <f>Currency&amp;"_CURVE_DEP"&amp;Tenor&amp;"_"&amp;B20</f>
        <v>EUR_CURVE_DEP6M_12M</v>
      </c>
      <c r="K20" s="430" t="str">
        <f>IFERROR(_xll.qlDepositRateHelper2(,IF(DataSelect="Reference",$I20,$J20),IF(RIGHT($D20,1)="N","1D",$D20),$E20,Calendar,$F20,$G20,$H20,,_xll.ohTrigger(Trigger,DataSelect)),"--")</f>
        <v>--</v>
      </c>
      <c r="L20" s="355" t="b">
        <f t="shared" si="8"/>
        <v>0</v>
      </c>
      <c r="M20" s="144"/>
      <c r="N20" s="414" t="str">
        <f t="shared" ref="N20" si="10">A20</f>
        <v>DP</v>
      </c>
      <c r="O20" s="414" t="e">
        <f t="shared" ref="O20" si="11">C20</f>
        <v>#N/A</v>
      </c>
      <c r="P20" s="415" t="str">
        <f t="shared" ref="P20" si="12">K20</f>
        <v>--</v>
      </c>
      <c r="Q20" s="157" t="b">
        <f t="shared" ref="Q20" si="13">L20</f>
        <v>0</v>
      </c>
      <c r="R20" s="415">
        <v>1</v>
      </c>
      <c r="S20" s="415">
        <v>1</v>
      </c>
      <c r="T20" s="157" t="str">
        <v>obj_00b3b</v>
      </c>
      <c r="U20" s="157" t="str">
        <f>_xll.qlRateHelperQuoteName(T20)</f>
        <v/>
      </c>
      <c r="V20" s="412">
        <f>_xll.qlRateHelperRate(T20,_xll.ohTrigger(Trigger,Trigger6M))</f>
        <v>1.7110000000000217E-3</v>
      </c>
      <c r="W20" s="412">
        <f>IFERROR(_xll.qlFuturesRateHelperConvexityAdjustment(T20,Trigger),"--")</f>
        <v>1.7500000000000002E-5</v>
      </c>
      <c r="X20" s="158">
        <f>_xll.qlRateHelperEarliestDate(T20,Trigger)</f>
        <v>42809</v>
      </c>
      <c r="Y20" s="158">
        <f>_xll.qlRateHelperLatestDate(T20,Trigger)</f>
        <v>42993</v>
      </c>
      <c r="Z20" s="320">
        <v>1.0250473648118496E-3</v>
      </c>
      <c r="AD20" s="333"/>
      <c r="AY20" s="157" t="s">
        <v>211</v>
      </c>
      <c r="AZ20" s="158">
        <f>_xll.qlInterestRateIndexFixingDate(Currency&amp;"ibor"&amp;Tenor,BA20,Trigger)</f>
        <v>42160</v>
      </c>
      <c r="BA20" s="158">
        <f>_xll.qlCalendarAdvance(Calendar,BA19,AY20,"f",,Trigger)</f>
        <v>42164</v>
      </c>
      <c r="BB20" s="158">
        <f>_xll.qlInterestRateIndexMaturity(Currency&amp;"ibor"&amp;Tenor,BA20,Trigger)</f>
        <v>42347</v>
      </c>
      <c r="BC20" s="320">
        <f>_xll.qlIndexFixing($AC$5,AZ20,TRUE,_xll.ohTrigger(Trigger,Trigger6M))</f>
        <v>5.7815984778168163E-4</v>
      </c>
      <c r="BD20" s="320">
        <f>_xll.qlIndexFixing($BE$1,AZ20,TRUE,_xll.ohTrigger(Trigger,Trigger6M))</f>
        <v>6.3685903990418069E-4</v>
      </c>
    </row>
    <row r="21" spans="1:56" s="137" customFormat="1" ht="11.25" customHeight="1" x14ac:dyDescent="0.2">
      <c r="A21" s="360" t="s">
        <v>249</v>
      </c>
      <c r="B21" s="367" t="str">
        <f t="array" ref="B21">_xll.ohFilter(Quote!Z22:Z120,Quote!Y22:Y120="DP")</f>
        <v>#20151216</v>
      </c>
      <c r="C21" s="363" t="e">
        <v>#N/A</v>
      </c>
      <c r="D21" s="362" t="e">
        <f t="shared" si="1"/>
        <v>#N/A</v>
      </c>
      <c r="E21" s="361" t="e">
        <f t="shared" si="2"/>
        <v>#N/A</v>
      </c>
      <c r="F21" s="362" t="s">
        <v>15</v>
      </c>
      <c r="G21" s="363" t="b">
        <v>1</v>
      </c>
      <c r="H21" s="364" t="s">
        <v>266</v>
      </c>
      <c r="I21" s="428" t="e">
        <v>#N/A</v>
      </c>
      <c r="J21" s="16" t="str">
        <f>Currency&amp;"_CURVE_DEP"&amp;Tenor&amp;"_"&amp;B21</f>
        <v>EUR_CURVE_DEP6M_#20151216</v>
      </c>
      <c r="K21" s="431" t="str">
        <f>IFERROR(_xll.qlDepositRateHelper2(,IF(DataSelect="Reference",$I21,$J21),IF(RIGHT($D21,1)="N","1D",$D21),$E21,Calendar,$F21,$G21,$H21,,_xll.ohTrigger(Trigger,DataSelect)),"--")</f>
        <v>--</v>
      </c>
      <c r="L21" s="361" t="b">
        <f t="shared" ref="L21" si="14">IF(K21="--",FALSE,TRUE)</f>
        <v>0</v>
      </c>
      <c r="M21" s="144"/>
      <c r="N21" s="416" t="str">
        <f>A24</f>
        <v>SF</v>
      </c>
      <c r="O21" s="416" t="str">
        <f>E24</f>
        <v>Z5</v>
      </c>
      <c r="P21" s="417" t="str">
        <f>K24</f>
        <v>obj_00b5c#0007</v>
      </c>
      <c r="Q21" s="155" t="b">
        <f>L24</f>
        <v>1</v>
      </c>
      <c r="R21" s="401">
        <v>1</v>
      </c>
      <c r="S21" s="401">
        <v>1</v>
      </c>
      <c r="T21" s="157" t="str">
        <v>obj_00b33</v>
      </c>
      <c r="U21" s="157" t="str">
        <f>_xll.qlRateHelperQuoteName(T21)</f>
        <v/>
      </c>
      <c r="V21" s="412">
        <f>_xll.qlRateHelperRate(T21,_xll.ohTrigger(Trigger,Trigger6M))</f>
        <v>1.6300000000000002E-3</v>
      </c>
      <c r="W21" s="412" t="str">
        <f>IFERROR(_xll.qlFuturesRateHelperConvexityAdjustment(T21,Trigger),"--")</f>
        <v>--</v>
      </c>
      <c r="X21" s="158">
        <f>_xll.qlRateHelperEarliestDate(T21,Trigger)</f>
        <v>42138</v>
      </c>
      <c r="Y21" s="158">
        <f>_xll.qlRateHelperLatestDate(T21,Trigger)</f>
        <v>43234</v>
      </c>
      <c r="Z21" s="320">
        <v>1.6221963742761426E-3</v>
      </c>
      <c r="AD21" s="333"/>
      <c r="AY21" s="157" t="s">
        <v>211</v>
      </c>
      <c r="AZ21" s="158">
        <f>_xll.qlInterestRateIndexFixingDate(Currency&amp;"ibor"&amp;Tenor,BA21,Trigger)</f>
        <v>42163</v>
      </c>
      <c r="BA21" s="158">
        <f>_xll.qlCalendarAdvance(Calendar,BA20,AY21,"f",,Trigger)</f>
        <v>42165</v>
      </c>
      <c r="BB21" s="158">
        <f>_xll.qlInterestRateIndexMaturity(Currency&amp;"ibor"&amp;Tenor,BA21,Trigger)</f>
        <v>42348</v>
      </c>
      <c r="BC21" s="320">
        <f>_xll.qlIndexFixing($AC$5,AZ21,TRUE,_xll.ohTrigger(Trigger,Trigger6M))</f>
        <v>5.8131036770837257E-4</v>
      </c>
      <c r="BD21" s="320">
        <f>_xll.qlIndexFixing($BE$1,AZ21,TRUE,_xll.ohTrigger(Trigger,Trigger6M))</f>
        <v>6.3559888461957846E-4</v>
      </c>
    </row>
    <row r="22" spans="1:56" s="137" customFormat="1" ht="11.25" customHeight="1" x14ac:dyDescent="0.2">
      <c r="M22" s="144"/>
      <c r="N22" s="414" t="str">
        <f>A25</f>
        <v>SF</v>
      </c>
      <c r="O22" s="414" t="str">
        <f>E25</f>
        <v>H6</v>
      </c>
      <c r="P22" s="418" t="str">
        <f>K25</f>
        <v>obj_00b20#0007</v>
      </c>
      <c r="Q22" s="157" t="b">
        <f>L25</f>
        <v>1</v>
      </c>
      <c r="R22" s="415">
        <v>1</v>
      </c>
      <c r="S22" s="415">
        <v>1</v>
      </c>
      <c r="T22" s="157" t="str">
        <v>obj_00b45</v>
      </c>
      <c r="U22" s="157" t="str">
        <f>_xll.qlRateHelperQuoteName(T22)</f>
        <v/>
      </c>
      <c r="V22" s="412">
        <f>_xll.qlRateHelperRate(T22,_xll.ohTrigger(Trigger,Trigger6M))</f>
        <v>2.5800000000000003E-3</v>
      </c>
      <c r="W22" s="412" t="str">
        <f>IFERROR(_xll.qlFuturesRateHelperConvexityAdjustment(T22,Trigger),"--")</f>
        <v>--</v>
      </c>
      <c r="X22" s="158">
        <f>_xll.qlRateHelperEarliestDate(T22,Trigger)</f>
        <v>42138</v>
      </c>
      <c r="Y22" s="158">
        <f>_xll.qlRateHelperLatestDate(T22,Trigger)</f>
        <v>43599</v>
      </c>
      <c r="Z22" s="320">
        <v>2.5711132791342204E-3</v>
      </c>
      <c r="AD22" s="333"/>
      <c r="AY22" s="157" t="s">
        <v>211</v>
      </c>
      <c r="AZ22" s="158">
        <f>_xll.qlInterestRateIndexFixingDate(Currency&amp;"ibor"&amp;Tenor,BA22,Trigger)</f>
        <v>42164</v>
      </c>
      <c r="BA22" s="158">
        <f>_xll.qlCalendarAdvance(Calendar,BA21,AY22,"f",,Trigger)</f>
        <v>42166</v>
      </c>
      <c r="BB22" s="158">
        <f>_xll.qlInterestRateIndexMaturity(Currency&amp;"ibor"&amp;Tenor,BA22,Trigger)</f>
        <v>42349</v>
      </c>
      <c r="BC22" s="320">
        <f>_xll.qlIndexFixing($AC$5,AZ22,TRUE,_xll.ohTrigger(Trigger,Trigger6M))</f>
        <v>5.8445169968499076E-4</v>
      </c>
      <c r="BD22" s="320">
        <f>_xll.qlIndexFixing($BE$1,AZ22,TRUE,_xll.ohTrigger(Trigger,Trigger6M))</f>
        <v>6.3438316701517835E-4</v>
      </c>
    </row>
    <row r="23" spans="1:56" s="137" customFormat="1" ht="11.25" customHeight="1" x14ac:dyDescent="0.2">
      <c r="A23" s="383" t="s">
        <v>18</v>
      </c>
      <c r="B23" s="383"/>
      <c r="C23" s="117" t="s">
        <v>253</v>
      </c>
      <c r="D23" s="117" t="s">
        <v>254</v>
      </c>
      <c r="E23" s="117" t="s">
        <v>255</v>
      </c>
      <c r="F23" s="117" t="s">
        <v>36</v>
      </c>
      <c r="G23" s="117" t="s">
        <v>9</v>
      </c>
      <c r="H23" s="117" t="s">
        <v>259</v>
      </c>
      <c r="I23" s="117" t="s">
        <v>10</v>
      </c>
      <c r="J23" s="117" t="s">
        <v>260</v>
      </c>
      <c r="K23" s="117" t="s">
        <v>44</v>
      </c>
      <c r="L23" s="117" t="s">
        <v>48</v>
      </c>
      <c r="M23" s="144"/>
      <c r="N23" s="414" t="str">
        <f>A26</f>
        <v>SF</v>
      </c>
      <c r="O23" s="414" t="str">
        <f>E26</f>
        <v>M6</v>
      </c>
      <c r="P23" s="418" t="str">
        <f>K26</f>
        <v>obj_00b44#0007</v>
      </c>
      <c r="Q23" s="157" t="b">
        <f>L26</f>
        <v>1</v>
      </c>
      <c r="R23" s="415">
        <v>1</v>
      </c>
      <c r="S23" s="415">
        <v>1</v>
      </c>
      <c r="T23" s="157" t="str">
        <v>obj_00b4e</v>
      </c>
      <c r="U23" s="157" t="str">
        <f>_xll.qlRateHelperQuoteName(T23)</f>
        <v/>
      </c>
      <c r="V23" s="412">
        <f>_xll.qlRateHelperRate(T23,_xll.ohTrigger(Trigger,Trigger6M))</f>
        <v>3.7000000000000002E-3</v>
      </c>
      <c r="W23" s="412" t="str">
        <f>IFERROR(_xll.qlFuturesRateHelperConvexityAdjustment(T23,Trigger),"--")</f>
        <v>--</v>
      </c>
      <c r="X23" s="158">
        <f>_xll.qlRateHelperEarliestDate(T23,Trigger)</f>
        <v>42138</v>
      </c>
      <c r="Y23" s="158">
        <f>_xll.qlRateHelperLatestDate(T23,Trigger)</f>
        <v>43965</v>
      </c>
      <c r="Z23" s="320">
        <v>3.6899299178290434E-3</v>
      </c>
      <c r="AD23" s="333"/>
      <c r="AY23" s="157" t="s">
        <v>211</v>
      </c>
      <c r="AZ23" s="158">
        <f>_xll.qlInterestRateIndexFixingDate(Currency&amp;"ibor"&amp;Tenor,BA23,Trigger)</f>
        <v>42165</v>
      </c>
      <c r="BA23" s="158">
        <f>_xll.qlCalendarAdvance(Calendar,BA22,AY23,"f",,Trigger)</f>
        <v>42167</v>
      </c>
      <c r="BB23" s="158">
        <f>_xll.qlInterestRateIndexMaturity(Currency&amp;"ibor"&amp;Tenor,BA23,Trigger)</f>
        <v>42352</v>
      </c>
      <c r="BC23" s="320">
        <f>_xll.qlIndexFixing($AC$5,AZ23,TRUE,_xll.ohTrigger(Trigger,Trigger6M))</f>
        <v>5.8841673604209221E-4</v>
      </c>
      <c r="BD23" s="320">
        <f>_xll.qlIndexFixing($BE$1,AZ23,TRUE,_xll.ohTrigger(Trigger,Trigger6M))</f>
        <v>6.3251967595406714E-4</v>
      </c>
    </row>
    <row r="24" spans="1:56" s="137" customFormat="1" ht="11.25" customHeight="1" x14ac:dyDescent="0.2">
      <c r="A24" s="368" t="s">
        <v>250</v>
      </c>
      <c r="B24" s="155" t="s">
        <v>256</v>
      </c>
      <c r="C24" s="369" t="str">
        <f t="array" ref="C24:C31">_xll.ohFilter(Quote!Z4:Z102,Quote!Y4:Y102="SF")</f>
        <v>Z5</v>
      </c>
      <c r="D24" s="370" t="str">
        <f t="array" ref="D24:D31">_xll.qlIMMcode(_xll.ohFilter(PastedValue!V2:V62,PastedValue!U2:U62="Sf"),Trigger)</f>
        <v>Z5</v>
      </c>
      <c r="E24" s="371" t="str">
        <f>IF(DataSelect="Mx_Live",$C24,$D24)</f>
        <v>Z5</v>
      </c>
      <c r="F24" s="408">
        <f>_xll.qlIMMdate(E24,ImportedDate,Trigger)</f>
        <v>42354</v>
      </c>
      <c r="G24" s="350" t="str">
        <f t="shared" ref="G24" si="15">PROPER(Currency)&amp;FamilyName&amp;Tenor</f>
        <v>Euribor6M</v>
      </c>
      <c r="H24" s="438">
        <f t="array" ref="H24:H31">_xll.ohFilter(PastedValue!AB2:AB74,PastedValue!U2:U74="Sf")</f>
        <v>99.919899999999998</v>
      </c>
      <c r="I24" s="384">
        <f>Quote!AP23/100</f>
        <v>0</v>
      </c>
      <c r="J24" s="385" t="str">
        <f>Currency&amp;"_CURVE_FUT"&amp;Tenor&amp;"_"&amp;$C24</f>
        <v>EUR_CURVE_FUT6M_Z5</v>
      </c>
      <c r="K24" s="372" t="str">
        <f>IFERROR(_xll.qlFuturesRateHelper(,IF(DataSelect="Reference",$H24,$J24),B24,$E24,$G24,$I24,Permanent,Trigger,ObjectOverwrite),"--")</f>
        <v>obj_00b5c#0007</v>
      </c>
      <c r="L24" s="349" t="b">
        <f>IF(K24="--",FALSE,TRUE)</f>
        <v>1</v>
      </c>
      <c r="M24" s="144"/>
      <c r="N24" s="414" t="str">
        <f>A27</f>
        <v>SF</v>
      </c>
      <c r="O24" s="414" t="str">
        <f>E27</f>
        <v>U6</v>
      </c>
      <c r="P24" s="418" t="str">
        <f>K27</f>
        <v>obj_00b2e#0007</v>
      </c>
      <c r="Q24" s="157" t="b">
        <f>L27</f>
        <v>1</v>
      </c>
      <c r="R24" s="415">
        <v>1</v>
      </c>
      <c r="S24" s="415">
        <v>1</v>
      </c>
      <c r="T24" s="157" t="str">
        <v>obj_00b2b</v>
      </c>
      <c r="U24" s="157" t="str">
        <f>_xll.qlRateHelperQuoteName(T24)</f>
        <v/>
      </c>
      <c r="V24" s="412">
        <f>_xll.qlRateHelperRate(T24,_xll.ohTrigger(Trigger,Trigger6M))</f>
        <v>4.8900000000000002E-3</v>
      </c>
      <c r="W24" s="412" t="str">
        <f>IFERROR(_xll.qlFuturesRateHelperConvexityAdjustment(T24,Trigger),"--")</f>
        <v>--</v>
      </c>
      <c r="X24" s="158">
        <f>_xll.qlRateHelperEarliestDate(T24,Trigger)</f>
        <v>42138</v>
      </c>
      <c r="Y24" s="158">
        <f>_xll.qlRateHelperLatestDate(T24,Trigger)</f>
        <v>44330</v>
      </c>
      <c r="Z24" s="320">
        <v>4.8847517006362362E-3</v>
      </c>
      <c r="AD24" s="324"/>
      <c r="AY24" s="157" t="s">
        <v>211</v>
      </c>
      <c r="AZ24" s="158">
        <f>_xll.qlInterestRateIndexFixingDate(Currency&amp;"ibor"&amp;Tenor,BA24,Trigger)</f>
        <v>42166</v>
      </c>
      <c r="BA24" s="158">
        <f>_xll.qlCalendarAdvance(Calendar,BA23,AY24,"f",,Trigger)</f>
        <v>42170</v>
      </c>
      <c r="BB24" s="158">
        <f>_xll.qlInterestRateIndexMaturity(Currency&amp;"ibor"&amp;Tenor,BA24,Trigger)</f>
        <v>42353</v>
      </c>
      <c r="BC24" s="320">
        <f>_xll.qlIndexFixing($AC$5,AZ24,TRUE,_xll.ohTrigger(Trigger,Trigger6M))</f>
        <v>5.9692514720750616E-4</v>
      </c>
      <c r="BD24" s="320">
        <f>_xll.qlIndexFixing($BE$1,AZ24,TRUE,_xll.ohTrigger(Trigger,Trigger6M))</f>
        <v>6.2999999999982471E-4</v>
      </c>
    </row>
    <row r="25" spans="1:56" s="137" customFormat="1" ht="11.25" customHeight="1" x14ac:dyDescent="0.2">
      <c r="A25" s="373" t="s">
        <v>250</v>
      </c>
      <c r="B25" s="157" t="s">
        <v>256</v>
      </c>
      <c r="C25" s="374" t="str">
        <v>H6</v>
      </c>
      <c r="D25" s="375" t="str">
        <v>H6</v>
      </c>
      <c r="E25" s="376" t="str">
        <f>IF(DataSelect="Mx_Live",$C25,$D25)</f>
        <v>H6</v>
      </c>
      <c r="F25" s="409">
        <f>_xll.qlIMMdate(E25,ImportedDate,Trigger)</f>
        <v>42445</v>
      </c>
      <c r="G25" s="356" t="str">
        <f t="shared" ref="G25:G31" si="16">PROPER(Currency)&amp;FamilyName&amp;Tenor</f>
        <v>Euribor6M</v>
      </c>
      <c r="H25" s="439">
        <v>99.909499999999994</v>
      </c>
      <c r="I25" s="386">
        <f>Quote!AP24/100</f>
        <v>-2.5000000000000002E-6</v>
      </c>
      <c r="J25" s="387" t="str">
        <f>Currency&amp;"_CURVE_FUT"&amp;Tenor&amp;"_"&amp;$C25</f>
        <v>EUR_CURVE_FUT6M_H6</v>
      </c>
      <c r="K25" s="377" t="str">
        <f>IFERROR(_xll.qlFuturesRateHelper(,IF(DataSelect="Reference",$H25,$J25),B25,$E25,$G25,$I25,Permanent,Trigger,ObjectOverwrite),"--")</f>
        <v>obj_00b20#0007</v>
      </c>
      <c r="L25" s="377" t="b">
        <f t="shared" ref="L25:L31" si="17">IF(K25="--",FALSE,TRUE)</f>
        <v>1</v>
      </c>
      <c r="M25" s="144"/>
      <c r="N25" s="414" t="str">
        <f>A28</f>
        <v>SF</v>
      </c>
      <c r="O25" s="414" t="str">
        <f>E28</f>
        <v>Z6</v>
      </c>
      <c r="P25" s="418" t="str">
        <f>K28</f>
        <v>obj_00b46#0007</v>
      </c>
      <c r="Q25" s="157" t="b">
        <f>L28</f>
        <v>1</v>
      </c>
      <c r="R25" s="415">
        <v>1</v>
      </c>
      <c r="S25" s="415">
        <v>1</v>
      </c>
      <c r="T25" s="157" t="str">
        <v>obj_00b30</v>
      </c>
      <c r="U25" s="157" t="str">
        <f>_xll.qlRateHelperQuoteName(T25)</f>
        <v/>
      </c>
      <c r="V25" s="412">
        <f>_xll.qlRateHelperRate(T25,_xll.ohTrigger(Trigger,Trigger6M))</f>
        <v>6.0699999999999999E-3</v>
      </c>
      <c r="W25" s="412" t="str">
        <f>IFERROR(_xll.qlFuturesRateHelperConvexityAdjustment(T25,Trigger),"--")</f>
        <v>--</v>
      </c>
      <c r="X25" s="158">
        <f>_xll.qlRateHelperEarliestDate(T25,Trigger)</f>
        <v>42138</v>
      </c>
      <c r="Y25" s="158">
        <f>_xll.qlRateHelperLatestDate(T25,Trigger)</f>
        <v>44697</v>
      </c>
      <c r="Z25" s="320">
        <v>6.0751302965519416E-3</v>
      </c>
      <c r="AD25" s="324"/>
      <c r="AY25" s="157" t="s">
        <v>211</v>
      </c>
      <c r="AZ25" s="158">
        <f>_xll.qlInterestRateIndexFixingDate(Currency&amp;"ibor"&amp;Tenor,BA25,Trigger)</f>
        <v>42167</v>
      </c>
      <c r="BA25" s="158">
        <f>_xll.qlCalendarAdvance(Calendar,BA24,AY25,"f",,Trigger)</f>
        <v>42171</v>
      </c>
      <c r="BB25" s="158">
        <f>_xll.qlInterestRateIndexMaturity(Currency&amp;"ibor"&amp;Tenor,BA25,Trigger)</f>
        <v>42354</v>
      </c>
      <c r="BC25" s="320">
        <f>_xll.qlIndexFixing($AC$5,AZ25,TRUE,_xll.ohTrigger(Trigger,Trigger6M))</f>
        <v>5.9903527820858555E-4</v>
      </c>
      <c r="BD25" s="320">
        <f>_xll.qlIndexFixing($BE$1,AZ25,TRUE,_xll.ohTrigger(Trigger,Trigger6M))</f>
        <v>6.2905444191902924E-4</v>
      </c>
    </row>
    <row r="26" spans="1:56" s="137" customFormat="1" ht="11.25" customHeight="1" x14ac:dyDescent="0.2">
      <c r="A26" s="373" t="s">
        <v>250</v>
      </c>
      <c r="B26" s="157" t="s">
        <v>256</v>
      </c>
      <c r="C26" s="374" t="str">
        <v>M6</v>
      </c>
      <c r="D26" s="375" t="str">
        <v>M6</v>
      </c>
      <c r="E26" s="376" t="str">
        <f>IF(DataSelect="Mx_Live",$C26,$D26)</f>
        <v>M6</v>
      </c>
      <c r="F26" s="409">
        <f>_xll.qlIMMdate(E26,ImportedDate,Trigger)</f>
        <v>42536</v>
      </c>
      <c r="G26" s="356" t="str">
        <f t="shared" si="16"/>
        <v>Euribor6M</v>
      </c>
      <c r="H26" s="439">
        <v>99.904300000000006</v>
      </c>
      <c r="I26" s="386">
        <f>Quote!AP25/100</f>
        <v>-2.5000000000000002E-6</v>
      </c>
      <c r="J26" s="387" t="str">
        <f>Currency&amp;"_CURVE_FUT"&amp;Tenor&amp;"_"&amp;$C26</f>
        <v>EUR_CURVE_FUT6M_M6</v>
      </c>
      <c r="K26" s="377" t="str">
        <f>IFERROR(_xll.qlFuturesRateHelper(,IF(DataSelect="Reference",$H26,$J26),B26,$E26,$G26,$I26,Permanent,Trigger,ObjectOverwrite),"--")</f>
        <v>obj_00b44#0007</v>
      </c>
      <c r="L26" s="377" t="b">
        <f t="shared" si="17"/>
        <v>1</v>
      </c>
      <c r="M26" s="144"/>
      <c r="N26" s="414" t="str">
        <f>A29</f>
        <v>SF</v>
      </c>
      <c r="O26" s="414" t="str">
        <f>E29</f>
        <v>H7</v>
      </c>
      <c r="P26" s="418" t="str">
        <f>K29</f>
        <v>obj_00b3b#0007</v>
      </c>
      <c r="Q26" s="157" t="b">
        <f>L29</f>
        <v>1</v>
      </c>
      <c r="R26" s="415">
        <v>1</v>
      </c>
      <c r="S26" s="415">
        <v>1</v>
      </c>
      <c r="T26" s="157" t="str">
        <v>obj_00b36</v>
      </c>
      <c r="U26" s="157" t="str">
        <f>_xll.qlRateHelperQuoteName(T26)</f>
        <v/>
      </c>
      <c r="V26" s="412">
        <f>_xll.qlRateHelperRate(T26,_xll.ohTrigger(Trigger,Trigger6M))</f>
        <v>7.1799999999999998E-3</v>
      </c>
      <c r="W26" s="412" t="str">
        <f>IFERROR(_xll.qlFuturesRateHelperConvexityAdjustment(T26,Trigger),"--")</f>
        <v>--</v>
      </c>
      <c r="X26" s="158">
        <f>_xll.qlRateHelperEarliestDate(T26,Trigger)</f>
        <v>42138</v>
      </c>
      <c r="Y26" s="158">
        <f>_xll.qlRateHelperLatestDate(T26,Trigger)</f>
        <v>45061</v>
      </c>
      <c r="Z26" s="320">
        <v>7.2008675336338321E-3</v>
      </c>
      <c r="AD26" s="324"/>
      <c r="AY26" s="157" t="s">
        <v>211</v>
      </c>
      <c r="AZ26" s="158">
        <f>_xll.qlInterestRateIndexFixingDate(Currency&amp;"ibor"&amp;Tenor,BA26,Trigger)</f>
        <v>42170</v>
      </c>
      <c r="BA26" s="158">
        <f>_xll.qlCalendarAdvance(Calendar,BA25,AY26,"f",,Trigger)</f>
        <v>42172</v>
      </c>
      <c r="BB26" s="158">
        <f>_xll.qlInterestRateIndexMaturity(Currency&amp;"ibor"&amp;Tenor,BA26,Trigger)</f>
        <v>42355</v>
      </c>
      <c r="BC26" s="320">
        <f>_xll.qlIndexFixing($AC$5,AZ26,TRUE,_xll.ohTrigger(Trigger,Trigger6M))</f>
        <v>6.0107991775085147E-4</v>
      </c>
      <c r="BD26" s="320">
        <f>_xll.qlIndexFixing($BE$1,AZ26,TRUE,_xll.ohTrigger(Trigger,Trigger6M))</f>
        <v>6.282037481548544E-4</v>
      </c>
    </row>
    <row r="27" spans="1:56" s="137" customFormat="1" ht="11.25" customHeight="1" x14ac:dyDescent="0.2">
      <c r="A27" s="373" t="s">
        <v>250</v>
      </c>
      <c r="B27" s="157" t="s">
        <v>256</v>
      </c>
      <c r="C27" s="374" t="str">
        <v>U6</v>
      </c>
      <c r="D27" s="375" t="str">
        <v>U6</v>
      </c>
      <c r="E27" s="376" t="str">
        <f>IF(DataSelect="Mx_Live",$C27,$D27)</f>
        <v>U6</v>
      </c>
      <c r="F27" s="409">
        <f>_xll.qlIMMdate(E27,ImportedDate,Trigger)</f>
        <v>42634</v>
      </c>
      <c r="G27" s="356" t="str">
        <f t="shared" si="16"/>
        <v>Euribor6M</v>
      </c>
      <c r="H27" s="439">
        <v>99.883799999999994</v>
      </c>
      <c r="I27" s="386">
        <f>Quote!AP26/100</f>
        <v>0</v>
      </c>
      <c r="J27" s="387" t="str">
        <f>Currency&amp;"_CURVE_FUT"&amp;Tenor&amp;"_"&amp;$C27</f>
        <v>EUR_CURVE_FUT6M_U6</v>
      </c>
      <c r="K27" s="377" t="str">
        <f>IFERROR(_xll.qlFuturesRateHelper(,IF(DataSelect="Reference",$H27,$J27),B27,$E27,$G27,$I27,Permanent,Trigger,ObjectOverwrite),"--")</f>
        <v>obj_00b2e#0007</v>
      </c>
      <c r="L27" s="377" t="b">
        <f t="shared" si="17"/>
        <v>1</v>
      </c>
      <c r="M27" s="144"/>
      <c r="N27" s="414" t="str">
        <f>A30</f>
        <v>SF</v>
      </c>
      <c r="O27" s="414" t="e">
        <f>E30</f>
        <v>#N/A</v>
      </c>
      <c r="P27" s="418" t="str">
        <f>K30</f>
        <v>--</v>
      </c>
      <c r="Q27" s="157" t="b">
        <f>L30</f>
        <v>0</v>
      </c>
      <c r="R27" s="415">
        <v>1</v>
      </c>
      <c r="S27" s="415">
        <v>1</v>
      </c>
      <c r="T27" s="157" t="str">
        <v>obj_00b35</v>
      </c>
      <c r="U27" s="157" t="str">
        <f>_xll.qlRateHelperQuoteName(T27)</f>
        <v/>
      </c>
      <c r="V27" s="412">
        <f>_xll.qlRateHelperRate(T27,_xll.ohTrigger(Trigger,Trigger6M))</f>
        <v>8.1899999999999994E-3</v>
      </c>
      <c r="W27" s="412" t="str">
        <f>IFERROR(_xll.qlFuturesRateHelperConvexityAdjustment(T27,Trigger),"--")</f>
        <v>--</v>
      </c>
      <c r="X27" s="158">
        <f>_xll.qlRateHelperEarliestDate(T27,Trigger)</f>
        <v>42138</v>
      </c>
      <c r="Y27" s="158">
        <f>_xll.qlRateHelperLatestDate(T27,Trigger)</f>
        <v>45426</v>
      </c>
      <c r="Z27" s="320">
        <v>8.2284536242660505E-3</v>
      </c>
      <c r="AD27" s="324"/>
      <c r="AY27" s="157" t="s">
        <v>211</v>
      </c>
      <c r="AZ27" s="158">
        <f>_xll.qlInterestRateIndexFixingDate(Currency&amp;"ibor"&amp;Tenor,BA27,Trigger)</f>
        <v>42171</v>
      </c>
      <c r="BA27" s="158">
        <f>_xll.qlCalendarAdvance(Calendar,BA26,AY27,"f",,Trigger)</f>
        <v>42173</v>
      </c>
      <c r="BB27" s="158">
        <f>_xll.qlInterestRateIndexMaturity(Currency&amp;"ibor"&amp;Tenor,BA27,Trigger)</f>
        <v>42356</v>
      </c>
      <c r="BC27" s="320">
        <f>_xll.qlIndexFixing($AC$5,AZ27,TRUE,_xll.ohTrigger(Trigger,Trigger6M))</f>
        <v>6.0305906563031409E-4</v>
      </c>
      <c r="BD27" s="320">
        <f>_xll.qlIndexFixing($BE$1,AZ27,TRUE,_xll.ohTrigger(Trigger,Trigger6M))</f>
        <v>6.2744513653411986E-4</v>
      </c>
    </row>
    <row r="28" spans="1:56" s="137" customFormat="1" ht="11.25" customHeight="1" x14ac:dyDescent="0.2">
      <c r="A28" s="373" t="s">
        <v>250</v>
      </c>
      <c r="B28" s="157" t="s">
        <v>256</v>
      </c>
      <c r="C28" s="374" t="str">
        <v>Z6</v>
      </c>
      <c r="D28" s="375" t="str">
        <v>Z6</v>
      </c>
      <c r="E28" s="376" t="str">
        <f>IF(DataSelect="Mx_Live",$C28,$D28)</f>
        <v>Z6</v>
      </c>
      <c r="F28" s="409">
        <f>_xll.qlIMMdate(E28,ImportedDate,Trigger)</f>
        <v>42725</v>
      </c>
      <c r="G28" s="356" t="str">
        <f t="shared" si="16"/>
        <v>Euribor6M</v>
      </c>
      <c r="H28" s="439">
        <v>99.854849999999999</v>
      </c>
      <c r="I28" s="386">
        <f>Quote!AP27/100</f>
        <v>0</v>
      </c>
      <c r="J28" s="387" t="str">
        <f>Currency&amp;"_CURVE_FUT"&amp;Tenor&amp;"_"&amp;$C28</f>
        <v>EUR_CURVE_FUT6M_Z6</v>
      </c>
      <c r="K28" s="377" t="str">
        <f>IFERROR(_xll.qlFuturesRateHelper(,IF(DataSelect="Reference",$H28,$J28),B28,$E28,$G28,$I28,Permanent,Trigger,ObjectOverwrite),"--")</f>
        <v>obj_00b46#0007</v>
      </c>
      <c r="L28" s="377" t="b">
        <f t="shared" si="17"/>
        <v>1</v>
      </c>
      <c r="M28" s="144"/>
      <c r="N28" s="419" t="str">
        <f>A31</f>
        <v>SF</v>
      </c>
      <c r="O28" s="419" t="e">
        <f>E31</f>
        <v>#N/A</v>
      </c>
      <c r="P28" s="420" t="str">
        <f>K31</f>
        <v>--</v>
      </c>
      <c r="Q28" s="168" t="b">
        <f>L31</f>
        <v>0</v>
      </c>
      <c r="R28" s="421">
        <v>1</v>
      </c>
      <c r="S28" s="421">
        <v>1</v>
      </c>
      <c r="T28" s="157" t="str">
        <v>obj_00b34</v>
      </c>
      <c r="U28" s="157" t="str">
        <f>_xll.qlRateHelperQuoteName(T28)</f>
        <v/>
      </c>
      <c r="V28" s="412">
        <f>_xll.qlRateHelperRate(T28,_xll.ohTrigger(Trigger,Trigger6M))</f>
        <v>9.0500000000000008E-3</v>
      </c>
      <c r="W28" s="412" t="str">
        <f>IFERROR(_xll.qlFuturesRateHelperConvexityAdjustment(T28,Trigger),"--")</f>
        <v>--</v>
      </c>
      <c r="X28" s="158">
        <f>_xll.qlRateHelperEarliestDate(T28,Trigger)</f>
        <v>42138</v>
      </c>
      <c r="Y28" s="158">
        <f>_xll.qlRateHelperLatestDate(T28,Trigger)</f>
        <v>45791</v>
      </c>
      <c r="Z28" s="320">
        <v>9.1100112276141423E-3</v>
      </c>
      <c r="AD28" s="324"/>
      <c r="AY28" s="157" t="s">
        <v>211</v>
      </c>
      <c r="AZ28" s="158">
        <f>_xll.qlInterestRateIndexFixingDate(Currency&amp;"ibor"&amp;Tenor,BA28,Trigger)</f>
        <v>42172</v>
      </c>
      <c r="BA28" s="158">
        <f>_xll.qlCalendarAdvance(Calendar,BA27,AY28,"f",,Trigger)</f>
        <v>42174</v>
      </c>
      <c r="BB28" s="158">
        <f>_xll.qlInterestRateIndexMaturity(Currency&amp;"ibor"&amp;Tenor,BA28,Trigger)</f>
        <v>42359</v>
      </c>
      <c r="BC28" s="320">
        <f>_xll.qlIndexFixing($AC$5,AZ28,TRUE,_xll.ohTrigger(Trigger,Trigger6M))</f>
        <v>6.0572696109739406E-4</v>
      </c>
      <c r="BD28" s="320">
        <f>_xll.qlIndexFixing($BE$1,AZ28,TRUE,_xll.ohTrigger(Trigger,Trigger6M))</f>
        <v>6.2693940580496826E-4</v>
      </c>
    </row>
    <row r="29" spans="1:56" s="137" customFormat="1" ht="11.25" customHeight="1" x14ac:dyDescent="0.2">
      <c r="A29" s="373" t="s">
        <v>250</v>
      </c>
      <c r="B29" s="157" t="s">
        <v>256</v>
      </c>
      <c r="C29" s="374" t="str">
        <v>H7</v>
      </c>
      <c r="D29" s="375" t="str">
        <v>H7</v>
      </c>
      <c r="E29" s="376" t="str">
        <f>IF(DataSelect="Mx_Live",$C29,$D29)</f>
        <v>H7</v>
      </c>
      <c r="F29" s="409">
        <f>_xll.qlIMMdate(E29,ImportedDate,Trigger)</f>
        <v>42809</v>
      </c>
      <c r="G29" s="356" t="str">
        <f t="shared" si="16"/>
        <v>Euribor6M</v>
      </c>
      <c r="H29" s="439">
        <v>99.827150000000003</v>
      </c>
      <c r="I29" s="386">
        <f>Quote!AP28/100</f>
        <v>1.7500000000000002E-5</v>
      </c>
      <c r="J29" s="387" t="str">
        <f>Currency&amp;"_CURVE_FUT"&amp;Tenor&amp;"_"&amp;$C29</f>
        <v>EUR_CURVE_FUT6M_H7</v>
      </c>
      <c r="K29" s="377" t="str">
        <f>IFERROR(_xll.qlFuturesRateHelper(,IF(DataSelect="Reference",$H29,$J29),B29,$E29,$G29,$I29,Permanent,Trigger,ObjectOverwrite),"--")</f>
        <v>obj_00b3b#0007</v>
      </c>
      <c r="L29" s="377" t="b">
        <f t="shared" si="17"/>
        <v>1</v>
      </c>
      <c r="M29" s="144"/>
      <c r="N29" s="414" t="str">
        <f>A35</f>
        <v>SW</v>
      </c>
      <c r="O29" s="414" t="str">
        <f>B35</f>
        <v>1Y</v>
      </c>
      <c r="P29" s="418" t="str">
        <f>K35</f>
        <v>obj_00b33#0010</v>
      </c>
      <c r="Q29" s="414" t="b">
        <f>L35</f>
        <v>1</v>
      </c>
      <c r="R29" s="422">
        <v>1</v>
      </c>
      <c r="S29" s="422">
        <v>1</v>
      </c>
      <c r="T29" s="157" t="str">
        <v>obj_00b39</v>
      </c>
      <c r="U29" s="157" t="str">
        <f>_xll.qlRateHelperQuoteName(T29)</f>
        <v/>
      </c>
      <c r="V29" s="412">
        <f>_xll.qlRateHelperRate(T29,_xll.ohTrigger(Trigger,Trigger6M))</f>
        <v>9.8081175199999995E-3</v>
      </c>
      <c r="W29" s="412" t="str">
        <f>IFERROR(_xll.qlFuturesRateHelperConvexityAdjustment(T29,Trigger),"--")</f>
        <v>--</v>
      </c>
      <c r="X29" s="158">
        <f>_xll.qlRateHelperEarliestDate(T29,Trigger)</f>
        <v>42138</v>
      </c>
      <c r="Y29" s="158">
        <f>_xll.qlRateHelperLatestDate(T29,Trigger)</f>
        <v>46156</v>
      </c>
      <c r="Z29" s="320">
        <v>9.8911029901720283E-3</v>
      </c>
      <c r="AD29" s="324"/>
      <c r="AY29" s="157" t="s">
        <v>211</v>
      </c>
      <c r="AZ29" s="158">
        <f>_xll.qlInterestRateIndexFixingDate(Currency&amp;"ibor"&amp;Tenor,BA29,Trigger)</f>
        <v>42173</v>
      </c>
      <c r="BA29" s="158">
        <f>_xll.qlCalendarAdvance(Calendar,BA28,AY29,"f",,Trigger)</f>
        <v>42177</v>
      </c>
      <c r="BB29" s="158">
        <f>_xll.qlInterestRateIndexMaturity(Currency&amp;"ibor"&amp;Tenor,BA29,Trigger)</f>
        <v>42360</v>
      </c>
      <c r="BC29" s="320">
        <f>_xll.qlIndexFixing($AC$5,AZ29,TRUE,_xll.ohTrigger(Trigger,Trigger6M))</f>
        <v>6.1032073666529194E-4</v>
      </c>
      <c r="BD29" s="320">
        <f>_xll.qlIndexFixing($BE$1,AZ29,TRUE,_xll.ohTrigger(Trigger,Trigger6M))</f>
        <v>6.252673251100258E-4</v>
      </c>
    </row>
    <row r="30" spans="1:56" s="137" customFormat="1" ht="11.25" customHeight="1" x14ac:dyDescent="0.2">
      <c r="A30" s="373" t="s">
        <v>250</v>
      </c>
      <c r="B30" s="157" t="s">
        <v>256</v>
      </c>
      <c r="C30" s="374" t="e">
        <v>#N/A</v>
      </c>
      <c r="D30" s="375" t="e">
        <v>#N/A</v>
      </c>
      <c r="E30" s="376" t="e">
        <f>IF(DataSelect="Mx_Live",$C30,$D30)</f>
        <v>#N/A</v>
      </c>
      <c r="F30" s="409" t="e">
        <f>_xll.qlIMMdate(E30,ImportedDate,Trigger)</f>
        <v>#NUM!</v>
      </c>
      <c r="G30" s="356" t="str">
        <f t="shared" si="16"/>
        <v>Euribor6M</v>
      </c>
      <c r="H30" s="439" t="e">
        <v>#N/A</v>
      </c>
      <c r="I30" s="386">
        <f>Quote!AP29/100</f>
        <v>0</v>
      </c>
      <c r="J30" s="387" t="e">
        <f>Currency&amp;"_CURVE_FUT"&amp;Tenor&amp;"_"&amp;$C30</f>
        <v>#N/A</v>
      </c>
      <c r="K30" s="377" t="str">
        <f>IFERROR(_xll.qlFuturesRateHelper(,IF(DataSelect="Reference",$H30,$J30),B30,$E30,$G30,$I30,Permanent,Trigger,ObjectOverwrite),"--")</f>
        <v>--</v>
      </c>
      <c r="L30" s="377" t="b">
        <f t="shared" si="17"/>
        <v>0</v>
      </c>
      <c r="M30" s="144"/>
      <c r="N30" s="414" t="str">
        <f>A36</f>
        <v>SW</v>
      </c>
      <c r="O30" s="414" t="str">
        <f>B36</f>
        <v>1Y3M</v>
      </c>
      <c r="P30" s="418" t="str">
        <f>K36</f>
        <v>obj_00b45#0009</v>
      </c>
      <c r="Q30" s="414" t="b">
        <f>L36</f>
        <v>1</v>
      </c>
      <c r="R30" s="422">
        <v>1</v>
      </c>
      <c r="S30" s="422">
        <v>1</v>
      </c>
      <c r="T30" s="157" t="str">
        <v>obj_00b42</v>
      </c>
      <c r="U30" s="157" t="str">
        <f>_xll.qlRateHelperQuoteName(T30)</f>
        <v/>
      </c>
      <c r="V30" s="412">
        <f>_xll.qlRateHelperRate(T30,_xll.ohTrigger(Trigger,Trigger6M))</f>
        <v>1.047E-2</v>
      </c>
      <c r="W30" s="412" t="str">
        <f>IFERROR(_xll.qlFuturesRateHelperConvexityAdjustment(T30,Trigger),"--")</f>
        <v>--</v>
      </c>
      <c r="X30" s="158">
        <f>_xll.qlRateHelperEarliestDate(T30,Trigger)</f>
        <v>42138</v>
      </c>
      <c r="Y30" s="158">
        <f>_xll.qlRateHelperLatestDate(T30,Trigger)</f>
        <v>46521</v>
      </c>
      <c r="Z30" s="320">
        <v>1.0576218392291913E-2</v>
      </c>
      <c r="AD30" s="324"/>
      <c r="AY30" s="157" t="s">
        <v>211</v>
      </c>
      <c r="AZ30" s="158">
        <f>_xll.qlInterestRateIndexFixingDate(Currency&amp;"ibor"&amp;Tenor,BA30,Trigger)</f>
        <v>42174</v>
      </c>
      <c r="BA30" s="158">
        <f>_xll.qlCalendarAdvance(Calendar,BA29,AY30,"f",,Trigger)</f>
        <v>42178</v>
      </c>
      <c r="BB30" s="158">
        <f>_xll.qlInterestRateIndexMaturity(Currency&amp;"ibor"&amp;Tenor,BA30,Trigger)</f>
        <v>42361</v>
      </c>
      <c r="BC30" s="320">
        <f>_xll.qlIndexFixing($AC$5,AZ30,TRUE,_xll.ohTrigger(Trigger,Trigger6M))</f>
        <v>6.1197242339672102E-4</v>
      </c>
      <c r="BD30" s="320">
        <f>_xll.qlIndexFixing($BE$1,AZ30,TRUE,_xll.ohTrigger(Trigger,Trigger6M))</f>
        <v>6.2491884868941E-4</v>
      </c>
    </row>
    <row r="31" spans="1:56" s="137" customFormat="1" ht="11.25" customHeight="1" x14ac:dyDescent="0.2">
      <c r="A31" s="378" t="s">
        <v>250</v>
      </c>
      <c r="B31" s="168" t="s">
        <v>256</v>
      </c>
      <c r="C31" s="379" t="e">
        <v>#N/A</v>
      </c>
      <c r="D31" s="380" t="e">
        <v>#N/A</v>
      </c>
      <c r="E31" s="381" t="e">
        <f>IF(DataSelect="Mx_Live",$C31,$D31)</f>
        <v>#N/A</v>
      </c>
      <c r="F31" s="410" t="e">
        <f>_xll.qlIMMdate(E31,ImportedDate,Trigger)</f>
        <v>#NUM!</v>
      </c>
      <c r="G31" s="362" t="str">
        <f t="shared" si="16"/>
        <v>Euribor6M</v>
      </c>
      <c r="H31" s="440" t="e">
        <v>#N/A</v>
      </c>
      <c r="I31" s="388">
        <f>Quote!AP30/100</f>
        <v>0</v>
      </c>
      <c r="J31" s="389" t="e">
        <f>Currency&amp;"_CURVE_FUT"&amp;Tenor&amp;"_"&amp;$C31</f>
        <v>#N/A</v>
      </c>
      <c r="K31" s="382" t="str">
        <f>IFERROR(_xll.qlFuturesRateHelper(,IF(DataSelect="Reference",$H31,$J31),B31,$E31,$G31,$I31,Permanent,Trigger,ObjectOverwrite),"--")</f>
        <v>--</v>
      </c>
      <c r="L31" s="382" t="b">
        <f t="shared" si="17"/>
        <v>0</v>
      </c>
      <c r="M31" s="144"/>
      <c r="N31" s="414" t="str">
        <f>A37</f>
        <v>SW</v>
      </c>
      <c r="O31" s="414" t="str">
        <f>B37</f>
        <v>1Y6M</v>
      </c>
      <c r="P31" s="418" t="str">
        <f>K37</f>
        <v>obj_00b4e#0009</v>
      </c>
      <c r="Q31" s="414" t="b">
        <f>L37</f>
        <v>1</v>
      </c>
      <c r="R31" s="422">
        <v>1</v>
      </c>
      <c r="S31" s="422">
        <v>1</v>
      </c>
      <c r="T31" s="157" t="str">
        <v>obj_00b4b</v>
      </c>
      <c r="U31" s="157" t="str">
        <f>_xll.qlRateHelperQuoteName(T31)</f>
        <v/>
      </c>
      <c r="V31" s="412">
        <f>_xll.qlRateHelperRate(T31,_xll.ohTrigger(Trigger,Trigger6M))</f>
        <v>1.1023238600000001E-2</v>
      </c>
      <c r="W31" s="412" t="str">
        <f>IFERROR(_xll.qlFuturesRateHelperConvexityAdjustment(T31,Trigger),"--")</f>
        <v>--</v>
      </c>
      <c r="X31" s="158">
        <f>_xll.qlRateHelperEarliestDate(T31,Trigger)</f>
        <v>42138</v>
      </c>
      <c r="Y31" s="158">
        <f>_xll.qlRateHelperLatestDate(T31,Trigger)</f>
        <v>46888</v>
      </c>
      <c r="Z31" s="320">
        <v>1.1148311144817805E-2</v>
      </c>
      <c r="AD31" s="324"/>
      <c r="AY31" s="157" t="s">
        <v>211</v>
      </c>
      <c r="AZ31" s="158">
        <f>_xll.qlInterestRateIndexFixingDate(Currency&amp;"ibor"&amp;Tenor,BA31,Trigger)</f>
        <v>42177</v>
      </c>
      <c r="BA31" s="158">
        <f>_xll.qlCalendarAdvance(Calendar,BA30,AY31,"f",,Trigger)</f>
        <v>42179</v>
      </c>
      <c r="BB31" s="158">
        <f>_xll.qlInterestRateIndexMaturity(Currency&amp;"ibor"&amp;Tenor,BA31,Trigger)</f>
        <v>42362</v>
      </c>
      <c r="BC31" s="320">
        <f>_xll.qlIndexFixing($AC$5,AZ31,TRUE,_xll.ohTrigger(Trigger,Trigger6M))</f>
        <v>6.1355861737812903E-4</v>
      </c>
      <c r="BD31" s="320">
        <f>_xll.qlIndexFixing($BE$1,AZ31,TRUE,_xll.ohTrigger(Trigger,Trigger6M))</f>
        <v>6.2464063560842167E-4</v>
      </c>
    </row>
    <row r="32" spans="1:56" s="137" customFormat="1" ht="11.25" customHeight="1" x14ac:dyDescent="0.2">
      <c r="A32" s="145"/>
      <c r="B32" s="145"/>
      <c r="C32" s="145"/>
      <c r="D32" s="148"/>
      <c r="E32" s="147"/>
      <c r="F32" s="149"/>
      <c r="G32" s="145"/>
      <c r="H32" s="145"/>
      <c r="I32" s="145"/>
      <c r="J32" s="145"/>
      <c r="K32" s="145"/>
      <c r="L32" s="147"/>
      <c r="M32" s="144"/>
      <c r="N32" s="414" t="str">
        <f>A38</f>
        <v>SW</v>
      </c>
      <c r="O32" s="414" t="str">
        <f>B38</f>
        <v>1Y9M</v>
      </c>
      <c r="P32" s="418" t="str">
        <f>K38</f>
        <v>obj_00b2b#0009</v>
      </c>
      <c r="Q32" s="414" t="b">
        <f>L38</f>
        <v>1</v>
      </c>
      <c r="R32" s="422">
        <v>1</v>
      </c>
      <c r="S32" s="422">
        <v>1</v>
      </c>
      <c r="T32" s="157" t="str">
        <v>obj_00b41</v>
      </c>
      <c r="U32" s="157" t="str">
        <f>_xll.qlRateHelperQuoteName(T32)</f>
        <v/>
      </c>
      <c r="V32" s="412">
        <f>_xll.qlRateHelperRate(T32,_xll.ohTrigger(Trigger,Trigger6M))</f>
        <v>1.1488977419999999E-2</v>
      </c>
      <c r="W32" s="412" t="str">
        <f>IFERROR(_xll.qlFuturesRateHelperConvexityAdjustment(T32,Trigger),"--")</f>
        <v>--</v>
      </c>
      <c r="X32" s="158">
        <f>_xll.qlRateHelperEarliestDate(T32,Trigger)</f>
        <v>42138</v>
      </c>
      <c r="Y32" s="158">
        <f>_xll.qlRateHelperLatestDate(T32,Trigger)</f>
        <v>47252</v>
      </c>
      <c r="Z32" s="320">
        <v>1.1633177611515154E-2</v>
      </c>
      <c r="AD32" s="324"/>
      <c r="AY32" s="157" t="s">
        <v>211</v>
      </c>
      <c r="AZ32" s="158">
        <f>_xll.qlInterestRateIndexFixingDate(Currency&amp;"ibor"&amp;Tenor,BA32,Trigger)</f>
        <v>42178</v>
      </c>
      <c r="BA32" s="158">
        <f>_xll.qlCalendarAdvance(Calendar,BA31,AY32,"f",,Trigger)</f>
        <v>42180</v>
      </c>
      <c r="BB32" s="158">
        <f>_xll.qlInterestRateIndexMaturity(Currency&amp;"ibor"&amp;Tenor,BA32,Trigger)</f>
        <v>42366</v>
      </c>
      <c r="BC32" s="320">
        <f>_xll.qlIndexFixing($AC$5,AZ32,TRUE,_xll.ohTrigger(Trigger,Trigger6M))</f>
        <v>6.1619303382443025E-4</v>
      </c>
      <c r="BD32" s="320">
        <f>_xll.qlIndexFixing($BE$1,AZ32,TRUE,_xll.ohTrigger(Trigger,Trigger6M))</f>
        <v>6.253695367148958E-4</v>
      </c>
    </row>
    <row r="33" spans="1:56" s="137" customFormat="1" ht="11.25" customHeight="1" x14ac:dyDescent="0.2">
      <c r="A33" s="145"/>
      <c r="B33" s="145"/>
      <c r="C33" s="145"/>
      <c r="D33" s="145"/>
      <c r="E33" s="145"/>
      <c r="F33" s="145"/>
      <c r="G33" s="145"/>
      <c r="H33" s="143"/>
      <c r="I33" s="117" t="s">
        <v>9</v>
      </c>
      <c r="J33" s="117"/>
      <c r="K33" s="3" t="str">
        <f>_xll.qlEuribor(,Tenor,,,Trigger)</f>
        <v>obj_00b1f#0004</v>
      </c>
      <c r="N33" s="414" t="str">
        <f>A39</f>
        <v>SW</v>
      </c>
      <c r="O33" s="414" t="str">
        <f>B39</f>
        <v>2Y</v>
      </c>
      <c r="P33" s="418" t="str">
        <f>K39</f>
        <v>obj_00b30#0009</v>
      </c>
      <c r="Q33" s="414" t="b">
        <f>L39</f>
        <v>1</v>
      </c>
      <c r="R33" s="422">
        <v>1</v>
      </c>
      <c r="S33" s="422">
        <v>1</v>
      </c>
      <c r="T33" s="157" t="str">
        <v>obj_00b4a</v>
      </c>
      <c r="U33" s="157" t="str">
        <f>_xll.qlRateHelperQuoteName(T33)</f>
        <v/>
      </c>
      <c r="V33" s="412">
        <f>_xll.qlRateHelperRate(T33,_xll.ohTrigger(Trigger,Trigger6M))</f>
        <v>1.188E-2</v>
      </c>
      <c r="W33" s="412" t="str">
        <f>IFERROR(_xll.qlFuturesRateHelperConvexityAdjustment(T33,Trigger),"--")</f>
        <v>--</v>
      </c>
      <c r="X33" s="158">
        <f>_xll.qlRateHelperEarliestDate(T33,Trigger)</f>
        <v>42138</v>
      </c>
      <c r="Y33" s="158">
        <f>_xll.qlRateHelperLatestDate(T33,Trigger)</f>
        <v>47617</v>
      </c>
      <c r="Z33" s="320">
        <v>1.2040811513979406E-2</v>
      </c>
      <c r="AD33" s="324"/>
      <c r="AY33" s="157" t="s">
        <v>211</v>
      </c>
      <c r="AZ33" s="158">
        <f>_xll.qlInterestRateIndexFixingDate(Currency&amp;"ibor"&amp;Tenor,BA33,Trigger)</f>
        <v>42179</v>
      </c>
      <c r="BA33" s="158">
        <f>_xll.qlCalendarAdvance(Calendar,BA32,AY33,"f",,Trigger)</f>
        <v>42181</v>
      </c>
      <c r="BB33" s="158">
        <f>_xll.qlInterestRateIndexMaturity(Currency&amp;"ibor"&amp;Tenor,BA33,Trigger)</f>
        <v>42366</v>
      </c>
      <c r="BC33" s="320">
        <f>_xll.qlIndexFixing($AC$5,AZ33,TRUE,_xll.ohTrigger(Trigger,Trigger6M))</f>
        <v>6.1727308838279587E-4</v>
      </c>
      <c r="BD33" s="320">
        <f>_xll.qlIndexFixing($BE$1,AZ33,TRUE,_xll.ohTrigger(Trigger,Trigger6M))</f>
        <v>6.2492938626215971E-4</v>
      </c>
    </row>
    <row r="34" spans="1:56" s="137" customFormat="1" ht="11.25" customHeight="1" x14ac:dyDescent="0.2">
      <c r="A34" s="117" t="s">
        <v>18</v>
      </c>
      <c r="B34" s="117" t="s">
        <v>244</v>
      </c>
      <c r="C34" s="117" t="s">
        <v>245</v>
      </c>
      <c r="D34" s="117" t="s">
        <v>57</v>
      </c>
      <c r="E34" s="117" t="s">
        <v>257</v>
      </c>
      <c r="F34" s="117" t="s">
        <v>261</v>
      </c>
      <c r="G34" s="117" t="s">
        <v>12</v>
      </c>
      <c r="H34" s="117" t="s">
        <v>262</v>
      </c>
      <c r="I34" s="117" t="s">
        <v>259</v>
      </c>
      <c r="J34" s="117" t="s">
        <v>260</v>
      </c>
      <c r="K34" s="117" t="s">
        <v>44</v>
      </c>
      <c r="L34" s="117" t="s">
        <v>48</v>
      </c>
      <c r="N34" s="414" t="str">
        <f>A40</f>
        <v>SW</v>
      </c>
      <c r="O34" s="414" t="str">
        <f>B40</f>
        <v>2Y3M</v>
      </c>
      <c r="P34" s="418" t="str">
        <f>K40</f>
        <v>obj_00b36#0009</v>
      </c>
      <c r="Q34" s="414" t="b">
        <f>L40</f>
        <v>1</v>
      </c>
      <c r="R34" s="422">
        <v>1</v>
      </c>
      <c r="S34" s="422">
        <v>1</v>
      </c>
      <c r="T34" s="157" t="str">
        <v>obj_00b23</v>
      </c>
      <c r="U34" s="157" t="str">
        <f>_xll.qlRateHelperQuoteName(T34)</f>
        <v/>
      </c>
      <c r="V34" s="412">
        <f>_xll.qlRateHelperRate(T34,_xll.ohTrigger(Trigger,Trigger6M))</f>
        <v>1.220716543E-2</v>
      </c>
      <c r="W34" s="412" t="str">
        <f>IFERROR(_xll.qlFuturesRateHelperConvexityAdjustment(T34,Trigger),"--")</f>
        <v>--</v>
      </c>
      <c r="X34" s="158">
        <f>_xll.qlRateHelperEarliestDate(T34,Trigger)</f>
        <v>42138</v>
      </c>
      <c r="Y34" s="158">
        <f>_xll.qlRateHelperLatestDate(T34,Trigger)</f>
        <v>47982</v>
      </c>
      <c r="Z34" s="320">
        <v>1.2381959269575955E-2</v>
      </c>
      <c r="AD34" s="324"/>
      <c r="AY34" s="157" t="s">
        <v>211</v>
      </c>
      <c r="AZ34" s="158">
        <f>_xll.qlInterestRateIndexFixingDate(Currency&amp;"ibor"&amp;Tenor,BA34,Trigger)</f>
        <v>42180</v>
      </c>
      <c r="BA34" s="158">
        <f>_xll.qlCalendarAdvance(Calendar,BA33,AY34,"f",,Trigger)</f>
        <v>42184</v>
      </c>
      <c r="BB34" s="158">
        <f>_xll.qlInterestRateIndexMaturity(Currency&amp;"ibor"&amp;Tenor,BA34,Trigger)</f>
        <v>42367</v>
      </c>
      <c r="BC34" s="320">
        <f>_xll.qlIndexFixing($AC$5,AZ34,TRUE,_xll.ohTrigger(Trigger,Trigger6M))</f>
        <v>6.2050719071495627E-4</v>
      </c>
      <c r="BD34" s="320">
        <f>_xll.qlIndexFixing($BE$1,AZ34,TRUE,_xll.ohTrigger(Trigger,Trigger6M))</f>
        <v>6.2413780012325918E-4</v>
      </c>
    </row>
    <row r="35" spans="1:56" s="137" customFormat="1" ht="11.25" customHeight="1" x14ac:dyDescent="0.2">
      <c r="A35" s="353" t="s">
        <v>251</v>
      </c>
      <c r="B35" s="391" t="str">
        <f t="array" ref="B35:B100">_xll.ohFilter(Quote!Z4:Z102,Quote!Y4:Y102="SW")</f>
        <v>1Y</v>
      </c>
      <c r="C35" s="352" t="str">
        <f t="array" ref="C35:C100">_xll.ohFilter(PastedValue!Y2:Y62,PastedValue!U2:U62="Sw")</f>
        <v>3Y</v>
      </c>
      <c r="D35" s="352" t="str">
        <f>IF(DataSelect="Reference",$C35,$B35)</f>
        <v>3Y</v>
      </c>
      <c r="E35" s="401" t="s">
        <v>14</v>
      </c>
      <c r="F35" s="395" t="s">
        <v>15</v>
      </c>
      <c r="G35" s="352" t="s">
        <v>16</v>
      </c>
      <c r="H35" s="395" t="s">
        <v>17</v>
      </c>
      <c r="I35" s="396">
        <f t="array" ref="I35:I100">_xll.ohFilter(PastedValue!AB2:AB62,PastedValue!U2:U62="Sw")/100</f>
        <v>1.6300000000000002E-3</v>
      </c>
      <c r="J35" s="396" t="str">
        <f>Currency&amp;"AB"&amp;SUBSTITUTE(Tenor,"M","")&amp;"R"&amp;B35</f>
        <v>EURAB6R1Y</v>
      </c>
      <c r="K35" s="397" t="str">
        <f>IFERROR(_xll.qlSwapRateHelper2(,IF(DataSelect="Reference",$I35,J35),,$D35,Calendar,$G35,$F35,$H35,$K$33,0,E35,Discounting,Permanent,_xll.ohTrigger(Trigger,DataSelect),ObjectOverwrite),"--")</f>
        <v>obj_00b33#0010</v>
      </c>
      <c r="L35" s="349" t="b">
        <f>IF(K35="--",FALSE,TRUE)</f>
        <v>1</v>
      </c>
      <c r="N35" s="414" t="str">
        <f>A41</f>
        <v>SW</v>
      </c>
      <c r="O35" s="414" t="str">
        <f>B41</f>
        <v>2Y6M</v>
      </c>
      <c r="P35" s="418" t="str">
        <f>K41</f>
        <v>obj_00b35#0009</v>
      </c>
      <c r="Q35" s="414" t="b">
        <f>L41</f>
        <v>1</v>
      </c>
      <c r="R35" s="422">
        <v>1</v>
      </c>
      <c r="S35" s="422">
        <v>1</v>
      </c>
      <c r="T35" s="157" t="str">
        <v>obj_00b22</v>
      </c>
      <c r="U35" s="157" t="str">
        <f>_xll.qlRateHelperQuoteName(T35)</f>
        <v/>
      </c>
      <c r="V35" s="412">
        <f>_xll.qlRateHelperRate(T35,_xll.ohTrigger(Trigger,Trigger6M))</f>
        <v>1.248263036E-2</v>
      </c>
      <c r="W35" s="412" t="str">
        <f>IFERROR(_xll.qlFuturesRateHelperConvexityAdjustment(T35,Trigger),"--")</f>
        <v>--</v>
      </c>
      <c r="X35" s="158">
        <f>_xll.qlRateHelperEarliestDate(T35,Trigger)</f>
        <v>42138</v>
      </c>
      <c r="Y35" s="158">
        <f>_xll.qlRateHelperLatestDate(T35,Trigger)</f>
        <v>48348</v>
      </c>
      <c r="Z35" s="320">
        <v>1.2666977531355754E-2</v>
      </c>
      <c r="AD35" s="324"/>
      <c r="AY35" s="157" t="s">
        <v>211</v>
      </c>
      <c r="AZ35" s="158">
        <f>_xll.qlInterestRateIndexFixingDate(Currency&amp;"ibor"&amp;Tenor,BA35,Trigger)</f>
        <v>42181</v>
      </c>
      <c r="BA35" s="158">
        <f>_xll.qlCalendarAdvance(Calendar,BA34,AY35,"f",,Trigger)</f>
        <v>42185</v>
      </c>
      <c r="BB35" s="158">
        <f>_xll.qlInterestRateIndexMaturity(Currency&amp;"ibor"&amp;Tenor,BA35,Trigger)</f>
        <v>42369</v>
      </c>
      <c r="BC35" s="320">
        <f>_xll.qlIndexFixing($AC$5,AZ35,TRUE,_xll.ohTrigger(Trigger,Trigger6M))</f>
        <v>6.2207111022686331E-4</v>
      </c>
      <c r="BD35" s="320">
        <f>_xll.qlIndexFixing($BE$1,AZ35,TRUE,_xll.ohTrigger(Trigger,Trigger6M))</f>
        <v>6.2453642885176017E-4</v>
      </c>
    </row>
    <row r="36" spans="1:56" s="137" customFormat="1" ht="11.25" customHeight="1" x14ac:dyDescent="0.2">
      <c r="A36" s="359" t="s">
        <v>251</v>
      </c>
      <c r="B36" s="392" t="str">
        <v>1Y3M</v>
      </c>
      <c r="C36" s="358" t="str">
        <v>4Y</v>
      </c>
      <c r="D36" s="358" t="str">
        <f>IF(DataSelect="Reference",$C36,$B36)</f>
        <v>4Y</v>
      </c>
      <c r="E36" s="358" t="s">
        <v>14</v>
      </c>
      <c r="F36" s="398" t="s">
        <v>15</v>
      </c>
      <c r="G36" s="358" t="s">
        <v>16</v>
      </c>
      <c r="H36" s="398" t="s">
        <v>17</v>
      </c>
      <c r="I36" s="399">
        <v>2.5800000000000003E-3</v>
      </c>
      <c r="J36" s="399" t="str">
        <f>Currency&amp;"AB"&amp;SUBSTITUTE(Tenor,"M","")&amp;"R"&amp;B36</f>
        <v>EURAB6R1Y3M</v>
      </c>
      <c r="K36" s="400" t="str">
        <f>IFERROR(_xll.qlSwapRateHelper2(,IF(DataSelect="Reference",$I36,J36),,$D36,Calendar,$G36,$F36,$H36,$K$33,0,E36,Discounting,Permanent,_xll.ohTrigger(Trigger,DataSelect),ObjectOverwrite),"--")</f>
        <v>obj_00b45#0009</v>
      </c>
      <c r="L36" s="355" t="b">
        <f t="shared" ref="L36:L99" si="18">IF(K36="--",FALSE,TRUE)</f>
        <v>1</v>
      </c>
      <c r="N36" s="414" t="str">
        <f>A42</f>
        <v>SW</v>
      </c>
      <c r="O36" s="414" t="str">
        <f>B42</f>
        <v>2Y9M</v>
      </c>
      <c r="P36" s="418" t="str">
        <f>K42</f>
        <v>obj_00b34#0009</v>
      </c>
      <c r="Q36" s="414" t="b">
        <f>L42</f>
        <v>1</v>
      </c>
      <c r="R36" s="422">
        <v>1</v>
      </c>
      <c r="S36" s="422">
        <v>1</v>
      </c>
      <c r="T36" s="157" t="str">
        <v>obj_00b21</v>
      </c>
      <c r="U36" s="157" t="str">
        <f>_xll.qlRateHelperQuoteName(T36)</f>
        <v/>
      </c>
      <c r="V36" s="412">
        <f>_xll.qlRateHelperRate(T36,_xll.ohTrigger(Trigger,Trigger6M))</f>
        <v>1.2702611720000001E-2</v>
      </c>
      <c r="W36" s="412" t="str">
        <f>IFERROR(_xll.qlFuturesRateHelperConvexityAdjustment(T36,Trigger),"--")</f>
        <v>--</v>
      </c>
      <c r="X36" s="158">
        <f>_xll.qlRateHelperEarliestDate(T36,Trigger)</f>
        <v>42138</v>
      </c>
      <c r="Y36" s="158">
        <f>_xll.qlRateHelperLatestDate(T36,Trigger)</f>
        <v>48715</v>
      </c>
      <c r="Z36" s="320">
        <v>1.2895075376429602E-2</v>
      </c>
      <c r="AD36" s="324"/>
      <c r="AY36" s="157" t="s">
        <v>211</v>
      </c>
      <c r="AZ36" s="158">
        <f>_xll.qlInterestRateIndexFixingDate(Currency&amp;"ibor"&amp;Tenor,BA36,Trigger)</f>
        <v>42184</v>
      </c>
      <c r="BA36" s="158">
        <f>_xll.qlCalendarAdvance(Calendar,BA35,AY36,"f",,Trigger)</f>
        <v>42186</v>
      </c>
      <c r="BB36" s="158">
        <f>_xll.qlInterestRateIndexMaturity(Currency&amp;"ibor"&amp;Tenor,BA36,Trigger)</f>
        <v>42373</v>
      </c>
      <c r="BC36" s="320">
        <f>_xll.qlIndexFixing($AC$5,AZ36,TRUE,_xll.ohTrigger(Trigger,Trigger6M))</f>
        <v>6.2434026433976018E-4</v>
      </c>
      <c r="BD36" s="320">
        <f>_xll.qlIndexFixing($BE$1,AZ36,TRUE,_xll.ohTrigger(Trigger,Trigger6M))</f>
        <v>6.4040565517131838E-4</v>
      </c>
    </row>
    <row r="37" spans="1:56" s="137" customFormat="1" ht="11.25" customHeight="1" x14ac:dyDescent="0.2">
      <c r="A37" s="359" t="s">
        <v>251</v>
      </c>
      <c r="B37" s="392" t="str">
        <v>1Y6M</v>
      </c>
      <c r="C37" s="358" t="str">
        <v>5Y</v>
      </c>
      <c r="D37" s="358" t="str">
        <f>IF(DataSelect="Reference",$C37,$B37)</f>
        <v>5Y</v>
      </c>
      <c r="E37" s="358" t="s">
        <v>14</v>
      </c>
      <c r="F37" s="398" t="s">
        <v>15</v>
      </c>
      <c r="G37" s="358" t="s">
        <v>16</v>
      </c>
      <c r="H37" s="398" t="s">
        <v>17</v>
      </c>
      <c r="I37" s="399">
        <v>3.7000000000000002E-3</v>
      </c>
      <c r="J37" s="399" t="str">
        <f>Currency&amp;"AB"&amp;SUBSTITUTE(Tenor,"M","")&amp;"R"&amp;B37</f>
        <v>EURAB6R1Y6M</v>
      </c>
      <c r="K37" s="400" t="str">
        <f>IFERROR(_xll.qlSwapRateHelper2(,IF(DataSelect="Reference",$I37,J37),,$D37,Calendar,$G37,$F37,$H37,$K$33,0,E37,Discounting,Permanent,_xll.ohTrigger(Trigger,DataSelect),ObjectOverwrite),"--")</f>
        <v>obj_00b4e#0009</v>
      </c>
      <c r="L37" s="355" t="b">
        <f t="shared" si="18"/>
        <v>1</v>
      </c>
      <c r="N37" s="414" t="str">
        <f>A43</f>
        <v>SW</v>
      </c>
      <c r="O37" s="414" t="str">
        <f>B43</f>
        <v>3Y</v>
      </c>
      <c r="P37" s="418" t="str">
        <f>K43</f>
        <v>obj_00b39#0009</v>
      </c>
      <c r="Q37" s="414" t="b">
        <f>L43</f>
        <v>1</v>
      </c>
      <c r="R37" s="422">
        <v>1</v>
      </c>
      <c r="S37" s="422">
        <v>1</v>
      </c>
      <c r="T37" s="157" t="str">
        <v>obj_00b2f</v>
      </c>
      <c r="U37" s="157" t="str">
        <f>_xll.qlRateHelperQuoteName(T37)</f>
        <v/>
      </c>
      <c r="V37" s="412">
        <f>_xll.qlRateHelperRate(T37,_xll.ohTrigger(Trigger,Trigger6M))</f>
        <v>1.288084726E-2</v>
      </c>
      <c r="W37" s="412" t="str">
        <f>IFERROR(_xll.qlFuturesRateHelperConvexityAdjustment(T37,Trigger),"--")</f>
        <v>--</v>
      </c>
      <c r="X37" s="158">
        <f>_xll.qlRateHelperEarliestDate(T37,Trigger)</f>
        <v>42138</v>
      </c>
      <c r="Y37" s="158">
        <f>_xll.qlRateHelperLatestDate(T37,Trigger)</f>
        <v>49079</v>
      </c>
      <c r="Z37" s="320">
        <v>1.3078828774695178E-2</v>
      </c>
      <c r="AD37" s="324"/>
      <c r="AY37" s="157" t="s">
        <v>211</v>
      </c>
      <c r="AZ37" s="158">
        <f>_xll.qlInterestRateIndexFixingDate(Currency&amp;"ibor"&amp;Tenor,BA37,Trigger)</f>
        <v>42185</v>
      </c>
      <c r="BA37" s="158">
        <f>_xll.qlCalendarAdvance(Calendar,BA36,AY37,"f",,Trigger)</f>
        <v>42187</v>
      </c>
      <c r="BB37" s="158">
        <f>_xll.qlInterestRateIndexMaturity(Currency&amp;"ibor"&amp;Tenor,BA37,Trigger)</f>
        <v>42373</v>
      </c>
      <c r="BC37" s="320">
        <f>_xll.qlIndexFixing($AC$5,AZ37,TRUE,_xll.ohTrigger(Trigger,Trigger6M))</f>
        <v>6.2502509079192896E-4</v>
      </c>
      <c r="BD37" s="320">
        <f>_xll.qlIndexFixing($BE$1,AZ37,TRUE,_xll.ohTrigger(Trigger,Trigger6M))</f>
        <v>6.4024181292029211E-4</v>
      </c>
    </row>
    <row r="38" spans="1:56" s="137" customFormat="1" ht="11.25" customHeight="1" x14ac:dyDescent="0.2">
      <c r="A38" s="359" t="s">
        <v>251</v>
      </c>
      <c r="B38" s="392" t="str">
        <v>1Y9M</v>
      </c>
      <c r="C38" s="358" t="str">
        <v>6Y</v>
      </c>
      <c r="D38" s="358" t="str">
        <f>IF(DataSelect="Reference",$C38,$B38)</f>
        <v>6Y</v>
      </c>
      <c r="E38" s="358" t="s">
        <v>14</v>
      </c>
      <c r="F38" s="398" t="s">
        <v>15</v>
      </c>
      <c r="G38" s="358" t="s">
        <v>16</v>
      </c>
      <c r="H38" s="398" t="s">
        <v>17</v>
      </c>
      <c r="I38" s="399">
        <v>4.8900000000000002E-3</v>
      </c>
      <c r="J38" s="399" t="str">
        <f>Currency&amp;"AB"&amp;SUBSTITUTE(Tenor,"M","")&amp;"R"&amp;B38</f>
        <v>EURAB6R1Y9M</v>
      </c>
      <c r="K38" s="400" t="str">
        <f>IFERROR(_xll.qlSwapRateHelper2(,IF(DataSelect="Reference",$I38,J38),,$D38,Calendar,$G38,$F38,$H38,$K$33,0,E38,Discounting,Permanent,_xll.ohTrigger(Trigger,DataSelect),ObjectOverwrite),"--")</f>
        <v>obj_00b2b#0009</v>
      </c>
      <c r="L38" s="355" t="b">
        <f t="shared" si="18"/>
        <v>1</v>
      </c>
      <c r="N38" s="414" t="str">
        <f>A44</f>
        <v>SW</v>
      </c>
      <c r="O38" s="414" t="str">
        <f>B44</f>
        <v>4Y</v>
      </c>
      <c r="P38" s="418" t="str">
        <f>K44</f>
        <v>obj_00b42#0009</v>
      </c>
      <c r="Q38" s="414" t="b">
        <f>L44</f>
        <v>1</v>
      </c>
      <c r="R38" s="422">
        <v>1</v>
      </c>
      <c r="S38" s="422">
        <v>1</v>
      </c>
      <c r="T38" s="157" t="str">
        <v>obj_00b3a</v>
      </c>
      <c r="U38" s="157" t="str">
        <f>_xll.qlRateHelperQuoteName(T38)</f>
        <v/>
      </c>
      <c r="V38" s="412">
        <f>_xll.qlRateHelperRate(T38,_xll.ohTrigger(Trigger,Trigger6M))</f>
        <v>1.302E-2</v>
      </c>
      <c r="W38" s="412" t="str">
        <f>IFERROR(_xll.qlFuturesRateHelperConvexityAdjustment(T38,Trigger),"--")</f>
        <v>--</v>
      </c>
      <c r="X38" s="158">
        <f>_xll.qlRateHelperEarliestDate(T38,Trigger)</f>
        <v>42138</v>
      </c>
      <c r="Y38" s="158">
        <f>_xll.qlRateHelperLatestDate(T38,Trigger)</f>
        <v>49443</v>
      </c>
      <c r="Z38" s="320">
        <v>1.3220533259359417E-2</v>
      </c>
      <c r="AD38" s="324"/>
      <c r="AY38" s="157" t="s">
        <v>211</v>
      </c>
      <c r="AZ38" s="158">
        <f>_xll.qlInterestRateIndexFixingDate(Currency&amp;"ibor"&amp;Tenor,BA38,Trigger)</f>
        <v>42186</v>
      </c>
      <c r="BA38" s="158">
        <f>_xll.qlCalendarAdvance(Calendar,BA37,AY38,"f",,Trigger)</f>
        <v>42188</v>
      </c>
      <c r="BB38" s="158">
        <f>_xll.qlInterestRateIndexMaturity(Currency&amp;"ibor"&amp;Tenor,BA38,Trigger)</f>
        <v>42373</v>
      </c>
      <c r="BC38" s="320">
        <f>_xll.qlIndexFixing($AC$5,AZ38,TRUE,_xll.ohTrigger(Trigger,Trigger6M))</f>
        <v>6.2564473258228494E-4</v>
      </c>
      <c r="BD38" s="320">
        <f>_xll.qlIndexFixing($BE$1,AZ38,TRUE,_xll.ohTrigger(Trigger,Trigger6M))</f>
        <v>6.4010541044953815E-4</v>
      </c>
    </row>
    <row r="39" spans="1:56" s="137" customFormat="1" ht="11.25" customHeight="1" x14ac:dyDescent="0.2">
      <c r="A39" s="359" t="s">
        <v>251</v>
      </c>
      <c r="B39" s="392" t="str">
        <v>2Y</v>
      </c>
      <c r="C39" s="358" t="str">
        <v>7Y</v>
      </c>
      <c r="D39" s="358" t="str">
        <f>IF(DataSelect="Reference",$C39,$B39)</f>
        <v>7Y</v>
      </c>
      <c r="E39" s="358" t="s">
        <v>14</v>
      </c>
      <c r="F39" s="398" t="s">
        <v>15</v>
      </c>
      <c r="G39" s="358" t="s">
        <v>16</v>
      </c>
      <c r="H39" s="398" t="s">
        <v>17</v>
      </c>
      <c r="I39" s="399">
        <v>6.0699999999999999E-3</v>
      </c>
      <c r="J39" s="399" t="str">
        <f>Currency&amp;"AB"&amp;SUBSTITUTE(Tenor,"M","")&amp;"R"&amp;B39</f>
        <v>EURAB6R2Y</v>
      </c>
      <c r="K39" s="400" t="str">
        <f>IFERROR(_xll.qlSwapRateHelper2(,IF(DataSelect="Reference",$I39,J39),,$D39,Calendar,$G39,$F39,$H39,$K$33,0,E39,Discounting,Permanent,_xll.ohTrigger(Trigger,DataSelect),ObjectOverwrite),"--")</f>
        <v>obj_00b30#0009</v>
      </c>
      <c r="L39" s="355" t="b">
        <f t="shared" si="18"/>
        <v>1</v>
      </c>
      <c r="N39" s="414" t="str">
        <f>A45</f>
        <v>SW</v>
      </c>
      <c r="O39" s="414" t="str">
        <f>B45</f>
        <v>5Y</v>
      </c>
      <c r="P39" s="418" t="str">
        <f>K45</f>
        <v>obj_00b4b#0009</v>
      </c>
      <c r="Q39" s="414" t="b">
        <f>L45</f>
        <v>1</v>
      </c>
      <c r="R39" s="422">
        <v>1</v>
      </c>
      <c r="S39" s="422">
        <v>1</v>
      </c>
      <c r="T39" s="157" t="str">
        <v>obj_00b25</v>
      </c>
      <c r="U39" s="157" t="str">
        <f>_xll.qlRateHelperQuoteName(T39)</f>
        <v/>
      </c>
      <c r="V39" s="412">
        <f>_xll.qlRateHelperRate(T39,_xll.ohTrigger(Trigger,Trigger6M))</f>
        <v>1.312587787E-2</v>
      </c>
      <c r="W39" s="412" t="str">
        <f>IFERROR(_xll.qlFuturesRateHelperConvexityAdjustment(T39,Trigger),"--")</f>
        <v>--</v>
      </c>
      <c r="X39" s="158">
        <f>_xll.qlRateHelperEarliestDate(T39,Trigger)</f>
        <v>42138</v>
      </c>
      <c r="Y39" s="158">
        <f>_xll.qlRateHelperLatestDate(T39,Trigger)</f>
        <v>49809</v>
      </c>
      <c r="Z39" s="320">
        <v>1.3324532681864757E-2</v>
      </c>
      <c r="AD39" s="324"/>
      <c r="AY39" s="157" t="s">
        <v>211</v>
      </c>
      <c r="AZ39" s="158">
        <f>_xll.qlInterestRateIndexFixingDate(Currency&amp;"ibor"&amp;Tenor,BA39,Trigger)</f>
        <v>42187</v>
      </c>
      <c r="BA39" s="158">
        <f>_xll.qlCalendarAdvance(Calendar,BA38,AY39,"f",,Trigger)</f>
        <v>42191</v>
      </c>
      <c r="BB39" s="158">
        <f>_xll.qlInterestRateIndexMaturity(Currency&amp;"ibor"&amp;Tenor,BA39,Trigger)</f>
        <v>42375</v>
      </c>
      <c r="BC39" s="320">
        <f>_xll.qlIndexFixing($AC$5,AZ39,TRUE,_xll.ohTrigger(Trigger,Trigger6M))</f>
        <v>6.2787080629113433E-4</v>
      </c>
      <c r="BD39" s="320">
        <f>_xll.qlIndexFixing($BE$1,AZ39,TRUE,_xll.ohTrigger(Trigger,Trigger6M))</f>
        <v>6.4022851601317778E-4</v>
      </c>
    </row>
    <row r="40" spans="1:56" s="137" customFormat="1" ht="11.25" customHeight="1" x14ac:dyDescent="0.2">
      <c r="A40" s="359" t="s">
        <v>251</v>
      </c>
      <c r="B40" s="392" t="str">
        <v>2Y3M</v>
      </c>
      <c r="C40" s="358" t="str">
        <v>8Y</v>
      </c>
      <c r="D40" s="358" t="str">
        <f>IF(DataSelect="Reference",$C40,$B40)</f>
        <v>8Y</v>
      </c>
      <c r="E40" s="358" t="s">
        <v>14</v>
      </c>
      <c r="F40" s="398" t="s">
        <v>15</v>
      </c>
      <c r="G40" s="358" t="s">
        <v>16</v>
      </c>
      <c r="H40" s="398" t="s">
        <v>17</v>
      </c>
      <c r="I40" s="399">
        <v>7.1799999999999998E-3</v>
      </c>
      <c r="J40" s="399" t="str">
        <f>Currency&amp;"AB"&amp;SUBSTITUTE(Tenor,"M","")&amp;"R"&amp;B40</f>
        <v>EURAB6R2Y3M</v>
      </c>
      <c r="K40" s="400" t="str">
        <f>IFERROR(_xll.qlSwapRateHelper2(,IF(DataSelect="Reference",$I40,J40),,$D40,Calendar,$G40,$F40,$H40,$K$33,0,E40,Discounting,Permanent,_xll.ohTrigger(Trigger,DataSelect),ObjectOverwrite),"--")</f>
        <v>obj_00b36#0009</v>
      </c>
      <c r="L40" s="355" t="b">
        <f t="shared" si="18"/>
        <v>1</v>
      </c>
      <c r="N40" s="414" t="str">
        <f>A46</f>
        <v>SW</v>
      </c>
      <c r="O40" s="414" t="str">
        <f>B46</f>
        <v>6Y</v>
      </c>
      <c r="P40" s="418" t="str">
        <f>K46</f>
        <v>obj_00b41#0009</v>
      </c>
      <c r="Q40" s="414" t="b">
        <f>L46</f>
        <v>1</v>
      </c>
      <c r="R40" s="422">
        <v>1</v>
      </c>
      <c r="S40" s="422">
        <v>1</v>
      </c>
      <c r="T40" s="157" t="str">
        <v>obj_00b4f</v>
      </c>
      <c r="U40" s="157" t="str">
        <f>_xll.qlRateHelperQuoteName(T40)</f>
        <v/>
      </c>
      <c r="V40" s="412">
        <f>_xll.qlRateHelperRate(T40,_xll.ohTrigger(Trigger,Trigger6M))</f>
        <v>1.320336202E-2</v>
      </c>
      <c r="W40" s="412" t="str">
        <f>IFERROR(_xll.qlFuturesRateHelperConvexityAdjustment(T40,Trigger),"--")</f>
        <v>--</v>
      </c>
      <c r="X40" s="158">
        <f>_xll.qlRateHelperEarliestDate(T40,Trigger)</f>
        <v>42138</v>
      </c>
      <c r="Y40" s="158">
        <f>_xll.qlRateHelperLatestDate(T40,Trigger)</f>
        <v>50174</v>
      </c>
      <c r="Z40" s="320">
        <v>1.3399523236824498E-2</v>
      </c>
      <c r="AD40" s="324"/>
      <c r="AY40" s="157" t="s">
        <v>211</v>
      </c>
      <c r="AZ40" s="158">
        <f>_xll.qlInterestRateIndexFixingDate(Currency&amp;"ibor"&amp;Tenor,BA40,Trigger)</f>
        <v>42188</v>
      </c>
      <c r="BA40" s="158">
        <f>_xll.qlCalendarAdvance(Calendar,BA39,AY40,"f",,Trigger)</f>
        <v>42192</v>
      </c>
      <c r="BB40" s="158">
        <f>_xll.qlInterestRateIndexMaturity(Currency&amp;"ibor"&amp;Tenor,BA40,Trigger)</f>
        <v>42376</v>
      </c>
      <c r="BC40" s="320">
        <f>_xll.qlIndexFixing($AC$5,AZ40,TRUE,_xll.ohTrigger(Trigger,Trigger6M))</f>
        <v>6.2860943815506759E-4</v>
      </c>
      <c r="BD40" s="320">
        <f>_xll.qlIndexFixing($BE$1,AZ40,TRUE,_xll.ohTrigger(Trigger,Trigger6M))</f>
        <v>6.4032952395909825E-4</v>
      </c>
    </row>
    <row r="41" spans="1:56" s="137" customFormat="1" ht="11.25" customHeight="1" x14ac:dyDescent="0.2">
      <c r="A41" s="359" t="s">
        <v>251</v>
      </c>
      <c r="B41" s="392" t="str">
        <v>2Y6M</v>
      </c>
      <c r="C41" s="358" t="str">
        <v>9Y</v>
      </c>
      <c r="D41" s="358" t="str">
        <f>IF(DataSelect="Reference",$C41,$B41)</f>
        <v>9Y</v>
      </c>
      <c r="E41" s="358" t="s">
        <v>14</v>
      </c>
      <c r="F41" s="398" t="s">
        <v>15</v>
      </c>
      <c r="G41" s="358" t="s">
        <v>16</v>
      </c>
      <c r="H41" s="398" t="s">
        <v>17</v>
      </c>
      <c r="I41" s="399">
        <v>8.1899999999999994E-3</v>
      </c>
      <c r="J41" s="399" t="str">
        <f>Currency&amp;"AB"&amp;SUBSTITUTE(Tenor,"M","")&amp;"R"&amp;B41</f>
        <v>EURAB6R2Y6M</v>
      </c>
      <c r="K41" s="400" t="str">
        <f>IFERROR(_xll.qlSwapRateHelper2(,IF(DataSelect="Reference",$I41,J41),,$D41,Calendar,$G41,$F41,$H41,$K$33,0,E41,Discounting,Permanent,_xll.ohTrigger(Trigger,DataSelect),ObjectOverwrite),"--")</f>
        <v>obj_00b35#0009</v>
      </c>
      <c r="L41" s="355" t="b">
        <f t="shared" si="18"/>
        <v>1</v>
      </c>
      <c r="N41" s="414" t="str">
        <f>A47</f>
        <v>SW</v>
      </c>
      <c r="O41" s="414" t="str">
        <f>B47</f>
        <v>7Y</v>
      </c>
      <c r="P41" s="418" t="str">
        <f>K47</f>
        <v>obj_00b4a#0009</v>
      </c>
      <c r="Q41" s="414" t="b">
        <f>L47</f>
        <v>1</v>
      </c>
      <c r="R41" s="422">
        <v>1</v>
      </c>
      <c r="S41" s="422">
        <v>1</v>
      </c>
      <c r="T41" s="157" t="str">
        <v>obj_00b2d</v>
      </c>
      <c r="U41" s="157" t="str">
        <f>_xll.qlRateHelperQuoteName(T41)</f>
        <v/>
      </c>
      <c r="V41" s="412">
        <f>_xll.qlRateHelperRate(T41,_xll.ohTrigger(Trigger,Trigger6M))</f>
        <v>1.326258892E-2</v>
      </c>
      <c r="W41" s="412" t="str">
        <f>IFERROR(_xll.qlFuturesRateHelperConvexityAdjustment(T41,Trigger),"--")</f>
        <v>--</v>
      </c>
      <c r="X41" s="158">
        <f>_xll.qlRateHelperEarliestDate(T41,Trigger)</f>
        <v>42138</v>
      </c>
      <c r="Y41" s="158">
        <f>_xll.qlRateHelperLatestDate(T41,Trigger)</f>
        <v>50539</v>
      </c>
      <c r="Z41" s="320">
        <v>1.3454902046139644E-2</v>
      </c>
      <c r="AD41" s="324"/>
      <c r="AY41" s="157" t="s">
        <v>211</v>
      </c>
      <c r="AZ41" s="158">
        <f>_xll.qlInterestRateIndexFixingDate(Currency&amp;"ibor"&amp;Tenor,BA41,Trigger)</f>
        <v>42191</v>
      </c>
      <c r="BA41" s="158">
        <f>_xll.qlCalendarAdvance(Calendar,BA40,AY41,"f",,Trigger)</f>
        <v>42193</v>
      </c>
      <c r="BB41" s="158">
        <f>_xll.qlInterestRateIndexMaturity(Currency&amp;"ibor"&amp;Tenor,BA41,Trigger)</f>
        <v>42377</v>
      </c>
      <c r="BC41" s="320">
        <f>_xll.qlIndexFixing($AC$5,AZ41,TRUE,_xll.ohTrigger(Trigger,Trigger6M))</f>
        <v>6.2928293147313929E-4</v>
      </c>
      <c r="BD41" s="320">
        <f>_xll.qlIndexFixing($BE$1,AZ41,TRUE,_xll.ohTrigger(Trigger,Trigger6M))</f>
        <v>6.4041002389016719E-4</v>
      </c>
    </row>
    <row r="42" spans="1:56" s="137" customFormat="1" ht="11.25" customHeight="1" x14ac:dyDescent="0.2">
      <c r="A42" s="359" t="s">
        <v>251</v>
      </c>
      <c r="B42" s="392" t="str">
        <v>2Y9M</v>
      </c>
      <c r="C42" s="358" t="str">
        <v>10Y</v>
      </c>
      <c r="D42" s="358" t="str">
        <f>IF(DataSelect="Reference",$C42,$B42)</f>
        <v>10Y</v>
      </c>
      <c r="E42" s="358" t="s">
        <v>14</v>
      </c>
      <c r="F42" s="398" t="s">
        <v>15</v>
      </c>
      <c r="G42" s="358" t="s">
        <v>16</v>
      </c>
      <c r="H42" s="398" t="s">
        <v>17</v>
      </c>
      <c r="I42" s="399">
        <v>9.0500000000000008E-3</v>
      </c>
      <c r="J42" s="399" t="str">
        <f>Currency&amp;"AB"&amp;SUBSTITUTE(Tenor,"M","")&amp;"R"&amp;B42</f>
        <v>EURAB6R2Y9M</v>
      </c>
      <c r="K42" s="400" t="str">
        <f>IFERROR(_xll.qlSwapRateHelper2(,IF(DataSelect="Reference",$I42,J42),,$D42,Calendar,$G42,$F42,$H42,$K$33,0,E42,Discounting,Permanent,_xll.ohTrigger(Trigger,DataSelect),ObjectOverwrite),"--")</f>
        <v>obj_00b34#0009</v>
      </c>
      <c r="L42" s="355" t="b">
        <f t="shared" si="18"/>
        <v>1</v>
      </c>
      <c r="N42" s="414" t="str">
        <f>A48</f>
        <v>SW</v>
      </c>
      <c r="O42" s="414" t="str">
        <f>B48</f>
        <v>8Y</v>
      </c>
      <c r="P42" s="418" t="str">
        <f>K48</f>
        <v>obj_00b23#0009</v>
      </c>
      <c r="Q42" s="414" t="b">
        <f>L48</f>
        <v>1</v>
      </c>
      <c r="R42" s="422">
        <v>1</v>
      </c>
      <c r="S42" s="422">
        <v>1</v>
      </c>
      <c r="T42" s="157" t="str">
        <v>obj_00b49</v>
      </c>
      <c r="U42" s="157" t="str">
        <f>_xll.qlRateHelperQuoteName(T42)</f>
        <v/>
      </c>
      <c r="V42" s="412">
        <f>_xll.qlRateHelperRate(T42,_xll.ohTrigger(Trigger,Trigger6M))</f>
        <v>1.330816234E-2</v>
      </c>
      <c r="W42" s="412" t="str">
        <f>IFERROR(_xll.qlFuturesRateHelperConvexityAdjustment(T42,Trigger),"--")</f>
        <v>--</v>
      </c>
      <c r="X42" s="158">
        <f>_xll.qlRateHelperEarliestDate(T42,Trigger)</f>
        <v>42138</v>
      </c>
      <c r="Y42" s="158">
        <f>_xll.qlRateHelperLatestDate(T42,Trigger)</f>
        <v>50906</v>
      </c>
      <c r="Z42" s="320">
        <v>1.349563492845276E-2</v>
      </c>
      <c r="AD42" s="324"/>
      <c r="AY42" s="157" t="s">
        <v>211</v>
      </c>
      <c r="AZ42" s="158">
        <f>_xll.qlInterestRateIndexFixingDate(Currency&amp;"ibor"&amp;Tenor,BA42,Trigger)</f>
        <v>42192</v>
      </c>
      <c r="BA42" s="158">
        <f>_xll.qlCalendarAdvance(Calendar,BA41,AY42,"f",,Trigger)</f>
        <v>42194</v>
      </c>
      <c r="BB42" s="158">
        <f>_xll.qlInterestRateIndexMaturity(Currency&amp;"ibor"&amp;Tenor,BA42,Trigger)</f>
        <v>42380</v>
      </c>
      <c r="BC42" s="320">
        <f>_xll.qlIndexFixing($AC$5,AZ42,TRUE,_xll.ohTrigger(Trigger,Trigger6M))</f>
        <v>6.3069969022872517E-4</v>
      </c>
      <c r="BD42" s="320">
        <f>_xll.qlIndexFixing($BE$1,AZ42,TRUE,_xll.ohTrigger(Trigger,Trigger6M))</f>
        <v>6.4038628075626584E-4</v>
      </c>
    </row>
    <row r="43" spans="1:56" s="137" customFormat="1" ht="11.25" customHeight="1" x14ac:dyDescent="0.2">
      <c r="A43" s="359" t="s">
        <v>251</v>
      </c>
      <c r="B43" s="392" t="str">
        <v>3Y</v>
      </c>
      <c r="C43" s="358" t="str">
        <v>11Y</v>
      </c>
      <c r="D43" s="358" t="str">
        <f>IF(DataSelect="Reference",$C43,$B43)</f>
        <v>11Y</v>
      </c>
      <c r="E43" s="358" t="s">
        <v>14</v>
      </c>
      <c r="F43" s="398" t="s">
        <v>15</v>
      </c>
      <c r="G43" s="358" t="s">
        <v>16</v>
      </c>
      <c r="H43" s="398" t="s">
        <v>17</v>
      </c>
      <c r="I43" s="399">
        <v>9.8081175199999995E-3</v>
      </c>
      <c r="J43" s="399" t="str">
        <f>Currency&amp;"AB"&amp;SUBSTITUTE(Tenor,"M","")&amp;"R"&amp;B43</f>
        <v>EURAB6R3Y</v>
      </c>
      <c r="K43" s="400" t="str">
        <f>IFERROR(_xll.qlSwapRateHelper2(,IF(DataSelect="Reference",$I43,J43),,$D43,Calendar,$G43,$F43,$H43,$K$33,0,E43,Discounting,Permanent,_xll.ohTrigger(Trigger,DataSelect),ObjectOverwrite),"--")</f>
        <v>obj_00b39#0009</v>
      </c>
      <c r="L43" s="355" t="b">
        <f t="shared" si="18"/>
        <v>1</v>
      </c>
      <c r="N43" s="414" t="str">
        <f>A49</f>
        <v>SW</v>
      </c>
      <c r="O43" s="414" t="str">
        <f>B49</f>
        <v>9Y</v>
      </c>
      <c r="P43" s="418" t="str">
        <f>K49</f>
        <v>obj_00b22#0009</v>
      </c>
      <c r="Q43" s="414" t="b">
        <f>L49</f>
        <v>1</v>
      </c>
      <c r="R43" s="422">
        <v>1</v>
      </c>
      <c r="S43" s="422">
        <v>1</v>
      </c>
      <c r="T43" s="157" t="str">
        <v>obj_00b48</v>
      </c>
      <c r="U43" s="157" t="str">
        <f>_xll.qlRateHelperQuoteName(T43)</f>
        <v/>
      </c>
      <c r="V43" s="412">
        <f>_xll.qlRateHelperRate(T43,_xll.ohTrigger(Trigger,Trigger6M))</f>
        <v>1.3349999999999999E-2</v>
      </c>
      <c r="W43" s="412" t="str">
        <f>IFERROR(_xll.qlFuturesRateHelperConvexityAdjustment(T43,Trigger),"--")</f>
        <v>--</v>
      </c>
      <c r="X43" s="158">
        <f>_xll.qlRateHelperEarliestDate(T43,Trigger)</f>
        <v>42138</v>
      </c>
      <c r="Y43" s="158">
        <f>_xll.qlRateHelperLatestDate(T43,Trigger)</f>
        <v>51270</v>
      </c>
      <c r="Z43" s="320">
        <v>1.3531564612816465E-2</v>
      </c>
      <c r="AD43" s="324"/>
      <c r="AY43" s="157" t="s">
        <v>211</v>
      </c>
      <c r="AZ43" s="158">
        <f>_xll.qlInterestRateIndexFixingDate(Currency&amp;"ibor"&amp;Tenor,BA43,Trigger)</f>
        <v>42193</v>
      </c>
      <c r="BA43" s="158">
        <f>_xll.qlCalendarAdvance(Calendar,BA42,AY43,"f",,Trigger)</f>
        <v>42195</v>
      </c>
      <c r="BB43" s="158">
        <f>_xll.qlInterestRateIndexMaturity(Currency&amp;"ibor"&amp;Tenor,BA43,Trigger)</f>
        <v>42380</v>
      </c>
      <c r="BC43" s="320">
        <f>_xll.qlIndexFixing($AC$5,AZ43,TRUE,_xll.ohTrigger(Trigger,Trigger6M))</f>
        <v>6.3084185273662517E-4</v>
      </c>
      <c r="BD43" s="320">
        <f>_xll.qlIndexFixing($BE$1,AZ43,TRUE,_xll.ohTrigger(Trigger,Trigger6M))</f>
        <v>6.404096523244747E-4</v>
      </c>
    </row>
    <row r="44" spans="1:56" s="137" customFormat="1" ht="11.25" customHeight="1" x14ac:dyDescent="0.2">
      <c r="A44" s="359" t="s">
        <v>251</v>
      </c>
      <c r="B44" s="392" t="str">
        <v>4Y</v>
      </c>
      <c r="C44" s="358" t="str">
        <v>12Y</v>
      </c>
      <c r="D44" s="358" t="str">
        <f>IF(DataSelect="Reference",$C44,$B44)</f>
        <v>12Y</v>
      </c>
      <c r="E44" s="358" t="s">
        <v>14</v>
      </c>
      <c r="F44" s="398" t="s">
        <v>15</v>
      </c>
      <c r="G44" s="358" t="s">
        <v>16</v>
      </c>
      <c r="H44" s="398" t="s">
        <v>17</v>
      </c>
      <c r="I44" s="399">
        <v>1.047E-2</v>
      </c>
      <c r="J44" s="399" t="str">
        <f>Currency&amp;"AB"&amp;SUBSTITUTE(Tenor,"M","")&amp;"R"&amp;B44</f>
        <v>EURAB6R4Y</v>
      </c>
      <c r="K44" s="400" t="str">
        <f>IFERROR(_xll.qlSwapRateHelper2(,IF(DataSelect="Reference",$I44,J44),,$D44,Calendar,$G44,$F44,$H44,$K$33,0,E44,Discounting,Permanent,_xll.ohTrigger(Trigger,DataSelect),ObjectOverwrite),"--")</f>
        <v>obj_00b42#0009</v>
      </c>
      <c r="L44" s="355" t="b">
        <f t="shared" si="18"/>
        <v>1</v>
      </c>
      <c r="N44" s="414" t="str">
        <f>A50</f>
        <v>SW</v>
      </c>
      <c r="O44" s="414" t="str">
        <f>B50</f>
        <v>10Y</v>
      </c>
      <c r="P44" s="418" t="str">
        <f>K50</f>
        <v>obj_00b21#0009</v>
      </c>
      <c r="Q44" s="414" t="b">
        <f>L50</f>
        <v>1</v>
      </c>
      <c r="R44" s="422">
        <v>1</v>
      </c>
      <c r="S44" s="422">
        <v>1</v>
      </c>
      <c r="T44" s="157" t="str">
        <v>obj_00b47</v>
      </c>
      <c r="U44" s="157" t="str">
        <f>_xll.qlRateHelperQuoteName(T44)</f>
        <v/>
      </c>
      <c r="V44" s="412">
        <f>_xll.qlRateHelperRate(T44,_xll.ohTrigger(Trigger,Trigger6M))</f>
        <v>1.3388080899999998E-2</v>
      </c>
      <c r="W44" s="412" t="str">
        <f>IFERROR(_xll.qlFuturesRateHelperConvexityAdjustment(T44,Trigger),"--")</f>
        <v>--</v>
      </c>
      <c r="X44" s="158">
        <f>_xll.qlRateHelperEarliestDate(T44,Trigger)</f>
        <v>42138</v>
      </c>
      <c r="Y44" s="158">
        <f>_xll.qlRateHelperLatestDate(T44,Trigger)</f>
        <v>51635</v>
      </c>
      <c r="Z44" s="320">
        <v>1.3565454823663149E-2</v>
      </c>
      <c r="AD44" s="324"/>
      <c r="AY44" s="157" t="s">
        <v>211</v>
      </c>
      <c r="AZ44" s="158">
        <f>_xll.qlInterestRateIndexFixingDate(Currency&amp;"ibor"&amp;Tenor,BA44,Trigger)</f>
        <v>42194</v>
      </c>
      <c r="BA44" s="158">
        <f>_xll.qlCalendarAdvance(Calendar,BA43,AY44,"f",,Trigger)</f>
        <v>42198</v>
      </c>
      <c r="BB44" s="158">
        <f>_xll.qlInterestRateIndexMaturity(Currency&amp;"ibor"&amp;Tenor,BA44,Trigger)</f>
        <v>42382</v>
      </c>
      <c r="BC44" s="320">
        <f>_xll.qlIndexFixing($AC$5,AZ44,TRUE,_xll.ohTrigger(Trigger,Trigger6M))</f>
        <v>6.3167331774944928E-4</v>
      </c>
      <c r="BD44" s="320">
        <f>_xll.qlIndexFixing($BE$1,AZ44,TRUE,_xll.ohTrigger(Trigger,Trigger6M))</f>
        <v>6.4021805560064162E-4</v>
      </c>
    </row>
    <row r="45" spans="1:56" s="137" customFormat="1" ht="11.25" customHeight="1" x14ac:dyDescent="0.2">
      <c r="A45" s="359" t="s">
        <v>251</v>
      </c>
      <c r="B45" s="392" t="str">
        <v>5Y</v>
      </c>
      <c r="C45" s="358" t="str">
        <v>13Y</v>
      </c>
      <c r="D45" s="358" t="str">
        <f>IF(DataSelect="Reference",$C45,$B45)</f>
        <v>13Y</v>
      </c>
      <c r="E45" s="358" t="s">
        <v>14</v>
      </c>
      <c r="F45" s="398" t="s">
        <v>15</v>
      </c>
      <c r="G45" s="358" t="s">
        <v>16</v>
      </c>
      <c r="H45" s="398" t="s">
        <v>17</v>
      </c>
      <c r="I45" s="399">
        <v>1.1023238600000001E-2</v>
      </c>
      <c r="J45" s="399" t="str">
        <f>Currency&amp;"AB"&amp;SUBSTITUTE(Tenor,"M","")&amp;"R"&amp;B45</f>
        <v>EURAB6R5Y</v>
      </c>
      <c r="K45" s="400" t="str">
        <f>IFERROR(_xll.qlSwapRateHelper2(,IF(DataSelect="Reference",$I45,J45),,$D45,Calendar,$G45,$F45,$H45,$K$33,0,E45,Discounting,Permanent,_xll.ohTrigger(Trigger,DataSelect),ObjectOverwrite),"--")</f>
        <v>obj_00b4b#0009</v>
      </c>
      <c r="L45" s="355" t="b">
        <f t="shared" si="18"/>
        <v>1</v>
      </c>
      <c r="N45" s="414" t="str">
        <f>A51</f>
        <v>SW</v>
      </c>
      <c r="O45" s="414" t="str">
        <f>B51</f>
        <v>11Y</v>
      </c>
      <c r="P45" s="418" t="str">
        <f>K51</f>
        <v>obj_00b2f#0009</v>
      </c>
      <c r="Q45" s="414" t="b">
        <f>L51</f>
        <v>1</v>
      </c>
      <c r="R45" s="422">
        <v>1</v>
      </c>
      <c r="S45" s="422">
        <v>1</v>
      </c>
      <c r="T45" s="157" t="str">
        <v>obj_00b38</v>
      </c>
      <c r="U45" s="157" t="str">
        <f>_xll.qlRateHelperQuoteName(T45)</f>
        <v/>
      </c>
      <c r="V45" s="412">
        <f>_xll.qlRateHelperRate(T45,_xll.ohTrigger(Trigger,Trigger6M))</f>
        <v>1.342471393E-2</v>
      </c>
      <c r="W45" s="412" t="str">
        <f>IFERROR(_xll.qlFuturesRateHelperConvexityAdjustment(T45,Trigger),"--")</f>
        <v>--</v>
      </c>
      <c r="X45" s="158">
        <f>_xll.qlRateHelperEarliestDate(T45,Trigger)</f>
        <v>42138</v>
      </c>
      <c r="Y45" s="158">
        <f>_xll.qlRateHelperLatestDate(T45,Trigger)</f>
        <v>52000</v>
      </c>
      <c r="Z45" s="320">
        <v>1.3598395131376858E-2</v>
      </c>
      <c r="AD45" s="324"/>
      <c r="AY45" s="157" t="s">
        <v>211</v>
      </c>
      <c r="AZ45" s="158">
        <f>_xll.qlInterestRateIndexFixingDate(Currency&amp;"ibor"&amp;Tenor,BA45,Trigger)</f>
        <v>42195</v>
      </c>
      <c r="BA45" s="158">
        <f>_xll.qlCalendarAdvance(Calendar,BA44,AY45,"f",,Trigger)</f>
        <v>42199</v>
      </c>
      <c r="BB45" s="158">
        <f>_xll.qlInterestRateIndexMaturity(Currency&amp;"ibor"&amp;Tenor,BA45,Trigger)</f>
        <v>42383</v>
      </c>
      <c r="BC45" s="320">
        <f>_xll.qlIndexFixing($AC$5,AZ45,TRUE,_xll.ohTrigger(Trigger,Trigger6M))</f>
        <v>6.3195597860808152E-4</v>
      </c>
      <c r="BD45" s="320">
        <f>_xll.qlIndexFixing($BE$1,AZ45,TRUE,_xll.ohTrigger(Trigger,Trigger6M))</f>
        <v>6.4000000000054356E-4</v>
      </c>
    </row>
    <row r="46" spans="1:56" s="137" customFormat="1" ht="11.25" customHeight="1" x14ac:dyDescent="0.2">
      <c r="A46" s="359" t="s">
        <v>251</v>
      </c>
      <c r="B46" s="392" t="str">
        <v>6Y</v>
      </c>
      <c r="C46" s="358" t="str">
        <v>14Y</v>
      </c>
      <c r="D46" s="358" t="str">
        <f>IF(DataSelect="Reference",$C46,$B46)</f>
        <v>14Y</v>
      </c>
      <c r="E46" s="358" t="s">
        <v>14</v>
      </c>
      <c r="F46" s="398" t="s">
        <v>15</v>
      </c>
      <c r="G46" s="358" t="s">
        <v>16</v>
      </c>
      <c r="H46" s="398" t="s">
        <v>17</v>
      </c>
      <c r="I46" s="399">
        <v>1.1488977419999999E-2</v>
      </c>
      <c r="J46" s="399" t="str">
        <f>Currency&amp;"AB"&amp;SUBSTITUTE(Tenor,"M","")&amp;"R"&amp;B46</f>
        <v>EURAB6R6Y</v>
      </c>
      <c r="K46" s="400" t="str">
        <f>IFERROR(_xll.qlSwapRateHelper2(,IF(DataSelect="Reference",$I46,J46),,$D46,Calendar,$G46,$F46,$H46,$K$33,0,E46,Discounting,Permanent,_xll.ohTrigger(Trigger,DataSelect),ObjectOverwrite),"--")</f>
        <v>obj_00b41#0009</v>
      </c>
      <c r="L46" s="355" t="b">
        <f t="shared" si="18"/>
        <v>1</v>
      </c>
      <c r="N46" s="414" t="str">
        <f>A52</f>
        <v>SW</v>
      </c>
      <c r="O46" s="414" t="str">
        <f>B52</f>
        <v>12Y</v>
      </c>
      <c r="P46" s="418" t="str">
        <f>K52</f>
        <v>obj_00b3a#0009</v>
      </c>
      <c r="Q46" s="414" t="b">
        <f>L52</f>
        <v>1</v>
      </c>
      <c r="R46" s="422">
        <v>1</v>
      </c>
      <c r="S46" s="422">
        <v>1</v>
      </c>
      <c r="T46" s="157" t="str">
        <v>obj_00b4c</v>
      </c>
      <c r="U46" s="157" t="str">
        <f>_xll.qlRateHelperQuoteName(T46)</f>
        <v/>
      </c>
      <c r="V46" s="412">
        <f>_xll.qlRateHelperRate(T46,_xll.ohTrigger(Trigger,Trigger6M))</f>
        <v>1.346021828E-2</v>
      </c>
      <c r="W46" s="412" t="str">
        <f>IFERROR(_xll.qlFuturesRateHelperConvexityAdjustment(T46,Trigger),"--")</f>
        <v>--</v>
      </c>
      <c r="X46" s="158">
        <f>_xll.qlRateHelperEarliestDate(T46,Trigger)</f>
        <v>42138</v>
      </c>
      <c r="Y46" s="158">
        <f>_xll.qlRateHelperLatestDate(T46,Trigger)</f>
        <v>52365</v>
      </c>
      <c r="Z46" s="320">
        <v>1.3630702232502234E-2</v>
      </c>
      <c r="AD46" s="324"/>
      <c r="AY46" s="157" t="s">
        <v>211</v>
      </c>
      <c r="AZ46" s="158">
        <f>_xll.qlInterestRateIndexFixingDate(Currency&amp;"ibor"&amp;Tenor,BA46,Trigger)</f>
        <v>42198</v>
      </c>
      <c r="BA46" s="158">
        <f>_xll.qlCalendarAdvance(Calendar,BA45,AY46,"f",,Trigger)</f>
        <v>42200</v>
      </c>
      <c r="BB46" s="158">
        <f>_xll.qlInterestRateIndexMaturity(Currency&amp;"ibor"&amp;Tenor,BA46,Trigger)</f>
        <v>42384</v>
      </c>
      <c r="BC46" s="320">
        <f>_xll.qlIndexFixing($AC$5,AZ46,TRUE,_xll.ohTrigger(Trigger,Trigger6M))</f>
        <v>6.3324671950746128E-4</v>
      </c>
      <c r="BD46" s="320">
        <f>_xll.qlIndexFixing($BE$1,AZ46,TRUE,_xll.ohTrigger(Trigger,Trigger6M))</f>
        <v>6.3974488323370127E-4</v>
      </c>
    </row>
    <row r="47" spans="1:56" s="137" customFormat="1" ht="11.25" customHeight="1" x14ac:dyDescent="0.2">
      <c r="A47" s="359" t="s">
        <v>251</v>
      </c>
      <c r="B47" s="392" t="str">
        <v>7Y</v>
      </c>
      <c r="C47" s="358" t="str">
        <v>15Y</v>
      </c>
      <c r="D47" s="358" t="str">
        <f>IF(DataSelect="Reference",$C47,$B47)</f>
        <v>15Y</v>
      </c>
      <c r="E47" s="358" t="s">
        <v>14</v>
      </c>
      <c r="F47" s="398" t="s">
        <v>15</v>
      </c>
      <c r="G47" s="358" t="s">
        <v>16</v>
      </c>
      <c r="H47" s="398" t="s">
        <v>17</v>
      </c>
      <c r="I47" s="399">
        <v>1.188E-2</v>
      </c>
      <c r="J47" s="399" t="str">
        <f>Currency&amp;"AB"&amp;SUBSTITUTE(Tenor,"M","")&amp;"R"&amp;B47</f>
        <v>EURAB6R7Y</v>
      </c>
      <c r="K47" s="400" t="str">
        <f>IFERROR(_xll.qlSwapRateHelper2(,IF(DataSelect="Reference",$I47,J47),,$D47,Calendar,$G47,$F47,$H47,$K$33,0,E47,Discounting,Permanent,_xll.ohTrigger(Trigger,DataSelect),ObjectOverwrite),"--")</f>
        <v>obj_00b4a#0009</v>
      </c>
      <c r="L47" s="355" t="b">
        <f t="shared" si="18"/>
        <v>1</v>
      </c>
      <c r="N47" s="414" t="str">
        <f>A53</f>
        <v>SW</v>
      </c>
      <c r="O47" s="414" t="str">
        <f>B53</f>
        <v>13Y</v>
      </c>
      <c r="P47" s="418" t="str">
        <f>K53</f>
        <v>obj_00b25#0009</v>
      </c>
      <c r="Q47" s="414" t="b">
        <f>L53</f>
        <v>1</v>
      </c>
      <c r="R47" s="422">
        <v>1</v>
      </c>
      <c r="S47" s="422">
        <v>1</v>
      </c>
      <c r="T47" s="157" t="str">
        <v>obj_00b40</v>
      </c>
      <c r="U47" s="157" t="str">
        <f>_xll.qlRateHelperQuoteName(T47)</f>
        <v/>
      </c>
      <c r="V47" s="412">
        <f>_xll.qlRateHelperRate(T47,_xll.ohTrigger(Trigger,Trigger6M))</f>
        <v>1.3496090519999998E-2</v>
      </c>
      <c r="W47" s="412" t="str">
        <f>IFERROR(_xll.qlFuturesRateHelperConvexityAdjustment(T47,Trigger),"--")</f>
        <v>--</v>
      </c>
      <c r="X47" s="158">
        <f>_xll.qlRateHelperEarliestDate(T47,Trigger)</f>
        <v>42138</v>
      </c>
      <c r="Y47" s="158">
        <f>_xll.qlRateHelperLatestDate(T47,Trigger)</f>
        <v>52733</v>
      </c>
      <c r="Z47" s="320">
        <v>1.3662707810537526E-2</v>
      </c>
      <c r="AD47" s="324"/>
      <c r="AY47" s="157" t="s">
        <v>211</v>
      </c>
      <c r="AZ47" s="158">
        <f>_xll.qlInterestRateIndexFixingDate(Currency&amp;"ibor"&amp;Tenor,BA47,Trigger)</f>
        <v>42199</v>
      </c>
      <c r="BA47" s="158">
        <f>_xll.qlCalendarAdvance(Calendar,BA46,AY47,"f",,Trigger)</f>
        <v>42201</v>
      </c>
      <c r="BB47" s="158">
        <f>_xll.qlInterestRateIndexMaturity(Currency&amp;"ibor"&amp;Tenor,BA47,Trigger)</f>
        <v>42387</v>
      </c>
      <c r="BC47" s="320">
        <f>_xll.qlIndexFixing($AC$5,AZ47,TRUE,_xll.ohTrigger(Trigger,Trigger6M))</f>
        <v>6.3537334904695969E-4</v>
      </c>
      <c r="BD47" s="320">
        <f>_xll.qlIndexFixing($BE$1,AZ47,TRUE,_xll.ohTrigger(Trigger,Trigger6M))</f>
        <v>6.3877541919384626E-4</v>
      </c>
    </row>
    <row r="48" spans="1:56" s="137" customFormat="1" ht="11.25" customHeight="1" x14ac:dyDescent="0.2">
      <c r="A48" s="359" t="s">
        <v>251</v>
      </c>
      <c r="B48" s="392" t="str">
        <v>8Y</v>
      </c>
      <c r="C48" s="358" t="str">
        <v>16Y</v>
      </c>
      <c r="D48" s="358" t="str">
        <f>IF(DataSelect="Reference",$C48,$B48)</f>
        <v>16Y</v>
      </c>
      <c r="E48" s="358" t="s">
        <v>14</v>
      </c>
      <c r="F48" s="398" t="s">
        <v>15</v>
      </c>
      <c r="G48" s="358" t="s">
        <v>16</v>
      </c>
      <c r="H48" s="398" t="s">
        <v>17</v>
      </c>
      <c r="I48" s="399">
        <v>1.220716543E-2</v>
      </c>
      <c r="J48" s="399" t="str">
        <f>Currency&amp;"AB"&amp;SUBSTITUTE(Tenor,"M","")&amp;"R"&amp;B48</f>
        <v>EURAB6R8Y</v>
      </c>
      <c r="K48" s="400" t="str">
        <f>IFERROR(_xll.qlSwapRateHelper2(,IF(DataSelect="Reference",$I48,J48),,$D48,Calendar,$G48,$F48,$H48,$K$33,0,E48,Discounting,Permanent,_xll.ohTrigger(Trigger,DataSelect),ObjectOverwrite),"--")</f>
        <v>obj_00b23#0009</v>
      </c>
      <c r="L48" s="355" t="b">
        <f t="shared" si="18"/>
        <v>1</v>
      </c>
      <c r="N48" s="414" t="str">
        <f>A54</f>
        <v>SW</v>
      </c>
      <c r="O48" s="414" t="str">
        <f>B54</f>
        <v>14Y</v>
      </c>
      <c r="P48" s="418" t="str">
        <f>K54</f>
        <v>obj_00b4f#0009</v>
      </c>
      <c r="Q48" s="414" t="b">
        <f>L54</f>
        <v>1</v>
      </c>
      <c r="R48" s="422">
        <v>1</v>
      </c>
      <c r="S48" s="422">
        <v>1</v>
      </c>
      <c r="T48" s="157" t="str">
        <v>obj_00b2c</v>
      </c>
      <c r="U48" s="157" t="str">
        <f>_xll.qlRateHelperQuoteName(T48)</f>
        <v/>
      </c>
      <c r="V48" s="412">
        <f>_xll.qlRateHelperRate(T48,_xll.ohTrigger(Trigger,Trigger6M))</f>
        <v>1.353E-2</v>
      </c>
      <c r="W48" s="412" t="str">
        <f>IFERROR(_xll.qlFuturesRateHelperConvexityAdjustment(T48,Trigger),"--")</f>
        <v>--</v>
      </c>
      <c r="X48" s="158">
        <f>_xll.qlRateHelperEarliestDate(T48,Trigger)</f>
        <v>42138</v>
      </c>
      <c r="Y48" s="158">
        <f>_xll.qlRateHelperLatestDate(T48,Trigger)</f>
        <v>53097</v>
      </c>
      <c r="Z48" s="320">
        <v>1.3694374545445991E-2</v>
      </c>
      <c r="AD48" s="324"/>
      <c r="AY48" s="157" t="s">
        <v>211</v>
      </c>
      <c r="AZ48" s="158">
        <f>_xll.qlInterestRateIndexFixingDate(Currency&amp;"ibor"&amp;Tenor,BA48,Trigger)</f>
        <v>42200</v>
      </c>
      <c r="BA48" s="158">
        <f>_xll.qlCalendarAdvance(Calendar,BA47,AY48,"f",,Trigger)</f>
        <v>42202</v>
      </c>
      <c r="BB48" s="158">
        <f>_xll.qlInterestRateIndexMaturity(Currency&amp;"ibor"&amp;Tenor,BA48,Trigger)</f>
        <v>42387</v>
      </c>
      <c r="BC48" s="320">
        <f>_xll.qlIndexFixing($AC$5,AZ48,TRUE,_xll.ohTrigger(Trigger,Trigger6M))</f>
        <v>6.3616675591188676E-4</v>
      </c>
      <c r="BD48" s="320">
        <f>_xll.qlIndexFixing($BE$1,AZ48,TRUE,_xll.ohTrigger(Trigger,Trigger6M))</f>
        <v>6.3888034668624068E-4</v>
      </c>
    </row>
    <row r="49" spans="1:56" s="137" customFormat="1" ht="11.25" customHeight="1" x14ac:dyDescent="0.2">
      <c r="A49" s="359" t="s">
        <v>251</v>
      </c>
      <c r="B49" s="392" t="str">
        <v>9Y</v>
      </c>
      <c r="C49" s="358" t="str">
        <v>17Y</v>
      </c>
      <c r="D49" s="358" t="str">
        <f>IF(DataSelect="Reference",$C49,$B49)</f>
        <v>17Y</v>
      </c>
      <c r="E49" s="358" t="s">
        <v>14</v>
      </c>
      <c r="F49" s="398" t="s">
        <v>15</v>
      </c>
      <c r="G49" s="358" t="s">
        <v>16</v>
      </c>
      <c r="H49" s="398" t="s">
        <v>17</v>
      </c>
      <c r="I49" s="399">
        <v>1.248263036E-2</v>
      </c>
      <c r="J49" s="399" t="str">
        <f>Currency&amp;"AB"&amp;SUBSTITUTE(Tenor,"M","")&amp;"R"&amp;B49</f>
        <v>EURAB6R9Y</v>
      </c>
      <c r="K49" s="400" t="str">
        <f>IFERROR(_xll.qlSwapRateHelper2(,IF(DataSelect="Reference",$I49,J49),,$D49,Calendar,$G49,$F49,$H49,$K$33,0,E49,Discounting,Permanent,_xll.ohTrigger(Trigger,DataSelect),ObjectOverwrite),"--")</f>
        <v>obj_00b22#0009</v>
      </c>
      <c r="L49" s="355" t="b">
        <f t="shared" si="18"/>
        <v>1</v>
      </c>
      <c r="N49" s="414" t="str">
        <f>A55</f>
        <v>SW</v>
      </c>
      <c r="O49" s="414" t="str">
        <f>B55</f>
        <v>15Y</v>
      </c>
      <c r="P49" s="418" t="str">
        <f>K55</f>
        <v>obj_00b2d#0009</v>
      </c>
      <c r="Q49" s="414" t="b">
        <f>L55</f>
        <v>1</v>
      </c>
      <c r="R49" s="422">
        <v>1</v>
      </c>
      <c r="S49" s="422">
        <v>1</v>
      </c>
      <c r="T49" s="157" t="str">
        <v>obj_00b2a</v>
      </c>
      <c r="U49" s="157" t="str">
        <f>_xll.qlRateHelperQuoteName(T49)</f>
        <v/>
      </c>
      <c r="V49" s="412">
        <f>_xll.qlRateHelperRate(T49,_xll.ohTrigger(Trigger,Trigger6M))</f>
        <v>1.356332559E-2</v>
      </c>
      <c r="W49" s="412" t="str">
        <f>IFERROR(_xll.qlFuturesRateHelperConvexityAdjustment(T49,Trigger),"--")</f>
        <v>--</v>
      </c>
      <c r="X49" s="158">
        <f>_xll.qlRateHelperEarliestDate(T49,Trigger)</f>
        <v>42138</v>
      </c>
      <c r="Y49" s="158">
        <f>_xll.qlRateHelperLatestDate(T49,Trigger)</f>
        <v>53461</v>
      </c>
      <c r="Z49" s="320">
        <v>1.3725863317733292E-2</v>
      </c>
      <c r="AD49" s="324"/>
      <c r="AY49" s="157" t="s">
        <v>211</v>
      </c>
      <c r="AZ49" s="158">
        <f>_xll.qlInterestRateIndexFixingDate(Currency&amp;"ibor"&amp;Tenor,BA49,Trigger)</f>
        <v>42201</v>
      </c>
      <c r="BA49" s="158">
        <f>_xll.qlCalendarAdvance(Calendar,BA48,AY49,"f",,Trigger)</f>
        <v>42205</v>
      </c>
      <c r="BB49" s="158">
        <f>_xll.qlInterestRateIndexMaturity(Currency&amp;"ibor"&amp;Tenor,BA49,Trigger)</f>
        <v>42389</v>
      </c>
      <c r="BC49" s="320">
        <f>_xll.qlIndexFixing($AC$5,AZ49,TRUE,_xll.ohTrigger(Trigger,Trigger6M))</f>
        <v>6.3922642244331471E-4</v>
      </c>
      <c r="BD49" s="320">
        <f>_xll.qlIndexFixing($BE$1,AZ49,TRUE,_xll.ohTrigger(Trigger,Trigger6M))</f>
        <v>6.3853243809463146E-4</v>
      </c>
    </row>
    <row r="50" spans="1:56" s="137" customFormat="1" ht="11.25" customHeight="1" x14ac:dyDescent="0.2">
      <c r="A50" s="359" t="s">
        <v>251</v>
      </c>
      <c r="B50" s="392" t="str">
        <v>10Y</v>
      </c>
      <c r="C50" s="358" t="str">
        <v>18Y</v>
      </c>
      <c r="D50" s="358" t="str">
        <f>IF(DataSelect="Reference",$C50,$B50)</f>
        <v>18Y</v>
      </c>
      <c r="E50" s="358" t="s">
        <v>14</v>
      </c>
      <c r="F50" s="398" t="s">
        <v>15</v>
      </c>
      <c r="G50" s="358" t="s">
        <v>16</v>
      </c>
      <c r="H50" s="398" t="s">
        <v>17</v>
      </c>
      <c r="I50" s="399">
        <v>1.2702611720000001E-2</v>
      </c>
      <c r="J50" s="399" t="str">
        <f>Currency&amp;"AB"&amp;SUBSTITUTE(Tenor,"M","")&amp;"R"&amp;B50</f>
        <v>EURAB6R10Y</v>
      </c>
      <c r="K50" s="400" t="str">
        <f>IFERROR(_xll.qlSwapRateHelper2(,IF(DataSelect="Reference",$I50,J50),,$D50,Calendar,$G50,$F50,$H50,$K$33,0,E50,Discounting,Permanent,_xll.ohTrigger(Trigger,DataSelect),ObjectOverwrite),"--")</f>
        <v>obj_00b21#0009</v>
      </c>
      <c r="L50" s="355" t="b">
        <f t="shared" si="18"/>
        <v>1</v>
      </c>
      <c r="N50" s="414" t="str">
        <f>A56</f>
        <v>SW</v>
      </c>
      <c r="O50" s="414" t="str">
        <f>B56</f>
        <v>16Y</v>
      </c>
      <c r="P50" s="418" t="str">
        <f>K56</f>
        <v>obj_00b49#0009</v>
      </c>
      <c r="Q50" s="414" t="b">
        <f>L56</f>
        <v>1</v>
      </c>
      <c r="R50" s="422">
        <v>1</v>
      </c>
      <c r="S50" s="422">
        <v>1</v>
      </c>
      <c r="T50" s="157" t="str">
        <v>obj_00b32</v>
      </c>
      <c r="U50" s="157" t="str">
        <f>_xll.qlRateHelperQuoteName(T50)</f>
        <v/>
      </c>
      <c r="V50" s="412">
        <f>_xll.qlRateHelperRate(T50,_xll.ohTrigger(Trigger,Trigger6M))</f>
        <v>1.3594986659999999E-2</v>
      </c>
      <c r="W50" s="412" t="str">
        <f>IFERROR(_xll.qlFuturesRateHelperConvexityAdjustment(T50,Trigger),"--")</f>
        <v>--</v>
      </c>
      <c r="X50" s="158">
        <f>_xll.qlRateHelperEarliestDate(T50,Trigger)</f>
        <v>42138</v>
      </c>
      <c r="Y50" s="158">
        <f>_xll.qlRateHelperLatestDate(T50,Trigger)</f>
        <v>53826</v>
      </c>
      <c r="Z50" s="320">
        <v>1.3755847107066581E-2</v>
      </c>
      <c r="AD50" s="324"/>
      <c r="AY50" s="157" t="s">
        <v>211</v>
      </c>
      <c r="AZ50" s="158">
        <f>_xll.qlInterestRateIndexFixingDate(Currency&amp;"ibor"&amp;Tenor,BA50,Trigger)</f>
        <v>42202</v>
      </c>
      <c r="BA50" s="158">
        <f>_xll.qlCalendarAdvance(Calendar,BA49,AY50,"f",,Trigger)</f>
        <v>42206</v>
      </c>
      <c r="BB50" s="158">
        <f>_xll.qlInterestRateIndexMaturity(Currency&amp;"ibor"&amp;Tenor,BA50,Trigger)</f>
        <v>42390</v>
      </c>
      <c r="BC50" s="320">
        <f>_xll.qlIndexFixing($AC$5,AZ50,TRUE,_xll.ohTrigger(Trigger,Trigger6M))</f>
        <v>6.4032756231260088E-4</v>
      </c>
      <c r="BD50" s="320">
        <f>_xll.qlIndexFixing($BE$1,AZ50,TRUE,_xll.ohTrigger(Trigger,Trigger6M))</f>
        <v>6.3830319611054035E-4</v>
      </c>
    </row>
    <row r="51" spans="1:56" s="137" customFormat="1" ht="11.25" customHeight="1" x14ac:dyDescent="0.2">
      <c r="A51" s="359" t="s">
        <v>251</v>
      </c>
      <c r="B51" s="392" t="str">
        <v>11Y</v>
      </c>
      <c r="C51" s="358" t="str">
        <v>19Y</v>
      </c>
      <c r="D51" s="358" t="str">
        <f>IF(DataSelect="Reference",$C51,$B51)</f>
        <v>19Y</v>
      </c>
      <c r="E51" s="358" t="s">
        <v>14</v>
      </c>
      <c r="F51" s="398" t="s">
        <v>15</v>
      </c>
      <c r="G51" s="358" t="s">
        <v>16</v>
      </c>
      <c r="H51" s="398" t="s">
        <v>17</v>
      </c>
      <c r="I51" s="399">
        <v>1.288084726E-2</v>
      </c>
      <c r="J51" s="399" t="str">
        <f>Currency&amp;"AB"&amp;SUBSTITUTE(Tenor,"M","")&amp;"R"&amp;B51</f>
        <v>EURAB6R11Y</v>
      </c>
      <c r="K51" s="400" t="str">
        <f>IFERROR(_xll.qlSwapRateHelper2(,IF(DataSelect="Reference",$I51,J51),,$D51,Calendar,$G51,$F51,$H51,$K$33,0,E51,Discounting,Permanent,_xll.ohTrigger(Trigger,DataSelect),ObjectOverwrite),"--")</f>
        <v>obj_00b2f#0009</v>
      </c>
      <c r="L51" s="355" t="b">
        <f t="shared" si="18"/>
        <v>1</v>
      </c>
      <c r="N51" s="414" t="str">
        <f>A57</f>
        <v>SW</v>
      </c>
      <c r="O51" s="414" t="str">
        <f>B57</f>
        <v>17Y</v>
      </c>
      <c r="P51" s="418" t="str">
        <f>K57</f>
        <v>obj_00b48#0009</v>
      </c>
      <c r="Q51" s="414" t="b">
        <f>L57</f>
        <v>1</v>
      </c>
      <c r="R51" s="422">
        <v>1</v>
      </c>
      <c r="S51" s="422">
        <v>1</v>
      </c>
      <c r="T51" s="157" t="str">
        <v>obj_00b31</v>
      </c>
      <c r="U51" s="157" t="str">
        <f>_xll.qlRateHelperQuoteName(T51)</f>
        <v/>
      </c>
      <c r="V51" s="412">
        <f>_xll.qlRateHelperRate(T51,_xll.ohTrigger(Trigger,Trigger6M))</f>
        <v>1.3624873070000001E-2</v>
      </c>
      <c r="W51" s="412" t="str">
        <f>IFERROR(_xll.qlFuturesRateHelperConvexityAdjustment(T51,Trigger),"--")</f>
        <v>--</v>
      </c>
      <c r="X51" s="158">
        <f>_xll.qlRateHelperEarliestDate(T51,Trigger)</f>
        <v>42138</v>
      </c>
      <c r="Y51" s="158">
        <f>_xll.qlRateHelperLatestDate(T51,Trigger)</f>
        <v>54192</v>
      </c>
      <c r="Z51" s="320">
        <v>1.3783031410061578E-2</v>
      </c>
      <c r="AD51" s="324"/>
      <c r="AY51" s="157" t="s">
        <v>211</v>
      </c>
      <c r="AZ51" s="158">
        <f>_xll.qlInterestRateIndexFixingDate(Currency&amp;"ibor"&amp;Tenor,BA51,Trigger)</f>
        <v>42205</v>
      </c>
      <c r="BA51" s="158">
        <f>_xll.qlCalendarAdvance(Calendar,BA50,AY51,"f",,Trigger)</f>
        <v>42207</v>
      </c>
      <c r="BB51" s="158">
        <f>_xll.qlInterestRateIndexMaturity(Currency&amp;"ibor"&amp;Tenor,BA51,Trigger)</f>
        <v>42391</v>
      </c>
      <c r="BC51" s="320">
        <f>_xll.qlIndexFixing($AC$5,AZ51,TRUE,_xll.ohTrigger(Trigger,Trigger6M))</f>
        <v>6.4139710181434692E-4</v>
      </c>
      <c r="BD51" s="320">
        <f>_xll.qlIndexFixing($BE$1,AZ51,TRUE,_xll.ohTrigger(Trigger,Trigger6M))</f>
        <v>6.3807850258501553E-4</v>
      </c>
    </row>
    <row r="52" spans="1:56" s="137" customFormat="1" ht="11.25" customHeight="1" x14ac:dyDescent="0.2">
      <c r="A52" s="359" t="s">
        <v>251</v>
      </c>
      <c r="B52" s="392" t="str">
        <v>12Y</v>
      </c>
      <c r="C52" s="358" t="str">
        <v>20Y</v>
      </c>
      <c r="D52" s="358" t="str">
        <f>IF(DataSelect="Reference",$C52,$B52)</f>
        <v>20Y</v>
      </c>
      <c r="E52" s="358" t="s">
        <v>14</v>
      </c>
      <c r="F52" s="398" t="s">
        <v>15</v>
      </c>
      <c r="G52" s="358" t="s">
        <v>16</v>
      </c>
      <c r="H52" s="398" t="s">
        <v>17</v>
      </c>
      <c r="I52" s="399">
        <v>1.302E-2</v>
      </c>
      <c r="J52" s="399" t="str">
        <f>Currency&amp;"AB"&amp;SUBSTITUTE(Tenor,"M","")&amp;"R"&amp;B52</f>
        <v>EURAB6R12Y</v>
      </c>
      <c r="K52" s="400" t="str">
        <f>IFERROR(_xll.qlSwapRateHelper2(,IF(DataSelect="Reference",$I52,J52),,$D52,Calendar,$G52,$F52,$H52,$K$33,0,E52,Discounting,Permanent,_xll.ohTrigger(Trigger,DataSelect),ObjectOverwrite),"--")</f>
        <v>obj_00b3a#0009</v>
      </c>
      <c r="L52" s="355" t="b">
        <f t="shared" si="18"/>
        <v>1</v>
      </c>
      <c r="N52" s="414" t="str">
        <f>A58</f>
        <v>SW</v>
      </c>
      <c r="O52" s="414" t="str">
        <f>B58</f>
        <v>18Y</v>
      </c>
      <c r="P52" s="418" t="str">
        <f>K58</f>
        <v>obj_00b47#0009</v>
      </c>
      <c r="Q52" s="414" t="b">
        <f>L58</f>
        <v>1</v>
      </c>
      <c r="R52" s="422">
        <v>1</v>
      </c>
      <c r="S52" s="422">
        <v>1</v>
      </c>
      <c r="T52" s="157" t="str">
        <v>obj_00b4d</v>
      </c>
      <c r="U52" s="157" t="str">
        <f>_xll.qlRateHelperQuoteName(T52)</f>
        <v/>
      </c>
      <c r="V52" s="412">
        <f>_xll.qlRateHelperRate(T52,_xll.ohTrigger(Trigger,Trigger6M))</f>
        <v>1.3650192930000001E-2</v>
      </c>
      <c r="W52" s="412" t="str">
        <f>IFERROR(_xll.qlFuturesRateHelperConvexityAdjustment(T52,Trigger),"--")</f>
        <v>--</v>
      </c>
      <c r="X52" s="158">
        <f>_xll.qlRateHelperEarliestDate(T52,Trigger)</f>
        <v>42138</v>
      </c>
      <c r="Y52" s="158">
        <f>_xll.qlRateHelperLatestDate(T52,Trigger)</f>
        <v>54557</v>
      </c>
      <c r="Z52" s="320">
        <v>1.3806364700758961E-2</v>
      </c>
      <c r="AD52" s="324"/>
      <c r="AY52" s="157" t="s">
        <v>211</v>
      </c>
      <c r="AZ52" s="158">
        <f>_xll.qlInterestRateIndexFixingDate(Currency&amp;"ibor"&amp;Tenor,BA52,Trigger)</f>
        <v>42206</v>
      </c>
      <c r="BA52" s="158">
        <f>_xll.qlCalendarAdvance(Calendar,BA51,AY52,"f",,Trigger)</f>
        <v>42208</v>
      </c>
      <c r="BB52" s="158">
        <f>_xll.qlInterestRateIndexMaturity(Currency&amp;"ibor"&amp;Tenor,BA52,Trigger)</f>
        <v>42394</v>
      </c>
      <c r="BC52" s="320">
        <f>_xll.qlIndexFixing($AC$5,AZ52,TRUE,_xll.ohTrigger(Trigger,Trigger6M))</f>
        <v>6.4332598697364358E-4</v>
      </c>
      <c r="BD52" s="320">
        <f>_xll.qlIndexFixing($BE$1,AZ52,TRUE,_xll.ohTrigger(Trigger,Trigger6M))</f>
        <v>6.3699652180359385E-4</v>
      </c>
    </row>
    <row r="53" spans="1:56" s="137" customFormat="1" ht="11.25" customHeight="1" x14ac:dyDescent="0.2">
      <c r="A53" s="359" t="s">
        <v>251</v>
      </c>
      <c r="B53" s="392" t="str">
        <v>13Y</v>
      </c>
      <c r="C53" s="358" t="str">
        <v>21Y</v>
      </c>
      <c r="D53" s="358" t="str">
        <f>IF(DataSelect="Reference",$C53,$B53)</f>
        <v>21Y</v>
      </c>
      <c r="E53" s="358" t="s">
        <v>14</v>
      </c>
      <c r="F53" s="398" t="s">
        <v>15</v>
      </c>
      <c r="G53" s="358" t="s">
        <v>16</v>
      </c>
      <c r="H53" s="398" t="s">
        <v>17</v>
      </c>
      <c r="I53" s="399">
        <v>1.312587787E-2</v>
      </c>
      <c r="J53" s="399" t="str">
        <f>Currency&amp;"AB"&amp;SUBSTITUTE(Tenor,"M","")&amp;"R"&amp;B53</f>
        <v>EURAB6R13Y</v>
      </c>
      <c r="K53" s="400" t="str">
        <f>IFERROR(_xll.qlSwapRateHelper2(,IF(DataSelect="Reference",$I53,J53),,$D53,Calendar,$G53,$F53,$H53,$K$33,0,E53,Discounting,Permanent,_xll.ohTrigger(Trigger,DataSelect),ObjectOverwrite),"--")</f>
        <v>obj_00b25#0009</v>
      </c>
      <c r="L53" s="355" t="b">
        <f t="shared" si="18"/>
        <v>1</v>
      </c>
      <c r="N53" s="414" t="str">
        <f>A59</f>
        <v>SW</v>
      </c>
      <c r="O53" s="414" t="str">
        <f>B59</f>
        <v>19Y</v>
      </c>
      <c r="P53" s="418" t="str">
        <f>K59</f>
        <v>obj_00b38#0009</v>
      </c>
      <c r="Q53" s="414" t="b">
        <f>L59</f>
        <v>1</v>
      </c>
      <c r="R53" s="422">
        <v>1</v>
      </c>
      <c r="S53" s="422">
        <v>1</v>
      </c>
      <c r="T53" s="157" t="str">
        <v>obj_00b26</v>
      </c>
      <c r="U53" s="157" t="str">
        <f>_xll.qlRateHelperQuoteName(T53)</f>
        <v/>
      </c>
      <c r="V53" s="412">
        <f>_xll.qlRateHelperRate(T53,_xll.ohTrigger(Trigger,Trigger6M))</f>
        <v>1.367E-2</v>
      </c>
      <c r="W53" s="412" t="str">
        <f>IFERROR(_xll.qlFuturesRateHelperConvexityAdjustment(T53,Trigger),"--")</f>
        <v>--</v>
      </c>
      <c r="X53" s="158">
        <f>_xll.qlRateHelperEarliestDate(T53,Trigger)</f>
        <v>42138</v>
      </c>
      <c r="Y53" s="158">
        <f>_xll.qlRateHelperLatestDate(T53,Trigger)</f>
        <v>54924</v>
      </c>
      <c r="Z53" s="320">
        <v>1.3823462989361348E-2</v>
      </c>
      <c r="AD53" s="324"/>
      <c r="AY53" s="157" t="s">
        <v>211</v>
      </c>
      <c r="AZ53" s="158">
        <f>_xll.qlInterestRateIndexFixingDate(Currency&amp;"ibor"&amp;Tenor,BA53,Trigger)</f>
        <v>42207</v>
      </c>
      <c r="BA53" s="158">
        <f>_xll.qlCalendarAdvance(Calendar,BA52,AY53,"f",,Trigger)</f>
        <v>42209</v>
      </c>
      <c r="BB53" s="158">
        <f>_xll.qlInterestRateIndexMaturity(Currency&amp;"ibor"&amp;Tenor,BA53,Trigger)</f>
        <v>42394</v>
      </c>
      <c r="BC53" s="320">
        <f>_xll.qlIndexFixing($AC$5,AZ53,TRUE,_xll.ohTrigger(Trigger,Trigger6M))</f>
        <v>6.4388772153873186E-4</v>
      </c>
      <c r="BD53" s="320">
        <f>_xll.qlIndexFixing($BE$1,AZ53,TRUE,_xll.ohTrigger(Trigger,Trigger6M))</f>
        <v>6.3720603403145015E-4</v>
      </c>
    </row>
    <row r="54" spans="1:56" s="137" customFormat="1" ht="11.25" customHeight="1" x14ac:dyDescent="0.2">
      <c r="A54" s="359" t="s">
        <v>251</v>
      </c>
      <c r="B54" s="392" t="str">
        <v>14Y</v>
      </c>
      <c r="C54" s="358" t="str">
        <v>22Y</v>
      </c>
      <c r="D54" s="358" t="str">
        <f>IF(DataSelect="Reference",$C54,$B54)</f>
        <v>22Y</v>
      </c>
      <c r="E54" s="358" t="s">
        <v>14</v>
      </c>
      <c r="F54" s="398" t="s">
        <v>15</v>
      </c>
      <c r="G54" s="358" t="s">
        <v>16</v>
      </c>
      <c r="H54" s="398" t="s">
        <v>17</v>
      </c>
      <c r="I54" s="399">
        <v>1.320336202E-2</v>
      </c>
      <c r="J54" s="399" t="str">
        <f>Currency&amp;"AB"&amp;SUBSTITUTE(Tenor,"M","")&amp;"R"&amp;B54</f>
        <v>EURAB6R14Y</v>
      </c>
      <c r="K54" s="400" t="str">
        <f>IFERROR(_xll.qlSwapRateHelper2(,IF(DataSelect="Reference",$I54,J54),,$D54,Calendar,$G54,$F54,$H54,$K$33,0,E54,Discounting,Permanent,_xll.ohTrigger(Trigger,DataSelect),ObjectOverwrite),"--")</f>
        <v>obj_00b4f#0009</v>
      </c>
      <c r="L54" s="355" t="b">
        <f t="shared" si="18"/>
        <v>1</v>
      </c>
      <c r="N54" s="414" t="str">
        <f>A60</f>
        <v>SW</v>
      </c>
      <c r="O54" s="414" t="str">
        <f>B60</f>
        <v>20Y</v>
      </c>
      <c r="P54" s="418" t="str">
        <f>K60</f>
        <v>obj_00b4c#0009</v>
      </c>
      <c r="Q54" s="414" t="b">
        <f>L60</f>
        <v>1</v>
      </c>
      <c r="R54" s="422">
        <v>1</v>
      </c>
      <c r="S54" s="422">
        <v>1</v>
      </c>
      <c r="T54" s="157" t="str">
        <v>obj_00b37</v>
      </c>
      <c r="U54" s="157" t="str">
        <f>_xll.qlRateHelperQuoteName(T54)</f>
        <v/>
      </c>
      <c r="V54" s="412">
        <f>_xll.qlRateHelperRate(T54,_xll.ohTrigger(Trigger,Trigger6M))</f>
        <v>1.3685639140000001E-2</v>
      </c>
      <c r="W54" s="412" t="str">
        <f>IFERROR(_xll.qlFuturesRateHelperConvexityAdjustment(T54,Trigger),"--")</f>
        <v>--</v>
      </c>
      <c r="X54" s="158">
        <f>_xll.qlRateHelperEarliestDate(T54,Trigger)</f>
        <v>42138</v>
      </c>
      <c r="Y54" s="158">
        <f>_xll.qlRateHelperLatestDate(T54,Trigger)</f>
        <v>55288</v>
      </c>
      <c r="Z54" s="320">
        <v>1.3835921977434029E-2</v>
      </c>
      <c r="AD54" s="324"/>
      <c r="AY54" s="157" t="s">
        <v>211</v>
      </c>
      <c r="AZ54" s="158">
        <f>_xll.qlInterestRateIndexFixingDate(Currency&amp;"ibor"&amp;Tenor,BA54,Trigger)</f>
        <v>42208</v>
      </c>
      <c r="BA54" s="158">
        <f>_xll.qlCalendarAdvance(Calendar,BA53,AY54,"f",,Trigger)</f>
        <v>42212</v>
      </c>
      <c r="BB54" s="158">
        <f>_xll.qlInterestRateIndexMaturity(Currency&amp;"ibor"&amp;Tenor,BA54,Trigger)</f>
        <v>42396</v>
      </c>
      <c r="BC54" s="320">
        <f>_xll.qlIndexFixing($AC$5,AZ54,TRUE,_xll.ohTrigger(Trigger,Trigger6M))</f>
        <v>6.4627079205355513E-4</v>
      </c>
      <c r="BD54" s="320">
        <f>_xll.qlIndexFixing($BE$1,AZ54,TRUE,_xll.ohTrigger(Trigger,Trigger6M))</f>
        <v>6.3702359619060406E-4</v>
      </c>
    </row>
    <row r="55" spans="1:56" s="137" customFormat="1" ht="11.25" customHeight="1" x14ac:dyDescent="0.2">
      <c r="A55" s="359" t="s">
        <v>251</v>
      </c>
      <c r="B55" s="392" t="str">
        <v>15Y</v>
      </c>
      <c r="C55" s="358" t="str">
        <v>23Y</v>
      </c>
      <c r="D55" s="358" t="str">
        <f>IF(DataSelect="Reference",$C55,$B55)</f>
        <v>23Y</v>
      </c>
      <c r="E55" s="358" t="s">
        <v>14</v>
      </c>
      <c r="F55" s="398" t="s">
        <v>15</v>
      </c>
      <c r="G55" s="358" t="s">
        <v>16</v>
      </c>
      <c r="H55" s="398" t="s">
        <v>17</v>
      </c>
      <c r="I55" s="399">
        <v>1.326258892E-2</v>
      </c>
      <c r="J55" s="399" t="str">
        <f>Currency&amp;"AB"&amp;SUBSTITUTE(Tenor,"M","")&amp;"R"&amp;B55</f>
        <v>EURAB6R15Y</v>
      </c>
      <c r="K55" s="400" t="str">
        <f>IFERROR(_xll.qlSwapRateHelper2(,IF(DataSelect="Reference",$I55,J55),,$D55,Calendar,$G55,$F55,$H55,$K$33,0,E55,Discounting,Permanent,_xll.ohTrigger(Trigger,DataSelect),ObjectOverwrite),"--")</f>
        <v>obj_00b2d#0009</v>
      </c>
      <c r="L55" s="355" t="b">
        <f t="shared" si="18"/>
        <v>1</v>
      </c>
      <c r="N55" s="414" t="str">
        <f>A61</f>
        <v>SW</v>
      </c>
      <c r="O55" s="414" t="str">
        <f>B61</f>
        <v>21Y</v>
      </c>
      <c r="P55" s="418" t="str">
        <f>K61</f>
        <v>obj_00b40#0009</v>
      </c>
      <c r="Q55" s="414" t="b">
        <f>L61</f>
        <v>1</v>
      </c>
      <c r="R55" s="422">
        <v>1</v>
      </c>
      <c r="S55" s="422">
        <v>1</v>
      </c>
      <c r="T55" s="157" t="str">
        <v>obj_00b29</v>
      </c>
      <c r="U55" s="157" t="str">
        <f>_xll.qlRateHelperQuoteName(T55)</f>
        <v/>
      </c>
      <c r="V55" s="412">
        <f>_xll.qlRateHelperRate(T55,_xll.ohTrigger(Trigger,Trigger6M))</f>
        <v>1.369708735E-2</v>
      </c>
      <c r="W55" s="412" t="str">
        <f>IFERROR(_xll.qlFuturesRateHelperConvexityAdjustment(T55,Trigger),"--")</f>
        <v>--</v>
      </c>
      <c r="X55" s="158">
        <f>_xll.qlRateHelperEarliestDate(T55,Trigger)</f>
        <v>42138</v>
      </c>
      <c r="Y55" s="158">
        <f>_xll.qlRateHelperLatestDate(T55,Trigger)</f>
        <v>55653</v>
      </c>
      <c r="Z55" s="320">
        <v>1.3842616951558551E-2</v>
      </c>
      <c r="AD55" s="324"/>
      <c r="AY55" s="157" t="s">
        <v>211</v>
      </c>
      <c r="AZ55" s="158">
        <f>_xll.qlInterestRateIndexFixingDate(Currency&amp;"ibor"&amp;Tenor,BA55,Trigger)</f>
        <v>42209</v>
      </c>
      <c r="BA55" s="158">
        <f>_xll.qlCalendarAdvance(Calendar,BA54,AY55,"f",,Trigger)</f>
        <v>42213</v>
      </c>
      <c r="BB55" s="158">
        <f>_xll.qlInterestRateIndexMaturity(Currency&amp;"ibor"&amp;Tenor,BA55,Trigger)</f>
        <v>42397</v>
      </c>
      <c r="BC55" s="320">
        <f>_xll.qlIndexFixing($AC$5,AZ55,TRUE,_xll.ohTrigger(Trigger,Trigger6M))</f>
        <v>6.4715072831653966E-4</v>
      </c>
      <c r="BD55" s="320">
        <f>_xll.qlIndexFixing($BE$1,AZ55,TRUE,_xll.ohTrigger(Trigger,Trigger6M))</f>
        <v>6.3682617305667625E-4</v>
      </c>
    </row>
    <row r="56" spans="1:56" s="137" customFormat="1" ht="11.25" customHeight="1" x14ac:dyDescent="0.2">
      <c r="A56" s="359" t="s">
        <v>251</v>
      </c>
      <c r="B56" s="392" t="str">
        <v>16Y</v>
      </c>
      <c r="C56" s="358" t="str">
        <v>24Y</v>
      </c>
      <c r="D56" s="358" t="str">
        <f>IF(DataSelect="Reference",$C56,$B56)</f>
        <v>24Y</v>
      </c>
      <c r="E56" s="358" t="s">
        <v>14</v>
      </c>
      <c r="F56" s="398" t="s">
        <v>15</v>
      </c>
      <c r="G56" s="358" t="s">
        <v>16</v>
      </c>
      <c r="H56" s="398" t="s">
        <v>17</v>
      </c>
      <c r="I56" s="399">
        <v>1.330816234E-2</v>
      </c>
      <c r="J56" s="399" t="str">
        <f>Currency&amp;"AB"&amp;SUBSTITUTE(Tenor,"M","")&amp;"R"&amp;B56</f>
        <v>EURAB6R16Y</v>
      </c>
      <c r="K56" s="400" t="str">
        <f>IFERROR(_xll.qlSwapRateHelper2(,IF(DataSelect="Reference",$I56,J56),,$D56,Calendar,$G56,$F56,$H56,$K$33,0,E56,Discounting,Permanent,_xll.ohTrigger(Trigger,DataSelect),ObjectOverwrite),"--")</f>
        <v>obj_00b49#0009</v>
      </c>
      <c r="L56" s="355" t="b">
        <f t="shared" si="18"/>
        <v>1</v>
      </c>
      <c r="N56" s="414" t="str">
        <f>A62</f>
        <v>SW</v>
      </c>
      <c r="O56" s="414" t="str">
        <f>B62</f>
        <v>22Y</v>
      </c>
      <c r="P56" s="418" t="str">
        <f>K62</f>
        <v>obj_00b2c#0009</v>
      </c>
      <c r="Q56" s="414" t="b">
        <f>L62</f>
        <v>1</v>
      </c>
      <c r="R56" s="422">
        <v>1</v>
      </c>
      <c r="S56" s="422">
        <v>1</v>
      </c>
      <c r="T56" s="157" t="str">
        <v>obj_00b24</v>
      </c>
      <c r="U56" s="157" t="str">
        <f>_xll.qlRateHelperQuoteName(T56)</f>
        <v/>
      </c>
      <c r="V56" s="412">
        <f>_xll.qlRateHelperRate(T56,_xll.ohTrigger(Trigger,Trigger6M))</f>
        <v>1.3702806670000001E-2</v>
      </c>
      <c r="W56" s="412" t="str">
        <f>IFERROR(_xll.qlFuturesRateHelperConvexityAdjustment(T56,Trigger),"--")</f>
        <v>--</v>
      </c>
      <c r="X56" s="158">
        <f>_xll.qlRateHelperEarliestDate(T56,Trigger)</f>
        <v>42138</v>
      </c>
      <c r="Y56" s="158">
        <f>_xll.qlRateHelperLatestDate(T56,Trigger)</f>
        <v>56018</v>
      </c>
      <c r="Z56" s="320">
        <v>1.3843716771039976E-2</v>
      </c>
      <c r="AD56" s="324"/>
      <c r="AY56" s="157" t="s">
        <v>211</v>
      </c>
      <c r="AZ56" s="158">
        <f>_xll.qlInterestRateIndexFixingDate(Currency&amp;"ibor"&amp;Tenor,BA56,Trigger)</f>
        <v>42212</v>
      </c>
      <c r="BA56" s="158">
        <f>_xll.qlCalendarAdvance(Calendar,BA55,AY56,"f",,Trigger)</f>
        <v>42214</v>
      </c>
      <c r="BB56" s="158">
        <f>_xll.qlInterestRateIndexMaturity(Currency&amp;"ibor"&amp;Tenor,BA56,Trigger)</f>
        <v>42398</v>
      </c>
      <c r="BC56" s="320">
        <f>_xll.qlIndexFixing($AC$5,AZ56,TRUE,_xll.ohTrigger(Trigger,Trigger6M))</f>
        <v>6.4799906388181348E-4</v>
      </c>
      <c r="BD56" s="320">
        <f>_xll.qlIndexFixing($BE$1,AZ56,TRUE,_xll.ohTrigger(Trigger,Trigger6M))</f>
        <v>6.3663314427936629E-4</v>
      </c>
    </row>
    <row r="57" spans="1:56" s="137" customFormat="1" ht="11.25" customHeight="1" x14ac:dyDescent="0.2">
      <c r="A57" s="359" t="s">
        <v>251</v>
      </c>
      <c r="B57" s="392" t="str">
        <v>17Y</v>
      </c>
      <c r="C57" s="358" t="str">
        <v>25Y</v>
      </c>
      <c r="D57" s="358" t="str">
        <f>IF(DataSelect="Reference",$C57,$B57)</f>
        <v>25Y</v>
      </c>
      <c r="E57" s="358" t="s">
        <v>14</v>
      </c>
      <c r="F57" s="398" t="s">
        <v>15</v>
      </c>
      <c r="G57" s="358" t="s">
        <v>16</v>
      </c>
      <c r="H57" s="398" t="s">
        <v>17</v>
      </c>
      <c r="I57" s="399">
        <v>1.3349999999999999E-2</v>
      </c>
      <c r="J57" s="399" t="str">
        <f>Currency&amp;"AB"&amp;SUBSTITUTE(Tenor,"M","")&amp;"R"&amp;B57</f>
        <v>EURAB6R17Y</v>
      </c>
      <c r="K57" s="400" t="str">
        <f>IFERROR(_xll.qlSwapRateHelper2(,IF(DataSelect="Reference",$I57,J57),,$D57,Calendar,$G57,$F57,$H57,$K$33,0,E57,Discounting,Permanent,_xll.ohTrigger(Trigger,DataSelect),ObjectOverwrite),"--")</f>
        <v>obj_00b48#0009</v>
      </c>
      <c r="L57" s="355" t="b">
        <f t="shared" si="18"/>
        <v>1</v>
      </c>
      <c r="N57" s="414" t="str">
        <f>A63</f>
        <v>SW</v>
      </c>
      <c r="O57" s="414" t="str">
        <f>B63</f>
        <v>23Y</v>
      </c>
      <c r="P57" s="418" t="str">
        <f>K63</f>
        <v>obj_00b2a#0009</v>
      </c>
      <c r="Q57" s="414" t="b">
        <f>L63</f>
        <v>1</v>
      </c>
      <c r="R57" s="422">
        <v>1</v>
      </c>
      <c r="S57" s="422">
        <v>1</v>
      </c>
      <c r="T57" s="157" t="str">
        <v>obj_00b28</v>
      </c>
      <c r="U57" s="157" t="str">
        <f>_xll.qlRateHelperQuoteName(T57)</f>
        <v/>
      </c>
      <c r="V57" s="412">
        <f>_xll.qlRateHelperRate(T57,_xll.ohTrigger(Trigger,Trigger6M))</f>
        <v>1.3703755159999999E-2</v>
      </c>
      <c r="W57" s="412" t="str">
        <f>IFERROR(_xll.qlFuturesRateHelperConvexityAdjustment(T57,Trigger),"--")</f>
        <v>--</v>
      </c>
      <c r="X57" s="158">
        <f>_xll.qlRateHelperEarliestDate(T57,Trigger)</f>
        <v>42138</v>
      </c>
      <c r="Y57" s="158">
        <f>_xll.qlRateHelperLatestDate(T57,Trigger)</f>
        <v>56383</v>
      </c>
      <c r="Z57" s="320">
        <v>1.3839313865747398E-2</v>
      </c>
      <c r="AD57" s="324"/>
      <c r="AY57" s="157" t="s">
        <v>211</v>
      </c>
      <c r="AZ57" s="158">
        <f>_xll.qlInterestRateIndexFixingDate(Currency&amp;"ibor"&amp;Tenor,BA57,Trigger)</f>
        <v>42213</v>
      </c>
      <c r="BA57" s="158">
        <f>_xll.qlCalendarAdvance(Calendar,BA56,AY57,"f",,Trigger)</f>
        <v>42215</v>
      </c>
      <c r="BB57" s="158">
        <f>_xll.qlInterestRateIndexMaturity(Currency&amp;"ibor"&amp;Tenor,BA57,Trigger)</f>
        <v>42398</v>
      </c>
      <c r="BC57" s="320">
        <f>_xll.qlIndexFixing($AC$5,AZ57,TRUE,_xll.ohTrigger(Trigger,Trigger6M))</f>
        <v>6.4835449138975437E-4</v>
      </c>
      <c r="BD57" s="320">
        <f>_xll.qlIndexFixing($BE$1,AZ57,TRUE,_xll.ohTrigger(Trigger,Trigger6M))</f>
        <v>6.3691713172493345E-4</v>
      </c>
    </row>
    <row r="58" spans="1:56" s="137" customFormat="1" ht="11.25" customHeight="1" x14ac:dyDescent="0.2">
      <c r="A58" s="359" t="s">
        <v>251</v>
      </c>
      <c r="B58" s="392" t="str">
        <v>18Y</v>
      </c>
      <c r="C58" s="358" t="str">
        <v>26Y</v>
      </c>
      <c r="D58" s="358" t="str">
        <f>IF(DataSelect="Reference",$C58,$B58)</f>
        <v>26Y</v>
      </c>
      <c r="E58" s="358" t="s">
        <v>14</v>
      </c>
      <c r="F58" s="398" t="s">
        <v>15</v>
      </c>
      <c r="G58" s="358" t="s">
        <v>16</v>
      </c>
      <c r="H58" s="398" t="s">
        <v>17</v>
      </c>
      <c r="I58" s="399">
        <v>1.3388080899999998E-2</v>
      </c>
      <c r="J58" s="399" t="str">
        <f>Currency&amp;"AB"&amp;SUBSTITUTE(Tenor,"M","")&amp;"R"&amp;B58</f>
        <v>EURAB6R18Y</v>
      </c>
      <c r="K58" s="400" t="str">
        <f>IFERROR(_xll.qlSwapRateHelper2(,IF(DataSelect="Reference",$I58,J58),,$D58,Calendar,$G58,$F58,$H58,$K$33,0,E58,Discounting,Permanent,_xll.ohTrigger(Trigger,DataSelect),ObjectOverwrite),"--")</f>
        <v>obj_00b47#0009</v>
      </c>
      <c r="L58" s="355" t="b">
        <f t="shared" si="18"/>
        <v>1</v>
      </c>
      <c r="N58" s="414" t="str">
        <f>A64</f>
        <v>SW</v>
      </c>
      <c r="O58" s="414" t="str">
        <f>B64</f>
        <v>24Y</v>
      </c>
      <c r="P58" s="418" t="str">
        <f>K64</f>
        <v>obj_00b32#0009</v>
      </c>
      <c r="Q58" s="414" t="b">
        <f>L64</f>
        <v>1</v>
      </c>
      <c r="R58" s="422">
        <v>1</v>
      </c>
      <c r="S58" s="422">
        <v>1</v>
      </c>
      <c r="T58" s="157" t="str">
        <v>obj_00b3f</v>
      </c>
      <c r="U58" s="157" t="str">
        <f>_xll.qlRateHelperQuoteName(T58)</f>
        <v/>
      </c>
      <c r="V58" s="412">
        <f>_xll.qlRateHelperRate(T58,_xll.ohTrigger(Trigger,Trigger6M))</f>
        <v>1.37E-2</v>
      </c>
      <c r="W58" s="412" t="str">
        <f>IFERROR(_xll.qlFuturesRateHelperConvexityAdjustment(T58,Trigger),"--")</f>
        <v>--</v>
      </c>
      <c r="X58" s="158">
        <f>_xll.qlRateHelperEarliestDate(T58,Trigger)</f>
        <v>42138</v>
      </c>
      <c r="Y58" s="158">
        <f>_xll.qlRateHelperLatestDate(T58,Trigger)</f>
        <v>56748</v>
      </c>
      <c r="Z58" s="320">
        <v>1.3829465162658983E-2</v>
      </c>
      <c r="AD58" s="324"/>
      <c r="AY58" s="157" t="s">
        <v>211</v>
      </c>
      <c r="AZ58" s="158">
        <f>_xll.qlInterestRateIndexFixingDate(Currency&amp;"ibor"&amp;Tenor,BA58,Trigger)</f>
        <v>42214</v>
      </c>
      <c r="BA58" s="158">
        <f>_xll.qlCalendarAdvance(Calendar,BA57,AY58,"f",,Trigger)</f>
        <v>42216</v>
      </c>
      <c r="BB58" s="158">
        <f>_xll.qlInterestRateIndexMaturity(Currency&amp;"ibor"&amp;Tenor,BA58,Trigger)</f>
        <v>42398</v>
      </c>
      <c r="BC58" s="320">
        <f>_xll.qlIndexFixing($AC$5,AZ58,TRUE,_xll.ohTrigger(Trigger,Trigger6M))</f>
        <v>6.4867394773385125E-4</v>
      </c>
      <c r="BD58" s="320">
        <f>_xll.qlIndexFixing($BE$1,AZ58,TRUE,_xll.ohTrigger(Trigger,Trigger6M))</f>
        <v>6.3721397768488582E-4</v>
      </c>
    </row>
    <row r="59" spans="1:56" s="137" customFormat="1" ht="11.25" customHeight="1" x14ac:dyDescent="0.2">
      <c r="A59" s="359" t="s">
        <v>251</v>
      </c>
      <c r="B59" s="392" t="str">
        <v>19Y</v>
      </c>
      <c r="C59" s="358" t="str">
        <v>27Y</v>
      </c>
      <c r="D59" s="358" t="str">
        <f>IF(DataSelect="Reference",$C59,$B59)</f>
        <v>27Y</v>
      </c>
      <c r="E59" s="358" t="s">
        <v>14</v>
      </c>
      <c r="F59" s="398" t="s">
        <v>15</v>
      </c>
      <c r="G59" s="358" t="s">
        <v>16</v>
      </c>
      <c r="H59" s="398" t="s">
        <v>17</v>
      </c>
      <c r="I59" s="399">
        <v>1.342471393E-2</v>
      </c>
      <c r="J59" s="399" t="str">
        <f>Currency&amp;"AB"&amp;SUBSTITUTE(Tenor,"M","")&amp;"R"&amp;B59</f>
        <v>EURAB6R19Y</v>
      </c>
      <c r="K59" s="400" t="str">
        <f>IFERROR(_xll.qlSwapRateHelper2(,IF(DataSelect="Reference",$I59,J59),,$D59,Calendar,$G59,$F59,$H59,$K$33,0,E59,Discounting,Permanent,_xll.ohTrigger(Trigger,DataSelect),ObjectOverwrite),"--")</f>
        <v>obj_00b38#0009</v>
      </c>
      <c r="L59" s="355" t="b">
        <f t="shared" si="18"/>
        <v>1</v>
      </c>
      <c r="N59" s="414" t="str">
        <f>A65</f>
        <v>SW</v>
      </c>
      <c r="O59" s="414" t="str">
        <f>B65</f>
        <v>25Y</v>
      </c>
      <c r="P59" s="418" t="str">
        <f>K65</f>
        <v>obj_00b31#0009</v>
      </c>
      <c r="Q59" s="414" t="b">
        <f>L65</f>
        <v>1</v>
      </c>
      <c r="R59" s="422">
        <v>1</v>
      </c>
      <c r="S59" s="422">
        <v>1</v>
      </c>
      <c r="T59" s="157" t="str">
        <v>obj_00b3c</v>
      </c>
      <c r="U59" s="157" t="str">
        <f>_xll.qlRateHelperQuoteName(T59)</f>
        <v/>
      </c>
      <c r="V59" s="412">
        <f>_xll.qlRateHelperRate(T59,_xll.ohTrigger(Trigger,Trigger6M))</f>
        <v>8.0099999999999998E-3</v>
      </c>
      <c r="W59" s="412" t="str">
        <f>IFERROR(_xll.qlFuturesRateHelperConvexityAdjustment(T59,Trigger),"--")</f>
        <v>--</v>
      </c>
      <c r="X59" s="158">
        <f>_xll.qlRateHelperEarliestDate(T59,Trigger)</f>
        <v>42138</v>
      </c>
      <c r="Y59" s="158">
        <f>_xll.qlRateHelperLatestDate(T59,Trigger)</f>
        <v>60401</v>
      </c>
      <c r="Z59" s="320">
        <v>6.77026382960501E-3</v>
      </c>
      <c r="AD59" s="324"/>
      <c r="AY59" s="157" t="s">
        <v>211</v>
      </c>
      <c r="AZ59" s="158">
        <f>_xll.qlInterestRateIndexFixingDate(Currency&amp;"ibor"&amp;Tenor,BA59,Trigger)</f>
        <v>42215</v>
      </c>
      <c r="BA59" s="158">
        <f>_xll.qlCalendarAdvance(Calendar,BA58,AY59,"f",,Trigger)</f>
        <v>42219</v>
      </c>
      <c r="BB59" s="158">
        <f>_xll.qlInterestRateIndexMaturity(Currency&amp;"ibor"&amp;Tenor,BA59,Trigger)</f>
        <v>42403</v>
      </c>
      <c r="BC59" s="320">
        <f>_xll.qlIndexFixing($AC$5,AZ59,TRUE,_xll.ohTrigger(Trigger,Trigger6M))</f>
        <v>6.5176672985623883E-4</v>
      </c>
      <c r="BD59" s="320">
        <f>_xll.qlIndexFixing($BE$1,AZ59,TRUE,_xll.ohTrigger(Trigger,Trigger6M))</f>
        <v>6.421890440604759E-4</v>
      </c>
    </row>
    <row r="60" spans="1:56" s="137" customFormat="1" ht="11.25" customHeight="1" x14ac:dyDescent="0.2">
      <c r="A60" s="359" t="s">
        <v>251</v>
      </c>
      <c r="B60" s="392" t="str">
        <v>20Y</v>
      </c>
      <c r="C60" s="358" t="str">
        <v>28Y</v>
      </c>
      <c r="D60" s="358" t="str">
        <f>IF(DataSelect="Reference",$C60,$B60)</f>
        <v>28Y</v>
      </c>
      <c r="E60" s="358" t="s">
        <v>14</v>
      </c>
      <c r="F60" s="398" t="s">
        <v>15</v>
      </c>
      <c r="G60" s="358" t="s">
        <v>16</v>
      </c>
      <c r="H60" s="398" t="s">
        <v>17</v>
      </c>
      <c r="I60" s="399">
        <v>1.346021828E-2</v>
      </c>
      <c r="J60" s="399" t="str">
        <f>Currency&amp;"AB"&amp;SUBSTITUTE(Tenor,"M","")&amp;"R"&amp;B60</f>
        <v>EURAB6R20Y</v>
      </c>
      <c r="K60" s="400" t="str">
        <f>IFERROR(_xll.qlSwapRateHelper2(,IF(DataSelect="Reference",$I60,J60),,$D60,Calendar,$G60,$F60,$H60,$K$33,0,E60,Discounting,Permanent,_xll.ohTrigger(Trigger,DataSelect),ObjectOverwrite),"--")</f>
        <v>obj_00b4c#0009</v>
      </c>
      <c r="L60" s="355" t="b">
        <f t="shared" si="18"/>
        <v>1</v>
      </c>
      <c r="N60" s="414" t="str">
        <f>A66</f>
        <v>SW</v>
      </c>
      <c r="O60" s="414" t="str">
        <f>B66</f>
        <v>26Y</v>
      </c>
      <c r="P60" s="418" t="str">
        <f>K66</f>
        <v>obj_00b4d#0009</v>
      </c>
      <c r="Q60" s="414" t="b">
        <f>L66</f>
        <v>1</v>
      </c>
      <c r="R60" s="422">
        <v>1</v>
      </c>
      <c r="S60" s="422">
        <v>1</v>
      </c>
      <c r="T60" s="157" t="str">
        <v>obj_00b27</v>
      </c>
      <c r="U60" s="157" t="str">
        <f>_xll.qlRateHelperQuoteName(T60)</f>
        <v/>
      </c>
      <c r="V60" s="412">
        <f>_xll.qlRateHelperRate(T60,_xll.ohTrigger(Trigger,Trigger6M))</f>
        <v>7.8600000000000007E-3</v>
      </c>
      <c r="W60" s="412" t="str">
        <f>IFERROR(_xll.qlFuturesRateHelperConvexityAdjustment(T60,Trigger),"--")</f>
        <v>--</v>
      </c>
      <c r="X60" s="158">
        <f>_xll.qlRateHelperEarliestDate(T60,Trigger)</f>
        <v>42138</v>
      </c>
      <c r="Y60" s="158">
        <f>_xll.qlRateHelperLatestDate(T60,Trigger)</f>
        <v>64053</v>
      </c>
      <c r="Z60" s="320">
        <v>6.7822581737094004E-3</v>
      </c>
      <c r="AD60" s="324"/>
      <c r="AY60" s="157" t="s">
        <v>211</v>
      </c>
      <c r="AZ60" s="158">
        <f>_xll.qlInterestRateIndexFixingDate(Currency&amp;"ibor"&amp;Tenor,BA60,Trigger)</f>
        <v>42216</v>
      </c>
      <c r="BA60" s="158">
        <f>_xll.qlCalendarAdvance(Calendar,BA59,AY60,"f",,Trigger)</f>
        <v>42220</v>
      </c>
      <c r="BB60" s="158">
        <f>_xll.qlInterestRateIndexMaturity(Currency&amp;"ibor"&amp;Tenor,BA60,Trigger)</f>
        <v>42404</v>
      </c>
      <c r="BC60" s="320">
        <f>_xll.qlIndexFixing($AC$5,AZ60,TRUE,_xll.ohTrigger(Trigger,Trigger6M))</f>
        <v>6.5242546042502665E-4</v>
      </c>
      <c r="BD60" s="320">
        <f>_xll.qlIndexFixing($BE$1,AZ60,TRUE,_xll.ohTrigger(Trigger,Trigger6M))</f>
        <v>6.4202004029297348E-4</v>
      </c>
    </row>
    <row r="61" spans="1:56" s="137" customFormat="1" ht="11.25" customHeight="1" x14ac:dyDescent="0.2">
      <c r="A61" s="359" t="s">
        <v>251</v>
      </c>
      <c r="B61" s="392" t="str">
        <v>21Y</v>
      </c>
      <c r="C61" s="358" t="str">
        <v>29Y</v>
      </c>
      <c r="D61" s="358" t="str">
        <f>IF(DataSelect="Reference",$C61,$B61)</f>
        <v>29Y</v>
      </c>
      <c r="E61" s="358" t="s">
        <v>14</v>
      </c>
      <c r="F61" s="398" t="s">
        <v>15</v>
      </c>
      <c r="G61" s="358" t="s">
        <v>16</v>
      </c>
      <c r="H61" s="398" t="s">
        <v>17</v>
      </c>
      <c r="I61" s="399">
        <v>1.3496090519999998E-2</v>
      </c>
      <c r="J61" s="399" t="str">
        <f>Currency&amp;"AB"&amp;SUBSTITUTE(Tenor,"M","")&amp;"R"&amp;B61</f>
        <v>EURAB6R21Y</v>
      </c>
      <c r="K61" s="400" t="str">
        <f>IFERROR(_xll.qlSwapRateHelper2(,IF(DataSelect="Reference",$I61,J61),,$D61,Calendar,$G61,$F61,$H61,$K$33,0,E61,Discounting,Permanent,_xll.ohTrigger(Trigger,DataSelect),ObjectOverwrite),"--")</f>
        <v>obj_00b40#0009</v>
      </c>
      <c r="L61" s="355" t="b">
        <f t="shared" si="18"/>
        <v>1</v>
      </c>
      <c r="N61" s="414" t="str">
        <f>A67</f>
        <v>SW</v>
      </c>
      <c r="O61" s="414" t="str">
        <f>B67</f>
        <v>27Y</v>
      </c>
      <c r="P61" s="418" t="str">
        <f>K67</f>
        <v>obj_00b26#0009</v>
      </c>
      <c r="Q61" s="414" t="b">
        <f>L67</f>
        <v>1</v>
      </c>
      <c r="R61" s="422">
        <v>1</v>
      </c>
      <c r="S61" s="422">
        <v>1</v>
      </c>
      <c r="T61" s="157" t="e">
        <v>#N/A</v>
      </c>
      <c r="U61" s="157" t="e">
        <f>_xll.qlRateHelperQuoteName(T61)</f>
        <v>#VALUE!</v>
      </c>
      <c r="V61" s="412" t="e">
        <f>_xll.qlRateHelperRate(T61,_xll.ohTrigger(Trigger,Trigger6M))</f>
        <v>#VALUE!</v>
      </c>
      <c r="W61" s="412" t="str">
        <f>IFERROR(_xll.qlFuturesRateHelperConvexityAdjustment(T61,Trigger),"--")</f>
        <v>--</v>
      </c>
      <c r="X61" s="158" t="e">
        <f>_xll.qlRateHelperEarliestDate(T61,Trigger)</f>
        <v>#VALUE!</v>
      </c>
      <c r="Y61" s="158" t="e">
        <f>_xll.qlRateHelperLatestDate(T61,Trigger)</f>
        <v>#VALUE!</v>
      </c>
      <c r="Z61" s="320" t="e">
        <v>#N/A</v>
      </c>
      <c r="AD61" s="324"/>
      <c r="AY61" s="157" t="s">
        <v>211</v>
      </c>
      <c r="AZ61" s="158">
        <f>_xll.qlInterestRateIndexFixingDate(Currency&amp;"ibor"&amp;Tenor,BA61,Trigger)</f>
        <v>42219</v>
      </c>
      <c r="BA61" s="158">
        <f>_xll.qlCalendarAdvance(Calendar,BA60,AY61,"f",,Trigger)</f>
        <v>42221</v>
      </c>
      <c r="BB61" s="158">
        <f>_xll.qlInterestRateIndexMaturity(Currency&amp;"ibor"&amp;Tenor,BA61,Trigger)</f>
        <v>42405</v>
      </c>
      <c r="BC61" s="320">
        <f>_xll.qlIndexFixing($AC$5,AZ61,TRUE,_xll.ohTrigger(Trigger,Trigger6M))</f>
        <v>6.5305259004065587E-4</v>
      </c>
      <c r="BD61" s="320">
        <f>_xll.qlIndexFixing($BE$1,AZ61,TRUE,_xll.ohTrigger(Trigger,Trigger6M))</f>
        <v>6.4185450338748596E-4</v>
      </c>
    </row>
    <row r="62" spans="1:56" s="137" customFormat="1" ht="11.25" customHeight="1" x14ac:dyDescent="0.2">
      <c r="A62" s="359" t="s">
        <v>251</v>
      </c>
      <c r="B62" s="392" t="str">
        <v>22Y</v>
      </c>
      <c r="C62" s="358" t="str">
        <v>30Y</v>
      </c>
      <c r="D62" s="358" t="str">
        <f>IF(DataSelect="Reference",$C62,$B62)</f>
        <v>30Y</v>
      </c>
      <c r="E62" s="358" t="s">
        <v>14</v>
      </c>
      <c r="F62" s="398" t="s">
        <v>15</v>
      </c>
      <c r="G62" s="358" t="s">
        <v>16</v>
      </c>
      <c r="H62" s="398" t="s">
        <v>17</v>
      </c>
      <c r="I62" s="399">
        <v>1.353E-2</v>
      </c>
      <c r="J62" s="399" t="str">
        <f>Currency&amp;"AB"&amp;SUBSTITUTE(Tenor,"M","")&amp;"R"&amp;B62</f>
        <v>EURAB6R22Y</v>
      </c>
      <c r="K62" s="400" t="str">
        <f>IFERROR(_xll.qlSwapRateHelper2(,IF(DataSelect="Reference",$I62,J62),,$D62,Calendar,$G62,$F62,$H62,$K$33,0,E62,Discounting,Permanent,_xll.ohTrigger(Trigger,DataSelect),ObjectOverwrite),"--")</f>
        <v>obj_00b2c#0009</v>
      </c>
      <c r="L62" s="355" t="b">
        <f t="shared" si="18"/>
        <v>1</v>
      </c>
      <c r="N62" s="414" t="str">
        <f>A68</f>
        <v>SW</v>
      </c>
      <c r="O62" s="414" t="str">
        <f>B68</f>
        <v>28Y</v>
      </c>
      <c r="P62" s="418" t="str">
        <f>K68</f>
        <v>obj_00b37#0009</v>
      </c>
      <c r="Q62" s="414" t="b">
        <f>L68</f>
        <v>1</v>
      </c>
      <c r="R62" s="422">
        <v>1</v>
      </c>
      <c r="S62" s="422">
        <v>1</v>
      </c>
      <c r="T62" s="157" t="e">
        <v>#N/A</v>
      </c>
      <c r="U62" s="157" t="e">
        <f>_xll.qlRateHelperQuoteName(T62)</f>
        <v>#VALUE!</v>
      </c>
      <c r="V62" s="412" t="e">
        <f>_xll.qlRateHelperRate(T62,_xll.ohTrigger(Trigger,Trigger6M))</f>
        <v>#VALUE!</v>
      </c>
      <c r="W62" s="412" t="str">
        <f>IFERROR(_xll.qlFuturesRateHelperConvexityAdjustment(T62,Trigger),"--")</f>
        <v>--</v>
      </c>
      <c r="X62" s="158" t="e">
        <f>_xll.qlRateHelperEarliestDate(T62,Trigger)</f>
        <v>#VALUE!</v>
      </c>
      <c r="Y62" s="158" t="e">
        <f>_xll.qlRateHelperLatestDate(T62,Trigger)</f>
        <v>#VALUE!</v>
      </c>
      <c r="Z62" s="320" t="e">
        <v>#N/A</v>
      </c>
      <c r="AD62" s="324"/>
      <c r="AY62" s="157" t="s">
        <v>211</v>
      </c>
      <c r="AZ62" s="158">
        <f>_xll.qlInterestRateIndexFixingDate(Currency&amp;"ibor"&amp;Tenor,BA62,Trigger)</f>
        <v>42220</v>
      </c>
      <c r="BA62" s="158">
        <f>_xll.qlCalendarAdvance(Calendar,BA61,AY62,"f",,Trigger)</f>
        <v>42222</v>
      </c>
      <c r="BB62" s="158">
        <f>_xll.qlInterestRateIndexMaturity(Currency&amp;"ibor"&amp;Tenor,BA62,Trigger)</f>
        <v>42408</v>
      </c>
      <c r="BC62" s="320">
        <f>_xll.qlIndexFixing($AC$5,AZ62,TRUE,_xll.ohTrigger(Trigger,Trigger6M))</f>
        <v>6.5463591249019645E-4</v>
      </c>
      <c r="BD62" s="320">
        <f>_xll.qlIndexFixing($BE$1,AZ62,TRUE,_xll.ohTrigger(Trigger,Trigger6M))</f>
        <v>6.4066171758402014E-4</v>
      </c>
    </row>
    <row r="63" spans="1:56" s="137" customFormat="1" ht="11.25" customHeight="1" x14ac:dyDescent="0.2">
      <c r="A63" s="359" t="s">
        <v>251</v>
      </c>
      <c r="B63" s="392" t="str">
        <v>23Y</v>
      </c>
      <c r="C63" s="358" t="str">
        <v>31Y</v>
      </c>
      <c r="D63" s="358" t="str">
        <f>IF(DataSelect="Reference",$C63,$B63)</f>
        <v>31Y</v>
      </c>
      <c r="E63" s="358" t="s">
        <v>14</v>
      </c>
      <c r="F63" s="398" t="s">
        <v>15</v>
      </c>
      <c r="G63" s="358" t="s">
        <v>16</v>
      </c>
      <c r="H63" s="398" t="s">
        <v>17</v>
      </c>
      <c r="I63" s="399">
        <v>1.356332559E-2</v>
      </c>
      <c r="J63" s="399" t="str">
        <f>Currency&amp;"AB"&amp;SUBSTITUTE(Tenor,"M","")&amp;"R"&amp;B63</f>
        <v>EURAB6R23Y</v>
      </c>
      <c r="K63" s="400" t="str">
        <f>IFERROR(_xll.qlSwapRateHelper2(,IF(DataSelect="Reference",$I63,J63),,$D63,Calendar,$G63,$F63,$H63,$K$33,0,E63,Discounting,Permanent,_xll.ohTrigger(Trigger,DataSelect),ObjectOverwrite),"--")</f>
        <v>obj_00b2a#0009</v>
      </c>
      <c r="L63" s="355" t="b">
        <f t="shared" si="18"/>
        <v>1</v>
      </c>
      <c r="N63" s="414" t="str">
        <f>A69</f>
        <v>SW</v>
      </c>
      <c r="O63" s="414" t="str">
        <f>B69</f>
        <v>29Y</v>
      </c>
      <c r="P63" s="418" t="str">
        <f>K69</f>
        <v>obj_00b29#0009</v>
      </c>
      <c r="Q63" s="414" t="b">
        <f>L69</f>
        <v>1</v>
      </c>
      <c r="R63" s="422">
        <v>1</v>
      </c>
      <c r="S63" s="422">
        <v>1</v>
      </c>
      <c r="T63" s="157" t="e">
        <v>#N/A</v>
      </c>
      <c r="U63" s="157" t="e">
        <f>_xll.qlRateHelperQuoteName(T63)</f>
        <v>#VALUE!</v>
      </c>
      <c r="V63" s="412" t="e">
        <f>_xll.qlRateHelperRate(T63,_xll.ohTrigger(Trigger,Trigger6M))</f>
        <v>#VALUE!</v>
      </c>
      <c r="W63" s="412" t="str">
        <f>IFERROR(_xll.qlFuturesRateHelperConvexityAdjustment(T63,Trigger),"--")</f>
        <v>--</v>
      </c>
      <c r="X63" s="158" t="e">
        <f>_xll.qlRateHelperEarliestDate(T63,Trigger)</f>
        <v>#VALUE!</v>
      </c>
      <c r="Y63" s="158" t="e">
        <f>_xll.qlRateHelperLatestDate(T63,Trigger)</f>
        <v>#VALUE!</v>
      </c>
      <c r="Z63" s="320" t="e">
        <v>#N/A</v>
      </c>
      <c r="AD63" s="324"/>
      <c r="AY63" s="157" t="s">
        <v>211</v>
      </c>
      <c r="AZ63" s="158">
        <f>_xll.qlInterestRateIndexFixingDate(Currency&amp;"ibor"&amp;Tenor,BA63,Trigger)</f>
        <v>42221</v>
      </c>
      <c r="BA63" s="158">
        <f>_xll.qlCalendarAdvance(Calendar,BA62,AY63,"f",,Trigger)</f>
        <v>42223</v>
      </c>
      <c r="BB63" s="158">
        <f>_xll.qlInterestRateIndexMaturity(Currency&amp;"ibor"&amp;Tenor,BA63,Trigger)</f>
        <v>42408</v>
      </c>
      <c r="BC63" s="320">
        <f>_xll.qlIndexFixing($AC$5,AZ63,TRUE,_xll.ohTrigger(Trigger,Trigger6M))</f>
        <v>6.5470946429598866E-4</v>
      </c>
      <c r="BD63" s="320">
        <f>_xll.qlIndexFixing($BE$1,AZ63,TRUE,_xll.ohTrigger(Trigger,Trigger6M))</f>
        <v>6.4101617641380577E-4</v>
      </c>
    </row>
    <row r="64" spans="1:56" s="137" customFormat="1" ht="11.25" customHeight="1" x14ac:dyDescent="0.2">
      <c r="A64" s="359" t="s">
        <v>251</v>
      </c>
      <c r="B64" s="392" t="str">
        <v>24Y</v>
      </c>
      <c r="C64" s="358" t="str">
        <v>32Y</v>
      </c>
      <c r="D64" s="358" t="str">
        <f>IF(DataSelect="Reference",$C64,$B64)</f>
        <v>32Y</v>
      </c>
      <c r="E64" s="358" t="s">
        <v>14</v>
      </c>
      <c r="F64" s="398" t="s">
        <v>15</v>
      </c>
      <c r="G64" s="358" t="s">
        <v>16</v>
      </c>
      <c r="H64" s="398" t="s">
        <v>17</v>
      </c>
      <c r="I64" s="399">
        <v>1.3594986659999999E-2</v>
      </c>
      <c r="J64" s="399" t="str">
        <f>Currency&amp;"AB"&amp;SUBSTITUTE(Tenor,"M","")&amp;"R"&amp;B64</f>
        <v>EURAB6R24Y</v>
      </c>
      <c r="K64" s="400" t="str">
        <f>IFERROR(_xll.qlSwapRateHelper2(,IF(DataSelect="Reference",$I64,J64),,$D64,Calendar,$G64,$F64,$H64,$K$33,0,E64,Discounting,Permanent,_xll.ohTrigger(Trigger,DataSelect),ObjectOverwrite),"--")</f>
        <v>obj_00b32#0009</v>
      </c>
      <c r="L64" s="355" t="b">
        <f t="shared" si="18"/>
        <v>1</v>
      </c>
      <c r="N64" s="414" t="str">
        <f>A70</f>
        <v>SW</v>
      </c>
      <c r="O64" s="414" t="str">
        <f>B70</f>
        <v>30Y</v>
      </c>
      <c r="P64" s="418" t="str">
        <f>K70</f>
        <v>obj_00b24#0009</v>
      </c>
      <c r="Q64" s="414" t="b">
        <f>L70</f>
        <v>1</v>
      </c>
      <c r="R64" s="422">
        <v>1</v>
      </c>
      <c r="S64" s="422">
        <v>1</v>
      </c>
      <c r="T64" s="157" t="e">
        <v>#N/A</v>
      </c>
      <c r="U64" s="157" t="e">
        <f>_xll.qlRateHelperQuoteName(T64)</f>
        <v>#VALUE!</v>
      </c>
      <c r="V64" s="412" t="e">
        <f>_xll.qlRateHelperRate(T64,_xll.ohTrigger(Trigger,Trigger6M))</f>
        <v>#VALUE!</v>
      </c>
      <c r="W64" s="412" t="str">
        <f>IFERROR(_xll.qlFuturesRateHelperConvexityAdjustment(T64,Trigger),"--")</f>
        <v>--</v>
      </c>
      <c r="X64" s="158" t="e">
        <f>_xll.qlRateHelperEarliestDate(T64,Trigger)</f>
        <v>#VALUE!</v>
      </c>
      <c r="Y64" s="158" t="e">
        <f>_xll.qlRateHelperLatestDate(T64,Trigger)</f>
        <v>#VALUE!</v>
      </c>
      <c r="Z64" s="157" t="e">
        <v>#N/A</v>
      </c>
      <c r="AY64" s="157" t="s">
        <v>211</v>
      </c>
      <c r="AZ64" s="158">
        <f>_xll.qlInterestRateIndexFixingDate(Currency&amp;"ibor"&amp;Tenor,BA64,Trigger)</f>
        <v>42222</v>
      </c>
      <c r="BA64" s="158">
        <f>_xll.qlCalendarAdvance(Calendar,BA63,AY64,"f",,Trigger)</f>
        <v>42226</v>
      </c>
      <c r="BB64" s="158">
        <f>_xll.qlInterestRateIndexMaturity(Currency&amp;"ibor"&amp;Tenor,BA64,Trigger)</f>
        <v>42410</v>
      </c>
      <c r="BC64" s="320">
        <f>_xll.qlIndexFixing($AC$5,AZ64,TRUE,_xll.ohTrigger(Trigger,Trigger6M))</f>
        <v>6.5571422280788624E-4</v>
      </c>
      <c r="BD64" s="320">
        <f>_xll.qlIndexFixing($BE$1,AZ64,TRUE,_xll.ohTrigger(Trigger,Trigger6M))</f>
        <v>6.410714220915915E-4</v>
      </c>
    </row>
    <row r="65" spans="1:56" s="137" customFormat="1" ht="11.25" customHeight="1" x14ac:dyDescent="0.2">
      <c r="A65" s="359" t="s">
        <v>251</v>
      </c>
      <c r="B65" s="392" t="str">
        <v>25Y</v>
      </c>
      <c r="C65" s="358" t="str">
        <v>33Y</v>
      </c>
      <c r="D65" s="358" t="str">
        <f>IF(DataSelect="Reference",$C65,$B65)</f>
        <v>33Y</v>
      </c>
      <c r="E65" s="358" t="s">
        <v>14</v>
      </c>
      <c r="F65" s="398" t="s">
        <v>15</v>
      </c>
      <c r="G65" s="358" t="s">
        <v>16</v>
      </c>
      <c r="H65" s="398" t="s">
        <v>17</v>
      </c>
      <c r="I65" s="399">
        <v>1.3624873070000001E-2</v>
      </c>
      <c r="J65" s="399" t="str">
        <f>Currency&amp;"AB"&amp;SUBSTITUTE(Tenor,"M","")&amp;"R"&amp;B65</f>
        <v>EURAB6R25Y</v>
      </c>
      <c r="K65" s="400" t="str">
        <f>IFERROR(_xll.qlSwapRateHelper2(,IF(DataSelect="Reference",$I65,J65),,$D65,Calendar,$G65,$F65,$H65,$K$33,0,E65,Discounting,Permanent,_xll.ohTrigger(Trigger,DataSelect),ObjectOverwrite),"--")</f>
        <v>obj_00b31#0009</v>
      </c>
      <c r="L65" s="355" t="b">
        <f t="shared" si="18"/>
        <v>1</v>
      </c>
      <c r="N65" s="414" t="str">
        <f>A71</f>
        <v>SW</v>
      </c>
      <c r="O65" s="414" t="str">
        <f>B71</f>
        <v>31Y</v>
      </c>
      <c r="P65" s="418" t="str">
        <f>K71</f>
        <v>obj_00b28#0009</v>
      </c>
      <c r="Q65" s="414" t="b">
        <f>L71</f>
        <v>1</v>
      </c>
      <c r="R65" s="422">
        <v>1</v>
      </c>
      <c r="S65" s="422">
        <v>1</v>
      </c>
      <c r="T65" s="157" t="e">
        <v>#N/A</v>
      </c>
      <c r="U65" s="157" t="e">
        <f>_xll.qlRateHelperQuoteName(T65)</f>
        <v>#VALUE!</v>
      </c>
      <c r="V65" s="412" t="e">
        <f>_xll.qlRateHelperRate(T65,_xll.ohTrigger(Trigger,Trigger6M))</f>
        <v>#VALUE!</v>
      </c>
      <c r="W65" s="412" t="str">
        <f>IFERROR(_xll.qlFuturesRateHelperConvexityAdjustment(T65,Trigger),"--")</f>
        <v>--</v>
      </c>
      <c r="X65" s="158" t="e">
        <f>_xll.qlRateHelperEarliestDate(T65,Trigger)</f>
        <v>#VALUE!</v>
      </c>
      <c r="Y65" s="158" t="e">
        <f>_xll.qlRateHelperLatestDate(T65,Trigger)</f>
        <v>#VALUE!</v>
      </c>
      <c r="Z65" s="157" t="e">
        <v>#N/A</v>
      </c>
      <c r="AY65" s="157" t="s">
        <v>211</v>
      </c>
      <c r="AZ65" s="158">
        <f>_xll.qlInterestRateIndexFixingDate(Currency&amp;"ibor"&amp;Tenor,BA65,Trigger)</f>
        <v>42223</v>
      </c>
      <c r="BA65" s="158">
        <f>_xll.qlCalendarAdvance(Calendar,BA64,AY65,"f",,Trigger)</f>
        <v>42227</v>
      </c>
      <c r="BB65" s="158">
        <f>_xll.qlInterestRateIndexMaturity(Currency&amp;"ibor"&amp;Tenor,BA65,Trigger)</f>
        <v>42411</v>
      </c>
      <c r="BC65" s="320">
        <f>_xll.qlIndexFixing($AC$5,AZ65,TRUE,_xll.ohTrigger(Trigger,Trigger6M))</f>
        <v>6.5615174611894538E-4</v>
      </c>
      <c r="BD65" s="320">
        <f>_xll.qlIndexFixing($BE$1,AZ65,TRUE,_xll.ohTrigger(Trigger,Trigger6M))</f>
        <v>6.4092202556426841E-4</v>
      </c>
    </row>
    <row r="66" spans="1:56" s="137" customFormat="1" ht="11.25" customHeight="1" x14ac:dyDescent="0.2">
      <c r="A66" s="359" t="s">
        <v>251</v>
      </c>
      <c r="B66" s="392" t="str">
        <v>26Y</v>
      </c>
      <c r="C66" s="358" t="str">
        <v>34Y</v>
      </c>
      <c r="D66" s="358" t="str">
        <f>IF(DataSelect="Reference",$C66,$B66)</f>
        <v>34Y</v>
      </c>
      <c r="E66" s="358" t="s">
        <v>14</v>
      </c>
      <c r="F66" s="398" t="s">
        <v>15</v>
      </c>
      <c r="G66" s="358" t="s">
        <v>16</v>
      </c>
      <c r="H66" s="398" t="s">
        <v>17</v>
      </c>
      <c r="I66" s="399">
        <v>1.3650192930000001E-2</v>
      </c>
      <c r="J66" s="399" t="str">
        <f>Currency&amp;"AB"&amp;SUBSTITUTE(Tenor,"M","")&amp;"R"&amp;B66</f>
        <v>EURAB6R26Y</v>
      </c>
      <c r="K66" s="400" t="str">
        <f>IFERROR(_xll.qlSwapRateHelper2(,IF(DataSelect="Reference",$I66,J66),,$D66,Calendar,$G66,$F66,$H66,$K$33,0,E66,Discounting,Permanent,_xll.ohTrigger(Trigger,DataSelect),ObjectOverwrite),"--")</f>
        <v>obj_00b4d#0009</v>
      </c>
      <c r="L66" s="355" t="b">
        <f t="shared" si="18"/>
        <v>1</v>
      </c>
      <c r="N66" s="414" t="str">
        <f>A72</f>
        <v>SW</v>
      </c>
      <c r="O66" s="414" t="str">
        <f>B72</f>
        <v>32Y</v>
      </c>
      <c r="P66" s="418" t="str">
        <f>K72</f>
        <v>obj_00b3f#0009</v>
      </c>
      <c r="Q66" s="414" t="b">
        <f>L72</f>
        <v>1</v>
      </c>
      <c r="R66" s="422">
        <v>1</v>
      </c>
      <c r="S66" s="422">
        <v>1</v>
      </c>
      <c r="T66" s="157" t="e">
        <v>#N/A</v>
      </c>
      <c r="U66" s="157" t="e">
        <f>_xll.qlRateHelperQuoteName(T66)</f>
        <v>#VALUE!</v>
      </c>
      <c r="V66" s="412" t="e">
        <f>_xll.qlRateHelperRate(T66,_xll.ohTrigger(Trigger,Trigger6M))</f>
        <v>#VALUE!</v>
      </c>
      <c r="W66" s="412" t="str">
        <f>IFERROR(_xll.qlFuturesRateHelperConvexityAdjustment(T66,Trigger),"--")</f>
        <v>--</v>
      </c>
      <c r="X66" s="158" t="e">
        <f>_xll.qlRateHelperEarliestDate(T66,Trigger)</f>
        <v>#VALUE!</v>
      </c>
      <c r="Y66" s="158" t="e">
        <f>_xll.qlRateHelperLatestDate(T66,Trigger)</f>
        <v>#VALUE!</v>
      </c>
      <c r="Z66" s="157" t="e">
        <v>#N/A</v>
      </c>
      <c r="AN66" s="145"/>
      <c r="AO66" s="145"/>
      <c r="AP66" s="145"/>
      <c r="AQ66" s="145"/>
      <c r="AR66" s="145"/>
      <c r="AS66" s="145"/>
      <c r="AT66" s="145"/>
      <c r="AU66" s="145"/>
      <c r="AV66" s="145"/>
      <c r="AW66" s="145"/>
      <c r="AY66" s="157" t="s">
        <v>211</v>
      </c>
      <c r="AZ66" s="158">
        <f>_xll.qlInterestRateIndexFixingDate(Currency&amp;"ibor"&amp;Tenor,BA66,Trigger)</f>
        <v>42226</v>
      </c>
      <c r="BA66" s="158">
        <f>_xll.qlCalendarAdvance(Calendar,BA65,AY66,"f",,Trigger)</f>
        <v>42228</v>
      </c>
      <c r="BB66" s="158">
        <f>_xll.qlInterestRateIndexMaturity(Currency&amp;"ibor"&amp;Tenor,BA66,Trigger)</f>
        <v>42412</v>
      </c>
      <c r="BC66" s="320">
        <f>_xll.qlIndexFixing($AC$5,AZ66,TRUE,_xll.ohTrigger(Trigger,Trigger6M))</f>
        <v>6.5655766829612102E-4</v>
      </c>
      <c r="BD66" s="320">
        <f>_xll.qlIndexFixing($BE$1,AZ66,TRUE,_xll.ohTrigger(Trigger,Trigger6M))</f>
        <v>6.4077439498563696E-4</v>
      </c>
    </row>
    <row r="67" spans="1:56" s="137" customFormat="1" ht="11.25" customHeight="1" x14ac:dyDescent="0.2">
      <c r="A67" s="359" t="s">
        <v>251</v>
      </c>
      <c r="B67" s="392" t="str">
        <v>27Y</v>
      </c>
      <c r="C67" s="358" t="str">
        <v>35Y</v>
      </c>
      <c r="D67" s="358" t="str">
        <f>IF(DataSelect="Reference",$C67,$B67)</f>
        <v>35Y</v>
      </c>
      <c r="E67" s="358" t="s">
        <v>14</v>
      </c>
      <c r="F67" s="398" t="s">
        <v>15</v>
      </c>
      <c r="G67" s="358" t="s">
        <v>16</v>
      </c>
      <c r="H67" s="398" t="s">
        <v>17</v>
      </c>
      <c r="I67" s="399">
        <v>1.367E-2</v>
      </c>
      <c r="J67" s="399" t="str">
        <f>Currency&amp;"AB"&amp;SUBSTITUTE(Tenor,"M","")&amp;"R"&amp;B67</f>
        <v>EURAB6R27Y</v>
      </c>
      <c r="K67" s="400" t="str">
        <f>IFERROR(_xll.qlSwapRateHelper2(,IF(DataSelect="Reference",$I67,J67),,$D67,Calendar,$G67,$F67,$H67,$K$33,0,E67,Discounting,Permanent,_xll.ohTrigger(Trigger,DataSelect),ObjectOverwrite),"--")</f>
        <v>obj_00b26#0009</v>
      </c>
      <c r="L67" s="355" t="b">
        <f t="shared" si="18"/>
        <v>1</v>
      </c>
      <c r="N67" s="414" t="str">
        <f>A73</f>
        <v>SW</v>
      </c>
      <c r="O67" s="414" t="str">
        <f>B73</f>
        <v>33Y</v>
      </c>
      <c r="P67" s="418" t="str">
        <f>K73</f>
        <v>obj_00b3e#0009</v>
      </c>
      <c r="Q67" s="414" t="b">
        <f>L73</f>
        <v>1</v>
      </c>
      <c r="R67" s="422">
        <v>1</v>
      </c>
      <c r="S67" s="422">
        <v>1</v>
      </c>
      <c r="T67" s="157" t="e">
        <v>#N/A</v>
      </c>
      <c r="U67" s="157" t="e">
        <f>_xll.qlRateHelperQuoteName(T67)</f>
        <v>#VALUE!</v>
      </c>
      <c r="V67" s="412" t="e">
        <f>_xll.qlRateHelperRate(T67,_xll.ohTrigger(Trigger,Trigger6M))</f>
        <v>#VALUE!</v>
      </c>
      <c r="W67" s="412" t="str">
        <f>IFERROR(_xll.qlFuturesRateHelperConvexityAdjustment(T67,Trigger),"--")</f>
        <v>--</v>
      </c>
      <c r="X67" s="158" t="e">
        <f>_xll.qlRateHelperEarliestDate(T67,Trigger)</f>
        <v>#VALUE!</v>
      </c>
      <c r="Y67" s="158" t="e">
        <f>_xll.qlRateHelperLatestDate(T67,Trigger)</f>
        <v>#VALUE!</v>
      </c>
      <c r="Z67" s="157" t="e">
        <v>#N/A</v>
      </c>
      <c r="AN67" s="145"/>
      <c r="AO67" s="145"/>
      <c r="AP67" s="145"/>
      <c r="AQ67" s="145"/>
      <c r="AR67" s="145"/>
      <c r="AS67" s="145"/>
      <c r="AT67" s="145"/>
      <c r="AU67" s="145"/>
      <c r="AV67" s="145"/>
      <c r="AW67" s="145"/>
      <c r="AY67" s="157" t="s">
        <v>211</v>
      </c>
      <c r="AZ67" s="158">
        <f>_xll.qlInterestRateIndexFixingDate(Currency&amp;"ibor"&amp;Tenor,BA67,Trigger)</f>
        <v>42227</v>
      </c>
      <c r="BA67" s="158">
        <f>_xll.qlCalendarAdvance(Calendar,BA66,AY67,"f",,Trigger)</f>
        <v>42229</v>
      </c>
      <c r="BB67" s="158">
        <f>_xll.qlInterestRateIndexMaturity(Currency&amp;"ibor"&amp;Tenor,BA67,Trigger)</f>
        <v>42415</v>
      </c>
      <c r="BC67" s="320">
        <f>_xll.qlIndexFixing($AC$5,AZ67,TRUE,_xll.ohTrigger(Trigger,Trigger6M))</f>
        <v>6.5799317323659179E-4</v>
      </c>
      <c r="BD67" s="320">
        <f>_xll.qlIndexFixing($BE$1,AZ67,TRUE,_xll.ohTrigger(Trigger,Trigger6M))</f>
        <v>6.3965893465893616E-4</v>
      </c>
    </row>
    <row r="68" spans="1:56" s="137" customFormat="1" ht="11.25" customHeight="1" x14ac:dyDescent="0.2">
      <c r="A68" s="359" t="s">
        <v>251</v>
      </c>
      <c r="B68" s="392" t="str">
        <v>28Y</v>
      </c>
      <c r="C68" s="358" t="str">
        <v>36Y</v>
      </c>
      <c r="D68" s="358" t="str">
        <f>IF(DataSelect="Reference",$C68,$B68)</f>
        <v>36Y</v>
      </c>
      <c r="E68" s="358" t="s">
        <v>14</v>
      </c>
      <c r="F68" s="398" t="s">
        <v>15</v>
      </c>
      <c r="G68" s="358" t="s">
        <v>16</v>
      </c>
      <c r="H68" s="398" t="s">
        <v>17</v>
      </c>
      <c r="I68" s="399">
        <v>1.3685639140000001E-2</v>
      </c>
      <c r="J68" s="399" t="str">
        <f>Currency&amp;"AB"&amp;SUBSTITUTE(Tenor,"M","")&amp;"R"&amp;B68</f>
        <v>EURAB6R28Y</v>
      </c>
      <c r="K68" s="400" t="str">
        <f>IFERROR(_xll.qlSwapRateHelper2(,IF(DataSelect="Reference",$I68,J68),,$D68,Calendar,$G68,$F68,$H68,$K$33,0,E68,Discounting,Permanent,_xll.ohTrigger(Trigger,DataSelect),ObjectOverwrite),"--")</f>
        <v>obj_00b37#0009</v>
      </c>
      <c r="L68" s="355" t="b">
        <f t="shared" si="18"/>
        <v>1</v>
      </c>
      <c r="N68" s="414" t="str">
        <f>A74</f>
        <v>SW</v>
      </c>
      <c r="O68" s="414" t="str">
        <f>B74</f>
        <v>34Y</v>
      </c>
      <c r="P68" s="418" t="str">
        <f>K74</f>
        <v>obj_00b3d#0009</v>
      </c>
      <c r="Q68" s="414" t="b">
        <f>L74</f>
        <v>1</v>
      </c>
      <c r="R68" s="422">
        <v>1</v>
      </c>
      <c r="S68" s="422">
        <v>1</v>
      </c>
      <c r="T68" s="157" t="e">
        <v>#N/A</v>
      </c>
      <c r="U68" s="157" t="e">
        <f>_xll.qlRateHelperQuoteName(T68)</f>
        <v>#VALUE!</v>
      </c>
      <c r="V68" s="412" t="e">
        <f>_xll.qlRateHelperRate(T68,_xll.ohTrigger(Trigger,Trigger6M))</f>
        <v>#VALUE!</v>
      </c>
      <c r="W68" s="412" t="str">
        <f>IFERROR(_xll.qlFuturesRateHelperConvexityAdjustment(T68,Trigger),"--")</f>
        <v>--</v>
      </c>
      <c r="X68" s="158" t="e">
        <f>_xll.qlRateHelperEarliestDate(T68,Trigger)</f>
        <v>#VALUE!</v>
      </c>
      <c r="Y68" s="158" t="e">
        <f>_xll.qlRateHelperLatestDate(T68,Trigger)</f>
        <v>#VALUE!</v>
      </c>
      <c r="Z68" s="157" t="e">
        <v>#N/A</v>
      </c>
      <c r="AN68" s="145"/>
      <c r="AO68" s="145"/>
      <c r="AP68" s="145"/>
      <c r="AQ68" s="145"/>
      <c r="AR68" s="145"/>
      <c r="AS68" s="145"/>
      <c r="AT68" s="145"/>
      <c r="AU68" s="145"/>
      <c r="AV68" s="145"/>
      <c r="AW68" s="145"/>
      <c r="AY68" s="157" t="s">
        <v>211</v>
      </c>
      <c r="AZ68" s="158">
        <f>_xll.qlInterestRateIndexFixingDate(Currency&amp;"ibor"&amp;Tenor,BA68,Trigger)</f>
        <v>42228</v>
      </c>
      <c r="BA68" s="158">
        <f>_xll.qlCalendarAdvance(Calendar,BA67,AY68,"f",,Trigger)</f>
        <v>42230</v>
      </c>
      <c r="BB68" s="158">
        <f>_xll.qlInterestRateIndexMaturity(Currency&amp;"ibor"&amp;Tenor,BA68,Trigger)</f>
        <v>42415</v>
      </c>
      <c r="BC68" s="320">
        <f>_xll.qlIndexFixing($AC$5,AZ68,TRUE,_xll.ohTrigger(Trigger,Trigger6M))</f>
        <v>6.5781021574100058E-4</v>
      </c>
      <c r="BD68" s="320">
        <f>_xll.qlIndexFixing($BE$1,AZ68,TRUE,_xll.ohTrigger(Trigger,Trigger6M))</f>
        <v>6.3999999999987201E-4</v>
      </c>
    </row>
    <row r="69" spans="1:56" s="137" customFormat="1" ht="11.25" customHeight="1" x14ac:dyDescent="0.2">
      <c r="A69" s="359" t="s">
        <v>251</v>
      </c>
      <c r="B69" s="392" t="str">
        <v>29Y</v>
      </c>
      <c r="C69" s="358" t="str">
        <v>37Y</v>
      </c>
      <c r="D69" s="358" t="str">
        <f>IF(DataSelect="Reference",$C69,$B69)</f>
        <v>37Y</v>
      </c>
      <c r="E69" s="358" t="s">
        <v>14</v>
      </c>
      <c r="F69" s="398" t="s">
        <v>15</v>
      </c>
      <c r="G69" s="358" t="s">
        <v>16</v>
      </c>
      <c r="H69" s="398" t="s">
        <v>17</v>
      </c>
      <c r="I69" s="399">
        <v>1.369708735E-2</v>
      </c>
      <c r="J69" s="399" t="str">
        <f>Currency&amp;"AB"&amp;SUBSTITUTE(Tenor,"M","")&amp;"R"&amp;B69</f>
        <v>EURAB6R29Y</v>
      </c>
      <c r="K69" s="400" t="str">
        <f>IFERROR(_xll.qlSwapRateHelper2(,IF(DataSelect="Reference",$I69,J69),,$D69,Calendar,$G69,$F69,$H69,$K$33,0,E69,Discounting,Permanent,_xll.ohTrigger(Trigger,DataSelect),ObjectOverwrite),"--")</f>
        <v>obj_00b29#0009</v>
      </c>
      <c r="L69" s="355" t="b">
        <f t="shared" si="18"/>
        <v>1</v>
      </c>
      <c r="N69" s="414" t="str">
        <f>A75</f>
        <v>SW</v>
      </c>
      <c r="O69" s="414" t="str">
        <f>B75</f>
        <v>35Y</v>
      </c>
      <c r="P69" s="418" t="str">
        <f>K75</f>
        <v>obj_00b3c#0009</v>
      </c>
      <c r="Q69" s="414" t="b">
        <f>L75</f>
        <v>1</v>
      </c>
      <c r="R69" s="422">
        <v>1</v>
      </c>
      <c r="S69" s="422">
        <v>1</v>
      </c>
      <c r="T69" s="157" t="e">
        <v>#N/A</v>
      </c>
      <c r="U69" s="157" t="e">
        <f>_xll.qlRateHelperQuoteName(T69)</f>
        <v>#VALUE!</v>
      </c>
      <c r="V69" s="412" t="e">
        <f>_xll.qlRateHelperRate(T69,_xll.ohTrigger(Trigger,Trigger6M))</f>
        <v>#VALUE!</v>
      </c>
      <c r="W69" s="412" t="str">
        <f>IFERROR(_xll.qlFuturesRateHelperConvexityAdjustment(T69,Trigger),"--")</f>
        <v>--</v>
      </c>
      <c r="X69" s="158" t="e">
        <f>_xll.qlRateHelperEarliestDate(T69,Trigger)</f>
        <v>#VALUE!</v>
      </c>
      <c r="Y69" s="158" t="e">
        <f>_xll.qlRateHelperLatestDate(T69,Trigger)</f>
        <v>#VALUE!</v>
      </c>
      <c r="Z69" s="157" t="e">
        <v>#N/A</v>
      </c>
      <c r="AD69" s="145"/>
      <c r="AN69" s="145"/>
      <c r="AO69" s="145"/>
      <c r="AP69" s="145"/>
      <c r="AQ69" s="145"/>
      <c r="AR69" s="145"/>
      <c r="AS69" s="145"/>
      <c r="AT69" s="145"/>
      <c r="AU69" s="145"/>
      <c r="AV69" s="145"/>
      <c r="AW69" s="145"/>
      <c r="AY69" s="157" t="s">
        <v>211</v>
      </c>
      <c r="AZ69" s="158">
        <f>_xll.qlInterestRateIndexFixingDate(Currency&amp;"ibor"&amp;Tenor,BA69,Trigger)</f>
        <v>42229</v>
      </c>
      <c r="BA69" s="158">
        <f>_xll.qlCalendarAdvance(Calendar,BA68,AY69,"f",,Trigger)</f>
        <v>42233</v>
      </c>
      <c r="BB69" s="158">
        <f>_xll.qlInterestRateIndexMaturity(Currency&amp;"ibor"&amp;Tenor,BA69,Trigger)</f>
        <v>42417</v>
      </c>
      <c r="BC69" s="320">
        <f>_xll.qlIndexFixing($AC$5,AZ69,TRUE,_xll.ohTrigger(Trigger,Trigger6M))</f>
        <v>6.5986086992486648E-4</v>
      </c>
      <c r="BD69" s="320">
        <f>_xll.qlIndexFixing($BE$1,AZ69,TRUE,_xll.ohTrigger(Trigger,Trigger6M))</f>
        <v>6.401017428785792E-4</v>
      </c>
    </row>
    <row r="70" spans="1:56" s="137" customFormat="1" ht="11.25" customHeight="1" x14ac:dyDescent="0.2">
      <c r="A70" s="359" t="s">
        <v>251</v>
      </c>
      <c r="B70" s="392" t="str">
        <v>30Y</v>
      </c>
      <c r="C70" s="358" t="str">
        <v>38Y</v>
      </c>
      <c r="D70" s="358" t="str">
        <f>IF(DataSelect="Reference",$C70,$B70)</f>
        <v>38Y</v>
      </c>
      <c r="E70" s="358" t="s">
        <v>14</v>
      </c>
      <c r="F70" s="398" t="s">
        <v>15</v>
      </c>
      <c r="G70" s="358" t="s">
        <v>16</v>
      </c>
      <c r="H70" s="398" t="s">
        <v>17</v>
      </c>
      <c r="I70" s="399">
        <v>1.3702806670000001E-2</v>
      </c>
      <c r="J70" s="399" t="str">
        <f>Currency&amp;"AB"&amp;SUBSTITUTE(Tenor,"M","")&amp;"R"&amp;B70</f>
        <v>EURAB6R30Y</v>
      </c>
      <c r="K70" s="400" t="str">
        <f>IFERROR(_xll.qlSwapRateHelper2(,IF(DataSelect="Reference",$I70,J70),,$D70,Calendar,$G70,$F70,$H70,$K$33,0,E70,Discounting,Permanent,_xll.ohTrigger(Trigger,DataSelect),ObjectOverwrite),"--")</f>
        <v>obj_00b24#0009</v>
      </c>
      <c r="L70" s="355" t="b">
        <f t="shared" si="18"/>
        <v>1</v>
      </c>
      <c r="N70" s="414" t="str">
        <f>A76</f>
        <v>SW</v>
      </c>
      <c r="O70" s="414" t="str">
        <f>B76</f>
        <v>36Y</v>
      </c>
      <c r="P70" s="418" t="str">
        <f>K76</f>
        <v>obj_00b27#0009</v>
      </c>
      <c r="Q70" s="414" t="b">
        <f>L76</f>
        <v>1</v>
      </c>
      <c r="R70" s="422">
        <v>1</v>
      </c>
      <c r="S70" s="422">
        <v>1</v>
      </c>
      <c r="T70" s="157" t="e">
        <v>#N/A</v>
      </c>
      <c r="U70" s="157" t="e">
        <f>_xll.qlRateHelperQuoteName(T70)</f>
        <v>#VALUE!</v>
      </c>
      <c r="V70" s="412" t="e">
        <f>_xll.qlRateHelperRate(T70,_xll.ohTrigger(Trigger,Trigger6M))</f>
        <v>#VALUE!</v>
      </c>
      <c r="W70" s="412" t="str">
        <f>IFERROR(_xll.qlFuturesRateHelperConvexityAdjustment(T70,Trigger),"--")</f>
        <v>--</v>
      </c>
      <c r="X70" s="158" t="e">
        <f>_xll.qlRateHelperEarliestDate(T70,Trigger)</f>
        <v>#VALUE!</v>
      </c>
      <c r="Y70" s="158" t="e">
        <f>_xll.qlRateHelperLatestDate(T70,Trigger)</f>
        <v>#VALUE!</v>
      </c>
      <c r="Z70" s="157" t="e">
        <v>#N/A</v>
      </c>
      <c r="AD70" s="145"/>
      <c r="AN70" s="145"/>
      <c r="AO70" s="145"/>
      <c r="AP70" s="145"/>
      <c r="AQ70" s="145"/>
      <c r="AR70" s="145"/>
      <c r="AS70" s="145"/>
      <c r="AT70" s="145"/>
      <c r="AU70" s="145"/>
      <c r="AV70" s="145"/>
      <c r="AW70" s="145"/>
      <c r="AY70" s="157" t="s">
        <v>211</v>
      </c>
      <c r="AZ70" s="158">
        <f>_xll.qlInterestRateIndexFixingDate(Currency&amp;"ibor"&amp;Tenor,BA70,Trigger)</f>
        <v>42230</v>
      </c>
      <c r="BA70" s="158">
        <f>_xll.qlCalendarAdvance(Calendar,BA69,AY70,"f",,Trigger)</f>
        <v>42234</v>
      </c>
      <c r="BB70" s="158">
        <f>_xll.qlInterestRateIndexMaturity(Currency&amp;"ibor"&amp;Tenor,BA70,Trigger)</f>
        <v>42418</v>
      </c>
      <c r="BC70" s="320">
        <f>_xll.qlIndexFixing($AC$5,AZ70,TRUE,_xll.ohTrigger(Trigger,Trigger6M))</f>
        <v>6.6068374380173051E-4</v>
      </c>
      <c r="BD70" s="320">
        <f>_xll.qlIndexFixing($BE$1,AZ70,TRUE,_xll.ohTrigger(Trigger,Trigger6M))</f>
        <v>6.4002194117985178E-4</v>
      </c>
    </row>
    <row r="71" spans="1:56" s="137" customFormat="1" ht="11.25" customHeight="1" x14ac:dyDescent="0.2">
      <c r="A71" s="359" t="s">
        <v>251</v>
      </c>
      <c r="B71" s="392" t="str">
        <v>31Y</v>
      </c>
      <c r="C71" s="358" t="str">
        <v>39Y</v>
      </c>
      <c r="D71" s="358" t="str">
        <f>IF(DataSelect="Reference",$C71,$B71)</f>
        <v>39Y</v>
      </c>
      <c r="E71" s="358" t="s">
        <v>14</v>
      </c>
      <c r="F71" s="398" t="s">
        <v>15</v>
      </c>
      <c r="G71" s="358" t="s">
        <v>16</v>
      </c>
      <c r="H71" s="398" t="s">
        <v>17</v>
      </c>
      <c r="I71" s="399">
        <v>1.3703755159999999E-2</v>
      </c>
      <c r="J71" s="399" t="str">
        <f>Currency&amp;"AB"&amp;SUBSTITUTE(Tenor,"M","")&amp;"R"&amp;B71</f>
        <v>EURAB6R31Y</v>
      </c>
      <c r="K71" s="400" t="str">
        <f>IFERROR(_xll.qlSwapRateHelper2(,IF(DataSelect="Reference",$I71,J71),,$D71,Calendar,$G71,$F71,$H71,$K$33,0,E71,Discounting,Permanent,_xll.ohTrigger(Trigger,DataSelect),ObjectOverwrite),"--")</f>
        <v>obj_00b28#0009</v>
      </c>
      <c r="L71" s="355" t="b">
        <f t="shared" si="18"/>
        <v>1</v>
      </c>
      <c r="N71" s="414" t="str">
        <f>A77</f>
        <v>SW</v>
      </c>
      <c r="O71" s="414" t="str">
        <f>B77</f>
        <v>37Y</v>
      </c>
      <c r="P71" s="418" t="str">
        <f>K77</f>
        <v>--</v>
      </c>
      <c r="Q71" s="414" t="b">
        <f>L77</f>
        <v>0</v>
      </c>
      <c r="R71" s="422">
        <v>1</v>
      </c>
      <c r="S71" s="422">
        <v>1</v>
      </c>
      <c r="T71" s="157" t="e">
        <v>#N/A</v>
      </c>
      <c r="U71" s="157" t="e">
        <f>_xll.qlRateHelperQuoteName(T71)</f>
        <v>#VALUE!</v>
      </c>
      <c r="V71" s="412" t="e">
        <f>_xll.qlRateHelperRate(T71,_xll.ohTrigger(Trigger,Trigger6M))</f>
        <v>#VALUE!</v>
      </c>
      <c r="W71" s="412" t="str">
        <f>IFERROR(_xll.qlFuturesRateHelperConvexityAdjustment(T71,Trigger),"--")</f>
        <v>--</v>
      </c>
      <c r="X71" s="158" t="e">
        <f>_xll.qlRateHelperEarliestDate(T71,Trigger)</f>
        <v>#VALUE!</v>
      </c>
      <c r="Y71" s="158" t="e">
        <f>_xll.qlRateHelperLatestDate(T71,Trigger)</f>
        <v>#VALUE!</v>
      </c>
      <c r="Z71" s="157" t="e">
        <v>#N/A</v>
      </c>
      <c r="AD71" s="145"/>
      <c r="AN71" s="145"/>
      <c r="AO71" s="145"/>
      <c r="AP71" s="145"/>
      <c r="AQ71" s="145"/>
      <c r="AR71" s="145"/>
      <c r="AS71" s="145"/>
      <c r="AT71" s="145"/>
      <c r="AU71" s="145"/>
      <c r="AV71" s="145"/>
      <c r="AW71" s="145"/>
      <c r="AY71" s="157" t="s">
        <v>211</v>
      </c>
      <c r="AZ71" s="158">
        <f>_xll.qlInterestRateIndexFixingDate(Currency&amp;"ibor"&amp;Tenor,BA71,Trigger)</f>
        <v>42233</v>
      </c>
      <c r="BA71" s="158">
        <f>_xll.qlCalendarAdvance(Calendar,BA70,AY71,"f",,Trigger)</f>
        <v>42235</v>
      </c>
      <c r="BB71" s="158">
        <f>_xll.qlInterestRateIndexMaturity(Currency&amp;"ibor"&amp;Tenor,BA71,Trigger)</f>
        <v>42419</v>
      </c>
      <c r="BC71" s="320">
        <f>_xll.qlIndexFixing($AC$5,AZ71,TRUE,_xll.ohTrigger(Trigger,Trigger6M))</f>
        <v>6.6148702778236754E-4</v>
      </c>
      <c r="BD71" s="320">
        <f>_xll.qlIndexFixing($BE$1,AZ71,TRUE,_xll.ohTrigger(Trigger,Trigger6M))</f>
        <v>6.3997138590988145E-4</v>
      </c>
    </row>
    <row r="72" spans="1:56" ht="11.25" customHeight="1" x14ac:dyDescent="0.25">
      <c r="A72" s="359" t="s">
        <v>251</v>
      </c>
      <c r="B72" s="392" t="str">
        <v>32Y</v>
      </c>
      <c r="C72" s="358" t="str">
        <v>40Y</v>
      </c>
      <c r="D72" s="358" t="str">
        <f>IF(DataSelect="Reference",$C72,$B72)</f>
        <v>40Y</v>
      </c>
      <c r="E72" s="358" t="s">
        <v>14</v>
      </c>
      <c r="F72" s="398" t="s">
        <v>15</v>
      </c>
      <c r="G72" s="358" t="s">
        <v>16</v>
      </c>
      <c r="H72" s="398" t="s">
        <v>17</v>
      </c>
      <c r="I72" s="399">
        <v>1.37E-2</v>
      </c>
      <c r="J72" s="399" t="str">
        <f>Currency&amp;"AB"&amp;SUBSTITUTE(Tenor,"M","")&amp;"R"&amp;B72</f>
        <v>EURAB6R32Y</v>
      </c>
      <c r="K72" s="400" t="str">
        <f>IFERROR(_xll.qlSwapRateHelper2(,IF(DataSelect="Reference",$I72,J72),,$D72,Calendar,$G72,$F72,$H72,$K$33,0,E72,Discounting,Permanent,_xll.ohTrigger(Trigger,DataSelect),ObjectOverwrite),"--")</f>
        <v>obj_00b3f#0009</v>
      </c>
      <c r="L72" s="355" t="b">
        <f t="shared" si="18"/>
        <v>1</v>
      </c>
      <c r="M72" s="137"/>
      <c r="N72" s="414" t="str">
        <f>A78</f>
        <v>SW</v>
      </c>
      <c r="O72" s="414" t="str">
        <f>B78</f>
        <v>38Y</v>
      </c>
      <c r="P72" s="418" t="str">
        <f>K78</f>
        <v>--</v>
      </c>
      <c r="Q72" s="414" t="b">
        <f>L78</f>
        <v>0</v>
      </c>
      <c r="R72" s="422">
        <v>1</v>
      </c>
      <c r="S72" s="422">
        <v>1</v>
      </c>
      <c r="T72" s="159" t="e">
        <v>#N/A</v>
      </c>
      <c r="U72" s="157" t="e">
        <f>_xll.qlRateHelperQuoteName(T72)</f>
        <v>#VALUE!</v>
      </c>
      <c r="V72" s="424" t="e">
        <f>_xll.qlRateHelperRate(T72,_xll.ohTrigger(Trigger,Trigger6M))</f>
        <v>#VALUE!</v>
      </c>
      <c r="W72" s="159" t="str">
        <f>IFERROR(_xll.qlFuturesRateHelperConvexityAdjustment(T72,Trigger),"--")</f>
        <v>--</v>
      </c>
      <c r="X72" s="159" t="e">
        <f>_xll.qlRateHelperEarliestDate(T72,Trigger)</f>
        <v>#VALUE!</v>
      </c>
      <c r="Y72" s="159" t="e">
        <f>_xll.qlRateHelperLatestDate(T72,Trigger)</f>
        <v>#VALUE!</v>
      </c>
      <c r="Z72" s="159" t="e">
        <v>#N/A</v>
      </c>
      <c r="AY72" s="157" t="s">
        <v>211</v>
      </c>
      <c r="AZ72" s="158">
        <f>_xll.qlInterestRateIndexFixingDate(Currency&amp;"ibor"&amp;Tenor,BA72,Trigger)</f>
        <v>42234</v>
      </c>
      <c r="BA72" s="158">
        <f>_xll.qlCalendarAdvance(Calendar,BA71,AY72,"f",,Trigger)</f>
        <v>42236</v>
      </c>
      <c r="BB72" s="158">
        <f>_xll.qlInterestRateIndexMaturity(Currency&amp;"ibor"&amp;Tenor,BA72,Trigger)</f>
        <v>42422</v>
      </c>
      <c r="BC72" s="320">
        <f>_xll.qlIndexFixing($AC$5,AZ72,TRUE,_xll.ohTrigger(Trigger,Trigger6M))</f>
        <v>6.6338320958588568E-4</v>
      </c>
      <c r="BD72" s="320">
        <f>_xll.qlIndexFixing($BE$1,AZ72,TRUE,_xll.ohTrigger(Trigger,Trigger6M))</f>
        <v>6.3933952626157051E-4</v>
      </c>
    </row>
    <row r="73" spans="1:56" ht="11.25" customHeight="1" x14ac:dyDescent="0.25">
      <c r="A73" s="359" t="s">
        <v>251</v>
      </c>
      <c r="B73" s="392" t="str">
        <v>33Y</v>
      </c>
      <c r="C73" s="358" t="str">
        <v>50Y</v>
      </c>
      <c r="D73" s="358" t="str">
        <f>IF(DataSelect="Reference",$C73,$B73)</f>
        <v>50Y</v>
      </c>
      <c r="E73" s="358" t="s">
        <v>14</v>
      </c>
      <c r="F73" s="398" t="s">
        <v>15</v>
      </c>
      <c r="G73" s="358" t="s">
        <v>16</v>
      </c>
      <c r="H73" s="398" t="s">
        <v>17</v>
      </c>
      <c r="I73" s="399">
        <v>1.324E-2</v>
      </c>
      <c r="J73" s="399" t="str">
        <f>Currency&amp;"AB"&amp;SUBSTITUTE(Tenor,"M","")&amp;"R"&amp;B73</f>
        <v>EURAB6R33Y</v>
      </c>
      <c r="K73" s="400" t="str">
        <f>IFERROR(_xll.qlSwapRateHelper2(,IF(DataSelect="Reference",$I73,J73),,$D73,Calendar,$G73,$F73,$H73,$K$33,0,E73,Discounting,Permanent,_xll.ohTrigger(Trigger,DataSelect),ObjectOverwrite),"--")</f>
        <v>obj_00b3e#0009</v>
      </c>
      <c r="L73" s="355" t="b">
        <f t="shared" si="18"/>
        <v>1</v>
      </c>
      <c r="M73" s="137"/>
      <c r="N73" s="414" t="str">
        <f>A79</f>
        <v>SW</v>
      </c>
      <c r="O73" s="414" t="str">
        <f>B79</f>
        <v>39Y</v>
      </c>
      <c r="P73" s="418" t="str">
        <f>K79</f>
        <v>--</v>
      </c>
      <c r="Q73" s="414" t="b">
        <f>L79</f>
        <v>0</v>
      </c>
      <c r="R73" s="422">
        <v>1</v>
      </c>
      <c r="S73" s="422">
        <v>1</v>
      </c>
      <c r="T73" s="159" t="e">
        <v>#N/A</v>
      </c>
      <c r="U73" s="157" t="e">
        <f>_xll.qlRateHelperQuoteName(T73)</f>
        <v>#VALUE!</v>
      </c>
      <c r="V73" s="424" t="e">
        <f>_xll.qlRateHelperRate(T73,_xll.ohTrigger(Trigger,Trigger6M))</f>
        <v>#VALUE!</v>
      </c>
      <c r="W73" s="159" t="str">
        <f>IFERROR(_xll.qlFuturesRateHelperConvexityAdjustment(T73,Trigger),"--")</f>
        <v>--</v>
      </c>
      <c r="X73" s="159" t="e">
        <f>_xll.qlRateHelperEarliestDate(T73,Trigger)</f>
        <v>#VALUE!</v>
      </c>
      <c r="Y73" s="159" t="e">
        <f>_xll.qlRateHelperLatestDate(T73,Trigger)</f>
        <v>#VALUE!</v>
      </c>
      <c r="Z73" s="159" t="e">
        <v>#N/A</v>
      </c>
      <c r="AY73" s="157" t="s">
        <v>211</v>
      </c>
      <c r="AZ73" s="158">
        <f>_xll.qlInterestRateIndexFixingDate(Currency&amp;"ibor"&amp;Tenor,BA73,Trigger)</f>
        <v>42235</v>
      </c>
      <c r="BA73" s="158">
        <f>_xll.qlCalendarAdvance(Calendar,BA72,AY73,"f",,Trigger)</f>
        <v>42237</v>
      </c>
      <c r="BB73" s="158">
        <f>_xll.qlInterestRateIndexMaturity(Currency&amp;"ibor"&amp;Tenor,BA73,Trigger)</f>
        <v>42422</v>
      </c>
      <c r="BC73" s="320">
        <f>_xll.qlIndexFixing($AC$5,AZ73,TRUE,_xll.ohTrigger(Trigger,Trigger6M))</f>
        <v>6.6359384614759782E-4</v>
      </c>
      <c r="BD73" s="320">
        <f>_xll.qlIndexFixing($BE$1,AZ73,TRUE,_xll.ohTrigger(Trigger,Trigger6M))</f>
        <v>6.3967489732644147E-4</v>
      </c>
    </row>
    <row r="74" spans="1:56" ht="11.25" customHeight="1" x14ac:dyDescent="0.25">
      <c r="A74" s="359" t="s">
        <v>251</v>
      </c>
      <c r="B74" s="392" t="str">
        <v>34Y</v>
      </c>
      <c r="C74" s="358" t="str">
        <v>60Y</v>
      </c>
      <c r="D74" s="358" t="str">
        <f>IF(DataSelect="Reference",$C74,$B74)</f>
        <v>60Y</v>
      </c>
      <c r="E74" s="358" t="s">
        <v>14</v>
      </c>
      <c r="F74" s="398" t="s">
        <v>15</v>
      </c>
      <c r="G74" s="358" t="s">
        <v>16</v>
      </c>
      <c r="H74" s="398" t="s">
        <v>17</v>
      </c>
      <c r="I74" s="399">
        <v>1.3089999999999999E-2</v>
      </c>
      <c r="J74" s="399" t="str">
        <f>Currency&amp;"AB"&amp;SUBSTITUTE(Tenor,"M","")&amp;"R"&amp;B74</f>
        <v>EURAB6R34Y</v>
      </c>
      <c r="K74" s="400" t="str">
        <f>IFERROR(_xll.qlSwapRateHelper2(,IF(DataSelect="Reference",$I74,J74),,$D74,Calendar,$G74,$F74,$H74,$K$33,0,E74,Discounting,Permanent,_xll.ohTrigger(Trigger,DataSelect),ObjectOverwrite),"--")</f>
        <v>obj_00b3d#0009</v>
      </c>
      <c r="L74" s="355" t="b">
        <f t="shared" si="18"/>
        <v>1</v>
      </c>
      <c r="M74" s="137"/>
      <c r="N74" s="414" t="str">
        <f>A80</f>
        <v>SW</v>
      </c>
      <c r="O74" s="414" t="str">
        <f>B80</f>
        <v>40Y</v>
      </c>
      <c r="P74" s="418" t="str">
        <f>K80</f>
        <v>--</v>
      </c>
      <c r="Q74" s="414" t="b">
        <f>L80</f>
        <v>0</v>
      </c>
      <c r="R74" s="422">
        <v>1</v>
      </c>
      <c r="S74" s="422">
        <v>1</v>
      </c>
      <c r="T74" s="159" t="e">
        <v>#N/A</v>
      </c>
      <c r="U74" s="157" t="e">
        <f>_xll.qlRateHelperQuoteName(T74)</f>
        <v>#VALUE!</v>
      </c>
      <c r="V74" s="424" t="e">
        <f>_xll.qlRateHelperRate(T74,_xll.ohTrigger(Trigger,Trigger6M))</f>
        <v>#VALUE!</v>
      </c>
      <c r="W74" s="159" t="str">
        <f>IFERROR(_xll.qlFuturesRateHelperConvexityAdjustment(T74,Trigger),"--")</f>
        <v>--</v>
      </c>
      <c r="X74" s="159" t="e">
        <f>_xll.qlRateHelperEarliestDate(T74,Trigger)</f>
        <v>#VALUE!</v>
      </c>
      <c r="Y74" s="159" t="e">
        <f>_xll.qlRateHelperLatestDate(T74,Trigger)</f>
        <v>#VALUE!</v>
      </c>
      <c r="Z74" s="159" t="e">
        <v>#N/A</v>
      </c>
      <c r="AY74" s="157" t="s">
        <v>211</v>
      </c>
      <c r="AZ74" s="158">
        <f>_xll.qlInterestRateIndexFixingDate(Currency&amp;"ibor"&amp;Tenor,BA74,Trigger)</f>
        <v>42236</v>
      </c>
      <c r="BA74" s="158">
        <f>_xll.qlCalendarAdvance(Calendar,BA73,AY74,"f",,Trigger)</f>
        <v>42240</v>
      </c>
      <c r="BB74" s="158">
        <f>_xll.qlInterestRateIndexMaturity(Currency&amp;"ibor"&amp;Tenor,BA74,Trigger)</f>
        <v>42424</v>
      </c>
      <c r="BC74" s="320">
        <f>_xll.qlIndexFixing($AC$5,AZ74,TRUE,_xll.ohTrigger(Trigger,Trigger6M))</f>
        <v>6.6520959843018946E-4</v>
      </c>
      <c r="BD74" s="320">
        <f>_xll.qlIndexFixing($BE$1,AZ74,TRUE,_xll.ohTrigger(Trigger,Trigger6M))</f>
        <v>6.4024945716590275E-4</v>
      </c>
    </row>
    <row r="75" spans="1:56" ht="11.25" customHeight="1" x14ac:dyDescent="0.25">
      <c r="A75" s="359" t="s">
        <v>251</v>
      </c>
      <c r="B75" s="392" t="str">
        <v>35Y</v>
      </c>
      <c r="C75" s="358" t="str">
        <v>50Y</v>
      </c>
      <c r="D75" s="358" t="str">
        <f>IF(DataSelect="Reference",$C75,$B75)</f>
        <v>50Y</v>
      </c>
      <c r="E75" s="358" t="s">
        <v>14</v>
      </c>
      <c r="F75" s="398" t="s">
        <v>15</v>
      </c>
      <c r="G75" s="358" t="s">
        <v>16</v>
      </c>
      <c r="H75" s="398" t="s">
        <v>17</v>
      </c>
      <c r="I75" s="399">
        <v>8.0099999999999998E-3</v>
      </c>
      <c r="J75" s="399" t="str">
        <f>Currency&amp;"AB"&amp;SUBSTITUTE(Tenor,"M","")&amp;"R"&amp;B75</f>
        <v>EURAB6R35Y</v>
      </c>
      <c r="K75" s="400" t="str">
        <f>IFERROR(_xll.qlSwapRateHelper2(,IF(DataSelect="Reference",$I75,J75),,$D75,Calendar,$G75,$F75,$H75,$K$33,0,E75,Discounting,Permanent,_xll.ohTrigger(Trigger,DataSelect),ObjectOverwrite),"--")</f>
        <v>obj_00b3c#0009</v>
      </c>
      <c r="L75" s="355" t="b">
        <f t="shared" si="18"/>
        <v>1</v>
      </c>
      <c r="M75" s="137"/>
      <c r="N75" s="414" t="str">
        <f>A81</f>
        <v>SW</v>
      </c>
      <c r="O75" s="414" t="str">
        <f>B81</f>
        <v>41Y</v>
      </c>
      <c r="P75" s="418" t="str">
        <f>K81</f>
        <v>--</v>
      </c>
      <c r="Q75" s="414" t="b">
        <f>L81</f>
        <v>0</v>
      </c>
      <c r="R75" s="422">
        <v>1</v>
      </c>
      <c r="S75" s="422">
        <v>1</v>
      </c>
      <c r="T75" s="159" t="e">
        <v>#N/A</v>
      </c>
      <c r="U75" s="157" t="e">
        <f>_xll.qlRateHelperQuoteName(T75)</f>
        <v>#VALUE!</v>
      </c>
      <c r="V75" s="424" t="e">
        <f>_xll.qlRateHelperRate(T75,_xll.ohTrigger(Trigger,Trigger6M))</f>
        <v>#VALUE!</v>
      </c>
      <c r="W75" s="159" t="str">
        <f>IFERROR(_xll.qlFuturesRateHelperConvexityAdjustment(T75,Trigger),"--")</f>
        <v>--</v>
      </c>
      <c r="X75" s="159" t="e">
        <f>_xll.qlRateHelperEarliestDate(T75,Trigger)</f>
        <v>#VALUE!</v>
      </c>
      <c r="Y75" s="159" t="e">
        <f>_xll.qlRateHelperLatestDate(T75,Trigger)</f>
        <v>#VALUE!</v>
      </c>
      <c r="Z75" s="159" t="e">
        <v>#N/A</v>
      </c>
      <c r="AY75" s="157" t="s">
        <v>211</v>
      </c>
      <c r="AZ75" s="158">
        <f>_xll.qlInterestRateIndexFixingDate(Currency&amp;"ibor"&amp;Tenor,BA75,Trigger)</f>
        <v>42237</v>
      </c>
      <c r="BA75" s="158">
        <f>_xll.qlCalendarAdvance(Calendar,BA74,AY75,"f",,Trigger)</f>
        <v>42241</v>
      </c>
      <c r="BB75" s="158">
        <f>_xll.qlInterestRateIndexMaturity(Currency&amp;"ibor"&amp;Tenor,BA75,Trigger)</f>
        <v>42425</v>
      </c>
      <c r="BC75" s="320">
        <f>_xll.qlIndexFixing($AC$5,AZ75,TRUE,_xll.ohTrigger(Trigger,Trigger6M))</f>
        <v>6.6589534255167638E-4</v>
      </c>
      <c r="BD75" s="320">
        <f>_xll.qlIndexFixing($BE$1,AZ75,TRUE,_xll.ohTrigger(Trigger,Trigger6M))</f>
        <v>6.4043102474687296E-4</v>
      </c>
    </row>
    <row r="76" spans="1:56" ht="11.25" customHeight="1" x14ac:dyDescent="0.25">
      <c r="A76" s="359" t="s">
        <v>251</v>
      </c>
      <c r="B76" s="392" t="str">
        <v>36Y</v>
      </c>
      <c r="C76" s="358" t="str">
        <v>60Y</v>
      </c>
      <c r="D76" s="358" t="str">
        <f>IF(DataSelect="Reference",$C76,$B76)</f>
        <v>60Y</v>
      </c>
      <c r="E76" s="358" t="s">
        <v>14</v>
      </c>
      <c r="F76" s="398" t="s">
        <v>15</v>
      </c>
      <c r="G76" s="358" t="s">
        <v>16</v>
      </c>
      <c r="H76" s="398" t="s">
        <v>17</v>
      </c>
      <c r="I76" s="399">
        <v>7.8600000000000007E-3</v>
      </c>
      <c r="J76" s="399" t="str">
        <f>Currency&amp;"AB"&amp;SUBSTITUTE(Tenor,"M","")&amp;"R"&amp;B76</f>
        <v>EURAB6R36Y</v>
      </c>
      <c r="K76" s="400" t="str">
        <f>IFERROR(_xll.qlSwapRateHelper2(,IF(DataSelect="Reference",$I76,J76),,$D76,Calendar,$G76,$F76,$H76,$K$33,0,E76,Discounting,Permanent,_xll.ohTrigger(Trigger,DataSelect),ObjectOverwrite),"--")</f>
        <v>obj_00b27#0009</v>
      </c>
      <c r="L76" s="355" t="b">
        <f t="shared" si="18"/>
        <v>1</v>
      </c>
      <c r="M76" s="137"/>
      <c r="N76" s="414" t="str">
        <f>A82</f>
        <v>SW</v>
      </c>
      <c r="O76" s="414" t="str">
        <f>B82</f>
        <v>42Y</v>
      </c>
      <c r="P76" s="418" t="str">
        <f>K82</f>
        <v>--</v>
      </c>
      <c r="Q76" s="414" t="b">
        <f>L82</f>
        <v>0</v>
      </c>
      <c r="R76" s="422">
        <v>1</v>
      </c>
      <c r="S76" s="422">
        <v>1</v>
      </c>
      <c r="T76" s="159" t="e">
        <v>#N/A</v>
      </c>
      <c r="U76" s="157" t="e">
        <f>_xll.qlRateHelperQuoteName(T76)</f>
        <v>#VALUE!</v>
      </c>
      <c r="V76" s="424" t="e">
        <f>_xll.qlRateHelperRate(T76,_xll.ohTrigger(Trigger,Trigger6M))</f>
        <v>#VALUE!</v>
      </c>
      <c r="W76" s="159" t="str">
        <f>IFERROR(_xll.qlFuturesRateHelperConvexityAdjustment(T76,Trigger),"--")</f>
        <v>--</v>
      </c>
      <c r="X76" s="159" t="e">
        <f>_xll.qlRateHelperEarliestDate(T76,Trigger)</f>
        <v>#VALUE!</v>
      </c>
      <c r="Y76" s="159" t="e">
        <f>_xll.qlRateHelperLatestDate(T76,Trigger)</f>
        <v>#VALUE!</v>
      </c>
      <c r="Z76" s="159" t="e">
        <v>#N/A</v>
      </c>
      <c r="AY76" s="157" t="s">
        <v>211</v>
      </c>
      <c r="AZ76" s="158">
        <f>_xll.qlInterestRateIndexFixingDate(Currency&amp;"ibor"&amp;Tenor,BA76,Trigger)</f>
        <v>42240</v>
      </c>
      <c r="BA76" s="158">
        <f>_xll.qlCalendarAdvance(Calendar,BA75,AY76,"f",,Trigger)</f>
        <v>42242</v>
      </c>
      <c r="BB76" s="158">
        <f>_xll.qlInterestRateIndexMaturity(Currency&amp;"ibor"&amp;Tenor,BA76,Trigger)</f>
        <v>42426</v>
      </c>
      <c r="BC76" s="320">
        <f>_xll.qlIndexFixing($AC$5,AZ76,TRUE,_xll.ohTrigger(Trigger,Trigger6M))</f>
        <v>6.6656149662097414E-4</v>
      </c>
      <c r="BD76" s="320">
        <f>_xll.qlIndexFixing($BE$1,AZ76,TRUE,_xll.ohTrigger(Trigger,Trigger6M))</f>
        <v>6.406616225698835E-4</v>
      </c>
    </row>
    <row r="77" spans="1:56" ht="11.25" customHeight="1" x14ac:dyDescent="0.25">
      <c r="A77" s="359" t="s">
        <v>251</v>
      </c>
      <c r="B77" s="392" t="str">
        <v>37Y</v>
      </c>
      <c r="C77" s="358" t="e">
        <v>#N/A</v>
      </c>
      <c r="D77" s="358" t="e">
        <f>IF(DataSelect="Reference",$C77,$B77)</f>
        <v>#N/A</v>
      </c>
      <c r="E77" s="358" t="s">
        <v>14</v>
      </c>
      <c r="F77" s="398" t="s">
        <v>15</v>
      </c>
      <c r="G77" s="358" t="s">
        <v>16</v>
      </c>
      <c r="H77" s="398" t="s">
        <v>17</v>
      </c>
      <c r="I77" s="399" t="e">
        <v>#N/A</v>
      </c>
      <c r="J77" s="399" t="str">
        <f>Currency&amp;"AB"&amp;SUBSTITUTE(Tenor,"M","")&amp;"R"&amp;B77</f>
        <v>EURAB6R37Y</v>
      </c>
      <c r="K77" s="400" t="str">
        <f>IFERROR(_xll.qlSwapRateHelper2(,IF(DataSelect="Reference",$I77,J77),,$D77,Calendar,$G77,$F77,$H77,$K$33,0,E77,Discounting,Permanent,_xll.ohTrigger(Trigger,DataSelect),ObjectOverwrite),"--")</f>
        <v>--</v>
      </c>
      <c r="L77" s="355" t="b">
        <f t="shared" si="18"/>
        <v>0</v>
      </c>
      <c r="M77" s="137"/>
      <c r="N77" s="414" t="str">
        <f>A83</f>
        <v>SW</v>
      </c>
      <c r="O77" s="414" t="str">
        <f>B83</f>
        <v>43Y</v>
      </c>
      <c r="P77" s="418" t="str">
        <f>K83</f>
        <v>--</v>
      </c>
      <c r="Q77" s="414" t="b">
        <f>L83</f>
        <v>0</v>
      </c>
      <c r="R77" s="422">
        <v>1</v>
      </c>
      <c r="S77" s="422">
        <v>1</v>
      </c>
      <c r="T77" s="159" t="e">
        <v>#N/A</v>
      </c>
      <c r="U77" s="157" t="e">
        <f>_xll.qlRateHelperQuoteName(T77)</f>
        <v>#VALUE!</v>
      </c>
      <c r="V77" s="424" t="e">
        <f>_xll.qlRateHelperRate(T77,_xll.ohTrigger(Trigger,Trigger6M))</f>
        <v>#VALUE!</v>
      </c>
      <c r="W77" s="159" t="str">
        <f>IFERROR(_xll.qlFuturesRateHelperConvexityAdjustment(T77,Trigger),"--")</f>
        <v>--</v>
      </c>
      <c r="X77" s="159" t="e">
        <f>_xll.qlRateHelperEarliestDate(T77,Trigger)</f>
        <v>#VALUE!</v>
      </c>
      <c r="Y77" s="159" t="e">
        <f>_xll.qlRateHelperLatestDate(T77,Trigger)</f>
        <v>#VALUE!</v>
      </c>
      <c r="Z77" s="159" t="e">
        <v>#N/A</v>
      </c>
      <c r="AY77" s="157" t="s">
        <v>211</v>
      </c>
      <c r="AZ77" s="158">
        <f>_xll.qlInterestRateIndexFixingDate(Currency&amp;"ibor"&amp;Tenor,BA77,Trigger)</f>
        <v>42241</v>
      </c>
      <c r="BA77" s="158">
        <f>_xll.qlCalendarAdvance(Calendar,BA76,AY77,"f",,Trigger)</f>
        <v>42243</v>
      </c>
      <c r="BB77" s="158">
        <f>_xll.qlInterestRateIndexMaturity(Currency&amp;"ibor"&amp;Tenor,BA77,Trigger)</f>
        <v>42429</v>
      </c>
      <c r="BC77" s="320">
        <f>_xll.qlIndexFixing($AC$5,AZ77,TRUE,_xll.ohTrigger(Trigger,Trigger6M))</f>
        <v>6.6837616713566104E-4</v>
      </c>
      <c r="BD77" s="320">
        <f>_xll.qlIndexFixing($BE$1,AZ77,TRUE,_xll.ohTrigger(Trigger,Trigger6M))</f>
        <v>6.407663843195139E-4</v>
      </c>
    </row>
    <row r="78" spans="1:56" ht="11.25" customHeight="1" x14ac:dyDescent="0.25">
      <c r="A78" s="359" t="s">
        <v>251</v>
      </c>
      <c r="B78" s="392" t="str">
        <v>38Y</v>
      </c>
      <c r="C78" s="358" t="e">
        <v>#N/A</v>
      </c>
      <c r="D78" s="358" t="e">
        <f>IF(DataSelect="Reference",$C78,$B78)</f>
        <v>#N/A</v>
      </c>
      <c r="E78" s="358" t="s">
        <v>14</v>
      </c>
      <c r="F78" s="398" t="s">
        <v>15</v>
      </c>
      <c r="G78" s="358" t="s">
        <v>16</v>
      </c>
      <c r="H78" s="398" t="s">
        <v>17</v>
      </c>
      <c r="I78" s="399" t="e">
        <v>#N/A</v>
      </c>
      <c r="J78" s="399" t="str">
        <f>Currency&amp;"AB"&amp;SUBSTITUTE(Tenor,"M","")&amp;"R"&amp;B78</f>
        <v>EURAB6R38Y</v>
      </c>
      <c r="K78" s="400" t="str">
        <f>IFERROR(_xll.qlSwapRateHelper2(,IF(DataSelect="Reference",$I78,J78),,$D78,Calendar,$G78,$F78,$H78,$K$33,0,E78,Discounting,Permanent,_xll.ohTrigger(Trigger,DataSelect),ObjectOverwrite),"--")</f>
        <v>--</v>
      </c>
      <c r="L78" s="355" t="b">
        <f t="shared" si="18"/>
        <v>0</v>
      </c>
      <c r="M78" s="137"/>
      <c r="N78" s="414" t="str">
        <f>A84</f>
        <v>SW</v>
      </c>
      <c r="O78" s="414" t="str">
        <f>B84</f>
        <v>44Y</v>
      </c>
      <c r="P78" s="418" t="str">
        <f>K84</f>
        <v>--</v>
      </c>
      <c r="Q78" s="414" t="b">
        <f>L84</f>
        <v>0</v>
      </c>
      <c r="R78" s="422">
        <v>1</v>
      </c>
      <c r="S78" s="422">
        <v>1</v>
      </c>
      <c r="T78" s="159" t="e">
        <v>#N/A</v>
      </c>
      <c r="U78" s="157" t="e">
        <f>_xll.qlRateHelperQuoteName(T78)</f>
        <v>#VALUE!</v>
      </c>
      <c r="V78" s="424" t="e">
        <f>_xll.qlRateHelperRate(T78,_xll.ohTrigger(Trigger,Trigger6M))</f>
        <v>#VALUE!</v>
      </c>
      <c r="W78" s="159" t="str">
        <f>IFERROR(_xll.qlFuturesRateHelperConvexityAdjustment(T78,Trigger),"--")</f>
        <v>--</v>
      </c>
      <c r="X78" s="159" t="e">
        <f>_xll.qlRateHelperEarliestDate(T78,Trigger)</f>
        <v>#VALUE!</v>
      </c>
      <c r="Y78" s="159" t="e">
        <f>_xll.qlRateHelperLatestDate(T78,Trigger)</f>
        <v>#VALUE!</v>
      </c>
      <c r="Z78" s="159" t="e">
        <v>#N/A</v>
      </c>
      <c r="AY78" s="157" t="s">
        <v>211</v>
      </c>
      <c r="AZ78" s="158">
        <f>_xll.qlInterestRateIndexFixingDate(Currency&amp;"ibor"&amp;Tenor,BA78,Trigger)</f>
        <v>42242</v>
      </c>
      <c r="BA78" s="158">
        <f>_xll.qlCalendarAdvance(Calendar,BA77,AY78,"f",,Trigger)</f>
        <v>42244</v>
      </c>
      <c r="BB78" s="158">
        <f>_xll.qlInterestRateIndexMaturity(Currency&amp;"ibor"&amp;Tenor,BA78,Trigger)</f>
        <v>42429</v>
      </c>
      <c r="BC78" s="320">
        <f>_xll.qlIndexFixing($AC$5,AZ78,TRUE,_xll.ohTrigger(Trigger,Trigger6M))</f>
        <v>6.6842275528264166E-4</v>
      </c>
      <c r="BD78" s="320">
        <f>_xll.qlIndexFixing($BE$1,AZ78,TRUE,_xll.ohTrigger(Trigger,Trigger6M))</f>
        <v>6.4120859917261375E-4</v>
      </c>
    </row>
    <row r="79" spans="1:56" ht="11.25" customHeight="1" x14ac:dyDescent="0.25">
      <c r="A79" s="359" t="s">
        <v>251</v>
      </c>
      <c r="B79" s="392" t="str">
        <v>39Y</v>
      </c>
      <c r="C79" s="358" t="e">
        <v>#N/A</v>
      </c>
      <c r="D79" s="358" t="e">
        <f>IF(DataSelect="Reference",$C79,$B79)</f>
        <v>#N/A</v>
      </c>
      <c r="E79" s="358" t="s">
        <v>14</v>
      </c>
      <c r="F79" s="398" t="s">
        <v>15</v>
      </c>
      <c r="G79" s="358" t="s">
        <v>16</v>
      </c>
      <c r="H79" s="398" t="s">
        <v>17</v>
      </c>
      <c r="I79" s="399" t="e">
        <v>#N/A</v>
      </c>
      <c r="J79" s="399" t="str">
        <f>Currency&amp;"AB"&amp;SUBSTITUTE(Tenor,"M","")&amp;"R"&amp;B79</f>
        <v>EURAB6R39Y</v>
      </c>
      <c r="K79" s="400" t="str">
        <f>IFERROR(_xll.qlSwapRateHelper2(,IF(DataSelect="Reference",$I79,J79),,$D79,Calendar,$G79,$F79,$H79,$K$33,0,E79,Discounting,Permanent,_xll.ohTrigger(Trigger,DataSelect),ObjectOverwrite),"--")</f>
        <v>--</v>
      </c>
      <c r="L79" s="355" t="b">
        <f t="shared" si="18"/>
        <v>0</v>
      </c>
      <c r="N79" s="414" t="str">
        <f>A85</f>
        <v>SW</v>
      </c>
      <c r="O79" s="414" t="str">
        <f>B85</f>
        <v>45Y</v>
      </c>
      <c r="P79" s="418" t="str">
        <f>K85</f>
        <v>--</v>
      </c>
      <c r="Q79" s="414" t="b">
        <f>L85</f>
        <v>0</v>
      </c>
      <c r="R79" s="422">
        <v>1</v>
      </c>
      <c r="S79" s="422">
        <v>1</v>
      </c>
      <c r="T79" s="159" t="e">
        <v>#N/A</v>
      </c>
      <c r="U79" s="157" t="e">
        <f>_xll.qlRateHelperQuoteName(T79)</f>
        <v>#VALUE!</v>
      </c>
      <c r="V79" s="424" t="e">
        <f>_xll.qlRateHelperRate(T79,_xll.ohTrigger(Trigger,Trigger6M))</f>
        <v>#VALUE!</v>
      </c>
      <c r="W79" s="159" t="str">
        <f>IFERROR(_xll.qlFuturesRateHelperConvexityAdjustment(T79,Trigger),"--")</f>
        <v>--</v>
      </c>
      <c r="X79" s="159" t="e">
        <f>_xll.qlRateHelperEarliestDate(T79,Trigger)</f>
        <v>#VALUE!</v>
      </c>
      <c r="Y79" s="159" t="e">
        <f>_xll.qlRateHelperLatestDate(T79,Trigger)</f>
        <v>#VALUE!</v>
      </c>
      <c r="Z79" s="159" t="e">
        <v>#N/A</v>
      </c>
      <c r="AY79" s="157" t="s">
        <v>211</v>
      </c>
      <c r="AZ79" s="158">
        <f>_xll.qlInterestRateIndexFixingDate(Currency&amp;"ibor"&amp;Tenor,BA79,Trigger)</f>
        <v>42243</v>
      </c>
      <c r="BA79" s="158">
        <f>_xll.qlCalendarAdvance(Calendar,BA78,AY79,"f",,Trigger)</f>
        <v>42247</v>
      </c>
      <c r="BB79" s="158">
        <f>_xll.qlInterestRateIndexMaturity(Currency&amp;"ibor"&amp;Tenor,BA79,Trigger)</f>
        <v>42429</v>
      </c>
      <c r="BC79" s="320">
        <f>_xll.qlIndexFixing($AC$5,AZ79,TRUE,_xll.ohTrigger(Trigger,Trigger6M))</f>
        <v>6.6839919439539623E-4</v>
      </c>
      <c r="BD79" s="320">
        <f>_xll.qlIndexFixing($BE$1,AZ79,TRUE,_xll.ohTrigger(Trigger,Trigger6M))</f>
        <v>6.4272523729400652E-4</v>
      </c>
    </row>
    <row r="80" spans="1:56" ht="11.25" customHeight="1" x14ac:dyDescent="0.25">
      <c r="A80" s="159" t="s">
        <v>251</v>
      </c>
      <c r="B80" s="407" t="str">
        <v>40Y</v>
      </c>
      <c r="C80" s="159" t="e">
        <v>#N/A</v>
      </c>
      <c r="D80" s="402" t="e">
        <f>IF(DataSelect="Reference",$C80,$B80)</f>
        <v>#N/A</v>
      </c>
      <c r="E80" s="402" t="s">
        <v>14</v>
      </c>
      <c r="F80" s="398" t="s">
        <v>15</v>
      </c>
      <c r="G80" s="358" t="s">
        <v>16</v>
      </c>
      <c r="H80" s="398" t="s">
        <v>17</v>
      </c>
      <c r="I80" s="403" t="e">
        <v>#N/A</v>
      </c>
      <c r="J80" s="403" t="str">
        <f>Currency&amp;"AB"&amp;SUBSTITUTE(Tenor,"M","")&amp;"R"&amp;B80</f>
        <v>EURAB6R40Y</v>
      </c>
      <c r="K80" s="159" t="str">
        <f>IFERROR(_xll.qlSwapRateHelper2(,IF(DataSelect="Reference",$I80,J80),,$D80,Calendar,$G80,$F80,$H80,$K$33,0,E80,Discounting,Permanent,_xll.ohTrigger(Trigger,DataSelect),ObjectOverwrite),"--")</f>
        <v>--</v>
      </c>
      <c r="L80" s="402" t="b">
        <f t="shared" si="18"/>
        <v>0</v>
      </c>
      <c r="N80" s="414" t="str">
        <f>A86</f>
        <v>SW</v>
      </c>
      <c r="O80" s="414" t="str">
        <f>B86</f>
        <v>46Y</v>
      </c>
      <c r="P80" s="418" t="str">
        <f>K86</f>
        <v>--</v>
      </c>
      <c r="Q80" s="414" t="b">
        <f>L86</f>
        <v>0</v>
      </c>
      <c r="R80" s="422">
        <v>1</v>
      </c>
      <c r="S80" s="422">
        <v>1</v>
      </c>
      <c r="T80" s="159" t="e">
        <v>#N/A</v>
      </c>
      <c r="U80" s="157" t="e">
        <f>_xll.qlRateHelperQuoteName(T80)</f>
        <v>#VALUE!</v>
      </c>
      <c r="V80" s="424" t="e">
        <f>_xll.qlRateHelperRate(T80,_xll.ohTrigger(Trigger,Trigger6M))</f>
        <v>#VALUE!</v>
      </c>
      <c r="W80" s="159" t="str">
        <f>IFERROR(_xll.qlFuturesRateHelperConvexityAdjustment(T80,Trigger),"--")</f>
        <v>--</v>
      </c>
      <c r="X80" s="159" t="e">
        <f>_xll.qlRateHelperEarliestDate(T80,Trigger)</f>
        <v>#VALUE!</v>
      </c>
      <c r="Y80" s="159" t="e">
        <f>_xll.qlRateHelperLatestDate(T80,Trigger)</f>
        <v>#VALUE!</v>
      </c>
      <c r="Z80" s="159" t="e">
        <v>#N/A</v>
      </c>
      <c r="AY80" s="157" t="s">
        <v>211</v>
      </c>
      <c r="AZ80" s="158">
        <f>_xll.qlInterestRateIndexFixingDate(Currency&amp;"ibor"&amp;Tenor,BA80,Trigger)</f>
        <v>42244</v>
      </c>
      <c r="BA80" s="158">
        <f>_xll.qlCalendarAdvance(Calendar,BA79,AY80,"f",,Trigger)</f>
        <v>42248</v>
      </c>
      <c r="BB80" s="158">
        <f>_xll.qlInterestRateIndexMaturity(Currency&amp;"ibor"&amp;Tenor,BA80,Trigger)</f>
        <v>42430</v>
      </c>
      <c r="BC80" s="320">
        <f>_xll.qlIndexFixing($AC$5,AZ80,TRUE,_xll.ohTrigger(Trigger,Trigger6M))</f>
        <v>6.6893796612636162E-4</v>
      </c>
      <c r="BD80" s="320">
        <f>_xll.qlIndexFixing($BE$1,AZ80,TRUE,_xll.ohTrigger(Trigger,Trigger6M))</f>
        <v>6.3494424312941647E-4</v>
      </c>
    </row>
    <row r="81" spans="1:56" ht="11.25" customHeight="1" x14ac:dyDescent="0.25">
      <c r="A81" s="159" t="s">
        <v>251</v>
      </c>
      <c r="B81" s="407" t="str">
        <v>41Y</v>
      </c>
      <c r="C81" s="159" t="e">
        <v>#N/A</v>
      </c>
      <c r="D81" s="402" t="e">
        <f>IF(DataSelect="Reference",$C81,$B81)</f>
        <v>#N/A</v>
      </c>
      <c r="E81" s="402" t="s">
        <v>14</v>
      </c>
      <c r="F81" s="398" t="s">
        <v>15</v>
      </c>
      <c r="G81" s="358" t="s">
        <v>16</v>
      </c>
      <c r="H81" s="398" t="s">
        <v>17</v>
      </c>
      <c r="I81" s="403" t="e">
        <v>#N/A</v>
      </c>
      <c r="J81" s="403" t="str">
        <f>Currency&amp;"AB"&amp;SUBSTITUTE(Tenor,"M","")&amp;"R"&amp;B81</f>
        <v>EURAB6R41Y</v>
      </c>
      <c r="K81" s="159" t="str">
        <f>IFERROR(_xll.qlSwapRateHelper2(,IF(DataSelect="Reference",$I81,J81),,$D81,Calendar,$G81,$F81,$H81,$K$33,0,E81,Discounting,Permanent,_xll.ohTrigger(Trigger,DataSelect),ObjectOverwrite),"--")</f>
        <v>--</v>
      </c>
      <c r="L81" s="402" t="b">
        <f t="shared" si="18"/>
        <v>0</v>
      </c>
      <c r="N81" s="414" t="str">
        <f>A87</f>
        <v>SW</v>
      </c>
      <c r="O81" s="414" t="str">
        <f>B87</f>
        <v>47Y</v>
      </c>
      <c r="P81" s="418" t="str">
        <f>K87</f>
        <v>--</v>
      </c>
      <c r="Q81" s="414" t="b">
        <f>L87</f>
        <v>0</v>
      </c>
      <c r="R81" s="422">
        <v>1</v>
      </c>
      <c r="S81" s="422">
        <v>1</v>
      </c>
      <c r="T81" s="159" t="e">
        <v>#N/A</v>
      </c>
      <c r="U81" s="157" t="e">
        <f>_xll.qlRateHelperQuoteName(T81)</f>
        <v>#VALUE!</v>
      </c>
      <c r="V81" s="424" t="e">
        <f>_xll.qlRateHelperRate(T81,_xll.ohTrigger(Trigger,Trigger6M))</f>
        <v>#VALUE!</v>
      </c>
      <c r="W81" s="159" t="str">
        <f>IFERROR(_xll.qlFuturesRateHelperConvexityAdjustment(T81,Trigger),"--")</f>
        <v>--</v>
      </c>
      <c r="X81" s="159" t="e">
        <f>_xll.qlRateHelperEarliestDate(T81,Trigger)</f>
        <v>#VALUE!</v>
      </c>
      <c r="Y81" s="159" t="e">
        <f>_xll.qlRateHelperLatestDate(T81,Trigger)</f>
        <v>#VALUE!</v>
      </c>
      <c r="Z81" s="159" t="e">
        <v>#N/A</v>
      </c>
      <c r="AY81" s="157" t="s">
        <v>211</v>
      </c>
      <c r="AZ81" s="158">
        <f>_xll.qlInterestRateIndexFixingDate(Currency&amp;"ibor"&amp;Tenor,BA81,Trigger)</f>
        <v>42247</v>
      </c>
      <c r="BA81" s="158">
        <f>_xll.qlCalendarAdvance(Calendar,BA80,AY81,"f",,Trigger)</f>
        <v>42249</v>
      </c>
      <c r="BB81" s="158">
        <f>_xll.qlInterestRateIndexMaturity(Currency&amp;"ibor"&amp;Tenor,BA81,Trigger)</f>
        <v>42431</v>
      </c>
      <c r="BC81" s="320">
        <f>_xll.qlIndexFixing($AC$5,AZ81,TRUE,_xll.ohTrigger(Trigger,Trigger6M))</f>
        <v>6.6945693247845157E-4</v>
      </c>
      <c r="BD81" s="320">
        <f>_xll.qlIndexFixing($BE$1,AZ81,TRUE,_xll.ohTrigger(Trigger,Trigger6M))</f>
        <v>6.3554671394287397E-4</v>
      </c>
    </row>
    <row r="82" spans="1:56" ht="11.25" customHeight="1" x14ac:dyDescent="0.25">
      <c r="A82" s="159" t="s">
        <v>251</v>
      </c>
      <c r="B82" s="407" t="str">
        <v>42Y</v>
      </c>
      <c r="C82" s="159" t="e">
        <v>#N/A</v>
      </c>
      <c r="D82" s="402" t="e">
        <f>IF(DataSelect="Reference",$C82,$B82)</f>
        <v>#N/A</v>
      </c>
      <c r="E82" s="402" t="s">
        <v>14</v>
      </c>
      <c r="F82" s="398" t="s">
        <v>15</v>
      </c>
      <c r="G82" s="358" t="s">
        <v>16</v>
      </c>
      <c r="H82" s="398" t="s">
        <v>17</v>
      </c>
      <c r="I82" s="403" t="e">
        <v>#N/A</v>
      </c>
      <c r="J82" s="403" t="str">
        <f>Currency&amp;"AB"&amp;SUBSTITUTE(Tenor,"M","")&amp;"R"&amp;B82</f>
        <v>EURAB6R42Y</v>
      </c>
      <c r="K82" s="159" t="str">
        <f>IFERROR(_xll.qlSwapRateHelper2(,IF(DataSelect="Reference",$I82,J82),,$D82,Calendar,$G82,$F82,$H82,$K$33,0,E82,Discounting,Permanent,_xll.ohTrigger(Trigger,DataSelect),ObjectOverwrite),"--")</f>
        <v>--</v>
      </c>
      <c r="L82" s="402" t="b">
        <f t="shared" si="18"/>
        <v>0</v>
      </c>
      <c r="N82" s="414" t="str">
        <f>A88</f>
        <v>SW</v>
      </c>
      <c r="O82" s="414" t="str">
        <f>B88</f>
        <v>48Y</v>
      </c>
      <c r="P82" s="418" t="str">
        <f>K88</f>
        <v>--</v>
      </c>
      <c r="Q82" s="414" t="b">
        <f>L88</f>
        <v>0</v>
      </c>
      <c r="R82" s="422">
        <v>1</v>
      </c>
      <c r="S82" s="422">
        <v>1</v>
      </c>
      <c r="T82" s="159" t="e">
        <v>#N/A</v>
      </c>
      <c r="U82" s="157" t="e">
        <f>_xll.qlRateHelperQuoteName(T82)</f>
        <v>#VALUE!</v>
      </c>
      <c r="V82" s="424" t="e">
        <f>_xll.qlRateHelperRate(T82,_xll.ohTrigger(Trigger,Trigger6M))</f>
        <v>#VALUE!</v>
      </c>
      <c r="W82" s="159" t="str">
        <f>IFERROR(_xll.qlFuturesRateHelperConvexityAdjustment(T82,Trigger),"--")</f>
        <v>--</v>
      </c>
      <c r="X82" s="159" t="e">
        <f>_xll.qlRateHelperEarliestDate(T82,Trigger)</f>
        <v>#VALUE!</v>
      </c>
      <c r="Y82" s="159" t="e">
        <f>_xll.qlRateHelperLatestDate(T82,Trigger)</f>
        <v>#VALUE!</v>
      </c>
      <c r="Z82" s="159" t="e">
        <v>#N/A</v>
      </c>
      <c r="AY82" s="157" t="s">
        <v>211</v>
      </c>
      <c r="AZ82" s="158">
        <f>_xll.qlInterestRateIndexFixingDate(Currency&amp;"ibor"&amp;Tenor,BA82,Trigger)</f>
        <v>42248</v>
      </c>
      <c r="BA82" s="158">
        <f>_xll.qlCalendarAdvance(Calendar,BA81,AY82,"f",,Trigger)</f>
        <v>42250</v>
      </c>
      <c r="BB82" s="158">
        <f>_xll.qlInterestRateIndexMaturity(Currency&amp;"ibor"&amp;Tenor,BA82,Trigger)</f>
        <v>42432</v>
      </c>
      <c r="BC82" s="320">
        <f>_xll.qlIndexFixing($AC$5,AZ82,TRUE,_xll.ohTrigger(Trigger,Trigger6M))</f>
        <v>6.6995609343585452E-4</v>
      </c>
      <c r="BD82" s="320">
        <f>_xll.qlIndexFixing($BE$1,AZ82,TRUE,_xll.ohTrigger(Trigger,Trigger6M))</f>
        <v>6.3622615354196228E-4</v>
      </c>
    </row>
    <row r="83" spans="1:56" ht="11.25" customHeight="1" x14ac:dyDescent="0.25">
      <c r="A83" s="159" t="s">
        <v>251</v>
      </c>
      <c r="B83" s="407" t="str">
        <v>43Y</v>
      </c>
      <c r="C83" s="159" t="e">
        <v>#N/A</v>
      </c>
      <c r="D83" s="402" t="e">
        <f>IF(DataSelect="Reference",$C83,$B83)</f>
        <v>#N/A</v>
      </c>
      <c r="E83" s="402" t="s">
        <v>14</v>
      </c>
      <c r="F83" s="398" t="s">
        <v>15</v>
      </c>
      <c r="G83" s="358" t="s">
        <v>16</v>
      </c>
      <c r="H83" s="398" t="s">
        <v>17</v>
      </c>
      <c r="I83" s="403" t="e">
        <v>#N/A</v>
      </c>
      <c r="J83" s="403" t="str">
        <f>Currency&amp;"AB"&amp;SUBSTITUTE(Tenor,"M","")&amp;"R"&amp;B83</f>
        <v>EURAB6R43Y</v>
      </c>
      <c r="K83" s="159" t="str">
        <f>IFERROR(_xll.qlSwapRateHelper2(,IF(DataSelect="Reference",$I83,J83),,$D83,Calendar,$G83,$F83,$H83,$K$33,0,E83,Discounting,Permanent,_xll.ohTrigger(Trigger,DataSelect),ObjectOverwrite),"--")</f>
        <v>--</v>
      </c>
      <c r="L83" s="402" t="b">
        <f t="shared" si="18"/>
        <v>0</v>
      </c>
      <c r="N83" s="414" t="str">
        <f>A89</f>
        <v>SW</v>
      </c>
      <c r="O83" s="414" t="str">
        <f>B89</f>
        <v>49Y</v>
      </c>
      <c r="P83" s="418" t="str">
        <f>K89</f>
        <v>--</v>
      </c>
      <c r="Q83" s="414" t="b">
        <f>L89</f>
        <v>0</v>
      </c>
      <c r="R83" s="422">
        <v>1</v>
      </c>
      <c r="S83" s="422">
        <v>1</v>
      </c>
      <c r="T83" s="159" t="e">
        <v>#N/A</v>
      </c>
      <c r="U83" s="157" t="e">
        <f>_xll.qlRateHelperQuoteName(T83)</f>
        <v>#VALUE!</v>
      </c>
      <c r="V83" s="424" t="e">
        <f>_xll.qlRateHelperRate(T83,_xll.ohTrigger(Trigger,Trigger6M))</f>
        <v>#VALUE!</v>
      </c>
      <c r="W83" s="159" t="str">
        <f>IFERROR(_xll.qlFuturesRateHelperConvexityAdjustment(T83,Trigger),"--")</f>
        <v>--</v>
      </c>
      <c r="X83" s="159" t="e">
        <f>_xll.qlRateHelperEarliestDate(T83,Trigger)</f>
        <v>#VALUE!</v>
      </c>
      <c r="Y83" s="159" t="e">
        <f>_xll.qlRateHelperLatestDate(T83,Trigger)</f>
        <v>#VALUE!</v>
      </c>
      <c r="Z83" s="159" t="e">
        <v>#N/A</v>
      </c>
      <c r="AY83" s="157" t="s">
        <v>211</v>
      </c>
      <c r="AZ83" s="158">
        <f>_xll.qlInterestRateIndexFixingDate(Currency&amp;"ibor"&amp;Tenor,BA83,Trigger)</f>
        <v>42249</v>
      </c>
      <c r="BA83" s="158">
        <f>_xll.qlCalendarAdvance(Calendar,BA82,AY83,"f",,Trigger)</f>
        <v>42251</v>
      </c>
      <c r="BB83" s="158">
        <f>_xll.qlInterestRateIndexMaturity(Currency&amp;"ibor"&amp;Tenor,BA83,Trigger)</f>
        <v>42433</v>
      </c>
      <c r="BC83" s="320">
        <f>_xll.qlIndexFixing($AC$5,AZ83,TRUE,_xll.ohTrigger(Trigger,Trigger6M))</f>
        <v>6.7043544898319843E-4</v>
      </c>
      <c r="BD83" s="320">
        <f>_xll.qlIndexFixing($BE$1,AZ83,TRUE,_xll.ohTrigger(Trigger,Trigger6M))</f>
        <v>6.3698658350140288E-4</v>
      </c>
    </row>
    <row r="84" spans="1:56" ht="11.25" customHeight="1" x14ac:dyDescent="0.25">
      <c r="A84" s="159" t="s">
        <v>251</v>
      </c>
      <c r="B84" s="407" t="str">
        <v>44Y</v>
      </c>
      <c r="C84" s="159" t="e">
        <v>#N/A</v>
      </c>
      <c r="D84" s="402" t="e">
        <f>IF(DataSelect="Reference",$C84,$B84)</f>
        <v>#N/A</v>
      </c>
      <c r="E84" s="402" t="s">
        <v>14</v>
      </c>
      <c r="F84" s="398" t="s">
        <v>15</v>
      </c>
      <c r="G84" s="358" t="s">
        <v>16</v>
      </c>
      <c r="H84" s="398" t="s">
        <v>17</v>
      </c>
      <c r="I84" s="403" t="e">
        <v>#N/A</v>
      </c>
      <c r="J84" s="403" t="str">
        <f>Currency&amp;"AB"&amp;SUBSTITUTE(Tenor,"M","")&amp;"R"&amp;B84</f>
        <v>EURAB6R44Y</v>
      </c>
      <c r="K84" s="159" t="str">
        <f>IFERROR(_xll.qlSwapRateHelper2(,IF(DataSelect="Reference",$I84,J84),,$D84,Calendar,$G84,$F84,$H84,$K$33,0,E84,Discounting,Permanent,_xll.ohTrigger(Trigger,DataSelect),ObjectOverwrite),"--")</f>
        <v>--</v>
      </c>
      <c r="L84" s="402" t="b">
        <f t="shared" si="18"/>
        <v>0</v>
      </c>
      <c r="N84" s="414" t="str">
        <f>A90</f>
        <v>SW</v>
      </c>
      <c r="O84" s="414" t="str">
        <f>B90</f>
        <v>50Y</v>
      </c>
      <c r="P84" s="418" t="str">
        <f>K90</f>
        <v>--</v>
      </c>
      <c r="Q84" s="414" t="b">
        <f>L90</f>
        <v>0</v>
      </c>
      <c r="R84" s="422">
        <v>1</v>
      </c>
      <c r="S84" s="422">
        <v>1</v>
      </c>
      <c r="T84" s="159" t="e">
        <v>#N/A</v>
      </c>
      <c r="U84" s="157" t="e">
        <f>_xll.qlRateHelperQuoteName(T84)</f>
        <v>#VALUE!</v>
      </c>
      <c r="V84" s="424" t="e">
        <f>_xll.qlRateHelperRate(T84,_xll.ohTrigger(Trigger,Trigger6M))</f>
        <v>#VALUE!</v>
      </c>
      <c r="W84" s="159" t="str">
        <f>IFERROR(_xll.qlFuturesRateHelperConvexityAdjustment(T84,Trigger),"--")</f>
        <v>--</v>
      </c>
      <c r="X84" s="159" t="e">
        <f>_xll.qlRateHelperEarliestDate(T84,Trigger)</f>
        <v>#VALUE!</v>
      </c>
      <c r="Y84" s="159" t="e">
        <f>_xll.qlRateHelperLatestDate(T84,Trigger)</f>
        <v>#VALUE!</v>
      </c>
      <c r="Z84" s="159" t="e">
        <v>#N/A</v>
      </c>
      <c r="AY84" s="157" t="s">
        <v>211</v>
      </c>
      <c r="AZ84" s="158">
        <f>_xll.qlInterestRateIndexFixingDate(Currency&amp;"ibor"&amp;Tenor,BA84,Trigger)</f>
        <v>42250</v>
      </c>
      <c r="BA84" s="158">
        <f>_xll.qlCalendarAdvance(Calendar,BA83,AY84,"f",,Trigger)</f>
        <v>42254</v>
      </c>
      <c r="BB84" s="158">
        <f>_xll.qlInterestRateIndexMaturity(Currency&amp;"ibor"&amp;Tenor,BA84,Trigger)</f>
        <v>42436</v>
      </c>
      <c r="BC84" s="320">
        <f>_xll.qlIndexFixing($AC$5,AZ84,TRUE,_xll.ohTrigger(Trigger,Trigger6M))</f>
        <v>6.7175468302564526E-4</v>
      </c>
      <c r="BD84" s="320">
        <f>_xll.qlIndexFixing($BE$1,AZ84,TRUE,_xll.ohTrigger(Trigger,Trigger6M))</f>
        <v>6.3979549768265439E-4</v>
      </c>
    </row>
    <row r="85" spans="1:56" ht="11.25" customHeight="1" x14ac:dyDescent="0.25">
      <c r="A85" s="159" t="s">
        <v>251</v>
      </c>
      <c r="B85" s="407" t="str">
        <v>45Y</v>
      </c>
      <c r="C85" s="159" t="e">
        <v>#N/A</v>
      </c>
      <c r="D85" s="402" t="e">
        <f>IF(DataSelect="Reference",$C85,$B85)</f>
        <v>#N/A</v>
      </c>
      <c r="E85" s="402" t="s">
        <v>14</v>
      </c>
      <c r="F85" s="398" t="s">
        <v>15</v>
      </c>
      <c r="G85" s="358" t="s">
        <v>16</v>
      </c>
      <c r="H85" s="398" t="s">
        <v>17</v>
      </c>
      <c r="I85" s="403" t="e">
        <v>#N/A</v>
      </c>
      <c r="J85" s="403" t="str">
        <f>Currency&amp;"AB"&amp;SUBSTITUTE(Tenor,"M","")&amp;"R"&amp;B85</f>
        <v>EURAB6R45Y</v>
      </c>
      <c r="K85" s="159" t="str">
        <f>IFERROR(_xll.qlSwapRateHelper2(,IF(DataSelect="Reference",$I85,J85),,$D85,Calendar,$G85,$F85,$H85,$K$33,0,E85,Discounting,Permanent,_xll.ohTrigger(Trigger,DataSelect),ObjectOverwrite),"--")</f>
        <v>--</v>
      </c>
      <c r="L85" s="402" t="b">
        <f t="shared" si="18"/>
        <v>0</v>
      </c>
      <c r="N85" s="414" t="str">
        <f>A91</f>
        <v>SW</v>
      </c>
      <c r="O85" s="414" t="str">
        <f>B91</f>
        <v>51Y</v>
      </c>
      <c r="P85" s="418" t="str">
        <f>K91</f>
        <v>--</v>
      </c>
      <c r="Q85" s="414" t="b">
        <f>L91</f>
        <v>0</v>
      </c>
      <c r="R85" s="422">
        <v>1</v>
      </c>
      <c r="S85" s="422">
        <v>1</v>
      </c>
      <c r="T85" s="159" t="e">
        <v>#N/A</v>
      </c>
      <c r="U85" s="157" t="e">
        <f>_xll.qlRateHelperQuoteName(T85)</f>
        <v>#VALUE!</v>
      </c>
      <c r="V85" s="424" t="e">
        <f>_xll.qlRateHelperRate(T85,_xll.ohTrigger(Trigger,Trigger6M))</f>
        <v>#VALUE!</v>
      </c>
      <c r="W85" s="159" t="str">
        <f>IFERROR(_xll.qlFuturesRateHelperConvexityAdjustment(T85,Trigger),"--")</f>
        <v>--</v>
      </c>
      <c r="X85" s="159" t="e">
        <f>_xll.qlRateHelperEarliestDate(T85,Trigger)</f>
        <v>#VALUE!</v>
      </c>
      <c r="Y85" s="159" t="e">
        <f>_xll.qlRateHelperLatestDate(T85,Trigger)</f>
        <v>#VALUE!</v>
      </c>
      <c r="Z85" s="159" t="e">
        <v>#N/A</v>
      </c>
      <c r="AY85" s="157" t="s">
        <v>211</v>
      </c>
      <c r="AZ85" s="158">
        <f>_xll.qlInterestRateIndexFixingDate(Currency&amp;"ibor"&amp;Tenor,BA85,Trigger)</f>
        <v>42251</v>
      </c>
      <c r="BA85" s="158">
        <f>_xll.qlCalendarAdvance(Calendar,BA84,AY85,"f",,Trigger)</f>
        <v>42255</v>
      </c>
      <c r="BB85" s="158">
        <f>_xll.qlInterestRateIndexMaturity(Currency&amp;"ibor"&amp;Tenor,BA85,Trigger)</f>
        <v>42437</v>
      </c>
      <c r="BC85" s="320">
        <f>_xll.qlIndexFixing($AC$5,AZ85,TRUE,_xll.ohTrigger(Trigger,Trigger6M))</f>
        <v>6.7215481679571885E-4</v>
      </c>
      <c r="BD85" s="320">
        <f>_xll.qlIndexFixing($BE$1,AZ85,TRUE,_xll.ohTrigger(Trigger,Trigger6M))</f>
        <v>6.4092206004209753E-4</v>
      </c>
    </row>
    <row r="86" spans="1:56" ht="11.25" customHeight="1" x14ac:dyDescent="0.25">
      <c r="A86" s="159" t="s">
        <v>251</v>
      </c>
      <c r="B86" s="407" t="str">
        <v>46Y</v>
      </c>
      <c r="C86" s="159" t="e">
        <v>#N/A</v>
      </c>
      <c r="D86" s="402" t="e">
        <f>IF(DataSelect="Reference",$C86,$B86)</f>
        <v>#N/A</v>
      </c>
      <c r="E86" s="402" t="s">
        <v>14</v>
      </c>
      <c r="F86" s="398" t="s">
        <v>15</v>
      </c>
      <c r="G86" s="358" t="s">
        <v>16</v>
      </c>
      <c r="H86" s="398" t="s">
        <v>17</v>
      </c>
      <c r="I86" s="403" t="e">
        <v>#N/A</v>
      </c>
      <c r="J86" s="403" t="str">
        <f>Currency&amp;"AB"&amp;SUBSTITUTE(Tenor,"M","")&amp;"R"&amp;B86</f>
        <v>EURAB6R46Y</v>
      </c>
      <c r="K86" s="159" t="str">
        <f>IFERROR(_xll.qlSwapRateHelper2(,IF(DataSelect="Reference",$I86,J86),,$D86,Calendar,$G86,$F86,$H86,$K$33,0,E86,Discounting,Permanent,_xll.ohTrigger(Trigger,DataSelect),ObjectOverwrite),"--")</f>
        <v>--</v>
      </c>
      <c r="L86" s="402" t="b">
        <f t="shared" si="18"/>
        <v>0</v>
      </c>
      <c r="N86" s="414" t="str">
        <f>A92</f>
        <v>SW</v>
      </c>
      <c r="O86" s="414" t="str">
        <f>B92</f>
        <v>52Y</v>
      </c>
      <c r="P86" s="418" t="str">
        <f>K92</f>
        <v>--</v>
      </c>
      <c r="Q86" s="414" t="b">
        <f>L92</f>
        <v>0</v>
      </c>
      <c r="R86" s="422">
        <v>1</v>
      </c>
      <c r="S86" s="422">
        <v>1</v>
      </c>
      <c r="T86" s="159" t="e">
        <v>#N/A</v>
      </c>
      <c r="U86" s="157" t="e">
        <f>_xll.qlRateHelperQuoteName(T86)</f>
        <v>#VALUE!</v>
      </c>
      <c r="V86" s="424" t="e">
        <f>_xll.qlRateHelperRate(T86,_xll.ohTrigger(Trigger,Trigger6M))</f>
        <v>#VALUE!</v>
      </c>
      <c r="W86" s="159" t="str">
        <f>IFERROR(_xll.qlFuturesRateHelperConvexityAdjustment(T86,Trigger),"--")</f>
        <v>--</v>
      </c>
      <c r="X86" s="159" t="e">
        <f>_xll.qlRateHelperEarliestDate(T86,Trigger)</f>
        <v>#VALUE!</v>
      </c>
      <c r="Y86" s="159" t="e">
        <f>_xll.qlRateHelperLatestDate(T86,Trigger)</f>
        <v>#VALUE!</v>
      </c>
      <c r="Z86" s="159" t="e">
        <v>#N/A</v>
      </c>
      <c r="AY86" s="157" t="s">
        <v>211</v>
      </c>
      <c r="AZ86" s="158">
        <f>_xll.qlInterestRateIndexFixingDate(Currency&amp;"ibor"&amp;Tenor,BA86,Trigger)</f>
        <v>42254</v>
      </c>
      <c r="BA86" s="158">
        <f>_xll.qlCalendarAdvance(Calendar,BA85,AY86,"f",,Trigger)</f>
        <v>42256</v>
      </c>
      <c r="BB86" s="158">
        <f>_xll.qlInterestRateIndexMaturity(Currency&amp;"ibor"&amp;Tenor,BA86,Trigger)</f>
        <v>42438</v>
      </c>
      <c r="BC86" s="320">
        <f>_xll.qlIndexFixing($AC$5,AZ86,TRUE,_xll.ohTrigger(Trigger,Trigger6M))</f>
        <v>6.7253514508985195E-4</v>
      </c>
      <c r="BD86" s="320">
        <f>_xll.qlIndexFixing($BE$1,AZ86,TRUE,_xll.ohTrigger(Trigger,Trigger6M))</f>
        <v>6.421511870655552E-4</v>
      </c>
    </row>
    <row r="87" spans="1:56" ht="11.25" customHeight="1" x14ac:dyDescent="0.25">
      <c r="A87" s="159" t="s">
        <v>251</v>
      </c>
      <c r="B87" s="407" t="str">
        <v>47Y</v>
      </c>
      <c r="C87" s="159" t="e">
        <v>#N/A</v>
      </c>
      <c r="D87" s="402" t="e">
        <f>IF(DataSelect="Reference",$C87,$B87)</f>
        <v>#N/A</v>
      </c>
      <c r="E87" s="402" t="s">
        <v>14</v>
      </c>
      <c r="F87" s="398" t="s">
        <v>15</v>
      </c>
      <c r="G87" s="358" t="s">
        <v>16</v>
      </c>
      <c r="H87" s="398" t="s">
        <v>17</v>
      </c>
      <c r="I87" s="403" t="e">
        <v>#N/A</v>
      </c>
      <c r="J87" s="403" t="str">
        <f>Currency&amp;"AB"&amp;SUBSTITUTE(Tenor,"M","")&amp;"R"&amp;B87</f>
        <v>EURAB6R47Y</v>
      </c>
      <c r="K87" s="159" t="str">
        <f>IFERROR(_xll.qlSwapRateHelper2(,IF(DataSelect="Reference",$I87,J87),,$D87,Calendar,$G87,$F87,$H87,$K$33,0,E87,Discounting,Permanent,_xll.ohTrigger(Trigger,DataSelect),ObjectOverwrite),"--")</f>
        <v>--</v>
      </c>
      <c r="L87" s="402" t="b">
        <f t="shared" si="18"/>
        <v>0</v>
      </c>
      <c r="N87" s="414" t="str">
        <f>A93</f>
        <v>SW</v>
      </c>
      <c r="O87" s="414" t="str">
        <f>B93</f>
        <v>53Y</v>
      </c>
      <c r="P87" s="418" t="str">
        <f>K93</f>
        <v>--</v>
      </c>
      <c r="Q87" s="414" t="b">
        <f>L93</f>
        <v>0</v>
      </c>
      <c r="R87" s="422">
        <v>1</v>
      </c>
      <c r="S87" s="422">
        <v>1</v>
      </c>
      <c r="T87" s="159" t="e">
        <v>#N/A</v>
      </c>
      <c r="U87" s="157" t="e">
        <f>_xll.qlRateHelperQuoteName(T87)</f>
        <v>#VALUE!</v>
      </c>
      <c r="V87" s="424" t="e">
        <f>_xll.qlRateHelperRate(T87,_xll.ohTrigger(Trigger,Trigger6M))</f>
        <v>#VALUE!</v>
      </c>
      <c r="W87" s="159" t="str">
        <f>IFERROR(_xll.qlFuturesRateHelperConvexityAdjustment(T87,Trigger),"--")</f>
        <v>--</v>
      </c>
      <c r="X87" s="159" t="e">
        <f>_xll.qlRateHelperEarliestDate(T87,Trigger)</f>
        <v>#VALUE!</v>
      </c>
      <c r="Y87" s="159" t="e">
        <f>_xll.qlRateHelperLatestDate(T87,Trigger)</f>
        <v>#VALUE!</v>
      </c>
      <c r="Z87" s="159" t="e">
        <v>#N/A</v>
      </c>
      <c r="AY87" s="157" t="s">
        <v>211</v>
      </c>
      <c r="AZ87" s="158">
        <f>_xll.qlInterestRateIndexFixingDate(Currency&amp;"ibor"&amp;Tenor,BA87,Trigger)</f>
        <v>42255</v>
      </c>
      <c r="BA87" s="158">
        <f>_xll.qlCalendarAdvance(Calendar,BA86,AY87,"f",,Trigger)</f>
        <v>42257</v>
      </c>
      <c r="BB87" s="158">
        <f>_xll.qlInterestRateIndexMaturity(Currency&amp;"ibor"&amp;Tenor,BA87,Trigger)</f>
        <v>42439</v>
      </c>
      <c r="BC87" s="320">
        <f>_xll.qlIndexFixing($AC$5,AZ87,TRUE,_xll.ohTrigger(Trigger,Trigger6M))</f>
        <v>6.7289566789706422E-4</v>
      </c>
      <c r="BD87" s="320">
        <f>_xll.qlIndexFixing($BE$1,AZ87,TRUE,_xll.ohTrigger(Trigger,Trigger6M))</f>
        <v>6.4348748691698784E-4</v>
      </c>
    </row>
    <row r="88" spans="1:56" ht="11.25" customHeight="1" x14ac:dyDescent="0.25">
      <c r="A88" s="159" t="s">
        <v>251</v>
      </c>
      <c r="B88" s="407" t="str">
        <v>48Y</v>
      </c>
      <c r="C88" s="159" t="e">
        <v>#N/A</v>
      </c>
      <c r="D88" s="402" t="e">
        <f>IF(DataSelect="Reference",$C88,$B88)</f>
        <v>#N/A</v>
      </c>
      <c r="E88" s="402" t="s">
        <v>14</v>
      </c>
      <c r="F88" s="398" t="s">
        <v>15</v>
      </c>
      <c r="G88" s="358" t="s">
        <v>16</v>
      </c>
      <c r="H88" s="398" t="s">
        <v>17</v>
      </c>
      <c r="I88" s="403" t="e">
        <v>#N/A</v>
      </c>
      <c r="J88" s="403" t="str">
        <f>Currency&amp;"AB"&amp;SUBSTITUTE(Tenor,"M","")&amp;"R"&amp;B88</f>
        <v>EURAB6R48Y</v>
      </c>
      <c r="K88" s="159" t="str">
        <f>IFERROR(_xll.qlSwapRateHelper2(,IF(DataSelect="Reference",$I88,J88),,$D88,Calendar,$G88,$F88,$H88,$K$33,0,E88,Discounting,Permanent,_xll.ohTrigger(Trigger,DataSelect),ObjectOverwrite),"--")</f>
        <v>--</v>
      </c>
      <c r="L88" s="402" t="b">
        <f t="shared" si="18"/>
        <v>0</v>
      </c>
      <c r="N88" s="414" t="str">
        <f>A94</f>
        <v>SW</v>
      </c>
      <c r="O88" s="414" t="str">
        <f>B94</f>
        <v>54Y</v>
      </c>
      <c r="P88" s="418" t="str">
        <f>K94</f>
        <v>--</v>
      </c>
      <c r="Q88" s="414" t="b">
        <f>L94</f>
        <v>0</v>
      </c>
      <c r="R88" s="422">
        <v>1</v>
      </c>
      <c r="S88" s="422">
        <v>1</v>
      </c>
      <c r="T88" s="159" t="e">
        <v>#N/A</v>
      </c>
      <c r="U88" s="157" t="e">
        <f>_xll.qlRateHelperQuoteName(T88)</f>
        <v>#VALUE!</v>
      </c>
      <c r="V88" s="424" t="e">
        <f>_xll.qlRateHelperRate(T88,_xll.ohTrigger(Trigger,Trigger6M))</f>
        <v>#VALUE!</v>
      </c>
      <c r="W88" s="159" t="str">
        <f>IFERROR(_xll.qlFuturesRateHelperConvexityAdjustment(T88,Trigger),"--")</f>
        <v>--</v>
      </c>
      <c r="X88" s="159" t="e">
        <f>_xll.qlRateHelperEarliestDate(T88,Trigger)</f>
        <v>#VALUE!</v>
      </c>
      <c r="Y88" s="159" t="e">
        <f>_xll.qlRateHelperLatestDate(T88,Trigger)</f>
        <v>#VALUE!</v>
      </c>
      <c r="Z88" s="159" t="e">
        <v>#N/A</v>
      </c>
      <c r="AY88" s="157" t="s">
        <v>211</v>
      </c>
      <c r="AZ88" s="158">
        <f>_xll.qlInterestRateIndexFixingDate(Currency&amp;"ibor"&amp;Tenor,BA88,Trigger)</f>
        <v>42256</v>
      </c>
      <c r="BA88" s="158">
        <f>_xll.qlCalendarAdvance(Calendar,BA87,AY88,"f",,Trigger)</f>
        <v>42258</v>
      </c>
      <c r="BB88" s="158">
        <f>_xll.qlInterestRateIndexMaturity(Currency&amp;"ibor"&amp;Tenor,BA88,Trigger)</f>
        <v>42440</v>
      </c>
      <c r="BC88" s="320">
        <f>_xll.qlIndexFixing($AC$5,AZ88,TRUE,_xll.ohTrigger(Trigger,Trigger6M))</f>
        <v>6.7323638520549707E-4</v>
      </c>
      <c r="BD88" s="320">
        <f>_xll.qlIndexFixing($BE$1,AZ88,TRUE,_xll.ohTrigger(Trigger,Trigger6M))</f>
        <v>6.4493566553269527E-4</v>
      </c>
    </row>
    <row r="89" spans="1:56" ht="11.25" customHeight="1" x14ac:dyDescent="0.25">
      <c r="A89" s="159" t="s">
        <v>251</v>
      </c>
      <c r="B89" s="407" t="str">
        <v>49Y</v>
      </c>
      <c r="C89" s="159" t="e">
        <v>#N/A</v>
      </c>
      <c r="D89" s="402" t="e">
        <f>IF(DataSelect="Reference",$C89,$B89)</f>
        <v>#N/A</v>
      </c>
      <c r="E89" s="402" t="s">
        <v>14</v>
      </c>
      <c r="F89" s="398" t="s">
        <v>15</v>
      </c>
      <c r="G89" s="358" t="s">
        <v>16</v>
      </c>
      <c r="H89" s="398" t="s">
        <v>17</v>
      </c>
      <c r="I89" s="403" t="e">
        <v>#N/A</v>
      </c>
      <c r="J89" s="403" t="str">
        <f>Currency&amp;"AB"&amp;SUBSTITUTE(Tenor,"M","")&amp;"R"&amp;B89</f>
        <v>EURAB6R49Y</v>
      </c>
      <c r="K89" s="159" t="str">
        <f>IFERROR(_xll.qlSwapRateHelper2(,IF(DataSelect="Reference",$I89,J89),,$D89,Calendar,$G89,$F89,$H89,$K$33,0,E89,Discounting,Permanent,_xll.ohTrigger(Trigger,DataSelect),ObjectOverwrite),"--")</f>
        <v>--</v>
      </c>
      <c r="L89" s="402" t="b">
        <f t="shared" si="18"/>
        <v>0</v>
      </c>
      <c r="N89" s="414" t="str">
        <f>A95</f>
        <v>SW</v>
      </c>
      <c r="O89" s="414" t="str">
        <f>B95</f>
        <v>55Y</v>
      </c>
      <c r="P89" s="418" t="str">
        <f>K95</f>
        <v>--</v>
      </c>
      <c r="Q89" s="414" t="b">
        <f>L95</f>
        <v>0</v>
      </c>
      <c r="R89" s="422">
        <v>1</v>
      </c>
      <c r="S89" s="422">
        <v>1</v>
      </c>
      <c r="T89" s="159" t="e">
        <v>#N/A</v>
      </c>
      <c r="U89" s="157" t="e">
        <f>_xll.qlRateHelperQuoteName(T89)</f>
        <v>#VALUE!</v>
      </c>
      <c r="V89" s="424" t="e">
        <f>_xll.qlRateHelperRate(T89,_xll.ohTrigger(Trigger,Trigger6M))</f>
        <v>#VALUE!</v>
      </c>
      <c r="W89" s="159" t="str">
        <f>IFERROR(_xll.qlFuturesRateHelperConvexityAdjustment(T89,Trigger),"--")</f>
        <v>--</v>
      </c>
      <c r="X89" s="159" t="e">
        <f>_xll.qlRateHelperEarliestDate(T89,Trigger)</f>
        <v>#VALUE!</v>
      </c>
      <c r="Y89" s="159" t="e">
        <f>_xll.qlRateHelperLatestDate(T89,Trigger)</f>
        <v>#VALUE!</v>
      </c>
      <c r="Z89" s="159" t="e">
        <v>#N/A</v>
      </c>
      <c r="AY89" s="157" t="s">
        <v>211</v>
      </c>
      <c r="AZ89" s="158">
        <f>_xll.qlInterestRateIndexFixingDate(Currency&amp;"ibor"&amp;Tenor,BA89,Trigger)</f>
        <v>42257</v>
      </c>
      <c r="BA89" s="158">
        <f>_xll.qlCalendarAdvance(Calendar,BA88,AY89,"f",,Trigger)</f>
        <v>42261</v>
      </c>
      <c r="BB89" s="158">
        <f>_xll.qlInterestRateIndexMaturity(Currency&amp;"ibor"&amp;Tenor,BA89,Trigger)</f>
        <v>42443</v>
      </c>
      <c r="BC89" s="320">
        <f>_xll.qlIndexFixing($AC$5,AZ89,TRUE,_xll.ohTrigger(Trigger,Trigger6M))</f>
        <v>6.7413970404456725E-4</v>
      </c>
      <c r="BD89" s="320">
        <f>_xll.qlIndexFixing($BE$1,AZ89,TRUE,_xll.ohTrigger(Trigger,Trigger6M))</f>
        <v>6.5000000000008584E-4</v>
      </c>
    </row>
    <row r="90" spans="1:56" ht="11.25" customHeight="1" x14ac:dyDescent="0.25">
      <c r="A90" s="159" t="s">
        <v>251</v>
      </c>
      <c r="B90" s="407" t="str">
        <v>50Y</v>
      </c>
      <c r="C90" s="159" t="e">
        <v>#N/A</v>
      </c>
      <c r="D90" s="402" t="e">
        <f>IF(DataSelect="Reference",$C90,$B90)</f>
        <v>#N/A</v>
      </c>
      <c r="E90" s="402" t="s">
        <v>14</v>
      </c>
      <c r="F90" s="398" t="s">
        <v>15</v>
      </c>
      <c r="G90" s="358" t="s">
        <v>16</v>
      </c>
      <c r="H90" s="398" t="s">
        <v>17</v>
      </c>
      <c r="I90" s="403" t="e">
        <v>#N/A</v>
      </c>
      <c r="J90" s="403" t="str">
        <f>Currency&amp;"AB"&amp;SUBSTITUTE(Tenor,"M","")&amp;"R"&amp;B90</f>
        <v>EURAB6R50Y</v>
      </c>
      <c r="K90" s="159" t="str">
        <f>IFERROR(_xll.qlSwapRateHelper2(,IF(DataSelect="Reference",$I90,J90),,$D90,Calendar,$G90,$F90,$H90,$K$33,0,E90,Discounting,Permanent,_xll.ohTrigger(Trigger,DataSelect),ObjectOverwrite),"--")</f>
        <v>--</v>
      </c>
      <c r="L90" s="402" t="b">
        <f t="shared" si="18"/>
        <v>0</v>
      </c>
      <c r="N90" s="414" t="str">
        <f>A96</f>
        <v>SW</v>
      </c>
      <c r="O90" s="414" t="str">
        <f>B96</f>
        <v>56Y</v>
      </c>
      <c r="P90" s="418" t="str">
        <f>K96</f>
        <v>--</v>
      </c>
      <c r="Q90" s="414" t="b">
        <f>L96</f>
        <v>0</v>
      </c>
      <c r="R90" s="422">
        <v>1</v>
      </c>
      <c r="S90" s="422">
        <v>1</v>
      </c>
      <c r="T90" s="159" t="e">
        <v>#N/A</v>
      </c>
      <c r="U90" s="157" t="e">
        <f>_xll.qlRateHelperQuoteName(T90)</f>
        <v>#VALUE!</v>
      </c>
      <c r="V90" s="424" t="e">
        <f>_xll.qlRateHelperRate(T90,_xll.ohTrigger(Trigger,Trigger6M))</f>
        <v>#VALUE!</v>
      </c>
      <c r="W90" s="159" t="str">
        <f>IFERROR(_xll.qlFuturesRateHelperConvexityAdjustment(T90,Trigger),"--")</f>
        <v>--</v>
      </c>
      <c r="X90" s="159" t="e">
        <f>_xll.qlRateHelperEarliestDate(T90,Trigger)</f>
        <v>#VALUE!</v>
      </c>
      <c r="Y90" s="159" t="e">
        <f>_xll.qlRateHelperLatestDate(T90,Trigger)</f>
        <v>#VALUE!</v>
      </c>
      <c r="Z90" s="159" t="e">
        <v>#N/A</v>
      </c>
      <c r="AY90" s="157" t="s">
        <v>211</v>
      </c>
      <c r="AZ90" s="158">
        <f>_xll.qlInterestRateIndexFixingDate(Currency&amp;"ibor"&amp;Tenor,BA90,Trigger)</f>
        <v>42258</v>
      </c>
      <c r="BA90" s="158">
        <f>_xll.qlCalendarAdvance(Calendar,BA89,AY90,"f",,Trigger)</f>
        <v>42262</v>
      </c>
      <c r="BB90" s="158">
        <f>_xll.qlInterestRateIndexMaturity(Currency&amp;"ibor"&amp;Tenor,BA90,Trigger)</f>
        <v>42444</v>
      </c>
      <c r="BC90" s="320">
        <f>_xll.qlIndexFixing($AC$5,AZ90,TRUE,_xll.ohTrigger(Trigger,Trigger6M))</f>
        <v>6.7546083674011688E-4</v>
      </c>
      <c r="BD90" s="320">
        <f>_xll.qlIndexFixing($BE$1,AZ90,TRUE,_xll.ohTrigger(Trigger,Trigger6M))</f>
        <v>6.5194309438218435E-4</v>
      </c>
    </row>
    <row r="91" spans="1:56" ht="11.25" customHeight="1" x14ac:dyDescent="0.25">
      <c r="A91" s="159" t="s">
        <v>251</v>
      </c>
      <c r="B91" s="407" t="str">
        <v>51Y</v>
      </c>
      <c r="C91" s="159" t="e">
        <v>#N/A</v>
      </c>
      <c r="D91" s="402" t="e">
        <f>IF(DataSelect="Reference",$C91,$B91)</f>
        <v>#N/A</v>
      </c>
      <c r="E91" s="402" t="s">
        <v>14</v>
      </c>
      <c r="F91" s="398" t="s">
        <v>15</v>
      </c>
      <c r="G91" s="358" t="s">
        <v>16</v>
      </c>
      <c r="H91" s="398" t="s">
        <v>17</v>
      </c>
      <c r="I91" s="403" t="e">
        <v>#N/A</v>
      </c>
      <c r="J91" s="403" t="str">
        <f>Currency&amp;"AB"&amp;SUBSTITUTE(Tenor,"M","")&amp;"R"&amp;B91</f>
        <v>EURAB6R51Y</v>
      </c>
      <c r="K91" s="159" t="str">
        <f>IFERROR(_xll.qlSwapRateHelper2(,IF(DataSelect="Reference",$I91,J91),,$D91,Calendar,$G91,$F91,$H91,$K$33,0,E91,Discounting,Permanent,_xll.ohTrigger(Trigger,DataSelect),ObjectOverwrite),"--")</f>
        <v>--</v>
      </c>
      <c r="L91" s="402" t="b">
        <f t="shared" si="18"/>
        <v>0</v>
      </c>
      <c r="N91" s="414" t="str">
        <f>A97</f>
        <v>SW</v>
      </c>
      <c r="O91" s="414" t="str">
        <f>B97</f>
        <v>57Y</v>
      </c>
      <c r="P91" s="418" t="str">
        <f>K97</f>
        <v>--</v>
      </c>
      <c r="Q91" s="414" t="b">
        <f>L97</f>
        <v>0</v>
      </c>
      <c r="R91" s="422">
        <v>1</v>
      </c>
      <c r="S91" s="422">
        <v>1</v>
      </c>
      <c r="T91" s="159" t="e">
        <v>#N/A</v>
      </c>
      <c r="U91" s="157" t="e">
        <f>_xll.qlRateHelperQuoteName(T91)</f>
        <v>#VALUE!</v>
      </c>
      <c r="V91" s="424" t="e">
        <f>_xll.qlRateHelperRate(T91,_xll.ohTrigger(Trigger,Trigger6M))</f>
        <v>#VALUE!</v>
      </c>
      <c r="W91" s="159" t="str">
        <f>IFERROR(_xll.qlFuturesRateHelperConvexityAdjustment(T91,Trigger),"--")</f>
        <v>--</v>
      </c>
      <c r="X91" s="159" t="e">
        <f>_xll.qlRateHelperEarliestDate(T91,Trigger)</f>
        <v>#VALUE!</v>
      </c>
      <c r="Y91" s="159" t="e">
        <f>_xll.qlRateHelperLatestDate(T91,Trigger)</f>
        <v>#VALUE!</v>
      </c>
      <c r="Z91" s="159" t="e">
        <v>#N/A</v>
      </c>
      <c r="AY91" s="157" t="s">
        <v>211</v>
      </c>
      <c r="AZ91" s="158">
        <f>_xll.qlInterestRateIndexFixingDate(Currency&amp;"ibor"&amp;Tenor,BA91,Trigger)</f>
        <v>42261</v>
      </c>
      <c r="BA91" s="158">
        <f>_xll.qlCalendarAdvance(Calendar,BA90,AY91,"f",,Trigger)</f>
        <v>42263</v>
      </c>
      <c r="BB91" s="158">
        <f>_xll.qlInterestRateIndexMaturity(Currency&amp;"ibor"&amp;Tenor,BA91,Trigger)</f>
        <v>42445</v>
      </c>
      <c r="BC91" s="320">
        <f>_xll.qlIndexFixing($AC$5,AZ91,TRUE,_xll.ohTrigger(Trigger,Trigger6M))</f>
        <v>6.7677898437731225E-4</v>
      </c>
      <c r="BD91" s="320">
        <f>_xll.qlIndexFixing($BE$1,AZ91,TRUE,_xll.ohTrigger(Trigger,Trigger6M))</f>
        <v>6.5401329145748852E-4</v>
      </c>
    </row>
    <row r="92" spans="1:56" ht="11.25" customHeight="1" x14ac:dyDescent="0.25">
      <c r="A92" s="159" t="s">
        <v>251</v>
      </c>
      <c r="B92" s="407" t="str">
        <v>52Y</v>
      </c>
      <c r="C92" s="159" t="e">
        <v>#N/A</v>
      </c>
      <c r="D92" s="402" t="e">
        <f>IF(DataSelect="Reference",$C92,$B92)</f>
        <v>#N/A</v>
      </c>
      <c r="E92" s="402" t="s">
        <v>14</v>
      </c>
      <c r="F92" s="398" t="s">
        <v>15</v>
      </c>
      <c r="G92" s="358" t="s">
        <v>16</v>
      </c>
      <c r="H92" s="398" t="s">
        <v>17</v>
      </c>
      <c r="I92" s="403" t="e">
        <v>#N/A</v>
      </c>
      <c r="J92" s="403" t="str">
        <f>Currency&amp;"AB"&amp;SUBSTITUTE(Tenor,"M","")&amp;"R"&amp;B92</f>
        <v>EURAB6R52Y</v>
      </c>
      <c r="K92" s="159" t="str">
        <f>IFERROR(_xll.qlSwapRateHelper2(,IF(DataSelect="Reference",$I92,J92),,$D92,Calendar,$G92,$F92,$H92,$K$33,0,E92,Discounting,Permanent,_xll.ohTrigger(Trigger,DataSelect),ObjectOverwrite),"--")</f>
        <v>--</v>
      </c>
      <c r="L92" s="402" t="b">
        <f t="shared" si="18"/>
        <v>0</v>
      </c>
      <c r="N92" s="414" t="str">
        <f>A98</f>
        <v>SW</v>
      </c>
      <c r="O92" s="414" t="str">
        <f>B98</f>
        <v>58Y</v>
      </c>
      <c r="P92" s="418" t="str">
        <f>K98</f>
        <v>--</v>
      </c>
      <c r="Q92" s="414" t="b">
        <f>L98</f>
        <v>0</v>
      </c>
      <c r="R92" s="422">
        <v>1</v>
      </c>
      <c r="S92" s="422">
        <v>1</v>
      </c>
      <c r="T92" s="159" t="e">
        <v>#N/A</v>
      </c>
      <c r="U92" s="157" t="e">
        <f>_xll.qlRateHelperQuoteName(T92)</f>
        <v>#VALUE!</v>
      </c>
      <c r="V92" s="424" t="e">
        <f>_xll.qlRateHelperRate(T92,_xll.ohTrigger(Trigger,Trigger6M))</f>
        <v>#VALUE!</v>
      </c>
      <c r="W92" s="159" t="str">
        <f>IFERROR(_xll.qlFuturesRateHelperConvexityAdjustment(T92,Trigger),"--")</f>
        <v>--</v>
      </c>
      <c r="X92" s="159" t="e">
        <f>_xll.qlRateHelperEarliestDate(T92,Trigger)</f>
        <v>#VALUE!</v>
      </c>
      <c r="Y92" s="159" t="e">
        <f>_xll.qlRateHelperLatestDate(T92,Trigger)</f>
        <v>#VALUE!</v>
      </c>
      <c r="Z92" s="159" t="e">
        <v>#N/A</v>
      </c>
      <c r="AY92" s="157" t="s">
        <v>211</v>
      </c>
      <c r="AZ92" s="158">
        <f>_xll.qlInterestRateIndexFixingDate(Currency&amp;"ibor"&amp;Tenor,BA92,Trigger)</f>
        <v>42262</v>
      </c>
      <c r="BA92" s="158">
        <f>_xll.qlCalendarAdvance(Calendar,BA91,AY92,"f",,Trigger)</f>
        <v>42264</v>
      </c>
      <c r="BB92" s="158">
        <f>_xll.qlInterestRateIndexMaturity(Currency&amp;"ibor"&amp;Tenor,BA92,Trigger)</f>
        <v>42446</v>
      </c>
      <c r="BC92" s="320">
        <f>_xll.qlIndexFixing($AC$5,AZ92,TRUE,_xll.ohTrigger(Trigger,Trigger6M))</f>
        <v>6.7809414694956511E-4</v>
      </c>
      <c r="BD92" s="320">
        <f>_xll.qlIndexFixing($BE$1,AZ92,TRUE,_xll.ohTrigger(Trigger,Trigger6M))</f>
        <v>6.5620587201723813E-4</v>
      </c>
    </row>
    <row r="93" spans="1:56" ht="11.25" customHeight="1" x14ac:dyDescent="0.25">
      <c r="A93" s="159" t="s">
        <v>251</v>
      </c>
      <c r="B93" s="407" t="str">
        <v>53Y</v>
      </c>
      <c r="C93" s="159" t="e">
        <v>#N/A</v>
      </c>
      <c r="D93" s="402" t="e">
        <f>IF(DataSelect="Reference",$C93,$B93)</f>
        <v>#N/A</v>
      </c>
      <c r="E93" s="402" t="s">
        <v>14</v>
      </c>
      <c r="F93" s="398" t="s">
        <v>15</v>
      </c>
      <c r="G93" s="358" t="s">
        <v>16</v>
      </c>
      <c r="H93" s="398" t="s">
        <v>17</v>
      </c>
      <c r="I93" s="403" t="e">
        <v>#N/A</v>
      </c>
      <c r="J93" s="403" t="str">
        <f>Currency&amp;"AB"&amp;SUBSTITUTE(Tenor,"M","")&amp;"R"&amp;B93</f>
        <v>EURAB6R53Y</v>
      </c>
      <c r="K93" s="159" t="str">
        <f>IFERROR(_xll.qlSwapRateHelper2(,IF(DataSelect="Reference",$I93,J93),,$D93,Calendar,$G93,$F93,$H93,$K$33,0,E93,Discounting,Permanent,_xll.ohTrigger(Trigger,DataSelect),ObjectOverwrite),"--")</f>
        <v>--</v>
      </c>
      <c r="L93" s="402" t="b">
        <f t="shared" si="18"/>
        <v>0</v>
      </c>
      <c r="N93" s="414" t="str">
        <f>A99</f>
        <v>SW</v>
      </c>
      <c r="O93" s="414" t="str">
        <f>B99</f>
        <v>59Y</v>
      </c>
      <c r="P93" s="418" t="str">
        <f>K99</f>
        <v>--</v>
      </c>
      <c r="Q93" s="414" t="b">
        <f>L99</f>
        <v>0</v>
      </c>
      <c r="R93" s="422">
        <v>1</v>
      </c>
      <c r="S93" s="422">
        <v>1</v>
      </c>
      <c r="T93" s="159" t="e">
        <v>#N/A</v>
      </c>
      <c r="U93" s="157" t="e">
        <f>_xll.qlRateHelperQuoteName(T93)</f>
        <v>#VALUE!</v>
      </c>
      <c r="V93" s="424" t="e">
        <f>_xll.qlRateHelperRate(T93,_xll.ohTrigger(Trigger,Trigger6M))</f>
        <v>#VALUE!</v>
      </c>
      <c r="W93" s="159" t="str">
        <f>IFERROR(_xll.qlFuturesRateHelperConvexityAdjustment(T93,Trigger),"--")</f>
        <v>--</v>
      </c>
      <c r="X93" s="159" t="e">
        <f>_xll.qlRateHelperEarliestDate(T93,Trigger)</f>
        <v>#VALUE!</v>
      </c>
      <c r="Y93" s="159" t="e">
        <f>_xll.qlRateHelperLatestDate(T93,Trigger)</f>
        <v>#VALUE!</v>
      </c>
      <c r="Z93" s="159" t="e">
        <v>#N/A</v>
      </c>
      <c r="AY93" s="157" t="s">
        <v>211</v>
      </c>
      <c r="AZ93" s="158">
        <f>_xll.qlInterestRateIndexFixingDate(Currency&amp;"ibor"&amp;Tenor,BA93,Trigger)</f>
        <v>42263</v>
      </c>
      <c r="BA93" s="158">
        <f>_xll.qlCalendarAdvance(Calendar,BA92,AY93,"f",,Trigger)</f>
        <v>42265</v>
      </c>
      <c r="BB93" s="158">
        <f>_xll.qlInterestRateIndexMaturity(Currency&amp;"ibor"&amp;Tenor,BA93,Trigger)</f>
        <v>42447</v>
      </c>
      <c r="BC93" s="320">
        <f>_xll.qlIndexFixing($AC$5,AZ93,TRUE,_xll.ohTrigger(Trigger,Trigger6M))</f>
        <v>6.7940632445116582E-4</v>
      </c>
      <c r="BD93" s="320">
        <f>_xll.qlIndexFixing($BE$1,AZ93,TRUE,_xll.ohTrigger(Trigger,Trigger6M))</f>
        <v>6.5851595349455494E-4</v>
      </c>
    </row>
    <row r="94" spans="1:56" ht="11.25" customHeight="1" x14ac:dyDescent="0.25">
      <c r="A94" s="159" t="s">
        <v>251</v>
      </c>
      <c r="B94" s="407" t="str">
        <v>54Y</v>
      </c>
      <c r="C94" s="159" t="e">
        <v>#N/A</v>
      </c>
      <c r="D94" s="402" t="e">
        <f>IF(DataSelect="Reference",$C94,$B94)</f>
        <v>#N/A</v>
      </c>
      <c r="E94" s="402" t="s">
        <v>14</v>
      </c>
      <c r="F94" s="398" t="s">
        <v>15</v>
      </c>
      <c r="G94" s="358" t="s">
        <v>16</v>
      </c>
      <c r="H94" s="398" t="s">
        <v>17</v>
      </c>
      <c r="I94" s="403" t="e">
        <v>#N/A</v>
      </c>
      <c r="J94" s="403" t="str">
        <f>Currency&amp;"AB"&amp;SUBSTITUTE(Tenor,"M","")&amp;"R"&amp;B94</f>
        <v>EURAB6R54Y</v>
      </c>
      <c r="K94" s="159" t="str">
        <f>IFERROR(_xll.qlSwapRateHelper2(,IF(DataSelect="Reference",$I94,J94),,$D94,Calendar,$G94,$F94,$H94,$K$33,0,E94,Discounting,Permanent,_xll.ohTrigger(Trigger,DataSelect),ObjectOverwrite),"--")</f>
        <v>--</v>
      </c>
      <c r="L94" s="402" t="b">
        <f t="shared" si="18"/>
        <v>0</v>
      </c>
      <c r="N94" s="419" t="str">
        <f>A100</f>
        <v>SW</v>
      </c>
      <c r="O94" s="419" t="str">
        <f>B100</f>
        <v>60Y</v>
      </c>
      <c r="P94" s="420" t="str">
        <f>K100</f>
        <v>--</v>
      </c>
      <c r="Q94" s="419" t="b">
        <f>L100</f>
        <v>0</v>
      </c>
      <c r="R94" s="423">
        <v>1</v>
      </c>
      <c r="S94" s="423">
        <v>1</v>
      </c>
      <c r="T94" s="160" t="e">
        <v>#N/A</v>
      </c>
      <c r="U94" s="168" t="e">
        <f>_xll.qlRateHelperQuoteName(T94)</f>
        <v>#VALUE!</v>
      </c>
      <c r="V94" s="425" t="e">
        <f>_xll.qlRateHelperRate(T94,_xll.ohTrigger(Trigger,Trigger6M))</f>
        <v>#VALUE!</v>
      </c>
      <c r="W94" s="160" t="str">
        <f>IFERROR(_xll.qlFuturesRateHelperConvexityAdjustment(T94,Trigger),"--")</f>
        <v>--</v>
      </c>
      <c r="X94" s="160" t="e">
        <f>_xll.qlRateHelperEarliestDate(T94,Trigger)</f>
        <v>#VALUE!</v>
      </c>
      <c r="Y94" s="160" t="e">
        <f>_xll.qlRateHelperLatestDate(T94,Trigger)</f>
        <v>#VALUE!</v>
      </c>
      <c r="Z94" s="160" t="e">
        <v>#N/A</v>
      </c>
      <c r="AY94" s="157" t="s">
        <v>211</v>
      </c>
      <c r="AZ94" s="158">
        <f>_xll.qlInterestRateIndexFixingDate(Currency&amp;"ibor"&amp;Tenor,BA94,Trigger)</f>
        <v>42264</v>
      </c>
      <c r="BA94" s="158">
        <f>_xll.qlCalendarAdvance(Calendar,BA93,AY94,"f",,Trigger)</f>
        <v>42268</v>
      </c>
      <c r="BB94" s="158">
        <f>_xll.qlInterestRateIndexMaturity(Currency&amp;"ibor"&amp;Tenor,BA94,Trigger)</f>
        <v>42450</v>
      </c>
      <c r="BC94" s="320">
        <f>_xll.qlIndexFixing($AC$5,AZ94,TRUE,_xll.ohTrigger(Trigger,Trigger6M))</f>
        <v>6.8332494647144377E-4</v>
      </c>
      <c r="BD94" s="320">
        <f>_xll.qlIndexFixing($BE$1,AZ94,TRUE,_xll.ohTrigger(Trigger,Trigger6M))</f>
        <v>6.6609992729736158E-4</v>
      </c>
    </row>
    <row r="95" spans="1:56" ht="11.25" customHeight="1" x14ac:dyDescent="0.25">
      <c r="A95" s="159" t="s">
        <v>251</v>
      </c>
      <c r="B95" s="407" t="str">
        <v>55Y</v>
      </c>
      <c r="C95" s="159" t="e">
        <v>#N/A</v>
      </c>
      <c r="D95" s="402" t="e">
        <f>IF(DataSelect="Reference",$C95,$B95)</f>
        <v>#N/A</v>
      </c>
      <c r="E95" s="402" t="s">
        <v>14</v>
      </c>
      <c r="F95" s="398" t="s">
        <v>15</v>
      </c>
      <c r="G95" s="358" t="s">
        <v>16</v>
      </c>
      <c r="H95" s="398" t="s">
        <v>17</v>
      </c>
      <c r="I95" s="403" t="e">
        <v>#N/A</v>
      </c>
      <c r="J95" s="403" t="str">
        <f>Currency&amp;"AB"&amp;SUBSTITUTE(Tenor,"M","")&amp;"R"&amp;B95</f>
        <v>EURAB6R55Y</v>
      </c>
      <c r="K95" s="159" t="str">
        <f>IFERROR(_xll.qlSwapRateHelper2(,IF(DataSelect="Reference",$I95,J95),,$D95,Calendar,$G95,$F95,$H95,$K$33,0,E95,Discounting,Permanent,_xll.ohTrigger(Trigger,DataSelect),ObjectOverwrite),"--")</f>
        <v>--</v>
      </c>
      <c r="L95" s="402" t="b">
        <f t="shared" si="18"/>
        <v>0</v>
      </c>
      <c r="AY95" s="157" t="s">
        <v>211</v>
      </c>
      <c r="AZ95" s="158">
        <f>_xll.qlInterestRateIndexFixingDate(Currency&amp;"ibor"&amp;Tenor,BA95,Trigger)</f>
        <v>42265</v>
      </c>
      <c r="BA95" s="158">
        <f>_xll.qlCalendarAdvance(Calendar,BA94,AY95,"f",,Trigger)</f>
        <v>42269</v>
      </c>
      <c r="BB95" s="158">
        <f>_xll.qlInterestRateIndexMaturity(Currency&amp;"ibor"&amp;Tenor,BA95,Trigger)</f>
        <v>42451</v>
      </c>
      <c r="BC95" s="320">
        <f>_xll.qlIndexFixing($AC$5,AZ95,TRUE,_xll.ohTrigger(Trigger,Trigger6M))</f>
        <v>6.8462518363070321E-4</v>
      </c>
      <c r="BD95" s="320">
        <f>_xll.qlIndexFixing($BE$1,AZ95,TRUE,_xll.ohTrigger(Trigger,Trigger6M))</f>
        <v>6.68827919463151E-4</v>
      </c>
    </row>
    <row r="96" spans="1:56" ht="11.25" customHeight="1" x14ac:dyDescent="0.25">
      <c r="A96" s="159" t="s">
        <v>251</v>
      </c>
      <c r="B96" s="407" t="str">
        <v>56Y</v>
      </c>
      <c r="C96" s="159" t="e">
        <v>#N/A</v>
      </c>
      <c r="D96" s="402" t="e">
        <f>IF(DataSelect="Reference",$C96,$B96)</f>
        <v>#N/A</v>
      </c>
      <c r="E96" s="402" t="s">
        <v>14</v>
      </c>
      <c r="F96" s="398" t="s">
        <v>15</v>
      </c>
      <c r="G96" s="358" t="s">
        <v>16</v>
      </c>
      <c r="H96" s="398" t="s">
        <v>17</v>
      </c>
      <c r="I96" s="403" t="e">
        <v>#N/A</v>
      </c>
      <c r="J96" s="403" t="str">
        <f>Currency&amp;"AB"&amp;SUBSTITUTE(Tenor,"M","")&amp;"R"&amp;B96</f>
        <v>EURAB6R56Y</v>
      </c>
      <c r="K96" s="159" t="str">
        <f>IFERROR(_xll.qlSwapRateHelper2(,IF(DataSelect="Reference",$I96,J96),,$D96,Calendar,$G96,$F96,$H96,$K$33,0,E96,Discounting,Permanent,_xll.ohTrigger(Trigger,DataSelect),ObjectOverwrite),"--")</f>
        <v>--</v>
      </c>
      <c r="L96" s="402" t="b">
        <f t="shared" si="18"/>
        <v>0</v>
      </c>
      <c r="AY96" s="157" t="s">
        <v>211</v>
      </c>
      <c r="AZ96" s="158">
        <f>_xll.qlInterestRateIndexFixingDate(Currency&amp;"ibor"&amp;Tenor,BA96,Trigger)</f>
        <v>42268</v>
      </c>
      <c r="BA96" s="158">
        <f>_xll.qlCalendarAdvance(Calendar,BA95,AY96,"f",,Trigger)</f>
        <v>42270</v>
      </c>
      <c r="BB96" s="158">
        <f>_xll.qlInterestRateIndexMaturity(Currency&amp;"ibor"&amp;Tenor,BA96,Trigger)</f>
        <v>42452</v>
      </c>
      <c r="BC96" s="320">
        <f>_xll.qlIndexFixing($AC$5,AZ96,TRUE,_xll.ohTrigger(Trigger,Trigger6M))</f>
        <v>6.8592243568944421E-4</v>
      </c>
      <c r="BD96" s="320">
        <f>_xll.qlIndexFixing($BE$1,AZ96,TRUE,_xll.ohTrigger(Trigger,Trigger6M))</f>
        <v>6.7164654919320754E-4</v>
      </c>
    </row>
    <row r="97" spans="1:56" ht="11.25" customHeight="1" x14ac:dyDescent="0.25">
      <c r="A97" s="159" t="s">
        <v>251</v>
      </c>
      <c r="B97" s="407" t="str">
        <v>57Y</v>
      </c>
      <c r="C97" s="159" t="e">
        <v>#N/A</v>
      </c>
      <c r="D97" s="402" t="e">
        <f>IF(DataSelect="Reference",$C97,$B97)</f>
        <v>#N/A</v>
      </c>
      <c r="E97" s="402" t="s">
        <v>14</v>
      </c>
      <c r="F97" s="398" t="s">
        <v>15</v>
      </c>
      <c r="G97" s="358" t="s">
        <v>16</v>
      </c>
      <c r="H97" s="398" t="s">
        <v>17</v>
      </c>
      <c r="I97" s="403" t="e">
        <v>#N/A</v>
      </c>
      <c r="J97" s="403" t="str">
        <f>Currency&amp;"AB"&amp;SUBSTITUTE(Tenor,"M","")&amp;"R"&amp;B97</f>
        <v>EURAB6R57Y</v>
      </c>
      <c r="K97" s="159" t="str">
        <f>IFERROR(_xll.qlSwapRateHelper2(,IF(DataSelect="Reference",$I97,J97),,$D97,Calendar,$G97,$F97,$H97,$K$33,0,E97,Discounting,Permanent,_xll.ohTrigger(Trigger,DataSelect),ObjectOverwrite),"--")</f>
        <v>--</v>
      </c>
      <c r="L97" s="402" t="b">
        <f t="shared" si="18"/>
        <v>0</v>
      </c>
      <c r="AY97" s="157" t="s">
        <v>211</v>
      </c>
      <c r="AZ97" s="158">
        <f>_xll.qlInterestRateIndexFixingDate(Currency&amp;"ibor"&amp;Tenor,BA97,Trigger)</f>
        <v>42269</v>
      </c>
      <c r="BA97" s="158">
        <f>_xll.qlCalendarAdvance(Calendar,BA96,AY97,"f",,Trigger)</f>
        <v>42271</v>
      </c>
      <c r="BB97" s="158">
        <f>_xll.qlInterestRateIndexMaturity(Currency&amp;"ibor"&amp;Tenor,BA97,Trigger)</f>
        <v>42453</v>
      </c>
      <c r="BC97" s="320">
        <f>_xll.qlIndexFixing($AC$5,AZ97,TRUE,_xll.ohTrigger(Trigger,Trigger6M))</f>
        <v>6.8721670264195714E-4</v>
      </c>
      <c r="BD97" s="320">
        <f>_xll.qlIndexFixing($BE$1,AZ97,TRUE,_xll.ohTrigger(Trigger,Trigger6M))</f>
        <v>6.7454995368849372E-4</v>
      </c>
    </row>
    <row r="98" spans="1:56" ht="11.25" customHeight="1" x14ac:dyDescent="0.25">
      <c r="A98" s="159" t="s">
        <v>251</v>
      </c>
      <c r="B98" s="407" t="str">
        <v>58Y</v>
      </c>
      <c r="C98" s="159" t="e">
        <v>#N/A</v>
      </c>
      <c r="D98" s="402" t="e">
        <f>IF(DataSelect="Reference",$C98,$B98)</f>
        <v>#N/A</v>
      </c>
      <c r="E98" s="402" t="s">
        <v>14</v>
      </c>
      <c r="F98" s="398" t="s">
        <v>15</v>
      </c>
      <c r="G98" s="358" t="s">
        <v>16</v>
      </c>
      <c r="H98" s="398" t="s">
        <v>17</v>
      </c>
      <c r="I98" s="403" t="e">
        <v>#N/A</v>
      </c>
      <c r="J98" s="403" t="str">
        <f>Currency&amp;"AB"&amp;SUBSTITUTE(Tenor,"M","")&amp;"R"&amp;B98</f>
        <v>EURAB6R58Y</v>
      </c>
      <c r="K98" s="159" t="str">
        <f>IFERROR(_xll.qlSwapRateHelper2(,IF(DataSelect="Reference",$I98,J98),,$D98,Calendar,$G98,$F98,$H98,$K$33,0,E98,Discounting,Permanent,_xll.ohTrigger(Trigger,DataSelect),ObjectOverwrite),"--")</f>
        <v>--</v>
      </c>
      <c r="L98" s="402" t="b">
        <f t="shared" si="18"/>
        <v>0</v>
      </c>
      <c r="AY98" s="157" t="s">
        <v>211</v>
      </c>
      <c r="AZ98" s="158">
        <f>_xll.qlInterestRateIndexFixingDate(Currency&amp;"ibor"&amp;Tenor,BA98,Trigger)</f>
        <v>42270</v>
      </c>
      <c r="BA98" s="158">
        <f>_xll.qlCalendarAdvance(Calendar,BA97,AY98,"f",,Trigger)</f>
        <v>42272</v>
      </c>
      <c r="BB98" s="158">
        <f>_xll.qlInterestRateIndexMaturity(Currency&amp;"ibor"&amp;Tenor,BA98,Trigger)</f>
        <v>42458</v>
      </c>
      <c r="BC98" s="320">
        <f>_xll.qlIndexFixing($AC$5,AZ98,TRUE,_xll.ohTrigger(Trigger,Trigger6M))</f>
        <v>6.9125579981743255E-4</v>
      </c>
      <c r="BD98" s="320">
        <f>_xll.qlIndexFixing($BE$1,AZ98,TRUE,_xll.ohTrigger(Trigger,Trigger6M))</f>
        <v>6.8031000816458657E-4</v>
      </c>
    </row>
    <row r="99" spans="1:56" ht="11.25" customHeight="1" x14ac:dyDescent="0.25">
      <c r="A99" s="159" t="s">
        <v>251</v>
      </c>
      <c r="B99" s="407" t="str">
        <v>59Y</v>
      </c>
      <c r="C99" s="159" t="e">
        <v>#N/A</v>
      </c>
      <c r="D99" s="402" t="e">
        <f>IF(DataSelect="Reference",$C99,$B99)</f>
        <v>#N/A</v>
      </c>
      <c r="E99" s="402" t="s">
        <v>14</v>
      </c>
      <c r="F99" s="398" t="s">
        <v>15</v>
      </c>
      <c r="G99" s="358" t="s">
        <v>16</v>
      </c>
      <c r="H99" s="398" t="s">
        <v>17</v>
      </c>
      <c r="I99" s="403" t="e">
        <v>#N/A</v>
      </c>
      <c r="J99" s="403" t="str">
        <f>Currency&amp;"AB"&amp;SUBSTITUTE(Tenor,"M","")&amp;"R"&amp;B99</f>
        <v>EURAB6R59Y</v>
      </c>
      <c r="K99" s="159" t="str">
        <f>IFERROR(_xll.qlSwapRateHelper2(,IF(DataSelect="Reference",$I99,J99),,$D99,Calendar,$G99,$F99,$H99,$K$33,0,E99,Discounting,Permanent,_xll.ohTrigger(Trigger,DataSelect),ObjectOverwrite),"--")</f>
        <v>--</v>
      </c>
      <c r="L99" s="402" t="b">
        <f t="shared" si="18"/>
        <v>0</v>
      </c>
      <c r="AY99" s="157" t="s">
        <v>211</v>
      </c>
      <c r="AZ99" s="158">
        <f>_xll.qlInterestRateIndexFixingDate(Currency&amp;"ibor"&amp;Tenor,BA99,Trigger)</f>
        <v>42271</v>
      </c>
      <c r="BA99" s="158">
        <f>_xll.qlCalendarAdvance(Calendar,BA98,AY99,"f",,Trigger)</f>
        <v>42275</v>
      </c>
      <c r="BB99" s="158">
        <f>_xll.qlInterestRateIndexMaturity(Currency&amp;"ibor"&amp;Tenor,BA99,Trigger)</f>
        <v>42458</v>
      </c>
      <c r="BC99" s="320">
        <f>_xll.qlIndexFixing($AC$5,AZ99,TRUE,_xll.ohTrigger(Trigger,Trigger6M))</f>
        <v>6.9305289358287262E-4</v>
      </c>
      <c r="BD99" s="320">
        <f>_xll.qlIndexFixing($BE$1,AZ99,TRUE,_xll.ohTrigger(Trigger,Trigger6M))</f>
        <v>6.8756707204507578E-4</v>
      </c>
    </row>
    <row r="100" spans="1:56" ht="11.25" customHeight="1" x14ac:dyDescent="0.25">
      <c r="A100" s="160" t="s">
        <v>251</v>
      </c>
      <c r="B100" s="393" t="str">
        <v>60Y</v>
      </c>
      <c r="C100" s="160" t="e">
        <v>#N/A</v>
      </c>
      <c r="D100" s="404" t="e">
        <f>IF(DataSelect="Reference",$C100,$B100)</f>
        <v>#N/A</v>
      </c>
      <c r="E100" s="404" t="s">
        <v>14</v>
      </c>
      <c r="F100" s="405" t="s">
        <v>15</v>
      </c>
      <c r="G100" s="364" t="s">
        <v>16</v>
      </c>
      <c r="H100" s="405" t="s">
        <v>17</v>
      </c>
      <c r="I100" s="406" t="e">
        <v>#N/A</v>
      </c>
      <c r="J100" s="406" t="str">
        <f>Currency&amp;"AB"&amp;SUBSTITUTE(Tenor,"M","")&amp;"R"&amp;B100</f>
        <v>EURAB6R60Y</v>
      </c>
      <c r="K100" s="160" t="str">
        <f>IFERROR(_xll.qlSwapRateHelper2(,IF(DataSelect="Reference",$I100,J100),,$D100,Calendar,$G100,$F100,$H100,$K$33,0,E100,Discounting,Permanent,_xll.ohTrigger(Trigger,DataSelect),ObjectOverwrite),"--")</f>
        <v>--</v>
      </c>
      <c r="L100" s="404" t="b">
        <f t="shared" ref="L100" si="19">IF(K100="--",FALSE,TRUE)</f>
        <v>0</v>
      </c>
      <c r="AY100" s="157" t="s">
        <v>211</v>
      </c>
      <c r="AZ100" s="158">
        <f>_xll.qlInterestRateIndexFixingDate(Currency&amp;"ibor"&amp;Tenor,BA100,Trigger)</f>
        <v>42272</v>
      </c>
      <c r="BA100" s="158">
        <f>_xll.qlCalendarAdvance(Calendar,BA99,AY100,"f",,Trigger)</f>
        <v>42276</v>
      </c>
      <c r="BB100" s="158">
        <f>_xll.qlInterestRateIndexMaturity(Currency&amp;"ibor"&amp;Tenor,BA100,Trigger)</f>
        <v>42458</v>
      </c>
      <c r="BC100" s="320">
        <f>_xll.qlIndexFixing($AC$5,AZ100,TRUE,_xll.ohTrigger(Trigger,Trigger6M))</f>
        <v>6.936432606059888E-4</v>
      </c>
      <c r="BD100" s="320">
        <f>_xll.qlIndexFixing($BE$1,AZ100,TRUE,_xll.ohTrigger(Trigger,Trigger6M))</f>
        <v>6.9012196239516869E-4</v>
      </c>
    </row>
    <row r="101" spans="1:56" ht="11.25" customHeight="1" x14ac:dyDescent="0.25">
      <c r="AY101" s="157" t="s">
        <v>211</v>
      </c>
      <c r="AZ101" s="158">
        <f>_xll.qlInterestRateIndexFixingDate(Currency&amp;"ibor"&amp;Tenor,BA101,Trigger)</f>
        <v>42275</v>
      </c>
      <c r="BA101" s="158">
        <f>_xll.qlCalendarAdvance(Calendar,BA100,AY101,"f",,Trigger)</f>
        <v>42277</v>
      </c>
      <c r="BB101" s="158">
        <f>_xll.qlInterestRateIndexMaturity(Currency&amp;"ibor"&amp;Tenor,BA101,Trigger)</f>
        <v>42460</v>
      </c>
      <c r="BC101" s="320">
        <f>_xll.qlIndexFixing($AC$5,AZ101,TRUE,_xll.ohTrigger(Trigger,Trigger6M))</f>
        <v>6.9561041280397453E-4</v>
      </c>
      <c r="BD101" s="320">
        <f>_xll.qlIndexFixing($BE$1,AZ101,TRUE,_xll.ohTrigger(Trigger,Trigger6M))</f>
        <v>6.9406655429365158E-4</v>
      </c>
    </row>
    <row r="102" spans="1:56" ht="11.25" customHeight="1" x14ac:dyDescent="0.25">
      <c r="AY102" s="157" t="s">
        <v>211</v>
      </c>
      <c r="AZ102" s="158">
        <f>_xll.qlInterestRateIndexFixingDate(Currency&amp;"ibor"&amp;Tenor,BA102,Trigger)</f>
        <v>42276</v>
      </c>
      <c r="BA102" s="158">
        <f>_xll.qlCalendarAdvance(Calendar,BA101,AY102,"f",,Trigger)</f>
        <v>42278</v>
      </c>
      <c r="BB102" s="158">
        <f>_xll.qlInterestRateIndexMaturity(Currency&amp;"ibor"&amp;Tenor,BA102,Trigger)</f>
        <v>42461</v>
      </c>
      <c r="BC102" s="320">
        <f>_xll.qlIndexFixing($AC$5,AZ102,TRUE,_xll.ohTrigger(Trigger,Trigger6M))</f>
        <v>6.968847191701948E-4</v>
      </c>
      <c r="BD102" s="320">
        <f>_xll.qlIndexFixing($BE$1,AZ102,TRUE,_xll.ohTrigger(Trigger,Trigger6M))</f>
        <v>6.3715640816053851E-4</v>
      </c>
    </row>
    <row r="103" spans="1:56" ht="11.25" customHeight="1" x14ac:dyDescent="0.25">
      <c r="AY103" s="157" t="s">
        <v>211</v>
      </c>
      <c r="AZ103" s="158">
        <f>_xll.qlInterestRateIndexFixingDate(Currency&amp;"ibor"&amp;Tenor,BA103,Trigger)</f>
        <v>42277</v>
      </c>
      <c r="BA103" s="158">
        <f>_xll.qlCalendarAdvance(Calendar,BA102,AY103,"f",,Trigger)</f>
        <v>42279</v>
      </c>
      <c r="BB103" s="158">
        <f>_xll.qlInterestRateIndexMaturity(Currency&amp;"ibor"&amp;Tenor,BA103,Trigger)</f>
        <v>42464</v>
      </c>
      <c r="BC103" s="320">
        <f>_xll.qlIndexFixing($AC$5,AZ103,TRUE,_xll.ohTrigger(Trigger,Trigger6M))</f>
        <v>6.995424042618827E-4</v>
      </c>
      <c r="BD103" s="320">
        <f>_xll.qlIndexFixing($BE$1,AZ103,TRUE,_xll.ohTrigger(Trigger,Trigger6M))</f>
        <v>6.4240807590849544E-4</v>
      </c>
    </row>
    <row r="104" spans="1:56" ht="11.25" customHeight="1" x14ac:dyDescent="0.25">
      <c r="AY104" s="157" t="s">
        <v>211</v>
      </c>
      <c r="AZ104" s="158">
        <f>_xll.qlInterestRateIndexFixingDate(Currency&amp;"ibor"&amp;Tenor,BA104,Trigger)</f>
        <v>42278</v>
      </c>
      <c r="BA104" s="158">
        <f>_xll.qlCalendarAdvance(Calendar,BA103,AY104,"f",,Trigger)</f>
        <v>42282</v>
      </c>
      <c r="BB104" s="158">
        <f>_xll.qlInterestRateIndexMaturity(Currency&amp;"ibor"&amp;Tenor,BA104,Trigger)</f>
        <v>42465</v>
      </c>
      <c r="BC104" s="320">
        <f>_xll.qlIndexFixing($AC$5,AZ104,TRUE,_xll.ohTrigger(Trigger,Trigger6M))</f>
        <v>7.0195225620849544E-4</v>
      </c>
      <c r="BD104" s="320">
        <f>_xll.qlIndexFixing($BE$1,AZ104,TRUE,_xll.ohTrigger(Trigger,Trigger6M))</f>
        <v>6.5060725905659105E-4</v>
      </c>
    </row>
    <row r="105" spans="1:56" ht="11.25" customHeight="1" x14ac:dyDescent="0.25">
      <c r="AY105" s="157" t="s">
        <v>211</v>
      </c>
      <c r="AZ105" s="158">
        <f>_xll.qlInterestRateIndexFixingDate(Currency&amp;"ibor"&amp;Tenor,BA105,Trigger)</f>
        <v>42279</v>
      </c>
      <c r="BA105" s="158">
        <f>_xll.qlCalendarAdvance(Calendar,BA104,AY105,"f",,Trigger)</f>
        <v>42283</v>
      </c>
      <c r="BB105" s="158">
        <f>_xll.qlInterestRateIndexMaturity(Currency&amp;"ibor"&amp;Tenor,BA105,Trigger)</f>
        <v>42466</v>
      </c>
      <c r="BC105" s="320">
        <f>_xll.qlIndexFixing($AC$5,AZ105,TRUE,_xll.ohTrigger(Trigger,Trigger6M))</f>
        <v>7.0321171833303295E-4</v>
      </c>
      <c r="BD105" s="320">
        <f>_xll.qlIndexFixing($BE$1,AZ105,TRUE,_xll.ohTrigger(Trigger,Trigger6M))</f>
        <v>6.5398696190947087E-4</v>
      </c>
    </row>
    <row r="106" spans="1:56" ht="11.25" customHeight="1" x14ac:dyDescent="0.25">
      <c r="AY106" s="157" t="s">
        <v>211</v>
      </c>
      <c r="AZ106" s="158">
        <f>_xll.qlInterestRateIndexFixingDate(Currency&amp;"ibor"&amp;Tenor,BA106,Trigger)</f>
        <v>42282</v>
      </c>
      <c r="BA106" s="158">
        <f>_xll.qlCalendarAdvance(Calendar,BA105,AY106,"f",,Trigger)</f>
        <v>42284</v>
      </c>
      <c r="BB106" s="158">
        <f>_xll.qlInterestRateIndexMaturity(Currency&amp;"ibor"&amp;Tenor,BA106,Trigger)</f>
        <v>42467</v>
      </c>
      <c r="BC106" s="320">
        <f>_xll.qlIndexFixing($AC$5,AZ106,TRUE,_xll.ohTrigger(Trigger,Trigger6M))</f>
        <v>7.0446821159132463E-4</v>
      </c>
      <c r="BD106" s="320">
        <f>_xll.qlIndexFixing($BE$1,AZ106,TRUE,_xll.ohTrigger(Trigger,Trigger6M))</f>
        <v>6.5735775730528371E-4</v>
      </c>
    </row>
    <row r="107" spans="1:56" ht="11.25" customHeight="1" x14ac:dyDescent="0.25">
      <c r="AY107" s="157" t="s">
        <v>211</v>
      </c>
      <c r="AZ107" s="158">
        <f>_xll.qlInterestRateIndexFixingDate(Currency&amp;"ibor"&amp;Tenor,BA107,Trigger)</f>
        <v>42283</v>
      </c>
      <c r="BA107" s="158">
        <f>_xll.qlCalendarAdvance(Calendar,BA106,AY107,"f",,Trigger)</f>
        <v>42285</v>
      </c>
      <c r="BB107" s="158">
        <f>_xll.qlInterestRateIndexMaturity(Currency&amp;"ibor"&amp;Tenor,BA107,Trigger)</f>
        <v>42468</v>
      </c>
      <c r="BC107" s="320">
        <f>_xll.qlIndexFixing($AC$5,AZ107,TRUE,_xll.ohTrigger(Trigger,Trigger6M))</f>
        <v>7.0572173597812889E-4</v>
      </c>
      <c r="BD107" s="320">
        <f>_xll.qlIndexFixing($BE$1,AZ107,TRUE,_xll.ohTrigger(Trigger,Trigger6M))</f>
        <v>6.6071150907513233E-4</v>
      </c>
    </row>
    <row r="108" spans="1:56" ht="11.25" customHeight="1" x14ac:dyDescent="0.25">
      <c r="AY108" s="157" t="s">
        <v>211</v>
      </c>
      <c r="AZ108" s="158">
        <f>_xll.qlInterestRateIndexFixingDate(Currency&amp;"ibor"&amp;Tenor,BA108,Trigger)</f>
        <v>42284</v>
      </c>
      <c r="BA108" s="158">
        <f>_xll.qlCalendarAdvance(Calendar,BA107,AY108,"f",,Trigger)</f>
        <v>42286</v>
      </c>
      <c r="BB108" s="158">
        <f>_xll.qlInterestRateIndexMaturity(Currency&amp;"ibor"&amp;Tenor,BA108,Trigger)</f>
        <v>42471</v>
      </c>
      <c r="BC108" s="320">
        <f>_xll.qlIndexFixing($AC$5,AZ108,TRUE,_xll.ohTrigger(Trigger,Trigger6M))</f>
        <v>7.0837264564019818E-4</v>
      </c>
      <c r="BD108" s="320">
        <f>_xll.qlIndexFixing($BE$1,AZ108,TRUE,_xll.ohTrigger(Trigger,Trigger6M))</f>
        <v>6.6556765039715567E-4</v>
      </c>
    </row>
    <row r="109" spans="1:56" ht="11.25" customHeight="1" x14ac:dyDescent="0.25">
      <c r="AY109" s="157" t="s">
        <v>211</v>
      </c>
      <c r="AZ109" s="158">
        <f>_xll.qlInterestRateIndexFixingDate(Currency&amp;"ibor"&amp;Tenor,BA109,Trigger)</f>
        <v>42285</v>
      </c>
      <c r="BA109" s="158">
        <f>_xll.qlCalendarAdvance(Calendar,BA108,AY109,"f",,Trigger)</f>
        <v>42289</v>
      </c>
      <c r="BB109" s="158">
        <f>_xll.qlInterestRateIndexMaturity(Currency&amp;"ibor"&amp;Tenor,BA109,Trigger)</f>
        <v>42472</v>
      </c>
      <c r="BC109" s="320">
        <f>_xll.qlIndexFixing($AC$5,AZ109,TRUE,_xll.ohTrigger(Trigger,Trigger6M))</f>
        <v>7.1070614469952186E-4</v>
      </c>
      <c r="BD109" s="320">
        <f>_xll.qlIndexFixing($BE$1,AZ109,TRUE,_xll.ohTrigger(Trigger,Trigger6M))</f>
        <v>6.7378766815787096E-4</v>
      </c>
    </row>
    <row r="110" spans="1:56" ht="11.25" customHeight="1" x14ac:dyDescent="0.25">
      <c r="AY110" s="157" t="s">
        <v>211</v>
      </c>
      <c r="AZ110" s="158">
        <f>_xll.qlInterestRateIndexFixingDate(Currency&amp;"ibor"&amp;Tenor,BA110,Trigger)</f>
        <v>42286</v>
      </c>
      <c r="BA110" s="158">
        <f>_xll.qlCalendarAdvance(Calendar,BA109,AY110,"f",,Trigger)</f>
        <v>42290</v>
      </c>
      <c r="BB110" s="158">
        <f>_xll.qlInterestRateIndexMaturity(Currency&amp;"ibor"&amp;Tenor,BA110,Trigger)</f>
        <v>42473</v>
      </c>
      <c r="BC110" s="320">
        <f>_xll.qlIndexFixing($AC$5,AZ110,TRUE,_xll.ohTrigger(Trigger,Trigger6M))</f>
        <v>7.1194482464502159E-4</v>
      </c>
      <c r="BD110" s="320">
        <f>_xll.qlIndexFixing($BE$1,AZ110,TRUE,_xll.ohTrigger(Trigger,Trigger6M))</f>
        <v>6.7692847090536953E-4</v>
      </c>
    </row>
    <row r="111" spans="1:56" ht="11.25" customHeight="1" x14ac:dyDescent="0.25">
      <c r="AY111" s="157" t="s">
        <v>211</v>
      </c>
      <c r="AZ111" s="158">
        <f>_xll.qlInterestRateIndexFixingDate(Currency&amp;"ibor"&amp;Tenor,BA111,Trigger)</f>
        <v>42289</v>
      </c>
      <c r="BA111" s="158">
        <f>_xll.qlCalendarAdvance(Calendar,BA110,AY111,"f",,Trigger)</f>
        <v>42291</v>
      </c>
      <c r="BB111" s="158">
        <f>_xll.qlInterestRateIndexMaturity(Currency&amp;"ibor"&amp;Tenor,BA111,Trigger)</f>
        <v>42474</v>
      </c>
      <c r="BC111" s="320">
        <f>_xll.qlIndexFixing($AC$5,AZ111,TRUE,_xll.ohTrigger(Trigger,Trigger6M))</f>
        <v>7.1318053568539947E-4</v>
      </c>
      <c r="BD111" s="320">
        <f>_xll.qlIndexFixing($BE$1,AZ111,TRUE,_xll.ohTrigger(Trigger,Trigger6M))</f>
        <v>6.8000000000026145E-4</v>
      </c>
    </row>
    <row r="112" spans="1:56" ht="11.25" customHeight="1" x14ac:dyDescent="0.25">
      <c r="AY112" s="157" t="s">
        <v>211</v>
      </c>
      <c r="AZ112" s="158">
        <f>_xll.qlInterestRateIndexFixingDate(Currency&amp;"ibor"&amp;Tenor,BA112,Trigger)</f>
        <v>42290</v>
      </c>
      <c r="BA112" s="158">
        <f>_xll.qlCalendarAdvance(Calendar,BA111,AY112,"f",,Trigger)</f>
        <v>42292</v>
      </c>
      <c r="BB112" s="158">
        <f>_xll.qlInterestRateIndexMaturity(Currency&amp;"ibor"&amp;Tenor,BA112,Trigger)</f>
        <v>42475</v>
      </c>
      <c r="BC112" s="320">
        <f>_xll.qlIndexFixing($AC$5,AZ112,TRUE,_xll.ohTrigger(Trigger,Trigger6M))</f>
        <v>7.1454867090057258E-4</v>
      </c>
      <c r="BD112" s="320">
        <f>_xll.qlIndexFixing($BE$1,AZ112,TRUE,_xll.ohTrigger(Trigger,Trigger6M))</f>
        <v>6.8299471311338131E-4</v>
      </c>
    </row>
    <row r="113" spans="51:56" ht="11.25" customHeight="1" x14ac:dyDescent="0.25">
      <c r="AY113" s="157" t="s">
        <v>211</v>
      </c>
      <c r="AZ113" s="158">
        <f>_xll.qlInterestRateIndexFixingDate(Currency&amp;"ibor"&amp;Tenor,BA113,Trigger)</f>
        <v>42291</v>
      </c>
      <c r="BA113" s="158">
        <f>_xll.qlCalendarAdvance(Calendar,BA112,AY113,"f",,Trigger)</f>
        <v>42293</v>
      </c>
      <c r="BB113" s="158">
        <f>_xll.qlInterestRateIndexMaturity(Currency&amp;"ibor"&amp;Tenor,BA113,Trigger)</f>
        <v>42478</v>
      </c>
      <c r="BC113" s="320">
        <f>_xll.qlIndexFixing($AC$5,AZ113,TRUE,_xll.ohTrigger(Trigger,Trigger6M))</f>
        <v>7.1732856202577936E-4</v>
      </c>
      <c r="BD113" s="320">
        <f>_xll.qlIndexFixing($BE$1,AZ113,TRUE,_xll.ohTrigger(Trigger,Trigger6M))</f>
        <v>6.8683502546639462E-4</v>
      </c>
    </row>
    <row r="114" spans="51:56" ht="11.25" customHeight="1" x14ac:dyDescent="0.25">
      <c r="AY114" s="157" t="s">
        <v>211</v>
      </c>
      <c r="AZ114" s="158">
        <f>_xll.qlInterestRateIndexFixingDate(Currency&amp;"ibor"&amp;Tenor,BA114,Trigger)</f>
        <v>42292</v>
      </c>
      <c r="BA114" s="158">
        <f>_xll.qlCalendarAdvance(Calendar,BA113,AY114,"f",,Trigger)</f>
        <v>42296</v>
      </c>
      <c r="BB114" s="158">
        <f>_xll.qlInterestRateIndexMaturity(Currency&amp;"ibor"&amp;Tenor,BA114,Trigger)</f>
        <v>42479</v>
      </c>
      <c r="BC114" s="320">
        <f>_xll.qlIndexFixing($AC$5,AZ114,TRUE,_xll.ohTrigger(Trigger,Trigger6M))</f>
        <v>7.2000888245734825E-4</v>
      </c>
      <c r="BD114" s="320">
        <f>_xll.qlIndexFixing($BE$1,AZ114,TRUE,_xll.ohTrigger(Trigger,Trigger6M))</f>
        <v>6.9420930977365691E-4</v>
      </c>
    </row>
    <row r="115" spans="51:56" ht="11.25" customHeight="1" x14ac:dyDescent="0.25">
      <c r="AY115" s="157" t="s">
        <v>211</v>
      </c>
      <c r="AZ115" s="158">
        <f>_xll.qlInterestRateIndexFixingDate(Currency&amp;"ibor"&amp;Tenor,BA115,Trigger)</f>
        <v>42293</v>
      </c>
      <c r="BA115" s="158">
        <f>_xll.qlCalendarAdvance(Calendar,BA114,AY115,"f",,Trigger)</f>
        <v>42297</v>
      </c>
      <c r="BB115" s="158">
        <f>_xll.qlInterestRateIndexMaturity(Currency&amp;"ibor"&amp;Tenor,BA115,Trigger)</f>
        <v>42480</v>
      </c>
      <c r="BC115" s="320">
        <f>_xll.qlIndexFixing($AC$5,AZ115,TRUE,_xll.ohTrigger(Trigger,Trigger6M))</f>
        <v>7.2137085300767712E-4</v>
      </c>
      <c r="BD115" s="320">
        <f>_xll.qlIndexFixing($BE$1,AZ115,TRUE,_xll.ohTrigger(Trigger,Trigger6M))</f>
        <v>6.9682766497844125E-4</v>
      </c>
    </row>
    <row r="116" spans="51:56" ht="11.25" customHeight="1" x14ac:dyDescent="0.25">
      <c r="AY116" s="157" t="s">
        <v>211</v>
      </c>
      <c r="AZ116" s="158">
        <f>_xll.qlInterestRateIndexFixingDate(Currency&amp;"ibor"&amp;Tenor,BA116,Trigger)</f>
        <v>42296</v>
      </c>
      <c r="BA116" s="158">
        <f>_xll.qlCalendarAdvance(Calendar,BA115,AY116,"f",,Trigger)</f>
        <v>42298</v>
      </c>
      <c r="BB116" s="158">
        <f>_xll.qlInterestRateIndexMaturity(Currency&amp;"ibor"&amp;Tenor,BA116,Trigger)</f>
        <v>42481</v>
      </c>
      <c r="BC116" s="320">
        <f>_xll.qlIndexFixing($AC$5,AZ116,TRUE,_xll.ohTrigger(Trigger,Trigger6M))</f>
        <v>7.2273159061769885E-4</v>
      </c>
      <c r="BD116" s="320">
        <f>_xll.qlIndexFixing($BE$1,AZ116,TRUE,_xll.ohTrigger(Trigger,Trigger6M))</f>
        <v>6.9937441509502791E-4</v>
      </c>
    </row>
    <row r="117" spans="51:56" ht="11.25" customHeight="1" x14ac:dyDescent="0.25">
      <c r="AY117" s="157" t="s">
        <v>211</v>
      </c>
      <c r="AZ117" s="158">
        <f>_xll.qlInterestRateIndexFixingDate(Currency&amp;"ibor"&amp;Tenor,BA117,Trigger)</f>
        <v>42297</v>
      </c>
      <c r="BA117" s="158">
        <f>_xll.qlCalendarAdvance(Calendar,BA116,AY117,"f",,Trigger)</f>
        <v>42299</v>
      </c>
      <c r="BB117" s="158">
        <f>_xll.qlInterestRateIndexMaturity(Currency&amp;"ibor"&amp;Tenor,BA117,Trigger)</f>
        <v>42482</v>
      </c>
      <c r="BC117" s="320">
        <f>_xll.qlIndexFixing($AC$5,AZ117,TRUE,_xll.ohTrigger(Trigger,Trigger6M))</f>
        <v>7.2409109528479238E-4</v>
      </c>
      <c r="BD117" s="320">
        <f>_xll.qlIndexFixing($BE$1,AZ117,TRUE,_xll.ohTrigger(Trigger,Trigger6M))</f>
        <v>7.0185091862055697E-4</v>
      </c>
    </row>
    <row r="118" spans="51:56" ht="11.25" customHeight="1" x14ac:dyDescent="0.25">
      <c r="AY118" s="157" t="s">
        <v>211</v>
      </c>
      <c r="AZ118" s="158">
        <f>_xll.qlInterestRateIndexFixingDate(Currency&amp;"ibor"&amp;Tenor,BA118,Trigger)</f>
        <v>42298</v>
      </c>
      <c r="BA118" s="158">
        <f>_xll.qlCalendarAdvance(Calendar,BA117,AY118,"f",,Trigger)</f>
        <v>42300</v>
      </c>
      <c r="BB118" s="158">
        <f>_xll.qlInterestRateIndexMaturity(Currency&amp;"ibor"&amp;Tenor,BA118,Trigger)</f>
        <v>42485</v>
      </c>
      <c r="BC118" s="320">
        <f>_xll.qlIndexFixing($AC$5,AZ118,TRUE,_xll.ohTrigger(Trigger,Trigger6M))</f>
        <v>7.2686861039263204E-4</v>
      </c>
      <c r="BD118" s="320">
        <f>_xll.qlIndexFixing($BE$1,AZ118,TRUE,_xll.ohTrigger(Trigger,Trigger6M))</f>
        <v>7.0461868708084194E-4</v>
      </c>
    </row>
    <row r="119" spans="51:56" ht="11.25" customHeight="1" x14ac:dyDescent="0.25">
      <c r="AY119" s="157" t="s">
        <v>211</v>
      </c>
      <c r="AZ119" s="158">
        <f>_xll.qlInterestRateIndexFixingDate(Currency&amp;"ibor"&amp;Tenor,BA119,Trigger)</f>
        <v>42299</v>
      </c>
      <c r="BA119" s="158">
        <f>_xll.qlCalendarAdvance(Calendar,BA118,AY119,"f",,Trigger)</f>
        <v>42303</v>
      </c>
      <c r="BB119" s="158">
        <f>_xll.qlInterestRateIndexMaturity(Currency&amp;"ibor"&amp;Tenor,BA119,Trigger)</f>
        <v>42486</v>
      </c>
      <c r="BC119" s="320">
        <f>_xll.qlIndexFixing($AC$5,AZ119,TRUE,_xll.ohTrigger(Trigger,Trigger6M))</f>
        <v>7.2951678446884799E-4</v>
      </c>
      <c r="BD119" s="320">
        <f>_xll.qlIndexFixing($BE$1,AZ119,TRUE,_xll.ohTrigger(Trigger,Trigger6M))</f>
        <v>7.1108368174901374E-4</v>
      </c>
    </row>
    <row r="120" spans="51:56" ht="11.25" customHeight="1" x14ac:dyDescent="0.25">
      <c r="AY120" s="157" t="s">
        <v>211</v>
      </c>
      <c r="AZ120" s="158">
        <f>_xll.qlInterestRateIndexFixingDate(Currency&amp;"ibor"&amp;Tenor,BA120,Trigger)</f>
        <v>42300</v>
      </c>
      <c r="BA120" s="158">
        <f>_xll.qlCalendarAdvance(Calendar,BA119,AY120,"f",,Trigger)</f>
        <v>42304</v>
      </c>
      <c r="BB120" s="158">
        <f>_xll.qlInterestRateIndexMaturity(Currency&amp;"ibor"&amp;Tenor,BA120,Trigger)</f>
        <v>42487</v>
      </c>
      <c r="BC120" s="320">
        <f>_xll.qlIndexFixing($AC$5,AZ120,TRUE,_xll.ohTrigger(Trigger,Trigger6M))</f>
        <v>7.3087012438111478E-4</v>
      </c>
      <c r="BD120" s="320">
        <f>_xll.qlIndexFixing($BE$1,AZ120,TRUE,_xll.ohTrigger(Trigger,Trigger6M))</f>
        <v>7.1323137476610426E-4</v>
      </c>
    </row>
    <row r="121" spans="51:56" ht="11.25" customHeight="1" x14ac:dyDescent="0.25">
      <c r="AY121" s="157" t="s">
        <v>211</v>
      </c>
      <c r="AZ121" s="158">
        <f>_xll.qlInterestRateIndexFixingDate(Currency&amp;"ibor"&amp;Tenor,BA121,Trigger)</f>
        <v>42303</v>
      </c>
      <c r="BA121" s="158">
        <f>_xll.qlCalendarAdvance(Calendar,BA120,AY121,"f",,Trigger)</f>
        <v>42305</v>
      </c>
      <c r="BB121" s="158">
        <f>_xll.qlInterestRateIndexMaturity(Currency&amp;"ibor"&amp;Tenor,BA121,Trigger)</f>
        <v>42488</v>
      </c>
      <c r="BC121" s="320">
        <f>_xll.qlIndexFixing($AC$5,AZ121,TRUE,_xll.ohTrigger(Trigger,Trigger6M))</f>
        <v>7.3222223133560197E-4</v>
      </c>
      <c r="BD121" s="320">
        <f>_xll.qlIndexFixing($BE$1,AZ121,TRUE,_xll.ohTrigger(Trigger,Trigger6M))</f>
        <v>7.1531819916594453E-4</v>
      </c>
    </row>
    <row r="122" spans="51:56" ht="11.25" customHeight="1" x14ac:dyDescent="0.25">
      <c r="AY122" s="157" t="s">
        <v>211</v>
      </c>
      <c r="AZ122" s="158">
        <f>_xll.qlInterestRateIndexFixingDate(Currency&amp;"ibor"&amp;Tenor,BA122,Trigger)</f>
        <v>42304</v>
      </c>
      <c r="BA122" s="158">
        <f>_xll.qlCalendarAdvance(Calendar,BA121,AY122,"f",,Trigger)</f>
        <v>42306</v>
      </c>
      <c r="BB122" s="158">
        <f>_xll.qlInterestRateIndexMaturity(Currency&amp;"ibor"&amp;Tenor,BA122,Trigger)</f>
        <v>42489</v>
      </c>
      <c r="BC122" s="320">
        <f>_xll.qlIndexFixing($AC$5,AZ122,TRUE,_xll.ohTrigger(Trigger,Trigger6M))</f>
        <v>7.3357310532881507E-4</v>
      </c>
      <c r="BD122" s="320">
        <f>_xll.qlIndexFixing($BE$1,AZ122,TRUE,_xll.ohTrigger(Trigger,Trigger6M))</f>
        <v>7.1734592243960602E-4</v>
      </c>
    </row>
    <row r="123" spans="51:56" ht="11.25" customHeight="1" x14ac:dyDescent="0.25">
      <c r="AY123" s="157" t="s">
        <v>211</v>
      </c>
      <c r="AZ123" s="158">
        <f>_xll.qlInterestRateIndexFixingDate(Currency&amp;"ibor"&amp;Tenor,BA123,Trigger)</f>
        <v>42305</v>
      </c>
      <c r="BA123" s="158">
        <f>_xll.qlCalendarAdvance(Calendar,BA122,AY123,"f",,Trigger)</f>
        <v>42307</v>
      </c>
      <c r="BB123" s="158">
        <f>_xll.qlInterestRateIndexMaturity(Currency&amp;"ibor"&amp;Tenor,BA123,Trigger)</f>
        <v>42489</v>
      </c>
      <c r="BC123" s="320">
        <f>_xll.qlIndexFixing($AC$5,AZ123,TRUE,_xll.ohTrigger(Trigger,Trigger6M))</f>
        <v>7.3420983498566339E-4</v>
      </c>
      <c r="BD123" s="320">
        <f>_xll.qlIndexFixing($BE$1,AZ123,TRUE,_xll.ohTrigger(Trigger,Trigger6M))</f>
        <v>7.1933855253183509E-4</v>
      </c>
    </row>
    <row r="124" spans="51:56" ht="11.25" customHeight="1" x14ac:dyDescent="0.25">
      <c r="AY124" s="157" t="s">
        <v>211</v>
      </c>
      <c r="AZ124" s="158">
        <f>_xll.qlInterestRateIndexFixingDate(Currency&amp;"ibor"&amp;Tenor,BA124,Trigger)</f>
        <v>42306</v>
      </c>
      <c r="BA124" s="158">
        <f>_xll.qlCalendarAdvance(Calendar,BA123,AY124,"f",,Trigger)</f>
        <v>42310</v>
      </c>
      <c r="BB124" s="158">
        <f>_xll.qlInterestRateIndexMaturity(Currency&amp;"ibor"&amp;Tenor,BA124,Trigger)</f>
        <v>42492</v>
      </c>
      <c r="BC124" s="320">
        <f>_xll.qlIndexFixing($AC$5,AZ124,TRUE,_xll.ohTrigger(Trigger,Trigger6M))</f>
        <v>7.38249753941514E-4</v>
      </c>
      <c r="BD124" s="320">
        <f>_xll.qlIndexFixing($BE$1,AZ124,TRUE,_xll.ohTrigger(Trigger,Trigger6M))</f>
        <v>6.7851292857125335E-4</v>
      </c>
    </row>
    <row r="125" spans="51:56" ht="11.25" customHeight="1" x14ac:dyDescent="0.25">
      <c r="AY125" s="157" t="s">
        <v>211</v>
      </c>
      <c r="AZ125" s="158">
        <f>_xll.qlInterestRateIndexFixingDate(Currency&amp;"ibor"&amp;Tenor,BA125,Trigger)</f>
        <v>42307</v>
      </c>
      <c r="BA125" s="158">
        <f>_xll.qlCalendarAdvance(Calendar,BA124,AY125,"f",,Trigger)</f>
        <v>42311</v>
      </c>
      <c r="BB125" s="158">
        <f>_xll.qlInterestRateIndexMaturity(Currency&amp;"ibor"&amp;Tenor,BA125,Trigger)</f>
        <v>42493</v>
      </c>
      <c r="BC125" s="320">
        <f>_xll.qlIndexFixing($AC$5,AZ125,TRUE,_xll.ohTrigger(Trigger,Trigger6M))</f>
        <v>7.3959391408426551E-4</v>
      </c>
      <c r="BD125" s="320">
        <f>_xll.qlIndexFixing($BE$1,AZ125,TRUE,_xll.ohTrigger(Trigger,Trigger6M))</f>
        <v>6.8030093689463143E-4</v>
      </c>
    </row>
    <row r="126" spans="51:56" ht="11.25" customHeight="1" x14ac:dyDescent="0.25">
      <c r="AY126" s="157" t="s">
        <v>211</v>
      </c>
      <c r="AZ126" s="158">
        <f>_xll.qlInterestRateIndexFixingDate(Currency&amp;"ibor"&amp;Tenor,BA126,Trigger)</f>
        <v>42310</v>
      </c>
      <c r="BA126" s="158">
        <f>_xll.qlCalendarAdvance(Calendar,BA125,AY126,"f",,Trigger)</f>
        <v>42312</v>
      </c>
      <c r="BB126" s="158">
        <f>_xll.qlInterestRateIndexMaturity(Currency&amp;"ibor"&amp;Tenor,BA126,Trigger)</f>
        <v>42494</v>
      </c>
      <c r="BC126" s="320">
        <f>_xll.qlIndexFixing($AC$5,AZ126,TRUE,_xll.ohTrigger(Trigger,Trigger6M))</f>
        <v>7.4093683446927003E-4</v>
      </c>
      <c r="BD126" s="320">
        <f>_xll.qlIndexFixing($BE$1,AZ126,TRUE,_xll.ohTrigger(Trigger,Trigger6M))</f>
        <v>6.8204063227579137E-4</v>
      </c>
    </row>
    <row r="127" spans="51:56" ht="11.25" customHeight="1" x14ac:dyDescent="0.25">
      <c r="AY127" s="157" t="s">
        <v>211</v>
      </c>
      <c r="AZ127" s="158">
        <f>_xll.qlInterestRateIndexFixingDate(Currency&amp;"ibor"&amp;Tenor,BA127,Trigger)</f>
        <v>42311</v>
      </c>
      <c r="BA127" s="158">
        <f>_xll.qlCalendarAdvance(Calendar,BA126,AY127,"f",,Trigger)</f>
        <v>42313</v>
      </c>
      <c r="BB127" s="158">
        <f>_xll.qlInterestRateIndexMaturity(Currency&amp;"ibor"&amp;Tenor,BA127,Trigger)</f>
        <v>42495</v>
      </c>
      <c r="BC127" s="320">
        <f>_xll.qlIndexFixing($AC$5,AZ127,TRUE,_xll.ohTrigger(Trigger,Trigger6M))</f>
        <v>7.4227851509257457E-4</v>
      </c>
      <c r="BD127" s="320">
        <f>_xll.qlIndexFixing($BE$1,AZ127,TRUE,_xll.ohTrigger(Trigger,Trigger6M))</f>
        <v>6.8373419226781579E-4</v>
      </c>
    </row>
    <row r="128" spans="51:56" ht="11.25" customHeight="1" x14ac:dyDescent="0.25">
      <c r="AY128" s="157" t="s">
        <v>211</v>
      </c>
      <c r="AZ128" s="158">
        <f>_xll.qlInterestRateIndexFixingDate(Currency&amp;"ibor"&amp;Tenor,BA128,Trigger)</f>
        <v>42312</v>
      </c>
      <c r="BA128" s="158">
        <f>_xll.qlCalendarAdvance(Calendar,BA127,AY128,"f",,Trigger)</f>
        <v>42314</v>
      </c>
      <c r="BB128" s="158">
        <f>_xll.qlInterestRateIndexMaturity(Currency&amp;"ibor"&amp;Tenor,BA128,Trigger)</f>
        <v>42496</v>
      </c>
      <c r="BC128" s="320">
        <f>_xll.qlIndexFixing($AC$5,AZ128,TRUE,_xll.ohTrigger(Trigger,Trigger6M))</f>
        <v>7.436189559519833E-4</v>
      </c>
      <c r="BD128" s="320">
        <f>_xll.qlIndexFixing($BE$1,AZ128,TRUE,_xll.ohTrigger(Trigger,Trigger6M))</f>
        <v>6.8538385317020215E-4</v>
      </c>
    </row>
    <row r="129" spans="51:56" ht="11.25" customHeight="1" x14ac:dyDescent="0.25">
      <c r="AY129" s="157" t="s">
        <v>211</v>
      </c>
      <c r="AZ129" s="158">
        <f>_xll.qlInterestRateIndexFixingDate(Currency&amp;"ibor"&amp;Tenor,BA129,Trigger)</f>
        <v>42313</v>
      </c>
      <c r="BA129" s="158">
        <f>_xll.qlCalendarAdvance(Calendar,BA128,AY129,"f",,Trigger)</f>
        <v>42317</v>
      </c>
      <c r="BB129" s="158">
        <f>_xll.qlInterestRateIndexMaturity(Currency&amp;"ibor"&amp;Tenor,BA129,Trigger)</f>
        <v>42499</v>
      </c>
      <c r="BC129" s="320">
        <f>_xll.qlIndexFixing($AC$5,AZ129,TRUE,_xll.ohTrigger(Trigger,Trigger6M))</f>
        <v>7.4763283992399475E-4</v>
      </c>
      <c r="BD129" s="320">
        <f>_xll.qlIndexFixing($BE$1,AZ129,TRUE,_xll.ohTrigger(Trigger,Trigger6M))</f>
        <v>6.9009268548943378E-4</v>
      </c>
    </row>
    <row r="130" spans="51:56" ht="11.25" customHeight="1" x14ac:dyDescent="0.25">
      <c r="AY130" s="157" t="s">
        <v>211</v>
      </c>
      <c r="AZ130" s="158">
        <f>_xll.qlInterestRateIndexFixingDate(Currency&amp;"ibor"&amp;Tenor,BA130,Trigger)</f>
        <v>42314</v>
      </c>
      <c r="BA130" s="158">
        <f>_xll.qlCalendarAdvance(Calendar,BA129,AY130,"f",,Trigger)</f>
        <v>42318</v>
      </c>
      <c r="BB130" s="158">
        <f>_xll.qlInterestRateIndexMaturity(Currency&amp;"ibor"&amp;Tenor,BA130,Trigger)</f>
        <v>42500</v>
      </c>
      <c r="BC130" s="320">
        <f>_xll.qlIndexFixing($AC$5,AZ130,TRUE,_xll.ohTrigger(Trigger,Trigger6M))</f>
        <v>7.489683217036632E-4</v>
      </c>
      <c r="BD130" s="320">
        <f>_xll.qlIndexFixing($BE$1,AZ130,TRUE,_xll.ohTrigger(Trigger,Trigger6M))</f>
        <v>6.9159028790513892E-4</v>
      </c>
    </row>
    <row r="131" spans="51:56" ht="11.25" customHeight="1" x14ac:dyDescent="0.25">
      <c r="AY131" s="157" t="s">
        <v>211</v>
      </c>
      <c r="AZ131" s="158">
        <f>_xll.qlInterestRateIndexFixingDate(Currency&amp;"ibor"&amp;Tenor,BA131,Trigger)</f>
        <v>42317</v>
      </c>
      <c r="BA131" s="158">
        <f>_xll.qlCalendarAdvance(Calendar,BA130,AY131,"f",,Trigger)</f>
        <v>42319</v>
      </c>
      <c r="BB131" s="158">
        <f>_xll.qlInterestRateIndexMaturity(Currency&amp;"ibor"&amp;Tenor,BA131,Trigger)</f>
        <v>42501</v>
      </c>
      <c r="BC131" s="320">
        <f>_xll.qlIndexFixing($AC$5,AZ131,TRUE,_xll.ohTrigger(Trigger,Trigger6M))</f>
        <v>7.5030256370713783E-4</v>
      </c>
      <c r="BD131" s="320">
        <f>_xll.qlIndexFixing($BE$1,AZ131,TRUE,_xll.ohTrigger(Trigger,Trigger6M))</f>
        <v>6.9305605388669572E-4</v>
      </c>
    </row>
    <row r="132" spans="51:56" ht="11.25" customHeight="1" x14ac:dyDescent="0.25">
      <c r="AY132" s="157" t="s">
        <v>211</v>
      </c>
      <c r="AZ132" s="158">
        <f>_xll.qlInterestRateIndexFixingDate(Currency&amp;"ibor"&amp;Tenor,BA132,Trigger)</f>
        <v>42318</v>
      </c>
      <c r="BA132" s="158">
        <f>_xll.qlCalendarAdvance(Calendar,BA131,AY132,"f",,Trigger)</f>
        <v>42320</v>
      </c>
      <c r="BB132" s="158">
        <f>_xll.qlInterestRateIndexMaturity(Currency&amp;"ibor"&amp;Tenor,BA132,Trigger)</f>
        <v>42502</v>
      </c>
      <c r="BC132" s="320">
        <f>_xll.qlIndexFixing($AC$5,AZ132,TRUE,_xll.ohTrigger(Trigger,Trigger6M))</f>
        <v>7.5163556593178338E-4</v>
      </c>
      <c r="BD132" s="320">
        <f>_xll.qlIndexFixing($BE$1,AZ132,TRUE,_xll.ohTrigger(Trigger,Trigger6M))</f>
        <v>6.9449257219803277E-4</v>
      </c>
    </row>
    <row r="133" spans="51:56" ht="11.25" customHeight="1" x14ac:dyDescent="0.25">
      <c r="AY133" s="157" t="s">
        <v>211</v>
      </c>
      <c r="AZ133" s="158">
        <f>_xll.qlInterestRateIndexFixingDate(Currency&amp;"ibor"&amp;Tenor,BA133,Trigger)</f>
        <v>42319</v>
      </c>
      <c r="BA133" s="158">
        <f>_xll.qlCalendarAdvance(Calendar,BA132,AY133,"f",,Trigger)</f>
        <v>42321</v>
      </c>
      <c r="BB133" s="158">
        <f>_xll.qlInterestRateIndexMaturity(Currency&amp;"ibor"&amp;Tenor,BA133,Trigger)</f>
        <v>42503</v>
      </c>
      <c r="BC133" s="320">
        <f>_xll.qlIndexFixing($AC$5,AZ133,TRUE,_xll.ohTrigger(Trigger,Trigger6M))</f>
        <v>7.529673283754038E-4</v>
      </c>
      <c r="BD133" s="320">
        <f>_xll.qlIndexFixing($BE$1,AZ133,TRUE,_xll.ohTrigger(Trigger,Trigger6M))</f>
        <v>6.9590249034466145E-4</v>
      </c>
    </row>
    <row r="134" spans="51:56" ht="11.25" customHeight="1" x14ac:dyDescent="0.25">
      <c r="AY134" s="157" t="s">
        <v>211</v>
      </c>
      <c r="AZ134" s="158">
        <f>_xll.qlInterestRateIndexFixingDate(Currency&amp;"ibor"&amp;Tenor,BA134,Trigger)</f>
        <v>42320</v>
      </c>
      <c r="BA134" s="158">
        <f>_xll.qlCalendarAdvance(Calendar,BA133,AY134,"f",,Trigger)</f>
        <v>42324</v>
      </c>
      <c r="BB134" s="158">
        <f>_xll.qlInterestRateIndexMaturity(Currency&amp;"ibor"&amp;Tenor,BA134,Trigger)</f>
        <v>42506</v>
      </c>
      <c r="BC134" s="320">
        <f>_xll.qlIndexFixing($AC$5,AZ134,TRUE,_xll.ohTrigger(Trigger,Trigger6M))</f>
        <v>7.5695517699288369E-4</v>
      </c>
      <c r="BD134" s="320">
        <f>_xll.qlIndexFixing($BE$1,AZ134,TRUE,_xll.ohTrigger(Trigger,Trigger6M))</f>
        <v>6.9999999999975453E-4</v>
      </c>
    </row>
    <row r="135" spans="51:56" ht="11.25" customHeight="1" x14ac:dyDescent="0.25">
      <c r="AY135" s="157" t="s">
        <v>211</v>
      </c>
      <c r="AZ135" s="158">
        <f>_xll.qlInterestRateIndexFixingDate(Currency&amp;"ibor"&amp;Tenor,BA135,Trigger)</f>
        <v>42321</v>
      </c>
      <c r="BA135" s="158">
        <f>_xll.qlCalendarAdvance(Calendar,BA134,AY135,"f",,Trigger)</f>
        <v>42325</v>
      </c>
      <c r="BB135" s="158">
        <f>_xll.qlInterestRateIndexMaturity(Currency&amp;"ibor"&amp;Tenor,BA135,Trigger)</f>
        <v>42507</v>
      </c>
      <c r="BC135" s="320">
        <f>_xll.qlIndexFixing($AC$5,AZ135,TRUE,_xll.ohTrigger(Trigger,Trigger6M))</f>
        <v>7.5839922479378004E-4</v>
      </c>
      <c r="BD135" s="320">
        <f>_xll.qlIndexFixing($BE$1,AZ135,TRUE,_xll.ohTrigger(Trigger,Trigger6M))</f>
        <v>7.0133100803892404E-4</v>
      </c>
    </row>
    <row r="136" spans="51:56" ht="11.25" customHeight="1" x14ac:dyDescent="0.25">
      <c r="AY136" s="157" t="s">
        <v>211</v>
      </c>
      <c r="AZ136" s="158">
        <f>_xll.qlInterestRateIndexFixingDate(Currency&amp;"ibor"&amp;Tenor,BA136,Trigger)</f>
        <v>42324</v>
      </c>
      <c r="BA136" s="158">
        <f>_xll.qlCalendarAdvance(Calendar,BA135,AY136,"f",,Trigger)</f>
        <v>42326</v>
      </c>
      <c r="BB136" s="158">
        <f>_xll.qlInterestRateIndexMaturity(Currency&amp;"ibor"&amp;Tenor,BA136,Trigger)</f>
        <v>42508</v>
      </c>
      <c r="BC136" s="320">
        <f>_xll.qlIndexFixing($AC$5,AZ136,TRUE,_xll.ohTrigger(Trigger,Trigger6M))</f>
        <v>7.5984327364833908E-4</v>
      </c>
      <c r="BD136" s="320">
        <f>_xll.qlIndexFixing($BE$1,AZ136,TRUE,_xll.ohTrigger(Trigger,Trigger6M))</f>
        <v>7.0264856352078369E-4</v>
      </c>
    </row>
    <row r="137" spans="51:56" ht="11.25" customHeight="1" x14ac:dyDescent="0.25">
      <c r="AY137" s="157" t="s">
        <v>211</v>
      </c>
      <c r="AZ137" s="158">
        <f>_xll.qlInterestRateIndexFixingDate(Currency&amp;"ibor"&amp;Tenor,BA137,Trigger)</f>
        <v>42325</v>
      </c>
      <c r="BA137" s="158">
        <f>_xll.qlCalendarAdvance(Calendar,BA136,AY137,"f",,Trigger)</f>
        <v>42327</v>
      </c>
      <c r="BB137" s="158">
        <f>_xll.qlInterestRateIndexMaturity(Currency&amp;"ibor"&amp;Tenor,BA137,Trigger)</f>
        <v>42509</v>
      </c>
      <c r="BC137" s="320">
        <f>_xll.qlIndexFixing($AC$5,AZ137,TRUE,_xll.ohTrigger(Trigger,Trigger6M))</f>
        <v>7.6128732355699991E-4</v>
      </c>
      <c r="BD137" s="320">
        <f>_xll.qlIndexFixing($BE$1,AZ137,TRUE,_xll.ohTrigger(Trigger,Trigger6M))</f>
        <v>7.0395465447441543E-4</v>
      </c>
    </row>
    <row r="138" spans="51:56" ht="11.25" customHeight="1" x14ac:dyDescent="0.25">
      <c r="AY138" s="157" t="s">
        <v>211</v>
      </c>
      <c r="AZ138" s="158">
        <f>_xll.qlInterestRateIndexFixingDate(Currency&amp;"ibor"&amp;Tenor,BA138,Trigger)</f>
        <v>42326</v>
      </c>
      <c r="BA138" s="158">
        <f>_xll.qlCalendarAdvance(Calendar,BA137,AY138,"f",,Trigger)</f>
        <v>42328</v>
      </c>
      <c r="BB138" s="158">
        <f>_xll.qlInterestRateIndexMaturity(Currency&amp;"ibor"&amp;Tenor,BA138,Trigger)</f>
        <v>42510</v>
      </c>
      <c r="BC138" s="320">
        <f>_xll.qlIndexFixing($AC$5,AZ138,TRUE,_xll.ohTrigger(Trigger,Trigger6M))</f>
        <v>7.6273137451932343E-4</v>
      </c>
      <c r="BD138" s="320">
        <f>_xll.qlIndexFixing($BE$1,AZ138,TRUE,_xll.ohTrigger(Trigger,Trigger6M))</f>
        <v>7.052512830881245E-4</v>
      </c>
    </row>
    <row r="139" spans="51:56" ht="11.25" customHeight="1" x14ac:dyDescent="0.25">
      <c r="AY139" s="157" t="s">
        <v>211</v>
      </c>
      <c r="AZ139" s="158">
        <f>_xll.qlInterestRateIndexFixingDate(Currency&amp;"ibor"&amp;Tenor,BA139,Trigger)</f>
        <v>42327</v>
      </c>
      <c r="BA139" s="158">
        <f>_xll.qlCalendarAdvance(Calendar,BA138,AY139,"f",,Trigger)</f>
        <v>42331</v>
      </c>
      <c r="BB139" s="158">
        <f>_xll.qlInterestRateIndexMaturity(Currency&amp;"ibor"&amp;Tenor,BA139,Trigger)</f>
        <v>42513</v>
      </c>
      <c r="BC139" s="320">
        <f>_xll.qlIndexFixing($AC$5,AZ139,TRUE,_xll.ohTrigger(Trigger,Trigger6M))</f>
        <v>7.6706353372914824E-4</v>
      </c>
      <c r="BD139" s="320">
        <f>_xll.qlIndexFixing($BE$1,AZ139,TRUE,_xll.ohTrigger(Trigger,Trigger6M))</f>
        <v>7.0910462915892169E-4</v>
      </c>
    </row>
    <row r="140" spans="51:56" ht="11.25" customHeight="1" x14ac:dyDescent="0.25">
      <c r="AY140" s="157" t="s">
        <v>211</v>
      </c>
      <c r="AZ140" s="158">
        <f>_xll.qlInterestRateIndexFixingDate(Currency&amp;"ibor"&amp;Tenor,BA140,Trigger)</f>
        <v>42328</v>
      </c>
      <c r="BA140" s="158">
        <f>_xll.qlCalendarAdvance(Calendar,BA139,AY140,"f",,Trigger)</f>
        <v>42332</v>
      </c>
      <c r="BB140" s="158">
        <f>_xll.qlInterestRateIndexMaturity(Currency&amp;"ibor"&amp;Tenor,BA140,Trigger)</f>
        <v>42514</v>
      </c>
      <c r="BC140" s="320">
        <f>_xll.qlIndexFixing($AC$5,AZ140,TRUE,_xll.ohTrigger(Trigger,Trigger6M))</f>
        <v>7.6850758890700083E-4</v>
      </c>
      <c r="BD140" s="320">
        <f>_xll.qlIndexFixing($BE$1,AZ140,TRUE,_xll.ohTrigger(Trigger,Trigger6M))</f>
        <v>7.1038371348045796E-4</v>
      </c>
    </row>
    <row r="141" spans="51:56" ht="11.25" customHeight="1" x14ac:dyDescent="0.25">
      <c r="AY141" s="157" t="s">
        <v>211</v>
      </c>
      <c r="AZ141" s="158">
        <f>_xll.qlInterestRateIndexFixingDate(Currency&amp;"ibor"&amp;Tenor,BA141,Trigger)</f>
        <v>42331</v>
      </c>
      <c r="BA141" s="158">
        <f>_xll.qlCalendarAdvance(Calendar,BA140,AY141,"f",,Trigger)</f>
        <v>42333</v>
      </c>
      <c r="BB141" s="158">
        <f>_xll.qlInterestRateIndexMaturity(Currency&amp;"ibor"&amp;Tenor,BA141,Trigger)</f>
        <v>42515</v>
      </c>
      <c r="BC141" s="320">
        <f>_xll.qlIndexFixing($AC$5,AZ141,TRUE,_xll.ohTrigger(Trigger,Trigger6M))</f>
        <v>7.6995164513851602E-4</v>
      </c>
      <c r="BD141" s="320">
        <f>_xll.qlIndexFixing($BE$1,AZ141,TRUE,_xll.ohTrigger(Trigger,Trigger6M))</f>
        <v>7.116635587919466E-4</v>
      </c>
    </row>
    <row r="142" spans="51:56" ht="11.25" customHeight="1" x14ac:dyDescent="0.25">
      <c r="AY142" s="157" t="s">
        <v>211</v>
      </c>
      <c r="AZ142" s="158">
        <f>_xll.qlInterestRateIndexFixingDate(Currency&amp;"ibor"&amp;Tenor,BA142,Trigger)</f>
        <v>42332</v>
      </c>
      <c r="BA142" s="158">
        <f>_xll.qlCalendarAdvance(Calendar,BA141,AY142,"f",,Trigger)</f>
        <v>42334</v>
      </c>
      <c r="BB142" s="158">
        <f>_xll.qlInterestRateIndexMaturity(Currency&amp;"ibor"&amp;Tenor,BA142,Trigger)</f>
        <v>42516</v>
      </c>
      <c r="BC142" s="320">
        <f>_xll.qlIndexFixing($AC$5,AZ142,TRUE,_xll.ohTrigger(Trigger,Trigger6M))</f>
        <v>7.7139570242325468E-4</v>
      </c>
      <c r="BD142" s="320">
        <f>_xll.qlIndexFixing($BE$1,AZ142,TRUE,_xll.ohTrigger(Trigger,Trigger6M))</f>
        <v>7.129462522387891E-4</v>
      </c>
    </row>
    <row r="143" spans="51:56" ht="11.25" customHeight="1" x14ac:dyDescent="0.25">
      <c r="AY143" s="157" t="s">
        <v>211</v>
      </c>
      <c r="AZ143" s="158">
        <f>_xll.qlInterestRateIndexFixingDate(Currency&amp;"ibor"&amp;Tenor,BA143,Trigger)</f>
        <v>42333</v>
      </c>
      <c r="BA143" s="158">
        <f>_xll.qlCalendarAdvance(Calendar,BA142,AY143,"f",,Trigger)</f>
        <v>42335</v>
      </c>
      <c r="BB143" s="158">
        <f>_xll.qlInterestRateIndexMaturity(Currency&amp;"ibor"&amp;Tenor,BA143,Trigger)</f>
        <v>42517</v>
      </c>
      <c r="BC143" s="320">
        <f>_xll.qlIndexFixing($AC$5,AZ143,TRUE,_xll.ohTrigger(Trigger,Trigger6M))</f>
        <v>7.7283976076253434E-4</v>
      </c>
      <c r="BD143" s="320">
        <f>_xll.qlIndexFixing($BE$1,AZ143,TRUE,_xll.ohTrigger(Trigger,Trigger6M))</f>
        <v>7.142338951234144E-4</v>
      </c>
    </row>
    <row r="144" spans="51:56" ht="11.25" customHeight="1" x14ac:dyDescent="0.25">
      <c r="AY144" s="157" t="s">
        <v>211</v>
      </c>
      <c r="AZ144" s="158">
        <f>_xll.qlInterestRateIndexFixingDate(Currency&amp;"ibor"&amp;Tenor,BA144,Trigger)</f>
        <v>42334</v>
      </c>
      <c r="BA144" s="158">
        <f>_xll.qlCalendarAdvance(Calendar,BA143,AY144,"f",,Trigger)</f>
        <v>42338</v>
      </c>
      <c r="BB144" s="158">
        <f>_xll.qlInterestRateIndexMaturity(Currency&amp;"ibor"&amp;Tenor,BA144,Trigger)</f>
        <v>42521</v>
      </c>
      <c r="BC144" s="320">
        <f>_xll.qlIndexFixing($AC$5,AZ144,TRUE,_xll.ohTrigger(Trigger,Trigger6M))</f>
        <v>7.7789481358206728E-4</v>
      </c>
      <c r="BD144" s="320">
        <f>_xll.qlIndexFixing($BE$1,AZ144,TRUE,_xll.ohTrigger(Trigger,Trigger6M))</f>
        <v>7.1816629122846312E-4</v>
      </c>
    </row>
    <row r="145" spans="51:56" ht="11.25" customHeight="1" x14ac:dyDescent="0.25">
      <c r="AY145" s="157" t="s">
        <v>211</v>
      </c>
      <c r="AZ145" s="158">
        <f>_xll.qlInterestRateIndexFixingDate(Currency&amp;"ibor"&amp;Tenor,BA145,Trigger)</f>
        <v>42335</v>
      </c>
      <c r="BA145" s="158">
        <f>_xll.qlCalendarAdvance(Calendar,BA144,AY145,"f",,Trigger)</f>
        <v>42339</v>
      </c>
      <c r="BB145" s="158">
        <f>_xll.qlInterestRateIndexMaturity(Currency&amp;"ibor"&amp;Tenor,BA145,Trigger)</f>
        <v>42522</v>
      </c>
      <c r="BC145" s="320">
        <f>_xll.qlIndexFixing($AC$5,AZ145,TRUE,_xll.ohTrigger(Trigger,Trigger6M))</f>
        <v>7.7933887978595001E-4</v>
      </c>
      <c r="BD145" s="320">
        <f>_xll.qlIndexFixing($BE$1,AZ145,TRUE,_xll.ohTrigger(Trigger,Trigger6M))</f>
        <v>6.9965687676612996E-4</v>
      </c>
    </row>
    <row r="146" spans="51:56" ht="11.25" customHeight="1" x14ac:dyDescent="0.25">
      <c r="AY146" s="157" t="s">
        <v>211</v>
      </c>
      <c r="AZ146" s="158">
        <f>_xll.qlInterestRateIndexFixingDate(Currency&amp;"ibor"&amp;Tenor,BA146,Trigger)</f>
        <v>42338</v>
      </c>
      <c r="BA146" s="158">
        <f>_xll.qlCalendarAdvance(Calendar,BA145,AY146,"f",,Trigger)</f>
        <v>42340</v>
      </c>
      <c r="BB146" s="158">
        <f>_xll.qlInterestRateIndexMaturity(Currency&amp;"ibor"&amp;Tenor,BA146,Trigger)</f>
        <v>42523</v>
      </c>
      <c r="BC146" s="320">
        <f>_xll.qlIndexFixing($AC$5,AZ146,TRUE,_xll.ohTrigger(Trigger,Trigger6M))</f>
        <v>7.8078294704909479E-4</v>
      </c>
      <c r="BD146" s="320">
        <f>_xll.qlIndexFixing($BE$1,AZ146,TRUE,_xll.ohTrigger(Trigger,Trigger6M))</f>
        <v>7.01042883581459E-4</v>
      </c>
    </row>
    <row r="147" spans="51:56" ht="11.25" customHeight="1" x14ac:dyDescent="0.25">
      <c r="AY147" s="157" t="s">
        <v>211</v>
      </c>
      <c r="AZ147" s="158">
        <f>_xll.qlInterestRateIndexFixingDate(Currency&amp;"ibor"&amp;Tenor,BA147,Trigger)</f>
        <v>42339</v>
      </c>
      <c r="BA147" s="158">
        <f>_xll.qlCalendarAdvance(Calendar,BA146,AY147,"f",,Trigger)</f>
        <v>42341</v>
      </c>
      <c r="BB147" s="158">
        <f>_xll.qlInterestRateIndexMaturity(Currency&amp;"ibor"&amp;Tenor,BA147,Trigger)</f>
        <v>42524</v>
      </c>
      <c r="BC147" s="320">
        <f>_xll.qlIndexFixing($AC$5,AZ147,TRUE,_xll.ohTrigger(Trigger,Trigger6M))</f>
        <v>7.8222701537237517E-4</v>
      </c>
      <c r="BD147" s="320">
        <f>_xll.qlIndexFixing($BE$1,AZ147,TRUE,_xll.ohTrigger(Trigger,Trigger6M))</f>
        <v>7.0245041546005001E-4</v>
      </c>
    </row>
    <row r="148" spans="51:56" ht="11.25" customHeight="1" x14ac:dyDescent="0.25">
      <c r="AY148" s="157" t="s">
        <v>211</v>
      </c>
      <c r="AZ148" s="158">
        <f>_xll.qlInterestRateIndexFixingDate(Currency&amp;"ibor"&amp;Tenor,BA148,Trigger)</f>
        <v>42340</v>
      </c>
      <c r="BA148" s="158">
        <f>_xll.qlCalendarAdvance(Calendar,BA147,AY148,"f",,Trigger)</f>
        <v>42342</v>
      </c>
      <c r="BB148" s="158">
        <f>_xll.qlInterestRateIndexMaturity(Currency&amp;"ibor"&amp;Tenor,BA148,Trigger)</f>
        <v>42527</v>
      </c>
      <c r="BC148" s="320">
        <f>_xll.qlIndexFixing($AC$5,AZ148,TRUE,_xll.ohTrigger(Trigger,Trigger6M))</f>
        <v>7.8511686721116343E-4</v>
      </c>
      <c r="BD148" s="320">
        <f>_xll.qlIndexFixing($BE$1,AZ148,TRUE,_xll.ohTrigger(Trigger,Trigger6M))</f>
        <v>7.0465805255086073E-4</v>
      </c>
    </row>
    <row r="149" spans="51:56" ht="11.25" customHeight="1" x14ac:dyDescent="0.25">
      <c r="AY149" s="157" t="s">
        <v>211</v>
      </c>
      <c r="AZ149" s="158">
        <f>_xll.qlInterestRateIndexFixingDate(Currency&amp;"ibor"&amp;Tenor,BA149,Trigger)</f>
        <v>42341</v>
      </c>
      <c r="BA149" s="158">
        <f>_xll.qlCalendarAdvance(Calendar,BA148,AY149,"f",,Trigger)</f>
        <v>42345</v>
      </c>
      <c r="BB149" s="158">
        <f>_xll.qlInterestRateIndexMaturity(Currency&amp;"ibor"&amp;Tenor,BA149,Trigger)</f>
        <v>42528</v>
      </c>
      <c r="BC149" s="320">
        <f>_xll.qlIndexFixing($AC$5,AZ149,TRUE,_xll.ohTrigger(Trigger,Trigger6M))</f>
        <v>7.8800329926161073E-4</v>
      </c>
      <c r="BD149" s="320">
        <f>_xll.qlIndexFixing($BE$1,AZ149,TRUE,_xll.ohTrigger(Trigger,Trigger6M))</f>
        <v>7.0834048103718232E-4</v>
      </c>
    </row>
    <row r="150" spans="51:56" ht="11.25" customHeight="1" x14ac:dyDescent="0.25">
      <c r="AY150" s="157" t="s">
        <v>211</v>
      </c>
      <c r="AZ150" s="158">
        <f>_xll.qlInterestRateIndexFixingDate(Currency&amp;"ibor"&amp;Tenor,BA150,Trigger)</f>
        <v>42342</v>
      </c>
      <c r="BA150" s="158">
        <f>_xll.qlCalendarAdvance(Calendar,BA149,AY150,"f",,Trigger)</f>
        <v>42346</v>
      </c>
      <c r="BB150" s="158">
        <f>_xll.qlInterestRateIndexMaturity(Currency&amp;"ibor"&amp;Tenor,BA150,Trigger)</f>
        <v>42529</v>
      </c>
      <c r="BC150" s="320">
        <f>_xll.qlIndexFixing($AC$5,AZ150,TRUE,_xll.ohTrigger(Trigger,Trigger6M))</f>
        <v>7.8944737288294824E-4</v>
      </c>
      <c r="BD150" s="320">
        <f>_xll.qlIndexFixing($BE$1,AZ150,TRUE,_xll.ohTrigger(Trigger,Trigger6M))</f>
        <v>7.0988927704185301E-4</v>
      </c>
    </row>
    <row r="151" spans="51:56" ht="11.25" customHeight="1" x14ac:dyDescent="0.25">
      <c r="AY151" s="157" t="s">
        <v>211</v>
      </c>
      <c r="AZ151" s="158">
        <f>_xll.qlInterestRateIndexFixingDate(Currency&amp;"ibor"&amp;Tenor,BA151,Trigger)</f>
        <v>42345</v>
      </c>
      <c r="BA151" s="158">
        <f>_xll.qlCalendarAdvance(Calendar,BA150,AY151,"f",,Trigger)</f>
        <v>42347</v>
      </c>
      <c r="BB151" s="158">
        <f>_xll.qlInterestRateIndexMaturity(Currency&amp;"ibor"&amp;Tenor,BA151,Trigger)</f>
        <v>42530</v>
      </c>
      <c r="BC151" s="320">
        <f>_xll.qlIndexFixing($AC$5,AZ151,TRUE,_xll.ohTrigger(Trigger,Trigger6M))</f>
        <v>7.9089144756398441E-4</v>
      </c>
      <c r="BD151" s="320">
        <f>_xll.qlIndexFixing($BE$1,AZ151,TRUE,_xll.ohTrigger(Trigger,Trigger6M))</f>
        <v>7.1147315222542975E-4</v>
      </c>
    </row>
    <row r="152" spans="51:56" ht="11.25" customHeight="1" x14ac:dyDescent="0.25">
      <c r="AY152" s="157" t="s">
        <v>211</v>
      </c>
      <c r="AZ152" s="158">
        <f>_xll.qlInterestRateIndexFixingDate(Currency&amp;"ibor"&amp;Tenor,BA152,Trigger)</f>
        <v>42346</v>
      </c>
      <c r="BA152" s="158">
        <f>_xll.qlCalendarAdvance(Calendar,BA151,AY152,"f",,Trigger)</f>
        <v>42348</v>
      </c>
      <c r="BB152" s="158">
        <f>_xll.qlInterestRateIndexMaturity(Currency&amp;"ibor"&amp;Tenor,BA152,Trigger)</f>
        <v>42531</v>
      </c>
      <c r="BC152" s="320">
        <f>_xll.qlIndexFixing($AC$5,AZ152,TRUE,_xll.ohTrigger(Trigger,Trigger6M))</f>
        <v>7.9233552330428263E-4</v>
      </c>
      <c r="BD152" s="320">
        <f>_xll.qlIndexFixing($BE$1,AZ152,TRUE,_xll.ohTrigger(Trigger,Trigger6M))</f>
        <v>7.130944149058208E-4</v>
      </c>
    </row>
    <row r="153" spans="51:56" ht="11.25" customHeight="1" x14ac:dyDescent="0.25">
      <c r="AY153" s="157" t="s">
        <v>211</v>
      </c>
      <c r="AZ153" s="158">
        <f>_xll.qlInterestRateIndexFixingDate(Currency&amp;"ibor"&amp;Tenor,BA153,Trigger)</f>
        <v>42347</v>
      </c>
      <c r="BA153" s="158">
        <f>_xll.qlCalendarAdvance(Calendar,BA152,AY153,"f",,Trigger)</f>
        <v>42349</v>
      </c>
      <c r="BB153" s="158">
        <f>_xll.qlInterestRateIndexMaturity(Currency&amp;"ibor"&amp;Tenor,BA153,Trigger)</f>
        <v>42534</v>
      </c>
      <c r="BC153" s="320">
        <f>_xll.qlIndexFixing($AC$5,AZ153,TRUE,_xll.ohTrigger(Trigger,Trigger6M))</f>
        <v>7.9522543434348619E-4</v>
      </c>
      <c r="BD153" s="320">
        <f>_xll.qlIndexFixing($BE$1,AZ153,TRUE,_xll.ohTrigger(Trigger,Trigger6M))</f>
        <v>7.1649663295701011E-4</v>
      </c>
    </row>
    <row r="154" spans="51:56" ht="11.25" customHeight="1" x14ac:dyDescent="0.25">
      <c r="AY154" s="157" t="s">
        <v>211</v>
      </c>
      <c r="AZ154" s="158">
        <f>_xll.qlInterestRateIndexFixingDate(Currency&amp;"ibor"&amp;Tenor,BA154,Trigger)</f>
        <v>42348</v>
      </c>
      <c r="BA154" s="158">
        <f>_xll.qlCalendarAdvance(Calendar,BA153,AY154,"f",,Trigger)</f>
        <v>42352</v>
      </c>
      <c r="BB154" s="158">
        <f>_xll.qlInterestRateIndexMaturity(Currency&amp;"ibor"&amp;Tenor,BA154,Trigger)</f>
        <v>42535</v>
      </c>
      <c r="BC154" s="320">
        <f>_xll.qlIndexFixing($AC$5,AZ154,TRUE,_xll.ohTrigger(Trigger,Trigger6M))</f>
        <v>7.9811183686289984E-4</v>
      </c>
      <c r="BD154" s="320">
        <f>_xll.qlIndexFixing($BE$1,AZ154,TRUE,_xll.ohTrigger(Trigger,Trigger6M))</f>
        <v>7.1999999997309188E-4</v>
      </c>
    </row>
    <row r="155" spans="51:56" ht="11.25" customHeight="1" x14ac:dyDescent="0.25">
      <c r="AY155" s="157" t="s">
        <v>211</v>
      </c>
      <c r="AZ155" s="158">
        <f>_xll.qlInterestRateIndexFixingDate(Currency&amp;"ibor"&amp;Tenor,BA155,Trigger)</f>
        <v>42349</v>
      </c>
      <c r="BA155" s="158">
        <f>_xll.qlCalendarAdvance(Calendar,BA154,AY155,"f",,Trigger)</f>
        <v>42353</v>
      </c>
      <c r="BB155" s="158">
        <f>_xll.qlInterestRateIndexMaturity(Currency&amp;"ibor"&amp;Tenor,BA155,Trigger)</f>
        <v>42536</v>
      </c>
      <c r="BC155" s="320">
        <f>_xll.qlIndexFixing($AC$5,AZ155,TRUE,_xll.ohTrigger(Trigger,Trigger6M))</f>
        <v>7.9955591790169191E-4</v>
      </c>
      <c r="BD155" s="320">
        <f>_xll.qlIndexFixing($BE$1,AZ155,TRUE,_xll.ohTrigger(Trigger,Trigger6M))</f>
        <v>7.2184182205766595E-4</v>
      </c>
    </row>
    <row r="156" spans="51:56" ht="11.25" customHeight="1" x14ac:dyDescent="0.25">
      <c r="AY156" s="157" t="s">
        <v>211</v>
      </c>
      <c r="AZ156" s="158">
        <f>_xll.qlInterestRateIndexFixingDate(Currency&amp;"ibor"&amp;Tenor,BA156,Trigger)</f>
        <v>42352</v>
      </c>
      <c r="BA156" s="158">
        <f>_xll.qlCalendarAdvance(Calendar,BA155,AY156,"f",,Trigger)</f>
        <v>42354</v>
      </c>
      <c r="BB156" s="158">
        <f>_xll.qlInterestRateIndexMaturity(Currency&amp;"ibor"&amp;Tenor,BA156,Trigger)</f>
        <v>42537</v>
      </c>
      <c r="BC156" s="320">
        <f>_xll.qlIndexFixing($AC$5,AZ156,TRUE,_xll.ohTrigger(Trigger,Trigger6M))</f>
        <v>8.0100000000018275E-4</v>
      </c>
      <c r="BD156" s="320">
        <f>_xll.qlIndexFixing($BE$1,AZ156,TRUE,_xll.ohTrigger(Trigger,Trigger6M))</f>
        <v>7.23719237153183E-4</v>
      </c>
    </row>
    <row r="157" spans="51:56" ht="11.25" customHeight="1" x14ac:dyDescent="0.25">
      <c r="AY157" s="157" t="s">
        <v>211</v>
      </c>
      <c r="AZ157" s="158">
        <f>_xll.qlInterestRateIndexFixingDate(Currency&amp;"ibor"&amp;Tenor,BA157,Trigger)</f>
        <v>42353</v>
      </c>
      <c r="BA157" s="158">
        <f>_xll.qlCalendarAdvance(Calendar,BA156,AY157,"f",,Trigger)</f>
        <v>42355</v>
      </c>
      <c r="BB157" s="158">
        <f>_xll.qlInterestRateIndexMaturity(Currency&amp;"ibor"&amp;Tenor,BA157,Trigger)</f>
        <v>42538</v>
      </c>
      <c r="BC157" s="320">
        <f>_xll.qlIndexFixing($AC$5,AZ157,TRUE,_xll.ohTrigger(Trigger,Trigger6M))</f>
        <v>8.0221560985689231E-4</v>
      </c>
      <c r="BD157" s="320">
        <f>_xll.qlIndexFixing($BE$1,AZ157,TRUE,_xll.ohTrigger(Trigger,Trigger6M))</f>
        <v>7.2562245979496402E-4</v>
      </c>
    </row>
    <row r="158" spans="51:56" ht="11.25" customHeight="1" x14ac:dyDescent="0.25">
      <c r="AY158" s="157" t="s">
        <v>211</v>
      </c>
      <c r="AZ158" s="158">
        <f>_xll.qlInterestRateIndexFixingDate(Currency&amp;"ibor"&amp;Tenor,BA158,Trigger)</f>
        <v>42354</v>
      </c>
      <c r="BA158" s="158">
        <f>_xll.qlCalendarAdvance(Calendar,BA157,AY158,"f",,Trigger)</f>
        <v>42356</v>
      </c>
      <c r="BB158" s="158">
        <f>_xll.qlInterestRateIndexMaturity(Currency&amp;"ibor"&amp;Tenor,BA158,Trigger)</f>
        <v>42541</v>
      </c>
      <c r="BC158" s="320">
        <f>_xll.qlIndexFixing($AC$5,AZ158,TRUE,_xll.ohTrigger(Trigger,Trigger6M))</f>
        <v>8.0442328906913209E-4</v>
      </c>
      <c r="BD158" s="320">
        <f>_xll.qlIndexFixing($BE$1,AZ158,TRUE,_xll.ohTrigger(Trigger,Trigger6M))</f>
        <v>7.3040906448426125E-4</v>
      </c>
    </row>
    <row r="159" spans="51:56" ht="11.25" customHeight="1" x14ac:dyDescent="0.25">
      <c r="AY159" s="157" t="s">
        <v>211</v>
      </c>
      <c r="AZ159" s="158">
        <f>_xll.qlInterestRateIndexFixingDate(Currency&amp;"ibor"&amp;Tenor,BA159,Trigger)</f>
        <v>42355</v>
      </c>
      <c r="BA159" s="158">
        <f>_xll.qlCalendarAdvance(Calendar,BA158,AY159,"f",,Trigger)</f>
        <v>42359</v>
      </c>
      <c r="BB159" s="158">
        <f>_xll.qlInterestRateIndexMaturity(Currency&amp;"ibor"&amp;Tenor,BA159,Trigger)</f>
        <v>42542</v>
      </c>
      <c r="BC159" s="320">
        <f>_xll.qlIndexFixing($AC$5,AZ159,TRUE,_xll.ohTrigger(Trigger,Trigger6M))</f>
        <v>8.0706668993442226E-4</v>
      </c>
      <c r="BD159" s="320">
        <f>_xll.qlIndexFixing($BE$1,AZ159,TRUE,_xll.ohTrigger(Trigger,Trigger6M))</f>
        <v>7.3347533862129846E-4</v>
      </c>
    </row>
    <row r="160" spans="51:56" ht="11.25" customHeight="1" x14ac:dyDescent="0.25">
      <c r="AY160" s="157" t="s">
        <v>211</v>
      </c>
      <c r="AZ160" s="158">
        <f>_xll.qlInterestRateIndexFixingDate(Currency&amp;"ibor"&amp;Tenor,BA160,Trigger)</f>
        <v>42356</v>
      </c>
      <c r="BA160" s="158">
        <f>_xll.qlCalendarAdvance(Calendar,BA159,AY160,"f",,Trigger)</f>
        <v>42360</v>
      </c>
      <c r="BB160" s="158">
        <f>_xll.qlInterestRateIndexMaturity(Currency&amp;"ibor"&amp;Tenor,BA160,Trigger)</f>
        <v>42543</v>
      </c>
      <c r="BC160" s="320">
        <f>_xll.qlIndexFixing($AC$5,AZ160,TRUE,_xll.ohTrigger(Trigger,Trigger6M))</f>
        <v>8.0827662010577578E-4</v>
      </c>
      <c r="BD160" s="320">
        <f>_xll.qlIndexFixing($BE$1,AZ160,TRUE,_xll.ohTrigger(Trigger,Trigger6M))</f>
        <v>7.3549432527609984E-4</v>
      </c>
    </row>
    <row r="161" spans="51:56" ht="11.25" customHeight="1" x14ac:dyDescent="0.25">
      <c r="AY161" s="157" t="s">
        <v>211</v>
      </c>
      <c r="AZ161" s="158">
        <f>_xll.qlInterestRateIndexFixingDate(Currency&amp;"ibor"&amp;Tenor,BA161,Trigger)</f>
        <v>42359</v>
      </c>
      <c r="BA161" s="158">
        <f>_xll.qlCalendarAdvance(Calendar,BA160,AY161,"f",,Trigger)</f>
        <v>42361</v>
      </c>
      <c r="BB161" s="158">
        <f>_xll.qlInterestRateIndexMaturity(Currency&amp;"ibor"&amp;Tenor,BA161,Trigger)</f>
        <v>42544</v>
      </c>
      <c r="BC161" s="320">
        <f>_xll.qlIndexFixing($AC$5,AZ161,TRUE,_xll.ohTrigger(Trigger,Trigger6M))</f>
        <v>8.0948541433420505E-4</v>
      </c>
      <c r="BD161" s="320">
        <f>_xll.qlIndexFixing($BE$1,AZ161,TRUE,_xll.ohTrigger(Trigger,Trigger6M))</f>
        <v>7.3753404333831165E-4</v>
      </c>
    </row>
    <row r="162" spans="51:56" ht="11.25" customHeight="1" x14ac:dyDescent="0.25">
      <c r="AY162" s="157" t="s">
        <v>211</v>
      </c>
      <c r="AZ162" s="158">
        <f>_xll.qlInterestRateIndexFixingDate(Currency&amp;"ibor"&amp;Tenor,BA162,Trigger)</f>
        <v>42360</v>
      </c>
      <c r="BA162" s="158">
        <f>_xll.qlCalendarAdvance(Calendar,BA161,AY162,"f",,Trigger)</f>
        <v>42362</v>
      </c>
      <c r="BB162" s="158">
        <f>_xll.qlInterestRateIndexMaturity(Currency&amp;"ibor"&amp;Tenor,BA162,Trigger)</f>
        <v>42545</v>
      </c>
      <c r="BC162" s="320">
        <f>_xll.qlIndexFixing($AC$5,AZ162,TRUE,_xll.ohTrigger(Trigger,Trigger6M))</f>
        <v>8.1069307261665208E-4</v>
      </c>
      <c r="BD162" s="320">
        <f>_xll.qlIndexFixing($BE$1,AZ162,TRUE,_xll.ohTrigger(Trigger,Trigger6M))</f>
        <v>7.395937634591121E-4</v>
      </c>
    </row>
    <row r="163" spans="51:56" ht="11.25" customHeight="1" x14ac:dyDescent="0.25">
      <c r="AY163" s="157" t="s">
        <v>211</v>
      </c>
      <c r="AZ163" s="158">
        <f>_xll.qlInterestRateIndexFixingDate(Currency&amp;"ibor"&amp;Tenor,BA163,Trigger)</f>
        <v>42361</v>
      </c>
      <c r="BA163" s="158">
        <f>_xll.qlCalendarAdvance(Calendar,BA162,AY163,"f",,Trigger)</f>
        <v>42366</v>
      </c>
      <c r="BB163" s="158">
        <f>_xll.qlInterestRateIndexMaturity(Currency&amp;"ibor"&amp;Tenor,BA163,Trigger)</f>
        <v>42549</v>
      </c>
      <c r="BC163" s="320">
        <f>_xll.qlIndexFixing($AC$5,AZ163,TRUE,_xll.ohTrigger(Trigger,Trigger6M))</f>
        <v>8.1551234625080137E-4</v>
      </c>
      <c r="BD163" s="320">
        <f>_xll.qlIndexFixing($BE$1,AZ163,TRUE,_xll.ohTrigger(Trigger,Trigger6M))</f>
        <v>7.4801924433340924E-4</v>
      </c>
    </row>
    <row r="164" spans="51:56" ht="11.25" customHeight="1" x14ac:dyDescent="0.25">
      <c r="AY164" s="157" t="s">
        <v>211</v>
      </c>
      <c r="AZ164" s="158">
        <f>_xll.qlInterestRateIndexFixingDate(Currency&amp;"ibor"&amp;Tenor,BA164,Trigger)</f>
        <v>42362</v>
      </c>
      <c r="BA164" s="158">
        <f>_xll.qlCalendarAdvance(Calendar,BA163,AY164,"f",,Trigger)</f>
        <v>42367</v>
      </c>
      <c r="BB164" s="158">
        <f>_xll.qlInterestRateIndexMaturity(Currency&amp;"ibor"&amp;Tenor,BA164,Trigger)</f>
        <v>42550</v>
      </c>
      <c r="BC164" s="320">
        <f>_xll.qlIndexFixing($AC$5,AZ164,TRUE,_xll.ohTrigger(Trigger,Trigger6M))</f>
        <v>8.167143247749454E-4</v>
      </c>
      <c r="BD164" s="320">
        <f>_xll.qlIndexFixing($BE$1,AZ164,TRUE,_xll.ohTrigger(Trigger,Trigger6M))</f>
        <v>7.5016920128991829E-4</v>
      </c>
    </row>
    <row r="165" spans="51:56" ht="11.25" customHeight="1" x14ac:dyDescent="0.25">
      <c r="AY165" s="157" t="s">
        <v>211</v>
      </c>
      <c r="AZ165" s="158">
        <f>_xll.qlInterestRateIndexFixingDate(Currency&amp;"ibor"&amp;Tenor,BA165,Trigger)</f>
        <v>42366</v>
      </c>
      <c r="BA165" s="158">
        <f>_xll.qlCalendarAdvance(Calendar,BA164,AY165,"f",,Trigger)</f>
        <v>42368</v>
      </c>
      <c r="BB165" s="158">
        <f>_xll.qlInterestRateIndexMaturity(Currency&amp;"ibor"&amp;Tenor,BA165,Trigger)</f>
        <v>42551</v>
      </c>
      <c r="BC165" s="320">
        <f>_xll.qlIndexFixing($AC$5,AZ165,TRUE,_xll.ohTrigger(Trigger,Trigger6M))</f>
        <v>8.1791516734087673E-4</v>
      </c>
      <c r="BD165" s="320">
        <f>_xll.qlIndexFixing($BE$1,AZ165,TRUE,_xll.ohTrigger(Trigger,Trigger6M))</f>
        <v>7.5233548427548053E-4</v>
      </c>
    </row>
    <row r="166" spans="51:56" ht="11.25" customHeight="1" x14ac:dyDescent="0.25">
      <c r="AY166" s="157" t="s">
        <v>211</v>
      </c>
      <c r="AZ166" s="158">
        <f>_xll.qlInterestRateIndexFixingDate(Currency&amp;"ibor"&amp;Tenor,BA166,Trigger)</f>
        <v>42367</v>
      </c>
      <c r="BA166" s="158">
        <f>_xll.qlCalendarAdvance(Calendar,BA165,AY166,"f",,Trigger)</f>
        <v>42369</v>
      </c>
      <c r="BB166" s="158">
        <f>_xll.qlInterestRateIndexMaturity(Currency&amp;"ibor"&amp;Tenor,BA166,Trigger)</f>
        <v>42551</v>
      </c>
      <c r="BC166" s="320">
        <f>_xll.qlIndexFixing($AC$5,AZ166,TRUE,_xll.ohTrigger(Trigger,Trigger6M))</f>
        <v>8.1861814101611449E-4</v>
      </c>
      <c r="BD166" s="320">
        <f>_xll.qlIndexFixing($BE$1,AZ166,TRUE,_xll.ohTrigger(Trigger,Trigger6M))</f>
        <v>7.526773584025355E-4</v>
      </c>
    </row>
    <row r="167" spans="51:56" ht="11.25" customHeight="1" x14ac:dyDescent="0.25">
      <c r="AY167" s="157" t="s">
        <v>211</v>
      </c>
      <c r="AZ167" s="158">
        <f>_xll.qlInterestRateIndexFixingDate(Currency&amp;"ibor"&amp;Tenor,BA167,Trigger)</f>
        <v>42368</v>
      </c>
      <c r="BA167" s="158">
        <f>_xll.qlCalendarAdvance(Calendar,BA166,AY167,"f",,Trigger)</f>
        <v>42373</v>
      </c>
      <c r="BB167" s="158">
        <f>_xll.qlInterestRateIndexMaturity(Currency&amp;"ibor"&amp;Tenor,BA167,Trigger)</f>
        <v>42555</v>
      </c>
      <c r="BC167" s="320">
        <f>_xll.qlIndexFixing($AC$5,AZ167,TRUE,_xll.ohTrigger(Trigger,Trigger6M))</f>
        <v>8.2340473378792866E-4</v>
      </c>
      <c r="BD167" s="320">
        <f>_xll.qlIndexFixing($BE$1,AZ167,TRUE,_xll.ohTrigger(Trigger,Trigger6M))</f>
        <v>7.4635313607429349E-4</v>
      </c>
    </row>
    <row r="168" spans="51:56" ht="11.25" customHeight="1" x14ac:dyDescent="0.25">
      <c r="AY168" s="157" t="s">
        <v>211</v>
      </c>
      <c r="AZ168" s="158">
        <f>_xll.qlInterestRateIndexFixingDate(Currency&amp;"ibor"&amp;Tenor,BA168,Trigger)</f>
        <v>42369</v>
      </c>
      <c r="BA168" s="158">
        <f>_xll.qlCalendarAdvance(Calendar,BA167,AY168,"f",,Trigger)</f>
        <v>42374</v>
      </c>
      <c r="BB168" s="158">
        <f>_xll.qlInterestRateIndexMaturity(Currency&amp;"ibor"&amp;Tenor,BA168,Trigger)</f>
        <v>42556</v>
      </c>
      <c r="BC168" s="320">
        <f>_xll.qlIndexFixing($AC$5,AZ168,TRUE,_xll.ohTrigger(Trigger,Trigger6M))</f>
        <v>8.245985264425489E-4</v>
      </c>
      <c r="BD168" s="320">
        <f>_xll.qlIndexFixing($BE$1,AZ168,TRUE,_xll.ohTrigger(Trigger,Trigger6M))</f>
        <v>7.4863151206502247E-4</v>
      </c>
    </row>
    <row r="169" spans="51:56" ht="11.25" customHeight="1" x14ac:dyDescent="0.25">
      <c r="AY169" s="157" t="s">
        <v>211</v>
      </c>
      <c r="AZ169" s="158">
        <f>_xll.qlInterestRateIndexFixingDate(Currency&amp;"ibor"&amp;Tenor,BA169,Trigger)</f>
        <v>42373</v>
      </c>
      <c r="BA169" s="158">
        <f>_xll.qlCalendarAdvance(Calendar,BA168,AY169,"f",,Trigger)</f>
        <v>42375</v>
      </c>
      <c r="BB169" s="158">
        <f>_xll.qlInterestRateIndexMaturity(Currency&amp;"ibor"&amp;Tenor,BA169,Trigger)</f>
        <v>42557</v>
      </c>
      <c r="BC169" s="320">
        <f>_xll.qlIndexFixing($AC$5,AZ169,TRUE,_xll.ohTrigger(Trigger,Trigger6M))</f>
        <v>8.2579117687766332E-4</v>
      </c>
      <c r="BD169" s="320">
        <f>_xll.qlIndexFixing($BE$1,AZ169,TRUE,_xll.ohTrigger(Trigger,Trigger6M))</f>
        <v>7.5092946894826337E-4</v>
      </c>
    </row>
    <row r="170" spans="51:56" ht="11.25" customHeight="1" x14ac:dyDescent="0.25">
      <c r="AY170" s="157" t="s">
        <v>211</v>
      </c>
      <c r="AZ170" s="158">
        <f>_xll.qlInterestRateIndexFixingDate(Currency&amp;"ibor"&amp;Tenor,BA170,Trigger)</f>
        <v>42374</v>
      </c>
      <c r="BA170" s="158">
        <f>_xll.qlCalendarAdvance(Calendar,BA169,AY170,"f",,Trigger)</f>
        <v>42376</v>
      </c>
      <c r="BB170" s="158">
        <f>_xll.qlInterestRateIndexMaturity(Currency&amp;"ibor"&amp;Tenor,BA170,Trigger)</f>
        <v>42558</v>
      </c>
      <c r="BC170" s="320">
        <f>_xll.qlIndexFixing($AC$5,AZ170,TRUE,_xll.ohTrigger(Trigger,Trigger6M))</f>
        <v>8.2698268509151518E-4</v>
      </c>
      <c r="BD170" s="320">
        <f>_xll.qlIndexFixing($BE$1,AZ170,TRUE,_xll.ohTrigger(Trigger,Trigger6M))</f>
        <v>7.5324679776061999E-4</v>
      </c>
    </row>
    <row r="171" spans="51:56" ht="11.25" customHeight="1" x14ac:dyDescent="0.25">
      <c r="AY171" s="157" t="s">
        <v>211</v>
      </c>
      <c r="AZ171" s="158">
        <f>_xll.qlInterestRateIndexFixingDate(Currency&amp;"ibor"&amp;Tenor,BA171,Trigger)</f>
        <v>42375</v>
      </c>
      <c r="BA171" s="158">
        <f>_xll.qlCalendarAdvance(Calendar,BA170,AY171,"f",,Trigger)</f>
        <v>42377</v>
      </c>
      <c r="BB171" s="158">
        <f>_xll.qlInterestRateIndexMaturity(Currency&amp;"ibor"&amp;Tenor,BA171,Trigger)</f>
        <v>42559</v>
      </c>
      <c r="BC171" s="320">
        <f>_xll.qlIndexFixing($AC$5,AZ171,TRUE,_xll.ohTrigger(Trigger,Trigger6M))</f>
        <v>8.2817305108234764E-4</v>
      </c>
      <c r="BD171" s="320">
        <f>_xll.qlIndexFixing($BE$1,AZ171,TRUE,_xll.ohTrigger(Trigger,Trigger6M))</f>
        <v>7.5558332305869632E-4</v>
      </c>
    </row>
    <row r="172" spans="51:56" ht="11.25" customHeight="1" x14ac:dyDescent="0.25">
      <c r="AY172" s="157" t="s">
        <v>211</v>
      </c>
      <c r="AZ172" s="158">
        <f>_xll.qlInterestRateIndexFixingDate(Currency&amp;"ibor"&amp;Tenor,BA172,Trigger)</f>
        <v>42376</v>
      </c>
      <c r="BA172" s="158">
        <f>_xll.qlCalendarAdvance(Calendar,BA171,AY172,"f",,Trigger)</f>
        <v>42380</v>
      </c>
      <c r="BB172" s="158">
        <f>_xll.qlInterestRateIndexMaturity(Currency&amp;"ibor"&amp;Tenor,BA172,Trigger)</f>
        <v>42562</v>
      </c>
      <c r="BC172" s="320">
        <f>_xll.qlIndexFixing($AC$5,AZ172,TRUE,_xll.ohTrigger(Trigger,Trigger6M))</f>
        <v>8.3173729569125385E-4</v>
      </c>
      <c r="BD172" s="320">
        <f>_xll.qlIndexFixing($BE$1,AZ172,TRUE,_xll.ohTrigger(Trigger,Trigger6M))</f>
        <v>7.6270682626797964E-4</v>
      </c>
    </row>
    <row r="173" spans="51:56" ht="11.25" customHeight="1" x14ac:dyDescent="0.25">
      <c r="AY173" s="157" t="s">
        <v>211</v>
      </c>
      <c r="AZ173" s="158">
        <f>_xll.qlInterestRateIndexFixingDate(Currency&amp;"ibor"&amp;Tenor,BA173,Trigger)</f>
        <v>42377</v>
      </c>
      <c r="BA173" s="158">
        <f>_xll.qlCalendarAdvance(Calendar,BA172,AY173,"f",,Trigger)</f>
        <v>42381</v>
      </c>
      <c r="BB173" s="158">
        <f>_xll.qlInterestRateIndexMaturity(Currency&amp;"ibor"&amp;Tenor,BA173,Trigger)</f>
        <v>42563</v>
      </c>
      <c r="BC173" s="320">
        <f>_xll.qlIndexFixing($AC$5,AZ173,TRUE,_xll.ohTrigger(Trigger,Trigger6M))</f>
        <v>8.3292309276673034E-4</v>
      </c>
      <c r="BD173" s="320">
        <f>_xll.qlIndexFixing($BE$1,AZ173,TRUE,_xll.ohTrigger(Trigger,Trigger6M))</f>
        <v>7.651190535166981E-4</v>
      </c>
    </row>
    <row r="174" spans="51:56" ht="11.25" customHeight="1" x14ac:dyDescent="0.25">
      <c r="AY174" s="157" t="s">
        <v>211</v>
      </c>
      <c r="AZ174" s="158">
        <f>_xll.qlInterestRateIndexFixingDate(Currency&amp;"ibor"&amp;Tenor,BA174,Trigger)</f>
        <v>42380</v>
      </c>
      <c r="BA174" s="158">
        <f>_xll.qlCalendarAdvance(Calendar,BA173,AY174,"f",,Trigger)</f>
        <v>42382</v>
      </c>
      <c r="BB174" s="158">
        <f>_xll.qlInterestRateIndexMaturity(Currency&amp;"ibor"&amp;Tenor,BA174,Trigger)</f>
        <v>42564</v>
      </c>
      <c r="BC174" s="320">
        <f>_xll.qlIndexFixing($AC$5,AZ174,TRUE,_xll.ohTrigger(Trigger,Trigger6M))</f>
        <v>8.3410774760820706E-4</v>
      </c>
      <c r="BD174" s="320">
        <f>_xll.qlIndexFixing($BE$1,AZ174,TRUE,_xll.ohTrigger(Trigger,Trigger6M))</f>
        <v>7.6755010286402164E-4</v>
      </c>
    </row>
    <row r="175" spans="51:56" ht="11.25" customHeight="1" x14ac:dyDescent="0.25">
      <c r="AY175" s="157" t="s">
        <v>211</v>
      </c>
      <c r="AZ175" s="158">
        <f>_xll.qlInterestRateIndexFixingDate(Currency&amp;"ibor"&amp;Tenor,BA175,Trigger)</f>
        <v>42381</v>
      </c>
      <c r="BA175" s="158">
        <f>_xll.qlCalendarAdvance(Calendar,BA174,AY175,"f",,Trigger)</f>
        <v>42383</v>
      </c>
      <c r="BB175" s="158">
        <f>_xll.qlInterestRateIndexMaturity(Currency&amp;"ibor"&amp;Tenor,BA175,Trigger)</f>
        <v>42565</v>
      </c>
      <c r="BC175" s="320">
        <f>_xll.qlIndexFixing($AC$5,AZ175,TRUE,_xll.ohTrigger(Trigger,Trigger6M))</f>
        <v>8.3529126021392728E-4</v>
      </c>
      <c r="BD175" s="320">
        <f>_xll.qlIndexFixing($BE$1,AZ175,TRUE,_xll.ohTrigger(Trigger,Trigger6M))</f>
        <v>7.6999999999972999E-4</v>
      </c>
    </row>
    <row r="176" spans="51:56" ht="11.25" customHeight="1" x14ac:dyDescent="0.25">
      <c r="AY176" s="157" t="s">
        <v>211</v>
      </c>
      <c r="AZ176" s="158">
        <f>_xll.qlInterestRateIndexFixingDate(Currency&amp;"ibor"&amp;Tenor,BA176,Trigger)</f>
        <v>42382</v>
      </c>
      <c r="BA176" s="158">
        <f>_xll.qlCalendarAdvance(Calendar,BA175,AY176,"f",,Trigger)</f>
        <v>42384</v>
      </c>
      <c r="BB176" s="158">
        <f>_xll.qlInterestRateIndexMaturity(Currency&amp;"ibor"&amp;Tenor,BA176,Trigger)</f>
        <v>42566</v>
      </c>
      <c r="BC176" s="320">
        <f>_xll.qlIndexFixing($AC$5,AZ176,TRUE,_xll.ohTrigger(Trigger,Trigger6M))</f>
        <v>8.3647363058213416E-4</v>
      </c>
      <c r="BD176" s="320">
        <f>_xll.qlIndexFixing($BE$1,AZ176,TRUE,_xll.ohTrigger(Trigger,Trigger6M))</f>
        <v>7.7243407814756059E-4</v>
      </c>
    </row>
    <row r="177" spans="51:56" ht="11.25" customHeight="1" x14ac:dyDescent="0.25">
      <c r="AY177" s="157" t="s">
        <v>211</v>
      </c>
      <c r="AZ177" s="158">
        <f>_xll.qlInterestRateIndexFixingDate(Currency&amp;"ibor"&amp;Tenor,BA177,Trigger)</f>
        <v>42383</v>
      </c>
      <c r="BA177" s="158">
        <f>_xll.qlCalendarAdvance(Calendar,BA176,AY177,"f",,Trigger)</f>
        <v>42387</v>
      </c>
      <c r="BB177" s="158">
        <f>_xll.qlInterestRateIndexMaturity(Currency&amp;"ibor"&amp;Tenor,BA177,Trigger)</f>
        <v>42569</v>
      </c>
      <c r="BC177" s="320">
        <f>_xll.qlIndexFixing($AC$5,AZ177,TRUE,_xll.ohTrigger(Trigger,Trigger6M))</f>
        <v>8.4001388823707886E-4</v>
      </c>
      <c r="BD177" s="320">
        <f>_xll.qlIndexFixing($BE$1,AZ177,TRUE,_xll.ohTrigger(Trigger,Trigger6M))</f>
        <v>7.7944726374070295E-4</v>
      </c>
    </row>
    <row r="178" spans="51:56" ht="11.25" customHeight="1" x14ac:dyDescent="0.25">
      <c r="AY178" s="157" t="s">
        <v>211</v>
      </c>
      <c r="AZ178" s="158">
        <f>_xll.qlInterestRateIndexFixingDate(Currency&amp;"ibor"&amp;Tenor,BA178,Trigger)</f>
        <v>42384</v>
      </c>
      <c r="BA178" s="158">
        <f>_xll.qlCalendarAdvance(Calendar,BA177,AY178,"f",,Trigger)</f>
        <v>42388</v>
      </c>
      <c r="BB178" s="158">
        <f>_xll.qlInterestRateIndexMaturity(Currency&amp;"ibor"&amp;Tenor,BA178,Trigger)</f>
        <v>42570</v>
      </c>
      <c r="BC178" s="320">
        <f>_xll.qlIndexFixing($AC$5,AZ178,TRUE,_xll.ohTrigger(Trigger,Trigger6M))</f>
        <v>8.4119168963283253E-4</v>
      </c>
      <c r="BD178" s="320">
        <f>_xll.qlIndexFixing($BE$1,AZ178,TRUE,_xll.ohTrigger(Trigger,Trigger6M))</f>
        <v>7.8169456412868158E-4</v>
      </c>
    </row>
    <row r="179" spans="51:56" ht="11.25" customHeight="1" x14ac:dyDescent="0.25">
      <c r="AY179" s="157" t="s">
        <v>211</v>
      </c>
      <c r="AZ179" s="158">
        <f>_xll.qlInterestRateIndexFixingDate(Currency&amp;"ibor"&amp;Tenor,BA179,Trigger)</f>
        <v>42387</v>
      </c>
      <c r="BA179" s="158">
        <f>_xll.qlCalendarAdvance(Calendar,BA178,AY179,"f",,Trigger)</f>
        <v>42389</v>
      </c>
      <c r="BB179" s="158">
        <f>_xll.qlInterestRateIndexMaturity(Currency&amp;"ibor"&amp;Tenor,BA179,Trigger)</f>
        <v>42571</v>
      </c>
      <c r="BC179" s="320">
        <f>_xll.qlIndexFixing($AC$5,AZ179,TRUE,_xll.ohTrigger(Trigger,Trigger6M))</f>
        <v>8.4236834878009272E-4</v>
      </c>
      <c r="BD179" s="320">
        <f>_xll.qlIndexFixing($BE$1,AZ179,TRUE,_xll.ohTrigger(Trigger,Trigger6M))</f>
        <v>7.8389964679679072E-4</v>
      </c>
    </row>
    <row r="180" spans="51:56" ht="11.25" customHeight="1" x14ac:dyDescent="0.25">
      <c r="AY180" s="157" t="s">
        <v>211</v>
      </c>
      <c r="AZ180" s="158">
        <f>_xll.qlInterestRateIndexFixingDate(Currency&amp;"ibor"&amp;Tenor,BA180,Trigger)</f>
        <v>42388</v>
      </c>
      <c r="BA180" s="158">
        <f>_xll.qlCalendarAdvance(Calendar,BA179,AY180,"f",,Trigger)</f>
        <v>42390</v>
      </c>
      <c r="BB180" s="158">
        <f>_xll.qlInterestRateIndexMaturity(Currency&amp;"ibor"&amp;Tenor,BA180,Trigger)</f>
        <v>42572</v>
      </c>
      <c r="BC180" s="320">
        <f>_xll.qlIndexFixing($AC$5,AZ180,TRUE,_xll.ohTrigger(Trigger,Trigger6M))</f>
        <v>8.4354386567754157E-4</v>
      </c>
      <c r="BD180" s="320">
        <f>_xll.qlIndexFixing($BE$1,AZ180,TRUE,_xll.ohTrigger(Trigger,Trigger6M))</f>
        <v>7.8606433092719803E-4</v>
      </c>
    </row>
    <row r="181" spans="51:56" ht="11.25" customHeight="1" x14ac:dyDescent="0.25">
      <c r="AY181" s="157" t="s">
        <v>211</v>
      </c>
      <c r="AZ181" s="158">
        <f>_xll.qlInterestRateIndexFixingDate(Currency&amp;"ibor"&amp;Tenor,BA181,Trigger)</f>
        <v>42389</v>
      </c>
      <c r="BA181" s="158">
        <f>_xll.qlCalendarAdvance(Calendar,BA180,AY181,"f",,Trigger)</f>
        <v>42391</v>
      </c>
      <c r="BB181" s="158">
        <f>_xll.qlInterestRateIndexMaturity(Currency&amp;"ibor"&amp;Tenor,BA181,Trigger)</f>
        <v>42573</v>
      </c>
      <c r="BC181" s="320">
        <f>_xll.qlIndexFixing($AC$5,AZ181,TRUE,_xll.ohTrigger(Trigger,Trigger6M))</f>
        <v>8.4471824032254404E-4</v>
      </c>
      <c r="BD181" s="320">
        <f>_xll.qlIndexFixing($BE$1,AZ181,TRUE,_xll.ohTrigger(Trigger,Trigger6M))</f>
        <v>7.8819044994562224E-4</v>
      </c>
    </row>
    <row r="182" spans="51:56" ht="11.25" customHeight="1" x14ac:dyDescent="0.25">
      <c r="AY182" s="157" t="s">
        <v>211</v>
      </c>
      <c r="AZ182" s="158">
        <f>_xll.qlInterestRateIndexFixingDate(Currency&amp;"ibor"&amp;Tenor,BA182,Trigger)</f>
        <v>42390</v>
      </c>
      <c r="BA182" s="158">
        <f>_xll.qlCalendarAdvance(Calendar,BA181,AY182,"f",,Trigger)</f>
        <v>42394</v>
      </c>
      <c r="BB182" s="158">
        <f>_xll.qlInterestRateIndexMaturity(Currency&amp;"ibor"&amp;Tenor,BA182,Trigger)</f>
        <v>42576</v>
      </c>
      <c r="BC182" s="320">
        <f>_xll.qlIndexFixing($AC$5,AZ182,TRUE,_xll.ohTrigger(Trigger,Trigger6M))</f>
        <v>8.4823451072398655E-4</v>
      </c>
      <c r="BD182" s="320">
        <f>_xll.qlIndexFixing($BE$1,AZ182,TRUE,_xll.ohTrigger(Trigger,Trigger6M))</f>
        <v>7.9435596427151979E-4</v>
      </c>
    </row>
    <row r="183" spans="51:56" ht="11.25" customHeight="1" x14ac:dyDescent="0.25">
      <c r="AY183" s="157" t="s">
        <v>211</v>
      </c>
      <c r="AZ183" s="158">
        <f>_xll.qlInterestRateIndexFixingDate(Currency&amp;"ibor"&amp;Tenor,BA183,Trigger)</f>
        <v>42391</v>
      </c>
      <c r="BA183" s="158">
        <f>_xll.qlCalendarAdvance(Calendar,BA182,AY183,"f",,Trigger)</f>
        <v>42395</v>
      </c>
      <c r="BB183" s="158">
        <f>_xll.qlInterestRateIndexMaturity(Currency&amp;"ibor"&amp;Tenor,BA183,Trigger)</f>
        <v>42577</v>
      </c>
      <c r="BC183" s="320">
        <f>_xll.qlIndexFixing($AC$5,AZ183,TRUE,_xll.ohTrigger(Trigger,Trigger6M))</f>
        <v>8.4940431633943869E-4</v>
      </c>
      <c r="BD183" s="320">
        <f>_xll.qlIndexFixing($BE$1,AZ183,TRUE,_xll.ohTrigger(Trigger,Trigger6M))</f>
        <v>7.9634644200887977E-4</v>
      </c>
    </row>
    <row r="184" spans="51:56" ht="11.25" customHeight="1" x14ac:dyDescent="0.25">
      <c r="AY184" s="157" t="s">
        <v>211</v>
      </c>
      <c r="AZ184" s="158">
        <f>_xll.qlInterestRateIndexFixingDate(Currency&amp;"ibor"&amp;Tenor,BA184,Trigger)</f>
        <v>42394</v>
      </c>
      <c r="BA184" s="158">
        <f>_xll.qlCalendarAdvance(Calendar,BA183,AY184,"f",,Trigger)</f>
        <v>42396</v>
      </c>
      <c r="BB184" s="158">
        <f>_xll.qlInterestRateIndexMaturity(Currency&amp;"ibor"&amp;Tenor,BA184,Trigger)</f>
        <v>42578</v>
      </c>
      <c r="BC184" s="320">
        <f>_xll.qlIndexFixing($AC$5,AZ184,TRUE,_xll.ohTrigger(Trigger,Trigger6M))</f>
        <v>8.5057297969278172E-4</v>
      </c>
      <c r="BD184" s="320">
        <f>_xll.qlIndexFixing($BE$1,AZ184,TRUE,_xll.ohTrigger(Trigger,Trigger6M))</f>
        <v>7.9830773544203567E-4</v>
      </c>
    </row>
    <row r="185" spans="51:56" ht="11.25" customHeight="1" x14ac:dyDescent="0.25">
      <c r="AY185" s="157" t="s">
        <v>211</v>
      </c>
      <c r="AZ185" s="158">
        <f>_xll.qlInterestRateIndexFixingDate(Currency&amp;"ibor"&amp;Tenor,BA185,Trigger)</f>
        <v>42395</v>
      </c>
      <c r="BA185" s="158">
        <f>_xll.qlCalendarAdvance(Calendar,BA184,AY185,"f",,Trigger)</f>
        <v>42397</v>
      </c>
      <c r="BB185" s="158">
        <f>_xll.qlInterestRateIndexMaturity(Currency&amp;"ibor"&amp;Tenor,BA185,Trigger)</f>
        <v>42579</v>
      </c>
      <c r="BC185" s="320">
        <f>_xll.qlIndexFixing($AC$5,AZ185,TRUE,_xll.ohTrigger(Trigger,Trigger6M))</f>
        <v>8.5174050078138048E-4</v>
      </c>
      <c r="BD185" s="320">
        <f>_xll.qlIndexFixing($BE$1,AZ185,TRUE,_xll.ohTrigger(Trigger,Trigger6M))</f>
        <v>8.0024176346460299E-4</v>
      </c>
    </row>
    <row r="186" spans="51:56" ht="11.25" customHeight="1" x14ac:dyDescent="0.25">
      <c r="AY186" s="157" t="s">
        <v>211</v>
      </c>
      <c r="AZ186" s="158">
        <f>_xll.qlInterestRateIndexFixingDate(Currency&amp;"ibor"&amp;Tenor,BA186,Trigger)</f>
        <v>42396</v>
      </c>
      <c r="BA186" s="158">
        <f>_xll.qlCalendarAdvance(Calendar,BA185,AY186,"f",,Trigger)</f>
        <v>42398</v>
      </c>
      <c r="BB186" s="158">
        <f>_xll.qlInterestRateIndexMaturity(Currency&amp;"ibor"&amp;Tenor,BA186,Trigger)</f>
        <v>42580</v>
      </c>
      <c r="BC186" s="320">
        <f>_xll.qlIndexFixing($AC$5,AZ186,TRUE,_xll.ohTrigger(Trigger,Trigger6M))</f>
        <v>8.5290687960391722E-4</v>
      </c>
      <c r="BD186" s="320">
        <f>_xll.qlIndexFixing($BE$1,AZ186,TRUE,_xll.ohTrigger(Trigger,Trigger6M))</f>
        <v>8.0215045921550531E-4</v>
      </c>
    </row>
    <row r="187" spans="51:56" ht="11.25" customHeight="1" x14ac:dyDescent="0.25">
      <c r="AY187" s="157" t="s">
        <v>211</v>
      </c>
      <c r="AZ187" s="158">
        <f>_xll.qlInterestRateIndexFixingDate(Currency&amp;"ibor"&amp;Tenor,BA187,Trigger)</f>
        <v>42397</v>
      </c>
      <c r="BA187" s="158">
        <f>_xll.qlCalendarAdvance(Calendar,BA186,AY187,"f",,Trigger)</f>
        <v>42401</v>
      </c>
      <c r="BB187" s="158">
        <f>_xll.qlInterestRateIndexMaturity(Currency&amp;"ibor"&amp;Tenor,BA187,Trigger)</f>
        <v>42583</v>
      </c>
      <c r="BC187" s="320">
        <f>_xll.qlIndexFixing($AC$5,AZ187,TRUE,_xll.ohTrigger(Trigger,Trigger6M))</f>
        <v>8.563991624527562E-4</v>
      </c>
      <c r="BD187" s="320">
        <f>_xll.qlIndexFixing($BE$1,AZ187,TRUE,_xll.ohTrigger(Trigger,Trigger6M))</f>
        <v>7.9507958765954328E-4</v>
      </c>
    </row>
    <row r="188" spans="51:56" ht="11.25" customHeight="1" x14ac:dyDescent="0.25">
      <c r="AY188" s="157" t="s">
        <v>211</v>
      </c>
      <c r="AZ188" s="158">
        <f>_xll.qlInterestRateIndexFixingDate(Currency&amp;"ibor"&amp;Tenor,BA188,Trigger)</f>
        <v>42398</v>
      </c>
      <c r="BA188" s="158">
        <f>_xll.qlCalendarAdvance(Calendar,BA187,AY188,"f",,Trigger)</f>
        <v>42402</v>
      </c>
      <c r="BB188" s="158">
        <f>_xll.qlInterestRateIndexMaturity(Currency&amp;"ibor"&amp;Tenor,BA188,Trigger)</f>
        <v>42584</v>
      </c>
      <c r="BC188" s="320">
        <f>_xll.qlIndexFixing($AC$5,AZ188,TRUE,_xll.ohTrigger(Trigger,Trigger6M))</f>
        <v>8.575609721890846E-4</v>
      </c>
      <c r="BD188" s="320">
        <f>_xll.qlIndexFixing($BE$1,AZ188,TRUE,_xll.ohTrigger(Trigger,Trigger6M))</f>
        <v>7.9690655889054702E-4</v>
      </c>
    </row>
    <row r="189" spans="51:56" ht="11.25" customHeight="1" x14ac:dyDescent="0.25">
      <c r="AY189" s="157" t="s">
        <v>211</v>
      </c>
      <c r="AZ189" s="158">
        <f>_xll.qlInterestRateIndexFixingDate(Currency&amp;"ibor"&amp;Tenor,BA189,Trigger)</f>
        <v>42401</v>
      </c>
      <c r="BA189" s="158">
        <f>_xll.qlCalendarAdvance(Calendar,BA188,AY189,"f",,Trigger)</f>
        <v>42403</v>
      </c>
      <c r="BB189" s="158">
        <f>_xll.qlInterestRateIndexMaturity(Currency&amp;"ibor"&amp;Tenor,BA189,Trigger)</f>
        <v>42585</v>
      </c>
      <c r="BC189" s="320">
        <f>_xll.qlIndexFixing($AC$5,AZ189,TRUE,_xll.ohTrigger(Trigger,Trigger6M))</f>
        <v>8.5872163964924937E-4</v>
      </c>
      <c r="BD189" s="320">
        <f>_xll.qlIndexFixing($BE$1,AZ189,TRUE,_xll.ohTrigger(Trigger,Trigger6M))</f>
        <v>7.9871807729440093E-4</v>
      </c>
    </row>
    <row r="190" spans="51:56" ht="11.25" customHeight="1" x14ac:dyDescent="0.25">
      <c r="AY190" s="157" t="s">
        <v>211</v>
      </c>
      <c r="AZ190" s="158">
        <f>_xll.qlInterestRateIndexFixingDate(Currency&amp;"ibor"&amp;Tenor,BA190,Trigger)</f>
        <v>42402</v>
      </c>
      <c r="BA190" s="158">
        <f>_xll.qlCalendarAdvance(Calendar,BA189,AY190,"f",,Trigger)</f>
        <v>42404</v>
      </c>
      <c r="BB190" s="158">
        <f>_xll.qlInterestRateIndexMaturity(Currency&amp;"ibor"&amp;Tenor,BA190,Trigger)</f>
        <v>42586</v>
      </c>
      <c r="BC190" s="320">
        <f>_xll.qlIndexFixing($AC$5,AZ190,TRUE,_xll.ohTrigger(Trigger,Trigger6M))</f>
        <v>8.5988116483061503E-4</v>
      </c>
      <c r="BD190" s="320">
        <f>_xll.qlIndexFixing($BE$1,AZ190,TRUE,_xll.ohTrigger(Trigger,Trigger6M))</f>
        <v>8.0051616145816089E-4</v>
      </c>
    </row>
    <row r="191" spans="51:56" ht="11.25" customHeight="1" x14ac:dyDescent="0.25">
      <c r="AY191" s="157" t="s">
        <v>211</v>
      </c>
      <c r="AZ191" s="158">
        <f>_xll.qlInterestRateIndexFixingDate(Currency&amp;"ibor"&amp;Tenor,BA191,Trigger)</f>
        <v>42403</v>
      </c>
      <c r="BA191" s="158">
        <f>_xll.qlCalendarAdvance(Calendar,BA190,AY191,"f",,Trigger)</f>
        <v>42405</v>
      </c>
      <c r="BB191" s="158">
        <f>_xll.qlInterestRateIndexMaturity(Currency&amp;"ibor"&amp;Tenor,BA191,Trigger)</f>
        <v>42587</v>
      </c>
      <c r="BC191" s="320">
        <f>_xll.qlIndexFixing($AC$5,AZ191,TRUE,_xll.ohTrigger(Trigger,Trigger6M))</f>
        <v>8.6103954773142496E-4</v>
      </c>
      <c r="BD191" s="320">
        <f>_xll.qlIndexFixing($BE$1,AZ191,TRUE,_xll.ohTrigger(Trigger,Trigger6M))</f>
        <v>8.0230284420979871E-4</v>
      </c>
    </row>
    <row r="192" spans="51:56" ht="11.25" customHeight="1" x14ac:dyDescent="0.25">
      <c r="AY192" s="157" t="s">
        <v>211</v>
      </c>
      <c r="AZ192" s="158">
        <f>_xll.qlInterestRateIndexFixingDate(Currency&amp;"ibor"&amp;Tenor,BA192,Trigger)</f>
        <v>42404</v>
      </c>
      <c r="BA192" s="158">
        <f>_xll.qlCalendarAdvance(Calendar,BA191,AY192,"f",,Trigger)</f>
        <v>42408</v>
      </c>
      <c r="BB192" s="158">
        <f>_xll.qlInterestRateIndexMaturity(Currency&amp;"ibor"&amp;Tenor,BA192,Trigger)</f>
        <v>42590</v>
      </c>
      <c r="BC192" s="320">
        <f>_xll.qlIndexFixing($AC$5,AZ192,TRUE,_xll.ohTrigger(Trigger,Trigger6M))</f>
        <v>8.6450784273119411E-4</v>
      </c>
      <c r="BD192" s="320">
        <f>_xll.qlIndexFixing($BE$1,AZ192,TRUE,_xll.ohTrigger(Trigger,Trigger6M))</f>
        <v>8.0761502592365181E-4</v>
      </c>
    </row>
    <row r="193" spans="51:56" ht="11.25" customHeight="1" x14ac:dyDescent="0.25">
      <c r="AY193" s="157" t="s">
        <v>211</v>
      </c>
      <c r="AZ193" s="158">
        <f>_xll.qlInterestRateIndexFixingDate(Currency&amp;"ibor"&amp;Tenor,BA193,Trigger)</f>
        <v>42405</v>
      </c>
      <c r="BA193" s="158">
        <f>_xll.qlCalendarAdvance(Calendar,BA192,AY193,"f",,Trigger)</f>
        <v>42409</v>
      </c>
      <c r="BB193" s="158">
        <f>_xll.qlInterestRateIndexMaturity(Currency&amp;"ibor"&amp;Tenor,BA193,Trigger)</f>
        <v>42591</v>
      </c>
      <c r="BC193" s="320">
        <f>_xll.qlIndexFixing($AC$5,AZ193,TRUE,_xll.ohTrigger(Trigger,Trigger6M))</f>
        <v>8.6566165648957688E-4</v>
      </c>
      <c r="BD193" s="320">
        <f>_xll.qlIndexFixing($BE$1,AZ193,TRUE,_xll.ohTrigger(Trigger,Trigger6M))</f>
        <v>8.0937671617139898E-4</v>
      </c>
    </row>
    <row r="194" spans="51:56" ht="11.25" customHeight="1" x14ac:dyDescent="0.25">
      <c r="AY194" s="157" t="s">
        <v>211</v>
      </c>
      <c r="AZ194" s="158">
        <f>_xll.qlInterestRateIndexFixingDate(Currency&amp;"ibor"&amp;Tenor,BA194,Trigger)</f>
        <v>42408</v>
      </c>
      <c r="BA194" s="158">
        <f>_xll.qlCalendarAdvance(Calendar,BA193,AY194,"f",,Trigger)</f>
        <v>42410</v>
      </c>
      <c r="BB194" s="158">
        <f>_xll.qlInterestRateIndexMaturity(Currency&amp;"ibor"&amp;Tenor,BA194,Trigger)</f>
        <v>42592</v>
      </c>
      <c r="BC194" s="320">
        <f>_xll.qlIndexFixing($AC$5,AZ194,TRUE,_xll.ohTrigger(Trigger,Trigger6M))</f>
        <v>8.6681432795774119E-4</v>
      </c>
      <c r="BD194" s="320">
        <f>_xll.qlIndexFixing($BE$1,AZ194,TRUE,_xll.ohTrigger(Trigger,Trigger6M))</f>
        <v>8.1113738279268792E-4</v>
      </c>
    </row>
    <row r="195" spans="51:56" ht="11.25" customHeight="1" x14ac:dyDescent="0.25">
      <c r="AY195" s="157" t="s">
        <v>211</v>
      </c>
      <c r="AZ195" s="158">
        <f>_xll.qlInterestRateIndexFixingDate(Currency&amp;"ibor"&amp;Tenor,BA195,Trigger)</f>
        <v>42409</v>
      </c>
      <c r="BA195" s="158">
        <f>_xll.qlCalendarAdvance(Calendar,BA194,AY195,"f",,Trigger)</f>
        <v>42411</v>
      </c>
      <c r="BB195" s="158">
        <f>_xll.qlInterestRateIndexMaturity(Currency&amp;"ibor"&amp;Tenor,BA195,Trigger)</f>
        <v>42593</v>
      </c>
      <c r="BC195" s="320">
        <f>_xll.qlIndexFixing($AC$5,AZ195,TRUE,_xll.ohTrigger(Trigger,Trigger6M))</f>
        <v>8.6796585713349108E-4</v>
      </c>
      <c r="BD195" s="320">
        <f>_xll.qlIndexFixing($BE$1,AZ195,TRUE,_xll.ohTrigger(Trigger,Trigger6M))</f>
        <v>8.1289914407372426E-4</v>
      </c>
    </row>
    <row r="196" spans="51:56" ht="11.25" customHeight="1" x14ac:dyDescent="0.25">
      <c r="AY196" s="157" t="s">
        <v>211</v>
      </c>
      <c r="AZ196" s="158">
        <f>_xll.qlInterestRateIndexFixingDate(Currency&amp;"ibor"&amp;Tenor,BA196,Trigger)</f>
        <v>42410</v>
      </c>
      <c r="BA196" s="158">
        <f>_xll.qlCalendarAdvance(Calendar,BA195,AY196,"f",,Trigger)</f>
        <v>42412</v>
      </c>
      <c r="BB196" s="158">
        <f>_xll.qlInterestRateIndexMaturity(Currency&amp;"ibor"&amp;Tenor,BA196,Trigger)</f>
        <v>42594</v>
      </c>
      <c r="BC196" s="320">
        <f>_xll.qlIndexFixing($AC$5,AZ196,TRUE,_xll.ohTrigger(Trigger,Trigger6M))</f>
        <v>8.691162440146303E-4</v>
      </c>
      <c r="BD196" s="320">
        <f>_xll.qlIndexFixing($BE$1,AZ196,TRUE,_xll.ohTrigger(Trigger,Trigger6M))</f>
        <v>8.1466413254163011E-4</v>
      </c>
    </row>
    <row r="197" spans="51:56" ht="11.25" customHeight="1" x14ac:dyDescent="0.25">
      <c r="AY197" s="157" t="s">
        <v>211</v>
      </c>
      <c r="AZ197" s="158">
        <f>_xll.qlInterestRateIndexFixingDate(Currency&amp;"ibor"&amp;Tenor,BA197,Trigger)</f>
        <v>42411</v>
      </c>
      <c r="BA197" s="158">
        <f>_xll.qlCalendarAdvance(Calendar,BA196,AY197,"f",,Trigger)</f>
        <v>42415</v>
      </c>
      <c r="BB197" s="158">
        <f>_xll.qlInterestRateIndexMaturity(Currency&amp;"ibor"&amp;Tenor,BA197,Trigger)</f>
        <v>42597</v>
      </c>
      <c r="BC197" s="320">
        <f>_xll.qlIndexFixing($AC$5,AZ197,TRUE,_xll.ohTrigger(Trigger,Trigger6M))</f>
        <v>8.7256055087062048E-4</v>
      </c>
      <c r="BD197" s="320">
        <f>_xll.qlIndexFixing($BE$1,AZ197,TRUE,_xll.ohTrigger(Trigger,Trigger6M))</f>
        <v>8.19999999999838E-4</v>
      </c>
    </row>
    <row r="198" spans="51:56" ht="11.25" customHeight="1" x14ac:dyDescent="0.25">
      <c r="AY198" s="157" t="s">
        <v>211</v>
      </c>
      <c r="AZ198" s="158">
        <f>_xll.qlInterestRateIndexFixingDate(Currency&amp;"ibor"&amp;Tenor,BA198,Trigger)</f>
        <v>42412</v>
      </c>
      <c r="BA198" s="158">
        <f>_xll.qlCalendarAdvance(Calendar,BA197,AY198,"f",,Trigger)</f>
        <v>42416</v>
      </c>
      <c r="BB198" s="158">
        <f>_xll.qlInterestRateIndexMaturity(Currency&amp;"ibor"&amp;Tenor,BA198,Trigger)</f>
        <v>42598</v>
      </c>
      <c r="BC198" s="320">
        <f>_xll.qlIndexFixing($AC$5,AZ198,TRUE,_xll.ohTrigger(Trigger,Trigger6M))</f>
        <v>8.7370636855355315E-4</v>
      </c>
      <c r="BD198" s="320">
        <f>_xll.qlIndexFixing($BE$1,AZ198,TRUE,_xll.ohTrigger(Trigger,Trigger6M))</f>
        <v>8.2178983116355634E-4</v>
      </c>
    </row>
    <row r="199" spans="51:56" ht="11.25" customHeight="1" x14ac:dyDescent="0.25">
      <c r="AY199" s="157" t="s">
        <v>211</v>
      </c>
      <c r="AZ199" s="158">
        <f>_xll.qlInterestRateIndexFixingDate(Currency&amp;"ibor"&amp;Tenor,BA199,Trigger)</f>
        <v>42415</v>
      </c>
      <c r="BA199" s="158">
        <f>_xll.qlCalendarAdvance(Calendar,BA198,AY199,"f",,Trigger)</f>
        <v>42417</v>
      </c>
      <c r="BB199" s="158">
        <f>_xll.qlInterestRateIndexMaturity(Currency&amp;"ibor"&amp;Tenor,BA199,Trigger)</f>
        <v>42599</v>
      </c>
      <c r="BC199" s="320">
        <f>_xll.qlIndexFixing($AC$5,AZ199,TRUE,_xll.ohTrigger(Trigger,Trigger6M))</f>
        <v>8.7485104393221263E-4</v>
      </c>
      <c r="BD199" s="320">
        <f>_xll.qlIndexFixing($BE$1,AZ199,TRUE,_xll.ohTrigger(Trigger,Trigger6M))</f>
        <v>8.2357400726711821E-4</v>
      </c>
    </row>
    <row r="200" spans="51:56" ht="11.25" customHeight="1" x14ac:dyDescent="0.25">
      <c r="AY200" s="157" t="s">
        <v>211</v>
      </c>
      <c r="AZ200" s="158">
        <f>_xll.qlInterestRateIndexFixingDate(Currency&amp;"ibor"&amp;Tenor,BA200,Trigger)</f>
        <v>42416</v>
      </c>
      <c r="BA200" s="158">
        <f>_xll.qlCalendarAdvance(Calendar,BA199,AY200,"f",,Trigger)</f>
        <v>42418</v>
      </c>
      <c r="BB200" s="158">
        <f>_xll.qlInterestRateIndexMaturity(Currency&amp;"ibor"&amp;Tenor,BA200,Trigger)</f>
        <v>42600</v>
      </c>
      <c r="BC200" s="320">
        <f>_xll.qlIndexFixing($AC$5,AZ200,TRUE,_xll.ohTrigger(Trigger,Trigger6M))</f>
        <v>8.7599457700396376E-4</v>
      </c>
      <c r="BD200" s="320">
        <f>_xll.qlIndexFixing($BE$1,AZ200,TRUE,_xll.ohTrigger(Trigger,Trigger6M))</f>
        <v>8.2535413676279622E-4</v>
      </c>
    </row>
    <row r="201" spans="51:56" ht="11.25" customHeight="1" x14ac:dyDescent="0.25">
      <c r="AY201" s="157" t="s">
        <v>211</v>
      </c>
      <c r="AZ201" s="158">
        <f>_xll.qlInterestRateIndexFixingDate(Currency&amp;"ibor"&amp;Tenor,BA201,Trigger)</f>
        <v>42417</v>
      </c>
      <c r="BA201" s="158">
        <f>_xll.qlCalendarAdvance(Calendar,BA200,AY201,"f",,Trigger)</f>
        <v>42419</v>
      </c>
      <c r="BB201" s="158">
        <f>_xll.qlInterestRateIndexMaturity(Currency&amp;"ibor"&amp;Tenor,BA201,Trigger)</f>
        <v>42601</v>
      </c>
      <c r="BC201" s="320">
        <f>_xll.qlIndexFixing($AC$5,AZ201,TRUE,_xll.ohTrigger(Trigger,Trigger6M))</f>
        <v>8.7713696776748891E-4</v>
      </c>
      <c r="BD201" s="320">
        <f>_xll.qlIndexFixing($BE$1,AZ201,TRUE,_xll.ohTrigger(Trigger,Trigger6M))</f>
        <v>8.2713184190237371E-4</v>
      </c>
    </row>
    <row r="202" spans="51:56" ht="11.25" customHeight="1" x14ac:dyDescent="0.25">
      <c r="AY202" s="157" t="s">
        <v>211</v>
      </c>
      <c r="AZ202" s="158">
        <f>_xll.qlInterestRateIndexFixingDate(Currency&amp;"ibor"&amp;Tenor,BA202,Trigger)</f>
        <v>42418</v>
      </c>
      <c r="BA202" s="158">
        <f>_xll.qlCalendarAdvance(Calendar,BA201,AY202,"f",,Trigger)</f>
        <v>42422</v>
      </c>
      <c r="BB202" s="158">
        <f>_xll.qlInterestRateIndexMaturity(Currency&amp;"ibor"&amp;Tenor,BA202,Trigger)</f>
        <v>42604</v>
      </c>
      <c r="BC202" s="320">
        <f>_xll.qlIndexFixing($AC$5,AZ202,TRUE,_xll.ohTrigger(Trigger,Trigger6M))</f>
        <v>8.8055728618762592E-4</v>
      </c>
      <c r="BD202" s="320">
        <f>_xll.qlIndexFixing($BE$1,AZ202,TRUE,_xll.ohTrigger(Trigger,Trigger6M))</f>
        <v>8.3246684071081414E-4</v>
      </c>
    </row>
    <row r="203" spans="51:56" ht="11.25" customHeight="1" x14ac:dyDescent="0.25">
      <c r="AY203" s="157" t="s">
        <v>211</v>
      </c>
      <c r="AZ203" s="158">
        <f>_xll.qlInterestRateIndexFixingDate(Currency&amp;"ibor"&amp;Tenor,BA203,Trigger)</f>
        <v>42419</v>
      </c>
      <c r="BA203" s="158">
        <f>_xll.qlCalendarAdvance(Calendar,BA202,AY203,"f",,Trigger)</f>
        <v>42423</v>
      </c>
      <c r="BB203" s="158">
        <f>_xll.qlInterestRateIndexMaturity(Currency&amp;"ibor"&amp;Tenor,BA203,Trigger)</f>
        <v>42605</v>
      </c>
      <c r="BC203" s="320">
        <f>_xll.qlIndexFixing($AC$5,AZ203,TRUE,_xll.ohTrigger(Trigger,Trigger6M))</f>
        <v>8.8169510769760403E-4</v>
      </c>
      <c r="BD203" s="320">
        <f>_xll.qlIndexFixing($BE$1,AZ203,TRUE,_xll.ohTrigger(Trigger,Trigger6M))</f>
        <v>8.3425134695556524E-4</v>
      </c>
    </row>
    <row r="204" spans="51:56" ht="11.25" customHeight="1" x14ac:dyDescent="0.25">
      <c r="AY204" s="157" t="s">
        <v>211</v>
      </c>
      <c r="AZ204" s="158">
        <f>_xll.qlInterestRateIndexFixingDate(Currency&amp;"ibor"&amp;Tenor,BA204,Trigger)</f>
        <v>42422</v>
      </c>
      <c r="BA204" s="158">
        <f>_xll.qlCalendarAdvance(Calendar,BA203,AY204,"f",,Trigger)</f>
        <v>42424</v>
      </c>
      <c r="BB204" s="158">
        <f>_xll.qlInterestRateIndexMaturity(Currency&amp;"ibor"&amp;Tenor,BA204,Trigger)</f>
        <v>42606</v>
      </c>
      <c r="BC204" s="320">
        <f>_xll.qlIndexFixing($AC$5,AZ204,TRUE,_xll.ohTrigger(Trigger,Trigger6M))</f>
        <v>8.8283178688881511E-4</v>
      </c>
      <c r="BD204" s="320">
        <f>_xll.qlIndexFixing($BE$1,AZ204,TRUE,_xll.ohTrigger(Trigger,Trigger6M))</f>
        <v>8.3604174711380532E-4</v>
      </c>
    </row>
    <row r="205" spans="51:56" ht="11.25" customHeight="1" x14ac:dyDescent="0.25">
      <c r="AY205" s="157" t="s">
        <v>211</v>
      </c>
      <c r="AZ205" s="158">
        <f>_xll.qlInterestRateIndexFixingDate(Currency&amp;"ibor"&amp;Tenor,BA205,Trigger)</f>
        <v>42423</v>
      </c>
      <c r="BA205" s="158">
        <f>_xll.qlCalendarAdvance(Calendar,BA204,AY205,"f",,Trigger)</f>
        <v>42425</v>
      </c>
      <c r="BB205" s="158">
        <f>_xll.qlInterestRateIndexMaturity(Currency&amp;"ibor"&amp;Tenor,BA205,Trigger)</f>
        <v>42607</v>
      </c>
      <c r="BC205" s="320">
        <f>_xll.qlIndexFixing($AC$5,AZ205,TRUE,_xll.ohTrigger(Trigger,Trigger6M))</f>
        <v>8.8396732376038074E-4</v>
      </c>
      <c r="BD205" s="320">
        <f>_xll.qlIndexFixing($BE$1,AZ205,TRUE,_xll.ohTrigger(Trigger,Trigger6M))</f>
        <v>8.3783974624053296E-4</v>
      </c>
    </row>
    <row r="206" spans="51:56" ht="11.25" customHeight="1" x14ac:dyDescent="0.25">
      <c r="AY206" s="157" t="s">
        <v>211</v>
      </c>
      <c r="AZ206" s="158">
        <f>_xll.qlInterestRateIndexFixingDate(Currency&amp;"ibor"&amp;Tenor,BA206,Trigger)</f>
        <v>42424</v>
      </c>
      <c r="BA206" s="158">
        <f>_xll.qlCalendarAdvance(Calendar,BA205,AY206,"f",,Trigger)</f>
        <v>42426</v>
      </c>
      <c r="BB206" s="158">
        <f>_xll.qlInterestRateIndexMaturity(Currency&amp;"ibor"&amp;Tenor,BA206,Trigger)</f>
        <v>42608</v>
      </c>
      <c r="BC206" s="320">
        <f>_xll.qlIndexFixing($AC$5,AZ206,TRUE,_xll.ohTrigger(Trigger,Trigger6M))</f>
        <v>8.8510171830966566E-4</v>
      </c>
      <c r="BD206" s="320">
        <f>_xll.qlIndexFixing($BE$1,AZ206,TRUE,_xll.ohTrigger(Trigger,Trigger6M))</f>
        <v>8.3964706319377086E-4</v>
      </c>
    </row>
    <row r="207" spans="51:56" ht="11.25" customHeight="1" x14ac:dyDescent="0.25">
      <c r="AY207" s="157" t="s">
        <v>211</v>
      </c>
      <c r="AZ207" s="158">
        <f>_xll.qlInterestRateIndexFixingDate(Currency&amp;"ibor"&amp;Tenor,BA207,Trigger)</f>
        <v>42425</v>
      </c>
      <c r="BA207" s="158">
        <f>_xll.qlCalendarAdvance(Calendar,BA206,AY207,"f",,Trigger)</f>
        <v>42429</v>
      </c>
      <c r="BB207" s="158">
        <f>_xll.qlInterestRateIndexMaturity(Currency&amp;"ibor"&amp;Tenor,BA207,Trigger)</f>
        <v>42613</v>
      </c>
      <c r="BC207" s="320">
        <f>_xll.qlIndexFixing($AC$5,AZ207,TRUE,_xll.ohTrigger(Trigger,Trigger6M))</f>
        <v>8.8953980061749467E-4</v>
      </c>
      <c r="BD207" s="320">
        <f>_xll.qlIndexFixing($BE$1,AZ207,TRUE,_xll.ohTrigger(Trigger,Trigger6M))</f>
        <v>8.4658506832204969E-4</v>
      </c>
    </row>
    <row r="208" spans="51:56" ht="11.25" customHeight="1" x14ac:dyDescent="0.25">
      <c r="AY208" s="157" t="s">
        <v>211</v>
      </c>
      <c r="AZ208" s="158">
        <f>_xll.qlInterestRateIndexFixingDate(Currency&amp;"ibor"&amp;Tenor,BA208,Trigger)</f>
        <v>42426</v>
      </c>
      <c r="BA208" s="158">
        <f>_xll.qlCalendarAdvance(Calendar,BA207,AY208,"f",,Trigger)</f>
        <v>42430</v>
      </c>
      <c r="BB208" s="158">
        <f>_xll.qlInterestRateIndexMaturity(Currency&amp;"ibor"&amp;Tenor,BA208,Trigger)</f>
        <v>42614</v>
      </c>
      <c r="BC208" s="320">
        <f>_xll.qlIndexFixing($AC$5,AZ208,TRUE,_xll.ohTrigger(Trigger,Trigger6M))</f>
        <v>8.906707874434262E-4</v>
      </c>
      <c r="BD208" s="320">
        <f>_xll.qlIndexFixing($BE$1,AZ208,TRUE,_xll.ohTrigger(Trigger,Trigger6M))</f>
        <v>8.4188142433296584E-4</v>
      </c>
    </row>
    <row r="209" spans="51:56" ht="11.25" customHeight="1" x14ac:dyDescent="0.25">
      <c r="AY209" s="157" t="s">
        <v>211</v>
      </c>
      <c r="AZ209" s="158">
        <f>_xll.qlInterestRateIndexFixingDate(Currency&amp;"ibor"&amp;Tenor,BA209,Trigger)</f>
        <v>42429</v>
      </c>
      <c r="BA209" s="158">
        <f>_xll.qlCalendarAdvance(Calendar,BA208,AY209,"f",,Trigger)</f>
        <v>42431</v>
      </c>
      <c r="BB209" s="158">
        <f>_xll.qlInterestRateIndexMaturity(Currency&amp;"ibor"&amp;Tenor,BA209,Trigger)</f>
        <v>42615</v>
      </c>
      <c r="BC209" s="320">
        <f>_xll.qlIndexFixing($AC$5,AZ209,TRUE,_xll.ohTrigger(Trigger,Trigger6M))</f>
        <v>8.9180064436362343E-4</v>
      </c>
      <c r="BD209" s="320">
        <f>_xll.qlIndexFixing($BE$1,AZ209,TRUE,_xll.ohTrigger(Trigger,Trigger6M))</f>
        <v>8.4385563305381436E-4</v>
      </c>
    </row>
    <row r="210" spans="51:56" ht="11.25" customHeight="1" x14ac:dyDescent="0.25">
      <c r="AY210" s="157" t="s">
        <v>211</v>
      </c>
      <c r="AZ210" s="158">
        <f>_xll.qlInterestRateIndexFixingDate(Currency&amp;"ibor"&amp;Tenor,BA210,Trigger)</f>
        <v>42430</v>
      </c>
      <c r="BA210" s="158">
        <f>_xll.qlCalendarAdvance(Calendar,BA209,AY210,"f",,Trigger)</f>
        <v>42432</v>
      </c>
      <c r="BB210" s="158">
        <f>_xll.qlInterestRateIndexMaturity(Currency&amp;"ibor"&amp;Tenor,BA210,Trigger)</f>
        <v>42618</v>
      </c>
      <c r="BC210" s="320">
        <f>_xll.qlIndexFixing($AC$5,AZ210,TRUE,_xll.ohTrigger(Trigger,Trigger6M))</f>
        <v>8.9397880889030188E-4</v>
      </c>
      <c r="BD210" s="320">
        <f>_xll.qlIndexFixing($BE$1,AZ210,TRUE,_xll.ohTrigger(Trigger,Trigger6M))</f>
        <v>8.4786477425817291E-4</v>
      </c>
    </row>
    <row r="211" spans="51:56" ht="11.25" customHeight="1" x14ac:dyDescent="0.25">
      <c r="AY211" s="157" t="s">
        <v>211</v>
      </c>
      <c r="AZ211" s="158">
        <f>_xll.qlInterestRateIndexFixingDate(Currency&amp;"ibor"&amp;Tenor,BA211,Trigger)</f>
        <v>42431</v>
      </c>
      <c r="BA211" s="158">
        <f>_xll.qlCalendarAdvance(Calendar,BA210,AY211,"f",,Trigger)</f>
        <v>42433</v>
      </c>
      <c r="BB211" s="158">
        <f>_xll.qlInterestRateIndexMaturity(Currency&amp;"ibor"&amp;Tenor,BA211,Trigger)</f>
        <v>42618</v>
      </c>
      <c r="BC211" s="320">
        <f>_xll.qlIndexFixing($AC$5,AZ211,TRUE,_xll.ohTrigger(Trigger,Trigger6M))</f>
        <v>8.9458176505870202E-4</v>
      </c>
      <c r="BD211" s="320">
        <f>_xll.qlIndexFixing($BE$1,AZ211,TRUE,_xll.ohTrigger(Trigger,Trigger6M))</f>
        <v>8.4891215534527024E-4</v>
      </c>
    </row>
    <row r="212" spans="51:56" ht="11.25" customHeight="1" x14ac:dyDescent="0.25">
      <c r="AY212" s="157" t="s">
        <v>211</v>
      </c>
      <c r="AZ212" s="158">
        <f>_xll.qlInterestRateIndexFixingDate(Currency&amp;"ibor"&amp;Tenor,BA212,Trigger)</f>
        <v>42432</v>
      </c>
      <c r="BA212" s="158">
        <f>_xll.qlCalendarAdvance(Calendar,BA211,AY212,"f",,Trigger)</f>
        <v>42436</v>
      </c>
      <c r="BB212" s="158">
        <f>_xll.qlInterestRateIndexMaturity(Currency&amp;"ibor"&amp;Tenor,BA212,Trigger)</f>
        <v>42620</v>
      </c>
      <c r="BC212" s="320">
        <f>_xll.qlIndexFixing($AC$5,AZ212,TRUE,_xll.ohTrigger(Trigger,Trigger6M))</f>
        <v>8.974329803017021E-4</v>
      </c>
      <c r="BD212" s="320">
        <f>_xll.qlIndexFixing($BE$1,AZ212,TRUE,_xll.ohTrigger(Trigger,Trigger6M))</f>
        <v>8.5413279168401334E-4</v>
      </c>
    </row>
    <row r="213" spans="51:56" ht="11.25" customHeight="1" x14ac:dyDescent="0.25">
      <c r="AY213" s="157" t="s">
        <v>211</v>
      </c>
      <c r="AZ213" s="158">
        <f>_xll.qlInterestRateIndexFixingDate(Currency&amp;"ibor"&amp;Tenor,BA213,Trigger)</f>
        <v>42433</v>
      </c>
      <c r="BA213" s="158">
        <f>_xll.qlCalendarAdvance(Calendar,BA212,AY213,"f",,Trigger)</f>
        <v>42437</v>
      </c>
      <c r="BB213" s="158">
        <f>_xll.qlInterestRateIndexMaturity(Currency&amp;"ibor"&amp;Tenor,BA213,Trigger)</f>
        <v>42621</v>
      </c>
      <c r="BC213" s="320">
        <f>_xll.qlIndexFixing($AC$5,AZ213,TRUE,_xll.ohTrigger(Trigger,Trigger6M))</f>
        <v>8.9855605774361632E-4</v>
      </c>
      <c r="BD213" s="320">
        <f>_xll.qlIndexFixing($BE$1,AZ213,TRUE,_xll.ohTrigger(Trigger,Trigger6M))</f>
        <v>8.5628245935353642E-4</v>
      </c>
    </row>
    <row r="214" spans="51:56" ht="11.25" customHeight="1" x14ac:dyDescent="0.25">
      <c r="AY214" s="157" t="s">
        <v>211</v>
      </c>
      <c r="AZ214" s="158">
        <f>_xll.qlInterestRateIndexFixingDate(Currency&amp;"ibor"&amp;Tenor,BA214,Trigger)</f>
        <v>42436</v>
      </c>
      <c r="BA214" s="158">
        <f>_xll.qlCalendarAdvance(Calendar,BA213,AY214,"f",,Trigger)</f>
        <v>42438</v>
      </c>
      <c r="BB214" s="158">
        <f>_xll.qlInterestRateIndexMaturity(Currency&amp;"ibor"&amp;Tenor,BA214,Trigger)</f>
        <v>42622</v>
      </c>
      <c r="BC214" s="320">
        <f>_xll.qlIndexFixing($AC$5,AZ214,TRUE,_xll.ohTrigger(Trigger,Trigger6M))</f>
        <v>8.9967800526546005E-4</v>
      </c>
      <c r="BD214" s="320">
        <f>_xll.qlIndexFixing($BE$1,AZ214,TRUE,_xll.ohTrigger(Trigger,Trigger6M))</f>
        <v>8.5846794037013009E-4</v>
      </c>
    </row>
    <row r="215" spans="51:56" ht="11.25" customHeight="1" x14ac:dyDescent="0.25">
      <c r="AY215" s="157" t="s">
        <v>211</v>
      </c>
      <c r="AZ215" s="158">
        <f>_xll.qlInterestRateIndexFixingDate(Currency&amp;"ibor"&amp;Tenor,BA215,Trigger)</f>
        <v>42437</v>
      </c>
      <c r="BA215" s="158">
        <f>_xll.qlCalendarAdvance(Calendar,BA214,AY215,"f",,Trigger)</f>
        <v>42439</v>
      </c>
      <c r="BB215" s="158">
        <f>_xll.qlInterestRateIndexMaturity(Currency&amp;"ibor"&amp;Tenor,BA215,Trigger)</f>
        <v>42625</v>
      </c>
      <c r="BC215" s="320">
        <f>_xll.qlIndexFixing($AC$5,AZ215,TRUE,_xll.ohTrigger(Trigger,Trigger6M))</f>
        <v>9.0185672841648667E-4</v>
      </c>
      <c r="BD215" s="320">
        <f>_xll.qlIndexFixing($BE$1,AZ215,TRUE,_xll.ohTrigger(Trigger,Trigger6M))</f>
        <v>8.6357861111914015E-4</v>
      </c>
    </row>
    <row r="216" spans="51:56" ht="11.25" customHeight="1" x14ac:dyDescent="0.25">
      <c r="AY216" s="157" t="s">
        <v>211</v>
      </c>
      <c r="AZ216" s="158">
        <f>_xll.qlInterestRateIndexFixingDate(Currency&amp;"ibor"&amp;Tenor,BA216,Trigger)</f>
        <v>42438</v>
      </c>
      <c r="BA216" s="158">
        <f>_xll.qlCalendarAdvance(Calendar,BA215,AY216,"f",,Trigger)</f>
        <v>42440</v>
      </c>
      <c r="BB216" s="158">
        <f>_xll.qlInterestRateIndexMaturity(Currency&amp;"ibor"&amp;Tenor,BA216,Trigger)</f>
        <v>42625</v>
      </c>
      <c r="BC216" s="320">
        <f>_xll.qlIndexFixing($AC$5,AZ216,TRUE,_xll.ohTrigger(Trigger,Trigger6M))</f>
        <v>9.0244760667178184E-4</v>
      </c>
      <c r="BD216" s="320">
        <f>_xll.qlIndexFixing($BE$1,AZ216,TRUE,_xll.ohTrigger(Trigger,Trigger6M))</f>
        <v>8.6443504853795121E-4</v>
      </c>
    </row>
    <row r="217" spans="51:56" ht="11.25" customHeight="1" x14ac:dyDescent="0.25">
      <c r="AY217" s="157" t="s">
        <v>211</v>
      </c>
      <c r="AZ217" s="158">
        <f>_xll.qlInterestRateIndexFixingDate(Currency&amp;"ibor"&amp;Tenor,BA217,Trigger)</f>
        <v>42439</v>
      </c>
      <c r="BA217" s="158">
        <f>_xll.qlCalendarAdvance(Calendar,BA216,AY217,"f",,Trigger)</f>
        <v>42443</v>
      </c>
      <c r="BB217" s="158">
        <f>_xll.qlInterestRateIndexMaturity(Currency&amp;"ibor"&amp;Tenor,BA217,Trigger)</f>
        <v>42627</v>
      </c>
      <c r="BC217" s="320">
        <f>_xll.qlIndexFixing($AC$5,AZ217,TRUE,_xll.ohTrigger(Trigger,Trigger6M))</f>
        <v>9.0527079400932358E-4</v>
      </c>
      <c r="BD217" s="320">
        <f>_xll.qlIndexFixing($BE$1,AZ217,TRUE,_xll.ohTrigger(Trigger,Trigger6M))</f>
        <v>8.6999999999996509E-4</v>
      </c>
    </row>
    <row r="218" spans="51:56" ht="11.25" customHeight="1" x14ac:dyDescent="0.25">
      <c r="AY218" s="157" t="s">
        <v>211</v>
      </c>
      <c r="AZ218" s="158">
        <f>_xll.qlInterestRateIndexFixingDate(Currency&amp;"ibor"&amp;Tenor,BA218,Trigger)</f>
        <v>42440</v>
      </c>
      <c r="BA218" s="158">
        <f>_xll.qlCalendarAdvance(Calendar,BA217,AY218,"f",,Trigger)</f>
        <v>42444</v>
      </c>
      <c r="BB218" s="158">
        <f>_xll.qlInterestRateIndexMaturity(Currency&amp;"ibor"&amp;Tenor,BA218,Trigger)</f>
        <v>42628</v>
      </c>
      <c r="BC218" s="320">
        <f>_xll.qlIndexFixing($AC$5,AZ218,TRUE,_xll.ohTrigger(Trigger,Trigger6M))</f>
        <v>9.0638596197164481E-4</v>
      </c>
      <c r="BD218" s="320">
        <f>_xll.qlIndexFixing($BE$1,AZ218,TRUE,_xll.ohTrigger(Trigger,Trigger6M))</f>
        <v>8.7244024738195405E-4</v>
      </c>
    </row>
    <row r="219" spans="51:56" ht="11.25" customHeight="1" x14ac:dyDescent="0.25">
      <c r="AY219" s="157" t="s">
        <v>211</v>
      </c>
      <c r="AZ219" s="158">
        <f>_xll.qlInterestRateIndexFixingDate(Currency&amp;"ibor"&amp;Tenor,BA219,Trigger)</f>
        <v>42443</v>
      </c>
      <c r="BA219" s="158">
        <f>_xll.qlCalendarAdvance(Calendar,BA218,AY219,"f",,Trigger)</f>
        <v>42445</v>
      </c>
      <c r="BB219" s="158">
        <f>_xll.qlInterestRateIndexMaturity(Currency&amp;"ibor"&amp;Tenor,BA219,Trigger)</f>
        <v>42629</v>
      </c>
      <c r="BC219" s="320">
        <f>_xll.qlIndexFixing($AC$5,AZ219,TRUE,_xll.ohTrigger(Trigger,Trigger6M))</f>
        <v>9.0750000000042793E-4</v>
      </c>
      <c r="BD219" s="320">
        <f>_xll.qlIndexFixing($BE$1,AZ219,TRUE,_xll.ohTrigger(Trigger,Trigger6M))</f>
        <v>8.7492531672747501E-4</v>
      </c>
    </row>
    <row r="220" spans="51:56" ht="11.25" customHeight="1" x14ac:dyDescent="0.25">
      <c r="AY220" s="157" t="s">
        <v>211</v>
      </c>
      <c r="AZ220" s="158">
        <f>_xll.qlInterestRateIndexFixingDate(Currency&amp;"ibor"&amp;Tenor,BA220,Trigger)</f>
        <v>42444</v>
      </c>
      <c r="BA220" s="158">
        <f>_xll.qlCalendarAdvance(Calendar,BA219,AY220,"f",,Trigger)</f>
        <v>42446</v>
      </c>
      <c r="BB220" s="158">
        <f>_xll.qlInterestRateIndexMaturity(Currency&amp;"ibor"&amp;Tenor,BA220,Trigger)</f>
        <v>42632</v>
      </c>
      <c r="BC220" s="320">
        <f>_xll.qlIndexFixing($AC$5,AZ220,TRUE,_xll.ohTrigger(Trigger,Trigger6M))</f>
        <v>9.0845142983885267E-4</v>
      </c>
      <c r="BD220" s="320">
        <f>_xll.qlIndexFixing($BE$1,AZ220,TRUE,_xll.ohTrigger(Trigger,Trigger6M))</f>
        <v>8.8133284080684686E-4</v>
      </c>
    </row>
    <row r="221" spans="51:56" ht="11.25" customHeight="1" x14ac:dyDescent="0.25">
      <c r="AY221" s="157" t="s">
        <v>211</v>
      </c>
      <c r="AZ221" s="158">
        <f>_xll.qlInterestRateIndexFixingDate(Currency&amp;"ibor"&amp;Tenor,BA221,Trigger)</f>
        <v>42445</v>
      </c>
      <c r="BA221" s="158">
        <f>_xll.qlCalendarAdvance(Calendar,BA220,AY221,"f",,Trigger)</f>
        <v>42447</v>
      </c>
      <c r="BB221" s="158">
        <f>_xll.qlInterestRateIndexMaturity(Currency&amp;"ibor"&amp;Tenor,BA221,Trigger)</f>
        <v>42632</v>
      </c>
      <c r="BC221" s="320">
        <f>_xll.qlIndexFixing($AC$5,AZ221,TRUE,_xll.ohTrigger(Trigger,Trigger6M))</f>
        <v>9.0902329629832064E-4</v>
      </c>
      <c r="BD221" s="320">
        <f>_xll.qlIndexFixing($BE$1,AZ221,TRUE,_xll.ohTrigger(Trigger,Trigger6M))</f>
        <v>8.8199231168053691E-4</v>
      </c>
    </row>
    <row r="222" spans="51:56" ht="11.25" customHeight="1" x14ac:dyDescent="0.25">
      <c r="AY222" s="157" t="s">
        <v>211</v>
      </c>
      <c r="AZ222" s="158">
        <f>_xll.qlInterestRateIndexFixingDate(Currency&amp;"ibor"&amp;Tenor,BA222,Trigger)</f>
        <v>42446</v>
      </c>
      <c r="BA222" s="158">
        <f>_xll.qlCalendarAdvance(Calendar,BA221,AY222,"f",,Trigger)</f>
        <v>42450</v>
      </c>
      <c r="BB222" s="158">
        <f>_xll.qlInterestRateIndexMaturity(Currency&amp;"ibor"&amp;Tenor,BA222,Trigger)</f>
        <v>42634</v>
      </c>
      <c r="BC222" s="320">
        <f>_xll.qlIndexFixing($AC$5,AZ222,TRUE,_xll.ohTrigger(Trigger,Trigger6M))</f>
        <v>9.1097523581085626E-4</v>
      </c>
      <c r="BD222" s="320">
        <f>_xll.qlIndexFixing($BE$1,AZ222,TRUE,_xll.ohTrigger(Trigger,Trigger6M))</f>
        <v>8.8792853787122506E-4</v>
      </c>
    </row>
    <row r="223" spans="51:56" ht="11.25" customHeight="1" x14ac:dyDescent="0.25">
      <c r="AY223" s="157" t="s">
        <v>211</v>
      </c>
      <c r="AZ223" s="158">
        <f>_xll.qlInterestRateIndexFixingDate(Currency&amp;"ibor"&amp;Tenor,BA223,Trigger)</f>
        <v>42447</v>
      </c>
      <c r="BA223" s="158">
        <f>_xll.qlCalendarAdvance(Calendar,BA222,AY223,"f",,Trigger)</f>
        <v>42451</v>
      </c>
      <c r="BB223" s="158">
        <f>_xll.qlInterestRateIndexMaturity(Currency&amp;"ibor"&amp;Tenor,BA223,Trigger)</f>
        <v>42635</v>
      </c>
      <c r="BC223" s="320">
        <f>_xll.qlIndexFixing($AC$5,AZ223,TRUE,_xll.ohTrigger(Trigger,Trigger6M))</f>
        <v>9.1166188475942601E-4</v>
      </c>
      <c r="BD223" s="320">
        <f>_xll.qlIndexFixing($BE$1,AZ223,TRUE,_xll.ohTrigger(Trigger,Trigger6M))</f>
        <v>8.906257055530315E-4</v>
      </c>
    </row>
    <row r="224" spans="51:56" ht="11.25" customHeight="1" x14ac:dyDescent="0.25">
      <c r="AY224" s="157" t="s">
        <v>211</v>
      </c>
      <c r="AZ224" s="158">
        <f>_xll.qlInterestRateIndexFixingDate(Currency&amp;"ibor"&amp;Tenor,BA224,Trigger)</f>
        <v>42450</v>
      </c>
      <c r="BA224" s="158">
        <f>_xll.qlCalendarAdvance(Calendar,BA223,AY224,"f",,Trigger)</f>
        <v>42452</v>
      </c>
      <c r="BB224" s="158">
        <f>_xll.qlInterestRateIndexMaturity(Currency&amp;"ibor"&amp;Tenor,BA224,Trigger)</f>
        <v>42636</v>
      </c>
      <c r="BC224" s="320">
        <f>_xll.qlIndexFixing($AC$5,AZ224,TRUE,_xll.ohTrigger(Trigger,Trigger6M))</f>
        <v>9.123457342959892E-4</v>
      </c>
      <c r="BD224" s="320">
        <f>_xll.qlIndexFixing($BE$1,AZ224,TRUE,_xll.ohTrigger(Trigger,Trigger6M))</f>
        <v>8.9334864376533008E-4</v>
      </c>
    </row>
    <row r="225" spans="51:56" ht="11.25" customHeight="1" x14ac:dyDescent="0.25">
      <c r="AY225" s="157" t="s">
        <v>211</v>
      </c>
      <c r="AZ225" s="158">
        <f>_xll.qlInterestRateIndexFixingDate(Currency&amp;"ibor"&amp;Tenor,BA225,Trigger)</f>
        <v>42451</v>
      </c>
      <c r="BA225" s="158">
        <f>_xll.qlCalendarAdvance(Calendar,BA224,AY225,"f",,Trigger)</f>
        <v>42453</v>
      </c>
      <c r="BB225" s="158">
        <f>_xll.qlInterestRateIndexMaturity(Currency&amp;"ibor"&amp;Tenor,BA225,Trigger)</f>
        <v>42639</v>
      </c>
      <c r="BC225" s="320">
        <f>_xll.qlIndexFixing($AC$5,AZ225,TRUE,_xll.ohTrigger(Trigger,Trigger6M))</f>
        <v>9.1329562655357991E-4</v>
      </c>
      <c r="BD225" s="320">
        <f>_xll.qlIndexFixing($BE$1,AZ225,TRUE,_xll.ohTrigger(Trigger,Trigger6M))</f>
        <v>9.0055161764907195E-4</v>
      </c>
    </row>
    <row r="226" spans="51:56" ht="11.25" customHeight="1" x14ac:dyDescent="0.25">
      <c r="AY226" s="157" t="s">
        <v>211</v>
      </c>
      <c r="AZ226" s="158">
        <f>_xll.qlInterestRateIndexFixingDate(Currency&amp;"ibor"&amp;Tenor,BA226,Trigger)</f>
        <v>42452</v>
      </c>
      <c r="BA226" s="158">
        <f>_xll.qlCalendarAdvance(Calendar,BA225,AY226,"f",,Trigger)</f>
        <v>42458</v>
      </c>
      <c r="BB226" s="158">
        <f>_xll.qlInterestRateIndexMaturity(Currency&amp;"ibor"&amp;Tenor,BA226,Trigger)</f>
        <v>42642</v>
      </c>
      <c r="BC226" s="320">
        <f>_xll.qlIndexFixing($AC$5,AZ226,TRUE,_xll.ohTrigger(Trigger,Trigger6M))</f>
        <v>9.1639004371291621E-4</v>
      </c>
      <c r="BD226" s="320">
        <f>_xll.qlIndexFixing($BE$1,AZ226,TRUE,_xll.ohTrigger(Trigger,Trigger6M))</f>
        <v>9.1007167337945878E-4</v>
      </c>
    </row>
    <row r="227" spans="51:56" ht="11.25" customHeight="1" x14ac:dyDescent="0.25">
      <c r="AY227" s="157" t="s">
        <v>211</v>
      </c>
      <c r="AZ227" s="158">
        <f>_xll.qlInterestRateIndexFixingDate(Currency&amp;"ibor"&amp;Tenor,BA227,Trigger)</f>
        <v>42453</v>
      </c>
      <c r="BA227" s="158">
        <f>_xll.qlCalendarAdvance(Calendar,BA226,AY227,"f",,Trigger)</f>
        <v>42459</v>
      </c>
      <c r="BB227" s="158">
        <f>_xll.qlInterestRateIndexMaturity(Currency&amp;"ibor"&amp;Tenor,BA227,Trigger)</f>
        <v>42643</v>
      </c>
      <c r="BC227" s="320">
        <f>_xll.qlIndexFixing($AC$5,AZ227,TRUE,_xll.ohTrigger(Trigger,Trigger6M))</f>
        <v>9.1705429728810412E-4</v>
      </c>
      <c r="BD227" s="320">
        <f>_xll.qlIndexFixing($BE$1,AZ227,TRUE,_xll.ohTrigger(Trigger,Trigger6M))</f>
        <v>9.1289687420708959E-4</v>
      </c>
    </row>
    <row r="228" spans="51:56" ht="11.25" customHeight="1" x14ac:dyDescent="0.25">
      <c r="AY228" s="157" t="s">
        <v>211</v>
      </c>
      <c r="AZ228" s="158">
        <f>_xll.qlInterestRateIndexFixingDate(Currency&amp;"ibor"&amp;Tenor,BA228,Trigger)</f>
        <v>42458</v>
      </c>
      <c r="BA228" s="158">
        <f>_xll.qlCalendarAdvance(Calendar,BA227,AY228,"f",,Trigger)</f>
        <v>42460</v>
      </c>
      <c r="BB228" s="158">
        <f>_xll.qlInterestRateIndexMaturity(Currency&amp;"ibor"&amp;Tenor,BA228,Trigger)</f>
        <v>42643</v>
      </c>
      <c r="BC228" s="320">
        <f>_xll.qlIndexFixing($AC$5,AZ228,TRUE,_xll.ohTrigger(Trigger,Trigger6M))</f>
        <v>9.1757683552454313E-4</v>
      </c>
      <c r="BD228" s="320">
        <f>_xll.qlIndexFixing($BE$1,AZ228,TRUE,_xll.ohTrigger(Trigger,Trigger6M))</f>
        <v>9.1343098708578303E-4</v>
      </c>
    </row>
    <row r="229" spans="51:56" ht="11.25" customHeight="1" x14ac:dyDescent="0.25">
      <c r="AY229" s="157" t="s">
        <v>211</v>
      </c>
      <c r="AZ229" s="158">
        <f>_xll.qlInterestRateIndexFixingDate(Currency&amp;"ibor"&amp;Tenor,BA229,Trigger)</f>
        <v>42459</v>
      </c>
      <c r="BA229" s="158">
        <f>_xll.qlCalendarAdvance(Calendar,BA228,AY229,"f",,Trigger)</f>
        <v>42461</v>
      </c>
      <c r="BB229" s="158">
        <f>_xll.qlInterestRateIndexMaturity(Currency&amp;"ibor"&amp;Tenor,BA229,Trigger)</f>
        <v>42646</v>
      </c>
      <c r="BC229" s="320">
        <f>_xll.qlIndexFixing($AC$5,AZ229,TRUE,_xll.ohTrigger(Trigger,Trigger6M))</f>
        <v>9.1851831865803432E-4</v>
      </c>
      <c r="BD229" s="320">
        <f>_xll.qlIndexFixing($BE$1,AZ229,TRUE,_xll.ohTrigger(Trigger,Trigger6M))</f>
        <v>9.1848221502508615E-4</v>
      </c>
    </row>
    <row r="230" spans="51:56" ht="11.25" customHeight="1" x14ac:dyDescent="0.25">
      <c r="AY230" s="157" t="s">
        <v>211</v>
      </c>
      <c r="AZ230" s="158">
        <f>_xll.qlInterestRateIndexFixingDate(Currency&amp;"ibor"&amp;Tenor,BA230,Trigger)</f>
        <v>42460</v>
      </c>
      <c r="BA230" s="158">
        <f>_xll.qlCalendarAdvance(Calendar,BA229,AY230,"f",,Trigger)</f>
        <v>42464</v>
      </c>
      <c r="BB230" s="158">
        <f>_xll.qlInterestRateIndexMaturity(Currency&amp;"ibor"&amp;Tenor,BA230,Trigger)</f>
        <v>42647</v>
      </c>
      <c r="BC230" s="320">
        <f>_xll.qlIndexFixing($AC$5,AZ230,TRUE,_xll.ohTrigger(Trigger,Trigger6M))</f>
        <v>9.2018864909127656E-4</v>
      </c>
      <c r="BD230" s="320">
        <f>_xll.qlIndexFixing($BE$1,AZ230,TRUE,_xll.ohTrigger(Trigger,Trigger6M))</f>
        <v>9.2242253431671034E-4</v>
      </c>
    </row>
    <row r="231" spans="51:56" ht="11.25" customHeight="1" x14ac:dyDescent="0.25">
      <c r="AY231" s="157" t="s">
        <v>211</v>
      </c>
      <c r="AZ231" s="158">
        <f>_xll.qlInterestRateIndexFixingDate(Currency&amp;"ibor"&amp;Tenor,BA231,Trigger)</f>
        <v>42461</v>
      </c>
      <c r="BA231" s="158">
        <f>_xll.qlCalendarAdvance(Calendar,BA230,AY231,"f",,Trigger)</f>
        <v>42465</v>
      </c>
      <c r="BB231" s="158">
        <f>_xll.qlInterestRateIndexMaturity(Currency&amp;"ibor"&amp;Tenor,BA231,Trigger)</f>
        <v>42648</v>
      </c>
      <c r="BC231" s="320">
        <f>_xll.qlIndexFixing($AC$5,AZ231,TRUE,_xll.ohTrigger(Trigger,Trigger6M))</f>
        <v>9.2083456563469732E-4</v>
      </c>
      <c r="BD231" s="320">
        <f>_xll.qlIndexFixing($BE$1,AZ231,TRUE,_xll.ohTrigger(Trigger,Trigger6M))</f>
        <v>9.2525386746977745E-4</v>
      </c>
    </row>
    <row r="232" spans="51:56" ht="11.25" customHeight="1" x14ac:dyDescent="0.25">
      <c r="AY232" s="157" t="s">
        <v>211</v>
      </c>
      <c r="AZ232" s="158">
        <f>_xll.qlInterestRateIndexFixingDate(Currency&amp;"ibor"&amp;Tenor,BA232,Trigger)</f>
        <v>42464</v>
      </c>
      <c r="BA232" s="158">
        <f>_xll.qlCalendarAdvance(Calendar,BA231,AY232,"f",,Trigger)</f>
        <v>42466</v>
      </c>
      <c r="BB232" s="158">
        <f>_xll.qlInterestRateIndexMaturity(Currency&amp;"ibor"&amp;Tenor,BA232,Trigger)</f>
        <v>42649</v>
      </c>
      <c r="BC232" s="320">
        <f>_xll.qlIndexFixing($AC$5,AZ232,TRUE,_xll.ohTrigger(Trigger,Trigger6M))</f>
        <v>9.2147766743295978E-4</v>
      </c>
      <c r="BD232" s="320">
        <f>_xll.qlIndexFixing($BE$1,AZ232,TRUE,_xll.ohTrigger(Trigger,Trigger6M))</f>
        <v>9.2807664039534505E-4</v>
      </c>
    </row>
    <row r="233" spans="51:56" ht="11.25" customHeight="1" x14ac:dyDescent="0.25">
      <c r="AY233" s="157" t="s">
        <v>211</v>
      </c>
      <c r="AZ233" s="158">
        <f>_xll.qlInterestRateIndexFixingDate(Currency&amp;"ibor"&amp;Tenor,BA233,Trigger)</f>
        <v>42465</v>
      </c>
      <c r="BA233" s="158">
        <f>_xll.qlCalendarAdvance(Calendar,BA232,AY233,"f",,Trigger)</f>
        <v>42467</v>
      </c>
      <c r="BB233" s="158">
        <f>_xll.qlInterestRateIndexMaturity(Currency&amp;"ibor"&amp;Tenor,BA233,Trigger)</f>
        <v>42650</v>
      </c>
      <c r="BC233" s="320">
        <f>_xll.qlIndexFixing($AC$5,AZ233,TRUE,_xll.ohTrigger(Trigger,Trigger6M))</f>
        <v>9.221179544834432E-4</v>
      </c>
      <c r="BD233" s="320">
        <f>_xll.qlIndexFixing($BE$1,AZ233,TRUE,_xll.ohTrigger(Trigger,Trigger6M))</f>
        <v>9.3088795113321096E-4</v>
      </c>
    </row>
    <row r="234" spans="51:56" ht="11.25" customHeight="1" x14ac:dyDescent="0.25">
      <c r="AY234" s="157" t="s">
        <v>211</v>
      </c>
      <c r="AZ234" s="158">
        <f>_xll.qlInterestRateIndexFixingDate(Currency&amp;"ibor"&amp;Tenor,BA234,Trigger)</f>
        <v>42466</v>
      </c>
      <c r="BA234" s="158">
        <f>_xll.qlCalendarAdvance(Calendar,BA233,AY234,"f",,Trigger)</f>
        <v>42468</v>
      </c>
      <c r="BB234" s="158">
        <f>_xll.qlInterestRateIndexMaturity(Currency&amp;"ibor"&amp;Tenor,BA234,Trigger)</f>
        <v>42653</v>
      </c>
      <c r="BC234" s="320">
        <f>_xll.qlIndexFixing($AC$5,AZ234,TRUE,_xll.ohTrigger(Trigger,Trigger6M))</f>
        <v>9.2306118339453218E-4</v>
      </c>
      <c r="BD234" s="320">
        <f>_xll.qlIndexFixing($BE$1,AZ234,TRUE,_xll.ohTrigger(Trigger,Trigger6M))</f>
        <v>9.3781275247344434E-4</v>
      </c>
    </row>
    <row r="235" spans="51:56" ht="11.25" customHeight="1" x14ac:dyDescent="0.25">
      <c r="AY235" s="157" t="s">
        <v>211</v>
      </c>
      <c r="AZ235" s="158">
        <f>_xll.qlInterestRateIndexFixingDate(Currency&amp;"ibor"&amp;Tenor,BA235,Trigger)</f>
        <v>42467</v>
      </c>
      <c r="BA235" s="158">
        <f>_xll.qlCalendarAdvance(Calendar,BA234,AY235,"f",,Trigger)</f>
        <v>42471</v>
      </c>
      <c r="BB235" s="158">
        <f>_xll.qlInterestRateIndexMaturity(Currency&amp;"ibor"&amp;Tenor,BA235,Trigger)</f>
        <v>42654</v>
      </c>
      <c r="BC235" s="320">
        <f>_xll.qlIndexFixing($AC$5,AZ235,TRUE,_xll.ohTrigger(Trigger,Trigger6M))</f>
        <v>9.2465095515429491E-4</v>
      </c>
      <c r="BD235" s="320">
        <f>_xll.qlIndexFixing($BE$1,AZ235,TRUE,_xll.ohTrigger(Trigger,Trigger6M))</f>
        <v>9.4196012960127452E-4</v>
      </c>
    </row>
    <row r="236" spans="51:56" ht="11.25" customHeight="1" x14ac:dyDescent="0.25">
      <c r="AY236" s="157" t="s">
        <v>211</v>
      </c>
      <c r="AZ236" s="158">
        <f>_xll.qlInterestRateIndexFixingDate(Currency&amp;"ibor"&amp;Tenor,BA236,Trigger)</f>
        <v>42468</v>
      </c>
      <c r="BA236" s="158">
        <f>_xll.qlCalendarAdvance(Calendar,BA235,AY236,"f",,Trigger)</f>
        <v>42472</v>
      </c>
      <c r="BB236" s="158">
        <f>_xll.qlInterestRateIndexMaturity(Currency&amp;"ibor"&amp;Tenor,BA236,Trigger)</f>
        <v>42655</v>
      </c>
      <c r="BC236" s="320">
        <f>_xll.qlIndexFixing($AC$5,AZ236,TRUE,_xll.ohTrigger(Trigger,Trigger6M))</f>
        <v>9.2527716842525948E-4</v>
      </c>
      <c r="BD236" s="320">
        <f>_xll.qlIndexFixing($BE$1,AZ236,TRUE,_xll.ohTrigger(Trigger,Trigger6M))</f>
        <v>9.4467019659875452E-4</v>
      </c>
    </row>
    <row r="237" spans="51:56" ht="11.25" customHeight="1" x14ac:dyDescent="0.25">
      <c r="AY237" s="157" t="s">
        <v>211</v>
      </c>
      <c r="AZ237" s="158">
        <f>_xll.qlInterestRateIndexFixingDate(Currency&amp;"ibor"&amp;Tenor,BA237,Trigger)</f>
        <v>42471</v>
      </c>
      <c r="BA237" s="158">
        <f>_xll.qlCalendarAdvance(Calendar,BA236,AY237,"f",,Trigger)</f>
        <v>42473</v>
      </c>
      <c r="BB237" s="158">
        <f>_xll.qlInterestRateIndexMaturity(Currency&amp;"ibor"&amp;Tenor,BA237,Trigger)</f>
        <v>42656</v>
      </c>
      <c r="BC237" s="320">
        <f>_xll.qlIndexFixing($AC$5,AZ237,TRUE,_xll.ohTrigger(Trigger,Trigger6M))</f>
        <v>9.2590056693271985E-4</v>
      </c>
      <c r="BD237" s="320">
        <f>_xll.qlIndexFixing($BE$1,AZ237,TRUE,_xll.ohTrigger(Trigger,Trigger6M))</f>
        <v>9.4735114761054654E-4</v>
      </c>
    </row>
    <row r="238" spans="51:56" ht="11.25" customHeight="1" x14ac:dyDescent="0.25">
      <c r="AY238" s="157" t="s">
        <v>211</v>
      </c>
      <c r="AZ238" s="158">
        <f>_xll.qlInterestRateIndexFixingDate(Currency&amp;"ibor"&amp;Tenor,BA238,Trigger)</f>
        <v>42472</v>
      </c>
      <c r="BA238" s="158">
        <f>_xll.qlCalendarAdvance(Calendar,BA237,AY238,"f",,Trigger)</f>
        <v>42474</v>
      </c>
      <c r="BB238" s="158">
        <f>_xll.qlInterestRateIndexMaturity(Currency&amp;"ibor"&amp;Tenor,BA238,Trigger)</f>
        <v>42657</v>
      </c>
      <c r="BC238" s="320">
        <f>_xll.qlIndexFixing($AC$5,AZ238,TRUE,_xll.ohTrigger(Trigger,Trigger6M))</f>
        <v>9.265211506727446E-4</v>
      </c>
      <c r="BD238" s="320">
        <f>_xll.qlIndexFixing($BE$1,AZ238,TRUE,_xll.ohTrigger(Trigger,Trigger6M))</f>
        <v>9.4999999999999913E-4</v>
      </c>
    </row>
    <row r="239" spans="51:56" ht="11.25" customHeight="1" x14ac:dyDescent="0.25">
      <c r="AY239" s="157" t="s">
        <v>211</v>
      </c>
      <c r="AZ239" s="158">
        <f>_xll.qlInterestRateIndexFixingDate(Currency&amp;"ibor"&amp;Tenor,BA239,Trigger)</f>
        <v>42473</v>
      </c>
      <c r="BA239" s="158">
        <f>_xll.qlCalendarAdvance(Calendar,BA238,AY239,"f",,Trigger)</f>
        <v>42475</v>
      </c>
      <c r="BB239" s="158">
        <f>_xll.qlInterestRateIndexMaturity(Currency&amp;"ibor"&amp;Tenor,BA239,Trigger)</f>
        <v>42660</v>
      </c>
      <c r="BC239" s="320">
        <f>_xll.qlIndexFixing($AC$5,AZ239,TRUE,_xll.ohTrigger(Trigger,Trigger6M))</f>
        <v>9.2746761588650116E-4</v>
      </c>
      <c r="BD239" s="320">
        <f>_xll.qlIndexFixing($BE$1,AZ239,TRUE,_xll.ohTrigger(Trigger,Trigger6M))</f>
        <v>9.5579025716440087E-4</v>
      </c>
    </row>
    <row r="240" spans="51:56" ht="11.25" customHeight="1" x14ac:dyDescent="0.25">
      <c r="AY240" s="157" t="s">
        <v>211</v>
      </c>
      <c r="AZ240" s="158">
        <f>_xll.qlInterestRateIndexFixingDate(Currency&amp;"ibor"&amp;Tenor,BA240,Trigger)</f>
        <v>42474</v>
      </c>
      <c r="BA240" s="158">
        <f>_xll.qlCalendarAdvance(Calendar,BA239,AY240,"f",,Trigger)</f>
        <v>42478</v>
      </c>
      <c r="BB240" s="158">
        <f>_xll.qlInterestRateIndexMaturity(Currency&amp;"ibor"&amp;Tenor,BA240,Trigger)</f>
        <v>42661</v>
      </c>
      <c r="BC240" s="320">
        <f>_xll.qlIndexFixing($AC$5,AZ240,TRUE,_xll.ohTrigger(Trigger,Trigger6M))</f>
        <v>9.2897533791480764E-4</v>
      </c>
      <c r="BD240" s="320">
        <f>_xll.qlIndexFixing($BE$1,AZ240,TRUE,_xll.ohTrigger(Trigger,Trigger6M))</f>
        <v>9.6027066807601697E-4</v>
      </c>
    </row>
    <row r="241" spans="51:56" ht="11.25" customHeight="1" x14ac:dyDescent="0.25">
      <c r="AY241" s="157" t="s">
        <v>211</v>
      </c>
      <c r="AZ241" s="158">
        <f>_xll.qlInterestRateIndexFixingDate(Currency&amp;"ibor"&amp;Tenor,BA241,Trigger)</f>
        <v>42475</v>
      </c>
      <c r="BA241" s="158">
        <f>_xll.qlCalendarAdvance(Calendar,BA240,AY241,"f",,Trigger)</f>
        <v>42479</v>
      </c>
      <c r="BB241" s="158">
        <f>_xll.qlInterestRateIndexMaturity(Currency&amp;"ibor"&amp;Tenor,BA241,Trigger)</f>
        <v>42662</v>
      </c>
      <c r="BC241" s="320">
        <f>_xll.qlIndexFixing($AC$5,AZ241,TRUE,_xll.ohTrigger(Trigger,Trigger6M))</f>
        <v>9.2958184778227327E-4</v>
      </c>
      <c r="BD241" s="320">
        <f>_xll.qlIndexFixing($BE$1,AZ241,TRUE,_xll.ohTrigger(Trigger,Trigger6M))</f>
        <v>9.6276768147512688E-4</v>
      </c>
    </row>
    <row r="242" spans="51:56" ht="11.25" customHeight="1" x14ac:dyDescent="0.25">
      <c r="AY242" s="157" t="s">
        <v>211</v>
      </c>
      <c r="AZ242" s="158">
        <f>_xll.qlInterestRateIndexFixingDate(Currency&amp;"ibor"&amp;Tenor,BA242,Trigger)</f>
        <v>42478</v>
      </c>
      <c r="BA242" s="158">
        <f>_xll.qlCalendarAdvance(Calendar,BA241,AY242,"f",,Trigger)</f>
        <v>42480</v>
      </c>
      <c r="BB242" s="158">
        <f>_xll.qlInterestRateIndexMaturity(Currency&amp;"ibor"&amp;Tenor,BA242,Trigger)</f>
        <v>42663</v>
      </c>
      <c r="BC242" s="320">
        <f>_xll.qlIndexFixing($AC$5,AZ242,TRUE,_xll.ohTrigger(Trigger,Trigger6M))</f>
        <v>9.3018554286701505E-4</v>
      </c>
      <c r="BD242" s="320">
        <f>_xll.qlIndexFixing($BE$1,AZ242,TRUE,_xll.ohTrigger(Trigger,Trigger6M))</f>
        <v>9.6524104642884908E-4</v>
      </c>
    </row>
    <row r="243" spans="51:56" ht="11.25" customHeight="1" x14ac:dyDescent="0.25">
      <c r="AY243" s="157" t="s">
        <v>211</v>
      </c>
      <c r="AZ243" s="158">
        <f>_xll.qlInterestRateIndexFixingDate(Currency&amp;"ibor"&amp;Tenor,BA243,Trigger)</f>
        <v>42479</v>
      </c>
      <c r="BA243" s="158">
        <f>_xll.qlCalendarAdvance(Calendar,BA242,AY243,"f",,Trigger)</f>
        <v>42481</v>
      </c>
      <c r="BB243" s="158">
        <f>_xll.qlInterestRateIndexMaturity(Currency&amp;"ibor"&amp;Tenor,BA243,Trigger)</f>
        <v>42664</v>
      </c>
      <c r="BC243" s="320">
        <f>_xll.qlIndexFixing($AC$5,AZ243,TRUE,_xll.ohTrigger(Trigger,Trigger6M))</f>
        <v>9.3078642316684896E-4</v>
      </c>
      <c r="BD243" s="320">
        <f>_xll.qlIndexFixing($BE$1,AZ243,TRUE,_xll.ohTrigger(Trigger,Trigger6M))</f>
        <v>9.6769309473139476E-4</v>
      </c>
    </row>
    <row r="244" spans="51:56" ht="11.25" customHeight="1" x14ac:dyDescent="0.25">
      <c r="AY244" s="157" t="s">
        <v>211</v>
      </c>
      <c r="AZ244" s="158">
        <f>_xll.qlInterestRateIndexFixingDate(Currency&amp;"ibor"&amp;Tenor,BA244,Trigger)</f>
        <v>42480</v>
      </c>
      <c r="BA244" s="158">
        <f>_xll.qlCalendarAdvance(Calendar,BA243,AY244,"f",,Trigger)</f>
        <v>42482</v>
      </c>
      <c r="BB244" s="158">
        <f>_xll.qlInterestRateIndexMaturity(Currency&amp;"ibor"&amp;Tenor,BA244,Trigger)</f>
        <v>42667</v>
      </c>
      <c r="BC244" s="320">
        <f>_xll.qlIndexFixing($AC$5,AZ244,TRUE,_xll.ohTrigger(Trigger,Trigger6M))</f>
        <v>9.3173761520668299E-4</v>
      </c>
      <c r="BD244" s="320">
        <f>_xll.qlIndexFixing($BE$1,AZ244,TRUE,_xll.ohTrigger(Trigger,Trigger6M))</f>
        <v>9.7242798502144981E-4</v>
      </c>
    </row>
    <row r="245" spans="51:56" ht="11.25" customHeight="1" x14ac:dyDescent="0.25">
      <c r="AY245" s="157" t="s">
        <v>211</v>
      </c>
      <c r="AZ245" s="158">
        <f>_xll.qlInterestRateIndexFixingDate(Currency&amp;"ibor"&amp;Tenor,BA245,Trigger)</f>
        <v>42481</v>
      </c>
      <c r="BA245" s="158">
        <f>_xll.qlCalendarAdvance(Calendar,BA244,AY245,"f",,Trigger)</f>
        <v>42485</v>
      </c>
      <c r="BB245" s="158">
        <f>_xll.qlInterestRateIndexMaturity(Currency&amp;"ibor"&amp;Tenor,BA245,Trigger)</f>
        <v>42668</v>
      </c>
      <c r="BC245" s="320">
        <f>_xll.qlIndexFixing($AC$5,AZ245,TRUE,_xll.ohTrigger(Trigger,Trigger6M))</f>
        <v>9.3316179646425182E-4</v>
      </c>
      <c r="BD245" s="320">
        <f>_xll.qlIndexFixing($BE$1,AZ245,TRUE,_xll.ohTrigger(Trigger,Trigger6M))</f>
        <v>9.7733526313936551E-4</v>
      </c>
    </row>
    <row r="246" spans="51:56" ht="11.25" customHeight="1" x14ac:dyDescent="0.25">
      <c r="AY246" s="157" t="s">
        <v>211</v>
      </c>
      <c r="AZ246" s="158">
        <f>_xll.qlInterestRateIndexFixingDate(Currency&amp;"ibor"&amp;Tenor,BA246,Trigger)</f>
        <v>42482</v>
      </c>
      <c r="BA246" s="158">
        <f>_xll.qlCalendarAdvance(Calendar,BA245,AY246,"f",,Trigger)</f>
        <v>42486</v>
      </c>
      <c r="BB246" s="158">
        <f>_xll.qlInterestRateIndexMaturity(Currency&amp;"ibor"&amp;Tenor,BA246,Trigger)</f>
        <v>42669</v>
      </c>
      <c r="BC246" s="320">
        <f>_xll.qlIndexFixing($AC$5,AZ246,TRUE,_xll.ohTrigger(Trigger,Trigger6M))</f>
        <v>9.3374860280067025E-4</v>
      </c>
      <c r="BD246" s="320">
        <f>_xll.qlIndexFixing($BE$1,AZ246,TRUE,_xll.ohTrigger(Trigger,Trigger6M))</f>
        <v>9.7971621092758253E-4</v>
      </c>
    </row>
    <row r="247" spans="51:56" ht="11.25" customHeight="1" x14ac:dyDescent="0.25">
      <c r="AY247" s="157" t="s">
        <v>211</v>
      </c>
      <c r="AZ247" s="158">
        <f>_xll.qlInterestRateIndexFixingDate(Currency&amp;"ibor"&amp;Tenor,BA247,Trigger)</f>
        <v>42485</v>
      </c>
      <c r="BA247" s="158">
        <f>_xll.qlCalendarAdvance(Calendar,BA246,AY247,"f",,Trigger)</f>
        <v>42487</v>
      </c>
      <c r="BB247" s="158">
        <f>_xll.qlInterestRateIndexMaturity(Currency&amp;"ibor"&amp;Tenor,BA247,Trigger)</f>
        <v>42670</v>
      </c>
      <c r="BC247" s="320">
        <f>_xll.qlIndexFixing($AC$5,AZ247,TRUE,_xll.ohTrigger(Trigger,Trigger6M))</f>
        <v>9.3433259433645566E-4</v>
      </c>
      <c r="BD247" s="320">
        <f>_xll.qlIndexFixing($BE$1,AZ247,TRUE,_xll.ohTrigger(Trigger,Trigger6M))</f>
        <v>9.8209013632744578E-4</v>
      </c>
    </row>
    <row r="248" spans="51:56" ht="11.25" customHeight="1" x14ac:dyDescent="0.25">
      <c r="AY248" s="157" t="s">
        <v>211</v>
      </c>
      <c r="AZ248" s="158">
        <f>_xll.qlInterestRateIndexFixingDate(Currency&amp;"ibor"&amp;Tenor,BA248,Trigger)</f>
        <v>42486</v>
      </c>
      <c r="BA248" s="158">
        <f>_xll.qlCalendarAdvance(Calendar,BA247,AY248,"f",,Trigger)</f>
        <v>42488</v>
      </c>
      <c r="BB248" s="158">
        <f>_xll.qlInterestRateIndexMaturity(Currency&amp;"ibor"&amp;Tenor,BA248,Trigger)</f>
        <v>42671</v>
      </c>
      <c r="BC248" s="320">
        <f>_xll.qlIndexFixing($AC$5,AZ248,TRUE,_xll.ohTrigger(Trigger,Trigger6M))</f>
        <v>9.349137710689873E-4</v>
      </c>
      <c r="BD248" s="320">
        <f>_xll.qlIndexFixing($BE$1,AZ248,TRUE,_xll.ohTrigger(Trigger,Trigger6M))</f>
        <v>9.8445947229989172E-4</v>
      </c>
    </row>
    <row r="249" spans="51:56" ht="11.25" customHeight="1" x14ac:dyDescent="0.25">
      <c r="AY249" s="157" t="s">
        <v>211</v>
      </c>
      <c r="AZ249" s="158">
        <f>_xll.qlInterestRateIndexFixingDate(Currency&amp;"ibor"&amp;Tenor,BA249,Trigger)</f>
        <v>42487</v>
      </c>
      <c r="BA249" s="158">
        <f>_xll.qlCalendarAdvance(Calendar,BA248,AY249,"f",,Trigger)</f>
        <v>42489</v>
      </c>
      <c r="BB249" s="158">
        <f>_xll.qlInterestRateIndexMaturity(Currency&amp;"ibor"&amp;Tenor,BA249,Trigger)</f>
        <v>42674</v>
      </c>
      <c r="BC249" s="320">
        <f>_xll.qlIndexFixing($AC$5,AZ249,TRUE,_xll.ohTrigger(Trigger,Trigger6M))</f>
        <v>9.3587118045763344E-4</v>
      </c>
      <c r="BD249" s="320">
        <f>_xll.qlIndexFixing($BE$1,AZ249,TRUE,_xll.ohTrigger(Trigger,Trigger6M))</f>
        <v>9.8855914004206363E-4</v>
      </c>
    </row>
    <row r="250" spans="51:56" ht="11.25" customHeight="1" x14ac:dyDescent="0.25">
      <c r="AY250" s="157" t="s">
        <v>211</v>
      </c>
      <c r="AZ250" s="158">
        <f>_xll.qlInterestRateIndexFixingDate(Currency&amp;"ibor"&amp;Tenor,BA250,Trigger)</f>
        <v>42488</v>
      </c>
      <c r="BA250" s="158">
        <f>_xll.qlCalendarAdvance(Calendar,BA249,AY250,"f",,Trigger)</f>
        <v>42492</v>
      </c>
      <c r="BB250" s="158">
        <f>_xll.qlInterestRateIndexMaturity(Currency&amp;"ibor"&amp;Tenor,BA250,Trigger)</f>
        <v>42676</v>
      </c>
      <c r="BC250" s="320">
        <f>_xll.qlIndexFixing($AC$5,AZ250,TRUE,_xll.ohTrigger(Trigger,Trigger6M))</f>
        <v>9.3740416602256687E-4</v>
      </c>
      <c r="BD250" s="320">
        <f>_xll.qlIndexFixing($BE$1,AZ250,TRUE,_xll.ohTrigger(Trigger,Trigger6M))</f>
        <v>9.9473981652862544E-4</v>
      </c>
    </row>
    <row r="251" spans="51:56" ht="11.25" customHeight="1" x14ac:dyDescent="0.25">
      <c r="AY251" s="157" t="s">
        <v>211</v>
      </c>
      <c r="AZ251" s="158">
        <f>_xll.qlInterestRateIndexFixingDate(Currency&amp;"ibor"&amp;Tenor,BA251,Trigger)</f>
        <v>42489</v>
      </c>
      <c r="BA251" s="158">
        <f>_xll.qlCalendarAdvance(Calendar,BA250,AY251,"f",,Trigger)</f>
        <v>42493</v>
      </c>
      <c r="BB251" s="158">
        <f>_xll.qlInterestRateIndexMaturity(Currency&amp;"ibor"&amp;Tenor,BA251,Trigger)</f>
        <v>42677</v>
      </c>
      <c r="BC251" s="320">
        <f>_xll.qlIndexFixing($AC$5,AZ251,TRUE,_xll.ohTrigger(Trigger,Trigger6M))</f>
        <v>9.3797323730092797E-4</v>
      </c>
      <c r="BD251" s="320">
        <f>_xll.qlIndexFixing($BE$1,AZ251,TRUE,_xll.ohTrigger(Trigger,Trigger6M))</f>
        <v>9.9710309744654286E-4</v>
      </c>
    </row>
    <row r="252" spans="51:56" ht="11.25" customHeight="1" x14ac:dyDescent="0.25">
      <c r="AY252" s="157" t="s">
        <v>211</v>
      </c>
      <c r="AZ252" s="158">
        <f>_xll.qlInterestRateIndexFixingDate(Currency&amp;"ibor"&amp;Tenor,BA252,Trigger)</f>
        <v>42492</v>
      </c>
      <c r="BA252" s="158">
        <f>_xll.qlCalendarAdvance(Calendar,BA251,AY252,"f",,Trigger)</f>
        <v>42494</v>
      </c>
      <c r="BB252" s="158">
        <f>_xll.qlInterestRateIndexMaturity(Currency&amp;"ibor"&amp;Tenor,BA252,Trigger)</f>
        <v>42678</v>
      </c>
      <c r="BC252" s="320">
        <f>_xll.qlIndexFixing($AC$5,AZ252,TRUE,_xll.ohTrigger(Trigger,Trigger6M))</f>
        <v>9.3853950905432924E-4</v>
      </c>
      <c r="BD252" s="320">
        <f>_xll.qlIndexFixing($BE$1,AZ252,TRUE,_xll.ohTrigger(Trigger,Trigger6M))</f>
        <v>9.9947993132712539E-4</v>
      </c>
    </row>
    <row r="253" spans="51:56" ht="11.25" customHeight="1" x14ac:dyDescent="0.25">
      <c r="AY253" s="157" t="s">
        <v>211</v>
      </c>
      <c r="AZ253" s="158">
        <f>_xll.qlInterestRateIndexFixingDate(Currency&amp;"ibor"&amp;Tenor,BA253,Trigger)</f>
        <v>42493</v>
      </c>
      <c r="BA253" s="158">
        <f>_xll.qlCalendarAdvance(Calendar,BA252,AY253,"f",,Trigger)</f>
        <v>42495</v>
      </c>
      <c r="BB253" s="158">
        <f>_xll.qlInterestRateIndexMaturity(Currency&amp;"ibor"&amp;Tenor,BA253,Trigger)</f>
        <v>42681</v>
      </c>
      <c r="BC253" s="320">
        <f>_xll.qlIndexFixing($AC$5,AZ253,TRUE,_xll.ohTrigger(Trigger,Trigger6M))</f>
        <v>9.3951113935501524E-4</v>
      </c>
      <c r="BD253" s="320">
        <f>_xll.qlIndexFixing($BE$1,AZ253,TRUE,_xll.ohTrigger(Trigger,Trigger6M))</f>
        <v>1.0033586940971424E-3</v>
      </c>
    </row>
    <row r="254" spans="51:56" ht="11.25" customHeight="1" x14ac:dyDescent="0.25">
      <c r="AY254" s="157" t="s">
        <v>211</v>
      </c>
      <c r="AZ254" s="158">
        <f>_xll.qlInterestRateIndexFixingDate(Currency&amp;"ibor"&amp;Tenor,BA254,Trigger)</f>
        <v>42494</v>
      </c>
      <c r="BA254" s="158">
        <f>_xll.qlCalendarAdvance(Calendar,BA253,AY254,"f",,Trigger)</f>
        <v>42496</v>
      </c>
      <c r="BB254" s="158">
        <f>_xll.qlInterestRateIndexMaturity(Currency&amp;"ibor"&amp;Tenor,BA254,Trigger)</f>
        <v>42681</v>
      </c>
      <c r="BC254" s="320">
        <f>_xll.qlIndexFixing($AC$5,AZ254,TRUE,_xll.ohTrigger(Trigger,Trigger6M))</f>
        <v>9.3986831077042584E-4</v>
      </c>
      <c r="BD254" s="320">
        <f>_xll.qlIndexFixing($BE$1,AZ254,TRUE,_xll.ohTrigger(Trigger,Trigger6M))</f>
        <v>1.0050214189568191E-3</v>
      </c>
    </row>
    <row r="255" spans="51:56" ht="11.25" customHeight="1" x14ac:dyDescent="0.25">
      <c r="AY255" s="157" t="s">
        <v>211</v>
      </c>
      <c r="AZ255" s="158">
        <f>_xll.qlInterestRateIndexFixingDate(Currency&amp;"ibor"&amp;Tenor,BA255,Trigger)</f>
        <v>42495</v>
      </c>
      <c r="BA255" s="158">
        <f>_xll.qlCalendarAdvance(Calendar,BA254,AY255,"f",,Trigger)</f>
        <v>42499</v>
      </c>
      <c r="BB255" s="158">
        <f>_xll.qlInterestRateIndexMaturity(Currency&amp;"ibor"&amp;Tenor,BA255,Trigger)</f>
        <v>42683</v>
      </c>
      <c r="BC255" s="320">
        <f>_xll.qlIndexFixing($AC$5,AZ255,TRUE,_xll.ohTrigger(Trigger,Trigger6M))</f>
        <v>9.4132887487221792E-4</v>
      </c>
      <c r="BD255" s="320">
        <f>_xll.qlIndexFixing($BE$1,AZ255,TRUE,_xll.ohTrigger(Trigger,Trigger6M))</f>
        <v>1.0116569887842824E-3</v>
      </c>
    </row>
    <row r="256" spans="51:56" ht="11.25" customHeight="1" x14ac:dyDescent="0.25">
      <c r="AY256" s="157" t="s">
        <v>211</v>
      </c>
      <c r="AZ256" s="158">
        <f>_xll.qlInterestRateIndexFixingDate(Currency&amp;"ibor"&amp;Tenor,BA256,Trigger)</f>
        <v>42496</v>
      </c>
      <c r="BA256" s="158">
        <f>_xll.qlCalendarAdvance(Calendar,BA255,AY256,"f",,Trigger)</f>
        <v>42500</v>
      </c>
      <c r="BB256" s="158">
        <f>_xll.qlInterestRateIndexMaturity(Currency&amp;"ibor"&amp;Tenor,BA256,Trigger)</f>
        <v>42684</v>
      </c>
      <c r="BC256" s="320">
        <f>_xll.qlIndexFixing($AC$5,AZ256,TRUE,_xll.ohTrigger(Trigger,Trigger6M))</f>
        <v>9.4187834942894221E-4</v>
      </c>
      <c r="BD256" s="320">
        <f>_xll.qlIndexFixing($BE$1,AZ256,TRUE,_xll.ohTrigger(Trigger,Trigger6M))</f>
        <v>1.0141690978637337E-3</v>
      </c>
    </row>
    <row r="257" spans="51:56" ht="11.25" customHeight="1" x14ac:dyDescent="0.25">
      <c r="AY257" s="157" t="s">
        <v>211</v>
      </c>
      <c r="AZ257" s="158">
        <f>_xll.qlInterestRateIndexFixingDate(Currency&amp;"ibor"&amp;Tenor,BA257,Trigger)</f>
        <v>42499</v>
      </c>
      <c r="BA257" s="158">
        <f>_xll.qlCalendarAdvance(Calendar,BA256,AY257,"f",,Trigger)</f>
        <v>42501</v>
      </c>
      <c r="BB257" s="158">
        <f>_xll.qlInterestRateIndexMaturity(Currency&amp;"ibor"&amp;Tenor,BA257,Trigger)</f>
        <v>42685</v>
      </c>
      <c r="BC257" s="320">
        <f>_xll.qlIndexFixing($AC$5,AZ257,TRUE,_xll.ohTrigger(Trigger,Trigger6M))</f>
        <v>9.4242502444463272E-4</v>
      </c>
      <c r="BD257" s="320">
        <f>_xll.qlIndexFixing($BE$1,AZ257,TRUE,_xll.ohTrigger(Trigger,Trigger6M))</f>
        <v>1.0167128798874521E-3</v>
      </c>
    </row>
    <row r="258" spans="51:56" ht="11.25" customHeight="1" x14ac:dyDescent="0.25">
      <c r="AY258" s="157" t="s">
        <v>211</v>
      </c>
      <c r="AZ258" s="158">
        <f>_xll.qlInterestRateIndexFixingDate(Currency&amp;"ibor"&amp;Tenor,BA258,Trigger)</f>
        <v>42500</v>
      </c>
      <c r="BA258" s="158">
        <f>_xll.qlCalendarAdvance(Calendar,BA257,AY258,"f",,Trigger)</f>
        <v>42502</v>
      </c>
      <c r="BB258" s="158">
        <f>_xll.qlInterestRateIndexMaturity(Currency&amp;"ibor"&amp;Tenor,BA258,Trigger)</f>
        <v>42688</v>
      </c>
      <c r="BC258" s="320">
        <f>_xll.qlIndexFixing($AC$5,AZ258,TRUE,_xll.ohTrigger(Trigger,Trigger6M))</f>
        <v>9.4340543833335987E-4</v>
      </c>
      <c r="BD258" s="320">
        <f>_xll.qlIndexFixing($BE$1,AZ258,TRUE,_xll.ohTrigger(Trigger,Trigger6M))</f>
        <v>1.0208421163356957E-3</v>
      </c>
    </row>
    <row r="259" spans="51:56" ht="11.25" customHeight="1" x14ac:dyDescent="0.25">
      <c r="AY259" s="157" t="s">
        <v>211</v>
      </c>
      <c r="AZ259" s="158">
        <f>_xll.qlInterestRateIndexFixingDate(Currency&amp;"ibor"&amp;Tenor,BA259,Trigger)</f>
        <v>42501</v>
      </c>
      <c r="BA259" s="158">
        <f>_xll.qlCalendarAdvance(Calendar,BA258,AY259,"f",,Trigger)</f>
        <v>42503</v>
      </c>
      <c r="BB259" s="158">
        <f>_xll.qlInterestRateIndexMaturity(Currency&amp;"ibor"&amp;Tenor,BA259,Trigger)</f>
        <v>42688</v>
      </c>
      <c r="BC259" s="320">
        <f>_xll.qlIndexFixing($AC$5,AZ259,TRUE,_xll.ohTrigger(Trigger,Trigger6M))</f>
        <v>9.437290053046515E-4</v>
      </c>
      <c r="BD259" s="320">
        <f>_xll.qlIndexFixing($BE$1,AZ259,TRUE,_xll.ohTrigger(Trigger,Trigger6M))</f>
        <v>1.0226868444260676E-3</v>
      </c>
    </row>
    <row r="260" spans="51:56" ht="11.25" customHeight="1" x14ac:dyDescent="0.25">
      <c r="AY260" s="157" t="s">
        <v>211</v>
      </c>
      <c r="AZ260" s="158">
        <f>_xll.qlInterestRateIndexFixingDate(Currency&amp;"ibor"&amp;Tenor,BA260,Trigger)</f>
        <v>42502</v>
      </c>
      <c r="BA260" s="158">
        <f>_xll.qlCalendarAdvance(Calendar,BA259,AY260,"f",,Trigger)</f>
        <v>42506</v>
      </c>
      <c r="BB260" s="158">
        <f>_xll.qlInterestRateIndexMaturity(Currency&amp;"ibor"&amp;Tenor,BA260,Trigger)</f>
        <v>42690</v>
      </c>
      <c r="BC260" s="320">
        <f>_xll.qlIndexFixing($AC$5,AZ260,TRUE,_xll.ohTrigger(Trigger,Trigger6M))</f>
        <v>9.4511640632460154E-4</v>
      </c>
      <c r="BD260" s="320">
        <f>_xll.qlIndexFixing($BE$1,AZ260,TRUE,_xll.ohTrigger(Trigger,Trigger6M))</f>
        <v>1.0300000000003182E-3</v>
      </c>
    </row>
    <row r="261" spans="51:56" ht="11.25" customHeight="1" x14ac:dyDescent="0.25">
      <c r="AY261" s="157" t="s">
        <v>211</v>
      </c>
      <c r="AZ261" s="158">
        <f>_xll.qlInterestRateIndexFixingDate(Currency&amp;"ibor"&amp;Tenor,BA261,Trigger)</f>
        <v>42503</v>
      </c>
      <c r="BA261" s="158">
        <f>_xll.qlCalendarAdvance(Calendar,BA260,AY261,"f",,Trigger)</f>
        <v>42507</v>
      </c>
      <c r="BB261" s="158">
        <f>_xll.qlInterestRateIndexMaturity(Currency&amp;"ibor"&amp;Tenor,BA261,Trigger)</f>
        <v>42691</v>
      </c>
      <c r="BC261" s="320">
        <f>_xll.qlIndexFixing($AC$5,AZ261,TRUE,_xll.ohTrigger(Trigger,Trigger6M))</f>
        <v>9.4564628404456377E-4</v>
      </c>
      <c r="BD261" s="320">
        <f>_xll.qlIndexFixing($BE$1,AZ261,TRUE,_xll.ohTrigger(Trigger,Trigger6M))</f>
        <v>1.0327886993404642E-3</v>
      </c>
    </row>
    <row r="262" spans="51:56" ht="11.25" customHeight="1" x14ac:dyDescent="0.25">
      <c r="AY262" s="157" t="s">
        <v>211</v>
      </c>
      <c r="AZ262" s="158">
        <f>_xll.qlInterestRateIndexFixingDate(Currency&amp;"ibor"&amp;Tenor,BA262,Trigger)</f>
        <v>42506</v>
      </c>
      <c r="BA262" s="158">
        <f>_xll.qlCalendarAdvance(Calendar,BA261,AY262,"f",,Trigger)</f>
        <v>42508</v>
      </c>
      <c r="BB262" s="158">
        <f>_xll.qlInterestRateIndexMaturity(Currency&amp;"ibor"&amp;Tenor,BA262,Trigger)</f>
        <v>42692</v>
      </c>
      <c r="BC262" s="320">
        <f>_xll.qlIndexFixing($AC$5,AZ262,TRUE,_xll.ohTrigger(Trigger,Trigger6M))</f>
        <v>9.4617336220741816E-4</v>
      </c>
      <c r="BD262" s="320">
        <f>_xll.qlIndexFixing($BE$1,AZ262,TRUE,_xll.ohTrigger(Trigger,Trigger6M))</f>
        <v>1.0356207292141195E-3</v>
      </c>
    </row>
    <row r="263" spans="51:56" ht="11.25" customHeight="1" x14ac:dyDescent="0.25">
      <c r="AY263" s="157" t="s">
        <v>211</v>
      </c>
      <c r="AZ263" s="158">
        <f>_xll.qlInterestRateIndexFixingDate(Currency&amp;"ibor"&amp;Tenor,BA263,Trigger)</f>
        <v>42507</v>
      </c>
      <c r="BA263" s="158">
        <f>_xll.qlCalendarAdvance(Calendar,BA262,AY263,"f",,Trigger)</f>
        <v>42509</v>
      </c>
      <c r="BB263" s="158">
        <f>_xll.qlInterestRateIndexMaturity(Currency&amp;"ibor"&amp;Tenor,BA263,Trigger)</f>
        <v>42695</v>
      </c>
      <c r="BC263" s="320">
        <f>_xll.qlIndexFixing($AC$5,AZ263,TRUE,_xll.ohTrigger(Trigger,Trigger6M))</f>
        <v>9.4716403413182845E-4</v>
      </c>
      <c r="BD263" s="320">
        <f>_xll.qlIndexFixing($BE$1,AZ263,TRUE,_xll.ohTrigger(Trigger,Trigger6M))</f>
        <v>1.0403545052093829E-3</v>
      </c>
    </row>
    <row r="264" spans="51:56" ht="11.25" customHeight="1" x14ac:dyDescent="0.25">
      <c r="AY264" s="157" t="s">
        <v>211</v>
      </c>
      <c r="AZ264" s="158">
        <f>_xll.qlInterestRateIndexFixingDate(Currency&amp;"ibor"&amp;Tenor,BA264,Trigger)</f>
        <v>42508</v>
      </c>
      <c r="BA264" s="158">
        <f>_xll.qlCalendarAdvance(Calendar,BA263,AY264,"f",,Trigger)</f>
        <v>42510</v>
      </c>
      <c r="BB264" s="158">
        <f>_xll.qlInterestRateIndexMaturity(Currency&amp;"ibor"&amp;Tenor,BA264,Trigger)</f>
        <v>42695</v>
      </c>
      <c r="BC264" s="320">
        <f>_xll.qlIndexFixing($AC$5,AZ264,TRUE,_xll.ohTrigger(Trigger,Trigger6M))</f>
        <v>9.4745326324841917E-4</v>
      </c>
      <c r="BD264" s="320">
        <f>_xll.qlIndexFixing($BE$1,AZ264,TRUE,_xll.ohTrigger(Trigger,Trigger6M))</f>
        <v>1.0423356292025919E-3</v>
      </c>
    </row>
    <row r="265" spans="51:56" ht="11.25" customHeight="1" x14ac:dyDescent="0.25">
      <c r="AY265" s="157" t="s">
        <v>211</v>
      </c>
      <c r="AZ265" s="158">
        <f>_xll.qlInterestRateIndexFixingDate(Currency&amp;"ibor"&amp;Tenor,BA265,Trigger)</f>
        <v>42509</v>
      </c>
      <c r="BA265" s="158">
        <f>_xll.qlCalendarAdvance(Calendar,BA264,AY265,"f",,Trigger)</f>
        <v>42513</v>
      </c>
      <c r="BB265" s="158">
        <f>_xll.qlInterestRateIndexMaturity(Currency&amp;"ibor"&amp;Tenor,BA265,Trigger)</f>
        <v>42697</v>
      </c>
      <c r="BC265" s="320">
        <f>_xll.qlIndexFixing($AC$5,AZ265,TRUE,_xll.ohTrigger(Trigger,Trigger6M))</f>
        <v>9.4876675958339811E-4</v>
      </c>
      <c r="BD265" s="320">
        <f>_xll.qlIndexFixing($BE$1,AZ265,TRUE,_xll.ohTrigger(Trigger,Trigger6M))</f>
        <v>1.0502726163654967E-3</v>
      </c>
    </row>
    <row r="266" spans="51:56" ht="11.25" customHeight="1" x14ac:dyDescent="0.25">
      <c r="AY266" s="157" t="s">
        <v>211</v>
      </c>
      <c r="AZ266" s="158">
        <f>_xll.qlInterestRateIndexFixingDate(Currency&amp;"ibor"&amp;Tenor,BA266,Trigger)</f>
        <v>42510</v>
      </c>
      <c r="BA266" s="158">
        <f>_xll.qlCalendarAdvance(Calendar,BA265,AY266,"f",,Trigger)</f>
        <v>42514</v>
      </c>
      <c r="BB266" s="158">
        <f>_xll.qlInterestRateIndexMaturity(Currency&amp;"ibor"&amp;Tenor,BA266,Trigger)</f>
        <v>42698</v>
      </c>
      <c r="BC266" s="320">
        <f>_xll.qlIndexFixing($AC$5,AZ266,TRUE,_xll.ohTrigger(Trigger,Trigger6M))</f>
        <v>9.4927704035538299E-4</v>
      </c>
      <c r="BD266" s="320">
        <f>_xll.qlIndexFixing($BE$1,AZ266,TRUE,_xll.ohTrigger(Trigger,Trigger6M))</f>
        <v>1.0532690600356424E-3</v>
      </c>
    </row>
    <row r="267" spans="51:56" ht="11.25" customHeight="1" x14ac:dyDescent="0.25">
      <c r="AY267" s="157" t="s">
        <v>211</v>
      </c>
      <c r="AZ267" s="158">
        <f>_xll.qlInterestRateIndexFixingDate(Currency&amp;"ibor"&amp;Tenor,BA267,Trigger)</f>
        <v>42513</v>
      </c>
      <c r="BA267" s="158">
        <f>_xll.qlCalendarAdvance(Calendar,BA266,AY267,"f",,Trigger)</f>
        <v>42515</v>
      </c>
      <c r="BB267" s="158">
        <f>_xll.qlInterestRateIndexMaturity(Currency&amp;"ibor"&amp;Tenor,BA267,Trigger)</f>
        <v>42699</v>
      </c>
      <c r="BC267" s="320">
        <f>_xll.qlIndexFixing($AC$5,AZ267,TRUE,_xll.ohTrigger(Trigger,Trigger6M))</f>
        <v>9.4978452155418576E-4</v>
      </c>
      <c r="BD267" s="320">
        <f>_xll.qlIndexFixing($BE$1,AZ267,TRUE,_xll.ohTrigger(Trigger,Trigger6M))</f>
        <v>1.0562765529164649E-3</v>
      </c>
    </row>
    <row r="268" spans="51:56" ht="11.25" customHeight="1" x14ac:dyDescent="0.25">
      <c r="AY268" s="157" t="s">
        <v>211</v>
      </c>
      <c r="AZ268" s="158">
        <f>_xll.qlInterestRateIndexFixingDate(Currency&amp;"ibor"&amp;Tenor,BA268,Trigger)</f>
        <v>42514</v>
      </c>
      <c r="BA268" s="158">
        <f>_xll.qlCalendarAdvance(Calendar,BA267,AY268,"f",,Trigger)</f>
        <v>42516</v>
      </c>
      <c r="BB268" s="158">
        <f>_xll.qlInterestRateIndexMaturity(Currency&amp;"ibor"&amp;Tenor,BA268,Trigger)</f>
        <v>42702</v>
      </c>
      <c r="BC268" s="320">
        <f>_xll.qlIndexFixing($AC$5,AZ268,TRUE,_xll.ohTrigger(Trigger,Trigger6M))</f>
        <v>9.507869259605152E-4</v>
      </c>
      <c r="BD268" s="320">
        <f>_xll.qlIndexFixing($BE$1,AZ268,TRUE,_xll.ohTrigger(Trigger,Trigger6M))</f>
        <v>1.0613682532877703E-3</v>
      </c>
    </row>
    <row r="269" spans="51:56" ht="11.25" customHeight="1" x14ac:dyDescent="0.25">
      <c r="AY269" s="157" t="s">
        <v>211</v>
      </c>
      <c r="AZ269" s="158">
        <f>_xll.qlInterestRateIndexFixingDate(Currency&amp;"ibor"&amp;Tenor,BA269,Trigger)</f>
        <v>42515</v>
      </c>
      <c r="BA269" s="158">
        <f>_xll.qlCalendarAdvance(Calendar,BA268,AY269,"f",,Trigger)</f>
        <v>42517</v>
      </c>
      <c r="BB269" s="158">
        <f>_xll.qlInterestRateIndexMaturity(Currency&amp;"ibor"&amp;Tenor,BA269,Trigger)</f>
        <v>42702</v>
      </c>
      <c r="BC269" s="320">
        <f>_xll.qlIndexFixing($AC$5,AZ269,TRUE,_xll.ohTrigger(Trigger,Trigger6M))</f>
        <v>9.510410838192197E-4</v>
      </c>
      <c r="BD269" s="320">
        <f>_xll.qlIndexFixing($BE$1,AZ269,TRUE,_xll.ohTrigger(Trigger,Trigger6M))</f>
        <v>1.0633471933953491E-3</v>
      </c>
    </row>
    <row r="270" spans="51:56" ht="11.25" customHeight="1" x14ac:dyDescent="0.25">
      <c r="AY270" s="157" t="s">
        <v>211</v>
      </c>
      <c r="AZ270" s="158">
        <f>_xll.qlInterestRateIndexFixingDate(Currency&amp;"ibor"&amp;Tenor,BA270,Trigger)</f>
        <v>42516</v>
      </c>
      <c r="BA270" s="158">
        <f>_xll.qlCalendarAdvance(Calendar,BA269,AY270,"f",,Trigger)</f>
        <v>42520</v>
      </c>
      <c r="BB270" s="158">
        <f>_xll.qlInterestRateIndexMaturity(Currency&amp;"ibor"&amp;Tenor,BA270,Trigger)</f>
        <v>42704</v>
      </c>
      <c r="BC270" s="320">
        <f>_xll.qlIndexFixing($AC$5,AZ270,TRUE,_xll.ohTrigger(Trigger,Trigger6M))</f>
        <v>9.5227993388096084E-4</v>
      </c>
      <c r="BD270" s="320">
        <f>_xll.qlIndexFixing($BE$1,AZ270,TRUE,_xll.ohTrigger(Trigger,Trigger6M))</f>
        <v>1.0713103825246344E-3</v>
      </c>
    </row>
    <row r="271" spans="51:56" ht="11.25" customHeight="1" x14ac:dyDescent="0.25">
      <c r="AY271" s="157" t="s">
        <v>211</v>
      </c>
      <c r="AZ271" s="158">
        <f>_xll.qlInterestRateIndexFixingDate(Currency&amp;"ibor"&amp;Tenor,BA271,Trigger)</f>
        <v>42517</v>
      </c>
      <c r="BA271" s="158">
        <f>_xll.qlCalendarAdvance(Calendar,BA270,AY271,"f",,Trigger)</f>
        <v>42521</v>
      </c>
      <c r="BB271" s="158">
        <f>_xll.qlInterestRateIndexMaturity(Currency&amp;"ibor"&amp;Tenor,BA271,Trigger)</f>
        <v>42704</v>
      </c>
      <c r="BC271" s="320">
        <f>_xll.qlIndexFixing($AC$5,AZ271,TRUE,_xll.ohTrigger(Trigger,Trigger6M))</f>
        <v>9.5251348316324085E-4</v>
      </c>
      <c r="BD271" s="320">
        <f>_xll.qlIndexFixing($BE$1,AZ271,TRUE,_xll.ohTrigger(Trigger,Trigger6M))</f>
        <v>1.0732209683376856E-3</v>
      </c>
    </row>
    <row r="272" spans="51:56" ht="11.25" customHeight="1" x14ac:dyDescent="0.25">
      <c r="AY272" s="157" t="s">
        <v>211</v>
      </c>
      <c r="AZ272" s="158">
        <f>_xll.qlInterestRateIndexFixingDate(Currency&amp;"ibor"&amp;Tenor,BA272,Trigger)</f>
        <v>42520</v>
      </c>
      <c r="BA272" s="158">
        <f>_xll.qlCalendarAdvance(Calendar,BA271,AY272,"f",,Trigger)</f>
        <v>42522</v>
      </c>
      <c r="BB272" s="158">
        <f>_xll.qlInterestRateIndexMaturity(Currency&amp;"ibor"&amp;Tenor,BA272,Trigger)</f>
        <v>42705</v>
      </c>
      <c r="BC272" s="320">
        <f>_xll.qlIndexFixing($AC$5,AZ272,TRUE,_xll.ohTrigger(Trigger,Trigger6M))</f>
        <v>9.5299895519434076E-4</v>
      </c>
      <c r="BD272" s="320">
        <f>_xll.qlIndexFixing($BE$1,AZ272,TRUE,_xll.ohTrigger(Trigger,Trigger6M))</f>
        <v>1.0761634924195667E-3</v>
      </c>
    </row>
    <row r="273" spans="51:56" ht="11.25" customHeight="1" x14ac:dyDescent="0.25">
      <c r="AY273" s="157" t="s">
        <v>211</v>
      </c>
      <c r="AZ273" s="158">
        <f>_xll.qlInterestRateIndexFixingDate(Currency&amp;"ibor"&amp;Tenor,BA273,Trigger)</f>
        <v>42521</v>
      </c>
      <c r="BA273" s="158">
        <f>_xll.qlCalendarAdvance(Calendar,BA272,AY273,"f",,Trigger)</f>
        <v>42523</v>
      </c>
      <c r="BB273" s="158">
        <f>_xll.qlInterestRateIndexMaturity(Currency&amp;"ibor"&amp;Tenor,BA273,Trigger)</f>
        <v>42706</v>
      </c>
      <c r="BC273" s="320">
        <f>_xll.qlIndexFixing($AC$5,AZ273,TRUE,_xll.ohTrigger(Trigger,Trigger6M))</f>
        <v>9.5348161234268768E-4</v>
      </c>
      <c r="BD273" s="320">
        <f>_xll.qlIndexFixing($BE$1,AZ273,TRUE,_xll.ohTrigger(Trigger,Trigger6M))</f>
        <v>1.0790786920964141E-3</v>
      </c>
    </row>
    <row r="274" spans="51:56" ht="11.25" customHeight="1" x14ac:dyDescent="0.25">
      <c r="AY274" s="157" t="s">
        <v>211</v>
      </c>
      <c r="AZ274" s="158">
        <f>_xll.qlInterestRateIndexFixingDate(Currency&amp;"ibor"&amp;Tenor,BA274,Trigger)</f>
        <v>42522</v>
      </c>
      <c r="BA274" s="158">
        <f>_xll.qlCalendarAdvance(Calendar,BA273,AY274,"f",,Trigger)</f>
        <v>42524</v>
      </c>
      <c r="BB274" s="158">
        <f>_xll.qlInterestRateIndexMaturity(Currency&amp;"ibor"&amp;Tenor,BA274,Trigger)</f>
        <v>42709</v>
      </c>
      <c r="BC274" s="320">
        <f>_xll.qlIndexFixing($AC$5,AZ274,TRUE,_xll.ohTrigger(Trigger,Trigger6M))</f>
        <v>9.5449246626219762E-4</v>
      </c>
      <c r="BD274" s="320">
        <f>_xll.qlIndexFixing($BE$1,AZ274,TRUE,_xll.ohTrigger(Trigger,Trigger6M))</f>
        <v>1.0841146629491185E-3</v>
      </c>
    </row>
    <row r="275" spans="51:56" ht="11.25" customHeight="1" x14ac:dyDescent="0.25">
      <c r="AY275" s="157" t="s">
        <v>211</v>
      </c>
      <c r="AZ275" s="158">
        <f>_xll.qlInterestRateIndexFixingDate(Currency&amp;"ibor"&amp;Tenor,BA275,Trigger)</f>
        <v>42523</v>
      </c>
      <c r="BA275" s="158">
        <f>_xll.qlCalendarAdvance(Calendar,BA274,AY275,"f",,Trigger)</f>
        <v>42527</v>
      </c>
      <c r="BB275" s="158">
        <f>_xll.qlInterestRateIndexMaturity(Currency&amp;"ibor"&amp;Tenor,BA275,Trigger)</f>
        <v>42710</v>
      </c>
      <c r="BC275" s="320">
        <f>_xll.qlIndexFixing($AC$5,AZ275,TRUE,_xll.ohTrigger(Trigger,Trigger6M))</f>
        <v>9.5538409206442616E-4</v>
      </c>
      <c r="BD275" s="320">
        <f>_xll.qlIndexFixing($BE$1,AZ275,TRUE,_xll.ohTrigger(Trigger,Trigger6M))</f>
        <v>1.0903620454151986E-3</v>
      </c>
    </row>
    <row r="276" spans="51:56" ht="11.25" customHeight="1" x14ac:dyDescent="0.25">
      <c r="AY276" s="157" t="s">
        <v>211</v>
      </c>
      <c r="AZ276" s="158">
        <f>_xll.qlInterestRateIndexFixingDate(Currency&amp;"ibor"&amp;Tenor,BA276,Trigger)</f>
        <v>42524</v>
      </c>
      <c r="BA276" s="158">
        <f>_xll.qlCalendarAdvance(Calendar,BA275,AY276,"f",,Trigger)</f>
        <v>42528</v>
      </c>
      <c r="BB276" s="158">
        <f>_xll.qlInterestRateIndexMaturity(Currency&amp;"ibor"&amp;Tenor,BA276,Trigger)</f>
        <v>42711</v>
      </c>
      <c r="BC276" s="320">
        <f>_xll.qlIndexFixing($AC$5,AZ276,TRUE,_xll.ohTrigger(Trigger,Trigger6M))</f>
        <v>9.5585267476712042E-4</v>
      </c>
      <c r="BD276" s="320">
        <f>_xll.qlIndexFixing($BE$1,AZ276,TRUE,_xll.ohTrigger(Trigger,Trigger6M))</f>
        <v>1.0930620715675834E-3</v>
      </c>
    </row>
    <row r="277" spans="51:56" ht="11.25" customHeight="1" x14ac:dyDescent="0.25">
      <c r="AY277" s="157" t="s">
        <v>211</v>
      </c>
      <c r="AZ277" s="158">
        <f>_xll.qlInterestRateIndexFixingDate(Currency&amp;"ibor"&amp;Tenor,BA277,Trigger)</f>
        <v>42527</v>
      </c>
      <c r="BA277" s="158">
        <f>_xll.qlCalendarAdvance(Calendar,BA276,AY277,"f",,Trigger)</f>
        <v>42529</v>
      </c>
      <c r="BB277" s="158">
        <f>_xll.qlInterestRateIndexMaturity(Currency&amp;"ibor"&amp;Tenor,BA277,Trigger)</f>
        <v>42712</v>
      </c>
      <c r="BC277" s="320">
        <f>_xll.qlIndexFixing($AC$5,AZ277,TRUE,_xll.ohTrigger(Trigger,Trigger6M))</f>
        <v>9.5631844257439407E-4</v>
      </c>
      <c r="BD277" s="320">
        <f>_xll.qlIndexFixing($BE$1,AZ277,TRUE,_xll.ohTrigger(Trigger,Trigger6M))</f>
        <v>1.0957030323221493E-3</v>
      </c>
    </row>
    <row r="278" spans="51:56" ht="11.25" customHeight="1" x14ac:dyDescent="0.25">
      <c r="AY278" s="157" t="s">
        <v>211</v>
      </c>
      <c r="AZ278" s="158">
        <f>_xll.qlInterestRateIndexFixingDate(Currency&amp;"ibor"&amp;Tenor,BA278,Trigger)</f>
        <v>42528</v>
      </c>
      <c r="BA278" s="158">
        <f>_xll.qlCalendarAdvance(Calendar,BA277,AY278,"f",,Trigger)</f>
        <v>42530</v>
      </c>
      <c r="BB278" s="158">
        <f>_xll.qlInterestRateIndexMaturity(Currency&amp;"ibor"&amp;Tenor,BA278,Trigger)</f>
        <v>42713</v>
      </c>
      <c r="BC278" s="320">
        <f>_xll.qlIndexFixing($AC$5,AZ278,TRUE,_xll.ohTrigger(Trigger,Trigger6M))</f>
        <v>9.5678139548449983E-4</v>
      </c>
      <c r="BD278" s="320">
        <f>_xll.qlIndexFixing($BE$1,AZ278,TRUE,_xll.ohTrigger(Trigger,Trigger6M))</f>
        <v>1.0982794773217912E-3</v>
      </c>
    </row>
    <row r="279" spans="51:56" ht="11.25" customHeight="1" x14ac:dyDescent="0.25">
      <c r="AY279" s="157" t="s">
        <v>211</v>
      </c>
      <c r="AZ279" s="158">
        <f>_xll.qlInterestRateIndexFixingDate(Currency&amp;"ibor"&amp;Tenor,BA279,Trigger)</f>
        <v>42529</v>
      </c>
      <c r="BA279" s="158">
        <f>_xll.qlCalendarAdvance(Calendar,BA278,AY279,"f",,Trigger)</f>
        <v>42531</v>
      </c>
      <c r="BB279" s="158">
        <f>_xll.qlInterestRateIndexMaturity(Currency&amp;"ibor"&amp;Tenor,BA279,Trigger)</f>
        <v>42716</v>
      </c>
      <c r="BC279" s="320">
        <f>_xll.qlIndexFixing($AC$5,AZ279,TRUE,_xll.ohTrigger(Trigger,Trigger6M))</f>
        <v>9.5780740985187897E-4</v>
      </c>
      <c r="BD279" s="320">
        <f>_xll.qlIndexFixing($BE$1,AZ279,TRUE,_xll.ohTrigger(Trigger,Trigger6M))</f>
        <v>1.1029059936810109E-3</v>
      </c>
    </row>
    <row r="280" spans="51:56" ht="11.25" customHeight="1" x14ac:dyDescent="0.25">
      <c r="AY280" s="157" t="s">
        <v>211</v>
      </c>
      <c r="AZ280" s="158">
        <f>_xll.qlInterestRateIndexFixingDate(Currency&amp;"ibor"&amp;Tenor,BA280,Trigger)</f>
        <v>42530</v>
      </c>
      <c r="BA280" s="158">
        <f>_xll.qlCalendarAdvance(Calendar,BA279,AY280,"f",,Trigger)</f>
        <v>42534</v>
      </c>
      <c r="BB280" s="158">
        <f>_xll.qlInterestRateIndexMaturity(Currency&amp;"ibor"&amp;Tenor,BA280,Trigger)</f>
        <v>42717</v>
      </c>
      <c r="BC280" s="320">
        <f>_xll.qlIndexFixing($AC$5,AZ280,TRUE,_xll.ohTrigger(Trigger,Trigger6M))</f>
        <v>9.5860505811393214E-4</v>
      </c>
      <c r="BD280" s="320">
        <f>_xll.qlIndexFixing($BE$1,AZ280,TRUE,_xll.ohTrigger(Trigger,Trigger6M))</f>
        <v>1.1078294908362096E-3</v>
      </c>
    </row>
    <row r="281" spans="51:56" ht="11.25" customHeight="1" x14ac:dyDescent="0.25">
      <c r="AY281" s="157" t="s">
        <v>211</v>
      </c>
      <c r="AZ281" s="158">
        <f>_xll.qlInterestRateIndexFixingDate(Currency&amp;"ibor"&amp;Tenor,BA281,Trigger)</f>
        <v>42531</v>
      </c>
      <c r="BA281" s="158">
        <f>_xll.qlCalendarAdvance(Calendar,BA280,AY281,"f",,Trigger)</f>
        <v>42535</v>
      </c>
      <c r="BB281" s="158">
        <f>_xll.qlInterestRateIndexMaturity(Currency&amp;"ibor"&amp;Tenor,BA281,Trigger)</f>
        <v>42718</v>
      </c>
      <c r="BC281" s="320">
        <f>_xll.qlIndexFixing($AC$5,AZ281,TRUE,_xll.ohTrigger(Trigger,Trigger6M))</f>
        <v>9.5905393650849583E-4</v>
      </c>
      <c r="BD281" s="320">
        <f>_xll.qlIndexFixing($BE$1,AZ281,TRUE,_xll.ohTrigger(Trigger,Trigger6M))</f>
        <v>1.1099999999419907E-3</v>
      </c>
    </row>
    <row r="282" spans="51:56" ht="11.25" customHeight="1" x14ac:dyDescent="0.25">
      <c r="AY282" s="157" t="s">
        <v>211</v>
      </c>
      <c r="AZ282" s="158">
        <f>_xll.qlInterestRateIndexFixingDate(Currency&amp;"ibor"&amp;Tenor,BA282,Trigger)</f>
        <v>42534</v>
      </c>
      <c r="BA282" s="158">
        <f>_xll.qlCalendarAdvance(Calendar,BA281,AY282,"f",,Trigger)</f>
        <v>42536</v>
      </c>
      <c r="BB282" s="158">
        <f>_xll.qlInterestRateIndexMaturity(Currency&amp;"ibor"&amp;Tenor,BA282,Trigger)</f>
        <v>42719</v>
      </c>
      <c r="BC282" s="320">
        <f>_xll.qlIndexFixing($AC$5,AZ282,TRUE,_xll.ohTrigger(Trigger,Trigger6M))</f>
        <v>9.5949999999409789E-4</v>
      </c>
      <c r="BD282" s="320">
        <f>_xll.qlIndexFixing($BE$1,AZ282,TRUE,_xll.ohTrigger(Trigger,Trigger6M))</f>
        <v>1.1120743250593477E-3</v>
      </c>
    </row>
    <row r="283" spans="51:56" ht="11.25" customHeight="1" x14ac:dyDescent="0.25">
      <c r="AY283" s="157" t="s">
        <v>211</v>
      </c>
      <c r="AZ283" s="158">
        <f>_xll.qlInterestRateIndexFixingDate(Currency&amp;"ibor"&amp;Tenor,BA283,Trigger)</f>
        <v>42535</v>
      </c>
      <c r="BA283" s="158">
        <f>_xll.qlCalendarAdvance(Calendar,BA282,AY283,"f",,Trigger)</f>
        <v>42537</v>
      </c>
      <c r="BB283" s="158">
        <f>_xll.qlInterestRateIndexMaturity(Currency&amp;"ibor"&amp;Tenor,BA283,Trigger)</f>
        <v>42720</v>
      </c>
      <c r="BC283" s="320">
        <f>_xll.qlIndexFixing($AC$5,AZ283,TRUE,_xll.ohTrigger(Trigger,Trigger6M))</f>
        <v>9.6121766811986423E-4</v>
      </c>
      <c r="BD283" s="320">
        <f>_xll.qlIndexFixing($BE$1,AZ283,TRUE,_xll.ohTrigger(Trigger,Trigger6M))</f>
        <v>1.1140567071556392E-3</v>
      </c>
    </row>
    <row r="284" spans="51:56" ht="11.25" customHeight="1" x14ac:dyDescent="0.25">
      <c r="AY284" s="157" t="s">
        <v>211</v>
      </c>
      <c r="AZ284" s="158">
        <f>_xll.qlInterestRateIndexFixingDate(Currency&amp;"ibor"&amp;Tenor,BA284,Trigger)</f>
        <v>42536</v>
      </c>
      <c r="BA284" s="158">
        <f>_xll.qlCalendarAdvance(Calendar,BA283,AY284,"f",,Trigger)</f>
        <v>42538</v>
      </c>
      <c r="BB284" s="158">
        <f>_xll.qlInterestRateIndexMaturity(Currency&amp;"ibor"&amp;Tenor,BA284,Trigger)</f>
        <v>42723</v>
      </c>
      <c r="BC284" s="320">
        <f>_xll.qlIndexFixing($AC$5,AZ284,TRUE,_xll.ohTrigger(Trigger,Trigger6M))</f>
        <v>9.662804436983165E-4</v>
      </c>
      <c r="BD284" s="320">
        <f>_xll.qlIndexFixing($BE$1,AZ284,TRUE,_xll.ohTrigger(Trigger,Trigger6M))</f>
        <v>1.1179826917370695E-3</v>
      </c>
    </row>
    <row r="285" spans="51:56" ht="11.25" customHeight="1" x14ac:dyDescent="0.25">
      <c r="AY285" s="157" t="s">
        <v>211</v>
      </c>
      <c r="AZ285" s="158">
        <f>_xll.qlInterestRateIndexFixingDate(Currency&amp;"ibor"&amp;Tenor,BA285,Trigger)</f>
        <v>42537</v>
      </c>
      <c r="BA285" s="158">
        <f>_xll.qlCalendarAdvance(Calendar,BA284,AY285,"f",,Trigger)</f>
        <v>42541</v>
      </c>
      <c r="BB285" s="158">
        <f>_xll.qlInterestRateIndexMaturity(Currency&amp;"ibor"&amp;Tenor,BA285,Trigger)</f>
        <v>42724</v>
      </c>
      <c r="BC285" s="320">
        <f>_xll.qlIndexFixing($AC$5,AZ285,TRUE,_xll.ohTrigger(Trigger,Trigger6M))</f>
        <v>9.6902464112323065E-4</v>
      </c>
      <c r="BD285" s="320">
        <f>_xll.qlIndexFixing($BE$1,AZ285,TRUE,_xll.ohTrigger(Trigger,Trigger6M))</f>
        <v>1.1211936177630542E-3</v>
      </c>
    </row>
    <row r="286" spans="51:56" ht="11.25" customHeight="1" x14ac:dyDescent="0.25">
      <c r="AY286" s="157" t="s">
        <v>211</v>
      </c>
      <c r="AZ286" s="158">
        <f>_xll.qlInterestRateIndexFixingDate(Currency&amp;"ibor"&amp;Tenor,BA286,Trigger)</f>
        <v>42538</v>
      </c>
      <c r="BA286" s="158">
        <f>_xll.qlCalendarAdvance(Calendar,BA285,AY286,"f",,Trigger)</f>
        <v>42542</v>
      </c>
      <c r="BB286" s="158">
        <f>_xll.qlInterestRateIndexMaturity(Currency&amp;"ibor"&amp;Tenor,BA286,Trigger)</f>
        <v>42725</v>
      </c>
      <c r="BC286" s="320">
        <f>_xll.qlIndexFixing($AC$5,AZ286,TRUE,_xll.ohTrigger(Trigger,Trigger6M))</f>
        <v>9.7098310477808695E-4</v>
      </c>
      <c r="BD286" s="320">
        <f>_xll.qlIndexFixing($BE$1,AZ286,TRUE,_xll.ohTrigger(Trigger,Trigger6M))</f>
        <v>1.1228119638296095E-3</v>
      </c>
    </row>
    <row r="287" spans="51:56" ht="11.25" customHeight="1" x14ac:dyDescent="0.25">
      <c r="AY287" s="157" t="s">
        <v>211</v>
      </c>
      <c r="AZ287" s="158">
        <f>_xll.qlInterestRateIndexFixingDate(Currency&amp;"ibor"&amp;Tenor,BA287,Trigger)</f>
        <v>42541</v>
      </c>
      <c r="BA287" s="158">
        <f>_xll.qlCalendarAdvance(Calendar,BA286,AY287,"f",,Trigger)</f>
        <v>42543</v>
      </c>
      <c r="BB287" s="158">
        <f>_xll.qlInterestRateIndexMaturity(Currency&amp;"ibor"&amp;Tenor,BA287,Trigger)</f>
        <v>42726</v>
      </c>
      <c r="BC287" s="320">
        <f>_xll.qlIndexFixing($AC$5,AZ287,TRUE,_xll.ohTrigger(Trigger,Trigger6M))</f>
        <v>9.7294425661136627E-4</v>
      </c>
      <c r="BD287" s="320">
        <f>_xll.qlIndexFixing($BE$1,AZ287,TRUE,_xll.ohTrigger(Trigger,Trigger6M))</f>
        <v>1.124377094294622E-3</v>
      </c>
    </row>
    <row r="288" spans="51:56" ht="11.25" customHeight="1" x14ac:dyDescent="0.25">
      <c r="AY288" s="157" t="s">
        <v>211</v>
      </c>
      <c r="AZ288" s="158">
        <f>_xll.qlInterestRateIndexFixingDate(Currency&amp;"ibor"&amp;Tenor,BA288,Trigger)</f>
        <v>42542</v>
      </c>
      <c r="BA288" s="158">
        <f>_xll.qlCalendarAdvance(Calendar,BA287,AY288,"f",,Trigger)</f>
        <v>42544</v>
      </c>
      <c r="BB288" s="158">
        <f>_xll.qlInterestRateIndexMaturity(Currency&amp;"ibor"&amp;Tenor,BA288,Trigger)</f>
        <v>42727</v>
      </c>
      <c r="BC288" s="320">
        <f>_xll.qlIndexFixing($AC$5,AZ288,TRUE,_xll.ohTrigger(Trigger,Trigger6M))</f>
        <v>9.7490809663049443E-4</v>
      </c>
      <c r="BD288" s="320">
        <f>_xll.qlIndexFixing($BE$1,AZ288,TRUE,_xll.ohTrigger(Trigger,Trigger6M))</f>
        <v>1.1258956916124629E-3</v>
      </c>
    </row>
    <row r="289" spans="51:56" ht="11.25" customHeight="1" x14ac:dyDescent="0.25">
      <c r="AY289" s="157" t="s">
        <v>211</v>
      </c>
      <c r="AZ289" s="158">
        <f>_xll.qlInterestRateIndexFixingDate(Currency&amp;"ibor"&amp;Tenor,BA289,Trigger)</f>
        <v>42543</v>
      </c>
      <c r="BA289" s="158">
        <f>_xll.qlCalendarAdvance(Calendar,BA288,AY289,"f",,Trigger)</f>
        <v>42545</v>
      </c>
      <c r="BB289" s="158">
        <f>_xll.qlInterestRateIndexMaturity(Currency&amp;"ibor"&amp;Tenor,BA289,Trigger)</f>
        <v>42731</v>
      </c>
      <c r="BC289" s="320">
        <f>_xll.qlIndexFixing($AC$5,AZ289,TRUE,_xll.ohTrigger(Trigger,Trigger6M))</f>
        <v>9.8151016450903085E-4</v>
      </c>
      <c r="BD289" s="320">
        <f>_xll.qlIndexFixing($BE$1,AZ289,TRUE,_xll.ohTrigger(Trigger,Trigger6M))</f>
        <v>1.1305317743744382E-3</v>
      </c>
    </row>
    <row r="290" spans="51:56" ht="11.25" customHeight="1" x14ac:dyDescent="0.25">
      <c r="AY290" s="157" t="s">
        <v>211</v>
      </c>
      <c r="AZ290" s="158">
        <f>_xll.qlInterestRateIndexFixingDate(Currency&amp;"ibor"&amp;Tenor,BA290,Trigger)</f>
        <v>42544</v>
      </c>
      <c r="BA290" s="158">
        <f>_xll.qlCalendarAdvance(Calendar,BA289,AY290,"f",,Trigger)</f>
        <v>42548</v>
      </c>
      <c r="BB290" s="158">
        <f>_xll.qlInterestRateIndexMaturity(Currency&amp;"ibor"&amp;Tenor,BA290,Trigger)</f>
        <v>42731</v>
      </c>
      <c r="BC290" s="320">
        <f>_xll.qlIndexFixing($AC$5,AZ290,TRUE,_xll.ohTrigger(Trigger,Trigger6M))</f>
        <v>9.8279033872536686E-4</v>
      </c>
      <c r="BD290" s="320">
        <f>_xll.qlIndexFixing($BE$1,AZ290,TRUE,_xll.ohTrigger(Trigger,Trigger6M))</f>
        <v>1.1316406771847548E-3</v>
      </c>
    </row>
    <row r="291" spans="51:56" ht="11.25" customHeight="1" x14ac:dyDescent="0.25">
      <c r="AY291" s="157" t="s">
        <v>211</v>
      </c>
      <c r="AZ291" s="158">
        <f>_xll.qlInterestRateIndexFixingDate(Currency&amp;"ibor"&amp;Tenor,BA291,Trigger)</f>
        <v>42545</v>
      </c>
      <c r="BA291" s="158">
        <f>_xll.qlCalendarAdvance(Calendar,BA290,AY291,"f",,Trigger)</f>
        <v>42549</v>
      </c>
      <c r="BB291" s="158">
        <f>_xll.qlInterestRateIndexMaturity(Currency&amp;"ibor"&amp;Tenor,BA291,Trigger)</f>
        <v>42732</v>
      </c>
      <c r="BC291" s="320">
        <f>_xll.qlIndexFixing($AC$5,AZ291,TRUE,_xll.ohTrigger(Trigger,Trigger6M))</f>
        <v>9.8476761979473496E-4</v>
      </c>
      <c r="BD291" s="320">
        <f>_xll.qlIndexFixing($BE$1,AZ291,TRUE,_xll.ohTrigger(Trigger,Trigger6M))</f>
        <v>1.1330291242500532E-3</v>
      </c>
    </row>
    <row r="292" spans="51:56" ht="11.25" customHeight="1" x14ac:dyDescent="0.25">
      <c r="AY292" s="157" t="s">
        <v>211</v>
      </c>
      <c r="AZ292" s="158">
        <f>_xll.qlInterestRateIndexFixingDate(Currency&amp;"ibor"&amp;Tenor,BA292,Trigger)</f>
        <v>42548</v>
      </c>
      <c r="BA292" s="158">
        <f>_xll.qlCalendarAdvance(Calendar,BA291,AY292,"f",,Trigger)</f>
        <v>42550</v>
      </c>
      <c r="BB292" s="158">
        <f>_xll.qlInterestRateIndexMaturity(Currency&amp;"ibor"&amp;Tenor,BA292,Trigger)</f>
        <v>42733</v>
      </c>
      <c r="BC292" s="320">
        <f>_xll.qlIndexFixing($AC$5,AZ292,TRUE,_xll.ohTrigger(Trigger,Trigger6M))</f>
        <v>9.8674758909800091E-4</v>
      </c>
      <c r="BD292" s="320">
        <f>_xll.qlIndexFixing($BE$1,AZ292,TRUE,_xll.ohTrigger(Trigger,Trigger6M))</f>
        <v>1.1344125000801166E-3</v>
      </c>
    </row>
    <row r="293" spans="51:56" ht="11.25" customHeight="1" x14ac:dyDescent="0.25">
      <c r="AY293" s="157" t="s">
        <v>211</v>
      </c>
      <c r="AZ293" s="158">
        <f>_xll.qlInterestRateIndexFixingDate(Currency&amp;"ibor"&amp;Tenor,BA293,Trigger)</f>
        <v>42549</v>
      </c>
      <c r="BA293" s="158">
        <f>_xll.qlCalendarAdvance(Calendar,BA292,AY293,"f",,Trigger)</f>
        <v>42551</v>
      </c>
      <c r="BB293" s="158">
        <f>_xll.qlInterestRateIndexMaturity(Currency&amp;"ibor"&amp;Tenor,BA293,Trigger)</f>
        <v>42734</v>
      </c>
      <c r="BC293" s="320">
        <f>_xll.qlIndexFixing($AC$5,AZ293,TRUE,_xll.ohTrigger(Trigger,Trigger6M))</f>
        <v>9.8873024664390078E-4</v>
      </c>
      <c r="BD293" s="320">
        <f>_xll.qlIndexFixing($BE$1,AZ293,TRUE,_xll.ohTrigger(Trigger,Trigger6M))</f>
        <v>1.135797942850897E-3</v>
      </c>
    </row>
    <row r="294" spans="51:56" ht="11.25" customHeight="1" x14ac:dyDescent="0.25">
      <c r="AY294" s="157" t="s">
        <v>211</v>
      </c>
      <c r="AZ294" s="158">
        <f>_xll.qlInterestRateIndexFixingDate(Currency&amp;"ibor"&amp;Tenor,BA294,Trigger)</f>
        <v>42550</v>
      </c>
      <c r="BA294" s="158">
        <f>_xll.qlCalendarAdvance(Calendar,BA293,AY294,"f",,Trigger)</f>
        <v>42552</v>
      </c>
      <c r="BB294" s="158">
        <f>_xll.qlInterestRateIndexMaturity(Currency&amp;"ibor"&amp;Tenor,BA294,Trigger)</f>
        <v>42737</v>
      </c>
      <c r="BC294" s="320">
        <f>_xll.qlIndexFixing($AC$5,AZ294,TRUE,_xll.ohTrigger(Trigger,Trigger6M))</f>
        <v>9.9379450886247613E-4</v>
      </c>
      <c r="BD294" s="320">
        <f>_xll.qlIndexFixing($BE$1,AZ294,TRUE,_xll.ohTrigger(Trigger,Trigger6M))</f>
        <v>1.2055333092582231E-3</v>
      </c>
    </row>
    <row r="295" spans="51:56" ht="11.25" customHeight="1" x14ac:dyDescent="0.25">
      <c r="AY295" s="157" t="s">
        <v>211</v>
      </c>
      <c r="AZ295" s="158">
        <f>_xll.qlInterestRateIndexFixingDate(Currency&amp;"ibor"&amp;Tenor,BA295,Trigger)</f>
        <v>42551</v>
      </c>
      <c r="BA295" s="158">
        <f>_xll.qlCalendarAdvance(Calendar,BA294,AY295,"f",,Trigger)</f>
        <v>42555</v>
      </c>
      <c r="BB295" s="158">
        <f>_xll.qlInterestRateIndexMaturity(Currency&amp;"ibor"&amp;Tenor,BA295,Trigger)</f>
        <v>42739</v>
      </c>
      <c r="BC295" s="320">
        <f>_xll.qlIndexFixing($AC$5,AZ295,TRUE,_xll.ohTrigger(Trigger,Trigger6M))</f>
        <v>9.9822661091097942E-4</v>
      </c>
      <c r="BD295" s="320">
        <f>_xll.qlIndexFixing($BE$1,AZ295,TRUE,_xll.ohTrigger(Trigger,Trigger6M))</f>
        <v>1.2091018662711537E-3</v>
      </c>
    </row>
    <row r="296" spans="51:56" ht="11.25" customHeight="1" x14ac:dyDescent="0.25">
      <c r="AY296" s="157" t="s">
        <v>211</v>
      </c>
      <c r="AZ296" s="158">
        <f>_xll.qlInterestRateIndexFixingDate(Currency&amp;"ibor"&amp;Tenor,BA296,Trigger)</f>
        <v>42552</v>
      </c>
      <c r="BA296" s="158">
        <f>_xll.qlCalendarAdvance(Calendar,BA295,AY296,"f",,Trigger)</f>
        <v>42556</v>
      </c>
      <c r="BB296" s="158">
        <f>_xll.qlInterestRateIndexMaturity(Currency&amp;"ibor"&amp;Tenor,BA296,Trigger)</f>
        <v>42740</v>
      </c>
      <c r="BC296" s="320">
        <f>_xll.qlIndexFixing($AC$5,AZ296,TRUE,_xll.ohTrigger(Trigger,Trigger6M))</f>
        <v>1.0002212586249348E-3</v>
      </c>
      <c r="BD296" s="320">
        <f>_xll.qlIndexFixing($BE$1,AZ296,TRUE,_xll.ohTrigger(Trigger,Trigger6M))</f>
        <v>1.2106339806139399E-3</v>
      </c>
    </row>
    <row r="297" spans="51:56" ht="11.25" customHeight="1" x14ac:dyDescent="0.25">
      <c r="AY297" s="157" t="s">
        <v>211</v>
      </c>
      <c r="AZ297" s="158">
        <f>_xll.qlInterestRateIndexFixingDate(Currency&amp;"ibor"&amp;Tenor,BA297,Trigger)</f>
        <v>42555</v>
      </c>
      <c r="BA297" s="158">
        <f>_xll.qlCalendarAdvance(Calendar,BA296,AY297,"f",,Trigger)</f>
        <v>42557</v>
      </c>
      <c r="BB297" s="158">
        <f>_xll.qlInterestRateIndexMaturity(Currency&amp;"ibor"&amp;Tenor,BA297,Trigger)</f>
        <v>42741</v>
      </c>
      <c r="BC297" s="320">
        <f>_xll.qlIndexFixing($AC$5,AZ297,TRUE,_xll.ohTrigger(Trigger,Trigger6M))</f>
        <v>1.0022185800484047E-3</v>
      </c>
      <c r="BD297" s="320">
        <f>_xll.qlIndexFixing($BE$1,AZ297,TRUE,_xll.ohTrigger(Trigger,Trigger6M))</f>
        <v>1.2122137721788965E-3</v>
      </c>
    </row>
    <row r="298" spans="51:56" ht="11.25" customHeight="1" x14ac:dyDescent="0.25">
      <c r="AY298" s="157" t="s">
        <v>211</v>
      </c>
      <c r="AZ298" s="158">
        <f>_xll.qlInterestRateIndexFixingDate(Currency&amp;"ibor"&amp;Tenor,BA298,Trigger)</f>
        <v>42556</v>
      </c>
      <c r="BA298" s="158">
        <f>_xll.qlCalendarAdvance(Calendar,BA297,AY298,"f",,Trigger)</f>
        <v>42558</v>
      </c>
      <c r="BB298" s="158">
        <f>_xll.qlInterestRateIndexMaturity(Currency&amp;"ibor"&amp;Tenor,BA298,Trigger)</f>
        <v>42744</v>
      </c>
      <c r="BC298" s="320">
        <f>_xll.qlIndexFixing($AC$5,AZ298,TRUE,_xll.ohTrigger(Trigger,Trigger6M))</f>
        <v>1.0072659268993915E-3</v>
      </c>
      <c r="BD298" s="320">
        <f>_xll.qlIndexFixing($BE$1,AZ298,TRUE,_xll.ohTrigger(Trigger,Trigger6M))</f>
        <v>1.2158428924591289E-3</v>
      </c>
    </row>
    <row r="299" spans="51:56" ht="11.25" customHeight="1" x14ac:dyDescent="0.25">
      <c r="AY299" s="157" t="s">
        <v>211</v>
      </c>
      <c r="AZ299" s="158">
        <f>_xll.qlInterestRateIndexFixingDate(Currency&amp;"ibor"&amp;Tenor,BA299,Trigger)</f>
        <v>42557</v>
      </c>
      <c r="BA299" s="158">
        <f>_xll.qlCalendarAdvance(Calendar,BA298,AY299,"f",,Trigger)</f>
        <v>42559</v>
      </c>
      <c r="BB299" s="158">
        <f>_xll.qlInterestRateIndexMaturity(Currency&amp;"ibor"&amp;Tenor,BA299,Trigger)</f>
        <v>42744</v>
      </c>
      <c r="BC299" s="320">
        <f>_xll.qlIndexFixing($AC$5,AZ299,TRUE,_xll.ohTrigger(Trigger,Trigger6M))</f>
        <v>1.0077469951643595E-3</v>
      </c>
      <c r="BD299" s="320">
        <f>_xll.qlIndexFixing($BE$1,AZ299,TRUE,_xll.ohTrigger(Trigger,Trigger6M))</f>
        <v>1.2165607517944199E-3</v>
      </c>
    </row>
    <row r="300" spans="51:56" ht="11.25" customHeight="1" x14ac:dyDescent="0.25">
      <c r="AY300" s="157" t="s">
        <v>211</v>
      </c>
      <c r="AZ300" s="158">
        <f>_xll.qlInterestRateIndexFixingDate(Currency&amp;"ibor"&amp;Tenor,BA300,Trigger)</f>
        <v>42558</v>
      </c>
      <c r="BA300" s="158">
        <f>_xll.qlCalendarAdvance(Calendar,BA299,AY300,"f",,Trigger)</f>
        <v>42562</v>
      </c>
      <c r="BB300" s="158">
        <f>_xll.qlInterestRateIndexMaturity(Currency&amp;"ibor"&amp;Tenor,BA300,Trigger)</f>
        <v>42746</v>
      </c>
      <c r="BC300" s="320">
        <f>_xll.qlIndexFixing($AC$5,AZ300,TRUE,_xll.ohTrigger(Trigger,Trigger6M))</f>
        <v>1.0122452930973736E-3</v>
      </c>
      <c r="BD300" s="320">
        <f>_xll.qlIndexFixing($BE$1,AZ300,TRUE,_xll.ohTrigger(Trigger,Trigger6M))</f>
        <v>1.2210948654679389E-3</v>
      </c>
    </row>
    <row r="301" spans="51:56" ht="11.25" customHeight="1" x14ac:dyDescent="0.25">
      <c r="AY301" s="157" t="s">
        <v>211</v>
      </c>
      <c r="AZ301" s="158">
        <f>_xll.qlInterestRateIndexFixingDate(Currency&amp;"ibor"&amp;Tenor,BA301,Trigger)</f>
        <v>42559</v>
      </c>
      <c r="BA301" s="158">
        <f>_xll.qlCalendarAdvance(Calendar,BA300,AY301,"f",,Trigger)</f>
        <v>42563</v>
      </c>
      <c r="BB301" s="158">
        <f>_xll.qlInterestRateIndexMaturity(Currency&amp;"ibor"&amp;Tenor,BA301,Trigger)</f>
        <v>42747</v>
      </c>
      <c r="BC301" s="320">
        <f>_xll.qlIndexFixing($AC$5,AZ301,TRUE,_xll.ohTrigger(Trigger,Trigger6M))</f>
        <v>1.0142586569508365E-3</v>
      </c>
      <c r="BD301" s="320">
        <f>_xll.qlIndexFixing($BE$1,AZ301,TRUE,_xll.ohTrigger(Trigger,Trigger6M))</f>
        <v>1.2231218133505208E-3</v>
      </c>
    </row>
    <row r="302" spans="51:56" ht="11.25" customHeight="1" x14ac:dyDescent="0.25">
      <c r="AY302" s="157" t="s">
        <v>211</v>
      </c>
      <c r="AZ302" s="158">
        <f>_xll.qlInterestRateIndexFixingDate(Currency&amp;"ibor"&amp;Tenor,BA302,Trigger)</f>
        <v>42562</v>
      </c>
      <c r="BA302" s="158">
        <f>_xll.qlCalendarAdvance(Calendar,BA301,AY302,"f",,Trigger)</f>
        <v>42564</v>
      </c>
      <c r="BB302" s="158">
        <f>_xll.qlInterestRateIndexMaturity(Currency&amp;"ibor"&amp;Tenor,BA302,Trigger)</f>
        <v>42748</v>
      </c>
      <c r="BC302" s="320">
        <f>_xll.qlIndexFixing($AC$5,AZ302,TRUE,_xll.ohTrigger(Trigger,Trigger6M))</f>
        <v>1.0162746945711597E-3</v>
      </c>
      <c r="BD302" s="320">
        <f>_xll.qlIndexFixing($BE$1,AZ302,TRUE,_xll.ohTrigger(Trigger,Trigger6M))</f>
        <v>1.2252507406167361E-3</v>
      </c>
    </row>
    <row r="303" spans="51:56" ht="11.25" customHeight="1" x14ac:dyDescent="0.25">
      <c r="AY303" s="157" t="s">
        <v>211</v>
      </c>
      <c r="AZ303" s="158">
        <f>_xll.qlInterestRateIndexFixingDate(Currency&amp;"ibor"&amp;Tenor,BA303,Trigger)</f>
        <v>42563</v>
      </c>
      <c r="BA303" s="158">
        <f>_xll.qlCalendarAdvance(Calendar,BA302,AY303,"f",,Trigger)</f>
        <v>42565</v>
      </c>
      <c r="BB303" s="158">
        <f>_xll.qlInterestRateIndexMaturity(Currency&amp;"ibor"&amp;Tenor,BA303,Trigger)</f>
        <v>42751</v>
      </c>
      <c r="BC303" s="320">
        <f>_xll.qlIndexFixing($AC$5,AZ303,TRUE,_xll.ohTrigger(Trigger,Trigger6M))</f>
        <v>1.021319565535012E-3</v>
      </c>
      <c r="BD303" s="320">
        <f>_xll.qlIndexFixing($BE$1,AZ303,TRUE,_xll.ohTrigger(Trigger,Trigger6M))</f>
        <v>1.2300000005049936E-3</v>
      </c>
    </row>
    <row r="304" spans="51:56" ht="11.25" customHeight="1" x14ac:dyDescent="0.25">
      <c r="AY304" s="157" t="s">
        <v>211</v>
      </c>
      <c r="AZ304" s="158">
        <f>_xll.qlInterestRateIndexFixingDate(Currency&amp;"ibor"&amp;Tenor,BA304,Trigger)</f>
        <v>42564</v>
      </c>
      <c r="BA304" s="158">
        <f>_xll.qlCalendarAdvance(Calendar,BA303,AY304,"f",,Trigger)</f>
        <v>42566</v>
      </c>
      <c r="BB304" s="158">
        <f>_xll.qlInterestRateIndexMaturity(Currency&amp;"ibor"&amp;Tenor,BA304,Trigger)</f>
        <v>42751</v>
      </c>
      <c r="BC304" s="320">
        <f>_xll.qlIndexFixing($AC$5,AZ304,TRUE,_xll.ohTrigger(Trigger,Trigger6M))</f>
        <v>1.0218297876705561E-3</v>
      </c>
      <c r="BD304" s="320">
        <f>_xll.qlIndexFixing($BE$1,AZ304,TRUE,_xll.ohTrigger(Trigger,Trigger6M))</f>
        <v>1.2311212825914897E-3</v>
      </c>
    </row>
    <row r="305" spans="51:56" ht="11.25" customHeight="1" x14ac:dyDescent="0.25">
      <c r="AY305" s="157" t="s">
        <v>211</v>
      </c>
      <c r="AZ305" s="158">
        <f>_xll.qlInterestRateIndexFixingDate(Currency&amp;"ibor"&amp;Tenor,BA305,Trigger)</f>
        <v>42565</v>
      </c>
      <c r="BA305" s="158">
        <f>_xll.qlCalendarAdvance(Calendar,BA304,AY305,"f",,Trigger)</f>
        <v>42569</v>
      </c>
      <c r="BB305" s="158">
        <f>_xll.qlInterestRateIndexMaturity(Currency&amp;"ibor"&amp;Tenor,BA305,Trigger)</f>
        <v>42753</v>
      </c>
      <c r="BC305" s="320">
        <f>_xll.qlIndexFixing($AC$5,AZ305,TRUE,_xll.ohTrigger(Trigger,Trigger6M))</f>
        <v>1.0263949894697892E-3</v>
      </c>
      <c r="BD305" s="320">
        <f>_xll.qlIndexFixing($BE$1,AZ305,TRUE,_xll.ohTrigger(Trigger,Trigger6M))</f>
        <v>1.237610223681991E-3</v>
      </c>
    </row>
    <row r="306" spans="51:56" ht="11.25" customHeight="1" x14ac:dyDescent="0.25">
      <c r="AY306" s="157" t="s">
        <v>211</v>
      </c>
      <c r="AZ306" s="158">
        <f>_xll.qlInterestRateIndexFixingDate(Currency&amp;"ibor"&amp;Tenor,BA306,Trigger)</f>
        <v>42566</v>
      </c>
      <c r="BA306" s="158">
        <f>_xll.qlCalendarAdvance(Calendar,BA305,AY306,"f",,Trigger)</f>
        <v>42570</v>
      </c>
      <c r="BB306" s="158">
        <f>_xll.qlInterestRateIndexMaturity(Currency&amp;"ibor"&amp;Tenor,BA306,Trigger)</f>
        <v>42754</v>
      </c>
      <c r="BC306" s="320">
        <f>_xll.qlIndexFixing($AC$5,AZ306,TRUE,_xll.ohTrigger(Trigger,Trigger6M))</f>
        <v>1.0284270698667848E-3</v>
      </c>
      <c r="BD306" s="320">
        <f>_xll.qlIndexFixing($BE$1,AZ306,TRUE,_xll.ohTrigger(Trigger,Trigger6M))</f>
        <v>1.2404207879085603E-3</v>
      </c>
    </row>
    <row r="307" spans="51:56" ht="11.25" customHeight="1" x14ac:dyDescent="0.25">
      <c r="AY307" s="157" t="s">
        <v>211</v>
      </c>
      <c r="AZ307" s="158">
        <f>_xll.qlInterestRateIndexFixingDate(Currency&amp;"ibor"&amp;Tenor,BA307,Trigger)</f>
        <v>42569</v>
      </c>
      <c r="BA307" s="158">
        <f>_xll.qlCalendarAdvance(Calendar,BA306,AY307,"f",,Trigger)</f>
        <v>42571</v>
      </c>
      <c r="BB307" s="158">
        <f>_xll.qlInterestRateIndexMaturity(Currency&amp;"ibor"&amp;Tenor,BA307,Trigger)</f>
        <v>42755</v>
      </c>
      <c r="BC307" s="320">
        <f>_xll.qlIndexFixing($AC$5,AZ307,TRUE,_xll.ohTrigger(Trigger,Trigger6M))</f>
        <v>1.0304618240888545E-3</v>
      </c>
      <c r="BD307" s="320">
        <f>_xll.qlIndexFixing($BE$1,AZ307,TRUE,_xll.ohTrigger(Trigger,Trigger6M))</f>
        <v>1.2433351881809781E-3</v>
      </c>
    </row>
    <row r="308" spans="51:56" ht="11.25" customHeight="1" x14ac:dyDescent="0.25">
      <c r="AY308" s="157" t="s">
        <v>211</v>
      </c>
      <c r="AZ308" s="158">
        <f>_xll.qlInterestRateIndexFixingDate(Currency&amp;"ibor"&amp;Tenor,BA308,Trigger)</f>
        <v>42570</v>
      </c>
      <c r="BA308" s="158">
        <f>_xll.qlCalendarAdvance(Calendar,BA307,AY308,"f",,Trigger)</f>
        <v>42572</v>
      </c>
      <c r="BB308" s="158">
        <f>_xll.qlInterestRateIndexMaturity(Currency&amp;"ibor"&amp;Tenor,BA308,Trigger)</f>
        <v>42758</v>
      </c>
      <c r="BC308" s="320">
        <f>_xll.qlIndexFixing($AC$5,AZ308,TRUE,_xll.ohTrigger(Trigger,Trigger6M))</f>
        <v>1.035502813625844E-3</v>
      </c>
      <c r="BD308" s="320">
        <f>_xll.qlIndexFixing($BE$1,AZ308,TRUE,_xll.ohTrigger(Trigger,Trigger6M))</f>
        <v>1.2493514722113476E-3</v>
      </c>
    </row>
    <row r="309" spans="51:56" ht="11.25" customHeight="1" x14ac:dyDescent="0.25">
      <c r="AY309" s="157" t="s">
        <v>211</v>
      </c>
      <c r="AZ309" s="158">
        <f>_xll.qlInterestRateIndexFixingDate(Currency&amp;"ibor"&amp;Tenor,BA309,Trigger)</f>
        <v>42571</v>
      </c>
      <c r="BA309" s="158">
        <f>_xll.qlCalendarAdvance(Calendar,BA308,AY309,"f",,Trigger)</f>
        <v>42573</v>
      </c>
      <c r="BB309" s="158">
        <f>_xll.qlInterestRateIndexMaturity(Currency&amp;"ibor"&amp;Tenor,BA309,Trigger)</f>
        <v>42758</v>
      </c>
      <c r="BC309" s="320">
        <f>_xll.qlIndexFixing($AC$5,AZ309,TRUE,_xll.ohTrigger(Trigger,Trigger6M))</f>
        <v>1.0360428892073458E-3</v>
      </c>
      <c r="BD309" s="320">
        <f>_xll.qlIndexFixing($BE$1,AZ309,TRUE,_xll.ohTrigger(Trigger,Trigger6M))</f>
        <v>1.250971523159738E-3</v>
      </c>
    </row>
    <row r="310" spans="51:56" ht="11.25" customHeight="1" x14ac:dyDescent="0.25">
      <c r="AY310" s="157" t="s">
        <v>211</v>
      </c>
      <c r="AZ310" s="158">
        <f>_xll.qlInterestRateIndexFixingDate(Currency&amp;"ibor"&amp;Tenor,BA310,Trigger)</f>
        <v>42572</v>
      </c>
      <c r="BA310" s="158">
        <f>_xll.qlCalendarAdvance(Calendar,BA309,AY310,"f",,Trigger)</f>
        <v>42576</v>
      </c>
      <c r="BB310" s="158">
        <f>_xll.qlInterestRateIndexMaturity(Currency&amp;"ibor"&amp;Tenor,BA310,Trigger)</f>
        <v>42760</v>
      </c>
      <c r="BC310" s="320">
        <f>_xll.qlIndexFixing($AC$5,AZ310,TRUE,_xll.ohTrigger(Trigger,Trigger6M))</f>
        <v>1.0406757028685635E-3</v>
      </c>
      <c r="BD310" s="320">
        <f>_xll.qlIndexFixing($BE$1,AZ310,TRUE,_xll.ohTrigger(Trigger,Trigger6M))</f>
        <v>1.2593060401670979E-3</v>
      </c>
    </row>
    <row r="311" spans="51:56" ht="11.25" customHeight="1" x14ac:dyDescent="0.25">
      <c r="AY311" s="157" t="s">
        <v>211</v>
      </c>
      <c r="AZ311" s="158">
        <f>_xll.qlInterestRateIndexFixingDate(Currency&amp;"ibor"&amp;Tenor,BA311,Trigger)</f>
        <v>42573</v>
      </c>
      <c r="BA311" s="158">
        <f>_xll.qlCalendarAdvance(Calendar,BA310,AY311,"f",,Trigger)</f>
        <v>42577</v>
      </c>
      <c r="BB311" s="158">
        <f>_xll.qlInterestRateIndexMaturity(Currency&amp;"ibor"&amp;Tenor,BA311,Trigger)</f>
        <v>42761</v>
      </c>
      <c r="BC311" s="320">
        <f>_xll.qlIndexFixing($AC$5,AZ311,TRUE,_xll.ohTrigger(Trigger,Trigger6M))</f>
        <v>1.0427265002165916E-3</v>
      </c>
      <c r="BD311" s="320">
        <f>_xll.qlIndexFixing($BE$1,AZ311,TRUE,_xll.ohTrigger(Trigger,Trigger6M))</f>
        <v>1.2627476708319035E-3</v>
      </c>
    </row>
    <row r="312" spans="51:56" ht="11.25" customHeight="1" x14ac:dyDescent="0.25">
      <c r="AY312" s="157" t="s">
        <v>211</v>
      </c>
      <c r="AZ312" s="158">
        <f>_xll.qlInterestRateIndexFixingDate(Currency&amp;"ibor"&amp;Tenor,BA312,Trigger)</f>
        <v>42576</v>
      </c>
      <c r="BA312" s="158">
        <f>_xll.qlCalendarAdvance(Calendar,BA311,AY312,"f",,Trigger)</f>
        <v>42578</v>
      </c>
      <c r="BB312" s="158">
        <f>_xll.qlInterestRateIndexMaturity(Currency&amp;"ibor"&amp;Tenor,BA312,Trigger)</f>
        <v>42762</v>
      </c>
      <c r="BC312" s="320">
        <f>_xll.qlIndexFixing($AC$5,AZ312,TRUE,_xll.ohTrigger(Trigger,Trigger6M))</f>
        <v>1.0447799714487771E-3</v>
      </c>
      <c r="BD312" s="320">
        <f>_xll.qlIndexFixing($BE$1,AZ312,TRUE,_xll.ohTrigger(Trigger,Trigger6M))</f>
        <v>1.2662608276656098E-3</v>
      </c>
    </row>
    <row r="313" spans="51:56" ht="11.25" customHeight="1" x14ac:dyDescent="0.25">
      <c r="AY313" s="157" t="s">
        <v>211</v>
      </c>
      <c r="AZ313" s="158">
        <f>_xll.qlInterestRateIndexFixingDate(Currency&amp;"ibor"&amp;Tenor,BA313,Trigger)</f>
        <v>42577</v>
      </c>
      <c r="BA313" s="158">
        <f>_xll.qlCalendarAdvance(Calendar,BA312,AY313,"f",,Trigger)</f>
        <v>42579</v>
      </c>
      <c r="BB313" s="158">
        <f>_xll.qlInterestRateIndexMaturity(Currency&amp;"ibor"&amp;Tenor,BA313,Trigger)</f>
        <v>42765</v>
      </c>
      <c r="BC313" s="320">
        <f>_xll.qlIndexFixing($AC$5,AZ313,TRUE,_xll.ohTrigger(Trigger,Trigger6M))</f>
        <v>1.0498156740182127E-3</v>
      </c>
      <c r="BD313" s="320">
        <f>_xll.qlIndexFixing($BE$1,AZ313,TRUE,_xll.ohTrigger(Trigger,Trigger6M))</f>
        <v>1.2730830075172619E-3</v>
      </c>
    </row>
    <row r="314" spans="51:56" ht="11.25" customHeight="1" x14ac:dyDescent="0.25">
      <c r="AY314" s="157" t="s">
        <v>211</v>
      </c>
      <c r="AZ314" s="158">
        <f>_xll.qlInterestRateIndexFixingDate(Currency&amp;"ibor"&amp;Tenor,BA314,Trigger)</f>
        <v>42578</v>
      </c>
      <c r="BA314" s="158">
        <f>_xll.qlCalendarAdvance(Calendar,BA313,AY314,"f",,Trigger)</f>
        <v>42580</v>
      </c>
      <c r="BB314" s="158">
        <f>_xll.qlInterestRateIndexMaturity(Currency&amp;"ibor"&amp;Tenor,BA314,Trigger)</f>
        <v>42766</v>
      </c>
      <c r="BC314" s="320">
        <f>_xll.qlIndexFixing($AC$5,AZ314,TRUE,_xll.ohTrigger(Trigger,Trigger6M))</f>
        <v>1.0518709491231576E-3</v>
      </c>
      <c r="BD314" s="320">
        <f>_xll.qlIndexFixing($BE$1,AZ314,TRUE,_xll.ohTrigger(Trigger,Trigger6M))</f>
        <v>1.2767384709511467E-3</v>
      </c>
    </row>
    <row r="315" spans="51:56" ht="11.25" customHeight="1" x14ac:dyDescent="0.25">
      <c r="AY315" s="157" t="s">
        <v>211</v>
      </c>
      <c r="AZ315" s="158">
        <f>_xll.qlInterestRateIndexFixingDate(Currency&amp;"ibor"&amp;Tenor,BA315,Trigger)</f>
        <v>42579</v>
      </c>
      <c r="BA315" s="158">
        <f>_xll.qlCalendarAdvance(Calendar,BA314,AY315,"f",,Trigger)</f>
        <v>42583</v>
      </c>
      <c r="BB315" s="158">
        <f>_xll.qlInterestRateIndexMaturity(Currency&amp;"ibor"&amp;Tenor,BA315,Trigger)</f>
        <v>42767</v>
      </c>
      <c r="BC315" s="320">
        <f>_xll.qlIndexFixing($AC$5,AZ315,TRUE,_xll.ohTrigger(Trigger,Trigger6M))</f>
        <v>1.0550874361587956E-3</v>
      </c>
      <c r="BD315" s="320">
        <f>_xll.qlIndexFixing($BE$1,AZ315,TRUE,_xll.ohTrigger(Trigger,Trigger6M))</f>
        <v>1.2847308056474422E-3</v>
      </c>
    </row>
    <row r="316" spans="51:56" ht="11.25" customHeight="1" x14ac:dyDescent="0.25">
      <c r="AY316" s="157" t="s">
        <v>211</v>
      </c>
      <c r="AZ316" s="158">
        <f>_xll.qlInterestRateIndexFixingDate(Currency&amp;"ibor"&amp;Tenor,BA316,Trigger)</f>
        <v>42580</v>
      </c>
      <c r="BA316" s="158">
        <f>_xll.qlCalendarAdvance(Calendar,BA315,AY316,"f",,Trigger)</f>
        <v>42584</v>
      </c>
      <c r="BB316" s="158">
        <f>_xll.qlInterestRateIndexMaturity(Currency&amp;"ibor"&amp;Tenor,BA316,Trigger)</f>
        <v>42768</v>
      </c>
      <c r="BC316" s="320">
        <f>_xll.qlIndexFixing($AC$5,AZ316,TRUE,_xll.ohTrigger(Trigger,Trigger6M))</f>
        <v>1.0571569508697005E-3</v>
      </c>
      <c r="BD316" s="320">
        <f>_xll.qlIndexFixing($BE$1,AZ316,TRUE,_xll.ohTrigger(Trigger,Trigger6M))</f>
        <v>1.2885713282065458E-3</v>
      </c>
    </row>
    <row r="317" spans="51:56" ht="11.25" customHeight="1" x14ac:dyDescent="0.25">
      <c r="AY317" s="157" t="s">
        <v>211</v>
      </c>
      <c r="AZ317" s="158">
        <f>_xll.qlInterestRateIndexFixingDate(Currency&amp;"ibor"&amp;Tenor,BA317,Trigger)</f>
        <v>42583</v>
      </c>
      <c r="BA317" s="158">
        <f>_xll.qlCalendarAdvance(Calendar,BA316,AY317,"f",,Trigger)</f>
        <v>42585</v>
      </c>
      <c r="BB317" s="158">
        <f>_xll.qlInterestRateIndexMaturity(Currency&amp;"ibor"&amp;Tenor,BA317,Trigger)</f>
        <v>42769</v>
      </c>
      <c r="BC317" s="320">
        <f>_xll.qlIndexFixing($AC$5,AZ317,TRUE,_xll.ohTrigger(Trigger,Trigger6M))</f>
        <v>1.059229139523412E-3</v>
      </c>
      <c r="BD317" s="320">
        <f>_xll.qlIndexFixing($BE$1,AZ317,TRUE,_xll.ohTrigger(Trigger,Trigger6M))</f>
        <v>1.2924490651189874E-3</v>
      </c>
    </row>
    <row r="318" spans="51:56" ht="11.25" customHeight="1" x14ac:dyDescent="0.25">
      <c r="AY318" s="157" t="s">
        <v>211</v>
      </c>
      <c r="AZ318" s="158">
        <f>_xll.qlInterestRateIndexFixingDate(Currency&amp;"ibor"&amp;Tenor,BA318,Trigger)</f>
        <v>42584</v>
      </c>
      <c r="BA318" s="158">
        <f>_xll.qlCalendarAdvance(Calendar,BA317,AY318,"f",,Trigger)</f>
        <v>42586</v>
      </c>
      <c r="BB318" s="158">
        <f>_xll.qlInterestRateIndexMaturity(Currency&amp;"ibor"&amp;Tenor,BA318,Trigger)</f>
        <v>42772</v>
      </c>
      <c r="BC318" s="320">
        <f>_xll.qlIndexFixing($AC$5,AZ318,TRUE,_xll.ohTrigger(Trigger,Trigger6M))</f>
        <v>1.0642581495842291E-3</v>
      </c>
      <c r="BD318" s="320">
        <f>_xll.qlIndexFixing($BE$1,AZ318,TRUE,_xll.ohTrigger(Trigger,Trigger6M))</f>
        <v>1.2995906589919498E-3</v>
      </c>
    </row>
    <row r="319" spans="51:56" ht="11.25" customHeight="1" x14ac:dyDescent="0.25">
      <c r="AY319" s="157" t="s">
        <v>211</v>
      </c>
      <c r="AZ319" s="158">
        <f>_xll.qlInterestRateIndexFixingDate(Currency&amp;"ibor"&amp;Tenor,BA319,Trigger)</f>
        <v>42585</v>
      </c>
      <c r="BA319" s="158">
        <f>_xll.qlCalendarAdvance(Calendar,BA318,AY319,"f",,Trigger)</f>
        <v>42587</v>
      </c>
      <c r="BB319" s="158">
        <f>_xll.qlInterestRateIndexMaturity(Currency&amp;"ibor"&amp;Tenor,BA319,Trigger)</f>
        <v>42772</v>
      </c>
      <c r="BC319" s="320">
        <f>_xll.qlIndexFixing($AC$5,AZ319,TRUE,_xll.ohTrigger(Trigger,Trigger6M))</f>
        <v>1.0648600308083133E-3</v>
      </c>
      <c r="BD319" s="320">
        <f>_xll.qlIndexFixing($BE$1,AZ319,TRUE,_xll.ohTrigger(Trigger,Trigger6M))</f>
        <v>1.3019050073688079E-3</v>
      </c>
    </row>
    <row r="320" spans="51:56" ht="11.25" customHeight="1" x14ac:dyDescent="0.25">
      <c r="AY320" s="157" t="s">
        <v>211</v>
      </c>
      <c r="AZ320" s="158">
        <f>_xll.qlInterestRateIndexFixingDate(Currency&amp;"ibor"&amp;Tenor,BA320,Trigger)</f>
        <v>42586</v>
      </c>
      <c r="BA320" s="158">
        <f>_xll.qlCalendarAdvance(Calendar,BA319,AY320,"f",,Trigger)</f>
        <v>42590</v>
      </c>
      <c r="BB320" s="158">
        <f>_xll.qlInterestRateIndexMaturity(Currency&amp;"ibor"&amp;Tenor,BA320,Trigger)</f>
        <v>42774</v>
      </c>
      <c r="BC320" s="320">
        <f>_xll.qlIndexFixing($AC$5,AZ320,TRUE,_xll.ohTrigger(Trigger,Trigger6M))</f>
        <v>1.0696301922325201E-3</v>
      </c>
      <c r="BD320" s="320">
        <f>_xll.qlIndexFixing($BE$1,AZ320,TRUE,_xll.ohTrigger(Trigger,Trigger6M))</f>
        <v>1.3122172542932794E-3</v>
      </c>
    </row>
    <row r="321" spans="51:56" ht="11.25" customHeight="1" x14ac:dyDescent="0.25">
      <c r="AY321" s="157" t="s">
        <v>211</v>
      </c>
      <c r="AZ321" s="158">
        <f>_xll.qlInterestRateIndexFixingDate(Currency&amp;"ibor"&amp;Tenor,BA321,Trigger)</f>
        <v>42587</v>
      </c>
      <c r="BA321" s="158">
        <f>_xll.qlCalendarAdvance(Calendar,BA320,AY321,"f",,Trigger)</f>
        <v>42591</v>
      </c>
      <c r="BB321" s="158">
        <f>_xll.qlInterestRateIndexMaturity(Currency&amp;"ibor"&amp;Tenor,BA321,Trigger)</f>
        <v>42775</v>
      </c>
      <c r="BC321" s="320">
        <f>_xll.qlIndexFixing($AC$5,AZ321,TRUE,_xll.ohTrigger(Trigger,Trigger6M))</f>
        <v>1.0717184247220565E-3</v>
      </c>
      <c r="BD321" s="320">
        <f>_xll.qlIndexFixing($BE$1,AZ321,TRUE,_xll.ohTrigger(Trigger,Trigger6M))</f>
        <v>1.3162104787118011E-3</v>
      </c>
    </row>
    <row r="322" spans="51:56" ht="11.25" customHeight="1" x14ac:dyDescent="0.25">
      <c r="AY322" s="157" t="s">
        <v>211</v>
      </c>
      <c r="AZ322" s="158">
        <f>_xll.qlInterestRateIndexFixingDate(Currency&amp;"ibor"&amp;Tenor,BA322,Trigger)</f>
        <v>42590</v>
      </c>
      <c r="BA322" s="158">
        <f>_xll.qlCalendarAdvance(Calendar,BA321,AY322,"f",,Trigger)</f>
        <v>42592</v>
      </c>
      <c r="BB322" s="158">
        <f>_xll.qlInterestRateIndexMaturity(Currency&amp;"ibor"&amp;Tenor,BA322,Trigger)</f>
        <v>42776</v>
      </c>
      <c r="BC322" s="320">
        <f>_xll.qlIndexFixing($AC$5,AZ322,TRUE,_xll.ohTrigger(Trigger,Trigger6M))</f>
        <v>1.0738093312139168E-3</v>
      </c>
      <c r="BD322" s="320">
        <f>_xll.qlIndexFixing($BE$1,AZ322,TRUE,_xll.ohTrigger(Trigger,Trigger6M))</f>
        <v>1.3202046031369136E-3</v>
      </c>
    </row>
    <row r="323" spans="51:56" ht="11.25" customHeight="1" x14ac:dyDescent="0.25">
      <c r="AY323" s="157" t="s">
        <v>211</v>
      </c>
      <c r="AZ323" s="158">
        <f>_xll.qlInterestRateIndexFixingDate(Currency&amp;"ibor"&amp;Tenor,BA323,Trigger)</f>
        <v>42591</v>
      </c>
      <c r="BA323" s="158">
        <f>_xll.qlCalendarAdvance(Calendar,BA322,AY323,"f",,Trigger)</f>
        <v>42593</v>
      </c>
      <c r="BB323" s="158">
        <f>_xll.qlInterestRateIndexMaturity(Currency&amp;"ibor"&amp;Tenor,BA323,Trigger)</f>
        <v>42779</v>
      </c>
      <c r="BC323" s="320">
        <f>_xll.qlIndexFixing($AC$5,AZ323,TRUE,_xll.ohTrigger(Trigger,Trigger6M))</f>
        <v>1.0788302432222202E-3</v>
      </c>
      <c r="BD323" s="320">
        <f>_xll.qlIndexFixing($BE$1,AZ323,TRUE,_xll.ohTrigger(Trigger,Trigger6M))</f>
        <v>1.3271734259570353E-3</v>
      </c>
    </row>
    <row r="324" spans="51:56" ht="11.25" customHeight="1" x14ac:dyDescent="0.25">
      <c r="AY324" s="157" t="s">
        <v>211</v>
      </c>
      <c r="AZ324" s="158">
        <f>_xll.qlInterestRateIndexFixingDate(Currency&amp;"ibor"&amp;Tenor,BA324,Trigger)</f>
        <v>42592</v>
      </c>
      <c r="BA324" s="158">
        <f>_xll.qlCalendarAdvance(Calendar,BA323,AY324,"f",,Trigger)</f>
        <v>42594</v>
      </c>
      <c r="BB324" s="158">
        <f>_xll.qlInterestRateIndexMaturity(Currency&amp;"ibor"&amp;Tenor,BA324,Trigger)</f>
        <v>42779</v>
      </c>
      <c r="BC324" s="320">
        <f>_xll.qlIndexFixing($AC$5,AZ324,TRUE,_xll.ohTrigger(Trigger,Trigger6M))</f>
        <v>1.0794640766551087E-3</v>
      </c>
      <c r="BD324" s="320">
        <f>_xll.qlIndexFixing($BE$1,AZ324,TRUE,_xll.ohTrigger(Trigger,Trigger6M))</f>
        <v>1.3296476779421649E-3</v>
      </c>
    </row>
    <row r="325" spans="51:56" ht="11.25" customHeight="1" x14ac:dyDescent="0.25">
      <c r="AY325" s="157" t="s">
        <v>211</v>
      </c>
      <c r="AZ325" s="158">
        <f>_xll.qlInterestRateIndexFixingDate(Currency&amp;"ibor"&amp;Tenor,BA325,Trigger)</f>
        <v>42593</v>
      </c>
      <c r="BA325" s="158">
        <f>_xll.qlCalendarAdvance(Calendar,BA324,AY325,"f",,Trigger)</f>
        <v>42597</v>
      </c>
      <c r="BB325" s="158">
        <f>_xll.qlInterestRateIndexMaturity(Currency&amp;"ibor"&amp;Tenor,BA325,Trigger)</f>
        <v>42781</v>
      </c>
      <c r="BC325" s="320">
        <f>_xll.qlIndexFixing($AC$5,AZ325,TRUE,_xll.ohTrigger(Trigger,Trigger6M))</f>
        <v>1.0843039740087062E-3</v>
      </c>
      <c r="BD325" s="320">
        <f>_xll.qlIndexFixing($BE$1,AZ325,TRUE,_xll.ohTrigger(Trigger,Trigger6M))</f>
        <v>1.3400000007050045E-3</v>
      </c>
    </row>
    <row r="326" spans="51:56" ht="11.25" customHeight="1" x14ac:dyDescent="0.25">
      <c r="AY326" s="157" t="s">
        <v>211</v>
      </c>
      <c r="AZ326" s="158">
        <f>_xll.qlInterestRateIndexFixingDate(Currency&amp;"ibor"&amp;Tenor,BA326,Trigger)</f>
        <v>42594</v>
      </c>
      <c r="BA326" s="158">
        <f>_xll.qlCalendarAdvance(Calendar,BA325,AY326,"f",,Trigger)</f>
        <v>42598</v>
      </c>
      <c r="BB326" s="158">
        <f>_xll.qlInterestRateIndexMaturity(Currency&amp;"ibor"&amp;Tenor,BA326,Trigger)</f>
        <v>42782</v>
      </c>
      <c r="BC326" s="320">
        <f>_xll.qlIndexFixing($AC$5,AZ326,TRUE,_xll.ohTrigger(Trigger,Trigger6M))</f>
        <v>1.086410924695235E-3</v>
      </c>
      <c r="BD326" s="320">
        <f>_xll.qlIndexFixing($BE$1,AZ326,TRUE,_xll.ohTrigger(Trigger,Trigger6M))</f>
        <v>1.3438872094438128E-3</v>
      </c>
    </row>
    <row r="327" spans="51:56" ht="11.25" customHeight="1" x14ac:dyDescent="0.25">
      <c r="AY327" s="157" t="s">
        <v>211</v>
      </c>
      <c r="AZ327" s="158">
        <f>_xll.qlInterestRateIndexFixingDate(Currency&amp;"ibor"&amp;Tenor,BA327,Trigger)</f>
        <v>42597</v>
      </c>
      <c r="BA327" s="158">
        <f>_xll.qlCalendarAdvance(Calendar,BA326,AY327,"f",,Trigger)</f>
        <v>42599</v>
      </c>
      <c r="BB327" s="158">
        <f>_xll.qlInterestRateIndexMaturity(Currency&amp;"ibor"&amp;Tenor,BA327,Trigger)</f>
        <v>42783</v>
      </c>
      <c r="BC327" s="320">
        <f>_xll.qlIndexFixing($AC$5,AZ327,TRUE,_xll.ohTrigger(Trigger,Trigger6M))</f>
        <v>1.0885205494449086E-3</v>
      </c>
      <c r="BD327" s="320">
        <f>_xll.qlIndexFixing($BE$1,AZ327,TRUE,_xll.ohTrigger(Trigger,Trigger6M))</f>
        <v>1.347745968268892E-3</v>
      </c>
    </row>
    <row r="328" spans="51:56" ht="11.25" customHeight="1" x14ac:dyDescent="0.25">
      <c r="AY328" s="157" t="s">
        <v>211</v>
      </c>
      <c r="AZ328" s="158">
        <f>_xll.qlInterestRateIndexFixingDate(Currency&amp;"ibor"&amp;Tenor,BA328,Trigger)</f>
        <v>42598</v>
      </c>
      <c r="BA328" s="158">
        <f>_xll.qlCalendarAdvance(Calendar,BA327,AY328,"f",,Trigger)</f>
        <v>42600</v>
      </c>
      <c r="BB328" s="158">
        <f>_xll.qlInterestRateIndexMaturity(Currency&amp;"ibor"&amp;Tenor,BA328,Trigger)</f>
        <v>42786</v>
      </c>
      <c r="BC328" s="320">
        <f>_xll.qlIndexFixing($AC$5,AZ328,TRUE,_xll.ohTrigger(Trigger,Trigger6M))</f>
        <v>1.093531957857158E-3</v>
      </c>
      <c r="BD328" s="320">
        <f>_xll.qlIndexFixing($BE$1,AZ328,TRUE,_xll.ohTrigger(Trigger,Trigger6M))</f>
        <v>1.3542037026131343E-3</v>
      </c>
    </row>
    <row r="329" spans="51:56" ht="11.25" customHeight="1" x14ac:dyDescent="0.25">
      <c r="AY329" s="157" t="s">
        <v>211</v>
      </c>
      <c r="AZ329" s="158">
        <f>_xll.qlInterestRateIndexFixingDate(Currency&amp;"ibor"&amp;Tenor,BA329,Trigger)</f>
        <v>42599</v>
      </c>
      <c r="BA329" s="158">
        <f>_xll.qlCalendarAdvance(Calendar,BA328,AY329,"f",,Trigger)</f>
        <v>42601</v>
      </c>
      <c r="BB329" s="158">
        <f>_xll.qlInterestRateIndexMaturity(Currency&amp;"ibor"&amp;Tenor,BA329,Trigger)</f>
        <v>42786</v>
      </c>
      <c r="BC329" s="320">
        <f>_xll.qlIndexFixing($AC$5,AZ329,TRUE,_xll.ohTrigger(Trigger,Trigger6M))</f>
        <v>1.0941984430990288E-3</v>
      </c>
      <c r="BD329" s="320">
        <f>_xll.qlIndexFixing($BE$1,AZ329,TRUE,_xll.ohTrigger(Trigger,Trigger6M))</f>
        <v>1.3566950574639776E-3</v>
      </c>
    </row>
    <row r="330" spans="51:56" ht="11.25" customHeight="1" x14ac:dyDescent="0.25">
      <c r="AY330" s="157" t="s">
        <v>211</v>
      </c>
      <c r="AZ330" s="158">
        <f>_xll.qlInterestRateIndexFixingDate(Currency&amp;"ibor"&amp;Tenor,BA330,Trigger)</f>
        <v>42600</v>
      </c>
      <c r="BA330" s="158">
        <f>_xll.qlCalendarAdvance(Calendar,BA329,AY330,"f",,Trigger)</f>
        <v>42604</v>
      </c>
      <c r="BB330" s="158">
        <f>_xll.qlInterestRateIndexMaturity(Currency&amp;"ibor"&amp;Tenor,BA330,Trigger)</f>
        <v>42788</v>
      </c>
      <c r="BC330" s="320">
        <f>_xll.qlIndexFixing($AC$5,AZ330,TRUE,_xll.ohTrigger(Trigger,Trigger6M))</f>
        <v>1.0991087844328239E-3</v>
      </c>
      <c r="BD330" s="320">
        <f>_xll.qlIndexFixing($BE$1,AZ330,TRUE,_xll.ohTrigger(Trigger,Trigger6M))</f>
        <v>1.3667320165654674E-3</v>
      </c>
    </row>
    <row r="331" spans="51:56" ht="11.25" customHeight="1" x14ac:dyDescent="0.25">
      <c r="AY331" s="157" t="s">
        <v>211</v>
      </c>
      <c r="AZ331" s="158">
        <f>_xll.qlInterestRateIndexFixingDate(Currency&amp;"ibor"&amp;Tenor,BA331,Trigger)</f>
        <v>42601</v>
      </c>
      <c r="BA331" s="158">
        <f>_xll.qlCalendarAdvance(Calendar,BA330,AY331,"f",,Trigger)</f>
        <v>42605</v>
      </c>
      <c r="BB331" s="158">
        <f>_xll.qlInterestRateIndexMaturity(Currency&amp;"ibor"&amp;Tenor,BA331,Trigger)</f>
        <v>42789</v>
      </c>
      <c r="BC331" s="320">
        <f>_xll.qlIndexFixing($AC$5,AZ331,TRUE,_xll.ohTrigger(Trigger,Trigger6M))</f>
        <v>1.101234453739485E-3</v>
      </c>
      <c r="BD331" s="320">
        <f>_xll.qlIndexFixing($BE$1,AZ331,TRUE,_xll.ohTrigger(Trigger,Trigger6M))</f>
        <v>1.3704917167145021E-3</v>
      </c>
    </row>
    <row r="332" spans="51:56" ht="11.25" customHeight="1" x14ac:dyDescent="0.25">
      <c r="AY332" s="157" t="s">
        <v>211</v>
      </c>
      <c r="AZ332" s="158">
        <f>_xll.qlInterestRateIndexFixingDate(Currency&amp;"ibor"&amp;Tenor,BA332,Trigger)</f>
        <v>42604</v>
      </c>
      <c r="BA332" s="158">
        <f>_xll.qlCalendarAdvance(Calendar,BA331,AY332,"f",,Trigger)</f>
        <v>42606</v>
      </c>
      <c r="BB332" s="158">
        <f>_xll.qlInterestRateIndexMaturity(Currency&amp;"ibor"&amp;Tenor,BA332,Trigger)</f>
        <v>42790</v>
      </c>
      <c r="BC332" s="320">
        <f>_xll.qlIndexFixing($AC$5,AZ332,TRUE,_xll.ohTrigger(Trigger,Trigger6M))</f>
        <v>1.1033627971692428E-3</v>
      </c>
      <c r="BD332" s="320">
        <f>_xll.qlIndexFixing($BE$1,AZ332,TRUE,_xll.ohTrigger(Trigger,Trigger6M))</f>
        <v>1.3742470066044224E-3</v>
      </c>
    </row>
    <row r="333" spans="51:56" ht="11.25" customHeight="1" x14ac:dyDescent="0.25">
      <c r="AY333" s="157" t="s">
        <v>211</v>
      </c>
      <c r="AZ333" s="158">
        <f>_xll.qlInterestRateIndexFixingDate(Currency&amp;"ibor"&amp;Tenor,BA333,Trigger)</f>
        <v>42605</v>
      </c>
      <c r="BA333" s="158">
        <f>_xll.qlCalendarAdvance(Calendar,BA332,AY333,"f",,Trigger)</f>
        <v>42607</v>
      </c>
      <c r="BB333" s="158">
        <f>_xll.qlInterestRateIndexMaturity(Currency&amp;"ibor"&amp;Tenor,BA333,Trigger)</f>
        <v>42793</v>
      </c>
      <c r="BC333" s="320">
        <f>_xll.qlIndexFixing($AC$5,AZ333,TRUE,_xll.ohTrigger(Trigger,Trigger6M))</f>
        <v>1.1083632964393705E-3</v>
      </c>
      <c r="BD333" s="320">
        <f>_xll.qlIndexFixing($BE$1,AZ333,TRUE,_xll.ohTrigger(Trigger,Trigger6M))</f>
        <v>1.3807549698929831E-3</v>
      </c>
    </row>
    <row r="334" spans="51:56" ht="11.25" customHeight="1" x14ac:dyDescent="0.25">
      <c r="AY334" s="157" t="s">
        <v>211</v>
      </c>
      <c r="AZ334" s="158">
        <f>_xll.qlInterestRateIndexFixingDate(Currency&amp;"ibor"&amp;Tenor,BA334,Trigger)</f>
        <v>42606</v>
      </c>
      <c r="BA334" s="158">
        <f>_xll.qlCalendarAdvance(Calendar,BA333,AY334,"f",,Trigger)</f>
        <v>42608</v>
      </c>
      <c r="BB334" s="158">
        <f>_xll.qlInterestRateIndexMaturity(Currency&amp;"ibor"&amp;Tenor,BA334,Trigger)</f>
        <v>42793</v>
      </c>
      <c r="BC334" s="320">
        <f>_xll.qlIndexFixing($AC$5,AZ334,TRUE,_xll.ohTrigger(Trigger,Trigger6M))</f>
        <v>1.109063133096411E-3</v>
      </c>
      <c r="BD334" s="320">
        <f>_xll.qlIndexFixing($BE$1,AZ334,TRUE,_xll.ohTrigger(Trigger,Trigger6M))</f>
        <v>1.3831472657502512E-3</v>
      </c>
    </row>
    <row r="335" spans="51:56" ht="11.25" customHeight="1" x14ac:dyDescent="0.25">
      <c r="AY335" s="157" t="s">
        <v>211</v>
      </c>
      <c r="AZ335" s="158">
        <f>_xll.qlInterestRateIndexFixingDate(Currency&amp;"ibor"&amp;Tenor,BA335,Trigger)</f>
        <v>42607</v>
      </c>
      <c r="BA335" s="158">
        <f>_xll.qlCalendarAdvance(Calendar,BA334,AY335,"f",,Trigger)</f>
        <v>42611</v>
      </c>
      <c r="BB335" s="158">
        <f>_xll.qlInterestRateIndexMaturity(Currency&amp;"ibor"&amp;Tenor,BA335,Trigger)</f>
        <v>42794</v>
      </c>
      <c r="BC335" s="320">
        <f>_xll.qlIndexFixing($AC$5,AZ335,TRUE,_xll.ohTrigger(Trigger,Trigger6M))</f>
        <v>1.1126094962052165E-3</v>
      </c>
      <c r="BD335" s="320">
        <f>_xll.qlIndexFixing($BE$1,AZ335,TRUE,_xll.ohTrigger(Trigger,Trigger6M))</f>
        <v>1.3916194791941568E-3</v>
      </c>
    </row>
    <row r="336" spans="51:56" ht="11.25" customHeight="1" x14ac:dyDescent="0.25">
      <c r="AY336" s="157" t="s">
        <v>211</v>
      </c>
      <c r="AZ336" s="158">
        <f>_xll.qlInterestRateIndexFixingDate(Currency&amp;"ibor"&amp;Tenor,BA336,Trigger)</f>
        <v>42608</v>
      </c>
      <c r="BA336" s="158">
        <f>_xll.qlCalendarAdvance(Calendar,BA335,AY336,"f",,Trigger)</f>
        <v>42612</v>
      </c>
      <c r="BB336" s="158">
        <f>_xll.qlInterestRateIndexMaturity(Currency&amp;"ibor"&amp;Tenor,BA336,Trigger)</f>
        <v>42794</v>
      </c>
      <c r="BC336" s="320">
        <f>_xll.qlIndexFixing($AC$5,AZ336,TRUE,_xll.ohTrigger(Trigger,Trigger6M))</f>
        <v>1.1133170668503184E-3</v>
      </c>
      <c r="BD336" s="320">
        <f>_xll.qlIndexFixing($BE$1,AZ336,TRUE,_xll.ohTrigger(Trigger,Trigger6M))</f>
        <v>1.3939184074407297E-3</v>
      </c>
    </row>
    <row r="337" spans="51:56" ht="11.25" customHeight="1" x14ac:dyDescent="0.25">
      <c r="AY337" s="157" t="s">
        <v>211</v>
      </c>
      <c r="AZ337" s="158">
        <f>_xll.qlInterestRateIndexFixingDate(Currency&amp;"ibor"&amp;Tenor,BA337,Trigger)</f>
        <v>42611</v>
      </c>
      <c r="BA337" s="158">
        <f>_xll.qlCalendarAdvance(Calendar,BA336,AY337,"f",,Trigger)</f>
        <v>42613</v>
      </c>
      <c r="BB337" s="158">
        <f>_xll.qlInterestRateIndexMaturity(Currency&amp;"ibor"&amp;Tenor,BA337,Trigger)</f>
        <v>42794</v>
      </c>
      <c r="BC337" s="320">
        <f>_xll.qlIndexFixing($AC$5,AZ337,TRUE,_xll.ohTrigger(Trigger,Trigger6M))</f>
        <v>1.1140256406426323E-3</v>
      </c>
      <c r="BD337" s="320">
        <f>_xll.qlIndexFixing($BE$1,AZ337,TRUE,_xll.ohTrigger(Trigger,Trigger6M))</f>
        <v>1.3961882691542415E-3</v>
      </c>
    </row>
    <row r="338" spans="51:56" ht="11.25" customHeight="1" x14ac:dyDescent="0.25">
      <c r="AY338" s="157" t="s">
        <v>211</v>
      </c>
      <c r="AZ338" s="158">
        <f>_xll.qlInterestRateIndexFixingDate(Currency&amp;"ibor"&amp;Tenor,BA338,Trigger)</f>
        <v>42612</v>
      </c>
      <c r="BA338" s="158">
        <f>_xll.qlCalendarAdvance(Calendar,BA337,AY338,"f",,Trigger)</f>
        <v>42614</v>
      </c>
      <c r="BB338" s="158">
        <f>_xll.qlInterestRateIndexMaturity(Currency&amp;"ibor"&amp;Tenor,BA338,Trigger)</f>
        <v>42795</v>
      </c>
      <c r="BC338" s="320">
        <f>_xll.qlIndexFixing($AC$5,AZ338,TRUE,_xll.ohTrigger(Trigger,Trigger6M))</f>
        <v>1.1161823445069699E-3</v>
      </c>
      <c r="BD338" s="320">
        <f>_xll.qlIndexFixing($BE$1,AZ338,TRUE,_xll.ohTrigger(Trigger,Trigger6M))</f>
        <v>1.3998736402807451E-3</v>
      </c>
    </row>
    <row r="339" spans="51:56" ht="11.25" customHeight="1" x14ac:dyDescent="0.25">
      <c r="AY339" s="157" t="s">
        <v>211</v>
      </c>
      <c r="AZ339" s="158">
        <f>_xll.qlInterestRateIndexFixingDate(Currency&amp;"ibor"&amp;Tenor,BA339,Trigger)</f>
        <v>42613</v>
      </c>
      <c r="BA339" s="158">
        <f>_xll.qlCalendarAdvance(Calendar,BA338,AY339,"f",,Trigger)</f>
        <v>42615</v>
      </c>
      <c r="BB339" s="158">
        <f>_xll.qlInterestRateIndexMaturity(Currency&amp;"ibor"&amp;Tenor,BA339,Trigger)</f>
        <v>42796</v>
      </c>
      <c r="BC339" s="320">
        <f>_xll.qlIndexFixing($AC$5,AZ339,TRUE,_xll.ohTrigger(Trigger,Trigger6M))</f>
        <v>1.1183417668036374E-3</v>
      </c>
      <c r="BD339" s="320">
        <f>_xll.qlIndexFixing($BE$1,AZ339,TRUE,_xll.ohTrigger(Trigger,Trigger6M))</f>
        <v>1.4035687384065655E-3</v>
      </c>
    </row>
    <row r="340" spans="51:56" ht="11.25" customHeight="1" x14ac:dyDescent="0.25">
      <c r="AY340" s="157" t="s">
        <v>211</v>
      </c>
      <c r="AZ340" s="158">
        <f>_xll.qlInterestRateIndexFixingDate(Currency&amp;"ibor"&amp;Tenor,BA340,Trigger)</f>
        <v>42614</v>
      </c>
      <c r="BA340" s="158">
        <f>_xll.qlCalendarAdvance(Calendar,BA339,AY340,"f",,Trigger)</f>
        <v>42618</v>
      </c>
      <c r="BB340" s="158">
        <f>_xll.qlInterestRateIndexMaturity(Currency&amp;"ibor"&amp;Tenor,BA340,Trigger)</f>
        <v>42800</v>
      </c>
      <c r="BC340" s="320">
        <f>_xll.qlIndexFixing($AC$5,AZ340,TRUE,_xll.ohTrigger(Trigger,Trigger6M))</f>
        <v>1.1262675339854774E-3</v>
      </c>
      <c r="BD340" s="320">
        <f>_xll.qlIndexFixing($BE$1,AZ340,TRUE,_xll.ohTrigger(Trigger,Trigger6M))</f>
        <v>1.4165037136163303E-3</v>
      </c>
    </row>
    <row r="341" spans="51:56" ht="11.25" customHeight="1" x14ac:dyDescent="0.25">
      <c r="AY341" s="157" t="s">
        <v>211</v>
      </c>
      <c r="AZ341" s="158">
        <f>_xll.qlInterestRateIndexFixingDate(Currency&amp;"ibor"&amp;Tenor,BA341,Trigger)</f>
        <v>42615</v>
      </c>
      <c r="BA341" s="158">
        <f>_xll.qlCalendarAdvance(Calendar,BA340,AY341,"f",,Trigger)</f>
        <v>42619</v>
      </c>
      <c r="BB341" s="158">
        <f>_xll.qlInterestRateIndexMaturity(Currency&amp;"ibor"&amp;Tenor,BA341,Trigger)</f>
        <v>42800</v>
      </c>
      <c r="BC341" s="320">
        <f>_xll.qlIndexFixing($AC$5,AZ341,TRUE,_xll.ohTrigger(Trigger,Trigger6M))</f>
        <v>1.1270066404884963E-3</v>
      </c>
      <c r="BD341" s="320">
        <f>_xll.qlIndexFixing($BE$1,AZ341,TRUE,_xll.ohTrigger(Trigger,Trigger6M))</f>
        <v>1.4185188591276251E-3</v>
      </c>
    </row>
    <row r="342" spans="51:56" ht="11.25" customHeight="1" x14ac:dyDescent="0.25">
      <c r="AY342" s="157" t="s">
        <v>211</v>
      </c>
      <c r="AZ342" s="158">
        <f>_xll.qlInterestRateIndexFixingDate(Currency&amp;"ibor"&amp;Tenor,BA342,Trigger)</f>
        <v>42618</v>
      </c>
      <c r="BA342" s="158">
        <f>_xll.qlCalendarAdvance(Calendar,BA341,AY342,"f",,Trigger)</f>
        <v>42620</v>
      </c>
      <c r="BB342" s="158">
        <f>_xll.qlInterestRateIndexMaturity(Currency&amp;"ibor"&amp;Tenor,BA342,Trigger)</f>
        <v>42801</v>
      </c>
      <c r="BC342" s="320">
        <f>_xll.qlIndexFixing($AC$5,AZ342,TRUE,_xll.ohTrigger(Trigger,Trigger6M))</f>
        <v>1.1291796550788632E-3</v>
      </c>
      <c r="BD342" s="320">
        <f>_xll.qlIndexFixing($BE$1,AZ342,TRUE,_xll.ohTrigger(Trigger,Trigger6M))</f>
        <v>1.4223170878205149E-3</v>
      </c>
    </row>
    <row r="343" spans="51:56" ht="11.25" customHeight="1" x14ac:dyDescent="0.25">
      <c r="AY343" s="157" t="s">
        <v>211</v>
      </c>
      <c r="AZ343" s="158">
        <f>_xll.qlInterestRateIndexFixingDate(Currency&amp;"ibor"&amp;Tenor,BA343,Trigger)</f>
        <v>42619</v>
      </c>
      <c r="BA343" s="158">
        <f>_xll.qlCalendarAdvance(Calendar,BA342,AY343,"f",,Trigger)</f>
        <v>42621</v>
      </c>
      <c r="BB343" s="158">
        <f>_xll.qlInterestRateIndexMaturity(Currency&amp;"ibor"&amp;Tenor,BA343,Trigger)</f>
        <v>42802</v>
      </c>
      <c r="BC343" s="320">
        <f>_xll.qlIndexFixing($AC$5,AZ343,TRUE,_xll.ohTrigger(Trigger,Trigger6M))</f>
        <v>1.1313553881549983E-3</v>
      </c>
      <c r="BD343" s="320">
        <f>_xll.qlIndexFixing($BE$1,AZ343,TRUE,_xll.ohTrigger(Trigger,Trigger6M))</f>
        <v>1.4261469632662475E-3</v>
      </c>
    </row>
    <row r="344" spans="51:56" ht="11.25" customHeight="1" x14ac:dyDescent="0.25">
      <c r="AY344" s="157" t="s">
        <v>211</v>
      </c>
      <c r="AZ344" s="158">
        <f>_xll.qlInterestRateIndexFixingDate(Currency&amp;"ibor"&amp;Tenor,BA344,Trigger)</f>
        <v>42620</v>
      </c>
      <c r="BA344" s="158">
        <f>_xll.qlCalendarAdvance(Calendar,BA343,AY344,"f",,Trigger)</f>
        <v>42622</v>
      </c>
      <c r="BB344" s="158">
        <f>_xll.qlInterestRateIndexMaturity(Currency&amp;"ibor"&amp;Tenor,BA344,Trigger)</f>
        <v>42803</v>
      </c>
      <c r="BC344" s="320">
        <f>_xll.qlIndexFixing($AC$5,AZ344,TRUE,_xll.ohTrigger(Trigger,Trigger6M))</f>
        <v>1.1335338397248508E-3</v>
      </c>
      <c r="BD344" s="320">
        <f>_xll.qlIndexFixing($BE$1,AZ344,TRUE,_xll.ohTrigger(Trigger,Trigger6M))</f>
        <v>1.4300121995232755E-3</v>
      </c>
    </row>
    <row r="345" spans="51:56" ht="11.25" customHeight="1" x14ac:dyDescent="0.25">
      <c r="AY345" s="157" t="s">
        <v>211</v>
      </c>
      <c r="AZ345" s="158">
        <f>_xll.qlInterestRateIndexFixingDate(Currency&amp;"ibor"&amp;Tenor,BA345,Trigger)</f>
        <v>42621</v>
      </c>
      <c r="BA345" s="158">
        <f>_xll.qlCalendarAdvance(Calendar,BA344,AY345,"f",,Trigger)</f>
        <v>42625</v>
      </c>
      <c r="BB345" s="158">
        <f>_xll.qlInterestRateIndexMaturity(Currency&amp;"ibor"&amp;Tenor,BA345,Trigger)</f>
        <v>42807</v>
      </c>
      <c r="BC345" s="320">
        <f>_xll.qlIndexFixing($AC$5,AZ345,TRUE,_xll.ohTrigger(Trigger,Trigger6M))</f>
        <v>1.1414994245237977E-3</v>
      </c>
      <c r="BD345" s="320">
        <f>_xll.qlIndexFixing($BE$1,AZ345,TRUE,_xll.ohTrigger(Trigger,Trigger6M))</f>
        <v>1.4442934178560862E-3</v>
      </c>
    </row>
    <row r="346" spans="51:56" ht="11.25" customHeight="1" x14ac:dyDescent="0.25">
      <c r="AY346" s="157" t="s">
        <v>211</v>
      </c>
      <c r="AZ346" s="158">
        <f>_xll.qlInterestRateIndexFixingDate(Currency&amp;"ibor"&amp;Tenor,BA346,Trigger)</f>
        <v>42622</v>
      </c>
      <c r="BA346" s="158">
        <f>_xll.qlCalendarAdvance(Calendar,BA345,AY346,"f",,Trigger)</f>
        <v>42626</v>
      </c>
      <c r="BB346" s="158">
        <f>_xll.qlInterestRateIndexMaturity(Currency&amp;"ibor"&amp;Tenor,BA346,Trigger)</f>
        <v>42807</v>
      </c>
      <c r="BC346" s="320">
        <f>_xll.qlIndexFixing($AC$5,AZ346,TRUE,_xll.ohTrigger(Trigger,Trigger6M))</f>
        <v>1.1422748311273633E-3</v>
      </c>
      <c r="BD346" s="320">
        <f>_xll.qlIndexFixing($BE$1,AZ346,TRUE,_xll.ohTrigger(Trigger,Trigger6M))</f>
        <v>1.4459016415678209E-3</v>
      </c>
    </row>
    <row r="347" spans="51:56" ht="11.25" customHeight="1" x14ac:dyDescent="0.25">
      <c r="AY347" s="157" t="s">
        <v>211</v>
      </c>
      <c r="AZ347" s="158">
        <f>_xll.qlInterestRateIndexFixingDate(Currency&amp;"ibor"&amp;Tenor,BA347,Trigger)</f>
        <v>42625</v>
      </c>
      <c r="BA347" s="158">
        <f>_xll.qlCalendarAdvance(Calendar,BA346,AY347,"f",,Trigger)</f>
        <v>42627</v>
      </c>
      <c r="BB347" s="158">
        <f>_xll.qlInterestRateIndexMaturity(Currency&amp;"ibor"&amp;Tenor,BA347,Trigger)</f>
        <v>42808</v>
      </c>
      <c r="BC347" s="320">
        <f>_xll.qlIndexFixing($AC$5,AZ347,TRUE,_xll.ohTrigger(Trigger,Trigger6M))</f>
        <v>1.1444668753031516E-3</v>
      </c>
      <c r="BD347" s="320">
        <f>_xll.qlIndexFixing($BE$1,AZ347,TRUE,_xll.ohTrigger(Trigger,Trigger6M))</f>
        <v>1.4500000005084372E-3</v>
      </c>
    </row>
    <row r="348" spans="51:56" ht="11.25" customHeight="1" x14ac:dyDescent="0.25">
      <c r="AY348" s="157" t="s">
        <v>211</v>
      </c>
      <c r="AZ348" s="158">
        <f>_xll.qlInterestRateIndexFixingDate(Currency&amp;"ibor"&amp;Tenor,BA348,Trigger)</f>
        <v>42626</v>
      </c>
      <c r="BA348" s="158">
        <f>_xll.qlCalendarAdvance(Calendar,BA347,AY348,"f",,Trigger)</f>
        <v>42628</v>
      </c>
      <c r="BB348" s="158">
        <f>_xll.qlInterestRateIndexMaturity(Currency&amp;"ibor"&amp;Tenor,BA348,Trigger)</f>
        <v>42809</v>
      </c>
      <c r="BC348" s="320">
        <f>_xll.qlIndexFixing($AC$5,AZ348,TRUE,_xll.ohTrigger(Trigger,Trigger6M))</f>
        <v>1.1466616380269785E-3</v>
      </c>
      <c r="BD348" s="320">
        <f>_xll.qlIndexFixing($BE$1,AZ348,TRUE,_xll.ohTrigger(Trigger,Trigger6M))</f>
        <v>1.4541555027592476E-3</v>
      </c>
    </row>
    <row r="349" spans="51:56" ht="11.25" customHeight="1" x14ac:dyDescent="0.25">
      <c r="AY349" s="157" t="s">
        <v>211</v>
      </c>
      <c r="AZ349" s="158">
        <f>_xll.qlInterestRateIndexFixingDate(Currency&amp;"ibor"&amp;Tenor,BA349,Trigger)</f>
        <v>42627</v>
      </c>
      <c r="BA349" s="158">
        <f>_xll.qlCalendarAdvance(Calendar,BA348,AY349,"f",,Trigger)</f>
        <v>42629</v>
      </c>
      <c r="BB349" s="158">
        <f>_xll.qlInterestRateIndexMaturity(Currency&amp;"ibor"&amp;Tenor,BA349,Trigger)</f>
        <v>42810</v>
      </c>
      <c r="BC349" s="320">
        <f>_xll.qlIndexFixing($AC$5,AZ349,TRUE,_xll.ohTrigger(Trigger,Trigger6M))</f>
        <v>1.1488591193076767E-3</v>
      </c>
      <c r="BD349" s="320">
        <f>_xll.qlIndexFixing($BE$1,AZ349,TRUE,_xll.ohTrigger(Trigger,Trigger6M))</f>
        <v>1.4583676464688742E-3</v>
      </c>
    </row>
    <row r="350" spans="51:56" ht="11.25" customHeight="1" x14ac:dyDescent="0.25">
      <c r="AY350" s="157" t="s">
        <v>211</v>
      </c>
      <c r="AZ350" s="158">
        <f>_xll.qlInterestRateIndexFixingDate(Currency&amp;"ibor"&amp;Tenor,BA350,Trigger)</f>
        <v>42628</v>
      </c>
      <c r="BA350" s="158">
        <f>_xll.qlCalendarAdvance(Calendar,BA349,AY350,"f",,Trigger)</f>
        <v>42632</v>
      </c>
      <c r="BB350" s="158">
        <f>_xll.qlInterestRateIndexMaturity(Currency&amp;"ibor"&amp;Tenor,BA350,Trigger)</f>
        <v>42814</v>
      </c>
      <c r="BC350" s="320">
        <f>_xll.qlIndexFixing($AC$5,AZ350,TRUE,_xll.ohTrigger(Trigger,Trigger6M))</f>
        <v>1.1581193840647143E-3</v>
      </c>
      <c r="BD350" s="320">
        <f>_xll.qlIndexFixing($BE$1,AZ350,TRUE,_xll.ohTrigger(Trigger,Trigger6M))</f>
        <v>1.4745589177531195E-3</v>
      </c>
    </row>
    <row r="351" spans="51:56" ht="11.25" customHeight="1" x14ac:dyDescent="0.25">
      <c r="AY351" s="157" t="s">
        <v>211</v>
      </c>
      <c r="AZ351" s="158">
        <f>_xll.qlInterestRateIndexFixingDate(Currency&amp;"ibor"&amp;Tenor,BA351,Trigger)</f>
        <v>42629</v>
      </c>
      <c r="BA351" s="158">
        <f>_xll.qlCalendarAdvance(Calendar,BA350,AY351,"f",,Trigger)</f>
        <v>42633</v>
      </c>
      <c r="BB351" s="158">
        <f>_xll.qlInterestRateIndexMaturity(Currency&amp;"ibor"&amp;Tenor,BA351,Trigger)</f>
        <v>42814</v>
      </c>
      <c r="BC351" s="320">
        <f>_xll.qlIndexFixing($AC$5,AZ351,TRUE,_xll.ohTrigger(Trigger,Trigger6M))</f>
        <v>1.1593629906834592E-3</v>
      </c>
      <c r="BD351" s="320">
        <f>_xll.qlIndexFixing($BE$1,AZ351,TRUE,_xll.ohTrigger(Trigger,Trigger6M))</f>
        <v>1.4757553876392927E-3</v>
      </c>
    </row>
    <row r="352" spans="51:56" ht="11.25" customHeight="1" x14ac:dyDescent="0.25">
      <c r="AY352" s="157" t="s">
        <v>211</v>
      </c>
      <c r="AZ352" s="158">
        <f>_xll.qlInterestRateIndexFixingDate(Currency&amp;"ibor"&amp;Tenor,BA352,Trigger)</f>
        <v>42632</v>
      </c>
      <c r="BA352" s="158">
        <f>_xll.qlCalendarAdvance(Calendar,BA351,AY352,"f",,Trigger)</f>
        <v>42634</v>
      </c>
      <c r="BB352" s="158">
        <f>_xll.qlInterestRateIndexMaturity(Currency&amp;"ibor"&amp;Tenor,BA352,Trigger)</f>
        <v>42815</v>
      </c>
      <c r="BC352" s="320">
        <f>_xll.qlIndexFixing($AC$5,AZ352,TRUE,_xll.ohTrigger(Trigger,Trigger6M))</f>
        <v>1.1619999999388365E-3</v>
      </c>
      <c r="BD352" s="320">
        <f>_xll.qlIndexFixing($BE$1,AZ352,TRUE,_xll.ohTrigger(Trigger,Trigger6M))</f>
        <v>1.4802303261112241E-3</v>
      </c>
    </row>
    <row r="353" spans="51:56" ht="11.25" customHeight="1" x14ac:dyDescent="0.25">
      <c r="AY353" s="157" t="s">
        <v>211</v>
      </c>
      <c r="AZ353" s="158">
        <f>_xll.qlInterestRateIndexFixingDate(Currency&amp;"ibor"&amp;Tenor,BA353,Trigger)</f>
        <v>42633</v>
      </c>
      <c r="BA353" s="158">
        <f>_xll.qlCalendarAdvance(Calendar,BA352,AY353,"f",,Trigger)</f>
        <v>42635</v>
      </c>
      <c r="BB353" s="158">
        <f>_xll.qlInterestRateIndexMaturity(Currency&amp;"ibor"&amp;Tenor,BA353,Trigger)</f>
        <v>42816</v>
      </c>
      <c r="BC353" s="320">
        <f>_xll.qlIndexFixing($AC$5,AZ353,TRUE,_xll.ohTrigger(Trigger,Trigger6M))</f>
        <v>1.1650074305443816E-3</v>
      </c>
      <c r="BD353" s="320">
        <f>_xll.qlIndexFixing($BE$1,AZ353,TRUE,_xll.ohTrigger(Trigger,Trigger6M))</f>
        <v>1.4847537599575016E-3</v>
      </c>
    </row>
    <row r="354" spans="51:56" ht="11.25" customHeight="1" x14ac:dyDescent="0.25">
      <c r="AY354" s="157" t="s">
        <v>211</v>
      </c>
      <c r="AZ354" s="158">
        <f>_xll.qlInterestRateIndexFixingDate(Currency&amp;"ibor"&amp;Tenor,BA354,Trigger)</f>
        <v>42634</v>
      </c>
      <c r="BA354" s="158">
        <f>_xll.qlCalendarAdvance(Calendar,BA353,AY354,"f",,Trigger)</f>
        <v>42636</v>
      </c>
      <c r="BB354" s="158">
        <f>_xll.qlInterestRateIndexMaturity(Currency&amp;"ibor"&amp;Tenor,BA354,Trigger)</f>
        <v>42817</v>
      </c>
      <c r="BC354" s="320">
        <f>_xll.qlIndexFixing($AC$5,AZ354,TRUE,_xll.ohTrigger(Trigger,Trigger6M))</f>
        <v>1.1680203552938511E-3</v>
      </c>
      <c r="BD354" s="320">
        <f>_xll.qlIndexFixing($BE$1,AZ354,TRUE,_xll.ohTrigger(Trigger,Trigger6M))</f>
        <v>1.4893243409584678E-3</v>
      </c>
    </row>
    <row r="355" spans="51:56" ht="11.25" customHeight="1" x14ac:dyDescent="0.25">
      <c r="AY355" s="157" t="s">
        <v>211</v>
      </c>
      <c r="AZ355" s="158">
        <f>_xll.qlInterestRateIndexFixingDate(Currency&amp;"ibor"&amp;Tenor,BA355,Trigger)</f>
        <v>42635</v>
      </c>
      <c r="BA355" s="158">
        <f>_xll.qlCalendarAdvance(Calendar,BA354,AY355,"f",,Trigger)</f>
        <v>42639</v>
      </c>
      <c r="BB355" s="158">
        <f>_xll.qlInterestRateIndexMaturity(Currency&amp;"ibor"&amp;Tenor,BA355,Trigger)</f>
        <v>42821</v>
      </c>
      <c r="BC355" s="320">
        <f>_xll.qlIndexFixing($AC$5,AZ355,TRUE,_xll.ohTrigger(Trigger,Trigger6M))</f>
        <v>1.1788050917868336E-3</v>
      </c>
      <c r="BD355" s="320">
        <f>_xll.qlIndexFixing($BE$1,AZ355,TRUE,_xll.ohTrigger(Trigger,Trigger6M))</f>
        <v>1.5070221050532025E-3</v>
      </c>
    </row>
    <row r="356" spans="51:56" ht="11.25" customHeight="1" x14ac:dyDescent="0.25">
      <c r="AY356" s="157" t="s">
        <v>211</v>
      </c>
      <c r="AZ356" s="158">
        <f>_xll.qlInterestRateIndexFixingDate(Currency&amp;"ibor"&amp;Tenor,BA356,Trigger)</f>
        <v>42636</v>
      </c>
      <c r="BA356" s="158">
        <f>_xll.qlCalendarAdvance(Calendar,BA355,AY356,"f",,Trigger)</f>
        <v>42640</v>
      </c>
      <c r="BB356" s="158">
        <f>_xll.qlInterestRateIndexMaturity(Currency&amp;"ibor"&amp;Tenor,BA356,Trigger)</f>
        <v>42821</v>
      </c>
      <c r="BC356" s="320">
        <f>_xll.qlIndexFixing($AC$5,AZ356,TRUE,_xll.ohTrigger(Trigger,Trigger6M))</f>
        <v>1.1801269962317866E-3</v>
      </c>
      <c r="BD356" s="320">
        <f>_xll.qlIndexFixing($BE$1,AZ356,TRUE,_xll.ohTrigger(Trigger,Trigger6M))</f>
        <v>1.5080512667294472E-3</v>
      </c>
    </row>
    <row r="357" spans="51:56" ht="11.25" customHeight="1" x14ac:dyDescent="0.25">
      <c r="AY357" s="157" t="s">
        <v>211</v>
      </c>
      <c r="AZ357" s="158">
        <f>_xll.qlInterestRateIndexFixingDate(Currency&amp;"ibor"&amp;Tenor,BA357,Trigger)</f>
        <v>42639</v>
      </c>
      <c r="BA357" s="158">
        <f>_xll.qlCalendarAdvance(Calendar,BA356,AY357,"f",,Trigger)</f>
        <v>42641</v>
      </c>
      <c r="BB357" s="158">
        <f>_xll.qlInterestRateIndexMaturity(Currency&amp;"ibor"&amp;Tenor,BA357,Trigger)</f>
        <v>42822</v>
      </c>
      <c r="BC357" s="320">
        <f>_xll.qlIndexFixing($AC$5,AZ357,TRUE,_xll.ohTrigger(Trigger,Trigger6M))</f>
        <v>1.1831673920767096E-3</v>
      </c>
      <c r="BD357" s="320">
        <f>_xll.qlIndexFixing($BE$1,AZ357,TRUE,_xll.ohTrigger(Trigger,Trigger6M))</f>
        <v>1.5128374548113316E-3</v>
      </c>
    </row>
    <row r="358" spans="51:56" ht="11.25" customHeight="1" x14ac:dyDescent="0.25">
      <c r="AY358" s="157" t="s">
        <v>211</v>
      </c>
      <c r="AZ358" s="158">
        <f>_xll.qlInterestRateIndexFixingDate(Currency&amp;"ibor"&amp;Tenor,BA358,Trigger)</f>
        <v>42640</v>
      </c>
      <c r="BA358" s="158">
        <f>_xll.qlCalendarAdvance(Calendar,BA357,AY358,"f",,Trigger)</f>
        <v>42642</v>
      </c>
      <c r="BB358" s="158">
        <f>_xll.qlInterestRateIndexMaturity(Currency&amp;"ibor"&amp;Tenor,BA358,Trigger)</f>
        <v>42823</v>
      </c>
      <c r="BC358" s="320">
        <f>_xll.qlIndexFixing($AC$5,AZ358,TRUE,_xll.ohTrigger(Trigger,Trigger6M))</f>
        <v>1.1862132822157132E-3</v>
      </c>
      <c r="BD358" s="320">
        <f>_xll.qlIndexFixing($BE$1,AZ358,TRUE,_xll.ohTrigger(Trigger,Trigger6M))</f>
        <v>1.5176627574841192E-3</v>
      </c>
    </row>
    <row r="359" spans="51:56" ht="11.25" customHeight="1" x14ac:dyDescent="0.25">
      <c r="AY359" s="157" t="s">
        <v>211</v>
      </c>
      <c r="AZ359" s="158">
        <f>_xll.qlInterestRateIndexFixingDate(Currency&amp;"ibor"&amp;Tenor,BA359,Trigger)</f>
        <v>42641</v>
      </c>
      <c r="BA359" s="158">
        <f>_xll.qlCalendarAdvance(Calendar,BA358,AY359,"f",,Trigger)</f>
        <v>42643</v>
      </c>
      <c r="BB359" s="158">
        <f>_xll.qlInterestRateIndexMaturity(Currency&amp;"ibor"&amp;Tenor,BA359,Trigger)</f>
        <v>42825</v>
      </c>
      <c r="BC359" s="320">
        <f>_xll.qlIndexFixing($AC$5,AZ359,TRUE,_xll.ohTrigger(Trigger,Trigger6M))</f>
        <v>1.1909530907026457E-3</v>
      </c>
      <c r="BD359" s="320">
        <f>_xll.qlIndexFixing($BE$1,AZ359,TRUE,_xll.ohTrigger(Trigger,Trigger6M))</f>
        <v>1.5263736345019672E-3</v>
      </c>
    </row>
    <row r="360" spans="51:56" ht="11.25" customHeight="1" x14ac:dyDescent="0.25">
      <c r="AY360" s="157" t="s">
        <v>211</v>
      </c>
      <c r="AZ360" s="158">
        <f>_xll.qlInterestRateIndexFixingDate(Currency&amp;"ibor"&amp;Tenor,BA360,Trigger)</f>
        <v>42642</v>
      </c>
      <c r="BA360" s="158">
        <f>_xll.qlCalendarAdvance(Calendar,BA359,AY360,"f",,Trigger)</f>
        <v>42646</v>
      </c>
      <c r="BB360" s="158">
        <f>_xll.qlInterestRateIndexMaturity(Currency&amp;"ibor"&amp;Tenor,BA360,Trigger)</f>
        <v>42828</v>
      </c>
      <c r="BC360" s="320">
        <f>_xll.qlIndexFixing($AC$5,AZ360,TRUE,_xll.ohTrigger(Trigger,Trigger6M))</f>
        <v>1.2001214640198967E-3</v>
      </c>
      <c r="BD360" s="320">
        <f>_xll.qlIndexFixing($BE$1,AZ360,TRUE,_xll.ohTrigger(Trigger,Trigger6M))</f>
        <v>1.5412027287512173E-3</v>
      </c>
    </row>
    <row r="361" spans="51:56" ht="11.25" customHeight="1" x14ac:dyDescent="0.25">
      <c r="AY361" s="157" t="s">
        <v>211</v>
      </c>
      <c r="AZ361" s="158">
        <f>_xll.qlInterestRateIndexFixingDate(Currency&amp;"ibor"&amp;Tenor,BA361,Trigger)</f>
        <v>42643</v>
      </c>
      <c r="BA361" s="158">
        <f>_xll.qlCalendarAdvance(Calendar,BA360,AY361,"f",,Trigger)</f>
        <v>42647</v>
      </c>
      <c r="BB361" s="158">
        <f>_xll.qlInterestRateIndexMaturity(Currency&amp;"ibor"&amp;Tenor,BA361,Trigger)</f>
        <v>42829</v>
      </c>
      <c r="BC361" s="320">
        <f>_xll.qlIndexFixing($AC$5,AZ361,TRUE,_xll.ohTrigger(Trigger,Trigger6M))</f>
        <v>1.2031885169998364E-3</v>
      </c>
      <c r="BD361" s="320">
        <f>_xll.qlIndexFixing($BE$1,AZ361,TRUE,_xll.ohTrigger(Trigger,Trigger6M))</f>
        <v>1.5461986159360408E-3</v>
      </c>
    </row>
    <row r="362" spans="51:56" ht="11.25" customHeight="1" x14ac:dyDescent="0.25">
      <c r="AY362" s="157" t="s">
        <v>211</v>
      </c>
      <c r="AZ362" s="158">
        <f>_xll.qlInterestRateIndexFixingDate(Currency&amp;"ibor"&amp;Tenor,BA362,Trigger)</f>
        <v>42646</v>
      </c>
      <c r="BA362" s="158">
        <f>_xll.qlCalendarAdvance(Calendar,BA361,AY362,"f",,Trigger)</f>
        <v>42648</v>
      </c>
      <c r="BB362" s="158">
        <f>_xll.qlInterestRateIndexMaturity(Currency&amp;"ibor"&amp;Tenor,BA362,Trigger)</f>
        <v>42830</v>
      </c>
      <c r="BC362" s="320">
        <f>_xll.qlIndexFixing($AC$5,AZ362,TRUE,_xll.ohTrigger(Trigger,Trigger6M))</f>
        <v>1.206261034291856E-3</v>
      </c>
      <c r="BD362" s="320">
        <f>_xll.qlIndexFixing($BE$1,AZ362,TRUE,_xll.ohTrigger(Trigger,Trigger6M))</f>
        <v>1.5512186818818358E-3</v>
      </c>
    </row>
    <row r="363" spans="51:56" ht="11.25" customHeight="1" x14ac:dyDescent="0.25">
      <c r="AY363" s="157" t="s">
        <v>211</v>
      </c>
      <c r="AZ363" s="158">
        <f>_xll.qlInterestRateIndexFixingDate(Currency&amp;"ibor"&amp;Tenor,BA363,Trigger)</f>
        <v>42647</v>
      </c>
      <c r="BA363" s="158">
        <f>_xll.qlCalendarAdvance(Calendar,BA362,AY363,"f",,Trigger)</f>
        <v>42649</v>
      </c>
      <c r="BB363" s="158">
        <f>_xll.qlInterestRateIndexMaturity(Currency&amp;"ibor"&amp;Tenor,BA363,Trigger)</f>
        <v>42831</v>
      </c>
      <c r="BC363" s="320">
        <f>_xll.qlIndexFixing($AC$5,AZ363,TRUE,_xll.ohTrigger(Trigger,Trigger6M))</f>
        <v>1.2093390159223078E-3</v>
      </c>
      <c r="BD363" s="320">
        <f>_xll.qlIndexFixing($BE$1,AZ363,TRUE,_xll.ohTrigger(Trigger,Trigger6M))</f>
        <v>1.5562615811422103E-3</v>
      </c>
    </row>
    <row r="364" spans="51:56" ht="11.25" customHeight="1" x14ac:dyDescent="0.25">
      <c r="AY364" s="157" t="s">
        <v>211</v>
      </c>
      <c r="AZ364" s="158">
        <f>_xll.qlInterestRateIndexFixingDate(Currency&amp;"ibor"&amp;Tenor,BA364,Trigger)</f>
        <v>42648</v>
      </c>
      <c r="BA364" s="158">
        <f>_xll.qlCalendarAdvance(Calendar,BA363,AY364,"f",,Trigger)</f>
        <v>42650</v>
      </c>
      <c r="BB364" s="158">
        <f>_xll.qlInterestRateIndexMaturity(Currency&amp;"ibor"&amp;Tenor,BA364,Trigger)</f>
        <v>42832</v>
      </c>
      <c r="BC364" s="320">
        <f>_xll.qlIndexFixing($AC$5,AZ364,TRUE,_xll.ohTrigger(Trigger,Trigger6M))</f>
        <v>1.2124224619162269E-3</v>
      </c>
      <c r="BD364" s="320">
        <f>_xll.qlIndexFixing($BE$1,AZ364,TRUE,_xll.ohTrigger(Trigger,Trigger6M))</f>
        <v>1.561325970953023E-3</v>
      </c>
    </row>
    <row r="365" spans="51:56" ht="11.25" customHeight="1" x14ac:dyDescent="0.25">
      <c r="AY365" s="157" t="s">
        <v>211</v>
      </c>
      <c r="AZ365" s="158">
        <f>_xll.qlInterestRateIndexFixingDate(Currency&amp;"ibor"&amp;Tenor,BA365,Trigger)</f>
        <v>42649</v>
      </c>
      <c r="BA365" s="158">
        <f>_xll.qlCalendarAdvance(Calendar,BA364,AY365,"f",,Trigger)</f>
        <v>42653</v>
      </c>
      <c r="BB365" s="158">
        <f>_xll.qlInterestRateIndexMaturity(Currency&amp;"ibor"&amp;Tenor,BA365,Trigger)</f>
        <v>42835</v>
      </c>
      <c r="BC365" s="320">
        <f>_xll.qlIndexFixing($AC$5,AZ365,TRUE,_xll.ohTrigger(Trigger,Trigger6M))</f>
        <v>1.2217055863344068E-3</v>
      </c>
      <c r="BD365" s="320">
        <f>_xll.qlIndexFixing($BE$1,AZ365,TRUE,_xll.ohTrigger(Trigger,Trigger6M))</f>
        <v>1.5766346963159998E-3</v>
      </c>
    </row>
    <row r="366" spans="51:56" ht="11.25" customHeight="1" x14ac:dyDescent="0.25">
      <c r="AY366" s="157" t="s">
        <v>211</v>
      </c>
      <c r="AZ366" s="158">
        <f>_xll.qlInterestRateIndexFixingDate(Currency&amp;"ibor"&amp;Tenor,BA366,Trigger)</f>
        <v>42650</v>
      </c>
      <c r="BA366" s="158">
        <f>_xll.qlCalendarAdvance(Calendar,BA365,AY366,"f",,Trigger)</f>
        <v>42654</v>
      </c>
      <c r="BB366" s="158">
        <f>_xll.qlInterestRateIndexMaturity(Currency&amp;"ibor"&amp;Tenor,BA366,Trigger)</f>
        <v>42836</v>
      </c>
      <c r="BC366" s="320">
        <f>_xll.qlIndexFixing($AC$5,AZ366,TRUE,_xll.ohTrigger(Trigger,Trigger6M))</f>
        <v>1.2248108900373752E-3</v>
      </c>
      <c r="BD366" s="320">
        <f>_xll.qlIndexFixing($BE$1,AZ366,TRUE,_xll.ohTrigger(Trigger,Trigger6M))</f>
        <v>1.581771674373435E-3</v>
      </c>
    </row>
    <row r="367" spans="51:56" ht="11.25" customHeight="1" x14ac:dyDescent="0.25">
      <c r="AY367" s="157" t="s">
        <v>211</v>
      </c>
      <c r="AZ367" s="158">
        <f>_xll.qlInterestRateIndexFixingDate(Currency&amp;"ibor"&amp;Tenor,BA367,Trigger)</f>
        <v>42653</v>
      </c>
      <c r="BA367" s="158">
        <f>_xll.qlCalendarAdvance(Calendar,BA366,AY367,"f",,Trigger)</f>
        <v>42655</v>
      </c>
      <c r="BB367" s="158">
        <f>_xll.qlInterestRateIndexMaturity(Currency&amp;"ibor"&amp;Tenor,BA367,Trigger)</f>
        <v>42837</v>
      </c>
      <c r="BC367" s="320">
        <f>_xll.qlIndexFixing($AC$5,AZ367,TRUE,_xll.ohTrigger(Trigger,Trigger6M))</f>
        <v>1.227921658232499E-3</v>
      </c>
      <c r="BD367" s="320">
        <f>_xll.qlIndexFixing($BE$1,AZ367,TRUE,_xll.ohTrigger(Trigger,Trigger6M))</f>
        <v>1.5869234694207027E-3</v>
      </c>
    </row>
    <row r="368" spans="51:56" ht="11.25" customHeight="1" x14ac:dyDescent="0.25">
      <c r="AY368" s="157" t="s">
        <v>211</v>
      </c>
      <c r="AZ368" s="158">
        <f>_xll.qlInterestRateIndexFixingDate(Currency&amp;"ibor"&amp;Tenor,BA368,Trigger)</f>
        <v>42654</v>
      </c>
      <c r="BA368" s="158">
        <f>_xll.qlCalendarAdvance(Calendar,BA367,AY368,"f",,Trigger)</f>
        <v>42656</v>
      </c>
      <c r="BB368" s="158">
        <f>_xll.qlInterestRateIndexMaturity(Currency&amp;"ibor"&amp;Tenor,BA368,Trigger)</f>
        <v>42838</v>
      </c>
      <c r="BC368" s="320">
        <f>_xll.qlIndexFixing($AC$5,AZ368,TRUE,_xll.ohTrigger(Trigger,Trigger6M))</f>
        <v>1.2310378909448133E-3</v>
      </c>
      <c r="BD368" s="320">
        <f>_xll.qlIndexFixing($BE$1,AZ368,TRUE,_xll.ohTrigger(Trigger,Trigger6M))</f>
        <v>1.5920887547968246E-3</v>
      </c>
    </row>
    <row r="369" spans="51:56" ht="11.25" customHeight="1" x14ac:dyDescent="0.25">
      <c r="AY369" s="157" t="s">
        <v>211</v>
      </c>
      <c r="AZ369" s="158">
        <f>_xll.qlInterestRateIndexFixingDate(Currency&amp;"ibor"&amp;Tenor,BA369,Trigger)</f>
        <v>42655</v>
      </c>
      <c r="BA369" s="158">
        <f>_xll.qlCalendarAdvance(Calendar,BA368,AY369,"f",,Trigger)</f>
        <v>42657</v>
      </c>
      <c r="BB369" s="158">
        <f>_xll.qlInterestRateIndexMaturity(Currency&amp;"ibor"&amp;Tenor,BA369,Trigger)</f>
        <v>42843</v>
      </c>
      <c r="BC369" s="320">
        <f>_xll.qlIndexFixing($AC$5,AZ369,TRUE,_xll.ohTrigger(Trigger,Trigger6M))</f>
        <v>1.2404859049877737E-3</v>
      </c>
      <c r="BD369" s="320">
        <f>_xll.qlIndexFixing($BE$1,AZ369,TRUE,_xll.ohTrigger(Trigger,Trigger6M))</f>
        <v>1.6099999994596331E-3</v>
      </c>
    </row>
    <row r="370" spans="51:56" ht="11.25" customHeight="1" x14ac:dyDescent="0.25">
      <c r="AY370" s="157" t="s">
        <v>211</v>
      </c>
      <c r="AZ370" s="158">
        <f>_xll.qlInterestRateIndexFixingDate(Currency&amp;"ibor"&amp;Tenor,BA370,Trigger)</f>
        <v>42656</v>
      </c>
      <c r="BA370" s="158">
        <f>_xll.qlCalendarAdvance(Calendar,BA369,AY370,"f",,Trigger)</f>
        <v>42660</v>
      </c>
      <c r="BB370" s="158">
        <f>_xll.qlInterestRateIndexMaturity(Currency&amp;"ibor"&amp;Tenor,BA370,Trigger)</f>
        <v>42843</v>
      </c>
      <c r="BC370" s="320">
        <f>_xll.qlIndexFixing($AC$5,AZ370,TRUE,_xll.ohTrigger(Trigger,Trigger6M))</f>
        <v>1.2451293672434303E-3</v>
      </c>
      <c r="BD370" s="320">
        <f>_xll.qlIndexFixing($BE$1,AZ370,TRUE,_xll.ohTrigger(Trigger,Trigger6M))</f>
        <v>1.6158619508531175E-3</v>
      </c>
    </row>
    <row r="371" spans="51:56" ht="11.25" customHeight="1" x14ac:dyDescent="0.25">
      <c r="AY371" s="157" t="s">
        <v>211</v>
      </c>
      <c r="AZ371" s="158">
        <f>_xll.qlInterestRateIndexFixingDate(Currency&amp;"ibor"&amp;Tenor,BA371,Trigger)</f>
        <v>42657</v>
      </c>
      <c r="BA371" s="158">
        <f>_xll.qlCalendarAdvance(Calendar,BA370,AY371,"f",,Trigger)</f>
        <v>42661</v>
      </c>
      <c r="BB371" s="158">
        <f>_xll.qlInterestRateIndexMaturity(Currency&amp;"ibor"&amp;Tenor,BA371,Trigger)</f>
        <v>42843</v>
      </c>
      <c r="BC371" s="320">
        <f>_xll.qlIndexFixing($AC$5,AZ371,TRUE,_xll.ohTrigger(Trigger,Trigger6M))</f>
        <v>1.2467010231703285E-3</v>
      </c>
      <c r="BD371" s="320">
        <f>_xll.qlIndexFixing($BE$1,AZ371,TRUE,_xll.ohTrigger(Trigger,Trigger6M))</f>
        <v>1.6179770826391532E-3</v>
      </c>
    </row>
    <row r="372" spans="51:56" ht="11.25" customHeight="1" x14ac:dyDescent="0.25">
      <c r="AY372" s="157" t="s">
        <v>211</v>
      </c>
      <c r="AZ372" s="158">
        <f>_xll.qlInterestRateIndexFixingDate(Currency&amp;"ibor"&amp;Tenor,BA372,Trigger)</f>
        <v>42660</v>
      </c>
      <c r="BA372" s="158">
        <f>_xll.qlCalendarAdvance(Calendar,BA371,AY372,"f",,Trigger)</f>
        <v>42662</v>
      </c>
      <c r="BB372" s="158">
        <f>_xll.qlInterestRateIndexMaturity(Currency&amp;"ibor"&amp;Tenor,BA372,Trigger)</f>
        <v>42844</v>
      </c>
      <c r="BC372" s="320">
        <f>_xll.qlIndexFixing($AC$5,AZ372,TRUE,_xll.ohTrigger(Trigger,Trigger6M))</f>
        <v>1.2498500435299653E-3</v>
      </c>
      <c r="BD372" s="320">
        <f>_xll.qlIndexFixing($BE$1,AZ372,TRUE,_xll.ohTrigger(Trigger,Trigger6M))</f>
        <v>1.6231073867824196E-3</v>
      </c>
    </row>
    <row r="373" spans="51:56" ht="11.25" customHeight="1" x14ac:dyDescent="0.25">
      <c r="AY373" s="157" t="s">
        <v>211</v>
      </c>
      <c r="AZ373" s="158">
        <f>_xll.qlInterestRateIndexFixingDate(Currency&amp;"ibor"&amp;Tenor,BA373,Trigger)</f>
        <v>42661</v>
      </c>
      <c r="BA373" s="158">
        <f>_xll.qlCalendarAdvance(Calendar,BA372,AY373,"f",,Trigger)</f>
        <v>42663</v>
      </c>
      <c r="BB373" s="158">
        <f>_xll.qlInterestRateIndexMaturity(Currency&amp;"ibor"&amp;Tenor,BA373,Trigger)</f>
        <v>42845</v>
      </c>
      <c r="BC373" s="320">
        <f>_xll.qlIndexFixing($AC$5,AZ373,TRUE,_xll.ohTrigger(Trigger,Trigger6M))</f>
        <v>1.2530045285881856E-3</v>
      </c>
      <c r="BD373" s="320">
        <f>_xll.qlIndexFixing($BE$1,AZ373,TRUE,_xll.ohTrigger(Trigger,Trigger6M))</f>
        <v>1.6282089064783331E-3</v>
      </c>
    </row>
    <row r="374" spans="51:56" ht="11.25" customHeight="1" x14ac:dyDescent="0.25">
      <c r="AY374" s="157" t="s">
        <v>211</v>
      </c>
      <c r="AZ374" s="158">
        <f>_xll.qlInterestRateIndexFixingDate(Currency&amp;"ibor"&amp;Tenor,BA374,Trigger)</f>
        <v>42662</v>
      </c>
      <c r="BA374" s="158">
        <f>_xll.qlCalendarAdvance(Calendar,BA373,AY374,"f",,Trigger)</f>
        <v>42664</v>
      </c>
      <c r="BB374" s="158">
        <f>_xll.qlInterestRateIndexMaturity(Currency&amp;"ibor"&amp;Tenor,BA374,Trigger)</f>
        <v>42846</v>
      </c>
      <c r="BC374" s="320">
        <f>_xll.qlIndexFixing($AC$5,AZ374,TRUE,_xll.ohTrigger(Trigger,Trigger6M))</f>
        <v>1.2561644783713425E-3</v>
      </c>
      <c r="BD374" s="320">
        <f>_xll.qlIndexFixing($BE$1,AZ374,TRUE,_xll.ohTrigger(Trigger,Trigger6M))</f>
        <v>1.633282870354203E-3</v>
      </c>
    </row>
    <row r="375" spans="51:56" ht="11.25" customHeight="1" x14ac:dyDescent="0.25">
      <c r="AY375" s="157" t="s">
        <v>211</v>
      </c>
      <c r="AZ375" s="158">
        <f>_xll.qlInterestRateIndexFixingDate(Currency&amp;"ibor"&amp;Tenor,BA375,Trigger)</f>
        <v>42663</v>
      </c>
      <c r="BA375" s="158">
        <f>_xll.qlCalendarAdvance(Calendar,BA374,AY375,"f",,Trigger)</f>
        <v>42667</v>
      </c>
      <c r="BB375" s="158">
        <f>_xll.qlInterestRateIndexMaturity(Currency&amp;"ibor"&amp;Tenor,BA375,Trigger)</f>
        <v>42849</v>
      </c>
      <c r="BC375" s="320">
        <f>_xll.qlIndexFixing($AC$5,AZ375,TRUE,_xll.ohTrigger(Trigger,Trigger6M))</f>
        <v>1.2656771163321989E-3</v>
      </c>
      <c r="BD375" s="320">
        <f>_xll.qlIndexFixing($BE$1,AZ375,TRUE,_xll.ohTrigger(Trigger,Trigger6M))</f>
        <v>1.648351725578922E-3</v>
      </c>
    </row>
    <row r="376" spans="51:56" ht="11.25" customHeight="1" x14ac:dyDescent="0.25">
      <c r="AY376" s="157" t="s">
        <v>211</v>
      </c>
      <c r="AZ376" s="158">
        <f>_xll.qlInterestRateIndexFixingDate(Currency&amp;"ibor"&amp;Tenor,BA376,Trigger)</f>
        <v>42664</v>
      </c>
      <c r="BA376" s="158">
        <f>_xll.qlCalendarAdvance(Calendar,BA375,AY376,"f",,Trigger)</f>
        <v>42668</v>
      </c>
      <c r="BB376" s="158">
        <f>_xll.qlInterestRateIndexMaturity(Currency&amp;"ibor"&amp;Tenor,BA376,Trigger)</f>
        <v>42850</v>
      </c>
      <c r="BC376" s="320">
        <f>_xll.qlIndexFixing($AC$5,AZ376,TRUE,_xll.ohTrigger(Trigger,Trigger6M))</f>
        <v>1.2688589252773086E-3</v>
      </c>
      <c r="BD376" s="320">
        <f>_xll.qlIndexFixing($BE$1,AZ376,TRUE,_xll.ohTrigger(Trigger,Trigger6M))</f>
        <v>1.6533277687687269E-3</v>
      </c>
    </row>
    <row r="377" spans="51:56" ht="11.25" customHeight="1" x14ac:dyDescent="0.25">
      <c r="AY377" s="157" t="s">
        <v>211</v>
      </c>
      <c r="AZ377" s="158">
        <f>_xll.qlInterestRateIndexFixingDate(Currency&amp;"ibor"&amp;Tenor,BA377,Trigger)</f>
        <v>42667</v>
      </c>
      <c r="BA377" s="158">
        <f>_xll.qlCalendarAdvance(Calendar,BA376,AY377,"f",,Trigger)</f>
        <v>42669</v>
      </c>
      <c r="BB377" s="158">
        <f>_xll.qlInterestRateIndexMaturity(Currency&amp;"ibor"&amp;Tenor,BA377,Trigger)</f>
        <v>42851</v>
      </c>
      <c r="BC377" s="320">
        <f>_xll.qlIndexFixing($AC$5,AZ377,TRUE,_xll.ohTrigger(Trigger,Trigger6M))</f>
        <v>1.2720461990782391E-3</v>
      </c>
      <c r="BD377" s="320">
        <f>_xll.qlIndexFixing($BE$1,AZ377,TRUE,_xll.ohTrigger(Trigger,Trigger6M))</f>
        <v>1.6582824115144775E-3</v>
      </c>
    </row>
    <row r="378" spans="51:56" ht="11.25" customHeight="1" x14ac:dyDescent="0.25">
      <c r="AY378" s="157" t="s">
        <v>211</v>
      </c>
      <c r="AZ378" s="158">
        <f>_xll.qlInterestRateIndexFixingDate(Currency&amp;"ibor"&amp;Tenor,BA378,Trigger)</f>
        <v>42668</v>
      </c>
      <c r="BA378" s="158">
        <f>_xll.qlCalendarAdvance(Calendar,BA377,AY378,"f",,Trigger)</f>
        <v>42670</v>
      </c>
      <c r="BB378" s="158">
        <f>_xll.qlInterestRateIndexMaturity(Currency&amp;"ibor"&amp;Tenor,BA378,Trigger)</f>
        <v>42852</v>
      </c>
      <c r="BC378" s="320">
        <f>_xll.qlIndexFixing($AC$5,AZ378,TRUE,_xll.ohTrigger(Trigger,Trigger6M))</f>
        <v>1.2752389377622211E-3</v>
      </c>
      <c r="BD378" s="320">
        <f>_xll.qlIndexFixing($BE$1,AZ378,TRUE,_xll.ohTrigger(Trigger,Trigger6M))</f>
        <v>1.6632168873362732E-3</v>
      </c>
    </row>
    <row r="379" spans="51:56" ht="11.25" customHeight="1" x14ac:dyDescent="0.25">
      <c r="AY379" s="157" t="s">
        <v>211</v>
      </c>
      <c r="AZ379" s="158">
        <f>_xll.qlInterestRateIndexFixingDate(Currency&amp;"ibor"&amp;Tenor,BA379,Trigger)</f>
        <v>42669</v>
      </c>
      <c r="BA379" s="158">
        <f>_xll.qlCalendarAdvance(Calendar,BA378,AY379,"f",,Trigger)</f>
        <v>42671</v>
      </c>
      <c r="BB379" s="158">
        <f>_xll.qlInterestRateIndexMaturity(Currency&amp;"ibor"&amp;Tenor,BA379,Trigger)</f>
        <v>42853</v>
      </c>
      <c r="BC379" s="320">
        <f>_xll.qlIndexFixing($AC$5,AZ379,TRUE,_xll.ohTrigger(Trigger,Trigger6M))</f>
        <v>1.2784371413547288E-3</v>
      </c>
      <c r="BD379" s="320">
        <f>_xll.qlIndexFixing($BE$1,AZ379,TRUE,_xll.ohTrigger(Trigger,Trigger6M))</f>
        <v>1.6681324305720204E-3</v>
      </c>
    </row>
    <row r="380" spans="51:56" ht="11.25" customHeight="1" x14ac:dyDescent="0.25">
      <c r="AY380" s="157" t="s">
        <v>211</v>
      </c>
      <c r="AZ380" s="158">
        <f>_xll.qlInterestRateIndexFixingDate(Currency&amp;"ibor"&amp;Tenor,BA380,Trigger)</f>
        <v>42670</v>
      </c>
      <c r="BA380" s="158">
        <f>_xll.qlCalendarAdvance(Calendar,BA379,AY380,"f",,Trigger)</f>
        <v>42674</v>
      </c>
      <c r="BB380" s="158">
        <f>_xll.qlInterestRateIndexMaturity(Currency&amp;"ibor"&amp;Tenor,BA380,Trigger)</f>
        <v>42853</v>
      </c>
      <c r="BC380" s="320">
        <f>_xll.qlIndexFixing($AC$5,AZ380,TRUE,_xll.ohTrigger(Trigger,Trigger6M))</f>
        <v>1.2836023131177351E-3</v>
      </c>
      <c r="BD380" s="320">
        <f>_xll.qlIndexFixing($BE$1,AZ380,TRUE,_xll.ohTrigger(Trigger,Trigger6M))</f>
        <v>1.6768293727777077E-3</v>
      </c>
    </row>
    <row r="381" spans="51:56" ht="11.25" customHeight="1" x14ac:dyDescent="0.25">
      <c r="AY381" s="157" t="s">
        <v>211</v>
      </c>
      <c r="AZ381" s="158">
        <f>_xll.qlInterestRateIndexFixingDate(Currency&amp;"ibor"&amp;Tenor,BA381,Trigger)</f>
        <v>42671</v>
      </c>
      <c r="BA381" s="158">
        <f>_xll.qlCalendarAdvance(Calendar,BA380,AY381,"f",,Trigger)</f>
        <v>42675</v>
      </c>
      <c r="BB381" s="158">
        <f>_xll.qlInterestRateIndexMaturity(Currency&amp;"ibor"&amp;Tenor,BA381,Trigger)</f>
        <v>42857</v>
      </c>
      <c r="BC381" s="320">
        <f>_xll.qlIndexFixing($AC$5,AZ381,TRUE,_xll.ohTrigger(Trigger,Trigger6M))</f>
        <v>1.2912846053458515E-3</v>
      </c>
      <c r="BD381" s="320">
        <f>_xll.qlIndexFixing($BE$1,AZ381,TRUE,_xll.ohTrigger(Trigger,Trigger6M))</f>
        <v>1.6876299929063493E-3</v>
      </c>
    </row>
    <row r="382" spans="51:56" ht="11.25" customHeight="1" x14ac:dyDescent="0.25">
      <c r="AY382" s="157" t="s">
        <v>211</v>
      </c>
      <c r="AZ382" s="158">
        <f>_xll.qlInterestRateIndexFixingDate(Currency&amp;"ibor"&amp;Tenor,BA382,Trigger)</f>
        <v>42674</v>
      </c>
      <c r="BA382" s="158">
        <f>_xll.qlCalendarAdvance(Calendar,BA381,AY382,"f",,Trigger)</f>
        <v>42676</v>
      </c>
      <c r="BB382" s="158">
        <f>_xll.qlInterestRateIndexMaturity(Currency&amp;"ibor"&amp;Tenor,BA382,Trigger)</f>
        <v>42857</v>
      </c>
      <c r="BC382" s="320">
        <f>_xll.qlIndexFixing($AC$5,AZ382,TRUE,_xll.ohTrigger(Trigger,Trigger6M))</f>
        <v>1.2930428347758746E-3</v>
      </c>
      <c r="BD382" s="320">
        <f>_xll.qlIndexFixing($BE$1,AZ382,TRUE,_xll.ohTrigger(Trigger,Trigger6M))</f>
        <v>1.690647376601042E-3</v>
      </c>
    </row>
    <row r="383" spans="51:56" ht="11.25" customHeight="1" x14ac:dyDescent="0.25">
      <c r="AY383" s="157" t="s">
        <v>211</v>
      </c>
      <c r="AZ383" s="158">
        <f>_xll.qlInterestRateIndexFixingDate(Currency&amp;"ibor"&amp;Tenor,BA383,Trigger)</f>
        <v>42675</v>
      </c>
      <c r="BA383" s="158">
        <f>_xll.qlCalendarAdvance(Calendar,BA382,AY383,"f",,Trigger)</f>
        <v>42677</v>
      </c>
      <c r="BB383" s="158">
        <f>_xll.qlInterestRateIndexMaturity(Currency&amp;"ibor"&amp;Tenor,BA383,Trigger)</f>
        <v>42858</v>
      </c>
      <c r="BC383" s="320">
        <f>_xll.qlIndexFixing($AC$5,AZ383,TRUE,_xll.ohTrigger(Trigger,Trigger6M))</f>
        <v>1.2962810414254399E-3</v>
      </c>
      <c r="BD383" s="320">
        <f>_xll.qlIndexFixing($BE$1,AZ383,TRUE,_xll.ohTrigger(Trigger,Trigger6M))</f>
        <v>1.6955208058695769E-3</v>
      </c>
    </row>
    <row r="384" spans="51:56" ht="11.25" customHeight="1" x14ac:dyDescent="0.25">
      <c r="AY384" s="157" t="s">
        <v>211</v>
      </c>
      <c r="AZ384" s="158">
        <f>_xll.qlInterestRateIndexFixingDate(Currency&amp;"ibor"&amp;Tenor,BA384,Trigger)</f>
        <v>42676</v>
      </c>
      <c r="BA384" s="158">
        <f>_xll.qlCalendarAdvance(Calendar,BA383,AY384,"f",,Trigger)</f>
        <v>42678</v>
      </c>
      <c r="BB384" s="158">
        <f>_xll.qlInterestRateIndexMaturity(Currency&amp;"ibor"&amp;Tenor,BA384,Trigger)</f>
        <v>42859</v>
      </c>
      <c r="BC384" s="320">
        <f>_xll.qlIndexFixing($AC$5,AZ384,TRUE,_xll.ohTrigger(Trigger,Trigger6M))</f>
        <v>1.2995247433062367E-3</v>
      </c>
      <c r="BD384" s="320">
        <f>_xll.qlIndexFixing($BE$1,AZ384,TRUE,_xll.ohTrigger(Trigger,Trigger6M))</f>
        <v>1.7003793092062399E-3</v>
      </c>
    </row>
    <row r="385" spans="51:56" ht="11.25" customHeight="1" x14ac:dyDescent="0.25">
      <c r="AY385" s="157" t="s">
        <v>211</v>
      </c>
      <c r="AZ385" s="158">
        <f>_xll.qlInterestRateIndexFixingDate(Currency&amp;"ibor"&amp;Tenor,BA385,Trigger)</f>
        <v>42677</v>
      </c>
      <c r="BA385" s="158">
        <f>_xll.qlCalendarAdvance(Calendar,BA384,AY385,"f",,Trigger)</f>
        <v>42681</v>
      </c>
      <c r="BB385" s="158">
        <f>_xll.qlInterestRateIndexMaturity(Currency&amp;"ibor"&amp;Tenor,BA385,Trigger)</f>
        <v>42863</v>
      </c>
      <c r="BC385" s="320">
        <f>_xll.qlIndexFixing($AC$5,AZ385,TRUE,_xll.ohTrigger(Trigger,Trigger6M))</f>
        <v>1.3107197531231412E-3</v>
      </c>
      <c r="BD385" s="320">
        <f>_xll.qlIndexFixing($BE$1,AZ385,TRUE,_xll.ohTrigger(Trigger,Trigger6M))</f>
        <v>1.7165187074099984E-3</v>
      </c>
    </row>
    <row r="386" spans="51:56" ht="11.25" customHeight="1" x14ac:dyDescent="0.25">
      <c r="AY386" s="157" t="s">
        <v>211</v>
      </c>
      <c r="AZ386" s="158">
        <f>_xll.qlInterestRateIndexFixingDate(Currency&amp;"ibor"&amp;Tenor,BA386,Trigger)</f>
        <v>42678</v>
      </c>
      <c r="BA386" s="158">
        <f>_xll.qlCalendarAdvance(Calendar,BA385,AY386,"f",,Trigger)</f>
        <v>42682</v>
      </c>
      <c r="BB386" s="158">
        <f>_xll.qlInterestRateIndexMaturity(Currency&amp;"ibor"&amp;Tenor,BA386,Trigger)</f>
        <v>42863</v>
      </c>
      <c r="BC386" s="320">
        <f>_xll.qlIndexFixing($AC$5,AZ386,TRUE,_xll.ohTrigger(Trigger,Trigger6M))</f>
        <v>1.3125545036734671E-3</v>
      </c>
      <c r="BD386" s="320">
        <f>_xll.qlIndexFixing($BE$1,AZ386,TRUE,_xll.ohTrigger(Trigger,Trigger6M))</f>
        <v>1.7196885029427753E-3</v>
      </c>
    </row>
    <row r="387" spans="51:56" ht="11.25" customHeight="1" x14ac:dyDescent="0.25">
      <c r="AY387" s="157" t="s">
        <v>211</v>
      </c>
      <c r="AZ387" s="158">
        <f>_xll.qlInterestRateIndexFixingDate(Currency&amp;"ibor"&amp;Tenor,BA387,Trigger)</f>
        <v>42681</v>
      </c>
      <c r="BA387" s="158">
        <f>_xll.qlCalendarAdvance(Calendar,BA386,AY387,"f",,Trigger)</f>
        <v>42683</v>
      </c>
      <c r="BB387" s="158">
        <f>_xll.qlInterestRateIndexMaturity(Currency&amp;"ibor"&amp;Tenor,BA387,Trigger)</f>
        <v>42864</v>
      </c>
      <c r="BC387" s="320">
        <f>_xll.qlIndexFixing($AC$5,AZ387,TRUE,_xll.ohTrigger(Trigger,Trigger6M))</f>
        <v>1.3158256821109845E-3</v>
      </c>
      <c r="BD387" s="320">
        <f>_xll.qlIndexFixing($BE$1,AZ387,TRUE,_xll.ohTrigger(Trigger,Trigger6M))</f>
        <v>1.7244907135644187E-3</v>
      </c>
    </row>
    <row r="388" spans="51:56" ht="11.25" customHeight="1" x14ac:dyDescent="0.25">
      <c r="AY388" s="157" t="s">
        <v>211</v>
      </c>
      <c r="AZ388" s="158">
        <f>_xll.qlInterestRateIndexFixingDate(Currency&amp;"ibor"&amp;Tenor,BA388,Trigger)</f>
        <v>42682</v>
      </c>
      <c r="BA388" s="158">
        <f>_xll.qlCalendarAdvance(Calendar,BA387,AY388,"f",,Trigger)</f>
        <v>42684</v>
      </c>
      <c r="BB388" s="158">
        <f>_xll.qlInterestRateIndexMaturity(Currency&amp;"ibor"&amp;Tenor,BA388,Trigger)</f>
        <v>42865</v>
      </c>
      <c r="BC388" s="320">
        <f>_xll.qlIndexFixing($AC$5,AZ388,TRUE,_xll.ohTrigger(Trigger,Trigger6M))</f>
        <v>1.3191023559413718E-3</v>
      </c>
      <c r="BD388" s="320">
        <f>_xll.qlIndexFixing($BE$1,AZ388,TRUE,_xll.ohTrigger(Trigger,Trigger6M))</f>
        <v>1.7292853387625021E-3</v>
      </c>
    </row>
    <row r="389" spans="51:56" ht="11.25" customHeight="1" x14ac:dyDescent="0.25">
      <c r="AY389" s="157" t="s">
        <v>211</v>
      </c>
      <c r="AZ389" s="158">
        <f>_xll.qlInterestRateIndexFixingDate(Currency&amp;"ibor"&amp;Tenor,BA389,Trigger)</f>
        <v>42683</v>
      </c>
      <c r="BA389" s="158">
        <f>_xll.qlCalendarAdvance(Calendar,BA388,AY389,"f",,Trigger)</f>
        <v>42685</v>
      </c>
      <c r="BB389" s="158">
        <f>_xll.qlInterestRateIndexMaturity(Currency&amp;"ibor"&amp;Tenor,BA389,Trigger)</f>
        <v>42866</v>
      </c>
      <c r="BC389" s="320">
        <f>_xll.qlIndexFixing($AC$5,AZ389,TRUE,_xll.ohTrigger(Trigger,Trigger6M))</f>
        <v>1.3223845251911271E-3</v>
      </c>
      <c r="BD389" s="320">
        <f>_xll.qlIndexFixing($BE$1,AZ389,TRUE,_xll.ohTrigger(Trigger,Trigger6M))</f>
        <v>1.7340736048206305E-3</v>
      </c>
    </row>
    <row r="390" spans="51:56" ht="11.25" customHeight="1" x14ac:dyDescent="0.25">
      <c r="AY390" s="157" t="s">
        <v>211</v>
      </c>
      <c r="AZ390" s="158">
        <f>_xll.qlInterestRateIndexFixingDate(Currency&amp;"ibor"&amp;Tenor,BA390,Trigger)</f>
        <v>42684</v>
      </c>
      <c r="BA390" s="158">
        <f>_xll.qlCalendarAdvance(Calendar,BA389,AY390,"f",,Trigger)</f>
        <v>42688</v>
      </c>
      <c r="BB390" s="158">
        <f>_xll.qlInterestRateIndexMaturity(Currency&amp;"ibor"&amp;Tenor,BA390,Trigger)</f>
        <v>42870</v>
      </c>
      <c r="BC390" s="320">
        <f>_xll.qlIndexFixing($AC$5,AZ390,TRUE,_xll.ohTrigger(Trigger,Trigger6M))</f>
        <v>1.3336427593350283E-3</v>
      </c>
      <c r="BD390" s="320">
        <f>_xll.qlIndexFixing($BE$1,AZ390,TRUE,_xll.ohTrigger(Trigger,Trigger6M))</f>
        <v>1.7499999999378972E-3</v>
      </c>
    </row>
    <row r="391" spans="51:56" ht="11.25" customHeight="1" x14ac:dyDescent="0.25">
      <c r="AY391" s="157" t="s">
        <v>211</v>
      </c>
      <c r="AZ391" s="158">
        <f>_xll.qlInterestRateIndexFixingDate(Currency&amp;"ibor"&amp;Tenor,BA391,Trigger)</f>
        <v>42685</v>
      </c>
      <c r="BA391" s="158">
        <f>_xll.qlCalendarAdvance(Calendar,BA390,AY391,"f",,Trigger)</f>
        <v>42689</v>
      </c>
      <c r="BB391" s="158">
        <f>_xll.qlInterestRateIndexMaturity(Currency&amp;"ibor"&amp;Tenor,BA391,Trigger)</f>
        <v>42870</v>
      </c>
      <c r="BC391" s="320">
        <f>_xll.qlIndexFixing($AC$5,AZ391,TRUE,_xll.ohTrigger(Trigger,Trigger6M))</f>
        <v>1.3355681569296926E-3</v>
      </c>
      <c r="BD391" s="320">
        <f>_xll.qlIndexFixing($BE$1,AZ391,TRUE,_xll.ohTrigger(Trigger,Trigger6M))</f>
        <v>1.753187631973719E-3</v>
      </c>
    </row>
    <row r="392" spans="51:56" ht="11.25" customHeight="1" x14ac:dyDescent="0.25">
      <c r="AY392" s="157" t="s">
        <v>211</v>
      </c>
      <c r="AZ392" s="158">
        <f>_xll.qlInterestRateIndexFixingDate(Currency&amp;"ibor"&amp;Tenor,BA392,Trigger)</f>
        <v>42688</v>
      </c>
      <c r="BA392" s="158">
        <f>_xll.qlCalendarAdvance(Calendar,BA391,AY392,"f",,Trigger)</f>
        <v>42690</v>
      </c>
      <c r="BB392" s="158">
        <f>_xll.qlInterestRateIndexMaturity(Currency&amp;"ibor"&amp;Tenor,BA392,Trigger)</f>
        <v>42871</v>
      </c>
      <c r="BC392" s="320">
        <f>_xll.qlIndexFixing($AC$5,AZ392,TRUE,_xll.ohTrigger(Trigger,Trigger6M))</f>
        <v>1.3388778036856853E-3</v>
      </c>
      <c r="BD392" s="320">
        <f>_xll.qlIndexFixing($BE$1,AZ392,TRUE,_xll.ohTrigger(Trigger,Trigger6M))</f>
        <v>1.7579617135263436E-3</v>
      </c>
    </row>
    <row r="393" spans="51:56" ht="11.25" customHeight="1" x14ac:dyDescent="0.25">
      <c r="AY393" s="157" t="s">
        <v>211</v>
      </c>
      <c r="AZ393" s="158">
        <f>_xll.qlInterestRateIndexFixingDate(Currency&amp;"ibor"&amp;Tenor,BA393,Trigger)</f>
        <v>42689</v>
      </c>
      <c r="BA393" s="158">
        <f>_xll.qlCalendarAdvance(Calendar,BA392,AY393,"f",,Trigger)</f>
        <v>42691</v>
      </c>
      <c r="BB393" s="158">
        <f>_xll.qlInterestRateIndexMaturity(Currency&amp;"ibor"&amp;Tenor,BA393,Trigger)</f>
        <v>42872</v>
      </c>
      <c r="BC393" s="320">
        <f>_xll.qlIndexFixing($AC$5,AZ393,TRUE,_xll.ohTrigger(Trigger,Trigger6M))</f>
        <v>1.3421929460253348E-3</v>
      </c>
      <c r="BD393" s="320">
        <f>_xll.qlIndexFixing($BE$1,AZ393,TRUE,_xll.ohTrigger(Trigger,Trigger6M))</f>
        <v>1.7627327595813691E-3</v>
      </c>
    </row>
    <row r="394" spans="51:56" ht="11.25" customHeight="1" x14ac:dyDescent="0.25">
      <c r="AY394" s="157" t="s">
        <v>211</v>
      </c>
      <c r="AZ394" s="158">
        <f>_xll.qlInterestRateIndexFixingDate(Currency&amp;"ibor"&amp;Tenor,BA394,Trigger)</f>
        <v>42690</v>
      </c>
      <c r="BA394" s="158">
        <f>_xll.qlCalendarAdvance(Calendar,BA393,AY394,"f",,Trigger)</f>
        <v>42692</v>
      </c>
      <c r="BB394" s="158">
        <f>_xll.qlInterestRateIndexMaturity(Currency&amp;"ibor"&amp;Tenor,BA394,Trigger)</f>
        <v>42873</v>
      </c>
      <c r="BC394" s="320">
        <f>_xll.qlIndexFixing($AC$5,AZ394,TRUE,_xll.ohTrigger(Trigger,Trigger6M))</f>
        <v>1.3455135839755806E-3</v>
      </c>
      <c r="BD394" s="320">
        <f>_xll.qlIndexFixing($BE$1,AZ394,TRUE,_xll.ohTrigger(Trigger,Trigger6M))</f>
        <v>1.7675012499962751E-3</v>
      </c>
    </row>
    <row r="395" spans="51:56" ht="11.25" customHeight="1" x14ac:dyDescent="0.25">
      <c r="AY395" s="157" t="s">
        <v>211</v>
      </c>
      <c r="AZ395" s="158">
        <f>_xll.qlInterestRateIndexFixingDate(Currency&amp;"ibor"&amp;Tenor,BA395,Trigger)</f>
        <v>42691</v>
      </c>
      <c r="BA395" s="158">
        <f>_xll.qlCalendarAdvance(Calendar,BA394,AY395,"f",,Trigger)</f>
        <v>42695</v>
      </c>
      <c r="BB395" s="158">
        <f>_xll.qlInterestRateIndexMaturity(Currency&amp;"ibor"&amp;Tenor,BA395,Trigger)</f>
        <v>42877</v>
      </c>
      <c r="BC395" s="320">
        <f>_xll.qlIndexFixing($AC$5,AZ395,TRUE,_xll.ohTrigger(Trigger,Trigger6M))</f>
        <v>1.3568335697863592E-3</v>
      </c>
      <c r="BD395" s="320">
        <f>_xll.qlIndexFixing($BE$1,AZ395,TRUE,_xll.ohTrigger(Trigger,Trigger6M))</f>
        <v>1.783473770897812E-3</v>
      </c>
    </row>
    <row r="396" spans="51:56" ht="11.25" customHeight="1" x14ac:dyDescent="0.25">
      <c r="AY396" s="157" t="s">
        <v>211</v>
      </c>
      <c r="AZ396" s="158">
        <f>_xll.qlInterestRateIndexFixingDate(Currency&amp;"ibor"&amp;Tenor,BA396,Trigger)</f>
        <v>42692</v>
      </c>
      <c r="BA396" s="158">
        <f>_xll.qlCalendarAdvance(Calendar,BA395,AY396,"f",,Trigger)</f>
        <v>42696</v>
      </c>
      <c r="BB396" s="158">
        <f>_xll.qlInterestRateIndexMaturity(Currency&amp;"ibor"&amp;Tenor,BA396,Trigger)</f>
        <v>42877</v>
      </c>
      <c r="BC396" s="320">
        <f>_xll.qlIndexFixing($AC$5,AZ396,TRUE,_xll.ohTrigger(Trigger,Trigger6M))</f>
        <v>1.3588510924341308E-3</v>
      </c>
      <c r="BD396" s="320">
        <f>_xll.qlIndexFixing($BE$1,AZ396,TRUE,_xll.ohTrigger(Trigger,Trigger6M))</f>
        <v>1.7865761059579902E-3</v>
      </c>
    </row>
    <row r="397" spans="51:56" ht="11.25" customHeight="1" x14ac:dyDescent="0.25">
      <c r="AY397" s="157" t="s">
        <v>211</v>
      </c>
      <c r="AZ397" s="158">
        <f>_xll.qlInterestRateIndexFixingDate(Currency&amp;"ibor"&amp;Tenor,BA397,Trigger)</f>
        <v>42695</v>
      </c>
      <c r="BA397" s="158">
        <f>_xll.qlCalendarAdvance(Calendar,BA396,AY397,"f",,Trigger)</f>
        <v>42697</v>
      </c>
      <c r="BB397" s="158">
        <f>_xll.qlInterestRateIndexMaturity(Currency&amp;"ibor"&amp;Tenor,BA397,Trigger)</f>
        <v>42878</v>
      </c>
      <c r="BC397" s="320">
        <f>_xll.qlIndexFixing($AC$5,AZ397,TRUE,_xll.ohTrigger(Trigger,Trigger6M))</f>
        <v>1.3621992088507296E-3</v>
      </c>
      <c r="BD397" s="320">
        <f>_xll.qlIndexFixing($BE$1,AZ397,TRUE,_xll.ohTrigger(Trigger,Trigger6M))</f>
        <v>1.7913517452060239E-3</v>
      </c>
    </row>
    <row r="398" spans="51:56" ht="11.25" customHeight="1" x14ac:dyDescent="0.25">
      <c r="AY398" s="157" t="s">
        <v>211</v>
      </c>
      <c r="AZ398" s="158">
        <f>_xll.qlInterestRateIndexFixingDate(Currency&amp;"ibor"&amp;Tenor,BA398,Trigger)</f>
        <v>42696</v>
      </c>
      <c r="BA398" s="158">
        <f>_xll.qlCalendarAdvance(Calendar,BA397,AY398,"f",,Trigger)</f>
        <v>42698</v>
      </c>
      <c r="BB398" s="158">
        <f>_xll.qlInterestRateIndexMaturity(Currency&amp;"ibor"&amp;Tenor,BA398,Trigger)</f>
        <v>42879</v>
      </c>
      <c r="BC398" s="320">
        <f>_xll.qlIndexFixing($AC$5,AZ398,TRUE,_xll.ohTrigger(Trigger,Trigger6M))</f>
        <v>1.3655528210444216E-3</v>
      </c>
      <c r="BD398" s="320">
        <f>_xll.qlIndexFixing($BE$1,AZ398,TRUE,_xll.ohTrigger(Trigger,Trigger6M))</f>
        <v>1.7961328708327019E-3</v>
      </c>
    </row>
    <row r="399" spans="51:56" ht="11.25" customHeight="1" x14ac:dyDescent="0.25">
      <c r="AY399" s="157" t="s">
        <v>211</v>
      </c>
      <c r="AZ399" s="158">
        <f>_xll.qlInterestRateIndexFixingDate(Currency&amp;"ibor"&amp;Tenor,BA399,Trigger)</f>
        <v>42697</v>
      </c>
      <c r="BA399" s="158">
        <f>_xll.qlCalendarAdvance(Calendar,BA398,AY399,"f",,Trigger)</f>
        <v>42699</v>
      </c>
      <c r="BB399" s="158">
        <f>_xll.qlInterestRateIndexMaturity(Currency&amp;"ibor"&amp;Tenor,BA399,Trigger)</f>
        <v>42880</v>
      </c>
      <c r="BC399" s="320">
        <f>_xll.qlIndexFixing($AC$5,AZ399,TRUE,_xll.ohTrigger(Trigger,Trigger6M))</f>
        <v>1.3689119290417049E-3</v>
      </c>
      <c r="BD399" s="320">
        <f>_xll.qlIndexFixing($BE$1,AZ399,TRUE,_xll.ohTrigger(Trigger,Trigger6M))</f>
        <v>1.8009208587769449E-3</v>
      </c>
    </row>
    <row r="400" spans="51:56" ht="11.25" customHeight="1" x14ac:dyDescent="0.25">
      <c r="AY400" s="157" t="s">
        <v>211</v>
      </c>
      <c r="AZ400" s="158">
        <f>_xll.qlInterestRateIndexFixingDate(Currency&amp;"ibor"&amp;Tenor,BA400,Trigger)</f>
        <v>42698</v>
      </c>
      <c r="BA400" s="158">
        <f>_xll.qlCalendarAdvance(Calendar,BA399,AY400,"f",,Trigger)</f>
        <v>42702</v>
      </c>
      <c r="BB400" s="158">
        <f>_xll.qlInterestRateIndexMaturity(Currency&amp;"ibor"&amp;Tenor,BA400,Trigger)</f>
        <v>42884</v>
      </c>
      <c r="BC400" s="320">
        <f>_xll.qlIndexFixing($AC$5,AZ400,TRUE,_xll.ohTrigger(Trigger,Trigger6M))</f>
        <v>1.3802921938836749E-3</v>
      </c>
      <c r="BD400" s="320">
        <f>_xll.qlIndexFixing($BE$1,AZ400,TRUE,_xll.ohTrigger(Trigger,Trigger6M))</f>
        <v>1.8170926346552838E-3</v>
      </c>
    </row>
    <row r="401" spans="51:56" ht="11.25" customHeight="1" x14ac:dyDescent="0.25">
      <c r="AY401" s="157" t="s">
        <v>211</v>
      </c>
      <c r="AZ401" s="158">
        <f>_xll.qlInterestRateIndexFixingDate(Currency&amp;"ibor"&amp;Tenor,BA401,Trigger)</f>
        <v>42699</v>
      </c>
      <c r="BA401" s="158">
        <f>_xll.qlCalendarAdvance(Calendar,BA400,AY401,"f",,Trigger)</f>
        <v>42703</v>
      </c>
      <c r="BB401" s="158">
        <f>_xll.qlInterestRateIndexMaturity(Currency&amp;"ibor"&amp;Tenor,BA401,Trigger)</f>
        <v>42884</v>
      </c>
      <c r="BC401" s="320">
        <f>_xll.qlIndexFixing($AC$5,AZ401,TRUE,_xll.ohTrigger(Trigger,Trigger6M))</f>
        <v>1.3824033196298353E-3</v>
      </c>
      <c r="BD401" s="320">
        <f>_xll.qlIndexFixing($BE$1,AZ401,TRUE,_xll.ohTrigger(Trigger,Trigger6M))</f>
        <v>1.8201693085630579E-3</v>
      </c>
    </row>
    <row r="402" spans="51:56" ht="11.25" customHeight="1" x14ac:dyDescent="0.25">
      <c r="AY402" s="157" t="s">
        <v>211</v>
      </c>
      <c r="AZ402" s="158">
        <f>_xll.qlInterestRateIndexFixingDate(Currency&amp;"ibor"&amp;Tenor,BA402,Trigger)</f>
        <v>42702</v>
      </c>
      <c r="BA402" s="158">
        <f>_xll.qlCalendarAdvance(Calendar,BA401,AY402,"f",,Trigger)</f>
        <v>42704</v>
      </c>
      <c r="BB402" s="158">
        <f>_xll.qlInterestRateIndexMaturity(Currency&amp;"ibor"&amp;Tenor,BA402,Trigger)</f>
        <v>42886</v>
      </c>
      <c r="BC402" s="320">
        <f>_xll.qlIndexFixing($AC$5,AZ402,TRUE,_xll.ohTrigger(Trigger,Trigger6M))</f>
        <v>1.387043849501998E-3</v>
      </c>
      <c r="BD402" s="320">
        <f>_xll.qlIndexFixing($BE$1,AZ402,TRUE,_xll.ohTrigger(Trigger,Trigger6M))</f>
        <v>1.8267890187680606E-3</v>
      </c>
    </row>
    <row r="403" spans="51:56" ht="11.25" customHeight="1" x14ac:dyDescent="0.25">
      <c r="AY403" s="157" t="s">
        <v>211</v>
      </c>
      <c r="AZ403" s="158">
        <f>_xll.qlInterestRateIndexFixingDate(Currency&amp;"ibor"&amp;Tenor,BA403,Trigger)</f>
        <v>42703</v>
      </c>
      <c r="BA403" s="158">
        <f>_xll.qlCalendarAdvance(Calendar,BA402,AY403,"f",,Trigger)</f>
        <v>42705</v>
      </c>
      <c r="BB403" s="158">
        <f>_xll.qlInterestRateIndexMaturity(Currency&amp;"ibor"&amp;Tenor,BA403,Trigger)</f>
        <v>42887</v>
      </c>
      <c r="BC403" s="320">
        <f>_xll.qlIndexFixing($AC$5,AZ403,TRUE,_xll.ohTrigger(Trigger,Trigger6M))</f>
        <v>1.3904278760488921E-3</v>
      </c>
      <c r="BD403" s="320">
        <f>_xll.qlIndexFixing($BE$1,AZ403,TRUE,_xll.ohTrigger(Trigger,Trigger6M))</f>
        <v>1.8316594194723369E-3</v>
      </c>
    </row>
    <row r="404" spans="51:56" ht="11.25" customHeight="1" x14ac:dyDescent="0.25">
      <c r="AY404" s="157" t="s">
        <v>211</v>
      </c>
      <c r="AZ404" s="158">
        <f>_xll.qlInterestRateIndexFixingDate(Currency&amp;"ibor"&amp;Tenor,BA404,Trigger)</f>
        <v>42704</v>
      </c>
      <c r="BA404" s="158">
        <f>_xll.qlCalendarAdvance(Calendar,BA403,AY404,"f",,Trigger)</f>
        <v>42706</v>
      </c>
      <c r="BB404" s="158">
        <f>_xll.qlInterestRateIndexMaturity(Currency&amp;"ibor"&amp;Tenor,BA404,Trigger)</f>
        <v>42888</v>
      </c>
      <c r="BC404" s="320">
        <f>_xll.qlIndexFixing($AC$5,AZ404,TRUE,_xll.ohTrigger(Trigger,Trigger6M))</f>
        <v>1.3938173684582742E-3</v>
      </c>
      <c r="BD404" s="320">
        <f>_xll.qlIndexFixing($BE$1,AZ404,TRUE,_xll.ohTrigger(Trigger,Trigger6M))</f>
        <v>1.8365465411493513E-3</v>
      </c>
    </row>
    <row r="405" spans="51:56" ht="11.25" customHeight="1" x14ac:dyDescent="0.25">
      <c r="AY405" s="157" t="s">
        <v>211</v>
      </c>
      <c r="AZ405" s="158">
        <f>_xll.qlInterestRateIndexFixingDate(Currency&amp;"ibor"&amp;Tenor,BA405,Trigger)</f>
        <v>42705</v>
      </c>
      <c r="BA405" s="158">
        <f>_xll.qlCalendarAdvance(Calendar,BA404,AY405,"f",,Trigger)</f>
        <v>42709</v>
      </c>
      <c r="BB405" s="158">
        <f>_xll.qlInterestRateIndexMaturity(Currency&amp;"ibor"&amp;Tenor,BA405,Trigger)</f>
        <v>42891</v>
      </c>
      <c r="BC405" s="320">
        <f>_xll.qlIndexFixing($AC$5,AZ405,TRUE,_xll.ohTrigger(Trigger,Trigger6M))</f>
        <v>1.4040186411424416E-3</v>
      </c>
      <c r="BD405" s="320">
        <f>_xll.qlIndexFixing($BE$1,AZ405,TRUE,_xll.ohTrigger(Trigger,Trigger6M))</f>
        <v>1.8513227731293141E-3</v>
      </c>
    </row>
    <row r="406" spans="51:56" ht="11.25" customHeight="1" x14ac:dyDescent="0.25">
      <c r="AY406" s="157" t="s">
        <v>211</v>
      </c>
      <c r="AZ406" s="158">
        <f>_xll.qlInterestRateIndexFixingDate(Currency&amp;"ibor"&amp;Tenor,BA406,Trigger)</f>
        <v>42706</v>
      </c>
      <c r="BA406" s="158">
        <f>_xll.qlCalendarAdvance(Calendar,BA405,AY406,"f",,Trigger)</f>
        <v>42710</v>
      </c>
      <c r="BB406" s="158">
        <f>_xll.qlInterestRateIndexMaturity(Currency&amp;"ibor"&amp;Tenor,BA406,Trigger)</f>
        <v>42892</v>
      </c>
      <c r="BC406" s="320">
        <f>_xll.qlIndexFixing($AC$5,AZ406,TRUE,_xll.ohTrigger(Trigger,Trigger6M))</f>
        <v>1.4074299972828691E-3</v>
      </c>
      <c r="BD406" s="320">
        <f>_xll.qlIndexFixing($BE$1,AZ406,TRUE,_xll.ohTrigger(Trigger,Trigger6M))</f>
        <v>1.856291370406661E-3</v>
      </c>
    </row>
    <row r="407" spans="51:56" ht="11.25" customHeight="1" x14ac:dyDescent="0.25">
      <c r="AY407" s="157" t="s">
        <v>211</v>
      </c>
      <c r="AZ407" s="158">
        <f>_xll.qlInterestRateIndexFixingDate(Currency&amp;"ibor"&amp;Tenor,BA407,Trigger)</f>
        <v>42709</v>
      </c>
      <c r="BA407" s="158">
        <f>_xll.qlCalendarAdvance(Calendar,BA406,AY407,"f",,Trigger)</f>
        <v>42711</v>
      </c>
      <c r="BB407" s="158">
        <f>_xll.qlInterestRateIndexMaturity(Currency&amp;"ibor"&amp;Tenor,BA407,Trigger)</f>
        <v>42893</v>
      </c>
      <c r="BC407" s="320">
        <f>_xll.qlIndexFixing($AC$5,AZ407,TRUE,_xll.ohTrigger(Trigger,Trigger6M))</f>
        <v>1.4108468194267705E-3</v>
      </c>
      <c r="BD407" s="320">
        <f>_xll.qlIndexFixing($BE$1,AZ407,TRUE,_xll.ohTrigger(Trigger,Trigger6M))</f>
        <v>1.8612840351076663E-3</v>
      </c>
    </row>
    <row r="408" spans="51:56" ht="11.25" customHeight="1" x14ac:dyDescent="0.25">
      <c r="AY408" s="157" t="s">
        <v>211</v>
      </c>
      <c r="AZ408" s="158">
        <f>_xll.qlInterestRateIndexFixingDate(Currency&amp;"ibor"&amp;Tenor,BA408,Trigger)</f>
        <v>42710</v>
      </c>
      <c r="BA408" s="158">
        <f>_xll.qlCalendarAdvance(Calendar,BA407,AY408,"f",,Trigger)</f>
        <v>42712</v>
      </c>
      <c r="BB408" s="158">
        <f>_xll.qlInterestRateIndexMaturity(Currency&amp;"ibor"&amp;Tenor,BA408,Trigger)</f>
        <v>42894</v>
      </c>
      <c r="BC408" s="320">
        <f>_xll.qlIndexFixing($AC$5,AZ408,TRUE,_xll.ohTrigger(Trigger,Trigger6M))</f>
        <v>1.4142691076022553E-3</v>
      </c>
      <c r="BD408" s="320">
        <f>_xll.qlIndexFixing($BE$1,AZ408,TRUE,_xll.ohTrigger(Trigger,Trigger6M))</f>
        <v>1.8663022668802083E-3</v>
      </c>
    </row>
    <row r="409" spans="51:56" ht="11.25" customHeight="1" x14ac:dyDescent="0.25">
      <c r="AY409" s="157" t="s">
        <v>211</v>
      </c>
      <c r="AZ409" s="158">
        <f>_xll.qlInterestRateIndexFixingDate(Currency&amp;"ibor"&amp;Tenor,BA409,Trigger)</f>
        <v>42711</v>
      </c>
      <c r="BA409" s="158">
        <f>_xll.qlCalendarAdvance(Calendar,BA408,AY409,"f",,Trigger)</f>
        <v>42713</v>
      </c>
      <c r="BB409" s="158">
        <f>_xll.qlInterestRateIndexMaturity(Currency&amp;"ibor"&amp;Tenor,BA409,Trigger)</f>
        <v>42895</v>
      </c>
      <c r="BC409" s="320">
        <f>_xll.qlIndexFixing($AC$5,AZ409,TRUE,_xll.ohTrigger(Trigger,Trigger6M))</f>
        <v>1.417696861837433E-3</v>
      </c>
      <c r="BD409" s="320">
        <f>_xll.qlIndexFixing($BE$1,AZ409,TRUE,_xll.ohTrigger(Trigger,Trigger6M))</f>
        <v>1.8713475754933001E-3</v>
      </c>
    </row>
    <row r="410" spans="51:56" ht="11.25" customHeight="1" x14ac:dyDescent="0.25">
      <c r="AY410" s="157" t="s">
        <v>211</v>
      </c>
      <c r="AZ410" s="158">
        <f>_xll.qlInterestRateIndexFixingDate(Currency&amp;"ibor"&amp;Tenor,BA410,Trigger)</f>
        <v>42712</v>
      </c>
      <c r="BA410" s="158">
        <f>_xll.qlCalendarAdvance(Calendar,BA409,AY410,"f",,Trigger)</f>
        <v>42716</v>
      </c>
      <c r="BB410" s="158">
        <f>_xll.qlInterestRateIndexMaturity(Currency&amp;"ibor"&amp;Tenor,BA410,Trigger)</f>
        <v>42898</v>
      </c>
      <c r="BC410" s="320">
        <f>_xll.qlIndexFixing($AC$5,AZ410,TRUE,_xll.ohTrigger(Trigger,Trigger6M))</f>
        <v>1.4280129211866085E-3</v>
      </c>
      <c r="BD410" s="320">
        <f>_xll.qlIndexFixing($BE$1,AZ410,TRUE,_xll.ohTrigger(Trigger,Trigger6M))</f>
        <v>1.8866612118672156E-3</v>
      </c>
    </row>
    <row r="411" spans="51:56" ht="11.25" customHeight="1" x14ac:dyDescent="0.25">
      <c r="AY411" s="157" t="s">
        <v>211</v>
      </c>
      <c r="AZ411" s="158">
        <f>_xll.qlInterestRateIndexFixingDate(Currency&amp;"ibor"&amp;Tenor,BA411,Trigger)</f>
        <v>42713</v>
      </c>
      <c r="BA411" s="158">
        <f>_xll.qlCalendarAdvance(Calendar,BA410,AY411,"f",,Trigger)</f>
        <v>42717</v>
      </c>
      <c r="BB411" s="158">
        <f>_xll.qlInterestRateIndexMaturity(Currency&amp;"ibor"&amp;Tenor,BA411,Trigger)</f>
        <v>42899</v>
      </c>
      <c r="BC411" s="320">
        <f>_xll.qlIndexFixing($AC$5,AZ411,TRUE,_xll.ohTrigger(Trigger,Trigger6M))</f>
        <v>1.4314625399456042E-3</v>
      </c>
      <c r="BD411" s="320">
        <f>_xll.qlIndexFixing($BE$1,AZ411,TRUE,_xll.ohTrigger(Trigger,Trigger6M))</f>
        <v>1.8918301279395209E-3</v>
      </c>
    </row>
    <row r="412" spans="51:56" ht="11.25" customHeight="1" x14ac:dyDescent="0.25">
      <c r="AY412" s="157" t="s">
        <v>211</v>
      </c>
      <c r="AZ412" s="158">
        <f>_xll.qlInterestRateIndexFixingDate(Currency&amp;"ibor"&amp;Tenor,BA412,Trigger)</f>
        <v>42716</v>
      </c>
      <c r="BA412" s="158">
        <f>_xll.qlCalendarAdvance(Calendar,BA411,AY412,"f",,Trigger)</f>
        <v>42718</v>
      </c>
      <c r="BB412" s="158">
        <f>_xll.qlInterestRateIndexMaturity(Currency&amp;"ibor"&amp;Tenor,BA412,Trigger)</f>
        <v>42900</v>
      </c>
      <c r="BC412" s="320">
        <f>_xll.qlIndexFixing($AC$5,AZ412,TRUE,_xll.ohTrigger(Trigger,Trigger6M))</f>
        <v>1.4349176249070354E-3</v>
      </c>
      <c r="BD412" s="320">
        <f>_xll.qlIndexFixing($BE$1,AZ412,TRUE,_xll.ohTrigger(Trigger,Trigger6M))</f>
        <v>1.8970338215074346E-3</v>
      </c>
    </row>
    <row r="413" spans="51:56" ht="11.25" customHeight="1" x14ac:dyDescent="0.25">
      <c r="AY413" s="157" t="s">
        <v>211</v>
      </c>
      <c r="AZ413" s="158">
        <f>_xll.qlInterestRateIndexFixingDate(Currency&amp;"ibor"&amp;Tenor,BA413,Trigger)</f>
        <v>42717</v>
      </c>
      <c r="BA413" s="158">
        <f>_xll.qlCalendarAdvance(Calendar,BA412,AY413,"f",,Trigger)</f>
        <v>42719</v>
      </c>
      <c r="BB413" s="158">
        <f>_xll.qlInterestRateIndexMaturity(Currency&amp;"ibor"&amp;Tenor,BA413,Trigger)</f>
        <v>42901</v>
      </c>
      <c r="BC413" s="320">
        <f>_xll.qlIndexFixing($AC$5,AZ413,TRUE,_xll.ohTrigger(Trigger,Trigger6M))</f>
        <v>1.4383781760994509E-3</v>
      </c>
      <c r="BD413" s="320">
        <f>_xll.qlIndexFixing($BE$1,AZ413,TRUE,_xll.ohTrigger(Trigger,Trigger6M))</f>
        <v>1.9022733613665583E-3</v>
      </c>
    </row>
    <row r="414" spans="51:56" ht="11.25" customHeight="1" x14ac:dyDescent="0.25">
      <c r="AY414" s="157" t="s">
        <v>211</v>
      </c>
      <c r="AZ414" s="158">
        <f>_xll.qlInterestRateIndexFixingDate(Currency&amp;"ibor"&amp;Tenor,BA414,Trigger)</f>
        <v>42718</v>
      </c>
      <c r="BA414" s="158">
        <f>_xll.qlCalendarAdvance(Calendar,BA413,AY414,"f",,Trigger)</f>
        <v>42720</v>
      </c>
      <c r="BB414" s="158">
        <f>_xll.qlInterestRateIndexMaturity(Currency&amp;"ibor"&amp;Tenor,BA414,Trigger)</f>
        <v>42902</v>
      </c>
      <c r="BC414" s="320">
        <f>_xll.qlIndexFixing($AC$5,AZ414,TRUE,_xll.ohTrigger(Trigger,Trigger6M))</f>
        <v>1.4405624639023896E-3</v>
      </c>
      <c r="BD414" s="320">
        <f>_xll.qlIndexFixing($BE$1,AZ414,TRUE,_xll.ohTrigger(Trigger,Trigger6M))</f>
        <v>1.9075478127130096E-3</v>
      </c>
    </row>
    <row r="415" spans="51:56" ht="11.25" customHeight="1" x14ac:dyDescent="0.25">
      <c r="AY415" s="157" t="s">
        <v>211</v>
      </c>
      <c r="AZ415" s="158">
        <f>_xll.qlInterestRateIndexFixingDate(Currency&amp;"ibor"&amp;Tenor,BA415,Trigger)</f>
        <v>42719</v>
      </c>
      <c r="BA415" s="158">
        <f>_xll.qlCalendarAdvance(Calendar,BA414,AY415,"f",,Trigger)</f>
        <v>42723</v>
      </c>
      <c r="BB415" s="158">
        <f>_xll.qlInterestRateIndexMaturity(Currency&amp;"ibor"&amp;Tenor,BA415,Trigger)</f>
        <v>42905</v>
      </c>
      <c r="BC415" s="320">
        <f>_xll.qlIndexFixing($AC$5,AZ415,TRUE,_xll.ohTrigger(Trigger,Trigger6M))</f>
        <v>1.4471217661299147E-3</v>
      </c>
      <c r="BD415" s="320">
        <f>_xll.qlIndexFixing($BE$1,AZ415,TRUE,_xll.ohTrigger(Trigger,Trigger6M))</f>
        <v>1.923566128418515E-3</v>
      </c>
    </row>
    <row r="416" spans="51:56" ht="11.25" customHeight="1" x14ac:dyDescent="0.25">
      <c r="AY416" s="157" t="s">
        <v>211</v>
      </c>
      <c r="AZ416" s="158">
        <f>_xll.qlInterestRateIndexFixingDate(Currency&amp;"ibor"&amp;Tenor,BA416,Trigger)</f>
        <v>42720</v>
      </c>
      <c r="BA416" s="158">
        <f>_xll.qlCalendarAdvance(Calendar,BA415,AY416,"f",,Trigger)</f>
        <v>42724</v>
      </c>
      <c r="BB416" s="158">
        <f>_xll.qlInterestRateIndexMaturity(Currency&amp;"ibor"&amp;Tenor,BA416,Trigger)</f>
        <v>42906</v>
      </c>
      <c r="BC416" s="320">
        <f>_xll.qlIndexFixing($AC$5,AZ416,TRUE,_xll.ohTrigger(Trigger,Trigger6M))</f>
        <v>1.4493103464903716E-3</v>
      </c>
      <c r="BD416" s="320">
        <f>_xll.qlIndexFixing($BE$1,AZ416,TRUE,_xll.ohTrigger(Trigger,Trigger6M))</f>
        <v>1.9289656652849302E-3</v>
      </c>
    </row>
    <row r="417" spans="51:56" ht="11.25" customHeight="1" x14ac:dyDescent="0.25">
      <c r="AY417" s="157" t="s">
        <v>211</v>
      </c>
      <c r="AZ417" s="158">
        <f>_xll.qlInterestRateIndexFixingDate(Currency&amp;"ibor"&amp;Tenor,BA417,Trigger)</f>
        <v>42723</v>
      </c>
      <c r="BA417" s="158">
        <f>_xll.qlCalendarAdvance(Calendar,BA416,AY417,"f",,Trigger)</f>
        <v>42725</v>
      </c>
      <c r="BB417" s="158">
        <f>_xll.qlInterestRateIndexMaturity(Currency&amp;"ibor"&amp;Tenor,BA417,Trigger)</f>
        <v>42907</v>
      </c>
      <c r="BC417" s="320">
        <f>_xll.qlIndexFixing($AC$5,AZ417,TRUE,_xll.ohTrigger(Trigger,Trigger6M))</f>
        <v>1.4514999999985531E-3</v>
      </c>
      <c r="BD417" s="320">
        <f>_xll.qlIndexFixing($BE$1,AZ417,TRUE,_xll.ohTrigger(Trigger,Trigger6M))</f>
        <v>1.9343927802511491E-3</v>
      </c>
    </row>
    <row r="418" spans="51:56" ht="11.25" customHeight="1" x14ac:dyDescent="0.25">
      <c r="AY418" s="157" t="s">
        <v>211</v>
      </c>
      <c r="AZ418" s="158">
        <f>_xll.qlInterestRateIndexFixingDate(Currency&amp;"ibor"&amp;Tenor,BA418,Trigger)</f>
        <v>42724</v>
      </c>
      <c r="BA418" s="158">
        <f>_xll.qlCalendarAdvance(Calendar,BA417,AY418,"f",,Trigger)</f>
        <v>42726</v>
      </c>
      <c r="BB418" s="158">
        <f>_xll.qlInterestRateIndexMaturity(Currency&amp;"ibor"&amp;Tenor,BA418,Trigger)</f>
        <v>42908</v>
      </c>
      <c r="BC418" s="320">
        <f>_xll.qlIndexFixing($AC$5,AZ418,TRUE,_xll.ohTrigger(Trigger,Trigger6M))</f>
        <v>1.454429623454029E-3</v>
      </c>
      <c r="BD418" s="320">
        <f>_xll.qlIndexFixing($BE$1,AZ418,TRUE,_xll.ohTrigger(Trigger,Trigger6M))</f>
        <v>1.9398459747334972E-3</v>
      </c>
    </row>
    <row r="419" spans="51:56" ht="11.25" customHeight="1" x14ac:dyDescent="0.25">
      <c r="AY419" s="157" t="s">
        <v>211</v>
      </c>
      <c r="AZ419" s="158">
        <f>_xll.qlInterestRateIndexFixingDate(Currency&amp;"ibor"&amp;Tenor,BA419,Trigger)</f>
        <v>42725</v>
      </c>
      <c r="BA419" s="158">
        <f>_xll.qlCalendarAdvance(Calendar,BA418,AY419,"f",,Trigger)</f>
        <v>42727</v>
      </c>
      <c r="BB419" s="158">
        <f>_xll.qlInterestRateIndexMaturity(Currency&amp;"ibor"&amp;Tenor,BA419,Trigger)</f>
        <v>42909</v>
      </c>
      <c r="BC419" s="320">
        <f>_xll.qlIndexFixing($AC$5,AZ419,TRUE,_xll.ohTrigger(Trigger,Trigger6M))</f>
        <v>1.4573622362202821E-3</v>
      </c>
      <c r="BD419" s="320">
        <f>_xll.qlIndexFixing($BE$1,AZ419,TRUE,_xll.ohTrigger(Trigger,Trigger6M))</f>
        <v>1.9453237395137294E-3</v>
      </c>
    </row>
    <row r="420" spans="51:56" ht="11.25" customHeight="1" x14ac:dyDescent="0.25">
      <c r="AY420" s="157" t="s">
        <v>211</v>
      </c>
      <c r="AZ420" s="158">
        <f>_xll.qlInterestRateIndexFixingDate(Currency&amp;"ibor"&amp;Tenor,BA420,Trigger)</f>
        <v>42726</v>
      </c>
      <c r="BA420" s="158">
        <f>_xll.qlCalendarAdvance(Calendar,BA419,AY420,"f",,Trigger)</f>
        <v>42731</v>
      </c>
      <c r="BB420" s="158">
        <f>_xll.qlInterestRateIndexMaturity(Currency&amp;"ibor"&amp;Tenor,BA420,Trigger)</f>
        <v>42913</v>
      </c>
      <c r="BC420" s="320">
        <f>_xll.qlIndexFixing($AC$5,AZ420,TRUE,_xll.ohTrigger(Trigger,Trigger6M))</f>
        <v>1.4691225806601023E-3</v>
      </c>
      <c r="BD420" s="320">
        <f>_xll.qlIndexFixing($BE$1,AZ420,TRUE,_xll.ohTrigger(Trigger,Trigger6M))</f>
        <v>1.9674499449674953E-3</v>
      </c>
    </row>
    <row r="421" spans="51:56" ht="11.25" customHeight="1" x14ac:dyDescent="0.25">
      <c r="AY421" s="157" t="s">
        <v>211</v>
      </c>
      <c r="AZ421" s="158">
        <f>_xll.qlInterestRateIndexFixingDate(Currency&amp;"ibor"&amp;Tenor,BA421,Trigger)</f>
        <v>42727</v>
      </c>
      <c r="BA421" s="158">
        <f>_xll.qlCalendarAdvance(Calendar,BA420,AY421,"f",,Trigger)</f>
        <v>42732</v>
      </c>
      <c r="BB421" s="158">
        <f>_xll.qlInterestRateIndexMaturity(Currency&amp;"ibor"&amp;Tenor,BA421,Trigger)</f>
        <v>42914</v>
      </c>
      <c r="BC421" s="320">
        <f>_xll.qlIndexFixing($AC$5,AZ421,TRUE,_xll.ohTrigger(Trigger,Trigger6M))</f>
        <v>1.4720701401805191E-3</v>
      </c>
      <c r="BD421" s="320">
        <f>_xll.qlIndexFixing($BE$1,AZ421,TRUE,_xll.ohTrigger(Trigger,Trigger6M))</f>
        <v>1.9730275506779759E-3</v>
      </c>
    </row>
    <row r="422" spans="51:56" ht="11.25" customHeight="1" x14ac:dyDescent="0.25">
      <c r="AY422" s="157" t="s">
        <v>211</v>
      </c>
      <c r="AZ422" s="158">
        <f>_xll.qlInterestRateIndexFixingDate(Currency&amp;"ibor"&amp;Tenor,BA422,Trigger)</f>
        <v>42731</v>
      </c>
      <c r="BA422" s="158">
        <f>_xll.qlCalendarAdvance(Calendar,BA421,AY422,"f",,Trigger)</f>
        <v>42733</v>
      </c>
      <c r="BB422" s="158">
        <f>_xll.qlInterestRateIndexMaturity(Currency&amp;"ibor"&amp;Tenor,BA422,Trigger)</f>
        <v>42915</v>
      </c>
      <c r="BC422" s="320">
        <f>_xll.qlIndexFixing($AC$5,AZ422,TRUE,_xll.ohTrigger(Trigger,Trigger6M))</f>
        <v>1.475020689091649E-3</v>
      </c>
      <c r="BD422" s="320">
        <f>_xll.qlIndexFixing($BE$1,AZ422,TRUE,_xll.ohTrigger(Trigger,Trigger6M))</f>
        <v>1.9786204480021462E-3</v>
      </c>
    </row>
    <row r="423" spans="51:56" ht="11.25" customHeight="1" x14ac:dyDescent="0.25">
      <c r="AY423" s="157" t="s">
        <v>211</v>
      </c>
      <c r="AZ423" s="158">
        <f>_xll.qlInterestRateIndexFixingDate(Currency&amp;"ibor"&amp;Tenor,BA423,Trigger)</f>
        <v>42732</v>
      </c>
      <c r="BA423" s="158">
        <f>_xll.qlCalendarAdvance(Calendar,BA422,AY423,"f",,Trigger)</f>
        <v>42734</v>
      </c>
      <c r="BB423" s="158">
        <f>_xll.qlInterestRateIndexMaturity(Currency&amp;"ibor"&amp;Tenor,BA423,Trigger)</f>
        <v>42916</v>
      </c>
      <c r="BC423" s="320">
        <f>_xll.qlIndexFixing($AC$5,AZ423,TRUE,_xll.ohTrigger(Trigger,Trigger6M))</f>
        <v>1.4779742274071076E-3</v>
      </c>
      <c r="BD423" s="320">
        <f>_xll.qlIndexFixing($BE$1,AZ423,TRUE,_xll.ohTrigger(Trigger,Trigger6M))</f>
        <v>1.9842270532613236E-3</v>
      </c>
    </row>
    <row r="424" spans="51:56" ht="11.25" customHeight="1" x14ac:dyDescent="0.25">
      <c r="AY424" s="157" t="s">
        <v>211</v>
      </c>
      <c r="AZ424" s="158">
        <f>_xll.qlInterestRateIndexFixingDate(Currency&amp;"ibor"&amp;Tenor,BA424,Trigger)</f>
        <v>42733</v>
      </c>
      <c r="BA424" s="158">
        <f>_xll.qlCalendarAdvance(Calendar,BA423,AY424,"f",,Trigger)</f>
        <v>42737</v>
      </c>
      <c r="BB424" s="158">
        <f>_xll.qlInterestRateIndexMaturity(Currency&amp;"ibor"&amp;Tenor,BA424,Trigger)</f>
        <v>42919</v>
      </c>
      <c r="BC424" s="320">
        <f>_xll.qlIndexFixing($AC$5,AZ424,TRUE,_xll.ohTrigger(Trigger,Trigger6M))</f>
        <v>1.4868527789116558E-3</v>
      </c>
      <c r="BD424" s="320">
        <f>_xll.qlIndexFixing($BE$1,AZ424,TRUE,_xll.ohTrigger(Trigger,Trigger6M))</f>
        <v>1.9339903374893963E-3</v>
      </c>
    </row>
    <row r="425" spans="51:56" ht="11.25" customHeight="1" x14ac:dyDescent="0.25">
      <c r="AY425" s="157" t="s">
        <v>211</v>
      </c>
      <c r="AZ425" s="158">
        <f>_xll.qlInterestRateIndexFixingDate(Currency&amp;"ibor"&amp;Tenor,BA425,Trigger)</f>
        <v>42734</v>
      </c>
      <c r="BA425" s="158">
        <f>_xll.qlCalendarAdvance(Calendar,BA424,AY425,"f",,Trigger)</f>
        <v>42738</v>
      </c>
      <c r="BB425" s="158">
        <f>_xll.qlInterestRateIndexMaturity(Currency&amp;"ibor"&amp;Tenor,BA425,Trigger)</f>
        <v>42919</v>
      </c>
      <c r="BC425" s="320">
        <f>_xll.qlIndexFixing($AC$5,AZ425,TRUE,_xll.ohTrigger(Trigger,Trigger6M))</f>
        <v>1.4880043570312234E-3</v>
      </c>
      <c r="BD425" s="320">
        <f>_xll.qlIndexFixing($BE$1,AZ425,TRUE,_xll.ohTrigger(Trigger,Trigger6M))</f>
        <v>1.937150014970889E-3</v>
      </c>
    </row>
    <row r="426" spans="51:56" ht="11.25" customHeight="1" x14ac:dyDescent="0.25">
      <c r="AY426" s="157" t="s">
        <v>211</v>
      </c>
      <c r="AZ426" s="158">
        <f>_xll.qlInterestRateIndexFixingDate(Currency&amp;"ibor"&amp;Tenor,BA426,Trigger)</f>
        <v>42737</v>
      </c>
      <c r="BA426" s="158">
        <f>_xll.qlCalendarAdvance(Calendar,BA425,AY426,"f",,Trigger)</f>
        <v>42739</v>
      </c>
      <c r="BB426" s="158">
        <f>_xll.qlInterestRateIndexMaturity(Currency&amp;"ibor"&amp;Tenor,BA426,Trigger)</f>
        <v>42920</v>
      </c>
      <c r="BC426" s="320">
        <f>_xll.qlIndexFixing($AC$5,AZ426,TRUE,_xll.ohTrigger(Trigger,Trigger6M))</f>
        <v>1.4909766784160442E-3</v>
      </c>
      <c r="BD426" s="320">
        <f>_xll.qlIndexFixing($BE$1,AZ426,TRUE,_xll.ohTrigger(Trigger,Trigger6M))</f>
        <v>1.9427923560315617E-3</v>
      </c>
    </row>
    <row r="427" spans="51:56" ht="11.25" customHeight="1" x14ac:dyDescent="0.25">
      <c r="AY427" s="157" t="s">
        <v>211</v>
      </c>
      <c r="AZ427" s="158">
        <f>_xll.qlInterestRateIndexFixingDate(Currency&amp;"ibor"&amp;Tenor,BA427,Trigger)</f>
        <v>42738</v>
      </c>
      <c r="BA427" s="158">
        <f>_xll.qlCalendarAdvance(Calendar,BA426,AY427,"f",,Trigger)</f>
        <v>42740</v>
      </c>
      <c r="BB427" s="158">
        <f>_xll.qlInterestRateIndexMaturity(Currency&amp;"ibor"&amp;Tenor,BA427,Trigger)</f>
        <v>42921</v>
      </c>
      <c r="BC427" s="320">
        <f>_xll.qlIndexFixing($AC$5,AZ427,TRUE,_xll.ohTrigger(Trigger,Trigger6M))</f>
        <v>1.4939520057490627E-3</v>
      </c>
      <c r="BD427" s="320">
        <f>_xll.qlIndexFixing($BE$1,AZ427,TRUE,_xll.ohTrigger(Trigger,Trigger6M))</f>
        <v>1.9484386762659098E-3</v>
      </c>
    </row>
    <row r="428" spans="51:56" ht="11.25" customHeight="1" x14ac:dyDescent="0.25">
      <c r="AY428" s="157" t="s">
        <v>211</v>
      </c>
      <c r="AZ428" s="158">
        <f>_xll.qlInterestRateIndexFixingDate(Currency&amp;"ibor"&amp;Tenor,BA428,Trigger)</f>
        <v>42739</v>
      </c>
      <c r="BA428" s="158">
        <f>_xll.qlCalendarAdvance(Calendar,BA427,AY428,"f",,Trigger)</f>
        <v>42741</v>
      </c>
      <c r="BB428" s="158">
        <f>_xll.qlInterestRateIndexMaturity(Currency&amp;"ibor"&amp;Tenor,BA428,Trigger)</f>
        <v>42922</v>
      </c>
      <c r="BC428" s="320">
        <f>_xll.qlIndexFixing($AC$5,AZ428,TRUE,_xll.ohTrigger(Trigger,Trigger6M))</f>
        <v>1.4969303390435279E-3</v>
      </c>
      <c r="BD428" s="320">
        <f>_xll.qlIndexFixing($BE$1,AZ428,TRUE,_xll.ohTrigger(Trigger,Trigger6M))</f>
        <v>1.9540873087041674E-3</v>
      </c>
    </row>
    <row r="429" spans="51:56" ht="11.25" customHeight="1" x14ac:dyDescent="0.25">
      <c r="AY429" s="157" t="s">
        <v>211</v>
      </c>
      <c r="AZ429" s="158">
        <f>_xll.qlInterestRateIndexFixingDate(Currency&amp;"ibor"&amp;Tenor,BA429,Trigger)</f>
        <v>42740</v>
      </c>
      <c r="BA429" s="158">
        <f>_xll.qlCalendarAdvance(Calendar,BA428,AY429,"f",,Trigger)</f>
        <v>42744</v>
      </c>
      <c r="BB429" s="158">
        <f>_xll.qlInterestRateIndexMaturity(Currency&amp;"ibor"&amp;Tenor,BA429,Trigger)</f>
        <v>42926</v>
      </c>
      <c r="BC429" s="320">
        <f>_xll.qlIndexFixing($AC$5,AZ429,TRUE,_xll.ohTrigger(Trigger,Trigger6M))</f>
        <v>1.5076740307354316E-3</v>
      </c>
      <c r="BD429" s="320">
        <f>_xll.qlIndexFixing($BE$1,AZ429,TRUE,_xll.ohTrigger(Trigger,Trigger6M))</f>
        <v>1.9735669016849094E-3</v>
      </c>
    </row>
    <row r="430" spans="51:56" ht="11.25" customHeight="1" x14ac:dyDescent="0.25">
      <c r="AY430" s="157" t="s">
        <v>211</v>
      </c>
      <c r="AZ430" s="158">
        <f>_xll.qlInterestRateIndexFixingDate(Currency&amp;"ibor"&amp;Tenor,BA430,Trigger)</f>
        <v>42741</v>
      </c>
      <c r="BA430" s="158">
        <f>_xll.qlCalendarAdvance(Calendar,BA429,AY430,"f",,Trigger)</f>
        <v>42745</v>
      </c>
      <c r="BB430" s="158">
        <f>_xll.qlInterestRateIndexMaturity(Currency&amp;"ibor"&amp;Tenor,BA430,Trigger)</f>
        <v>42926</v>
      </c>
      <c r="BC430" s="320">
        <f>_xll.qlIndexFixing($AC$5,AZ430,TRUE,_xll.ohTrigger(Trigger,Trigger6M))</f>
        <v>1.5088737321101099E-3</v>
      </c>
      <c r="BD430" s="320">
        <f>_xll.qlIndexFixing($BE$1,AZ430,TRUE,_xll.ohTrigger(Trigger,Trigger6M))</f>
        <v>1.9766712466976828E-3</v>
      </c>
    </row>
    <row r="431" spans="51:56" ht="11.25" customHeight="1" x14ac:dyDescent="0.25">
      <c r="AY431" s="157" t="s">
        <v>211</v>
      </c>
      <c r="AZ431" s="158">
        <f>_xll.qlInterestRateIndexFixingDate(Currency&amp;"ibor"&amp;Tenor,BA431,Trigger)</f>
        <v>42744</v>
      </c>
      <c r="BA431" s="158">
        <f>_xll.qlCalendarAdvance(Calendar,BA430,AY431,"f",,Trigger)</f>
        <v>42746</v>
      </c>
      <c r="BB431" s="158">
        <f>_xll.qlInterestRateIndexMaturity(Currency&amp;"ibor"&amp;Tenor,BA431,Trigger)</f>
        <v>42927</v>
      </c>
      <c r="BC431" s="320">
        <f>_xll.qlIndexFixing($AC$5,AZ431,TRUE,_xll.ohTrigger(Trigger,Trigger6M))</f>
        <v>1.5118670954162854E-3</v>
      </c>
      <c r="BD431" s="320">
        <f>_xll.qlIndexFixing($BE$1,AZ431,TRUE,_xll.ohTrigger(Trigger,Trigger6M))</f>
        <v>1.9823060611937906E-3</v>
      </c>
    </row>
    <row r="432" spans="51:56" ht="11.25" customHeight="1" x14ac:dyDescent="0.25">
      <c r="AY432" s="157" t="s">
        <v>211</v>
      </c>
      <c r="AZ432" s="158">
        <f>_xll.qlInterestRateIndexFixingDate(Currency&amp;"ibor"&amp;Tenor,BA432,Trigger)</f>
        <v>42745</v>
      </c>
      <c r="BA432" s="158">
        <f>_xll.qlCalendarAdvance(Calendar,BA431,AY432,"f",,Trigger)</f>
        <v>42747</v>
      </c>
      <c r="BB432" s="158">
        <f>_xll.qlInterestRateIndexMaturity(Currency&amp;"ibor"&amp;Tenor,BA432,Trigger)</f>
        <v>42928</v>
      </c>
      <c r="BC432" s="320">
        <f>_xll.qlIndexFixing($AC$5,AZ432,TRUE,_xll.ohTrigger(Trigger,Trigger6M))</f>
        <v>1.5148634647651684E-3</v>
      </c>
      <c r="BD432" s="320">
        <f>_xll.qlIndexFixing($BE$1,AZ432,TRUE,_xll.ohTrigger(Trigger,Trigger6M))</f>
        <v>1.9879329614191123E-3</v>
      </c>
    </row>
    <row r="433" spans="51:56" ht="11.25" customHeight="1" x14ac:dyDescent="0.25">
      <c r="AY433" s="157" t="s">
        <v>211</v>
      </c>
      <c r="AZ433" s="158">
        <f>_xll.qlInterestRateIndexFixingDate(Currency&amp;"ibor"&amp;Tenor,BA433,Trigger)</f>
        <v>42746</v>
      </c>
      <c r="BA433" s="158">
        <f>_xll.qlCalendarAdvance(Calendar,BA432,AY433,"f",,Trigger)</f>
        <v>42748</v>
      </c>
      <c r="BB433" s="158">
        <f>_xll.qlInterestRateIndexMaturity(Currency&amp;"ibor"&amp;Tenor,BA433,Trigger)</f>
        <v>42929</v>
      </c>
      <c r="BC433" s="320">
        <f>_xll.qlIndexFixing($AC$5,AZ433,TRUE,_xll.ohTrigger(Trigger,Trigger6M))</f>
        <v>1.5178628401700082E-3</v>
      </c>
      <c r="BD433" s="320">
        <f>_xll.qlIndexFixing($BE$1,AZ433,TRUE,_xll.ohTrigger(Trigger,Trigger6M))</f>
        <v>1.9935502055148367E-3</v>
      </c>
    </row>
    <row r="434" spans="51:56" ht="11.25" customHeight="1" x14ac:dyDescent="0.25">
      <c r="AY434" s="157" t="s">
        <v>211</v>
      </c>
      <c r="AZ434" s="158">
        <f>_xll.qlInterestRateIndexFixingDate(Currency&amp;"ibor"&amp;Tenor,BA434,Trigger)</f>
        <v>42747</v>
      </c>
      <c r="BA434" s="158">
        <f>_xll.qlCalendarAdvance(Calendar,BA433,AY434,"f",,Trigger)</f>
        <v>42751</v>
      </c>
      <c r="BB434" s="158">
        <f>_xll.qlInterestRateIndexMaturity(Currency&amp;"ibor"&amp;Tenor,BA434,Trigger)</f>
        <v>42933</v>
      </c>
      <c r="BC434" s="320">
        <f>_xll.qlIndexFixing($AC$5,AZ434,TRUE,_xll.ohTrigger(Trigger,Trigger6M))</f>
        <v>1.5286417706077123E-3</v>
      </c>
      <c r="BD434" s="320">
        <f>_xll.qlIndexFixing($BE$1,AZ434,TRUE,_xll.ohTrigger(Trigger,Trigger6M))</f>
        <v>2.0129250667842514E-3</v>
      </c>
    </row>
    <row r="435" spans="51:56" ht="11.25" customHeight="1" x14ac:dyDescent="0.25">
      <c r="AY435" s="157" t="s">
        <v>211</v>
      </c>
      <c r="AZ435" s="158">
        <f>_xll.qlInterestRateIndexFixingDate(Currency&amp;"ibor"&amp;Tenor,BA435,Trigger)</f>
        <v>42748</v>
      </c>
      <c r="BA435" s="158">
        <f>_xll.qlCalendarAdvance(Calendar,BA434,AY435,"f",,Trigger)</f>
        <v>42752</v>
      </c>
      <c r="BB435" s="158">
        <f>_xll.qlInterestRateIndexMaturity(Currency&amp;"ibor"&amp;Tenor,BA435,Trigger)</f>
        <v>42933</v>
      </c>
      <c r="BC435" s="320">
        <f>_xll.qlIndexFixing($AC$5,AZ435,TRUE,_xll.ohTrigger(Trigger,Trigger6M))</f>
        <v>1.529890402626722E-3</v>
      </c>
      <c r="BD435" s="320">
        <f>_xll.qlIndexFixing($BE$1,AZ435,TRUE,_xll.ohTrigger(Trigger,Trigger6M))</f>
        <v>2.0158880601420714E-3</v>
      </c>
    </row>
    <row r="436" spans="51:56" ht="11.25" customHeight="1" x14ac:dyDescent="0.25">
      <c r="AY436" s="157" t="s">
        <v>211</v>
      </c>
      <c r="AZ436" s="158">
        <f>_xll.qlInterestRateIndexFixingDate(Currency&amp;"ibor"&amp;Tenor,BA436,Trigger)</f>
        <v>42751</v>
      </c>
      <c r="BA436" s="158">
        <f>_xll.qlCalendarAdvance(Calendar,BA435,AY436,"f",,Trigger)</f>
        <v>42753</v>
      </c>
      <c r="BB436" s="158">
        <f>_xll.qlInterestRateIndexMaturity(Currency&amp;"ibor"&amp;Tenor,BA436,Trigger)</f>
        <v>42934</v>
      </c>
      <c r="BC436" s="320">
        <f>_xll.qlIndexFixing($AC$5,AZ436,TRUE,_xll.ohTrigger(Trigger,Trigger6M))</f>
        <v>1.5329048085180304E-3</v>
      </c>
      <c r="BD436" s="320">
        <f>_xll.qlIndexFixing($BE$1,AZ436,TRUE,_xll.ohTrigger(Trigger,Trigger6M))</f>
        <v>2.0214350878084396E-3</v>
      </c>
    </row>
    <row r="437" spans="51:56" ht="11.25" customHeight="1" x14ac:dyDescent="0.25">
      <c r="AY437" s="157" t="s">
        <v>211</v>
      </c>
      <c r="AZ437" s="158">
        <f>_xll.qlInterestRateIndexFixingDate(Currency&amp;"ibor"&amp;Tenor,BA437,Trigger)</f>
        <v>42752</v>
      </c>
      <c r="BA437" s="158">
        <f>_xll.qlCalendarAdvance(Calendar,BA436,AY437,"f",,Trigger)</f>
        <v>42754</v>
      </c>
      <c r="BB437" s="158">
        <f>_xll.qlInterestRateIndexMaturity(Currency&amp;"ibor"&amp;Tenor,BA437,Trigger)</f>
        <v>42935</v>
      </c>
      <c r="BC437" s="320">
        <f>_xll.qlIndexFixing($AC$5,AZ437,TRUE,_xll.ohTrigger(Trigger,Trigger6M))</f>
        <v>1.5359222205469981E-3</v>
      </c>
      <c r="BD437" s="320">
        <f>_xll.qlIndexFixing($BE$1,AZ437,TRUE,_xll.ohTrigger(Trigger,Trigger6M))</f>
        <v>2.0269696376840739E-3</v>
      </c>
    </row>
    <row r="438" spans="51:56" ht="11.25" customHeight="1" x14ac:dyDescent="0.25">
      <c r="AY438" s="157" t="s">
        <v>211</v>
      </c>
      <c r="AZ438" s="158">
        <f>_xll.qlInterestRateIndexFixingDate(Currency&amp;"ibor"&amp;Tenor,BA438,Trigger)</f>
        <v>42753</v>
      </c>
      <c r="BA438" s="158">
        <f>_xll.qlCalendarAdvance(Calendar,BA437,AY438,"f",,Trigger)</f>
        <v>42755</v>
      </c>
      <c r="BB438" s="158">
        <f>_xll.qlInterestRateIndexMaturity(Currency&amp;"ibor"&amp;Tenor,BA438,Trigger)</f>
        <v>42936</v>
      </c>
      <c r="BC438" s="320">
        <f>_xll.qlIndexFixing($AC$5,AZ438,TRUE,_xll.ohTrigger(Trigger,Trigger6M))</f>
        <v>1.5389426387277573E-3</v>
      </c>
      <c r="BD438" s="320">
        <f>_xll.qlIndexFixing($BE$1,AZ438,TRUE,_xll.ohTrigger(Trigger,Trigger6M))</f>
        <v>2.0324938572798719E-3</v>
      </c>
    </row>
    <row r="439" spans="51:56" ht="11.25" customHeight="1" x14ac:dyDescent="0.25">
      <c r="AY439" s="157" t="s">
        <v>211</v>
      </c>
      <c r="AZ439" s="158">
        <f>_xll.qlInterestRateIndexFixingDate(Currency&amp;"ibor"&amp;Tenor,BA439,Trigger)</f>
        <v>42754</v>
      </c>
      <c r="BA439" s="158">
        <f>_xll.qlCalendarAdvance(Calendar,BA438,AY439,"f",,Trigger)</f>
        <v>42758</v>
      </c>
      <c r="BB439" s="158">
        <f>_xll.qlInterestRateIndexMaturity(Currency&amp;"ibor"&amp;Tenor,BA439,Trigger)</f>
        <v>42940</v>
      </c>
      <c r="BC439" s="320">
        <f>_xll.qlIndexFixing($AC$5,AZ439,TRUE,_xll.ohTrigger(Trigger,Trigger6M))</f>
        <v>1.5497560031770866E-3</v>
      </c>
      <c r="BD439" s="320">
        <f>_xll.qlIndexFixing($BE$1,AZ439,TRUE,_xll.ohTrigger(Trigger,Trigger6M))</f>
        <v>2.0516912026263276E-3</v>
      </c>
    </row>
    <row r="440" spans="51:56" ht="11.25" customHeight="1" x14ac:dyDescent="0.25">
      <c r="AY440" s="157" t="s">
        <v>211</v>
      </c>
      <c r="AZ440" s="158">
        <f>_xll.qlInterestRateIndexFixingDate(Currency&amp;"ibor"&amp;Tenor,BA440,Trigger)</f>
        <v>42755</v>
      </c>
      <c r="BA440" s="158">
        <f>_xll.qlCalendarAdvance(Calendar,BA439,AY440,"f",,Trigger)</f>
        <v>42759</v>
      </c>
      <c r="BB440" s="158">
        <f>_xll.qlInterestRateIndexMaturity(Currency&amp;"ibor"&amp;Tenor,BA440,Trigger)</f>
        <v>42940</v>
      </c>
      <c r="BC440" s="320">
        <f>_xll.qlIndexFixing($AC$5,AZ440,TRUE,_xll.ohTrigger(Trigger,Trigger6M))</f>
        <v>1.5510543732420823E-3</v>
      </c>
      <c r="BD440" s="320">
        <f>_xll.qlIndexFixing($BE$1,AZ440,TRUE,_xll.ohTrigger(Trigger,Trigger6M))</f>
        <v>2.0545309010003149E-3</v>
      </c>
    </row>
    <row r="441" spans="51:56" ht="11.25" customHeight="1" x14ac:dyDescent="0.25">
      <c r="AY441" s="157" t="s">
        <v>211</v>
      </c>
      <c r="AZ441" s="158">
        <f>_xll.qlInterestRateIndexFixingDate(Currency&amp;"ibor"&amp;Tenor,BA441,Trigger)</f>
        <v>42758</v>
      </c>
      <c r="BA441" s="158">
        <f>_xll.qlCalendarAdvance(Calendar,BA440,AY441,"f",,Trigger)</f>
        <v>42760</v>
      </c>
      <c r="BB441" s="158">
        <f>_xll.qlInterestRateIndexMaturity(Currency&amp;"ibor"&amp;Tenor,BA441,Trigger)</f>
        <v>42941</v>
      </c>
      <c r="BC441" s="320">
        <f>_xll.qlIndexFixing($AC$5,AZ441,TRUE,_xll.ohTrigger(Trigger,Trigger6M))</f>
        <v>1.5540898223867184E-3</v>
      </c>
      <c r="BD441" s="320">
        <f>_xll.qlIndexFixing($BE$1,AZ441,TRUE,_xll.ohTrigger(Trigger,Trigger6M))</f>
        <v>2.0600361997714272E-3</v>
      </c>
    </row>
    <row r="442" spans="51:56" ht="11.25" customHeight="1" x14ac:dyDescent="0.25">
      <c r="AY442" s="157" t="s">
        <v>211</v>
      </c>
      <c r="AZ442" s="158">
        <f>_xll.qlInterestRateIndexFixingDate(Currency&amp;"ibor"&amp;Tenor,BA442,Trigger)</f>
        <v>42759</v>
      </c>
      <c r="BA442" s="158">
        <f>_xll.qlCalendarAdvance(Calendar,BA441,AY442,"f",,Trigger)</f>
        <v>42761</v>
      </c>
      <c r="BB442" s="158">
        <f>_xll.qlInterestRateIndexMaturity(Currency&amp;"ibor"&amp;Tenor,BA442,Trigger)</f>
        <v>42942</v>
      </c>
      <c r="BC442" s="320">
        <f>_xll.qlIndexFixing($AC$5,AZ442,TRUE,_xll.ohTrigger(Trigger,Trigger6M))</f>
        <v>1.5571282777652902E-3</v>
      </c>
      <c r="BD442" s="320">
        <f>_xll.qlIndexFixing($BE$1,AZ442,TRUE,_xll.ohTrigger(Trigger,Trigger6M))</f>
        <v>2.0655443640735559E-3</v>
      </c>
    </row>
    <row r="443" spans="51:56" ht="11.25" customHeight="1" x14ac:dyDescent="0.25">
      <c r="AY443" s="157" t="s">
        <v>211</v>
      </c>
      <c r="AZ443" s="158">
        <f>_xll.qlInterestRateIndexFixingDate(Currency&amp;"ibor"&amp;Tenor,BA443,Trigger)</f>
        <v>42760</v>
      </c>
      <c r="BA443" s="158">
        <f>_xll.qlCalendarAdvance(Calendar,BA442,AY443,"f",,Trigger)</f>
        <v>42762</v>
      </c>
      <c r="BB443" s="158">
        <f>_xll.qlInterestRateIndexMaturity(Currency&amp;"ibor"&amp;Tenor,BA443,Trigger)</f>
        <v>42943</v>
      </c>
      <c r="BC443" s="320">
        <f>_xll.qlIndexFixing($AC$5,AZ443,TRUE,_xll.ohTrigger(Trigger,Trigger6M))</f>
        <v>1.5601697393914887E-3</v>
      </c>
      <c r="BD443" s="320">
        <f>_xll.qlIndexFixing($BE$1,AZ443,TRUE,_xll.ohTrigger(Trigger,Trigger6M))</f>
        <v>2.0710576449983905E-3</v>
      </c>
    </row>
    <row r="444" spans="51:56" ht="11.25" customHeight="1" x14ac:dyDescent="0.25">
      <c r="AY444" s="157" t="s">
        <v>211</v>
      </c>
      <c r="AZ444" s="158">
        <f>_xll.qlInterestRateIndexFixingDate(Currency&amp;"ibor"&amp;Tenor,BA444,Trigger)</f>
        <v>42761</v>
      </c>
      <c r="BA444" s="158">
        <f>_xll.qlCalendarAdvance(Calendar,BA443,AY444,"f",,Trigger)</f>
        <v>42765</v>
      </c>
      <c r="BB444" s="158">
        <f>_xll.qlInterestRateIndexMaturity(Currency&amp;"ibor"&amp;Tenor,BA444,Trigger)</f>
        <v>42947</v>
      </c>
      <c r="BC444" s="320">
        <f>_xll.qlIndexFixing($AC$5,AZ444,TRUE,_xll.ohTrigger(Trigger,Trigger6M))</f>
        <v>1.571016733128159E-3</v>
      </c>
      <c r="BD444" s="320">
        <f>_xll.qlIndexFixing($BE$1,AZ444,TRUE,_xll.ohTrigger(Trigger,Trigger6M))</f>
        <v>2.0903835969047786E-3</v>
      </c>
    </row>
    <row r="445" spans="51:56" ht="11.25" customHeight="1" x14ac:dyDescent="0.25">
      <c r="AY445" s="157" t="s">
        <v>211</v>
      </c>
      <c r="AZ445" s="158">
        <f>_xll.qlInterestRateIndexFixingDate(Currency&amp;"ibor"&amp;Tenor,BA445,Trigger)</f>
        <v>42762</v>
      </c>
      <c r="BA445" s="158">
        <f>_xll.qlCalendarAdvance(Calendar,BA444,AY445,"f",,Trigger)</f>
        <v>42766</v>
      </c>
      <c r="BB445" s="158">
        <f>_xll.qlInterestRateIndexMaturity(Currency&amp;"ibor"&amp;Tenor,BA445,Trigger)</f>
        <v>42947</v>
      </c>
      <c r="BC445" s="320">
        <f>_xll.qlIndexFixing($AC$5,AZ445,TRUE,_xll.ohTrigger(Trigger,Trigger6M))</f>
        <v>1.5723656486498947E-3</v>
      </c>
      <c r="BD445" s="320">
        <f>_xll.qlIndexFixing($BE$1,AZ445,TRUE,_xll.ohTrigger(Trigger,Trigger6M))</f>
        <v>2.0932074747190416E-3</v>
      </c>
    </row>
    <row r="446" spans="51:56" ht="11.25" customHeight="1" x14ac:dyDescent="0.25">
      <c r="AY446" s="157" t="s">
        <v>211</v>
      </c>
      <c r="AZ446" s="158">
        <f>_xll.qlInterestRateIndexFixingDate(Currency&amp;"ibor"&amp;Tenor,BA446,Trigger)</f>
        <v>42765</v>
      </c>
      <c r="BA446" s="158">
        <f>_xll.qlCalendarAdvance(Calendar,BA445,AY446,"f",,Trigger)</f>
        <v>42767</v>
      </c>
      <c r="BB446" s="158">
        <f>_xll.qlInterestRateIndexMaturity(Currency&amp;"ibor"&amp;Tenor,BA446,Trigger)</f>
        <v>42948</v>
      </c>
      <c r="BC446" s="320">
        <f>_xll.qlIndexFixing($AC$5,AZ446,TRUE,_xll.ohTrigger(Trigger,Trigger6M))</f>
        <v>1.5754221417213529E-3</v>
      </c>
      <c r="BD446" s="320">
        <f>_xll.qlIndexFixing($BE$1,AZ446,TRUE,_xll.ohTrigger(Trigger,Trigger6M))</f>
        <v>2.0987806230914501E-3</v>
      </c>
    </row>
    <row r="447" spans="51:56" ht="11.25" customHeight="1" x14ac:dyDescent="0.25">
      <c r="AY447" s="157" t="s">
        <v>211</v>
      </c>
      <c r="AZ447" s="158">
        <f>_xll.qlInterestRateIndexFixingDate(Currency&amp;"ibor"&amp;Tenor,BA447,Trigger)</f>
        <v>42766</v>
      </c>
      <c r="BA447" s="158">
        <f>_xll.qlCalendarAdvance(Calendar,BA446,AY447,"f",,Trigger)</f>
        <v>42768</v>
      </c>
      <c r="BB447" s="158">
        <f>_xll.qlInterestRateIndexMaturity(Currency&amp;"ibor"&amp;Tenor,BA447,Trigger)</f>
        <v>42949</v>
      </c>
      <c r="BC447" s="320">
        <f>_xll.qlIndexFixing($AC$5,AZ447,TRUE,_xll.ohTrigger(Trigger,Trigger6M))</f>
        <v>1.5784816411234651E-3</v>
      </c>
      <c r="BD447" s="320">
        <f>_xll.qlIndexFixing($BE$1,AZ447,TRUE,_xll.ohTrigger(Trigger,Trigger6M))</f>
        <v>2.1043727054135155E-3</v>
      </c>
    </row>
    <row r="448" spans="51:56" ht="11.25" customHeight="1" x14ac:dyDescent="0.25">
      <c r="AY448" s="157" t="s">
        <v>211</v>
      </c>
      <c r="AZ448" s="158">
        <f>_xll.qlInterestRateIndexFixingDate(Currency&amp;"ibor"&amp;Tenor,BA448,Trigger)</f>
        <v>42767</v>
      </c>
      <c r="BA448" s="158">
        <f>_xll.qlCalendarAdvance(Calendar,BA447,AY448,"f",,Trigger)</f>
        <v>42769</v>
      </c>
      <c r="BB448" s="158">
        <f>_xll.qlInterestRateIndexMaturity(Currency&amp;"ibor"&amp;Tenor,BA448,Trigger)</f>
        <v>42950</v>
      </c>
      <c r="BC448" s="320">
        <f>_xll.qlIndexFixing($AC$5,AZ448,TRUE,_xll.ohTrigger(Trigger,Trigger6M))</f>
        <v>1.5815441468699221E-3</v>
      </c>
      <c r="BD448" s="320">
        <f>_xll.qlIndexFixing($BE$1,AZ448,TRUE,_xll.ohTrigger(Trigger,Trigger6M))</f>
        <v>2.1099860763700825E-3</v>
      </c>
    </row>
    <row r="449" spans="51:56" ht="11.25" customHeight="1" x14ac:dyDescent="0.25">
      <c r="AY449" s="157" t="s">
        <v>211</v>
      </c>
      <c r="AZ449" s="158">
        <f>_xll.qlInterestRateIndexFixingDate(Currency&amp;"ibor"&amp;Tenor,BA449,Trigger)</f>
        <v>42768</v>
      </c>
      <c r="BA449" s="158">
        <f>_xll.qlCalendarAdvance(Calendar,BA448,AY449,"f",,Trigger)</f>
        <v>42772</v>
      </c>
      <c r="BB449" s="158">
        <f>_xll.qlInterestRateIndexMaturity(Currency&amp;"ibor"&amp;Tenor,BA449,Trigger)</f>
        <v>42954</v>
      </c>
      <c r="BC449" s="320">
        <f>_xll.qlIndexFixing($AC$5,AZ449,TRUE,_xll.ohTrigger(Trigger,Trigger6M))</f>
        <v>1.5924239651745218E-3</v>
      </c>
      <c r="BD449" s="320">
        <f>_xll.qlIndexFixing($BE$1,AZ449,TRUE,_xll.ohTrigger(Trigger,Trigger6M))</f>
        <v>2.1297750913710795E-3</v>
      </c>
    </row>
    <row r="450" spans="51:56" ht="11.25" customHeight="1" x14ac:dyDescent="0.25">
      <c r="AY450" s="157" t="s">
        <v>211</v>
      </c>
      <c r="AZ450" s="158">
        <f>_xll.qlInterestRateIndexFixingDate(Currency&amp;"ibor"&amp;Tenor,BA450,Trigger)</f>
        <v>42769</v>
      </c>
      <c r="BA450" s="158">
        <f>_xll.qlCalendarAdvance(Calendar,BA449,AY450,"f",,Trigger)</f>
        <v>42773</v>
      </c>
      <c r="BB450" s="158">
        <f>_xll.qlInterestRateIndexMaturity(Currency&amp;"ibor"&amp;Tenor,BA450,Trigger)</f>
        <v>42954</v>
      </c>
      <c r="BC450" s="320">
        <f>_xll.qlIndexFixing($AC$5,AZ450,TRUE,_xll.ohTrigger(Trigger,Trigger6M))</f>
        <v>1.5938242335765446E-3</v>
      </c>
      <c r="BD450" s="320">
        <f>_xll.qlIndexFixing($BE$1,AZ450,TRUE,_xll.ohTrigger(Trigger,Trigger6M))</f>
        <v>2.1327000582932556E-3</v>
      </c>
    </row>
    <row r="451" spans="51:56" ht="11.25" customHeight="1" x14ac:dyDescent="0.25">
      <c r="AY451" s="157" t="s">
        <v>211</v>
      </c>
      <c r="AZ451" s="158">
        <f>_xll.qlInterestRateIndexFixingDate(Currency&amp;"ibor"&amp;Tenor,BA451,Trigger)</f>
        <v>42772</v>
      </c>
      <c r="BA451" s="158">
        <f>_xll.qlCalendarAdvance(Calendar,BA450,AY451,"f",,Trigger)</f>
        <v>42774</v>
      </c>
      <c r="BB451" s="158">
        <f>_xll.qlInterestRateIndexMaturity(Currency&amp;"ibor"&amp;Tenor,BA451,Trigger)</f>
        <v>42955</v>
      </c>
      <c r="BC451" s="320">
        <f>_xll.qlIndexFixing($AC$5,AZ451,TRUE,_xll.ohTrigger(Trigger,Trigger6M))</f>
        <v>1.5969017712531772E-3</v>
      </c>
      <c r="BD451" s="320">
        <f>_xll.qlIndexFixing($BE$1,AZ451,TRUE,_xll.ohTrigger(Trigger,Trigger6M))</f>
        <v>2.1384557107495539E-3</v>
      </c>
    </row>
    <row r="452" spans="51:56" ht="11.25" customHeight="1" x14ac:dyDescent="0.25">
      <c r="AY452" s="157" t="s">
        <v>211</v>
      </c>
      <c r="AZ452" s="158">
        <f>_xll.qlInterestRateIndexFixingDate(Currency&amp;"ibor"&amp;Tenor,BA452,Trigger)</f>
        <v>42773</v>
      </c>
      <c r="BA452" s="158">
        <f>_xll.qlCalendarAdvance(Calendar,BA451,AY452,"f",,Trigger)</f>
        <v>42775</v>
      </c>
      <c r="BB452" s="158">
        <f>_xll.qlInterestRateIndexMaturity(Currency&amp;"ibor"&amp;Tenor,BA452,Trigger)</f>
        <v>42956</v>
      </c>
      <c r="BC452" s="320">
        <f>_xll.qlIndexFixing($AC$5,AZ452,TRUE,_xll.ohTrigger(Trigger,Trigger6M))</f>
        <v>1.5999823153571822E-3</v>
      </c>
      <c r="BD452" s="320">
        <f>_xll.qlIndexFixing($BE$1,AZ452,TRUE,_xll.ohTrigger(Trigger,Trigger6M))</f>
        <v>2.144247090785421E-3</v>
      </c>
    </row>
    <row r="453" spans="51:56" ht="11.25" customHeight="1" x14ac:dyDescent="0.25">
      <c r="AY453" s="157" t="s">
        <v>211</v>
      </c>
      <c r="AZ453" s="158">
        <f>_xll.qlInterestRateIndexFixingDate(Currency&amp;"ibor"&amp;Tenor,BA453,Trigger)</f>
        <v>42774</v>
      </c>
      <c r="BA453" s="158">
        <f>_xll.qlCalendarAdvance(Calendar,BA452,AY453,"f",,Trigger)</f>
        <v>42776</v>
      </c>
      <c r="BB453" s="158">
        <f>_xll.qlInterestRateIndexMaturity(Currency&amp;"ibor"&amp;Tenor,BA453,Trigger)</f>
        <v>42957</v>
      </c>
      <c r="BC453" s="320">
        <f>_xll.qlIndexFixing($AC$5,AZ453,TRUE,_xll.ohTrigger(Trigger,Trigger6M))</f>
        <v>1.6030658659026917E-3</v>
      </c>
      <c r="BD453" s="320">
        <f>_xll.qlIndexFixing($BE$1,AZ453,TRUE,_xll.ohTrigger(Trigger,Trigger6M))</f>
        <v>2.1500766567022645E-3</v>
      </c>
    </row>
    <row r="454" spans="51:56" ht="11.25" customHeight="1" x14ac:dyDescent="0.25">
      <c r="AY454" s="157" t="s">
        <v>211</v>
      </c>
      <c r="AZ454" s="158">
        <f>_xll.qlInterestRateIndexFixingDate(Currency&amp;"ibor"&amp;Tenor,BA454,Trigger)</f>
        <v>42775</v>
      </c>
      <c r="BA454" s="158">
        <f>_xll.qlCalendarAdvance(Calendar,BA453,AY454,"f",,Trigger)</f>
        <v>42779</v>
      </c>
      <c r="BB454" s="158">
        <f>_xll.qlInterestRateIndexMaturity(Currency&amp;"ibor"&amp;Tenor,BA454,Trigger)</f>
        <v>42961</v>
      </c>
      <c r="BC454" s="320">
        <f>_xll.qlIndexFixing($AC$5,AZ454,TRUE,_xll.ohTrigger(Trigger,Trigger6M))</f>
        <v>1.6139777040653431E-3</v>
      </c>
      <c r="BD454" s="320">
        <f>_xll.qlIndexFixing($BE$1,AZ454,TRUE,_xll.ohTrigger(Trigger,Trigger6M))</f>
        <v>2.1706738669443407E-3</v>
      </c>
    </row>
    <row r="455" spans="51:56" ht="11.25" customHeight="1" x14ac:dyDescent="0.25">
      <c r="AY455" s="157" t="s">
        <v>211</v>
      </c>
      <c r="AZ455" s="158">
        <f>_xll.qlInterestRateIndexFixingDate(Currency&amp;"ibor"&amp;Tenor,BA455,Trigger)</f>
        <v>42776</v>
      </c>
      <c r="BA455" s="158">
        <f>_xll.qlCalendarAdvance(Calendar,BA454,AY455,"f",,Trigger)</f>
        <v>42780</v>
      </c>
      <c r="BB455" s="158">
        <f>_xll.qlInterestRateIndexMaturity(Currency&amp;"ibor"&amp;Tenor,BA455,Trigger)</f>
        <v>42961</v>
      </c>
      <c r="BC455" s="320">
        <f>_xll.qlIndexFixing($AC$5,AZ455,TRUE,_xll.ohTrigger(Trigger,Trigger6M))</f>
        <v>1.6154301327815392E-3</v>
      </c>
      <c r="BD455" s="320">
        <f>_xll.qlIndexFixing($BE$1,AZ455,TRUE,_xll.ohTrigger(Trigger,Trigger6M))</f>
        <v>2.1738264633685439E-3</v>
      </c>
    </row>
    <row r="456" spans="51:56" ht="11.25" customHeight="1" x14ac:dyDescent="0.25">
      <c r="AY456" s="157" t="s">
        <v>211</v>
      </c>
      <c r="AZ456" s="158">
        <f>_xll.qlInterestRateIndexFixingDate(Currency&amp;"ibor"&amp;Tenor,BA456,Trigger)</f>
        <v>42779</v>
      </c>
      <c r="BA456" s="158">
        <f>_xll.qlCalendarAdvance(Calendar,BA455,AY456,"f",,Trigger)</f>
        <v>42781</v>
      </c>
      <c r="BB456" s="158">
        <f>_xll.qlInterestRateIndexMaturity(Currency&amp;"ibor"&amp;Tenor,BA456,Trigger)</f>
        <v>42962</v>
      </c>
      <c r="BC456" s="320">
        <f>_xll.qlIndexFixing($AC$5,AZ456,TRUE,_xll.ohTrigger(Trigger,Trigger6M))</f>
        <v>1.6185287157452319E-3</v>
      </c>
      <c r="BD456" s="320">
        <f>_xll.qlIndexFixing($BE$1,AZ456,TRUE,_xll.ohTrigger(Trigger,Trigger6M))</f>
        <v>2.1798843513873858E-3</v>
      </c>
    </row>
    <row r="457" spans="51:56" ht="11.25" customHeight="1" x14ac:dyDescent="0.25">
      <c r="AY457" s="157" t="s">
        <v>211</v>
      </c>
      <c r="AZ457" s="158">
        <f>_xll.qlInterestRateIndexFixingDate(Currency&amp;"ibor"&amp;Tenor,BA457,Trigger)</f>
        <v>42780</v>
      </c>
      <c r="BA457" s="158">
        <f>_xll.qlCalendarAdvance(Calendar,BA456,AY457,"f",,Trigger)</f>
        <v>42782</v>
      </c>
      <c r="BB457" s="158">
        <f>_xll.qlInterestRateIndexMaturity(Currency&amp;"ibor"&amp;Tenor,BA457,Trigger)</f>
        <v>42963</v>
      </c>
      <c r="BC457" s="320">
        <f>_xll.qlIndexFixing($AC$5,AZ457,TRUE,_xll.ohTrigger(Trigger,Trigger6M))</f>
        <v>1.6216303052347817E-3</v>
      </c>
      <c r="BD457" s="320">
        <f>_xll.qlIndexFixing($BE$1,AZ457,TRUE,_xll.ohTrigger(Trigger,Trigger6M))</f>
        <v>2.1859941265611319E-3</v>
      </c>
    </row>
    <row r="458" spans="51:56" ht="11.25" customHeight="1" x14ac:dyDescent="0.25">
      <c r="AY458" s="157" t="s">
        <v>211</v>
      </c>
      <c r="AZ458" s="158">
        <f>_xll.qlInterestRateIndexFixingDate(Currency&amp;"ibor"&amp;Tenor,BA458,Trigger)</f>
        <v>42781</v>
      </c>
      <c r="BA458" s="158">
        <f>_xll.qlCalendarAdvance(Calendar,BA457,AY458,"f",,Trigger)</f>
        <v>42783</v>
      </c>
      <c r="BB458" s="158">
        <f>_xll.qlInterestRateIndexMaturity(Currency&amp;"ibor"&amp;Tenor,BA458,Trigger)</f>
        <v>42964</v>
      </c>
      <c r="BC458" s="320">
        <f>_xll.qlIndexFixing($AC$5,AZ458,TRUE,_xll.ohTrigger(Trigger,Trigger6M))</f>
        <v>1.6247349012634374E-3</v>
      </c>
      <c r="BD458" s="320">
        <f>_xll.qlIndexFixing($BE$1,AZ458,TRUE,_xll.ohTrigger(Trigger,Trigger6M))</f>
        <v>2.1921515366545336E-3</v>
      </c>
    </row>
    <row r="459" spans="51:56" ht="11.25" customHeight="1" x14ac:dyDescent="0.25">
      <c r="AY459" s="157" t="s">
        <v>211</v>
      </c>
      <c r="AZ459" s="158">
        <f>_xll.qlInterestRateIndexFixingDate(Currency&amp;"ibor"&amp;Tenor,BA459,Trigger)</f>
        <v>42782</v>
      </c>
      <c r="BA459" s="158">
        <f>_xll.qlCalendarAdvance(Calendar,BA458,AY459,"f",,Trigger)</f>
        <v>42786</v>
      </c>
      <c r="BB459" s="158">
        <f>_xll.qlInterestRateIndexMaturity(Currency&amp;"ibor"&amp;Tenor,BA459,Trigger)</f>
        <v>42968</v>
      </c>
      <c r="BC459" s="320">
        <f>_xll.qlIndexFixing($AC$5,AZ459,TRUE,_xll.ohTrigger(Trigger,Trigger6M))</f>
        <v>1.6356779545805352E-3</v>
      </c>
      <c r="BD459" s="320">
        <f>_xll.qlIndexFixing($BE$1,AZ459,TRUE,_xll.ohTrigger(Trigger,Trigger6M))</f>
        <v>2.2137534007917836E-3</v>
      </c>
    </row>
    <row r="460" spans="51:56" ht="11.25" customHeight="1" x14ac:dyDescent="0.25">
      <c r="AY460" s="157" t="s">
        <v>211</v>
      </c>
      <c r="AZ460" s="158">
        <f>_xll.qlInterestRateIndexFixingDate(Currency&amp;"ibor"&amp;Tenor,BA460,Trigger)</f>
        <v>42783</v>
      </c>
      <c r="BA460" s="158">
        <f>_xll.qlCalendarAdvance(Calendar,BA459,AY460,"f",,Trigger)</f>
        <v>42787</v>
      </c>
      <c r="BB460" s="158">
        <f>_xll.qlInterestRateIndexMaturity(Currency&amp;"ibor"&amp;Tenor,BA460,Trigger)</f>
        <v>42968</v>
      </c>
      <c r="BC460" s="320">
        <f>_xll.qlIndexFixing($AC$5,AZ460,TRUE,_xll.ohTrigger(Trigger,Trigger6M))</f>
        <v>1.6371833510570677E-3</v>
      </c>
      <c r="BD460" s="320">
        <f>_xll.qlIndexFixing($BE$1,AZ460,TRUE,_xll.ohTrigger(Trigger,Trigger6M))</f>
        <v>2.2171441185891432E-3</v>
      </c>
    </row>
    <row r="461" spans="51:56" ht="11.25" customHeight="1" x14ac:dyDescent="0.25">
      <c r="AY461" s="157" t="s">
        <v>211</v>
      </c>
      <c r="AZ461" s="158">
        <f>_xll.qlInterestRateIndexFixingDate(Currency&amp;"ibor"&amp;Tenor,BA461,Trigger)</f>
        <v>42786</v>
      </c>
      <c r="BA461" s="158">
        <f>_xll.qlCalendarAdvance(Calendar,BA460,AY461,"f",,Trigger)</f>
        <v>42788</v>
      </c>
      <c r="BB461" s="158">
        <f>_xll.qlInterestRateIndexMaturity(Currency&amp;"ibor"&amp;Tenor,BA461,Trigger)</f>
        <v>42969</v>
      </c>
      <c r="BC461" s="320">
        <f>_xll.qlIndexFixing($AC$5,AZ461,TRUE,_xll.ohTrigger(Trigger,Trigger6M))</f>
        <v>1.6403029799950055E-3</v>
      </c>
      <c r="BD461" s="320">
        <f>_xll.qlIndexFixing($BE$1,AZ461,TRUE,_xll.ohTrigger(Trigger,Trigger6M))</f>
        <v>2.2234543329176658E-3</v>
      </c>
    </row>
    <row r="462" spans="51:56" ht="11.25" customHeight="1" x14ac:dyDescent="0.25">
      <c r="AY462" s="157" t="s">
        <v>211</v>
      </c>
      <c r="AZ462" s="158">
        <f>_xll.qlInterestRateIndexFixingDate(Currency&amp;"ibor"&amp;Tenor,BA462,Trigger)</f>
        <v>42787</v>
      </c>
      <c r="BA462" s="158">
        <f>_xll.qlCalendarAdvance(Calendar,BA461,AY462,"f",,Trigger)</f>
        <v>42789</v>
      </c>
      <c r="BB462" s="158">
        <f>_xll.qlInterestRateIndexMaturity(Currency&amp;"ibor"&amp;Tenor,BA462,Trigger)</f>
        <v>42970</v>
      </c>
      <c r="BC462" s="320">
        <f>_xll.qlIndexFixing($AC$5,AZ462,TRUE,_xll.ohTrigger(Trigger,Trigger6M))</f>
        <v>1.6434256155572851E-3</v>
      </c>
      <c r="BD462" s="320">
        <f>_xll.qlIndexFixing($BE$1,AZ462,TRUE,_xll.ohTrigger(Trigger,Trigger6M))</f>
        <v>2.2297777823043212E-3</v>
      </c>
    </row>
    <row r="463" spans="51:56" ht="11.25" customHeight="1" x14ac:dyDescent="0.25">
      <c r="AY463" s="157" t="s">
        <v>211</v>
      </c>
      <c r="AZ463" s="158">
        <f>_xll.qlInterestRateIndexFixingDate(Currency&amp;"ibor"&amp;Tenor,BA463,Trigger)</f>
        <v>42788</v>
      </c>
      <c r="BA463" s="158">
        <f>_xll.qlCalendarAdvance(Calendar,BA462,AY463,"f",,Trigger)</f>
        <v>42790</v>
      </c>
      <c r="BB463" s="158">
        <f>_xll.qlInterestRateIndexMaturity(Currency&amp;"ibor"&amp;Tenor,BA463,Trigger)</f>
        <v>42971</v>
      </c>
      <c r="BC463" s="320">
        <f>_xll.qlIndexFixing($AC$5,AZ463,TRUE,_xll.ohTrigger(Trigger,Trigger6M))</f>
        <v>1.6465512577580389E-3</v>
      </c>
      <c r="BD463" s="320">
        <f>_xll.qlIndexFixing($BE$1,AZ463,TRUE,_xll.ohTrigger(Trigger,Trigger6M))</f>
        <v>2.2361086075725393E-3</v>
      </c>
    </row>
    <row r="464" spans="51:56" ht="11.25" customHeight="1" x14ac:dyDescent="0.25">
      <c r="AY464" s="157" t="s">
        <v>211</v>
      </c>
      <c r="AZ464" s="158">
        <f>_xll.qlInterestRateIndexFixingDate(Currency&amp;"ibor"&amp;Tenor,BA464,Trigger)</f>
        <v>42789</v>
      </c>
      <c r="BA464" s="158">
        <f>_xll.qlCalendarAdvance(Calendar,BA463,AY464,"f",,Trigger)</f>
        <v>42793</v>
      </c>
      <c r="BB464" s="158">
        <f>_xll.qlInterestRateIndexMaturity(Currency&amp;"ibor"&amp;Tenor,BA464,Trigger)</f>
        <v>42975</v>
      </c>
      <c r="BC464" s="320">
        <f>_xll.qlIndexFixing($AC$5,AZ464,TRUE,_xll.ohTrigger(Trigger,Trigger6M))</f>
        <v>1.6575247215325126E-3</v>
      </c>
      <c r="BD464" s="320">
        <f>_xll.qlIndexFixing($BE$1,AZ464,TRUE,_xll.ohTrigger(Trigger,Trigger6M))</f>
        <v>2.2580264994752032E-3</v>
      </c>
    </row>
    <row r="465" spans="51:56" ht="11.25" customHeight="1" x14ac:dyDescent="0.25">
      <c r="AY465" s="157" t="s">
        <v>211</v>
      </c>
      <c r="AZ465" s="158">
        <f>_xll.qlInterestRateIndexFixingDate(Currency&amp;"ibor"&amp;Tenor,BA465,Trigger)</f>
        <v>42790</v>
      </c>
      <c r="BA465" s="158">
        <f>_xll.qlCalendarAdvance(Calendar,BA464,AY465,"f",,Trigger)</f>
        <v>42794</v>
      </c>
      <c r="BB465" s="158">
        <f>_xll.qlInterestRateIndexMaturity(Currency&amp;"ibor"&amp;Tenor,BA465,Trigger)</f>
        <v>42978</v>
      </c>
      <c r="BC465" s="320">
        <f>_xll.qlIndexFixing($AC$5,AZ465,TRUE,_xll.ohTrigger(Trigger,Trigger6M))</f>
        <v>1.6637910524182646E-3</v>
      </c>
      <c r="BD465" s="320">
        <f>_xll.qlIndexFixing($BE$1,AZ465,TRUE,_xll.ohTrigger(Trigger,Trigger6M))</f>
        <v>2.2702498344292451E-3</v>
      </c>
    </row>
    <row r="466" spans="51:56" ht="11.25" customHeight="1" x14ac:dyDescent="0.25">
      <c r="AY466" s="157" t="s">
        <v>211</v>
      </c>
      <c r="AZ466" s="158">
        <f>_xll.qlInterestRateIndexFixingDate(Currency&amp;"ibor"&amp;Tenor,BA466,Trigger)</f>
        <v>42793</v>
      </c>
      <c r="BA466" s="158">
        <f>_xll.qlCalendarAdvance(Calendar,BA465,AY466,"f",,Trigger)</f>
        <v>42795</v>
      </c>
      <c r="BB466" s="158">
        <f>_xll.qlInterestRateIndexMaturity(Currency&amp;"ibor"&amp;Tenor,BA466,Trigger)</f>
        <v>42979</v>
      </c>
      <c r="BC466" s="320">
        <f>_xll.qlIndexFixing($AC$5,AZ466,TRUE,_xll.ohTrigger(Trigger,Trigger6M))</f>
        <v>1.6669176100940668E-3</v>
      </c>
      <c r="BD466" s="320">
        <f>_xll.qlIndexFixing($BE$1,AZ466,TRUE,_xll.ohTrigger(Trigger,Trigger6M))</f>
        <v>2.2765461314347545E-3</v>
      </c>
    </row>
    <row r="467" spans="51:56" ht="11.25" customHeight="1" x14ac:dyDescent="0.25">
      <c r="AY467" s="157" t="s">
        <v>211</v>
      </c>
      <c r="AZ467" s="158">
        <f>_xll.qlInterestRateIndexFixingDate(Currency&amp;"ibor"&amp;Tenor,BA467,Trigger)</f>
        <v>42794</v>
      </c>
      <c r="BA467" s="158">
        <f>_xll.qlCalendarAdvance(Calendar,BA466,AY467,"f",,Trigger)</f>
        <v>42796</v>
      </c>
      <c r="BB467" s="158">
        <f>_xll.qlInterestRateIndexMaturity(Currency&amp;"ibor"&amp;Tenor,BA467,Trigger)</f>
        <v>42982</v>
      </c>
      <c r="BC467" s="320">
        <f>_xll.qlIndexFixing($AC$5,AZ467,TRUE,_xll.ohTrigger(Trigger,Trigger6M))</f>
        <v>1.6731438769137087E-3</v>
      </c>
      <c r="BD467" s="320">
        <f>_xll.qlIndexFixing($BE$1,AZ467,TRUE,_xll.ohTrigger(Trigger,Trigger6M))</f>
        <v>2.2887857978288522E-3</v>
      </c>
    </row>
    <row r="468" spans="51:56" ht="11.25" customHeight="1" x14ac:dyDescent="0.25">
      <c r="AY468" s="157" t="s">
        <v>211</v>
      </c>
      <c r="AZ468" s="158">
        <f>_xll.qlInterestRateIndexFixingDate(Currency&amp;"ibor"&amp;Tenor,BA468,Trigger)</f>
        <v>42795</v>
      </c>
      <c r="BA468" s="158">
        <f>_xll.qlCalendarAdvance(Calendar,BA467,AY468,"f",,Trigger)</f>
        <v>42797</v>
      </c>
      <c r="BB468" s="158">
        <f>_xll.qlInterestRateIndexMaturity(Currency&amp;"ibor"&amp;Tenor,BA468,Trigger)</f>
        <v>42982</v>
      </c>
      <c r="BC468" s="320">
        <f>_xll.qlIndexFixing($AC$5,AZ468,TRUE,_xll.ohTrigger(Trigger,Trigger6M))</f>
        <v>1.6747255399699548E-3</v>
      </c>
      <c r="BD468" s="320">
        <f>_xll.qlIndexFixing($BE$1,AZ468,TRUE,_xll.ohTrigger(Trigger,Trigger6M))</f>
        <v>2.2920366239218199E-3</v>
      </c>
    </row>
    <row r="469" spans="51:56" ht="11.25" customHeight="1" x14ac:dyDescent="0.25">
      <c r="AY469" s="157" t="s">
        <v>211</v>
      </c>
      <c r="AZ469" s="158">
        <f>_xll.qlInterestRateIndexFixingDate(Currency&amp;"ibor"&amp;Tenor,BA469,Trigger)</f>
        <v>42796</v>
      </c>
      <c r="BA469" s="158">
        <f>_xll.qlCalendarAdvance(Calendar,BA468,AY469,"f",,Trigger)</f>
        <v>42800</v>
      </c>
      <c r="BB469" s="158">
        <f>_xll.qlInterestRateIndexMaturity(Currency&amp;"ibor"&amp;Tenor,BA469,Trigger)</f>
        <v>42984</v>
      </c>
      <c r="BC469" s="320">
        <f>_xll.qlIndexFixing($AC$5,AZ469,TRUE,_xll.ohTrigger(Trigger,Trigger6M))</f>
        <v>1.6825947667525635E-3</v>
      </c>
      <c r="BD469" s="320">
        <f>_xll.qlIndexFixing($BE$1,AZ469,TRUE,_xll.ohTrigger(Trigger,Trigger6M))</f>
        <v>2.3074862053294189E-3</v>
      </c>
    </row>
    <row r="470" spans="51:56" ht="11.25" customHeight="1" x14ac:dyDescent="0.25">
      <c r="AY470" s="157" t="s">
        <v>211</v>
      </c>
      <c r="AZ470" s="158">
        <f>_xll.qlInterestRateIndexFixingDate(Currency&amp;"ibor"&amp;Tenor,BA470,Trigger)</f>
        <v>42797</v>
      </c>
      <c r="BA470" s="158">
        <f>_xll.qlCalendarAdvance(Calendar,BA469,AY470,"f",,Trigger)</f>
        <v>42801</v>
      </c>
      <c r="BB470" s="158">
        <f>_xll.qlInterestRateIndexMaturity(Currency&amp;"ibor"&amp;Tenor,BA470,Trigger)</f>
        <v>42985</v>
      </c>
      <c r="BC470" s="320">
        <f>_xll.qlIndexFixing($AC$5,AZ470,TRUE,_xll.ohTrigger(Trigger,Trigger6M))</f>
        <v>1.6857390718397324E-3</v>
      </c>
      <c r="BD470" s="320">
        <f>_xll.qlIndexFixing($BE$1,AZ470,TRUE,_xll.ohTrigger(Trigger,Trigger6M))</f>
        <v>2.3135233566951986E-3</v>
      </c>
    </row>
    <row r="471" spans="51:56" ht="11.25" customHeight="1" x14ac:dyDescent="0.25">
      <c r="AY471" s="157" t="s">
        <v>211</v>
      </c>
      <c r="AZ471" s="158">
        <f>_xll.qlInterestRateIndexFixingDate(Currency&amp;"ibor"&amp;Tenor,BA471,Trigger)</f>
        <v>42800</v>
      </c>
      <c r="BA471" s="158">
        <f>_xll.qlCalendarAdvance(Calendar,BA470,AY471,"f",,Trigger)</f>
        <v>42802</v>
      </c>
      <c r="BB471" s="158">
        <f>_xll.qlInterestRateIndexMaturity(Currency&amp;"ibor"&amp;Tenor,BA471,Trigger)</f>
        <v>42986</v>
      </c>
      <c r="BC471" s="320">
        <f>_xll.qlIndexFixing($AC$5,AZ471,TRUE,_xll.ohTrigger(Trigger,Trigger6M))</f>
        <v>1.6888863348777422E-3</v>
      </c>
      <c r="BD471" s="320">
        <f>_xll.qlIndexFixing($BE$1,AZ471,TRUE,_xll.ohTrigger(Trigger,Trigger6M))</f>
        <v>2.3194958614238042E-3</v>
      </c>
    </row>
    <row r="472" spans="51:56" ht="11.25" customHeight="1" x14ac:dyDescent="0.25">
      <c r="AY472" s="157" t="s">
        <v>211</v>
      </c>
      <c r="AZ472" s="158">
        <f>_xll.qlInterestRateIndexFixingDate(Currency&amp;"ibor"&amp;Tenor,BA472,Trigger)</f>
        <v>42801</v>
      </c>
      <c r="BA472" s="158">
        <f>_xll.qlCalendarAdvance(Calendar,BA471,AY472,"f",,Trigger)</f>
        <v>42803</v>
      </c>
      <c r="BB472" s="158">
        <f>_xll.qlInterestRateIndexMaturity(Currency&amp;"ibor"&amp;Tenor,BA472,Trigger)</f>
        <v>42989</v>
      </c>
      <c r="BC472" s="320">
        <f>_xll.qlIndexFixing($AC$5,AZ472,TRUE,_xll.ohTrigger(Trigger,Trigger6M))</f>
        <v>1.6950680905483773E-3</v>
      </c>
      <c r="BD472" s="320">
        <f>_xll.qlIndexFixing($BE$1,AZ472,TRUE,_xll.ohTrigger(Trigger,Trigger6M))</f>
        <v>2.3314663419802331E-3</v>
      </c>
    </row>
    <row r="473" spans="51:56" ht="11.25" customHeight="1" x14ac:dyDescent="0.25">
      <c r="AY473" s="157" t="s">
        <v>211</v>
      </c>
      <c r="AZ473" s="158">
        <f>_xll.qlInterestRateIndexFixingDate(Currency&amp;"ibor"&amp;Tenor,BA473,Trigger)</f>
        <v>42802</v>
      </c>
      <c r="BA473" s="158">
        <f>_xll.qlCalendarAdvance(Calendar,BA472,AY473,"f",,Trigger)</f>
        <v>42804</v>
      </c>
      <c r="BB473" s="158">
        <f>_xll.qlInterestRateIndexMaturity(Currency&amp;"ibor"&amp;Tenor,BA473,Trigger)</f>
        <v>42989</v>
      </c>
      <c r="BC473" s="320">
        <f>_xll.qlIndexFixing($AC$5,AZ473,TRUE,_xll.ohTrigger(Trigger,Trigger6M))</f>
        <v>1.6967027791392356E-3</v>
      </c>
      <c r="BD473" s="320">
        <f>_xll.qlIndexFixing($BE$1,AZ473,TRUE,_xll.ohTrigger(Trigger,Trigger6M))</f>
        <v>2.33426125098497E-3</v>
      </c>
    </row>
    <row r="474" spans="51:56" ht="11.25" customHeight="1" x14ac:dyDescent="0.25">
      <c r="AY474" s="157" t="s">
        <v>211</v>
      </c>
      <c r="AZ474" s="158">
        <f>_xll.qlInterestRateIndexFixingDate(Currency&amp;"ibor"&amp;Tenor,BA474,Trigger)</f>
        <v>42803</v>
      </c>
      <c r="BA474" s="158">
        <f>_xll.qlCalendarAdvance(Calendar,BA473,AY474,"f",,Trigger)</f>
        <v>42807</v>
      </c>
      <c r="BB474" s="158">
        <f>_xll.qlInterestRateIndexMaturity(Currency&amp;"ibor"&amp;Tenor,BA474,Trigger)</f>
        <v>42991</v>
      </c>
      <c r="BC474" s="320">
        <f>_xll.qlIndexFixing($AC$5,AZ474,TRUE,_xll.ohTrigger(Trigger,Trigger6M))</f>
        <v>1.7046670198430358E-3</v>
      </c>
      <c r="BD474" s="320">
        <f>_xll.qlIndexFixing($BE$1,AZ474,TRUE,_xll.ohTrigger(Trigger,Trigger6M))</f>
        <v>2.3481695885173718E-3</v>
      </c>
    </row>
    <row r="475" spans="51:56" ht="11.25" customHeight="1" x14ac:dyDescent="0.25">
      <c r="AY475" s="157" t="s">
        <v>211</v>
      </c>
      <c r="AZ475" s="158">
        <f>_xll.qlInterestRateIndexFixingDate(Currency&amp;"ibor"&amp;Tenor,BA475,Trigger)</f>
        <v>42804</v>
      </c>
      <c r="BA475" s="158">
        <f>_xll.qlCalendarAdvance(Calendar,BA474,AY475,"f",,Trigger)</f>
        <v>42808</v>
      </c>
      <c r="BB475" s="158">
        <f>_xll.qlInterestRateIndexMaturity(Currency&amp;"ibor"&amp;Tenor,BA475,Trigger)</f>
        <v>42992</v>
      </c>
      <c r="BC475" s="320">
        <f>_xll.qlIndexFixing($AC$5,AZ475,TRUE,_xll.ohTrigger(Trigger,Trigger6M))</f>
        <v>1.7078320308906293E-3</v>
      </c>
      <c r="BD475" s="320">
        <f>_xll.qlIndexFixing($BE$1,AZ475,TRUE,_xll.ohTrigger(Trigger,Trigger6M))</f>
        <v>2.3536222600251608E-3</v>
      </c>
    </row>
    <row r="476" spans="51:56" ht="11.25" customHeight="1" x14ac:dyDescent="0.25">
      <c r="AY476" s="157" t="s">
        <v>211</v>
      </c>
      <c r="AZ476" s="158">
        <f>_xll.qlInterestRateIndexFixingDate(Currency&amp;"ibor"&amp;Tenor,BA476,Trigger)</f>
        <v>42807</v>
      </c>
      <c r="BA476" s="158">
        <f>_xll.qlCalendarAdvance(Calendar,BA475,AY476,"f",,Trigger)</f>
        <v>42809</v>
      </c>
      <c r="BB476" s="158">
        <f>_xll.qlInterestRateIndexMaturity(Currency&amp;"ibor"&amp;Tenor,BA476,Trigger)</f>
        <v>42993</v>
      </c>
      <c r="BC476" s="320">
        <f>_xll.qlIndexFixing($AC$5,AZ476,TRUE,_xll.ohTrigger(Trigger,Trigger6M))</f>
        <v>1.710999999989418E-3</v>
      </c>
      <c r="BD476" s="320">
        <f>_xll.qlIndexFixing($BE$1,AZ476,TRUE,_xll.ohTrigger(Trigger,Trigger6M))</f>
        <v>2.3589680426260935E-3</v>
      </c>
    </row>
    <row r="477" spans="51:56" ht="11.25" customHeight="1" x14ac:dyDescent="0.25">
      <c r="AY477" s="157" t="s">
        <v>211</v>
      </c>
      <c r="AZ477" s="158">
        <f>_xll.qlInterestRateIndexFixingDate(Currency&amp;"ibor"&amp;Tenor,BA477,Trigger)</f>
        <v>42808</v>
      </c>
      <c r="BA477" s="158">
        <f>_xll.qlCalendarAdvance(Calendar,BA476,AY477,"f",,Trigger)</f>
        <v>42810</v>
      </c>
      <c r="BB477" s="158">
        <f>_xll.qlInterestRateIndexMaturity(Currency&amp;"ibor"&amp;Tenor,BA477,Trigger)</f>
        <v>42996</v>
      </c>
      <c r="BC477" s="320">
        <f>_xll.qlIndexFixing($AC$5,AZ477,TRUE,_xll.ohTrigger(Trigger,Trigger6M))</f>
        <v>1.7353085630655491E-3</v>
      </c>
      <c r="BD477" s="320">
        <f>_xll.qlIndexFixing($BE$1,AZ477,TRUE,_xll.ohTrigger(Trigger,Trigger6M))</f>
        <v>2.3704182178976583E-3</v>
      </c>
    </row>
    <row r="478" spans="51:56" ht="11.25" customHeight="1" x14ac:dyDescent="0.25">
      <c r="AY478" s="157" t="s">
        <v>211</v>
      </c>
      <c r="AZ478" s="158">
        <f>_xll.qlInterestRateIndexFixingDate(Currency&amp;"ibor"&amp;Tenor,BA478,Trigger)</f>
        <v>42809</v>
      </c>
      <c r="BA478" s="158">
        <f>_xll.qlCalendarAdvance(Calendar,BA477,AY478,"f",,Trigger)</f>
        <v>42811</v>
      </c>
      <c r="BB478" s="158">
        <f>_xll.qlInterestRateIndexMaturity(Currency&amp;"ibor"&amp;Tenor,BA478,Trigger)</f>
        <v>42996</v>
      </c>
      <c r="BC478" s="320">
        <f>_xll.qlIndexFixing($AC$5,AZ478,TRUE,_xll.ohTrigger(Trigger,Trigger6M))</f>
        <v>1.7370952107216469E-3</v>
      </c>
      <c r="BD478" s="320">
        <f>_xll.qlIndexFixing($BE$1,AZ478,TRUE,_xll.ohTrigger(Trigger,Trigger6M))</f>
        <v>2.3724692705872166E-3</v>
      </c>
    </row>
    <row r="479" spans="51:56" ht="11.25" customHeight="1" x14ac:dyDescent="0.25">
      <c r="AY479" s="157" t="s">
        <v>211</v>
      </c>
      <c r="AZ479" s="158">
        <f>_xll.qlInterestRateIndexFixingDate(Currency&amp;"ibor"&amp;Tenor,BA479,Trigger)</f>
        <v>42810</v>
      </c>
      <c r="BA479" s="158">
        <f>_xll.qlCalendarAdvance(Calendar,BA478,AY479,"f",,Trigger)</f>
        <v>42814</v>
      </c>
      <c r="BB479" s="158">
        <f>_xll.qlInterestRateIndexMaturity(Currency&amp;"ibor"&amp;Tenor,BA479,Trigger)</f>
        <v>42998</v>
      </c>
      <c r="BC479" s="320">
        <f>_xll.qlIndexFixing($AC$5,AZ479,TRUE,_xll.ohTrigger(Trigger,Trigger6M))</f>
        <v>1.7575727135442306E-3</v>
      </c>
      <c r="BD479" s="320">
        <f>_xll.qlIndexFixing($BE$1,AZ479,TRUE,_xll.ohTrigger(Trigger,Trigger6M))</f>
        <v>2.3842733025084117E-3</v>
      </c>
    </row>
    <row r="480" spans="51:56" ht="11.25" customHeight="1" x14ac:dyDescent="0.25">
      <c r="AY480" s="157" t="s">
        <v>211</v>
      </c>
      <c r="AZ480" s="158">
        <f>_xll.qlInterestRateIndexFixingDate(Currency&amp;"ibor"&amp;Tenor,BA480,Trigger)</f>
        <v>42811</v>
      </c>
      <c r="BA480" s="158">
        <f>_xll.qlCalendarAdvance(Calendar,BA479,AY480,"f",,Trigger)</f>
        <v>42815</v>
      </c>
      <c r="BB480" s="158">
        <f>_xll.qlInterestRateIndexMaturity(Currency&amp;"ibor"&amp;Tenor,BA480,Trigger)</f>
        <v>42999</v>
      </c>
      <c r="BC480" s="320">
        <f>_xll.qlIndexFixing($AC$5,AZ480,TRUE,_xll.ohTrigger(Trigger,Trigger6M))</f>
        <v>1.7669389705763663E-3</v>
      </c>
      <c r="BD480" s="320">
        <f>_xll.qlIndexFixing($BE$1,AZ480,TRUE,_xll.ohTrigger(Trigger,Trigger6M))</f>
        <v>2.3890923028041765E-3</v>
      </c>
    </row>
    <row r="481" spans="51:56" ht="11.25" customHeight="1" x14ac:dyDescent="0.25">
      <c r="AY481" s="157" t="s">
        <v>211</v>
      </c>
      <c r="AZ481" s="158">
        <f>_xll.qlInterestRateIndexFixingDate(Currency&amp;"ibor"&amp;Tenor,BA481,Trigger)</f>
        <v>42814</v>
      </c>
      <c r="BA481" s="158">
        <f>_xll.qlCalendarAdvance(Calendar,BA480,AY481,"f",,Trigger)</f>
        <v>42816</v>
      </c>
      <c r="BB481" s="158">
        <f>_xll.qlInterestRateIndexMaturity(Currency&amp;"ibor"&amp;Tenor,BA481,Trigger)</f>
        <v>43000</v>
      </c>
      <c r="BC481" s="320">
        <f>_xll.qlIndexFixing($AC$5,AZ481,TRUE,_xll.ohTrigger(Trigger,Trigger6M))</f>
        <v>1.7759623130873755E-3</v>
      </c>
      <c r="BD481" s="320">
        <f>_xll.qlIndexFixing($BE$1,AZ481,TRUE,_xll.ohTrigger(Trigger,Trigger6M))</f>
        <v>2.3938450269940337E-3</v>
      </c>
    </row>
    <row r="482" spans="51:56" ht="11.25" customHeight="1" x14ac:dyDescent="0.25">
      <c r="AY482" s="157" t="s">
        <v>211</v>
      </c>
      <c r="AZ482" s="158">
        <f>_xll.qlInterestRateIndexFixingDate(Currency&amp;"ibor"&amp;Tenor,BA482,Trigger)</f>
        <v>42815</v>
      </c>
      <c r="BA482" s="158">
        <f>_xll.qlCalendarAdvance(Calendar,BA481,AY482,"f",,Trigger)</f>
        <v>42817</v>
      </c>
      <c r="BB482" s="158">
        <f>_xll.qlInterestRateIndexMaturity(Currency&amp;"ibor"&amp;Tenor,BA482,Trigger)</f>
        <v>43003</v>
      </c>
      <c r="BC482" s="320">
        <f>_xll.qlIndexFixing($AC$5,AZ482,TRUE,_xll.ohTrigger(Trigger,Trigger6M))</f>
        <v>1.7997037368292033E-3</v>
      </c>
      <c r="BD482" s="320">
        <f>_xll.qlIndexFixing($BE$1,AZ482,TRUE,_xll.ohTrigger(Trigger,Trigger6M))</f>
        <v>2.4049322068930485E-3</v>
      </c>
    </row>
    <row r="483" spans="51:56" ht="11.25" customHeight="1" x14ac:dyDescent="0.25">
      <c r="AY483" s="157" t="s">
        <v>211</v>
      </c>
      <c r="AZ483" s="158">
        <f>_xll.qlInterestRateIndexFixingDate(Currency&amp;"ibor"&amp;Tenor,BA483,Trigger)</f>
        <v>42816</v>
      </c>
      <c r="BA483" s="158">
        <f>_xll.qlCalendarAdvance(Calendar,BA482,AY483,"f",,Trigger)</f>
        <v>42818</v>
      </c>
      <c r="BB483" s="158">
        <f>_xll.qlInterestRateIndexMaturity(Currency&amp;"ibor"&amp;Tenor,BA483,Trigger)</f>
        <v>43003</v>
      </c>
      <c r="BC483" s="320">
        <f>_xll.qlIndexFixing($AC$5,AZ483,TRUE,_xll.ohTrigger(Trigger,Trigger6M))</f>
        <v>1.8014124912838464E-3</v>
      </c>
      <c r="BD483" s="320">
        <f>_xll.qlIndexFixing($BE$1,AZ483,TRUE,_xll.ohTrigger(Trigger,Trigger6M))</f>
        <v>2.4063860710083862E-3</v>
      </c>
    </row>
    <row r="484" spans="51:56" ht="11.25" customHeight="1" x14ac:dyDescent="0.25">
      <c r="AY484" s="157" t="s">
        <v>211</v>
      </c>
      <c r="AZ484" s="158">
        <f>_xll.qlInterestRateIndexFixingDate(Currency&amp;"ibor"&amp;Tenor,BA484,Trigger)</f>
        <v>42817</v>
      </c>
      <c r="BA484" s="158">
        <f>_xll.qlCalendarAdvance(Calendar,BA483,AY484,"f",,Trigger)</f>
        <v>42821</v>
      </c>
      <c r="BB484" s="158">
        <f>_xll.qlInterestRateIndexMaturity(Currency&amp;"ibor"&amp;Tenor,BA484,Trigger)</f>
        <v>43005</v>
      </c>
      <c r="BC484" s="320">
        <f>_xll.qlIndexFixing($AC$5,AZ484,TRUE,_xll.ohTrigger(Trigger,Trigger6M))</f>
        <v>1.8213216740068663E-3</v>
      </c>
      <c r="BD484" s="320">
        <f>_xll.qlIndexFixing($BE$1,AZ484,TRUE,_xll.ohTrigger(Trigger,Trigger6M))</f>
        <v>2.416834705812501E-3</v>
      </c>
    </row>
    <row r="485" spans="51:56" ht="11.25" customHeight="1" x14ac:dyDescent="0.25">
      <c r="AY485" s="157" t="s">
        <v>211</v>
      </c>
      <c r="AZ485" s="158">
        <f>_xll.qlInterestRateIndexFixingDate(Currency&amp;"ibor"&amp;Tenor,BA485,Trigger)</f>
        <v>42818</v>
      </c>
      <c r="BA485" s="158">
        <f>_xll.qlCalendarAdvance(Calendar,BA484,AY485,"f",,Trigger)</f>
        <v>42822</v>
      </c>
      <c r="BB485" s="158">
        <f>_xll.qlInterestRateIndexMaturity(Currency&amp;"ibor"&amp;Tenor,BA485,Trigger)</f>
        <v>43006</v>
      </c>
      <c r="BC485" s="320">
        <f>_xll.qlIndexFixing($AC$5,AZ485,TRUE,_xll.ohTrigger(Trigger,Trigger6M))</f>
        <v>1.8304420774345707E-3</v>
      </c>
      <c r="BD485" s="320">
        <f>_xll.qlIndexFixing($BE$1,AZ485,TRUE,_xll.ohTrigger(Trigger,Trigger6M))</f>
        <v>2.4213224373432376E-3</v>
      </c>
    </row>
    <row r="486" spans="51:56" ht="11.25" customHeight="1" x14ac:dyDescent="0.25">
      <c r="AY486" s="157" t="s">
        <v>211</v>
      </c>
      <c r="AZ486" s="158">
        <f>_xll.qlInterestRateIndexFixingDate(Currency&amp;"ibor"&amp;Tenor,BA486,Trigger)</f>
        <v>42821</v>
      </c>
      <c r="BA486" s="158">
        <f>_xll.qlCalendarAdvance(Calendar,BA485,AY486,"f",,Trigger)</f>
        <v>42823</v>
      </c>
      <c r="BB486" s="158">
        <f>_xll.qlInterestRateIndexMaturity(Currency&amp;"ibor"&amp;Tenor,BA486,Trigger)</f>
        <v>43007</v>
      </c>
      <c r="BC486" s="320">
        <f>_xll.qlIndexFixing($AC$5,AZ486,TRUE,_xll.ohTrigger(Trigger,Trigger6M))</f>
        <v>1.8395786584689208E-3</v>
      </c>
      <c r="BD486" s="320">
        <f>_xll.qlIndexFixing($BE$1,AZ486,TRUE,_xll.ohTrigger(Trigger,Trigger6M))</f>
        <v>2.4257884769526721E-3</v>
      </c>
    </row>
    <row r="487" spans="51:56" ht="11.25" customHeight="1" x14ac:dyDescent="0.25">
      <c r="AY487" s="157" t="s">
        <v>211</v>
      </c>
      <c r="AZ487" s="158">
        <f>_xll.qlInterestRateIndexFixingDate(Currency&amp;"ibor"&amp;Tenor,BA487,Trigger)</f>
        <v>42822</v>
      </c>
      <c r="BA487" s="158">
        <f>_xll.qlCalendarAdvance(Calendar,BA486,AY487,"f",,Trigger)</f>
        <v>42824</v>
      </c>
      <c r="BB487" s="158">
        <f>_xll.qlInterestRateIndexMaturity(Currency&amp;"ibor"&amp;Tenor,BA487,Trigger)</f>
        <v>43007</v>
      </c>
      <c r="BC487" s="320">
        <f>_xll.qlIndexFixing($AC$5,AZ487,TRUE,_xll.ohTrigger(Trigger,Trigger6M))</f>
        <v>1.8414608361457317E-3</v>
      </c>
      <c r="BD487" s="320">
        <f>_xll.qlIndexFixing($BE$1,AZ487,TRUE,_xll.ohTrigger(Trigger,Trigger6M))</f>
        <v>2.4269409130008093E-3</v>
      </c>
    </row>
    <row r="488" spans="51:56" ht="11.25" customHeight="1" x14ac:dyDescent="0.25">
      <c r="AY488" s="157" t="s">
        <v>211</v>
      </c>
      <c r="AZ488" s="158">
        <f>_xll.qlInterestRateIndexFixingDate(Currency&amp;"ibor"&amp;Tenor,BA488,Trigger)</f>
        <v>42823</v>
      </c>
      <c r="BA488" s="158">
        <f>_xll.qlCalendarAdvance(Calendar,BA487,AY488,"f",,Trigger)</f>
        <v>42825</v>
      </c>
      <c r="BB488" s="158">
        <f>_xll.qlInterestRateIndexMaturity(Currency&amp;"ibor"&amp;Tenor,BA488,Trigger)</f>
        <v>43007</v>
      </c>
      <c r="BC488" s="320">
        <f>_xll.qlIndexFixing($AC$5,AZ488,TRUE,_xll.ohTrigger(Trigger,Trigger6M))</f>
        <v>1.84335316291623E-3</v>
      </c>
      <c r="BD488" s="320">
        <f>_xll.qlIndexFixing($BE$1,AZ488,TRUE,_xll.ohTrigger(Trigger,Trigger6M))</f>
        <v>2.4280567989526077E-3</v>
      </c>
    </row>
    <row r="489" spans="51:56" ht="11.25" customHeight="1" x14ac:dyDescent="0.25">
      <c r="AY489" s="157" t="s">
        <v>211</v>
      </c>
      <c r="AZ489" s="158">
        <f>_xll.qlInterestRateIndexFixingDate(Currency&amp;"ibor"&amp;Tenor,BA489,Trigger)</f>
        <v>42824</v>
      </c>
      <c r="BA489" s="158">
        <f>_xll.qlCalendarAdvance(Calendar,BA488,AY489,"f",,Trigger)</f>
        <v>42828</v>
      </c>
      <c r="BB489" s="158">
        <f>_xll.qlInterestRateIndexMaturity(Currency&amp;"ibor"&amp;Tenor,BA489,Trigger)</f>
        <v>43011</v>
      </c>
      <c r="BC489" s="320">
        <f>_xll.qlIndexFixing($AC$5,AZ489,TRUE,_xll.ohTrigger(Trigger,Trigger6M))</f>
        <v>1.8783273354513155E-3</v>
      </c>
      <c r="BD489" s="320">
        <f>_xll.qlIndexFixing($BE$1,AZ489,TRUE,_xll.ohTrigger(Trigger,Trigger6M))</f>
        <v>2.4446601723288144E-3</v>
      </c>
    </row>
    <row r="490" spans="51:56" ht="11.25" customHeight="1" x14ac:dyDescent="0.25">
      <c r="AY490" s="157" t="s">
        <v>211</v>
      </c>
      <c r="AZ490" s="158">
        <f>_xll.qlInterestRateIndexFixingDate(Currency&amp;"ibor"&amp;Tenor,BA490,Trigger)</f>
        <v>42825</v>
      </c>
      <c r="BA490" s="158">
        <f>_xll.qlCalendarAdvance(Calendar,BA489,AY490,"f",,Trigger)</f>
        <v>42829</v>
      </c>
      <c r="BB490" s="158">
        <f>_xll.qlInterestRateIndexMaturity(Currency&amp;"ibor"&amp;Tenor,BA490,Trigger)</f>
        <v>43012</v>
      </c>
      <c r="BC490" s="320">
        <f>_xll.qlIndexFixing($AC$5,AZ490,TRUE,_xll.ohTrigger(Trigger,Trigger6M))</f>
        <v>1.8875846271635265E-3</v>
      </c>
      <c r="BD490" s="320">
        <f>_xll.qlIndexFixing($BE$1,AZ490,TRUE,_xll.ohTrigger(Trigger,Trigger6M))</f>
        <v>2.449118490731358E-3</v>
      </c>
    </row>
    <row r="491" spans="51:56" ht="11.25" customHeight="1" x14ac:dyDescent="0.25">
      <c r="AY491" s="157" t="s">
        <v>211</v>
      </c>
      <c r="AZ491" s="158">
        <f>_xll.qlInterestRateIndexFixingDate(Currency&amp;"ibor"&amp;Tenor,BA491,Trigger)</f>
        <v>42828</v>
      </c>
      <c r="BA491" s="158">
        <f>_xll.qlCalendarAdvance(Calendar,BA490,AY491,"f",,Trigger)</f>
        <v>42830</v>
      </c>
      <c r="BB491" s="158">
        <f>_xll.qlInterestRateIndexMaturity(Currency&amp;"ibor"&amp;Tenor,BA491,Trigger)</f>
        <v>43013</v>
      </c>
      <c r="BC491" s="320">
        <f>_xll.qlIndexFixing($AC$5,AZ491,TRUE,_xll.ohTrigger(Trigger,Trigger6M))</f>
        <v>1.8968581860871407E-3</v>
      </c>
      <c r="BD491" s="320">
        <f>_xll.qlIndexFixing($BE$1,AZ491,TRUE,_xll.ohTrigger(Trigger,Trigger6M))</f>
        <v>2.4536017420796639E-3</v>
      </c>
    </row>
    <row r="492" spans="51:56" ht="11.25" customHeight="1" x14ac:dyDescent="0.25">
      <c r="AY492" s="157" t="s">
        <v>211</v>
      </c>
      <c r="AZ492" s="158">
        <f>_xll.qlInterestRateIndexFixingDate(Currency&amp;"ibor"&amp;Tenor,BA492,Trigger)</f>
        <v>42829</v>
      </c>
      <c r="BA492" s="158">
        <f>_xll.qlCalendarAdvance(Calendar,BA491,AY492,"f",,Trigger)</f>
        <v>42831</v>
      </c>
      <c r="BB492" s="158">
        <f>_xll.qlInterestRateIndexMaturity(Currency&amp;"ibor"&amp;Tenor,BA492,Trigger)</f>
        <v>43014</v>
      </c>
      <c r="BC492" s="320">
        <f>_xll.qlIndexFixing($AC$5,AZ492,TRUE,_xll.ohTrigger(Trigger,Trigger6M))</f>
        <v>1.9061480124523563E-3</v>
      </c>
      <c r="BD492" s="320">
        <f>_xll.qlIndexFixing($BE$1,AZ492,TRUE,_xll.ohTrigger(Trigger,Trigger6M))</f>
        <v>2.4581167605406263E-3</v>
      </c>
    </row>
    <row r="493" spans="51:56" ht="11.25" customHeight="1" x14ac:dyDescent="0.25">
      <c r="AY493" s="157" t="s">
        <v>211</v>
      </c>
      <c r="AZ493" s="158">
        <f>_xll.qlInterestRateIndexFixingDate(Currency&amp;"ibor"&amp;Tenor,BA493,Trigger)</f>
        <v>42830</v>
      </c>
      <c r="BA493" s="158">
        <f>_xll.qlCalendarAdvance(Calendar,BA492,AY493,"f",,Trigger)</f>
        <v>42832</v>
      </c>
      <c r="BB493" s="158">
        <f>_xll.qlInterestRateIndexMaturity(Currency&amp;"ibor"&amp;Tenor,BA493,Trigger)</f>
        <v>43017</v>
      </c>
      <c r="BC493" s="320">
        <f>_xll.qlIndexFixing($AC$5,AZ493,TRUE,_xll.ohTrigger(Trigger,Trigger6M))</f>
        <v>1.9295677700392096E-3</v>
      </c>
      <c r="BD493" s="320">
        <f>_xll.qlIndexFixing($BE$1,AZ493,TRUE,_xll.ohTrigger(Trigger,Trigger6M))</f>
        <v>2.469524804762333E-3</v>
      </c>
    </row>
    <row r="494" spans="51:56" ht="11.25" customHeight="1" x14ac:dyDescent="0.25">
      <c r="AY494" s="157" t="s">
        <v>211</v>
      </c>
      <c r="AZ494" s="158">
        <f>_xll.qlInterestRateIndexFixingDate(Currency&amp;"ibor"&amp;Tenor,BA494,Trigger)</f>
        <v>42831</v>
      </c>
      <c r="BA494" s="158">
        <f>_xll.qlCalendarAdvance(Calendar,BA493,AY494,"f",,Trigger)</f>
        <v>42835</v>
      </c>
      <c r="BB494" s="158">
        <f>_xll.qlInterestRateIndexMaturity(Currency&amp;"ibor"&amp;Tenor,BA494,Trigger)</f>
        <v>43018</v>
      </c>
      <c r="BC494" s="320">
        <f>_xll.qlIndexFixing($AC$5,AZ494,TRUE,_xll.ohTrigger(Trigger,Trigger6M))</f>
        <v>1.9434699969253376E-3</v>
      </c>
      <c r="BD494" s="320">
        <f>_xll.qlIndexFixing($BE$1,AZ494,TRUE,_xll.ohTrigger(Trigger,Trigger6M))</f>
        <v>2.4766325570799029E-3</v>
      </c>
    </row>
    <row r="495" spans="51:56" ht="11.25" customHeight="1" x14ac:dyDescent="0.25">
      <c r="AY495" s="157" t="s">
        <v>211</v>
      </c>
      <c r="AZ495" s="158">
        <f>_xll.qlInterestRateIndexFixingDate(Currency&amp;"ibor"&amp;Tenor,BA495,Trigger)</f>
        <v>42832</v>
      </c>
      <c r="BA495" s="158">
        <f>_xll.qlCalendarAdvance(Calendar,BA494,AY495,"f",,Trigger)</f>
        <v>42836</v>
      </c>
      <c r="BB495" s="158">
        <f>_xll.qlInterestRateIndexMaturity(Currency&amp;"ibor"&amp;Tenor,BA495,Trigger)</f>
        <v>43019</v>
      </c>
      <c r="BC495" s="320">
        <f>_xll.qlIndexFixing($AC$5,AZ495,TRUE,_xll.ohTrigger(Trigger,Trigger6M))</f>
        <v>1.9528411639515358E-3</v>
      </c>
      <c r="BD495" s="320">
        <f>_xll.qlIndexFixing($BE$1,AZ495,TRUE,_xll.ohTrigger(Trigger,Trigger6M))</f>
        <v>2.4814102918704305E-3</v>
      </c>
    </row>
    <row r="496" spans="51:56" ht="11.25" customHeight="1" x14ac:dyDescent="0.25">
      <c r="AY496" s="157" t="s">
        <v>211</v>
      </c>
      <c r="AZ496" s="158">
        <f>_xll.qlInterestRateIndexFixingDate(Currency&amp;"ibor"&amp;Tenor,BA496,Trigger)</f>
        <v>42835</v>
      </c>
      <c r="BA496" s="158">
        <f>_xll.qlCalendarAdvance(Calendar,BA495,AY496,"f",,Trigger)</f>
        <v>42837</v>
      </c>
      <c r="BB496" s="158">
        <f>_xll.qlInterestRateIndexMaturity(Currency&amp;"ibor"&amp;Tenor,BA496,Trigger)</f>
        <v>43020</v>
      </c>
      <c r="BC496" s="320">
        <f>_xll.qlIndexFixing($AC$5,AZ496,TRUE,_xll.ohTrigger(Trigger,Trigger6M))</f>
        <v>1.9622285998035834E-3</v>
      </c>
      <c r="BD496" s="320">
        <f>_xll.qlIndexFixing($BE$1,AZ496,TRUE,_xll.ohTrigger(Trigger,Trigger6M))</f>
        <v>2.4862616197654647E-3</v>
      </c>
    </row>
    <row r="497" spans="51:56" ht="11.25" customHeight="1" x14ac:dyDescent="0.25">
      <c r="AY497" s="157" t="s">
        <v>211</v>
      </c>
      <c r="AZ497" s="158">
        <f>_xll.qlInterestRateIndexFixingDate(Currency&amp;"ibor"&amp;Tenor,BA497,Trigger)</f>
        <v>42836</v>
      </c>
      <c r="BA497" s="158">
        <f>_xll.qlCalendarAdvance(Calendar,BA496,AY497,"f",,Trigger)</f>
        <v>42838</v>
      </c>
      <c r="BB497" s="158">
        <f>_xll.qlInterestRateIndexMaturity(Currency&amp;"ibor"&amp;Tenor,BA497,Trigger)</f>
        <v>43021</v>
      </c>
      <c r="BC497" s="320">
        <f>_xll.qlIndexFixing($AC$5,AZ497,TRUE,_xll.ohTrigger(Trigger,Trigger6M))</f>
        <v>1.9716323047142994E-3</v>
      </c>
      <c r="BD497" s="320">
        <f>_xll.qlIndexFixing($BE$1,AZ497,TRUE,_xll.ohTrigger(Trigger,Trigger6M))</f>
        <v>2.4911936486167988E-3</v>
      </c>
    </row>
    <row r="498" spans="51:56" ht="11.25" customHeight="1" x14ac:dyDescent="0.25">
      <c r="AY498" s="157" t="s">
        <v>211</v>
      </c>
      <c r="AZ498" s="158">
        <f>_xll.qlInterestRateIndexFixingDate(Currency&amp;"ibor"&amp;Tenor,BA498,Trigger)</f>
        <v>42837</v>
      </c>
      <c r="BA498" s="158">
        <f>_xll.qlCalendarAdvance(Calendar,BA497,AY498,"f",,Trigger)</f>
        <v>42843</v>
      </c>
      <c r="BB498" s="158">
        <f>_xll.qlInterestRateIndexMaturity(Currency&amp;"ibor"&amp;Tenor,BA498,Trigger)</f>
        <v>43026</v>
      </c>
      <c r="BC498" s="320">
        <f>_xll.qlIndexFixing($AC$5,AZ498,TRUE,_xll.ohTrigger(Trigger,Trigger6M))</f>
        <v>2.0188948732992023E-3</v>
      </c>
      <c r="BD498" s="320">
        <f>_xll.qlIndexFixing($BE$1,AZ498,TRUE,_xll.ohTrigger(Trigger,Trigger6M))</f>
        <v>2.5173158199079896E-3</v>
      </c>
    </row>
    <row r="499" spans="51:56" ht="11.25" customHeight="1" x14ac:dyDescent="0.25">
      <c r="AY499" s="157" t="s">
        <v>211</v>
      </c>
      <c r="AZ499" s="158">
        <f>_xll.qlInterestRateIndexFixingDate(Currency&amp;"ibor"&amp;Tenor,BA499,Trigger)</f>
        <v>42838</v>
      </c>
      <c r="BA499" s="158">
        <f>_xll.qlCalendarAdvance(Calendar,BA498,AY499,"f",,Trigger)</f>
        <v>42844</v>
      </c>
      <c r="BB499" s="158">
        <f>_xll.qlInterestRateIndexMaturity(Currency&amp;"ibor"&amp;Tenor,BA499,Trigger)</f>
        <v>43027</v>
      </c>
      <c r="BC499" s="320">
        <f>_xll.qlIndexFixing($AC$5,AZ499,TRUE,_xll.ohTrigger(Trigger,Trigger6M))</f>
        <v>2.0283961974594329E-3</v>
      </c>
      <c r="BD499" s="320">
        <f>_xll.qlIndexFixing($BE$1,AZ499,TRUE,_xll.ohTrigger(Trigger,Trigger6M))</f>
        <v>2.522881588100984E-3</v>
      </c>
    </row>
    <row r="500" spans="51:56" ht="11.25" customHeight="1" x14ac:dyDescent="0.25">
      <c r="AY500" s="157" t="s">
        <v>211</v>
      </c>
      <c r="AZ500" s="158">
        <f>_xll.qlInterestRateIndexFixingDate(Currency&amp;"ibor"&amp;Tenor,BA500,Trigger)</f>
        <v>42843</v>
      </c>
      <c r="BA500" s="158">
        <f>_xll.qlCalendarAdvance(Calendar,BA499,AY500,"f",,Trigger)</f>
        <v>42845</v>
      </c>
      <c r="BB500" s="158">
        <f>_xll.qlInterestRateIndexMaturity(Currency&amp;"ibor"&amp;Tenor,BA500,Trigger)</f>
        <v>43028</v>
      </c>
      <c r="BC500" s="320">
        <f>_xll.qlIndexFixing($AC$5,AZ500,TRUE,_xll.ohTrigger(Trigger,Trigger6M))</f>
        <v>2.0379137923154924E-3</v>
      </c>
      <c r="BD500" s="320">
        <f>_xll.qlIndexFixing($BE$1,AZ500,TRUE,_xll.ohTrigger(Trigger,Trigger6M))</f>
        <v>2.5285673556211747E-3</v>
      </c>
    </row>
    <row r="501" spans="51:56" ht="11.25" customHeight="1" x14ac:dyDescent="0.25">
      <c r="AY501" s="157" t="s">
        <v>211</v>
      </c>
      <c r="AZ501" s="158">
        <f>_xll.qlInterestRateIndexFixingDate(Currency&amp;"ibor"&amp;Tenor,BA501,Trigger)</f>
        <v>42844</v>
      </c>
      <c r="BA501" s="158">
        <f>_xll.qlCalendarAdvance(Calendar,BA500,AY501,"f",,Trigger)</f>
        <v>42846</v>
      </c>
      <c r="BB501" s="158">
        <f>_xll.qlInterestRateIndexMaturity(Currency&amp;"ibor"&amp;Tenor,BA501,Trigger)</f>
        <v>43031</v>
      </c>
      <c r="BC501" s="320">
        <f>_xll.qlIndexFixing($AC$5,AZ501,TRUE,_xll.ohTrigger(Trigger,Trigger6M))</f>
        <v>2.0608772430728787E-3</v>
      </c>
      <c r="BD501" s="320">
        <f>_xll.qlIndexFixing($BE$1,AZ501,TRUE,_xll.ohTrigger(Trigger,Trigger6M))</f>
        <v>2.5415666648851785E-3</v>
      </c>
    </row>
    <row r="502" spans="51:56" ht="11.25" customHeight="1" x14ac:dyDescent="0.25">
      <c r="AY502" s="157" t="s">
        <v>211</v>
      </c>
      <c r="AZ502" s="158">
        <f>_xll.qlInterestRateIndexFixingDate(Currency&amp;"ibor"&amp;Tenor,BA502,Trigger)</f>
        <v>42845</v>
      </c>
      <c r="BA502" s="158">
        <f>_xll.qlCalendarAdvance(Calendar,BA501,AY502,"f",,Trigger)</f>
        <v>42849</v>
      </c>
      <c r="BB502" s="158">
        <f>_xll.qlInterestRateIndexMaturity(Currency&amp;"ibor"&amp;Tenor,BA502,Trigger)</f>
        <v>43032</v>
      </c>
      <c r="BC502" s="320">
        <f>_xll.qlIndexFixing($AC$5,AZ502,TRUE,_xll.ohTrigger(Trigger,Trigger6M))</f>
        <v>2.0761468834081319E-3</v>
      </c>
      <c r="BD502" s="320">
        <f>_xll.qlIndexFixing($BE$1,AZ502,TRUE,_xll.ohTrigger(Trigger,Trigger6M))</f>
        <v>2.5524262033186857E-3</v>
      </c>
    </row>
    <row r="503" spans="51:56" ht="11.25" customHeight="1" x14ac:dyDescent="0.25">
      <c r="AY503" s="157" t="s">
        <v>211</v>
      </c>
      <c r="AZ503" s="158">
        <f>_xll.qlInterestRateIndexFixingDate(Currency&amp;"ibor"&amp;Tenor,BA503,Trigger)</f>
        <v>42846</v>
      </c>
      <c r="BA503" s="158">
        <f>_xll.qlCalendarAdvance(Calendar,BA502,AY503,"f",,Trigger)</f>
        <v>42850</v>
      </c>
      <c r="BB503" s="158">
        <f>_xll.qlInterestRateIndexMaturity(Currency&amp;"ibor"&amp;Tenor,BA503,Trigger)</f>
        <v>43033</v>
      </c>
      <c r="BC503" s="320">
        <f>_xll.qlIndexFixing($AC$5,AZ503,TRUE,_xll.ohTrigger(Trigger,Trigger6M))</f>
        <v>2.0857458352810526E-3</v>
      </c>
      <c r="BD503" s="320">
        <f>_xll.qlIndexFixing($BE$1,AZ503,TRUE,_xll.ohTrigger(Trigger,Trigger6M))</f>
        <v>2.5586485753531416E-3</v>
      </c>
    </row>
    <row r="504" spans="51:56" ht="11.25" customHeight="1" x14ac:dyDescent="0.25">
      <c r="AY504" s="157" t="s">
        <v>211</v>
      </c>
      <c r="AZ504" s="158">
        <f>_xll.qlInterestRateIndexFixingDate(Currency&amp;"ibor"&amp;Tenor,BA504,Trigger)</f>
        <v>42849</v>
      </c>
      <c r="BA504" s="158">
        <f>_xll.qlCalendarAdvance(Calendar,BA503,AY504,"f",,Trigger)</f>
        <v>42851</v>
      </c>
      <c r="BB504" s="158">
        <f>_xll.qlInterestRateIndexMaturity(Currency&amp;"ibor"&amp;Tenor,BA504,Trigger)</f>
        <v>43034</v>
      </c>
      <c r="BC504" s="320">
        <f>_xll.qlIndexFixing($AC$5,AZ504,TRUE,_xll.ohTrigger(Trigger,Trigger6M))</f>
        <v>2.095361059268558E-3</v>
      </c>
      <c r="BD504" s="320">
        <f>_xll.qlIndexFixing($BE$1,AZ504,TRUE,_xll.ohTrigger(Trigger,Trigger6M))</f>
        <v>2.5649654055460514E-3</v>
      </c>
    </row>
    <row r="505" spans="51:56" ht="11.25" customHeight="1" x14ac:dyDescent="0.25">
      <c r="AY505" s="157" t="s">
        <v>211</v>
      </c>
      <c r="AZ505" s="158">
        <f>_xll.qlInterestRateIndexFixingDate(Currency&amp;"ibor"&amp;Tenor,BA505,Trigger)</f>
        <v>42850</v>
      </c>
      <c r="BA505" s="158">
        <f>_xll.qlCalendarAdvance(Calendar,BA504,AY505,"f",,Trigger)</f>
        <v>42852</v>
      </c>
      <c r="BB505" s="158">
        <f>_xll.qlInterestRateIndexMaturity(Currency&amp;"ibor"&amp;Tenor,BA505,Trigger)</f>
        <v>43035</v>
      </c>
      <c r="BC505" s="320">
        <f>_xll.qlIndexFixing($AC$5,AZ505,TRUE,_xll.ohTrigger(Trigger,Trigger6M))</f>
        <v>2.1049925556073986E-3</v>
      </c>
      <c r="BD505" s="320">
        <f>_xll.qlIndexFixing($BE$1,AZ505,TRUE,_xll.ohTrigger(Trigger,Trigger6M))</f>
        <v>2.5713723448656787E-3</v>
      </c>
    </row>
    <row r="506" spans="51:56" ht="11.25" customHeight="1" x14ac:dyDescent="0.25">
      <c r="AY506" s="157" t="s">
        <v>211</v>
      </c>
      <c r="AZ506" s="158">
        <f>_xll.qlInterestRateIndexFixingDate(Currency&amp;"ibor"&amp;Tenor,BA506,Trigger)</f>
        <v>42851</v>
      </c>
      <c r="BA506" s="158">
        <f>_xll.qlCalendarAdvance(Calendar,BA505,AY506,"f",,Trigger)</f>
        <v>42853</v>
      </c>
      <c r="BB506" s="158">
        <f>_xll.qlInterestRateIndexMaturity(Currency&amp;"ibor"&amp;Tenor,BA506,Trigger)</f>
        <v>43039</v>
      </c>
      <c r="BC506" s="320">
        <f>_xll.qlIndexFixing($AC$5,AZ506,TRUE,_xll.ohTrigger(Trigger,Trigger6M))</f>
        <v>2.1341866057544485E-3</v>
      </c>
      <c r="BD506" s="320">
        <f>_xll.qlIndexFixing($BE$1,AZ506,TRUE,_xll.ohTrigger(Trigger,Trigger6M))</f>
        <v>2.5887952212391078E-3</v>
      </c>
    </row>
    <row r="507" spans="51:56" ht="11.25" customHeight="1" x14ac:dyDescent="0.25">
      <c r="AY507" s="157" t="s">
        <v>211</v>
      </c>
      <c r="AZ507" s="158">
        <f>_xll.qlInterestRateIndexFixingDate(Currency&amp;"ibor"&amp;Tenor,BA507,Trigger)</f>
        <v>42852</v>
      </c>
      <c r="BA507" s="158">
        <f>_xll.qlCalendarAdvance(Calendar,BA506,AY507,"f",,Trigger)</f>
        <v>42857</v>
      </c>
      <c r="BB507" s="158">
        <f>_xll.qlInterestRateIndexMaturity(Currency&amp;"ibor"&amp;Tenor,BA507,Trigger)</f>
        <v>43041</v>
      </c>
      <c r="BC507" s="320">
        <f>_xll.qlIndexFixing($AC$5,AZ507,TRUE,_xll.ohTrigger(Trigger,Trigger6M))</f>
        <v>2.159849727124975E-3</v>
      </c>
      <c r="BD507" s="320">
        <f>_xll.qlIndexFixing($BE$1,AZ507,TRUE,_xll.ohTrigger(Trigger,Trigger6M))</f>
        <v>2.6082624726300862E-3</v>
      </c>
    </row>
    <row r="508" spans="51:56" ht="11.25" customHeight="1" x14ac:dyDescent="0.25">
      <c r="AY508" s="157" t="s">
        <v>211</v>
      </c>
      <c r="AZ508" s="158">
        <f>_xll.qlInterestRateIndexFixingDate(Currency&amp;"ibor"&amp;Tenor,BA508,Trigger)</f>
        <v>42853</v>
      </c>
      <c r="BA508" s="158">
        <f>_xll.qlCalendarAdvance(Calendar,BA507,AY508,"f",,Trigger)</f>
        <v>42858</v>
      </c>
      <c r="BB508" s="158">
        <f>_xll.qlInterestRateIndexMaturity(Currency&amp;"ibor"&amp;Tenor,BA508,Trigger)</f>
        <v>43042</v>
      </c>
      <c r="BC508" s="320">
        <f>_xll.qlIndexFixing($AC$5,AZ508,TRUE,_xll.ohTrigger(Trigger,Trigger6M))</f>
        <v>2.1695526696574596E-3</v>
      </c>
      <c r="BD508" s="320">
        <f>_xll.qlIndexFixing($BE$1,AZ508,TRUE,_xll.ohTrigger(Trigger,Trigger6M))</f>
        <v>2.615120084086168E-3</v>
      </c>
    </row>
    <row r="509" spans="51:56" ht="11.25" customHeight="1" x14ac:dyDescent="0.25">
      <c r="AY509" s="157" t="s">
        <v>211</v>
      </c>
      <c r="AZ509" s="158">
        <f>_xll.qlInterestRateIndexFixingDate(Currency&amp;"ibor"&amp;Tenor,BA509,Trigger)</f>
        <v>42857</v>
      </c>
      <c r="BA509" s="158">
        <f>_xll.qlCalendarAdvance(Calendar,BA508,AY509,"f",,Trigger)</f>
        <v>42859</v>
      </c>
      <c r="BB509" s="158">
        <f>_xll.qlInterestRateIndexMaturity(Currency&amp;"ibor"&amp;Tenor,BA509,Trigger)</f>
        <v>43045</v>
      </c>
      <c r="BC509" s="320">
        <f>_xll.qlIndexFixing($AC$5,AZ509,TRUE,_xll.ohTrigger(Trigger,Trigger6M))</f>
        <v>2.1919509162544736E-3</v>
      </c>
      <c r="BD509" s="320">
        <f>_xll.qlIndexFixing($BE$1,AZ509,TRUE,_xll.ohTrigger(Trigger,Trigger6M))</f>
        <v>2.6293636515518242E-3</v>
      </c>
    </row>
    <row r="510" spans="51:56" ht="11.25" customHeight="1" x14ac:dyDescent="0.25">
      <c r="AY510" s="157" t="s">
        <v>211</v>
      </c>
      <c r="AZ510" s="158">
        <f>_xll.qlInterestRateIndexFixingDate(Currency&amp;"ibor"&amp;Tenor,BA510,Trigger)</f>
        <v>42858</v>
      </c>
      <c r="BA510" s="158">
        <f>_xll.qlCalendarAdvance(Calendar,BA509,AY510,"f",,Trigger)</f>
        <v>42860</v>
      </c>
      <c r="BB510" s="158">
        <f>_xll.qlInterestRateIndexMaturity(Currency&amp;"ibor"&amp;Tenor,BA510,Trigger)</f>
        <v>43045</v>
      </c>
      <c r="BC510" s="320">
        <f>_xll.qlIndexFixing($AC$5,AZ510,TRUE,_xll.ohTrigger(Trigger,Trigger6M))</f>
        <v>2.1953415471226514E-3</v>
      </c>
      <c r="BD510" s="320">
        <f>_xll.qlIndexFixing($BE$1,AZ510,TRUE,_xll.ohTrigger(Trigger,Trigger6M))</f>
        <v>2.6326722446569596E-3</v>
      </c>
    </row>
    <row r="511" spans="51:56" ht="11.25" customHeight="1" x14ac:dyDescent="0.25">
      <c r="AY511" s="157" t="s">
        <v>211</v>
      </c>
      <c r="AZ511" s="158">
        <f>_xll.qlInterestRateIndexFixingDate(Currency&amp;"ibor"&amp;Tenor,BA511,Trigger)</f>
        <v>42859</v>
      </c>
      <c r="BA511" s="158">
        <f>_xll.qlCalendarAdvance(Calendar,BA510,AY511,"f",,Trigger)</f>
        <v>42863</v>
      </c>
      <c r="BB511" s="158">
        <f>_xll.qlInterestRateIndexMaturity(Currency&amp;"ibor"&amp;Tenor,BA511,Trigger)</f>
        <v>43047</v>
      </c>
      <c r="BC511" s="320">
        <f>_xll.qlIndexFixing($AC$5,AZ511,TRUE,_xll.ohTrigger(Trigger,Trigger6M))</f>
        <v>2.2183101770837429E-3</v>
      </c>
      <c r="BD511" s="320">
        <f>_xll.qlIndexFixing($BE$1,AZ511,TRUE,_xll.ohTrigger(Trigger,Trigger6M))</f>
        <v>2.6501960438150784E-3</v>
      </c>
    </row>
    <row r="512" spans="51:56" ht="11.25" customHeight="1" x14ac:dyDescent="0.25">
      <c r="AY512" s="157" t="s">
        <v>211</v>
      </c>
      <c r="AZ512" s="158">
        <f>_xll.qlInterestRateIndexFixingDate(Currency&amp;"ibor"&amp;Tenor,BA512,Trigger)</f>
        <v>42860</v>
      </c>
      <c r="BA512" s="158">
        <f>_xll.qlCalendarAdvance(Calendar,BA511,AY512,"f",,Trigger)</f>
        <v>42864</v>
      </c>
      <c r="BB512" s="158">
        <f>_xll.qlInterestRateIndexMaturity(Currency&amp;"ibor"&amp;Tenor,BA512,Trigger)</f>
        <v>43048</v>
      </c>
      <c r="BC512" s="320">
        <f>_xll.qlIndexFixing($AC$5,AZ512,TRUE,_xll.ohTrigger(Trigger,Trigger6M))</f>
        <v>2.2281102392103336E-3</v>
      </c>
      <c r="BD512" s="320">
        <f>_xll.qlIndexFixing($BE$1,AZ512,TRUE,_xll.ohTrigger(Trigger,Trigger6M))</f>
        <v>2.6573367017057111E-3</v>
      </c>
    </row>
    <row r="513" spans="51:56" ht="11.25" customHeight="1" x14ac:dyDescent="0.25">
      <c r="AY513" s="159" t="s">
        <v>90</v>
      </c>
      <c r="AZ513" s="158">
        <f>_xll.qlInterestRateIndexFixingDate(Currency&amp;"ibor"&amp;Tenor,BA513,Trigger)</f>
        <v>42867</v>
      </c>
      <c r="BA513" s="158">
        <f>_xll.qlCalendarAdvance(Calendar,BA512,AY513,"f",,Trigger)</f>
        <v>42871</v>
      </c>
      <c r="BB513" s="158">
        <f>_xll.qlInterestRateIndexMaturity(Currency&amp;"ibor"&amp;Tenor,BA513,Trigger)</f>
        <v>43055</v>
      </c>
      <c r="BC513" s="320">
        <f>_xll.qlIndexFixing($AC$5,AZ513,TRUE,_xll.ohTrigger(Trigger,Trigger6M))</f>
        <v>2.2971639361964954E-3</v>
      </c>
      <c r="BD513" s="320">
        <f>_xll.qlIndexFixing($BE$1,AZ513,TRUE,_xll.ohTrigger(Trigger,Trigger6M))</f>
        <v>2.7079253339754874E-3</v>
      </c>
    </row>
    <row r="514" spans="51:56" ht="11.25" customHeight="1" x14ac:dyDescent="0.25">
      <c r="AY514" s="159" t="s">
        <v>90</v>
      </c>
      <c r="AZ514" s="158">
        <f>_xll.qlInterestRateIndexFixingDate(Currency&amp;"ibor"&amp;Tenor,BA514,Trigger)</f>
        <v>42874</v>
      </c>
      <c r="BA514" s="158">
        <f>_xll.qlCalendarAdvance(Calendar,BA513,AY514,"f",,Trigger)</f>
        <v>42878</v>
      </c>
      <c r="BB514" s="158">
        <f>_xll.qlInterestRateIndexMaturity(Currency&amp;"ibor"&amp;Tenor,BA514,Trigger)</f>
        <v>43062</v>
      </c>
      <c r="BC514" s="320">
        <f>_xll.qlIndexFixing($AC$5,AZ514,TRUE,_xll.ohTrigger(Trigger,Trigger6M))</f>
        <v>2.3670109018017111E-3</v>
      </c>
      <c r="BD514" s="320">
        <f>_xll.qlIndexFixing($BE$1,AZ514,TRUE,_xll.ohTrigger(Trigger,Trigger6M))</f>
        <v>2.7588023375325478E-3</v>
      </c>
    </row>
    <row r="515" spans="51:56" ht="11.25" customHeight="1" x14ac:dyDescent="0.25">
      <c r="AY515" s="159" t="s">
        <v>90</v>
      </c>
      <c r="AZ515" s="158">
        <f>_xll.qlInterestRateIndexFixingDate(Currency&amp;"ibor"&amp;Tenor,BA515,Trigger)</f>
        <v>42881</v>
      </c>
      <c r="BA515" s="158">
        <f>_xll.qlCalendarAdvance(Calendar,BA514,AY515,"f",,Trigger)</f>
        <v>42885</v>
      </c>
      <c r="BB515" s="158">
        <f>_xll.qlInterestRateIndexMaturity(Currency&amp;"ibor"&amp;Tenor,BA515,Trigger)</f>
        <v>43069</v>
      </c>
      <c r="BC515" s="320">
        <f>_xll.qlIndexFixing($AC$5,AZ515,TRUE,_xll.ohTrigger(Trigger,Trigger6M))</f>
        <v>2.4376512207112825E-3</v>
      </c>
      <c r="BD515" s="320">
        <f>_xll.qlIndexFixing($BE$1,AZ515,TRUE,_xll.ohTrigger(Trigger,Trigger6M))</f>
        <v>2.8097795750946174E-3</v>
      </c>
    </row>
    <row r="516" spans="51:56" ht="11.25" customHeight="1" x14ac:dyDescent="0.25">
      <c r="AY516" s="159" t="s">
        <v>90</v>
      </c>
      <c r="AZ516" s="158">
        <f>_xll.qlInterestRateIndexFixingDate(Currency&amp;"ibor"&amp;Tenor,BA516,Trigger)</f>
        <v>42888</v>
      </c>
      <c r="BA516" s="158">
        <f>_xll.qlCalendarAdvance(Calendar,BA515,AY516,"f",,Trigger)</f>
        <v>42892</v>
      </c>
      <c r="BB516" s="158">
        <f>_xll.qlInterestRateIndexMaturity(Currency&amp;"ibor"&amp;Tenor,BA516,Trigger)</f>
        <v>43075</v>
      </c>
      <c r="BC516" s="320">
        <f>_xll.qlIndexFixing($AC$5,AZ516,TRUE,_xll.ohTrigger(Trigger,Trigger6M))</f>
        <v>2.5035985187354492E-3</v>
      </c>
      <c r="BD516" s="320">
        <f>_xll.qlIndexFixing($BE$1,AZ516,TRUE,_xll.ohTrigger(Trigger,Trigger6M))</f>
        <v>2.8571584430986123E-3</v>
      </c>
    </row>
    <row r="517" spans="51:56" ht="11.25" customHeight="1" x14ac:dyDescent="0.25">
      <c r="AY517" s="159" t="s">
        <v>90</v>
      </c>
      <c r="AZ517" s="158">
        <f>_xll.qlInterestRateIndexFixingDate(Currency&amp;"ibor"&amp;Tenor,BA517,Trigger)</f>
        <v>42895</v>
      </c>
      <c r="BA517" s="158">
        <f>_xll.qlCalendarAdvance(Calendar,BA516,AY517,"f",,Trigger)</f>
        <v>42899</v>
      </c>
      <c r="BB517" s="158">
        <f>_xll.qlInterestRateIndexMaturity(Currency&amp;"ibor"&amp;Tenor,BA517,Trigger)</f>
        <v>43082</v>
      </c>
      <c r="BC517" s="320">
        <f>_xll.qlIndexFixing($AC$5,AZ517,TRUE,_xll.ohTrigger(Trigger,Trigger6M))</f>
        <v>2.5760325726221578E-3</v>
      </c>
      <c r="BD517" s="320">
        <f>_xll.qlIndexFixing($BE$1,AZ517,TRUE,_xll.ohTrigger(Trigger,Trigger6M))</f>
        <v>2.9082852882818962E-3</v>
      </c>
    </row>
    <row r="518" spans="51:56" ht="11.25" customHeight="1" x14ac:dyDescent="0.25">
      <c r="AY518" s="159" t="s">
        <v>90</v>
      </c>
      <c r="AZ518" s="158">
        <f>_xll.qlInterestRateIndexFixingDate(Currency&amp;"ibor"&amp;Tenor,BA518,Trigger)</f>
        <v>42902</v>
      </c>
      <c r="BA518" s="158">
        <f>_xll.qlCalendarAdvance(Calendar,BA517,AY518,"f",,Trigger)</f>
        <v>42906</v>
      </c>
      <c r="BB518" s="158">
        <f>_xll.qlInterestRateIndexMaturity(Currency&amp;"ibor"&amp;Tenor,BA518,Trigger)</f>
        <v>43089</v>
      </c>
      <c r="BC518" s="320">
        <f>_xll.qlIndexFixing($AC$5,AZ518,TRUE,_xll.ohTrigger(Trigger,Trigger6M))</f>
        <v>2.6492645546175898E-3</v>
      </c>
      <c r="BD518" s="320">
        <f>_xll.qlIndexFixing($BE$1,AZ518,TRUE,_xll.ohTrigger(Trigger,Trigger6M))</f>
        <v>2.9594618817096112E-3</v>
      </c>
    </row>
    <row r="519" spans="51:56" ht="11.25" customHeight="1" x14ac:dyDescent="0.25">
      <c r="AY519" s="159" t="s">
        <v>90</v>
      </c>
      <c r="AZ519" s="158">
        <f>_xll.qlInterestRateIndexFixingDate(Currency&amp;"ibor"&amp;Tenor,BA519,Trigger)</f>
        <v>42909</v>
      </c>
      <c r="BA519" s="158">
        <f>_xll.qlCalendarAdvance(Calendar,BA518,AY519,"f",,Trigger)</f>
        <v>42913</v>
      </c>
      <c r="BB519" s="158">
        <f>_xll.qlInterestRateIndexMaturity(Currency&amp;"ibor"&amp;Tenor,BA519,Trigger)</f>
        <v>43096</v>
      </c>
      <c r="BC519" s="320">
        <f>_xll.qlIndexFixing($AC$5,AZ519,TRUE,_xll.ohTrigger(Trigger,Trigger6M))</f>
        <v>2.718853968181657E-3</v>
      </c>
      <c r="BD519" s="320">
        <f>_xll.qlIndexFixing($BE$1,AZ519,TRUE,_xll.ohTrigger(Trigger,Trigger6M))</f>
        <v>3.010670983462538E-3</v>
      </c>
    </row>
    <row r="520" spans="51:56" ht="11.25" customHeight="1" x14ac:dyDescent="0.25">
      <c r="AY520" s="159" t="s">
        <v>90</v>
      </c>
      <c r="AZ520" s="158">
        <f>_xll.qlInterestRateIndexFixingDate(Currency&amp;"ibor"&amp;Tenor,BA520,Trigger)</f>
        <v>42916</v>
      </c>
      <c r="BA520" s="158">
        <f>_xll.qlCalendarAdvance(Calendar,BA519,AY520,"f",,Trigger)</f>
        <v>42920</v>
      </c>
      <c r="BB520" s="158">
        <f>_xll.qlInterestRateIndexMaturity(Currency&amp;"ibor"&amp;Tenor,BA520,Trigger)</f>
        <v>43104</v>
      </c>
      <c r="BC520" s="320">
        <f>_xll.qlIndexFixing($AC$5,AZ520,TRUE,_xll.ohTrigger(Trigger,Trigger6M))</f>
        <v>2.7931005088690703E-3</v>
      </c>
      <c r="BD520" s="320">
        <f>_xll.qlIndexFixing($BE$1,AZ520,TRUE,_xll.ohTrigger(Trigger,Trigger6M))</f>
        <v>3.0655659924658605E-3</v>
      </c>
    </row>
    <row r="521" spans="51:56" ht="11.25" customHeight="1" x14ac:dyDescent="0.25">
      <c r="AY521" s="159" t="s">
        <v>90</v>
      </c>
      <c r="AZ521" s="158">
        <f>_xll.qlInterestRateIndexFixingDate(Currency&amp;"ibor"&amp;Tenor,BA521,Trigger)</f>
        <v>42923</v>
      </c>
      <c r="BA521" s="158">
        <f>_xll.qlCalendarAdvance(Calendar,BA520,AY521,"f",,Trigger)</f>
        <v>42927</v>
      </c>
      <c r="BB521" s="158">
        <f>_xll.qlInterestRateIndexMaturity(Currency&amp;"ibor"&amp;Tenor,BA521,Trigger)</f>
        <v>43111</v>
      </c>
      <c r="BC521" s="320">
        <f>_xll.qlIndexFixing($AC$5,AZ521,TRUE,_xll.ohTrigger(Trigger,Trigger6M))</f>
        <v>2.8631704018404181E-3</v>
      </c>
      <c r="BD521" s="320">
        <f>_xll.qlIndexFixing($BE$1,AZ521,TRUE,_xll.ohTrigger(Trigger,Trigger6M))</f>
        <v>3.1167826406349212E-3</v>
      </c>
    </row>
    <row r="522" spans="51:56" ht="11.25" customHeight="1" x14ac:dyDescent="0.25">
      <c r="AY522" s="159" t="s">
        <v>90</v>
      </c>
      <c r="AZ522" s="158">
        <f>_xll.qlInterestRateIndexFixingDate(Currency&amp;"ibor"&amp;Tenor,BA522,Trigger)</f>
        <v>42930</v>
      </c>
      <c r="BA522" s="158">
        <f>_xll.qlCalendarAdvance(Calendar,BA521,AY522,"f",,Trigger)</f>
        <v>42934</v>
      </c>
      <c r="BB522" s="158">
        <f>_xll.qlInterestRateIndexMaturity(Currency&amp;"ibor"&amp;Tenor,BA522,Trigger)</f>
        <v>43118</v>
      </c>
      <c r="BC522" s="320">
        <f>_xll.qlIndexFixing($AC$5,AZ522,TRUE,_xll.ohTrigger(Trigger,Trigger6M))</f>
        <v>2.9339410146882365E-3</v>
      </c>
      <c r="BD522" s="320">
        <f>_xll.qlIndexFixing($BE$1,AZ522,TRUE,_xll.ohTrigger(Trigger,Trigger6M))</f>
        <v>3.1679788415631249E-3</v>
      </c>
    </row>
    <row r="523" spans="51:56" ht="11.25" customHeight="1" x14ac:dyDescent="0.25">
      <c r="AY523" s="159" t="s">
        <v>90</v>
      </c>
      <c r="AZ523" s="158">
        <f>_xll.qlInterestRateIndexFixingDate(Currency&amp;"ibor"&amp;Tenor,BA523,Trigger)</f>
        <v>42937</v>
      </c>
      <c r="BA523" s="158">
        <f>_xll.qlCalendarAdvance(Calendar,BA522,AY523,"f",,Trigger)</f>
        <v>42941</v>
      </c>
      <c r="BB523" s="158">
        <f>_xll.qlInterestRateIndexMaturity(Currency&amp;"ibor"&amp;Tenor,BA523,Trigger)</f>
        <v>43125</v>
      </c>
      <c r="BC523" s="320">
        <f>_xll.qlIndexFixing($AC$5,AZ523,TRUE,_xll.ohTrigger(Trigger,Trigger6M))</f>
        <v>3.0054124231575887E-3</v>
      </c>
      <c r="BD523" s="320">
        <f>_xll.qlIndexFixing($BE$1,AZ523,TRUE,_xll.ohTrigger(Trigger,Trigger6M))</f>
        <v>3.2191373478712947E-3</v>
      </c>
    </row>
    <row r="524" spans="51:56" ht="11.25" customHeight="1" x14ac:dyDescent="0.25">
      <c r="AY524" s="159" t="s">
        <v>90</v>
      </c>
      <c r="AZ524" s="158">
        <f>_xll.qlInterestRateIndexFixingDate(Currency&amp;"ibor"&amp;Tenor,BA524,Trigger)</f>
        <v>42944</v>
      </c>
      <c r="BA524" s="158">
        <f>_xll.qlCalendarAdvance(Calendar,BA523,AY524,"f",,Trigger)</f>
        <v>42948</v>
      </c>
      <c r="BB524" s="158">
        <f>_xll.qlInterestRateIndexMaturity(Currency&amp;"ibor"&amp;Tenor,BA524,Trigger)</f>
        <v>43132</v>
      </c>
      <c r="BC524" s="320">
        <f>_xll.qlIndexFixing($AC$5,AZ524,TRUE,_xll.ohTrigger(Trigger,Trigger6M))</f>
        <v>3.0775847037468464E-3</v>
      </c>
      <c r="BD524" s="320">
        <f>_xll.qlIndexFixing($BE$1,AZ524,TRUE,_xll.ohTrigger(Trigger,Trigger6M))</f>
        <v>3.2702409103834299E-3</v>
      </c>
    </row>
    <row r="525" spans="51:56" ht="11.25" customHeight="1" x14ac:dyDescent="0.25">
      <c r="AY525" s="159" t="s">
        <v>90</v>
      </c>
      <c r="AZ525" s="158">
        <f>_xll.qlInterestRateIndexFixingDate(Currency&amp;"ibor"&amp;Tenor,BA525,Trigger)</f>
        <v>42951</v>
      </c>
      <c r="BA525" s="158">
        <f>_xll.qlCalendarAdvance(Calendar,BA524,AY525,"f",,Trigger)</f>
        <v>42955</v>
      </c>
      <c r="BB525" s="158">
        <f>_xll.qlInterestRateIndexMaturity(Currency&amp;"ibor"&amp;Tenor,BA525,Trigger)</f>
        <v>43139</v>
      </c>
      <c r="BC525" s="320">
        <f>_xll.qlIndexFixing($AC$5,AZ525,TRUE,_xll.ohTrigger(Trigger,Trigger6M))</f>
        <v>3.1504579337042183E-3</v>
      </c>
      <c r="BD525" s="320">
        <f>_xll.qlIndexFixing($BE$1,AZ525,TRUE,_xll.ohTrigger(Trigger,Trigger6M))</f>
        <v>3.3212722781271408E-3</v>
      </c>
    </row>
    <row r="526" spans="51:56" ht="11.25" customHeight="1" x14ac:dyDescent="0.25">
      <c r="AY526" s="159" t="s">
        <v>90</v>
      </c>
      <c r="AZ526" s="158">
        <f>_xll.qlInterestRateIndexFixingDate(Currency&amp;"ibor"&amp;Tenor,BA526,Trigger)</f>
        <v>42958</v>
      </c>
      <c r="BA526" s="158">
        <f>_xll.qlCalendarAdvance(Calendar,BA525,AY526,"f",,Trigger)</f>
        <v>42962</v>
      </c>
      <c r="BB526" s="158">
        <f>_xll.qlInterestRateIndexMaturity(Currency&amp;"ibor"&amp;Tenor,BA526,Trigger)</f>
        <v>43146</v>
      </c>
      <c r="BC526" s="320">
        <f>_xll.qlIndexFixing($AC$5,AZ526,TRUE,_xll.ohTrigger(Trigger,Trigger6M))</f>
        <v>3.2240321910320911E-3</v>
      </c>
      <c r="BD526" s="320">
        <f>_xll.qlIndexFixing($BE$1,AZ526,TRUE,_xll.ohTrigger(Trigger,Trigger6M))</f>
        <v>3.3722141983405993E-3</v>
      </c>
    </row>
    <row r="527" spans="51:56" ht="11.25" customHeight="1" x14ac:dyDescent="0.25">
      <c r="AY527" s="159" t="s">
        <v>90</v>
      </c>
      <c r="AZ527" s="158">
        <f>_xll.qlInterestRateIndexFixingDate(Currency&amp;"ibor"&amp;Tenor,BA527,Trigger)</f>
        <v>42965</v>
      </c>
      <c r="BA527" s="158">
        <f>_xll.qlCalendarAdvance(Calendar,BA526,AY527,"f",,Trigger)</f>
        <v>42969</v>
      </c>
      <c r="BB527" s="158">
        <f>_xll.qlInterestRateIndexMaturity(Currency&amp;"ibor"&amp;Tenor,BA527,Trigger)</f>
        <v>43153</v>
      </c>
      <c r="BC527" s="320">
        <f>_xll.qlIndexFixing($AC$5,AZ527,TRUE,_xll.ohTrigger(Trigger,Trigger6M))</f>
        <v>3.2983075544839907E-3</v>
      </c>
      <c r="BD527" s="320">
        <f>_xll.qlIndexFixing($BE$1,AZ527,TRUE,_xll.ohTrigger(Trigger,Trigger6M))</f>
        <v>3.4230494164803594E-3</v>
      </c>
    </row>
    <row r="528" spans="51:56" ht="11.25" customHeight="1" x14ac:dyDescent="0.25">
      <c r="AY528" s="159" t="s">
        <v>90</v>
      </c>
      <c r="AZ528" s="158">
        <f>_xll.qlInterestRateIndexFixingDate(Currency&amp;"ibor"&amp;Tenor,BA528,Trigger)</f>
        <v>42972</v>
      </c>
      <c r="BA528" s="158">
        <f>_xll.qlCalendarAdvance(Calendar,BA527,AY528,"f",,Trigger)</f>
        <v>42976</v>
      </c>
      <c r="BB528" s="158">
        <f>_xll.qlInterestRateIndexMaturity(Currency&amp;"ibor"&amp;Tenor,BA528,Trigger)</f>
        <v>43159</v>
      </c>
      <c r="BC528" s="320">
        <f>_xll.qlIndexFixing($AC$5,AZ528,TRUE,_xll.ohTrigger(Trigger,Trigger6M))</f>
        <v>3.3702641913727757E-3</v>
      </c>
      <c r="BD528" s="320">
        <f>_xll.qlIndexFixing($BE$1,AZ528,TRUE,_xll.ohTrigger(Trigger,Trigger6M))</f>
        <v>3.4701703007048576E-3</v>
      </c>
    </row>
    <row r="529" spans="51:56" ht="11.25" customHeight="1" x14ac:dyDescent="0.25">
      <c r="AY529" s="159" t="s">
        <v>90</v>
      </c>
      <c r="AZ529" s="158">
        <f>_xll.qlInterestRateIndexFixingDate(Currency&amp;"ibor"&amp;Tenor,BA529,Trigger)</f>
        <v>42979</v>
      </c>
      <c r="BA529" s="158">
        <f>_xll.qlCalendarAdvance(Calendar,BA528,AY529,"f",,Trigger)</f>
        <v>42983</v>
      </c>
      <c r="BB529" s="158">
        <f>_xll.qlInterestRateIndexMaturity(Currency&amp;"ibor"&amp;Tenor,BA529,Trigger)</f>
        <v>43164</v>
      </c>
      <c r="BC529" s="320">
        <f>_xll.qlIndexFixing($AC$5,AZ529,TRUE,_xll.ohTrigger(Trigger,Trigger6M))</f>
        <v>3.4405676872799151E-3</v>
      </c>
      <c r="BD529" s="320">
        <f>_xll.qlIndexFixing($BE$1,AZ529,TRUE,_xll.ohTrigger(Trigger,Trigger6M))</f>
        <v>3.5136009548664077E-3</v>
      </c>
    </row>
    <row r="530" spans="51:56" ht="11.25" customHeight="1" x14ac:dyDescent="0.25">
      <c r="AY530" s="159" t="s">
        <v>90</v>
      </c>
      <c r="AZ530" s="158">
        <f>_xll.qlInterestRateIndexFixingDate(Currency&amp;"ibor"&amp;Tenor,BA530,Trigger)</f>
        <v>42986</v>
      </c>
      <c r="BA530" s="158">
        <f>_xll.qlCalendarAdvance(Calendar,BA529,AY530,"f",,Trigger)</f>
        <v>42990</v>
      </c>
      <c r="BB530" s="158">
        <f>_xll.qlInterestRateIndexMaturity(Currency&amp;"ibor"&amp;Tenor,BA530,Trigger)</f>
        <v>43171</v>
      </c>
      <c r="BC530" s="320">
        <f>_xll.qlIndexFixing($AC$5,AZ530,TRUE,_xll.ohTrigger(Trigger,Trigger6M))</f>
        <v>3.5176421620646799E-3</v>
      </c>
      <c r="BD530" s="320">
        <f>_xll.qlIndexFixing($BE$1,AZ530,TRUE,_xll.ohTrigger(Trigger,Trigger6M))</f>
        <v>3.5640625117349303E-3</v>
      </c>
    </row>
    <row r="531" spans="51:56" ht="11.25" customHeight="1" x14ac:dyDescent="0.25">
      <c r="AY531" s="159" t="s">
        <v>90</v>
      </c>
      <c r="AZ531" s="158">
        <f>_xll.qlInterestRateIndexFixingDate(Currency&amp;"ibor"&amp;Tenor,BA531,Trigger)</f>
        <v>42993</v>
      </c>
      <c r="BA531" s="158">
        <f>_xll.qlCalendarAdvance(Calendar,BA530,AY531,"f",,Trigger)</f>
        <v>42997</v>
      </c>
      <c r="BB531" s="158">
        <f>_xll.qlInterestRateIndexMaturity(Currency&amp;"ibor"&amp;Tenor,BA531,Trigger)</f>
        <v>43178</v>
      </c>
      <c r="BC531" s="320">
        <f>_xll.qlIndexFixing($AC$5,AZ531,TRUE,_xll.ohTrigger(Trigger,Trigger6M))</f>
        <v>3.5704781711371203E-3</v>
      </c>
      <c r="BD531" s="320">
        <f>_xll.qlIndexFixing($BE$1,AZ531,TRUE,_xll.ohTrigger(Trigger,Trigger6M))</f>
        <v>3.6143520145864522E-3</v>
      </c>
    </row>
    <row r="532" spans="51:56" ht="11.25" customHeight="1" x14ac:dyDescent="0.25">
      <c r="AY532" s="159" t="s">
        <v>90</v>
      </c>
      <c r="AZ532" s="158">
        <f>_xll.qlInterestRateIndexFixingDate(Currency&amp;"ibor"&amp;Tenor,BA532,Trigger)</f>
        <v>43000</v>
      </c>
      <c r="BA532" s="158">
        <f>_xll.qlCalendarAdvance(Calendar,BA531,AY532,"f",,Trigger)</f>
        <v>43004</v>
      </c>
      <c r="BB532" s="158">
        <f>_xll.qlInterestRateIndexMaturity(Currency&amp;"ibor"&amp;Tenor,BA532,Trigger)</f>
        <v>43185</v>
      </c>
      <c r="BC532" s="320">
        <f>_xll.qlIndexFixing($AC$5,AZ532,TRUE,_xll.ohTrigger(Trigger,Trigger6M))</f>
        <v>3.6047538455595898E-3</v>
      </c>
      <c r="BD532" s="320">
        <f>_xll.qlIndexFixing($BE$1,AZ532,TRUE,_xll.ohTrigger(Trigger,Trigger6M))</f>
        <v>3.6644522012306228E-3</v>
      </c>
    </row>
    <row r="533" spans="51:56" ht="11.25" customHeight="1" x14ac:dyDescent="0.25">
      <c r="AY533" s="159" t="s">
        <v>90</v>
      </c>
      <c r="AZ533" s="158">
        <f>_xll.qlInterestRateIndexFixingDate(Currency&amp;"ibor"&amp;Tenor,BA533,Trigger)</f>
        <v>43007</v>
      </c>
      <c r="BA533" s="158">
        <f>_xll.qlCalendarAdvance(Calendar,BA532,AY533,"f",,Trigger)</f>
        <v>43011</v>
      </c>
      <c r="BB533" s="158">
        <f>_xll.qlInterestRateIndexMaturity(Currency&amp;"ibor"&amp;Tenor,BA533,Trigger)</f>
        <v>43193</v>
      </c>
      <c r="BC533" s="320">
        <f>_xll.qlIndexFixing($AC$5,AZ533,TRUE,_xll.ohTrigger(Trigger,Trigger6M))</f>
        <v>3.6414968427412255E-3</v>
      </c>
      <c r="BD533" s="320">
        <f>_xll.qlIndexFixing($BE$1,AZ533,TRUE,_xll.ohTrigger(Trigger,Trigger6M))</f>
        <v>3.7178506019913621E-3</v>
      </c>
    </row>
    <row r="534" spans="51:56" ht="11.25" customHeight="1" x14ac:dyDescent="0.25">
      <c r="AY534" s="159" t="s">
        <v>90</v>
      </c>
      <c r="AZ534" s="158">
        <f>_xll.qlInterestRateIndexFixingDate(Currency&amp;"ibor"&amp;Tenor,BA534,Trigger)</f>
        <v>43014</v>
      </c>
      <c r="BA534" s="158">
        <f>_xll.qlCalendarAdvance(Calendar,BA533,AY534,"f",,Trigger)</f>
        <v>43018</v>
      </c>
      <c r="BB534" s="158">
        <f>_xll.qlInterestRateIndexMaturity(Currency&amp;"ibor"&amp;Tenor,BA534,Trigger)</f>
        <v>43200</v>
      </c>
      <c r="BC534" s="320">
        <f>_xll.qlIndexFixing($AC$5,AZ534,TRUE,_xll.ohTrigger(Trigger,Trigger6M))</f>
        <v>3.6757740865542257E-3</v>
      </c>
      <c r="BD534" s="320">
        <f>_xll.qlIndexFixing($BE$1,AZ534,TRUE,_xll.ohTrigger(Trigger,Trigger6M))</f>
        <v>3.7674989025579379E-3</v>
      </c>
    </row>
    <row r="535" spans="51:56" ht="11.25" customHeight="1" x14ac:dyDescent="0.25">
      <c r="AY535" s="159" t="s">
        <v>90</v>
      </c>
      <c r="AZ535" s="158">
        <f>_xll.qlInterestRateIndexFixingDate(Currency&amp;"ibor"&amp;Tenor,BA535,Trigger)</f>
        <v>43021</v>
      </c>
      <c r="BA535" s="158">
        <f>_xll.qlCalendarAdvance(Calendar,BA534,AY535,"f",,Trigger)</f>
        <v>43025</v>
      </c>
      <c r="BB535" s="158">
        <f>_xll.qlInterestRateIndexMaturity(Currency&amp;"ibor"&amp;Tenor,BA535,Trigger)</f>
        <v>43207</v>
      </c>
      <c r="BC535" s="320">
        <f>_xll.qlIndexFixing($AC$5,AZ535,TRUE,_xll.ohTrigger(Trigger,Trigger6M))</f>
        <v>3.7100519232674605E-3</v>
      </c>
      <c r="BD535" s="320">
        <f>_xll.qlIndexFixing($BE$1,AZ535,TRUE,_xll.ohTrigger(Trigger,Trigger6M))</f>
        <v>3.8169048608907605E-3</v>
      </c>
    </row>
    <row r="536" spans="51:56" ht="11.25" customHeight="1" x14ac:dyDescent="0.25">
      <c r="AY536" s="159" t="s">
        <v>90</v>
      </c>
      <c r="AZ536" s="158">
        <f>_xll.qlInterestRateIndexFixingDate(Currency&amp;"ibor"&amp;Tenor,BA536,Trigger)</f>
        <v>43028</v>
      </c>
      <c r="BA536" s="158">
        <f>_xll.qlCalendarAdvance(Calendar,BA535,AY536,"f",,Trigger)</f>
        <v>43032</v>
      </c>
      <c r="BB536" s="158">
        <f>_xll.qlInterestRateIndexMaturity(Currency&amp;"ibor"&amp;Tenor,BA536,Trigger)</f>
        <v>43214</v>
      </c>
      <c r="BC536" s="320">
        <f>_xll.qlIndexFixing($AC$5,AZ536,TRUE,_xll.ohTrigger(Trigger,Trigger6M))</f>
        <v>3.7443303528923496E-3</v>
      </c>
      <c r="BD536" s="320">
        <f>_xll.qlIndexFixing($BE$1,AZ536,TRUE,_xll.ohTrigger(Trigger,Trigger6M))</f>
        <v>3.8660512077747615E-3</v>
      </c>
    </row>
    <row r="537" spans="51:56" ht="11.25" customHeight="1" x14ac:dyDescent="0.25">
      <c r="AY537" s="159" t="s">
        <v>90</v>
      </c>
      <c r="AZ537" s="158">
        <f>_xll.qlInterestRateIndexFixingDate(Currency&amp;"ibor"&amp;Tenor,BA537,Trigger)</f>
        <v>43035</v>
      </c>
      <c r="BA537" s="158">
        <f>_xll.qlCalendarAdvance(Calendar,BA536,AY537,"f",,Trigger)</f>
        <v>43039</v>
      </c>
      <c r="BB537" s="158">
        <f>_xll.qlInterestRateIndexMaturity(Currency&amp;"ibor"&amp;Tenor,BA537,Trigger)</f>
        <v>43220</v>
      </c>
      <c r="BC537" s="320">
        <f>_xll.qlIndexFixing($AC$5,AZ537,TRUE,_xll.ohTrigger(Trigger,Trigger6M))</f>
        <v>3.776141062114022E-3</v>
      </c>
      <c r="BD537" s="320">
        <f>_xll.qlIndexFixing($BE$1,AZ537,TRUE,_xll.ohTrigger(Trigger,Trigger6M))</f>
        <v>3.9115090978075352E-3</v>
      </c>
    </row>
    <row r="538" spans="51:56" ht="11.25" customHeight="1" x14ac:dyDescent="0.25">
      <c r="AY538" s="159" t="s">
        <v>90</v>
      </c>
      <c r="AZ538" s="158">
        <f>_xll.qlInterestRateIndexFixingDate(Currency&amp;"ibor"&amp;Tenor,BA538,Trigger)</f>
        <v>43042</v>
      </c>
      <c r="BA538" s="158">
        <f>_xll.qlCalendarAdvance(Calendar,BA537,AY538,"f",,Trigger)</f>
        <v>43046</v>
      </c>
      <c r="BB538" s="158">
        <f>_xll.qlInterestRateIndexMaturity(Currency&amp;"ibor"&amp;Tenor,BA538,Trigger)</f>
        <v>43227</v>
      </c>
      <c r="BC538" s="320">
        <f>_xll.qlIndexFixing($AC$5,AZ538,TRUE,_xll.ohTrigger(Trigger,Trigger6M))</f>
        <v>3.8104202743840755E-3</v>
      </c>
      <c r="BD538" s="320">
        <f>_xll.qlIndexFixing($BE$1,AZ538,TRUE,_xll.ohTrigger(Trigger,Trigger6M))</f>
        <v>3.9601107881937977E-3</v>
      </c>
    </row>
    <row r="539" spans="51:56" ht="11.25" customHeight="1" x14ac:dyDescent="0.25">
      <c r="AY539" s="159" t="s">
        <v>90</v>
      </c>
      <c r="AZ539" s="158">
        <f>_xll.qlInterestRateIndexFixingDate(Currency&amp;"ibor"&amp;Tenor,BA539,Trigger)</f>
        <v>43049</v>
      </c>
      <c r="BA539" s="158">
        <f>_xll.qlCalendarAdvance(Calendar,BA538,AY539,"f",,Trigger)</f>
        <v>43053</v>
      </c>
      <c r="BB539" s="158">
        <f>_xll.qlInterestRateIndexMaturity(Currency&amp;"ibor"&amp;Tenor,BA539,Trigger)</f>
        <v>43234</v>
      </c>
      <c r="BC539" s="320">
        <f>_xll.qlIndexFixing($AC$5,AZ539,TRUE,_xll.ohTrigger(Trigger,Trigger6M))</f>
        <v>3.844700076331386E-3</v>
      </c>
      <c r="BD539" s="320">
        <f>_xll.qlIndexFixing($BE$1,AZ539,TRUE,_xll.ohTrigger(Trigger,Trigger6M))</f>
        <v>4.0084022809555682E-3</v>
      </c>
    </row>
    <row r="540" spans="51:56" ht="11.25" customHeight="1" x14ac:dyDescent="0.25">
      <c r="AY540" s="159" t="s">
        <v>90</v>
      </c>
      <c r="AZ540" s="158">
        <f>_xll.qlInterestRateIndexFixingDate(Currency&amp;"ibor"&amp;Tenor,BA540,Trigger)</f>
        <v>43056</v>
      </c>
      <c r="BA540" s="158">
        <f>_xll.qlCalendarAdvance(Calendar,BA539,AY540,"f",,Trigger)</f>
        <v>43060</v>
      </c>
      <c r="BB540" s="158">
        <f>_xll.qlInterestRateIndexMaturity(Currency&amp;"ibor"&amp;Tenor,BA540,Trigger)</f>
        <v>43241</v>
      </c>
      <c r="BC540" s="320">
        <f>_xll.qlIndexFixing($AC$5,AZ540,TRUE,_xll.ohTrigger(Trigger,Trigger6M))</f>
        <v>3.8841317004140023E-3</v>
      </c>
      <c r="BD540" s="320">
        <f>_xll.qlIndexFixing($BE$1,AZ540,TRUE,_xll.ohTrigger(Trigger,Trigger6M))</f>
        <v>4.0563711865713916E-3</v>
      </c>
    </row>
    <row r="541" spans="51:56" ht="11.25" customHeight="1" x14ac:dyDescent="0.25">
      <c r="AY541" s="159" t="s">
        <v>90</v>
      </c>
      <c r="AZ541" s="158">
        <f>_xll.qlInterestRateIndexFixingDate(Currency&amp;"ibor"&amp;Tenor,BA541,Trigger)</f>
        <v>43063</v>
      </c>
      <c r="BA541" s="158">
        <f>_xll.qlCalendarAdvance(Calendar,BA540,AY541,"f",,Trigger)</f>
        <v>43067</v>
      </c>
      <c r="BB541" s="158">
        <f>_xll.qlInterestRateIndexMaturity(Currency&amp;"ibor"&amp;Tenor,BA541,Trigger)</f>
        <v>43248</v>
      </c>
      <c r="BC541" s="320">
        <f>_xll.qlIndexFixing($AC$5,AZ541,TRUE,_xll.ohTrigger(Trigger,Trigger6M))</f>
        <v>3.9236293705947117E-3</v>
      </c>
      <c r="BD541" s="320">
        <f>_xll.qlIndexFixing($BE$1,AZ541,TRUE,_xll.ohTrigger(Trigger,Trigger6M))</f>
        <v>4.1040249053148131E-3</v>
      </c>
    </row>
    <row r="542" spans="51:56" ht="11.25" customHeight="1" x14ac:dyDescent="0.25">
      <c r="AY542" s="159" t="s">
        <v>90</v>
      </c>
      <c r="AZ542" s="158">
        <f>_xll.qlInterestRateIndexFixingDate(Currency&amp;"ibor"&amp;Tenor,BA542,Trigger)</f>
        <v>43070</v>
      </c>
      <c r="BA542" s="158">
        <f>_xll.qlCalendarAdvance(Calendar,BA541,AY542,"f",,Trigger)</f>
        <v>43074</v>
      </c>
      <c r="BB542" s="158">
        <f>_xll.qlInterestRateIndexMaturity(Currency&amp;"ibor"&amp;Tenor,BA542,Trigger)</f>
        <v>43256</v>
      </c>
      <c r="BC542" s="320">
        <f>_xll.qlIndexFixing($AC$5,AZ542,TRUE,_xll.ohTrigger(Trigger,Trigger6M))</f>
        <v>3.9663333833949901E-3</v>
      </c>
      <c r="BD542" s="320">
        <f>_xll.qlIndexFixing($BE$1,AZ542,TRUE,_xll.ohTrigger(Trigger,Trigger6M))</f>
        <v>4.1546630661452606E-3</v>
      </c>
    </row>
    <row r="543" spans="51:56" ht="11.25" customHeight="1" x14ac:dyDescent="0.25">
      <c r="AY543" s="159" t="s">
        <v>90</v>
      </c>
      <c r="AZ543" s="158">
        <f>_xll.qlInterestRateIndexFixingDate(Currency&amp;"ibor"&amp;Tenor,BA543,Trigger)</f>
        <v>43077</v>
      </c>
      <c r="BA543" s="158">
        <f>_xll.qlCalendarAdvance(Calendar,BA542,AY543,"f",,Trigger)</f>
        <v>43081</v>
      </c>
      <c r="BB543" s="158">
        <f>_xll.qlInterestRateIndexMaturity(Currency&amp;"ibor"&amp;Tenor,BA543,Trigger)</f>
        <v>43263</v>
      </c>
      <c r="BC543" s="320">
        <f>_xll.qlIndexFixing($AC$5,AZ543,TRUE,_xll.ohTrigger(Trigger,Trigger6M))</f>
        <v>4.0059435493729582E-3</v>
      </c>
      <c r="BD543" s="320">
        <f>_xll.qlIndexFixing($BE$1,AZ543,TRUE,_xll.ohTrigger(Trigger,Trigger6M))</f>
        <v>4.201707969375885E-3</v>
      </c>
    </row>
    <row r="544" spans="51:56" ht="11.25" customHeight="1" x14ac:dyDescent="0.25">
      <c r="AY544" s="159" t="s">
        <v>90</v>
      </c>
      <c r="AZ544" s="158">
        <f>_xll.qlInterestRateIndexFixingDate(Currency&amp;"ibor"&amp;Tenor,BA544,Trigger)</f>
        <v>43084</v>
      </c>
      <c r="BA544" s="158">
        <f>_xll.qlCalendarAdvance(Calendar,BA543,AY544,"f",,Trigger)</f>
        <v>43088</v>
      </c>
      <c r="BB544" s="158">
        <f>_xll.qlInterestRateIndexMaturity(Currency&amp;"ibor"&amp;Tenor,BA544,Trigger)</f>
        <v>43270</v>
      </c>
      <c r="BC544" s="320">
        <f>_xll.qlIndexFixing($AC$5,AZ544,TRUE,_xll.ohTrigger(Trigger,Trigger6M))</f>
        <v>4.0456194189205444E-3</v>
      </c>
      <c r="BD544" s="320">
        <f>_xll.qlIndexFixing($BE$1,AZ544,TRUE,_xll.ohTrigger(Trigger,Trigger6M))</f>
        <v>4.2484814947425925E-3</v>
      </c>
    </row>
    <row r="545" spans="51:56" ht="11.25" customHeight="1" x14ac:dyDescent="0.25">
      <c r="AY545" s="159" t="s">
        <v>90</v>
      </c>
      <c r="AZ545" s="158">
        <f>_xll.qlInterestRateIndexFixingDate(Currency&amp;"ibor"&amp;Tenor,BA545,Trigger)</f>
        <v>43090</v>
      </c>
      <c r="BA545" s="158">
        <f>_xll.qlCalendarAdvance(Calendar,BA544,AY545,"f",,Trigger)</f>
        <v>43096</v>
      </c>
      <c r="BB545" s="158">
        <f>_xll.qlInterestRateIndexMaturity(Currency&amp;"ibor"&amp;Tenor,BA545,Trigger)</f>
        <v>43278</v>
      </c>
      <c r="BC545" s="320">
        <f>_xll.qlIndexFixing($AC$5,AZ545,TRUE,_xll.ohTrigger(Trigger,Trigger6M))</f>
        <v>4.0910437282033404E-3</v>
      </c>
      <c r="BD545" s="320">
        <f>_xll.qlIndexFixing($BE$1,AZ545,TRUE,_xll.ohTrigger(Trigger,Trigger6M))</f>
        <v>4.3016241001577176E-3</v>
      </c>
    </row>
    <row r="546" spans="51:56" ht="11.25" customHeight="1" x14ac:dyDescent="0.25">
      <c r="AY546" s="159" t="s">
        <v>90</v>
      </c>
      <c r="AZ546" s="158">
        <f>_xll.qlInterestRateIndexFixingDate(Currency&amp;"ibor"&amp;Tenor,BA546,Trigger)</f>
        <v>43098</v>
      </c>
      <c r="BA546" s="158">
        <f>_xll.qlCalendarAdvance(Calendar,BA545,AY546,"f",,Trigger)</f>
        <v>43103</v>
      </c>
      <c r="BB546" s="158">
        <f>_xll.qlInterestRateIndexMaturity(Currency&amp;"ibor"&amp;Tenor,BA546,Trigger)</f>
        <v>43284</v>
      </c>
      <c r="BC546" s="320">
        <f>_xll.qlIndexFixing($AC$5,AZ546,TRUE,_xll.ohTrigger(Trigger,Trigger6M))</f>
        <v>4.1278036513614875E-3</v>
      </c>
      <c r="BD546" s="320">
        <f>_xll.qlIndexFixing($BE$1,AZ546,TRUE,_xll.ohTrigger(Trigger,Trigger6M))</f>
        <v>4.3446393092471669E-3</v>
      </c>
    </row>
    <row r="547" spans="51:56" ht="11.25" customHeight="1" x14ac:dyDescent="0.25">
      <c r="AY547" s="159" t="s">
        <v>90</v>
      </c>
      <c r="AZ547" s="158">
        <f>_xll.qlInterestRateIndexFixingDate(Currency&amp;"ibor"&amp;Tenor,BA547,Trigger)</f>
        <v>43108</v>
      </c>
      <c r="BA547" s="158">
        <f>_xll.qlCalendarAdvance(Calendar,BA546,AY547,"f",,Trigger)</f>
        <v>43110</v>
      </c>
      <c r="BB547" s="158">
        <f>_xll.qlInterestRateIndexMaturity(Currency&amp;"ibor"&amp;Tenor,BA547,Trigger)</f>
        <v>43291</v>
      </c>
      <c r="BC547" s="320">
        <f>_xll.qlIndexFixing($AC$5,AZ547,TRUE,_xll.ohTrigger(Trigger,Trigger6M))</f>
        <v>4.167707119007661E-3</v>
      </c>
      <c r="BD547" s="320">
        <f>_xll.qlIndexFixing($BE$1,AZ547,TRUE,_xll.ohTrigger(Trigger,Trigger6M))</f>
        <v>4.3906694488732518E-3</v>
      </c>
    </row>
    <row r="548" spans="51:56" ht="11.25" customHeight="1" x14ac:dyDescent="0.25">
      <c r="AY548" s="159" t="s">
        <v>90</v>
      </c>
      <c r="AZ548" s="158">
        <f>_xll.qlInterestRateIndexFixingDate(Currency&amp;"ibor"&amp;Tenor,BA548,Trigger)</f>
        <v>43115</v>
      </c>
      <c r="BA548" s="158">
        <f>_xll.qlCalendarAdvance(Calendar,BA547,AY548,"f",,Trigger)</f>
        <v>43117</v>
      </c>
      <c r="BB548" s="158">
        <f>_xll.qlInterestRateIndexMaturity(Currency&amp;"ibor"&amp;Tenor,BA548,Trigger)</f>
        <v>43298</v>
      </c>
      <c r="BC548" s="320">
        <f>_xll.qlIndexFixing($AC$5,AZ548,TRUE,_xll.ohTrigger(Trigger,Trigger6M))</f>
        <v>4.2076766607251322E-3</v>
      </c>
      <c r="BD548" s="320">
        <f>_xll.qlIndexFixing($BE$1,AZ548,TRUE,_xll.ohTrigger(Trigger,Trigger6M))</f>
        <v>4.436493397275241E-3</v>
      </c>
    </row>
    <row r="549" spans="51:56" ht="11.25" customHeight="1" x14ac:dyDescent="0.25">
      <c r="AY549" s="159" t="s">
        <v>90</v>
      </c>
      <c r="AZ549" s="158">
        <f>_xll.qlInterestRateIndexFixingDate(Currency&amp;"ibor"&amp;Tenor,BA549,Trigger)</f>
        <v>43122</v>
      </c>
      <c r="BA549" s="158">
        <f>_xll.qlCalendarAdvance(Calendar,BA548,AY549,"f",,Trigger)</f>
        <v>43124</v>
      </c>
      <c r="BB549" s="158">
        <f>_xll.qlInterestRateIndexMaturity(Currency&amp;"ibor"&amp;Tenor,BA549,Trigger)</f>
        <v>43305</v>
      </c>
      <c r="BC549" s="320">
        <f>_xll.qlIndexFixing($AC$5,AZ549,TRUE,_xll.ohTrigger(Trigger,Trigger6M))</f>
        <v>4.2477122804563819E-3</v>
      </c>
      <c r="BD549" s="320">
        <f>_xll.qlIndexFixing($BE$1,AZ549,TRUE,_xll.ohTrigger(Trigger,Trigger6M))</f>
        <v>4.4821294504627058E-3</v>
      </c>
    </row>
    <row r="550" spans="51:56" ht="11.25" customHeight="1" x14ac:dyDescent="0.25">
      <c r="AY550" s="159" t="s">
        <v>90</v>
      </c>
      <c r="AZ550" s="158">
        <f>_xll.qlInterestRateIndexFixingDate(Currency&amp;"ibor"&amp;Tenor,BA550,Trigger)</f>
        <v>43129</v>
      </c>
      <c r="BA550" s="158">
        <f>_xll.qlCalendarAdvance(Calendar,BA549,AY550,"f",,Trigger)</f>
        <v>43131</v>
      </c>
      <c r="BB550" s="158">
        <f>_xll.qlInterestRateIndexMaturity(Currency&amp;"ibor"&amp;Tenor,BA550,Trigger)</f>
        <v>43312</v>
      </c>
      <c r="BC550" s="320">
        <f>_xll.qlIndexFixing($AC$5,AZ550,TRUE,_xll.ohTrigger(Trigger,Trigger6M))</f>
        <v>4.2878139821518422E-3</v>
      </c>
      <c r="BD550" s="320">
        <f>_xll.qlIndexFixing($BE$1,AZ550,TRUE,_xll.ohTrigger(Trigger,Trigger6M))</f>
        <v>4.5275966504875571E-3</v>
      </c>
    </row>
    <row r="551" spans="51:56" ht="11.25" customHeight="1" x14ac:dyDescent="0.25">
      <c r="AY551" s="159" t="s">
        <v>90</v>
      </c>
      <c r="AZ551" s="158">
        <f>_xll.qlInterestRateIndexFixingDate(Currency&amp;"ibor"&amp;Tenor,BA551,Trigger)</f>
        <v>43136</v>
      </c>
      <c r="BA551" s="158">
        <f>_xll.qlCalendarAdvance(Calendar,BA550,AY551,"f",,Trigger)</f>
        <v>43138</v>
      </c>
      <c r="BB551" s="158">
        <f>_xll.qlInterestRateIndexMaturity(Currency&amp;"ibor"&amp;Tenor,BA551,Trigger)</f>
        <v>43319</v>
      </c>
      <c r="BC551" s="320">
        <f>_xll.qlIndexFixing($AC$5,AZ551,TRUE,_xll.ohTrigger(Trigger,Trigger6M))</f>
        <v>4.3279817697668014E-3</v>
      </c>
      <c r="BD551" s="320">
        <f>_xll.qlIndexFixing($BE$1,AZ551,TRUE,_xll.ohTrigger(Trigger,Trigger6M))</f>
        <v>4.5729147855102991E-3</v>
      </c>
    </row>
    <row r="552" spans="51:56" ht="11.25" customHeight="1" x14ac:dyDescent="0.25">
      <c r="AY552" s="159" t="s">
        <v>90</v>
      </c>
      <c r="AZ552" s="158">
        <f>_xll.qlInterestRateIndexFixingDate(Currency&amp;"ibor"&amp;Tenor,BA552,Trigger)</f>
        <v>43143</v>
      </c>
      <c r="BA552" s="158">
        <f>_xll.qlCalendarAdvance(Calendar,BA551,AY552,"f",,Trigger)</f>
        <v>43145</v>
      </c>
      <c r="BB552" s="158">
        <f>_xll.qlInterestRateIndexMaturity(Currency&amp;"ibor"&amp;Tenor,BA552,Trigger)</f>
        <v>43326</v>
      </c>
      <c r="BC552" s="320">
        <f>_xll.qlIndexFixing($AC$5,AZ552,TRUE,_xll.ohTrigger(Trigger,Trigger6M))</f>
        <v>4.3682156472649404E-3</v>
      </c>
      <c r="BD552" s="320">
        <f>_xll.qlIndexFixing($BE$1,AZ552,TRUE,_xll.ohTrigger(Trigger,Trigger6M))</f>
        <v>4.6181043898702433E-3</v>
      </c>
    </row>
    <row r="553" spans="51:56" ht="11.25" customHeight="1" x14ac:dyDescent="0.25">
      <c r="AY553" s="159" t="s">
        <v>90</v>
      </c>
      <c r="AZ553" s="158">
        <f>_xll.qlInterestRateIndexFixingDate(Currency&amp;"ibor"&amp;Tenor,BA553,Trigger)</f>
        <v>43150</v>
      </c>
      <c r="BA553" s="158">
        <f>_xll.qlCalendarAdvance(Calendar,BA552,AY553,"f",,Trigger)</f>
        <v>43152</v>
      </c>
      <c r="BB553" s="158">
        <f>_xll.qlInterestRateIndexMaturity(Currency&amp;"ibor"&amp;Tenor,BA553,Trigger)</f>
        <v>43333</v>
      </c>
      <c r="BC553" s="320">
        <f>_xll.qlIndexFixing($AC$5,AZ553,TRUE,_xll.ohTrigger(Trigger,Trigger6M))</f>
        <v>4.408515618615238E-3</v>
      </c>
      <c r="BD553" s="320">
        <f>_xll.qlIndexFixing($BE$1,AZ553,TRUE,_xll.ohTrigger(Trigger,Trigger6M))</f>
        <v>4.6631867441544054E-3</v>
      </c>
    </row>
    <row r="554" spans="51:56" ht="11.25" customHeight="1" x14ac:dyDescent="0.25">
      <c r="AY554" s="159" t="s">
        <v>90</v>
      </c>
      <c r="AZ554" s="158">
        <f>_xll.qlInterestRateIndexFixingDate(Currency&amp;"ibor"&amp;Tenor,BA554,Trigger)</f>
        <v>43157</v>
      </c>
      <c r="BA554" s="158">
        <f>_xll.qlCalendarAdvance(Calendar,BA553,AY554,"f",,Trigger)</f>
        <v>43159</v>
      </c>
      <c r="BB554" s="158">
        <f>_xll.qlInterestRateIndexMaturity(Currency&amp;"ibor"&amp;Tenor,BA554,Trigger)</f>
        <v>43343</v>
      </c>
      <c r="BC554" s="320">
        <f>_xll.qlIndexFixing($AC$5,AZ554,TRUE,_xll.ohTrigger(Trigger,Trigger6M))</f>
        <v>4.4575074406213878E-3</v>
      </c>
      <c r="BD554" s="320">
        <f>_xll.qlIndexFixing($BE$1,AZ554,TRUE,_xll.ohTrigger(Trigger,Trigger6M))</f>
        <v>4.7178732105654262E-3</v>
      </c>
    </row>
    <row r="555" spans="51:56" ht="11.25" customHeight="1" x14ac:dyDescent="0.25">
      <c r="AY555" s="159" t="s">
        <v>90</v>
      </c>
      <c r="AZ555" s="158">
        <f>_xll.qlInterestRateIndexFixingDate(Currency&amp;"ibor"&amp;Tenor,BA555,Trigger)</f>
        <v>43164</v>
      </c>
      <c r="BA555" s="158">
        <f>_xll.qlCalendarAdvance(Calendar,BA554,AY555,"f",,Trigger)</f>
        <v>43166</v>
      </c>
      <c r="BB555" s="158">
        <f>_xll.qlInterestRateIndexMaturity(Currency&amp;"ibor"&amp;Tenor,BA555,Trigger)</f>
        <v>43350</v>
      </c>
      <c r="BC555" s="320">
        <f>_xll.qlIndexFixing($AC$5,AZ555,TRUE,_xll.ohTrigger(Trigger,Trigger6M))</f>
        <v>4.4978686802648925E-3</v>
      </c>
      <c r="BD555" s="320">
        <f>_xll.qlIndexFixing($BE$1,AZ555,TRUE,_xll.ohTrigger(Trigger,Trigger6M))</f>
        <v>4.76283348069928E-3</v>
      </c>
    </row>
    <row r="556" spans="51:56" ht="11.25" customHeight="1" x14ac:dyDescent="0.25">
      <c r="AY556" s="159" t="s">
        <v>90</v>
      </c>
      <c r="AZ556" s="158">
        <f>_xll.qlInterestRateIndexFixingDate(Currency&amp;"ibor"&amp;Tenor,BA556,Trigger)</f>
        <v>43171</v>
      </c>
      <c r="BA556" s="158">
        <f>_xll.qlCalendarAdvance(Calendar,BA555,AY556,"f",,Trigger)</f>
        <v>43173</v>
      </c>
      <c r="BB556" s="158">
        <f>_xll.qlInterestRateIndexMaturity(Currency&amp;"ibor"&amp;Tenor,BA556,Trigger)</f>
        <v>43357</v>
      </c>
      <c r="BC556" s="320">
        <f>_xll.qlIndexFixing($AC$5,AZ556,TRUE,_xll.ohTrigger(Trigger,Trigger6M))</f>
        <v>4.5382949745995955E-3</v>
      </c>
      <c r="BD556" s="320">
        <f>_xll.qlIndexFixing($BE$1,AZ556,TRUE,_xll.ohTrigger(Trigger,Trigger6M))</f>
        <v>4.8077593047397664E-3</v>
      </c>
    </row>
    <row r="557" spans="51:56" ht="11.25" customHeight="1" x14ac:dyDescent="0.25">
      <c r="AY557" s="159" t="s">
        <v>90</v>
      </c>
      <c r="AZ557" s="158">
        <f>_xll.qlInterestRateIndexFixingDate(Currency&amp;"ibor"&amp;Tenor,BA557,Trigger)</f>
        <v>43178</v>
      </c>
      <c r="BA557" s="158">
        <f>_xll.qlCalendarAdvance(Calendar,BA556,AY557,"f",,Trigger)</f>
        <v>43180</v>
      </c>
      <c r="BB557" s="158">
        <f>_xll.qlInterestRateIndexMaturity(Currency&amp;"ibor"&amp;Tenor,BA557,Trigger)</f>
        <v>43364</v>
      </c>
      <c r="BC557" s="320">
        <f>_xll.qlIndexFixing($AC$5,AZ557,TRUE,_xll.ohTrigger(Trigger,Trigger6M))</f>
        <v>4.5787863276136121E-3</v>
      </c>
      <c r="BD557" s="320">
        <f>_xll.qlIndexFixing($BE$1,AZ557,TRUE,_xll.ohTrigger(Trigger,Trigger6M))</f>
        <v>4.8526745870949009E-3</v>
      </c>
    </row>
    <row r="558" spans="51:56" ht="11.25" customHeight="1" x14ac:dyDescent="0.25">
      <c r="AY558" s="159" t="s">
        <v>90</v>
      </c>
      <c r="AZ558" s="158">
        <f>_xll.qlInterestRateIndexFixingDate(Currency&amp;"ibor"&amp;Tenor,BA558,Trigger)</f>
        <v>43185</v>
      </c>
      <c r="BA558" s="158">
        <f>_xll.qlCalendarAdvance(Calendar,BA557,AY558,"f",,Trigger)</f>
        <v>43187</v>
      </c>
      <c r="BB558" s="158">
        <f>_xll.qlInterestRateIndexMaturity(Currency&amp;"ibor"&amp;Tenor,BA558,Trigger)</f>
        <v>43371</v>
      </c>
      <c r="BC558" s="320">
        <f>_xll.qlIndexFixing($AC$5,AZ558,TRUE,_xll.ohTrigger(Trigger,Trigger6M))</f>
        <v>4.6193427433033106E-3</v>
      </c>
      <c r="BD558" s="320">
        <f>_xll.qlIndexFixing($BE$1,AZ558,TRUE,_xll.ohTrigger(Trigger,Trigger6M))</f>
        <v>4.8976039667007936E-3</v>
      </c>
    </row>
    <row r="559" spans="51:56" ht="11.25" customHeight="1" x14ac:dyDescent="0.25">
      <c r="AY559" s="159" t="s">
        <v>90</v>
      </c>
      <c r="AZ559" s="158">
        <f>_xll.qlInterestRateIndexFixingDate(Currency&amp;"ibor"&amp;Tenor,BA559,Trigger)</f>
        <v>43188</v>
      </c>
      <c r="BA559" s="158">
        <f>_xll.qlCalendarAdvance(Calendar,BA558,AY559,"f",,Trigger)</f>
        <v>43194</v>
      </c>
      <c r="BB559" s="158">
        <f>_xll.qlInterestRateIndexMaturity(Currency&amp;"ibor"&amp;Tenor,BA559,Trigger)</f>
        <v>43377</v>
      </c>
      <c r="BC559" s="320">
        <f>_xll.qlIndexFixing($AC$5,AZ559,TRUE,_xll.ohTrigger(Trigger,Trigger6M))</f>
        <v>4.6572122976736184E-3</v>
      </c>
      <c r="BD559" s="320">
        <f>_xll.qlIndexFixing($BE$1,AZ559,TRUE,_xll.ohTrigger(Trigger,Trigger6M))</f>
        <v>4.9392850688312158E-3</v>
      </c>
    </row>
    <row r="560" spans="51:56" ht="11.25" customHeight="1" x14ac:dyDescent="0.25">
      <c r="AY560" s="159" t="s">
        <v>90</v>
      </c>
      <c r="AZ560" s="158">
        <f>_xll.qlInterestRateIndexFixingDate(Currency&amp;"ibor"&amp;Tenor,BA560,Trigger)</f>
        <v>43199</v>
      </c>
      <c r="BA560" s="158">
        <f>_xll.qlCalendarAdvance(Calendar,BA559,AY560,"f",,Trigger)</f>
        <v>43201</v>
      </c>
      <c r="BB560" s="158">
        <f>_xll.qlInterestRateIndexMaturity(Currency&amp;"ibor"&amp;Tenor,BA560,Trigger)</f>
        <v>43384</v>
      </c>
      <c r="BC560" s="320">
        <f>_xll.qlIndexFixing($AC$5,AZ560,TRUE,_xll.ohTrigger(Trigger,Trigger6M))</f>
        <v>4.6979239626003012E-3</v>
      </c>
      <c r="BD560" s="320">
        <f>_xll.qlIndexFixing($BE$1,AZ560,TRUE,_xll.ohTrigger(Trigger,Trigger6M))</f>
        <v>4.9843047046541945E-3</v>
      </c>
    </row>
    <row r="561" spans="51:56" ht="11.25" customHeight="1" x14ac:dyDescent="0.25">
      <c r="AY561" s="159" t="s">
        <v>90</v>
      </c>
      <c r="AZ561" s="158">
        <f>_xll.qlInterestRateIndexFixingDate(Currency&amp;"ibor"&amp;Tenor,BA561,Trigger)</f>
        <v>43206</v>
      </c>
      <c r="BA561" s="158">
        <f>_xll.qlCalendarAdvance(Calendar,BA560,AY561,"f",,Trigger)</f>
        <v>43208</v>
      </c>
      <c r="BB561" s="158">
        <f>_xll.qlInterestRateIndexMaturity(Currency&amp;"ibor"&amp;Tenor,BA561,Trigger)</f>
        <v>43391</v>
      </c>
      <c r="BC561" s="320">
        <f>_xll.qlIndexFixing($AC$5,AZ561,TRUE,_xll.ohTrigger(Trigger,Trigger6M))</f>
        <v>4.7387010487381651E-3</v>
      </c>
      <c r="BD561" s="320">
        <f>_xll.qlIndexFixing($BE$1,AZ561,TRUE,_xll.ohTrigger(Trigger,Trigger6M))</f>
        <v>5.0294159190444158E-3</v>
      </c>
    </row>
    <row r="562" spans="51:56" ht="11.25" customHeight="1" x14ac:dyDescent="0.25">
      <c r="AY562" s="159" t="s">
        <v>90</v>
      </c>
      <c r="AZ562" s="158">
        <f>_xll.qlInterestRateIndexFixingDate(Currency&amp;"ibor"&amp;Tenor,BA562,Trigger)</f>
        <v>43213</v>
      </c>
      <c r="BA562" s="158">
        <f>_xll.qlCalendarAdvance(Calendar,BA561,AY562,"f",,Trigger)</f>
        <v>43215</v>
      </c>
      <c r="BB562" s="158">
        <f>_xll.qlInterestRateIndexMaturity(Currency&amp;"ibor"&amp;Tenor,BA562,Trigger)</f>
        <v>43398</v>
      </c>
      <c r="BC562" s="320">
        <f>_xll.qlIndexFixing($AC$5,AZ562,TRUE,_xll.ohTrigger(Trigger,Trigger6M))</f>
        <v>4.7795435601119679E-3</v>
      </c>
      <c r="BD562" s="320">
        <f>_xll.qlIndexFixing($BE$1,AZ562,TRUE,_xll.ohTrigger(Trigger,Trigger6M))</f>
        <v>5.0746464291878046E-3</v>
      </c>
    </row>
    <row r="563" spans="51:56" ht="11.25" customHeight="1" x14ac:dyDescent="0.25">
      <c r="AY563" s="159" t="s">
        <v>90</v>
      </c>
      <c r="AZ563" s="158">
        <f>_xll.qlInterestRateIndexFixingDate(Currency&amp;"ibor"&amp;Tenor,BA563,Trigger)</f>
        <v>43217</v>
      </c>
      <c r="BA563" s="158">
        <f>_xll.qlCalendarAdvance(Calendar,BA562,AY563,"f",,Trigger)</f>
        <v>43222</v>
      </c>
      <c r="BB563" s="158">
        <f>_xll.qlInterestRateIndexMaturity(Currency&amp;"ibor"&amp;Tenor,BA563,Trigger)</f>
        <v>43406</v>
      </c>
      <c r="BC563" s="320">
        <f>_xll.qlIndexFixing($AC$5,AZ563,TRUE,_xll.ohTrigger(Trigger,Trigger6M))</f>
        <v>4.8231009021748117E-3</v>
      </c>
      <c r="BD563" s="320">
        <f>_xll.qlIndexFixing($BE$1,AZ563,TRUE,_xll.ohTrigger(Trigger,Trigger6M))</f>
        <v>5.1233761141517252E-3</v>
      </c>
    </row>
    <row r="564" spans="51:56" ht="11.25" customHeight="1" x14ac:dyDescent="0.25">
      <c r="AY564" s="159" t="s">
        <v>90</v>
      </c>
      <c r="AZ564" s="158">
        <f>_xll.qlInterestRateIndexFixingDate(Currency&amp;"ibor"&amp;Tenor,BA564,Trigger)</f>
        <v>43227</v>
      </c>
      <c r="BA564" s="158">
        <f>_xll.qlCalendarAdvance(Calendar,BA563,AY564,"f",,Trigger)</f>
        <v>43229</v>
      </c>
      <c r="BB564" s="158">
        <f>_xll.qlInterestRateIndexMaturity(Currency&amp;"ibor"&amp;Tenor,BA564,Trigger)</f>
        <v>43413</v>
      </c>
      <c r="BC564" s="320">
        <f>_xll.qlIndexFixing($AC$5,AZ564,TRUE,_xll.ohTrigger(Trigger,Trigger6M))</f>
        <v>4.86404777818337E-3</v>
      </c>
      <c r="BD564" s="320">
        <f>_xll.qlIndexFixing($BE$1,AZ564,TRUE,_xll.ohTrigger(Trigger,Trigger6M))</f>
        <v>5.1689486395616229E-3</v>
      </c>
    </row>
    <row r="565" spans="51:56" ht="11.25" customHeight="1" x14ac:dyDescent="0.25">
      <c r="AY565" s="159" t="s">
        <v>90</v>
      </c>
      <c r="AZ565" s="158">
        <f>_xll.qlInterestRateIndexFixingDate(Currency&amp;"ibor"&amp;Tenor,BA565,Trigger)</f>
        <v>43234</v>
      </c>
      <c r="BA565" s="158">
        <f>_xll.qlCalendarAdvance(Calendar,BA564,AY565,"f",,Trigger)</f>
        <v>43236</v>
      </c>
      <c r="BB565" s="158">
        <f>_xll.qlInterestRateIndexMaturity(Currency&amp;"ibor"&amp;Tenor,BA565,Trigger)</f>
        <v>43420</v>
      </c>
      <c r="BC565" s="320">
        <f>_xll.qlIndexFixing($AC$5,AZ565,TRUE,_xll.ohTrigger(Trigger,Trigger6M))</f>
        <v>4.9036177133288603E-3</v>
      </c>
      <c r="BD565" s="320">
        <f>_xll.qlIndexFixing($BE$1,AZ565,TRUE,_xll.ohTrigger(Trigger,Trigger6M))</f>
        <v>5.2147281974413845E-3</v>
      </c>
    </row>
    <row r="566" spans="51:56" ht="11.25" customHeight="1" x14ac:dyDescent="0.25">
      <c r="AY566" s="159" t="s">
        <v>90</v>
      </c>
      <c r="AZ566" s="158">
        <f>_xll.qlInterestRateIndexFixingDate(Currency&amp;"ibor"&amp;Tenor,BA566,Trigger)</f>
        <v>43241</v>
      </c>
      <c r="BA566" s="158">
        <f>_xll.qlCalendarAdvance(Calendar,BA565,AY566,"f",,Trigger)</f>
        <v>43243</v>
      </c>
      <c r="BB566" s="158">
        <f>_xll.qlInterestRateIndexMaturity(Currency&amp;"ibor"&amp;Tenor,BA566,Trigger)</f>
        <v>43427</v>
      </c>
      <c r="BC566" s="320">
        <f>_xll.qlIndexFixing($AC$5,AZ566,TRUE,_xll.ohTrigger(Trigger,Trigger6M))</f>
        <v>4.9396062412900557E-3</v>
      </c>
      <c r="BD566" s="320">
        <f>_xll.qlIndexFixing($BE$1,AZ566,TRUE,_xll.ohTrigger(Trigger,Trigger6M))</f>
        <v>5.2607354017706626E-3</v>
      </c>
    </row>
    <row r="567" spans="51:56" ht="11.25" customHeight="1" x14ac:dyDescent="0.25">
      <c r="AY567" s="159" t="s">
        <v>90</v>
      </c>
      <c r="AZ567" s="158">
        <f>_xll.qlInterestRateIndexFixingDate(Currency&amp;"ibor"&amp;Tenor,BA567,Trigger)</f>
        <v>43248</v>
      </c>
      <c r="BA567" s="158">
        <f>_xll.qlCalendarAdvance(Calendar,BA566,AY567,"f",,Trigger)</f>
        <v>43250</v>
      </c>
      <c r="BB567" s="158">
        <f>_xll.qlInterestRateIndexMaturity(Currency&amp;"ibor"&amp;Tenor,BA567,Trigger)</f>
        <v>43434</v>
      </c>
      <c r="BC567" s="320">
        <f>_xll.qlIndexFixing($AC$5,AZ567,TRUE,_xll.ohTrigger(Trigger,Trigger6M))</f>
        <v>4.9755954295739174E-3</v>
      </c>
      <c r="BD567" s="320">
        <f>_xll.qlIndexFixing($BE$1,AZ567,TRUE,_xll.ohTrigger(Trigger,Trigger6M))</f>
        <v>5.3069739920164546E-3</v>
      </c>
    </row>
    <row r="568" spans="51:56" ht="11.25" customHeight="1" x14ac:dyDescent="0.25">
      <c r="AY568" s="159" t="s">
        <v>90</v>
      </c>
      <c r="AZ568" s="158">
        <f>_xll.qlInterestRateIndexFixingDate(Currency&amp;"ibor"&amp;Tenor,BA568,Trigger)</f>
        <v>43255</v>
      </c>
      <c r="BA568" s="158">
        <f>_xll.qlCalendarAdvance(Calendar,BA567,AY568,"f",,Trigger)</f>
        <v>43257</v>
      </c>
      <c r="BB568" s="158">
        <f>_xll.qlInterestRateIndexMaturity(Currency&amp;"ibor"&amp;Tenor,BA568,Trigger)</f>
        <v>43440</v>
      </c>
      <c r="BC568" s="320">
        <f>_xll.qlIndexFixing($AC$5,AZ568,TRUE,_xll.ohTrigger(Trigger,Trigger6M))</f>
        <v>5.0089797351460606E-3</v>
      </c>
      <c r="BD568" s="320">
        <f>_xll.qlIndexFixing($BE$1,AZ568,TRUE,_xll.ohTrigger(Trigger,Trigger6M))</f>
        <v>5.3500059742968998E-3</v>
      </c>
    </row>
    <row r="569" spans="51:56" ht="11.25" customHeight="1" x14ac:dyDescent="0.25">
      <c r="AY569" s="159" t="s">
        <v>90</v>
      </c>
      <c r="AZ569" s="158">
        <f>_xll.qlInterestRateIndexFixingDate(Currency&amp;"ibor"&amp;Tenor,BA569,Trigger)</f>
        <v>43262</v>
      </c>
      <c r="BA569" s="158">
        <f>_xll.qlCalendarAdvance(Calendar,BA568,AY569,"f",,Trigger)</f>
        <v>43264</v>
      </c>
      <c r="BB569" s="158">
        <f>_xll.qlInterestRateIndexMaturity(Currency&amp;"ibor"&amp;Tenor,BA569,Trigger)</f>
        <v>43447</v>
      </c>
      <c r="BC569" s="320">
        <f>_xll.qlIndexFixing($AC$5,AZ569,TRUE,_xll.ohTrigger(Trigger,Trigger6M))</f>
        <v>5.0449696950243738E-3</v>
      </c>
      <c r="BD569" s="320">
        <f>_xll.qlIndexFixing($BE$1,AZ569,TRUE,_xll.ohTrigger(Trigger,Trigger6M))</f>
        <v>5.3966951561282058E-3</v>
      </c>
    </row>
    <row r="570" spans="51:56" ht="11.25" customHeight="1" x14ac:dyDescent="0.25">
      <c r="AY570" s="159" t="s">
        <v>90</v>
      </c>
      <c r="AZ570" s="158">
        <f>_xll.qlInterestRateIndexFixingDate(Currency&amp;"ibor"&amp;Tenor,BA570,Trigger)</f>
        <v>43269</v>
      </c>
      <c r="BA570" s="158">
        <f>_xll.qlCalendarAdvance(Calendar,BA569,AY570,"f",,Trigger)</f>
        <v>43271</v>
      </c>
      <c r="BB570" s="158">
        <f>_xll.qlInterestRateIndexMaturity(Currency&amp;"ibor"&amp;Tenor,BA570,Trigger)</f>
        <v>43454</v>
      </c>
      <c r="BC570" s="320">
        <f>_xll.qlIndexFixing($AC$5,AZ570,TRUE,_xll.ohTrigger(Trigger,Trigger6M))</f>
        <v>5.0809603116630155E-3</v>
      </c>
      <c r="BD570" s="320">
        <f>_xll.qlIndexFixing($BE$1,AZ570,TRUE,_xll.ohTrigger(Trigger,Trigger6M))</f>
        <v>5.4436215906325395E-3</v>
      </c>
    </row>
    <row r="571" spans="51:56" ht="11.25" customHeight="1" x14ac:dyDescent="0.25">
      <c r="AY571" s="159" t="s">
        <v>90</v>
      </c>
      <c r="AZ571" s="158">
        <f>_xll.qlInterestRateIndexFixingDate(Currency&amp;"ibor"&amp;Tenor,BA571,Trigger)</f>
        <v>43276</v>
      </c>
      <c r="BA571" s="158">
        <f>_xll.qlCalendarAdvance(Calendar,BA570,AY571,"f",,Trigger)</f>
        <v>43278</v>
      </c>
      <c r="BB571" s="158">
        <f>_xll.qlInterestRateIndexMaturity(Currency&amp;"ibor"&amp;Tenor,BA571,Trigger)</f>
        <v>43461</v>
      </c>
      <c r="BC571" s="320">
        <f>_xll.qlIndexFixing($AC$5,AZ571,TRUE,_xll.ohTrigger(Trigger,Trigger6M))</f>
        <v>5.116951585074218E-3</v>
      </c>
      <c r="BD571" s="320">
        <f>_xll.qlIndexFixing($BE$1,AZ571,TRUE,_xll.ohTrigger(Trigger,Trigger6M))</f>
        <v>5.4907872848051252E-3</v>
      </c>
    </row>
    <row r="572" spans="51:56" ht="11.25" customHeight="1" x14ac:dyDescent="0.25">
      <c r="AY572" s="159" t="s">
        <v>90</v>
      </c>
      <c r="AZ572" s="158">
        <f>_xll.qlInterestRateIndexFixingDate(Currency&amp;"ibor"&amp;Tenor,BA572,Trigger)</f>
        <v>43283</v>
      </c>
      <c r="BA572" s="158">
        <f>_xll.qlCalendarAdvance(Calendar,BA571,AY572,"f",,Trigger)</f>
        <v>43285</v>
      </c>
      <c r="BB572" s="158">
        <f>_xll.qlInterestRateIndexMaturity(Currency&amp;"ibor"&amp;Tenor,BA572,Trigger)</f>
        <v>43469</v>
      </c>
      <c r="BC572" s="320">
        <f>_xll.qlIndexFixing($AC$5,AZ572,TRUE,_xll.ohTrigger(Trigger,Trigger6M))</f>
        <v>5.1555512762624378E-3</v>
      </c>
      <c r="BD572" s="320">
        <f>_xll.qlIndexFixing($BE$1,AZ572,TRUE,_xll.ohTrigger(Trigger,Trigger6M))</f>
        <v>5.5417079626878642E-3</v>
      </c>
    </row>
    <row r="573" spans="51:56" ht="11.25" customHeight="1" x14ac:dyDescent="0.25">
      <c r="AY573" s="159" t="s">
        <v>90</v>
      </c>
      <c r="AZ573" s="158">
        <f>_xll.qlInterestRateIndexFixingDate(Currency&amp;"ibor"&amp;Tenor,BA573,Trigger)</f>
        <v>43290</v>
      </c>
      <c r="BA573" s="158">
        <f>_xll.qlCalendarAdvance(Calendar,BA572,AY573,"f",,Trigger)</f>
        <v>43292</v>
      </c>
      <c r="BB573" s="158">
        <f>_xll.qlInterestRateIndexMaturity(Currency&amp;"ibor"&amp;Tenor,BA573,Trigger)</f>
        <v>43476</v>
      </c>
      <c r="BC573" s="320">
        <f>_xll.qlIndexFixing($AC$5,AZ573,TRUE,_xll.ohTrigger(Trigger,Trigger6M))</f>
        <v>5.1915444267386134E-3</v>
      </c>
      <c r="BD573" s="320">
        <f>_xll.qlIndexFixing($BE$1,AZ573,TRUE,_xll.ohTrigger(Trigger,Trigger6M))</f>
        <v>5.5893770107050215E-3</v>
      </c>
    </row>
    <row r="574" spans="51:56" ht="11.25" customHeight="1" x14ac:dyDescent="0.25">
      <c r="AY574" s="159" t="s">
        <v>90</v>
      </c>
      <c r="AZ574" s="158">
        <f>_xll.qlInterestRateIndexFixingDate(Currency&amp;"ibor"&amp;Tenor,BA574,Trigger)</f>
        <v>43297</v>
      </c>
      <c r="BA574" s="158">
        <f>_xll.qlCalendarAdvance(Calendar,BA573,AY574,"f",,Trigger)</f>
        <v>43299</v>
      </c>
      <c r="BB574" s="158">
        <f>_xll.qlInterestRateIndexMaturity(Currency&amp;"ibor"&amp;Tenor,BA574,Trigger)</f>
        <v>43483</v>
      </c>
      <c r="BC574" s="320">
        <f>_xll.qlIndexFixing($AC$5,AZ574,TRUE,_xll.ohTrigger(Trigger,Trigger6M))</f>
        <v>5.2275382376226033E-3</v>
      </c>
      <c r="BD574" s="320">
        <f>_xll.qlIndexFixing($BE$1,AZ574,TRUE,_xll.ohTrigger(Trigger,Trigger6M))</f>
        <v>5.637291494652019E-3</v>
      </c>
    </row>
    <row r="575" spans="51:56" ht="11.25" customHeight="1" x14ac:dyDescent="0.25">
      <c r="AY575" s="159" t="s">
        <v>90</v>
      </c>
      <c r="AZ575" s="158">
        <f>_xll.qlInterestRateIndexFixingDate(Currency&amp;"ibor"&amp;Tenor,BA575,Trigger)</f>
        <v>43304</v>
      </c>
      <c r="BA575" s="158">
        <f>_xll.qlCalendarAdvance(Calendar,BA574,AY575,"f",,Trigger)</f>
        <v>43306</v>
      </c>
      <c r="BB575" s="158">
        <f>_xll.qlInterestRateIndexMaturity(Currency&amp;"ibor"&amp;Tenor,BA575,Trigger)</f>
        <v>43490</v>
      </c>
      <c r="BC575" s="320">
        <f>_xll.qlIndexFixing($AC$5,AZ575,TRUE,_xll.ohTrigger(Trigger,Trigger6M))</f>
        <v>5.2635327089261387E-3</v>
      </c>
      <c r="BD575" s="320">
        <f>_xll.qlIndexFixing($BE$1,AZ575,TRUE,_xll.ohTrigger(Trigger,Trigger6M))</f>
        <v>5.6854534227984942E-3</v>
      </c>
    </row>
    <row r="576" spans="51:56" ht="11.25" customHeight="1" x14ac:dyDescent="0.25">
      <c r="AY576" s="159" t="s">
        <v>90</v>
      </c>
      <c r="AZ576" s="158">
        <f>_xll.qlInterestRateIndexFixingDate(Currency&amp;"ibor"&amp;Tenor,BA576,Trigger)</f>
        <v>43311</v>
      </c>
      <c r="BA576" s="158">
        <f>_xll.qlCalendarAdvance(Calendar,BA575,AY576,"f",,Trigger)</f>
        <v>43313</v>
      </c>
      <c r="BB576" s="158">
        <f>_xll.qlInterestRateIndexMaturity(Currency&amp;"ibor"&amp;Tenor,BA576,Trigger)</f>
        <v>43497</v>
      </c>
      <c r="BC576" s="320">
        <f>_xll.qlIndexFixing($AC$5,AZ576,TRUE,_xll.ohTrigger(Trigger,Trigger6M))</f>
        <v>5.299527840661818E-3</v>
      </c>
      <c r="BD576" s="320">
        <f>_xll.qlIndexFixing($BE$1,AZ576,TRUE,_xll.ohTrigger(Trigger,Trigger6M))</f>
        <v>5.7338648037025507E-3</v>
      </c>
    </row>
    <row r="577" spans="51:56" ht="11.25" customHeight="1" x14ac:dyDescent="0.25">
      <c r="AY577" s="159" t="s">
        <v>90</v>
      </c>
      <c r="AZ577" s="158">
        <f>_xll.qlInterestRateIndexFixingDate(Currency&amp;"ibor"&amp;Tenor,BA577,Trigger)</f>
        <v>43318</v>
      </c>
      <c r="BA577" s="158">
        <f>_xll.qlCalendarAdvance(Calendar,BA576,AY577,"f",,Trigger)</f>
        <v>43320</v>
      </c>
      <c r="BB577" s="158">
        <f>_xll.qlInterestRateIndexMaturity(Currency&amp;"ibor"&amp;Tenor,BA577,Trigger)</f>
        <v>43504</v>
      </c>
      <c r="BC577" s="320">
        <f>_xll.qlIndexFixing($AC$5,AZ577,TRUE,_xll.ohTrigger(Trigger,Trigger6M))</f>
        <v>5.335523632841805E-3</v>
      </c>
      <c r="BD577" s="320">
        <f>_xll.qlIndexFixing($BE$1,AZ577,TRUE,_xll.ohTrigger(Trigger,Trigger6M))</f>
        <v>5.7825276462120587E-3</v>
      </c>
    </row>
    <row r="578" spans="51:56" ht="11.25" customHeight="1" x14ac:dyDescent="0.25">
      <c r="AY578" s="159" t="s">
        <v>90</v>
      </c>
      <c r="AZ578" s="158">
        <f>_xll.qlInterestRateIndexFixingDate(Currency&amp;"ibor"&amp;Tenor,BA578,Trigger)</f>
        <v>43325</v>
      </c>
      <c r="BA578" s="158">
        <f>_xll.qlCalendarAdvance(Calendar,BA577,AY578,"f",,Trigger)</f>
        <v>43327</v>
      </c>
      <c r="BB578" s="158">
        <f>_xll.qlInterestRateIndexMaturity(Currency&amp;"ibor"&amp;Tenor,BA578,Trigger)</f>
        <v>43511</v>
      </c>
      <c r="BC578" s="320">
        <f>_xll.qlIndexFixing($AC$5,AZ578,TRUE,_xll.ohTrigger(Trigger,Trigger6M))</f>
        <v>5.37152008547783E-3</v>
      </c>
      <c r="BD578" s="320">
        <f>_xll.qlIndexFixing($BE$1,AZ578,TRUE,_xll.ohTrigger(Trigger,Trigger6M))</f>
        <v>5.8314439594703048E-3</v>
      </c>
    </row>
    <row r="579" spans="51:56" ht="11.25" customHeight="1" x14ac:dyDescent="0.25">
      <c r="AY579" s="159" t="s">
        <v>90</v>
      </c>
      <c r="AZ579" s="158">
        <f>_xll.qlInterestRateIndexFixingDate(Currency&amp;"ibor"&amp;Tenor,BA579,Trigger)</f>
        <v>43332</v>
      </c>
      <c r="BA579" s="158">
        <f>_xll.qlCalendarAdvance(Calendar,BA578,AY579,"f",,Trigger)</f>
        <v>43334</v>
      </c>
      <c r="BB579" s="158">
        <f>_xll.qlInterestRateIndexMaturity(Currency&amp;"ibor"&amp;Tenor,BA579,Trigger)</f>
        <v>43518</v>
      </c>
      <c r="BC579" s="320">
        <f>_xll.qlIndexFixing($AC$5,AZ579,TRUE,_xll.ohTrigger(Trigger,Trigger6M))</f>
        <v>5.4075171985820568E-3</v>
      </c>
      <c r="BD579" s="320">
        <f>_xll.qlIndexFixing($BE$1,AZ579,TRUE,_xll.ohTrigger(Trigger,Trigger6M))</f>
        <v>5.8806157529155559E-3</v>
      </c>
    </row>
    <row r="580" spans="51:56" ht="11.25" customHeight="1" x14ac:dyDescent="0.25">
      <c r="AY580" s="159" t="s">
        <v>90</v>
      </c>
      <c r="AZ580" s="158">
        <f>_xll.qlInterestRateIndexFixingDate(Currency&amp;"ibor"&amp;Tenor,BA580,Trigger)</f>
        <v>43339</v>
      </c>
      <c r="BA580" s="158">
        <f>_xll.qlCalendarAdvance(Calendar,BA579,AY580,"f",,Trigger)</f>
        <v>43341</v>
      </c>
      <c r="BB580" s="158">
        <f>_xll.qlInterestRateIndexMaturity(Currency&amp;"ibor"&amp;Tenor,BA580,Trigger)</f>
        <v>43524</v>
      </c>
      <c r="BC580" s="320">
        <f>_xll.qlIndexFixing($AC$5,AZ580,TRUE,_xll.ohTrigger(Trigger,Trigger6M))</f>
        <v>5.4409026025054319E-3</v>
      </c>
      <c r="BD580" s="320">
        <f>_xll.qlIndexFixing($BE$1,AZ580,TRUE,_xll.ohTrigger(Trigger,Trigger6M))</f>
        <v>5.9263765109950194E-3</v>
      </c>
    </row>
    <row r="581" spans="51:56" ht="11.25" customHeight="1" x14ac:dyDescent="0.25">
      <c r="AY581" s="159" t="s">
        <v>90</v>
      </c>
      <c r="AZ581" s="158">
        <f>_xll.qlInterestRateIndexFixingDate(Currency&amp;"ibor"&amp;Tenor,BA581,Trigger)</f>
        <v>43346</v>
      </c>
      <c r="BA581" s="158">
        <f>_xll.qlCalendarAdvance(Calendar,BA580,AY581,"f",,Trigger)</f>
        <v>43348</v>
      </c>
      <c r="BB581" s="158">
        <f>_xll.qlInterestRateIndexMaturity(Currency&amp;"ibor"&amp;Tenor,BA581,Trigger)</f>
        <v>43529</v>
      </c>
      <c r="BC581" s="320">
        <f>_xll.qlIndexFixing($AC$5,AZ581,TRUE,_xll.ohTrigger(Trigger,Trigger6M))</f>
        <v>5.4716747660569264E-3</v>
      </c>
      <c r="BD581" s="320">
        <f>_xll.qlIndexFixing($BE$1,AZ581,TRUE,_xll.ohTrigger(Trigger,Trigger6M))</f>
        <v>5.9686740628134378E-3</v>
      </c>
    </row>
    <row r="582" spans="51:56" ht="11.25" customHeight="1" x14ac:dyDescent="0.25">
      <c r="AY582" s="159" t="s">
        <v>90</v>
      </c>
      <c r="AZ582" s="158">
        <f>_xll.qlInterestRateIndexFixingDate(Currency&amp;"ibor"&amp;Tenor,BA582,Trigger)</f>
        <v>43353</v>
      </c>
      <c r="BA582" s="158">
        <f>_xll.qlCalendarAdvance(Calendar,BA581,AY582,"f",,Trigger)</f>
        <v>43355</v>
      </c>
      <c r="BB582" s="158">
        <f>_xll.qlInterestRateIndexMaturity(Currency&amp;"ibor"&amp;Tenor,BA582,Trigger)</f>
        <v>43536</v>
      </c>
      <c r="BC582" s="320">
        <f>_xll.qlIndexFixing($AC$5,AZ582,TRUE,_xll.ohTrigger(Trigger,Trigger6M))</f>
        <v>5.5076720745531526E-3</v>
      </c>
      <c r="BD582" s="320">
        <f>_xll.qlIndexFixing($BE$1,AZ582,TRUE,_xll.ohTrigger(Trigger,Trigger6M))</f>
        <v>6.0185638014065785E-3</v>
      </c>
    </row>
    <row r="583" spans="51:56" ht="11.25" customHeight="1" x14ac:dyDescent="0.25">
      <c r="AY583" s="159" t="s">
        <v>90</v>
      </c>
      <c r="AZ583" s="158">
        <f>_xll.qlInterestRateIndexFixingDate(Currency&amp;"ibor"&amp;Tenor,BA583,Trigger)</f>
        <v>43360</v>
      </c>
      <c r="BA583" s="158">
        <f>_xll.qlCalendarAdvance(Calendar,BA582,AY583,"f",,Trigger)</f>
        <v>43362</v>
      </c>
      <c r="BB583" s="158">
        <f>_xll.qlInterestRateIndexMaturity(Currency&amp;"ibor"&amp;Tenor,BA583,Trigger)</f>
        <v>43543</v>
      </c>
      <c r="BC583" s="320">
        <f>_xll.qlIndexFixing($AC$5,AZ583,TRUE,_xll.ohTrigger(Trigger,Trigger6M))</f>
        <v>5.5436700327647984E-3</v>
      </c>
      <c r="BD583" s="320">
        <f>_xll.qlIndexFixing($BE$1,AZ583,TRUE,_xll.ohTrigger(Trigger,Trigger6M))</f>
        <v>6.0687165959851111E-3</v>
      </c>
    </row>
    <row r="584" spans="51:56" ht="11.25" customHeight="1" x14ac:dyDescent="0.25">
      <c r="AY584" s="159" t="s">
        <v>90</v>
      </c>
      <c r="AZ584" s="158">
        <f>_xll.qlInterestRateIndexFixingDate(Currency&amp;"ibor"&amp;Tenor,BA584,Trigger)</f>
        <v>43367</v>
      </c>
      <c r="BA584" s="158">
        <f>_xll.qlCalendarAdvance(Calendar,BA583,AY584,"f",,Trigger)</f>
        <v>43369</v>
      </c>
      <c r="BB584" s="158">
        <f>_xll.qlInterestRateIndexMaturity(Currency&amp;"ibor"&amp;Tenor,BA584,Trigger)</f>
        <v>43550</v>
      </c>
      <c r="BC584" s="320">
        <f>_xll.qlIndexFixing($AC$5,AZ584,TRUE,_xll.ohTrigger(Trigger,Trigger6M))</f>
        <v>5.5796686407029042E-3</v>
      </c>
      <c r="BD584" s="320">
        <f>_xll.qlIndexFixing($BE$1,AZ584,TRUE,_xll.ohTrigger(Trigger,Trigger6M))</f>
        <v>6.1191344570097842E-3</v>
      </c>
    </row>
    <row r="585" spans="51:56" ht="11.25" customHeight="1" x14ac:dyDescent="0.25">
      <c r="AY585" s="159" t="s">
        <v>90</v>
      </c>
      <c r="AZ585" s="158">
        <f>_xll.qlInterestRateIndexFixingDate(Currency&amp;"ibor"&amp;Tenor,BA585,Trigger)</f>
        <v>43374</v>
      </c>
      <c r="BA585" s="158">
        <f>_xll.qlCalendarAdvance(Calendar,BA584,AY585,"f",,Trigger)</f>
        <v>43376</v>
      </c>
      <c r="BB585" s="158">
        <f>_xll.qlInterestRateIndexMaturity(Currency&amp;"ibor"&amp;Tenor,BA585,Trigger)</f>
        <v>43558</v>
      </c>
      <c r="BC585" s="320">
        <f>_xll.qlIndexFixing($AC$5,AZ585,TRUE,_xll.ohTrigger(Trigger,Trigger6M))</f>
        <v>5.6182830975385796E-3</v>
      </c>
      <c r="BD585" s="320">
        <f>_xll.qlIndexFixing($BE$1,AZ585,TRUE,_xll.ohTrigger(Trigger,Trigger6M))</f>
        <v>6.1735856054481279E-3</v>
      </c>
    </row>
    <row r="586" spans="51:56" ht="11.25" customHeight="1" x14ac:dyDescent="0.25">
      <c r="AY586" s="159" t="s">
        <v>90</v>
      </c>
      <c r="AZ586" s="158">
        <f>_xll.qlInterestRateIndexFixingDate(Currency&amp;"ibor"&amp;Tenor,BA586,Trigger)</f>
        <v>43381</v>
      </c>
      <c r="BA586" s="158">
        <f>_xll.qlCalendarAdvance(Calendar,BA585,AY586,"f",,Trigger)</f>
        <v>43383</v>
      </c>
      <c r="BB586" s="158">
        <f>_xll.qlInterestRateIndexMaturity(Currency&amp;"ibor"&amp;Tenor,BA586,Trigger)</f>
        <v>43565</v>
      </c>
      <c r="BC586" s="320">
        <f>_xll.qlIndexFixing($AC$5,AZ586,TRUE,_xll.ohTrigger(Trigger,Trigger6M))</f>
        <v>5.6542836142078621E-3</v>
      </c>
      <c r="BD586" s="320">
        <f>_xll.qlIndexFixing($BE$1,AZ586,TRUE,_xll.ohTrigger(Trigger,Trigger6M))</f>
        <v>6.2245604225350673E-3</v>
      </c>
    </row>
    <row r="587" spans="51:56" ht="11.25" customHeight="1" x14ac:dyDescent="0.25">
      <c r="AY587" s="159" t="s">
        <v>90</v>
      </c>
      <c r="AZ587" s="158">
        <f>_xll.qlInterestRateIndexFixingDate(Currency&amp;"ibor"&amp;Tenor,BA587,Trigger)</f>
        <v>43388</v>
      </c>
      <c r="BA587" s="158">
        <f>_xll.qlCalendarAdvance(Calendar,BA586,AY587,"f",,Trigger)</f>
        <v>43390</v>
      </c>
      <c r="BB587" s="158">
        <f>_xll.qlInterestRateIndexMaturity(Currency&amp;"ibor"&amp;Tenor,BA587,Trigger)</f>
        <v>43572</v>
      </c>
      <c r="BC587" s="320">
        <f>_xll.qlIndexFixing($AC$5,AZ587,TRUE,_xll.ohTrigger(Trigger,Trigger6M))</f>
        <v>5.6902847842402217E-3</v>
      </c>
      <c r="BD587" s="320">
        <f>_xll.qlIndexFixing($BE$1,AZ587,TRUE,_xll.ohTrigger(Trigger,Trigger6M))</f>
        <v>6.2758064949399953E-3</v>
      </c>
    </row>
    <row r="588" spans="51:56" ht="11.25" customHeight="1" x14ac:dyDescent="0.25">
      <c r="AY588" s="159" t="s">
        <v>90</v>
      </c>
      <c r="AZ588" s="158">
        <f>_xll.qlInterestRateIndexFixingDate(Currency&amp;"ibor"&amp;Tenor,BA588,Trigger)</f>
        <v>43395</v>
      </c>
      <c r="BA588" s="158">
        <f>_xll.qlCalendarAdvance(Calendar,BA587,AY588,"f",,Trigger)</f>
        <v>43397</v>
      </c>
      <c r="BB588" s="158">
        <f>_xll.qlInterestRateIndexMaturity(Currency&amp;"ibor"&amp;Tenor,BA588,Trigger)</f>
        <v>43579</v>
      </c>
      <c r="BC588" s="320">
        <f>_xll.qlIndexFixing($AC$5,AZ588,TRUE,_xll.ohTrigger(Trigger,Trigger6M))</f>
        <v>5.7262866076470791E-3</v>
      </c>
      <c r="BD588" s="320">
        <f>_xll.qlIndexFixing($BE$1,AZ588,TRUE,_xll.ohTrigger(Trigger,Trigger6M))</f>
        <v>6.3273258345388503E-3</v>
      </c>
    </row>
    <row r="589" spans="51:56" ht="11.25" customHeight="1" x14ac:dyDescent="0.25">
      <c r="AY589" s="159" t="s">
        <v>90</v>
      </c>
      <c r="AZ589" s="158">
        <f>_xll.qlInterestRateIndexFixingDate(Currency&amp;"ibor"&amp;Tenor,BA589,Trigger)</f>
        <v>43402</v>
      </c>
      <c r="BA589" s="158">
        <f>_xll.qlCalendarAdvance(Calendar,BA588,AY589,"f",,Trigger)</f>
        <v>43404</v>
      </c>
      <c r="BB589" s="158">
        <f>_xll.qlInterestRateIndexMaturity(Currency&amp;"ibor"&amp;Tenor,BA589,Trigger)</f>
        <v>43585</v>
      </c>
      <c r="BC589" s="320">
        <f>_xll.qlIndexFixing($AC$5,AZ589,TRUE,_xll.ohTrigger(Trigger,Trigger6M))</f>
        <v>5.7596714267094552E-3</v>
      </c>
      <c r="BD589" s="320">
        <f>_xll.qlIndexFixing($BE$1,AZ589,TRUE,_xll.ohTrigger(Trigger,Trigger6M))</f>
        <v>6.3752701465408018E-3</v>
      </c>
    </row>
    <row r="590" spans="51:56" ht="11.25" customHeight="1" x14ac:dyDescent="0.25">
      <c r="AY590" s="159" t="s">
        <v>90</v>
      </c>
      <c r="AZ590" s="158">
        <f>_xll.qlInterestRateIndexFixingDate(Currency&amp;"ibor"&amp;Tenor,BA590,Trigger)</f>
        <v>43409</v>
      </c>
      <c r="BA590" s="158">
        <f>_xll.qlCalendarAdvance(Calendar,BA589,AY590,"f",,Trigger)</f>
        <v>43411</v>
      </c>
      <c r="BB590" s="158">
        <f>_xll.qlInterestRateIndexMaturity(Currency&amp;"ibor"&amp;Tenor,BA590,Trigger)</f>
        <v>43592</v>
      </c>
      <c r="BC590" s="320">
        <f>_xll.qlIndexFixing($AC$5,AZ590,TRUE,_xll.ohTrigger(Trigger,Trigger6M))</f>
        <v>5.7956739332558479E-3</v>
      </c>
      <c r="BD590" s="320">
        <f>_xll.qlIndexFixing($BE$1,AZ590,TRUE,_xll.ohTrigger(Trigger,Trigger6M))</f>
        <v>6.4273206432584121E-3</v>
      </c>
    </row>
    <row r="591" spans="51:56" ht="11.25" customHeight="1" x14ac:dyDescent="0.25">
      <c r="AY591" s="159" t="s">
        <v>90</v>
      </c>
      <c r="AZ591" s="158">
        <f>_xll.qlInterestRateIndexFixingDate(Currency&amp;"ibor"&amp;Tenor,BA591,Trigger)</f>
        <v>43416</v>
      </c>
      <c r="BA591" s="158">
        <f>_xll.qlCalendarAdvance(Calendar,BA590,AY591,"f",,Trigger)</f>
        <v>43418</v>
      </c>
      <c r="BB591" s="158">
        <f>_xll.qlInterestRateIndexMaturity(Currency&amp;"ibor"&amp;Tenor,BA591,Trigger)</f>
        <v>43599</v>
      </c>
      <c r="BC591" s="320">
        <f>_xll.qlIndexFixing($AC$5,AZ591,TRUE,_xll.ohTrigger(Trigger,Trigger6M))</f>
        <v>5.8316770896104046E-3</v>
      </c>
      <c r="BD591" s="320">
        <f>_xll.qlIndexFixing($BE$1,AZ591,TRUE,_xll.ohTrigger(Trigger,Trigger6M))</f>
        <v>6.4796502883754459E-3</v>
      </c>
    </row>
    <row r="592" spans="51:56" ht="11.25" customHeight="1" x14ac:dyDescent="0.25">
      <c r="AY592" s="159" t="s">
        <v>90</v>
      </c>
      <c r="AZ592" s="158">
        <f>_xll.qlInterestRateIndexFixingDate(Currency&amp;"ibor"&amp;Tenor,BA592,Trigger)</f>
        <v>43423</v>
      </c>
      <c r="BA592" s="158">
        <f>_xll.qlCalendarAdvance(Calendar,BA591,AY592,"f",,Trigger)</f>
        <v>43425</v>
      </c>
      <c r="BB592" s="158">
        <f>_xll.qlInterestRateIndexMaturity(Currency&amp;"ibor"&amp;Tenor,BA592,Trigger)</f>
        <v>43606</v>
      </c>
      <c r="BC592" s="320">
        <f>_xll.qlIndexFixing($AC$5,AZ592,TRUE,_xll.ohTrigger(Trigger,Trigger6M))</f>
        <v>5.8933874184436555E-3</v>
      </c>
      <c r="BD592" s="320">
        <f>_xll.qlIndexFixing($BE$1,AZ592,TRUE,_xll.ohTrigger(Trigger,Trigger6M))</f>
        <v>6.5322587143013039E-3</v>
      </c>
    </row>
    <row r="593" spans="51:56" ht="11.25" customHeight="1" x14ac:dyDescent="0.25">
      <c r="AY593" s="159" t="s">
        <v>90</v>
      </c>
      <c r="AZ593" s="158">
        <f>_xll.qlInterestRateIndexFixingDate(Currency&amp;"ibor"&amp;Tenor,BA593,Trigger)</f>
        <v>43430</v>
      </c>
      <c r="BA593" s="158">
        <f>_xll.qlCalendarAdvance(Calendar,BA592,AY593,"f",,Trigger)</f>
        <v>43432</v>
      </c>
      <c r="BB593" s="158">
        <f>_xll.qlInterestRateIndexMaturity(Currency&amp;"ibor"&amp;Tenor,BA593,Trigger)</f>
        <v>43613</v>
      </c>
      <c r="BC593" s="320">
        <f>_xll.qlIndexFixing($AC$5,AZ593,TRUE,_xll.ohTrigger(Trigger,Trigger6M))</f>
        <v>5.9553444895318226E-3</v>
      </c>
      <c r="BD593" s="320">
        <f>_xll.qlIndexFixing($BE$1,AZ593,TRUE,_xll.ohTrigger(Trigger,Trigger6M))</f>
        <v>6.5851359401491519E-3</v>
      </c>
    </row>
    <row r="594" spans="51:56" ht="11.25" customHeight="1" x14ac:dyDescent="0.25">
      <c r="AY594" s="159" t="s">
        <v>90</v>
      </c>
      <c r="AZ594" s="158">
        <f>_xll.qlInterestRateIndexFixingDate(Currency&amp;"ibor"&amp;Tenor,BA594,Trigger)</f>
        <v>43437</v>
      </c>
      <c r="BA594" s="158">
        <f>_xll.qlCalendarAdvance(Calendar,BA593,AY594,"f",,Trigger)</f>
        <v>43439</v>
      </c>
      <c r="BB594" s="158">
        <f>_xll.qlInterestRateIndexMaturity(Currency&amp;"ibor"&amp;Tenor,BA594,Trigger)</f>
        <v>43621</v>
      </c>
      <c r="BC594" s="320">
        <f>_xll.qlIndexFixing($AC$5,AZ594,TRUE,_xll.ohTrigger(Trigger,Trigger6M))</f>
        <v>6.0234846740522549E-3</v>
      </c>
      <c r="BD594" s="320">
        <f>_xll.qlIndexFixing($BE$1,AZ594,TRUE,_xll.ohTrigger(Trigger,Trigger6M))</f>
        <v>6.6422189364213494E-3</v>
      </c>
    </row>
    <row r="595" spans="51:56" ht="11.25" customHeight="1" x14ac:dyDescent="0.25">
      <c r="AY595" s="159" t="s">
        <v>90</v>
      </c>
      <c r="AZ595" s="158">
        <f>_xll.qlInterestRateIndexFixingDate(Currency&amp;"ibor"&amp;Tenor,BA595,Trigger)</f>
        <v>43444</v>
      </c>
      <c r="BA595" s="158">
        <f>_xll.qlCalendarAdvance(Calendar,BA594,AY595,"f",,Trigger)</f>
        <v>43446</v>
      </c>
      <c r="BB595" s="158">
        <f>_xll.qlInterestRateIndexMaturity(Currency&amp;"ibor"&amp;Tenor,BA595,Trigger)</f>
        <v>43628</v>
      </c>
      <c r="BC595" s="320">
        <f>_xll.qlIndexFixing($AC$5,AZ595,TRUE,_xll.ohTrigger(Trigger,Trigger6M))</f>
        <v>6.085826020617714E-3</v>
      </c>
      <c r="BD595" s="320">
        <f>_xll.qlIndexFixing($BE$1,AZ595,TRUE,_xll.ohTrigger(Trigger,Trigger6M))</f>
        <v>6.6956108776890979E-3</v>
      </c>
    </row>
    <row r="596" spans="51:56" ht="11.25" customHeight="1" x14ac:dyDescent="0.25">
      <c r="AY596" s="159" t="s">
        <v>90</v>
      </c>
      <c r="AZ596" s="158">
        <f>_xll.qlInterestRateIndexFixingDate(Currency&amp;"ibor"&amp;Tenor,BA596,Trigger)</f>
        <v>43451</v>
      </c>
      <c r="BA596" s="158">
        <f>_xll.qlCalendarAdvance(Calendar,BA595,AY596,"f",,Trigger)</f>
        <v>43453</v>
      </c>
      <c r="BB596" s="158">
        <f>_xll.qlInterestRateIndexMaturity(Currency&amp;"ibor"&amp;Tenor,BA596,Trigger)</f>
        <v>43635</v>
      </c>
      <c r="BC596" s="320">
        <f>_xll.qlIndexFixing($AC$5,AZ596,TRUE,_xll.ohTrigger(Trigger,Trigger6M))</f>
        <v>6.1484128416972959E-3</v>
      </c>
      <c r="BD596" s="320">
        <f>_xll.qlIndexFixing($BE$1,AZ596,TRUE,_xll.ohTrigger(Trigger,Trigger6M))</f>
        <v>6.7492312636007086E-3</v>
      </c>
    </row>
    <row r="597" spans="51:56" ht="11.25" customHeight="1" x14ac:dyDescent="0.25">
      <c r="AY597" s="159" t="s">
        <v>90</v>
      </c>
      <c r="AZ597" s="158">
        <f>_xll.qlInterestRateIndexFixingDate(Currency&amp;"ibor"&amp;Tenor,BA597,Trigger)</f>
        <v>43455</v>
      </c>
      <c r="BA597" s="158">
        <f>_xll.qlCalendarAdvance(Calendar,BA596,AY597,"f",,Trigger)</f>
        <v>43461</v>
      </c>
      <c r="BB597" s="158">
        <f>_xll.qlInterestRateIndexMaturity(Currency&amp;"ibor"&amp;Tenor,BA597,Trigger)</f>
        <v>43643</v>
      </c>
      <c r="BC597" s="320">
        <f>_xll.qlIndexFixing($AC$5,AZ597,TRUE,_xll.ohTrigger(Trigger,Trigger6M))</f>
        <v>6.2202412478973412E-3</v>
      </c>
      <c r="BD597" s="320">
        <f>_xll.qlIndexFixing($BE$1,AZ597,TRUE,_xll.ohTrigger(Trigger,Trigger6M))</f>
        <v>6.810774246551389E-3</v>
      </c>
    </row>
    <row r="598" spans="51:56" ht="11.25" customHeight="1" x14ac:dyDescent="0.25">
      <c r="AY598" s="159" t="s">
        <v>90</v>
      </c>
      <c r="AZ598" s="158">
        <f>_xll.qlInterestRateIndexFixingDate(Currency&amp;"ibor"&amp;Tenor,BA598,Trigger)</f>
        <v>43465</v>
      </c>
      <c r="BA598" s="158">
        <f>_xll.qlCalendarAdvance(Calendar,BA597,AY598,"f",,Trigger)</f>
        <v>43468</v>
      </c>
      <c r="BB598" s="158">
        <f>_xll.qlInterestRateIndexMaturity(Currency&amp;"ibor"&amp;Tenor,BA598,Trigger)</f>
        <v>43649</v>
      </c>
      <c r="BC598" s="320">
        <f>_xll.qlIndexFixing($AC$5,AZ598,TRUE,_xll.ohTrigger(Trigger,Trigger6M))</f>
        <v>6.277879239395062E-3</v>
      </c>
      <c r="BD598" s="320">
        <f>_xll.qlIndexFixing($BE$1,AZ598,TRUE,_xll.ohTrigger(Trigger,Trigger6M))</f>
        <v>6.8608368980888901E-3</v>
      </c>
    </row>
    <row r="599" spans="51:56" ht="11.25" customHeight="1" x14ac:dyDescent="0.25">
      <c r="AY599" s="159" t="s">
        <v>90</v>
      </c>
      <c r="AZ599" s="158">
        <f>_xll.qlInterestRateIndexFixingDate(Currency&amp;"ibor"&amp;Tenor,BA599,Trigger)</f>
        <v>43473</v>
      </c>
      <c r="BA599" s="158">
        <f>_xll.qlCalendarAdvance(Calendar,BA598,AY599,"f",,Trigger)</f>
        <v>43475</v>
      </c>
      <c r="BB599" s="158">
        <f>_xll.qlInterestRateIndexMaturity(Currency&amp;"ibor"&amp;Tenor,BA599,Trigger)</f>
        <v>43656</v>
      </c>
      <c r="BC599" s="320">
        <f>_xll.qlIndexFixing($AC$5,AZ599,TRUE,_xll.ohTrigger(Trigger,Trigger6M))</f>
        <v>6.3413525181248778E-3</v>
      </c>
      <c r="BD599" s="320">
        <f>_xll.qlIndexFixing($BE$1,AZ599,TRUE,_xll.ohTrigger(Trigger,Trigger6M))</f>
        <v>6.9150783295413515E-3</v>
      </c>
    </row>
    <row r="600" spans="51:56" ht="11.25" customHeight="1" x14ac:dyDescent="0.25">
      <c r="AY600" s="159" t="s">
        <v>90</v>
      </c>
      <c r="AZ600" s="158">
        <f>_xll.qlInterestRateIndexFixingDate(Currency&amp;"ibor"&amp;Tenor,BA600,Trigger)</f>
        <v>43480</v>
      </c>
      <c r="BA600" s="158">
        <f>_xll.qlCalendarAdvance(Calendar,BA599,AY600,"f",,Trigger)</f>
        <v>43482</v>
      </c>
      <c r="BB600" s="158">
        <f>_xll.qlInterestRateIndexMaturity(Currency&amp;"ibor"&amp;Tenor,BA600,Trigger)</f>
        <v>43663</v>
      </c>
      <c r="BC600" s="320">
        <f>_xll.qlIndexFixing($AC$5,AZ600,TRUE,_xll.ohTrigger(Trigger,Trigger6M))</f>
        <v>6.4050727044871539E-3</v>
      </c>
      <c r="BD600" s="320">
        <f>_xll.qlIndexFixing($BE$1,AZ600,TRUE,_xll.ohTrigger(Trigger,Trigger6M))</f>
        <v>6.9694924665108827E-3</v>
      </c>
    </row>
    <row r="601" spans="51:56" ht="11.25" customHeight="1" x14ac:dyDescent="0.25">
      <c r="AY601" s="159" t="s">
        <v>90</v>
      </c>
      <c r="AZ601" s="158">
        <f>_xll.qlInterestRateIndexFixingDate(Currency&amp;"ibor"&amp;Tenor,BA601,Trigger)</f>
        <v>43487</v>
      </c>
      <c r="BA601" s="158">
        <f>_xll.qlCalendarAdvance(Calendar,BA600,AY601,"f",,Trigger)</f>
        <v>43489</v>
      </c>
      <c r="BB601" s="158">
        <f>_xll.qlInterestRateIndexMaturity(Currency&amp;"ibor"&amp;Tenor,BA601,Trigger)</f>
        <v>43670</v>
      </c>
      <c r="BC601" s="320">
        <f>_xll.qlIndexFixing($AC$5,AZ601,TRUE,_xll.ohTrigger(Trigger,Trigger6M))</f>
        <v>6.4690398220087078E-3</v>
      </c>
      <c r="BD601" s="320">
        <f>_xll.qlIndexFixing($BE$1,AZ601,TRUE,_xll.ohTrigger(Trigger,Trigger6M))</f>
        <v>7.0240647405626277E-3</v>
      </c>
    </row>
    <row r="602" spans="51:56" ht="11.25" customHeight="1" x14ac:dyDescent="0.25">
      <c r="AY602" s="159" t="s">
        <v>90</v>
      </c>
      <c r="AZ602" s="158">
        <f>_xll.qlInterestRateIndexFixingDate(Currency&amp;"ibor"&amp;Tenor,BA602,Trigger)</f>
        <v>43494</v>
      </c>
      <c r="BA602" s="158">
        <f>_xll.qlCalendarAdvance(Calendar,BA601,AY602,"f",,Trigger)</f>
        <v>43496</v>
      </c>
      <c r="BB602" s="158">
        <f>_xll.qlInterestRateIndexMaturity(Currency&amp;"ibor"&amp;Tenor,BA602,Trigger)</f>
        <v>43677</v>
      </c>
      <c r="BC602" s="320">
        <f>_xll.qlIndexFixing($AC$5,AZ602,TRUE,_xll.ohTrigger(Trigger,Trigger6M))</f>
        <v>6.5332538943064476E-3</v>
      </c>
      <c r="BD602" s="320">
        <f>_xll.qlIndexFixing($BE$1,AZ602,TRUE,_xll.ohTrigger(Trigger,Trigger6M))</f>
        <v>7.0787803091972015E-3</v>
      </c>
    </row>
    <row r="603" spans="51:56" ht="11.25" customHeight="1" x14ac:dyDescent="0.25">
      <c r="AY603" s="159" t="s">
        <v>90</v>
      </c>
      <c r="AZ603" s="158">
        <f>_xll.qlInterestRateIndexFixingDate(Currency&amp;"ibor"&amp;Tenor,BA603,Trigger)</f>
        <v>43501</v>
      </c>
      <c r="BA603" s="158">
        <f>_xll.qlCalendarAdvance(Calendar,BA602,AY603,"f",,Trigger)</f>
        <v>43503</v>
      </c>
      <c r="BB603" s="158">
        <f>_xll.qlInterestRateIndexMaturity(Currency&amp;"ibor"&amp;Tenor,BA603,Trigger)</f>
        <v>43684</v>
      </c>
      <c r="BC603" s="320">
        <f>_xll.qlIndexFixing($AC$5,AZ603,TRUE,_xll.ohTrigger(Trigger,Trigger6M))</f>
        <v>6.5977149450895858E-3</v>
      </c>
      <c r="BD603" s="320">
        <f>_xll.qlIndexFixing($BE$1,AZ603,TRUE,_xll.ohTrigger(Trigger,Trigger6M))</f>
        <v>7.13362405579858E-3</v>
      </c>
    </row>
    <row r="604" spans="51:56" ht="11.25" customHeight="1" x14ac:dyDescent="0.25">
      <c r="AY604" s="159" t="s">
        <v>90</v>
      </c>
      <c r="AZ604" s="158">
        <f>_xll.qlInterestRateIndexFixingDate(Currency&amp;"ibor"&amp;Tenor,BA604,Trigger)</f>
        <v>43508</v>
      </c>
      <c r="BA604" s="158">
        <f>_xll.qlCalendarAdvance(Calendar,BA603,AY604,"f",,Trigger)</f>
        <v>43510</v>
      </c>
      <c r="BB604" s="158">
        <f>_xll.qlInterestRateIndexMaturity(Currency&amp;"ibor"&amp;Tenor,BA604,Trigger)</f>
        <v>43691</v>
      </c>
      <c r="BC604" s="320">
        <f>_xll.qlIndexFixing($AC$5,AZ604,TRUE,_xll.ohTrigger(Trigger,Trigger6M))</f>
        <v>6.6624229981600766E-3</v>
      </c>
      <c r="BD604" s="320">
        <f>_xll.qlIndexFixing($BE$1,AZ604,TRUE,_xll.ohTrigger(Trigger,Trigger6M))</f>
        <v>7.1885805895903739E-3</v>
      </c>
    </row>
    <row r="605" spans="51:56" ht="11.25" customHeight="1" x14ac:dyDescent="0.25">
      <c r="AY605" s="159" t="s">
        <v>90</v>
      </c>
      <c r="AZ605" s="158">
        <f>_xll.qlInterestRateIndexFixingDate(Currency&amp;"ibor"&amp;Tenor,BA605,Trigger)</f>
        <v>43515</v>
      </c>
      <c r="BA605" s="158">
        <f>_xll.qlCalendarAdvance(Calendar,BA604,AY605,"f",,Trigger)</f>
        <v>43517</v>
      </c>
      <c r="BB605" s="158">
        <f>_xll.qlInterestRateIndexMaturity(Currency&amp;"ibor"&amp;Tenor,BA605,Trigger)</f>
        <v>43698</v>
      </c>
      <c r="BC605" s="320">
        <f>_xll.qlIndexFixing($AC$5,AZ605,TRUE,_xll.ohTrigger(Trigger,Trigger6M))</f>
        <v>6.7273780774095267E-3</v>
      </c>
      <c r="BD605" s="320">
        <f>_xll.qlIndexFixing($BE$1,AZ605,TRUE,_xll.ohTrigger(Trigger,Trigger6M))</f>
        <v>7.2436342455872533E-3</v>
      </c>
    </row>
    <row r="606" spans="51:56" ht="11.25" customHeight="1" x14ac:dyDescent="0.25">
      <c r="AY606" s="159" t="s">
        <v>90</v>
      </c>
      <c r="AZ606" s="158">
        <f>_xll.qlInterestRateIndexFixingDate(Currency&amp;"ibor"&amp;Tenor,BA606,Trigger)</f>
        <v>43522</v>
      </c>
      <c r="BA606" s="158">
        <f>_xll.qlCalendarAdvance(Calendar,BA605,AY606,"f",,Trigger)</f>
        <v>43524</v>
      </c>
      <c r="BB606" s="158">
        <f>_xll.qlInterestRateIndexMaturity(Currency&amp;"ibor"&amp;Tenor,BA606,Trigger)</f>
        <v>43707</v>
      </c>
      <c r="BC606" s="320">
        <f>_xll.qlIndexFixing($AC$5,AZ606,TRUE,_xll.ohTrigger(Trigger,Trigger6M))</f>
        <v>6.8016026965267429E-3</v>
      </c>
      <c r="BD606" s="320">
        <f>_xll.qlIndexFixing($BE$1,AZ606,TRUE,_xll.ohTrigger(Trigger,Trigger6M))</f>
        <v>7.3068305111197692E-3</v>
      </c>
    </row>
    <row r="607" spans="51:56" ht="11.25" customHeight="1" x14ac:dyDescent="0.25">
      <c r="AY607" s="159" t="s">
        <v>90</v>
      </c>
      <c r="AZ607" s="158">
        <f>_xll.qlInterestRateIndexFixingDate(Currency&amp;"ibor"&amp;Tenor,BA607,Trigger)</f>
        <v>43529</v>
      </c>
      <c r="BA607" s="158">
        <f>_xll.qlCalendarAdvance(Calendar,BA606,AY607,"f",,Trigger)</f>
        <v>43531</v>
      </c>
      <c r="BB607" s="158">
        <f>_xll.qlInterestRateIndexMaturity(Currency&amp;"ibor"&amp;Tenor,BA607,Trigger)</f>
        <v>43717</v>
      </c>
      <c r="BC607" s="320">
        <f>_xll.qlIndexFixing($AC$5,AZ607,TRUE,_xll.ohTrigger(Trigger,Trigger6M))</f>
        <v>6.8798583521472731E-3</v>
      </c>
      <c r="BD607" s="320">
        <f>_xll.qlIndexFixing($BE$1,AZ607,TRUE,_xll.ohTrigger(Trigger,Trigger6M))</f>
        <v>7.3741090224341537E-3</v>
      </c>
    </row>
    <row r="608" spans="51:56" ht="11.25" customHeight="1" x14ac:dyDescent="0.25">
      <c r="AY608" s="159" t="s">
        <v>90</v>
      </c>
      <c r="AZ608" s="158">
        <f>_xll.qlInterestRateIndexFixingDate(Currency&amp;"ibor"&amp;Tenor,BA608,Trigger)</f>
        <v>43536</v>
      </c>
      <c r="BA608" s="158">
        <f>_xll.qlCalendarAdvance(Calendar,BA607,AY608,"f",,Trigger)</f>
        <v>43538</v>
      </c>
      <c r="BB608" s="158">
        <f>_xll.qlInterestRateIndexMaturity(Currency&amp;"ibor"&amp;Tenor,BA608,Trigger)</f>
        <v>43724</v>
      </c>
      <c r="BC608" s="320">
        <f>_xll.qlIndexFixing($AC$5,AZ608,TRUE,_xll.ohTrigger(Trigger,Trigger6M))</f>
        <v>6.9449341605395858E-3</v>
      </c>
      <c r="BD608" s="320">
        <f>_xll.qlIndexFixing($BE$1,AZ608,TRUE,_xll.ohTrigger(Trigger,Trigger6M))</f>
        <v>7.4293417298044685E-3</v>
      </c>
    </row>
    <row r="609" spans="51:56" ht="11.25" customHeight="1" x14ac:dyDescent="0.25">
      <c r="AY609" s="159" t="s">
        <v>90</v>
      </c>
      <c r="AZ609" s="158">
        <f>_xll.qlInterestRateIndexFixingDate(Currency&amp;"ibor"&amp;Tenor,BA609,Trigger)</f>
        <v>43543</v>
      </c>
      <c r="BA609" s="158">
        <f>_xll.qlCalendarAdvance(Calendar,BA608,AY609,"f",,Trigger)</f>
        <v>43545</v>
      </c>
      <c r="BB609" s="158">
        <f>_xll.qlInterestRateIndexMaturity(Currency&amp;"ibor"&amp;Tenor,BA609,Trigger)</f>
        <v>43731</v>
      </c>
      <c r="BC609" s="320">
        <f>_xll.qlIndexFixing($AC$5,AZ609,TRUE,_xll.ohTrigger(Trigger,Trigger6M))</f>
        <v>7.0102505499626943E-3</v>
      </c>
      <c r="BD609" s="320">
        <f>_xll.qlIndexFixing($BE$1,AZ609,TRUE,_xll.ohTrigger(Trigger,Trigger6M))</f>
        <v>7.4846013421377717E-3</v>
      </c>
    </row>
    <row r="610" spans="51:56" ht="11.25" customHeight="1" x14ac:dyDescent="0.25">
      <c r="AY610" s="159" t="s">
        <v>90</v>
      </c>
      <c r="AZ610" s="158">
        <f>_xll.qlInterestRateIndexFixingDate(Currency&amp;"ibor"&amp;Tenor,BA610,Trigger)</f>
        <v>43550</v>
      </c>
      <c r="BA610" s="158">
        <f>_xll.qlCalendarAdvance(Calendar,BA609,AY610,"f",,Trigger)</f>
        <v>43552</v>
      </c>
      <c r="BB610" s="158">
        <f>_xll.qlInterestRateIndexMaturity(Currency&amp;"ibor"&amp;Tenor,BA610,Trigger)</f>
        <v>43738</v>
      </c>
      <c r="BC610" s="320">
        <f>_xll.qlIndexFixing($AC$5,AZ610,TRUE,_xll.ohTrigger(Trigger,Trigger6M))</f>
        <v>7.075807544540097E-3</v>
      </c>
      <c r="BD610" s="320">
        <f>_xll.qlIndexFixing($BE$1,AZ610,TRUE,_xll.ohTrigger(Trigger,Trigger6M))</f>
        <v>7.5398711426190347E-3</v>
      </c>
    </row>
    <row r="611" spans="51:56" ht="11.25" customHeight="1" x14ac:dyDescent="0.25">
      <c r="AY611" s="159" t="s">
        <v>90</v>
      </c>
      <c r="AZ611" s="158">
        <f>_xll.qlInterestRateIndexFixingDate(Currency&amp;"ibor"&amp;Tenor,BA611,Trigger)</f>
        <v>43557</v>
      </c>
      <c r="BA611" s="158">
        <f>_xll.qlCalendarAdvance(Calendar,BA610,AY611,"f",,Trigger)</f>
        <v>43559</v>
      </c>
      <c r="BB611" s="158">
        <f>_xll.qlInterestRateIndexMaturity(Currency&amp;"ibor"&amp;Tenor,BA611,Trigger)</f>
        <v>43742</v>
      </c>
      <c r="BC611" s="320">
        <f>_xll.qlIndexFixing($AC$5,AZ611,TRUE,_xll.ohTrigger(Trigger,Trigger6M))</f>
        <v>7.1300451467084854E-3</v>
      </c>
      <c r="BD611" s="320">
        <f>_xll.qlIndexFixing($BE$1,AZ611,TRUE,_xll.ohTrigger(Trigger,Trigger6M))</f>
        <v>7.5831061326348528E-3</v>
      </c>
    </row>
    <row r="612" spans="51:56" ht="11.25" customHeight="1" x14ac:dyDescent="0.25">
      <c r="AY612" s="159" t="s">
        <v>90</v>
      </c>
      <c r="AZ612" s="158">
        <f>_xll.qlInterestRateIndexFixingDate(Currency&amp;"ibor"&amp;Tenor,BA612,Trigger)</f>
        <v>43564</v>
      </c>
      <c r="BA612" s="158">
        <f>_xll.qlCalendarAdvance(Calendar,BA611,AY612,"f",,Trigger)</f>
        <v>43566</v>
      </c>
      <c r="BB612" s="158">
        <f>_xll.qlInterestRateIndexMaturity(Currency&amp;"ibor"&amp;Tenor,BA612,Trigger)</f>
        <v>43749</v>
      </c>
      <c r="BC612" s="320">
        <f>_xll.qlIndexFixing($AC$5,AZ612,TRUE,_xll.ohTrigger(Trigger,Trigger6M))</f>
        <v>7.1964671472194014E-3</v>
      </c>
      <c r="BD612" s="320">
        <f>_xll.qlIndexFixing($BE$1,AZ612,TRUE,_xll.ohTrigger(Trigger,Trigger6M))</f>
        <v>7.6383649587434205E-3</v>
      </c>
    </row>
    <row r="613" spans="51:56" ht="11.25" customHeight="1" x14ac:dyDescent="0.25">
      <c r="AY613" s="159" t="s">
        <v>90</v>
      </c>
      <c r="AZ613" s="158">
        <f>_xll.qlInterestRateIndexFixingDate(Currency&amp;"ibor"&amp;Tenor,BA613,Trigger)</f>
        <v>43571</v>
      </c>
      <c r="BA613" s="158">
        <f>_xll.qlCalendarAdvance(Calendar,BA612,AY613,"f",,Trigger)</f>
        <v>43573</v>
      </c>
      <c r="BB613" s="158">
        <f>_xll.qlInterestRateIndexMaturity(Currency&amp;"ibor"&amp;Tenor,BA613,Trigger)</f>
        <v>43756</v>
      </c>
      <c r="BC613" s="320">
        <f>_xll.qlIndexFixing($AC$5,AZ613,TRUE,_xll.ohTrigger(Trigger,Trigger6M))</f>
        <v>7.2631337082494762E-3</v>
      </c>
      <c r="BD613" s="320">
        <f>_xll.qlIndexFixing($BE$1,AZ613,TRUE,_xll.ohTrigger(Trigger,Trigger6M))</f>
        <v>7.6935843028028824E-3</v>
      </c>
    </row>
    <row r="614" spans="51:56" ht="11.25" customHeight="1" x14ac:dyDescent="0.25">
      <c r="AY614" s="159" t="s">
        <v>90</v>
      </c>
      <c r="AZ614" s="158">
        <f>_xll.qlInterestRateIndexFixingDate(Currency&amp;"ibor"&amp;Tenor,BA614,Trigger)</f>
        <v>43578</v>
      </c>
      <c r="BA614" s="158">
        <f>_xll.qlCalendarAdvance(Calendar,BA613,AY614,"f",,Trigger)</f>
        <v>43580</v>
      </c>
      <c r="BB614" s="158">
        <f>_xll.qlInterestRateIndexMaturity(Currency&amp;"ibor"&amp;Tenor,BA614,Trigger)</f>
        <v>43763</v>
      </c>
      <c r="BC614" s="320">
        <f>_xll.qlIndexFixing($AC$5,AZ614,TRUE,_xll.ohTrigger(Trigger,Trigger6M))</f>
        <v>7.330044854419451E-3</v>
      </c>
      <c r="BD614" s="320">
        <f>_xll.qlIndexFixing($BE$1,AZ614,TRUE,_xll.ohTrigger(Trigger,Trigger6M))</f>
        <v>7.748746171933921E-3</v>
      </c>
    </row>
    <row r="615" spans="51:56" ht="11.25" customHeight="1" x14ac:dyDescent="0.25">
      <c r="AY615" s="159" t="s">
        <v>90</v>
      </c>
      <c r="AZ615" s="158">
        <f>_xll.qlInterestRateIndexFixingDate(Currency&amp;"ibor"&amp;Tenor,BA615,Trigger)</f>
        <v>43584</v>
      </c>
      <c r="BA615" s="158">
        <f>_xll.qlCalendarAdvance(Calendar,BA614,AY615,"f",,Trigger)</f>
        <v>43587</v>
      </c>
      <c r="BB615" s="158">
        <f>_xll.qlInterestRateIndexMaturity(Currency&amp;"ibor"&amp;Tenor,BA615,Trigger)</f>
        <v>43773</v>
      </c>
      <c r="BC615" s="320">
        <f>_xll.qlIndexFixing($AC$5,AZ615,TRUE,_xll.ohTrigger(Trigger,Trigger6M))</f>
        <v>7.4072024452813898E-3</v>
      </c>
      <c r="BD615" s="320">
        <f>_xll.qlIndexFixing($BE$1,AZ615,TRUE,_xll.ohTrigger(Trigger,Trigger6M))</f>
        <v>7.8157691737512636E-3</v>
      </c>
    </row>
    <row r="616" spans="51:56" ht="11.25" customHeight="1" x14ac:dyDescent="0.25">
      <c r="AY616" s="159" t="s">
        <v>90</v>
      </c>
      <c r="AZ616" s="158">
        <f>_xll.qlInterestRateIndexFixingDate(Currency&amp;"ibor"&amp;Tenor,BA616,Trigger)</f>
        <v>43592</v>
      </c>
      <c r="BA616" s="158">
        <f>_xll.qlCalendarAdvance(Calendar,BA615,AY616,"f",,Trigger)</f>
        <v>43594</v>
      </c>
      <c r="BB616" s="158">
        <f>_xll.qlInterestRateIndexMaturity(Currency&amp;"ibor"&amp;Tenor,BA616,Trigger)</f>
        <v>43780</v>
      </c>
      <c r="BC616" s="320">
        <f>_xll.qlIndexFixing($AC$5,AZ616,TRUE,_xll.ohTrigger(Trigger,Trigger6M))</f>
        <v>7.4742035823624391E-3</v>
      </c>
      <c r="BD616" s="320">
        <f>_xll.qlIndexFixing($BE$1,AZ616,TRUE,_xll.ohTrigger(Trigger,Trigger6M))</f>
        <v>7.8707340851349016E-3</v>
      </c>
    </row>
    <row r="617" spans="51:56" ht="11.25" customHeight="1" x14ac:dyDescent="0.25">
      <c r="AY617" s="159" t="s">
        <v>90</v>
      </c>
      <c r="AZ617" s="158">
        <f>_xll.qlInterestRateIndexFixingDate(Currency&amp;"ibor"&amp;Tenor,BA617,Trigger)</f>
        <v>43599</v>
      </c>
      <c r="BA617" s="158">
        <f>_xll.qlCalendarAdvance(Calendar,BA616,AY617,"f",,Trigger)</f>
        <v>43601</v>
      </c>
      <c r="BB617" s="158">
        <f>_xll.qlInterestRateIndexMaturity(Currency&amp;"ibor"&amp;Tenor,BA617,Trigger)</f>
        <v>43787</v>
      </c>
      <c r="BC617" s="320">
        <f>_xll.qlIndexFixing($AC$5,AZ617,TRUE,_xll.ohTrigger(Trigger,Trigger6M))</f>
        <v>7.5343158629762839E-3</v>
      </c>
      <c r="BD617" s="320">
        <f>_xll.qlIndexFixing($BE$1,AZ617,TRUE,_xll.ohTrigger(Trigger,Trigger6M))</f>
        <v>7.9255847376907638E-3</v>
      </c>
    </row>
    <row r="618" spans="51:56" ht="11.25" customHeight="1" x14ac:dyDescent="0.25">
      <c r="AY618" s="159" t="s">
        <v>90</v>
      </c>
      <c r="AZ618" s="158">
        <f>_xll.qlInterestRateIndexFixingDate(Currency&amp;"ibor"&amp;Tenor,BA618,Trigger)</f>
        <v>43606</v>
      </c>
      <c r="BA618" s="158">
        <f>_xll.qlCalendarAdvance(Calendar,BA617,AY618,"f",,Trigger)</f>
        <v>43608</v>
      </c>
      <c r="BB618" s="158">
        <f>_xll.qlInterestRateIndexMaturity(Currency&amp;"ibor"&amp;Tenor,BA618,Trigger)</f>
        <v>43794</v>
      </c>
      <c r="BC618" s="320">
        <f>_xll.qlIndexFixing($AC$5,AZ618,TRUE,_xll.ohTrigger(Trigger,Trigger6M))</f>
        <v>7.5766906518889027E-3</v>
      </c>
      <c r="BD618" s="320">
        <f>_xll.qlIndexFixing($BE$1,AZ618,TRUE,_xll.ohTrigger(Trigger,Trigger6M))</f>
        <v>7.9803070489039129E-3</v>
      </c>
    </row>
    <row r="619" spans="51:56" ht="11.25" customHeight="1" x14ac:dyDescent="0.25">
      <c r="AY619" s="159" t="s">
        <v>90</v>
      </c>
      <c r="AZ619" s="158">
        <f>_xll.qlInterestRateIndexFixingDate(Currency&amp;"ibor"&amp;Tenor,BA619,Trigger)</f>
        <v>43613</v>
      </c>
      <c r="BA619" s="158">
        <f>_xll.qlCalendarAdvance(Calendar,BA618,AY619,"f",,Trigger)</f>
        <v>43615</v>
      </c>
      <c r="BB619" s="158">
        <f>_xll.qlInterestRateIndexMaturity(Currency&amp;"ibor"&amp;Tenor,BA619,Trigger)</f>
        <v>43798</v>
      </c>
      <c r="BC619" s="320">
        <f>_xll.qlIndexFixing($AC$5,AZ619,TRUE,_xll.ohTrigger(Trigger,Trigger6M))</f>
        <v>7.6097447984042688E-3</v>
      </c>
      <c r="BD619" s="320">
        <f>_xll.qlIndexFixing($BE$1,AZ619,TRUE,_xll.ohTrigger(Trigger,Trigger6M))</f>
        <v>8.0230729379589041E-3</v>
      </c>
    </row>
    <row r="620" spans="51:56" ht="11.25" customHeight="1" x14ac:dyDescent="0.25">
      <c r="AY620" s="159" t="s">
        <v>90</v>
      </c>
      <c r="AZ620" s="158">
        <f>_xll.qlInterestRateIndexFixingDate(Currency&amp;"ibor"&amp;Tenor,BA620,Trigger)</f>
        <v>43620</v>
      </c>
      <c r="BA620" s="158">
        <f>_xll.qlCalendarAdvance(Calendar,BA619,AY620,"f",,Trigger)</f>
        <v>43622</v>
      </c>
      <c r="BB620" s="158">
        <f>_xll.qlInterestRateIndexMaturity(Currency&amp;"ibor"&amp;Tenor,BA620,Trigger)</f>
        <v>43805</v>
      </c>
      <c r="BC620" s="320">
        <f>_xll.qlIndexFixing($AC$5,AZ620,TRUE,_xll.ohTrigger(Trigger,Trigger6M))</f>
        <v>7.6521185481168204E-3</v>
      </c>
      <c r="BD620" s="320">
        <f>_xll.qlIndexFixing($BE$1,AZ620,TRUE,_xll.ohTrigger(Trigger,Trigger6M))</f>
        <v>8.0775530815684459E-3</v>
      </c>
    </row>
    <row r="621" spans="51:56" ht="11.25" customHeight="1" x14ac:dyDescent="0.25">
      <c r="AY621" s="159" t="s">
        <v>90</v>
      </c>
      <c r="AZ621" s="158">
        <f>_xll.qlInterestRateIndexFixingDate(Currency&amp;"ibor"&amp;Tenor,BA621,Trigger)</f>
        <v>43627</v>
      </c>
      <c r="BA621" s="158">
        <f>_xll.qlCalendarAdvance(Calendar,BA620,AY621,"f",,Trigger)</f>
        <v>43629</v>
      </c>
      <c r="BB621" s="158">
        <f>_xll.qlInterestRateIndexMaturity(Currency&amp;"ibor"&amp;Tenor,BA621,Trigger)</f>
        <v>43812</v>
      </c>
      <c r="BC621" s="320">
        <f>_xll.qlIndexFixing($AC$5,AZ621,TRUE,_xll.ohTrigger(Trigger,Trigger6M))</f>
        <v>7.6944932070430599E-3</v>
      </c>
      <c r="BD621" s="320">
        <f>_xll.qlIndexFixing($BE$1,AZ621,TRUE,_xll.ohTrigger(Trigger,Trigger6M))</f>
        <v>8.1318899098629608E-3</v>
      </c>
    </row>
    <row r="622" spans="51:56" ht="11.25" customHeight="1" x14ac:dyDescent="0.25">
      <c r="AY622" s="159" t="s">
        <v>90</v>
      </c>
      <c r="AZ622" s="158">
        <f>_xll.qlInterestRateIndexFixingDate(Currency&amp;"ibor"&amp;Tenor,BA622,Trigger)</f>
        <v>43634</v>
      </c>
      <c r="BA622" s="158">
        <f>_xll.qlCalendarAdvance(Calendar,BA621,AY622,"f",,Trigger)</f>
        <v>43636</v>
      </c>
      <c r="BB622" s="158">
        <f>_xll.qlInterestRateIndexMaturity(Currency&amp;"ibor"&amp;Tenor,BA622,Trigger)</f>
        <v>43819</v>
      </c>
      <c r="BC622" s="320">
        <f>_xll.qlIndexFixing($AC$5,AZ622,TRUE,_xll.ohTrigger(Trigger,Trigger6M))</f>
        <v>7.7368687752013329E-3</v>
      </c>
      <c r="BD622" s="320">
        <f>_xll.qlIndexFixing($BE$1,AZ622,TRUE,_xll.ohTrigger(Trigger,Trigger6M))</f>
        <v>8.1860783531801633E-3</v>
      </c>
    </row>
    <row r="623" spans="51:56" ht="11.25" customHeight="1" x14ac:dyDescent="0.25">
      <c r="AY623" s="159" t="s">
        <v>90</v>
      </c>
      <c r="AZ623" s="158">
        <f>_xll.qlInterestRateIndexFixingDate(Currency&amp;"ibor"&amp;Tenor,BA623,Trigger)</f>
        <v>43641</v>
      </c>
      <c r="BA623" s="158">
        <f>_xll.qlCalendarAdvance(Calendar,BA622,AY623,"f",,Trigger)</f>
        <v>43643</v>
      </c>
      <c r="BB623" s="158">
        <f>_xll.qlInterestRateIndexMaturity(Currency&amp;"ibor"&amp;Tenor,BA623,Trigger)</f>
        <v>43826</v>
      </c>
      <c r="BC623" s="320">
        <f>_xll.qlIndexFixing($AC$5,AZ623,TRUE,_xll.ohTrigger(Trigger,Trigger6M))</f>
        <v>7.7792452526117334E-3</v>
      </c>
      <c r="BD623" s="320">
        <f>_xll.qlIndexFixing($BE$1,AZ623,TRUE,_xll.ohTrigger(Trigger,Trigger6M))</f>
        <v>8.2401133413357846E-3</v>
      </c>
    </row>
    <row r="624" spans="51:56" ht="11.25" customHeight="1" x14ac:dyDescent="0.25">
      <c r="AY624" s="159" t="s">
        <v>90</v>
      </c>
      <c r="AZ624" s="158">
        <f>_xll.qlInterestRateIndexFixingDate(Currency&amp;"ibor"&amp;Tenor,BA624,Trigger)</f>
        <v>43648</v>
      </c>
      <c r="BA624" s="158">
        <f>_xll.qlCalendarAdvance(Calendar,BA623,AY624,"f",,Trigger)</f>
        <v>43650</v>
      </c>
      <c r="BB624" s="158">
        <f>_xll.qlInterestRateIndexMaturity(Currency&amp;"ibor"&amp;Tenor,BA624,Trigger)</f>
        <v>43836</v>
      </c>
      <c r="BC624" s="320">
        <f>_xll.qlIndexFixing($AC$5,AZ624,TRUE,_xll.ohTrigger(Trigger,Trigger6M))</f>
        <v>7.8309587930319186E-3</v>
      </c>
      <c r="BD624" s="320">
        <f>_xll.qlIndexFixing($BE$1,AZ624,TRUE,_xll.ohTrigger(Trigger,Trigger6M))</f>
        <v>8.3056442652648561E-3</v>
      </c>
    </row>
    <row r="625" spans="51:56" ht="11.25" customHeight="1" x14ac:dyDescent="0.25">
      <c r="AY625" s="159" t="s">
        <v>90</v>
      </c>
      <c r="AZ625" s="158">
        <f>_xll.qlInterestRateIndexFixingDate(Currency&amp;"ibor"&amp;Tenor,BA625,Trigger)</f>
        <v>43655</v>
      </c>
      <c r="BA625" s="158">
        <f>_xll.qlCalendarAdvance(Calendar,BA624,AY625,"f",,Trigger)</f>
        <v>43657</v>
      </c>
      <c r="BB625" s="158">
        <f>_xll.qlInterestRateIndexMaturity(Currency&amp;"ibor"&amp;Tenor,BA625,Trigger)</f>
        <v>43843</v>
      </c>
      <c r="BC625" s="320">
        <f>_xll.qlIndexFixing($AC$5,AZ625,TRUE,_xll.ohTrigger(Trigger,Trigger6M))</f>
        <v>7.8733400513549198E-3</v>
      </c>
      <c r="BD625" s="320">
        <f>_xll.qlIndexFixing($BE$1,AZ625,TRUE,_xll.ohTrigger(Trigger,Trigger6M))</f>
        <v>8.3593203674648189E-3</v>
      </c>
    </row>
    <row r="626" spans="51:56" ht="11.25" customHeight="1" x14ac:dyDescent="0.25">
      <c r="AY626" s="159" t="s">
        <v>90</v>
      </c>
      <c r="AZ626" s="158">
        <f>_xll.qlInterestRateIndexFixingDate(Currency&amp;"ibor"&amp;Tenor,BA626,Trigger)</f>
        <v>43662</v>
      </c>
      <c r="BA626" s="158">
        <f>_xll.qlCalendarAdvance(Calendar,BA625,AY626,"f",,Trigger)</f>
        <v>43664</v>
      </c>
      <c r="BB626" s="158">
        <f>_xll.qlInterestRateIndexMaturity(Currency&amp;"ibor"&amp;Tenor,BA626,Trigger)</f>
        <v>43850</v>
      </c>
      <c r="BC626" s="320">
        <f>_xll.qlIndexFixing($AC$5,AZ626,TRUE,_xll.ohTrigger(Trigger,Trigger6M))</f>
        <v>7.9157222339596503E-3</v>
      </c>
      <c r="BD626" s="320">
        <f>_xll.qlIndexFixing($BE$1,AZ626,TRUE,_xll.ohTrigger(Trigger,Trigger6M))</f>
        <v>8.4128267257752992E-3</v>
      </c>
    </row>
    <row r="627" spans="51:56" ht="11.25" customHeight="1" x14ac:dyDescent="0.25">
      <c r="AY627" s="159" t="s">
        <v>90</v>
      </c>
      <c r="AZ627" s="158">
        <f>_xll.qlInterestRateIndexFixingDate(Currency&amp;"ibor"&amp;Tenor,BA627,Trigger)</f>
        <v>43669</v>
      </c>
      <c r="BA627" s="158">
        <f>_xll.qlCalendarAdvance(Calendar,BA626,AY627,"f",,Trigger)</f>
        <v>43671</v>
      </c>
      <c r="BB627" s="158">
        <f>_xll.qlInterestRateIndexMaturity(Currency&amp;"ibor"&amp;Tenor,BA627,Trigger)</f>
        <v>43857</v>
      </c>
      <c r="BC627" s="320">
        <f>_xll.qlIndexFixing($AC$5,AZ627,TRUE,_xll.ohTrigger(Trigger,Trigger6M))</f>
        <v>7.9581053408671644E-3</v>
      </c>
      <c r="BD627" s="320">
        <f>_xll.qlIndexFixing($BE$1,AZ627,TRUE,_xll.ohTrigger(Trigger,Trigger6M))</f>
        <v>8.4661582672731408E-3</v>
      </c>
    </row>
    <row r="628" spans="51:56" ht="11.25" customHeight="1" x14ac:dyDescent="0.25">
      <c r="AY628" s="159" t="s">
        <v>90</v>
      </c>
      <c r="AZ628" s="158">
        <f>_xll.qlInterestRateIndexFixingDate(Currency&amp;"ibor"&amp;Tenor,BA628,Trigger)</f>
        <v>43676</v>
      </c>
      <c r="BA628" s="158">
        <f>_xll.qlCalendarAdvance(Calendar,BA627,AY628,"f",,Trigger)</f>
        <v>43678</v>
      </c>
      <c r="BB628" s="158">
        <f>_xll.qlInterestRateIndexMaturity(Currency&amp;"ibor"&amp;Tenor,BA628,Trigger)</f>
        <v>43864</v>
      </c>
      <c r="BC628" s="320">
        <f>_xll.qlIndexFixing($AC$5,AZ628,TRUE,_xll.ohTrigger(Trigger,Trigger6M))</f>
        <v>8.0004893720963723E-3</v>
      </c>
      <c r="BD628" s="320">
        <f>_xll.qlIndexFixing($BE$1,AZ628,TRUE,_xll.ohTrigger(Trigger,Trigger6M))</f>
        <v>8.5193099185250573E-3</v>
      </c>
    </row>
    <row r="629" spans="51:56" ht="11.25" customHeight="1" x14ac:dyDescent="0.25">
      <c r="AY629" s="159" t="s">
        <v>90</v>
      </c>
      <c r="AZ629" s="158">
        <f>_xll.qlInterestRateIndexFixingDate(Currency&amp;"ibor"&amp;Tenor,BA629,Trigger)</f>
        <v>43683</v>
      </c>
      <c r="BA629" s="158">
        <f>_xll.qlCalendarAdvance(Calendar,BA628,AY629,"f",,Trigger)</f>
        <v>43685</v>
      </c>
      <c r="BB629" s="158">
        <f>_xll.qlInterestRateIndexMaturity(Currency&amp;"ibor"&amp;Tenor,BA629,Trigger)</f>
        <v>43871</v>
      </c>
      <c r="BC629" s="320">
        <f>_xll.qlIndexFixing($AC$5,AZ629,TRUE,_xll.ohTrigger(Trigger,Trigger6M))</f>
        <v>8.0428743276687639E-3</v>
      </c>
      <c r="BD629" s="320">
        <f>_xll.qlIndexFixing($BE$1,AZ629,TRUE,_xll.ohTrigger(Trigger,Trigger6M))</f>
        <v>8.572276605594939E-3</v>
      </c>
    </row>
    <row r="630" spans="51:56" ht="11.25" customHeight="1" x14ac:dyDescent="0.25">
      <c r="AY630" s="159" t="s">
        <v>90</v>
      </c>
      <c r="AZ630" s="158">
        <f>_xll.qlInterestRateIndexFixingDate(Currency&amp;"ibor"&amp;Tenor,BA630,Trigger)</f>
        <v>43690</v>
      </c>
      <c r="BA630" s="158">
        <f>_xll.qlCalendarAdvance(Calendar,BA629,AY630,"f",,Trigger)</f>
        <v>43692</v>
      </c>
      <c r="BB630" s="158">
        <f>_xll.qlInterestRateIndexMaturity(Currency&amp;"ibor"&amp;Tenor,BA630,Trigger)</f>
        <v>43878</v>
      </c>
      <c r="BC630" s="320">
        <f>_xll.qlIndexFixing($AC$5,AZ630,TRUE,_xll.ohTrigger(Trigger,Trigger6M))</f>
        <v>8.0852602076036759E-3</v>
      </c>
      <c r="BD630" s="320">
        <f>_xll.qlIndexFixing($BE$1,AZ630,TRUE,_xll.ohTrigger(Trigger,Trigger6M))</f>
        <v>8.6250532540460018E-3</v>
      </c>
    </row>
    <row r="631" spans="51:56" ht="11.25" customHeight="1" x14ac:dyDescent="0.25">
      <c r="AY631" s="159" t="s">
        <v>90</v>
      </c>
      <c r="AZ631" s="158">
        <f>_xll.qlInterestRateIndexFixingDate(Currency&amp;"ibor"&amp;Tenor,BA631,Trigger)</f>
        <v>43697</v>
      </c>
      <c r="BA631" s="158">
        <f>_xll.qlCalendarAdvance(Calendar,BA630,AY631,"f",,Trigger)</f>
        <v>43699</v>
      </c>
      <c r="BB631" s="158">
        <f>_xll.qlInterestRateIndexMaturity(Currency&amp;"ibor"&amp;Tenor,BA631,Trigger)</f>
        <v>43885</v>
      </c>
      <c r="BC631" s="320">
        <f>_xll.qlIndexFixing($AC$5,AZ631,TRUE,_xll.ohTrigger(Trigger,Trigger6M))</f>
        <v>8.1276470119213094E-3</v>
      </c>
      <c r="BD631" s="320">
        <f>_xll.qlIndexFixing($BE$1,AZ631,TRUE,_xll.ohTrigger(Trigger,Trigger6M))</f>
        <v>8.6776347889468003E-3</v>
      </c>
    </row>
    <row r="632" spans="51:56" ht="11.25" customHeight="1" x14ac:dyDescent="0.25">
      <c r="AY632" s="159" t="s">
        <v>90</v>
      </c>
      <c r="AZ632" s="158">
        <f>_xll.qlInterestRateIndexFixingDate(Currency&amp;"ibor"&amp;Tenor,BA632,Trigger)</f>
        <v>43704</v>
      </c>
      <c r="BA632" s="158">
        <f>_xll.qlCalendarAdvance(Calendar,BA631,AY632,"f",,Trigger)</f>
        <v>43706</v>
      </c>
      <c r="BB632" s="158">
        <f>_xll.qlInterestRateIndexMaturity(Currency&amp;"ibor"&amp;Tenor,BA632,Trigger)</f>
        <v>43889</v>
      </c>
      <c r="BC632" s="320">
        <f>_xll.qlIndexFixing($AC$5,AZ632,TRUE,_xll.ohTrigger(Trigger,Trigger6M))</f>
        <v>8.160674468867285E-3</v>
      </c>
      <c r="BD632" s="320">
        <f>_xll.qlIndexFixing($BE$1,AZ632,TRUE,_xll.ohTrigger(Trigger,Trigger6M))</f>
        <v>8.7186859186554454E-3</v>
      </c>
    </row>
    <row r="633" spans="51:56" ht="11.25" customHeight="1" x14ac:dyDescent="0.25">
      <c r="AY633" s="159" t="s">
        <v>90</v>
      </c>
      <c r="AZ633" s="158">
        <f>_xll.qlInterestRateIndexFixingDate(Currency&amp;"ibor"&amp;Tenor,BA633,Trigger)</f>
        <v>43711</v>
      </c>
      <c r="BA633" s="158">
        <f>_xll.qlCalendarAdvance(Calendar,BA632,AY633,"f",,Trigger)</f>
        <v>43713</v>
      </c>
      <c r="BB633" s="158">
        <f>_xll.qlInterestRateIndexMaturity(Currency&amp;"ibor"&amp;Tenor,BA633,Trigger)</f>
        <v>43895</v>
      </c>
      <c r="BC633" s="320">
        <f>_xll.qlIndexFixing($AC$5,AZ633,TRUE,_xll.ohTrigger(Trigger,Trigger6M))</f>
        <v>8.1999392094934415E-3</v>
      </c>
      <c r="BD633" s="320">
        <f>_xll.qlIndexFixing($BE$1,AZ633,TRUE,_xll.ohTrigger(Trigger,Trigger6M))</f>
        <v>8.7671428241329862E-3</v>
      </c>
    </row>
    <row r="634" spans="51:56" ht="11.25" customHeight="1" x14ac:dyDescent="0.25">
      <c r="AY634" s="159" t="s">
        <v>90</v>
      </c>
      <c r="AZ634" s="158">
        <f>_xll.qlInterestRateIndexFixingDate(Currency&amp;"ibor"&amp;Tenor,BA634,Trigger)</f>
        <v>43718</v>
      </c>
      <c r="BA634" s="158">
        <f>_xll.qlCalendarAdvance(Calendar,BA633,AY634,"f",,Trigger)</f>
        <v>43720</v>
      </c>
      <c r="BB634" s="158">
        <f>_xll.qlInterestRateIndexMaturity(Currency&amp;"ibor"&amp;Tenor,BA634,Trigger)</f>
        <v>43902</v>
      </c>
      <c r="BC634" s="320">
        <f>_xll.qlIndexFixing($AC$5,AZ634,TRUE,_xll.ohTrigger(Trigger,Trigger6M))</f>
        <v>8.2423246590620416E-3</v>
      </c>
      <c r="BD634" s="320">
        <f>_xll.qlIndexFixing($BE$1,AZ634,TRUE,_xll.ohTrigger(Trigger,Trigger6M))</f>
        <v>8.8191704476149567E-3</v>
      </c>
    </row>
    <row r="635" spans="51:56" ht="11.25" customHeight="1" x14ac:dyDescent="0.25">
      <c r="AY635" s="159" t="s">
        <v>90</v>
      </c>
      <c r="AZ635" s="158">
        <f>_xll.qlInterestRateIndexFixingDate(Currency&amp;"ibor"&amp;Tenor,BA635,Trigger)</f>
        <v>43725</v>
      </c>
      <c r="BA635" s="158">
        <f>_xll.qlCalendarAdvance(Calendar,BA634,AY635,"f",,Trigger)</f>
        <v>43727</v>
      </c>
      <c r="BB635" s="158">
        <f>_xll.qlInterestRateIndexMaturity(Currency&amp;"ibor"&amp;Tenor,BA635,Trigger)</f>
        <v>43909</v>
      </c>
      <c r="BC635" s="320">
        <f>_xll.qlIndexFixing($AC$5,AZ635,TRUE,_xll.ohTrigger(Trigger,Trigger6M))</f>
        <v>8.2847110131251435E-3</v>
      </c>
      <c r="BD635" s="320">
        <f>_xll.qlIndexFixing($BE$1,AZ635,TRUE,_xll.ohTrigger(Trigger,Trigger6M))</f>
        <v>8.8709840949660456E-3</v>
      </c>
    </row>
    <row r="636" spans="51:56" ht="11.25" customHeight="1" x14ac:dyDescent="0.25">
      <c r="AY636" s="159" t="s">
        <v>90</v>
      </c>
      <c r="AZ636" s="158">
        <f>_xll.qlInterestRateIndexFixingDate(Currency&amp;"ibor"&amp;Tenor,BA636,Trigger)</f>
        <v>43732</v>
      </c>
      <c r="BA636" s="158">
        <f>_xll.qlCalendarAdvance(Calendar,BA635,AY636,"f",,Trigger)</f>
        <v>43734</v>
      </c>
      <c r="BB636" s="158">
        <f>_xll.qlInterestRateIndexMaturity(Currency&amp;"ibor"&amp;Tenor,BA636,Trigger)</f>
        <v>43916</v>
      </c>
      <c r="BC636" s="320">
        <f>_xll.qlIndexFixing($AC$5,AZ636,TRUE,_xll.ohTrigger(Trigger,Trigger6M))</f>
        <v>8.3270982717016315E-3</v>
      </c>
      <c r="BD636" s="320">
        <f>_xll.qlIndexFixing($BE$1,AZ636,TRUE,_xll.ohTrigger(Trigger,Trigger6M))</f>
        <v>8.9225786898605233E-3</v>
      </c>
    </row>
    <row r="637" spans="51:56" ht="11.25" customHeight="1" x14ac:dyDescent="0.25">
      <c r="AY637" s="159" t="s">
        <v>90</v>
      </c>
      <c r="AZ637" s="158">
        <f>_xll.qlInterestRateIndexFixingDate(Currency&amp;"ibor"&amp;Tenor,BA637,Trigger)</f>
        <v>43739</v>
      </c>
      <c r="BA637" s="158">
        <f>_xll.qlCalendarAdvance(Calendar,BA636,AY637,"f",,Trigger)</f>
        <v>43741</v>
      </c>
      <c r="BB637" s="158">
        <f>_xll.qlInterestRateIndexMaturity(Currency&amp;"ibor"&amp;Tenor,BA637,Trigger)</f>
        <v>43924</v>
      </c>
      <c r="BC637" s="320">
        <f>_xll.qlIndexFixing($AC$5,AZ637,TRUE,_xll.ohTrigger(Trigger,Trigger6M))</f>
        <v>8.372611418749171E-3</v>
      </c>
      <c r="BD637" s="320">
        <f>_xll.qlIndexFixing($BE$1,AZ637,TRUE,_xll.ohTrigger(Trigger,Trigger6M))</f>
        <v>8.9776498726572493E-3</v>
      </c>
    </row>
    <row r="638" spans="51:56" ht="11.25" customHeight="1" x14ac:dyDescent="0.25">
      <c r="AY638" s="159" t="s">
        <v>90</v>
      </c>
      <c r="AZ638" s="158">
        <f>_xll.qlInterestRateIndexFixingDate(Currency&amp;"ibor"&amp;Tenor,BA638,Trigger)</f>
        <v>43746</v>
      </c>
      <c r="BA638" s="158">
        <f>_xll.qlCalendarAdvance(Calendar,BA637,AY638,"f",,Trigger)</f>
        <v>43748</v>
      </c>
      <c r="BB638" s="158">
        <f>_xll.qlInterestRateIndexMaturity(Currency&amp;"ibor"&amp;Tenor,BA638,Trigger)</f>
        <v>43935</v>
      </c>
      <c r="BC638" s="320">
        <f>_xll.qlIndexFixing($AC$5,AZ638,TRUE,_xll.ohTrigger(Trigger,Trigger6M))</f>
        <v>8.4275071515395282E-3</v>
      </c>
      <c r="BD638" s="320">
        <f>_xll.qlIndexFixing($BE$1,AZ638,TRUE,_xll.ohTrigger(Trigger,Trigger6M))</f>
        <v>9.0434932175173198E-3</v>
      </c>
    </row>
    <row r="639" spans="51:56" ht="11.25" customHeight="1" x14ac:dyDescent="0.25">
      <c r="AY639" s="159" t="s">
        <v>90</v>
      </c>
      <c r="AZ639" s="158">
        <f>_xll.qlInterestRateIndexFixingDate(Currency&amp;"ibor"&amp;Tenor,BA639,Trigger)</f>
        <v>43753</v>
      </c>
      <c r="BA639" s="158">
        <f>_xll.qlCalendarAdvance(Calendar,BA638,AY639,"f",,Trigger)</f>
        <v>43755</v>
      </c>
      <c r="BB639" s="158">
        <f>_xll.qlInterestRateIndexMaturity(Currency&amp;"ibor"&amp;Tenor,BA639,Trigger)</f>
        <v>43938</v>
      </c>
      <c r="BC639" s="320">
        <f>_xll.qlIndexFixing($AC$5,AZ639,TRUE,_xll.ohTrigger(Trigger,Trigger6M))</f>
        <v>8.4573925653786408E-3</v>
      </c>
      <c r="BD639" s="320">
        <f>_xll.qlIndexFixing($BE$1,AZ639,TRUE,_xll.ohTrigger(Trigger,Trigger6M))</f>
        <v>9.079664019819746E-3</v>
      </c>
    </row>
    <row r="640" spans="51:56" ht="11.25" customHeight="1" x14ac:dyDescent="0.25">
      <c r="AY640" s="159" t="s">
        <v>90</v>
      </c>
      <c r="AZ640" s="158">
        <f>_xll.qlInterestRateIndexFixingDate(Currency&amp;"ibor"&amp;Tenor,BA640,Trigger)</f>
        <v>43760</v>
      </c>
      <c r="BA640" s="158">
        <f>_xll.qlCalendarAdvance(Calendar,BA639,AY640,"f",,Trigger)</f>
        <v>43762</v>
      </c>
      <c r="BB640" s="158">
        <f>_xll.qlInterestRateIndexMaturity(Currency&amp;"ibor"&amp;Tenor,BA640,Trigger)</f>
        <v>43945</v>
      </c>
      <c r="BC640" s="320">
        <f>_xll.qlIndexFixing($AC$5,AZ640,TRUE,_xll.ohTrigger(Trigger,Trigger6M))</f>
        <v>8.4997845030590456E-3</v>
      </c>
      <c r="BD640" s="320">
        <f>_xll.qlIndexFixing($BE$1,AZ640,TRUE,_xll.ohTrigger(Trigger,Trigger6M))</f>
        <v>9.1303140466507966E-3</v>
      </c>
    </row>
    <row r="641" spans="51:56" ht="11.25" customHeight="1" x14ac:dyDescent="0.25">
      <c r="AY641" s="159" t="s">
        <v>90</v>
      </c>
      <c r="AZ641" s="158">
        <f>_xll.qlInterestRateIndexFixingDate(Currency&amp;"ibor"&amp;Tenor,BA641,Trigger)</f>
        <v>43767</v>
      </c>
      <c r="BA641" s="158">
        <f>_xll.qlCalendarAdvance(Calendar,BA640,AY641,"f",,Trigger)</f>
        <v>43769</v>
      </c>
      <c r="BB641" s="158">
        <f>_xll.qlInterestRateIndexMaturity(Currency&amp;"ibor"&amp;Tenor,BA641,Trigger)</f>
        <v>43951</v>
      </c>
      <c r="BC641" s="320">
        <f>_xll.qlIndexFixing($AC$5,AZ641,TRUE,_xll.ohTrigger(Trigger,Trigger6M))</f>
        <v>8.5390481329634602E-3</v>
      </c>
      <c r="BD641" s="320">
        <f>_xll.qlIndexFixing($BE$1,AZ641,TRUE,_xll.ohTrigger(Trigger,Trigger6M))</f>
        <v>9.1770881746479679E-3</v>
      </c>
    </row>
    <row r="642" spans="51:56" ht="11.25" customHeight="1" x14ac:dyDescent="0.25">
      <c r="AY642" s="159" t="s">
        <v>90</v>
      </c>
      <c r="AZ642" s="158">
        <f>_xll.qlInterestRateIndexFixingDate(Currency&amp;"ibor"&amp;Tenor,BA642,Trigger)</f>
        <v>43774</v>
      </c>
      <c r="BA642" s="158">
        <f>_xll.qlCalendarAdvance(Calendar,BA641,AY642,"f",,Trigger)</f>
        <v>43776</v>
      </c>
      <c r="BB642" s="158">
        <f>_xll.qlInterestRateIndexMaturity(Currency&amp;"ibor"&amp;Tenor,BA642,Trigger)</f>
        <v>43958</v>
      </c>
      <c r="BC642" s="320">
        <f>_xll.qlIndexFixing($AC$5,AZ642,TRUE,_xll.ohTrigger(Trigger,Trigger6M))</f>
        <v>8.5814408190265402E-3</v>
      </c>
      <c r="BD642" s="320">
        <f>_xll.qlIndexFixing($BE$1,AZ642,TRUE,_xll.ohTrigger(Trigger,Trigger6M))</f>
        <v>9.2272618269511626E-3</v>
      </c>
    </row>
    <row r="643" spans="51:56" ht="11.25" customHeight="1" x14ac:dyDescent="0.25">
      <c r="AY643" s="159" t="s">
        <v>90</v>
      </c>
      <c r="AZ643" s="158">
        <f>_xll.qlInterestRateIndexFixingDate(Currency&amp;"ibor"&amp;Tenor,BA643,Trigger)</f>
        <v>43781</v>
      </c>
      <c r="BA643" s="158">
        <f>_xll.qlCalendarAdvance(Calendar,BA642,AY643,"f",,Trigger)</f>
        <v>43783</v>
      </c>
      <c r="BB643" s="158">
        <f>_xll.qlInterestRateIndexMaturity(Currency&amp;"ibor"&amp;Tenor,BA643,Trigger)</f>
        <v>43965</v>
      </c>
      <c r="BC643" s="320">
        <f>_xll.qlIndexFixing($AC$5,AZ643,TRUE,_xll.ohTrigger(Trigger,Trigger6M))</f>
        <v>8.6238344097387242E-3</v>
      </c>
      <c r="BD643" s="320">
        <f>_xll.qlIndexFixing($BE$1,AZ643,TRUE,_xll.ohTrigger(Trigger,Trigger6M))</f>
        <v>9.2771808801323519E-3</v>
      </c>
    </row>
    <row r="644" spans="51:56" ht="11.25" customHeight="1" x14ac:dyDescent="0.25">
      <c r="AY644" s="159" t="s">
        <v>90</v>
      </c>
      <c r="AZ644" s="158">
        <f>_xll.qlInterestRateIndexFixingDate(Currency&amp;"ibor"&amp;Tenor,BA644,Trigger)</f>
        <v>43788</v>
      </c>
      <c r="BA644" s="158">
        <f>_xll.qlCalendarAdvance(Calendar,BA643,AY644,"f",,Trigger)</f>
        <v>43790</v>
      </c>
      <c r="BB644" s="158">
        <f>_xll.qlInterestRateIndexMaturity(Currency&amp;"ibor"&amp;Tenor,BA644,Trigger)</f>
        <v>43972</v>
      </c>
      <c r="BC644" s="320">
        <f>_xll.qlIndexFixing($AC$5,AZ644,TRUE,_xll.ohTrigger(Trigger,Trigger6M))</f>
        <v>8.6813814041559311E-3</v>
      </c>
      <c r="BD644" s="320">
        <f>_xll.qlIndexFixing($BE$1,AZ644,TRUE,_xll.ohTrigger(Trigger,Trigger6M))</f>
        <v>9.3268426570525861E-3</v>
      </c>
    </row>
    <row r="645" spans="51:56" ht="11.25" customHeight="1" x14ac:dyDescent="0.25">
      <c r="AY645" s="159" t="s">
        <v>90</v>
      </c>
      <c r="AZ645" s="158">
        <f>_xll.qlInterestRateIndexFixingDate(Currency&amp;"ibor"&amp;Tenor,BA645,Trigger)</f>
        <v>43795</v>
      </c>
      <c r="BA645" s="158">
        <f>_xll.qlCalendarAdvance(Calendar,BA644,AY645,"f",,Trigger)</f>
        <v>43797</v>
      </c>
      <c r="BB645" s="158">
        <f>_xll.qlInterestRateIndexMaturity(Currency&amp;"ibor"&amp;Tenor,BA645,Trigger)</f>
        <v>43979</v>
      </c>
      <c r="BC645" s="320">
        <f>_xll.qlIndexFixing($AC$5,AZ645,TRUE,_xll.ohTrigger(Trigger,Trigger6M))</f>
        <v>8.7390456112535781E-3</v>
      </c>
      <c r="BD645" s="320">
        <f>_xll.qlIndexFixing($BE$1,AZ645,TRUE,_xll.ohTrigger(Trigger,Trigger6M))</f>
        <v>9.3762541646212061E-3</v>
      </c>
    </row>
    <row r="646" spans="51:56" ht="11.25" customHeight="1" x14ac:dyDescent="0.25">
      <c r="AY646" s="159" t="s">
        <v>90</v>
      </c>
      <c r="AZ646" s="158">
        <f>_xll.qlInterestRateIndexFixingDate(Currency&amp;"ibor"&amp;Tenor,BA646,Trigger)</f>
        <v>43802</v>
      </c>
      <c r="BA646" s="158">
        <f>_xll.qlCalendarAdvance(Calendar,BA645,AY646,"f",,Trigger)</f>
        <v>43804</v>
      </c>
      <c r="BB646" s="158">
        <f>_xll.qlInterestRateIndexMaturity(Currency&amp;"ibor"&amp;Tenor,BA646,Trigger)</f>
        <v>43987</v>
      </c>
      <c r="BC646" s="320">
        <f>_xll.qlIndexFixing($AC$5,AZ646,TRUE,_xll.ohTrigger(Trigger,Trigger6M))</f>
        <v>8.8019077489612015E-3</v>
      </c>
      <c r="BD646" s="320">
        <f>_xll.qlIndexFixing($BE$1,AZ646,TRUE,_xll.ohTrigger(Trigger,Trigger6M))</f>
        <v>9.4289703546288853E-3</v>
      </c>
    </row>
    <row r="647" spans="51:56" ht="11.25" customHeight="1" x14ac:dyDescent="0.25">
      <c r="AY647" s="159" t="s">
        <v>90</v>
      </c>
      <c r="AZ647" s="158">
        <f>_xll.qlInterestRateIndexFixingDate(Currency&amp;"ibor"&amp;Tenor,BA647,Trigger)</f>
        <v>43809</v>
      </c>
      <c r="BA647" s="158">
        <f>_xll.qlCalendarAdvance(Calendar,BA646,AY647,"f",,Trigger)</f>
        <v>43811</v>
      </c>
      <c r="BB647" s="158">
        <f>_xll.qlInterestRateIndexMaturity(Currency&amp;"ibor"&amp;Tenor,BA647,Trigger)</f>
        <v>43994</v>
      </c>
      <c r="BC647" s="320">
        <f>_xll.qlIndexFixing($AC$5,AZ647,TRUE,_xll.ohTrigger(Trigger,Trigger6M))</f>
        <v>8.8597396868629139E-3</v>
      </c>
      <c r="BD647" s="320">
        <f>_xll.qlIndexFixing($BE$1,AZ647,TRUE,_xll.ohTrigger(Trigger,Trigger6M))</f>
        <v>9.4778972544667123E-3</v>
      </c>
    </row>
    <row r="648" spans="51:56" ht="11.25" customHeight="1" x14ac:dyDescent="0.25">
      <c r="AY648" s="159" t="s">
        <v>90</v>
      </c>
      <c r="AZ648" s="158">
        <f>_xll.qlInterestRateIndexFixingDate(Currency&amp;"ibor"&amp;Tenor,BA648,Trigger)</f>
        <v>43816</v>
      </c>
      <c r="BA648" s="158">
        <f>_xll.qlCalendarAdvance(Calendar,BA647,AY648,"f",,Trigger)</f>
        <v>43818</v>
      </c>
      <c r="BB648" s="158">
        <f>_xll.qlInterestRateIndexMaturity(Currency&amp;"ibor"&amp;Tenor,BA648,Trigger)</f>
        <v>44001</v>
      </c>
      <c r="BC648" s="320">
        <f>_xll.qlIndexFixing($AC$5,AZ648,TRUE,_xll.ohTrigger(Trigger,Trigger6M))</f>
        <v>8.9176882448211876E-3</v>
      </c>
      <c r="BD648" s="320">
        <f>_xll.qlIndexFixing($BE$1,AZ648,TRUE,_xll.ohTrigger(Trigger,Trigger6M))</f>
        <v>9.5266048675881048E-3</v>
      </c>
    </row>
    <row r="649" spans="51:56" ht="11.25" customHeight="1" x14ac:dyDescent="0.25">
      <c r="AY649" s="159" t="s">
        <v>90</v>
      </c>
      <c r="AZ649" s="158">
        <f>_xll.qlInterestRateIndexFixingDate(Currency&amp;"ibor"&amp;Tenor,BA649,Trigger)</f>
        <v>43822</v>
      </c>
      <c r="BA649" s="158">
        <f>_xll.qlCalendarAdvance(Calendar,BA648,AY649,"f",,Trigger)</f>
        <v>43826</v>
      </c>
      <c r="BB649" s="158">
        <f>_xll.qlInterestRateIndexMaturity(Currency&amp;"ibor"&amp;Tenor,BA649,Trigger)</f>
        <v>44011</v>
      </c>
      <c r="BC649" s="320">
        <f>_xll.qlIndexFixing($AC$5,AZ649,TRUE,_xll.ohTrigger(Trigger,Trigger6M))</f>
        <v>8.9937474422257455E-3</v>
      </c>
      <c r="BD649" s="320">
        <f>_xll.qlIndexFixing($BE$1,AZ649,TRUE,_xll.ohTrigger(Trigger,Trigger6M))</f>
        <v>9.5890317816040137E-3</v>
      </c>
    </row>
    <row r="650" spans="51:56" ht="11.25" customHeight="1" x14ac:dyDescent="0.25">
      <c r="AY650" s="159" t="s">
        <v>90</v>
      </c>
      <c r="AZ650" s="158">
        <f>_xll.qlInterestRateIndexFixingDate(Currency&amp;"ibor"&amp;Tenor,BA650,Trigger)</f>
        <v>43830</v>
      </c>
      <c r="BA650" s="158">
        <f>_xll.qlCalendarAdvance(Calendar,BA649,AY650,"f",,Trigger)</f>
        <v>43833</v>
      </c>
      <c r="BB650" s="158">
        <f>_xll.qlInterestRateIndexMaturity(Currency&amp;"ibor"&amp;Tenor,BA650,Trigger)</f>
        <v>44015</v>
      </c>
      <c r="BC650" s="320">
        <f>_xll.qlIndexFixing($AC$5,AZ650,TRUE,_xll.ohTrigger(Trigger,Trigger6M))</f>
        <v>9.0374562535793061E-3</v>
      </c>
      <c r="BD650" s="320">
        <f>_xll.qlIndexFixing($BE$1,AZ650,TRUE,_xll.ohTrigger(Trigger,Trigger6M))</f>
        <v>9.626787379559883E-3</v>
      </c>
    </row>
    <row r="651" spans="51:56" ht="11.25" customHeight="1" x14ac:dyDescent="0.25">
      <c r="AY651" s="159" t="s">
        <v>90</v>
      </c>
      <c r="AZ651" s="158">
        <f>_xll.qlInterestRateIndexFixingDate(Currency&amp;"ibor"&amp;Tenor,BA651,Trigger)</f>
        <v>43838</v>
      </c>
      <c r="BA651" s="158">
        <f>_xll.qlCalendarAdvance(Calendar,BA650,AY651,"f",,Trigger)</f>
        <v>43840</v>
      </c>
      <c r="BB651" s="158">
        <f>_xll.qlInterestRateIndexMaturity(Currency&amp;"ibor"&amp;Tenor,BA651,Trigger)</f>
        <v>44022</v>
      </c>
      <c r="BC651" s="320">
        <f>_xll.qlIndexFixing($AC$5,AZ651,TRUE,_xll.ohTrigger(Trigger,Trigger6M))</f>
        <v>9.0958407040034727E-3</v>
      </c>
      <c r="BD651" s="320">
        <f>_xll.qlIndexFixing($BE$1,AZ651,TRUE,_xll.ohTrigger(Trigger,Trigger6M))</f>
        <v>9.6748807168838963E-3</v>
      </c>
    </row>
    <row r="652" spans="51:56" ht="11.25" customHeight="1" x14ac:dyDescent="0.25">
      <c r="AY652" s="159" t="s">
        <v>90</v>
      </c>
      <c r="AZ652" s="158">
        <f>_xll.qlInterestRateIndexFixingDate(Currency&amp;"ibor"&amp;Tenor,BA652,Trigger)</f>
        <v>43845</v>
      </c>
      <c r="BA652" s="158">
        <f>_xll.qlCalendarAdvance(Calendar,BA651,AY652,"f",,Trigger)</f>
        <v>43847</v>
      </c>
      <c r="BB652" s="158">
        <f>_xll.qlInterestRateIndexMaturity(Currency&amp;"ibor"&amp;Tenor,BA652,Trigger)</f>
        <v>44029</v>
      </c>
      <c r="BC652" s="320">
        <f>_xll.qlIndexFixing($AC$5,AZ652,TRUE,_xll.ohTrigger(Trigger,Trigger6M))</f>
        <v>9.1543424397743482E-3</v>
      </c>
      <c r="BD652" s="320">
        <f>_xll.qlIndexFixing($BE$1,AZ652,TRUE,_xll.ohTrigger(Trigger,Trigger6M))</f>
        <v>9.7227972960402462E-3</v>
      </c>
    </row>
    <row r="653" spans="51:56" ht="11.25" customHeight="1" x14ac:dyDescent="0.25">
      <c r="AY653" s="159" t="s">
        <v>90</v>
      </c>
      <c r="AZ653" s="158">
        <f>_xll.qlInterestRateIndexFixingDate(Currency&amp;"ibor"&amp;Tenor,BA653,Trigger)</f>
        <v>43852</v>
      </c>
      <c r="BA653" s="158">
        <f>_xll.qlCalendarAdvance(Calendar,BA652,AY653,"f",,Trigger)</f>
        <v>43854</v>
      </c>
      <c r="BB653" s="158">
        <f>_xll.qlInterestRateIndexMaturity(Currency&amp;"ibor"&amp;Tenor,BA653,Trigger)</f>
        <v>44036</v>
      </c>
      <c r="BC653" s="320">
        <f>_xll.qlIndexFixing($AC$5,AZ653,TRUE,_xll.ohTrigger(Trigger,Trigger6M))</f>
        <v>9.2129614711496614E-3</v>
      </c>
      <c r="BD653" s="320">
        <f>_xll.qlIndexFixing($BE$1,AZ653,TRUE,_xll.ohTrigger(Trigger,Trigger6M))</f>
        <v>9.7705483092545408E-3</v>
      </c>
    </row>
    <row r="654" spans="51:56" ht="11.25" customHeight="1" x14ac:dyDescent="0.25">
      <c r="AY654" s="159" t="s">
        <v>90</v>
      </c>
      <c r="AZ654" s="158">
        <f>_xll.qlInterestRateIndexFixingDate(Currency&amp;"ibor"&amp;Tenor,BA654,Trigger)</f>
        <v>43859</v>
      </c>
      <c r="BA654" s="158">
        <f>_xll.qlCalendarAdvance(Calendar,BA653,AY654,"f",,Trigger)</f>
        <v>43861</v>
      </c>
      <c r="BB654" s="158">
        <f>_xll.qlInterestRateIndexMaturity(Currency&amp;"ibor"&amp;Tenor,BA654,Trigger)</f>
        <v>44043</v>
      </c>
      <c r="BC654" s="320">
        <f>_xll.qlIndexFixing($AC$5,AZ654,TRUE,_xll.ohTrigger(Trigger,Trigger6M))</f>
        <v>9.2716978084082247E-3</v>
      </c>
      <c r="BD654" s="320">
        <f>_xll.qlIndexFixing($BE$1,AZ654,TRUE,_xll.ohTrigger(Trigger,Trigger6M))</f>
        <v>9.8181451700167129E-3</v>
      </c>
    </row>
    <row r="655" spans="51:56" ht="11.25" customHeight="1" x14ac:dyDescent="0.25">
      <c r="AY655" s="159" t="s">
        <v>90</v>
      </c>
      <c r="AZ655" s="158">
        <f>_xll.qlInterestRateIndexFixingDate(Currency&amp;"ibor"&amp;Tenor,BA655,Trigger)</f>
        <v>43866</v>
      </c>
      <c r="BA655" s="158">
        <f>_xll.qlCalendarAdvance(Calendar,BA654,AY655,"f",,Trigger)</f>
        <v>43868</v>
      </c>
      <c r="BB655" s="158">
        <f>_xll.qlInterestRateIndexMaturity(Currency&amp;"ibor"&amp;Tenor,BA655,Trigger)</f>
        <v>44050</v>
      </c>
      <c r="BC655" s="320">
        <f>_xll.qlIndexFixing($AC$5,AZ655,TRUE,_xll.ohTrigger(Trigger,Trigger6M))</f>
        <v>9.3305514618494886E-3</v>
      </c>
      <c r="BD655" s="320">
        <f>_xll.qlIndexFixing($BE$1,AZ655,TRUE,_xll.ohTrigger(Trigger,Trigger6M))</f>
        <v>9.8655995130972739E-3</v>
      </c>
    </row>
    <row r="656" spans="51:56" ht="11.25" customHeight="1" x14ac:dyDescent="0.25">
      <c r="AY656" s="159" t="s">
        <v>90</v>
      </c>
      <c r="AZ656" s="158">
        <f>_xll.qlInterestRateIndexFixingDate(Currency&amp;"ibor"&amp;Tenor,BA656,Trigger)</f>
        <v>43873</v>
      </c>
      <c r="BA656" s="158">
        <f>_xll.qlCalendarAdvance(Calendar,BA655,AY656,"f",,Trigger)</f>
        <v>43875</v>
      </c>
      <c r="BB656" s="158">
        <f>_xll.qlInterestRateIndexMaturity(Currency&amp;"ibor"&amp;Tenor,BA656,Trigger)</f>
        <v>44057</v>
      </c>
      <c r="BC656" s="320">
        <f>_xll.qlIndexFixing($AC$5,AZ656,TRUE,_xll.ohTrigger(Trigger,Trigger6M))</f>
        <v>9.3895224417931133E-3</v>
      </c>
      <c r="BD656" s="320">
        <f>_xll.qlIndexFixing($BE$1,AZ656,TRUE,_xll.ohTrigger(Trigger,Trigger6M))</f>
        <v>9.9129231945688304E-3</v>
      </c>
    </row>
    <row r="657" spans="51:56" ht="11.25" customHeight="1" x14ac:dyDescent="0.25">
      <c r="AY657" s="159" t="s">
        <v>90</v>
      </c>
      <c r="AZ657" s="158">
        <f>_xll.qlInterestRateIndexFixingDate(Currency&amp;"ibor"&amp;Tenor,BA657,Trigger)</f>
        <v>43880</v>
      </c>
      <c r="BA657" s="158">
        <f>_xll.qlCalendarAdvance(Calendar,BA656,AY657,"f",,Trigger)</f>
        <v>43882</v>
      </c>
      <c r="BB657" s="158">
        <f>_xll.qlInterestRateIndexMaturity(Currency&amp;"ibor"&amp;Tenor,BA657,Trigger)</f>
        <v>44064</v>
      </c>
      <c r="BC657" s="320">
        <f>_xll.qlIndexFixing($AC$5,AZ657,TRUE,_xll.ohTrigger(Trigger,Trigger6M))</f>
        <v>9.4486107585793969E-3</v>
      </c>
      <c r="BD657" s="320">
        <f>_xll.qlIndexFixing($BE$1,AZ657,TRUE,_xll.ohTrigger(Trigger,Trigger6M))</f>
        <v>9.9601282918205802E-3</v>
      </c>
    </row>
    <row r="658" spans="51:56" ht="11.25" customHeight="1" x14ac:dyDescent="0.25">
      <c r="AY658" s="159" t="s">
        <v>90</v>
      </c>
      <c r="AZ658" s="158">
        <f>_xll.qlInterestRateIndexFixingDate(Currency&amp;"ibor"&amp;Tenor,BA658,Trigger)</f>
        <v>43887</v>
      </c>
      <c r="BA658" s="158">
        <f>_xll.qlCalendarAdvance(Calendar,BA657,AY658,"f",,Trigger)</f>
        <v>43889</v>
      </c>
      <c r="BB658" s="158">
        <f>_xll.qlInterestRateIndexMaturity(Currency&amp;"ibor"&amp;Tenor,BA658,Trigger)</f>
        <v>44074</v>
      </c>
      <c r="BC658" s="320">
        <f>_xll.qlIndexFixing($AC$5,AZ658,TRUE,_xll.ohTrigger(Trigger,Trigger6M))</f>
        <v>9.5204742274535622E-3</v>
      </c>
      <c r="BD658" s="320">
        <f>_xll.qlIndexFixing($BE$1,AZ658,TRUE,_xll.ohTrigger(Trigger,Trigger6M))</f>
        <v>1.0017649164532703E-2</v>
      </c>
    </row>
    <row r="659" spans="51:56" ht="11.25" customHeight="1" x14ac:dyDescent="0.25">
      <c r="AY659" s="159" t="s">
        <v>90</v>
      </c>
      <c r="AZ659" s="158">
        <f>_xll.qlInterestRateIndexFixingDate(Currency&amp;"ibor"&amp;Tenor,BA659,Trigger)</f>
        <v>43894</v>
      </c>
      <c r="BA659" s="158">
        <f>_xll.qlCalendarAdvance(Calendar,BA658,AY659,"f",,Trigger)</f>
        <v>43896</v>
      </c>
      <c r="BB659" s="158">
        <f>_xll.qlInterestRateIndexMaturity(Currency&amp;"ibor"&amp;Tenor,BA659,Trigger)</f>
        <v>44081</v>
      </c>
      <c r="BC659" s="320">
        <f>_xll.qlIndexFixing($AC$5,AZ659,TRUE,_xll.ohTrigger(Trigger,Trigger6M))</f>
        <v>9.5795768310833369E-3</v>
      </c>
      <c r="BD659" s="320">
        <f>_xll.qlIndexFixing($BE$1,AZ659,TRUE,_xll.ohTrigger(Trigger,Trigger6M))</f>
        <v>1.0064657541399055E-2</v>
      </c>
    </row>
    <row r="660" spans="51:56" ht="11.25" customHeight="1" x14ac:dyDescent="0.25">
      <c r="AY660" s="159" t="s">
        <v>90</v>
      </c>
      <c r="AZ660" s="158">
        <f>_xll.qlInterestRateIndexFixingDate(Currency&amp;"ibor"&amp;Tenor,BA660,Trigger)</f>
        <v>43901</v>
      </c>
      <c r="BA660" s="158">
        <f>_xll.qlCalendarAdvance(Calendar,BA659,AY660,"f",,Trigger)</f>
        <v>43903</v>
      </c>
      <c r="BB660" s="158">
        <f>_xll.qlInterestRateIndexMaturity(Currency&amp;"ibor"&amp;Tenor,BA660,Trigger)</f>
        <v>44088</v>
      </c>
      <c r="BC660" s="320">
        <f>_xll.qlIndexFixing($AC$5,AZ660,TRUE,_xll.ohTrigger(Trigger,Trigger6M))</f>
        <v>9.6387949536255995E-3</v>
      </c>
      <c r="BD660" s="320">
        <f>_xll.qlIndexFixing($BE$1,AZ660,TRUE,_xll.ohTrigger(Trigger,Trigger6M))</f>
        <v>1.0111587170111031E-2</v>
      </c>
    </row>
    <row r="661" spans="51:56" ht="11.25" customHeight="1" x14ac:dyDescent="0.25">
      <c r="AY661" s="159" t="s">
        <v>90</v>
      </c>
      <c r="AZ661" s="158">
        <f>_xll.qlInterestRateIndexFixingDate(Currency&amp;"ibor"&amp;Tenor,BA661,Trigger)</f>
        <v>43908</v>
      </c>
      <c r="BA661" s="158">
        <f>_xll.qlCalendarAdvance(Calendar,BA660,AY661,"f",,Trigger)</f>
        <v>43910</v>
      </c>
      <c r="BB661" s="158">
        <f>_xll.qlInterestRateIndexMaturity(Currency&amp;"ibor"&amp;Tenor,BA661,Trigger)</f>
        <v>44095</v>
      </c>
      <c r="BC661" s="320">
        <f>_xll.qlIndexFixing($AC$5,AZ661,TRUE,_xll.ohTrigger(Trigger,Trigger6M))</f>
        <v>9.6981286054659919E-3</v>
      </c>
      <c r="BD661" s="320">
        <f>_xll.qlIndexFixing($BE$1,AZ661,TRUE,_xll.ohTrigger(Trigger,Trigger6M))</f>
        <v>1.0158450815165119E-2</v>
      </c>
    </row>
    <row r="662" spans="51:56" ht="11.25" customHeight="1" x14ac:dyDescent="0.25">
      <c r="AY662" s="159" t="s">
        <v>90</v>
      </c>
      <c r="AZ662" s="158">
        <f>_xll.qlInterestRateIndexFixingDate(Currency&amp;"ibor"&amp;Tenor,BA662,Trigger)</f>
        <v>43915</v>
      </c>
      <c r="BA662" s="158">
        <f>_xll.qlCalendarAdvance(Calendar,BA661,AY662,"f",,Trigger)</f>
        <v>43917</v>
      </c>
      <c r="BB662" s="158">
        <f>_xll.qlInterestRateIndexMaturity(Currency&amp;"ibor"&amp;Tenor,BA662,Trigger)</f>
        <v>44102</v>
      </c>
      <c r="BC662" s="320">
        <f>_xll.qlIndexFixing($AC$5,AZ662,TRUE,_xll.ohTrigger(Trigger,Trigger6M))</f>
        <v>9.7575777970117534E-3</v>
      </c>
      <c r="BD662" s="320">
        <f>_xll.qlIndexFixing($BE$1,AZ662,TRUE,_xll.ohTrigger(Trigger,Trigger6M))</f>
        <v>1.020526145892461E-2</v>
      </c>
    </row>
    <row r="663" spans="51:56" ht="11.25" customHeight="1" x14ac:dyDescent="0.25">
      <c r="AY663" s="159" t="s">
        <v>90</v>
      </c>
      <c r="AZ663" s="158">
        <f>_xll.qlInterestRateIndexFixingDate(Currency&amp;"ibor"&amp;Tenor,BA663,Trigger)</f>
        <v>43922</v>
      </c>
      <c r="BA663" s="158">
        <f>_xll.qlCalendarAdvance(Calendar,BA662,AY663,"f",,Trigger)</f>
        <v>43924</v>
      </c>
      <c r="BB663" s="158">
        <f>_xll.qlInterestRateIndexMaturity(Currency&amp;"ibor"&amp;Tenor,BA663,Trigger)</f>
        <v>44109</v>
      </c>
      <c r="BC663" s="320">
        <f>_xll.qlIndexFixing($AC$5,AZ663,TRUE,_xll.ohTrigger(Trigger,Trigger6M))</f>
        <v>9.8171425386900067E-3</v>
      </c>
      <c r="BD663" s="320">
        <f>_xll.qlIndexFixing($BE$1,AZ663,TRUE,_xll.ohTrigger(Trigger,Trigger6M))</f>
        <v>1.025203230164207E-2</v>
      </c>
    </row>
    <row r="664" spans="51:56" ht="11.25" customHeight="1" x14ac:dyDescent="0.25">
      <c r="AY664" s="159" t="s">
        <v>90</v>
      </c>
      <c r="AZ664" s="158">
        <f>_xll.qlInterestRateIndexFixingDate(Currency&amp;"ibor"&amp;Tenor,BA664,Trigger)</f>
        <v>43929</v>
      </c>
      <c r="BA664" s="158">
        <f>_xll.qlCalendarAdvance(Calendar,BA663,AY664,"f",,Trigger)</f>
        <v>43935</v>
      </c>
      <c r="BB664" s="158">
        <f>_xll.qlInterestRateIndexMaturity(Currency&amp;"ibor"&amp;Tenor,BA664,Trigger)</f>
        <v>44118</v>
      </c>
      <c r="BC664" s="320">
        <f>_xll.qlIndexFixing($AC$5,AZ664,TRUE,_xll.ohTrigger(Trigger,Trigger6M))</f>
        <v>9.9035309855533358E-3</v>
      </c>
      <c r="BD664" s="320">
        <f>_xll.qlIndexFixing($BE$1,AZ664,TRUE,_xll.ohTrigger(Trigger,Trigger6M))</f>
        <v>1.0318494041275885E-2</v>
      </c>
    </row>
    <row r="665" spans="51:56" ht="11.25" customHeight="1" x14ac:dyDescent="0.25">
      <c r="AY665" s="159" t="s">
        <v>90</v>
      </c>
      <c r="AZ665" s="158">
        <f>_xll.qlInterestRateIndexFixingDate(Currency&amp;"ibor"&amp;Tenor,BA665,Trigger)</f>
        <v>43938</v>
      </c>
      <c r="BA665" s="158">
        <f>_xll.qlCalendarAdvance(Calendar,BA664,AY665,"f",,Trigger)</f>
        <v>43942</v>
      </c>
      <c r="BB665" s="158">
        <f>_xll.qlInterestRateIndexMaturity(Currency&amp;"ibor"&amp;Tenor,BA665,Trigger)</f>
        <v>44125</v>
      </c>
      <c r="BC665" s="320">
        <f>_xll.qlIndexFixing($AC$5,AZ665,TRUE,_xll.ohTrigger(Trigger,Trigger6M))</f>
        <v>9.963547087716523E-3</v>
      </c>
      <c r="BD665" s="320">
        <f>_xll.qlIndexFixing($BE$1,AZ665,TRUE,_xll.ohTrigger(Trigger,Trigger6M))</f>
        <v>1.0365214961292167E-2</v>
      </c>
    </row>
    <row r="666" spans="51:56" ht="11.25" customHeight="1" x14ac:dyDescent="0.25">
      <c r="AY666" s="159" t="s">
        <v>90</v>
      </c>
      <c r="AZ666" s="158">
        <f>_xll.qlInterestRateIndexFixingDate(Currency&amp;"ibor"&amp;Tenor,BA666,Trigger)</f>
        <v>43945</v>
      </c>
      <c r="BA666" s="158">
        <f>_xll.qlCalendarAdvance(Calendar,BA665,AY666,"f",,Trigger)</f>
        <v>43949</v>
      </c>
      <c r="BB666" s="158">
        <f>_xll.qlInterestRateIndexMaturity(Currency&amp;"ibor"&amp;Tenor,BA666,Trigger)</f>
        <v>44132</v>
      </c>
      <c r="BC666" s="320">
        <f>_xll.qlIndexFixing($AC$5,AZ666,TRUE,_xll.ohTrigger(Trigger,Trigger6M))</f>
        <v>1.002368000350384E-2</v>
      </c>
      <c r="BD666" s="320">
        <f>_xll.qlIndexFixing($BE$1,AZ666,TRUE,_xll.ohTrigger(Trigger,Trigger6M))</f>
        <v>1.0411944400871211E-2</v>
      </c>
    </row>
    <row r="667" spans="51:56" ht="11.25" customHeight="1" x14ac:dyDescent="0.25">
      <c r="AY667" s="159" t="s">
        <v>90</v>
      </c>
      <c r="AZ667" s="158">
        <f>_xll.qlInterestRateIndexFixingDate(Currency&amp;"ibor"&amp;Tenor,BA667,Trigger)</f>
        <v>43951</v>
      </c>
      <c r="BA667" s="158">
        <f>_xll.qlCalendarAdvance(Calendar,BA666,AY667,"f",,Trigger)</f>
        <v>43956</v>
      </c>
      <c r="BB667" s="158">
        <f>_xll.qlInterestRateIndexMaturity(Currency&amp;"ibor"&amp;Tenor,BA667,Trigger)</f>
        <v>44140</v>
      </c>
      <c r="BC667" s="320">
        <f>_xll.qlIndexFixing($AC$5,AZ667,TRUE,_xll.ohTrigger(Trigger,Trigger6M))</f>
        <v>1.008742048270665E-2</v>
      </c>
      <c r="BD667" s="320">
        <f>_xll.qlIndexFixing($BE$1,AZ667,TRUE,_xll.ohTrigger(Trigger,Trigger6M))</f>
        <v>1.0462205421386444E-2</v>
      </c>
    </row>
    <row r="668" spans="51:56" ht="11.25" customHeight="1" x14ac:dyDescent="0.25">
      <c r="AY668" s="159" t="s">
        <v>90</v>
      </c>
      <c r="AZ668" s="158">
        <f>_xll.qlInterestRateIndexFixingDate(Currency&amp;"ibor"&amp;Tenor,BA668,Trigger)</f>
        <v>43959</v>
      </c>
      <c r="BA668" s="158">
        <f>_xll.qlCalendarAdvance(Calendar,BA667,AY668,"f",,Trigger)</f>
        <v>43963</v>
      </c>
      <c r="BB668" s="158">
        <f>_xll.qlInterestRateIndexMaturity(Currency&amp;"ibor"&amp;Tenor,BA668,Trigger)</f>
        <v>44147</v>
      </c>
      <c r="BC668" s="320">
        <f>_xll.qlIndexFixing($AC$5,AZ668,TRUE,_xll.ohTrigger(Trigger,Trigger6M))</f>
        <v>1.0147707689587669E-2</v>
      </c>
      <c r="BD668" s="320">
        <f>_xll.qlIndexFixing($BE$1,AZ668,TRUE,_xll.ohTrigger(Trigger,Trigger6M))</f>
        <v>1.0509000687611026E-2</v>
      </c>
    </row>
    <row r="669" spans="51:56" ht="11.25" customHeight="1" x14ac:dyDescent="0.25">
      <c r="AY669" s="159" t="s">
        <v>90</v>
      </c>
      <c r="AZ669" s="158">
        <f>_xll.qlInterestRateIndexFixingDate(Currency&amp;"ibor"&amp;Tenor,BA669,Trigger)</f>
        <v>43966</v>
      </c>
      <c r="BA669" s="158">
        <f>_xll.qlCalendarAdvance(Calendar,BA668,AY669,"f",,Trigger)</f>
        <v>43970</v>
      </c>
      <c r="BB669" s="158">
        <f>_xll.qlInterestRateIndexMaturity(Currency&amp;"ibor"&amp;Tenor,BA669,Trigger)</f>
        <v>44154</v>
      </c>
      <c r="BC669" s="320">
        <f>_xll.qlIndexFixing($AC$5,AZ669,TRUE,_xll.ohTrigger(Trigger,Trigger6M))</f>
        <v>1.0197408383717039E-2</v>
      </c>
      <c r="BD669" s="320">
        <f>_xll.qlIndexFixing($BE$1,AZ669,TRUE,_xll.ohTrigger(Trigger,Trigger6M))</f>
        <v>1.0555847376851456E-2</v>
      </c>
    </row>
    <row r="670" spans="51:56" ht="11.25" customHeight="1" x14ac:dyDescent="0.25">
      <c r="AY670" s="159" t="s">
        <v>90</v>
      </c>
      <c r="AZ670" s="158">
        <f>_xll.qlInterestRateIndexFixingDate(Currency&amp;"ibor"&amp;Tenor,BA670,Trigger)</f>
        <v>43973</v>
      </c>
      <c r="BA670" s="158">
        <f>_xll.qlCalendarAdvance(Calendar,BA669,AY670,"f",,Trigger)</f>
        <v>43977</v>
      </c>
      <c r="BB670" s="158">
        <f>_xll.qlInterestRateIndexMaturity(Currency&amp;"ibor"&amp;Tenor,BA670,Trigger)</f>
        <v>44161</v>
      </c>
      <c r="BC670" s="320">
        <f>_xll.qlIndexFixing($AC$5,AZ670,TRUE,_xll.ohTrigger(Trigger,Trigger6M))</f>
        <v>1.0242845485719666E-2</v>
      </c>
      <c r="BD670" s="320">
        <f>_xll.qlIndexFixing($BE$1,AZ670,TRUE,_xll.ohTrigger(Trigger,Trigger6M))</f>
        <v>1.0602750999859151E-2</v>
      </c>
    </row>
    <row r="671" spans="51:56" ht="11.25" customHeight="1" x14ac:dyDescent="0.25">
      <c r="AY671" s="159" t="s">
        <v>90</v>
      </c>
      <c r="AZ671" s="158">
        <f>_xll.qlInterestRateIndexFixingDate(Currency&amp;"ibor"&amp;Tenor,BA671,Trigger)</f>
        <v>43980</v>
      </c>
      <c r="BA671" s="158">
        <f>_xll.qlCalendarAdvance(Calendar,BA670,AY671,"f",,Trigger)</f>
        <v>43984</v>
      </c>
      <c r="BB671" s="158">
        <f>_xll.qlInterestRateIndexMaturity(Currency&amp;"ibor"&amp;Tenor,BA671,Trigger)</f>
        <v>44167</v>
      </c>
      <c r="BC671" s="320">
        <f>_xll.qlIndexFixing($AC$5,AZ671,TRUE,_xll.ohTrigger(Trigger,Trigger6M))</f>
        <v>1.0284891359082395E-2</v>
      </c>
      <c r="BD671" s="320">
        <f>_xll.qlIndexFixing($BE$1,AZ671,TRUE,_xll.ohTrigger(Trigger,Trigger6M))</f>
        <v>1.0646181002616741E-2</v>
      </c>
    </row>
    <row r="672" spans="51:56" ht="11.25" customHeight="1" x14ac:dyDescent="0.25">
      <c r="AY672" s="159" t="s">
        <v>90</v>
      </c>
      <c r="AZ672" s="158">
        <f>_xll.qlInterestRateIndexFixingDate(Currency&amp;"ibor"&amp;Tenor,BA672,Trigger)</f>
        <v>43987</v>
      </c>
      <c r="BA672" s="158">
        <f>_xll.qlCalendarAdvance(Calendar,BA671,AY672,"f",,Trigger)</f>
        <v>43991</v>
      </c>
      <c r="BB672" s="158">
        <f>_xll.qlInterestRateIndexMaturity(Currency&amp;"ibor"&amp;Tenor,BA672,Trigger)</f>
        <v>44174</v>
      </c>
      <c r="BC672" s="320">
        <f>_xll.qlIndexFixing($AC$5,AZ672,TRUE,_xll.ohTrigger(Trigger,Trigger6M))</f>
        <v>1.0330329187982481E-2</v>
      </c>
      <c r="BD672" s="320">
        <f>_xll.qlIndexFixing($BE$1,AZ672,TRUE,_xll.ohTrigger(Trigger,Trigger6M))</f>
        <v>1.0693194817847118E-2</v>
      </c>
    </row>
    <row r="673" spans="51:56" ht="11.25" customHeight="1" x14ac:dyDescent="0.25">
      <c r="AY673" s="159" t="s">
        <v>90</v>
      </c>
      <c r="AZ673" s="158">
        <f>_xll.qlInterestRateIndexFixingDate(Currency&amp;"ibor"&amp;Tenor,BA673,Trigger)</f>
        <v>43994</v>
      </c>
      <c r="BA673" s="158">
        <f>_xll.qlCalendarAdvance(Calendar,BA672,AY673,"f",,Trigger)</f>
        <v>43998</v>
      </c>
      <c r="BB673" s="158">
        <f>_xll.qlInterestRateIndexMaturity(Currency&amp;"ibor"&amp;Tenor,BA673,Trigger)</f>
        <v>44181</v>
      </c>
      <c r="BC673" s="320">
        <f>_xll.qlIndexFixing($AC$5,AZ673,TRUE,_xll.ohTrigger(Trigger,Trigger6M))</f>
        <v>1.0375768060927418E-2</v>
      </c>
      <c r="BD673" s="320">
        <f>_xll.qlIndexFixing($BE$1,AZ673,TRUE,_xll.ohTrigger(Trigger,Trigger6M))</f>
        <v>1.0740267565696278E-2</v>
      </c>
    </row>
    <row r="674" spans="51:56" ht="11.25" customHeight="1" x14ac:dyDescent="0.25">
      <c r="AY674" s="159" t="s">
        <v>90</v>
      </c>
      <c r="AZ674" s="158">
        <f>_xll.qlInterestRateIndexFixingDate(Currency&amp;"ibor"&amp;Tenor,BA674,Trigger)</f>
        <v>44001</v>
      </c>
      <c r="BA674" s="158">
        <f>_xll.qlCalendarAdvance(Calendar,BA673,AY674,"f",,Trigger)</f>
        <v>44005</v>
      </c>
      <c r="BB674" s="158">
        <f>_xll.qlInterestRateIndexMaturity(Currency&amp;"ibor"&amp;Tenor,BA674,Trigger)</f>
        <v>44188</v>
      </c>
      <c r="BC674" s="320">
        <f>_xll.qlIndexFixing($AC$5,AZ674,TRUE,_xll.ohTrigger(Trigger,Trigger6M))</f>
        <v>1.042120797794123E-2</v>
      </c>
      <c r="BD674" s="320">
        <f>_xll.qlIndexFixing($BE$1,AZ674,TRUE,_xll.ohTrigger(Trigger,Trigger6M))</f>
        <v>1.0787399912631761E-2</v>
      </c>
    </row>
    <row r="675" spans="51:56" ht="11.25" customHeight="1" x14ac:dyDescent="0.25">
      <c r="AY675" s="159" t="s">
        <v>90</v>
      </c>
      <c r="AZ675" s="158">
        <f>_xll.qlInterestRateIndexFixingDate(Currency&amp;"ibor"&amp;Tenor,BA675,Trigger)</f>
        <v>44008</v>
      </c>
      <c r="BA675" s="158">
        <f>_xll.qlCalendarAdvance(Calendar,BA674,AY675,"f",,Trigger)</f>
        <v>44012</v>
      </c>
      <c r="BB675" s="158">
        <f>_xll.qlInterestRateIndexMaturity(Currency&amp;"ibor"&amp;Tenor,BA675,Trigger)</f>
        <v>44196</v>
      </c>
      <c r="BC675" s="320">
        <f>_xll.qlIndexFixing($AC$5,AZ675,TRUE,_xll.ohTrigger(Trigger,Trigger6M))</f>
        <v>1.0470046742214311E-2</v>
      </c>
      <c r="BD675" s="320">
        <f>_xll.qlIndexFixing($BE$1,AZ675,TRUE,_xll.ohTrigger(Trigger,Trigger6M))</f>
        <v>1.0838147272552917E-2</v>
      </c>
    </row>
    <row r="676" spans="51:56" ht="11.25" customHeight="1" x14ac:dyDescent="0.25">
      <c r="AY676" s="159" t="s">
        <v>90</v>
      </c>
      <c r="AZ676" s="158">
        <f>_xll.qlInterestRateIndexFixingDate(Currency&amp;"ibor"&amp;Tenor,BA676,Trigger)</f>
        <v>44015</v>
      </c>
      <c r="BA676" s="158">
        <f>_xll.qlCalendarAdvance(Calendar,BA675,AY676,"f",,Trigger)</f>
        <v>44019</v>
      </c>
      <c r="BB676" s="158">
        <f>_xll.qlInterestRateIndexMaturity(Currency&amp;"ibor"&amp;Tenor,BA676,Trigger)</f>
        <v>44203</v>
      </c>
      <c r="BC676" s="320">
        <f>_xll.qlIndexFixing($AC$5,AZ676,TRUE,_xll.ohTrigger(Trigger,Trigger6M))</f>
        <v>1.051549014297932E-2</v>
      </c>
      <c r="BD676" s="320">
        <f>_xll.qlIndexFixing($BE$1,AZ676,TRUE,_xll.ohTrigger(Trigger,Trigger6M))</f>
        <v>1.0885406824226718E-2</v>
      </c>
    </row>
    <row r="677" spans="51:56" ht="11.25" customHeight="1" x14ac:dyDescent="0.25">
      <c r="AY677" s="159" t="s">
        <v>90</v>
      </c>
      <c r="AZ677" s="158">
        <f>_xll.qlInterestRateIndexFixingDate(Currency&amp;"ibor"&amp;Tenor,BA677,Trigger)</f>
        <v>44022</v>
      </c>
      <c r="BA677" s="158">
        <f>_xll.qlCalendarAdvance(Calendar,BA676,AY677,"f",,Trigger)</f>
        <v>44026</v>
      </c>
      <c r="BB677" s="158">
        <f>_xll.qlInterestRateIndexMaturity(Currency&amp;"ibor"&amp;Tenor,BA677,Trigger)</f>
        <v>44210</v>
      </c>
      <c r="BC677" s="320">
        <f>_xll.qlIndexFixing($AC$5,AZ677,TRUE,_xll.ohTrigger(Trigger,Trigger6M))</f>
        <v>1.0560934593623207E-2</v>
      </c>
      <c r="BD677" s="320">
        <f>_xll.qlIndexFixing($BE$1,AZ677,TRUE,_xll.ohTrigger(Trigger,Trigger6M))</f>
        <v>1.0932728030468925E-2</v>
      </c>
    </row>
    <row r="678" spans="51:56" ht="11.25" customHeight="1" x14ac:dyDescent="0.25">
      <c r="AY678" s="159" t="s">
        <v>90</v>
      </c>
      <c r="AZ678" s="158">
        <f>_xll.qlInterestRateIndexFixingDate(Currency&amp;"ibor"&amp;Tenor,BA678,Trigger)</f>
        <v>44029</v>
      </c>
      <c r="BA678" s="158">
        <f>_xll.qlCalendarAdvance(Calendar,BA677,AY678,"f",,Trigger)</f>
        <v>44033</v>
      </c>
      <c r="BB678" s="158">
        <f>_xll.qlInterestRateIndexMaturity(Currency&amp;"ibor"&amp;Tenor,BA678,Trigger)</f>
        <v>44217</v>
      </c>
      <c r="BC678" s="320">
        <f>_xll.qlIndexFixing($AC$5,AZ678,TRUE,_xll.ohTrigger(Trigger,Trigger6M))</f>
        <v>1.0606380094169868E-2</v>
      </c>
      <c r="BD678" s="320">
        <f>_xll.qlIndexFixing($BE$1,AZ678,TRUE,_xll.ohTrigger(Trigger,Trigger6M))</f>
        <v>1.0980111558070946E-2</v>
      </c>
    </row>
    <row r="679" spans="51:56" ht="11.25" customHeight="1" x14ac:dyDescent="0.25">
      <c r="AY679" s="159" t="s">
        <v>90</v>
      </c>
      <c r="AZ679" s="158">
        <f>_xll.qlInterestRateIndexFixingDate(Currency&amp;"ibor"&amp;Tenor,BA679,Trigger)</f>
        <v>44036</v>
      </c>
      <c r="BA679" s="158">
        <f>_xll.qlCalendarAdvance(Calendar,BA678,AY679,"f",,Trigger)</f>
        <v>44040</v>
      </c>
      <c r="BB679" s="158">
        <f>_xll.qlInterestRateIndexMaturity(Currency&amp;"ibor"&amp;Tenor,BA679,Trigger)</f>
        <v>44224</v>
      </c>
      <c r="BC679" s="320">
        <f>_xll.qlIndexFixing($AC$5,AZ679,TRUE,_xll.ohTrigger(Trigger,Trigger6M))</f>
        <v>1.0651826644643632E-2</v>
      </c>
      <c r="BD679" s="320">
        <f>_xll.qlIndexFixing($BE$1,AZ679,TRUE,_xll.ohTrigger(Trigger,Trigger6M))</f>
        <v>1.1027558073894127E-2</v>
      </c>
    </row>
    <row r="680" spans="51:56" ht="11.25" customHeight="1" x14ac:dyDescent="0.25">
      <c r="AY680" s="159" t="s">
        <v>90</v>
      </c>
      <c r="AZ680" s="158">
        <f>_xll.qlInterestRateIndexFixingDate(Currency&amp;"ibor"&amp;Tenor,BA680,Trigger)</f>
        <v>44043</v>
      </c>
      <c r="BA680" s="158">
        <f>_xll.qlCalendarAdvance(Calendar,BA679,AY680,"f",,Trigger)</f>
        <v>44047</v>
      </c>
      <c r="BB680" s="158">
        <f>_xll.qlInterestRateIndexMaturity(Currency&amp;"ibor"&amp;Tenor,BA680,Trigger)</f>
        <v>44231</v>
      </c>
      <c r="BC680" s="320">
        <f>_xll.qlIndexFixing($AC$5,AZ680,TRUE,_xll.ohTrigger(Trigger,Trigger6M))</f>
        <v>1.0697274245068824E-2</v>
      </c>
      <c r="BD680" s="320">
        <f>_xll.qlIndexFixing($BE$1,AZ680,TRUE,_xll.ohTrigger(Trigger,Trigger6M))</f>
        <v>1.1075068244869325E-2</v>
      </c>
    </row>
    <row r="681" spans="51:56" ht="11.25" customHeight="1" x14ac:dyDescent="0.25">
      <c r="AY681" s="159" t="s">
        <v>90</v>
      </c>
      <c r="AZ681" s="158">
        <f>_xll.qlInterestRateIndexFixingDate(Currency&amp;"ibor"&amp;Tenor,BA681,Trigger)</f>
        <v>44050</v>
      </c>
      <c r="BA681" s="158">
        <f>_xll.qlCalendarAdvance(Calendar,BA680,AY681,"f",,Trigger)</f>
        <v>44054</v>
      </c>
      <c r="BB681" s="158">
        <f>_xll.qlInterestRateIndexMaturity(Currency&amp;"ibor"&amp;Tenor,BA681,Trigger)</f>
        <v>44238</v>
      </c>
      <c r="BC681" s="320">
        <f>_xll.qlIndexFixing($AC$5,AZ681,TRUE,_xll.ohTrigger(Trigger,Trigger6M))</f>
        <v>1.0742722895469776E-2</v>
      </c>
      <c r="BD681" s="320">
        <f>_xll.qlIndexFixing($BE$1,AZ681,TRUE,_xll.ohTrigger(Trigger,Trigger6M))</f>
        <v>1.1122642737997781E-2</v>
      </c>
    </row>
    <row r="682" spans="51:56" ht="11.25" customHeight="1" x14ac:dyDescent="0.25">
      <c r="AY682" s="159" t="s">
        <v>90</v>
      </c>
      <c r="AZ682" s="158">
        <f>_xll.qlInterestRateIndexFixingDate(Currency&amp;"ibor"&amp;Tenor,BA682,Trigger)</f>
        <v>44057</v>
      </c>
      <c r="BA682" s="158">
        <f>_xll.qlCalendarAdvance(Calendar,BA681,AY682,"f",,Trigger)</f>
        <v>44061</v>
      </c>
      <c r="BB682" s="158">
        <f>_xll.qlInterestRateIndexMaturity(Currency&amp;"ibor"&amp;Tenor,BA682,Trigger)</f>
        <v>44245</v>
      </c>
      <c r="BC682" s="320">
        <f>_xll.qlIndexFixing($AC$5,AZ682,TRUE,_xll.ohTrigger(Trigger,Trigger6M))</f>
        <v>1.0788172595870379E-2</v>
      </c>
      <c r="BD682" s="320">
        <f>_xll.qlIndexFixing($BE$1,AZ682,TRUE,_xll.ohTrigger(Trigger,Trigger6M))</f>
        <v>1.1170282220351543E-2</v>
      </c>
    </row>
    <row r="683" spans="51:56" ht="11.25" customHeight="1" x14ac:dyDescent="0.25">
      <c r="AY683" s="159" t="s">
        <v>90</v>
      </c>
      <c r="AZ683" s="158">
        <f>_xll.qlInterestRateIndexFixingDate(Currency&amp;"ibor"&amp;Tenor,BA683,Trigger)</f>
        <v>44064</v>
      </c>
      <c r="BA683" s="158">
        <f>_xll.qlCalendarAdvance(Calendar,BA682,AY683,"f",,Trigger)</f>
        <v>44068</v>
      </c>
      <c r="BB683" s="158">
        <f>_xll.qlInterestRateIndexMaturity(Currency&amp;"ibor"&amp;Tenor,BA683,Trigger)</f>
        <v>44252</v>
      </c>
      <c r="BC683" s="320">
        <f>_xll.qlIndexFixing($AC$5,AZ683,TRUE,_xll.ohTrigger(Trigger,Trigger6M))</f>
        <v>1.0833623346295833E-2</v>
      </c>
      <c r="BD683" s="320">
        <f>_xll.qlIndexFixing($BE$1,AZ683,TRUE,_xll.ohTrigger(Trigger,Trigger6M))</f>
        <v>1.1217987359071735E-2</v>
      </c>
    </row>
    <row r="684" spans="51:56" ht="11.25" customHeight="1" x14ac:dyDescent="0.25">
      <c r="AY684" s="159" t="s">
        <v>90</v>
      </c>
      <c r="AZ684" s="158">
        <f>_xll.qlInterestRateIndexFixingDate(Currency&amp;"ibor"&amp;Tenor,BA684,Trigger)</f>
        <v>44071</v>
      </c>
      <c r="BA684" s="158">
        <f>_xll.qlCalendarAdvance(Calendar,BA683,AY684,"f",,Trigger)</f>
        <v>44075</v>
      </c>
      <c r="BB684" s="158">
        <f>_xll.qlInterestRateIndexMaturity(Currency&amp;"ibor"&amp;Tenor,BA684,Trigger)</f>
        <v>44256</v>
      </c>
      <c r="BC684" s="320">
        <f>_xll.qlIndexFixing($AC$5,AZ684,TRUE,_xll.ohTrigger(Trigger,Trigger6M))</f>
        <v>1.0868844050475919E-2</v>
      </c>
      <c r="BD684" s="320">
        <f>_xll.qlIndexFixing($BE$1,AZ684,TRUE,_xll.ohTrigger(Trigger,Trigger6M))</f>
        <v>1.1254928470265546E-2</v>
      </c>
    </row>
    <row r="685" spans="51:56" ht="11.25" customHeight="1" x14ac:dyDescent="0.25">
      <c r="AY685" s="159" t="s">
        <v>90</v>
      </c>
      <c r="AZ685" s="158">
        <f>_xll.qlInterestRateIndexFixingDate(Currency&amp;"ibor"&amp;Tenor,BA685,Trigger)</f>
        <v>44078</v>
      </c>
      <c r="BA685" s="158">
        <f>_xll.qlCalendarAdvance(Calendar,BA684,AY685,"f",,Trigger)</f>
        <v>44082</v>
      </c>
      <c r="BB685" s="158">
        <f>_xll.qlInterestRateIndexMaturity(Currency&amp;"ibor"&amp;Tenor,BA685,Trigger)</f>
        <v>44263</v>
      </c>
      <c r="BC685" s="320">
        <f>_xll.qlIndexFixing($AC$5,AZ685,TRUE,_xll.ohTrigger(Trigger,Trigger6M))</f>
        <v>1.0914292562025474E-2</v>
      </c>
      <c r="BD685" s="320">
        <f>_xll.qlIndexFixing($BE$1,AZ685,TRUE,_xll.ohTrigger(Trigger,Trigger6M))</f>
        <v>1.130274741167369E-2</v>
      </c>
    </row>
    <row r="686" spans="51:56" ht="11.25" customHeight="1" x14ac:dyDescent="0.25">
      <c r="AY686" s="159" t="s">
        <v>90</v>
      </c>
      <c r="AZ686" s="158">
        <f>_xll.qlInterestRateIndexFixingDate(Currency&amp;"ibor"&amp;Tenor,BA686,Trigger)</f>
        <v>44085</v>
      </c>
      <c r="BA686" s="158">
        <f>_xll.qlCalendarAdvance(Calendar,BA685,AY686,"f",,Trigger)</f>
        <v>44089</v>
      </c>
      <c r="BB686" s="158">
        <f>_xll.qlInterestRateIndexMaturity(Currency&amp;"ibor"&amp;Tenor,BA686,Trigger)</f>
        <v>44270</v>
      </c>
      <c r="BC686" s="320">
        <f>_xll.qlIndexFixing($AC$5,AZ686,TRUE,_xll.ohTrigger(Trigger,Trigger6M))</f>
        <v>1.0959742106451795E-2</v>
      </c>
      <c r="BD686" s="320">
        <f>_xll.qlIndexFixing($BE$1,AZ686,TRUE,_xll.ohTrigger(Trigger,Trigger6M))</f>
        <v>1.1350633842942603E-2</v>
      </c>
    </row>
    <row r="687" spans="51:56" ht="11.25" customHeight="1" x14ac:dyDescent="0.25">
      <c r="AY687" s="159" t="s">
        <v>90</v>
      </c>
      <c r="AZ687" s="158">
        <f>_xll.qlInterestRateIndexFixingDate(Currency&amp;"ibor"&amp;Tenor,BA687,Trigger)</f>
        <v>44092</v>
      </c>
      <c r="BA687" s="158">
        <f>_xll.qlCalendarAdvance(Calendar,BA686,AY687,"f",,Trigger)</f>
        <v>44096</v>
      </c>
      <c r="BB687" s="158">
        <f>_xll.qlInterestRateIndexMaturity(Currency&amp;"ibor"&amp;Tenor,BA687,Trigger)</f>
        <v>44277</v>
      </c>
      <c r="BC687" s="320">
        <f>_xll.qlIndexFixing($AC$5,AZ687,TRUE,_xll.ohTrigger(Trigger,Trigger6M))</f>
        <v>1.1005192683778732E-2</v>
      </c>
      <c r="BD687" s="320">
        <f>_xll.qlIndexFixing($BE$1,AZ687,TRUE,_xll.ohTrigger(Trigger,Trigger6M))</f>
        <v>1.1398588431340078E-2</v>
      </c>
    </row>
    <row r="688" spans="51:56" ht="11.25" customHeight="1" x14ac:dyDescent="0.25">
      <c r="AY688" s="159" t="s">
        <v>90</v>
      </c>
      <c r="AZ688" s="158">
        <f>_xll.qlInterestRateIndexFixingDate(Currency&amp;"ibor"&amp;Tenor,BA688,Trigger)</f>
        <v>44099</v>
      </c>
      <c r="BA688" s="158">
        <f>_xll.qlCalendarAdvance(Calendar,BA687,AY688,"f",,Trigger)</f>
        <v>44103</v>
      </c>
      <c r="BB688" s="158">
        <f>_xll.qlInterestRateIndexMaturity(Currency&amp;"ibor"&amp;Tenor,BA688,Trigger)</f>
        <v>44284</v>
      </c>
      <c r="BC688" s="320">
        <f>_xll.qlIndexFixing($AC$5,AZ688,TRUE,_xll.ohTrigger(Trigger,Trigger6M))</f>
        <v>1.1050644294029251E-2</v>
      </c>
      <c r="BD688" s="320">
        <f>_xll.qlIndexFixing($BE$1,AZ688,TRUE,_xll.ohTrigger(Trigger,Trigger6M))</f>
        <v>1.1446611844204561E-2</v>
      </c>
    </row>
    <row r="689" spans="51:56" ht="11.25" customHeight="1" x14ac:dyDescent="0.25">
      <c r="AY689" s="159" t="s">
        <v>90</v>
      </c>
      <c r="AZ689" s="158">
        <f>_xll.qlInterestRateIndexFixingDate(Currency&amp;"ibor"&amp;Tenor,BA689,Trigger)</f>
        <v>44106</v>
      </c>
      <c r="BA689" s="158">
        <f>_xll.qlCalendarAdvance(Calendar,BA688,AY689,"f",,Trigger)</f>
        <v>44110</v>
      </c>
      <c r="BB689" s="158">
        <f>_xll.qlInterestRateIndexMaturity(Currency&amp;"ibor"&amp;Tenor,BA689,Trigger)</f>
        <v>44292</v>
      </c>
      <c r="BC689" s="320">
        <f>_xll.qlIndexFixing($AC$5,AZ689,TRUE,_xll.ohTrigger(Trigger,Trigger6M))</f>
        <v>1.109951438323982E-2</v>
      </c>
      <c r="BD689" s="320">
        <f>_xll.qlIndexFixing($BE$1,AZ689,TRUE,_xll.ohTrigger(Trigger,Trigger6M))</f>
        <v>1.1498347217786727E-2</v>
      </c>
    </row>
    <row r="690" spans="51:56" ht="11.25" customHeight="1" x14ac:dyDescent="0.25">
      <c r="AY690" s="159" t="s">
        <v>90</v>
      </c>
      <c r="AZ690" s="158">
        <f>_xll.qlInterestRateIndexFixingDate(Currency&amp;"ibor"&amp;Tenor,BA690,Trigger)</f>
        <v>44113</v>
      </c>
      <c r="BA690" s="158">
        <f>_xll.qlCalendarAdvance(Calendar,BA689,AY690,"f",,Trigger)</f>
        <v>44117</v>
      </c>
      <c r="BB690" s="158">
        <f>_xll.qlInterestRateIndexMaturity(Currency&amp;"ibor"&amp;Tenor,BA690,Trigger)</f>
        <v>44299</v>
      </c>
      <c r="BC690" s="320">
        <f>_xll.qlIndexFixing($AC$5,AZ690,TRUE,_xll.ohTrigger(Trigger,Trigger6M))</f>
        <v>1.1144969533580674E-2</v>
      </c>
      <c r="BD690" s="320">
        <f>_xll.qlIndexFixing($BE$1,AZ690,TRUE,_xll.ohTrigger(Trigger,Trigger6M))</f>
        <v>1.1546517061088557E-2</v>
      </c>
    </row>
    <row r="691" spans="51:56" ht="11.25" customHeight="1" x14ac:dyDescent="0.25">
      <c r="AY691" s="159" t="s">
        <v>90</v>
      </c>
      <c r="AZ691" s="158">
        <f>_xll.qlInterestRateIndexFixingDate(Currency&amp;"ibor"&amp;Tenor,BA691,Trigger)</f>
        <v>44120</v>
      </c>
      <c r="BA691" s="158">
        <f>_xll.qlCalendarAdvance(Calendar,BA690,AY691,"f",,Trigger)</f>
        <v>44124</v>
      </c>
      <c r="BB691" s="158">
        <f>_xll.qlInterestRateIndexMaturity(Currency&amp;"ibor"&amp;Tenor,BA691,Trigger)</f>
        <v>44306</v>
      </c>
      <c r="BC691" s="320">
        <f>_xll.qlIndexFixing($AC$5,AZ691,TRUE,_xll.ohTrigger(Trigger,Trigger6M))</f>
        <v>1.119042572265678E-2</v>
      </c>
      <c r="BD691" s="320">
        <f>_xll.qlIndexFixing($BE$1,AZ691,TRUE,_xll.ohTrigger(Trigger,Trigger6M))</f>
        <v>1.1594757787677318E-2</v>
      </c>
    </row>
    <row r="692" spans="51:56" ht="11.25" customHeight="1" x14ac:dyDescent="0.25">
      <c r="AY692" s="159" t="s">
        <v>90</v>
      </c>
      <c r="AZ692" s="158">
        <f>_xll.qlInterestRateIndexFixingDate(Currency&amp;"ibor"&amp;Tenor,BA692,Trigger)</f>
        <v>44127</v>
      </c>
      <c r="BA692" s="158">
        <f>_xll.qlCalendarAdvance(Calendar,BA691,AY692,"f",,Trigger)</f>
        <v>44131</v>
      </c>
      <c r="BB692" s="158">
        <f>_xll.qlInterestRateIndexMaturity(Currency&amp;"ibor"&amp;Tenor,BA692,Trigger)</f>
        <v>44313</v>
      </c>
      <c r="BC692" s="320">
        <f>_xll.qlIndexFixing($AC$5,AZ692,TRUE,_xll.ohTrigger(Trigger,Trigger6M))</f>
        <v>1.1235882950491854E-2</v>
      </c>
      <c r="BD692" s="320">
        <f>_xll.qlIndexFixing($BE$1,AZ692,TRUE,_xll.ohTrigger(Trigger,Trigger6M))</f>
        <v>1.1643070065229476E-2</v>
      </c>
    </row>
    <row r="693" spans="51:56" ht="11.25" customHeight="1" x14ac:dyDescent="0.25">
      <c r="AY693" s="159" t="s">
        <v>90</v>
      </c>
      <c r="AZ693" s="158">
        <f>_xll.qlInterestRateIndexFixingDate(Currency&amp;"ibor"&amp;Tenor,BA693,Trigger)</f>
        <v>44134</v>
      </c>
      <c r="BA693" s="158">
        <f>_xll.qlCalendarAdvance(Calendar,BA692,AY693,"f",,Trigger)</f>
        <v>44138</v>
      </c>
      <c r="BB693" s="158">
        <f>_xll.qlInterestRateIndexMaturity(Currency&amp;"ibor"&amp;Tenor,BA693,Trigger)</f>
        <v>44319</v>
      </c>
      <c r="BC693" s="320">
        <f>_xll.qlIndexFixing($AC$5,AZ693,TRUE,_xll.ohTrigger(Trigger,Trigger6M))</f>
        <v>1.127791783996495E-2</v>
      </c>
      <c r="BD693" s="320">
        <f>_xll.qlIndexFixing($BE$1,AZ693,TRUE,_xll.ohTrigger(Trigger,Trigger6M))</f>
        <v>1.1687784637334336E-2</v>
      </c>
    </row>
    <row r="694" spans="51:56" ht="11.25" customHeight="1" x14ac:dyDescent="0.25">
      <c r="AY694" s="159" t="s">
        <v>90</v>
      </c>
      <c r="AZ694" s="158">
        <f>_xll.qlInterestRateIndexFixingDate(Currency&amp;"ibor"&amp;Tenor,BA694,Trigger)</f>
        <v>44141</v>
      </c>
      <c r="BA694" s="158">
        <f>_xll.qlCalendarAdvance(Calendar,BA693,AY694,"f",,Trigger)</f>
        <v>44145</v>
      </c>
      <c r="BB694" s="158">
        <f>_xll.qlInterestRateIndexMaturity(Currency&amp;"ibor"&amp;Tenor,BA694,Trigger)</f>
        <v>44326</v>
      </c>
      <c r="BC694" s="320">
        <f>_xll.qlIndexFixing($AC$5,AZ694,TRUE,_xll.ohTrigger(Trigger,Trigger6M))</f>
        <v>1.1323375648252027E-2</v>
      </c>
      <c r="BD694" s="320">
        <f>_xll.qlIndexFixing($BE$1,AZ694,TRUE,_xll.ohTrigger(Trigger,Trigger6M))</f>
        <v>1.1736235015081276E-2</v>
      </c>
    </row>
    <row r="695" spans="51:56" ht="11.25" customHeight="1" x14ac:dyDescent="0.25">
      <c r="AY695" s="159" t="s">
        <v>90</v>
      </c>
      <c r="AZ695" s="158">
        <f>_xll.qlInterestRateIndexFixingDate(Currency&amp;"ibor"&amp;Tenor,BA695,Trigger)</f>
        <v>44148</v>
      </c>
      <c r="BA695" s="158">
        <f>_xll.qlCalendarAdvance(Calendar,BA694,AY695,"f",,Trigger)</f>
        <v>44152</v>
      </c>
      <c r="BB695" s="158">
        <f>_xll.qlInterestRateIndexMaturity(Currency&amp;"ibor"&amp;Tenor,BA695,Trigger)</f>
        <v>44333</v>
      </c>
      <c r="BC695" s="320">
        <f>_xll.qlIndexFixing($AC$5,AZ695,TRUE,_xll.ohTrigger(Trigger,Trigger6M))</f>
        <v>1.1367752818121902E-2</v>
      </c>
      <c r="BD695" s="320">
        <f>_xll.qlIndexFixing($BE$1,AZ695,TRUE,_xll.ohTrigger(Trigger,Trigger6M))</f>
        <v>1.1784758700995705E-2</v>
      </c>
    </row>
    <row r="696" spans="51:56" ht="11.25" customHeight="1" x14ac:dyDescent="0.25">
      <c r="AY696" s="159" t="s">
        <v>90</v>
      </c>
      <c r="AZ696" s="158">
        <f>_xll.qlInterestRateIndexFixingDate(Currency&amp;"ibor"&amp;Tenor,BA696,Trigger)</f>
        <v>44155</v>
      </c>
      <c r="BA696" s="158">
        <f>_xll.qlCalendarAdvance(Calendar,BA695,AY696,"f",,Trigger)</f>
        <v>44159</v>
      </c>
      <c r="BB696" s="158">
        <f>_xll.qlInterestRateIndexMaturity(Currency&amp;"ibor"&amp;Tenor,BA696,Trigger)</f>
        <v>44340</v>
      </c>
      <c r="BC696" s="320">
        <f>_xll.qlIndexFixing($AC$5,AZ696,TRUE,_xll.ohTrigger(Trigger,Trigger6M))</f>
        <v>1.1410677224579445E-2</v>
      </c>
      <c r="BD696" s="320">
        <f>_xll.qlIndexFixing($BE$1,AZ696,TRUE,_xll.ohTrigger(Trigger,Trigger6M))</f>
        <v>1.1833349884942492E-2</v>
      </c>
    </row>
    <row r="697" spans="51:56" ht="11.25" customHeight="1" x14ac:dyDescent="0.25">
      <c r="AY697" s="159" t="s">
        <v>90</v>
      </c>
      <c r="AZ697" s="158">
        <f>_xll.qlInterestRateIndexFixingDate(Currency&amp;"ibor"&amp;Tenor,BA697,Trigger)</f>
        <v>44162</v>
      </c>
      <c r="BA697" s="158">
        <f>_xll.qlCalendarAdvance(Calendar,BA696,AY697,"f",,Trigger)</f>
        <v>44166</v>
      </c>
      <c r="BB697" s="158">
        <f>_xll.qlInterestRateIndexMaturity(Currency&amp;"ibor"&amp;Tenor,BA697,Trigger)</f>
        <v>44348</v>
      </c>
      <c r="BC697" s="320">
        <f>_xll.qlIndexFixing($AC$5,AZ697,TRUE,_xll.ohTrigger(Trigger,Trigger6M))</f>
        <v>1.1456685731784147E-2</v>
      </c>
      <c r="BD697" s="320">
        <f>_xll.qlIndexFixing($BE$1,AZ697,TRUE,_xll.ohTrigger(Trigger,Trigger6M))</f>
        <v>1.1885687067860067E-2</v>
      </c>
    </row>
    <row r="698" spans="51:56" ht="11.25" customHeight="1" x14ac:dyDescent="0.25">
      <c r="AY698" s="159" t="s">
        <v>90</v>
      </c>
      <c r="AZ698" s="158">
        <f>_xll.qlInterestRateIndexFixingDate(Currency&amp;"ibor"&amp;Tenor,BA698,Trigger)</f>
        <v>44169</v>
      </c>
      <c r="BA698" s="158">
        <f>_xll.qlCalendarAdvance(Calendar,BA697,AY698,"f",,Trigger)</f>
        <v>44173</v>
      </c>
      <c r="BB698" s="158">
        <f>_xll.qlInterestRateIndexMaturity(Currency&amp;"ibor"&amp;Tenor,BA698,Trigger)</f>
        <v>44355</v>
      </c>
      <c r="BC698" s="320">
        <f>_xll.qlIndexFixing($AC$5,AZ698,TRUE,_xll.ohTrigger(Trigger,Trigger6M))</f>
        <v>1.1499593061714967E-2</v>
      </c>
      <c r="BD698" s="320">
        <f>_xll.qlIndexFixing($BE$1,AZ698,TRUE,_xll.ohTrigger(Trigger,Trigger6M))</f>
        <v>1.1934373439885427E-2</v>
      </c>
    </row>
    <row r="699" spans="51:56" ht="11.25" customHeight="1" x14ac:dyDescent="0.25">
      <c r="AY699" s="159" t="s">
        <v>90</v>
      </c>
      <c r="AZ699" s="158">
        <f>_xll.qlInterestRateIndexFixingDate(Currency&amp;"ibor"&amp;Tenor,BA699,Trigger)</f>
        <v>44176</v>
      </c>
      <c r="BA699" s="158">
        <f>_xll.qlCalendarAdvance(Calendar,BA698,AY699,"f",,Trigger)</f>
        <v>44180</v>
      </c>
      <c r="BB699" s="158">
        <f>_xll.qlInterestRateIndexMaturity(Currency&amp;"ibor"&amp;Tenor,BA699,Trigger)</f>
        <v>44362</v>
      </c>
      <c r="BC699" s="320">
        <f>_xll.qlIndexFixing($AC$5,AZ699,TRUE,_xll.ohTrigger(Trigger,Trigger6M))</f>
        <v>1.1542485320384627E-2</v>
      </c>
      <c r="BD699" s="320">
        <f>_xll.qlIndexFixing($BE$1,AZ699,TRUE,_xll.ohTrigger(Trigger,Trigger6M))</f>
        <v>1.1983083567532872E-2</v>
      </c>
    </row>
    <row r="700" spans="51:56" ht="11.25" customHeight="1" x14ac:dyDescent="0.25">
      <c r="AY700" s="159" t="s">
        <v>90</v>
      </c>
      <c r="AZ700" s="158">
        <f>_xll.qlInterestRateIndexFixingDate(Currency&amp;"ibor"&amp;Tenor,BA700,Trigger)</f>
        <v>44183</v>
      </c>
      <c r="BA700" s="158">
        <f>_xll.qlCalendarAdvance(Calendar,BA699,AY700,"f",,Trigger)</f>
        <v>44187</v>
      </c>
      <c r="BB700" s="158">
        <f>_xll.qlInterestRateIndexMaturity(Currency&amp;"ibor"&amp;Tenor,BA700,Trigger)</f>
        <v>44369</v>
      </c>
      <c r="BC700" s="320">
        <f>_xll.qlIndexFixing($AC$5,AZ700,TRUE,_xll.ohTrigger(Trigger,Trigger6M))</f>
        <v>1.158536250677899E-2</v>
      </c>
      <c r="BD700" s="320">
        <f>_xll.qlIndexFixing($BE$1,AZ700,TRUE,_xll.ohTrigger(Trigger,Trigger6M))</f>
        <v>1.2031803008899781E-2</v>
      </c>
    </row>
    <row r="701" spans="51:56" ht="11.25" customHeight="1" x14ac:dyDescent="0.25">
      <c r="AY701" s="159" t="s">
        <v>90</v>
      </c>
      <c r="AZ701" s="158">
        <f>_xll.qlInterestRateIndexFixingDate(Currency&amp;"ibor"&amp;Tenor,BA701,Trigger)</f>
        <v>44189</v>
      </c>
      <c r="BA701" s="158">
        <f>_xll.qlCalendarAdvance(Calendar,BA700,AY701,"f",,Trigger)</f>
        <v>44194</v>
      </c>
      <c r="BB701" s="158">
        <f>_xll.qlInterestRateIndexMaturity(Currency&amp;"ibor"&amp;Tenor,BA701,Trigger)</f>
        <v>44376</v>
      </c>
      <c r="BC701" s="320">
        <f>_xll.qlIndexFixing($AC$5,AZ701,TRUE,_xll.ohTrigger(Trigger,Trigger6M))</f>
        <v>1.1628224619883486E-2</v>
      </c>
      <c r="BD701" s="320">
        <f>_xll.qlIndexFixing($BE$1,AZ701,TRUE,_xll.ohTrigger(Trigger,Trigger6M))</f>
        <v>1.2080517137241946E-2</v>
      </c>
    </row>
    <row r="702" spans="51:56" ht="11.25" customHeight="1" x14ac:dyDescent="0.25">
      <c r="AY702" s="159" t="s">
        <v>90</v>
      </c>
      <c r="AZ702" s="158">
        <f>_xll.qlInterestRateIndexFixingDate(Currency&amp;"ibor"&amp;Tenor,BA702,Trigger)</f>
        <v>44196</v>
      </c>
      <c r="BA702" s="158">
        <f>_xll.qlCalendarAdvance(Calendar,BA701,AY702,"f",,Trigger)</f>
        <v>44201</v>
      </c>
      <c r="BB702" s="158">
        <f>_xll.qlInterestRateIndexMaturity(Currency&amp;"ibor"&amp;Tenor,BA702,Trigger)</f>
        <v>44382</v>
      </c>
      <c r="BC702" s="320">
        <f>_xll.qlIndexFixing($AC$5,AZ702,TRUE,_xll.ohTrigger(Trigger,Trigger6M))</f>
        <v>1.1667905211218034E-2</v>
      </c>
      <c r="BD702" s="320">
        <f>_xll.qlIndexFixing($BE$1,AZ702,TRUE,_xll.ohTrigger(Trigger,Trigger6M))</f>
        <v>1.2125530157032854E-2</v>
      </c>
    </row>
    <row r="703" spans="51:56" ht="11.25" customHeight="1" x14ac:dyDescent="0.25">
      <c r="AY703" s="159" t="s">
        <v>90</v>
      </c>
      <c r="AZ703" s="158">
        <f>_xll.qlInterestRateIndexFixingDate(Currency&amp;"ibor"&amp;Tenor,BA703,Trigger)</f>
        <v>44204</v>
      </c>
      <c r="BA703" s="158">
        <f>_xll.qlCalendarAdvance(Calendar,BA702,AY703,"f",,Trigger)</f>
        <v>44208</v>
      </c>
      <c r="BB703" s="158">
        <f>_xll.qlInterestRateIndexMaturity(Currency&amp;"ibor"&amp;Tenor,BA703,Trigger)</f>
        <v>44389</v>
      </c>
      <c r="BC703" s="320">
        <f>_xll.qlIndexFixing($AC$5,AZ703,TRUE,_xll.ohTrigger(Trigger,Trigger6M))</f>
        <v>1.1710723457505861E-2</v>
      </c>
      <c r="BD703" s="320">
        <f>_xll.qlIndexFixing($BE$1,AZ703,TRUE,_xll.ohTrigger(Trigger,Trigger6M))</f>
        <v>1.2174196211376375E-2</v>
      </c>
    </row>
    <row r="704" spans="51:56" ht="11.25" customHeight="1" x14ac:dyDescent="0.25">
      <c r="AY704" s="159" t="s">
        <v>90</v>
      </c>
      <c r="AZ704" s="158">
        <f>_xll.qlInterestRateIndexFixingDate(Currency&amp;"ibor"&amp;Tenor,BA704,Trigger)</f>
        <v>44211</v>
      </c>
      <c r="BA704" s="158">
        <f>_xll.qlCalendarAdvance(Calendar,BA703,AY704,"f",,Trigger)</f>
        <v>44215</v>
      </c>
      <c r="BB704" s="158">
        <f>_xll.qlInterestRateIndexMaturity(Currency&amp;"ibor"&amp;Tenor,BA704,Trigger)</f>
        <v>44396</v>
      </c>
      <c r="BC704" s="320">
        <f>_xll.qlIndexFixing($AC$5,AZ704,TRUE,_xll.ohTrigger(Trigger,Trigger6M))</f>
        <v>1.1753526533999428E-2</v>
      </c>
      <c r="BD704" s="320">
        <f>_xll.qlIndexFixing($BE$1,AZ704,TRUE,_xll.ohTrigger(Trigger,Trigger6M))</f>
        <v>1.2222813480958029E-2</v>
      </c>
    </row>
    <row r="705" spans="51:56" ht="11.25" customHeight="1" x14ac:dyDescent="0.25">
      <c r="AY705" s="159" t="s">
        <v>90</v>
      </c>
      <c r="AZ705" s="158">
        <f>_xll.qlInterestRateIndexFixingDate(Currency&amp;"ibor"&amp;Tenor,BA705,Trigger)</f>
        <v>44218</v>
      </c>
      <c r="BA705" s="158">
        <f>_xll.qlCalendarAdvance(Calendar,BA704,AY705,"f",,Trigger)</f>
        <v>44222</v>
      </c>
      <c r="BB705" s="158">
        <f>_xll.qlInterestRateIndexMaturity(Currency&amp;"ibor"&amp;Tenor,BA705,Trigger)</f>
        <v>44403</v>
      </c>
      <c r="BC705" s="320">
        <f>_xll.qlIndexFixing($AC$5,AZ705,TRUE,_xll.ohTrigger(Trigger,Trigger6M))</f>
        <v>1.1796314439686506E-2</v>
      </c>
      <c r="BD705" s="320">
        <f>_xll.qlIndexFixing($BE$1,AZ705,TRUE,_xll.ohTrigger(Trigger,Trigger6M))</f>
        <v>1.2271366537942897E-2</v>
      </c>
    </row>
    <row r="706" spans="51:56" ht="11.25" customHeight="1" x14ac:dyDescent="0.25">
      <c r="AY706" s="159" t="s">
        <v>90</v>
      </c>
      <c r="AZ706" s="158">
        <f>_xll.qlInterestRateIndexFixingDate(Currency&amp;"ibor"&amp;Tenor,BA706,Trigger)</f>
        <v>44225</v>
      </c>
      <c r="BA706" s="158">
        <f>_xll.qlCalendarAdvance(Calendar,BA705,AY706,"f",,Trigger)</f>
        <v>44229</v>
      </c>
      <c r="BB706" s="158">
        <f>_xll.qlInterestRateIndexMaturity(Currency&amp;"ibor"&amp;Tenor,BA706,Trigger)</f>
        <v>44410</v>
      </c>
      <c r="BC706" s="320">
        <f>_xll.qlIndexFixing($AC$5,AZ706,TRUE,_xll.ohTrigger(Trigger,Trigger6M))</f>
        <v>1.1839087173553539E-2</v>
      </c>
      <c r="BD706" s="320">
        <f>_xll.qlIndexFixing($BE$1,AZ706,TRUE,_xll.ohTrigger(Trigger,Trigger6M))</f>
        <v>1.2319839768545797E-2</v>
      </c>
    </row>
    <row r="707" spans="51:56" ht="11.25" customHeight="1" x14ac:dyDescent="0.25">
      <c r="AY707" s="159" t="s">
        <v>90</v>
      </c>
      <c r="AZ707" s="158">
        <f>_xll.qlInterestRateIndexFixingDate(Currency&amp;"ibor"&amp;Tenor,BA707,Trigger)</f>
        <v>44232</v>
      </c>
      <c r="BA707" s="158">
        <f>_xll.qlCalendarAdvance(Calendar,BA706,AY707,"f",,Trigger)</f>
        <v>44236</v>
      </c>
      <c r="BB707" s="158">
        <f>_xll.qlInterestRateIndexMaturity(Currency&amp;"ibor"&amp;Tenor,BA707,Trigger)</f>
        <v>44417</v>
      </c>
      <c r="BC707" s="320">
        <f>_xll.qlIndexFixing($AC$5,AZ707,TRUE,_xll.ohTrigger(Trigger,Trigger6M))</f>
        <v>1.1881844734589185E-2</v>
      </c>
      <c r="BD707" s="320">
        <f>_xll.qlIndexFixing($BE$1,AZ707,TRUE,_xll.ohTrigger(Trigger,Trigger6M))</f>
        <v>1.2368217373014504E-2</v>
      </c>
    </row>
    <row r="708" spans="51:56" ht="11.25" customHeight="1" x14ac:dyDescent="0.25">
      <c r="AY708" s="159" t="s">
        <v>90</v>
      </c>
      <c r="AZ708" s="158">
        <f>_xll.qlInterestRateIndexFixingDate(Currency&amp;"ibor"&amp;Tenor,BA708,Trigger)</f>
        <v>44239</v>
      </c>
      <c r="BA708" s="158">
        <f>_xll.qlCalendarAdvance(Calendar,BA707,AY708,"f",,Trigger)</f>
        <v>44243</v>
      </c>
      <c r="BB708" s="158">
        <f>_xll.qlInterestRateIndexMaturity(Currency&amp;"ibor"&amp;Tenor,BA708,Trigger)</f>
        <v>44424</v>
      </c>
      <c r="BC708" s="320">
        <f>_xll.qlIndexFixing($AC$5,AZ708,TRUE,_xll.ohTrigger(Trigger,Trigger6M))</f>
        <v>1.1924587121781212E-2</v>
      </c>
      <c r="BD708" s="320">
        <f>_xll.qlIndexFixing($BE$1,AZ708,TRUE,_xll.ohTrigger(Trigger,Trigger6M))</f>
        <v>1.2416483365616059E-2</v>
      </c>
    </row>
    <row r="709" spans="51:56" ht="11.25" customHeight="1" x14ac:dyDescent="0.25">
      <c r="AY709" s="159" t="s">
        <v>90</v>
      </c>
      <c r="AZ709" s="158">
        <f>_xll.qlInterestRateIndexFixingDate(Currency&amp;"ibor"&amp;Tenor,BA709,Trigger)</f>
        <v>44246</v>
      </c>
      <c r="BA709" s="158">
        <f>_xll.qlCalendarAdvance(Calendar,BA708,AY709,"f",,Trigger)</f>
        <v>44250</v>
      </c>
      <c r="BB709" s="158">
        <f>_xll.qlInterestRateIndexMaturity(Currency&amp;"ibor"&amp;Tenor,BA709,Trigger)</f>
        <v>44431</v>
      </c>
      <c r="BC709" s="320">
        <f>_xll.qlIndexFixing($AC$5,AZ709,TRUE,_xll.ohTrigger(Trigger,Trigger6M))</f>
        <v>1.1967314334118719E-2</v>
      </c>
      <c r="BD709" s="320">
        <f>_xll.qlIndexFixing($BE$1,AZ709,TRUE,_xll.ohTrigger(Trigger,Trigger6M))</f>
        <v>1.2464621574621753E-2</v>
      </c>
    </row>
    <row r="710" spans="51:56" ht="11.25" customHeight="1" x14ac:dyDescent="0.25">
      <c r="AY710" s="159" t="s">
        <v>90</v>
      </c>
      <c r="AZ710" s="158">
        <f>_xll.qlInterestRateIndexFixingDate(Currency&amp;"ibor"&amp;Tenor,BA710,Trigger)</f>
        <v>44253</v>
      </c>
      <c r="BA710" s="158">
        <f>_xll.qlCalendarAdvance(Calendar,BA709,AY710,"f",,Trigger)</f>
        <v>44257</v>
      </c>
      <c r="BB710" s="158">
        <f>_xll.qlInterestRateIndexMaturity(Currency&amp;"ibor"&amp;Tenor,BA710,Trigger)</f>
        <v>44441</v>
      </c>
      <c r="BC710" s="320">
        <f>_xll.qlIndexFixing($AC$5,AZ710,TRUE,_xll.ohTrigger(Trigger,Trigger6M))</f>
        <v>1.2019867973502031E-2</v>
      </c>
      <c r="BD710" s="320">
        <f>_xll.qlIndexFixing($BE$1,AZ710,TRUE,_xll.ohTrigger(Trigger,Trigger6M))</f>
        <v>1.2523364001965511E-2</v>
      </c>
    </row>
    <row r="711" spans="51:56" ht="11.25" customHeight="1" x14ac:dyDescent="0.25">
      <c r="AY711" s="159" t="s">
        <v>90</v>
      </c>
      <c r="AZ711" s="158">
        <f>_xll.qlInterestRateIndexFixingDate(Currency&amp;"ibor"&amp;Tenor,BA711,Trigger)</f>
        <v>44260</v>
      </c>
      <c r="BA711" s="158">
        <f>_xll.qlCalendarAdvance(Calendar,BA710,AY711,"f",,Trigger)</f>
        <v>44264</v>
      </c>
      <c r="BB711" s="158">
        <f>_xll.qlInterestRateIndexMaturity(Currency&amp;"ibor"&amp;Tenor,BA711,Trigger)</f>
        <v>44448</v>
      </c>
      <c r="BC711" s="320">
        <f>_xll.qlIndexFixing($AC$5,AZ711,TRUE,_xll.ohTrigger(Trigger,Trigger6M))</f>
        <v>1.2062607809780843E-2</v>
      </c>
      <c r="BD711" s="320">
        <f>_xll.qlIndexFixing($BE$1,AZ711,TRUE,_xll.ohTrigger(Trigger,Trigger6M))</f>
        <v>1.2571144570356909E-2</v>
      </c>
    </row>
    <row r="712" spans="51:56" ht="11.25" customHeight="1" x14ac:dyDescent="0.25">
      <c r="AY712" s="159" t="s">
        <v>90</v>
      </c>
      <c r="AZ712" s="158">
        <f>_xll.qlInterestRateIndexFixingDate(Currency&amp;"ibor"&amp;Tenor,BA712,Trigger)</f>
        <v>44267</v>
      </c>
      <c r="BA712" s="158">
        <f>_xll.qlCalendarAdvance(Calendar,BA711,AY712,"f",,Trigger)</f>
        <v>44271</v>
      </c>
      <c r="BB712" s="158">
        <f>_xll.qlInterestRateIndexMaturity(Currency&amp;"ibor"&amp;Tenor,BA712,Trigger)</f>
        <v>44455</v>
      </c>
      <c r="BC712" s="320">
        <f>_xll.qlIndexFixing($AC$5,AZ712,TRUE,_xll.ohTrigger(Trigger,Trigger6M))</f>
        <v>1.2105332745696102E-2</v>
      </c>
      <c r="BD712" s="320">
        <f>_xll.qlIndexFixing($BE$1,AZ712,TRUE,_xll.ohTrigger(Trigger,Trigger6M))</f>
        <v>1.2618744753793071E-2</v>
      </c>
    </row>
    <row r="713" spans="51:56" ht="11.25" customHeight="1" x14ac:dyDescent="0.25">
      <c r="AY713" s="159" t="s">
        <v>90</v>
      </c>
      <c r="AZ713" s="158">
        <f>_xll.qlInterestRateIndexFixingDate(Currency&amp;"ibor"&amp;Tenor,BA713,Trigger)</f>
        <v>44274</v>
      </c>
      <c r="BA713" s="158">
        <f>_xll.qlCalendarAdvance(Calendar,BA712,AY713,"f",,Trigger)</f>
        <v>44278</v>
      </c>
      <c r="BB713" s="158">
        <f>_xll.qlInterestRateIndexMaturity(Currency&amp;"ibor"&amp;Tenor,BA713,Trigger)</f>
        <v>44462</v>
      </c>
      <c r="BC713" s="320">
        <f>_xll.qlIndexFixing($AC$5,AZ713,TRUE,_xll.ohTrigger(Trigger,Trigger6M))</f>
        <v>1.2148042780237314E-2</v>
      </c>
      <c r="BD713" s="320">
        <f>_xll.qlIndexFixing($BE$1,AZ713,TRUE,_xll.ohTrigger(Trigger,Trigger6M))</f>
        <v>1.2666147842825827E-2</v>
      </c>
    </row>
    <row r="714" spans="51:56" ht="11.25" customHeight="1" x14ac:dyDescent="0.25">
      <c r="AY714" s="159" t="s">
        <v>90</v>
      </c>
      <c r="AZ714" s="158">
        <f>_xll.qlInterestRateIndexFixingDate(Currency&amp;"ibor"&amp;Tenor,BA714,Trigger)</f>
        <v>44281</v>
      </c>
      <c r="BA714" s="158">
        <f>_xll.qlCalendarAdvance(Calendar,BA713,AY714,"f",,Trigger)</f>
        <v>44285</v>
      </c>
      <c r="BB714" s="158">
        <f>_xll.qlInterestRateIndexMaturity(Currency&amp;"ibor"&amp;Tenor,BA714,Trigger)</f>
        <v>44469</v>
      </c>
      <c r="BC714" s="320">
        <f>_xll.qlIndexFixing($AC$5,AZ714,TRUE,_xll.ohTrigger(Trigger,Trigger6M))</f>
        <v>1.2190737912394417E-2</v>
      </c>
      <c r="BD714" s="320">
        <f>_xll.qlIndexFixing($BE$1,AZ714,TRUE,_xll.ohTrigger(Trigger,Trigger6M))</f>
        <v>1.2713336944949956E-2</v>
      </c>
    </row>
    <row r="715" spans="51:56" ht="11.25" customHeight="1" x14ac:dyDescent="0.25">
      <c r="AY715" s="159" t="s">
        <v>90</v>
      </c>
      <c r="AZ715" s="158">
        <f>_xll.qlInterestRateIndexFixingDate(Currency&amp;"ibor"&amp;Tenor,BA715,Trigger)</f>
        <v>44286</v>
      </c>
      <c r="BA715" s="158">
        <f>_xll.qlCalendarAdvance(Calendar,BA714,AY715,"f",,Trigger)</f>
        <v>44292</v>
      </c>
      <c r="BB715" s="158">
        <f>_xll.qlInterestRateIndexMaturity(Currency&amp;"ibor"&amp;Tenor,BA715,Trigger)</f>
        <v>44475</v>
      </c>
      <c r="BC715" s="320">
        <f>_xll.qlIndexFixing($AC$5,AZ715,TRUE,_xll.ohTrigger(Trigger,Trigger6M))</f>
        <v>1.2230064032218905E-2</v>
      </c>
      <c r="BD715" s="320">
        <f>_xll.qlIndexFixing($BE$1,AZ715,TRUE,_xll.ohTrigger(Trigger,Trigger6M))</f>
        <v>1.2756811548480655E-2</v>
      </c>
    </row>
    <row r="716" spans="51:56" ht="11.25" customHeight="1" x14ac:dyDescent="0.25">
      <c r="AY716" s="159" t="s">
        <v>90</v>
      </c>
      <c r="AZ716" s="158">
        <f>_xll.qlInterestRateIndexFixingDate(Currency&amp;"ibor"&amp;Tenor,BA716,Trigger)</f>
        <v>44295</v>
      </c>
      <c r="BA716" s="158">
        <f>_xll.qlCalendarAdvance(Calendar,BA715,AY716,"f",,Trigger)</f>
        <v>44299</v>
      </c>
      <c r="BB716" s="158">
        <f>_xll.qlInterestRateIndexMaturity(Currency&amp;"ibor"&amp;Tenor,BA716,Trigger)</f>
        <v>44482</v>
      </c>
      <c r="BC716" s="320">
        <f>_xll.qlIndexFixing($AC$5,AZ716,TRUE,_xll.ohTrigger(Trigger,Trigger6M))</f>
        <v>1.2272714711796287E-2</v>
      </c>
      <c r="BD716" s="320">
        <f>_xll.qlIndexFixing($BE$1,AZ716,TRUE,_xll.ohTrigger(Trigger,Trigger6M))</f>
        <v>1.2803543163096242E-2</v>
      </c>
    </row>
    <row r="717" spans="51:56" ht="11.25" customHeight="1" x14ac:dyDescent="0.25">
      <c r="AY717" s="159" t="s">
        <v>90</v>
      </c>
      <c r="AZ717" s="158">
        <f>_xll.qlInterestRateIndexFixingDate(Currency&amp;"ibor"&amp;Tenor,BA717,Trigger)</f>
        <v>44302</v>
      </c>
      <c r="BA717" s="158">
        <f>_xll.qlCalendarAdvance(Calendar,BA716,AY717,"f",,Trigger)</f>
        <v>44306</v>
      </c>
      <c r="BB717" s="158">
        <f>_xll.qlInterestRateIndexMaturity(Currency&amp;"ibor"&amp;Tenor,BA717,Trigger)</f>
        <v>44489</v>
      </c>
      <c r="BC717" s="320">
        <f>_xll.qlIndexFixing($AC$5,AZ717,TRUE,_xll.ohTrigger(Trigger,Trigger6M))</f>
        <v>1.2315350394403448E-2</v>
      </c>
      <c r="BD717" s="320">
        <f>_xll.qlIndexFixing($BE$1,AZ717,TRUE,_xll.ohTrigger(Trigger,Trigger6M))</f>
        <v>1.2850009647398934E-2</v>
      </c>
    </row>
    <row r="718" spans="51:56" ht="11.25" customHeight="1" x14ac:dyDescent="0.25">
      <c r="AY718" s="159" t="s">
        <v>90</v>
      </c>
      <c r="AZ718" s="158">
        <f>_xll.qlInterestRateIndexFixingDate(Currency&amp;"ibor"&amp;Tenor,BA718,Trigger)</f>
        <v>44309</v>
      </c>
      <c r="BA718" s="158">
        <f>_xll.qlCalendarAdvance(Calendar,BA717,AY718,"f",,Trigger)</f>
        <v>44313</v>
      </c>
      <c r="BB718" s="158">
        <f>_xll.qlInterestRateIndexMaturity(Currency&amp;"ibor"&amp;Tenor,BA718,Trigger)</f>
        <v>44496</v>
      </c>
      <c r="BC718" s="320">
        <f>_xll.qlIndexFixing($AC$5,AZ718,TRUE,_xll.ohTrigger(Trigger,Trigger6M))</f>
        <v>1.2357971079031794E-2</v>
      </c>
      <c r="BD718" s="320">
        <f>_xll.qlIndexFixing($BE$1,AZ718,TRUE,_xll.ohTrigger(Trigger,Trigger6M))</f>
        <v>1.2896193303672214E-2</v>
      </c>
    </row>
    <row r="719" spans="51:56" ht="11.25" customHeight="1" x14ac:dyDescent="0.25">
      <c r="AY719" s="159" t="s">
        <v>90</v>
      </c>
      <c r="AZ719" s="158">
        <f>_xll.qlInterestRateIndexFixingDate(Currency&amp;"ibor"&amp;Tenor,BA719,Trigger)</f>
        <v>44316</v>
      </c>
      <c r="BA719" s="158">
        <f>_xll.qlCalendarAdvance(Calendar,BA718,AY719,"f",,Trigger)</f>
        <v>44320</v>
      </c>
      <c r="BB719" s="158">
        <f>_xll.qlInterestRateIndexMaturity(Currency&amp;"ibor"&amp;Tenor,BA719,Trigger)</f>
        <v>44504</v>
      </c>
      <c r="BC719" s="320">
        <f>_xll.qlIndexFixing($AC$5,AZ719,TRUE,_xll.ohTrigger(Trigger,Trigger6M))</f>
        <v>1.2403990002089159E-2</v>
      </c>
      <c r="BD719" s="320">
        <f>_xll.qlIndexFixing($BE$1,AZ719,TRUE,_xll.ohTrigger(Trigger,Trigger6M))</f>
        <v>1.2945468599880642E-2</v>
      </c>
    </row>
    <row r="720" spans="51:56" ht="11.25" customHeight="1" x14ac:dyDescent="0.25">
      <c r="AY720" s="159" t="s">
        <v>90</v>
      </c>
      <c r="AZ720" s="158">
        <f>_xll.qlInterestRateIndexFixingDate(Currency&amp;"ibor"&amp;Tenor,BA720,Trigger)</f>
        <v>44323</v>
      </c>
      <c r="BA720" s="158">
        <f>_xll.qlCalendarAdvance(Calendar,BA719,AY720,"f",,Trigger)</f>
        <v>44327</v>
      </c>
      <c r="BB720" s="158">
        <f>_xll.qlInterestRateIndexMaturity(Currency&amp;"ibor"&amp;Tenor,BA720,Trigger)</f>
        <v>44511</v>
      </c>
      <c r="BC720" s="320">
        <f>_xll.qlIndexFixing($AC$5,AZ720,TRUE,_xll.ohTrigger(Trigger,Trigger6M))</f>
        <v>1.2446595698748557E-2</v>
      </c>
      <c r="BD720" s="320">
        <f>_xll.qlIndexFixing($BE$1,AZ720,TRUE,_xll.ohTrigger(Trigger,Trigger6M))</f>
        <v>1.2991008786443287E-2</v>
      </c>
    </row>
    <row r="721" spans="51:56" ht="11.25" customHeight="1" x14ac:dyDescent="0.25">
      <c r="AY721" s="159" t="s">
        <v>90</v>
      </c>
      <c r="AZ721" s="158">
        <f>_xll.qlInterestRateIndexFixingDate(Currency&amp;"ibor"&amp;Tenor,BA721,Trigger)</f>
        <v>44330</v>
      </c>
      <c r="BA721" s="158">
        <f>_xll.qlCalendarAdvance(Calendar,BA720,AY721,"f",,Trigger)</f>
        <v>44334</v>
      </c>
      <c r="BB721" s="158">
        <f>_xll.qlInterestRateIndexMaturity(Currency&amp;"ibor"&amp;Tenor,BA721,Trigger)</f>
        <v>44518</v>
      </c>
      <c r="BC721" s="320">
        <f>_xll.qlIndexFixing($AC$5,AZ721,TRUE,_xll.ohTrigger(Trigger,Trigger6M))</f>
        <v>1.2490606788533745E-2</v>
      </c>
      <c r="BD721" s="320">
        <f>_xll.qlIndexFixing($BE$1,AZ721,TRUE,_xll.ohTrigger(Trigger,Trigger6M))</f>
        <v>1.3036212055598483E-2</v>
      </c>
    </row>
    <row r="722" spans="51:56" ht="11.25" customHeight="1" x14ac:dyDescent="0.25">
      <c r="AY722" s="159" t="s">
        <v>90</v>
      </c>
      <c r="AZ722" s="158">
        <f>_xll.qlInterestRateIndexFixingDate(Currency&amp;"ibor"&amp;Tenor,BA722,Trigger)</f>
        <v>44337</v>
      </c>
      <c r="BA722" s="158">
        <f>_xll.qlCalendarAdvance(Calendar,BA721,AY722,"f",,Trigger)</f>
        <v>44341</v>
      </c>
      <c r="BB722" s="158">
        <f>_xll.qlInterestRateIndexMaturity(Currency&amp;"ibor"&amp;Tenor,BA722,Trigger)</f>
        <v>44525</v>
      </c>
      <c r="BC722" s="320">
        <f>_xll.qlIndexFixing($AC$5,AZ722,TRUE,_xll.ohTrigger(Trigger,Trigger6M))</f>
        <v>1.2535680720959787E-2</v>
      </c>
      <c r="BD722" s="320">
        <f>_xll.qlIndexFixing($BE$1,AZ722,TRUE,_xll.ohTrigger(Trigger,Trigger6M))</f>
        <v>1.3081067959716941E-2</v>
      </c>
    </row>
    <row r="723" spans="51:56" ht="11.25" customHeight="1" x14ac:dyDescent="0.25">
      <c r="AY723" s="159" t="s">
        <v>90</v>
      </c>
      <c r="AZ723" s="158">
        <f>_xll.qlInterestRateIndexFixingDate(Currency&amp;"ibor"&amp;Tenor,BA723,Trigger)</f>
        <v>44344</v>
      </c>
      <c r="BA723" s="158">
        <f>_xll.qlCalendarAdvance(Calendar,BA722,AY723,"f",,Trigger)</f>
        <v>44348</v>
      </c>
      <c r="BB723" s="158">
        <f>_xll.qlInterestRateIndexMaturity(Currency&amp;"ibor"&amp;Tenor,BA723,Trigger)</f>
        <v>44531</v>
      </c>
      <c r="BC723" s="320">
        <f>_xll.qlIndexFixing($AC$5,AZ723,TRUE,_xll.ohTrigger(Trigger,Trigger6M))</f>
        <v>1.2577316768071146E-2</v>
      </c>
      <c r="BD723" s="320">
        <f>_xll.qlIndexFixing($BE$1,AZ723,TRUE,_xll.ohTrigger(Trigger,Trigger6M))</f>
        <v>1.3122277687698067E-2</v>
      </c>
    </row>
    <row r="724" spans="51:56" ht="11.25" customHeight="1" x14ac:dyDescent="0.25">
      <c r="AY724" s="159" t="s">
        <v>90</v>
      </c>
      <c r="AZ724" s="158">
        <f>_xll.qlInterestRateIndexFixingDate(Currency&amp;"ibor"&amp;Tenor,BA724,Trigger)</f>
        <v>44351</v>
      </c>
      <c r="BA724" s="158">
        <f>_xll.qlCalendarAdvance(Calendar,BA723,AY724,"f",,Trigger)</f>
        <v>44355</v>
      </c>
      <c r="BB724" s="158">
        <f>_xll.qlInterestRateIndexMaturity(Currency&amp;"ibor"&amp;Tenor,BA724,Trigger)</f>
        <v>44538</v>
      </c>
      <c r="BC724" s="320">
        <f>_xll.qlIndexFixing($AC$5,AZ724,TRUE,_xll.ohTrigger(Trigger,Trigger6M))</f>
        <v>1.2622391117869551E-2</v>
      </c>
      <c r="BD724" s="320">
        <f>_xll.qlIndexFixing($BE$1,AZ724,TRUE,_xll.ohTrigger(Trigger,Trigger6M))</f>
        <v>1.3166451320972591E-2</v>
      </c>
    </row>
    <row r="725" spans="51:56" ht="11.25" customHeight="1" x14ac:dyDescent="0.25">
      <c r="AY725" s="159" t="s">
        <v>90</v>
      </c>
      <c r="AZ725" s="158">
        <f>_xll.qlInterestRateIndexFixingDate(Currency&amp;"ibor"&amp;Tenor,BA725,Trigger)</f>
        <v>44358</v>
      </c>
      <c r="BA725" s="158">
        <f>_xll.qlCalendarAdvance(Calendar,BA724,AY725,"f",,Trigger)</f>
        <v>44362</v>
      </c>
      <c r="BB725" s="158">
        <f>_xll.qlInterestRateIndexMaturity(Currency&amp;"ibor"&amp;Tenor,BA725,Trigger)</f>
        <v>44545</v>
      </c>
      <c r="BC725" s="320">
        <f>_xll.qlIndexFixing($AC$5,AZ725,TRUE,_xll.ohTrigger(Trigger,Trigger6M))</f>
        <v>1.2667466493886193E-2</v>
      </c>
      <c r="BD725" s="320">
        <f>_xll.qlIndexFixing($BE$1,AZ725,TRUE,_xll.ohTrigger(Trigger,Trigger6M))</f>
        <v>1.3210265307490152E-2</v>
      </c>
    </row>
    <row r="726" spans="51:56" ht="11.25" customHeight="1" x14ac:dyDescent="0.25">
      <c r="AY726" s="159" t="s">
        <v>90</v>
      </c>
      <c r="AZ726" s="158">
        <f>_xll.qlInterestRateIndexFixingDate(Currency&amp;"ibor"&amp;Tenor,BA726,Trigger)</f>
        <v>44365</v>
      </c>
      <c r="BA726" s="158">
        <f>_xll.qlCalendarAdvance(Calendar,BA725,AY726,"f",,Trigger)</f>
        <v>44369</v>
      </c>
      <c r="BB726" s="158">
        <f>_xll.qlInterestRateIndexMaturity(Currency&amp;"ibor"&amp;Tenor,BA726,Trigger)</f>
        <v>44552</v>
      </c>
      <c r="BC726" s="320">
        <f>_xll.qlIndexFixing($AC$5,AZ726,TRUE,_xll.ohTrigger(Trigger,Trigger6M))</f>
        <v>1.2712542896144222E-2</v>
      </c>
      <c r="BD726" s="320">
        <f>_xll.qlIndexFixing($BE$1,AZ726,TRUE,_xll.ohTrigger(Trigger,Trigger6M))</f>
        <v>1.3253715514343395E-2</v>
      </c>
    </row>
    <row r="727" spans="51:56" ht="11.25" customHeight="1" x14ac:dyDescent="0.25">
      <c r="AY727" s="159" t="s">
        <v>90</v>
      </c>
      <c r="AZ727" s="158">
        <f>_xll.qlInterestRateIndexFixingDate(Currency&amp;"ibor"&amp;Tenor,BA727,Trigger)</f>
        <v>44372</v>
      </c>
      <c r="BA727" s="158">
        <f>_xll.qlCalendarAdvance(Calendar,BA726,AY727,"f",,Trigger)</f>
        <v>44376</v>
      </c>
      <c r="BB727" s="158">
        <f>_xll.qlInterestRateIndexMaturity(Currency&amp;"ibor"&amp;Tenor,BA727,Trigger)</f>
        <v>44559</v>
      </c>
      <c r="BC727" s="320">
        <f>_xll.qlIndexFixing($AC$5,AZ727,TRUE,_xll.ohTrigger(Trigger,Trigger6M))</f>
        <v>1.2757620324667224E-2</v>
      </c>
      <c r="BD727" s="320">
        <f>_xll.qlIndexFixing($BE$1,AZ727,TRUE,_xll.ohTrigger(Trigger,Trigger6M))</f>
        <v>1.3296797808462482E-2</v>
      </c>
    </row>
    <row r="728" spans="51:56" ht="11.25" customHeight="1" x14ac:dyDescent="0.25">
      <c r="AY728" s="159" t="s">
        <v>90</v>
      </c>
      <c r="AZ728" s="158">
        <f>_xll.qlInterestRateIndexFixingDate(Currency&amp;"ibor"&amp;Tenor,BA728,Trigger)</f>
        <v>44379</v>
      </c>
      <c r="BA728" s="158">
        <f>_xll.qlCalendarAdvance(Calendar,BA727,AY728,"f",,Trigger)</f>
        <v>44383</v>
      </c>
      <c r="BB728" s="158">
        <f>_xll.qlInterestRateIndexMaturity(Currency&amp;"ibor"&amp;Tenor,BA728,Trigger)</f>
        <v>44567</v>
      </c>
      <c r="BC728" s="320">
        <f>_xll.qlIndexFixing($AC$5,AZ728,TRUE,_xll.ohTrigger(Trigger,Trigger6M))</f>
        <v>1.2806145984489608E-2</v>
      </c>
      <c r="BD728" s="320">
        <f>_xll.qlIndexFixing($BE$1,AZ728,TRUE,_xll.ohTrigger(Trigger,Trigger6M))</f>
        <v>1.3342673366615369E-2</v>
      </c>
    </row>
    <row r="729" spans="51:56" ht="11.25" customHeight="1" x14ac:dyDescent="0.25">
      <c r="AY729" s="159" t="s">
        <v>90</v>
      </c>
      <c r="AZ729" s="158">
        <f>_xll.qlInterestRateIndexFixingDate(Currency&amp;"ibor"&amp;Tenor,BA729,Trigger)</f>
        <v>44386</v>
      </c>
      <c r="BA729" s="158">
        <f>_xll.qlCalendarAdvance(Calendar,BA728,AY729,"f",,Trigger)</f>
        <v>44390</v>
      </c>
      <c r="BB729" s="158">
        <f>_xll.qlInterestRateIndexMaturity(Currency&amp;"ibor"&amp;Tenor,BA729,Trigger)</f>
        <v>44574</v>
      </c>
      <c r="BC729" s="320">
        <f>_xll.qlIndexFixing($AC$5,AZ729,TRUE,_xll.ohTrigger(Trigger,Trigger6M))</f>
        <v>1.2851227140127243E-2</v>
      </c>
      <c r="BD729" s="320">
        <f>_xll.qlIndexFixing($BE$1,AZ729,TRUE,_xll.ohTrigger(Trigger,Trigger6M))</f>
        <v>1.3384980687566281E-2</v>
      </c>
    </row>
    <row r="730" spans="51:56" ht="11.25" customHeight="1" x14ac:dyDescent="0.25">
      <c r="AY730" s="159" t="s">
        <v>90</v>
      </c>
      <c r="AZ730" s="158">
        <f>_xll.qlInterestRateIndexFixingDate(Currency&amp;"ibor"&amp;Tenor,BA730,Trigger)</f>
        <v>44393</v>
      </c>
      <c r="BA730" s="158">
        <f>_xll.qlCalendarAdvance(Calendar,BA729,AY730,"f",,Trigger)</f>
        <v>44397</v>
      </c>
      <c r="BB730" s="158">
        <f>_xll.qlInterestRateIndexMaturity(Currency&amp;"ibor"&amp;Tenor,BA730,Trigger)</f>
        <v>44581</v>
      </c>
      <c r="BC730" s="320">
        <f>_xll.qlIndexFixing($AC$5,AZ730,TRUE,_xll.ohTrigger(Trigger,Trigger6M))</f>
        <v>1.2896309327746335E-2</v>
      </c>
      <c r="BD730" s="320">
        <f>_xll.qlIndexFixing($BE$1,AZ730,TRUE,_xll.ohTrigger(Trigger,Trigger6M))</f>
        <v>1.3426907391183454E-2</v>
      </c>
    </row>
    <row r="731" spans="51:56" ht="11.25" customHeight="1" x14ac:dyDescent="0.25">
      <c r="AY731" s="159" t="s">
        <v>90</v>
      </c>
      <c r="AZ731" s="158">
        <f>_xll.qlInterestRateIndexFixingDate(Currency&amp;"ibor"&amp;Tenor,BA731,Trigger)</f>
        <v>44400</v>
      </c>
      <c r="BA731" s="158">
        <f>_xll.qlCalendarAdvance(Calendar,BA730,AY731,"f",,Trigger)</f>
        <v>44404</v>
      </c>
      <c r="BB731" s="158">
        <f>_xll.qlInterestRateIndexMaturity(Currency&amp;"ibor"&amp;Tenor,BA731,Trigger)</f>
        <v>44588</v>
      </c>
      <c r="BC731" s="320">
        <f>_xll.qlIndexFixing($AC$5,AZ731,TRUE,_xll.ohTrigger(Trigger,Trigger6M))</f>
        <v>1.2941392547371647E-2</v>
      </c>
      <c r="BD731" s="320">
        <f>_xll.qlIndexFixing($BE$1,AZ731,TRUE,_xll.ohTrigger(Trigger,Trigger6M))</f>
        <v>1.3468449343532824E-2</v>
      </c>
    </row>
    <row r="732" spans="51:56" ht="11.25" customHeight="1" x14ac:dyDescent="0.25">
      <c r="AY732" s="159" t="s">
        <v>90</v>
      </c>
      <c r="AZ732" s="158">
        <f>_xll.qlInterestRateIndexFixingDate(Currency&amp;"ibor"&amp;Tenor,BA732,Trigger)</f>
        <v>44407</v>
      </c>
      <c r="BA732" s="158">
        <f>_xll.qlCalendarAdvance(Calendar,BA731,AY732,"f",,Trigger)</f>
        <v>44411</v>
      </c>
      <c r="BB732" s="158">
        <f>_xll.qlInterestRateIndexMaturity(Currency&amp;"ibor"&amp;Tenor,BA732,Trigger)</f>
        <v>44595</v>
      </c>
      <c r="BC732" s="320">
        <f>_xll.qlIndexFixing($AC$5,AZ732,TRUE,_xll.ohTrigger(Trigger,Trigger6M))</f>
        <v>1.2986476799025336E-2</v>
      </c>
      <c r="BD732" s="320">
        <f>_xll.qlIndexFixing($BE$1,AZ732,TRUE,_xll.ohTrigger(Trigger,Trigger6M))</f>
        <v>1.3509602410558253E-2</v>
      </c>
    </row>
    <row r="733" spans="51:56" ht="11.25" customHeight="1" x14ac:dyDescent="0.25">
      <c r="AY733" s="159" t="s">
        <v>90</v>
      </c>
      <c r="AZ733" s="158">
        <f>_xll.qlInterestRateIndexFixingDate(Currency&amp;"ibor"&amp;Tenor,BA733,Trigger)</f>
        <v>44414</v>
      </c>
      <c r="BA733" s="158">
        <f>_xll.qlCalendarAdvance(Calendar,BA732,AY733,"f",,Trigger)</f>
        <v>44418</v>
      </c>
      <c r="BB733" s="158">
        <f>_xll.qlInterestRateIndexMaturity(Currency&amp;"ibor"&amp;Tenor,BA733,Trigger)</f>
        <v>44602</v>
      </c>
      <c r="BC733" s="320">
        <f>_xll.qlIndexFixing($AC$5,AZ733,TRUE,_xll.ohTrigger(Trigger,Trigger6M))</f>
        <v>1.3031562082732161E-2</v>
      </c>
      <c r="BD733" s="320">
        <f>_xll.qlIndexFixing($BE$1,AZ733,TRUE,_xll.ohTrigger(Trigger,Trigger6M))</f>
        <v>1.3550362458088036E-2</v>
      </c>
    </row>
    <row r="734" spans="51:56" ht="11.25" customHeight="1" x14ac:dyDescent="0.25">
      <c r="AY734" s="159" t="s">
        <v>90</v>
      </c>
      <c r="AZ734" s="158">
        <f>_xll.qlInterestRateIndexFixingDate(Currency&amp;"ibor"&amp;Tenor,BA734,Trigger)</f>
        <v>44421</v>
      </c>
      <c r="BA734" s="158">
        <f>_xll.qlCalendarAdvance(Calendar,BA733,AY734,"f",,Trigger)</f>
        <v>44425</v>
      </c>
      <c r="BB734" s="158">
        <f>_xll.qlInterestRateIndexMaturity(Currency&amp;"ibor"&amp;Tenor,BA734,Trigger)</f>
        <v>44609</v>
      </c>
      <c r="BC734" s="320">
        <f>_xll.qlIndexFixing($AC$5,AZ734,TRUE,_xll.ohTrigger(Trigger,Trigger6M))</f>
        <v>1.3076648398515151E-2</v>
      </c>
      <c r="BD734" s="320">
        <f>_xll.qlIndexFixing($BE$1,AZ734,TRUE,_xll.ohTrigger(Trigger,Trigger6M))</f>
        <v>1.3590725351845342E-2</v>
      </c>
    </row>
    <row r="735" spans="51:56" ht="11.25" customHeight="1" x14ac:dyDescent="0.25">
      <c r="AY735" s="159" t="s">
        <v>90</v>
      </c>
      <c r="AZ735" s="158">
        <f>_xll.qlInterestRateIndexFixingDate(Currency&amp;"ibor"&amp;Tenor,BA735,Trigger)</f>
        <v>44428</v>
      </c>
      <c r="BA735" s="158">
        <f>_xll.qlCalendarAdvance(Calendar,BA734,AY735,"f",,Trigger)</f>
        <v>44432</v>
      </c>
      <c r="BB735" s="158">
        <f>_xll.qlInterestRateIndexMaturity(Currency&amp;"ibor"&amp;Tenor,BA735,Trigger)</f>
        <v>44616</v>
      </c>
      <c r="BC735" s="320">
        <f>_xll.qlIndexFixing($AC$5,AZ735,TRUE,_xll.ohTrigger(Trigger,Trigger6M))</f>
        <v>1.3121735746397765E-2</v>
      </c>
      <c r="BD735" s="320">
        <f>_xll.qlIndexFixing($BE$1,AZ735,TRUE,_xll.ohTrigger(Trigger,Trigger6M))</f>
        <v>1.3630686957453418E-2</v>
      </c>
    </row>
    <row r="736" spans="51:56" ht="11.25" customHeight="1" x14ac:dyDescent="0.25">
      <c r="AY736" s="159" t="s">
        <v>90</v>
      </c>
      <c r="AZ736" s="158">
        <f>_xll.qlInterestRateIndexFixingDate(Currency&amp;"ibor"&amp;Tenor,BA736,Trigger)</f>
        <v>44435</v>
      </c>
      <c r="BA736" s="158">
        <f>_xll.qlCalendarAdvance(Calendar,BA735,AY736,"f",,Trigger)</f>
        <v>44439</v>
      </c>
      <c r="BB736" s="158">
        <f>_xll.qlInterestRateIndexMaturity(Currency&amp;"ibor"&amp;Tenor,BA736,Trigger)</f>
        <v>44620</v>
      </c>
      <c r="BC736" s="320">
        <f>_xll.qlIndexFixing($AC$5,AZ736,TRUE,_xll.ohTrigger(Trigger,Trigger6M))</f>
        <v>1.3156442585969826E-2</v>
      </c>
      <c r="BD736" s="320">
        <f>_xll.qlIndexFixing($BE$1,AZ736,TRUE,_xll.ohTrigger(Trigger,Trigger6M))</f>
        <v>1.366140651396021E-2</v>
      </c>
    </row>
    <row r="737" spans="51:56" ht="11.25" customHeight="1" x14ac:dyDescent="0.25">
      <c r="AY737" s="159" t="s">
        <v>90</v>
      </c>
      <c r="AZ737" s="158">
        <f>_xll.qlInterestRateIndexFixingDate(Currency&amp;"ibor"&amp;Tenor,BA737,Trigger)</f>
        <v>44442</v>
      </c>
      <c r="BA737" s="158">
        <f>_xll.qlCalendarAdvance(Calendar,BA736,AY737,"f",,Trigger)</f>
        <v>44446</v>
      </c>
      <c r="BB737" s="158">
        <f>_xll.qlInterestRateIndexMaturity(Currency&amp;"ibor"&amp;Tenor,BA737,Trigger)</f>
        <v>44627</v>
      </c>
      <c r="BC737" s="320">
        <f>_xll.qlIndexFixing($AC$5,AZ737,TRUE,_xll.ohTrigger(Trigger,Trigger6M))</f>
        <v>1.3201526841636464E-2</v>
      </c>
      <c r="BD737" s="320">
        <f>_xll.qlIndexFixing($BE$1,AZ737,TRUE,_xll.ohTrigger(Trigger,Trigger6M))</f>
        <v>1.3700640626720611E-2</v>
      </c>
    </row>
    <row r="738" spans="51:56" ht="11.25" customHeight="1" x14ac:dyDescent="0.25">
      <c r="AY738" s="159" t="s">
        <v>90</v>
      </c>
      <c r="AZ738" s="158">
        <f>_xll.qlInterestRateIndexFixingDate(Currency&amp;"ibor"&amp;Tenor,BA738,Trigger)</f>
        <v>44449</v>
      </c>
      <c r="BA738" s="158">
        <f>_xll.qlCalendarAdvance(Calendar,BA737,AY738,"f",,Trigger)</f>
        <v>44453</v>
      </c>
      <c r="BB738" s="158">
        <f>_xll.qlInterestRateIndexMaturity(Currency&amp;"ibor"&amp;Tenor,BA738,Trigger)</f>
        <v>44634</v>
      </c>
      <c r="BC738" s="320">
        <f>_xll.qlIndexFixing($AC$5,AZ738,TRUE,_xll.ohTrigger(Trigger,Trigger6M))</f>
        <v>1.3246612112528576E-2</v>
      </c>
      <c r="BD738" s="320">
        <f>_xll.qlIndexFixing($BE$1,AZ738,TRUE,_xll.ohTrigger(Trigger,Trigger6M))</f>
        <v>1.3739461968125354E-2</v>
      </c>
    </row>
    <row r="739" spans="51:56" ht="11.25" customHeight="1" x14ac:dyDescent="0.25">
      <c r="AY739" s="159" t="s">
        <v>90</v>
      </c>
      <c r="AZ739" s="158">
        <f>_xll.qlInterestRateIndexFixingDate(Currency&amp;"ibor"&amp;Tenor,BA739,Trigger)</f>
        <v>44456</v>
      </c>
      <c r="BA739" s="158">
        <f>_xll.qlCalendarAdvance(Calendar,BA738,AY739,"f",,Trigger)</f>
        <v>44460</v>
      </c>
      <c r="BB739" s="158">
        <f>_xll.qlInterestRateIndexMaturity(Currency&amp;"ibor"&amp;Tenor,BA739,Trigger)</f>
        <v>44641</v>
      </c>
      <c r="BC739" s="320">
        <f>_xll.qlIndexFixing($AC$5,AZ739,TRUE,_xll.ohTrigger(Trigger,Trigger6M))</f>
        <v>1.3291698398669567E-2</v>
      </c>
      <c r="BD739" s="320">
        <f>_xll.qlIndexFixing($BE$1,AZ739,TRUE,_xll.ohTrigger(Trigger,Trigger6M))</f>
        <v>1.3777866404369536E-2</v>
      </c>
    </row>
    <row r="740" spans="51:56" ht="11.25" customHeight="1" x14ac:dyDescent="0.25">
      <c r="AY740" s="159" t="s">
        <v>90</v>
      </c>
      <c r="AZ740" s="158">
        <f>_xll.qlInterestRateIndexFixingDate(Currency&amp;"ibor"&amp;Tenor,BA740,Trigger)</f>
        <v>44463</v>
      </c>
      <c r="BA740" s="158">
        <f>_xll.qlCalendarAdvance(Calendar,BA739,AY740,"f",,Trigger)</f>
        <v>44467</v>
      </c>
      <c r="BB740" s="158">
        <f>_xll.qlInterestRateIndexMaturity(Currency&amp;"ibor"&amp;Tenor,BA740,Trigger)</f>
        <v>44648</v>
      </c>
      <c r="BC740" s="320">
        <f>_xll.qlIndexFixing($AC$5,AZ740,TRUE,_xll.ohTrigger(Trigger,Trigger6M))</f>
        <v>1.3336785700081961E-2</v>
      </c>
      <c r="BD740" s="320">
        <f>_xll.qlIndexFixing($BE$1,AZ740,TRUE,_xll.ohTrigger(Trigger,Trigger6M))</f>
        <v>1.381584980159482E-2</v>
      </c>
    </row>
    <row r="741" spans="51:56" ht="11.25" customHeight="1" x14ac:dyDescent="0.25">
      <c r="AY741" s="159" t="s">
        <v>90</v>
      </c>
      <c r="AZ741" s="158">
        <f>_xll.qlInterestRateIndexFixingDate(Currency&amp;"ibor"&amp;Tenor,BA741,Trigger)</f>
        <v>44470</v>
      </c>
      <c r="BA741" s="158">
        <f>_xll.qlCalendarAdvance(Calendar,BA740,AY741,"f",,Trigger)</f>
        <v>44474</v>
      </c>
      <c r="BB741" s="158">
        <f>_xll.qlInterestRateIndexMaturity(Currency&amp;"ibor"&amp;Tenor,BA741,Trigger)</f>
        <v>44656</v>
      </c>
      <c r="BC741" s="320">
        <f>_xll.qlIndexFixing($AC$5,AZ741,TRUE,_xll.ohTrigger(Trigger,Trigger6M))</f>
        <v>1.3385342930820488E-2</v>
      </c>
      <c r="BD741" s="320">
        <f>_xll.qlIndexFixing($BE$1,AZ741,TRUE,_xll.ohTrigger(Trigger,Trigger6M))</f>
        <v>1.38562075913601E-2</v>
      </c>
    </row>
    <row r="742" spans="51:56" ht="11.25" customHeight="1" x14ac:dyDescent="0.25">
      <c r="AY742" s="159" t="s">
        <v>90</v>
      </c>
      <c r="AZ742" s="158">
        <f>_xll.qlInterestRateIndexFixingDate(Currency&amp;"ibor"&amp;Tenor,BA742,Trigger)</f>
        <v>44477</v>
      </c>
      <c r="BA742" s="158">
        <f>_xll.qlCalendarAdvance(Calendar,BA741,AY742,"f",,Trigger)</f>
        <v>44481</v>
      </c>
      <c r="BB742" s="158">
        <f>_xll.qlInterestRateIndexMaturity(Currency&amp;"ibor"&amp;Tenor,BA742,Trigger)</f>
        <v>44663</v>
      </c>
      <c r="BC742" s="320">
        <f>_xll.qlIndexFixing($AC$5,AZ742,TRUE,_xll.ohTrigger(Trigger,Trigger6M))</f>
        <v>1.3430434009048225E-2</v>
      </c>
      <c r="BD742" s="320">
        <f>_xll.qlIndexFixing($BE$1,AZ742,TRUE,_xll.ohTrigger(Trigger,Trigger6M))</f>
        <v>1.3893305839491155E-2</v>
      </c>
    </row>
    <row r="743" spans="51:56" ht="11.25" customHeight="1" x14ac:dyDescent="0.25">
      <c r="AY743" s="159" t="s">
        <v>90</v>
      </c>
      <c r="AZ743" s="158">
        <f>_xll.qlInterestRateIndexFixingDate(Currency&amp;"ibor"&amp;Tenor,BA743,Trigger)</f>
        <v>44484</v>
      </c>
      <c r="BA743" s="158">
        <f>_xll.qlCalendarAdvance(Calendar,BA742,AY743,"f",,Trigger)</f>
        <v>44488</v>
      </c>
      <c r="BB743" s="158">
        <f>_xll.qlInterestRateIndexMaturity(Currency&amp;"ibor"&amp;Tenor,BA743,Trigger)</f>
        <v>44670</v>
      </c>
      <c r="BC743" s="320">
        <f>_xll.qlIndexFixing($AC$5,AZ743,TRUE,_xll.ohTrigger(Trigger,Trigger6M))</f>
        <v>1.3475526108265412E-2</v>
      </c>
      <c r="BD743" s="320">
        <f>_xll.qlIndexFixing($BE$1,AZ743,TRUE,_xll.ohTrigger(Trigger,Trigger6M))</f>
        <v>1.392997033853721E-2</v>
      </c>
    </row>
    <row r="744" spans="51:56" ht="11.25" customHeight="1" x14ac:dyDescent="0.25">
      <c r="AY744" s="159" t="s">
        <v>90</v>
      </c>
      <c r="AZ744" s="158">
        <f>_xll.qlInterestRateIndexFixingDate(Currency&amp;"ibor"&amp;Tenor,BA744,Trigger)</f>
        <v>44491</v>
      </c>
      <c r="BA744" s="158">
        <f>_xll.qlCalendarAdvance(Calendar,BA743,AY744,"f",,Trigger)</f>
        <v>44495</v>
      </c>
      <c r="BB744" s="158">
        <f>_xll.qlInterestRateIndexMaturity(Currency&amp;"ibor"&amp;Tenor,BA744,Trigger)</f>
        <v>44677</v>
      </c>
      <c r="BC744" s="320">
        <f>_xll.qlIndexFixing($AC$5,AZ744,TRUE,_xll.ohTrigger(Trigger,Trigger6M))</f>
        <v>1.3520619228494882E-2</v>
      </c>
      <c r="BD744" s="320">
        <f>_xll.qlIndexFixing($BE$1,AZ744,TRUE,_xll.ohTrigger(Trigger,Trigger6M))</f>
        <v>1.3966196954207553E-2</v>
      </c>
    </row>
    <row r="745" spans="51:56" ht="11.25" customHeight="1" x14ac:dyDescent="0.25">
      <c r="AY745" s="159" t="s">
        <v>90</v>
      </c>
      <c r="AZ745" s="158">
        <f>_xll.qlInterestRateIndexFixingDate(Currency&amp;"ibor"&amp;Tenor,BA745,Trigger)</f>
        <v>44498</v>
      </c>
      <c r="BA745" s="158">
        <f>_xll.qlCalendarAdvance(Calendar,BA744,AY745,"f",,Trigger)</f>
        <v>44502</v>
      </c>
      <c r="BB745" s="158">
        <f>_xll.qlInterestRateIndexMaturity(Currency&amp;"ibor"&amp;Tenor,BA745,Trigger)</f>
        <v>44683</v>
      </c>
      <c r="BC745" s="320">
        <f>_xll.qlIndexFixing($AC$5,AZ745,TRUE,_xll.ohTrigger(Trigger,Trigger6M))</f>
        <v>1.3562237437013453E-2</v>
      </c>
      <c r="BD745" s="320">
        <f>_xll.qlIndexFixing($BE$1,AZ745,TRUE,_xll.ohTrigger(Trigger,Trigger6M))</f>
        <v>1.3999306514442259E-2</v>
      </c>
    </row>
    <row r="746" spans="51:56" ht="11.25" customHeight="1" x14ac:dyDescent="0.25">
      <c r="AY746" s="159" t="s">
        <v>90</v>
      </c>
      <c r="AZ746" s="158">
        <f>_xll.qlInterestRateIndexFixingDate(Currency&amp;"ibor"&amp;Tenor,BA746,Trigger)</f>
        <v>44505</v>
      </c>
      <c r="BA746" s="158">
        <f>_xll.qlCalendarAdvance(Calendar,BA745,AY746,"f",,Trigger)</f>
        <v>44509</v>
      </c>
      <c r="BB746" s="158">
        <f>_xll.qlInterestRateIndexMaturity(Currency&amp;"ibor"&amp;Tenor,BA746,Trigger)</f>
        <v>44690</v>
      </c>
      <c r="BC746" s="320">
        <f>_xll.qlIndexFixing($AC$5,AZ746,TRUE,_xll.ohTrigger(Trigger,Trigger6M))</f>
        <v>1.360733083053388E-2</v>
      </c>
      <c r="BD746" s="320">
        <f>_xll.qlIndexFixing($BE$1,AZ746,TRUE,_xll.ohTrigger(Trigger,Trigger6M))</f>
        <v>1.4034676864410518E-2</v>
      </c>
    </row>
    <row r="747" spans="51:56" ht="11.25" customHeight="1" x14ac:dyDescent="0.25">
      <c r="AY747" s="159" t="s">
        <v>90</v>
      </c>
      <c r="AZ747" s="158">
        <f>_xll.qlInterestRateIndexFixingDate(Currency&amp;"ibor"&amp;Tenor,BA747,Trigger)</f>
        <v>44512</v>
      </c>
      <c r="BA747" s="158">
        <f>_xll.qlCalendarAdvance(Calendar,BA746,AY747,"f",,Trigger)</f>
        <v>44516</v>
      </c>
      <c r="BB747" s="158">
        <f>_xll.qlInterestRateIndexMaturity(Currency&amp;"ibor"&amp;Tenor,BA747,Trigger)</f>
        <v>44697</v>
      </c>
      <c r="BC747" s="320">
        <f>_xll.qlIndexFixing($AC$5,AZ747,TRUE,_xll.ohTrigger(Trigger,Trigger6M))</f>
        <v>1.3652425239486026E-2</v>
      </c>
      <c r="BD747" s="320">
        <f>_xll.qlIndexFixing($BE$1,AZ747,TRUE,_xll.ohTrigger(Trigger,Trigger6M))</f>
        <v>1.4069597237488112E-2</v>
      </c>
    </row>
    <row r="748" spans="51:56" ht="11.25" customHeight="1" x14ac:dyDescent="0.25">
      <c r="AY748" s="159" t="s">
        <v>90</v>
      </c>
      <c r="AZ748" s="158">
        <f>_xll.qlInterestRateIndexFixingDate(Currency&amp;"ibor"&amp;Tenor,BA748,Trigger)</f>
        <v>44519</v>
      </c>
      <c r="BA748" s="158">
        <f>_xll.qlCalendarAdvance(Calendar,BA747,AY748,"f",,Trigger)</f>
        <v>44523</v>
      </c>
      <c r="BB748" s="158">
        <f>_xll.qlInterestRateIndexMaturity(Currency&amp;"ibor"&amp;Tenor,BA748,Trigger)</f>
        <v>44704</v>
      </c>
      <c r="BC748" s="320">
        <f>_xll.qlIndexFixing($AC$5,AZ748,TRUE,_xll.ohTrigger(Trigger,Trigger6M))</f>
        <v>1.3682642165573945E-2</v>
      </c>
      <c r="BD748" s="320">
        <f>_xll.qlIndexFixing($BE$1,AZ748,TRUE,_xll.ohTrigger(Trigger,Trigger6M))</f>
        <v>1.4104065920958E-2</v>
      </c>
    </row>
    <row r="749" spans="51:56" ht="11.25" customHeight="1" x14ac:dyDescent="0.25">
      <c r="AY749" s="159" t="s">
        <v>90</v>
      </c>
      <c r="AZ749" s="158">
        <f>_xll.qlInterestRateIndexFixingDate(Currency&amp;"ibor"&amp;Tenor,BA749,Trigger)</f>
        <v>44526</v>
      </c>
      <c r="BA749" s="158">
        <f>_xll.qlCalendarAdvance(Calendar,BA748,AY749,"f",,Trigger)</f>
        <v>44530</v>
      </c>
      <c r="BB749" s="158">
        <f>_xll.qlInterestRateIndexMaturity(Currency&amp;"ibor"&amp;Tenor,BA749,Trigger)</f>
        <v>44712</v>
      </c>
      <c r="BC749" s="320">
        <f>_xll.qlIndexFixing($AC$5,AZ749,TRUE,_xll.ohTrigger(Trigger,Trigger6M))</f>
        <v>1.3714292209219783E-2</v>
      </c>
      <c r="BD749" s="320">
        <f>_xll.qlIndexFixing($BE$1,AZ749,TRUE,_xll.ohTrigger(Trigger,Trigger6M))</f>
        <v>1.4140640850266353E-2</v>
      </c>
    </row>
    <row r="750" spans="51:56" ht="11.25" customHeight="1" x14ac:dyDescent="0.25">
      <c r="AY750" s="159" t="s">
        <v>90</v>
      </c>
      <c r="AZ750" s="158">
        <f>_xll.qlInterestRateIndexFixingDate(Currency&amp;"ibor"&amp;Tenor,BA750,Trigger)</f>
        <v>44533</v>
      </c>
      <c r="BA750" s="158">
        <f>_xll.qlCalendarAdvance(Calendar,BA749,AY750,"f",,Trigger)</f>
        <v>44537</v>
      </c>
      <c r="BB750" s="158">
        <f>_xll.qlInterestRateIndexMaturity(Currency&amp;"ibor"&amp;Tenor,BA750,Trigger)</f>
        <v>44719</v>
      </c>
      <c r="BC750" s="320">
        <f>_xll.qlIndexFixing($AC$5,AZ750,TRUE,_xll.ohTrigger(Trigger,Trigger6M))</f>
        <v>1.3744420098193721E-2</v>
      </c>
      <c r="BD750" s="320">
        <f>_xll.qlIndexFixing($BE$1,AZ750,TRUE,_xll.ohTrigger(Trigger,Trigger6M))</f>
        <v>1.4174204771762096E-2</v>
      </c>
    </row>
    <row r="751" spans="51:56" ht="11.25" customHeight="1" x14ac:dyDescent="0.25">
      <c r="AY751" s="159" t="s">
        <v>90</v>
      </c>
      <c r="AZ751" s="158">
        <f>_xll.qlInterestRateIndexFixingDate(Currency&amp;"ibor"&amp;Tenor,BA751,Trigger)</f>
        <v>44540</v>
      </c>
      <c r="BA751" s="158">
        <f>_xll.qlCalendarAdvance(Calendar,BA750,AY751,"f",,Trigger)</f>
        <v>44544</v>
      </c>
      <c r="BB751" s="158">
        <f>_xll.qlInterestRateIndexMaturity(Currency&amp;"ibor"&amp;Tenor,BA751,Trigger)</f>
        <v>44726</v>
      </c>
      <c r="BC751" s="320">
        <f>_xll.qlIndexFixing($AC$5,AZ751,TRUE,_xll.ohTrigger(Trigger,Trigger6M))</f>
        <v>1.3774467768797689E-2</v>
      </c>
      <c r="BD751" s="320">
        <f>_xll.qlIndexFixing($BE$1,AZ751,TRUE,_xll.ohTrigger(Trigger,Trigger6M))</f>
        <v>1.4207347951325116E-2</v>
      </c>
    </row>
    <row r="752" spans="51:56" ht="11.25" customHeight="1" x14ac:dyDescent="0.25">
      <c r="AY752" s="159" t="s">
        <v>90</v>
      </c>
      <c r="AZ752" s="158">
        <f>_xll.qlInterestRateIndexFixingDate(Currency&amp;"ibor"&amp;Tenor,BA752,Trigger)</f>
        <v>44547</v>
      </c>
      <c r="BA752" s="158">
        <f>_xll.qlCalendarAdvance(Calendar,BA751,AY752,"f",,Trigger)</f>
        <v>44551</v>
      </c>
      <c r="BB752" s="158">
        <f>_xll.qlInterestRateIndexMaturity(Currency&amp;"ibor"&amp;Tenor,BA752,Trigger)</f>
        <v>44733</v>
      </c>
      <c r="BC752" s="320">
        <f>_xll.qlIndexFixing($AC$5,AZ752,TRUE,_xll.ohTrigger(Trigger,Trigger6M))</f>
        <v>1.380443521738845E-2</v>
      </c>
      <c r="BD752" s="320">
        <f>_xll.qlIndexFixing($BE$1,AZ752,TRUE,_xll.ohTrigger(Trigger,Trigger6M))</f>
        <v>1.4240081241414125E-2</v>
      </c>
    </row>
    <row r="753" spans="51:56" ht="11.25" customHeight="1" x14ac:dyDescent="0.25">
      <c r="AY753" s="159" t="s">
        <v>90</v>
      </c>
      <c r="AZ753" s="158">
        <f>_xll.qlInterestRateIndexFixingDate(Currency&amp;"ibor"&amp;Tenor,BA753,Trigger)</f>
        <v>44554</v>
      </c>
      <c r="BA753" s="158">
        <f>_xll.qlCalendarAdvance(Calendar,BA752,AY753,"f",,Trigger)</f>
        <v>44558</v>
      </c>
      <c r="BB753" s="158">
        <f>_xll.qlInterestRateIndexMaturity(Currency&amp;"ibor"&amp;Tenor,BA753,Trigger)</f>
        <v>44740</v>
      </c>
      <c r="BC753" s="320">
        <f>_xll.qlIndexFixing($AC$5,AZ753,TRUE,_xll.ohTrigger(Trigger,Trigger6M))</f>
        <v>1.3834322440330667E-2</v>
      </c>
      <c r="BD753" s="320">
        <f>_xll.qlIndexFixing($BE$1,AZ753,TRUE,_xll.ohTrigger(Trigger,Trigger6M))</f>
        <v>1.4272415653131483E-2</v>
      </c>
    </row>
    <row r="754" spans="51:56" ht="11.25" customHeight="1" x14ac:dyDescent="0.25">
      <c r="AY754" s="159" t="s">
        <v>90</v>
      </c>
      <c r="AZ754" s="158">
        <f>_xll.qlInterestRateIndexFixingDate(Currency&amp;"ibor"&amp;Tenor,BA754,Trigger)</f>
        <v>44561</v>
      </c>
      <c r="BA754" s="158">
        <f>_xll.qlCalendarAdvance(Calendar,BA753,AY754,"f",,Trigger)</f>
        <v>44565</v>
      </c>
      <c r="BB754" s="158">
        <f>_xll.qlInterestRateIndexMaturity(Currency&amp;"ibor"&amp;Tenor,BA754,Trigger)</f>
        <v>44746</v>
      </c>
      <c r="BC754" s="320">
        <f>_xll.qlIndexFixing($AC$5,AZ754,TRUE,_xll.ohTrigger(Trigger,Trigger6M))</f>
        <v>1.3862249770391948E-2</v>
      </c>
      <c r="BD754" s="320">
        <f>_xll.qlIndexFixing($BE$1,AZ754,TRUE,_xll.ohTrigger(Trigger,Trigger6M))</f>
        <v>1.4301937420142826E-2</v>
      </c>
    </row>
    <row r="755" spans="51:56" ht="11.25" customHeight="1" x14ac:dyDescent="0.25">
      <c r="AY755" s="159" t="s">
        <v>90</v>
      </c>
      <c r="AZ755" s="158">
        <f>_xll.qlInterestRateIndexFixingDate(Currency&amp;"ibor"&amp;Tenor,BA755,Trigger)</f>
        <v>44568</v>
      </c>
      <c r="BA755" s="158">
        <f>_xll.qlCalendarAdvance(Calendar,BA754,AY755,"f",,Trigger)</f>
        <v>44572</v>
      </c>
      <c r="BB755" s="158">
        <f>_xll.qlInterestRateIndexMaturity(Currency&amp;"ibor"&amp;Tenor,BA755,Trigger)</f>
        <v>44753</v>
      </c>
      <c r="BC755" s="320">
        <f>_xll.qlIndexFixing($AC$5,AZ755,TRUE,_xll.ohTrigger(Trigger,Trigger6M))</f>
        <v>1.389190201202465E-2</v>
      </c>
      <c r="BD755" s="320">
        <f>_xll.qlIndexFixing($BE$1,AZ755,TRUE,_xll.ohTrigger(Trigger,Trigger6M))</f>
        <v>1.4333528494308282E-2</v>
      </c>
    </row>
    <row r="756" spans="51:56" ht="11.25" customHeight="1" x14ac:dyDescent="0.25">
      <c r="AY756" s="159" t="s">
        <v>90</v>
      </c>
      <c r="AZ756" s="158">
        <f>_xll.qlInterestRateIndexFixingDate(Currency&amp;"ibor"&amp;Tenor,BA756,Trigger)</f>
        <v>44575</v>
      </c>
      <c r="BA756" s="158">
        <f>_xll.qlCalendarAdvance(Calendar,BA755,AY756,"f",,Trigger)</f>
        <v>44579</v>
      </c>
      <c r="BB756" s="158">
        <f>_xll.qlInterestRateIndexMaturity(Currency&amp;"ibor"&amp;Tenor,BA756,Trigger)</f>
        <v>44760</v>
      </c>
      <c r="BC756" s="320">
        <f>_xll.qlIndexFixing($AC$5,AZ756,TRUE,_xll.ohTrigger(Trigger,Trigger6M))</f>
        <v>1.3921473569985012E-2</v>
      </c>
      <c r="BD756" s="320">
        <f>_xll.qlIndexFixing($BE$1,AZ756,TRUE,_xll.ohTrigger(Trigger,Trigger6M))</f>
        <v>1.4364753406115403E-2</v>
      </c>
    </row>
    <row r="757" spans="51:56" ht="11.25" customHeight="1" x14ac:dyDescent="0.25">
      <c r="AY757" s="159" t="s">
        <v>90</v>
      </c>
      <c r="AZ757" s="158">
        <f>_xll.qlInterestRateIndexFixingDate(Currency&amp;"ibor"&amp;Tenor,BA757,Trigger)</f>
        <v>44582</v>
      </c>
      <c r="BA757" s="158">
        <f>_xll.qlCalendarAdvance(Calendar,BA756,AY757,"f",,Trigger)</f>
        <v>44586</v>
      </c>
      <c r="BB757" s="158">
        <f>_xll.qlInterestRateIndexMaturity(Currency&amp;"ibor"&amp;Tenor,BA757,Trigger)</f>
        <v>44767</v>
      </c>
      <c r="BC757" s="320">
        <f>_xll.qlIndexFixing($AC$5,AZ757,TRUE,_xll.ohTrigger(Trigger,Trigger6M))</f>
        <v>1.395096444068651E-2</v>
      </c>
      <c r="BD757" s="320">
        <f>_xll.qlIndexFixing($BE$1,AZ757,TRUE,_xll.ohTrigger(Trigger,Trigger6M))</f>
        <v>1.439562386519988E-2</v>
      </c>
    </row>
    <row r="758" spans="51:56" ht="11.25" customHeight="1" x14ac:dyDescent="0.25">
      <c r="AY758" s="159" t="s">
        <v>90</v>
      </c>
      <c r="AZ758" s="158">
        <f>_xll.qlInterestRateIndexFixingDate(Currency&amp;"ibor"&amp;Tenor,BA758,Trigger)</f>
        <v>44589</v>
      </c>
      <c r="BA758" s="158">
        <f>_xll.qlCalendarAdvance(Calendar,BA757,AY758,"f",,Trigger)</f>
        <v>44593</v>
      </c>
      <c r="BB758" s="158">
        <f>_xll.qlInterestRateIndexMaturity(Currency&amp;"ibor"&amp;Tenor,BA758,Trigger)</f>
        <v>44774</v>
      </c>
      <c r="BC758" s="320">
        <f>_xll.qlIndexFixing($AC$5,AZ758,TRUE,_xll.ohTrigger(Trigger,Trigger6M))</f>
        <v>1.3980374620552337E-2</v>
      </c>
      <c r="BD758" s="320">
        <f>_xll.qlIndexFixing($BE$1,AZ758,TRUE,_xll.ohTrigger(Trigger,Trigger6M))</f>
        <v>1.4426151740662335E-2</v>
      </c>
    </row>
    <row r="759" spans="51:56" ht="11.25" customHeight="1" x14ac:dyDescent="0.25">
      <c r="AY759" s="159" t="s">
        <v>90</v>
      </c>
      <c r="AZ759" s="158">
        <f>_xll.qlInterestRateIndexFixingDate(Currency&amp;"ibor"&amp;Tenor,BA759,Trigger)</f>
        <v>44596</v>
      </c>
      <c r="BA759" s="158">
        <f>_xll.qlCalendarAdvance(Calendar,BA758,AY759,"f",,Trigger)</f>
        <v>44600</v>
      </c>
      <c r="BB759" s="158">
        <f>_xll.qlInterestRateIndexMaturity(Currency&amp;"ibor"&amp;Tenor,BA759,Trigger)</f>
        <v>44781</v>
      </c>
      <c r="BC759" s="320">
        <f>_xll.qlIndexFixing($AC$5,AZ759,TRUE,_xll.ohTrigger(Trigger,Trigger6M))</f>
        <v>1.4009704106014962E-2</v>
      </c>
      <c r="BD759" s="320">
        <f>_xll.qlIndexFixing($BE$1,AZ759,TRUE,_xll.ohTrigger(Trigger,Trigger6M))</f>
        <v>1.4456349061061691E-2</v>
      </c>
    </row>
    <row r="760" spans="51:56" ht="11.25" customHeight="1" x14ac:dyDescent="0.25">
      <c r="AY760" s="159" t="s">
        <v>90</v>
      </c>
      <c r="AZ760" s="158">
        <f>_xll.qlInterestRateIndexFixingDate(Currency&amp;"ibor"&amp;Tenor,BA760,Trigger)</f>
        <v>44603</v>
      </c>
      <c r="BA760" s="158">
        <f>_xll.qlCalendarAdvance(Calendar,BA759,AY760,"f",,Trigger)</f>
        <v>44607</v>
      </c>
      <c r="BB760" s="158">
        <f>_xll.qlInterestRateIndexMaturity(Currency&amp;"ibor"&amp;Tenor,BA760,Trigger)</f>
        <v>44788</v>
      </c>
      <c r="BC760" s="320">
        <f>_xll.qlIndexFixing($AC$5,AZ760,TRUE,_xll.ohTrigger(Trigger,Trigger6M))</f>
        <v>1.4038952893517448E-2</v>
      </c>
      <c r="BD760" s="320">
        <f>_xll.qlIndexFixing($BE$1,AZ760,TRUE,_xll.ohTrigger(Trigger,Trigger6M))</f>
        <v>1.4486228014404129E-2</v>
      </c>
    </row>
    <row r="761" spans="51:56" ht="11.25" customHeight="1" x14ac:dyDescent="0.25">
      <c r="AY761" s="159" t="s">
        <v>90</v>
      </c>
      <c r="AZ761" s="158">
        <f>_xll.qlInterestRateIndexFixingDate(Currency&amp;"ibor"&amp;Tenor,BA761,Trigger)</f>
        <v>44610</v>
      </c>
      <c r="BA761" s="158">
        <f>_xll.qlCalendarAdvance(Calendar,BA760,AY761,"f",,Trigger)</f>
        <v>44614</v>
      </c>
      <c r="BB761" s="158">
        <f>_xll.qlInterestRateIndexMaturity(Currency&amp;"ibor"&amp;Tenor,BA761,Trigger)</f>
        <v>44795</v>
      </c>
      <c r="BC761" s="320">
        <f>_xll.qlIndexFixing($AC$5,AZ761,TRUE,_xll.ohTrigger(Trigger,Trigger6M))</f>
        <v>1.4068120979510814E-2</v>
      </c>
      <c r="BD761" s="320">
        <f>_xll.qlIndexFixing($BE$1,AZ761,TRUE,_xll.ohTrigger(Trigger,Trigger6M))</f>
        <v>1.451580094813824E-2</v>
      </c>
    </row>
    <row r="762" spans="51:56" ht="11.25" customHeight="1" x14ac:dyDescent="0.25">
      <c r="AY762" s="159" t="s">
        <v>90</v>
      </c>
      <c r="AZ762" s="158">
        <f>_xll.qlInterestRateIndexFixingDate(Currency&amp;"ibor"&amp;Tenor,BA762,Trigger)</f>
        <v>44617</v>
      </c>
      <c r="BA762" s="158">
        <f>_xll.qlCalendarAdvance(Calendar,BA761,AY762,"f",,Trigger)</f>
        <v>44621</v>
      </c>
      <c r="BB762" s="158">
        <f>_xll.qlInterestRateIndexMaturity(Currency&amp;"ibor"&amp;Tenor,BA762,Trigger)</f>
        <v>44805</v>
      </c>
      <c r="BC762" s="320">
        <f>_xll.qlIndexFixing($AC$5,AZ762,TRUE,_xll.ohTrigger(Trigger,Trigger6M))</f>
        <v>1.4104701935597234E-2</v>
      </c>
      <c r="BD762" s="320">
        <f>_xll.qlIndexFixing($BE$1,AZ762,TRUE,_xll.ohTrigger(Trigger,Trigger6M))</f>
        <v>1.4551950059339838E-2</v>
      </c>
    </row>
    <row r="763" spans="51:56" ht="11.25" customHeight="1" x14ac:dyDescent="0.25">
      <c r="AY763" s="159" t="s">
        <v>90</v>
      </c>
      <c r="AZ763" s="158">
        <f>_xll.qlInterestRateIndexFixingDate(Currency&amp;"ibor"&amp;Tenor,BA763,Trigger)</f>
        <v>44624</v>
      </c>
      <c r="BA763" s="158">
        <f>_xll.qlCalendarAdvance(Calendar,BA762,AY763,"f",,Trigger)</f>
        <v>44628</v>
      </c>
      <c r="BB763" s="158">
        <f>_xll.qlInterestRateIndexMaturity(Currency&amp;"ibor"&amp;Tenor,BA763,Trigger)</f>
        <v>44812</v>
      </c>
      <c r="BC763" s="320">
        <f>_xll.qlIndexFixing($AC$5,AZ763,TRUE,_xll.ohTrigger(Trigger,Trigger6M))</f>
        <v>1.4133940408305422E-2</v>
      </c>
      <c r="BD763" s="320">
        <f>_xll.qlIndexFixing($BE$1,AZ763,TRUE,_xll.ohTrigger(Trigger,Trigger6M))</f>
        <v>1.4580911444353063E-2</v>
      </c>
    </row>
    <row r="764" spans="51:56" ht="11.25" customHeight="1" x14ac:dyDescent="0.25">
      <c r="AY764" s="159" t="s">
        <v>90</v>
      </c>
      <c r="AZ764" s="158">
        <f>_xll.qlInterestRateIndexFixingDate(Currency&amp;"ibor"&amp;Tenor,BA764,Trigger)</f>
        <v>44631</v>
      </c>
      <c r="BA764" s="158">
        <f>_xll.qlCalendarAdvance(Calendar,BA763,AY764,"f",,Trigger)</f>
        <v>44635</v>
      </c>
      <c r="BB764" s="158">
        <f>_xll.qlInterestRateIndexMaturity(Currency&amp;"ibor"&amp;Tenor,BA764,Trigger)</f>
        <v>44819</v>
      </c>
      <c r="BC764" s="320">
        <f>_xll.qlIndexFixing($AC$5,AZ764,TRUE,_xll.ohTrigger(Trigger,Trigger6M))</f>
        <v>1.4163099495819105E-2</v>
      </c>
      <c r="BD764" s="320">
        <f>_xll.qlIndexFixing($BE$1,AZ764,TRUE,_xll.ohTrigger(Trigger,Trigger6M))</f>
        <v>1.4609606982158128E-2</v>
      </c>
    </row>
    <row r="765" spans="51:56" ht="11.25" customHeight="1" x14ac:dyDescent="0.25">
      <c r="AY765" s="159" t="s">
        <v>90</v>
      </c>
      <c r="AZ765" s="158">
        <f>_xll.qlInterestRateIndexFixingDate(Currency&amp;"ibor"&amp;Tenor,BA765,Trigger)</f>
        <v>44638</v>
      </c>
      <c r="BA765" s="158">
        <f>_xll.qlCalendarAdvance(Calendar,BA764,AY765,"f",,Trigger)</f>
        <v>44642</v>
      </c>
      <c r="BB765" s="158">
        <f>_xll.qlInterestRateIndexMaturity(Currency&amp;"ibor"&amp;Tenor,BA765,Trigger)</f>
        <v>44826</v>
      </c>
      <c r="BC765" s="320">
        <f>_xll.qlIndexFixing($AC$5,AZ765,TRUE,_xll.ohTrigger(Trigger,Trigger6M))</f>
        <v>1.4192179194601546E-2</v>
      </c>
      <c r="BD765" s="320">
        <f>_xll.qlIndexFixing($BE$1,AZ765,TRUE,_xll.ohTrigger(Trigger,Trigger6M))</f>
        <v>1.4638049447319048E-2</v>
      </c>
    </row>
    <row r="766" spans="51:56" ht="11.25" customHeight="1" x14ac:dyDescent="0.25">
      <c r="AY766" s="159" t="s">
        <v>90</v>
      </c>
      <c r="AZ766" s="158">
        <f>_xll.qlInterestRateIndexFixingDate(Currency&amp;"ibor"&amp;Tenor,BA766,Trigger)</f>
        <v>44645</v>
      </c>
      <c r="BA766" s="158">
        <f>_xll.qlCalendarAdvance(Calendar,BA765,AY766,"f",,Trigger)</f>
        <v>44649</v>
      </c>
      <c r="BB766" s="158">
        <f>_xll.qlInterestRateIndexMaturity(Currency&amp;"ibor"&amp;Tenor,BA766,Trigger)</f>
        <v>44833</v>
      </c>
      <c r="BC766" s="320">
        <f>_xll.qlIndexFixing($AC$5,AZ766,TRUE,_xll.ohTrigger(Trigger,Trigger6M))</f>
        <v>1.4221179501125569E-2</v>
      </c>
      <c r="BD766" s="320">
        <f>_xll.qlIndexFixing($BE$1,AZ766,TRUE,_xll.ohTrigger(Trigger,Trigger6M))</f>
        <v>1.466625177124177E-2</v>
      </c>
    </row>
    <row r="767" spans="51:56" ht="11.25" customHeight="1" x14ac:dyDescent="0.25">
      <c r="AY767" s="159" t="s">
        <v>90</v>
      </c>
      <c r="AZ767" s="158">
        <f>_xll.qlInterestRateIndexFixingDate(Currency&amp;"ibor"&amp;Tenor,BA767,Trigger)</f>
        <v>44652</v>
      </c>
      <c r="BA767" s="158">
        <f>_xll.qlCalendarAdvance(Calendar,BA766,AY767,"f",,Trigger)</f>
        <v>44656</v>
      </c>
      <c r="BB767" s="158">
        <f>_xll.qlInterestRateIndexMaturity(Currency&amp;"ibor"&amp;Tenor,BA767,Trigger)</f>
        <v>44839</v>
      </c>
      <c r="BC767" s="320">
        <f>_xll.qlIndexFixing($AC$5,AZ767,TRUE,_xll.ohTrigger(Trigger,Trigger6M))</f>
        <v>1.4247206499050301E-2</v>
      </c>
      <c r="BD767" s="320">
        <f>_xll.qlIndexFixing($BE$1,AZ767,TRUE,_xll.ohTrigger(Trigger,Trigger6M))</f>
        <v>1.4691993358143803E-2</v>
      </c>
    </row>
    <row r="768" spans="51:56" ht="11.25" customHeight="1" x14ac:dyDescent="0.25">
      <c r="AY768" s="159" t="s">
        <v>90</v>
      </c>
      <c r="AZ768" s="158">
        <f>_xll.qlInterestRateIndexFixingDate(Currency&amp;"ibor"&amp;Tenor,BA768,Trigger)</f>
        <v>44659</v>
      </c>
      <c r="BA768" s="158">
        <f>_xll.qlCalendarAdvance(Calendar,BA767,AY768,"f",,Trigger)</f>
        <v>44663</v>
      </c>
      <c r="BB768" s="158">
        <f>_xll.qlInterestRateIndexMaturity(Currency&amp;"ibor"&amp;Tenor,BA768,Trigger)</f>
        <v>44846</v>
      </c>
      <c r="BC768" s="320">
        <f>_xll.qlIndexFixing($AC$5,AZ768,TRUE,_xll.ohTrigger(Trigger,Trigger6M))</f>
        <v>1.4275969381230793E-2</v>
      </c>
      <c r="BD768" s="320">
        <f>_xll.qlIndexFixing($BE$1,AZ768,TRUE,_xll.ohTrigger(Trigger,Trigger6M))</f>
        <v>1.471976429418333E-2</v>
      </c>
    </row>
    <row r="769" spans="51:56" ht="11.25" customHeight="1" x14ac:dyDescent="0.25">
      <c r="AY769" s="159" t="s">
        <v>90</v>
      </c>
      <c r="AZ769" s="158">
        <f>_xll.qlInterestRateIndexFixingDate(Currency&amp;"ibor"&amp;Tenor,BA769,Trigger)</f>
        <v>44664</v>
      </c>
      <c r="BA769" s="158">
        <f>_xll.qlCalendarAdvance(Calendar,BA768,AY769,"f",,Trigger)</f>
        <v>44670</v>
      </c>
      <c r="BB769" s="158">
        <f>_xll.qlInterestRateIndexMaturity(Currency&amp;"ibor"&amp;Tenor,BA769,Trigger)</f>
        <v>44853</v>
      </c>
      <c r="BC769" s="320">
        <f>_xll.qlIndexFixing($AC$5,AZ769,TRUE,_xll.ohTrigger(Trigger,Trigger6M))</f>
        <v>1.4304652423155349E-2</v>
      </c>
      <c r="BD769" s="320">
        <f>_xll.qlIndexFixing($BE$1,AZ769,TRUE,_xll.ohTrigger(Trigger,Trigger6M))</f>
        <v>1.4747334463277056E-2</v>
      </c>
    </row>
    <row r="770" spans="51:56" ht="11.25" customHeight="1" x14ac:dyDescent="0.25">
      <c r="AY770" s="159" t="s">
        <v>90</v>
      </c>
      <c r="AZ770" s="158">
        <f>_xll.qlInterestRateIndexFixingDate(Currency&amp;"ibor"&amp;Tenor,BA770,Trigger)</f>
        <v>44673</v>
      </c>
      <c r="BA770" s="158">
        <f>_xll.qlCalendarAdvance(Calendar,BA769,AY770,"f",,Trigger)</f>
        <v>44677</v>
      </c>
      <c r="BB770" s="158">
        <f>_xll.qlInterestRateIndexMaturity(Currency&amp;"ibor"&amp;Tenor,BA770,Trigger)</f>
        <v>44860</v>
      </c>
      <c r="BC770" s="320">
        <f>_xll.qlIndexFixing($AC$5,AZ770,TRUE,_xll.ohTrigger(Trigger,Trigger6M))</f>
        <v>1.4333255621344345E-2</v>
      </c>
      <c r="BD770" s="320">
        <f>_xll.qlIndexFixing($BE$1,AZ770,TRUE,_xll.ohTrigger(Trigger,Trigger6M))</f>
        <v>1.4774717497812879E-2</v>
      </c>
    </row>
    <row r="771" spans="51:56" ht="11.25" customHeight="1" x14ac:dyDescent="0.25">
      <c r="AY771" s="159" t="s">
        <v>90</v>
      </c>
      <c r="AZ771" s="158">
        <f>_xll.qlInterestRateIndexFixingDate(Currency&amp;"ibor"&amp;Tenor,BA771,Trigger)</f>
        <v>44680</v>
      </c>
      <c r="BA771" s="158">
        <f>_xll.qlCalendarAdvance(Calendar,BA770,AY771,"f",,Trigger)</f>
        <v>44684</v>
      </c>
      <c r="BB771" s="158">
        <f>_xll.qlInterestRateIndexMaturity(Currency&amp;"ibor"&amp;Tenor,BA771,Trigger)</f>
        <v>44868</v>
      </c>
      <c r="BC771" s="320">
        <f>_xll.qlIndexFixing($AC$5,AZ771,TRUE,_xll.ohTrigger(Trigger,Trigger6M))</f>
        <v>1.4364990027093249E-2</v>
      </c>
      <c r="BD771" s="320">
        <f>_xll.qlIndexFixing($BE$1,AZ771,TRUE,_xll.ohTrigger(Trigger,Trigger6M))</f>
        <v>1.4804124849856977E-2</v>
      </c>
    </row>
    <row r="772" spans="51:56" ht="11.25" customHeight="1" x14ac:dyDescent="0.25">
      <c r="AY772" s="159" t="s">
        <v>90</v>
      </c>
      <c r="AZ772" s="158">
        <f>_xll.qlInterestRateIndexFixingDate(Currency&amp;"ibor"&amp;Tenor,BA772,Trigger)</f>
        <v>44687</v>
      </c>
      <c r="BA772" s="158">
        <f>_xll.qlCalendarAdvance(Calendar,BA771,AY772,"f",,Trigger)</f>
        <v>44691</v>
      </c>
      <c r="BB772" s="158">
        <f>_xll.qlInterestRateIndexMaturity(Currency&amp;"ibor"&amp;Tenor,BA772,Trigger)</f>
        <v>44875</v>
      </c>
      <c r="BC772" s="320">
        <f>_xll.qlIndexFixing($AC$5,AZ772,TRUE,_xll.ohTrigger(Trigger,Trigger6M))</f>
        <v>1.4393513906535139E-2</v>
      </c>
      <c r="BD772" s="320">
        <f>_xll.qlIndexFixing($BE$1,AZ772,TRUE,_xll.ohTrigger(Trigger,Trigger6M))</f>
        <v>1.4831166668476104E-2</v>
      </c>
    </row>
    <row r="773" spans="51:56" ht="11.25" customHeight="1" x14ac:dyDescent="0.25">
      <c r="AY773" s="159" t="s">
        <v>90</v>
      </c>
      <c r="AZ773" s="158">
        <f>_xll.qlInterestRateIndexFixingDate(Currency&amp;"ibor"&amp;Tenor,BA773,Trigger)</f>
        <v>44694</v>
      </c>
      <c r="BA773" s="158">
        <f>_xll.qlCalendarAdvance(Calendar,BA772,AY773,"f",,Trigger)</f>
        <v>44698</v>
      </c>
      <c r="BB773" s="158">
        <f>_xll.qlInterestRateIndexMaturity(Currency&amp;"ibor"&amp;Tenor,BA773,Trigger)</f>
        <v>44882</v>
      </c>
      <c r="BC773" s="320">
        <f>_xll.qlIndexFixing($AC$5,AZ773,TRUE,_xll.ohTrigger(Trigger,Trigger6M))</f>
        <v>1.4424045341432814E-2</v>
      </c>
      <c r="BD773" s="320">
        <f>_xll.qlIndexFixing($BE$1,AZ773,TRUE,_xll.ohTrigger(Trigger,Trigger6M))</f>
        <v>1.4858063250002877E-2</v>
      </c>
    </row>
    <row r="774" spans="51:56" ht="11.25" customHeight="1" x14ac:dyDescent="0.25">
      <c r="AY774" s="159" t="s">
        <v>90</v>
      </c>
      <c r="AZ774" s="158">
        <f>_xll.qlInterestRateIndexFixingDate(Currency&amp;"ibor"&amp;Tenor,BA774,Trigger)</f>
        <v>44701</v>
      </c>
      <c r="BA774" s="158">
        <f>_xll.qlCalendarAdvance(Calendar,BA773,AY774,"f",,Trigger)</f>
        <v>44705</v>
      </c>
      <c r="BB774" s="158">
        <f>_xll.qlInterestRateIndexMaturity(Currency&amp;"ibor"&amp;Tenor,BA774,Trigger)</f>
        <v>44889</v>
      </c>
      <c r="BC774" s="320">
        <f>_xll.qlIndexFixing($AC$5,AZ774,TRUE,_xll.ohTrigger(Trigger,Trigger6M))</f>
        <v>1.4467065109064941E-2</v>
      </c>
      <c r="BD774" s="320">
        <f>_xll.qlIndexFixing($BE$1,AZ774,TRUE,_xll.ohTrigger(Trigger,Trigger6M))</f>
        <v>1.4884825242693925E-2</v>
      </c>
    </row>
    <row r="775" spans="51:56" ht="11.25" customHeight="1" x14ac:dyDescent="0.25">
      <c r="AY775" s="159" t="s">
        <v>90</v>
      </c>
      <c r="AZ775" s="158">
        <f>_xll.qlInterestRateIndexFixingDate(Currency&amp;"ibor"&amp;Tenor,BA775,Trigger)</f>
        <v>44708</v>
      </c>
      <c r="BA775" s="158">
        <f>_xll.qlCalendarAdvance(Calendar,BA774,AY775,"f",,Trigger)</f>
        <v>44712</v>
      </c>
      <c r="BB775" s="158">
        <f>_xll.qlInterestRateIndexMaturity(Currency&amp;"ibor"&amp;Tenor,BA775,Trigger)</f>
        <v>44895</v>
      </c>
      <c r="BC775" s="320">
        <f>_xll.qlIndexFixing($AC$5,AZ775,TRUE,_xll.ohTrigger(Trigger,Trigger6M))</f>
        <v>1.4506721304179005E-2</v>
      </c>
      <c r="BD775" s="320">
        <f>_xll.qlIndexFixing($BE$1,AZ775,TRUE,_xll.ohTrigger(Trigger,Trigger6M))</f>
        <v>1.490929017334579E-2</v>
      </c>
    </row>
    <row r="776" spans="51:56" ht="11.25" customHeight="1" x14ac:dyDescent="0.25">
      <c r="AY776" s="159" t="s">
        <v>90</v>
      </c>
      <c r="AZ776" s="158">
        <f>_xll.qlInterestRateIndexFixingDate(Currency&amp;"ibor"&amp;Tenor,BA776,Trigger)</f>
        <v>44715</v>
      </c>
      <c r="BA776" s="158">
        <f>_xll.qlCalendarAdvance(Calendar,BA775,AY776,"f",,Trigger)</f>
        <v>44719</v>
      </c>
      <c r="BB776" s="158">
        <f>_xll.qlInterestRateIndexMaturity(Currency&amp;"ibor"&amp;Tenor,BA776,Trigger)</f>
        <v>44902</v>
      </c>
      <c r="BC776" s="320">
        <f>_xll.qlIndexFixing($AC$5,AZ776,TRUE,_xll.ohTrigger(Trigger,Trigger6M))</f>
        <v>1.4549741152967872E-2</v>
      </c>
      <c r="BD776" s="320">
        <f>_xll.qlIndexFixing($BE$1,AZ776,TRUE,_xll.ohTrigger(Trigger,Trigger6M))</f>
        <v>1.4935794343267302E-2</v>
      </c>
    </row>
    <row r="777" spans="51:56" ht="11.25" customHeight="1" x14ac:dyDescent="0.25">
      <c r="AY777" s="159" t="s">
        <v>90</v>
      </c>
      <c r="AZ777" s="158">
        <f>_xll.qlInterestRateIndexFixingDate(Currency&amp;"ibor"&amp;Tenor,BA777,Trigger)</f>
        <v>44722</v>
      </c>
      <c r="BA777" s="158">
        <f>_xll.qlCalendarAdvance(Calendar,BA776,AY777,"f",,Trigger)</f>
        <v>44726</v>
      </c>
      <c r="BB777" s="158">
        <f>_xll.qlInterestRateIndexMaturity(Currency&amp;"ibor"&amp;Tenor,BA777,Trigger)</f>
        <v>44909</v>
      </c>
      <c r="BC777" s="320">
        <f>_xll.qlIndexFixing($AC$5,AZ777,TRUE,_xll.ohTrigger(Trigger,Trigger6M))</f>
        <v>1.4592761935646209E-2</v>
      </c>
      <c r="BD777" s="320">
        <f>_xll.qlIndexFixing($BE$1,AZ777,TRUE,_xll.ohTrigger(Trigger,Trigger6M))</f>
        <v>1.496216537161979E-2</v>
      </c>
    </row>
    <row r="778" spans="51:56" ht="11.25" customHeight="1" x14ac:dyDescent="0.25">
      <c r="AY778" s="159" t="s">
        <v>90</v>
      </c>
      <c r="AZ778" s="158">
        <f>_xll.qlInterestRateIndexFixingDate(Currency&amp;"ibor"&amp;Tenor,BA778,Trigger)</f>
        <v>44729</v>
      </c>
      <c r="BA778" s="158">
        <f>_xll.qlCalendarAdvance(Calendar,BA777,AY778,"f",,Trigger)</f>
        <v>44733</v>
      </c>
      <c r="BB778" s="158">
        <f>_xll.qlInterestRateIndexMaturity(Currency&amp;"ibor"&amp;Tenor,BA778,Trigger)</f>
        <v>44916</v>
      </c>
      <c r="BC778" s="320">
        <f>_xll.qlIndexFixing($AC$5,AZ778,TRUE,_xll.ohTrigger(Trigger,Trigger6M))</f>
        <v>1.4635783652234108E-2</v>
      </c>
      <c r="BD778" s="320">
        <f>_xll.qlIndexFixing($BE$1,AZ778,TRUE,_xll.ohTrigger(Trigger,Trigger6M))</f>
        <v>1.4988403241635462E-2</v>
      </c>
    </row>
    <row r="779" spans="51:56" ht="11.25" customHeight="1" x14ac:dyDescent="0.25">
      <c r="AY779" s="159" t="s">
        <v>90</v>
      </c>
      <c r="AZ779" s="158">
        <f>_xll.qlInterestRateIndexFixingDate(Currency&amp;"ibor"&amp;Tenor,BA779,Trigger)</f>
        <v>44736</v>
      </c>
      <c r="BA779" s="158">
        <f>_xll.qlCalendarAdvance(Calendar,BA778,AY779,"f",,Trigger)</f>
        <v>44740</v>
      </c>
      <c r="BB779" s="158">
        <f>_xll.qlInterestRateIndexMaturity(Currency&amp;"ibor"&amp;Tenor,BA779,Trigger)</f>
        <v>44923</v>
      </c>
      <c r="BC779" s="320">
        <f>_xll.qlIndexFixing($AC$5,AZ779,TRUE,_xll.ohTrigger(Trigger,Trigger6M))</f>
        <v>1.4678806302752099E-2</v>
      </c>
      <c r="BD779" s="320">
        <f>_xll.qlIndexFixing($BE$1,AZ779,TRUE,_xll.ohTrigger(Trigger,Trigger6M))</f>
        <v>1.501450793657361E-2</v>
      </c>
    </row>
    <row r="780" spans="51:56" ht="11.25" customHeight="1" x14ac:dyDescent="0.25">
      <c r="AY780" s="159" t="s">
        <v>90</v>
      </c>
      <c r="AZ780" s="158">
        <f>_xll.qlInterestRateIndexFixingDate(Currency&amp;"ibor"&amp;Tenor,BA780,Trigger)</f>
        <v>44743</v>
      </c>
      <c r="BA780" s="158">
        <f>_xll.qlCalendarAdvance(Calendar,BA779,AY780,"f",,Trigger)</f>
        <v>44747</v>
      </c>
      <c r="BB780" s="158">
        <f>_xll.qlInterestRateIndexMaturity(Currency&amp;"ibor"&amp;Tenor,BA780,Trigger)</f>
        <v>44931</v>
      </c>
      <c r="BC780" s="320">
        <f>_xll.qlIndexFixing($AC$5,AZ780,TRUE,_xll.ohTrigger(Trigger,Trigger6M))</f>
        <v>1.4725203434385882E-2</v>
      </c>
      <c r="BD780" s="320">
        <f>_xll.qlIndexFixing($BE$1,AZ780,TRUE,_xll.ohTrigger(Trigger,Trigger6M))</f>
        <v>1.50426012439313E-2</v>
      </c>
    </row>
    <row r="781" spans="51:56" ht="11.25" customHeight="1" x14ac:dyDescent="0.25">
      <c r="AY781" s="159" t="s">
        <v>90</v>
      </c>
      <c r="AZ781" s="158">
        <f>_xll.qlInterestRateIndexFixingDate(Currency&amp;"ibor"&amp;Tenor,BA781,Trigger)</f>
        <v>44750</v>
      </c>
      <c r="BA781" s="158">
        <f>_xll.qlCalendarAdvance(Calendar,BA780,AY781,"f",,Trigger)</f>
        <v>44754</v>
      </c>
      <c r="BB781" s="158">
        <f>_xll.qlInterestRateIndexMaturity(Currency&amp;"ibor"&amp;Tenor,BA781,Trigger)</f>
        <v>44938</v>
      </c>
      <c r="BC781" s="320">
        <f>_xll.qlIndexFixing($AC$5,AZ781,TRUE,_xll.ohTrigger(Trigger,Trigger6M))</f>
        <v>1.476822977538551E-2</v>
      </c>
      <c r="BD781" s="320">
        <f>_xll.qlIndexFixing($BE$1,AZ781,TRUE,_xll.ohTrigger(Trigger,Trigger6M))</f>
        <v>1.5068431095020613E-2</v>
      </c>
    </row>
    <row r="782" spans="51:56" ht="11.25" customHeight="1" x14ac:dyDescent="0.25">
      <c r="AY782" s="159" t="s">
        <v>90</v>
      </c>
      <c r="AZ782" s="158">
        <f>_xll.qlInterestRateIndexFixingDate(Currency&amp;"ibor"&amp;Tenor,BA782,Trigger)</f>
        <v>44757</v>
      </c>
      <c r="BA782" s="158">
        <f>_xll.qlCalendarAdvance(Calendar,BA781,AY782,"f",,Trigger)</f>
        <v>44761</v>
      </c>
      <c r="BB782" s="158">
        <f>_xll.qlInterestRateIndexMaturity(Currency&amp;"ibor"&amp;Tenor,BA782,Trigger)</f>
        <v>44945</v>
      </c>
      <c r="BC782" s="320">
        <f>_xll.qlIndexFixing($AC$5,AZ782,TRUE,_xll.ohTrigger(Trigger,Trigger6M))</f>
        <v>1.4811257055519561E-2</v>
      </c>
      <c r="BD782" s="320">
        <f>_xll.qlIndexFixing($BE$1,AZ782,TRUE,_xll.ohTrigger(Trigger,Trigger6M))</f>
        <v>1.5094127716055982E-2</v>
      </c>
    </row>
    <row r="783" spans="51:56" ht="11.25" customHeight="1" x14ac:dyDescent="0.25">
      <c r="AY783" s="159" t="s">
        <v>90</v>
      </c>
      <c r="AZ783" s="158">
        <f>_xll.qlInterestRateIndexFixingDate(Currency&amp;"ibor"&amp;Tenor,BA783,Trigger)</f>
        <v>44764</v>
      </c>
      <c r="BA783" s="158">
        <f>_xll.qlCalendarAdvance(Calendar,BA782,AY783,"f",,Trigger)</f>
        <v>44768</v>
      </c>
      <c r="BB783" s="158">
        <f>_xll.qlInterestRateIndexMaturity(Currency&amp;"ibor"&amp;Tenor,BA783,Trigger)</f>
        <v>44952</v>
      </c>
      <c r="BC783" s="320">
        <f>_xll.qlIndexFixing($AC$5,AZ783,TRUE,_xll.ohTrigger(Trigger,Trigger6M))</f>
        <v>1.4854285274808888E-2</v>
      </c>
      <c r="BD783" s="320">
        <f>_xll.qlIndexFixing($BE$1,AZ783,TRUE,_xll.ohTrigger(Trigger,Trigger6M))</f>
        <v>1.5119691090372039E-2</v>
      </c>
    </row>
    <row r="784" spans="51:56" ht="11.25" customHeight="1" x14ac:dyDescent="0.25">
      <c r="AY784" s="159" t="s">
        <v>90</v>
      </c>
      <c r="AZ784" s="158">
        <f>_xll.qlInterestRateIndexFixingDate(Currency&amp;"ibor"&amp;Tenor,BA784,Trigger)</f>
        <v>44771</v>
      </c>
      <c r="BA784" s="158">
        <f>_xll.qlCalendarAdvance(Calendar,BA783,AY784,"f",,Trigger)</f>
        <v>44775</v>
      </c>
      <c r="BB784" s="158">
        <f>_xll.qlInterestRateIndexMaturity(Currency&amp;"ibor"&amp;Tenor,BA784,Trigger)</f>
        <v>44959</v>
      </c>
      <c r="BC784" s="320">
        <f>_xll.qlIndexFixing($AC$5,AZ784,TRUE,_xll.ohTrigger(Trigger,Trigger6M))</f>
        <v>1.4897314433273473E-2</v>
      </c>
      <c r="BD784" s="320">
        <f>_xll.qlIndexFixing($BE$1,AZ784,TRUE,_xll.ohTrigger(Trigger,Trigger6M))</f>
        <v>1.5145121201332096E-2</v>
      </c>
    </row>
    <row r="785" spans="51:56" ht="11.25" customHeight="1" x14ac:dyDescent="0.25">
      <c r="AY785" s="159" t="s">
        <v>90</v>
      </c>
      <c r="AZ785" s="158">
        <f>_xll.qlInterestRateIndexFixingDate(Currency&amp;"ibor"&amp;Tenor,BA785,Trigger)</f>
        <v>44778</v>
      </c>
      <c r="BA785" s="158">
        <f>_xll.qlCalendarAdvance(Calendar,BA784,AY785,"f",,Trigger)</f>
        <v>44782</v>
      </c>
      <c r="BB785" s="158">
        <f>_xll.qlInterestRateIndexMaturity(Currency&amp;"ibor"&amp;Tenor,BA785,Trigger)</f>
        <v>44966</v>
      </c>
      <c r="BC785" s="320">
        <f>_xll.qlIndexFixing($AC$5,AZ785,TRUE,_xll.ohTrigger(Trigger,Trigger6M))</f>
        <v>1.4940344530934171E-2</v>
      </c>
      <c r="BD785" s="320">
        <f>_xll.qlIndexFixing($BE$1,AZ785,TRUE,_xll.ohTrigger(Trigger,Trigger6M))</f>
        <v>1.5170418032326825E-2</v>
      </c>
    </row>
    <row r="786" spans="51:56" ht="11.25" customHeight="1" x14ac:dyDescent="0.25">
      <c r="AY786" s="159" t="s">
        <v>90</v>
      </c>
      <c r="AZ786" s="158">
        <f>_xll.qlInterestRateIndexFixingDate(Currency&amp;"ibor"&amp;Tenor,BA786,Trigger)</f>
        <v>44785</v>
      </c>
      <c r="BA786" s="158">
        <f>_xll.qlCalendarAdvance(Calendar,BA785,AY786,"f",,Trigger)</f>
        <v>44789</v>
      </c>
      <c r="BB786" s="158">
        <f>_xll.qlInterestRateIndexMaturity(Currency&amp;"ibor"&amp;Tenor,BA786,Trigger)</f>
        <v>44973</v>
      </c>
      <c r="BC786" s="320">
        <f>_xll.qlIndexFixing($AC$5,AZ786,TRUE,_xll.ohTrigger(Trigger,Trigger6M))</f>
        <v>1.4983375567810965E-2</v>
      </c>
      <c r="BD786" s="320">
        <f>_xll.qlIndexFixing($BE$1,AZ786,TRUE,_xll.ohTrigger(Trigger,Trigger6M))</f>
        <v>1.5195581566771671E-2</v>
      </c>
    </row>
    <row r="787" spans="51:56" ht="11.25" customHeight="1" x14ac:dyDescent="0.25">
      <c r="AY787" s="159" t="s">
        <v>90</v>
      </c>
      <c r="AZ787" s="158">
        <f>_xll.qlInterestRateIndexFixingDate(Currency&amp;"ibor"&amp;Tenor,BA787,Trigger)</f>
        <v>44792</v>
      </c>
      <c r="BA787" s="158">
        <f>_xll.qlCalendarAdvance(Calendar,BA786,AY787,"f",,Trigger)</f>
        <v>44796</v>
      </c>
      <c r="BB787" s="158">
        <f>_xll.qlInterestRateIndexMaturity(Currency&amp;"ibor"&amp;Tenor,BA787,Trigger)</f>
        <v>44980</v>
      </c>
      <c r="BC787" s="320">
        <f>_xll.qlIndexFixing($AC$5,AZ787,TRUE,_xll.ohTrigger(Trigger,Trigger6M))</f>
        <v>1.5026407543925577E-2</v>
      </c>
      <c r="BD787" s="320">
        <f>_xll.qlIndexFixing($BE$1,AZ787,TRUE,_xll.ohTrigger(Trigger,Trigger6M))</f>
        <v>1.5220611788109441E-2</v>
      </c>
    </row>
    <row r="788" spans="51:56" ht="11.25" customHeight="1" x14ac:dyDescent="0.25">
      <c r="AY788" s="159" t="s">
        <v>90</v>
      </c>
      <c r="AZ788" s="158">
        <f>_xll.qlInterestRateIndexFixingDate(Currency&amp;"ibor"&amp;Tenor,BA788,Trigger)</f>
        <v>44799</v>
      </c>
      <c r="BA788" s="158">
        <f>_xll.qlCalendarAdvance(Calendar,BA787,AY788,"f",,Trigger)</f>
        <v>44803</v>
      </c>
      <c r="BB788" s="158">
        <f>_xll.qlInterestRateIndexMaturity(Currency&amp;"ibor"&amp;Tenor,BA788,Trigger)</f>
        <v>44985</v>
      </c>
      <c r="BC788" s="320">
        <f>_xll.qlIndexFixing($AC$5,AZ788,TRUE,_xll.ohTrigger(Trigger,Trigger6M))</f>
        <v>1.5062664185729099E-2</v>
      </c>
      <c r="BD788" s="320">
        <f>_xll.qlIndexFixing($BE$1,AZ788,TRUE,_xll.ohTrigger(Trigger,Trigger6M))</f>
        <v>1.5241399693689357E-2</v>
      </c>
    </row>
    <row r="789" spans="51:56" ht="11.25" customHeight="1" x14ac:dyDescent="0.25">
      <c r="AY789" s="159" t="s">
        <v>90</v>
      </c>
      <c r="AZ789" s="158">
        <f>_xll.qlInterestRateIndexFixingDate(Currency&amp;"ibor"&amp;Tenor,BA789,Trigger)</f>
        <v>44806</v>
      </c>
      <c r="BA789" s="158">
        <f>_xll.qlCalendarAdvance(Calendar,BA788,AY789,"f",,Trigger)</f>
        <v>44810</v>
      </c>
      <c r="BB789" s="158">
        <f>_xll.qlInterestRateIndexMaturity(Currency&amp;"ibor"&amp;Tenor,BA789,Trigger)</f>
        <v>44991</v>
      </c>
      <c r="BC789" s="320">
        <f>_xll.qlIndexFixing($AC$5,AZ789,TRUE,_xll.ohTrigger(Trigger,Trigger6M))</f>
        <v>1.5102304719481556E-2</v>
      </c>
      <c r="BD789" s="320">
        <f>_xll.qlIndexFixing($BE$1,AZ789,TRUE,_xll.ohTrigger(Trigger,Trigger6M))</f>
        <v>1.5264133065791255E-2</v>
      </c>
    </row>
    <row r="790" spans="51:56" ht="11.25" customHeight="1" x14ac:dyDescent="0.25">
      <c r="AY790" s="159" t="s">
        <v>90</v>
      </c>
      <c r="AZ790" s="158">
        <f>_xll.qlInterestRateIndexFixingDate(Currency&amp;"ibor"&amp;Tenor,BA790,Trigger)</f>
        <v>44813</v>
      </c>
      <c r="BA790" s="158">
        <f>_xll.qlCalendarAdvance(Calendar,BA789,AY790,"f",,Trigger)</f>
        <v>44817</v>
      </c>
      <c r="BB790" s="158">
        <f>_xll.qlInterestRateIndexMaturity(Currency&amp;"ibor"&amp;Tenor,BA790,Trigger)</f>
        <v>44998</v>
      </c>
      <c r="BC790" s="320">
        <f>_xll.qlIndexFixing($AC$5,AZ790,TRUE,_xll.ohTrigger(Trigger,Trigger6M))</f>
        <v>1.5145333909277348E-2</v>
      </c>
      <c r="BD790" s="320">
        <f>_xll.qlIndexFixing($BE$1,AZ790,TRUE,_xll.ohTrigger(Trigger,Trigger6M))</f>
        <v>1.5288788713067127E-2</v>
      </c>
    </row>
    <row r="791" spans="51:56" ht="11.25" customHeight="1" x14ac:dyDescent="0.25">
      <c r="AY791" s="159" t="s">
        <v>90</v>
      </c>
      <c r="AZ791" s="158">
        <f>_xll.qlInterestRateIndexFixingDate(Currency&amp;"ibor"&amp;Tenor,BA791,Trigger)</f>
        <v>44820</v>
      </c>
      <c r="BA791" s="158">
        <f>_xll.qlCalendarAdvance(Calendar,BA790,AY791,"f",,Trigger)</f>
        <v>44824</v>
      </c>
      <c r="BB791" s="158">
        <f>_xll.qlInterestRateIndexMaturity(Currency&amp;"ibor"&amp;Tenor,BA791,Trigger)</f>
        <v>45005</v>
      </c>
      <c r="BC791" s="320">
        <f>_xll.qlIndexFixing($AC$5,AZ791,TRUE,_xll.ohTrigger(Trigger,Trigger6M))</f>
        <v>1.5188364022956874E-2</v>
      </c>
      <c r="BD791" s="320">
        <f>_xll.qlIndexFixing($BE$1,AZ791,TRUE,_xll.ohTrigger(Trigger,Trigger6M))</f>
        <v>1.5313310996712584E-2</v>
      </c>
    </row>
    <row r="792" spans="51:56" ht="11.25" customHeight="1" x14ac:dyDescent="0.25">
      <c r="AY792" s="159" t="s">
        <v>90</v>
      </c>
      <c r="AZ792" s="158">
        <f>_xll.qlInterestRateIndexFixingDate(Currency&amp;"ibor"&amp;Tenor,BA792,Trigger)</f>
        <v>44827</v>
      </c>
      <c r="BA792" s="158">
        <f>_xll.qlCalendarAdvance(Calendar,BA791,AY792,"f",,Trigger)</f>
        <v>44831</v>
      </c>
      <c r="BB792" s="158">
        <f>_xll.qlInterestRateIndexMaturity(Currency&amp;"ibor"&amp;Tenor,BA792,Trigger)</f>
        <v>45012</v>
      </c>
      <c r="BC792" s="320">
        <f>_xll.qlIndexFixing($AC$5,AZ792,TRUE,_xll.ohTrigger(Trigger,Trigger6M))</f>
        <v>1.5231395060539563E-2</v>
      </c>
      <c r="BD792" s="320">
        <f>_xll.qlIndexFixing($BE$1,AZ792,TRUE,_xll.ohTrigger(Trigger,Trigger6M))</f>
        <v>1.5337699900380041E-2</v>
      </c>
    </row>
    <row r="793" spans="51:56" ht="11.25" customHeight="1" x14ac:dyDescent="0.25">
      <c r="AY793" s="159" t="s">
        <v>90</v>
      </c>
      <c r="AZ793" s="158">
        <f>_xll.qlInterestRateIndexFixingDate(Currency&amp;"ibor"&amp;Tenor,BA793,Trigger)</f>
        <v>44834</v>
      </c>
      <c r="BA793" s="158">
        <f>_xll.qlCalendarAdvance(Calendar,BA792,AY793,"f",,Trigger)</f>
        <v>44838</v>
      </c>
      <c r="BB793" s="158">
        <f>_xll.qlInterestRateIndexMaturity(Currency&amp;"ibor"&amp;Tenor,BA793,Trigger)</f>
        <v>45020</v>
      </c>
      <c r="BC793" s="320">
        <f>_xll.qlIndexFixing($AC$5,AZ793,TRUE,_xll.ohTrigger(Trigger,Trigger6M))</f>
        <v>1.5277824116152182E-2</v>
      </c>
      <c r="BD793" s="320">
        <f>_xll.qlIndexFixing($BE$1,AZ793,TRUE,_xll.ohTrigger(Trigger,Trigger6M))</f>
        <v>1.536396856693587E-2</v>
      </c>
    </row>
    <row r="794" spans="51:56" ht="11.25" customHeight="1" x14ac:dyDescent="0.25">
      <c r="AY794" s="159" t="s">
        <v>90</v>
      </c>
      <c r="AZ794" s="158">
        <f>_xll.qlInterestRateIndexFixingDate(Currency&amp;"ibor"&amp;Tenor,BA794,Trigger)</f>
        <v>44841</v>
      </c>
      <c r="BA794" s="158">
        <f>_xll.qlCalendarAdvance(Calendar,BA793,AY794,"f",,Trigger)</f>
        <v>44845</v>
      </c>
      <c r="BB794" s="158">
        <f>_xll.qlInterestRateIndexMaturity(Currency&amp;"ibor"&amp;Tenor,BA794,Trigger)</f>
        <v>45027</v>
      </c>
      <c r="BC794" s="320">
        <f>_xll.qlIndexFixing($AC$5,AZ794,TRUE,_xll.ohTrigger(Trigger,Trigger6M))</f>
        <v>1.5320858889421963E-2</v>
      </c>
      <c r="BD794" s="320">
        <f>_xll.qlIndexFixing($BE$1,AZ794,TRUE,_xll.ohTrigger(Trigger,Trigger6M))</f>
        <v>1.5388082153501622E-2</v>
      </c>
    </row>
    <row r="795" spans="51:56" ht="11.25" customHeight="1" x14ac:dyDescent="0.25">
      <c r="AY795" s="159" t="s">
        <v>90</v>
      </c>
      <c r="AZ795" s="158">
        <f>_xll.qlInterestRateIndexFixingDate(Currency&amp;"ibor"&amp;Tenor,BA795,Trigger)</f>
        <v>44848</v>
      </c>
      <c r="BA795" s="158">
        <f>_xll.qlCalendarAdvance(Calendar,BA794,AY795,"f",,Trigger)</f>
        <v>44852</v>
      </c>
      <c r="BB795" s="158">
        <f>_xll.qlInterestRateIndexMaturity(Currency&amp;"ibor"&amp;Tenor,BA795,Trigger)</f>
        <v>45034</v>
      </c>
      <c r="BC795" s="320">
        <f>_xll.qlIndexFixing($AC$5,AZ795,TRUE,_xll.ohTrigger(Trigger,Trigger6M))</f>
        <v>1.5363894591799963E-2</v>
      </c>
      <c r="BD795" s="320">
        <f>_xll.qlIndexFixing($BE$1,AZ795,TRUE,_xll.ohTrigger(Trigger,Trigger6M))</f>
        <v>1.5412062305957021E-2</v>
      </c>
    </row>
    <row r="796" spans="51:56" ht="11.25" customHeight="1" x14ac:dyDescent="0.25">
      <c r="AY796" s="159" t="s">
        <v>90</v>
      </c>
      <c r="AZ796" s="158">
        <f>_xll.qlInterestRateIndexFixingDate(Currency&amp;"ibor"&amp;Tenor,BA796,Trigger)</f>
        <v>44855</v>
      </c>
      <c r="BA796" s="158">
        <f>_xll.qlCalendarAdvance(Calendar,BA795,AY796,"f",,Trigger)</f>
        <v>44859</v>
      </c>
      <c r="BB796" s="158">
        <f>_xll.qlInterestRateIndexMaturity(Currency&amp;"ibor"&amp;Tenor,BA796,Trigger)</f>
        <v>45041</v>
      </c>
      <c r="BC796" s="320">
        <f>_xll.qlIndexFixing($AC$5,AZ796,TRUE,_xll.ohTrigger(Trigger,Trigger6M))</f>
        <v>1.5406931223306386E-2</v>
      </c>
      <c r="BD796" s="320">
        <f>_xll.qlIndexFixing($BE$1,AZ796,TRUE,_xll.ohTrigger(Trigger,Trigger6M))</f>
        <v>1.543590900803332E-2</v>
      </c>
    </row>
    <row r="797" spans="51:56" ht="11.25" customHeight="1" x14ac:dyDescent="0.25">
      <c r="AY797" s="159" t="s">
        <v>90</v>
      </c>
      <c r="AZ797" s="158">
        <f>_xll.qlInterestRateIndexFixingDate(Currency&amp;"ibor"&amp;Tenor,BA797,Trigger)</f>
        <v>44862</v>
      </c>
      <c r="BA797" s="158">
        <f>_xll.qlCalendarAdvance(Calendar,BA796,AY797,"f",,Trigger)</f>
        <v>44866</v>
      </c>
      <c r="BB797" s="158">
        <f>_xll.qlInterestRateIndexMaturity(Currency&amp;"ibor"&amp;Tenor,BA797,Trigger)</f>
        <v>45048</v>
      </c>
      <c r="BC797" s="320">
        <f>_xll.qlIndexFixing($AC$5,AZ797,TRUE,_xll.ohTrigger(Trigger,Trigger6M))</f>
        <v>1.5449968783961434E-2</v>
      </c>
      <c r="BD797" s="320">
        <f>_xll.qlIndexFixing($BE$1,AZ797,TRUE,_xll.ohTrigger(Trigger,Trigger6M))</f>
        <v>1.5459622243489445E-2</v>
      </c>
    </row>
    <row r="798" spans="51:56" ht="11.25" customHeight="1" x14ac:dyDescent="0.25">
      <c r="AY798" s="159" t="s">
        <v>90</v>
      </c>
      <c r="AZ798" s="158">
        <f>_xll.qlInterestRateIndexFixingDate(Currency&amp;"ibor"&amp;Tenor,BA798,Trigger)</f>
        <v>44869</v>
      </c>
      <c r="BA798" s="158">
        <f>_xll.qlCalendarAdvance(Calendar,BA797,AY798,"f",,Trigger)</f>
        <v>44873</v>
      </c>
      <c r="BB798" s="158">
        <f>_xll.qlInterestRateIndexMaturity(Currency&amp;"ibor"&amp;Tenor,BA798,Trigger)</f>
        <v>45054</v>
      </c>
      <c r="BC798" s="320">
        <f>_xll.qlIndexFixing($AC$5,AZ798,TRUE,_xll.ohTrigger(Trigger,Trigger6M))</f>
        <v>1.5489600689117708E-2</v>
      </c>
      <c r="BD798" s="320">
        <f>_xll.qlIndexFixing($BE$1,AZ798,TRUE,_xll.ohTrigger(Trigger,Trigger6M))</f>
        <v>1.5481231430671656E-2</v>
      </c>
    </row>
    <row r="799" spans="51:56" ht="11.25" customHeight="1" x14ac:dyDescent="0.25">
      <c r="AY799" s="159" t="s">
        <v>90</v>
      </c>
      <c r="AZ799" s="158">
        <f>_xll.qlInterestRateIndexFixingDate(Currency&amp;"ibor"&amp;Tenor,BA799,Trigger)</f>
        <v>44876</v>
      </c>
      <c r="BA799" s="158">
        <f>_xll.qlCalendarAdvance(Calendar,BA798,AY799,"f",,Trigger)</f>
        <v>44880</v>
      </c>
      <c r="BB799" s="158">
        <f>_xll.qlInterestRateIndexMaturity(Currency&amp;"ibor"&amp;Tenor,BA799,Trigger)</f>
        <v>45061</v>
      </c>
      <c r="BC799" s="320">
        <f>_xll.qlIndexFixing($AC$5,AZ799,TRUE,_xll.ohTrigger(Trigger,Trigger6M))</f>
        <v>1.5532638194579448E-2</v>
      </c>
      <c r="BD799" s="320">
        <f>_xll.qlIndexFixing($BE$1,AZ799,TRUE,_xll.ohTrigger(Trigger,Trigger6M))</f>
        <v>1.5504686218954291E-2</v>
      </c>
    </row>
    <row r="800" spans="51:56" ht="11.25" customHeight="1" x14ac:dyDescent="0.25">
      <c r="AY800" s="159" t="s">
        <v>90</v>
      </c>
      <c r="AZ800" s="158">
        <f>_xll.qlInterestRateIndexFixingDate(Currency&amp;"ibor"&amp;Tenor,BA800,Trigger)</f>
        <v>44883</v>
      </c>
      <c r="BA800" s="158">
        <f>_xll.qlCalendarAdvance(Calendar,BA799,AY800,"f",,Trigger)</f>
        <v>44887</v>
      </c>
      <c r="BB800" s="158">
        <f>_xll.qlInterestRateIndexMaturity(Currency&amp;"ibor"&amp;Tenor,BA800,Trigger)</f>
        <v>45068</v>
      </c>
      <c r="BC800" s="320">
        <f>_xll.qlIndexFixing($AC$5,AZ800,TRUE,_xll.ohTrigger(Trigger,Trigger6M))</f>
        <v>1.5544412004814274E-2</v>
      </c>
      <c r="BD800" s="320">
        <f>_xll.qlIndexFixing($BE$1,AZ800,TRUE,_xll.ohTrigger(Trigger,Trigger6M))</f>
        <v>1.552800615987536E-2</v>
      </c>
    </row>
    <row r="801" spans="51:56" ht="11.25" customHeight="1" x14ac:dyDescent="0.25">
      <c r="AY801" s="159" t="s">
        <v>90</v>
      </c>
      <c r="AZ801" s="158">
        <f>_xll.qlInterestRateIndexFixingDate(Currency&amp;"ibor"&amp;Tenor,BA801,Trigger)</f>
        <v>44890</v>
      </c>
      <c r="BA801" s="158">
        <f>_xll.qlCalendarAdvance(Calendar,BA800,AY801,"f",,Trigger)</f>
        <v>44894</v>
      </c>
      <c r="BB801" s="158">
        <f>_xll.qlInterestRateIndexMaturity(Currency&amp;"ibor"&amp;Tenor,BA801,Trigger)</f>
        <v>45075</v>
      </c>
      <c r="BC801" s="320">
        <f>_xll.qlIndexFixing($AC$5,AZ801,TRUE,_xll.ohTrigger(Trigger,Trigger6M))</f>
        <v>1.555603659914008E-2</v>
      </c>
      <c r="BD801" s="320">
        <f>_xll.qlIndexFixing($BE$1,AZ801,TRUE,_xll.ohTrigger(Trigger,Trigger6M))</f>
        <v>1.5551184523927748E-2</v>
      </c>
    </row>
    <row r="802" spans="51:56" ht="11.25" customHeight="1" x14ac:dyDescent="0.25">
      <c r="AY802" s="159" t="s">
        <v>90</v>
      </c>
      <c r="AZ802" s="158">
        <f>_xll.qlInterestRateIndexFixingDate(Currency&amp;"ibor"&amp;Tenor,BA802,Trigger)</f>
        <v>44897</v>
      </c>
      <c r="BA802" s="158">
        <f>_xll.qlCalendarAdvance(Calendar,BA801,AY802,"f",,Trigger)</f>
        <v>44901</v>
      </c>
      <c r="BB802" s="158">
        <f>_xll.qlInterestRateIndexMaturity(Currency&amp;"ibor"&amp;Tenor,BA802,Trigger)</f>
        <v>45083</v>
      </c>
      <c r="BC802" s="320">
        <f>_xll.qlIndexFixing($AC$5,AZ802,TRUE,_xll.ohTrigger(Trigger,Trigger6M))</f>
        <v>1.5566943278873297E-2</v>
      </c>
      <c r="BD802" s="320">
        <f>_xll.qlIndexFixing($BE$1,AZ802,TRUE,_xll.ohTrigger(Trigger,Trigger6M))</f>
        <v>1.557614434649188E-2</v>
      </c>
    </row>
    <row r="803" spans="51:56" ht="11.25" customHeight="1" x14ac:dyDescent="0.25">
      <c r="AY803" s="159" t="s">
        <v>90</v>
      </c>
      <c r="AZ803" s="158">
        <f>_xll.qlInterestRateIndexFixingDate(Currency&amp;"ibor"&amp;Tenor,BA803,Trigger)</f>
        <v>44904</v>
      </c>
      <c r="BA803" s="158">
        <f>_xll.qlCalendarAdvance(Calendar,BA802,AY803,"f",,Trigger)</f>
        <v>44908</v>
      </c>
      <c r="BB803" s="158">
        <f>_xll.qlInterestRateIndexMaturity(Currency&amp;"ibor"&amp;Tenor,BA803,Trigger)</f>
        <v>45090</v>
      </c>
      <c r="BC803" s="320">
        <f>_xll.qlIndexFixing($AC$5,AZ803,TRUE,_xll.ohTrigger(Trigger,Trigger6M))</f>
        <v>1.5578422959580862E-2</v>
      </c>
      <c r="BD803" s="320">
        <f>_xll.qlIndexFixing($BE$1,AZ803,TRUE,_xll.ohTrigger(Trigger,Trigger6M))</f>
        <v>1.5599002649986737E-2</v>
      </c>
    </row>
    <row r="804" spans="51:56" ht="11.25" customHeight="1" x14ac:dyDescent="0.25">
      <c r="AY804" s="159" t="s">
        <v>90</v>
      </c>
      <c r="AZ804" s="158">
        <f>_xll.qlInterestRateIndexFixingDate(Currency&amp;"ibor"&amp;Tenor,BA804,Trigger)</f>
        <v>44911</v>
      </c>
      <c r="BA804" s="158">
        <f>_xll.qlCalendarAdvance(Calendar,BA803,AY804,"f",,Trigger)</f>
        <v>44915</v>
      </c>
      <c r="BB804" s="158">
        <f>_xll.qlInterestRateIndexMaturity(Currency&amp;"ibor"&amp;Tenor,BA804,Trigger)</f>
        <v>45097</v>
      </c>
      <c r="BC804" s="320">
        <f>_xll.qlIndexFixing($AC$5,AZ804,TRUE,_xll.ohTrigger(Trigger,Trigger6M))</f>
        <v>1.5589754232698035E-2</v>
      </c>
      <c r="BD804" s="320">
        <f>_xll.qlIndexFixing($BE$1,AZ804,TRUE,_xll.ohTrigger(Trigger,Trigger6M))</f>
        <v>1.5621693722979621E-2</v>
      </c>
    </row>
    <row r="805" spans="51:56" ht="11.25" customHeight="1" x14ac:dyDescent="0.25">
      <c r="AY805" s="159" t="s">
        <v>90</v>
      </c>
      <c r="AZ805" s="158">
        <f>_xll.qlInterestRateIndexFixingDate(Currency&amp;"ibor"&amp;Tenor,BA805,Trigger)</f>
        <v>44917</v>
      </c>
      <c r="BA805" s="158">
        <f>_xll.qlCalendarAdvance(Calendar,BA804,AY805,"f",,Trigger)</f>
        <v>44922</v>
      </c>
      <c r="BB805" s="158">
        <f>_xll.qlInterestRateIndexMaturity(Currency&amp;"ibor"&amp;Tenor,BA805,Trigger)</f>
        <v>45104</v>
      </c>
      <c r="BC805" s="320">
        <f>_xll.qlIndexFixing($AC$5,AZ805,TRUE,_xll.ohTrigger(Trigger,Trigger6M))</f>
        <v>1.5600937095692775E-2</v>
      </c>
      <c r="BD805" s="320">
        <f>_xll.qlIndexFixing($BE$1,AZ805,TRUE,_xll.ohTrigger(Trigger,Trigger6M))</f>
        <v>1.5644209231263799E-2</v>
      </c>
    </row>
    <row r="806" spans="51:56" ht="11.25" customHeight="1" x14ac:dyDescent="0.25">
      <c r="AY806" s="159" t="s">
        <v>90</v>
      </c>
      <c r="AZ806" s="158">
        <f>_xll.qlInterestRateIndexFixingDate(Currency&amp;"ibor"&amp;Tenor,BA806,Trigger)</f>
        <v>44925</v>
      </c>
      <c r="BA806" s="158">
        <f>_xll.qlCalendarAdvance(Calendar,BA805,AY806,"f",,Trigger)</f>
        <v>44929</v>
      </c>
      <c r="BB806" s="158">
        <f>_xll.qlInterestRateIndexMaturity(Currency&amp;"ibor"&amp;Tenor,BA806,Trigger)</f>
        <v>45110</v>
      </c>
      <c r="BC806" s="320">
        <f>_xll.qlIndexFixing($AC$5,AZ806,TRUE,_xll.ohTrigger(Trigger,Trigger6M))</f>
        <v>1.5611921242412856E-2</v>
      </c>
      <c r="BD806" s="320">
        <f>_xll.qlIndexFixing($BE$1,AZ806,TRUE,_xll.ohTrigger(Trigger,Trigger6M))</f>
        <v>1.5664665176593939E-2</v>
      </c>
    </row>
    <row r="807" spans="51:56" ht="11.25" customHeight="1" x14ac:dyDescent="0.25">
      <c r="AY807" s="159" t="s">
        <v>90</v>
      </c>
      <c r="AZ807" s="158">
        <f>_xll.qlInterestRateIndexFixingDate(Currency&amp;"ibor"&amp;Tenor,BA807,Trigger)</f>
        <v>44932</v>
      </c>
      <c r="BA807" s="158">
        <f>_xll.qlCalendarAdvance(Calendar,BA806,AY807,"f",,Trigger)</f>
        <v>44936</v>
      </c>
      <c r="BB807" s="158">
        <f>_xll.qlInterestRateIndexMaturity(Currency&amp;"ibor"&amp;Tenor,BA807,Trigger)</f>
        <v>45117</v>
      </c>
      <c r="BC807" s="320">
        <f>_xll.qlIndexFixing($AC$5,AZ807,TRUE,_xll.ohTrigger(Trigger,Trigger6M))</f>
        <v>1.5622650487918163E-2</v>
      </c>
      <c r="BD807" s="320">
        <f>_xll.qlIndexFixing($BE$1,AZ807,TRUE,_xll.ohTrigger(Trigger,Trigger6M))</f>
        <v>1.5686820492248506E-2</v>
      </c>
    </row>
    <row r="808" spans="51:56" ht="11.25" customHeight="1" x14ac:dyDescent="0.25">
      <c r="AY808" s="159" t="s">
        <v>90</v>
      </c>
      <c r="AZ808" s="158">
        <f>_xll.qlInterestRateIndexFixingDate(Currency&amp;"ibor"&amp;Tenor,BA808,Trigger)</f>
        <v>44939</v>
      </c>
      <c r="BA808" s="158">
        <f>_xll.qlCalendarAdvance(Calendar,BA807,AY808,"f",,Trigger)</f>
        <v>44943</v>
      </c>
      <c r="BB808" s="158">
        <f>_xll.qlInterestRateIndexMaturity(Currency&amp;"ibor"&amp;Tenor,BA808,Trigger)</f>
        <v>45124</v>
      </c>
      <c r="BC808" s="320">
        <f>_xll.qlIndexFixing($AC$5,AZ808,TRUE,_xll.ohTrigger(Trigger,Trigger6M))</f>
        <v>1.5633230500036718E-2</v>
      </c>
      <c r="BD808" s="320">
        <f>_xll.qlIndexFixing($BE$1,AZ808,TRUE,_xll.ohTrigger(Trigger,Trigger6M))</f>
        <v>1.5708775649696159E-2</v>
      </c>
    </row>
    <row r="809" spans="51:56" ht="11.25" customHeight="1" x14ac:dyDescent="0.25">
      <c r="AY809" s="159" t="s">
        <v>90</v>
      </c>
      <c r="AZ809" s="158">
        <f>_xll.qlInterestRateIndexFixingDate(Currency&amp;"ibor"&amp;Tenor,BA809,Trigger)</f>
        <v>44946</v>
      </c>
      <c r="BA809" s="158">
        <f>_xll.qlCalendarAdvance(Calendar,BA808,AY809,"f",,Trigger)</f>
        <v>44950</v>
      </c>
      <c r="BB809" s="158">
        <f>_xll.qlInterestRateIndexMaturity(Currency&amp;"ibor"&amp;Tenor,BA809,Trigger)</f>
        <v>45131</v>
      </c>
      <c r="BC809" s="320">
        <f>_xll.qlIndexFixing($AC$5,AZ809,TRUE,_xll.ohTrigger(Trigger,Trigger6M))</f>
        <v>1.5643661276404444E-2</v>
      </c>
      <c r="BD809" s="320">
        <f>_xll.qlIndexFixing($BE$1,AZ809,TRUE,_xll.ohTrigger(Trigger,Trigger6M))</f>
        <v>1.5730521972074796E-2</v>
      </c>
    </row>
    <row r="810" spans="51:56" ht="11.25" customHeight="1" x14ac:dyDescent="0.25">
      <c r="AY810" s="159" t="s">
        <v>90</v>
      </c>
      <c r="AZ810" s="158">
        <f>_xll.qlInterestRateIndexFixingDate(Currency&amp;"ibor"&amp;Tenor,BA810,Trigger)</f>
        <v>44953</v>
      </c>
      <c r="BA810" s="158">
        <f>_xll.qlCalendarAdvance(Calendar,BA809,AY810,"f",,Trigger)</f>
        <v>44957</v>
      </c>
      <c r="BB810" s="158">
        <f>_xll.qlInterestRateIndexMaturity(Currency&amp;"ibor"&amp;Tenor,BA810,Trigger)</f>
        <v>45138</v>
      </c>
      <c r="BC810" s="320">
        <f>_xll.qlIndexFixing($AC$5,AZ810,TRUE,_xll.ohTrigger(Trigger,Trigger6M))</f>
        <v>1.5653942814692151E-2</v>
      </c>
      <c r="BD810" s="320">
        <f>_xll.qlIndexFixing($BE$1,AZ810,TRUE,_xll.ohTrigger(Trigger,Trigger6M))</f>
        <v>1.5752050705509883E-2</v>
      </c>
    </row>
    <row r="811" spans="51:56" ht="11.25" customHeight="1" x14ac:dyDescent="0.25">
      <c r="AY811" s="159" t="s">
        <v>90</v>
      </c>
      <c r="AZ811" s="158">
        <f>_xll.qlInterestRateIndexFixingDate(Currency&amp;"ibor"&amp;Tenor,BA811,Trigger)</f>
        <v>44960</v>
      </c>
      <c r="BA811" s="158">
        <f>_xll.qlCalendarAdvance(Calendar,BA810,AY811,"f",,Trigger)</f>
        <v>44964</v>
      </c>
      <c r="BB811" s="158">
        <f>_xll.qlInterestRateIndexMaturity(Currency&amp;"ibor"&amp;Tenor,BA811,Trigger)</f>
        <v>45145</v>
      </c>
      <c r="BC811" s="320">
        <f>_xll.qlIndexFixing($AC$5,AZ811,TRUE,_xll.ohTrigger(Trigger,Trigger6M))</f>
        <v>1.5664075112602018E-2</v>
      </c>
      <c r="BD811" s="320">
        <f>_xll.qlIndexFixing($BE$1,AZ811,TRUE,_xll.ohTrigger(Trigger,Trigger6M))</f>
        <v>1.5773353019117555E-2</v>
      </c>
    </row>
    <row r="812" spans="51:56" ht="11.25" customHeight="1" x14ac:dyDescent="0.25">
      <c r="AY812" s="159" t="s">
        <v>90</v>
      </c>
      <c r="AZ812" s="158">
        <f>_xll.qlInterestRateIndexFixingDate(Currency&amp;"ibor"&amp;Tenor,BA812,Trigger)</f>
        <v>44967</v>
      </c>
      <c r="BA812" s="158">
        <f>_xll.qlCalendarAdvance(Calendar,BA811,AY812,"f",,Trigger)</f>
        <v>44971</v>
      </c>
      <c r="BB812" s="158">
        <f>_xll.qlInterestRateIndexMaturity(Currency&amp;"ibor"&amp;Tenor,BA812,Trigger)</f>
        <v>45152</v>
      </c>
      <c r="BC812" s="320">
        <f>_xll.qlIndexFixing($AC$5,AZ812,TRUE,_xll.ohTrigger(Trigger,Trigger6M))</f>
        <v>1.5674058167871093E-2</v>
      </c>
      <c r="BD812" s="320">
        <f>_xll.qlIndexFixing($BE$1,AZ812,TRUE,_xll.ohTrigger(Trigger,Trigger6M))</f>
        <v>1.579442000501299E-2</v>
      </c>
    </row>
    <row r="813" spans="51:56" ht="11.25" customHeight="1" x14ac:dyDescent="0.25">
      <c r="AY813" s="159" t="s">
        <v>90</v>
      </c>
      <c r="AZ813" s="158">
        <f>_xll.qlInterestRateIndexFixingDate(Currency&amp;"ibor"&amp;Tenor,BA813,Trigger)</f>
        <v>44974</v>
      </c>
      <c r="BA813" s="158">
        <f>_xll.qlCalendarAdvance(Calendar,BA812,AY813,"f",,Trigger)</f>
        <v>44978</v>
      </c>
      <c r="BB813" s="158">
        <f>_xll.qlInterestRateIndexMaturity(Currency&amp;"ibor"&amp;Tenor,BA813,Trigger)</f>
        <v>45159</v>
      </c>
      <c r="BC813" s="320">
        <f>_xll.qlIndexFixing($AC$5,AZ813,TRUE,_xll.ohTrigger(Trigger,Trigger6M))</f>
        <v>1.5683891978268683E-2</v>
      </c>
      <c r="BD813" s="320">
        <f>_xll.qlIndexFixing($BE$1,AZ813,TRUE,_xll.ohTrigger(Trigger,Trigger6M))</f>
        <v>1.5815242678313964E-2</v>
      </c>
    </row>
    <row r="814" spans="51:56" ht="11.25" customHeight="1" x14ac:dyDescent="0.25">
      <c r="AY814" s="159" t="s">
        <v>90</v>
      </c>
      <c r="AZ814" s="158">
        <f>_xll.qlInterestRateIndexFixingDate(Currency&amp;"ibor"&amp;Tenor,BA814,Trigger)</f>
        <v>44981</v>
      </c>
      <c r="BA814" s="158">
        <f>_xll.qlCalendarAdvance(Calendar,BA813,AY814,"f",,Trigger)</f>
        <v>44985</v>
      </c>
      <c r="BB814" s="158">
        <f>_xll.qlInterestRateIndexMaturity(Currency&amp;"ibor"&amp;Tenor,BA814,Trigger)</f>
        <v>45169</v>
      </c>
      <c r="BC814" s="320">
        <f>_xll.qlIndexFixing($AC$5,AZ814,TRUE,_xll.ohTrigger(Trigger,Trigger6M))</f>
        <v>1.569761833045831E-2</v>
      </c>
      <c r="BD814" s="320">
        <f>_xll.qlIndexFixing($BE$1,AZ814,TRUE,_xll.ohTrigger(Trigger,Trigger6M))</f>
        <v>1.5840975418668649E-2</v>
      </c>
    </row>
    <row r="815" spans="51:56" ht="11.25" customHeight="1" x14ac:dyDescent="0.25">
      <c r="AY815" s="159" t="s">
        <v>90</v>
      </c>
      <c r="AZ815" s="158">
        <f>_xll.qlInterestRateIndexFixingDate(Currency&amp;"ibor"&amp;Tenor,BA815,Trigger)</f>
        <v>44988</v>
      </c>
      <c r="BA815" s="158">
        <f>_xll.qlCalendarAdvance(Calendar,BA814,AY815,"f",,Trigger)</f>
        <v>44992</v>
      </c>
      <c r="BB815" s="158">
        <f>_xll.qlInterestRateIndexMaturity(Currency&amp;"ibor"&amp;Tenor,BA815,Trigger)</f>
        <v>45176</v>
      </c>
      <c r="BC815" s="320">
        <f>_xll.qlIndexFixing($AC$5,AZ815,TRUE,_xll.ohTrigger(Trigger,Trigger6M))</f>
        <v>1.57076383229801E-2</v>
      </c>
      <c r="BD815" s="320">
        <f>_xll.qlIndexFixing($BE$1,AZ815,TRUE,_xll.ohTrigger(Trigger,Trigger6M))</f>
        <v>1.5861215609779607E-2</v>
      </c>
    </row>
    <row r="816" spans="51:56" ht="11.25" customHeight="1" x14ac:dyDescent="0.25">
      <c r="AY816" s="159" t="s">
        <v>90</v>
      </c>
      <c r="AZ816" s="158">
        <f>_xll.qlInterestRateIndexFixingDate(Currency&amp;"ibor"&amp;Tenor,BA816,Trigger)</f>
        <v>44995</v>
      </c>
      <c r="BA816" s="158">
        <f>_xll.qlCalendarAdvance(Calendar,BA815,AY816,"f",,Trigger)</f>
        <v>44999</v>
      </c>
      <c r="BB816" s="158">
        <f>_xll.qlInterestRateIndexMaturity(Currency&amp;"ibor"&amp;Tenor,BA816,Trigger)</f>
        <v>45183</v>
      </c>
      <c r="BC816" s="320">
        <f>_xll.qlIndexFixing($AC$5,AZ816,TRUE,_xll.ohTrigger(Trigger,Trigger6M))</f>
        <v>1.5717511484425028E-2</v>
      </c>
      <c r="BD816" s="320">
        <f>_xll.qlIndexFixing($BE$1,AZ816,TRUE,_xll.ohTrigger(Trigger,Trigger6M))</f>
        <v>1.588118238363477E-2</v>
      </c>
    </row>
    <row r="817" spans="51:56" ht="11.25" customHeight="1" x14ac:dyDescent="0.25">
      <c r="AY817" s="159" t="s">
        <v>90</v>
      </c>
      <c r="AZ817" s="158">
        <f>_xll.qlInterestRateIndexFixingDate(Currency&amp;"ibor"&amp;Tenor,BA817,Trigger)</f>
        <v>45002</v>
      </c>
      <c r="BA817" s="158">
        <f>_xll.qlCalendarAdvance(Calendar,BA816,AY817,"f",,Trigger)</f>
        <v>45006</v>
      </c>
      <c r="BB817" s="158">
        <f>_xll.qlInterestRateIndexMaturity(Currency&amp;"ibor"&amp;Tenor,BA817,Trigger)</f>
        <v>45190</v>
      </c>
      <c r="BC817" s="320">
        <f>_xll.qlIndexFixing($AC$5,AZ817,TRUE,_xll.ohTrigger(Trigger,Trigger6M))</f>
        <v>1.5727237812587034E-2</v>
      </c>
      <c r="BD817" s="320">
        <f>_xll.qlIndexFixing($BE$1,AZ817,TRUE,_xll.ohTrigger(Trigger,Trigger6M))</f>
        <v>1.5900866564911468E-2</v>
      </c>
    </row>
    <row r="818" spans="51:56" ht="11.25" customHeight="1" x14ac:dyDescent="0.25">
      <c r="AY818" s="159" t="s">
        <v>90</v>
      </c>
      <c r="AZ818" s="158">
        <f>_xll.qlInterestRateIndexFixingDate(Currency&amp;"ibor"&amp;Tenor,BA818,Trigger)</f>
        <v>45009</v>
      </c>
      <c r="BA818" s="158">
        <f>_xll.qlCalendarAdvance(Calendar,BA817,AY818,"f",,Trigger)</f>
        <v>45013</v>
      </c>
      <c r="BB818" s="158">
        <f>_xll.qlInterestRateIndexMaturity(Currency&amp;"ibor"&amp;Tenor,BA818,Trigger)</f>
        <v>45197</v>
      </c>
      <c r="BC818" s="320">
        <f>_xll.qlIndexFixing($AC$5,AZ818,TRUE,_xll.ohTrigger(Trigger,Trigger6M))</f>
        <v>1.5736817305293069E-2</v>
      </c>
      <c r="BD818" s="320">
        <f>_xll.qlIndexFixing($BE$1,AZ818,TRUE,_xll.ohTrigger(Trigger,Trigger6M))</f>
        <v>1.5920258902574543E-2</v>
      </c>
    </row>
    <row r="819" spans="51:56" ht="11.25" customHeight="1" x14ac:dyDescent="0.25">
      <c r="AY819" s="159" t="s">
        <v>90</v>
      </c>
      <c r="AZ819" s="158">
        <f>_xll.qlInterestRateIndexFixingDate(Currency&amp;"ibor"&amp;Tenor,BA819,Trigger)</f>
        <v>45016</v>
      </c>
      <c r="BA819" s="158">
        <f>_xll.qlCalendarAdvance(Calendar,BA818,AY819,"f",,Trigger)</f>
        <v>45020</v>
      </c>
      <c r="BB819" s="158">
        <f>_xll.qlInterestRateIndexMaturity(Currency&amp;"ibor"&amp;Tenor,BA819,Trigger)</f>
        <v>45203</v>
      </c>
      <c r="BC819" s="320">
        <f>_xll.qlIndexFixing($AC$5,AZ819,TRUE,_xll.ohTrigger(Trigger,Trigger6M))</f>
        <v>1.5744075962026809E-2</v>
      </c>
      <c r="BD819" s="320">
        <f>_xll.qlIndexFixing($BE$1,AZ819,TRUE,_xll.ohTrigger(Trigger,Trigger6M))</f>
        <v>1.593774751560199E-2</v>
      </c>
    </row>
    <row r="820" spans="51:56" ht="11.25" customHeight="1" x14ac:dyDescent="0.25">
      <c r="AY820" s="159" t="s">
        <v>90</v>
      </c>
      <c r="AZ820" s="158">
        <f>_xll.qlInterestRateIndexFixingDate(Currency&amp;"ibor"&amp;Tenor,BA820,Trigger)</f>
        <v>45021</v>
      </c>
      <c r="BA820" s="158">
        <f>_xll.qlCalendarAdvance(Calendar,BA819,AY820,"f",,Trigger)</f>
        <v>45027</v>
      </c>
      <c r="BB820" s="158">
        <f>_xll.qlInterestRateIndexMaturity(Currency&amp;"ibor"&amp;Tenor,BA820,Trigger)</f>
        <v>45210</v>
      </c>
      <c r="BC820" s="320">
        <f>_xll.qlIndexFixing($AC$5,AZ820,TRUE,_xll.ohTrigger(Trigger,Trigger6M))</f>
        <v>1.5753197975047602E-2</v>
      </c>
      <c r="BD820" s="320">
        <f>_xll.qlIndexFixing($BE$1,AZ820,TRUE,_xll.ohTrigger(Trigger,Trigger6M))</f>
        <v>1.5956552748498987E-2</v>
      </c>
    </row>
    <row r="821" spans="51:56" ht="11.25" customHeight="1" x14ac:dyDescent="0.25">
      <c r="AY821" s="159" t="s">
        <v>90</v>
      </c>
      <c r="AZ821" s="158">
        <f>_xll.qlInterestRateIndexFixingDate(Currency&amp;"ibor"&amp;Tenor,BA821,Trigger)</f>
        <v>45030</v>
      </c>
      <c r="BA821" s="158">
        <f>_xll.qlCalendarAdvance(Calendar,BA820,AY821,"f",,Trigger)</f>
        <v>45034</v>
      </c>
      <c r="BB821" s="158">
        <f>_xll.qlInterestRateIndexMaturity(Currency&amp;"ibor"&amp;Tenor,BA821,Trigger)</f>
        <v>45217</v>
      </c>
      <c r="BC821" s="320">
        <f>_xll.qlIndexFixing($AC$5,AZ821,TRUE,_xll.ohTrigger(Trigger,Trigger6M))</f>
        <v>1.5762172348483903E-2</v>
      </c>
      <c r="BD821" s="320">
        <f>_xll.qlIndexFixing($BE$1,AZ821,TRUE,_xll.ohTrigger(Trigger,Trigger6M))</f>
        <v>1.5975038291050535E-2</v>
      </c>
    </row>
    <row r="822" spans="51:56" ht="11.25" customHeight="1" x14ac:dyDescent="0.25">
      <c r="AY822" s="159" t="s">
        <v>90</v>
      </c>
      <c r="AZ822" s="158">
        <f>_xll.qlInterestRateIndexFixingDate(Currency&amp;"ibor"&amp;Tenor,BA822,Trigger)</f>
        <v>45037</v>
      </c>
      <c r="BA822" s="158">
        <f>_xll.qlCalendarAdvance(Calendar,BA821,AY822,"f",,Trigger)</f>
        <v>45041</v>
      </c>
      <c r="BB822" s="158">
        <f>_xll.qlInterestRateIndexMaturity(Currency&amp;"ibor"&amp;Tenor,BA822,Trigger)</f>
        <v>45224</v>
      </c>
      <c r="BC822" s="320">
        <f>_xll.qlIndexFixing($AC$5,AZ822,TRUE,_xll.ohTrigger(Trigger,Trigger6M))</f>
        <v>1.577099908033032E-2</v>
      </c>
      <c r="BD822" s="320">
        <f>_xll.qlIndexFixing($BE$1,AZ822,TRUE,_xll.ohTrigger(Trigger,Trigger6M))</f>
        <v>1.5993194548693669E-2</v>
      </c>
    </row>
    <row r="823" spans="51:56" ht="11.25" customHeight="1" x14ac:dyDescent="0.25">
      <c r="AY823" s="159" t="s">
        <v>90</v>
      </c>
      <c r="AZ823" s="158">
        <f>_xll.qlInterestRateIndexFixingDate(Currency&amp;"ibor"&amp;Tenor,BA823,Trigger)</f>
        <v>45043</v>
      </c>
      <c r="BA823" s="158">
        <f>_xll.qlCalendarAdvance(Calendar,BA822,AY823,"f",,Trigger)</f>
        <v>45048</v>
      </c>
      <c r="BB823" s="158">
        <f>_xll.qlInterestRateIndexMaturity(Currency&amp;"ibor"&amp;Tenor,BA823,Trigger)</f>
        <v>45232</v>
      </c>
      <c r="BC823" s="320">
        <f>_xll.qlIndexFixing($AC$5,AZ823,TRUE,_xll.ohTrigger(Trigger,Trigger6M))</f>
        <v>1.5782512163232291E-2</v>
      </c>
      <c r="BD823" s="320">
        <f>_xll.qlIndexFixing($BE$1,AZ823,TRUE,_xll.ohTrigger(Trigger,Trigger6M))</f>
        <v>1.6012513851782751E-2</v>
      </c>
    </row>
    <row r="824" spans="51:56" ht="11.25" customHeight="1" x14ac:dyDescent="0.25">
      <c r="AY824" s="159" t="s">
        <v>90</v>
      </c>
      <c r="AZ824" s="158">
        <f>_xll.qlInterestRateIndexFixingDate(Currency&amp;"ibor"&amp;Tenor,BA824,Trigger)</f>
        <v>45051</v>
      </c>
      <c r="BA824" s="158">
        <f>_xll.qlCalendarAdvance(Calendar,BA823,AY824,"f",,Trigger)</f>
        <v>45055</v>
      </c>
      <c r="BB824" s="158">
        <f>_xll.qlInterestRateIndexMaturity(Currency&amp;"ibor"&amp;Tenor,BA824,Trigger)</f>
        <v>45239</v>
      </c>
      <c r="BC824" s="320">
        <f>_xll.qlIndexFixing($AC$5,AZ824,TRUE,_xll.ohTrigger(Trigger,Trigger6M))</f>
        <v>1.5791210599410157E-2</v>
      </c>
      <c r="BD824" s="320">
        <f>_xll.qlIndexFixing($BE$1,AZ824,TRUE,_xll.ohTrigger(Trigger,Trigger6M))</f>
        <v>1.6029956617375957E-2</v>
      </c>
    </row>
    <row r="825" spans="51:56" ht="11.25" customHeight="1" x14ac:dyDescent="0.25">
      <c r="AY825" s="159" t="s">
        <v>90</v>
      </c>
      <c r="AZ825" s="158">
        <f>_xll.qlInterestRateIndexFixingDate(Currency&amp;"ibor"&amp;Tenor,BA825,Trigger)</f>
        <v>45058</v>
      </c>
      <c r="BA825" s="158">
        <f>_xll.qlCalendarAdvance(Calendar,BA824,AY825,"f",,Trigger)</f>
        <v>45062</v>
      </c>
      <c r="BB825" s="158">
        <f>_xll.qlInterestRateIndexMaturity(Currency&amp;"ibor"&amp;Tenor,BA825,Trigger)</f>
        <v>45246</v>
      </c>
      <c r="BC825" s="320">
        <f>_xll.qlIndexFixing($AC$5,AZ825,TRUE,_xll.ohTrigger(Trigger,Trigger6M))</f>
        <v>1.5804147849840668E-2</v>
      </c>
      <c r="BD825" s="320">
        <f>_xll.qlIndexFixing($BE$1,AZ825,TRUE,_xll.ohTrigger(Trigger,Trigger6M))</f>
        <v>1.6047040666858432E-2</v>
      </c>
    </row>
    <row r="826" spans="51:56" ht="11.25" customHeight="1" x14ac:dyDescent="0.25">
      <c r="AY826" s="159" t="s">
        <v>90</v>
      </c>
      <c r="AZ826" s="158">
        <f>_xll.qlInterestRateIndexFixingDate(Currency&amp;"ibor"&amp;Tenor,BA826,Trigger)</f>
        <v>45065</v>
      </c>
      <c r="BA826" s="158">
        <f>_xll.qlCalendarAdvance(Calendar,BA825,AY826,"f",,Trigger)</f>
        <v>45069</v>
      </c>
      <c r="BB826" s="158">
        <f>_xll.qlInterestRateIndexMaturity(Currency&amp;"ibor"&amp;Tenor,BA826,Trigger)</f>
        <v>45253</v>
      </c>
      <c r="BC826" s="320">
        <f>_xll.qlIndexFixing($AC$5,AZ826,TRUE,_xll.ohTrigger(Trigger,Trigger6M))</f>
        <v>1.5843336593092457E-2</v>
      </c>
      <c r="BD826" s="320">
        <f>_xll.qlIndexFixing($BE$1,AZ826,TRUE,_xll.ohTrigger(Trigger,Trigger6M))</f>
        <v>1.606375809787098E-2</v>
      </c>
    </row>
    <row r="827" spans="51:56" ht="11.25" customHeight="1" x14ac:dyDescent="0.25">
      <c r="AY827" s="159" t="s">
        <v>90</v>
      </c>
      <c r="AZ827" s="158">
        <f>_xll.qlInterestRateIndexFixingDate(Currency&amp;"ibor"&amp;Tenor,BA827,Trigger)</f>
        <v>45072</v>
      </c>
      <c r="BA827" s="158">
        <f>_xll.qlCalendarAdvance(Calendar,BA826,AY827,"f",,Trigger)</f>
        <v>45076</v>
      </c>
      <c r="BB827" s="158">
        <f>_xll.qlInterestRateIndexMaturity(Currency&amp;"ibor"&amp;Tenor,BA827,Trigger)</f>
        <v>45260</v>
      </c>
      <c r="BC827" s="320">
        <f>_xll.qlIndexFixing($AC$5,AZ827,TRUE,_xll.ohTrigger(Trigger,Trigger6M))</f>
        <v>1.5882526114997037E-2</v>
      </c>
      <c r="BD827" s="320">
        <f>_xll.qlIndexFixing($BE$1,AZ827,TRUE,_xll.ohTrigger(Trigger,Trigger6M))</f>
        <v>1.6080106080569409E-2</v>
      </c>
    </row>
    <row r="828" spans="51:56" ht="11.25" customHeight="1" x14ac:dyDescent="0.25">
      <c r="AY828" s="159" t="s">
        <v>90</v>
      </c>
      <c r="AZ828" s="158">
        <f>_xll.qlInterestRateIndexFixingDate(Currency&amp;"ibor"&amp;Tenor,BA828,Trigger)</f>
        <v>45079</v>
      </c>
      <c r="BA828" s="158">
        <f>_xll.qlCalendarAdvance(Calendar,BA827,AY828,"f",,Trigger)</f>
        <v>45083</v>
      </c>
      <c r="BB828" s="158">
        <f>_xll.qlInterestRateIndexMaturity(Currency&amp;"ibor"&amp;Tenor,BA828,Trigger)</f>
        <v>45266</v>
      </c>
      <c r="BC828" s="320">
        <f>_xll.qlIndexFixing($AC$5,AZ828,TRUE,_xll.ohTrigger(Trigger,Trigger6M))</f>
        <v>1.591856607741075E-2</v>
      </c>
      <c r="BD828" s="320">
        <f>_xll.qlIndexFixing($BE$1,AZ828,TRUE,_xll.ohTrigger(Trigger,Trigger6M))</f>
        <v>1.6094711526992274E-2</v>
      </c>
    </row>
    <row r="829" spans="51:56" ht="11.25" customHeight="1" x14ac:dyDescent="0.25">
      <c r="AY829" s="159" t="s">
        <v>90</v>
      </c>
      <c r="AZ829" s="158">
        <f>_xll.qlInterestRateIndexFixingDate(Currency&amp;"ibor"&amp;Tenor,BA829,Trigger)</f>
        <v>45086</v>
      </c>
      <c r="BA829" s="158">
        <f>_xll.qlCalendarAdvance(Calendar,BA828,AY829,"f",,Trigger)</f>
        <v>45090</v>
      </c>
      <c r="BB829" s="158">
        <f>_xll.qlInterestRateIndexMaturity(Currency&amp;"ibor"&amp;Tenor,BA829,Trigger)</f>
        <v>45273</v>
      </c>
      <c r="BC829" s="320">
        <f>_xll.qlIndexFixing($AC$5,AZ829,TRUE,_xll.ohTrigger(Trigger,Trigger6M))</f>
        <v>1.5957755372985105E-2</v>
      </c>
      <c r="BD829" s="320">
        <f>_xll.qlIndexFixing($BE$1,AZ829,TRUE,_xll.ohTrigger(Trigger,Trigger6M))</f>
        <v>1.611034126903671E-2</v>
      </c>
    </row>
    <row r="830" spans="51:56" ht="11.25" customHeight="1" x14ac:dyDescent="0.25">
      <c r="AY830" s="159" t="s">
        <v>90</v>
      </c>
      <c r="AZ830" s="158">
        <f>_xll.qlInterestRateIndexFixingDate(Currency&amp;"ibor"&amp;Tenor,BA830,Trigger)</f>
        <v>45093</v>
      </c>
      <c r="BA830" s="158">
        <f>_xll.qlCalendarAdvance(Calendar,BA829,AY830,"f",,Trigger)</f>
        <v>45097</v>
      </c>
      <c r="BB830" s="158">
        <f>_xll.qlInterestRateIndexMaturity(Currency&amp;"ibor"&amp;Tenor,BA830,Trigger)</f>
        <v>45280</v>
      </c>
      <c r="BC830" s="320">
        <f>_xll.qlIndexFixing($AC$5,AZ830,TRUE,_xll.ohTrigger(Trigger,Trigger6M))</f>
        <v>1.5996945442991781E-2</v>
      </c>
      <c r="BD830" s="320">
        <f>_xll.qlIndexFixing($BE$1,AZ830,TRUE,_xll.ohTrigger(Trigger,Trigger6M))</f>
        <v>1.6125595708927638E-2</v>
      </c>
    </row>
    <row r="831" spans="51:56" ht="11.25" customHeight="1" x14ac:dyDescent="0.25">
      <c r="AY831" s="159" t="s">
        <v>90</v>
      </c>
      <c r="AZ831" s="158">
        <f>_xll.qlInterestRateIndexFixingDate(Currency&amp;"ibor"&amp;Tenor,BA831,Trigger)</f>
        <v>45100</v>
      </c>
      <c r="BA831" s="158">
        <f>_xll.qlCalendarAdvance(Calendar,BA830,AY831,"f",,Trigger)</f>
        <v>45104</v>
      </c>
      <c r="BB831" s="158">
        <f>_xll.qlInterestRateIndexMaturity(Currency&amp;"ibor"&amp;Tenor,BA831,Trigger)</f>
        <v>45287</v>
      </c>
      <c r="BC831" s="320">
        <f>_xll.qlIndexFixing($AC$5,AZ831,TRUE,_xll.ohTrigger(Trigger,Trigger6M))</f>
        <v>1.6036136287445629E-2</v>
      </c>
      <c r="BD831" s="320">
        <f>_xll.qlIndexFixing($BE$1,AZ831,TRUE,_xll.ohTrigger(Trigger,Trigger6M))</f>
        <v>1.614047284273885E-2</v>
      </c>
    </row>
    <row r="832" spans="51:56" ht="11.25" customHeight="1" x14ac:dyDescent="0.25">
      <c r="AY832" s="159" t="s">
        <v>90</v>
      </c>
      <c r="AZ832" s="158">
        <f>_xll.qlInterestRateIndexFixingDate(Currency&amp;"ibor"&amp;Tenor,BA832,Trigger)</f>
        <v>45107</v>
      </c>
      <c r="BA832" s="158">
        <f>_xll.qlCalendarAdvance(Calendar,BA831,AY832,"f",,Trigger)</f>
        <v>45111</v>
      </c>
      <c r="BB832" s="158">
        <f>_xll.qlInterestRateIndexMaturity(Currency&amp;"ibor"&amp;Tenor,BA832,Trigger)</f>
        <v>45295</v>
      </c>
      <c r="BC832" s="320">
        <f>_xll.qlIndexFixing($AC$5,AZ832,TRUE,_xll.ohTrigger(Trigger,Trigger6M))</f>
        <v>1.6078485404857949E-2</v>
      </c>
      <c r="BD832" s="320">
        <f>_xll.qlIndexFixing($BE$1,AZ832,TRUE,_xll.ohTrigger(Trigger,Trigger6M))</f>
        <v>1.6156234117141011E-2</v>
      </c>
    </row>
    <row r="833" spans="51:56" ht="11.25" customHeight="1" x14ac:dyDescent="0.25">
      <c r="AY833" s="159" t="s">
        <v>90</v>
      </c>
      <c r="AZ833" s="158">
        <f>_xll.qlInterestRateIndexFixingDate(Currency&amp;"ibor"&amp;Tenor,BA833,Trigger)</f>
        <v>45114</v>
      </c>
      <c r="BA833" s="158">
        <f>_xll.qlCalendarAdvance(Calendar,BA832,AY833,"f",,Trigger)</f>
        <v>45118</v>
      </c>
      <c r="BB833" s="158">
        <f>_xll.qlInterestRateIndexMaturity(Currency&amp;"ibor"&amp;Tenor,BA833,Trigger)</f>
        <v>45302</v>
      </c>
      <c r="BC833" s="320">
        <f>_xll.qlIndexFixing($AC$5,AZ833,TRUE,_xll.ohTrigger(Trigger,Trigger6M))</f>
        <v>1.6117679599005993E-2</v>
      </c>
      <c r="BD833" s="320">
        <f>_xll.qlIndexFixing($BE$1,AZ833,TRUE,_xll.ohTrigger(Trigger,Trigger6M))</f>
        <v>1.6170323320734814E-2</v>
      </c>
    </row>
    <row r="834" spans="51:56" ht="11.25" customHeight="1" x14ac:dyDescent="0.25">
      <c r="AY834" s="159" t="s">
        <v>90</v>
      </c>
      <c r="AZ834" s="158">
        <f>_xll.qlInterestRateIndexFixingDate(Currency&amp;"ibor"&amp;Tenor,BA834,Trigger)</f>
        <v>45121</v>
      </c>
      <c r="BA834" s="158">
        <f>_xll.qlCalendarAdvance(Calendar,BA833,AY834,"f",,Trigger)</f>
        <v>45125</v>
      </c>
      <c r="BB834" s="158">
        <f>_xll.qlInterestRateIndexMaturity(Currency&amp;"ibor"&amp;Tenor,BA834,Trigger)</f>
        <v>45309</v>
      </c>
      <c r="BC834" s="320">
        <f>_xll.qlIndexFixing($AC$5,AZ834,TRUE,_xll.ohTrigger(Trigger,Trigger6M))</f>
        <v>1.615687457191544E-2</v>
      </c>
      <c r="BD834" s="320">
        <f>_xll.qlIndexFixing($BE$1,AZ834,TRUE,_xll.ohTrigger(Trigger,Trigger6M))</f>
        <v>1.6184029047711199E-2</v>
      </c>
    </row>
    <row r="835" spans="51:56" ht="11.25" customHeight="1" x14ac:dyDescent="0.25">
      <c r="AY835" s="159" t="s">
        <v>90</v>
      </c>
      <c r="AZ835" s="158">
        <f>_xll.qlInterestRateIndexFixingDate(Currency&amp;"ibor"&amp;Tenor,BA835,Trigger)</f>
        <v>45128</v>
      </c>
      <c r="BA835" s="158">
        <f>_xll.qlCalendarAdvance(Calendar,BA834,AY835,"f",,Trigger)</f>
        <v>45132</v>
      </c>
      <c r="BB835" s="158">
        <f>_xll.qlInterestRateIndexMaturity(Currency&amp;"ibor"&amp;Tenor,BA835,Trigger)</f>
        <v>45316</v>
      </c>
      <c r="BC835" s="320">
        <f>_xll.qlIndexFixing($AC$5,AZ835,TRUE,_xll.ohTrigger(Trigger,Trigger6M))</f>
        <v>1.6196070323601496E-2</v>
      </c>
      <c r="BD835" s="320">
        <f>_xll.qlIndexFixing($BE$1,AZ835,TRUE,_xll.ohTrigger(Trigger,Trigger6M))</f>
        <v>1.6197349294664466E-2</v>
      </c>
    </row>
    <row r="836" spans="51:56" ht="11.25" customHeight="1" x14ac:dyDescent="0.25">
      <c r="AY836" s="159" t="s">
        <v>90</v>
      </c>
      <c r="AZ836" s="158">
        <f>_xll.qlInterestRateIndexFixingDate(Currency&amp;"ibor"&amp;Tenor,BA836,Trigger)</f>
        <v>45135</v>
      </c>
      <c r="BA836" s="158">
        <f>_xll.qlCalendarAdvance(Calendar,BA835,AY836,"f",,Trigger)</f>
        <v>45139</v>
      </c>
      <c r="BB836" s="158">
        <f>_xll.qlInterestRateIndexMaturity(Currency&amp;"ibor"&amp;Tenor,BA836,Trigger)</f>
        <v>45323</v>
      </c>
      <c r="BC836" s="320">
        <f>_xll.qlIndexFixing($AC$5,AZ836,TRUE,_xll.ohTrigger(Trigger,Trigger6M))</f>
        <v>1.6235266854080235E-2</v>
      </c>
      <c r="BD836" s="320">
        <f>_xll.qlIndexFixing($BE$1,AZ836,TRUE,_xll.ohTrigger(Trigger,Trigger6M))</f>
        <v>1.6210282058362252E-2</v>
      </c>
    </row>
    <row r="837" spans="51:56" ht="11.25" customHeight="1" x14ac:dyDescent="0.25">
      <c r="AY837" s="159" t="s">
        <v>90</v>
      </c>
      <c r="AZ837" s="158">
        <f>_xll.qlInterestRateIndexFixingDate(Currency&amp;"ibor"&amp;Tenor,BA837,Trigger)</f>
        <v>45142</v>
      </c>
      <c r="BA837" s="158">
        <f>_xll.qlCalendarAdvance(Calendar,BA836,AY837,"f",,Trigger)</f>
        <v>45146</v>
      </c>
      <c r="BB837" s="158">
        <f>_xll.qlInterestRateIndexMaturity(Currency&amp;"ibor"&amp;Tenor,BA837,Trigger)</f>
        <v>45330</v>
      </c>
      <c r="BC837" s="320">
        <f>_xll.qlIndexFixing($AC$5,AZ837,TRUE,_xll.ohTrigger(Trigger,Trigger6M))</f>
        <v>1.6274464163366427E-2</v>
      </c>
      <c r="BD837" s="320">
        <f>_xll.qlIndexFixing($BE$1,AZ837,TRUE,_xll.ohTrigger(Trigger,Trigger6M))</f>
        <v>1.6222825335746836E-2</v>
      </c>
    </row>
    <row r="838" spans="51:56" ht="11.25" customHeight="1" x14ac:dyDescent="0.25">
      <c r="AY838" s="159" t="s">
        <v>90</v>
      </c>
      <c r="AZ838" s="158">
        <f>_xll.qlInterestRateIndexFixingDate(Currency&amp;"ibor"&amp;Tenor,BA838,Trigger)</f>
        <v>45149</v>
      </c>
      <c r="BA838" s="158">
        <f>_xll.qlCalendarAdvance(Calendar,BA837,AY838,"f",,Trigger)</f>
        <v>45153</v>
      </c>
      <c r="BB838" s="158">
        <f>_xll.qlInterestRateIndexMaturity(Currency&amp;"ibor"&amp;Tenor,BA838,Trigger)</f>
        <v>45337</v>
      </c>
      <c r="BC838" s="320">
        <f>_xll.qlIndexFixing($AC$5,AZ838,TRUE,_xll.ohTrigger(Trigger,Trigger6M))</f>
        <v>1.6313662251475711E-2</v>
      </c>
      <c r="BD838" s="320">
        <f>_xll.qlIndexFixing($BE$1,AZ838,TRUE,_xll.ohTrigger(Trigger,Trigger6M))</f>
        <v>1.6234977123938184E-2</v>
      </c>
    </row>
    <row r="839" spans="51:56" ht="11.25" customHeight="1" x14ac:dyDescent="0.25">
      <c r="AY839" s="159" t="s">
        <v>90</v>
      </c>
      <c r="AZ839" s="158">
        <f>_xll.qlInterestRateIndexFixingDate(Currency&amp;"ibor"&amp;Tenor,BA839,Trigger)</f>
        <v>45156</v>
      </c>
      <c r="BA839" s="158">
        <f>_xll.qlCalendarAdvance(Calendar,BA838,AY839,"f",,Trigger)</f>
        <v>45160</v>
      </c>
      <c r="BB839" s="158">
        <f>_xll.qlInterestRateIndexMaturity(Currency&amp;"ibor"&amp;Tenor,BA839,Trigger)</f>
        <v>45344</v>
      </c>
      <c r="BC839" s="320">
        <f>_xll.qlIndexFixing($AC$5,AZ839,TRUE,_xll.ohTrigger(Trigger,Trigger6M))</f>
        <v>1.6352861118424163E-2</v>
      </c>
      <c r="BD839" s="320">
        <f>_xll.qlIndexFixing($BE$1,AZ839,TRUE,_xll.ohTrigger(Trigger,Trigger6M))</f>
        <v>1.6246735420241326E-2</v>
      </c>
    </row>
    <row r="840" spans="51:56" ht="11.25" customHeight="1" x14ac:dyDescent="0.25">
      <c r="AY840" s="159" t="s">
        <v>90</v>
      </c>
      <c r="AZ840" s="158">
        <f>_xll.qlInterestRateIndexFixingDate(Currency&amp;"ibor"&amp;Tenor,BA840,Trigger)</f>
        <v>45163</v>
      </c>
      <c r="BA840" s="158">
        <f>_xll.qlCalendarAdvance(Calendar,BA839,AY840,"f",,Trigger)</f>
        <v>45167</v>
      </c>
      <c r="BB840" s="158">
        <f>_xll.qlInterestRateIndexMaturity(Currency&amp;"ibor"&amp;Tenor,BA840,Trigger)</f>
        <v>45351</v>
      </c>
      <c r="BC840" s="320">
        <f>_xll.qlIndexFixing($AC$5,AZ840,TRUE,_xll.ohTrigger(Trigger,Trigger6M))</f>
        <v>1.6392060764226984E-2</v>
      </c>
      <c r="BD840" s="320">
        <f>_xll.qlIndexFixing($BE$1,AZ840,TRUE,_xll.ohTrigger(Trigger,Trigger6M))</f>
        <v>1.6258098222146803E-2</v>
      </c>
    </row>
    <row r="841" spans="51:56" ht="11.25" customHeight="1" x14ac:dyDescent="0.25">
      <c r="AY841" s="159" t="s">
        <v>90</v>
      </c>
      <c r="AZ841" s="158">
        <f>_xll.qlInterestRateIndexFixingDate(Currency&amp;"ibor"&amp;Tenor,BA841,Trigger)</f>
        <v>45170</v>
      </c>
      <c r="BA841" s="158">
        <f>_xll.qlCalendarAdvance(Calendar,BA840,AY841,"f",,Trigger)</f>
        <v>45174</v>
      </c>
      <c r="BB841" s="158">
        <f>_xll.qlInterestRateIndexMaturity(Currency&amp;"ibor"&amp;Tenor,BA841,Trigger)</f>
        <v>45356</v>
      </c>
      <c r="BC841" s="320">
        <f>_xll.qlIndexFixing($AC$5,AZ841,TRUE,_xll.ohTrigger(Trigger,Trigger6M))</f>
        <v>1.642491374078715E-2</v>
      </c>
      <c r="BD841" s="320">
        <f>_xll.qlIndexFixing($BE$1,AZ841,TRUE,_xll.ohTrigger(Trigger,Trigger6M))</f>
        <v>1.6267036933109068E-2</v>
      </c>
    </row>
    <row r="842" spans="51:56" ht="11.25" customHeight="1" x14ac:dyDescent="0.25">
      <c r="AY842" s="159" t="s">
        <v>90</v>
      </c>
      <c r="AZ842" s="158">
        <f>_xll.qlInterestRateIndexFixingDate(Currency&amp;"ibor"&amp;Tenor,BA842,Trigger)</f>
        <v>45177</v>
      </c>
      <c r="BA842" s="158">
        <f>_xll.qlCalendarAdvance(Calendar,BA841,AY842,"f",,Trigger)</f>
        <v>45181</v>
      </c>
      <c r="BB842" s="158">
        <f>_xll.qlInterestRateIndexMaturity(Currency&amp;"ibor"&amp;Tenor,BA842,Trigger)</f>
        <v>45363</v>
      </c>
      <c r="BC842" s="320">
        <f>_xll.qlIndexFixing($AC$5,AZ842,TRUE,_xll.ohTrigger(Trigger,Trigger6M))</f>
        <v>1.6464111266692238E-2</v>
      </c>
      <c r="BD842" s="320">
        <f>_xll.qlIndexFixing($BE$1,AZ842,TRUE,_xll.ohTrigger(Trigger,Trigger6M))</f>
        <v>1.6277660220246945E-2</v>
      </c>
    </row>
    <row r="843" spans="51:56" ht="11.25" customHeight="1" x14ac:dyDescent="0.25">
      <c r="AY843" s="159" t="s">
        <v>90</v>
      </c>
      <c r="AZ843" s="158">
        <f>_xll.qlInterestRateIndexFixingDate(Currency&amp;"ibor"&amp;Tenor,BA843,Trigger)</f>
        <v>45184</v>
      </c>
      <c r="BA843" s="158">
        <f>_xll.qlCalendarAdvance(Calendar,BA842,AY843,"f",,Trigger)</f>
        <v>45188</v>
      </c>
      <c r="BB843" s="158">
        <f>_xll.qlInterestRateIndexMaturity(Currency&amp;"ibor"&amp;Tenor,BA843,Trigger)</f>
        <v>45370</v>
      </c>
      <c r="BC843" s="320">
        <f>_xll.qlIndexFixing($AC$5,AZ843,TRUE,_xll.ohTrigger(Trigger,Trigger6M))</f>
        <v>1.6503309562959562E-2</v>
      </c>
      <c r="BD843" s="320">
        <f>_xll.qlIndexFixing($BE$1,AZ843,TRUE,_xll.ohTrigger(Trigger,Trigger6M))</f>
        <v>1.6287882328096356E-2</v>
      </c>
    </row>
    <row r="844" spans="51:56" ht="11.25" customHeight="1" x14ac:dyDescent="0.25">
      <c r="AY844" s="159" t="s">
        <v>90</v>
      </c>
      <c r="AZ844" s="158">
        <f>_xll.qlInterestRateIndexFixingDate(Currency&amp;"ibor"&amp;Tenor,BA844,Trigger)</f>
        <v>45191</v>
      </c>
      <c r="BA844" s="158">
        <f>_xll.qlCalendarAdvance(Calendar,BA843,AY844,"f",,Trigger)</f>
        <v>45195</v>
      </c>
      <c r="BB844" s="158">
        <f>_xll.qlInterestRateIndexMaturity(Currency&amp;"ibor"&amp;Tenor,BA844,Trigger)</f>
        <v>45377</v>
      </c>
      <c r="BC844" s="320">
        <f>_xll.qlIndexFixing($AC$5,AZ844,TRUE,_xll.ohTrigger(Trigger,Trigger6M))</f>
        <v>1.6542508629604054E-2</v>
      </c>
      <c r="BD844" s="320">
        <f>_xll.qlIndexFixing($BE$1,AZ844,TRUE,_xll.ohTrigger(Trigger,Trigger6M))</f>
        <v>1.6297701255155912E-2</v>
      </c>
    </row>
    <row r="845" spans="51:56" ht="11.25" customHeight="1" x14ac:dyDescent="0.25">
      <c r="AY845" s="159" t="s">
        <v>90</v>
      </c>
      <c r="AZ845" s="158">
        <f>_xll.qlInterestRateIndexFixingDate(Currency&amp;"ibor"&amp;Tenor,BA845,Trigger)</f>
        <v>45198</v>
      </c>
      <c r="BA845" s="158">
        <f>_xll.qlCalendarAdvance(Calendar,BA844,AY845,"f",,Trigger)</f>
        <v>45202</v>
      </c>
      <c r="BB845" s="158">
        <f>_xll.qlInterestRateIndexMaturity(Currency&amp;"ibor"&amp;Tenor,BA845,Trigger)</f>
        <v>45385</v>
      </c>
      <c r="BC845" s="320">
        <f>_xll.qlIndexFixing($AC$5,AZ845,TRUE,_xll.ohTrigger(Trigger,Trigger6M))</f>
        <v>1.6584889435351708E-2</v>
      </c>
      <c r="BD845" s="320">
        <f>_xll.qlIndexFixing($BE$1,AZ845,TRUE,_xll.ohTrigger(Trigger,Trigger6M))</f>
        <v>1.6308013771368889E-2</v>
      </c>
    </row>
    <row r="846" spans="51:56" ht="11.25" customHeight="1" x14ac:dyDescent="0.25">
      <c r="AY846" s="159" t="s">
        <v>90</v>
      </c>
      <c r="AZ846" s="158">
        <f>_xll.qlInterestRateIndexFixingDate(Currency&amp;"ibor"&amp;Tenor,BA846,Trigger)</f>
        <v>45205</v>
      </c>
      <c r="BA846" s="158">
        <f>_xll.qlCalendarAdvance(Calendar,BA845,AY846,"f",,Trigger)</f>
        <v>45209</v>
      </c>
      <c r="BB846" s="158">
        <f>_xll.qlInterestRateIndexMaturity(Currency&amp;"ibor"&amp;Tenor,BA846,Trigger)</f>
        <v>45392</v>
      </c>
      <c r="BC846" s="320">
        <f>_xll.qlIndexFixing($AC$5,AZ846,TRUE,_xll.ohTrigger(Trigger,Trigger6M))</f>
        <v>1.6624091898353864E-2</v>
      </c>
      <c r="BD846" s="320">
        <f>_xll.qlIndexFixing($BE$1,AZ846,TRUE,_xll.ohTrigger(Trigger,Trigger6M))</f>
        <v>1.6316990957301217E-2</v>
      </c>
    </row>
    <row r="847" spans="51:56" ht="11.25" customHeight="1" x14ac:dyDescent="0.25">
      <c r="AY847" s="159" t="s">
        <v>90</v>
      </c>
      <c r="AZ847" s="158">
        <f>_xll.qlInterestRateIndexFixingDate(Currency&amp;"ibor"&amp;Tenor,BA847,Trigger)</f>
        <v>45212</v>
      </c>
      <c r="BA847" s="158">
        <f>_xll.qlCalendarAdvance(Calendar,BA846,AY847,"f",,Trigger)</f>
        <v>45216</v>
      </c>
      <c r="BB847" s="158">
        <f>_xll.qlInterestRateIndexMaturity(Currency&amp;"ibor"&amp;Tenor,BA847,Trigger)</f>
        <v>45399</v>
      </c>
      <c r="BC847" s="320">
        <f>_xll.qlIndexFixing($AC$5,AZ847,TRUE,_xll.ohTrigger(Trigger,Trigger6M))</f>
        <v>1.6663295136048247E-2</v>
      </c>
      <c r="BD847" s="320">
        <f>_xll.qlIndexFixing($BE$1,AZ847,TRUE,_xll.ohTrigger(Trigger,Trigger6M))</f>
        <v>1.6325558798023578E-2</v>
      </c>
    </row>
    <row r="848" spans="51:56" ht="11.25" customHeight="1" x14ac:dyDescent="0.25">
      <c r="AY848" s="159" t="s">
        <v>90</v>
      </c>
      <c r="AZ848" s="158">
        <f>_xll.qlInterestRateIndexFixingDate(Currency&amp;"ibor"&amp;Tenor,BA848,Trigger)</f>
        <v>45219</v>
      </c>
      <c r="BA848" s="158">
        <f>_xll.qlCalendarAdvance(Calendar,BA847,AY848,"f",,Trigger)</f>
        <v>45223</v>
      </c>
      <c r="BB848" s="158">
        <f>_xll.qlInterestRateIndexMaturity(Currency&amp;"ibor"&amp;Tenor,BA848,Trigger)</f>
        <v>45406</v>
      </c>
      <c r="BC848" s="320">
        <f>_xll.qlIndexFixing($AC$5,AZ848,TRUE,_xll.ohTrigger(Trigger,Trigger6M))</f>
        <v>1.6702499148450574E-2</v>
      </c>
      <c r="BD848" s="320">
        <f>_xll.qlIndexFixing($BE$1,AZ848,TRUE,_xll.ohTrigger(Trigger,Trigger6M))</f>
        <v>1.6333715292772697E-2</v>
      </c>
    </row>
    <row r="849" spans="51:56" ht="11.25" customHeight="1" x14ac:dyDescent="0.25">
      <c r="AY849" s="159" t="s">
        <v>90</v>
      </c>
      <c r="AZ849" s="158">
        <f>_xll.qlInterestRateIndexFixingDate(Currency&amp;"ibor"&amp;Tenor,BA849,Trigger)</f>
        <v>45226</v>
      </c>
      <c r="BA849" s="158">
        <f>_xll.qlCalendarAdvance(Calendar,BA848,AY849,"f",,Trigger)</f>
        <v>45230</v>
      </c>
      <c r="BB849" s="158">
        <f>_xll.qlInterestRateIndexMaturity(Currency&amp;"ibor"&amp;Tenor,BA849,Trigger)</f>
        <v>45412</v>
      </c>
      <c r="BC849" s="320">
        <f>_xll.qlIndexFixing($AC$5,AZ849,TRUE,_xll.ohTrigger(Trigger,Trigger6M))</f>
        <v>1.6738515519011971E-2</v>
      </c>
      <c r="BD849" s="320">
        <f>_xll.qlIndexFixing($BE$1,AZ849,TRUE,_xll.ohTrigger(Trigger,Trigger6M))</f>
        <v>1.6340678140556689E-2</v>
      </c>
    </row>
    <row r="850" spans="51:56" ht="11.25" customHeight="1" x14ac:dyDescent="0.25">
      <c r="AY850" s="159" t="s">
        <v>90</v>
      </c>
      <c r="AZ850" s="158">
        <f>_xll.qlInterestRateIndexFixingDate(Currency&amp;"ibor"&amp;Tenor,BA850,Trigger)</f>
        <v>45233</v>
      </c>
      <c r="BA850" s="158">
        <f>_xll.qlCalendarAdvance(Calendar,BA849,AY850,"f",,Trigger)</f>
        <v>45237</v>
      </c>
      <c r="BB850" s="158">
        <f>_xll.qlInterestRateIndexMaturity(Currency&amp;"ibor"&amp;Tenor,BA850,Trigger)</f>
        <v>45419</v>
      </c>
      <c r="BC850" s="320">
        <f>_xll.qlIndexFixing($AC$5,AZ850,TRUE,_xll.ohTrigger(Trigger,Trigger6M))</f>
        <v>1.6777719208236588E-2</v>
      </c>
      <c r="BD850" s="320">
        <f>_xll.qlIndexFixing($BE$1,AZ850,TRUE,_xll.ohTrigger(Trigger,Trigger6M))</f>
        <v>1.6348035963059612E-2</v>
      </c>
    </row>
    <row r="851" spans="51:56" ht="11.25" customHeight="1" x14ac:dyDescent="0.25">
      <c r="AY851" s="159" t="s">
        <v>90</v>
      </c>
      <c r="AZ851" s="158">
        <f>_xll.qlInterestRateIndexFixingDate(Currency&amp;"ibor"&amp;Tenor,BA851,Trigger)</f>
        <v>45240</v>
      </c>
      <c r="BA851" s="158">
        <f>_xll.qlCalendarAdvance(Calendar,BA850,AY851,"f",,Trigger)</f>
        <v>45244</v>
      </c>
      <c r="BB851" s="158">
        <f>_xll.qlInterestRateIndexMaturity(Currency&amp;"ibor"&amp;Tenor,BA851,Trigger)</f>
        <v>45426</v>
      </c>
      <c r="BC851" s="320">
        <f>_xll.qlIndexFixing($AC$5,AZ851,TRUE,_xll.ohTrigger(Trigger,Trigger6M))</f>
        <v>1.6816923667944655E-2</v>
      </c>
      <c r="BD851" s="320">
        <f>_xll.qlIndexFixing($BE$1,AZ851,TRUE,_xll.ohTrigger(Trigger,Trigger6M))</f>
        <v>1.6354976600209455E-2</v>
      </c>
    </row>
    <row r="852" spans="51:56" ht="11.25" customHeight="1" x14ac:dyDescent="0.25">
      <c r="AY852" s="159" t="s">
        <v>90</v>
      </c>
      <c r="AZ852" s="158">
        <f>_xll.qlInterestRateIndexFixingDate(Currency&amp;"ibor"&amp;Tenor,BA852,Trigger)</f>
        <v>45247</v>
      </c>
      <c r="BA852" s="158">
        <f>_xll.qlCalendarAdvance(Calendar,BA851,AY852,"f",,Trigger)</f>
        <v>45251</v>
      </c>
      <c r="BB852" s="158">
        <f>_xll.qlInterestRateIndexMaturity(Currency&amp;"ibor"&amp;Tenor,BA852,Trigger)</f>
        <v>45433</v>
      </c>
      <c r="BC852" s="320">
        <f>_xll.qlIndexFixing($AC$5,AZ852,TRUE,_xll.ohTrigger(Trigger,Trigger6M))</f>
        <v>1.6805665125442421E-2</v>
      </c>
      <c r="BD852" s="320">
        <f>_xll.qlIndexFixing($BE$1,AZ852,TRUE,_xll.ohTrigger(Trigger,Trigger6M))</f>
        <v>1.6361502480090332E-2</v>
      </c>
    </row>
    <row r="853" spans="51:56" ht="11.25" customHeight="1" x14ac:dyDescent="0.25">
      <c r="AY853" s="159" t="s">
        <v>90</v>
      </c>
      <c r="AZ853" s="158">
        <f>_xll.qlInterestRateIndexFixingDate(Currency&amp;"ibor"&amp;Tenor,BA853,Trigger)</f>
        <v>45254</v>
      </c>
      <c r="BA853" s="158">
        <f>_xll.qlCalendarAdvance(Calendar,BA852,AY853,"f",,Trigger)</f>
        <v>45258</v>
      </c>
      <c r="BB853" s="158">
        <f>_xll.qlInterestRateIndexMaturity(Currency&amp;"ibor"&amp;Tenor,BA853,Trigger)</f>
        <v>45440</v>
      </c>
      <c r="BC853" s="320">
        <f>_xll.qlIndexFixing($AC$5,AZ853,TRUE,_xll.ohTrigger(Trigger,Trigger6M))</f>
        <v>1.6794192366876397E-2</v>
      </c>
      <c r="BD853" s="320">
        <f>_xll.qlIndexFixing($BE$1,AZ853,TRUE,_xll.ohTrigger(Trigger,Trigger6M))</f>
        <v>1.6367633817728815E-2</v>
      </c>
    </row>
    <row r="854" spans="51:56" ht="11.25" customHeight="1" x14ac:dyDescent="0.25">
      <c r="AY854" s="159" t="s">
        <v>90</v>
      </c>
      <c r="AZ854" s="158">
        <f>_xll.qlInterestRateIndexFixingDate(Currency&amp;"ibor"&amp;Tenor,BA854,Trigger)</f>
        <v>45261</v>
      </c>
      <c r="BA854" s="158">
        <f>_xll.qlCalendarAdvance(Calendar,BA853,AY854,"f",,Trigger)</f>
        <v>45265</v>
      </c>
      <c r="BB854" s="158">
        <f>_xll.qlInterestRateIndexMaturity(Currency&amp;"ibor"&amp;Tenor,BA854,Trigger)</f>
        <v>45448</v>
      </c>
      <c r="BC854" s="320">
        <f>_xll.qlIndexFixing($AC$5,AZ854,TRUE,_xll.ohTrigger(Trigger,Trigger6M))</f>
        <v>1.6779278558361577E-2</v>
      </c>
      <c r="BD854" s="320">
        <f>_xll.qlIndexFixing($BE$1,AZ854,TRUE,_xll.ohTrigger(Trigger,Trigger6M))</f>
        <v>1.6374041316435758E-2</v>
      </c>
    </row>
    <row r="855" spans="51:56" ht="11.25" customHeight="1" x14ac:dyDescent="0.25">
      <c r="AY855" s="159" t="s">
        <v>90</v>
      </c>
      <c r="AZ855" s="158">
        <f>_xll.qlInterestRateIndexFixingDate(Currency&amp;"ibor"&amp;Tenor,BA855,Trigger)</f>
        <v>45268</v>
      </c>
      <c r="BA855" s="158">
        <f>_xll.qlCalendarAdvance(Calendar,BA854,AY855,"f",,Trigger)</f>
        <v>45272</v>
      </c>
      <c r="BB855" s="158">
        <f>_xll.qlInterestRateIndexMaturity(Currency&amp;"ibor"&amp;Tenor,BA855,Trigger)</f>
        <v>45455</v>
      </c>
      <c r="BC855" s="320">
        <f>_xll.qlIndexFixing($AC$5,AZ855,TRUE,_xll.ohTrigger(Trigger,Trigger6M))</f>
        <v>1.6767625678333235E-2</v>
      </c>
      <c r="BD855" s="320">
        <f>_xll.qlIndexFixing($BE$1,AZ855,TRUE,_xll.ohTrigger(Trigger,Trigger6M))</f>
        <v>1.637944028070944E-2</v>
      </c>
    </row>
    <row r="856" spans="51:56" ht="11.25" customHeight="1" x14ac:dyDescent="0.25">
      <c r="AY856" s="159" t="s">
        <v>90</v>
      </c>
      <c r="AZ856" s="158">
        <f>_xll.qlInterestRateIndexFixingDate(Currency&amp;"ibor"&amp;Tenor,BA856,Trigger)</f>
        <v>45275</v>
      </c>
      <c r="BA856" s="158">
        <f>_xll.qlCalendarAdvance(Calendar,BA855,AY856,"f",,Trigger)</f>
        <v>45279</v>
      </c>
      <c r="BB856" s="158">
        <f>_xll.qlInterestRateIndexMaturity(Currency&amp;"ibor"&amp;Tenor,BA856,Trigger)</f>
        <v>45462</v>
      </c>
      <c r="BC856" s="320">
        <f>_xll.qlIndexFixing($AC$5,AZ856,TRUE,_xll.ohTrigger(Trigger,Trigger6M))</f>
        <v>1.6755759752339321E-2</v>
      </c>
      <c r="BD856" s="320">
        <f>_xll.qlIndexFixing($BE$1,AZ856,TRUE,_xll.ohTrigger(Trigger,Trigger6M))</f>
        <v>1.6384523083279968E-2</v>
      </c>
    </row>
    <row r="857" spans="51:56" ht="11.25" customHeight="1" x14ac:dyDescent="0.25">
      <c r="AY857" s="159" t="s">
        <v>90</v>
      </c>
      <c r="AZ857" s="158">
        <f>_xll.qlInterestRateIndexFixingDate(Currency&amp;"ibor"&amp;Tenor,BA857,Trigger)</f>
        <v>45281</v>
      </c>
      <c r="BA857" s="158">
        <f>_xll.qlCalendarAdvance(Calendar,BA856,AY857,"f",,Trigger)</f>
        <v>45287</v>
      </c>
      <c r="BB857" s="158">
        <f>_xll.qlInterestRateIndexMaturity(Currency&amp;"ibor"&amp;Tenor,BA857,Trigger)</f>
        <v>45470</v>
      </c>
      <c r="BC857" s="320">
        <f>_xll.qlIndexFixing($AC$5,AZ857,TRUE,_xll.ohTrigger(Trigger,Trigger6M))</f>
        <v>1.6741937826359167E-2</v>
      </c>
      <c r="BD857" s="320">
        <f>_xll.qlIndexFixing($BE$1,AZ857,TRUE,_xll.ohTrigger(Trigger,Trigger6M))</f>
        <v>1.6389977472288181E-2</v>
      </c>
    </row>
    <row r="858" spans="51:56" ht="11.25" customHeight="1" x14ac:dyDescent="0.25">
      <c r="AY858" s="159" t="s">
        <v>90</v>
      </c>
      <c r="AZ858" s="158">
        <f>_xll.qlInterestRateIndexFixingDate(Currency&amp;"ibor"&amp;Tenor,BA858,Trigger)</f>
        <v>45289</v>
      </c>
      <c r="BA858" s="158">
        <f>_xll.qlCalendarAdvance(Calendar,BA857,AY858,"f",,Trigger)</f>
        <v>45294</v>
      </c>
      <c r="BB858" s="158">
        <f>_xll.qlInterestRateIndexMaturity(Currency&amp;"ibor"&amp;Tenor,BA858,Trigger)</f>
        <v>45476</v>
      </c>
      <c r="BC858" s="320">
        <f>_xll.qlIndexFixing($AC$5,AZ858,TRUE,_xll.ohTrigger(Trigger,Trigger6M))</f>
        <v>1.6731806010810195E-2</v>
      </c>
      <c r="BD858" s="320">
        <f>_xll.qlIndexFixing($BE$1,AZ858,TRUE,_xll.ohTrigger(Trigger,Trigger6M))</f>
        <v>1.6393877670980255E-2</v>
      </c>
    </row>
    <row r="859" spans="51:56" ht="11.25" customHeight="1" x14ac:dyDescent="0.25">
      <c r="AY859" s="159" t="s">
        <v>90</v>
      </c>
      <c r="AZ859" s="158">
        <f>_xll.qlInterestRateIndexFixingDate(Currency&amp;"ibor"&amp;Tenor,BA859,Trigger)</f>
        <v>45299</v>
      </c>
      <c r="BA859" s="158">
        <f>_xll.qlCalendarAdvance(Calendar,BA858,AY859,"f",,Trigger)</f>
        <v>45301</v>
      </c>
      <c r="BB859" s="158">
        <f>_xll.qlInterestRateIndexMaturity(Currency&amp;"ibor"&amp;Tenor,BA859,Trigger)</f>
        <v>45483</v>
      </c>
      <c r="BC859" s="320">
        <f>_xll.qlIndexFixing($AC$5,AZ859,TRUE,_xll.ohTrigger(Trigger,Trigger6M))</f>
        <v>1.6719017437267635E-2</v>
      </c>
      <c r="BD859" s="320">
        <f>_xll.qlIndexFixing($BE$1,AZ859,TRUE,_xll.ohTrigger(Trigger,Trigger6M))</f>
        <v>1.6398139085827625E-2</v>
      </c>
    </row>
    <row r="860" spans="51:56" ht="11.25" customHeight="1" x14ac:dyDescent="0.25">
      <c r="AY860" s="159" t="s">
        <v>90</v>
      </c>
      <c r="AZ860" s="158">
        <f>_xll.qlInterestRateIndexFixingDate(Currency&amp;"ibor"&amp;Tenor,BA860,Trigger)</f>
        <v>45306</v>
      </c>
      <c r="BA860" s="158">
        <f>_xll.qlCalendarAdvance(Calendar,BA859,AY860,"f",,Trigger)</f>
        <v>45308</v>
      </c>
      <c r="BB860" s="158">
        <f>_xll.qlInterestRateIndexMaturity(Currency&amp;"ibor"&amp;Tenor,BA860,Trigger)</f>
        <v>45490</v>
      </c>
      <c r="BC860" s="320">
        <f>_xll.qlIndexFixing($AC$5,AZ860,TRUE,_xll.ohTrigger(Trigger,Trigger6M))</f>
        <v>1.6706014675581367E-2</v>
      </c>
      <c r="BD860" s="320">
        <f>_xll.qlIndexFixing($BE$1,AZ860,TRUE,_xll.ohTrigger(Trigger,Trigger6M))</f>
        <v>1.6402188423260904E-2</v>
      </c>
    </row>
    <row r="861" spans="51:56" ht="11.25" customHeight="1" x14ac:dyDescent="0.25">
      <c r="AY861" s="159" t="s">
        <v>90</v>
      </c>
      <c r="AZ861" s="158">
        <f>_xll.qlInterestRateIndexFixingDate(Currency&amp;"ibor"&amp;Tenor,BA861,Trigger)</f>
        <v>45313</v>
      </c>
      <c r="BA861" s="158">
        <f>_xll.qlCalendarAdvance(Calendar,BA860,AY861,"f",,Trigger)</f>
        <v>45315</v>
      </c>
      <c r="BB861" s="158">
        <f>_xll.qlInterestRateIndexMaturity(Currency&amp;"ibor"&amp;Tenor,BA861,Trigger)</f>
        <v>45497</v>
      </c>
      <c r="BC861" s="320">
        <f>_xll.qlIndexFixing($AC$5,AZ861,TRUE,_xll.ohTrigger(Trigger,Trigger6M))</f>
        <v>1.6692797729940576E-2</v>
      </c>
      <c r="BD861" s="320">
        <f>_xll.qlIndexFixing($BE$1,AZ861,TRUE,_xll.ohTrigger(Trigger,Trigger6M))</f>
        <v>1.640605214896336E-2</v>
      </c>
    </row>
    <row r="862" spans="51:56" ht="11.25" customHeight="1" x14ac:dyDescent="0.25">
      <c r="AY862" s="159" t="s">
        <v>90</v>
      </c>
      <c r="AZ862" s="158">
        <f>_xll.qlInterestRateIndexFixingDate(Currency&amp;"ibor"&amp;Tenor,BA862,Trigger)</f>
        <v>45320</v>
      </c>
      <c r="BA862" s="158">
        <f>_xll.qlCalendarAdvance(Calendar,BA861,AY862,"f",,Trigger)</f>
        <v>45322</v>
      </c>
      <c r="BB862" s="158">
        <f>_xll.qlInterestRateIndexMaturity(Currency&amp;"ibor"&amp;Tenor,BA862,Trigger)</f>
        <v>45504</v>
      </c>
      <c r="BC862" s="320">
        <f>_xll.qlIndexFixing($AC$5,AZ862,TRUE,_xll.ohTrigger(Trigger,Trigger6M))</f>
        <v>1.6679366604604264E-2</v>
      </c>
      <c r="BD862" s="320">
        <f>_xll.qlIndexFixing($BE$1,AZ862,TRUE,_xll.ohTrigger(Trigger,Trigger6M))</f>
        <v>1.6409756954646693E-2</v>
      </c>
    </row>
    <row r="863" spans="51:56" ht="11.25" customHeight="1" x14ac:dyDescent="0.25">
      <c r="AY863" s="159" t="s">
        <v>90</v>
      </c>
      <c r="AZ863" s="158">
        <f>_xll.qlInterestRateIndexFixingDate(Currency&amp;"ibor"&amp;Tenor,BA863,Trigger)</f>
        <v>45327</v>
      </c>
      <c r="BA863" s="158">
        <f>_xll.qlCalendarAdvance(Calendar,BA862,AY863,"f",,Trigger)</f>
        <v>45329</v>
      </c>
      <c r="BB863" s="158">
        <f>_xll.qlInterestRateIndexMaturity(Currency&amp;"ibor"&amp;Tenor,BA863,Trigger)</f>
        <v>45511</v>
      </c>
      <c r="BC863" s="320">
        <f>_xll.qlIndexFixing($AC$5,AZ863,TRUE,_xll.ohTrigger(Trigger,Trigger6M))</f>
        <v>1.6665721303899962E-2</v>
      </c>
      <c r="BD863" s="320">
        <f>_xll.qlIndexFixing($BE$1,AZ863,TRUE,_xll.ohTrigger(Trigger,Trigger6M))</f>
        <v>1.6413329758027312E-2</v>
      </c>
    </row>
    <row r="864" spans="51:56" ht="11.25" customHeight="1" x14ac:dyDescent="0.25">
      <c r="AY864" s="159" t="s">
        <v>90</v>
      </c>
      <c r="AZ864" s="158">
        <f>_xll.qlInterestRateIndexFixingDate(Currency&amp;"ibor"&amp;Tenor,BA864,Trigger)</f>
        <v>45334</v>
      </c>
      <c r="BA864" s="158">
        <f>_xll.qlCalendarAdvance(Calendar,BA863,AY864,"f",,Trigger)</f>
        <v>45336</v>
      </c>
      <c r="BB864" s="158">
        <f>_xll.qlInterestRateIndexMaturity(Currency&amp;"ibor"&amp;Tenor,BA864,Trigger)</f>
        <v>45518</v>
      </c>
      <c r="BC864" s="320">
        <f>_xll.qlIndexFixing($AC$5,AZ864,TRUE,_xll.ohTrigger(Trigger,Trigger6M))</f>
        <v>1.6651861832224151E-2</v>
      </c>
      <c r="BD864" s="320">
        <f>_xll.qlIndexFixing($BE$1,AZ864,TRUE,_xll.ohTrigger(Trigger,Trigger6M))</f>
        <v>1.6416797702810963E-2</v>
      </c>
    </row>
    <row r="865" spans="51:56" ht="11.25" customHeight="1" x14ac:dyDescent="0.25">
      <c r="AY865" s="159" t="s">
        <v>90</v>
      </c>
      <c r="AZ865" s="158">
        <f>_xll.qlInterestRateIndexFixingDate(Currency&amp;"ibor"&amp;Tenor,BA865,Trigger)</f>
        <v>45341</v>
      </c>
      <c r="BA865" s="158">
        <f>_xll.qlCalendarAdvance(Calendar,BA864,AY865,"f",,Trigger)</f>
        <v>45343</v>
      </c>
      <c r="BB865" s="158">
        <f>_xll.qlInterestRateIndexMaturity(Currency&amp;"ibor"&amp;Tenor,BA865,Trigger)</f>
        <v>45525</v>
      </c>
      <c r="BC865" s="320">
        <f>_xll.qlIndexFixing($AC$5,AZ865,TRUE,_xll.ohTrigger(Trigger,Trigger6M))</f>
        <v>1.6637788194042713E-2</v>
      </c>
      <c r="BD865" s="320">
        <f>_xll.qlIndexFixing($BE$1,AZ865,TRUE,_xll.ohTrigger(Trigger,Trigger6M))</f>
        <v>1.6420188158676473E-2</v>
      </c>
    </row>
    <row r="866" spans="51:56" ht="11.25" customHeight="1" x14ac:dyDescent="0.25">
      <c r="AY866" s="159" t="s">
        <v>90</v>
      </c>
      <c r="AZ866" s="158">
        <f>_xll.qlInterestRateIndexFixingDate(Currency&amp;"ibor"&amp;Tenor,BA866,Trigger)</f>
        <v>45348</v>
      </c>
      <c r="BA866" s="158">
        <f>_xll.qlCalendarAdvance(Calendar,BA865,AY866,"f",,Trigger)</f>
        <v>45350</v>
      </c>
      <c r="BB866" s="158">
        <f>_xll.qlInterestRateIndexMaturity(Currency&amp;"ibor"&amp;Tenor,BA866,Trigger)</f>
        <v>45532</v>
      </c>
      <c r="BC866" s="320">
        <f>_xll.qlIndexFixing($AC$5,AZ866,TRUE,_xll.ohTrigger(Trigger,Trigger6M))</f>
        <v>1.6623500393889604E-2</v>
      </c>
      <c r="BD866" s="320">
        <f>_xll.qlIndexFixing($BE$1,AZ866,TRUE,_xll.ohTrigger(Trigger,Trigger6M))</f>
        <v>1.6423528721269173E-2</v>
      </c>
    </row>
    <row r="867" spans="51:56" ht="11.25" customHeight="1" x14ac:dyDescent="0.25">
      <c r="AY867" s="159" t="s">
        <v>90</v>
      </c>
      <c r="AZ867" s="158">
        <f>_xll.qlInterestRateIndexFixingDate(Currency&amp;"ibor"&amp;Tenor,BA867,Trigger)</f>
        <v>45355</v>
      </c>
      <c r="BA867" s="158">
        <f>_xll.qlCalendarAdvance(Calendar,BA866,AY867,"f",,Trigger)</f>
        <v>45357</v>
      </c>
      <c r="BB867" s="158">
        <f>_xll.qlInterestRateIndexMaturity(Currency&amp;"ibor"&amp;Tenor,BA867,Trigger)</f>
        <v>45541</v>
      </c>
      <c r="BC867" s="320">
        <f>_xll.qlIndexFixing($AC$5,AZ867,TRUE,_xll.ohTrigger(Trigger,Trigger6M))</f>
        <v>1.6609285230431196E-2</v>
      </c>
      <c r="BD867" s="320">
        <f>_xll.qlIndexFixing($BE$1,AZ867,TRUE,_xll.ohTrigger(Trigger,Trigger6M))</f>
        <v>1.6428097288219676E-2</v>
      </c>
    </row>
    <row r="868" spans="51:56" ht="11.25" customHeight="1" x14ac:dyDescent="0.25">
      <c r="AY868" s="159" t="s">
        <v>90</v>
      </c>
      <c r="AZ868" s="158">
        <f>_xll.qlInterestRateIndexFixingDate(Currency&amp;"ibor"&amp;Tenor,BA868,Trigger)</f>
        <v>45362</v>
      </c>
      <c r="BA868" s="158">
        <f>_xll.qlCalendarAdvance(Calendar,BA867,AY868,"f",,Trigger)</f>
        <v>45364</v>
      </c>
      <c r="BB868" s="158">
        <f>_xll.qlInterestRateIndexMaturity(Currency&amp;"ibor"&amp;Tenor,BA868,Trigger)</f>
        <v>45548</v>
      </c>
      <c r="BC868" s="320">
        <f>_xll.qlIndexFixing($AC$5,AZ868,TRUE,_xll.ohTrigger(Trigger,Trigger6M))</f>
        <v>1.6595093318261402E-2</v>
      </c>
      <c r="BD868" s="320">
        <f>_xll.qlIndexFixing($BE$1,AZ868,TRUE,_xll.ohTrigger(Trigger,Trigger6M))</f>
        <v>1.6431449112894448E-2</v>
      </c>
    </row>
    <row r="869" spans="51:56" ht="11.25" customHeight="1" x14ac:dyDescent="0.25">
      <c r="AY869" s="159" t="s">
        <v>90</v>
      </c>
      <c r="AZ869" s="158">
        <f>_xll.qlInterestRateIndexFixingDate(Currency&amp;"ibor"&amp;Tenor,BA869,Trigger)</f>
        <v>45369</v>
      </c>
      <c r="BA869" s="158">
        <f>_xll.qlCalendarAdvance(Calendar,BA868,AY869,"f",,Trigger)</f>
        <v>45371</v>
      </c>
      <c r="BB869" s="158">
        <f>_xll.qlInterestRateIndexMaturity(Currency&amp;"ibor"&amp;Tenor,BA869,Trigger)</f>
        <v>45555</v>
      </c>
      <c r="BC869" s="320">
        <f>_xll.qlIndexFixing($AC$5,AZ869,TRUE,_xll.ohTrigger(Trigger,Trigger6M))</f>
        <v>1.6580689561014907E-2</v>
      </c>
      <c r="BD869" s="320">
        <f>_xll.qlIndexFixing($BE$1,AZ869,TRUE,_xll.ohTrigger(Trigger,Trigger6M))</f>
        <v>1.6434838199898962E-2</v>
      </c>
    </row>
    <row r="870" spans="51:56" ht="11.25" customHeight="1" x14ac:dyDescent="0.25">
      <c r="AY870" s="159" t="s">
        <v>90</v>
      </c>
      <c r="AZ870" s="158">
        <f>_xll.qlInterestRateIndexFixingDate(Currency&amp;"ibor"&amp;Tenor,BA870,Trigger)</f>
        <v>45376</v>
      </c>
      <c r="BA870" s="158">
        <f>_xll.qlCalendarAdvance(Calendar,BA869,AY870,"f",,Trigger)</f>
        <v>45378</v>
      </c>
      <c r="BB870" s="158">
        <f>_xll.qlInterestRateIndexMaturity(Currency&amp;"ibor"&amp;Tenor,BA870,Trigger)</f>
        <v>45562</v>
      </c>
      <c r="BC870" s="320">
        <f>_xll.qlIndexFixing($AC$5,AZ870,TRUE,_xll.ohTrigger(Trigger,Trigger6M))</f>
        <v>1.6566073963332352E-2</v>
      </c>
      <c r="BD870" s="320">
        <f>_xll.qlIndexFixing($BE$1,AZ870,TRUE,_xll.ohTrigger(Trigger,Trigger6M))</f>
        <v>1.6438292783636295E-2</v>
      </c>
    </row>
    <row r="871" spans="51:56" ht="11.25" customHeight="1" x14ac:dyDescent="0.25">
      <c r="AY871" s="159" t="s">
        <v>90</v>
      </c>
      <c r="AZ871" s="158">
        <f>_xll.qlInterestRateIndexFixingDate(Currency&amp;"ibor"&amp;Tenor,BA871,Trigger)</f>
        <v>45379</v>
      </c>
      <c r="BA871" s="158">
        <f>_xll.qlCalendarAdvance(Calendar,BA870,AY871,"f",,Trigger)</f>
        <v>45385</v>
      </c>
      <c r="BB871" s="158">
        <f>_xll.qlInterestRateIndexMaturity(Currency&amp;"ibor"&amp;Tenor,BA871,Trigger)</f>
        <v>45568</v>
      </c>
      <c r="BC871" s="320">
        <f>_xll.qlIndexFixing($AC$5,AZ871,TRUE,_xll.ohTrigger(Trigger,Trigger6M))</f>
        <v>1.6550039135638104E-2</v>
      </c>
      <c r="BD871" s="320">
        <f>_xll.qlIndexFixing($BE$1,AZ871,TRUE,_xll.ohTrigger(Trigger,Trigger6M))</f>
        <v>1.644115205522707E-2</v>
      </c>
    </row>
    <row r="872" spans="51:56" ht="11.25" customHeight="1" x14ac:dyDescent="0.25">
      <c r="AY872" s="159" t="s">
        <v>90</v>
      </c>
      <c r="AZ872" s="158">
        <f>_xll.qlInterestRateIndexFixingDate(Currency&amp;"ibor"&amp;Tenor,BA872,Trigger)</f>
        <v>45390</v>
      </c>
      <c r="BA872" s="158">
        <f>_xll.qlCalendarAdvance(Calendar,BA871,AY872,"f",,Trigger)</f>
        <v>45392</v>
      </c>
      <c r="BB872" s="158">
        <f>_xll.qlInterestRateIndexMaturity(Currency&amp;"ibor"&amp;Tenor,BA872,Trigger)</f>
        <v>45575</v>
      </c>
      <c r="BC872" s="320">
        <f>_xll.qlIndexFixing($AC$5,AZ872,TRUE,_xll.ohTrigger(Trigger,Trigger6M))</f>
        <v>1.6534734616034122E-2</v>
      </c>
      <c r="BD872" s="320">
        <f>_xll.qlIndexFixing($BE$1,AZ872,TRUE,_xll.ohTrigger(Trigger,Trigger6M))</f>
        <v>1.6444804299840476E-2</v>
      </c>
    </row>
    <row r="873" spans="51:56" ht="11.25" customHeight="1" x14ac:dyDescent="0.25">
      <c r="AY873" s="159" t="s">
        <v>90</v>
      </c>
      <c r="AZ873" s="158">
        <f>_xll.qlInterestRateIndexFixingDate(Currency&amp;"ibor"&amp;Tenor,BA873,Trigger)</f>
        <v>45397</v>
      </c>
      <c r="BA873" s="158">
        <f>_xll.qlCalendarAdvance(Calendar,BA872,AY873,"f",,Trigger)</f>
        <v>45399</v>
      </c>
      <c r="BB873" s="158">
        <f>_xll.qlInterestRateIndexMaturity(Currency&amp;"ibor"&amp;Tenor,BA873,Trigger)</f>
        <v>45582</v>
      </c>
      <c r="BC873" s="320">
        <f>_xll.qlIndexFixing($AC$5,AZ873,TRUE,_xll.ohTrigger(Trigger,Trigger6M))</f>
        <v>1.6519217125504439E-2</v>
      </c>
      <c r="BD873" s="320">
        <f>_xll.qlIndexFixing($BE$1,AZ873,TRUE,_xll.ohTrigger(Trigger,Trigger6M))</f>
        <v>1.6448607120329146E-2</v>
      </c>
    </row>
    <row r="874" spans="51:56" ht="11.25" customHeight="1" x14ac:dyDescent="0.25">
      <c r="AY874" s="159" t="s">
        <v>90</v>
      </c>
      <c r="AZ874" s="158">
        <f>_xll.qlInterestRateIndexFixingDate(Currency&amp;"ibor"&amp;Tenor,BA874,Trigger)</f>
        <v>45404</v>
      </c>
      <c r="BA874" s="158">
        <f>_xll.qlCalendarAdvance(Calendar,BA873,AY874,"f",,Trigger)</f>
        <v>45406</v>
      </c>
      <c r="BB874" s="158">
        <f>_xll.qlInterestRateIndexMaturity(Currency&amp;"ibor"&amp;Tenor,BA874,Trigger)</f>
        <v>45589</v>
      </c>
      <c r="BC874" s="320">
        <f>_xll.qlIndexFixing($AC$5,AZ874,TRUE,_xll.ohTrigger(Trigger,Trigger6M))</f>
        <v>1.6503486669048766E-2</v>
      </c>
      <c r="BD874" s="320">
        <f>_xll.qlIndexFixing($BE$1,AZ874,TRUE,_xll.ohTrigger(Trigger,Trigger6M))</f>
        <v>1.6452589781985352E-2</v>
      </c>
    </row>
    <row r="875" spans="51:56" ht="11.25" customHeight="1" x14ac:dyDescent="0.25">
      <c r="AY875" s="159" t="s">
        <v>90</v>
      </c>
      <c r="AZ875" s="158">
        <f>_xll.qlInterestRateIndexFixingDate(Currency&amp;"ibor"&amp;Tenor,BA875,Trigger)</f>
        <v>45411</v>
      </c>
      <c r="BA875" s="158">
        <f>_xll.qlCalendarAdvance(Calendar,BA874,AY875,"f",,Trigger)</f>
        <v>45414</v>
      </c>
      <c r="BB875" s="158">
        <f>_xll.qlInterestRateIndexMaturity(Currency&amp;"ibor"&amp;Tenor,BA875,Trigger)</f>
        <v>45600</v>
      </c>
      <c r="BC875" s="320">
        <f>_xll.qlIndexFixing($AC$5,AZ875,TRUE,_xll.ohTrigger(Trigger,Trigger6M))</f>
        <v>1.6492205088000051E-2</v>
      </c>
      <c r="BD875" s="320">
        <f>_xll.qlIndexFixing($BE$1,AZ875,TRUE,_xll.ohTrigger(Trigger,Trigger6M))</f>
        <v>1.6459726013756202E-2</v>
      </c>
    </row>
    <row r="876" spans="51:56" ht="11.25" customHeight="1" x14ac:dyDescent="0.25">
      <c r="AY876" s="159" t="s">
        <v>90</v>
      </c>
      <c r="AZ876" s="158">
        <f>_xll.qlInterestRateIndexFixingDate(Currency&amp;"ibor"&amp;Tenor,BA876,Trigger)</f>
        <v>45419</v>
      </c>
      <c r="BA876" s="158">
        <f>_xll.qlCalendarAdvance(Calendar,BA875,AY876,"f",,Trigger)</f>
        <v>45421</v>
      </c>
      <c r="BB876" s="158">
        <f>_xll.qlInterestRateIndexMaturity(Currency&amp;"ibor"&amp;Tenor,BA876,Trigger)</f>
        <v>45607</v>
      </c>
      <c r="BC876" s="320">
        <f>_xll.qlIndexFixing($AC$5,AZ876,TRUE,_xll.ohTrigger(Trigger,Trigger6M))</f>
        <v>1.6476819625979522E-2</v>
      </c>
      <c r="BD876" s="320">
        <f>_xll.qlIndexFixing($BE$1,AZ876,TRUE,_xll.ohTrigger(Trigger,Trigger6M))</f>
        <v>1.64642598321827E-2</v>
      </c>
    </row>
    <row r="877" spans="51:56" ht="11.25" customHeight="1" x14ac:dyDescent="0.25">
      <c r="AY877" s="159" t="s">
        <v>90</v>
      </c>
      <c r="AZ877" s="158">
        <f>_xll.qlInterestRateIndexFixingDate(Currency&amp;"ibor"&amp;Tenor,BA877,Trigger)</f>
        <v>45426</v>
      </c>
      <c r="BA877" s="158">
        <f>_xll.qlCalendarAdvance(Calendar,BA876,AY877,"f",,Trigger)</f>
        <v>45428</v>
      </c>
      <c r="BB877" s="158">
        <f>_xll.qlInterestRateIndexMaturity(Currency&amp;"ibor"&amp;Tenor,BA877,Trigger)</f>
        <v>45614</v>
      </c>
      <c r="BC877" s="320">
        <f>_xll.qlIndexFixing($AC$5,AZ877,TRUE,_xll.ohTrigger(Trigger,Trigger6M))</f>
        <v>1.6475311361964333E-2</v>
      </c>
      <c r="BD877" s="320">
        <f>_xll.qlIndexFixing($BE$1,AZ877,TRUE,_xll.ohTrigger(Trigger,Trigger6M))</f>
        <v>1.6469068002304105E-2</v>
      </c>
    </row>
    <row r="878" spans="51:56" ht="11.25" customHeight="1" x14ac:dyDescent="0.25">
      <c r="AY878" s="159" t="s">
        <v>90</v>
      </c>
      <c r="AZ878" s="158">
        <f>_xll.qlInterestRateIndexFixingDate(Currency&amp;"ibor"&amp;Tenor,BA878,Trigger)</f>
        <v>45433</v>
      </c>
      <c r="BA878" s="158">
        <f>_xll.qlCalendarAdvance(Calendar,BA877,AY878,"f",,Trigger)</f>
        <v>45435</v>
      </c>
      <c r="BB878" s="158">
        <f>_xll.qlInterestRateIndexMaturity(Currency&amp;"ibor"&amp;Tenor,BA878,Trigger)</f>
        <v>45621</v>
      </c>
      <c r="BC878" s="320">
        <f>_xll.qlIndexFixing($AC$5,AZ878,TRUE,_xll.ohTrigger(Trigger,Trigger6M))</f>
        <v>1.6508945509121201E-2</v>
      </c>
      <c r="BD878" s="320">
        <f>_xll.qlIndexFixing($BE$1,AZ878,TRUE,_xll.ohTrigger(Trigger,Trigger6M))</f>
        <v>1.6474171387299563E-2</v>
      </c>
    </row>
    <row r="879" spans="51:56" ht="11.25" customHeight="1" x14ac:dyDescent="0.25">
      <c r="AY879" s="159" t="s">
        <v>90</v>
      </c>
      <c r="AZ879" s="158">
        <f>_xll.qlInterestRateIndexFixingDate(Currency&amp;"ibor"&amp;Tenor,BA879,Trigger)</f>
        <v>45440</v>
      </c>
      <c r="BA879" s="158">
        <f>_xll.qlCalendarAdvance(Calendar,BA878,AY879,"f",,Trigger)</f>
        <v>45442</v>
      </c>
      <c r="BB879" s="158">
        <f>_xll.qlInterestRateIndexMaturity(Currency&amp;"ibor"&amp;Tenor,BA879,Trigger)</f>
        <v>45625</v>
      </c>
      <c r="BC879" s="320">
        <f>_xll.qlIndexFixing($AC$5,AZ879,TRUE,_xll.ohTrigger(Trigger,Trigger6M))</f>
        <v>1.6534236784131646E-2</v>
      </c>
      <c r="BD879" s="320">
        <f>_xll.qlIndexFixing($BE$1,AZ879,TRUE,_xll.ohTrigger(Trigger,Trigger6M))</f>
        <v>1.6476977925503587E-2</v>
      </c>
    </row>
    <row r="880" spans="51:56" ht="11.25" customHeight="1" x14ac:dyDescent="0.25">
      <c r="AY880" s="159" t="s">
        <v>90</v>
      </c>
      <c r="AZ880" s="158">
        <f>_xll.qlInterestRateIndexFixingDate(Currency&amp;"ibor"&amp;Tenor,BA880,Trigger)</f>
        <v>45447</v>
      </c>
      <c r="BA880" s="158">
        <f>_xll.qlCalendarAdvance(Calendar,BA879,AY880,"f",,Trigger)</f>
        <v>45449</v>
      </c>
      <c r="BB880" s="158">
        <f>_xll.qlInterestRateIndexMaturity(Currency&amp;"ibor"&amp;Tenor,BA880,Trigger)</f>
        <v>45632</v>
      </c>
      <c r="BC880" s="320">
        <f>_xll.qlIndexFixing($AC$5,AZ880,TRUE,_xll.ohTrigger(Trigger,Trigger6M))</f>
        <v>1.6567867346781111E-2</v>
      </c>
      <c r="BD880" s="320">
        <f>_xll.qlIndexFixing($BE$1,AZ880,TRUE,_xll.ohTrigger(Trigger,Trigger6M))</f>
        <v>1.6482616514588194E-2</v>
      </c>
    </row>
    <row r="881" spans="51:56" ht="11.25" customHeight="1" x14ac:dyDescent="0.25">
      <c r="AY881" s="159" t="s">
        <v>90</v>
      </c>
      <c r="AZ881" s="158">
        <f>_xll.qlInterestRateIndexFixingDate(Currency&amp;"ibor"&amp;Tenor,BA881,Trigger)</f>
        <v>45454</v>
      </c>
      <c r="BA881" s="158">
        <f>_xll.qlCalendarAdvance(Calendar,BA880,AY881,"f",,Trigger)</f>
        <v>45456</v>
      </c>
      <c r="BB881" s="158">
        <f>_xll.qlInterestRateIndexMaturity(Currency&amp;"ibor"&amp;Tenor,BA881,Trigger)</f>
        <v>45639</v>
      </c>
      <c r="BC881" s="320">
        <f>_xll.qlIndexFixing($AC$5,AZ881,TRUE,_xll.ohTrigger(Trigger,Trigger6M))</f>
        <v>1.6601498479571233E-2</v>
      </c>
      <c r="BD881" s="320">
        <f>_xll.qlIndexFixing($BE$1,AZ881,TRUE,_xll.ohTrigger(Trigger,Trigger6M))</f>
        <v>1.6488562652034657E-2</v>
      </c>
    </row>
    <row r="882" spans="51:56" ht="11.25" customHeight="1" x14ac:dyDescent="0.25">
      <c r="AY882" s="159" t="s">
        <v>90</v>
      </c>
      <c r="AZ882" s="158">
        <f>_xll.qlInterestRateIndexFixingDate(Currency&amp;"ibor"&amp;Tenor,BA882,Trigger)</f>
        <v>45461</v>
      </c>
      <c r="BA882" s="158">
        <f>_xll.qlCalendarAdvance(Calendar,BA881,AY882,"f",,Trigger)</f>
        <v>45463</v>
      </c>
      <c r="BB882" s="158">
        <f>_xll.qlInterestRateIndexMaturity(Currency&amp;"ibor"&amp;Tenor,BA882,Trigger)</f>
        <v>45646</v>
      </c>
      <c r="BC882" s="320">
        <f>_xll.qlIndexFixing($AC$5,AZ882,TRUE,_xll.ohTrigger(Trigger,Trigger6M))</f>
        <v>1.6635130182511618E-2</v>
      </c>
      <c r="BD882" s="320">
        <f>_xll.qlIndexFixing($BE$1,AZ882,TRUE,_xll.ohTrigger(Trigger,Trigger6M))</f>
        <v>1.6494820215386077E-2</v>
      </c>
    </row>
    <row r="883" spans="51:56" ht="11.25" customHeight="1" x14ac:dyDescent="0.25">
      <c r="AY883" s="159" t="s">
        <v>90</v>
      </c>
      <c r="AZ883" s="158">
        <f>_xll.qlInterestRateIndexFixingDate(Currency&amp;"ibor"&amp;Tenor,BA883,Trigger)</f>
        <v>45468</v>
      </c>
      <c r="BA883" s="158">
        <f>_xll.qlCalendarAdvance(Calendar,BA882,AY883,"f",,Trigger)</f>
        <v>45470</v>
      </c>
      <c r="BB883" s="158">
        <f>_xll.qlInterestRateIndexMaturity(Currency&amp;"ibor"&amp;Tenor,BA883,Trigger)</f>
        <v>45653</v>
      </c>
      <c r="BC883" s="320">
        <f>_xll.qlIndexFixing($AC$5,AZ883,TRUE,_xll.ohTrigger(Trigger,Trigger6M))</f>
        <v>1.6668762455611882E-2</v>
      </c>
      <c r="BD883" s="320">
        <f>_xll.qlIndexFixing($BE$1,AZ883,TRUE,_xll.ohTrigger(Trigger,Trigger6M))</f>
        <v>1.6501393082379055E-2</v>
      </c>
    </row>
    <row r="884" spans="51:56" ht="11.25" customHeight="1" x14ac:dyDescent="0.25">
      <c r="AY884" s="159" t="s">
        <v>90</v>
      </c>
      <c r="AZ884" s="158">
        <f>_xll.qlInterestRateIndexFixingDate(Currency&amp;"ibor"&amp;Tenor,BA884,Trigger)</f>
        <v>45475</v>
      </c>
      <c r="BA884" s="158">
        <f>_xll.qlCalendarAdvance(Calendar,BA883,AY884,"f",,Trigger)</f>
        <v>45477</v>
      </c>
      <c r="BB884" s="158">
        <f>_xll.qlInterestRateIndexMaturity(Currency&amp;"ibor"&amp;Tenor,BA884,Trigger)</f>
        <v>45663</v>
      </c>
      <c r="BC884" s="320">
        <f>_xll.qlIndexFixing($AC$5,AZ884,TRUE,_xll.ohTrigger(Trigger,Trigger6M))</f>
        <v>1.6710762562939598E-2</v>
      </c>
      <c r="BD884" s="320">
        <f>_xll.qlIndexFixing($BE$1,AZ884,TRUE,_xll.ohTrigger(Trigger,Trigger6M))</f>
        <v>1.6511241413059131E-2</v>
      </c>
    </row>
    <row r="885" spans="51:56" ht="11.25" customHeight="1" x14ac:dyDescent="0.25">
      <c r="AY885" s="159" t="s">
        <v>90</v>
      </c>
      <c r="AZ885" s="158">
        <f>_xll.qlInterestRateIndexFixingDate(Currency&amp;"ibor"&amp;Tenor,BA885,Trigger)</f>
        <v>45482</v>
      </c>
      <c r="BA885" s="158">
        <f>_xll.qlCalendarAdvance(Calendar,BA884,AY885,"f",,Trigger)</f>
        <v>45484</v>
      </c>
      <c r="BB885" s="158">
        <f>_xll.qlInterestRateIndexMaturity(Currency&amp;"ibor"&amp;Tenor,BA885,Trigger)</f>
        <v>45670</v>
      </c>
      <c r="BC885" s="320">
        <f>_xll.qlIndexFixing($AC$5,AZ885,TRUE,_xll.ohTrigger(Trigger,Trigger6M))</f>
        <v>1.6744400767148792E-2</v>
      </c>
      <c r="BD885" s="320">
        <f>_xll.qlIndexFixing($BE$1,AZ885,TRUE,_xll.ohTrigger(Trigger,Trigger6M))</f>
        <v>1.6518530900490009E-2</v>
      </c>
    </row>
    <row r="886" spans="51:56" ht="11.25" customHeight="1" x14ac:dyDescent="0.25">
      <c r="AY886" s="159" t="s">
        <v>90</v>
      </c>
      <c r="AZ886" s="158">
        <f>_xll.qlInterestRateIndexFixingDate(Currency&amp;"ibor"&amp;Tenor,BA886,Trigger)</f>
        <v>45489</v>
      </c>
      <c r="BA886" s="158">
        <f>_xll.qlCalendarAdvance(Calendar,BA885,AY886,"f",,Trigger)</f>
        <v>45491</v>
      </c>
      <c r="BB886" s="158">
        <f>_xll.qlInterestRateIndexMaturity(Currency&amp;"ibor"&amp;Tenor,BA886,Trigger)</f>
        <v>45677</v>
      </c>
      <c r="BC886" s="320">
        <f>_xll.qlIndexFixing($AC$5,AZ886,TRUE,_xll.ohTrigger(Trigger,Trigger6M))</f>
        <v>1.6778039550976488E-2</v>
      </c>
      <c r="BD886" s="320">
        <f>_xll.qlIndexFixing($BE$1,AZ886,TRUE,_xll.ohTrigger(Trigger,Trigger6M))</f>
        <v>1.652614820257373E-2</v>
      </c>
    </row>
    <row r="887" spans="51:56" ht="11.25" customHeight="1" x14ac:dyDescent="0.25">
      <c r="AY887" s="159" t="s">
        <v>90</v>
      </c>
      <c r="AZ887" s="158">
        <f>_xll.qlInterestRateIndexFixingDate(Currency&amp;"ibor"&amp;Tenor,BA887,Trigger)</f>
        <v>45496</v>
      </c>
      <c r="BA887" s="158">
        <f>_xll.qlCalendarAdvance(Calendar,BA886,AY887,"f",,Trigger)</f>
        <v>45498</v>
      </c>
      <c r="BB887" s="158">
        <f>_xll.qlInterestRateIndexMaturity(Currency&amp;"ibor"&amp;Tenor,BA887,Trigger)</f>
        <v>45684</v>
      </c>
      <c r="BC887" s="320">
        <f>_xll.qlIndexFixing($AC$5,AZ887,TRUE,_xll.ohTrigger(Trigger,Trigger6M))</f>
        <v>1.6811678914433432E-2</v>
      </c>
      <c r="BD887" s="320">
        <f>_xll.qlIndexFixing($BE$1,AZ887,TRUE,_xll.ohTrigger(Trigger,Trigger6M))</f>
        <v>1.6534097198532396E-2</v>
      </c>
    </row>
    <row r="888" spans="51:56" ht="11.25" customHeight="1" x14ac:dyDescent="0.25">
      <c r="AY888" s="159" t="s">
        <v>90</v>
      </c>
      <c r="AZ888" s="158">
        <f>_xll.qlInterestRateIndexFixingDate(Currency&amp;"ibor"&amp;Tenor,BA888,Trigger)</f>
        <v>45503</v>
      </c>
      <c r="BA888" s="158">
        <f>_xll.qlCalendarAdvance(Calendar,BA887,AY888,"f",,Trigger)</f>
        <v>45505</v>
      </c>
      <c r="BB888" s="158">
        <f>_xll.qlInterestRateIndexMaturity(Currency&amp;"ibor"&amp;Tenor,BA888,Trigger)</f>
        <v>45691</v>
      </c>
      <c r="BC888" s="320">
        <f>_xll.qlIndexFixing($AC$5,AZ888,TRUE,_xll.ohTrigger(Trigger,Trigger6M))</f>
        <v>1.684531885752865E-2</v>
      </c>
      <c r="BD888" s="320">
        <f>_xll.qlIndexFixing($BE$1,AZ888,TRUE,_xll.ohTrigger(Trigger,Trigger6M))</f>
        <v>1.6542381767815889E-2</v>
      </c>
    </row>
    <row r="889" spans="51:56" ht="11.25" customHeight="1" x14ac:dyDescent="0.25">
      <c r="AY889" s="159" t="s">
        <v>90</v>
      </c>
      <c r="AZ889" s="158">
        <f>_xll.qlInterestRateIndexFixingDate(Currency&amp;"ibor"&amp;Tenor,BA889,Trigger)</f>
        <v>45510</v>
      </c>
      <c r="BA889" s="158">
        <f>_xll.qlCalendarAdvance(Calendar,BA888,AY889,"f",,Trigger)</f>
        <v>45512</v>
      </c>
      <c r="BB889" s="158">
        <f>_xll.qlInterestRateIndexMaturity(Currency&amp;"ibor"&amp;Tenor,BA889,Trigger)</f>
        <v>45698</v>
      </c>
      <c r="BC889" s="320">
        <f>_xll.qlIndexFixing($AC$5,AZ889,TRUE,_xll.ohTrigger(Trigger,Trigger6M))</f>
        <v>1.6878959380273315E-2</v>
      </c>
      <c r="BD889" s="320">
        <f>_xll.qlIndexFixing($BE$1,AZ889,TRUE,_xll.ohTrigger(Trigger,Trigger6M))</f>
        <v>1.6551005790114325E-2</v>
      </c>
    </row>
    <row r="890" spans="51:56" ht="11.25" customHeight="1" x14ac:dyDescent="0.25">
      <c r="AY890" s="159" t="s">
        <v>90</v>
      </c>
      <c r="AZ890" s="158">
        <f>_xll.qlInterestRateIndexFixingDate(Currency&amp;"ibor"&amp;Tenor,BA890,Trigger)</f>
        <v>45517</v>
      </c>
      <c r="BA890" s="158">
        <f>_xll.qlCalendarAdvance(Calendar,BA889,AY890,"f",,Trigger)</f>
        <v>45519</v>
      </c>
      <c r="BB890" s="158">
        <f>_xll.qlInterestRateIndexMaturity(Currency&amp;"ibor"&amp;Tenor,BA890,Trigger)</f>
        <v>45705</v>
      </c>
      <c r="BC890" s="320">
        <f>_xll.qlIndexFixing($AC$5,AZ890,TRUE,_xll.ohTrigger(Trigger,Trigger6M))</f>
        <v>1.6912600482676451E-2</v>
      </c>
      <c r="BD890" s="320">
        <f>_xll.qlIndexFixing($BE$1,AZ890,TRUE,_xll.ohTrigger(Trigger,Trigger6M))</f>
        <v>1.6559973145360642E-2</v>
      </c>
    </row>
    <row r="891" spans="51:56" ht="11.25" customHeight="1" x14ac:dyDescent="0.25">
      <c r="AY891" s="159" t="s">
        <v>90</v>
      </c>
      <c r="AZ891" s="158">
        <f>_xll.qlInterestRateIndexFixingDate(Currency&amp;"ibor"&amp;Tenor,BA891,Trigger)</f>
        <v>45524</v>
      </c>
      <c r="BA891" s="158">
        <f>_xll.qlCalendarAdvance(Calendar,BA890,AY891,"f",,Trigger)</f>
        <v>45526</v>
      </c>
      <c r="BB891" s="158">
        <f>_xll.qlInterestRateIndexMaturity(Currency&amp;"ibor"&amp;Tenor,BA891,Trigger)</f>
        <v>45712</v>
      </c>
      <c r="BC891" s="320">
        <f>_xll.qlIndexFixing($AC$5,AZ891,TRUE,_xll.ohTrigger(Trigger,Trigger6M))</f>
        <v>1.6946242164748371E-2</v>
      </c>
      <c r="BD891" s="320">
        <f>_xll.qlIndexFixing($BE$1,AZ891,TRUE,_xll.ohTrigger(Trigger,Trigger6M))</f>
        <v>1.6569287713739611E-2</v>
      </c>
    </row>
    <row r="892" spans="51:56" ht="11.25" customHeight="1" x14ac:dyDescent="0.25">
      <c r="AY892" s="159" t="s">
        <v>90</v>
      </c>
      <c r="AZ892" s="158">
        <f>_xll.qlInterestRateIndexFixingDate(Currency&amp;"ibor"&amp;Tenor,BA892,Trigger)</f>
        <v>45531</v>
      </c>
      <c r="BA892" s="158">
        <f>_xll.qlCalendarAdvance(Calendar,BA891,AY892,"f",,Trigger)</f>
        <v>45533</v>
      </c>
      <c r="BB892" s="158">
        <f>_xll.qlInterestRateIndexMaturity(Currency&amp;"ibor"&amp;Tenor,BA892,Trigger)</f>
        <v>45716</v>
      </c>
      <c r="BC892" s="320">
        <f>_xll.qlIndexFixing($AC$5,AZ892,TRUE,_xll.ohTrigger(Trigger,Trigger6M))</f>
        <v>1.6971478572302568E-2</v>
      </c>
      <c r="BD892" s="320">
        <f>_xll.qlIndexFixing($BE$1,AZ892,TRUE,_xll.ohTrigger(Trigger,Trigger6M))</f>
        <v>1.6575377480016411E-2</v>
      </c>
    </row>
    <row r="893" spans="51:56" ht="11.25" customHeight="1" x14ac:dyDescent="0.25">
      <c r="AY893" s="159" t="s">
        <v>90</v>
      </c>
      <c r="AZ893" s="158">
        <f>_xll.qlInterestRateIndexFixingDate(Currency&amp;"ibor"&amp;Tenor,BA893,Trigger)</f>
        <v>45538</v>
      </c>
      <c r="BA893" s="158">
        <f>_xll.qlCalendarAdvance(Calendar,BA892,AY893,"f",,Trigger)</f>
        <v>45540</v>
      </c>
      <c r="BB893" s="158">
        <f>_xll.qlInterestRateIndexMaturity(Currency&amp;"ibor"&amp;Tenor,BA893,Trigger)</f>
        <v>45721</v>
      </c>
      <c r="BC893" s="320">
        <f>_xll.qlIndexFixing($AC$5,AZ893,TRUE,_xll.ohTrigger(Trigger,Trigger6M))</f>
        <v>1.6999510608170034E-2</v>
      </c>
      <c r="BD893" s="320">
        <f>_xll.qlIndexFixing($BE$1,AZ893,TRUE,_xll.ohTrigger(Trigger,Trigger6M))</f>
        <v>1.6582891986032858E-2</v>
      </c>
    </row>
    <row r="894" spans="51:56" ht="11.25" customHeight="1" x14ac:dyDescent="0.25">
      <c r="AY894" s="159" t="s">
        <v>90</v>
      </c>
      <c r="AZ894" s="158">
        <f>_xll.qlInterestRateIndexFixingDate(Currency&amp;"ibor"&amp;Tenor,BA894,Trigger)</f>
        <v>45545</v>
      </c>
      <c r="BA894" s="158">
        <f>_xll.qlCalendarAdvance(Calendar,BA893,AY894,"f",,Trigger)</f>
        <v>45547</v>
      </c>
      <c r="BB894" s="158">
        <f>_xll.qlInterestRateIndexMaturity(Currency&amp;"ibor"&amp;Tenor,BA894,Trigger)</f>
        <v>45728</v>
      </c>
      <c r="BC894" s="320">
        <f>_xll.qlIndexFixing($AC$5,AZ894,TRUE,_xll.ohTrigger(Trigger,Trigger6M))</f>
        <v>1.7033145905856997E-2</v>
      </c>
      <c r="BD894" s="320">
        <f>_xll.qlIndexFixing($BE$1,AZ894,TRUE,_xll.ohTrigger(Trigger,Trigger6M))</f>
        <v>1.6593134468992757E-2</v>
      </c>
    </row>
    <row r="895" spans="51:56" ht="11.25" customHeight="1" x14ac:dyDescent="0.25">
      <c r="AY895" s="159" t="s">
        <v>90</v>
      </c>
      <c r="AZ895" s="158">
        <f>_xll.qlInterestRateIndexFixingDate(Currency&amp;"ibor"&amp;Tenor,BA895,Trigger)</f>
        <v>45552</v>
      </c>
      <c r="BA895" s="158">
        <f>_xll.qlCalendarAdvance(Calendar,BA894,AY895,"f",,Trigger)</f>
        <v>45554</v>
      </c>
      <c r="BB895" s="158">
        <f>_xll.qlInterestRateIndexMaturity(Currency&amp;"ibor"&amp;Tenor,BA895,Trigger)</f>
        <v>45735</v>
      </c>
      <c r="BC895" s="320">
        <f>_xll.qlIndexFixing($AC$5,AZ895,TRUE,_xll.ohTrigger(Trigger,Trigger6M))</f>
        <v>1.7066781767533037E-2</v>
      </c>
      <c r="BD895" s="320">
        <f>_xll.qlIndexFixing($BE$1,AZ895,TRUE,_xll.ohTrigger(Trigger,Trigger6M))</f>
        <v>1.660373821768733E-2</v>
      </c>
    </row>
    <row r="896" spans="51:56" ht="11.25" customHeight="1" x14ac:dyDescent="0.25">
      <c r="AY896" s="159" t="s">
        <v>90</v>
      </c>
      <c r="AZ896" s="158">
        <f>_xll.qlInterestRateIndexFixingDate(Currency&amp;"ibor"&amp;Tenor,BA896,Trigger)</f>
        <v>45559</v>
      </c>
      <c r="BA896" s="158">
        <f>_xll.qlCalendarAdvance(Calendar,BA895,AY896,"f",,Trigger)</f>
        <v>45561</v>
      </c>
      <c r="BB896" s="158">
        <f>_xll.qlInterestRateIndexMaturity(Currency&amp;"ibor"&amp;Tenor,BA896,Trigger)</f>
        <v>45742</v>
      </c>
      <c r="BC896" s="320">
        <f>_xll.qlIndexFixing($AC$5,AZ896,TRUE,_xll.ohTrigger(Trigger,Trigger6M))</f>
        <v>1.7100418193207428E-2</v>
      </c>
      <c r="BD896" s="320">
        <f>_xll.qlIndexFixing($BE$1,AZ896,TRUE,_xll.ohTrigger(Trigger,Trigger6M))</f>
        <v>1.6614707112502979E-2</v>
      </c>
    </row>
    <row r="897" spans="51:56" ht="11.25" customHeight="1" x14ac:dyDescent="0.25">
      <c r="AY897" s="159" t="s">
        <v>90</v>
      </c>
      <c r="AZ897" s="158">
        <f>_xll.qlInterestRateIndexFixingDate(Currency&amp;"ibor"&amp;Tenor,BA897,Trigger)</f>
        <v>45566</v>
      </c>
      <c r="BA897" s="158">
        <f>_xll.qlCalendarAdvance(Calendar,BA896,AY897,"f",,Trigger)</f>
        <v>45568</v>
      </c>
      <c r="BB897" s="158">
        <f>_xll.qlInterestRateIndexMaturity(Currency&amp;"ibor"&amp;Tenor,BA897,Trigger)</f>
        <v>45750</v>
      </c>
      <c r="BC897" s="320">
        <f>_xll.qlIndexFixing($AC$5,AZ897,TRUE,_xll.ohTrigger(Trigger,Trigger6M))</f>
        <v>1.713686454528851E-2</v>
      </c>
      <c r="BD897" s="320">
        <f>_xll.qlIndexFixing($BE$1,AZ897,TRUE,_xll.ohTrigger(Trigger,Trigger6M))</f>
        <v>1.6627367188759838E-2</v>
      </c>
    </row>
    <row r="898" spans="51:56" ht="11.25" customHeight="1" x14ac:dyDescent="0.25">
      <c r="AY898" s="159" t="s">
        <v>90</v>
      </c>
      <c r="AZ898" s="158">
        <f>_xll.qlInterestRateIndexFixingDate(Currency&amp;"ibor"&amp;Tenor,BA898,Trigger)</f>
        <v>45573</v>
      </c>
      <c r="BA898" s="158">
        <f>_xll.qlCalendarAdvance(Calendar,BA897,AY898,"f",,Trigger)</f>
        <v>45575</v>
      </c>
      <c r="BB898" s="158">
        <f>_xll.qlInterestRateIndexMaturity(Currency&amp;"ibor"&amp;Tenor,BA898,Trigger)</f>
        <v>45757</v>
      </c>
      <c r="BC898" s="320">
        <f>_xll.qlIndexFixing($AC$5,AZ898,TRUE,_xll.ohTrigger(Trigger,Trigger6M))</f>
        <v>1.7170503735204762E-2</v>
      </c>
      <c r="BD898" s="320">
        <f>_xll.qlIndexFixing($BE$1,AZ898,TRUE,_xll.ohTrigger(Trigger,Trigger6M))</f>
        <v>1.6639106539706121E-2</v>
      </c>
    </row>
    <row r="899" spans="51:56" ht="11.25" customHeight="1" x14ac:dyDescent="0.25">
      <c r="AY899" s="159" t="s">
        <v>90</v>
      </c>
      <c r="AZ899" s="158">
        <f>_xll.qlInterestRateIndexFixingDate(Currency&amp;"ibor"&amp;Tenor,BA899,Trigger)</f>
        <v>45580</v>
      </c>
      <c r="BA899" s="158">
        <f>_xll.qlCalendarAdvance(Calendar,BA898,AY899,"f",,Trigger)</f>
        <v>45582</v>
      </c>
      <c r="BB899" s="158">
        <f>_xll.qlInterestRateIndexMaturity(Currency&amp;"ibor"&amp;Tenor,BA899,Trigger)</f>
        <v>45764</v>
      </c>
      <c r="BC899" s="320">
        <f>_xll.qlIndexFixing($AC$5,AZ899,TRUE,_xll.ohTrigger(Trigger,Trigger6M))</f>
        <v>1.7204143492291497E-2</v>
      </c>
      <c r="BD899" s="320">
        <f>_xll.qlIndexFixing($BE$1,AZ899,TRUE,_xll.ohTrigger(Trigger,Trigger6M))</f>
        <v>1.6651222974684972E-2</v>
      </c>
    </row>
    <row r="900" spans="51:56" ht="11.25" customHeight="1" x14ac:dyDescent="0.25">
      <c r="AY900" s="159" t="s">
        <v>90</v>
      </c>
      <c r="AZ900" s="158">
        <f>_xll.qlInterestRateIndexFixingDate(Currency&amp;"ibor"&amp;Tenor,BA900,Trigger)</f>
        <v>45587</v>
      </c>
      <c r="BA900" s="158">
        <f>_xll.qlCalendarAdvance(Calendar,BA899,AY900,"f",,Trigger)</f>
        <v>45589</v>
      </c>
      <c r="BB900" s="158">
        <f>_xll.qlInterestRateIndexMaturity(Currency&amp;"ibor"&amp;Tenor,BA900,Trigger)</f>
        <v>45771</v>
      </c>
      <c r="BC900" s="320">
        <f>_xll.qlIndexFixing($AC$5,AZ900,TRUE,_xll.ohTrigger(Trigger,Trigger6M))</f>
        <v>1.7237783816557505E-2</v>
      </c>
      <c r="BD900" s="320">
        <f>_xll.qlIndexFixing($BE$1,AZ900,TRUE,_xll.ohTrigger(Trigger,Trigger6M))</f>
        <v>1.6663720375495895E-2</v>
      </c>
    </row>
    <row r="901" spans="51:56" ht="11.25" customHeight="1" x14ac:dyDescent="0.25">
      <c r="AY901" s="159" t="s">
        <v>90</v>
      </c>
      <c r="AZ901" s="158">
        <f>_xll.qlInterestRateIndexFixingDate(Currency&amp;"ibor"&amp;Tenor,BA901,Trigger)</f>
        <v>45594</v>
      </c>
      <c r="BA901" s="158">
        <f>_xll.qlCalendarAdvance(Calendar,BA900,AY901,"f",,Trigger)</f>
        <v>45596</v>
      </c>
      <c r="BB901" s="158">
        <f>_xll.qlInterestRateIndexMaturity(Currency&amp;"ibor"&amp;Tenor,BA901,Trigger)</f>
        <v>45777</v>
      </c>
      <c r="BC901" s="320">
        <f>_xll.qlIndexFixing($AC$5,AZ901,TRUE,_xll.ohTrigger(Trigger,Trigger6M))</f>
        <v>1.7268608781883219E-2</v>
      </c>
      <c r="BD901" s="320">
        <f>_xll.qlIndexFixing($BE$1,AZ901,TRUE,_xll.ohTrigger(Trigger,Trigger6M))</f>
        <v>1.6675164612107583E-2</v>
      </c>
    </row>
    <row r="902" spans="51:56" ht="11.25" customHeight="1" x14ac:dyDescent="0.25">
      <c r="AY902" s="159" t="s">
        <v>90</v>
      </c>
      <c r="AZ902" s="158">
        <f>_xll.qlInterestRateIndexFixingDate(Currency&amp;"ibor"&amp;Tenor,BA902,Trigger)</f>
        <v>45601</v>
      </c>
      <c r="BA902" s="158">
        <f>_xll.qlCalendarAdvance(Calendar,BA901,AY902,"f",,Trigger)</f>
        <v>45603</v>
      </c>
      <c r="BB902" s="158">
        <f>_xll.qlInterestRateIndexMaturity(Currency&amp;"ibor"&amp;Tenor,BA902,Trigger)</f>
        <v>45784</v>
      </c>
      <c r="BC902" s="320">
        <f>_xll.qlIndexFixing($AC$5,AZ902,TRUE,_xll.ohTrigger(Trigger,Trigger6M))</f>
        <v>1.7302248591745565E-2</v>
      </c>
      <c r="BD902" s="320">
        <f>_xll.qlIndexFixing($BE$1,AZ902,TRUE,_xll.ohTrigger(Trigger,Trigger6M))</f>
        <v>1.6688405888097953E-2</v>
      </c>
    </row>
    <row r="903" spans="51:56" ht="11.25" customHeight="1" x14ac:dyDescent="0.25">
      <c r="AY903" s="159" t="s">
        <v>90</v>
      </c>
      <c r="AZ903" s="158">
        <f>_xll.qlInterestRateIndexFixingDate(Currency&amp;"ibor"&amp;Tenor,BA903,Trigger)</f>
        <v>45608</v>
      </c>
      <c r="BA903" s="158">
        <f>_xll.qlCalendarAdvance(Calendar,BA902,AY903,"f",,Trigger)</f>
        <v>45610</v>
      </c>
      <c r="BB903" s="158">
        <f>_xll.qlInterestRateIndexMaturity(Currency&amp;"ibor"&amp;Tenor,BA903,Trigger)</f>
        <v>45791</v>
      </c>
      <c r="BC903" s="320">
        <f>_xll.qlIndexFixing($AC$5,AZ903,TRUE,_xll.ohTrigger(Trigger,Trigger6M))</f>
        <v>1.7335888965672508E-2</v>
      </c>
      <c r="BD903" s="320">
        <f>_xll.qlIndexFixing($BE$1,AZ903,TRUE,_xll.ohTrigger(Trigger,Trigger6M))</f>
        <v>1.6702039481233277E-2</v>
      </c>
    </row>
    <row r="904" spans="51:56" ht="11.25" customHeight="1" x14ac:dyDescent="0.25">
      <c r="AY904" s="159" t="s">
        <v>90</v>
      </c>
      <c r="AZ904" s="158">
        <f>_xll.qlInterestRateIndexFixingDate(Currency&amp;"ibor"&amp;Tenor,BA904,Trigger)</f>
        <v>45615</v>
      </c>
      <c r="BA904" s="158">
        <f>_xll.qlCalendarAdvance(Calendar,BA903,AY904,"f",,Trigger)</f>
        <v>45617</v>
      </c>
      <c r="BB904" s="158">
        <f>_xll.qlInterestRateIndexMaturity(Currency&amp;"ibor"&amp;Tenor,BA904,Trigger)</f>
        <v>45798</v>
      </c>
      <c r="BC904" s="320">
        <f>_xll.qlIndexFixing($AC$5,AZ904,TRUE,_xll.ohTrigger(Trigger,Trigger6M))</f>
        <v>1.7330746578895776E-2</v>
      </c>
      <c r="BD904" s="320">
        <f>_xll.qlIndexFixing($BE$1,AZ904,TRUE,_xll.ohTrigger(Trigger,Trigger6M))</f>
        <v>1.6716065339166045E-2</v>
      </c>
    </row>
    <row r="905" spans="51:56" ht="11.25" customHeight="1" x14ac:dyDescent="0.25">
      <c r="AY905" s="159" t="s">
        <v>90</v>
      </c>
      <c r="AZ905" s="158">
        <f>_xll.qlInterestRateIndexFixingDate(Currency&amp;"ibor"&amp;Tenor,BA905,Trigger)</f>
        <v>45622</v>
      </c>
      <c r="BA905" s="158">
        <f>_xll.qlCalendarAdvance(Calendar,BA904,AY905,"f",,Trigger)</f>
        <v>45624</v>
      </c>
      <c r="BB905" s="158">
        <f>_xll.qlInterestRateIndexMaturity(Currency&amp;"ibor"&amp;Tenor,BA905,Trigger)</f>
        <v>45805</v>
      </c>
      <c r="BC905" s="320">
        <f>_xll.qlIndexFixing($AC$5,AZ905,TRUE,_xll.ohTrigger(Trigger,Trigger6M))</f>
        <v>1.7325455936624972E-2</v>
      </c>
      <c r="BD905" s="320">
        <f>_xll.qlIndexFixing($BE$1,AZ905,TRUE,_xll.ohTrigger(Trigger,Trigger6M))</f>
        <v>1.6730467608649137E-2</v>
      </c>
    </row>
    <row r="906" spans="51:56" ht="11.25" customHeight="1" x14ac:dyDescent="0.25">
      <c r="AY906" s="159" t="s">
        <v>90</v>
      </c>
      <c r="AZ906" s="158">
        <f>_xll.qlInterestRateIndexFixingDate(Currency&amp;"ibor"&amp;Tenor,BA906,Trigger)</f>
        <v>45629</v>
      </c>
      <c r="BA906" s="158">
        <f>_xll.qlCalendarAdvance(Calendar,BA905,AY906,"f",,Trigger)</f>
        <v>45631</v>
      </c>
      <c r="BB906" s="158">
        <f>_xll.qlInterestRateIndexMaturity(Currency&amp;"ibor"&amp;Tenor,BA906,Trigger)</f>
        <v>45813</v>
      </c>
      <c r="BC906" s="320">
        <f>_xll.qlIndexFixing($AC$5,AZ906,TRUE,_xll.ohTrigger(Trigger,Trigger6M))</f>
        <v>1.7317912854695389E-2</v>
      </c>
      <c r="BD906" s="320">
        <f>_xll.qlIndexFixing($BE$1,AZ906,TRUE,_xll.ohTrigger(Trigger,Trigger6M))</f>
        <v>1.6746800486638645E-2</v>
      </c>
    </row>
    <row r="907" spans="51:56" ht="11.25" customHeight="1" x14ac:dyDescent="0.25">
      <c r="AY907" s="159" t="s">
        <v>90</v>
      </c>
      <c r="AZ907" s="158">
        <f>_xll.qlInterestRateIndexFixingDate(Currency&amp;"ibor"&amp;Tenor,BA907,Trigger)</f>
        <v>45636</v>
      </c>
      <c r="BA907" s="158">
        <f>_xll.qlCalendarAdvance(Calendar,BA906,AY907,"f",,Trigger)</f>
        <v>45638</v>
      </c>
      <c r="BB907" s="158">
        <f>_xll.qlInterestRateIndexMaturity(Currency&amp;"ibor"&amp;Tenor,BA907,Trigger)</f>
        <v>45820</v>
      </c>
      <c r="BC907" s="320">
        <f>_xll.qlIndexFixing($AC$5,AZ907,TRUE,_xll.ohTrigger(Trigger,Trigger6M))</f>
        <v>1.7312519924147982E-2</v>
      </c>
      <c r="BD907" s="320">
        <f>_xll.qlIndexFixing($BE$1,AZ907,TRUE,_xll.ohTrigger(Trigger,Trigger6M))</f>
        <v>1.6761915396627764E-2</v>
      </c>
    </row>
    <row r="908" spans="51:56" ht="11.25" customHeight="1" x14ac:dyDescent="0.25">
      <c r="AY908" s="159" t="s">
        <v>90</v>
      </c>
      <c r="AZ908" s="158">
        <f>_xll.qlInterestRateIndexFixingDate(Currency&amp;"ibor"&amp;Tenor,BA908,Trigger)</f>
        <v>45643</v>
      </c>
      <c r="BA908" s="158">
        <f>_xll.qlCalendarAdvance(Calendar,BA907,AY908,"f",,Trigger)</f>
        <v>45645</v>
      </c>
      <c r="BB908" s="158">
        <f>_xll.qlInterestRateIndexMaturity(Currency&amp;"ibor"&amp;Tenor,BA908,Trigger)</f>
        <v>45827</v>
      </c>
      <c r="BC908" s="320">
        <f>_xll.qlIndexFixing($AC$5,AZ908,TRUE,_xll.ohTrigger(Trigger,Trigger6M))</f>
        <v>1.7306979548494781E-2</v>
      </c>
      <c r="BD908" s="320">
        <f>_xll.qlIndexFixing($BE$1,AZ908,TRUE,_xll.ohTrigger(Trigger,Trigger6M))</f>
        <v>1.6777343677814881E-2</v>
      </c>
    </row>
    <row r="909" spans="51:56" ht="11.25" customHeight="1" x14ac:dyDescent="0.25">
      <c r="AY909" s="159" t="s">
        <v>90</v>
      </c>
      <c r="AZ909" s="158">
        <f>_xll.qlInterestRateIndexFixingDate(Currency&amp;"ibor"&amp;Tenor,BA909,Trigger)</f>
        <v>45649</v>
      </c>
      <c r="BA909" s="158">
        <f>_xll.qlCalendarAdvance(Calendar,BA908,AY909,"f",,Trigger)</f>
        <v>45653</v>
      </c>
      <c r="BB909" s="158">
        <f>_xll.qlInterestRateIndexMaturity(Currency&amp;"ibor"&amp;Tenor,BA909,Trigger)</f>
        <v>45835</v>
      </c>
      <c r="BC909" s="320">
        <f>_xll.qlIndexFixing($AC$5,AZ909,TRUE,_xll.ohTrigger(Trigger,Trigger6M))</f>
        <v>1.7300467147155264E-2</v>
      </c>
      <c r="BD909" s="320">
        <f>_xll.qlIndexFixing($BE$1,AZ909,TRUE,_xll.ohTrigger(Trigger,Trigger6M))</f>
        <v>1.6795333554217504E-2</v>
      </c>
    </row>
    <row r="910" spans="51:56" ht="11.25" customHeight="1" x14ac:dyDescent="0.25">
      <c r="AY910" s="159" t="s">
        <v>90</v>
      </c>
      <c r="AZ910" s="158">
        <f>_xll.qlInterestRateIndexFixingDate(Currency&amp;"ibor"&amp;Tenor,BA910,Trigger)</f>
        <v>45657</v>
      </c>
      <c r="BA910" s="158">
        <f>_xll.qlCalendarAdvance(Calendar,BA909,AY910,"f",,Trigger)</f>
        <v>45660</v>
      </c>
      <c r="BB910" s="158">
        <f>_xll.qlInterestRateIndexMaturity(Currency&amp;"ibor"&amp;Tenor,BA910,Trigger)</f>
        <v>45841</v>
      </c>
      <c r="BC910" s="320">
        <f>_xll.qlIndexFixing($AC$5,AZ910,TRUE,_xll.ohTrigger(Trigger,Trigger6M))</f>
        <v>1.7295905132941582E-2</v>
      </c>
      <c r="BD910" s="320">
        <f>_xll.qlIndexFixing($BE$1,AZ910,TRUE,_xll.ohTrigger(Trigger,Trigger6M))</f>
        <v>1.680972466807245E-2</v>
      </c>
    </row>
    <row r="911" spans="51:56" ht="11.25" customHeight="1" x14ac:dyDescent="0.25">
      <c r="AY911" s="159" t="s">
        <v>90</v>
      </c>
      <c r="AZ911" s="158">
        <f>_xll.qlInterestRateIndexFixingDate(Currency&amp;"ibor"&amp;Tenor,BA911,Trigger)</f>
        <v>45665</v>
      </c>
      <c r="BA911" s="158">
        <f>_xll.qlCalendarAdvance(Calendar,BA910,AY911,"f",,Trigger)</f>
        <v>45667</v>
      </c>
      <c r="BB911" s="158">
        <f>_xll.qlInterestRateIndexMaturity(Currency&amp;"ibor"&amp;Tenor,BA911,Trigger)</f>
        <v>45848</v>
      </c>
      <c r="BC911" s="320">
        <f>_xll.qlIndexFixing($AC$5,AZ911,TRUE,_xll.ohTrigger(Trigger,Trigger6M))</f>
        <v>1.7289703805318236E-2</v>
      </c>
      <c r="BD911" s="320">
        <f>_xll.qlIndexFixing($BE$1,AZ911,TRUE,_xll.ohTrigger(Trigger,Trigger6M))</f>
        <v>1.6825994596645907E-2</v>
      </c>
    </row>
    <row r="912" spans="51:56" ht="11.25" customHeight="1" x14ac:dyDescent="0.25">
      <c r="AY912" s="159" t="s">
        <v>90</v>
      </c>
      <c r="AZ912" s="158">
        <f>_xll.qlInterestRateIndexFixingDate(Currency&amp;"ibor"&amp;Tenor,BA912,Trigger)</f>
        <v>45672</v>
      </c>
      <c r="BA912" s="158">
        <f>_xll.qlCalendarAdvance(Calendar,BA911,AY912,"f",,Trigger)</f>
        <v>45674</v>
      </c>
      <c r="BB912" s="158">
        <f>_xll.qlInterestRateIndexMaturity(Currency&amp;"ibor"&amp;Tenor,BA912,Trigger)</f>
        <v>45855</v>
      </c>
      <c r="BC912" s="320">
        <f>_xll.qlIndexFixing($AC$5,AZ912,TRUE,_xll.ohTrigger(Trigger,Trigger6M))</f>
        <v>1.7283354231299401E-2</v>
      </c>
      <c r="BD912" s="320">
        <f>_xll.qlIndexFixing($BE$1,AZ912,TRUE,_xll.ohTrigger(Trigger,Trigger6M))</f>
        <v>1.6842494432892818E-2</v>
      </c>
    </row>
    <row r="913" spans="51:56" ht="11.25" customHeight="1" x14ac:dyDescent="0.25">
      <c r="AY913" s="159" t="s">
        <v>90</v>
      </c>
      <c r="AZ913" s="158">
        <f>_xll.qlInterestRateIndexFixingDate(Currency&amp;"ibor"&amp;Tenor,BA913,Trigger)</f>
        <v>45679</v>
      </c>
      <c r="BA913" s="158">
        <f>_xll.qlCalendarAdvance(Calendar,BA912,AY913,"f",,Trigger)</f>
        <v>45681</v>
      </c>
      <c r="BB913" s="158">
        <f>_xll.qlInterestRateIndexMaturity(Currency&amp;"ibor"&amp;Tenor,BA913,Trigger)</f>
        <v>45862</v>
      </c>
      <c r="BC913" s="320">
        <f>_xll.qlIndexFixing($AC$5,AZ913,TRUE,_xll.ohTrigger(Trigger,Trigger6M))</f>
        <v>1.727685641229389E-2</v>
      </c>
      <c r="BD913" s="320">
        <f>_xll.qlIndexFixing($BE$1,AZ913,TRUE,_xll.ohTrigger(Trigger,Trigger6M))</f>
        <v>1.6859202928597175E-2</v>
      </c>
    </row>
    <row r="914" spans="51:56" ht="11.25" customHeight="1" x14ac:dyDescent="0.25">
      <c r="AY914" s="159" t="s">
        <v>90</v>
      </c>
      <c r="AZ914" s="158">
        <f>_xll.qlInterestRateIndexFixingDate(Currency&amp;"ibor"&amp;Tenor,BA914,Trigger)</f>
        <v>45686</v>
      </c>
      <c r="BA914" s="158">
        <f>_xll.qlCalendarAdvance(Calendar,BA913,AY914,"f",,Trigger)</f>
        <v>45688</v>
      </c>
      <c r="BB914" s="158">
        <f>_xll.qlInterestRateIndexMaturity(Currency&amp;"ibor"&amp;Tenor,BA914,Trigger)</f>
        <v>45869</v>
      </c>
      <c r="BC914" s="320">
        <f>_xll.qlIndexFixing($AC$5,AZ914,TRUE,_xll.ohTrigger(Trigger,Trigger6M))</f>
        <v>1.7270210349740998E-2</v>
      </c>
      <c r="BD914" s="320">
        <f>_xll.qlIndexFixing($BE$1,AZ914,TRUE,_xll.ohTrigger(Trigger,Trigger6M))</f>
        <v>1.6876098654257713E-2</v>
      </c>
    </row>
    <row r="915" spans="51:56" ht="11.25" customHeight="1" x14ac:dyDescent="0.25">
      <c r="AY915" s="159" t="s">
        <v>90</v>
      </c>
      <c r="AZ915" s="158">
        <f>_xll.qlInterestRateIndexFixingDate(Currency&amp;"ibor"&amp;Tenor,BA915,Trigger)</f>
        <v>45693</v>
      </c>
      <c r="BA915" s="158">
        <f>_xll.qlCalendarAdvance(Calendar,BA914,AY915,"f",,Trigger)</f>
        <v>45695</v>
      </c>
      <c r="BB915" s="158">
        <f>_xll.qlInterestRateIndexMaturity(Currency&amp;"ibor"&amp;Tenor,BA915,Trigger)</f>
        <v>45876</v>
      </c>
      <c r="BC915" s="320">
        <f>_xll.qlIndexFixing($AC$5,AZ915,TRUE,_xll.ohTrigger(Trigger,Trigger6M))</f>
        <v>1.7263416045115346E-2</v>
      </c>
      <c r="BD915" s="320">
        <f>_xll.qlIndexFixing($BE$1,AZ915,TRUE,_xll.ohTrigger(Trigger,Trigger6M))</f>
        <v>1.689315999906052E-2</v>
      </c>
    </row>
    <row r="916" spans="51:56" ht="11.25" customHeight="1" x14ac:dyDescent="0.25">
      <c r="AY916" s="159" t="s">
        <v>90</v>
      </c>
      <c r="AZ916" s="158">
        <f>_xll.qlInterestRateIndexFixingDate(Currency&amp;"ibor"&amp;Tenor,BA916,Trigger)</f>
        <v>45700</v>
      </c>
      <c r="BA916" s="158">
        <f>_xll.qlCalendarAdvance(Calendar,BA915,AY916,"f",,Trigger)</f>
        <v>45702</v>
      </c>
      <c r="BB916" s="158">
        <f>_xll.qlInterestRateIndexMaturity(Currency&amp;"ibor"&amp;Tenor,BA916,Trigger)</f>
        <v>45883</v>
      </c>
      <c r="BC916" s="320">
        <f>_xll.qlIndexFixing($AC$5,AZ916,TRUE,_xll.ohTrigger(Trigger,Trigger6M))</f>
        <v>1.7256473499922029E-2</v>
      </c>
      <c r="BD916" s="320">
        <f>_xll.qlIndexFixing($BE$1,AZ916,TRUE,_xll.ohTrigger(Trigger,Trigger6M))</f>
        <v>1.6910365170850771E-2</v>
      </c>
    </row>
    <row r="917" spans="51:56" ht="11.25" customHeight="1" x14ac:dyDescent="0.25">
      <c r="AY917" s="159" t="s">
        <v>90</v>
      </c>
      <c r="AZ917" s="158">
        <f>_xll.qlInterestRateIndexFixingDate(Currency&amp;"ibor"&amp;Tenor,BA917,Trigger)</f>
        <v>45707</v>
      </c>
      <c r="BA917" s="158">
        <f>_xll.qlCalendarAdvance(Calendar,BA916,AY917,"f",,Trigger)</f>
        <v>45709</v>
      </c>
      <c r="BB917" s="158">
        <f>_xll.qlInterestRateIndexMaturity(Currency&amp;"ibor"&amp;Tenor,BA917,Trigger)</f>
        <v>45890</v>
      </c>
      <c r="BC917" s="320">
        <f>_xll.qlIndexFixing($AC$5,AZ917,TRUE,_xll.ohTrigger(Trigger,Trigger6M))</f>
        <v>1.7249382715701027E-2</v>
      </c>
      <c r="BD917" s="320">
        <f>_xll.qlIndexFixing($BE$1,AZ917,TRUE,_xll.ohTrigger(Trigger,Trigger6M))</f>
        <v>1.6927692196108009E-2</v>
      </c>
    </row>
    <row r="918" spans="51:56" ht="11.25" customHeight="1" x14ac:dyDescent="0.25">
      <c r="AY918" s="159" t="s">
        <v>90</v>
      </c>
      <c r="AZ918" s="158">
        <f>_xll.qlInterestRateIndexFixingDate(Currency&amp;"ibor"&amp;Tenor,BA918,Trigger)</f>
        <v>45714</v>
      </c>
      <c r="BA918" s="158">
        <f>_xll.qlCalendarAdvance(Calendar,BA917,AY918,"f",,Trigger)</f>
        <v>45716</v>
      </c>
      <c r="BB918" s="158">
        <f>_xll.qlInterestRateIndexMaturity(Currency&amp;"ibor"&amp;Tenor,BA918,Trigger)</f>
        <v>45898</v>
      </c>
      <c r="BC918" s="320">
        <f>_xll.qlIndexFixing($AC$5,AZ918,TRUE,_xll.ohTrigger(Trigger,Trigger6M))</f>
        <v>1.7242452454755738E-2</v>
      </c>
      <c r="BD918" s="320">
        <f>_xll.qlIndexFixing($BE$1,AZ918,TRUE,_xll.ohTrigger(Trigger,Trigger6M))</f>
        <v>1.6946781090229766E-2</v>
      </c>
    </row>
    <row r="919" spans="51:56" ht="11.25" customHeight="1" x14ac:dyDescent="0.25">
      <c r="AY919" s="159" t="s">
        <v>90</v>
      </c>
      <c r="AZ919" s="158">
        <f>_xll.qlInterestRateIndexFixingDate(Currency&amp;"ibor"&amp;Tenor,BA919,Trigger)</f>
        <v>45721</v>
      </c>
      <c r="BA919" s="158">
        <f>_xll.qlCalendarAdvance(Calendar,BA918,AY919,"f",,Trigger)</f>
        <v>45723</v>
      </c>
      <c r="BB919" s="158">
        <f>_xll.qlInterestRateIndexMaturity(Currency&amp;"ibor"&amp;Tenor,BA919,Trigger)</f>
        <v>45908</v>
      </c>
      <c r="BC919" s="320">
        <f>_xll.qlIndexFixing($AC$5,AZ919,TRUE,_xll.ohTrigger(Trigger,Trigger6M))</f>
        <v>1.7236939208936972E-2</v>
      </c>
      <c r="BD919" s="320">
        <f>_xll.qlIndexFixing($BE$1,AZ919,TRUE,_xll.ohTrigger(Trigger,Trigger6M))</f>
        <v>1.6969248190353701E-2</v>
      </c>
    </row>
    <row r="920" spans="51:56" ht="11.25" customHeight="1" x14ac:dyDescent="0.25">
      <c r="AY920" s="159" t="s">
        <v>90</v>
      </c>
      <c r="AZ920" s="158">
        <f>_xll.qlInterestRateIndexFixingDate(Currency&amp;"ibor"&amp;Tenor,BA920,Trigger)</f>
        <v>45728</v>
      </c>
      <c r="BA920" s="158">
        <f>_xll.qlCalendarAdvance(Calendar,BA919,AY920,"f",,Trigger)</f>
        <v>45730</v>
      </c>
      <c r="BB920" s="158">
        <f>_xll.qlInterestRateIndexMaturity(Currency&amp;"ibor"&amp;Tenor,BA920,Trigger)</f>
        <v>45915</v>
      </c>
      <c r="BC920" s="320">
        <f>_xll.qlIndexFixing($AC$5,AZ920,TRUE,_xll.ohTrigger(Trigger,Trigger6M))</f>
        <v>1.7230209799154263E-2</v>
      </c>
      <c r="BD920" s="320">
        <f>_xll.qlIndexFixing($BE$1,AZ920,TRUE,_xll.ohTrigger(Trigger,Trigger6M))</f>
        <v>1.6986783114535765E-2</v>
      </c>
    </row>
    <row r="921" spans="51:56" ht="11.25" customHeight="1" x14ac:dyDescent="0.25">
      <c r="AY921" s="159" t="s">
        <v>90</v>
      </c>
      <c r="AZ921" s="158">
        <f>_xll.qlInterestRateIndexFixingDate(Currency&amp;"ibor"&amp;Tenor,BA921,Trigger)</f>
        <v>45735</v>
      </c>
      <c r="BA921" s="158">
        <f>_xll.qlCalendarAdvance(Calendar,BA920,AY921,"f",,Trigger)</f>
        <v>45737</v>
      </c>
      <c r="BB921" s="158">
        <f>_xll.qlInterestRateIndexMaturity(Currency&amp;"ibor"&amp;Tenor,BA921,Trigger)</f>
        <v>45922</v>
      </c>
      <c r="BC921" s="320">
        <f>_xll.qlIndexFixing($AC$5,AZ921,TRUE,_xll.ohTrigger(Trigger,Trigger6M))</f>
        <v>1.722333532943603E-2</v>
      </c>
      <c r="BD921" s="320">
        <f>_xll.qlIndexFixing($BE$1,AZ921,TRUE,_xll.ohTrigger(Trigger,Trigger6M))</f>
        <v>1.7004345672596153E-2</v>
      </c>
    </row>
    <row r="922" spans="51:56" ht="11.25" customHeight="1" x14ac:dyDescent="0.25">
      <c r="AY922" s="159" t="s">
        <v>90</v>
      </c>
      <c r="AZ922" s="158">
        <f>_xll.qlInterestRateIndexFixingDate(Currency&amp;"ibor"&amp;Tenor,BA922,Trigger)</f>
        <v>45742</v>
      </c>
      <c r="BA922" s="158">
        <f>_xll.qlCalendarAdvance(Calendar,BA921,AY922,"f",,Trigger)</f>
        <v>45744</v>
      </c>
      <c r="BB922" s="158">
        <f>_xll.qlInterestRateIndexMaturity(Currency&amp;"ibor"&amp;Tenor,BA922,Trigger)</f>
        <v>45929</v>
      </c>
      <c r="BC922" s="320">
        <f>_xll.qlIndexFixing($AC$5,AZ922,TRUE,_xll.ohTrigger(Trigger,Trigger6M))</f>
        <v>1.7216315801305809E-2</v>
      </c>
      <c r="BD922" s="320">
        <f>_xll.qlIndexFixing($BE$1,AZ922,TRUE,_xll.ohTrigger(Trigger,Trigger6M))</f>
        <v>1.7021913457050994E-2</v>
      </c>
    </row>
    <row r="923" spans="51:56" ht="11.25" customHeight="1" x14ac:dyDescent="0.25">
      <c r="AY923" s="159" t="s">
        <v>90</v>
      </c>
      <c r="AZ923" s="158">
        <f>_xll.qlInterestRateIndexFixingDate(Currency&amp;"ibor"&amp;Tenor,BA923,Trigger)</f>
        <v>45749</v>
      </c>
      <c r="BA923" s="158">
        <f>_xll.qlCalendarAdvance(Calendar,BA922,AY923,"f",,Trigger)</f>
        <v>45751</v>
      </c>
      <c r="BB923" s="158">
        <f>_xll.qlInterestRateIndexMaturity(Currency&amp;"ibor"&amp;Tenor,BA923,Trigger)</f>
        <v>45936</v>
      </c>
      <c r="BC923" s="320">
        <f>_xll.qlIndexFixing($AC$5,AZ923,TRUE,_xll.ohTrigger(Trigger,Trigger6M))</f>
        <v>1.7209151216319985E-2</v>
      </c>
      <c r="BD923" s="320">
        <f>_xll.qlIndexFixing($BE$1,AZ923,TRUE,_xll.ohTrigger(Trigger,Trigger6M))</f>
        <v>1.703946388282658E-2</v>
      </c>
    </row>
    <row r="924" spans="51:56" ht="11.25" customHeight="1" x14ac:dyDescent="0.25">
      <c r="AY924" s="159" t="s">
        <v>90</v>
      </c>
      <c r="AZ924" s="158">
        <f>_xll.qlInterestRateIndexFixingDate(Currency&amp;"ibor"&amp;Tenor,BA924,Trigger)</f>
        <v>45756</v>
      </c>
      <c r="BA924" s="158">
        <f>_xll.qlCalendarAdvance(Calendar,BA923,AY924,"f",,Trigger)</f>
        <v>45758</v>
      </c>
      <c r="BB924" s="158">
        <f>_xll.qlInterestRateIndexMaturity(Currency&amp;"ibor"&amp;Tenor,BA924,Trigger)</f>
        <v>45943</v>
      </c>
      <c r="BC924" s="320">
        <f>_xll.qlIndexFixing($AC$5,AZ924,TRUE,_xll.ohTrigger(Trigger,Trigger6M))</f>
        <v>1.7201841576066901E-2</v>
      </c>
      <c r="BD924" s="320">
        <f>_xll.qlIndexFixing($BE$1,AZ924,TRUE,_xll.ohTrigger(Trigger,Trigger6M))</f>
        <v>1.7056974187251172E-2</v>
      </c>
    </row>
    <row r="925" spans="51:56" ht="11.25" customHeight="1" x14ac:dyDescent="0.25">
      <c r="AY925" s="159" t="s">
        <v>90</v>
      </c>
      <c r="AZ925" s="158">
        <f>_xll.qlInterestRateIndexFixingDate(Currency&amp;"ibor"&amp;Tenor,BA925,Trigger)</f>
        <v>45763</v>
      </c>
      <c r="BA925" s="158">
        <f>_xll.qlCalendarAdvance(Calendar,BA924,AY925,"f",,Trigger)</f>
        <v>45769</v>
      </c>
      <c r="BB925" s="158">
        <f>_xll.qlInterestRateIndexMaturity(Currency&amp;"ibor"&amp;Tenor,BA925,Trigger)</f>
        <v>45952</v>
      </c>
      <c r="BC925" s="320">
        <f>_xll.qlIndexFixing($AC$5,AZ925,TRUE,_xll.ohTrigger(Trigger,Trigger6M))</f>
        <v>1.7186278357533346E-2</v>
      </c>
      <c r="BD925" s="320">
        <f>_xll.qlIndexFixing($BE$1,AZ925,TRUE,_xll.ohTrigger(Trigger,Trigger6M))</f>
        <v>1.7081157143899198E-2</v>
      </c>
    </row>
    <row r="926" spans="51:56" ht="11.25" customHeight="1" x14ac:dyDescent="0.25">
      <c r="AY926" s="159" t="s">
        <v>90</v>
      </c>
      <c r="AZ926" s="158">
        <f>_xll.qlInterestRateIndexFixingDate(Currency&amp;"ibor"&amp;Tenor,BA926,Trigger)</f>
        <v>45772</v>
      </c>
      <c r="BA926" s="158">
        <f>_xll.qlCalendarAdvance(Calendar,BA925,AY926,"f",,Trigger)</f>
        <v>45776</v>
      </c>
      <c r="BB926" s="158">
        <f>_xll.qlInterestRateIndexMaturity(Currency&amp;"ibor"&amp;Tenor,BA926,Trigger)</f>
        <v>45959</v>
      </c>
      <c r="BC926" s="320">
        <f>_xll.qlIndexFixing($AC$5,AZ926,TRUE,_xll.ohTrigger(Trigger,Trigger6M))</f>
        <v>1.7178186749407513E-2</v>
      </c>
      <c r="BD926" s="320">
        <f>_xll.qlIndexFixing($BE$1,AZ926,TRUE,_xll.ohTrigger(Trigger,Trigger6M))</f>
        <v>1.7098480978358834E-2</v>
      </c>
    </row>
    <row r="927" spans="51:56" ht="11.25" customHeight="1" x14ac:dyDescent="0.25">
      <c r="AY927" s="159" t="s">
        <v>90</v>
      </c>
      <c r="AZ927" s="158">
        <f>_xll.qlInterestRateIndexFixingDate(Currency&amp;"ibor"&amp;Tenor,BA927,Trigger)</f>
        <v>45779</v>
      </c>
      <c r="BA927" s="158">
        <f>_xll.qlCalendarAdvance(Calendar,BA926,AY927,"f",,Trigger)</f>
        <v>45783</v>
      </c>
      <c r="BB927" s="158">
        <f>_xll.qlInterestRateIndexMaturity(Currency&amp;"ibor"&amp;Tenor,BA927,Trigger)</f>
        <v>45967</v>
      </c>
      <c r="BC927" s="320">
        <f>_xll.qlIndexFixing($AC$5,AZ927,TRUE,_xll.ohTrigger(Trigger,Trigger6M))</f>
        <v>1.7172248690936382E-2</v>
      </c>
      <c r="BD927" s="320">
        <f>_xll.qlIndexFixing($BE$1,AZ927,TRUE,_xll.ohTrigger(Trigger,Trigger6M))</f>
        <v>1.7117258823214427E-2</v>
      </c>
    </row>
    <row r="928" spans="51:56" ht="11.25" customHeight="1" x14ac:dyDescent="0.25">
      <c r="AY928" s="159" t="s">
        <v>90</v>
      </c>
      <c r="AZ928" s="158">
        <f>_xll.qlInterestRateIndexFixingDate(Currency&amp;"ibor"&amp;Tenor,BA928,Trigger)</f>
        <v>45786</v>
      </c>
      <c r="BA928" s="158">
        <f>_xll.qlCalendarAdvance(Calendar,BA927,AY928,"f",,Trigger)</f>
        <v>45790</v>
      </c>
      <c r="BB928" s="158">
        <f>_xll.qlInterestRateIndexMaturity(Currency&amp;"ibor"&amp;Tenor,BA928,Trigger)</f>
        <v>45974</v>
      </c>
      <c r="BC928" s="320">
        <f>_xll.qlIndexFixing($AC$5,AZ928,TRUE,_xll.ohTrigger(Trigger,Trigger6M))</f>
        <v>1.7164071017640895E-2</v>
      </c>
      <c r="BD928" s="320">
        <f>_xll.qlIndexFixing($BE$1,AZ928,TRUE,_xll.ohTrigger(Trigger,Trigger6M))</f>
        <v>1.7134302657994902E-2</v>
      </c>
    </row>
    <row r="929" spans="51:56" ht="11.25" customHeight="1" x14ac:dyDescent="0.25">
      <c r="AY929" s="159" t="s">
        <v>90</v>
      </c>
      <c r="AZ929" s="158">
        <f>_xll.qlInterestRateIndexFixingDate(Currency&amp;"ibor"&amp;Tenor,BA929,Trigger)</f>
        <v>45793</v>
      </c>
      <c r="BA929" s="158">
        <f>_xll.qlCalendarAdvance(Calendar,BA928,AY929,"f",,Trigger)</f>
        <v>45797</v>
      </c>
      <c r="BB929" s="158">
        <f>_xll.qlInterestRateIndexMaturity(Currency&amp;"ibor"&amp;Tenor,BA929,Trigger)</f>
        <v>45981</v>
      </c>
      <c r="BC929" s="320">
        <f>_xll.qlIndexFixing($AC$5,AZ929,TRUE,_xll.ohTrigger(Trigger,Trigger6M))</f>
        <v>1.7188441172312559E-2</v>
      </c>
      <c r="BD929" s="320">
        <f>_xll.qlIndexFixing($BE$1,AZ929,TRUE,_xll.ohTrigger(Trigger,Trigger6M))</f>
        <v>1.7151178819864166E-2</v>
      </c>
    </row>
    <row r="930" spans="51:56" ht="11.25" customHeight="1" x14ac:dyDescent="0.25">
      <c r="AY930" s="159" t="s">
        <v>90</v>
      </c>
      <c r="AZ930" s="158">
        <f>_xll.qlInterestRateIndexFixingDate(Currency&amp;"ibor"&amp;Tenor,BA930,Trigger)</f>
        <v>45800</v>
      </c>
      <c r="BA930" s="158">
        <f>_xll.qlCalendarAdvance(Calendar,BA929,AY930,"f",,Trigger)</f>
        <v>45804</v>
      </c>
      <c r="BB930" s="158">
        <f>_xll.qlInterestRateIndexMaturity(Currency&amp;"ibor"&amp;Tenor,BA930,Trigger)</f>
        <v>45988</v>
      </c>
      <c r="BC930" s="320">
        <f>_xll.qlIndexFixing($AC$5,AZ930,TRUE,_xll.ohTrigger(Trigger,Trigger6M))</f>
        <v>1.7218250271235722E-2</v>
      </c>
      <c r="BD930" s="320">
        <f>_xll.qlIndexFixing($BE$1,AZ930,TRUE,_xll.ohTrigger(Trigger,Trigger6M))</f>
        <v>1.716788078546776E-2</v>
      </c>
    </row>
    <row r="931" spans="51:56" ht="11.25" customHeight="1" x14ac:dyDescent="0.25">
      <c r="AY931" s="159" t="s">
        <v>90</v>
      </c>
      <c r="AZ931" s="158">
        <f>_xll.qlInterestRateIndexFixingDate(Currency&amp;"ibor"&amp;Tenor,BA931,Trigger)</f>
        <v>45807</v>
      </c>
      <c r="BA931" s="158">
        <f>_xll.qlCalendarAdvance(Calendar,BA930,AY931,"f",,Trigger)</f>
        <v>45811</v>
      </c>
      <c r="BB931" s="158">
        <f>_xll.qlInterestRateIndexMaturity(Currency&amp;"ibor"&amp;Tenor,BA931,Trigger)</f>
        <v>45994</v>
      </c>
      <c r="BC931" s="320">
        <f>_xll.qlIndexFixing($AC$5,AZ931,TRUE,_xll.ohTrigger(Trigger,Trigger6M))</f>
        <v>1.724551868060966E-2</v>
      </c>
      <c r="BD931" s="320">
        <f>_xll.qlIndexFixing($BE$1,AZ931,TRUE,_xll.ohTrigger(Trigger,Trigger6M))</f>
        <v>1.7182879068312965E-2</v>
      </c>
    </row>
    <row r="932" spans="51:56" ht="11.25" customHeight="1" x14ac:dyDescent="0.25">
      <c r="AY932" s="159" t="s">
        <v>90</v>
      </c>
      <c r="AZ932" s="158">
        <f>_xll.qlInterestRateIndexFixingDate(Currency&amp;"ibor"&amp;Tenor,BA932,Trigger)</f>
        <v>45814</v>
      </c>
      <c r="BA932" s="158">
        <f>_xll.qlCalendarAdvance(Calendar,BA931,AY932,"f",,Trigger)</f>
        <v>45818</v>
      </c>
      <c r="BB932" s="158">
        <f>_xll.qlInterestRateIndexMaturity(Currency&amp;"ibor"&amp;Tenor,BA932,Trigger)</f>
        <v>46001</v>
      </c>
      <c r="BC932" s="320">
        <f>_xll.qlIndexFixing($AC$5,AZ932,TRUE,_xll.ohTrigger(Trigger,Trigger6M))</f>
        <v>1.7275327224810073E-2</v>
      </c>
      <c r="BD932" s="320">
        <f>_xll.qlIndexFixing($BE$1,AZ932,TRUE,_xll.ohTrigger(Trigger,Trigger6M))</f>
        <v>1.7199242272540192E-2</v>
      </c>
    </row>
    <row r="933" spans="51:56" ht="11.25" customHeight="1" x14ac:dyDescent="0.25">
      <c r="AY933" s="159" t="s">
        <v>90</v>
      </c>
      <c r="AZ933" s="158">
        <f>_xll.qlInterestRateIndexFixingDate(Currency&amp;"ibor"&amp;Tenor,BA933,Trigger)</f>
        <v>45821</v>
      </c>
      <c r="BA933" s="158">
        <f>_xll.qlCalendarAdvance(Calendar,BA932,AY933,"f",,Trigger)</f>
        <v>45825</v>
      </c>
      <c r="BB933" s="158">
        <f>_xll.qlInterestRateIndexMaturity(Currency&amp;"ibor"&amp;Tenor,BA933,Trigger)</f>
        <v>46008</v>
      </c>
      <c r="BC933" s="320">
        <f>_xll.qlIndexFixing($AC$5,AZ933,TRUE,_xll.ohTrigger(Trigger,Trigger6M))</f>
        <v>1.7305136216764671E-2</v>
      </c>
      <c r="BD933" s="320">
        <f>_xll.qlIndexFixing($BE$1,AZ933,TRUE,_xll.ohTrigger(Trigger,Trigger6M))</f>
        <v>1.721542893262986E-2</v>
      </c>
    </row>
    <row r="934" spans="51:56" ht="11.25" customHeight="1" x14ac:dyDescent="0.25">
      <c r="AY934" s="159" t="s">
        <v>90</v>
      </c>
      <c r="AZ934" s="158">
        <f>_xll.qlInterestRateIndexFixingDate(Currency&amp;"ibor"&amp;Tenor,BA934,Trigger)</f>
        <v>45828</v>
      </c>
      <c r="BA934" s="158">
        <f>_xll.qlCalendarAdvance(Calendar,BA933,AY934,"f",,Trigger)</f>
        <v>45832</v>
      </c>
      <c r="BB934" s="158">
        <f>_xll.qlInterestRateIndexMaturity(Currency&amp;"ibor"&amp;Tenor,BA934,Trigger)</f>
        <v>46015</v>
      </c>
      <c r="BC934" s="320">
        <f>_xll.qlIndexFixing($AC$5,AZ934,TRUE,_xll.ohTrigger(Trigger,Trigger6M))</f>
        <v>1.7334945656479132E-2</v>
      </c>
      <c r="BD934" s="320">
        <f>_xll.qlIndexFixing($BE$1,AZ934,TRUE,_xll.ohTrigger(Trigger,Trigger6M))</f>
        <v>1.7231438248201003E-2</v>
      </c>
    </row>
    <row r="935" spans="51:56" ht="11.25" customHeight="1" x14ac:dyDescent="0.25">
      <c r="AY935" s="159" t="s">
        <v>90</v>
      </c>
      <c r="AZ935" s="158">
        <f>_xll.qlInterestRateIndexFixingDate(Currency&amp;"ibor"&amp;Tenor,BA935,Trigger)</f>
        <v>45835</v>
      </c>
      <c r="BA935" s="158">
        <f>_xll.qlCalendarAdvance(Calendar,BA934,AY935,"f",,Trigger)</f>
        <v>45839</v>
      </c>
      <c r="BB935" s="158">
        <f>_xll.qlInterestRateIndexMaturity(Currency&amp;"ibor"&amp;Tenor,BA935,Trigger)</f>
        <v>46024</v>
      </c>
      <c r="BC935" s="320">
        <f>_xll.qlIndexFixing($AC$5,AZ935,TRUE,_xll.ohTrigger(Trigger,Trigger6M))</f>
        <v>1.7369849714519124E-2</v>
      </c>
      <c r="BD935" s="320">
        <f>_xll.qlIndexFixing($BE$1,AZ935,TRUE,_xll.ohTrigger(Trigger,Trigger6M))</f>
        <v>1.7250228409678759E-2</v>
      </c>
    </row>
    <row r="936" spans="51:56" ht="11.25" customHeight="1" x14ac:dyDescent="0.25">
      <c r="AY936" s="159" t="s">
        <v>90</v>
      </c>
      <c r="AZ936" s="158">
        <f>_xll.qlInterestRateIndexFixingDate(Currency&amp;"ibor"&amp;Tenor,BA936,Trigger)</f>
        <v>45842</v>
      </c>
      <c r="BA936" s="158">
        <f>_xll.qlCalendarAdvance(Calendar,BA935,AY936,"f",,Trigger)</f>
        <v>45846</v>
      </c>
      <c r="BB936" s="158">
        <f>_xll.qlInterestRateIndexMaturity(Currency&amp;"ibor"&amp;Tenor,BA936,Trigger)</f>
        <v>46030</v>
      </c>
      <c r="BC936" s="320">
        <f>_xll.qlIndexFixing($AC$5,AZ936,TRUE,_xll.ohTrigger(Trigger,Trigger6M))</f>
        <v>1.7397114319405691E-2</v>
      </c>
      <c r="BD936" s="320">
        <f>_xll.qlIndexFixing($BE$1,AZ936,TRUE,_xll.ohTrigger(Trigger,Trigger6M))</f>
        <v>1.7264389394187112E-2</v>
      </c>
    </row>
    <row r="937" spans="51:56" ht="11.25" customHeight="1" x14ac:dyDescent="0.25">
      <c r="AY937" s="159" t="s">
        <v>90</v>
      </c>
      <c r="AZ937" s="158">
        <f>_xll.qlInterestRateIndexFixingDate(Currency&amp;"ibor"&amp;Tenor,BA937,Trigger)</f>
        <v>45849</v>
      </c>
      <c r="BA937" s="158">
        <f>_xll.qlCalendarAdvance(Calendar,BA936,AY937,"f",,Trigger)</f>
        <v>45853</v>
      </c>
      <c r="BB937" s="158">
        <f>_xll.qlInterestRateIndexMaturity(Currency&amp;"ibor"&amp;Tenor,BA937,Trigger)</f>
        <v>46037</v>
      </c>
      <c r="BC937" s="320">
        <f>_xll.qlIndexFixing($AC$5,AZ937,TRUE,_xll.ohTrigger(Trigger,Trigger6M))</f>
        <v>1.7426926569936094E-2</v>
      </c>
      <c r="BD937" s="320">
        <f>_xll.qlIndexFixing($BE$1,AZ937,TRUE,_xll.ohTrigger(Trigger,Trigger6M))</f>
        <v>1.7279849494144735E-2</v>
      </c>
    </row>
    <row r="938" spans="51:56" ht="11.25" customHeight="1" x14ac:dyDescent="0.25">
      <c r="AY938" s="159" t="s">
        <v>90</v>
      </c>
      <c r="AZ938" s="158">
        <f>_xll.qlInterestRateIndexFixingDate(Currency&amp;"ibor"&amp;Tenor,BA938,Trigger)</f>
        <v>45856</v>
      </c>
      <c r="BA938" s="158">
        <f>_xll.qlCalendarAdvance(Calendar,BA937,AY938,"f",,Trigger)</f>
        <v>45860</v>
      </c>
      <c r="BB938" s="158">
        <f>_xll.qlInterestRateIndexMaturity(Currency&amp;"ibor"&amp;Tenor,BA938,Trigger)</f>
        <v>46044</v>
      </c>
      <c r="BC938" s="320">
        <f>_xll.qlIndexFixing($AC$5,AZ938,TRUE,_xll.ohTrigger(Trigger,Trigger6M))</f>
        <v>1.7456739270722846E-2</v>
      </c>
      <c r="BD938" s="320">
        <f>_xll.qlIndexFixing($BE$1,AZ938,TRUE,_xll.ohTrigger(Trigger,Trigger6M))</f>
        <v>1.7295128983139216E-2</v>
      </c>
    </row>
    <row r="939" spans="51:56" ht="11.25" customHeight="1" x14ac:dyDescent="0.25">
      <c r="AY939" s="159" t="s">
        <v>90</v>
      </c>
      <c r="AZ939" s="158">
        <f>_xll.qlInterestRateIndexFixingDate(Currency&amp;"ibor"&amp;Tenor,BA939,Trigger)</f>
        <v>45863</v>
      </c>
      <c r="BA939" s="158">
        <f>_xll.qlCalendarAdvance(Calendar,BA938,AY939,"f",,Trigger)</f>
        <v>45867</v>
      </c>
      <c r="BB939" s="158">
        <f>_xll.qlInterestRateIndexMaturity(Currency&amp;"ibor"&amp;Tenor,BA939,Trigger)</f>
        <v>46051</v>
      </c>
      <c r="BC939" s="320">
        <f>_xll.qlIndexFixing($AC$5,AZ939,TRUE,_xll.ohTrigger(Trigger,Trigger6M))</f>
        <v>1.7486552421773337E-2</v>
      </c>
      <c r="BD939" s="320">
        <f>_xll.qlIndexFixing($BE$1,AZ939,TRUE,_xll.ohTrigger(Trigger,Trigger6M))</f>
        <v>1.7310227060847269E-2</v>
      </c>
    </row>
    <row r="940" spans="51:56" ht="11.25" customHeight="1" x14ac:dyDescent="0.25">
      <c r="AY940" s="159" t="s">
        <v>90</v>
      </c>
      <c r="AZ940" s="158">
        <f>_xll.qlInterestRateIndexFixingDate(Currency&amp;"ibor"&amp;Tenor,BA940,Trigger)</f>
        <v>45870</v>
      </c>
      <c r="BA940" s="158">
        <f>_xll.qlCalendarAdvance(Calendar,BA939,AY940,"f",,Trigger)</f>
        <v>45874</v>
      </c>
      <c r="BB940" s="158">
        <f>_xll.qlInterestRateIndexMaturity(Currency&amp;"ibor"&amp;Tenor,BA940,Trigger)</f>
        <v>46058</v>
      </c>
      <c r="BC940" s="320">
        <f>_xll.qlIndexFixing($AC$5,AZ940,TRUE,_xll.ohTrigger(Trigger,Trigger6M))</f>
        <v>1.7516366023094088E-2</v>
      </c>
      <c r="BD940" s="320">
        <f>_xll.qlIndexFixing($BE$1,AZ940,TRUE,_xll.ohTrigger(Trigger,Trigger6M))</f>
        <v>1.7325142926968202E-2</v>
      </c>
    </row>
    <row r="941" spans="51:56" ht="11.25" customHeight="1" x14ac:dyDescent="0.25">
      <c r="AY941" s="159" t="s">
        <v>90</v>
      </c>
      <c r="AZ941" s="158">
        <f>_xll.qlInterestRateIndexFixingDate(Currency&amp;"ibor"&amp;Tenor,BA941,Trigger)</f>
        <v>45877</v>
      </c>
      <c r="BA941" s="158">
        <f>_xll.qlCalendarAdvance(Calendar,BA940,AY941,"f",,Trigger)</f>
        <v>45881</v>
      </c>
      <c r="BB941" s="158">
        <f>_xll.qlInterestRateIndexMaturity(Currency&amp;"ibor"&amp;Tenor,BA941,Trigger)</f>
        <v>46065</v>
      </c>
      <c r="BC941" s="320">
        <f>_xll.qlIndexFixing($AC$5,AZ941,TRUE,_xll.ohTrigger(Trigger,Trigger6M))</f>
        <v>1.7546180074692042E-2</v>
      </c>
      <c r="BD941" s="320">
        <f>_xll.qlIndexFixing($BE$1,AZ941,TRUE,_xll.ohTrigger(Trigger,Trigger6M))</f>
        <v>1.7339875781229117E-2</v>
      </c>
    </row>
    <row r="942" spans="51:56" ht="11.25" customHeight="1" x14ac:dyDescent="0.25">
      <c r="AY942" s="159" t="s">
        <v>90</v>
      </c>
      <c r="AZ942" s="158">
        <f>_xll.qlInterestRateIndexFixingDate(Currency&amp;"ibor"&amp;Tenor,BA942,Trigger)</f>
        <v>45884</v>
      </c>
      <c r="BA942" s="158">
        <f>_xll.qlCalendarAdvance(Calendar,BA941,AY942,"f",,Trigger)</f>
        <v>45888</v>
      </c>
      <c r="BB942" s="158">
        <f>_xll.qlInterestRateIndexMaturity(Currency&amp;"ibor"&amp;Tenor,BA942,Trigger)</f>
        <v>46072</v>
      </c>
      <c r="BC942" s="320">
        <f>_xll.qlIndexFixing($AC$5,AZ942,TRUE,_xll.ohTrigger(Trigger,Trigger6M))</f>
        <v>1.757599457657372E-2</v>
      </c>
      <c r="BD942" s="320">
        <f>_xll.qlIndexFixing($BE$1,AZ942,TRUE,_xll.ohTrigger(Trigger,Trigger6M))</f>
        <v>1.7354424823384496E-2</v>
      </c>
    </row>
    <row r="943" spans="51:56" ht="11.25" customHeight="1" x14ac:dyDescent="0.25">
      <c r="AY943" s="159" t="s">
        <v>90</v>
      </c>
      <c r="AZ943" s="158">
        <f>_xll.qlInterestRateIndexFixingDate(Currency&amp;"ibor"&amp;Tenor,BA943,Trigger)</f>
        <v>45891</v>
      </c>
      <c r="BA943" s="158">
        <f>_xll.qlCalendarAdvance(Calendar,BA942,AY943,"f",,Trigger)</f>
        <v>45895</v>
      </c>
      <c r="BB943" s="158">
        <f>_xll.qlInterestRateIndexMaturity(Currency&amp;"ibor"&amp;Tenor,BA943,Trigger)</f>
        <v>46079</v>
      </c>
      <c r="BC943" s="320">
        <f>_xll.qlIndexFixing($AC$5,AZ943,TRUE,_xll.ohTrigger(Trigger,Trigger6M))</f>
        <v>1.7605809528746508E-2</v>
      </c>
      <c r="BD943" s="320">
        <f>_xll.qlIndexFixing($BE$1,AZ943,TRUE,_xll.ohTrigger(Trigger,Trigger6M))</f>
        <v>1.7368789253215319E-2</v>
      </c>
    </row>
    <row r="944" spans="51:56" ht="11.25" customHeight="1" x14ac:dyDescent="0.25">
      <c r="AY944" s="159" t="s">
        <v>90</v>
      </c>
      <c r="AZ944" s="158">
        <f>_xll.qlInterestRateIndexFixingDate(Currency&amp;"ibor"&amp;Tenor,BA944,Trigger)</f>
        <v>45898</v>
      </c>
      <c r="BA944" s="158">
        <f>_xll.qlCalendarAdvance(Calendar,BA943,AY944,"f",,Trigger)</f>
        <v>45902</v>
      </c>
      <c r="BB944" s="158">
        <f>_xll.qlInterestRateIndexMaturity(Currency&amp;"ibor"&amp;Tenor,BA944,Trigger)</f>
        <v>46083</v>
      </c>
      <c r="BC944" s="320">
        <f>_xll.qlIndexFixing($AC$5,AZ944,TRUE,_xll.ohTrigger(Trigger,Trigger6M))</f>
        <v>1.7627944855300531E-2</v>
      </c>
      <c r="BD944" s="320">
        <f>_xll.qlIndexFixing($BE$1,AZ944,TRUE,_xll.ohTrigger(Trigger,Trigger6M))</f>
        <v>1.7378864031621241E-2</v>
      </c>
    </row>
    <row r="945" spans="51:56" ht="11.25" customHeight="1" x14ac:dyDescent="0.25">
      <c r="AY945" s="159" t="s">
        <v>90</v>
      </c>
      <c r="AZ945" s="158">
        <f>_xll.qlInterestRateIndexFixingDate(Currency&amp;"ibor"&amp;Tenor,BA945,Trigger)</f>
        <v>45905</v>
      </c>
      <c r="BA945" s="158">
        <f>_xll.qlCalendarAdvance(Calendar,BA944,AY945,"f",,Trigger)</f>
        <v>45909</v>
      </c>
      <c r="BB945" s="158">
        <f>_xll.qlInterestRateIndexMaturity(Currency&amp;"ibor"&amp;Tenor,BA945,Trigger)</f>
        <v>46090</v>
      </c>
      <c r="BC945" s="320">
        <f>_xll.qlIndexFixing($AC$5,AZ945,TRUE,_xll.ohTrigger(Trigger,Trigger6M))</f>
        <v>1.7657756247603774E-2</v>
      </c>
      <c r="BD945" s="320">
        <f>_xll.qlIndexFixing($BE$1,AZ945,TRUE,_xll.ohTrigger(Trigger,Trigger6M))</f>
        <v>1.7392895524667155E-2</v>
      </c>
    </row>
    <row r="946" spans="51:56" ht="11.25" customHeight="1" x14ac:dyDescent="0.25">
      <c r="AY946" s="159" t="s">
        <v>90</v>
      </c>
      <c r="AZ946" s="158">
        <f>_xll.qlInterestRateIndexFixingDate(Currency&amp;"ibor"&amp;Tenor,BA946,Trigger)</f>
        <v>45912</v>
      </c>
      <c r="BA946" s="158">
        <f>_xll.qlCalendarAdvance(Calendar,BA945,AY946,"f",,Trigger)</f>
        <v>45916</v>
      </c>
      <c r="BB946" s="158">
        <f>_xll.qlInterestRateIndexMaturity(Currency&amp;"ibor"&amp;Tenor,BA946,Trigger)</f>
        <v>46097</v>
      </c>
      <c r="BC946" s="320">
        <f>_xll.qlIndexFixing($AC$5,AZ946,TRUE,_xll.ohTrigger(Trigger,Trigger6M))</f>
        <v>1.7687568082809749E-2</v>
      </c>
      <c r="BD946" s="320">
        <f>_xll.qlIndexFixing($BE$1,AZ946,TRUE,_xll.ohTrigger(Trigger,Trigger6M))</f>
        <v>1.7406740201710846E-2</v>
      </c>
    </row>
    <row r="947" spans="51:56" ht="11.25" customHeight="1" x14ac:dyDescent="0.25">
      <c r="AY947" s="159" t="s">
        <v>90</v>
      </c>
      <c r="AZ947" s="158">
        <f>_xll.qlInterestRateIndexFixingDate(Currency&amp;"ibor"&amp;Tenor,BA947,Trigger)</f>
        <v>45919</v>
      </c>
      <c r="BA947" s="158">
        <f>_xll.qlCalendarAdvance(Calendar,BA946,AY947,"f",,Trigger)</f>
        <v>45923</v>
      </c>
      <c r="BB947" s="158">
        <f>_xll.qlInterestRateIndexMaturity(Currency&amp;"ibor"&amp;Tenor,BA947,Trigger)</f>
        <v>46104</v>
      </c>
      <c r="BC947" s="320">
        <f>_xll.qlIndexFixing($AC$5,AZ947,TRUE,_xll.ohTrigger(Trigger,Trigger6M))</f>
        <v>1.7717380360925079E-2</v>
      </c>
      <c r="BD947" s="320">
        <f>_xll.qlIndexFixing($BE$1,AZ947,TRUE,_xll.ohTrigger(Trigger,Trigger6M))</f>
        <v>1.7420397262825113E-2</v>
      </c>
    </row>
    <row r="948" spans="51:56" ht="11.25" customHeight="1" x14ac:dyDescent="0.25">
      <c r="AY948" s="159" t="s">
        <v>90</v>
      </c>
      <c r="AZ948" s="158">
        <f>_xll.qlInterestRateIndexFixingDate(Currency&amp;"ibor"&amp;Tenor,BA948,Trigger)</f>
        <v>45926</v>
      </c>
      <c r="BA948" s="158">
        <f>_xll.qlCalendarAdvance(Calendar,BA947,AY948,"f",,Trigger)</f>
        <v>45930</v>
      </c>
      <c r="BB948" s="158">
        <f>_xll.qlInterestRateIndexMaturity(Currency&amp;"ibor"&amp;Tenor,BA948,Trigger)</f>
        <v>46112</v>
      </c>
      <c r="BC948" s="320">
        <f>_xll.qlIndexFixing($AC$5,AZ948,TRUE,_xll.ohTrigger(Trigger,Trigger6M))</f>
        <v>1.774975884373373E-2</v>
      </c>
      <c r="BD948" s="320">
        <f>_xll.qlIndexFixing($BE$1,AZ948,TRUE,_xll.ohTrigger(Trigger,Trigger6M))</f>
        <v>1.7435183232737999E-2</v>
      </c>
    </row>
    <row r="949" spans="51:56" ht="11.25" customHeight="1" x14ac:dyDescent="0.25">
      <c r="AY949" s="159" t="s">
        <v>90</v>
      </c>
      <c r="AZ949" s="158">
        <f>_xll.qlInterestRateIndexFixingDate(Currency&amp;"ibor"&amp;Tenor,BA949,Trigger)</f>
        <v>45933</v>
      </c>
      <c r="BA949" s="158">
        <f>_xll.qlCalendarAdvance(Calendar,BA948,AY949,"f",,Trigger)</f>
        <v>45937</v>
      </c>
      <c r="BB949" s="158">
        <f>_xll.qlInterestRateIndexMaturity(Currency&amp;"ibor"&amp;Tenor,BA949,Trigger)</f>
        <v>46119</v>
      </c>
      <c r="BC949" s="320">
        <f>_xll.qlIndexFixing($AC$5,AZ949,TRUE,_xll.ohTrigger(Trigger,Trigger6M))</f>
        <v>1.7779573503964943E-2</v>
      </c>
      <c r="BD949" s="320">
        <f>_xll.qlIndexFixing($BE$1,AZ949,TRUE,_xll.ohTrigger(Trigger,Trigger6M))</f>
        <v>1.7448449510124076E-2</v>
      </c>
    </row>
    <row r="950" spans="51:56" ht="11.25" customHeight="1" x14ac:dyDescent="0.25">
      <c r="AY950" s="159" t="s">
        <v>90</v>
      </c>
      <c r="AZ950" s="158">
        <f>_xll.qlInterestRateIndexFixingDate(Currency&amp;"ibor"&amp;Tenor,BA950,Trigger)</f>
        <v>45940</v>
      </c>
      <c r="BA950" s="158">
        <f>_xll.qlCalendarAdvance(Calendar,BA949,AY950,"f",,Trigger)</f>
        <v>45944</v>
      </c>
      <c r="BB950" s="158">
        <f>_xll.qlInterestRateIndexMaturity(Currency&amp;"ibor"&amp;Tenor,BA950,Trigger)</f>
        <v>46126</v>
      </c>
      <c r="BC950" s="320">
        <f>_xll.qlIndexFixing($AC$5,AZ950,TRUE,_xll.ohTrigger(Trigger,Trigger6M))</f>
        <v>1.780938860959504E-2</v>
      </c>
      <c r="BD950" s="320">
        <f>_xll.qlIndexFixing($BE$1,AZ950,TRUE,_xll.ohTrigger(Trigger,Trigger6M))</f>
        <v>1.7461525706165201E-2</v>
      </c>
    </row>
    <row r="951" spans="51:56" ht="11.25" customHeight="1" x14ac:dyDescent="0.25">
      <c r="AY951" s="159" t="s">
        <v>90</v>
      </c>
      <c r="AZ951" s="158">
        <f>_xll.qlInterestRateIndexFixingDate(Currency&amp;"ibor"&amp;Tenor,BA951,Trigger)</f>
        <v>45947</v>
      </c>
      <c r="BA951" s="158">
        <f>_xll.qlCalendarAdvance(Calendar,BA950,AY951,"f",,Trigger)</f>
        <v>45951</v>
      </c>
      <c r="BB951" s="158">
        <f>_xll.qlInterestRateIndexMaturity(Currency&amp;"ibor"&amp;Tenor,BA951,Trigger)</f>
        <v>46133</v>
      </c>
      <c r="BC951" s="320">
        <f>_xll.qlIndexFixing($AC$5,AZ951,TRUE,_xll.ohTrigger(Trigger,Trigger6M))</f>
        <v>1.7839204160630166E-2</v>
      </c>
      <c r="BD951" s="320">
        <f>_xll.qlIndexFixing($BE$1,AZ951,TRUE,_xll.ohTrigger(Trigger,Trigger6M))</f>
        <v>1.747441102100581E-2</v>
      </c>
    </row>
    <row r="952" spans="51:56" ht="11.25" customHeight="1" x14ac:dyDescent="0.25">
      <c r="AY952" s="159" t="s">
        <v>90</v>
      </c>
      <c r="AZ952" s="158">
        <f>_xll.qlInterestRateIndexFixingDate(Currency&amp;"ibor"&amp;Tenor,BA952,Trigger)</f>
        <v>45954</v>
      </c>
      <c r="BA952" s="158">
        <f>_xll.qlCalendarAdvance(Calendar,BA951,AY952,"f",,Trigger)</f>
        <v>45958</v>
      </c>
      <c r="BB952" s="158">
        <f>_xll.qlInterestRateIndexMaturity(Currency&amp;"ibor"&amp;Tenor,BA952,Trigger)</f>
        <v>46140</v>
      </c>
      <c r="BC952" s="320">
        <f>_xll.qlIndexFixing($AC$5,AZ952,TRUE,_xll.ohTrigger(Trigger,Trigger6M))</f>
        <v>1.7869020157076913E-2</v>
      </c>
      <c r="BD952" s="320">
        <f>_xll.qlIndexFixing($BE$1,AZ952,TRUE,_xll.ohTrigger(Trigger,Trigger6M))</f>
        <v>1.7487104654822842E-2</v>
      </c>
    </row>
    <row r="953" spans="51:56" ht="11.25" customHeight="1" x14ac:dyDescent="0.25">
      <c r="AY953" s="159" t="s">
        <v>90</v>
      </c>
      <c r="AZ953" s="158">
        <f>_xll.qlInterestRateIndexFixingDate(Currency&amp;"ibor"&amp;Tenor,BA953,Trigger)</f>
        <v>45961</v>
      </c>
      <c r="BA953" s="158">
        <f>_xll.qlCalendarAdvance(Calendar,BA952,AY953,"f",,Trigger)</f>
        <v>45965</v>
      </c>
      <c r="BB953" s="158">
        <f>_xll.qlInterestRateIndexMaturity(Currency&amp;"ibor"&amp;Tenor,BA953,Trigger)</f>
        <v>46146</v>
      </c>
      <c r="BC953" s="320">
        <f>_xll.qlIndexFixing($AC$5,AZ953,TRUE,_xll.ohTrigger(Trigger,Trigger6M))</f>
        <v>1.7896263331083625E-2</v>
      </c>
      <c r="BD953" s="320">
        <f>_xll.qlIndexFixing($BE$1,AZ953,TRUE,_xll.ohTrigger(Trigger,Trigger6M))</f>
        <v>1.7498354903055627E-2</v>
      </c>
    </row>
    <row r="954" spans="51:56" ht="11.25" customHeight="1" x14ac:dyDescent="0.25">
      <c r="AY954" s="159" t="s">
        <v>90</v>
      </c>
      <c r="AZ954" s="158">
        <f>_xll.qlInterestRateIndexFixingDate(Currency&amp;"ibor"&amp;Tenor,BA954,Trigger)</f>
        <v>45968</v>
      </c>
      <c r="BA954" s="158">
        <f>_xll.qlCalendarAdvance(Calendar,BA953,AY954,"f",,Trigger)</f>
        <v>45972</v>
      </c>
      <c r="BB954" s="158">
        <f>_xll.qlInterestRateIndexMaturity(Currency&amp;"ibor"&amp;Tenor,BA954,Trigger)</f>
        <v>46153</v>
      </c>
      <c r="BC954" s="320">
        <f>_xll.qlIndexFixing($AC$5,AZ954,TRUE,_xll.ohTrigger(Trigger,Trigger6M))</f>
        <v>1.7926078709748609E-2</v>
      </c>
      <c r="BD954" s="320">
        <f>_xll.qlIndexFixing($BE$1,AZ954,TRUE,_xll.ohTrigger(Trigger,Trigger6M))</f>
        <v>1.7510676257387146E-2</v>
      </c>
    </row>
    <row r="955" spans="51:56" ht="11.25" customHeight="1" x14ac:dyDescent="0.25">
      <c r="AY955" s="159" t="s">
        <v>90</v>
      </c>
      <c r="AZ955" s="158">
        <f>_xll.qlInterestRateIndexFixingDate(Currency&amp;"ibor"&amp;Tenor,BA955,Trigger)</f>
        <v>45975</v>
      </c>
      <c r="BA955" s="158">
        <f>_xll.qlCalendarAdvance(Calendar,BA954,AY955,"f",,Trigger)</f>
        <v>45979</v>
      </c>
      <c r="BB955" s="158">
        <f>_xll.qlInterestRateIndexMaturity(Currency&amp;"ibor"&amp;Tenor,BA955,Trigger)</f>
        <v>46160</v>
      </c>
      <c r="BC955" s="320">
        <f>_xll.qlIndexFixing($AC$5,AZ955,TRUE,_xll.ohTrigger(Trigger,Trigger6M))</f>
        <v>1.7932623209042924E-2</v>
      </c>
      <c r="BD955" s="320">
        <f>_xll.qlIndexFixing($BE$1,AZ955,TRUE,_xll.ohTrigger(Trigger,Trigger6M))</f>
        <v>1.7522803597543775E-2</v>
      </c>
    </row>
    <row r="956" spans="51:56" ht="11.25" customHeight="1" x14ac:dyDescent="0.25">
      <c r="AY956" s="159" t="s">
        <v>90</v>
      </c>
      <c r="AZ956" s="158">
        <f>_xll.qlInterestRateIndexFixingDate(Currency&amp;"ibor"&amp;Tenor,BA956,Trigger)</f>
        <v>45982</v>
      </c>
      <c r="BA956" s="158">
        <f>_xll.qlCalendarAdvance(Calendar,BA955,AY956,"f",,Trigger)</f>
        <v>45986</v>
      </c>
      <c r="BB956" s="158">
        <f>_xll.qlInterestRateIndexMaturity(Currency&amp;"ibor"&amp;Tenor,BA956,Trigger)</f>
        <v>46167</v>
      </c>
      <c r="BC956" s="320">
        <f>_xll.qlIndexFixing($AC$5,AZ956,TRUE,_xll.ohTrigger(Trigger,Trigger6M))</f>
        <v>1.7921603034067046E-2</v>
      </c>
      <c r="BD956" s="320">
        <f>_xll.qlIndexFixing($BE$1,AZ956,TRUE,_xll.ohTrigger(Trigger,Trigger6M))</f>
        <v>1.7534736123903043E-2</v>
      </c>
    </row>
    <row r="957" spans="51:56" ht="11.25" customHeight="1" x14ac:dyDescent="0.25">
      <c r="AY957" s="159" t="s">
        <v>90</v>
      </c>
      <c r="AZ957" s="158">
        <f>_xll.qlInterestRateIndexFixingDate(Currency&amp;"ibor"&amp;Tenor,BA957,Trigger)</f>
        <v>45989</v>
      </c>
      <c r="BA957" s="158">
        <f>_xll.qlCalendarAdvance(Calendar,BA956,AY957,"f",,Trigger)</f>
        <v>45993</v>
      </c>
      <c r="BB957" s="158">
        <f>_xll.qlInterestRateIndexMaturity(Currency&amp;"ibor"&amp;Tenor,BA957,Trigger)</f>
        <v>46175</v>
      </c>
      <c r="BC957" s="320">
        <f>_xll.qlIndexFixing($AC$5,AZ957,TRUE,_xll.ohTrigger(Trigger,Trigger6M))</f>
        <v>1.7907759128277464E-2</v>
      </c>
      <c r="BD957" s="320">
        <f>_xll.qlIndexFixing($BE$1,AZ957,TRUE,_xll.ohTrigger(Trigger,Trigger6M))</f>
        <v>1.7547669617267621E-2</v>
      </c>
    </row>
    <row r="958" spans="51:56" ht="11.25" customHeight="1" x14ac:dyDescent="0.25">
      <c r="AY958" s="159" t="s">
        <v>90</v>
      </c>
      <c r="AZ958" s="158">
        <f>_xll.qlInterestRateIndexFixingDate(Currency&amp;"ibor"&amp;Tenor,BA958,Trigger)</f>
        <v>45996</v>
      </c>
      <c r="BA958" s="158">
        <f>_xll.qlCalendarAdvance(Calendar,BA957,AY958,"f",,Trigger)</f>
        <v>46000</v>
      </c>
      <c r="BB958" s="158">
        <f>_xll.qlInterestRateIndexMaturity(Currency&amp;"ibor"&amp;Tenor,BA958,Trigger)</f>
        <v>46182</v>
      </c>
      <c r="BC958" s="320">
        <f>_xll.qlIndexFixing($AC$5,AZ958,TRUE,_xll.ohTrigger(Trigger,Trigger6M))</f>
        <v>1.7896660972916163E-2</v>
      </c>
      <c r="BD958" s="320">
        <f>_xll.qlIndexFixing($BE$1,AZ958,TRUE,_xll.ohTrigger(Trigger,Trigger6M))</f>
        <v>1.7559196370685311E-2</v>
      </c>
    </row>
    <row r="959" spans="51:56" ht="11.25" customHeight="1" x14ac:dyDescent="0.25">
      <c r="AY959" s="159" t="s">
        <v>90</v>
      </c>
      <c r="AZ959" s="158">
        <f>_xll.qlInterestRateIndexFixingDate(Currency&amp;"ibor"&amp;Tenor,BA959,Trigger)</f>
        <v>46003</v>
      </c>
      <c r="BA959" s="158">
        <f>_xll.qlCalendarAdvance(Calendar,BA958,AY959,"f",,Trigger)</f>
        <v>46007</v>
      </c>
      <c r="BB959" s="158">
        <f>_xll.qlInterestRateIndexMaturity(Currency&amp;"ibor"&amp;Tenor,BA959,Trigger)</f>
        <v>46189</v>
      </c>
      <c r="BC959" s="320">
        <f>_xll.qlIndexFixing($AC$5,AZ959,TRUE,_xll.ohTrigger(Trigger,Trigger6M))</f>
        <v>1.788542196822222E-2</v>
      </c>
      <c r="BD959" s="320">
        <f>_xll.qlIndexFixing($BE$1,AZ959,TRUE,_xll.ohTrigger(Trigger,Trigger6M))</f>
        <v>1.757052584534308E-2</v>
      </c>
    </row>
    <row r="960" spans="51:56" ht="11.25" customHeight="1" x14ac:dyDescent="0.25">
      <c r="AY960" s="159" t="s">
        <v>90</v>
      </c>
      <c r="AZ960" s="158">
        <f>_xll.qlInterestRateIndexFixingDate(Currency&amp;"ibor"&amp;Tenor,BA960,Trigger)</f>
        <v>46010</v>
      </c>
      <c r="BA960" s="158">
        <f>_xll.qlCalendarAdvance(Calendar,BA959,AY960,"f",,Trigger)</f>
        <v>46014</v>
      </c>
      <c r="BB960" s="158">
        <f>_xll.qlInterestRateIndexMaturity(Currency&amp;"ibor"&amp;Tenor,BA960,Trigger)</f>
        <v>46196</v>
      </c>
      <c r="BC960" s="320">
        <f>_xll.qlIndexFixing($AC$5,AZ960,TRUE,_xll.ohTrigger(Trigger,Trigger6M))</f>
        <v>1.7874042116576155E-2</v>
      </c>
      <c r="BD960" s="320">
        <f>_xll.qlIndexFixing($BE$1,AZ960,TRUE,_xll.ohTrigger(Trigger,Trigger6M))</f>
        <v>1.7581657241719163E-2</v>
      </c>
    </row>
    <row r="961" spans="51:56" ht="11.25" customHeight="1" x14ac:dyDescent="0.25">
      <c r="AY961" s="159" t="s">
        <v>90</v>
      </c>
      <c r="AZ961" s="158">
        <f>_xll.qlInterestRateIndexFixingDate(Currency&amp;"ibor"&amp;Tenor,BA961,Trigger)</f>
        <v>46015</v>
      </c>
      <c r="BA961" s="158">
        <f>_xll.qlCalendarAdvance(Calendar,BA960,AY961,"f",,Trigger)</f>
        <v>46021</v>
      </c>
      <c r="BB961" s="158">
        <f>_xll.qlInterestRateIndexMaturity(Currency&amp;"ibor"&amp;Tenor,BA961,Trigger)</f>
        <v>46203</v>
      </c>
      <c r="BC961" s="320">
        <f>_xll.qlIndexFixing($AC$5,AZ961,TRUE,_xll.ohTrigger(Trigger,Trigger6M))</f>
        <v>1.7862521420388348E-2</v>
      </c>
      <c r="BD961" s="320">
        <f>_xll.qlIndexFixing($BE$1,AZ961,TRUE,_xll.ohTrigger(Trigger,Trigger6M))</f>
        <v>1.7592589760332632E-2</v>
      </c>
    </row>
    <row r="962" spans="51:56" ht="11.25" customHeight="1" x14ac:dyDescent="0.25">
      <c r="AY962" s="159" t="s">
        <v>90</v>
      </c>
      <c r="AZ962" s="158">
        <f>_xll.qlInterestRateIndexFixingDate(Currency&amp;"ibor"&amp;Tenor,BA962,Trigger)</f>
        <v>46024</v>
      </c>
      <c r="BA962" s="158">
        <f>_xll.qlCalendarAdvance(Calendar,BA961,AY962,"f",,Trigger)</f>
        <v>46028</v>
      </c>
      <c r="BB962" s="158">
        <f>_xll.qlInterestRateIndexMaturity(Currency&amp;"ibor"&amp;Tenor,BA962,Trigger)</f>
        <v>46209</v>
      </c>
      <c r="BC962" s="320">
        <f>_xll.qlIndexFixing($AC$5,AZ962,TRUE,_xll.ohTrigger(Trigger,Trigger6M))</f>
        <v>1.7852507967508601E-2</v>
      </c>
      <c r="BD962" s="320">
        <f>_xll.qlIndexFixing($BE$1,AZ962,TRUE,_xll.ohTrigger(Trigger,Trigger6M))</f>
        <v>1.7602195418279031E-2</v>
      </c>
    </row>
    <row r="963" spans="51:56" ht="11.25" customHeight="1" x14ac:dyDescent="0.25">
      <c r="AY963" s="159" t="s">
        <v>90</v>
      </c>
      <c r="AZ963" s="158">
        <f>_xll.qlInterestRateIndexFixingDate(Currency&amp;"ibor"&amp;Tenor,BA963,Trigger)</f>
        <v>46031</v>
      </c>
      <c r="BA963" s="158">
        <f>_xll.qlCalendarAdvance(Calendar,BA962,AY963,"f",,Trigger)</f>
        <v>46035</v>
      </c>
      <c r="BB963" s="158">
        <f>_xll.qlInterestRateIndexMaturity(Currency&amp;"ibor"&amp;Tenor,BA963,Trigger)</f>
        <v>46216</v>
      </c>
      <c r="BC963" s="320">
        <f>_xll.qlIndexFixing($AC$5,AZ963,TRUE,_xll.ohTrigger(Trigger,Trigger6M))</f>
        <v>1.7840496476392392E-2</v>
      </c>
      <c r="BD963" s="320">
        <f>_xll.qlIndexFixing($BE$1,AZ963,TRUE,_xll.ohTrigger(Trigger,Trigger6M))</f>
        <v>1.7612741861879895E-2</v>
      </c>
    </row>
    <row r="964" spans="51:56" ht="11.25" customHeight="1" x14ac:dyDescent="0.25">
      <c r="AY964" s="159" t="s">
        <v>90</v>
      </c>
      <c r="AZ964" s="158">
        <f>_xll.qlInterestRateIndexFixingDate(Currency&amp;"ibor"&amp;Tenor,BA964,Trigger)</f>
        <v>46038</v>
      </c>
      <c r="BA964" s="158">
        <f>_xll.qlCalendarAdvance(Calendar,BA963,AY964,"f",,Trigger)</f>
        <v>46042</v>
      </c>
      <c r="BB964" s="158">
        <f>_xll.qlInterestRateIndexMaturity(Currency&amp;"ibor"&amp;Tenor,BA964,Trigger)</f>
        <v>46223</v>
      </c>
      <c r="BC964" s="320">
        <f>_xll.qlIndexFixing($AC$5,AZ964,TRUE,_xll.ohTrigger(Trigger,Trigger6M))</f>
        <v>1.7828343378619171E-2</v>
      </c>
      <c r="BD964" s="320">
        <f>_xll.qlIndexFixing($BE$1,AZ964,TRUE,_xll.ohTrigger(Trigger,Trigger6M))</f>
        <v>1.7623087096121752E-2</v>
      </c>
    </row>
    <row r="965" spans="51:56" ht="11.25" customHeight="1" x14ac:dyDescent="0.25">
      <c r="AY965" s="159" t="s">
        <v>90</v>
      </c>
      <c r="AZ965" s="158">
        <f>_xll.qlInterestRateIndexFixingDate(Currency&amp;"ibor"&amp;Tenor,BA965,Trigger)</f>
        <v>46045</v>
      </c>
      <c r="BA965" s="158">
        <f>_xll.qlCalendarAdvance(Calendar,BA964,AY965,"f",,Trigger)</f>
        <v>46049</v>
      </c>
      <c r="BB965" s="158">
        <f>_xll.qlInterestRateIndexMaturity(Currency&amp;"ibor"&amp;Tenor,BA965,Trigger)</f>
        <v>46230</v>
      </c>
      <c r="BC965" s="320">
        <f>_xll.qlIndexFixing($AC$5,AZ965,TRUE,_xll.ohTrigger(Trigger,Trigger6M))</f>
        <v>1.7816048676763237E-2</v>
      </c>
      <c r="BD965" s="320">
        <f>_xll.qlIndexFixing($BE$1,AZ965,TRUE,_xll.ohTrigger(Trigger,Trigger6M))</f>
        <v>1.7633230321749131E-2</v>
      </c>
    </row>
    <row r="966" spans="51:56" ht="11.25" customHeight="1" x14ac:dyDescent="0.25">
      <c r="AY966" s="159" t="s">
        <v>90</v>
      </c>
      <c r="AZ966" s="158">
        <f>_xll.qlInterestRateIndexFixingDate(Currency&amp;"ibor"&amp;Tenor,BA966,Trigger)</f>
        <v>46052</v>
      </c>
      <c r="BA966" s="158">
        <f>_xll.qlCalendarAdvance(Calendar,BA965,AY966,"f",,Trigger)</f>
        <v>46056</v>
      </c>
      <c r="BB966" s="158">
        <f>_xll.qlInterestRateIndexMaturity(Currency&amp;"ibor"&amp;Tenor,BA966,Trigger)</f>
        <v>46237</v>
      </c>
      <c r="BC966" s="320">
        <f>_xll.qlIndexFixing($AC$5,AZ966,TRUE,_xll.ohTrigger(Trigger,Trigger6M))</f>
        <v>1.7803612373427587E-2</v>
      </c>
      <c r="BD966" s="320">
        <f>_xll.qlIndexFixing($BE$1,AZ966,TRUE,_xll.ohTrigger(Trigger,Trigger6M))</f>
        <v>1.764317073955117E-2</v>
      </c>
    </row>
    <row r="967" spans="51:56" ht="11.25" customHeight="1" x14ac:dyDescent="0.25">
      <c r="AY967" s="159" t="s">
        <v>90</v>
      </c>
      <c r="AZ967" s="158">
        <f>_xll.qlInterestRateIndexFixingDate(Currency&amp;"ibor"&amp;Tenor,BA967,Trigger)</f>
        <v>46059</v>
      </c>
      <c r="BA967" s="158">
        <f>_xll.qlCalendarAdvance(Calendar,BA966,AY967,"f",,Trigger)</f>
        <v>46063</v>
      </c>
      <c r="BB967" s="158">
        <f>_xll.qlInterestRateIndexMaturity(Currency&amp;"ibor"&amp;Tenor,BA967,Trigger)</f>
        <v>46244</v>
      </c>
      <c r="BC967" s="320">
        <f>_xll.qlIndexFixing($AC$5,AZ967,TRUE,_xll.ohTrigger(Trigger,Trigger6M))</f>
        <v>1.7791034471245259E-2</v>
      </c>
      <c r="BD967" s="320">
        <f>_xll.qlIndexFixing($BE$1,AZ967,TRUE,_xll.ohTrigger(Trigger,Trigger6M))</f>
        <v>1.7652907550362935E-2</v>
      </c>
    </row>
    <row r="968" spans="51:56" ht="11.25" customHeight="1" x14ac:dyDescent="0.25">
      <c r="AY968" s="159" t="s">
        <v>90</v>
      </c>
      <c r="AZ968" s="158">
        <f>_xll.qlInterestRateIndexFixingDate(Currency&amp;"ibor"&amp;Tenor,BA968,Trigger)</f>
        <v>46066</v>
      </c>
      <c r="BA968" s="158">
        <f>_xll.qlCalendarAdvance(Calendar,BA967,AY968,"f",,Trigger)</f>
        <v>46070</v>
      </c>
      <c r="BB968" s="158">
        <f>_xll.qlInterestRateIndexMaturity(Currency&amp;"ibor"&amp;Tenor,BA968,Trigger)</f>
        <v>46251</v>
      </c>
      <c r="BC968" s="320">
        <f>_xll.qlIndexFixing($AC$5,AZ968,TRUE,_xll.ohTrigger(Trigger,Trigger6M))</f>
        <v>1.7778314972880196E-2</v>
      </c>
      <c r="BD968" s="320">
        <f>_xll.qlIndexFixing($BE$1,AZ968,TRUE,_xll.ohTrigger(Trigger,Trigger6M))</f>
        <v>1.7662439955064984E-2</v>
      </c>
    </row>
    <row r="969" spans="51:56" ht="11.25" customHeight="1" x14ac:dyDescent="0.25">
      <c r="AY969" s="159" t="s">
        <v>90</v>
      </c>
      <c r="AZ969" s="158">
        <f>_xll.qlInterestRateIndexFixingDate(Currency&amp;"ibor"&amp;Tenor,BA969,Trigger)</f>
        <v>46073</v>
      </c>
      <c r="BA969" s="158">
        <f>_xll.qlCalendarAdvance(Calendar,BA968,AY969,"f",,Trigger)</f>
        <v>46077</v>
      </c>
      <c r="BB969" s="158">
        <f>_xll.qlInterestRateIndexMaturity(Currency&amp;"ibor"&amp;Tenor,BA969,Trigger)</f>
        <v>46258</v>
      </c>
      <c r="BC969" s="320">
        <f>_xll.qlIndexFixing($AC$5,AZ969,TRUE,_xll.ohTrigger(Trigger,Trigger6M))</f>
        <v>1.7765453881025937E-2</v>
      </c>
      <c r="BD969" s="320">
        <f>_xll.qlIndexFixing($BE$1,AZ969,TRUE,_xll.ohTrigger(Trigger,Trigger6M))</f>
        <v>1.7671767154585124E-2</v>
      </c>
    </row>
    <row r="970" spans="51:56" ht="11.25" customHeight="1" x14ac:dyDescent="0.25">
      <c r="AY970" s="159" t="s">
        <v>90</v>
      </c>
      <c r="AZ970" s="158">
        <f>_xll.qlInterestRateIndexFixingDate(Currency&amp;"ibor"&amp;Tenor,BA970,Trigger)</f>
        <v>46080</v>
      </c>
      <c r="BA970" s="158">
        <f>_xll.qlCalendarAdvance(Calendar,BA969,AY970,"f",,Trigger)</f>
        <v>46084</v>
      </c>
      <c r="BB970" s="158">
        <f>_xll.qlInterestRateIndexMaturity(Currency&amp;"ibor"&amp;Tenor,BA970,Trigger)</f>
        <v>46268</v>
      </c>
      <c r="BC970" s="320">
        <f>_xll.qlIndexFixing($AC$5,AZ970,TRUE,_xll.ohTrigger(Trigger,Trigger6M))</f>
        <v>1.7752663856607329E-2</v>
      </c>
      <c r="BD970" s="320">
        <f>_xll.qlIndexFixing($BE$1,AZ970,TRUE,_xll.ohTrigger(Trigger,Trigger6M))</f>
        <v>1.7683922290580942E-2</v>
      </c>
    </row>
    <row r="971" spans="51:56" ht="11.25" customHeight="1" x14ac:dyDescent="0.25">
      <c r="AY971" s="159" t="s">
        <v>90</v>
      </c>
      <c r="AZ971" s="158">
        <f>_xll.qlInterestRateIndexFixingDate(Currency&amp;"ibor"&amp;Tenor,BA971,Trigger)</f>
        <v>46087</v>
      </c>
      <c r="BA971" s="158">
        <f>_xll.qlCalendarAdvance(Calendar,BA970,AY971,"f",,Trigger)</f>
        <v>46091</v>
      </c>
      <c r="BB971" s="158">
        <f>_xll.qlInterestRateIndexMaturity(Currency&amp;"ibor"&amp;Tenor,BA971,Trigger)</f>
        <v>46275</v>
      </c>
      <c r="BC971" s="320">
        <f>_xll.qlIndexFixing($AC$5,AZ971,TRUE,_xll.ohTrigger(Trigger,Trigger6M))</f>
        <v>1.7740158411988362E-2</v>
      </c>
      <c r="BD971" s="320">
        <f>_xll.qlIndexFixing($BE$1,AZ971,TRUE,_xll.ohTrigger(Trigger,Trigger6M))</f>
        <v>1.7692792823196777E-2</v>
      </c>
    </row>
    <row r="972" spans="51:56" ht="11.25" customHeight="1" x14ac:dyDescent="0.25">
      <c r="AY972" s="159" t="s">
        <v>90</v>
      </c>
      <c r="AZ972" s="158">
        <f>_xll.qlInterestRateIndexFixingDate(Currency&amp;"ibor"&amp;Tenor,BA972,Trigger)</f>
        <v>46094</v>
      </c>
      <c r="BA972" s="158">
        <f>_xll.qlCalendarAdvance(Calendar,BA971,AY972,"f",,Trigger)</f>
        <v>46098</v>
      </c>
      <c r="BB972" s="158">
        <f>_xll.qlInterestRateIndexMaturity(Currency&amp;"ibor"&amp;Tenor,BA972,Trigger)</f>
        <v>46282</v>
      </c>
      <c r="BC972" s="320">
        <f>_xll.qlIndexFixing($AC$5,AZ972,TRUE,_xll.ohTrigger(Trigger,Trigger6M))</f>
        <v>1.772751366460355E-2</v>
      </c>
      <c r="BD972" s="320">
        <f>_xll.qlIndexFixing($BE$1,AZ972,TRUE,_xll.ohTrigger(Trigger,Trigger6M))</f>
        <v>1.7701455552664447E-2</v>
      </c>
    </row>
    <row r="973" spans="51:56" ht="11.25" customHeight="1" x14ac:dyDescent="0.25">
      <c r="AY973" s="159" t="s">
        <v>90</v>
      </c>
      <c r="AZ973" s="158">
        <f>_xll.qlInterestRateIndexFixingDate(Currency&amp;"ibor"&amp;Tenor,BA973,Trigger)</f>
        <v>46101</v>
      </c>
      <c r="BA973" s="158">
        <f>_xll.qlCalendarAdvance(Calendar,BA972,AY973,"f",,Trigger)</f>
        <v>46105</v>
      </c>
      <c r="BB973" s="158">
        <f>_xll.qlInterestRateIndexMaturity(Currency&amp;"ibor"&amp;Tenor,BA973,Trigger)</f>
        <v>46289</v>
      </c>
      <c r="BC973" s="320">
        <f>_xll.qlIndexFixing($AC$5,AZ973,TRUE,_xll.ohTrigger(Trigger,Trigger6M))</f>
        <v>1.7714729617131185E-2</v>
      </c>
      <c r="BD973" s="320">
        <f>_xll.qlIndexFixing($BE$1,AZ973,TRUE,_xll.ohTrigger(Trigger,Trigger6M))</f>
        <v>1.7709909679958755E-2</v>
      </c>
    </row>
    <row r="974" spans="51:56" ht="11.25" customHeight="1" x14ac:dyDescent="0.25">
      <c r="AY974" s="159" t="s">
        <v>90</v>
      </c>
      <c r="AZ974" s="158">
        <f>_xll.qlInterestRateIndexFixingDate(Currency&amp;"ibor"&amp;Tenor,BA974,Trigger)</f>
        <v>46108</v>
      </c>
      <c r="BA974" s="158">
        <f>_xll.qlCalendarAdvance(Calendar,BA973,AY974,"f",,Trigger)</f>
        <v>46112</v>
      </c>
      <c r="BB974" s="158">
        <f>_xll.qlInterestRateIndexMaturity(Currency&amp;"ibor"&amp;Tenor,BA974,Trigger)</f>
        <v>46295</v>
      </c>
      <c r="BC974" s="320">
        <f>_xll.qlIndexFixing($AC$5,AZ974,TRUE,_xll.ohTrigger(Trigger,Trigger6M))</f>
        <v>1.770086396798741E-2</v>
      </c>
      <c r="BD974" s="320">
        <f>_xll.qlIndexFixing($BE$1,AZ974,TRUE,_xll.ohTrigger(Trigger,Trigger6M))</f>
        <v>1.7717203374022369E-2</v>
      </c>
    </row>
    <row r="975" spans="51:56" ht="11.25" customHeight="1" x14ac:dyDescent="0.25">
      <c r="AY975" s="159" t="s">
        <v>90</v>
      </c>
      <c r="AZ975" s="158">
        <f>_xll.qlInterestRateIndexFixingDate(Currency&amp;"ibor"&amp;Tenor,BA975,Trigger)</f>
        <v>46113</v>
      </c>
      <c r="BA975" s="158">
        <f>_xll.qlCalendarAdvance(Calendar,BA974,AY975,"f",,Trigger)</f>
        <v>46119</v>
      </c>
      <c r="BB975" s="158">
        <f>_xll.qlInterestRateIndexMaturity(Currency&amp;"ibor"&amp;Tenor,BA975,Trigger)</f>
        <v>46302</v>
      </c>
      <c r="BC975" s="320">
        <f>_xll.qlIndexFixing($AC$5,AZ975,TRUE,_xll.ohTrigger(Trigger,Trigger6M))</f>
        <v>1.768758769006383E-2</v>
      </c>
      <c r="BD975" s="320">
        <f>_xll.qlIndexFixing($BE$1,AZ975,TRUE,_xll.ohTrigger(Trigger,Trigger6M))</f>
        <v>1.7725252795184769E-2</v>
      </c>
    </row>
    <row r="976" spans="51:56" ht="11.25" customHeight="1" x14ac:dyDescent="0.25">
      <c r="AY976" s="159" t="s">
        <v>90</v>
      </c>
      <c r="AZ976" s="158">
        <f>_xll.qlInterestRateIndexFixingDate(Currency&amp;"ibor"&amp;Tenor,BA976,Trigger)</f>
        <v>46122</v>
      </c>
      <c r="BA976" s="158">
        <f>_xll.qlCalendarAdvance(Calendar,BA975,AY976,"f",,Trigger)</f>
        <v>46126</v>
      </c>
      <c r="BB976" s="158">
        <f>_xll.qlInterestRateIndexMaturity(Currency&amp;"ibor"&amp;Tenor,BA976,Trigger)</f>
        <v>46309</v>
      </c>
      <c r="BC976" s="320">
        <f>_xll.qlIndexFixing($AC$5,AZ976,TRUE,_xll.ohTrigger(Trigger,Trigger6M))</f>
        <v>1.7674171367917036E-2</v>
      </c>
      <c r="BD976" s="320">
        <f>_xll.qlIndexFixing($BE$1,AZ976,TRUE,_xll.ohTrigger(Trigger,Trigger6M))</f>
        <v>1.7733091284633982E-2</v>
      </c>
    </row>
    <row r="977" spans="51:56" ht="11.25" customHeight="1" x14ac:dyDescent="0.25">
      <c r="AY977" s="159" t="s">
        <v>90</v>
      </c>
      <c r="AZ977" s="158">
        <f>_xll.qlInterestRateIndexFixingDate(Currency&amp;"ibor"&amp;Tenor,BA977,Trigger)</f>
        <v>46129</v>
      </c>
      <c r="BA977" s="158">
        <f>_xll.qlCalendarAdvance(Calendar,BA976,AY977,"f",,Trigger)</f>
        <v>46133</v>
      </c>
      <c r="BB977" s="158">
        <f>_xll.qlInterestRateIndexMaturity(Currency&amp;"ibor"&amp;Tenor,BA977,Trigger)</f>
        <v>46316</v>
      </c>
      <c r="BC977" s="320">
        <f>_xll.qlIndexFixing($AC$5,AZ977,TRUE,_xll.ohTrigger(Trigger,Trigger6M))</f>
        <v>1.766061500438847E-2</v>
      </c>
      <c r="BD977" s="320">
        <f>_xll.qlIndexFixing($BE$1,AZ977,TRUE,_xll.ohTrigger(Trigger,Trigger6M))</f>
        <v>1.7740718043608293E-2</v>
      </c>
    </row>
    <row r="978" spans="51:56" ht="11.25" customHeight="1" x14ac:dyDescent="0.25">
      <c r="AY978" s="159" t="s">
        <v>90</v>
      </c>
      <c r="AZ978" s="158">
        <f>_xll.qlInterestRateIndexFixingDate(Currency&amp;"ibor"&amp;Tenor,BA978,Trigger)</f>
        <v>46136</v>
      </c>
      <c r="BA978" s="158">
        <f>_xll.qlCalendarAdvance(Calendar,BA977,AY978,"f",,Trigger)</f>
        <v>46140</v>
      </c>
      <c r="BB978" s="158">
        <f>_xll.qlInterestRateIndexMaturity(Currency&amp;"ibor"&amp;Tenor,BA978,Trigger)</f>
        <v>46323</v>
      </c>
      <c r="BC978" s="320">
        <f>_xll.qlIndexFixing($AC$5,AZ978,TRUE,_xll.ohTrigger(Trigger,Trigger6M))</f>
        <v>1.7646918602348412E-2</v>
      </c>
      <c r="BD978" s="320">
        <f>_xll.qlIndexFixing($BE$1,AZ978,TRUE,_xll.ohTrigger(Trigger,Trigger6M))</f>
        <v>1.7748132273399719E-2</v>
      </c>
    </row>
    <row r="979" spans="51:56" ht="11.25" customHeight="1" x14ac:dyDescent="0.25">
      <c r="AY979" s="159" t="s">
        <v>90</v>
      </c>
      <c r="AZ979" s="158">
        <f>_xll.qlInterestRateIndexFixingDate(Currency&amp;"ibor"&amp;Tenor,BA979,Trigger)</f>
        <v>46142</v>
      </c>
      <c r="BA979" s="158">
        <f>_xll.qlCalendarAdvance(Calendar,BA978,AY979,"f",,Trigger)</f>
        <v>46147</v>
      </c>
      <c r="BB979" s="158">
        <f>_xll.qlInterestRateIndexMaturity(Currency&amp;"ibor"&amp;Tenor,BA979,Trigger)</f>
        <v>46331</v>
      </c>
      <c r="BC979" s="320">
        <f>_xll.qlIndexFixing($AC$5,AZ979,TRUE,_xll.ohTrigger(Trigger,Trigger6M))</f>
        <v>1.7635100184117236E-2</v>
      </c>
      <c r="BD979" s="320">
        <f>_xll.qlIndexFixing($BE$1,AZ979,TRUE,_xll.ohTrigger(Trigger,Trigger6M))</f>
        <v>1.7756209059337842E-2</v>
      </c>
    </row>
    <row r="980" spans="51:56" ht="11.25" customHeight="1" x14ac:dyDescent="0.25">
      <c r="AY980" s="159" t="s">
        <v>90</v>
      </c>
      <c r="AZ980" s="158">
        <f>_xll.qlInterestRateIndexFixingDate(Currency&amp;"ibor"&amp;Tenor,BA980,Trigger)</f>
        <v>46150</v>
      </c>
      <c r="BA980" s="158">
        <f>_xll.qlCalendarAdvance(Calendar,BA979,AY980,"f",,Trigger)</f>
        <v>46154</v>
      </c>
      <c r="BB980" s="158">
        <f>_xll.qlInterestRateIndexMaturity(Currency&amp;"ibor"&amp;Tenor,BA980,Trigger)</f>
        <v>46338</v>
      </c>
      <c r="BC980" s="320">
        <f>_xll.qlIndexFixing($AC$5,AZ980,TRUE,_xll.ohTrigger(Trigger,Trigger6M))</f>
        <v>1.7621341113481358E-2</v>
      </c>
      <c r="BD980" s="320">
        <f>_xll.qlIndexFixing($BE$1,AZ980,TRUE,_xll.ohTrigger(Trigger,Trigger6M))</f>
        <v>1.7763180603198304E-2</v>
      </c>
    </row>
    <row r="981" spans="51:56" ht="11.25" customHeight="1" x14ac:dyDescent="0.25">
      <c r="AY981" s="159" t="s">
        <v>90</v>
      </c>
      <c r="AZ981" s="158">
        <f>_xll.qlInterestRateIndexFixingDate(Currency&amp;"ibor"&amp;Tenor,BA981,Trigger)</f>
        <v>46157</v>
      </c>
      <c r="BA981" s="158">
        <f>_xll.qlCalendarAdvance(Calendar,BA980,AY981,"f",,Trigger)</f>
        <v>46161</v>
      </c>
      <c r="BB981" s="158">
        <f>_xll.qlInterestRateIndexMaturity(Currency&amp;"ibor"&amp;Tenor,BA981,Trigger)</f>
        <v>46345</v>
      </c>
      <c r="BC981" s="320">
        <f>_xll.qlIndexFixing($AC$5,AZ981,TRUE,_xll.ohTrigger(Trigger,Trigger6M))</f>
        <v>1.7636064315523687E-2</v>
      </c>
      <c r="BD981" s="320">
        <f>_xll.qlIndexFixing($BE$1,AZ981,TRUE,_xll.ohTrigger(Trigger,Trigger6M))</f>
        <v>1.7769937154634034E-2</v>
      </c>
    </row>
    <row r="982" spans="51:56" ht="11.25" customHeight="1" x14ac:dyDescent="0.25">
      <c r="AY982" s="159" t="s">
        <v>90</v>
      </c>
      <c r="AZ982" s="158">
        <f>_xll.qlInterestRateIndexFixingDate(Currency&amp;"ibor"&amp;Tenor,BA982,Trigger)</f>
        <v>46164</v>
      </c>
      <c r="BA982" s="158">
        <f>_xll.qlCalendarAdvance(Calendar,BA981,AY982,"f",,Trigger)</f>
        <v>46168</v>
      </c>
      <c r="BB982" s="158">
        <f>_xll.qlInterestRateIndexMaturity(Currency&amp;"ibor"&amp;Tenor,BA982,Trigger)</f>
        <v>46352</v>
      </c>
      <c r="BC982" s="320">
        <f>_xll.qlIndexFixing($AC$5,AZ982,TRUE,_xll.ohTrigger(Trigger,Trigger6M))</f>
        <v>1.7662216538008663E-2</v>
      </c>
      <c r="BD982" s="320">
        <f>_xll.qlIndexFixing($BE$1,AZ982,TRUE,_xll.ohTrigger(Trigger,Trigger6M))</f>
        <v>1.7776477915121176E-2</v>
      </c>
    </row>
    <row r="983" spans="51:56" ht="11.25" customHeight="1" x14ac:dyDescent="0.25">
      <c r="AY983" s="159" t="s">
        <v>90</v>
      </c>
      <c r="AZ983" s="158">
        <f>_xll.qlInterestRateIndexFixingDate(Currency&amp;"ibor"&amp;Tenor,BA983,Trigger)</f>
        <v>46171</v>
      </c>
      <c r="BA983" s="158">
        <f>_xll.qlCalendarAdvance(Calendar,BA982,AY983,"f",,Trigger)</f>
        <v>46175</v>
      </c>
      <c r="BB983" s="158">
        <f>_xll.qlInterestRateIndexMaturity(Currency&amp;"ibor"&amp;Tenor,BA983,Trigger)</f>
        <v>46358</v>
      </c>
      <c r="BC983" s="320">
        <f>_xll.qlIndexFixing($AC$5,AZ983,TRUE,_xll.ohTrigger(Trigger,Trigger6M))</f>
        <v>1.7686067903582247E-2</v>
      </c>
      <c r="BD983" s="320">
        <f>_xll.qlIndexFixing($BE$1,AZ983,TRUE,_xll.ohTrigger(Trigger,Trigger6M))</f>
        <v>1.7781987533843545E-2</v>
      </c>
    </row>
    <row r="984" spans="51:56" ht="11.25" customHeight="1" x14ac:dyDescent="0.25">
      <c r="AY984" s="159" t="s">
        <v>90</v>
      </c>
      <c r="AZ984" s="158">
        <f>_xll.qlInterestRateIndexFixingDate(Currency&amp;"ibor"&amp;Tenor,BA984,Trigger)</f>
        <v>46178</v>
      </c>
      <c r="BA984" s="158">
        <f>_xll.qlCalendarAdvance(Calendar,BA983,AY984,"f",,Trigger)</f>
        <v>46182</v>
      </c>
      <c r="BB984" s="158">
        <f>_xll.qlInterestRateIndexMaturity(Currency&amp;"ibor"&amp;Tenor,BA984,Trigger)</f>
        <v>46365</v>
      </c>
      <c r="BC984" s="320">
        <f>_xll.qlIndexFixing($AC$5,AZ984,TRUE,_xll.ohTrigger(Trigger,Trigger6M))</f>
        <v>1.7712219514209215E-2</v>
      </c>
      <c r="BD984" s="320">
        <f>_xll.qlIndexFixing($BE$1,AZ984,TRUE,_xll.ohTrigger(Trigger,Trigger6M))</f>
        <v>1.7788109818894053E-2</v>
      </c>
    </row>
    <row r="985" spans="51:56" ht="11.25" customHeight="1" x14ac:dyDescent="0.25">
      <c r="AY985" s="159" t="s">
        <v>90</v>
      </c>
      <c r="AZ985" s="158">
        <f>_xll.qlInterestRateIndexFixingDate(Currency&amp;"ibor"&amp;Tenor,BA985,Trigger)</f>
        <v>46185</v>
      </c>
      <c r="BA985" s="158">
        <f>_xll.qlCalendarAdvance(Calendar,BA984,AY985,"f",,Trigger)</f>
        <v>46189</v>
      </c>
      <c r="BB985" s="158">
        <f>_xll.qlInterestRateIndexMaturity(Currency&amp;"ibor"&amp;Tenor,BA985,Trigger)</f>
        <v>46372</v>
      </c>
      <c r="BC985" s="320">
        <f>_xll.qlIndexFixing($AC$5,AZ985,TRUE,_xll.ohTrigger(Trigger,Trigger6M))</f>
        <v>1.7738371469391608E-2</v>
      </c>
      <c r="BD985" s="320">
        <f>_xll.qlIndexFixing($BE$1,AZ985,TRUE,_xll.ohTrigger(Trigger,Trigger6M))</f>
        <v>1.7794013985432459E-2</v>
      </c>
    </row>
    <row r="986" spans="51:56" ht="11.25" customHeight="1" x14ac:dyDescent="0.25">
      <c r="AY986" s="159" t="s">
        <v>90</v>
      </c>
      <c r="AZ986" s="158">
        <f>_xll.qlInterestRateIndexFixingDate(Currency&amp;"ibor"&amp;Tenor,BA986,Trigger)</f>
        <v>46192</v>
      </c>
      <c r="BA986" s="158">
        <f>_xll.qlCalendarAdvance(Calendar,BA985,AY986,"f",,Trigger)</f>
        <v>46196</v>
      </c>
      <c r="BB986" s="158">
        <f>_xll.qlInterestRateIndexMaturity(Currency&amp;"ibor"&amp;Tenor,BA986,Trigger)</f>
        <v>46379</v>
      </c>
      <c r="BC986" s="320">
        <f>_xll.qlIndexFixing($AC$5,AZ986,TRUE,_xll.ohTrigger(Trigger,Trigger6M))</f>
        <v>1.7764523769132914E-2</v>
      </c>
      <c r="BD986" s="320">
        <f>_xll.qlIndexFixing($BE$1,AZ986,TRUE,_xll.ohTrigger(Trigger,Trigger6M))</f>
        <v>1.7799699235226025E-2</v>
      </c>
    </row>
    <row r="987" spans="51:56" ht="11.25" customHeight="1" x14ac:dyDescent="0.25">
      <c r="AY987" s="159" t="s">
        <v>90</v>
      </c>
      <c r="AZ987" s="158">
        <f>_xll.qlInterestRateIndexFixingDate(Currency&amp;"ibor"&amp;Tenor,BA987,Trigger)</f>
        <v>46199</v>
      </c>
      <c r="BA987" s="158">
        <f>_xll.qlCalendarAdvance(Calendar,BA986,AY987,"f",,Trigger)</f>
        <v>46203</v>
      </c>
      <c r="BB987" s="158">
        <f>_xll.qlInterestRateIndexMaturity(Currency&amp;"ibor"&amp;Tenor,BA987,Trigger)</f>
        <v>46387</v>
      </c>
      <c r="BC987" s="320">
        <f>_xll.qlIndexFixing($AC$5,AZ987,TRUE,_xll.ohTrigger(Trigger,Trigger6M))</f>
        <v>1.7792982847211349E-2</v>
      </c>
      <c r="BD987" s="320">
        <f>_xll.qlIndexFixing($BE$1,AZ987,TRUE,_xll.ohTrigger(Trigger,Trigger6M))</f>
        <v>1.7805916909226241E-2</v>
      </c>
    </row>
    <row r="988" spans="51:56" ht="11.25" customHeight="1" x14ac:dyDescent="0.25">
      <c r="AY988" s="159" t="s">
        <v>90</v>
      </c>
      <c r="AZ988" s="158">
        <f>_xll.qlInterestRateIndexFixingDate(Currency&amp;"ibor"&amp;Tenor,BA988,Trigger)</f>
        <v>46206</v>
      </c>
      <c r="BA988" s="158">
        <f>_xll.qlCalendarAdvance(Calendar,BA987,AY988,"f",,Trigger)</f>
        <v>46210</v>
      </c>
      <c r="BB988" s="158">
        <f>_xll.qlInterestRateIndexMaturity(Currency&amp;"ibor"&amp;Tenor,BA988,Trigger)</f>
        <v>46394</v>
      </c>
      <c r="BC988" s="320">
        <f>_xll.qlIndexFixing($AC$5,AZ988,TRUE,_xll.ohTrigger(Trigger,Trigger6M))</f>
        <v>1.7819137148440026E-2</v>
      </c>
      <c r="BD988" s="320">
        <f>_xll.qlIndexFixing($BE$1,AZ988,TRUE,_xll.ohTrigger(Trigger,Trigger6M))</f>
        <v>1.7811146158435105E-2</v>
      </c>
    </row>
    <row r="989" spans="51:56" ht="11.25" customHeight="1" x14ac:dyDescent="0.25">
      <c r="AY989" s="159" t="s">
        <v>90</v>
      </c>
      <c r="AZ989" s="158">
        <f>_xll.qlInterestRateIndexFixingDate(Currency&amp;"ibor"&amp;Tenor,BA989,Trigger)</f>
        <v>46213</v>
      </c>
      <c r="BA989" s="158">
        <f>_xll.qlCalendarAdvance(Calendar,BA988,AY989,"f",,Trigger)</f>
        <v>46217</v>
      </c>
      <c r="BB989" s="158">
        <f>_xll.qlInterestRateIndexMaturity(Currency&amp;"ibor"&amp;Tenor,BA989,Trigger)</f>
        <v>46401</v>
      </c>
      <c r="BC989" s="320">
        <f>_xll.qlIndexFixing($AC$5,AZ989,TRUE,_xll.ohTrigger(Trigger,Trigger6M))</f>
        <v>1.7845291796141988E-2</v>
      </c>
      <c r="BD989" s="320">
        <f>_xll.qlIndexFixing($BE$1,AZ989,TRUE,_xll.ohTrigger(Trigger,Trigger6M))</f>
        <v>1.781615402875571E-2</v>
      </c>
    </row>
    <row r="990" spans="51:56" ht="11.25" customHeight="1" x14ac:dyDescent="0.25">
      <c r="AY990" s="159" t="s">
        <v>90</v>
      </c>
      <c r="AZ990" s="158">
        <f>_xll.qlInterestRateIndexFixingDate(Currency&amp;"ibor"&amp;Tenor,BA990,Trigger)</f>
        <v>46220</v>
      </c>
      <c r="BA990" s="158">
        <f>_xll.qlCalendarAdvance(Calendar,BA989,AY990,"f",,Trigger)</f>
        <v>46224</v>
      </c>
      <c r="BB990" s="158">
        <f>_xll.qlInterestRateIndexMaturity(Currency&amp;"ibor"&amp;Tenor,BA990,Trigger)</f>
        <v>46408</v>
      </c>
      <c r="BC990" s="320">
        <f>_xll.qlIndexFixing($AC$5,AZ990,TRUE,_xll.ohTrigger(Trigger,Trigger6M))</f>
        <v>1.7871446790322015E-2</v>
      </c>
      <c r="BD990" s="320">
        <f>_xll.qlIndexFixing($BE$1,AZ990,TRUE,_xll.ohTrigger(Trigger,Trigger6M))</f>
        <v>1.7820939722168135E-2</v>
      </c>
    </row>
    <row r="991" spans="51:56" ht="11.25" customHeight="1" x14ac:dyDescent="0.25">
      <c r="AY991" s="159" t="s">
        <v>90</v>
      </c>
      <c r="AZ991" s="158">
        <f>_xll.qlInterestRateIndexFixingDate(Currency&amp;"ibor"&amp;Tenor,BA991,Trigger)</f>
        <v>46227</v>
      </c>
      <c r="BA991" s="158">
        <f>_xll.qlCalendarAdvance(Calendar,BA990,AY991,"f",,Trigger)</f>
        <v>46231</v>
      </c>
      <c r="BB991" s="158">
        <f>_xll.qlInterestRateIndexMaturity(Currency&amp;"ibor"&amp;Tenor,BA991,Trigger)</f>
        <v>46415</v>
      </c>
      <c r="BC991" s="320">
        <f>_xll.qlIndexFixing($AC$5,AZ991,TRUE,_xll.ohTrigger(Trigger,Trigger6M))</f>
        <v>1.7897602130984014E-2</v>
      </c>
      <c r="BD991" s="320">
        <f>_xll.qlIndexFixing($BE$1,AZ991,TRUE,_xll.ohTrigger(Trigger,Trigger6M))</f>
        <v>1.7825502440720682E-2</v>
      </c>
    </row>
    <row r="992" spans="51:56" ht="11.25" customHeight="1" x14ac:dyDescent="0.25">
      <c r="AY992" s="159" t="s">
        <v>90</v>
      </c>
      <c r="AZ992" s="158">
        <f>_xll.qlInterestRateIndexFixingDate(Currency&amp;"ibor"&amp;Tenor,BA992,Trigger)</f>
        <v>46234</v>
      </c>
      <c r="BA992" s="158">
        <f>_xll.qlCalendarAdvance(Calendar,BA991,AY992,"f",,Trigger)</f>
        <v>46238</v>
      </c>
      <c r="BB992" s="158">
        <f>_xll.qlInterestRateIndexMaturity(Currency&amp;"ibor"&amp;Tenor,BA992,Trigger)</f>
        <v>46422</v>
      </c>
      <c r="BC992" s="320">
        <f>_xll.qlIndexFixing($AC$5,AZ992,TRUE,_xll.ohTrigger(Trigger,Trigger6M))</f>
        <v>1.7923757818134069E-2</v>
      </c>
      <c r="BD992" s="320">
        <f>_xll.qlIndexFixing($BE$1,AZ992,TRUE,_xll.ohTrigger(Trigger,Trigger6M))</f>
        <v>1.7829841386529849E-2</v>
      </c>
    </row>
    <row r="993" spans="51:56" ht="11.25" customHeight="1" x14ac:dyDescent="0.25">
      <c r="AY993" s="159" t="s">
        <v>90</v>
      </c>
      <c r="AZ993" s="158">
        <f>_xll.qlInterestRateIndexFixingDate(Currency&amp;"ibor"&amp;Tenor,BA993,Trigger)</f>
        <v>46241</v>
      </c>
      <c r="BA993" s="158">
        <f>_xll.qlCalendarAdvance(Calendar,BA992,AY993,"f",,Trigger)</f>
        <v>46245</v>
      </c>
      <c r="BB993" s="158">
        <f>_xll.qlInterestRateIndexMaturity(Currency&amp;"ibor"&amp;Tenor,BA993,Trigger)</f>
        <v>46429</v>
      </c>
      <c r="BC993" s="320">
        <f>_xll.qlIndexFixing($AC$5,AZ993,TRUE,_xll.ohTrigger(Trigger,Trigger6M))</f>
        <v>1.7949913851775221E-2</v>
      </c>
      <c r="BD993" s="320">
        <f>_xll.qlIndexFixing($BE$1,AZ993,TRUE,_xll.ohTrigger(Trigger,Trigger6M))</f>
        <v>1.7833955761779478E-2</v>
      </c>
    </row>
    <row r="994" spans="51:56" ht="11.25" customHeight="1" x14ac:dyDescent="0.25">
      <c r="AY994" s="159" t="s">
        <v>90</v>
      </c>
      <c r="AZ994" s="158">
        <f>_xll.qlInterestRateIndexFixingDate(Currency&amp;"ibor"&amp;Tenor,BA994,Trigger)</f>
        <v>46248</v>
      </c>
      <c r="BA994" s="158">
        <f>_xll.qlCalendarAdvance(Calendar,BA993,AY994,"f",,Trigger)</f>
        <v>46252</v>
      </c>
      <c r="BB994" s="158">
        <f>_xll.qlInterestRateIndexMaturity(Currency&amp;"ibor"&amp;Tenor,BA994,Trigger)</f>
        <v>46436</v>
      </c>
      <c r="BC994" s="320">
        <f>_xll.qlIndexFixing($AC$5,AZ994,TRUE,_xll.ohTrigger(Trigger,Trigger6M))</f>
        <v>1.7976070231912684E-2</v>
      </c>
      <c r="BD994" s="320">
        <f>_xll.qlIndexFixing($BE$1,AZ994,TRUE,_xll.ohTrigger(Trigger,Trigger6M))</f>
        <v>1.7837844768724218E-2</v>
      </c>
    </row>
    <row r="995" spans="51:56" ht="11.25" customHeight="1" x14ac:dyDescent="0.25">
      <c r="AY995" s="159" t="s">
        <v>90</v>
      </c>
      <c r="AZ995" s="158">
        <f>_xll.qlInterestRateIndexFixingDate(Currency&amp;"ibor"&amp;Tenor,BA995,Trigger)</f>
        <v>46255</v>
      </c>
      <c r="BA995" s="158">
        <f>_xll.qlCalendarAdvance(Calendar,BA994,AY995,"f",,Trigger)</f>
        <v>46259</v>
      </c>
      <c r="BB995" s="158">
        <f>_xll.qlInterestRateIndexMaturity(Currency&amp;"ibor"&amp;Tenor,BA995,Trigger)</f>
        <v>46443</v>
      </c>
      <c r="BC995" s="320">
        <f>_xll.qlIndexFixing($AC$5,AZ995,TRUE,_xll.ohTrigger(Trigger,Trigger6M))</f>
        <v>1.8002226958551235E-2</v>
      </c>
      <c r="BD995" s="320">
        <f>_xll.qlIndexFixing($BE$1,AZ995,TRUE,_xll.ohTrigger(Trigger,Trigger6M))</f>
        <v>1.7841507609689534E-2</v>
      </c>
    </row>
    <row r="996" spans="51:56" ht="11.25" customHeight="1" x14ac:dyDescent="0.25">
      <c r="AY996" s="159" t="s">
        <v>90</v>
      </c>
      <c r="AZ996" s="158">
        <f>_xll.qlInterestRateIndexFixingDate(Currency&amp;"ibor"&amp;Tenor,BA996,Trigger)</f>
        <v>46262</v>
      </c>
      <c r="BA996" s="158">
        <f>_xll.qlCalendarAdvance(Calendar,BA995,AY996,"f",,Trigger)</f>
        <v>46266</v>
      </c>
      <c r="BB996" s="158">
        <f>_xll.qlInterestRateIndexMaturity(Currency&amp;"ibor"&amp;Tenor,BA996,Trigger)</f>
        <v>46447</v>
      </c>
      <c r="BC996" s="320">
        <f>_xll.qlIndexFixing($AC$5,AZ996,TRUE,_xll.ohTrigger(Trigger,Trigger6M))</f>
        <v>1.8021429700414194E-2</v>
      </c>
      <c r="BD996" s="320">
        <f>_xll.qlIndexFixing($BE$1,AZ996,TRUE,_xll.ohTrigger(Trigger,Trigger6M))</f>
        <v>1.7843115607998793E-2</v>
      </c>
    </row>
    <row r="997" spans="51:56" ht="11.25" customHeight="1" x14ac:dyDescent="0.25">
      <c r="AY997" s="159" t="s">
        <v>90</v>
      </c>
      <c r="AZ997" s="158">
        <f>_xll.qlInterestRateIndexFixingDate(Currency&amp;"ibor"&amp;Tenor,BA997,Trigger)</f>
        <v>46269</v>
      </c>
      <c r="BA997" s="158">
        <f>_xll.qlCalendarAdvance(Calendar,BA996,AY997,"f",,Trigger)</f>
        <v>46273</v>
      </c>
      <c r="BB997" s="158">
        <f>_xll.qlInterestRateIndexMaturity(Currency&amp;"ibor"&amp;Tenor,BA997,Trigger)</f>
        <v>46454</v>
      </c>
      <c r="BC997" s="320">
        <f>_xll.qlIndexFixing($AC$5,AZ997,TRUE,_xll.ohTrigger(Trigger,Trigger6M))</f>
        <v>1.804758313270078E-2</v>
      </c>
      <c r="BD997" s="320">
        <f>_xll.qlIndexFixing($BE$1,AZ997,TRUE,_xll.ohTrigger(Trigger,Trigger6M))</f>
        <v>1.7846372856952005E-2</v>
      </c>
    </row>
    <row r="998" spans="51:56" ht="11.25" customHeight="1" x14ac:dyDescent="0.25">
      <c r="AY998" s="159" t="s">
        <v>90</v>
      </c>
      <c r="AZ998" s="158">
        <f>_xll.qlInterestRateIndexFixingDate(Currency&amp;"ibor"&amp;Tenor,BA998,Trigger)</f>
        <v>46276</v>
      </c>
      <c r="BA998" s="158">
        <f>_xll.qlCalendarAdvance(Calendar,BA997,AY998,"f",,Trigger)</f>
        <v>46280</v>
      </c>
      <c r="BB998" s="158">
        <f>_xll.qlInterestRateIndexMaturity(Currency&amp;"ibor"&amp;Tenor,BA998,Trigger)</f>
        <v>46461</v>
      </c>
      <c r="BC998" s="320">
        <f>_xll.qlIndexFixing($AC$5,AZ998,TRUE,_xll.ohTrigger(Trigger,Trigger6M))</f>
        <v>1.8073736905799827E-2</v>
      </c>
      <c r="BD998" s="320">
        <f>_xll.qlIndexFixing($BE$1,AZ998,TRUE,_xll.ohTrigger(Trigger,Trigger6M))</f>
        <v>1.7849401751920211E-2</v>
      </c>
    </row>
    <row r="999" spans="51:56" ht="11.25" customHeight="1" x14ac:dyDescent="0.25">
      <c r="AY999" s="159" t="s">
        <v>90</v>
      </c>
      <c r="AZ999" s="158">
        <f>_xll.qlInterestRateIndexFixingDate(Currency&amp;"ibor"&amp;Tenor,BA999,Trigger)</f>
        <v>46283</v>
      </c>
      <c r="BA999" s="158">
        <f>_xll.qlCalendarAdvance(Calendar,BA998,AY999,"f",,Trigger)</f>
        <v>46287</v>
      </c>
      <c r="BB999" s="158">
        <f>_xll.qlInterestRateIndexMaturity(Currency&amp;"ibor"&amp;Tenor,BA999,Trigger)</f>
        <v>46468</v>
      </c>
      <c r="BC999" s="320">
        <f>_xll.qlIndexFixing($AC$5,AZ999,TRUE,_xll.ohTrigger(Trigger,Trigger6M))</f>
        <v>1.8099891019717079E-2</v>
      </c>
      <c r="BD999" s="320">
        <f>_xll.qlIndexFixing($BE$1,AZ999,TRUE,_xll.ohTrigger(Trigger,Trigger6M))</f>
        <v>1.7852201495639285E-2</v>
      </c>
    </row>
    <row r="1000" spans="51:56" ht="11.25" customHeight="1" x14ac:dyDescent="0.25">
      <c r="AY1000" s="159" t="s">
        <v>90</v>
      </c>
      <c r="AZ1000" s="158">
        <f>_xll.qlInterestRateIndexFixingDate(Currency&amp;"ibor"&amp;Tenor,BA1000,Trigger)</f>
        <v>46290</v>
      </c>
      <c r="BA1000" s="158">
        <f>_xll.qlCalendarAdvance(Calendar,BA999,AY1000,"f",,Trigger)</f>
        <v>46294</v>
      </c>
      <c r="BB1000" s="158">
        <f>_xll.qlInterestRateIndexMaturity(Currency&amp;"ibor"&amp;Tenor,BA1000,Trigger)</f>
        <v>46476</v>
      </c>
      <c r="BC1000" s="320">
        <f>_xll.qlIndexFixing($AC$5,AZ1000,TRUE,_xll.ohTrigger(Trigger,Trigger6M))</f>
        <v>1.8128368708490886E-2</v>
      </c>
      <c r="BD1000" s="320">
        <f>_xll.qlIndexFixing($BE$1,AZ1000,TRUE,_xll.ohTrigger(Trigger,Trigger6M))</f>
        <v>1.7855316245344494E-2</v>
      </c>
    </row>
    <row r="1001" spans="51:56" ht="11.25" customHeight="1" x14ac:dyDescent="0.25">
      <c r="AY1001" s="159" t="s">
        <v>90</v>
      </c>
      <c r="AZ1001" s="158">
        <f>_xll.qlInterestRateIndexFixingDate(Currency&amp;"ibor"&amp;Tenor,BA1001,Trigger)</f>
        <v>46297</v>
      </c>
      <c r="BA1001" s="158">
        <f>_xll.qlCalendarAdvance(Calendar,BA1000,AY1001,"f",,Trigger)</f>
        <v>46301</v>
      </c>
      <c r="BB1001" s="158">
        <f>_xll.qlInterestRateIndexMaturity(Currency&amp;"ibor"&amp;Tenor,BA1001,Trigger)</f>
        <v>46483</v>
      </c>
      <c r="BC1001" s="320">
        <f>_xll.qlIndexFixing($AC$5,AZ1001,TRUE,_xll.ohTrigger(Trigger,Trigger6M))</f>
        <v>1.8154524840443529E-2</v>
      </c>
      <c r="BD1001" s="320">
        <f>_xll.qlIndexFixing($BE$1,AZ1001,TRUE,_xll.ohTrigger(Trigger,Trigger6M))</f>
        <v>1.785763865156172E-2</v>
      </c>
    </row>
    <row r="1002" spans="51:56" ht="11.25" customHeight="1" x14ac:dyDescent="0.25">
      <c r="AY1002" s="159" t="s">
        <v>90</v>
      </c>
      <c r="AZ1002" s="158">
        <f>_xll.qlInterestRateIndexFixingDate(Currency&amp;"ibor"&amp;Tenor,BA1002,Trigger)</f>
        <v>46304</v>
      </c>
      <c r="BA1002" s="158">
        <f>_xll.qlCalendarAdvance(Calendar,BA1001,AY1002,"f",,Trigger)</f>
        <v>46308</v>
      </c>
      <c r="BB1002" s="158">
        <f>_xll.qlInterestRateIndexMaturity(Currency&amp;"ibor"&amp;Tenor,BA1002,Trigger)</f>
        <v>46490</v>
      </c>
      <c r="BC1002" s="320">
        <f>_xll.qlIndexFixing($AC$5,AZ1002,TRUE,_xll.ohTrigger(Trigger,Trigger6M))</f>
        <v>1.8180681315127293E-2</v>
      </c>
      <c r="BD1002" s="320">
        <f>_xll.qlIndexFixing($BE$1,AZ1002,TRUE,_xll.ohTrigger(Trigger,Trigger6M))</f>
        <v>1.7859729446841048E-2</v>
      </c>
    </row>
    <row r="1003" spans="51:56" ht="11.25" customHeight="1" x14ac:dyDescent="0.25">
      <c r="AY1003" s="159" t="s">
        <v>90</v>
      </c>
      <c r="AZ1003" s="158">
        <f>_xll.qlInterestRateIndexFixingDate(Currency&amp;"ibor"&amp;Tenor,BA1003,Trigger)</f>
        <v>46311</v>
      </c>
      <c r="BA1003" s="158">
        <f>_xll.qlCalendarAdvance(Calendar,BA1002,AY1003,"f",,Trigger)</f>
        <v>46315</v>
      </c>
      <c r="BB1003" s="158">
        <f>_xll.qlInterestRateIndexMaturity(Currency&amp;"ibor"&amp;Tenor,BA1003,Trigger)</f>
        <v>46497</v>
      </c>
      <c r="BC1003" s="320">
        <f>_xll.qlIndexFixing($AC$5,AZ1003,TRUE,_xll.ohTrigger(Trigger,Trigger6M))</f>
        <v>1.8206838132547445E-2</v>
      </c>
      <c r="BD1003" s="320">
        <f>_xll.qlIndexFixing($BE$1,AZ1003,TRUE,_xll.ohTrigger(Trigger,Trigger6M))</f>
        <v>1.7861587834181326E-2</v>
      </c>
    </row>
    <row r="1004" spans="51:56" ht="11.25" customHeight="1" x14ac:dyDescent="0.25">
      <c r="AY1004" s="159" t="s">
        <v>90</v>
      </c>
      <c r="AZ1004" s="158">
        <f>_xll.qlInterestRateIndexFixingDate(Currency&amp;"ibor"&amp;Tenor,BA1004,Trigger)</f>
        <v>46318</v>
      </c>
      <c r="BA1004" s="158">
        <f>_xll.qlCalendarAdvance(Calendar,BA1003,AY1004,"f",,Trigger)</f>
        <v>46322</v>
      </c>
      <c r="BB1004" s="158">
        <f>_xll.qlInterestRateIndexMaturity(Currency&amp;"ibor"&amp;Tenor,BA1004,Trigger)</f>
        <v>46504</v>
      </c>
      <c r="BC1004" s="320">
        <f>_xll.qlIndexFixing($AC$5,AZ1004,TRUE,_xll.ohTrigger(Trigger,Trigger6M))</f>
        <v>1.8232995292707499E-2</v>
      </c>
      <c r="BD1004" s="320">
        <f>_xll.qlIndexFixing($BE$1,AZ1004,TRUE,_xll.ohTrigger(Trigger,Trigger6M))</f>
        <v>1.786321301665959E-2</v>
      </c>
    </row>
    <row r="1005" spans="51:56" ht="11.25" customHeight="1" x14ac:dyDescent="0.25">
      <c r="AY1005" s="159" t="s">
        <v>90</v>
      </c>
      <c r="AZ1005" s="158">
        <f>_xll.qlInterestRateIndexFixingDate(Currency&amp;"ibor"&amp;Tenor,BA1005,Trigger)</f>
        <v>46325</v>
      </c>
      <c r="BA1005" s="158">
        <f>_xll.qlCalendarAdvance(Calendar,BA1004,AY1005,"f",,Trigger)</f>
        <v>46329</v>
      </c>
      <c r="BB1005" s="158">
        <f>_xll.qlInterestRateIndexMaturity(Currency&amp;"ibor"&amp;Tenor,BA1005,Trigger)</f>
        <v>46510</v>
      </c>
      <c r="BC1005" s="320">
        <f>_xll.qlIndexFixing($AC$5,AZ1005,TRUE,_xll.ohTrigger(Trigger,Trigger6M))</f>
        <v>1.8256822860631596E-2</v>
      </c>
      <c r="BD1005" s="320">
        <f>_xll.qlIndexFixing($BE$1,AZ1005,TRUE,_xll.ohTrigger(Trigger,Trigger6M))</f>
        <v>1.7864143144369921E-2</v>
      </c>
    </row>
    <row r="1006" spans="51:56" ht="11.25" customHeight="1" x14ac:dyDescent="0.25">
      <c r="AY1006" s="159" t="s">
        <v>90</v>
      </c>
      <c r="AZ1006" s="158">
        <f>_xll.qlInterestRateIndexFixingDate(Currency&amp;"ibor"&amp;Tenor,BA1006,Trigger)</f>
        <v>46332</v>
      </c>
      <c r="BA1006" s="158">
        <f>_xll.qlCalendarAdvance(Calendar,BA1005,AY1006,"f",,Trigger)</f>
        <v>46336</v>
      </c>
      <c r="BB1006" s="158">
        <f>_xll.qlInterestRateIndexMaturity(Currency&amp;"ibor"&amp;Tenor,BA1006,Trigger)</f>
        <v>46517</v>
      </c>
      <c r="BC1006" s="320">
        <f>_xll.qlIndexFixing($AC$5,AZ1006,TRUE,_xll.ohTrigger(Trigger,Trigger6M))</f>
        <v>1.8282979360394622E-2</v>
      </c>
      <c r="BD1006" s="320">
        <f>_xll.qlIndexFixing($BE$1,AZ1006,TRUE,_xll.ohTrigger(Trigger,Trigger6M))</f>
        <v>1.7865316512277948E-2</v>
      </c>
    </row>
    <row r="1007" spans="51:56" ht="11.25" customHeight="1" x14ac:dyDescent="0.25">
      <c r="AY1007" s="159" t="s">
        <v>90</v>
      </c>
      <c r="AZ1007" s="158">
        <f>_xll.qlInterestRateIndexFixingDate(Currency&amp;"ibor"&amp;Tenor,BA1007,Trigger)</f>
        <v>46339</v>
      </c>
      <c r="BA1007" s="158">
        <f>_xll.qlCalendarAdvance(Calendar,BA1006,AY1007,"f",,Trigger)</f>
        <v>46343</v>
      </c>
      <c r="BB1007" s="158">
        <f>_xll.qlInterestRateIndexMaturity(Currency&amp;"ibor"&amp;Tenor,BA1007,Trigger)</f>
        <v>46524</v>
      </c>
      <c r="BC1007" s="320">
        <f>_xll.qlIndexFixing($AC$5,AZ1007,TRUE,_xll.ohTrigger(Trigger,Trigger6M))</f>
        <v>1.8286101309089763E-2</v>
      </c>
      <c r="BD1007" s="320">
        <f>_xll.qlIndexFixing($BE$1,AZ1007,TRUE,_xll.ohTrigger(Trigger,Trigger6M))</f>
        <v>1.7866254452979409E-2</v>
      </c>
    </row>
    <row r="1008" spans="51:56" ht="11.25" customHeight="1" x14ac:dyDescent="0.25">
      <c r="AY1008" s="159" t="s">
        <v>90</v>
      </c>
      <c r="AZ1008" s="158">
        <f>_xll.qlInterestRateIndexFixingDate(Currency&amp;"ibor"&amp;Tenor,BA1008,Trigger)</f>
        <v>46346</v>
      </c>
      <c r="BA1008" s="158">
        <f>_xll.qlCalendarAdvance(Calendar,BA1007,AY1008,"f",,Trigger)</f>
        <v>46350</v>
      </c>
      <c r="BB1008" s="158">
        <f>_xll.qlInterestRateIndexMaturity(Currency&amp;"ibor"&amp;Tenor,BA1008,Trigger)</f>
        <v>46531</v>
      </c>
      <c r="BC1008" s="320">
        <f>_xll.qlIndexFixing($AC$5,AZ1008,TRUE,_xll.ohTrigger(Trigger,Trigger6M))</f>
        <v>1.8258387950443159E-2</v>
      </c>
      <c r="BD1008" s="320">
        <f>_xll.qlIndexFixing($BE$1,AZ1008,TRUE,_xll.ohTrigger(Trigger,Trigger6M))</f>
        <v>1.7866959559661402E-2</v>
      </c>
    </row>
    <row r="1009" spans="51:56" ht="11.25" customHeight="1" x14ac:dyDescent="0.25">
      <c r="AY1009" s="159" t="s">
        <v>90</v>
      </c>
      <c r="AZ1009" s="158">
        <f>_xll.qlInterestRateIndexFixingDate(Currency&amp;"ibor"&amp;Tenor,BA1009,Trigger)</f>
        <v>46353</v>
      </c>
      <c r="BA1009" s="158">
        <f>_xll.qlCalendarAdvance(Calendar,BA1008,AY1009,"f",,Trigger)</f>
        <v>46357</v>
      </c>
      <c r="BB1009" s="158">
        <f>_xll.qlInterestRateIndexMaturity(Currency&amp;"ibor"&amp;Tenor,BA1009,Trigger)</f>
        <v>46539</v>
      </c>
      <c r="BC1009" s="320">
        <f>_xll.qlIndexFixing($AC$5,AZ1009,TRUE,_xll.ohTrigger(Trigger,Trigger6M))</f>
        <v>1.8225859661544629E-2</v>
      </c>
      <c r="BD1009" s="320">
        <f>_xll.qlIndexFixing($BE$1,AZ1009,TRUE,_xll.ohTrigger(Trigger,Trigger6M))</f>
        <v>1.7867834399702867E-2</v>
      </c>
    </row>
    <row r="1010" spans="51:56" ht="11.25" customHeight="1" x14ac:dyDescent="0.25">
      <c r="AY1010" s="159" t="s">
        <v>90</v>
      </c>
      <c r="AZ1010" s="158">
        <f>_xll.qlInterestRateIndexFixingDate(Currency&amp;"ibor"&amp;Tenor,BA1010,Trigger)</f>
        <v>46360</v>
      </c>
      <c r="BA1010" s="158">
        <f>_xll.qlCalendarAdvance(Calendar,BA1009,AY1010,"f",,Trigger)</f>
        <v>46364</v>
      </c>
      <c r="BB1010" s="158">
        <f>_xll.qlInterestRateIndexMaturity(Currency&amp;"ibor"&amp;Tenor,BA1010,Trigger)</f>
        <v>46546</v>
      </c>
      <c r="BC1010" s="320">
        <f>_xll.qlIndexFixing($AC$5,AZ1010,TRUE,_xll.ohTrigger(Trigger,Trigger6M))</f>
        <v>1.8198076290204351E-2</v>
      </c>
      <c r="BD1010" s="320">
        <f>_xll.qlIndexFixing($BE$1,AZ1010,TRUE,_xll.ohTrigger(Trigger,Trigger6M))</f>
        <v>1.7868079698841233E-2</v>
      </c>
    </row>
    <row r="1011" spans="51:56" ht="11.25" customHeight="1" x14ac:dyDescent="0.25">
      <c r="AY1011" s="159" t="s">
        <v>90</v>
      </c>
      <c r="AZ1011" s="158">
        <f>_xll.qlInterestRateIndexFixingDate(Currency&amp;"ibor"&amp;Tenor,BA1011,Trigger)</f>
        <v>46367</v>
      </c>
      <c r="BA1011" s="158">
        <f>_xll.qlCalendarAdvance(Calendar,BA1010,AY1011,"f",,Trigger)</f>
        <v>46371</v>
      </c>
      <c r="BB1011" s="158">
        <f>_xll.qlInterestRateIndexMaturity(Currency&amp;"ibor"&amp;Tenor,BA1011,Trigger)</f>
        <v>46553</v>
      </c>
      <c r="BC1011" s="320">
        <f>_xll.qlIndexFixing($AC$5,AZ1011,TRUE,_xll.ohTrigger(Trigger,Trigger6M))</f>
        <v>1.8170122765758846E-2</v>
      </c>
      <c r="BD1011" s="320">
        <f>_xll.qlIndexFixing($BE$1,AZ1011,TRUE,_xll.ohTrigger(Trigger,Trigger6M))</f>
        <v>1.7868113425644122E-2</v>
      </c>
    </row>
    <row r="1012" spans="51:56" ht="11.25" customHeight="1" x14ac:dyDescent="0.25">
      <c r="AY1012" s="159" t="s">
        <v>90</v>
      </c>
      <c r="AZ1012" s="158">
        <f>_xll.qlInterestRateIndexFixingDate(Currency&amp;"ibor"&amp;Tenor,BA1012,Trigger)</f>
        <v>46374</v>
      </c>
      <c r="BA1012" s="158">
        <f>_xll.qlCalendarAdvance(Calendar,BA1011,AY1012,"f",,Trigger)</f>
        <v>46378</v>
      </c>
      <c r="BB1012" s="158">
        <f>_xll.qlInterestRateIndexMaturity(Currency&amp;"ibor"&amp;Tenor,BA1012,Trigger)</f>
        <v>46560</v>
      </c>
      <c r="BC1012" s="320">
        <f>_xll.qlIndexFixing($AC$5,AZ1012,TRUE,_xll.ohTrigger(Trigger,Trigger6M))</f>
        <v>1.8141999095366335E-2</v>
      </c>
      <c r="BD1012" s="320">
        <f>_xll.qlIndexFixing($BE$1,AZ1012,TRUE,_xll.ohTrigger(Trigger,Trigger6M))</f>
        <v>1.7867942511117632E-2</v>
      </c>
    </row>
    <row r="1013" spans="51:56" ht="11.25" customHeight="1" x14ac:dyDescent="0.25">
      <c r="AY1013" s="159" t="s">
        <v>90</v>
      </c>
      <c r="AZ1013" s="158">
        <f>_xll.qlInterestRateIndexFixingDate(Currency&amp;"ibor"&amp;Tenor,BA1013,Trigger)</f>
        <v>46380</v>
      </c>
      <c r="BA1013" s="158">
        <f>_xll.qlCalendarAdvance(Calendar,BA1012,AY1013,"f",,Trigger)</f>
        <v>46385</v>
      </c>
      <c r="BB1013" s="158">
        <f>_xll.qlInterestRateIndexMaturity(Currency&amp;"ibor"&amp;Tenor,BA1013,Trigger)</f>
        <v>46567</v>
      </c>
      <c r="BC1013" s="320">
        <f>_xll.qlIndexFixing($AC$5,AZ1013,TRUE,_xll.ohTrigger(Trigger,Trigger6M))</f>
        <v>1.8113705286229412E-2</v>
      </c>
      <c r="BD1013" s="320">
        <f>_xll.qlIndexFixing($BE$1,AZ1013,TRUE,_xll.ohTrigger(Trigger,Trigger6M))</f>
        <v>1.7867573934443836E-2</v>
      </c>
    </row>
    <row r="1014" spans="51:56" ht="11.25" customHeight="1" x14ac:dyDescent="0.25">
      <c r="AY1014" s="159" t="s">
        <v>90</v>
      </c>
      <c r="AZ1014" s="158">
        <f>_xll.qlInterestRateIndexFixingDate(Currency&amp;"ibor"&amp;Tenor,BA1014,Trigger)</f>
        <v>46387</v>
      </c>
      <c r="BA1014" s="158">
        <f>_xll.qlCalendarAdvance(Calendar,BA1013,AY1014,"f",,Trigger)</f>
        <v>46392</v>
      </c>
      <c r="BB1014" s="158">
        <f>_xll.qlInterestRateIndexMaturity(Currency&amp;"ibor"&amp;Tenor,BA1014,Trigger)</f>
        <v>46573</v>
      </c>
      <c r="BC1014" s="320">
        <f>_xll.qlIndexFixing($AC$5,AZ1014,TRUE,_xll.ohTrigger(Trigger,Trigger6M))</f>
        <v>1.8088515035112811E-2</v>
      </c>
      <c r="BD1014" s="320">
        <f>_xll.qlIndexFixing($BE$1,AZ1014,TRUE,_xll.ohTrigger(Trigger,Trigger6M))</f>
        <v>1.7866681116710938E-2</v>
      </c>
    </row>
    <row r="1015" spans="51:56" ht="11.25" customHeight="1" x14ac:dyDescent="0.25">
      <c r="AY1015" s="159" t="s">
        <v>90</v>
      </c>
      <c r="AZ1015" s="158">
        <f>_xll.qlInterestRateIndexFixingDate(Currency&amp;"ibor"&amp;Tenor,BA1015,Trigger)</f>
        <v>46395</v>
      </c>
      <c r="BA1015" s="158">
        <f>_xll.qlCalendarAdvance(Calendar,BA1014,AY1015,"f",,Trigger)</f>
        <v>46399</v>
      </c>
      <c r="BB1015" s="158">
        <f>_xll.qlInterestRateIndexMaturity(Currency&amp;"ibor"&amp;Tenor,BA1015,Trigger)</f>
        <v>46580</v>
      </c>
      <c r="BC1015" s="320">
        <f>_xll.qlIndexFixing($AC$5,AZ1015,TRUE,_xll.ohTrigger(Trigger,Trigger6M))</f>
        <v>1.8059604156322163E-2</v>
      </c>
      <c r="BD1015" s="320">
        <f>_xll.qlIndexFixing($BE$1,AZ1015,TRUE,_xll.ohTrigger(Trigger,Trigger6M))</f>
        <v>1.7865948441789983E-2</v>
      </c>
    </row>
    <row r="1016" spans="51:56" ht="11.25" customHeight="1" x14ac:dyDescent="0.25">
      <c r="AY1016" s="159" t="s">
        <v>90</v>
      </c>
      <c r="AZ1016" s="158">
        <f>_xll.qlInterestRateIndexFixingDate(Currency&amp;"ibor"&amp;Tenor,BA1016,Trigger)</f>
        <v>46402</v>
      </c>
      <c r="BA1016" s="158">
        <f>_xll.qlCalendarAdvance(Calendar,BA1015,AY1016,"f",,Trigger)</f>
        <v>46406</v>
      </c>
      <c r="BB1016" s="158">
        <f>_xll.qlInterestRateIndexMaturity(Currency&amp;"ibor"&amp;Tenor,BA1016,Trigger)</f>
        <v>46587</v>
      </c>
      <c r="BC1016" s="320">
        <f>_xll.qlIndexFixing($AC$5,AZ1016,TRUE,_xll.ohTrigger(Trigger,Trigger6M))</f>
        <v>1.8030522232490406E-2</v>
      </c>
      <c r="BD1016" s="320">
        <f>_xll.qlIndexFixing($BE$1,AZ1016,TRUE,_xll.ohTrigger(Trigger,Trigger6M))</f>
        <v>1.7865038622692574E-2</v>
      </c>
    </row>
    <row r="1017" spans="51:56" ht="11.25" customHeight="1" x14ac:dyDescent="0.25">
      <c r="AY1017" s="159" t="s">
        <v>90</v>
      </c>
      <c r="AZ1017" s="158">
        <f>_xll.qlInterestRateIndexFixingDate(Currency&amp;"ibor"&amp;Tenor,BA1017,Trigger)</f>
        <v>46409</v>
      </c>
      <c r="BA1017" s="158">
        <f>_xll.qlCalendarAdvance(Calendar,BA1016,AY1017,"f",,Trigger)</f>
        <v>46413</v>
      </c>
      <c r="BB1017" s="158">
        <f>_xll.qlInterestRateIndexMaturity(Currency&amp;"ibor"&amp;Tenor,BA1017,Trigger)</f>
        <v>46594</v>
      </c>
      <c r="BC1017" s="320">
        <f>_xll.qlIndexFixing($AC$5,AZ1017,TRUE,_xll.ohTrigger(Trigger,Trigger6M))</f>
        <v>1.8001269271064831E-2</v>
      </c>
      <c r="BD1017" s="320">
        <f>_xll.qlIndexFixing($BE$1,AZ1017,TRUE,_xll.ohTrigger(Trigger,Trigger6M))</f>
        <v>1.7863958867983063E-2</v>
      </c>
    </row>
    <row r="1018" spans="51:56" ht="11.25" customHeight="1" x14ac:dyDescent="0.25">
      <c r="AY1018" s="159" t="s">
        <v>90</v>
      </c>
      <c r="AZ1018" s="158">
        <f>_xll.qlInterestRateIndexFixingDate(Currency&amp;"ibor"&amp;Tenor,BA1018,Trigger)</f>
        <v>46416</v>
      </c>
      <c r="BA1018" s="158">
        <f>_xll.qlCalendarAdvance(Calendar,BA1017,AY1018,"f",,Trigger)</f>
        <v>46420</v>
      </c>
      <c r="BB1018" s="158">
        <f>_xll.qlInterestRateIndexMaturity(Currency&amp;"ibor"&amp;Tenor,BA1018,Trigger)</f>
        <v>46601</v>
      </c>
      <c r="BC1018" s="320">
        <f>_xll.qlIndexFixing($AC$5,AZ1018,TRUE,_xll.ohTrigger(Trigger,Trigger6M))</f>
        <v>1.7971845279536915E-2</v>
      </c>
      <c r="BD1018" s="320">
        <f>_xll.qlIndexFixing($BE$1,AZ1018,TRUE,_xll.ohTrigger(Trigger,Trigger6M))</f>
        <v>1.7862716434630398E-2</v>
      </c>
    </row>
    <row r="1019" spans="51:56" ht="11.25" customHeight="1" x14ac:dyDescent="0.25">
      <c r="AY1019" s="159" t="s">
        <v>90</v>
      </c>
      <c r="AZ1019" s="158">
        <f>_xll.qlInterestRateIndexFixingDate(Currency&amp;"ibor"&amp;Tenor,BA1019,Trigger)</f>
        <v>46423</v>
      </c>
      <c r="BA1019" s="158">
        <f>_xll.qlCalendarAdvance(Calendar,BA1018,AY1019,"f",,Trigger)</f>
        <v>46427</v>
      </c>
      <c r="BB1019" s="158">
        <f>_xll.qlInterestRateIndexMaturity(Currency&amp;"ibor"&amp;Tenor,BA1019,Trigger)</f>
        <v>46608</v>
      </c>
      <c r="BC1019" s="320">
        <f>_xll.qlIndexFixing($AC$5,AZ1019,TRUE,_xll.ohTrigger(Trigger,Trigger6M))</f>
        <v>1.7942250265441839E-2</v>
      </c>
      <c r="BD1019" s="320">
        <f>_xll.qlIndexFixing($BE$1,AZ1019,TRUE,_xll.ohTrigger(Trigger,Trigger6M))</f>
        <v>1.7861318628003709E-2</v>
      </c>
    </row>
    <row r="1020" spans="51:56" ht="11.25" customHeight="1" x14ac:dyDescent="0.25">
      <c r="AY1020" s="159" t="s">
        <v>90</v>
      </c>
      <c r="AZ1020" s="158">
        <f>_xll.qlInterestRateIndexFixingDate(Currency&amp;"ibor"&amp;Tenor,BA1020,Trigger)</f>
        <v>46430</v>
      </c>
      <c r="BA1020" s="158">
        <f>_xll.qlCalendarAdvance(Calendar,BA1019,AY1020,"f",,Trigger)</f>
        <v>46434</v>
      </c>
      <c r="BB1020" s="158">
        <f>_xll.qlInterestRateIndexMaturity(Currency&amp;"ibor"&amp;Tenor,BA1020,Trigger)</f>
        <v>46615</v>
      </c>
      <c r="BC1020" s="320">
        <f>_xll.qlIndexFixing($AC$5,AZ1020,TRUE,_xll.ohTrigger(Trigger,Trigger6M))</f>
        <v>1.7912484236358071E-2</v>
      </c>
      <c r="BD1020" s="320">
        <f>_xll.qlIndexFixing($BE$1,AZ1020,TRUE,_xll.ohTrigger(Trigger,Trigger6M))</f>
        <v>1.7859772801863912E-2</v>
      </c>
    </row>
    <row r="1021" spans="51:56" ht="11.25" customHeight="1" x14ac:dyDescent="0.25">
      <c r="AY1021" s="159" t="s">
        <v>90</v>
      </c>
      <c r="AZ1021" s="158">
        <f>_xll.qlInterestRateIndexFixingDate(Currency&amp;"ibor"&amp;Tenor,BA1021,Trigger)</f>
        <v>46437</v>
      </c>
      <c r="BA1021" s="158">
        <f>_xll.qlCalendarAdvance(Calendar,BA1020,AY1021,"f",,Trigger)</f>
        <v>46441</v>
      </c>
      <c r="BB1021" s="158">
        <f>_xll.qlInterestRateIndexMaturity(Currency&amp;"ibor"&amp;Tenor,BA1021,Trigger)</f>
        <v>46622</v>
      </c>
      <c r="BC1021" s="320">
        <f>_xll.qlIndexFixing($AC$5,AZ1021,TRUE,_xll.ohTrigger(Trigger,Trigger6M))</f>
        <v>1.7882547199907808E-2</v>
      </c>
      <c r="BD1021" s="320">
        <f>_xll.qlIndexFixing($BE$1,AZ1021,TRUE,_xll.ohTrigger(Trigger,Trigger6M))</f>
        <v>1.7858086358359285E-2</v>
      </c>
    </row>
    <row r="1022" spans="51:56" ht="11.25" customHeight="1" x14ac:dyDescent="0.25">
      <c r="AY1022" s="159" t="s">
        <v>90</v>
      </c>
      <c r="AZ1022" s="158">
        <f>_xll.qlInterestRateIndexFixingDate(Currency&amp;"ibor"&amp;Tenor,BA1022,Trigger)</f>
        <v>46444</v>
      </c>
      <c r="BA1022" s="158">
        <f>_xll.qlCalendarAdvance(Calendar,BA1021,AY1022,"f",,Trigger)</f>
        <v>46448</v>
      </c>
      <c r="BB1022" s="158">
        <f>_xll.qlInterestRateIndexMaturity(Currency&amp;"ibor"&amp;Tenor,BA1022,Trigger)</f>
        <v>46632</v>
      </c>
      <c r="BC1022" s="320">
        <f>_xll.qlIndexFixing($AC$5,AZ1022,TRUE,_xll.ohTrigger(Trigger,Trigger6M))</f>
        <v>1.7849437873920047E-2</v>
      </c>
      <c r="BD1022" s="320">
        <f>_xll.qlIndexFixing($BE$1,AZ1022,TRUE,_xll.ohTrigger(Trigger,Trigger6M))</f>
        <v>1.7857077350545258E-2</v>
      </c>
    </row>
    <row r="1023" spans="51:56" ht="11.25" customHeight="1" x14ac:dyDescent="0.25">
      <c r="AY1023" s="159" t="s">
        <v>90</v>
      </c>
      <c r="AZ1023" s="158">
        <f>_xll.qlInterestRateIndexFixingDate(Currency&amp;"ibor"&amp;Tenor,BA1023,Trigger)</f>
        <v>46451</v>
      </c>
      <c r="BA1023" s="158">
        <f>_xll.qlCalendarAdvance(Calendar,BA1022,AY1023,"f",,Trigger)</f>
        <v>46455</v>
      </c>
      <c r="BB1023" s="158">
        <f>_xll.qlInterestRateIndexMaturity(Currency&amp;"ibor"&amp;Tenor,BA1023,Trigger)</f>
        <v>46639</v>
      </c>
      <c r="BC1023" s="320">
        <f>_xll.qlIndexFixing($AC$5,AZ1023,TRUE,_xll.ohTrigger(Trigger,Trigger6M))</f>
        <v>1.7820002322468099E-2</v>
      </c>
      <c r="BD1023" s="320">
        <f>_xll.qlIndexFixing($BE$1,AZ1023,TRUE,_xll.ohTrigger(Trigger,Trigger6M))</f>
        <v>1.7855115731787392E-2</v>
      </c>
    </row>
    <row r="1024" spans="51:56" ht="11.25" customHeight="1" x14ac:dyDescent="0.25">
      <c r="AY1024" s="159" t="s">
        <v>90</v>
      </c>
      <c r="AZ1024" s="158">
        <f>_xll.qlInterestRateIndexFixingDate(Currency&amp;"ibor"&amp;Tenor,BA1024,Trigger)</f>
        <v>46458</v>
      </c>
      <c r="BA1024" s="158">
        <f>_xll.qlCalendarAdvance(Calendar,BA1023,AY1024,"f",,Trigger)</f>
        <v>46462</v>
      </c>
      <c r="BB1024" s="158">
        <f>_xll.qlInterestRateIndexMaturity(Currency&amp;"ibor"&amp;Tenor,BA1024,Trigger)</f>
        <v>46646</v>
      </c>
      <c r="BC1024" s="320">
        <f>_xll.qlIndexFixing($AC$5,AZ1024,TRUE,_xll.ohTrigger(Trigger,Trigger6M))</f>
        <v>1.7790398539337563E-2</v>
      </c>
      <c r="BD1024" s="320">
        <f>_xll.qlIndexFixing($BE$1,AZ1024,TRUE,_xll.ohTrigger(Trigger,Trigger6M))</f>
        <v>1.7853037201568583E-2</v>
      </c>
    </row>
    <row r="1025" spans="51:56" ht="11.25" customHeight="1" x14ac:dyDescent="0.25">
      <c r="AY1025" s="159" t="s">
        <v>90</v>
      </c>
      <c r="AZ1025" s="158">
        <f>_xll.qlInterestRateIndexFixingDate(Currency&amp;"ibor"&amp;Tenor,BA1025,Trigger)</f>
        <v>46465</v>
      </c>
      <c r="BA1025" s="158">
        <f>_xll.qlCalendarAdvance(Calendar,BA1024,AY1025,"f",,Trigger)</f>
        <v>46469</v>
      </c>
      <c r="BB1025" s="158">
        <f>_xll.qlInterestRateIndexMaturity(Currency&amp;"ibor"&amp;Tenor,BA1025,Trigger)</f>
        <v>46653</v>
      </c>
      <c r="BC1025" s="320">
        <f>_xll.qlIndexFixing($AC$5,AZ1025,TRUE,_xll.ohTrigger(Trigger,Trigger6M))</f>
        <v>1.7760626532109334E-2</v>
      </c>
      <c r="BD1025" s="320">
        <f>_xll.qlIndexFixing($BE$1,AZ1025,TRUE,_xll.ohTrigger(Trigger,Trigger6M))</f>
        <v>1.7850849240222136E-2</v>
      </c>
    </row>
    <row r="1026" spans="51:56" ht="11.25" customHeight="1" x14ac:dyDescent="0.25">
      <c r="AY1026" s="159" t="s">
        <v>90</v>
      </c>
      <c r="AZ1026" s="158">
        <f>_xll.qlInterestRateIndexFixingDate(Currency&amp;"ibor"&amp;Tenor,BA1026,Trigger)</f>
        <v>46470</v>
      </c>
      <c r="BA1026" s="158">
        <f>_xll.qlCalendarAdvance(Calendar,BA1025,AY1026,"f",,Trigger)</f>
        <v>46476</v>
      </c>
      <c r="BB1026" s="158">
        <f>_xll.qlInterestRateIndexMaturity(Currency&amp;"ibor"&amp;Tenor,BA1026,Trigger)</f>
        <v>46660</v>
      </c>
      <c r="BC1026" s="320">
        <f>_xll.qlIndexFixing($AC$5,AZ1026,TRUE,_xll.ohTrigger(Trigger,Trigger6M))</f>
        <v>1.7730686308407309E-2</v>
      </c>
      <c r="BD1026" s="320">
        <f>_xll.qlIndexFixing($BE$1,AZ1026,TRUE,_xll.ohTrigger(Trigger,Trigger6M))</f>
        <v>1.7848559375660256E-2</v>
      </c>
    </row>
    <row r="1027" spans="51:56" ht="11.25" customHeight="1" x14ac:dyDescent="0.25">
      <c r="AY1027" s="159" t="s">
        <v>90</v>
      </c>
      <c r="AZ1027" s="158">
        <f>_xll.qlInterestRateIndexFixingDate(Currency&amp;"ibor"&amp;Tenor,BA1027,Trigger)</f>
        <v>46479</v>
      </c>
      <c r="BA1027" s="158">
        <f>_xll.qlCalendarAdvance(Calendar,BA1026,AY1027,"f",,Trigger)</f>
        <v>46483</v>
      </c>
      <c r="BB1027" s="158">
        <f>_xll.qlInterestRateIndexMaturity(Currency&amp;"ibor"&amp;Tenor,BA1027,Trigger)</f>
        <v>46666</v>
      </c>
      <c r="BC1027" s="320">
        <f>_xll.qlIndexFixing($AC$5,AZ1027,TRUE,_xll.ohTrigger(Trigger,Trigger6M))</f>
        <v>1.7700146159539538E-2</v>
      </c>
      <c r="BD1027" s="320">
        <f>_xll.qlIndexFixing($BE$1,AZ1027,TRUE,_xll.ohTrigger(Trigger,Trigger6M))</f>
        <v>1.7845928887895941E-2</v>
      </c>
    </row>
    <row r="1028" spans="51:56" ht="11.25" customHeight="1" x14ac:dyDescent="0.25">
      <c r="AY1028" s="159" t="s">
        <v>90</v>
      </c>
      <c r="AZ1028" s="158">
        <f>_xll.qlInterestRateIndexFixingDate(Currency&amp;"ibor"&amp;Tenor,BA1028,Trigger)</f>
        <v>46486</v>
      </c>
      <c r="BA1028" s="158">
        <f>_xll.qlCalendarAdvance(Calendar,BA1027,AY1028,"f",,Trigger)</f>
        <v>46490</v>
      </c>
      <c r="BB1028" s="158">
        <f>_xll.qlInterestRateIndexMaturity(Currency&amp;"ibor"&amp;Tenor,BA1028,Trigger)</f>
        <v>46673</v>
      </c>
      <c r="BC1028" s="320">
        <f>_xll.qlIndexFixing($AC$5,AZ1028,TRUE,_xll.ohTrigger(Trigger,Trigger6M))</f>
        <v>1.7669586891780178E-2</v>
      </c>
      <c r="BD1028" s="320">
        <f>_xll.qlIndexFixing($BE$1,AZ1028,TRUE,_xll.ohTrigger(Trigger,Trigger6M))</f>
        <v>1.7843461801293172E-2</v>
      </c>
    </row>
    <row r="1029" spans="51:56" ht="11.25" customHeight="1" x14ac:dyDescent="0.25">
      <c r="AY1029" s="159" t="s">
        <v>90</v>
      </c>
      <c r="AZ1029" s="158">
        <f>_xll.qlInterestRateIndexFixingDate(Currency&amp;"ibor"&amp;Tenor,BA1029,Trigger)</f>
        <v>46493</v>
      </c>
      <c r="BA1029" s="158">
        <f>_xll.qlCalendarAdvance(Calendar,BA1028,AY1029,"f",,Trigger)</f>
        <v>46497</v>
      </c>
      <c r="BB1029" s="158">
        <f>_xll.qlInterestRateIndexMaturity(Currency&amp;"ibor"&amp;Tenor,BA1029,Trigger)</f>
        <v>46680</v>
      </c>
      <c r="BC1029" s="320">
        <f>_xll.qlIndexFixing($AC$5,AZ1029,TRUE,_xll.ohTrigger(Trigger,Trigger6M))</f>
        <v>1.7638858523531142E-2</v>
      </c>
      <c r="BD1029" s="320">
        <f>_xll.qlIndexFixing($BE$1,AZ1029,TRUE,_xll.ohTrigger(Trigger,Trigger6M))</f>
        <v>1.78409154743275E-2</v>
      </c>
    </row>
    <row r="1030" spans="51:56" ht="11.25" customHeight="1" x14ac:dyDescent="0.25">
      <c r="AY1030" s="159" t="s">
        <v>90</v>
      </c>
      <c r="AZ1030" s="158">
        <f>_xll.qlInterestRateIndexFixingDate(Currency&amp;"ibor"&amp;Tenor,BA1030,Trigger)</f>
        <v>46500</v>
      </c>
      <c r="BA1030" s="158">
        <f>_xll.qlCalendarAdvance(Calendar,BA1029,AY1030,"f",,Trigger)</f>
        <v>46504</v>
      </c>
      <c r="BB1030" s="158">
        <f>_xll.qlInterestRateIndexMaturity(Currency&amp;"ibor"&amp;Tenor,BA1030,Trigger)</f>
        <v>46687</v>
      </c>
      <c r="BC1030" s="320">
        <f>_xll.qlIndexFixing($AC$5,AZ1030,TRUE,_xll.ohTrigger(Trigger,Trigger6M))</f>
        <v>1.7607961062661107E-2</v>
      </c>
      <c r="BD1030" s="320">
        <f>_xll.qlIndexFixing($BE$1,AZ1030,TRUE,_xll.ohTrigger(Trigger,Trigger6M))</f>
        <v>1.7838297664498043E-2</v>
      </c>
    </row>
    <row r="1031" spans="51:56" ht="11.25" customHeight="1" x14ac:dyDescent="0.25">
      <c r="AY1031" s="159" t="s">
        <v>90</v>
      </c>
      <c r="AZ1031" s="158">
        <f>_xll.qlInterestRateIndexFixingDate(Currency&amp;"ibor"&amp;Tenor,BA1031,Trigger)</f>
        <v>46507</v>
      </c>
      <c r="BA1031" s="158">
        <f>_xll.qlCalendarAdvance(Calendar,BA1030,AY1031,"f",,Trigger)</f>
        <v>46511</v>
      </c>
      <c r="BB1031" s="158">
        <f>_xll.qlInterestRateIndexMaturity(Currency&amp;"ibor"&amp;Tenor,BA1031,Trigger)</f>
        <v>46695</v>
      </c>
      <c r="BC1031" s="320">
        <f>_xll.qlIndexFixing($AC$5,AZ1031,TRUE,_xll.ohTrigger(Trigger,Trigger6M))</f>
        <v>1.7578462212629646E-2</v>
      </c>
      <c r="BD1031" s="320">
        <f>_xll.qlIndexFixing($BE$1,AZ1031,TRUE,_xll.ohTrigger(Trigger,Trigger6M))</f>
        <v>1.783584831165021E-2</v>
      </c>
    </row>
    <row r="1032" spans="51:56" ht="11.25" customHeight="1" x14ac:dyDescent="0.25">
      <c r="AY1032" s="159" t="s">
        <v>90</v>
      </c>
      <c r="AZ1032" s="158">
        <f>_xll.qlInterestRateIndexFixingDate(Currency&amp;"ibor"&amp;Tenor,BA1032,Trigger)</f>
        <v>46514</v>
      </c>
      <c r="BA1032" s="158">
        <f>_xll.qlCalendarAdvance(Calendar,BA1031,AY1032,"f",,Trigger)</f>
        <v>46518</v>
      </c>
      <c r="BB1032" s="158">
        <f>_xll.qlInterestRateIndexMaturity(Currency&amp;"ibor"&amp;Tenor,BA1032,Trigger)</f>
        <v>46702</v>
      </c>
      <c r="BC1032" s="320">
        <f>_xll.qlIndexFixing($AC$5,AZ1032,TRUE,_xll.ohTrigger(Trigger,Trigger6M))</f>
        <v>1.7547512852590087E-2</v>
      </c>
      <c r="BD1032" s="320">
        <f>_xll.qlIndexFixing($BE$1,AZ1032,TRUE,_xll.ohTrigger(Trigger,Trigger6M))</f>
        <v>1.7833107777939373E-2</v>
      </c>
    </row>
    <row r="1033" spans="51:56" ht="11.25" customHeight="1" x14ac:dyDescent="0.25">
      <c r="AY1033" s="159" t="s">
        <v>90</v>
      </c>
      <c r="AZ1033" s="158">
        <f>_xll.qlInterestRateIndexFixingDate(Currency&amp;"ibor"&amp;Tenor,BA1033,Trigger)</f>
        <v>46521</v>
      </c>
      <c r="BA1033" s="158">
        <f>_xll.qlCalendarAdvance(Calendar,BA1032,AY1033,"f",,Trigger)</f>
        <v>46525</v>
      </c>
      <c r="BB1033" s="158">
        <f>_xll.qlInterestRateIndexMaturity(Currency&amp;"ibor"&amp;Tenor,BA1033,Trigger)</f>
        <v>46709</v>
      </c>
      <c r="BC1033" s="320">
        <f>_xll.qlIndexFixing($AC$5,AZ1033,TRUE,_xll.ohTrigger(Trigger,Trigger6M))</f>
        <v>1.7546607487292573E-2</v>
      </c>
      <c r="BD1033" s="320">
        <f>_xll.qlIndexFixing($BE$1,AZ1033,TRUE,_xll.ohTrigger(Trigger,Trigger6M))</f>
        <v>1.7830319136420802E-2</v>
      </c>
    </row>
    <row r="1034" spans="51:56" ht="11.25" customHeight="1" x14ac:dyDescent="0.25">
      <c r="AY1034" s="159" t="s">
        <v>90</v>
      </c>
      <c r="AZ1034" s="158">
        <f>_xll.qlInterestRateIndexFixingDate(Currency&amp;"ibor"&amp;Tenor,BA1034,Trigger)</f>
        <v>46528</v>
      </c>
      <c r="BA1034" s="158">
        <f>_xll.qlCalendarAdvance(Calendar,BA1033,AY1034,"f",,Trigger)</f>
        <v>46532</v>
      </c>
      <c r="BB1034" s="158">
        <f>_xll.qlInterestRateIndexMaturity(Currency&amp;"ibor"&amp;Tenor,BA1034,Trigger)</f>
        <v>46716</v>
      </c>
      <c r="BC1034" s="320">
        <f>_xll.qlIndexFixing($AC$5,AZ1034,TRUE,_xll.ohTrigger(Trigger,Trigger6M))</f>
        <v>1.7568325393327432E-2</v>
      </c>
      <c r="BD1034" s="320">
        <f>_xll.qlIndexFixing($BE$1,AZ1034,TRUE,_xll.ohTrigger(Trigger,Trigger6M))</f>
        <v>1.7827486160789326E-2</v>
      </c>
    </row>
    <row r="1035" spans="51:56" ht="11.25" customHeight="1" x14ac:dyDescent="0.25">
      <c r="AY1035" s="159" t="s">
        <v>90</v>
      </c>
      <c r="AZ1035" s="158">
        <f>_xll.qlInterestRateIndexFixingDate(Currency&amp;"ibor"&amp;Tenor,BA1035,Trigger)</f>
        <v>46535</v>
      </c>
      <c r="BA1035" s="158">
        <f>_xll.qlCalendarAdvance(Calendar,BA1034,AY1035,"f",,Trigger)</f>
        <v>46539</v>
      </c>
      <c r="BB1035" s="158">
        <f>_xll.qlInterestRateIndexMaturity(Currency&amp;"ibor"&amp;Tenor,BA1035,Trigger)</f>
        <v>46722</v>
      </c>
      <c r="BC1035" s="320">
        <f>_xll.qlIndexFixing($AC$5,AZ1035,TRUE,_xll.ohTrigger(Trigger,Trigger6M))</f>
        <v>1.7588063863191859E-2</v>
      </c>
      <c r="BD1035" s="320">
        <f>_xll.qlIndexFixing($BE$1,AZ1035,TRUE,_xll.ohTrigger(Trigger,Trigger6M))</f>
        <v>1.7824389918284347E-2</v>
      </c>
    </row>
    <row r="1036" spans="51:56" ht="11.25" customHeight="1" x14ac:dyDescent="0.25">
      <c r="AY1036" s="159" t="s">
        <v>90</v>
      </c>
      <c r="AZ1036" s="158">
        <f>_xll.qlInterestRateIndexFixingDate(Currency&amp;"ibor"&amp;Tenor,BA1036,Trigger)</f>
        <v>46542</v>
      </c>
      <c r="BA1036" s="158">
        <f>_xll.qlCalendarAdvance(Calendar,BA1035,AY1036,"f",,Trigger)</f>
        <v>46546</v>
      </c>
      <c r="BB1036" s="158">
        <f>_xll.qlInterestRateIndexMaturity(Currency&amp;"ibor"&amp;Tenor,BA1036,Trigger)</f>
        <v>46729</v>
      </c>
      <c r="BC1036" s="320">
        <f>_xll.qlIndexFixing($AC$5,AZ1036,TRUE,_xll.ohTrigger(Trigger,Trigger6M))</f>
        <v>1.7609781173050943E-2</v>
      </c>
      <c r="BD1036" s="320">
        <f>_xll.qlIndexFixing($BE$1,AZ1036,TRUE,_xll.ohTrigger(Trigger,Trigger6M))</f>
        <v>1.7821472915967276E-2</v>
      </c>
    </row>
    <row r="1037" spans="51:56" ht="11.25" customHeight="1" x14ac:dyDescent="0.25">
      <c r="AY1037" s="159" t="s">
        <v>90</v>
      </c>
      <c r="AZ1037" s="158">
        <f>_xll.qlInterestRateIndexFixingDate(Currency&amp;"ibor"&amp;Tenor,BA1037,Trigger)</f>
        <v>46549</v>
      </c>
      <c r="BA1037" s="158">
        <f>_xll.qlCalendarAdvance(Calendar,BA1036,AY1037,"f",,Trigger)</f>
        <v>46553</v>
      </c>
      <c r="BB1037" s="158">
        <f>_xll.qlInterestRateIndexMaturity(Currency&amp;"ibor"&amp;Tenor,BA1037,Trigger)</f>
        <v>46736</v>
      </c>
      <c r="BC1037" s="320">
        <f>_xll.qlIndexFixing($AC$5,AZ1037,TRUE,_xll.ohTrigger(Trigger,Trigger6M))</f>
        <v>1.7631498720536338E-2</v>
      </c>
      <c r="BD1037" s="320">
        <f>_xll.qlIndexFixing($BE$1,AZ1037,TRUE,_xll.ohTrigger(Trigger,Trigger6M))</f>
        <v>1.7818513011476151E-2</v>
      </c>
    </row>
    <row r="1038" spans="51:56" ht="11.25" customHeight="1" x14ac:dyDescent="0.25">
      <c r="AY1038" s="159" t="s">
        <v>90</v>
      </c>
      <c r="AZ1038" s="158">
        <f>_xll.qlInterestRateIndexFixingDate(Currency&amp;"ibor"&amp;Tenor,BA1038,Trigger)</f>
        <v>46556</v>
      </c>
      <c r="BA1038" s="158">
        <f>_xll.qlCalendarAdvance(Calendar,BA1037,AY1038,"f",,Trigger)</f>
        <v>46560</v>
      </c>
      <c r="BB1038" s="158">
        <f>_xll.qlInterestRateIndexMaturity(Currency&amp;"ibor"&amp;Tenor,BA1038,Trigger)</f>
        <v>46743</v>
      </c>
      <c r="BC1038" s="320">
        <f>_xll.qlIndexFixing($AC$5,AZ1038,TRUE,_xll.ohTrigger(Trigger,Trigger6M))</f>
        <v>1.76532165056511E-2</v>
      </c>
      <c r="BD1038" s="320">
        <f>_xll.qlIndexFixing($BE$1,AZ1038,TRUE,_xll.ohTrigger(Trigger,Trigger6M))</f>
        <v>1.7815510659675973E-2</v>
      </c>
    </row>
    <row r="1039" spans="51:56" ht="11.25" customHeight="1" x14ac:dyDescent="0.25">
      <c r="AY1039" s="159" t="s">
        <v>90</v>
      </c>
      <c r="AZ1039" s="158">
        <f>_xll.qlInterestRateIndexFixingDate(Currency&amp;"ibor"&amp;Tenor,BA1039,Trigger)</f>
        <v>46563</v>
      </c>
      <c r="BA1039" s="158">
        <f>_xll.qlCalendarAdvance(Calendar,BA1038,AY1039,"f",,Trigger)</f>
        <v>46567</v>
      </c>
      <c r="BB1039" s="158">
        <f>_xll.qlInterestRateIndexMaturity(Currency&amp;"ibor"&amp;Tenor,BA1039,Trigger)</f>
        <v>46750</v>
      </c>
      <c r="BC1039" s="320">
        <f>_xll.qlIndexFixing($AC$5,AZ1039,TRUE,_xll.ohTrigger(Trigger,Trigger6M))</f>
        <v>1.7674934528397857E-2</v>
      </c>
      <c r="BD1039" s="320">
        <f>_xll.qlIndexFixing($BE$1,AZ1039,TRUE,_xll.ohTrigger(Trigger,Trigger6M))</f>
        <v>1.7812466315432172E-2</v>
      </c>
    </row>
    <row r="1040" spans="51:56" ht="11.25" customHeight="1" x14ac:dyDescent="0.25">
      <c r="AY1040" s="159" t="s">
        <v>90</v>
      </c>
      <c r="AZ1040" s="158">
        <f>_xll.qlInterestRateIndexFixingDate(Currency&amp;"ibor"&amp;Tenor,BA1040,Trigger)</f>
        <v>46570</v>
      </c>
      <c r="BA1040" s="158">
        <f>_xll.qlCalendarAdvance(Calendar,BA1039,AY1040,"f",,Trigger)</f>
        <v>46574</v>
      </c>
      <c r="BB1040" s="158">
        <f>_xll.qlInterestRateIndexMaturity(Currency&amp;"ibor"&amp;Tenor,BA1040,Trigger)</f>
        <v>46758</v>
      </c>
      <c r="BC1040" s="320">
        <f>_xll.qlIndexFixing($AC$5,AZ1040,TRUE,_xll.ohTrigger(Trigger,Trigger6M))</f>
        <v>1.7698637847194196E-2</v>
      </c>
      <c r="BD1040" s="320">
        <f>_xll.qlIndexFixing($BE$1,AZ1040,TRUE,_xll.ohTrigger(Trigger,Trigger6M))</f>
        <v>1.7809584815556209E-2</v>
      </c>
    </row>
    <row r="1041" spans="51:56" ht="11.25" customHeight="1" x14ac:dyDescent="0.25">
      <c r="AY1041" s="159" t="s">
        <v>90</v>
      </c>
      <c r="AZ1041" s="158">
        <f>_xll.qlInterestRateIndexFixingDate(Currency&amp;"ibor"&amp;Tenor,BA1041,Trigger)</f>
        <v>46577</v>
      </c>
      <c r="BA1041" s="158">
        <f>_xll.qlCalendarAdvance(Calendar,BA1040,AY1041,"f",,Trigger)</f>
        <v>46581</v>
      </c>
      <c r="BB1041" s="158">
        <f>_xll.qlInterestRateIndexMaturity(Currency&amp;"ibor"&amp;Tenor,BA1041,Trigger)</f>
        <v>46765</v>
      </c>
      <c r="BC1041" s="320">
        <f>_xll.qlIndexFixing($AC$5,AZ1041,TRUE,_xll.ohTrigger(Trigger,Trigger6M))</f>
        <v>1.7720357425805917E-2</v>
      </c>
      <c r="BD1041" s="320">
        <f>_xll.qlIndexFixing($BE$1,AZ1041,TRUE,_xll.ohTrigger(Trigger,Trigger6M))</f>
        <v>1.7806454921735132E-2</v>
      </c>
    </row>
    <row r="1042" spans="51:56" ht="11.25" customHeight="1" x14ac:dyDescent="0.25">
      <c r="AY1042" s="159" t="s">
        <v>90</v>
      </c>
      <c r="AZ1042" s="158">
        <f>_xll.qlInterestRateIndexFixingDate(Currency&amp;"ibor"&amp;Tenor,BA1042,Trigger)</f>
        <v>46584</v>
      </c>
      <c r="BA1042" s="158">
        <f>_xll.qlCalendarAdvance(Calendar,BA1041,AY1042,"f",,Trigger)</f>
        <v>46588</v>
      </c>
      <c r="BB1042" s="158">
        <f>_xll.qlInterestRateIndexMaturity(Currency&amp;"ibor"&amp;Tenor,BA1042,Trigger)</f>
        <v>46772</v>
      </c>
      <c r="BC1042" s="320">
        <f>_xll.qlIndexFixing($AC$5,AZ1042,TRUE,_xll.ohTrigger(Trigger,Trigger6M))</f>
        <v>1.77420772433678E-2</v>
      </c>
      <c r="BD1042" s="320">
        <f>_xll.qlIndexFixing($BE$1,AZ1042,TRUE,_xll.ohTrigger(Trigger,Trigger6M))</f>
        <v>1.7803284430582909E-2</v>
      </c>
    </row>
    <row r="1043" spans="51:56" ht="11.25" customHeight="1" x14ac:dyDescent="0.25">
      <c r="AY1043" s="159" t="s">
        <v>90</v>
      </c>
      <c r="AZ1043" s="158">
        <f>_xll.qlInterestRateIndexFixingDate(Currency&amp;"ibor"&amp;Tenor,BA1043,Trigger)</f>
        <v>46591</v>
      </c>
      <c r="BA1043" s="158">
        <f>_xll.qlCalendarAdvance(Calendar,BA1042,AY1043,"f",,Trigger)</f>
        <v>46595</v>
      </c>
      <c r="BB1043" s="158">
        <f>_xll.qlInterestRateIndexMaturity(Currency&amp;"ibor"&amp;Tenor,BA1043,Trigger)</f>
        <v>46779</v>
      </c>
      <c r="BC1043" s="320">
        <f>_xll.qlIndexFixing($AC$5,AZ1043,TRUE,_xll.ohTrigger(Trigger,Trigger6M))</f>
        <v>1.7763797299882457E-2</v>
      </c>
      <c r="BD1043" s="320">
        <f>_xll.qlIndexFixing($BE$1,AZ1043,TRUE,_xll.ohTrigger(Trigger,Trigger6M))</f>
        <v>1.7800073796987399E-2</v>
      </c>
    </row>
    <row r="1044" spans="51:56" ht="11.25" customHeight="1" x14ac:dyDescent="0.25">
      <c r="AY1044" s="159" t="s">
        <v>90</v>
      </c>
      <c r="AZ1044" s="158">
        <f>_xll.qlInterestRateIndexFixingDate(Currency&amp;"ibor"&amp;Tenor,BA1044,Trigger)</f>
        <v>46598</v>
      </c>
      <c r="BA1044" s="158">
        <f>_xll.qlCalendarAdvance(Calendar,BA1043,AY1044,"f",,Trigger)</f>
        <v>46602</v>
      </c>
      <c r="BB1044" s="158">
        <f>_xll.qlInterestRateIndexMaturity(Currency&amp;"ibor"&amp;Tenor,BA1044,Trigger)</f>
        <v>46786</v>
      </c>
      <c r="BC1044" s="320">
        <f>_xll.qlIndexFixing($AC$5,AZ1044,TRUE,_xll.ohTrigger(Trigger,Trigger6M))</f>
        <v>1.778551759535249E-2</v>
      </c>
      <c r="BD1044" s="320">
        <f>_xll.qlIndexFixing($BE$1,AZ1044,TRUE,_xll.ohTrigger(Trigger,Trigger6M))</f>
        <v>1.779682347583561E-2</v>
      </c>
    </row>
    <row r="1045" spans="51:56" ht="11.25" customHeight="1" x14ac:dyDescent="0.25">
      <c r="AY1045" s="159" t="s">
        <v>90</v>
      </c>
      <c r="AZ1045" s="158">
        <f>_xll.qlInterestRateIndexFixingDate(Currency&amp;"ibor"&amp;Tenor,BA1045,Trigger)</f>
        <v>46605</v>
      </c>
      <c r="BA1045" s="158">
        <f>_xll.qlCalendarAdvance(Calendar,BA1044,AY1045,"f",,Trigger)</f>
        <v>46609</v>
      </c>
      <c r="BB1045" s="158">
        <f>_xll.qlInterestRateIndexMaturity(Currency&amp;"ibor"&amp;Tenor,BA1045,Trigger)</f>
        <v>46793</v>
      </c>
      <c r="BC1045" s="320">
        <f>_xll.qlIndexFixing($AC$5,AZ1045,TRUE,_xll.ohTrigger(Trigger,Trigger6M))</f>
        <v>1.7807238129780072E-2</v>
      </c>
      <c r="BD1045" s="320">
        <f>_xll.qlIndexFixing($BE$1,AZ1045,TRUE,_xll.ohTrigger(Trigger,Trigger6M))</f>
        <v>1.7793533922013226E-2</v>
      </c>
    </row>
    <row r="1046" spans="51:56" ht="11.25" customHeight="1" x14ac:dyDescent="0.25">
      <c r="AY1046" s="159" t="s">
        <v>90</v>
      </c>
      <c r="AZ1046" s="158">
        <f>_xll.qlInterestRateIndexFixingDate(Currency&amp;"ibor"&amp;Tenor,BA1046,Trigger)</f>
        <v>46612</v>
      </c>
      <c r="BA1046" s="158">
        <f>_xll.qlCalendarAdvance(Calendar,BA1045,AY1046,"f",,Trigger)</f>
        <v>46616</v>
      </c>
      <c r="BB1046" s="158">
        <f>_xll.qlInterestRateIndexMaturity(Currency&amp;"ibor"&amp;Tenor,BA1046,Trigger)</f>
        <v>46800</v>
      </c>
      <c r="BC1046" s="320">
        <f>_xll.qlIndexFixing($AC$5,AZ1046,TRUE,_xll.ohTrigger(Trigger,Trigger6M))</f>
        <v>1.7828958903168244E-2</v>
      </c>
      <c r="BD1046" s="320">
        <f>_xll.qlIndexFixing($BE$1,AZ1046,TRUE,_xll.ohTrigger(Trigger,Trigger6M))</f>
        <v>1.7790205590406817E-2</v>
      </c>
    </row>
    <row r="1047" spans="51:56" ht="11.25" customHeight="1" x14ac:dyDescent="0.25">
      <c r="AY1047" s="159" t="s">
        <v>90</v>
      </c>
      <c r="AZ1047" s="158">
        <f>_xll.qlInterestRateIndexFixingDate(Currency&amp;"ibor"&amp;Tenor,BA1047,Trigger)</f>
        <v>46619</v>
      </c>
      <c r="BA1047" s="158">
        <f>_xll.qlCalendarAdvance(Calendar,BA1046,AY1047,"f",,Trigger)</f>
        <v>46623</v>
      </c>
      <c r="BB1047" s="158">
        <f>_xll.qlInterestRateIndexMaturity(Currency&amp;"ibor"&amp;Tenor,BA1047,Trigger)</f>
        <v>46807</v>
      </c>
      <c r="BC1047" s="320">
        <f>_xll.qlIndexFixing($AC$5,AZ1047,TRUE,_xll.ohTrigger(Trigger,Trigger6M))</f>
        <v>1.785067991552005E-2</v>
      </c>
      <c r="BD1047" s="320">
        <f>_xll.qlIndexFixing($BE$1,AZ1047,TRUE,_xll.ohTrigger(Trigger,Trigger6M))</f>
        <v>1.7786838935900773E-2</v>
      </c>
    </row>
    <row r="1048" spans="51:56" ht="11.25" customHeight="1" x14ac:dyDescent="0.25">
      <c r="AY1048" s="159" t="s">
        <v>90</v>
      </c>
      <c r="AZ1048" s="158">
        <f>_xll.qlInterestRateIndexFixingDate(Currency&amp;"ibor"&amp;Tenor,BA1048,Trigger)</f>
        <v>46626</v>
      </c>
      <c r="BA1048" s="158">
        <f>_xll.qlCalendarAdvance(Calendar,BA1047,AY1048,"f",,Trigger)</f>
        <v>46630</v>
      </c>
      <c r="BB1048" s="158">
        <f>_xll.qlInterestRateIndexMaturity(Currency&amp;"ibor"&amp;Tenor,BA1048,Trigger)</f>
        <v>46812</v>
      </c>
      <c r="BC1048" s="320">
        <f>_xll.qlIndexFixing($AC$5,AZ1048,TRUE,_xll.ohTrigger(Trigger,Trigger6M))</f>
        <v>1.7868413856239246E-2</v>
      </c>
      <c r="BD1048" s="320">
        <f>_xll.qlIndexFixing($BE$1,AZ1048,TRUE,_xll.ohTrigger(Trigger,Trigger6M))</f>
        <v>1.7783070561049732E-2</v>
      </c>
    </row>
    <row r="1049" spans="51:56" ht="11.25" customHeight="1" x14ac:dyDescent="0.25">
      <c r="AY1049" s="159" t="s">
        <v>90</v>
      </c>
      <c r="AZ1049" s="158">
        <f>_xll.qlInterestRateIndexFixingDate(Currency&amp;"ibor"&amp;Tenor,BA1049,Trigger)</f>
        <v>46633</v>
      </c>
      <c r="BA1049" s="158">
        <f>_xll.qlCalendarAdvance(Calendar,BA1048,AY1049,"f",,Trigger)</f>
        <v>46637</v>
      </c>
      <c r="BB1049" s="158">
        <f>_xll.qlInterestRateIndexMaturity(Currency&amp;"ibor"&amp;Tenor,BA1049,Trigger)</f>
        <v>46819</v>
      </c>
      <c r="BC1049" s="320">
        <f>_xll.qlIndexFixing($AC$5,AZ1049,TRUE,_xll.ohTrigger(Trigger,Trigger6M))</f>
        <v>1.7890133164609075E-2</v>
      </c>
      <c r="BD1049" s="320">
        <f>_xll.qlIndexFixing($BE$1,AZ1049,TRUE,_xll.ohTrigger(Trigger,Trigger6M))</f>
        <v>1.7779633997200856E-2</v>
      </c>
    </row>
    <row r="1050" spans="51:56" ht="11.25" customHeight="1" x14ac:dyDescent="0.25">
      <c r="AY1050" s="159" t="s">
        <v>90</v>
      </c>
      <c r="AZ1050" s="158">
        <f>_xll.qlInterestRateIndexFixingDate(Currency&amp;"ibor"&amp;Tenor,BA1050,Trigger)</f>
        <v>46640</v>
      </c>
      <c r="BA1050" s="158">
        <f>_xll.qlCalendarAdvance(Calendar,BA1049,AY1050,"f",,Trigger)</f>
        <v>46644</v>
      </c>
      <c r="BB1050" s="158">
        <f>_xll.qlInterestRateIndexMaturity(Currency&amp;"ibor"&amp;Tenor,BA1050,Trigger)</f>
        <v>46826</v>
      </c>
      <c r="BC1050" s="320">
        <f>_xll.qlIndexFixing($AC$5,AZ1050,TRUE,_xll.ohTrigger(Trigger,Trigger6M))</f>
        <v>1.7911852709328303E-2</v>
      </c>
      <c r="BD1050" s="320">
        <f>_xll.qlIndexFixing($BE$1,AZ1050,TRUE,_xll.ohTrigger(Trigger,Trigger6M))</f>
        <v>1.7776160413694314E-2</v>
      </c>
    </row>
    <row r="1051" spans="51:56" ht="11.25" customHeight="1" x14ac:dyDescent="0.25">
      <c r="AY1051" s="159" t="s">
        <v>90</v>
      </c>
      <c r="AZ1051" s="158">
        <f>_xll.qlInterestRateIndexFixingDate(Currency&amp;"ibor"&amp;Tenor,BA1051,Trigger)</f>
        <v>46647</v>
      </c>
      <c r="BA1051" s="158">
        <f>_xll.qlCalendarAdvance(Calendar,BA1050,AY1051,"f",,Trigger)</f>
        <v>46651</v>
      </c>
      <c r="BB1051" s="158">
        <f>_xll.qlInterestRateIndexMaturity(Currency&amp;"ibor"&amp;Tenor,BA1051,Trigger)</f>
        <v>46833</v>
      </c>
      <c r="BC1051" s="320">
        <f>_xll.qlIndexFixing($AC$5,AZ1051,TRUE,_xll.ohTrigger(Trigger,Trigger6M))</f>
        <v>1.793357249039957E-2</v>
      </c>
      <c r="BD1051" s="320">
        <f>_xll.qlIndexFixing($BE$1,AZ1051,TRUE,_xll.ohTrigger(Trigger,Trigger6M))</f>
        <v>1.7772650265364513E-2</v>
      </c>
    </row>
    <row r="1052" spans="51:56" ht="11.25" customHeight="1" x14ac:dyDescent="0.25">
      <c r="AY1052" s="159" t="s">
        <v>90</v>
      </c>
      <c r="AZ1052" s="158">
        <f>_xll.qlInterestRateIndexFixingDate(Currency&amp;"ibor"&amp;Tenor,BA1052,Trigger)</f>
        <v>46654</v>
      </c>
      <c r="BA1052" s="158">
        <f>_xll.qlCalendarAdvance(Calendar,BA1051,AY1052,"f",,Trigger)</f>
        <v>46658</v>
      </c>
      <c r="BB1052" s="158">
        <f>_xll.qlInterestRateIndexMaturity(Currency&amp;"ibor"&amp;Tenor,BA1052,Trigger)</f>
        <v>46840</v>
      </c>
      <c r="BC1052" s="320">
        <f>_xll.qlIndexFixing($AC$5,AZ1052,TRUE,_xll.ohTrigger(Trigger,Trigger6M))</f>
        <v>1.7955292507826386E-2</v>
      </c>
      <c r="BD1052" s="320">
        <f>_xll.qlIndexFixing($BE$1,AZ1052,TRUE,_xll.ohTrigger(Trigger,Trigger6M))</f>
        <v>1.7769104007044987E-2</v>
      </c>
    </row>
    <row r="1053" spans="51:56" ht="11.25" customHeight="1" x14ac:dyDescent="0.25">
      <c r="AY1053" s="159" t="s">
        <v>90</v>
      </c>
      <c r="AZ1053" s="158">
        <f>_xll.qlInterestRateIndexFixingDate(Currency&amp;"ibor"&amp;Tenor,BA1053,Trigger)</f>
        <v>46661</v>
      </c>
      <c r="BA1053" s="158">
        <f>_xll.qlCalendarAdvance(Calendar,BA1052,AY1053,"f",,Trigger)</f>
        <v>46665</v>
      </c>
      <c r="BB1053" s="158">
        <f>_xll.qlInterestRateIndexMaturity(Currency&amp;"ibor"&amp;Tenor,BA1053,Trigger)</f>
        <v>46848</v>
      </c>
      <c r="BC1053" s="320">
        <f>_xll.qlIndexFixing($AC$5,AZ1053,TRUE,_xll.ohTrigger(Trigger,Trigger6M))</f>
        <v>1.7979011799644166E-2</v>
      </c>
      <c r="BD1053" s="320">
        <f>_xll.qlIndexFixing($BE$1,AZ1053,TRUE,_xll.ohTrigger(Trigger,Trigger6M))</f>
        <v>1.7765691013029643E-2</v>
      </c>
    </row>
    <row r="1054" spans="51:56" ht="11.25" customHeight="1" x14ac:dyDescent="0.25">
      <c r="AY1054" s="159" t="s">
        <v>90</v>
      </c>
      <c r="AZ1054" s="158">
        <f>_xll.qlInterestRateIndexFixingDate(Currency&amp;"ibor"&amp;Tenor,BA1054,Trigger)</f>
        <v>46668</v>
      </c>
      <c r="BA1054" s="158">
        <f>_xll.qlCalendarAdvance(Calendar,BA1053,AY1054,"f",,Trigger)</f>
        <v>46672</v>
      </c>
      <c r="BB1054" s="158">
        <f>_xll.qlInterestRateIndexMaturity(Currency&amp;"ibor"&amp;Tenor,BA1054,Trigger)</f>
        <v>46855</v>
      </c>
      <c r="BC1054" s="320">
        <f>_xll.qlIndexFixing($AC$5,AZ1054,TRUE,_xll.ohTrigger(Trigger,Trigger6M))</f>
        <v>1.8000733387179602E-2</v>
      </c>
      <c r="BD1054" s="320">
        <f>_xll.qlIndexFixing($BE$1,AZ1054,TRUE,_xll.ohTrigger(Trigger,Trigger6M))</f>
        <v>1.7762071365645199E-2</v>
      </c>
    </row>
    <row r="1055" spans="51:56" ht="11.25" customHeight="1" x14ac:dyDescent="0.25">
      <c r="AY1055" s="159" t="s">
        <v>90</v>
      </c>
      <c r="AZ1055" s="158">
        <f>_xll.qlInterestRateIndexFixingDate(Currency&amp;"ibor"&amp;Tenor,BA1055,Trigger)</f>
        <v>46675</v>
      </c>
      <c r="BA1055" s="158">
        <f>_xll.qlCalendarAdvance(Calendar,BA1054,AY1055,"f",,Trigger)</f>
        <v>46679</v>
      </c>
      <c r="BB1055" s="158">
        <f>_xll.qlInterestRateIndexMaturity(Currency&amp;"ibor"&amp;Tenor,BA1055,Trigger)</f>
        <v>46862</v>
      </c>
      <c r="BC1055" s="320">
        <f>_xll.qlIndexFixing($AC$5,AZ1055,TRUE,_xll.ohTrigger(Trigger,Trigger6M))</f>
        <v>1.802245521238853E-2</v>
      </c>
      <c r="BD1055" s="320">
        <f>_xll.qlIndexFixing($BE$1,AZ1055,TRUE,_xll.ohTrigger(Trigger,Trigger6M))</f>
        <v>1.7758417003580662E-2</v>
      </c>
    </row>
    <row r="1056" spans="51:56" ht="11.25" customHeight="1" x14ac:dyDescent="0.25">
      <c r="AY1056" s="159" t="s">
        <v>90</v>
      </c>
      <c r="AZ1056" s="158">
        <f>_xll.qlInterestRateIndexFixingDate(Currency&amp;"ibor"&amp;Tenor,BA1056,Trigger)</f>
        <v>46682</v>
      </c>
      <c r="BA1056" s="158">
        <f>_xll.qlCalendarAdvance(Calendar,BA1055,AY1056,"f",,Trigger)</f>
        <v>46686</v>
      </c>
      <c r="BB1056" s="158">
        <f>_xll.qlInterestRateIndexMaturity(Currency&amp;"ibor"&amp;Tenor,BA1056,Trigger)</f>
        <v>46869</v>
      </c>
      <c r="BC1056" s="320">
        <f>_xll.qlIndexFixing($AC$5,AZ1056,TRUE,_xll.ohTrigger(Trigger,Trigger6M))</f>
        <v>1.8044177275273125E-2</v>
      </c>
      <c r="BD1056" s="320">
        <f>_xll.qlIndexFixing($BE$1,AZ1056,TRUE,_xll.ohTrigger(Trigger,Trigger6M))</f>
        <v>1.7754728381688796E-2</v>
      </c>
    </row>
    <row r="1057" spans="51:56" ht="11.25" customHeight="1" x14ac:dyDescent="0.25">
      <c r="AY1057" s="159" t="s">
        <v>90</v>
      </c>
      <c r="AZ1057" s="158">
        <f>_xll.qlInterestRateIndexFixingDate(Currency&amp;"ibor"&amp;Tenor,BA1057,Trigger)</f>
        <v>46689</v>
      </c>
      <c r="BA1057" s="158">
        <f>_xll.qlCalendarAdvance(Calendar,BA1056,AY1057,"f",,Trigger)</f>
        <v>46693</v>
      </c>
      <c r="BB1057" s="158">
        <f>_xll.qlInterestRateIndexMaturity(Currency&amp;"ibor"&amp;Tenor,BA1057,Trigger)</f>
        <v>46875</v>
      </c>
      <c r="BC1057" s="320">
        <f>_xll.qlIndexFixing($AC$5,AZ1057,TRUE,_xll.ohTrigger(Trigger,Trigger6M))</f>
        <v>1.8063896140374101E-2</v>
      </c>
      <c r="BD1057" s="320">
        <f>_xll.qlIndexFixing($BE$1,AZ1057,TRUE,_xll.ohTrigger(Trigger,Trigger6M))</f>
        <v>1.7750846984666693E-2</v>
      </c>
    </row>
    <row r="1058" spans="51:56" ht="11.25" customHeight="1" x14ac:dyDescent="0.25">
      <c r="AY1058" s="159" t="s">
        <v>90</v>
      </c>
      <c r="AZ1058" s="158">
        <f>_xll.qlInterestRateIndexFixingDate(Currency&amp;"ibor"&amp;Tenor,BA1058,Trigger)</f>
        <v>46696</v>
      </c>
      <c r="BA1058" s="158">
        <f>_xll.qlCalendarAdvance(Calendar,BA1057,AY1058,"f",,Trigger)</f>
        <v>46700</v>
      </c>
      <c r="BB1058" s="158">
        <f>_xll.qlInterestRateIndexMaturity(Currency&amp;"ibor"&amp;Tenor,BA1058,Trigger)</f>
        <v>46882</v>
      </c>
      <c r="BC1058" s="320">
        <f>_xll.qlIndexFixing($AC$5,AZ1058,TRUE,_xll.ohTrigger(Trigger,Trigger6M))</f>
        <v>1.8085617575984727E-2</v>
      </c>
      <c r="BD1058" s="320">
        <f>_xll.qlIndexFixing($BE$1,AZ1058,TRUE,_xll.ohTrigger(Trigger,Trigger6M))</f>
        <v>1.77470936178287E-2</v>
      </c>
    </row>
    <row r="1059" spans="51:56" ht="11.25" customHeight="1" x14ac:dyDescent="0.25">
      <c r="AY1059" s="159" t="s">
        <v>90</v>
      </c>
      <c r="AZ1059" s="158">
        <f>_xll.qlInterestRateIndexFixingDate(Currency&amp;"ibor"&amp;Tenor,BA1059,Trigger)</f>
        <v>46703</v>
      </c>
      <c r="BA1059" s="158">
        <f>_xll.qlCalendarAdvance(Calendar,BA1058,AY1059,"f",,Trigger)</f>
        <v>46707</v>
      </c>
      <c r="BB1059" s="158">
        <f>_xll.qlInterestRateIndexMaturity(Currency&amp;"ibor"&amp;Tenor,BA1059,Trigger)</f>
        <v>46889</v>
      </c>
      <c r="BC1059" s="320">
        <f>_xll.qlIndexFixing($AC$5,AZ1059,TRUE,_xll.ohTrigger(Trigger,Trigger6M))</f>
        <v>1.8101444333482257E-2</v>
      </c>
      <c r="BD1059" s="320">
        <f>_xll.qlIndexFixing($BE$1,AZ1059,TRUE,_xll.ohTrigger(Trigger,Trigger6M))</f>
        <v>1.7743307324793994E-2</v>
      </c>
    </row>
    <row r="1060" spans="51:56" ht="11.25" customHeight="1" x14ac:dyDescent="0.25">
      <c r="AY1060" s="159" t="s">
        <v>90</v>
      </c>
      <c r="AZ1060" s="158">
        <f>_xll.qlInterestRateIndexFixingDate(Currency&amp;"ibor"&amp;Tenor,BA1060,Trigger)</f>
        <v>46710</v>
      </c>
      <c r="BA1060" s="158">
        <f>_xll.qlCalendarAdvance(Calendar,BA1059,AY1060,"f",,Trigger)</f>
        <v>46714</v>
      </c>
      <c r="BB1060" s="158">
        <f>_xll.qlInterestRateIndexMaturity(Currency&amp;"ibor"&amp;Tenor,BA1060,Trigger)</f>
        <v>46896</v>
      </c>
      <c r="BC1060" s="320">
        <f>_xll.qlIndexFixing($AC$5,AZ1060,TRUE,_xll.ohTrigger(Trigger,Trigger6M))</f>
        <v>1.8081832361406466E-2</v>
      </c>
      <c r="BD1060" s="320">
        <f>_xll.qlIndexFixing($BE$1,AZ1060,TRUE,_xll.ohTrigger(Trigger,Trigger6M))</f>
        <v>1.7739488560383369E-2</v>
      </c>
    </row>
    <row r="1061" spans="51:56" ht="11.25" customHeight="1" x14ac:dyDescent="0.25">
      <c r="AY1061" s="159" t="s">
        <v>90</v>
      </c>
      <c r="AZ1061" s="158">
        <f>_xll.qlInterestRateIndexFixingDate(Currency&amp;"ibor"&amp;Tenor,BA1061,Trigger)</f>
        <v>46717</v>
      </c>
      <c r="BA1061" s="158">
        <f>_xll.qlCalendarAdvance(Calendar,BA1060,AY1061,"f",,Trigger)</f>
        <v>46721</v>
      </c>
      <c r="BB1061" s="158">
        <f>_xll.qlInterestRateIndexMaturity(Currency&amp;"ibor"&amp;Tenor,BA1061,Trigger)</f>
        <v>46904</v>
      </c>
      <c r="BC1061" s="320">
        <f>_xll.qlIndexFixing($AC$5,AZ1061,TRUE,_xll.ohTrigger(Trigger,Trigger6M))</f>
        <v>1.8058687138579183E-2</v>
      </c>
      <c r="BD1061" s="320">
        <f>_xll.qlIndexFixing($BE$1,AZ1061,TRUE,_xll.ohTrigger(Trigger,Trigger6M))</f>
        <v>1.7735787294469906E-2</v>
      </c>
    </row>
    <row r="1062" spans="51:56" ht="11.25" customHeight="1" x14ac:dyDescent="0.25">
      <c r="AY1062" s="159" t="s">
        <v>90</v>
      </c>
      <c r="AZ1062" s="158">
        <f>_xll.qlInterestRateIndexFixingDate(Currency&amp;"ibor"&amp;Tenor,BA1062,Trigger)</f>
        <v>46724</v>
      </c>
      <c r="BA1062" s="158">
        <f>_xll.qlCalendarAdvance(Calendar,BA1061,AY1062,"f",,Trigger)</f>
        <v>46728</v>
      </c>
      <c r="BB1062" s="158">
        <f>_xll.qlInterestRateIndexMaturity(Currency&amp;"ibor"&amp;Tenor,BA1062,Trigger)</f>
        <v>46911</v>
      </c>
      <c r="BC1062" s="320">
        <f>_xll.qlIndexFixing($AC$5,AZ1062,TRUE,_xll.ohTrigger(Trigger,Trigger6M))</f>
        <v>1.803904145021434E-2</v>
      </c>
      <c r="BD1062" s="320">
        <f>_xll.qlIndexFixing($BE$1,AZ1062,TRUE,_xll.ohTrigger(Trigger,Trigger6M))</f>
        <v>1.7731902665383308E-2</v>
      </c>
    </row>
    <row r="1063" spans="51:56" ht="11.25" customHeight="1" x14ac:dyDescent="0.25">
      <c r="AY1063" s="159" t="s">
        <v>90</v>
      </c>
      <c r="AZ1063" s="158">
        <f>_xll.qlInterestRateIndexFixingDate(Currency&amp;"ibor"&amp;Tenor,BA1063,Trigger)</f>
        <v>46731</v>
      </c>
      <c r="BA1063" s="158">
        <f>_xll.qlCalendarAdvance(Calendar,BA1062,AY1063,"f",,Trigger)</f>
        <v>46735</v>
      </c>
      <c r="BB1063" s="158">
        <f>_xll.qlInterestRateIndexMaturity(Currency&amp;"ibor"&amp;Tenor,BA1063,Trigger)</f>
        <v>46918</v>
      </c>
      <c r="BC1063" s="320">
        <f>_xll.qlIndexFixing($AC$5,AZ1063,TRUE,_xll.ohTrigger(Trigger,Trigger6M))</f>
        <v>1.8019275074962565E-2</v>
      </c>
      <c r="BD1063" s="320">
        <f>_xll.qlIndexFixing($BE$1,AZ1063,TRUE,_xll.ohTrigger(Trigger,Trigger6M))</f>
        <v>1.7727986960377164E-2</v>
      </c>
    </row>
    <row r="1064" spans="51:56" ht="11.25" customHeight="1" x14ac:dyDescent="0.25">
      <c r="AY1064" s="159" t="s">
        <v>90</v>
      </c>
      <c r="AZ1064" s="158">
        <f>_xll.qlInterestRateIndexFixingDate(Currency&amp;"ibor"&amp;Tenor,BA1064,Trigger)</f>
        <v>46738</v>
      </c>
      <c r="BA1064" s="158">
        <f>_xll.qlCalendarAdvance(Calendar,BA1063,AY1064,"f",,Trigger)</f>
        <v>46742</v>
      </c>
      <c r="BB1064" s="158">
        <f>_xll.qlInterestRateIndexMaturity(Currency&amp;"ibor"&amp;Tenor,BA1064,Trigger)</f>
        <v>46925</v>
      </c>
      <c r="BC1064" s="320">
        <f>_xll.qlIndexFixing($AC$5,AZ1064,TRUE,_xll.ohTrigger(Trigger,Trigger6M))</f>
        <v>1.7999388016433211E-2</v>
      </c>
      <c r="BD1064" s="320">
        <f>_xll.qlIndexFixing($BE$1,AZ1064,TRUE,_xll.ohTrigger(Trigger,Trigger6M))</f>
        <v>1.7724040634286339E-2</v>
      </c>
    </row>
    <row r="1065" spans="51:56" ht="11.25" customHeight="1" x14ac:dyDescent="0.25">
      <c r="AY1065" s="159" t="s">
        <v>90</v>
      </c>
      <c r="AZ1065" s="158">
        <f>_xll.qlInterestRateIndexFixingDate(Currency&amp;"ibor"&amp;Tenor,BA1065,Trigger)</f>
        <v>46745</v>
      </c>
      <c r="BA1065" s="158">
        <f>_xll.qlCalendarAdvance(Calendar,BA1064,AY1065,"f",,Trigger)</f>
        <v>46749</v>
      </c>
      <c r="BB1065" s="158">
        <f>_xll.qlInterestRateIndexMaturity(Currency&amp;"ibor"&amp;Tenor,BA1065,Trigger)</f>
        <v>46932</v>
      </c>
      <c r="BC1065" s="320">
        <f>_xll.qlIndexFixing($AC$5,AZ1065,TRUE,_xll.ohTrigger(Trigger,Trigger6M))</f>
        <v>1.7979380278256161E-2</v>
      </c>
      <c r="BD1065" s="320">
        <f>_xll.qlIndexFixing($BE$1,AZ1065,TRUE,_xll.ohTrigger(Trigger,Trigger6M))</f>
        <v>1.7720064141945685E-2</v>
      </c>
    </row>
    <row r="1066" spans="51:56" ht="11.25" customHeight="1" x14ac:dyDescent="0.25">
      <c r="AY1066" s="159" t="s">
        <v>90</v>
      </c>
      <c r="AZ1066" s="158">
        <f>_xll.qlInterestRateIndexFixingDate(Currency&amp;"ibor"&amp;Tenor,BA1066,Trigger)</f>
        <v>46752</v>
      </c>
      <c r="BA1066" s="158">
        <f>_xll.qlCalendarAdvance(Calendar,BA1065,AY1066,"f",,Trigger)</f>
        <v>46756</v>
      </c>
      <c r="BB1066" s="158">
        <f>_xll.qlInterestRateIndexMaturity(Currency&amp;"ibor"&amp;Tenor,BA1066,Trigger)</f>
        <v>46938</v>
      </c>
      <c r="BC1066" s="320">
        <f>_xll.qlIndexFixing($AC$5,AZ1066,TRUE,_xll.ohTrigger(Trigger,Trigger6M))</f>
        <v>1.7961612319078727E-2</v>
      </c>
      <c r="BD1066" s="320">
        <f>_xll.qlIndexFixing($BE$1,AZ1066,TRUE,_xll.ohTrigger(Trigger,Trigger6M))</f>
        <v>1.7715919544750141E-2</v>
      </c>
    </row>
    <row r="1067" spans="51:56" ht="11.25" customHeight="1" x14ac:dyDescent="0.25">
      <c r="AY1067" s="159" t="s">
        <v>90</v>
      </c>
      <c r="AZ1067" s="158">
        <f>_xll.qlInterestRateIndexFixingDate(Currency&amp;"ibor"&amp;Tenor,BA1067,Trigger)</f>
        <v>46759</v>
      </c>
      <c r="BA1067" s="158">
        <f>_xll.qlCalendarAdvance(Calendar,BA1066,AY1067,"f",,Trigger)</f>
        <v>46763</v>
      </c>
      <c r="BB1067" s="158">
        <f>_xll.qlInterestRateIndexMaturity(Currency&amp;"ibor"&amp;Tenor,BA1067,Trigger)</f>
        <v>46945</v>
      </c>
      <c r="BC1067" s="320">
        <f>_xll.qlIndexFixing($AC$5,AZ1067,TRUE,_xll.ohTrigger(Trigger,Trigger6M))</f>
        <v>1.7941150977853856E-2</v>
      </c>
      <c r="BD1067" s="320">
        <f>_xll.qlIndexFixing($BE$1,AZ1067,TRUE,_xll.ohTrigger(Trigger,Trigger6M))</f>
        <v>1.7711886215527446E-2</v>
      </c>
    </row>
    <row r="1068" spans="51:56" ht="11.25" customHeight="1" x14ac:dyDescent="0.25">
      <c r="AY1068" s="159" t="s">
        <v>90</v>
      </c>
      <c r="AZ1068" s="158">
        <f>_xll.qlInterestRateIndexFixingDate(Currency&amp;"ibor"&amp;Tenor,BA1068,Trigger)</f>
        <v>46766</v>
      </c>
      <c r="BA1068" s="158">
        <f>_xll.qlCalendarAdvance(Calendar,BA1067,AY1068,"f",,Trigger)</f>
        <v>46770</v>
      </c>
      <c r="BB1068" s="158">
        <f>_xll.qlInterestRateIndexMaturity(Currency&amp;"ibor"&amp;Tenor,BA1068,Trigger)</f>
        <v>46952</v>
      </c>
      <c r="BC1068" s="320">
        <f>_xll.qlIndexFixing($AC$5,AZ1068,TRUE,_xll.ohTrigger(Trigger,Trigger6M))</f>
        <v>1.7920568312944262E-2</v>
      </c>
      <c r="BD1068" s="320">
        <f>_xll.qlIndexFixing($BE$1,AZ1068,TRUE,_xll.ohTrigger(Trigger,Trigger6M))</f>
        <v>1.7707824053422732E-2</v>
      </c>
    </row>
    <row r="1069" spans="51:56" ht="11.25" customHeight="1" x14ac:dyDescent="0.25">
      <c r="AY1069" s="159" t="s">
        <v>90</v>
      </c>
      <c r="AZ1069" s="158">
        <f>_xll.qlInterestRateIndexFixingDate(Currency&amp;"ibor"&amp;Tenor,BA1069,Trigger)</f>
        <v>46773</v>
      </c>
      <c r="BA1069" s="158">
        <f>_xll.qlCalendarAdvance(Calendar,BA1068,AY1069,"f",,Trigger)</f>
        <v>46777</v>
      </c>
      <c r="BB1069" s="158">
        <f>_xll.qlInterestRateIndexMaturity(Currency&amp;"ibor"&amp;Tenor,BA1069,Trigger)</f>
        <v>46959</v>
      </c>
      <c r="BC1069" s="320">
        <f>_xll.qlIndexFixing($AC$5,AZ1069,TRUE,_xll.ohTrigger(Trigger,Trigger6M))</f>
        <v>1.7899864328107817E-2</v>
      </c>
      <c r="BD1069" s="320">
        <f>_xll.qlIndexFixing($BE$1,AZ1069,TRUE,_xll.ohTrigger(Trigger,Trigger6M))</f>
        <v>1.7703733513237476E-2</v>
      </c>
    </row>
    <row r="1070" spans="51:56" ht="11.25" customHeight="1" x14ac:dyDescent="0.25">
      <c r="AY1070" s="159" t="s">
        <v>90</v>
      </c>
      <c r="AZ1070" s="158">
        <f>_xll.qlInterestRateIndexFixingDate(Currency&amp;"ibor"&amp;Tenor,BA1070,Trigger)</f>
        <v>46780</v>
      </c>
      <c r="BA1070" s="158">
        <f>_xll.qlCalendarAdvance(Calendar,BA1069,AY1070,"f",,Trigger)</f>
        <v>46784</v>
      </c>
      <c r="BB1070" s="158">
        <f>_xll.qlInterestRateIndexMaturity(Currency&amp;"ibor"&amp;Tenor,BA1070,Trigger)</f>
        <v>46966</v>
      </c>
      <c r="BC1070" s="320">
        <f>_xll.qlIndexFixing($AC$5,AZ1070,TRUE,_xll.ohTrigger(Trigger,Trigger6M))</f>
        <v>1.7879039027123914E-2</v>
      </c>
      <c r="BD1070" s="320">
        <f>_xll.qlIndexFixing($BE$1,AZ1070,TRUE,_xll.ohTrigger(Trigger,Trigger6M))</f>
        <v>1.7699615049770513E-2</v>
      </c>
    </row>
    <row r="1071" spans="51:56" ht="11.25" customHeight="1" x14ac:dyDescent="0.25">
      <c r="AY1071" s="159" t="s">
        <v>90</v>
      </c>
      <c r="AZ1071" s="158">
        <f>_xll.qlInterestRateIndexFixingDate(Currency&amp;"ibor"&amp;Tenor,BA1071,Trigger)</f>
        <v>46787</v>
      </c>
      <c r="BA1071" s="158">
        <f>_xll.qlCalendarAdvance(Calendar,BA1070,AY1071,"f",,Trigger)</f>
        <v>46791</v>
      </c>
      <c r="BB1071" s="158">
        <f>_xll.qlInterestRateIndexMaturity(Currency&amp;"ibor"&amp;Tenor,BA1071,Trigger)</f>
        <v>46973</v>
      </c>
      <c r="BC1071" s="320">
        <f>_xll.qlIndexFixing($AC$5,AZ1071,TRUE,_xll.ohTrigger(Trigger,Trigger6M))</f>
        <v>1.7858092413794782E-2</v>
      </c>
      <c r="BD1071" s="320">
        <f>_xll.qlIndexFixing($BE$1,AZ1071,TRUE,_xll.ohTrigger(Trigger,Trigger6M))</f>
        <v>1.7695469117818916E-2</v>
      </c>
    </row>
    <row r="1072" spans="51:56" ht="11.25" customHeight="1" x14ac:dyDescent="0.25">
      <c r="AY1072" s="159" t="s">
        <v>90</v>
      </c>
      <c r="AZ1072" s="158">
        <f>_xll.qlInterestRateIndexFixingDate(Currency&amp;"ibor"&amp;Tenor,BA1072,Trigger)</f>
        <v>46794</v>
      </c>
      <c r="BA1072" s="158">
        <f>_xll.qlCalendarAdvance(Calendar,BA1071,AY1072,"f",,Trigger)</f>
        <v>46798</v>
      </c>
      <c r="BB1072" s="158">
        <f>_xll.qlInterestRateIndexMaturity(Currency&amp;"ibor"&amp;Tenor,BA1072,Trigger)</f>
        <v>46980</v>
      </c>
      <c r="BC1072" s="320">
        <f>_xll.qlIndexFixing($AC$5,AZ1072,TRUE,_xll.ohTrigger(Trigger,Trigger6M))</f>
        <v>1.7837024491943746E-2</v>
      </c>
      <c r="BD1072" s="320">
        <f>_xll.qlIndexFixing($BE$1,AZ1072,TRUE,_xll.ohTrigger(Trigger,Trigger6M))</f>
        <v>1.7691296172175817E-2</v>
      </c>
    </row>
    <row r="1073" spans="51:56" ht="11.25" customHeight="1" x14ac:dyDescent="0.25">
      <c r="AY1073" s="159" t="s">
        <v>90</v>
      </c>
      <c r="AZ1073" s="158">
        <f>_xll.qlInterestRateIndexFixingDate(Currency&amp;"ibor"&amp;Tenor,BA1073,Trigger)</f>
        <v>46801</v>
      </c>
      <c r="BA1073" s="158">
        <f>_xll.qlCalendarAdvance(Calendar,BA1072,AY1073,"f",,Trigger)</f>
        <v>46805</v>
      </c>
      <c r="BB1073" s="158">
        <f>_xll.qlInterestRateIndexMaturity(Currency&amp;"ibor"&amp;Tenor,BA1073,Trigger)</f>
        <v>46987</v>
      </c>
      <c r="BC1073" s="320">
        <f>_xll.qlIndexFixing($AC$5,AZ1073,TRUE,_xll.ohTrigger(Trigger,Trigger6M))</f>
        <v>1.7815835265417832E-2</v>
      </c>
      <c r="BD1073" s="320">
        <f>_xll.qlIndexFixing($BE$1,AZ1073,TRUE,_xll.ohTrigger(Trigger,Trigger6M))</f>
        <v>1.7687096667633025E-2</v>
      </c>
    </row>
    <row r="1074" spans="51:56" ht="11.25" customHeight="1" x14ac:dyDescent="0.25">
      <c r="AY1074" s="159" t="s">
        <v>90</v>
      </c>
      <c r="AZ1074" s="158">
        <f>_xll.qlInterestRateIndexFixingDate(Currency&amp;"ibor"&amp;Tenor,BA1074,Trigger)</f>
        <v>46808</v>
      </c>
      <c r="BA1074" s="158">
        <f>_xll.qlCalendarAdvance(Calendar,BA1073,AY1074,"f",,Trigger)</f>
        <v>46812</v>
      </c>
      <c r="BB1074" s="158">
        <f>_xll.qlInterestRateIndexMaturity(Currency&amp;"ibor"&amp;Tenor,BA1074,Trigger)</f>
        <v>46996</v>
      </c>
      <c r="BC1074" s="320">
        <f>_xll.qlIndexFixing($AC$5,AZ1074,TRUE,_xll.ohTrigger(Trigger,Trigger6M))</f>
        <v>1.7793262669203013E-2</v>
      </c>
      <c r="BD1074" s="320">
        <f>_xll.qlIndexFixing($BE$1,AZ1074,TRUE,_xll.ohTrigger(Trigger,Trigger6M))</f>
        <v>1.7683115322790093E-2</v>
      </c>
    </row>
    <row r="1075" spans="51:56" ht="11.25" customHeight="1" x14ac:dyDescent="0.25">
      <c r="AY1075" s="159" t="s">
        <v>90</v>
      </c>
      <c r="AZ1075" s="158">
        <f>_xll.qlInterestRateIndexFixingDate(Currency&amp;"ibor"&amp;Tenor,BA1075,Trigger)</f>
        <v>46815</v>
      </c>
      <c r="BA1075" s="158">
        <f>_xll.qlCalendarAdvance(Calendar,BA1074,AY1075,"f",,Trigger)</f>
        <v>46819</v>
      </c>
      <c r="BB1075" s="158">
        <f>_xll.qlInterestRateIndexMaturity(Currency&amp;"ibor"&amp;Tenor,BA1075,Trigger)</f>
        <v>47003</v>
      </c>
      <c r="BC1075" s="320">
        <f>_xll.qlIndexFixing($AC$5,AZ1075,TRUE,_xll.ohTrigger(Trigger,Trigger6M))</f>
        <v>1.7772263478771706E-2</v>
      </c>
      <c r="BD1075" s="320">
        <f>_xll.qlIndexFixing($BE$1,AZ1075,TRUE,_xll.ohTrigger(Trigger,Trigger6M))</f>
        <v>1.7678860304693095E-2</v>
      </c>
    </row>
    <row r="1076" spans="51:56" ht="11.25" customHeight="1" x14ac:dyDescent="0.25">
      <c r="AY1076" s="159" t="s">
        <v>90</v>
      </c>
      <c r="AZ1076" s="158">
        <f>_xll.qlInterestRateIndexFixingDate(Currency&amp;"ibor"&amp;Tenor,BA1076,Trigger)</f>
        <v>46822</v>
      </c>
      <c r="BA1076" s="158">
        <f>_xll.qlCalendarAdvance(Calendar,BA1075,AY1076,"f",,Trigger)</f>
        <v>46826</v>
      </c>
      <c r="BB1076" s="158">
        <f>_xll.qlInterestRateIndexMaturity(Currency&amp;"ibor"&amp;Tenor,BA1076,Trigger)</f>
        <v>47010</v>
      </c>
      <c r="BC1076" s="320">
        <f>_xll.qlIndexFixing($AC$5,AZ1076,TRUE,_xll.ohTrigger(Trigger,Trigger6M))</f>
        <v>1.7751144297723825E-2</v>
      </c>
      <c r="BD1076" s="320">
        <f>_xll.qlIndexFixing($BE$1,AZ1076,TRUE,_xll.ohTrigger(Trigger,Trigger6M))</f>
        <v>1.7674580154663042E-2</v>
      </c>
    </row>
    <row r="1077" spans="51:56" ht="11.25" customHeight="1" x14ac:dyDescent="0.25">
      <c r="AY1077" s="159" t="s">
        <v>90</v>
      </c>
      <c r="AZ1077" s="158">
        <f>_xll.qlInterestRateIndexFixingDate(Currency&amp;"ibor"&amp;Tenor,BA1077,Trigger)</f>
        <v>46829</v>
      </c>
      <c r="BA1077" s="158">
        <f>_xll.qlCalendarAdvance(Calendar,BA1076,AY1077,"f",,Trigger)</f>
        <v>46833</v>
      </c>
      <c r="BB1077" s="158">
        <f>_xll.qlInterestRateIndexMaturity(Currency&amp;"ibor"&amp;Tenor,BA1077,Trigger)</f>
        <v>47017</v>
      </c>
      <c r="BC1077" s="320">
        <f>_xll.qlIndexFixing($AC$5,AZ1077,TRUE,_xll.ohTrigger(Trigger,Trigger6M))</f>
        <v>1.7729905129914982E-2</v>
      </c>
      <c r="BD1077" s="320">
        <f>_xll.qlIndexFixing($BE$1,AZ1077,TRUE,_xll.ohTrigger(Trigger,Trigger6M))</f>
        <v>1.7670275327525676E-2</v>
      </c>
    </row>
    <row r="1078" spans="51:56" ht="11.25" customHeight="1" x14ac:dyDescent="0.25">
      <c r="AY1078" s="159" t="s">
        <v>90</v>
      </c>
      <c r="AZ1078" s="158">
        <f>_xll.qlInterestRateIndexFixingDate(Currency&amp;"ibor"&amp;Tenor,BA1078,Trigger)</f>
        <v>46836</v>
      </c>
      <c r="BA1078" s="158">
        <f>_xll.qlCalendarAdvance(Calendar,BA1077,AY1078,"f",,Trigger)</f>
        <v>46840</v>
      </c>
      <c r="BB1078" s="158">
        <f>_xll.qlInterestRateIndexMaturity(Currency&amp;"ibor"&amp;Tenor,BA1078,Trigger)</f>
        <v>47024</v>
      </c>
      <c r="BC1078" s="320">
        <f>_xll.qlIndexFixing($AC$5,AZ1078,TRUE,_xll.ohTrigger(Trigger,Trigger6M))</f>
        <v>1.7708545979222074E-2</v>
      </c>
      <c r="BD1078" s="320">
        <f>_xll.qlIndexFixing($BE$1,AZ1078,TRUE,_xll.ohTrigger(Trigger,Trigger6M))</f>
        <v>1.7665946278103695E-2</v>
      </c>
    </row>
    <row r="1079" spans="51:56" ht="11.25" customHeight="1" x14ac:dyDescent="0.25">
      <c r="AY1079" s="159" t="s">
        <v>90</v>
      </c>
      <c r="AZ1079" s="158">
        <f>_xll.qlInterestRateIndexFixingDate(Currency&amp;"ibor"&amp;Tenor,BA1079,Trigger)</f>
        <v>46843</v>
      </c>
      <c r="BA1079" s="158">
        <f>_xll.qlCalendarAdvance(Calendar,BA1078,AY1079,"f",,Trigger)</f>
        <v>46847</v>
      </c>
      <c r="BB1079" s="158">
        <f>_xll.qlInterestRateIndexMaturity(Currency&amp;"ibor"&amp;Tenor,BA1079,Trigger)</f>
        <v>47030</v>
      </c>
      <c r="BC1079" s="320">
        <f>_xll.qlIndexFixing($AC$5,AZ1079,TRUE,_xll.ohTrigger(Trigger,Trigger6M))</f>
        <v>1.7686602666414298E-2</v>
      </c>
      <c r="BD1079" s="320">
        <f>_xll.qlIndexFixing($BE$1,AZ1079,TRUE,_xll.ohTrigger(Trigger,Trigger6M))</f>
        <v>1.7661480494155758E-2</v>
      </c>
    </row>
    <row r="1080" spans="51:56" ht="11.25" customHeight="1" x14ac:dyDescent="0.25">
      <c r="AY1080" s="159" t="s">
        <v>90</v>
      </c>
      <c r="AZ1080" s="158">
        <f>_xll.qlInterestRateIndexFixingDate(Currency&amp;"ibor"&amp;Tenor,BA1080,Trigger)</f>
        <v>46850</v>
      </c>
      <c r="BA1080" s="158">
        <f>_xll.qlCalendarAdvance(Calendar,BA1079,AY1080,"f",,Trigger)</f>
        <v>46854</v>
      </c>
      <c r="BB1080" s="158">
        <f>_xll.qlInterestRateIndexMaturity(Currency&amp;"ibor"&amp;Tenor,BA1080,Trigger)</f>
        <v>47037</v>
      </c>
      <c r="BC1080" s="320">
        <f>_xll.qlIndexFixing($AC$5,AZ1080,TRUE,_xll.ohTrigger(Trigger,Trigger6M))</f>
        <v>1.7664785184183834E-2</v>
      </c>
      <c r="BD1080" s="320">
        <f>_xll.qlIndexFixing($BE$1,AZ1080,TRUE,_xll.ohTrigger(Trigger,Trigger6M))</f>
        <v>1.7657106086449312E-2</v>
      </c>
    </row>
    <row r="1081" spans="51:56" ht="11.25" customHeight="1" x14ac:dyDescent="0.25">
      <c r="AY1081" s="159" t="s">
        <v>90</v>
      </c>
      <c r="AZ1081" s="158">
        <f>_xll.qlInterestRateIndexFixingDate(Currency&amp;"ibor"&amp;Tenor,BA1081,Trigger)</f>
        <v>46855</v>
      </c>
      <c r="BA1081" s="158">
        <f>_xll.qlCalendarAdvance(Calendar,BA1080,AY1081,"f",,Trigger)</f>
        <v>46861</v>
      </c>
      <c r="BB1081" s="158">
        <f>_xll.qlInterestRateIndexMaturity(Currency&amp;"ibor"&amp;Tenor,BA1081,Trigger)</f>
        <v>47044</v>
      </c>
      <c r="BC1081" s="320">
        <f>_xll.qlIndexFixing($AC$5,AZ1081,TRUE,_xll.ohTrigger(Trigger,Trigger6M))</f>
        <v>1.7642847083391238E-2</v>
      </c>
      <c r="BD1081" s="320">
        <f>_xll.qlIndexFixing($BE$1,AZ1081,TRUE,_xll.ohTrigger(Trigger,Trigger6M))</f>
        <v>1.7652708789486035E-2</v>
      </c>
    </row>
    <row r="1082" spans="51:56" ht="11.25" customHeight="1" x14ac:dyDescent="0.25">
      <c r="AY1082" s="159" t="s">
        <v>90</v>
      </c>
      <c r="AZ1082" s="158">
        <f>_xll.qlInterestRateIndexFixingDate(Currency&amp;"ibor"&amp;Tenor,BA1082,Trigger)</f>
        <v>46864</v>
      </c>
      <c r="BA1082" s="158">
        <f>_xll.qlCalendarAdvance(Calendar,BA1081,AY1082,"f",,Trigger)</f>
        <v>46868</v>
      </c>
      <c r="BB1082" s="158">
        <f>_xll.qlInterestRateIndexMaturity(Currency&amp;"ibor"&amp;Tenor,BA1082,Trigger)</f>
        <v>47051</v>
      </c>
      <c r="BC1082" s="320">
        <f>_xll.qlIndexFixing($AC$5,AZ1082,TRUE,_xll.ohTrigger(Trigger,Trigger6M))</f>
        <v>1.7620788368040735E-2</v>
      </c>
      <c r="BD1082" s="320">
        <f>_xll.qlIndexFixing($BE$1,AZ1082,TRUE,_xll.ohTrigger(Trigger,Trigger6M))</f>
        <v>1.7648289058051866E-2</v>
      </c>
    </row>
    <row r="1083" spans="51:56" ht="11.25" customHeight="1" x14ac:dyDescent="0.25">
      <c r="AY1083" s="159" t="s">
        <v>90</v>
      </c>
      <c r="AZ1083" s="158">
        <f>_xll.qlInterestRateIndexFixingDate(Currency&amp;"ibor"&amp;Tenor,BA1083,Trigger)</f>
        <v>46870</v>
      </c>
      <c r="BA1083" s="158">
        <f>_xll.qlCalendarAdvance(Calendar,BA1082,AY1083,"f",,Trigger)</f>
        <v>46875</v>
      </c>
      <c r="BB1083" s="158">
        <f>_xll.qlInterestRateIndexMaturity(Currency&amp;"ibor"&amp;Tenor,BA1083,Trigger)</f>
        <v>47059</v>
      </c>
      <c r="BC1083" s="320">
        <f>_xll.qlIndexFixing($AC$5,AZ1083,TRUE,_xll.ohTrigger(Trigger,Trigger6M))</f>
        <v>1.7599950619735953E-2</v>
      </c>
      <c r="BD1083" s="320">
        <f>_xll.qlIndexFixing($BE$1,AZ1083,TRUE,_xll.ohTrigger(Trigger,Trigger6M))</f>
        <v>1.7643953615288029E-2</v>
      </c>
    </row>
    <row r="1084" spans="51:56" ht="11.25" customHeight="1" x14ac:dyDescent="0.25">
      <c r="AY1084" s="159" t="s">
        <v>90</v>
      </c>
      <c r="AZ1084" s="158">
        <f>_xll.qlInterestRateIndexFixingDate(Currency&amp;"ibor"&amp;Tenor,BA1084,Trigger)</f>
        <v>46878</v>
      </c>
      <c r="BA1084" s="158">
        <f>_xll.qlCalendarAdvance(Calendar,BA1083,AY1084,"f",,Trigger)</f>
        <v>46882</v>
      </c>
      <c r="BB1084" s="158">
        <f>_xll.qlInterestRateIndexMaturity(Currency&amp;"ibor"&amp;Tenor,BA1084,Trigger)</f>
        <v>47066</v>
      </c>
      <c r="BC1084" s="320">
        <f>_xll.qlIndexFixing($AC$5,AZ1084,TRUE,_xll.ohTrigger(Trigger,Trigger6M))</f>
        <v>1.7577871654388209E-2</v>
      </c>
      <c r="BD1084" s="320">
        <f>_xll.qlIndexFixing($BE$1,AZ1084,TRUE,_xll.ohTrigger(Trigger,Trigger6M))</f>
        <v>1.7639488783252635E-2</v>
      </c>
    </row>
    <row r="1085" spans="51:56" ht="11.25" customHeight="1" x14ac:dyDescent="0.25">
      <c r="AY1085" s="159" t="s">
        <v>90</v>
      </c>
      <c r="AZ1085" s="158">
        <f>_xll.qlInterestRateIndexFixingDate(Currency&amp;"ibor"&amp;Tenor,BA1085,Trigger)</f>
        <v>46885</v>
      </c>
      <c r="BA1085" s="158">
        <f>_xll.qlCalendarAdvance(Calendar,BA1084,AY1085,"f",,Trigger)</f>
        <v>46889</v>
      </c>
      <c r="BB1085" s="158">
        <f>_xll.qlInterestRateIndexMaturity(Currency&amp;"ibor"&amp;Tenor,BA1085,Trigger)</f>
        <v>47073</v>
      </c>
      <c r="BC1085" s="320">
        <f>_xll.qlIndexFixing($AC$5,AZ1085,TRUE,_xll.ohTrigger(Trigger,Trigger6M))</f>
        <v>1.7561502542528747E-2</v>
      </c>
      <c r="BD1085" s="320">
        <f>_xll.qlIndexFixing($BE$1,AZ1085,TRUE,_xll.ohTrigger(Trigger,Trigger6M))</f>
        <v>1.7635002912599437E-2</v>
      </c>
    </row>
    <row r="1086" spans="51:56" ht="11.25" customHeight="1" x14ac:dyDescent="0.25">
      <c r="AY1086" s="159" t="s">
        <v>90</v>
      </c>
      <c r="AZ1086" s="158">
        <f>_xll.qlInterestRateIndexFixingDate(Currency&amp;"ibor"&amp;Tenor,BA1086,Trigger)</f>
        <v>46892</v>
      </c>
      <c r="BA1086" s="158">
        <f>_xll.qlCalendarAdvance(Calendar,BA1085,AY1086,"f",,Trigger)</f>
        <v>46896</v>
      </c>
      <c r="BB1086" s="158">
        <f>_xll.qlInterestRateIndexMaturity(Currency&amp;"ibor"&amp;Tenor,BA1086,Trigger)</f>
        <v>47080</v>
      </c>
      <c r="BC1086" s="320">
        <f>_xll.qlIndexFixing($AC$5,AZ1086,TRUE,_xll.ohTrigger(Trigger,Trigger6M))</f>
        <v>1.7580060973810482E-2</v>
      </c>
      <c r="BD1086" s="320">
        <f>_xll.qlIndexFixing($BE$1,AZ1086,TRUE,_xll.ohTrigger(Trigger,Trigger6M))</f>
        <v>1.7630496458127243E-2</v>
      </c>
    </row>
    <row r="1087" spans="51:56" ht="11.25" customHeight="1" x14ac:dyDescent="0.25">
      <c r="AY1087" s="159" t="s">
        <v>90</v>
      </c>
      <c r="AZ1087" s="158">
        <f>_xll.qlInterestRateIndexFixingDate(Currency&amp;"ibor"&amp;Tenor,BA1087,Trigger)</f>
        <v>46899</v>
      </c>
      <c r="BA1087" s="158">
        <f>_xll.qlCalendarAdvance(Calendar,BA1086,AY1087,"f",,Trigger)</f>
        <v>46903</v>
      </c>
      <c r="BB1087" s="158">
        <f>_xll.qlInterestRateIndexMaturity(Currency&amp;"ibor"&amp;Tenor,BA1087,Trigger)</f>
        <v>47087</v>
      </c>
      <c r="BC1087" s="320">
        <f>_xll.qlIndexFixing($AC$5,AZ1087,TRUE,_xll.ohTrigger(Trigger,Trigger6M))</f>
        <v>1.7598619579560049E-2</v>
      </c>
      <c r="BD1087" s="320">
        <f>_xll.qlIndexFixing($BE$1,AZ1087,TRUE,_xll.ohTrigger(Trigger,Trigger6M))</f>
        <v>1.7625969874626606E-2</v>
      </c>
    </row>
    <row r="1088" spans="51:56" ht="11.25" customHeight="1" x14ac:dyDescent="0.25">
      <c r="AY1088" s="159" t="s">
        <v>90</v>
      </c>
      <c r="AZ1088" s="158">
        <f>_xll.qlInterestRateIndexFixingDate(Currency&amp;"ibor"&amp;Tenor,BA1088,Trigger)</f>
        <v>46906</v>
      </c>
      <c r="BA1088" s="158">
        <f>_xll.qlCalendarAdvance(Calendar,BA1087,AY1088,"f",,Trigger)</f>
        <v>46910</v>
      </c>
      <c r="BB1088" s="158">
        <f>_xll.qlInterestRateIndexMaturity(Currency&amp;"ibor"&amp;Tenor,BA1088,Trigger)</f>
        <v>47093</v>
      </c>
      <c r="BC1088" s="320">
        <f>_xll.qlIndexFixing($AC$5,AZ1088,TRUE,_xll.ohTrigger(Trigger,Trigger6M))</f>
        <v>1.7615423023950846E-2</v>
      </c>
      <c r="BD1088" s="320">
        <f>_xll.qlIndexFixing($BE$1,AZ1088,TRUE,_xll.ohTrigger(Trigger,Trigger6M))</f>
        <v>1.7621325013224984E-2</v>
      </c>
    </row>
    <row r="1089" spans="51:56" ht="11.25" customHeight="1" x14ac:dyDescent="0.25">
      <c r="AY1089" s="159" t="s">
        <v>90</v>
      </c>
      <c r="AZ1089" s="158">
        <f>_xll.qlInterestRateIndexFixingDate(Currency&amp;"ibor"&amp;Tenor,BA1089,Trigger)</f>
        <v>46913</v>
      </c>
      <c r="BA1089" s="158">
        <f>_xll.qlCalendarAdvance(Calendar,BA1088,AY1089,"f",,Trigger)</f>
        <v>46917</v>
      </c>
      <c r="BB1089" s="158">
        <f>_xll.qlInterestRateIndexMaturity(Currency&amp;"ibor"&amp;Tenor,BA1089,Trigger)</f>
        <v>47100</v>
      </c>
      <c r="BC1089" s="320">
        <f>_xll.qlIndexFixing($AC$5,AZ1089,TRUE,_xll.ohTrigger(Trigger,Trigger6M))</f>
        <v>1.7633981061648454E-2</v>
      </c>
      <c r="BD1089" s="320">
        <f>_xll.qlIndexFixing($BE$1,AZ1089,TRUE,_xll.ohTrigger(Trigger,Trigger6M))</f>
        <v>1.7616760974253964E-2</v>
      </c>
    </row>
    <row r="1090" spans="51:56" ht="11.25" customHeight="1" x14ac:dyDescent="0.25">
      <c r="AY1090" s="159" t="s">
        <v>90</v>
      </c>
      <c r="AZ1090" s="158">
        <f>_xll.qlInterestRateIndexFixingDate(Currency&amp;"ibor"&amp;Tenor,BA1090,Trigger)</f>
        <v>46920</v>
      </c>
      <c r="BA1090" s="158">
        <f>_xll.qlCalendarAdvance(Calendar,BA1089,AY1090,"f",,Trigger)</f>
        <v>46924</v>
      </c>
      <c r="BB1090" s="158">
        <f>_xll.qlInterestRateIndexMaturity(Currency&amp;"ibor"&amp;Tenor,BA1090,Trigger)</f>
        <v>47107</v>
      </c>
      <c r="BC1090" s="320">
        <f>_xll.qlIndexFixing($AC$5,AZ1090,TRUE,_xll.ohTrigger(Trigger,Trigger6M))</f>
        <v>1.7652539272862783E-2</v>
      </c>
      <c r="BD1090" s="320">
        <f>_xll.qlIndexFixing($BE$1,AZ1090,TRUE,_xll.ohTrigger(Trigger,Trigger6M))</f>
        <v>1.7612178138986842E-2</v>
      </c>
    </row>
    <row r="1091" spans="51:56" ht="11.25" customHeight="1" x14ac:dyDescent="0.25">
      <c r="AY1091" s="159" t="s">
        <v>90</v>
      </c>
      <c r="AZ1091" s="158">
        <f>_xll.qlInterestRateIndexFixingDate(Currency&amp;"ibor"&amp;Tenor,BA1091,Trigger)</f>
        <v>46927</v>
      </c>
      <c r="BA1091" s="158">
        <f>_xll.qlCalendarAdvance(Calendar,BA1090,AY1091,"f",,Trigger)</f>
        <v>46931</v>
      </c>
      <c r="BB1091" s="158">
        <f>_xll.qlInterestRateIndexMaturity(Currency&amp;"ibor"&amp;Tenor,BA1091,Trigger)</f>
        <v>47114</v>
      </c>
      <c r="BC1091" s="320">
        <f>_xll.qlIndexFixing($AC$5,AZ1091,TRUE,_xll.ohTrigger(Trigger,Trigger6M))</f>
        <v>1.7671097657595579E-2</v>
      </c>
      <c r="BD1091" s="320">
        <f>_xll.qlIndexFixing($BE$1,AZ1091,TRUE,_xll.ohTrigger(Trigger,Trigger6M))</f>
        <v>1.7607576962178538E-2</v>
      </c>
    </row>
    <row r="1092" spans="51:56" ht="11.25" customHeight="1" x14ac:dyDescent="0.25">
      <c r="AY1092" s="159" t="s">
        <v>90</v>
      </c>
      <c r="AZ1092" s="158">
        <f>_xll.qlInterestRateIndexFixingDate(Currency&amp;"ibor"&amp;Tenor,BA1092,Trigger)</f>
        <v>46934</v>
      </c>
      <c r="BA1092" s="158">
        <f>_xll.qlCalendarAdvance(Calendar,BA1091,AY1092,"f",,Trigger)</f>
        <v>46938</v>
      </c>
      <c r="BB1092" s="158">
        <f>_xll.qlInterestRateIndexMaturity(Currency&amp;"ibor"&amp;Tenor,BA1092,Trigger)</f>
        <v>47122</v>
      </c>
      <c r="BC1092" s="320">
        <f>_xll.qlIndexFixing($AC$5,AZ1092,TRUE,_xll.ohTrigger(Trigger,Trigger6M))</f>
        <v>1.7691415225393123E-2</v>
      </c>
      <c r="BD1092" s="320">
        <f>_xll.qlIndexFixing($BE$1,AZ1092,TRUE,_xll.ohTrigger(Trigger,Trigger6M))</f>
        <v>1.7603050939206232E-2</v>
      </c>
    </row>
    <row r="1093" spans="51:56" ht="11.25" customHeight="1" x14ac:dyDescent="0.25">
      <c r="AY1093" s="159" t="s">
        <v>90</v>
      </c>
      <c r="AZ1093" s="158">
        <f>_xll.qlInterestRateIndexFixingDate(Currency&amp;"ibor"&amp;Tenor,BA1093,Trigger)</f>
        <v>46941</v>
      </c>
      <c r="BA1093" s="158">
        <f>_xll.qlCalendarAdvance(Calendar,BA1092,AY1093,"f",,Trigger)</f>
        <v>46945</v>
      </c>
      <c r="BB1093" s="158">
        <f>_xll.qlInterestRateIndexMaturity(Currency&amp;"ibor"&amp;Tenor,BA1093,Trigger)</f>
        <v>47129</v>
      </c>
      <c r="BC1093" s="320">
        <f>_xll.qlIndexFixing($AC$5,AZ1093,TRUE,_xll.ohTrigger(Trigger,Trigger6M))</f>
        <v>1.7709974877987908E-2</v>
      </c>
      <c r="BD1093" s="320">
        <f>_xll.qlIndexFixing($BE$1,AZ1093,TRUE,_xll.ohTrigger(Trigger,Trigger6M))</f>
        <v>1.7598413131986665E-2</v>
      </c>
    </row>
    <row r="1094" spans="51:56" ht="11.25" customHeight="1" x14ac:dyDescent="0.25">
      <c r="AY1094" s="159" t="s">
        <v>90</v>
      </c>
      <c r="AZ1094" s="158">
        <f>_xll.qlInterestRateIndexFixingDate(Currency&amp;"ibor"&amp;Tenor,BA1094,Trigger)</f>
        <v>46948</v>
      </c>
      <c r="BA1094" s="158">
        <f>_xll.qlCalendarAdvance(Calendar,BA1093,AY1094,"f",,Trigger)</f>
        <v>46952</v>
      </c>
      <c r="BB1094" s="158">
        <f>_xll.qlInterestRateIndexMaturity(Currency&amp;"ibor"&amp;Tenor,BA1094,Trigger)</f>
        <v>47136</v>
      </c>
      <c r="BC1094" s="320">
        <f>_xll.qlIndexFixing($AC$5,AZ1094,TRUE,_xll.ohTrigger(Trigger,Trigger6M))</f>
        <v>1.7728534705063557E-2</v>
      </c>
      <c r="BD1094" s="320">
        <f>_xll.qlIndexFixing($BE$1,AZ1094,TRUE,_xll.ohTrigger(Trigger,Trigger6M))</f>
        <v>1.759375837918737E-2</v>
      </c>
    </row>
    <row r="1095" spans="51:56" ht="11.25" customHeight="1" x14ac:dyDescent="0.25">
      <c r="AY1095" s="159" t="s">
        <v>90</v>
      </c>
      <c r="AZ1095" s="158">
        <f>_xll.qlInterestRateIndexFixingDate(Currency&amp;"ibor"&amp;Tenor,BA1095,Trigger)</f>
        <v>46955</v>
      </c>
      <c r="BA1095" s="158">
        <f>_xll.qlCalendarAdvance(Calendar,BA1094,AY1095,"f",,Trigger)</f>
        <v>46959</v>
      </c>
      <c r="BB1095" s="158">
        <f>_xll.qlInterestRateIndexMaturity(Currency&amp;"ibor"&amp;Tenor,BA1095,Trigger)</f>
        <v>47143</v>
      </c>
      <c r="BC1095" s="320">
        <f>_xll.qlIndexFixing($AC$5,AZ1095,TRUE,_xll.ohTrigger(Trigger,Trigger6M))</f>
        <v>1.7747094706620069E-2</v>
      </c>
      <c r="BD1095" s="320">
        <f>_xll.qlIndexFixing($BE$1,AZ1095,TRUE,_xll.ohTrigger(Trigger,Trigger6M))</f>
        <v>1.7589087135572411E-2</v>
      </c>
    </row>
    <row r="1096" spans="51:56" ht="11.25" customHeight="1" x14ac:dyDescent="0.25">
      <c r="AY1096" s="159" t="s">
        <v>90</v>
      </c>
      <c r="AZ1096" s="158">
        <f>_xll.qlInterestRateIndexFixingDate(Currency&amp;"ibor"&amp;Tenor,BA1096,Trigger)</f>
        <v>46962</v>
      </c>
      <c r="BA1096" s="158">
        <f>_xll.qlCalendarAdvance(Calendar,BA1095,AY1096,"f",,Trigger)</f>
        <v>46966</v>
      </c>
      <c r="BB1096" s="158">
        <f>_xll.qlInterestRateIndexMaturity(Currency&amp;"ibor"&amp;Tenor,BA1096,Trigger)</f>
        <v>47150</v>
      </c>
      <c r="BC1096" s="320">
        <f>_xll.qlIndexFixing($AC$5,AZ1096,TRUE,_xll.ohTrigger(Trigger,Trigger6M))</f>
        <v>1.7765654882660055E-2</v>
      </c>
      <c r="BD1096" s="320">
        <f>_xll.qlIndexFixing($BE$1,AZ1096,TRUE,_xll.ohTrigger(Trigger,Trigger6M))</f>
        <v>1.7584399855899317E-2</v>
      </c>
    </row>
    <row r="1097" spans="51:56" ht="11.25" customHeight="1" x14ac:dyDescent="0.25">
      <c r="AY1097" s="159" t="s">
        <v>90</v>
      </c>
      <c r="AZ1097" s="158">
        <f>_xll.qlInterestRateIndexFixingDate(Currency&amp;"ibor"&amp;Tenor,BA1097,Trigger)</f>
        <v>46969</v>
      </c>
      <c r="BA1097" s="158">
        <f>_xll.qlCalendarAdvance(Calendar,BA1096,AY1097,"f",,Trigger)</f>
        <v>46973</v>
      </c>
      <c r="BB1097" s="158">
        <f>_xll.qlInterestRateIndexMaturity(Currency&amp;"ibor"&amp;Tenor,BA1097,Trigger)</f>
        <v>47157</v>
      </c>
      <c r="BC1097" s="320">
        <f>_xll.qlIndexFixing($AC$5,AZ1097,TRUE,_xll.ohTrigger(Trigger,Trigger6M))</f>
        <v>1.7784215233184814E-2</v>
      </c>
      <c r="BD1097" s="320">
        <f>_xll.qlIndexFixing($BE$1,AZ1097,TRUE,_xll.ohTrigger(Trigger,Trigger6M))</f>
        <v>1.757969699492519E-2</v>
      </c>
    </row>
    <row r="1098" spans="51:56" ht="11.25" customHeight="1" x14ac:dyDescent="0.25">
      <c r="AY1098" s="159" t="s">
        <v>90</v>
      </c>
      <c r="AZ1098" s="158">
        <f>_xll.qlInterestRateIndexFixingDate(Currency&amp;"ibor"&amp;Tenor,BA1098,Trigger)</f>
        <v>46976</v>
      </c>
      <c r="BA1098" s="158">
        <f>_xll.qlCalendarAdvance(Calendar,BA1097,AY1098,"f",,Trigger)</f>
        <v>46980</v>
      </c>
      <c r="BB1098" s="158">
        <f>_xll.qlInterestRateIndexMaturity(Currency&amp;"ibor"&amp;Tenor,BA1098,Trigger)</f>
        <v>47164</v>
      </c>
      <c r="BC1098" s="320">
        <f>_xll.qlIndexFixing($AC$5,AZ1098,TRUE,_xll.ohTrigger(Trigger,Trigger6M))</f>
        <v>1.7802775758196523E-2</v>
      </c>
      <c r="BD1098" s="320">
        <f>_xll.qlIndexFixing($BE$1,AZ1098,TRUE,_xll.ohTrigger(Trigger,Trigger6M))</f>
        <v>1.7574979007400616E-2</v>
      </c>
    </row>
    <row r="1099" spans="51:56" ht="11.25" customHeight="1" x14ac:dyDescent="0.25">
      <c r="AY1099" s="159" t="s">
        <v>90</v>
      </c>
      <c r="AZ1099" s="158">
        <f>_xll.qlInterestRateIndexFixingDate(Currency&amp;"ibor"&amp;Tenor,BA1099,Trigger)</f>
        <v>46983</v>
      </c>
      <c r="BA1099" s="158">
        <f>_xll.qlCalendarAdvance(Calendar,BA1098,AY1099,"f",,Trigger)</f>
        <v>46987</v>
      </c>
      <c r="BB1099" s="158">
        <f>_xll.qlInterestRateIndexMaturity(Currency&amp;"ibor"&amp;Tenor,BA1099,Trigger)</f>
        <v>47171</v>
      </c>
      <c r="BC1099" s="320">
        <f>_xll.qlIndexFixing($AC$5,AZ1099,TRUE,_xll.ohTrigger(Trigger,Trigger6M))</f>
        <v>1.7821336457696478E-2</v>
      </c>
      <c r="BD1099" s="320">
        <f>_xll.qlIndexFixing($BE$1,AZ1099,TRUE,_xll.ohTrigger(Trigger,Trigger6M))</f>
        <v>1.7570246348073575E-2</v>
      </c>
    </row>
    <row r="1100" spans="51:56" ht="11.25" customHeight="1" x14ac:dyDescent="0.25">
      <c r="AY1100" s="159" t="s">
        <v>90</v>
      </c>
      <c r="AZ1100" s="158">
        <f>_xll.qlInterestRateIndexFixingDate(Currency&amp;"ibor"&amp;Tenor,BA1100,Trigger)</f>
        <v>46990</v>
      </c>
      <c r="BA1100" s="158">
        <f>_xll.qlCalendarAdvance(Calendar,BA1099,AY1100,"f",,Trigger)</f>
        <v>46994</v>
      </c>
      <c r="BB1100" s="158">
        <f>_xll.qlInterestRateIndexMaturity(Currency&amp;"ibor"&amp;Tenor,BA1100,Trigger)</f>
        <v>47177</v>
      </c>
      <c r="BC1100" s="320">
        <f>_xll.qlIndexFixing($AC$5,AZ1100,TRUE,_xll.ohTrigger(Trigger,Trigger6M))</f>
        <v>1.7838130928778607E-2</v>
      </c>
      <c r="BD1100" s="320">
        <f>_xll.qlIndexFixing($BE$1,AZ1100,TRUE,_xll.ohTrigger(Trigger,Trigger6M))</f>
        <v>1.7565416034426698E-2</v>
      </c>
    </row>
    <row r="1101" spans="51:56" ht="11.25" customHeight="1" x14ac:dyDescent="0.25">
      <c r="AY1101" s="159" t="s">
        <v>90</v>
      </c>
      <c r="AZ1101" s="158">
        <f>_xll.qlInterestRateIndexFixingDate(Currency&amp;"ibor"&amp;Tenor,BA1101,Trigger)</f>
        <v>46997</v>
      </c>
      <c r="BA1101" s="158">
        <f>_xll.qlCalendarAdvance(Calendar,BA1100,AY1101,"f",,Trigger)</f>
        <v>47001</v>
      </c>
      <c r="BB1101" s="158">
        <f>_xll.qlInterestRateIndexMaturity(Currency&amp;"ibor"&amp;Tenor,BA1101,Trigger)</f>
        <v>47182</v>
      </c>
      <c r="BC1101" s="320">
        <f>_xll.qlIndexFixing($AC$5,AZ1101,TRUE,_xll.ohTrigger(Trigger,Trigger6M))</f>
        <v>1.7853156825055741E-2</v>
      </c>
      <c r="BD1101" s="320">
        <f>_xll.qlIndexFixing($BE$1,AZ1101,TRUE,_xll.ohTrigger(Trigger,Trigger6M))</f>
        <v>1.7560491422009862E-2</v>
      </c>
    </row>
    <row r="1102" spans="51:56" ht="11.25" customHeight="1" x14ac:dyDescent="0.25">
      <c r="AY1102" s="159" t="s">
        <v>90</v>
      </c>
      <c r="AZ1102" s="158">
        <f>_xll.qlInterestRateIndexFixingDate(Currency&amp;"ibor"&amp;Tenor,BA1102,Trigger)</f>
        <v>47004</v>
      </c>
      <c r="BA1102" s="158">
        <f>_xll.qlCalendarAdvance(Calendar,BA1101,AY1102,"f",,Trigger)</f>
        <v>47008</v>
      </c>
      <c r="BB1102" s="158">
        <f>_xll.qlInterestRateIndexMaturity(Currency&amp;"ibor"&amp;Tenor,BA1102,Trigger)</f>
        <v>47189</v>
      </c>
      <c r="BC1102" s="320">
        <f>_xll.qlIndexFixing($AC$5,AZ1102,TRUE,_xll.ohTrigger(Trigger,Trigger6M))</f>
        <v>1.7871715260275266E-2</v>
      </c>
      <c r="BD1102" s="320">
        <f>_xll.qlIndexFixing($BE$1,AZ1102,TRUE,_xll.ohTrigger(Trigger,Trigger6M))</f>
        <v>1.7555720560759054E-2</v>
      </c>
    </row>
    <row r="1103" spans="51:56" ht="11.25" customHeight="1" x14ac:dyDescent="0.25">
      <c r="AY1103" s="159" t="s">
        <v>90</v>
      </c>
      <c r="AZ1103" s="158">
        <f>_xll.qlInterestRateIndexFixingDate(Currency&amp;"ibor"&amp;Tenor,BA1103,Trigger)</f>
        <v>47011</v>
      </c>
      <c r="BA1103" s="158">
        <f>_xll.qlCalendarAdvance(Calendar,BA1102,AY1103,"f",,Trigger)</f>
        <v>47015</v>
      </c>
      <c r="BB1103" s="158">
        <f>_xll.qlInterestRateIndexMaturity(Currency&amp;"ibor"&amp;Tenor,BA1103,Trigger)</f>
        <v>47196</v>
      </c>
      <c r="BC1103" s="320">
        <f>_xll.qlIndexFixing($AC$5,AZ1103,TRUE,_xll.ohTrigger(Trigger,Trigger6M))</f>
        <v>1.7890273867118389E-2</v>
      </c>
      <c r="BD1103" s="320">
        <f>_xll.qlIndexFixing($BE$1,AZ1103,TRUE,_xll.ohTrigger(Trigger,Trigger6M))</f>
        <v>1.7550936750912238E-2</v>
      </c>
    </row>
    <row r="1104" spans="51:56" ht="11.25" customHeight="1" x14ac:dyDescent="0.25">
      <c r="AY1104" s="159" t="s">
        <v>90</v>
      </c>
      <c r="AZ1104" s="158">
        <f>_xll.qlInterestRateIndexFixingDate(Currency&amp;"ibor"&amp;Tenor,BA1104,Trigger)</f>
        <v>47018</v>
      </c>
      <c r="BA1104" s="158">
        <f>_xll.qlCalendarAdvance(Calendar,BA1103,AY1104,"f",,Trigger)</f>
        <v>47022</v>
      </c>
      <c r="BB1104" s="158">
        <f>_xll.qlInterestRateIndexMaturity(Currency&amp;"ibor"&amp;Tenor,BA1104,Trigger)</f>
        <v>47203</v>
      </c>
      <c r="BC1104" s="320">
        <f>_xll.qlIndexFixing($AC$5,AZ1104,TRUE,_xll.ohTrigger(Trigger,Trigger6M))</f>
        <v>1.7908832645586879E-2</v>
      </c>
      <c r="BD1104" s="320">
        <f>_xll.qlIndexFixing($BE$1,AZ1104,TRUE,_xll.ohTrigger(Trigger,Trigger6M))</f>
        <v>1.7546140447130251E-2</v>
      </c>
    </row>
    <row r="1105" spans="51:56" ht="11.25" customHeight="1" x14ac:dyDescent="0.25">
      <c r="AY1105" s="159" t="s">
        <v>90</v>
      </c>
      <c r="AZ1105" s="158">
        <f>_xll.qlInterestRateIndexFixingDate(Currency&amp;"ibor"&amp;Tenor,BA1105,Trigger)</f>
        <v>47025</v>
      </c>
      <c r="BA1105" s="158">
        <f>_xll.qlCalendarAdvance(Calendar,BA1104,AY1105,"f",,Trigger)</f>
        <v>47029</v>
      </c>
      <c r="BB1105" s="158">
        <f>_xll.qlInterestRateIndexMaturity(Currency&amp;"ibor"&amp;Tenor,BA1105,Trigger)</f>
        <v>47211</v>
      </c>
      <c r="BC1105" s="320">
        <f>_xll.qlIndexFixing($AC$5,AZ1105,TRUE,_xll.ohTrigger(Trigger,Trigger6M))</f>
        <v>1.7929162356401358E-2</v>
      </c>
      <c r="BD1105" s="320">
        <f>_xll.qlIndexFixing($BE$1,AZ1105,TRUE,_xll.ohTrigger(Trigger,Trigger6M))</f>
        <v>1.7541410730904591E-2</v>
      </c>
    </row>
    <row r="1106" spans="51:56" ht="11.25" customHeight="1" x14ac:dyDescent="0.25">
      <c r="AY1106" s="159" t="s">
        <v>90</v>
      </c>
      <c r="AZ1106" s="158">
        <f>_xll.qlInterestRateIndexFixingDate(Currency&amp;"ibor"&amp;Tenor,BA1106,Trigger)</f>
        <v>47032</v>
      </c>
      <c r="BA1106" s="158">
        <f>_xll.qlCalendarAdvance(Calendar,BA1105,AY1106,"f",,Trigger)</f>
        <v>47036</v>
      </c>
      <c r="BB1106" s="158">
        <f>_xll.qlInterestRateIndexMaturity(Currency&amp;"ibor"&amp;Tenor,BA1106,Trigger)</f>
        <v>47218</v>
      </c>
      <c r="BC1106" s="320">
        <f>_xll.qlIndexFixing($AC$5,AZ1106,TRUE,_xll.ohTrigger(Trigger,Trigger6M))</f>
        <v>1.7947722411022909E-2</v>
      </c>
      <c r="BD1106" s="320">
        <f>_xll.qlIndexFixing($BE$1,AZ1106,TRUE,_xll.ohTrigger(Trigger,Trigger6M))</f>
        <v>1.7536589899632828E-2</v>
      </c>
    </row>
    <row r="1107" spans="51:56" ht="11.25" customHeight="1" x14ac:dyDescent="0.25">
      <c r="AY1107" s="159" t="s">
        <v>90</v>
      </c>
      <c r="AZ1107" s="158">
        <f>_xll.qlInterestRateIndexFixingDate(Currency&amp;"ibor"&amp;Tenor,BA1107,Trigger)</f>
        <v>47039</v>
      </c>
      <c r="BA1107" s="158">
        <f>_xll.qlCalendarAdvance(Calendar,BA1106,AY1107,"f",,Trigger)</f>
        <v>47043</v>
      </c>
      <c r="BB1107" s="158">
        <f>_xll.qlInterestRateIndexMaturity(Currency&amp;"ibor"&amp;Tenor,BA1107,Trigger)</f>
        <v>47225</v>
      </c>
      <c r="BC1107" s="320">
        <f>_xll.qlIndexFixing($AC$5,AZ1107,TRUE,_xll.ohTrigger(Trigger,Trigger6M))</f>
        <v>1.7966282638231676E-2</v>
      </c>
      <c r="BD1107" s="320">
        <f>_xll.qlIndexFixing($BE$1,AZ1107,TRUE,_xll.ohTrigger(Trigger,Trigger6M))</f>
        <v>1.7531757970380511E-2</v>
      </c>
    </row>
    <row r="1108" spans="51:56" ht="11.25" customHeight="1" x14ac:dyDescent="0.25">
      <c r="AY1108" s="159" t="s">
        <v>90</v>
      </c>
      <c r="AZ1108" s="158">
        <f>_xll.qlInterestRateIndexFixingDate(Currency&amp;"ibor"&amp;Tenor,BA1108,Trigger)</f>
        <v>47046</v>
      </c>
      <c r="BA1108" s="158">
        <f>_xll.qlCalendarAdvance(Calendar,BA1107,AY1108,"f",,Trigger)</f>
        <v>47050</v>
      </c>
      <c r="BB1108" s="158">
        <f>_xll.qlInterestRateIndexMaturity(Currency&amp;"ibor"&amp;Tenor,BA1108,Trigger)</f>
        <v>47232</v>
      </c>
      <c r="BC1108" s="320">
        <f>_xll.qlIndexFixing($AC$5,AZ1108,TRUE,_xll.ohTrigger(Trigger,Trigger6M))</f>
        <v>1.798484303802942E-2</v>
      </c>
      <c r="BD1108" s="320">
        <f>_xll.qlIndexFixing($BE$1,AZ1108,TRUE,_xll.ohTrigger(Trigger,Trigger6M))</f>
        <v>1.7526915397815149E-2</v>
      </c>
    </row>
    <row r="1109" spans="51:56" ht="11.25" customHeight="1" x14ac:dyDescent="0.25">
      <c r="AY1109" s="159" t="s">
        <v>90</v>
      </c>
      <c r="AZ1109" s="158">
        <f>_xll.qlInterestRateIndexFixingDate(Currency&amp;"ibor"&amp;Tenor,BA1109,Trigger)</f>
        <v>47053</v>
      </c>
      <c r="BA1109" s="158">
        <f>_xll.qlCalendarAdvance(Calendar,BA1108,AY1109,"f",,Trigger)</f>
        <v>47057</v>
      </c>
      <c r="BB1109" s="158">
        <f>_xll.qlInterestRateIndexMaturity(Currency&amp;"ibor"&amp;Tenor,BA1109,Trigger)</f>
        <v>47238</v>
      </c>
      <c r="BC1109" s="320">
        <f>_xll.qlIndexFixing($AC$5,AZ1109,TRUE,_xll.ohTrigger(Trigger,Trigger6M))</f>
        <v>1.8001629112369431E-2</v>
      </c>
      <c r="BD1109" s="320">
        <f>_xll.qlIndexFixing($BE$1,AZ1109,TRUE,_xll.ohTrigger(Trigger,Trigger6M))</f>
        <v>1.7521987432002437E-2</v>
      </c>
    </row>
    <row r="1110" spans="51:56" ht="11.25" customHeight="1" x14ac:dyDescent="0.25">
      <c r="AY1110" s="159" t="s">
        <v>90</v>
      </c>
      <c r="AZ1110" s="158">
        <f>_xll.qlInterestRateIndexFixingDate(Currency&amp;"ibor"&amp;Tenor,BA1110,Trigger)</f>
        <v>47060</v>
      </c>
      <c r="BA1110" s="158">
        <f>_xll.qlCalendarAdvance(Calendar,BA1109,AY1110,"f",,Trigger)</f>
        <v>47064</v>
      </c>
      <c r="BB1110" s="158">
        <f>_xll.qlInterestRateIndexMaturity(Currency&amp;"ibor"&amp;Tenor,BA1110,Trigger)</f>
        <v>47245</v>
      </c>
      <c r="BC1110" s="320">
        <f>_xll.qlIndexFixing($AC$5,AZ1110,TRUE,_xll.ohTrigger(Trigger,Trigger6M))</f>
        <v>1.8020188920625003E-2</v>
      </c>
      <c r="BD1110" s="320">
        <f>_xll.qlIndexFixing($BE$1,AZ1110,TRUE,_xll.ohTrigger(Trigger,Trigger6M))</f>
        <v>1.751712571223887E-2</v>
      </c>
    </row>
    <row r="1111" spans="51:56" ht="11.25" customHeight="1" x14ac:dyDescent="0.25">
      <c r="AY1111" s="159" t="s">
        <v>90</v>
      </c>
      <c r="AZ1111" s="158">
        <f>_xll.qlInterestRateIndexFixingDate(Currency&amp;"ibor"&amp;Tenor,BA1111,Trigger)</f>
        <v>47067</v>
      </c>
      <c r="BA1111" s="158">
        <f>_xll.qlCalendarAdvance(Calendar,BA1110,AY1111,"f",,Trigger)</f>
        <v>47071</v>
      </c>
      <c r="BB1111" s="158">
        <f>_xll.qlInterestRateIndexMaturity(Currency&amp;"ibor"&amp;Tenor,BA1111,Trigger)</f>
        <v>47252</v>
      </c>
      <c r="BC1111" s="320">
        <f>_xll.qlIndexFixing($AC$5,AZ1111,TRUE,_xll.ohTrigger(Trigger,Trigger6M))</f>
        <v>1.8038748900516544E-2</v>
      </c>
      <c r="BD1111" s="320">
        <f>_xll.qlIndexFixing($BE$1,AZ1111,TRUE,_xll.ohTrigger(Trigger,Trigger6M))</f>
        <v>1.7512254681045003E-2</v>
      </c>
    </row>
    <row r="1112" spans="51:56" ht="11.25" customHeight="1" x14ac:dyDescent="0.25">
      <c r="AY1112" s="159" t="s">
        <v>90</v>
      </c>
      <c r="AZ1112" s="158">
        <f>_xll.qlInterestRateIndexFixingDate(Currency&amp;"ibor"&amp;Tenor,BA1112,Trigger)</f>
        <v>47074</v>
      </c>
      <c r="BA1112" s="158">
        <f>_xll.qlCalendarAdvance(Calendar,BA1111,AY1112,"f",,Trigger)</f>
        <v>47078</v>
      </c>
      <c r="BB1112" s="158">
        <f>_xll.qlInterestRateIndexMaturity(Currency&amp;"ibor"&amp;Tenor,BA1112,Trigger)</f>
        <v>47259</v>
      </c>
      <c r="BC1112" s="320">
        <f>_xll.qlIndexFixing($AC$5,AZ1112,TRUE,_xll.ohTrigger(Trigger,Trigger6M))</f>
        <v>1.8014865856437998E-2</v>
      </c>
      <c r="BD1112" s="320">
        <f>_xll.qlIndexFixing($BE$1,AZ1112,TRUE,_xll.ohTrigger(Trigger,Trigger6M))</f>
        <v>1.7507374793045899E-2</v>
      </c>
    </row>
    <row r="1113" spans="51:56" ht="11.25" customHeight="1" x14ac:dyDescent="0.25">
      <c r="AY1113" s="159" t="s">
        <v>90</v>
      </c>
      <c r="AZ1113" s="158">
        <f>_xll.qlInterestRateIndexFixingDate(Currency&amp;"ibor"&amp;Tenor,BA1113,Trigger)</f>
        <v>47081</v>
      </c>
      <c r="BA1113" s="158">
        <f>_xll.qlCalendarAdvance(Calendar,BA1112,AY1113,"f",,Trigger)</f>
        <v>47085</v>
      </c>
      <c r="BB1113" s="158">
        <f>_xll.qlInterestRateIndexMaturity(Currency&amp;"ibor"&amp;Tenor,BA1113,Trigger)</f>
        <v>47266</v>
      </c>
      <c r="BC1113" s="320">
        <f>_xll.qlIndexFixing($AC$5,AZ1113,TRUE,_xll.ohTrigger(Trigger,Trigger6M))</f>
        <v>1.7990867111524467E-2</v>
      </c>
      <c r="BD1113" s="320">
        <f>_xll.qlIndexFixing($BE$1,AZ1113,TRUE,_xll.ohTrigger(Trigger,Trigger6M))</f>
        <v>1.7502486502866191E-2</v>
      </c>
    </row>
    <row r="1114" spans="51:56" ht="11.25" customHeight="1" x14ac:dyDescent="0.25">
      <c r="AY1114" s="159" t="s">
        <v>90</v>
      </c>
      <c r="AZ1114" s="158">
        <f>_xll.qlInterestRateIndexFixingDate(Currency&amp;"ibor"&amp;Tenor,BA1114,Trigger)</f>
        <v>47088</v>
      </c>
      <c r="BA1114" s="158">
        <f>_xll.qlCalendarAdvance(Calendar,BA1113,AY1114,"f",,Trigger)</f>
        <v>47092</v>
      </c>
      <c r="BB1114" s="158">
        <f>_xll.qlInterestRateIndexMaturity(Currency&amp;"ibor"&amp;Tenor,BA1114,Trigger)</f>
        <v>47274</v>
      </c>
      <c r="BC1114" s="320">
        <f>_xll.qlIndexFixing($AC$5,AZ1114,TRUE,_xll.ohTrigger(Trigger,Trigger6M))</f>
        <v>1.7963154485326177E-2</v>
      </c>
      <c r="BD1114" s="320">
        <f>_xll.qlIndexFixing($BE$1,AZ1114,TRUE,_xll.ohTrigger(Trigger,Trigger6M))</f>
        <v>1.749766191357225E-2</v>
      </c>
    </row>
    <row r="1115" spans="51:56" ht="11.25" customHeight="1" x14ac:dyDescent="0.25">
      <c r="AY1115" s="159" t="s">
        <v>90</v>
      </c>
      <c r="AZ1115" s="158">
        <f>_xll.qlInterestRateIndexFixingDate(Currency&amp;"ibor"&amp;Tenor,BA1115,Trigger)</f>
        <v>47095</v>
      </c>
      <c r="BA1115" s="158">
        <f>_xll.qlCalendarAdvance(Calendar,BA1114,AY1115,"f",,Trigger)</f>
        <v>47099</v>
      </c>
      <c r="BB1115" s="158">
        <f>_xll.qlInterestRateIndexMaturity(Currency&amp;"ibor"&amp;Tenor,BA1115,Trigger)</f>
        <v>47281</v>
      </c>
      <c r="BC1115" s="320">
        <f>_xll.qlIndexFixing($AC$5,AZ1115,TRUE,_xll.ohTrigger(Trigger,Trigger6M))</f>
        <v>1.7939141835139682E-2</v>
      </c>
      <c r="BD1115" s="320">
        <f>_xll.qlIndexFixing($BE$1,AZ1115,TRUE,_xll.ohTrigger(Trigger,Trigger6M))</f>
        <v>1.7492757568091315E-2</v>
      </c>
    </row>
    <row r="1116" spans="51:56" ht="11.25" customHeight="1" x14ac:dyDescent="0.25">
      <c r="AY1116" s="159" t="s">
        <v>90</v>
      </c>
      <c r="AZ1116" s="158">
        <f>_xll.qlInterestRateIndexFixingDate(Currency&amp;"ibor"&amp;Tenor,BA1116,Trigger)</f>
        <v>47102</v>
      </c>
      <c r="BA1116" s="158">
        <f>_xll.qlCalendarAdvance(Calendar,BA1115,AY1116,"f",,Trigger)</f>
        <v>47106</v>
      </c>
      <c r="BB1116" s="158">
        <f>_xll.qlInterestRateIndexMaturity(Currency&amp;"ibor"&amp;Tenor,BA1116,Trigger)</f>
        <v>47288</v>
      </c>
      <c r="BC1116" s="320">
        <f>_xll.qlIndexFixing($AC$5,AZ1116,TRUE,_xll.ohTrigger(Trigger,Trigger6M))</f>
        <v>1.7915014124747424E-2</v>
      </c>
      <c r="BD1116" s="320">
        <f>_xll.qlIndexFixing($BE$1,AZ1116,TRUE,_xll.ohTrigger(Trigger,Trigger6M))</f>
        <v>1.7487846216467897E-2</v>
      </c>
    </row>
    <row r="1117" spans="51:56" ht="11.25" customHeight="1" x14ac:dyDescent="0.25">
      <c r="AY1117" s="159" t="s">
        <v>90</v>
      </c>
      <c r="AZ1117" s="158">
        <f>_xll.qlInterestRateIndexFixingDate(Currency&amp;"ibor"&amp;Tenor,BA1117,Trigger)</f>
        <v>47108</v>
      </c>
      <c r="BA1117" s="158">
        <f>_xll.qlCalendarAdvance(Calendar,BA1116,AY1117,"f",,Trigger)</f>
        <v>47114</v>
      </c>
      <c r="BB1117" s="158">
        <f>_xll.qlInterestRateIndexMaturity(Currency&amp;"ibor"&amp;Tenor,BA1117,Trigger)</f>
        <v>47296</v>
      </c>
      <c r="BC1117" s="320">
        <f>_xll.qlIndexFixing($AC$5,AZ1117,TRUE,_xll.ohTrigger(Trigger,Trigger6M))</f>
        <v>1.788729871389801E-2</v>
      </c>
      <c r="BD1117" s="320">
        <f>_xll.qlIndexFixing($BE$1,AZ1117,TRUE,_xll.ohTrigger(Trigger,Trigger6M))</f>
        <v>1.7482225247429983E-2</v>
      </c>
    </row>
    <row r="1118" spans="51:56" ht="11.25" customHeight="1" x14ac:dyDescent="0.25">
      <c r="AY1118" s="159" t="s">
        <v>90</v>
      </c>
      <c r="AZ1118" s="158">
        <f>_xll.qlInterestRateIndexFixingDate(Currency&amp;"ibor"&amp;Tenor,BA1118,Trigger)</f>
        <v>47116</v>
      </c>
      <c r="BA1118" s="158">
        <f>_xll.qlCalendarAdvance(Calendar,BA1117,AY1118,"f",,Trigger)</f>
        <v>47121</v>
      </c>
      <c r="BB1118" s="158">
        <f>_xll.qlInterestRateIndexMaturity(Currency&amp;"ibor"&amp;Tenor,BA1118,Trigger)</f>
        <v>47302</v>
      </c>
      <c r="BC1118" s="320">
        <f>_xll.qlIndexFixing($AC$5,AZ1118,TRUE,_xll.ohTrigger(Trigger,Trigger6M))</f>
        <v>1.7865617551022821E-2</v>
      </c>
      <c r="BD1118" s="320">
        <f>_xll.qlIndexFixing($BE$1,AZ1118,TRUE,_xll.ohTrigger(Trigger,Trigger6M))</f>
        <v>1.7477231102329339E-2</v>
      </c>
    </row>
    <row r="1119" spans="51:56" ht="11.25" customHeight="1" x14ac:dyDescent="0.25">
      <c r="AY1119" s="159" t="s">
        <v>90</v>
      </c>
      <c r="AZ1119" s="158">
        <f>_xll.qlInterestRateIndexFixingDate(Currency&amp;"ibor"&amp;Tenor,BA1119,Trigger)</f>
        <v>47126</v>
      </c>
      <c r="BA1119" s="158">
        <f>_xll.qlCalendarAdvance(Calendar,BA1118,AY1119,"f",,Trigger)</f>
        <v>47128</v>
      </c>
      <c r="BB1119" s="158">
        <f>_xll.qlInterestRateIndexMaturity(Currency&amp;"ibor"&amp;Tenor,BA1119,Trigger)</f>
        <v>47309</v>
      </c>
      <c r="BC1119" s="320">
        <f>_xll.qlIndexFixing($AC$5,AZ1119,TRUE,_xll.ohTrigger(Trigger,Trigger6M))</f>
        <v>1.7840908164370242E-2</v>
      </c>
      <c r="BD1119" s="320">
        <f>_xll.qlIndexFixing($BE$1,AZ1119,TRUE,_xll.ohTrigger(Trigger,Trigger6M))</f>
        <v>1.7472301172345096E-2</v>
      </c>
    </row>
    <row r="1120" spans="51:56" ht="11.25" customHeight="1" x14ac:dyDescent="0.25">
      <c r="AY1120" s="159" t="s">
        <v>90</v>
      </c>
      <c r="AZ1120" s="158">
        <f>_xll.qlInterestRateIndexFixingDate(Currency&amp;"ibor"&amp;Tenor,BA1120,Trigger)</f>
        <v>47133</v>
      </c>
      <c r="BA1120" s="158">
        <f>_xll.qlCalendarAdvance(Calendar,BA1119,AY1120,"f",,Trigger)</f>
        <v>47135</v>
      </c>
      <c r="BB1120" s="158">
        <f>_xll.qlInterestRateIndexMaturity(Currency&amp;"ibor"&amp;Tenor,BA1120,Trigger)</f>
        <v>47316</v>
      </c>
      <c r="BC1120" s="320">
        <f>_xll.qlIndexFixing($AC$5,AZ1120,TRUE,_xll.ohTrigger(Trigger,Trigger6M))</f>
        <v>1.7816083107018127E-2</v>
      </c>
      <c r="BD1120" s="320">
        <f>_xll.qlIndexFixing($BE$1,AZ1120,TRUE,_xll.ohTrigger(Trigger,Trigger6M))</f>
        <v>1.746736608735559E-2</v>
      </c>
    </row>
    <row r="1121" spans="51:56" ht="11.25" customHeight="1" x14ac:dyDescent="0.25">
      <c r="AY1121" s="159" t="s">
        <v>90</v>
      </c>
      <c r="AZ1121" s="158">
        <f>_xll.qlInterestRateIndexFixingDate(Currency&amp;"ibor"&amp;Tenor,BA1121,Trigger)</f>
        <v>47140</v>
      </c>
      <c r="BA1121" s="158">
        <f>_xll.qlCalendarAdvance(Calendar,BA1120,AY1121,"f",,Trigger)</f>
        <v>47142</v>
      </c>
      <c r="BB1121" s="158">
        <f>_xll.qlInterestRateIndexMaturity(Currency&amp;"ibor"&amp;Tenor,BA1121,Trigger)</f>
        <v>47323</v>
      </c>
      <c r="BC1121" s="320">
        <f>_xll.qlIndexFixing($AC$5,AZ1121,TRUE,_xll.ohTrigger(Trigger,Trigger6M))</f>
        <v>1.7791142383265793E-2</v>
      </c>
      <c r="BD1121" s="320">
        <f>_xll.qlIndexFixing($BE$1,AZ1121,TRUE,_xll.ohTrigger(Trigger,Trigger6M))</f>
        <v>1.7462426301946582E-2</v>
      </c>
    </row>
    <row r="1122" spans="51:56" ht="11.25" customHeight="1" x14ac:dyDescent="0.25">
      <c r="AY1122" s="159" t="s">
        <v>90</v>
      </c>
      <c r="AZ1122" s="158">
        <f>_xll.qlInterestRateIndexFixingDate(Currency&amp;"ibor"&amp;Tenor,BA1122,Trigger)</f>
        <v>47147</v>
      </c>
      <c r="BA1122" s="158">
        <f>_xll.qlCalendarAdvance(Calendar,BA1121,AY1122,"f",,Trigger)</f>
        <v>47149</v>
      </c>
      <c r="BB1122" s="158">
        <f>_xll.qlInterestRateIndexMaturity(Currency&amp;"ibor"&amp;Tenor,BA1122,Trigger)</f>
        <v>47330</v>
      </c>
      <c r="BC1122" s="320">
        <f>_xll.qlIndexFixing($AC$5,AZ1122,TRUE,_xll.ohTrigger(Trigger,Trigger6M))</f>
        <v>1.7766085997432887E-2</v>
      </c>
      <c r="BD1122" s="320">
        <f>_xll.qlIndexFixing($BE$1,AZ1122,TRUE,_xll.ohTrigger(Trigger,Trigger6M))</f>
        <v>1.7457482270700306E-2</v>
      </c>
    </row>
    <row r="1123" spans="51:56" ht="11.25" customHeight="1" x14ac:dyDescent="0.25">
      <c r="AY1123" s="159" t="s">
        <v>90</v>
      </c>
      <c r="AZ1123" s="158">
        <f>_xll.qlInterestRateIndexFixingDate(Currency&amp;"ibor"&amp;Tenor,BA1123,Trigger)</f>
        <v>47154</v>
      </c>
      <c r="BA1123" s="158">
        <f>_xll.qlCalendarAdvance(Calendar,BA1122,AY1123,"f",,Trigger)</f>
        <v>47156</v>
      </c>
      <c r="BB1123" s="158">
        <f>_xll.qlInterestRateIndexMaturity(Currency&amp;"ibor"&amp;Tenor,BA1123,Trigger)</f>
        <v>47337</v>
      </c>
      <c r="BC1123" s="320">
        <f>_xll.qlIndexFixing($AC$5,AZ1123,TRUE,_xll.ohTrigger(Trigger,Trigger6M))</f>
        <v>1.7740913953861126E-2</v>
      </c>
      <c r="BD1123" s="320">
        <f>_xll.qlIndexFixing($BE$1,AZ1123,TRUE,_xll.ohTrigger(Trigger,Trigger6M))</f>
        <v>1.7452534448195004E-2</v>
      </c>
    </row>
    <row r="1124" spans="51:56" ht="11.25" customHeight="1" x14ac:dyDescent="0.25">
      <c r="AY1124" s="159" t="s">
        <v>90</v>
      </c>
      <c r="AZ1124" s="158">
        <f>_xll.qlInterestRateIndexFixingDate(Currency&amp;"ibor"&amp;Tenor,BA1124,Trigger)</f>
        <v>47161</v>
      </c>
      <c r="BA1124" s="158">
        <f>_xll.qlCalendarAdvance(Calendar,BA1123,AY1124,"f",,Trigger)</f>
        <v>47163</v>
      </c>
      <c r="BB1124" s="158">
        <f>_xll.qlInterestRateIndexMaturity(Currency&amp;"ibor"&amp;Tenor,BA1124,Trigger)</f>
        <v>47344</v>
      </c>
      <c r="BC1124" s="320">
        <f>_xll.qlIndexFixing($AC$5,AZ1124,TRUE,_xll.ohTrigger(Trigger,Trigger6M))</f>
        <v>1.7715626256910335E-2</v>
      </c>
      <c r="BD1124" s="320">
        <f>_xll.qlIndexFixing($BE$1,AZ1124,TRUE,_xll.ohTrigger(Trigger,Trigger6M))</f>
        <v>1.7447583289003199E-2</v>
      </c>
    </row>
    <row r="1125" spans="51:56" ht="11.25" customHeight="1" x14ac:dyDescent="0.25">
      <c r="AY1125" s="159" t="s">
        <v>90</v>
      </c>
      <c r="AZ1125" s="158">
        <f>_xll.qlInterestRateIndexFixingDate(Currency&amp;"ibor"&amp;Tenor,BA1125,Trigger)</f>
        <v>47168</v>
      </c>
      <c r="BA1125" s="158">
        <f>_xll.qlCalendarAdvance(Calendar,BA1124,AY1125,"f",,Trigger)</f>
        <v>47170</v>
      </c>
      <c r="BB1125" s="158">
        <f>_xll.qlInterestRateIndexMaturity(Currency&amp;"ibor"&amp;Tenor,BA1125,Trigger)</f>
        <v>47351</v>
      </c>
      <c r="BC1125" s="320">
        <f>_xll.qlIndexFixing($AC$5,AZ1125,TRUE,_xll.ohTrigger(Trigger,Trigger6M))</f>
        <v>1.7690222910960215E-2</v>
      </c>
      <c r="BD1125" s="320">
        <f>_xll.qlIndexFixing($BE$1,AZ1125,TRUE,_xll.ohTrigger(Trigger,Trigger6M))</f>
        <v>1.7442629247694307E-2</v>
      </c>
    </row>
    <row r="1126" spans="51:56" ht="11.25" customHeight="1" x14ac:dyDescent="0.25">
      <c r="AY1126" s="159" t="s">
        <v>90</v>
      </c>
      <c r="AZ1126" s="158">
        <f>_xll.qlInterestRateIndexFixingDate(Currency&amp;"ibor"&amp;Tenor,BA1126,Trigger)</f>
        <v>47175</v>
      </c>
      <c r="BA1126" s="158">
        <f>_xll.qlCalendarAdvance(Calendar,BA1125,AY1126,"f",,Trigger)</f>
        <v>47177</v>
      </c>
      <c r="BB1126" s="158">
        <f>_xll.qlInterestRateIndexMaturity(Currency&amp;"ibor"&amp;Tenor,BA1126,Trigger)</f>
        <v>47361</v>
      </c>
      <c r="BC1126" s="320">
        <f>_xll.qlIndexFixing($AC$5,AZ1126,TRUE,_xll.ohTrigger(Trigger,Trigger6M))</f>
        <v>1.7662039265822167E-2</v>
      </c>
      <c r="BD1126" s="320">
        <f>_xll.qlIndexFixing($BE$1,AZ1126,TRUE,_xll.ohTrigger(Trigger,Trigger6M))</f>
        <v>1.7437871837371527E-2</v>
      </c>
    </row>
    <row r="1127" spans="51:56" ht="11.25" customHeight="1" x14ac:dyDescent="0.25">
      <c r="AY1127" s="159" t="s">
        <v>90</v>
      </c>
      <c r="AZ1127" s="158">
        <f>_xll.qlInterestRateIndexFixingDate(Currency&amp;"ibor"&amp;Tenor,BA1127,Trigger)</f>
        <v>47182</v>
      </c>
      <c r="BA1127" s="158">
        <f>_xll.qlCalendarAdvance(Calendar,BA1126,AY1127,"f",,Trigger)</f>
        <v>47184</v>
      </c>
      <c r="BB1127" s="158">
        <f>_xll.qlInterestRateIndexMaturity(Currency&amp;"ibor"&amp;Tenor,BA1127,Trigger)</f>
        <v>47368</v>
      </c>
      <c r="BC1127" s="320">
        <f>_xll.qlIndexFixing($AC$5,AZ1127,TRUE,_xll.ohTrigger(Trigger,Trigger6M))</f>
        <v>1.7637072643049076E-2</v>
      </c>
      <c r="BD1127" s="320">
        <f>_xll.qlIndexFixing($BE$1,AZ1127,TRUE,_xll.ohTrigger(Trigger,Trigger6M))</f>
        <v>1.7432912737820955E-2</v>
      </c>
    </row>
    <row r="1128" spans="51:56" ht="11.25" customHeight="1" x14ac:dyDescent="0.25">
      <c r="AY1128" s="159" t="s">
        <v>90</v>
      </c>
      <c r="AZ1128" s="158">
        <f>_xll.qlInterestRateIndexFixingDate(Currency&amp;"ibor"&amp;Tenor,BA1128,Trigger)</f>
        <v>47189</v>
      </c>
      <c r="BA1128" s="158">
        <f>_xll.qlCalendarAdvance(Calendar,BA1127,AY1128,"f",,Trigger)</f>
        <v>47191</v>
      </c>
      <c r="BB1128" s="158">
        <f>_xll.qlInterestRateIndexMaturity(Currency&amp;"ibor"&amp;Tenor,BA1128,Trigger)</f>
        <v>47375</v>
      </c>
      <c r="BC1128" s="320">
        <f>_xll.qlIndexFixing($AC$5,AZ1128,TRUE,_xll.ohTrigger(Trigger,Trigger6M))</f>
        <v>1.7611992246980845E-2</v>
      </c>
      <c r="BD1128" s="320">
        <f>_xll.qlIndexFixing($BE$1,AZ1128,TRUE,_xll.ohTrigger(Trigger,Trigger6M))</f>
        <v>1.7427952217232749E-2</v>
      </c>
    </row>
    <row r="1129" spans="51:56" ht="11.25" customHeight="1" x14ac:dyDescent="0.25">
      <c r="AY1129" s="159" t="s">
        <v>90</v>
      </c>
      <c r="AZ1129" s="158">
        <f>_xll.qlInterestRateIndexFixingDate(Currency&amp;"ibor"&amp;Tenor,BA1129,Trigger)</f>
        <v>47196</v>
      </c>
      <c r="BA1129" s="158">
        <f>_xll.qlCalendarAdvance(Calendar,BA1128,AY1129,"f",,Trigger)</f>
        <v>47198</v>
      </c>
      <c r="BB1129" s="158">
        <f>_xll.qlInterestRateIndexMaturity(Currency&amp;"ibor"&amp;Tenor,BA1129,Trigger)</f>
        <v>47382</v>
      </c>
      <c r="BC1129" s="320">
        <f>_xll.qlIndexFixing($AC$5,AZ1129,TRUE,_xll.ohTrigger(Trigger,Trigger6M))</f>
        <v>1.7586798081961404E-2</v>
      </c>
      <c r="BD1129" s="320">
        <f>_xll.qlIndexFixing($BE$1,AZ1129,TRUE,_xll.ohTrigger(Trigger,Trigger6M))</f>
        <v>1.7422990730222385E-2</v>
      </c>
    </row>
    <row r="1130" spans="51:56" ht="11.25" customHeight="1" x14ac:dyDescent="0.25">
      <c r="AY1130" s="159" t="s">
        <v>90</v>
      </c>
      <c r="AZ1130" s="158">
        <f>_xll.qlInterestRateIndexFixingDate(Currency&amp;"ibor"&amp;Tenor,BA1130,Trigger)</f>
        <v>47203</v>
      </c>
      <c r="BA1130" s="158">
        <f>_xll.qlCalendarAdvance(Calendar,BA1129,AY1130,"f",,Trigger)</f>
        <v>47205</v>
      </c>
      <c r="BB1130" s="158">
        <f>_xll.qlInterestRateIndexMaturity(Currency&amp;"ibor"&amp;Tenor,BA1130,Trigger)</f>
        <v>47389</v>
      </c>
      <c r="BC1130" s="320">
        <f>_xll.qlIndexFixing($AC$5,AZ1130,TRUE,_xll.ohTrigger(Trigger,Trigger6M))</f>
        <v>1.7561490152354642E-2</v>
      </c>
      <c r="BD1130" s="320">
        <f>_xll.qlIndexFixing($BE$1,AZ1130,TRUE,_xll.ohTrigger(Trigger,Trigger6M))</f>
        <v>1.7418028731401424E-2</v>
      </c>
    </row>
    <row r="1131" spans="51:56" ht="11.25" customHeight="1" x14ac:dyDescent="0.25">
      <c r="AY1131" s="159" t="s">
        <v>90</v>
      </c>
      <c r="AZ1131" s="158">
        <f>_xll.qlInterestRateIndexFixingDate(Currency&amp;"ibor"&amp;Tenor,BA1131,Trigger)</f>
        <v>47206</v>
      </c>
      <c r="BA1131" s="158">
        <f>_xll.qlCalendarAdvance(Calendar,BA1130,AY1131,"f",,Trigger)</f>
        <v>47212</v>
      </c>
      <c r="BB1131" s="158">
        <f>_xll.qlInterestRateIndexMaturity(Currency&amp;"ibor"&amp;Tenor,BA1131,Trigger)</f>
        <v>47395</v>
      </c>
      <c r="BC1131" s="320">
        <f>_xll.qlIndexFixing($AC$5,AZ1131,TRUE,_xll.ohTrigger(Trigger,Trigger6M))</f>
        <v>1.7535822860211735E-2</v>
      </c>
      <c r="BD1131" s="320">
        <f>_xll.qlIndexFixing($BE$1,AZ1131,TRUE,_xll.ohTrigger(Trigger,Trigger6M))</f>
        <v>1.741300109188218E-2</v>
      </c>
    </row>
    <row r="1132" spans="51:56" ht="11.25" customHeight="1" x14ac:dyDescent="0.25">
      <c r="AY1132" s="159" t="s">
        <v>90</v>
      </c>
      <c r="AZ1132" s="158">
        <f>_xll.qlInterestRateIndexFixingDate(Currency&amp;"ibor"&amp;Tenor,BA1132,Trigger)</f>
        <v>47217</v>
      </c>
      <c r="BA1132" s="158">
        <f>_xll.qlCalendarAdvance(Calendar,BA1131,AY1132,"f",,Trigger)</f>
        <v>47219</v>
      </c>
      <c r="BB1132" s="158">
        <f>_xll.qlInterestRateIndexMaturity(Currency&amp;"ibor"&amp;Tenor,BA1132,Trigger)</f>
        <v>47402</v>
      </c>
      <c r="BC1132" s="320">
        <f>_xll.qlIndexFixing($AC$5,AZ1132,TRUE,_xll.ohTrigger(Trigger,Trigger6M))</f>
        <v>1.7510064101048911E-2</v>
      </c>
      <c r="BD1132" s="320">
        <f>_xll.qlIndexFixing($BE$1,AZ1132,TRUE,_xll.ohTrigger(Trigger,Trigger6M))</f>
        <v>1.7408039486830122E-2</v>
      </c>
    </row>
    <row r="1133" spans="51:56" ht="11.25" customHeight="1" x14ac:dyDescent="0.25">
      <c r="AY1133" s="159" t="s">
        <v>90</v>
      </c>
      <c r="AZ1133" s="158">
        <f>_xll.qlInterestRateIndexFixingDate(Currency&amp;"ibor"&amp;Tenor,BA1133,Trigger)</f>
        <v>47224</v>
      </c>
      <c r="BA1133" s="158">
        <f>_xll.qlCalendarAdvance(Calendar,BA1132,AY1133,"f",,Trigger)</f>
        <v>47226</v>
      </c>
      <c r="BB1133" s="158">
        <f>_xll.qlInterestRateIndexMaturity(Currency&amp;"ibor"&amp;Tenor,BA1133,Trigger)</f>
        <v>47409</v>
      </c>
      <c r="BC1133" s="320">
        <f>_xll.qlIndexFixing($AC$5,AZ1133,TRUE,_xll.ohTrigger(Trigger,Trigger6M))</f>
        <v>1.7484190976665846E-2</v>
      </c>
      <c r="BD1133" s="320">
        <f>_xll.qlIndexFixing($BE$1,AZ1133,TRUE,_xll.ohTrigger(Trigger,Trigger6M))</f>
        <v>1.7403078701196478E-2</v>
      </c>
    </row>
    <row r="1134" spans="51:56" ht="11.25" customHeight="1" x14ac:dyDescent="0.25">
      <c r="AY1134" s="159" t="s">
        <v>90</v>
      </c>
      <c r="AZ1134" s="158">
        <f>_xll.qlInterestRateIndexFixingDate(Currency&amp;"ibor"&amp;Tenor,BA1134,Trigger)</f>
        <v>47231</v>
      </c>
      <c r="BA1134" s="158">
        <f>_xll.qlCalendarAdvance(Calendar,BA1133,AY1134,"f",,Trigger)</f>
        <v>47233</v>
      </c>
      <c r="BB1134" s="158">
        <f>_xll.qlInterestRateIndexMaturity(Currency&amp;"ibor"&amp;Tenor,BA1134,Trigger)</f>
        <v>47416</v>
      </c>
      <c r="BC1134" s="320">
        <f>_xll.qlIndexFixing($AC$5,AZ1134,TRUE,_xll.ohTrigger(Trigger,Trigger6M))</f>
        <v>1.7458203491543322E-2</v>
      </c>
      <c r="BD1134" s="320">
        <f>_xll.qlIndexFixing($BE$1,AZ1134,TRUE,_xll.ohTrigger(Trigger,Trigger6M))</f>
        <v>1.7398119189552273E-2</v>
      </c>
    </row>
    <row r="1135" spans="51:56" ht="11.25" customHeight="1" x14ac:dyDescent="0.25">
      <c r="AY1135" s="159" t="s">
        <v>90</v>
      </c>
      <c r="AZ1135" s="158">
        <f>_xll.qlInterestRateIndexFixingDate(Currency&amp;"ibor"&amp;Tenor,BA1135,Trigger)</f>
        <v>47235</v>
      </c>
      <c r="BA1135" s="158">
        <f>_xll.qlCalendarAdvance(Calendar,BA1134,AY1135,"f",,Trigger)</f>
        <v>47240</v>
      </c>
      <c r="BB1135" s="158">
        <f>_xll.qlInterestRateIndexMaturity(Currency&amp;"ibor"&amp;Tenor,BA1135,Trigger)</f>
        <v>47424</v>
      </c>
      <c r="BC1135" s="320">
        <f>_xll.qlIndexFixing($AC$5,AZ1135,TRUE,_xll.ohTrigger(Trigger,Trigger6M))</f>
        <v>1.7433244189629566E-2</v>
      </c>
      <c r="BD1135" s="320">
        <f>_xll.qlIndexFixing($BE$1,AZ1135,TRUE,_xll.ohTrigger(Trigger,Trigger6M))</f>
        <v>1.7393226971210613E-2</v>
      </c>
    </row>
    <row r="1136" spans="51:56" ht="11.25" customHeight="1" x14ac:dyDescent="0.25">
      <c r="AY1136" s="159" t="s">
        <v>90</v>
      </c>
      <c r="AZ1136" s="158">
        <f>_xll.qlInterestRateIndexFixingDate(Currency&amp;"ibor"&amp;Tenor,BA1136,Trigger)</f>
        <v>47245</v>
      </c>
      <c r="BA1136" s="158">
        <f>_xll.qlCalendarAdvance(Calendar,BA1135,AY1136,"f",,Trigger)</f>
        <v>47247</v>
      </c>
      <c r="BB1136" s="158">
        <f>_xll.qlInterestRateIndexMaturity(Currency&amp;"ibor"&amp;Tenor,BA1136,Trigger)</f>
        <v>47431</v>
      </c>
      <c r="BC1136" s="320">
        <f>_xll.qlIndexFixing($AC$5,AZ1136,TRUE,_xll.ohTrigger(Trigger,Trigger6M))</f>
        <v>1.7407253765244286E-2</v>
      </c>
      <c r="BD1136" s="320">
        <f>_xll.qlIndexFixing($BE$1,AZ1136,TRUE,_xll.ohTrigger(Trigger,Trigger6M))</f>
        <v>1.7388271448105702E-2</v>
      </c>
    </row>
    <row r="1137" spans="51:56" ht="11.25" customHeight="1" x14ac:dyDescent="0.25">
      <c r="AY1137" s="159" t="s">
        <v>90</v>
      </c>
      <c r="AZ1137" s="158">
        <f>_xll.qlInterestRateIndexFixingDate(Currency&amp;"ibor"&amp;Tenor,BA1137,Trigger)</f>
        <v>47252</v>
      </c>
      <c r="BA1137" s="158">
        <f>_xll.qlCalendarAdvance(Calendar,BA1136,AY1137,"f",,Trigger)</f>
        <v>47254</v>
      </c>
      <c r="BB1137" s="158">
        <f>_xll.qlInterestRateIndexMaturity(Currency&amp;"ibor"&amp;Tenor,BA1137,Trigger)</f>
        <v>47438</v>
      </c>
      <c r="BC1137" s="320">
        <f>_xll.qlIndexFixing($AC$5,AZ1137,TRUE,_xll.ohTrigger(Trigger,Trigger6M))</f>
        <v>1.7393064733064217E-2</v>
      </c>
      <c r="BD1137" s="320">
        <f>_xll.qlIndexFixing($BE$1,AZ1137,TRUE,_xll.ohTrigger(Trigger,Trigger6M))</f>
        <v>1.7383318595341698E-2</v>
      </c>
    </row>
    <row r="1138" spans="51:56" ht="11.25" customHeight="1" x14ac:dyDescent="0.25">
      <c r="AY1138" s="159" t="s">
        <v>90</v>
      </c>
      <c r="AZ1138" s="158">
        <f>_xll.qlInterestRateIndexFixingDate(Currency&amp;"ibor"&amp;Tenor,BA1138,Trigger)</f>
        <v>47259</v>
      </c>
      <c r="BA1138" s="158">
        <f>_xll.qlCalendarAdvance(Calendar,BA1137,AY1138,"f",,Trigger)</f>
        <v>47261</v>
      </c>
      <c r="BB1138" s="158">
        <f>_xll.qlInterestRateIndexMaturity(Currency&amp;"ibor"&amp;Tenor,BA1138,Trigger)</f>
        <v>47445</v>
      </c>
      <c r="BC1138" s="320">
        <f>_xll.qlIndexFixing($AC$5,AZ1138,TRUE,_xll.ohTrigger(Trigger,Trigger6M))</f>
        <v>1.7408622975768812E-2</v>
      </c>
      <c r="BD1138" s="320">
        <f>_xll.qlIndexFixing($BE$1,AZ1138,TRUE,_xll.ohTrigger(Trigger,Trigger6M))</f>
        <v>1.7378368867492368E-2</v>
      </c>
    </row>
    <row r="1139" spans="51:56" ht="11.25" customHeight="1" x14ac:dyDescent="0.25">
      <c r="AY1139" s="159" t="s">
        <v>90</v>
      </c>
      <c r="AZ1139" s="158">
        <f>_xll.qlInterestRateIndexFixingDate(Currency&amp;"ibor"&amp;Tenor,BA1139,Trigger)</f>
        <v>47266</v>
      </c>
      <c r="BA1139" s="158">
        <f>_xll.qlCalendarAdvance(Calendar,BA1138,AY1139,"f",,Trigger)</f>
        <v>47268</v>
      </c>
      <c r="BB1139" s="158">
        <f>_xll.qlInterestRateIndexMaturity(Currency&amp;"ibor"&amp;Tenor,BA1139,Trigger)</f>
        <v>47452</v>
      </c>
      <c r="BC1139" s="320">
        <f>_xll.qlIndexFixing($AC$5,AZ1139,TRUE,_xll.ohTrigger(Trigger,Trigger6M))</f>
        <v>1.7424181341102272E-2</v>
      </c>
      <c r="BD1139" s="320">
        <f>_xll.qlIndexFixing($BE$1,AZ1139,TRUE,_xll.ohTrigger(Trigger,Trigger6M))</f>
        <v>1.7373422719128877E-2</v>
      </c>
    </row>
    <row r="1140" spans="51:56" ht="11.25" customHeight="1" x14ac:dyDescent="0.25">
      <c r="AY1140" s="159" t="s">
        <v>90</v>
      </c>
      <c r="AZ1140" s="158">
        <f>_xll.qlInterestRateIndexFixingDate(Currency&amp;"ibor"&amp;Tenor,BA1140,Trigger)</f>
        <v>47273</v>
      </c>
      <c r="BA1140" s="158">
        <f>_xll.qlCalendarAdvance(Calendar,BA1139,AY1140,"f",,Trigger)</f>
        <v>47275</v>
      </c>
      <c r="BB1140" s="158">
        <f>_xll.qlInterestRateIndexMaturity(Currency&amp;"ibor"&amp;Tenor,BA1140,Trigger)</f>
        <v>47458</v>
      </c>
      <c r="BC1140" s="320">
        <f>_xll.qlIndexFixing($AC$5,AZ1140,TRUE,_xll.ohTrigger(Trigger,Trigger6M))</f>
        <v>1.7438207391394955E-2</v>
      </c>
      <c r="BD1140" s="320">
        <f>_xll.qlIndexFixing($BE$1,AZ1140,TRUE,_xll.ohTrigger(Trigger,Trigger6M))</f>
        <v>1.7368414328897103E-2</v>
      </c>
    </row>
    <row r="1141" spans="51:56" ht="11.25" customHeight="1" x14ac:dyDescent="0.25">
      <c r="AY1141" s="159" t="s">
        <v>90</v>
      </c>
      <c r="AZ1141" s="158">
        <f>_xll.qlInterestRateIndexFixingDate(Currency&amp;"ibor"&amp;Tenor,BA1141,Trigger)</f>
        <v>47280</v>
      </c>
      <c r="BA1141" s="158">
        <f>_xll.qlCalendarAdvance(Calendar,BA1140,AY1141,"f",,Trigger)</f>
        <v>47282</v>
      </c>
      <c r="BB1141" s="158">
        <f>_xll.qlInterestRateIndexMaturity(Currency&amp;"ibor"&amp;Tenor,BA1141,Trigger)</f>
        <v>47465</v>
      </c>
      <c r="BC1141" s="320">
        <f>_xll.qlIndexFixing($AC$5,AZ1141,TRUE,_xll.ohTrigger(Trigger,Trigger6M))</f>
        <v>1.7453765242585025E-2</v>
      </c>
      <c r="BD1141" s="320">
        <f>_xll.qlIndexFixing($BE$1,AZ1141,TRUE,_xll.ohTrigger(Trigger,Trigger6M))</f>
        <v>1.7363476462799891E-2</v>
      </c>
    </row>
    <row r="1142" spans="51:56" ht="11.25" customHeight="1" x14ac:dyDescent="0.25">
      <c r="AY1142" s="159" t="s">
        <v>90</v>
      </c>
      <c r="AZ1142" s="158">
        <f>_xll.qlInterestRateIndexFixingDate(Currency&amp;"ibor"&amp;Tenor,BA1142,Trigger)</f>
        <v>47287</v>
      </c>
      <c r="BA1142" s="158">
        <f>_xll.qlCalendarAdvance(Calendar,BA1141,AY1142,"f",,Trigger)</f>
        <v>47289</v>
      </c>
      <c r="BB1142" s="158">
        <f>_xll.qlInterestRateIndexMaturity(Currency&amp;"ibor"&amp;Tenor,BA1142,Trigger)</f>
        <v>47472</v>
      </c>
      <c r="BC1142" s="320">
        <f>_xll.qlIndexFixing($AC$5,AZ1142,TRUE,_xll.ohTrigger(Trigger,Trigger6M))</f>
        <v>1.746932321573437E-2</v>
      </c>
      <c r="BD1142" s="320">
        <f>_xll.qlIndexFixing($BE$1,AZ1142,TRUE,_xll.ohTrigger(Trigger,Trigger6M))</f>
        <v>1.7358543507101323E-2</v>
      </c>
    </row>
    <row r="1143" spans="51:56" ht="11.25" customHeight="1" x14ac:dyDescent="0.25">
      <c r="AY1143" s="159" t="s">
        <v>90</v>
      </c>
      <c r="AZ1143" s="158">
        <f>_xll.qlInterestRateIndexFixingDate(Currency&amp;"ibor"&amp;Tenor,BA1143,Trigger)</f>
        <v>47294</v>
      </c>
      <c r="BA1143" s="158">
        <f>_xll.qlCalendarAdvance(Calendar,BA1142,AY1143,"f",,Trigger)</f>
        <v>47296</v>
      </c>
      <c r="BB1143" s="158">
        <f>_xll.qlInterestRateIndexMaturity(Currency&amp;"ibor"&amp;Tenor,BA1143,Trigger)</f>
        <v>47479</v>
      </c>
      <c r="BC1143" s="320">
        <f>_xll.qlIndexFixing($AC$5,AZ1143,TRUE,_xll.ohTrigger(Trigger,Trigger6M))</f>
        <v>1.7484881310843865E-2</v>
      </c>
      <c r="BD1143" s="320">
        <f>_xll.qlIndexFixing($BE$1,AZ1143,TRUE,_xll.ohTrigger(Trigger,Trigger6M))</f>
        <v>1.7353615916330931E-2</v>
      </c>
    </row>
    <row r="1144" spans="51:56" ht="11.25" customHeight="1" x14ac:dyDescent="0.25">
      <c r="AY1144" s="159" t="s">
        <v>90</v>
      </c>
      <c r="AZ1144" s="158">
        <f>_xll.qlInterestRateIndexFixingDate(Currency&amp;"ibor"&amp;Tenor,BA1144,Trigger)</f>
        <v>47301</v>
      </c>
      <c r="BA1144" s="158">
        <f>_xll.qlCalendarAdvance(Calendar,BA1143,AY1144,"f",,Trigger)</f>
        <v>47303</v>
      </c>
      <c r="BB1144" s="158">
        <f>_xll.qlInterestRateIndexMaturity(Currency&amp;"ibor"&amp;Tenor,BA1144,Trigger)</f>
        <v>47487</v>
      </c>
      <c r="BC1144" s="320">
        <f>_xll.qlIndexFixing($AC$5,AZ1144,TRUE,_xll.ohTrigger(Trigger,Trigger6M))</f>
        <v>1.7501975007237276E-2</v>
      </c>
      <c r="BD1144" s="320">
        <f>_xll.qlIndexFixing($BE$1,AZ1144,TRUE,_xll.ohTrigger(Trigger,Trigger6M))</f>
        <v>1.7348761579226088E-2</v>
      </c>
    </row>
    <row r="1145" spans="51:56" ht="11.25" customHeight="1" x14ac:dyDescent="0.25">
      <c r="AY1145" s="159" t="s">
        <v>90</v>
      </c>
      <c r="AZ1145" s="158">
        <f>_xll.qlInterestRateIndexFixingDate(Currency&amp;"ibor"&amp;Tenor,BA1145,Trigger)</f>
        <v>47308</v>
      </c>
      <c r="BA1145" s="158">
        <f>_xll.qlCalendarAdvance(Calendar,BA1144,AY1145,"f",,Trigger)</f>
        <v>47310</v>
      </c>
      <c r="BB1145" s="158">
        <f>_xll.qlInterestRateIndexMaturity(Currency&amp;"ibor"&amp;Tenor,BA1145,Trigger)</f>
        <v>47494</v>
      </c>
      <c r="BC1145" s="320">
        <f>_xll.qlIndexFixing($AC$5,AZ1145,TRUE,_xll.ohTrigger(Trigger,Trigger6M))</f>
        <v>1.7517534108364336E-2</v>
      </c>
      <c r="BD1145" s="320">
        <f>_xll.qlIndexFixing($BE$1,AZ1145,TRUE,_xll.ohTrigger(Trigger,Trigger6M))</f>
        <v>1.7343846453493145E-2</v>
      </c>
    </row>
    <row r="1146" spans="51:56" ht="11.25" customHeight="1" x14ac:dyDescent="0.25">
      <c r="AY1146" s="159" t="s">
        <v>90</v>
      </c>
      <c r="AZ1146" s="158">
        <f>_xll.qlInterestRateIndexFixingDate(Currency&amp;"ibor"&amp;Tenor,BA1146,Trigger)</f>
        <v>47315</v>
      </c>
      <c r="BA1146" s="158">
        <f>_xll.qlCalendarAdvance(Calendar,BA1145,AY1146,"f",,Trigger)</f>
        <v>47317</v>
      </c>
      <c r="BB1146" s="158">
        <f>_xll.qlInterestRateIndexMaturity(Currency&amp;"ibor"&amp;Tenor,BA1146,Trigger)</f>
        <v>47501</v>
      </c>
      <c r="BC1146" s="320">
        <f>_xll.qlIndexFixing($AC$5,AZ1146,TRUE,_xll.ohTrigger(Trigger,Trigger6M))</f>
        <v>1.7533093332127207E-2</v>
      </c>
      <c r="BD1146" s="320">
        <f>_xll.qlIndexFixing($BE$1,AZ1146,TRUE,_xll.ohTrigger(Trigger,Trigger6M))</f>
        <v>1.7338938089111251E-2</v>
      </c>
    </row>
    <row r="1147" spans="51:56" ht="11.25" customHeight="1" x14ac:dyDescent="0.25">
      <c r="AY1147" s="159" t="s">
        <v>90</v>
      </c>
      <c r="AZ1147" s="158">
        <f>_xll.qlInterestRateIndexFixingDate(Currency&amp;"ibor"&amp;Tenor,BA1147,Trigger)</f>
        <v>47322</v>
      </c>
      <c r="BA1147" s="158">
        <f>_xll.qlCalendarAdvance(Calendar,BA1146,AY1147,"f",,Trigger)</f>
        <v>47324</v>
      </c>
      <c r="BB1147" s="158">
        <f>_xll.qlInterestRateIndexMaturity(Currency&amp;"ibor"&amp;Tenor,BA1147,Trigger)</f>
        <v>47508</v>
      </c>
      <c r="BC1147" s="320">
        <f>_xll.qlIndexFixing($AC$5,AZ1147,TRUE,_xll.ohTrigger(Trigger,Trigger6M))</f>
        <v>1.754865267852633E-2</v>
      </c>
      <c r="BD1147" s="320">
        <f>_xll.qlIndexFixing($BE$1,AZ1147,TRUE,_xll.ohTrigger(Trigger,Trigger6M))</f>
        <v>1.7334036940613331E-2</v>
      </c>
    </row>
    <row r="1148" spans="51:56" ht="11.25" customHeight="1" x14ac:dyDescent="0.25">
      <c r="AY1148" s="159" t="s">
        <v>90</v>
      </c>
      <c r="AZ1148" s="158">
        <f>_xll.qlInterestRateIndexFixingDate(Currency&amp;"ibor"&amp;Tenor,BA1148,Trigger)</f>
        <v>47329</v>
      </c>
      <c r="BA1148" s="158">
        <f>_xll.qlCalendarAdvance(Calendar,BA1147,AY1148,"f",,Trigger)</f>
        <v>47331</v>
      </c>
      <c r="BB1148" s="158">
        <f>_xll.qlInterestRateIndexMaturity(Currency&amp;"ibor"&amp;Tenor,BA1148,Trigger)</f>
        <v>47515</v>
      </c>
      <c r="BC1148" s="320">
        <f>_xll.qlIndexFixing($AC$5,AZ1148,TRUE,_xll.ohTrigger(Trigger,Trigger6M))</f>
        <v>1.7564212147563006E-2</v>
      </c>
      <c r="BD1148" s="320">
        <f>_xll.qlIndexFixing($BE$1,AZ1148,TRUE,_xll.ohTrigger(Trigger,Trigger6M))</f>
        <v>1.7329143462529284E-2</v>
      </c>
    </row>
    <row r="1149" spans="51:56" ht="11.25" customHeight="1" x14ac:dyDescent="0.25">
      <c r="AY1149" s="159" t="s">
        <v>90</v>
      </c>
      <c r="AZ1149" s="158">
        <f>_xll.qlInterestRateIndexFixingDate(Currency&amp;"ibor"&amp;Tenor,BA1149,Trigger)</f>
        <v>47336</v>
      </c>
      <c r="BA1149" s="158">
        <f>_xll.qlCalendarAdvance(Calendar,BA1148,AY1149,"f",,Trigger)</f>
        <v>47338</v>
      </c>
      <c r="BB1149" s="158">
        <f>_xll.qlInterestRateIndexMaturity(Currency&amp;"ibor"&amp;Tenor,BA1149,Trigger)</f>
        <v>47522</v>
      </c>
      <c r="BC1149" s="320">
        <f>_xll.qlIndexFixing($AC$5,AZ1149,TRUE,_xll.ohTrigger(Trigger,Trigger6M))</f>
        <v>1.7579771739238536E-2</v>
      </c>
      <c r="BD1149" s="320">
        <f>_xll.qlIndexFixing($BE$1,AZ1149,TRUE,_xll.ohTrigger(Trigger,Trigger6M))</f>
        <v>1.7324258109385086E-2</v>
      </c>
    </row>
    <row r="1150" spans="51:56" ht="11.25" customHeight="1" x14ac:dyDescent="0.25">
      <c r="AY1150" s="159" t="s">
        <v>90</v>
      </c>
      <c r="AZ1150" s="158">
        <f>_xll.qlInterestRateIndexFixingDate(Currency&amp;"ibor"&amp;Tenor,BA1150,Trigger)</f>
        <v>47343</v>
      </c>
      <c r="BA1150" s="158">
        <f>_xll.qlCalendarAdvance(Calendar,BA1149,AY1150,"f",,Trigger)</f>
        <v>47345</v>
      </c>
      <c r="BB1150" s="158">
        <f>_xll.qlInterestRateIndexMaturity(Currency&amp;"ibor"&amp;Tenor,BA1150,Trigger)</f>
        <v>47529</v>
      </c>
      <c r="BC1150" s="320">
        <f>_xll.qlIndexFixing($AC$5,AZ1150,TRUE,_xll.ohTrigger(Trigger,Trigger6M))</f>
        <v>1.7595331453552923E-2</v>
      </c>
      <c r="BD1150" s="320">
        <f>_xll.qlIndexFixing($BE$1,AZ1150,TRUE,_xll.ohTrigger(Trigger,Trigger6M))</f>
        <v>1.7319381335701073E-2</v>
      </c>
    </row>
    <row r="1151" spans="51:56" ht="11.25" customHeight="1" x14ac:dyDescent="0.25">
      <c r="AY1151" s="159" t="s">
        <v>90</v>
      </c>
      <c r="AZ1151" s="158">
        <f>_xll.qlInterestRateIndexFixingDate(Currency&amp;"ibor"&amp;Tenor,BA1151,Trigger)</f>
        <v>47350</v>
      </c>
      <c r="BA1151" s="158">
        <f>_xll.qlCalendarAdvance(Calendar,BA1150,AY1151,"f",,Trigger)</f>
        <v>47352</v>
      </c>
      <c r="BB1151" s="158">
        <f>_xll.qlInterestRateIndexMaturity(Currency&amp;"ibor"&amp;Tenor,BA1151,Trigger)</f>
        <v>47536</v>
      </c>
      <c r="BC1151" s="320">
        <f>_xll.qlIndexFixing($AC$5,AZ1151,TRUE,_xll.ohTrigger(Trigger,Trigger6M))</f>
        <v>1.7610891290508336E-2</v>
      </c>
      <c r="BD1151" s="320">
        <f>_xll.qlIndexFixing($BE$1,AZ1151,TRUE,_xll.ohTrigger(Trigger,Trigger6M))</f>
        <v>1.7314513595993671E-2</v>
      </c>
    </row>
    <row r="1152" spans="51:56" ht="11.25" customHeight="1" x14ac:dyDescent="0.25">
      <c r="AY1152" s="159" t="s">
        <v>90</v>
      </c>
      <c r="AZ1152" s="158">
        <f>_xll.qlInterestRateIndexFixingDate(Currency&amp;"ibor"&amp;Tenor,BA1152,Trigger)</f>
        <v>47357</v>
      </c>
      <c r="BA1152" s="158">
        <f>_xll.qlCalendarAdvance(Calendar,BA1151,AY1152,"f",,Trigger)</f>
        <v>47359</v>
      </c>
      <c r="BB1152" s="158">
        <f>_xll.qlInterestRateIndexMaturity(Currency&amp;"ibor"&amp;Tenor,BA1152,Trigger)</f>
        <v>47542</v>
      </c>
      <c r="BC1152" s="320">
        <f>_xll.qlIndexFixing($AC$5,AZ1152,TRUE,_xll.ohTrigger(Trigger,Trigger6M))</f>
        <v>1.7624909655201894E-2</v>
      </c>
      <c r="BD1152" s="320">
        <f>_xll.qlIndexFixing($BE$1,AZ1152,TRUE,_xll.ohTrigger(Trigger,Trigger6M))</f>
        <v>1.7309584016589295E-2</v>
      </c>
    </row>
    <row r="1153" spans="51:56" ht="11.25" customHeight="1" x14ac:dyDescent="0.25">
      <c r="AY1153" s="159" t="s">
        <v>90</v>
      </c>
      <c r="AZ1153" s="158">
        <f>_xll.qlInterestRateIndexFixingDate(Currency&amp;"ibor"&amp;Tenor,BA1153,Trigger)</f>
        <v>47364</v>
      </c>
      <c r="BA1153" s="158">
        <f>_xll.qlCalendarAdvance(Calendar,BA1152,AY1153,"f",,Trigger)</f>
        <v>47366</v>
      </c>
      <c r="BB1153" s="158">
        <f>_xll.qlInterestRateIndexMaturity(Currency&amp;"ibor"&amp;Tenor,BA1153,Trigger)</f>
        <v>47547</v>
      </c>
      <c r="BC1153" s="320">
        <f>_xll.qlIndexFixing($AC$5,AZ1153,TRUE,_xll.ohTrigger(Trigger,Trigger6M))</f>
        <v>1.7637384614433572E-2</v>
      </c>
      <c r="BD1153" s="320">
        <f>_xll.qlIndexFixing($BE$1,AZ1153,TRUE,_xll.ohTrigger(Trigger,Trigger6M))</f>
        <v>1.7304591359914197E-2</v>
      </c>
    </row>
    <row r="1154" spans="51:56" ht="11.25" customHeight="1" x14ac:dyDescent="0.25">
      <c r="AY1154" s="159" t="s">
        <v>90</v>
      </c>
      <c r="AZ1154" s="158">
        <f>_xll.qlInterestRateIndexFixingDate(Currency&amp;"ibor"&amp;Tenor,BA1154,Trigger)</f>
        <v>47371</v>
      </c>
      <c r="BA1154" s="158">
        <f>_xll.qlCalendarAdvance(Calendar,BA1153,AY1154,"f",,Trigger)</f>
        <v>47373</v>
      </c>
      <c r="BB1154" s="158">
        <f>_xll.qlInterestRateIndexMaturity(Currency&amp;"ibor"&amp;Tenor,BA1154,Trigger)</f>
        <v>47554</v>
      </c>
      <c r="BC1154" s="320">
        <f>_xll.qlIndexFixing($AC$5,AZ1154,TRUE,_xll.ohTrigger(Trigger,Trigger6M))</f>
        <v>1.7652942515275667E-2</v>
      </c>
      <c r="BD1154" s="320">
        <f>_xll.qlIndexFixing($BE$1,AZ1154,TRUE,_xll.ohTrigger(Trigger,Trigger6M))</f>
        <v>1.7299751454525027E-2</v>
      </c>
    </row>
    <row r="1155" spans="51:56" ht="11.25" customHeight="1" x14ac:dyDescent="0.25">
      <c r="AY1155" s="159" t="s">
        <v>90</v>
      </c>
      <c r="AZ1155" s="158">
        <f>_xll.qlInterestRateIndexFixingDate(Currency&amp;"ibor"&amp;Tenor,BA1155,Trigger)</f>
        <v>47378</v>
      </c>
      <c r="BA1155" s="158">
        <f>_xll.qlCalendarAdvance(Calendar,BA1154,AY1155,"f",,Trigger)</f>
        <v>47380</v>
      </c>
      <c r="BB1155" s="158">
        <f>_xll.qlInterestRateIndexMaturity(Currency&amp;"ibor"&amp;Tenor,BA1155,Trigger)</f>
        <v>47561</v>
      </c>
      <c r="BC1155" s="320">
        <f>_xll.qlIndexFixing($AC$5,AZ1155,TRUE,_xll.ohTrigger(Trigger,Trigger6M))</f>
        <v>1.7668500536744812E-2</v>
      </c>
      <c r="BD1155" s="320">
        <f>_xll.qlIndexFixing($BE$1,AZ1155,TRUE,_xll.ohTrigger(Trigger,Trigger6M))</f>
        <v>1.7294922302008481E-2</v>
      </c>
    </row>
    <row r="1156" spans="51:56" ht="11.25" customHeight="1" x14ac:dyDescent="0.25">
      <c r="AY1156" s="159" t="s">
        <v>90</v>
      </c>
      <c r="AZ1156" s="158">
        <f>_xll.qlInterestRateIndexFixingDate(Currency&amp;"ibor"&amp;Tenor,BA1156,Trigger)</f>
        <v>47385</v>
      </c>
      <c r="BA1156" s="158">
        <f>_xll.qlCalendarAdvance(Calendar,BA1155,AY1156,"f",,Trigger)</f>
        <v>47387</v>
      </c>
      <c r="BB1156" s="158">
        <f>_xll.qlInterestRateIndexMaturity(Currency&amp;"ibor"&amp;Tenor,BA1156,Trigger)</f>
        <v>47568</v>
      </c>
      <c r="BC1156" s="320">
        <f>_xll.qlIndexFixing($AC$5,AZ1156,TRUE,_xll.ohTrigger(Trigger,Trigger6M))</f>
        <v>1.7684058678840996E-2</v>
      </c>
      <c r="BD1156" s="320">
        <f>_xll.qlIndexFixing($BE$1,AZ1156,TRUE,_xll.ohTrigger(Trigger,Trigger6M))</f>
        <v>1.729010435679619E-2</v>
      </c>
    </row>
    <row r="1157" spans="51:56" ht="11.25" customHeight="1" x14ac:dyDescent="0.25">
      <c r="AY1157" s="159" t="s">
        <v>90</v>
      </c>
      <c r="AZ1157" s="158">
        <f>_xll.qlInterestRateIndexFixingDate(Currency&amp;"ibor"&amp;Tenor,BA1157,Trigger)</f>
        <v>47392</v>
      </c>
      <c r="BA1157" s="158">
        <f>_xll.qlCalendarAdvance(Calendar,BA1156,AY1157,"f",,Trigger)</f>
        <v>47394</v>
      </c>
      <c r="BB1157" s="158">
        <f>_xll.qlInterestRateIndexMaturity(Currency&amp;"ibor"&amp;Tenor,BA1157,Trigger)</f>
        <v>47576</v>
      </c>
      <c r="BC1157" s="320">
        <f>_xll.qlIndexFixing($AC$5,AZ1157,TRUE,_xll.ohTrigger(Trigger,Trigger6M))</f>
        <v>1.7701162133358341E-2</v>
      </c>
      <c r="BD1157" s="320">
        <f>_xll.qlIndexFixing($BE$1,AZ1157,TRUE,_xll.ohTrigger(Trigger,Trigger6M))</f>
        <v>1.7285372739807053E-2</v>
      </c>
    </row>
    <row r="1158" spans="51:56" ht="11.25" customHeight="1" x14ac:dyDescent="0.25">
      <c r="AY1158" s="159" t="s">
        <v>90</v>
      </c>
      <c r="AZ1158" s="158">
        <f>_xll.qlInterestRateIndexFixingDate(Currency&amp;"ibor"&amp;Tenor,BA1158,Trigger)</f>
        <v>47399</v>
      </c>
      <c r="BA1158" s="158">
        <f>_xll.qlCalendarAdvance(Calendar,BA1157,AY1158,"f",,Trigger)</f>
        <v>47401</v>
      </c>
      <c r="BB1158" s="158">
        <f>_xll.qlInterestRateIndexMaturity(Currency&amp;"ibor"&amp;Tenor,BA1158,Trigger)</f>
        <v>47583</v>
      </c>
      <c r="BC1158" s="320">
        <f>_xll.qlIndexFixing($AC$5,AZ1158,TRUE,_xll.ohTrigger(Trigger,Trigger6M))</f>
        <v>1.7716721287283601E-2</v>
      </c>
      <c r="BD1158" s="320">
        <f>_xll.qlIndexFixing($BE$1,AZ1158,TRUE,_xll.ohTrigger(Trigger,Trigger6M))</f>
        <v>1.7280579366480659E-2</v>
      </c>
    </row>
    <row r="1159" spans="51:56" ht="11.25" customHeight="1" x14ac:dyDescent="0.25">
      <c r="AY1159" s="159" t="s">
        <v>90</v>
      </c>
      <c r="AZ1159" s="158">
        <f>_xll.qlInterestRateIndexFixingDate(Currency&amp;"ibor"&amp;Tenor,BA1159,Trigger)</f>
        <v>47406</v>
      </c>
      <c r="BA1159" s="158">
        <f>_xll.qlCalendarAdvance(Calendar,BA1158,AY1159,"f",,Trigger)</f>
        <v>47408</v>
      </c>
      <c r="BB1159" s="158">
        <f>_xll.qlInterestRateIndexMaturity(Currency&amp;"ibor"&amp;Tenor,BA1159,Trigger)</f>
        <v>47590</v>
      </c>
      <c r="BC1159" s="320">
        <f>_xll.qlIndexFixing($AC$5,AZ1159,TRUE,_xll.ohTrigger(Trigger,Trigger6M))</f>
        <v>1.7732280562511828E-2</v>
      </c>
      <c r="BD1159" s="320">
        <f>_xll.qlIndexFixing($BE$1,AZ1159,TRUE,_xll.ohTrigger(Trigger,Trigger6M))</f>
        <v>1.7275798596852569E-2</v>
      </c>
    </row>
    <row r="1160" spans="51:56" ht="11.25" customHeight="1" x14ac:dyDescent="0.25">
      <c r="AY1160" s="159" t="s">
        <v>90</v>
      </c>
      <c r="AZ1160" s="158">
        <f>_xll.qlInterestRateIndexFixingDate(Currency&amp;"ibor"&amp;Tenor,BA1160,Trigger)</f>
        <v>47413</v>
      </c>
      <c r="BA1160" s="158">
        <f>_xll.qlCalendarAdvance(Calendar,BA1159,AY1160,"f",,Trigger)</f>
        <v>47415</v>
      </c>
      <c r="BB1160" s="158">
        <f>_xll.qlInterestRateIndexMaturity(Currency&amp;"ibor"&amp;Tenor,BA1160,Trigger)</f>
        <v>47597</v>
      </c>
      <c r="BC1160" s="320">
        <f>_xll.qlIndexFixing($AC$5,AZ1160,TRUE,_xll.ohTrigger(Trigger,Trigger6M))</f>
        <v>1.7747839959043905E-2</v>
      </c>
      <c r="BD1160" s="320">
        <f>_xll.qlIndexFixing($BE$1,AZ1160,TRUE,_xll.ohTrigger(Trigger,Trigger6M))</f>
        <v>1.7271030885358835E-2</v>
      </c>
    </row>
    <row r="1161" spans="51:56" ht="11.25" customHeight="1" x14ac:dyDescent="0.25">
      <c r="AY1161" s="159" t="s">
        <v>90</v>
      </c>
      <c r="AZ1161" s="158">
        <f>_xll.qlInterestRateIndexFixingDate(Currency&amp;"ibor"&amp;Tenor,BA1161,Trigger)</f>
        <v>47420</v>
      </c>
      <c r="BA1161" s="158">
        <f>_xll.qlCalendarAdvance(Calendar,BA1160,AY1161,"f",,Trigger)</f>
        <v>47422</v>
      </c>
      <c r="BB1161" s="158">
        <f>_xll.qlInterestRateIndexMaturity(Currency&amp;"ibor"&amp;Tenor,BA1161,Trigger)</f>
        <v>47603</v>
      </c>
      <c r="BC1161" s="320">
        <f>_xll.qlIndexFixing($AC$5,AZ1161,TRUE,_xll.ohTrigger(Trigger,Trigger6M))</f>
        <v>1.7761851198773521E-2</v>
      </c>
      <c r="BD1161" s="320">
        <f>_xll.qlIndexFixing($BE$1,AZ1161,TRUE,_xll.ohTrigger(Trigger,Trigger6M))</f>
        <v>1.7266198645130945E-2</v>
      </c>
    </row>
    <row r="1162" spans="51:56" ht="11.25" customHeight="1" x14ac:dyDescent="0.25">
      <c r="AY1162" s="159" t="s">
        <v>90</v>
      </c>
      <c r="AZ1162" s="158">
        <f>_xll.qlInterestRateIndexFixingDate(Currency&amp;"ibor"&amp;Tenor,BA1162,Trigger)</f>
        <v>47427</v>
      </c>
      <c r="BA1162" s="158">
        <f>_xll.qlCalendarAdvance(Calendar,BA1161,AY1162,"f",,Trigger)</f>
        <v>47429</v>
      </c>
      <c r="BB1162" s="158">
        <f>_xll.qlInterestRateIndexMaturity(Currency&amp;"ibor"&amp;Tenor,BA1162,Trigger)</f>
        <v>47610</v>
      </c>
      <c r="BC1162" s="320">
        <f>_xll.qlIndexFixing($AC$5,AZ1162,TRUE,_xll.ohTrigger(Trigger,Trigger6M))</f>
        <v>1.7777410064656263E-2</v>
      </c>
      <c r="BD1162" s="320">
        <f>_xll.qlIndexFixing($BE$1,AZ1162,TRUE,_xll.ohTrigger(Trigger,Trigger6M))</f>
        <v>1.7261457486584961E-2</v>
      </c>
    </row>
    <row r="1163" spans="51:56" ht="11.25" customHeight="1" x14ac:dyDescent="0.25">
      <c r="AY1163" s="159" t="s">
        <v>90</v>
      </c>
      <c r="AZ1163" s="158">
        <f>_xll.qlInterestRateIndexFixingDate(Currency&amp;"ibor"&amp;Tenor,BA1163,Trigger)</f>
        <v>47434</v>
      </c>
      <c r="BA1163" s="158">
        <f>_xll.qlCalendarAdvance(Calendar,BA1162,AY1163,"f",,Trigger)</f>
        <v>47436</v>
      </c>
      <c r="BB1163" s="158">
        <f>_xll.qlInterestRateIndexMaturity(Currency&amp;"ibor"&amp;Tenor,BA1163,Trigger)</f>
        <v>47617</v>
      </c>
      <c r="BC1163" s="320">
        <f>_xll.qlIndexFixing($AC$5,AZ1163,TRUE,_xll.ohTrigger(Trigger,Trigger6M))</f>
        <v>1.7792969051173557E-2</v>
      </c>
      <c r="BD1163" s="320">
        <f>_xll.qlIndexFixing($BE$1,AZ1163,TRUE,_xll.ohTrigger(Trigger,Trigger6M))</f>
        <v>1.7256730716251147E-2</v>
      </c>
    </row>
    <row r="1164" spans="51:56" ht="11.25" customHeight="1" x14ac:dyDescent="0.25">
      <c r="AY1164" s="159" t="s">
        <v>90</v>
      </c>
      <c r="AZ1164" s="158">
        <f>_xll.qlInterestRateIndexFixingDate(Currency&amp;"ibor"&amp;Tenor,BA1164,Trigger)</f>
        <v>47441</v>
      </c>
      <c r="BA1164" s="158">
        <f>_xll.qlCalendarAdvance(Calendar,BA1163,AY1164,"f",,Trigger)</f>
        <v>47443</v>
      </c>
      <c r="BB1164" s="158">
        <f>_xll.qlInterestRateIndexMaturity(Currency&amp;"ibor"&amp;Tenor,BA1164,Trigger)</f>
        <v>47624</v>
      </c>
      <c r="BC1164" s="320">
        <f>_xll.qlIndexFixing($AC$5,AZ1164,TRUE,_xll.ohTrigger(Trigger,Trigger6M))</f>
        <v>1.7770055819188189E-2</v>
      </c>
      <c r="BD1164" s="320">
        <f>_xll.qlIndexFixing($BE$1,AZ1164,TRUE,_xll.ohTrigger(Trigger,Trigger6M))</f>
        <v>1.7252018431049541E-2</v>
      </c>
    </row>
    <row r="1165" spans="51:56" ht="11.25" customHeight="1" x14ac:dyDescent="0.25">
      <c r="AY1165" s="159" t="s">
        <v>90</v>
      </c>
      <c r="AZ1165" s="158">
        <f>_xll.qlInterestRateIndexFixingDate(Currency&amp;"ibor"&amp;Tenor,BA1165,Trigger)</f>
        <v>47448</v>
      </c>
      <c r="BA1165" s="158">
        <f>_xll.qlCalendarAdvance(Calendar,BA1164,AY1165,"f",,Trigger)</f>
        <v>47450</v>
      </c>
      <c r="BB1165" s="158">
        <f>_xll.qlInterestRateIndexMaturity(Currency&amp;"ibor"&amp;Tenor,BA1165,Trigger)</f>
        <v>47631</v>
      </c>
      <c r="BC1165" s="320">
        <f>_xll.qlIndexFixing($AC$5,AZ1165,TRUE,_xll.ohTrigger(Trigger,Trigger6M))</f>
        <v>1.7747044707169903E-2</v>
      </c>
      <c r="BD1165" s="320">
        <f>_xll.qlIndexFixing($BE$1,AZ1165,TRUE,_xll.ohTrigger(Trigger,Trigger6M))</f>
        <v>1.7247319294337086E-2</v>
      </c>
    </row>
    <row r="1166" spans="51:56" ht="11.25" customHeight="1" x14ac:dyDescent="0.25">
      <c r="AY1166" s="159" t="s">
        <v>90</v>
      </c>
      <c r="AZ1166" s="158">
        <f>_xll.qlInterestRateIndexFixingDate(Currency&amp;"ibor"&amp;Tenor,BA1166,Trigger)</f>
        <v>47455</v>
      </c>
      <c r="BA1166" s="158">
        <f>_xll.qlCalendarAdvance(Calendar,BA1165,AY1166,"f",,Trigger)</f>
        <v>47457</v>
      </c>
      <c r="BB1166" s="158">
        <f>_xll.qlInterestRateIndexMaturity(Currency&amp;"ibor"&amp;Tenor,BA1166,Trigger)</f>
        <v>47639</v>
      </c>
      <c r="BC1166" s="320">
        <f>_xll.qlIndexFixing($AC$5,AZ1166,TRUE,_xll.ohTrigger(Trigger,Trigger6M))</f>
        <v>1.7720616110331856E-2</v>
      </c>
      <c r="BD1166" s="320">
        <f>_xll.qlIndexFixing($BE$1,AZ1166,TRUE,_xll.ohTrigger(Trigger,Trigger6M))</f>
        <v>1.7242713217984769E-2</v>
      </c>
    </row>
    <row r="1167" spans="51:56" ht="11.25" customHeight="1" x14ac:dyDescent="0.25">
      <c r="AY1167" s="159" t="s">
        <v>90</v>
      </c>
      <c r="AZ1167" s="158">
        <f>_xll.qlInterestRateIndexFixingDate(Currency&amp;"ibor"&amp;Tenor,BA1167,Trigger)</f>
        <v>47462</v>
      </c>
      <c r="BA1167" s="158">
        <f>_xll.qlCalendarAdvance(Calendar,BA1166,AY1167,"f",,Trigger)</f>
        <v>47464</v>
      </c>
      <c r="BB1167" s="158">
        <f>_xll.qlInterestRateIndexMaturity(Currency&amp;"ibor"&amp;Tenor,BA1167,Trigger)</f>
        <v>47646</v>
      </c>
      <c r="BC1167" s="320">
        <f>_xll.qlIndexFixing($AC$5,AZ1167,TRUE,_xll.ohTrigger(Trigger,Trigger6M))</f>
        <v>1.7697607216602653E-2</v>
      </c>
      <c r="BD1167" s="320">
        <f>_xll.qlIndexFixing($BE$1,AZ1167,TRUE,_xll.ohTrigger(Trigger,Trigger6M))</f>
        <v>1.7238035323189727E-2</v>
      </c>
    </row>
    <row r="1168" spans="51:56" ht="11.25" customHeight="1" x14ac:dyDescent="0.25">
      <c r="AY1168" s="159" t="s">
        <v>90</v>
      </c>
      <c r="AZ1168" s="158">
        <f>_xll.qlInterestRateIndexFixingDate(Currency&amp;"ibor"&amp;Tenor,BA1168,Trigger)</f>
        <v>47469</v>
      </c>
      <c r="BA1168" s="158">
        <f>_xll.qlCalendarAdvance(Calendar,BA1167,AY1168,"f",,Trigger)</f>
        <v>47471</v>
      </c>
      <c r="BB1168" s="158">
        <f>_xll.qlInterestRateIndexMaturity(Currency&amp;"ibor"&amp;Tenor,BA1168,Trigger)</f>
        <v>47653</v>
      </c>
      <c r="BC1168" s="320">
        <f>_xll.qlIndexFixing($AC$5,AZ1168,TRUE,_xll.ohTrigger(Trigger,Trigger6M))</f>
        <v>1.7674500984502677E-2</v>
      </c>
      <c r="BD1168" s="320">
        <f>_xll.qlIndexFixing($BE$1,AZ1168,TRUE,_xll.ohTrigger(Trigger,Trigger6M))</f>
        <v>1.7233365201450294E-2</v>
      </c>
    </row>
    <row r="1169" spans="51:56" ht="11.25" customHeight="1" x14ac:dyDescent="0.25">
      <c r="AY1169" s="159" t="s">
        <v>90</v>
      </c>
      <c r="AZ1169" s="158">
        <f>_xll.qlInterestRateIndexFixingDate(Currency&amp;"ibor"&amp;Tenor,BA1169,Trigger)</f>
        <v>47473</v>
      </c>
      <c r="BA1169" s="158">
        <f>_xll.qlCalendarAdvance(Calendar,BA1168,AY1169,"f",,Trigger)</f>
        <v>47479</v>
      </c>
      <c r="BB1169" s="158">
        <f>_xll.qlInterestRateIndexMaturity(Currency&amp;"ibor"&amp;Tenor,BA1169,Trigger)</f>
        <v>47661</v>
      </c>
      <c r="BC1169" s="320">
        <f>_xll.qlIndexFixing($AC$5,AZ1169,TRUE,_xll.ohTrigger(Trigger,Trigger6M))</f>
        <v>1.7647974676607385E-2</v>
      </c>
      <c r="BD1169" s="320">
        <f>_xll.qlIndexFixing($BE$1,AZ1169,TRUE,_xll.ohTrigger(Trigger,Trigger6M))</f>
        <v>1.7228035222200247E-2</v>
      </c>
    </row>
    <row r="1170" spans="51:56" ht="11.25" customHeight="1" x14ac:dyDescent="0.25">
      <c r="AY1170" s="159" t="s">
        <v>90</v>
      </c>
      <c r="AZ1170" s="158">
        <f>_xll.qlInterestRateIndexFixingDate(Currency&amp;"ibor"&amp;Tenor,BA1170,Trigger)</f>
        <v>47483</v>
      </c>
      <c r="BA1170" s="158">
        <f>_xll.qlCalendarAdvance(Calendar,BA1169,AY1170,"f",,Trigger)</f>
        <v>47486</v>
      </c>
      <c r="BB1170" s="158">
        <f>_xll.qlInterestRateIndexMaturity(Currency&amp;"ibor"&amp;Tenor,BA1170,Trigger)</f>
        <v>47667</v>
      </c>
      <c r="BC1170" s="320">
        <f>_xll.qlIndexFixing($AC$5,AZ1170,TRUE,_xll.ohTrigger(Trigger,Trigger6M))</f>
        <v>1.7627155867781234E-2</v>
      </c>
      <c r="BD1170" s="320">
        <f>_xll.qlIndexFixing($BE$1,AZ1170,TRUE,_xll.ohTrigger(Trigger,Trigger6M))</f>
        <v>1.7223295480514395E-2</v>
      </c>
    </row>
    <row r="1171" spans="51:56" ht="11.25" customHeight="1" x14ac:dyDescent="0.25">
      <c r="AY1171" s="159" t="s">
        <v>90</v>
      </c>
      <c r="AZ1171" s="158">
        <f>_xll.qlInterestRateIndexFixingDate(Currency&amp;"ibor"&amp;Tenor,BA1171,Trigger)</f>
        <v>47491</v>
      </c>
      <c r="BA1171" s="158">
        <f>_xll.qlCalendarAdvance(Calendar,BA1170,AY1171,"f",,Trigger)</f>
        <v>47493</v>
      </c>
      <c r="BB1171" s="158">
        <f>_xll.qlInterestRateIndexMaturity(Currency&amp;"ibor"&amp;Tenor,BA1171,Trigger)</f>
        <v>47674</v>
      </c>
      <c r="BC1171" s="320">
        <f>_xll.qlIndexFixing($AC$5,AZ1171,TRUE,_xll.ohTrigger(Trigger,Trigger6M))</f>
        <v>1.7603543567248726E-2</v>
      </c>
      <c r="BD1171" s="320">
        <f>_xll.qlIndexFixing($BE$1,AZ1171,TRUE,_xll.ohTrigger(Trigger,Trigger6M))</f>
        <v>1.7218639315168073E-2</v>
      </c>
    </row>
    <row r="1172" spans="51:56" ht="11.25" customHeight="1" x14ac:dyDescent="0.25">
      <c r="AY1172" s="159" t="s">
        <v>90</v>
      </c>
      <c r="AZ1172" s="158">
        <f>_xll.qlInterestRateIndexFixingDate(Currency&amp;"ibor"&amp;Tenor,BA1172,Trigger)</f>
        <v>47498</v>
      </c>
      <c r="BA1172" s="158">
        <f>_xll.qlCalendarAdvance(Calendar,BA1171,AY1172,"f",,Trigger)</f>
        <v>47500</v>
      </c>
      <c r="BB1172" s="158">
        <f>_xll.qlInterestRateIndexMaturity(Currency&amp;"ibor"&amp;Tenor,BA1172,Trigger)</f>
        <v>47681</v>
      </c>
      <c r="BC1172" s="320">
        <f>_xll.qlIndexFixing($AC$5,AZ1172,TRUE,_xll.ohTrigger(Trigger,Trigger6M))</f>
        <v>1.7579833411091622E-2</v>
      </c>
      <c r="BD1172" s="320">
        <f>_xll.qlIndexFixing($BE$1,AZ1172,TRUE,_xll.ohTrigger(Trigger,Trigger6M))</f>
        <v>1.7213983886048299E-2</v>
      </c>
    </row>
    <row r="1173" spans="51:56" ht="11.25" customHeight="1" x14ac:dyDescent="0.25">
      <c r="AY1173" s="159" t="s">
        <v>90</v>
      </c>
      <c r="AZ1173" s="158">
        <f>_xll.qlInterestRateIndexFixingDate(Currency&amp;"ibor"&amp;Tenor,BA1173,Trigger)</f>
        <v>47505</v>
      </c>
      <c r="BA1173" s="158">
        <f>_xll.qlCalendarAdvance(Calendar,BA1172,AY1173,"f",,Trigger)</f>
        <v>47507</v>
      </c>
      <c r="BB1173" s="158">
        <f>_xll.qlInterestRateIndexMaturity(Currency&amp;"ibor"&amp;Tenor,BA1173,Trigger)</f>
        <v>47688</v>
      </c>
      <c r="BC1173" s="320">
        <f>_xll.qlIndexFixing($AC$5,AZ1173,TRUE,_xll.ohTrigger(Trigger,Trigger6M))</f>
        <v>1.7556025402786477E-2</v>
      </c>
      <c r="BD1173" s="320">
        <f>_xll.qlIndexFixing($BE$1,AZ1173,TRUE,_xll.ohTrigger(Trigger,Trigger6M))</f>
        <v>1.7209327410933853E-2</v>
      </c>
    </row>
    <row r="1174" spans="51:56" ht="11.25" customHeight="1" x14ac:dyDescent="0.25">
      <c r="AY1174" s="159" t="s">
        <v>90</v>
      </c>
      <c r="AZ1174" s="158">
        <f>_xll.qlInterestRateIndexFixingDate(Currency&amp;"ibor"&amp;Tenor,BA1174,Trigger)</f>
        <v>47512</v>
      </c>
      <c r="BA1174" s="158">
        <f>_xll.qlCalendarAdvance(Calendar,BA1173,AY1174,"f",,Trigger)</f>
        <v>47514</v>
      </c>
      <c r="BB1174" s="158">
        <f>_xll.qlInterestRateIndexMaturity(Currency&amp;"ibor"&amp;Tenor,BA1174,Trigger)</f>
        <v>47695</v>
      </c>
      <c r="BC1174" s="320">
        <f>_xll.qlIndexFixing($AC$5,AZ1174,TRUE,_xll.ohTrigger(Trigger,Trigger6M))</f>
        <v>1.7532119545822209E-2</v>
      </c>
      <c r="BD1174" s="320">
        <f>_xll.qlIndexFixing($BE$1,AZ1174,TRUE,_xll.ohTrigger(Trigger,Trigger6M))</f>
        <v>1.720466809667303E-2</v>
      </c>
    </row>
    <row r="1175" spans="51:56" ht="11.25" customHeight="1" x14ac:dyDescent="0.25">
      <c r="AY1175" s="159" t="s">
        <v>90</v>
      </c>
      <c r="AZ1175" s="158">
        <f>_xll.qlInterestRateIndexFixingDate(Currency&amp;"ibor"&amp;Tenor,BA1175,Trigger)</f>
        <v>47519</v>
      </c>
      <c r="BA1175" s="158">
        <f>_xll.qlCalendarAdvance(Calendar,BA1174,AY1175,"f",,Trigger)</f>
        <v>47521</v>
      </c>
      <c r="BB1175" s="158">
        <f>_xll.qlInterestRateIndexMaturity(Currency&amp;"ibor"&amp;Tenor,BA1175,Trigger)</f>
        <v>47702</v>
      </c>
      <c r="BC1175" s="320">
        <f>_xll.qlIndexFixing($AC$5,AZ1175,TRUE,_xll.ohTrigger(Trigger,Trigger6M))</f>
        <v>1.7508115843703202E-2</v>
      </c>
      <c r="BD1175" s="320">
        <f>_xll.qlIndexFixing($BE$1,AZ1175,TRUE,_xll.ohTrigger(Trigger,Trigger6M))</f>
        <v>1.7200004139186736E-2</v>
      </c>
    </row>
    <row r="1176" spans="51:56" ht="11.25" customHeight="1" x14ac:dyDescent="0.25">
      <c r="AY1176" s="159" t="s">
        <v>90</v>
      </c>
      <c r="AZ1176" s="158">
        <f>_xll.qlInterestRateIndexFixingDate(Currency&amp;"ibor"&amp;Tenor,BA1176,Trigger)</f>
        <v>47526</v>
      </c>
      <c r="BA1176" s="158">
        <f>_xll.qlCalendarAdvance(Calendar,BA1175,AY1176,"f",,Trigger)</f>
        <v>47528</v>
      </c>
      <c r="BB1176" s="158">
        <f>_xll.qlInterestRateIndexMaturity(Currency&amp;"ibor"&amp;Tenor,BA1176,Trigger)</f>
        <v>47709</v>
      </c>
      <c r="BC1176" s="320">
        <f>_xll.qlIndexFixing($AC$5,AZ1176,TRUE,_xll.ohTrigger(Trigger,Trigger6M))</f>
        <v>1.7484014299947965E-2</v>
      </c>
      <c r="BD1176" s="320">
        <f>_xll.qlIndexFixing($BE$1,AZ1176,TRUE,_xll.ohTrigger(Trigger,Trigger6M))</f>
        <v>1.7195333723461416E-2</v>
      </c>
    </row>
    <row r="1177" spans="51:56" ht="11.25" customHeight="1" x14ac:dyDescent="0.25">
      <c r="AY1177" s="159" t="s">
        <v>90</v>
      </c>
      <c r="AZ1177" s="158">
        <f>_xll.qlInterestRateIndexFixingDate(Currency&amp;"ibor"&amp;Tenor,BA1177,Trigger)</f>
        <v>47533</v>
      </c>
      <c r="BA1177" s="158">
        <f>_xll.qlCalendarAdvance(Calendar,BA1176,AY1177,"f",,Trigger)</f>
        <v>47535</v>
      </c>
      <c r="BB1177" s="158">
        <f>_xll.qlInterestRateIndexMaturity(Currency&amp;"ibor"&amp;Tenor,BA1177,Trigger)</f>
        <v>47716</v>
      </c>
      <c r="BC1177" s="320">
        <f>_xll.qlIndexFixing($AC$5,AZ1177,TRUE,_xll.ohTrigger(Trigger,Trigger6M))</f>
        <v>1.7459814918089584E-2</v>
      </c>
      <c r="BD1177" s="320">
        <f>_xll.qlIndexFixing($BE$1,AZ1177,TRUE,_xll.ohTrigger(Trigger,Trigger6M))</f>
        <v>1.7190655023556121E-2</v>
      </c>
    </row>
    <row r="1178" spans="51:56" ht="11.25" customHeight="1" x14ac:dyDescent="0.25">
      <c r="AY1178" s="159" t="s">
        <v>90</v>
      </c>
      <c r="AZ1178" s="158">
        <f>_xll.qlInterestRateIndexFixingDate(Currency&amp;"ibor"&amp;Tenor,BA1178,Trigger)</f>
        <v>47540</v>
      </c>
      <c r="BA1178" s="158">
        <f>_xll.qlCalendarAdvance(Calendar,BA1177,AY1178,"f",,Trigger)</f>
        <v>47542</v>
      </c>
      <c r="BB1178" s="158">
        <f>_xll.qlInterestRateIndexMaturity(Currency&amp;"ibor"&amp;Tenor,BA1178,Trigger)</f>
        <v>47725</v>
      </c>
      <c r="BC1178" s="320">
        <f>_xll.qlIndexFixing($AC$5,AZ1178,TRUE,_xll.ohTrigger(Trigger,Trigger6M))</f>
        <v>1.7433782456375026E-2</v>
      </c>
      <c r="BD1178" s="320">
        <f>_xll.qlIndexFixing($BE$1,AZ1178,TRUE,_xll.ohTrigger(Trigger,Trigger6M))</f>
        <v>1.7186104547626549E-2</v>
      </c>
    </row>
    <row r="1179" spans="51:56" ht="11.25" customHeight="1" x14ac:dyDescent="0.25">
      <c r="AY1179" s="159" t="s">
        <v>90</v>
      </c>
      <c r="AZ1179" s="158">
        <f>_xll.qlInterestRateIndexFixingDate(Currency&amp;"ibor"&amp;Tenor,BA1179,Trigger)</f>
        <v>47547</v>
      </c>
      <c r="BA1179" s="158">
        <f>_xll.qlCalendarAdvance(Calendar,BA1178,AY1179,"f",,Trigger)</f>
        <v>47549</v>
      </c>
      <c r="BB1179" s="158">
        <f>_xll.qlInterestRateIndexMaturity(Currency&amp;"ibor"&amp;Tenor,BA1179,Trigger)</f>
        <v>47735</v>
      </c>
      <c r="BC1179" s="320">
        <f>_xll.qlIndexFixing($AC$5,AZ1179,TRUE,_xll.ohTrigger(Trigger,Trigger6M))</f>
        <v>1.7407962850270443E-2</v>
      </c>
      <c r="BD1179" s="320">
        <f>_xll.qlIndexFixing($BE$1,AZ1179,TRUE,_xll.ohTrigger(Trigger,Trigger6M))</f>
        <v>1.7181599527098593E-2</v>
      </c>
    </row>
    <row r="1180" spans="51:56" ht="11.25" customHeight="1" x14ac:dyDescent="0.25">
      <c r="AY1180" s="159" t="s">
        <v>90</v>
      </c>
      <c r="AZ1180" s="158">
        <f>_xll.qlInterestRateIndexFixingDate(Currency&amp;"ibor"&amp;Tenor,BA1180,Trigger)</f>
        <v>47554</v>
      </c>
      <c r="BA1180" s="158">
        <f>_xll.qlCalendarAdvance(Calendar,BA1179,AY1180,"f",,Trigger)</f>
        <v>47556</v>
      </c>
      <c r="BB1180" s="158">
        <f>_xll.qlInterestRateIndexMaturity(Currency&amp;"ibor"&amp;Tenor,BA1180,Trigger)</f>
        <v>47742</v>
      </c>
      <c r="BC1180" s="320">
        <f>_xll.qlIndexFixing($AC$5,AZ1180,TRUE,_xll.ohTrigger(Trigger,Trigger6M))</f>
        <v>1.7384472759092447E-2</v>
      </c>
      <c r="BD1180" s="320">
        <f>_xll.qlIndexFixing($BE$1,AZ1180,TRUE,_xll.ohTrigger(Trigger,Trigger6M))</f>
        <v>1.717687431962555E-2</v>
      </c>
    </row>
    <row r="1181" spans="51:56" ht="11.25" customHeight="1" x14ac:dyDescent="0.25">
      <c r="AY1181" s="159" t="s">
        <v>90</v>
      </c>
      <c r="AZ1181" s="158">
        <f>_xll.qlInterestRateIndexFixingDate(Currency&amp;"ibor"&amp;Tenor,BA1181,Trigger)</f>
        <v>47561</v>
      </c>
      <c r="BA1181" s="158">
        <f>_xll.qlCalendarAdvance(Calendar,BA1180,AY1181,"f",,Trigger)</f>
        <v>47563</v>
      </c>
      <c r="BB1181" s="158">
        <f>_xll.qlInterestRateIndexMaturity(Currency&amp;"ibor"&amp;Tenor,BA1181,Trigger)</f>
        <v>47749</v>
      </c>
      <c r="BC1181" s="320">
        <f>_xll.qlIndexFixing($AC$5,AZ1181,TRUE,_xll.ohTrigger(Trigger,Trigger6M))</f>
        <v>1.7360887442573289E-2</v>
      </c>
      <c r="BD1181" s="320">
        <f>_xll.qlIndexFixing($BE$1,AZ1181,TRUE,_xll.ohTrigger(Trigger,Trigger6M))</f>
        <v>1.7172132982084906E-2</v>
      </c>
    </row>
    <row r="1182" spans="51:56" ht="11.25" customHeight="1" x14ac:dyDescent="0.25">
      <c r="AY1182" s="159" t="s">
        <v>90</v>
      </c>
      <c r="AZ1182" s="158">
        <f>_xll.qlInterestRateIndexFixingDate(Currency&amp;"ibor"&amp;Tenor,BA1182,Trigger)</f>
        <v>47568</v>
      </c>
      <c r="BA1182" s="158">
        <f>_xll.qlCalendarAdvance(Calendar,BA1181,AY1182,"f",,Trigger)</f>
        <v>47570</v>
      </c>
      <c r="BB1182" s="158">
        <f>_xll.qlInterestRateIndexMaturity(Currency&amp;"ibor"&amp;Tenor,BA1182,Trigger)</f>
        <v>47756</v>
      </c>
      <c r="BC1182" s="320">
        <f>_xll.qlIndexFixing($AC$5,AZ1182,TRUE,_xll.ohTrigger(Trigger,Trigger6M))</f>
        <v>1.733720690417042E-2</v>
      </c>
      <c r="BD1182" s="320">
        <f>_xll.qlIndexFixing($BE$1,AZ1182,TRUE,_xll.ohTrigger(Trigger,Trigger6M))</f>
        <v>1.7167373688627075E-2</v>
      </c>
    </row>
    <row r="1183" spans="51:56" ht="11.25" customHeight="1" x14ac:dyDescent="0.25">
      <c r="AY1183" s="159" t="s">
        <v>90</v>
      </c>
      <c r="AZ1183" s="158">
        <f>_xll.qlInterestRateIndexFixingDate(Currency&amp;"ibor"&amp;Tenor,BA1183,Trigger)</f>
        <v>47575</v>
      </c>
      <c r="BA1183" s="158">
        <f>_xll.qlCalendarAdvance(Calendar,BA1182,AY1183,"f",,Trigger)</f>
        <v>47577</v>
      </c>
      <c r="BB1183" s="158">
        <f>_xll.qlInterestRateIndexMaturity(Currency&amp;"ibor"&amp;Tenor,BA1183,Trigger)</f>
        <v>47760</v>
      </c>
      <c r="BC1183" s="320">
        <f>_xll.qlIndexFixing($AC$5,AZ1183,TRUE,_xll.ohTrigger(Trigger,Trigger6M))</f>
        <v>1.7312872609364004E-2</v>
      </c>
      <c r="BD1183" s="320">
        <f>_xll.qlIndexFixing($BE$1,AZ1183,TRUE,_xll.ohTrigger(Trigger,Trigger6M))</f>
        <v>1.7162421685209157E-2</v>
      </c>
    </row>
    <row r="1184" spans="51:56" ht="11.25" customHeight="1" x14ac:dyDescent="0.25">
      <c r="AY1184" s="159" t="s">
        <v>90</v>
      </c>
      <c r="AZ1184" s="158">
        <f>_xll.qlInterestRateIndexFixingDate(Currency&amp;"ibor"&amp;Tenor,BA1184,Trigger)</f>
        <v>47582</v>
      </c>
      <c r="BA1184" s="158">
        <f>_xll.qlCalendarAdvance(Calendar,BA1183,AY1184,"f",,Trigger)</f>
        <v>47584</v>
      </c>
      <c r="BB1184" s="158">
        <f>_xll.qlInterestRateIndexMaturity(Currency&amp;"ibor"&amp;Tenor,BA1184,Trigger)</f>
        <v>47767</v>
      </c>
      <c r="BC1184" s="320">
        <f>_xll.qlIndexFixing($AC$5,AZ1184,TRUE,_xll.ohTrigger(Trigger,Trigger6M))</f>
        <v>1.7288400355517885E-2</v>
      </c>
      <c r="BD1184" s="320">
        <f>_xll.qlIndexFixing($BE$1,AZ1184,TRUE,_xll.ohTrigger(Trigger,Trigger6M))</f>
        <v>1.7157628157125838E-2</v>
      </c>
    </row>
    <row r="1185" spans="51:56" ht="11.25" customHeight="1" x14ac:dyDescent="0.25">
      <c r="AY1185" s="159" t="s">
        <v>90</v>
      </c>
      <c r="AZ1185" s="158">
        <f>_xll.qlInterestRateIndexFixingDate(Currency&amp;"ibor"&amp;Tenor,BA1185,Trigger)</f>
        <v>47589</v>
      </c>
      <c r="BA1185" s="158">
        <f>_xll.qlCalendarAdvance(Calendar,BA1184,AY1185,"f",,Trigger)</f>
        <v>47591</v>
      </c>
      <c r="BB1185" s="158">
        <f>_xll.qlInterestRateIndexMaturity(Currency&amp;"ibor"&amp;Tenor,BA1185,Trigger)</f>
        <v>47774</v>
      </c>
      <c r="BC1185" s="320">
        <f>_xll.qlIndexFixing($AC$5,AZ1185,TRUE,_xll.ohTrigger(Trigger,Trigger6M))</f>
        <v>1.7263831348526819E-2</v>
      </c>
      <c r="BD1185" s="320">
        <f>_xll.qlIndexFixing($BE$1,AZ1185,TRUE,_xll.ohTrigger(Trigger,Trigger6M))</f>
        <v>1.7152811257285527E-2</v>
      </c>
    </row>
    <row r="1186" spans="51:56" ht="11.25" customHeight="1" x14ac:dyDescent="0.25">
      <c r="AY1186" s="159" t="s">
        <v>90</v>
      </c>
      <c r="AZ1186" s="158">
        <f>_xll.qlInterestRateIndexFixingDate(Currency&amp;"ibor"&amp;Tenor,BA1186,Trigger)</f>
        <v>47596</v>
      </c>
      <c r="BA1186" s="158">
        <f>_xll.qlCalendarAdvance(Calendar,BA1185,AY1186,"f",,Trigger)</f>
        <v>47598</v>
      </c>
      <c r="BB1186" s="158">
        <f>_xll.qlInterestRateIndexMaturity(Currency&amp;"ibor"&amp;Tenor,BA1186,Trigger)</f>
        <v>47781</v>
      </c>
      <c r="BC1186" s="320">
        <f>_xll.qlIndexFixing($AC$5,AZ1186,TRUE,_xll.ohTrigger(Trigger,Trigger6M))</f>
        <v>1.7239165591991856E-2</v>
      </c>
      <c r="BD1186" s="320">
        <f>_xll.qlIndexFixing($BE$1,AZ1186,TRUE,_xll.ohTrigger(Trigger,Trigger6M))</f>
        <v>1.7147969084117306E-2</v>
      </c>
    </row>
    <row r="1187" spans="51:56" ht="11.25" customHeight="1" x14ac:dyDescent="0.25">
      <c r="AY1187" s="159" t="s">
        <v>90</v>
      </c>
      <c r="AZ1187" s="158">
        <f>_xll.qlInterestRateIndexFixingDate(Currency&amp;"ibor"&amp;Tenor,BA1187,Trigger)</f>
        <v>47602</v>
      </c>
      <c r="BA1187" s="158">
        <f>_xll.qlCalendarAdvance(Calendar,BA1186,AY1187,"f",,Trigger)</f>
        <v>47605</v>
      </c>
      <c r="BB1187" s="158">
        <f>_xll.qlInterestRateIndexMaturity(Currency&amp;"ibor"&amp;Tenor,BA1187,Trigger)</f>
        <v>47791</v>
      </c>
      <c r="BC1187" s="320">
        <f>_xll.qlIndexFixing($AC$5,AZ1187,TRUE,_xll.ohTrigger(Trigger,Trigger6M))</f>
        <v>1.7217376005869933E-2</v>
      </c>
      <c r="BD1187" s="320">
        <f>_xll.qlIndexFixing($BE$1,AZ1187,TRUE,_xll.ohTrigger(Trigger,Trigger6M))</f>
        <v>1.7143243233342393E-2</v>
      </c>
    </row>
    <row r="1188" spans="51:56" ht="11.25" customHeight="1" x14ac:dyDescent="0.25">
      <c r="AY1188" s="159" t="s">
        <v>90</v>
      </c>
      <c r="AZ1188" s="158">
        <f>_xll.qlInterestRateIndexFixingDate(Currency&amp;"ibor"&amp;Tenor,BA1188,Trigger)</f>
        <v>47610</v>
      </c>
      <c r="BA1188" s="158">
        <f>_xll.qlCalendarAdvance(Calendar,BA1187,AY1188,"f",,Trigger)</f>
        <v>47612</v>
      </c>
      <c r="BB1188" s="158">
        <f>_xll.qlInterestRateIndexMaturity(Currency&amp;"ibor"&amp;Tenor,BA1188,Trigger)</f>
        <v>47798</v>
      </c>
      <c r="BC1188" s="320">
        <f>_xll.qlIndexFixing($AC$5,AZ1188,TRUE,_xll.ohTrigger(Trigger,Trigger6M))</f>
        <v>1.7193124209541367E-2</v>
      </c>
      <c r="BD1188" s="320">
        <f>_xll.qlIndexFixing($BE$1,AZ1188,TRUE,_xll.ohTrigger(Trigger,Trigger6M))</f>
        <v>1.713833726593373E-2</v>
      </c>
    </row>
    <row r="1189" spans="51:56" ht="11.25" customHeight="1" x14ac:dyDescent="0.25">
      <c r="AY1189" s="159" t="s">
        <v>90</v>
      </c>
      <c r="AZ1189" s="158">
        <f>_xll.qlInterestRateIndexFixingDate(Currency&amp;"ibor"&amp;Tenor,BA1189,Trigger)</f>
        <v>47617</v>
      </c>
      <c r="BA1189" s="158">
        <f>_xll.qlCalendarAdvance(Calendar,BA1188,AY1189,"f",,Trigger)</f>
        <v>47619</v>
      </c>
      <c r="BB1189" s="158">
        <f>_xll.qlInterestRateIndexMaturity(Currency&amp;"ibor"&amp;Tenor,BA1189,Trigger)</f>
        <v>47805</v>
      </c>
      <c r="BC1189" s="320">
        <f>_xll.qlIndexFixing($AC$5,AZ1189,TRUE,_xll.ohTrigger(Trigger,Trigger6M))</f>
        <v>1.7179463331330788E-2</v>
      </c>
      <c r="BD1189" s="320">
        <f>_xll.qlIndexFixing($BE$1,AZ1189,TRUE,_xll.ohTrigger(Trigger,Trigger6M))</f>
        <v>1.7133400271968257E-2</v>
      </c>
    </row>
    <row r="1190" spans="51:56" ht="11.25" customHeight="1" x14ac:dyDescent="0.25">
      <c r="AY1190" s="159" t="s">
        <v>90</v>
      </c>
      <c r="AZ1190" s="158">
        <f>_xll.qlInterestRateIndexFixingDate(Currency&amp;"ibor"&amp;Tenor,BA1190,Trigger)</f>
        <v>47624</v>
      </c>
      <c r="BA1190" s="158">
        <f>_xll.qlCalendarAdvance(Calendar,BA1189,AY1190,"f",,Trigger)</f>
        <v>47626</v>
      </c>
      <c r="BB1190" s="158">
        <f>_xll.qlInterestRateIndexMaturity(Currency&amp;"ibor"&amp;Tenor,BA1190,Trigger)</f>
        <v>47812</v>
      </c>
      <c r="BC1190" s="320">
        <f>_xll.qlIndexFixing($AC$5,AZ1190,TRUE,_xll.ohTrigger(Trigger,Trigger6M))</f>
        <v>1.7192483799159438E-2</v>
      </c>
      <c r="BD1190" s="320">
        <f>_xll.qlIndexFixing($BE$1,AZ1190,TRUE,_xll.ohTrigger(Trigger,Trigger6M))</f>
        <v>1.7128431055936911E-2</v>
      </c>
    </row>
    <row r="1191" spans="51:56" ht="11.25" customHeight="1" x14ac:dyDescent="0.25">
      <c r="AY1191" s="159" t="s">
        <v>90</v>
      </c>
      <c r="AZ1191" s="158">
        <f>_xll.qlInterestRateIndexFixingDate(Currency&amp;"ibor"&amp;Tenor,BA1191,Trigger)</f>
        <v>47631</v>
      </c>
      <c r="BA1191" s="158">
        <f>_xll.qlCalendarAdvance(Calendar,BA1190,AY1191,"f",,Trigger)</f>
        <v>47633</v>
      </c>
      <c r="BB1191" s="158">
        <f>_xll.qlInterestRateIndexMaturity(Currency&amp;"ibor"&amp;Tenor,BA1191,Trigger)</f>
        <v>47816</v>
      </c>
      <c r="BC1191" s="320">
        <f>_xll.qlIndexFixing($AC$5,AZ1191,TRUE,_xll.ohTrigger(Trigger,Trigger6M))</f>
        <v>1.7201484867452148E-2</v>
      </c>
      <c r="BD1191" s="320">
        <f>_xll.qlIndexFixing($BE$1,AZ1191,TRUE,_xll.ohTrigger(Trigger,Trigger6M))</f>
        <v>1.7123316036112526E-2</v>
      </c>
    </row>
    <row r="1192" spans="51:56" ht="11.25" customHeight="1" x14ac:dyDescent="0.25">
      <c r="AY1192" s="159" t="s">
        <v>90</v>
      </c>
      <c r="AZ1192" s="158">
        <f>_xll.qlInterestRateIndexFixingDate(Currency&amp;"ibor"&amp;Tenor,BA1192,Trigger)</f>
        <v>47638</v>
      </c>
      <c r="BA1192" s="158">
        <f>_xll.qlCalendarAdvance(Calendar,BA1191,AY1192,"f",,Trigger)</f>
        <v>47640</v>
      </c>
      <c r="BB1192" s="158">
        <f>_xll.qlInterestRateIndexMaturity(Currency&amp;"ibor"&amp;Tenor,BA1192,Trigger)</f>
        <v>47823</v>
      </c>
      <c r="BC1192" s="320">
        <f>_xll.qlIndexFixing($AC$5,AZ1192,TRUE,_xll.ohTrigger(Trigger,Trigger6M))</f>
        <v>1.7214503631413663E-2</v>
      </c>
      <c r="BD1192" s="320">
        <f>_xll.qlIndexFixing($BE$1,AZ1192,TRUE,_xll.ohTrigger(Trigger,Trigger6M))</f>
        <v>1.7118290034385808E-2</v>
      </c>
    </row>
    <row r="1193" spans="51:56" ht="11.25" customHeight="1" x14ac:dyDescent="0.25">
      <c r="AY1193" s="159" t="s">
        <v>90</v>
      </c>
      <c r="AZ1193" s="158">
        <f>_xll.qlInterestRateIndexFixingDate(Currency&amp;"ibor"&amp;Tenor,BA1193,Trigger)</f>
        <v>47645</v>
      </c>
      <c r="BA1193" s="158">
        <f>_xll.qlCalendarAdvance(Calendar,BA1192,AY1193,"f",,Trigger)</f>
        <v>47647</v>
      </c>
      <c r="BB1193" s="158">
        <f>_xll.qlInterestRateIndexMaturity(Currency&amp;"ibor"&amp;Tenor,BA1193,Trigger)</f>
        <v>47830</v>
      </c>
      <c r="BC1193" s="320">
        <f>_xll.qlIndexFixing($AC$5,AZ1193,TRUE,_xll.ohTrigger(Trigger,Trigger6M))</f>
        <v>1.7227522480785327E-2</v>
      </c>
      <c r="BD1193" s="320">
        <f>_xll.qlIndexFixing($BE$1,AZ1193,TRUE,_xll.ohTrigger(Trigger,Trigger6M))</f>
        <v>1.7113232166734549E-2</v>
      </c>
    </row>
    <row r="1194" spans="51:56" ht="11.25" customHeight="1" x14ac:dyDescent="0.25">
      <c r="AY1194" s="159" t="s">
        <v>90</v>
      </c>
      <c r="AZ1194" s="158">
        <f>_xll.qlInterestRateIndexFixingDate(Currency&amp;"ibor"&amp;Tenor,BA1194,Trigger)</f>
        <v>47652</v>
      </c>
      <c r="BA1194" s="158">
        <f>_xll.qlCalendarAdvance(Calendar,BA1193,AY1194,"f",,Trigger)</f>
        <v>47654</v>
      </c>
      <c r="BB1194" s="158">
        <f>_xll.qlInterestRateIndexMaturity(Currency&amp;"ibor"&amp;Tenor,BA1194,Trigger)</f>
        <v>47837</v>
      </c>
      <c r="BC1194" s="320">
        <f>_xll.qlIndexFixing($AC$5,AZ1194,TRUE,_xll.ohTrigger(Trigger,Trigger6M))</f>
        <v>1.7240541415566704E-2</v>
      </c>
      <c r="BD1194" s="320">
        <f>_xll.qlIndexFixing($BE$1,AZ1194,TRUE,_xll.ohTrigger(Trigger,Trigger6M))</f>
        <v>1.7108142604842613E-2</v>
      </c>
    </row>
    <row r="1195" spans="51:56" ht="11.25" customHeight="1" x14ac:dyDescent="0.25">
      <c r="AY1195" s="159" t="s">
        <v>90</v>
      </c>
      <c r="AZ1195" s="158">
        <f>_xll.qlInterestRateIndexFixingDate(Currency&amp;"ibor"&amp;Tenor,BA1195,Trigger)</f>
        <v>47659</v>
      </c>
      <c r="BA1195" s="158">
        <f>_xll.qlCalendarAdvance(Calendar,BA1194,AY1195,"f",,Trigger)</f>
        <v>47661</v>
      </c>
      <c r="BB1195" s="158">
        <f>_xll.qlInterestRateIndexMaturity(Currency&amp;"ibor"&amp;Tenor,BA1195,Trigger)</f>
        <v>47844</v>
      </c>
      <c r="BC1195" s="320">
        <f>_xll.qlIndexFixing($AC$5,AZ1195,TRUE,_xll.ohTrigger(Trigger,Trigger6M))</f>
        <v>1.72535604357591E-2</v>
      </c>
      <c r="BD1195" s="320">
        <f>_xll.qlIndexFixing($BE$1,AZ1195,TRUE,_xll.ohTrigger(Trigger,Trigger6M))</f>
        <v>1.7103021520394307E-2</v>
      </c>
    </row>
    <row r="1196" spans="51:56" ht="11.25" customHeight="1" x14ac:dyDescent="0.25">
      <c r="AY1196" s="159" t="s">
        <v>90</v>
      </c>
      <c r="AZ1196" s="158">
        <f>_xll.qlInterestRateIndexFixingDate(Currency&amp;"ibor"&amp;Tenor,BA1196,Trigger)</f>
        <v>47666</v>
      </c>
      <c r="BA1196" s="158">
        <f>_xll.qlCalendarAdvance(Calendar,BA1195,AY1196,"f",,Trigger)</f>
        <v>47668</v>
      </c>
      <c r="BB1196" s="158">
        <f>_xll.qlInterestRateIndexMaturity(Currency&amp;"ibor"&amp;Tenor,BA1196,Trigger)</f>
        <v>47854</v>
      </c>
      <c r="BC1196" s="320">
        <f>_xll.qlIndexFixing($AC$5,AZ1196,TRUE,_xll.ohTrigger(Trigger,Trigger6M))</f>
        <v>1.7270608429395019E-2</v>
      </c>
      <c r="BD1196" s="320">
        <f>_xll.qlIndexFixing($BE$1,AZ1196,TRUE,_xll.ohTrigger(Trigger,Trigger6M))</f>
        <v>1.7097946055393633E-2</v>
      </c>
    </row>
    <row r="1197" spans="51:56" ht="11.25" customHeight="1" x14ac:dyDescent="0.25">
      <c r="AY1197" s="159" t="s">
        <v>90</v>
      </c>
      <c r="AZ1197" s="158">
        <f>_xll.qlInterestRateIndexFixingDate(Currency&amp;"ibor"&amp;Tenor,BA1197,Trigger)</f>
        <v>47673</v>
      </c>
      <c r="BA1197" s="158">
        <f>_xll.qlCalendarAdvance(Calendar,BA1196,AY1197,"f",,Trigger)</f>
        <v>47675</v>
      </c>
      <c r="BB1197" s="158">
        <f>_xll.qlInterestRateIndexMaturity(Currency&amp;"ibor"&amp;Tenor,BA1197,Trigger)</f>
        <v>47861</v>
      </c>
      <c r="BC1197" s="320">
        <f>_xll.qlIndexFixing($AC$5,AZ1197,TRUE,_xll.ohTrigger(Trigger,Trigger6M))</f>
        <v>1.7283629504983959E-2</v>
      </c>
      <c r="BD1197" s="320">
        <f>_xll.qlIndexFixing($BE$1,AZ1197,TRUE,_xll.ohTrigger(Trigger,Trigger6M))</f>
        <v>1.7092755207226418E-2</v>
      </c>
    </row>
    <row r="1198" spans="51:56" ht="11.25" customHeight="1" x14ac:dyDescent="0.25">
      <c r="AY1198" s="159" t="s">
        <v>90</v>
      </c>
      <c r="AZ1198" s="158">
        <f>_xll.qlInterestRateIndexFixingDate(Currency&amp;"ibor"&amp;Tenor,BA1198,Trigger)</f>
        <v>47680</v>
      </c>
      <c r="BA1198" s="158">
        <f>_xll.qlCalendarAdvance(Calendar,BA1197,AY1198,"f",,Trigger)</f>
        <v>47682</v>
      </c>
      <c r="BB1198" s="158">
        <f>_xll.qlInterestRateIndexMaturity(Currency&amp;"ibor"&amp;Tenor,BA1198,Trigger)</f>
        <v>47868</v>
      </c>
      <c r="BC1198" s="320">
        <f>_xll.qlIndexFixing($AC$5,AZ1198,TRUE,_xll.ohTrigger(Trigger,Trigger6M))</f>
        <v>1.7296650667397644E-2</v>
      </c>
      <c r="BD1198" s="320">
        <f>_xll.qlIndexFixing($BE$1,AZ1198,TRUE,_xll.ohTrigger(Trigger,Trigger6M))</f>
        <v>1.7087533384174177E-2</v>
      </c>
    </row>
    <row r="1199" spans="51:56" ht="11.25" customHeight="1" x14ac:dyDescent="0.25">
      <c r="AY1199" s="159" t="s">
        <v>90</v>
      </c>
      <c r="AZ1199" s="158">
        <f>_xll.qlInterestRateIndexFixingDate(Currency&amp;"ibor"&amp;Tenor,BA1199,Trigger)</f>
        <v>47687</v>
      </c>
      <c r="BA1199" s="158">
        <f>_xll.qlCalendarAdvance(Calendar,BA1198,AY1199,"f",,Trigger)</f>
        <v>47689</v>
      </c>
      <c r="BB1199" s="158">
        <f>_xll.qlInterestRateIndexMaturity(Currency&amp;"ibor"&amp;Tenor,BA1199,Trigger)</f>
        <v>47875</v>
      </c>
      <c r="BC1199" s="320">
        <f>_xll.qlIndexFixing($AC$5,AZ1199,TRUE,_xll.ohTrigger(Trigger,Trigger6M))</f>
        <v>1.7309671916637785E-2</v>
      </c>
      <c r="BD1199" s="320">
        <f>_xll.qlIndexFixing($BE$1,AZ1199,TRUE,_xll.ohTrigger(Trigger,Trigger6M))</f>
        <v>1.7082280757947304E-2</v>
      </c>
    </row>
    <row r="1200" spans="51:56" ht="11.25" customHeight="1" x14ac:dyDescent="0.25">
      <c r="AY1200" s="159" t="s">
        <v>90</v>
      </c>
      <c r="AZ1200" s="158">
        <f>_xll.qlInterestRateIndexFixingDate(Currency&amp;"ibor"&amp;Tenor,BA1200,Trigger)</f>
        <v>47694</v>
      </c>
      <c r="BA1200" s="158">
        <f>_xll.qlCalendarAdvance(Calendar,BA1199,AY1200,"f",,Trigger)</f>
        <v>47696</v>
      </c>
      <c r="BB1200" s="158">
        <f>_xll.qlInterestRateIndexMaturity(Currency&amp;"ibor"&amp;Tenor,BA1200,Trigger)</f>
        <v>47882</v>
      </c>
      <c r="BC1200" s="320">
        <f>_xll.qlIndexFixing($AC$5,AZ1200,TRUE,_xll.ohTrigger(Trigger,Trigger6M))</f>
        <v>1.7322693252703959E-2</v>
      </c>
      <c r="BD1200" s="320">
        <f>_xll.qlIndexFixing($BE$1,AZ1200,TRUE,_xll.ohTrigger(Trigger,Trigger6M))</f>
        <v>1.7076997500256614E-2</v>
      </c>
    </row>
    <row r="1201" spans="51:56" ht="11.25" customHeight="1" x14ac:dyDescent="0.25">
      <c r="AY1201" s="159" t="s">
        <v>90</v>
      </c>
      <c r="AZ1201" s="158">
        <f>_xll.qlInterestRateIndexFixingDate(Currency&amp;"ibor"&amp;Tenor,BA1201,Trigger)</f>
        <v>47701</v>
      </c>
      <c r="BA1201" s="158">
        <f>_xll.qlCalendarAdvance(Calendar,BA1200,AY1201,"f",,Trigger)</f>
        <v>47703</v>
      </c>
      <c r="BB1201" s="158">
        <f>_xll.qlInterestRateIndexMaturity(Currency&amp;"ibor"&amp;Tenor,BA1201,Trigger)</f>
        <v>47889</v>
      </c>
      <c r="BC1201" s="320">
        <f>_xll.qlIndexFixing($AC$5,AZ1201,TRUE,_xll.ohTrigger(Trigger,Trigger6M))</f>
        <v>1.7335714675597882E-2</v>
      </c>
      <c r="BD1201" s="320">
        <f>_xll.qlIndexFixing($BE$1,AZ1201,TRUE,_xll.ohTrigger(Trigger,Trigger6M))</f>
        <v>1.7071683782812923E-2</v>
      </c>
    </row>
    <row r="1202" spans="51:56" ht="11.25" customHeight="1" x14ac:dyDescent="0.25">
      <c r="AY1202" s="159" t="s">
        <v>90</v>
      </c>
      <c r="AZ1202" s="158">
        <f>_xll.qlInterestRateIndexFixingDate(Currency&amp;"ibor"&amp;Tenor,BA1202,Trigger)</f>
        <v>47708</v>
      </c>
      <c r="BA1202" s="158">
        <f>_xll.qlCalendarAdvance(Calendar,BA1201,AY1202,"f",,Trigger)</f>
        <v>47710</v>
      </c>
      <c r="BB1202" s="158">
        <f>_xll.qlInterestRateIndexMaturity(Currency&amp;"ibor"&amp;Tenor,BA1202,Trigger)</f>
        <v>47896</v>
      </c>
      <c r="BC1202" s="320">
        <f>_xll.qlIndexFixing($AC$5,AZ1202,TRUE,_xll.ohTrigger(Trigger,Trigger6M))</f>
        <v>1.7348736185318694E-2</v>
      </c>
      <c r="BD1202" s="320">
        <f>_xll.qlIndexFixing($BE$1,AZ1202,TRUE,_xll.ohTrigger(Trigger,Trigger6M))</f>
        <v>1.7066339777326193E-2</v>
      </c>
    </row>
    <row r="1203" spans="51:56" ht="11.25" customHeight="1" x14ac:dyDescent="0.25">
      <c r="AY1203" s="159" t="s">
        <v>90</v>
      </c>
      <c r="AZ1203" s="158">
        <f>_xll.qlInterestRateIndexFixingDate(Currency&amp;"ibor"&amp;Tenor,BA1203,Trigger)</f>
        <v>47715</v>
      </c>
      <c r="BA1203" s="158">
        <f>_xll.qlCalendarAdvance(Calendar,BA1202,AY1203,"f",,Trigger)</f>
        <v>47717</v>
      </c>
      <c r="BB1203" s="158">
        <f>_xll.qlInterestRateIndexMaturity(Currency&amp;"ibor"&amp;Tenor,BA1203,Trigger)</f>
        <v>47903</v>
      </c>
      <c r="BC1203" s="320">
        <f>_xll.qlIndexFixing($AC$5,AZ1203,TRUE,_xll.ohTrigger(Trigger,Trigger6M))</f>
        <v>1.7361757781868117E-2</v>
      </c>
      <c r="BD1203" s="320">
        <f>_xll.qlIndexFixing($BE$1,AZ1203,TRUE,_xll.ohTrigger(Trigger,Trigger6M))</f>
        <v>1.7060965655505089E-2</v>
      </c>
    </row>
    <row r="1204" spans="51:56" ht="11.25" customHeight="1" x14ac:dyDescent="0.25">
      <c r="AY1204" s="159" t="s">
        <v>90</v>
      </c>
      <c r="AZ1204" s="158">
        <f>_xll.qlInterestRateIndexFixingDate(Currency&amp;"ibor"&amp;Tenor,BA1204,Trigger)</f>
        <v>47722</v>
      </c>
      <c r="BA1204" s="158">
        <f>_xll.qlCalendarAdvance(Calendar,BA1203,AY1204,"f",,Trigger)</f>
        <v>47724</v>
      </c>
      <c r="BB1204" s="158">
        <f>_xll.qlInterestRateIndexMaturity(Currency&amp;"ibor"&amp;Tenor,BA1204,Trigger)</f>
        <v>47907</v>
      </c>
      <c r="BC1204" s="320">
        <f>_xll.qlIndexFixing($AC$5,AZ1204,TRUE,_xll.ohTrigger(Trigger,Trigger6M))</f>
        <v>1.7370735461069254E-2</v>
      </c>
      <c r="BD1204" s="320">
        <f>_xll.qlIndexFixing($BE$1,AZ1204,TRUE,_xll.ohTrigger(Trigger,Trigger6M))</f>
        <v>1.7055541573047419E-2</v>
      </c>
    </row>
    <row r="1205" spans="51:56" ht="11.25" customHeight="1" x14ac:dyDescent="0.25">
      <c r="AY1205" s="159" t="s">
        <v>90</v>
      </c>
      <c r="AZ1205" s="158">
        <f>_xll.qlInterestRateIndexFixingDate(Currency&amp;"ibor"&amp;Tenor,BA1205,Trigger)</f>
        <v>47729</v>
      </c>
      <c r="BA1205" s="158">
        <f>_xll.qlCalendarAdvance(Calendar,BA1204,AY1205,"f",,Trigger)</f>
        <v>47731</v>
      </c>
      <c r="BB1205" s="158">
        <f>_xll.qlInterestRateIndexMaturity(Currency&amp;"ibor"&amp;Tenor,BA1205,Trigger)</f>
        <v>47912</v>
      </c>
      <c r="BC1205" s="320">
        <f>_xll.qlIndexFixing($AC$5,AZ1205,TRUE,_xll.ohTrigger(Trigger,Trigger6M))</f>
        <v>1.7381058585119281E-2</v>
      </c>
      <c r="BD1205" s="320">
        <f>_xll.qlIndexFixing($BE$1,AZ1205,TRUE,_xll.ohTrigger(Trigger,Trigger6M))</f>
        <v>1.7050104915400419E-2</v>
      </c>
    </row>
    <row r="1206" spans="51:56" ht="11.25" customHeight="1" x14ac:dyDescent="0.25">
      <c r="AY1206" s="159" t="s">
        <v>90</v>
      </c>
      <c r="AZ1206" s="158">
        <f>_xll.qlInterestRateIndexFixingDate(Currency&amp;"ibor"&amp;Tenor,BA1206,Trigger)</f>
        <v>47736</v>
      </c>
      <c r="BA1206" s="158">
        <f>_xll.qlCalendarAdvance(Calendar,BA1205,AY1206,"f",,Trigger)</f>
        <v>47738</v>
      </c>
      <c r="BB1206" s="158">
        <f>_xll.qlInterestRateIndexMaturity(Currency&amp;"ibor"&amp;Tenor,BA1206,Trigger)</f>
        <v>47919</v>
      </c>
      <c r="BC1206" s="320">
        <f>_xll.qlIndexFixing($AC$5,AZ1206,TRUE,_xll.ohTrigger(Trigger,Trigger6M))</f>
        <v>1.7394077280494937E-2</v>
      </c>
      <c r="BD1206" s="320">
        <f>_xll.qlIndexFixing($BE$1,AZ1206,TRUE,_xll.ohTrigger(Trigger,Trigger6M))</f>
        <v>1.7044653044794626E-2</v>
      </c>
    </row>
    <row r="1207" spans="51:56" ht="11.25" customHeight="1" x14ac:dyDescent="0.25">
      <c r="AY1207" s="159" t="s">
        <v>90</v>
      </c>
      <c r="AZ1207" s="158">
        <f>_xll.qlInterestRateIndexFixingDate(Currency&amp;"ibor"&amp;Tenor,BA1207,Trigger)</f>
        <v>47743</v>
      </c>
      <c r="BA1207" s="158">
        <f>_xll.qlCalendarAdvance(Calendar,BA1206,AY1207,"f",,Trigger)</f>
        <v>47745</v>
      </c>
      <c r="BB1207" s="158">
        <f>_xll.qlInterestRateIndexMaturity(Currency&amp;"ibor"&amp;Tenor,BA1207,Trigger)</f>
        <v>47926</v>
      </c>
      <c r="BC1207" s="320">
        <f>_xll.qlIndexFixing($AC$5,AZ1207,TRUE,_xll.ohTrigger(Trigger,Trigger6M))</f>
        <v>1.7407096060346666E-2</v>
      </c>
      <c r="BD1207" s="320">
        <f>_xll.qlIndexFixing($BE$1,AZ1207,TRUE,_xll.ohTrigger(Trigger,Trigger6M))</f>
        <v>1.703917168990288E-2</v>
      </c>
    </row>
    <row r="1208" spans="51:56" ht="11.25" customHeight="1" x14ac:dyDescent="0.25">
      <c r="AY1208" s="159" t="s">
        <v>90</v>
      </c>
      <c r="AZ1208" s="158">
        <f>_xll.qlInterestRateIndexFixingDate(Currency&amp;"ibor"&amp;Tenor,BA1208,Trigger)</f>
        <v>47750</v>
      </c>
      <c r="BA1208" s="158">
        <f>_xll.qlCalendarAdvance(Calendar,BA1207,AY1208,"f",,Trigger)</f>
        <v>47752</v>
      </c>
      <c r="BB1208" s="158">
        <f>_xll.qlInterestRateIndexMaturity(Currency&amp;"ibor"&amp;Tenor,BA1208,Trigger)</f>
        <v>47933</v>
      </c>
      <c r="BC1208" s="320">
        <f>_xll.qlIndexFixing($AC$5,AZ1208,TRUE,_xll.ohTrigger(Trigger,Trigger6M))</f>
        <v>1.7420114924674907E-2</v>
      </c>
      <c r="BD1208" s="320">
        <f>_xll.qlIndexFixing($BE$1,AZ1208,TRUE,_xll.ohTrigger(Trigger,Trigger6M))</f>
        <v>1.7033661022386761E-2</v>
      </c>
    </row>
    <row r="1209" spans="51:56" ht="11.25" customHeight="1" x14ac:dyDescent="0.25">
      <c r="AY1209" s="159" t="s">
        <v>90</v>
      </c>
      <c r="AZ1209" s="158">
        <f>_xll.qlInterestRateIndexFixingDate(Currency&amp;"ibor"&amp;Tenor,BA1209,Trigger)</f>
        <v>47757</v>
      </c>
      <c r="BA1209" s="158">
        <f>_xll.qlCalendarAdvance(Calendar,BA1208,AY1209,"f",,Trigger)</f>
        <v>47759</v>
      </c>
      <c r="BB1209" s="158">
        <f>_xll.qlInterestRateIndexMaturity(Currency&amp;"ibor"&amp;Tenor,BA1209,Trigger)</f>
        <v>47941</v>
      </c>
      <c r="BC1209" s="320">
        <f>_xll.qlIndexFixing($AC$5,AZ1209,TRUE,_xll.ohTrigger(Trigger,Trigger6M))</f>
        <v>1.743448472836278E-2</v>
      </c>
      <c r="BD1209" s="320">
        <f>_xll.qlIndexFixing($BE$1,AZ1209,TRUE,_xll.ohTrigger(Trigger,Trigger6M))</f>
        <v>1.7028117020478736E-2</v>
      </c>
    </row>
    <row r="1210" spans="51:56" ht="11.25" customHeight="1" x14ac:dyDescent="0.25">
      <c r="AY1210" s="159" t="s">
        <v>90</v>
      </c>
      <c r="AZ1210" s="158">
        <f>_xll.qlInterestRateIndexFixingDate(Currency&amp;"ibor"&amp;Tenor,BA1210,Trigger)</f>
        <v>47764</v>
      </c>
      <c r="BA1210" s="158">
        <f>_xll.qlCalendarAdvance(Calendar,BA1209,AY1210,"f",,Trigger)</f>
        <v>47766</v>
      </c>
      <c r="BB1210" s="158">
        <f>_xll.qlInterestRateIndexMaturity(Currency&amp;"ibor"&amp;Tenor,BA1210,Trigger)</f>
        <v>47948</v>
      </c>
      <c r="BC1210" s="320">
        <f>_xll.qlIndexFixing($AC$5,AZ1210,TRUE,_xll.ohTrigger(Trigger,Trigger6M))</f>
        <v>1.7447504395665732E-2</v>
      </c>
      <c r="BD1210" s="320">
        <f>_xll.qlIndexFixing($BE$1,AZ1210,TRUE,_xll.ohTrigger(Trigger,Trigger6M))</f>
        <v>1.7022545970622135E-2</v>
      </c>
    </row>
    <row r="1211" spans="51:56" ht="11.25" customHeight="1" x14ac:dyDescent="0.25">
      <c r="AY1211" s="159" t="s">
        <v>90</v>
      </c>
      <c r="AZ1211" s="158">
        <f>_xll.qlInterestRateIndexFixingDate(Currency&amp;"ibor"&amp;Tenor,BA1211,Trigger)</f>
        <v>47771</v>
      </c>
      <c r="BA1211" s="158">
        <f>_xll.qlCalendarAdvance(Calendar,BA1210,AY1211,"f",,Trigger)</f>
        <v>47773</v>
      </c>
      <c r="BB1211" s="158">
        <f>_xll.qlInterestRateIndexMaturity(Currency&amp;"ibor"&amp;Tenor,BA1211,Trigger)</f>
        <v>47955</v>
      </c>
      <c r="BC1211" s="320">
        <f>_xll.qlIndexFixing($AC$5,AZ1211,TRUE,_xll.ohTrigger(Trigger,Trigger6M))</f>
        <v>1.7460524147917874E-2</v>
      </c>
      <c r="BD1211" s="320">
        <f>_xll.qlIndexFixing($BE$1,AZ1211,TRUE,_xll.ohTrigger(Trigger,Trigger6M))</f>
        <v>1.7016946134108084E-2</v>
      </c>
    </row>
    <row r="1212" spans="51:56" ht="11.25" customHeight="1" x14ac:dyDescent="0.25">
      <c r="AY1212" s="159" t="s">
        <v>90</v>
      </c>
      <c r="AZ1212" s="158">
        <f>_xll.qlInterestRateIndexFixingDate(Currency&amp;"ibor"&amp;Tenor,BA1212,Trigger)</f>
        <v>47778</v>
      </c>
      <c r="BA1212" s="158">
        <f>_xll.qlCalendarAdvance(Calendar,BA1211,AY1212,"f",,Trigger)</f>
        <v>47780</v>
      </c>
      <c r="BB1212" s="158">
        <f>_xll.qlInterestRateIndexMaturity(Currency&amp;"ibor"&amp;Tenor,BA1212,Trigger)</f>
        <v>47962</v>
      </c>
      <c r="BC1212" s="320">
        <f>_xll.qlIndexFixing($AC$5,AZ1212,TRUE,_xll.ohTrigger(Trigger,Trigger6M))</f>
        <v>1.747354398511921E-2</v>
      </c>
      <c r="BD1212" s="320">
        <f>_xll.qlIndexFixing($BE$1,AZ1212,TRUE,_xll.ohTrigger(Trigger,Trigger6M))</f>
        <v>1.7011317682602774E-2</v>
      </c>
    </row>
    <row r="1213" spans="51:56" ht="11.25" customHeight="1" x14ac:dyDescent="0.25">
      <c r="AY1213" s="159" t="s">
        <v>90</v>
      </c>
      <c r="AZ1213" s="158">
        <f>_xll.qlInterestRateIndexFixingDate(Currency&amp;"ibor"&amp;Tenor,BA1213,Trigger)</f>
        <v>47785</v>
      </c>
      <c r="BA1213" s="158">
        <f>_xll.qlCalendarAdvance(Calendar,BA1212,AY1213,"f",,Trigger)</f>
        <v>47787</v>
      </c>
      <c r="BB1213" s="158">
        <f>_xll.qlInterestRateIndexMaturity(Currency&amp;"ibor"&amp;Tenor,BA1213,Trigger)</f>
        <v>47968</v>
      </c>
      <c r="BC1213" s="320">
        <f>_xll.qlIndexFixing($AC$5,AZ1213,TRUE,_xll.ohTrigger(Trigger,Trigger6M))</f>
        <v>1.7485210513479288E-2</v>
      </c>
      <c r="BD1213" s="320">
        <f>_xll.qlIndexFixing($BE$1,AZ1213,TRUE,_xll.ohTrigger(Trigger,Trigger6M))</f>
        <v>1.7005674003478854E-2</v>
      </c>
    </row>
    <row r="1214" spans="51:56" ht="11.25" customHeight="1" x14ac:dyDescent="0.25">
      <c r="AY1214" s="159" t="s">
        <v>90</v>
      </c>
      <c r="AZ1214" s="158">
        <f>_xll.qlInterestRateIndexFixingDate(Currency&amp;"ibor"&amp;Tenor,BA1214,Trigger)</f>
        <v>47792</v>
      </c>
      <c r="BA1214" s="158">
        <f>_xll.qlCalendarAdvance(Calendar,BA1213,AY1214,"f",,Trigger)</f>
        <v>47794</v>
      </c>
      <c r="BB1214" s="158">
        <f>_xll.qlInterestRateIndexMaturity(Currency&amp;"ibor"&amp;Tenor,BA1214,Trigger)</f>
        <v>47975</v>
      </c>
      <c r="BC1214" s="320">
        <f>_xll.qlIndexFixing($AC$5,AZ1214,TRUE,_xll.ohTrigger(Trigger,Trigger6M))</f>
        <v>1.7498229884676773E-2</v>
      </c>
      <c r="BD1214" s="320">
        <f>_xll.qlIndexFixing($BE$1,AZ1214,TRUE,_xll.ohTrigger(Trigger,Trigger6M))</f>
        <v>1.6999991065032836E-2</v>
      </c>
    </row>
    <row r="1215" spans="51:56" ht="11.25" customHeight="1" x14ac:dyDescent="0.25">
      <c r="AY1215" s="159" t="s">
        <v>90</v>
      </c>
      <c r="AZ1215" s="158">
        <f>_xll.qlInterestRateIndexFixingDate(Currency&amp;"ibor"&amp;Tenor,BA1215,Trigger)</f>
        <v>47799</v>
      </c>
      <c r="BA1215" s="158">
        <f>_xll.qlCalendarAdvance(Calendar,BA1214,AY1215,"f",,Trigger)</f>
        <v>47801</v>
      </c>
      <c r="BB1215" s="158">
        <f>_xll.qlInterestRateIndexMaturity(Currency&amp;"ibor"&amp;Tenor,BA1215,Trigger)</f>
        <v>47982</v>
      </c>
      <c r="BC1215" s="320">
        <f>_xll.qlIndexFixing($AC$5,AZ1215,TRUE,_xll.ohTrigger(Trigger,Trigger6M))</f>
        <v>1.7511249340354307E-2</v>
      </c>
      <c r="BD1215" s="320">
        <f>_xll.qlIndexFixing($BE$1,AZ1215,TRUE,_xll.ohTrigger(Trigger,Trigger6M))</f>
        <v>1.6994280015562597E-2</v>
      </c>
    </row>
    <row r="1216" spans="51:56" ht="11.25" customHeight="1" x14ac:dyDescent="0.25">
      <c r="AY1216" s="159" t="s">
        <v>90</v>
      </c>
      <c r="AZ1216" s="158">
        <f>_xll.qlInterestRateIndexFixingDate(Currency&amp;"ibor"&amp;Tenor,BA1216,Trigger)</f>
        <v>47806</v>
      </c>
      <c r="BA1216" s="158">
        <f>_xll.qlCalendarAdvance(Calendar,BA1215,AY1216,"f",,Trigger)</f>
        <v>47808</v>
      </c>
      <c r="BB1216" s="158">
        <f>_xll.qlInterestRateIndexMaturity(Currency&amp;"ibor"&amp;Tenor,BA1216,Trigger)</f>
        <v>47989</v>
      </c>
      <c r="BC1216" s="320">
        <f>_xll.qlIndexFixing($AC$5,AZ1216,TRUE,_xll.ohTrigger(Trigger,Trigger6M))</f>
        <v>1.7489153628907714E-2</v>
      </c>
      <c r="BD1216" s="320">
        <f>_xll.qlIndexFixing($BE$1,AZ1216,TRUE,_xll.ohTrigger(Trigger,Trigger6M))</f>
        <v>1.6988541026722641E-2</v>
      </c>
    </row>
    <row r="1217" spans="51:56" ht="11.25" customHeight="1" x14ac:dyDescent="0.25">
      <c r="AY1217" s="159" t="s">
        <v>90</v>
      </c>
      <c r="AZ1217" s="158">
        <f>_xll.qlInterestRateIndexFixingDate(Currency&amp;"ibor"&amp;Tenor,BA1217,Trigger)</f>
        <v>47813</v>
      </c>
      <c r="BA1217" s="158">
        <f>_xll.qlCalendarAdvance(Calendar,BA1216,AY1217,"f",,Trigger)</f>
        <v>47815</v>
      </c>
      <c r="BB1217" s="158">
        <f>_xll.qlInterestRateIndexMaturity(Currency&amp;"ibor"&amp;Tenor,BA1217,Trigger)</f>
        <v>47996</v>
      </c>
      <c r="BC1217" s="320">
        <f>_xll.qlIndexFixing($AC$5,AZ1217,TRUE,_xll.ohTrigger(Trigger,Trigger6M))</f>
        <v>1.7466974169020457E-2</v>
      </c>
      <c r="BD1217" s="320">
        <f>_xll.qlIndexFixing($BE$1,AZ1217,TRUE,_xll.ohTrigger(Trigger,Trigger6M))</f>
        <v>1.6982774270166603E-2</v>
      </c>
    </row>
    <row r="1218" spans="51:56" ht="11.25" customHeight="1" x14ac:dyDescent="0.25">
      <c r="AY1218" s="159" t="s">
        <v>90</v>
      </c>
      <c r="AZ1218" s="158">
        <f>_xll.qlInterestRateIndexFixingDate(Currency&amp;"ibor"&amp;Tenor,BA1218,Trigger)</f>
        <v>47820</v>
      </c>
      <c r="BA1218" s="158">
        <f>_xll.qlCalendarAdvance(Calendar,BA1217,AY1218,"f",,Trigger)</f>
        <v>47822</v>
      </c>
      <c r="BB1218" s="158">
        <f>_xll.qlInterestRateIndexMaturity(Currency&amp;"ibor"&amp;Tenor,BA1218,Trigger)</f>
        <v>48004</v>
      </c>
      <c r="BC1218" s="320">
        <f>_xll.qlIndexFixing($AC$5,AZ1218,TRUE,_xll.ohTrigger(Trigger,Trigger6M))</f>
        <v>1.7441622928616521E-2</v>
      </c>
      <c r="BD1218" s="320">
        <f>_xll.qlIndexFixing($BE$1,AZ1218,TRUE,_xll.ohTrigger(Trigger,Trigger6M))</f>
        <v>1.6976955672006733E-2</v>
      </c>
    </row>
    <row r="1219" spans="51:56" ht="11.25" customHeight="1" x14ac:dyDescent="0.25">
      <c r="AY1219" s="159" t="s">
        <v>90</v>
      </c>
      <c r="AZ1219" s="158">
        <f>_xll.qlInterestRateIndexFixingDate(Currency&amp;"ibor"&amp;Tenor,BA1219,Trigger)</f>
        <v>47827</v>
      </c>
      <c r="BA1219" s="158">
        <f>_xll.qlCalendarAdvance(Calendar,BA1218,AY1219,"f",,Trigger)</f>
        <v>47829</v>
      </c>
      <c r="BB1219" s="158">
        <f>_xll.qlInterestRateIndexMaturity(Currency&amp;"ibor"&amp;Tenor,BA1219,Trigger)</f>
        <v>48011</v>
      </c>
      <c r="BC1219" s="320">
        <f>_xll.qlIndexFixing($AC$5,AZ1219,TRUE,_xll.ohTrigger(Trigger,Trigger6M))</f>
        <v>1.7419457335142878E-2</v>
      </c>
      <c r="BD1219" s="320">
        <f>_xll.qlIndexFixing($BE$1,AZ1219,TRUE,_xll.ohTrigger(Trigger,Trigger6M))</f>
        <v>1.6971131722170494E-2</v>
      </c>
    </row>
    <row r="1220" spans="51:56" ht="11.25" customHeight="1" x14ac:dyDescent="0.25">
      <c r="AY1220" s="159" t="s">
        <v>90</v>
      </c>
      <c r="AZ1220" s="158">
        <f>_xll.qlInterestRateIndexFixingDate(Currency&amp;"ibor"&amp;Tenor,BA1220,Trigger)</f>
        <v>47834</v>
      </c>
      <c r="BA1220" s="158">
        <f>_xll.qlCalendarAdvance(Calendar,BA1219,AY1220,"f",,Trigger)</f>
        <v>47836</v>
      </c>
      <c r="BB1220" s="158">
        <f>_xll.qlInterestRateIndexMaturity(Currency&amp;"ibor"&amp;Tenor,BA1220,Trigger)</f>
        <v>48018</v>
      </c>
      <c r="BC1220" s="320">
        <f>_xll.qlIndexFixing($AC$5,AZ1220,TRUE,_xll.ohTrigger(Trigger,Trigger6M))</f>
        <v>1.7397208456516832E-2</v>
      </c>
      <c r="BD1220" s="320">
        <f>_xll.qlIndexFixing($BE$1,AZ1220,TRUE,_xll.ohTrigger(Trigger,Trigger6M))</f>
        <v>1.6965280530650183E-2</v>
      </c>
    </row>
    <row r="1221" spans="51:56" ht="11.25" customHeight="1" x14ac:dyDescent="0.25">
      <c r="AY1221" s="159" t="s">
        <v>90</v>
      </c>
      <c r="AZ1221" s="158">
        <f>_xll.qlInterestRateIndexFixingDate(Currency&amp;"ibor"&amp;Tenor,BA1221,Trigger)</f>
        <v>47840</v>
      </c>
      <c r="BA1221" s="158">
        <f>_xll.qlCalendarAdvance(Calendar,BA1220,AY1221,"f",,Trigger)</f>
        <v>47844</v>
      </c>
      <c r="BB1221" s="158">
        <f>_xll.qlInterestRateIndexMaturity(Currency&amp;"ibor"&amp;Tenor,BA1221,Trigger)</f>
        <v>48026</v>
      </c>
      <c r="BC1221" s="320">
        <f>_xll.qlIndexFixing($AC$5,AZ1221,TRUE,_xll.ohTrigger(Trigger,Trigger6M))</f>
        <v>1.7371679188419076E-2</v>
      </c>
      <c r="BD1221" s="320">
        <f>_xll.qlIndexFixing($BE$1,AZ1221,TRUE,_xll.ohTrigger(Trigger,Trigger6M))</f>
        <v>1.6958560317665849E-2</v>
      </c>
    </row>
    <row r="1222" spans="51:56" ht="11.25" customHeight="1" x14ac:dyDescent="0.25">
      <c r="AY1222" s="159" t="s">
        <v>90</v>
      </c>
      <c r="AZ1222" s="158">
        <f>_xll.qlInterestRateIndexFixingDate(Currency&amp;"ibor"&amp;Tenor,BA1222,Trigger)</f>
        <v>47848</v>
      </c>
      <c r="BA1222" s="158">
        <f>_xll.qlCalendarAdvance(Calendar,BA1221,AY1222,"f",,Trigger)</f>
        <v>47851</v>
      </c>
      <c r="BB1222" s="158">
        <f>_xll.qlInterestRateIndexMaturity(Currency&amp;"ibor"&amp;Tenor,BA1222,Trigger)</f>
        <v>48032</v>
      </c>
      <c r="BC1222" s="320">
        <f>_xll.qlIndexFixing($AC$5,AZ1222,TRUE,_xll.ohTrigger(Trigger,Trigger6M))</f>
        <v>1.7351585596853646E-2</v>
      </c>
      <c r="BD1222" s="320">
        <f>_xll.qlIndexFixing($BE$1,AZ1222,TRUE,_xll.ohTrigger(Trigger,Trigger6M))</f>
        <v>1.6952684504155626E-2</v>
      </c>
    </row>
    <row r="1223" spans="51:56" ht="11.25" customHeight="1" x14ac:dyDescent="0.25">
      <c r="AY1223" s="159" t="s">
        <v>90</v>
      </c>
      <c r="AZ1223" s="158">
        <f>_xll.qlInterestRateIndexFixingDate(Currency&amp;"ibor"&amp;Tenor,BA1223,Trigger)</f>
        <v>47856</v>
      </c>
      <c r="BA1223" s="158">
        <f>_xll.qlCalendarAdvance(Calendar,BA1222,AY1223,"f",,Trigger)</f>
        <v>47858</v>
      </c>
      <c r="BB1223" s="158">
        <f>_xll.qlInterestRateIndexMaturity(Currency&amp;"ibor"&amp;Tenor,BA1223,Trigger)</f>
        <v>48039</v>
      </c>
      <c r="BC1223" s="320">
        <f>_xll.qlIndexFixing($AC$5,AZ1223,TRUE,_xll.ohTrigger(Trigger,Trigger6M))</f>
        <v>1.7328891743706026E-2</v>
      </c>
      <c r="BD1223" s="320">
        <f>_xll.qlIndexFixing($BE$1,AZ1223,TRUE,_xll.ohTrigger(Trigger,Trigger6M))</f>
        <v>1.6946750940305864E-2</v>
      </c>
    </row>
    <row r="1224" spans="51:56" ht="11.25" customHeight="1" x14ac:dyDescent="0.25">
      <c r="AY1224" s="159" t="s">
        <v>90</v>
      </c>
      <c r="AZ1224" s="158">
        <f>_xll.qlInterestRateIndexFixingDate(Currency&amp;"ibor"&amp;Tenor,BA1224,Trigger)</f>
        <v>47863</v>
      </c>
      <c r="BA1224" s="158">
        <f>_xll.qlCalendarAdvance(Calendar,BA1223,AY1224,"f",,Trigger)</f>
        <v>47865</v>
      </c>
      <c r="BB1224" s="158">
        <f>_xll.qlInterestRateIndexMaturity(Currency&amp;"ibor"&amp;Tenor,BA1224,Trigger)</f>
        <v>48046</v>
      </c>
      <c r="BC1224" s="320">
        <f>_xll.qlIndexFixing($AC$5,AZ1224,TRUE,_xll.ohTrigger(Trigger,Trigger6M))</f>
        <v>1.7306114162224082E-2</v>
      </c>
      <c r="BD1224" s="320">
        <f>_xll.qlIndexFixing($BE$1,AZ1224,TRUE,_xll.ohTrigger(Trigger,Trigger6M))</f>
        <v>1.6940790834811644E-2</v>
      </c>
    </row>
    <row r="1225" spans="51:56" ht="11.25" customHeight="1" x14ac:dyDescent="0.25">
      <c r="AY1225" s="159" t="s">
        <v>90</v>
      </c>
      <c r="AZ1225" s="158">
        <f>_xll.qlInterestRateIndexFixingDate(Currency&amp;"ibor"&amp;Tenor,BA1225,Trigger)</f>
        <v>47870</v>
      </c>
      <c r="BA1225" s="158">
        <f>_xll.qlCalendarAdvance(Calendar,BA1224,AY1225,"f",,Trigger)</f>
        <v>47872</v>
      </c>
      <c r="BB1225" s="158">
        <f>_xll.qlInterestRateIndexMaturity(Currency&amp;"ibor"&amp;Tenor,BA1225,Trigger)</f>
        <v>48053</v>
      </c>
      <c r="BC1225" s="320">
        <f>_xll.qlIndexFixing($AC$5,AZ1225,TRUE,_xll.ohTrigger(Trigger,Trigger6M))</f>
        <v>1.7283252855265205E-2</v>
      </c>
      <c r="BD1225" s="320">
        <f>_xll.qlIndexFixing($BE$1,AZ1225,TRUE,_xll.ohTrigger(Trigger,Trigger6M))</f>
        <v>1.6934804359319964E-2</v>
      </c>
    </row>
    <row r="1226" spans="51:56" ht="11.25" customHeight="1" x14ac:dyDescent="0.25">
      <c r="AY1226" s="159" t="s">
        <v>90</v>
      </c>
      <c r="AZ1226" s="158">
        <f>_xll.qlInterestRateIndexFixingDate(Currency&amp;"ibor"&amp;Tenor,BA1226,Trigger)</f>
        <v>47877</v>
      </c>
      <c r="BA1226" s="158">
        <f>_xll.qlCalendarAdvance(Calendar,BA1225,AY1226,"f",,Trigger)</f>
        <v>47879</v>
      </c>
      <c r="BB1226" s="158">
        <f>_xll.qlInterestRateIndexMaturity(Currency&amp;"ibor"&amp;Tenor,BA1226,Trigger)</f>
        <v>48060</v>
      </c>
      <c r="BC1226" s="320">
        <f>_xll.qlIndexFixing($AC$5,AZ1226,TRUE,_xll.ohTrigger(Trigger,Trigger6M))</f>
        <v>1.7260307825699577E-2</v>
      </c>
      <c r="BD1226" s="320">
        <f>_xll.qlIndexFixing($BE$1,AZ1226,TRUE,_xll.ohTrigger(Trigger,Trigger6M))</f>
        <v>1.6928791685475626E-2</v>
      </c>
    </row>
    <row r="1227" spans="51:56" ht="11.25" customHeight="1" x14ac:dyDescent="0.25">
      <c r="AY1227" s="159" t="s">
        <v>90</v>
      </c>
      <c r="AZ1227" s="158">
        <f>_xll.qlInterestRateIndexFixingDate(Currency&amp;"ibor"&amp;Tenor,BA1227,Trigger)</f>
        <v>47884</v>
      </c>
      <c r="BA1227" s="158">
        <f>_xll.qlCalendarAdvance(Calendar,BA1226,AY1227,"f",,Trigger)</f>
        <v>47886</v>
      </c>
      <c r="BB1227" s="158">
        <f>_xll.qlInterestRateIndexMaturity(Currency&amp;"ibor"&amp;Tenor,BA1227,Trigger)</f>
        <v>48067</v>
      </c>
      <c r="BC1227" s="320">
        <f>_xll.qlIndexFixing($AC$5,AZ1227,TRUE,_xll.ohTrigger(Trigger,Trigger6M))</f>
        <v>1.7237279076403132E-2</v>
      </c>
      <c r="BD1227" s="320">
        <f>_xll.qlIndexFixing($BE$1,AZ1227,TRUE,_xll.ohTrigger(Trigger,Trigger6M))</f>
        <v>1.6922752984923427E-2</v>
      </c>
    </row>
    <row r="1228" spans="51:56" ht="11.25" customHeight="1" x14ac:dyDescent="0.25">
      <c r="AY1228" s="159" t="s">
        <v>90</v>
      </c>
      <c r="AZ1228" s="158">
        <f>_xll.qlInterestRateIndexFixingDate(Currency&amp;"ibor"&amp;Tenor,BA1228,Trigger)</f>
        <v>47891</v>
      </c>
      <c r="BA1228" s="158">
        <f>_xll.qlCalendarAdvance(Calendar,BA1227,AY1228,"f",,Trigger)</f>
        <v>47893</v>
      </c>
      <c r="BB1228" s="158">
        <f>_xll.qlInterestRateIndexMaturity(Currency&amp;"ibor"&amp;Tenor,BA1228,Trigger)</f>
        <v>48074</v>
      </c>
      <c r="BC1228" s="320">
        <f>_xll.qlIndexFixing($AC$5,AZ1228,TRUE,_xll.ohTrigger(Trigger,Trigger6M))</f>
        <v>1.7214166610266816E-2</v>
      </c>
      <c r="BD1228" s="320">
        <f>_xll.qlIndexFixing($BE$1,AZ1228,TRUE,_xll.ohTrigger(Trigger,Trigger6M))</f>
        <v>1.6916688429306839E-2</v>
      </c>
    </row>
    <row r="1229" spans="51:56" ht="11.25" customHeight="1" x14ac:dyDescent="0.25">
      <c r="AY1229" s="159" t="s">
        <v>90</v>
      </c>
      <c r="AZ1229" s="158">
        <f>_xll.qlInterestRateIndexFixingDate(Currency&amp;"ibor"&amp;Tenor,BA1229,Trigger)</f>
        <v>47898</v>
      </c>
      <c r="BA1229" s="158">
        <f>_xll.qlCalendarAdvance(Calendar,BA1228,AY1229,"f",,Trigger)</f>
        <v>47900</v>
      </c>
      <c r="BB1229" s="158">
        <f>_xll.qlInterestRateIndexMaturity(Currency&amp;"ibor"&amp;Tenor,BA1229,Trigger)</f>
        <v>48081</v>
      </c>
      <c r="BC1229" s="320">
        <f>_xll.qlIndexFixing($AC$5,AZ1229,TRUE,_xll.ohTrigger(Trigger,Trigger6M))</f>
        <v>1.7190970430189089E-2</v>
      </c>
      <c r="BD1229" s="320">
        <f>_xll.qlIndexFixing($BE$1,AZ1229,TRUE,_xll.ohTrigger(Trigger,Trigger6M))</f>
        <v>1.6910598190267131E-2</v>
      </c>
    </row>
    <row r="1230" spans="51:56" ht="11.25" customHeight="1" x14ac:dyDescent="0.25">
      <c r="AY1230" s="159" t="s">
        <v>90</v>
      </c>
      <c r="AZ1230" s="158">
        <f>_xll.qlInterestRateIndexFixingDate(Currency&amp;"ibor"&amp;Tenor,BA1230,Trigger)</f>
        <v>47905</v>
      </c>
      <c r="BA1230" s="158">
        <f>_xll.qlCalendarAdvance(Calendar,BA1229,AY1230,"f",,Trigger)</f>
        <v>47907</v>
      </c>
      <c r="BB1230" s="158">
        <f>_xll.qlInterestRateIndexMaturity(Currency&amp;"ibor"&amp;Tenor,BA1230,Trigger)</f>
        <v>48089</v>
      </c>
      <c r="BC1230" s="320">
        <f>_xll.qlIndexFixing($AC$5,AZ1230,TRUE,_xll.ohTrigger(Trigger,Trigger6M))</f>
        <v>1.7166835441952306E-2</v>
      </c>
      <c r="BD1230" s="320">
        <f>_xll.qlIndexFixing($BE$1,AZ1230,TRUE,_xll.ohTrigger(Trigger,Trigger6M))</f>
        <v>1.6904432561272789E-2</v>
      </c>
    </row>
    <row r="1231" spans="51:56" ht="11.25" customHeight="1" x14ac:dyDescent="0.25">
      <c r="AY1231" s="159" t="s">
        <v>90</v>
      </c>
      <c r="AZ1231" s="158">
        <f>_xll.qlInterestRateIndexFixingDate(Currency&amp;"ibor"&amp;Tenor,BA1231,Trigger)</f>
        <v>47912</v>
      </c>
      <c r="BA1231" s="158">
        <f>_xll.qlCalendarAdvance(Calendar,BA1230,AY1231,"f",,Trigger)</f>
        <v>47914</v>
      </c>
      <c r="BB1231" s="158">
        <f>_xll.qlInterestRateIndexMaturity(Currency&amp;"ibor"&amp;Tenor,BA1231,Trigger)</f>
        <v>48099</v>
      </c>
      <c r="BC1231" s="320">
        <f>_xll.qlIndexFixing($AC$5,AZ1231,TRUE,_xll.ohTrigger(Trigger,Trigger6M))</f>
        <v>1.714177354741158E-2</v>
      </c>
      <c r="BD1231" s="320">
        <f>_xll.qlIndexFixing($BE$1,AZ1231,TRUE,_xll.ohTrigger(Trigger,Trigger6M))</f>
        <v>1.6898132526925114E-2</v>
      </c>
    </row>
    <row r="1232" spans="51:56" ht="11.25" customHeight="1" x14ac:dyDescent="0.25">
      <c r="AY1232" s="159" t="s">
        <v>90</v>
      </c>
      <c r="AZ1232" s="158">
        <f>_xll.qlInterestRateIndexFixingDate(Currency&amp;"ibor"&amp;Tenor,BA1232,Trigger)</f>
        <v>47919</v>
      </c>
      <c r="BA1232" s="158">
        <f>_xll.qlCalendarAdvance(Calendar,BA1231,AY1232,"f",,Trigger)</f>
        <v>47921</v>
      </c>
      <c r="BB1232" s="158">
        <f>_xll.qlInterestRateIndexMaturity(Currency&amp;"ibor"&amp;Tenor,BA1232,Trigger)</f>
        <v>48106</v>
      </c>
      <c r="BC1232" s="320">
        <f>_xll.qlIndexFixing($AC$5,AZ1232,TRUE,_xll.ohTrigger(Trigger,Trigger6M))</f>
        <v>1.7119063451414104E-2</v>
      </c>
      <c r="BD1232" s="320">
        <f>_xll.qlIndexFixing($BE$1,AZ1232,TRUE,_xll.ohTrigger(Trigger,Trigger6M))</f>
        <v>1.6891958167506559E-2</v>
      </c>
    </row>
    <row r="1233" spans="51:56" ht="11.25" customHeight="1" x14ac:dyDescent="0.25">
      <c r="AY1233" s="159" t="s">
        <v>90</v>
      </c>
      <c r="AZ1233" s="158">
        <f>_xll.qlInterestRateIndexFixingDate(Currency&amp;"ibor"&amp;Tenor,BA1233,Trigger)</f>
        <v>47926</v>
      </c>
      <c r="BA1233" s="158">
        <f>_xll.qlCalendarAdvance(Calendar,BA1232,AY1233,"f",,Trigger)</f>
        <v>47928</v>
      </c>
      <c r="BB1233" s="158">
        <f>_xll.qlInterestRateIndexMaturity(Currency&amp;"ibor"&amp;Tenor,BA1233,Trigger)</f>
        <v>48113</v>
      </c>
      <c r="BC1233" s="320">
        <f>_xll.qlIndexFixing($AC$5,AZ1233,TRUE,_xll.ohTrigger(Trigger,Trigger6M))</f>
        <v>1.7096271442122318E-2</v>
      </c>
      <c r="BD1233" s="320">
        <f>_xll.qlIndexFixing($BE$1,AZ1233,TRUE,_xll.ohTrigger(Trigger,Trigger6M))</f>
        <v>1.6885758856019919E-2</v>
      </c>
    </row>
    <row r="1234" spans="51:56" ht="11.25" customHeight="1" x14ac:dyDescent="0.25">
      <c r="AY1234" s="159" t="s">
        <v>90</v>
      </c>
      <c r="AZ1234" s="158">
        <f>_xll.qlInterestRateIndexFixingDate(Currency&amp;"ibor"&amp;Tenor,BA1234,Trigger)</f>
        <v>47933</v>
      </c>
      <c r="BA1234" s="158">
        <f>_xll.qlCalendarAdvance(Calendar,BA1233,AY1234,"f",,Trigger)</f>
        <v>47935</v>
      </c>
      <c r="BB1234" s="158">
        <f>_xll.qlInterestRateIndexMaturity(Currency&amp;"ibor"&amp;Tenor,BA1234,Trigger)</f>
        <v>48120</v>
      </c>
      <c r="BC1234" s="320">
        <f>_xll.qlIndexFixing($AC$5,AZ1234,TRUE,_xll.ohTrigger(Trigger,Trigger6M))</f>
        <v>1.7073397522394909E-2</v>
      </c>
      <c r="BD1234" s="320">
        <f>_xll.qlIndexFixing($BE$1,AZ1234,TRUE,_xll.ohTrigger(Trigger,Trigger6M))</f>
        <v>1.6879534764138459E-2</v>
      </c>
    </row>
    <row r="1235" spans="51:56" ht="11.25" customHeight="1" x14ac:dyDescent="0.25">
      <c r="AY1235" s="159" t="s">
        <v>90</v>
      </c>
      <c r="AZ1235" s="158">
        <f>_xll.qlInterestRateIndexFixingDate(Currency&amp;"ibor"&amp;Tenor,BA1235,Trigger)</f>
        <v>47940</v>
      </c>
      <c r="BA1235" s="158">
        <f>_xll.qlCalendarAdvance(Calendar,BA1234,AY1235,"f",,Trigger)</f>
        <v>47942</v>
      </c>
      <c r="BB1235" s="158">
        <f>_xll.qlInterestRateIndexMaturity(Currency&amp;"ibor"&amp;Tenor,BA1235,Trigger)</f>
        <v>48127</v>
      </c>
      <c r="BC1235" s="320">
        <f>_xll.qlIndexFixing($AC$5,AZ1235,TRUE,_xll.ohTrigger(Trigger,Trigger6M))</f>
        <v>1.7050441695102229E-2</v>
      </c>
      <c r="BD1235" s="320">
        <f>_xll.qlIndexFixing($BE$1,AZ1235,TRUE,_xll.ohTrigger(Trigger,Trigger6M))</f>
        <v>1.6873286063535456E-2</v>
      </c>
    </row>
    <row r="1236" spans="51:56" ht="11.25" customHeight="1" x14ac:dyDescent="0.25">
      <c r="AY1236" s="159" t="s">
        <v>90</v>
      </c>
      <c r="AZ1236" s="158">
        <f>_xll.qlInterestRateIndexFixingDate(Currency&amp;"ibor"&amp;Tenor,BA1236,Trigger)</f>
        <v>47947</v>
      </c>
      <c r="BA1236" s="158">
        <f>_xll.qlCalendarAdvance(Calendar,BA1235,AY1236,"f",,Trigger)</f>
        <v>47953</v>
      </c>
      <c r="BB1236" s="158">
        <f>_xll.qlInterestRateIndexMaturity(Currency&amp;"ibor"&amp;Tenor,BA1236,Trigger)</f>
        <v>48136</v>
      </c>
      <c r="BC1236" s="320">
        <f>_xll.qlIndexFixing($AC$5,AZ1236,TRUE,_xll.ohTrigger(Trigger,Trigger6M))</f>
        <v>1.7013397322665446E-2</v>
      </c>
      <c r="BD1236" s="320">
        <f>_xll.qlIndexFixing($BE$1,AZ1236,TRUE,_xll.ohTrigger(Trigger,Trigger6M))</f>
        <v>1.6863544434255241E-2</v>
      </c>
    </row>
    <row r="1237" spans="51:56" ht="11.25" customHeight="1" x14ac:dyDescent="0.25">
      <c r="AY1237" s="159" t="s">
        <v>90</v>
      </c>
      <c r="AZ1237" s="158">
        <f>_xll.qlInterestRateIndexFixingDate(Currency&amp;"ibor"&amp;Tenor,BA1237,Trigger)</f>
        <v>47956</v>
      </c>
      <c r="BA1237" s="158">
        <f>_xll.qlCalendarAdvance(Calendar,BA1236,AY1237,"f",,Trigger)</f>
        <v>47960</v>
      </c>
      <c r="BB1237" s="158">
        <f>_xll.qlInterestRateIndexMaturity(Currency&amp;"ibor"&amp;Tenor,BA1237,Trigger)</f>
        <v>48143</v>
      </c>
      <c r="BC1237" s="320">
        <f>_xll.qlIndexFixing($AC$5,AZ1237,TRUE,_xll.ohTrigger(Trigger,Trigger6M))</f>
        <v>1.6989861374135887E-2</v>
      </c>
      <c r="BD1237" s="320">
        <f>_xll.qlIndexFixing($BE$1,AZ1237,TRUE,_xll.ohTrigger(Trigger,Trigger6M))</f>
        <v>1.6857237165283655E-2</v>
      </c>
    </row>
    <row r="1238" spans="51:56" ht="11.25" customHeight="1" x14ac:dyDescent="0.25">
      <c r="AY1238" s="159" t="s">
        <v>90</v>
      </c>
      <c r="AZ1238" s="158">
        <f>_xll.qlInterestRateIndexFixingDate(Currency&amp;"ibor"&amp;Tenor,BA1238,Trigger)</f>
        <v>47963</v>
      </c>
      <c r="BA1238" s="158">
        <f>_xll.qlCalendarAdvance(Calendar,BA1237,AY1238,"f",,Trigger)</f>
        <v>47967</v>
      </c>
      <c r="BB1238" s="158">
        <f>_xll.qlInterestRateIndexMaturity(Currency&amp;"ibor"&amp;Tenor,BA1238,Trigger)</f>
        <v>48150</v>
      </c>
      <c r="BC1238" s="320">
        <f>_xll.qlIndexFixing($AC$5,AZ1238,TRUE,_xll.ohTrigger(Trigger,Trigger6M))</f>
        <v>1.6966242643927546E-2</v>
      </c>
      <c r="BD1238" s="320">
        <f>_xll.qlIndexFixing($BE$1,AZ1238,TRUE,_xll.ohTrigger(Trigger,Trigger6M))</f>
        <v>1.685090587819037E-2</v>
      </c>
    </row>
    <row r="1239" spans="51:56" ht="11.25" customHeight="1" x14ac:dyDescent="0.25">
      <c r="AY1239" s="159" t="s">
        <v>90</v>
      </c>
      <c r="AZ1239" s="158">
        <f>_xll.qlInterestRateIndexFixingDate(Currency&amp;"ibor"&amp;Tenor,BA1239,Trigger)</f>
        <v>47970</v>
      </c>
      <c r="BA1239" s="158">
        <f>_xll.qlCalendarAdvance(Calendar,BA1238,AY1239,"f",,Trigger)</f>
        <v>47974</v>
      </c>
      <c r="BB1239" s="158">
        <f>_xll.qlInterestRateIndexMaturity(Currency&amp;"ibor"&amp;Tenor,BA1239,Trigger)</f>
        <v>48158</v>
      </c>
      <c r="BC1239" s="320">
        <f>_xll.qlIndexFixing($AC$5,AZ1239,TRUE,_xll.ohTrigger(Trigger,Trigger6M))</f>
        <v>1.6943498263580145E-2</v>
      </c>
      <c r="BD1239" s="320">
        <f>_xll.qlIndexFixing($BE$1,AZ1239,TRUE,_xll.ohTrigger(Trigger,Trigger6M))</f>
        <v>1.6844481454041577E-2</v>
      </c>
    </row>
    <row r="1240" spans="51:56" ht="11.25" customHeight="1" x14ac:dyDescent="0.25">
      <c r="AY1240" s="159" t="s">
        <v>90</v>
      </c>
      <c r="AZ1240" s="158">
        <f>_xll.qlInterestRateIndexFixingDate(Currency&amp;"ibor"&amp;Tenor,BA1240,Trigger)</f>
        <v>47977</v>
      </c>
      <c r="BA1240" s="158">
        <f>_xll.qlCalendarAdvance(Calendar,BA1239,AY1240,"f",,Trigger)</f>
        <v>47981</v>
      </c>
      <c r="BB1240" s="158">
        <f>_xll.qlInterestRateIndexMaturity(Currency&amp;"ibor"&amp;Tenor,BA1240,Trigger)</f>
        <v>48165</v>
      </c>
      <c r="BC1240" s="320">
        <f>_xll.qlIndexFixing($AC$5,AZ1240,TRUE,_xll.ohTrigger(Trigger,Trigger6M))</f>
        <v>1.6919901071648816E-2</v>
      </c>
      <c r="BD1240" s="320">
        <f>_xll.qlIndexFixing($BE$1,AZ1240,TRUE,_xll.ohTrigger(Trigger,Trigger6M))</f>
        <v>1.6838100717458997E-2</v>
      </c>
    </row>
    <row r="1241" spans="51:56" ht="11.25" customHeight="1" x14ac:dyDescent="0.25">
      <c r="AY1241" s="159" t="s">
        <v>90</v>
      </c>
      <c r="AZ1241" s="158">
        <f>_xll.qlInterestRateIndexFixingDate(Currency&amp;"ibor"&amp;Tenor,BA1241,Trigger)</f>
        <v>47984</v>
      </c>
      <c r="BA1241" s="158">
        <f>_xll.qlCalendarAdvance(Calendar,BA1240,AY1241,"f",,Trigger)</f>
        <v>47988</v>
      </c>
      <c r="BB1241" s="158">
        <f>_xll.qlInterestRateIndexMaturity(Currency&amp;"ibor"&amp;Tenor,BA1241,Trigger)</f>
        <v>48172</v>
      </c>
      <c r="BC1241" s="320">
        <f>_xll.qlIndexFixing($AC$5,AZ1241,TRUE,_xll.ohTrigger(Trigger,Trigger6M))</f>
        <v>1.6925819885569536E-2</v>
      </c>
      <c r="BD1241" s="320">
        <f>_xll.qlIndexFixing($BE$1,AZ1241,TRUE,_xll.ohTrigger(Trigger,Trigger6M))</f>
        <v>1.6831696488974084E-2</v>
      </c>
    </row>
    <row r="1242" spans="51:56" ht="11.25" customHeight="1" x14ac:dyDescent="0.25">
      <c r="AY1242" s="159" t="s">
        <v>90</v>
      </c>
      <c r="AZ1242" s="158">
        <f>_xll.qlInterestRateIndexFixingDate(Currency&amp;"ibor"&amp;Tenor,BA1242,Trigger)</f>
        <v>47991</v>
      </c>
      <c r="BA1242" s="158">
        <f>_xll.qlCalendarAdvance(Calendar,BA1241,AY1242,"f",,Trigger)</f>
        <v>47995</v>
      </c>
      <c r="BB1242" s="158">
        <f>_xll.qlInterestRateIndexMaturity(Currency&amp;"ibor"&amp;Tenor,BA1242,Trigger)</f>
        <v>48179</v>
      </c>
      <c r="BC1242" s="320">
        <f>_xll.qlIndexFixing($AC$5,AZ1242,TRUE,_xll.ohTrigger(Trigger,Trigger6M))</f>
        <v>1.6936665930012106E-2</v>
      </c>
      <c r="BD1242" s="320">
        <f>_xll.qlIndexFixing($BE$1,AZ1242,TRUE,_xll.ohTrigger(Trigger,Trigger6M))</f>
        <v>1.6825268940237784E-2</v>
      </c>
    </row>
    <row r="1243" spans="51:56" ht="11.25" customHeight="1" x14ac:dyDescent="0.25">
      <c r="AY1243" s="159" t="s">
        <v>90</v>
      </c>
      <c r="AZ1243" s="158">
        <f>_xll.qlInterestRateIndexFixingDate(Currency&amp;"ibor"&amp;Tenor,BA1243,Trigger)</f>
        <v>47998</v>
      </c>
      <c r="BA1243" s="158">
        <f>_xll.qlCalendarAdvance(Calendar,BA1242,AY1243,"f",,Trigger)</f>
        <v>48002</v>
      </c>
      <c r="BB1243" s="158">
        <f>_xll.qlInterestRateIndexMaturity(Currency&amp;"ibor"&amp;Tenor,BA1243,Trigger)</f>
        <v>48185</v>
      </c>
      <c r="BC1243" s="320">
        <f>_xll.qlIndexFixing($AC$5,AZ1243,TRUE,_xll.ohTrigger(Trigger,Trigger6M))</f>
        <v>1.6946339585628814E-2</v>
      </c>
      <c r="BD1243" s="320">
        <f>_xll.qlIndexFixing($BE$1,AZ1243,TRUE,_xll.ohTrigger(Trigger,Trigger6M))</f>
        <v>1.6818895178526944E-2</v>
      </c>
    </row>
    <row r="1244" spans="51:56" ht="11.25" customHeight="1" x14ac:dyDescent="0.25">
      <c r="AY1244" s="159" t="s">
        <v>90</v>
      </c>
      <c r="AZ1244" s="158">
        <f>_xll.qlInterestRateIndexFixingDate(Currency&amp;"ibor"&amp;Tenor,BA1244,Trigger)</f>
        <v>48005</v>
      </c>
      <c r="BA1244" s="158">
        <f>_xll.qlCalendarAdvance(Calendar,BA1243,AY1244,"f",,Trigger)</f>
        <v>48009</v>
      </c>
      <c r="BB1244" s="158">
        <f>_xll.qlInterestRateIndexMaturity(Currency&amp;"ibor"&amp;Tenor,BA1244,Trigger)</f>
        <v>48192</v>
      </c>
      <c r="BC1244" s="320">
        <f>_xll.qlIndexFixing($AC$5,AZ1244,TRUE,_xll.ohTrigger(Trigger,Trigger6M))</f>
        <v>1.6957185236507185E-2</v>
      </c>
      <c r="BD1244" s="320">
        <f>_xll.qlIndexFixing($BE$1,AZ1244,TRUE,_xll.ohTrigger(Trigger,Trigger6M))</f>
        <v>1.6812423387260991E-2</v>
      </c>
    </row>
    <row r="1245" spans="51:56" ht="11.25" customHeight="1" x14ac:dyDescent="0.25">
      <c r="AY1245" s="159" t="s">
        <v>90</v>
      </c>
      <c r="AZ1245" s="158">
        <f>_xll.qlInterestRateIndexFixingDate(Currency&amp;"ibor"&amp;Tenor,BA1245,Trigger)</f>
        <v>48012</v>
      </c>
      <c r="BA1245" s="158">
        <f>_xll.qlCalendarAdvance(Calendar,BA1244,AY1245,"f",,Trigger)</f>
        <v>48016</v>
      </c>
      <c r="BB1245" s="158">
        <f>_xll.qlInterestRateIndexMaturity(Currency&amp;"ibor"&amp;Tenor,BA1245,Trigger)</f>
        <v>48199</v>
      </c>
      <c r="BC1245" s="320">
        <f>_xll.qlIndexFixing($AC$5,AZ1245,TRUE,_xll.ohTrigger(Trigger,Trigger6M))</f>
        <v>1.6968030946669283E-2</v>
      </c>
      <c r="BD1245" s="320">
        <f>_xll.qlIndexFixing($BE$1,AZ1245,TRUE,_xll.ohTrigger(Trigger,Trigger6M))</f>
        <v>1.6805928779380429E-2</v>
      </c>
    </row>
    <row r="1246" spans="51:56" ht="11.25" customHeight="1" x14ac:dyDescent="0.25">
      <c r="AY1246" s="159" t="s">
        <v>90</v>
      </c>
      <c r="AZ1246" s="158">
        <f>_xll.qlInterestRateIndexFixingDate(Currency&amp;"ibor"&amp;Tenor,BA1246,Trigger)</f>
        <v>48019</v>
      </c>
      <c r="BA1246" s="158">
        <f>_xll.qlCalendarAdvance(Calendar,BA1245,AY1246,"f",,Trigger)</f>
        <v>48023</v>
      </c>
      <c r="BB1246" s="158">
        <f>_xll.qlInterestRateIndexMaturity(Currency&amp;"ibor"&amp;Tenor,BA1246,Trigger)</f>
        <v>48206</v>
      </c>
      <c r="BC1246" s="320">
        <f>_xll.qlIndexFixing($AC$5,AZ1246,TRUE,_xll.ohTrigger(Trigger,Trigger6M))</f>
        <v>1.6978876716115105E-2</v>
      </c>
      <c r="BD1246" s="320">
        <f>_xll.qlIndexFixing($BE$1,AZ1246,TRUE,_xll.ohTrigger(Trigger,Trigger6M))</f>
        <v>1.6799411526522826E-2</v>
      </c>
    </row>
    <row r="1247" spans="51:56" ht="11.25" customHeight="1" x14ac:dyDescent="0.25">
      <c r="AY1247" s="159" t="s">
        <v>90</v>
      </c>
      <c r="AZ1247" s="158">
        <f>_xll.qlInterestRateIndexFixingDate(Currency&amp;"ibor"&amp;Tenor,BA1247,Trigger)</f>
        <v>48026</v>
      </c>
      <c r="BA1247" s="158">
        <f>_xll.qlCalendarAdvance(Calendar,BA1246,AY1247,"f",,Trigger)</f>
        <v>48030</v>
      </c>
      <c r="BB1247" s="158">
        <f>_xll.qlInterestRateIndexMaturity(Currency&amp;"ibor"&amp;Tenor,BA1247,Trigger)</f>
        <v>48215</v>
      </c>
      <c r="BC1247" s="320">
        <f>_xll.qlIndexFixing($AC$5,AZ1247,TRUE,_xll.ohTrigger(Trigger,Trigger6M))</f>
        <v>1.6992071633568626E-2</v>
      </c>
      <c r="BD1247" s="320">
        <f>_xll.qlIndexFixing($BE$1,AZ1247,TRUE,_xll.ohTrigger(Trigger,Trigger6M))</f>
        <v>1.67927028247488E-2</v>
      </c>
    </row>
    <row r="1248" spans="51:56" ht="11.25" customHeight="1" x14ac:dyDescent="0.25">
      <c r="AY1248" s="159" t="s">
        <v>90</v>
      </c>
      <c r="AZ1248" s="158">
        <f>_xll.qlInterestRateIndexFixingDate(Currency&amp;"ibor"&amp;Tenor,BA1248,Trigger)</f>
        <v>48033</v>
      </c>
      <c r="BA1248" s="158">
        <f>_xll.qlCalendarAdvance(Calendar,BA1247,AY1248,"f",,Trigger)</f>
        <v>48037</v>
      </c>
      <c r="BB1248" s="158">
        <f>_xll.qlInterestRateIndexMaturity(Currency&amp;"ibor"&amp;Tenor,BA1248,Trigger)</f>
        <v>48221</v>
      </c>
      <c r="BC1248" s="320">
        <f>_xll.qlIndexFixing($AC$5,AZ1248,TRUE,_xll.ohTrigger(Trigger,Trigger6M))</f>
        <v>1.7001743448486605E-2</v>
      </c>
      <c r="BD1248" s="320">
        <f>_xll.qlIndexFixing($BE$1,AZ1248,TRUE,_xll.ohTrigger(Trigger,Trigger6M))</f>
        <v>1.6786223534945324E-2</v>
      </c>
    </row>
    <row r="1249" spans="51:56" ht="11.25" customHeight="1" x14ac:dyDescent="0.25">
      <c r="AY1249" s="159" t="s">
        <v>90</v>
      </c>
      <c r="AZ1249" s="158">
        <f>_xll.qlInterestRateIndexFixingDate(Currency&amp;"ibor"&amp;Tenor,BA1249,Trigger)</f>
        <v>48040</v>
      </c>
      <c r="BA1249" s="158">
        <f>_xll.qlCalendarAdvance(Calendar,BA1248,AY1249,"f",,Trigger)</f>
        <v>48044</v>
      </c>
      <c r="BB1249" s="158">
        <f>_xll.qlInterestRateIndexMaturity(Currency&amp;"ibor"&amp;Tenor,BA1249,Trigger)</f>
        <v>48228</v>
      </c>
      <c r="BC1249" s="320">
        <f>_xll.qlIndexFixing($AC$5,AZ1249,TRUE,_xll.ohTrigger(Trigger,Trigger6M))</f>
        <v>1.7012589910204521E-2</v>
      </c>
      <c r="BD1249" s="320">
        <f>_xll.qlIndexFixing($BE$1,AZ1249,TRUE,_xll.ohTrigger(Trigger,Trigger6M))</f>
        <v>1.677963755061786E-2</v>
      </c>
    </row>
    <row r="1250" spans="51:56" ht="11.25" customHeight="1" x14ac:dyDescent="0.25">
      <c r="AY1250" s="159" t="s">
        <v>90</v>
      </c>
      <c r="AZ1250" s="158">
        <f>_xll.qlInterestRateIndexFixingDate(Currency&amp;"ibor"&amp;Tenor,BA1250,Trigger)</f>
        <v>48047</v>
      </c>
      <c r="BA1250" s="158">
        <f>_xll.qlCalendarAdvance(Calendar,BA1249,AY1250,"f",,Trigger)</f>
        <v>48051</v>
      </c>
      <c r="BB1250" s="158">
        <f>_xll.qlInterestRateIndexMaturity(Currency&amp;"ibor"&amp;Tenor,BA1250,Trigger)</f>
        <v>48235</v>
      </c>
      <c r="BC1250" s="320">
        <f>_xll.qlIndexFixing($AC$5,AZ1250,TRUE,_xll.ohTrigger(Trigger,Trigger6M))</f>
        <v>1.7023436431534315E-2</v>
      </c>
      <c r="BD1250" s="320">
        <f>_xll.qlIndexFixing($BE$1,AZ1250,TRUE,_xll.ohTrigger(Trigger,Trigger6M))</f>
        <v>1.6773029619211021E-2</v>
      </c>
    </row>
    <row r="1251" spans="51:56" ht="11.25" customHeight="1" x14ac:dyDescent="0.25">
      <c r="AY1251" s="159" t="s">
        <v>90</v>
      </c>
      <c r="AZ1251" s="158">
        <f>_xll.qlInterestRateIndexFixingDate(Currency&amp;"ibor"&amp;Tenor,BA1251,Trigger)</f>
        <v>48054</v>
      </c>
      <c r="BA1251" s="158">
        <f>_xll.qlCalendarAdvance(Calendar,BA1250,AY1251,"f",,Trigger)</f>
        <v>48058</v>
      </c>
      <c r="BB1251" s="158">
        <f>_xll.qlInterestRateIndexMaturity(Currency&amp;"ibor"&amp;Tenor,BA1251,Trigger)</f>
        <v>48242</v>
      </c>
      <c r="BC1251" s="320">
        <f>_xll.qlIndexFixing($AC$5,AZ1251,TRUE,_xll.ohTrigger(Trigger,Trigger6M))</f>
        <v>1.7034283012477294E-2</v>
      </c>
      <c r="BD1251" s="320">
        <f>_xll.qlIndexFixing($BE$1,AZ1251,TRUE,_xll.ohTrigger(Trigger,Trigger6M))</f>
        <v>1.6766399912364473E-2</v>
      </c>
    </row>
    <row r="1252" spans="51:56" ht="11.25" customHeight="1" x14ac:dyDescent="0.25">
      <c r="AY1252" s="159" t="s">
        <v>90</v>
      </c>
      <c r="AZ1252" s="158">
        <f>_xll.qlInterestRateIndexFixingDate(Currency&amp;"ibor"&amp;Tenor,BA1252,Trigger)</f>
        <v>48061</v>
      </c>
      <c r="BA1252" s="158">
        <f>_xll.qlCalendarAdvance(Calendar,BA1251,AY1252,"f",,Trigger)</f>
        <v>48065</v>
      </c>
      <c r="BB1252" s="158">
        <f>_xll.qlInterestRateIndexMaturity(Currency&amp;"ibor"&amp;Tenor,BA1252,Trigger)</f>
        <v>48249</v>
      </c>
      <c r="BC1252" s="320">
        <f>_xll.qlIndexFixing($AC$5,AZ1252,TRUE,_xll.ohTrigger(Trigger,Trigger6M))</f>
        <v>1.7045129653032152E-2</v>
      </c>
      <c r="BD1252" s="320">
        <f>_xll.qlIndexFixing($BE$1,AZ1252,TRUE,_xll.ohTrigger(Trigger,Trigger6M))</f>
        <v>1.6759748601716567E-2</v>
      </c>
    </row>
    <row r="1253" spans="51:56" ht="11.25" customHeight="1" x14ac:dyDescent="0.25">
      <c r="AY1253" s="159" t="s">
        <v>90</v>
      </c>
      <c r="AZ1253" s="158">
        <f>_xll.qlInterestRateIndexFixingDate(Currency&amp;"ibor"&amp;Tenor,BA1253,Trigger)</f>
        <v>48068</v>
      </c>
      <c r="BA1253" s="158">
        <f>_xll.qlCalendarAdvance(Calendar,BA1252,AY1253,"f",,Trigger)</f>
        <v>48072</v>
      </c>
      <c r="BB1253" s="158">
        <f>_xll.qlInterestRateIndexMaturity(Currency&amp;"ibor"&amp;Tenor,BA1253,Trigger)</f>
        <v>48256</v>
      </c>
      <c r="BC1253" s="320">
        <f>_xll.qlIndexFixing($AC$5,AZ1253,TRUE,_xll.ohTrigger(Trigger,Trigger6M))</f>
        <v>1.7055976353200195E-2</v>
      </c>
      <c r="BD1253" s="320">
        <f>_xll.qlIndexFixing($BE$1,AZ1253,TRUE,_xll.ohTrigger(Trigger,Trigger6M))</f>
        <v>1.6753075858903486E-2</v>
      </c>
    </row>
    <row r="1254" spans="51:56" ht="11.25" customHeight="1" x14ac:dyDescent="0.25">
      <c r="AY1254" s="159" t="s">
        <v>90</v>
      </c>
      <c r="AZ1254" s="158">
        <f>_xll.qlInterestRateIndexFixingDate(Currency&amp;"ibor"&amp;Tenor,BA1254,Trigger)</f>
        <v>48075</v>
      </c>
      <c r="BA1254" s="158">
        <f>_xll.qlCalendarAdvance(Calendar,BA1253,AY1254,"f",,Trigger)</f>
        <v>48079</v>
      </c>
      <c r="BB1254" s="158">
        <f>_xll.qlInterestRateIndexMaturity(Currency&amp;"ibor"&amp;Tenor,BA1254,Trigger)</f>
        <v>48263</v>
      </c>
      <c r="BC1254" s="320">
        <f>_xll.qlIndexFixing($AC$5,AZ1254,TRUE,_xll.ohTrigger(Trigger,Trigger6M))</f>
        <v>1.7066823112981858E-2</v>
      </c>
      <c r="BD1254" s="320">
        <f>_xll.qlIndexFixing($BE$1,AZ1254,TRUE,_xll.ohTrigger(Trigger,Trigger6M))</f>
        <v>1.6746381855560117E-2</v>
      </c>
    </row>
    <row r="1255" spans="51:56" ht="11.25" customHeight="1" x14ac:dyDescent="0.25">
      <c r="AY1255" s="159" t="s">
        <v>90</v>
      </c>
      <c r="AZ1255" s="158">
        <f>_xll.qlInterestRateIndexFixingDate(Currency&amp;"ibor"&amp;Tenor,BA1255,Trigger)</f>
        <v>48082</v>
      </c>
      <c r="BA1255" s="158">
        <f>_xll.qlCalendarAdvance(Calendar,BA1254,AY1255,"f",,Trigger)</f>
        <v>48086</v>
      </c>
      <c r="BB1255" s="158">
        <f>_xll.qlInterestRateIndexMaturity(Currency&amp;"ibor"&amp;Tenor,BA1255,Trigger)</f>
        <v>48270</v>
      </c>
      <c r="BC1255" s="320">
        <f>_xll.qlIndexFixing($AC$5,AZ1255,TRUE,_xll.ohTrigger(Trigger,Trigger6M))</f>
        <v>1.7077669932376704E-2</v>
      </c>
      <c r="BD1255" s="320">
        <f>_xll.qlIndexFixing($BE$1,AZ1255,TRUE,_xll.ohTrigger(Trigger,Trigger6M))</f>
        <v>1.6739666763319592E-2</v>
      </c>
    </row>
    <row r="1256" spans="51:56" ht="11.25" customHeight="1" x14ac:dyDescent="0.25">
      <c r="AY1256" s="159" t="s">
        <v>90</v>
      </c>
      <c r="AZ1256" s="158">
        <f>_xll.qlInterestRateIndexFixingDate(Currency&amp;"ibor"&amp;Tenor,BA1256,Trigger)</f>
        <v>48089</v>
      </c>
      <c r="BA1256" s="158">
        <f>_xll.qlCalendarAdvance(Calendar,BA1255,AY1256,"f",,Trigger)</f>
        <v>48093</v>
      </c>
      <c r="BB1256" s="158">
        <f>_xll.qlInterestRateIndexMaturity(Currency&amp;"ibor"&amp;Tenor,BA1256,Trigger)</f>
        <v>48275</v>
      </c>
      <c r="BC1256" s="320">
        <f>_xll.qlIndexFixing($AC$5,AZ1256,TRUE,_xll.ohTrigger(Trigger,Trigger6M))</f>
        <v>1.7086158617418398E-2</v>
      </c>
      <c r="BD1256" s="320">
        <f>_xll.qlIndexFixing($BE$1,AZ1256,TRUE,_xll.ohTrigger(Trigger,Trigger6M))</f>
        <v>1.6733131646374591E-2</v>
      </c>
    </row>
    <row r="1257" spans="51:56" ht="11.25" customHeight="1" x14ac:dyDescent="0.25">
      <c r="AY1257" s="159" t="s">
        <v>90</v>
      </c>
      <c r="AZ1257" s="158">
        <f>_xll.qlInterestRateIndexFixingDate(Currency&amp;"ibor"&amp;Tenor,BA1257,Trigger)</f>
        <v>48096</v>
      </c>
      <c r="BA1257" s="158">
        <f>_xll.qlCalendarAdvance(Calendar,BA1256,AY1257,"f",,Trigger)</f>
        <v>48100</v>
      </c>
      <c r="BB1257" s="158">
        <f>_xll.qlInterestRateIndexMaturity(Currency&amp;"ibor"&amp;Tenor,BA1257,Trigger)</f>
        <v>48282</v>
      </c>
      <c r="BC1257" s="320">
        <f>_xll.qlIndexFixing($AC$5,AZ1257,TRUE,_xll.ohTrigger(Trigger,Trigger6M))</f>
        <v>1.7097004522047311E-2</v>
      </c>
      <c r="BD1257" s="320">
        <f>_xll.qlIndexFixing($BE$1,AZ1257,TRUE,_xll.ohTrigger(Trigger,Trigger6M))</f>
        <v>1.6726378362706486E-2</v>
      </c>
    </row>
    <row r="1258" spans="51:56" ht="11.25" customHeight="1" x14ac:dyDescent="0.25">
      <c r="AY1258" s="159" t="s">
        <v>90</v>
      </c>
      <c r="AZ1258" s="158">
        <f>_xll.qlInterestRateIndexFixingDate(Currency&amp;"ibor"&amp;Tenor,BA1258,Trigger)</f>
        <v>48103</v>
      </c>
      <c r="BA1258" s="158">
        <f>_xll.qlCalendarAdvance(Calendar,BA1257,AY1258,"f",,Trigger)</f>
        <v>48107</v>
      </c>
      <c r="BB1258" s="158">
        <f>_xll.qlInterestRateIndexMaturity(Currency&amp;"ibor"&amp;Tenor,BA1258,Trigger)</f>
        <v>48289</v>
      </c>
      <c r="BC1258" s="320">
        <f>_xll.qlIndexFixing($AC$5,AZ1258,TRUE,_xll.ohTrigger(Trigger,Trigger6M))</f>
        <v>1.7107850485636976E-2</v>
      </c>
      <c r="BD1258" s="320">
        <f>_xll.qlIndexFixing($BE$1,AZ1258,TRUE,_xll.ohTrigger(Trigger,Trigger6M))</f>
        <v>1.671960448216692E-2</v>
      </c>
    </row>
    <row r="1259" spans="51:56" ht="11.25" customHeight="1" x14ac:dyDescent="0.25">
      <c r="AY1259" s="159" t="s">
        <v>90</v>
      </c>
      <c r="AZ1259" s="158">
        <f>_xll.qlInterestRateIndexFixingDate(Currency&amp;"ibor"&amp;Tenor,BA1259,Trigger)</f>
        <v>48110</v>
      </c>
      <c r="BA1259" s="158">
        <f>_xll.qlCalendarAdvance(Calendar,BA1258,AY1259,"f",,Trigger)</f>
        <v>48114</v>
      </c>
      <c r="BB1259" s="158">
        <f>_xll.qlInterestRateIndexMaturity(Currency&amp;"ibor"&amp;Tenor,BA1259,Trigger)</f>
        <v>48296</v>
      </c>
      <c r="BC1259" s="320">
        <f>_xll.qlIndexFixing($AC$5,AZ1259,TRUE,_xll.ohTrigger(Trigger,Trigger6M))</f>
        <v>1.7118696508188265E-2</v>
      </c>
      <c r="BD1259" s="320">
        <f>_xll.qlIndexFixing($BE$1,AZ1259,TRUE,_xll.ohTrigger(Trigger,Trigger6M))</f>
        <v>1.6712810176364553E-2</v>
      </c>
    </row>
    <row r="1260" spans="51:56" ht="11.25" customHeight="1" x14ac:dyDescent="0.25">
      <c r="AY1260" s="159" t="s">
        <v>90</v>
      </c>
      <c r="AZ1260" s="158">
        <f>_xll.qlInterestRateIndexFixingDate(Currency&amp;"ibor"&amp;Tenor,BA1260,Trigger)</f>
        <v>48117</v>
      </c>
      <c r="BA1260" s="158">
        <f>_xll.qlCalendarAdvance(Calendar,BA1259,AY1260,"f",,Trigger)</f>
        <v>48121</v>
      </c>
      <c r="BB1260" s="158">
        <f>_xll.qlInterestRateIndexMaturity(Currency&amp;"ibor"&amp;Tenor,BA1260,Trigger)</f>
        <v>48304</v>
      </c>
      <c r="BC1260" s="320">
        <f>_xll.qlIndexFixing($AC$5,AZ1260,TRUE,_xll.ohTrigger(Trigger,Trigger6M))</f>
        <v>1.7130723713353099E-2</v>
      </c>
      <c r="BD1260" s="320">
        <f>_xll.qlIndexFixing($BE$1,AZ1260,TRUE,_xll.ohTrigger(Trigger,Trigger6M))</f>
        <v>1.6705888377644265E-2</v>
      </c>
    </row>
    <row r="1261" spans="51:56" ht="11.25" customHeight="1" x14ac:dyDescent="0.25">
      <c r="AY1261" s="159" t="s">
        <v>90</v>
      </c>
      <c r="AZ1261" s="158">
        <f>_xll.qlInterestRateIndexFixingDate(Currency&amp;"ibor"&amp;Tenor,BA1261,Trigger)</f>
        <v>48124</v>
      </c>
      <c r="BA1261" s="158">
        <f>_xll.qlCalendarAdvance(Calendar,BA1260,AY1261,"f",,Trigger)</f>
        <v>48128</v>
      </c>
      <c r="BB1261" s="158">
        <f>_xll.qlInterestRateIndexMaturity(Currency&amp;"ibor"&amp;Tenor,BA1261,Trigger)</f>
        <v>48311</v>
      </c>
      <c r="BC1261" s="320">
        <f>_xll.qlIndexFixing($AC$5,AZ1261,TRUE,_xll.ohTrigger(Trigger,Trigger6M))</f>
        <v>1.7141570372096737E-2</v>
      </c>
      <c r="BD1261" s="320">
        <f>_xll.qlIndexFixing($BE$1,AZ1261,TRUE,_xll.ohTrigger(Trigger,Trigger6M))</f>
        <v>1.6699052045658077E-2</v>
      </c>
    </row>
    <row r="1262" spans="51:56" ht="11.25" customHeight="1" x14ac:dyDescent="0.25">
      <c r="AY1262" s="159" t="s">
        <v>90</v>
      </c>
      <c r="AZ1262" s="158">
        <f>_xll.qlInterestRateIndexFixingDate(Currency&amp;"ibor"&amp;Tenor,BA1262,Trigger)</f>
        <v>48131</v>
      </c>
      <c r="BA1262" s="158">
        <f>_xll.qlCalendarAdvance(Calendar,BA1261,AY1262,"f",,Trigger)</f>
        <v>48135</v>
      </c>
      <c r="BB1262" s="158">
        <f>_xll.qlInterestRateIndexMaturity(Currency&amp;"ibor"&amp;Tenor,BA1262,Trigger)</f>
        <v>48318</v>
      </c>
      <c r="BC1262" s="320">
        <f>_xll.qlIndexFixing($AC$5,AZ1262,TRUE,_xll.ohTrigger(Trigger,Trigger6M))</f>
        <v>1.7152417090130219E-2</v>
      </c>
      <c r="BD1262" s="320">
        <f>_xll.qlIndexFixing($BE$1,AZ1262,TRUE,_xll.ohTrigger(Trigger,Trigger6M))</f>
        <v>1.6692195814691065E-2</v>
      </c>
    </row>
    <row r="1263" spans="51:56" ht="11.25" customHeight="1" x14ac:dyDescent="0.25">
      <c r="AY1263" s="159" t="s">
        <v>90</v>
      </c>
      <c r="AZ1263" s="158">
        <f>_xll.qlInterestRateIndexFixingDate(Currency&amp;"ibor"&amp;Tenor,BA1263,Trigger)</f>
        <v>48138</v>
      </c>
      <c r="BA1263" s="158">
        <f>_xll.qlCalendarAdvance(Calendar,BA1262,AY1263,"f",,Trigger)</f>
        <v>48142</v>
      </c>
      <c r="BB1263" s="158">
        <f>_xll.qlInterestRateIndexMaturity(Currency&amp;"ibor"&amp;Tenor,BA1263,Trigger)</f>
        <v>48325</v>
      </c>
      <c r="BC1263" s="320">
        <f>_xll.qlIndexFixing($AC$5,AZ1263,TRUE,_xll.ohTrigger(Trigger,Trigger6M))</f>
        <v>1.7163263867452663E-2</v>
      </c>
      <c r="BD1263" s="320">
        <f>_xll.qlIndexFixing($BE$1,AZ1263,TRUE,_xll.ohTrigger(Trigger,Trigger6M))</f>
        <v>1.6685319856354588E-2</v>
      </c>
    </row>
    <row r="1264" spans="51:56" ht="11.25" customHeight="1" x14ac:dyDescent="0.25">
      <c r="AY1264" s="159" t="s">
        <v>90</v>
      </c>
      <c r="AZ1264" s="158">
        <f>_xll.qlInterestRateIndexFixingDate(Currency&amp;"ibor"&amp;Tenor,BA1264,Trigger)</f>
        <v>48145</v>
      </c>
      <c r="BA1264" s="158">
        <f>_xll.qlCalendarAdvance(Calendar,BA1263,AY1264,"f",,Trigger)</f>
        <v>48149</v>
      </c>
      <c r="BB1264" s="158">
        <f>_xll.qlInterestRateIndexMaturity(Currency&amp;"ibor"&amp;Tenor,BA1264,Trigger)</f>
        <v>48332</v>
      </c>
      <c r="BC1264" s="320">
        <f>_xll.qlIndexFixing($AC$5,AZ1264,TRUE,_xll.ohTrigger(Trigger,Trigger6M))</f>
        <v>1.7174110704064514E-2</v>
      </c>
      <c r="BD1264" s="320">
        <f>_xll.qlIndexFixing($BE$1,AZ1264,TRUE,_xll.ohTrigger(Trigger,Trigger6M))</f>
        <v>1.6678424342256953E-2</v>
      </c>
    </row>
    <row r="1265" spans="51:56" ht="11.25" customHeight="1" x14ac:dyDescent="0.25">
      <c r="AY1265" s="159" t="s">
        <v>90</v>
      </c>
      <c r="AZ1265" s="158">
        <f>_xll.qlInterestRateIndexFixingDate(Currency&amp;"ibor"&amp;Tenor,BA1265,Trigger)</f>
        <v>48152</v>
      </c>
      <c r="BA1265" s="158">
        <f>_xll.qlCalendarAdvance(Calendar,BA1264,AY1265,"f",,Trigger)</f>
        <v>48156</v>
      </c>
      <c r="BB1265" s="158">
        <f>_xll.qlInterestRateIndexMaturity(Currency&amp;"ibor"&amp;Tenor,BA1265,Trigger)</f>
        <v>48338</v>
      </c>
      <c r="BC1265" s="320">
        <f>_xll.qlIndexFixing($AC$5,AZ1265,TRUE,_xll.ohTrigger(Trigger,Trigger6M))</f>
        <v>1.7183773881702023E-2</v>
      </c>
      <c r="BD1265" s="320">
        <f>_xll.qlIndexFixing($BE$1,AZ1265,TRUE,_xll.ohTrigger(Trigger,Trigger6M))</f>
        <v>1.667162502089611E-2</v>
      </c>
    </row>
    <row r="1266" spans="51:56" ht="11.25" customHeight="1" x14ac:dyDescent="0.25">
      <c r="AY1266" s="159" t="s">
        <v>90</v>
      </c>
      <c r="AZ1266" s="158">
        <f>_xll.qlInterestRateIndexFixingDate(Currency&amp;"ibor"&amp;Tenor,BA1266,Trigger)</f>
        <v>48159</v>
      </c>
      <c r="BA1266" s="158">
        <f>_xll.qlCalendarAdvance(Calendar,BA1265,AY1266,"f",,Trigger)</f>
        <v>48163</v>
      </c>
      <c r="BB1266" s="158">
        <f>_xll.qlInterestRateIndexMaturity(Currency&amp;"ibor"&amp;Tenor,BA1266,Trigger)</f>
        <v>48345</v>
      </c>
      <c r="BC1266" s="320">
        <f>_xll.qlIndexFixing($AC$5,AZ1266,TRUE,_xll.ohTrigger(Trigger,Trigger6M))</f>
        <v>1.7194620316991729E-2</v>
      </c>
      <c r="BD1266" s="320">
        <f>_xll.qlIndexFixing($BE$1,AZ1266,TRUE,_xll.ohTrigger(Trigger,Trigger6M))</f>
        <v>1.6664692543149087E-2</v>
      </c>
    </row>
    <row r="1267" spans="51:56" ht="11.25" customHeight="1" x14ac:dyDescent="0.25">
      <c r="AY1267" s="159" t="s">
        <v>90</v>
      </c>
      <c r="AZ1267" s="158">
        <f>_xll.qlInterestRateIndexFixingDate(Currency&amp;"ibor"&amp;Tenor,BA1267,Trigger)</f>
        <v>48166</v>
      </c>
      <c r="BA1267" s="158">
        <f>_xll.qlCalendarAdvance(Calendar,BA1266,AY1267,"f",,Trigger)</f>
        <v>48170</v>
      </c>
      <c r="BB1267" s="158">
        <f>_xll.qlInterestRateIndexMaturity(Currency&amp;"ibor"&amp;Tenor,BA1267,Trigger)</f>
        <v>48352</v>
      </c>
      <c r="BC1267" s="320">
        <f>_xll.qlIndexFixing($AC$5,AZ1267,TRUE,_xll.ohTrigger(Trigger,Trigger6M))</f>
        <v>1.7184098430827618E-2</v>
      </c>
      <c r="BD1267" s="320">
        <f>_xll.qlIndexFixing($BE$1,AZ1267,TRUE,_xll.ohTrigger(Trigger,Trigger6M))</f>
        <v>1.6657741012944871E-2</v>
      </c>
    </row>
    <row r="1268" spans="51:56" ht="11.25" customHeight="1" x14ac:dyDescent="0.25">
      <c r="AY1268" s="159" t="s">
        <v>90</v>
      </c>
      <c r="AZ1268" s="158">
        <f>_xll.qlInterestRateIndexFixingDate(Currency&amp;"ibor"&amp;Tenor,BA1268,Trigger)</f>
        <v>48173</v>
      </c>
      <c r="BA1268" s="158">
        <f>_xll.qlCalendarAdvance(Calendar,BA1267,AY1268,"f",,Trigger)</f>
        <v>48177</v>
      </c>
      <c r="BB1268" s="158">
        <f>_xll.qlInterestRateIndexMaturity(Currency&amp;"ibor"&amp;Tenor,BA1268,Trigger)</f>
        <v>48359</v>
      </c>
      <c r="BC1268" s="320">
        <f>_xll.qlIndexFixing($AC$5,AZ1268,TRUE,_xll.ohTrigger(Trigger,Trigger6M))</f>
        <v>1.7157484376170824E-2</v>
      </c>
      <c r="BD1268" s="320">
        <f>_xll.qlIndexFixing($BE$1,AZ1268,TRUE,_xll.ohTrigger(Trigger,Trigger6M))</f>
        <v>1.6650770601875871E-2</v>
      </c>
    </row>
    <row r="1269" spans="51:56" ht="11.25" customHeight="1" x14ac:dyDescent="0.25">
      <c r="AY1269" s="159" t="s">
        <v>90</v>
      </c>
      <c r="AZ1269" s="158">
        <f>_xll.qlInterestRateIndexFixingDate(Currency&amp;"ibor"&amp;Tenor,BA1269,Trigger)</f>
        <v>48180</v>
      </c>
      <c r="BA1269" s="158">
        <f>_xll.qlCalendarAdvance(Calendar,BA1268,AY1269,"f",,Trigger)</f>
        <v>48184</v>
      </c>
      <c r="BB1269" s="158">
        <f>_xll.qlInterestRateIndexMaturity(Currency&amp;"ibor"&amp;Tenor,BA1269,Trigger)</f>
        <v>48367</v>
      </c>
      <c r="BC1269" s="320">
        <f>_xll.qlIndexFixing($AC$5,AZ1269,TRUE,_xll.ohTrigger(Trigger,Trigger6M))</f>
        <v>1.7127153096874764E-2</v>
      </c>
      <c r="BD1269" s="320">
        <f>_xll.qlIndexFixing($BE$1,AZ1269,TRUE,_xll.ohTrigger(Trigger,Trigger6M))</f>
        <v>1.6643659441532212E-2</v>
      </c>
    </row>
    <row r="1270" spans="51:56" ht="11.25" customHeight="1" x14ac:dyDescent="0.25">
      <c r="AY1270" s="159" t="s">
        <v>90</v>
      </c>
      <c r="AZ1270" s="158">
        <f>_xll.qlInterestRateIndexFixingDate(Currency&amp;"ibor"&amp;Tenor,BA1270,Trigger)</f>
        <v>48187</v>
      </c>
      <c r="BA1270" s="158">
        <f>_xll.qlCalendarAdvance(Calendar,BA1269,AY1270,"f",,Trigger)</f>
        <v>48191</v>
      </c>
      <c r="BB1270" s="158">
        <f>_xll.qlInterestRateIndexMaturity(Currency&amp;"ibor"&amp;Tenor,BA1270,Trigger)</f>
        <v>48374</v>
      </c>
      <c r="BC1270" s="320">
        <f>_xll.qlIndexFixing($AC$5,AZ1270,TRUE,_xll.ohTrigger(Trigger,Trigger6M))</f>
        <v>1.7100563761582102E-2</v>
      </c>
      <c r="BD1270" s="320">
        <f>_xll.qlIndexFixing($BE$1,AZ1270,TRUE,_xll.ohTrigger(Trigger,Trigger6M))</f>
        <v>1.6636650196549755E-2</v>
      </c>
    </row>
    <row r="1271" spans="51:56" ht="11.25" customHeight="1" x14ac:dyDescent="0.25">
      <c r="AY1271" s="159" t="s">
        <v>90</v>
      </c>
      <c r="AZ1271" s="158">
        <f>_xll.qlInterestRateIndexFixingDate(Currency&amp;"ibor"&amp;Tenor,BA1271,Trigger)</f>
        <v>48194</v>
      </c>
      <c r="BA1271" s="158">
        <f>_xll.qlCalendarAdvance(Calendar,BA1270,AY1271,"f",,Trigger)</f>
        <v>48198</v>
      </c>
      <c r="BB1271" s="158">
        <f>_xll.qlInterestRateIndexMaturity(Currency&amp;"ibor"&amp;Tenor,BA1271,Trigger)</f>
        <v>48381</v>
      </c>
      <c r="BC1271" s="320">
        <f>_xll.qlIndexFixing($AC$5,AZ1271,TRUE,_xll.ohTrigger(Trigger,Trigger6M))</f>
        <v>1.7073891021720505E-2</v>
      </c>
      <c r="BD1271" s="320">
        <f>_xll.qlIndexFixing($BE$1,AZ1271,TRUE,_xll.ohTrigger(Trigger,Trigger6M))</f>
        <v>1.6629622597016627E-2</v>
      </c>
    </row>
    <row r="1272" spans="51:56" ht="11.25" customHeight="1" x14ac:dyDescent="0.25">
      <c r="AY1272" s="159" t="s">
        <v>90</v>
      </c>
      <c r="AZ1272" s="158">
        <f>_xll.qlInterestRateIndexFixingDate(Currency&amp;"ibor"&amp;Tenor,BA1272,Trigger)</f>
        <v>48201</v>
      </c>
      <c r="BA1272" s="158">
        <f>_xll.qlCalendarAdvance(Calendar,BA1271,AY1272,"f",,Trigger)</f>
        <v>48205</v>
      </c>
      <c r="BB1272" s="158">
        <f>_xll.qlInterestRateIndexMaturity(Currency&amp;"ibor"&amp;Tenor,BA1272,Trigger)</f>
        <v>48388</v>
      </c>
      <c r="BC1272" s="320">
        <f>_xll.qlIndexFixing($AC$5,AZ1272,TRUE,_xll.ohTrigger(Trigger,Trigger6M))</f>
        <v>1.704713488066345E-2</v>
      </c>
      <c r="BD1272" s="320">
        <f>_xll.qlIndexFixing($BE$1,AZ1272,TRUE,_xll.ohTrigger(Trigger,Trigger6M))</f>
        <v>1.6622576814525416E-2</v>
      </c>
    </row>
    <row r="1273" spans="51:56" ht="11.25" customHeight="1" x14ac:dyDescent="0.25">
      <c r="AY1273" s="159" t="s">
        <v>90</v>
      </c>
      <c r="AZ1273" s="158">
        <f>_xll.qlInterestRateIndexFixingDate(Currency&amp;"ibor"&amp;Tenor,BA1273,Trigger)</f>
        <v>48206</v>
      </c>
      <c r="BA1273" s="158">
        <f>_xll.qlCalendarAdvance(Calendar,BA1272,AY1273,"f",,Trigger)</f>
        <v>48212</v>
      </c>
      <c r="BB1273" s="158">
        <f>_xll.qlInterestRateIndexMaturity(Currency&amp;"ibor"&amp;Tenor,BA1273,Trigger)</f>
        <v>48395</v>
      </c>
      <c r="BC1273" s="320">
        <f>_xll.qlIndexFixing($AC$5,AZ1273,TRUE,_xll.ohTrigger(Trigger,Trigger6M))</f>
        <v>1.7020295341794896E-2</v>
      </c>
      <c r="BD1273" s="320">
        <f>_xll.qlIndexFixing($BE$1,AZ1273,TRUE,_xll.ohTrigger(Trigger,Trigger6M))</f>
        <v>1.6615513020669125E-2</v>
      </c>
    </row>
    <row r="1274" spans="51:56" ht="11.25" customHeight="1" x14ac:dyDescent="0.25">
      <c r="AY1274" s="159" t="s">
        <v>90</v>
      </c>
      <c r="AZ1274" s="158">
        <f>_xll.qlInterestRateIndexFixingDate(Currency&amp;"ibor"&amp;Tenor,BA1274,Trigger)</f>
        <v>48215</v>
      </c>
      <c r="BA1274" s="158">
        <f>_xll.qlCalendarAdvance(Calendar,BA1273,AY1274,"f",,Trigger)</f>
        <v>48219</v>
      </c>
      <c r="BB1274" s="158">
        <f>_xll.qlInterestRateIndexMaturity(Currency&amp;"ibor"&amp;Tenor,BA1274,Trigger)</f>
        <v>48401</v>
      </c>
      <c r="BC1274" s="320">
        <f>_xll.qlIndexFixing($AC$5,AZ1274,TRUE,_xll.ohTrigger(Trigger,Trigger6M))</f>
        <v>1.6996039011934357E-2</v>
      </c>
      <c r="BD1274" s="320">
        <f>_xll.qlIndexFixing($BE$1,AZ1274,TRUE,_xll.ohTrigger(Trigger,Trigger6M))</f>
        <v>1.6608561246255045E-2</v>
      </c>
    </row>
    <row r="1275" spans="51:56" ht="11.25" customHeight="1" x14ac:dyDescent="0.25">
      <c r="AY1275" s="159" t="s">
        <v>90</v>
      </c>
      <c r="AZ1275" s="158">
        <f>_xll.qlInterestRateIndexFixingDate(Currency&amp;"ibor"&amp;Tenor,BA1275,Trigger)</f>
        <v>48222</v>
      </c>
      <c r="BA1275" s="158">
        <f>_xll.qlCalendarAdvance(Calendar,BA1274,AY1275,"f",,Trigger)</f>
        <v>48226</v>
      </c>
      <c r="BB1275" s="158">
        <f>_xll.qlInterestRateIndexMaturity(Currency&amp;"ibor"&amp;Tenor,BA1275,Trigger)</f>
        <v>48408</v>
      </c>
      <c r="BC1275" s="320">
        <f>_xll.qlIndexFixing($AC$5,AZ1275,TRUE,_xll.ohTrigger(Trigger,Trigger6M))</f>
        <v>1.6968837976937184E-2</v>
      </c>
      <c r="BD1275" s="320">
        <f>_xll.qlIndexFixing($BE$1,AZ1275,TRUE,_xll.ohTrigger(Trigger,Trigger6M))</f>
        <v>1.6601463473568091E-2</v>
      </c>
    </row>
    <row r="1276" spans="51:56" ht="11.25" customHeight="1" x14ac:dyDescent="0.25">
      <c r="AY1276" s="159" t="s">
        <v>90</v>
      </c>
      <c r="AZ1276" s="158">
        <f>_xll.qlInterestRateIndexFixingDate(Currency&amp;"ibor"&amp;Tenor,BA1276,Trigger)</f>
        <v>48229</v>
      </c>
      <c r="BA1276" s="158">
        <f>_xll.qlCalendarAdvance(Calendar,BA1275,AY1276,"f",,Trigger)</f>
        <v>48233</v>
      </c>
      <c r="BB1276" s="158">
        <f>_xll.qlInterestRateIndexMaturity(Currency&amp;"ibor"&amp;Tenor,BA1276,Trigger)</f>
        <v>48415</v>
      </c>
      <c r="BC1276" s="320">
        <f>_xll.qlIndexFixing($AC$5,AZ1276,TRUE,_xll.ohTrigger(Trigger,Trigger6M))</f>
        <v>1.6941553101279441E-2</v>
      </c>
      <c r="BD1276" s="320">
        <f>_xll.qlIndexFixing($BE$1,AZ1276,TRUE,_xll.ohTrigger(Trigger,Trigger6M))</f>
        <v>1.6594348192689318E-2</v>
      </c>
    </row>
    <row r="1277" spans="51:56" ht="11.25" customHeight="1" x14ac:dyDescent="0.25">
      <c r="AY1277" s="159" t="s">
        <v>90</v>
      </c>
      <c r="AZ1277" s="158">
        <f>_xll.qlInterestRateIndexFixingDate(Currency&amp;"ibor"&amp;Tenor,BA1277,Trigger)</f>
        <v>48236</v>
      </c>
      <c r="BA1277" s="158">
        <f>_xll.qlCalendarAdvance(Calendar,BA1276,AY1277,"f",,Trigger)</f>
        <v>48240</v>
      </c>
      <c r="BB1277" s="158">
        <f>_xll.qlInterestRateIndexMaturity(Currency&amp;"ibor"&amp;Tenor,BA1277,Trigger)</f>
        <v>48422</v>
      </c>
      <c r="BC1277" s="320">
        <f>_xll.qlIndexFixing($AC$5,AZ1277,TRUE,_xll.ohTrigger(Trigger,Trigger6M))</f>
        <v>1.6914184388410681E-2</v>
      </c>
      <c r="BD1277" s="320">
        <f>_xll.qlIndexFixing($BE$1,AZ1277,TRUE,_xll.ohTrigger(Trigger,Trigger6M))</f>
        <v>1.6587215575193565E-2</v>
      </c>
    </row>
    <row r="1278" spans="51:56" ht="11.25" customHeight="1" x14ac:dyDescent="0.25">
      <c r="AY1278" s="159" t="s">
        <v>90</v>
      </c>
      <c r="AZ1278" s="158">
        <f>_xll.qlInterestRateIndexFixingDate(Currency&amp;"ibor"&amp;Tenor,BA1278,Trigger)</f>
        <v>48243</v>
      </c>
      <c r="BA1278" s="158">
        <f>_xll.qlCalendarAdvance(Calendar,BA1277,AY1278,"f",,Trigger)</f>
        <v>48247</v>
      </c>
      <c r="BB1278" s="158">
        <f>_xll.qlInterestRateIndexMaturity(Currency&amp;"ibor"&amp;Tenor,BA1278,Trigger)</f>
        <v>48429</v>
      </c>
      <c r="BC1278" s="320">
        <f>_xll.qlIndexFixing($AC$5,AZ1278,TRUE,_xll.ohTrigger(Trigger,Trigger6M))</f>
        <v>1.6886731841793186E-2</v>
      </c>
      <c r="BD1278" s="320">
        <f>_xll.qlIndexFixing($BE$1,AZ1278,TRUE,_xll.ohTrigger(Trigger,Trigger6M))</f>
        <v>1.6580065792653923E-2</v>
      </c>
    </row>
    <row r="1279" spans="51:56" ht="11.25" customHeight="1" x14ac:dyDescent="0.25">
      <c r="AY1279" s="159" t="s">
        <v>90</v>
      </c>
      <c r="AZ1279" s="158">
        <f>_xll.qlInterestRateIndexFixingDate(Currency&amp;"ibor"&amp;Tenor,BA1279,Trigger)</f>
        <v>48250</v>
      </c>
      <c r="BA1279" s="158">
        <f>_xll.qlCalendarAdvance(Calendar,BA1278,AY1279,"f",,Trigger)</f>
        <v>48254</v>
      </c>
      <c r="BB1279" s="158">
        <f>_xll.qlInterestRateIndexMaturity(Currency&amp;"ibor"&amp;Tenor,BA1279,Trigger)</f>
        <v>48436</v>
      </c>
      <c r="BC1279" s="320">
        <f>_xll.qlIndexFixing($AC$5,AZ1279,TRUE,_xll.ohTrigger(Trigger,Trigger6M))</f>
        <v>1.6859195464896708E-2</v>
      </c>
      <c r="BD1279" s="320">
        <f>_xll.qlIndexFixing($BE$1,AZ1279,TRUE,_xll.ohTrigger(Trigger,Trigger6M))</f>
        <v>1.6572899016643033E-2</v>
      </c>
    </row>
    <row r="1280" spans="51:56" ht="11.25" customHeight="1" x14ac:dyDescent="0.25">
      <c r="AY1280" s="159" t="s">
        <v>90</v>
      </c>
      <c r="AZ1280" s="158">
        <f>_xll.qlInterestRateIndexFixingDate(Currency&amp;"ibor"&amp;Tenor,BA1280,Trigger)</f>
        <v>48257</v>
      </c>
      <c r="BA1280" s="158">
        <f>_xll.qlCalendarAdvance(Calendar,BA1279,AY1280,"f",,Trigger)</f>
        <v>48261</v>
      </c>
      <c r="BB1280" s="158">
        <f>_xll.qlInterestRateIndexMaturity(Currency&amp;"ibor"&amp;Tenor,BA1280,Trigger)</f>
        <v>48443</v>
      </c>
      <c r="BC1280" s="320">
        <f>_xll.qlIndexFixing($AC$5,AZ1280,TRUE,_xll.ohTrigger(Trigger,Trigger6M))</f>
        <v>1.6831575261203737E-2</v>
      </c>
      <c r="BD1280" s="320">
        <f>_xll.qlIndexFixing($BE$1,AZ1280,TRUE,_xll.ohTrigger(Trigger,Trigger6M))</f>
        <v>1.6565715418728713E-2</v>
      </c>
    </row>
    <row r="1281" spans="51:56" ht="11.25" customHeight="1" x14ac:dyDescent="0.25">
      <c r="AY1281" s="159" t="s">
        <v>90</v>
      </c>
      <c r="AZ1281" s="158">
        <f>_xll.qlInterestRateIndexFixingDate(Currency&amp;"ibor"&amp;Tenor,BA1281,Trigger)</f>
        <v>48264</v>
      </c>
      <c r="BA1281" s="158">
        <f>_xll.qlCalendarAdvance(Calendar,BA1280,AY1281,"f",,Trigger)</f>
        <v>48268</v>
      </c>
      <c r="BB1281" s="158">
        <f>_xll.qlInterestRateIndexMaturity(Currency&amp;"ibor"&amp;Tenor,BA1281,Trigger)</f>
        <v>48450</v>
      </c>
      <c r="BC1281" s="320">
        <f>_xll.qlIndexFixing($AC$5,AZ1281,TRUE,_xll.ohTrigger(Trigger,Trigger6M))</f>
        <v>1.6803871234206864E-2</v>
      </c>
      <c r="BD1281" s="320">
        <f>_xll.qlIndexFixing($BE$1,AZ1281,TRUE,_xll.ohTrigger(Trigger,Trigger6M))</f>
        <v>1.6558515170478339E-2</v>
      </c>
    </row>
    <row r="1282" spans="51:56" ht="11.25" customHeight="1" x14ac:dyDescent="0.25">
      <c r="AY1282" s="159" t="s">
        <v>90</v>
      </c>
      <c r="AZ1282" s="158">
        <f>_xll.qlInterestRateIndexFixingDate(Currency&amp;"ibor"&amp;Tenor,BA1282,Trigger)</f>
        <v>48271</v>
      </c>
      <c r="BA1282" s="158">
        <f>_xll.qlCalendarAdvance(Calendar,BA1281,AY1282,"f",,Trigger)</f>
        <v>48275</v>
      </c>
      <c r="BB1282" s="158">
        <f>_xll.qlInterestRateIndexMaturity(Currency&amp;"ibor"&amp;Tenor,BA1282,Trigger)</f>
        <v>48459</v>
      </c>
      <c r="BC1282" s="320">
        <f>_xll.qlIndexFixing($AC$5,AZ1282,TRUE,_xll.ohTrigger(Trigger,Trigger6M))</f>
        <v>1.6773913669082156E-2</v>
      </c>
      <c r="BD1282" s="320">
        <f>_xll.qlIndexFixing($BE$1,AZ1282,TRUE,_xll.ohTrigger(Trigger,Trigger6M))</f>
        <v>1.6551014769559065E-2</v>
      </c>
    </row>
    <row r="1283" spans="51:56" ht="11.25" customHeight="1" x14ac:dyDescent="0.25">
      <c r="AY1283" s="159" t="s">
        <v>90</v>
      </c>
      <c r="AZ1283" s="158">
        <f>_xll.qlInterestRateIndexFixingDate(Currency&amp;"ibor"&amp;Tenor,BA1283,Trigger)</f>
        <v>48278</v>
      </c>
      <c r="BA1283" s="158">
        <f>_xll.qlCalendarAdvance(Calendar,BA1282,AY1283,"f",,Trigger)</f>
        <v>48282</v>
      </c>
      <c r="BB1283" s="158">
        <f>_xll.qlInterestRateIndexMaturity(Currency&amp;"ibor"&amp;Tenor,BA1283,Trigger)</f>
        <v>48466</v>
      </c>
      <c r="BC1283" s="320">
        <f>_xll.qlIndexFixing($AC$5,AZ1283,TRUE,_xll.ohTrigger(Trigger,Trigger6M))</f>
        <v>1.674643652332999E-2</v>
      </c>
      <c r="BD1283" s="320">
        <f>_xll.qlIndexFixing($BE$1,AZ1283,TRUE,_xll.ohTrigger(Trigger,Trigger6M))</f>
        <v>1.6543778864080354E-2</v>
      </c>
    </row>
    <row r="1284" spans="51:56" ht="11.25" customHeight="1" x14ac:dyDescent="0.25">
      <c r="AY1284" s="159" t="s">
        <v>90</v>
      </c>
      <c r="AZ1284" s="158">
        <f>_xll.qlInterestRateIndexFixingDate(Currency&amp;"ibor"&amp;Tenor,BA1284,Trigger)</f>
        <v>48285</v>
      </c>
      <c r="BA1284" s="158">
        <f>_xll.qlCalendarAdvance(Calendar,BA1283,AY1284,"f",,Trigger)</f>
        <v>48289</v>
      </c>
      <c r="BB1284" s="158">
        <f>_xll.qlInterestRateIndexMaturity(Currency&amp;"ibor"&amp;Tenor,BA1284,Trigger)</f>
        <v>48473</v>
      </c>
      <c r="BC1284" s="320">
        <f>_xll.qlIndexFixing($AC$5,AZ1284,TRUE,_xll.ohTrigger(Trigger,Trigger6M))</f>
        <v>1.6718876465620092E-2</v>
      </c>
      <c r="BD1284" s="320">
        <f>_xll.qlIndexFixing($BE$1,AZ1284,TRUE,_xll.ohTrigger(Trigger,Trigger6M))</f>
        <v>1.6536526846277561E-2</v>
      </c>
    </row>
    <row r="1285" spans="51:56" ht="11.25" customHeight="1" x14ac:dyDescent="0.25">
      <c r="AY1285" s="159" t="s">
        <v>90</v>
      </c>
      <c r="AZ1285" s="158">
        <f>_xll.qlInterestRateIndexFixingDate(Currency&amp;"ibor"&amp;Tenor,BA1285,Trigger)</f>
        <v>48292</v>
      </c>
      <c r="BA1285" s="158">
        <f>_xll.qlCalendarAdvance(Calendar,BA1284,AY1285,"f",,Trigger)</f>
        <v>48296</v>
      </c>
      <c r="BB1285" s="158">
        <f>_xll.qlInterestRateIndexMaturity(Currency&amp;"ibor"&amp;Tenor,BA1285,Trigger)</f>
        <v>48480</v>
      </c>
      <c r="BC1285" s="320">
        <f>_xll.qlIndexFixing($AC$5,AZ1285,TRUE,_xll.ohTrigger(Trigger,Trigger6M))</f>
        <v>1.6691233499437064E-2</v>
      </c>
      <c r="BD1285" s="320">
        <f>_xll.qlIndexFixing($BE$1,AZ1285,TRUE,_xll.ohTrigger(Trigger,Trigger6M))</f>
        <v>1.6529258887726914E-2</v>
      </c>
    </row>
    <row r="1286" spans="51:56" ht="11.25" customHeight="1" x14ac:dyDescent="0.25">
      <c r="AY1286" s="159" t="s">
        <v>90</v>
      </c>
      <c r="AZ1286" s="158">
        <f>_xll.qlInterestRateIndexFixingDate(Currency&amp;"ibor"&amp;Tenor,BA1286,Trigger)</f>
        <v>48297</v>
      </c>
      <c r="BA1286" s="158">
        <f>_xll.qlCalendarAdvance(Calendar,BA1285,AY1286,"f",,Trigger)</f>
        <v>48303</v>
      </c>
      <c r="BB1286" s="158">
        <f>_xll.qlInterestRateIndexMaturity(Currency&amp;"ibor"&amp;Tenor,BA1286,Trigger)</f>
        <v>48487</v>
      </c>
      <c r="BC1286" s="320">
        <f>_xll.qlIndexFixing($AC$5,AZ1286,TRUE,_xll.ohTrigger(Trigger,Trigger6M))</f>
        <v>1.6663507628275065E-2</v>
      </c>
      <c r="BD1286" s="320">
        <f>_xll.qlIndexFixing($BE$1,AZ1286,TRUE,_xll.ohTrigger(Trigger,Trigger6M))</f>
        <v>1.6521975160002911E-2</v>
      </c>
    </row>
    <row r="1287" spans="51:56" ht="11.25" customHeight="1" x14ac:dyDescent="0.25">
      <c r="AY1287" s="159" t="s">
        <v>90</v>
      </c>
      <c r="AZ1287" s="158">
        <f>_xll.qlInterestRateIndexFixingDate(Currency&amp;"ibor"&amp;Tenor,BA1287,Trigger)</f>
        <v>48306</v>
      </c>
      <c r="BA1287" s="158">
        <f>_xll.qlCalendarAdvance(Calendar,BA1286,AY1287,"f",,Trigger)</f>
        <v>48310</v>
      </c>
      <c r="BB1287" s="158">
        <f>_xll.qlInterestRateIndexMaturity(Currency&amp;"ibor"&amp;Tenor,BA1287,Trigger)</f>
        <v>48493</v>
      </c>
      <c r="BC1287" s="320">
        <f>_xll.qlIndexFixing($AC$5,AZ1287,TRUE,_xll.ohTrigger(Trigger,Trigger6M))</f>
        <v>1.6635786947119782E-2</v>
      </c>
      <c r="BD1287" s="320">
        <f>_xll.qlIndexFixing($BE$1,AZ1287,TRUE,_xll.ohTrigger(Trigger,Trigger6M))</f>
        <v>1.6514824800077349E-2</v>
      </c>
    </row>
    <row r="1288" spans="51:56" ht="11.25" customHeight="1" x14ac:dyDescent="0.25">
      <c r="AY1288" s="159" t="s">
        <v>90</v>
      </c>
      <c r="AZ1288" s="158">
        <f>_xll.qlInterestRateIndexFixingDate(Currency&amp;"ibor"&amp;Tenor,BA1288,Trigger)</f>
        <v>48313</v>
      </c>
      <c r="BA1288" s="158">
        <f>_xll.qlCalendarAdvance(Calendar,BA1287,AY1288,"f",,Trigger)</f>
        <v>48317</v>
      </c>
      <c r="BB1288" s="158">
        <f>_xll.qlInterestRateIndexMaturity(Currency&amp;"ibor"&amp;Tenor,BA1288,Trigger)</f>
        <v>48500</v>
      </c>
      <c r="BC1288" s="320">
        <f>_xll.qlIndexFixing($AC$5,AZ1288,TRUE,_xll.ohTrigger(Trigger,Trigger6M))</f>
        <v>1.6607696854231982E-2</v>
      </c>
      <c r="BD1288" s="320">
        <f>_xll.qlIndexFixing($BE$1,AZ1288,TRUE,_xll.ohTrigger(Trigger,Trigger6M))</f>
        <v>1.6507511425413453E-2</v>
      </c>
    </row>
    <row r="1289" spans="51:56" ht="11.25" customHeight="1" x14ac:dyDescent="0.25">
      <c r="AY1289" s="159" t="s">
        <v>90</v>
      </c>
      <c r="AZ1289" s="158">
        <f>_xll.qlInterestRateIndexFixingDate(Currency&amp;"ibor"&amp;Tenor,BA1289,Trigger)</f>
        <v>48320</v>
      </c>
      <c r="BA1289" s="158">
        <f>_xll.qlCalendarAdvance(Calendar,BA1288,AY1289,"f",,Trigger)</f>
        <v>48324</v>
      </c>
      <c r="BB1289" s="158">
        <f>_xll.qlInterestRateIndexMaturity(Currency&amp;"ibor"&amp;Tenor,BA1289,Trigger)</f>
        <v>48507</v>
      </c>
      <c r="BC1289" s="320">
        <f>_xll.qlIndexFixing($AC$5,AZ1289,TRUE,_xll.ohTrigger(Trigger,Trigger6M))</f>
        <v>1.6579523419096982E-2</v>
      </c>
      <c r="BD1289" s="320">
        <f>_xll.qlIndexFixing($BE$1,AZ1289,TRUE,_xll.ohTrigger(Trigger,Trigger6M))</f>
        <v>1.6500182784580899E-2</v>
      </c>
    </row>
    <row r="1290" spans="51:56" ht="11.25" customHeight="1" x14ac:dyDescent="0.25">
      <c r="AY1290" s="159" t="s">
        <v>90</v>
      </c>
      <c r="AZ1290" s="158">
        <f>_xll.qlInterestRateIndexFixingDate(Currency&amp;"ibor"&amp;Tenor,BA1290,Trigger)</f>
        <v>48327</v>
      </c>
      <c r="BA1290" s="158">
        <f>_xll.qlCalendarAdvance(Calendar,BA1289,AY1290,"f",,Trigger)</f>
        <v>48331</v>
      </c>
      <c r="BB1290" s="158">
        <f>_xll.qlInterestRateIndexMaturity(Currency&amp;"ibor"&amp;Tenor,BA1290,Trigger)</f>
        <v>48514</v>
      </c>
      <c r="BC1290" s="320">
        <f>_xll.qlIndexFixing($AC$5,AZ1290,TRUE,_xll.ohTrigger(Trigger,Trigger6M))</f>
        <v>1.6551266645276085E-2</v>
      </c>
      <c r="BD1290" s="320">
        <f>_xll.qlIndexFixing($BE$1,AZ1290,TRUE,_xll.ohTrigger(Trigger,Trigger6M))</f>
        <v>1.6492839049135136E-2</v>
      </c>
    </row>
    <row r="1291" spans="51:56" ht="11.25" customHeight="1" x14ac:dyDescent="0.25">
      <c r="AY1291" s="159" t="s">
        <v>90</v>
      </c>
      <c r="AZ1291" s="158">
        <f>_xll.qlInterestRateIndexFixingDate(Currency&amp;"ibor"&amp;Tenor,BA1291,Trigger)</f>
        <v>48334</v>
      </c>
      <c r="BA1291" s="158">
        <f>_xll.qlCalendarAdvance(Calendar,BA1290,AY1291,"f",,Trigger)</f>
        <v>48338</v>
      </c>
      <c r="BB1291" s="158">
        <f>_xll.qlInterestRateIndexMaturity(Currency&amp;"ibor"&amp;Tenor,BA1291,Trigger)</f>
        <v>48522</v>
      </c>
      <c r="BC1291" s="320">
        <f>_xll.qlIndexFixing($AC$5,AZ1291,TRUE,_xll.ohTrigger(Trigger,Trigger6M))</f>
        <v>1.6523634820858613E-2</v>
      </c>
      <c r="BD1291" s="320">
        <f>_xll.qlIndexFixing($BE$1,AZ1291,TRUE,_xll.ohTrigger(Trigger,Trigger6M))</f>
        <v>1.6485325988716888E-2</v>
      </c>
    </row>
    <row r="1292" spans="51:56" ht="11.25" customHeight="1" x14ac:dyDescent="0.25">
      <c r="AY1292" s="159" t="s">
        <v>90</v>
      </c>
      <c r="AZ1292" s="158">
        <f>_xll.qlInterestRateIndexFixingDate(Currency&amp;"ibor"&amp;Tenor,BA1292,Trigger)</f>
        <v>48341</v>
      </c>
      <c r="BA1292" s="158">
        <f>_xll.qlCalendarAdvance(Calendar,BA1291,AY1292,"f",,Trigger)</f>
        <v>48345</v>
      </c>
      <c r="BB1292" s="158">
        <f>_xll.qlInterestRateIndexMaturity(Currency&amp;"ibor"&amp;Tenor,BA1292,Trigger)</f>
        <v>48529</v>
      </c>
      <c r="BC1292" s="320">
        <f>_xll.qlIndexFixing($AC$5,AZ1292,TRUE,_xll.ohTrigger(Trigger,Trigger6M))</f>
        <v>1.6495411593812313E-2</v>
      </c>
      <c r="BD1292" s="320">
        <f>_xll.qlIndexFixing($BE$1,AZ1292,TRUE,_xll.ohTrigger(Trigger,Trigger6M))</f>
        <v>1.6477951248885032E-2</v>
      </c>
    </row>
    <row r="1293" spans="51:56" ht="11.25" customHeight="1" x14ac:dyDescent="0.25">
      <c r="AY1293" s="159" t="s">
        <v>90</v>
      </c>
      <c r="AZ1293" s="158">
        <f>_xll.qlInterestRateIndexFixingDate(Currency&amp;"ibor"&amp;Tenor,BA1293,Trigger)</f>
        <v>48348</v>
      </c>
      <c r="BA1293" s="158">
        <f>_xll.qlCalendarAdvance(Calendar,BA1292,AY1293,"f",,Trigger)</f>
        <v>48352</v>
      </c>
      <c r="BB1293" s="158">
        <f>_xll.qlInterestRateIndexMaturity(Currency&amp;"ibor"&amp;Tenor,BA1293,Trigger)</f>
        <v>48536</v>
      </c>
      <c r="BC1293" s="320">
        <f>_xll.qlIndexFixing($AC$5,AZ1293,TRUE,_xll.ohTrigger(Trigger,Trigger6M))</f>
        <v>1.648823592349177E-2</v>
      </c>
      <c r="BD1293" s="320">
        <f>_xll.qlIndexFixing($BE$1,AZ1293,TRUE,_xll.ohTrigger(Trigger,Trigger6M))</f>
        <v>1.6470561940836979E-2</v>
      </c>
    </row>
    <row r="1294" spans="51:56" ht="11.25" customHeight="1" x14ac:dyDescent="0.25">
      <c r="AY1294" s="159" t="s">
        <v>90</v>
      </c>
      <c r="AZ1294" s="158">
        <f>_xll.qlInterestRateIndexFixingDate(Currency&amp;"ibor"&amp;Tenor,BA1294,Trigger)</f>
        <v>48355</v>
      </c>
      <c r="BA1294" s="158">
        <f>_xll.qlCalendarAdvance(Calendar,BA1293,AY1294,"f",,Trigger)</f>
        <v>48359</v>
      </c>
      <c r="BB1294" s="158">
        <f>_xll.qlInterestRateIndexMaturity(Currency&amp;"ibor"&amp;Tenor,BA1294,Trigger)</f>
        <v>48543</v>
      </c>
      <c r="BC1294" s="320">
        <f>_xll.qlIndexFixing($AC$5,AZ1294,TRUE,_xll.ohTrigger(Trigger,Trigger6M))</f>
        <v>1.6496890351025081E-2</v>
      </c>
      <c r="BD1294" s="320">
        <f>_xll.qlIndexFixing($BE$1,AZ1294,TRUE,_xll.ohTrigger(Trigger,Trigger6M))</f>
        <v>1.646315823612941E-2</v>
      </c>
    </row>
    <row r="1295" spans="51:56" ht="11.25" customHeight="1" x14ac:dyDescent="0.25">
      <c r="AY1295" s="159" t="s">
        <v>90</v>
      </c>
      <c r="AZ1295" s="158">
        <f>_xll.qlInterestRateIndexFixingDate(Currency&amp;"ibor"&amp;Tenor,BA1295,Trigger)</f>
        <v>48362</v>
      </c>
      <c r="BA1295" s="158">
        <f>_xll.qlCalendarAdvance(Calendar,BA1294,AY1295,"f",,Trigger)</f>
        <v>48366</v>
      </c>
      <c r="BB1295" s="158">
        <f>_xll.qlInterestRateIndexMaturity(Currency&amp;"ibor"&amp;Tenor,BA1295,Trigger)</f>
        <v>48549</v>
      </c>
      <c r="BC1295" s="320">
        <f>_xll.qlIndexFixing($AC$5,AZ1295,TRUE,_xll.ohTrigger(Trigger,Trigger6M))</f>
        <v>1.6504549353501114E-2</v>
      </c>
      <c r="BD1295" s="320">
        <f>_xll.qlIndexFixing($BE$1,AZ1295,TRUE,_xll.ohTrigger(Trigger,Trigger6M))</f>
        <v>1.6455899957054047E-2</v>
      </c>
    </row>
    <row r="1296" spans="51:56" ht="11.25" customHeight="1" x14ac:dyDescent="0.25">
      <c r="AY1296" s="159" t="s">
        <v>90</v>
      </c>
      <c r="AZ1296" s="158">
        <f>_xll.qlInterestRateIndexFixingDate(Currency&amp;"ibor"&amp;Tenor,BA1296,Trigger)</f>
        <v>48369</v>
      </c>
      <c r="BA1296" s="158">
        <f>_xll.qlCalendarAdvance(Calendar,BA1295,AY1296,"f",,Trigger)</f>
        <v>48373</v>
      </c>
      <c r="BB1296" s="158">
        <f>_xll.qlInterestRateIndexMaturity(Currency&amp;"ibor"&amp;Tenor,BA1296,Trigger)</f>
        <v>48556</v>
      </c>
      <c r="BC1296" s="320">
        <f>_xll.qlIndexFixing($AC$5,AZ1296,TRUE,_xll.ohTrigger(Trigger,Trigger6M))</f>
        <v>1.651320345903385E-2</v>
      </c>
      <c r="BD1296" s="320">
        <f>_xll.qlIndexFixing($BE$1,AZ1296,TRUE,_xll.ohTrigger(Trigger,Trigger6M))</f>
        <v>1.6448469256503E-2</v>
      </c>
    </row>
    <row r="1297" spans="51:56" ht="11.25" customHeight="1" x14ac:dyDescent="0.25">
      <c r="AY1297" s="159" t="s">
        <v>90</v>
      </c>
      <c r="AZ1297" s="158">
        <f>_xll.qlInterestRateIndexFixingDate(Currency&amp;"ibor"&amp;Tenor,BA1297,Trigger)</f>
        <v>48376</v>
      </c>
      <c r="BA1297" s="158">
        <f>_xll.qlCalendarAdvance(Calendar,BA1296,AY1297,"f",,Trigger)</f>
        <v>48380</v>
      </c>
      <c r="BB1297" s="158">
        <f>_xll.qlInterestRateIndexMaturity(Currency&amp;"ibor"&amp;Tenor,BA1297,Trigger)</f>
        <v>48563</v>
      </c>
      <c r="BC1297" s="320">
        <f>_xll.qlIndexFixing($AC$5,AZ1297,TRUE,_xll.ohTrigger(Trigger,Trigger6M))</f>
        <v>1.6521857602320431E-2</v>
      </c>
      <c r="BD1297" s="320">
        <f>_xll.qlIndexFixing($BE$1,AZ1297,TRUE,_xll.ohTrigger(Trigger,Trigger6M))</f>
        <v>1.6441024662175334E-2</v>
      </c>
    </row>
    <row r="1298" spans="51:56" ht="11.25" customHeight="1" x14ac:dyDescent="0.25">
      <c r="AY1298" s="159" t="s">
        <v>90</v>
      </c>
      <c r="AZ1298" s="158">
        <f>_xll.qlInterestRateIndexFixingDate(Currency&amp;"ibor"&amp;Tenor,BA1298,Trigger)</f>
        <v>48383</v>
      </c>
      <c r="BA1298" s="158">
        <f>_xll.qlCalendarAdvance(Calendar,BA1297,AY1298,"f",,Trigger)</f>
        <v>48387</v>
      </c>
      <c r="BB1298" s="158">
        <f>_xll.qlInterestRateIndexMaturity(Currency&amp;"ibor"&amp;Tenor,BA1298,Trigger)</f>
        <v>48570</v>
      </c>
      <c r="BC1298" s="320">
        <f>_xll.qlIndexFixing($AC$5,AZ1298,TRUE,_xll.ohTrigger(Trigger,Trigger6M))</f>
        <v>1.6530511783361731E-2</v>
      </c>
      <c r="BD1298" s="320">
        <f>_xll.qlIndexFixing($BE$1,AZ1298,TRUE,_xll.ohTrigger(Trigger,Trigger6M))</f>
        <v>1.6433566345610332E-2</v>
      </c>
    </row>
    <row r="1299" spans="51:56" ht="11.25" customHeight="1" x14ac:dyDescent="0.25">
      <c r="AY1299" s="159" t="s">
        <v>90</v>
      </c>
      <c r="AZ1299" s="158">
        <f>_xll.qlInterestRateIndexFixingDate(Currency&amp;"ibor"&amp;Tenor,BA1299,Trigger)</f>
        <v>48390</v>
      </c>
      <c r="BA1299" s="158">
        <f>_xll.qlCalendarAdvance(Calendar,BA1298,AY1299,"f",,Trigger)</f>
        <v>48394</v>
      </c>
      <c r="BB1299" s="158">
        <f>_xll.qlInterestRateIndexMaturity(Currency&amp;"ibor"&amp;Tenor,BA1299,Trigger)</f>
        <v>48577</v>
      </c>
      <c r="BC1299" s="320">
        <f>_xll.qlIndexFixing($AC$5,AZ1299,TRUE,_xll.ohTrigger(Trigger,Trigger6M))</f>
        <v>1.653916600215731E-2</v>
      </c>
      <c r="BD1299" s="320">
        <f>_xll.qlIndexFixing($BE$1,AZ1299,TRUE,_xll.ohTrigger(Trigger,Trigger6M))</f>
        <v>1.642609447834335E-2</v>
      </c>
    </row>
    <row r="1300" spans="51:56" ht="11.25" customHeight="1" x14ac:dyDescent="0.25">
      <c r="AY1300" s="159" t="s">
        <v>90</v>
      </c>
      <c r="AZ1300" s="158">
        <f>_xll.qlInterestRateIndexFixingDate(Currency&amp;"ibor"&amp;Tenor,BA1300,Trigger)</f>
        <v>48397</v>
      </c>
      <c r="BA1300" s="158">
        <f>_xll.qlCalendarAdvance(Calendar,BA1299,AY1300,"f",,Trigger)</f>
        <v>48401</v>
      </c>
      <c r="BB1300" s="158">
        <f>_xll.qlInterestRateIndexMaturity(Currency&amp;"ibor"&amp;Tenor,BA1300,Trigger)</f>
        <v>48585</v>
      </c>
      <c r="BC1300" s="320">
        <f>_xll.qlIndexFixing($AC$5,AZ1300,TRUE,_xll.ohTrigger(Trigger,Trigger6M))</f>
        <v>1.6548817713429864E-2</v>
      </c>
      <c r="BD1300" s="320">
        <f>_xll.qlIndexFixing($BE$1,AZ1300,TRUE,_xll.ohTrigger(Trigger,Trigger6M))</f>
        <v>1.6418443284916383E-2</v>
      </c>
    </row>
    <row r="1301" spans="51:56" ht="11.25" customHeight="1" x14ac:dyDescent="0.25">
      <c r="AY1301" s="159" t="s">
        <v>90</v>
      </c>
      <c r="AZ1301" s="158">
        <f>_xll.qlInterestRateIndexFixingDate(Currency&amp;"ibor"&amp;Tenor,BA1301,Trigger)</f>
        <v>48404</v>
      </c>
      <c r="BA1301" s="158">
        <f>_xll.qlCalendarAdvance(Calendar,BA1300,AY1301,"f",,Trigger)</f>
        <v>48408</v>
      </c>
      <c r="BB1301" s="158">
        <f>_xll.qlInterestRateIndexMaturity(Currency&amp;"ibor"&amp;Tenor,BA1301,Trigger)</f>
        <v>48592</v>
      </c>
      <c r="BC1301" s="320">
        <f>_xll.qlIndexFixing($AC$5,AZ1301,TRUE,_xll.ohTrigger(Trigger,Trigger6M))</f>
        <v>1.655747240669974E-2</v>
      </c>
      <c r="BD1301" s="320">
        <f>_xll.qlIndexFixing($BE$1,AZ1301,TRUE,_xll.ohTrigger(Trigger,Trigger6M))</f>
        <v>1.6410943606984665E-2</v>
      </c>
    </row>
    <row r="1302" spans="51:56" ht="11.25" customHeight="1" x14ac:dyDescent="0.25">
      <c r="AY1302" s="159" t="s">
        <v>90</v>
      </c>
      <c r="AZ1302" s="158">
        <f>_xll.qlInterestRateIndexFixingDate(Currency&amp;"ibor"&amp;Tenor,BA1302,Trigger)</f>
        <v>48411</v>
      </c>
      <c r="BA1302" s="158">
        <f>_xll.qlCalendarAdvance(Calendar,BA1301,AY1302,"f",,Trigger)</f>
        <v>48415</v>
      </c>
      <c r="BB1302" s="158">
        <f>_xll.qlInterestRateIndexMaturity(Currency&amp;"ibor"&amp;Tenor,BA1302,Trigger)</f>
        <v>48599</v>
      </c>
      <c r="BC1302" s="320">
        <f>_xll.qlIndexFixing($AC$5,AZ1302,TRUE,_xll.ohTrigger(Trigger,Trigger6M))</f>
        <v>1.6566127137932294E-2</v>
      </c>
      <c r="BD1302" s="320">
        <f>_xll.qlIndexFixing($BE$1,AZ1302,TRUE,_xll.ohTrigger(Trigger,Trigger6M))</f>
        <v>1.6403430904763903E-2</v>
      </c>
    </row>
    <row r="1303" spans="51:56" ht="11.25" customHeight="1" x14ac:dyDescent="0.25">
      <c r="AY1303" s="159" t="s">
        <v>90</v>
      </c>
      <c r="AZ1303" s="158">
        <f>_xll.qlInterestRateIndexFixingDate(Currency&amp;"ibor"&amp;Tenor,BA1303,Trigger)</f>
        <v>48418</v>
      </c>
      <c r="BA1303" s="158">
        <f>_xll.qlCalendarAdvance(Calendar,BA1302,AY1303,"f",,Trigger)</f>
        <v>48422</v>
      </c>
      <c r="BB1303" s="158">
        <f>_xll.qlInterestRateIndexMaturity(Currency&amp;"ibor"&amp;Tenor,BA1303,Trigger)</f>
        <v>48606</v>
      </c>
      <c r="BC1303" s="320">
        <f>_xll.qlIndexFixing($AC$5,AZ1303,TRUE,_xll.ohTrigger(Trigger,Trigger6M))</f>
        <v>1.657478190712839E-2</v>
      </c>
      <c r="BD1303" s="320">
        <f>_xll.qlIndexFixing($BE$1,AZ1303,TRUE,_xll.ohTrigger(Trigger,Trigger6M))</f>
        <v>1.6395905349789068E-2</v>
      </c>
    </row>
    <row r="1304" spans="51:56" ht="11.25" customHeight="1" x14ac:dyDescent="0.25">
      <c r="AY1304" s="159" t="s">
        <v>90</v>
      </c>
      <c r="AZ1304" s="158">
        <f>_xll.qlInterestRateIndexFixingDate(Currency&amp;"ibor"&amp;Tenor,BA1304,Trigger)</f>
        <v>48425</v>
      </c>
      <c r="BA1304" s="158">
        <f>_xll.qlCalendarAdvance(Calendar,BA1303,AY1304,"f",,Trigger)</f>
        <v>48429</v>
      </c>
      <c r="BB1304" s="158">
        <f>_xll.qlInterestRateIndexMaturity(Currency&amp;"ibor"&amp;Tenor,BA1304,Trigger)</f>
        <v>48613</v>
      </c>
      <c r="BC1304" s="320">
        <f>_xll.qlIndexFixing($AC$5,AZ1304,TRUE,_xll.ohTrigger(Trigger,Trigger6M))</f>
        <v>1.6583436714287598E-2</v>
      </c>
      <c r="BD1304" s="320">
        <f>_xll.qlIndexFixing($BE$1,AZ1304,TRUE,_xll.ohTrigger(Trigger,Trigger6M))</f>
        <v>1.6388367113594243E-2</v>
      </c>
    </row>
    <row r="1305" spans="51:56" ht="11.25" customHeight="1" x14ac:dyDescent="0.25">
      <c r="AY1305" s="159" t="s">
        <v>90</v>
      </c>
      <c r="AZ1305" s="158">
        <f>_xll.qlInterestRateIndexFixingDate(Currency&amp;"ibor"&amp;Tenor,BA1305,Trigger)</f>
        <v>48432</v>
      </c>
      <c r="BA1305" s="158">
        <f>_xll.qlCalendarAdvance(Calendar,BA1304,AY1305,"f",,Trigger)</f>
        <v>48436</v>
      </c>
      <c r="BB1305" s="158">
        <f>_xll.qlInterestRateIndexMaturity(Currency&amp;"ibor"&amp;Tenor,BA1305,Trigger)</f>
        <v>48620</v>
      </c>
      <c r="BC1305" s="320">
        <f>_xll.qlIndexFixing($AC$5,AZ1305,TRUE,_xll.ohTrigger(Trigger,Trigger6M))</f>
        <v>1.6592091559410788E-2</v>
      </c>
      <c r="BD1305" s="320">
        <f>_xll.qlIndexFixing($BE$1,AZ1305,TRUE,_xll.ohTrigger(Trigger,Trigger6M))</f>
        <v>1.6380816367710046E-2</v>
      </c>
    </row>
    <row r="1306" spans="51:56" ht="11.25" customHeight="1" x14ac:dyDescent="0.25">
      <c r="AY1306" s="159" t="s">
        <v>90</v>
      </c>
      <c r="AZ1306" s="158">
        <f>_xll.qlInterestRateIndexFixingDate(Currency&amp;"ibor"&amp;Tenor,BA1306,Trigger)</f>
        <v>48439</v>
      </c>
      <c r="BA1306" s="158">
        <f>_xll.qlCalendarAdvance(Calendar,BA1305,AY1306,"f",,Trigger)</f>
        <v>48443</v>
      </c>
      <c r="BB1306" s="158">
        <f>_xll.qlInterestRateIndexMaturity(Currency&amp;"ibor"&amp;Tenor,BA1306,Trigger)</f>
        <v>48627</v>
      </c>
      <c r="BC1306" s="320">
        <f>_xll.qlIndexFixing($AC$5,AZ1306,TRUE,_xll.ohTrigger(Trigger,Trigger6M))</f>
        <v>1.6600746442497087E-2</v>
      </c>
      <c r="BD1306" s="320">
        <f>_xll.qlIndexFixing($BE$1,AZ1306,TRUE,_xll.ohTrigger(Trigger,Trigger6M))</f>
        <v>1.6373253283665356E-2</v>
      </c>
    </row>
    <row r="1307" spans="51:56" ht="11.25" customHeight="1" x14ac:dyDescent="0.25">
      <c r="AY1307" s="159" t="s">
        <v>90</v>
      </c>
      <c r="AZ1307" s="158">
        <f>_xll.qlInterestRateIndexFixingDate(Currency&amp;"ibor"&amp;Tenor,BA1307,Trigger)</f>
        <v>48446</v>
      </c>
      <c r="BA1307" s="158">
        <f>_xll.qlCalendarAdvance(Calendar,BA1306,AY1307,"f",,Trigger)</f>
        <v>48450</v>
      </c>
      <c r="BB1307" s="158">
        <f>_xll.qlInterestRateIndexMaturity(Currency&amp;"ibor"&amp;Tenor,BA1307,Trigger)</f>
        <v>48634</v>
      </c>
      <c r="BC1307" s="320">
        <f>_xll.qlIndexFixing($AC$5,AZ1307,TRUE,_xll.ohTrigger(Trigger,Trigger6M))</f>
        <v>1.6609401363547799E-2</v>
      </c>
      <c r="BD1307" s="320">
        <f>_xll.qlIndexFixing($BE$1,AZ1307,TRUE,_xll.ohTrigger(Trigger,Trigger6M))</f>
        <v>1.6365678032987312E-2</v>
      </c>
    </row>
    <row r="1308" spans="51:56" ht="11.25" customHeight="1" x14ac:dyDescent="0.25">
      <c r="AY1308" s="159" t="s">
        <v>90</v>
      </c>
      <c r="AZ1308" s="158">
        <f>_xll.qlInterestRateIndexFixingDate(Currency&amp;"ibor"&amp;Tenor,BA1308,Trigger)</f>
        <v>48453</v>
      </c>
      <c r="BA1308" s="158">
        <f>_xll.qlCalendarAdvance(Calendar,BA1307,AY1308,"f",,Trigger)</f>
        <v>48457</v>
      </c>
      <c r="BB1308" s="158">
        <f>_xll.qlInterestRateIndexMaturity(Currency&amp;"ibor"&amp;Tenor,BA1308,Trigger)</f>
        <v>48638</v>
      </c>
      <c r="BC1308" s="320">
        <f>_xll.qlIndexFixing($AC$5,AZ1308,TRUE,_xll.ohTrigger(Trigger,Trigger6M))</f>
        <v>1.6615054572001943E-2</v>
      </c>
      <c r="BD1308" s="320">
        <f>_xll.qlIndexFixing($BE$1,AZ1308,TRUE,_xll.ohTrigger(Trigger,Trigger6M))</f>
        <v>1.6358616673370747E-2</v>
      </c>
    </row>
    <row r="1309" spans="51:56" ht="11.25" customHeight="1" x14ac:dyDescent="0.25">
      <c r="AY1309" s="159" t="s">
        <v>90</v>
      </c>
      <c r="AZ1309" s="158">
        <f>_xll.qlInterestRateIndexFixingDate(Currency&amp;"ibor"&amp;Tenor,BA1309,Trigger)</f>
        <v>48460</v>
      </c>
      <c r="BA1309" s="158">
        <f>_xll.qlCalendarAdvance(Calendar,BA1308,AY1309,"f",,Trigger)</f>
        <v>48464</v>
      </c>
      <c r="BB1309" s="158">
        <f>_xll.qlInterestRateIndexMaturity(Currency&amp;"ibor"&amp;Tenor,BA1309,Trigger)</f>
        <v>48645</v>
      </c>
      <c r="BC1309" s="320">
        <f>_xll.qlIndexFixing($AC$5,AZ1309,TRUE,_xll.ohTrigger(Trigger,Trigger6M))</f>
        <v>1.6623708367236818E-2</v>
      </c>
      <c r="BD1309" s="320">
        <f>_xll.qlIndexFixing($BE$1,AZ1309,TRUE,_xll.ohTrigger(Trigger,Trigger6M))</f>
        <v>1.6351020994611633E-2</v>
      </c>
    </row>
    <row r="1310" spans="51:56" ht="11.25" customHeight="1" x14ac:dyDescent="0.25">
      <c r="AY1310" s="159" t="s">
        <v>90</v>
      </c>
      <c r="AZ1310" s="158">
        <f>_xll.qlInterestRateIndexFixingDate(Currency&amp;"ibor"&amp;Tenor,BA1310,Trigger)</f>
        <v>48467</v>
      </c>
      <c r="BA1310" s="158">
        <f>_xll.qlCalendarAdvance(Calendar,BA1309,AY1310,"f",,Trigger)</f>
        <v>48471</v>
      </c>
      <c r="BB1310" s="158">
        <f>_xll.qlInterestRateIndexMaturity(Currency&amp;"ibor"&amp;Tenor,BA1310,Trigger)</f>
        <v>48652</v>
      </c>
      <c r="BC1310" s="320">
        <f>_xll.qlIndexFixing($AC$5,AZ1310,TRUE,_xll.ohTrigger(Trigger,Trigger6M))</f>
        <v>1.663236219981111E-2</v>
      </c>
      <c r="BD1310" s="320">
        <f>_xll.qlIndexFixing($BE$1,AZ1310,TRUE,_xll.ohTrigger(Trigger,Trigger6M))</f>
        <v>1.6343413628139181E-2</v>
      </c>
    </row>
    <row r="1311" spans="51:56" ht="11.25" customHeight="1" x14ac:dyDescent="0.25">
      <c r="AY1311" s="159" t="s">
        <v>90</v>
      </c>
      <c r="AZ1311" s="158">
        <f>_xll.qlInterestRateIndexFixingDate(Currency&amp;"ibor"&amp;Tenor,BA1311,Trigger)</f>
        <v>48474</v>
      </c>
      <c r="BA1311" s="158">
        <f>_xll.qlCalendarAdvance(Calendar,BA1310,AY1311,"f",,Trigger)</f>
        <v>48478</v>
      </c>
      <c r="BB1311" s="158">
        <f>_xll.qlInterestRateIndexMaturity(Currency&amp;"ibor"&amp;Tenor,BA1311,Trigger)</f>
        <v>48659</v>
      </c>
      <c r="BC1311" s="320">
        <f>_xll.qlIndexFixing($AC$5,AZ1311,TRUE,_xll.ohTrigger(Trigger,Trigger6M))</f>
        <v>1.6641016069726584E-2</v>
      </c>
      <c r="BD1311" s="320">
        <f>_xll.qlIndexFixing($BE$1,AZ1311,TRUE,_xll.ohTrigger(Trigger,Trigger6M))</f>
        <v>1.6335794745444058E-2</v>
      </c>
    </row>
    <row r="1312" spans="51:56" ht="11.25" customHeight="1" x14ac:dyDescent="0.25">
      <c r="AY1312" s="159" t="s">
        <v>90</v>
      </c>
      <c r="AZ1312" s="158">
        <f>_xll.qlInterestRateIndexFixingDate(Currency&amp;"ibor"&amp;Tenor,BA1312,Trigger)</f>
        <v>48481</v>
      </c>
      <c r="BA1312" s="158">
        <f>_xll.qlCalendarAdvance(Calendar,BA1311,AY1312,"f",,Trigger)</f>
        <v>48485</v>
      </c>
      <c r="BB1312" s="158">
        <f>_xll.qlInterestRateIndexMaturity(Currency&amp;"ibor"&amp;Tenor,BA1312,Trigger)</f>
        <v>48666</v>
      </c>
      <c r="BC1312" s="320">
        <f>_xll.qlIndexFixing($AC$5,AZ1312,TRUE,_xll.ohTrigger(Trigger,Trigger6M))</f>
        <v>1.6649669976982352E-2</v>
      </c>
      <c r="BD1312" s="320">
        <f>_xll.qlIndexFixing($BE$1,AZ1312,TRUE,_xll.ohTrigger(Trigger,Trigger6M))</f>
        <v>1.6328164518016046E-2</v>
      </c>
    </row>
    <row r="1313" spans="51:56" ht="11.25" customHeight="1" x14ac:dyDescent="0.25">
      <c r="AY1313" s="159" t="s">
        <v>90</v>
      </c>
      <c r="AZ1313" s="158">
        <f>_xll.qlInterestRateIndexFixingDate(Currency&amp;"ibor"&amp;Tenor,BA1313,Trigger)</f>
        <v>48488</v>
      </c>
      <c r="BA1313" s="158">
        <f>_xll.qlCalendarAdvance(Calendar,BA1312,AY1313,"f",,Trigger)</f>
        <v>48492</v>
      </c>
      <c r="BB1313" s="158">
        <f>_xll.qlInterestRateIndexMaturity(Currency&amp;"ibor"&amp;Tenor,BA1313,Trigger)</f>
        <v>48674</v>
      </c>
      <c r="BC1313" s="320">
        <f>_xll.qlIndexFixing($AC$5,AZ1313,TRUE,_xll.ohTrigger(Trigger,Trigger6M))</f>
        <v>1.6659326441101543E-2</v>
      </c>
      <c r="BD1313" s="320">
        <f>_xll.qlIndexFixing($BE$1,AZ1313,TRUE,_xll.ohTrigger(Trigger,Trigger6M))</f>
        <v>1.6320342395534267E-2</v>
      </c>
    </row>
    <row r="1314" spans="51:56" ht="11.25" customHeight="1" x14ac:dyDescent="0.25">
      <c r="AY1314" s="159" t="s">
        <v>90</v>
      </c>
      <c r="AZ1314" s="158">
        <f>_xll.qlInterestRateIndexFixingDate(Currency&amp;"ibor"&amp;Tenor,BA1314,Trigger)</f>
        <v>48495</v>
      </c>
      <c r="BA1314" s="158">
        <f>_xll.qlCalendarAdvance(Calendar,BA1313,AY1314,"f",,Trigger)</f>
        <v>48499</v>
      </c>
      <c r="BB1314" s="158">
        <f>_xll.qlInterestRateIndexMaturity(Currency&amp;"ibor"&amp;Tenor,BA1314,Trigger)</f>
        <v>48681</v>
      </c>
      <c r="BC1314" s="320">
        <f>_xll.qlIndexFixing($AC$5,AZ1314,TRUE,_xll.ohTrigger(Trigger,Trigger6M))</f>
        <v>1.6667980824612034E-2</v>
      </c>
      <c r="BD1314" s="320">
        <f>_xll.qlIndexFixing($BE$1,AZ1314,TRUE,_xll.ohTrigger(Trigger,Trigger6M))</f>
        <v>1.6312688921273764E-2</v>
      </c>
    </row>
    <row r="1315" spans="51:56" ht="11.25" customHeight="1" x14ac:dyDescent="0.25">
      <c r="AY1315" s="159" t="s">
        <v>90</v>
      </c>
      <c r="AZ1315" s="158">
        <f>_xll.qlInterestRateIndexFixingDate(Currency&amp;"ibor"&amp;Tenor,BA1315,Trigger)</f>
        <v>48502</v>
      </c>
      <c r="BA1315" s="158">
        <f>_xll.qlCalendarAdvance(Calendar,BA1314,AY1315,"f",,Trigger)</f>
        <v>48506</v>
      </c>
      <c r="BB1315" s="158">
        <f>_xll.qlInterestRateIndexMaturity(Currency&amp;"ibor"&amp;Tenor,BA1315,Trigger)</f>
        <v>48688</v>
      </c>
      <c r="BC1315" s="320">
        <f>_xll.qlIndexFixing($AC$5,AZ1315,TRUE,_xll.ohTrigger(Trigger,Trigger6M))</f>
        <v>1.6676635245671829E-2</v>
      </c>
      <c r="BD1315" s="320">
        <f>_xll.qlIndexFixing($BE$1,AZ1315,TRUE,_xll.ohTrigger(Trigger,Trigger6M))</f>
        <v>1.6305024628654744E-2</v>
      </c>
    </row>
    <row r="1316" spans="51:56" ht="11.25" customHeight="1" x14ac:dyDescent="0.25">
      <c r="AY1316" s="159" t="s">
        <v>90</v>
      </c>
      <c r="AZ1316" s="158">
        <f>_xll.qlInterestRateIndexFixingDate(Currency&amp;"ibor"&amp;Tenor,BA1316,Trigger)</f>
        <v>48509</v>
      </c>
      <c r="BA1316" s="158">
        <f>_xll.qlCalendarAdvance(Calendar,BA1315,AY1316,"f",,Trigger)</f>
        <v>48513</v>
      </c>
      <c r="BB1316" s="158">
        <f>_xll.qlInterestRateIndexMaturity(Currency&amp;"ibor"&amp;Tenor,BA1316,Trigger)</f>
        <v>48695</v>
      </c>
      <c r="BC1316" s="320">
        <f>_xll.qlIndexFixing($AC$5,AZ1316,TRUE,_xll.ohTrigger(Trigger,Trigger6M))</f>
        <v>1.6685289704280928E-2</v>
      </c>
      <c r="BD1316" s="320">
        <f>_xll.qlIndexFixing($BE$1,AZ1316,TRUE,_xll.ohTrigger(Trigger,Trigger6M))</f>
        <v>1.6297349689165967E-2</v>
      </c>
    </row>
    <row r="1317" spans="51:56" ht="11.25" customHeight="1" x14ac:dyDescent="0.25">
      <c r="AY1317" s="159" t="s">
        <v>90</v>
      </c>
      <c r="AZ1317" s="158">
        <f>_xll.qlInterestRateIndexFixingDate(Currency&amp;"ibor"&amp;Tenor,BA1317,Trigger)</f>
        <v>48516</v>
      </c>
      <c r="BA1317" s="158">
        <f>_xll.qlCalendarAdvance(Calendar,BA1316,AY1317,"f",,Trigger)</f>
        <v>48520</v>
      </c>
      <c r="BB1317" s="158">
        <f>_xll.qlInterestRateIndexMaturity(Currency&amp;"ibor"&amp;Tenor,BA1317,Trigger)</f>
        <v>48701</v>
      </c>
      <c r="BC1317" s="320">
        <f>_xll.qlIndexFixing($AC$5,AZ1317,TRUE,_xll.ohTrigger(Trigger,Trigger6M))</f>
        <v>1.6692940073373588E-2</v>
      </c>
      <c r="BD1317" s="320">
        <f>_xll.qlIndexFixing($BE$1,AZ1317,TRUE,_xll.ohTrigger(Trigger,Trigger6M))</f>
        <v>1.628984921183696E-2</v>
      </c>
    </row>
    <row r="1318" spans="51:56" ht="11.25" customHeight="1" x14ac:dyDescent="0.25">
      <c r="AY1318" s="159" t="s">
        <v>90</v>
      </c>
      <c r="AZ1318" s="158">
        <f>_xll.qlInterestRateIndexFixingDate(Currency&amp;"ibor"&amp;Tenor,BA1318,Trigger)</f>
        <v>48523</v>
      </c>
      <c r="BA1318" s="158">
        <f>_xll.qlCalendarAdvance(Calendar,BA1317,AY1318,"f",,Trigger)</f>
        <v>48527</v>
      </c>
      <c r="BB1318" s="158">
        <f>_xll.qlInterestRateIndexMaturity(Currency&amp;"ibor"&amp;Tenor,BA1318,Trigger)</f>
        <v>48708</v>
      </c>
      <c r="BC1318" s="320">
        <f>_xll.qlIndexFixing($AC$5,AZ1318,TRUE,_xll.ohTrigger(Trigger,Trigger6M))</f>
        <v>1.6701594204675554E-2</v>
      </c>
      <c r="BD1318" s="320">
        <f>_xll.qlIndexFixing($BE$1,AZ1318,TRUE,_xll.ohTrigger(Trigger,Trigger6M))</f>
        <v>1.628215451714957E-2</v>
      </c>
    </row>
    <row r="1319" spans="51:56" ht="11.25" customHeight="1" x14ac:dyDescent="0.25">
      <c r="AY1319" s="159" t="s">
        <v>90</v>
      </c>
      <c r="AZ1319" s="158">
        <f>_xll.qlInterestRateIndexFixingDate(Currency&amp;"ibor"&amp;Tenor,BA1319,Trigger)</f>
        <v>48530</v>
      </c>
      <c r="BA1319" s="158">
        <f>_xll.qlCalendarAdvance(Calendar,BA1318,AY1319,"f",,Trigger)</f>
        <v>48534</v>
      </c>
      <c r="BB1319" s="158">
        <f>_xll.qlInterestRateIndexMaturity(Currency&amp;"ibor"&amp;Tenor,BA1319,Trigger)</f>
        <v>48715</v>
      </c>
      <c r="BC1319" s="320">
        <f>_xll.qlIndexFixing($AC$5,AZ1319,TRUE,_xll.ohTrigger(Trigger,Trigger6M))</f>
        <v>1.671024837331914E-2</v>
      </c>
      <c r="BD1319" s="320">
        <f>_xll.qlIndexFixing($BE$1,AZ1319,TRUE,_xll.ohTrigger(Trigger,Trigger6M))</f>
        <v>1.6274449678086236E-2</v>
      </c>
    </row>
    <row r="1320" spans="51:56" ht="11.25" customHeight="1" x14ac:dyDescent="0.25">
      <c r="AY1320" s="159" t="s">
        <v>90</v>
      </c>
      <c r="AZ1320" s="158">
        <f>_xll.qlInterestRateIndexFixingDate(Currency&amp;"ibor"&amp;Tenor,BA1320,Trigger)</f>
        <v>48537</v>
      </c>
      <c r="BA1320" s="158">
        <f>_xll.qlCalendarAdvance(Calendar,BA1319,AY1320,"f",,Trigger)</f>
        <v>48541</v>
      </c>
      <c r="BB1320" s="158">
        <f>_xll.qlInterestRateIndexMaturity(Currency&amp;"ibor"&amp;Tenor,BA1320,Trigger)</f>
        <v>48722</v>
      </c>
      <c r="BC1320" s="320">
        <f>_xll.qlIndexFixing($AC$5,AZ1320,TRUE,_xll.ohTrigger(Trigger,Trigger6M))</f>
        <v>1.6689338458472466E-2</v>
      </c>
      <c r="BD1320" s="320">
        <f>_xll.qlIndexFixing($BE$1,AZ1320,TRUE,_xll.ohTrigger(Trigger,Trigger6M))</f>
        <v>1.6266734866115982E-2</v>
      </c>
    </row>
    <row r="1321" spans="51:56" ht="11.25" customHeight="1" x14ac:dyDescent="0.25">
      <c r="AY1321" s="159" t="s">
        <v>90</v>
      </c>
      <c r="AZ1321" s="158">
        <f>_xll.qlInterestRateIndexFixingDate(Currency&amp;"ibor"&amp;Tenor,BA1321,Trigger)</f>
        <v>48544</v>
      </c>
      <c r="BA1321" s="158">
        <f>_xll.qlCalendarAdvance(Calendar,BA1320,AY1321,"f",,Trigger)</f>
        <v>48548</v>
      </c>
      <c r="BB1321" s="158">
        <f>_xll.qlInterestRateIndexMaturity(Currency&amp;"ibor"&amp;Tenor,BA1321,Trigger)</f>
        <v>48730</v>
      </c>
      <c r="BC1321" s="320">
        <f>_xll.qlIndexFixing($AC$5,AZ1321,TRUE,_xll.ohTrigger(Trigger,Trigger6M))</f>
        <v>1.6665479750886326E-2</v>
      </c>
      <c r="BD1321" s="320">
        <f>_xll.qlIndexFixing($BE$1,AZ1321,TRUE,_xll.ohTrigger(Trigger,Trigger6M))</f>
        <v>1.6258821290566529E-2</v>
      </c>
    </row>
    <row r="1322" spans="51:56" ht="11.25" customHeight="1" x14ac:dyDescent="0.25">
      <c r="AY1322" s="159" t="s">
        <v>90</v>
      </c>
      <c r="AZ1322" s="158">
        <f>_xll.qlInterestRateIndexFixingDate(Currency&amp;"ibor"&amp;Tenor,BA1322,Trigger)</f>
        <v>48551</v>
      </c>
      <c r="BA1322" s="158">
        <f>_xll.qlCalendarAdvance(Calendar,BA1321,AY1322,"f",,Trigger)</f>
        <v>48555</v>
      </c>
      <c r="BB1322" s="158">
        <f>_xll.qlInterestRateIndexMaturity(Currency&amp;"ibor"&amp;Tenor,BA1322,Trigger)</f>
        <v>48737</v>
      </c>
      <c r="BC1322" s="320">
        <f>_xll.qlIndexFixing($AC$5,AZ1322,TRUE,_xll.ohTrigger(Trigger,Trigger6M))</f>
        <v>1.6644597856049739E-2</v>
      </c>
      <c r="BD1322" s="320">
        <f>_xll.qlIndexFixing($BE$1,AZ1322,TRUE,_xll.ohTrigger(Trigger,Trigger6M))</f>
        <v>1.6251086070961027E-2</v>
      </c>
    </row>
    <row r="1323" spans="51:56" ht="11.25" customHeight="1" x14ac:dyDescent="0.25">
      <c r="AY1323" s="159" t="s">
        <v>90</v>
      </c>
      <c r="AZ1323" s="158">
        <f>_xll.qlInterestRateIndexFixingDate(Currency&amp;"ibor"&amp;Tenor,BA1323,Trigger)</f>
        <v>48558</v>
      </c>
      <c r="BA1323" s="158">
        <f>_xll.qlCalendarAdvance(Calendar,BA1322,AY1323,"f",,Trigger)</f>
        <v>48562</v>
      </c>
      <c r="BB1323" s="158">
        <f>_xll.qlInterestRateIndexMaturity(Currency&amp;"ibor"&amp;Tenor,BA1323,Trigger)</f>
        <v>48744</v>
      </c>
      <c r="BC1323" s="320">
        <f>_xll.qlIndexFixing($AC$5,AZ1323,TRUE,_xll.ohTrigger(Trigger,Trigger6M))</f>
        <v>1.6623653679688162E-2</v>
      </c>
      <c r="BD1323" s="320">
        <f>_xll.qlIndexFixing($BE$1,AZ1323,TRUE,_xll.ohTrigger(Trigger,Trigger6M))</f>
        <v>1.6243341404830205E-2</v>
      </c>
    </row>
    <row r="1324" spans="51:56" ht="11.25" customHeight="1" x14ac:dyDescent="0.25">
      <c r="AY1324" s="159" t="s">
        <v>90</v>
      </c>
      <c r="AZ1324" s="158">
        <f>_xll.qlInterestRateIndexFixingDate(Currency&amp;"ibor"&amp;Tenor,BA1324,Trigger)</f>
        <v>48565</v>
      </c>
      <c r="BA1324" s="158">
        <f>_xll.qlCalendarAdvance(Calendar,BA1323,AY1324,"f",,Trigger)</f>
        <v>48569</v>
      </c>
      <c r="BB1324" s="158">
        <f>_xll.qlInterestRateIndexMaturity(Currency&amp;"ibor"&amp;Tenor,BA1324,Trigger)</f>
        <v>48751</v>
      </c>
      <c r="BC1324" s="320">
        <f>_xll.qlIndexFixing($AC$5,AZ1324,TRUE,_xll.ohTrigger(Trigger,Trigger6M))</f>
        <v>1.6602647223768811E-2</v>
      </c>
      <c r="BD1324" s="320">
        <f>_xll.qlIndexFixing($BE$1,AZ1324,TRUE,_xll.ohTrigger(Trigger,Trigger6M))</f>
        <v>1.6235587463641739E-2</v>
      </c>
    </row>
    <row r="1325" spans="51:56" ht="11.25" customHeight="1" x14ac:dyDescent="0.25">
      <c r="AY1325" s="159" t="s">
        <v>90</v>
      </c>
      <c r="AZ1325" s="158">
        <f>_xll.qlInterestRateIndexFixingDate(Currency&amp;"ibor"&amp;Tenor,BA1325,Trigger)</f>
        <v>48572</v>
      </c>
      <c r="BA1325" s="158">
        <f>_xll.qlCalendarAdvance(Calendar,BA1324,AY1325,"f",,Trigger)</f>
        <v>48576</v>
      </c>
      <c r="BB1325" s="158">
        <f>_xll.qlInterestRateIndexMaturity(Currency&amp;"ibor"&amp;Tenor,BA1325,Trigger)</f>
        <v>48758</v>
      </c>
      <c r="BC1325" s="320">
        <f>_xll.qlIndexFixing($AC$5,AZ1325,TRUE,_xll.ohTrigger(Trigger,Trigger6M))</f>
        <v>1.6581578490263732E-2</v>
      </c>
      <c r="BD1325" s="320">
        <f>_xll.qlIndexFixing($BE$1,AZ1325,TRUE,_xll.ohTrigger(Trigger,Trigger6M))</f>
        <v>1.6227824418861104E-2</v>
      </c>
    </row>
    <row r="1326" spans="51:56" ht="11.25" customHeight="1" x14ac:dyDescent="0.25">
      <c r="AY1326" s="159" t="s">
        <v>90</v>
      </c>
      <c r="AZ1326" s="158">
        <f>_xll.qlInterestRateIndexFixingDate(Currency&amp;"ibor"&amp;Tenor,BA1326,Trigger)</f>
        <v>48579</v>
      </c>
      <c r="BA1326" s="158">
        <f>_xll.qlCalendarAdvance(Calendar,BA1325,AY1326,"f",,Trigger)</f>
        <v>48583</v>
      </c>
      <c r="BB1326" s="158">
        <f>_xll.qlInterestRateIndexMaturity(Currency&amp;"ibor"&amp;Tenor,BA1326,Trigger)</f>
        <v>48764</v>
      </c>
      <c r="BC1326" s="320">
        <f>_xll.qlIndexFixing($AC$5,AZ1326,TRUE,_xll.ohTrigger(Trigger,Trigger6M))</f>
        <v>1.6562563893262671E-2</v>
      </c>
      <c r="BD1326" s="320">
        <f>_xll.qlIndexFixing($BE$1,AZ1326,TRUE,_xll.ohTrigger(Trigger,Trigger6M))</f>
        <v>1.6220246165247879E-2</v>
      </c>
    </row>
    <row r="1327" spans="51:56" ht="11.25" customHeight="1" x14ac:dyDescent="0.25">
      <c r="AY1327" s="159" t="s">
        <v>90</v>
      </c>
      <c r="AZ1327" s="158">
        <f>_xll.qlInterestRateIndexFixingDate(Currency&amp;"ibor"&amp;Tenor,BA1327,Trigger)</f>
        <v>48586</v>
      </c>
      <c r="BA1327" s="158">
        <f>_xll.qlCalendarAdvance(Calendar,BA1326,AY1327,"f",,Trigger)</f>
        <v>48590</v>
      </c>
      <c r="BB1327" s="158">
        <f>_xll.qlInterestRateIndexMaturity(Currency&amp;"ibor"&amp;Tenor,BA1327,Trigger)</f>
        <v>48771</v>
      </c>
      <c r="BC1327" s="320">
        <f>_xll.qlIndexFixing($AC$5,AZ1327,TRUE,_xll.ohTrigger(Trigger,Trigger6M))</f>
        <v>1.65412156382218E-2</v>
      </c>
      <c r="BD1327" s="320">
        <f>_xll.qlIndexFixing($BE$1,AZ1327,TRUE,_xll.ohTrigger(Trigger,Trigger6M))</f>
        <v>1.6212466343873796E-2</v>
      </c>
    </row>
    <row r="1328" spans="51:56" ht="11.25" customHeight="1" x14ac:dyDescent="0.25">
      <c r="AY1328" s="159" t="s">
        <v>90</v>
      </c>
      <c r="AZ1328" s="158">
        <f>_xll.qlInterestRateIndexFixingDate(Currency&amp;"ibor"&amp;Tenor,BA1328,Trigger)</f>
        <v>48593</v>
      </c>
      <c r="BA1328" s="158">
        <f>_xll.qlCalendarAdvance(Calendar,BA1327,AY1328,"f",,Trigger)</f>
        <v>48597</v>
      </c>
      <c r="BB1328" s="158">
        <f>_xll.qlInterestRateIndexMaturity(Currency&amp;"ibor"&amp;Tenor,BA1328,Trigger)</f>
        <v>48778</v>
      </c>
      <c r="BC1328" s="320">
        <f>_xll.qlIndexFixing($AC$5,AZ1328,TRUE,_xll.ohTrigger(Trigger,Trigger6M))</f>
        <v>1.6519804771123511E-2</v>
      </c>
      <c r="BD1328" s="320">
        <f>_xll.qlIndexFixing($BE$1,AZ1328,TRUE,_xll.ohTrigger(Trigger,Trigger6M))</f>
        <v>1.6204677921261099E-2</v>
      </c>
    </row>
    <row r="1329" spans="51:56" ht="11.25" customHeight="1" x14ac:dyDescent="0.25">
      <c r="AY1329" s="159" t="s">
        <v>90</v>
      </c>
      <c r="AZ1329" s="158">
        <f>_xll.qlInterestRateIndexFixingDate(Currency&amp;"ibor"&amp;Tenor,BA1329,Trigger)</f>
        <v>48600</v>
      </c>
      <c r="BA1329" s="158">
        <f>_xll.qlCalendarAdvance(Calendar,BA1328,AY1329,"f",,Trigger)</f>
        <v>48604</v>
      </c>
      <c r="BB1329" s="158">
        <f>_xll.qlInterestRateIndexMaturity(Currency&amp;"ibor"&amp;Tenor,BA1329,Trigger)</f>
        <v>48785</v>
      </c>
      <c r="BC1329" s="320">
        <f>_xll.qlIndexFixing($AC$5,AZ1329,TRUE,_xll.ohTrigger(Trigger,Trigger6M))</f>
        <v>1.6498331293978576E-2</v>
      </c>
      <c r="BD1329" s="320">
        <f>_xll.qlIndexFixing($BE$1,AZ1329,TRUE,_xll.ohTrigger(Trigger,Trigger6M))</f>
        <v>1.6196881068855404E-2</v>
      </c>
    </row>
    <row r="1330" spans="51:56" ht="11.25" customHeight="1" x14ac:dyDescent="0.25">
      <c r="AY1330" s="159" t="s">
        <v>90</v>
      </c>
      <c r="AZ1330" s="158">
        <f>_xll.qlInterestRateIndexFixingDate(Currency&amp;"ibor"&amp;Tenor,BA1330,Trigger)</f>
        <v>48607</v>
      </c>
      <c r="BA1330" s="158">
        <f>_xll.qlCalendarAdvance(Calendar,BA1329,AY1330,"f",,Trigger)</f>
        <v>48611</v>
      </c>
      <c r="BB1330" s="158">
        <f>_xll.qlInterestRateIndexMaturity(Currency&amp;"ibor"&amp;Tenor,BA1330,Trigger)</f>
        <v>48792</v>
      </c>
      <c r="BC1330" s="320">
        <f>_xll.qlIndexFixing($AC$5,AZ1330,TRUE,_xll.ohTrigger(Trigger,Trigger6M))</f>
        <v>1.6476795208802172E-2</v>
      </c>
      <c r="BD1330" s="320">
        <f>_xll.qlIndexFixing($BE$1,AZ1330,TRUE,_xll.ohTrigger(Trigger,Trigger6M))</f>
        <v>1.6189075958102775E-2</v>
      </c>
    </row>
    <row r="1331" spans="51:56" ht="11.25" customHeight="1" x14ac:dyDescent="0.25">
      <c r="AY1331" s="159" t="s">
        <v>90</v>
      </c>
      <c r="AZ1331" s="158">
        <f>_xll.qlInterestRateIndexFixingDate(Currency&amp;"ibor"&amp;Tenor,BA1331,Trigger)</f>
        <v>48614</v>
      </c>
      <c r="BA1331" s="158">
        <f>_xll.qlCalendarAdvance(Calendar,BA1330,AY1331,"f",,Trigger)</f>
        <v>48618</v>
      </c>
      <c r="BB1331" s="158">
        <f>_xll.qlInterestRateIndexMaturity(Currency&amp;"ibor"&amp;Tenor,BA1331,Trigger)</f>
        <v>48799</v>
      </c>
      <c r="BC1331" s="320">
        <f>_xll.qlIndexFixing($AC$5,AZ1331,TRUE,_xll.ohTrigger(Trigger,Trigger6M))</f>
        <v>1.6455196517616993E-2</v>
      </c>
      <c r="BD1331" s="320">
        <f>_xll.qlIndexFixing($BE$1,AZ1331,TRUE,_xll.ohTrigger(Trigger,Trigger6M))</f>
        <v>1.6181262760443533E-2</v>
      </c>
    </row>
    <row r="1332" spans="51:56" ht="11.25" customHeight="1" x14ac:dyDescent="0.25">
      <c r="AY1332" s="159" t="s">
        <v>90</v>
      </c>
      <c r="AZ1332" s="158">
        <f>_xll.qlInterestRateIndexFixingDate(Currency&amp;"ibor"&amp;Tenor,BA1332,Trigger)</f>
        <v>48621</v>
      </c>
      <c r="BA1332" s="158">
        <f>_xll.qlCalendarAdvance(Calendar,BA1331,AY1332,"f",,Trigger)</f>
        <v>48625</v>
      </c>
      <c r="BB1332" s="158">
        <f>_xll.qlInterestRateIndexMaturity(Currency&amp;"ibor"&amp;Tenor,BA1332,Trigger)</f>
        <v>48806</v>
      </c>
      <c r="BC1332" s="320">
        <f>_xll.qlIndexFixing($AC$5,AZ1332,TRUE,_xll.ohTrigger(Trigger,Trigger6M))</f>
        <v>1.6433535222451032E-2</v>
      </c>
      <c r="BD1332" s="320">
        <f>_xll.qlIndexFixing($BE$1,AZ1332,TRUE,_xll.ohTrigger(Trigger,Trigger6M))</f>
        <v>1.6173441647318435E-2</v>
      </c>
    </row>
    <row r="1333" spans="51:56" ht="11.25" customHeight="1" x14ac:dyDescent="0.25">
      <c r="AY1333" s="159" t="s">
        <v>90</v>
      </c>
      <c r="AZ1333" s="158">
        <f>_xll.qlInterestRateIndexFixingDate(Currency&amp;"ibor"&amp;Tenor,BA1333,Trigger)</f>
        <v>48628</v>
      </c>
      <c r="BA1333" s="158">
        <f>_xll.qlCalendarAdvance(Calendar,BA1332,AY1333,"f",,Trigger)</f>
        <v>48632</v>
      </c>
      <c r="BB1333" s="158">
        <f>_xll.qlInterestRateIndexMaturity(Currency&amp;"ibor"&amp;Tenor,BA1333,Trigger)</f>
        <v>48813</v>
      </c>
      <c r="BC1333" s="320">
        <f>_xll.qlIndexFixing($AC$5,AZ1333,TRUE,_xll.ohTrigger(Trigger,Trigger6M))</f>
        <v>1.6411811325337134E-2</v>
      </c>
      <c r="BD1333" s="320">
        <f>_xll.qlIndexFixing($BE$1,AZ1333,TRUE,_xll.ohTrigger(Trigger,Trigger6M))</f>
        <v>1.6165612790164277E-2</v>
      </c>
    </row>
    <row r="1334" spans="51:56" ht="11.25" customHeight="1" x14ac:dyDescent="0.25">
      <c r="AY1334" s="159" t="s">
        <v>90</v>
      </c>
      <c r="AZ1334" s="158">
        <f>_xll.qlInterestRateIndexFixingDate(Currency&amp;"ibor"&amp;Tenor,BA1334,Trigger)</f>
        <v>48635</v>
      </c>
      <c r="BA1334" s="158">
        <f>_xll.qlCalendarAdvance(Calendar,BA1333,AY1334,"f",,Trigger)</f>
        <v>48639</v>
      </c>
      <c r="BB1334" s="158">
        <f>_xll.qlInterestRateIndexMaturity(Currency&amp;"ibor"&amp;Tenor,BA1334,Trigger)</f>
        <v>48823</v>
      </c>
      <c r="BC1334" s="320">
        <f>_xll.qlIndexFixing($AC$5,AZ1334,TRUE,_xll.ohTrigger(Trigger,Trigger6M))</f>
        <v>1.6387480003221256E-2</v>
      </c>
      <c r="BD1334" s="320">
        <f>_xll.qlIndexFixing($BE$1,AZ1334,TRUE,_xll.ohTrigger(Trigger,Trigger6M))</f>
        <v>1.6157173966703967E-2</v>
      </c>
    </row>
    <row r="1335" spans="51:56" ht="11.25" customHeight="1" x14ac:dyDescent="0.25">
      <c r="AY1335" s="159" t="s">
        <v>90</v>
      </c>
      <c r="AZ1335" s="158">
        <f>_xll.qlInterestRateIndexFixingDate(Currency&amp;"ibor"&amp;Tenor,BA1335,Trigger)</f>
        <v>48642</v>
      </c>
      <c r="BA1335" s="158">
        <f>_xll.qlCalendarAdvance(Calendar,BA1334,AY1335,"f",,Trigger)</f>
        <v>48646</v>
      </c>
      <c r="BB1335" s="158">
        <f>_xll.qlInterestRateIndexMaturity(Currency&amp;"ibor"&amp;Tenor,BA1335,Trigger)</f>
        <v>48830</v>
      </c>
      <c r="BC1335" s="320">
        <f>_xll.qlIndexFixing($AC$5,AZ1335,TRUE,_xll.ohTrigger(Trigger,Trigger6M))</f>
        <v>1.6366098861889038E-2</v>
      </c>
      <c r="BD1335" s="320">
        <f>_xll.qlIndexFixing($BE$1,AZ1335,TRUE,_xll.ohTrigger(Trigger,Trigger6M))</f>
        <v>1.6149327679912808E-2</v>
      </c>
    </row>
    <row r="1336" spans="51:56" ht="11.25" customHeight="1" x14ac:dyDescent="0.25">
      <c r="AY1336" s="159" t="s">
        <v>90</v>
      </c>
      <c r="AZ1336" s="158">
        <f>_xll.qlInterestRateIndexFixingDate(Currency&amp;"ibor"&amp;Tenor,BA1336,Trigger)</f>
        <v>48649</v>
      </c>
      <c r="BA1336" s="158">
        <f>_xll.qlCalendarAdvance(Calendar,BA1335,AY1336,"f",,Trigger)</f>
        <v>48653</v>
      </c>
      <c r="BB1336" s="158">
        <f>_xll.qlInterestRateIndexMaturity(Currency&amp;"ibor"&amp;Tenor,BA1336,Trigger)</f>
        <v>48837</v>
      </c>
      <c r="BC1336" s="320">
        <f>_xll.qlIndexFixing($AC$5,AZ1336,TRUE,_xll.ohTrigger(Trigger,Trigger6M))</f>
        <v>1.6344656134569646E-2</v>
      </c>
      <c r="BD1336" s="320">
        <f>_xll.qlIndexFixing($BE$1,AZ1336,TRUE,_xll.ohTrigger(Trigger,Trigger6M))</f>
        <v>1.6141474199664076E-2</v>
      </c>
    </row>
    <row r="1337" spans="51:56" ht="11.25" customHeight="1" x14ac:dyDescent="0.25">
      <c r="AY1337" s="159" t="s">
        <v>90</v>
      </c>
      <c r="AZ1337" s="158">
        <f>_xll.qlInterestRateIndexFixingDate(Currency&amp;"ibor"&amp;Tenor,BA1337,Trigger)</f>
        <v>48656</v>
      </c>
      <c r="BA1337" s="158">
        <f>_xll.qlCalendarAdvance(Calendar,BA1336,AY1337,"f",,Trigger)</f>
        <v>48660</v>
      </c>
      <c r="BB1337" s="158">
        <f>_xll.qlInterestRateIndexMaturity(Currency&amp;"ibor"&amp;Tenor,BA1337,Trigger)</f>
        <v>48844</v>
      </c>
      <c r="BC1337" s="320">
        <f>_xll.qlIndexFixing($AC$5,AZ1337,TRUE,_xll.ohTrigger(Trigger,Trigger6M))</f>
        <v>1.6323151823276243E-2</v>
      </c>
      <c r="BD1337" s="320">
        <f>_xll.qlIndexFixing($BE$1,AZ1337,TRUE,_xll.ohTrigger(Trigger,Trigger6M))</f>
        <v>1.6133613697409326E-2</v>
      </c>
    </row>
    <row r="1338" spans="51:56" ht="11.25" customHeight="1" x14ac:dyDescent="0.25">
      <c r="AY1338" s="159" t="s">
        <v>90</v>
      </c>
      <c r="AZ1338" s="158">
        <f>_xll.qlInterestRateIndexFixingDate(Currency&amp;"ibor"&amp;Tenor,BA1338,Trigger)</f>
        <v>48663</v>
      </c>
      <c r="BA1338" s="158">
        <f>_xll.qlCalendarAdvance(Calendar,BA1337,AY1338,"f",,Trigger)</f>
        <v>48667</v>
      </c>
      <c r="BB1338" s="158">
        <f>_xll.qlInterestRateIndexMaturity(Currency&amp;"ibor"&amp;Tenor,BA1338,Trigger)</f>
        <v>48851</v>
      </c>
      <c r="BC1338" s="320">
        <f>_xll.qlIndexFixing($AC$5,AZ1338,TRUE,_xll.ohTrigger(Trigger,Trigger6M))</f>
        <v>1.6301585930027652E-2</v>
      </c>
      <c r="BD1338" s="320">
        <f>_xll.qlIndexFixing($BE$1,AZ1338,TRUE,_xll.ohTrigger(Trigger,Trigger6M))</f>
        <v>1.6125746344595328E-2</v>
      </c>
    </row>
    <row r="1339" spans="51:56" ht="11.25" customHeight="1" x14ac:dyDescent="0.25">
      <c r="AY1339" s="159" t="s">
        <v>90</v>
      </c>
      <c r="AZ1339" s="158">
        <f>_xll.qlInterestRateIndexFixingDate(Currency&amp;"ibor"&amp;Tenor,BA1339,Trigger)</f>
        <v>48670</v>
      </c>
      <c r="BA1339" s="158">
        <f>_xll.qlCalendarAdvance(Calendar,BA1338,AY1339,"f",,Trigger)</f>
        <v>48674</v>
      </c>
      <c r="BB1339" s="158">
        <f>_xll.qlInterestRateIndexMaturity(Currency&amp;"ibor"&amp;Tenor,BA1339,Trigger)</f>
        <v>48857</v>
      </c>
      <c r="BC1339" s="320">
        <f>_xll.qlIndexFixing($AC$5,AZ1339,TRUE,_xll.ohTrigger(Trigger,Trigger6M))</f>
        <v>1.6280013262179798E-2</v>
      </c>
      <c r="BD1339" s="320">
        <f>_xll.qlIndexFixing($BE$1,AZ1339,TRUE,_xll.ohTrigger(Trigger,Trigger6M))</f>
        <v>1.611807715917065E-2</v>
      </c>
    </row>
    <row r="1340" spans="51:56" ht="11.25" customHeight="1" x14ac:dyDescent="0.25">
      <c r="AY1340" s="159" t="s">
        <v>90</v>
      </c>
      <c r="AZ1340" s="158">
        <f>_xll.qlInterestRateIndexFixingDate(Currency&amp;"ibor"&amp;Tenor,BA1340,Trigger)</f>
        <v>48677</v>
      </c>
      <c r="BA1340" s="158">
        <f>_xll.qlCalendarAdvance(Calendar,BA1339,AY1340,"f",,Trigger)</f>
        <v>48681</v>
      </c>
      <c r="BB1340" s="158">
        <f>_xll.qlInterestRateIndexMaturity(Currency&amp;"ibor"&amp;Tenor,BA1340,Trigger)</f>
        <v>48864</v>
      </c>
      <c r="BC1340" s="320">
        <f>_xll.qlIndexFixing($AC$5,AZ1340,TRUE,_xll.ohTrigger(Trigger,Trigger6M))</f>
        <v>1.6258168263492464E-2</v>
      </c>
      <c r="BD1340" s="320">
        <f>_xll.qlIndexFixing($BE$1,AZ1340,TRUE,_xll.ohTrigger(Trigger,Trigger6M))</f>
        <v>1.6110197376515204E-2</v>
      </c>
    </row>
    <row r="1341" spans="51:56" ht="11.25" customHeight="1" x14ac:dyDescent="0.25">
      <c r="AY1341" s="159" t="s">
        <v>90</v>
      </c>
      <c r="AZ1341" s="158">
        <f>_xll.qlInterestRateIndexFixingDate(Currency&amp;"ibor"&amp;Tenor,BA1341,Trigger)</f>
        <v>48682</v>
      </c>
      <c r="BA1341" s="158">
        <f>_xll.qlCalendarAdvance(Calendar,BA1340,AY1341,"f",,Trigger)</f>
        <v>48688</v>
      </c>
      <c r="BB1341" s="158">
        <f>_xll.qlInterestRateIndexMaturity(Currency&amp;"ibor"&amp;Tenor,BA1341,Trigger)</f>
        <v>48871</v>
      </c>
      <c r="BC1341" s="320">
        <f>_xll.qlIndexFixing($AC$5,AZ1341,TRUE,_xll.ohTrigger(Trigger,Trigger6M))</f>
        <v>1.6236261356082606E-2</v>
      </c>
      <c r="BD1341" s="320">
        <f>_xll.qlIndexFixing($BE$1,AZ1341,TRUE,_xll.ohTrigger(Trigger,Trigger6M))</f>
        <v>1.6102311245494431E-2</v>
      </c>
    </row>
    <row r="1342" spans="51:56" ht="11.25" customHeight="1" x14ac:dyDescent="0.25">
      <c r="AY1342" s="159" t="s">
        <v>90</v>
      </c>
      <c r="AZ1342" s="158">
        <f>_xll.qlInterestRateIndexFixingDate(Currency&amp;"ibor"&amp;Tenor,BA1342,Trigger)</f>
        <v>48691</v>
      </c>
      <c r="BA1342" s="158">
        <f>_xll.qlCalendarAdvance(Calendar,BA1341,AY1342,"f",,Trigger)</f>
        <v>48695</v>
      </c>
      <c r="BB1342" s="158">
        <f>_xll.qlInterestRateIndexMaturity(Currency&amp;"ibor"&amp;Tenor,BA1342,Trigger)</f>
        <v>48878</v>
      </c>
      <c r="BC1342" s="320">
        <f>_xll.qlIndexFixing($AC$5,AZ1342,TRUE,_xll.ohTrigger(Trigger,Trigger6M))</f>
        <v>1.6214292542008475E-2</v>
      </c>
      <c r="BD1342" s="320">
        <f>_xll.qlIndexFixing($BE$1,AZ1342,TRUE,_xll.ohTrigger(Trigger,Trigger6M))</f>
        <v>1.6094418937536662E-2</v>
      </c>
    </row>
    <row r="1343" spans="51:56" ht="11.25" customHeight="1" x14ac:dyDescent="0.25">
      <c r="AY1343" s="159" t="s">
        <v>90</v>
      </c>
      <c r="AZ1343" s="158">
        <f>_xll.qlInterestRateIndexFixingDate(Currency&amp;"ibor"&amp;Tenor,BA1343,Trigger)</f>
        <v>48698</v>
      </c>
      <c r="BA1343" s="158">
        <f>_xll.qlCalendarAdvance(Calendar,BA1342,AY1343,"f",,Trigger)</f>
        <v>48702</v>
      </c>
      <c r="BB1343" s="158">
        <f>_xll.qlInterestRateIndexMaturity(Currency&amp;"ibor"&amp;Tenor,BA1343,Trigger)</f>
        <v>48886</v>
      </c>
      <c r="BC1343" s="320">
        <f>_xll.qlIndexFixing($AC$5,AZ1343,TRUE,_xll.ohTrigger(Trigger,Trigger6M))</f>
        <v>1.6192832805520918E-2</v>
      </c>
      <c r="BD1343" s="320">
        <f>_xll.qlIndexFixing($BE$1,AZ1343,TRUE,_xll.ohTrigger(Trigger,Trigger6M))</f>
        <v>1.6086312822621466E-2</v>
      </c>
    </row>
    <row r="1344" spans="51:56" ht="11.25" customHeight="1" x14ac:dyDescent="0.25">
      <c r="AY1344" s="159" t="s">
        <v>90</v>
      </c>
      <c r="AZ1344" s="158">
        <f>_xll.qlInterestRateIndexFixingDate(Currency&amp;"ibor"&amp;Tenor,BA1344,Trigger)</f>
        <v>48705</v>
      </c>
      <c r="BA1344" s="158">
        <f>_xll.qlCalendarAdvance(Calendar,BA1343,AY1344,"f",,Trigger)</f>
        <v>48709</v>
      </c>
      <c r="BB1344" s="158">
        <f>_xll.qlInterestRateIndexMaturity(Currency&amp;"ibor"&amp;Tenor,BA1344,Trigger)</f>
        <v>48893</v>
      </c>
      <c r="BC1344" s="320">
        <f>_xll.qlIndexFixing($AC$5,AZ1344,TRUE,_xll.ohTrigger(Trigger,Trigger6M))</f>
        <v>1.6170897463260944E-2</v>
      </c>
      <c r="BD1344" s="320">
        <f>_xll.qlIndexFixing($BE$1,AZ1344,TRUE,_xll.ohTrigger(Trigger,Trigger6M))</f>
        <v>1.6078407966703366E-2</v>
      </c>
    </row>
    <row r="1345" spans="51:56" ht="11.25" customHeight="1" x14ac:dyDescent="0.25">
      <c r="AY1345" s="159" t="s">
        <v>90</v>
      </c>
      <c r="AZ1345" s="158">
        <f>_xll.qlInterestRateIndexFixingDate(Currency&amp;"ibor"&amp;Tenor,BA1345,Trigger)</f>
        <v>48712</v>
      </c>
      <c r="BA1345" s="158">
        <f>_xll.qlCalendarAdvance(Calendar,BA1344,AY1345,"f",,Trigger)</f>
        <v>48716</v>
      </c>
      <c r="BB1345" s="158">
        <f>_xll.qlInterestRateIndexMaturity(Currency&amp;"ibor"&amp;Tenor,BA1345,Trigger)</f>
        <v>48900</v>
      </c>
      <c r="BC1345" s="320">
        <f>_xll.qlIndexFixing($AC$5,AZ1345,TRUE,_xll.ohTrigger(Trigger,Trigger6M))</f>
        <v>1.6153050762966834E-2</v>
      </c>
      <c r="BD1345" s="320">
        <f>_xll.qlIndexFixing($BE$1,AZ1345,TRUE,_xll.ohTrigger(Trigger,Trigger6M))</f>
        <v>1.6070497460284328E-2</v>
      </c>
    </row>
    <row r="1346" spans="51:56" ht="11.25" customHeight="1" x14ac:dyDescent="0.25">
      <c r="AY1346" s="159" t="s">
        <v>90</v>
      </c>
      <c r="AZ1346" s="158">
        <f>_xll.qlInterestRateIndexFixingDate(Currency&amp;"ibor"&amp;Tenor,BA1346,Trigger)</f>
        <v>48719</v>
      </c>
      <c r="BA1346" s="158">
        <f>_xll.qlCalendarAdvance(Calendar,BA1345,AY1346,"f",,Trigger)</f>
        <v>48723</v>
      </c>
      <c r="BB1346" s="158">
        <f>_xll.qlInterestRateIndexMaturity(Currency&amp;"ibor"&amp;Tenor,BA1346,Trigger)</f>
        <v>48907</v>
      </c>
      <c r="BC1346" s="320">
        <f>_xll.qlIndexFixing($AC$5,AZ1346,TRUE,_xll.ohTrigger(Trigger,Trigger6M))</f>
        <v>1.616007894915595E-2</v>
      </c>
      <c r="BD1346" s="320">
        <f>_xll.qlIndexFixing($BE$1,AZ1346,TRUE,_xll.ohTrigger(Trigger,Trigger6M))</f>
        <v>1.6062581474790706E-2</v>
      </c>
    </row>
    <row r="1347" spans="51:56" ht="11.25" customHeight="1" x14ac:dyDescent="0.25">
      <c r="AY1347" s="159" t="s">
        <v>90</v>
      </c>
      <c r="AZ1347" s="158">
        <f>_xll.qlInterestRateIndexFixingDate(Currency&amp;"ibor"&amp;Tenor,BA1347,Trigger)</f>
        <v>48726</v>
      </c>
      <c r="BA1347" s="158">
        <f>_xll.qlCalendarAdvance(Calendar,BA1346,AY1347,"f",,Trigger)</f>
        <v>48730</v>
      </c>
      <c r="BB1347" s="158">
        <f>_xll.qlInterestRateIndexMaturity(Currency&amp;"ibor"&amp;Tenor,BA1347,Trigger)</f>
        <v>48913</v>
      </c>
      <c r="BC1347" s="320">
        <f>_xll.qlIndexFixing($AC$5,AZ1347,TRUE,_xll.ohTrigger(Trigger,Trigger6M))</f>
        <v>1.6166243146787815E-2</v>
      </c>
      <c r="BD1347" s="320">
        <f>_xll.qlIndexFixing($BE$1,AZ1347,TRUE,_xll.ohTrigger(Trigger,Trigger6M))</f>
        <v>1.6054870743525653E-2</v>
      </c>
    </row>
    <row r="1348" spans="51:56" ht="11.25" customHeight="1" x14ac:dyDescent="0.25">
      <c r="AY1348" s="159" t="s">
        <v>90</v>
      </c>
      <c r="AZ1348" s="158">
        <f>_xll.qlInterestRateIndexFixingDate(Currency&amp;"ibor"&amp;Tenor,BA1348,Trigger)</f>
        <v>48733</v>
      </c>
      <c r="BA1348" s="158">
        <f>_xll.qlCalendarAdvance(Calendar,BA1347,AY1348,"f",,Trigger)</f>
        <v>48737</v>
      </c>
      <c r="BB1348" s="158">
        <f>_xll.qlInterestRateIndexMaturity(Currency&amp;"ibor"&amp;Tenor,BA1348,Trigger)</f>
        <v>48920</v>
      </c>
      <c r="BC1348" s="320">
        <f>_xll.qlIndexFixing($AC$5,AZ1348,TRUE,_xll.ohTrigger(Trigger,Trigger6M))</f>
        <v>1.6173271066885497E-2</v>
      </c>
      <c r="BD1348" s="320">
        <f>_xll.qlIndexFixing($BE$1,AZ1348,TRUE,_xll.ohTrigger(Trigger,Trigger6M))</f>
        <v>1.6046944973806872E-2</v>
      </c>
    </row>
    <row r="1349" spans="51:56" ht="11.25" customHeight="1" x14ac:dyDescent="0.25">
      <c r="AY1349" s="159" t="s">
        <v>90</v>
      </c>
      <c r="AZ1349" s="158">
        <f>_xll.qlInterestRateIndexFixingDate(Currency&amp;"ibor"&amp;Tenor,BA1349,Trigger)</f>
        <v>48740</v>
      </c>
      <c r="BA1349" s="158">
        <f>_xll.qlCalendarAdvance(Calendar,BA1348,AY1349,"f",,Trigger)</f>
        <v>48744</v>
      </c>
      <c r="BB1349" s="158">
        <f>_xll.qlInterestRateIndexMaturity(Currency&amp;"ibor"&amp;Tenor,BA1349,Trigger)</f>
        <v>48927</v>
      </c>
      <c r="BC1349" s="320">
        <f>_xll.qlIndexFixing($AC$5,AZ1349,TRUE,_xll.ohTrigger(Trigger,Trigger6M))</f>
        <v>1.6180299011886102E-2</v>
      </c>
      <c r="BD1349" s="320">
        <f>_xll.qlIndexFixing($BE$1,AZ1349,TRUE,_xll.ohTrigger(Trigger,Trigger6M))</f>
        <v>1.603901422707912E-2</v>
      </c>
    </row>
    <row r="1350" spans="51:56" ht="11.25" customHeight="1" x14ac:dyDescent="0.25">
      <c r="AY1350" s="159" t="s">
        <v>90</v>
      </c>
      <c r="AZ1350" s="158">
        <f>_xll.qlInterestRateIndexFixingDate(Currency&amp;"ibor"&amp;Tenor,BA1350,Trigger)</f>
        <v>48747</v>
      </c>
      <c r="BA1350" s="158">
        <f>_xll.qlCalendarAdvance(Calendar,BA1349,AY1350,"f",,Trigger)</f>
        <v>48751</v>
      </c>
      <c r="BB1350" s="158">
        <f>_xll.qlInterestRateIndexMaturity(Currency&amp;"ibor"&amp;Tenor,BA1350,Trigger)</f>
        <v>48934</v>
      </c>
      <c r="BC1350" s="320">
        <f>_xll.qlIndexFixing($AC$5,AZ1350,TRUE,_xll.ohTrigger(Trigger,Trigger6M))</f>
        <v>1.618732698178919E-2</v>
      </c>
      <c r="BD1350" s="320">
        <f>_xll.qlIndexFixing($BE$1,AZ1350,TRUE,_xll.ohTrigger(Trigger,Trigger6M))</f>
        <v>1.6031078674750645E-2</v>
      </c>
    </row>
    <row r="1351" spans="51:56" ht="11.25" customHeight="1" x14ac:dyDescent="0.25">
      <c r="AY1351" s="159" t="s">
        <v>90</v>
      </c>
      <c r="AZ1351" s="158">
        <f>_xll.qlInterestRateIndexFixingDate(Currency&amp;"ibor"&amp;Tenor,BA1351,Trigger)</f>
        <v>48754</v>
      </c>
      <c r="BA1351" s="158">
        <f>_xll.qlCalendarAdvance(Calendar,BA1350,AY1351,"f",,Trigger)</f>
        <v>48758</v>
      </c>
      <c r="BB1351" s="158">
        <f>_xll.qlInterestRateIndexMaturity(Currency&amp;"ibor"&amp;Tenor,BA1351,Trigger)</f>
        <v>48941</v>
      </c>
      <c r="BC1351" s="320">
        <f>_xll.qlIndexFixing($AC$5,AZ1351,TRUE,_xll.ohTrigger(Trigger,Trigger6M))</f>
        <v>1.6194354976595198E-2</v>
      </c>
      <c r="BD1351" s="320">
        <f>_xll.qlIndexFixing($BE$1,AZ1351,TRUE,_xll.ohTrigger(Trigger,Trigger6M))</f>
        <v>1.6023138488225751E-2</v>
      </c>
    </row>
    <row r="1352" spans="51:56" ht="11.25" customHeight="1" x14ac:dyDescent="0.25">
      <c r="AY1352" s="159" t="s">
        <v>90</v>
      </c>
      <c r="AZ1352" s="158">
        <f>_xll.qlInterestRateIndexFixingDate(Currency&amp;"ibor"&amp;Tenor,BA1352,Trigger)</f>
        <v>48761</v>
      </c>
      <c r="BA1352" s="158">
        <f>_xll.qlCalendarAdvance(Calendar,BA1351,AY1352,"f",,Trigger)</f>
        <v>48765</v>
      </c>
      <c r="BB1352" s="158">
        <f>_xll.qlInterestRateIndexMaturity(Currency&amp;"ibor"&amp;Tenor,BA1352,Trigger)</f>
        <v>48949</v>
      </c>
      <c r="BC1352" s="320">
        <f>_xll.qlIndexFixing($AC$5,AZ1352,TRUE,_xll.ohTrigger(Trigger,Trigger6M))</f>
        <v>1.6202248592130881E-2</v>
      </c>
      <c r="BD1352" s="320">
        <f>_xll.qlIndexFixing($BE$1,AZ1352,TRUE,_xll.ohTrigger(Trigger,Trigger6M))</f>
        <v>1.6014980100772996E-2</v>
      </c>
    </row>
    <row r="1353" spans="51:56" ht="11.25" customHeight="1" x14ac:dyDescent="0.25">
      <c r="AY1353" s="159" t="s">
        <v>90</v>
      </c>
      <c r="AZ1353" s="158">
        <f>_xll.qlInterestRateIndexFixingDate(Currency&amp;"ibor"&amp;Tenor,BA1353,Trigger)</f>
        <v>48768</v>
      </c>
      <c r="BA1353" s="158">
        <f>_xll.qlCalendarAdvance(Calendar,BA1352,AY1353,"f",,Trigger)</f>
        <v>48772</v>
      </c>
      <c r="BB1353" s="158">
        <f>_xll.qlInterestRateIndexMaturity(Currency&amp;"ibor"&amp;Tenor,BA1353,Trigger)</f>
        <v>48956</v>
      </c>
      <c r="BC1353" s="320">
        <f>_xll.qlIndexFixing($AC$5,AZ1353,TRUE,_xll.ohTrigger(Trigger,Trigger6M))</f>
        <v>1.6209276953600225E-2</v>
      </c>
      <c r="BD1353" s="320">
        <f>_xll.qlIndexFixing($BE$1,AZ1353,TRUE,_xll.ohTrigger(Trigger,Trigger6M))</f>
        <v>1.600703056145748E-2</v>
      </c>
    </row>
    <row r="1354" spans="51:56" ht="11.25" customHeight="1" x14ac:dyDescent="0.25">
      <c r="AY1354" s="159" t="s">
        <v>90</v>
      </c>
      <c r="AZ1354" s="158">
        <f>_xll.qlInterestRateIndexFixingDate(Currency&amp;"ibor"&amp;Tenor,BA1354,Trigger)</f>
        <v>48775</v>
      </c>
      <c r="BA1354" s="158">
        <f>_xll.qlCalendarAdvance(Calendar,BA1353,AY1354,"f",,Trigger)</f>
        <v>48779</v>
      </c>
      <c r="BB1354" s="158">
        <f>_xll.qlInterestRateIndexMaturity(Currency&amp;"ibor"&amp;Tenor,BA1354,Trigger)</f>
        <v>48963</v>
      </c>
      <c r="BC1354" s="320">
        <f>_xll.qlIndexFixing($AC$5,AZ1354,TRUE,_xll.ohTrigger(Trigger,Trigger6M))</f>
        <v>1.6216305340110402E-2</v>
      </c>
      <c r="BD1354" s="320">
        <f>_xll.qlIndexFixing($BE$1,AZ1354,TRUE,_xll.ohTrigger(Trigger,Trigger6M))</f>
        <v>1.5999076914377835E-2</v>
      </c>
    </row>
    <row r="1355" spans="51:56" ht="11.25" customHeight="1" x14ac:dyDescent="0.25">
      <c r="AY1355" s="159" t="s">
        <v>90</v>
      </c>
      <c r="AZ1355" s="158">
        <f>_xll.qlInterestRateIndexFixingDate(Currency&amp;"ibor"&amp;Tenor,BA1355,Trigger)</f>
        <v>48782</v>
      </c>
      <c r="BA1355" s="158">
        <f>_xll.qlCalendarAdvance(Calendar,BA1354,AY1355,"f",,Trigger)</f>
        <v>48786</v>
      </c>
      <c r="BB1355" s="158">
        <f>_xll.qlInterestRateIndexMaturity(Currency&amp;"ibor"&amp;Tenor,BA1355,Trigger)</f>
        <v>48970</v>
      </c>
      <c r="BC1355" s="320">
        <f>_xll.qlIndexFixing($AC$5,AZ1355,TRUE,_xll.ohTrigger(Trigger,Trigger6M))</f>
        <v>1.6223333751661424E-2</v>
      </c>
      <c r="BD1355" s="320">
        <f>_xll.qlIndexFixing($BE$1,AZ1355,TRUE,_xll.ohTrigger(Trigger,Trigger6M))</f>
        <v>1.5991119330935648E-2</v>
      </c>
    </row>
    <row r="1356" spans="51:56" ht="11.25" customHeight="1" x14ac:dyDescent="0.25">
      <c r="AY1356" s="159" t="s">
        <v>90</v>
      </c>
      <c r="AZ1356" s="158">
        <f>_xll.qlInterestRateIndexFixingDate(Currency&amp;"ibor"&amp;Tenor,BA1356,Trigger)</f>
        <v>48789</v>
      </c>
      <c r="BA1356" s="158">
        <f>_xll.qlCalendarAdvance(Calendar,BA1355,AY1356,"f",,Trigger)</f>
        <v>48793</v>
      </c>
      <c r="BB1356" s="158">
        <f>_xll.qlInterestRateIndexMaturity(Currency&amp;"ibor"&amp;Tenor,BA1356,Trigger)</f>
        <v>48977</v>
      </c>
      <c r="BC1356" s="320">
        <f>_xll.qlIndexFixing($AC$5,AZ1356,TRUE,_xll.ohTrigger(Trigger,Trigger6M))</f>
        <v>1.6230362188252846E-2</v>
      </c>
      <c r="BD1356" s="320">
        <f>_xll.qlIndexFixing($BE$1,AZ1356,TRUE,_xll.ohTrigger(Trigger,Trigger6M))</f>
        <v>1.5983157982529902E-2</v>
      </c>
    </row>
    <row r="1357" spans="51:56" ht="11.25" customHeight="1" x14ac:dyDescent="0.25">
      <c r="AY1357" s="159" t="s">
        <v>90</v>
      </c>
      <c r="AZ1357" s="158">
        <f>_xll.qlInterestRateIndexFixingDate(Currency&amp;"ibor"&amp;Tenor,BA1357,Trigger)</f>
        <v>48796</v>
      </c>
      <c r="BA1357" s="158">
        <f>_xll.qlCalendarAdvance(Calendar,BA1356,AY1357,"f",,Trigger)</f>
        <v>48800</v>
      </c>
      <c r="BB1357" s="158">
        <f>_xll.qlInterestRateIndexMaturity(Currency&amp;"ibor"&amp;Tenor,BA1357,Trigger)</f>
        <v>48984</v>
      </c>
      <c r="BC1357" s="320">
        <f>_xll.qlIndexFixing($AC$5,AZ1357,TRUE,_xll.ohTrigger(Trigger,Trigger6M))</f>
        <v>1.6237390649885108E-2</v>
      </c>
      <c r="BD1357" s="320">
        <f>_xll.qlIndexFixing($BE$1,AZ1357,TRUE,_xll.ohTrigger(Trigger,Trigger6M))</f>
        <v>1.5975193040556539E-2</v>
      </c>
    </row>
    <row r="1358" spans="51:56" ht="11.25" customHeight="1" x14ac:dyDescent="0.25">
      <c r="AY1358" s="159" t="s">
        <v>90</v>
      </c>
      <c r="AZ1358" s="158">
        <f>_xll.qlInterestRateIndexFixingDate(Currency&amp;"ibor"&amp;Tenor,BA1358,Trigger)</f>
        <v>48803</v>
      </c>
      <c r="BA1358" s="158">
        <f>_xll.qlCalendarAdvance(Calendar,BA1357,AY1358,"f",,Trigger)</f>
        <v>48807</v>
      </c>
      <c r="BB1358" s="158">
        <f>_xll.qlInterestRateIndexMaturity(Currency&amp;"ibor"&amp;Tenor,BA1358,Trigger)</f>
        <v>48991</v>
      </c>
      <c r="BC1358" s="320">
        <f>_xll.qlIndexFixing($AC$5,AZ1358,TRUE,_xll.ohTrigger(Trigger,Trigger6M))</f>
        <v>1.6244419136557775E-2</v>
      </c>
      <c r="BD1358" s="320">
        <f>_xll.qlIndexFixing($BE$1,AZ1358,TRUE,_xll.ohTrigger(Trigger,Trigger6M))</f>
        <v>1.596722467640933E-2</v>
      </c>
    </row>
    <row r="1359" spans="51:56" ht="11.25" customHeight="1" x14ac:dyDescent="0.25">
      <c r="AY1359" s="159" t="s">
        <v>90</v>
      </c>
      <c r="AZ1359" s="158">
        <f>_xll.qlInterestRateIndexFixingDate(Currency&amp;"ibor"&amp;Tenor,BA1359,Trigger)</f>
        <v>48810</v>
      </c>
      <c r="BA1359" s="158">
        <f>_xll.qlCalendarAdvance(Calendar,BA1358,AY1359,"f",,Trigger)</f>
        <v>48814</v>
      </c>
      <c r="BB1359" s="158">
        <f>_xll.qlInterestRateIndexMaturity(Currency&amp;"ibor"&amp;Tenor,BA1359,Trigger)</f>
        <v>48998</v>
      </c>
      <c r="BC1359" s="320">
        <f>_xll.qlIndexFixing($AC$5,AZ1359,TRUE,_xll.ohTrigger(Trigger,Trigger6M))</f>
        <v>1.6251447648271279E-2</v>
      </c>
      <c r="BD1359" s="320">
        <f>_xll.qlIndexFixing($BE$1,AZ1359,TRUE,_xll.ohTrigger(Trigger,Trigger6M))</f>
        <v>1.5959253061477694E-2</v>
      </c>
    </row>
    <row r="1360" spans="51:56" ht="11.25" customHeight="1" x14ac:dyDescent="0.25">
      <c r="AY1360" s="159" t="s">
        <v>90</v>
      </c>
      <c r="AZ1360" s="158">
        <f>_xll.qlInterestRateIndexFixingDate(Currency&amp;"ibor"&amp;Tenor,BA1360,Trigger)</f>
        <v>48817</v>
      </c>
      <c r="BA1360" s="158">
        <f>_xll.qlCalendarAdvance(Calendar,BA1359,AY1360,"f",,Trigger)</f>
        <v>48821</v>
      </c>
      <c r="BB1360" s="158">
        <f>_xll.qlInterestRateIndexMaturity(Currency&amp;"ibor"&amp;Tenor,BA1360,Trigger)</f>
        <v>49003</v>
      </c>
      <c r="BC1360" s="320">
        <f>_xll.qlIndexFixing($AC$5,AZ1360,TRUE,_xll.ohTrigger(Trigger,Trigger6M))</f>
        <v>1.6256739972238296E-2</v>
      </c>
      <c r="BD1360" s="320">
        <f>_xll.qlIndexFixing($BE$1,AZ1360,TRUE,_xll.ohTrigger(Trigger,Trigger6M))</f>
        <v>1.5951714682759036E-2</v>
      </c>
    </row>
    <row r="1361" spans="51:56" ht="11.25" customHeight="1" x14ac:dyDescent="0.25">
      <c r="AY1361" s="159" t="s">
        <v>90</v>
      </c>
      <c r="AZ1361" s="158">
        <f>_xll.qlInterestRateIndexFixingDate(Currency&amp;"ibor"&amp;Tenor,BA1361,Trigger)</f>
        <v>48824</v>
      </c>
      <c r="BA1361" s="158">
        <f>_xll.qlCalendarAdvance(Calendar,BA1360,AY1361,"f",,Trigger)</f>
        <v>48828</v>
      </c>
      <c r="BB1361" s="158">
        <f>_xll.qlInterestRateIndexMaturity(Currency&amp;"ibor"&amp;Tenor,BA1361,Trigger)</f>
        <v>49009</v>
      </c>
      <c r="BC1361" s="320">
        <f>_xll.qlIndexFixing($AC$5,AZ1361,TRUE,_xll.ohTrigger(Trigger,Trigger6M))</f>
        <v>1.6262899558270965E-2</v>
      </c>
      <c r="BD1361" s="320">
        <f>_xll.qlIndexFixing($BE$1,AZ1361,TRUE,_xll.ohTrigger(Trigger,Trigger6M))</f>
        <v>1.5943956664693278E-2</v>
      </c>
    </row>
    <row r="1362" spans="51:56" ht="11.25" customHeight="1" x14ac:dyDescent="0.25">
      <c r="AY1362" s="159" t="s">
        <v>90</v>
      </c>
      <c r="AZ1362" s="158">
        <f>_xll.qlInterestRateIndexFixingDate(Currency&amp;"ibor"&amp;Tenor,BA1362,Trigger)</f>
        <v>48831</v>
      </c>
      <c r="BA1362" s="158">
        <f>_xll.qlCalendarAdvance(Calendar,BA1361,AY1362,"f",,Trigger)</f>
        <v>48835</v>
      </c>
      <c r="BB1362" s="158">
        <f>_xll.qlInterestRateIndexMaturity(Currency&amp;"ibor"&amp;Tenor,BA1362,Trigger)</f>
        <v>49016</v>
      </c>
      <c r="BC1362" s="320">
        <f>_xll.qlIndexFixing($AC$5,AZ1362,TRUE,_xll.ohTrigger(Trigger,Trigger6M))</f>
        <v>1.6269927190932405E-2</v>
      </c>
      <c r="BD1362" s="320">
        <f>_xll.qlIndexFixing($BE$1,AZ1362,TRUE,_xll.ohTrigger(Trigger,Trigger6M))</f>
        <v>1.5935977793868239E-2</v>
      </c>
    </row>
    <row r="1363" spans="51:56" ht="11.25" customHeight="1" x14ac:dyDescent="0.25">
      <c r="AY1363" s="159" t="s">
        <v>90</v>
      </c>
      <c r="AZ1363" s="158">
        <f>_xll.qlInterestRateIndexFixingDate(Currency&amp;"ibor"&amp;Tenor,BA1363,Trigger)</f>
        <v>48838</v>
      </c>
      <c r="BA1363" s="158">
        <f>_xll.qlCalendarAdvance(Calendar,BA1362,AY1363,"f",,Trigger)</f>
        <v>48842</v>
      </c>
      <c r="BB1363" s="158">
        <f>_xll.qlInterestRateIndexMaturity(Currency&amp;"ibor"&amp;Tenor,BA1363,Trigger)</f>
        <v>49023</v>
      </c>
      <c r="BC1363" s="320">
        <f>_xll.qlIndexFixing($AC$5,AZ1363,TRUE,_xll.ohTrigger(Trigger,Trigger6M))</f>
        <v>1.6276954848223429E-2</v>
      </c>
      <c r="BD1363" s="320">
        <f>_xll.qlIndexFixing($BE$1,AZ1363,TRUE,_xll.ohTrigger(Trigger,Trigger6M))</f>
        <v>1.5927996320889131E-2</v>
      </c>
    </row>
    <row r="1364" spans="51:56" ht="11.25" customHeight="1" x14ac:dyDescent="0.25">
      <c r="AY1364" s="159" t="s">
        <v>90</v>
      </c>
      <c r="AZ1364" s="158">
        <f>_xll.qlInterestRateIndexFixingDate(Currency&amp;"ibor"&amp;Tenor,BA1364,Trigger)</f>
        <v>48845</v>
      </c>
      <c r="BA1364" s="158">
        <f>_xll.qlCalendarAdvance(Calendar,BA1363,AY1364,"f",,Trigger)</f>
        <v>48849</v>
      </c>
      <c r="BB1364" s="158">
        <f>_xll.qlInterestRateIndexMaturity(Currency&amp;"ibor"&amp;Tenor,BA1364,Trigger)</f>
        <v>49030</v>
      </c>
      <c r="BC1364" s="320">
        <f>_xll.qlIndexFixing($AC$5,AZ1364,TRUE,_xll.ohTrigger(Trigger,Trigger6M))</f>
        <v>1.6283982530144469E-2</v>
      </c>
      <c r="BD1364" s="320">
        <f>_xll.qlIndexFixing($BE$1,AZ1364,TRUE,_xll.ohTrigger(Trigger,Trigger6M))</f>
        <v>1.592001241711059E-2</v>
      </c>
    </row>
    <row r="1365" spans="51:56" ht="11.25" customHeight="1" x14ac:dyDescent="0.25">
      <c r="AY1365" s="159" t="s">
        <v>90</v>
      </c>
      <c r="AZ1365" s="158">
        <f>_xll.qlInterestRateIndexFixingDate(Currency&amp;"ibor"&amp;Tenor,BA1365,Trigger)</f>
        <v>48852</v>
      </c>
      <c r="BA1365" s="158">
        <f>_xll.qlCalendarAdvance(Calendar,BA1364,AY1365,"f",,Trigger)</f>
        <v>48856</v>
      </c>
      <c r="BB1365" s="158">
        <f>_xll.qlInterestRateIndexMaturity(Currency&amp;"ibor"&amp;Tenor,BA1365,Trigger)</f>
        <v>49038</v>
      </c>
      <c r="BC1365" s="320">
        <f>_xll.qlIndexFixing($AC$5,AZ1365,TRUE,_xll.ohTrigger(Trigger,Trigger6M))</f>
        <v>1.6291879849502998E-2</v>
      </c>
      <c r="BD1365" s="320">
        <f>_xll.qlIndexFixing($BE$1,AZ1365,TRUE,_xll.ohTrigger(Trigger,Trigger6M))</f>
        <v>1.591180578346079E-2</v>
      </c>
    </row>
    <row r="1366" spans="51:56" ht="11.25" customHeight="1" x14ac:dyDescent="0.25">
      <c r="AY1366" s="159" t="s">
        <v>90</v>
      </c>
      <c r="AZ1366" s="158">
        <f>_xll.qlInterestRateIndexFixingDate(Currency&amp;"ibor"&amp;Tenor,BA1366,Trigger)</f>
        <v>48859</v>
      </c>
      <c r="BA1366" s="158">
        <f>_xll.qlCalendarAdvance(Calendar,BA1365,AY1366,"f",,Trigger)</f>
        <v>48863</v>
      </c>
      <c r="BB1366" s="158">
        <f>_xll.qlInterestRateIndexMaturity(Currency&amp;"ibor"&amp;Tenor,BA1366,Trigger)</f>
        <v>49045</v>
      </c>
      <c r="BC1366" s="320">
        <f>_xll.qlIndexFixing($AC$5,AZ1366,TRUE,_xll.ohTrigger(Trigger,Trigger6M))</f>
        <v>1.6298907899257031E-2</v>
      </c>
      <c r="BD1366" s="320">
        <f>_xll.qlIndexFixing($BE$1,AZ1366,TRUE,_xll.ohTrigger(Trigger,Trigger6M))</f>
        <v>1.5903817090839087E-2</v>
      </c>
    </row>
    <row r="1367" spans="51:56" ht="11.25" customHeight="1" x14ac:dyDescent="0.25">
      <c r="AY1367" s="159" t="s">
        <v>90</v>
      </c>
      <c r="AZ1367" s="158">
        <f>_xll.qlInterestRateIndexFixingDate(Currency&amp;"ibor"&amp;Tenor,BA1367,Trigger)</f>
        <v>48866</v>
      </c>
      <c r="BA1367" s="158">
        <f>_xll.qlCalendarAdvance(Calendar,BA1366,AY1367,"f",,Trigger)</f>
        <v>48870</v>
      </c>
      <c r="BB1367" s="158">
        <f>_xll.qlInterestRateIndexMaturity(Currency&amp;"ibor"&amp;Tenor,BA1367,Trigger)</f>
        <v>49052</v>
      </c>
      <c r="BC1367" s="320">
        <f>_xll.qlIndexFixing($AC$5,AZ1367,TRUE,_xll.ohTrigger(Trigger,Trigger6M))</f>
        <v>1.6305935973778066E-2</v>
      </c>
      <c r="BD1367" s="320">
        <f>_xll.qlIndexFixing($BE$1,AZ1367,TRUE,_xll.ohTrigger(Trigger,Trigger6M))</f>
        <v>1.5895826493795267E-2</v>
      </c>
    </row>
    <row r="1368" spans="51:56" ht="11.25" customHeight="1" x14ac:dyDescent="0.25">
      <c r="AY1368" s="159" t="s">
        <v>90</v>
      </c>
      <c r="AZ1368" s="158">
        <f>_xll.qlInterestRateIndexFixingDate(Currency&amp;"ibor"&amp;Tenor,BA1368,Trigger)</f>
        <v>48873</v>
      </c>
      <c r="BA1368" s="158">
        <f>_xll.qlCalendarAdvance(Calendar,BA1367,AY1368,"f",,Trigger)</f>
        <v>48877</v>
      </c>
      <c r="BB1368" s="158">
        <f>_xll.qlInterestRateIndexMaturity(Currency&amp;"ibor"&amp;Tenor,BA1368,Trigger)</f>
        <v>49059</v>
      </c>
      <c r="BC1368" s="320">
        <f>_xll.qlIndexFixing($AC$5,AZ1368,TRUE,_xll.ohTrigger(Trigger,Trigger6M))</f>
        <v>1.6312964073065664E-2</v>
      </c>
      <c r="BD1368" s="320">
        <f>_xll.qlIndexFixing($BE$1,AZ1368,TRUE,_xll.ohTrigger(Trigger,Trigger6M))</f>
        <v>1.588783416367974E-2</v>
      </c>
    </row>
    <row r="1369" spans="51:56" ht="11.25" customHeight="1" x14ac:dyDescent="0.25">
      <c r="AY1369" s="159" t="s">
        <v>90</v>
      </c>
      <c r="AZ1369" s="158">
        <f>_xll.qlInterestRateIndexFixingDate(Currency&amp;"ibor"&amp;Tenor,BA1369,Trigger)</f>
        <v>48880</v>
      </c>
      <c r="BA1369" s="158">
        <f>_xll.qlCalendarAdvance(Calendar,BA1368,AY1369,"f",,Trigger)</f>
        <v>48884</v>
      </c>
      <c r="BB1369" s="158">
        <f>_xll.qlInterestRateIndexMaturity(Currency&amp;"ibor"&amp;Tenor,BA1369,Trigger)</f>
        <v>49066</v>
      </c>
      <c r="BC1369" s="320">
        <f>_xll.qlIndexFixing($AC$5,AZ1369,TRUE,_xll.ohTrigger(Trigger,Trigger6M))</f>
        <v>1.6319992197121581E-2</v>
      </c>
      <c r="BD1369" s="320">
        <f>_xll.qlIndexFixing($BE$1,AZ1369,TRUE,_xll.ohTrigger(Trigger,Trigger6M))</f>
        <v>1.5879840271840716E-2</v>
      </c>
    </row>
    <row r="1370" spans="51:56" ht="11.25" customHeight="1" x14ac:dyDescent="0.25">
      <c r="AY1370" s="159" t="s">
        <v>90</v>
      </c>
      <c r="AZ1370" s="158">
        <f>_xll.qlInterestRateIndexFixingDate(Currency&amp;"ibor"&amp;Tenor,BA1370,Trigger)</f>
        <v>48887</v>
      </c>
      <c r="BA1370" s="158">
        <f>_xll.qlCalendarAdvance(Calendar,BA1369,AY1370,"f",,Trigger)</f>
        <v>48891</v>
      </c>
      <c r="BB1370" s="158">
        <f>_xll.qlInterestRateIndexMaturity(Currency&amp;"ibor"&amp;Tenor,BA1370,Trigger)</f>
        <v>49072</v>
      </c>
      <c r="BC1370" s="320">
        <f>_xll.qlIndexFixing($AC$5,AZ1370,TRUE,_xll.ohTrigger(Trigger,Trigger6M))</f>
        <v>1.6326149138897204E-2</v>
      </c>
      <c r="BD1370" s="320">
        <f>_xll.qlIndexFixing($BE$1,AZ1370,TRUE,_xll.ohTrigger(Trigger,Trigger6M))</f>
        <v>1.5872067543146132E-2</v>
      </c>
    </row>
    <row r="1371" spans="51:56" ht="11.25" customHeight="1" x14ac:dyDescent="0.25">
      <c r="AY1371" s="159" t="s">
        <v>90</v>
      </c>
      <c r="AZ1371" s="158">
        <f>_xll.qlInterestRateIndexFixingDate(Currency&amp;"ibor"&amp;Tenor,BA1371,Trigger)</f>
        <v>48894</v>
      </c>
      <c r="BA1371" s="158">
        <f>_xll.qlCalendarAdvance(Calendar,BA1370,AY1371,"f",,Trigger)</f>
        <v>48898</v>
      </c>
      <c r="BB1371" s="158">
        <f>_xll.qlInterestRateIndexMaturity(Currency&amp;"ibor"&amp;Tenor,BA1371,Trigger)</f>
        <v>49079</v>
      </c>
      <c r="BC1371" s="320">
        <f>_xll.qlIndexFixing($AC$5,AZ1371,TRUE,_xll.ohTrigger(Trigger,Trigger6M))</f>
        <v>1.633317699322796E-2</v>
      </c>
      <c r="BD1371" s="320">
        <f>_xll.qlIndexFixing($BE$1,AZ1371,TRUE,_xll.ohTrigger(Trigger,Trigger6M))</f>
        <v>1.586407142146179E-2</v>
      </c>
    </row>
    <row r="1372" spans="51:56" ht="11.25" customHeight="1" x14ac:dyDescent="0.25">
      <c r="AY1372" s="159" t="s">
        <v>90</v>
      </c>
      <c r="AZ1372" s="158">
        <f>_xll.qlInterestRateIndexFixingDate(Currency&amp;"ibor"&amp;Tenor,BA1372,Trigger)</f>
        <v>48901</v>
      </c>
      <c r="BA1372" s="158">
        <f>_xll.qlCalendarAdvance(Calendar,BA1371,AY1372,"f",,Trigger)</f>
        <v>48905</v>
      </c>
      <c r="BB1372" s="158">
        <f>_xll.qlInterestRateIndexMaturity(Currency&amp;"ibor"&amp;Tenor,BA1372,Trigger)</f>
        <v>49086</v>
      </c>
      <c r="BC1372" s="320">
        <f>_xll.qlIndexFixing($AC$5,AZ1372,TRUE,_xll.ohTrigger(Trigger,Trigger6M))</f>
        <v>1.6309329135760608E-2</v>
      </c>
      <c r="BD1372" s="320">
        <f>_xll.qlIndexFixing($BE$1,AZ1372,TRUE,_xll.ohTrigger(Trigger,Trigger6M))</f>
        <v>1.5856074239713591E-2</v>
      </c>
    </row>
    <row r="1373" spans="51:56" ht="11.25" customHeight="1" x14ac:dyDescent="0.25">
      <c r="AY1373" s="159" t="s">
        <v>90</v>
      </c>
      <c r="AZ1373" s="158">
        <f>_xll.qlInterestRateIndexFixingDate(Currency&amp;"ibor"&amp;Tenor,BA1373,Trigger)</f>
        <v>48908</v>
      </c>
      <c r="BA1373" s="158">
        <f>_xll.qlCalendarAdvance(Calendar,BA1372,AY1373,"f",,Trigger)</f>
        <v>48912</v>
      </c>
      <c r="BB1373" s="158">
        <f>_xll.qlInterestRateIndexMaturity(Currency&amp;"ibor"&amp;Tenor,BA1373,Trigger)</f>
        <v>49093</v>
      </c>
      <c r="BC1373" s="320">
        <f>_xll.qlIndexFixing($AC$5,AZ1373,TRUE,_xll.ohTrigger(Trigger,Trigger6M))</f>
        <v>1.6285419367395196E-2</v>
      </c>
      <c r="BD1373" s="320">
        <f>_xll.qlIndexFixing($BE$1,AZ1373,TRUE,_xll.ohTrigger(Trigger,Trigger6M))</f>
        <v>1.584807616923144E-2</v>
      </c>
    </row>
    <row r="1374" spans="51:56" ht="11.25" customHeight="1" x14ac:dyDescent="0.25">
      <c r="AY1374" s="159" t="s">
        <v>90</v>
      </c>
      <c r="AZ1374" s="158">
        <f>_xll.qlInterestRateIndexFixingDate(Currency&amp;"ibor"&amp;Tenor,BA1374,Trigger)</f>
        <v>48915</v>
      </c>
      <c r="BA1374" s="158">
        <f>_xll.qlCalendarAdvance(Calendar,BA1373,AY1374,"f",,Trigger)</f>
        <v>48919</v>
      </c>
      <c r="BB1374" s="158">
        <f>_xll.qlInterestRateIndexMaturity(Currency&amp;"ibor"&amp;Tenor,BA1374,Trigger)</f>
        <v>49101</v>
      </c>
      <c r="BC1374" s="320">
        <f>_xll.qlIndexFixing($AC$5,AZ1374,TRUE,_xll.ohTrigger(Trigger,Trigger6M))</f>
        <v>1.6258416574916525E-2</v>
      </c>
      <c r="BD1374" s="320">
        <f>_xll.qlIndexFixing($BE$1,AZ1374,TRUE,_xll.ohTrigger(Trigger,Trigger6M))</f>
        <v>1.5839853383781084E-2</v>
      </c>
    </row>
    <row r="1375" spans="51:56" ht="11.25" customHeight="1" x14ac:dyDescent="0.25">
      <c r="AY1375" s="159" t="s">
        <v>90</v>
      </c>
      <c r="AZ1375" s="158">
        <f>_xll.qlInterestRateIndexFixingDate(Currency&amp;"ibor"&amp;Tenor,BA1375,Trigger)</f>
        <v>48922</v>
      </c>
      <c r="BA1375" s="158">
        <f>_xll.qlCalendarAdvance(Calendar,BA1374,AY1375,"f",,Trigger)</f>
        <v>48926</v>
      </c>
      <c r="BB1375" s="158">
        <f>_xll.qlInterestRateIndexMaturity(Currency&amp;"ibor"&amp;Tenor,BA1375,Trigger)</f>
        <v>49108</v>
      </c>
      <c r="BC1375" s="320">
        <f>_xll.qlIndexFixing($AC$5,AZ1375,TRUE,_xll.ohTrigger(Trigger,Trigger6M))</f>
        <v>1.6234543787715834E-2</v>
      </c>
      <c r="BD1375" s="320">
        <f>_xll.qlIndexFixing($BE$1,AZ1375,TRUE,_xll.ohTrigger(Trigger,Trigger6M))</f>
        <v>1.5831853719755814E-2</v>
      </c>
    </row>
    <row r="1376" spans="51:56" ht="11.25" customHeight="1" x14ac:dyDescent="0.25">
      <c r="AY1376" s="159" t="s">
        <v>90</v>
      </c>
      <c r="AZ1376" s="158">
        <f>_xll.qlInterestRateIndexFixingDate(Currency&amp;"ibor"&amp;Tenor,BA1376,Trigger)</f>
        <v>48929</v>
      </c>
      <c r="BA1376" s="158">
        <f>_xll.qlCalendarAdvance(Calendar,BA1375,AY1376,"f",,Trigger)</f>
        <v>48933</v>
      </c>
      <c r="BB1376" s="158">
        <f>_xll.qlInterestRateIndexMaturity(Currency&amp;"ibor"&amp;Tenor,BA1376,Trigger)</f>
        <v>49115</v>
      </c>
      <c r="BC1376" s="320">
        <f>_xll.qlIndexFixing($AC$5,AZ1376,TRUE,_xll.ohTrigger(Trigger,Trigger6M))</f>
        <v>1.6210609433051932E-2</v>
      </c>
      <c r="BD1376" s="320">
        <f>_xll.qlIndexFixing($BE$1,AZ1376,TRUE,_xll.ohTrigger(Trigger,Trigger6M))</f>
        <v>1.5823853693366779E-2</v>
      </c>
    </row>
    <row r="1377" spans="51:56" ht="11.25" customHeight="1" x14ac:dyDescent="0.25">
      <c r="AY1377" s="159" t="s">
        <v>90</v>
      </c>
      <c r="AZ1377" s="158">
        <f>_xll.qlInterestRateIndexFixingDate(Currency&amp;"ibor"&amp;Tenor,BA1377,Trigger)</f>
        <v>48935</v>
      </c>
      <c r="BA1377" s="158">
        <f>_xll.qlCalendarAdvance(Calendar,BA1376,AY1377,"f",,Trigger)</f>
        <v>48940</v>
      </c>
      <c r="BB1377" s="158">
        <f>_xll.qlInterestRateIndexMaturity(Currency&amp;"ibor"&amp;Tenor,BA1377,Trigger)</f>
        <v>49122</v>
      </c>
      <c r="BC1377" s="320">
        <f>_xll.qlIndexFixing($AC$5,AZ1377,TRUE,_xll.ohTrigger(Trigger,Trigger6M))</f>
        <v>1.6186613513148526E-2</v>
      </c>
      <c r="BD1377" s="320">
        <f>_xll.qlIndexFixing($BE$1,AZ1377,TRUE,_xll.ohTrigger(Trigger,Trigger6M))</f>
        <v>1.5815853475939348E-2</v>
      </c>
    </row>
    <row r="1378" spans="51:56" ht="11.25" customHeight="1" x14ac:dyDescent="0.25">
      <c r="AY1378" s="159" t="s">
        <v>90</v>
      </c>
      <c r="AZ1378" s="158">
        <f>_xll.qlInterestRateIndexFixingDate(Currency&amp;"ibor"&amp;Tenor,BA1378,Trigger)</f>
        <v>48943</v>
      </c>
      <c r="BA1378" s="158">
        <f>_xll.qlCalendarAdvance(Calendar,BA1377,AY1378,"f",,Trigger)</f>
        <v>48947</v>
      </c>
      <c r="BB1378" s="158">
        <f>_xll.qlInterestRateIndexMaturity(Currency&amp;"ibor"&amp;Tenor,BA1378,Trigger)</f>
        <v>49128</v>
      </c>
      <c r="BC1378" s="320">
        <f>_xll.qlIndexFixing($AC$5,AZ1378,TRUE,_xll.ohTrigger(Trigger,Trigger6M))</f>
        <v>1.6164941940052902E-2</v>
      </c>
      <c r="BD1378" s="320">
        <f>_xll.qlIndexFixing($BE$1,AZ1378,TRUE,_xll.ohTrigger(Trigger,Trigger6M))</f>
        <v>1.5808078482160075E-2</v>
      </c>
    </row>
    <row r="1379" spans="51:56" ht="11.25" customHeight="1" x14ac:dyDescent="0.25">
      <c r="AY1379" s="159" t="s">
        <v>90</v>
      </c>
      <c r="AZ1379" s="158">
        <f>_xll.qlInterestRateIndexFixingDate(Currency&amp;"ibor"&amp;Tenor,BA1379,Trigger)</f>
        <v>48950</v>
      </c>
      <c r="BA1379" s="158">
        <f>_xll.qlCalendarAdvance(Calendar,BA1378,AY1379,"f",,Trigger)</f>
        <v>48954</v>
      </c>
      <c r="BB1379" s="158">
        <f>_xll.qlInterestRateIndexMaturity(Currency&amp;"ibor"&amp;Tenor,BA1379,Trigger)</f>
        <v>49135</v>
      </c>
      <c r="BC1379" s="320">
        <f>_xll.qlIndexFixing($AC$5,AZ1379,TRUE,_xll.ohTrigger(Trigger,Trigger6M))</f>
        <v>1.61406607531509E-2</v>
      </c>
      <c r="BD1379" s="320">
        <f>_xll.qlIndexFixing($BE$1,AZ1379,TRUE,_xll.ohTrigger(Trigger,Trigger6M))</f>
        <v>1.5800078677045155E-2</v>
      </c>
    </row>
    <row r="1380" spans="51:56" ht="11.25" customHeight="1" x14ac:dyDescent="0.25">
      <c r="AY1380" s="159" t="s">
        <v>90</v>
      </c>
      <c r="AZ1380" s="158">
        <f>_xll.qlInterestRateIndexFixingDate(Currency&amp;"ibor"&amp;Tenor,BA1380,Trigger)</f>
        <v>48957</v>
      </c>
      <c r="BA1380" s="158">
        <f>_xll.qlCalendarAdvance(Calendar,BA1379,AY1380,"f",,Trigger)</f>
        <v>48961</v>
      </c>
      <c r="BB1380" s="158">
        <f>_xll.qlInterestRateIndexMaturity(Currency&amp;"ibor"&amp;Tenor,BA1380,Trigger)</f>
        <v>49142</v>
      </c>
      <c r="BC1380" s="320">
        <f>_xll.qlIndexFixing($AC$5,AZ1380,TRUE,_xll.ohTrigger(Trigger,Trigger6M))</f>
        <v>1.6116317671020949E-2</v>
      </c>
      <c r="BD1380" s="320">
        <f>_xll.qlIndexFixing($BE$1,AZ1380,TRUE,_xll.ohTrigger(Trigger,Trigger6M))</f>
        <v>1.579207918242706E-2</v>
      </c>
    </row>
    <row r="1381" spans="51:56" ht="11.25" customHeight="1" x14ac:dyDescent="0.25">
      <c r="AY1381" s="159" t="s">
        <v>90</v>
      </c>
      <c r="AZ1381" s="158">
        <f>_xll.qlInterestRateIndexFixingDate(Currency&amp;"ibor"&amp;Tenor,BA1381,Trigger)</f>
        <v>48964</v>
      </c>
      <c r="BA1381" s="158">
        <f>_xll.qlCalendarAdvance(Calendar,BA1380,AY1381,"f",,Trigger)</f>
        <v>48968</v>
      </c>
      <c r="BB1381" s="158">
        <f>_xll.qlInterestRateIndexMaturity(Currency&amp;"ibor"&amp;Tenor,BA1381,Trigger)</f>
        <v>49149</v>
      </c>
      <c r="BC1381" s="320">
        <f>_xll.qlIndexFixing($AC$5,AZ1381,TRUE,_xll.ohTrigger(Trigger,Trigger6M))</f>
        <v>1.6091912695925106E-2</v>
      </c>
      <c r="BD1381" s="320">
        <f>_xll.qlIndexFixing($BE$1,AZ1381,TRUE,_xll.ohTrigger(Trigger,Trigger6M))</f>
        <v>1.578408016961538E-2</v>
      </c>
    </row>
    <row r="1382" spans="51:56" ht="11.25" customHeight="1" x14ac:dyDescent="0.25">
      <c r="AY1382" s="159" t="s">
        <v>90</v>
      </c>
      <c r="AZ1382" s="158">
        <f>_xll.qlInterestRateIndexFixingDate(Currency&amp;"ibor"&amp;Tenor,BA1382,Trigger)</f>
        <v>48971</v>
      </c>
      <c r="BA1382" s="158">
        <f>_xll.qlCalendarAdvance(Calendar,BA1381,AY1382,"f",,Trigger)</f>
        <v>48975</v>
      </c>
      <c r="BB1382" s="158">
        <f>_xll.qlInterestRateIndexMaturity(Currency&amp;"ibor"&amp;Tenor,BA1382,Trigger)</f>
        <v>49156</v>
      </c>
      <c r="BC1382" s="320">
        <f>_xll.qlIndexFixing($AC$5,AZ1382,TRUE,_xll.ohTrigger(Trigger,Trigger6M))</f>
        <v>1.6067445830130287E-2</v>
      </c>
      <c r="BD1382" s="320">
        <f>_xll.qlIndexFixing($BE$1,AZ1382,TRUE,_xll.ohTrigger(Trigger,Trigger6M))</f>
        <v>1.5776081809913089E-2</v>
      </c>
    </row>
    <row r="1383" spans="51:56" ht="11.25" customHeight="1" x14ac:dyDescent="0.25">
      <c r="AY1383" s="159" t="s">
        <v>90</v>
      </c>
      <c r="AZ1383" s="158">
        <f>_xll.qlInterestRateIndexFixingDate(Currency&amp;"ibor"&amp;Tenor,BA1383,Trigger)</f>
        <v>48978</v>
      </c>
      <c r="BA1383" s="158">
        <f>_xll.qlCalendarAdvance(Calendar,BA1382,AY1383,"f",,Trigger)</f>
        <v>48982</v>
      </c>
      <c r="BB1383" s="158">
        <f>_xll.qlInterestRateIndexMaturity(Currency&amp;"ibor"&amp;Tenor,BA1383,Trigger)</f>
        <v>49163</v>
      </c>
      <c r="BC1383" s="320">
        <f>_xll.qlIndexFixing($AC$5,AZ1383,TRUE,_xll.ohTrigger(Trigger,Trigger6M))</f>
        <v>1.604291707590871E-2</v>
      </c>
      <c r="BD1383" s="320">
        <f>_xll.qlIndexFixing($BE$1,AZ1383,TRUE,_xll.ohTrigger(Trigger,Trigger6M))</f>
        <v>1.5768084274624044E-2</v>
      </c>
    </row>
    <row r="1384" spans="51:56" ht="11.25" customHeight="1" x14ac:dyDescent="0.25">
      <c r="AY1384" s="159" t="s">
        <v>90</v>
      </c>
      <c r="AZ1384" s="158">
        <f>_xll.qlInterestRateIndexFixingDate(Currency&amp;"ibor"&amp;Tenor,BA1384,Trigger)</f>
        <v>48985</v>
      </c>
      <c r="BA1384" s="158">
        <f>_xll.qlCalendarAdvance(Calendar,BA1383,AY1384,"f",,Trigger)</f>
        <v>48989</v>
      </c>
      <c r="BB1384" s="158">
        <f>_xll.qlInterestRateIndexMaturity(Currency&amp;"ibor"&amp;Tenor,BA1384,Trigger)</f>
        <v>49170</v>
      </c>
      <c r="BC1384" s="320">
        <f>_xll.qlIndexFixing($AC$5,AZ1384,TRUE,_xll.ohTrigger(Trigger,Trigger6M))</f>
        <v>1.6018326435540096E-2</v>
      </c>
      <c r="BD1384" s="320">
        <f>_xll.qlIndexFixing($BE$1,AZ1384,TRUE,_xll.ohTrigger(Trigger,Trigger6M))</f>
        <v>1.5760087735047241E-2</v>
      </c>
    </row>
    <row r="1385" spans="51:56" ht="11.25" customHeight="1" x14ac:dyDescent="0.25">
      <c r="AY1385" s="159" t="s">
        <v>90</v>
      </c>
      <c r="AZ1385" s="158">
        <f>_xll.qlInterestRateIndexFixingDate(Currency&amp;"ibor"&amp;Tenor,BA1385,Trigger)</f>
        <v>48992</v>
      </c>
      <c r="BA1385" s="158">
        <f>_xll.qlCalendarAdvance(Calendar,BA1384,AY1385,"f",,Trigger)</f>
        <v>48996</v>
      </c>
      <c r="BB1385" s="158">
        <f>_xll.qlInterestRateIndexMaturity(Currency&amp;"ibor"&amp;Tenor,BA1385,Trigger)</f>
        <v>49177</v>
      </c>
      <c r="BC1385" s="320">
        <f>_xll.qlIndexFixing($AC$5,AZ1385,TRUE,_xll.ohTrigger(Trigger,Trigger6M))</f>
        <v>1.5993673911309032E-2</v>
      </c>
      <c r="BD1385" s="320">
        <f>_xll.qlIndexFixing($BE$1,AZ1385,TRUE,_xll.ohTrigger(Trigger,Trigger6M))</f>
        <v>1.5752092362480354E-2</v>
      </c>
    </row>
    <row r="1386" spans="51:56" ht="11.25" customHeight="1" x14ac:dyDescent="0.25">
      <c r="AY1386" s="159" t="s">
        <v>90</v>
      </c>
      <c r="AZ1386" s="158">
        <f>_xll.qlInterestRateIndexFixingDate(Currency&amp;"ibor"&amp;Tenor,BA1386,Trigger)</f>
        <v>48999</v>
      </c>
      <c r="BA1386" s="158">
        <f>_xll.qlCalendarAdvance(Calendar,BA1385,AY1386,"f",,Trigger)</f>
        <v>49003</v>
      </c>
      <c r="BB1386" s="158">
        <f>_xll.qlInterestRateIndexMaturity(Currency&amp;"ibor"&amp;Tenor,BA1386,Trigger)</f>
        <v>49187</v>
      </c>
      <c r="BC1386" s="320">
        <f>_xll.qlIndexFixing($AC$5,AZ1386,TRUE,_xll.ohTrigger(Trigger,Trigger6M))</f>
        <v>1.5965780488679925E-2</v>
      </c>
      <c r="BD1386" s="320">
        <f>_xll.qlIndexFixing($BE$1,AZ1386,TRUE,_xll.ohTrigger(Trigger,Trigger6M))</f>
        <v>1.5743416847650887E-2</v>
      </c>
    </row>
    <row r="1387" spans="51:56" ht="11.25" customHeight="1" x14ac:dyDescent="0.25">
      <c r="AY1387" s="159" t="s">
        <v>90</v>
      </c>
      <c r="AZ1387" s="158">
        <f>_xll.qlInterestRateIndexFixingDate(Currency&amp;"ibor"&amp;Tenor,BA1387,Trigger)</f>
        <v>49006</v>
      </c>
      <c r="BA1387" s="158">
        <f>_xll.qlCalendarAdvance(Calendar,BA1386,AY1387,"f",,Trigger)</f>
        <v>49010</v>
      </c>
      <c r="BB1387" s="158">
        <f>_xll.qlInterestRateIndexMaturity(Currency&amp;"ibor"&amp;Tenor,BA1387,Trigger)</f>
        <v>49194</v>
      </c>
      <c r="BC1387" s="320">
        <f>_xll.qlIndexFixing($AC$5,AZ1387,TRUE,_xll.ohTrigger(Trigger,Trigger6M))</f>
        <v>1.594149334488687E-2</v>
      </c>
      <c r="BD1387" s="320">
        <f>_xll.qlIndexFixing($BE$1,AZ1387,TRUE,_xll.ohTrigger(Trigger,Trigger6M))</f>
        <v>1.5735423784131564E-2</v>
      </c>
    </row>
    <row r="1388" spans="51:56" ht="11.25" customHeight="1" x14ac:dyDescent="0.25">
      <c r="AY1388" s="159" t="s">
        <v>90</v>
      </c>
      <c r="AZ1388" s="158">
        <f>_xll.qlInterestRateIndexFixingDate(Currency&amp;"ibor"&amp;Tenor,BA1388,Trigger)</f>
        <v>49013</v>
      </c>
      <c r="BA1388" s="158">
        <f>_xll.qlCalendarAdvance(Calendar,BA1387,AY1388,"f",,Trigger)</f>
        <v>49017</v>
      </c>
      <c r="BB1388" s="158">
        <f>_xll.qlInterestRateIndexMaturity(Currency&amp;"ibor"&amp;Tenor,BA1388,Trigger)</f>
        <v>49201</v>
      </c>
      <c r="BC1388" s="320">
        <f>_xll.qlIndexFixing($AC$5,AZ1388,TRUE,_xll.ohTrigger(Trigger,Trigger6M))</f>
        <v>1.5917145322860055E-2</v>
      </c>
      <c r="BD1388" s="320">
        <f>_xll.qlIndexFixing($BE$1,AZ1388,TRUE,_xll.ohTrigger(Trigger,Trigger6M))</f>
        <v>1.5727432438951187E-2</v>
      </c>
    </row>
    <row r="1389" spans="51:56" ht="11.25" customHeight="1" x14ac:dyDescent="0.25">
      <c r="AY1389" s="159" t="s">
        <v>90</v>
      </c>
      <c r="AZ1389" s="158">
        <f>_xll.qlInterestRateIndexFixingDate(Currency&amp;"ibor"&amp;Tenor,BA1389,Trigger)</f>
        <v>49020</v>
      </c>
      <c r="BA1389" s="158">
        <f>_xll.qlCalendarAdvance(Calendar,BA1388,AY1389,"f",,Trigger)</f>
        <v>49024</v>
      </c>
      <c r="BB1389" s="158">
        <f>_xll.qlInterestRateIndexMaturity(Currency&amp;"ibor"&amp;Tenor,BA1389,Trigger)</f>
        <v>49208</v>
      </c>
      <c r="BC1389" s="320">
        <f>_xll.qlIndexFixing($AC$5,AZ1389,TRUE,_xll.ohTrigger(Trigger,Trigger6M))</f>
        <v>1.589273642486028E-2</v>
      </c>
      <c r="BD1389" s="320">
        <f>_xll.qlIndexFixing($BE$1,AZ1389,TRUE,_xll.ohTrigger(Trigger,Trigger6M))</f>
        <v>1.5719442983417514E-2</v>
      </c>
    </row>
    <row r="1390" spans="51:56" ht="11.25" customHeight="1" x14ac:dyDescent="0.25">
      <c r="AY1390" s="159" t="s">
        <v>90</v>
      </c>
      <c r="AZ1390" s="158">
        <f>_xll.qlInterestRateIndexFixingDate(Currency&amp;"ibor"&amp;Tenor,BA1390,Trigger)</f>
        <v>49027</v>
      </c>
      <c r="BA1390" s="158">
        <f>_xll.qlCalendarAdvance(Calendar,BA1389,AY1390,"f",,Trigger)</f>
        <v>49031</v>
      </c>
      <c r="BB1390" s="158">
        <f>_xll.qlInterestRateIndexMaturity(Currency&amp;"ibor"&amp;Tenor,BA1390,Trigger)</f>
        <v>49215</v>
      </c>
      <c r="BC1390" s="320">
        <f>_xll.qlIndexFixing($AC$5,AZ1390,TRUE,_xll.ohTrigger(Trigger,Trigger6M))</f>
        <v>1.58682666531553E-2</v>
      </c>
      <c r="BD1390" s="320">
        <f>_xll.qlIndexFixing($BE$1,AZ1390,TRUE,_xll.ohTrigger(Trigger,Trigger6M))</f>
        <v>1.5711455588834817E-2</v>
      </c>
    </row>
    <row r="1391" spans="51:56" ht="11.25" customHeight="1" x14ac:dyDescent="0.25">
      <c r="AY1391" s="159" t="s">
        <v>90</v>
      </c>
      <c r="AZ1391" s="158">
        <f>_xll.qlInterestRateIndexFixingDate(Currency&amp;"ibor"&amp;Tenor,BA1391,Trigger)</f>
        <v>49034</v>
      </c>
      <c r="BA1391" s="158">
        <f>_xll.qlCalendarAdvance(Calendar,BA1390,AY1391,"f",,Trigger)</f>
        <v>49038</v>
      </c>
      <c r="BB1391" s="158">
        <f>_xll.qlInterestRateIndexMaturity(Currency&amp;"ibor"&amp;Tenor,BA1391,Trigger)</f>
        <v>49221</v>
      </c>
      <c r="BC1391" s="320">
        <f>_xll.qlIndexFixing($AC$5,AZ1391,TRUE,_xll.ohTrigger(Trigger,Trigger6M))</f>
        <v>1.5843966493438298E-2</v>
      </c>
      <c r="BD1391" s="320">
        <f>_xll.qlIndexFixing($BE$1,AZ1391,TRUE,_xll.ohTrigger(Trigger,Trigger6M))</f>
        <v>1.5703698375659041E-2</v>
      </c>
    </row>
    <row r="1392" spans="51:56" ht="11.25" customHeight="1" x14ac:dyDescent="0.25">
      <c r="AY1392" s="159" t="s">
        <v>90</v>
      </c>
      <c r="AZ1392" s="158">
        <f>_xll.qlInterestRateIndexFixingDate(Currency&amp;"ibor"&amp;Tenor,BA1392,Trigger)</f>
        <v>49039</v>
      </c>
      <c r="BA1392" s="158">
        <f>_xll.qlCalendarAdvance(Calendar,BA1391,AY1392,"f",,Trigger)</f>
        <v>49045</v>
      </c>
      <c r="BB1392" s="158">
        <f>_xll.qlInterestRateIndexMaturity(Currency&amp;"ibor"&amp;Tenor,BA1392,Trigger)</f>
        <v>49228</v>
      </c>
      <c r="BC1392" s="320">
        <f>_xll.qlIndexFixing($AC$5,AZ1392,TRUE,_xll.ohTrigger(Trigger,Trigger6M))</f>
        <v>1.5819212067283057E-2</v>
      </c>
      <c r="BD1392" s="320">
        <f>_xll.qlIndexFixing($BE$1,AZ1392,TRUE,_xll.ohTrigger(Trigger,Trigger6M))</f>
        <v>1.569571573280586E-2</v>
      </c>
    </row>
    <row r="1393" spans="51:56" ht="11.25" customHeight="1" x14ac:dyDescent="0.25">
      <c r="AY1393" s="159" t="s">
        <v>90</v>
      </c>
      <c r="AZ1393" s="158">
        <f>_xll.qlInterestRateIndexFixingDate(Currency&amp;"ibor"&amp;Tenor,BA1393,Trigger)</f>
        <v>49048</v>
      </c>
      <c r="BA1393" s="158">
        <f>_xll.qlCalendarAdvance(Calendar,BA1392,AY1393,"f",,Trigger)</f>
        <v>49052</v>
      </c>
      <c r="BB1393" s="158">
        <f>_xll.qlInterestRateIndexMaturity(Currency&amp;"ibor"&amp;Tenor,BA1393,Trigger)</f>
        <v>49235</v>
      </c>
      <c r="BC1393" s="320">
        <f>_xll.qlIndexFixing($AC$5,AZ1393,TRUE,_xll.ohTrigger(Trigger,Trigger6M))</f>
        <v>1.5794396445057524E-2</v>
      </c>
      <c r="BD1393" s="320">
        <f>_xll.qlIndexFixing($BE$1,AZ1393,TRUE,_xll.ohTrigger(Trigger,Trigger6M))</f>
        <v>1.5687735652279426E-2</v>
      </c>
    </row>
    <row r="1394" spans="51:56" ht="11.25" customHeight="1" x14ac:dyDescent="0.25">
      <c r="AY1394" s="159" t="s">
        <v>90</v>
      </c>
      <c r="AZ1394" s="158">
        <f>_xll.qlInterestRateIndexFixingDate(Currency&amp;"ibor"&amp;Tenor,BA1394,Trigger)</f>
        <v>49055</v>
      </c>
      <c r="BA1394" s="158">
        <f>_xll.qlCalendarAdvance(Calendar,BA1393,AY1394,"f",,Trigger)</f>
        <v>49059</v>
      </c>
      <c r="BB1394" s="158">
        <f>_xll.qlInterestRateIndexMaturity(Currency&amp;"ibor"&amp;Tenor,BA1394,Trigger)</f>
        <v>49242</v>
      </c>
      <c r="BC1394" s="320">
        <f>_xll.qlIndexFixing($AC$5,AZ1394,TRUE,_xll.ohTrigger(Trigger,Trigger6M))</f>
        <v>1.5769519629068494E-2</v>
      </c>
      <c r="BD1394" s="320">
        <f>_xll.qlIndexFixing($BE$1,AZ1394,TRUE,_xll.ohTrigger(Trigger,Trigger6M))</f>
        <v>1.5679758305366543E-2</v>
      </c>
    </row>
    <row r="1395" spans="51:56" ht="11.25" customHeight="1" x14ac:dyDescent="0.25">
      <c r="AY1395" s="159" t="s">
        <v>90</v>
      </c>
      <c r="AZ1395" s="158">
        <f>_xll.qlInterestRateIndexFixingDate(Currency&amp;"ibor"&amp;Tenor,BA1395,Trigger)</f>
        <v>49061</v>
      </c>
      <c r="BA1395" s="158">
        <f>_xll.qlCalendarAdvance(Calendar,BA1394,AY1395,"f",,Trigger)</f>
        <v>49066</v>
      </c>
      <c r="BB1395" s="158">
        <f>_xll.qlInterestRateIndexMaturity(Currency&amp;"ibor"&amp;Tenor,BA1395,Trigger)</f>
        <v>49250</v>
      </c>
      <c r="BC1395" s="320">
        <f>_xll.qlIndexFixing($AC$5,AZ1395,TRUE,_xll.ohTrigger(Trigger,Trigger6M))</f>
        <v>1.5745004768811535E-2</v>
      </c>
      <c r="BD1395" s="320">
        <f>_xll.qlIndexFixing($BE$1,AZ1395,TRUE,_xll.ohTrigger(Trigger,Trigger6M))</f>
        <v>1.5671555525656154E-2</v>
      </c>
    </row>
    <row r="1396" spans="51:56" ht="11.25" customHeight="1" x14ac:dyDescent="0.25">
      <c r="AY1396" s="159" t="s">
        <v>90</v>
      </c>
      <c r="AZ1396" s="158">
        <f>_xll.qlInterestRateIndexFixingDate(Currency&amp;"ibor"&amp;Tenor,BA1396,Trigger)</f>
        <v>49069</v>
      </c>
      <c r="BA1396" s="158">
        <f>_xll.qlCalendarAdvance(Calendar,BA1395,AY1396,"f",,Trigger)</f>
        <v>49073</v>
      </c>
      <c r="BB1396" s="158">
        <f>_xll.qlInterestRateIndexMaturity(Currency&amp;"ibor"&amp;Tenor,BA1396,Trigger)</f>
        <v>49257</v>
      </c>
      <c r="BC1396" s="320">
        <f>_xll.qlIndexFixing($AC$5,AZ1396,TRUE,_xll.ohTrigger(Trigger,Trigger6M))</f>
        <v>1.5720169802809141E-2</v>
      </c>
      <c r="BD1396" s="320">
        <f>_xll.qlIndexFixing($BE$1,AZ1396,TRUE,_xll.ohTrigger(Trigger,Trigger6M))</f>
        <v>1.566358409402268E-2</v>
      </c>
    </row>
    <row r="1397" spans="51:56" ht="11.25" customHeight="1" x14ac:dyDescent="0.25">
      <c r="AY1397" s="159" t="s">
        <v>90</v>
      </c>
      <c r="AZ1397" s="158">
        <f>_xll.qlInterestRateIndexFixingDate(Currency&amp;"ibor"&amp;Tenor,BA1397,Trigger)</f>
        <v>49076</v>
      </c>
      <c r="BA1397" s="158">
        <f>_xll.qlCalendarAdvance(Calendar,BA1396,AY1397,"f",,Trigger)</f>
        <v>49080</v>
      </c>
      <c r="BB1397" s="158">
        <f>_xll.qlInterestRateIndexMaturity(Currency&amp;"ibor"&amp;Tenor,BA1397,Trigger)</f>
        <v>49264</v>
      </c>
      <c r="BC1397" s="320">
        <f>_xll.qlIndexFixing($AC$5,AZ1397,TRUE,_xll.ohTrigger(Trigger,Trigger6M))</f>
        <v>1.5699608343542195E-2</v>
      </c>
      <c r="BD1397" s="320">
        <f>_xll.qlIndexFixing($BE$1,AZ1397,TRUE,_xll.ohTrigger(Trigger,Trigger6M))</f>
        <v>1.565561592239538E-2</v>
      </c>
    </row>
    <row r="1398" spans="51:56" ht="11.25" customHeight="1" x14ac:dyDescent="0.25">
      <c r="AY1398" s="159" t="s">
        <v>90</v>
      </c>
      <c r="AZ1398" s="158">
        <f>_xll.qlInterestRateIndexFixingDate(Currency&amp;"ibor"&amp;Tenor,BA1398,Trigger)</f>
        <v>49083</v>
      </c>
      <c r="BA1398" s="158">
        <f>_xll.qlCalendarAdvance(Calendar,BA1397,AY1398,"f",,Trigger)</f>
        <v>49087</v>
      </c>
      <c r="BB1398" s="158">
        <f>_xll.qlInterestRateIndexMaturity(Currency&amp;"ibor"&amp;Tenor,BA1398,Trigger)</f>
        <v>49271</v>
      </c>
      <c r="BC1398" s="320">
        <f>_xll.qlIndexFixing($AC$5,AZ1398,TRUE,_xll.ohTrigger(Trigger,Trigger6M))</f>
        <v>1.5705026998002108E-2</v>
      </c>
      <c r="BD1398" s="320">
        <f>_xll.qlIndexFixing($BE$1,AZ1398,TRUE,_xll.ohTrigger(Trigger,Trigger6M))</f>
        <v>1.5647651182056816E-2</v>
      </c>
    </row>
    <row r="1399" spans="51:56" ht="11.25" customHeight="1" x14ac:dyDescent="0.25">
      <c r="AY1399" s="159" t="s">
        <v>90</v>
      </c>
      <c r="AZ1399" s="158">
        <f>_xll.qlInterestRateIndexFixingDate(Currency&amp;"ibor"&amp;Tenor,BA1399,Trigger)</f>
        <v>49090</v>
      </c>
      <c r="BA1399" s="158">
        <f>_xll.qlCalendarAdvance(Calendar,BA1398,AY1399,"f",,Trigger)</f>
        <v>49094</v>
      </c>
      <c r="BB1399" s="158">
        <f>_xll.qlInterestRateIndexMaturity(Currency&amp;"ibor"&amp;Tenor,BA1399,Trigger)</f>
        <v>49278</v>
      </c>
      <c r="BC1399" s="320">
        <f>_xll.qlIndexFixing($AC$5,AZ1399,TRUE,_xll.ohTrigger(Trigger,Trigger6M))</f>
        <v>1.5710445667349679E-2</v>
      </c>
      <c r="BD1399" s="320">
        <f>_xll.qlIndexFixing($BE$1,AZ1399,TRUE,_xll.ohTrigger(Trigger,Trigger6M))</f>
        <v>1.5639690044286492E-2</v>
      </c>
    </row>
    <row r="1400" spans="51:56" ht="11.25" customHeight="1" x14ac:dyDescent="0.25">
      <c r="AY1400" s="159" t="s">
        <v>90</v>
      </c>
      <c r="AZ1400" s="158">
        <f>_xll.qlInterestRateIndexFixingDate(Currency&amp;"ibor"&amp;Tenor,BA1400,Trigger)</f>
        <v>49097</v>
      </c>
      <c r="BA1400" s="158">
        <f>_xll.qlCalendarAdvance(Calendar,BA1399,AY1400,"f",,Trigger)</f>
        <v>49101</v>
      </c>
      <c r="BB1400" s="158">
        <f>_xll.qlInterestRateIndexMaturity(Currency&amp;"ibor"&amp;Tenor,BA1400,Trigger)</f>
        <v>49284</v>
      </c>
      <c r="BC1400" s="320">
        <f>_xll.qlIndexFixing($AC$5,AZ1400,TRUE,_xll.ohTrigger(Trigger,Trigger6M))</f>
        <v>1.5715135199396713E-2</v>
      </c>
      <c r="BD1400" s="320">
        <f>_xll.qlIndexFixing($BE$1,AZ1400,TRUE,_xll.ohTrigger(Trigger,Trigger6M))</f>
        <v>1.5631961221461765E-2</v>
      </c>
    </row>
    <row r="1401" spans="51:56" ht="11.25" customHeight="1" x14ac:dyDescent="0.25">
      <c r="AY1401" s="159" t="s">
        <v>90</v>
      </c>
      <c r="AZ1401" s="158">
        <f>_xll.qlInterestRateIndexFixingDate(Currency&amp;"ibor"&amp;Tenor,BA1401,Trigger)</f>
        <v>49104</v>
      </c>
      <c r="BA1401" s="158">
        <f>_xll.qlCalendarAdvance(Calendar,BA1400,AY1401,"f",,Trigger)</f>
        <v>49108</v>
      </c>
      <c r="BB1401" s="158">
        <f>_xll.qlInterestRateIndexMaturity(Currency&amp;"ibor"&amp;Tenor,BA1401,Trigger)</f>
        <v>49291</v>
      </c>
      <c r="BC1401" s="320">
        <f>_xll.qlIndexFixing($AC$5,AZ1401,TRUE,_xll.ohTrigger(Trigger,Trigger6M))</f>
        <v>1.5720553661818192E-2</v>
      </c>
      <c r="BD1401" s="320">
        <f>_xll.qlIndexFixing($BE$1,AZ1401,TRUE,_xll.ohTrigger(Trigger,Trigger6M))</f>
        <v>1.5624007805632447E-2</v>
      </c>
    </row>
    <row r="1402" spans="51:56" ht="11.25" customHeight="1" x14ac:dyDescent="0.25">
      <c r="AY1402" s="159" t="s">
        <v>90</v>
      </c>
      <c r="AZ1402" s="158">
        <f>_xll.qlInterestRateIndexFixingDate(Currency&amp;"ibor"&amp;Tenor,BA1402,Trigger)</f>
        <v>49111</v>
      </c>
      <c r="BA1402" s="158">
        <f>_xll.qlCalendarAdvance(Calendar,BA1401,AY1402,"f",,Trigger)</f>
        <v>49115</v>
      </c>
      <c r="BB1402" s="158">
        <f>_xll.qlInterestRateIndexMaturity(Currency&amp;"ibor"&amp;Tenor,BA1402,Trigger)</f>
        <v>49298</v>
      </c>
      <c r="BC1402" s="320">
        <f>_xll.qlIndexFixing($AC$5,AZ1402,TRUE,_xll.ohTrigger(Trigger,Trigger6M))</f>
        <v>1.5725972139044878E-2</v>
      </c>
      <c r="BD1402" s="320">
        <f>_xll.qlIndexFixing($BE$1,AZ1402,TRUE,_xll.ohTrigger(Trigger,Trigger6M))</f>
        <v>1.5616058493610257E-2</v>
      </c>
    </row>
    <row r="1403" spans="51:56" ht="11.25" customHeight="1" x14ac:dyDescent="0.25">
      <c r="AY1403" s="159" t="s">
        <v>90</v>
      </c>
      <c r="AZ1403" s="158">
        <f>_xll.qlInterestRateIndexFixingDate(Currency&amp;"ibor"&amp;Tenor,BA1403,Trigger)</f>
        <v>49118</v>
      </c>
      <c r="BA1403" s="158">
        <f>_xll.qlCalendarAdvance(Calendar,BA1402,AY1403,"f",,Trigger)</f>
        <v>49122</v>
      </c>
      <c r="BB1403" s="158">
        <f>_xll.qlInterestRateIndexMaturity(Currency&amp;"ibor"&amp;Tenor,BA1403,Trigger)</f>
        <v>49305</v>
      </c>
      <c r="BC1403" s="320">
        <f>_xll.qlIndexFixing($AC$5,AZ1403,TRUE,_xll.ohTrigger(Trigger,Trigger6M))</f>
        <v>1.5731390631078517E-2</v>
      </c>
      <c r="BD1403" s="320">
        <f>_xll.qlIndexFixing($BE$1,AZ1403,TRUE,_xll.ohTrigger(Trigger,Trigger6M))</f>
        <v>1.5608113456656235E-2</v>
      </c>
    </row>
    <row r="1404" spans="51:56" ht="11.25" customHeight="1" x14ac:dyDescent="0.25">
      <c r="AY1404" s="159" t="s">
        <v>90</v>
      </c>
      <c r="AZ1404" s="158">
        <f>_xll.qlInterestRateIndexFixingDate(Currency&amp;"ibor"&amp;Tenor,BA1404,Trigger)</f>
        <v>49125</v>
      </c>
      <c r="BA1404" s="158">
        <f>_xll.qlCalendarAdvance(Calendar,BA1403,AY1404,"f",,Trigger)</f>
        <v>49129</v>
      </c>
      <c r="BB1404" s="158">
        <f>_xll.qlInterestRateIndexMaturity(Currency&amp;"ibor"&amp;Tenor,BA1404,Trigger)</f>
        <v>49313</v>
      </c>
      <c r="BC1404" s="320">
        <f>_xll.qlIndexFixing($AC$5,AZ1404,TRUE,_xll.ohTrigger(Trigger,Trigger6M))</f>
        <v>1.5737539237404553E-2</v>
      </c>
      <c r="BD1404" s="320">
        <f>_xll.qlIndexFixing($BE$1,AZ1404,TRUE,_xll.ohTrigger(Trigger,Trigger6M))</f>
        <v>1.5599944388563783E-2</v>
      </c>
    </row>
    <row r="1405" spans="51:56" ht="11.25" customHeight="1" x14ac:dyDescent="0.25">
      <c r="AY1405" s="159" t="s">
        <v>90</v>
      </c>
      <c r="AZ1405" s="158">
        <f>_xll.qlInterestRateIndexFixingDate(Currency&amp;"ibor"&amp;Tenor,BA1405,Trigger)</f>
        <v>49132</v>
      </c>
      <c r="BA1405" s="158">
        <f>_xll.qlCalendarAdvance(Calendar,BA1404,AY1405,"f",,Trigger)</f>
        <v>49136</v>
      </c>
      <c r="BB1405" s="158">
        <f>_xll.qlInterestRateIndexMaturity(Currency&amp;"ibor"&amp;Tenor,BA1405,Trigger)</f>
        <v>49320</v>
      </c>
      <c r="BC1405" s="320">
        <f>_xll.qlIndexFixing($AC$5,AZ1405,TRUE,_xll.ohTrigger(Trigger,Trigger6M))</f>
        <v>1.574295799607893E-2</v>
      </c>
      <c r="BD1405" s="320">
        <f>_xll.qlIndexFixing($BE$1,AZ1405,TRUE,_xll.ohTrigger(Trigger,Trigger6M))</f>
        <v>1.559200846292671E-2</v>
      </c>
    </row>
    <row r="1406" spans="51:56" ht="11.25" customHeight="1" x14ac:dyDescent="0.25">
      <c r="AY1406" s="159" t="s">
        <v>90</v>
      </c>
      <c r="AZ1406" s="158">
        <f>_xll.qlInterestRateIndexFixingDate(Currency&amp;"ibor"&amp;Tenor,BA1406,Trigger)</f>
        <v>49139</v>
      </c>
      <c r="BA1406" s="158">
        <f>_xll.qlCalendarAdvance(Calendar,BA1405,AY1406,"f",,Trigger)</f>
        <v>49143</v>
      </c>
      <c r="BB1406" s="158">
        <f>_xll.qlInterestRateIndexMaturity(Currency&amp;"ibor"&amp;Tenor,BA1406,Trigger)</f>
        <v>49327</v>
      </c>
      <c r="BC1406" s="320">
        <f>_xll.qlIndexFixing($AC$5,AZ1406,TRUE,_xll.ohTrigger(Trigger,Trigger6M))</f>
        <v>1.5748376769641397E-2</v>
      </c>
      <c r="BD1406" s="320">
        <f>_xll.qlIndexFixing($BE$1,AZ1406,TRUE,_xll.ohTrigger(Trigger,Trigger6M))</f>
        <v>1.5584077338739746E-2</v>
      </c>
    </row>
    <row r="1407" spans="51:56" ht="11.25" customHeight="1" x14ac:dyDescent="0.25">
      <c r="AY1407" s="159" t="s">
        <v>90</v>
      </c>
      <c r="AZ1407" s="158">
        <f>_xll.qlInterestRateIndexFixingDate(Currency&amp;"ibor"&amp;Tenor,BA1407,Trigger)</f>
        <v>49146</v>
      </c>
      <c r="BA1407" s="158">
        <f>_xll.qlCalendarAdvance(Calendar,BA1406,AY1407,"f",,Trigger)</f>
        <v>49150</v>
      </c>
      <c r="BB1407" s="158">
        <f>_xll.qlInterestRateIndexMaturity(Currency&amp;"ibor"&amp;Tenor,BA1407,Trigger)</f>
        <v>49334</v>
      </c>
      <c r="BC1407" s="320">
        <f>_xll.qlIndexFixing($AC$5,AZ1407,TRUE,_xll.ohTrigger(Trigger,Trigger6M))</f>
        <v>1.5753795558092393E-2</v>
      </c>
      <c r="BD1407" s="320">
        <f>_xll.qlIndexFixing($BE$1,AZ1407,TRUE,_xll.ohTrigger(Trigger,Trigger6M))</f>
        <v>1.5576151187261548E-2</v>
      </c>
    </row>
    <row r="1408" spans="51:56" ht="11.25" customHeight="1" x14ac:dyDescent="0.25">
      <c r="AY1408" s="159" t="s">
        <v>90</v>
      </c>
      <c r="AZ1408" s="158">
        <f>_xll.qlInterestRateIndexFixingDate(Currency&amp;"ibor"&amp;Tenor,BA1408,Trigger)</f>
        <v>49153</v>
      </c>
      <c r="BA1408" s="158">
        <f>_xll.qlCalendarAdvance(Calendar,BA1407,AY1408,"f",,Trigger)</f>
        <v>49157</v>
      </c>
      <c r="BB1408" s="158">
        <f>_xll.qlInterestRateIndexMaturity(Currency&amp;"ibor"&amp;Tenor,BA1408,Trigger)</f>
        <v>49341</v>
      </c>
      <c r="BC1408" s="320">
        <f>_xll.qlIndexFixing($AC$5,AZ1408,TRUE,_xll.ohTrigger(Trigger,Trigger6M))</f>
        <v>1.5759214361430608E-2</v>
      </c>
      <c r="BD1408" s="320">
        <f>_xll.qlIndexFixing($BE$1,AZ1408,TRUE,_xll.ohTrigger(Trigger,Trigger6M))</f>
        <v>1.5568230179745996E-2</v>
      </c>
    </row>
    <row r="1409" spans="51:56" ht="11.25" customHeight="1" x14ac:dyDescent="0.25">
      <c r="AY1409" s="159" t="s">
        <v>90</v>
      </c>
      <c r="AZ1409" s="158">
        <f>_xll.qlInterestRateIndexFixingDate(Currency&amp;"ibor"&amp;Tenor,BA1409,Trigger)</f>
        <v>49160</v>
      </c>
      <c r="BA1409" s="158">
        <f>_xll.qlCalendarAdvance(Calendar,BA1408,AY1409,"f",,Trigger)</f>
        <v>49164</v>
      </c>
      <c r="BB1409" s="158">
        <f>_xll.qlInterestRateIndexMaturity(Currency&amp;"ibor"&amp;Tenor,BA1409,Trigger)</f>
        <v>49348</v>
      </c>
      <c r="BC1409" s="320">
        <f>_xll.qlIndexFixing($AC$5,AZ1409,TRUE,_xll.ohTrigger(Trigger,Trigger6M))</f>
        <v>1.5764633179657348E-2</v>
      </c>
      <c r="BD1409" s="320">
        <f>_xll.qlIndexFixing($BE$1,AZ1409,TRUE,_xll.ohTrigger(Trigger,Trigger6M))</f>
        <v>1.5560314487446974E-2</v>
      </c>
    </row>
    <row r="1410" spans="51:56" ht="11.25" customHeight="1" x14ac:dyDescent="0.25">
      <c r="AY1410" s="159" t="s">
        <v>90</v>
      </c>
      <c r="AZ1410" s="158">
        <f>_xll.qlInterestRateIndexFixingDate(Currency&amp;"ibor"&amp;Tenor,BA1410,Trigger)</f>
        <v>49167</v>
      </c>
      <c r="BA1410" s="158">
        <f>_xll.qlCalendarAdvance(Calendar,BA1409,AY1410,"f",,Trigger)</f>
        <v>49171</v>
      </c>
      <c r="BB1410" s="158">
        <f>_xll.qlInterestRateIndexMaturity(Currency&amp;"ibor"&amp;Tenor,BA1410,Trigger)</f>
        <v>49355</v>
      </c>
      <c r="BC1410" s="320">
        <f>_xll.qlIndexFixing($AC$5,AZ1410,TRUE,_xll.ohTrigger(Trigger,Trigger6M))</f>
        <v>1.5770052012772182E-2</v>
      </c>
      <c r="BD1410" s="320">
        <f>_xll.qlIndexFixing($BE$1,AZ1410,TRUE,_xll.ohTrigger(Trigger,Trigger6M))</f>
        <v>1.555240428161358E-2</v>
      </c>
    </row>
    <row r="1411" spans="51:56" ht="11.25" customHeight="1" x14ac:dyDescent="0.25">
      <c r="AY1411" s="159" t="s">
        <v>90</v>
      </c>
      <c r="AZ1411" s="158">
        <f>_xll.qlInterestRateIndexFixingDate(Currency&amp;"ibor"&amp;Tenor,BA1411,Trigger)</f>
        <v>49174</v>
      </c>
      <c r="BA1411" s="158">
        <f>_xll.qlCalendarAdvance(Calendar,BA1410,AY1411,"f",,Trigger)</f>
        <v>49178</v>
      </c>
      <c r="BB1411" s="158">
        <f>_xll.qlInterestRateIndexMaturity(Currency&amp;"ibor"&amp;Tenor,BA1411,Trigger)</f>
        <v>49362</v>
      </c>
      <c r="BC1411" s="320">
        <f>_xll.qlIndexFixing($AC$5,AZ1411,TRUE,_xll.ohTrigger(Trigger,Trigger6M))</f>
        <v>1.5775470860775104E-2</v>
      </c>
      <c r="BD1411" s="320">
        <f>_xll.qlIndexFixing($BE$1,AZ1411,TRUE,_xll.ohTrigger(Trigger,Trigger6M))</f>
        <v>1.5544499733492746E-2</v>
      </c>
    </row>
    <row r="1412" spans="51:56" ht="11.25" customHeight="1" x14ac:dyDescent="0.25">
      <c r="AY1412" s="159" t="s">
        <v>90</v>
      </c>
      <c r="AZ1412" s="158">
        <f>_xll.qlInterestRateIndexFixingDate(Currency&amp;"ibor"&amp;Tenor,BA1412,Trigger)</f>
        <v>49181</v>
      </c>
      <c r="BA1412" s="158">
        <f>_xll.qlCalendarAdvance(Calendar,BA1411,AY1412,"f",,Trigger)</f>
        <v>49185</v>
      </c>
      <c r="BB1412" s="158">
        <f>_xll.qlInterestRateIndexMaturity(Currency&amp;"ibor"&amp;Tenor,BA1412,Trigger)</f>
        <v>49368</v>
      </c>
      <c r="BC1412" s="320">
        <f>_xll.qlIndexFixing($AC$5,AZ1412,TRUE,_xll.ohTrigger(Trigger,Trigger6M))</f>
        <v>1.5780157725669715E-2</v>
      </c>
      <c r="BD1412" s="320">
        <f>_xll.qlIndexFixing($BE$1,AZ1412,TRUE,_xll.ohTrigger(Trigger,Trigger6M))</f>
        <v>1.5536828759020356E-2</v>
      </c>
    </row>
    <row r="1413" spans="51:56" ht="11.25" customHeight="1" x14ac:dyDescent="0.25">
      <c r="AY1413" s="159" t="s">
        <v>90</v>
      </c>
      <c r="AZ1413" s="158">
        <f>_xll.qlInterestRateIndexFixingDate(Currency&amp;"ibor"&amp;Tenor,BA1413,Trigger)</f>
        <v>49188</v>
      </c>
      <c r="BA1413" s="158">
        <f>_xll.qlCalendarAdvance(Calendar,BA1412,AY1413,"f",,Trigger)</f>
        <v>49192</v>
      </c>
      <c r="BB1413" s="158">
        <f>_xll.qlInterestRateIndexMaturity(Currency&amp;"ibor"&amp;Tenor,BA1413,Trigger)</f>
        <v>49373</v>
      </c>
      <c r="BC1413" s="320">
        <f>_xll.qlIndexFixing($AC$5,AZ1413,TRUE,_xll.ohTrigger(Trigger,Trigger6M))</f>
        <v>1.578411202622643E-2</v>
      </c>
      <c r="BD1413" s="320">
        <f>_xll.qlIndexFixing($BE$1,AZ1413,TRUE,_xll.ohTrigger(Trigger,Trigger6M))</f>
        <v>1.5529391116124492E-2</v>
      </c>
    </row>
    <row r="1414" spans="51:56" ht="11.25" customHeight="1" x14ac:dyDescent="0.25">
      <c r="AY1414" s="159" t="s">
        <v>90</v>
      </c>
      <c r="AZ1414" s="158">
        <f>_xll.qlInterestRateIndexFixingDate(Currency&amp;"ibor"&amp;Tenor,BA1414,Trigger)</f>
        <v>49195</v>
      </c>
      <c r="BA1414" s="158">
        <f>_xll.qlCalendarAdvance(Calendar,BA1413,AY1414,"f",,Trigger)</f>
        <v>49199</v>
      </c>
      <c r="BB1414" s="158">
        <f>_xll.qlInterestRateIndexMaturity(Currency&amp;"ibor"&amp;Tenor,BA1414,Trigger)</f>
        <v>49380</v>
      </c>
      <c r="BC1414" s="320">
        <f>_xll.qlIndexFixing($AC$5,AZ1414,TRUE,_xll.ohTrigger(Trigger,Trigger6M))</f>
        <v>1.5789530205672749E-2</v>
      </c>
      <c r="BD1414" s="320">
        <f>_xll.qlIndexFixing($BE$1,AZ1414,TRUE,_xll.ohTrigger(Trigger,Trigger6M))</f>
        <v>1.5521504088759143E-2</v>
      </c>
    </row>
    <row r="1415" spans="51:56" ht="11.25" customHeight="1" x14ac:dyDescent="0.25">
      <c r="AY1415" s="159" t="s">
        <v>90</v>
      </c>
      <c r="AZ1415" s="158">
        <f>_xll.qlInterestRateIndexFixingDate(Currency&amp;"ibor"&amp;Tenor,BA1415,Trigger)</f>
        <v>49202</v>
      </c>
      <c r="BA1415" s="158">
        <f>_xll.qlCalendarAdvance(Calendar,BA1414,AY1415,"f",,Trigger)</f>
        <v>49206</v>
      </c>
      <c r="BB1415" s="158">
        <f>_xll.qlInterestRateIndexMaturity(Currency&amp;"ibor"&amp;Tenor,BA1415,Trigger)</f>
        <v>49387</v>
      </c>
      <c r="BC1415" s="320">
        <f>_xll.qlIndexFixing($AC$5,AZ1415,TRUE,_xll.ohTrigger(Trigger,Trigger6M))</f>
        <v>1.5794948399763267E-2</v>
      </c>
      <c r="BD1415" s="320">
        <f>_xll.qlIndexFixing($BE$1,AZ1415,TRUE,_xll.ohTrigger(Trigger,Trigger6M))</f>
        <v>1.5513623366049598E-2</v>
      </c>
    </row>
    <row r="1416" spans="51:56" ht="11.25" customHeight="1" x14ac:dyDescent="0.25">
      <c r="AY1416" s="159" t="s">
        <v>90</v>
      </c>
      <c r="AZ1416" s="158">
        <f>_xll.qlInterestRateIndexFixingDate(Currency&amp;"ibor"&amp;Tenor,BA1416,Trigger)</f>
        <v>49209</v>
      </c>
      <c r="BA1416" s="158">
        <f>_xll.qlCalendarAdvance(Calendar,BA1415,AY1416,"f",,Trigger)</f>
        <v>49213</v>
      </c>
      <c r="BB1416" s="158">
        <f>_xll.qlInterestRateIndexMaturity(Currency&amp;"ibor"&amp;Tenor,BA1416,Trigger)</f>
        <v>49395</v>
      </c>
      <c r="BC1416" s="320">
        <f>_xll.qlIndexFixing($AC$5,AZ1416,TRUE,_xll.ohTrigger(Trigger,Trigger6M))</f>
        <v>1.5801099469699754E-2</v>
      </c>
      <c r="BD1416" s="320">
        <f>_xll.qlIndexFixing($BE$1,AZ1416,TRUE,_xll.ohTrigger(Trigger,Trigger6M))</f>
        <v>1.5505522015816122E-2</v>
      </c>
    </row>
    <row r="1417" spans="51:56" ht="11.25" customHeight="1" x14ac:dyDescent="0.25">
      <c r="AY1417" s="159" t="s">
        <v>90</v>
      </c>
      <c r="AZ1417" s="158">
        <f>_xll.qlInterestRateIndexFixingDate(Currency&amp;"ibor"&amp;Tenor,BA1417,Trigger)</f>
        <v>49216</v>
      </c>
      <c r="BA1417" s="158">
        <f>_xll.qlCalendarAdvance(Calendar,BA1416,AY1417,"f",,Trigger)</f>
        <v>49220</v>
      </c>
      <c r="BB1417" s="158">
        <f>_xll.qlInterestRateIndexMaturity(Currency&amp;"ibor"&amp;Tenor,BA1417,Trigger)</f>
        <v>49402</v>
      </c>
      <c r="BC1417" s="320">
        <f>_xll.qlIndexFixing($AC$5,AZ1417,TRUE,_xll.ohTrigger(Trigger,Trigger6M))</f>
        <v>1.5806517931040025E-2</v>
      </c>
      <c r="BD1417" s="320">
        <f>_xll.qlIndexFixing($BE$1,AZ1417,TRUE,_xll.ohTrigger(Trigger,Trigger6M))</f>
        <v>1.5497654612819793E-2</v>
      </c>
    </row>
    <row r="1418" spans="51:56" ht="11.25" customHeight="1" x14ac:dyDescent="0.25">
      <c r="AY1418" s="159" t="s">
        <v>90</v>
      </c>
      <c r="AZ1418" s="158">
        <f>_xll.qlInterestRateIndexFixingDate(Currency&amp;"ibor"&amp;Tenor,BA1418,Trigger)</f>
        <v>49223</v>
      </c>
      <c r="BA1418" s="158">
        <f>_xll.qlCalendarAdvance(Calendar,BA1417,AY1418,"f",,Trigger)</f>
        <v>49227</v>
      </c>
      <c r="BB1418" s="158">
        <f>_xll.qlInterestRateIndexMaturity(Currency&amp;"ibor"&amp;Tenor,BA1418,Trigger)</f>
        <v>49409</v>
      </c>
      <c r="BC1418" s="320">
        <f>_xll.qlIndexFixing($AC$5,AZ1418,TRUE,_xll.ohTrigger(Trigger,Trigger6M))</f>
        <v>1.5811936407106101E-2</v>
      </c>
      <c r="BD1418" s="320">
        <f>_xll.qlIndexFixing($BE$1,AZ1418,TRUE,_xll.ohTrigger(Trigger,Trigger6M))</f>
        <v>1.5489794040804082E-2</v>
      </c>
    </row>
    <row r="1419" spans="51:56" ht="11.25" customHeight="1" x14ac:dyDescent="0.25">
      <c r="AY1419" s="159" t="s">
        <v>90</v>
      </c>
      <c r="AZ1419" s="158">
        <f>_xll.qlInterestRateIndexFixingDate(Currency&amp;"ibor"&amp;Tenor,BA1419,Trigger)</f>
        <v>49230</v>
      </c>
      <c r="BA1419" s="158">
        <f>_xll.qlCalendarAdvance(Calendar,BA1418,AY1419,"f",,Trigger)</f>
        <v>49234</v>
      </c>
      <c r="BB1419" s="158">
        <f>_xll.qlInterestRateIndexMaturity(Currency&amp;"ibor"&amp;Tenor,BA1419,Trigger)</f>
        <v>49416</v>
      </c>
      <c r="BC1419" s="320">
        <f>_xll.qlIndexFixing($AC$5,AZ1419,TRUE,_xll.ohTrigger(Trigger,Trigger6M))</f>
        <v>1.581735489789754E-2</v>
      </c>
      <c r="BD1419" s="320">
        <f>_xll.qlIndexFixing($BE$1,AZ1419,TRUE,_xll.ohTrigger(Trigger,Trigger6M))</f>
        <v>1.5481940470980162E-2</v>
      </c>
    </row>
    <row r="1420" spans="51:56" ht="11.25" customHeight="1" x14ac:dyDescent="0.25">
      <c r="AY1420" s="159" t="s">
        <v>90</v>
      </c>
      <c r="AZ1420" s="158">
        <f>_xll.qlInterestRateIndexFixingDate(Currency&amp;"ibor"&amp;Tenor,BA1420,Trigger)</f>
        <v>49237</v>
      </c>
      <c r="BA1420" s="158">
        <f>_xll.qlCalendarAdvance(Calendar,BA1419,AY1420,"f",,Trigger)</f>
        <v>49241</v>
      </c>
      <c r="BB1420" s="158">
        <f>_xll.qlInterestRateIndexMaturity(Currency&amp;"ibor"&amp;Tenor,BA1420,Trigger)</f>
        <v>49423</v>
      </c>
      <c r="BC1420" s="320">
        <f>_xll.qlIndexFixing($AC$5,AZ1420,TRUE,_xll.ohTrigger(Trigger,Trigger6M))</f>
        <v>1.5822773403414342E-2</v>
      </c>
      <c r="BD1420" s="320">
        <f>_xll.qlIndexFixing($BE$1,AZ1420,TRUE,_xll.ohTrigger(Trigger,Trigger6M))</f>
        <v>1.5474094074557897E-2</v>
      </c>
    </row>
    <row r="1421" spans="51:56" ht="11.25" customHeight="1" x14ac:dyDescent="0.25">
      <c r="AY1421" s="159" t="s">
        <v>90</v>
      </c>
      <c r="AZ1421" s="158">
        <f>_xll.qlInterestRateIndexFixingDate(Currency&amp;"ibor"&amp;Tenor,BA1421,Trigger)</f>
        <v>49244</v>
      </c>
      <c r="BA1421" s="158">
        <f>_xll.qlCalendarAdvance(Calendar,BA1420,AY1421,"f",,Trigger)</f>
        <v>49248</v>
      </c>
      <c r="BB1421" s="158">
        <f>_xll.qlInterestRateIndexMaturity(Currency&amp;"ibor"&amp;Tenor,BA1421,Trigger)</f>
        <v>49429</v>
      </c>
      <c r="BC1421" s="320">
        <f>_xll.qlIndexFixing($AC$5,AZ1421,TRUE,_xll.ohTrigger(Trigger,Trigger6M))</f>
        <v>1.5827457871822589E-2</v>
      </c>
      <c r="BD1421" s="320">
        <f>_xll.qlIndexFixing($BE$1,AZ1421,TRUE,_xll.ohTrigger(Trigger,Trigger6M))</f>
        <v>1.5466481015330786E-2</v>
      </c>
    </row>
    <row r="1422" spans="51:56" ht="11.25" customHeight="1" x14ac:dyDescent="0.25">
      <c r="AY1422" s="159" t="s">
        <v>90</v>
      </c>
      <c r="AZ1422" s="158">
        <f>_xll.qlInterestRateIndexFixingDate(Currency&amp;"ibor"&amp;Tenor,BA1422,Trigger)</f>
        <v>49251</v>
      </c>
      <c r="BA1422" s="158">
        <f>_xll.qlCalendarAdvance(Calendar,BA1421,AY1422,"f",,Trigger)</f>
        <v>49255</v>
      </c>
      <c r="BB1422" s="158">
        <f>_xll.qlInterestRateIndexMaturity(Currency&amp;"ibor"&amp;Tenor,BA1422,Trigger)</f>
        <v>49436</v>
      </c>
      <c r="BC1422" s="320">
        <f>_xll.qlIndexFixing($AC$5,AZ1422,TRUE,_xll.ohTrigger(Trigger,Trigger6M))</f>
        <v>1.5832876168419396E-2</v>
      </c>
      <c r="BD1422" s="320">
        <f>_xll.qlIndexFixing($BE$1,AZ1422,TRUE,_xll.ohTrigger(Trigger,Trigger6M))</f>
        <v>1.5458649219039515E-2</v>
      </c>
    </row>
    <row r="1423" spans="51:56" ht="11.25" customHeight="1" x14ac:dyDescent="0.25">
      <c r="AY1423" s="159" t="s">
        <v>90</v>
      </c>
      <c r="AZ1423" s="158">
        <f>_xll.qlInterestRateIndexFixingDate(Currency&amp;"ibor"&amp;Tenor,BA1423,Trigger)</f>
        <v>49258</v>
      </c>
      <c r="BA1423" s="158">
        <f>_xll.qlCalendarAdvance(Calendar,BA1422,AY1423,"f",,Trigger)</f>
        <v>49262</v>
      </c>
      <c r="BB1423" s="158">
        <f>_xll.qlInterestRateIndexMaturity(Currency&amp;"ibor"&amp;Tenor,BA1423,Trigger)</f>
        <v>49443</v>
      </c>
      <c r="BC1423" s="320">
        <f>_xll.qlIndexFixing($AC$5,AZ1423,TRUE,_xll.ohTrigger(Trigger,Trigger6M))</f>
        <v>1.583829447965996E-2</v>
      </c>
      <c r="BD1423" s="320">
        <f>_xll.qlIndexFixing($BE$1,AZ1423,TRUE,_xll.ohTrigger(Trigger,Trigger6M))</f>
        <v>1.5450825097038177E-2</v>
      </c>
    </row>
    <row r="1424" spans="51:56" ht="11.25" customHeight="1" x14ac:dyDescent="0.25">
      <c r="AY1424" s="159" t="s">
        <v>90</v>
      </c>
      <c r="AZ1424" s="158">
        <f>_xll.qlInterestRateIndexFixingDate(Currency&amp;"ibor"&amp;Tenor,BA1424,Trigger)</f>
        <v>49265</v>
      </c>
      <c r="BA1424" s="158">
        <f>_xll.qlCalendarAdvance(Calendar,BA1423,AY1424,"f",,Trigger)</f>
        <v>49269</v>
      </c>
      <c r="BB1424" s="158">
        <f>_xll.qlInterestRateIndexMaturity(Currency&amp;"ibor"&amp;Tenor,BA1424,Trigger)</f>
        <v>49450</v>
      </c>
      <c r="BC1424" s="320">
        <f>_xll.qlIndexFixing($AC$5,AZ1424,TRUE,_xll.ohTrigger(Trigger,Trigger6M))</f>
        <v>1.581414480591677E-2</v>
      </c>
      <c r="BD1424" s="320">
        <f>_xll.qlIndexFixing($BE$1,AZ1424,TRUE,_xll.ohTrigger(Trigger,Trigger6M))</f>
        <v>1.5443008850081987E-2</v>
      </c>
    </row>
    <row r="1425" spans="51:56" ht="11.25" customHeight="1" x14ac:dyDescent="0.25">
      <c r="AY1425" s="159" t="s">
        <v>90</v>
      </c>
      <c r="AZ1425" s="158">
        <f>_xll.qlInterestRateIndexFixingDate(Currency&amp;"ibor"&amp;Tenor,BA1425,Trigger)</f>
        <v>49272</v>
      </c>
      <c r="BA1425" s="158">
        <f>_xll.qlCalendarAdvance(Calendar,BA1424,AY1425,"f",,Trigger)</f>
        <v>49276</v>
      </c>
      <c r="BB1425" s="158">
        <f>_xll.qlInterestRateIndexMaturity(Currency&amp;"ibor"&amp;Tenor,BA1425,Trigger)</f>
        <v>49457</v>
      </c>
      <c r="BC1425" s="320">
        <f>_xll.qlIndexFixing($AC$5,AZ1425,TRUE,_xll.ohTrigger(Trigger,Trigger6M))</f>
        <v>1.5789938826970433E-2</v>
      </c>
      <c r="BD1425" s="320">
        <f>_xll.qlIndexFixing($BE$1,AZ1425,TRUE,_xll.ohTrigger(Trigger,Trigger6M))</f>
        <v>1.5435200797403318E-2</v>
      </c>
    </row>
    <row r="1426" spans="51:56" ht="11.25" customHeight="1" x14ac:dyDescent="0.25">
      <c r="AY1426" s="159" t="s">
        <v>90</v>
      </c>
      <c r="AZ1426" s="158">
        <f>_xll.qlInterestRateIndexFixingDate(Currency&amp;"ibor"&amp;Tenor,BA1426,Trigger)</f>
        <v>49279</v>
      </c>
      <c r="BA1426" s="158">
        <f>_xll.qlCalendarAdvance(Calendar,BA1425,AY1426,"f",,Trigger)</f>
        <v>49283</v>
      </c>
      <c r="BB1426" s="158">
        <f>_xll.qlInterestRateIndexMaturity(Currency&amp;"ibor"&amp;Tenor,BA1426,Trigger)</f>
        <v>49465</v>
      </c>
      <c r="BC1426" s="320">
        <f>_xll.qlIndexFixing($AC$5,AZ1426,TRUE,_xll.ohTrigger(Trigger,Trigger6M))</f>
        <v>1.5762674691942775E-2</v>
      </c>
      <c r="BD1426" s="320">
        <f>_xll.qlIndexFixing($BE$1,AZ1426,TRUE,_xll.ohTrigger(Trigger,Trigger6M))</f>
        <v>1.5427176839489909E-2</v>
      </c>
    </row>
    <row r="1427" spans="51:56" ht="11.25" customHeight="1" x14ac:dyDescent="0.25">
      <c r="AY1427" s="159" t="s">
        <v>90</v>
      </c>
      <c r="AZ1427" s="158">
        <f>_xll.qlInterestRateIndexFixingDate(Currency&amp;"ibor"&amp;Tenor,BA1427,Trigger)</f>
        <v>49286</v>
      </c>
      <c r="BA1427" s="158">
        <f>_xll.qlCalendarAdvance(Calendar,BA1426,AY1427,"f",,Trigger)</f>
        <v>49290</v>
      </c>
      <c r="BB1427" s="158">
        <f>_xll.qlInterestRateIndexMaturity(Currency&amp;"ibor"&amp;Tenor,BA1427,Trigger)</f>
        <v>49472</v>
      </c>
      <c r="BC1427" s="320">
        <f>_xll.qlIndexFixing($AC$5,AZ1427,TRUE,_xll.ohTrigger(Trigger,Trigger6M))</f>
        <v>1.5738510442835609E-2</v>
      </c>
      <c r="BD1427" s="320">
        <f>_xll.qlIndexFixing($BE$1,AZ1427,TRUE,_xll.ohTrigger(Trigger,Trigger6M))</f>
        <v>1.5419386632817639E-2</v>
      </c>
    </row>
    <row r="1428" spans="51:56" ht="11.25" customHeight="1" x14ac:dyDescent="0.25">
      <c r="AY1428" s="159" t="s">
        <v>90</v>
      </c>
      <c r="AZ1428" s="158">
        <f>_xll.qlInterestRateIndexFixingDate(Currency&amp;"ibor"&amp;Tenor,BA1428,Trigger)</f>
        <v>49293</v>
      </c>
      <c r="BA1428" s="158">
        <f>_xll.qlCalendarAdvance(Calendar,BA1427,AY1428,"f",,Trigger)</f>
        <v>49297</v>
      </c>
      <c r="BB1428" s="158">
        <f>_xll.qlInterestRateIndexMaturity(Currency&amp;"ibor"&amp;Tenor,BA1428,Trigger)</f>
        <v>49479</v>
      </c>
      <c r="BC1428" s="320">
        <f>_xll.qlIndexFixing($AC$5,AZ1428,TRUE,_xll.ohTrigger(Trigger,Trigger6M))</f>
        <v>1.5714290201137217E-2</v>
      </c>
      <c r="BD1428" s="320">
        <f>_xll.qlIndexFixing($BE$1,AZ1428,TRUE,_xll.ohTrigger(Trigger,Trigger6M))</f>
        <v>1.5411605705117685E-2</v>
      </c>
    </row>
    <row r="1429" spans="51:56" ht="11.25" customHeight="1" x14ac:dyDescent="0.25">
      <c r="AY1429" s="159" t="s">
        <v>90</v>
      </c>
      <c r="AZ1429" s="158">
        <f>_xll.qlInterestRateIndexFixingDate(Currency&amp;"ibor"&amp;Tenor,BA1429,Trigger)</f>
        <v>49299</v>
      </c>
      <c r="BA1429" s="158">
        <f>_xll.qlCalendarAdvance(Calendar,BA1428,AY1429,"f",,Trigger)</f>
        <v>49305</v>
      </c>
      <c r="BB1429" s="158">
        <f>_xll.qlInterestRateIndexMaturity(Currency&amp;"ibor"&amp;Tenor,BA1429,Trigger)</f>
        <v>49487</v>
      </c>
      <c r="BC1429" s="320">
        <f>_xll.qlIndexFixing($AC$5,AZ1429,TRUE,_xll.ohTrigger(Trigger,Trigger6M))</f>
        <v>1.5686541365182043E-2</v>
      </c>
      <c r="BD1429" s="320">
        <f>_xll.qlIndexFixing($BE$1,AZ1429,TRUE,_xll.ohTrigger(Trigger,Trigger6M))</f>
        <v>1.5402725028045282E-2</v>
      </c>
    </row>
    <row r="1430" spans="51:56" ht="11.25" customHeight="1" x14ac:dyDescent="0.25">
      <c r="AY1430" s="159" t="s">
        <v>90</v>
      </c>
      <c r="AZ1430" s="158">
        <f>_xll.qlInterestRateIndexFixingDate(Currency&amp;"ibor"&amp;Tenor,BA1430,Trigger)</f>
        <v>49307</v>
      </c>
      <c r="BA1430" s="158">
        <f>_xll.qlCalendarAdvance(Calendar,BA1429,AY1430,"f",,Trigger)</f>
        <v>49312</v>
      </c>
      <c r="BB1430" s="158">
        <f>_xll.qlInterestRateIndexMaturity(Currency&amp;"ibor"&amp;Tenor,BA1430,Trigger)</f>
        <v>49493</v>
      </c>
      <c r="BC1430" s="320">
        <f>_xll.qlIndexFixing($AC$5,AZ1430,TRUE,_xll.ohTrigger(Trigger,Trigger6M))</f>
        <v>1.5664561620005221E-2</v>
      </c>
      <c r="BD1430" s="320">
        <f>_xll.qlIndexFixing($BE$1,AZ1430,TRUE,_xll.ohTrigger(Trigger,Trigger6M))</f>
        <v>1.5395187701499733E-2</v>
      </c>
    </row>
    <row r="1431" spans="51:56" ht="11.25" customHeight="1" x14ac:dyDescent="0.25">
      <c r="AY1431" s="159" t="s">
        <v>90</v>
      </c>
      <c r="AZ1431" s="158">
        <f>_xll.qlInterestRateIndexFixingDate(Currency&amp;"ibor"&amp;Tenor,BA1431,Trigger)</f>
        <v>49317</v>
      </c>
      <c r="BA1431" s="158">
        <f>_xll.qlCalendarAdvance(Calendar,BA1430,AY1431,"f",,Trigger)</f>
        <v>49319</v>
      </c>
      <c r="BB1431" s="158">
        <f>_xll.qlInterestRateIndexMaturity(Currency&amp;"ibor"&amp;Tenor,BA1431,Trigger)</f>
        <v>49500</v>
      </c>
      <c r="BC1431" s="320">
        <f>_xll.qlIndexFixing($AC$5,AZ1431,TRUE,_xll.ohTrigger(Trigger,Trigger6M))</f>
        <v>1.5640009811315695E-2</v>
      </c>
      <c r="BD1431" s="320">
        <f>_xll.qlIndexFixing($BE$1,AZ1431,TRUE,_xll.ohTrigger(Trigger,Trigger6M))</f>
        <v>1.5387437676139705E-2</v>
      </c>
    </row>
    <row r="1432" spans="51:56" ht="11.25" customHeight="1" x14ac:dyDescent="0.25">
      <c r="AY1432" s="159" t="s">
        <v>90</v>
      </c>
      <c r="AZ1432" s="158">
        <f>_xll.qlInterestRateIndexFixingDate(Currency&amp;"ibor"&amp;Tenor,BA1432,Trigger)</f>
        <v>49324</v>
      </c>
      <c r="BA1432" s="158">
        <f>_xll.qlCalendarAdvance(Calendar,BA1431,AY1432,"f",,Trigger)</f>
        <v>49326</v>
      </c>
      <c r="BB1432" s="158">
        <f>_xll.qlInterestRateIndexMaturity(Currency&amp;"ibor"&amp;Tenor,BA1432,Trigger)</f>
        <v>49507</v>
      </c>
      <c r="BC1432" s="320">
        <f>_xll.qlIndexFixing($AC$5,AZ1432,TRUE,_xll.ohTrigger(Trigger,Trigger6M))</f>
        <v>1.5615401712145385E-2</v>
      </c>
      <c r="BD1432" s="320">
        <f>_xll.qlIndexFixing($BE$1,AZ1432,TRUE,_xll.ohTrigger(Trigger,Trigger6M))</f>
        <v>1.5379698355650919E-2</v>
      </c>
    </row>
    <row r="1433" spans="51:56" ht="11.25" customHeight="1" x14ac:dyDescent="0.25">
      <c r="AY1433" s="159" t="s">
        <v>90</v>
      </c>
      <c r="AZ1433" s="158">
        <f>_xll.qlInterestRateIndexFixingDate(Currency&amp;"ibor"&amp;Tenor,BA1433,Trigger)</f>
        <v>49331</v>
      </c>
      <c r="BA1433" s="158">
        <f>_xll.qlCalendarAdvance(Calendar,BA1432,AY1433,"f",,Trigger)</f>
        <v>49333</v>
      </c>
      <c r="BB1433" s="158">
        <f>_xll.qlInterestRateIndexMaturity(Currency&amp;"ibor"&amp;Tenor,BA1433,Trigger)</f>
        <v>49514</v>
      </c>
      <c r="BC1433" s="320">
        <f>_xll.qlIndexFixing($AC$5,AZ1433,TRUE,_xll.ohTrigger(Trigger,Trigger6M))</f>
        <v>1.5590737324574395E-2</v>
      </c>
      <c r="BD1433" s="320">
        <f>_xll.qlIndexFixing($BE$1,AZ1433,TRUE,_xll.ohTrigger(Trigger,Trigger6M))</f>
        <v>1.5371970094259198E-2</v>
      </c>
    </row>
    <row r="1434" spans="51:56" ht="11.25" customHeight="1" x14ac:dyDescent="0.25">
      <c r="AY1434" s="159" t="s">
        <v>90</v>
      </c>
      <c r="AZ1434" s="158">
        <f>_xll.qlInterestRateIndexFixingDate(Currency&amp;"ibor"&amp;Tenor,BA1434,Trigger)</f>
        <v>49338</v>
      </c>
      <c r="BA1434" s="158">
        <f>_xll.qlCalendarAdvance(Calendar,BA1433,AY1434,"f",,Trigger)</f>
        <v>49340</v>
      </c>
      <c r="BB1434" s="158">
        <f>_xll.qlInterestRateIndexMaturity(Currency&amp;"ibor"&amp;Tenor,BA1434,Trigger)</f>
        <v>49521</v>
      </c>
      <c r="BC1434" s="320">
        <f>_xll.qlIndexFixing($AC$5,AZ1434,TRUE,_xll.ohTrigger(Trigger,Trigger6M))</f>
        <v>1.5566016650687686E-2</v>
      </c>
      <c r="BD1434" s="320">
        <f>_xll.qlIndexFixing($BE$1,AZ1434,TRUE,_xll.ohTrigger(Trigger,Trigger6M))</f>
        <v>1.5364253246866064E-2</v>
      </c>
    </row>
    <row r="1435" spans="51:56" ht="11.25" customHeight="1" x14ac:dyDescent="0.25">
      <c r="AY1435" s="159" t="s">
        <v>90</v>
      </c>
      <c r="AZ1435" s="158">
        <f>_xll.qlInterestRateIndexFixingDate(Currency&amp;"ibor"&amp;Tenor,BA1435,Trigger)</f>
        <v>49345</v>
      </c>
      <c r="BA1435" s="158">
        <f>_xll.qlCalendarAdvance(Calendar,BA1434,AY1435,"f",,Trigger)</f>
        <v>49347</v>
      </c>
      <c r="BB1435" s="158">
        <f>_xll.qlInterestRateIndexMaturity(Currency&amp;"ibor"&amp;Tenor,BA1435,Trigger)</f>
        <v>49528</v>
      </c>
      <c r="BC1435" s="320">
        <f>_xll.qlIndexFixing($AC$5,AZ1435,TRUE,_xll.ohTrigger(Trigger,Trigger6M))</f>
        <v>1.554123969257552E-2</v>
      </c>
      <c r="BD1435" s="320">
        <f>_xll.qlIndexFixing($BE$1,AZ1435,TRUE,_xll.ohTrigger(Trigger,Trigger6M))</f>
        <v>1.5356548169045648E-2</v>
      </c>
    </row>
    <row r="1436" spans="51:56" ht="11.25" customHeight="1" x14ac:dyDescent="0.25">
      <c r="AY1436" s="159" t="s">
        <v>90</v>
      </c>
      <c r="AZ1436" s="158">
        <f>_xll.qlInterestRateIndexFixingDate(Currency&amp;"ibor"&amp;Tenor,BA1436,Trigger)</f>
        <v>49352</v>
      </c>
      <c r="BA1436" s="158">
        <f>_xll.qlCalendarAdvance(Calendar,BA1435,AY1436,"f",,Trigger)</f>
        <v>49354</v>
      </c>
      <c r="BB1436" s="158">
        <f>_xll.qlInterestRateIndexMaturity(Currency&amp;"ibor"&amp;Tenor,BA1436,Trigger)</f>
        <v>49535</v>
      </c>
      <c r="BC1436" s="320">
        <f>_xll.qlIndexFixing($AC$5,AZ1436,TRUE,_xll.ohTrigger(Trigger,Trigger6M))</f>
        <v>1.5516406452333459E-2</v>
      </c>
      <c r="BD1436" s="320">
        <f>_xll.qlIndexFixing($BE$1,AZ1436,TRUE,_xll.ohTrigger(Trigger,Trigger6M))</f>
        <v>1.5348855217046905E-2</v>
      </c>
    </row>
    <row r="1437" spans="51:56" ht="11.25" customHeight="1" x14ac:dyDescent="0.25">
      <c r="AY1437" s="159" t="s">
        <v>90</v>
      </c>
      <c r="AZ1437" s="158">
        <f>_xll.qlInterestRateIndexFixingDate(Currency&amp;"ibor"&amp;Tenor,BA1437,Trigger)</f>
        <v>49359</v>
      </c>
      <c r="BA1437" s="158">
        <f>_xll.qlCalendarAdvance(Calendar,BA1436,AY1437,"f",,Trigger)</f>
        <v>49361</v>
      </c>
      <c r="BB1437" s="158">
        <f>_xll.qlInterestRateIndexMaturity(Currency&amp;"ibor"&amp;Tenor,BA1437,Trigger)</f>
        <v>49542</v>
      </c>
      <c r="BC1437" s="320">
        <f>_xll.qlIndexFixing($AC$5,AZ1437,TRUE,_xll.ohTrigger(Trigger,Trigger6M))</f>
        <v>1.549151693205927E-2</v>
      </c>
      <c r="BD1437" s="320">
        <f>_xll.qlIndexFixing($BE$1,AZ1437,TRUE,_xll.ohTrigger(Trigger,Trigger6M))</f>
        <v>1.534117474779184E-2</v>
      </c>
    </row>
    <row r="1438" spans="51:56" ht="11.25" customHeight="1" x14ac:dyDescent="0.25">
      <c r="AY1438" s="159" t="s">
        <v>90</v>
      </c>
      <c r="AZ1438" s="158">
        <f>_xll.qlInterestRateIndexFixingDate(Currency&amp;"ibor"&amp;Tenor,BA1438,Trigger)</f>
        <v>49366</v>
      </c>
      <c r="BA1438" s="158">
        <f>_xll.qlCalendarAdvance(Calendar,BA1437,AY1438,"f",,Trigger)</f>
        <v>49368</v>
      </c>
      <c r="BB1438" s="158">
        <f>_xll.qlInterestRateIndexMaturity(Currency&amp;"ibor"&amp;Tenor,BA1438,Trigger)</f>
        <v>49552</v>
      </c>
      <c r="BC1438" s="320">
        <f>_xll.qlIndexFixing($AC$5,AZ1438,TRUE,_xll.ohTrigger(Trigger,Trigger6M))</f>
        <v>1.5463305718912751E-2</v>
      </c>
      <c r="BD1438" s="320">
        <f>_xll.qlIndexFixing($BE$1,AZ1438,TRUE,_xll.ohTrigger(Trigger,Trigger6M))</f>
        <v>1.533285524895352E-2</v>
      </c>
    </row>
    <row r="1439" spans="51:56" ht="11.25" customHeight="1" x14ac:dyDescent="0.25">
      <c r="AY1439" s="159" t="s">
        <v>90</v>
      </c>
      <c r="AZ1439" s="158">
        <f>_xll.qlInterestRateIndexFixingDate(Currency&amp;"ibor"&amp;Tenor,BA1439,Trigger)</f>
        <v>49373</v>
      </c>
      <c r="BA1439" s="158">
        <f>_xll.qlCalendarAdvance(Calendar,BA1438,AY1439,"f",,Trigger)</f>
        <v>49375</v>
      </c>
      <c r="BB1439" s="158">
        <f>_xll.qlInterestRateIndexMaturity(Currency&amp;"ibor"&amp;Tenor,BA1439,Trigger)</f>
        <v>49559</v>
      </c>
      <c r="BC1439" s="320">
        <f>_xll.qlIndexFixing($AC$5,AZ1439,TRUE,_xll.ohTrigger(Trigger,Trigger6M))</f>
        <v>1.5438772659614779E-2</v>
      </c>
      <c r="BD1439" s="320">
        <f>_xll.qlIndexFixing($BE$1,AZ1439,TRUE,_xll.ohTrigger(Trigger,Trigger6M))</f>
        <v>1.5325203123234798E-2</v>
      </c>
    </row>
    <row r="1440" spans="51:56" ht="11.25" customHeight="1" x14ac:dyDescent="0.25">
      <c r="AY1440" s="159" t="s">
        <v>90</v>
      </c>
      <c r="AZ1440" s="158">
        <f>_xll.qlInterestRateIndexFixingDate(Currency&amp;"ibor"&amp;Tenor,BA1440,Trigger)</f>
        <v>49380</v>
      </c>
      <c r="BA1440" s="158">
        <f>_xll.qlCalendarAdvance(Calendar,BA1439,AY1440,"f",,Trigger)</f>
        <v>49382</v>
      </c>
      <c r="BB1440" s="158">
        <f>_xll.qlInterestRateIndexMaturity(Currency&amp;"ibor"&amp;Tenor,BA1440,Trigger)</f>
        <v>49566</v>
      </c>
      <c r="BC1440" s="320">
        <f>_xll.qlIndexFixing($AC$5,AZ1440,TRUE,_xll.ohTrigger(Trigger,Trigger6M))</f>
        <v>1.5414184235519711E-2</v>
      </c>
      <c r="BD1440" s="320">
        <f>_xll.qlIndexFixing($BE$1,AZ1440,TRUE,_xll.ohTrigger(Trigger,Trigger6M))</f>
        <v>1.5317564625259791E-2</v>
      </c>
    </row>
    <row r="1441" spans="51:56" ht="11.25" customHeight="1" x14ac:dyDescent="0.25">
      <c r="AY1441" s="159" t="s">
        <v>90</v>
      </c>
      <c r="AZ1441" s="158">
        <f>_xll.qlInterestRateIndexFixingDate(Currency&amp;"ibor"&amp;Tenor,BA1441,Trigger)</f>
        <v>49387</v>
      </c>
      <c r="BA1441" s="158">
        <f>_xll.qlCalendarAdvance(Calendar,BA1440,AY1441,"f",,Trigger)</f>
        <v>49389</v>
      </c>
      <c r="BB1441" s="158">
        <f>_xll.qlInterestRateIndexMaturity(Currency&amp;"ibor"&amp;Tenor,BA1441,Trigger)</f>
        <v>49573</v>
      </c>
      <c r="BC1441" s="320">
        <f>_xll.qlIndexFixing($AC$5,AZ1441,TRUE,_xll.ohTrigger(Trigger,Trigger6M))</f>
        <v>1.5389540448706321E-2</v>
      </c>
      <c r="BD1441" s="320">
        <f>_xll.qlIndexFixing($BE$1,AZ1441,TRUE,_xll.ohTrigger(Trigger,Trigger6M))</f>
        <v>1.5309940111900422E-2</v>
      </c>
    </row>
    <row r="1442" spans="51:56" ht="11.25" customHeight="1" x14ac:dyDescent="0.25">
      <c r="AY1442" s="159" t="s">
        <v>90</v>
      </c>
      <c r="AZ1442" s="158">
        <f>_xll.qlInterestRateIndexFixingDate(Currency&amp;"ibor"&amp;Tenor,BA1442,Trigger)</f>
        <v>49390</v>
      </c>
      <c r="BA1442" s="158">
        <f>_xll.qlCalendarAdvance(Calendar,BA1441,AY1442,"f",,Trigger)</f>
        <v>49396</v>
      </c>
      <c r="BB1442" s="158">
        <f>_xll.qlInterestRateIndexMaturity(Currency&amp;"ibor"&amp;Tenor,BA1442,Trigger)</f>
        <v>49580</v>
      </c>
      <c r="BC1442" s="320">
        <f>_xll.qlIndexFixing($AC$5,AZ1442,TRUE,_xll.ohTrigger(Trigger,Trigger6M))</f>
        <v>1.5364841301258593E-2</v>
      </c>
      <c r="BD1442" s="320">
        <f>_xll.qlIndexFixing($BE$1,AZ1442,TRUE,_xll.ohTrigger(Trigger,Trigger6M))</f>
        <v>1.5302329940693738E-2</v>
      </c>
    </row>
    <row r="1443" spans="51:56" ht="11.25" customHeight="1" x14ac:dyDescent="0.25">
      <c r="AY1443" s="159" t="s">
        <v>90</v>
      </c>
      <c r="AZ1443" s="158">
        <f>_xll.qlInterestRateIndexFixingDate(Currency&amp;"ibor"&amp;Tenor,BA1443,Trigger)</f>
        <v>49401</v>
      </c>
      <c r="BA1443" s="158">
        <f>_xll.qlCalendarAdvance(Calendar,BA1442,AY1443,"f",,Trigger)</f>
        <v>49403</v>
      </c>
      <c r="BB1443" s="158">
        <f>_xll.qlInterestRateIndexMaturity(Currency&amp;"ibor"&amp;Tenor,BA1443,Trigger)</f>
        <v>49586</v>
      </c>
      <c r="BC1443" s="320">
        <f>_xll.qlIndexFixing($AC$5,AZ1443,TRUE,_xll.ohTrigger(Trigger,Trigger6M))</f>
        <v>1.5340380620619511E-2</v>
      </c>
      <c r="BD1443" s="320">
        <f>_xll.qlIndexFixing($BE$1,AZ1443,TRUE,_xll.ohTrigger(Trigger,Trigger6M))</f>
        <v>1.5294947613361091E-2</v>
      </c>
    </row>
    <row r="1444" spans="51:56" ht="11.25" customHeight="1" x14ac:dyDescent="0.25">
      <c r="AY1444" s="159" t="s">
        <v>90</v>
      </c>
      <c r="AZ1444" s="158">
        <f>_xll.qlInterestRateIndexFixingDate(Currency&amp;"ibor"&amp;Tenor,BA1444,Trigger)</f>
        <v>49408</v>
      </c>
      <c r="BA1444" s="158">
        <f>_xll.qlCalendarAdvance(Calendar,BA1443,AY1444,"f",,Trigger)</f>
        <v>49410</v>
      </c>
      <c r="BB1444" s="158">
        <f>_xll.qlInterestRateIndexMaturity(Currency&amp;"ibor"&amp;Tenor,BA1444,Trigger)</f>
        <v>49593</v>
      </c>
      <c r="BC1444" s="320">
        <f>_xll.qlIndexFixing($AC$5,AZ1444,TRUE,_xll.ohTrigger(Trigger,Trigger6M))</f>
        <v>1.5315414628647599E-2</v>
      </c>
      <c r="BD1444" s="320">
        <f>_xll.qlIndexFixing($BE$1,AZ1444,TRUE,_xll.ohTrigger(Trigger,Trigger6M))</f>
        <v>1.5287366324197428E-2</v>
      </c>
    </row>
    <row r="1445" spans="51:56" ht="11.25" customHeight="1" x14ac:dyDescent="0.25">
      <c r="AY1445" s="159" t="s">
        <v>90</v>
      </c>
      <c r="AZ1445" s="158">
        <f>_xll.qlInterestRateIndexFixingDate(Currency&amp;"ibor"&amp;Tenor,BA1445,Trigger)</f>
        <v>49415</v>
      </c>
      <c r="BA1445" s="158">
        <f>_xll.qlCalendarAdvance(Calendar,BA1444,AY1445,"f",,Trigger)</f>
        <v>49417</v>
      </c>
      <c r="BB1445" s="158">
        <f>_xll.qlInterestRateIndexMaturity(Currency&amp;"ibor"&amp;Tenor,BA1445,Trigger)</f>
        <v>49600</v>
      </c>
      <c r="BC1445" s="320">
        <f>_xll.qlIndexFixing($AC$5,AZ1445,TRUE,_xll.ohTrigger(Trigger,Trigger6M))</f>
        <v>1.5290392982725604E-2</v>
      </c>
      <c r="BD1445" s="320">
        <f>_xll.qlIndexFixing($BE$1,AZ1445,TRUE,_xll.ohTrigger(Trigger,Trigger6M))</f>
        <v>1.5279800435038097E-2</v>
      </c>
    </row>
    <row r="1446" spans="51:56" ht="11.25" customHeight="1" x14ac:dyDescent="0.25">
      <c r="AY1446" s="159" t="s">
        <v>90</v>
      </c>
      <c r="AZ1446" s="158">
        <f>_xll.qlInterestRateIndexFixingDate(Currency&amp;"ibor"&amp;Tenor,BA1446,Trigger)</f>
        <v>49422</v>
      </c>
      <c r="BA1446" s="158">
        <f>_xll.qlCalendarAdvance(Calendar,BA1445,AY1446,"f",,Trigger)</f>
        <v>49424</v>
      </c>
      <c r="BB1446" s="158">
        <f>_xll.qlInterestRateIndexMaturity(Currency&amp;"ibor"&amp;Tenor,BA1446,Trigger)</f>
        <v>49607</v>
      </c>
      <c r="BC1446" s="320">
        <f>_xll.qlIndexFixing($AC$5,AZ1446,TRUE,_xll.ohTrigger(Trigger,Trigger6M))</f>
        <v>1.526531568496943E-2</v>
      </c>
      <c r="BD1446" s="320">
        <f>_xll.qlIndexFixing($BE$1,AZ1446,TRUE,_xll.ohTrigger(Trigger,Trigger6M))</f>
        <v>1.5272250306993584E-2</v>
      </c>
    </row>
    <row r="1447" spans="51:56" ht="11.25" customHeight="1" x14ac:dyDescent="0.25">
      <c r="AY1447" s="159" t="s">
        <v>90</v>
      </c>
      <c r="AZ1447" s="158">
        <f>_xll.qlInterestRateIndexFixingDate(Currency&amp;"ibor"&amp;Tenor,BA1447,Trigger)</f>
        <v>49426</v>
      </c>
      <c r="BA1447" s="158">
        <f>_xll.qlCalendarAdvance(Calendar,BA1446,AY1447,"f",,Trigger)</f>
        <v>49431</v>
      </c>
      <c r="BB1447" s="158">
        <f>_xll.qlInterestRateIndexMaturity(Currency&amp;"ibor"&amp;Tenor,BA1447,Trigger)</f>
        <v>49615</v>
      </c>
      <c r="BC1447" s="320">
        <f>_xll.qlIndexFixing($AC$5,AZ1447,TRUE,_xll.ohTrigger(Trigger,Trigger6M))</f>
        <v>1.5240515227738916E-2</v>
      </c>
      <c r="BD1447" s="320">
        <f>_xll.qlIndexFixing($BE$1,AZ1447,TRUE,_xll.ohTrigger(Trigger,Trigger6M))</f>
        <v>1.5264506777126933E-2</v>
      </c>
    </row>
    <row r="1448" spans="51:56" ht="11.25" customHeight="1" x14ac:dyDescent="0.25">
      <c r="AY1448" s="159" t="s">
        <v>90</v>
      </c>
      <c r="AZ1448" s="158">
        <f>_xll.qlInterestRateIndexFixingDate(Currency&amp;"ibor"&amp;Tenor,BA1448,Trigger)</f>
        <v>49436</v>
      </c>
      <c r="BA1448" s="158">
        <f>_xll.qlCalendarAdvance(Calendar,BA1447,AY1448,"f",,Trigger)</f>
        <v>49438</v>
      </c>
      <c r="BB1448" s="158">
        <f>_xll.qlInterestRateIndexMaturity(Currency&amp;"ibor"&amp;Tenor,BA1448,Trigger)</f>
        <v>49622</v>
      </c>
      <c r="BC1448" s="320">
        <f>_xll.qlIndexFixing($AC$5,AZ1448,TRUE,_xll.ohTrigger(Trigger,Trigger6M))</f>
        <v>1.5215483960493438E-2</v>
      </c>
      <c r="BD1448" s="320">
        <f>_xll.qlIndexFixing($BE$1,AZ1448,TRUE,_xll.ohTrigger(Trigger,Trigger6M))</f>
        <v>1.5256990204224573E-2</v>
      </c>
    </row>
    <row r="1449" spans="51:56" ht="11.25" customHeight="1" x14ac:dyDescent="0.25">
      <c r="AY1449" s="159" t="s">
        <v>90</v>
      </c>
      <c r="AZ1449" s="158">
        <f>_xll.qlInterestRateIndexFixingDate(Currency&amp;"ibor"&amp;Tenor,BA1449,Trigger)</f>
        <v>49443</v>
      </c>
      <c r="BA1449" s="158">
        <f>_xll.qlCalendarAdvance(Calendar,BA1448,AY1449,"f",,Trigger)</f>
        <v>49445</v>
      </c>
      <c r="BB1449" s="158">
        <f>_xll.qlInterestRateIndexMaturity(Currency&amp;"ibor"&amp;Tenor,BA1449,Trigger)</f>
        <v>49629</v>
      </c>
      <c r="BC1449" s="320">
        <f>_xll.qlIndexFixing($AC$5,AZ1449,TRUE,_xll.ohTrigger(Trigger,Trigger6M))</f>
        <v>1.5198700342411154E-2</v>
      </c>
      <c r="BD1449" s="320">
        <f>_xll.qlIndexFixing($BE$1,AZ1449,TRUE,_xll.ohTrigger(Trigger,Trigger6M))</f>
        <v>1.5249490494114679E-2</v>
      </c>
    </row>
    <row r="1450" spans="51:56" ht="11.25" customHeight="1" x14ac:dyDescent="0.25">
      <c r="AY1450" s="159" t="s">
        <v>90</v>
      </c>
      <c r="AZ1450" s="158">
        <f>_xll.qlInterestRateIndexFixingDate(Currency&amp;"ibor"&amp;Tenor,BA1450,Trigger)</f>
        <v>49450</v>
      </c>
      <c r="BA1450" s="158">
        <f>_xll.qlCalendarAdvance(Calendar,BA1449,AY1450,"f",,Trigger)</f>
        <v>49452</v>
      </c>
      <c r="BB1450" s="158">
        <f>_xll.qlInterestRateIndexMaturity(Currency&amp;"ibor"&amp;Tenor,BA1450,Trigger)</f>
        <v>49636</v>
      </c>
      <c r="BC1450" s="320">
        <f>_xll.qlIndexFixing($AC$5,AZ1450,TRUE,_xll.ohTrigger(Trigger,Trigger6M))</f>
        <v>1.5202654451169834E-2</v>
      </c>
      <c r="BD1450" s="320">
        <f>_xll.qlIndexFixing($BE$1,AZ1450,TRUE,_xll.ohTrigger(Trigger,Trigger6M))</f>
        <v>1.5242007949844838E-2</v>
      </c>
    </row>
    <row r="1451" spans="51:56" ht="11.25" customHeight="1" x14ac:dyDescent="0.25">
      <c r="AY1451" s="159" t="s">
        <v>90</v>
      </c>
      <c r="AZ1451" s="158">
        <f>_xll.qlInterestRateIndexFixingDate(Currency&amp;"ibor"&amp;Tenor,BA1451,Trigger)</f>
        <v>49457</v>
      </c>
      <c r="BA1451" s="158">
        <f>_xll.qlCalendarAdvance(Calendar,BA1450,AY1451,"f",,Trigger)</f>
        <v>49459</v>
      </c>
      <c r="BB1451" s="158">
        <f>_xll.qlInterestRateIndexMaturity(Currency&amp;"ibor"&amp;Tenor,BA1451,Trigger)</f>
        <v>49643</v>
      </c>
      <c r="BC1451" s="320">
        <f>_xll.qlIndexFixing($AC$5,AZ1451,TRUE,_xll.ohTrigger(Trigger,Trigger6M))</f>
        <v>1.5206608567858257E-2</v>
      </c>
      <c r="BD1451" s="320">
        <f>_xll.qlIndexFixing($BE$1,AZ1451,TRUE,_xll.ohTrigger(Trigger,Trigger6M))</f>
        <v>1.5234542770650028E-2</v>
      </c>
    </row>
    <row r="1452" spans="51:56" ht="11.25" customHeight="1" x14ac:dyDescent="0.25">
      <c r="AY1452" s="159" t="s">
        <v>90</v>
      </c>
      <c r="AZ1452" s="158">
        <f>_xll.qlInterestRateIndexFixingDate(Currency&amp;"ibor"&amp;Tenor,BA1452,Trigger)</f>
        <v>49464</v>
      </c>
      <c r="BA1452" s="158">
        <f>_xll.qlCalendarAdvance(Calendar,BA1451,AY1452,"f",,Trigger)</f>
        <v>49466</v>
      </c>
      <c r="BB1452" s="158">
        <f>_xll.qlInterestRateIndexMaturity(Currency&amp;"ibor"&amp;Tenor,BA1452,Trigger)</f>
        <v>49649</v>
      </c>
      <c r="BC1452" s="320">
        <f>_xll.qlIndexFixing($AC$5,AZ1452,TRUE,_xll.ohTrigger(Trigger,Trigger6M))</f>
        <v>1.5209959765597598E-2</v>
      </c>
      <c r="BD1452" s="320">
        <f>_xll.qlIndexFixing($BE$1,AZ1452,TRUE,_xll.ohTrigger(Trigger,Trigger6M))</f>
        <v>1.5227299788917324E-2</v>
      </c>
    </row>
    <row r="1453" spans="51:56" ht="11.25" customHeight="1" x14ac:dyDescent="0.25">
      <c r="AY1453" s="159" t="s">
        <v>90</v>
      </c>
      <c r="AZ1453" s="158">
        <f>_xll.qlInterestRateIndexFixingDate(Currency&amp;"ibor"&amp;Tenor,BA1453,Trigger)</f>
        <v>49471</v>
      </c>
      <c r="BA1453" s="158">
        <f>_xll.qlCalendarAdvance(Calendar,BA1452,AY1453,"f",,Trigger)</f>
        <v>49473</v>
      </c>
      <c r="BB1453" s="158">
        <f>_xll.qlInterestRateIndexMaturity(Currency&amp;"ibor"&amp;Tenor,BA1453,Trigger)</f>
        <v>49656</v>
      </c>
      <c r="BC1453" s="320">
        <f>_xll.qlIndexFixing($AC$5,AZ1453,TRUE,_xll.ohTrigger(Trigger,Trigger6M))</f>
        <v>1.5213913731142085E-2</v>
      </c>
      <c r="BD1453" s="320">
        <f>_xll.qlIndexFixing($BE$1,AZ1453,TRUE,_xll.ohTrigger(Trigger,Trigger6M))</f>
        <v>1.5219868886377034E-2</v>
      </c>
    </row>
    <row r="1454" spans="51:56" ht="11.25" customHeight="1" x14ac:dyDescent="0.25">
      <c r="AY1454" s="159" t="s">
        <v>90</v>
      </c>
      <c r="AZ1454" s="158">
        <f>_xll.qlInterestRateIndexFixingDate(Currency&amp;"ibor"&amp;Tenor,BA1454,Trigger)</f>
        <v>49478</v>
      </c>
      <c r="BA1454" s="158">
        <f>_xll.qlCalendarAdvance(Calendar,BA1453,AY1454,"f",,Trigger)</f>
        <v>49480</v>
      </c>
      <c r="BB1454" s="158">
        <f>_xll.qlInterestRateIndexMaturity(Currency&amp;"ibor"&amp;Tenor,BA1454,Trigger)</f>
        <v>49663</v>
      </c>
      <c r="BC1454" s="320">
        <f>_xll.qlIndexFixing($AC$5,AZ1454,TRUE,_xll.ohTrigger(Trigger,Trigger6M))</f>
        <v>1.5217867704572285E-2</v>
      </c>
      <c r="BD1454" s="320">
        <f>_xll.qlIndexFixing($BE$1,AZ1454,TRUE,_xll.ohTrigger(Trigger,Trigger6M))</f>
        <v>1.5212455900479776E-2</v>
      </c>
    </row>
    <row r="1455" spans="51:56" ht="11.25" customHeight="1" x14ac:dyDescent="0.25">
      <c r="AY1455" s="159" t="s">
        <v>90</v>
      </c>
      <c r="AZ1455" s="158">
        <f>_xll.qlInterestRateIndexFixingDate(Currency&amp;"ibor"&amp;Tenor,BA1455,Trigger)</f>
        <v>49485</v>
      </c>
      <c r="BA1455" s="158">
        <f>_xll.qlCalendarAdvance(Calendar,BA1454,AY1455,"f",,Trigger)</f>
        <v>49487</v>
      </c>
      <c r="BB1455" s="158">
        <f>_xll.qlInterestRateIndexMaturity(Currency&amp;"ibor"&amp;Tenor,BA1455,Trigger)</f>
        <v>49670</v>
      </c>
      <c r="BC1455" s="320">
        <f>_xll.qlIndexFixing($AC$5,AZ1455,TRUE,_xll.ohTrigger(Trigger,Trigger6M))</f>
        <v>1.5221821685888638E-2</v>
      </c>
      <c r="BD1455" s="320">
        <f>_xll.qlIndexFixing($BE$1,AZ1455,TRUE,_xll.ohTrigger(Trigger,Trigger6M))</f>
        <v>1.520506101986329E-2</v>
      </c>
    </row>
    <row r="1456" spans="51:56" ht="11.25" customHeight="1" x14ac:dyDescent="0.25">
      <c r="AY1456" s="159" t="s">
        <v>90</v>
      </c>
      <c r="AZ1456" s="158">
        <f>_xll.qlInterestRateIndexFixingDate(Currency&amp;"ibor"&amp;Tenor,BA1456,Trigger)</f>
        <v>49492</v>
      </c>
      <c r="BA1456" s="158">
        <f>_xll.qlCalendarAdvance(Calendar,BA1455,AY1456,"f",,Trigger)</f>
        <v>49494</v>
      </c>
      <c r="BB1456" s="158">
        <f>_xll.qlInterestRateIndexMaturity(Currency&amp;"ibor"&amp;Tenor,BA1456,Trigger)</f>
        <v>49678</v>
      </c>
      <c r="BC1456" s="320">
        <f>_xll.qlIndexFixing($AC$5,AZ1456,TRUE,_xll.ohTrigger(Trigger,Trigger6M))</f>
        <v>1.5226379270244797E-2</v>
      </c>
      <c r="BD1456" s="320">
        <f>_xll.qlIndexFixing($BE$1,AZ1456,TRUE,_xll.ohTrigger(Trigger,Trigger6M))</f>
        <v>1.5197483953538917E-2</v>
      </c>
    </row>
    <row r="1457" spans="51:56" ht="11.25" customHeight="1" x14ac:dyDescent="0.25">
      <c r="AY1457" s="159" t="s">
        <v>90</v>
      </c>
      <c r="AZ1457" s="158">
        <f>_xll.qlInterestRateIndexFixingDate(Currency&amp;"ibor"&amp;Tenor,BA1457,Trigger)</f>
        <v>49499</v>
      </c>
      <c r="BA1457" s="158">
        <f>_xll.qlCalendarAdvance(Calendar,BA1456,AY1457,"f",,Trigger)</f>
        <v>49501</v>
      </c>
      <c r="BB1457" s="158">
        <f>_xll.qlInterestRateIndexMaturity(Currency&amp;"ibor"&amp;Tenor,BA1457,Trigger)</f>
        <v>49685</v>
      </c>
      <c r="BC1457" s="320">
        <f>_xll.qlIndexFixing($AC$5,AZ1457,TRUE,_xll.ohTrigger(Trigger,Trigger6M))</f>
        <v>1.5230333434511684E-2</v>
      </c>
      <c r="BD1457" s="320">
        <f>_xll.qlIndexFixing($BE$1,AZ1457,TRUE,_xll.ohTrigger(Trigger,Trigger6M))</f>
        <v>1.5190126926403589E-2</v>
      </c>
    </row>
    <row r="1458" spans="51:56" ht="11.25" customHeight="1" x14ac:dyDescent="0.25">
      <c r="AY1458" s="159" t="s">
        <v>90</v>
      </c>
      <c r="AZ1458" s="158">
        <f>_xll.qlInterestRateIndexFixingDate(Currency&amp;"ibor"&amp;Tenor,BA1458,Trigger)</f>
        <v>49506</v>
      </c>
      <c r="BA1458" s="158">
        <f>_xll.qlCalendarAdvance(Calendar,BA1457,AY1458,"f",,Trigger)</f>
        <v>49508</v>
      </c>
      <c r="BB1458" s="158">
        <f>_xll.qlInterestRateIndexMaturity(Currency&amp;"ibor"&amp;Tenor,BA1458,Trigger)</f>
        <v>49692</v>
      </c>
      <c r="BC1458" s="320">
        <f>_xll.qlIndexFixing($AC$5,AZ1458,TRUE,_xll.ohTrigger(Trigger,Trigger6M))</f>
        <v>1.5234287606707446E-2</v>
      </c>
      <c r="BD1458" s="320">
        <f>_xll.qlIndexFixing($BE$1,AZ1458,TRUE,_xll.ohTrigger(Trigger,Trigger6M))</f>
        <v>1.518278858485699E-2</v>
      </c>
    </row>
    <row r="1459" spans="51:56" ht="11.25" customHeight="1" x14ac:dyDescent="0.25">
      <c r="AY1459" s="159" t="s">
        <v>90</v>
      </c>
      <c r="AZ1459" s="158">
        <f>_xll.qlInterestRateIndexFixingDate(Currency&amp;"ibor"&amp;Tenor,BA1459,Trigger)</f>
        <v>49513</v>
      </c>
      <c r="BA1459" s="158">
        <f>_xll.qlCalendarAdvance(Calendar,BA1458,AY1459,"f",,Trigger)</f>
        <v>49515</v>
      </c>
      <c r="BB1459" s="158">
        <f>_xll.qlInterestRateIndexMaturity(Currency&amp;"ibor"&amp;Tenor,BA1459,Trigger)</f>
        <v>49699</v>
      </c>
      <c r="BC1459" s="320">
        <f>_xll.qlIndexFixing($AC$5,AZ1459,TRUE,_xll.ohTrigger(Trigger,Trigger6M))</f>
        <v>1.5238241786833384E-2</v>
      </c>
      <c r="BD1459" s="320">
        <f>_xll.qlIndexFixing($BE$1,AZ1459,TRUE,_xll.ohTrigger(Trigger,Trigger6M))</f>
        <v>1.5175469117534748E-2</v>
      </c>
    </row>
    <row r="1460" spans="51:56" ht="11.25" customHeight="1" x14ac:dyDescent="0.25">
      <c r="AY1460" s="159" t="s">
        <v>90</v>
      </c>
      <c r="AZ1460" s="158">
        <f>_xll.qlInterestRateIndexFixingDate(Currency&amp;"ibor"&amp;Tenor,BA1460,Trigger)</f>
        <v>49520</v>
      </c>
      <c r="BA1460" s="158">
        <f>_xll.qlCalendarAdvance(Calendar,BA1459,AY1460,"f",,Trigger)</f>
        <v>49522</v>
      </c>
      <c r="BB1460" s="158">
        <f>_xll.qlInterestRateIndexMaturity(Currency&amp;"ibor"&amp;Tenor,BA1460,Trigger)</f>
        <v>49706</v>
      </c>
      <c r="BC1460" s="320">
        <f>_xll.qlIndexFixing($AC$5,AZ1460,TRUE,_xll.ohTrigger(Trigger,Trigger6M))</f>
        <v>1.5242195974889069E-2</v>
      </c>
      <c r="BD1460" s="320">
        <f>_xll.qlIndexFixing($BE$1,AZ1460,TRUE,_xll.ohTrigger(Trigger,Trigger6M))</f>
        <v>1.5168168713070754E-2</v>
      </c>
    </row>
    <row r="1461" spans="51:56" ht="11.25" customHeight="1" x14ac:dyDescent="0.25">
      <c r="AY1461" s="159" t="s">
        <v>90</v>
      </c>
      <c r="AZ1461" s="158">
        <f>_xll.qlInterestRateIndexFixingDate(Currency&amp;"ibor"&amp;Tenor,BA1461,Trigger)</f>
        <v>49527</v>
      </c>
      <c r="BA1461" s="158">
        <f>_xll.qlCalendarAdvance(Calendar,BA1460,AY1461,"f",,Trigger)</f>
        <v>49529</v>
      </c>
      <c r="BB1461" s="158">
        <f>_xll.qlInterestRateIndexMaturity(Currency&amp;"ibor"&amp;Tenor,BA1461,Trigger)</f>
        <v>49713</v>
      </c>
      <c r="BC1461" s="320">
        <f>_xll.qlIndexFixing($AC$5,AZ1461,TRUE,_xll.ohTrigger(Trigger,Trigger6M))</f>
        <v>1.5246150170874497E-2</v>
      </c>
      <c r="BD1461" s="320">
        <f>_xll.qlIndexFixing($BE$1,AZ1461,TRUE,_xll.ohTrigger(Trigger,Trigger6M))</f>
        <v>1.516088756009586E-2</v>
      </c>
    </row>
    <row r="1462" spans="51:56" ht="11.25" customHeight="1" x14ac:dyDescent="0.25">
      <c r="AY1462" s="159" t="s">
        <v>90</v>
      </c>
      <c r="AZ1462" s="158">
        <f>_xll.qlInterestRateIndexFixingDate(Currency&amp;"ibor"&amp;Tenor,BA1462,Trigger)</f>
        <v>49534</v>
      </c>
      <c r="BA1462" s="158">
        <f>_xll.qlCalendarAdvance(Calendar,BA1461,AY1462,"f",,Trigger)</f>
        <v>49536</v>
      </c>
      <c r="BB1462" s="158">
        <f>_xll.qlInterestRateIndexMaturity(Currency&amp;"ibor"&amp;Tenor,BA1462,Trigger)</f>
        <v>49720</v>
      </c>
      <c r="BC1462" s="320">
        <f>_xll.qlIndexFixing($AC$5,AZ1462,TRUE,_xll.ohTrigger(Trigger,Trigger6M))</f>
        <v>1.5250104374790102E-2</v>
      </c>
      <c r="BD1462" s="320">
        <f>_xll.qlIndexFixing($BE$1,AZ1462,TRUE,_xll.ohTrigger(Trigger,Trigger6M))</f>
        <v>1.5153625847238741E-2</v>
      </c>
    </row>
    <row r="1463" spans="51:56" ht="11.25" customHeight="1" x14ac:dyDescent="0.25">
      <c r="AY1463" s="159" t="s">
        <v>90</v>
      </c>
      <c r="AZ1463" s="158">
        <f>_xll.qlInterestRateIndexFixingDate(Currency&amp;"ibor"&amp;Tenor,BA1463,Trigger)</f>
        <v>49541</v>
      </c>
      <c r="BA1463" s="158">
        <f>_xll.qlCalendarAdvance(Calendar,BA1462,AY1463,"f",,Trigger)</f>
        <v>49543</v>
      </c>
      <c r="BB1463" s="158">
        <f>_xll.qlInterestRateIndexMaturity(Currency&amp;"ibor"&amp;Tenor,BA1463,Trigger)</f>
        <v>49727</v>
      </c>
      <c r="BC1463" s="320">
        <f>_xll.qlIndexFixing($AC$5,AZ1463,TRUE,_xll.ohTrigger(Trigger,Trigger6M))</f>
        <v>1.5254058586634584E-2</v>
      </c>
      <c r="BD1463" s="320">
        <f>_xll.qlIndexFixing($BE$1,AZ1463,TRUE,_xll.ohTrigger(Trigger,Trigger6M))</f>
        <v>1.5146383763126339E-2</v>
      </c>
    </row>
    <row r="1464" spans="51:56" ht="11.25" customHeight="1" x14ac:dyDescent="0.25">
      <c r="AY1464" s="159" t="s">
        <v>90</v>
      </c>
      <c r="AZ1464" s="158">
        <f>_xll.qlInterestRateIndexFixingDate(Currency&amp;"ibor"&amp;Tenor,BA1464,Trigger)</f>
        <v>49548</v>
      </c>
      <c r="BA1464" s="158">
        <f>_xll.qlCalendarAdvance(Calendar,BA1463,AY1464,"f",,Trigger)</f>
        <v>49550</v>
      </c>
      <c r="BB1464" s="158">
        <f>_xll.qlInterestRateIndexMaturity(Currency&amp;"ibor"&amp;Tenor,BA1464,Trigger)</f>
        <v>49734</v>
      </c>
      <c r="BC1464" s="320">
        <f>_xll.qlIndexFixing($AC$5,AZ1464,TRUE,_xll.ohTrigger(Trigger,Trigger6M))</f>
        <v>1.5258012806409676E-2</v>
      </c>
      <c r="BD1464" s="320">
        <f>_xll.qlIndexFixing($BE$1,AZ1464,TRUE,_xll.ohTrigger(Trigger,Trigger6M))</f>
        <v>1.5139161496382118E-2</v>
      </c>
    </row>
    <row r="1465" spans="51:56" ht="11.25" customHeight="1" x14ac:dyDescent="0.25">
      <c r="AY1465" s="159" t="s">
        <v>90</v>
      </c>
      <c r="AZ1465" s="158">
        <f>_xll.qlInterestRateIndexFixingDate(Currency&amp;"ibor"&amp;Tenor,BA1465,Trigger)</f>
        <v>49555</v>
      </c>
      <c r="BA1465" s="158">
        <f>_xll.qlCalendarAdvance(Calendar,BA1464,AY1465,"f",,Trigger)</f>
        <v>49557</v>
      </c>
      <c r="BB1465" s="158">
        <f>_xll.qlInterestRateIndexMaturity(Currency&amp;"ibor"&amp;Tenor,BA1465,Trigger)</f>
        <v>49739</v>
      </c>
      <c r="BC1465" s="320">
        <f>_xll.qlIndexFixing($AC$5,AZ1465,TRUE,_xll.ohTrigger(Trigger,Trigger6M))</f>
        <v>1.5260756864472994E-2</v>
      </c>
      <c r="BD1465" s="320">
        <f>_xll.qlIndexFixing($BE$1,AZ1465,TRUE,_xll.ohTrigger(Trigger,Trigger6M))</f>
        <v>1.5132339882192522E-2</v>
      </c>
    </row>
    <row r="1466" spans="51:56" ht="11.25" customHeight="1" x14ac:dyDescent="0.25">
      <c r="AY1466" s="159" t="s">
        <v>90</v>
      </c>
      <c r="AZ1466" s="158">
        <f>_xll.qlInterestRateIndexFixingDate(Currency&amp;"ibor"&amp;Tenor,BA1466,Trigger)</f>
        <v>49562</v>
      </c>
      <c r="BA1466" s="158">
        <f>_xll.qlCalendarAdvance(Calendar,BA1465,AY1466,"f",,Trigger)</f>
        <v>49564</v>
      </c>
      <c r="BB1466" s="158">
        <f>_xll.qlInterestRateIndexMaturity(Currency&amp;"ibor"&amp;Tenor,BA1466,Trigger)</f>
        <v>49746</v>
      </c>
      <c r="BC1466" s="320">
        <f>_xll.qlIndexFixing($AC$5,AZ1466,TRUE,_xll.ohTrigger(Trigger,Trigger6M))</f>
        <v>1.5264710764985047E-2</v>
      </c>
      <c r="BD1466" s="320">
        <f>_xll.qlIndexFixing($BE$1,AZ1466,TRUE,_xll.ohTrigger(Trigger,Trigger6M))</f>
        <v>1.5125155403634512E-2</v>
      </c>
    </row>
    <row r="1467" spans="51:56" ht="11.25" customHeight="1" x14ac:dyDescent="0.25">
      <c r="AY1467" s="159" t="s">
        <v>90</v>
      </c>
      <c r="AZ1467" s="158">
        <f>_xll.qlInterestRateIndexFixingDate(Currency&amp;"ibor"&amp;Tenor,BA1467,Trigger)</f>
        <v>49569</v>
      </c>
      <c r="BA1467" s="158">
        <f>_xll.qlCalendarAdvance(Calendar,BA1466,AY1467,"f",,Trigger)</f>
        <v>49571</v>
      </c>
      <c r="BB1467" s="158">
        <f>_xll.qlInterestRateIndexMaturity(Currency&amp;"ibor"&amp;Tenor,BA1467,Trigger)</f>
        <v>49753</v>
      </c>
      <c r="BC1467" s="320">
        <f>_xll.qlIndexFixing($AC$5,AZ1467,TRUE,_xll.ohTrigger(Trigger,Trigger6M))</f>
        <v>1.5268664673339181E-2</v>
      </c>
      <c r="BD1467" s="320">
        <f>_xll.qlIndexFixing($BE$1,AZ1467,TRUE,_xll.ohTrigger(Trigger,Trigger6M))</f>
        <v>1.5117991279373652E-2</v>
      </c>
    </row>
    <row r="1468" spans="51:56" ht="11.25" customHeight="1" x14ac:dyDescent="0.25">
      <c r="AY1468" s="159" t="s">
        <v>90</v>
      </c>
      <c r="AZ1468" s="158">
        <f>_xll.qlInterestRateIndexFixingDate(Currency&amp;"ibor"&amp;Tenor,BA1468,Trigger)</f>
        <v>49576</v>
      </c>
      <c r="BA1468" s="158">
        <f>_xll.qlCalendarAdvance(Calendar,BA1467,AY1468,"f",,Trigger)</f>
        <v>49578</v>
      </c>
      <c r="BB1468" s="158">
        <f>_xll.qlInterestRateIndexMaturity(Currency&amp;"ibor"&amp;Tenor,BA1468,Trigger)</f>
        <v>49760</v>
      </c>
      <c r="BC1468" s="320">
        <f>_xll.qlIndexFixing($AC$5,AZ1468,TRUE,_xll.ohTrigger(Trigger,Trigger6M))</f>
        <v>1.527261858953627E-2</v>
      </c>
      <c r="BD1468" s="320">
        <f>_xll.qlIndexFixing($BE$1,AZ1468,TRUE,_xll.ohTrigger(Trigger,Trigger6M))</f>
        <v>1.5110847698012041E-2</v>
      </c>
    </row>
    <row r="1469" spans="51:56" ht="11.25" customHeight="1" x14ac:dyDescent="0.25">
      <c r="AY1469" s="159" t="s">
        <v>90</v>
      </c>
      <c r="AZ1469" s="158">
        <f>_xll.qlInterestRateIndexFixingDate(Currency&amp;"ibor"&amp;Tenor,BA1469,Trigger)</f>
        <v>49583</v>
      </c>
      <c r="BA1469" s="158">
        <f>_xll.qlCalendarAdvance(Calendar,BA1468,AY1469,"f",,Trigger)</f>
        <v>49585</v>
      </c>
      <c r="BB1469" s="158">
        <f>_xll.qlInterestRateIndexMaturity(Currency&amp;"ibor"&amp;Tenor,BA1469,Trigger)</f>
        <v>49768</v>
      </c>
      <c r="BC1469" s="320">
        <f>_xll.qlIndexFixing($AC$5,AZ1469,TRUE,_xll.ohTrigger(Trigger,Trigger6M))</f>
        <v>1.5277178252386102E-2</v>
      </c>
      <c r="BD1469" s="320">
        <f>_xll.qlIndexFixing($BE$1,AZ1469,TRUE,_xll.ohTrigger(Trigger,Trigger6M))</f>
        <v>1.5103539377697142E-2</v>
      </c>
    </row>
    <row r="1470" spans="51:56" ht="11.25" customHeight="1" x14ac:dyDescent="0.25">
      <c r="AY1470" s="159" t="s">
        <v>90</v>
      </c>
      <c r="AZ1470" s="158">
        <f>_xll.qlInterestRateIndexFixingDate(Currency&amp;"ibor"&amp;Tenor,BA1470,Trigger)</f>
        <v>49590</v>
      </c>
      <c r="BA1470" s="158">
        <f>_xll.qlCalendarAdvance(Calendar,BA1469,AY1470,"f",,Trigger)</f>
        <v>49592</v>
      </c>
      <c r="BB1470" s="158">
        <f>_xll.qlInterestRateIndexMaturity(Currency&amp;"ibor"&amp;Tenor,BA1470,Trigger)</f>
        <v>49775</v>
      </c>
      <c r="BC1470" s="320">
        <f>_xll.qlIndexFixing($AC$5,AZ1470,TRUE,_xll.ohTrigger(Trigger,Trigger6M))</f>
        <v>1.5281132351998209E-2</v>
      </c>
      <c r="BD1470" s="320">
        <f>_xll.qlIndexFixing($BE$1,AZ1470,TRUE,_xll.ohTrigger(Trigger,Trigger6M))</f>
        <v>1.5096438711337113E-2</v>
      </c>
    </row>
    <row r="1471" spans="51:56" ht="11.25" customHeight="1" x14ac:dyDescent="0.25">
      <c r="AY1471" s="159" t="s">
        <v>90</v>
      </c>
      <c r="AZ1471" s="158">
        <f>_xll.qlInterestRateIndexFixingDate(Currency&amp;"ibor"&amp;Tenor,BA1471,Trigger)</f>
        <v>49597</v>
      </c>
      <c r="BA1471" s="158">
        <f>_xll.qlCalendarAdvance(Calendar,BA1470,AY1471,"f",,Trigger)</f>
        <v>49599</v>
      </c>
      <c r="BB1471" s="158">
        <f>_xll.qlInterestRateIndexMaturity(Currency&amp;"ibor"&amp;Tenor,BA1471,Trigger)</f>
        <v>49782</v>
      </c>
      <c r="BC1471" s="320">
        <f>_xll.qlIndexFixing($AC$5,AZ1471,TRUE,_xll.ohTrigger(Trigger,Trigger6M))</f>
        <v>1.5285086459496904E-2</v>
      </c>
      <c r="BD1471" s="320">
        <f>_xll.qlIndexFixing($BE$1,AZ1471,TRUE,_xll.ohTrigger(Trigger,Trigger6M))</f>
        <v>1.5089359168164215E-2</v>
      </c>
    </row>
    <row r="1472" spans="51:56" ht="11.25" customHeight="1" x14ac:dyDescent="0.25">
      <c r="AY1472" s="159" t="s">
        <v>90</v>
      </c>
      <c r="AZ1472" s="158">
        <f>_xll.qlInterestRateIndexFixingDate(Currency&amp;"ibor"&amp;Tenor,BA1472,Trigger)</f>
        <v>49604</v>
      </c>
      <c r="BA1472" s="158">
        <f>_xll.qlCalendarAdvance(Calendar,BA1471,AY1472,"f",,Trigger)</f>
        <v>49606</v>
      </c>
      <c r="BB1472" s="158">
        <f>_xll.qlInterestRateIndexMaturity(Currency&amp;"ibor"&amp;Tenor,BA1472,Trigger)</f>
        <v>49789</v>
      </c>
      <c r="BC1472" s="320">
        <f>_xll.qlIndexFixing($AC$5,AZ1472,TRUE,_xll.ohTrigger(Trigger,Trigger6M))</f>
        <v>1.5289040574882186E-2</v>
      </c>
      <c r="BD1472" s="320">
        <f>_xll.qlIndexFixing($BE$1,AZ1472,TRUE,_xll.ohTrigger(Trigger,Trigger6M))</f>
        <v>1.5082300936779501E-2</v>
      </c>
    </row>
    <row r="1473" spans="51:56" ht="11.25" customHeight="1" x14ac:dyDescent="0.25">
      <c r="AY1473" s="159" t="s">
        <v>90</v>
      </c>
      <c r="AZ1473" s="158">
        <f>_xll.qlInterestRateIndexFixingDate(Currency&amp;"ibor"&amp;Tenor,BA1473,Trigger)</f>
        <v>49611</v>
      </c>
      <c r="BA1473" s="158">
        <f>_xll.qlCalendarAdvance(Calendar,BA1472,AY1473,"f",,Trigger)</f>
        <v>49613</v>
      </c>
      <c r="BB1473" s="158">
        <f>_xll.qlInterestRateIndexMaturity(Currency&amp;"ibor"&amp;Tenor,BA1473,Trigger)</f>
        <v>49795</v>
      </c>
      <c r="BC1473" s="320">
        <f>_xll.qlIndexFixing($AC$5,AZ1473,TRUE,_xll.ohTrigger(Trigger,Trigger6M))</f>
        <v>1.5292388288170467E-2</v>
      </c>
      <c r="BD1473" s="320">
        <f>_xll.qlIndexFixing($BE$1,AZ1473,TRUE,_xll.ohTrigger(Trigger,Trigger6M))</f>
        <v>1.5075444535653829E-2</v>
      </c>
    </row>
    <row r="1474" spans="51:56" ht="11.25" customHeight="1" x14ac:dyDescent="0.25">
      <c r="AY1474" s="159" t="s">
        <v>90</v>
      </c>
      <c r="AZ1474" s="158">
        <f>_xll.qlInterestRateIndexFixingDate(Currency&amp;"ibor"&amp;Tenor,BA1474,Trigger)</f>
        <v>49618</v>
      </c>
      <c r="BA1474" s="158">
        <f>_xll.qlCalendarAdvance(Calendar,BA1473,AY1474,"f",,Trigger)</f>
        <v>49620</v>
      </c>
      <c r="BB1474" s="158">
        <f>_xll.qlInterestRateIndexMaturity(Currency&amp;"ibor"&amp;Tenor,BA1474,Trigger)</f>
        <v>49802</v>
      </c>
      <c r="BC1474" s="320">
        <f>_xll.qlIndexFixing($AC$5,AZ1474,TRUE,_xll.ohTrigger(Trigger,Trigger6M))</f>
        <v>1.5296342251426178E-2</v>
      </c>
      <c r="BD1474" s="320">
        <f>_xll.qlIndexFixing($BE$1,AZ1474,TRUE,_xll.ohTrigger(Trigger,Trigger6M))</f>
        <v>1.5068428172234334E-2</v>
      </c>
    </row>
    <row r="1475" spans="51:56" ht="11.25" customHeight="1" x14ac:dyDescent="0.25">
      <c r="AY1475" s="159" t="s">
        <v>90</v>
      </c>
      <c r="AZ1475" s="158">
        <f>_xll.qlInterestRateIndexFixingDate(Currency&amp;"ibor"&amp;Tenor,BA1475,Trigger)</f>
        <v>49625</v>
      </c>
      <c r="BA1475" s="158">
        <f>_xll.qlCalendarAdvance(Calendar,BA1474,AY1475,"f",,Trigger)</f>
        <v>49627</v>
      </c>
      <c r="BB1475" s="158">
        <f>_xll.qlInterestRateIndexMaturity(Currency&amp;"ibor"&amp;Tenor,BA1475,Trigger)</f>
        <v>49809</v>
      </c>
      <c r="BC1475" s="320">
        <f>_xll.qlIndexFixing($AC$5,AZ1475,TRUE,_xll.ohTrigger(Trigger,Trigger6M))</f>
        <v>1.5300296222525284E-2</v>
      </c>
      <c r="BD1475" s="320">
        <f>_xll.qlIndexFixing($BE$1,AZ1475,TRUE,_xll.ohTrigger(Trigger,Trigger6M))</f>
        <v>1.5061433671876968E-2</v>
      </c>
    </row>
    <row r="1476" spans="51:56" ht="11.25" customHeight="1" x14ac:dyDescent="0.25">
      <c r="AY1476" s="159" t="s">
        <v>90</v>
      </c>
      <c r="AZ1476" s="158">
        <f>_xll.qlInterestRateIndexFixingDate(Currency&amp;"ibor"&amp;Tenor,BA1476,Trigger)</f>
        <v>49632</v>
      </c>
      <c r="BA1476" s="158">
        <f>_xll.qlCalendarAdvance(Calendar,BA1475,AY1476,"f",,Trigger)</f>
        <v>49634</v>
      </c>
      <c r="BB1476" s="158">
        <f>_xll.qlInterestRateIndexMaturity(Currency&amp;"ibor"&amp;Tenor,BA1476,Trigger)</f>
        <v>49816</v>
      </c>
      <c r="BC1476" s="320">
        <f>_xll.qlIndexFixing($AC$5,AZ1476,TRUE,_xll.ohTrigger(Trigger,Trigger6M))</f>
        <v>1.528114524573891E-2</v>
      </c>
      <c r="BD1476" s="320">
        <f>_xll.qlIndexFixing($BE$1,AZ1476,TRUE,_xll.ohTrigger(Trigger,Trigger6M))</f>
        <v>1.5054461223168459E-2</v>
      </c>
    </row>
    <row r="1477" spans="51:56" ht="11.25" customHeight="1" x14ac:dyDescent="0.25">
      <c r="AY1477" s="159" t="s">
        <v>90</v>
      </c>
      <c r="AZ1477" s="158">
        <f>_xll.qlInterestRateIndexFixingDate(Currency&amp;"ibor"&amp;Tenor,BA1477,Trigger)</f>
        <v>49639</v>
      </c>
      <c r="BA1477" s="158">
        <f>_xll.qlCalendarAdvance(Calendar,BA1476,AY1477,"f",,Trigger)</f>
        <v>49641</v>
      </c>
      <c r="BB1477" s="158">
        <f>_xll.qlInterestRateIndexMaturity(Currency&amp;"ibor"&amp;Tenor,BA1477,Trigger)</f>
        <v>49823</v>
      </c>
      <c r="BC1477" s="320">
        <f>_xll.qlIndexFixing($AC$5,AZ1477,TRUE,_xll.ohTrigger(Trigger,Trigger6M))</f>
        <v>1.5261952335187502E-2</v>
      </c>
      <c r="BD1477" s="320">
        <f>_xll.qlIndexFixing($BE$1,AZ1477,TRUE,_xll.ohTrigger(Trigger,Trigger6M))</f>
        <v>1.5047511014693343E-2</v>
      </c>
    </row>
    <row r="1478" spans="51:56" ht="11.25" customHeight="1" x14ac:dyDescent="0.25">
      <c r="AY1478" s="159" t="s">
        <v>90</v>
      </c>
      <c r="AZ1478" s="158">
        <f>_xll.qlInterestRateIndexFixingDate(Currency&amp;"ibor"&amp;Tenor,BA1478,Trigger)</f>
        <v>49646</v>
      </c>
      <c r="BA1478" s="158">
        <f>_xll.qlCalendarAdvance(Calendar,BA1477,AY1478,"f",,Trigger)</f>
        <v>49648</v>
      </c>
      <c r="BB1478" s="158">
        <f>_xll.qlInterestRateIndexMaturity(Currency&amp;"ibor"&amp;Tenor,BA1478,Trigger)</f>
        <v>49831</v>
      </c>
      <c r="BC1478" s="320">
        <f>_xll.qlIndexFixing($AC$5,AZ1478,TRUE,_xll.ohTrigger(Trigger,Trigger6M))</f>
        <v>1.524040314972072E-2</v>
      </c>
      <c r="BD1478" s="320">
        <f>_xll.qlIndexFixing($BE$1,AZ1478,TRUE,_xll.ohTrigger(Trigger,Trigger6M))</f>
        <v>1.5040409657441857E-2</v>
      </c>
    </row>
    <row r="1479" spans="51:56" ht="11.25" customHeight="1" x14ac:dyDescent="0.25">
      <c r="AY1479" s="159" t="s">
        <v>90</v>
      </c>
      <c r="AZ1479" s="158">
        <f>_xll.qlInterestRateIndexFixingDate(Currency&amp;"ibor"&amp;Tenor,BA1479,Trigger)</f>
        <v>49653</v>
      </c>
      <c r="BA1479" s="158">
        <f>_xll.qlCalendarAdvance(Calendar,BA1478,AY1479,"f",,Trigger)</f>
        <v>49655</v>
      </c>
      <c r="BB1479" s="158">
        <f>_xll.qlInterestRateIndexMaturity(Currency&amp;"ibor"&amp;Tenor,BA1479,Trigger)</f>
        <v>49838</v>
      </c>
      <c r="BC1479" s="320">
        <f>_xll.qlIndexFixing($AC$5,AZ1479,TRUE,_xll.ohTrigger(Trigger,Trigger6M))</f>
        <v>1.5221246552101921E-2</v>
      </c>
      <c r="BD1479" s="320">
        <f>_xll.qlIndexFixing($BE$1,AZ1479,TRUE,_xll.ohTrigger(Trigger,Trigger6M))</f>
        <v>1.5033505889241244E-2</v>
      </c>
    </row>
    <row r="1480" spans="51:56" ht="11.25" customHeight="1" x14ac:dyDescent="0.25">
      <c r="AY1480" s="159" t="s">
        <v>90</v>
      </c>
      <c r="AZ1480" s="158">
        <f>_xll.qlInterestRateIndexFixingDate(Currency&amp;"ibor"&amp;Tenor,BA1480,Trigger)</f>
        <v>49660</v>
      </c>
      <c r="BA1480" s="158">
        <f>_xll.qlCalendarAdvance(Calendar,BA1479,AY1480,"f",,Trigger)</f>
        <v>49662</v>
      </c>
      <c r="BB1480" s="158">
        <f>_xll.qlInterestRateIndexMaturity(Currency&amp;"ibor"&amp;Tenor,BA1480,Trigger)</f>
        <v>49845</v>
      </c>
      <c r="BC1480" s="320">
        <f>_xll.qlIndexFixing($AC$5,AZ1480,TRUE,_xll.ohTrigger(Trigger,Trigger6M))</f>
        <v>1.5202048251491025E-2</v>
      </c>
      <c r="BD1480" s="320">
        <f>_xll.qlIndexFixing($BE$1,AZ1480,TRUE,_xll.ohTrigger(Trigger,Trigger6M))</f>
        <v>1.5026624941567736E-2</v>
      </c>
    </row>
    <row r="1481" spans="51:56" ht="11.25" customHeight="1" x14ac:dyDescent="0.25">
      <c r="AY1481" s="159" t="s">
        <v>90</v>
      </c>
      <c r="AZ1481" s="158">
        <f>_xll.qlInterestRateIndexFixingDate(Currency&amp;"ibor"&amp;Tenor,BA1481,Trigger)</f>
        <v>49664</v>
      </c>
      <c r="BA1481" s="158">
        <f>_xll.qlCalendarAdvance(Calendar,BA1480,AY1481,"f",,Trigger)</f>
        <v>49670</v>
      </c>
      <c r="BB1481" s="158">
        <f>_xll.qlInterestRateIndexMaturity(Currency&amp;"ibor"&amp;Tenor,BA1481,Trigger)</f>
        <v>49853</v>
      </c>
      <c r="BC1481" s="320">
        <f>_xll.qlIndexFixing($AC$5,AZ1481,TRUE,_xll.ohTrigger(Trigger,Trigger6M))</f>
        <v>1.5180056273176968E-2</v>
      </c>
      <c r="BD1481" s="320">
        <f>_xll.qlIndexFixing($BE$1,AZ1481,TRUE,_xll.ohTrigger(Trigger,Trigger6M))</f>
        <v>1.5018789186786098E-2</v>
      </c>
    </row>
    <row r="1482" spans="51:56" ht="11.25" customHeight="1" x14ac:dyDescent="0.25">
      <c r="AY1482" s="159" t="s">
        <v>90</v>
      </c>
      <c r="AZ1482" s="158">
        <f>_xll.qlInterestRateIndexFixingDate(Currency&amp;"ibor"&amp;Tenor,BA1482,Trigger)</f>
        <v>49674</v>
      </c>
      <c r="BA1482" s="158">
        <f>_xll.qlCalendarAdvance(Calendar,BA1481,AY1482,"f",,Trigger)</f>
        <v>49677</v>
      </c>
      <c r="BB1482" s="158">
        <f>_xll.qlInterestRateIndexMaturity(Currency&amp;"ibor"&amp;Tenor,BA1482,Trigger)</f>
        <v>49859</v>
      </c>
      <c r="BC1482" s="320">
        <f>_xll.qlIndexFixing($AC$5,AZ1482,TRUE,_xll.ohTrigger(Trigger,Trigger6M))</f>
        <v>1.5162583601523194E-2</v>
      </c>
      <c r="BD1482" s="320">
        <f>_xll.qlIndexFixing($BE$1,AZ1482,TRUE,_xll.ohTrigger(Trigger,Trigger6M))</f>
        <v>1.5012125482714488E-2</v>
      </c>
    </row>
    <row r="1483" spans="51:56" ht="11.25" customHeight="1" x14ac:dyDescent="0.25">
      <c r="AY1483" s="159" t="s">
        <v>90</v>
      </c>
      <c r="AZ1483" s="158">
        <f>_xll.qlInterestRateIndexFixingDate(Currency&amp;"ibor"&amp;Tenor,BA1483,Trigger)</f>
        <v>49682</v>
      </c>
      <c r="BA1483" s="158">
        <f>_xll.qlCalendarAdvance(Calendar,BA1482,AY1483,"f",,Trigger)</f>
        <v>49684</v>
      </c>
      <c r="BB1483" s="158">
        <f>_xll.qlInterestRateIndexMaturity(Currency&amp;"ibor"&amp;Tenor,BA1483,Trigger)</f>
        <v>49866</v>
      </c>
      <c r="BC1483" s="320">
        <f>_xll.qlIndexFixing($AC$5,AZ1483,TRUE,_xll.ohTrigger(Trigger,Trigger6M))</f>
        <v>1.5143133124593451E-2</v>
      </c>
      <c r="BD1483" s="320">
        <f>_xll.qlIndexFixing($BE$1,AZ1483,TRUE,_xll.ohTrigger(Trigger,Trigger6M))</f>
        <v>1.5005316030026177E-2</v>
      </c>
    </row>
    <row r="1484" spans="51:56" ht="11.25" customHeight="1" x14ac:dyDescent="0.25">
      <c r="AY1484" s="159" t="s">
        <v>90</v>
      </c>
      <c r="AZ1484" s="158">
        <f>_xll.qlInterestRateIndexFixingDate(Currency&amp;"ibor"&amp;Tenor,BA1484,Trigger)</f>
        <v>49689</v>
      </c>
      <c r="BA1484" s="158">
        <f>_xll.qlCalendarAdvance(Calendar,BA1483,AY1484,"f",,Trigger)</f>
        <v>49691</v>
      </c>
      <c r="BB1484" s="158">
        <f>_xll.qlInterestRateIndexMaturity(Currency&amp;"ibor"&amp;Tenor,BA1484,Trigger)</f>
        <v>49873</v>
      </c>
      <c r="BC1484" s="320">
        <f>_xll.qlIndexFixing($AC$5,AZ1484,TRUE,_xll.ohTrigger(Trigger,Trigger6M))</f>
        <v>1.5123640722633667E-2</v>
      </c>
      <c r="BD1484" s="320">
        <f>_xll.qlIndexFixing($BE$1,AZ1484,TRUE,_xll.ohTrigger(Trigger,Trigger6M))</f>
        <v>1.4998530164552685E-2</v>
      </c>
    </row>
    <row r="1485" spans="51:56" ht="11.25" customHeight="1" x14ac:dyDescent="0.25">
      <c r="AY1485" s="159" t="s">
        <v>90</v>
      </c>
      <c r="AZ1485" s="158">
        <f>_xll.qlInterestRateIndexFixingDate(Currency&amp;"ibor"&amp;Tenor,BA1485,Trigger)</f>
        <v>49696</v>
      </c>
      <c r="BA1485" s="158">
        <f>_xll.qlCalendarAdvance(Calendar,BA1484,AY1485,"f",,Trigger)</f>
        <v>49698</v>
      </c>
      <c r="BB1485" s="158">
        <f>_xll.qlInterestRateIndexMaturity(Currency&amp;"ibor"&amp;Tenor,BA1485,Trigger)</f>
        <v>49880</v>
      </c>
      <c r="BC1485" s="320">
        <f>_xll.qlIndexFixing($AC$5,AZ1485,TRUE,_xll.ohTrigger(Trigger,Trigger6M))</f>
        <v>1.5104106396878021E-2</v>
      </c>
      <c r="BD1485" s="320">
        <f>_xll.qlIndexFixing($BE$1,AZ1485,TRUE,_xll.ohTrigger(Trigger,Trigger6M))</f>
        <v>1.4991768074863613E-2</v>
      </c>
    </row>
    <row r="1486" spans="51:56" ht="11.25" customHeight="1" x14ac:dyDescent="0.25">
      <c r="AY1486" s="159" t="s">
        <v>90</v>
      </c>
      <c r="AZ1486" s="158">
        <f>_xll.qlInterestRateIndexFixingDate(Currency&amp;"ibor"&amp;Tenor,BA1486,Trigger)</f>
        <v>49703</v>
      </c>
      <c r="BA1486" s="158">
        <f>_xll.qlCalendarAdvance(Calendar,BA1485,AY1486,"f",,Trigger)</f>
        <v>49705</v>
      </c>
      <c r="BB1486" s="158">
        <f>_xll.qlInterestRateIndexMaturity(Currency&amp;"ibor"&amp;Tenor,BA1486,Trigger)</f>
        <v>49887</v>
      </c>
      <c r="BC1486" s="320">
        <f>_xll.qlIndexFixing($AC$5,AZ1486,TRUE,_xll.ohTrigger(Trigger,Trigger6M))</f>
        <v>1.5084530148562005E-2</v>
      </c>
      <c r="BD1486" s="320">
        <f>_xll.qlIndexFixing($BE$1,AZ1486,TRUE,_xll.ohTrigger(Trigger,Trigger6M))</f>
        <v>1.4985029949527238E-2</v>
      </c>
    </row>
    <row r="1487" spans="51:56" ht="11.25" customHeight="1" x14ac:dyDescent="0.25">
      <c r="AY1487" s="159" t="s">
        <v>90</v>
      </c>
      <c r="AZ1487" s="158">
        <f>_xll.qlInterestRateIndexFixingDate(Currency&amp;"ibor"&amp;Tenor,BA1487,Trigger)</f>
        <v>49710</v>
      </c>
      <c r="BA1487" s="158">
        <f>_xll.qlCalendarAdvance(Calendar,BA1486,AY1487,"f",,Trigger)</f>
        <v>49712</v>
      </c>
      <c r="BB1487" s="158">
        <f>_xll.qlInterestRateIndexMaturity(Currency&amp;"ibor"&amp;Tenor,BA1487,Trigger)</f>
        <v>49894</v>
      </c>
      <c r="BC1487" s="320">
        <f>_xll.qlIndexFixing($AC$5,AZ1487,TRUE,_xll.ohTrigger(Trigger,Trigger6M))</f>
        <v>1.5064911978925948E-2</v>
      </c>
      <c r="BD1487" s="320">
        <f>_xll.qlIndexFixing($BE$1,AZ1487,TRUE,_xll.ohTrigger(Trigger,Trigger6M))</f>
        <v>1.4978315977109651E-2</v>
      </c>
    </row>
    <row r="1488" spans="51:56" ht="11.25" customHeight="1" x14ac:dyDescent="0.25">
      <c r="AY1488" s="159" t="s">
        <v>90</v>
      </c>
      <c r="AZ1488" s="158">
        <f>_xll.qlInterestRateIndexFixingDate(Currency&amp;"ibor"&amp;Tenor,BA1488,Trigger)</f>
        <v>49717</v>
      </c>
      <c r="BA1488" s="158">
        <f>_xll.qlCalendarAdvance(Calendar,BA1487,AY1488,"f",,Trigger)</f>
        <v>49719</v>
      </c>
      <c r="BB1488" s="158">
        <f>_xll.qlInterestRateIndexMaturity(Currency&amp;"ibor"&amp;Tenor,BA1488,Trigger)</f>
        <v>49901</v>
      </c>
      <c r="BC1488" s="320">
        <f>_xll.qlIndexFixing($AC$5,AZ1488,TRUE,_xll.ohTrigger(Trigger,Trigger6M))</f>
        <v>1.5045251889211055E-2</v>
      </c>
      <c r="BD1488" s="320">
        <f>_xll.qlIndexFixing($BE$1,AZ1488,TRUE,_xll.ohTrigger(Trigger,Trigger6M))</f>
        <v>1.4971626346176058E-2</v>
      </c>
    </row>
    <row r="1489" spans="51:56" ht="11.25" customHeight="1" x14ac:dyDescent="0.25">
      <c r="AY1489" s="159" t="s">
        <v>90</v>
      </c>
      <c r="AZ1489" s="158">
        <f>_xll.qlInterestRateIndexFixingDate(Currency&amp;"ibor"&amp;Tenor,BA1489,Trigger)</f>
        <v>49724</v>
      </c>
      <c r="BA1489" s="158">
        <f>_xll.qlCalendarAdvance(Calendar,BA1488,AY1489,"f",,Trigger)</f>
        <v>49726</v>
      </c>
      <c r="BB1489" s="158">
        <f>_xll.qlInterestRateIndexMaturity(Currency&amp;"ibor"&amp;Tenor,BA1489,Trigger)</f>
        <v>49908</v>
      </c>
      <c r="BC1489" s="320">
        <f>_xll.qlIndexFixing($AC$5,AZ1489,TRUE,_xll.ohTrigger(Trigger,Trigger6M))</f>
        <v>1.5025549880660726E-2</v>
      </c>
      <c r="BD1489" s="320">
        <f>_xll.qlIndexFixing($BE$1,AZ1489,TRUE,_xll.ohTrigger(Trigger,Trigger6M))</f>
        <v>1.4964961245290346E-2</v>
      </c>
    </row>
    <row r="1490" spans="51:56" ht="11.25" customHeight="1" x14ac:dyDescent="0.25">
      <c r="AY1490" s="159" t="s">
        <v>90</v>
      </c>
      <c r="AZ1490" s="158">
        <f>_xll.qlInterestRateIndexFixingDate(Currency&amp;"ibor"&amp;Tenor,BA1490,Trigger)</f>
        <v>49731</v>
      </c>
      <c r="BA1490" s="158">
        <f>_xll.qlCalendarAdvance(Calendar,BA1489,AY1490,"f",,Trigger)</f>
        <v>49733</v>
      </c>
      <c r="BB1490" s="158">
        <f>_xll.qlInterestRateIndexMaturity(Currency&amp;"ibor"&amp;Tenor,BA1490,Trigger)</f>
        <v>49915</v>
      </c>
      <c r="BC1490" s="320">
        <f>_xll.qlIndexFixing($AC$5,AZ1490,TRUE,_xll.ohTrigger(Trigger,Trigger6M))</f>
        <v>1.5005805954523192E-2</v>
      </c>
      <c r="BD1490" s="320">
        <f>_xll.qlIndexFixing($BE$1,AZ1490,TRUE,_xll.ohTrigger(Trigger,Trigger6M))</f>
        <v>1.4958320863014213E-2</v>
      </c>
    </row>
    <row r="1491" spans="51:56" ht="11.25" customHeight="1" x14ac:dyDescent="0.25">
      <c r="AY1491" s="159" t="s">
        <v>90</v>
      </c>
      <c r="AZ1491" s="158">
        <f>_xll.qlInterestRateIndexFixingDate(Currency&amp;"ibor"&amp;Tenor,BA1491,Trigger)</f>
        <v>49738</v>
      </c>
      <c r="BA1491" s="158">
        <f>_xll.qlCalendarAdvance(Calendar,BA1490,AY1491,"f",,Trigger)</f>
        <v>49740</v>
      </c>
      <c r="BB1491" s="158">
        <f>_xll.qlInterestRateIndexMaturity(Currency&amp;"ibor"&amp;Tenor,BA1491,Trigger)</f>
        <v>49926</v>
      </c>
      <c r="BC1491" s="320">
        <f>_xll.qlIndexFixing($AC$5,AZ1491,TRUE,_xll.ohTrigger(Trigger,Trigger6M))</f>
        <v>1.4983232135276473E-2</v>
      </c>
      <c r="BD1491" s="320">
        <f>_xll.qlIndexFixing($BE$1,AZ1491,TRUE,_xll.ohTrigger(Trigger,Trigger6M))</f>
        <v>1.4951089913636929E-2</v>
      </c>
    </row>
    <row r="1492" spans="51:56" ht="11.25" customHeight="1" x14ac:dyDescent="0.25">
      <c r="AY1492" s="159" t="s">
        <v>90</v>
      </c>
      <c r="AZ1492" s="158">
        <f>_xll.qlInterestRateIndexFixingDate(Currency&amp;"ibor"&amp;Tenor,BA1492,Trigger)</f>
        <v>49745</v>
      </c>
      <c r="BA1492" s="158">
        <f>_xll.qlCalendarAdvance(Calendar,BA1491,AY1492,"f",,Trigger)</f>
        <v>49747</v>
      </c>
      <c r="BB1492" s="158">
        <f>_xll.qlInterestRateIndexMaturity(Currency&amp;"ibor"&amp;Tenor,BA1492,Trigger)</f>
        <v>49933</v>
      </c>
      <c r="BC1492" s="320">
        <f>_xll.qlIndexFixing($AC$5,AZ1492,TRUE,_xll.ohTrigger(Trigger,Trigger6M))</f>
        <v>1.4963889083905946E-2</v>
      </c>
      <c r="BD1492" s="320">
        <f>_xll.qlIndexFixing($BE$1,AZ1492,TRUE,_xll.ohTrigger(Trigger,Trigger6M))</f>
        <v>1.4944505886095267E-2</v>
      </c>
    </row>
    <row r="1493" spans="51:56" ht="11.25" customHeight="1" x14ac:dyDescent="0.25">
      <c r="AY1493" s="159" t="s">
        <v>90</v>
      </c>
      <c r="AZ1493" s="158">
        <f>_xll.qlInterestRateIndexFixingDate(Currency&amp;"ibor"&amp;Tenor,BA1493,Trigger)</f>
        <v>49752</v>
      </c>
      <c r="BA1493" s="158">
        <f>_xll.qlCalendarAdvance(Calendar,BA1492,AY1493,"f",,Trigger)</f>
        <v>49754</v>
      </c>
      <c r="BB1493" s="158">
        <f>_xll.qlInterestRateIndexMaturity(Currency&amp;"ibor"&amp;Tenor,BA1493,Trigger)</f>
        <v>49940</v>
      </c>
      <c r="BC1493" s="320">
        <f>_xll.qlIndexFixing($AC$5,AZ1493,TRUE,_xll.ohTrigger(Trigger,Trigger6M))</f>
        <v>1.494450501213415E-2</v>
      </c>
      <c r="BD1493" s="320">
        <f>_xll.qlIndexFixing($BE$1,AZ1493,TRUE,_xll.ohTrigger(Trigger,Trigger6M))</f>
        <v>1.493794720137822E-2</v>
      </c>
    </row>
    <row r="1494" spans="51:56" ht="11.25" customHeight="1" x14ac:dyDescent="0.25">
      <c r="AY1494" s="159" t="s">
        <v>90</v>
      </c>
      <c r="AZ1494" s="158">
        <f>_xll.qlInterestRateIndexFixingDate(Currency&amp;"ibor"&amp;Tenor,BA1494,Trigger)</f>
        <v>49759</v>
      </c>
      <c r="BA1494" s="158">
        <f>_xll.qlCalendarAdvance(Calendar,BA1493,AY1494,"f",,Trigger)</f>
        <v>49761</v>
      </c>
      <c r="BB1494" s="158">
        <f>_xll.qlInterestRateIndexMaturity(Currency&amp;"ibor"&amp;Tenor,BA1494,Trigger)</f>
        <v>49947</v>
      </c>
      <c r="BC1494" s="320">
        <f>_xll.qlIndexFixing($AC$5,AZ1494,TRUE,_xll.ohTrigger(Trigger,Trigger6M))</f>
        <v>1.4925079921188059E-2</v>
      </c>
      <c r="BD1494" s="320">
        <f>_xll.qlIndexFixing($BE$1,AZ1494,TRUE,_xll.ohTrigger(Trigger,Trigger6M))</f>
        <v>1.4931414048065257E-2</v>
      </c>
    </row>
    <row r="1495" spans="51:56" ht="11.25" customHeight="1" x14ac:dyDescent="0.25">
      <c r="AY1495" s="159" t="s">
        <v>90</v>
      </c>
      <c r="AZ1495" s="158">
        <f>_xll.qlInterestRateIndexFixingDate(Currency&amp;"ibor"&amp;Tenor,BA1495,Trigger)</f>
        <v>49766</v>
      </c>
      <c r="BA1495" s="158">
        <f>_xll.qlCalendarAdvance(Calendar,BA1494,AY1495,"f",,Trigger)</f>
        <v>49768</v>
      </c>
      <c r="BB1495" s="158">
        <f>_xll.qlInterestRateIndexMaturity(Currency&amp;"ibor"&amp;Tenor,BA1495,Trigger)</f>
        <v>49951</v>
      </c>
      <c r="BC1495" s="320">
        <f>_xll.qlIndexFixing($AC$5,AZ1495,TRUE,_xll.ohTrigger(Trigger,Trigger6M))</f>
        <v>1.4906234856139122E-2</v>
      </c>
      <c r="BD1495" s="320">
        <f>_xll.qlIndexFixing($BE$1,AZ1495,TRUE,_xll.ohTrigger(Trigger,Trigger6M))</f>
        <v>1.4925348668576184E-2</v>
      </c>
    </row>
    <row r="1496" spans="51:56" ht="11.25" customHeight="1" x14ac:dyDescent="0.25">
      <c r="AY1496" s="159" t="s">
        <v>90</v>
      </c>
      <c r="AZ1496" s="158">
        <f>_xll.qlInterestRateIndexFixingDate(Currency&amp;"ibor"&amp;Tenor,BA1496,Trigger)</f>
        <v>49773</v>
      </c>
      <c r="BA1496" s="158">
        <f>_xll.qlCalendarAdvance(Calendar,BA1495,AY1496,"f",,Trigger)</f>
        <v>49775</v>
      </c>
      <c r="BB1496" s="158">
        <f>_xll.qlInterestRateIndexMaturity(Currency&amp;"ibor"&amp;Tenor,BA1496,Trigger)</f>
        <v>49958</v>
      </c>
      <c r="BC1496" s="320">
        <f>_xll.qlIndexFixing($AC$5,AZ1496,TRUE,_xll.ohTrigger(Trigger,Trigger6M))</f>
        <v>1.4886363520050384E-2</v>
      </c>
      <c r="BD1496" s="320">
        <f>_xll.qlIndexFixing($BE$1,AZ1496,TRUE,_xll.ohTrigger(Trigger,Trigger6M))</f>
        <v>1.4918862202028475E-2</v>
      </c>
    </row>
    <row r="1497" spans="51:56" ht="11.25" customHeight="1" x14ac:dyDescent="0.25">
      <c r="AY1497" s="159" t="s">
        <v>90</v>
      </c>
      <c r="AZ1497" s="158">
        <f>_xll.qlInterestRateIndexFixingDate(Currency&amp;"ibor"&amp;Tenor,BA1497,Trigger)</f>
        <v>49780</v>
      </c>
      <c r="BA1497" s="158">
        <f>_xll.qlCalendarAdvance(Calendar,BA1496,AY1497,"f",,Trigger)</f>
        <v>49782</v>
      </c>
      <c r="BB1497" s="158">
        <f>_xll.qlInterestRateIndexMaturity(Currency&amp;"ibor"&amp;Tenor,BA1497,Trigger)</f>
        <v>49965</v>
      </c>
      <c r="BC1497" s="320">
        <f>_xll.qlIndexFixing($AC$5,AZ1497,TRUE,_xll.ohTrigger(Trigger,Trigger6M))</f>
        <v>1.4866450502164836E-2</v>
      </c>
      <c r="BD1497" s="320">
        <f>_xll.qlIndexFixing($BE$1,AZ1497,TRUE,_xll.ohTrigger(Trigger,Trigger6M))</f>
        <v>1.4912401788637338E-2</v>
      </c>
    </row>
    <row r="1498" spans="51:56" ht="11.25" customHeight="1" x14ac:dyDescent="0.25">
      <c r="AY1498" s="159" t="s">
        <v>90</v>
      </c>
      <c r="AZ1498" s="158">
        <f>_xll.qlInterestRateIndexFixingDate(Currency&amp;"ibor"&amp;Tenor,BA1498,Trigger)</f>
        <v>49787</v>
      </c>
      <c r="BA1498" s="158">
        <f>_xll.qlCalendarAdvance(Calendar,BA1497,AY1498,"f",,Trigger)</f>
        <v>49789</v>
      </c>
      <c r="BB1498" s="158">
        <f>_xll.qlInterestRateIndexMaturity(Currency&amp;"ibor"&amp;Tenor,BA1498,Trigger)</f>
        <v>49972</v>
      </c>
      <c r="BC1498" s="320">
        <f>_xll.qlIndexFixing($AC$5,AZ1498,TRUE,_xll.ohTrigger(Trigger,Trigger6M))</f>
        <v>1.4846495803742232E-2</v>
      </c>
      <c r="BD1498" s="320">
        <f>_xll.qlIndexFixing($BE$1,AZ1498,TRUE,_xll.ohTrigger(Trigger,Trigger6M))</f>
        <v>1.4905967616957519E-2</v>
      </c>
    </row>
    <row r="1499" spans="51:56" ht="11.25" customHeight="1" x14ac:dyDescent="0.25">
      <c r="AY1499" s="159" t="s">
        <v>90</v>
      </c>
      <c r="AZ1499" s="158">
        <f>_xll.qlInterestRateIndexFixingDate(Currency&amp;"ibor"&amp;Tenor,BA1499,Trigger)</f>
        <v>49794</v>
      </c>
      <c r="BA1499" s="158">
        <f>_xll.qlCalendarAdvance(Calendar,BA1498,AY1499,"f",,Trigger)</f>
        <v>49797</v>
      </c>
      <c r="BB1499" s="158">
        <f>_xll.qlInterestRateIndexMaturity(Currency&amp;"ibor"&amp;Tenor,BA1499,Trigger)</f>
        <v>49982</v>
      </c>
      <c r="BC1499" s="320">
        <f>_xll.qlIndexFixing($AC$5,AZ1499,TRUE,_xll.ohTrigger(Trigger,Trigger6M))</f>
        <v>1.4824231884229509E-2</v>
      </c>
      <c r="BD1499" s="320">
        <f>_xll.qlIndexFixing($BE$1,AZ1499,TRUE,_xll.ohTrigger(Trigger,Trigger6M))</f>
        <v>1.4898365628205953E-2</v>
      </c>
    </row>
    <row r="1500" spans="51:56" ht="11.25" customHeight="1" x14ac:dyDescent="0.25">
      <c r="AY1500" s="159" t="s">
        <v>90</v>
      </c>
      <c r="AZ1500" s="158">
        <f>_xll.qlInterestRateIndexFixingDate(Currency&amp;"ibor"&amp;Tenor,BA1500,Trigger)</f>
        <v>49802</v>
      </c>
      <c r="BA1500" s="158">
        <f>_xll.qlCalendarAdvance(Calendar,BA1499,AY1500,"f",,Trigger)</f>
        <v>49804</v>
      </c>
      <c r="BB1500" s="158">
        <f>_xll.qlInterestRateIndexMaturity(Currency&amp;"ibor"&amp;Tenor,BA1500,Trigger)</f>
        <v>49989</v>
      </c>
      <c r="BC1500" s="320">
        <f>_xll.qlIndexFixing($AC$5,AZ1500,TRUE,_xll.ohTrigger(Trigger,Trigger6M))</f>
        <v>1.4804433843030412E-2</v>
      </c>
      <c r="BD1500" s="320">
        <f>_xll.qlIndexFixing($BE$1,AZ1500,TRUE,_xll.ohTrigger(Trigger,Trigger6M))</f>
        <v>1.4891991738317848E-2</v>
      </c>
    </row>
    <row r="1501" spans="51:56" ht="11.25" customHeight="1" x14ac:dyDescent="0.25">
      <c r="AY1501" s="159" t="s">
        <v>90</v>
      </c>
      <c r="AZ1501" s="158">
        <f>_xll.qlInterestRateIndexFixingDate(Currency&amp;"ibor"&amp;Tenor,BA1501,Trigger)</f>
        <v>49809</v>
      </c>
      <c r="BA1501" s="158">
        <f>_xll.qlCalendarAdvance(Calendar,BA1500,AY1501,"f",,Trigger)</f>
        <v>49811</v>
      </c>
      <c r="BB1501" s="158">
        <f>_xll.qlInterestRateIndexMaturity(Currency&amp;"ibor"&amp;Tenor,BA1501,Trigger)</f>
        <v>49996</v>
      </c>
      <c r="BC1501" s="320">
        <f>_xll.qlIndexFixing($AC$5,AZ1501,TRUE,_xll.ohTrigger(Trigger,Trigger6M))</f>
        <v>1.4791083859514786E-2</v>
      </c>
      <c r="BD1501" s="320">
        <f>_xll.qlIndexFixing($BE$1,AZ1501,TRUE,_xll.ohTrigger(Trigger,Trigger6M))</f>
        <v>1.4885644712108591E-2</v>
      </c>
    </row>
    <row r="1502" spans="51:56" ht="11.25" customHeight="1" x14ac:dyDescent="0.25">
      <c r="AY1502" s="159" t="s">
        <v>90</v>
      </c>
      <c r="AZ1502" s="158">
        <f>_xll.qlInterestRateIndexFixingDate(Currency&amp;"ibor"&amp;Tenor,BA1502,Trigger)</f>
        <v>49816</v>
      </c>
      <c r="BA1502" s="158">
        <f>_xll.qlCalendarAdvance(Calendar,BA1501,AY1502,"f",,Trigger)</f>
        <v>49818</v>
      </c>
      <c r="BB1502" s="158">
        <f>_xll.qlInterestRateIndexMaturity(Currency&amp;"ibor"&amp;Tenor,BA1502,Trigger)</f>
        <v>50003</v>
      </c>
      <c r="BC1502" s="320">
        <f>_xll.qlIndexFixing($AC$5,AZ1502,TRUE,_xll.ohTrigger(Trigger,Trigger6M))</f>
        <v>1.4793942373162842E-2</v>
      </c>
      <c r="BD1502" s="320">
        <f>_xll.qlIndexFixing($BE$1,AZ1502,TRUE,_xll.ohTrigger(Trigger,Trigger6M))</f>
        <v>1.487932473814043E-2</v>
      </c>
    </row>
    <row r="1503" spans="51:56" ht="11.25" customHeight="1" x14ac:dyDescent="0.25">
      <c r="AY1503" s="159" t="s">
        <v>90</v>
      </c>
      <c r="AZ1503" s="158">
        <f>_xll.qlInterestRateIndexFixingDate(Currency&amp;"ibor"&amp;Tenor,BA1503,Trigger)</f>
        <v>49823</v>
      </c>
      <c r="BA1503" s="158">
        <f>_xll.qlCalendarAdvance(Calendar,BA1502,AY1503,"f",,Trigger)</f>
        <v>49825</v>
      </c>
      <c r="BB1503" s="158">
        <f>_xll.qlInterestRateIndexMaturity(Currency&amp;"ibor"&amp;Tenor,BA1503,Trigger)</f>
        <v>50007</v>
      </c>
      <c r="BC1503" s="320">
        <f>_xll.qlIndexFixing($AC$5,AZ1503,TRUE,_xll.ohTrigger(Trigger,Trigger6M))</f>
        <v>1.4795278494992268E-2</v>
      </c>
      <c r="BD1503" s="320">
        <f>_xll.qlIndexFixing($BE$1,AZ1503,TRUE,_xll.ohTrigger(Trigger,Trigger6M))</f>
        <v>1.4873433039680533E-2</v>
      </c>
    </row>
    <row r="1504" spans="51:56" ht="11.25" customHeight="1" x14ac:dyDescent="0.25">
      <c r="AY1504" s="159" t="s">
        <v>90</v>
      </c>
      <c r="AZ1504" s="158">
        <f>_xll.qlInterestRateIndexFixingDate(Currency&amp;"ibor"&amp;Tenor,BA1504,Trigger)</f>
        <v>49830</v>
      </c>
      <c r="BA1504" s="158">
        <f>_xll.qlCalendarAdvance(Calendar,BA1503,AY1504,"f",,Trigger)</f>
        <v>49832</v>
      </c>
      <c r="BB1504" s="158">
        <f>_xll.qlInterestRateIndexMaturity(Currency&amp;"ibor"&amp;Tenor,BA1504,Trigger)</f>
        <v>50017</v>
      </c>
      <c r="BC1504" s="320">
        <f>_xll.qlIndexFixing($AC$5,AZ1504,TRUE,_xll.ohTrigger(Trigger,Trigger6M))</f>
        <v>1.4799659412961816E-2</v>
      </c>
      <c r="BD1504" s="320">
        <f>_xll.qlIndexFixing($BE$1,AZ1504,TRUE,_xll.ohTrigger(Trigger,Trigger6M))</f>
        <v>1.4866766701174655E-2</v>
      </c>
    </row>
    <row r="1505" spans="51:56" ht="11.25" customHeight="1" x14ac:dyDescent="0.25">
      <c r="AY1505" s="159" t="s">
        <v>90</v>
      </c>
      <c r="AZ1505" s="158">
        <f>_xll.qlInterestRateIndexFixingDate(Currency&amp;"ibor"&amp;Tenor,BA1505,Trigger)</f>
        <v>49837</v>
      </c>
      <c r="BA1505" s="158">
        <f>_xll.qlCalendarAdvance(Calendar,BA1504,AY1505,"f",,Trigger)</f>
        <v>49839</v>
      </c>
      <c r="BB1505" s="158">
        <f>_xll.qlInterestRateIndexMaturity(Currency&amp;"ibor"&amp;Tenor,BA1505,Trigger)</f>
        <v>50024</v>
      </c>
      <c r="BC1505" s="320">
        <f>_xll.qlIndexFixing($AC$5,AZ1505,TRUE,_xll.ohTrigger(Trigger,Trigger6M))</f>
        <v>1.4802517939112735E-2</v>
      </c>
      <c r="BD1505" s="320">
        <f>_xll.qlIndexFixing($BE$1,AZ1505,TRUE,_xll.ohTrigger(Trigger,Trigger6M))</f>
        <v>1.4860529015294622E-2</v>
      </c>
    </row>
    <row r="1506" spans="51:56" ht="11.25" customHeight="1" x14ac:dyDescent="0.25">
      <c r="AY1506" s="159" t="s">
        <v>90</v>
      </c>
      <c r="AZ1506" s="158">
        <f>_xll.qlInterestRateIndexFixingDate(Currency&amp;"ibor"&amp;Tenor,BA1506,Trigger)</f>
        <v>49844</v>
      </c>
      <c r="BA1506" s="158">
        <f>_xll.qlCalendarAdvance(Calendar,BA1505,AY1506,"f",,Trigger)</f>
        <v>49846</v>
      </c>
      <c r="BB1506" s="158">
        <f>_xll.qlInterestRateIndexMaturity(Currency&amp;"ibor"&amp;Tenor,BA1506,Trigger)</f>
        <v>50031</v>
      </c>
      <c r="BC1506" s="320">
        <f>_xll.qlIndexFixing($AC$5,AZ1506,TRUE,_xll.ohTrigger(Trigger,Trigger6M))</f>
        <v>1.4805376469430268E-2</v>
      </c>
      <c r="BD1506" s="320">
        <f>_xll.qlIndexFixing($BE$1,AZ1506,TRUE,_xll.ohTrigger(Trigger,Trigger6M))</f>
        <v>1.485431913589387E-2</v>
      </c>
    </row>
    <row r="1507" spans="51:56" ht="11.25" customHeight="1" x14ac:dyDescent="0.25">
      <c r="AY1507" s="159" t="s">
        <v>90</v>
      </c>
      <c r="AZ1507" s="158">
        <f>_xll.qlInterestRateIndexFixingDate(Currency&amp;"ibor"&amp;Tenor,BA1507,Trigger)</f>
        <v>49851</v>
      </c>
      <c r="BA1507" s="158">
        <f>_xll.qlCalendarAdvance(Calendar,BA1506,AY1507,"f",,Trigger)</f>
        <v>49853</v>
      </c>
      <c r="BB1507" s="158">
        <f>_xll.qlInterestRateIndexMaturity(Currency&amp;"ibor"&amp;Tenor,BA1507,Trigger)</f>
        <v>50038</v>
      </c>
      <c r="BC1507" s="320">
        <f>_xll.qlIndexFixing($AC$5,AZ1507,TRUE,_xll.ohTrigger(Trigger,Trigger6M))</f>
        <v>1.4808235003915276E-2</v>
      </c>
      <c r="BD1507" s="320">
        <f>_xll.qlIndexFixing($BE$1,AZ1507,TRUE,_xll.ohTrigger(Trigger,Trigger6M))</f>
        <v>1.4848137251528597E-2</v>
      </c>
    </row>
    <row r="1508" spans="51:56" ht="11.25" customHeight="1" x14ac:dyDescent="0.25">
      <c r="AY1508" s="159" t="s">
        <v>90</v>
      </c>
      <c r="AZ1508" s="158">
        <f>_xll.qlInterestRateIndexFixingDate(Currency&amp;"ibor"&amp;Tenor,BA1508,Trigger)</f>
        <v>49858</v>
      </c>
      <c r="BA1508" s="158">
        <f>_xll.qlCalendarAdvance(Calendar,BA1507,AY1508,"f",,Trigger)</f>
        <v>49860</v>
      </c>
      <c r="BB1508" s="158">
        <f>_xll.qlInterestRateIndexMaturity(Currency&amp;"ibor"&amp;Tenor,BA1508,Trigger)</f>
        <v>50045</v>
      </c>
      <c r="BC1508" s="320">
        <f>_xll.qlIndexFixing($AC$5,AZ1508,TRUE,_xll.ohTrigger(Trigger,Trigger6M))</f>
        <v>1.4811093542568194E-2</v>
      </c>
      <c r="BD1508" s="320">
        <f>_xll.qlIndexFixing($BE$1,AZ1508,TRUE,_xll.ohTrigger(Trigger,Trigger6M))</f>
        <v>1.4841983550754568E-2</v>
      </c>
    </row>
    <row r="1509" spans="51:56" ht="11.25" customHeight="1" x14ac:dyDescent="0.25">
      <c r="AY1509" s="159" t="s">
        <v>90</v>
      </c>
      <c r="AZ1509" s="158">
        <f>_xll.qlInterestRateIndexFixingDate(Currency&amp;"ibor"&amp;Tenor,BA1509,Trigger)</f>
        <v>49865</v>
      </c>
      <c r="BA1509" s="158">
        <f>_xll.qlCalendarAdvance(Calendar,BA1508,AY1509,"f",,Trigger)</f>
        <v>49867</v>
      </c>
      <c r="BB1509" s="158">
        <f>_xll.qlInterestRateIndexMaturity(Currency&amp;"ibor"&amp;Tenor,BA1509,Trigger)</f>
        <v>50052</v>
      </c>
      <c r="BC1509" s="320">
        <f>_xll.qlIndexFixing($AC$5,AZ1509,TRUE,_xll.ohTrigger(Trigger,Trigger6M))</f>
        <v>1.4813952085388158E-2</v>
      </c>
      <c r="BD1509" s="320">
        <f>_xll.qlIndexFixing($BE$1,AZ1509,TRUE,_xll.ohTrigger(Trigger,Trigger6M))</f>
        <v>1.4835858222124526E-2</v>
      </c>
    </row>
    <row r="1510" spans="51:56" ht="11.25" customHeight="1" x14ac:dyDescent="0.25">
      <c r="AY1510" s="159" t="s">
        <v>90</v>
      </c>
      <c r="AZ1510" s="158">
        <f>_xll.qlInterestRateIndexFixingDate(Currency&amp;"ibor"&amp;Tenor,BA1510,Trigger)</f>
        <v>49872</v>
      </c>
      <c r="BA1510" s="158">
        <f>_xll.qlCalendarAdvance(Calendar,BA1509,AY1510,"f",,Trigger)</f>
        <v>49874</v>
      </c>
      <c r="BB1510" s="158">
        <f>_xll.qlInterestRateIndexMaturity(Currency&amp;"ibor"&amp;Tenor,BA1510,Trigger)</f>
        <v>50059</v>
      </c>
      <c r="BC1510" s="320">
        <f>_xll.qlIndexFixing($AC$5,AZ1510,TRUE,_xll.ohTrigger(Trigger,Trigger6M))</f>
        <v>1.48168106323756E-2</v>
      </c>
      <c r="BD1510" s="320">
        <f>_xll.qlIndexFixing($BE$1,AZ1510,TRUE,_xll.ohTrigger(Trigger,Trigger6M))</f>
        <v>1.4829761454192505E-2</v>
      </c>
    </row>
    <row r="1511" spans="51:56" ht="11.25" customHeight="1" x14ac:dyDescent="0.25">
      <c r="AY1511" s="159" t="s">
        <v>90</v>
      </c>
      <c r="AZ1511" s="158">
        <f>_xll.qlInterestRateIndexFixingDate(Currency&amp;"ibor"&amp;Tenor,BA1511,Trigger)</f>
        <v>49879</v>
      </c>
      <c r="BA1511" s="158">
        <f>_xll.qlCalendarAdvance(Calendar,BA1510,AY1511,"f",,Trigger)</f>
        <v>49881</v>
      </c>
      <c r="BB1511" s="158">
        <f>_xll.qlInterestRateIndexMaturity(Currency&amp;"ibor"&amp;Tenor,BA1511,Trigger)</f>
        <v>50066</v>
      </c>
      <c r="BC1511" s="320">
        <f>_xll.qlIndexFixing($AC$5,AZ1511,TRUE,_xll.ohTrigger(Trigger,Trigger6M))</f>
        <v>1.4819669183530518E-2</v>
      </c>
      <c r="BD1511" s="320">
        <f>_xll.qlIndexFixing($BE$1,AZ1511,TRUE,_xll.ohTrigger(Trigger,Trigger6M))</f>
        <v>1.482369343550952E-2</v>
      </c>
    </row>
    <row r="1512" spans="51:56" ht="11.25" customHeight="1" x14ac:dyDescent="0.25">
      <c r="AY1512" s="159" t="s">
        <v>90</v>
      </c>
      <c r="AZ1512" s="158">
        <f>_xll.qlInterestRateIndexFixingDate(Currency&amp;"ibor"&amp;Tenor,BA1512,Trigger)</f>
        <v>49886</v>
      </c>
      <c r="BA1512" s="158">
        <f>_xll.qlCalendarAdvance(Calendar,BA1511,AY1512,"f",,Trigger)</f>
        <v>49888</v>
      </c>
      <c r="BB1512" s="158">
        <f>_xll.qlInterestRateIndexMaturity(Currency&amp;"ibor"&amp;Tenor,BA1512,Trigger)</f>
        <v>50073</v>
      </c>
      <c r="BC1512" s="320">
        <f>_xll.qlIndexFixing($AC$5,AZ1512,TRUE,_xll.ohTrigger(Trigger,Trigger6M))</f>
        <v>1.4822527738852481E-2</v>
      </c>
      <c r="BD1512" s="320">
        <f>_xll.qlIndexFixing($BE$1,AZ1512,TRUE,_xll.ohTrigger(Trigger,Trigger6M))</f>
        <v>1.4817654354625719E-2</v>
      </c>
    </row>
    <row r="1513" spans="51:56" ht="11.25" customHeight="1" x14ac:dyDescent="0.25">
      <c r="AY1513" s="159" t="s">
        <v>90</v>
      </c>
      <c r="AZ1513" s="158">
        <f>_xll.qlInterestRateIndexFixingDate(Currency&amp;"ibor"&amp;Tenor,BA1513,Trigger)</f>
        <v>49893</v>
      </c>
      <c r="BA1513" s="158">
        <f>_xll.qlCalendarAdvance(Calendar,BA1512,AY1513,"f",,Trigger)</f>
        <v>49895</v>
      </c>
      <c r="BB1513" s="158">
        <f>_xll.qlInterestRateIndexMaturity(Currency&amp;"ibor"&amp;Tenor,BA1513,Trigger)</f>
        <v>50080</v>
      </c>
      <c r="BC1513" s="320">
        <f>_xll.qlIndexFixing($AC$5,AZ1513,TRUE,_xll.ohTrigger(Trigger,Trigger6M))</f>
        <v>1.4825386298342352E-2</v>
      </c>
      <c r="BD1513" s="320">
        <f>_xll.qlIndexFixing($BE$1,AZ1513,TRUE,_xll.ohTrigger(Trigger,Trigger6M))</f>
        <v>1.4811644400092546E-2</v>
      </c>
    </row>
    <row r="1514" spans="51:56" ht="11.25" customHeight="1" x14ac:dyDescent="0.25">
      <c r="AY1514" s="159" t="s">
        <v>90</v>
      </c>
      <c r="AZ1514" s="158">
        <f>_xll.qlInterestRateIndexFixingDate(Currency&amp;"ibor"&amp;Tenor,BA1514,Trigger)</f>
        <v>49900</v>
      </c>
      <c r="BA1514" s="158">
        <f>_xll.qlCalendarAdvance(Calendar,BA1513,AY1514,"f",,Trigger)</f>
        <v>49902</v>
      </c>
      <c r="BB1514" s="158">
        <f>_xll.qlInterestRateIndexMaturity(Currency&amp;"ibor"&amp;Tenor,BA1514,Trigger)</f>
        <v>50087</v>
      </c>
      <c r="BC1514" s="320">
        <f>_xll.qlIndexFixing($AC$5,AZ1514,TRUE,_xll.ohTrigger(Trigger,Trigger6M))</f>
        <v>1.4828244861999702E-2</v>
      </c>
      <c r="BD1514" s="320">
        <f>_xll.qlIndexFixing($BE$1,AZ1514,TRUE,_xll.ohTrigger(Trigger,Trigger6M))</f>
        <v>1.4805663760457126E-2</v>
      </c>
    </row>
    <row r="1515" spans="51:56" ht="11.25" customHeight="1" x14ac:dyDescent="0.25">
      <c r="AY1515" s="159" t="s">
        <v>90</v>
      </c>
      <c r="AZ1515" s="158">
        <f>_xll.qlInterestRateIndexFixingDate(Currency&amp;"ibor"&amp;Tenor,BA1515,Trigger)</f>
        <v>49907</v>
      </c>
      <c r="BA1515" s="158">
        <f>_xll.qlCalendarAdvance(Calendar,BA1514,AY1515,"f",,Trigger)</f>
        <v>49909</v>
      </c>
      <c r="BB1515" s="158">
        <f>_xll.qlInterestRateIndexMaturity(Currency&amp;"ibor"&amp;Tenor,BA1515,Trigger)</f>
        <v>50094</v>
      </c>
      <c r="BC1515" s="320">
        <f>_xll.qlIndexFixing($AC$5,AZ1515,TRUE,_xll.ohTrigger(Trigger,Trigger6M))</f>
        <v>1.4831103429824096E-2</v>
      </c>
      <c r="BD1515" s="320">
        <f>_xll.qlIndexFixing($BE$1,AZ1515,TRUE,_xll.ohTrigger(Trigger,Trigger6M))</f>
        <v>1.4799712624267016E-2</v>
      </c>
    </row>
    <row r="1516" spans="51:56" ht="11.25" customHeight="1" x14ac:dyDescent="0.25">
      <c r="AY1516" s="159" t="s">
        <v>90</v>
      </c>
      <c r="AZ1516" s="158">
        <f>_xll.qlInterestRateIndexFixingDate(Currency&amp;"ibor"&amp;Tenor,BA1516,Trigger)</f>
        <v>49914</v>
      </c>
      <c r="BA1516" s="158">
        <f>_xll.qlCalendarAdvance(Calendar,BA1515,AY1516,"f",,Trigger)</f>
        <v>49916</v>
      </c>
      <c r="BB1516" s="158">
        <f>_xll.qlInterestRateIndexMaturity(Currency&amp;"ibor"&amp;Tenor,BA1516,Trigger)</f>
        <v>50098</v>
      </c>
      <c r="BC1516" s="320">
        <f>_xll.qlIndexFixing($AC$5,AZ1516,TRUE,_xll.ohTrigger(Trigger,Trigger6M))</f>
        <v>1.4832435024100732E-2</v>
      </c>
      <c r="BD1516" s="320">
        <f>_xll.qlIndexFixing($BE$1,AZ1516,TRUE,_xll.ohTrigger(Trigger,Trigger6M))</f>
        <v>1.4794119917781835E-2</v>
      </c>
    </row>
    <row r="1517" spans="51:56" ht="11.25" customHeight="1" x14ac:dyDescent="0.25">
      <c r="AY1517" s="159" t="s">
        <v>90</v>
      </c>
      <c r="AZ1517" s="158">
        <f>_xll.qlInterestRateIndexFixingDate(Currency&amp;"ibor"&amp;Tenor,BA1517,Trigger)</f>
        <v>49921</v>
      </c>
      <c r="BA1517" s="158">
        <f>_xll.qlCalendarAdvance(Calendar,BA1516,AY1517,"f",,Trigger)</f>
        <v>49923</v>
      </c>
      <c r="BB1517" s="158">
        <f>_xll.qlInterestRateIndexMaturity(Currency&amp;"ibor"&amp;Tenor,BA1517,Trigger)</f>
        <v>50104</v>
      </c>
      <c r="BC1517" s="320">
        <f>_xll.qlIndexFixing($AC$5,AZ1517,TRUE,_xll.ohTrigger(Trigger,Trigger6M))</f>
        <v>1.4834784187405151E-2</v>
      </c>
      <c r="BD1517" s="320">
        <f>_xll.qlIndexFixing($BE$1,AZ1517,TRUE,_xll.ohTrigger(Trigger,Trigger6M))</f>
        <v>1.4788330479615981E-2</v>
      </c>
    </row>
    <row r="1518" spans="51:56" ht="11.25" customHeight="1" x14ac:dyDescent="0.25">
      <c r="AY1518" s="159" t="s">
        <v>90</v>
      </c>
      <c r="AZ1518" s="158">
        <f>_xll.qlInterestRateIndexFixingDate(Currency&amp;"ibor"&amp;Tenor,BA1518,Trigger)</f>
        <v>49928</v>
      </c>
      <c r="BA1518" s="158">
        <f>_xll.qlCalendarAdvance(Calendar,BA1517,AY1518,"f",,Trigger)</f>
        <v>49930</v>
      </c>
      <c r="BB1518" s="158">
        <f>_xll.qlInterestRateIndexMaturity(Currency&amp;"ibor"&amp;Tenor,BA1518,Trigger)</f>
        <v>50111</v>
      </c>
      <c r="BC1518" s="320">
        <f>_xll.qlIndexFixing($AC$5,AZ1518,TRUE,_xll.ohTrigger(Trigger,Trigger6M))</f>
        <v>1.4837642297101024E-2</v>
      </c>
      <c r="BD1518" s="320">
        <f>_xll.qlIndexFixing($BE$1,AZ1518,TRUE,_xll.ohTrigger(Trigger,Trigger6M))</f>
        <v>1.4782461100437058E-2</v>
      </c>
    </row>
    <row r="1519" spans="51:56" ht="11.25" customHeight="1" x14ac:dyDescent="0.25">
      <c r="AY1519" s="159" t="s">
        <v>90</v>
      </c>
      <c r="AZ1519" s="158">
        <f>_xll.qlInterestRateIndexFixingDate(Currency&amp;"ibor"&amp;Tenor,BA1519,Trigger)</f>
        <v>49935</v>
      </c>
      <c r="BA1519" s="158">
        <f>_xll.qlCalendarAdvance(Calendar,BA1518,AY1519,"f",,Trigger)</f>
        <v>49937</v>
      </c>
      <c r="BB1519" s="158">
        <f>_xll.qlInterestRateIndexMaturity(Currency&amp;"ibor"&amp;Tenor,BA1519,Trigger)</f>
        <v>50118</v>
      </c>
      <c r="BC1519" s="320">
        <f>_xll.qlIndexFixing($AC$5,AZ1519,TRUE,_xll.ohTrigger(Trigger,Trigger6M))</f>
        <v>1.4840500410873638E-2</v>
      </c>
      <c r="BD1519" s="320">
        <f>_xll.qlIndexFixing($BE$1,AZ1519,TRUE,_xll.ohTrigger(Trigger,Trigger6M))</f>
        <v>1.4776621919695476E-2</v>
      </c>
    </row>
    <row r="1520" spans="51:56" ht="11.25" customHeight="1" x14ac:dyDescent="0.25">
      <c r="AY1520" s="159" t="s">
        <v>90</v>
      </c>
      <c r="AZ1520" s="158">
        <f>_xll.qlInterestRateIndexFixingDate(Currency&amp;"ibor"&amp;Tenor,BA1520,Trigger)</f>
        <v>49942</v>
      </c>
      <c r="BA1520" s="158">
        <f>_xll.qlCalendarAdvance(Calendar,BA1519,AY1520,"f",,Trigger)</f>
        <v>49944</v>
      </c>
      <c r="BB1520" s="158">
        <f>_xll.qlInterestRateIndexMaturity(Currency&amp;"ibor"&amp;Tenor,BA1520,Trigger)</f>
        <v>50125</v>
      </c>
      <c r="BC1520" s="320">
        <f>_xll.qlIndexFixing($AC$5,AZ1520,TRUE,_xll.ohTrigger(Trigger,Trigger6M))</f>
        <v>1.4843358528722992E-2</v>
      </c>
      <c r="BD1520" s="320">
        <f>_xll.qlIndexFixing($BE$1,AZ1520,TRUE,_xll.ohTrigger(Trigger,Trigger6M))</f>
        <v>1.477081312591005E-2</v>
      </c>
    </row>
    <row r="1521" spans="51:56" ht="11.25" customHeight="1" x14ac:dyDescent="0.25">
      <c r="AY1521" s="159" t="s">
        <v>90</v>
      </c>
      <c r="AZ1521" s="158">
        <f>_xll.qlInterestRateIndexFixingDate(Currency&amp;"ibor"&amp;Tenor,BA1521,Trigger)</f>
        <v>49949</v>
      </c>
      <c r="BA1521" s="158">
        <f>_xll.qlCalendarAdvance(Calendar,BA1520,AY1521,"f",,Trigger)</f>
        <v>49951</v>
      </c>
      <c r="BB1521" s="158">
        <f>_xll.qlInterestRateIndexMaturity(Currency&amp;"ibor"&amp;Tenor,BA1521,Trigger)</f>
        <v>50137</v>
      </c>
      <c r="BC1521" s="320">
        <f>_xll.qlIndexFixing($AC$5,AZ1521,TRUE,_xll.ohTrigger(Trigger,Trigger6M))</f>
        <v>1.4848764555624753E-2</v>
      </c>
      <c r="BD1521" s="320">
        <f>_xll.qlIndexFixing($BE$1,AZ1521,TRUE,_xll.ohTrigger(Trigger,Trigger6M))</f>
        <v>1.476453667915174E-2</v>
      </c>
    </row>
    <row r="1522" spans="51:56" ht="11.25" customHeight="1" x14ac:dyDescent="0.25">
      <c r="AY1522" s="159" t="s">
        <v>90</v>
      </c>
      <c r="AZ1522" s="158">
        <f>_xll.qlInterestRateIndexFixingDate(Currency&amp;"ibor"&amp;Tenor,BA1522,Trigger)</f>
        <v>49956</v>
      </c>
      <c r="BA1522" s="158">
        <f>_xll.qlCalendarAdvance(Calendar,BA1521,AY1522,"f",,Trigger)</f>
        <v>49958</v>
      </c>
      <c r="BB1522" s="158">
        <f>_xll.qlInterestRateIndexMaturity(Currency&amp;"ibor"&amp;Tenor,BA1522,Trigger)</f>
        <v>50140</v>
      </c>
      <c r="BC1522" s="320">
        <f>_xll.qlIndexFixing($AC$5,AZ1522,TRUE,_xll.ohTrigger(Trigger,Trigger6M))</f>
        <v>1.4849584425044894E-2</v>
      </c>
      <c r="BD1522" s="320">
        <f>_xll.qlIndexFixing($BE$1,AZ1522,TRUE,_xll.ohTrigger(Trigger,Trigger6M))</f>
        <v>1.4759189449272962E-2</v>
      </c>
    </row>
    <row r="1523" spans="51:56" ht="11.25" customHeight="1" x14ac:dyDescent="0.25">
      <c r="AY1523" s="159" t="s">
        <v>90</v>
      </c>
      <c r="AZ1523" s="158">
        <f>_xll.qlInterestRateIndexFixingDate(Currency&amp;"ibor"&amp;Tenor,BA1523,Trigger)</f>
        <v>49963</v>
      </c>
      <c r="BA1523" s="158">
        <f>_xll.qlCalendarAdvance(Calendar,BA1522,AY1523,"f",,Trigger)</f>
        <v>49965</v>
      </c>
      <c r="BB1523" s="158">
        <f>_xll.qlInterestRateIndexMaturity(Currency&amp;"ibor"&amp;Tenor,BA1523,Trigger)</f>
        <v>50147</v>
      </c>
      <c r="BC1523" s="320">
        <f>_xll.qlIndexFixing($AC$5,AZ1523,TRUE,_xll.ohTrigger(Trigger,Trigger6M))</f>
        <v>1.4852442672883305E-2</v>
      </c>
      <c r="BD1523" s="320">
        <f>_xll.qlIndexFixing($BE$1,AZ1523,TRUE,_xll.ohTrigger(Trigger,Trigger6M))</f>
        <v>1.4753474990446828E-2</v>
      </c>
    </row>
    <row r="1524" spans="51:56" ht="11.25" customHeight="1" x14ac:dyDescent="0.25">
      <c r="AY1524" s="159" t="s">
        <v>90</v>
      </c>
      <c r="AZ1524" s="158">
        <f>_xll.qlInterestRateIndexFixingDate(Currency&amp;"ibor"&amp;Tenor,BA1524,Trigger)</f>
        <v>49970</v>
      </c>
      <c r="BA1524" s="158">
        <f>_xll.qlCalendarAdvance(Calendar,BA1523,AY1524,"f",,Trigger)</f>
        <v>49972</v>
      </c>
      <c r="BB1524" s="158">
        <f>_xll.qlInterestRateIndexMaturity(Currency&amp;"ibor"&amp;Tenor,BA1524,Trigger)</f>
        <v>50154</v>
      </c>
      <c r="BC1524" s="320">
        <f>_xll.qlIndexFixing($AC$5,AZ1524,TRUE,_xll.ohTrigger(Trigger,Trigger6M))</f>
        <v>1.4855300924821293E-2</v>
      </c>
      <c r="BD1524" s="320">
        <f>_xll.qlIndexFixing($BE$1,AZ1524,TRUE,_xll.ohTrigger(Trigger,Trigger6M))</f>
        <v>1.4747791687469146E-2</v>
      </c>
    </row>
    <row r="1525" spans="51:56" ht="11.25" customHeight="1" x14ac:dyDescent="0.25">
      <c r="AY1525" s="159" t="s">
        <v>90</v>
      </c>
      <c r="AZ1525" s="158">
        <f>_xll.qlInterestRateIndexFixingDate(Currency&amp;"ibor"&amp;Tenor,BA1525,Trigger)</f>
        <v>49977</v>
      </c>
      <c r="BA1525" s="158">
        <f>_xll.qlCalendarAdvance(Calendar,BA1524,AY1525,"f",,Trigger)</f>
        <v>49979</v>
      </c>
      <c r="BB1525" s="158">
        <f>_xll.qlInterestRateIndexMaturity(Currency&amp;"ibor"&amp;Tenor,BA1525,Trigger)</f>
        <v>50160</v>
      </c>
      <c r="BC1525" s="320">
        <f>_xll.qlIndexFixing($AC$5,AZ1525,TRUE,_xll.ohTrigger(Trigger,Trigger6M))</f>
        <v>1.4857649179119956E-2</v>
      </c>
      <c r="BD1525" s="320">
        <f>_xll.qlIndexFixing($BE$1,AZ1525,TRUE,_xll.ohTrigger(Trigger,Trigger6M))</f>
        <v>1.4742231559403808E-2</v>
      </c>
    </row>
    <row r="1526" spans="51:56" ht="11.25" customHeight="1" x14ac:dyDescent="0.25">
      <c r="AY1526" s="159" t="s">
        <v>90</v>
      </c>
      <c r="AZ1526" s="158">
        <f>_xll.qlInterestRateIndexFixingDate(Currency&amp;"ibor"&amp;Tenor,BA1526,Trigger)</f>
        <v>49984</v>
      </c>
      <c r="BA1526" s="158">
        <f>_xll.qlCalendarAdvance(Calendar,BA1525,AY1526,"f",,Trigger)</f>
        <v>49986</v>
      </c>
      <c r="BB1526" s="158">
        <f>_xll.qlInterestRateIndexMaturity(Currency&amp;"ibor"&amp;Tenor,BA1526,Trigger)</f>
        <v>50167</v>
      </c>
      <c r="BC1526" s="320">
        <f>_xll.qlIndexFixing($AC$5,AZ1526,TRUE,_xll.ohTrigger(Trigger,Trigger6M))</f>
        <v>1.48605073214293E-2</v>
      </c>
      <c r="BD1526" s="320">
        <f>_xll.qlIndexFixing($BE$1,AZ1526,TRUE,_xll.ohTrigger(Trigger,Trigger6M))</f>
        <v>1.4736609046192993E-2</v>
      </c>
    </row>
    <row r="1527" spans="51:56" ht="11.25" customHeight="1" x14ac:dyDescent="0.25">
      <c r="AY1527" s="159" t="s">
        <v>90</v>
      </c>
      <c r="AZ1527" s="158">
        <f>_xll.qlInterestRateIndexFixingDate(Currency&amp;"ibor"&amp;Tenor,BA1527,Trigger)</f>
        <v>49991</v>
      </c>
      <c r="BA1527" s="158">
        <f>_xll.qlCalendarAdvance(Calendar,BA1526,AY1527,"f",,Trigger)</f>
        <v>49993</v>
      </c>
      <c r="BB1527" s="158">
        <f>_xll.qlInterestRateIndexMaturity(Currency&amp;"ibor"&amp;Tenor,BA1527,Trigger)</f>
        <v>50174</v>
      </c>
      <c r="BC1527" s="320">
        <f>_xll.qlIndexFixing($AC$5,AZ1527,TRUE,_xll.ohTrigger(Trigger,Trigger6M))</f>
        <v>1.4863365467815384E-2</v>
      </c>
      <c r="BD1527" s="320">
        <f>_xll.qlIndexFixing($BE$1,AZ1527,TRUE,_xll.ohTrigger(Trigger,Trigger6M))</f>
        <v>1.473101823954486E-2</v>
      </c>
    </row>
    <row r="1528" spans="51:56" ht="11.25" customHeight="1" x14ac:dyDescent="0.25">
      <c r="AY1528" s="159" t="s">
        <v>90</v>
      </c>
      <c r="AZ1528" s="158">
        <f>_xll.qlInterestRateIndexFixingDate(Currency&amp;"ibor"&amp;Tenor,BA1528,Trigger)</f>
        <v>49998</v>
      </c>
      <c r="BA1528" s="158">
        <f>_xll.qlCalendarAdvance(Calendar,BA1527,AY1528,"f",,Trigger)</f>
        <v>50000</v>
      </c>
      <c r="BB1528" s="158">
        <f>_xll.qlInterestRateIndexMaturity(Currency&amp;"ibor"&amp;Tenor,BA1528,Trigger)</f>
        <v>50181</v>
      </c>
      <c r="BC1528" s="320">
        <f>_xll.qlIndexFixing($AC$5,AZ1528,TRUE,_xll.ohTrigger(Trigger,Trigger6M))</f>
        <v>1.484961204525191E-2</v>
      </c>
      <c r="BD1528" s="320">
        <f>_xll.qlIndexFixing($BE$1,AZ1528,TRUE,_xll.ohTrigger(Trigger,Trigger6M))</f>
        <v>1.4725459327972036E-2</v>
      </c>
    </row>
    <row r="1529" spans="51:56" ht="11.25" customHeight="1" x14ac:dyDescent="0.25">
      <c r="AY1529" s="159" t="s">
        <v>90</v>
      </c>
      <c r="AZ1529" s="158">
        <f>_xll.qlInterestRateIndexFixingDate(Currency&amp;"ibor"&amp;Tenor,BA1529,Trigger)</f>
        <v>50005</v>
      </c>
      <c r="BA1529" s="158">
        <f>_xll.qlCalendarAdvance(Calendar,BA1528,AY1529,"f",,Trigger)</f>
        <v>50007</v>
      </c>
      <c r="BB1529" s="158">
        <f>_xll.qlInterestRateIndexMaturity(Currency&amp;"ibor"&amp;Tenor,BA1529,Trigger)</f>
        <v>50189</v>
      </c>
      <c r="BC1529" s="320">
        <f>_xll.qlIndexFixing($AC$5,AZ1529,TRUE,_xll.ohTrigger(Trigger,Trigger6M))</f>
        <v>1.4834155054941565E-2</v>
      </c>
      <c r="BD1529" s="320">
        <f>_xll.qlIndexFixing($BE$1,AZ1529,TRUE,_xll.ohTrigger(Trigger,Trigger6M))</f>
        <v>1.4719849108497614E-2</v>
      </c>
    </row>
    <row r="1530" spans="51:56" ht="11.25" customHeight="1" x14ac:dyDescent="0.25">
      <c r="AY1530" s="159" t="s">
        <v>90</v>
      </c>
      <c r="AZ1530" s="158">
        <f>_xll.qlInterestRateIndexFixingDate(Currency&amp;"ibor"&amp;Tenor,BA1530,Trigger)</f>
        <v>50012</v>
      </c>
      <c r="BA1530" s="158">
        <f>_xll.qlCalendarAdvance(Calendar,BA1529,AY1530,"f",,Trigger)</f>
        <v>50014</v>
      </c>
      <c r="BB1530" s="158">
        <f>_xll.qlInterestRateIndexMaturity(Currency&amp;"ibor"&amp;Tenor,BA1530,Trigger)</f>
        <v>50196</v>
      </c>
      <c r="BC1530" s="320">
        <f>_xll.qlIndexFixing($AC$5,AZ1530,TRUE,_xll.ohTrigger(Trigger,Trigger6M))</f>
        <v>1.4820430939043332E-2</v>
      </c>
      <c r="BD1530" s="320">
        <f>_xll.qlIndexFixing($BE$1,AZ1530,TRUE,_xll.ohTrigger(Trigger,Trigger6M))</f>
        <v>1.4714356699517683E-2</v>
      </c>
    </row>
    <row r="1531" spans="51:56" ht="11.25" customHeight="1" x14ac:dyDescent="0.25">
      <c r="AY1531" s="159" t="s">
        <v>90</v>
      </c>
      <c r="AZ1531" s="158">
        <f>_xll.qlInterestRateIndexFixingDate(Currency&amp;"ibor"&amp;Tenor,BA1531,Trigger)</f>
        <v>50019</v>
      </c>
      <c r="BA1531" s="158">
        <f>_xll.qlCalendarAdvance(Calendar,BA1530,AY1531,"f",,Trigger)</f>
        <v>50021</v>
      </c>
      <c r="BB1531" s="158">
        <f>_xll.qlInterestRateIndexMaturity(Currency&amp;"ibor"&amp;Tenor,BA1531,Trigger)</f>
        <v>50203</v>
      </c>
      <c r="BC1531" s="320">
        <f>_xll.qlIndexFixing($AC$5,AZ1531,TRUE,_xll.ohTrigger(Trigger,Trigger6M))</f>
        <v>1.4806678168404978E-2</v>
      </c>
      <c r="BD1531" s="320">
        <f>_xll.qlIndexFixing($BE$1,AZ1531,TRUE,_xll.ohTrigger(Trigger,Trigger6M))</f>
        <v>1.4708896766018078E-2</v>
      </c>
    </row>
    <row r="1532" spans="51:56" ht="11.25" customHeight="1" x14ac:dyDescent="0.25">
      <c r="AY1532" s="159" t="s">
        <v>90</v>
      </c>
      <c r="AZ1532" s="158">
        <f>_xll.qlInterestRateIndexFixingDate(Currency&amp;"ibor"&amp;Tenor,BA1532,Trigger)</f>
        <v>50026</v>
      </c>
      <c r="BA1532" s="158">
        <f>_xll.qlCalendarAdvance(Calendar,BA1531,AY1532,"f",,Trigger)</f>
        <v>50028</v>
      </c>
      <c r="BB1532" s="158">
        <f>_xll.qlInterestRateIndexMaturity(Currency&amp;"ibor"&amp;Tenor,BA1532,Trigger)</f>
        <v>50210</v>
      </c>
      <c r="BC1532" s="320">
        <f>_xll.qlIndexFixing($AC$5,AZ1532,TRUE,_xll.ohTrigger(Trigger,Trigger6M))</f>
        <v>1.4792896743622512E-2</v>
      </c>
      <c r="BD1532" s="320">
        <f>_xll.qlIndexFixing($BE$1,AZ1532,TRUE,_xll.ohTrigger(Trigger,Trigger6M))</f>
        <v>1.4703469496514378E-2</v>
      </c>
    </row>
    <row r="1533" spans="51:56" ht="11.25" customHeight="1" x14ac:dyDescent="0.25">
      <c r="AY1533" s="159" t="s">
        <v>90</v>
      </c>
      <c r="AZ1533" s="158">
        <f>_xll.qlInterestRateIndexFixingDate(Currency&amp;"ibor"&amp;Tenor,BA1533,Trigger)</f>
        <v>50032</v>
      </c>
      <c r="BA1533" s="158">
        <f>_xll.qlCalendarAdvance(Calendar,BA1532,AY1533,"f",,Trigger)</f>
        <v>50038</v>
      </c>
      <c r="BB1533" s="158">
        <f>_xll.qlInterestRateIndexMaturity(Currency&amp;"ibor"&amp;Tenor,BA1533,Trigger)</f>
        <v>50220</v>
      </c>
      <c r="BC1533" s="320">
        <f>_xll.qlIndexFixing($AC$5,AZ1533,TRUE,_xll.ohTrigger(Trigger,Trigger6M))</f>
        <v>1.4773159288943514E-2</v>
      </c>
      <c r="BD1533" s="320">
        <f>_xll.qlIndexFixing($BE$1,AZ1533,TRUE,_xll.ohTrigger(Trigger,Trigger6M))</f>
        <v>1.4695773290134493E-2</v>
      </c>
    </row>
    <row r="1534" spans="51:56" ht="11.25" customHeight="1" x14ac:dyDescent="0.25">
      <c r="AY1534" s="159" t="s">
        <v>90</v>
      </c>
      <c r="AZ1534" s="158">
        <f>_xll.qlInterestRateIndexFixingDate(Currency&amp;"ibor"&amp;Tenor,BA1534,Trigger)</f>
        <v>50040</v>
      </c>
      <c r="BA1534" s="158">
        <f>_xll.qlCalendarAdvance(Calendar,BA1533,AY1534,"f",,Trigger)</f>
        <v>50045</v>
      </c>
      <c r="BB1534" s="158">
        <f>_xll.qlInterestRateIndexMaturity(Currency&amp;"ibor"&amp;Tenor,BA1534,Trigger)</f>
        <v>50227</v>
      </c>
      <c r="BC1534" s="320">
        <f>_xll.qlIndexFixing($AC$5,AZ1534,TRUE,_xll.ohTrigger(Trigger,Trigger6M))</f>
        <v>1.4759308278005749E-2</v>
      </c>
      <c r="BD1534" s="320">
        <f>_xll.qlIndexFixing($BE$1,AZ1534,TRUE,_xll.ohTrigger(Trigger,Trigger6M))</f>
        <v>1.4690426132320822E-2</v>
      </c>
    </row>
    <row r="1535" spans="51:56" ht="11.25" customHeight="1" x14ac:dyDescent="0.25">
      <c r="AY1535" s="159" t="s">
        <v>90</v>
      </c>
      <c r="AZ1535" s="158">
        <f>_xll.qlInterestRateIndexFixingDate(Currency&amp;"ibor"&amp;Tenor,BA1535,Trigger)</f>
        <v>50048</v>
      </c>
      <c r="BA1535" s="158">
        <f>_xll.qlCalendarAdvance(Calendar,BA1534,AY1535,"f",,Trigger)</f>
        <v>50052</v>
      </c>
      <c r="BB1535" s="158">
        <f>_xll.qlInterestRateIndexMaturity(Currency&amp;"ibor"&amp;Tenor,BA1535,Trigger)</f>
        <v>50234</v>
      </c>
      <c r="BC1535" s="320">
        <f>_xll.qlIndexFixing($AC$5,AZ1535,TRUE,_xll.ohTrigger(Trigger,Trigger6M))</f>
        <v>1.4745428614970586E-2</v>
      </c>
      <c r="BD1535" s="320">
        <f>_xll.qlIndexFixing($BE$1,AZ1535,TRUE,_xll.ohTrigger(Trigger,Trigger6M))</f>
        <v>1.4685112284842299E-2</v>
      </c>
    </row>
    <row r="1536" spans="51:56" ht="11.25" customHeight="1" x14ac:dyDescent="0.25">
      <c r="AY1536" s="159" t="s">
        <v>90</v>
      </c>
      <c r="AZ1536" s="158">
        <f>_xll.qlInterestRateIndexFixingDate(Currency&amp;"ibor"&amp;Tenor,BA1536,Trigger)</f>
        <v>50055</v>
      </c>
      <c r="BA1536" s="158">
        <f>_xll.qlCalendarAdvance(Calendar,BA1535,AY1536,"f",,Trigger)</f>
        <v>50059</v>
      </c>
      <c r="BB1536" s="158">
        <f>_xll.qlInterestRateIndexMaturity(Currency&amp;"ibor"&amp;Tenor,BA1536,Trigger)</f>
        <v>50241</v>
      </c>
      <c r="BC1536" s="320">
        <f>_xll.qlIndexFixing($AC$5,AZ1536,TRUE,_xll.ohTrigger(Trigger,Trigger6M))</f>
        <v>1.4731520300438426E-2</v>
      </c>
      <c r="BD1536" s="320">
        <f>_xll.qlIndexFixing($BE$1,AZ1536,TRUE,_xll.ohTrigger(Trigger,Trigger6M))</f>
        <v>1.4679831936214504E-2</v>
      </c>
    </row>
    <row r="1537" spans="51:56" ht="11.25" customHeight="1" x14ac:dyDescent="0.25">
      <c r="AY1537" s="159" t="s">
        <v>90</v>
      </c>
      <c r="AZ1537" s="158">
        <f>_xll.qlInterestRateIndexFixingDate(Currency&amp;"ibor"&amp;Tenor,BA1537,Trigger)</f>
        <v>50062</v>
      </c>
      <c r="BA1537" s="158">
        <f>_xll.qlCalendarAdvance(Calendar,BA1536,AY1537,"f",,Trigger)</f>
        <v>50066</v>
      </c>
      <c r="BB1537" s="158">
        <f>_xll.qlInterestRateIndexMaturity(Currency&amp;"ibor"&amp;Tenor,BA1537,Trigger)</f>
        <v>50248</v>
      </c>
      <c r="BC1537" s="320">
        <f>_xll.qlIndexFixing($AC$5,AZ1537,TRUE,_xll.ohTrigger(Trigger,Trigger6M))</f>
        <v>1.4717583335010102E-2</v>
      </c>
      <c r="BD1537" s="320">
        <f>_xll.qlIndexFixing($BE$1,AZ1537,TRUE,_xll.ohTrigger(Trigger,Trigger6M))</f>
        <v>1.4674585274950814E-2</v>
      </c>
    </row>
    <row r="1538" spans="51:56" ht="11.25" customHeight="1" x14ac:dyDescent="0.25">
      <c r="AY1538" s="159" t="s">
        <v>90</v>
      </c>
      <c r="AZ1538" s="158">
        <f>_xll.qlInterestRateIndexFixingDate(Currency&amp;"ibor"&amp;Tenor,BA1538,Trigger)</f>
        <v>50069</v>
      </c>
      <c r="BA1538" s="158">
        <f>_xll.qlCalendarAdvance(Calendar,BA1537,AY1538,"f",,Trigger)</f>
        <v>50073</v>
      </c>
      <c r="BB1538" s="158">
        <f>_xll.qlInterestRateIndexMaturity(Currency&amp;"ibor"&amp;Tenor,BA1538,Trigger)</f>
        <v>50255</v>
      </c>
      <c r="BC1538" s="320">
        <f>_xll.qlIndexFixing($AC$5,AZ1538,TRUE,_xll.ohTrigger(Trigger,Trigger6M))</f>
        <v>1.4703617719289091E-2</v>
      </c>
      <c r="BD1538" s="320">
        <f>_xll.qlIndexFixing($BE$1,AZ1538,TRUE,_xll.ohTrigger(Trigger,Trigger6M))</f>
        <v>1.466937248956725E-2</v>
      </c>
    </row>
    <row r="1539" spans="51:56" ht="11.25" customHeight="1" x14ac:dyDescent="0.25">
      <c r="AY1539" s="159" t="s">
        <v>90</v>
      </c>
      <c r="AZ1539" s="158">
        <f>_xll.qlInterestRateIndexFixingDate(Currency&amp;"ibor"&amp;Tenor,BA1539,Trigger)</f>
        <v>50076</v>
      </c>
      <c r="BA1539" s="158">
        <f>_xll.qlCalendarAdvance(Calendar,BA1538,AY1539,"f",,Trigger)</f>
        <v>50080</v>
      </c>
      <c r="BB1539" s="158">
        <f>_xll.qlInterestRateIndexMaturity(Currency&amp;"ibor"&amp;Tenor,BA1539,Trigger)</f>
        <v>50262</v>
      </c>
      <c r="BC1539" s="320">
        <f>_xll.qlIndexFixing($AC$5,AZ1539,TRUE,_xll.ohTrigger(Trigger,Trigger6M))</f>
        <v>1.4689623453877988E-2</v>
      </c>
      <c r="BD1539" s="320">
        <f>_xll.qlIndexFixing($BE$1,AZ1539,TRUE,_xll.ohTrigger(Trigger,Trigger6M))</f>
        <v>1.4664193768576309E-2</v>
      </c>
    </row>
    <row r="1540" spans="51:56" ht="11.25" customHeight="1" x14ac:dyDescent="0.25">
      <c r="AY1540" s="159" t="s">
        <v>90</v>
      </c>
      <c r="AZ1540" s="158">
        <f>_xll.qlInterestRateIndexFixingDate(Currency&amp;"ibor"&amp;Tenor,BA1540,Trigger)</f>
        <v>50083</v>
      </c>
      <c r="BA1540" s="158">
        <f>_xll.qlCalendarAdvance(Calendar,BA1539,AY1540,"f",,Trigger)</f>
        <v>50087</v>
      </c>
      <c r="BB1540" s="158">
        <f>_xll.qlInterestRateIndexMaturity(Currency&amp;"ibor"&amp;Tenor,BA1540,Trigger)</f>
        <v>50269</v>
      </c>
      <c r="BC1540" s="320">
        <f>_xll.qlIndexFixing($AC$5,AZ1540,TRUE,_xll.ohTrigger(Trigger,Trigger6M))</f>
        <v>1.4675600539382461E-2</v>
      </c>
      <c r="BD1540" s="320">
        <f>_xll.qlIndexFixing($BE$1,AZ1540,TRUE,_xll.ohTrigger(Trigger,Trigger6M))</f>
        <v>1.4659049300492253E-2</v>
      </c>
    </row>
    <row r="1541" spans="51:56" ht="11.25" customHeight="1" x14ac:dyDescent="0.25">
      <c r="AY1541" s="159" t="s">
        <v>90</v>
      </c>
      <c r="AZ1541" s="158">
        <f>_xll.qlInterestRateIndexFixingDate(Currency&amp;"ibor"&amp;Tenor,BA1541,Trigger)</f>
        <v>50090</v>
      </c>
      <c r="BA1541" s="158">
        <f>_xll.qlCalendarAdvance(Calendar,BA1540,AY1541,"f",,Trigger)</f>
        <v>50094</v>
      </c>
      <c r="BB1541" s="158">
        <f>_xll.qlInterestRateIndexMaturity(Currency&amp;"ibor"&amp;Tenor,BA1541,Trigger)</f>
        <v>50276</v>
      </c>
      <c r="BC1541" s="320">
        <f>_xll.qlIndexFixing($AC$5,AZ1541,TRUE,_xll.ohTrigger(Trigger,Trigger6M))</f>
        <v>1.466154897640818E-2</v>
      </c>
      <c r="BD1541" s="320">
        <f>_xll.qlIndexFixing($BE$1,AZ1541,TRUE,_xll.ohTrigger(Trigger,Trigger6M))</f>
        <v>1.4653939273828902E-2</v>
      </c>
    </row>
    <row r="1542" spans="51:56" ht="11.25" customHeight="1" x14ac:dyDescent="0.25">
      <c r="AY1542" s="159" t="s">
        <v>90</v>
      </c>
      <c r="AZ1542" s="158">
        <f>_xll.qlInterestRateIndexFixingDate(Currency&amp;"ibor"&amp;Tenor,BA1542,Trigger)</f>
        <v>50097</v>
      </c>
      <c r="BA1542" s="158">
        <f>_xll.qlCalendarAdvance(Calendar,BA1541,AY1542,"f",,Trigger)</f>
        <v>50101</v>
      </c>
      <c r="BB1542" s="158">
        <f>_xll.qlInterestRateIndexMaturity(Currency&amp;"ibor"&amp;Tenor,BA1542,Trigger)</f>
        <v>50285</v>
      </c>
      <c r="BC1542" s="320">
        <f>_xll.qlIndexFixing($AC$5,AZ1542,TRUE,_xll.ohTrigger(Trigger,Trigger6M))</f>
        <v>1.4646510762110041E-2</v>
      </c>
      <c r="BD1542" s="320">
        <f>_xll.qlIndexFixing($BE$1,AZ1542,TRUE,_xll.ohTrigger(Trigger,Trigger6M))</f>
        <v>1.464875791420488E-2</v>
      </c>
    </row>
    <row r="1543" spans="51:56" ht="11.25" customHeight="1" x14ac:dyDescent="0.25">
      <c r="AY1543" s="159" t="s">
        <v>90</v>
      </c>
      <c r="AZ1543" s="158">
        <f>_xll.qlInterestRateIndexFixingDate(Currency&amp;"ibor"&amp;Tenor,BA1543,Trigger)</f>
        <v>50104</v>
      </c>
      <c r="BA1543" s="158">
        <f>_xll.qlCalendarAdvance(Calendar,BA1542,AY1543,"f",,Trigger)</f>
        <v>50108</v>
      </c>
      <c r="BB1543" s="158">
        <f>_xll.qlInterestRateIndexMaturity(Currency&amp;"ibor"&amp;Tenor,BA1543,Trigger)</f>
        <v>50292</v>
      </c>
      <c r="BC1543" s="320">
        <f>_xll.qlIndexFixing($AC$5,AZ1543,TRUE,_xll.ohTrigger(Trigger,Trigger6M))</f>
        <v>1.4632577082938275E-2</v>
      </c>
      <c r="BD1543" s="320">
        <f>_xll.qlIndexFixing($BE$1,AZ1543,TRUE,_xll.ohTrigger(Trigger,Trigger6M))</f>
        <v>1.4643722034608075E-2</v>
      </c>
    </row>
    <row r="1544" spans="51:56" ht="11.25" customHeight="1" x14ac:dyDescent="0.25">
      <c r="AY1544" s="159" t="s">
        <v>90</v>
      </c>
      <c r="AZ1544" s="158">
        <f>_xll.qlInterestRateIndexFixingDate(Currency&amp;"ibor"&amp;Tenor,BA1544,Trigger)</f>
        <v>50111</v>
      </c>
      <c r="BA1544" s="158">
        <f>_xll.qlCalendarAdvance(Calendar,BA1543,AY1544,"f",,Trigger)</f>
        <v>50115</v>
      </c>
      <c r="BB1544" s="158">
        <f>_xll.qlInterestRateIndexMaturity(Currency&amp;"ibor"&amp;Tenor,BA1544,Trigger)</f>
        <v>50299</v>
      </c>
      <c r="BC1544" s="320">
        <f>_xll.qlIndexFixing($AC$5,AZ1544,TRUE,_xll.ohTrigger(Trigger,Trigger6M))</f>
        <v>1.461861506589055E-2</v>
      </c>
      <c r="BD1544" s="320">
        <f>_xll.qlIndexFixing($BE$1,AZ1544,TRUE,_xll.ohTrigger(Trigger,Trigger6M))</f>
        <v>1.4638721191880328E-2</v>
      </c>
    </row>
    <row r="1545" spans="51:56" ht="11.25" customHeight="1" x14ac:dyDescent="0.25">
      <c r="AY1545" s="159" t="s">
        <v>90</v>
      </c>
      <c r="AZ1545" s="158">
        <f>_xll.qlInterestRateIndexFixingDate(Currency&amp;"ibor"&amp;Tenor,BA1545,Trigger)</f>
        <v>50118</v>
      </c>
      <c r="BA1545" s="158">
        <f>_xll.qlCalendarAdvance(Calendar,BA1544,AY1545,"f",,Trigger)</f>
        <v>50122</v>
      </c>
      <c r="BB1545" s="158">
        <f>_xll.qlInterestRateIndexMaturity(Currency&amp;"ibor"&amp;Tenor,BA1545,Trigger)</f>
        <v>50306</v>
      </c>
      <c r="BC1545" s="320">
        <f>_xll.qlIndexFixing($AC$5,AZ1545,TRUE,_xll.ohTrigger(Trigger,Trigger6M))</f>
        <v>1.4604624711570296E-2</v>
      </c>
      <c r="BD1545" s="320">
        <f>_xll.qlIndexFixing($BE$1,AZ1545,TRUE,_xll.ohTrigger(Trigger,Trigger6M))</f>
        <v>1.4633755574547358E-2</v>
      </c>
    </row>
    <row r="1546" spans="51:56" ht="11.25" customHeight="1" x14ac:dyDescent="0.25">
      <c r="AY1546" s="159" t="s">
        <v>90</v>
      </c>
      <c r="AZ1546" s="158">
        <f>_xll.qlInterestRateIndexFixingDate(Currency&amp;"ibor"&amp;Tenor,BA1546,Trigger)</f>
        <v>50125</v>
      </c>
      <c r="BA1546" s="158">
        <f>_xll.qlCalendarAdvance(Calendar,BA1545,AY1546,"f",,Trigger)</f>
        <v>50129</v>
      </c>
      <c r="BB1546" s="158">
        <f>_xll.qlInterestRateIndexMaturity(Currency&amp;"ibor"&amp;Tenor,BA1546,Trigger)</f>
        <v>50313</v>
      </c>
      <c r="BC1546" s="320">
        <f>_xll.qlIndexFixing($AC$5,AZ1546,TRUE,_xll.ohTrigger(Trigger,Trigger6M))</f>
        <v>1.4590606020582247E-2</v>
      </c>
      <c r="BD1546" s="320">
        <f>_xll.qlIndexFixing($BE$1,AZ1546,TRUE,_xll.ohTrigger(Trigger,Trigger6M))</f>
        <v>1.4628825371134878E-2</v>
      </c>
    </row>
    <row r="1547" spans="51:56" ht="11.25" customHeight="1" x14ac:dyDescent="0.25">
      <c r="AY1547" s="159" t="s">
        <v>90</v>
      </c>
      <c r="AZ1547" s="158">
        <f>_xll.qlInterestRateIndexFixingDate(Currency&amp;"ibor"&amp;Tenor,BA1547,Trigger)</f>
        <v>50131</v>
      </c>
      <c r="BA1547" s="158">
        <f>_xll.qlCalendarAdvance(Calendar,BA1546,AY1547,"f",,Trigger)</f>
        <v>50137</v>
      </c>
      <c r="BB1547" s="158">
        <f>_xll.qlInterestRateIndexMaturity(Currency&amp;"ibor"&amp;Tenor,BA1547,Trigger)</f>
        <v>50320</v>
      </c>
      <c r="BC1547" s="320">
        <f>_xll.qlIndexFixing($AC$5,AZ1547,TRUE,_xll.ohTrigger(Trigger,Trigger6M))</f>
        <v>1.4574574289224285E-2</v>
      </c>
      <c r="BD1547" s="320">
        <f>_xll.qlIndexFixing($BE$1,AZ1547,TRUE,_xll.ohTrigger(Trigger,Trigger6M))</f>
        <v>1.4623275082182882E-2</v>
      </c>
    </row>
    <row r="1548" spans="51:56" ht="11.25" customHeight="1" x14ac:dyDescent="0.25">
      <c r="AY1548" s="159" t="s">
        <v>90</v>
      </c>
      <c r="AZ1548" s="158">
        <f>_xll.qlInterestRateIndexFixingDate(Currency&amp;"ibor"&amp;Tenor,BA1548,Trigger)</f>
        <v>50140</v>
      </c>
      <c r="BA1548" s="158">
        <f>_xll.qlCalendarAdvance(Calendar,BA1547,AY1548,"f",,Trigger)</f>
        <v>50144</v>
      </c>
      <c r="BB1548" s="158">
        <f>_xll.qlInterestRateIndexMaturity(Currency&amp;"ibor"&amp;Tenor,BA1548,Trigger)</f>
        <v>50327</v>
      </c>
      <c r="BC1548" s="320">
        <f>_xll.qlIndexFixing($AC$5,AZ1548,TRUE,_xll.ohTrigger(Trigger,Trigger6M))</f>
        <v>1.4560406977947374E-2</v>
      </c>
      <c r="BD1548" s="320">
        <f>_xll.qlIndexFixing($BE$1,AZ1548,TRUE,_xll.ohTrigger(Trigger,Trigger6M))</f>
        <v>1.4618418973507049E-2</v>
      </c>
    </row>
    <row r="1549" spans="51:56" ht="11.25" customHeight="1" x14ac:dyDescent="0.25">
      <c r="AY1549" s="159" t="s">
        <v>90</v>
      </c>
      <c r="AZ1549" s="158">
        <f>_xll.qlInterestRateIndexFixingDate(Currency&amp;"ibor"&amp;Tenor,BA1549,Trigger)</f>
        <v>50147</v>
      </c>
      <c r="BA1549" s="158">
        <f>_xll.qlCalendarAdvance(Calendar,BA1548,AY1549,"f",,Trigger)</f>
        <v>50151</v>
      </c>
      <c r="BB1549" s="158">
        <f>_xll.qlInterestRateIndexMaturity(Currency&amp;"ibor"&amp;Tenor,BA1549,Trigger)</f>
        <v>50334</v>
      </c>
      <c r="BC1549" s="320">
        <f>_xll.qlIndexFixing($AC$5,AZ1549,TRUE,_xll.ohTrigger(Trigger,Trigger6M))</f>
        <v>1.4546211178385943E-2</v>
      </c>
      <c r="BD1549" s="320">
        <f>_xll.qlIndexFixing($BE$1,AZ1549,TRUE,_xll.ohTrigger(Trigger,Trigger6M))</f>
        <v>1.4613598856273611E-2</v>
      </c>
    </row>
    <row r="1550" spans="51:56" ht="11.25" customHeight="1" x14ac:dyDescent="0.25">
      <c r="AY1550" s="159" t="s">
        <v>90</v>
      </c>
      <c r="AZ1550" s="158">
        <f>_xll.qlInterestRateIndexFixingDate(Currency&amp;"ibor"&amp;Tenor,BA1550,Trigger)</f>
        <v>50154</v>
      </c>
      <c r="BA1550" s="158">
        <f>_xll.qlCalendarAdvance(Calendar,BA1549,AY1550,"f",,Trigger)</f>
        <v>50158</v>
      </c>
      <c r="BB1550" s="158">
        <f>_xll.qlInterestRateIndexMaturity(Currency&amp;"ibor"&amp;Tenor,BA1550,Trigger)</f>
        <v>50341</v>
      </c>
      <c r="BC1550" s="320">
        <f>_xll.qlIndexFixing($AC$5,AZ1550,TRUE,_xll.ohTrigger(Trigger,Trigger6M))</f>
        <v>1.4531986891155023E-2</v>
      </c>
      <c r="BD1550" s="320">
        <f>_xll.qlIndexFixing($BE$1,AZ1550,TRUE,_xll.ohTrigger(Trigger,Trigger6M))</f>
        <v>1.4608814919002806E-2</v>
      </c>
    </row>
    <row r="1551" spans="51:56" ht="11.25" customHeight="1" x14ac:dyDescent="0.25">
      <c r="AY1551" s="159" t="s">
        <v>90</v>
      </c>
      <c r="AZ1551" s="158">
        <f>_xll.qlInterestRateIndexFixingDate(Currency&amp;"ibor"&amp;Tenor,BA1551,Trigger)</f>
        <v>50160</v>
      </c>
      <c r="BA1551" s="158">
        <f>_xll.qlCalendarAdvance(Calendar,BA1550,AY1551,"f",,Trigger)</f>
        <v>50165</v>
      </c>
      <c r="BB1551" s="158">
        <f>_xll.qlInterestRateIndexMaturity(Currency&amp;"ibor"&amp;Tenor,BA1551,Trigger)</f>
        <v>50349</v>
      </c>
      <c r="BC1551" s="320">
        <f>_xll.qlIndexFixing($AC$5,AZ1551,TRUE,_xll.ohTrigger(Trigger,Trigger6M))</f>
        <v>1.4518062314650332E-2</v>
      </c>
      <c r="BD1551" s="320">
        <f>_xll.qlIndexFixing($BE$1,AZ1551,TRUE,_xll.ohTrigger(Trigger,Trigger6M))</f>
        <v>1.4604036525008664E-2</v>
      </c>
    </row>
    <row r="1552" spans="51:56" ht="11.25" customHeight="1" x14ac:dyDescent="0.25">
      <c r="AY1552" s="159" t="s">
        <v>90</v>
      </c>
      <c r="AZ1552" s="158">
        <f>_xll.qlInterestRateIndexFixingDate(Currency&amp;"ibor"&amp;Tenor,BA1552,Trigger)</f>
        <v>50168</v>
      </c>
      <c r="BA1552" s="158">
        <f>_xll.qlCalendarAdvance(Calendar,BA1551,AY1552,"f",,Trigger)</f>
        <v>50172</v>
      </c>
      <c r="BB1552" s="158">
        <f>_xll.qlInterestRateIndexMaturity(Currency&amp;"ibor"&amp;Tenor,BA1552,Trigger)</f>
        <v>50356</v>
      </c>
      <c r="BC1552" s="320">
        <f>_xll.qlIndexFixing($AC$5,AZ1552,TRUE,_xll.ohTrigger(Trigger,Trigger6M))</f>
        <v>1.4503869568901678E-2</v>
      </c>
      <c r="BD1552" s="320">
        <f>_xll.qlIndexFixing($BE$1,AZ1552,TRUE,_xll.ohTrigger(Trigger,Trigger6M))</f>
        <v>1.4599328000269429E-2</v>
      </c>
    </row>
    <row r="1553" spans="51:56" ht="11.25" customHeight="1" x14ac:dyDescent="0.25">
      <c r="AY1553" s="159" t="s">
        <v>90</v>
      </c>
      <c r="AZ1553" s="158">
        <f>_xll.qlInterestRateIndexFixingDate(Currency&amp;"ibor"&amp;Tenor,BA1553,Trigger)</f>
        <v>50175</v>
      </c>
      <c r="BA1553" s="158">
        <f>_xll.qlCalendarAdvance(Calendar,BA1552,AY1553,"f",,Trigger)</f>
        <v>50179</v>
      </c>
      <c r="BB1553" s="158">
        <f>_xll.qlInterestRateIndexMaturity(Currency&amp;"ibor"&amp;Tenor,BA1553,Trigger)</f>
        <v>50363</v>
      </c>
      <c r="BC1553" s="320">
        <f>_xll.qlIndexFixing($AC$5,AZ1553,TRUE,_xll.ohTrigger(Trigger,Trigger6M))</f>
        <v>1.4501316829219867E-2</v>
      </c>
      <c r="BD1553" s="320">
        <f>_xll.qlIndexFixing($BE$1,AZ1553,TRUE,_xll.ohTrigger(Trigger,Trigger6M))</f>
        <v>1.459465623606394E-2</v>
      </c>
    </row>
    <row r="1554" spans="51:56" ht="11.25" customHeight="1" x14ac:dyDescent="0.25">
      <c r="AY1554" s="159" t="s">
        <v>90</v>
      </c>
      <c r="AZ1554" s="158">
        <f>_xll.qlInterestRateIndexFixingDate(Currency&amp;"ibor"&amp;Tenor,BA1554,Trigger)</f>
        <v>50182</v>
      </c>
      <c r="BA1554" s="158">
        <f>_xll.qlCalendarAdvance(Calendar,BA1553,AY1554,"f",,Trigger)</f>
        <v>50186</v>
      </c>
      <c r="BB1554" s="158">
        <f>_xll.qlInterestRateIndexMaturity(Currency&amp;"ibor"&amp;Tenor,BA1554,Trigger)</f>
        <v>50370</v>
      </c>
      <c r="BC1554" s="320">
        <f>_xll.qlIndexFixing($AC$5,AZ1554,TRUE,_xll.ohTrigger(Trigger,Trigger6M))</f>
        <v>1.4503427379391453E-2</v>
      </c>
      <c r="BD1554" s="320">
        <f>_xll.qlIndexFixing($BE$1,AZ1554,TRUE,_xll.ohTrigger(Trigger,Trigger6M))</f>
        <v>1.4590021420917917E-2</v>
      </c>
    </row>
    <row r="1555" spans="51:56" ht="11.25" customHeight="1" x14ac:dyDescent="0.25">
      <c r="AY1555" s="159" t="s">
        <v>90</v>
      </c>
      <c r="AZ1555" s="158">
        <f>_xll.qlInterestRateIndexFixingDate(Currency&amp;"ibor"&amp;Tenor,BA1555,Trigger)</f>
        <v>50189</v>
      </c>
      <c r="BA1555" s="158">
        <f>_xll.qlCalendarAdvance(Calendar,BA1554,AY1555,"f",,Trigger)</f>
        <v>50193</v>
      </c>
      <c r="BB1555" s="158">
        <f>_xll.qlInterestRateIndexMaturity(Currency&amp;"ibor"&amp;Tenor,BA1555,Trigger)</f>
        <v>50376</v>
      </c>
      <c r="BC1555" s="320">
        <f>_xll.qlIndexFixing($AC$5,AZ1555,TRUE,_xll.ohTrigger(Trigger,Trigger6M))</f>
        <v>1.4505095670515476E-2</v>
      </c>
      <c r="BD1555" s="320">
        <f>_xll.qlIndexFixing($BE$1,AZ1555,TRUE,_xll.ohTrigger(Trigger,Trigger6M))</f>
        <v>1.4585444530273431E-2</v>
      </c>
    </row>
    <row r="1556" spans="51:56" ht="11.25" customHeight="1" x14ac:dyDescent="0.25">
      <c r="AY1556" s="159" t="s">
        <v>90</v>
      </c>
      <c r="AZ1556" s="158">
        <f>_xll.qlInterestRateIndexFixingDate(Currency&amp;"ibor"&amp;Tenor,BA1556,Trigger)</f>
        <v>50196</v>
      </c>
      <c r="BA1556" s="158">
        <f>_xll.qlCalendarAdvance(Calendar,BA1555,AY1556,"f",,Trigger)</f>
        <v>50200</v>
      </c>
      <c r="BB1556" s="158">
        <f>_xll.qlInterestRateIndexMaturity(Currency&amp;"ibor"&amp;Tenor,BA1556,Trigger)</f>
        <v>50383</v>
      </c>
      <c r="BC1556" s="320">
        <f>_xll.qlIndexFixing($AC$5,AZ1556,TRUE,_xll.ohTrigger(Trigger,Trigger6M))</f>
        <v>1.4507206140314834E-2</v>
      </c>
      <c r="BD1556" s="320">
        <f>_xll.qlIndexFixing($BE$1,AZ1556,TRUE,_xll.ohTrigger(Trigger,Trigger6M))</f>
        <v>1.4580881631695549E-2</v>
      </c>
    </row>
    <row r="1557" spans="51:56" ht="11.25" customHeight="1" x14ac:dyDescent="0.25">
      <c r="AY1557" s="159" t="s">
        <v>90</v>
      </c>
      <c r="AZ1557" s="158">
        <f>_xll.qlInterestRateIndexFixingDate(Currency&amp;"ibor"&amp;Tenor,BA1557,Trigger)</f>
        <v>50203</v>
      </c>
      <c r="BA1557" s="158">
        <f>_xll.qlCalendarAdvance(Calendar,BA1556,AY1557,"f",,Trigger)</f>
        <v>50207</v>
      </c>
      <c r="BB1557" s="158">
        <f>_xll.qlInterestRateIndexMaturity(Currency&amp;"ibor"&amp;Tenor,BA1557,Trigger)</f>
        <v>50390</v>
      </c>
      <c r="BC1557" s="320">
        <f>_xll.qlIndexFixing($AC$5,AZ1557,TRUE,_xll.ohTrigger(Trigger,Trigger6M))</f>
        <v>1.4509316612362011E-2</v>
      </c>
      <c r="BD1557" s="320">
        <f>_xll.qlIndexFixing($BE$1,AZ1557,TRUE,_xll.ohTrigger(Trigger,Trigger6M))</f>
        <v>1.4576356232722834E-2</v>
      </c>
    </row>
    <row r="1558" spans="51:56" ht="11.25" customHeight="1" x14ac:dyDescent="0.25">
      <c r="AY1558" s="159" t="s">
        <v>90</v>
      </c>
      <c r="AZ1558" s="158">
        <f>_xll.qlInterestRateIndexFixingDate(Currency&amp;"ibor"&amp;Tenor,BA1558,Trigger)</f>
        <v>50210</v>
      </c>
      <c r="BA1558" s="158">
        <f>_xll.qlCalendarAdvance(Calendar,BA1557,AY1558,"f",,Trigger)</f>
        <v>50214</v>
      </c>
      <c r="BB1558" s="158">
        <f>_xll.qlInterestRateIndexMaturity(Currency&amp;"ibor"&amp;Tenor,BA1558,Trigger)</f>
        <v>50397</v>
      </c>
      <c r="BC1558" s="320">
        <f>_xll.qlIndexFixing($AC$5,AZ1558,TRUE,_xll.ohTrigger(Trigger,Trigger6M))</f>
        <v>1.4511427086656571E-2</v>
      </c>
      <c r="BD1558" s="320">
        <f>_xll.qlIndexFixing($BE$1,AZ1558,TRUE,_xll.ohTrigger(Trigger,Trigger6M))</f>
        <v>1.457186852187684E-2</v>
      </c>
    </row>
    <row r="1559" spans="51:56" ht="11.25" customHeight="1" x14ac:dyDescent="0.25">
      <c r="AY1559" s="159" t="s">
        <v>90</v>
      </c>
      <c r="AZ1559" s="158">
        <f>_xll.qlInterestRateIndexFixingDate(Currency&amp;"ibor"&amp;Tenor,BA1559,Trigger)</f>
        <v>50217</v>
      </c>
      <c r="BA1559" s="158">
        <f>_xll.qlCalendarAdvance(Calendar,BA1558,AY1559,"f",,Trigger)</f>
        <v>50221</v>
      </c>
      <c r="BB1559" s="158">
        <f>_xll.qlInterestRateIndexMaturity(Currency&amp;"ibor"&amp;Tenor,BA1559,Trigger)</f>
        <v>50405</v>
      </c>
      <c r="BC1559" s="320">
        <f>_xll.qlIndexFixing($AC$5,AZ1559,TRUE,_xll.ohTrigger(Trigger,Trigger6M))</f>
        <v>1.451398016414966E-2</v>
      </c>
      <c r="BD1559" s="320">
        <f>_xll.qlIndexFixing($BE$1,AZ1559,TRUE,_xll.ohTrigger(Trigger,Trigger6M))</f>
        <v>1.456740817953806E-2</v>
      </c>
    </row>
    <row r="1560" spans="51:56" ht="11.25" customHeight="1" x14ac:dyDescent="0.25">
      <c r="AY1560" s="159" t="s">
        <v>90</v>
      </c>
      <c r="AZ1560" s="158">
        <f>_xll.qlInterestRateIndexFixingDate(Currency&amp;"ibor"&amp;Tenor,BA1560,Trigger)</f>
        <v>50224</v>
      </c>
      <c r="BA1560" s="158">
        <f>_xll.qlCalendarAdvance(Calendar,BA1559,AY1560,"f",,Trigger)</f>
        <v>50228</v>
      </c>
      <c r="BB1560" s="158">
        <f>_xll.qlInterestRateIndexMaturity(Currency&amp;"ibor"&amp;Tenor,BA1560,Trigger)</f>
        <v>50412</v>
      </c>
      <c r="BC1560" s="320">
        <f>_xll.qlIndexFixing($AC$5,AZ1560,TRUE,_xll.ohTrigger(Trigger,Trigger6M))</f>
        <v>1.451609072788127E-2</v>
      </c>
      <c r="BD1560" s="320">
        <f>_xll.qlIndexFixing($BE$1,AZ1560,TRUE,_xll.ohTrigger(Trigger,Trigger6M))</f>
        <v>1.4562999017828409E-2</v>
      </c>
    </row>
    <row r="1561" spans="51:56" ht="11.25" customHeight="1" x14ac:dyDescent="0.25">
      <c r="AY1561" s="159" t="s">
        <v>90</v>
      </c>
      <c r="AZ1561" s="158">
        <f>_xll.qlInterestRateIndexFixingDate(Currency&amp;"ibor"&amp;Tenor,BA1561,Trigger)</f>
        <v>50231</v>
      </c>
      <c r="BA1561" s="158">
        <f>_xll.qlCalendarAdvance(Calendar,BA1560,AY1561,"f",,Trigger)</f>
        <v>50235</v>
      </c>
      <c r="BB1561" s="158">
        <f>_xll.qlInterestRateIndexMaturity(Currency&amp;"ibor"&amp;Tenor,BA1561,Trigger)</f>
        <v>50419</v>
      </c>
      <c r="BC1561" s="320">
        <f>_xll.qlIndexFixing($AC$5,AZ1561,TRUE,_xll.ohTrigger(Trigger,Trigger6M))</f>
        <v>1.4518201293872809E-2</v>
      </c>
      <c r="BD1561" s="320">
        <f>_xll.qlIndexFixing($BE$1,AZ1561,TRUE,_xll.ohTrigger(Trigger,Trigger6M))</f>
        <v>1.455862812487518E-2</v>
      </c>
    </row>
    <row r="1562" spans="51:56" ht="11.25" customHeight="1" x14ac:dyDescent="0.25">
      <c r="AY1562" s="159" t="s">
        <v>90</v>
      </c>
      <c r="AZ1562" s="158">
        <f>_xll.qlInterestRateIndexFixingDate(Currency&amp;"ibor"&amp;Tenor,BA1562,Trigger)</f>
        <v>50238</v>
      </c>
      <c r="BA1562" s="158">
        <f>_xll.qlCalendarAdvance(Calendar,BA1561,AY1562,"f",,Trigger)</f>
        <v>50242</v>
      </c>
      <c r="BB1562" s="158">
        <f>_xll.qlInterestRateIndexMaturity(Currency&amp;"ibor"&amp;Tenor,BA1562,Trigger)</f>
        <v>50426</v>
      </c>
      <c r="BC1562" s="320">
        <f>_xll.qlIndexFixing($AC$5,AZ1562,TRUE,_xll.ohTrigger(Trigger,Trigger6M))</f>
        <v>1.4520311862124283E-2</v>
      </c>
      <c r="BD1562" s="320">
        <f>_xll.qlIndexFixing($BE$1,AZ1562,TRUE,_xll.ohTrigger(Trigger,Trigger6M))</f>
        <v>1.4554295689208003E-2</v>
      </c>
    </row>
    <row r="1563" spans="51:56" ht="11.25" customHeight="1" x14ac:dyDescent="0.25">
      <c r="AY1563" s="159" t="s">
        <v>90</v>
      </c>
      <c r="AZ1563" s="158">
        <f>_xll.qlInterestRateIndexFixingDate(Currency&amp;"ibor"&amp;Tenor,BA1563,Trigger)</f>
        <v>50245</v>
      </c>
      <c r="BA1563" s="158">
        <f>_xll.qlCalendarAdvance(Calendar,BA1562,AY1563,"f",,Trigger)</f>
        <v>50249</v>
      </c>
      <c r="BB1563" s="158">
        <f>_xll.qlInterestRateIndexMaturity(Currency&amp;"ibor"&amp;Tenor,BA1563,Trigger)</f>
        <v>50433</v>
      </c>
      <c r="BC1563" s="320">
        <f>_xll.qlIndexFixing($AC$5,AZ1563,TRUE,_xll.ohTrigger(Trigger,Trigger6M))</f>
        <v>1.4522422432635686E-2</v>
      </c>
      <c r="BD1563" s="320">
        <f>_xll.qlIndexFixing($BE$1,AZ1563,TRUE,_xll.ohTrigger(Trigger,Trigger6M))</f>
        <v>1.4550001899357373E-2</v>
      </c>
    </row>
    <row r="1564" spans="51:56" ht="11.25" customHeight="1" x14ac:dyDescent="0.25">
      <c r="AY1564" s="159" t="s">
        <v>90</v>
      </c>
      <c r="AZ1564" s="158">
        <f>_xll.qlInterestRateIndexFixingDate(Currency&amp;"ibor"&amp;Tenor,BA1564,Trigger)</f>
        <v>50252</v>
      </c>
      <c r="BA1564" s="158">
        <f>_xll.qlCalendarAdvance(Calendar,BA1563,AY1564,"f",,Trigger)</f>
        <v>50256</v>
      </c>
      <c r="BB1564" s="158">
        <f>_xll.qlInterestRateIndexMaturity(Currency&amp;"ibor"&amp;Tenor,BA1564,Trigger)</f>
        <v>50440</v>
      </c>
      <c r="BC1564" s="320">
        <f>_xll.qlIndexFixing($AC$5,AZ1564,TRUE,_xll.ohTrigger(Trigger,Trigger6M))</f>
        <v>1.452453300540702E-2</v>
      </c>
      <c r="BD1564" s="320">
        <f>_xll.qlIndexFixing($BE$1,AZ1564,TRUE,_xll.ohTrigger(Trigger,Trigger6M))</f>
        <v>1.454574694385422E-2</v>
      </c>
    </row>
    <row r="1565" spans="51:56" ht="11.25" customHeight="1" x14ac:dyDescent="0.25">
      <c r="AY1565" s="159" t="s">
        <v>90</v>
      </c>
      <c r="AZ1565" s="158">
        <f>_xll.qlInterestRateIndexFixingDate(Currency&amp;"ibor"&amp;Tenor,BA1565,Trigger)</f>
        <v>50259</v>
      </c>
      <c r="BA1565" s="158">
        <f>_xll.qlCalendarAdvance(Calendar,BA1564,AY1565,"f",,Trigger)</f>
        <v>50263</v>
      </c>
      <c r="BB1565" s="158">
        <f>_xll.qlInterestRateIndexMaturity(Currency&amp;"ibor"&amp;Tenor,BA1565,Trigger)</f>
        <v>50447</v>
      </c>
      <c r="BC1565" s="320">
        <f>_xll.qlIndexFixing($AC$5,AZ1565,TRUE,_xll.ohTrigger(Trigger,Trigger6M))</f>
        <v>1.4526643580438287E-2</v>
      </c>
      <c r="BD1565" s="320">
        <f>_xll.qlIndexFixing($BE$1,AZ1565,TRUE,_xll.ohTrigger(Trigger,Trigger6M))</f>
        <v>1.4541531011231646E-2</v>
      </c>
    </row>
    <row r="1566" spans="51:56" ht="11.25" customHeight="1" x14ac:dyDescent="0.25">
      <c r="AY1566" s="159" t="s">
        <v>90</v>
      </c>
      <c r="AZ1566" s="158">
        <f>_xll.qlInterestRateIndexFixingDate(Currency&amp;"ibor"&amp;Tenor,BA1566,Trigger)</f>
        <v>50266</v>
      </c>
      <c r="BA1566" s="158">
        <f>_xll.qlCalendarAdvance(Calendar,BA1565,AY1566,"f",,Trigger)</f>
        <v>50270</v>
      </c>
      <c r="BB1566" s="158">
        <f>_xll.qlInterestRateIndexMaturity(Currency&amp;"ibor"&amp;Tenor,BA1566,Trigger)</f>
        <v>50454</v>
      </c>
      <c r="BC1566" s="320">
        <f>_xll.qlIndexFixing($AC$5,AZ1566,TRUE,_xll.ohTrigger(Trigger,Trigger6M))</f>
        <v>1.4528754157729919E-2</v>
      </c>
      <c r="BD1566" s="320">
        <f>_xll.qlIndexFixing($BE$1,AZ1566,TRUE,_xll.ohTrigger(Trigger,Trigger6M))</f>
        <v>1.4537354290021015E-2</v>
      </c>
    </row>
    <row r="1567" spans="51:56" ht="11.25" customHeight="1" x14ac:dyDescent="0.25">
      <c r="AY1567" s="159" t="s">
        <v>90</v>
      </c>
      <c r="AZ1567" s="158">
        <f>_xll.qlInterestRateIndexFixingDate(Currency&amp;"ibor"&amp;Tenor,BA1567,Trigger)</f>
        <v>50273</v>
      </c>
      <c r="BA1567" s="158">
        <f>_xll.qlCalendarAdvance(Calendar,BA1566,AY1567,"f",,Trigger)</f>
        <v>50277</v>
      </c>
      <c r="BB1567" s="158">
        <f>_xll.qlInterestRateIndexMaturity(Currency&amp;"ibor"&amp;Tenor,BA1567,Trigger)</f>
        <v>50461</v>
      </c>
      <c r="BC1567" s="320">
        <f>_xll.qlIndexFixing($AC$5,AZ1567,TRUE,_xll.ohTrigger(Trigger,Trigger6M))</f>
        <v>1.4530864737281048E-2</v>
      </c>
      <c r="BD1567" s="320">
        <f>_xll.qlIndexFixing($BE$1,AZ1567,TRUE,_xll.ohTrigger(Trigger,Trigger6M))</f>
        <v>1.453321696875543E-2</v>
      </c>
    </row>
    <row r="1568" spans="51:56" ht="11.25" customHeight="1" x14ac:dyDescent="0.25">
      <c r="AY1568" s="159" t="s">
        <v>90</v>
      </c>
      <c r="AZ1568" s="158">
        <f>_xll.qlInterestRateIndexFixingDate(Currency&amp;"ibor"&amp;Tenor,BA1568,Trigger)</f>
        <v>50280</v>
      </c>
      <c r="BA1568" s="158">
        <f>_xll.qlCalendarAdvance(Calendar,BA1567,AY1568,"f",,Trigger)</f>
        <v>50284</v>
      </c>
      <c r="BB1568" s="158">
        <f>_xll.qlInterestRateIndexMaturity(Currency&amp;"ibor"&amp;Tenor,BA1568,Trigger)</f>
        <v>50465</v>
      </c>
      <c r="BC1568" s="320">
        <f>_xll.qlIndexFixing($AC$5,AZ1568,TRUE,_xll.ohTrigger(Trigger,Trigger6M))</f>
        <v>1.4531645281439966E-2</v>
      </c>
      <c r="BD1568" s="320">
        <f>_xll.qlIndexFixing($BE$1,AZ1568,TRUE,_xll.ohTrigger(Trigger,Trigger6M))</f>
        <v>1.4529079527287181E-2</v>
      </c>
    </row>
    <row r="1569" spans="51:56" ht="11.25" customHeight="1" x14ac:dyDescent="0.25">
      <c r="AY1569" s="159" t="s">
        <v>90</v>
      </c>
      <c r="AZ1569" s="158">
        <f>_xll.qlInterestRateIndexFixingDate(Currency&amp;"ibor"&amp;Tenor,BA1569,Trigger)</f>
        <v>50287</v>
      </c>
      <c r="BA1569" s="158">
        <f>_xll.qlCalendarAdvance(Calendar,BA1568,AY1569,"f",,Trigger)</f>
        <v>50291</v>
      </c>
      <c r="BB1569" s="158">
        <f>_xll.qlInterestRateIndexMaturity(Currency&amp;"ibor"&amp;Tenor,BA1569,Trigger)</f>
        <v>50472</v>
      </c>
      <c r="BC1569" s="320">
        <f>_xll.qlIndexFixing($AC$5,AZ1569,TRUE,_xll.ohTrigger(Trigger,Trigger6M))</f>
        <v>1.4533755610367707E-2</v>
      </c>
      <c r="BD1569" s="320">
        <f>_xll.qlIndexFixing($BE$1,AZ1569,TRUE,_xll.ohTrigger(Trigger,Trigger6M))</f>
        <v>1.4525013346783276E-2</v>
      </c>
    </row>
    <row r="1570" spans="51:56" ht="11.25" customHeight="1" x14ac:dyDescent="0.25">
      <c r="AY1570" s="159" t="s">
        <v>90</v>
      </c>
      <c r="AZ1570" s="158">
        <f>_xll.qlInterestRateIndexFixingDate(Currency&amp;"ibor"&amp;Tenor,BA1570,Trigger)</f>
        <v>50294</v>
      </c>
      <c r="BA1570" s="158">
        <f>_xll.qlCalendarAdvance(Calendar,BA1569,AY1570,"f",,Trigger)</f>
        <v>50298</v>
      </c>
      <c r="BB1570" s="158">
        <f>_xll.qlInterestRateIndexMaturity(Currency&amp;"ibor"&amp;Tenor,BA1570,Trigger)</f>
        <v>50479</v>
      </c>
      <c r="BC1570" s="320">
        <f>_xll.qlIndexFixing($AC$5,AZ1570,TRUE,_xll.ohTrigger(Trigger,Trigger6M))</f>
        <v>1.4535865941518199E-2</v>
      </c>
      <c r="BD1570" s="320">
        <f>_xll.qlIndexFixing($BE$1,AZ1570,TRUE,_xll.ohTrigger(Trigger,Trigger6M))</f>
        <v>1.4520987086477788E-2</v>
      </c>
    </row>
    <row r="1571" spans="51:56" ht="11.25" customHeight="1" x14ac:dyDescent="0.25">
      <c r="AY1571" s="159" t="s">
        <v>90</v>
      </c>
      <c r="AZ1571" s="158">
        <f>_xll.qlInterestRateIndexFixingDate(Currency&amp;"ibor"&amp;Tenor,BA1571,Trigger)</f>
        <v>50301</v>
      </c>
      <c r="BA1571" s="158">
        <f>_xll.qlCalendarAdvance(Calendar,BA1570,AY1571,"f",,Trigger)</f>
        <v>50305</v>
      </c>
      <c r="BB1571" s="158">
        <f>_xll.qlInterestRateIndexMaturity(Currency&amp;"ibor"&amp;Tenor,BA1571,Trigger)</f>
        <v>50486</v>
      </c>
      <c r="BC1571" s="320">
        <f>_xll.qlIndexFixing($AC$5,AZ1571,TRUE,_xll.ohTrigger(Trigger,Trigger6M))</f>
        <v>1.4537976274891885E-2</v>
      </c>
      <c r="BD1571" s="320">
        <f>_xll.qlIndexFixing($BE$1,AZ1571,TRUE,_xll.ohTrigger(Trigger,Trigger6M))</f>
        <v>1.4517000934889531E-2</v>
      </c>
    </row>
    <row r="1572" spans="51:56" ht="11.25" customHeight="1" x14ac:dyDescent="0.25">
      <c r="AY1572" s="159" t="s">
        <v>90</v>
      </c>
      <c r="AZ1572" s="158">
        <f>_xll.qlInterestRateIndexFixingDate(Currency&amp;"ibor"&amp;Tenor,BA1572,Trigger)</f>
        <v>50308</v>
      </c>
      <c r="BA1572" s="158">
        <f>_xll.qlCalendarAdvance(Calendar,BA1571,AY1572,"f",,Trigger)</f>
        <v>50312</v>
      </c>
      <c r="BB1572" s="158">
        <f>_xll.qlInterestRateIndexMaturity(Currency&amp;"ibor"&amp;Tenor,BA1572,Trigger)</f>
        <v>50493</v>
      </c>
      <c r="BC1572" s="320">
        <f>_xll.qlIndexFixing($AC$5,AZ1572,TRUE,_xll.ohTrigger(Trigger,Trigger6M))</f>
        <v>1.4540086610488322E-2</v>
      </c>
      <c r="BD1572" s="320">
        <f>_xll.qlIndexFixing($BE$1,AZ1572,TRUE,_xll.ohTrigger(Trigger,Trigger6M))</f>
        <v>1.451305508053688E-2</v>
      </c>
    </row>
    <row r="1573" spans="51:56" ht="11.25" customHeight="1" x14ac:dyDescent="0.25">
      <c r="AY1573" s="159" t="s">
        <v>90</v>
      </c>
      <c r="AZ1573" s="158">
        <f>_xll.qlInterestRateIndexFixingDate(Currency&amp;"ibor"&amp;Tenor,BA1573,Trigger)</f>
        <v>50315</v>
      </c>
      <c r="BA1573" s="158">
        <f>_xll.qlCalendarAdvance(Calendar,BA1572,AY1573,"f",,Trigger)</f>
        <v>50319</v>
      </c>
      <c r="BB1573" s="158">
        <f>_xll.qlInterestRateIndexMaturity(Currency&amp;"ibor"&amp;Tenor,BA1573,Trigger)</f>
        <v>50501</v>
      </c>
      <c r="BC1573" s="320">
        <f>_xll.qlIndexFixing($AC$5,AZ1573,TRUE,_xll.ohTrigger(Trigger,Trigger6M))</f>
        <v>1.4542640699540652E-2</v>
      </c>
      <c r="BD1573" s="320">
        <f>_xll.qlIndexFixing($BE$1,AZ1573,TRUE,_xll.ohTrigger(Trigger,Trigger6M))</f>
        <v>1.4509176535546509E-2</v>
      </c>
    </row>
    <row r="1574" spans="51:56" ht="11.25" customHeight="1" x14ac:dyDescent="0.25">
      <c r="AY1574" s="159" t="s">
        <v>90</v>
      </c>
      <c r="AZ1574" s="158">
        <f>_xll.qlInterestRateIndexFixingDate(Currency&amp;"ibor"&amp;Tenor,BA1574,Trigger)</f>
        <v>50322</v>
      </c>
      <c r="BA1574" s="158">
        <f>_xll.qlCalendarAdvance(Calendar,BA1573,AY1574,"f",,Trigger)</f>
        <v>50326</v>
      </c>
      <c r="BB1574" s="158">
        <f>_xll.qlInterestRateIndexMaturity(Currency&amp;"ibor"&amp;Tenor,BA1574,Trigger)</f>
        <v>50508</v>
      </c>
      <c r="BC1574" s="320">
        <f>_xll.qlIndexFixing($AC$5,AZ1574,TRUE,_xll.ohTrigger(Trigger,Trigger6M))</f>
        <v>1.4544751124687819E-2</v>
      </c>
      <c r="BD1574" s="320">
        <f>_xll.qlIndexFixing($BE$1,AZ1574,TRUE,_xll.ohTrigger(Trigger,Trigger6M))</f>
        <v>1.4505314656928297E-2</v>
      </c>
    </row>
    <row r="1575" spans="51:56" ht="11.25" customHeight="1" x14ac:dyDescent="0.25">
      <c r="AY1575" s="159" t="s">
        <v>90</v>
      </c>
      <c r="AZ1575" s="158">
        <f>_xll.qlInterestRateIndexFixingDate(Currency&amp;"ibor"&amp;Tenor,BA1575,Trigger)</f>
        <v>50329</v>
      </c>
      <c r="BA1575" s="158">
        <f>_xll.qlCalendarAdvance(Calendar,BA1574,AY1575,"f",,Trigger)</f>
        <v>50333</v>
      </c>
      <c r="BB1575" s="158">
        <f>_xll.qlInterestRateIndexMaturity(Currency&amp;"ibor"&amp;Tenor,BA1575,Trigger)</f>
        <v>50515</v>
      </c>
      <c r="BC1575" s="320">
        <f>_xll.qlIndexFixing($AC$5,AZ1575,TRUE,_xll.ohTrigger(Trigger,Trigger6M))</f>
        <v>1.4546861552069681E-2</v>
      </c>
      <c r="BD1575" s="320">
        <f>_xll.qlIndexFixing($BE$1,AZ1575,TRUE,_xll.ohTrigger(Trigger,Trigger6M))</f>
        <v>1.4501493656254629E-2</v>
      </c>
    </row>
    <row r="1576" spans="51:56" ht="11.25" customHeight="1" x14ac:dyDescent="0.25">
      <c r="AY1576" s="159" t="s">
        <v>90</v>
      </c>
      <c r="AZ1576" s="158">
        <f>_xll.qlInterestRateIndexFixingDate(Currency&amp;"ibor"&amp;Tenor,BA1576,Trigger)</f>
        <v>50336</v>
      </c>
      <c r="BA1576" s="158">
        <f>_xll.qlCalendarAdvance(Calendar,BA1575,AY1576,"f",,Trigger)</f>
        <v>50340</v>
      </c>
      <c r="BB1576" s="158">
        <f>_xll.qlInterestRateIndexMaturity(Currency&amp;"ibor"&amp;Tenor,BA1576,Trigger)</f>
        <v>50522</v>
      </c>
      <c r="BC1576" s="320">
        <f>_xll.qlIndexFixing($AC$5,AZ1576,TRUE,_xll.ohTrigger(Trigger,Trigger6M))</f>
        <v>1.4548971981686679E-2</v>
      </c>
      <c r="BD1576" s="320">
        <f>_xll.qlIndexFixing($BE$1,AZ1576,TRUE,_xll.ohTrigger(Trigger,Trigger6M))</f>
        <v>1.4497713722053383E-2</v>
      </c>
    </row>
    <row r="1577" spans="51:56" ht="11.25" customHeight="1" x14ac:dyDescent="0.25">
      <c r="AY1577" s="159" t="s">
        <v>90</v>
      </c>
      <c r="AZ1577" s="158">
        <f>_xll.qlInterestRateIndexFixingDate(Currency&amp;"ibor"&amp;Tenor,BA1577,Trigger)</f>
        <v>50343</v>
      </c>
      <c r="BA1577" s="158">
        <f>_xll.qlCalendarAdvance(Calendar,BA1576,AY1577,"f",,Trigger)</f>
        <v>50347</v>
      </c>
      <c r="BB1577" s="158">
        <f>_xll.qlInterestRateIndexMaturity(Currency&amp;"ibor"&amp;Tenor,BA1577,Trigger)</f>
        <v>50528</v>
      </c>
      <c r="BC1577" s="320">
        <f>_xll.qlIndexFixing($AC$5,AZ1577,TRUE,_xll.ohTrigger(Trigger,Trigger6M))</f>
        <v>1.4550638321813124E-2</v>
      </c>
      <c r="BD1577" s="320">
        <f>_xll.qlIndexFixing($BE$1,AZ1577,TRUE,_xll.ohTrigger(Trigger,Trigger6M))</f>
        <v>1.4493936865516942E-2</v>
      </c>
    </row>
    <row r="1578" spans="51:56" ht="11.25" customHeight="1" x14ac:dyDescent="0.25">
      <c r="AY1578" s="159" t="s">
        <v>90</v>
      </c>
      <c r="AZ1578" s="158">
        <f>_xll.qlInterestRateIndexFixingDate(Currency&amp;"ibor"&amp;Tenor,BA1578,Trigger)</f>
        <v>50350</v>
      </c>
      <c r="BA1578" s="158">
        <f>_xll.qlCalendarAdvance(Calendar,BA1577,AY1578,"f",,Trigger)</f>
        <v>50354</v>
      </c>
      <c r="BB1578" s="158">
        <f>_xll.qlInterestRateIndexMaturity(Currency&amp;"ibor"&amp;Tenor,BA1578,Trigger)</f>
        <v>50535</v>
      </c>
      <c r="BC1578" s="320">
        <f>_xll.qlIndexFixing($AC$5,AZ1578,TRUE,_xll.ohTrigger(Trigger,Trigger6M))</f>
        <v>1.4552748670746518E-2</v>
      </c>
      <c r="BD1578" s="320">
        <f>_xll.qlIndexFixing($BE$1,AZ1578,TRUE,_xll.ohTrigger(Trigger,Trigger6M))</f>
        <v>1.4490236753519814E-2</v>
      </c>
    </row>
    <row r="1579" spans="51:56" ht="11.25" customHeight="1" x14ac:dyDescent="0.25">
      <c r="AY1579" s="159" t="s">
        <v>90</v>
      </c>
      <c r="AZ1579" s="158">
        <f>_xll.qlInterestRateIndexFixingDate(Currency&amp;"ibor"&amp;Tenor,BA1579,Trigger)</f>
        <v>50357</v>
      </c>
      <c r="BA1579" s="158">
        <f>_xll.qlCalendarAdvance(Calendar,BA1578,AY1579,"f",,Trigger)</f>
        <v>50361</v>
      </c>
      <c r="BB1579" s="158">
        <f>_xll.qlInterestRateIndexMaturity(Currency&amp;"ibor"&amp;Tenor,BA1579,Trigger)</f>
        <v>50542</v>
      </c>
      <c r="BC1579" s="320">
        <f>_xll.qlIndexFixing($AC$5,AZ1579,TRUE,_xll.ohTrigger(Trigger,Trigger6M))</f>
        <v>1.4549220509696573E-2</v>
      </c>
      <c r="BD1579" s="320">
        <f>_xll.qlIndexFixing($BE$1,AZ1579,TRUE,_xll.ohTrigger(Trigger,Trigger6M))</f>
        <v>1.4486578258416044E-2</v>
      </c>
    </row>
    <row r="1580" spans="51:56" ht="11.25" customHeight="1" x14ac:dyDescent="0.25">
      <c r="AY1580" s="159" t="s">
        <v>90</v>
      </c>
      <c r="AZ1580" s="158">
        <f>_xll.qlInterestRateIndexFixingDate(Currency&amp;"ibor"&amp;Tenor,BA1580,Trigger)</f>
        <v>50364</v>
      </c>
      <c r="BA1580" s="158">
        <f>_xll.qlCalendarAdvance(Calendar,BA1579,AY1580,"f",,Trigger)</f>
        <v>50368</v>
      </c>
      <c r="BB1580" s="158">
        <f>_xll.qlInterestRateIndexMaturity(Currency&amp;"ibor"&amp;Tenor,BA1580,Trigger)</f>
        <v>50549</v>
      </c>
      <c r="BC1580" s="320">
        <f>_xll.qlIndexFixing($AC$5,AZ1580,TRUE,_xll.ohTrigger(Trigger,Trigger6M))</f>
        <v>1.4538158725261834E-2</v>
      </c>
      <c r="BD1580" s="320">
        <f>_xll.qlIndexFixing($BE$1,AZ1580,TRUE,_xll.ohTrigger(Trigger,Trigger6M))</f>
        <v>1.4482961568732834E-2</v>
      </c>
    </row>
    <row r="1581" spans="51:56" ht="11.25" customHeight="1" x14ac:dyDescent="0.25">
      <c r="AY1581" s="159" t="s">
        <v>90</v>
      </c>
      <c r="AZ1581" s="158">
        <f>_xll.qlInterestRateIndexFixingDate(Currency&amp;"ibor"&amp;Tenor,BA1581,Trigger)</f>
        <v>50371</v>
      </c>
      <c r="BA1581" s="158">
        <f>_xll.qlCalendarAdvance(Calendar,BA1580,AY1581,"f",,Trigger)</f>
        <v>50375</v>
      </c>
      <c r="BB1581" s="158">
        <f>_xll.qlInterestRateIndexMaturity(Currency&amp;"ibor"&amp;Tenor,BA1581,Trigger)</f>
        <v>50557</v>
      </c>
      <c r="BC1581" s="320">
        <f>_xll.qlIndexFixing($AC$5,AZ1581,TRUE,_xll.ohTrigger(Trigger,Trigger6M))</f>
        <v>1.4525817743206734E-2</v>
      </c>
      <c r="BD1581" s="320">
        <f>_xll.qlIndexFixing($BE$1,AZ1581,TRUE,_xll.ohTrigger(Trigger,Trigger6M))</f>
        <v>1.4479436646733802E-2</v>
      </c>
    </row>
    <row r="1582" spans="51:56" ht="11.25" customHeight="1" x14ac:dyDescent="0.25">
      <c r="AY1582" s="159" t="s">
        <v>90</v>
      </c>
      <c r="AZ1582" s="158">
        <f>_xll.qlInterestRateIndexFixingDate(Currency&amp;"ibor"&amp;Tenor,BA1582,Trigger)</f>
        <v>50378</v>
      </c>
      <c r="BA1582" s="158">
        <f>_xll.qlCalendarAdvance(Calendar,BA1581,AY1582,"f",,Trigger)</f>
        <v>50382</v>
      </c>
      <c r="BB1582" s="158">
        <f>_xll.qlInterestRateIndexMaturity(Currency&amp;"ibor"&amp;Tenor,BA1582,Trigger)</f>
        <v>50564</v>
      </c>
      <c r="BC1582" s="320">
        <f>_xll.qlIndexFixing($AC$5,AZ1582,TRUE,_xll.ohTrigger(Trigger,Trigger6M))</f>
        <v>1.4514781324147654E-2</v>
      </c>
      <c r="BD1582" s="320">
        <f>_xll.qlIndexFixing($BE$1,AZ1582,TRUE,_xll.ohTrigger(Trigger,Trigger6M))</f>
        <v>1.4475907070541605E-2</v>
      </c>
    </row>
    <row r="1583" spans="51:56" ht="11.25" customHeight="1" x14ac:dyDescent="0.25">
      <c r="AY1583" s="159" t="s">
        <v>90</v>
      </c>
      <c r="AZ1583" s="158">
        <f>_xll.qlInterestRateIndexFixingDate(Currency&amp;"ibor"&amp;Tenor,BA1583,Trigger)</f>
        <v>50385</v>
      </c>
      <c r="BA1583" s="158">
        <f>_xll.qlCalendarAdvance(Calendar,BA1582,AY1583,"f",,Trigger)</f>
        <v>50389</v>
      </c>
      <c r="BB1583" s="158">
        <f>_xll.qlInterestRateIndexMaturity(Currency&amp;"ibor"&amp;Tenor,BA1583,Trigger)</f>
        <v>50571</v>
      </c>
      <c r="BC1583" s="320">
        <f>_xll.qlIndexFixing($AC$5,AZ1583,TRUE,_xll.ohTrigger(Trigger,Trigger6M))</f>
        <v>1.450372317436981E-2</v>
      </c>
      <c r="BD1583" s="320">
        <f>_xll.qlIndexFixing($BE$1,AZ1583,TRUE,_xll.ohTrigger(Trigger,Trigger6M))</f>
        <v>1.4472419880557358E-2</v>
      </c>
    </row>
    <row r="1584" spans="51:56" ht="11.25" customHeight="1" x14ac:dyDescent="0.25">
      <c r="AY1584" s="159" t="s">
        <v>90</v>
      </c>
      <c r="AZ1584" s="158">
        <f>_xll.qlInterestRateIndexFixingDate(Currency&amp;"ibor"&amp;Tenor,BA1584,Trigger)</f>
        <v>50392</v>
      </c>
      <c r="BA1584" s="158">
        <f>_xll.qlCalendarAdvance(Calendar,BA1583,AY1584,"f",,Trigger)</f>
        <v>50396</v>
      </c>
      <c r="BB1584" s="158">
        <f>_xll.qlInterestRateIndexMaturity(Currency&amp;"ibor"&amp;Tenor,BA1584,Trigger)</f>
        <v>50578</v>
      </c>
      <c r="BC1584" s="320">
        <f>_xll.qlIndexFixing($AC$5,AZ1584,TRUE,_xll.ohTrigger(Trigger,Trigger6M))</f>
        <v>1.449264329423643E-2</v>
      </c>
      <c r="BD1584" s="320">
        <f>_xll.qlIndexFixing($BE$1,AZ1584,TRUE,_xll.ohTrigger(Trigger,Trigger6M))</f>
        <v>1.4468975265319916E-2</v>
      </c>
    </row>
    <row r="1585" spans="51:56" ht="11.25" customHeight="1" x14ac:dyDescent="0.25">
      <c r="AY1585" s="159" t="s">
        <v>90</v>
      </c>
      <c r="AZ1585" s="158">
        <f>_xll.qlInterestRateIndexFixingDate(Currency&amp;"ibor"&amp;Tenor,BA1585,Trigger)</f>
        <v>50398</v>
      </c>
      <c r="BA1585" s="158">
        <f>_xll.qlCalendarAdvance(Calendar,BA1584,AY1585,"f",,Trigger)</f>
        <v>50403</v>
      </c>
      <c r="BB1585" s="158">
        <f>_xll.qlInterestRateIndexMaturity(Currency&amp;"ibor"&amp;Tenor,BA1585,Trigger)</f>
        <v>50585</v>
      </c>
      <c r="BC1585" s="320">
        <f>_xll.qlIndexFixing($AC$5,AZ1585,TRUE,_xll.ohTrigger(Trigger,Trigger6M))</f>
        <v>1.4481541684110739E-2</v>
      </c>
      <c r="BD1585" s="320">
        <f>_xll.qlIndexFixing($BE$1,AZ1585,TRUE,_xll.ohTrigger(Trigger,Trigger6M))</f>
        <v>1.4465573413368573E-2</v>
      </c>
    </row>
    <row r="1586" spans="51:56" ht="11.25" customHeight="1" x14ac:dyDescent="0.25">
      <c r="AY1586" s="159" t="s">
        <v>90</v>
      </c>
      <c r="AZ1586" s="158">
        <f>_xll.qlInterestRateIndexFixingDate(Currency&amp;"ibor"&amp;Tenor,BA1586,Trigger)</f>
        <v>50405</v>
      </c>
      <c r="BA1586" s="158">
        <f>_xll.qlCalendarAdvance(Calendar,BA1585,AY1586,"f",,Trigger)</f>
        <v>50410</v>
      </c>
      <c r="BB1586" s="158">
        <f>_xll.qlInterestRateIndexMaturity(Currency&amp;"ibor"&amp;Tenor,BA1586,Trigger)</f>
        <v>50591</v>
      </c>
      <c r="BC1586" s="320">
        <f>_xll.qlIndexFixing($AC$5,AZ1586,TRUE,_xll.ohTrigger(Trigger,Trigger6M))</f>
        <v>1.4471329169874318E-2</v>
      </c>
      <c r="BD1586" s="320">
        <f>_xll.qlIndexFixing($BE$1,AZ1586,TRUE,_xll.ohTrigger(Trigger,Trigger6M))</f>
        <v>1.4462149902139012E-2</v>
      </c>
    </row>
    <row r="1587" spans="51:56" ht="11.25" customHeight="1" x14ac:dyDescent="0.25">
      <c r="AY1587" s="159" t="s">
        <v>90</v>
      </c>
      <c r="AZ1587" s="158">
        <f>_xll.qlInterestRateIndexFixingDate(Currency&amp;"ibor"&amp;Tenor,BA1587,Trigger)</f>
        <v>50413</v>
      </c>
      <c r="BA1587" s="158">
        <f>_xll.qlCalendarAdvance(Calendar,BA1586,AY1587,"f",,Trigger)</f>
        <v>50417</v>
      </c>
      <c r="BB1587" s="158">
        <f>_xll.qlInterestRateIndexMaturity(Currency&amp;"ibor"&amp;Tenor,BA1587,Trigger)</f>
        <v>50598</v>
      </c>
      <c r="BC1587" s="320">
        <f>_xll.qlIndexFixing($AC$5,AZ1587,TRUE,_xll.ohTrigger(Trigger,Trigger6M))</f>
        <v>1.4460114439254802E-2</v>
      </c>
      <c r="BD1587" s="320">
        <f>_xll.qlIndexFixing($BE$1,AZ1587,TRUE,_xll.ohTrigger(Trigger,Trigger6M))</f>
        <v>1.445883112926658E-2</v>
      </c>
    </row>
    <row r="1588" spans="51:56" ht="11.25" customHeight="1" x14ac:dyDescent="0.25">
      <c r="AY1588" s="159" t="s">
        <v>90</v>
      </c>
      <c r="AZ1588" s="158">
        <f>_xll.qlInterestRateIndexFixingDate(Currency&amp;"ibor"&amp;Tenor,BA1588,Trigger)</f>
        <v>50420</v>
      </c>
      <c r="BA1588" s="158">
        <f>_xll.qlCalendarAdvance(Calendar,BA1587,AY1588,"f",,Trigger)</f>
        <v>50424</v>
      </c>
      <c r="BB1588" s="158">
        <f>_xll.qlInterestRateIndexMaturity(Currency&amp;"ibor"&amp;Tenor,BA1588,Trigger)</f>
        <v>50605</v>
      </c>
      <c r="BC1588" s="320">
        <f>_xll.qlIndexFixing($AC$5,AZ1588,TRUE,_xll.ohTrigger(Trigger,Trigger6M))</f>
        <v>1.4448877860644464E-2</v>
      </c>
      <c r="BD1588" s="320">
        <f>_xll.qlIndexFixing($BE$1,AZ1588,TRUE,_xll.ohTrigger(Trigger,Trigger6M))</f>
        <v>1.4455555670078724E-2</v>
      </c>
    </row>
    <row r="1589" spans="51:56" ht="11.25" customHeight="1" x14ac:dyDescent="0.25">
      <c r="AY1589" s="159" t="s">
        <v>90</v>
      </c>
      <c r="AZ1589" s="158">
        <f>_xll.qlInterestRateIndexFixingDate(Currency&amp;"ibor"&amp;Tenor,BA1589,Trigger)</f>
        <v>50427</v>
      </c>
      <c r="BA1589" s="158">
        <f>_xll.qlCalendarAdvance(Calendar,BA1588,AY1589,"f",,Trigger)</f>
        <v>50431</v>
      </c>
      <c r="BB1589" s="158">
        <f>_xll.qlInterestRateIndexMaturity(Currency&amp;"ibor"&amp;Tenor,BA1589,Trigger)</f>
        <v>50612</v>
      </c>
      <c r="BC1589" s="320">
        <f>_xll.qlIndexFixing($AC$5,AZ1589,TRUE,_xll.ohTrigger(Trigger,Trigger6M))</f>
        <v>1.4437619434412517E-2</v>
      </c>
      <c r="BD1589" s="320">
        <f>_xll.qlIndexFixing($BE$1,AZ1589,TRUE,_xll.ohTrigger(Trigger,Trigger6M))</f>
        <v>1.4452323713116777E-2</v>
      </c>
    </row>
    <row r="1590" spans="51:56" ht="11.25" customHeight="1" x14ac:dyDescent="0.25">
      <c r="AY1590" s="159" t="s">
        <v>90</v>
      </c>
      <c r="AZ1590" s="158">
        <f>_xll.qlInterestRateIndexFixingDate(Currency&amp;"ibor"&amp;Tenor,BA1590,Trigger)</f>
        <v>50434</v>
      </c>
      <c r="BA1590" s="158">
        <f>_xll.qlCalendarAdvance(Calendar,BA1589,AY1590,"f",,Trigger)</f>
        <v>50438</v>
      </c>
      <c r="BB1590" s="158">
        <f>_xll.qlInterestRateIndexMaturity(Currency&amp;"ibor"&amp;Tenor,BA1590,Trigger)</f>
        <v>50619</v>
      </c>
      <c r="BC1590" s="320">
        <f>_xll.qlIndexFixing($AC$5,AZ1590,TRUE,_xll.ohTrigger(Trigger,Trigger6M))</f>
        <v>1.4426339160927721E-2</v>
      </c>
      <c r="BD1590" s="320">
        <f>_xll.qlIndexFixing($BE$1,AZ1590,TRUE,_xll.ohTrigger(Trigger,Trigger6M))</f>
        <v>1.4449135446921193E-2</v>
      </c>
    </row>
    <row r="1591" spans="51:56" ht="11.25" customHeight="1" x14ac:dyDescent="0.25">
      <c r="AY1591" s="159" t="s">
        <v>90</v>
      </c>
      <c r="AZ1591" s="158">
        <f>_xll.qlInterestRateIndexFixingDate(Currency&amp;"ibor"&amp;Tenor,BA1591,Trigger)</f>
        <v>50441</v>
      </c>
      <c r="BA1591" s="158">
        <f>_xll.qlCalendarAdvance(Calendar,BA1590,AY1591,"f",,Trigger)</f>
        <v>50445</v>
      </c>
      <c r="BB1591" s="158">
        <f>_xll.qlInterestRateIndexMaturity(Currency&amp;"ibor"&amp;Tenor,BA1591,Trigger)</f>
        <v>50626</v>
      </c>
      <c r="BC1591" s="320">
        <f>_xll.qlIndexFixing($AC$5,AZ1591,TRUE,_xll.ohTrigger(Trigger,Trigger6M))</f>
        <v>1.4415037040559285E-2</v>
      </c>
      <c r="BD1591" s="320">
        <f>_xll.qlIndexFixing($BE$1,AZ1591,TRUE,_xll.ohTrigger(Trigger,Trigger6M))</f>
        <v>1.4445991060034637E-2</v>
      </c>
    </row>
    <row r="1592" spans="51:56" ht="11.25" customHeight="1" x14ac:dyDescent="0.25">
      <c r="AY1592" s="159" t="s">
        <v>90</v>
      </c>
      <c r="AZ1592" s="158">
        <f>_xll.qlInterestRateIndexFixingDate(Currency&amp;"ibor"&amp;Tenor,BA1592,Trigger)</f>
        <v>50448</v>
      </c>
      <c r="BA1592" s="158">
        <f>_xll.qlCalendarAdvance(Calendar,BA1591,AY1592,"f",,Trigger)</f>
        <v>50452</v>
      </c>
      <c r="BB1592" s="158">
        <f>_xll.qlInterestRateIndexMaturity(Currency&amp;"ibor"&amp;Tenor,BA1592,Trigger)</f>
        <v>50633</v>
      </c>
      <c r="BC1592" s="320">
        <f>_xll.qlIndexFixing($AC$5,AZ1592,TRUE,_xll.ohTrigger(Trigger,Trigger6M))</f>
        <v>1.4403713073678628E-2</v>
      </c>
      <c r="BD1592" s="320">
        <f>_xll.qlIndexFixing($BE$1,AZ1592,TRUE,_xll.ohTrigger(Trigger,Trigger6M))</f>
        <v>1.4442890741002417E-2</v>
      </c>
    </row>
    <row r="1593" spans="51:56" ht="11.25" customHeight="1" x14ac:dyDescent="0.25">
      <c r="AY1593" s="159" t="s">
        <v>90</v>
      </c>
      <c r="AZ1593" s="158">
        <f>_xll.qlInterestRateIndexFixingDate(Currency&amp;"ibor"&amp;Tenor,BA1593,Trigger)</f>
        <v>50455</v>
      </c>
      <c r="BA1593" s="158">
        <f>_xll.qlCalendarAdvance(Calendar,BA1592,AY1593,"f",,Trigger)</f>
        <v>50459</v>
      </c>
      <c r="BB1593" s="158">
        <f>_xll.qlInterestRateIndexMaturity(Currency&amp;"ibor"&amp;Tenor,BA1593,Trigger)</f>
        <v>50640</v>
      </c>
      <c r="BC1593" s="320">
        <f>_xll.qlIndexFixing($AC$5,AZ1593,TRUE,_xll.ohTrigger(Trigger,Trigger6M))</f>
        <v>1.4392367260655837E-2</v>
      </c>
      <c r="BD1593" s="320">
        <f>_xll.qlIndexFixing($BE$1,AZ1593,TRUE,_xll.ohTrigger(Trigger,Trigger6M))</f>
        <v>1.4439834678369848E-2</v>
      </c>
    </row>
    <row r="1594" spans="51:56" ht="11.25" customHeight="1" x14ac:dyDescent="0.25">
      <c r="AY1594" s="159" t="s">
        <v>90</v>
      </c>
      <c r="AZ1594" s="158">
        <f>_xll.qlInterestRateIndexFixingDate(Currency&amp;"ibor"&amp;Tenor,BA1594,Trigger)</f>
        <v>50462</v>
      </c>
      <c r="BA1594" s="158">
        <f>_xll.qlCalendarAdvance(Calendar,BA1593,AY1594,"f",,Trigger)</f>
        <v>50466</v>
      </c>
      <c r="BB1594" s="158">
        <f>_xll.qlInterestRateIndexMaturity(Currency&amp;"ibor"&amp;Tenor,BA1594,Trigger)</f>
        <v>50650</v>
      </c>
      <c r="BC1594" s="320">
        <f>_xll.qlIndexFixing($AC$5,AZ1594,TRUE,_xll.ohTrigger(Trigger,Trigger6M))</f>
        <v>1.4379973239596564E-2</v>
      </c>
      <c r="BD1594" s="320">
        <f>_xll.qlIndexFixing($BE$1,AZ1594,TRUE,_xll.ohTrigger(Trigger,Trigger6M))</f>
        <v>1.4437091401081917E-2</v>
      </c>
    </row>
    <row r="1595" spans="51:56" ht="11.25" customHeight="1" x14ac:dyDescent="0.25">
      <c r="AY1595" s="159" t="s">
        <v>90</v>
      </c>
      <c r="AZ1595" s="158">
        <f>_xll.qlInterestRateIndexFixingDate(Currency&amp;"ibor"&amp;Tenor,BA1595,Trigger)</f>
        <v>50469</v>
      </c>
      <c r="BA1595" s="158">
        <f>_xll.qlCalendarAdvance(Calendar,BA1594,AY1595,"f",,Trigger)</f>
        <v>50473</v>
      </c>
      <c r="BB1595" s="158">
        <f>_xll.qlInterestRateIndexMaturity(Currency&amp;"ibor"&amp;Tenor,BA1595,Trigger)</f>
        <v>50657</v>
      </c>
      <c r="BC1595" s="320">
        <f>_xll.qlIndexFixing($AC$5,AZ1595,TRUE,_xll.ohTrigger(Trigger,Trigger6M))</f>
        <v>1.4368793277493516E-2</v>
      </c>
      <c r="BD1595" s="320">
        <f>_xll.qlIndexFixing($BE$1,AZ1595,TRUE,_xll.ohTrigger(Trigger,Trigger6M))</f>
        <v>1.4434133826978031E-2</v>
      </c>
    </row>
    <row r="1596" spans="51:56" ht="11.25" customHeight="1" x14ac:dyDescent="0.25">
      <c r="AY1596" s="159" t="s">
        <v>90</v>
      </c>
      <c r="AZ1596" s="158">
        <f>_xll.qlInterestRateIndexFixingDate(Currency&amp;"ibor"&amp;Tenor,BA1596,Trigger)</f>
        <v>50476</v>
      </c>
      <c r="BA1596" s="158">
        <f>_xll.qlCalendarAdvance(Calendar,BA1595,AY1596,"f",,Trigger)</f>
        <v>50480</v>
      </c>
      <c r="BB1596" s="158">
        <f>_xll.qlInterestRateIndexMaturity(Currency&amp;"ibor"&amp;Tenor,BA1596,Trigger)</f>
        <v>50664</v>
      </c>
      <c r="BC1596" s="320">
        <f>_xll.qlIndexFixing($AC$5,AZ1596,TRUE,_xll.ohTrigger(Trigger,Trigger6M))</f>
        <v>1.4357591823703341E-2</v>
      </c>
      <c r="BD1596" s="320">
        <f>_xll.qlIndexFixing($BE$1,AZ1596,TRUE,_xll.ohTrigger(Trigger,Trigger6M))</f>
        <v>1.4431221120777453E-2</v>
      </c>
    </row>
    <row r="1597" spans="51:56" ht="11.25" customHeight="1" x14ac:dyDescent="0.25">
      <c r="AY1597" s="159" t="s">
        <v>90</v>
      </c>
      <c r="AZ1597" s="158">
        <f>_xll.qlInterestRateIndexFixingDate(Currency&amp;"ibor"&amp;Tenor,BA1597,Trigger)</f>
        <v>50483</v>
      </c>
      <c r="BA1597" s="158">
        <f>_xll.qlCalendarAdvance(Calendar,BA1596,AY1597,"f",,Trigger)</f>
        <v>50487</v>
      </c>
      <c r="BB1597" s="158">
        <f>_xll.qlInterestRateIndexMaturity(Currency&amp;"ibor"&amp;Tenor,BA1597,Trigger)</f>
        <v>50671</v>
      </c>
      <c r="BC1597" s="320">
        <f>_xll.qlIndexFixing($AC$5,AZ1597,TRUE,_xll.ohTrigger(Trigger,Trigger6M))</f>
        <v>1.4346368878594008E-2</v>
      </c>
      <c r="BD1597" s="320">
        <f>_xll.qlIndexFixing($BE$1,AZ1597,TRUE,_xll.ohTrigger(Trigger,Trigger6M))</f>
        <v>1.4428353471054119E-2</v>
      </c>
    </row>
    <row r="1598" spans="51:56" ht="11.25" customHeight="1" x14ac:dyDescent="0.25">
      <c r="AY1598" s="159" t="s">
        <v>90</v>
      </c>
      <c r="AZ1598" s="158">
        <f>_xll.qlInterestRateIndexFixingDate(Currency&amp;"ibor"&amp;Tenor,BA1598,Trigger)</f>
        <v>50490</v>
      </c>
      <c r="BA1598" s="158">
        <f>_xll.qlCalendarAdvance(Calendar,BA1597,AY1598,"f",,Trigger)</f>
        <v>50494</v>
      </c>
      <c r="BB1598" s="158">
        <f>_xll.qlInterestRateIndexMaturity(Currency&amp;"ibor"&amp;Tenor,BA1598,Trigger)</f>
        <v>50678</v>
      </c>
      <c r="BC1598" s="320">
        <f>_xll.qlIndexFixing($AC$5,AZ1598,TRUE,_xll.ohTrigger(Trigger,Trigger6M))</f>
        <v>1.4335124442532614E-2</v>
      </c>
      <c r="BD1598" s="320">
        <f>_xll.qlIndexFixing($BE$1,AZ1598,TRUE,_xll.ohTrigger(Trigger,Trigger6M))</f>
        <v>1.4425531066382839E-2</v>
      </c>
    </row>
    <row r="1599" spans="51:56" ht="11.25" customHeight="1" x14ac:dyDescent="0.25">
      <c r="AY1599" s="159" t="s">
        <v>90</v>
      </c>
      <c r="AZ1599" s="158">
        <f>_xll.qlInterestRateIndexFixingDate(Currency&amp;"ibor"&amp;Tenor,BA1599,Trigger)</f>
        <v>50497</v>
      </c>
      <c r="BA1599" s="158">
        <f>_xll.qlCalendarAdvance(Calendar,BA1598,AY1599,"f",,Trigger)</f>
        <v>50501</v>
      </c>
      <c r="BB1599" s="158">
        <f>_xll.qlInterestRateIndexMaturity(Currency&amp;"ibor"&amp;Tenor,BA1599,Trigger)</f>
        <v>50684</v>
      </c>
      <c r="BC1599" s="320">
        <f>_xll.qlIndexFixing($AC$5,AZ1599,TRUE,_xll.ohTrigger(Trigger,Trigger6M))</f>
        <v>1.4323846015062872E-2</v>
      </c>
      <c r="BD1599" s="320">
        <f>_xll.qlIndexFixing($BE$1,AZ1599,TRUE,_xll.ohTrigger(Trigger,Trigger6M))</f>
        <v>1.4422648500506284E-2</v>
      </c>
    </row>
    <row r="1600" spans="51:56" ht="11.25" customHeight="1" x14ac:dyDescent="0.25">
      <c r="AY1600" s="159" t="s">
        <v>90</v>
      </c>
      <c r="AZ1600" s="158">
        <f>_xll.qlInterestRateIndexFixingDate(Currency&amp;"ibor"&amp;Tenor,BA1600,Trigger)</f>
        <v>50504</v>
      </c>
      <c r="BA1600" s="158">
        <f>_xll.qlCalendarAdvance(Calendar,BA1599,AY1600,"f",,Trigger)</f>
        <v>50508</v>
      </c>
      <c r="BB1600" s="158">
        <f>_xll.qlInterestRateIndexMaturity(Currency&amp;"ibor"&amp;Tenor,BA1600,Trigger)</f>
        <v>50691</v>
      </c>
      <c r="BC1600" s="320">
        <f>_xll.qlIndexFixing($AC$5,AZ1600,TRUE,_xll.ohTrigger(Trigger,Trigger6M))</f>
        <v>1.4312488931123352E-2</v>
      </c>
      <c r="BD1600" s="320">
        <f>_xll.qlIndexFixing($BE$1,AZ1600,TRUE,_xll.ohTrigger(Trigger,Trigger6M))</f>
        <v>1.4419913936946211E-2</v>
      </c>
    </row>
    <row r="1601" spans="51:56" ht="11.25" customHeight="1" x14ac:dyDescent="0.25">
      <c r="AY1601" s="159" t="s">
        <v>90</v>
      </c>
      <c r="AZ1601" s="158">
        <f>_xll.qlInterestRateIndexFixingDate(Currency&amp;"ibor"&amp;Tenor,BA1601,Trigger)</f>
        <v>50511</v>
      </c>
      <c r="BA1601" s="158">
        <f>_xll.qlCalendarAdvance(Calendar,BA1600,AY1601,"f",,Trigger)</f>
        <v>50515</v>
      </c>
      <c r="BB1601" s="158">
        <f>_xll.qlInterestRateIndexMaturity(Currency&amp;"ibor"&amp;Tenor,BA1601,Trigger)</f>
        <v>50698</v>
      </c>
      <c r="BC1601" s="320">
        <f>_xll.qlIndexFixing($AC$5,AZ1601,TRUE,_xll.ohTrigger(Trigger,Trigger6M))</f>
        <v>1.4301110240859671E-2</v>
      </c>
      <c r="BD1601" s="320">
        <f>_xll.qlIndexFixing($BE$1,AZ1601,TRUE,_xll.ohTrigger(Trigger,Trigger6M))</f>
        <v>1.4417225168858908E-2</v>
      </c>
    </row>
    <row r="1602" spans="51:56" ht="11.25" customHeight="1" x14ac:dyDescent="0.25">
      <c r="AY1602" s="159" t="s">
        <v>90</v>
      </c>
      <c r="AZ1602" s="158">
        <f>_xll.qlInterestRateIndexFixingDate(Currency&amp;"ibor"&amp;Tenor,BA1602,Trigger)</f>
        <v>50516</v>
      </c>
      <c r="BA1602" s="158">
        <f>_xll.qlCalendarAdvance(Calendar,BA1601,AY1602,"f",,Trigger)</f>
        <v>50522</v>
      </c>
      <c r="BB1602" s="158">
        <f>_xll.qlInterestRateIndexMaturity(Currency&amp;"ibor"&amp;Tenor,BA1602,Trigger)</f>
        <v>50705</v>
      </c>
      <c r="BC1602" s="320">
        <f>_xll.qlIndexFixing($AC$5,AZ1602,TRUE,_xll.ohTrigger(Trigger,Trigger6M))</f>
        <v>1.4289709944643991E-2</v>
      </c>
      <c r="BD1602" s="320">
        <f>_xll.qlIndexFixing($BE$1,AZ1602,TRUE,_xll.ohTrigger(Trigger,Trigger6M))</f>
        <v>1.4414582384821396E-2</v>
      </c>
    </row>
    <row r="1603" spans="51:56" ht="11.25" customHeight="1" x14ac:dyDescent="0.25">
      <c r="AY1603" s="159" t="s">
        <v>90</v>
      </c>
      <c r="AZ1603" s="158">
        <f>_xll.qlInterestRateIndexFixingDate(Currency&amp;"ibor"&amp;Tenor,BA1603,Trigger)</f>
        <v>50525</v>
      </c>
      <c r="BA1603" s="158">
        <f>_xll.qlCalendarAdvance(Calendar,BA1602,AY1603,"f",,Trigger)</f>
        <v>50529</v>
      </c>
      <c r="BB1603" s="158">
        <f>_xll.qlInterestRateIndexMaturity(Currency&amp;"ibor"&amp;Tenor,BA1603,Trigger)</f>
        <v>50713</v>
      </c>
      <c r="BC1603" s="320">
        <f>_xll.qlIndexFixing($AC$5,AZ1603,TRUE,_xll.ohTrigger(Trigger,Trigger6M))</f>
        <v>1.4278579910872641E-2</v>
      </c>
      <c r="BD1603" s="320">
        <f>_xll.qlIndexFixing($BE$1,AZ1603,TRUE,_xll.ohTrigger(Trigger,Trigger6M))</f>
        <v>1.4412104319095802E-2</v>
      </c>
    </row>
    <row r="1604" spans="51:56" ht="11.25" customHeight="1" x14ac:dyDescent="0.25">
      <c r="AY1604" s="159" t="s">
        <v>90</v>
      </c>
      <c r="AZ1604" s="158">
        <f>_xll.qlInterestRateIndexFixingDate(Currency&amp;"ibor"&amp;Tenor,BA1604,Trigger)</f>
        <v>50532</v>
      </c>
      <c r="BA1604" s="158">
        <f>_xll.qlCalendarAdvance(Calendar,BA1603,AY1604,"f",,Trigger)</f>
        <v>50536</v>
      </c>
      <c r="BB1604" s="158">
        <f>_xll.qlInterestRateIndexMaturity(Currency&amp;"ibor"&amp;Tenor,BA1604,Trigger)</f>
        <v>50720</v>
      </c>
      <c r="BC1604" s="320">
        <f>_xll.qlIndexFixing($AC$5,AZ1604,TRUE,_xll.ohTrigger(Trigger,Trigger6M))</f>
        <v>1.4267206536864405E-2</v>
      </c>
      <c r="BD1604" s="320">
        <f>_xll.qlIndexFixing($BE$1,AZ1604,TRUE,_xll.ohTrigger(Trigger,Trigger6M))</f>
        <v>1.4409557344939004E-2</v>
      </c>
    </row>
    <row r="1605" spans="51:56" ht="11.25" customHeight="1" x14ac:dyDescent="0.25">
      <c r="AY1605" s="159" t="s">
        <v>90</v>
      </c>
      <c r="AZ1605" s="158">
        <f>_xll.qlInterestRateIndexFixingDate(Currency&amp;"ibor"&amp;Tenor,BA1605,Trigger)</f>
        <v>50539</v>
      </c>
      <c r="BA1605" s="158">
        <f>_xll.qlCalendarAdvance(Calendar,BA1604,AY1605,"f",,Trigger)</f>
        <v>50543</v>
      </c>
      <c r="BB1605" s="158">
        <f>_xll.qlInterestRateIndexMaturity(Currency&amp;"ibor"&amp;Tenor,BA1605,Trigger)</f>
        <v>50727</v>
      </c>
      <c r="BC1605" s="320">
        <f>_xll.qlIndexFixing($AC$5,AZ1605,TRUE,_xll.ohTrigger(Trigger,Trigger6M))</f>
        <v>1.4263207786787692E-2</v>
      </c>
      <c r="BD1605" s="320">
        <f>_xll.qlIndexFixing($BE$1,AZ1605,TRUE,_xll.ohTrigger(Trigger,Trigger6M))</f>
        <v>1.4407056935923514E-2</v>
      </c>
    </row>
    <row r="1606" spans="51:56" ht="11.25" customHeight="1" x14ac:dyDescent="0.25">
      <c r="AY1606" s="159" t="s">
        <v>90</v>
      </c>
      <c r="AZ1606" s="158">
        <f>_xll.qlInterestRateIndexFixingDate(Currency&amp;"ibor"&amp;Tenor,BA1606,Trigger)</f>
        <v>50546</v>
      </c>
      <c r="BA1606" s="158">
        <f>_xll.qlCalendarAdvance(Calendar,BA1605,AY1606,"f",,Trigger)</f>
        <v>50550</v>
      </c>
      <c r="BB1606" s="158">
        <f>_xll.qlInterestRateIndexMaturity(Currency&amp;"ibor"&amp;Tenor,BA1606,Trigger)</f>
        <v>50734</v>
      </c>
      <c r="BC1606" s="320">
        <f>_xll.qlIndexFixing($AC$5,AZ1606,TRUE,_xll.ohTrigger(Trigger,Trigger6M))</f>
        <v>1.4264751517267226E-2</v>
      </c>
      <c r="BD1606" s="320">
        <f>_xll.qlIndexFixing($BE$1,AZ1606,TRUE,_xll.ohTrigger(Trigger,Trigger6M))</f>
        <v>1.4404603280640648E-2</v>
      </c>
    </row>
    <row r="1607" spans="51:56" ht="11.25" customHeight="1" x14ac:dyDescent="0.25">
      <c r="AY1607" s="159" t="s">
        <v>90</v>
      </c>
      <c r="AZ1607" s="158">
        <f>_xll.qlInterestRateIndexFixingDate(Currency&amp;"ibor"&amp;Tenor,BA1607,Trigger)</f>
        <v>50553</v>
      </c>
      <c r="BA1607" s="158">
        <f>_xll.qlCalendarAdvance(Calendar,BA1606,AY1607,"f",,Trigger)</f>
        <v>50557</v>
      </c>
      <c r="BB1607" s="158">
        <f>_xll.qlInterestRateIndexMaturity(Currency&amp;"ibor"&amp;Tenor,BA1607,Trigger)</f>
        <v>50740</v>
      </c>
      <c r="BC1607" s="320">
        <f>_xll.qlIndexFixing($AC$5,AZ1607,TRUE,_xll.ohTrigger(Trigger,Trigger6M))</f>
        <v>1.4265902998361668E-2</v>
      </c>
      <c r="BD1607" s="320">
        <f>_xll.qlIndexFixing($BE$1,AZ1607,TRUE,_xll.ohTrigger(Trigger,Trigger6M))</f>
        <v>1.4402064825743379E-2</v>
      </c>
    </row>
    <row r="1608" spans="51:56" ht="11.25" customHeight="1" x14ac:dyDescent="0.25">
      <c r="AY1608" s="159" t="s">
        <v>90</v>
      </c>
      <c r="AZ1608" s="158">
        <f>_xll.qlInterestRateIndexFixingDate(Currency&amp;"ibor"&amp;Tenor,BA1608,Trigger)</f>
        <v>50560</v>
      </c>
      <c r="BA1608" s="158">
        <f>_xll.qlCalendarAdvance(Calendar,BA1607,AY1608,"f",,Trigger)</f>
        <v>50564</v>
      </c>
      <c r="BB1608" s="158">
        <f>_xll.qlInterestRateIndexMaturity(Currency&amp;"ibor"&amp;Tenor,BA1608,Trigger)</f>
        <v>50747</v>
      </c>
      <c r="BC1608" s="320">
        <f>_xll.qlIndexFixing($AC$5,AZ1608,TRUE,_xll.ohTrigger(Trigger,Trigger6M))</f>
        <v>1.4267446670216928E-2</v>
      </c>
      <c r="BD1608" s="320">
        <f>_xll.qlIndexFixing($BE$1,AZ1608,TRUE,_xll.ohTrigger(Trigger,Trigger6M))</f>
        <v>1.4399701906252706E-2</v>
      </c>
    </row>
    <row r="1609" spans="51:56" ht="11.25" customHeight="1" x14ac:dyDescent="0.25">
      <c r="AY1609" s="159" t="s">
        <v>90</v>
      </c>
      <c r="AZ1609" s="158">
        <f>_xll.qlInterestRateIndexFixingDate(Currency&amp;"ibor"&amp;Tenor,BA1609,Trigger)</f>
        <v>50567</v>
      </c>
      <c r="BA1609" s="158">
        <f>_xll.qlCalendarAdvance(Calendar,BA1608,AY1609,"f",,Trigger)</f>
        <v>50571</v>
      </c>
      <c r="BB1609" s="158">
        <f>_xll.qlInterestRateIndexMaturity(Currency&amp;"ibor"&amp;Tenor,BA1609,Trigger)</f>
        <v>50754</v>
      </c>
      <c r="BC1609" s="320">
        <f>_xll.qlIndexFixing($AC$5,AZ1609,TRUE,_xll.ohTrigger(Trigger,Trigger6M))</f>
        <v>1.4268990343275598E-2</v>
      </c>
      <c r="BD1609" s="320">
        <f>_xll.qlIndexFixing($BE$1,AZ1609,TRUE,_xll.ohTrigger(Trigger,Trigger6M))</f>
        <v>1.4397386290916504E-2</v>
      </c>
    </row>
    <row r="1610" spans="51:56" ht="11.25" customHeight="1" x14ac:dyDescent="0.25">
      <c r="AY1610" s="159" t="s">
        <v>90</v>
      </c>
      <c r="AZ1610" s="158">
        <f>_xll.qlInterestRateIndexFixingDate(Currency&amp;"ibor"&amp;Tenor,BA1610,Trigger)</f>
        <v>50574</v>
      </c>
      <c r="BA1610" s="158">
        <f>_xll.qlCalendarAdvance(Calendar,BA1609,AY1610,"f",,Trigger)</f>
        <v>50578</v>
      </c>
      <c r="BB1610" s="158">
        <f>_xll.qlInterestRateIndexMaturity(Currency&amp;"ibor"&amp;Tenor,BA1610,Trigger)</f>
        <v>50761</v>
      </c>
      <c r="BC1610" s="320">
        <f>_xll.qlIndexFixing($AC$5,AZ1610,TRUE,_xll.ohTrigger(Trigger,Trigger6M))</f>
        <v>1.4270534017536802E-2</v>
      </c>
      <c r="BD1610" s="320">
        <f>_xll.qlIndexFixing($BE$1,AZ1610,TRUE,_xll.ohTrigger(Trigger,Trigger6M))</f>
        <v>1.4395118168331019E-2</v>
      </c>
    </row>
    <row r="1611" spans="51:56" ht="11.25" customHeight="1" x14ac:dyDescent="0.25">
      <c r="AY1611" s="159" t="s">
        <v>90</v>
      </c>
      <c r="AZ1611" s="158">
        <f>_xll.qlInterestRateIndexFixingDate(Currency&amp;"ibor"&amp;Tenor,BA1611,Trigger)</f>
        <v>50581</v>
      </c>
      <c r="BA1611" s="158">
        <f>_xll.qlCalendarAdvance(Calendar,BA1610,AY1611,"f",,Trigger)</f>
        <v>50585</v>
      </c>
      <c r="BB1611" s="158">
        <f>_xll.qlInterestRateIndexMaturity(Currency&amp;"ibor"&amp;Tenor,BA1611,Trigger)</f>
        <v>50768</v>
      </c>
      <c r="BC1611" s="320">
        <f>_xll.qlIndexFixing($AC$5,AZ1611,TRUE,_xll.ohTrigger(Trigger,Trigger6M))</f>
        <v>1.4272077693000105E-2</v>
      </c>
      <c r="BD1611" s="320">
        <f>_xll.qlIndexFixing($BE$1,AZ1611,TRUE,_xll.ohTrigger(Trigger,Trigger6M))</f>
        <v>1.4392897727092931E-2</v>
      </c>
    </row>
    <row r="1612" spans="51:56" ht="11.25" customHeight="1" x14ac:dyDescent="0.25">
      <c r="AY1612" s="159" t="s">
        <v>90</v>
      </c>
      <c r="AZ1612" s="158">
        <f>_xll.qlInterestRateIndexFixingDate(Currency&amp;"ibor"&amp;Tenor,BA1612,Trigger)</f>
        <v>50588</v>
      </c>
      <c r="BA1612" s="158">
        <f>_xll.qlCalendarAdvance(Calendar,BA1611,AY1612,"f",,Trigger)</f>
        <v>50592</v>
      </c>
      <c r="BB1612" s="158">
        <f>_xll.qlInterestRateIndexMaturity(Currency&amp;"ibor"&amp;Tenor,BA1612,Trigger)</f>
        <v>50776</v>
      </c>
      <c r="BC1612" s="320">
        <f>_xll.qlIndexFixing($AC$5,AZ1612,TRUE,_xll.ohTrigger(Trigger,Trigger6M))</f>
        <v>1.4274013925536729E-2</v>
      </c>
      <c r="BD1612" s="320">
        <f>_xll.qlIndexFixing($BE$1,AZ1612,TRUE,_xll.ohTrigger(Trigger,Trigger6M))</f>
        <v>1.4390873738845884E-2</v>
      </c>
    </row>
    <row r="1613" spans="51:56" ht="11.25" customHeight="1" x14ac:dyDescent="0.25">
      <c r="AY1613" s="159" t="s">
        <v>90</v>
      </c>
      <c r="AZ1613" s="158">
        <f>_xll.qlInterestRateIndexFixingDate(Currency&amp;"ibor"&amp;Tenor,BA1613,Trigger)</f>
        <v>50595</v>
      </c>
      <c r="BA1613" s="158">
        <f>_xll.qlCalendarAdvance(Calendar,BA1612,AY1613,"f",,Trigger)</f>
        <v>50599</v>
      </c>
      <c r="BB1613" s="158">
        <f>_xll.qlInterestRateIndexMaturity(Currency&amp;"ibor"&amp;Tenor,BA1613,Trigger)</f>
        <v>50783</v>
      </c>
      <c r="BC1613" s="320">
        <f>_xll.qlIndexFixing($AC$5,AZ1613,TRUE,_xll.ohTrigger(Trigger,Trigger6M))</f>
        <v>1.4275557664480363E-2</v>
      </c>
      <c r="BD1613" s="320">
        <f>_xll.qlIndexFixing($BE$1,AZ1613,TRUE,_xll.ohTrigger(Trigger,Trigger6M))</f>
        <v>1.4388752640501528E-2</v>
      </c>
    </row>
    <row r="1614" spans="51:56" ht="11.25" customHeight="1" x14ac:dyDescent="0.25">
      <c r="AY1614" s="159" t="s">
        <v>90</v>
      </c>
      <c r="AZ1614" s="158">
        <f>_xll.qlInterestRateIndexFixingDate(Currency&amp;"ibor"&amp;Tenor,BA1614,Trigger)</f>
        <v>50602</v>
      </c>
      <c r="BA1614" s="158">
        <f>_xll.qlCalendarAdvance(Calendar,BA1613,AY1614,"f",,Trigger)</f>
        <v>50606</v>
      </c>
      <c r="BB1614" s="158">
        <f>_xll.qlInterestRateIndexMaturity(Currency&amp;"ibor"&amp;Tenor,BA1614,Trigger)</f>
        <v>50790</v>
      </c>
      <c r="BC1614" s="320">
        <f>_xll.qlIndexFixing($AC$5,AZ1614,TRUE,_xll.ohTrigger(Trigger,Trigger6M))</f>
        <v>1.4277101404633029E-2</v>
      </c>
      <c r="BD1614" s="320">
        <f>_xll.qlIndexFixing($BE$1,AZ1614,TRUE,_xll.ohTrigger(Trigger,Trigger6M))</f>
        <v>1.4386679804722854E-2</v>
      </c>
    </row>
    <row r="1615" spans="51:56" ht="11.25" customHeight="1" x14ac:dyDescent="0.25">
      <c r="AY1615" s="159" t="s">
        <v>90</v>
      </c>
      <c r="AZ1615" s="158">
        <f>_xll.qlInterestRateIndexFixingDate(Currency&amp;"ibor"&amp;Tenor,BA1615,Trigger)</f>
        <v>50609</v>
      </c>
      <c r="BA1615" s="158">
        <f>_xll.qlCalendarAdvance(Calendar,BA1614,AY1615,"f",,Trigger)</f>
        <v>50613</v>
      </c>
      <c r="BB1615" s="158">
        <f>_xll.qlInterestRateIndexMaturity(Currency&amp;"ibor"&amp;Tenor,BA1615,Trigger)</f>
        <v>50797</v>
      </c>
      <c r="BC1615" s="320">
        <f>_xll.qlIndexFixing($AC$5,AZ1615,TRUE,_xll.ohTrigger(Trigger,Trigger6M))</f>
        <v>1.4278645145996031E-2</v>
      </c>
      <c r="BD1615" s="320">
        <f>_xll.qlIndexFixing($BE$1,AZ1615,TRUE,_xll.ohTrigger(Trigger,Trigger6M))</f>
        <v>1.4384655420126811E-2</v>
      </c>
    </row>
    <row r="1616" spans="51:56" ht="11.25" customHeight="1" x14ac:dyDescent="0.25">
      <c r="AY1616" s="159" t="s">
        <v>90</v>
      </c>
      <c r="AZ1616" s="158">
        <f>_xll.qlInterestRateIndexFixingDate(Currency&amp;"ibor"&amp;Tenor,BA1616,Trigger)</f>
        <v>50616</v>
      </c>
      <c r="BA1616" s="158">
        <f>_xll.qlCalendarAdvance(Calendar,BA1615,AY1616,"f",,Trigger)</f>
        <v>50620</v>
      </c>
      <c r="BB1616" s="158">
        <f>_xll.qlInterestRateIndexMaturity(Currency&amp;"ibor"&amp;Tenor,BA1616,Trigger)</f>
        <v>50804</v>
      </c>
      <c r="BC1616" s="320">
        <f>_xll.qlIndexFixing($AC$5,AZ1616,TRUE,_xll.ohTrigger(Trigger,Trigger6M))</f>
        <v>1.4280188888567196E-2</v>
      </c>
      <c r="BD1616" s="320">
        <f>_xll.qlIndexFixing($BE$1,AZ1616,TRUE,_xll.ohTrigger(Trigger,Trigger6M))</f>
        <v>1.4382679675331217E-2</v>
      </c>
    </row>
    <row r="1617" spans="51:56" ht="11.25" customHeight="1" x14ac:dyDescent="0.25">
      <c r="AY1617" s="159" t="s">
        <v>90</v>
      </c>
      <c r="AZ1617" s="158">
        <f>_xll.qlInterestRateIndexFixingDate(Currency&amp;"ibor"&amp;Tenor,BA1617,Trigger)</f>
        <v>50623</v>
      </c>
      <c r="BA1617" s="158">
        <f>_xll.qlCalendarAdvance(Calendar,BA1616,AY1617,"f",,Trigger)</f>
        <v>50627</v>
      </c>
      <c r="BB1617" s="158">
        <f>_xll.qlInterestRateIndexMaturity(Currency&amp;"ibor"&amp;Tenor,BA1617,Trigger)</f>
        <v>50811</v>
      </c>
      <c r="BC1617" s="320">
        <f>_xll.qlIndexFixing($AC$5,AZ1617,TRUE,_xll.ohTrigger(Trigger,Trigger6M))</f>
        <v>1.4281732632348266E-2</v>
      </c>
      <c r="BD1617" s="320">
        <f>_xll.qlIndexFixing($BE$1,AZ1617,TRUE,_xll.ohTrigger(Trigger,Trigger6M))</f>
        <v>1.4380752758957364E-2</v>
      </c>
    </row>
    <row r="1618" spans="51:56" ht="11.25" customHeight="1" x14ac:dyDescent="0.25">
      <c r="AY1618" s="159" t="s">
        <v>90</v>
      </c>
      <c r="AZ1618" s="158">
        <f>_xll.qlInterestRateIndexFixingDate(Currency&amp;"ibor"&amp;Tenor,BA1618,Trigger)</f>
        <v>50630</v>
      </c>
      <c r="BA1618" s="158">
        <f>_xll.qlCalendarAdvance(Calendar,BA1617,AY1618,"f",,Trigger)</f>
        <v>50634</v>
      </c>
      <c r="BB1618" s="158">
        <f>_xll.qlInterestRateIndexMaturity(Currency&amp;"ibor"&amp;Tenor,BA1618,Trigger)</f>
        <v>50818</v>
      </c>
      <c r="BC1618" s="320">
        <f>_xll.qlIndexFixing($AC$5,AZ1618,TRUE,_xll.ohTrigger(Trigger,Trigger6M))</f>
        <v>1.4283276377338366E-2</v>
      </c>
      <c r="BD1618" s="320">
        <f>_xll.qlIndexFixing($BE$1,AZ1618,TRUE,_xll.ohTrigger(Trigger,Trigger6M))</f>
        <v>1.4378874859630887E-2</v>
      </c>
    </row>
    <row r="1619" spans="51:56" ht="11.25" customHeight="1" x14ac:dyDescent="0.25">
      <c r="AY1619" s="159" t="s">
        <v>90</v>
      </c>
      <c r="AZ1619" s="158">
        <f>_xll.qlInterestRateIndexFixingDate(Currency&amp;"ibor"&amp;Tenor,BA1619,Trigger)</f>
        <v>50637</v>
      </c>
      <c r="BA1619" s="158">
        <f>_xll.qlCalendarAdvance(Calendar,BA1618,AY1619,"f",,Trigger)</f>
        <v>50641</v>
      </c>
      <c r="BB1619" s="158">
        <f>_xll.qlInterestRateIndexMaturity(Currency&amp;"ibor"&amp;Tenor,BA1619,Trigger)</f>
        <v>50825</v>
      </c>
      <c r="BC1619" s="320">
        <f>_xll.qlIndexFixing($AC$5,AZ1619,TRUE,_xll.ohTrigger(Trigger,Trigger6M))</f>
        <v>1.4284820123537066E-2</v>
      </c>
      <c r="BD1619" s="320">
        <f>_xll.qlIndexFixing($BE$1,AZ1619,TRUE,_xll.ohTrigger(Trigger,Trigger6M))</f>
        <v>1.4377046165978728E-2</v>
      </c>
    </row>
    <row r="1620" spans="51:56" ht="11.25" customHeight="1" x14ac:dyDescent="0.25">
      <c r="AY1620" s="159" t="s">
        <v>90</v>
      </c>
      <c r="AZ1620" s="158">
        <f>_xll.qlInterestRateIndexFixingDate(Currency&amp;"ibor"&amp;Tenor,BA1620,Trigger)</f>
        <v>50644</v>
      </c>
      <c r="BA1620" s="158">
        <f>_xll.qlCalendarAdvance(Calendar,BA1619,AY1620,"f",,Trigger)</f>
        <v>50648</v>
      </c>
      <c r="BB1620" s="158">
        <f>_xll.qlInterestRateIndexMaturity(Currency&amp;"ibor"&amp;Tenor,BA1620,Trigger)</f>
        <v>50829</v>
      </c>
      <c r="BC1620" s="320">
        <f>_xll.qlIndexFixing($AC$5,AZ1620,TRUE,_xll.ohTrigger(Trigger,Trigger6M))</f>
        <v>1.4285184785528041E-2</v>
      </c>
      <c r="BD1620" s="320">
        <f>_xll.qlIndexFixing($BE$1,AZ1620,TRUE,_xll.ohTrigger(Trigger,Trigger6M))</f>
        <v>1.4374738909920439E-2</v>
      </c>
    </row>
    <row r="1621" spans="51:56" ht="11.25" customHeight="1" x14ac:dyDescent="0.25">
      <c r="AY1621" s="159" t="s">
        <v>90</v>
      </c>
      <c r="AZ1621" s="158">
        <f>_xll.qlInterestRateIndexFixingDate(Currency&amp;"ibor"&amp;Tenor,BA1621,Trigger)</f>
        <v>50651</v>
      </c>
      <c r="BA1621" s="158">
        <f>_xll.qlCalendarAdvance(Calendar,BA1620,AY1621,"f",,Trigger)</f>
        <v>50655</v>
      </c>
      <c r="BB1621" s="158">
        <f>_xll.qlInterestRateIndexMaturity(Currency&amp;"ibor"&amp;Tenor,BA1621,Trigger)</f>
        <v>50836</v>
      </c>
      <c r="BC1621" s="320">
        <f>_xll.qlIndexFixing($AC$5,AZ1621,TRUE,_xll.ohTrigger(Trigger,Trigger6M))</f>
        <v>1.4286728350771841E-2</v>
      </c>
      <c r="BD1621" s="320">
        <f>_xll.qlIndexFixing($BE$1,AZ1621,TRUE,_xll.ohTrigger(Trigger,Trigger6M))</f>
        <v>1.4372998584713621E-2</v>
      </c>
    </row>
    <row r="1622" spans="51:56" ht="11.25" customHeight="1" x14ac:dyDescent="0.25">
      <c r="AY1622" s="159" t="s">
        <v>90</v>
      </c>
      <c r="AZ1622" s="158">
        <f>_xll.qlInterestRateIndexFixingDate(Currency&amp;"ibor"&amp;Tenor,BA1622,Trigger)</f>
        <v>50658</v>
      </c>
      <c r="BA1622" s="158">
        <f>_xll.qlCalendarAdvance(Calendar,BA1621,AY1622,"f",,Trigger)</f>
        <v>50662</v>
      </c>
      <c r="BB1622" s="158">
        <f>_xll.qlInterestRateIndexMaturity(Currency&amp;"ibor"&amp;Tenor,BA1622,Trigger)</f>
        <v>50843</v>
      </c>
      <c r="BC1622" s="320">
        <f>_xll.qlIndexFixing($AC$5,AZ1622,TRUE,_xll.ohTrigger(Trigger,Trigger6M))</f>
        <v>1.4288271917204522E-2</v>
      </c>
      <c r="BD1622" s="320">
        <f>_xll.qlIndexFixing($BE$1,AZ1622,TRUE,_xll.ohTrigger(Trigger,Trigger6M))</f>
        <v>1.4371307984698281E-2</v>
      </c>
    </row>
    <row r="1623" spans="51:56" ht="11.25" customHeight="1" x14ac:dyDescent="0.25">
      <c r="AY1623" s="159" t="s">
        <v>90</v>
      </c>
      <c r="AZ1623" s="158">
        <f>_xll.qlInterestRateIndexFixingDate(Currency&amp;"ibor"&amp;Tenor,BA1623,Trigger)</f>
        <v>50665</v>
      </c>
      <c r="BA1623" s="158">
        <f>_xll.qlCalendarAdvance(Calendar,BA1622,AY1623,"f",,Trigger)</f>
        <v>50669</v>
      </c>
      <c r="BB1623" s="158">
        <f>_xll.qlInterestRateIndexMaturity(Currency&amp;"ibor"&amp;Tenor,BA1623,Trigger)</f>
        <v>50850</v>
      </c>
      <c r="BC1623" s="320">
        <f>_xll.qlIndexFixing($AC$5,AZ1623,TRUE,_xll.ohTrigger(Trigger,Trigger6M))</f>
        <v>1.4289815484826971E-2</v>
      </c>
      <c r="BD1623" s="320">
        <f>_xll.qlIndexFixing($BE$1,AZ1623,TRUE,_xll.ohTrigger(Trigger,Trigger6M))</f>
        <v>1.4369667298494369E-2</v>
      </c>
    </row>
    <row r="1624" spans="51:56" ht="11.25" customHeight="1" x14ac:dyDescent="0.25">
      <c r="AY1624" s="159" t="s">
        <v>90</v>
      </c>
      <c r="AZ1624" s="158">
        <f>_xll.qlInterestRateIndexFixingDate(Currency&amp;"ibor"&amp;Tenor,BA1624,Trigger)</f>
        <v>50672</v>
      </c>
      <c r="BA1624" s="158">
        <f>_xll.qlCalendarAdvance(Calendar,BA1623,AY1624,"f",,Trigger)</f>
        <v>50676</v>
      </c>
      <c r="BB1624" s="158">
        <f>_xll.qlInterestRateIndexMaturity(Currency&amp;"ibor"&amp;Tenor,BA1624,Trigger)</f>
        <v>50857</v>
      </c>
      <c r="BC1624" s="320">
        <f>_xll.qlIndexFixing($AC$5,AZ1624,TRUE,_xll.ohTrigger(Trigger,Trigger6M))</f>
        <v>1.4291359053638744E-2</v>
      </c>
      <c r="BD1624" s="320">
        <f>_xll.qlIndexFixing($BE$1,AZ1624,TRUE,_xll.ohTrigger(Trigger,Trigger6M))</f>
        <v>1.4368076714722714E-2</v>
      </c>
    </row>
    <row r="1625" spans="51:56" ht="11.25" customHeight="1" x14ac:dyDescent="0.25">
      <c r="AY1625" s="159" t="s">
        <v>90</v>
      </c>
      <c r="AZ1625" s="158">
        <f>_xll.qlInterestRateIndexFixingDate(Currency&amp;"ibor"&amp;Tenor,BA1625,Trigger)</f>
        <v>50679</v>
      </c>
      <c r="BA1625" s="158">
        <f>_xll.qlCalendarAdvance(Calendar,BA1624,AY1625,"f",,Trigger)</f>
        <v>50683</v>
      </c>
      <c r="BB1625" s="158">
        <f>_xll.qlInterestRateIndexMaturity(Currency&amp;"ibor"&amp;Tenor,BA1625,Trigger)</f>
        <v>50865</v>
      </c>
      <c r="BC1625" s="320">
        <f>_xll.qlIndexFixing($AC$5,AZ1625,TRUE,_xll.ohTrigger(Trigger,Trigger6M))</f>
        <v>1.42932959416016E-2</v>
      </c>
      <c r="BD1625" s="320">
        <f>_xll.qlIndexFixing($BE$1,AZ1625,TRUE,_xll.ohTrigger(Trigger,Trigger6M))</f>
        <v>1.4366729891435073E-2</v>
      </c>
    </row>
    <row r="1626" spans="51:56" ht="11.25" customHeight="1" x14ac:dyDescent="0.25">
      <c r="AY1626" s="159" t="s">
        <v>90</v>
      </c>
      <c r="AZ1626" s="158">
        <f>_xll.qlInterestRateIndexFixingDate(Currency&amp;"ibor"&amp;Tenor,BA1626,Trigger)</f>
        <v>50686</v>
      </c>
      <c r="BA1626" s="158">
        <f>_xll.qlCalendarAdvance(Calendar,BA1625,AY1626,"f",,Trigger)</f>
        <v>50690</v>
      </c>
      <c r="BB1626" s="158">
        <f>_xll.qlInterestRateIndexMaturity(Currency&amp;"ibor"&amp;Tenor,BA1626,Trigger)</f>
        <v>50872</v>
      </c>
      <c r="BC1626" s="320">
        <f>_xll.qlIndexFixing($AC$5,AZ1626,TRUE,_xll.ohTrigger(Trigger,Trigger6M))</f>
        <v>1.4294839573946625E-2</v>
      </c>
      <c r="BD1626" s="320">
        <f>_xll.qlIndexFixing($BE$1,AZ1626,TRUE,_xll.ohTrigger(Trigger,Trigger6M))</f>
        <v>1.436524369047058E-2</v>
      </c>
    </row>
    <row r="1627" spans="51:56" ht="11.25" customHeight="1" x14ac:dyDescent="0.25">
      <c r="AY1627" s="159" t="s">
        <v>90</v>
      </c>
      <c r="AZ1627" s="158">
        <f>_xll.qlInterestRateIndexFixingDate(Currency&amp;"ibor"&amp;Tenor,BA1627,Trigger)</f>
        <v>50693</v>
      </c>
      <c r="BA1627" s="158">
        <f>_xll.qlCalendarAdvance(Calendar,BA1626,AY1627,"f",,Trigger)</f>
        <v>50697</v>
      </c>
      <c r="BB1627" s="158">
        <f>_xll.qlInterestRateIndexMaturity(Currency&amp;"ibor"&amp;Tenor,BA1627,Trigger)</f>
        <v>50879</v>
      </c>
      <c r="BC1627" s="320">
        <f>_xll.qlIndexFixing($AC$5,AZ1627,TRUE,_xll.ohTrigger(Trigger,Trigger6M))</f>
        <v>1.4296383207487615E-2</v>
      </c>
      <c r="BD1627" s="320">
        <f>_xll.qlIndexFixing($BE$1,AZ1627,TRUE,_xll.ohTrigger(Trigger,Trigger6M))</f>
        <v>1.4363808173318837E-2</v>
      </c>
    </row>
    <row r="1628" spans="51:56" ht="11.25" customHeight="1" x14ac:dyDescent="0.25">
      <c r="AY1628" s="159" t="s">
        <v>90</v>
      </c>
      <c r="AZ1628" s="158">
        <f>_xll.qlInterestRateIndexFixingDate(Currency&amp;"ibor"&amp;Tenor,BA1628,Trigger)</f>
        <v>50700</v>
      </c>
      <c r="BA1628" s="158">
        <f>_xll.qlCalendarAdvance(Calendar,BA1627,AY1628,"f",,Trigger)</f>
        <v>50704</v>
      </c>
      <c r="BB1628" s="158">
        <f>_xll.qlInterestRateIndexMaturity(Currency&amp;"ibor"&amp;Tenor,BA1628,Trigger)</f>
        <v>50886</v>
      </c>
      <c r="BC1628" s="320">
        <f>_xll.qlIndexFixing($AC$5,AZ1628,TRUE,_xll.ohTrigger(Trigger,Trigger6M))</f>
        <v>1.4297926842224131E-2</v>
      </c>
      <c r="BD1628" s="320">
        <f>_xll.qlIndexFixing($BE$1,AZ1628,TRUE,_xll.ohTrigger(Trigger,Trigger6M))</f>
        <v>1.4362423528618402E-2</v>
      </c>
    </row>
    <row r="1629" spans="51:56" ht="11.25" customHeight="1" x14ac:dyDescent="0.25">
      <c r="AY1629" s="159" t="s">
        <v>90</v>
      </c>
      <c r="AZ1629" s="158">
        <f>_xll.qlInterestRateIndexFixingDate(Currency&amp;"ibor"&amp;Tenor,BA1629,Trigger)</f>
        <v>50707</v>
      </c>
      <c r="BA1629" s="158">
        <f>_xll.qlCalendarAdvance(Calendar,BA1628,AY1629,"f",,Trigger)</f>
        <v>50711</v>
      </c>
      <c r="BB1629" s="158">
        <f>_xll.qlInterestRateIndexMaturity(Currency&amp;"ibor"&amp;Tenor,BA1629,Trigger)</f>
        <v>50892</v>
      </c>
      <c r="BC1629" s="320">
        <f>_xll.qlIndexFixing($AC$5,AZ1629,TRUE,_xll.ohTrigger(Trigger,Trigger6M))</f>
        <v>1.4299076915537928E-2</v>
      </c>
      <c r="BD1629" s="320">
        <f>_xll.qlIndexFixing($BE$1,AZ1629,TRUE,_xll.ohTrigger(Trigger,Trigger6M))</f>
        <v>1.4360881934325179E-2</v>
      </c>
    </row>
    <row r="1630" spans="51:56" ht="11.25" customHeight="1" x14ac:dyDescent="0.25">
      <c r="AY1630" s="159" t="s">
        <v>90</v>
      </c>
      <c r="AZ1630" s="158">
        <f>_xll.qlInterestRateIndexFixingDate(Currency&amp;"ibor"&amp;Tenor,BA1630,Trigger)</f>
        <v>50714</v>
      </c>
      <c r="BA1630" s="158">
        <f>_xll.qlCalendarAdvance(Calendar,BA1629,AY1630,"f",,Trigger)</f>
        <v>50718</v>
      </c>
      <c r="BB1630" s="158">
        <f>_xll.qlInterestRateIndexMaturity(Currency&amp;"ibor"&amp;Tenor,BA1630,Trigger)</f>
        <v>50899</v>
      </c>
      <c r="BC1630" s="320">
        <f>_xll.qlIndexFixing($AC$5,AZ1630,TRUE,_xll.ohTrigger(Trigger,Trigger6M))</f>
        <v>1.4300620491486093E-2</v>
      </c>
      <c r="BD1630" s="320">
        <f>_xll.qlIndexFixing($BE$1,AZ1630,TRUE,_xll.ohTrigger(Trigger,Trigger6M))</f>
        <v>1.4359595926379301E-2</v>
      </c>
    </row>
    <row r="1631" spans="51:56" ht="11.25" customHeight="1" x14ac:dyDescent="0.25">
      <c r="AY1631" s="159" t="s">
        <v>90</v>
      </c>
      <c r="AZ1631" s="158">
        <f>_xll.qlInterestRateIndexFixingDate(Currency&amp;"ibor"&amp;Tenor,BA1631,Trigger)</f>
        <v>50721</v>
      </c>
      <c r="BA1631" s="158">
        <f>_xll.qlCalendarAdvance(Calendar,BA1630,AY1631,"f",,Trigger)</f>
        <v>50725</v>
      </c>
      <c r="BB1631" s="158">
        <f>_xll.qlInterestRateIndexMaturity(Currency&amp;"ibor"&amp;Tenor,BA1631,Trigger)</f>
        <v>50906</v>
      </c>
      <c r="BC1631" s="320">
        <f>_xll.qlIndexFixing($AC$5,AZ1631,TRUE,_xll.ohTrigger(Trigger,Trigger6M))</f>
        <v>1.4302164068623141E-2</v>
      </c>
      <c r="BD1631" s="320">
        <f>_xll.qlIndexFixing($BE$1,AZ1631,TRUE,_xll.ohTrigger(Trigger,Trigger6M))</f>
        <v>1.435836134130822E-2</v>
      </c>
    </row>
    <row r="1632" spans="51:56" ht="11.25" customHeight="1" x14ac:dyDescent="0.25">
      <c r="AY1632" s="159" t="s">
        <v>90</v>
      </c>
      <c r="AZ1632" s="158">
        <f>_xll.qlInterestRateIndexFixingDate(Currency&amp;"ibor"&amp;Tenor,BA1632,Trigger)</f>
        <v>50728</v>
      </c>
      <c r="BA1632" s="158">
        <f>_xll.qlCalendarAdvance(Calendar,BA1631,AY1632,"f",,Trigger)</f>
        <v>50732</v>
      </c>
      <c r="BB1632" s="158">
        <f>_xll.qlInterestRateIndexMaturity(Currency&amp;"ibor"&amp;Tenor,BA1632,Trigger)</f>
        <v>50913</v>
      </c>
      <c r="BC1632" s="320">
        <f>_xll.qlIndexFixing($AC$5,AZ1632,TRUE,_xll.ohTrigger(Trigger,Trigger6M))</f>
        <v>1.4299566549204579E-2</v>
      </c>
      <c r="BD1632" s="320">
        <f>_xll.qlIndexFixing($BE$1,AZ1632,TRUE,_xll.ohTrigger(Trigger,Trigger6M))</f>
        <v>1.4357178367759266E-2</v>
      </c>
    </row>
    <row r="1633" spans="51:56" ht="11.25" customHeight="1" x14ac:dyDescent="0.25">
      <c r="AY1633" s="159" t="s">
        <v>90</v>
      </c>
      <c r="AZ1633" s="158">
        <f>_xll.qlInterestRateIndexFixingDate(Currency&amp;"ibor"&amp;Tenor,BA1633,Trigger)</f>
        <v>50735</v>
      </c>
      <c r="BA1633" s="158">
        <f>_xll.qlCalendarAdvance(Calendar,BA1632,AY1633,"f",,Trigger)</f>
        <v>50739</v>
      </c>
      <c r="BB1633" s="158">
        <f>_xll.qlInterestRateIndexMaturity(Currency&amp;"ibor"&amp;Tenor,BA1633,Trigger)</f>
        <v>50921</v>
      </c>
      <c r="BC1633" s="320">
        <f>_xll.qlIndexFixing($AC$5,AZ1633,TRUE,_xll.ohTrigger(Trigger,Trigger6M))</f>
        <v>1.4296811619639522E-2</v>
      </c>
      <c r="BD1633" s="320">
        <f>_xll.qlIndexFixing($BE$1,AZ1633,TRUE,_xll.ohTrigger(Trigger,Trigger6M))</f>
        <v>1.4356269994606388E-2</v>
      </c>
    </row>
    <row r="1634" spans="51:56" ht="11.25" customHeight="1" x14ac:dyDescent="0.25">
      <c r="AY1634" s="159" t="s">
        <v>90</v>
      </c>
      <c r="AZ1634" s="158">
        <f>_xll.qlInterestRateIndexFixingDate(Currency&amp;"ibor"&amp;Tenor,BA1634,Trigger)</f>
        <v>50742</v>
      </c>
      <c r="BA1634" s="158">
        <f>_xll.qlCalendarAdvance(Calendar,BA1633,AY1634,"f",,Trigger)</f>
        <v>50746</v>
      </c>
      <c r="BB1634" s="158">
        <f>_xll.qlInterestRateIndexMaturity(Currency&amp;"ibor"&amp;Tenor,BA1634,Trigger)</f>
        <v>50928</v>
      </c>
      <c r="BC1634" s="320">
        <f>_xll.qlIndexFixing($AC$5,AZ1634,TRUE,_xll.ohTrigger(Trigger,Trigger6M))</f>
        <v>1.4294222681742491E-2</v>
      </c>
      <c r="BD1634" s="320">
        <f>_xll.qlIndexFixing($BE$1,AZ1634,TRUE,_xll.ohTrigger(Trigger,Trigger6M))</f>
        <v>1.4355194546289614E-2</v>
      </c>
    </row>
    <row r="1635" spans="51:56" ht="11.25" customHeight="1" x14ac:dyDescent="0.25">
      <c r="AY1635" s="159" t="s">
        <v>90</v>
      </c>
      <c r="AZ1635" s="158">
        <f>_xll.qlInterestRateIndexFixingDate(Currency&amp;"ibor"&amp;Tenor,BA1635,Trigger)</f>
        <v>50749</v>
      </c>
      <c r="BA1635" s="158">
        <f>_xll.qlCalendarAdvance(Calendar,BA1634,AY1635,"f",,Trigger)</f>
        <v>50753</v>
      </c>
      <c r="BB1635" s="158">
        <f>_xll.qlInterestRateIndexMaturity(Currency&amp;"ibor"&amp;Tenor,BA1635,Trigger)</f>
        <v>50935</v>
      </c>
      <c r="BC1635" s="320">
        <f>_xll.qlIndexFixing($AC$5,AZ1635,TRUE,_xll.ohTrigger(Trigger,Trigger6M))</f>
        <v>1.4291627177903825E-2</v>
      </c>
      <c r="BD1635" s="320">
        <f>_xll.qlIndexFixing($BE$1,AZ1635,TRUE,_xll.ohTrigger(Trigger,Trigger6M))</f>
        <v>1.435417129101306E-2</v>
      </c>
    </row>
    <row r="1636" spans="51:56" ht="11.25" customHeight="1" x14ac:dyDescent="0.25">
      <c r="AY1636" s="159" t="s">
        <v>90</v>
      </c>
      <c r="AZ1636" s="158">
        <f>_xll.qlInterestRateIndexFixingDate(Currency&amp;"ibor"&amp;Tenor,BA1636,Trigger)</f>
        <v>50756</v>
      </c>
      <c r="BA1636" s="158">
        <f>_xll.qlCalendarAdvance(Calendar,BA1635,AY1636,"f",,Trigger)</f>
        <v>50760</v>
      </c>
      <c r="BB1636" s="158">
        <f>_xll.qlInterestRateIndexMaturity(Currency&amp;"ibor"&amp;Tenor,BA1636,Trigger)</f>
        <v>50942</v>
      </c>
      <c r="BC1636" s="320">
        <f>_xll.qlIndexFixing($AC$5,AZ1636,TRUE,_xll.ohTrigger(Trigger,Trigger6M))</f>
        <v>1.4289025108147677E-2</v>
      </c>
      <c r="BD1636" s="320">
        <f>_xll.qlIndexFixing($BE$1,AZ1636,TRUE,_xll.ohTrigger(Trigger,Trigger6M))</f>
        <v>1.435320041744822E-2</v>
      </c>
    </row>
    <row r="1637" spans="51:56" ht="11.25" customHeight="1" x14ac:dyDescent="0.25">
      <c r="AY1637" s="159" t="s">
        <v>90</v>
      </c>
      <c r="AZ1637" s="158">
        <f>_xll.qlInterestRateIndexFixingDate(Currency&amp;"ibor"&amp;Tenor,BA1637,Trigger)</f>
        <v>50763</v>
      </c>
      <c r="BA1637" s="158">
        <f>_xll.qlCalendarAdvance(Calendar,BA1636,AY1637,"f",,Trigger)</f>
        <v>50767</v>
      </c>
      <c r="BB1637" s="158">
        <f>_xll.qlInterestRateIndexMaturity(Currency&amp;"ibor"&amp;Tenor,BA1637,Trigger)</f>
        <v>50949</v>
      </c>
      <c r="BC1637" s="320">
        <f>_xll.qlIndexFixing($AC$5,AZ1637,TRUE,_xll.ohTrigger(Trigger,Trigger6M))</f>
        <v>1.4286416472499964E-2</v>
      </c>
      <c r="BD1637" s="320">
        <f>_xll.qlIndexFixing($BE$1,AZ1637,TRUE,_xll.ohTrigger(Trigger,Trigger6M))</f>
        <v>1.4352282114266592E-2</v>
      </c>
    </row>
    <row r="1638" spans="51:56" ht="11.25" customHeight="1" x14ac:dyDescent="0.25">
      <c r="AY1638" s="159" t="s">
        <v>90</v>
      </c>
      <c r="AZ1638" s="158">
        <f>_xll.qlInterestRateIndexFixingDate(Currency&amp;"ibor"&amp;Tenor,BA1638,Trigger)</f>
        <v>50770</v>
      </c>
      <c r="BA1638" s="158">
        <f>_xll.qlCalendarAdvance(Calendar,BA1637,AY1638,"f",,Trigger)</f>
        <v>50774</v>
      </c>
      <c r="BB1638" s="158">
        <f>_xll.qlInterestRateIndexMaturity(Currency&amp;"ibor"&amp;Tenor,BA1638,Trigger)</f>
        <v>50955</v>
      </c>
      <c r="BC1638" s="320">
        <f>_xll.qlIndexFixing($AC$5,AZ1638,TRUE,_xll.ohTrigger(Trigger,Trigger6M))</f>
        <v>1.4283842791793339E-2</v>
      </c>
      <c r="BD1638" s="320">
        <f>_xll.qlIndexFixing($BE$1,AZ1638,TRUE,_xll.ohTrigger(Trigger,Trigger6M))</f>
        <v>1.4351174933183284E-2</v>
      </c>
    </row>
    <row r="1639" spans="51:56" ht="11.25" customHeight="1" x14ac:dyDescent="0.25">
      <c r="AY1639" s="159" t="s">
        <v>90</v>
      </c>
      <c r="AZ1639" s="158">
        <f>_xll.qlInterestRateIndexFixingDate(Currency&amp;"ibor"&amp;Tenor,BA1639,Trigger)</f>
        <v>50777</v>
      </c>
      <c r="BA1639" s="158">
        <f>_xll.qlCalendarAdvance(Calendar,BA1638,AY1639,"f",,Trigger)</f>
        <v>50781</v>
      </c>
      <c r="BB1639" s="158">
        <f>_xll.qlInterestRateIndexMaturity(Currency&amp;"ibor"&amp;Tenor,BA1639,Trigger)</f>
        <v>50962</v>
      </c>
      <c r="BC1639" s="320">
        <f>_xll.qlIndexFixing($AC$5,AZ1639,TRUE,_xll.ohTrigger(Trigger,Trigger6M))</f>
        <v>1.4281199058983653E-2</v>
      </c>
      <c r="BD1639" s="320">
        <f>_xll.qlIndexFixing($BE$1,AZ1639,TRUE,_xll.ohTrigger(Trigger,Trigger6M))</f>
        <v>1.4350358522741713E-2</v>
      </c>
    </row>
    <row r="1640" spans="51:56" ht="11.25" customHeight="1" x14ac:dyDescent="0.25">
      <c r="AY1640" s="159" t="s">
        <v>90</v>
      </c>
      <c r="AZ1640" s="158">
        <f>_xll.qlInterestRateIndexFixingDate(Currency&amp;"ibor"&amp;Tenor,BA1640,Trigger)</f>
        <v>50784</v>
      </c>
      <c r="BA1640" s="158">
        <f>_xll.qlCalendarAdvance(Calendar,BA1639,AY1640,"f",,Trigger)</f>
        <v>50788</v>
      </c>
      <c r="BB1640" s="158">
        <f>_xll.qlInterestRateIndexMaturity(Currency&amp;"ibor"&amp;Tenor,BA1640,Trigger)</f>
        <v>50969</v>
      </c>
      <c r="BC1640" s="320">
        <f>_xll.qlIndexFixing($AC$5,AZ1640,TRUE,_xll.ohTrigger(Trigger,Trigger6M))</f>
        <v>1.4278548724364478E-2</v>
      </c>
      <c r="BD1640" s="320">
        <f>_xll.qlIndexFixing($BE$1,AZ1640,TRUE,_xll.ohTrigger(Trigger,Trigger6M))</f>
        <v>1.4349595233138697E-2</v>
      </c>
    </row>
    <row r="1641" spans="51:56" ht="11.25" customHeight="1" x14ac:dyDescent="0.25">
      <c r="AY1641" s="159" t="s">
        <v>90</v>
      </c>
      <c r="AZ1641" s="158">
        <f>_xll.qlInterestRateIndexFixingDate(Currency&amp;"ibor"&amp;Tenor,BA1641,Trigger)</f>
        <v>50791</v>
      </c>
      <c r="BA1641" s="158">
        <f>_xll.qlCalendarAdvance(Calendar,BA1640,AY1641,"f",,Trigger)</f>
        <v>50795</v>
      </c>
      <c r="BB1641" s="158">
        <f>_xll.qlInterestRateIndexMaturity(Currency&amp;"ibor"&amp;Tenor,BA1641,Trigger)</f>
        <v>50976</v>
      </c>
      <c r="BC1641" s="320">
        <f>_xll.qlIndexFixing($AC$5,AZ1641,TRUE,_xll.ohTrigger(Trigger,Trigger6M))</f>
        <v>1.427589178796276E-2</v>
      </c>
      <c r="BD1641" s="320">
        <f>_xll.qlIndexFixing($BE$1,AZ1641,TRUE,_xll.ohTrigger(Trigger,Trigger6M))</f>
        <v>1.4348885253056901E-2</v>
      </c>
    </row>
    <row r="1642" spans="51:56" ht="11.25" customHeight="1" x14ac:dyDescent="0.25">
      <c r="AY1642" s="159" t="s">
        <v>90</v>
      </c>
      <c r="AZ1642" s="158">
        <f>_xll.qlInterestRateIndexFixingDate(Currency&amp;"ibor"&amp;Tenor,BA1642,Trigger)</f>
        <v>50798</v>
      </c>
      <c r="BA1642" s="158">
        <f>_xll.qlCalendarAdvance(Calendar,BA1641,AY1642,"f",,Trigger)</f>
        <v>50802</v>
      </c>
      <c r="BB1642" s="158">
        <f>_xll.qlInterestRateIndexMaturity(Currency&amp;"ibor"&amp;Tenor,BA1642,Trigger)</f>
        <v>50983</v>
      </c>
      <c r="BC1642" s="320">
        <f>_xll.qlIndexFixing($AC$5,AZ1642,TRUE,_xll.ohTrigger(Trigger,Trigger6M))</f>
        <v>1.4273228249804993E-2</v>
      </c>
      <c r="BD1642" s="320">
        <f>_xll.qlIndexFixing($BE$1,AZ1642,TRUE,_xll.ohTrigger(Trigger,Trigger6M))</f>
        <v>1.4348228771180306E-2</v>
      </c>
    </row>
    <row r="1643" spans="51:56" ht="11.25" customHeight="1" x14ac:dyDescent="0.25">
      <c r="AY1643" s="159" t="s">
        <v>90</v>
      </c>
      <c r="AZ1643" s="158">
        <f>_xll.qlInterestRateIndexFixingDate(Currency&amp;"ibor"&amp;Tenor,BA1643,Trigger)</f>
        <v>50805</v>
      </c>
      <c r="BA1643" s="158">
        <f>_xll.qlCalendarAdvance(Calendar,BA1642,AY1643,"f",,Trigger)</f>
        <v>50809</v>
      </c>
      <c r="BB1643" s="158">
        <f>_xll.qlInterestRateIndexMaturity(Currency&amp;"ibor"&amp;Tenor,BA1643,Trigger)</f>
        <v>50990</v>
      </c>
      <c r="BC1643" s="320">
        <f>_xll.qlIndexFixing($AC$5,AZ1643,TRUE,_xll.ohTrigger(Trigger,Trigger6M))</f>
        <v>1.4270558109916794E-2</v>
      </c>
      <c r="BD1643" s="320">
        <f>_xll.qlIndexFixing($BE$1,AZ1643,TRUE,_xll.ohTrigger(Trigger,Trigger6M))</f>
        <v>1.4347625976199966E-2</v>
      </c>
    </row>
    <row r="1644" spans="51:56" ht="11.25" customHeight="1" x14ac:dyDescent="0.25">
      <c r="AY1644" s="159" t="s">
        <v>90</v>
      </c>
      <c r="AZ1644" s="158">
        <f>_xll.qlInterestRateIndexFixingDate(Currency&amp;"ibor"&amp;Tenor,BA1644,Trigger)</f>
        <v>50812</v>
      </c>
      <c r="BA1644" s="158">
        <f>_xll.qlCalendarAdvance(Calendar,BA1643,AY1644,"f",,Trigger)</f>
        <v>50816</v>
      </c>
      <c r="BB1644" s="158">
        <f>_xll.qlInterestRateIndexMaturity(Currency&amp;"ibor"&amp;Tenor,BA1644,Trigger)</f>
        <v>50997</v>
      </c>
      <c r="BC1644" s="320">
        <f>_xll.qlIndexFixing($AC$5,AZ1644,TRUE,_xll.ohTrigger(Trigger,Trigger6M))</f>
        <v>1.4267881368324659E-2</v>
      </c>
      <c r="BD1644" s="320">
        <f>_xll.qlIndexFixing($BE$1,AZ1644,TRUE,_xll.ohTrigger(Trigger,Trigger6M))</f>
        <v>1.434707705680914E-2</v>
      </c>
    </row>
    <row r="1645" spans="51:56" ht="11.25" customHeight="1" x14ac:dyDescent="0.25">
      <c r="AY1645" s="159" t="s">
        <v>90</v>
      </c>
      <c r="AZ1645" s="158">
        <f>_xll.qlInterestRateIndexFixingDate(Currency&amp;"ibor"&amp;Tenor,BA1645,Trigger)</f>
        <v>50819</v>
      </c>
      <c r="BA1645" s="158">
        <f>_xll.qlCalendarAdvance(Calendar,BA1644,AY1645,"f",,Trigger)</f>
        <v>50823</v>
      </c>
      <c r="BB1645" s="158">
        <f>_xll.qlInterestRateIndexMaturity(Currency&amp;"ibor"&amp;Tenor,BA1645,Trigger)</f>
        <v>51004</v>
      </c>
      <c r="BC1645" s="320">
        <f>_xll.qlIndexFixing($AC$5,AZ1645,TRUE,_xll.ohTrigger(Trigger,Trigger6M))</f>
        <v>1.4265198025055527E-2</v>
      </c>
      <c r="BD1645" s="320">
        <f>_xll.qlIndexFixing($BE$1,AZ1645,TRUE,_xll.ohTrigger(Trigger,Trigger6M))</f>
        <v>1.4346582201705947E-2</v>
      </c>
    </row>
    <row r="1646" spans="51:56" ht="11.25" customHeight="1" x14ac:dyDescent="0.25">
      <c r="AY1646" s="159" t="s">
        <v>90</v>
      </c>
      <c r="AZ1646" s="158">
        <f>_xll.qlInterestRateIndexFixingDate(Currency&amp;"ibor"&amp;Tenor,BA1646,Trigger)</f>
        <v>50826</v>
      </c>
      <c r="BA1646" s="158">
        <f>_xll.qlCalendarAdvance(Calendar,BA1645,AY1646,"f",,Trigger)</f>
        <v>50830</v>
      </c>
      <c r="BB1646" s="158">
        <f>_xll.qlInterestRateIndexMaturity(Currency&amp;"ibor"&amp;Tenor,BA1646,Trigger)</f>
        <v>51014</v>
      </c>
      <c r="BC1646" s="320">
        <f>_xll.qlIndexFixing($AC$5,AZ1646,TRUE,_xll.ohTrigger(Trigger,Trigger6M))</f>
        <v>1.4262921679937741E-2</v>
      </c>
      <c r="BD1646" s="320">
        <f>_xll.qlIndexFixing($BE$1,AZ1646,TRUE,_xll.ohTrigger(Trigger,Trigger6M))</f>
        <v>1.4346960515162875E-2</v>
      </c>
    </row>
    <row r="1647" spans="51:56" ht="11.25" customHeight="1" x14ac:dyDescent="0.25">
      <c r="AY1647" s="159" t="s">
        <v>90</v>
      </c>
      <c r="AZ1647" s="158">
        <f>_xll.qlInterestRateIndexFixingDate(Currency&amp;"ibor"&amp;Tenor,BA1647,Trigger)</f>
        <v>50833</v>
      </c>
      <c r="BA1647" s="158">
        <f>_xll.qlCalendarAdvance(Calendar,BA1646,AY1647,"f",,Trigger)</f>
        <v>50837</v>
      </c>
      <c r="BB1647" s="158">
        <f>_xll.qlInterestRateIndexMaturity(Currency&amp;"ibor"&amp;Tenor,BA1647,Trigger)</f>
        <v>51021</v>
      </c>
      <c r="BC1647" s="320">
        <f>_xll.qlIndexFixing($AC$5,AZ1647,TRUE,_xll.ohTrigger(Trigger,Trigger6M))</f>
        <v>1.4260291169725478E-2</v>
      </c>
      <c r="BD1647" s="320">
        <f>_xll.qlIndexFixing($BE$1,AZ1647,TRUE,_xll.ohTrigger(Trigger,Trigger6M))</f>
        <v>1.434658617651801E-2</v>
      </c>
    </row>
    <row r="1648" spans="51:56" ht="11.25" customHeight="1" x14ac:dyDescent="0.25">
      <c r="AY1648" s="159" t="s">
        <v>90</v>
      </c>
      <c r="AZ1648" s="158">
        <f>_xll.qlInterestRateIndexFixingDate(Currency&amp;"ibor"&amp;Tenor,BA1648,Trigger)</f>
        <v>50840</v>
      </c>
      <c r="BA1648" s="158">
        <f>_xll.qlCalendarAdvance(Calendar,BA1647,AY1648,"f",,Trigger)</f>
        <v>50844</v>
      </c>
      <c r="BB1648" s="158">
        <f>_xll.qlInterestRateIndexMaturity(Currency&amp;"ibor"&amp;Tenor,BA1648,Trigger)</f>
        <v>51028</v>
      </c>
      <c r="BC1648" s="320">
        <f>_xll.qlIndexFixing($AC$5,AZ1648,TRUE,_xll.ohTrigger(Trigger,Trigger6M))</f>
        <v>1.4257654164722425E-2</v>
      </c>
      <c r="BD1648" s="320">
        <f>_xll.qlIndexFixing($BE$1,AZ1648,TRUE,_xll.ohTrigger(Trigger,Trigger6M))</f>
        <v>1.4346266515234046E-2</v>
      </c>
    </row>
    <row r="1649" spans="51:56" ht="11.25" customHeight="1" x14ac:dyDescent="0.25">
      <c r="AY1649" s="159" t="s">
        <v>90</v>
      </c>
      <c r="AZ1649" s="158">
        <f>_xll.qlInterestRateIndexFixingDate(Currency&amp;"ibor"&amp;Tenor,BA1649,Trigger)</f>
        <v>50847</v>
      </c>
      <c r="BA1649" s="158">
        <f>_xll.qlCalendarAdvance(Calendar,BA1648,AY1649,"f",,Trigger)</f>
        <v>50851</v>
      </c>
      <c r="BB1649" s="158">
        <f>_xll.qlInterestRateIndexMaturity(Currency&amp;"ibor"&amp;Tenor,BA1649,Trigger)</f>
        <v>51035</v>
      </c>
      <c r="BC1649" s="320">
        <f>_xll.qlIndexFixing($AC$5,AZ1649,TRUE,_xll.ohTrigger(Trigger,Trigger6M))</f>
        <v>1.4255010664954644E-2</v>
      </c>
      <c r="BD1649" s="320">
        <f>_xll.qlIndexFixing($BE$1,AZ1649,TRUE,_xll.ohTrigger(Trigger,Trigger6M))</f>
        <v>1.4346001720047399E-2</v>
      </c>
    </row>
    <row r="1650" spans="51:56" ht="11.25" customHeight="1" x14ac:dyDescent="0.25">
      <c r="AY1650" s="159" t="s">
        <v>90</v>
      </c>
      <c r="AZ1650" s="158">
        <f>_xll.qlInterestRateIndexFixingDate(Currency&amp;"ibor"&amp;Tenor,BA1650,Trigger)</f>
        <v>50854</v>
      </c>
      <c r="BA1650" s="158">
        <f>_xll.qlCalendarAdvance(Calendar,BA1649,AY1650,"f",,Trigger)</f>
        <v>50858</v>
      </c>
      <c r="BB1650" s="158">
        <f>_xll.qlInterestRateIndexMaturity(Currency&amp;"ibor"&amp;Tenor,BA1650,Trigger)</f>
        <v>51042</v>
      </c>
      <c r="BC1650" s="320">
        <f>_xll.qlIndexFixing($AC$5,AZ1650,TRUE,_xll.ohTrigger(Trigger,Trigger6M))</f>
        <v>1.4252360670449072E-2</v>
      </c>
      <c r="BD1650" s="320">
        <f>_xll.qlIndexFixing($BE$1,AZ1650,TRUE,_xll.ohTrigger(Trigger,Trigger6M))</f>
        <v>1.4345791979701874E-2</v>
      </c>
    </row>
    <row r="1651" spans="51:56" ht="11.25" customHeight="1" x14ac:dyDescent="0.25">
      <c r="AY1651" s="159" t="s">
        <v>90</v>
      </c>
      <c r="AZ1651" s="158">
        <f>_xll.qlInterestRateIndexFixingDate(Currency&amp;"ibor"&amp;Tenor,BA1651,Trigger)</f>
        <v>50861</v>
      </c>
      <c r="BA1651" s="158">
        <f>_xll.qlCalendarAdvance(Calendar,BA1650,AY1651,"f",,Trigger)</f>
        <v>50865</v>
      </c>
      <c r="BB1651" s="158">
        <f>_xll.qlInterestRateIndexMaturity(Currency&amp;"ibor"&amp;Tenor,BA1651,Trigger)</f>
        <v>51048</v>
      </c>
      <c r="BC1651" s="320">
        <f>_xll.qlIndexFixing($AC$5,AZ1651,TRUE,_xll.ohTrigger(Trigger,Trigger6M))</f>
        <v>1.4249454460402228E-2</v>
      </c>
      <c r="BD1651" s="320">
        <f>_xll.qlIndexFixing($BE$1,AZ1651,TRUE,_xll.ohTrigger(Trigger,Trigger6M))</f>
        <v>1.4345344258048896E-2</v>
      </c>
    </row>
    <row r="1652" spans="51:56" ht="11.25" customHeight="1" x14ac:dyDescent="0.25">
      <c r="AY1652" s="159" t="s">
        <v>90</v>
      </c>
      <c r="AZ1652" s="158">
        <f>_xll.qlInterestRateIndexFixingDate(Currency&amp;"ibor"&amp;Tenor,BA1652,Trigger)</f>
        <v>50866</v>
      </c>
      <c r="BA1652" s="158">
        <f>_xll.qlCalendarAdvance(Calendar,BA1651,AY1652,"f",,Trigger)</f>
        <v>50872</v>
      </c>
      <c r="BB1652" s="158">
        <f>_xll.qlInterestRateIndexMaturity(Currency&amp;"ibor"&amp;Tenor,BA1652,Trigger)</f>
        <v>51055</v>
      </c>
      <c r="BC1652" s="320">
        <f>_xll.qlIndexFixing($AC$5,AZ1652,TRUE,_xll.ohTrigger(Trigger,Trigger6M))</f>
        <v>1.4246769528307869E-2</v>
      </c>
      <c r="BD1652" s="320">
        <f>_xll.qlIndexFixing($BE$1,AZ1652,TRUE,_xll.ohTrigger(Trigger,Trigger6M))</f>
        <v>1.4345241173102853E-2</v>
      </c>
    </row>
    <row r="1653" spans="51:56" ht="11.25" customHeight="1" x14ac:dyDescent="0.25">
      <c r="AY1653" s="159" t="s">
        <v>90</v>
      </c>
      <c r="AZ1653" s="158">
        <f>_xll.qlInterestRateIndexFixingDate(Currency&amp;"ibor"&amp;Tenor,BA1653,Trigger)</f>
        <v>50875</v>
      </c>
      <c r="BA1653" s="158">
        <f>_xll.qlCalendarAdvance(Calendar,BA1652,AY1653,"f",,Trigger)</f>
        <v>50879</v>
      </c>
      <c r="BB1653" s="158">
        <f>_xll.qlInterestRateIndexMaturity(Currency&amp;"ibor"&amp;Tenor,BA1653,Trigger)</f>
        <v>51062</v>
      </c>
      <c r="BC1653" s="320">
        <f>_xll.qlIndexFixing($AC$5,AZ1653,TRUE,_xll.ohTrigger(Trigger,Trigger6M))</f>
        <v>1.4244078066342222E-2</v>
      </c>
      <c r="BD1653" s="320">
        <f>_xll.qlIndexFixing($BE$1,AZ1653,TRUE,_xll.ohTrigger(Trigger,Trigger6M))</f>
        <v>1.4345193693559495E-2</v>
      </c>
    </row>
    <row r="1654" spans="51:56" ht="11.25" customHeight="1" x14ac:dyDescent="0.25">
      <c r="AY1654" s="159" t="s">
        <v>90</v>
      </c>
      <c r="AZ1654" s="158">
        <f>_xll.qlInterestRateIndexFixingDate(Currency&amp;"ibor"&amp;Tenor,BA1654,Trigger)</f>
        <v>50882</v>
      </c>
      <c r="BA1654" s="158">
        <f>_xll.qlCalendarAdvance(Calendar,BA1653,AY1654,"f",,Trigger)</f>
        <v>50886</v>
      </c>
      <c r="BB1654" s="158">
        <f>_xll.qlInterestRateIndexMaturity(Currency&amp;"ibor"&amp;Tenor,BA1654,Trigger)</f>
        <v>51069</v>
      </c>
      <c r="BC1654" s="320">
        <f>_xll.qlIndexFixing($AC$5,AZ1654,TRUE,_xll.ohTrigger(Trigger,Trigger6M))</f>
        <v>1.4241380074531058E-2</v>
      </c>
      <c r="BD1654" s="320">
        <f>_xll.qlIndexFixing($BE$1,AZ1654,TRUE,_xll.ohTrigger(Trigger,Trigger6M))</f>
        <v>1.4345202008174067E-2</v>
      </c>
    </row>
    <row r="1655" spans="51:56" ht="11.25" customHeight="1" x14ac:dyDescent="0.25">
      <c r="AY1655" s="159" t="s">
        <v>90</v>
      </c>
      <c r="AZ1655" s="158">
        <f>_xll.qlInterestRateIndexFixingDate(Currency&amp;"ibor"&amp;Tenor,BA1655,Trigger)</f>
        <v>50889</v>
      </c>
      <c r="BA1655" s="158">
        <f>_xll.qlCalendarAdvance(Calendar,BA1654,AY1655,"f",,Trigger)</f>
        <v>50893</v>
      </c>
      <c r="BB1655" s="158">
        <f>_xll.qlInterestRateIndexMaturity(Currency&amp;"ibor"&amp;Tenor,BA1655,Trigger)</f>
        <v>51077</v>
      </c>
      <c r="BC1655" s="320">
        <f>_xll.qlIndexFixing($AC$5,AZ1655,TRUE,_xll.ohTrigger(Trigger,Trigger6M))</f>
        <v>1.4239013277764924E-2</v>
      </c>
      <c r="BD1655" s="320">
        <f>_xll.qlIndexFixing($BE$1,AZ1655,TRUE,_xll.ohTrigger(Trigger,Trigger6M))</f>
        <v>1.4345575706885261E-2</v>
      </c>
    </row>
    <row r="1656" spans="51:56" ht="11.25" customHeight="1" x14ac:dyDescent="0.25">
      <c r="AY1656" s="159" t="s">
        <v>90</v>
      </c>
      <c r="AZ1656" s="158">
        <f>_xll.qlInterestRateIndexFixingDate(Currency&amp;"ibor"&amp;Tenor,BA1656,Trigger)</f>
        <v>50896</v>
      </c>
      <c r="BA1656" s="158">
        <f>_xll.qlCalendarAdvance(Calendar,BA1655,AY1656,"f",,Trigger)</f>
        <v>50900</v>
      </c>
      <c r="BB1656" s="158">
        <f>_xll.qlInterestRateIndexMaturity(Currency&amp;"ibor"&amp;Tenor,BA1656,Trigger)</f>
        <v>51084</v>
      </c>
      <c r="BC1656" s="320">
        <f>_xll.qlIndexFixing($AC$5,AZ1656,TRUE,_xll.ohTrigger(Trigger,Trigger6M))</f>
        <v>1.4236324315382166E-2</v>
      </c>
      <c r="BD1656" s="320">
        <f>_xll.qlIndexFixing($BE$1,AZ1656,TRUE,_xll.ohTrigger(Trigger,Trigger6M))</f>
        <v>1.4345700259430496E-2</v>
      </c>
    </row>
    <row r="1657" spans="51:56" ht="11.25" customHeight="1" x14ac:dyDescent="0.25">
      <c r="AY1657" s="159" t="s">
        <v>90</v>
      </c>
      <c r="AZ1657" s="158">
        <f>_xll.qlInterestRateIndexFixingDate(Currency&amp;"ibor"&amp;Tenor,BA1657,Trigger)</f>
        <v>50903</v>
      </c>
      <c r="BA1657" s="158">
        <f>_xll.qlCalendarAdvance(Calendar,BA1656,AY1657,"f",,Trigger)</f>
        <v>50907</v>
      </c>
      <c r="BB1657" s="158">
        <f>_xll.qlInterestRateIndexMaturity(Currency&amp;"ibor"&amp;Tenor,BA1657,Trigger)</f>
        <v>51091</v>
      </c>
      <c r="BC1657" s="320">
        <f>_xll.qlIndexFixing($AC$5,AZ1657,TRUE,_xll.ohTrigger(Trigger,Trigger6M))</f>
        <v>1.4234210449435968E-2</v>
      </c>
      <c r="BD1657" s="320">
        <f>_xll.qlIndexFixing($BE$1,AZ1657,TRUE,_xll.ohTrigger(Trigger,Trigger6M))</f>
        <v>1.4345881188142073E-2</v>
      </c>
    </row>
    <row r="1658" spans="51:56" ht="11.25" customHeight="1" x14ac:dyDescent="0.25">
      <c r="AY1658" s="159" t="s">
        <v>90</v>
      </c>
      <c r="AZ1658" s="158">
        <f>_xll.qlInterestRateIndexFixingDate(Currency&amp;"ibor"&amp;Tenor,BA1658,Trigger)</f>
        <v>50910</v>
      </c>
      <c r="BA1658" s="158">
        <f>_xll.qlCalendarAdvance(Calendar,BA1657,AY1658,"f",,Trigger)</f>
        <v>50914</v>
      </c>
      <c r="BB1658" s="158">
        <f>_xll.qlInterestRateIndexMaturity(Currency&amp;"ibor"&amp;Tenor,BA1658,Trigger)</f>
        <v>51098</v>
      </c>
      <c r="BC1658" s="320">
        <f>_xll.qlIndexFixing($AC$5,AZ1658,TRUE,_xll.ohTrigger(Trigger,Trigger6M))</f>
        <v>1.4235583346607569E-2</v>
      </c>
      <c r="BD1658" s="320">
        <f>_xll.qlIndexFixing($BE$1,AZ1658,TRUE,_xll.ohTrigger(Trigger,Trigger6M))</f>
        <v>1.4346118681801594E-2</v>
      </c>
    </row>
    <row r="1659" spans="51:56" ht="11.25" customHeight="1" x14ac:dyDescent="0.25">
      <c r="AY1659" s="159" t="s">
        <v>90</v>
      </c>
      <c r="AZ1659" s="158">
        <f>_xll.qlInterestRateIndexFixingDate(Currency&amp;"ibor"&amp;Tenor,BA1659,Trigger)</f>
        <v>50917</v>
      </c>
      <c r="BA1659" s="158">
        <f>_xll.qlCalendarAdvance(Calendar,BA1658,AY1659,"f",,Trigger)</f>
        <v>50921</v>
      </c>
      <c r="BB1659" s="158">
        <f>_xll.qlInterestRateIndexMaturity(Currency&amp;"ibor"&amp;Tenor,BA1659,Trigger)</f>
        <v>51104</v>
      </c>
      <c r="BC1659" s="320">
        <f>_xll.qlIndexFixing($AC$5,AZ1659,TRUE,_xll.ohTrigger(Trigger,Trigger6M))</f>
        <v>1.423657735329221E-2</v>
      </c>
      <c r="BD1659" s="320">
        <f>_xll.qlIndexFixing($BE$1,AZ1659,TRUE,_xll.ohTrigger(Trigger,Trigger6M))</f>
        <v>1.4346087100291697E-2</v>
      </c>
    </row>
    <row r="1660" spans="51:56" ht="11.25" customHeight="1" x14ac:dyDescent="0.25">
      <c r="AY1660" s="159" t="s">
        <v>90</v>
      </c>
      <c r="AZ1660" s="158">
        <f>_xll.qlInterestRateIndexFixingDate(Currency&amp;"ibor"&amp;Tenor,BA1660,Trigger)</f>
        <v>50924</v>
      </c>
      <c r="BA1660" s="158">
        <f>_xll.qlCalendarAdvance(Calendar,BA1659,AY1660,"f",,Trigger)</f>
        <v>50928</v>
      </c>
      <c r="BB1660" s="158">
        <f>_xll.qlInterestRateIndexMaturity(Currency&amp;"ibor"&amp;Tenor,BA1660,Trigger)</f>
        <v>51111</v>
      </c>
      <c r="BC1660" s="320">
        <f>_xll.qlIndexFixing($AC$5,AZ1660,TRUE,_xll.ohTrigger(Trigger,Trigger6M))</f>
        <v>1.4237950198209738E-2</v>
      </c>
      <c r="BD1660" s="320">
        <f>_xll.qlIndexFixing($BE$1,AZ1660,TRUE,_xll.ohTrigger(Trigger,Trigger6M))</f>
        <v>1.434643414392924E-2</v>
      </c>
    </row>
    <row r="1661" spans="51:56" ht="11.25" customHeight="1" x14ac:dyDescent="0.25">
      <c r="AY1661" s="159" t="s">
        <v>90</v>
      </c>
      <c r="AZ1661" s="158">
        <f>_xll.qlInterestRateIndexFixingDate(Currency&amp;"ibor"&amp;Tenor,BA1661,Trigger)</f>
        <v>50931</v>
      </c>
      <c r="BA1661" s="158">
        <f>_xll.qlCalendarAdvance(Calendar,BA1660,AY1661,"f",,Trigger)</f>
        <v>50935</v>
      </c>
      <c r="BB1661" s="158">
        <f>_xll.qlInterestRateIndexMaturity(Currency&amp;"ibor"&amp;Tenor,BA1661,Trigger)</f>
        <v>51118</v>
      </c>
      <c r="BC1661" s="320">
        <f>_xll.qlIndexFixing($AC$5,AZ1661,TRUE,_xll.ohTrigger(Trigger,Trigger6M))</f>
        <v>1.4239323044077762E-2</v>
      </c>
      <c r="BD1661" s="320">
        <f>_xll.qlIndexFixing($BE$1,AZ1661,TRUE,_xll.ohTrigger(Trigger,Trigger6M))</f>
        <v>1.4346838303130646E-2</v>
      </c>
    </row>
    <row r="1662" spans="51:56" ht="11.25" customHeight="1" x14ac:dyDescent="0.25">
      <c r="AY1662" s="159" t="s">
        <v>90</v>
      </c>
      <c r="AZ1662" s="158">
        <f>_xll.qlInterestRateIndexFixingDate(Currency&amp;"ibor"&amp;Tenor,BA1662,Trigger)</f>
        <v>50938</v>
      </c>
      <c r="BA1662" s="158">
        <f>_xll.qlCalendarAdvance(Calendar,BA1661,AY1662,"f",,Trigger)</f>
        <v>50942</v>
      </c>
      <c r="BB1662" s="158">
        <f>_xll.qlInterestRateIndexMaturity(Currency&amp;"ibor"&amp;Tenor,BA1662,Trigger)</f>
        <v>51125</v>
      </c>
      <c r="BC1662" s="320">
        <f>_xll.qlIndexFixing($AC$5,AZ1662,TRUE,_xll.ohTrigger(Trigger,Trigger6M))</f>
        <v>1.4240695890897156E-2</v>
      </c>
      <c r="BD1662" s="320">
        <f>_xll.qlIndexFixing($BE$1,AZ1662,TRUE,_xll.ohTrigger(Trigger,Trigger6M))</f>
        <v>1.4347299766685665E-2</v>
      </c>
    </row>
    <row r="1663" spans="51:56" ht="11.25" customHeight="1" x14ac:dyDescent="0.25">
      <c r="AY1663" s="159" t="s">
        <v>90</v>
      </c>
      <c r="AZ1663" s="158">
        <f>_xll.qlInterestRateIndexFixingDate(Currency&amp;"ibor"&amp;Tenor,BA1663,Trigger)</f>
        <v>50945</v>
      </c>
      <c r="BA1663" s="158">
        <f>_xll.qlCalendarAdvance(Calendar,BA1662,AY1663,"f",,Trigger)</f>
        <v>50949</v>
      </c>
      <c r="BB1663" s="158">
        <f>_xll.qlInterestRateIndexMaturity(Currency&amp;"ibor"&amp;Tenor,BA1663,Trigger)</f>
        <v>51132</v>
      </c>
      <c r="BC1663" s="320">
        <f>_xll.qlIndexFixing($AC$5,AZ1663,TRUE,_xll.ohTrigger(Trigger,Trigger6M))</f>
        <v>1.424206873866792E-2</v>
      </c>
      <c r="BD1663" s="320">
        <f>_xll.qlIndexFixing($BE$1,AZ1663,TRUE,_xll.ohTrigger(Trigger,Trigger6M))</f>
        <v>1.4347818723394528E-2</v>
      </c>
    </row>
    <row r="1664" spans="51:56" ht="11.25" customHeight="1" x14ac:dyDescent="0.25">
      <c r="AY1664" s="159" t="s">
        <v>90</v>
      </c>
      <c r="AZ1664" s="158">
        <f>_xll.qlInterestRateIndexFixingDate(Currency&amp;"ibor"&amp;Tenor,BA1664,Trigger)</f>
        <v>50952</v>
      </c>
      <c r="BA1664" s="158">
        <f>_xll.qlCalendarAdvance(Calendar,BA1663,AY1664,"f",,Trigger)</f>
        <v>50956</v>
      </c>
      <c r="BB1664" s="158">
        <f>_xll.qlInterestRateIndexMaturity(Currency&amp;"ibor"&amp;Tenor,BA1664,Trigger)</f>
        <v>51140</v>
      </c>
      <c r="BC1664" s="320">
        <f>_xll.qlIndexFixing($AC$5,AZ1664,TRUE,_xll.ohTrigger(Trigger,Trigger6M))</f>
        <v>1.4243820749719797E-2</v>
      </c>
      <c r="BD1664" s="320">
        <f>_xll.qlIndexFixing($BE$1,AZ1664,TRUE,_xll.ohTrigger(Trigger,Trigger6M))</f>
        <v>1.4348742079962474E-2</v>
      </c>
    </row>
    <row r="1665" spans="51:56" ht="11.25" customHeight="1" x14ac:dyDescent="0.25">
      <c r="AY1665" s="159" t="s">
        <v>90</v>
      </c>
      <c r="AZ1665" s="158">
        <f>_xll.qlInterestRateIndexFixingDate(Currency&amp;"ibor"&amp;Tenor,BA1665,Trigger)</f>
        <v>50959</v>
      </c>
      <c r="BA1665" s="158">
        <f>_xll.qlCalendarAdvance(Calendar,BA1664,AY1665,"f",,Trigger)</f>
        <v>50963</v>
      </c>
      <c r="BB1665" s="158">
        <f>_xll.qlInterestRateIndexMaturity(Currency&amp;"ibor"&amp;Tenor,BA1665,Trigger)</f>
        <v>51147</v>
      </c>
      <c r="BC1665" s="320">
        <f>_xll.qlIndexFixing($AC$5,AZ1665,TRUE,_xll.ohTrigger(Trigger,Trigger6M))</f>
        <v>1.4245193653586043E-2</v>
      </c>
      <c r="BD1665" s="320">
        <f>_xll.qlIndexFixing($BE$1,AZ1665,TRUE,_xll.ohTrigger(Trigger,Trigger6M))</f>
        <v>1.4349380814516852E-2</v>
      </c>
    </row>
    <row r="1666" spans="51:56" ht="11.25" customHeight="1" x14ac:dyDescent="0.25">
      <c r="AY1666" s="159" t="s">
        <v>90</v>
      </c>
      <c r="AZ1666" s="158">
        <f>_xll.qlInterestRateIndexFixingDate(Currency&amp;"ibor"&amp;Tenor,BA1666,Trigger)</f>
        <v>50966</v>
      </c>
      <c r="BA1666" s="158">
        <f>_xll.qlCalendarAdvance(Calendar,BA1665,AY1666,"f",,Trigger)</f>
        <v>50970</v>
      </c>
      <c r="BB1666" s="158">
        <f>_xll.qlInterestRateIndexMaturity(Currency&amp;"ibor"&amp;Tenor,BA1666,Trigger)</f>
        <v>51154</v>
      </c>
      <c r="BC1666" s="320">
        <f>_xll.qlIndexFixing($AC$5,AZ1666,TRUE,_xll.ohTrigger(Trigger,Trigger6M))</f>
        <v>1.4246566558408913E-2</v>
      </c>
      <c r="BD1666" s="320">
        <f>_xll.qlIndexFixing($BE$1,AZ1666,TRUE,_xll.ohTrigger(Trigger,Trigger6M))</f>
        <v>1.4350077624441831E-2</v>
      </c>
    </row>
    <row r="1667" spans="51:56" ht="11.25" customHeight="1" x14ac:dyDescent="0.25">
      <c r="AY1667" s="159" t="s">
        <v>90</v>
      </c>
      <c r="AZ1667" s="158">
        <f>_xll.qlInterestRateIndexFixingDate(Currency&amp;"ibor"&amp;Tenor,BA1667,Trigger)</f>
        <v>50973</v>
      </c>
      <c r="BA1667" s="158">
        <f>_xll.qlCalendarAdvance(Calendar,BA1666,AY1667,"f",,Trigger)</f>
        <v>50977</v>
      </c>
      <c r="BB1667" s="158">
        <f>_xll.qlInterestRateIndexMaturity(Currency&amp;"ibor"&amp;Tenor,BA1667,Trigger)</f>
        <v>51161</v>
      </c>
      <c r="BC1667" s="320">
        <f>_xll.qlIndexFixing($AC$5,AZ1667,TRUE,_xll.ohTrigger(Trigger,Trigger6M))</f>
        <v>1.4247939464187976E-2</v>
      </c>
      <c r="BD1667" s="320">
        <f>_xll.qlIndexFixing($BE$1,AZ1667,TRUE,_xll.ohTrigger(Trigger,Trigger6M))</f>
        <v>1.4350832698563753E-2</v>
      </c>
    </row>
    <row r="1668" spans="51:56" ht="11.25" customHeight="1" x14ac:dyDescent="0.25">
      <c r="AY1668" s="159" t="s">
        <v>90</v>
      </c>
      <c r="AZ1668" s="158">
        <f>_xll.qlInterestRateIndexFixingDate(Currency&amp;"ibor"&amp;Tenor,BA1668,Trigger)</f>
        <v>50980</v>
      </c>
      <c r="BA1668" s="158">
        <f>_xll.qlCalendarAdvance(Calendar,BA1667,AY1668,"f",,Trigger)</f>
        <v>50984</v>
      </c>
      <c r="BB1668" s="158">
        <f>_xll.qlInterestRateIndexMaturity(Currency&amp;"ibor"&amp;Tenor,BA1668,Trigger)</f>
        <v>51168</v>
      </c>
      <c r="BC1668" s="320">
        <f>_xll.qlIndexFixing($AC$5,AZ1668,TRUE,_xll.ohTrigger(Trigger,Trigger6M))</f>
        <v>1.4249312370922796E-2</v>
      </c>
      <c r="BD1668" s="320">
        <f>_xll.qlIndexFixing($BE$1,AZ1668,TRUE,_xll.ohTrigger(Trigger,Trigger6M))</f>
        <v>1.4351646225715919E-2</v>
      </c>
    </row>
    <row r="1669" spans="51:56" ht="11.25" customHeight="1" x14ac:dyDescent="0.25">
      <c r="AY1669" s="159" t="s">
        <v>90</v>
      </c>
      <c r="AZ1669" s="158">
        <f>_xll.qlInterestRateIndexFixingDate(Currency&amp;"ibor"&amp;Tenor,BA1669,Trigger)</f>
        <v>50987</v>
      </c>
      <c r="BA1669" s="158">
        <f>_xll.qlCalendarAdvance(Calendar,BA1668,AY1669,"f",,Trigger)</f>
        <v>50991</v>
      </c>
      <c r="BB1669" s="158">
        <f>_xll.qlInterestRateIndexMaturity(Currency&amp;"ibor"&amp;Tenor,BA1669,Trigger)</f>
        <v>51175</v>
      </c>
      <c r="BC1669" s="320">
        <f>_xll.qlIndexFixing($AC$5,AZ1669,TRUE,_xll.ohTrigger(Trigger,Trigger6M))</f>
        <v>1.4250685278615109E-2</v>
      </c>
      <c r="BD1669" s="320">
        <f>_xll.qlIndexFixing($BE$1,AZ1669,TRUE,_xll.ohTrigger(Trigger,Trigger6M))</f>
        <v>1.435251839473423E-2</v>
      </c>
    </row>
    <row r="1670" spans="51:56" ht="11.25" customHeight="1" x14ac:dyDescent="0.25">
      <c r="AY1670" s="159" t="s">
        <v>90</v>
      </c>
      <c r="AZ1670" s="158">
        <f>_xll.qlInterestRateIndexFixingDate(Currency&amp;"ibor"&amp;Tenor,BA1670,Trigger)</f>
        <v>50994</v>
      </c>
      <c r="BA1670" s="158">
        <f>_xll.qlCalendarAdvance(Calendar,BA1669,AY1670,"f",,Trigger)</f>
        <v>50998</v>
      </c>
      <c r="BB1670" s="158">
        <f>_xll.qlInterestRateIndexMaturity(Currency&amp;"ibor"&amp;Tenor,BA1670,Trigger)</f>
        <v>51182</v>
      </c>
      <c r="BC1670" s="320">
        <f>_xll.qlIndexFixing($AC$5,AZ1670,TRUE,_xll.ohTrigger(Trigger,Trigger6M))</f>
        <v>1.4252058187263182E-2</v>
      </c>
      <c r="BD1670" s="320">
        <f>_xll.qlIndexFixing($BE$1,AZ1670,TRUE,_xll.ohTrigger(Trigger,Trigger6M))</f>
        <v>1.435344939446241E-2</v>
      </c>
    </row>
    <row r="1671" spans="51:56" ht="11.25" customHeight="1" x14ac:dyDescent="0.25">
      <c r="AY1671" s="159" t="s">
        <v>90</v>
      </c>
      <c r="AZ1671" s="158">
        <f>_xll.qlInterestRateIndexFixingDate(Currency&amp;"ibor"&amp;Tenor,BA1671,Trigger)</f>
        <v>51001</v>
      </c>
      <c r="BA1671" s="158">
        <f>_xll.qlCalendarAdvance(Calendar,BA1670,AY1671,"f",,Trigger)</f>
        <v>51005</v>
      </c>
      <c r="BB1671" s="158">
        <f>_xll.qlInterestRateIndexMaturity(Currency&amp;"ibor"&amp;Tenor,BA1671,Trigger)</f>
        <v>51189</v>
      </c>
      <c r="BC1671" s="320">
        <f>_xll.qlIndexFixing($AC$5,AZ1671,TRUE,_xll.ohTrigger(Trigger,Trigger6M))</f>
        <v>1.4253431096867879E-2</v>
      </c>
      <c r="BD1671" s="320">
        <f>_xll.qlIndexFixing($BE$1,AZ1671,TRUE,_xll.ohTrigger(Trigger,Trigger6M))</f>
        <v>1.435443941374983E-2</v>
      </c>
    </row>
    <row r="1672" spans="51:56" ht="11.25" customHeight="1" x14ac:dyDescent="0.25">
      <c r="AY1672" s="159" t="s">
        <v>90</v>
      </c>
      <c r="AZ1672" s="158">
        <f>_xll.qlInterestRateIndexFixingDate(Currency&amp;"ibor"&amp;Tenor,BA1672,Trigger)</f>
        <v>51008</v>
      </c>
      <c r="BA1672" s="158">
        <f>_xll.qlCalendarAdvance(Calendar,BA1671,AY1672,"f",,Trigger)</f>
        <v>51012</v>
      </c>
      <c r="BB1672" s="158">
        <f>_xll.qlInterestRateIndexMaturity(Currency&amp;"ibor"&amp;Tenor,BA1672,Trigger)</f>
        <v>51195</v>
      </c>
      <c r="BC1672" s="320">
        <f>_xll.qlIndexFixing($AC$5,AZ1672,TRUE,_xll.ohTrigger(Trigger,Trigger6M))</f>
        <v>1.4254424411405977E-2</v>
      </c>
      <c r="BD1672" s="320">
        <f>_xll.qlIndexFixing($BE$1,AZ1672,TRUE,_xll.ohTrigger(Trigger,Trigger6M))</f>
        <v>1.4355107679791672E-2</v>
      </c>
    </row>
    <row r="1673" spans="51:56" ht="11.25" customHeight="1" x14ac:dyDescent="0.25">
      <c r="AY1673" s="159" t="s">
        <v>90</v>
      </c>
      <c r="AZ1673" s="158">
        <f>_xll.qlInterestRateIndexFixingDate(Currency&amp;"ibor"&amp;Tenor,BA1673,Trigger)</f>
        <v>51015</v>
      </c>
      <c r="BA1673" s="158">
        <f>_xll.qlCalendarAdvance(Calendar,BA1672,AY1673,"f",,Trigger)</f>
        <v>51019</v>
      </c>
      <c r="BB1673" s="158">
        <f>_xll.qlInterestRateIndexMaturity(Currency&amp;"ibor"&amp;Tenor,BA1673,Trigger)</f>
        <v>51201</v>
      </c>
      <c r="BC1673" s="320">
        <f>_xll.qlIndexFixing($AC$5,AZ1673,TRUE,_xll.ohTrigger(Trigger,Trigger6M))</f>
        <v>1.4255417633584847E-2</v>
      </c>
      <c r="BD1673" s="320">
        <f>_xll.qlIndexFixing($BE$1,AZ1673,TRUE,_xll.ohTrigger(Trigger,Trigger6M))</f>
        <v>1.4355827068777628E-2</v>
      </c>
    </row>
    <row r="1674" spans="51:56" ht="11.25" customHeight="1" x14ac:dyDescent="0.25">
      <c r="AY1674" s="159" t="s">
        <v>90</v>
      </c>
      <c r="AZ1674" s="158">
        <f>_xll.qlInterestRateIndexFixingDate(Currency&amp;"ibor"&amp;Tenor,BA1674,Trigger)</f>
        <v>51022</v>
      </c>
      <c r="BA1674" s="158">
        <f>_xll.qlCalendarAdvance(Calendar,BA1673,AY1674,"f",,Trigger)</f>
        <v>51026</v>
      </c>
      <c r="BB1674" s="158">
        <f>_xll.qlInterestRateIndexMaturity(Currency&amp;"ibor"&amp;Tenor,BA1674,Trigger)</f>
        <v>51208</v>
      </c>
      <c r="BC1674" s="320">
        <f>_xll.qlIndexFixing($AC$5,AZ1674,TRUE,_xll.ohTrigger(Trigger,Trigger6M))</f>
        <v>1.4256790437581043E-2</v>
      </c>
      <c r="BD1674" s="320">
        <f>_xll.qlIndexFixing($BE$1,AZ1674,TRUE,_xll.ohTrigger(Trigger,Trigger6M))</f>
        <v>1.4356986546355314E-2</v>
      </c>
    </row>
    <row r="1675" spans="51:56" ht="11.25" customHeight="1" x14ac:dyDescent="0.25">
      <c r="AY1675" s="159" t="s">
        <v>90</v>
      </c>
      <c r="AZ1675" s="158">
        <f>_xll.qlInterestRateIndexFixingDate(Currency&amp;"ibor"&amp;Tenor,BA1675,Trigger)</f>
        <v>51029</v>
      </c>
      <c r="BA1675" s="158">
        <f>_xll.qlCalendarAdvance(Calendar,BA1674,AY1675,"f",,Trigger)</f>
        <v>51033</v>
      </c>
      <c r="BB1675" s="158">
        <f>_xll.qlInterestRateIndexMaturity(Currency&amp;"ibor"&amp;Tenor,BA1675,Trigger)</f>
        <v>51215</v>
      </c>
      <c r="BC1675" s="320">
        <f>_xll.qlIndexFixing($AC$5,AZ1675,TRUE,_xll.ohTrigger(Trigger,Trigger6M))</f>
        <v>1.4258163242523294E-2</v>
      </c>
      <c r="BD1675" s="320">
        <f>_xll.qlIndexFixing($BE$1,AZ1675,TRUE,_xll.ohTrigger(Trigger,Trigger6M))</f>
        <v>1.4358205767204429E-2</v>
      </c>
    </row>
    <row r="1676" spans="51:56" ht="11.25" customHeight="1" x14ac:dyDescent="0.25">
      <c r="AY1676" s="159" t="s">
        <v>90</v>
      </c>
      <c r="AZ1676" s="158">
        <f>_xll.qlInterestRateIndexFixingDate(Currency&amp;"ibor"&amp;Tenor,BA1676,Trigger)</f>
        <v>51036</v>
      </c>
      <c r="BA1676" s="158">
        <f>_xll.qlCalendarAdvance(Calendar,BA1675,AY1676,"f",,Trigger)</f>
        <v>51040</v>
      </c>
      <c r="BB1676" s="158">
        <f>_xll.qlInterestRateIndexMaturity(Currency&amp;"ibor"&amp;Tenor,BA1676,Trigger)</f>
        <v>51222</v>
      </c>
      <c r="BC1676" s="320">
        <f>_xll.qlIndexFixing($AC$5,AZ1676,TRUE,_xll.ohTrigger(Trigger,Trigger6M))</f>
        <v>1.4259536048410723E-2</v>
      </c>
      <c r="BD1676" s="320">
        <f>_xll.qlIndexFixing($BE$1,AZ1676,TRUE,_xll.ohTrigger(Trigger,Trigger6M))</f>
        <v>1.4359484920185329E-2</v>
      </c>
    </row>
    <row r="1677" spans="51:56" ht="11.25" customHeight="1" x14ac:dyDescent="0.25">
      <c r="AY1677" s="159" t="s">
        <v>90</v>
      </c>
      <c r="AZ1677" s="158">
        <f>_xll.qlInterestRateIndexFixingDate(Currency&amp;"ibor"&amp;Tenor,BA1677,Trigger)</f>
        <v>51043</v>
      </c>
      <c r="BA1677" s="158">
        <f>_xll.qlCalendarAdvance(Calendar,BA1676,AY1677,"f",,Trigger)</f>
        <v>51047</v>
      </c>
      <c r="BB1677" s="158">
        <f>_xll.qlInterestRateIndexMaturity(Currency&amp;"ibor"&amp;Tenor,BA1677,Trigger)</f>
        <v>51230</v>
      </c>
      <c r="BC1677" s="320">
        <f>_xll.qlIndexFixing($AC$5,AZ1677,TRUE,_xll.ohTrigger(Trigger,Trigger6M))</f>
        <v>1.4261288707329777E-2</v>
      </c>
      <c r="BD1677" s="320">
        <f>_xll.qlIndexFixing($BE$1,AZ1677,TRUE,_xll.ohTrigger(Trigger,Trigger6M))</f>
        <v>1.4361226637489798E-2</v>
      </c>
    </row>
    <row r="1678" spans="51:56" ht="11.25" customHeight="1" x14ac:dyDescent="0.25">
      <c r="AY1678" s="159" t="s">
        <v>90</v>
      </c>
      <c r="AZ1678" s="158">
        <f>_xll.qlInterestRateIndexFixingDate(Currency&amp;"ibor"&amp;Tenor,BA1678,Trigger)</f>
        <v>51050</v>
      </c>
      <c r="BA1678" s="158">
        <f>_xll.qlCalendarAdvance(Calendar,BA1677,AY1678,"f",,Trigger)</f>
        <v>51054</v>
      </c>
      <c r="BB1678" s="158">
        <f>_xll.qlInterestRateIndexMaturity(Currency&amp;"ibor"&amp;Tenor,BA1678,Trigger)</f>
        <v>51237</v>
      </c>
      <c r="BC1678" s="320">
        <f>_xll.qlIndexFixing($AC$5,AZ1678,TRUE,_xll.ohTrigger(Trigger,Trigger6M))</f>
        <v>1.4262661569368474E-2</v>
      </c>
      <c r="BD1678" s="320">
        <f>_xll.qlIndexFixing($BE$1,AZ1678,TRUE,_xll.ohTrigger(Trigger,Trigger6M))</f>
        <v>1.4362630650820314E-2</v>
      </c>
    </row>
    <row r="1679" spans="51:56" ht="11.25" customHeight="1" x14ac:dyDescent="0.25">
      <c r="AY1679" s="159" t="s">
        <v>90</v>
      </c>
      <c r="AZ1679" s="158">
        <f>_xll.qlInterestRateIndexFixingDate(Currency&amp;"ibor"&amp;Tenor,BA1679,Trigger)</f>
        <v>51057</v>
      </c>
      <c r="BA1679" s="158">
        <f>_xll.qlCalendarAdvance(Calendar,BA1678,AY1679,"f",,Trigger)</f>
        <v>51061</v>
      </c>
      <c r="BB1679" s="158">
        <f>_xll.qlInterestRateIndexMaturity(Currency&amp;"ibor"&amp;Tenor,BA1679,Trigger)</f>
        <v>51244</v>
      </c>
      <c r="BC1679" s="320">
        <f>_xll.qlIndexFixing($AC$5,AZ1679,TRUE,_xll.ohTrigger(Trigger,Trigger6M))</f>
        <v>1.4264034432357665E-2</v>
      </c>
      <c r="BD1679" s="320">
        <f>_xll.qlIndexFixing($BE$1,AZ1679,TRUE,_xll.ohTrigger(Trigger,Trigger6M))</f>
        <v>1.436409517880379E-2</v>
      </c>
    </row>
    <row r="1680" spans="51:56" ht="11.25" customHeight="1" x14ac:dyDescent="0.25">
      <c r="AY1680" s="159" t="s">
        <v>90</v>
      </c>
      <c r="AZ1680" s="158">
        <f>_xll.qlInterestRateIndexFixingDate(Currency&amp;"ibor"&amp;Tenor,BA1680,Trigger)</f>
        <v>51064</v>
      </c>
      <c r="BA1680" s="158">
        <f>_xll.qlCalendarAdvance(Calendar,BA1679,AY1680,"f",,Trigger)</f>
        <v>51068</v>
      </c>
      <c r="BB1680" s="158">
        <f>_xll.qlInterestRateIndexMaturity(Currency&amp;"ibor"&amp;Tenor,BA1680,Trigger)</f>
        <v>51251</v>
      </c>
      <c r="BC1680" s="320">
        <f>_xll.qlIndexFixing($AC$5,AZ1680,TRUE,_xll.ohTrigger(Trigger,Trigger6M))</f>
        <v>1.4265407296298228E-2</v>
      </c>
      <c r="BD1680" s="320">
        <f>_xll.qlIndexFixing($BE$1,AZ1680,TRUE,_xll.ohTrigger(Trigger,Trigger6M))</f>
        <v>1.4365620410333499E-2</v>
      </c>
    </row>
    <row r="1681" spans="51:56" ht="11.25" customHeight="1" x14ac:dyDescent="0.25">
      <c r="AY1681" s="159" t="s">
        <v>90</v>
      </c>
      <c r="AZ1681" s="158">
        <f>_xll.qlInterestRateIndexFixingDate(Currency&amp;"ibor"&amp;Tenor,BA1681,Trigger)</f>
        <v>51071</v>
      </c>
      <c r="BA1681" s="158">
        <f>_xll.qlCalendarAdvance(Calendar,BA1680,AY1681,"f",,Trigger)</f>
        <v>51075</v>
      </c>
      <c r="BB1681" s="158">
        <f>_xll.qlInterestRateIndexMaturity(Currency&amp;"ibor"&amp;Tenor,BA1681,Trigger)</f>
        <v>51258</v>
      </c>
      <c r="BC1681" s="320">
        <f>_xll.qlIndexFixing($AC$5,AZ1681,TRUE,_xll.ohTrigger(Trigger,Trigger6M))</f>
        <v>1.4266780161189723E-2</v>
      </c>
      <c r="BD1681" s="320">
        <f>_xll.qlIndexFixing($BE$1,AZ1681,TRUE,_xll.ohTrigger(Trigger,Trigger6M))</f>
        <v>1.4367206534307519E-2</v>
      </c>
    </row>
    <row r="1682" spans="51:56" ht="11.25" customHeight="1" x14ac:dyDescent="0.25">
      <c r="AY1682" s="159" t="s">
        <v>90</v>
      </c>
      <c r="AZ1682" s="158">
        <f>_xll.qlInterestRateIndexFixingDate(Currency&amp;"ibor"&amp;Tenor,BA1682,Trigger)</f>
        <v>51078</v>
      </c>
      <c r="BA1682" s="158">
        <f>_xll.qlCalendarAdvance(Calendar,BA1681,AY1682,"f",,Trigger)</f>
        <v>51082</v>
      </c>
      <c r="BB1682" s="158">
        <f>_xll.qlInterestRateIndexMaturity(Currency&amp;"ibor"&amp;Tenor,BA1682,Trigger)</f>
        <v>51264</v>
      </c>
      <c r="BC1682" s="320">
        <f>_xll.qlIndexFixing($AC$5,AZ1682,TRUE,_xll.ohTrigger(Trigger,Trigger6M))</f>
        <v>1.4267772903603797E-2</v>
      </c>
      <c r="BD1682" s="320">
        <f>_xll.qlIndexFixing($BE$1,AZ1682,TRUE,_xll.ohTrigger(Trigger,Trigger6M))</f>
        <v>1.4368428989791151E-2</v>
      </c>
    </row>
    <row r="1683" spans="51:56" ht="11.25" customHeight="1" x14ac:dyDescent="0.25">
      <c r="AY1683" s="159" t="s">
        <v>90</v>
      </c>
      <c r="AZ1683" s="158">
        <f>_xll.qlInterestRateIndexFixingDate(Currency&amp;"ibor"&amp;Tenor,BA1683,Trigger)</f>
        <v>51085</v>
      </c>
      <c r="BA1683" s="158">
        <f>_xll.qlCalendarAdvance(Calendar,BA1682,AY1683,"f",,Trigger)</f>
        <v>51089</v>
      </c>
      <c r="BB1683" s="158">
        <f>_xll.qlInterestRateIndexMaturity(Currency&amp;"ibor"&amp;Tenor,BA1683,Trigger)</f>
        <v>51271</v>
      </c>
      <c r="BC1683" s="320">
        <f>_xll.qlIndexFixing($AC$5,AZ1683,TRUE,_xll.ohTrigger(Trigger,Trigger6M))</f>
        <v>1.4268853623787912E-2</v>
      </c>
      <c r="BD1683" s="320">
        <f>_xll.qlIndexFixing($BE$1,AZ1683,TRUE,_xll.ohTrigger(Trigger,Trigger6M))</f>
        <v>1.4370132954832745E-2</v>
      </c>
    </row>
    <row r="1684" spans="51:56" ht="11.25" customHeight="1" x14ac:dyDescent="0.25">
      <c r="AY1684" s="159" t="s">
        <v>90</v>
      </c>
      <c r="AZ1684" s="158">
        <f>_xll.qlInterestRateIndexFixingDate(Currency&amp;"ibor"&amp;Tenor,BA1684,Trigger)</f>
        <v>51092</v>
      </c>
      <c r="BA1684" s="158">
        <f>_xll.qlCalendarAdvance(Calendar,BA1683,AY1684,"f",,Trigger)</f>
        <v>51096</v>
      </c>
      <c r="BB1684" s="158">
        <f>_xll.qlInterestRateIndexMaturity(Currency&amp;"ibor"&amp;Tenor,BA1684,Trigger)</f>
        <v>51278</v>
      </c>
      <c r="BC1684" s="320">
        <f>_xll.qlIndexFixing($AC$5,AZ1684,TRUE,_xll.ohTrigger(Trigger,Trigger6M))</f>
        <v>1.4268179999949004E-2</v>
      </c>
      <c r="BD1684" s="320">
        <f>_xll.qlIndexFixing($BE$1,AZ1684,TRUE,_xll.ohTrigger(Trigger,Trigger6M))</f>
        <v>1.4371897616962573E-2</v>
      </c>
    </row>
    <row r="1685" spans="51:56" ht="11.25" customHeight="1" x14ac:dyDescent="0.25">
      <c r="AY1685" s="159" t="s">
        <v>90</v>
      </c>
      <c r="AZ1685" s="158">
        <f>_xll.qlInterestRateIndexFixingDate(Currency&amp;"ibor"&amp;Tenor,BA1685,Trigger)</f>
        <v>51099</v>
      </c>
      <c r="BA1685" s="158">
        <f>_xll.qlCalendarAdvance(Calendar,BA1684,AY1685,"f",,Trigger)</f>
        <v>51103</v>
      </c>
      <c r="BB1685" s="158">
        <f>_xll.qlInterestRateIndexMaturity(Currency&amp;"ibor"&amp;Tenor,BA1685,Trigger)</f>
        <v>51285</v>
      </c>
      <c r="BC1685" s="320">
        <f>_xll.qlIndexFixing($AC$5,AZ1685,TRUE,_xll.ohTrigger(Trigger,Trigger6M))</f>
        <v>1.4267503242782652E-2</v>
      </c>
      <c r="BD1685" s="320">
        <f>_xll.qlIndexFixing($BE$1,AZ1685,TRUE,_xll.ohTrigger(Trigger,Trigger6M))</f>
        <v>1.437372046641725E-2</v>
      </c>
    </row>
    <row r="1686" spans="51:56" ht="11.25" customHeight="1" x14ac:dyDescent="0.25">
      <c r="AY1686" s="159" t="s">
        <v>90</v>
      </c>
      <c r="AZ1686" s="158">
        <f>_xll.qlInterestRateIndexFixingDate(Currency&amp;"ibor"&amp;Tenor,BA1686,Trigger)</f>
        <v>51106</v>
      </c>
      <c r="BA1686" s="158">
        <f>_xll.qlCalendarAdvance(Calendar,BA1685,AY1686,"f",,Trigger)</f>
        <v>51110</v>
      </c>
      <c r="BB1686" s="158">
        <f>_xll.qlInterestRateIndexMaturity(Currency&amp;"ibor"&amp;Tenor,BA1686,Trigger)</f>
        <v>51293</v>
      </c>
      <c r="BC1686" s="320">
        <f>_xll.qlIndexFixing($AC$5,AZ1686,TRUE,_xll.ohTrigger(Trigger,Trigger6M))</f>
        <v>1.4266946728564699E-2</v>
      </c>
      <c r="BD1686" s="320">
        <f>_xll.qlIndexFixing($BE$1,AZ1686,TRUE,_xll.ohTrigger(Trigger,Trigger6M))</f>
        <v>1.4376039419602398E-2</v>
      </c>
    </row>
    <row r="1687" spans="51:56" ht="11.25" customHeight="1" x14ac:dyDescent="0.25">
      <c r="AY1687" s="159" t="s">
        <v>90</v>
      </c>
      <c r="AZ1687" s="158">
        <f>_xll.qlInterestRateIndexFixingDate(Currency&amp;"ibor"&amp;Tenor,BA1687,Trigger)</f>
        <v>51113</v>
      </c>
      <c r="BA1687" s="158">
        <f>_xll.qlCalendarAdvance(Calendar,BA1686,AY1687,"f",,Trigger)</f>
        <v>51117</v>
      </c>
      <c r="BB1687" s="158">
        <f>_xll.qlInterestRateIndexMaturity(Currency&amp;"ibor"&amp;Tenor,BA1687,Trigger)</f>
        <v>51300</v>
      </c>
      <c r="BC1687" s="320">
        <f>_xll.qlIndexFixing($AC$5,AZ1687,TRUE,_xll.ohTrigger(Trigger,Trigger6M))</f>
        <v>1.4266274467126925E-2</v>
      </c>
      <c r="BD1687" s="320">
        <f>_xll.qlIndexFixing($BE$1,AZ1687,TRUE,_xll.ohTrigger(Trigger,Trigger6M))</f>
        <v>1.437797321654574E-2</v>
      </c>
    </row>
    <row r="1688" spans="51:56" ht="11.25" customHeight="1" x14ac:dyDescent="0.25">
      <c r="AY1688" s="159" t="s">
        <v>90</v>
      </c>
      <c r="AZ1688" s="158">
        <f>_xll.qlInterestRateIndexFixingDate(Currency&amp;"ibor"&amp;Tenor,BA1688,Trigger)</f>
        <v>51120</v>
      </c>
      <c r="BA1688" s="158">
        <f>_xll.qlCalendarAdvance(Calendar,BA1687,AY1688,"f",,Trigger)</f>
        <v>51124</v>
      </c>
      <c r="BB1688" s="158">
        <f>_xll.qlInterestRateIndexMaturity(Currency&amp;"ibor"&amp;Tenor,BA1688,Trigger)</f>
        <v>51307</v>
      </c>
      <c r="BC1688" s="320">
        <f>_xll.qlIndexFixing($AC$5,AZ1688,TRUE,_xll.ohTrigger(Trigger,Trigger6M))</f>
        <v>1.4265599089365338E-2</v>
      </c>
      <c r="BD1688" s="320">
        <f>_xll.qlIndexFixing($BE$1,AZ1688,TRUE,_xll.ohTrigger(Trigger,Trigger6M))</f>
        <v>1.4379956320639794E-2</v>
      </c>
    </row>
    <row r="1689" spans="51:56" ht="11.25" customHeight="1" x14ac:dyDescent="0.25">
      <c r="AY1689" s="159" t="s">
        <v>90</v>
      </c>
      <c r="AZ1689" s="158">
        <f>_xll.qlInterestRateIndexFixingDate(Currency&amp;"ibor"&amp;Tenor,BA1689,Trigger)</f>
        <v>51126</v>
      </c>
      <c r="BA1689" s="158">
        <f>_xll.qlCalendarAdvance(Calendar,BA1688,AY1689,"f",,Trigger)</f>
        <v>51131</v>
      </c>
      <c r="BB1689" s="158">
        <f>_xll.qlInterestRateIndexMaturity(Currency&amp;"ibor"&amp;Tenor,BA1689,Trigger)</f>
        <v>51314</v>
      </c>
      <c r="BC1689" s="320">
        <f>_xll.qlIndexFixing($AC$5,AZ1689,TRUE,_xll.ohTrigger(Trigger,Trigger6M))</f>
        <v>1.4264920595283873E-2</v>
      </c>
      <c r="BD1689" s="320">
        <f>_xll.qlIndexFixing($BE$1,AZ1689,TRUE,_xll.ohTrigger(Trigger,Trigger6M))</f>
        <v>1.4381985884919927E-2</v>
      </c>
    </row>
    <row r="1690" spans="51:56" ht="11.25" customHeight="1" x14ac:dyDescent="0.25">
      <c r="AY1690" s="159" t="s">
        <v>90</v>
      </c>
      <c r="AZ1690" s="158">
        <f>_xll.qlInterestRateIndexFixingDate(Currency&amp;"ibor"&amp;Tenor,BA1690,Trigger)</f>
        <v>51134</v>
      </c>
      <c r="BA1690" s="158">
        <f>_xll.qlCalendarAdvance(Calendar,BA1689,AY1690,"f",,Trigger)</f>
        <v>51138</v>
      </c>
      <c r="BB1690" s="158">
        <f>_xll.qlInterestRateIndexMaturity(Currency&amp;"ibor"&amp;Tenor,BA1690,Trigger)</f>
        <v>51320</v>
      </c>
      <c r="BC1690" s="320">
        <f>_xll.qlIndexFixing($AC$5,AZ1690,TRUE,_xll.ohTrigger(Trigger,Trigger6M))</f>
        <v>1.4264072457152999E-2</v>
      </c>
      <c r="BD1690" s="320">
        <f>_xll.qlIndexFixing($BE$1,AZ1690,TRUE,_xll.ohTrigger(Trigger,Trigger6M))</f>
        <v>1.4383607992302327E-2</v>
      </c>
    </row>
    <row r="1691" spans="51:56" ht="11.25" customHeight="1" x14ac:dyDescent="0.25">
      <c r="AY1691" s="159" t="s">
        <v>90</v>
      </c>
      <c r="AZ1691" s="158">
        <f>_xll.qlInterestRateIndexFixingDate(Currency&amp;"ibor"&amp;Tenor,BA1691,Trigger)</f>
        <v>51141</v>
      </c>
      <c r="BA1691" s="158">
        <f>_xll.qlCalendarAdvance(Calendar,BA1690,AY1691,"f",,Trigger)</f>
        <v>51145</v>
      </c>
      <c r="BB1691" s="158">
        <f>_xll.qlInterestRateIndexMaturity(Currency&amp;"ibor"&amp;Tenor,BA1691,Trigger)</f>
        <v>51327</v>
      </c>
      <c r="BC1691" s="320">
        <f>_xll.qlIndexFixing($AC$5,AZ1691,TRUE,_xll.ohTrigger(Trigger,Trigger6M))</f>
        <v>1.4263376900089624E-2</v>
      </c>
      <c r="BD1691" s="320">
        <f>_xll.qlIndexFixing($BE$1,AZ1691,TRUE,_xll.ohTrigger(Trigger,Trigger6M))</f>
        <v>1.4385720117714476E-2</v>
      </c>
    </row>
    <row r="1692" spans="51:56" ht="11.25" customHeight="1" x14ac:dyDescent="0.25">
      <c r="AY1692" s="159" t="s">
        <v>90</v>
      </c>
      <c r="AZ1692" s="158">
        <f>_xll.qlInterestRateIndexFixingDate(Currency&amp;"ibor"&amp;Tenor,BA1692,Trigger)</f>
        <v>51148</v>
      </c>
      <c r="BA1692" s="158">
        <f>_xll.qlCalendarAdvance(Calendar,BA1691,AY1692,"f",,Trigger)</f>
        <v>51152</v>
      </c>
      <c r="BB1692" s="158">
        <f>_xll.qlInterestRateIndexMaturity(Currency&amp;"ibor"&amp;Tenor,BA1692,Trigger)</f>
        <v>51334</v>
      </c>
      <c r="BC1692" s="320">
        <f>_xll.qlIndexFixing($AC$5,AZ1692,TRUE,_xll.ohTrigger(Trigger,Trigger6M))</f>
        <v>1.4262678209722084E-2</v>
      </c>
      <c r="BD1692" s="320">
        <f>_xll.qlIndexFixing($BE$1,AZ1692,TRUE,_xll.ohTrigger(Trigger,Trigger6M))</f>
        <v>1.4387870394958651E-2</v>
      </c>
    </row>
    <row r="1693" spans="51:56" ht="11.25" customHeight="1" x14ac:dyDescent="0.25">
      <c r="AY1693" s="159" t="s">
        <v>90</v>
      </c>
      <c r="AZ1693" s="158">
        <f>_xll.qlInterestRateIndexFixingDate(Currency&amp;"ibor"&amp;Tenor,BA1693,Trigger)</f>
        <v>51155</v>
      </c>
      <c r="BA1693" s="158">
        <f>_xll.qlCalendarAdvance(Calendar,BA1692,AY1693,"f",,Trigger)</f>
        <v>51159</v>
      </c>
      <c r="BB1693" s="158">
        <f>_xll.qlInterestRateIndexMaturity(Currency&amp;"ibor"&amp;Tenor,BA1693,Trigger)</f>
        <v>51341</v>
      </c>
      <c r="BC1693" s="320">
        <f>_xll.qlIndexFixing($AC$5,AZ1693,TRUE,_xll.ohTrigger(Trigger,Trigger6M))</f>
        <v>1.4261976386053013E-2</v>
      </c>
      <c r="BD1693" s="320">
        <f>_xll.qlIndexFixing($BE$1,AZ1693,TRUE,_xll.ohTrigger(Trigger,Trigger6M))</f>
        <v>1.439005592488931E-2</v>
      </c>
    </row>
    <row r="1694" spans="51:56" ht="11.25" customHeight="1" x14ac:dyDescent="0.25">
      <c r="AY1694" s="159" t="s">
        <v>90</v>
      </c>
      <c r="AZ1694" s="158">
        <f>_xll.qlInterestRateIndexFixingDate(Currency&amp;"ibor"&amp;Tenor,BA1694,Trigger)</f>
        <v>51162</v>
      </c>
      <c r="BA1694" s="158">
        <f>_xll.qlCalendarAdvance(Calendar,BA1693,AY1694,"f",,Trigger)</f>
        <v>51166</v>
      </c>
      <c r="BB1694" s="158">
        <f>_xll.qlInterestRateIndexMaturity(Currency&amp;"ibor"&amp;Tenor,BA1694,Trigger)</f>
        <v>51348</v>
      </c>
      <c r="BC1694" s="320">
        <f>_xll.qlIndexFixing($AC$5,AZ1694,TRUE,_xll.ohTrigger(Trigger,Trigger6M))</f>
        <v>1.4261271429085488E-2</v>
      </c>
      <c r="BD1694" s="320">
        <f>_xll.qlIndexFixing($BE$1,AZ1694,TRUE,_xll.ohTrigger(Trigger,Trigger6M))</f>
        <v>1.4392273799129177E-2</v>
      </c>
    </row>
    <row r="1695" spans="51:56" ht="11.25" customHeight="1" x14ac:dyDescent="0.25">
      <c r="AY1695" s="159" t="s">
        <v>90</v>
      </c>
      <c r="AZ1695" s="158">
        <f>_xll.qlInterestRateIndexFixingDate(Currency&amp;"ibor"&amp;Tenor,BA1695,Trigger)</f>
        <v>51169</v>
      </c>
      <c r="BA1695" s="158">
        <f>_xll.qlCalendarAdvance(Calendar,BA1694,AY1695,"f",,Trigger)</f>
        <v>51173</v>
      </c>
      <c r="BB1695" s="158">
        <f>_xll.qlInterestRateIndexMaturity(Currency&amp;"ibor"&amp;Tenor,BA1695,Trigger)</f>
        <v>51355</v>
      </c>
      <c r="BC1695" s="320">
        <f>_xll.qlIndexFixing($AC$5,AZ1695,TRUE,_xll.ohTrigger(Trigger,Trigger6M))</f>
        <v>1.4260563338823019E-2</v>
      </c>
      <c r="BD1695" s="320">
        <f>_xll.qlIndexFixing($BE$1,AZ1695,TRUE,_xll.ohTrigger(Trigger,Trigger6M))</f>
        <v>1.4394521100064409E-2</v>
      </c>
    </row>
    <row r="1696" spans="51:56" ht="11.25" customHeight="1" x14ac:dyDescent="0.25">
      <c r="AY1696" s="159" t="s">
        <v>90</v>
      </c>
      <c r="AZ1696" s="158">
        <f>_xll.qlInterestRateIndexFixingDate(Currency&amp;"ibor"&amp;Tenor,BA1696,Trigger)</f>
        <v>51176</v>
      </c>
      <c r="BA1696" s="158">
        <f>_xll.qlCalendarAdvance(Calendar,BA1695,AY1696,"f",,Trigger)</f>
        <v>51180</v>
      </c>
      <c r="BB1696" s="158">
        <f>_xll.qlInterestRateIndexMaturity(Currency&amp;"ibor"&amp;Tenor,BA1696,Trigger)</f>
        <v>51362</v>
      </c>
      <c r="BC1696" s="320">
        <f>_xll.qlIndexFixing($AC$5,AZ1696,TRUE,_xll.ohTrigger(Trigger,Trigger6M))</f>
        <v>1.4259852115269122E-2</v>
      </c>
      <c r="BD1696" s="320">
        <f>_xll.qlIndexFixing($BE$1,AZ1696,TRUE,_xll.ohTrigger(Trigger,Trigger6M))</f>
        <v>1.4396794900845037E-2</v>
      </c>
    </row>
    <row r="1697" spans="51:56" ht="11.25" customHeight="1" x14ac:dyDescent="0.25">
      <c r="AY1697" s="159" t="s">
        <v>90</v>
      </c>
      <c r="AZ1697" s="158">
        <f>_xll.qlInterestRateIndexFixingDate(Currency&amp;"ibor"&amp;Tenor,BA1697,Trigger)</f>
        <v>51183</v>
      </c>
      <c r="BA1697" s="158">
        <f>_xll.qlCalendarAdvance(Calendar,BA1696,AY1697,"f",,Trigger)</f>
        <v>51187</v>
      </c>
      <c r="BB1697" s="158">
        <f>_xll.qlInterestRateIndexMaturity(Currency&amp;"ibor"&amp;Tenor,BA1697,Trigger)</f>
        <v>51369</v>
      </c>
      <c r="BC1697" s="320">
        <f>_xll.qlIndexFixing($AC$5,AZ1697,TRUE,_xll.ohTrigger(Trigger,Trigger6M))</f>
        <v>1.425913775842731E-2</v>
      </c>
      <c r="BD1697" s="320">
        <f>_xll.qlIndexFixing($BE$1,AZ1697,TRUE,_xll.ohTrigger(Trigger,Trigger6M))</f>
        <v>1.4399092265384083E-2</v>
      </c>
    </row>
    <row r="1698" spans="51:56" ht="11.25" customHeight="1" x14ac:dyDescent="0.25">
      <c r="AY1698" s="159" t="s">
        <v>90</v>
      </c>
      <c r="AZ1698" s="158">
        <f>_xll.qlInterestRateIndexFixingDate(Currency&amp;"ibor"&amp;Tenor,BA1698,Trigger)</f>
        <v>51190</v>
      </c>
      <c r="BA1698" s="158">
        <f>_xll.qlCalendarAdvance(Calendar,BA1697,AY1698,"f",,Trigger)</f>
        <v>51194</v>
      </c>
      <c r="BB1698" s="158">
        <f>_xll.qlInterestRateIndexMaturity(Currency&amp;"ibor"&amp;Tenor,BA1698,Trigger)</f>
        <v>51376</v>
      </c>
      <c r="BC1698" s="320">
        <f>_xll.qlIndexFixing($AC$5,AZ1698,TRUE,_xll.ohTrigger(Trigger,Trigger6M))</f>
        <v>1.4258420268301097E-2</v>
      </c>
      <c r="BD1698" s="320">
        <f>_xll.qlIndexFixing($BE$1,AZ1698,TRUE,_xll.ohTrigger(Trigger,Trigger6M))</f>
        <v>1.4401410248360634E-2</v>
      </c>
    </row>
    <row r="1699" spans="51:56" ht="11.25" customHeight="1" x14ac:dyDescent="0.25">
      <c r="AY1699" s="159" t="s">
        <v>90</v>
      </c>
      <c r="AZ1699" s="158">
        <f>_xll.qlInterestRateIndexFixingDate(Currency&amp;"ibor"&amp;Tenor,BA1699,Trigger)</f>
        <v>51197</v>
      </c>
      <c r="BA1699" s="158">
        <f>_xll.qlCalendarAdvance(Calendar,BA1698,AY1699,"f",,Trigger)</f>
        <v>51201</v>
      </c>
      <c r="BB1699" s="158">
        <f>_xll.qlInterestRateIndexMaturity(Currency&amp;"ibor"&amp;Tenor,BA1699,Trigger)</f>
        <v>51385</v>
      </c>
      <c r="BC1699" s="320">
        <f>_xll.qlIndexFixing($AC$5,AZ1699,TRUE,_xll.ohTrigger(Trigger,Trigger6M))</f>
        <v>1.4258230064315655E-2</v>
      </c>
      <c r="BD1699" s="320">
        <f>_xll.qlIndexFixing($BE$1,AZ1699,TRUE,_xll.ohTrigger(Trigger,Trigger6M))</f>
        <v>1.4404661933498871E-2</v>
      </c>
    </row>
    <row r="1700" spans="51:56" ht="11.25" customHeight="1" x14ac:dyDescent="0.25">
      <c r="AY1700" s="159" t="s">
        <v>90</v>
      </c>
      <c r="AZ1700" s="158">
        <f>_xll.qlInterestRateIndexFixingDate(Currency&amp;"ibor"&amp;Tenor,BA1700,Trigger)</f>
        <v>51204</v>
      </c>
      <c r="BA1700" s="158">
        <f>_xll.qlCalendarAdvance(Calendar,BA1699,AY1700,"f",,Trigger)</f>
        <v>51208</v>
      </c>
      <c r="BB1700" s="158">
        <f>_xll.qlInterestRateIndexMaturity(Currency&amp;"ibor"&amp;Tenor,BA1700,Trigger)</f>
        <v>51392</v>
      </c>
      <c r="BC1700" s="320">
        <f>_xll.qlIndexFixing($AC$5,AZ1700,TRUE,_xll.ohTrigger(Trigger,Trigger6M))</f>
        <v>1.4257528155389021E-2</v>
      </c>
      <c r="BD1700" s="320">
        <f>_xll.qlIndexFixing($BE$1,AZ1700,TRUE,_xll.ohTrigger(Trigger,Trigger6M))</f>
        <v>1.4407011778922767E-2</v>
      </c>
    </row>
    <row r="1701" spans="51:56" ht="11.25" customHeight="1" x14ac:dyDescent="0.25">
      <c r="AY1701" s="159" t="s">
        <v>90</v>
      </c>
      <c r="AZ1701" s="158">
        <f>_xll.qlInterestRateIndexFixingDate(Currency&amp;"ibor"&amp;Tenor,BA1701,Trigger)</f>
        <v>51211</v>
      </c>
      <c r="BA1701" s="158">
        <f>_xll.qlCalendarAdvance(Calendar,BA1700,AY1701,"f",,Trigger)</f>
        <v>51215</v>
      </c>
      <c r="BB1701" s="158">
        <f>_xll.qlInterestRateIndexMaturity(Currency&amp;"ibor"&amp;Tenor,BA1701,Trigger)</f>
        <v>51399</v>
      </c>
      <c r="BC1701" s="320">
        <f>_xll.qlIndexFixing($AC$5,AZ1701,TRUE,_xll.ohTrigger(Trigger,Trigger6M))</f>
        <v>1.4256823146991709E-2</v>
      </c>
      <c r="BD1701" s="320">
        <f>_xll.qlIndexFixing($BE$1,AZ1701,TRUE,_xll.ohTrigger(Trigger,Trigger6M))</f>
        <v>1.4409373059360901E-2</v>
      </c>
    </row>
    <row r="1702" spans="51:56" ht="11.25" customHeight="1" x14ac:dyDescent="0.25">
      <c r="AY1702" s="159" t="s">
        <v>90</v>
      </c>
      <c r="AZ1702" s="158">
        <f>_xll.qlInterestRateIndexFixingDate(Currency&amp;"ibor"&amp;Tenor,BA1702,Trigger)</f>
        <v>51218</v>
      </c>
      <c r="BA1702" s="158">
        <f>_xll.qlCalendarAdvance(Calendar,BA1701,AY1702,"f",,Trigger)</f>
        <v>51222</v>
      </c>
      <c r="BB1702" s="158">
        <f>_xll.qlInterestRateIndexMaturity(Currency&amp;"ibor"&amp;Tenor,BA1702,Trigger)</f>
        <v>51406</v>
      </c>
      <c r="BC1702" s="320">
        <f>_xll.qlIndexFixing($AC$5,AZ1702,TRUE,_xll.ohTrigger(Trigger,Trigger6M))</f>
        <v>1.4256115039125453E-2</v>
      </c>
      <c r="BD1702" s="320">
        <f>_xll.qlIndexFixing($BE$1,AZ1702,TRUE,_xll.ohTrigger(Trigger,Trigger6M))</f>
        <v>1.4411742824165725E-2</v>
      </c>
    </row>
    <row r="1703" spans="51:56" ht="11.25" customHeight="1" x14ac:dyDescent="0.25">
      <c r="AY1703" s="159" t="s">
        <v>90</v>
      </c>
      <c r="AZ1703" s="158">
        <f>_xll.qlInterestRateIndexFixingDate(Currency&amp;"ibor"&amp;Tenor,BA1703,Trigger)</f>
        <v>51223</v>
      </c>
      <c r="BA1703" s="158">
        <f>_xll.qlCalendarAdvance(Calendar,BA1702,AY1703,"f",,Trigger)</f>
        <v>51229</v>
      </c>
      <c r="BB1703" s="158">
        <f>_xll.qlInterestRateIndexMaturity(Currency&amp;"ibor"&amp;Tenor,BA1703,Trigger)</f>
        <v>51412</v>
      </c>
      <c r="BC1703" s="320">
        <f>_xll.qlIndexFixing($AC$5,AZ1703,TRUE,_xll.ohTrigger(Trigger,Trigger6M))</f>
        <v>1.4255094466330309E-2</v>
      </c>
      <c r="BD1703" s="320">
        <f>_xll.qlIndexFixing($BE$1,AZ1703,TRUE,_xll.ohTrigger(Trigger,Trigger6M))</f>
        <v>1.4413661947890788E-2</v>
      </c>
    </row>
    <row r="1704" spans="51:56" ht="11.25" customHeight="1" x14ac:dyDescent="0.25">
      <c r="AY1704" s="159" t="s">
        <v>90</v>
      </c>
      <c r="AZ1704" s="158">
        <f>_xll.qlInterestRateIndexFixingDate(Currency&amp;"ibor"&amp;Tenor,BA1704,Trigger)</f>
        <v>51232</v>
      </c>
      <c r="BA1704" s="158">
        <f>_xll.qlCalendarAdvance(Calendar,BA1703,AY1704,"f",,Trigger)</f>
        <v>51236</v>
      </c>
      <c r="BB1704" s="158">
        <f>_xll.qlInterestRateIndexMaturity(Currency&amp;"ibor"&amp;Tenor,BA1704,Trigger)</f>
        <v>51419</v>
      </c>
      <c r="BC1704" s="320">
        <f>_xll.qlIndexFixing($AC$5,AZ1704,TRUE,_xll.ohTrigger(Trigger,Trigger6M))</f>
        <v>1.4254369227836787E-2</v>
      </c>
      <c r="BD1704" s="320">
        <f>_xll.qlIndexFixing($BE$1,AZ1704,TRUE,_xll.ohTrigger(Trigger,Trigger6M))</f>
        <v>1.4416040534165179E-2</v>
      </c>
    </row>
    <row r="1705" spans="51:56" ht="11.25" customHeight="1" x14ac:dyDescent="0.25">
      <c r="AY1705" s="159" t="s">
        <v>90</v>
      </c>
      <c r="AZ1705" s="158">
        <f>_xll.qlInterestRateIndexFixingDate(Currency&amp;"ibor"&amp;Tenor,BA1705,Trigger)</f>
        <v>51239</v>
      </c>
      <c r="BA1705" s="158">
        <f>_xll.qlCalendarAdvance(Calendar,BA1704,AY1705,"f",,Trigger)</f>
        <v>51243</v>
      </c>
      <c r="BB1705" s="158">
        <f>_xll.qlInterestRateIndexMaturity(Currency&amp;"ibor"&amp;Tenor,BA1705,Trigger)</f>
        <v>51426</v>
      </c>
      <c r="BC1705" s="320">
        <f>_xll.qlIndexFixing($AC$5,AZ1705,TRUE,_xll.ohTrigger(Trigger,Trigger6M))</f>
        <v>1.4253640873076239E-2</v>
      </c>
      <c r="BD1705" s="320">
        <f>_xll.qlIndexFixing($BE$1,AZ1705,TRUE,_xll.ohTrigger(Trigger,Trigger6M))</f>
        <v>1.4418418780074894E-2</v>
      </c>
    </row>
    <row r="1706" spans="51:56" ht="11.25" customHeight="1" x14ac:dyDescent="0.25">
      <c r="AY1706" s="159" t="s">
        <v>90</v>
      </c>
      <c r="AZ1706" s="158">
        <f>_xll.qlInterestRateIndexFixingDate(Currency&amp;"ibor"&amp;Tenor,BA1706,Trigger)</f>
        <v>51246</v>
      </c>
      <c r="BA1706" s="158">
        <f>_xll.qlCalendarAdvance(Calendar,BA1705,AY1706,"f",,Trigger)</f>
        <v>51250</v>
      </c>
      <c r="BB1706" s="158">
        <f>_xll.qlInterestRateIndexMaturity(Currency&amp;"ibor"&amp;Tenor,BA1706,Trigger)</f>
        <v>51433</v>
      </c>
      <c r="BC1706" s="320">
        <f>_xll.qlIndexFixing($AC$5,AZ1706,TRUE,_xll.ohTrigger(Trigger,Trigger6M))</f>
        <v>1.4252909402051286E-2</v>
      </c>
      <c r="BD1706" s="320">
        <f>_xll.qlIndexFixing($BE$1,AZ1706,TRUE,_xll.ohTrigger(Trigger,Trigger6M))</f>
        <v>1.4420793682493441E-2</v>
      </c>
    </row>
    <row r="1707" spans="51:56" ht="11.25" customHeight="1" x14ac:dyDescent="0.25">
      <c r="AY1707" s="159" t="s">
        <v>90</v>
      </c>
      <c r="AZ1707" s="158">
        <f>_xll.qlInterestRateIndexFixingDate(Currency&amp;"ibor"&amp;Tenor,BA1707,Trigger)</f>
        <v>51253</v>
      </c>
      <c r="BA1707" s="158">
        <f>_xll.qlCalendarAdvance(Calendar,BA1706,AY1707,"f",,Trigger)</f>
        <v>51258</v>
      </c>
      <c r="BB1707" s="158">
        <f>_xll.qlInterestRateIndexMaturity(Currency&amp;"ibor"&amp;Tenor,BA1707,Trigger)</f>
        <v>51442</v>
      </c>
      <c r="BC1707" s="320">
        <f>_xll.qlIndexFixing($AC$5,AZ1707,TRUE,_xll.ohTrigger(Trigger,Trigger6M))</f>
        <v>1.4252424382700199E-2</v>
      </c>
      <c r="BD1707" s="320">
        <f>_xll.qlIndexFixing($BE$1,AZ1707,TRUE,_xll.ohTrigger(Trigger,Trigger6M))</f>
        <v>1.4423952532857207E-2</v>
      </c>
    </row>
    <row r="1708" spans="51:56" ht="11.25" customHeight="1" x14ac:dyDescent="0.25">
      <c r="AY1708" s="159" t="s">
        <v>90</v>
      </c>
      <c r="AZ1708" s="158">
        <f>_xll.qlInterestRateIndexFixingDate(Currency&amp;"ibor"&amp;Tenor,BA1708,Trigger)</f>
        <v>51263</v>
      </c>
      <c r="BA1708" s="158">
        <f>_xll.qlCalendarAdvance(Calendar,BA1707,AY1708,"f",,Trigger)</f>
        <v>51265</v>
      </c>
      <c r="BB1708" s="158">
        <f>_xll.qlInterestRateIndexMaturity(Currency&amp;"ibor"&amp;Tenor,BA1708,Trigger)</f>
        <v>51449</v>
      </c>
      <c r="BC1708" s="320">
        <f>_xll.qlIndexFixing($AC$5,AZ1708,TRUE,_xll.ohTrigger(Trigger,Trigger6M))</f>
        <v>1.4251697235314416E-2</v>
      </c>
      <c r="BD1708" s="320">
        <f>_xll.qlIndexFixing($BE$1,AZ1708,TRUE,_xll.ohTrigger(Trigger,Trigger6M))</f>
        <v>1.4426309138142034E-2</v>
      </c>
    </row>
    <row r="1709" spans="51:56" ht="11.25" customHeight="1" x14ac:dyDescent="0.25">
      <c r="AY1709" s="159" t="s">
        <v>90</v>
      </c>
      <c r="AZ1709" s="158">
        <f>_xll.qlInterestRateIndexFixingDate(Currency&amp;"ibor"&amp;Tenor,BA1709,Trigger)</f>
        <v>51270</v>
      </c>
      <c r="BA1709" s="158">
        <f>_xll.qlCalendarAdvance(Calendar,BA1708,AY1709,"f",,Trigger)</f>
        <v>51272</v>
      </c>
      <c r="BB1709" s="158">
        <f>_xll.qlInterestRateIndexMaturity(Currency&amp;"ibor"&amp;Tenor,BA1709,Trigger)</f>
        <v>51456</v>
      </c>
      <c r="BC1709" s="320">
        <f>_xll.qlIndexFixing($AC$5,AZ1709,TRUE,_xll.ohTrigger(Trigger,Trigger6M))</f>
        <v>1.4251544926837716E-2</v>
      </c>
      <c r="BD1709" s="320">
        <f>_xll.qlIndexFixing($BE$1,AZ1709,TRUE,_xll.ohTrigger(Trigger,Trigger6M))</f>
        <v>1.4428652897545113E-2</v>
      </c>
    </row>
    <row r="1710" spans="51:56" ht="11.25" customHeight="1" x14ac:dyDescent="0.25">
      <c r="AY1710" s="159" t="s">
        <v>90</v>
      </c>
      <c r="AZ1710" s="158">
        <f>_xll.qlInterestRateIndexFixingDate(Currency&amp;"ibor"&amp;Tenor,BA1710,Trigger)</f>
        <v>51277</v>
      </c>
      <c r="BA1710" s="158">
        <f>_xll.qlCalendarAdvance(Calendar,BA1709,AY1710,"f",,Trigger)</f>
        <v>51279</v>
      </c>
      <c r="BB1710" s="158">
        <f>_xll.qlInterestRateIndexMaturity(Currency&amp;"ibor"&amp;Tenor,BA1710,Trigger)</f>
        <v>51463</v>
      </c>
      <c r="BC1710" s="320">
        <f>_xll.qlIndexFixing($AC$5,AZ1710,TRUE,_xll.ohTrigger(Trigger,Trigger6M))</f>
        <v>1.4252836357843763E-2</v>
      </c>
      <c r="BD1710" s="320">
        <f>_xll.qlIndexFixing($BE$1,AZ1710,TRUE,_xll.ohTrigger(Trigger,Trigger6M))</f>
        <v>1.4430981806476468E-2</v>
      </c>
    </row>
    <row r="1711" spans="51:56" ht="11.25" customHeight="1" x14ac:dyDescent="0.25">
      <c r="AY1711" s="159" t="s">
        <v>90</v>
      </c>
      <c r="AZ1711" s="158">
        <f>_xll.qlInterestRateIndexFixingDate(Currency&amp;"ibor"&amp;Tenor,BA1711,Trigger)</f>
        <v>51284</v>
      </c>
      <c r="BA1711" s="158">
        <f>_xll.qlCalendarAdvance(Calendar,BA1710,AY1711,"f",,Trigger)</f>
        <v>51286</v>
      </c>
      <c r="BB1711" s="158">
        <f>_xll.qlInterestRateIndexMaturity(Currency&amp;"ibor"&amp;Tenor,BA1711,Trigger)</f>
        <v>51470</v>
      </c>
      <c r="BC1711" s="320">
        <f>_xll.qlIndexFixing($AC$5,AZ1711,TRUE,_xll.ohTrigger(Trigger,Trigger6M))</f>
        <v>1.425412778969609E-2</v>
      </c>
      <c r="BD1711" s="320">
        <f>_xll.qlIndexFixing($BE$1,AZ1711,TRUE,_xll.ohTrigger(Trigger,Trigger6M))</f>
        <v>1.4433295633158462E-2</v>
      </c>
    </row>
    <row r="1712" spans="51:56" ht="11.25" customHeight="1" x14ac:dyDescent="0.25">
      <c r="AY1712" s="159" t="s">
        <v>90</v>
      </c>
      <c r="AZ1712" s="158">
        <f>_xll.qlInterestRateIndexFixingDate(Currency&amp;"ibor"&amp;Tenor,BA1712,Trigger)</f>
        <v>51291</v>
      </c>
      <c r="BA1712" s="158">
        <f>_xll.qlCalendarAdvance(Calendar,BA1711,AY1712,"f",,Trigger)</f>
        <v>51293</v>
      </c>
      <c r="BB1712" s="158">
        <f>_xll.qlInterestRateIndexMaturity(Currency&amp;"ibor"&amp;Tenor,BA1712,Trigger)</f>
        <v>51476</v>
      </c>
      <c r="BC1712" s="320">
        <f>_xll.qlIndexFixing($AC$5,AZ1712,TRUE,_xll.ohTrigger(Trigger,Trigger6M))</f>
        <v>1.425504542172106E-2</v>
      </c>
      <c r="BD1712" s="320">
        <f>_xll.qlIndexFixing($BE$1,AZ1712,TRUE,_xll.ohTrigger(Trigger,Trigger6M))</f>
        <v>1.4435146669303444E-2</v>
      </c>
    </row>
    <row r="1713" spans="51:56" ht="11.25" customHeight="1" x14ac:dyDescent="0.25">
      <c r="AY1713" s="159" t="s">
        <v>90</v>
      </c>
      <c r="AZ1713" s="158">
        <f>_xll.qlInterestRateIndexFixingDate(Currency&amp;"ibor"&amp;Tenor,BA1713,Trigger)</f>
        <v>51298</v>
      </c>
      <c r="BA1713" s="158">
        <f>_xll.qlCalendarAdvance(Calendar,BA1712,AY1713,"f",,Trigger)</f>
        <v>51300</v>
      </c>
      <c r="BB1713" s="158">
        <f>_xll.qlInterestRateIndexMaturity(Currency&amp;"ibor"&amp;Tenor,BA1713,Trigger)</f>
        <v>51483</v>
      </c>
      <c r="BC1713" s="320">
        <f>_xll.qlIndexFixing($AC$5,AZ1713,TRUE,_xll.ohTrigger(Trigger,Trigger6M))</f>
        <v>1.4256336804250714E-2</v>
      </c>
      <c r="BD1713" s="320">
        <f>_xll.qlIndexFixing($BE$1,AZ1713,TRUE,_xll.ohTrigger(Trigger,Trigger6M))</f>
        <v>1.443743118907811E-2</v>
      </c>
    </row>
    <row r="1714" spans="51:56" ht="11.25" customHeight="1" x14ac:dyDescent="0.25">
      <c r="AY1714" s="159" t="s">
        <v>90</v>
      </c>
      <c r="AZ1714" s="158">
        <f>_xll.qlInterestRateIndexFixingDate(Currency&amp;"ibor"&amp;Tenor,BA1714,Trigger)</f>
        <v>51305</v>
      </c>
      <c r="BA1714" s="158">
        <f>_xll.qlCalendarAdvance(Calendar,BA1713,AY1714,"f",,Trigger)</f>
        <v>51307</v>
      </c>
      <c r="BB1714" s="158">
        <f>_xll.qlInterestRateIndexMaturity(Currency&amp;"ibor"&amp;Tenor,BA1714,Trigger)</f>
        <v>51490</v>
      </c>
      <c r="BC1714" s="320">
        <f>_xll.qlIndexFixing($AC$5,AZ1714,TRUE,_xll.ohTrigger(Trigger,Trigger6M))</f>
        <v>1.4257628187622537E-2</v>
      </c>
      <c r="BD1714" s="320">
        <f>_xll.qlIndexFixing($BE$1,AZ1714,TRUE,_xll.ohTrigger(Trigger,Trigger6M))</f>
        <v>1.4439700477472027E-2</v>
      </c>
    </row>
    <row r="1715" spans="51:56" ht="11.25" customHeight="1" x14ac:dyDescent="0.25">
      <c r="AY1715" s="159" t="s">
        <v>90</v>
      </c>
      <c r="AZ1715" s="158">
        <f>_xll.qlInterestRateIndexFixingDate(Currency&amp;"ibor"&amp;Tenor,BA1715,Trigger)</f>
        <v>51312</v>
      </c>
      <c r="BA1715" s="158">
        <f>_xll.qlCalendarAdvance(Calendar,BA1714,AY1715,"f",,Trigger)</f>
        <v>51314</v>
      </c>
      <c r="BB1715" s="158">
        <f>_xll.qlInterestRateIndexMaturity(Currency&amp;"ibor"&amp;Tenor,BA1715,Trigger)</f>
        <v>51497</v>
      </c>
      <c r="BC1715" s="320">
        <f>_xll.qlIndexFixing($AC$5,AZ1715,TRUE,_xll.ohTrigger(Trigger,Trigger6M))</f>
        <v>1.4258919571836091E-2</v>
      </c>
      <c r="BD1715" s="320">
        <f>_xll.qlIndexFixing($BE$1,AZ1715,TRUE,_xll.ohTrigger(Trigger,Trigger6M))</f>
        <v>1.4441954483364997E-2</v>
      </c>
    </row>
    <row r="1716" spans="51:56" ht="11.25" customHeight="1" x14ac:dyDescent="0.25">
      <c r="AY1716" s="159" t="s">
        <v>90</v>
      </c>
      <c r="AZ1716" s="158">
        <f>_xll.qlInterestRateIndexFixingDate(Currency&amp;"ibor"&amp;Tenor,BA1716,Trigger)</f>
        <v>51319</v>
      </c>
      <c r="BA1716" s="158">
        <f>_xll.qlCalendarAdvance(Calendar,BA1715,AY1716,"f",,Trigger)</f>
        <v>51321</v>
      </c>
      <c r="BB1716" s="158">
        <f>_xll.qlInterestRateIndexMaturity(Currency&amp;"ibor"&amp;Tenor,BA1716,Trigger)</f>
        <v>51505</v>
      </c>
      <c r="BC1716" s="320">
        <f>_xll.qlIndexFixing($AC$5,AZ1716,TRUE,_xll.ohTrigger(Trigger,Trigger6M))</f>
        <v>1.4260584961651048E-2</v>
      </c>
      <c r="BD1716" s="320">
        <f>_xll.qlIndexFixing($BE$1,AZ1716,TRUE,_xll.ohTrigger(Trigger,Trigger6M))</f>
        <v>1.4444636743437184E-2</v>
      </c>
    </row>
    <row r="1717" spans="51:56" ht="11.25" customHeight="1" x14ac:dyDescent="0.25">
      <c r="AY1717" s="159" t="s">
        <v>90</v>
      </c>
      <c r="AZ1717" s="158">
        <f>_xll.qlInterestRateIndexFixingDate(Currency&amp;"ibor"&amp;Tenor,BA1717,Trigger)</f>
        <v>51326</v>
      </c>
      <c r="BA1717" s="158">
        <f>_xll.qlCalendarAdvance(Calendar,BA1716,AY1717,"f",,Trigger)</f>
        <v>51328</v>
      </c>
      <c r="BB1717" s="158">
        <f>_xll.qlInterestRateIndexMaturity(Currency&amp;"ibor"&amp;Tenor,BA1717,Trigger)</f>
        <v>51512</v>
      </c>
      <c r="BC1717" s="320">
        <f>_xll.qlIndexFixing($AC$5,AZ1717,TRUE,_xll.ohTrigger(Trigger,Trigger6M))</f>
        <v>1.4261876398581053E-2</v>
      </c>
      <c r="BD1717" s="320">
        <f>_xll.qlIndexFixing($BE$1,AZ1717,TRUE,_xll.ohTrigger(Trigger,Trigger6M))</f>
        <v>1.4446859002992253E-2</v>
      </c>
    </row>
    <row r="1718" spans="51:56" ht="11.25" customHeight="1" x14ac:dyDescent="0.25">
      <c r="AY1718" s="159" t="s">
        <v>90</v>
      </c>
      <c r="AZ1718" s="158">
        <f>_xll.qlInterestRateIndexFixingDate(Currency&amp;"ibor"&amp;Tenor,BA1718,Trigger)</f>
        <v>51333</v>
      </c>
      <c r="BA1718" s="158">
        <f>_xll.qlCalendarAdvance(Calendar,BA1717,AY1718,"f",,Trigger)</f>
        <v>51335</v>
      </c>
      <c r="BB1718" s="158">
        <f>_xll.qlInterestRateIndexMaturity(Currency&amp;"ibor"&amp;Tenor,BA1718,Trigger)</f>
        <v>51519</v>
      </c>
      <c r="BC1718" s="320">
        <f>_xll.qlIndexFixing($AC$5,AZ1718,TRUE,_xll.ohTrigger(Trigger,Trigger6M))</f>
        <v>1.4263167836357336E-2</v>
      </c>
      <c r="BD1718" s="320">
        <f>_xll.qlIndexFixing($BE$1,AZ1718,TRUE,_xll.ohTrigger(Trigger,Trigger6M))</f>
        <v>1.4449065822422925E-2</v>
      </c>
    </row>
    <row r="1719" spans="51:56" ht="11.25" customHeight="1" x14ac:dyDescent="0.25">
      <c r="AY1719" s="159" t="s">
        <v>90</v>
      </c>
      <c r="AZ1719" s="158">
        <f>_xll.qlInterestRateIndexFixingDate(Currency&amp;"ibor"&amp;Tenor,BA1719,Trigger)</f>
        <v>51340</v>
      </c>
      <c r="BA1719" s="158">
        <f>_xll.qlCalendarAdvance(Calendar,BA1718,AY1719,"f",,Trigger)</f>
        <v>51342</v>
      </c>
      <c r="BB1719" s="158">
        <f>_xll.qlInterestRateIndexMaturity(Currency&amp;"ibor"&amp;Tenor,BA1719,Trigger)</f>
        <v>51526</v>
      </c>
      <c r="BC1719" s="320">
        <f>_xll.qlIndexFixing($AC$5,AZ1719,TRUE,_xll.ohTrigger(Trigger,Trigger6M))</f>
        <v>1.4264459274979465E-2</v>
      </c>
      <c r="BD1719" s="320">
        <f>_xll.qlIndexFixing($BE$1,AZ1719,TRUE,_xll.ohTrigger(Trigger,Trigger6M))</f>
        <v>1.4451257150604446E-2</v>
      </c>
    </row>
    <row r="1720" spans="51:56" ht="11.25" customHeight="1" x14ac:dyDescent="0.25">
      <c r="AY1720" s="159" t="s">
        <v>90</v>
      </c>
      <c r="AZ1720" s="158">
        <f>_xll.qlInterestRateIndexFixingDate(Currency&amp;"ibor"&amp;Tenor,BA1720,Trigger)</f>
        <v>51347</v>
      </c>
      <c r="BA1720" s="158">
        <f>_xll.qlCalendarAdvance(Calendar,BA1719,AY1720,"f",,Trigger)</f>
        <v>51349</v>
      </c>
      <c r="BB1720" s="158">
        <f>_xll.qlInterestRateIndexMaturity(Currency&amp;"ibor"&amp;Tenor,BA1720,Trigger)</f>
        <v>51533</v>
      </c>
      <c r="BC1720" s="320">
        <f>_xll.qlIndexFixing($AC$5,AZ1720,TRUE,_xll.ohTrigger(Trigger,Trigger6M))</f>
        <v>1.4265750714448308E-2</v>
      </c>
      <c r="BD1720" s="320">
        <f>_xll.qlIndexFixing($BE$1,AZ1720,TRUE,_xll.ohTrigger(Trigger,Trigger6M))</f>
        <v>1.4453432936412925E-2</v>
      </c>
    </row>
    <row r="1721" spans="51:56" ht="11.25" customHeight="1" x14ac:dyDescent="0.25">
      <c r="AY1721" s="159" t="s">
        <v>90</v>
      </c>
      <c r="AZ1721" s="158">
        <f>_xll.qlInterestRateIndexFixingDate(Currency&amp;"ibor"&amp;Tenor,BA1721,Trigger)</f>
        <v>51354</v>
      </c>
      <c r="BA1721" s="158">
        <f>_xll.qlCalendarAdvance(Calendar,BA1720,AY1721,"f",,Trigger)</f>
        <v>51356</v>
      </c>
      <c r="BB1721" s="158">
        <f>_xll.qlInterestRateIndexMaturity(Currency&amp;"ibor"&amp;Tenor,BA1721,Trigger)</f>
        <v>51540</v>
      </c>
      <c r="BC1721" s="320">
        <f>_xll.qlIndexFixing($AC$5,AZ1721,TRUE,_xll.ohTrigger(Trigger,Trigger6M))</f>
        <v>1.426704215476343E-2</v>
      </c>
      <c r="BD1721" s="320">
        <f>_xll.qlIndexFixing($BE$1,AZ1721,TRUE,_xll.ohTrigger(Trigger,Trigger6M))</f>
        <v>1.4455593128723606E-2</v>
      </c>
    </row>
    <row r="1722" spans="51:56" ht="11.25" customHeight="1" x14ac:dyDescent="0.25">
      <c r="AY1722" s="159" t="s">
        <v>90</v>
      </c>
      <c r="AZ1722" s="158">
        <f>_xll.qlInterestRateIndexFixingDate(Currency&amp;"ibor"&amp;Tenor,BA1722,Trigger)</f>
        <v>51361</v>
      </c>
      <c r="BA1722" s="158">
        <f>_xll.qlCalendarAdvance(Calendar,BA1721,AY1722,"f",,Trigger)</f>
        <v>51363</v>
      </c>
      <c r="BB1722" s="158">
        <f>_xll.qlInterestRateIndexMaturity(Currency&amp;"ibor"&amp;Tenor,BA1722,Trigger)</f>
        <v>51547</v>
      </c>
      <c r="BC1722" s="320">
        <f>_xll.qlIndexFixing($AC$5,AZ1722,TRUE,_xll.ohTrigger(Trigger,Trigger6M))</f>
        <v>1.4268333595924398E-2</v>
      </c>
      <c r="BD1722" s="320">
        <f>_xll.qlIndexFixing($BE$1,AZ1722,TRUE,_xll.ohTrigger(Trigger,Trigger6M))</f>
        <v>1.4457737676412603E-2</v>
      </c>
    </row>
    <row r="1723" spans="51:56" ht="11.25" customHeight="1" x14ac:dyDescent="0.25">
      <c r="AY1723" s="159" t="s">
        <v>90</v>
      </c>
      <c r="AZ1723" s="158">
        <f>_xll.qlInterestRateIndexFixingDate(Currency&amp;"ibor"&amp;Tenor,BA1723,Trigger)</f>
        <v>51368</v>
      </c>
      <c r="BA1723" s="158">
        <f>_xll.qlCalendarAdvance(Calendar,BA1722,AY1723,"f",,Trigger)</f>
        <v>51370</v>
      </c>
      <c r="BB1723" s="158">
        <f>_xll.qlInterestRateIndexMaturity(Currency&amp;"ibor"&amp;Tenor,BA1723,Trigger)</f>
        <v>51554</v>
      </c>
      <c r="BC1723" s="320">
        <f>_xll.qlIndexFixing($AC$5,AZ1723,TRUE,_xll.ohTrigger(Trigger,Trigger6M))</f>
        <v>1.4269625037931645E-2</v>
      </c>
      <c r="BD1723" s="320">
        <f>_xll.qlIndexFixing($BE$1,AZ1723,TRUE,_xll.ohTrigger(Trigger,Trigger6M))</f>
        <v>1.4459866528356461E-2</v>
      </c>
    </row>
    <row r="1724" spans="51:56" ht="11.25" customHeight="1" x14ac:dyDescent="0.25">
      <c r="AY1724" s="159" t="s">
        <v>90</v>
      </c>
      <c r="AZ1724" s="158">
        <f>_xll.qlInterestRateIndexFixingDate(Currency&amp;"ibor"&amp;Tenor,BA1724,Trigger)</f>
        <v>51375</v>
      </c>
      <c r="BA1724" s="158">
        <f>_xll.qlCalendarAdvance(Calendar,BA1723,AY1724,"f",,Trigger)</f>
        <v>51377</v>
      </c>
      <c r="BB1724" s="158">
        <f>_xll.qlInterestRateIndexMaturity(Currency&amp;"ibor"&amp;Tenor,BA1724,Trigger)</f>
        <v>51560</v>
      </c>
      <c r="BC1724" s="320">
        <f>_xll.qlIndexFixing($AC$5,AZ1724,TRUE,_xll.ohTrigger(Trigger,Trigger6M))</f>
        <v>1.4270542067629852E-2</v>
      </c>
      <c r="BD1724" s="320">
        <f>_xll.qlIndexFixing($BE$1,AZ1724,TRUE,_xll.ohTrigger(Trigger,Trigger6M))</f>
        <v>1.4461544388640654E-2</v>
      </c>
    </row>
    <row r="1725" spans="51:56" ht="11.25" customHeight="1" x14ac:dyDescent="0.25">
      <c r="AY1725" s="159" t="s">
        <v>90</v>
      </c>
      <c r="AZ1725" s="158">
        <f>_xll.qlInterestRateIndexFixingDate(Currency&amp;"ibor"&amp;Tenor,BA1725,Trigger)</f>
        <v>51382</v>
      </c>
      <c r="BA1725" s="158">
        <f>_xll.qlCalendarAdvance(Calendar,BA1724,AY1725,"f",,Trigger)</f>
        <v>51384</v>
      </c>
      <c r="BB1725" s="158">
        <f>_xll.qlInterestRateIndexMaturity(Currency&amp;"ibor"&amp;Tenor,BA1725,Trigger)</f>
        <v>51565</v>
      </c>
      <c r="BC1725" s="320">
        <f>_xll.qlIndexFixing($AC$5,AZ1725,TRUE,_xll.ohTrigger(Trigger,Trigger6M))</f>
        <v>1.4271084575990623E-2</v>
      </c>
      <c r="BD1725" s="320">
        <f>_xll.qlIndexFixing($BE$1,AZ1725,TRUE,_xll.ohTrigger(Trigger,Trigger6M))</f>
        <v>1.4462774120120625E-2</v>
      </c>
    </row>
    <row r="1726" spans="51:56" ht="11.25" customHeight="1" x14ac:dyDescent="0.25">
      <c r="AY1726" s="159" t="s">
        <v>90</v>
      </c>
      <c r="AZ1726" s="158">
        <f>_xll.qlInterestRateIndexFixingDate(Currency&amp;"ibor"&amp;Tenor,BA1726,Trigger)</f>
        <v>51389</v>
      </c>
      <c r="BA1726" s="158">
        <f>_xll.qlCalendarAdvance(Calendar,BA1725,AY1726,"f",,Trigger)</f>
        <v>51391</v>
      </c>
      <c r="BB1726" s="158">
        <f>_xll.qlInterestRateIndexMaturity(Currency&amp;"ibor"&amp;Tenor,BA1726,Trigger)</f>
        <v>51572</v>
      </c>
      <c r="BC1726" s="320">
        <f>_xll.qlIndexFixing($AC$5,AZ1726,TRUE,_xll.ohTrigger(Trigger,Trigger6M))</f>
        <v>1.4272375867320398E-2</v>
      </c>
      <c r="BD1726" s="320">
        <f>_xll.qlIndexFixing($BE$1,AZ1726,TRUE,_xll.ohTrigger(Trigger,Trigger6M))</f>
        <v>1.4464858775827025E-2</v>
      </c>
    </row>
    <row r="1727" spans="51:56" ht="11.25" customHeight="1" x14ac:dyDescent="0.25">
      <c r="AY1727" s="159" t="s">
        <v>90</v>
      </c>
      <c r="AZ1727" s="158">
        <f>_xll.qlInterestRateIndexFixingDate(Currency&amp;"ibor"&amp;Tenor,BA1727,Trigger)</f>
        <v>51396</v>
      </c>
      <c r="BA1727" s="158">
        <f>_xll.qlCalendarAdvance(Calendar,BA1726,AY1727,"f",,Trigger)</f>
        <v>51398</v>
      </c>
      <c r="BB1727" s="158">
        <f>_xll.qlInterestRateIndexMaturity(Currency&amp;"ibor"&amp;Tenor,BA1727,Trigger)</f>
        <v>51579</v>
      </c>
      <c r="BC1727" s="320">
        <f>_xll.qlIndexFixing($AC$5,AZ1727,TRUE,_xll.ohTrigger(Trigger,Trigger6M))</f>
        <v>1.4273667159482214E-2</v>
      </c>
      <c r="BD1727" s="320">
        <f>_xll.qlIndexFixing($BE$1,AZ1727,TRUE,_xll.ohTrigger(Trigger,Trigger6M))</f>
        <v>1.4466927544121376E-2</v>
      </c>
    </row>
    <row r="1728" spans="51:56" ht="11.25" customHeight="1" x14ac:dyDescent="0.25">
      <c r="AY1728" s="159" t="s">
        <v>90</v>
      </c>
      <c r="AZ1728" s="158">
        <f>_xll.qlInterestRateIndexFixingDate(Currency&amp;"ibor"&amp;Tenor,BA1728,Trigger)</f>
        <v>51403</v>
      </c>
      <c r="BA1728" s="158">
        <f>_xll.qlCalendarAdvance(Calendar,BA1727,AY1728,"f",,Trigger)</f>
        <v>51405</v>
      </c>
      <c r="BB1728" s="158">
        <f>_xll.qlInterestRateIndexMaturity(Currency&amp;"ibor"&amp;Tenor,BA1728,Trigger)</f>
        <v>51586</v>
      </c>
      <c r="BC1728" s="320">
        <f>_xll.qlIndexFixing($AC$5,AZ1728,TRUE,_xll.ohTrigger(Trigger,Trigger6M))</f>
        <v>1.4274958452476514E-2</v>
      </c>
      <c r="BD1728" s="320">
        <f>_xll.qlIndexFixing($BE$1,AZ1728,TRUE,_xll.ohTrigger(Trigger,Trigger6M))</f>
        <v>1.4468980373887882E-2</v>
      </c>
    </row>
    <row r="1729" spans="51:56" ht="11.25" customHeight="1" x14ac:dyDescent="0.25">
      <c r="AY1729" s="159" t="s">
        <v>90</v>
      </c>
      <c r="AZ1729" s="158">
        <f>_xll.qlInterestRateIndexFixingDate(Currency&amp;"ibor"&amp;Tenor,BA1729,Trigger)</f>
        <v>51410</v>
      </c>
      <c r="BA1729" s="158">
        <f>_xll.qlCalendarAdvance(Calendar,BA1728,AY1729,"f",,Trigger)</f>
        <v>51412</v>
      </c>
      <c r="BB1729" s="158">
        <f>_xll.qlInterestRateIndexMaturity(Currency&amp;"ibor"&amp;Tenor,BA1729,Trigger)</f>
        <v>51594</v>
      </c>
      <c r="BC1729" s="320">
        <f>_xll.qlIndexFixing($AC$5,AZ1729,TRUE,_xll.ohTrigger(Trigger,Trigger6M))</f>
        <v>1.427662438537991E-2</v>
      </c>
      <c r="BD1729" s="320">
        <f>_xll.qlIndexFixing($BE$1,AZ1729,TRUE,_xll.ohTrigger(Trigger,Trigger6M))</f>
        <v>1.4471447290627885E-2</v>
      </c>
    </row>
    <row r="1730" spans="51:56" ht="11.25" customHeight="1" x14ac:dyDescent="0.25">
      <c r="AY1730" s="159" t="s">
        <v>90</v>
      </c>
      <c r="AZ1730" s="158">
        <f>_xll.qlInterestRateIndexFixingDate(Currency&amp;"ibor"&amp;Tenor,BA1730,Trigger)</f>
        <v>51417</v>
      </c>
      <c r="BA1730" s="158">
        <f>_xll.qlCalendarAdvance(Calendar,BA1729,AY1730,"f",,Trigger)</f>
        <v>51419</v>
      </c>
      <c r="BB1730" s="158">
        <f>_xll.qlInterestRateIndexMaturity(Currency&amp;"ibor"&amp;Tenor,BA1730,Trigger)</f>
        <v>51601</v>
      </c>
      <c r="BC1730" s="320">
        <f>_xll.qlIndexFixing($AC$5,AZ1730,TRUE,_xll.ohTrigger(Trigger,Trigger6M))</f>
        <v>1.4277915731127166E-2</v>
      </c>
      <c r="BD1730" s="320">
        <f>_xll.qlIndexFixing($BE$1,AZ1730,TRUE,_xll.ohTrigger(Trigger,Trigger6M))</f>
        <v>1.4473467007395782E-2</v>
      </c>
    </row>
    <row r="1731" spans="51:56" ht="11.25" customHeight="1" x14ac:dyDescent="0.25">
      <c r="AY1731" s="159" t="s">
        <v>90</v>
      </c>
      <c r="AZ1731" s="158">
        <f>_xll.qlInterestRateIndexFixingDate(Currency&amp;"ibor"&amp;Tenor,BA1731,Trigger)</f>
        <v>51424</v>
      </c>
      <c r="BA1731" s="158">
        <f>_xll.qlCalendarAdvance(Calendar,BA1730,AY1731,"f",,Trigger)</f>
        <v>51426</v>
      </c>
      <c r="BB1731" s="158">
        <f>_xll.qlInterestRateIndexMaturity(Currency&amp;"ibor"&amp;Tenor,BA1731,Trigger)</f>
        <v>51608</v>
      </c>
      <c r="BC1731" s="320">
        <f>_xll.qlIndexFixing($AC$5,AZ1731,TRUE,_xll.ohTrigger(Trigger,Trigger6M))</f>
        <v>1.4279207077711117E-2</v>
      </c>
      <c r="BD1731" s="320">
        <f>_xll.qlIndexFixing($BE$1,AZ1731,TRUE,_xll.ohTrigger(Trigger,Trigger6M))</f>
        <v>1.4475470628003671E-2</v>
      </c>
    </row>
    <row r="1732" spans="51:56" ht="11.25" customHeight="1" x14ac:dyDescent="0.25">
      <c r="AY1732" s="159" t="s">
        <v>90</v>
      </c>
      <c r="AZ1732" s="158">
        <f>_xll.qlInterestRateIndexFixingDate(Currency&amp;"ibor"&amp;Tenor,BA1732,Trigger)</f>
        <v>51431</v>
      </c>
      <c r="BA1732" s="158">
        <f>_xll.qlCalendarAdvance(Calendar,BA1731,AY1732,"f",,Trigger)</f>
        <v>51433</v>
      </c>
      <c r="BB1732" s="158">
        <f>_xll.qlInterestRateIndexMaturity(Currency&amp;"ibor"&amp;Tenor,BA1732,Trigger)</f>
        <v>51615</v>
      </c>
      <c r="BC1732" s="320">
        <f>_xll.qlIndexFixing($AC$5,AZ1732,TRUE,_xll.ohTrigger(Trigger,Trigger6M))</f>
        <v>1.428049842513264E-2</v>
      </c>
      <c r="BD1732" s="320">
        <f>_xll.qlIndexFixing($BE$1,AZ1732,TRUE,_xll.ohTrigger(Trigger,Trigger6M))</f>
        <v>1.4477458101333319E-2</v>
      </c>
    </row>
    <row r="1733" spans="51:56" ht="11.25" customHeight="1" x14ac:dyDescent="0.25">
      <c r="AY1733" s="159" t="s">
        <v>90</v>
      </c>
      <c r="AZ1733" s="158">
        <f>_xll.qlInterestRateIndexFixingDate(Currency&amp;"ibor"&amp;Tenor,BA1733,Trigger)</f>
        <v>51438</v>
      </c>
      <c r="BA1733" s="158">
        <f>_xll.qlCalendarAdvance(Calendar,BA1732,AY1733,"f",,Trigger)</f>
        <v>51440</v>
      </c>
      <c r="BB1733" s="158">
        <f>_xll.qlInterestRateIndexMaturity(Currency&amp;"ibor"&amp;Tenor,BA1733,Trigger)</f>
        <v>51621</v>
      </c>
      <c r="BC1733" s="320">
        <f>_xll.qlIndexFixing($AC$5,AZ1733,TRUE,_xll.ohTrigger(Trigger,Trigger6M))</f>
        <v>1.4281414929933497E-2</v>
      </c>
      <c r="BD1733" s="320">
        <f>_xll.qlIndexFixing($BE$1,AZ1733,TRUE,_xll.ohTrigger(Trigger,Trigger6M))</f>
        <v>1.4479003655746312E-2</v>
      </c>
    </row>
    <row r="1734" spans="51:56" ht="11.25" customHeight="1" x14ac:dyDescent="0.25">
      <c r="AY1734" s="159" t="s">
        <v>90</v>
      </c>
      <c r="AZ1734" s="158">
        <f>_xll.qlInterestRateIndexFixingDate(Currency&amp;"ibor"&amp;Tenor,BA1734,Trigger)</f>
        <v>51445</v>
      </c>
      <c r="BA1734" s="158">
        <f>_xll.qlCalendarAdvance(Calendar,BA1733,AY1734,"f",,Trigger)</f>
        <v>51447</v>
      </c>
      <c r="BB1734" s="158">
        <f>_xll.qlInterestRateIndexMaturity(Currency&amp;"ibor"&amp;Tenor,BA1734,Trigger)</f>
        <v>51628</v>
      </c>
      <c r="BC1734" s="320">
        <f>_xll.qlIndexFixing($AC$5,AZ1734,TRUE,_xll.ohTrigger(Trigger,Trigger6M))</f>
        <v>1.4282706227922255E-2</v>
      </c>
      <c r="BD1734" s="320">
        <f>_xll.qlIndexFixing($BE$1,AZ1734,TRUE,_xll.ohTrigger(Trigger,Trigger6M))</f>
        <v>1.4480959780914897E-2</v>
      </c>
    </row>
    <row r="1735" spans="51:56" ht="11.25" customHeight="1" x14ac:dyDescent="0.25">
      <c r="AY1735" s="159" t="s">
        <v>90</v>
      </c>
      <c r="AZ1735" s="158">
        <f>_xll.qlInterestRateIndexFixingDate(Currency&amp;"ibor"&amp;Tenor,BA1735,Trigger)</f>
        <v>51452</v>
      </c>
      <c r="BA1735" s="158">
        <f>_xll.qlCalendarAdvance(Calendar,BA1734,AY1735,"f",,Trigger)</f>
        <v>51454</v>
      </c>
      <c r="BB1735" s="158">
        <f>_xll.qlInterestRateIndexMaturity(Currency&amp;"ibor"&amp;Tenor,BA1735,Trigger)</f>
        <v>51635</v>
      </c>
      <c r="BC1735" s="320">
        <f>_xll.qlIndexFixing($AC$5,AZ1735,TRUE,_xll.ohTrigger(Trigger,Trigger6M))</f>
        <v>1.4283997526743055E-2</v>
      </c>
      <c r="BD1735" s="320">
        <f>_xll.qlIndexFixing($BE$1,AZ1735,TRUE,_xll.ohTrigger(Trigger,Trigger6M))</f>
        <v>1.4482899609747269E-2</v>
      </c>
    </row>
    <row r="1736" spans="51:56" ht="11.25" customHeight="1" x14ac:dyDescent="0.25">
      <c r="AY1736" s="159" t="s">
        <v>90</v>
      </c>
      <c r="AZ1736" s="158">
        <f>_xll.qlInterestRateIndexFixingDate(Currency&amp;"ibor"&amp;Tenor,BA1736,Trigger)</f>
        <v>51459</v>
      </c>
      <c r="BA1736" s="158">
        <f>_xll.qlCalendarAdvance(Calendar,BA1735,AY1736,"f",,Trigger)</f>
        <v>51461</v>
      </c>
      <c r="BB1736" s="158">
        <f>_xll.qlInterestRateIndexMaturity(Currency&amp;"ibor"&amp;Tenor,BA1736,Trigger)</f>
        <v>51642</v>
      </c>
      <c r="BC1736" s="320">
        <f>_xll.qlIndexFixing($AC$5,AZ1736,TRUE,_xll.ohTrigger(Trigger,Trigger6M))</f>
        <v>1.4284338393718362E-2</v>
      </c>
      <c r="BD1736" s="320">
        <f>_xll.qlIndexFixing($BE$1,AZ1736,TRUE,_xll.ohTrigger(Trigger,Trigger6M))</f>
        <v>1.4484823091128512E-2</v>
      </c>
    </row>
    <row r="1737" spans="51:56" ht="11.25" customHeight="1" x14ac:dyDescent="0.25">
      <c r="AY1737" s="159" t="s">
        <v>90</v>
      </c>
      <c r="AZ1737" s="158">
        <f>_xll.qlInterestRateIndexFixingDate(Currency&amp;"ibor"&amp;Tenor,BA1737,Trigger)</f>
        <v>51466</v>
      </c>
      <c r="BA1737" s="158">
        <f>_xll.qlCalendarAdvance(Calendar,BA1736,AY1737,"f",,Trigger)</f>
        <v>51468</v>
      </c>
      <c r="BB1737" s="158">
        <f>_xll.qlInterestRateIndexMaturity(Currency&amp;"ibor"&amp;Tenor,BA1737,Trigger)</f>
        <v>51649</v>
      </c>
      <c r="BC1737" s="320">
        <f>_xll.qlIndexFixing($AC$5,AZ1737,TRUE,_xll.ohTrigger(Trigger,Trigger6M))</f>
        <v>1.4284677860997401E-2</v>
      </c>
      <c r="BD1737" s="320">
        <f>_xll.qlIndexFixing($BE$1,AZ1737,TRUE,_xll.ohTrigger(Trigger,Trigger6M))</f>
        <v>1.4486730173945481E-2</v>
      </c>
    </row>
    <row r="1738" spans="51:56" ht="11.25" customHeight="1" x14ac:dyDescent="0.25">
      <c r="AY1738" s="159" t="s">
        <v>90</v>
      </c>
      <c r="AZ1738" s="158">
        <f>_xll.qlInterestRateIndexFixingDate(Currency&amp;"ibor"&amp;Tenor,BA1738,Trigger)</f>
        <v>51473</v>
      </c>
      <c r="BA1738" s="158">
        <f>_xll.qlCalendarAdvance(Calendar,BA1737,AY1738,"f",,Trigger)</f>
        <v>51475</v>
      </c>
      <c r="BB1738" s="158">
        <f>_xll.qlInterestRateIndexMaturity(Currency&amp;"ibor"&amp;Tenor,BA1738,Trigger)</f>
        <v>51657</v>
      </c>
      <c r="BC1738" s="320">
        <f>_xll.qlIndexFixing($AC$5,AZ1738,TRUE,_xll.ohTrigger(Trigger,Trigger6M))</f>
        <v>1.4285271057917001E-2</v>
      </c>
      <c r="BD1738" s="320">
        <f>_xll.qlIndexFixing($BE$1,AZ1738,TRUE,_xll.ohTrigger(Trigger,Trigger6M))</f>
        <v>1.4489040985906119E-2</v>
      </c>
    </row>
    <row r="1739" spans="51:56" ht="11.25" customHeight="1" x14ac:dyDescent="0.25">
      <c r="AY1739" s="159" t="s">
        <v>90</v>
      </c>
      <c r="AZ1739" s="158">
        <f>_xll.qlInterestRateIndexFixingDate(Currency&amp;"ibor"&amp;Tenor,BA1739,Trigger)</f>
        <v>51480</v>
      </c>
      <c r="BA1739" s="158">
        <f>_xll.qlCalendarAdvance(Calendar,BA1738,AY1739,"f",,Trigger)</f>
        <v>51482</v>
      </c>
      <c r="BB1739" s="158">
        <f>_xll.qlInterestRateIndexMaturity(Currency&amp;"ibor"&amp;Tenor,BA1739,Trigger)</f>
        <v>51664</v>
      </c>
      <c r="BC1739" s="320">
        <f>_xll.qlIndexFixing($AC$5,AZ1739,TRUE,_xll.ohTrigger(Trigger,Trigger6M))</f>
        <v>1.428561278567562E-2</v>
      </c>
      <c r="BD1739" s="320">
        <f>_xll.qlIndexFixing($BE$1,AZ1739,TRUE,_xll.ohTrigger(Trigger,Trigger6M))</f>
        <v>1.4490913997010135E-2</v>
      </c>
    </row>
    <row r="1740" spans="51:56" ht="11.25" customHeight="1" x14ac:dyDescent="0.25">
      <c r="AY1740" s="159" t="s">
        <v>90</v>
      </c>
      <c r="AZ1740" s="158">
        <f>_xll.qlInterestRateIndexFixingDate(Currency&amp;"ibor"&amp;Tenor,BA1740,Trigger)</f>
        <v>51487</v>
      </c>
      <c r="BA1740" s="158">
        <f>_xll.qlCalendarAdvance(Calendar,BA1739,AY1740,"f",,Trigger)</f>
        <v>51489</v>
      </c>
      <c r="BB1740" s="158">
        <f>_xll.qlInterestRateIndexMaturity(Currency&amp;"ibor"&amp;Tenor,BA1740,Trigger)</f>
        <v>51671</v>
      </c>
      <c r="BC1740" s="320">
        <f>_xll.qlIndexFixing($AC$5,AZ1740,TRUE,_xll.ohTrigger(Trigger,Trigger6M))</f>
        <v>1.4285953121374583E-2</v>
      </c>
      <c r="BD1740" s="320">
        <f>_xll.qlIndexFixing($BE$1,AZ1740,TRUE,_xll.ohTrigger(Trigger,Trigger6M))</f>
        <v>1.4492770451900609E-2</v>
      </c>
    </row>
    <row r="1741" spans="51:56" ht="11.25" customHeight="1" x14ac:dyDescent="0.25">
      <c r="AY1741" s="159" t="s">
        <v>90</v>
      </c>
      <c r="AZ1741" s="158">
        <f>_xll.qlInterestRateIndexFixingDate(Currency&amp;"ibor"&amp;Tenor,BA1741,Trigger)</f>
        <v>51491</v>
      </c>
      <c r="BA1741" s="158">
        <f>_xll.qlCalendarAdvance(Calendar,BA1740,AY1741,"f",,Trigger)</f>
        <v>51497</v>
      </c>
      <c r="BB1741" s="158">
        <f>_xll.qlInterestRateIndexMaturity(Currency&amp;"ibor"&amp;Tenor,BA1741,Trigger)</f>
        <v>51679</v>
      </c>
      <c r="BC1741" s="320">
        <f>_xll.qlIndexFixing($AC$5,AZ1741,TRUE,_xll.ohTrigger(Trigger,Trigger6M))</f>
        <v>1.4286340371895464E-2</v>
      </c>
      <c r="BD1741" s="320">
        <f>_xll.qlIndexFixing($BE$1,AZ1741,TRUE,_xll.ohTrigger(Trigger,Trigger6M))</f>
        <v>1.4494871776147522E-2</v>
      </c>
    </row>
    <row r="1742" spans="51:56" ht="11.25" customHeight="1" x14ac:dyDescent="0.25">
      <c r="AY1742" s="159" t="s">
        <v>90</v>
      </c>
      <c r="AZ1742" s="158">
        <f>_xll.qlInterestRateIndexFixingDate(Currency&amp;"ibor"&amp;Tenor,BA1742,Trigger)</f>
        <v>51501</v>
      </c>
      <c r="BA1742" s="158">
        <f>_xll.qlCalendarAdvance(Calendar,BA1741,AY1742,"f",,Trigger)</f>
        <v>51504</v>
      </c>
      <c r="BB1742" s="158">
        <f>_xll.qlInterestRateIndexMaturity(Currency&amp;"ibor"&amp;Tenor,BA1742,Trigger)</f>
        <v>51685</v>
      </c>
      <c r="BC1742" s="320">
        <f>_xll.qlIndexFixing($AC$5,AZ1742,TRUE,_xll.ohTrigger(Trigger,Trigger6M))</f>
        <v>1.4286401583218271E-2</v>
      </c>
      <c r="BD1742" s="320">
        <f>_xll.qlIndexFixing($BE$1,AZ1742,TRUE,_xll.ohTrigger(Trigger,Trigger6M))</f>
        <v>1.4496277075665481E-2</v>
      </c>
    </row>
    <row r="1743" spans="51:56" ht="11.25" customHeight="1" x14ac:dyDescent="0.25">
      <c r="AY1743" s="159" t="s">
        <v>90</v>
      </c>
      <c r="AZ1743" s="158">
        <f>_xll.qlInterestRateIndexFixingDate(Currency&amp;"ibor"&amp;Tenor,BA1743,Trigger)</f>
        <v>51509</v>
      </c>
      <c r="BA1743" s="158">
        <f>_xll.qlCalendarAdvance(Calendar,BA1742,AY1743,"f",,Trigger)</f>
        <v>51511</v>
      </c>
      <c r="BB1743" s="158">
        <f>_xll.qlInterestRateIndexMaturity(Currency&amp;"ibor"&amp;Tenor,BA1743,Trigger)</f>
        <v>51692</v>
      </c>
      <c r="BC1743" s="320">
        <f>_xll.qlIndexFixing($AC$5,AZ1743,TRUE,_xll.ohTrigger(Trigger,Trigger6M))</f>
        <v>1.4286732452353235E-2</v>
      </c>
      <c r="BD1743" s="320">
        <f>_xll.qlIndexFixing($BE$1,AZ1743,TRUE,_xll.ohTrigger(Trigger,Trigger6M))</f>
        <v>1.4498082303061556E-2</v>
      </c>
    </row>
    <row r="1744" spans="51:56" ht="11.25" customHeight="1" x14ac:dyDescent="0.25">
      <c r="AY1744" s="159" t="s">
        <v>90</v>
      </c>
      <c r="AZ1744" s="158">
        <f>_xll.qlInterestRateIndexFixingDate(Currency&amp;"ibor"&amp;Tenor,BA1744,Trigger)</f>
        <v>51516</v>
      </c>
      <c r="BA1744" s="158">
        <f>_xll.qlCalendarAdvance(Calendar,BA1743,AY1744,"f",,Trigger)</f>
        <v>51518</v>
      </c>
      <c r="BB1744" s="158">
        <f>_xll.qlInterestRateIndexMaturity(Currency&amp;"ibor"&amp;Tenor,BA1744,Trigger)</f>
        <v>51699</v>
      </c>
      <c r="BC1744" s="320">
        <f>_xll.qlIndexFixing($AC$5,AZ1744,TRUE,_xll.ohTrigger(Trigger,Trigger6M))</f>
        <v>1.4287061921787069E-2</v>
      </c>
      <c r="BD1744" s="320">
        <f>_xll.qlIndexFixing($BE$1,AZ1744,TRUE,_xll.ohTrigger(Trigger,Trigger6M))</f>
        <v>1.4499870766795351E-2</v>
      </c>
    </row>
    <row r="1745" spans="51:56" ht="11.25" customHeight="1" x14ac:dyDescent="0.25">
      <c r="AY1745" s="159" t="s">
        <v>90</v>
      </c>
      <c r="AZ1745" s="158">
        <f>_xll.qlInterestRateIndexFixingDate(Currency&amp;"ibor"&amp;Tenor,BA1745,Trigger)</f>
        <v>51523</v>
      </c>
      <c r="BA1745" s="158">
        <f>_xll.qlCalendarAdvance(Calendar,BA1744,AY1745,"f",,Trigger)</f>
        <v>51525</v>
      </c>
      <c r="BB1745" s="158">
        <f>_xll.qlInterestRateIndexMaturity(Currency&amp;"ibor"&amp;Tenor,BA1745,Trigger)</f>
        <v>51706</v>
      </c>
      <c r="BC1745" s="320">
        <f>_xll.qlIndexFixing($AC$5,AZ1745,TRUE,_xll.ohTrigger(Trigger,Trigger6M))</f>
        <v>1.4287389991520218E-2</v>
      </c>
      <c r="BD1745" s="320">
        <f>_xll.qlIndexFixing($BE$1,AZ1745,TRUE,_xll.ohTrigger(Trigger,Trigger6M))</f>
        <v>1.4501642415753717E-2</v>
      </c>
    </row>
    <row r="1746" spans="51:56" ht="11.25" customHeight="1" x14ac:dyDescent="0.25">
      <c r="AY1746" s="159" t="s">
        <v>90</v>
      </c>
      <c r="AZ1746" s="158">
        <f>_xll.qlInterestRateIndexFixingDate(Currency&amp;"ibor"&amp;Tenor,BA1746,Trigger)</f>
        <v>51530</v>
      </c>
      <c r="BA1746" s="158">
        <f>_xll.qlCalendarAdvance(Calendar,BA1745,AY1746,"f",,Trigger)</f>
        <v>51532</v>
      </c>
      <c r="BB1746" s="158">
        <f>_xll.qlInterestRateIndexMaturity(Currency&amp;"ibor"&amp;Tenor,BA1746,Trigger)</f>
        <v>51713</v>
      </c>
      <c r="BC1746" s="320">
        <f>_xll.qlIndexFixing($AC$5,AZ1746,TRUE,_xll.ohTrigger(Trigger,Trigger6M))</f>
        <v>1.4287716661550912E-2</v>
      </c>
      <c r="BD1746" s="320">
        <f>_xll.qlIndexFixing($BE$1,AZ1746,TRUE,_xll.ohTrigger(Trigger,Trigger6M))</f>
        <v>1.4503397198824833E-2</v>
      </c>
    </row>
    <row r="1747" spans="51:56" ht="11.25" customHeight="1" x14ac:dyDescent="0.25">
      <c r="AY1747" s="159" t="s">
        <v>90</v>
      </c>
      <c r="AZ1747" s="158">
        <f>_xll.qlInterestRateIndexFixingDate(Currency&amp;"ibor"&amp;Tenor,BA1747,Trigger)</f>
        <v>51537</v>
      </c>
      <c r="BA1747" s="158">
        <f>_xll.qlCalendarAdvance(Calendar,BA1746,AY1747,"f",,Trigger)</f>
        <v>51539</v>
      </c>
      <c r="BB1747" s="158">
        <f>_xll.qlInterestRateIndexMaturity(Currency&amp;"ibor"&amp;Tenor,BA1747,Trigger)</f>
        <v>51720</v>
      </c>
      <c r="BC1747" s="320">
        <f>_xll.qlIndexFixing($AC$5,AZ1747,TRUE,_xll.ohTrigger(Trigger,Trigger6M))</f>
        <v>1.4288041931879594E-2</v>
      </c>
      <c r="BD1747" s="320">
        <f>_xll.qlIndexFixing($BE$1,AZ1747,TRUE,_xll.ohTrigger(Trigger,Trigger6M))</f>
        <v>1.4505135064895551E-2</v>
      </c>
    </row>
    <row r="1748" spans="51:56" ht="11.25" customHeight="1" x14ac:dyDescent="0.25">
      <c r="AY1748" s="159" t="s">
        <v>90</v>
      </c>
      <c r="AZ1748" s="158">
        <f>_xll.qlInterestRateIndexFixingDate(Currency&amp;"ibor"&amp;Tenor,BA1748,Trigger)</f>
        <v>51544</v>
      </c>
      <c r="BA1748" s="158">
        <f>_xll.qlCalendarAdvance(Calendar,BA1747,AY1748,"f",,Trigger)</f>
        <v>51546</v>
      </c>
      <c r="BB1748" s="158">
        <f>_xll.qlInterestRateIndexMaturity(Currency&amp;"ibor"&amp;Tenor,BA1748,Trigger)</f>
        <v>51727</v>
      </c>
      <c r="BC1748" s="320">
        <f>_xll.qlIndexFixing($AC$5,AZ1748,TRUE,_xll.ohTrigger(Trigger,Trigger6M))</f>
        <v>1.4288365802504499E-2</v>
      </c>
      <c r="BD1748" s="320">
        <f>_xll.qlIndexFixing($BE$1,AZ1748,TRUE,_xll.ohTrigger(Trigger,Trigger6M))</f>
        <v>1.4506855962855376E-2</v>
      </c>
    </row>
    <row r="1749" spans="51:56" ht="11.25" customHeight="1" x14ac:dyDescent="0.25">
      <c r="AY1749" s="159" t="s">
        <v>90</v>
      </c>
      <c r="AZ1749" s="158">
        <f>_xll.qlInterestRateIndexFixingDate(Currency&amp;"ibor"&amp;Tenor,BA1749,Trigger)</f>
        <v>51551</v>
      </c>
      <c r="BA1749" s="158">
        <f>_xll.qlCalendarAdvance(Calendar,BA1748,AY1749,"f",,Trigger)</f>
        <v>51553</v>
      </c>
      <c r="BB1749" s="158">
        <f>_xll.qlInterestRateIndexMaturity(Currency&amp;"ibor"&amp;Tenor,BA1749,Trigger)</f>
        <v>51734</v>
      </c>
      <c r="BC1749" s="320">
        <f>_xll.qlIndexFixing($AC$5,AZ1749,TRUE,_xll.ohTrigger(Trigger,Trigger6M))</f>
        <v>1.4288688273426066E-2</v>
      </c>
      <c r="BD1749" s="320">
        <f>_xll.qlIndexFixing($BE$1,AZ1749,TRUE,_xll.ohTrigger(Trigger,Trigger6M))</f>
        <v>1.4508559841591601E-2</v>
      </c>
    </row>
    <row r="1750" spans="51:56" ht="11.25" customHeight="1" x14ac:dyDescent="0.25">
      <c r="AY1750" s="159" t="s">
        <v>90</v>
      </c>
      <c r="AZ1750" s="158">
        <f>_xll.qlInterestRateIndexFixingDate(Currency&amp;"ibor"&amp;Tenor,BA1750,Trigger)</f>
        <v>51558</v>
      </c>
      <c r="BA1750" s="158">
        <f>_xll.qlCalendarAdvance(Calendar,BA1749,AY1750,"f",,Trigger)</f>
        <v>51560</v>
      </c>
      <c r="BB1750" s="158">
        <f>_xll.qlInterestRateIndexMaturity(Currency&amp;"ibor"&amp;Tenor,BA1750,Trigger)</f>
        <v>51743</v>
      </c>
      <c r="BC1750" s="320">
        <f>_xll.qlIndexFixing($AC$5,AZ1750,TRUE,_xll.ohTrigger(Trigger,Trigger6M))</f>
        <v>1.428964413582374E-2</v>
      </c>
      <c r="BD1750" s="320">
        <f>_xll.qlIndexFixing($BE$1,AZ1750,TRUE,_xll.ohTrigger(Trigger,Trigger6M))</f>
        <v>1.4511059092195876E-2</v>
      </c>
    </row>
    <row r="1751" spans="51:56" ht="11.25" customHeight="1" x14ac:dyDescent="0.25">
      <c r="AY1751" s="159" t="s">
        <v>90</v>
      </c>
      <c r="AZ1751" s="158">
        <f>_xll.qlInterestRateIndexFixingDate(Currency&amp;"ibor"&amp;Tenor,BA1751,Trigger)</f>
        <v>51565</v>
      </c>
      <c r="BA1751" s="158">
        <f>_xll.qlCalendarAdvance(Calendar,BA1750,AY1751,"f",,Trigger)</f>
        <v>51567</v>
      </c>
      <c r="BB1751" s="158">
        <f>_xll.qlInterestRateIndexMaturity(Currency&amp;"ibor"&amp;Tenor,BA1751,Trigger)</f>
        <v>51753</v>
      </c>
      <c r="BC1751" s="320">
        <f>_xll.qlIndexFixing($AC$5,AZ1751,TRUE,_xll.ohTrigger(Trigger,Trigger6M))</f>
        <v>1.4290945734701618E-2</v>
      </c>
      <c r="BD1751" s="320">
        <f>_xll.qlIndexFixing($BE$1,AZ1751,TRUE,_xll.ohTrigger(Trigger,Trigger6M))</f>
        <v>1.4513940806006802E-2</v>
      </c>
    </row>
    <row r="1752" spans="51:56" ht="11.25" customHeight="1" x14ac:dyDescent="0.25">
      <c r="AY1752" s="159" t="s">
        <v>90</v>
      </c>
      <c r="AZ1752" s="158">
        <f>_xll.qlInterestRateIndexFixingDate(Currency&amp;"ibor"&amp;Tenor,BA1752,Trigger)</f>
        <v>51572</v>
      </c>
      <c r="BA1752" s="158">
        <f>_xll.qlCalendarAdvance(Calendar,BA1751,AY1752,"f",,Trigger)</f>
        <v>51574</v>
      </c>
      <c r="BB1752" s="158">
        <f>_xll.qlInterestRateIndexMaturity(Currency&amp;"ibor"&amp;Tenor,BA1752,Trigger)</f>
        <v>51760</v>
      </c>
      <c r="BC1752" s="320">
        <f>_xll.qlIndexFixing($AC$5,AZ1752,TRUE,_xll.ohTrigger(Trigger,Trigger6M))</f>
        <v>1.429128925826949E-2</v>
      </c>
      <c r="BD1752" s="320">
        <f>_xll.qlIndexFixing($BE$1,AZ1752,TRUE,_xll.ohTrigger(Trigger,Trigger6M))</f>
        <v>1.4515587425931944E-2</v>
      </c>
    </row>
    <row r="1753" spans="51:56" ht="11.25" customHeight="1" x14ac:dyDescent="0.25">
      <c r="AY1753" s="159" t="s">
        <v>90</v>
      </c>
      <c r="AZ1753" s="158">
        <f>_xll.qlInterestRateIndexFixingDate(Currency&amp;"ibor"&amp;Tenor,BA1753,Trigger)</f>
        <v>51579</v>
      </c>
      <c r="BA1753" s="158">
        <f>_xll.qlCalendarAdvance(Calendar,BA1752,AY1753,"f",,Trigger)</f>
        <v>51581</v>
      </c>
      <c r="BB1753" s="158">
        <f>_xll.qlInterestRateIndexMaturity(Currency&amp;"ibor"&amp;Tenor,BA1753,Trigger)</f>
        <v>51767</v>
      </c>
      <c r="BC1753" s="320">
        <f>_xll.qlIndexFixing($AC$5,AZ1753,TRUE,_xll.ohTrigger(Trigger,Trigger6M))</f>
        <v>1.4291631419498302E-2</v>
      </c>
      <c r="BD1753" s="320">
        <f>_xll.qlIndexFixing($BE$1,AZ1753,TRUE,_xll.ohTrigger(Trigger,Trigger6M))</f>
        <v>1.451721680051043E-2</v>
      </c>
    </row>
    <row r="1754" spans="51:56" ht="11.25" customHeight="1" x14ac:dyDescent="0.25">
      <c r="AY1754" s="159" t="s">
        <v>90</v>
      </c>
      <c r="AZ1754" s="158">
        <f>_xll.qlInterestRateIndexFixingDate(Currency&amp;"ibor"&amp;Tenor,BA1754,Trigger)</f>
        <v>51586</v>
      </c>
      <c r="BA1754" s="158">
        <f>_xll.qlCalendarAdvance(Calendar,BA1753,AY1754,"f",,Trigger)</f>
        <v>51588</v>
      </c>
      <c r="BB1754" s="158">
        <f>_xll.qlInterestRateIndexMaturity(Currency&amp;"ibor"&amp;Tenor,BA1754,Trigger)</f>
        <v>51774</v>
      </c>
      <c r="BC1754" s="320">
        <f>_xll.qlIndexFixing($AC$5,AZ1754,TRUE,_xll.ohTrigger(Trigger,Trigger6M))</f>
        <v>1.4291972218388056E-2</v>
      </c>
      <c r="BD1754" s="320">
        <f>_xll.qlIndexFixing($BE$1,AZ1754,TRUE,_xll.ohTrigger(Trigger,Trigger6M))</f>
        <v>1.4518828878619713E-2</v>
      </c>
    </row>
    <row r="1755" spans="51:56" ht="11.25" customHeight="1" x14ac:dyDescent="0.25">
      <c r="AY1755" s="159" t="s">
        <v>90</v>
      </c>
      <c r="AZ1755" s="158">
        <f>_xll.qlInterestRateIndexFixingDate(Currency&amp;"ibor"&amp;Tenor,BA1755,Trigger)</f>
        <v>51593</v>
      </c>
      <c r="BA1755" s="158">
        <f>_xll.qlCalendarAdvance(Calendar,BA1754,AY1755,"f",,Trigger)</f>
        <v>51595</v>
      </c>
      <c r="BB1755" s="158">
        <f>_xll.qlInterestRateIndexMaturity(Currency&amp;"ibor"&amp;Tenor,BA1755,Trigger)</f>
        <v>51778</v>
      </c>
      <c r="BC1755" s="320">
        <f>_xll.qlIndexFixing($AC$5,AZ1755,TRUE,_xll.ohTrigger(Trigger,Trigger6M))</f>
        <v>1.4291279895573468E-2</v>
      </c>
      <c r="BD1755" s="320">
        <f>_xll.qlIndexFixing($BE$1,AZ1755,TRUE,_xll.ohTrigger(Trigger,Trigger6M))</f>
        <v>1.451922346463781E-2</v>
      </c>
    </row>
    <row r="1756" spans="51:56" ht="11.25" customHeight="1" x14ac:dyDescent="0.25">
      <c r="AY1756" s="159" t="s">
        <v>90</v>
      </c>
      <c r="AZ1756" s="158">
        <f>_xll.qlInterestRateIndexFixingDate(Currency&amp;"ibor"&amp;Tenor,BA1756,Trigger)</f>
        <v>51600</v>
      </c>
      <c r="BA1756" s="158">
        <f>_xll.qlCalendarAdvance(Calendar,BA1755,AY1756,"f",,Trigger)</f>
        <v>51602</v>
      </c>
      <c r="BB1756" s="158">
        <f>_xll.qlInterestRateIndexMaturity(Currency&amp;"ibor"&amp;Tenor,BA1756,Trigger)</f>
        <v>51785</v>
      </c>
      <c r="BC1756" s="320">
        <f>_xll.qlIndexFixing($AC$5,AZ1756,TRUE,_xll.ohTrigger(Trigger,Trigger6M))</f>
        <v>1.4291602893976138E-2</v>
      </c>
      <c r="BD1756" s="320">
        <f>_xll.qlIndexFixing($BE$1,AZ1756,TRUE,_xll.ohTrigger(Trigger,Trigger6M))</f>
        <v>1.4520804386538305E-2</v>
      </c>
    </row>
    <row r="1757" spans="51:56" ht="11.25" customHeight="1" x14ac:dyDescent="0.25">
      <c r="AY1757" s="159" t="s">
        <v>90</v>
      </c>
      <c r="AZ1757" s="158">
        <f>_xll.qlInterestRateIndexFixingDate(Currency&amp;"ibor"&amp;Tenor,BA1757,Trigger)</f>
        <v>51607</v>
      </c>
      <c r="BA1757" s="158">
        <f>_xll.qlCalendarAdvance(Calendar,BA1756,AY1757,"f",,Trigger)</f>
        <v>51609</v>
      </c>
      <c r="BB1757" s="158">
        <f>_xll.qlInterestRateIndexMaturity(Currency&amp;"ibor"&amp;Tenor,BA1757,Trigger)</f>
        <v>51792</v>
      </c>
      <c r="BC1757" s="320">
        <f>_xll.qlIndexFixing($AC$5,AZ1757,TRUE,_xll.ohTrigger(Trigger,Trigger6M))</f>
        <v>1.4291924507862699E-2</v>
      </c>
      <c r="BD1757" s="320">
        <f>_xll.qlIndexFixing($BE$1,AZ1757,TRUE,_xll.ohTrigger(Trigger,Trigger6M))</f>
        <v>1.4522367871642312E-2</v>
      </c>
    </row>
    <row r="1758" spans="51:56" ht="11.25" customHeight="1" x14ac:dyDescent="0.25">
      <c r="AY1758" s="159" t="s">
        <v>90</v>
      </c>
      <c r="AZ1758" s="158">
        <f>_xll.qlInterestRateIndexFixingDate(Currency&amp;"ibor"&amp;Tenor,BA1758,Trigger)</f>
        <v>51614</v>
      </c>
      <c r="BA1758" s="158">
        <f>_xll.qlCalendarAdvance(Calendar,BA1757,AY1758,"f",,Trigger)</f>
        <v>51616</v>
      </c>
      <c r="BB1758" s="158">
        <f>_xll.qlInterestRateIndexMaturity(Currency&amp;"ibor"&amp;Tenor,BA1758,Trigger)</f>
        <v>51799</v>
      </c>
      <c r="BC1758" s="320">
        <f>_xll.qlIndexFixing($AC$5,AZ1758,TRUE,_xll.ohTrigger(Trigger,Trigger6M))</f>
        <v>1.4292244737230531E-2</v>
      </c>
      <c r="BD1758" s="320">
        <f>_xll.qlIndexFixing($BE$1,AZ1758,TRUE,_xll.ohTrigger(Trigger,Trigger6M))</f>
        <v>1.4523913868836618E-2</v>
      </c>
    </row>
    <row r="1759" spans="51:56" ht="11.25" customHeight="1" x14ac:dyDescent="0.25">
      <c r="AY1759" s="159" t="s">
        <v>90</v>
      </c>
      <c r="AZ1759" s="158">
        <f>_xll.qlInterestRateIndexFixingDate(Currency&amp;"ibor"&amp;Tenor,BA1759,Trigger)</f>
        <v>51620</v>
      </c>
      <c r="BA1759" s="158">
        <f>_xll.qlCalendarAdvance(Calendar,BA1758,AY1759,"f",,Trigger)</f>
        <v>51623</v>
      </c>
      <c r="BB1759" s="158">
        <f>_xll.qlInterestRateIndexMaturity(Currency&amp;"ibor"&amp;Tenor,BA1759,Trigger)</f>
        <v>51809</v>
      </c>
      <c r="BC1759" s="320">
        <f>_xll.qlIndexFixing($AC$5,AZ1759,TRUE,_xll.ohTrigger(Trigger,Trigger6M))</f>
        <v>1.4293655777728165E-2</v>
      </c>
      <c r="BD1759" s="320">
        <f>_xll.qlIndexFixing($BE$1,AZ1759,TRUE,_xll.ohTrigger(Trigger,Trigger6M))</f>
        <v>1.4526628032891793E-2</v>
      </c>
    </row>
    <row r="1760" spans="51:56" ht="11.25" customHeight="1" x14ac:dyDescent="0.25">
      <c r="AY1760" s="159" t="s">
        <v>90</v>
      </c>
      <c r="AZ1760" s="158">
        <f>_xll.qlInterestRateIndexFixingDate(Currency&amp;"ibor"&amp;Tenor,BA1760,Trigger)</f>
        <v>51628</v>
      </c>
      <c r="BA1760" s="158">
        <f>_xll.qlCalendarAdvance(Calendar,BA1759,AY1760,"f",,Trigger)</f>
        <v>51630</v>
      </c>
      <c r="BB1760" s="158">
        <f>_xll.qlInterestRateIndexMaturity(Currency&amp;"ibor"&amp;Tenor,BA1760,Trigger)</f>
        <v>51816</v>
      </c>
      <c r="BC1760" s="320">
        <f>_xll.qlIndexFixing($AC$5,AZ1760,TRUE,_xll.ohTrigger(Trigger,Trigger6M))</f>
        <v>1.4293988402568954E-2</v>
      </c>
      <c r="BD1760" s="320">
        <f>_xll.qlIndexFixing($BE$1,AZ1760,TRUE,_xll.ohTrigger(Trigger,Trigger6M))</f>
        <v>1.452813525864804E-2</v>
      </c>
    </row>
    <row r="1761" spans="51:56" ht="11.25" customHeight="1" x14ac:dyDescent="0.25">
      <c r="AY1761" s="159" t="s">
        <v>90</v>
      </c>
      <c r="AZ1761" s="158">
        <f>_xll.qlInterestRateIndexFixingDate(Currency&amp;"ibor"&amp;Tenor,BA1761,Trigger)</f>
        <v>51635</v>
      </c>
      <c r="BA1761" s="158">
        <f>_xll.qlCalendarAdvance(Calendar,BA1760,AY1761,"f",,Trigger)</f>
        <v>51637</v>
      </c>
      <c r="BB1761" s="158">
        <f>_xll.qlInterestRateIndexMaturity(Currency&amp;"ibor"&amp;Tenor,BA1761,Trigger)</f>
        <v>51823</v>
      </c>
      <c r="BC1761" s="320">
        <f>_xll.qlIndexFixing($AC$5,AZ1761,TRUE,_xll.ohTrigger(Trigger,Trigger6M))</f>
        <v>1.4294583831809491E-2</v>
      </c>
      <c r="BD1761" s="320">
        <f>_xll.qlIndexFixing($BE$1,AZ1761,TRUE,_xll.ohTrigger(Trigger,Trigger6M))</f>
        <v>1.4529624830091866E-2</v>
      </c>
    </row>
    <row r="1762" spans="51:56" ht="11.25" customHeight="1" x14ac:dyDescent="0.25">
      <c r="AY1762" s="159" t="s">
        <v>90</v>
      </c>
      <c r="AZ1762" s="158">
        <f>_xll.qlInterestRateIndexFixingDate(Currency&amp;"ibor"&amp;Tenor,BA1762,Trigger)</f>
        <v>51642</v>
      </c>
      <c r="BA1762" s="158">
        <f>_xll.qlCalendarAdvance(Calendar,BA1761,AY1762,"f",,Trigger)</f>
        <v>51644</v>
      </c>
      <c r="BB1762" s="158">
        <f>_xll.qlInterestRateIndexMaturity(Currency&amp;"ibor"&amp;Tenor,BA1762,Trigger)</f>
        <v>51830</v>
      </c>
      <c r="BC1762" s="320">
        <f>_xll.qlIndexFixing($AC$5,AZ1762,TRUE,_xll.ohTrigger(Trigger,Trigger6M))</f>
        <v>1.4295839191876573E-2</v>
      </c>
      <c r="BD1762" s="320">
        <f>_xll.qlIndexFixing($BE$1,AZ1762,TRUE,_xll.ohTrigger(Trigger,Trigger6M))</f>
        <v>1.4531096696104162E-2</v>
      </c>
    </row>
    <row r="1763" spans="51:56" ht="11.25" customHeight="1" x14ac:dyDescent="0.25">
      <c r="AY1763" s="159" t="s">
        <v>90</v>
      </c>
      <c r="AZ1763" s="158">
        <f>_xll.qlInterestRateIndexFixingDate(Currency&amp;"ibor"&amp;Tenor,BA1763,Trigger)</f>
        <v>51649</v>
      </c>
      <c r="BA1763" s="158">
        <f>_xll.qlCalendarAdvance(Calendar,BA1762,AY1763,"f",,Trigger)</f>
        <v>51651</v>
      </c>
      <c r="BB1763" s="158">
        <f>_xll.qlInterestRateIndexMaturity(Currency&amp;"ibor"&amp;Tenor,BA1763,Trigger)</f>
        <v>51834</v>
      </c>
      <c r="BC1763" s="320">
        <f>_xll.qlIndexFixing($AC$5,AZ1763,TRUE,_xll.ohTrigger(Trigger,Trigger6M))</f>
        <v>1.4295976006279019E-2</v>
      </c>
      <c r="BD1763" s="320">
        <f>_xll.qlIndexFixing($BE$1,AZ1763,TRUE,_xll.ohTrigger(Trigger,Trigger6M))</f>
        <v>1.4531379747203733E-2</v>
      </c>
    </row>
    <row r="1764" spans="51:56" ht="11.25" customHeight="1" x14ac:dyDescent="0.25">
      <c r="AY1764" s="159" t="s">
        <v>90</v>
      </c>
      <c r="AZ1764" s="158">
        <f>_xll.qlInterestRateIndexFixingDate(Currency&amp;"ibor"&amp;Tenor,BA1764,Trigger)</f>
        <v>51656</v>
      </c>
      <c r="BA1764" s="158">
        <f>_xll.qlCalendarAdvance(Calendar,BA1763,AY1764,"f",,Trigger)</f>
        <v>51658</v>
      </c>
      <c r="BB1764" s="158">
        <f>_xll.qlInterestRateIndexMaturity(Currency&amp;"ibor"&amp;Tenor,BA1764,Trigger)</f>
        <v>51841</v>
      </c>
      <c r="BC1764" s="320">
        <f>_xll.qlIndexFixing($AC$5,AZ1764,TRUE,_xll.ohTrigger(Trigger,Trigger6M))</f>
        <v>1.4297231218777332E-2</v>
      </c>
      <c r="BD1764" s="320">
        <f>_xll.qlIndexFixing($BE$1,AZ1764,TRUE,_xll.ohTrigger(Trigger,Trigger6M))</f>
        <v>1.4532819743568506E-2</v>
      </c>
    </row>
    <row r="1765" spans="51:56" ht="11.25" customHeight="1" x14ac:dyDescent="0.25">
      <c r="AY1765" s="159" t="s">
        <v>90</v>
      </c>
      <c r="AZ1765" s="158">
        <f>_xll.qlInterestRateIndexFixingDate(Currency&amp;"ibor"&amp;Tenor,BA1765,Trigger)</f>
        <v>51663</v>
      </c>
      <c r="BA1765" s="158">
        <f>_xll.qlCalendarAdvance(Calendar,BA1764,AY1765,"f",,Trigger)</f>
        <v>51665</v>
      </c>
      <c r="BB1765" s="158">
        <f>_xll.qlInterestRateIndexMaturity(Currency&amp;"ibor"&amp;Tenor,BA1765,Trigger)</f>
        <v>51848</v>
      </c>
      <c r="BC1765" s="320">
        <f>_xll.qlIndexFixing($AC$5,AZ1765,TRUE,_xll.ohTrigger(Trigger,Trigger6M))</f>
        <v>1.4298486432071074E-2</v>
      </c>
      <c r="BD1765" s="320">
        <f>_xll.qlIndexFixing($BE$1,AZ1765,TRUE,_xll.ohTrigger(Trigger,Trigger6M))</f>
        <v>1.453424189423721E-2</v>
      </c>
    </row>
    <row r="1766" spans="51:56" ht="11.25" customHeight="1" x14ac:dyDescent="0.25">
      <c r="AY1766" s="159" t="s">
        <v>90</v>
      </c>
      <c r="AZ1766" s="158">
        <f>_xll.qlInterestRateIndexFixingDate(Currency&amp;"ibor"&amp;Tenor,BA1766,Trigger)</f>
        <v>51670</v>
      </c>
      <c r="BA1766" s="158">
        <f>_xll.qlCalendarAdvance(Calendar,BA1765,AY1766,"f",,Trigger)</f>
        <v>51672</v>
      </c>
      <c r="BB1766" s="158">
        <f>_xll.qlInterestRateIndexMaturity(Currency&amp;"ibor"&amp;Tenor,BA1766,Trigger)</f>
        <v>51855</v>
      </c>
      <c r="BC1766" s="320">
        <f>_xll.qlIndexFixing($AC$5,AZ1766,TRUE,_xll.ohTrigger(Trigger,Trigger6M))</f>
        <v>1.4299741646160245E-2</v>
      </c>
      <c r="BD1766" s="320">
        <f>_xll.qlIndexFixing($BE$1,AZ1766,TRUE,_xll.ohTrigger(Trigger,Trigger6M))</f>
        <v>1.453564614809707E-2</v>
      </c>
    </row>
    <row r="1767" spans="51:56" ht="11.25" customHeight="1" x14ac:dyDescent="0.25">
      <c r="AY1767" s="159" t="s">
        <v>90</v>
      </c>
      <c r="AZ1767" s="158">
        <f>_xll.qlInterestRateIndexFixingDate(Currency&amp;"ibor"&amp;Tenor,BA1767,Trigger)</f>
        <v>51677</v>
      </c>
      <c r="BA1767" s="158">
        <f>_xll.qlCalendarAdvance(Calendar,BA1766,AY1767,"f",,Trigger)</f>
        <v>51679</v>
      </c>
      <c r="BB1767" s="158">
        <f>_xll.qlInterestRateIndexMaturity(Currency&amp;"ibor"&amp;Tenor,BA1767,Trigger)</f>
        <v>51862</v>
      </c>
      <c r="BC1767" s="320">
        <f>_xll.qlIndexFixing($AC$5,AZ1767,TRUE,_xll.ohTrigger(Trigger,Trigger6M))</f>
        <v>1.4300996861043972E-2</v>
      </c>
      <c r="BD1767" s="320">
        <f>_xll.qlIndexFixing($BE$1,AZ1767,TRUE,_xll.ohTrigger(Trigger,Trigger6M))</f>
        <v>1.4537032454037932E-2</v>
      </c>
    </row>
    <row r="1768" spans="51:56" ht="11.25" customHeight="1" x14ac:dyDescent="0.25">
      <c r="AY1768" s="159" t="s">
        <v>90</v>
      </c>
      <c r="AZ1768" s="158">
        <f>_xll.qlInterestRateIndexFixingDate(Currency&amp;"ibor"&amp;Tenor,BA1768,Trigger)</f>
        <v>51684</v>
      </c>
      <c r="BA1768" s="158">
        <f>_xll.qlCalendarAdvance(Calendar,BA1767,AY1768,"f",,Trigger)</f>
        <v>51686</v>
      </c>
      <c r="BB1768" s="158">
        <f>_xll.qlInterestRateIndexMaturity(Currency&amp;"ibor"&amp;Tenor,BA1768,Trigger)</f>
        <v>51872</v>
      </c>
      <c r="BC1768" s="320">
        <f>_xll.qlIndexFixing($AC$5,AZ1768,TRUE,_xll.ohTrigger(Trigger,Trigger6M))</f>
        <v>1.4303371369253868E-2</v>
      </c>
      <c r="BD1768" s="320">
        <f>_xll.qlIndexFixing($BE$1,AZ1768,TRUE,_xll.ohTrigger(Trigger,Trigger6M))</f>
        <v>1.4539553215481388E-2</v>
      </c>
    </row>
    <row r="1769" spans="51:56" ht="11.25" customHeight="1" x14ac:dyDescent="0.25">
      <c r="AY1769" s="159" t="s">
        <v>90</v>
      </c>
      <c r="AZ1769" s="158">
        <f>_xll.qlInterestRateIndexFixingDate(Currency&amp;"ibor"&amp;Tenor,BA1769,Trigger)</f>
        <v>51691</v>
      </c>
      <c r="BA1769" s="158">
        <f>_xll.qlCalendarAdvance(Calendar,BA1768,AY1769,"f",,Trigger)</f>
        <v>51693</v>
      </c>
      <c r="BB1769" s="158">
        <f>_xll.qlInterestRateIndexMaturity(Currency&amp;"ibor"&amp;Tenor,BA1769,Trigger)</f>
        <v>51879</v>
      </c>
      <c r="BC1769" s="320">
        <f>_xll.qlIndexFixing($AC$5,AZ1769,TRUE,_xll.ohTrigger(Trigger,Trigger6M))</f>
        <v>1.4304626734978789E-2</v>
      </c>
      <c r="BD1769" s="320">
        <f>_xll.qlIndexFixing($BE$1,AZ1769,TRUE,_xll.ohTrigger(Trigger,Trigger6M))</f>
        <v>1.4540899712162424E-2</v>
      </c>
    </row>
    <row r="1770" spans="51:56" ht="11.25" customHeight="1" x14ac:dyDescent="0.25">
      <c r="AY1770" s="159" t="s">
        <v>90</v>
      </c>
      <c r="AZ1770" s="158">
        <f>_xll.qlInterestRateIndexFixingDate(Currency&amp;"ibor"&amp;Tenor,BA1770,Trigger)</f>
        <v>51698</v>
      </c>
      <c r="BA1770" s="158">
        <f>_xll.qlCalendarAdvance(Calendar,BA1769,AY1770,"f",,Trigger)</f>
        <v>51700</v>
      </c>
      <c r="BB1770" s="158">
        <f>_xll.qlInterestRateIndexMaturity(Currency&amp;"ibor"&amp;Tenor,BA1770,Trigger)</f>
        <v>51886</v>
      </c>
      <c r="BC1770" s="320">
        <f>_xll.qlIndexFixing($AC$5,AZ1770,TRUE,_xll.ohTrigger(Trigger,Trigger6M))</f>
        <v>1.4305882101512096E-2</v>
      </c>
      <c r="BD1770" s="320">
        <f>_xll.qlIndexFixing($BE$1,AZ1770,TRUE,_xll.ohTrigger(Trigger,Trigger6M))</f>
        <v>1.4542228094470663E-2</v>
      </c>
    </row>
    <row r="1771" spans="51:56" ht="11.25" customHeight="1" x14ac:dyDescent="0.25">
      <c r="AY1771" s="159" t="s">
        <v>90</v>
      </c>
      <c r="AZ1771" s="158">
        <f>_xll.qlInterestRateIndexFixingDate(Currency&amp;"ibor"&amp;Tenor,BA1771,Trigger)</f>
        <v>51705</v>
      </c>
      <c r="BA1771" s="158">
        <f>_xll.qlCalendarAdvance(Calendar,BA1770,AY1771,"f",,Trigger)</f>
        <v>51707</v>
      </c>
      <c r="BB1771" s="158">
        <f>_xll.qlInterestRateIndexMaturity(Currency&amp;"ibor"&amp;Tenor,BA1771,Trigger)</f>
        <v>51893</v>
      </c>
      <c r="BC1771" s="320">
        <f>_xll.qlIndexFixing($AC$5,AZ1771,TRUE,_xll.ohTrigger(Trigger,Trigger6M))</f>
        <v>1.4307137468853788E-2</v>
      </c>
      <c r="BD1771" s="320">
        <f>_xll.qlIndexFixing($BE$1,AZ1771,TRUE,_xll.ohTrigger(Trigger,Trigger6M))</f>
        <v>1.4543538311289572E-2</v>
      </c>
    </row>
    <row r="1772" spans="51:56" ht="11.25" customHeight="1" x14ac:dyDescent="0.25">
      <c r="AY1772" s="159" t="s">
        <v>90</v>
      </c>
      <c r="AZ1772" s="158">
        <f>_xll.qlInterestRateIndexFixingDate(Currency&amp;"ibor"&amp;Tenor,BA1772,Trigger)</f>
        <v>51712</v>
      </c>
      <c r="BA1772" s="158">
        <f>_xll.qlCalendarAdvance(Calendar,BA1771,AY1772,"f",,Trigger)</f>
        <v>51714</v>
      </c>
      <c r="BB1772" s="158">
        <f>_xll.qlInterestRateIndexMaturity(Currency&amp;"ibor"&amp;Tenor,BA1772,Trigger)</f>
        <v>51900</v>
      </c>
      <c r="BC1772" s="320">
        <f>_xll.qlIndexFixing($AC$5,AZ1772,TRUE,_xll.ohTrigger(Trigger,Trigger6M))</f>
        <v>1.4308392837003865E-2</v>
      </c>
      <c r="BD1772" s="320">
        <f>_xll.qlIndexFixing($BE$1,AZ1772,TRUE,_xll.ohTrigger(Trigger,Trigger6M))</f>
        <v>1.4544830311503915E-2</v>
      </c>
    </row>
    <row r="1773" spans="51:56" ht="11.25" customHeight="1" x14ac:dyDescent="0.25">
      <c r="AY1773" s="159" t="s">
        <v>90</v>
      </c>
      <c r="AZ1773" s="158">
        <f>_xll.qlInterestRateIndexFixingDate(Currency&amp;"ibor"&amp;Tenor,BA1773,Trigger)</f>
        <v>51719</v>
      </c>
      <c r="BA1773" s="158">
        <f>_xll.qlCalendarAdvance(Calendar,BA1772,AY1773,"f",,Trigger)</f>
        <v>51721</v>
      </c>
      <c r="BB1773" s="158">
        <f>_xll.qlInterestRateIndexMaturity(Currency&amp;"ibor"&amp;Tenor,BA1773,Trigger)</f>
        <v>51907</v>
      </c>
      <c r="BC1773" s="320">
        <f>_xll.qlIndexFixing($AC$5,AZ1773,TRUE,_xll.ohTrigger(Trigger,Trigger6M))</f>
        <v>1.430964820596233E-2</v>
      </c>
      <c r="BD1773" s="320">
        <f>_xll.qlIndexFixing($BE$1,AZ1773,TRUE,_xll.ohTrigger(Trigger,Trigger6M))</f>
        <v>1.4546104043997586E-2</v>
      </c>
    </row>
    <row r="1774" spans="51:56" ht="11.25" customHeight="1" x14ac:dyDescent="0.25">
      <c r="AY1774" s="159" t="s">
        <v>90</v>
      </c>
      <c r="AZ1774" s="158">
        <f>_xll.qlInterestRateIndexFixingDate(Currency&amp;"ibor"&amp;Tenor,BA1774,Trigger)</f>
        <v>51726</v>
      </c>
      <c r="BA1774" s="158">
        <f>_xll.qlCalendarAdvance(Calendar,BA1773,AY1774,"f",,Trigger)</f>
        <v>51728</v>
      </c>
      <c r="BB1774" s="158">
        <f>_xll.qlInterestRateIndexMaturity(Currency&amp;"ibor"&amp;Tenor,BA1774,Trigger)</f>
        <v>51914</v>
      </c>
      <c r="BC1774" s="320">
        <f>_xll.qlIndexFixing($AC$5,AZ1774,TRUE,_xll.ohTrigger(Trigger,Trigger6M))</f>
        <v>1.4310903575728319E-2</v>
      </c>
      <c r="BD1774" s="320">
        <f>_xll.qlIndexFixing($BE$1,AZ1774,TRUE,_xll.ohTrigger(Trigger,Trigger6M))</f>
        <v>1.4547359457656207E-2</v>
      </c>
    </row>
    <row r="1775" spans="51:56" ht="11.25" customHeight="1" x14ac:dyDescent="0.25">
      <c r="AY1775" s="159" t="s">
        <v>90</v>
      </c>
      <c r="AZ1775" s="158">
        <f>_xll.qlInterestRateIndexFixingDate(Currency&amp;"ibor"&amp;Tenor,BA1775,Trigger)</f>
        <v>51733</v>
      </c>
      <c r="BA1775" s="158">
        <f>_xll.qlCalendarAdvance(Calendar,BA1774,AY1775,"f",,Trigger)</f>
        <v>51735</v>
      </c>
      <c r="BB1775" s="158">
        <f>_xll.qlInterestRateIndexMaturity(Currency&amp;"ibor"&amp;Tenor,BA1775,Trigger)</f>
        <v>51921</v>
      </c>
      <c r="BC1775" s="320">
        <f>_xll.qlIndexFixing($AC$5,AZ1775,TRUE,_xll.ohTrigger(Trigger,Trigger6M))</f>
        <v>1.4312158946303123E-2</v>
      </c>
      <c r="BD1775" s="320">
        <f>_xll.qlIndexFixing($BE$1,AZ1775,TRUE,_xll.ohTrigger(Trigger,Trigger6M))</f>
        <v>1.4548596501364966E-2</v>
      </c>
    </row>
    <row r="1776" spans="51:56" ht="11.25" customHeight="1" x14ac:dyDescent="0.25">
      <c r="AY1776" s="159" t="s">
        <v>90</v>
      </c>
      <c r="AZ1776" s="158">
        <f>_xll.qlInterestRateIndexFixingDate(Currency&amp;"ibor"&amp;Tenor,BA1776,Trigger)</f>
        <v>51740</v>
      </c>
      <c r="BA1776" s="158">
        <f>_xll.qlCalendarAdvance(Calendar,BA1775,AY1776,"f",,Trigger)</f>
        <v>51742</v>
      </c>
      <c r="BB1776" s="158">
        <f>_xll.qlInterestRateIndexMaturity(Currency&amp;"ibor"&amp;Tenor,BA1776,Trigger)</f>
        <v>51925</v>
      </c>
      <c r="BC1776" s="320">
        <f>_xll.qlIndexFixing($AC$5,AZ1776,TRUE,_xll.ohTrigger(Trigger,Trigger6M))</f>
        <v>1.4312293830780476E-2</v>
      </c>
      <c r="BD1776" s="320">
        <f>_xll.qlIndexFixing($BE$1,AZ1776,TRUE,_xll.ohTrigger(Trigger,Trigger6M))</f>
        <v>1.4548693118046511E-2</v>
      </c>
    </row>
    <row r="1777" spans="51:56" ht="11.25" customHeight="1" x14ac:dyDescent="0.25">
      <c r="AY1777" s="159" t="s">
        <v>90</v>
      </c>
      <c r="AZ1777" s="158">
        <f>_xll.qlInterestRateIndexFixingDate(Currency&amp;"ibor"&amp;Tenor,BA1777,Trigger)</f>
        <v>51747</v>
      </c>
      <c r="BA1777" s="158">
        <f>_xll.qlCalendarAdvance(Calendar,BA1776,AY1777,"f",,Trigger)</f>
        <v>51749</v>
      </c>
      <c r="BB1777" s="158">
        <f>_xll.qlInterestRateIndexMaturity(Currency&amp;"ibor"&amp;Tenor,BA1777,Trigger)</f>
        <v>51930</v>
      </c>
      <c r="BC1777" s="320">
        <f>_xll.qlIndexFixing($AC$5,AZ1777,TRUE,_xll.ohTrigger(Trigger,Trigger6M))</f>
        <v>1.4312802035823755E-2</v>
      </c>
      <c r="BD1777" s="320">
        <f>_xll.qlIndexFixing($BE$1,AZ1777,TRUE,_xll.ohTrigger(Trigger,Trigger6M))</f>
        <v>1.4549151137044861E-2</v>
      </c>
    </row>
    <row r="1778" spans="51:56" ht="11.25" customHeight="1" x14ac:dyDescent="0.25">
      <c r="AY1778" s="159" t="s">
        <v>90</v>
      </c>
      <c r="AZ1778" s="158">
        <f>_xll.qlInterestRateIndexFixingDate(Currency&amp;"ibor"&amp;Tenor,BA1778,Trigger)</f>
        <v>51754</v>
      </c>
      <c r="BA1778" s="158">
        <f>_xll.qlCalendarAdvance(Calendar,BA1777,AY1778,"f",,Trigger)</f>
        <v>51756</v>
      </c>
      <c r="BB1778" s="158">
        <f>_xll.qlInterestRateIndexMaturity(Currency&amp;"ibor"&amp;Tenor,BA1778,Trigger)</f>
        <v>51937</v>
      </c>
      <c r="BC1778" s="320">
        <f>_xll.qlIndexFixing($AC$5,AZ1778,TRUE,_xll.ohTrigger(Trigger,Trigger6M))</f>
        <v>1.4314057159888104E-2</v>
      </c>
      <c r="BD1778" s="320">
        <f>_xll.qlIndexFixing($BE$1,AZ1778,TRUE,_xll.ohTrigger(Trigger,Trigger6M))</f>
        <v>1.4550339226030728E-2</v>
      </c>
    </row>
    <row r="1779" spans="51:56" ht="11.25" customHeight="1" x14ac:dyDescent="0.25">
      <c r="AY1779" s="159" t="s">
        <v>90</v>
      </c>
      <c r="AZ1779" s="158">
        <f>_xll.qlInterestRateIndexFixingDate(Currency&amp;"ibor"&amp;Tenor,BA1779,Trigger)</f>
        <v>51761</v>
      </c>
      <c r="BA1779" s="158">
        <f>_xll.qlCalendarAdvance(Calendar,BA1778,AY1779,"f",,Trigger)</f>
        <v>51763</v>
      </c>
      <c r="BB1779" s="158">
        <f>_xll.qlInterestRateIndexMaturity(Currency&amp;"ibor"&amp;Tenor,BA1779,Trigger)</f>
        <v>51944</v>
      </c>
      <c r="BC1779" s="320">
        <f>_xll.qlIndexFixing($AC$5,AZ1779,TRUE,_xll.ohTrigger(Trigger,Trigger6M))</f>
        <v>1.4315312284738564E-2</v>
      </c>
      <c r="BD1779" s="320">
        <f>_xll.qlIndexFixing($BE$1,AZ1779,TRUE,_xll.ohTrigger(Trigger,Trigger6M))</f>
        <v>1.4551508762583194E-2</v>
      </c>
    </row>
    <row r="1780" spans="51:56" ht="11.25" customHeight="1" x14ac:dyDescent="0.25">
      <c r="AY1780" s="159" t="s">
        <v>90</v>
      </c>
      <c r="AZ1780" s="158">
        <f>_xll.qlInterestRateIndexFixingDate(Currency&amp;"ibor"&amp;Tenor,BA1780,Trigger)</f>
        <v>51768</v>
      </c>
      <c r="BA1780" s="158">
        <f>_xll.qlCalendarAdvance(Calendar,BA1779,AY1780,"f",,Trigger)</f>
        <v>51770</v>
      </c>
      <c r="BB1780" s="158">
        <f>_xll.qlInterestRateIndexMaturity(Currency&amp;"ibor"&amp;Tenor,BA1780,Trigger)</f>
        <v>51951</v>
      </c>
      <c r="BC1780" s="320">
        <f>_xll.qlIndexFixing($AC$5,AZ1780,TRUE,_xll.ohTrigger(Trigger,Trigger6M))</f>
        <v>1.4316567410375137E-2</v>
      </c>
      <c r="BD1780" s="320">
        <f>_xll.qlIndexFixing($BE$1,AZ1780,TRUE,_xll.ohTrigger(Trigger,Trigger6M))</f>
        <v>1.4552659695601034E-2</v>
      </c>
    </row>
    <row r="1781" spans="51:56" ht="11.25" customHeight="1" x14ac:dyDescent="0.25">
      <c r="AY1781" s="159" t="s">
        <v>90</v>
      </c>
      <c r="AZ1781" s="158">
        <f>_xll.qlInterestRateIndexFixingDate(Currency&amp;"ibor"&amp;Tenor,BA1781,Trigger)</f>
        <v>51775</v>
      </c>
      <c r="BA1781" s="158">
        <f>_xll.qlCalendarAdvance(Calendar,BA1780,AY1781,"f",,Trigger)</f>
        <v>51777</v>
      </c>
      <c r="BB1781" s="158">
        <f>_xll.qlInterestRateIndexMaturity(Currency&amp;"ibor"&amp;Tenor,BA1781,Trigger)</f>
        <v>51959</v>
      </c>
      <c r="BC1781" s="320">
        <f>_xll.qlIndexFixing($AC$5,AZ1781,TRUE,_xll.ohTrigger(Trigger,Trigger6M))</f>
        <v>1.4318196237544116E-2</v>
      </c>
      <c r="BD1781" s="320">
        <f>_xll.qlIndexFixing($BE$1,AZ1781,TRUE,_xll.ohTrigger(Trigger,Trigger6M))</f>
        <v>1.4554159837084257E-2</v>
      </c>
    </row>
    <row r="1782" spans="51:56" ht="11.25" customHeight="1" x14ac:dyDescent="0.25">
      <c r="AY1782" s="159" t="s">
        <v>90</v>
      </c>
      <c r="AZ1782" s="158">
        <f>_xll.qlInterestRateIndexFixingDate(Currency&amp;"ibor"&amp;Tenor,BA1782,Trigger)</f>
        <v>51782</v>
      </c>
      <c r="BA1782" s="158">
        <f>_xll.qlCalendarAdvance(Calendar,BA1781,AY1782,"f",,Trigger)</f>
        <v>51784</v>
      </c>
      <c r="BB1782" s="158">
        <f>_xll.qlInterestRateIndexMaturity(Currency&amp;"ibor"&amp;Tenor,BA1782,Trigger)</f>
        <v>51966</v>
      </c>
      <c r="BC1782" s="320">
        <f>_xll.qlIndexFixing($AC$5,AZ1782,TRUE,_xll.ohTrigger(Trigger,Trigger6M))</f>
        <v>1.431945141455304E-2</v>
      </c>
      <c r="BD1782" s="320">
        <f>_xll.qlIndexFixing($BE$1,AZ1782,TRUE,_xll.ohTrigger(Trigger,Trigger6M))</f>
        <v>1.4555272100686358E-2</v>
      </c>
    </row>
    <row r="1783" spans="51:56" ht="11.25" customHeight="1" x14ac:dyDescent="0.25">
      <c r="AY1783" s="159" t="s">
        <v>90</v>
      </c>
      <c r="AZ1783" s="158">
        <f>_xll.qlInterestRateIndexFixingDate(Currency&amp;"ibor"&amp;Tenor,BA1783,Trigger)</f>
        <v>51789</v>
      </c>
      <c r="BA1783" s="158">
        <f>_xll.qlCalendarAdvance(Calendar,BA1782,AY1783,"f",,Trigger)</f>
        <v>51791</v>
      </c>
      <c r="BB1783" s="158">
        <f>_xll.qlInterestRateIndexMaturity(Currency&amp;"ibor"&amp;Tenor,BA1783,Trigger)</f>
        <v>51973</v>
      </c>
      <c r="BC1783" s="320">
        <f>_xll.qlIndexFixing($AC$5,AZ1783,TRUE,_xll.ohTrigger(Trigger,Trigger6M))</f>
        <v>1.4320706592352539E-2</v>
      </c>
      <c r="BD1783" s="320">
        <f>_xll.qlIndexFixing($BE$1,AZ1783,TRUE,_xll.ohTrigger(Trigger,Trigger6M))</f>
        <v>1.455636560304974E-2</v>
      </c>
    </row>
    <row r="1784" spans="51:56" ht="11.25" customHeight="1" x14ac:dyDescent="0.25">
      <c r="AY1784" s="159" t="s">
        <v>90</v>
      </c>
      <c r="AZ1784" s="158">
        <f>_xll.qlInterestRateIndexFixingDate(Currency&amp;"ibor"&amp;Tenor,BA1784,Trigger)</f>
        <v>51796</v>
      </c>
      <c r="BA1784" s="158">
        <f>_xll.qlCalendarAdvance(Calendar,BA1783,AY1784,"f",,Trigger)</f>
        <v>51798</v>
      </c>
      <c r="BB1784" s="158">
        <f>_xll.qlInterestRateIndexMaturity(Currency&amp;"ibor"&amp;Tenor,BA1784,Trigger)</f>
        <v>51980</v>
      </c>
      <c r="BC1784" s="320">
        <f>_xll.qlIndexFixing($AC$5,AZ1784,TRUE,_xll.ohTrigger(Trigger,Trigger6M))</f>
        <v>1.4321961770943494E-2</v>
      </c>
      <c r="BD1784" s="320">
        <f>_xll.qlIndexFixing($BE$1,AZ1784,TRUE,_xll.ohTrigger(Trigger,Trigger6M))</f>
        <v>1.4557440293071549E-2</v>
      </c>
    </row>
    <row r="1785" spans="51:56" ht="11.25" customHeight="1" x14ac:dyDescent="0.25">
      <c r="AY1785" s="159" t="s">
        <v>90</v>
      </c>
      <c r="AZ1785" s="158">
        <f>_xll.qlInterestRateIndexFixingDate(Currency&amp;"ibor"&amp;Tenor,BA1785,Trigger)</f>
        <v>51803</v>
      </c>
      <c r="BA1785" s="158">
        <f>_xll.qlCalendarAdvance(Calendar,BA1784,AY1785,"f",,Trigger)</f>
        <v>51805</v>
      </c>
      <c r="BB1785" s="158">
        <f>_xll.qlInterestRateIndexMaturity(Currency&amp;"ibor"&amp;Tenor,BA1785,Trigger)</f>
        <v>51986</v>
      </c>
      <c r="BC1785" s="320">
        <f>_xll.qlIndexFixing($AC$5,AZ1785,TRUE,_xll.ohTrigger(Trigger,Trigger6M))</f>
        <v>1.4322843050354972E-2</v>
      </c>
      <c r="BD1785" s="320">
        <f>_xll.qlIndexFixing($BE$1,AZ1785,TRUE,_xll.ohTrigger(Trigger,Trigger6M))</f>
        <v>1.4558133519145302E-2</v>
      </c>
    </row>
    <row r="1786" spans="51:56" ht="11.25" customHeight="1" x14ac:dyDescent="0.25">
      <c r="AY1786" s="159" t="s">
        <v>90</v>
      </c>
      <c r="AZ1786" s="158">
        <f>_xll.qlInterestRateIndexFixingDate(Currency&amp;"ibor"&amp;Tenor,BA1786,Trigger)</f>
        <v>51810</v>
      </c>
      <c r="BA1786" s="158">
        <f>_xll.qlCalendarAdvance(Calendar,BA1785,AY1786,"f",,Trigger)</f>
        <v>51812</v>
      </c>
      <c r="BB1786" s="158">
        <f>_xll.qlInterestRateIndexMaturity(Currency&amp;"ibor"&amp;Tenor,BA1786,Trigger)</f>
        <v>51993</v>
      </c>
      <c r="BC1786" s="320">
        <f>_xll.qlIndexFixing($AC$5,AZ1786,TRUE,_xll.ohTrigger(Trigger,Trigger6M))</f>
        <v>1.4324098180710423E-2</v>
      </c>
      <c r="BD1786" s="320">
        <f>_xll.qlIndexFixing($BE$1,AZ1786,TRUE,_xll.ohTrigger(Trigger,Trigger6M))</f>
        <v>1.4559171757845176E-2</v>
      </c>
    </row>
    <row r="1787" spans="51:56" ht="11.25" customHeight="1" x14ac:dyDescent="0.25">
      <c r="AY1787" s="159" t="s">
        <v>90</v>
      </c>
      <c r="AZ1787" s="158">
        <f>_xll.qlInterestRateIndexFixingDate(Currency&amp;"ibor"&amp;Tenor,BA1787,Trigger)</f>
        <v>51817</v>
      </c>
      <c r="BA1787" s="158">
        <f>_xll.qlCalendarAdvance(Calendar,BA1786,AY1787,"f",,Trigger)</f>
        <v>51819</v>
      </c>
      <c r="BB1787" s="158">
        <f>_xll.qlInterestRateIndexMaturity(Currency&amp;"ibor"&amp;Tenor,BA1787,Trigger)</f>
        <v>52000</v>
      </c>
      <c r="BC1787" s="320">
        <f>_xll.qlIndexFixing($AC$5,AZ1787,TRUE,_xll.ohTrigger(Trigger,Trigger6M))</f>
        <v>1.4325353311851542E-2</v>
      </c>
      <c r="BD1787" s="320">
        <f>_xll.qlIndexFixing($BE$1,AZ1787,TRUE,_xll.ohTrigger(Trigger,Trigger6M))</f>
        <v>1.4560191035311143E-2</v>
      </c>
    </row>
    <row r="1788" spans="51:56" ht="11.25" customHeight="1" x14ac:dyDescent="0.25">
      <c r="AY1788" s="159" t="s">
        <v>90</v>
      </c>
      <c r="AZ1788" s="158">
        <f>_xll.qlInterestRateIndexFixingDate(Currency&amp;"ibor"&amp;Tenor,BA1788,Trigger)</f>
        <v>51824</v>
      </c>
      <c r="BA1788" s="158">
        <f>_xll.qlCalendarAdvance(Calendar,BA1787,AY1788,"f",,Trigger)</f>
        <v>51826</v>
      </c>
      <c r="BB1788" s="158">
        <f>_xll.qlInterestRateIndexMaturity(Currency&amp;"ibor"&amp;Tenor,BA1788,Trigger)</f>
        <v>52007</v>
      </c>
      <c r="BC1788" s="320">
        <f>_xll.qlIndexFixing($AC$5,AZ1788,TRUE,_xll.ohTrigger(Trigger,Trigger6M))</f>
        <v>1.4325950543916008E-2</v>
      </c>
      <c r="BD1788" s="320">
        <f>_xll.qlIndexFixing($BE$1,AZ1788,TRUE,_xll.ohTrigger(Trigger,Trigger6M))</f>
        <v>1.4561191300444627E-2</v>
      </c>
    </row>
    <row r="1789" spans="51:56" ht="11.25" customHeight="1" x14ac:dyDescent="0.25">
      <c r="AY1789" s="159" t="s">
        <v>90</v>
      </c>
      <c r="AZ1789" s="158">
        <f>_xll.qlInterestRateIndexFixingDate(Currency&amp;"ibor"&amp;Tenor,BA1789,Trigger)</f>
        <v>51831</v>
      </c>
      <c r="BA1789" s="158">
        <f>_xll.qlCalendarAdvance(Calendar,BA1788,AY1789,"f",,Trigger)</f>
        <v>51833</v>
      </c>
      <c r="BB1789" s="158">
        <f>_xll.qlInterestRateIndexMaturity(Currency&amp;"ibor"&amp;Tenor,BA1789,Trigger)</f>
        <v>52014</v>
      </c>
      <c r="BC1789" s="320">
        <f>_xll.qlIndexFixing($AC$5,AZ1789,TRUE,_xll.ohTrigger(Trigger,Trigger6M))</f>
        <v>1.4326546843060877E-2</v>
      </c>
      <c r="BD1789" s="320">
        <f>_xll.qlIndexFixing($BE$1,AZ1789,TRUE,_xll.ohTrigger(Trigger,Trigger6M))</f>
        <v>1.4562172502148382E-2</v>
      </c>
    </row>
    <row r="1790" spans="51:56" ht="11.25" customHeight="1" x14ac:dyDescent="0.25">
      <c r="AY1790" s="159" t="s">
        <v>90</v>
      </c>
      <c r="AZ1790" s="158">
        <f>_xll.qlInterestRateIndexFixingDate(Currency&amp;"ibor"&amp;Tenor,BA1790,Trigger)</f>
        <v>51838</v>
      </c>
      <c r="BA1790" s="158">
        <f>_xll.qlCalendarAdvance(Calendar,BA1789,AY1790,"f",,Trigger)</f>
        <v>51840</v>
      </c>
      <c r="BB1790" s="158">
        <f>_xll.qlInterestRateIndexMaturity(Currency&amp;"ibor"&amp;Tenor,BA1790,Trigger)</f>
        <v>52022</v>
      </c>
      <c r="BC1790" s="320">
        <f>_xll.qlIndexFixing($AC$5,AZ1790,TRUE,_xll.ohTrigger(Trigger,Trigger6M))</f>
        <v>1.4327433326290759E-2</v>
      </c>
      <c r="BD1790" s="320">
        <f>_xll.qlIndexFixing($BE$1,AZ1790,TRUE,_xll.ohTrigger(Trigger,Trigger6M))</f>
        <v>1.4563490512366342E-2</v>
      </c>
    </row>
    <row r="1791" spans="51:56" ht="11.25" customHeight="1" x14ac:dyDescent="0.25">
      <c r="AY1791" s="159" t="s">
        <v>90</v>
      </c>
      <c r="AZ1791" s="158">
        <f>_xll.qlInterestRateIndexFixingDate(Currency&amp;"ibor"&amp;Tenor,BA1791,Trigger)</f>
        <v>51845</v>
      </c>
      <c r="BA1791" s="158">
        <f>_xll.qlCalendarAdvance(Calendar,BA1790,AY1791,"f",,Trigger)</f>
        <v>51847</v>
      </c>
      <c r="BB1791" s="158">
        <f>_xll.qlInterestRateIndexMaturity(Currency&amp;"ibor"&amp;Tenor,BA1791,Trigger)</f>
        <v>52029</v>
      </c>
      <c r="BC1791" s="320">
        <f>_xll.qlIndexFixing($AC$5,AZ1791,TRUE,_xll.ohTrigger(Trigger,Trigger6M))</f>
        <v>1.4328031280960274E-2</v>
      </c>
      <c r="BD1791" s="320">
        <f>_xll.qlIndexFixing($BE$1,AZ1791,TRUE,_xll.ohTrigger(Trigger,Trigger6M))</f>
        <v>1.4564432085174637E-2</v>
      </c>
    </row>
    <row r="1792" spans="51:56" ht="11.25" customHeight="1" x14ac:dyDescent="0.25">
      <c r="AY1792" s="159" t="s">
        <v>90</v>
      </c>
      <c r="AZ1792" s="158">
        <f>_xll.qlInterestRateIndexFixingDate(Currency&amp;"ibor"&amp;Tenor,BA1792,Trigger)</f>
        <v>51852</v>
      </c>
      <c r="BA1792" s="158">
        <f>_xll.qlCalendarAdvance(Calendar,BA1791,AY1792,"f",,Trigger)</f>
        <v>51854</v>
      </c>
      <c r="BB1792" s="158">
        <f>_xll.qlInterestRateIndexMaturity(Currency&amp;"ibor"&amp;Tenor,BA1792,Trigger)</f>
        <v>52036</v>
      </c>
      <c r="BC1792" s="320">
        <f>_xll.qlIndexFixing($AC$5,AZ1792,TRUE,_xll.ohTrigger(Trigger,Trigger6M))</f>
        <v>1.4328628307801863E-2</v>
      </c>
      <c r="BD1792" s="320">
        <f>_xll.qlIndexFixing($BE$1,AZ1792,TRUE,_xll.ohTrigger(Trigger,Trigger6M))</f>
        <v>1.4565354436840009E-2</v>
      </c>
    </row>
    <row r="1793" spans="51:56" ht="11.25" customHeight="1" x14ac:dyDescent="0.25">
      <c r="AY1793" s="159" t="s">
        <v>90</v>
      </c>
      <c r="AZ1793" s="158">
        <f>_xll.qlInterestRateIndexFixingDate(Currency&amp;"ibor"&amp;Tenor,BA1793,Trigger)</f>
        <v>51858</v>
      </c>
      <c r="BA1793" s="158">
        <f>_xll.qlCalendarAdvance(Calendar,BA1792,AY1793,"f",,Trigger)</f>
        <v>51862</v>
      </c>
      <c r="BB1793" s="158">
        <f>_xll.qlInterestRateIndexMaturity(Currency&amp;"ibor"&amp;Tenor,BA1793,Trigger)</f>
        <v>52044</v>
      </c>
      <c r="BC1793" s="320">
        <f>_xll.qlIndexFixing($AC$5,AZ1793,TRUE,_xll.ohTrigger(Trigger,Trigger6M))</f>
        <v>1.4329309488074931E-2</v>
      </c>
      <c r="BD1793" s="320">
        <f>_xll.qlIndexFixing($BE$1,AZ1793,TRUE,_xll.ohTrigger(Trigger,Trigger6M))</f>
        <v>1.4566384951386672E-2</v>
      </c>
    </row>
    <row r="1794" spans="51:56" ht="11.25" customHeight="1" x14ac:dyDescent="0.25">
      <c r="AY1794" s="159" t="s">
        <v>90</v>
      </c>
      <c r="AZ1794" s="158">
        <f>_xll.qlInterestRateIndexFixingDate(Currency&amp;"ibor"&amp;Tenor,BA1794,Trigger)</f>
        <v>51866</v>
      </c>
      <c r="BA1794" s="158">
        <f>_xll.qlCalendarAdvance(Calendar,BA1793,AY1794,"f",,Trigger)</f>
        <v>51869</v>
      </c>
      <c r="BB1794" s="158">
        <f>_xll.qlInterestRateIndexMaturity(Currency&amp;"ibor"&amp;Tenor,BA1794,Trigger)</f>
        <v>52050</v>
      </c>
      <c r="BC1794" s="320">
        <f>_xll.qlIndexFixing($AC$5,AZ1794,TRUE,_xll.ohTrigger(Trigger,Trigger6M))</f>
        <v>1.4329598788039603E-2</v>
      </c>
      <c r="BD1794" s="320">
        <f>_xll.qlIndexFixing($BE$1,AZ1794,TRUE,_xll.ohTrigger(Trigger,Trigger6M))</f>
        <v>1.456691563623233E-2</v>
      </c>
    </row>
    <row r="1795" spans="51:56" ht="11.25" customHeight="1" x14ac:dyDescent="0.25">
      <c r="AY1795" s="159" t="s">
        <v>90</v>
      </c>
      <c r="AZ1795" s="158">
        <f>_xll.qlInterestRateIndexFixingDate(Currency&amp;"ibor"&amp;Tenor,BA1795,Trigger)</f>
        <v>51874</v>
      </c>
      <c r="BA1795" s="158">
        <f>_xll.qlCalendarAdvance(Calendar,BA1794,AY1795,"f",,Trigger)</f>
        <v>51876</v>
      </c>
      <c r="BB1795" s="158">
        <f>_xll.qlInterestRateIndexMaturity(Currency&amp;"ibor"&amp;Tenor,BA1795,Trigger)</f>
        <v>52057</v>
      </c>
      <c r="BC1795" s="320">
        <f>_xll.qlIndexFixing($AC$5,AZ1795,TRUE,_xll.ohTrigger(Trigger,Trigger6M))</f>
        <v>1.4330189356379469E-2</v>
      </c>
      <c r="BD1795" s="320">
        <f>_xll.qlIndexFixing($BE$1,AZ1795,TRUE,_xll.ohTrigger(Trigger,Trigger6M))</f>
        <v>1.4567778613012311E-2</v>
      </c>
    </row>
    <row r="1796" spans="51:56" ht="11.25" customHeight="1" x14ac:dyDescent="0.25">
      <c r="AY1796" s="159" t="s">
        <v>90</v>
      </c>
      <c r="AZ1796" s="158">
        <f>_xll.qlInterestRateIndexFixingDate(Currency&amp;"ibor"&amp;Tenor,BA1796,Trigger)</f>
        <v>51881</v>
      </c>
      <c r="BA1796" s="158">
        <f>_xll.qlCalendarAdvance(Calendar,BA1795,AY1796,"f",,Trigger)</f>
        <v>51883</v>
      </c>
      <c r="BB1796" s="158">
        <f>_xll.qlInterestRateIndexMaturity(Currency&amp;"ibor"&amp;Tenor,BA1796,Trigger)</f>
        <v>52064</v>
      </c>
      <c r="BC1796" s="320">
        <f>_xll.qlIndexFixing($AC$5,AZ1796,TRUE,_xll.ohTrigger(Trigger,Trigger6M))</f>
        <v>1.4330778991794439E-2</v>
      </c>
      <c r="BD1796" s="320">
        <f>_xll.qlIndexFixing($BE$1,AZ1796,TRUE,_xll.ohTrigger(Trigger,Trigger6M))</f>
        <v>1.456862216139042E-2</v>
      </c>
    </row>
    <row r="1797" spans="51:56" ht="11.25" customHeight="1" x14ac:dyDescent="0.25">
      <c r="AY1797" s="159" t="s">
        <v>90</v>
      </c>
      <c r="AZ1797" s="158">
        <f>_xll.qlInterestRateIndexFixingDate(Currency&amp;"ibor"&amp;Tenor,BA1797,Trigger)</f>
        <v>51888</v>
      </c>
      <c r="BA1797" s="158">
        <f>_xll.qlCalendarAdvance(Calendar,BA1796,AY1797,"f",,Trigger)</f>
        <v>51890</v>
      </c>
      <c r="BB1797" s="158">
        <f>_xll.qlInterestRateIndexMaturity(Currency&amp;"ibor"&amp;Tenor,BA1797,Trigger)</f>
        <v>52071</v>
      </c>
      <c r="BC1797" s="320">
        <f>_xll.qlIndexFixing($AC$5,AZ1797,TRUE,_xll.ohTrigger(Trigger,Trigger6M))</f>
        <v>1.4331367694284069E-2</v>
      </c>
      <c r="BD1797" s="320">
        <f>_xll.qlIndexFixing($BE$1,AZ1797,TRUE,_xll.ohTrigger(Trigger,Trigger6M))</f>
        <v>1.4569446230273387E-2</v>
      </c>
    </row>
    <row r="1798" spans="51:56" ht="11.25" customHeight="1" x14ac:dyDescent="0.25">
      <c r="AY1798" s="159" t="s">
        <v>90</v>
      </c>
      <c r="AZ1798" s="158">
        <f>_xll.qlInterestRateIndexFixingDate(Currency&amp;"ibor"&amp;Tenor,BA1798,Trigger)</f>
        <v>51895</v>
      </c>
      <c r="BA1798" s="158">
        <f>_xll.qlCalendarAdvance(Calendar,BA1797,AY1798,"f",,Trigger)</f>
        <v>51897</v>
      </c>
      <c r="BB1798" s="158">
        <f>_xll.qlInterestRateIndexMaturity(Currency&amp;"ibor"&amp;Tenor,BA1798,Trigger)</f>
        <v>52078</v>
      </c>
      <c r="BC1798" s="320">
        <f>_xll.qlIndexFixing($AC$5,AZ1798,TRUE,_xll.ohTrigger(Trigger,Trigger6M))</f>
        <v>1.4331955463847917E-2</v>
      </c>
      <c r="BD1798" s="320">
        <f>_xll.qlIndexFixing($BE$1,AZ1798,TRUE,_xll.ohTrigger(Trigger,Trigger6M))</f>
        <v>1.4570250768567937E-2</v>
      </c>
    </row>
    <row r="1799" spans="51:56" ht="11.25" customHeight="1" x14ac:dyDescent="0.25">
      <c r="AY1799" s="159" t="s">
        <v>90</v>
      </c>
      <c r="AZ1799" s="158">
        <f>_xll.qlInterestRateIndexFixingDate(Currency&amp;"ibor"&amp;Tenor,BA1799,Trigger)</f>
        <v>51902</v>
      </c>
      <c r="BA1799" s="158">
        <f>_xll.qlCalendarAdvance(Calendar,BA1798,AY1799,"f",,Trigger)</f>
        <v>51904</v>
      </c>
      <c r="BB1799" s="158">
        <f>_xll.qlInterestRateIndexMaturity(Currency&amp;"ibor"&amp;Tenor,BA1799,Trigger)</f>
        <v>52085</v>
      </c>
      <c r="BC1799" s="320">
        <f>_xll.qlIndexFixing($AC$5,AZ1799,TRUE,_xll.ohTrigger(Trigger,Trigger6M))</f>
        <v>1.4332542300483335E-2</v>
      </c>
      <c r="BD1799" s="320">
        <f>_xll.qlIndexFixing($BE$1,AZ1799,TRUE,_xll.ohTrigger(Trigger,Trigger6M))</f>
        <v>1.4571035725180793E-2</v>
      </c>
    </row>
    <row r="1800" spans="51:56" ht="11.25" customHeight="1" x14ac:dyDescent="0.25">
      <c r="AY1800" s="159" t="s">
        <v>90</v>
      </c>
      <c r="AZ1800" s="158">
        <f>_xll.qlInterestRateIndexFixingDate(Currency&amp;"ibor"&amp;Tenor,BA1800,Trigger)</f>
        <v>51909</v>
      </c>
      <c r="BA1800" s="158">
        <f>_xll.qlCalendarAdvance(Calendar,BA1799,AY1800,"f",,Trigger)</f>
        <v>51911</v>
      </c>
      <c r="BB1800" s="158">
        <f>_xll.qlInterestRateIndexMaturity(Currency&amp;"ibor"&amp;Tenor,BA1800,Trigger)</f>
        <v>52092</v>
      </c>
      <c r="BC1800" s="320">
        <f>_xll.qlIndexFixing($AC$5,AZ1800,TRUE,_xll.ohTrigger(Trigger,Trigger6M))</f>
        <v>1.4333128204191648E-2</v>
      </c>
      <c r="BD1800" s="320">
        <f>_xll.qlIndexFixing($BE$1,AZ1800,TRUE,_xll.ohTrigger(Trigger,Trigger6M))</f>
        <v>1.4571801049019131E-2</v>
      </c>
    </row>
    <row r="1801" spans="51:56" ht="11.25" customHeight="1" x14ac:dyDescent="0.25">
      <c r="AY1801" s="159" t="s">
        <v>90</v>
      </c>
      <c r="AZ1801" s="158">
        <f>_xll.qlInterestRateIndexFixingDate(Currency&amp;"ibor"&amp;Tenor,BA1801,Trigger)</f>
        <v>51916</v>
      </c>
      <c r="BA1801" s="158">
        <f>_xll.qlCalendarAdvance(Calendar,BA1800,AY1801,"f",,Trigger)</f>
        <v>51918</v>
      </c>
      <c r="BB1801" s="158">
        <f>_xll.qlInterestRateIndexMaturity(Currency&amp;"ibor"&amp;Tenor,BA1801,Trigger)</f>
        <v>52099</v>
      </c>
      <c r="BC1801" s="320">
        <f>_xll.qlIndexFixing($AC$5,AZ1801,TRUE,_xll.ohTrigger(Trigger,Trigger6M))</f>
        <v>1.4333713174970647E-2</v>
      </c>
      <c r="BD1801" s="320">
        <f>_xll.qlIndexFixing($BE$1,AZ1801,TRUE,_xll.ohTrigger(Trigger,Trigger6M))</f>
        <v>1.4572546688990554E-2</v>
      </c>
    </row>
    <row r="1802" spans="51:56" ht="11.25" customHeight="1" x14ac:dyDescent="0.25">
      <c r="AY1802" s="159" t="s">
        <v>90</v>
      </c>
      <c r="AZ1802" s="158">
        <f>_xll.qlInterestRateIndexFixingDate(Currency&amp;"ibor"&amp;Tenor,BA1802,Trigger)</f>
        <v>51923</v>
      </c>
      <c r="BA1802" s="158">
        <f>_xll.qlCalendarAdvance(Calendar,BA1801,AY1802,"f",,Trigger)</f>
        <v>51925</v>
      </c>
      <c r="BB1802" s="158">
        <f>_xll.qlInterestRateIndexMaturity(Currency&amp;"ibor"&amp;Tenor,BA1802,Trigger)</f>
        <v>52107</v>
      </c>
      <c r="BC1802" s="320">
        <f>_xll.qlIndexFixing($AC$5,AZ1802,TRUE,_xll.ohTrigger(Trigger,Trigger6M))</f>
        <v>1.433463143381793E-2</v>
      </c>
      <c r="BD1802" s="320">
        <f>_xll.qlIndexFixing($BE$1,AZ1802,TRUE,_xll.ohTrigger(Trigger,Trigger6M))</f>
        <v>1.4573611839785158E-2</v>
      </c>
    </row>
    <row r="1803" spans="51:56" ht="11.25" customHeight="1" x14ac:dyDescent="0.25">
      <c r="AY1803" s="159" t="s">
        <v>90</v>
      </c>
      <c r="AZ1803" s="158">
        <f>_xll.qlInterestRateIndexFixingDate(Currency&amp;"ibor"&amp;Tenor,BA1803,Trigger)</f>
        <v>51930</v>
      </c>
      <c r="BA1803" s="158">
        <f>_xll.qlCalendarAdvance(Calendar,BA1802,AY1803,"f",,Trigger)</f>
        <v>51932</v>
      </c>
      <c r="BB1803" s="158">
        <f>_xll.qlInterestRateIndexMaturity(Currency&amp;"ibor"&amp;Tenor,BA1803,Trigger)</f>
        <v>52117</v>
      </c>
      <c r="BC1803" s="320">
        <f>_xll.qlIndexFixing($AC$5,AZ1803,TRUE,_xll.ohTrigger(Trigger,Trigger6M))</f>
        <v>1.4336233865893553E-2</v>
      </c>
      <c r="BD1803" s="320">
        <f>_xll.qlIndexFixing($BE$1,AZ1803,TRUE,_xll.ohTrigger(Trigger,Trigger6M))</f>
        <v>1.457532933068126E-2</v>
      </c>
    </row>
    <row r="1804" spans="51:56" ht="11.25" customHeight="1" x14ac:dyDescent="0.25">
      <c r="AY1804" s="159" t="s">
        <v>90</v>
      </c>
      <c r="AZ1804" s="158">
        <f>_xll.qlInterestRateIndexFixingDate(Currency&amp;"ibor"&amp;Tenor,BA1804,Trigger)</f>
        <v>51937</v>
      </c>
      <c r="BA1804" s="158">
        <f>_xll.qlCalendarAdvance(Calendar,BA1803,AY1804,"f",,Trigger)</f>
        <v>51939</v>
      </c>
      <c r="BB1804" s="158">
        <f>_xll.qlInterestRateIndexMaturity(Currency&amp;"ibor"&amp;Tenor,BA1804,Trigger)</f>
        <v>52124</v>
      </c>
      <c r="BC1804" s="320">
        <f>_xll.qlIndexFixing($AC$5,AZ1804,TRUE,_xll.ohTrigger(Trigger,Trigger6M))</f>
        <v>1.4336830161516162E-2</v>
      </c>
      <c r="BD1804" s="320">
        <f>_xll.qlIndexFixing($BE$1,AZ1804,TRUE,_xll.ohTrigger(Trigger,Trigger6M))</f>
        <v>1.4576009981595918E-2</v>
      </c>
    </row>
    <row r="1805" spans="51:56" ht="11.25" customHeight="1" x14ac:dyDescent="0.25">
      <c r="AY1805" s="159" t="s">
        <v>90</v>
      </c>
      <c r="AZ1805" s="158">
        <f>_xll.qlInterestRateIndexFixingDate(Currency&amp;"ibor"&amp;Tenor,BA1805,Trigger)</f>
        <v>51944</v>
      </c>
      <c r="BA1805" s="158">
        <f>_xll.qlCalendarAdvance(Calendar,BA1804,AY1805,"f",,Trigger)</f>
        <v>51946</v>
      </c>
      <c r="BB1805" s="158">
        <f>_xll.qlInterestRateIndexMaturity(Currency&amp;"ibor"&amp;Tenor,BA1805,Trigger)</f>
        <v>52131</v>
      </c>
      <c r="BC1805" s="320">
        <f>_xll.qlIndexFixing($AC$5,AZ1805,TRUE,_xll.ohTrigger(Trigger,Trigger6M))</f>
        <v>1.4337425544249115E-2</v>
      </c>
      <c r="BD1805" s="320">
        <f>_xll.qlIndexFixing($BE$1,AZ1805,TRUE,_xll.ohTrigger(Trigger,Trigger6M))</f>
        <v>1.4576670726477862E-2</v>
      </c>
    </row>
    <row r="1806" spans="51:56" ht="11.25" customHeight="1" x14ac:dyDescent="0.25">
      <c r="AY1806" s="159" t="s">
        <v>90</v>
      </c>
      <c r="AZ1806" s="158">
        <f>_xll.qlInterestRateIndexFixingDate(Currency&amp;"ibor"&amp;Tenor,BA1806,Trigger)</f>
        <v>51951</v>
      </c>
      <c r="BA1806" s="158">
        <f>_xll.qlCalendarAdvance(Calendar,BA1805,AY1806,"f",,Trigger)</f>
        <v>51953</v>
      </c>
      <c r="BB1806" s="158">
        <f>_xll.qlInterestRateIndexMaturity(Currency&amp;"ibor"&amp;Tenor,BA1806,Trigger)</f>
        <v>52138</v>
      </c>
      <c r="BC1806" s="320">
        <f>_xll.qlIndexFixing($AC$5,AZ1806,TRUE,_xll.ohTrigger(Trigger,Trigger6M))</f>
        <v>1.4338020014091549E-2</v>
      </c>
      <c r="BD1806" s="320">
        <f>_xll.qlIndexFixing($BE$1,AZ1806,TRUE,_xll.ohTrigger(Trigger,Trigger6M))</f>
        <v>1.4577311514228938E-2</v>
      </c>
    </row>
    <row r="1807" spans="51:56" ht="11.25" customHeight="1" x14ac:dyDescent="0.25">
      <c r="AY1807" s="159" t="s">
        <v>90</v>
      </c>
      <c r="AZ1807" s="158">
        <f>_xll.qlInterestRateIndexFixingDate(Currency&amp;"ibor"&amp;Tenor,BA1807,Trigger)</f>
        <v>51958</v>
      </c>
      <c r="BA1807" s="158">
        <f>_xll.qlCalendarAdvance(Calendar,BA1806,AY1807,"f",,Trigger)</f>
        <v>51964</v>
      </c>
      <c r="BB1807" s="158">
        <f>_xll.qlInterestRateIndexMaturity(Currency&amp;"ibor"&amp;Tenor,BA1807,Trigger)</f>
        <v>52147</v>
      </c>
      <c r="BC1807" s="320">
        <f>_xll.qlIndexFixing($AC$5,AZ1807,TRUE,_xll.ohTrigger(Trigger,Trigger6M))</f>
        <v>1.4338242773887958E-2</v>
      </c>
      <c r="BD1807" s="320">
        <f>_xll.qlIndexFixing($BE$1,AZ1807,TRUE,_xll.ohTrigger(Trigger,Trigger6M))</f>
        <v>1.4577615912402309E-2</v>
      </c>
    </row>
    <row r="1808" spans="51:56" ht="11.25" customHeight="1" x14ac:dyDescent="0.25">
      <c r="AY1808" s="159" t="s">
        <v>90</v>
      </c>
      <c r="AZ1808" s="158">
        <f>_xll.qlInterestRateIndexFixingDate(Currency&amp;"ibor"&amp;Tenor,BA1808,Trigger)</f>
        <v>51967</v>
      </c>
      <c r="BA1808" s="158">
        <f>_xll.qlCalendarAdvance(Calendar,BA1807,AY1808,"f",,Trigger)</f>
        <v>51971</v>
      </c>
      <c r="BB1808" s="158">
        <f>_xll.qlInterestRateIndexMaturity(Currency&amp;"ibor"&amp;Tenor,BA1808,Trigger)</f>
        <v>52154</v>
      </c>
      <c r="BC1808" s="320">
        <f>_xll.qlIndexFixing($AC$5,AZ1808,TRUE,_xll.ohTrigger(Trigger,Trigger6M))</f>
        <v>1.433882786527226E-2</v>
      </c>
      <c r="BD1808" s="320">
        <f>_xll.qlIndexFixing($BE$1,AZ1808,TRUE,_xll.ohTrigger(Trigger,Trigger6M))</f>
        <v>1.4578208004296512E-2</v>
      </c>
    </row>
    <row r="1809" spans="51:56" ht="11.25" customHeight="1" x14ac:dyDescent="0.25">
      <c r="AY1809" s="159" t="s">
        <v>90</v>
      </c>
      <c r="AZ1809" s="158">
        <f>_xll.qlInterestRateIndexFixingDate(Currency&amp;"ibor"&amp;Tenor,BA1809,Trigger)</f>
        <v>51974</v>
      </c>
      <c r="BA1809" s="158">
        <f>_xll.qlCalendarAdvance(Calendar,BA1808,AY1809,"f",,Trigger)</f>
        <v>51978</v>
      </c>
      <c r="BB1809" s="158">
        <f>_xll.qlInterestRateIndexMaturity(Currency&amp;"ibor"&amp;Tenor,BA1809,Trigger)</f>
        <v>52161</v>
      </c>
      <c r="BC1809" s="320">
        <f>_xll.qlIndexFixing($AC$5,AZ1809,TRUE,_xll.ohTrigger(Trigger,Trigger6M))</f>
        <v>1.4339412033851563E-2</v>
      </c>
      <c r="BD1809" s="320">
        <f>_xll.qlIndexFixing($BE$1,AZ1809,TRUE,_xll.ohTrigger(Trigger,Trigger6M))</f>
        <v>1.4578779965491857E-2</v>
      </c>
    </row>
    <row r="1810" spans="51:56" ht="11.25" customHeight="1" x14ac:dyDescent="0.25">
      <c r="AY1810" s="159" t="s">
        <v>90</v>
      </c>
      <c r="AZ1810" s="158">
        <f>_xll.qlInterestRateIndexFixingDate(Currency&amp;"ibor"&amp;Tenor,BA1810,Trigger)</f>
        <v>51981</v>
      </c>
      <c r="BA1810" s="158">
        <f>_xll.qlCalendarAdvance(Calendar,BA1809,AY1810,"f",,Trigger)</f>
        <v>51985</v>
      </c>
      <c r="BB1810" s="158">
        <f>_xll.qlInterestRateIndexMaturity(Currency&amp;"ibor"&amp;Tenor,BA1810,Trigger)</f>
        <v>52168</v>
      </c>
      <c r="BC1810" s="320">
        <f>_xll.qlIndexFixing($AC$5,AZ1810,TRUE,_xll.ohTrigger(Trigger,Trigger6M))</f>
        <v>1.4339995279624989E-2</v>
      </c>
      <c r="BD1810" s="320">
        <f>_xll.qlIndexFixing($BE$1,AZ1810,TRUE,_xll.ohTrigger(Trigger,Trigger6M))</f>
        <v>1.4579331744899159E-2</v>
      </c>
    </row>
    <row r="1811" spans="51:56" ht="11.25" customHeight="1" x14ac:dyDescent="0.25">
      <c r="AY1811" s="159" t="s">
        <v>90</v>
      </c>
      <c r="AZ1811" s="158">
        <f>_xll.qlInterestRateIndexFixingDate(Currency&amp;"ibor"&amp;Tenor,BA1811,Trigger)</f>
        <v>51988</v>
      </c>
      <c r="BA1811" s="158">
        <f>_xll.qlCalendarAdvance(Calendar,BA1810,AY1811,"f",,Trigger)</f>
        <v>51992</v>
      </c>
      <c r="BB1811" s="158">
        <f>_xll.qlInterestRateIndexMaturity(Currency&amp;"ibor"&amp;Tenor,BA1811,Trigger)</f>
        <v>52176</v>
      </c>
      <c r="BC1811" s="320">
        <f>_xll.qlIndexFixing($AC$5,AZ1811,TRUE,_xll.ohTrigger(Trigger,Trigger6M))</f>
        <v>1.43409464467887E-2</v>
      </c>
      <c r="BD1811" s="320">
        <f>_xll.qlIndexFixing($BE$1,AZ1811,TRUE,_xll.ohTrigger(Trigger,Trigger6M))</f>
        <v>1.4580188670150835E-2</v>
      </c>
    </row>
    <row r="1812" spans="51:56" ht="11.25" customHeight="1" x14ac:dyDescent="0.25">
      <c r="AY1812" s="159" t="s">
        <v>90</v>
      </c>
      <c r="AZ1812" s="158">
        <f>_xll.qlInterestRateIndexFixingDate(Currency&amp;"ibor"&amp;Tenor,BA1812,Trigger)</f>
        <v>51995</v>
      </c>
      <c r="BA1812" s="158">
        <f>_xll.qlCalendarAdvance(Calendar,BA1811,AY1812,"f",,Trigger)</f>
        <v>51999</v>
      </c>
      <c r="BB1812" s="158">
        <f>_xll.qlInterestRateIndexMaturity(Currency&amp;"ibor"&amp;Tenor,BA1812,Trigger)</f>
        <v>52183</v>
      </c>
      <c r="BC1812" s="320">
        <f>_xll.qlIndexFixing($AC$5,AZ1812,TRUE,_xll.ohTrigger(Trigger,Trigger6M))</f>
        <v>1.4341531401228805E-2</v>
      </c>
      <c r="BD1812" s="320">
        <f>_xll.qlIndexFixing($BE$1,AZ1812,TRUE,_xll.ohTrigger(Trigger,Trigger6M))</f>
        <v>1.4580698486528211E-2</v>
      </c>
    </row>
    <row r="1813" spans="51:56" ht="11.25" customHeight="1" x14ac:dyDescent="0.25">
      <c r="AY1813" s="159" t="s">
        <v>90</v>
      </c>
      <c r="AZ1813" s="158">
        <f>_xll.qlInterestRateIndexFixingDate(Currency&amp;"ibor"&amp;Tenor,BA1813,Trigger)</f>
        <v>52002</v>
      </c>
      <c r="BA1813" s="158">
        <f>_xll.qlCalendarAdvance(Calendar,BA1812,AY1813,"f",,Trigger)</f>
        <v>52006</v>
      </c>
      <c r="BB1813" s="158">
        <f>_xll.qlInterestRateIndexMaturity(Currency&amp;"ibor"&amp;Tenor,BA1813,Trigger)</f>
        <v>52190</v>
      </c>
      <c r="BC1813" s="320">
        <f>_xll.qlIndexFixing($AC$5,AZ1813,TRUE,_xll.ohTrigger(Trigger,Trigger6M))</f>
        <v>1.4342670171842263E-2</v>
      </c>
      <c r="BD1813" s="320">
        <f>_xll.qlIndexFixing($BE$1,AZ1813,TRUE,_xll.ohTrigger(Trigger,Trigger6M))</f>
        <v>1.4581187963376829E-2</v>
      </c>
    </row>
    <row r="1814" spans="51:56" ht="11.25" customHeight="1" x14ac:dyDescent="0.25">
      <c r="AY1814" s="159" t="s">
        <v>90</v>
      </c>
      <c r="AZ1814" s="158">
        <f>_xll.qlInterestRateIndexFixingDate(Currency&amp;"ibor"&amp;Tenor,BA1814,Trigger)</f>
        <v>52009</v>
      </c>
      <c r="BA1814" s="158">
        <f>_xll.qlCalendarAdvance(Calendar,BA1813,AY1814,"f",,Trigger)</f>
        <v>52013</v>
      </c>
      <c r="BB1814" s="158">
        <f>_xll.qlInterestRateIndexMaturity(Currency&amp;"ibor"&amp;Tenor,BA1814,Trigger)</f>
        <v>52197</v>
      </c>
      <c r="BC1814" s="320">
        <f>_xll.qlIndexFixing($AC$5,AZ1814,TRUE,_xll.ohTrigger(Trigger,Trigger6M))</f>
        <v>1.4343901333278106E-2</v>
      </c>
      <c r="BD1814" s="320">
        <f>_xll.qlIndexFixing($BE$1,AZ1814,TRUE,_xll.ohTrigger(Trigger,Trigger6M))</f>
        <v>1.4581657049605385E-2</v>
      </c>
    </row>
    <row r="1815" spans="51:56" ht="11.25" customHeight="1" x14ac:dyDescent="0.25">
      <c r="AY1815" s="159" t="s">
        <v>90</v>
      </c>
      <c r="AZ1815" s="158">
        <f>_xll.qlInterestRateIndexFixingDate(Currency&amp;"ibor"&amp;Tenor,BA1815,Trigger)</f>
        <v>52016</v>
      </c>
      <c r="BA1815" s="158">
        <f>_xll.qlCalendarAdvance(Calendar,BA1814,AY1815,"f",,Trigger)</f>
        <v>52020</v>
      </c>
      <c r="BB1815" s="158">
        <f>_xll.qlInterestRateIndexMaturity(Currency&amp;"ibor"&amp;Tenor,BA1815,Trigger)</f>
        <v>52203</v>
      </c>
      <c r="BC1815" s="320">
        <f>_xll.qlIndexFixing($AC$5,AZ1815,TRUE,_xll.ohTrigger(Trigger,Trigger6M))</f>
        <v>1.4344759449050729E-2</v>
      </c>
      <c r="BD1815" s="320">
        <f>_xll.qlIndexFixing($BE$1,AZ1815,TRUE,_xll.ohTrigger(Trigger,Trigger6M))</f>
        <v>1.4581786126939278E-2</v>
      </c>
    </row>
    <row r="1816" spans="51:56" ht="11.25" customHeight="1" x14ac:dyDescent="0.25">
      <c r="AY1816" s="159" t="s">
        <v>90</v>
      </c>
      <c r="AZ1816" s="158">
        <f>_xll.qlInterestRateIndexFixingDate(Currency&amp;"ibor"&amp;Tenor,BA1816,Trigger)</f>
        <v>52023</v>
      </c>
      <c r="BA1816" s="158">
        <f>_xll.qlCalendarAdvance(Calendar,BA1815,AY1816,"f",,Trigger)</f>
        <v>52027</v>
      </c>
      <c r="BB1816" s="158">
        <f>_xll.qlInterestRateIndexMaturity(Currency&amp;"ibor"&amp;Tenor,BA1816,Trigger)</f>
        <v>52210</v>
      </c>
      <c r="BC1816" s="320">
        <f>_xll.qlIndexFixing($AC$5,AZ1816,TRUE,_xll.ohTrigger(Trigger,Trigger6M))</f>
        <v>1.4345990563088547E-2</v>
      </c>
      <c r="BD1816" s="320">
        <f>_xll.qlIndexFixing($BE$1,AZ1816,TRUE,_xll.ohTrigger(Trigger,Trigger6M))</f>
        <v>1.4582215742725285E-2</v>
      </c>
    </row>
    <row r="1817" spans="51:56" ht="11.25" customHeight="1" x14ac:dyDescent="0.25">
      <c r="AY1817" s="159" t="s">
        <v>90</v>
      </c>
      <c r="AZ1817" s="158">
        <f>_xll.qlInterestRateIndexFixingDate(Currency&amp;"ibor"&amp;Tenor,BA1817,Trigger)</f>
        <v>52030</v>
      </c>
      <c r="BA1817" s="158">
        <f>_xll.qlCalendarAdvance(Calendar,BA1816,AY1817,"f",,Trigger)</f>
        <v>52034</v>
      </c>
      <c r="BB1817" s="158">
        <f>_xll.qlInterestRateIndexMaturity(Currency&amp;"ibor"&amp;Tenor,BA1817,Trigger)</f>
        <v>52217</v>
      </c>
      <c r="BC1817" s="320">
        <f>_xll.qlIndexFixing($AC$5,AZ1817,TRUE,_xll.ohTrigger(Trigger,Trigger6M))</f>
        <v>1.4347221677891655E-2</v>
      </c>
      <c r="BD1817" s="320">
        <f>_xll.qlIndexFixing($BE$1,AZ1817,TRUE,_xll.ohTrigger(Trigger,Trigger6M))</f>
        <v>1.4582624819099372E-2</v>
      </c>
    </row>
    <row r="1818" spans="51:56" ht="11.25" customHeight="1" x14ac:dyDescent="0.25">
      <c r="AY1818" s="159" t="s">
        <v>90</v>
      </c>
      <c r="AZ1818" s="158">
        <f>_xll.qlInterestRateIndexFixingDate(Currency&amp;"ibor"&amp;Tenor,BA1818,Trigger)</f>
        <v>52037</v>
      </c>
      <c r="BA1818" s="158">
        <f>_xll.qlCalendarAdvance(Calendar,BA1817,AY1818,"f",,Trigger)</f>
        <v>52041</v>
      </c>
      <c r="BB1818" s="158">
        <f>_xll.qlInterestRateIndexMaturity(Currency&amp;"ibor"&amp;Tenor,BA1818,Trigger)</f>
        <v>52224</v>
      </c>
      <c r="BC1818" s="320">
        <f>_xll.qlIndexFixing($AC$5,AZ1818,TRUE,_xll.ohTrigger(Trigger,Trigger6M))</f>
        <v>1.4348452793459615E-2</v>
      </c>
      <c r="BD1818" s="320">
        <f>_xll.qlIndexFixing($BE$1,AZ1818,TRUE,_xll.ohTrigger(Trigger,Trigger6M))</f>
        <v>1.4583013304974534E-2</v>
      </c>
    </row>
    <row r="1819" spans="51:56" ht="11.25" customHeight="1" x14ac:dyDescent="0.25">
      <c r="AY1819" s="159" t="s">
        <v>90</v>
      </c>
      <c r="AZ1819" s="158">
        <f>_xll.qlInterestRateIndexFixingDate(Currency&amp;"ibor"&amp;Tenor,BA1819,Trigger)</f>
        <v>52044</v>
      </c>
      <c r="BA1819" s="158">
        <f>_xll.qlCalendarAdvance(Calendar,BA1818,AY1819,"f",,Trigger)</f>
        <v>52048</v>
      </c>
      <c r="BB1819" s="158">
        <f>_xll.qlInterestRateIndexMaturity(Currency&amp;"ibor"&amp;Tenor,BA1819,Trigger)</f>
        <v>52233</v>
      </c>
      <c r="BC1819" s="320">
        <f>_xll.qlIndexFixing($AC$5,AZ1819,TRUE,_xll.ohTrigger(Trigger,Trigger6M))</f>
        <v>1.4350430408741221E-2</v>
      </c>
      <c r="BD1819" s="320">
        <f>_xll.qlIndexFixing($BE$1,AZ1819,TRUE,_xll.ohTrigger(Trigger,Trigger6M))</f>
        <v>1.4584008383718162E-2</v>
      </c>
    </row>
    <row r="1820" spans="51:56" ht="11.25" customHeight="1" x14ac:dyDescent="0.25">
      <c r="AY1820" s="159" t="s">
        <v>90</v>
      </c>
      <c r="AZ1820" s="158">
        <f>_xll.qlInterestRateIndexFixingDate(Currency&amp;"ibor"&amp;Tenor,BA1820,Trigger)</f>
        <v>52051</v>
      </c>
      <c r="BA1820" s="158">
        <f>_xll.qlCalendarAdvance(Calendar,BA1819,AY1820,"f",,Trigger)</f>
        <v>52055</v>
      </c>
      <c r="BB1820" s="158">
        <f>_xll.qlInterestRateIndexMaturity(Currency&amp;"ibor"&amp;Tenor,BA1820,Trigger)</f>
        <v>52239</v>
      </c>
      <c r="BC1820" s="320">
        <f>_xll.qlIndexFixing($AC$5,AZ1820,TRUE,_xll.ohTrigger(Trigger,Trigger6M))</f>
        <v>1.4351288318042854E-2</v>
      </c>
      <c r="BD1820" s="320">
        <f>_xll.qlIndexFixing($BE$1,AZ1820,TRUE,_xll.ohTrigger(Trigger,Trigger6M))</f>
        <v>1.4584040502927919E-2</v>
      </c>
    </row>
    <row r="1821" spans="51:56" ht="11.25" customHeight="1" x14ac:dyDescent="0.25">
      <c r="AY1821" s="159" t="s">
        <v>90</v>
      </c>
      <c r="AZ1821" s="158">
        <f>_xll.qlInterestRateIndexFixingDate(Currency&amp;"ibor"&amp;Tenor,BA1821,Trigger)</f>
        <v>52058</v>
      </c>
      <c r="BA1821" s="158">
        <f>_xll.qlCalendarAdvance(Calendar,BA1820,AY1821,"f",,Trigger)</f>
        <v>52062</v>
      </c>
      <c r="BB1821" s="158">
        <f>_xll.qlInterestRateIndexMaturity(Currency&amp;"ibor"&amp;Tenor,BA1821,Trigger)</f>
        <v>52246</v>
      </c>
      <c r="BC1821" s="320">
        <f>_xll.qlIndexFixing($AC$5,AZ1821,TRUE,_xll.ohTrigger(Trigger,Trigger6M))</f>
        <v>1.4352519484862217E-2</v>
      </c>
      <c r="BD1821" s="320">
        <f>_xll.qlIndexFixing($BE$1,AZ1821,TRUE,_xll.ohTrigger(Trigger,Trigger6M))</f>
        <v>1.4584365424314672E-2</v>
      </c>
    </row>
    <row r="1822" spans="51:56" ht="11.25" customHeight="1" x14ac:dyDescent="0.25">
      <c r="AY1822" s="159" t="s">
        <v>90</v>
      </c>
      <c r="AZ1822" s="158">
        <f>_xll.qlInterestRateIndexFixingDate(Currency&amp;"ibor"&amp;Tenor,BA1822,Trigger)</f>
        <v>52065</v>
      </c>
      <c r="BA1822" s="158">
        <f>_xll.qlCalendarAdvance(Calendar,BA1821,AY1822,"f",,Trigger)</f>
        <v>52069</v>
      </c>
      <c r="BB1822" s="158">
        <f>_xll.qlInterestRateIndexMaturity(Currency&amp;"ibor"&amp;Tenor,BA1822,Trigger)</f>
        <v>52253</v>
      </c>
      <c r="BC1822" s="320">
        <f>_xll.qlIndexFixing($AC$5,AZ1822,TRUE,_xll.ohTrigger(Trigger,Trigger6M))</f>
        <v>1.435375065245053E-2</v>
      </c>
      <c r="BD1822" s="320">
        <f>_xll.qlIndexFixing($BE$1,AZ1822,TRUE,_xll.ohTrigger(Trigger,Trigger6M))</f>
        <v>1.4584669546373946E-2</v>
      </c>
    </row>
    <row r="1823" spans="51:56" ht="11.25" customHeight="1" x14ac:dyDescent="0.25">
      <c r="AY1823" s="159" t="s">
        <v>90</v>
      </c>
      <c r="AZ1823" s="158">
        <f>_xll.qlInterestRateIndexFixingDate(Currency&amp;"ibor"&amp;Tenor,BA1823,Trigger)</f>
        <v>52072</v>
      </c>
      <c r="BA1823" s="158">
        <f>_xll.qlCalendarAdvance(Calendar,BA1822,AY1823,"f",,Trigger)</f>
        <v>52076</v>
      </c>
      <c r="BB1823" s="158">
        <f>_xll.qlInterestRateIndexMaturity(Currency&amp;"ibor"&amp;Tenor,BA1823,Trigger)</f>
        <v>52260</v>
      </c>
      <c r="BC1823" s="320">
        <f>_xll.qlIndexFixing($AC$5,AZ1823,TRUE,_xll.ohTrigger(Trigger,Trigger6M))</f>
        <v>1.4354981820807793E-2</v>
      </c>
      <c r="BD1823" s="320">
        <f>_xll.qlIndexFixing($BE$1,AZ1823,TRUE,_xll.ohTrigger(Trigger,Trigger6M))</f>
        <v>1.4584952818020086E-2</v>
      </c>
    </row>
    <row r="1824" spans="51:56" ht="11.25" customHeight="1" x14ac:dyDescent="0.25">
      <c r="AY1824" s="159" t="s">
        <v>90</v>
      </c>
      <c r="AZ1824" s="158">
        <f>_xll.qlInterestRateIndexFixingDate(Currency&amp;"ibor"&amp;Tenor,BA1824,Trigger)</f>
        <v>52079</v>
      </c>
      <c r="BA1824" s="158">
        <f>_xll.qlCalendarAdvance(Calendar,BA1823,AY1824,"f",,Trigger)</f>
        <v>52083</v>
      </c>
      <c r="BB1824" s="158">
        <f>_xll.qlInterestRateIndexMaturity(Currency&amp;"ibor"&amp;Tenor,BA1824,Trigger)</f>
        <v>52267</v>
      </c>
      <c r="BC1824" s="320">
        <f>_xll.qlIndexFixing($AC$5,AZ1824,TRUE,_xll.ohTrigger(Trigger,Trigger6M))</f>
        <v>1.435621298993444E-2</v>
      </c>
      <c r="BD1824" s="320">
        <f>_xll.qlIndexFixing($BE$1,AZ1824,TRUE,_xll.ohTrigger(Trigger,Trigger6M))</f>
        <v>1.4585215188167869E-2</v>
      </c>
    </row>
    <row r="1825" spans="51:56" ht="11.25" customHeight="1" x14ac:dyDescent="0.25">
      <c r="AY1825" s="159" t="s">
        <v>90</v>
      </c>
      <c r="AZ1825" s="158">
        <f>_xll.qlInterestRateIndexFixingDate(Currency&amp;"ibor"&amp;Tenor,BA1825,Trigger)</f>
        <v>52086</v>
      </c>
      <c r="BA1825" s="158">
        <f>_xll.qlCalendarAdvance(Calendar,BA1824,AY1825,"f",,Trigger)</f>
        <v>52090</v>
      </c>
      <c r="BB1825" s="158">
        <f>_xll.qlInterestRateIndexMaturity(Currency&amp;"ibor"&amp;Tenor,BA1825,Trigger)</f>
        <v>52274</v>
      </c>
      <c r="BC1825" s="320">
        <f>_xll.qlIndexFixing($AC$5,AZ1825,TRUE,_xll.ohTrigger(Trigger,Trigger6M))</f>
        <v>1.4357444159830039E-2</v>
      </c>
      <c r="BD1825" s="320">
        <f>_xll.qlIndexFixing($BE$1,AZ1825,TRUE,_xll.ohTrigger(Trigger,Trigger6M))</f>
        <v>1.4585456605732502E-2</v>
      </c>
    </row>
    <row r="1826" spans="51:56" ht="11.25" customHeight="1" x14ac:dyDescent="0.25">
      <c r="AY1826" s="159" t="s">
        <v>90</v>
      </c>
      <c r="AZ1826" s="158">
        <f>_xll.qlInterestRateIndexFixingDate(Currency&amp;"ibor"&amp;Tenor,BA1826,Trigger)</f>
        <v>52093</v>
      </c>
      <c r="BA1826" s="158">
        <f>_xll.qlCalendarAdvance(Calendar,BA1825,AY1826,"f",,Trigger)</f>
        <v>52097</v>
      </c>
      <c r="BB1826" s="158">
        <f>_xll.qlInterestRateIndexMaturity(Currency&amp;"ibor"&amp;Tenor,BA1826,Trigger)</f>
        <v>52281</v>
      </c>
      <c r="BC1826" s="320">
        <f>_xll.qlIndexFixing($AC$5,AZ1826,TRUE,_xll.ohTrigger(Trigger,Trigger6M))</f>
        <v>1.4358675330495022E-2</v>
      </c>
      <c r="BD1826" s="320">
        <f>_xll.qlIndexFixing($BE$1,AZ1826,TRUE,_xll.ohTrigger(Trigger,Trigger6M))</f>
        <v>1.4585677019631375E-2</v>
      </c>
    </row>
    <row r="1827" spans="51:56" ht="11.25" customHeight="1" x14ac:dyDescent="0.25">
      <c r="AY1827" s="159" t="s">
        <v>90</v>
      </c>
      <c r="AZ1827" s="158">
        <f>_xll.qlInterestRateIndexFixingDate(Currency&amp;"ibor"&amp;Tenor,BA1827,Trigger)</f>
        <v>52100</v>
      </c>
      <c r="BA1827" s="158">
        <f>_xll.qlCalendarAdvance(Calendar,BA1826,AY1827,"f",,Trigger)</f>
        <v>52104</v>
      </c>
      <c r="BB1827" s="158">
        <f>_xll.qlInterestRateIndexMaturity(Currency&amp;"ibor"&amp;Tenor,BA1827,Trigger)</f>
        <v>52288</v>
      </c>
      <c r="BC1827" s="320">
        <f>_xll.qlIndexFixing($AC$5,AZ1827,TRUE,_xll.ohTrigger(Trigger,Trigger6M))</f>
        <v>1.4359906501928518E-2</v>
      </c>
      <c r="BD1827" s="320">
        <f>_xll.qlIndexFixing($BE$1,AZ1827,TRUE,_xll.ohTrigger(Trigger,Trigger6M))</f>
        <v>1.458587637878013E-2</v>
      </c>
    </row>
    <row r="1828" spans="51:56" ht="11.25" customHeight="1" x14ac:dyDescent="0.25">
      <c r="AY1828" s="159" t="s">
        <v>90</v>
      </c>
      <c r="AZ1828" s="158">
        <f>_xll.qlInterestRateIndexFixingDate(Currency&amp;"ibor"&amp;Tenor,BA1828,Trigger)</f>
        <v>52107</v>
      </c>
      <c r="BA1828" s="158">
        <f>_xll.qlCalendarAdvance(Calendar,BA1827,AY1828,"f",,Trigger)</f>
        <v>52111</v>
      </c>
      <c r="BB1828" s="158">
        <f>_xll.qlInterestRateIndexMaturity(Currency&amp;"ibor"&amp;Tenor,BA1828,Trigger)</f>
        <v>52292</v>
      </c>
      <c r="BC1828" s="320">
        <f>_xll.qlIndexFixing($AC$5,AZ1828,TRUE,_xll.ohTrigger(Trigger,Trigger6M))</f>
        <v>1.4360016669068167E-2</v>
      </c>
      <c r="BD1828" s="320">
        <f>_xll.qlIndexFixing($BE$1,AZ1828,TRUE,_xll.ohTrigger(Trigger,Trigger6M))</f>
        <v>1.458515366546812E-2</v>
      </c>
    </row>
    <row r="1829" spans="51:56" ht="11.25" customHeight="1" x14ac:dyDescent="0.25">
      <c r="AY1829" s="159" t="s">
        <v>90</v>
      </c>
      <c r="AZ1829" s="158">
        <f>_xll.qlInterestRateIndexFixingDate(Currency&amp;"ibor"&amp;Tenor,BA1829,Trigger)</f>
        <v>52114</v>
      </c>
      <c r="BA1829" s="158">
        <f>_xll.qlCalendarAdvance(Calendar,BA1828,AY1829,"f",,Trigger)</f>
        <v>52118</v>
      </c>
      <c r="BB1829" s="158">
        <f>_xll.qlInterestRateIndexMaturity(Currency&amp;"ibor"&amp;Tenor,BA1829,Trigger)</f>
        <v>52299</v>
      </c>
      <c r="BC1829" s="320">
        <f>_xll.qlIndexFixing($AC$5,AZ1829,TRUE,_xll.ohTrigger(Trigger,Trigger6M))</f>
        <v>1.4361247695076809E-2</v>
      </c>
      <c r="BD1829" s="320">
        <f>_xll.qlIndexFixing($BE$1,AZ1829,TRUE,_xll.ohTrigger(Trigger,Trigger6M))</f>
        <v>1.4585315327776412E-2</v>
      </c>
    </row>
    <row r="1830" spans="51:56" ht="11.25" customHeight="1" x14ac:dyDescent="0.25">
      <c r="AY1830" s="159" t="s">
        <v>90</v>
      </c>
      <c r="AZ1830" s="158">
        <f>_xll.qlInterestRateIndexFixingDate(Currency&amp;"ibor"&amp;Tenor,BA1830,Trigger)</f>
        <v>52121</v>
      </c>
      <c r="BA1830" s="158">
        <f>_xll.qlCalendarAdvance(Calendar,BA1829,AY1830,"f",,Trigger)</f>
        <v>52125</v>
      </c>
      <c r="BB1830" s="158">
        <f>_xll.qlInterestRateIndexMaturity(Currency&amp;"ibor"&amp;Tenor,BA1830,Trigger)</f>
        <v>52306</v>
      </c>
      <c r="BC1830" s="320">
        <f>_xll.qlIndexFixing($AC$5,AZ1830,TRUE,_xll.ohTrigger(Trigger,Trigger6M))</f>
        <v>1.4362478721841977E-2</v>
      </c>
      <c r="BD1830" s="320">
        <f>_xll.qlIndexFixing($BE$1,AZ1830,TRUE,_xll.ohTrigger(Trigger,Trigger6M))</f>
        <v>1.4585455795602512E-2</v>
      </c>
    </row>
    <row r="1831" spans="51:56" ht="11.25" customHeight="1" x14ac:dyDescent="0.25">
      <c r="AY1831" s="159" t="s">
        <v>90</v>
      </c>
      <c r="AZ1831" s="158">
        <f>_xll.qlInterestRateIndexFixingDate(Currency&amp;"ibor"&amp;Tenor,BA1831,Trigger)</f>
        <v>52128</v>
      </c>
      <c r="BA1831" s="158">
        <f>_xll.qlCalendarAdvance(Calendar,BA1830,AY1831,"f",,Trigger)</f>
        <v>52132</v>
      </c>
      <c r="BB1831" s="158">
        <f>_xll.qlInterestRateIndexMaturity(Currency&amp;"ibor"&amp;Tenor,BA1831,Trigger)</f>
        <v>52313</v>
      </c>
      <c r="BC1831" s="320">
        <f>_xll.qlIndexFixing($AC$5,AZ1831,TRUE,_xll.ohTrigger(Trigger,Trigger6M))</f>
        <v>1.4363709749363221E-2</v>
      </c>
      <c r="BD1831" s="320">
        <f>_xll.qlIndexFixing($BE$1,AZ1831,TRUE,_xll.ohTrigger(Trigger,Trigger6M))</f>
        <v>1.4585575017872138E-2</v>
      </c>
    </row>
    <row r="1832" spans="51:56" ht="11.25" customHeight="1" x14ac:dyDescent="0.25">
      <c r="AY1832" s="159" t="s">
        <v>90</v>
      </c>
      <c r="AZ1832" s="158">
        <f>_xll.qlInterestRateIndexFixingDate(Currency&amp;"ibor"&amp;Tenor,BA1832,Trigger)</f>
        <v>52135</v>
      </c>
      <c r="BA1832" s="158">
        <f>_xll.qlCalendarAdvance(Calendar,BA1831,AY1832,"f",,Trigger)</f>
        <v>52139</v>
      </c>
      <c r="BB1832" s="158">
        <f>_xll.qlInterestRateIndexMaturity(Currency&amp;"ibor"&amp;Tenor,BA1832,Trigger)</f>
        <v>52321</v>
      </c>
      <c r="BC1832" s="320">
        <f>_xll.qlIndexFixing($AC$5,AZ1832,TRUE,_xll.ohTrigger(Trigger,Trigger6M))</f>
        <v>1.4365314627391533E-2</v>
      </c>
      <c r="BD1832" s="320">
        <f>_xll.qlIndexFixing($BE$1,AZ1832,TRUE,_xll.ohTrigger(Trigger,Trigger6M))</f>
        <v>1.4585967290444665E-2</v>
      </c>
    </row>
    <row r="1833" spans="51:56" ht="11.25" customHeight="1" x14ac:dyDescent="0.25">
      <c r="AY1833" s="159" t="s">
        <v>90</v>
      </c>
      <c r="AZ1833" s="158">
        <f>_xll.qlInterestRateIndexFixingDate(Currency&amp;"ibor"&amp;Tenor,BA1833,Trigger)</f>
        <v>52142</v>
      </c>
      <c r="BA1833" s="158">
        <f>_xll.qlCalendarAdvance(Calendar,BA1832,AY1833,"f",,Trigger)</f>
        <v>52146</v>
      </c>
      <c r="BB1833" s="158">
        <f>_xll.qlInterestRateIndexMaturity(Currency&amp;"ibor"&amp;Tenor,BA1833,Trigger)</f>
        <v>52328</v>
      </c>
      <c r="BC1833" s="320">
        <f>_xll.qlIndexFixing($AC$5,AZ1833,TRUE,_xll.ohTrigger(Trigger,Trigger6M))</f>
        <v>1.4366545705428406E-2</v>
      </c>
      <c r="BD1833" s="320">
        <f>_xll.qlIndexFixing($BE$1,AZ1833,TRUE,_xll.ohTrigger(Trigger,Trigger6M))</f>
        <v>1.4586042328853558E-2</v>
      </c>
    </row>
    <row r="1834" spans="51:56" ht="11.25" customHeight="1" x14ac:dyDescent="0.25">
      <c r="AY1834" s="159" t="s">
        <v>90</v>
      </c>
      <c r="AZ1834" s="158">
        <f>_xll.qlInterestRateIndexFixingDate(Currency&amp;"ibor"&amp;Tenor,BA1834,Trigger)</f>
        <v>52149</v>
      </c>
      <c r="BA1834" s="158">
        <f>_xll.qlCalendarAdvance(Calendar,BA1833,AY1834,"f",,Trigger)</f>
        <v>52153</v>
      </c>
      <c r="BB1834" s="158">
        <f>_xll.qlInterestRateIndexMaturity(Currency&amp;"ibor"&amp;Tenor,BA1834,Trigger)</f>
        <v>52335</v>
      </c>
      <c r="BC1834" s="320">
        <f>_xll.qlIndexFixing($AC$5,AZ1834,TRUE,_xll.ohTrigger(Trigger,Trigger6M))</f>
        <v>1.4367776784225553E-2</v>
      </c>
      <c r="BD1834" s="320">
        <f>_xll.qlIndexFixing($BE$1,AZ1834,TRUE,_xll.ohTrigger(Trigger,Trigger6M))</f>
        <v>1.4586095963974519E-2</v>
      </c>
    </row>
    <row r="1835" spans="51:56" ht="11.25" customHeight="1" x14ac:dyDescent="0.25">
      <c r="AY1835" s="159" t="s">
        <v>90</v>
      </c>
      <c r="AZ1835" s="158">
        <f>_xll.qlInterestRateIndexFixingDate(Currency&amp;"ibor"&amp;Tenor,BA1835,Trigger)</f>
        <v>52156</v>
      </c>
      <c r="BA1835" s="158">
        <f>_xll.qlCalendarAdvance(Calendar,BA1834,AY1835,"f",,Trigger)</f>
        <v>52160</v>
      </c>
      <c r="BB1835" s="158">
        <f>_xll.qlInterestRateIndexMaturity(Currency&amp;"ibor"&amp;Tenor,BA1835,Trigger)</f>
        <v>52342</v>
      </c>
      <c r="BC1835" s="320">
        <f>_xll.qlIndexFixing($AC$5,AZ1835,TRUE,_xll.ohTrigger(Trigger,Trigger6M))</f>
        <v>1.4369007863783409E-2</v>
      </c>
      <c r="BD1835" s="320">
        <f>_xll.qlIndexFixing($BE$1,AZ1835,TRUE,_xll.ohTrigger(Trigger,Trigger6M))</f>
        <v>1.4586128144733675E-2</v>
      </c>
    </row>
    <row r="1836" spans="51:56" ht="11.25" customHeight="1" x14ac:dyDescent="0.25">
      <c r="AY1836" s="159" t="s">
        <v>90</v>
      </c>
      <c r="AZ1836" s="158">
        <f>_xll.qlInterestRateIndexFixingDate(Currency&amp;"ibor"&amp;Tenor,BA1836,Trigger)</f>
        <v>52163</v>
      </c>
      <c r="BA1836" s="158">
        <f>_xll.qlCalendarAdvance(Calendar,BA1835,AY1836,"f",,Trigger)</f>
        <v>52167</v>
      </c>
      <c r="BB1836" s="158">
        <f>_xll.qlInterestRateIndexMaturity(Currency&amp;"ibor"&amp;Tenor,BA1836,Trigger)</f>
        <v>52349</v>
      </c>
      <c r="BC1836" s="320">
        <f>_xll.qlIndexFixing($AC$5,AZ1836,TRUE,_xll.ohTrigger(Trigger,Trigger6M))</f>
        <v>1.4370238944101535E-2</v>
      </c>
      <c r="BD1836" s="320">
        <f>_xll.qlIndexFixing($BE$1,AZ1836,TRUE,_xll.ohTrigger(Trigger,Trigger6M))</f>
        <v>1.4586138820058474E-2</v>
      </c>
    </row>
    <row r="1837" spans="51:56" ht="11.25" customHeight="1" x14ac:dyDescent="0.25">
      <c r="AY1837" s="159" t="s">
        <v>90</v>
      </c>
      <c r="AZ1837" s="158">
        <f>_xll.qlInterestRateIndexFixingDate(Currency&amp;"ibor"&amp;Tenor,BA1837,Trigger)</f>
        <v>52170</v>
      </c>
      <c r="BA1837" s="158">
        <f>_xll.qlCalendarAdvance(Calendar,BA1836,AY1837,"f",,Trigger)</f>
        <v>52174</v>
      </c>
      <c r="BB1837" s="158">
        <f>_xll.qlInterestRateIndexMaturity(Currency&amp;"ibor"&amp;Tenor,BA1837,Trigger)</f>
        <v>52355</v>
      </c>
      <c r="BC1837" s="320">
        <f>_xll.qlIndexFixing($AC$5,AZ1837,TRUE,_xll.ohTrigger(Trigger,Trigger6M))</f>
        <v>1.4371095930376776E-2</v>
      </c>
      <c r="BD1837" s="320">
        <f>_xll.qlIndexFixing($BE$1,AZ1837,TRUE,_xll.ohTrigger(Trigger,Trigger6M))</f>
        <v>1.4585841334708124E-2</v>
      </c>
    </row>
    <row r="1838" spans="51:56" ht="11.25" customHeight="1" x14ac:dyDescent="0.25">
      <c r="AY1838" s="159" t="s">
        <v>90</v>
      </c>
      <c r="AZ1838" s="158">
        <f>_xll.qlInterestRateIndexFixingDate(Currency&amp;"ibor"&amp;Tenor,BA1838,Trigger)</f>
        <v>52177</v>
      </c>
      <c r="BA1838" s="158">
        <f>_xll.qlCalendarAdvance(Calendar,BA1837,AY1838,"f",,Trigger)</f>
        <v>52181</v>
      </c>
      <c r="BB1838" s="158">
        <f>_xll.qlInterestRateIndexMaturity(Currency&amp;"ibor"&amp;Tenor,BA1838,Trigger)</f>
        <v>52362</v>
      </c>
      <c r="BC1838" s="320">
        <f>_xll.qlIndexFixing($AC$5,AZ1838,TRUE,_xll.ohTrigger(Trigger,Trigger6M))</f>
        <v>1.4372326963193675E-2</v>
      </c>
      <c r="BD1838" s="320">
        <f>_xll.qlIndexFixing($BE$1,AZ1838,TRUE,_xll.ohTrigger(Trigger,Trigger6M))</f>
        <v>1.4585810408052412E-2</v>
      </c>
    </row>
    <row r="1839" spans="51:56" ht="11.25" customHeight="1" x14ac:dyDescent="0.25">
      <c r="AY1839" s="159" t="s">
        <v>90</v>
      </c>
      <c r="AZ1839" s="158">
        <f>_xll.qlInterestRateIndexFixingDate(Currency&amp;"ibor"&amp;Tenor,BA1839,Trigger)</f>
        <v>52184</v>
      </c>
      <c r="BA1839" s="158">
        <f>_xll.qlCalendarAdvance(Calendar,BA1838,AY1839,"f",,Trigger)</f>
        <v>52188</v>
      </c>
      <c r="BB1839" s="158">
        <f>_xll.qlInterestRateIndexMaturity(Currency&amp;"ibor"&amp;Tenor,BA1839,Trigger)</f>
        <v>52369</v>
      </c>
      <c r="BC1839" s="320">
        <f>_xll.qlIndexFixing($AC$5,AZ1839,TRUE,_xll.ohTrigger(Trigger,Trigger6M))</f>
        <v>1.437321181585951E-2</v>
      </c>
      <c r="BD1839" s="320">
        <f>_xll.qlIndexFixing($BE$1,AZ1839,TRUE,_xll.ohTrigger(Trigger,Trigger6M))</f>
        <v>1.4585757827268488E-2</v>
      </c>
    </row>
    <row r="1840" spans="51:56" ht="11.25" customHeight="1" x14ac:dyDescent="0.25">
      <c r="AY1840" s="159" t="s">
        <v>90</v>
      </c>
      <c r="AZ1840" s="158">
        <f>_xll.qlInterestRateIndexFixingDate(Currency&amp;"ibor"&amp;Tenor,BA1840,Trigger)</f>
        <v>52191</v>
      </c>
      <c r="BA1840" s="158">
        <f>_xll.qlCalendarAdvance(Calendar,BA1839,AY1840,"f",,Trigger)</f>
        <v>52195</v>
      </c>
      <c r="BB1840" s="158">
        <f>_xll.qlInterestRateIndexMaturity(Currency&amp;"ibor"&amp;Tenor,BA1840,Trigger)</f>
        <v>52376</v>
      </c>
      <c r="BC1840" s="320">
        <f>_xll.qlIndexFixing($AC$5,AZ1840,TRUE,_xll.ohTrigger(Trigger,Trigger6M))</f>
        <v>1.4373836381936157E-2</v>
      </c>
      <c r="BD1840" s="320">
        <f>_xll.qlIndexFixing($BE$1,AZ1840,TRUE,_xll.ohTrigger(Trigger,Trigger6M))</f>
        <v>1.4585683541288247E-2</v>
      </c>
    </row>
    <row r="1841" spans="51:56" ht="11.25" customHeight="1" x14ac:dyDescent="0.25">
      <c r="AY1841" s="159" t="s">
        <v>90</v>
      </c>
      <c r="AZ1841" s="158">
        <f>_xll.qlInterestRateIndexFixingDate(Currency&amp;"ibor"&amp;Tenor,BA1841,Trigger)</f>
        <v>52198</v>
      </c>
      <c r="BA1841" s="158">
        <f>_xll.qlCalendarAdvance(Calendar,BA1840,AY1841,"f",,Trigger)</f>
        <v>52202</v>
      </c>
      <c r="BB1841" s="158">
        <f>_xll.qlInterestRateIndexMaturity(Currency&amp;"ibor"&amp;Tenor,BA1841,Trigger)</f>
        <v>52384</v>
      </c>
      <c r="BC1841" s="320">
        <f>_xll.qlIndexFixing($AC$5,AZ1841,TRUE,_xll.ohTrigger(Trigger,Trigger6M))</f>
        <v>1.4374756568884369E-2</v>
      </c>
      <c r="BD1841" s="320">
        <f>_xll.qlIndexFixing($BE$1,AZ1841,TRUE,_xll.ohTrigger(Trigger,Trigger6M))</f>
        <v>1.4585867827652817E-2</v>
      </c>
    </row>
    <row r="1842" spans="51:56" ht="11.25" customHeight="1" x14ac:dyDescent="0.25">
      <c r="AY1842" s="159" t="s">
        <v>90</v>
      </c>
      <c r="AZ1842" s="158">
        <f>_xll.qlInterestRateIndexFixingDate(Currency&amp;"ibor"&amp;Tenor,BA1842,Trigger)</f>
        <v>52205</v>
      </c>
      <c r="BA1842" s="158">
        <f>_xll.qlCalendarAdvance(Calendar,BA1841,AY1842,"f",,Trigger)</f>
        <v>52209</v>
      </c>
      <c r="BB1842" s="158">
        <f>_xll.qlInterestRateIndexMaturity(Currency&amp;"ibor"&amp;Tenor,BA1842,Trigger)</f>
        <v>52391</v>
      </c>
      <c r="BC1842" s="320">
        <f>_xll.qlIndexFixing($AC$5,AZ1842,TRUE,_xll.ohTrigger(Trigger,Trigger6M))</f>
        <v>1.43753827261985E-2</v>
      </c>
      <c r="BD1842" s="320">
        <f>_xll.qlIndexFixing($BE$1,AZ1842,TRUE,_xll.ohTrigger(Trigger,Trigger6M))</f>
        <v>1.4585748397874661E-2</v>
      </c>
    </row>
    <row r="1843" spans="51:56" ht="11.25" customHeight="1" x14ac:dyDescent="0.25">
      <c r="AY1843" s="159" t="s">
        <v>90</v>
      </c>
      <c r="AZ1843" s="158">
        <f>_xll.qlInterestRateIndexFixingDate(Currency&amp;"ibor"&amp;Tenor,BA1843,Trigger)</f>
        <v>52212</v>
      </c>
      <c r="BA1843" s="158">
        <f>_xll.qlCalendarAdvance(Calendar,BA1842,AY1843,"f",,Trigger)</f>
        <v>52216</v>
      </c>
      <c r="BB1843" s="158">
        <f>_xll.qlInterestRateIndexMaturity(Currency&amp;"ibor"&amp;Tenor,BA1843,Trigger)</f>
        <v>52398</v>
      </c>
      <c r="BC1843" s="320">
        <f>_xll.qlIndexFixing($AC$5,AZ1843,TRUE,_xll.ohTrigger(Trigger,Trigger6M))</f>
        <v>1.4376008059397788E-2</v>
      </c>
      <c r="BD1843" s="320">
        <f>_xll.qlIndexFixing($BE$1,AZ1843,TRUE,_xll.ohTrigger(Trigger,Trigger6M))</f>
        <v>1.4585607105170092E-2</v>
      </c>
    </row>
    <row r="1844" spans="51:56" ht="11.25" customHeight="1" x14ac:dyDescent="0.25">
      <c r="AY1844" s="159" t="s">
        <v>90</v>
      </c>
      <c r="AZ1844" s="158">
        <f>_xll.qlInterestRateIndexFixingDate(Currency&amp;"ibor"&amp;Tenor,BA1844,Trigger)</f>
        <v>52219</v>
      </c>
      <c r="BA1844" s="158">
        <f>_xll.qlCalendarAdvance(Calendar,BA1843,AY1844,"f",,Trigger)</f>
        <v>52223</v>
      </c>
      <c r="BB1844" s="158">
        <f>_xll.qlInterestRateIndexMaturity(Currency&amp;"ibor"&amp;Tenor,BA1844,Trigger)</f>
        <v>52405</v>
      </c>
      <c r="BC1844" s="320">
        <f>_xll.qlIndexFixing($AC$5,AZ1844,TRUE,_xll.ohTrigger(Trigger,Trigger6M))</f>
        <v>1.4376632568482673E-2</v>
      </c>
      <c r="BD1844" s="320">
        <f>_xll.qlIndexFixing($BE$1,AZ1844,TRUE,_xll.ohTrigger(Trigger,Trigger6M))</f>
        <v>1.4585443898471826E-2</v>
      </c>
    </row>
    <row r="1845" spans="51:56" ht="11.25" customHeight="1" x14ac:dyDescent="0.25">
      <c r="AY1845" s="159" t="s">
        <v>90</v>
      </c>
      <c r="AZ1845" s="158">
        <f>_xll.qlInterestRateIndexFixingDate(Currency&amp;"ibor"&amp;Tenor,BA1845,Trigger)</f>
        <v>52224</v>
      </c>
      <c r="BA1845" s="158">
        <f>_xll.qlCalendarAdvance(Calendar,BA1844,AY1845,"f",,Trigger)</f>
        <v>52230</v>
      </c>
      <c r="BB1845" s="158">
        <f>_xll.qlInterestRateIndexMaturity(Currency&amp;"ibor"&amp;Tenor,BA1845,Trigger)</f>
        <v>52412</v>
      </c>
      <c r="BC1845" s="320">
        <f>_xll.qlIndexFixing($AC$5,AZ1845,TRUE,_xll.ohTrigger(Trigger,Trigger6M))</f>
        <v>1.4377256253451398E-2</v>
      </c>
      <c r="BD1845" s="320">
        <f>_xll.qlIndexFixing($BE$1,AZ1845,TRUE,_xll.ohTrigger(Trigger,Trigger6M))</f>
        <v>1.4585258726713899E-2</v>
      </c>
    </row>
    <row r="1846" spans="51:56" ht="11.25" customHeight="1" x14ac:dyDescent="0.25">
      <c r="AY1846" s="159" t="s">
        <v>90</v>
      </c>
      <c r="AZ1846" s="158">
        <f>_xll.qlInterestRateIndexFixingDate(Currency&amp;"ibor"&amp;Tenor,BA1846,Trigger)</f>
        <v>52233</v>
      </c>
      <c r="BA1846" s="158">
        <f>_xll.qlCalendarAdvance(Calendar,BA1845,AY1846,"f",,Trigger)</f>
        <v>52237</v>
      </c>
      <c r="BB1846" s="158">
        <f>_xll.qlInterestRateIndexMaturity(Currency&amp;"ibor"&amp;Tenor,BA1846,Trigger)</f>
        <v>52418</v>
      </c>
      <c r="BC1846" s="320">
        <f>_xll.qlIndexFixing($AC$5,AZ1846,TRUE,_xll.ohTrigger(Trigger,Trigger6M))</f>
        <v>1.4377566376986664E-2</v>
      </c>
      <c r="BD1846" s="320">
        <f>_xll.qlIndexFixing($BE$1,AZ1846,TRUE,_xll.ohTrigger(Trigger,Trigger6M))</f>
        <v>1.4584779156566439E-2</v>
      </c>
    </row>
    <row r="1847" spans="51:56" ht="11.25" customHeight="1" x14ac:dyDescent="0.25">
      <c r="AY1847" s="159" t="s">
        <v>90</v>
      </c>
      <c r="AZ1847" s="158">
        <f>_xll.qlInterestRateIndexFixingDate(Currency&amp;"ibor"&amp;Tenor,BA1847,Trigger)</f>
        <v>52240</v>
      </c>
      <c r="BA1847" s="158">
        <f>_xll.qlCalendarAdvance(Calendar,BA1846,AY1847,"f",,Trigger)</f>
        <v>52244</v>
      </c>
      <c r="BB1847" s="158">
        <f>_xll.qlInterestRateIndexMaturity(Currency&amp;"ibor"&amp;Tenor,BA1847,Trigger)</f>
        <v>52425</v>
      </c>
      <c r="BC1847" s="320">
        <f>_xll.qlIndexFixing($AC$5,AZ1847,TRUE,_xll.ohTrigger(Trigger,Trigger6M))</f>
        <v>1.4378185142586748E-2</v>
      </c>
      <c r="BD1847" s="320">
        <f>_xll.qlIndexFixing($BE$1,AZ1847,TRUE,_xll.ohTrigger(Trigger,Trigger6M))</f>
        <v>1.4584551504366586E-2</v>
      </c>
    </row>
    <row r="1848" spans="51:56" ht="11.25" customHeight="1" x14ac:dyDescent="0.25">
      <c r="AY1848" s="159" t="s">
        <v>90</v>
      </c>
      <c r="AZ1848" s="158">
        <f>_xll.qlInterestRateIndexFixingDate(Currency&amp;"ibor"&amp;Tenor,BA1848,Trigger)</f>
        <v>52247</v>
      </c>
      <c r="BA1848" s="158">
        <f>_xll.qlCalendarAdvance(Calendar,BA1847,AY1848,"f",,Trigger)</f>
        <v>52251</v>
      </c>
      <c r="BB1848" s="158">
        <f>_xll.qlInterestRateIndexMaturity(Currency&amp;"ibor"&amp;Tenor,BA1848,Trigger)</f>
        <v>52432</v>
      </c>
      <c r="BC1848" s="320">
        <f>_xll.qlIndexFixing($AC$5,AZ1848,TRUE,_xll.ohTrigger(Trigger,Trigger6M))</f>
        <v>1.4378803079544042E-2</v>
      </c>
      <c r="BD1848" s="320">
        <f>_xll.qlIndexFixing($BE$1,AZ1848,TRUE,_xll.ohTrigger(Trigger,Trigger6M))</f>
        <v>1.4584301738450349E-2</v>
      </c>
    </row>
    <row r="1849" spans="51:56" ht="11.25" customHeight="1" x14ac:dyDescent="0.25">
      <c r="AY1849" s="159" t="s">
        <v>90</v>
      </c>
      <c r="AZ1849" s="158">
        <f>_xll.qlInterestRateIndexFixingDate(Currency&amp;"ibor"&amp;Tenor,BA1849,Trigger)</f>
        <v>52254</v>
      </c>
      <c r="BA1849" s="158">
        <f>_xll.qlCalendarAdvance(Calendar,BA1848,AY1849,"f",,Trigger)</f>
        <v>52258</v>
      </c>
      <c r="BB1849" s="158">
        <f>_xll.qlInterestRateIndexMaturity(Currency&amp;"ibor"&amp;Tenor,BA1849,Trigger)</f>
        <v>52439</v>
      </c>
      <c r="BC1849" s="320">
        <f>_xll.qlIndexFixing($AC$5,AZ1849,TRUE,_xll.ohTrigger(Trigger,Trigger6M))</f>
        <v>1.4379420187858104E-2</v>
      </c>
      <c r="BD1849" s="320">
        <f>_xll.qlIndexFixing($BE$1,AZ1849,TRUE,_xll.ohTrigger(Trigger,Trigger6M))</f>
        <v>1.458402980775758E-2</v>
      </c>
    </row>
    <row r="1850" spans="51:56" ht="11.25" customHeight="1" x14ac:dyDescent="0.25">
      <c r="AY1850" s="159" t="s">
        <v>90</v>
      </c>
      <c r="AZ1850" s="158">
        <f>_xll.qlInterestRateIndexFixingDate(Currency&amp;"ibor"&amp;Tenor,BA1850,Trigger)</f>
        <v>52261</v>
      </c>
      <c r="BA1850" s="158">
        <f>_xll.qlCalendarAdvance(Calendar,BA1849,AY1850,"f",,Trigger)</f>
        <v>52265</v>
      </c>
      <c r="BB1850" s="158">
        <f>_xll.qlInterestRateIndexMaturity(Currency&amp;"ibor"&amp;Tenor,BA1850,Trigger)</f>
        <v>52446</v>
      </c>
      <c r="BC1850" s="320">
        <f>_xll.qlIndexFixing($AC$5,AZ1850,TRUE,_xll.ohTrigger(Trigger,Trigger6M))</f>
        <v>1.4380036467528053E-2</v>
      </c>
      <c r="BD1850" s="320">
        <f>_xll.qlIndexFixing($BE$1,AZ1850,TRUE,_xll.ohTrigger(Trigger,Trigger6M))</f>
        <v>1.4583735661227242E-2</v>
      </c>
    </row>
    <row r="1851" spans="51:56" ht="11.25" customHeight="1" x14ac:dyDescent="0.25">
      <c r="AY1851" s="159" t="s">
        <v>90</v>
      </c>
      <c r="AZ1851" s="158">
        <f>_xll.qlInterestRateIndexFixingDate(Currency&amp;"ibor"&amp;Tenor,BA1851,Trigger)</f>
        <v>52268</v>
      </c>
      <c r="BA1851" s="158">
        <f>_xll.qlCalendarAdvance(Calendar,BA1850,AY1851,"f",,Trigger)</f>
        <v>52272</v>
      </c>
      <c r="BB1851" s="158">
        <f>_xll.qlInterestRateIndexMaturity(Currency&amp;"ibor"&amp;Tenor,BA1851,Trigger)</f>
        <v>52453</v>
      </c>
      <c r="BC1851" s="320">
        <f>_xll.qlIndexFixing($AC$5,AZ1851,TRUE,_xll.ohTrigger(Trigger,Trigger6M))</f>
        <v>1.4380651918553445E-2</v>
      </c>
      <c r="BD1851" s="320">
        <f>_xll.qlIndexFixing($BE$1,AZ1851,TRUE,_xll.ohTrigger(Trigger,Trigger6M))</f>
        <v>1.4583419247798303E-2</v>
      </c>
    </row>
    <row r="1852" spans="51:56" ht="11.25" customHeight="1" x14ac:dyDescent="0.25">
      <c r="AY1852" s="159" t="s">
        <v>90</v>
      </c>
      <c r="AZ1852" s="158">
        <f>_xll.qlInterestRateIndexFixingDate(Currency&amp;"ibor"&amp;Tenor,BA1852,Trigger)</f>
        <v>52275</v>
      </c>
      <c r="BA1852" s="158">
        <f>_xll.qlCalendarAdvance(Calendar,BA1851,AY1852,"f",,Trigger)</f>
        <v>52279</v>
      </c>
      <c r="BB1852" s="158">
        <f>_xll.qlInterestRateIndexMaturity(Currency&amp;"ibor"&amp;Tenor,BA1852,Trigger)</f>
        <v>52460</v>
      </c>
      <c r="BC1852" s="320">
        <f>_xll.qlIndexFixing($AC$5,AZ1852,TRUE,_xll.ohTrigger(Trigger,Trigger6M))</f>
        <v>1.4381266540932513E-2</v>
      </c>
      <c r="BD1852" s="320">
        <f>_xll.qlIndexFixing($BE$1,AZ1852,TRUE,_xll.ohTrigger(Trigger,Trigger6M))</f>
        <v>1.458308051641238E-2</v>
      </c>
    </row>
    <row r="1853" spans="51:56" ht="11.25" customHeight="1" x14ac:dyDescent="0.25">
      <c r="AY1853" s="159" t="s">
        <v>90</v>
      </c>
      <c r="AZ1853" s="158">
        <f>_xll.qlInterestRateIndexFixingDate(Currency&amp;"ibor"&amp;Tenor,BA1853,Trigger)</f>
        <v>52282</v>
      </c>
      <c r="BA1853" s="158">
        <f>_xll.qlCalendarAdvance(Calendar,BA1852,AY1853,"f",,Trigger)</f>
        <v>52286</v>
      </c>
      <c r="BB1853" s="158">
        <f>_xll.qlInterestRateIndexMaturity(Currency&amp;"ibor"&amp;Tenor,BA1853,Trigger)</f>
        <v>52467</v>
      </c>
      <c r="BC1853" s="320">
        <f>_xll.qlIndexFixing($AC$5,AZ1853,TRUE,_xll.ohTrigger(Trigger,Trigger6M))</f>
        <v>1.4381880334665701E-2</v>
      </c>
      <c r="BD1853" s="320">
        <f>_xll.qlIndexFixing($BE$1,AZ1853,TRUE,_xll.ohTrigger(Trigger,Trigger6M))</f>
        <v>1.4582719416010644E-2</v>
      </c>
    </row>
    <row r="1854" spans="51:56" ht="11.25" customHeight="1" x14ac:dyDescent="0.25">
      <c r="AY1854" s="159" t="s">
        <v>90</v>
      </c>
      <c r="AZ1854" s="158">
        <f>_xll.qlInterestRateIndexFixingDate(Currency&amp;"ibor"&amp;Tenor,BA1854,Trigger)</f>
        <v>52289</v>
      </c>
      <c r="BA1854" s="158">
        <f>_xll.qlCalendarAdvance(Calendar,BA1853,AY1854,"f",,Trigger)</f>
        <v>52293</v>
      </c>
      <c r="BB1854" s="158">
        <f>_xll.qlInterestRateIndexMaturity(Currency&amp;"ibor"&amp;Tenor,BA1854,Trigger)</f>
        <v>52477</v>
      </c>
      <c r="BC1854" s="320">
        <f>_xll.qlIndexFixing($AC$5,AZ1854,TRUE,_xll.ohTrigger(Trigger,Trigger6M))</f>
        <v>1.4383511542614101E-2</v>
      </c>
      <c r="BD1854" s="320">
        <f>_xll.qlIndexFixing($BE$1,AZ1854,TRUE,_xll.ohTrigger(Trigger,Trigger6M))</f>
        <v>1.4583113741399095E-2</v>
      </c>
    </row>
    <row r="1855" spans="51:56" ht="11.25" customHeight="1" x14ac:dyDescent="0.25">
      <c r="AY1855" s="159" t="s">
        <v>90</v>
      </c>
      <c r="AZ1855" s="158">
        <f>_xll.qlInterestRateIndexFixingDate(Currency&amp;"ibor"&amp;Tenor,BA1855,Trigger)</f>
        <v>52296</v>
      </c>
      <c r="BA1855" s="158">
        <f>_xll.qlCalendarAdvance(Calendar,BA1854,AY1855,"f",,Trigger)</f>
        <v>52300</v>
      </c>
      <c r="BB1855" s="158">
        <f>_xll.qlInterestRateIndexMaturity(Currency&amp;"ibor"&amp;Tenor,BA1855,Trigger)</f>
        <v>52484</v>
      </c>
      <c r="BC1855" s="320">
        <f>_xll.qlIndexFixing($AC$5,AZ1855,TRUE,_xll.ohTrigger(Trigger,Trigger6M))</f>
        <v>1.4384133494765186E-2</v>
      </c>
      <c r="BD1855" s="320">
        <f>_xll.qlIndexFixing($BE$1,AZ1855,TRUE,_xll.ohTrigger(Trigger,Trigger6M))</f>
        <v>1.4582702830613263E-2</v>
      </c>
    </row>
    <row r="1856" spans="51:56" ht="11.25" customHeight="1" x14ac:dyDescent="0.25">
      <c r="AY1856" s="159" t="s">
        <v>90</v>
      </c>
      <c r="AZ1856" s="158">
        <f>_xll.qlInterestRateIndexFixingDate(Currency&amp;"ibor"&amp;Tenor,BA1856,Trigger)</f>
        <v>52303</v>
      </c>
      <c r="BA1856" s="158">
        <f>_xll.qlCalendarAdvance(Calendar,BA1855,AY1856,"f",,Trigger)</f>
        <v>52307</v>
      </c>
      <c r="BB1856" s="158">
        <f>_xll.qlInterestRateIndexMaturity(Currency&amp;"ibor"&amp;Tenor,BA1856,Trigger)</f>
        <v>52491</v>
      </c>
      <c r="BC1856" s="320">
        <f>_xll.qlIndexFixing($AC$5,AZ1856,TRUE,_xll.ohTrigger(Trigger,Trigger6M))</f>
        <v>1.4384754631692731E-2</v>
      </c>
      <c r="BD1856" s="320">
        <f>_xll.qlIndexFixing($BE$1,AZ1856,TRUE,_xll.ohTrigger(Trigger,Trigger6M))</f>
        <v>1.4582269383974248E-2</v>
      </c>
    </row>
    <row r="1857" spans="51:56" ht="11.25" customHeight="1" x14ac:dyDescent="0.25">
      <c r="AY1857" s="159" t="s">
        <v>90</v>
      </c>
      <c r="AZ1857" s="158">
        <f>_xll.qlInterestRateIndexFixingDate(Currency&amp;"ibor"&amp;Tenor,BA1857,Trigger)</f>
        <v>52310</v>
      </c>
      <c r="BA1857" s="158">
        <f>_xll.qlCalendarAdvance(Calendar,BA1856,AY1857,"f",,Trigger)</f>
        <v>52314</v>
      </c>
      <c r="BB1857" s="158">
        <f>_xll.qlInterestRateIndexMaturity(Currency&amp;"ibor"&amp;Tenor,BA1857,Trigger)</f>
        <v>52498</v>
      </c>
      <c r="BC1857" s="320">
        <f>_xll.qlIndexFixing($AC$5,AZ1857,TRUE,_xll.ohTrigger(Trigger,Trigger6M))</f>
        <v>1.4385374953396734E-2</v>
      </c>
      <c r="BD1857" s="320">
        <f>_xll.qlIndexFixing($BE$1,AZ1857,TRUE,_xll.ohTrigger(Trigger,Trigger6M))</f>
        <v>1.458181335041985E-2</v>
      </c>
    </row>
    <row r="1858" spans="51:56" ht="11.25" customHeight="1" x14ac:dyDescent="0.25">
      <c r="AY1858" s="159" t="s">
        <v>90</v>
      </c>
      <c r="AZ1858" s="158">
        <f>_xll.qlInterestRateIndexFixingDate(Currency&amp;"ibor"&amp;Tenor,BA1858,Trigger)</f>
        <v>52315</v>
      </c>
      <c r="BA1858" s="158">
        <f>_xll.qlCalendarAdvance(Calendar,BA1857,AY1858,"f",,Trigger)</f>
        <v>52321</v>
      </c>
      <c r="BB1858" s="158">
        <f>_xll.qlInterestRateIndexMaturity(Currency&amp;"ibor"&amp;Tenor,BA1858,Trigger)</f>
        <v>52504</v>
      </c>
      <c r="BC1858" s="320">
        <f>_xll.qlIndexFixing($AC$5,AZ1858,TRUE,_xll.ohTrigger(Trigger,Trigger6M))</f>
        <v>1.4385641693122975E-2</v>
      </c>
      <c r="BD1858" s="320">
        <f>_xll.qlIndexFixing($BE$1,AZ1858,TRUE,_xll.ohTrigger(Trigger,Trigger6M))</f>
        <v>1.4581082135208357E-2</v>
      </c>
    </row>
    <row r="1859" spans="51:56" ht="11.25" customHeight="1" x14ac:dyDescent="0.25">
      <c r="AY1859" s="159" t="s">
        <v>90</v>
      </c>
      <c r="AZ1859" s="158">
        <f>_xll.qlInterestRateIndexFixingDate(Currency&amp;"ibor"&amp;Tenor,BA1859,Trigger)</f>
        <v>52324</v>
      </c>
      <c r="BA1859" s="158">
        <f>_xll.qlCalendarAdvance(Calendar,BA1858,AY1859,"f",,Trigger)</f>
        <v>52328</v>
      </c>
      <c r="BB1859" s="158">
        <f>_xll.qlInterestRateIndexMaturity(Currency&amp;"ibor"&amp;Tenor,BA1859,Trigger)</f>
        <v>52511</v>
      </c>
      <c r="BC1859" s="320">
        <f>_xll.qlIndexFixing($AC$5,AZ1859,TRUE,_xll.ohTrigger(Trigger,Trigger6M))</f>
        <v>1.4386257129997334E-2</v>
      </c>
      <c r="BD1859" s="320">
        <f>_xll.qlIndexFixing($BE$1,AZ1859,TRUE,_xll.ohTrigger(Trigger,Trigger6M))</f>
        <v>1.458058243308649E-2</v>
      </c>
    </row>
    <row r="1860" spans="51:56" ht="11.25" customHeight="1" x14ac:dyDescent="0.25">
      <c r="AY1860" s="159" t="s">
        <v>90</v>
      </c>
      <c r="AZ1860" s="158">
        <f>_xll.qlInterestRateIndexFixingDate(Currency&amp;"ibor"&amp;Tenor,BA1860,Trigger)</f>
        <v>52331</v>
      </c>
      <c r="BA1860" s="158">
        <f>_xll.qlCalendarAdvance(Calendar,BA1859,AY1860,"f",,Trigger)</f>
        <v>52335</v>
      </c>
      <c r="BB1860" s="158">
        <f>_xll.qlInterestRateIndexMaturity(Currency&amp;"ibor"&amp;Tenor,BA1860,Trigger)</f>
        <v>52518</v>
      </c>
      <c r="BC1860" s="320">
        <f>_xll.qlIndexFixing($AC$5,AZ1860,TRUE,_xll.ohTrigger(Trigger,Trigger6M))</f>
        <v>1.4386871747219587E-2</v>
      </c>
      <c r="BD1860" s="320">
        <f>_xll.qlIndexFixing($BE$1,AZ1860,TRUE,_xll.ohTrigger(Trigger,Trigger6M))</f>
        <v>1.4580059995434007E-2</v>
      </c>
    </row>
    <row r="1861" spans="51:56" ht="11.25" customHeight="1" x14ac:dyDescent="0.25">
      <c r="AY1861" s="159" t="s">
        <v>90</v>
      </c>
      <c r="AZ1861" s="158">
        <f>_xll.qlInterestRateIndexFixingDate(Currency&amp;"ibor"&amp;Tenor,BA1861,Trigger)</f>
        <v>52338</v>
      </c>
      <c r="BA1861" s="158">
        <f>_xll.qlCalendarAdvance(Calendar,BA1860,AY1861,"f",,Trigger)</f>
        <v>52342</v>
      </c>
      <c r="BB1861" s="158">
        <f>_xll.qlInterestRateIndexMaturity(Currency&amp;"ibor"&amp;Tenor,BA1861,Trigger)</f>
        <v>52525</v>
      </c>
      <c r="BC1861" s="320">
        <f>_xll.qlIndexFixing($AC$5,AZ1861,TRUE,_xll.ohTrigger(Trigger,Trigger6M))</f>
        <v>1.4387485544787987E-2</v>
      </c>
      <c r="BD1861" s="320">
        <f>_xll.qlIndexFixing($BE$1,AZ1861,TRUE,_xll.ohTrigger(Trigger,Trigger6M))</f>
        <v>1.4579514771196664E-2</v>
      </c>
    </row>
    <row r="1862" spans="51:56" ht="11.25" customHeight="1" x14ac:dyDescent="0.25">
      <c r="AY1862" s="159" t="s">
        <v>90</v>
      </c>
      <c r="AZ1862" s="158">
        <f>_xll.qlInterestRateIndexFixingDate(Currency&amp;"ibor"&amp;Tenor,BA1862,Trigger)</f>
        <v>52345</v>
      </c>
      <c r="BA1862" s="158">
        <f>_xll.qlCalendarAdvance(Calendar,BA1861,AY1862,"f",,Trigger)</f>
        <v>52349</v>
      </c>
      <c r="BB1862" s="158">
        <f>_xll.qlInterestRateIndexMaturity(Currency&amp;"ibor"&amp;Tenor,BA1862,Trigger)</f>
        <v>52532</v>
      </c>
      <c r="BC1862" s="320">
        <f>_xll.qlIndexFixing($AC$5,AZ1862,TRUE,_xll.ohTrigger(Trigger,Trigger6M))</f>
        <v>1.4388098522702534E-2</v>
      </c>
      <c r="BD1862" s="320">
        <f>_xll.qlIndexFixing($BE$1,AZ1862,TRUE,_xll.ohTrigger(Trigger,Trigger6M))</f>
        <v>1.4578946709318908E-2</v>
      </c>
    </row>
    <row r="1863" spans="51:56" ht="11.25" customHeight="1" x14ac:dyDescent="0.25">
      <c r="AY1863" s="159" t="s">
        <v>90</v>
      </c>
      <c r="AZ1863" s="158">
        <f>_xll.qlInterestRateIndexFixingDate(Currency&amp;"ibor"&amp;Tenor,BA1863,Trigger)</f>
        <v>52351</v>
      </c>
      <c r="BA1863" s="158">
        <f>_xll.qlCalendarAdvance(Calendar,BA1862,AY1863,"f",,Trigger)</f>
        <v>52356</v>
      </c>
      <c r="BB1863" s="158">
        <f>_xll.qlInterestRateIndexMaturity(Currency&amp;"ibor"&amp;Tenor,BA1863,Trigger)</f>
        <v>52540</v>
      </c>
      <c r="BC1863" s="320">
        <f>_xll.qlIndexFixing($AC$5,AZ1863,TRUE,_xll.ohTrigger(Trigger,Trigger6M))</f>
        <v>1.4389079763872093E-2</v>
      </c>
      <c r="BD1863" s="320">
        <f>_xll.qlIndexFixing($BE$1,AZ1863,TRUE,_xll.ohTrigger(Trigger,Trigger6M))</f>
        <v>1.4578599964567226E-2</v>
      </c>
    </row>
    <row r="1864" spans="51:56" ht="11.25" customHeight="1" x14ac:dyDescent="0.25">
      <c r="AY1864" s="159" t="s">
        <v>90</v>
      </c>
      <c r="AZ1864" s="158">
        <f>_xll.qlInterestRateIndexFixingDate(Currency&amp;"ibor"&amp;Tenor,BA1864,Trigger)</f>
        <v>52359</v>
      </c>
      <c r="BA1864" s="158">
        <f>_xll.qlCalendarAdvance(Calendar,BA1863,AY1864,"f",,Trigger)</f>
        <v>52363</v>
      </c>
      <c r="BB1864" s="158">
        <f>_xll.qlInterestRateIndexMaturity(Currency&amp;"ibor"&amp;Tenor,BA1864,Trigger)</f>
        <v>52547</v>
      </c>
      <c r="BC1864" s="320">
        <f>_xll.qlIndexFixing($AC$5,AZ1864,TRUE,_xll.ohTrigger(Trigger,Trigger6M))</f>
        <v>1.4389694378986113E-2</v>
      </c>
      <c r="BD1864" s="320">
        <f>_xll.qlIndexFixing($BE$1,AZ1864,TRUE,_xll.ohTrigger(Trigger,Trigger6M))</f>
        <v>1.4577984392967879E-2</v>
      </c>
    </row>
    <row r="1865" spans="51:56" ht="11.25" customHeight="1" x14ac:dyDescent="0.25">
      <c r="AY1865" s="159" t="s">
        <v>90</v>
      </c>
      <c r="AZ1865" s="158">
        <f>_xll.qlInterestRateIndexFixingDate(Currency&amp;"ibor"&amp;Tenor,BA1865,Trigger)</f>
        <v>52366</v>
      </c>
      <c r="BA1865" s="158">
        <f>_xll.qlCalendarAdvance(Calendar,BA1864,AY1865,"f",,Trigger)</f>
        <v>52370</v>
      </c>
      <c r="BB1865" s="158">
        <f>_xll.qlInterestRateIndexMaturity(Currency&amp;"ibor"&amp;Tenor,BA1865,Trigger)</f>
        <v>52554</v>
      </c>
      <c r="BC1865" s="320">
        <f>_xll.qlIndexFixing($AC$5,AZ1865,TRUE,_xll.ohTrigger(Trigger,Trigger6M))</f>
        <v>1.4390733945610636E-2</v>
      </c>
      <c r="BD1865" s="320">
        <f>_xll.qlIndexFixing($BE$1,AZ1865,TRUE,_xll.ohTrigger(Trigger,Trigger6M))</f>
        <v>1.4577345825995972E-2</v>
      </c>
    </row>
    <row r="1866" spans="51:56" ht="11.25" customHeight="1" x14ac:dyDescent="0.25">
      <c r="AY1866" s="159" t="s">
        <v>90</v>
      </c>
      <c r="AZ1866" s="158">
        <f>_xll.qlInterestRateIndexFixingDate(Currency&amp;"ibor"&amp;Tenor,BA1866,Trigger)</f>
        <v>52373</v>
      </c>
      <c r="BA1866" s="158">
        <f>_xll.qlCalendarAdvance(Calendar,BA1865,AY1866,"f",,Trigger)</f>
        <v>52377</v>
      </c>
      <c r="BB1866" s="158">
        <f>_xll.qlInterestRateIndexMaturity(Currency&amp;"ibor"&amp;Tenor,BA1866,Trigger)</f>
        <v>52561</v>
      </c>
      <c r="BC1866" s="320">
        <f>_xll.qlIndexFixing($AC$5,AZ1866,TRUE,_xll.ohTrigger(Trigger,Trigger6M))</f>
        <v>1.4391943703107422E-2</v>
      </c>
      <c r="BD1866" s="320">
        <f>_xll.qlIndexFixing($BE$1,AZ1866,TRUE,_xll.ohTrigger(Trigger,Trigger6M))</f>
        <v>1.4576684212597122E-2</v>
      </c>
    </row>
    <row r="1867" spans="51:56" ht="11.25" customHeight="1" x14ac:dyDescent="0.25">
      <c r="AY1867" s="159" t="s">
        <v>90</v>
      </c>
      <c r="AZ1867" s="158">
        <f>_xll.qlInterestRateIndexFixingDate(Currency&amp;"ibor"&amp;Tenor,BA1867,Trigger)</f>
        <v>52380</v>
      </c>
      <c r="BA1867" s="158">
        <f>_xll.qlCalendarAdvance(Calendar,BA1866,AY1867,"f",,Trigger)</f>
        <v>52384</v>
      </c>
      <c r="BB1867" s="158">
        <f>_xll.qlInterestRateIndexMaturity(Currency&amp;"ibor"&amp;Tenor,BA1867,Trigger)</f>
        <v>52567</v>
      </c>
      <c r="BC1867" s="320">
        <f>_xll.qlIndexFixing($AC$5,AZ1867,TRUE,_xll.ohTrigger(Trigger,Trigger6M))</f>
        <v>1.4392780034040251E-2</v>
      </c>
      <c r="BD1867" s="320">
        <f>_xll.qlIndexFixing($BE$1,AZ1867,TRUE,_xll.ohTrigger(Trigger,Trigger6M))</f>
        <v>1.4575762048457329E-2</v>
      </c>
    </row>
    <row r="1868" spans="51:56" ht="11.25" customHeight="1" x14ac:dyDescent="0.25">
      <c r="AY1868" s="159" t="s">
        <v>90</v>
      </c>
      <c r="AZ1868" s="158">
        <f>_xll.qlInterestRateIndexFixingDate(Currency&amp;"ibor"&amp;Tenor,BA1868,Trigger)</f>
        <v>52387</v>
      </c>
      <c r="BA1868" s="158">
        <f>_xll.qlCalendarAdvance(Calendar,BA1867,AY1868,"f",,Trigger)</f>
        <v>52391</v>
      </c>
      <c r="BB1868" s="158">
        <f>_xll.qlInterestRateIndexMaturity(Currency&amp;"ibor"&amp;Tenor,BA1868,Trigger)</f>
        <v>52574</v>
      </c>
      <c r="BC1868" s="320">
        <f>_xll.qlIndexFixing($AC$5,AZ1868,TRUE,_xll.ohTrigger(Trigger,Trigger6M))</f>
        <v>1.4393989744777515E-2</v>
      </c>
      <c r="BD1868" s="320">
        <f>_xll.qlIndexFixing($BE$1,AZ1868,TRUE,_xll.ohTrigger(Trigger,Trigger6M))</f>
        <v>1.4575055888629449E-2</v>
      </c>
    </row>
    <row r="1869" spans="51:56" ht="11.25" customHeight="1" x14ac:dyDescent="0.25">
      <c r="AY1869" s="159" t="s">
        <v>90</v>
      </c>
      <c r="AZ1869" s="158">
        <f>_xll.qlInterestRateIndexFixingDate(Currency&amp;"ibor"&amp;Tenor,BA1869,Trigger)</f>
        <v>52394</v>
      </c>
      <c r="BA1869" s="158">
        <f>_xll.qlCalendarAdvance(Calendar,BA1868,AY1869,"f",,Trigger)</f>
        <v>52398</v>
      </c>
      <c r="BB1869" s="158">
        <f>_xll.qlInterestRateIndexMaturity(Currency&amp;"ibor"&amp;Tenor,BA1869,Trigger)</f>
        <v>52581</v>
      </c>
      <c r="BC1869" s="320">
        <f>_xll.qlIndexFixing($AC$5,AZ1869,TRUE,_xll.ohTrigger(Trigger,Trigger6M))</f>
        <v>1.4395199456253425E-2</v>
      </c>
      <c r="BD1869" s="320">
        <f>_xll.qlIndexFixing($BE$1,AZ1869,TRUE,_xll.ohTrigger(Trigger,Trigger6M))</f>
        <v>1.4574326533799803E-2</v>
      </c>
    </row>
    <row r="1870" spans="51:56" ht="11.25" customHeight="1" x14ac:dyDescent="0.25">
      <c r="AY1870" s="159" t="s">
        <v>90</v>
      </c>
      <c r="AZ1870" s="158">
        <f>_xll.qlInterestRateIndexFixingDate(Currency&amp;"ibor"&amp;Tenor,BA1870,Trigger)</f>
        <v>52401</v>
      </c>
      <c r="BA1870" s="158">
        <f>_xll.qlCalendarAdvance(Calendar,BA1869,AY1870,"f",,Trigger)</f>
        <v>52405</v>
      </c>
      <c r="BB1870" s="158">
        <f>_xll.qlInterestRateIndexMaturity(Currency&amp;"ibor"&amp;Tenor,BA1870,Trigger)</f>
        <v>52588</v>
      </c>
      <c r="BC1870" s="320">
        <f>_xll.qlIndexFixing($AC$5,AZ1870,TRUE,_xll.ohTrigger(Trigger,Trigger6M))</f>
        <v>1.4396409168467978E-2</v>
      </c>
      <c r="BD1870" s="320">
        <f>_xll.qlIndexFixing($BE$1,AZ1870,TRUE,_xll.ohTrigger(Trigger,Trigger6M))</f>
        <v>1.45735739329207E-2</v>
      </c>
    </row>
    <row r="1871" spans="51:56" ht="11.25" customHeight="1" x14ac:dyDescent="0.25">
      <c r="AY1871" s="159" t="s">
        <v>90</v>
      </c>
      <c r="AZ1871" s="158">
        <f>_xll.qlInterestRateIndexFixingDate(Currency&amp;"ibor"&amp;Tenor,BA1871,Trigger)</f>
        <v>52408</v>
      </c>
      <c r="BA1871" s="158">
        <f>_xll.qlCalendarAdvance(Calendar,BA1870,AY1871,"f",,Trigger)</f>
        <v>52412</v>
      </c>
      <c r="BB1871" s="158">
        <f>_xll.qlInterestRateIndexMaturity(Currency&amp;"ibor"&amp;Tenor,BA1871,Trigger)</f>
        <v>52596</v>
      </c>
      <c r="BC1871" s="320">
        <f>_xll.qlIndexFixing($AC$5,AZ1871,TRUE,_xll.ohTrigger(Trigger,Trigger6M))</f>
        <v>1.4397992501728102E-2</v>
      </c>
      <c r="BD1871" s="320">
        <f>_xll.qlIndexFixing($BE$1,AZ1871,TRUE,_xll.ohTrigger(Trigger,Trigger6M))</f>
        <v>1.4573028662385457E-2</v>
      </c>
    </row>
    <row r="1872" spans="51:56" ht="11.25" customHeight="1" x14ac:dyDescent="0.25">
      <c r="AY1872" s="159" t="s">
        <v>90</v>
      </c>
      <c r="AZ1872" s="158">
        <f>_xll.qlInterestRateIndexFixingDate(Currency&amp;"ibor"&amp;Tenor,BA1872,Trigger)</f>
        <v>52415</v>
      </c>
      <c r="BA1872" s="158">
        <f>_xll.qlCalendarAdvance(Calendar,BA1871,AY1872,"f",,Trigger)</f>
        <v>52419</v>
      </c>
      <c r="BB1872" s="158">
        <f>_xll.qlInterestRateIndexMaturity(Currency&amp;"ibor"&amp;Tenor,BA1872,Trigger)</f>
        <v>52603</v>
      </c>
      <c r="BC1872" s="320">
        <f>_xll.qlIndexFixing($AC$5,AZ1872,TRUE,_xll.ohTrigger(Trigger,Trigger6M))</f>
        <v>1.439920226368002E-2</v>
      </c>
      <c r="BD1872" s="320">
        <f>_xll.qlIndexFixing($BE$1,AZ1872,TRUE,_xll.ohTrigger(Trigger,Trigger6M))</f>
        <v>1.457222769835036E-2</v>
      </c>
    </row>
    <row r="1873" spans="51:56" ht="11.25" customHeight="1" x14ac:dyDescent="0.25">
      <c r="AY1873" s="159" t="s">
        <v>90</v>
      </c>
      <c r="AZ1873" s="158">
        <f>_xll.qlInterestRateIndexFixingDate(Currency&amp;"ibor"&amp;Tenor,BA1873,Trigger)</f>
        <v>52422</v>
      </c>
      <c r="BA1873" s="158">
        <f>_xll.qlCalendarAdvance(Calendar,BA1872,AY1873,"f",,Trigger)</f>
        <v>52426</v>
      </c>
      <c r="BB1873" s="158">
        <f>_xll.qlInterestRateIndexMaturity(Currency&amp;"ibor"&amp;Tenor,BA1873,Trigger)</f>
        <v>52610</v>
      </c>
      <c r="BC1873" s="320">
        <f>_xll.qlIndexFixing($AC$5,AZ1873,TRUE,_xll.ohTrigger(Trigger,Trigger6M))</f>
        <v>1.440041202637439E-2</v>
      </c>
      <c r="BD1873" s="320">
        <f>_xll.qlIndexFixing($BE$1,AZ1873,TRUE,_xll.ohTrigger(Trigger,Trigger6M))</f>
        <v>1.4571403330539389E-2</v>
      </c>
    </row>
    <row r="1874" spans="51:56" ht="11.25" customHeight="1" x14ac:dyDescent="0.25">
      <c r="AY1874" s="159" t="s">
        <v>90</v>
      </c>
      <c r="AZ1874" s="158">
        <f>_xll.qlInterestRateIndexFixingDate(Currency&amp;"ibor"&amp;Tenor,BA1874,Trigger)</f>
        <v>52429</v>
      </c>
      <c r="BA1874" s="158">
        <f>_xll.qlCalendarAdvance(Calendar,BA1873,AY1874,"f",,Trigger)</f>
        <v>52433</v>
      </c>
      <c r="BB1874" s="158">
        <f>_xll.qlInterestRateIndexMaturity(Currency&amp;"ibor"&amp;Tenor,BA1874,Trigger)</f>
        <v>52617</v>
      </c>
      <c r="BC1874" s="320">
        <f>_xll.qlIndexFixing($AC$5,AZ1874,TRUE,_xll.ohTrigger(Trigger,Trigger6M))</f>
        <v>1.4401621789811208E-2</v>
      </c>
      <c r="BD1874" s="320">
        <f>_xll.qlIndexFixing($BE$1,AZ1874,TRUE,_xll.ohTrigger(Trigger,Trigger6M))</f>
        <v>1.4570555507904249E-2</v>
      </c>
    </row>
    <row r="1875" spans="51:56" ht="11.25" customHeight="1" x14ac:dyDescent="0.25">
      <c r="AY1875" s="159" t="s">
        <v>90</v>
      </c>
      <c r="AZ1875" s="158">
        <f>_xll.qlInterestRateIndexFixingDate(Currency&amp;"ibor"&amp;Tenor,BA1875,Trigger)</f>
        <v>52436</v>
      </c>
      <c r="BA1875" s="158">
        <f>_xll.qlCalendarAdvance(Calendar,BA1874,AY1875,"f",,Trigger)</f>
        <v>52440</v>
      </c>
      <c r="BB1875" s="158">
        <f>_xll.qlInterestRateIndexMaturity(Currency&amp;"ibor"&amp;Tenor,BA1875,Trigger)</f>
        <v>52624</v>
      </c>
      <c r="BC1875" s="320">
        <f>_xll.qlIndexFixing($AC$5,AZ1875,TRUE,_xll.ohTrigger(Trigger,Trigger6M))</f>
        <v>1.440283155399091E-2</v>
      </c>
      <c r="BD1875" s="320">
        <f>_xll.qlIndexFixing($BE$1,AZ1875,TRUE,_xll.ohTrigger(Trigger,Trigger6M))</f>
        <v>1.4569684179401856E-2</v>
      </c>
    </row>
    <row r="1876" spans="51:56" ht="11.25" customHeight="1" x14ac:dyDescent="0.25">
      <c r="AY1876" s="159" t="s">
        <v>90</v>
      </c>
      <c r="AZ1876" s="158">
        <f>_xll.qlInterestRateIndexFixingDate(Currency&amp;"ibor"&amp;Tenor,BA1876,Trigger)</f>
        <v>52443</v>
      </c>
      <c r="BA1876" s="158">
        <f>_xll.qlCalendarAdvance(Calendar,BA1875,AY1876,"f",,Trigger)</f>
        <v>52447</v>
      </c>
      <c r="BB1876" s="158">
        <f>_xll.qlInterestRateIndexMaturity(Currency&amp;"ibor"&amp;Tenor,BA1876,Trigger)</f>
        <v>52631</v>
      </c>
      <c r="BC1876" s="320">
        <f>_xll.qlIndexFixing($AC$5,AZ1876,TRUE,_xll.ohTrigger(Trigger,Trigger6M))</f>
        <v>1.4404041318913062E-2</v>
      </c>
      <c r="BD1876" s="320">
        <f>_xll.qlIndexFixing($BE$1,AZ1876,TRUE,_xll.ohTrigger(Trigger,Trigger6M))</f>
        <v>1.4568789293986086E-2</v>
      </c>
    </row>
    <row r="1877" spans="51:56" ht="11.25" customHeight="1" x14ac:dyDescent="0.25">
      <c r="AY1877" s="159" t="s">
        <v>90</v>
      </c>
      <c r="AZ1877" s="158">
        <f>_xll.qlInterestRateIndexFixingDate(Currency&amp;"ibor"&amp;Tenor,BA1877,Trigger)</f>
        <v>52450</v>
      </c>
      <c r="BA1877" s="158">
        <f>_xll.qlCalendarAdvance(Calendar,BA1876,AY1877,"f",,Trigger)</f>
        <v>52454</v>
      </c>
      <c r="BB1877" s="158">
        <f>_xll.qlInterestRateIndexMaturity(Currency&amp;"ibor"&amp;Tenor,BA1877,Trigger)</f>
        <v>52638</v>
      </c>
      <c r="BC1877" s="320">
        <f>_xll.qlIndexFixing($AC$5,AZ1877,TRUE,_xll.ohTrigger(Trigger,Trigger6M))</f>
        <v>1.4405251084577663E-2</v>
      </c>
      <c r="BD1877" s="320">
        <f>_xll.qlIndexFixing($BE$1,AZ1877,TRUE,_xll.ohTrigger(Trigger,Trigger6M))</f>
        <v>1.456787080061429E-2</v>
      </c>
    </row>
    <row r="1878" spans="51:56" ht="11.25" customHeight="1" x14ac:dyDescent="0.25">
      <c r="AY1878" s="159" t="s">
        <v>90</v>
      </c>
      <c r="AZ1878" s="158">
        <f>_xll.qlInterestRateIndexFixingDate(Currency&amp;"ibor"&amp;Tenor,BA1878,Trigger)</f>
        <v>52457</v>
      </c>
      <c r="BA1878" s="158">
        <f>_xll.qlCalendarAdvance(Calendar,BA1877,AY1878,"f",,Trigger)</f>
        <v>52461</v>
      </c>
      <c r="BB1878" s="158">
        <f>_xll.qlInterestRateIndexMaturity(Currency&amp;"ibor"&amp;Tenor,BA1878,Trigger)</f>
        <v>52645</v>
      </c>
      <c r="BC1878" s="320">
        <f>_xll.qlIndexFixing($AC$5,AZ1878,TRUE,_xll.ohTrigger(Trigger,Trigger6M))</f>
        <v>1.4406460850985148E-2</v>
      </c>
      <c r="BD1878" s="320">
        <f>_xll.qlIndexFixing($BE$1,AZ1878,TRUE,_xll.ohTrigger(Trigger,Trigger6M))</f>
        <v>1.4566928648243388E-2</v>
      </c>
    </row>
    <row r="1879" spans="51:56" ht="11.25" customHeight="1" x14ac:dyDescent="0.25">
      <c r="AY1879" s="159" t="s">
        <v>90</v>
      </c>
      <c r="AZ1879" s="158">
        <f>_xll.qlInterestRateIndexFixingDate(Currency&amp;"ibor"&amp;Tenor,BA1879,Trigger)</f>
        <v>52464</v>
      </c>
      <c r="BA1879" s="158">
        <f>_xll.qlCalendarAdvance(Calendar,BA1878,AY1879,"f",,Trigger)</f>
        <v>52468</v>
      </c>
      <c r="BB1879" s="158">
        <f>_xll.qlInterestRateIndexMaturity(Currency&amp;"ibor"&amp;Tenor,BA1879,Trigger)</f>
        <v>52652</v>
      </c>
      <c r="BC1879" s="320">
        <f>_xll.qlIndexFixing($AC$5,AZ1879,TRUE,_xll.ohTrigger(Trigger,Trigger6M))</f>
        <v>1.4407670618134649E-2</v>
      </c>
      <c r="BD1879" s="320">
        <f>_xll.qlIndexFixing($BE$1,AZ1879,TRUE,_xll.ohTrigger(Trigger,Trigger6M))</f>
        <v>1.4565962785832033E-2</v>
      </c>
    </row>
    <row r="1880" spans="51:56" ht="11.25" customHeight="1" x14ac:dyDescent="0.25">
      <c r="AY1880" s="159" t="s">
        <v>90</v>
      </c>
      <c r="AZ1880" s="158">
        <f>_xll.qlInterestRateIndexFixingDate(Currency&amp;"ibor"&amp;Tenor,BA1880,Trigger)</f>
        <v>52471</v>
      </c>
      <c r="BA1880" s="158">
        <f>_xll.qlCalendarAdvance(Calendar,BA1879,AY1880,"f",,Trigger)</f>
        <v>52475</v>
      </c>
      <c r="BB1880" s="158">
        <f>_xll.qlInterestRateIndexMaturity(Currency&amp;"ibor"&amp;Tenor,BA1880,Trigger)</f>
        <v>52657</v>
      </c>
      <c r="BC1880" s="320">
        <f>_xll.qlIndexFixing($AC$5,AZ1880,TRUE,_xll.ohTrigger(Trigger,Trigger6M))</f>
        <v>1.4408132290979871E-2</v>
      </c>
      <c r="BD1880" s="320">
        <f>_xll.qlIndexFixing($BE$1,AZ1880,TRUE,_xll.ohTrigger(Trigger,Trigger6M))</f>
        <v>1.4564542997897598E-2</v>
      </c>
    </row>
    <row r="1881" spans="51:56" ht="11.25" customHeight="1" x14ac:dyDescent="0.25">
      <c r="AY1881" s="159" t="s">
        <v>90</v>
      </c>
      <c r="AZ1881" s="158">
        <f>_xll.qlInterestRateIndexFixingDate(Currency&amp;"ibor"&amp;Tenor,BA1881,Trigger)</f>
        <v>52478</v>
      </c>
      <c r="BA1881" s="158">
        <f>_xll.qlCalendarAdvance(Calendar,BA1880,AY1881,"f",,Trigger)</f>
        <v>52482</v>
      </c>
      <c r="BB1881" s="158">
        <f>_xll.qlInterestRateIndexMaturity(Currency&amp;"ibor"&amp;Tenor,BA1881,Trigger)</f>
        <v>52664</v>
      </c>
      <c r="BC1881" s="320">
        <f>_xll.qlIndexFixing($AC$5,AZ1881,TRUE,_xll.ohTrigger(Trigger,Trigger6M))</f>
        <v>1.4409341963022846E-2</v>
      </c>
      <c r="BD1881" s="320">
        <f>_xll.qlIndexFixing($BE$1,AZ1881,TRUE,_xll.ohTrigger(Trigger,Trigger6M))</f>
        <v>1.4563533080341862E-2</v>
      </c>
    </row>
    <row r="1882" spans="51:56" ht="11.25" customHeight="1" x14ac:dyDescent="0.25">
      <c r="AY1882" s="159" t="s">
        <v>90</v>
      </c>
      <c r="AZ1882" s="158">
        <f>_xll.qlInterestRateIndexFixingDate(Currency&amp;"ibor"&amp;Tenor,BA1882,Trigger)</f>
        <v>52485</v>
      </c>
      <c r="BA1882" s="158">
        <f>_xll.qlCalendarAdvance(Calendar,BA1881,AY1882,"f",,Trigger)</f>
        <v>52489</v>
      </c>
      <c r="BB1882" s="158">
        <f>_xll.qlInterestRateIndexMaturity(Currency&amp;"ibor"&amp;Tenor,BA1882,Trigger)</f>
        <v>52671</v>
      </c>
      <c r="BC1882" s="320">
        <f>_xll.qlIndexFixing($AC$5,AZ1882,TRUE,_xll.ohTrigger(Trigger,Trigger6M))</f>
        <v>1.4410551635800616E-2</v>
      </c>
      <c r="BD1882" s="320">
        <f>_xll.qlIndexFixing($BE$1,AZ1882,TRUE,_xll.ohTrigger(Trigger,Trigger6M))</f>
        <v>1.4562499308835661E-2</v>
      </c>
    </row>
    <row r="1883" spans="51:56" ht="11.25" customHeight="1" x14ac:dyDescent="0.25">
      <c r="AY1883" s="159" t="s">
        <v>90</v>
      </c>
      <c r="AZ1883" s="158">
        <f>_xll.qlInterestRateIndexFixingDate(Currency&amp;"ibor"&amp;Tenor,BA1883,Trigger)</f>
        <v>52492</v>
      </c>
      <c r="BA1883" s="158">
        <f>_xll.qlCalendarAdvance(Calendar,BA1882,AY1883,"f",,Trigger)</f>
        <v>52496</v>
      </c>
      <c r="BB1883" s="158">
        <f>_xll.qlInterestRateIndexMaturity(Currency&amp;"ibor"&amp;Tenor,BA1883,Trigger)</f>
        <v>52678</v>
      </c>
      <c r="BC1883" s="320">
        <f>_xll.qlIndexFixing($AC$5,AZ1883,TRUE,_xll.ohTrigger(Trigger,Trigger6M))</f>
        <v>1.4411761309313185E-2</v>
      </c>
      <c r="BD1883" s="320">
        <f>_xll.qlIndexFixing($BE$1,AZ1883,TRUE,_xll.ohTrigger(Trigger,Trigger6M))</f>
        <v>1.4561441632343778E-2</v>
      </c>
    </row>
    <row r="1884" spans="51:56" ht="11.25" customHeight="1" x14ac:dyDescent="0.25">
      <c r="AY1884" s="159" t="s">
        <v>90</v>
      </c>
      <c r="AZ1884" s="158">
        <f>_xll.qlInterestRateIndexFixingDate(Currency&amp;"ibor"&amp;Tenor,BA1884,Trigger)</f>
        <v>52499</v>
      </c>
      <c r="BA1884" s="158">
        <f>_xll.qlCalendarAdvance(Calendar,BA1883,AY1884,"f",,Trigger)</f>
        <v>52503</v>
      </c>
      <c r="BB1884" s="158">
        <f>_xll.qlInterestRateIndexMaturity(Currency&amp;"ibor"&amp;Tenor,BA1884,Trigger)</f>
        <v>52685</v>
      </c>
      <c r="BC1884" s="320">
        <f>_xll.qlIndexFixing($AC$5,AZ1884,TRUE,_xll.ohTrigger(Trigger,Trigger6M))</f>
        <v>1.441297098355967E-2</v>
      </c>
      <c r="BD1884" s="320">
        <f>_xll.qlIndexFixing($BE$1,AZ1884,TRUE,_xll.ohTrigger(Trigger,Trigger6M))</f>
        <v>1.4560359999832748E-2</v>
      </c>
    </row>
    <row r="1885" spans="51:56" ht="11.25" customHeight="1" x14ac:dyDescent="0.25">
      <c r="AY1885" s="159" t="s">
        <v>90</v>
      </c>
      <c r="AZ1885" s="158">
        <f>_xll.qlInterestRateIndexFixingDate(Currency&amp;"ibor"&amp;Tenor,BA1885,Trigger)</f>
        <v>52506</v>
      </c>
      <c r="BA1885" s="158">
        <f>_xll.qlCalendarAdvance(Calendar,BA1884,AY1885,"f",,Trigger)</f>
        <v>52510</v>
      </c>
      <c r="BB1885" s="158">
        <f>_xll.qlInterestRateIndexMaturity(Currency&amp;"ibor"&amp;Tenor,BA1885,Trigger)</f>
        <v>52693</v>
      </c>
      <c r="BC1885" s="320">
        <f>_xll.qlIndexFixing($AC$5,AZ1885,TRUE,_xll.ohTrigger(Trigger,Trigger6M))</f>
        <v>1.4414554940304792E-2</v>
      </c>
      <c r="BD1885" s="320">
        <f>_xll.qlIndexFixing($BE$1,AZ1885,TRUE,_xll.ohTrigger(Trigger,Trigger6M))</f>
        <v>1.455946068384506E-2</v>
      </c>
    </row>
    <row r="1886" spans="51:56" ht="11.25" customHeight="1" x14ac:dyDescent="0.25">
      <c r="AY1886" s="159" t="s">
        <v>90</v>
      </c>
      <c r="AZ1886" s="158">
        <f>_xll.qlInterestRateIndexFixingDate(Currency&amp;"ibor"&amp;Tenor,BA1886,Trigger)</f>
        <v>52513</v>
      </c>
      <c r="BA1886" s="158">
        <f>_xll.qlCalendarAdvance(Calendar,BA1885,AY1886,"f",,Trigger)</f>
        <v>52517</v>
      </c>
      <c r="BB1886" s="158">
        <f>_xll.qlInterestRateIndexMaturity(Currency&amp;"ibor"&amp;Tenor,BA1886,Trigger)</f>
        <v>52700</v>
      </c>
      <c r="BC1886" s="320">
        <f>_xll.qlIndexFixing($AC$5,AZ1886,TRUE,_xll.ohTrigger(Trigger,Trigger6M))</f>
        <v>1.4415764664334594E-2</v>
      </c>
      <c r="BD1886" s="320">
        <f>_xll.qlIndexFixing($BE$1,AZ1886,TRUE,_xll.ohTrigger(Trigger,Trigger6M))</f>
        <v>1.4558329204377128E-2</v>
      </c>
    </row>
    <row r="1887" spans="51:56" ht="11.25" customHeight="1" x14ac:dyDescent="0.25">
      <c r="AY1887" s="159" t="s">
        <v>90</v>
      </c>
      <c r="AZ1887" s="158">
        <f>_xll.qlInterestRateIndexFixingDate(Currency&amp;"ibor"&amp;Tenor,BA1887,Trigger)</f>
        <v>52520</v>
      </c>
      <c r="BA1887" s="158">
        <f>_xll.qlCalendarAdvance(Calendar,BA1886,AY1887,"f",,Trigger)</f>
        <v>52524</v>
      </c>
      <c r="BB1887" s="158">
        <f>_xll.qlInterestRateIndexMaturity(Currency&amp;"ibor"&amp;Tenor,BA1887,Trigger)</f>
        <v>52707</v>
      </c>
      <c r="BC1887" s="320">
        <f>_xll.qlIndexFixing($AC$5,AZ1887,TRUE,_xll.ohTrigger(Trigger,Trigger6M))</f>
        <v>1.4416974389103476E-2</v>
      </c>
      <c r="BD1887" s="320">
        <f>_xll.qlIndexFixing($BE$1,AZ1887,TRUE,_xll.ohTrigger(Trigger,Trigger6M))</f>
        <v>1.4557173611184407E-2</v>
      </c>
    </row>
    <row r="1888" spans="51:56" ht="11.25" customHeight="1" x14ac:dyDescent="0.25">
      <c r="AY1888" s="159" t="s">
        <v>90</v>
      </c>
      <c r="AZ1888" s="158">
        <f>_xll.qlInterestRateIndexFixingDate(Currency&amp;"ibor"&amp;Tenor,BA1888,Trigger)</f>
        <v>52527</v>
      </c>
      <c r="BA1888" s="158">
        <f>_xll.qlCalendarAdvance(Calendar,BA1887,AY1888,"f",,Trigger)</f>
        <v>52531</v>
      </c>
      <c r="BB1888" s="158">
        <f>_xll.qlInterestRateIndexMaturity(Currency&amp;"ibor"&amp;Tenor,BA1888,Trigger)</f>
        <v>52714</v>
      </c>
      <c r="BC1888" s="320">
        <f>_xll.qlIndexFixing($AC$5,AZ1888,TRUE,_xll.ohTrigger(Trigger,Trigger6M))</f>
        <v>1.4418184114611439E-2</v>
      </c>
      <c r="BD1888" s="320">
        <f>_xll.qlIndexFixing($BE$1,AZ1888,TRUE,_xll.ohTrigger(Trigger,Trigger6M))</f>
        <v>1.4555993853234058E-2</v>
      </c>
    </row>
    <row r="1889" spans="51:56" ht="11.25" customHeight="1" x14ac:dyDescent="0.25">
      <c r="AY1889" s="159" t="s">
        <v>90</v>
      </c>
      <c r="AZ1889" s="158">
        <f>_xll.qlInterestRateIndexFixingDate(Currency&amp;"ibor"&amp;Tenor,BA1889,Trigger)</f>
        <v>52534</v>
      </c>
      <c r="BA1889" s="158">
        <f>_xll.qlCalendarAdvance(Calendar,BA1888,AY1889,"f",,Trigger)</f>
        <v>52538</v>
      </c>
      <c r="BB1889" s="158">
        <f>_xll.qlInterestRateIndexMaturity(Currency&amp;"ibor"&amp;Tenor,BA1889,Trigger)</f>
        <v>52720</v>
      </c>
      <c r="BC1889" s="320">
        <f>_xll.qlIndexFixing($AC$5,AZ1889,TRUE,_xll.ohTrigger(Trigger,Trigger6M))</f>
        <v>1.441901936581054E-2</v>
      </c>
      <c r="BD1889" s="320">
        <f>_xll.qlIndexFixing($BE$1,AZ1889,TRUE,_xll.ohTrigger(Trigger,Trigger6M))</f>
        <v>1.4554590710898686E-2</v>
      </c>
    </row>
    <row r="1890" spans="51:56" ht="11.25" customHeight="1" x14ac:dyDescent="0.25">
      <c r="AY1890" s="159" t="s">
        <v>90</v>
      </c>
      <c r="AZ1890" s="158">
        <f>_xll.qlInterestRateIndexFixingDate(Currency&amp;"ibor"&amp;Tenor,BA1890,Trigger)</f>
        <v>52541</v>
      </c>
      <c r="BA1890" s="158">
        <f>_xll.qlCalendarAdvance(Calendar,BA1889,AY1890,"f",,Trigger)</f>
        <v>52545</v>
      </c>
      <c r="BB1890" s="158">
        <f>_xll.qlInterestRateIndexMaturity(Currency&amp;"ibor"&amp;Tenor,BA1890,Trigger)</f>
        <v>52727</v>
      </c>
      <c r="BC1890" s="320">
        <f>_xll.qlIndexFixing($AC$5,AZ1890,TRUE,_xll.ohTrigger(Trigger,Trigger6M))</f>
        <v>1.442022904446361E-2</v>
      </c>
      <c r="BD1890" s="320">
        <f>_xll.qlIndexFixing($BE$1,AZ1890,TRUE,_xll.ohTrigger(Trigger,Trigger6M))</f>
        <v>1.4553364270631541E-2</v>
      </c>
    </row>
    <row r="1891" spans="51:56" ht="11.25" customHeight="1" x14ac:dyDescent="0.25">
      <c r="AY1891" s="159" t="s">
        <v>90</v>
      </c>
      <c r="AZ1891" s="158">
        <f>_xll.qlInterestRateIndexFixingDate(Currency&amp;"ibor"&amp;Tenor,BA1891,Trigger)</f>
        <v>52548</v>
      </c>
      <c r="BA1891" s="158">
        <f>_xll.qlCalendarAdvance(Calendar,BA1890,AY1891,"f",,Trigger)</f>
        <v>52552</v>
      </c>
      <c r="BB1891" s="158">
        <f>_xll.qlInterestRateIndexMaturity(Currency&amp;"ibor"&amp;Tenor,BA1891,Trigger)</f>
        <v>52734</v>
      </c>
      <c r="BC1891" s="320">
        <f>_xll.qlIndexFixing($AC$5,AZ1891,TRUE,_xll.ohTrigger(Trigger,Trigger6M))</f>
        <v>1.4421440161181734E-2</v>
      </c>
      <c r="BD1891" s="320">
        <f>_xll.qlIndexFixing($BE$1,AZ1891,TRUE,_xll.ohTrigger(Trigger,Trigger6M))</f>
        <v>1.4552113517139555E-2</v>
      </c>
    </row>
    <row r="1892" spans="51:56" ht="11.25" customHeight="1" x14ac:dyDescent="0.25">
      <c r="AY1892" s="159" t="s">
        <v>90</v>
      </c>
      <c r="AZ1892" s="158">
        <f>_xll.qlInterestRateIndexFixingDate(Currency&amp;"ibor"&amp;Tenor,BA1892,Trigger)</f>
        <v>52555</v>
      </c>
      <c r="BA1892" s="158">
        <f>_xll.qlCalendarAdvance(Calendar,BA1891,AY1892,"f",,Trigger)</f>
        <v>52559</v>
      </c>
      <c r="BB1892" s="158">
        <f>_xll.qlInterestRateIndexMaturity(Currency&amp;"ibor"&amp;Tenor,BA1892,Trigger)</f>
        <v>52741</v>
      </c>
      <c r="BC1892" s="320">
        <f>_xll.qlIndexFixing($AC$5,AZ1892,TRUE,_xll.ohTrigger(Trigger,Trigger6M))</f>
        <v>1.4422659910217574E-2</v>
      </c>
      <c r="BD1892" s="320">
        <f>_xll.qlIndexFixing($BE$1,AZ1892,TRUE,_xll.ohTrigger(Trigger,Trigger6M))</f>
        <v>1.455083839939849E-2</v>
      </c>
    </row>
    <row r="1893" spans="51:56" ht="11.25" customHeight="1" x14ac:dyDescent="0.25">
      <c r="AY1893" s="159" t="s">
        <v>90</v>
      </c>
      <c r="AZ1893" s="158">
        <f>_xll.qlInterestRateIndexFixingDate(Currency&amp;"ibor"&amp;Tenor,BA1893,Trigger)</f>
        <v>52562</v>
      </c>
      <c r="BA1893" s="158">
        <f>_xll.qlCalendarAdvance(Calendar,BA1892,AY1893,"f",,Trigger)</f>
        <v>52566</v>
      </c>
      <c r="BB1893" s="158">
        <f>_xll.qlInterestRateIndexMaturity(Currency&amp;"ibor"&amp;Tenor,BA1893,Trigger)</f>
        <v>52749</v>
      </c>
      <c r="BC1893" s="320">
        <f>_xll.qlIndexFixing($AC$5,AZ1893,TRUE,_xll.ohTrigger(Trigger,Trigger6M))</f>
        <v>1.4424255658156524E-2</v>
      </c>
      <c r="BD1893" s="320">
        <f>_xll.qlIndexFixing($BE$1,AZ1893,TRUE,_xll.ohTrigger(Trigger,Trigger6M))</f>
        <v>1.4549730806115317E-2</v>
      </c>
    </row>
    <row r="1894" spans="51:56" ht="11.25" customHeight="1" x14ac:dyDescent="0.25">
      <c r="AY1894" s="159" t="s">
        <v>90</v>
      </c>
      <c r="AZ1894" s="158">
        <f>_xll.qlInterestRateIndexFixingDate(Currency&amp;"ibor"&amp;Tenor,BA1894,Trigger)</f>
        <v>52569</v>
      </c>
      <c r="BA1894" s="158">
        <f>_xll.qlCalendarAdvance(Calendar,BA1893,AY1894,"f",,Trigger)</f>
        <v>52573</v>
      </c>
      <c r="BB1894" s="158">
        <f>_xll.qlInterestRateIndexMaturity(Currency&amp;"ibor"&amp;Tenor,BA1894,Trigger)</f>
        <v>52756</v>
      </c>
      <c r="BC1894" s="320">
        <f>_xll.qlIndexFixing($AC$5,AZ1894,TRUE,_xll.ohTrigger(Trigger,Trigger6M))</f>
        <v>1.4425475430739791E-2</v>
      </c>
      <c r="BD1894" s="320">
        <f>_xll.qlIndexFixing($BE$1,AZ1894,TRUE,_xll.ohTrigger(Trigger,Trigger6M))</f>
        <v>1.454840498802918E-2</v>
      </c>
    </row>
    <row r="1895" spans="51:56" ht="11.25" customHeight="1" x14ac:dyDescent="0.25">
      <c r="AY1895" s="159" t="s">
        <v>90</v>
      </c>
      <c r="AZ1895" s="158">
        <f>_xll.qlInterestRateIndexFixingDate(Currency&amp;"ibor"&amp;Tenor,BA1895,Trigger)</f>
        <v>52576</v>
      </c>
      <c r="BA1895" s="158">
        <f>_xll.qlCalendarAdvance(Calendar,BA1894,AY1895,"f",,Trigger)</f>
        <v>52580</v>
      </c>
      <c r="BB1895" s="158">
        <f>_xll.qlInterestRateIndexMaturity(Currency&amp;"ibor"&amp;Tenor,BA1895,Trigger)</f>
        <v>52763</v>
      </c>
      <c r="BC1895" s="320">
        <f>_xll.qlIndexFixing($AC$5,AZ1895,TRUE,_xll.ohTrigger(Trigger,Trigger6M))</f>
        <v>1.4426695217292212E-2</v>
      </c>
      <c r="BD1895" s="320">
        <f>_xll.qlIndexFixing($BE$1,AZ1895,TRUE,_xll.ohTrigger(Trigger,Trigger6M))</f>
        <v>1.454705464799704E-2</v>
      </c>
    </row>
    <row r="1896" spans="51:56" ht="11.25" customHeight="1" x14ac:dyDescent="0.25">
      <c r="AY1896" s="159" t="s">
        <v>90</v>
      </c>
      <c r="AZ1896" s="158">
        <f>_xll.qlInterestRateIndexFixingDate(Currency&amp;"ibor"&amp;Tenor,BA1896,Trigger)</f>
        <v>52583</v>
      </c>
      <c r="BA1896" s="158">
        <f>_xll.qlCalendarAdvance(Calendar,BA1895,AY1896,"f",,Trigger)</f>
        <v>52587</v>
      </c>
      <c r="BB1896" s="158">
        <f>_xll.qlInterestRateIndexMaturity(Currency&amp;"ibor"&amp;Tenor,BA1896,Trigger)</f>
        <v>52770</v>
      </c>
      <c r="BC1896" s="320">
        <f>_xll.qlIndexFixing($AC$5,AZ1896,TRUE,_xll.ohTrigger(Trigger,Trigger6M))</f>
        <v>1.4427915017814659E-2</v>
      </c>
      <c r="BD1896" s="320">
        <f>_xll.qlIndexFixing($BE$1,AZ1896,TRUE,_xll.ohTrigger(Trigger,Trigger6M))</f>
        <v>1.4545679734996538E-2</v>
      </c>
    </row>
    <row r="1897" spans="51:56" ht="11.25" customHeight="1" x14ac:dyDescent="0.25">
      <c r="AY1897" s="159" t="s">
        <v>90</v>
      </c>
      <c r="AZ1897" s="158">
        <f>_xll.qlInterestRateIndexFixingDate(Currency&amp;"ibor"&amp;Tenor,BA1897,Trigger)</f>
        <v>52589</v>
      </c>
      <c r="BA1897" s="158">
        <f>_xll.qlCalendarAdvance(Calendar,BA1896,AY1897,"f",,Trigger)</f>
        <v>52594</v>
      </c>
      <c r="BB1897" s="158">
        <f>_xll.qlInterestRateIndexMaturity(Currency&amp;"ibor"&amp;Tenor,BA1897,Trigger)</f>
        <v>52777</v>
      </c>
      <c r="BC1897" s="320">
        <f>_xll.qlIndexFixing($AC$5,AZ1897,TRUE,_xll.ohTrigger(Trigger,Trigger6M))</f>
        <v>1.4429134832306697E-2</v>
      </c>
      <c r="BD1897" s="320">
        <f>_xll.qlIndexFixing($BE$1,AZ1897,TRUE,_xll.ohTrigger(Trigger,Trigger6M))</f>
        <v>1.4544280198005759E-2</v>
      </c>
    </row>
    <row r="1898" spans="51:56" ht="11.25" customHeight="1" x14ac:dyDescent="0.25">
      <c r="AY1898" s="159" t="s">
        <v>90</v>
      </c>
      <c r="AZ1898" s="158">
        <f>_xll.qlInterestRateIndexFixingDate(Currency&amp;"ibor"&amp;Tenor,BA1898,Trigger)</f>
        <v>52596</v>
      </c>
      <c r="BA1898" s="158">
        <f>_xll.qlCalendarAdvance(Calendar,BA1897,AY1898,"f",,Trigger)</f>
        <v>52601</v>
      </c>
      <c r="BB1898" s="158">
        <f>_xll.qlInterestRateIndexMaturity(Currency&amp;"ibor"&amp;Tenor,BA1898,Trigger)</f>
        <v>52783</v>
      </c>
      <c r="BC1898" s="320">
        <f>_xll.qlIndexFixing($AC$5,AZ1898,TRUE,_xll.ohTrigger(Trigger,Trigger6M))</f>
        <v>1.4429978699228014E-2</v>
      </c>
      <c r="BD1898" s="320">
        <f>_xll.qlIndexFixing($BE$1,AZ1898,TRUE,_xll.ohTrigger(Trigger,Trigger6M))</f>
        <v>1.4542673186428996E-2</v>
      </c>
    </row>
    <row r="1899" spans="51:56" ht="11.25" customHeight="1" x14ac:dyDescent="0.25">
      <c r="AY1899" s="159" t="s">
        <v>90</v>
      </c>
      <c r="AZ1899" s="158">
        <f>_xll.qlInterestRateIndexFixingDate(Currency&amp;"ibor"&amp;Tenor,BA1899,Trigger)</f>
        <v>52604</v>
      </c>
      <c r="BA1899" s="158">
        <f>_xll.qlCalendarAdvance(Calendar,BA1898,AY1899,"f",,Trigger)</f>
        <v>52608</v>
      </c>
      <c r="BB1899" s="158">
        <f>_xll.qlInterestRateIndexMaturity(Currency&amp;"ibor"&amp;Tenor,BA1899,Trigger)</f>
        <v>52790</v>
      </c>
      <c r="BC1899" s="320">
        <f>_xll.qlIndexFixing($AC$5,AZ1899,TRUE,_xll.ohTrigger(Trigger,Trigger6M))</f>
        <v>1.4431198546529425E-2</v>
      </c>
      <c r="BD1899" s="320">
        <f>_xll.qlIndexFixing($BE$1,AZ1899,TRUE,_xll.ohTrigger(Trigger,Trigger6M))</f>
        <v>1.4541226090321437E-2</v>
      </c>
    </row>
    <row r="1900" spans="51:56" ht="11.25" customHeight="1" x14ac:dyDescent="0.25">
      <c r="AY1900" s="159" t="s">
        <v>90</v>
      </c>
      <c r="AZ1900" s="158">
        <f>_xll.qlInterestRateIndexFixingDate(Currency&amp;"ibor"&amp;Tenor,BA1900,Trigger)</f>
        <v>52611</v>
      </c>
      <c r="BA1900" s="158">
        <f>_xll.qlCalendarAdvance(Calendar,BA1899,AY1900,"f",,Trigger)</f>
        <v>52615</v>
      </c>
      <c r="BB1900" s="158">
        <f>_xll.qlInterestRateIndexMaturity(Currency&amp;"ibor"&amp;Tenor,BA1900,Trigger)</f>
        <v>52797</v>
      </c>
      <c r="BC1900" s="320">
        <f>_xll.qlIndexFixing($AC$5,AZ1900,TRUE,_xll.ohTrigger(Trigger,Trigger6M))</f>
        <v>1.4432418407867961E-2</v>
      </c>
      <c r="BD1900" s="320">
        <f>_xll.qlIndexFixing($BE$1,AZ1900,TRUE,_xll.ohTrigger(Trigger,Trigger6M))</f>
        <v>1.4539754221798991E-2</v>
      </c>
    </row>
    <row r="1901" spans="51:56" ht="11.25" customHeight="1" x14ac:dyDescent="0.25">
      <c r="AY1901" s="159" t="s">
        <v>90</v>
      </c>
      <c r="AZ1901" s="158">
        <f>_xll.qlInterestRateIndexFixingDate(Currency&amp;"ibor"&amp;Tenor,BA1901,Trigger)</f>
        <v>52618</v>
      </c>
      <c r="BA1901" s="158">
        <f>_xll.qlCalendarAdvance(Calendar,BA1900,AY1901,"f",,Trigger)</f>
        <v>52622</v>
      </c>
      <c r="BB1901" s="158">
        <f>_xll.qlInterestRateIndexMaturity(Currency&amp;"ibor"&amp;Tenor,BA1901,Trigger)</f>
        <v>52804</v>
      </c>
      <c r="BC1901" s="320">
        <f>_xll.qlIndexFixing($AC$5,AZ1901,TRUE,_xll.ohTrigger(Trigger,Trigger6M))</f>
        <v>1.4433638283244937E-2</v>
      </c>
      <c r="BD1901" s="320">
        <f>_xll.qlIndexFixing($BE$1,AZ1901,TRUE,_xll.ohTrigger(Trigger,Trigger6M))</f>
        <v>1.4538257529846639E-2</v>
      </c>
    </row>
    <row r="1902" spans="51:56" ht="11.25" customHeight="1" x14ac:dyDescent="0.25">
      <c r="AY1902" s="159" t="s">
        <v>90</v>
      </c>
      <c r="AZ1902" s="158">
        <f>_xll.qlInterestRateIndexFixingDate(Currency&amp;"ibor"&amp;Tenor,BA1902,Trigger)</f>
        <v>52625</v>
      </c>
      <c r="BA1902" s="158">
        <f>_xll.qlCalendarAdvance(Calendar,BA1901,AY1902,"f",,Trigger)</f>
        <v>52629</v>
      </c>
      <c r="BB1902" s="158">
        <f>_xll.qlInterestRateIndexMaturity(Currency&amp;"ibor"&amp;Tenor,BA1902,Trigger)</f>
        <v>52811</v>
      </c>
      <c r="BC1902" s="320">
        <f>_xll.qlIndexFixing($AC$5,AZ1902,TRUE,_xll.ohTrigger(Trigger,Trigger6M))</f>
        <v>1.4434858172659474E-2</v>
      </c>
      <c r="BD1902" s="320">
        <f>_xll.qlIndexFixing($BE$1,AZ1902,TRUE,_xll.ohTrigger(Trigger,Trigger6M))</f>
        <v>1.4536735963449366E-2</v>
      </c>
    </row>
    <row r="1903" spans="51:56" ht="11.25" customHeight="1" x14ac:dyDescent="0.25">
      <c r="AY1903" s="159" t="s">
        <v>90</v>
      </c>
      <c r="AZ1903" s="158">
        <f>_xll.qlInterestRateIndexFixingDate(Currency&amp;"ibor"&amp;Tenor,BA1903,Trigger)</f>
        <v>52632</v>
      </c>
      <c r="BA1903" s="158">
        <f>_xll.qlCalendarAdvance(Calendar,BA1902,AY1903,"f",,Trigger)</f>
        <v>52636</v>
      </c>
      <c r="BB1903" s="158">
        <f>_xll.qlInterestRateIndexMaturity(Currency&amp;"ibor"&amp;Tenor,BA1903,Trigger)</f>
        <v>52818</v>
      </c>
      <c r="BC1903" s="320">
        <f>_xll.qlIndexFixing($AC$5,AZ1903,TRUE,_xll.ohTrigger(Trigger,Trigger6M))</f>
        <v>1.4436078076112892E-2</v>
      </c>
      <c r="BD1903" s="320">
        <f>_xll.qlIndexFixing($BE$1,AZ1903,TRUE,_xll.ohTrigger(Trigger,Trigger6M))</f>
        <v>1.453518947159391E-2</v>
      </c>
    </row>
    <row r="1904" spans="51:56" ht="11.25" customHeight="1" x14ac:dyDescent="0.25">
      <c r="AY1904" s="159" t="s">
        <v>90</v>
      </c>
      <c r="AZ1904" s="158">
        <f>_xll.qlInterestRateIndexFixingDate(Currency&amp;"ibor"&amp;Tenor,BA1904,Trigger)</f>
        <v>52639</v>
      </c>
      <c r="BA1904" s="158">
        <f>_xll.qlCalendarAdvance(Calendar,BA1903,AY1904,"f",,Trigger)</f>
        <v>52643</v>
      </c>
      <c r="BB1904" s="158">
        <f>_xll.qlInterestRateIndexMaturity(Currency&amp;"ibor"&amp;Tenor,BA1904,Trigger)</f>
        <v>52825</v>
      </c>
      <c r="BC1904" s="320">
        <f>_xll.qlIndexFixing($AC$5,AZ1904,TRUE,_xll.ohTrigger(Trigger,Trigger6M))</f>
        <v>1.4437297993603434E-2</v>
      </c>
      <c r="BD1904" s="320">
        <f>_xll.qlIndexFixing($BE$1,AZ1904,TRUE,_xll.ohTrigger(Trigger,Trigger6M))</f>
        <v>1.4533618003266137E-2</v>
      </c>
    </row>
    <row r="1905" spans="51:56" ht="11.25" customHeight="1" x14ac:dyDescent="0.25">
      <c r="AY1905" s="159" t="s">
        <v>90</v>
      </c>
      <c r="AZ1905" s="158">
        <f>_xll.qlInterestRateIndexFixingDate(Currency&amp;"ibor"&amp;Tenor,BA1905,Trigger)</f>
        <v>52646</v>
      </c>
      <c r="BA1905" s="158">
        <f>_xll.qlCalendarAdvance(Calendar,BA1904,AY1905,"f",,Trigger)</f>
        <v>52650</v>
      </c>
      <c r="BB1905" s="158">
        <f>_xll.qlInterestRateIndexMaturity(Currency&amp;"ibor"&amp;Tenor,BA1905,Trigger)</f>
        <v>52832</v>
      </c>
      <c r="BC1905" s="320">
        <f>_xll.qlIndexFixing($AC$5,AZ1905,TRUE,_xll.ohTrigger(Trigger,Trigger6M))</f>
        <v>1.4438517925132415E-2</v>
      </c>
      <c r="BD1905" s="320">
        <f>_xll.qlIndexFixing($BE$1,AZ1905,TRUE,_xll.ohTrigger(Trigger,Trigger6M))</f>
        <v>1.4532021507456739E-2</v>
      </c>
    </row>
    <row r="1906" spans="51:56" ht="11.25" customHeight="1" x14ac:dyDescent="0.25">
      <c r="AY1906" s="159" t="s">
        <v>90</v>
      </c>
      <c r="AZ1906" s="158">
        <f>_xll.qlInterestRateIndexFixingDate(Currency&amp;"ibor"&amp;Tenor,BA1906,Trigger)</f>
        <v>52653</v>
      </c>
      <c r="BA1906" s="158">
        <f>_xll.qlCalendarAdvance(Calendar,BA1905,AY1906,"f",,Trigger)</f>
        <v>52657</v>
      </c>
      <c r="BB1906" s="158">
        <f>_xll.qlInterestRateIndexMaturity(Currency&amp;"ibor"&amp;Tenor,BA1906,Trigger)</f>
        <v>52841</v>
      </c>
      <c r="BC1906" s="320">
        <f>_xll.qlIndexFixing($AC$5,AZ1906,TRUE,_xll.ohTrigger(Trigger,Trigger6M))</f>
        <v>1.4440489720287955E-2</v>
      </c>
      <c r="BD1906" s="320">
        <f>_xll.qlIndexFixing($BE$1,AZ1906,TRUE,_xll.ohTrigger(Trigger,Trigger6M))</f>
        <v>1.4530735626318691E-2</v>
      </c>
    </row>
    <row r="1907" spans="51:56" ht="11.25" customHeight="1" x14ac:dyDescent="0.25">
      <c r="AY1907" s="159" t="s">
        <v>90</v>
      </c>
      <c r="AZ1907" s="158">
        <f>_xll.qlInterestRateIndexFixingDate(Currency&amp;"ibor"&amp;Tenor,BA1907,Trigger)</f>
        <v>52660</v>
      </c>
      <c r="BA1907" s="158">
        <f>_xll.qlCalendarAdvance(Calendar,BA1906,AY1907,"f",,Trigger)</f>
        <v>52664</v>
      </c>
      <c r="BB1907" s="158">
        <f>_xll.qlInterestRateIndexMaturity(Currency&amp;"ibor"&amp;Tenor,BA1907,Trigger)</f>
        <v>52848</v>
      </c>
      <c r="BC1907" s="320">
        <f>_xll.qlIndexFixing($AC$5,AZ1907,TRUE,_xll.ohTrigger(Trigger,Trigger6M))</f>
        <v>1.4441709669654699E-2</v>
      </c>
      <c r="BD1907" s="320">
        <f>_xll.qlIndexFixing($BE$1,AZ1907,TRUE,_xll.ohTrigger(Trigger,Trigger6M))</f>
        <v>1.4529085163914988E-2</v>
      </c>
    </row>
    <row r="1908" spans="51:56" ht="11.25" customHeight="1" x14ac:dyDescent="0.25">
      <c r="AY1908" s="159" t="s">
        <v>90</v>
      </c>
      <c r="AZ1908" s="158">
        <f>_xll.qlInterestRateIndexFixingDate(Currency&amp;"ibor"&amp;Tenor,BA1908,Trigger)</f>
        <v>52667</v>
      </c>
      <c r="BA1908" s="158">
        <f>_xll.qlCalendarAdvance(Calendar,BA1907,AY1908,"f",,Trigger)</f>
        <v>52671</v>
      </c>
      <c r="BB1908" s="158">
        <f>_xll.qlInterestRateIndexMaturity(Currency&amp;"ibor"&amp;Tenor,BA1908,Trigger)</f>
        <v>52855</v>
      </c>
      <c r="BC1908" s="320">
        <f>_xll.qlIndexFixing($AC$5,AZ1908,TRUE,_xll.ohTrigger(Trigger,Trigger6M))</f>
        <v>1.44429296329238E-2</v>
      </c>
      <c r="BD1908" s="320">
        <f>_xll.qlIndexFixing($BE$1,AZ1908,TRUE,_xll.ohTrigger(Trigger,Trigger6M))</f>
        <v>1.452740951170322E-2</v>
      </c>
    </row>
    <row r="1909" spans="51:56" ht="11.25" customHeight="1" x14ac:dyDescent="0.25">
      <c r="AY1909" s="159" t="s">
        <v>90</v>
      </c>
      <c r="AZ1909" s="158">
        <f>_xll.qlInterestRateIndexFixingDate(Currency&amp;"ibor"&amp;Tenor,BA1909,Trigger)</f>
        <v>52674</v>
      </c>
      <c r="BA1909" s="158">
        <f>_xll.qlCalendarAdvance(Calendar,BA1908,AY1909,"f",,Trigger)</f>
        <v>52678</v>
      </c>
      <c r="BB1909" s="158">
        <f>_xll.qlInterestRateIndexMaturity(Currency&amp;"ibor"&amp;Tenor,BA1909,Trigger)</f>
        <v>52862</v>
      </c>
      <c r="BC1909" s="320">
        <f>_xll.qlIndexFixing($AC$5,AZ1909,TRUE,_xll.ohTrigger(Trigger,Trigger6M))</f>
        <v>1.4444149610095693E-2</v>
      </c>
      <c r="BD1909" s="320">
        <f>_xll.qlIndexFixing($BE$1,AZ1909,TRUE,_xll.ohTrigger(Trigger,Trigger6M))</f>
        <v>1.4525708618673321E-2</v>
      </c>
    </row>
    <row r="1910" spans="51:56" ht="11.25" customHeight="1" x14ac:dyDescent="0.25">
      <c r="AY1910" s="159" t="s">
        <v>90</v>
      </c>
      <c r="AZ1910" s="158">
        <f>_xll.qlInterestRateIndexFixingDate(Currency&amp;"ibor"&amp;Tenor,BA1910,Trigger)</f>
        <v>52681</v>
      </c>
      <c r="BA1910" s="158">
        <f>_xll.qlCalendarAdvance(Calendar,BA1909,AY1910,"f",,Trigger)</f>
        <v>52685</v>
      </c>
      <c r="BB1910" s="158">
        <f>_xll.qlInterestRateIndexMaturity(Currency&amp;"ibor"&amp;Tenor,BA1910,Trigger)</f>
        <v>52869</v>
      </c>
      <c r="BC1910" s="320">
        <f>_xll.qlIndexFixing($AC$5,AZ1910,TRUE,_xll.ohTrigger(Trigger,Trigger6M))</f>
        <v>1.4445369601170812E-2</v>
      </c>
      <c r="BD1910" s="320">
        <f>_xll.qlIndexFixing($BE$1,AZ1910,TRUE,_xll.ohTrigger(Trigger,Trigger6M))</f>
        <v>1.4523982433817396E-2</v>
      </c>
    </row>
    <row r="1911" spans="51:56" ht="11.25" customHeight="1" x14ac:dyDescent="0.25">
      <c r="AY1911" s="159" t="s">
        <v>90</v>
      </c>
      <c r="AZ1911" s="158">
        <f>_xll.qlInterestRateIndexFixingDate(Currency&amp;"ibor"&amp;Tenor,BA1911,Trigger)</f>
        <v>52688</v>
      </c>
      <c r="BA1911" s="158">
        <f>_xll.qlCalendarAdvance(Calendar,BA1910,AY1911,"f",,Trigger)</f>
        <v>52692</v>
      </c>
      <c r="BB1911" s="158">
        <f>_xll.qlInterestRateIndexMaturity(Currency&amp;"ibor"&amp;Tenor,BA1911,Trigger)</f>
        <v>52875</v>
      </c>
      <c r="BC1911" s="320">
        <f>_xll.qlIndexFixing($AC$5,AZ1911,TRUE,_xll.ohTrigger(Trigger,Trigger6M))</f>
        <v>1.4446213702044602E-2</v>
      </c>
      <c r="BD1911" s="320">
        <f>_xll.qlIndexFixing($BE$1,AZ1911,TRUE,_xll.ohTrigger(Trigger,Trigger6M))</f>
        <v>1.4522072591497058E-2</v>
      </c>
    </row>
    <row r="1912" spans="51:56" ht="11.25" customHeight="1" x14ac:dyDescent="0.25">
      <c r="AY1912" s="159" t="s">
        <v>90</v>
      </c>
      <c r="AZ1912" s="158">
        <f>_xll.qlInterestRateIndexFixingDate(Currency&amp;"ibor"&amp;Tenor,BA1912,Trigger)</f>
        <v>52695</v>
      </c>
      <c r="BA1912" s="158">
        <f>_xll.qlCalendarAdvance(Calendar,BA1911,AY1912,"f",,Trigger)</f>
        <v>52699</v>
      </c>
      <c r="BB1912" s="158">
        <f>_xll.qlInterestRateIndexMaturity(Currency&amp;"ibor"&amp;Tenor,BA1912,Trigger)</f>
        <v>52882</v>
      </c>
      <c r="BC1912" s="320">
        <f>_xll.qlIndexFixing($AC$5,AZ1912,TRUE,_xll.ohTrigger(Trigger,Trigger6M))</f>
        <v>1.4447433726087925E-2</v>
      </c>
      <c r="BD1912" s="320">
        <f>_xll.qlIndexFixing($BE$1,AZ1912,TRUE,_xll.ohTrigger(Trigger,Trigger6M))</f>
        <v>1.4520297572769647E-2</v>
      </c>
    </row>
    <row r="1913" spans="51:56" ht="11.25" customHeight="1" x14ac:dyDescent="0.25">
      <c r="AY1913" s="159" t="s">
        <v>90</v>
      </c>
      <c r="AZ1913" s="158">
        <f>_xll.qlInterestRateIndexFixingDate(Currency&amp;"ibor"&amp;Tenor,BA1913,Trigger)</f>
        <v>52700</v>
      </c>
      <c r="BA1913" s="158">
        <f>_xll.qlCalendarAdvance(Calendar,BA1912,AY1913,"f",,Trigger)</f>
        <v>52706</v>
      </c>
      <c r="BB1913" s="158">
        <f>_xll.qlInterestRateIndexMaturity(Currency&amp;"ibor"&amp;Tenor,BA1913,Trigger)</f>
        <v>52889</v>
      </c>
      <c r="BC1913" s="320">
        <f>_xll.qlIndexFixing($AC$5,AZ1913,TRUE,_xll.ohTrigger(Trigger,Trigger6M))</f>
        <v>1.44486537641004E-2</v>
      </c>
      <c r="BD1913" s="320">
        <f>_xll.qlIndexFixing($BE$1,AZ1913,TRUE,_xll.ohTrigger(Trigger,Trigger6M))</f>
        <v>1.4518497113852391E-2</v>
      </c>
    </row>
    <row r="1914" spans="51:56" ht="11.25" customHeight="1" x14ac:dyDescent="0.25">
      <c r="AY1914" s="159" t="s">
        <v>90</v>
      </c>
      <c r="AZ1914" s="158">
        <f>_xll.qlInterestRateIndexFixingDate(Currency&amp;"ibor"&amp;Tenor,BA1914,Trigger)</f>
        <v>52709</v>
      </c>
      <c r="BA1914" s="158">
        <f>_xll.qlCalendarAdvance(Calendar,BA1913,AY1914,"f",,Trigger)</f>
        <v>52713</v>
      </c>
      <c r="BB1914" s="158">
        <f>_xll.qlInterestRateIndexMaturity(Currency&amp;"ibor"&amp;Tenor,BA1914,Trigger)</f>
        <v>52896</v>
      </c>
      <c r="BC1914" s="320">
        <f>_xll.qlIndexFixing($AC$5,AZ1914,TRUE,_xll.ohTrigger(Trigger,Trigger6M))</f>
        <v>1.4449873816083775E-2</v>
      </c>
      <c r="BD1914" s="320">
        <f>_xll.qlIndexFixing($BE$1,AZ1914,TRUE,_xll.ohTrigger(Trigger,Trigger6M))</f>
        <v>1.4516671163741279E-2</v>
      </c>
    </row>
    <row r="1915" spans="51:56" ht="11.25" customHeight="1" x14ac:dyDescent="0.25">
      <c r="AY1915" s="159" t="s">
        <v>90</v>
      </c>
      <c r="AZ1915" s="158">
        <f>_xll.qlInterestRateIndexFixingDate(Currency&amp;"ibor"&amp;Tenor,BA1915,Trigger)</f>
        <v>52716</v>
      </c>
      <c r="BA1915" s="158">
        <f>_xll.qlCalendarAdvance(Calendar,BA1914,AY1915,"f",,Trigger)</f>
        <v>52720</v>
      </c>
      <c r="BB1915" s="158">
        <f>_xll.qlInterestRateIndexMaturity(Currency&amp;"ibor"&amp;Tenor,BA1915,Trigger)</f>
        <v>52904</v>
      </c>
      <c r="BC1915" s="320">
        <f>_xll.qlIndexFixing($AC$5,AZ1915,TRUE,_xll.ohTrigger(Trigger,Trigger6M))</f>
        <v>1.4451469765090028E-2</v>
      </c>
      <c r="BD1915" s="320">
        <f>_xll.qlIndexFixing($BE$1,AZ1915,TRUE,_xll.ohTrigger(Trigger,Trigger6M))</f>
        <v>1.4514970346894588E-2</v>
      </c>
    </row>
    <row r="1916" spans="51:56" ht="11.25" customHeight="1" x14ac:dyDescent="0.25">
      <c r="AY1916" s="159" t="s">
        <v>90</v>
      </c>
      <c r="AZ1916" s="158">
        <f>_xll.qlInterestRateIndexFixingDate(Currency&amp;"ibor"&amp;Tenor,BA1916,Trigger)</f>
        <v>52723</v>
      </c>
      <c r="BA1916" s="158">
        <f>_xll.qlCalendarAdvance(Calendar,BA1915,AY1916,"f",,Trigger)</f>
        <v>52727</v>
      </c>
      <c r="BB1916" s="158">
        <f>_xll.qlInterestRateIndexMaturity(Currency&amp;"ibor"&amp;Tenor,BA1916,Trigger)</f>
        <v>52911</v>
      </c>
      <c r="BC1916" s="320">
        <f>_xll.qlIndexFixing($AC$5,AZ1916,TRUE,_xll.ohTrigger(Trigger,Trigger6M))</f>
        <v>1.4452689839583203E-2</v>
      </c>
      <c r="BD1916" s="320">
        <f>_xll.qlIndexFixing($BE$1,AZ1916,TRUE,_xll.ohTrigger(Trigger,Trigger6M))</f>
        <v>1.4513091339950202E-2</v>
      </c>
    </row>
    <row r="1917" spans="51:56" ht="11.25" customHeight="1" x14ac:dyDescent="0.25">
      <c r="AY1917" s="159" t="s">
        <v>90</v>
      </c>
      <c r="AZ1917" s="158">
        <f>_xll.qlInterestRateIndexFixingDate(Currency&amp;"ibor"&amp;Tenor,BA1917,Trigger)</f>
        <v>52730</v>
      </c>
      <c r="BA1917" s="158">
        <f>_xll.qlCalendarAdvance(Calendar,BA1916,AY1917,"f",,Trigger)</f>
        <v>52734</v>
      </c>
      <c r="BB1917" s="158">
        <f>_xll.qlInterestRateIndexMaturity(Currency&amp;"ibor"&amp;Tenor,BA1917,Trigger)</f>
        <v>52918</v>
      </c>
      <c r="BC1917" s="320">
        <f>_xll.qlIndexFixing($AC$5,AZ1917,TRUE,_xll.ohTrigger(Trigger,Trigger6M))</f>
        <v>1.4453908506135222E-2</v>
      </c>
      <c r="BD1917" s="320">
        <f>_xll.qlIndexFixing($BE$1,AZ1917,TRUE,_xll.ohTrigger(Trigger,Trigger6M))</f>
        <v>1.4511186684147996E-2</v>
      </c>
    </row>
    <row r="1918" spans="51:56" ht="11.25" customHeight="1" x14ac:dyDescent="0.25">
      <c r="AY1918" s="159" t="s">
        <v>90</v>
      </c>
      <c r="AZ1918" s="158">
        <f>_xll.qlInterestRateIndexFixingDate(Currency&amp;"ibor"&amp;Tenor,BA1918,Trigger)</f>
        <v>52737</v>
      </c>
      <c r="BA1918" s="158">
        <f>_xll.qlCalendarAdvance(Calendar,BA1917,AY1918,"f",,Trigger)</f>
        <v>52741</v>
      </c>
      <c r="BB1918" s="158">
        <f>_xll.qlInterestRateIndexMaturity(Currency&amp;"ibor"&amp;Tenor,BA1918,Trigger)</f>
        <v>52925</v>
      </c>
      <c r="BC1918" s="320">
        <f>_xll.qlIndexFixing($AC$5,AZ1918,TRUE,_xll.ohTrigger(Trigger,Trigger6M))</f>
        <v>1.4455118648009323E-2</v>
      </c>
      <c r="BD1918" s="320">
        <f>_xll.qlIndexFixing($BE$1,AZ1918,TRUE,_xll.ohTrigger(Trigger,Trigger6M))</f>
        <v>1.4509256328487459E-2</v>
      </c>
    </row>
    <row r="1919" spans="51:56" ht="11.25" customHeight="1" x14ac:dyDescent="0.25">
      <c r="AY1919" s="159" t="s">
        <v>90</v>
      </c>
      <c r="AZ1919" s="158">
        <f>_xll.qlInterestRateIndexFixingDate(Currency&amp;"ibor"&amp;Tenor,BA1919,Trigger)</f>
        <v>52744</v>
      </c>
      <c r="BA1919" s="158">
        <f>_xll.qlCalendarAdvance(Calendar,BA1918,AY1919,"f",,Trigger)</f>
        <v>52748</v>
      </c>
      <c r="BB1919" s="158">
        <f>_xll.qlInterestRateIndexMaturity(Currency&amp;"ibor"&amp;Tenor,BA1919,Trigger)</f>
        <v>52931</v>
      </c>
      <c r="BC1919" s="320">
        <f>_xll.qlIndexFixing($AC$5,AZ1919,TRUE,_xll.ohTrigger(Trigger,Trigger6M))</f>
        <v>1.4455952813861065E-2</v>
      </c>
      <c r="BD1919" s="320">
        <f>_xll.qlIndexFixing($BE$1,AZ1919,TRUE,_xll.ohTrigger(Trigger,Trigger6M))</f>
        <v>1.4507157260263789E-2</v>
      </c>
    </row>
    <row r="1920" spans="51:56" ht="11.25" customHeight="1" x14ac:dyDescent="0.25">
      <c r="AY1920" s="159" t="s">
        <v>90</v>
      </c>
      <c r="AZ1920" s="158">
        <f>_xll.qlInterestRateIndexFixingDate(Currency&amp;"ibor"&amp;Tenor,BA1920,Trigger)</f>
        <v>52751</v>
      </c>
      <c r="BA1920" s="158">
        <f>_xll.qlCalendarAdvance(Calendar,BA1919,AY1920,"f",,Trigger)</f>
        <v>52755</v>
      </c>
      <c r="BB1920" s="158">
        <f>_xll.qlInterestRateIndexMaturity(Currency&amp;"ibor"&amp;Tenor,BA1920,Trigger)</f>
        <v>52938</v>
      </c>
      <c r="BC1920" s="320">
        <f>_xll.qlIndexFixing($AC$5,AZ1920,TRUE,_xll.ohTrigger(Trigger,Trigger6M))</f>
        <v>1.4457162908750057E-2</v>
      </c>
      <c r="BD1920" s="320">
        <f>_xll.qlIndexFixing($BE$1,AZ1920,TRUE,_xll.ohTrigger(Trigger,Trigger6M))</f>
        <v>1.4505177291996197E-2</v>
      </c>
    </row>
    <row r="1921" spans="51:56" ht="11.25" customHeight="1" x14ac:dyDescent="0.25">
      <c r="AY1921" s="159" t="s">
        <v>90</v>
      </c>
      <c r="AZ1921" s="158">
        <f>_xll.qlInterestRateIndexFixingDate(Currency&amp;"ibor"&amp;Tenor,BA1921,Trigger)</f>
        <v>52758</v>
      </c>
      <c r="BA1921" s="158">
        <f>_xll.qlCalendarAdvance(Calendar,BA1920,AY1921,"f",,Trigger)</f>
        <v>52762</v>
      </c>
      <c r="BB1921" s="158">
        <f>_xll.qlInterestRateIndexMaturity(Currency&amp;"ibor"&amp;Tenor,BA1921,Trigger)</f>
        <v>52945</v>
      </c>
      <c r="BC1921" s="320">
        <f>_xll.qlIndexFixing($AC$5,AZ1921,TRUE,_xll.ohTrigger(Trigger,Trigger6M))</f>
        <v>1.4458373004378567E-2</v>
      </c>
      <c r="BD1921" s="320">
        <f>_xll.qlIndexFixing($BE$1,AZ1921,TRUE,_xll.ohTrigger(Trigger,Trigger6M))</f>
        <v>1.4503171475548179E-2</v>
      </c>
    </row>
    <row r="1922" spans="51:56" ht="11.25" customHeight="1" x14ac:dyDescent="0.25">
      <c r="AY1922" s="159" t="s">
        <v>90</v>
      </c>
      <c r="AZ1922" s="158">
        <f>_xll.qlInterestRateIndexFixingDate(Currency&amp;"ibor"&amp;Tenor,BA1922,Trigger)</f>
        <v>52765</v>
      </c>
      <c r="BA1922" s="158">
        <f>_xll.qlCalendarAdvance(Calendar,BA1921,AY1922,"f",,Trigger)</f>
        <v>52769</v>
      </c>
      <c r="BB1922" s="158">
        <f>_xll.qlInterestRateIndexMaturity(Currency&amp;"ibor"&amp;Tenor,BA1922,Trigger)</f>
        <v>52952</v>
      </c>
      <c r="BC1922" s="320">
        <f>_xll.qlIndexFixing($AC$5,AZ1922,TRUE,_xll.ohTrigger(Trigger,Trigger6M))</f>
        <v>1.4459583100746158E-2</v>
      </c>
      <c r="BD1922" s="320">
        <f>_xll.qlIndexFixing($BE$1,AZ1922,TRUE,_xll.ohTrigger(Trigger,Trigger6M))</f>
        <v>1.4501139759926207E-2</v>
      </c>
    </row>
    <row r="1923" spans="51:56" ht="11.25" customHeight="1" x14ac:dyDescent="0.25">
      <c r="AY1923" s="159" t="s">
        <v>90</v>
      </c>
      <c r="AZ1923" s="158">
        <f>_xll.qlInterestRateIndexFixingDate(Currency&amp;"ibor"&amp;Tenor,BA1923,Trigger)</f>
        <v>52772</v>
      </c>
      <c r="BA1923" s="158">
        <f>_xll.qlCalendarAdvance(Calendar,BA1922,AY1923,"f",,Trigger)</f>
        <v>52776</v>
      </c>
      <c r="BB1923" s="158">
        <f>_xll.qlInterestRateIndexMaturity(Currency&amp;"ibor"&amp;Tenor,BA1923,Trigger)</f>
        <v>52959</v>
      </c>
      <c r="BC1923" s="320">
        <f>_xll.qlIndexFixing($AC$5,AZ1923,TRUE,_xll.ohTrigger(Trigger,Trigger6M))</f>
        <v>1.4460793197851957E-2</v>
      </c>
      <c r="BD1923" s="320">
        <f>_xll.qlIndexFixing($BE$1,AZ1923,TRUE,_xll.ohTrigger(Trigger,Trigger6M))</f>
        <v>1.4499082094138067E-2</v>
      </c>
    </row>
    <row r="1924" spans="51:56" ht="11.25" customHeight="1" x14ac:dyDescent="0.25">
      <c r="AY1924" s="159" t="s">
        <v>90</v>
      </c>
      <c r="AZ1924" s="158">
        <f>_xll.qlInterestRateIndexFixingDate(Currency&amp;"ibor"&amp;Tenor,BA1924,Trigger)</f>
        <v>52779</v>
      </c>
      <c r="BA1924" s="158">
        <f>_xll.qlCalendarAdvance(Calendar,BA1923,AY1924,"f",,Trigger)</f>
        <v>52783</v>
      </c>
      <c r="BB1924" s="158">
        <f>_xll.qlInterestRateIndexMaturity(Currency&amp;"ibor"&amp;Tenor,BA1924,Trigger)</f>
        <v>52967</v>
      </c>
      <c r="BC1924" s="320">
        <f>_xll.qlIndexFixing($AC$5,AZ1924,TRUE,_xll.ohTrigger(Trigger,Trigger6M))</f>
        <v>1.4462379514854051E-2</v>
      </c>
      <c r="BD1924" s="320">
        <f>_xll.qlIndexFixing($BE$1,AZ1924,TRUE,_xll.ohTrigger(Trigger,Trigger6M))</f>
        <v>1.4497131641678122E-2</v>
      </c>
    </row>
    <row r="1925" spans="51:56" ht="11.25" customHeight="1" x14ac:dyDescent="0.25">
      <c r="AY1925" s="159" t="s">
        <v>90</v>
      </c>
      <c r="AZ1925" s="158">
        <f>_xll.qlInterestRateIndexFixingDate(Currency&amp;"ibor"&amp;Tenor,BA1925,Trigger)</f>
        <v>52786</v>
      </c>
      <c r="BA1925" s="158">
        <f>_xll.qlCalendarAdvance(Calendar,BA1924,AY1925,"f",,Trigger)</f>
        <v>52790</v>
      </c>
      <c r="BB1925" s="158">
        <f>_xll.qlInterestRateIndexMaturity(Currency&amp;"ibor"&amp;Tenor,BA1925,Trigger)</f>
        <v>52974</v>
      </c>
      <c r="BC1925" s="320">
        <f>_xll.qlIndexFixing($AC$5,AZ1925,TRUE,_xll.ohTrigger(Trigger,Trigger6M))</f>
        <v>1.4463589661928773E-2</v>
      </c>
      <c r="BD1925" s="320">
        <f>_xll.qlIndexFixing($BE$1,AZ1925,TRUE,_xll.ohTrigger(Trigger,Trigger6M))</f>
        <v>1.4495019959122349E-2</v>
      </c>
    </row>
    <row r="1926" spans="51:56" ht="11.25" customHeight="1" x14ac:dyDescent="0.25">
      <c r="AY1926" s="159" t="s">
        <v>90</v>
      </c>
      <c r="AZ1926" s="158">
        <f>_xll.qlInterestRateIndexFixingDate(Currency&amp;"ibor"&amp;Tenor,BA1926,Trigger)</f>
        <v>52793</v>
      </c>
      <c r="BA1926" s="158">
        <f>_xll.qlCalendarAdvance(Calendar,BA1925,AY1926,"f",,Trigger)</f>
        <v>52797</v>
      </c>
      <c r="BB1926" s="158">
        <f>_xll.qlInterestRateIndexMaturity(Currency&amp;"ibor"&amp;Tenor,BA1926,Trigger)</f>
        <v>52981</v>
      </c>
      <c r="BC1926" s="320">
        <f>_xll.qlIndexFixing($AC$5,AZ1926,TRUE,_xll.ohTrigger(Trigger,Trigger6M))</f>
        <v>1.446479980974638E-2</v>
      </c>
      <c r="BD1926" s="320">
        <f>_xll.qlIndexFixing($BE$1,AZ1926,TRUE,_xll.ohTrigger(Trigger,Trigger6M))</f>
        <v>1.4492882168754141E-2</v>
      </c>
    </row>
    <row r="1927" spans="51:56" ht="11.25" customHeight="1" x14ac:dyDescent="0.25">
      <c r="AY1927" s="159" t="s">
        <v>90</v>
      </c>
      <c r="AZ1927" s="158">
        <f>_xll.qlInterestRateIndexFixingDate(Currency&amp;"ibor"&amp;Tenor,BA1927,Trigger)</f>
        <v>52800</v>
      </c>
      <c r="BA1927" s="158">
        <f>_xll.qlCalendarAdvance(Calendar,BA1926,AY1927,"f",,Trigger)</f>
        <v>52804</v>
      </c>
      <c r="BB1927" s="158">
        <f>_xll.qlInterestRateIndexMaturity(Currency&amp;"ibor"&amp;Tenor,BA1927,Trigger)</f>
        <v>52988</v>
      </c>
      <c r="BC1927" s="320">
        <f>_xll.qlIndexFixing($AC$5,AZ1927,TRUE,_xll.ohTrigger(Trigger,Trigger6M))</f>
        <v>1.446600995830687E-2</v>
      </c>
      <c r="BD1927" s="320">
        <f>_xll.qlIndexFixing($BE$1,AZ1927,TRUE,_xll.ohTrigger(Trigger,Trigger6M))</f>
        <v>1.449071821958646E-2</v>
      </c>
    </row>
    <row r="1928" spans="51:56" ht="11.25" customHeight="1" x14ac:dyDescent="0.25">
      <c r="AY1928" s="159" t="s">
        <v>90</v>
      </c>
      <c r="AZ1928" s="158">
        <f>_xll.qlInterestRateIndexFixingDate(Currency&amp;"ibor"&amp;Tenor,BA1928,Trigger)</f>
        <v>52807</v>
      </c>
      <c r="BA1928" s="158">
        <f>_xll.qlCalendarAdvance(Calendar,BA1927,AY1928,"f",,Trigger)</f>
        <v>52811</v>
      </c>
      <c r="BB1928" s="158">
        <f>_xll.qlInterestRateIndexMaturity(Currency&amp;"ibor"&amp;Tenor,BA1928,Trigger)</f>
        <v>52995</v>
      </c>
      <c r="BC1928" s="320">
        <f>_xll.qlIndexFixing($AC$5,AZ1928,TRUE,_xll.ohTrigger(Trigger,Trigger6M))</f>
        <v>1.4467220107611112E-2</v>
      </c>
      <c r="BD1928" s="320">
        <f>_xll.qlIndexFixing($BE$1,AZ1928,TRUE,_xll.ohTrigger(Trigger,Trigger6M))</f>
        <v>1.4488528060629658E-2</v>
      </c>
    </row>
    <row r="1929" spans="51:56" ht="11.25" customHeight="1" x14ac:dyDescent="0.25">
      <c r="AY1929" s="159" t="s">
        <v>90</v>
      </c>
      <c r="AZ1929" s="158">
        <f>_xll.qlInterestRateIndexFixingDate(Currency&amp;"ibor"&amp;Tenor,BA1929,Trigger)</f>
        <v>52814</v>
      </c>
      <c r="BA1929" s="158">
        <f>_xll.qlCalendarAdvance(Calendar,BA1928,AY1929,"f",,Trigger)</f>
        <v>52818</v>
      </c>
      <c r="BB1929" s="158">
        <f>_xll.qlInterestRateIndexMaturity(Currency&amp;"ibor"&amp;Tenor,BA1929,Trigger)</f>
        <v>53002</v>
      </c>
      <c r="BC1929" s="320">
        <f>_xll.qlIndexFixing($AC$5,AZ1929,TRUE,_xll.ohTrigger(Trigger,Trigger6M))</f>
        <v>1.446843025765737E-2</v>
      </c>
      <c r="BD1929" s="320">
        <f>_xll.qlIndexFixing($BE$1,AZ1929,TRUE,_xll.ohTrigger(Trigger,Trigger6M))</f>
        <v>1.4486311640899299E-2</v>
      </c>
    </row>
    <row r="1930" spans="51:56" ht="11.25" customHeight="1" x14ac:dyDescent="0.25">
      <c r="AY1930" s="159" t="s">
        <v>90</v>
      </c>
      <c r="AZ1930" s="158">
        <f>_xll.qlInterestRateIndexFixingDate(Currency&amp;"ibor"&amp;Tenor,BA1930,Trigger)</f>
        <v>52821</v>
      </c>
      <c r="BA1930" s="158">
        <f>_xll.qlCalendarAdvance(Calendar,BA1929,AY1930,"f",,Trigger)</f>
        <v>52825</v>
      </c>
      <c r="BB1930" s="158">
        <f>_xll.qlInterestRateIndexMaturity(Currency&amp;"ibor"&amp;Tenor,BA1930,Trigger)</f>
        <v>53009</v>
      </c>
      <c r="BC1930" s="320">
        <f>_xll.qlIndexFixing($AC$5,AZ1930,TRUE,_xll.ohTrigger(Trigger,Trigger6M))</f>
        <v>1.4469640408447382E-2</v>
      </c>
      <c r="BD1930" s="320">
        <f>_xll.qlIndexFixing($BE$1,AZ1930,TRUE,_xll.ohTrigger(Trigger,Trigger6M))</f>
        <v>1.4484068909410517E-2</v>
      </c>
    </row>
    <row r="1931" spans="51:56" ht="11.25" customHeight="1" x14ac:dyDescent="0.25">
      <c r="AY1931" s="159" t="s">
        <v>90</v>
      </c>
      <c r="AZ1931" s="158">
        <f>_xll.qlInterestRateIndexFixingDate(Currency&amp;"ibor"&amp;Tenor,BA1931,Trigger)</f>
        <v>52828</v>
      </c>
      <c r="BA1931" s="158">
        <f>_xll.qlCalendarAdvance(Calendar,BA1930,AY1931,"f",,Trigger)</f>
        <v>52832</v>
      </c>
      <c r="BB1931" s="158">
        <f>_xll.qlInterestRateIndexMaturity(Currency&amp;"ibor"&amp;Tenor,BA1931,Trigger)</f>
        <v>53016</v>
      </c>
      <c r="BC1931" s="320">
        <f>_xll.qlIndexFixing($AC$5,AZ1931,TRUE,_xll.ohTrigger(Trigger,Trigger6M))</f>
        <v>1.4470850559979842E-2</v>
      </c>
      <c r="BD1931" s="320">
        <f>_xll.qlIndexFixing($BE$1,AZ1931,TRUE,_xll.ohTrigger(Trigger,Trigger6M))</f>
        <v>1.4481799815178876E-2</v>
      </c>
    </row>
    <row r="1932" spans="51:56" ht="11.25" customHeight="1" x14ac:dyDescent="0.25">
      <c r="AY1932" s="159" t="s">
        <v>90</v>
      </c>
      <c r="AZ1932" s="158">
        <f>_xll.qlInterestRateIndexFixingDate(Currency&amp;"ibor"&amp;Tenor,BA1932,Trigger)</f>
        <v>52835</v>
      </c>
      <c r="BA1932" s="158">
        <f>_xll.qlCalendarAdvance(Calendar,BA1931,AY1932,"f",,Trigger)</f>
        <v>52839</v>
      </c>
      <c r="BB1932" s="158">
        <f>_xll.qlInterestRateIndexMaturity(Currency&amp;"ibor"&amp;Tenor,BA1932,Trigger)</f>
        <v>53021</v>
      </c>
      <c r="BC1932" s="320">
        <f>_xll.qlIndexFixing($AC$5,AZ1932,TRUE,_xll.ohTrigger(Trigger,Trigger6M))</f>
        <v>1.4471307512544711E-2</v>
      </c>
      <c r="BD1932" s="320">
        <f>_xll.qlIndexFixing($BE$1,AZ1932,TRUE,_xll.ohTrigger(Trigger,Trigger6M))</f>
        <v>1.4479269367361471E-2</v>
      </c>
    </row>
    <row r="1933" spans="51:56" ht="11.25" customHeight="1" x14ac:dyDescent="0.25">
      <c r="AY1933" s="159" t="s">
        <v>90</v>
      </c>
      <c r="AZ1933" s="158">
        <f>_xll.qlInterestRateIndexFixingDate(Currency&amp;"ibor"&amp;Tenor,BA1933,Trigger)</f>
        <v>52842</v>
      </c>
      <c r="BA1933" s="158">
        <f>_xll.qlCalendarAdvance(Calendar,BA1932,AY1933,"f",,Trigger)</f>
        <v>52846</v>
      </c>
      <c r="BB1933" s="158">
        <f>_xll.qlInterestRateIndexMaturity(Currency&amp;"ibor"&amp;Tenor,BA1933,Trigger)</f>
        <v>53027</v>
      </c>
      <c r="BC1933" s="320">
        <f>_xll.qlIndexFixing($AC$5,AZ1933,TRUE,_xll.ohTrigger(Trigger,Trigger6M))</f>
        <v>1.4472140942166136E-2</v>
      </c>
      <c r="BD1933" s="320">
        <f>_xll.qlIndexFixing($BE$1,AZ1933,TRUE,_xll.ohTrigger(Trigger,Trigger6M))</f>
        <v>1.4476835643519993E-2</v>
      </c>
    </row>
    <row r="1934" spans="51:56" ht="11.25" customHeight="1" x14ac:dyDescent="0.25">
      <c r="AY1934" s="159" t="s">
        <v>90</v>
      </c>
      <c r="AZ1934" s="158">
        <f>_xll.qlInterestRateIndexFixingDate(Currency&amp;"ibor"&amp;Tenor,BA1934,Trigger)</f>
        <v>52849</v>
      </c>
      <c r="BA1934" s="158">
        <f>_xll.qlCalendarAdvance(Calendar,BA1933,AY1934,"f",,Trigger)</f>
        <v>52853</v>
      </c>
      <c r="BB1934" s="158">
        <f>_xll.qlInterestRateIndexMaturity(Currency&amp;"ibor"&amp;Tenor,BA1934,Trigger)</f>
        <v>53034</v>
      </c>
      <c r="BC1934" s="320">
        <f>_xll.qlIndexFixing($AC$5,AZ1934,TRUE,_xll.ohTrigger(Trigger,Trigger6M))</f>
        <v>1.4473350950353925E-2</v>
      </c>
      <c r="BD1934" s="320">
        <f>_xll.qlIndexFixing($BE$1,AZ1934,TRUE,_xll.ohTrigger(Trigger,Trigger6M))</f>
        <v>1.447449317048986E-2</v>
      </c>
    </row>
    <row r="1935" spans="51:56" ht="11.25" customHeight="1" x14ac:dyDescent="0.25">
      <c r="AY1935" s="159" t="s">
        <v>90</v>
      </c>
      <c r="AZ1935" s="158">
        <f>_xll.qlInterestRateIndexFixingDate(Currency&amp;"ibor"&amp;Tenor,BA1935,Trigger)</f>
        <v>52856</v>
      </c>
      <c r="BA1935" s="158">
        <f>_xll.qlCalendarAdvance(Calendar,BA1934,AY1935,"f",,Trigger)</f>
        <v>52860</v>
      </c>
      <c r="BB1935" s="158">
        <f>_xll.qlInterestRateIndexMaturity(Currency&amp;"ibor"&amp;Tenor,BA1935,Trigger)</f>
        <v>53041</v>
      </c>
      <c r="BC1935" s="320">
        <f>_xll.qlIndexFixing($AC$5,AZ1935,TRUE,_xll.ohTrigger(Trigger,Trigger6M))</f>
        <v>1.4474560959272182E-2</v>
      </c>
      <c r="BD1935" s="320">
        <f>_xll.qlIndexFixing($BE$1,AZ1935,TRUE,_xll.ohTrigger(Trigger,Trigger6M))</f>
        <v>1.4472124144865348E-2</v>
      </c>
    </row>
    <row r="1936" spans="51:56" ht="11.25" customHeight="1" x14ac:dyDescent="0.25">
      <c r="AY1936" s="159" t="s">
        <v>90</v>
      </c>
      <c r="AZ1936" s="158">
        <f>_xll.qlInterestRateIndexFixingDate(Currency&amp;"ibor"&amp;Tenor,BA1936,Trigger)</f>
        <v>52863</v>
      </c>
      <c r="BA1936" s="158">
        <f>_xll.qlCalendarAdvance(Calendar,BA1935,AY1936,"f",,Trigger)</f>
        <v>52867</v>
      </c>
      <c r="BB1936" s="158">
        <f>_xll.qlInterestRateIndexMaturity(Currency&amp;"ibor"&amp;Tenor,BA1936,Trigger)</f>
        <v>53048</v>
      </c>
      <c r="BC1936" s="320">
        <f>_xll.qlIndexFixing($AC$5,AZ1936,TRUE,_xll.ohTrigger(Trigger,Trigger6M))</f>
        <v>1.4475770968921785E-2</v>
      </c>
      <c r="BD1936" s="320">
        <f>_xll.qlIndexFixing($BE$1,AZ1936,TRUE,_xll.ohTrigger(Trigger,Trigger6M))</f>
        <v>1.4469728515673753E-2</v>
      </c>
    </row>
    <row r="1937" spans="51:56" ht="11.25" customHeight="1" x14ac:dyDescent="0.25">
      <c r="AY1937" s="159" t="s">
        <v>90</v>
      </c>
      <c r="AZ1937" s="158">
        <f>_xll.qlInterestRateIndexFixingDate(Currency&amp;"ibor"&amp;Tenor,BA1937,Trigger)</f>
        <v>52870</v>
      </c>
      <c r="BA1937" s="158">
        <f>_xll.qlCalendarAdvance(Calendar,BA1936,AY1937,"f",,Trigger)</f>
        <v>52874</v>
      </c>
      <c r="BB1937" s="158">
        <f>_xll.qlInterestRateIndexMaturity(Currency&amp;"ibor"&amp;Tenor,BA1937,Trigger)</f>
        <v>53056</v>
      </c>
      <c r="BC1937" s="320">
        <f>_xll.qlIndexFixing($AC$5,AZ1937,TRUE,_xll.ohTrigger(Trigger,Trigger6M))</f>
        <v>1.4477357799768902E-2</v>
      </c>
      <c r="BD1937" s="320">
        <f>_xll.qlIndexFixing($BE$1,AZ1937,TRUE,_xll.ohTrigger(Trigger,Trigger6M))</f>
        <v>1.4467413937899158E-2</v>
      </c>
    </row>
    <row r="1938" spans="51:56" ht="11.25" customHeight="1" x14ac:dyDescent="0.25">
      <c r="AY1938" s="159" t="s">
        <v>90</v>
      </c>
      <c r="AZ1938" s="158">
        <f>_xll.qlInterestRateIndexFixingDate(Currency&amp;"ibor"&amp;Tenor,BA1938,Trigger)</f>
        <v>52877</v>
      </c>
      <c r="BA1938" s="158">
        <f>_xll.qlCalendarAdvance(Calendar,BA1937,AY1938,"f",,Trigger)</f>
        <v>52881</v>
      </c>
      <c r="BB1938" s="158">
        <f>_xll.qlInterestRateIndexMaturity(Currency&amp;"ibor"&amp;Tenor,BA1938,Trigger)</f>
        <v>53063</v>
      </c>
      <c r="BC1938" s="320">
        <f>_xll.qlIndexFixing($AC$5,AZ1938,TRUE,_xll.ohTrigger(Trigger,Trigger6M))</f>
        <v>1.4478567859418307E-2</v>
      </c>
      <c r="BD1938" s="320">
        <f>_xll.qlIndexFixing($BE$1,AZ1938,TRUE,_xll.ohTrigger(Trigger,Trigger6M))</f>
        <v>1.4464962925288703E-2</v>
      </c>
    </row>
    <row r="1939" spans="51:56" ht="11.25" customHeight="1" x14ac:dyDescent="0.25">
      <c r="AY1939" s="159" t="s">
        <v>90</v>
      </c>
      <c r="AZ1939" s="158">
        <f>_xll.qlInterestRateIndexFixingDate(Currency&amp;"ibor"&amp;Tenor,BA1939,Trigger)</f>
        <v>52884</v>
      </c>
      <c r="BA1939" s="158">
        <f>_xll.qlCalendarAdvance(Calendar,BA1938,AY1939,"f",,Trigger)</f>
        <v>52888</v>
      </c>
      <c r="BB1939" s="158">
        <f>_xll.qlInterestRateIndexMaturity(Currency&amp;"ibor"&amp;Tenor,BA1939,Trigger)</f>
        <v>53070</v>
      </c>
      <c r="BC1939" s="320">
        <f>_xll.qlIndexFixing($AC$5,AZ1939,TRUE,_xll.ohTrigger(Trigger,Trigger6M))</f>
        <v>1.4479777919802069E-2</v>
      </c>
      <c r="BD1939" s="320">
        <f>_xll.qlIndexFixing($BE$1,AZ1939,TRUE,_xll.ohTrigger(Trigger,Trigger6M))</f>
        <v>1.4462485151504752E-2</v>
      </c>
    </row>
    <row r="1940" spans="51:56" ht="11.25" customHeight="1" x14ac:dyDescent="0.25">
      <c r="AY1940" s="159" t="s">
        <v>90</v>
      </c>
      <c r="AZ1940" s="158">
        <f>_xll.qlInterestRateIndexFixingDate(Currency&amp;"ibor"&amp;Tenor,BA1940,Trigger)</f>
        <v>52891</v>
      </c>
      <c r="BA1940" s="158">
        <f>_xll.qlCalendarAdvance(Calendar,BA1939,AY1940,"f",,Trigger)</f>
        <v>52895</v>
      </c>
      <c r="BB1940" s="158">
        <f>_xll.qlInterestRateIndexMaturity(Currency&amp;"ibor"&amp;Tenor,BA1940,Trigger)</f>
        <v>53077</v>
      </c>
      <c r="BC1940" s="320">
        <f>_xll.qlIndexFixing($AC$5,AZ1940,TRUE,_xll.ohTrigger(Trigger,Trigger6M))</f>
        <v>1.4480987980921506E-2</v>
      </c>
      <c r="BD1940" s="320">
        <f>_xll.qlIndexFixing($BE$1,AZ1940,TRUE,_xll.ohTrigger(Trigger,Trigger6M))</f>
        <v>1.4459980565578845E-2</v>
      </c>
    </row>
    <row r="1941" spans="51:56" ht="11.25" customHeight="1" x14ac:dyDescent="0.25">
      <c r="AY1941" s="159" t="s">
        <v>90</v>
      </c>
      <c r="AZ1941" s="158">
        <f>_xll.qlInterestRateIndexFixingDate(Currency&amp;"ibor"&amp;Tenor,BA1941,Trigger)</f>
        <v>52898</v>
      </c>
      <c r="BA1941" s="158">
        <f>_xll.qlCalendarAdvance(Calendar,BA1940,AY1941,"f",,Trigger)</f>
        <v>52902</v>
      </c>
      <c r="BB1941" s="158">
        <f>_xll.qlInterestRateIndexMaturity(Currency&amp;"ibor"&amp;Tenor,BA1941,Trigger)</f>
        <v>53084</v>
      </c>
      <c r="BC1941" s="320">
        <f>_xll.qlIndexFixing($AC$5,AZ1941,TRUE,_xll.ohTrigger(Trigger,Trigger6M))</f>
        <v>1.4482198042775741E-2</v>
      </c>
      <c r="BD1941" s="320">
        <f>_xll.qlIndexFixing($BE$1,AZ1941,TRUE,_xll.ohTrigger(Trigger,Trigger6M))</f>
        <v>1.4457449116543836E-2</v>
      </c>
    </row>
    <row r="1942" spans="51:56" ht="11.25" customHeight="1" x14ac:dyDescent="0.25">
      <c r="AY1942" s="159" t="s">
        <v>90</v>
      </c>
      <c r="AZ1942" s="158">
        <f>_xll.qlInterestRateIndexFixingDate(Currency&amp;"ibor"&amp;Tenor,BA1942,Trigger)</f>
        <v>52905</v>
      </c>
      <c r="BA1942" s="158">
        <f>_xll.qlCalendarAdvance(Calendar,BA1941,AY1942,"f",,Trigger)</f>
        <v>52909</v>
      </c>
      <c r="BB1942" s="158">
        <f>_xll.qlInterestRateIndexMaturity(Currency&amp;"ibor"&amp;Tenor,BA1942,Trigger)</f>
        <v>53090</v>
      </c>
      <c r="BC1942" s="320">
        <f>_xll.qlIndexFixing($AC$5,AZ1942,TRUE,_xll.ohTrigger(Trigger,Trigger6M))</f>
        <v>1.4483031042164484E-2</v>
      </c>
      <c r="BD1942" s="320">
        <f>_xll.qlIndexFixing($BE$1,AZ1942,TRUE,_xll.ohTrigger(Trigger,Trigger6M))</f>
        <v>1.4454793211291788E-2</v>
      </c>
    </row>
    <row r="1943" spans="51:56" ht="11.25" customHeight="1" x14ac:dyDescent="0.25">
      <c r="AY1943" s="159" t="s">
        <v>90</v>
      </c>
      <c r="AZ1943" s="158">
        <f>_xll.qlInterestRateIndexFixingDate(Currency&amp;"ibor"&amp;Tenor,BA1943,Trigger)</f>
        <v>52912</v>
      </c>
      <c r="BA1943" s="158">
        <f>_xll.qlCalendarAdvance(Calendar,BA1942,AY1943,"f",,Trigger)</f>
        <v>52916</v>
      </c>
      <c r="BB1943" s="158">
        <f>_xll.qlInterestRateIndexMaturity(Currency&amp;"ibor"&amp;Tenor,BA1943,Trigger)</f>
        <v>53097</v>
      </c>
      <c r="BC1943" s="320">
        <f>_xll.qlIndexFixing($AC$5,AZ1943,TRUE,_xll.ohTrigger(Trigger,Trigger6M))</f>
        <v>1.4484241056929996E-2</v>
      </c>
      <c r="BD1943" s="320">
        <f>_xll.qlIndexFixing($BE$1,AZ1943,TRUE,_xll.ohTrigger(Trigger,Trigger6M))</f>
        <v>1.4452209929999484E-2</v>
      </c>
    </row>
    <row r="1944" spans="51:56" ht="11.25" customHeight="1" x14ac:dyDescent="0.25">
      <c r="AY1944" s="159" t="s">
        <v>90</v>
      </c>
      <c r="AZ1944" s="158">
        <f>_xll.qlInterestRateIndexFixingDate(Currency&amp;"ibor"&amp;Tenor,BA1944,Trigger)</f>
        <v>52919</v>
      </c>
      <c r="BA1944" s="158">
        <f>_xll.qlCalendarAdvance(Calendar,BA1943,AY1944,"f",,Trigger)</f>
        <v>52923</v>
      </c>
      <c r="BB1944" s="158">
        <f>_xll.qlInterestRateIndexMaturity(Currency&amp;"ibor"&amp;Tenor,BA1944,Trigger)</f>
        <v>53104</v>
      </c>
      <c r="BC1944" s="320">
        <f>_xll.qlIndexFixing($AC$5,AZ1944,TRUE,_xll.ohTrigger(Trigger,Trigger6M))</f>
        <v>1.4485245040073688E-2</v>
      </c>
      <c r="BD1944" s="320">
        <f>_xll.qlIndexFixing($BE$1,AZ1944,TRUE,_xll.ohTrigger(Trigger,Trigger6M))</f>
        <v>1.4449599828168461E-2</v>
      </c>
    </row>
    <row r="1945" spans="51:56" ht="11.25" customHeight="1" x14ac:dyDescent="0.25">
      <c r="AY1945" s="159" t="s">
        <v>90</v>
      </c>
      <c r="AZ1945" s="158">
        <f>_xll.qlInterestRateIndexFixingDate(Currency&amp;"ibor"&amp;Tenor,BA1945,Trigger)</f>
        <v>52926</v>
      </c>
      <c r="BA1945" s="158">
        <f>_xll.qlCalendarAdvance(Calendar,BA1944,AY1945,"f",,Trigger)</f>
        <v>52930</v>
      </c>
      <c r="BB1945" s="158">
        <f>_xll.qlInterestRateIndexMaturity(Currency&amp;"ibor"&amp;Tenor,BA1945,Trigger)</f>
        <v>53111</v>
      </c>
      <c r="BC1945" s="320">
        <f>_xll.qlIndexFixing($AC$5,AZ1945,TRUE,_xll.ohTrigger(Trigger,Trigger6M))</f>
        <v>1.4486248760732984E-2</v>
      </c>
      <c r="BD1945" s="320">
        <f>_xll.qlIndexFixing($BE$1,AZ1945,TRUE,_xll.ohTrigger(Trigger,Trigger6M))</f>
        <v>1.4446963809625128E-2</v>
      </c>
    </row>
    <row r="1946" spans="51:56" ht="11.25" customHeight="1" x14ac:dyDescent="0.25">
      <c r="AY1946" s="159" t="s">
        <v>90</v>
      </c>
      <c r="AZ1946" s="158">
        <f>_xll.qlInterestRateIndexFixingDate(Currency&amp;"ibor"&amp;Tenor,BA1946,Trigger)</f>
        <v>52933</v>
      </c>
      <c r="BA1946" s="158">
        <f>_xll.qlCalendarAdvance(Calendar,BA1945,AY1946,"f",,Trigger)</f>
        <v>52937</v>
      </c>
      <c r="BB1946" s="158">
        <f>_xll.qlInterestRateIndexMaturity(Currency&amp;"ibor"&amp;Tenor,BA1946,Trigger)</f>
        <v>53119</v>
      </c>
      <c r="BC1946" s="320">
        <f>_xll.qlIndexFixing($AC$5,AZ1946,TRUE,_xll.ohTrigger(Trigger,Trigger6M))</f>
        <v>1.4487603483379435E-2</v>
      </c>
      <c r="BD1946" s="320">
        <f>_xll.qlIndexFixing($BE$1,AZ1946,TRUE,_xll.ohTrigger(Trigger,Trigger6M))</f>
        <v>1.4444393038690264E-2</v>
      </c>
    </row>
    <row r="1947" spans="51:56" ht="11.25" customHeight="1" x14ac:dyDescent="0.25">
      <c r="AY1947" s="159" t="s">
        <v>90</v>
      </c>
      <c r="AZ1947" s="158">
        <f>_xll.qlInterestRateIndexFixingDate(Currency&amp;"ibor"&amp;Tenor,BA1947,Trigger)</f>
        <v>52940</v>
      </c>
      <c r="BA1947" s="158">
        <f>_xll.qlCalendarAdvance(Calendar,BA1946,AY1947,"f",,Trigger)</f>
        <v>52944</v>
      </c>
      <c r="BB1947" s="158">
        <f>_xll.qlInterestRateIndexMaturity(Currency&amp;"ibor"&amp;Tenor,BA1947,Trigger)</f>
        <v>53126</v>
      </c>
      <c r="BC1947" s="320">
        <f>_xll.qlIndexFixing($AC$5,AZ1947,TRUE,_xll.ohTrigger(Trigger,Trigger6M))</f>
        <v>1.4488607818388439E-2</v>
      </c>
      <c r="BD1947" s="320">
        <f>_xll.qlIndexFixing($BE$1,AZ1947,TRUE,_xll.ohTrigger(Trigger,Trigger6M))</f>
        <v>1.4441706960240051E-2</v>
      </c>
    </row>
    <row r="1948" spans="51:56" ht="11.25" customHeight="1" x14ac:dyDescent="0.25">
      <c r="AY1948" s="159" t="s">
        <v>90</v>
      </c>
      <c r="AZ1948" s="158">
        <f>_xll.qlInterestRateIndexFixingDate(Currency&amp;"ibor"&amp;Tenor,BA1948,Trigger)</f>
        <v>52947</v>
      </c>
      <c r="BA1948" s="158">
        <f>_xll.qlCalendarAdvance(Calendar,BA1947,AY1948,"f",,Trigger)</f>
        <v>52951</v>
      </c>
      <c r="BB1948" s="158">
        <f>_xll.qlInterestRateIndexMaturity(Currency&amp;"ibor"&amp;Tenor,BA1948,Trigger)</f>
        <v>53133</v>
      </c>
      <c r="BC1948" s="320">
        <f>_xll.qlIndexFixing($AC$5,AZ1948,TRUE,_xll.ohTrigger(Trigger,Trigger6M))</f>
        <v>1.4489611892349118E-2</v>
      </c>
      <c r="BD1948" s="320">
        <f>_xll.qlIndexFixing($BE$1,AZ1948,TRUE,_xll.ohTrigger(Trigger,Trigger6M))</f>
        <v>1.4438998400034039E-2</v>
      </c>
    </row>
    <row r="1949" spans="51:56" ht="11.25" customHeight="1" x14ac:dyDescent="0.25">
      <c r="AY1949" s="159" t="s">
        <v>90</v>
      </c>
      <c r="AZ1949" s="158">
        <f>_xll.qlInterestRateIndexFixingDate(Currency&amp;"ibor"&amp;Tenor,BA1949,Trigger)</f>
        <v>52953</v>
      </c>
      <c r="BA1949" s="158">
        <f>_xll.qlCalendarAdvance(Calendar,BA1948,AY1949,"f",,Trigger)</f>
        <v>52958</v>
      </c>
      <c r="BB1949" s="158">
        <f>_xll.qlInterestRateIndexMaturity(Currency&amp;"ibor"&amp;Tenor,BA1949,Trigger)</f>
        <v>53140</v>
      </c>
      <c r="BC1949" s="320">
        <f>_xll.qlIndexFixing($AC$5,AZ1949,TRUE,_xll.ohTrigger(Trigger,Trigger6M))</f>
        <v>1.4490615705261032E-2</v>
      </c>
      <c r="BD1949" s="320">
        <f>_xll.qlIndexFixing($BE$1,AZ1949,TRUE,_xll.ohTrigger(Trigger,Trigger6M))</f>
        <v>1.4436268458190907E-2</v>
      </c>
    </row>
    <row r="1950" spans="51:56" ht="11.25" customHeight="1" x14ac:dyDescent="0.25">
      <c r="AY1950" s="159" t="s">
        <v>90</v>
      </c>
      <c r="AZ1950" s="158">
        <f>_xll.qlInterestRateIndexFixingDate(Currency&amp;"ibor"&amp;Tenor,BA1950,Trigger)</f>
        <v>52961</v>
      </c>
      <c r="BA1950" s="158">
        <f>_xll.qlCalendarAdvance(Calendar,BA1949,AY1950,"f",,Trigger)</f>
        <v>52965</v>
      </c>
      <c r="BB1950" s="158">
        <f>_xll.qlInterestRateIndexMaturity(Currency&amp;"ibor"&amp;Tenor,BA1950,Trigger)</f>
        <v>53146</v>
      </c>
      <c r="BC1950" s="320">
        <f>_xll.qlIndexFixing($AC$5,AZ1950,TRUE,_xll.ohTrigger(Trigger,Trigger6M))</f>
        <v>1.4491263426740066E-2</v>
      </c>
      <c r="BD1950" s="320">
        <f>_xll.qlIndexFixing($BE$1,AZ1950,TRUE,_xll.ohTrigger(Trigger,Trigger6M))</f>
        <v>1.4433433472600203E-2</v>
      </c>
    </row>
    <row r="1951" spans="51:56" ht="11.25" customHeight="1" x14ac:dyDescent="0.25">
      <c r="AY1951" s="159" t="s">
        <v>90</v>
      </c>
      <c r="AZ1951" s="158">
        <f>_xll.qlInterestRateIndexFixingDate(Currency&amp;"ibor"&amp;Tenor,BA1951,Trigger)</f>
        <v>52968</v>
      </c>
      <c r="BA1951" s="158">
        <f>_xll.qlCalendarAdvance(Calendar,BA1950,AY1951,"f",,Trigger)</f>
        <v>52972</v>
      </c>
      <c r="BB1951" s="158">
        <f>_xll.qlInterestRateIndexMaturity(Currency&amp;"ibor"&amp;Tenor,BA1951,Trigger)</f>
        <v>53153</v>
      </c>
      <c r="BC1951" s="320">
        <f>_xll.qlIndexFixing($AC$5,AZ1951,TRUE,_xll.ohTrigger(Trigger,Trigger6M))</f>
        <v>1.44922655724806E-2</v>
      </c>
      <c r="BD1951" s="320">
        <f>_xll.qlIndexFixing($BE$1,AZ1951,TRUE,_xll.ohTrigger(Trigger,Trigger6M))</f>
        <v>1.4430665098452823E-2</v>
      </c>
    </row>
    <row r="1952" spans="51:56" ht="11.25" customHeight="1" x14ac:dyDescent="0.25">
      <c r="AY1952" s="159" t="s">
        <v>90</v>
      </c>
      <c r="AZ1952" s="158">
        <f>_xll.qlInterestRateIndexFixingDate(Currency&amp;"ibor"&amp;Tenor,BA1952,Trigger)</f>
        <v>52975</v>
      </c>
      <c r="BA1952" s="158">
        <f>_xll.qlCalendarAdvance(Calendar,BA1951,AY1952,"f",,Trigger)</f>
        <v>52979</v>
      </c>
      <c r="BB1952" s="158">
        <f>_xll.qlInterestRateIndexMaturity(Currency&amp;"ibor"&amp;Tenor,BA1952,Trigger)</f>
        <v>53160</v>
      </c>
      <c r="BC1952" s="320">
        <f>_xll.qlIndexFixing($AC$5,AZ1952,TRUE,_xll.ohTrigger(Trigger,Trigger6M))</f>
        <v>1.4493267455733204E-2</v>
      </c>
      <c r="BD1952" s="320">
        <f>_xll.qlIndexFixing($BE$1,AZ1952,TRUE,_xll.ohTrigger(Trigger,Trigger6M))</f>
        <v>1.4427878549710354E-2</v>
      </c>
    </row>
    <row r="1953" spans="51:56" ht="11.25" customHeight="1" x14ac:dyDescent="0.25">
      <c r="AY1953" s="159" t="s">
        <v>90</v>
      </c>
      <c r="AZ1953" s="158">
        <f>_xll.qlInterestRateIndexFixingDate(Currency&amp;"ibor"&amp;Tenor,BA1953,Trigger)</f>
        <v>52982</v>
      </c>
      <c r="BA1953" s="158">
        <f>_xll.qlCalendarAdvance(Calendar,BA1952,AY1953,"f",,Trigger)</f>
        <v>52986</v>
      </c>
      <c r="BB1953" s="158">
        <f>_xll.qlInterestRateIndexMaturity(Currency&amp;"ibor"&amp;Tenor,BA1953,Trigger)</f>
        <v>53167</v>
      </c>
      <c r="BC1953" s="320">
        <f>_xll.qlIndexFixing($AC$5,AZ1953,TRUE,_xll.ohTrigger(Trigger,Trigger6M))</f>
        <v>1.4494269076497876E-2</v>
      </c>
      <c r="BD1953" s="320">
        <f>_xll.qlIndexFixing($BE$1,AZ1953,TRUE,_xll.ohTrigger(Trigger,Trigger6M))</f>
        <v>1.4425074944057746E-2</v>
      </c>
    </row>
    <row r="1954" spans="51:56" ht="11.25" customHeight="1" x14ac:dyDescent="0.25">
      <c r="AY1954" s="159" t="s">
        <v>90</v>
      </c>
      <c r="AZ1954" s="158">
        <f>_xll.qlInterestRateIndexFixingDate(Currency&amp;"ibor"&amp;Tenor,BA1954,Trigger)</f>
        <v>52989</v>
      </c>
      <c r="BA1954" s="158">
        <f>_xll.qlCalendarAdvance(Calendar,BA1953,AY1954,"f",,Trigger)</f>
        <v>52993</v>
      </c>
      <c r="BB1954" s="158">
        <f>_xll.qlInterestRateIndexMaturity(Currency&amp;"ibor"&amp;Tenor,BA1954,Trigger)</f>
        <v>53174</v>
      </c>
      <c r="BC1954" s="320">
        <f>_xll.qlIndexFixing($AC$5,AZ1954,TRUE,_xll.ohTrigger(Trigger,Trigger6M))</f>
        <v>1.4495270434774174E-2</v>
      </c>
      <c r="BD1954" s="320">
        <f>_xll.qlIndexFixing($BE$1,AZ1954,TRUE,_xll.ohTrigger(Trigger,Trigger6M))</f>
        <v>1.4422255402097397E-2</v>
      </c>
    </row>
    <row r="1955" spans="51:56" ht="11.25" customHeight="1" x14ac:dyDescent="0.25">
      <c r="AY1955" s="159" t="s">
        <v>90</v>
      </c>
      <c r="AZ1955" s="158">
        <f>_xll.qlInterestRateIndexFixingDate(Currency&amp;"ibor"&amp;Tenor,BA1955,Trigger)</f>
        <v>52996</v>
      </c>
      <c r="BA1955" s="158">
        <f>_xll.qlCalendarAdvance(Calendar,BA1954,AY1955,"f",,Trigger)</f>
        <v>53000</v>
      </c>
      <c r="BB1955" s="158">
        <f>_xll.qlInterestRateIndexMaturity(Currency&amp;"ibor"&amp;Tenor,BA1955,Trigger)</f>
        <v>53181</v>
      </c>
      <c r="BC1955" s="320">
        <f>_xll.qlIndexFixing($AC$5,AZ1955,TRUE,_xll.ohTrigger(Trigger,Trigger6M))</f>
        <v>1.4496271530561215E-2</v>
      </c>
      <c r="BD1955" s="320">
        <f>_xll.qlIndexFixing($BE$1,AZ1955,TRUE,_xll.ohTrigger(Trigger,Trigger6M))</f>
        <v>1.4419421047347378E-2</v>
      </c>
    </row>
    <row r="1956" spans="51:56" ht="11.25" customHeight="1" x14ac:dyDescent="0.25">
      <c r="AY1956" s="159" t="s">
        <v>90</v>
      </c>
      <c r="AZ1956" s="158">
        <f>_xll.qlInterestRateIndexFixingDate(Currency&amp;"ibor"&amp;Tenor,BA1956,Trigger)</f>
        <v>53003</v>
      </c>
      <c r="BA1956" s="158">
        <f>_xll.qlCalendarAdvance(Calendar,BA1955,AY1956,"f",,Trigger)</f>
        <v>53007</v>
      </c>
      <c r="BB1956" s="158">
        <f>_xll.qlInterestRateIndexMaturity(Currency&amp;"ibor"&amp;Tenor,BA1956,Trigger)</f>
        <v>53188</v>
      </c>
      <c r="BC1956" s="320">
        <f>_xll.qlIndexFixing($AC$5,AZ1956,TRUE,_xll.ohTrigger(Trigger,Trigger6M))</f>
        <v>1.4497272363858999E-2</v>
      </c>
      <c r="BD1956" s="320">
        <f>_xll.qlIndexFixing($BE$1,AZ1956,TRUE,_xll.ohTrigger(Trigger,Trigger6M))</f>
        <v>1.4416573006241001E-2</v>
      </c>
    </row>
    <row r="1957" spans="51:56" ht="11.25" customHeight="1" x14ac:dyDescent="0.25">
      <c r="AY1957" s="159" t="s">
        <v>90</v>
      </c>
      <c r="AZ1957" s="158">
        <f>_xll.qlInterestRateIndexFixingDate(Currency&amp;"ibor"&amp;Tenor,BA1957,Trigger)</f>
        <v>53010</v>
      </c>
      <c r="BA1957" s="158">
        <f>_xll.qlCalendarAdvance(Calendar,BA1956,AY1957,"f",,Trigger)</f>
        <v>53014</v>
      </c>
      <c r="BB1957" s="158">
        <f>_xll.qlInterestRateIndexMaturity(Currency&amp;"ibor"&amp;Tenor,BA1957,Trigger)</f>
        <v>53195</v>
      </c>
      <c r="BC1957" s="320">
        <f>_xll.qlIndexFixing($AC$5,AZ1957,TRUE,_xll.ohTrigger(Trigger,Trigger6M))</f>
        <v>1.4498272934667085E-2</v>
      </c>
      <c r="BD1957" s="320">
        <f>_xll.qlIndexFixing($BE$1,AZ1957,TRUE,_xll.ohTrigger(Trigger,Trigger6M))</f>
        <v>1.4413712408130788E-2</v>
      </c>
    </row>
    <row r="1958" spans="51:56" ht="11.25" customHeight="1" x14ac:dyDescent="0.25">
      <c r="AY1958" s="159" t="s">
        <v>90</v>
      </c>
      <c r="AZ1958" s="158">
        <f>_xll.qlInterestRateIndexFixingDate(Currency&amp;"ibor"&amp;Tenor,BA1958,Trigger)</f>
        <v>53017</v>
      </c>
      <c r="BA1958" s="158">
        <f>_xll.qlCalendarAdvance(Calendar,BA1957,AY1958,"f",,Trigger)</f>
        <v>53021</v>
      </c>
      <c r="BB1958" s="158">
        <f>_xll.qlInterestRateIndexMaturity(Currency&amp;"ibor"&amp;Tenor,BA1958,Trigger)</f>
        <v>53205</v>
      </c>
      <c r="BC1958" s="320">
        <f>_xll.qlIndexFixing($AC$5,AZ1958,TRUE,_xll.ohTrigger(Trigger,Trigger6M))</f>
        <v>1.4500368775709387E-2</v>
      </c>
      <c r="BD1958" s="320">
        <f>_xll.qlIndexFixing($BE$1,AZ1958,TRUE,_xll.ohTrigger(Trigger,Trigger6M))</f>
        <v>1.4411078493057341E-2</v>
      </c>
    </row>
    <row r="1959" spans="51:56" ht="11.25" customHeight="1" x14ac:dyDescent="0.25">
      <c r="AY1959" s="159" t="s">
        <v>90</v>
      </c>
      <c r="AZ1959" s="158">
        <f>_xll.qlInterestRateIndexFixingDate(Currency&amp;"ibor"&amp;Tenor,BA1959,Trigger)</f>
        <v>53024</v>
      </c>
      <c r="BA1959" s="158">
        <f>_xll.qlCalendarAdvance(Calendar,BA1958,AY1959,"f",,Trigger)</f>
        <v>53028</v>
      </c>
      <c r="BB1959" s="158">
        <f>_xll.qlInterestRateIndexMaturity(Currency&amp;"ibor"&amp;Tenor,BA1959,Trigger)</f>
        <v>53212</v>
      </c>
      <c r="BC1959" s="320">
        <f>_xll.qlIndexFixing($AC$5,AZ1959,TRUE,_xll.ohTrigger(Trigger,Trigger6M))</f>
        <v>1.4501372255148061E-2</v>
      </c>
      <c r="BD1959" s="320">
        <f>_xll.qlIndexFixing($BE$1,AZ1959,TRUE,_xll.ohTrigger(Trigger,Trigger6M))</f>
        <v>1.4408195288830234E-2</v>
      </c>
    </row>
    <row r="1960" spans="51:56" ht="11.25" customHeight="1" x14ac:dyDescent="0.25">
      <c r="AY1960" s="159" t="s">
        <v>90</v>
      </c>
      <c r="AZ1960" s="158">
        <f>_xll.qlInterestRateIndexFixingDate(Currency&amp;"ibor"&amp;Tenor,BA1960,Trigger)</f>
        <v>53031</v>
      </c>
      <c r="BA1960" s="158">
        <f>_xll.qlCalendarAdvance(Calendar,BA1959,AY1960,"f",,Trigger)</f>
        <v>53035</v>
      </c>
      <c r="BB1960" s="158">
        <f>_xll.qlInterestRateIndexMaturity(Currency&amp;"ibor"&amp;Tenor,BA1960,Trigger)</f>
        <v>53219</v>
      </c>
      <c r="BC1960" s="320">
        <f>_xll.qlIndexFixing($AC$5,AZ1960,TRUE,_xll.ohTrigger(Trigger,Trigger6M))</f>
        <v>1.4502375476364161E-2</v>
      </c>
      <c r="BD1960" s="320">
        <f>_xll.qlIndexFixing($BE$1,AZ1960,TRUE,_xll.ohTrigger(Trigger,Trigger6M))</f>
        <v>1.4405303118908854E-2</v>
      </c>
    </row>
    <row r="1961" spans="51:56" ht="11.25" customHeight="1" x14ac:dyDescent="0.25">
      <c r="AY1961" s="159" t="s">
        <v>90</v>
      </c>
      <c r="AZ1961" s="158">
        <f>_xll.qlInterestRateIndexFixingDate(Currency&amp;"ibor"&amp;Tenor,BA1961,Trigger)</f>
        <v>53038</v>
      </c>
      <c r="BA1961" s="158">
        <f>_xll.qlCalendarAdvance(Calendar,BA1960,AY1961,"f",,Trigger)</f>
        <v>53042</v>
      </c>
      <c r="BB1961" s="158">
        <f>_xll.qlInterestRateIndexMaturity(Currency&amp;"ibor"&amp;Tenor,BA1961,Trigger)</f>
        <v>53226</v>
      </c>
      <c r="BC1961" s="320">
        <f>_xll.qlIndexFixing($AC$5,AZ1961,TRUE,_xll.ohTrigger(Trigger,Trigger6M))</f>
        <v>1.4503378439357688E-2</v>
      </c>
      <c r="BD1961" s="320">
        <f>_xll.qlIndexFixing($BE$1,AZ1961,TRUE,_xll.ohTrigger(Trigger,Trigger6M))</f>
        <v>1.4402403106240589E-2</v>
      </c>
    </row>
    <row r="1962" spans="51:56" ht="11.25" customHeight="1" x14ac:dyDescent="0.25">
      <c r="AY1962" s="159" t="s">
        <v>90</v>
      </c>
      <c r="AZ1962" s="158">
        <f>_xll.qlInterestRateIndexFixingDate(Currency&amp;"ibor"&amp;Tenor,BA1962,Trigger)</f>
        <v>53045</v>
      </c>
      <c r="BA1962" s="158">
        <f>_xll.qlCalendarAdvance(Calendar,BA1961,AY1962,"f",,Trigger)</f>
        <v>53049</v>
      </c>
      <c r="BB1962" s="158">
        <f>_xll.qlInterestRateIndexMaturity(Currency&amp;"ibor"&amp;Tenor,BA1962,Trigger)</f>
        <v>53233</v>
      </c>
      <c r="BC1962" s="320">
        <f>_xll.qlIndexFixing($AC$5,AZ1962,TRUE,_xll.ohTrigger(Trigger,Trigger6M))</f>
        <v>1.4504381144127772E-2</v>
      </c>
      <c r="BD1962" s="320">
        <f>_xll.qlIndexFixing($BE$1,AZ1962,TRUE,_xll.ohTrigger(Trigger,Trigger6M))</f>
        <v>1.4399496376638357E-2</v>
      </c>
    </row>
    <row r="1963" spans="51:56" ht="11.25" customHeight="1" x14ac:dyDescent="0.25">
      <c r="AY1963" s="159" t="s">
        <v>90</v>
      </c>
      <c r="AZ1963" s="158">
        <f>_xll.qlInterestRateIndexFixingDate(Currency&amp;"ibor"&amp;Tenor,BA1963,Trigger)</f>
        <v>53052</v>
      </c>
      <c r="BA1963" s="158">
        <f>_xll.qlCalendarAdvance(Calendar,BA1962,AY1963,"f",,Trigger)</f>
        <v>53056</v>
      </c>
      <c r="BB1963" s="158">
        <f>_xll.qlInterestRateIndexMaturity(Currency&amp;"ibor"&amp;Tenor,BA1963,Trigger)</f>
        <v>53239</v>
      </c>
      <c r="BC1963" s="320">
        <f>_xll.qlIndexFixing($AC$5,AZ1963,TRUE,_xll.ohTrigger(Trigger,Trigger6M))</f>
        <v>1.4505012590629772E-2</v>
      </c>
      <c r="BD1963" s="320">
        <f>_xll.qlIndexFixing($BE$1,AZ1963,TRUE,_xll.ohTrigger(Trigger,Trigger6M))</f>
        <v>1.4396505613034846E-2</v>
      </c>
    </row>
    <row r="1964" spans="51:56" ht="11.25" customHeight="1" x14ac:dyDescent="0.25">
      <c r="AY1964" s="159" t="s">
        <v>90</v>
      </c>
      <c r="AZ1964" s="158">
        <f>_xll.qlInterestRateIndexFixingDate(Currency&amp;"ibor"&amp;Tenor,BA1964,Trigger)</f>
        <v>53057</v>
      </c>
      <c r="BA1964" s="158">
        <f>_xll.qlCalendarAdvance(Calendar,BA1963,AY1964,"f",,Trigger)</f>
        <v>53063</v>
      </c>
      <c r="BB1964" s="158">
        <f>_xll.qlInterestRateIndexMaturity(Currency&amp;"ibor"&amp;Tenor,BA1964,Trigger)</f>
        <v>53246</v>
      </c>
      <c r="BC1964" s="320">
        <f>_xll.qlIndexFixing($AC$5,AZ1964,TRUE,_xll.ohTrigger(Trigger,Trigger6M))</f>
        <v>1.4506013639356089E-2</v>
      </c>
      <c r="BD1964" s="320">
        <f>_xll.qlIndexFixing($BE$1,AZ1964,TRUE,_xll.ohTrigger(Trigger,Trigger6M))</f>
        <v>1.4393588885403406E-2</v>
      </c>
    </row>
    <row r="1965" spans="51:56" ht="11.25" customHeight="1" x14ac:dyDescent="0.25">
      <c r="AY1965" s="159" t="s">
        <v>90</v>
      </c>
      <c r="AZ1965" s="158">
        <f>_xll.qlInterestRateIndexFixingDate(Currency&amp;"ibor"&amp;Tenor,BA1965,Trigger)</f>
        <v>53066</v>
      </c>
      <c r="BA1965" s="158">
        <f>_xll.qlCalendarAdvance(Calendar,BA1964,AY1965,"f",,Trigger)</f>
        <v>53070</v>
      </c>
      <c r="BB1965" s="158">
        <f>_xll.qlInterestRateIndexMaturity(Currency&amp;"ibor"&amp;Tenor,BA1965,Trigger)</f>
        <v>53253</v>
      </c>
      <c r="BC1965" s="320">
        <f>_xll.qlIndexFixing($AC$5,AZ1965,TRUE,_xll.ohTrigger(Trigger,Trigger6M))</f>
        <v>1.45070144284514E-2</v>
      </c>
      <c r="BD1965" s="320">
        <f>_xll.qlIndexFixing($BE$1,AZ1965,TRUE,_xll.ohTrigger(Trigger,Trigger6M))</f>
        <v>1.4390668804172599E-2</v>
      </c>
    </row>
    <row r="1966" spans="51:56" ht="11.25" customHeight="1" x14ac:dyDescent="0.25">
      <c r="AY1966" s="159" t="s">
        <v>90</v>
      </c>
      <c r="AZ1966" s="158">
        <f>_xll.qlInterestRateIndexFixingDate(Currency&amp;"ibor"&amp;Tenor,BA1966,Trigger)</f>
        <v>53073</v>
      </c>
      <c r="BA1966" s="158">
        <f>_xll.qlCalendarAdvance(Calendar,BA1965,AY1966,"f",,Trigger)</f>
        <v>53077</v>
      </c>
      <c r="BB1966" s="158">
        <f>_xll.qlInterestRateIndexMaturity(Currency&amp;"ibor"&amp;Tenor,BA1966,Trigger)</f>
        <v>53260</v>
      </c>
      <c r="BC1966" s="320">
        <f>_xll.qlIndexFixing($AC$5,AZ1966,TRUE,_xll.ohTrigger(Trigger,Trigger6M))</f>
        <v>1.450801495791396E-2</v>
      </c>
      <c r="BD1966" s="320">
        <f>_xll.qlIndexFixing($BE$1,AZ1966,TRUE,_xll.ohTrigger(Trigger,Trigger6M))</f>
        <v>1.438774651266524E-2</v>
      </c>
    </row>
    <row r="1967" spans="51:56" ht="11.25" customHeight="1" x14ac:dyDescent="0.25">
      <c r="AY1967" s="159" t="s">
        <v>90</v>
      </c>
      <c r="AZ1967" s="158">
        <f>_xll.qlInterestRateIndexFixingDate(Currency&amp;"ibor"&amp;Tenor,BA1967,Trigger)</f>
        <v>53079</v>
      </c>
      <c r="BA1967" s="158">
        <f>_xll.qlCalendarAdvance(Calendar,BA1966,AY1967,"f",,Trigger)</f>
        <v>53084</v>
      </c>
      <c r="BB1967" s="158">
        <f>_xll.qlInterestRateIndexMaturity(Currency&amp;"ibor"&amp;Tenor,BA1967,Trigger)</f>
        <v>53268</v>
      </c>
      <c r="BC1967" s="320">
        <f>_xll.qlIndexFixing($AC$5,AZ1967,TRUE,_xll.ohTrigger(Trigger,Trigger6M))</f>
        <v>1.4509390794613955E-2</v>
      </c>
      <c r="BD1967" s="320">
        <f>_xll.qlIndexFixing($BE$1,AZ1967,TRUE,_xll.ohTrigger(Trigger,Trigger6M))</f>
        <v>1.4384901578932324E-2</v>
      </c>
    </row>
    <row r="1968" spans="51:56" ht="11.25" customHeight="1" x14ac:dyDescent="0.25">
      <c r="AY1968" s="159" t="s">
        <v>90</v>
      </c>
      <c r="AZ1968" s="158">
        <f>_xll.qlInterestRateIndexFixingDate(Currency&amp;"ibor"&amp;Tenor,BA1968,Trigger)</f>
        <v>53087</v>
      </c>
      <c r="BA1968" s="158">
        <f>_xll.qlCalendarAdvance(Calendar,BA1967,AY1968,"f",,Trigger)</f>
        <v>53091</v>
      </c>
      <c r="BB1968" s="158">
        <f>_xll.qlInterestRateIndexMaturity(Currency&amp;"ibor"&amp;Tenor,BA1968,Trigger)</f>
        <v>53275</v>
      </c>
      <c r="BC1968" s="320">
        <f>_xll.qlIndexFixing($AC$5,AZ1968,TRUE,_xll.ohTrigger(Trigger,Trigger6M))</f>
        <v>1.4510391950035563E-2</v>
      </c>
      <c r="BD1968" s="320">
        <f>_xll.qlIndexFixing($BE$1,AZ1968,TRUE,_xll.ohTrigger(Trigger,Trigger6M))</f>
        <v>1.4381978350469988E-2</v>
      </c>
    </row>
    <row r="1969" spans="51:56" ht="11.25" customHeight="1" x14ac:dyDescent="0.25">
      <c r="AY1969" s="159" t="s">
        <v>90</v>
      </c>
      <c r="AZ1969" s="158">
        <f>_xll.qlInterestRateIndexFixingDate(Currency&amp;"ibor"&amp;Tenor,BA1969,Trigger)</f>
        <v>53094</v>
      </c>
      <c r="BA1969" s="158">
        <f>_xll.qlCalendarAdvance(Calendar,BA1968,AY1969,"f",,Trigger)</f>
        <v>53098</v>
      </c>
      <c r="BB1969" s="158">
        <f>_xll.qlInterestRateIndexMaturity(Currency&amp;"ibor"&amp;Tenor,BA1969,Trigger)</f>
        <v>53282</v>
      </c>
      <c r="BC1969" s="320">
        <f>_xll.qlIndexFixing($AC$5,AZ1969,TRUE,_xll.ohTrigger(Trigger,Trigger6M))</f>
        <v>1.4511421788546988E-2</v>
      </c>
      <c r="BD1969" s="320">
        <f>_xll.qlIndexFixing($BE$1,AZ1969,TRUE,_xll.ohTrigger(Trigger,Trigger6M))</f>
        <v>1.4379056365545968E-2</v>
      </c>
    </row>
    <row r="1970" spans="51:56" ht="11.25" customHeight="1" x14ac:dyDescent="0.25">
      <c r="AY1970" s="159" t="s">
        <v>90</v>
      </c>
      <c r="AZ1970" s="158">
        <f>_xll.qlInterestRateIndexFixingDate(Currency&amp;"ibor"&amp;Tenor,BA1970,Trigger)</f>
        <v>53101</v>
      </c>
      <c r="BA1970" s="158">
        <f>_xll.qlCalendarAdvance(Calendar,BA1969,AY1970,"f",,Trigger)</f>
        <v>53105</v>
      </c>
      <c r="BB1970" s="158">
        <f>_xll.qlInterestRateIndexMaturity(Currency&amp;"ibor"&amp;Tenor,BA1970,Trigger)</f>
        <v>53289</v>
      </c>
      <c r="BC1970" s="320">
        <f>_xll.qlIndexFixing($AC$5,AZ1970,TRUE,_xll.ohTrigger(Trigger,Trigger6M))</f>
        <v>1.451262516470397E-2</v>
      </c>
      <c r="BD1970" s="320">
        <f>_xll.qlIndexFixing($BE$1,AZ1970,TRUE,_xll.ohTrigger(Trigger,Trigger6M))</f>
        <v>1.4376136494401533E-2</v>
      </c>
    </row>
    <row r="1971" spans="51:56" ht="11.25" customHeight="1" x14ac:dyDescent="0.25">
      <c r="AY1971" s="159" t="s">
        <v>90</v>
      </c>
      <c r="AZ1971" s="158">
        <f>_xll.qlInterestRateIndexFixingDate(Currency&amp;"ibor"&amp;Tenor,BA1971,Trigger)</f>
        <v>53108</v>
      </c>
      <c r="BA1971" s="158">
        <f>_xll.qlCalendarAdvance(Calendar,BA1970,AY1971,"f",,Trigger)</f>
        <v>53112</v>
      </c>
      <c r="BB1971" s="158">
        <f>_xll.qlInterestRateIndexMaturity(Currency&amp;"ibor"&amp;Tenor,BA1971,Trigger)</f>
        <v>53296</v>
      </c>
      <c r="BC1971" s="320">
        <f>_xll.qlIndexFixing($AC$5,AZ1971,TRUE,_xll.ohTrigger(Trigger,Trigger6M))</f>
        <v>1.4513828541596017E-2</v>
      </c>
      <c r="BD1971" s="320">
        <f>_xll.qlIndexFixing($BE$1,AZ1971,TRUE,_xll.ohTrigger(Trigger,Trigger6M))</f>
        <v>1.4373218879573104E-2</v>
      </c>
    </row>
    <row r="1972" spans="51:56" ht="11.25" customHeight="1" x14ac:dyDescent="0.25">
      <c r="AY1972" s="159" t="s">
        <v>90</v>
      </c>
      <c r="AZ1972" s="158">
        <f>_xll.qlInterestRateIndexFixingDate(Currency&amp;"ibor"&amp;Tenor,BA1972,Trigger)</f>
        <v>53115</v>
      </c>
      <c r="BA1972" s="158">
        <f>_xll.qlCalendarAdvance(Calendar,BA1971,AY1972,"f",,Trigger)</f>
        <v>53119</v>
      </c>
      <c r="BB1972" s="158">
        <f>_xll.qlInterestRateIndexMaturity(Currency&amp;"ibor"&amp;Tenor,BA1972,Trigger)</f>
        <v>53302</v>
      </c>
      <c r="BC1972" s="320">
        <f>_xll.qlIndexFixing($AC$5,AZ1972,TRUE,_xll.ohTrigger(Trigger,Trigger6M))</f>
        <v>1.4514654072318427E-2</v>
      </c>
      <c r="BD1972" s="320">
        <f>_xll.qlIndexFixing($BE$1,AZ1972,TRUE,_xll.ohTrigger(Trigger,Trigger6M))</f>
        <v>1.4370224871808331E-2</v>
      </c>
    </row>
    <row r="1973" spans="51:56" ht="11.25" customHeight="1" x14ac:dyDescent="0.25">
      <c r="AY1973" s="159" t="s">
        <v>90</v>
      </c>
      <c r="AZ1973" s="158">
        <f>_xll.qlInterestRateIndexFixingDate(Currency&amp;"ibor"&amp;Tenor,BA1973,Trigger)</f>
        <v>53122</v>
      </c>
      <c r="BA1973" s="158">
        <f>_xll.qlCalendarAdvance(Calendar,BA1972,AY1973,"f",,Trigger)</f>
        <v>53126</v>
      </c>
      <c r="BB1973" s="158">
        <f>_xll.qlInterestRateIndexMaturity(Currency&amp;"ibor"&amp;Tenor,BA1973,Trigger)</f>
        <v>53309</v>
      </c>
      <c r="BC1973" s="320">
        <f>_xll.qlIndexFixing($AC$5,AZ1973,TRUE,_xll.ohTrigger(Trigger,Trigger6M))</f>
        <v>1.4515857402285682E-2</v>
      </c>
      <c r="BD1973" s="320">
        <f>_xll.qlIndexFixing($BE$1,AZ1973,TRUE,_xll.ohTrigger(Trigger,Trigger6M))</f>
        <v>1.4367311785818196E-2</v>
      </c>
    </row>
    <row r="1974" spans="51:56" ht="11.25" customHeight="1" x14ac:dyDescent="0.25">
      <c r="AY1974" s="159" t="s">
        <v>90</v>
      </c>
      <c r="AZ1974" s="158">
        <f>_xll.qlInterestRateIndexFixingDate(Currency&amp;"ibor"&amp;Tenor,BA1974,Trigger)</f>
        <v>53129</v>
      </c>
      <c r="BA1974" s="158">
        <f>_xll.qlCalendarAdvance(Calendar,BA1973,AY1974,"f",,Trigger)</f>
        <v>53133</v>
      </c>
      <c r="BB1974" s="158">
        <f>_xll.qlInterestRateIndexMaturity(Currency&amp;"ibor"&amp;Tenor,BA1974,Trigger)</f>
        <v>53316</v>
      </c>
      <c r="BC1974" s="320">
        <f>_xll.qlIndexFixing($AC$5,AZ1974,TRUE,_xll.ohTrigger(Trigger,Trigger6M))</f>
        <v>1.4517060732983717E-2</v>
      </c>
      <c r="BD1974" s="320">
        <f>_xll.qlIndexFixing($BE$1,AZ1974,TRUE,_xll.ohTrigger(Trigger,Trigger6M))</f>
        <v>1.4364401027756511E-2</v>
      </c>
    </row>
    <row r="1975" spans="51:56" ht="11.25" customHeight="1" x14ac:dyDescent="0.25">
      <c r="AY1975" s="159" t="s">
        <v>90</v>
      </c>
      <c r="AZ1975" s="158">
        <f>_xll.qlInterestRateIndexFixingDate(Currency&amp;"ibor"&amp;Tenor,BA1975,Trigger)</f>
        <v>53136</v>
      </c>
      <c r="BA1975" s="158">
        <f>_xll.qlCalendarAdvance(Calendar,BA1974,AY1975,"f",,Trigger)</f>
        <v>53140</v>
      </c>
      <c r="BB1975" s="158">
        <f>_xll.qlInterestRateIndexMaturity(Currency&amp;"ibor"&amp;Tenor,BA1975,Trigger)</f>
        <v>53323</v>
      </c>
      <c r="BC1975" s="320">
        <f>_xll.qlIndexFixing($AC$5,AZ1975,TRUE,_xll.ohTrigger(Trigger,Trigger6M))</f>
        <v>1.4518264064412536E-2</v>
      </c>
      <c r="BD1975" s="320">
        <f>_xll.qlIndexFixing($BE$1,AZ1975,TRUE,_xll.ohTrigger(Trigger,Trigger6M))</f>
        <v>1.4361492622115599E-2</v>
      </c>
    </row>
    <row r="1976" spans="51:56" ht="11.25" customHeight="1" x14ac:dyDescent="0.25">
      <c r="AY1976" s="159" t="s">
        <v>90</v>
      </c>
      <c r="AZ1976" s="158">
        <f>_xll.qlInterestRateIndexFixingDate(Currency&amp;"ibor"&amp;Tenor,BA1976,Trigger)</f>
        <v>53143</v>
      </c>
      <c r="BA1976" s="158">
        <f>_xll.qlCalendarAdvance(Calendar,BA1975,AY1976,"f",,Trigger)</f>
        <v>53147</v>
      </c>
      <c r="BB1976" s="158">
        <f>_xll.qlInterestRateIndexMaturity(Currency&amp;"ibor"&amp;Tenor,BA1976,Trigger)</f>
        <v>53331</v>
      </c>
      <c r="BC1976" s="320">
        <f>_xll.qlIndexFixing($AC$5,AZ1976,TRUE,_xll.ohTrigger(Trigger,Trigger6M))</f>
        <v>1.4519845437075699E-2</v>
      </c>
      <c r="BD1976" s="320">
        <f>_xll.qlIndexFixing($BE$1,AZ1976,TRUE,_xll.ohTrigger(Trigger,Trigger6M))</f>
        <v>1.435866550741528E-2</v>
      </c>
    </row>
    <row r="1977" spans="51:56" ht="11.25" customHeight="1" x14ac:dyDescent="0.25">
      <c r="AY1977" s="159" t="s">
        <v>90</v>
      </c>
      <c r="AZ1977" s="158">
        <f>_xll.qlInterestRateIndexFixingDate(Currency&amp;"ibor"&amp;Tenor,BA1977,Trigger)</f>
        <v>53150</v>
      </c>
      <c r="BA1977" s="158">
        <f>_xll.qlCalendarAdvance(Calendar,BA1976,AY1977,"f",,Trigger)</f>
        <v>53154</v>
      </c>
      <c r="BB1977" s="158">
        <f>_xll.qlInterestRateIndexMaturity(Currency&amp;"ibor"&amp;Tenor,BA1977,Trigger)</f>
        <v>53338</v>
      </c>
      <c r="BC1977" s="320">
        <f>_xll.qlIndexFixing($AC$5,AZ1977,TRUE,_xll.ohTrigger(Trigger,Trigger6M))</f>
        <v>1.4521048818375957E-2</v>
      </c>
      <c r="BD1977" s="320">
        <f>_xll.qlIndexFixing($BE$1,AZ1977,TRUE,_xll.ohTrigger(Trigger,Trigger6M))</f>
        <v>1.4355761944830131E-2</v>
      </c>
    </row>
    <row r="1978" spans="51:56" ht="11.25" customHeight="1" x14ac:dyDescent="0.25">
      <c r="AY1978" s="159" t="s">
        <v>90</v>
      </c>
      <c r="AZ1978" s="158">
        <f>_xll.qlInterestRateIndexFixingDate(Currency&amp;"ibor"&amp;Tenor,BA1978,Trigger)</f>
        <v>53157</v>
      </c>
      <c r="BA1978" s="158">
        <f>_xll.qlCalendarAdvance(Calendar,BA1977,AY1978,"f",,Trigger)</f>
        <v>53161</v>
      </c>
      <c r="BB1978" s="158">
        <f>_xll.qlInterestRateIndexMaturity(Currency&amp;"ibor"&amp;Tenor,BA1978,Trigger)</f>
        <v>53345</v>
      </c>
      <c r="BC1978" s="320">
        <f>_xll.qlIndexFixing($AC$5,AZ1978,TRUE,_xll.ohTrigger(Trigger,Trigger6M))</f>
        <v>1.4522252200410413E-2</v>
      </c>
      <c r="BD1978" s="320">
        <f>_xll.qlIndexFixing($BE$1,AZ1978,TRUE,_xll.ohTrigger(Trigger,Trigger6M))</f>
        <v>1.4352860810009494E-2</v>
      </c>
    </row>
    <row r="1979" spans="51:56" ht="11.25" customHeight="1" x14ac:dyDescent="0.25">
      <c r="AY1979" s="159" t="s">
        <v>90</v>
      </c>
      <c r="AZ1979" s="158">
        <f>_xll.qlInterestRateIndexFixingDate(Currency&amp;"ibor"&amp;Tenor,BA1979,Trigger)</f>
        <v>53164</v>
      </c>
      <c r="BA1979" s="158">
        <f>_xll.qlCalendarAdvance(Calendar,BA1978,AY1979,"f",,Trigger)</f>
        <v>53168</v>
      </c>
      <c r="BB1979" s="158">
        <f>_xll.qlInterestRateIndexMaturity(Currency&amp;"ibor"&amp;Tenor,BA1979,Trigger)</f>
        <v>53352</v>
      </c>
      <c r="BC1979" s="320">
        <f>_xll.qlIndexFixing($AC$5,AZ1979,TRUE,_xll.ohTrigger(Trigger,Trigger6M))</f>
        <v>1.4523455583179933E-2</v>
      </c>
      <c r="BD1979" s="320">
        <f>_xll.qlIndexFixing($BE$1,AZ1979,TRUE,_xll.ohTrigger(Trigger,Trigger6M))</f>
        <v>1.4349962127445515E-2</v>
      </c>
    </row>
    <row r="1980" spans="51:56" ht="11.25" customHeight="1" x14ac:dyDescent="0.25">
      <c r="AY1980" s="159" t="s">
        <v>90</v>
      </c>
      <c r="AZ1980" s="158">
        <f>_xll.qlInterestRateIndexFixingDate(Currency&amp;"ibor"&amp;Tenor,BA1980,Trigger)</f>
        <v>53171</v>
      </c>
      <c r="BA1980" s="158">
        <f>_xll.qlCalendarAdvance(Calendar,BA1979,AY1980,"f",,Trigger)</f>
        <v>53175</v>
      </c>
      <c r="BB1980" s="158">
        <f>_xll.qlInterestRateIndexMaturity(Currency&amp;"ibor"&amp;Tenor,BA1980,Trigger)</f>
        <v>53359</v>
      </c>
      <c r="BC1980" s="320">
        <f>_xll.qlIndexFixing($AC$5,AZ1980,TRUE,_xll.ohTrigger(Trigger,Trigger6M))</f>
        <v>1.4524658966684081E-2</v>
      </c>
      <c r="BD1980" s="320">
        <f>_xll.qlIndexFixing($BE$1,AZ1980,TRUE,_xll.ohTrigger(Trigger,Trigger6M))</f>
        <v>1.4347065921630778E-2</v>
      </c>
    </row>
    <row r="1981" spans="51:56" ht="11.25" customHeight="1" x14ac:dyDescent="0.25">
      <c r="AY1981" s="159" t="s">
        <v>90</v>
      </c>
      <c r="AZ1981" s="158">
        <f>_xll.qlInterestRateIndexFixingDate(Currency&amp;"ibor"&amp;Tenor,BA1981,Trigger)</f>
        <v>53178</v>
      </c>
      <c r="BA1981" s="158">
        <f>_xll.qlCalendarAdvance(Calendar,BA1980,AY1981,"f",,Trigger)</f>
        <v>53182</v>
      </c>
      <c r="BB1981" s="158">
        <f>_xll.qlInterestRateIndexMaturity(Currency&amp;"ibor"&amp;Tenor,BA1981,Trigger)</f>
        <v>53366</v>
      </c>
      <c r="BC1981" s="320">
        <f>_xll.qlIndexFixing($AC$5,AZ1981,TRUE,_xll.ohTrigger(Trigger,Trigger6M))</f>
        <v>1.4525862350922861E-2</v>
      </c>
      <c r="BD1981" s="320">
        <f>_xll.qlIndexFixing($BE$1,AZ1981,TRUE,_xll.ohTrigger(Trigger,Trigger6M))</f>
        <v>1.4344172217056557E-2</v>
      </c>
    </row>
    <row r="1982" spans="51:56" ht="11.25" customHeight="1" x14ac:dyDescent="0.25">
      <c r="AY1982" s="159" t="s">
        <v>90</v>
      </c>
      <c r="AZ1982" s="158">
        <f>_xll.qlInterestRateIndexFixingDate(Currency&amp;"ibor"&amp;Tenor,BA1982,Trigger)</f>
        <v>53185</v>
      </c>
      <c r="BA1982" s="158">
        <f>_xll.qlCalendarAdvance(Calendar,BA1981,AY1982,"f",,Trigger)</f>
        <v>53189</v>
      </c>
      <c r="BB1982" s="158">
        <f>_xll.qlInterestRateIndexMaturity(Currency&amp;"ibor"&amp;Tenor,BA1982,Trigger)</f>
        <v>53373</v>
      </c>
      <c r="BC1982" s="320">
        <f>_xll.qlIndexFixing($AC$5,AZ1982,TRUE,_xll.ohTrigger(Trigger,Trigger6M))</f>
        <v>1.4527065735896268E-2</v>
      </c>
      <c r="BD1982" s="320">
        <f>_xll.qlIndexFixing($BE$1,AZ1982,TRUE,_xll.ohTrigger(Trigger,Trigger6M))</f>
        <v>1.4341281038214571E-2</v>
      </c>
    </row>
    <row r="1983" spans="51:56" ht="11.25" customHeight="1" x14ac:dyDescent="0.25">
      <c r="AY1983" s="159" t="s">
        <v>90</v>
      </c>
      <c r="AZ1983" s="158">
        <f>_xll.qlInterestRateIndexFixingDate(Currency&amp;"ibor"&amp;Tenor,BA1983,Trigger)</f>
        <v>53192</v>
      </c>
      <c r="BA1983" s="158">
        <f>_xll.qlCalendarAdvance(Calendar,BA1982,AY1983,"f",,Trigger)</f>
        <v>53196</v>
      </c>
      <c r="BB1983" s="158">
        <f>_xll.qlInterestRateIndexMaturity(Currency&amp;"ibor"&amp;Tenor,BA1983,Trigger)</f>
        <v>53380</v>
      </c>
      <c r="BC1983" s="320">
        <f>_xll.qlIndexFixing($AC$5,AZ1983,TRUE,_xll.ohTrigger(Trigger,Trigger6M))</f>
        <v>1.4528269121604306E-2</v>
      </c>
      <c r="BD1983" s="320">
        <f>_xll.qlIndexFixing($BE$1,AZ1983,TRUE,_xll.ohTrigger(Trigger,Trigger6M))</f>
        <v>1.4338392409596962E-2</v>
      </c>
    </row>
    <row r="1984" spans="51:56" ht="11.25" customHeight="1" x14ac:dyDescent="0.25">
      <c r="AY1984" s="159" t="s">
        <v>90</v>
      </c>
      <c r="AZ1984" s="158">
        <f>_xll.qlInterestRateIndexFixingDate(Currency&amp;"ibor"&amp;Tenor,BA1984,Trigger)</f>
        <v>53199</v>
      </c>
      <c r="BA1984" s="158">
        <f>_xll.qlCalendarAdvance(Calendar,BA1983,AY1984,"f",,Trigger)</f>
        <v>53203</v>
      </c>
      <c r="BB1984" s="158">
        <f>_xll.qlInterestRateIndexMaturity(Currency&amp;"ibor"&amp;Tenor,BA1984,Trigger)</f>
        <v>53386</v>
      </c>
      <c r="BC1984" s="320">
        <f>_xll.qlIndexFixing($AC$5,AZ1984,TRUE,_xll.ohTrigger(Trigger,Trigger6M))</f>
        <v>1.4529094080152696E-2</v>
      </c>
      <c r="BD1984" s="320">
        <f>_xll.qlIndexFixing($BE$1,AZ1984,TRUE,_xll.ohTrigger(Trigger,Trigger6M))</f>
        <v>1.4335426871370457E-2</v>
      </c>
    </row>
    <row r="1985" spans="51:56" ht="11.25" customHeight="1" x14ac:dyDescent="0.25">
      <c r="AY1985" s="159" t="s">
        <v>90</v>
      </c>
      <c r="AZ1985" s="158">
        <f>_xll.qlInterestRateIndexFixingDate(Currency&amp;"ibor"&amp;Tenor,BA1985,Trigger)</f>
        <v>53206</v>
      </c>
      <c r="BA1985" s="158">
        <f>_xll.qlCalendarAdvance(Calendar,BA1984,AY1985,"f",,Trigger)</f>
        <v>53210</v>
      </c>
      <c r="BB1985" s="158">
        <f>_xll.qlInterestRateIndexMaturity(Currency&amp;"ibor"&amp;Tenor,BA1985,Trigger)</f>
        <v>53391</v>
      </c>
      <c r="BC1985" s="320">
        <f>_xll.qlIndexFixing($AC$5,AZ1985,TRUE,_xll.ohTrigger(Trigger,Trigger6M))</f>
        <v>1.4529540510503421E-2</v>
      </c>
      <c r="BD1985" s="320">
        <f>_xll.qlIndexFixing($BE$1,AZ1985,TRUE,_xll.ohTrigger(Trigger,Trigger6M))</f>
        <v>1.4332384239396905E-2</v>
      </c>
    </row>
    <row r="1986" spans="51:56" ht="11.25" customHeight="1" x14ac:dyDescent="0.25">
      <c r="AY1986" s="159" t="s">
        <v>90</v>
      </c>
      <c r="AZ1986" s="158">
        <f>_xll.qlInterestRateIndexFixingDate(Currency&amp;"ibor"&amp;Tenor,BA1986,Trigger)</f>
        <v>53213</v>
      </c>
      <c r="BA1986" s="158">
        <f>_xll.qlCalendarAdvance(Calendar,BA1985,AY1986,"f",,Trigger)</f>
        <v>53217</v>
      </c>
      <c r="BB1986" s="158">
        <f>_xll.qlInterestRateIndexMaturity(Currency&amp;"ibor"&amp;Tenor,BA1986,Trigger)</f>
        <v>53398</v>
      </c>
      <c r="BC1986" s="320">
        <f>_xll.qlIndexFixing($AC$5,AZ1986,TRUE,_xll.ohTrigger(Trigger,Trigger6M))</f>
        <v>1.4530743753085235E-2</v>
      </c>
      <c r="BD1986" s="320">
        <f>_xll.qlIndexFixing($BE$1,AZ1986,TRUE,_xll.ohTrigger(Trigger,Trigger6M))</f>
        <v>1.4329503164164377E-2</v>
      </c>
    </row>
    <row r="1987" spans="51:56" ht="11.25" customHeight="1" x14ac:dyDescent="0.25">
      <c r="AY1987" s="159" t="s">
        <v>90</v>
      </c>
      <c r="AZ1987" s="158">
        <f>_xll.qlInterestRateIndexFixingDate(Currency&amp;"ibor"&amp;Tenor,BA1987,Trigger)</f>
        <v>53220</v>
      </c>
      <c r="BA1987" s="158">
        <f>_xll.qlCalendarAdvance(Calendar,BA1986,AY1987,"f",,Trigger)</f>
        <v>53224</v>
      </c>
      <c r="BB1987" s="158">
        <f>_xll.qlInterestRateIndexMaturity(Currency&amp;"ibor"&amp;Tenor,BA1987,Trigger)</f>
        <v>53405</v>
      </c>
      <c r="BC1987" s="320">
        <f>_xll.qlIndexFixing($AC$5,AZ1987,TRUE,_xll.ohTrigger(Trigger,Trigger6M))</f>
        <v>1.4531946996389565E-2</v>
      </c>
      <c r="BD1987" s="320">
        <f>_xll.qlIndexFixing($BE$1,AZ1987,TRUE,_xll.ohTrigger(Trigger,Trigger6M))</f>
        <v>1.4326624731489402E-2</v>
      </c>
    </row>
    <row r="1988" spans="51:56" ht="11.25" customHeight="1" x14ac:dyDescent="0.25">
      <c r="AY1988" s="159" t="s">
        <v>90</v>
      </c>
      <c r="AZ1988" s="158">
        <f>_xll.qlInterestRateIndexFixingDate(Currency&amp;"ibor"&amp;Tenor,BA1988,Trigger)</f>
        <v>53227</v>
      </c>
      <c r="BA1988" s="158">
        <f>_xll.qlCalendarAdvance(Calendar,BA1987,AY1988,"f",,Trigger)</f>
        <v>53231</v>
      </c>
      <c r="BB1988" s="158">
        <f>_xll.qlInterestRateIndexMaturity(Currency&amp;"ibor"&amp;Tenor,BA1988,Trigger)</f>
        <v>53413</v>
      </c>
      <c r="BC1988" s="320">
        <f>_xll.qlIndexFixing($AC$5,AZ1988,TRUE,_xll.ohTrigger(Trigger,Trigger6M))</f>
        <v>1.4533528832562349E-2</v>
      </c>
      <c r="BD1988" s="320">
        <f>_xll.qlIndexFixing($BE$1,AZ1988,TRUE,_xll.ohTrigger(Trigger,Trigger6M))</f>
        <v>1.432382875888664E-2</v>
      </c>
    </row>
    <row r="1989" spans="51:56" ht="11.25" customHeight="1" x14ac:dyDescent="0.25">
      <c r="AY1989" s="159" t="s">
        <v>90</v>
      </c>
      <c r="AZ1989" s="158">
        <f>_xll.qlInterestRateIndexFixingDate(Currency&amp;"ibor"&amp;Tenor,BA1989,Trigger)</f>
        <v>53234</v>
      </c>
      <c r="BA1989" s="158">
        <f>_xll.qlCalendarAdvance(Calendar,BA1988,AY1989,"f",,Trigger)</f>
        <v>53238</v>
      </c>
      <c r="BB1989" s="158">
        <f>_xll.qlInterestRateIndexMaturity(Currency&amp;"ibor"&amp;Tenor,BA1989,Trigger)</f>
        <v>53420</v>
      </c>
      <c r="BC1989" s="320">
        <f>_xll.qlIndexFixing($AC$5,AZ1989,TRUE,_xll.ohTrigger(Trigger,Trigger6M))</f>
        <v>1.4534732125765009E-2</v>
      </c>
      <c r="BD1989" s="320">
        <f>_xll.qlIndexFixing($BE$1,AZ1989,TRUE,_xll.ohTrigger(Trigger,Trigger6M))</f>
        <v>1.4320955771657861E-2</v>
      </c>
    </row>
    <row r="1990" spans="51:56" ht="11.25" customHeight="1" x14ac:dyDescent="0.25">
      <c r="AY1990" s="159" t="s">
        <v>90</v>
      </c>
      <c r="AZ1990" s="158">
        <f>_xll.qlInterestRateIndexFixingDate(Currency&amp;"ibor"&amp;Tenor,BA1990,Trigger)</f>
        <v>53241</v>
      </c>
      <c r="BA1990" s="158">
        <f>_xll.qlCalendarAdvance(Calendar,BA1989,AY1990,"f",,Trigger)</f>
        <v>53245</v>
      </c>
      <c r="BB1990" s="158">
        <f>_xll.qlInterestRateIndexMaturity(Currency&amp;"ibor"&amp;Tenor,BA1990,Trigger)</f>
        <v>53427</v>
      </c>
      <c r="BC1990" s="320">
        <f>_xll.qlIndexFixing($AC$5,AZ1990,TRUE,_xll.ohTrigger(Trigger,Trigger6M))</f>
        <v>1.4535935419694562E-2</v>
      </c>
      <c r="BD1990" s="320">
        <f>_xll.qlIndexFixing($BE$1,AZ1990,TRUE,_xll.ohTrigger(Trigger,Trigger6M))</f>
        <v>1.4318085502331908E-2</v>
      </c>
    </row>
    <row r="1991" spans="51:56" ht="11.25" customHeight="1" x14ac:dyDescent="0.25">
      <c r="AY1991" s="159" t="s">
        <v>90</v>
      </c>
      <c r="AZ1991" s="158">
        <f>_xll.qlInterestRateIndexFixingDate(Currency&amp;"ibor"&amp;Tenor,BA1991,Trigger)</f>
        <v>53248</v>
      </c>
      <c r="BA1991" s="158">
        <f>_xll.qlCalendarAdvance(Calendar,BA1990,AY1991,"f",,Trigger)</f>
        <v>53252</v>
      </c>
      <c r="BB1991" s="158">
        <f>_xll.qlInterestRateIndexMaturity(Currency&amp;"ibor"&amp;Tenor,BA1991,Trigger)</f>
        <v>53434</v>
      </c>
      <c r="BC1991" s="320">
        <f>_xll.qlIndexFixing($AC$5,AZ1991,TRUE,_xll.ohTrigger(Trigger,Trigger6M))</f>
        <v>1.4537138714350566E-2</v>
      </c>
      <c r="BD1991" s="320">
        <f>_xll.qlIndexFixing($BE$1,AZ1991,TRUE,_xll.ohTrigger(Trigger,Trigger6M))</f>
        <v>1.4315217975396885E-2</v>
      </c>
    </row>
    <row r="1992" spans="51:56" ht="11.25" customHeight="1" x14ac:dyDescent="0.25">
      <c r="AY1992" s="159" t="s">
        <v>90</v>
      </c>
      <c r="AZ1992" s="158">
        <f>_xll.qlInterestRateIndexFixingDate(Currency&amp;"ibor"&amp;Tenor,BA1992,Trigger)</f>
        <v>53255</v>
      </c>
      <c r="BA1992" s="158">
        <f>_xll.qlCalendarAdvance(Calendar,BA1991,AY1992,"f",,Trigger)</f>
        <v>53259</v>
      </c>
      <c r="BB1992" s="158">
        <f>_xll.qlInterestRateIndexMaturity(Currency&amp;"ibor"&amp;Tenor,BA1992,Trigger)</f>
        <v>53441</v>
      </c>
      <c r="BC1992" s="320">
        <f>_xll.qlIndexFixing($AC$5,AZ1992,TRUE,_xll.ohTrigger(Trigger,Trigger6M))</f>
        <v>1.4538342009733462E-2</v>
      </c>
      <c r="BD1992" s="320">
        <f>_xll.qlIndexFixing($BE$1,AZ1992,TRUE,_xll.ohTrigger(Trigger,Trigger6M))</f>
        <v>1.4312353215341774E-2</v>
      </c>
    </row>
    <row r="1993" spans="51:56" ht="11.25" customHeight="1" x14ac:dyDescent="0.25">
      <c r="AY1993" s="159" t="s">
        <v>90</v>
      </c>
      <c r="AZ1993" s="158">
        <f>_xll.qlInterestRateIndexFixingDate(Currency&amp;"ibor"&amp;Tenor,BA1993,Trigger)</f>
        <v>53262</v>
      </c>
      <c r="BA1993" s="158">
        <f>_xll.qlCalendarAdvance(Calendar,BA1992,AY1993,"f",,Trigger)</f>
        <v>53266</v>
      </c>
      <c r="BB1993" s="158">
        <f>_xll.qlInterestRateIndexMaturity(Currency&amp;"ibor"&amp;Tenor,BA1993,Trigger)</f>
        <v>53447</v>
      </c>
      <c r="BC1993" s="320">
        <f>_xll.qlIndexFixing($AC$5,AZ1993,TRUE,_xll.ohTrigger(Trigger,Trigger6M))</f>
        <v>1.4539166471391031E-2</v>
      </c>
      <c r="BD1993" s="320">
        <f>_xll.qlIndexFixing($BE$1,AZ1993,TRUE,_xll.ohTrigger(Trigger,Trigger6M))</f>
        <v>1.4309411000500715E-2</v>
      </c>
    </row>
    <row r="1994" spans="51:56" ht="11.25" customHeight="1" x14ac:dyDescent="0.25">
      <c r="AY1994" s="159" t="s">
        <v>90</v>
      </c>
      <c r="AZ1994" s="158">
        <f>_xll.qlInterestRateIndexFixingDate(Currency&amp;"ibor"&amp;Tenor,BA1994,Trigger)</f>
        <v>53269</v>
      </c>
      <c r="BA1994" s="158">
        <f>_xll.qlCalendarAdvance(Calendar,BA1993,AY1994,"f",,Trigger)</f>
        <v>53273</v>
      </c>
      <c r="BB1994" s="158">
        <f>_xll.qlInterestRateIndexMaturity(Currency&amp;"ibor"&amp;Tenor,BA1994,Trigger)</f>
        <v>53454</v>
      </c>
      <c r="BC1994" s="320">
        <f>_xll.qlIndexFixing($AC$5,AZ1994,TRUE,_xll.ohTrigger(Trigger,Trigger6M))</f>
        <v>1.4540369719753856E-2</v>
      </c>
      <c r="BD1994" s="320">
        <f>_xll.qlIndexFixing($BE$1,AZ1994,TRUE,_xll.ohTrigger(Trigger,Trigger6M))</f>
        <v>1.4306551751399806E-2</v>
      </c>
    </row>
    <row r="1995" spans="51:56" ht="11.25" customHeight="1" x14ac:dyDescent="0.25">
      <c r="AY1995" s="159" t="s">
        <v>90</v>
      </c>
      <c r="AZ1995" s="158">
        <f>_xll.qlInterestRateIndexFixingDate(Currency&amp;"ibor"&amp;Tenor,BA1995,Trigger)</f>
        <v>53276</v>
      </c>
      <c r="BA1995" s="158">
        <f>_xll.qlCalendarAdvance(Calendar,BA1994,AY1995,"f",,Trigger)</f>
        <v>53280</v>
      </c>
      <c r="BB1995" s="158">
        <f>_xll.qlInterestRateIndexMaturity(Currency&amp;"ibor"&amp;Tenor,BA1995,Trigger)</f>
        <v>53461</v>
      </c>
      <c r="BC1995" s="320">
        <f>_xll.qlIndexFixing($AC$5,AZ1995,TRUE,_xll.ohTrigger(Trigger,Trigger6M))</f>
        <v>1.4541572968839638E-2</v>
      </c>
      <c r="BD1995" s="320">
        <f>_xll.qlIndexFixing($BE$1,AZ1995,TRUE,_xll.ohTrigger(Trigger,Trigger6M))</f>
        <v>1.4303695340758971E-2</v>
      </c>
    </row>
    <row r="1996" spans="51:56" ht="11.25" customHeight="1" x14ac:dyDescent="0.25">
      <c r="AY1996" s="159" t="s">
        <v>90</v>
      </c>
      <c r="AZ1996" s="158">
        <f>_xll.qlInterestRateIndexFixingDate(Currency&amp;"ibor"&amp;Tenor,BA1996,Trigger)</f>
        <v>53283</v>
      </c>
      <c r="BA1996" s="158">
        <f>_xll.qlCalendarAdvance(Calendar,BA1995,AY1996,"f",,Trigger)</f>
        <v>53287</v>
      </c>
      <c r="BB1996" s="158">
        <f>_xll.qlInterestRateIndexMaturity(Currency&amp;"ibor"&amp;Tenor,BA1996,Trigger)</f>
        <v>53468</v>
      </c>
      <c r="BC1996" s="320">
        <f>_xll.qlIndexFixing($AC$5,AZ1996,TRUE,_xll.ohTrigger(Trigger,Trigger6M))</f>
        <v>1.4540877718734196E-2</v>
      </c>
      <c r="BD1996" s="320">
        <f>_xll.qlIndexFixing($BE$1,AZ1996,TRUE,_xll.ohTrigger(Trigger,Trigger6M))</f>
        <v>1.4300841793066911E-2</v>
      </c>
    </row>
    <row r="1997" spans="51:56" ht="11.25" customHeight="1" x14ac:dyDescent="0.25">
      <c r="AY1997" s="159" t="s">
        <v>90</v>
      </c>
      <c r="AZ1997" s="158">
        <f>_xll.qlInterestRateIndexFixingDate(Currency&amp;"ibor"&amp;Tenor,BA1997,Trigger)</f>
        <v>53290</v>
      </c>
      <c r="BA1997" s="158">
        <f>_xll.qlCalendarAdvance(Calendar,BA1996,AY1997,"f",,Trigger)</f>
        <v>53294</v>
      </c>
      <c r="BB1997" s="158">
        <f>_xll.qlInterestRateIndexMaturity(Currency&amp;"ibor"&amp;Tenor,BA1997,Trigger)</f>
        <v>53475</v>
      </c>
      <c r="BC1997" s="320">
        <f>_xll.qlIndexFixing($AC$5,AZ1997,TRUE,_xll.ohTrigger(Trigger,Trigger6M))</f>
        <v>1.4540180123390496E-2</v>
      </c>
      <c r="BD1997" s="320">
        <f>_xll.qlIndexFixing($BE$1,AZ1997,TRUE,_xll.ohTrigger(Trigger,Trigger6M))</f>
        <v>1.4297991132810113E-2</v>
      </c>
    </row>
    <row r="1998" spans="51:56" ht="11.25" customHeight="1" x14ac:dyDescent="0.25">
      <c r="AY1998" s="159" t="s">
        <v>90</v>
      </c>
      <c r="AZ1998" s="158">
        <f>_xll.qlInterestRateIndexFixingDate(Currency&amp;"ibor"&amp;Tenor,BA1998,Trigger)</f>
        <v>53297</v>
      </c>
      <c r="BA1998" s="158">
        <f>_xll.qlCalendarAdvance(Calendar,BA1997,AY1998,"f",,Trigger)</f>
        <v>53301</v>
      </c>
      <c r="BB1998" s="158">
        <f>_xll.qlInterestRateIndexMaturity(Currency&amp;"ibor"&amp;Tenor,BA1998,Trigger)</f>
        <v>53483</v>
      </c>
      <c r="BC1998" s="320">
        <f>_xll.qlIndexFixing($AC$5,AZ1998,TRUE,_xll.ohTrigger(Trigger,Trigger6M))</f>
        <v>1.4539619772216534E-2</v>
      </c>
      <c r="BD1998" s="320">
        <f>_xll.qlIndexFixing($BE$1,AZ1998,TRUE,_xll.ohTrigger(Trigger,Trigger6M))</f>
        <v>1.4295224130836693E-2</v>
      </c>
    </row>
    <row r="1999" spans="51:56" ht="11.25" customHeight="1" x14ac:dyDescent="0.25">
      <c r="AY1999" s="159" t="s">
        <v>90</v>
      </c>
      <c r="AZ1999" s="158">
        <f>_xll.qlInterestRateIndexFixingDate(Currency&amp;"ibor"&amp;Tenor,BA1999,Trigger)</f>
        <v>53304</v>
      </c>
      <c r="BA1999" s="158">
        <f>_xll.qlCalendarAdvance(Calendar,BA1998,AY1999,"f",,Trigger)</f>
        <v>53308</v>
      </c>
      <c r="BB1999" s="158">
        <f>_xll.qlInterestRateIndexMaturity(Currency&amp;"ibor"&amp;Tenor,BA1999,Trigger)</f>
        <v>53490</v>
      </c>
      <c r="BC1999" s="320">
        <f>_xll.qlIndexFixing($AC$5,AZ1999,TRUE,_xll.ohTrigger(Trigger,Trigger6M))</f>
        <v>1.4538927595340718E-2</v>
      </c>
      <c r="BD1999" s="320">
        <f>_xll.qlIndexFixing($BE$1,AZ1999,TRUE,_xll.ohTrigger(Trigger,Trigger6M))</f>
        <v>1.4292379424613144E-2</v>
      </c>
    </row>
    <row r="2000" spans="51:56" ht="11.25" customHeight="1" x14ac:dyDescent="0.25">
      <c r="AY2000" s="159" t="s">
        <v>90</v>
      </c>
      <c r="AZ2000" s="158">
        <f>_xll.qlInterestRateIndexFixingDate(Currency&amp;"ibor"&amp;Tenor,BA2000,Trigger)</f>
        <v>53311</v>
      </c>
      <c r="BA2000" s="158">
        <f>_xll.qlCalendarAdvance(Calendar,BA1999,AY2000,"f",,Trigger)</f>
        <v>53315</v>
      </c>
      <c r="BB2000" s="158">
        <f>_xll.qlInterestRateIndexMaturity(Currency&amp;"ibor"&amp;Tenor,BA2000,Trigger)</f>
        <v>53497</v>
      </c>
      <c r="BC2000" s="320">
        <f>_xll.qlIndexFixing($AC$5,AZ2000,TRUE,_xll.ohTrigger(Trigger,Trigger6M))</f>
        <v>1.4538233086021214E-2</v>
      </c>
      <c r="BD2000" s="320">
        <f>_xll.qlIndexFixing($BE$1,AZ2000,TRUE,_xll.ohTrigger(Trigger,Trigger6M))</f>
        <v>1.4289537681173459E-2</v>
      </c>
    </row>
    <row r="2001" spans="51:56" ht="11.25" customHeight="1" x14ac:dyDescent="0.25">
      <c r="AY2001" s="159" t="s">
        <v>90</v>
      </c>
      <c r="AZ2001" s="158">
        <f>_xll.qlInterestRateIndexFixingDate(Currency&amp;"ibor"&amp;Tenor,BA2001,Trigger)</f>
        <v>53317</v>
      </c>
      <c r="BA2001" s="158">
        <f>_xll.qlCalendarAdvance(Calendar,BA2000,AY2001,"f",,Trigger)</f>
        <v>53323</v>
      </c>
      <c r="BB2001" s="158">
        <f>_xll.qlInterestRateIndexMaturity(Currency&amp;"ibor"&amp;Tenor,BA2001,Trigger)</f>
        <v>53505</v>
      </c>
      <c r="BC2001" s="320">
        <f>_xll.qlIndexFixing($AC$5,AZ2001,TRUE,_xll.ohTrigger(Trigger,Trigger6M))</f>
        <v>1.4537436505035424E-2</v>
      </c>
      <c r="BD2001" s="320">
        <f>_xll.qlIndexFixing($BE$1,AZ2001,TRUE,_xll.ohTrigger(Trigger,Trigger6M))</f>
        <v>1.4286293633697976E-2</v>
      </c>
    </row>
    <row r="2002" spans="51:56" ht="11.25" customHeight="1" x14ac:dyDescent="0.25">
      <c r="AY2002" s="159" t="s">
        <v>90</v>
      </c>
      <c r="AZ2002" s="158">
        <f>_xll.qlInterestRateIndexFixingDate(Currency&amp;"ibor"&amp;Tenor,BA2002,Trigger)</f>
        <v>53325</v>
      </c>
      <c r="BA2002" s="158">
        <f>_xll.qlCalendarAdvance(Calendar,BA2001,AY2002,"f",,Trigger)</f>
        <v>53330</v>
      </c>
      <c r="BB2002" s="158">
        <f>_xll.qlInterestRateIndexMaturity(Currency&amp;"ibor"&amp;Tenor,BA2002,Trigger)</f>
        <v>53511</v>
      </c>
      <c r="BC2002" s="320">
        <f>_xll.qlIndexFixing($AC$5,AZ2002,TRUE,_xll.ohTrigger(Trigger,Trigger6M))</f>
        <v>1.4536555445090226E-2</v>
      </c>
      <c r="BD2002" s="320">
        <f>_xll.qlIndexFixing($BE$1,AZ2002,TRUE,_xll.ohTrigger(Trigger,Trigger6M))</f>
        <v>1.4283377124976409E-2</v>
      </c>
    </row>
    <row r="2003" spans="51:56" ht="11.25" customHeight="1" x14ac:dyDescent="0.25">
      <c r="AY2003" s="159" t="s">
        <v>90</v>
      </c>
      <c r="AZ2003" s="158">
        <f>_xll.qlInterestRateIndexFixingDate(Currency&amp;"ibor"&amp;Tenor,BA2003,Trigger)</f>
        <v>53335</v>
      </c>
      <c r="BA2003" s="158">
        <f>_xll.qlCalendarAdvance(Calendar,BA2002,AY2003,"f",,Trigger)</f>
        <v>53337</v>
      </c>
      <c r="BB2003" s="158">
        <f>_xll.qlInterestRateIndexMaturity(Currency&amp;"ibor"&amp;Tenor,BA2003,Trigger)</f>
        <v>53518</v>
      </c>
      <c r="BC2003" s="320">
        <f>_xll.qlIndexFixing($AC$5,AZ2003,TRUE,_xll.ohTrigger(Trigger,Trigger6M))</f>
        <v>1.4535843443335434E-2</v>
      </c>
      <c r="BD2003" s="320">
        <f>_xll.qlIndexFixing($BE$1,AZ2003,TRUE,_xll.ohTrigger(Trigger,Trigger6M))</f>
        <v>1.4280544739033386E-2</v>
      </c>
    </row>
    <row r="2004" spans="51:56" ht="11.25" customHeight="1" x14ac:dyDescent="0.25">
      <c r="AY2004" s="159" t="s">
        <v>90</v>
      </c>
      <c r="AZ2004" s="158">
        <f>_xll.qlInterestRateIndexFixingDate(Currency&amp;"ibor"&amp;Tenor,BA2004,Trigger)</f>
        <v>53342</v>
      </c>
      <c r="BA2004" s="158">
        <f>_xll.qlCalendarAdvance(Calendar,BA2003,AY2004,"f",,Trigger)</f>
        <v>53344</v>
      </c>
      <c r="BB2004" s="158">
        <f>_xll.qlInterestRateIndexMaturity(Currency&amp;"ibor"&amp;Tenor,BA2004,Trigger)</f>
        <v>53525</v>
      </c>
      <c r="BC2004" s="320">
        <f>_xll.qlIndexFixing($AC$5,AZ2004,TRUE,_xll.ohTrigger(Trigger,Trigger6M))</f>
        <v>1.4535129096359609E-2</v>
      </c>
      <c r="BD2004" s="320">
        <f>_xll.qlIndexFixing($BE$1,AZ2004,TRUE,_xll.ohTrigger(Trigger,Trigger6M))</f>
        <v>1.4277715415430579E-2</v>
      </c>
    </row>
    <row r="2005" spans="51:56" ht="11.25" customHeight="1" x14ac:dyDescent="0.25">
      <c r="AY2005" s="159" t="s">
        <v>90</v>
      </c>
      <c r="AZ2005" s="158">
        <f>_xll.qlInterestRateIndexFixingDate(Currency&amp;"ibor"&amp;Tenor,BA2005,Trigger)</f>
        <v>53349</v>
      </c>
      <c r="BA2005" s="158">
        <f>_xll.qlCalendarAdvance(Calendar,BA2004,AY2005,"f",,Trigger)</f>
        <v>53351</v>
      </c>
      <c r="BB2005" s="158">
        <f>_xll.qlInterestRateIndexMaturity(Currency&amp;"ibor"&amp;Tenor,BA2005,Trigger)</f>
        <v>53532</v>
      </c>
      <c r="BC2005" s="320">
        <f>_xll.qlIndexFixing($AC$5,AZ2005,TRUE,_xll.ohTrigger(Trigger,Trigger6M))</f>
        <v>1.4534412404165397E-2</v>
      </c>
      <c r="BD2005" s="320">
        <f>_xll.qlIndexFixing($BE$1,AZ2005,TRUE,_xll.ohTrigger(Trigger,Trigger6M))</f>
        <v>1.4274889178653152E-2</v>
      </c>
    </row>
    <row r="2006" spans="51:56" ht="11.25" customHeight="1" x14ac:dyDescent="0.25">
      <c r="AY2006" s="159" t="s">
        <v>90</v>
      </c>
      <c r="AZ2006" s="158">
        <f>_xll.qlInterestRateIndexFixingDate(Currency&amp;"ibor"&amp;Tenor,BA2006,Trigger)</f>
        <v>53356</v>
      </c>
      <c r="BA2006" s="158">
        <f>_xll.qlCalendarAdvance(Calendar,BA2005,AY2006,"f",,Trigger)</f>
        <v>53358</v>
      </c>
      <c r="BB2006" s="158">
        <f>_xll.qlInterestRateIndexMaturity(Currency&amp;"ibor"&amp;Tenor,BA2006,Trigger)</f>
        <v>53539</v>
      </c>
      <c r="BC2006" s="320">
        <f>_xll.qlIndexFixing($AC$5,AZ2006,TRUE,_xll.ohTrigger(Trigger,Trigger6M))</f>
        <v>1.4533693366755895E-2</v>
      </c>
      <c r="BD2006" s="320">
        <f>_xll.qlIndexFixing($BE$1,AZ2006,TRUE,_xll.ohTrigger(Trigger,Trigger6M))</f>
        <v>1.4272066053188037E-2</v>
      </c>
    </row>
    <row r="2007" spans="51:56" ht="11.25" customHeight="1" x14ac:dyDescent="0.25">
      <c r="AY2007" s="159" t="s">
        <v>90</v>
      </c>
      <c r="AZ2007" s="158">
        <f>_xll.qlInterestRateIndexFixingDate(Currency&amp;"ibor"&amp;Tenor,BA2007,Trigger)</f>
        <v>53363</v>
      </c>
      <c r="BA2007" s="158">
        <f>_xll.qlCalendarAdvance(Calendar,BA2006,AY2007,"f",,Trigger)</f>
        <v>53365</v>
      </c>
      <c r="BB2007" s="158">
        <f>_xll.qlInterestRateIndexMaturity(Currency&amp;"ibor"&amp;Tenor,BA2007,Trigger)</f>
        <v>53546</v>
      </c>
      <c r="BC2007" s="320">
        <f>_xll.qlIndexFixing($AC$5,AZ2007,TRUE,_xll.ohTrigger(Trigger,Trigger6M))</f>
        <v>1.4532971984132424E-2</v>
      </c>
      <c r="BD2007" s="320">
        <f>_xll.qlIndexFixing($BE$1,AZ2007,TRUE,_xll.ohTrigger(Trigger,Trigger6M))</f>
        <v>1.4269246063520402E-2</v>
      </c>
    </row>
    <row r="2008" spans="51:56" ht="11.25" customHeight="1" x14ac:dyDescent="0.25">
      <c r="AY2008" s="159" t="s">
        <v>90</v>
      </c>
      <c r="AZ2008" s="158">
        <f>_xll.qlInterestRateIndexFixingDate(Currency&amp;"ibor"&amp;Tenor,BA2008,Trigger)</f>
        <v>53370</v>
      </c>
      <c r="BA2008" s="158">
        <f>_xll.qlCalendarAdvance(Calendar,BA2007,AY2008,"f",,Trigger)</f>
        <v>53372</v>
      </c>
      <c r="BB2008" s="158">
        <f>_xll.qlInterestRateIndexMaturity(Currency&amp;"ibor"&amp;Tenor,BA2008,Trigger)</f>
        <v>53553</v>
      </c>
      <c r="BC2008" s="320">
        <f>_xll.qlIndexFixing($AC$5,AZ2008,TRUE,_xll.ohTrigger(Trigger,Trigger6M))</f>
        <v>1.4532248256298518E-2</v>
      </c>
      <c r="BD2008" s="320">
        <f>_xll.qlIndexFixing($BE$1,AZ2008,TRUE,_xll.ohTrigger(Trigger,Trigger6M))</f>
        <v>1.4266429234136293E-2</v>
      </c>
    </row>
    <row r="2009" spans="51:56" ht="11.25" customHeight="1" x14ac:dyDescent="0.25">
      <c r="AY2009" s="159" t="s">
        <v>90</v>
      </c>
      <c r="AZ2009" s="158">
        <f>_xll.qlInterestRateIndexFixingDate(Currency&amp;"ibor"&amp;Tenor,BA2009,Trigger)</f>
        <v>53377</v>
      </c>
      <c r="BA2009" s="158">
        <f>_xll.qlCalendarAdvance(Calendar,BA2008,AY2009,"f",,Trigger)</f>
        <v>53379</v>
      </c>
      <c r="BB2009" s="158">
        <f>_xll.qlInterestRateIndexMaturity(Currency&amp;"ibor"&amp;Tenor,BA2009,Trigger)</f>
        <v>53560</v>
      </c>
      <c r="BC2009" s="320">
        <f>_xll.qlIndexFixing($AC$5,AZ2009,TRUE,_xll.ohTrigger(Trigger,Trigger6M))</f>
        <v>1.4531522183256387E-2</v>
      </c>
      <c r="BD2009" s="320">
        <f>_xll.qlIndexFixing($BE$1,AZ2009,TRUE,_xll.ohTrigger(Trigger,Trigger6M))</f>
        <v>1.4263615589521758E-2</v>
      </c>
    </row>
    <row r="2010" spans="51:56" ht="11.25" customHeight="1" x14ac:dyDescent="0.25">
      <c r="AY2010" s="159" t="s">
        <v>90</v>
      </c>
      <c r="AZ2010" s="158">
        <f>_xll.qlInterestRateIndexFixingDate(Currency&amp;"ibor"&amp;Tenor,BA2010,Trigger)</f>
        <v>53384</v>
      </c>
      <c r="BA2010" s="158">
        <f>_xll.qlCalendarAdvance(Calendar,BA2009,AY2010,"f",,Trigger)</f>
        <v>53386</v>
      </c>
      <c r="BB2010" s="158">
        <f>_xll.qlInterestRateIndexMaturity(Currency&amp;"ibor"&amp;Tenor,BA2010,Trigger)</f>
        <v>53570</v>
      </c>
      <c r="BC2010" s="320">
        <f>_xll.qlIndexFixing($AC$5,AZ2010,TRUE,_xll.ohTrigger(Trigger,Trigger6M))</f>
        <v>1.453158701775778E-2</v>
      </c>
      <c r="BD2010" s="320">
        <f>_xll.qlIndexFixing($BE$1,AZ2010,TRUE,_xll.ohTrigger(Trigger,Trigger6M))</f>
        <v>1.4261051671942332E-2</v>
      </c>
    </row>
    <row r="2011" spans="51:56" ht="11.25" customHeight="1" x14ac:dyDescent="0.25">
      <c r="AY2011" s="159" t="s">
        <v>90</v>
      </c>
      <c r="AZ2011" s="158">
        <f>_xll.qlInterestRateIndexFixingDate(Currency&amp;"ibor"&amp;Tenor,BA2011,Trigger)</f>
        <v>53391</v>
      </c>
      <c r="BA2011" s="158">
        <f>_xll.qlCalendarAdvance(Calendar,BA2010,AY2011,"f",,Trigger)</f>
        <v>53393</v>
      </c>
      <c r="BB2011" s="158">
        <f>_xll.qlInterestRateIndexMaturity(Currency&amp;"ibor"&amp;Tenor,BA2011,Trigger)</f>
        <v>53577</v>
      </c>
      <c r="BC2011" s="320">
        <f>_xll.qlIndexFixing($AC$5,AZ2011,TRUE,_xll.ohTrigger(Trigger,Trigger6M))</f>
        <v>1.4530886713745174E-2</v>
      </c>
      <c r="BD2011" s="320">
        <f>_xll.qlIndexFixing($BE$1,AZ2011,TRUE,_xll.ohTrigger(Trigger,Trigger6M))</f>
        <v>1.425824485695364E-2</v>
      </c>
    </row>
    <row r="2012" spans="51:56" ht="11.25" customHeight="1" x14ac:dyDescent="0.25">
      <c r="AY2012" s="159" t="s">
        <v>90</v>
      </c>
      <c r="AZ2012" s="158">
        <f>_xll.qlInterestRateIndexFixingDate(Currency&amp;"ibor"&amp;Tenor,BA2012,Trigger)</f>
        <v>53398</v>
      </c>
      <c r="BA2012" s="158">
        <f>_xll.qlCalendarAdvance(Calendar,BA2011,AY2012,"f",,Trigger)</f>
        <v>53400</v>
      </c>
      <c r="BB2012" s="158">
        <f>_xll.qlInterestRateIndexMaturity(Currency&amp;"ibor"&amp;Tenor,BA2012,Trigger)</f>
        <v>53584</v>
      </c>
      <c r="BC2012" s="320">
        <f>_xll.qlIndexFixing($AC$5,AZ2012,TRUE,_xll.ohTrigger(Trigger,Trigger6M))</f>
        <v>1.4530184102477747E-2</v>
      </c>
      <c r="BD2012" s="320">
        <f>_xll.qlIndexFixing($BE$1,AZ2012,TRUE,_xll.ohTrigger(Trigger,Trigger6M))</f>
        <v>1.4255441305888426E-2</v>
      </c>
    </row>
    <row r="2013" spans="51:56" ht="11.25" customHeight="1" x14ac:dyDescent="0.25">
      <c r="AY2013" s="159" t="s">
        <v>90</v>
      </c>
      <c r="AZ2013" s="158">
        <f>_xll.qlInterestRateIndexFixingDate(Currency&amp;"ibor"&amp;Tenor,BA2013,Trigger)</f>
        <v>53405</v>
      </c>
      <c r="BA2013" s="158">
        <f>_xll.qlCalendarAdvance(Calendar,BA2012,AY2013,"f",,Trigger)</f>
        <v>53407</v>
      </c>
      <c r="BB2013" s="158">
        <f>_xll.qlInterestRateIndexMaturity(Currency&amp;"ibor"&amp;Tenor,BA2013,Trigger)</f>
        <v>53591</v>
      </c>
      <c r="BC2013" s="320">
        <f>_xll.qlIndexFixing($AC$5,AZ2013,TRUE,_xll.ohTrigger(Trigger,Trigger6M))</f>
        <v>1.4529479183957235E-2</v>
      </c>
      <c r="BD2013" s="320">
        <f>_xll.qlIndexFixing($BE$1,AZ2013,TRUE,_xll.ohTrigger(Trigger,Trigger6M))</f>
        <v>1.4252641043234929E-2</v>
      </c>
    </row>
    <row r="2014" spans="51:56" ht="11.25" customHeight="1" x14ac:dyDescent="0.25">
      <c r="AY2014" s="159" t="s">
        <v>90</v>
      </c>
      <c r="AZ2014" s="158">
        <f>_xll.qlInterestRateIndexFixingDate(Currency&amp;"ibor"&amp;Tenor,BA2014,Trigger)</f>
        <v>53408</v>
      </c>
      <c r="BA2014" s="158">
        <f>_xll.qlCalendarAdvance(Calendar,BA2013,AY2014,"f",,Trigger)</f>
        <v>53414</v>
      </c>
      <c r="BB2014" s="158">
        <f>_xll.qlInterestRateIndexMaturity(Currency&amp;"ibor"&amp;Tenor,BA2014,Trigger)</f>
        <v>53598</v>
      </c>
      <c r="BC2014" s="320">
        <f>_xll.qlIndexFixing($AC$5,AZ2014,TRUE,_xll.ohTrigger(Trigger,Trigger6M))</f>
        <v>1.4528771958186245E-2</v>
      </c>
      <c r="BD2014" s="320">
        <f>_xll.qlIndexFixing($BE$1,AZ2014,TRUE,_xll.ohTrigger(Trigger,Trigger6M))</f>
        <v>1.424984409347965E-2</v>
      </c>
    </row>
    <row r="2015" spans="51:56" ht="11.25" customHeight="1" x14ac:dyDescent="0.25">
      <c r="AY2015" s="159" t="s">
        <v>90</v>
      </c>
      <c r="AZ2015" s="158">
        <f>_xll.qlInterestRateIndexFixingDate(Currency&amp;"ibor"&amp;Tenor,BA2015,Trigger)</f>
        <v>53419</v>
      </c>
      <c r="BA2015" s="158">
        <f>_xll.qlCalendarAdvance(Calendar,BA2014,AY2015,"f",,Trigger)</f>
        <v>53421</v>
      </c>
      <c r="BB2015" s="158">
        <f>_xll.qlInterestRateIndexMaturity(Currency&amp;"ibor"&amp;Tenor,BA2015,Trigger)</f>
        <v>53604</v>
      </c>
      <c r="BC2015" s="320">
        <f>_xll.qlIndexFixing($AC$5,AZ2015,TRUE,_xll.ohTrigger(Trigger,Trigger6M))</f>
        <v>1.4527746463943472E-2</v>
      </c>
      <c r="BD2015" s="320">
        <f>_xll.qlIndexFixing($BE$1,AZ2015,TRUE,_xll.ohTrigger(Trigger,Trigger6M))</f>
        <v>1.4246967629444676E-2</v>
      </c>
    </row>
    <row r="2016" spans="51:56" ht="11.25" customHeight="1" x14ac:dyDescent="0.25">
      <c r="AY2016" s="159" t="s">
        <v>90</v>
      </c>
      <c r="AZ2016" s="158">
        <f>_xll.qlInterestRateIndexFixingDate(Currency&amp;"ibor"&amp;Tenor,BA2016,Trigger)</f>
        <v>53426</v>
      </c>
      <c r="BA2016" s="158">
        <f>_xll.qlCalendarAdvance(Calendar,BA2015,AY2016,"f",,Trigger)</f>
        <v>53428</v>
      </c>
      <c r="BB2016" s="158">
        <f>_xll.qlInterestRateIndexMaturity(Currency&amp;"ibor"&amp;Tenor,BA2016,Trigger)</f>
        <v>53611</v>
      </c>
      <c r="BC2016" s="320">
        <f>_xll.qlIndexFixing($AC$5,AZ2016,TRUE,_xll.ohTrigger(Trigger,Trigger6M))</f>
        <v>1.4527024518445114E-2</v>
      </c>
      <c r="BD2016" s="320">
        <f>_xll.qlIndexFixing($BE$1,AZ2016,TRUE,_xll.ohTrigger(Trigger,Trigger6M))</f>
        <v>1.4244177240382568E-2</v>
      </c>
    </row>
    <row r="2017" spans="51:56" ht="11.25" customHeight="1" x14ac:dyDescent="0.25">
      <c r="AY2017" s="159" t="s">
        <v>90</v>
      </c>
      <c r="AZ2017" s="158">
        <f>_xll.qlInterestRateIndexFixingDate(Currency&amp;"ibor"&amp;Tenor,BA2017,Trigger)</f>
        <v>53433</v>
      </c>
      <c r="BA2017" s="158">
        <f>_xll.qlCalendarAdvance(Calendar,BA2016,AY2017,"f",,Trigger)</f>
        <v>53435</v>
      </c>
      <c r="BB2017" s="158">
        <f>_xll.qlInterestRateIndexMaturity(Currency&amp;"ibor"&amp;Tenor,BA2017,Trigger)</f>
        <v>53618</v>
      </c>
      <c r="BC2017" s="320">
        <f>_xll.qlIndexFixing($AC$5,AZ2017,TRUE,_xll.ohTrigger(Trigger,Trigger6M))</f>
        <v>1.4526300253194064E-2</v>
      </c>
      <c r="BD2017" s="320">
        <f>_xll.qlIndexFixing($BE$1,AZ2017,TRUE,_xll.ohTrigger(Trigger,Trigger6M))</f>
        <v>1.4241390235776891E-2</v>
      </c>
    </row>
    <row r="2018" spans="51:56" ht="11.25" customHeight="1" x14ac:dyDescent="0.25">
      <c r="AY2018" s="159" t="s">
        <v>90</v>
      </c>
      <c r="AZ2018" s="158">
        <f>_xll.qlInterestRateIndexFixingDate(Currency&amp;"ibor"&amp;Tenor,BA2018,Trigger)</f>
        <v>53440</v>
      </c>
      <c r="BA2018" s="158">
        <f>_xll.qlCalendarAdvance(Calendar,BA2017,AY2018,"f",,Trigger)</f>
        <v>53442</v>
      </c>
      <c r="BB2018" s="158">
        <f>_xll.qlInterestRateIndexMaturity(Currency&amp;"ibor"&amp;Tenor,BA2018,Trigger)</f>
        <v>53625</v>
      </c>
      <c r="BC2018" s="320">
        <f>_xll.qlIndexFixing($AC$5,AZ2018,TRUE,_xll.ohTrigger(Trigger,Trigger6M))</f>
        <v>1.4525573668192937E-2</v>
      </c>
      <c r="BD2018" s="320">
        <f>_xll.qlIndexFixing($BE$1,AZ2018,TRUE,_xll.ohTrigger(Trigger,Trigger6M))</f>
        <v>1.4238606640115161E-2</v>
      </c>
    </row>
    <row r="2019" spans="51:56" ht="11.25" customHeight="1" x14ac:dyDescent="0.25">
      <c r="AY2019" s="159" t="s">
        <v>90</v>
      </c>
      <c r="AZ2019" s="158">
        <f>_xll.qlInterestRateIndexFixingDate(Currency&amp;"ibor"&amp;Tenor,BA2019,Trigger)</f>
        <v>53444</v>
      </c>
      <c r="BA2019" s="158">
        <f>_xll.qlCalendarAdvance(Calendar,BA2018,AY2019,"f",,Trigger)</f>
        <v>53449</v>
      </c>
      <c r="BB2019" s="158">
        <f>_xll.qlInterestRateIndexMaturity(Currency&amp;"ibor"&amp;Tenor,BA2019,Trigger)</f>
        <v>53633</v>
      </c>
      <c r="BC2019" s="320">
        <f>_xll.qlIndexFixing($AC$5,AZ2019,TRUE,_xll.ohTrigger(Trigger,Trigger6M))</f>
        <v>1.452520122066406E-2</v>
      </c>
      <c r="BD2019" s="320">
        <f>_xll.qlIndexFixing($BE$1,AZ2019,TRUE,_xll.ohTrigger(Trigger,Trigger6M))</f>
        <v>1.4235909895248304E-2</v>
      </c>
    </row>
    <row r="2020" spans="51:56" ht="11.25" customHeight="1" x14ac:dyDescent="0.25">
      <c r="AY2020" s="159" t="s">
        <v>90</v>
      </c>
      <c r="AZ2020" s="158">
        <f>_xll.qlInterestRateIndexFixingDate(Currency&amp;"ibor"&amp;Tenor,BA2020,Trigger)</f>
        <v>53454</v>
      </c>
      <c r="BA2020" s="158">
        <f>_xll.qlCalendarAdvance(Calendar,BA2019,AY2020,"f",,Trigger)</f>
        <v>53456</v>
      </c>
      <c r="BB2020" s="158">
        <f>_xll.qlInterestRateIndexMaturity(Currency&amp;"ibor"&amp;Tenor,BA2020,Trigger)</f>
        <v>53640</v>
      </c>
      <c r="BC2020" s="320">
        <f>_xll.qlIndexFixing($AC$5,AZ2020,TRUE,_xll.ohTrigger(Trigger,Trigger6M))</f>
        <v>1.452448015144364E-2</v>
      </c>
      <c r="BD2020" s="320">
        <f>_xll.qlIndexFixing($BE$1,AZ2020,TRUE,_xll.ohTrigger(Trigger,Trigger6M))</f>
        <v>1.4233133337120977E-2</v>
      </c>
    </row>
    <row r="2021" spans="51:56" ht="11.25" customHeight="1" x14ac:dyDescent="0.25">
      <c r="AY2021" s="159" t="s">
        <v>90</v>
      </c>
      <c r="AZ2021" s="158">
        <f>_xll.qlInterestRateIndexFixingDate(Currency&amp;"ibor"&amp;Tenor,BA2021,Trigger)</f>
        <v>53461</v>
      </c>
      <c r="BA2021" s="158">
        <f>_xll.qlCalendarAdvance(Calendar,BA2020,AY2021,"f",,Trigger)</f>
        <v>53463</v>
      </c>
      <c r="BB2021" s="158">
        <f>_xll.qlInterestRateIndexMaturity(Currency&amp;"ibor"&amp;Tenor,BA2021,Trigger)</f>
        <v>53647</v>
      </c>
      <c r="BC2021" s="320">
        <f>_xll.qlIndexFixing($AC$5,AZ2021,TRUE,_xll.ohTrigger(Trigger,Trigger6M))</f>
        <v>1.4524290183505739E-2</v>
      </c>
      <c r="BD2021" s="320">
        <f>_xll.qlIndexFixing($BE$1,AZ2021,TRUE,_xll.ohTrigger(Trigger,Trigger6M))</f>
        <v>1.4230360263303011E-2</v>
      </c>
    </row>
    <row r="2022" spans="51:56" ht="11.25" customHeight="1" x14ac:dyDescent="0.25">
      <c r="AY2022" s="159" t="s">
        <v>90</v>
      </c>
      <c r="AZ2022" s="158">
        <f>_xll.qlInterestRateIndexFixingDate(Currency&amp;"ibor"&amp;Tenor,BA2022,Trigger)</f>
        <v>53468</v>
      </c>
      <c r="BA2022" s="158">
        <f>_xll.qlCalendarAdvance(Calendar,BA2021,AY2022,"f",,Trigger)</f>
        <v>53470</v>
      </c>
      <c r="BB2022" s="158">
        <f>_xll.qlInterestRateIndexMaturity(Currency&amp;"ibor"&amp;Tenor,BA2022,Trigger)</f>
        <v>53654</v>
      </c>
      <c r="BC2022" s="320">
        <f>_xll.qlIndexFixing($AC$5,AZ2022,TRUE,_xll.ohTrigger(Trigger,Trigger6M))</f>
        <v>1.4525432913271769E-2</v>
      </c>
      <c r="BD2022" s="320">
        <f>_xll.qlIndexFixing($BE$1,AZ2022,TRUE,_xll.ohTrigger(Trigger,Trigger6M))</f>
        <v>1.4227590698279604E-2</v>
      </c>
    </row>
    <row r="2023" spans="51:56" ht="11.25" customHeight="1" x14ac:dyDescent="0.25">
      <c r="AY2023" s="159" t="s">
        <v>90</v>
      </c>
      <c r="AZ2023" s="158">
        <f>_xll.qlInterestRateIndexFixingDate(Currency&amp;"ibor"&amp;Tenor,BA2023,Trigger)</f>
        <v>53475</v>
      </c>
      <c r="BA2023" s="158">
        <f>_xll.qlCalendarAdvance(Calendar,BA2022,AY2023,"f",,Trigger)</f>
        <v>53477</v>
      </c>
      <c r="BB2023" s="158">
        <f>_xll.qlInterestRateIndexMaturity(Currency&amp;"ibor"&amp;Tenor,BA2023,Trigger)</f>
        <v>53661</v>
      </c>
      <c r="BC2023" s="320">
        <f>_xll.qlIndexFixing($AC$5,AZ2023,TRUE,_xll.ohTrigger(Trigger,Trigger6M))</f>
        <v>1.4526575643699443E-2</v>
      </c>
      <c r="BD2023" s="320">
        <f>_xll.qlIndexFixing($BE$1,AZ2023,TRUE,_xll.ohTrigger(Trigger,Trigger6M))</f>
        <v>1.422482466653943E-2</v>
      </c>
    </row>
    <row r="2024" spans="51:56" ht="11.25" customHeight="1" x14ac:dyDescent="0.25">
      <c r="AY2024" s="159" t="s">
        <v>90</v>
      </c>
      <c r="AZ2024" s="158">
        <f>_xll.qlInterestRateIndexFixingDate(Currency&amp;"ibor"&amp;Tenor,BA2024,Trigger)</f>
        <v>53482</v>
      </c>
      <c r="BA2024" s="158">
        <f>_xll.qlCalendarAdvance(Calendar,BA2023,AY2024,"f",,Trigger)</f>
        <v>53484</v>
      </c>
      <c r="BB2024" s="158">
        <f>_xll.qlInterestRateIndexMaturity(Currency&amp;"ibor"&amp;Tenor,BA2024,Trigger)</f>
        <v>53667</v>
      </c>
      <c r="BC2024" s="320">
        <f>_xll.qlIndexFixing($AC$5,AZ2024,TRUE,_xll.ohTrigger(Trigger,Trigger6M))</f>
        <v>1.452734434977637E-2</v>
      </c>
      <c r="BD2024" s="320">
        <f>_xll.qlIndexFixing($BE$1,AZ2024,TRUE,_xll.ohTrigger(Trigger,Trigger6M))</f>
        <v>1.4221978025174636E-2</v>
      </c>
    </row>
    <row r="2025" spans="51:56" ht="11.25" customHeight="1" x14ac:dyDescent="0.25">
      <c r="AY2025" s="159" t="s">
        <v>90</v>
      </c>
      <c r="AZ2025" s="158">
        <f>_xll.qlInterestRateIndexFixingDate(Currency&amp;"ibor"&amp;Tenor,BA2025,Trigger)</f>
        <v>53489</v>
      </c>
      <c r="BA2025" s="158">
        <f>_xll.qlCalendarAdvance(Calendar,BA2024,AY2025,"f",,Trigger)</f>
        <v>53491</v>
      </c>
      <c r="BB2025" s="158">
        <f>_xll.qlInterestRateIndexMaturity(Currency&amp;"ibor"&amp;Tenor,BA2025,Trigger)</f>
        <v>53674</v>
      </c>
      <c r="BC2025" s="320">
        <f>_xll.qlIndexFixing($AC$5,AZ2025,TRUE,_xll.ohTrigger(Trigger,Trigger6M))</f>
        <v>1.4528487035537028E-2</v>
      </c>
      <c r="BD2025" s="320">
        <f>_xll.qlIndexFixing($BE$1,AZ2025,TRUE,_xll.ohTrigger(Trigger,Trigger6M))</f>
        <v>1.4219218977722927E-2</v>
      </c>
    </row>
    <row r="2026" spans="51:56" ht="11.25" customHeight="1" x14ac:dyDescent="0.25">
      <c r="AY2026" s="159" t="s">
        <v>90</v>
      </c>
      <c r="AZ2026" s="158">
        <f>_xll.qlInterestRateIndexFixingDate(Currency&amp;"ibor"&amp;Tenor,BA2026,Trigger)</f>
        <v>53496</v>
      </c>
      <c r="BA2026" s="158">
        <f>_xll.qlCalendarAdvance(Calendar,BA2025,AY2026,"f",,Trigger)</f>
        <v>53498</v>
      </c>
      <c r="BB2026" s="158">
        <f>_xll.qlInterestRateIndexMaturity(Currency&amp;"ibor"&amp;Tenor,BA2026,Trigger)</f>
        <v>53681</v>
      </c>
      <c r="BC2026" s="320">
        <f>_xll.qlIndexFixing($AC$5,AZ2026,TRUE,_xll.ohTrigger(Trigger,Trigger6M))</f>
        <v>1.4529629721956832E-2</v>
      </c>
      <c r="BD2026" s="320">
        <f>_xll.qlIndexFixing($BE$1,AZ2026,TRUE,_xll.ohTrigger(Trigger,Trigger6M))</f>
        <v>1.4216463535101316E-2</v>
      </c>
    </row>
    <row r="2027" spans="51:56" ht="11.25" customHeight="1" x14ac:dyDescent="0.25">
      <c r="AY2027" s="159" t="s">
        <v>90</v>
      </c>
      <c r="AZ2027" s="158">
        <f>_xll.qlInterestRateIndexFixingDate(Currency&amp;"ibor"&amp;Tenor,BA2027,Trigger)</f>
        <v>53503</v>
      </c>
      <c r="BA2027" s="158">
        <f>_xll.qlCalendarAdvance(Calendar,BA2026,AY2027,"f",,Trigger)</f>
        <v>53505</v>
      </c>
      <c r="BB2027" s="158">
        <f>_xll.qlInterestRateIndexMaturity(Currency&amp;"ibor"&amp;Tenor,BA2027,Trigger)</f>
        <v>53688</v>
      </c>
      <c r="BC2027" s="320">
        <f>_xll.qlIndexFixing($AC$5,AZ2027,TRUE,_xll.ohTrigger(Trigger,Trigger6M))</f>
        <v>1.4530772409034906E-2</v>
      </c>
      <c r="BD2027" s="320">
        <f>_xll.qlIndexFixing($BE$1,AZ2027,TRUE,_xll.ohTrigger(Trigger,Trigger6M))</f>
        <v>1.421371172179382E-2</v>
      </c>
    </row>
    <row r="2028" spans="51:56" ht="11.25" customHeight="1" x14ac:dyDescent="0.25">
      <c r="AY2028" s="159" t="s">
        <v>90</v>
      </c>
      <c r="AZ2028" s="158">
        <f>_xll.qlInterestRateIndexFixingDate(Currency&amp;"ibor"&amp;Tenor,BA2028,Trigger)</f>
        <v>53510</v>
      </c>
      <c r="BA2028" s="158">
        <f>_xll.qlCalendarAdvance(Calendar,BA2027,AY2028,"f",,Trigger)</f>
        <v>53512</v>
      </c>
      <c r="BB2028" s="158">
        <f>_xll.qlInterestRateIndexMaturity(Currency&amp;"ibor"&amp;Tenor,BA2028,Trigger)</f>
        <v>53696</v>
      </c>
      <c r="BC2028" s="320">
        <f>_xll.qlIndexFixing($AC$5,AZ2028,TRUE,_xll.ohTrigger(Trigger,Trigger6M))</f>
        <v>1.4532289305776389E-2</v>
      </c>
      <c r="BD2028" s="320">
        <f>_xll.qlIndexFixing($BE$1,AZ2028,TRUE,_xll.ohTrigger(Trigger,Trigger6M))</f>
        <v>1.4211048364094096E-2</v>
      </c>
    </row>
    <row r="2029" spans="51:56" ht="11.25" customHeight="1" x14ac:dyDescent="0.25">
      <c r="AY2029" s="159" t="s">
        <v>90</v>
      </c>
      <c r="AZ2029" s="158">
        <f>_xll.qlInterestRateIndexFixingDate(Currency&amp;"ibor"&amp;Tenor,BA2029,Trigger)</f>
        <v>53517</v>
      </c>
      <c r="BA2029" s="158">
        <f>_xll.qlCalendarAdvance(Calendar,BA2028,AY2029,"f",,Trigger)</f>
        <v>53519</v>
      </c>
      <c r="BB2029" s="158">
        <f>_xll.qlInterestRateIndexMaturity(Currency&amp;"ibor"&amp;Tenor,BA2029,Trigger)</f>
        <v>53703</v>
      </c>
      <c r="BC2029" s="320">
        <f>_xll.qlIndexFixing($AC$5,AZ2029,TRUE,_xll.ohTrigger(Trigger,Trigger6M))</f>
        <v>1.4533432040179579E-2</v>
      </c>
      <c r="BD2029" s="320">
        <f>_xll.qlIndexFixing($BE$1,AZ2029,TRUE,_xll.ohTrigger(Trigger,Trigger6M))</f>
        <v>1.4208304046258943E-2</v>
      </c>
    </row>
    <row r="2030" spans="51:56" ht="11.25" customHeight="1" x14ac:dyDescent="0.25">
      <c r="AY2030" s="159" t="s">
        <v>90</v>
      </c>
      <c r="AZ2030" s="158">
        <f>_xll.qlInterestRateIndexFixingDate(Currency&amp;"ibor"&amp;Tenor,BA2030,Trigger)</f>
        <v>53524</v>
      </c>
      <c r="BA2030" s="158">
        <f>_xll.qlCalendarAdvance(Calendar,BA2029,AY2030,"f",,Trigger)</f>
        <v>53526</v>
      </c>
      <c r="BB2030" s="158">
        <f>_xll.qlInterestRateIndexMaturity(Currency&amp;"ibor"&amp;Tenor,BA2030,Trigger)</f>
        <v>53710</v>
      </c>
      <c r="BC2030" s="320">
        <f>_xll.qlIndexFixing($AC$5,AZ2030,TRUE,_xll.ohTrigger(Trigger,Trigger6M))</f>
        <v>1.4534574775244849E-2</v>
      </c>
      <c r="BD2030" s="320">
        <f>_xll.qlIndexFixing($BE$1,AZ2030,TRUE,_xll.ohTrigger(Trigger,Trigger6M))</f>
        <v>1.4205563433108609E-2</v>
      </c>
    </row>
    <row r="2031" spans="51:56" ht="11.25" customHeight="1" x14ac:dyDescent="0.25">
      <c r="AY2031" s="159" t="s">
        <v>90</v>
      </c>
      <c r="AZ2031" s="158">
        <f>_xll.qlInterestRateIndexFixingDate(Currency&amp;"ibor"&amp;Tenor,BA2031,Trigger)</f>
        <v>53531</v>
      </c>
      <c r="BA2031" s="158">
        <f>_xll.qlCalendarAdvance(Calendar,BA2030,AY2031,"f",,Trigger)</f>
        <v>53533</v>
      </c>
      <c r="BB2031" s="158">
        <f>_xll.qlInterestRateIndexMaturity(Currency&amp;"ibor"&amp;Tenor,BA2031,Trigger)</f>
        <v>53717</v>
      </c>
      <c r="BC2031" s="320">
        <f>_xll.qlIndexFixing($AC$5,AZ2031,TRUE,_xll.ohTrigger(Trigger,Trigger6M))</f>
        <v>1.4535717510973066E-2</v>
      </c>
      <c r="BD2031" s="320">
        <f>_xll.qlIndexFixing($BE$1,AZ2031,TRUE,_xll.ohTrigger(Trigger,Trigger6M))</f>
        <v>1.4202826549129161E-2</v>
      </c>
    </row>
    <row r="2032" spans="51:56" ht="11.25" customHeight="1" x14ac:dyDescent="0.25">
      <c r="AY2032" s="159" t="s">
        <v>90</v>
      </c>
      <c r="AZ2032" s="158">
        <f>_xll.qlInterestRateIndexFixingDate(Currency&amp;"ibor"&amp;Tenor,BA2032,Trigger)</f>
        <v>53538</v>
      </c>
      <c r="BA2032" s="158">
        <f>_xll.qlCalendarAdvance(Calendar,BA2031,AY2032,"f",,Trigger)</f>
        <v>53540</v>
      </c>
      <c r="BB2032" s="158">
        <f>_xll.qlInterestRateIndexMaturity(Currency&amp;"ibor"&amp;Tenor,BA2032,Trigger)</f>
        <v>53724</v>
      </c>
      <c r="BC2032" s="320">
        <f>_xll.qlIndexFixing($AC$5,AZ2032,TRUE,_xll.ohTrigger(Trigger,Trigger6M))</f>
        <v>1.4536860247363363E-2</v>
      </c>
      <c r="BD2032" s="320">
        <f>_xll.qlIndexFixing($BE$1,AZ2032,TRUE,_xll.ohTrigger(Trigger,Trigger6M))</f>
        <v>1.4200093418805359E-2</v>
      </c>
    </row>
    <row r="2033" spans="51:56" ht="11.25" customHeight="1" x14ac:dyDescent="0.25">
      <c r="AY2033" s="159" t="s">
        <v>90</v>
      </c>
      <c r="AZ2033" s="158">
        <f>_xll.qlInterestRateIndexFixingDate(Currency&amp;"ibor"&amp;Tenor,BA2033,Trigger)</f>
        <v>53545</v>
      </c>
      <c r="BA2033" s="158">
        <f>_xll.qlCalendarAdvance(Calendar,BA2032,AY2033,"f",,Trigger)</f>
        <v>53547</v>
      </c>
      <c r="BB2033" s="158">
        <f>_xll.qlInterestRateIndexMaturity(Currency&amp;"ibor"&amp;Tenor,BA2033,Trigger)</f>
        <v>53731</v>
      </c>
      <c r="BC2033" s="320">
        <f>_xll.qlIndexFixing($AC$5,AZ2033,TRUE,_xll.ohTrigger(Trigger,Trigger6M))</f>
        <v>1.453800298441704E-2</v>
      </c>
      <c r="BD2033" s="320">
        <f>_xll.qlIndexFixing($BE$1,AZ2033,TRUE,_xll.ohTrigger(Trigger,Trigger6M))</f>
        <v>1.4197364066623705E-2</v>
      </c>
    </row>
    <row r="2034" spans="51:56" ht="11.25" customHeight="1" x14ac:dyDescent="0.25">
      <c r="AY2034" s="159" t="s">
        <v>90</v>
      </c>
      <c r="AZ2034" s="158">
        <f>_xll.qlInterestRateIndexFixingDate(Currency&amp;"ibor"&amp;Tenor,BA2034,Trigger)</f>
        <v>53552</v>
      </c>
      <c r="BA2034" s="158">
        <f>_xll.qlCalendarAdvance(Calendar,BA2033,AY2034,"f",,Trigger)</f>
        <v>53554</v>
      </c>
      <c r="BB2034" s="158">
        <f>_xll.qlInterestRateIndexMaturity(Currency&amp;"ibor"&amp;Tenor,BA2034,Trigger)</f>
        <v>53738</v>
      </c>
      <c r="BC2034" s="320">
        <f>_xll.qlIndexFixing($AC$5,AZ2034,TRUE,_xll.ohTrigger(Trigger,Trigger6M))</f>
        <v>1.4539145722132364E-2</v>
      </c>
      <c r="BD2034" s="320">
        <f>_xll.qlIndexFixing($BE$1,AZ2034,TRUE,_xll.ohTrigger(Trigger,Trigger6M))</f>
        <v>1.419463851706809E-2</v>
      </c>
    </row>
    <row r="2035" spans="51:56" ht="11.25" customHeight="1" x14ac:dyDescent="0.25">
      <c r="AY2035" s="159" t="s">
        <v>90</v>
      </c>
      <c r="AZ2035" s="158">
        <f>_xll.qlInterestRateIndexFixingDate(Currency&amp;"ibor"&amp;Tenor,BA2035,Trigger)</f>
        <v>53559</v>
      </c>
      <c r="BA2035" s="158">
        <f>_xll.qlCalendarAdvance(Calendar,BA2034,AY2035,"f",,Trigger)</f>
        <v>53561</v>
      </c>
      <c r="BB2035" s="158">
        <f>_xll.qlInterestRateIndexMaturity(Currency&amp;"ibor"&amp;Tenor,BA2035,Trigger)</f>
        <v>53745</v>
      </c>
      <c r="BC2035" s="320">
        <f>_xll.qlIndexFixing($AC$5,AZ2035,TRUE,_xll.ohTrigger(Trigger,Trigger6M))</f>
        <v>1.4540288460510635E-2</v>
      </c>
      <c r="BD2035" s="320">
        <f>_xll.qlIndexFixing($BE$1,AZ2035,TRUE,_xll.ohTrigger(Trigger,Trigger6M))</f>
        <v>1.4191916794625017E-2</v>
      </c>
    </row>
    <row r="2036" spans="51:56" ht="11.25" customHeight="1" x14ac:dyDescent="0.25">
      <c r="AY2036" s="159" t="s">
        <v>90</v>
      </c>
      <c r="AZ2036" s="158">
        <f>_xll.qlInterestRateIndexFixingDate(Currency&amp;"ibor"&amp;Tenor,BA2036,Trigger)</f>
        <v>53566</v>
      </c>
      <c r="BA2036" s="158">
        <f>_xll.qlCalendarAdvance(Calendar,BA2035,AY2036,"f",,Trigger)</f>
        <v>53568</v>
      </c>
      <c r="BB2036" s="158">
        <f>_xll.qlInterestRateIndexMaturity(Currency&amp;"ibor"&amp;Tenor,BA2036,Trigger)</f>
        <v>53751</v>
      </c>
      <c r="BC2036" s="320">
        <f>_xll.qlIndexFixing($AC$5,AZ2036,TRUE,_xll.ohTrigger(Trigger,Trigger6M))</f>
        <v>1.4541056622391231E-2</v>
      </c>
      <c r="BD2036" s="320">
        <f>_xll.qlIndexFixing($BE$1,AZ2036,TRUE,_xll.ohTrigger(Trigger,Trigger6M))</f>
        <v>1.418911276119245E-2</v>
      </c>
    </row>
    <row r="2037" spans="51:56" ht="11.25" customHeight="1" x14ac:dyDescent="0.25">
      <c r="AY2037" s="159" t="s">
        <v>90</v>
      </c>
      <c r="AZ2037" s="158">
        <f>_xll.qlInterestRateIndexFixingDate(Currency&amp;"ibor"&amp;Tenor,BA2037,Trigger)</f>
        <v>53573</v>
      </c>
      <c r="BA2037" s="158">
        <f>_xll.qlCalendarAdvance(Calendar,BA2036,AY2037,"f",,Trigger)</f>
        <v>53575</v>
      </c>
      <c r="BB2037" s="158">
        <f>_xll.qlInterestRateIndexMaturity(Currency&amp;"ibor"&amp;Tenor,BA2037,Trigger)</f>
        <v>53756</v>
      </c>
      <c r="BC2037" s="320">
        <f>_xll.qlIndexFixing($AC$5,AZ2037,TRUE,_xll.ohTrigger(Trigger,Trigger6M))</f>
        <v>1.4541450112985087E-2</v>
      </c>
      <c r="BD2037" s="320">
        <f>_xll.qlIndexFixing($BE$1,AZ2037,TRUE,_xll.ohTrigger(Trigger,Trigger6M))</f>
        <v>1.4186225964398903E-2</v>
      </c>
    </row>
    <row r="2038" spans="51:56" ht="11.25" customHeight="1" x14ac:dyDescent="0.25">
      <c r="AY2038" s="159" t="s">
        <v>90</v>
      </c>
      <c r="AZ2038" s="158">
        <f>_xll.qlInterestRateIndexFixingDate(Currency&amp;"ibor"&amp;Tenor,BA2038,Trigger)</f>
        <v>53580</v>
      </c>
      <c r="BA2038" s="158">
        <f>_xll.qlCalendarAdvance(Calendar,BA2037,AY2038,"f",,Trigger)</f>
        <v>53582</v>
      </c>
      <c r="BB2038" s="158">
        <f>_xll.qlInterestRateIndexMaturity(Currency&amp;"ibor"&amp;Tenor,BA2038,Trigger)</f>
        <v>53763</v>
      </c>
      <c r="BC2038" s="320">
        <f>_xll.qlIndexFixing($AC$5,AZ2038,TRUE,_xll.ohTrigger(Trigger,Trigger6M))</f>
        <v>1.4542592715239668E-2</v>
      </c>
      <c r="BD2038" s="320">
        <f>_xll.qlIndexFixing($BE$1,AZ2038,TRUE,_xll.ohTrigger(Trigger,Trigger6M))</f>
        <v>1.4183515328794308E-2</v>
      </c>
    </row>
    <row r="2039" spans="51:56" ht="11.25" customHeight="1" x14ac:dyDescent="0.25">
      <c r="AY2039" s="159" t="s">
        <v>90</v>
      </c>
      <c r="AZ2039" s="158">
        <f>_xll.qlInterestRateIndexFixingDate(Currency&amp;"ibor"&amp;Tenor,BA2039,Trigger)</f>
        <v>53587</v>
      </c>
      <c r="BA2039" s="158">
        <f>_xll.qlCalendarAdvance(Calendar,BA2038,AY2039,"f",,Trigger)</f>
        <v>53589</v>
      </c>
      <c r="BB2039" s="158">
        <f>_xll.qlInterestRateIndexMaturity(Currency&amp;"ibor"&amp;Tenor,BA2039,Trigger)</f>
        <v>53770</v>
      </c>
      <c r="BC2039" s="320">
        <f>_xll.qlIndexFixing($AC$5,AZ2039,TRUE,_xll.ohTrigger(Trigger,Trigger6M))</f>
        <v>1.4543735318145659E-2</v>
      </c>
      <c r="BD2039" s="320">
        <f>_xll.qlIndexFixing($BE$1,AZ2039,TRUE,_xll.ohTrigger(Trigger,Trigger6M))</f>
        <v>1.4180808612472735E-2</v>
      </c>
    </row>
    <row r="2040" spans="51:56" ht="11.25" customHeight="1" x14ac:dyDescent="0.25">
      <c r="AY2040" s="159" t="s">
        <v>90</v>
      </c>
      <c r="AZ2040" s="158">
        <f>_xll.qlInterestRateIndexFixingDate(Currency&amp;"ibor"&amp;Tenor,BA2040,Trigger)</f>
        <v>53594</v>
      </c>
      <c r="BA2040" s="158">
        <f>_xll.qlCalendarAdvance(Calendar,BA2039,AY2040,"f",,Trigger)</f>
        <v>53596</v>
      </c>
      <c r="BB2040" s="158">
        <f>_xll.qlInterestRateIndexMaturity(Currency&amp;"ibor"&amp;Tenor,BA2040,Trigger)</f>
        <v>53777</v>
      </c>
      <c r="BC2040" s="320">
        <f>_xll.qlIndexFixing($AC$5,AZ2040,TRUE,_xll.ohTrigger(Trigger,Trigger6M))</f>
        <v>1.4544877921703505E-2</v>
      </c>
      <c r="BD2040" s="320">
        <f>_xll.qlIndexFixing($BE$1,AZ2040,TRUE,_xll.ohTrigger(Trigger,Trigger6M))</f>
        <v>1.4178105839914931E-2</v>
      </c>
    </row>
    <row r="2041" spans="51:56" ht="11.25" customHeight="1" x14ac:dyDescent="0.25">
      <c r="AY2041" s="159" t="s">
        <v>90</v>
      </c>
      <c r="AZ2041" s="158">
        <f>_xll.qlInterestRateIndexFixingDate(Currency&amp;"ibor"&amp;Tenor,BA2041,Trigger)</f>
        <v>53601</v>
      </c>
      <c r="BA2041" s="158">
        <f>_xll.qlCalendarAdvance(Calendar,BA2040,AY2041,"f",,Trigger)</f>
        <v>53603</v>
      </c>
      <c r="BB2041" s="158">
        <f>_xll.qlInterestRateIndexMaturity(Currency&amp;"ibor"&amp;Tenor,BA2041,Trigger)</f>
        <v>53785</v>
      </c>
      <c r="BC2041" s="320">
        <f>_xll.qlIndexFixing($AC$5,AZ2041,TRUE,_xll.ohTrigger(Trigger,Trigger6M))</f>
        <v>1.4546395304390536E-2</v>
      </c>
      <c r="BD2041" s="320">
        <f>_xll.qlIndexFixing($BE$1,AZ2041,TRUE,_xll.ohTrigger(Trigger,Trigger6M))</f>
        <v>1.4175494070032001E-2</v>
      </c>
    </row>
    <row r="2042" spans="51:56" ht="11.25" customHeight="1" x14ac:dyDescent="0.25">
      <c r="AY2042" s="159" t="s">
        <v>90</v>
      </c>
      <c r="AZ2042" s="158">
        <f>_xll.qlInterestRateIndexFixingDate(Currency&amp;"ibor"&amp;Tenor,BA2042,Trigger)</f>
        <v>53608</v>
      </c>
      <c r="BA2042" s="158">
        <f>_xll.qlCalendarAdvance(Calendar,BA2041,AY2042,"f",,Trigger)</f>
        <v>53610</v>
      </c>
      <c r="BB2042" s="158">
        <f>_xll.qlInterestRateIndexMaturity(Currency&amp;"ibor"&amp;Tenor,BA2042,Trigger)</f>
        <v>53792</v>
      </c>
      <c r="BC2042" s="320">
        <f>_xll.qlIndexFixing($AC$5,AZ2042,TRUE,_xll.ohTrigger(Trigger,Trigger6M))</f>
        <v>1.454753795530069E-2</v>
      </c>
      <c r="BD2042" s="320">
        <f>_xll.qlIndexFixing($BE$1,AZ2042,TRUE,_xll.ohTrigger(Trigger,Trigger6M))</f>
        <v>1.4172799446426873E-2</v>
      </c>
    </row>
    <row r="2043" spans="51:56" ht="11.25" customHeight="1" x14ac:dyDescent="0.25">
      <c r="AY2043" s="159" t="s">
        <v>90</v>
      </c>
      <c r="AZ2043" s="158">
        <f>_xll.qlInterestRateIndexFixingDate(Currency&amp;"ibor"&amp;Tenor,BA2043,Trigger)</f>
        <v>53615</v>
      </c>
      <c r="BA2043" s="158">
        <f>_xll.qlCalendarAdvance(Calendar,BA2042,AY2043,"f",,Trigger)</f>
        <v>53617</v>
      </c>
      <c r="BB2043" s="158">
        <f>_xll.qlInterestRateIndexMaturity(Currency&amp;"ibor"&amp;Tenor,BA2043,Trigger)</f>
        <v>53799</v>
      </c>
      <c r="BC2043" s="320">
        <f>_xll.qlIndexFixing($AC$5,AZ2043,TRUE,_xll.ohTrigger(Trigger,Trigger6M))</f>
        <v>1.4548680606866144E-2</v>
      </c>
      <c r="BD2043" s="320">
        <f>_xll.qlIndexFixing($BE$1,AZ2043,TRUE,_xll.ohTrigger(Trigger,Trigger6M))</f>
        <v>1.4170108841958417E-2</v>
      </c>
    </row>
    <row r="2044" spans="51:56" ht="11.25" customHeight="1" x14ac:dyDescent="0.25">
      <c r="AY2044" s="159" t="s">
        <v>90</v>
      </c>
      <c r="AZ2044" s="158">
        <f>_xll.qlInterestRateIndexFixingDate(Currency&amp;"ibor"&amp;Tenor,BA2044,Trigger)</f>
        <v>53622</v>
      </c>
      <c r="BA2044" s="158">
        <f>_xll.qlCalendarAdvance(Calendar,BA2043,AY2044,"f",,Trigger)</f>
        <v>53624</v>
      </c>
      <c r="BB2044" s="158">
        <f>_xll.qlInterestRateIndexMaturity(Currency&amp;"ibor"&amp;Tenor,BA2044,Trigger)</f>
        <v>53806</v>
      </c>
      <c r="BC2044" s="320">
        <f>_xll.qlIndexFixing($AC$5,AZ2044,TRUE,_xll.ohTrigger(Trigger,Trigger6M))</f>
        <v>1.4549823259087338E-2</v>
      </c>
      <c r="BD2044" s="320">
        <f>_xll.qlIndexFixing($BE$1,AZ2044,TRUE,_xll.ohTrigger(Trigger,Trigger6M))</f>
        <v>1.4167422281107711E-2</v>
      </c>
    </row>
    <row r="2045" spans="51:56" ht="11.25" customHeight="1" x14ac:dyDescent="0.25">
      <c r="AY2045" s="159" t="s">
        <v>90</v>
      </c>
      <c r="AZ2045" s="158">
        <f>_xll.qlInterestRateIndexFixingDate(Currency&amp;"ibor"&amp;Tenor,BA2045,Trigger)</f>
        <v>53629</v>
      </c>
      <c r="BA2045" s="158">
        <f>_xll.qlCalendarAdvance(Calendar,BA2044,AY2045,"f",,Trigger)</f>
        <v>53631</v>
      </c>
      <c r="BB2045" s="158">
        <f>_xll.qlInterestRateIndexMaturity(Currency&amp;"ibor"&amp;Tenor,BA2045,Trigger)</f>
        <v>53812</v>
      </c>
      <c r="BC2045" s="320">
        <f>_xll.qlIndexFixing($AC$5,AZ2045,TRUE,_xll.ohTrigger(Trigger,Trigger6M))</f>
        <v>1.4550590949266575E-2</v>
      </c>
      <c r="BD2045" s="320">
        <f>_xll.qlIndexFixing($BE$1,AZ2045,TRUE,_xll.ohTrigger(Trigger,Trigger6M))</f>
        <v>1.4164651990457666E-2</v>
      </c>
    </row>
    <row r="2046" spans="51:56" ht="11.25" customHeight="1" x14ac:dyDescent="0.25">
      <c r="AY2046" s="159" t="s">
        <v>90</v>
      </c>
      <c r="AZ2046" s="158">
        <f>_xll.qlInterestRateIndexFixingDate(Currency&amp;"ibor"&amp;Tenor,BA2046,Trigger)</f>
        <v>53636</v>
      </c>
      <c r="BA2046" s="158">
        <f>_xll.qlCalendarAdvance(Calendar,BA2045,AY2046,"f",,Trigger)</f>
        <v>53638</v>
      </c>
      <c r="BB2046" s="158">
        <f>_xll.qlInterestRateIndexMaturity(Currency&amp;"ibor"&amp;Tenor,BA2046,Trigger)</f>
        <v>53819</v>
      </c>
      <c r="BC2046" s="320">
        <f>_xll.qlIndexFixing($AC$5,AZ2046,TRUE,_xll.ohTrigger(Trigger,Trigger6M))</f>
        <v>1.4551733556734222E-2</v>
      </c>
      <c r="BD2046" s="320">
        <f>_xll.qlIndexFixing($BE$1,AZ2046,TRUE,_xll.ohTrigger(Trigger,Trigger6M))</f>
        <v>1.4161973394603814E-2</v>
      </c>
    </row>
    <row r="2047" spans="51:56" ht="11.25" customHeight="1" x14ac:dyDescent="0.25">
      <c r="AY2047" s="159" t="s">
        <v>90</v>
      </c>
      <c r="AZ2047" s="158">
        <f>_xll.qlInterestRateIndexFixingDate(Currency&amp;"ibor"&amp;Tenor,BA2047,Trigger)</f>
        <v>53643</v>
      </c>
      <c r="BA2047" s="158">
        <f>_xll.qlCalendarAdvance(Calendar,BA2046,AY2047,"f",,Trigger)</f>
        <v>53645</v>
      </c>
      <c r="BB2047" s="158">
        <f>_xll.qlInterestRateIndexMaturity(Currency&amp;"ibor"&amp;Tenor,BA2047,Trigger)</f>
        <v>53826</v>
      </c>
      <c r="BC2047" s="320">
        <f>_xll.qlIndexFixing($AC$5,AZ2047,TRUE,_xll.ohTrigger(Trigger,Trigger6M))</f>
        <v>1.4552876164853281E-2</v>
      </c>
      <c r="BD2047" s="320">
        <f>_xll.qlIndexFixing($BE$1,AZ2047,TRUE,_xll.ohTrigger(Trigger,Trigger6M))</f>
        <v>1.4159298913884715E-2</v>
      </c>
    </row>
    <row r="2048" spans="51:56" ht="11.25" customHeight="1" x14ac:dyDescent="0.25">
      <c r="AY2048" s="159" t="s">
        <v>90</v>
      </c>
      <c r="AZ2048" s="158">
        <f>_xll.qlInterestRateIndexFixingDate(Currency&amp;"ibor"&amp;Tenor,BA2048,Trigger)</f>
        <v>53650</v>
      </c>
      <c r="BA2048" s="158">
        <f>_xll.qlCalendarAdvance(Calendar,BA2047,AY2048,"f",,Trigger)</f>
        <v>53652</v>
      </c>
      <c r="BB2048" s="158">
        <f>_xll.qlInterestRateIndexMaturity(Currency&amp;"ibor"&amp;Tenor,BA2048,Trigger)</f>
        <v>53833</v>
      </c>
      <c r="BC2048" s="320">
        <f>_xll.qlIndexFixing($AC$5,AZ2048,TRUE,_xll.ohTrigger(Trigger,Trigger6M))</f>
        <v>1.4550480208036025E-2</v>
      </c>
      <c r="BD2048" s="320">
        <f>_xll.qlIndexFixing($BE$1,AZ2048,TRUE,_xll.ohTrigger(Trigger,Trigger6M))</f>
        <v>1.4156628572782885E-2</v>
      </c>
    </row>
    <row r="2049" spans="51:56" ht="11.25" customHeight="1" x14ac:dyDescent="0.25">
      <c r="AY2049" s="159" t="s">
        <v>90</v>
      </c>
      <c r="AZ2049" s="158">
        <f>_xll.qlInterestRateIndexFixingDate(Currency&amp;"ibor"&amp;Tenor,BA2049,Trigger)</f>
        <v>53657</v>
      </c>
      <c r="BA2049" s="158">
        <f>_xll.qlCalendarAdvance(Calendar,BA2048,AY2049,"f",,Trigger)</f>
        <v>53659</v>
      </c>
      <c r="BB2049" s="158">
        <f>_xll.qlInterestRateIndexMaturity(Currency&amp;"ibor"&amp;Tenor,BA2049,Trigger)</f>
        <v>53840</v>
      </c>
      <c r="BC2049" s="320">
        <f>_xll.qlIndexFixing($AC$5,AZ2049,TRUE,_xll.ohTrigger(Trigger,Trigger6M))</f>
        <v>1.4548080018826211E-2</v>
      </c>
      <c r="BD2049" s="320">
        <f>_xll.qlIndexFixing($BE$1,AZ2049,TRUE,_xll.ohTrigger(Trigger,Trigger6M))</f>
        <v>1.4153962395778628E-2</v>
      </c>
    </row>
    <row r="2050" spans="51:56" ht="11.25" customHeight="1" x14ac:dyDescent="0.25">
      <c r="AY2050" s="159" t="s">
        <v>90</v>
      </c>
      <c r="AZ2050" s="158">
        <f>_xll.qlInterestRateIndexFixingDate(Currency&amp;"ibor"&amp;Tenor,BA2050,Trigger)</f>
        <v>53664</v>
      </c>
      <c r="BA2050" s="158">
        <f>_xll.qlCalendarAdvance(Calendar,BA2049,AY2050,"f",,Trigger)</f>
        <v>53666</v>
      </c>
      <c r="BB2050" s="158">
        <f>_xll.qlInterestRateIndexMaturity(Currency&amp;"ibor"&amp;Tenor,BA2050,Trigger)</f>
        <v>53848</v>
      </c>
      <c r="BC2050" s="320">
        <f>_xll.qlIndexFixing($AC$5,AZ2050,TRUE,_xll.ohTrigger(Trigger,Trigger6M))</f>
        <v>1.4545604464066319E-2</v>
      </c>
      <c r="BD2050" s="320">
        <f>_xll.qlIndexFixing($BE$1,AZ2050,TRUE,_xll.ohTrigger(Trigger,Trigger6M))</f>
        <v>1.4151389203001671E-2</v>
      </c>
    </row>
    <row r="2051" spans="51:56" ht="11.25" customHeight="1" x14ac:dyDescent="0.25">
      <c r="AY2051" s="159" t="s">
        <v>90</v>
      </c>
      <c r="AZ2051" s="158">
        <f>_xll.qlInterestRateIndexFixingDate(Currency&amp;"ibor"&amp;Tenor,BA2051,Trigger)</f>
        <v>53671</v>
      </c>
      <c r="BA2051" s="158">
        <f>_xll.qlCalendarAdvance(Calendar,BA2050,AY2051,"f",,Trigger)</f>
        <v>53673</v>
      </c>
      <c r="BB2051" s="158">
        <f>_xll.qlInterestRateIndexMaturity(Currency&amp;"ibor"&amp;Tenor,BA2051,Trigger)</f>
        <v>53855</v>
      </c>
      <c r="BC2051" s="320">
        <f>_xll.qlIndexFixing($AC$5,AZ2051,TRUE,_xll.ohTrigger(Trigger,Trigger6M))</f>
        <v>1.4543214625035033E-2</v>
      </c>
      <c r="BD2051" s="320">
        <f>_xll.qlIndexFixing($BE$1,AZ2051,TRUE,_xll.ohTrigger(Trigger,Trigger6M))</f>
        <v>1.4148731632980921E-2</v>
      </c>
    </row>
    <row r="2052" spans="51:56" ht="11.25" customHeight="1" x14ac:dyDescent="0.25">
      <c r="AY2052" s="159" t="s">
        <v>90</v>
      </c>
      <c r="AZ2052" s="158">
        <f>_xll.qlInterestRateIndexFixingDate(Currency&amp;"ibor"&amp;Tenor,BA2052,Trigger)</f>
        <v>53678</v>
      </c>
      <c r="BA2052" s="158">
        <f>_xll.qlCalendarAdvance(Calendar,BA2051,AY2052,"f",,Trigger)</f>
        <v>53680</v>
      </c>
      <c r="BB2052" s="158">
        <f>_xll.qlInterestRateIndexMaturity(Currency&amp;"ibor"&amp;Tenor,BA2052,Trigger)</f>
        <v>53862</v>
      </c>
      <c r="BC2052" s="320">
        <f>_xll.qlIndexFixing($AC$5,AZ2052,TRUE,_xll.ohTrigger(Trigger,Trigger6M))</f>
        <v>1.4540820576728623E-2</v>
      </c>
      <c r="BD2052" s="320">
        <f>_xll.qlIndexFixing($BE$1,AZ2052,TRUE,_xll.ohTrigger(Trigger,Trigger6M))</f>
        <v>1.4146078302435314E-2</v>
      </c>
    </row>
    <row r="2053" spans="51:56" ht="11.25" customHeight="1" x14ac:dyDescent="0.25">
      <c r="AY2053" s="159" t="s">
        <v>90</v>
      </c>
      <c r="AZ2053" s="158">
        <f>_xll.qlInterestRateIndexFixingDate(Currency&amp;"ibor"&amp;Tenor,BA2053,Trigger)</f>
        <v>53682</v>
      </c>
      <c r="BA2053" s="158">
        <f>_xll.qlCalendarAdvance(Calendar,BA2052,AY2053,"f",,Trigger)</f>
        <v>53688</v>
      </c>
      <c r="BB2053" s="158">
        <f>_xll.qlInterestRateIndexMaturity(Currency&amp;"ibor"&amp;Tenor,BA2053,Trigger)</f>
        <v>53870</v>
      </c>
      <c r="BC2053" s="320">
        <f>_xll.qlIndexFixing($AC$5,AZ2053,TRUE,_xll.ohTrigger(Trigger,Trigger6M))</f>
        <v>1.4538079367327176E-2</v>
      </c>
      <c r="BD2053" s="320">
        <f>_xll.qlIndexFixing($BE$1,AZ2053,TRUE,_xll.ohTrigger(Trigger,Trigger6M))</f>
        <v>1.4143051147266144E-2</v>
      </c>
    </row>
    <row r="2054" spans="51:56" ht="11.25" customHeight="1" x14ac:dyDescent="0.25">
      <c r="AY2054" s="159" t="s">
        <v>90</v>
      </c>
      <c r="AZ2054" s="158">
        <f>_xll.qlInterestRateIndexFixingDate(Currency&amp;"ibor"&amp;Tenor,BA2054,Trigger)</f>
        <v>53692</v>
      </c>
      <c r="BA2054" s="158">
        <f>_xll.qlCalendarAdvance(Calendar,BA2053,AY2054,"f",,Trigger)</f>
        <v>53695</v>
      </c>
      <c r="BB2054" s="158">
        <f>_xll.qlInterestRateIndexMaturity(Currency&amp;"ibor"&amp;Tenor,BA2054,Trigger)</f>
        <v>53876</v>
      </c>
      <c r="BC2054" s="320">
        <f>_xll.qlIndexFixing($AC$5,AZ2054,TRUE,_xll.ohTrigger(Trigger,Trigger6M))</f>
        <v>1.4535669334642004E-2</v>
      </c>
      <c r="BD2054" s="320">
        <f>_xll.qlIndexFixing($BE$1,AZ2054,TRUE,_xll.ohTrigger(Trigger,Trigger6M))</f>
        <v>1.4140317324782872E-2</v>
      </c>
    </row>
    <row r="2055" spans="51:56" ht="11.25" customHeight="1" x14ac:dyDescent="0.25">
      <c r="AY2055" s="159" t="s">
        <v>90</v>
      </c>
      <c r="AZ2055" s="158">
        <f>_xll.qlInterestRateIndexFixingDate(Currency&amp;"ibor"&amp;Tenor,BA2055,Trigger)</f>
        <v>53700</v>
      </c>
      <c r="BA2055" s="158">
        <f>_xll.qlCalendarAdvance(Calendar,BA2054,AY2055,"f",,Trigger)</f>
        <v>53702</v>
      </c>
      <c r="BB2055" s="158">
        <f>_xll.qlInterestRateIndexMaturity(Currency&amp;"ibor"&amp;Tenor,BA2055,Trigger)</f>
        <v>53883</v>
      </c>
      <c r="BC2055" s="320">
        <f>_xll.qlIndexFixing($AC$5,AZ2055,TRUE,_xll.ohTrigger(Trigger,Trigger6M))</f>
        <v>1.4533243146781885E-2</v>
      </c>
      <c r="BD2055" s="320">
        <f>_xll.qlIndexFixing($BE$1,AZ2055,TRUE,_xll.ohTrigger(Trigger,Trigger6M))</f>
        <v>1.4137677264314731E-2</v>
      </c>
    </row>
    <row r="2056" spans="51:56" ht="11.25" customHeight="1" x14ac:dyDescent="0.25">
      <c r="AY2056" s="159" t="s">
        <v>90</v>
      </c>
      <c r="AZ2056" s="158">
        <f>_xll.qlInterestRateIndexFixingDate(Currency&amp;"ibor"&amp;Tenor,BA2056,Trigger)</f>
        <v>53707</v>
      </c>
      <c r="BA2056" s="158">
        <f>_xll.qlCalendarAdvance(Calendar,BA2055,AY2056,"f",,Trigger)</f>
        <v>53709</v>
      </c>
      <c r="BB2056" s="158">
        <f>_xll.qlInterestRateIndexMaturity(Currency&amp;"ibor"&amp;Tenor,BA2056,Trigger)</f>
        <v>53890</v>
      </c>
      <c r="BC2056" s="320">
        <f>_xll.qlIndexFixing($AC$5,AZ2056,TRUE,_xll.ohTrigger(Trigger,Trigger6M))</f>
        <v>1.4530812726637851E-2</v>
      </c>
      <c r="BD2056" s="320">
        <f>_xll.qlIndexFixing($BE$1,AZ2056,TRUE,_xll.ohTrigger(Trigger,Trigger6M))</f>
        <v>1.4135041542805395E-2</v>
      </c>
    </row>
    <row r="2057" spans="51:56" ht="11.25" customHeight="1" x14ac:dyDescent="0.25">
      <c r="AY2057" s="159" t="s">
        <v>90</v>
      </c>
      <c r="AZ2057" s="158">
        <f>_xll.qlInterestRateIndexFixingDate(Currency&amp;"ibor"&amp;Tenor,BA2057,Trigger)</f>
        <v>53714</v>
      </c>
      <c r="BA2057" s="158">
        <f>_xll.qlCalendarAdvance(Calendar,BA2056,AY2057,"f",,Trigger)</f>
        <v>53716</v>
      </c>
      <c r="BB2057" s="158">
        <f>_xll.qlInterestRateIndexMaturity(Currency&amp;"ibor"&amp;Tenor,BA2057,Trigger)</f>
        <v>53897</v>
      </c>
      <c r="BC2057" s="320">
        <f>_xll.qlIndexFixing($AC$5,AZ2057,TRUE,_xll.ohTrigger(Trigger,Trigger6M))</f>
        <v>1.4528378074225358E-2</v>
      </c>
      <c r="BD2057" s="320">
        <f>_xll.qlIndexFixing($BE$1,AZ2057,TRUE,_xll.ohTrigger(Trigger,Trigger6M))</f>
        <v>1.4132410184735615E-2</v>
      </c>
    </row>
    <row r="2058" spans="51:56" ht="11.25" customHeight="1" x14ac:dyDescent="0.25">
      <c r="AY2058" s="159" t="s">
        <v>90</v>
      </c>
      <c r="AZ2058" s="158">
        <f>_xll.qlInterestRateIndexFixingDate(Currency&amp;"ibor"&amp;Tenor,BA2058,Trigger)</f>
        <v>53721</v>
      </c>
      <c r="BA2058" s="158">
        <f>_xll.qlCalendarAdvance(Calendar,BA2057,AY2058,"f",,Trigger)</f>
        <v>53723</v>
      </c>
      <c r="BB2058" s="158">
        <f>_xll.qlInterestRateIndexMaturity(Currency&amp;"ibor"&amp;Tenor,BA2058,Trigger)</f>
        <v>53904</v>
      </c>
      <c r="BC2058" s="320">
        <f>_xll.qlIndexFixing($AC$5,AZ2058,TRUE,_xll.ohTrigger(Trigger,Trigger6M))</f>
        <v>1.4525939189560307E-2</v>
      </c>
      <c r="BD2058" s="320">
        <f>_xll.qlIndexFixing($BE$1,AZ2058,TRUE,_xll.ohTrigger(Trigger,Trigger6M))</f>
        <v>1.4129783214586139E-2</v>
      </c>
    </row>
    <row r="2059" spans="51:56" ht="11.25" customHeight="1" x14ac:dyDescent="0.25">
      <c r="AY2059" s="159" t="s">
        <v>90</v>
      </c>
      <c r="AZ2059" s="158">
        <f>_xll.qlInterestRateIndexFixingDate(Currency&amp;"ibor"&amp;Tenor,BA2059,Trigger)</f>
        <v>53728</v>
      </c>
      <c r="BA2059" s="158">
        <f>_xll.qlCalendarAdvance(Calendar,BA2058,AY2059,"f",,Trigger)</f>
        <v>53730</v>
      </c>
      <c r="BB2059" s="158">
        <f>_xll.qlInterestRateIndexMaturity(Currency&amp;"ibor"&amp;Tenor,BA2059,Trigger)</f>
        <v>53911</v>
      </c>
      <c r="BC2059" s="320">
        <f>_xll.qlIndexFixing($AC$5,AZ2059,TRUE,_xll.ohTrigger(Trigger,Trigger6M))</f>
        <v>1.4523496072658151E-2</v>
      </c>
      <c r="BD2059" s="320">
        <f>_xll.qlIndexFixing($BE$1,AZ2059,TRUE,_xll.ohTrigger(Trigger,Trigger6M))</f>
        <v>1.4127160656835506E-2</v>
      </c>
    </row>
    <row r="2060" spans="51:56" ht="11.25" customHeight="1" x14ac:dyDescent="0.25">
      <c r="AY2060" s="159" t="s">
        <v>90</v>
      </c>
      <c r="AZ2060" s="158">
        <f>_xll.qlInterestRateIndexFixingDate(Currency&amp;"ibor"&amp;Tenor,BA2060,Trigger)</f>
        <v>53735</v>
      </c>
      <c r="BA2060" s="158">
        <f>_xll.qlCalendarAdvance(Calendar,BA2059,AY2060,"f",,Trigger)</f>
        <v>53737</v>
      </c>
      <c r="BB2060" s="158">
        <f>_xll.qlInterestRateIndexMaturity(Currency&amp;"ibor"&amp;Tenor,BA2060,Trigger)</f>
        <v>53918</v>
      </c>
      <c r="BC2060" s="320">
        <f>_xll.qlIndexFixing($AC$5,AZ2060,TRUE,_xll.ohTrigger(Trigger,Trigger6M))</f>
        <v>1.452104872353391E-2</v>
      </c>
      <c r="BD2060" s="320">
        <f>_xll.qlIndexFixing($BE$1,AZ2060,TRUE,_xll.ohTrigger(Trigger,Trigger6M))</f>
        <v>1.4124542535964908E-2</v>
      </c>
    </row>
    <row r="2061" spans="51:56" ht="11.25" customHeight="1" x14ac:dyDescent="0.25">
      <c r="AY2061" s="159" t="s">
        <v>90</v>
      </c>
      <c r="AZ2061" s="158">
        <f>_xll.qlInterestRateIndexFixingDate(Currency&amp;"ibor"&amp;Tenor,BA2061,Trigger)</f>
        <v>53742</v>
      </c>
      <c r="BA2061" s="158">
        <f>_xll.qlCalendarAdvance(Calendar,BA2060,AY2061,"f",,Trigger)</f>
        <v>53744</v>
      </c>
      <c r="BB2061" s="158">
        <f>_xll.qlInterestRateIndexMaturity(Currency&amp;"ibor"&amp;Tenor,BA2061,Trigger)</f>
        <v>53925</v>
      </c>
      <c r="BC2061" s="320">
        <f>_xll.qlIndexFixing($AC$5,AZ2061,TRUE,_xll.ohTrigger(Trigger,Trigger6M))</f>
        <v>1.4518597142203481E-2</v>
      </c>
      <c r="BD2061" s="320">
        <f>_xll.qlIndexFixing($BE$1,AZ2061,TRUE,_xll.ohTrigger(Trigger,Trigger6M))</f>
        <v>1.4121928876453768E-2</v>
      </c>
    </row>
    <row r="2062" spans="51:56" ht="11.25" customHeight="1" x14ac:dyDescent="0.25">
      <c r="AY2062" s="159" t="s">
        <v>90</v>
      </c>
      <c r="AZ2062" s="158">
        <f>_xll.qlInterestRateIndexFixingDate(Currency&amp;"ibor"&amp;Tenor,BA2062,Trigger)</f>
        <v>53749</v>
      </c>
      <c r="BA2062" s="158">
        <f>_xll.qlCalendarAdvance(Calendar,BA2061,AY2062,"f",,Trigger)</f>
        <v>53751</v>
      </c>
      <c r="BB2062" s="158">
        <f>_xll.qlInterestRateIndexMaturity(Currency&amp;"ibor"&amp;Tenor,BA2062,Trigger)</f>
        <v>53934</v>
      </c>
      <c r="BC2062" s="320">
        <f>_xll.qlIndexFixing($AC$5,AZ2062,TRUE,_xll.ohTrigger(Trigger,Trigger6M))</f>
        <v>1.4516461375841004E-2</v>
      </c>
      <c r="BD2062" s="320">
        <f>_xll.qlIndexFixing($BE$1,AZ2062,TRUE,_xll.ohTrigger(Trigger,Trigger6M))</f>
        <v>1.4119502567661783E-2</v>
      </c>
    </row>
    <row r="2063" spans="51:56" ht="11.25" customHeight="1" x14ac:dyDescent="0.25">
      <c r="AY2063" s="159" t="s">
        <v>90</v>
      </c>
      <c r="AZ2063" s="158">
        <f>_xll.qlInterestRateIndexFixingDate(Currency&amp;"ibor"&amp;Tenor,BA2063,Trigger)</f>
        <v>53756</v>
      </c>
      <c r="BA2063" s="158">
        <f>_xll.qlCalendarAdvance(Calendar,BA2062,AY2063,"f",,Trigger)</f>
        <v>53758</v>
      </c>
      <c r="BB2063" s="158">
        <f>_xll.qlInterestRateIndexMaturity(Currency&amp;"ibor"&amp;Tenor,BA2063,Trigger)</f>
        <v>53944</v>
      </c>
      <c r="BC2063" s="320">
        <f>_xll.qlIndexFixing($AC$5,AZ2063,TRUE,_xll.ohTrigger(Trigger,Trigger6M))</f>
        <v>1.4514591400311253E-2</v>
      </c>
      <c r="BD2063" s="320">
        <f>_xll.qlIndexFixing($BE$1,AZ2063,TRUE,_xll.ohTrigger(Trigger,Trigger6M))</f>
        <v>1.4117173532170509E-2</v>
      </c>
    </row>
    <row r="2064" spans="51:56" ht="11.25" customHeight="1" x14ac:dyDescent="0.25">
      <c r="AY2064" s="159" t="s">
        <v>90</v>
      </c>
      <c r="AZ2064" s="158">
        <f>_xll.qlInterestRateIndexFixingDate(Currency&amp;"ibor"&amp;Tenor,BA2064,Trigger)</f>
        <v>53763</v>
      </c>
      <c r="BA2064" s="158">
        <f>_xll.qlCalendarAdvance(Calendar,BA2063,AY2064,"f",,Trigger)</f>
        <v>53765</v>
      </c>
      <c r="BB2064" s="158">
        <f>_xll.qlInterestRateIndexMaturity(Currency&amp;"ibor"&amp;Tenor,BA2064,Trigger)</f>
        <v>53951</v>
      </c>
      <c r="BC2064" s="320">
        <f>_xll.qlIndexFixing($AC$5,AZ2064,TRUE,_xll.ohTrigger(Trigger,Trigger6M))</f>
        <v>1.4512220661877731E-2</v>
      </c>
      <c r="BD2064" s="320">
        <f>_xll.qlIndexFixing($BE$1,AZ2064,TRUE,_xll.ohTrigger(Trigger,Trigger6M))</f>
        <v>1.411457455969414E-2</v>
      </c>
    </row>
    <row r="2065" spans="51:56" ht="11.25" customHeight="1" x14ac:dyDescent="0.25">
      <c r="AY2065" s="159" t="s">
        <v>90</v>
      </c>
      <c r="AZ2065" s="158">
        <f>_xll.qlInterestRateIndexFixingDate(Currency&amp;"ibor"&amp;Tenor,BA2065,Trigger)</f>
        <v>53770</v>
      </c>
      <c r="BA2065" s="158">
        <f>_xll.qlCalendarAdvance(Calendar,BA2064,AY2065,"f",,Trigger)</f>
        <v>53772</v>
      </c>
      <c r="BB2065" s="158">
        <f>_xll.qlInterestRateIndexMaturity(Currency&amp;"ibor"&amp;Tenor,BA2065,Trigger)</f>
        <v>53958</v>
      </c>
      <c r="BC2065" s="320">
        <f>_xll.qlIndexFixing($AC$5,AZ2065,TRUE,_xll.ohTrigger(Trigger,Trigger6M))</f>
        <v>1.4509845804172833E-2</v>
      </c>
      <c r="BD2065" s="320">
        <f>_xll.qlIndexFixing($BE$1,AZ2065,TRUE,_xll.ohTrigger(Trigger,Trigger6M))</f>
        <v>1.4111980156223588E-2</v>
      </c>
    </row>
    <row r="2066" spans="51:56" ht="11.25" customHeight="1" x14ac:dyDescent="0.25">
      <c r="AY2066" s="159" t="s">
        <v>90</v>
      </c>
      <c r="AZ2066" s="158">
        <f>_xll.qlInterestRateIndexFixingDate(Currency&amp;"ibor"&amp;Tenor,BA2066,Trigger)</f>
        <v>53777</v>
      </c>
      <c r="BA2066" s="158">
        <f>_xll.qlCalendarAdvance(Calendar,BA2065,AY2066,"f",,Trigger)</f>
        <v>53779</v>
      </c>
      <c r="BB2066" s="158">
        <f>_xll.qlInterestRateIndexMaturity(Currency&amp;"ibor"&amp;Tenor,BA2066,Trigger)</f>
        <v>53965</v>
      </c>
      <c r="BC2066" s="320">
        <f>_xll.qlIndexFixing($AC$5,AZ2066,TRUE,_xll.ohTrigger(Trigger,Trigger6M))</f>
        <v>1.4507466827212889E-2</v>
      </c>
      <c r="BD2066" s="320">
        <f>_xll.qlIndexFixing($BE$1,AZ2066,TRUE,_xll.ohTrigger(Trigger,Trigger6M))</f>
        <v>1.4109390346242924E-2</v>
      </c>
    </row>
    <row r="2067" spans="51:56" ht="11.25" customHeight="1" x14ac:dyDescent="0.25">
      <c r="AY2067" s="159" t="s">
        <v>90</v>
      </c>
      <c r="AZ2067" s="158">
        <f>_xll.qlInterestRateIndexFixingDate(Currency&amp;"ibor"&amp;Tenor,BA2067,Trigger)</f>
        <v>53784</v>
      </c>
      <c r="BA2067" s="158">
        <f>_xll.qlCalendarAdvance(Calendar,BA2066,AY2067,"f",,Trigger)</f>
        <v>53786</v>
      </c>
      <c r="BB2067" s="158">
        <f>_xll.qlInterestRateIndexMaturity(Currency&amp;"ibor"&amp;Tenor,BA2067,Trigger)</f>
        <v>53969</v>
      </c>
      <c r="BC2067" s="320">
        <f>_xll.qlIndexFixing($AC$5,AZ2067,TRUE,_xll.ohTrigger(Trigger,Trigger6M))</f>
        <v>1.4504309194354775E-2</v>
      </c>
      <c r="BD2067" s="320">
        <f>_xll.qlIndexFixing($BE$1,AZ2067,TRUE,_xll.ohTrigger(Trigger,Trigger6M))</f>
        <v>1.4106527172423526E-2</v>
      </c>
    </row>
    <row r="2068" spans="51:56" ht="11.25" customHeight="1" x14ac:dyDescent="0.25">
      <c r="AY2068" s="159" t="s">
        <v>90</v>
      </c>
      <c r="AZ2068" s="158">
        <f>_xll.qlInterestRateIndexFixingDate(Currency&amp;"ibor"&amp;Tenor,BA2068,Trigger)</f>
        <v>53791</v>
      </c>
      <c r="BA2068" s="158">
        <f>_xll.qlCalendarAdvance(Calendar,BA2067,AY2068,"f",,Trigger)</f>
        <v>53793</v>
      </c>
      <c r="BB2068" s="158">
        <f>_xll.qlInterestRateIndexMaturity(Currency&amp;"ibor"&amp;Tenor,BA2068,Trigger)</f>
        <v>53976</v>
      </c>
      <c r="BC2068" s="320">
        <f>_xll.qlIndexFixing($AC$5,AZ2068,TRUE,_xll.ohTrigger(Trigger,Trigger6M))</f>
        <v>1.4501866199370762E-2</v>
      </c>
      <c r="BD2068" s="320">
        <f>_xll.qlIndexFixing($BE$1,AZ2068,TRUE,_xll.ohTrigger(Trigger,Trigger6M))</f>
        <v>1.4103945905286439E-2</v>
      </c>
    </row>
    <row r="2069" spans="51:56" ht="11.25" customHeight="1" x14ac:dyDescent="0.25">
      <c r="AY2069" s="159" t="s">
        <v>90</v>
      </c>
      <c r="AZ2069" s="158">
        <f>_xll.qlInterestRateIndexFixingDate(Currency&amp;"ibor"&amp;Tenor,BA2069,Trigger)</f>
        <v>53798</v>
      </c>
      <c r="BA2069" s="158">
        <f>_xll.qlCalendarAdvance(Calendar,BA2068,AY2069,"f",,Trigger)</f>
        <v>53800</v>
      </c>
      <c r="BB2069" s="158">
        <f>_xll.qlInterestRateIndexMaturity(Currency&amp;"ibor"&amp;Tenor,BA2069,Trigger)</f>
        <v>53983</v>
      </c>
      <c r="BC2069" s="320">
        <f>_xll.qlIndexFixing($AC$5,AZ2069,TRUE,_xll.ohTrigger(Trigger,Trigger6M))</f>
        <v>1.4499419018193935E-2</v>
      </c>
      <c r="BD2069" s="320">
        <f>_xll.qlIndexFixing($BE$1,AZ2069,TRUE,_xll.ohTrigger(Trigger,Trigger6M))</f>
        <v>1.4101369299240539E-2</v>
      </c>
    </row>
    <row r="2070" spans="51:56" ht="11.25" customHeight="1" x14ac:dyDescent="0.25">
      <c r="AY2070" s="159" t="s">
        <v>90</v>
      </c>
      <c r="AZ2070" s="158">
        <f>_xll.qlInterestRateIndexFixingDate(Currency&amp;"ibor"&amp;Tenor,BA2070,Trigger)</f>
        <v>53805</v>
      </c>
      <c r="BA2070" s="158">
        <f>_xll.qlCalendarAdvance(Calendar,BA2069,AY2070,"f",,Trigger)</f>
        <v>53807</v>
      </c>
      <c r="BB2070" s="158">
        <f>_xll.qlInterestRateIndexMaturity(Currency&amp;"ibor"&amp;Tenor,BA2070,Trigger)</f>
        <v>53990</v>
      </c>
      <c r="BC2070" s="320">
        <f>_xll.qlIndexFixing($AC$5,AZ2070,TRUE,_xll.ohTrigger(Trigger,Trigger6M))</f>
        <v>1.4496967650839583E-2</v>
      </c>
      <c r="BD2070" s="320">
        <f>_xll.qlIndexFixing($BE$1,AZ2070,TRUE,_xll.ohTrigger(Trigger,Trigger6M))</f>
        <v>1.4098797378767661E-2</v>
      </c>
    </row>
    <row r="2071" spans="51:56" ht="11.25" customHeight="1" x14ac:dyDescent="0.25">
      <c r="AY2071" s="159" t="s">
        <v>90</v>
      </c>
      <c r="AZ2071" s="158">
        <f>_xll.qlInterestRateIndexFixingDate(Currency&amp;"ibor"&amp;Tenor,BA2071,Trigger)</f>
        <v>53811</v>
      </c>
      <c r="BA2071" s="158">
        <f>_xll.qlCalendarAdvance(Calendar,BA2070,AY2071,"f",,Trigger)</f>
        <v>53814</v>
      </c>
      <c r="BB2071" s="158">
        <f>_xll.qlInterestRateIndexMaturity(Currency&amp;"ibor"&amp;Tenor,BA2071,Trigger)</f>
        <v>54000</v>
      </c>
      <c r="BC2071" s="320">
        <f>_xll.qlIndexFixing($AC$5,AZ2071,TRUE,_xll.ohTrigger(Trigger,Trigger6M))</f>
        <v>1.449551015410451E-2</v>
      </c>
      <c r="BD2071" s="320">
        <f>_xll.qlIndexFixing($BE$1,AZ2071,TRUE,_xll.ohTrigger(Trigger,Trigger6M))</f>
        <v>1.4096511055592181E-2</v>
      </c>
    </row>
    <row r="2072" spans="51:56" ht="11.25" customHeight="1" x14ac:dyDescent="0.25">
      <c r="AY2072" s="159" t="s">
        <v>90</v>
      </c>
      <c r="AZ2072" s="158">
        <f>_xll.qlInterestRateIndexFixingDate(Currency&amp;"ibor"&amp;Tenor,BA2072,Trigger)</f>
        <v>53819</v>
      </c>
      <c r="BA2072" s="158">
        <f>_xll.qlCalendarAdvance(Calendar,BA2071,AY2072,"f",,Trigger)</f>
        <v>53821</v>
      </c>
      <c r="BB2072" s="158">
        <f>_xll.qlInterestRateIndexMaturity(Currency&amp;"ibor"&amp;Tenor,BA2072,Trigger)</f>
        <v>54007</v>
      </c>
      <c r="BC2072" s="320">
        <f>_xll.qlIndexFixing($AC$5,AZ2072,TRUE,_xll.ohTrigger(Trigger,Trigger6M))</f>
        <v>1.4493106461927597E-2</v>
      </c>
      <c r="BD2072" s="320">
        <f>_xll.qlIndexFixing($BE$1,AZ2072,TRUE,_xll.ohTrigger(Trigger,Trigger6M))</f>
        <v>1.4093949320695283E-2</v>
      </c>
    </row>
    <row r="2073" spans="51:56" ht="11.25" customHeight="1" x14ac:dyDescent="0.25">
      <c r="AY2073" s="159" t="s">
        <v>90</v>
      </c>
      <c r="AZ2073" s="158">
        <f>_xll.qlInterestRateIndexFixingDate(Currency&amp;"ibor"&amp;Tenor,BA2073,Trigger)</f>
        <v>53826</v>
      </c>
      <c r="BA2073" s="158">
        <f>_xll.qlCalendarAdvance(Calendar,BA2072,AY2073,"f",,Trigger)</f>
        <v>53828</v>
      </c>
      <c r="BB2073" s="158">
        <f>_xll.qlInterestRateIndexMaturity(Currency&amp;"ibor"&amp;Tenor,BA2073,Trigger)</f>
        <v>54014</v>
      </c>
      <c r="BC2073" s="320">
        <f>_xll.qlIndexFixing($AC$5,AZ2073,TRUE,_xll.ohTrigger(Trigger,Trigger6M))</f>
        <v>1.4491682237385855E-2</v>
      </c>
      <c r="BD2073" s="320">
        <f>_xll.qlIndexFixing($BE$1,AZ2073,TRUE,_xll.ohTrigger(Trigger,Trigger6M))</f>
        <v>1.409139235067032E-2</v>
      </c>
    </row>
    <row r="2074" spans="51:56" ht="11.25" customHeight="1" x14ac:dyDescent="0.25">
      <c r="AY2074" s="159" t="s">
        <v>90</v>
      </c>
      <c r="AZ2074" s="158">
        <f>_xll.qlInterestRateIndexFixingDate(Currency&amp;"ibor"&amp;Tenor,BA2074,Trigger)</f>
        <v>53833</v>
      </c>
      <c r="BA2074" s="158">
        <f>_xll.qlCalendarAdvance(Calendar,BA2073,AY2074,"f",,Trigger)</f>
        <v>53835</v>
      </c>
      <c r="BB2074" s="158">
        <f>_xll.qlInterestRateIndexMaturity(Currency&amp;"ibor"&amp;Tenor,BA2074,Trigger)</f>
        <v>54021</v>
      </c>
      <c r="BC2074" s="320">
        <f>_xll.qlIndexFixing($AC$5,AZ2074,TRUE,_xll.ohTrigger(Trigger,Trigger6M))</f>
        <v>1.4492715509036032E-2</v>
      </c>
      <c r="BD2074" s="320">
        <f>_xll.qlIndexFixing($BE$1,AZ2074,TRUE,_xll.ohTrigger(Trigger,Trigger6M))</f>
        <v>1.408884016999922E-2</v>
      </c>
    </row>
    <row r="2075" spans="51:56" ht="11.25" customHeight="1" x14ac:dyDescent="0.25">
      <c r="AY2075" s="159" t="s">
        <v>90</v>
      </c>
      <c r="AZ2075" s="158">
        <f>_xll.qlInterestRateIndexFixingDate(Currency&amp;"ibor"&amp;Tenor,BA2075,Trigger)</f>
        <v>53840</v>
      </c>
      <c r="BA2075" s="158">
        <f>_xll.qlCalendarAdvance(Calendar,BA2074,AY2075,"f",,Trigger)</f>
        <v>53842</v>
      </c>
      <c r="BB2075" s="158">
        <f>_xll.qlInterestRateIndexMaturity(Currency&amp;"ibor"&amp;Tenor,BA2075,Trigger)</f>
        <v>54025</v>
      </c>
      <c r="BC2075" s="320">
        <f>_xll.qlIndexFixing($AC$5,AZ2075,TRUE,_xll.ohTrigger(Trigger,Trigger6M))</f>
        <v>1.4492654317624174E-2</v>
      </c>
      <c r="BD2075" s="320">
        <f>_xll.qlIndexFixing($BE$1,AZ2075,TRUE,_xll.ohTrigger(Trigger,Trigger6M))</f>
        <v>1.4086008916809625E-2</v>
      </c>
    </row>
    <row r="2076" spans="51:56" ht="11.25" customHeight="1" x14ac:dyDescent="0.25">
      <c r="AY2076" s="159" t="s">
        <v>90</v>
      </c>
      <c r="AZ2076" s="158">
        <f>_xll.qlInterestRateIndexFixingDate(Currency&amp;"ibor"&amp;Tenor,BA2076,Trigger)</f>
        <v>53847</v>
      </c>
      <c r="BA2076" s="158">
        <f>_xll.qlCalendarAdvance(Calendar,BA2075,AY2076,"f",,Trigger)</f>
        <v>53849</v>
      </c>
      <c r="BB2076" s="158">
        <f>_xll.qlInterestRateIndexMaturity(Currency&amp;"ibor"&amp;Tenor,BA2076,Trigger)</f>
        <v>54032</v>
      </c>
      <c r="BC2076" s="320">
        <f>_xll.qlIndexFixing($AC$5,AZ2076,TRUE,_xll.ohTrigger(Trigger,Trigger6M))</f>
        <v>1.4493687465922453E-2</v>
      </c>
      <c r="BD2076" s="320">
        <f>_xll.qlIndexFixing($BE$1,AZ2076,TRUE,_xll.ohTrigger(Trigger,Trigger6M))</f>
        <v>1.4083465623861143E-2</v>
      </c>
    </row>
    <row r="2077" spans="51:56" ht="11.25" customHeight="1" x14ac:dyDescent="0.25">
      <c r="AY2077" s="159" t="s">
        <v>90</v>
      </c>
      <c r="AZ2077" s="158">
        <f>_xll.qlInterestRateIndexFixingDate(Currency&amp;"ibor"&amp;Tenor,BA2077,Trigger)</f>
        <v>53854</v>
      </c>
      <c r="BA2077" s="158">
        <f>_xll.qlCalendarAdvance(Calendar,BA2076,AY2077,"f",,Trigger)</f>
        <v>53856</v>
      </c>
      <c r="BB2077" s="158">
        <f>_xll.qlInterestRateIndexMaturity(Currency&amp;"ibor"&amp;Tenor,BA2077,Trigger)</f>
        <v>54039</v>
      </c>
      <c r="BC2077" s="320">
        <f>_xll.qlIndexFixing($AC$5,AZ2077,TRUE,_xll.ohTrigger(Trigger,Trigger6M))</f>
        <v>1.4494720614759319E-2</v>
      </c>
      <c r="BD2077" s="320">
        <f>_xll.qlIndexFixing($BE$1,AZ2077,TRUE,_xll.ohTrigger(Trigger,Trigger6M))</f>
        <v>1.4080927187847623E-2</v>
      </c>
    </row>
    <row r="2078" spans="51:56" ht="11.25" customHeight="1" x14ac:dyDescent="0.25">
      <c r="AY2078" s="159" t="s">
        <v>90</v>
      </c>
      <c r="AZ2078" s="158">
        <f>_xll.qlInterestRateIndexFixingDate(Currency&amp;"ibor"&amp;Tenor,BA2078,Trigger)</f>
        <v>53861</v>
      </c>
      <c r="BA2078" s="158">
        <f>_xll.qlCalendarAdvance(Calendar,BA2077,AY2078,"f",,Trigger)</f>
        <v>53863</v>
      </c>
      <c r="BB2078" s="158">
        <f>_xll.qlInterestRateIndexMaturity(Currency&amp;"ibor"&amp;Tenor,BA2078,Trigger)</f>
        <v>54046</v>
      </c>
      <c r="BC2078" s="320">
        <f>_xll.qlIndexFixing($AC$5,AZ2078,TRUE,_xll.ohTrigger(Trigger,Trigger6M))</f>
        <v>1.4495753764134768E-2</v>
      </c>
      <c r="BD2078" s="320">
        <f>_xll.qlIndexFixing($BE$1,AZ2078,TRUE,_xll.ohTrigger(Trigger,Trigger6M))</f>
        <v>1.4078393633248721E-2</v>
      </c>
    </row>
    <row r="2079" spans="51:56" ht="11.25" customHeight="1" x14ac:dyDescent="0.25">
      <c r="AY2079" s="159" t="s">
        <v>90</v>
      </c>
      <c r="AZ2079" s="158">
        <f>_xll.qlInterestRateIndexFixingDate(Currency&amp;"ibor"&amp;Tenor,BA2079,Trigger)</f>
        <v>53868</v>
      </c>
      <c r="BA2079" s="158">
        <f>_xll.qlCalendarAdvance(Calendar,BA2078,AY2079,"f",,Trigger)</f>
        <v>53870</v>
      </c>
      <c r="BB2079" s="158">
        <f>_xll.qlInterestRateIndexMaturity(Currency&amp;"ibor"&amp;Tenor,BA2079,Trigger)</f>
        <v>54053</v>
      </c>
      <c r="BC2079" s="320">
        <f>_xll.qlIndexFixing($AC$5,AZ2079,TRUE,_xll.ohTrigger(Trigger,Trigger6M))</f>
        <v>1.4496786914048805E-2</v>
      </c>
      <c r="BD2079" s="320">
        <f>_xll.qlIndexFixing($BE$1,AZ2079,TRUE,_xll.ohTrigger(Trigger,Trigger6M))</f>
        <v>1.4075864984542778E-2</v>
      </c>
    </row>
    <row r="2080" spans="51:56" ht="11.25" customHeight="1" x14ac:dyDescent="0.25">
      <c r="AY2080" s="159" t="s">
        <v>90</v>
      </c>
      <c r="AZ2080" s="158">
        <f>_xll.qlInterestRateIndexFixingDate(Currency&amp;"ibor"&amp;Tenor,BA2080,Trigger)</f>
        <v>53875</v>
      </c>
      <c r="BA2080" s="158">
        <f>_xll.qlCalendarAdvance(Calendar,BA2079,AY2080,"f",,Trigger)</f>
        <v>53877</v>
      </c>
      <c r="BB2080" s="158">
        <f>_xll.qlInterestRateIndexMaturity(Currency&amp;"ibor"&amp;Tenor,BA2080,Trigger)</f>
        <v>54063</v>
      </c>
      <c r="BC2080" s="320">
        <f>_xll.qlIndexFixing($AC$5,AZ2080,TRUE,_xll.ohTrigger(Trigger,Trigger6M))</f>
        <v>1.4498915150436283E-2</v>
      </c>
      <c r="BD2080" s="320">
        <f>_xll.qlIndexFixing($BE$1,AZ2080,TRUE,_xll.ohTrigger(Trigger,Trigger6M))</f>
        <v>1.4073629033442432E-2</v>
      </c>
    </row>
    <row r="2081" spans="51:56" ht="11.25" customHeight="1" x14ac:dyDescent="0.25">
      <c r="AY2081" s="159" t="s">
        <v>90</v>
      </c>
      <c r="AZ2081" s="158">
        <f>_xll.qlInterestRateIndexFixingDate(Currency&amp;"ibor"&amp;Tenor,BA2081,Trigger)</f>
        <v>53882</v>
      </c>
      <c r="BA2081" s="158">
        <f>_xll.qlCalendarAdvance(Calendar,BA2080,AY2081,"f",,Trigger)</f>
        <v>53884</v>
      </c>
      <c r="BB2081" s="158">
        <f>_xll.qlInterestRateIndexMaturity(Currency&amp;"ibor"&amp;Tenor,BA2081,Trigger)</f>
        <v>54070</v>
      </c>
      <c r="BC2081" s="320">
        <f>_xll.qlIndexFixing($AC$5,AZ2081,TRUE,_xll.ohTrigger(Trigger,Trigger6M))</f>
        <v>1.4499948425919522E-2</v>
      </c>
      <c r="BD2081" s="320">
        <f>_xll.qlIndexFixing($BE$1,AZ2081,TRUE,_xll.ohTrigger(Trigger,Trigger6M))</f>
        <v>1.407111106376365E-2</v>
      </c>
    </row>
    <row r="2082" spans="51:56" ht="11.25" customHeight="1" x14ac:dyDescent="0.25">
      <c r="AY2082" s="159" t="s">
        <v>90</v>
      </c>
      <c r="AZ2082" s="158">
        <f>_xll.qlInterestRateIndexFixingDate(Currency&amp;"ibor"&amp;Tenor,BA2082,Trigger)</f>
        <v>53889</v>
      </c>
      <c r="BA2082" s="158">
        <f>_xll.qlCalendarAdvance(Calendar,BA2081,AY2082,"f",,Trigger)</f>
        <v>53891</v>
      </c>
      <c r="BB2082" s="158">
        <f>_xll.qlInterestRateIndexMaturity(Currency&amp;"ibor"&amp;Tenor,BA2082,Trigger)</f>
        <v>54077</v>
      </c>
      <c r="BC2082" s="320">
        <f>_xll.qlIndexFixing($AC$5,AZ2082,TRUE,_xll.ohTrigger(Trigger,Trigger6M))</f>
        <v>1.4500981701949852E-2</v>
      </c>
      <c r="BD2082" s="320">
        <f>_xll.qlIndexFixing($BE$1,AZ2082,TRUE,_xll.ohTrigger(Trigger,Trigger6M))</f>
        <v>1.4068598079297969E-2</v>
      </c>
    </row>
    <row r="2083" spans="51:56" ht="11.25" customHeight="1" x14ac:dyDescent="0.25">
      <c r="AY2083" s="159" t="s">
        <v>90</v>
      </c>
      <c r="AZ2083" s="158">
        <f>_xll.qlInterestRateIndexFixingDate(Currency&amp;"ibor"&amp;Tenor,BA2083,Trigger)</f>
        <v>53896</v>
      </c>
      <c r="BA2083" s="158">
        <f>_xll.qlCalendarAdvance(Calendar,BA2082,AY2083,"f",,Trigger)</f>
        <v>53898</v>
      </c>
      <c r="BB2083" s="158">
        <f>_xll.qlInterestRateIndexMaturity(Currency&amp;"ibor"&amp;Tenor,BA2083,Trigger)</f>
        <v>54084</v>
      </c>
      <c r="BC2083" s="320">
        <f>_xll.qlIndexFixing($AC$5,AZ2083,TRUE,_xll.ohTrigger(Trigger,Trigger6M))</f>
        <v>1.4502014978528559E-2</v>
      </c>
      <c r="BD2083" s="320">
        <f>_xll.qlIndexFixing($BE$1,AZ2083,TRUE,_xll.ohTrigger(Trigger,Trigger6M))</f>
        <v>1.4066090104528603E-2</v>
      </c>
    </row>
    <row r="2084" spans="51:56" ht="11.25" customHeight="1" x14ac:dyDescent="0.25">
      <c r="AY2084" s="159" t="s">
        <v>90</v>
      </c>
      <c r="AZ2084" s="158">
        <f>_xll.qlInterestRateIndexFixingDate(Currency&amp;"ibor"&amp;Tenor,BA2084,Trigger)</f>
        <v>53903</v>
      </c>
      <c r="BA2084" s="158">
        <f>_xll.qlCalendarAdvance(Calendar,BA2083,AY2084,"f",,Trigger)</f>
        <v>53905</v>
      </c>
      <c r="BB2084" s="158">
        <f>_xll.qlInterestRateIndexMaturity(Currency&amp;"ibor"&amp;Tenor,BA2084,Trigger)</f>
        <v>54091</v>
      </c>
      <c r="BC2084" s="320">
        <f>_xll.qlIndexFixing($AC$5,AZ2084,TRUE,_xll.ohTrigger(Trigger,Trigger6M))</f>
        <v>1.4503048255653928E-2</v>
      </c>
      <c r="BD2084" s="320">
        <f>_xll.qlIndexFixing($BE$1,AZ2084,TRUE,_xll.ohTrigger(Trigger,Trigger6M))</f>
        <v>1.4063587163935751E-2</v>
      </c>
    </row>
    <row r="2085" spans="51:56" ht="11.25" customHeight="1" x14ac:dyDescent="0.25">
      <c r="AY2085" s="159" t="s">
        <v>90</v>
      </c>
      <c r="AZ2085" s="158">
        <f>_xll.qlInterestRateIndexFixingDate(Currency&amp;"ibor"&amp;Tenor,BA2085,Trigger)</f>
        <v>53910</v>
      </c>
      <c r="BA2085" s="158">
        <f>_xll.qlCalendarAdvance(Calendar,BA2084,AY2085,"f",,Trigger)</f>
        <v>53912</v>
      </c>
      <c r="BB2085" s="158">
        <f>_xll.qlInterestRateIndexMaturity(Currency&amp;"ibor"&amp;Tenor,BA2085,Trigger)</f>
        <v>54098</v>
      </c>
      <c r="BC2085" s="320">
        <f>_xll.qlIndexFixing($AC$5,AZ2085,TRUE,_xll.ohTrigger(Trigger,Trigger6M))</f>
        <v>1.4504081533326814E-2</v>
      </c>
      <c r="BD2085" s="320">
        <f>_xll.qlIndexFixing($BE$1,AZ2085,TRUE,_xll.ohTrigger(Trigger,Trigger6M))</f>
        <v>1.4061089282002628E-2</v>
      </c>
    </row>
    <row r="2086" spans="51:56" ht="11.25" customHeight="1" x14ac:dyDescent="0.25">
      <c r="AY2086" s="159" t="s">
        <v>90</v>
      </c>
      <c r="AZ2086" s="158">
        <f>_xll.qlInterestRateIndexFixingDate(Currency&amp;"ibor"&amp;Tenor,BA2086,Trigger)</f>
        <v>53917</v>
      </c>
      <c r="BA2086" s="158">
        <f>_xll.qlCalendarAdvance(Calendar,BA2085,AY2086,"f",,Trigger)</f>
        <v>53919</v>
      </c>
      <c r="BB2086" s="158">
        <f>_xll.qlInterestRateIndexMaturity(Currency&amp;"ibor"&amp;Tenor,BA2086,Trigger)</f>
        <v>54105</v>
      </c>
      <c r="BC2086" s="320">
        <f>_xll.qlIndexFixing($AC$5,AZ2086,TRUE,_xll.ohTrigger(Trigger,Trigger6M))</f>
        <v>1.4505114811547648E-2</v>
      </c>
      <c r="BD2086" s="320">
        <f>_xll.qlIndexFixing($BE$1,AZ2086,TRUE,_xll.ohTrigger(Trigger,Trigger6M))</f>
        <v>1.4058596483210726E-2</v>
      </c>
    </row>
    <row r="2087" spans="51:56" ht="11.25" customHeight="1" x14ac:dyDescent="0.25">
      <c r="AY2087" s="159" t="s">
        <v>90</v>
      </c>
      <c r="AZ2087" s="158">
        <f>_xll.qlInterestRateIndexFixingDate(Currency&amp;"ibor"&amp;Tenor,BA2087,Trigger)</f>
        <v>53924</v>
      </c>
      <c r="BA2087" s="158">
        <f>_xll.qlCalendarAdvance(Calendar,BA2086,AY2087,"f",,Trigger)</f>
        <v>53926</v>
      </c>
      <c r="BB2087" s="158">
        <f>_xll.qlInterestRateIndexMaturity(Currency&amp;"ibor"&amp;Tenor,BA2087,Trigger)</f>
        <v>54112</v>
      </c>
      <c r="BC2087" s="320">
        <f>_xll.qlIndexFixing($AC$5,AZ2087,TRUE,_xll.ohTrigger(Trigger,Trigger6M))</f>
        <v>1.4506148090316003E-2</v>
      </c>
      <c r="BD2087" s="320">
        <f>_xll.qlIndexFixing($BE$1,AZ2087,TRUE,_xll.ohTrigger(Trigger,Trigger6M))</f>
        <v>1.4056108792041536E-2</v>
      </c>
    </row>
    <row r="2088" spans="51:56" ht="11.25" customHeight="1" x14ac:dyDescent="0.25">
      <c r="AY2088" s="159" t="s">
        <v>90</v>
      </c>
      <c r="AZ2088" s="158">
        <f>_xll.qlInterestRateIndexFixingDate(Currency&amp;"ibor"&amp;Tenor,BA2088,Trigger)</f>
        <v>53931</v>
      </c>
      <c r="BA2088" s="158">
        <f>_xll.qlCalendarAdvance(Calendar,BA2087,AY2088,"f",,Trigger)</f>
        <v>53933</v>
      </c>
      <c r="BB2088" s="158">
        <f>_xll.qlInterestRateIndexMaturity(Currency&amp;"ibor"&amp;Tenor,BA2088,Trigger)</f>
        <v>54116</v>
      </c>
      <c r="BC2088" s="320">
        <f>_xll.qlIndexFixing($AC$5,AZ2088,TRUE,_xll.ohTrigger(Trigger,Trigger6M))</f>
        <v>1.4506085287512349E-2</v>
      </c>
      <c r="BD2088" s="320">
        <f>_xll.qlIndexFixing($BE$1,AZ2088,TRUE,_xll.ohTrigger(Trigger,Trigger6M))</f>
        <v>1.4053331950570739E-2</v>
      </c>
    </row>
    <row r="2089" spans="51:56" ht="11.25" customHeight="1" x14ac:dyDescent="0.25">
      <c r="AY2089" s="159" t="s">
        <v>90</v>
      </c>
      <c r="AZ2089" s="158">
        <f>_xll.qlInterestRateIndexFixingDate(Currency&amp;"ibor"&amp;Tenor,BA2089,Trigger)</f>
        <v>53938</v>
      </c>
      <c r="BA2089" s="158">
        <f>_xll.qlCalendarAdvance(Calendar,BA2088,AY2089,"f",,Trigger)</f>
        <v>53940</v>
      </c>
      <c r="BB2089" s="158">
        <f>_xll.qlInterestRateIndexMaturity(Currency&amp;"ibor"&amp;Tenor,BA2089,Trigger)</f>
        <v>54122</v>
      </c>
      <c r="BC2089" s="320">
        <f>_xll.qlIndexFixing($AC$5,AZ2089,TRUE,_xll.ohTrigger(Trigger,Trigger6M))</f>
        <v>1.4506753068062674E-2</v>
      </c>
      <c r="BD2089" s="320">
        <f>_xll.qlIndexFixing($BE$1,AZ2089,TRUE,_xll.ohTrigger(Trigger,Trigger6M))</f>
        <v>1.4050755392282382E-2</v>
      </c>
    </row>
    <row r="2090" spans="51:56" ht="11.25" customHeight="1" x14ac:dyDescent="0.25">
      <c r="AY2090" s="159" t="s">
        <v>90</v>
      </c>
      <c r="AZ2090" s="158">
        <f>_xll.qlInterestRateIndexFixingDate(Currency&amp;"ibor"&amp;Tenor,BA2090,Trigger)</f>
        <v>53945</v>
      </c>
      <c r="BA2090" s="158">
        <f>_xll.qlCalendarAdvance(Calendar,BA2089,AY2090,"f",,Trigger)</f>
        <v>53947</v>
      </c>
      <c r="BB2090" s="158">
        <f>_xll.qlInterestRateIndexMaturity(Currency&amp;"ibor"&amp;Tenor,BA2090,Trigger)</f>
        <v>54129</v>
      </c>
      <c r="BC2090" s="320">
        <f>_xll.qlIndexFixing($AC$5,AZ2090,TRUE,_xll.ohTrigger(Trigger,Trigger6M))</f>
        <v>1.4507786182381603E-2</v>
      </c>
      <c r="BD2090" s="320">
        <f>_xll.qlIndexFixing($BE$1,AZ2090,TRUE,_xll.ohTrigger(Trigger,Trigger6M))</f>
        <v>1.4048282042176998E-2</v>
      </c>
    </row>
    <row r="2091" spans="51:56" ht="11.25" customHeight="1" x14ac:dyDescent="0.25">
      <c r="AY2091" s="159" t="s">
        <v>90</v>
      </c>
      <c r="AZ2091" s="158">
        <f>_xll.qlInterestRateIndexFixingDate(Currency&amp;"ibor"&amp;Tenor,BA2091,Trigger)</f>
        <v>53952</v>
      </c>
      <c r="BA2091" s="158">
        <f>_xll.qlCalendarAdvance(Calendar,BA2090,AY2091,"f",,Trigger)</f>
        <v>53954</v>
      </c>
      <c r="BB2091" s="158">
        <f>_xll.qlInterestRateIndexMaturity(Currency&amp;"ibor"&amp;Tenor,BA2091,Trigger)</f>
        <v>54136</v>
      </c>
      <c r="BC2091" s="320">
        <f>_xll.qlIndexFixing($AC$5,AZ2091,TRUE,_xll.ohTrigger(Trigger,Trigger6M))</f>
        <v>1.4508819297236367E-2</v>
      </c>
      <c r="BD2091" s="320">
        <f>_xll.qlIndexFixing($BE$1,AZ2091,TRUE,_xll.ohTrigger(Trigger,Trigger6M))</f>
        <v>1.4045813889749506E-2</v>
      </c>
    </row>
    <row r="2092" spans="51:56" ht="11.25" customHeight="1" x14ac:dyDescent="0.25">
      <c r="AY2092" s="159" t="s">
        <v>90</v>
      </c>
      <c r="AZ2092" s="158">
        <f>_xll.qlInterestRateIndexFixingDate(Currency&amp;"ibor"&amp;Tenor,BA2092,Trigger)</f>
        <v>53959</v>
      </c>
      <c r="BA2092" s="158">
        <f>_xll.qlCalendarAdvance(Calendar,BA2091,AY2092,"f",,Trigger)</f>
        <v>53961</v>
      </c>
      <c r="BB2092" s="158">
        <f>_xll.qlInterestRateIndexMaturity(Currency&amp;"ibor"&amp;Tenor,BA2092,Trigger)</f>
        <v>54143</v>
      </c>
      <c r="BC2092" s="320">
        <f>_xll.qlIndexFixing($AC$5,AZ2092,TRUE,_xll.ohTrigger(Trigger,Trigger6M))</f>
        <v>1.4509852412626527E-2</v>
      </c>
      <c r="BD2092" s="320">
        <f>_xll.qlIndexFixing($BE$1,AZ2092,TRUE,_xll.ohTrigger(Trigger,Trigger6M))</f>
        <v>1.4043350959478347E-2</v>
      </c>
    </row>
    <row r="2093" spans="51:56" ht="11.25" customHeight="1" x14ac:dyDescent="0.25">
      <c r="AY2093" s="159" t="s">
        <v>90</v>
      </c>
      <c r="AZ2093" s="158">
        <f>_xll.qlInterestRateIndexFixingDate(Currency&amp;"ibor"&amp;Tenor,BA2093,Trigger)</f>
        <v>53966</v>
      </c>
      <c r="BA2093" s="158">
        <f>_xll.qlCalendarAdvance(Calendar,BA2092,AY2093,"f",,Trigger)</f>
        <v>53968</v>
      </c>
      <c r="BB2093" s="158">
        <f>_xll.qlInterestRateIndexMaturity(Currency&amp;"ibor"&amp;Tenor,BA2093,Trigger)</f>
        <v>54155</v>
      </c>
      <c r="BC2093" s="320">
        <f>_xll.qlIndexFixing($AC$5,AZ2093,TRUE,_xll.ohTrigger(Trigger,Trigger6M))</f>
        <v>1.4512713370260166E-2</v>
      </c>
      <c r="BD2093" s="320">
        <f>_xll.qlIndexFixing($BE$1,AZ2093,TRUE,_xll.ohTrigger(Trigger,Trigger6M))</f>
        <v>1.404139085256936E-2</v>
      </c>
    </row>
    <row r="2094" spans="51:56" ht="11.25" customHeight="1" x14ac:dyDescent="0.25">
      <c r="AY2094" s="159" t="s">
        <v>90</v>
      </c>
      <c r="AZ2094" s="158">
        <f>_xll.qlInterestRateIndexFixingDate(Currency&amp;"ibor"&amp;Tenor,BA2094,Trigger)</f>
        <v>53973</v>
      </c>
      <c r="BA2094" s="158">
        <f>_xll.qlCalendarAdvance(Calendar,BA2093,AY2094,"f",,Trigger)</f>
        <v>53975</v>
      </c>
      <c r="BB2094" s="158">
        <f>_xll.qlInterestRateIndexMaturity(Currency&amp;"ibor"&amp;Tenor,BA2094,Trigger)</f>
        <v>54158</v>
      </c>
      <c r="BC2094" s="320">
        <f>_xll.qlIndexFixing($AC$5,AZ2094,TRUE,_xll.ohTrigger(Trigger,Trigger6M))</f>
        <v>1.4512284227393975E-2</v>
      </c>
      <c r="BD2094" s="320">
        <f>_xll.qlIndexFixing($BE$1,AZ2094,TRUE,_xll.ohTrigger(Trigger,Trigger6M))</f>
        <v>1.4038540607301845E-2</v>
      </c>
    </row>
    <row r="2095" spans="51:56" ht="11.25" customHeight="1" x14ac:dyDescent="0.25">
      <c r="AY2095" s="159" t="s">
        <v>90</v>
      </c>
      <c r="AZ2095" s="158">
        <f>_xll.qlInterestRateIndexFixingDate(Currency&amp;"ibor"&amp;Tenor,BA2095,Trigger)</f>
        <v>53980</v>
      </c>
      <c r="BA2095" s="158">
        <f>_xll.qlCalendarAdvance(Calendar,BA2094,AY2095,"f",,Trigger)</f>
        <v>53982</v>
      </c>
      <c r="BB2095" s="158">
        <f>_xll.qlInterestRateIndexMaturity(Currency&amp;"ibor"&amp;Tenor,BA2095,Trigger)</f>
        <v>54165</v>
      </c>
      <c r="BC2095" s="320">
        <f>_xll.qlIndexFixing($AC$5,AZ2095,TRUE,_xll.ohTrigger(Trigger,Trigger6M))</f>
        <v>1.4513317385925817E-2</v>
      </c>
      <c r="BD2095" s="320">
        <f>_xll.qlIndexFixing($BE$1,AZ2095,TRUE,_xll.ohTrigger(Trigger,Trigger6M))</f>
        <v>1.4036093782091204E-2</v>
      </c>
    </row>
    <row r="2096" spans="51:56" ht="11.25" customHeight="1" x14ac:dyDescent="0.25">
      <c r="AY2096" s="159" t="s">
        <v>90</v>
      </c>
      <c r="AZ2096" s="158">
        <f>_xll.qlInterestRateIndexFixingDate(Currency&amp;"ibor"&amp;Tenor,BA2096,Trigger)</f>
        <v>53987</v>
      </c>
      <c r="BA2096" s="158">
        <f>_xll.qlCalendarAdvance(Calendar,BA2095,AY2096,"f",,Trigger)</f>
        <v>53989</v>
      </c>
      <c r="BB2096" s="158">
        <f>_xll.qlInterestRateIndexMaturity(Currency&amp;"ibor"&amp;Tenor,BA2096,Trigger)</f>
        <v>54172</v>
      </c>
      <c r="BC2096" s="320">
        <f>_xll.qlIndexFixing($AC$5,AZ2096,TRUE,_xll.ohTrigger(Trigger,Trigger6M))</f>
        <v>1.4514350544996245E-2</v>
      </c>
      <c r="BD2096" s="320">
        <f>_xll.qlIndexFixing($BE$1,AZ2096,TRUE,_xll.ohTrigger(Trigger,Trigger6M))</f>
        <v>1.4033652278919329E-2</v>
      </c>
    </row>
    <row r="2097" spans="51:56" ht="11.25" customHeight="1" x14ac:dyDescent="0.25">
      <c r="AY2097" s="159" t="s">
        <v>90</v>
      </c>
      <c r="AZ2097" s="158">
        <f>_xll.qlInterestRateIndexFixingDate(Currency&amp;"ibor"&amp;Tenor,BA2097,Trigger)</f>
        <v>53994</v>
      </c>
      <c r="BA2097" s="158">
        <f>_xll.qlCalendarAdvance(Calendar,BA2096,AY2097,"f",,Trigger)</f>
        <v>53996</v>
      </c>
      <c r="BB2097" s="158">
        <f>_xll.qlInterestRateIndexMaturity(Currency&amp;"ibor"&amp;Tenor,BA2097,Trigger)</f>
        <v>54178</v>
      </c>
      <c r="BC2097" s="320">
        <f>_xll.qlIndexFixing($AC$5,AZ2097,TRUE,_xll.ohTrigger(Trigger,Trigger6M))</f>
        <v>1.4515017997613533E-2</v>
      </c>
      <c r="BD2097" s="320">
        <f>_xll.qlIndexFixing($BE$1,AZ2097,TRUE,_xll.ohTrigger(Trigger,Trigger6M))</f>
        <v>1.4031115497180065E-2</v>
      </c>
    </row>
    <row r="2098" spans="51:56" ht="11.25" customHeight="1" x14ac:dyDescent="0.25">
      <c r="AY2098" s="159" t="s">
        <v>90</v>
      </c>
      <c r="AZ2098" s="158">
        <f>_xll.qlInterestRateIndexFixingDate(Currency&amp;"ibor"&amp;Tenor,BA2098,Trigger)</f>
        <v>54001</v>
      </c>
      <c r="BA2098" s="158">
        <f>_xll.qlCalendarAdvance(Calendar,BA2097,AY2098,"f",,Trigger)</f>
        <v>54003</v>
      </c>
      <c r="BB2098" s="158">
        <f>_xll.qlInterestRateIndexMaturity(Currency&amp;"ibor"&amp;Tenor,BA2098,Trigger)</f>
        <v>54185</v>
      </c>
      <c r="BC2098" s="320">
        <f>_xll.qlIndexFixing($AC$5,AZ2098,TRUE,_xll.ohTrigger(Trigger,Trigger6M))</f>
        <v>1.4516051116218264E-2</v>
      </c>
      <c r="BD2098" s="320">
        <f>_xll.qlIndexFixing($BE$1,AZ2098,TRUE,_xll.ohTrigger(Trigger,Trigger6M))</f>
        <v>1.402868441387529E-2</v>
      </c>
    </row>
    <row r="2099" spans="51:56" ht="11.25" customHeight="1" x14ac:dyDescent="0.25">
      <c r="AY2099" s="159" t="s">
        <v>90</v>
      </c>
      <c r="AZ2099" s="158">
        <f>_xll.qlInterestRateIndexFixingDate(Currency&amp;"ibor"&amp;Tenor,BA2099,Trigger)</f>
        <v>54008</v>
      </c>
      <c r="BA2099" s="158">
        <f>_xll.qlCalendarAdvance(Calendar,BA2098,AY2099,"f",,Trigger)</f>
        <v>54010</v>
      </c>
      <c r="BB2099" s="158">
        <f>_xll.qlInterestRateIndexMaturity(Currency&amp;"ibor"&amp;Tenor,BA2099,Trigger)</f>
        <v>54192</v>
      </c>
      <c r="BC2099" s="320">
        <f>_xll.qlIndexFixing($AC$5,AZ2099,TRUE,_xll.ohTrigger(Trigger,Trigger6M))</f>
        <v>1.4517084235358392E-2</v>
      </c>
      <c r="BD2099" s="320">
        <f>_xll.qlIndexFixing($BE$1,AZ2099,TRUE,_xll.ohTrigger(Trigger,Trigger6M))</f>
        <v>1.4026258724068909E-2</v>
      </c>
    </row>
    <row r="2100" spans="51:56" ht="11.25" customHeight="1" x14ac:dyDescent="0.25">
      <c r="AY2100" s="159" t="s">
        <v>90</v>
      </c>
      <c r="AZ2100" s="158">
        <f>_xll.qlInterestRateIndexFixingDate(Currency&amp;"ibor"&amp;Tenor,BA2100,Trigger)</f>
        <v>54015</v>
      </c>
      <c r="BA2100" s="158">
        <f>_xll.qlCalendarAdvance(Calendar,BA2099,AY2100,"f",,Trigger)</f>
        <v>54017</v>
      </c>
      <c r="BB2100" s="158">
        <f>_xll.qlInterestRateIndexMaturity(Currency&amp;"ibor"&amp;Tenor,BA2100,Trigger)</f>
        <v>54199</v>
      </c>
      <c r="BC2100" s="320">
        <f>_xll.qlIndexFixing($AC$5,AZ2100,TRUE,_xll.ohTrigger(Trigger,Trigger6M))</f>
        <v>1.4513347654916849E-2</v>
      </c>
      <c r="BD2100" s="320">
        <f>_xll.qlIndexFixing($BE$1,AZ2100,TRUE,_xll.ohTrigger(Trigger,Trigger6M))</f>
        <v>1.4023838452239364E-2</v>
      </c>
    </row>
    <row r="2101" spans="51:56" ht="11.25" customHeight="1" x14ac:dyDescent="0.25">
      <c r="AY2101" s="159" t="s">
        <v>90</v>
      </c>
      <c r="AZ2101" s="158">
        <f>_xll.qlInterestRateIndexFixingDate(Currency&amp;"ibor"&amp;Tenor,BA2101,Trigger)</f>
        <v>54022</v>
      </c>
      <c r="BA2101" s="158">
        <f>_xll.qlCalendarAdvance(Calendar,BA2100,AY2101,"f",,Trigger)</f>
        <v>54024</v>
      </c>
      <c r="BB2101" s="158">
        <f>_xll.qlInterestRateIndexMaturity(Currency&amp;"ibor"&amp;Tenor,BA2101,Trigger)</f>
        <v>54206</v>
      </c>
      <c r="BC2101" s="320">
        <f>_xll.qlIndexFixing($AC$5,AZ2101,TRUE,_xll.ohTrigger(Trigger,Trigger6M))</f>
        <v>1.4509605545912203E-2</v>
      </c>
      <c r="BD2101" s="320">
        <f>_xll.qlIndexFixing($BE$1,AZ2101,TRUE,_xll.ohTrigger(Trigger,Trigger6M))</f>
        <v>1.4021423622862463E-2</v>
      </c>
    </row>
    <row r="2102" spans="51:56" ht="11.25" customHeight="1" x14ac:dyDescent="0.25">
      <c r="AY2102" s="159" t="s">
        <v>90</v>
      </c>
      <c r="AZ2102" s="158">
        <f>_xll.qlInterestRateIndexFixingDate(Currency&amp;"ibor"&amp;Tenor,BA2102,Trigger)</f>
        <v>54029</v>
      </c>
      <c r="BA2102" s="158">
        <f>_xll.qlCalendarAdvance(Calendar,BA2101,AY2102,"f",,Trigger)</f>
        <v>54031</v>
      </c>
      <c r="BB2102" s="158">
        <f>_xll.qlInterestRateIndexMaturity(Currency&amp;"ibor"&amp;Tenor,BA2102,Trigger)</f>
        <v>54214</v>
      </c>
      <c r="BC2102" s="320">
        <f>_xll.qlIndexFixing($AC$5,AZ2102,TRUE,_xll.ohTrigger(Trigger,Trigger6M))</f>
        <v>1.4505621823926588E-2</v>
      </c>
      <c r="BD2102" s="320">
        <f>_xll.qlIndexFixing($BE$1,AZ2102,TRUE,_xll.ohTrigger(Trigger,Trigger6M))</f>
        <v>1.4019116393471889E-2</v>
      </c>
    </row>
    <row r="2103" spans="51:56" ht="11.25" customHeight="1" x14ac:dyDescent="0.25">
      <c r="AY2103" s="159" t="s">
        <v>90</v>
      </c>
      <c r="AZ2103" s="158">
        <f>_xll.qlInterestRateIndexFixingDate(Currency&amp;"ibor"&amp;Tenor,BA2103,Trigger)</f>
        <v>54036</v>
      </c>
      <c r="BA2103" s="158">
        <f>_xll.qlCalendarAdvance(Calendar,BA2102,AY2103,"f",,Trigger)</f>
        <v>54038</v>
      </c>
      <c r="BB2103" s="158">
        <f>_xll.qlInterestRateIndexMaturity(Currency&amp;"ibor"&amp;Tenor,BA2103,Trigger)</f>
        <v>54221</v>
      </c>
      <c r="BC2103" s="320">
        <f>_xll.qlIndexFixing($AC$5,AZ2103,TRUE,_xll.ohTrigger(Trigger,Trigger6M))</f>
        <v>1.4501893877267021E-2</v>
      </c>
      <c r="BD2103" s="320">
        <f>_xll.qlIndexFixing($BE$1,AZ2103,TRUE,_xll.ohTrigger(Trigger,Trigger6M))</f>
        <v>1.4016712829956238E-2</v>
      </c>
    </row>
    <row r="2104" spans="51:56" ht="11.25" customHeight="1" x14ac:dyDescent="0.25">
      <c r="AY2104" s="159" t="s">
        <v>90</v>
      </c>
      <c r="AZ2104" s="158">
        <f>_xll.qlInterestRateIndexFixingDate(Currency&amp;"ibor"&amp;Tenor,BA2104,Trigger)</f>
        <v>54043</v>
      </c>
      <c r="BA2104" s="158">
        <f>_xll.qlCalendarAdvance(Calendar,BA2103,AY2104,"f",,Trigger)</f>
        <v>54045</v>
      </c>
      <c r="BB2104" s="158">
        <f>_xll.qlInterestRateIndexMaturity(Currency&amp;"ibor"&amp;Tenor,BA2104,Trigger)</f>
        <v>54228</v>
      </c>
      <c r="BC2104" s="320">
        <f>_xll.qlIndexFixing($AC$5,AZ2104,TRUE,_xll.ohTrigger(Trigger,Trigger6M))</f>
        <v>1.4498160432110494E-2</v>
      </c>
      <c r="BD2104" s="320">
        <f>_xll.qlIndexFixing($BE$1,AZ2104,TRUE,_xll.ohTrigger(Trigger,Trigger6M))</f>
        <v>1.4014314784303039E-2</v>
      </c>
    </row>
    <row r="2105" spans="51:56" ht="11.25" customHeight="1" x14ac:dyDescent="0.25">
      <c r="AY2105" s="159" t="s">
        <v>90</v>
      </c>
      <c r="AZ2105" s="158">
        <f>_xll.qlInterestRateIndexFixingDate(Currency&amp;"ibor"&amp;Tenor,BA2105,Trigger)</f>
        <v>54049</v>
      </c>
      <c r="BA2105" s="158">
        <f>_xll.qlCalendarAdvance(Calendar,BA2104,AY2105,"f",,Trigger)</f>
        <v>54053</v>
      </c>
      <c r="BB2105" s="158">
        <f>_xll.qlInterestRateIndexMaturity(Currency&amp;"ibor"&amp;Tenor,BA2105,Trigger)</f>
        <v>54238</v>
      </c>
      <c r="BC2105" s="320">
        <f>_xll.qlIndexFixing($AC$5,AZ2105,TRUE,_xll.ohTrigger(Trigger,Trigger6M))</f>
        <v>1.4493589959731195E-2</v>
      </c>
      <c r="BD2105" s="320">
        <f>_xll.qlIndexFixing($BE$1,AZ2105,TRUE,_xll.ohTrigger(Trigger,Trigger6M))</f>
        <v>1.4011787259868824E-2</v>
      </c>
    </row>
    <row r="2106" spans="51:56" ht="11.25" customHeight="1" x14ac:dyDescent="0.25">
      <c r="AY2106" s="159" t="s">
        <v>90</v>
      </c>
      <c r="AZ2106" s="158">
        <f>_xll.qlInterestRateIndexFixingDate(Currency&amp;"ibor"&amp;Tenor,BA2106,Trigger)</f>
        <v>54057</v>
      </c>
      <c r="BA2106" s="158">
        <f>_xll.qlCalendarAdvance(Calendar,BA2105,AY2106,"f",,Trigger)</f>
        <v>54060</v>
      </c>
      <c r="BB2106" s="158">
        <f>_xll.qlInterestRateIndexMaturity(Currency&amp;"ibor"&amp;Tenor,BA2106,Trigger)</f>
        <v>54242</v>
      </c>
      <c r="BC2106" s="320">
        <f>_xll.qlIndexFixing($AC$5,AZ2106,TRUE,_xll.ohTrigger(Trigger,Trigger6M))</f>
        <v>1.4490273086311118E-2</v>
      </c>
      <c r="BD2106" s="320">
        <f>_xll.qlIndexFixing($BE$1,AZ2106,TRUE,_xll.ohTrigger(Trigger,Trigger6M))</f>
        <v>1.4009091389467109E-2</v>
      </c>
    </row>
    <row r="2107" spans="51:56" ht="11.25" customHeight="1" x14ac:dyDescent="0.25">
      <c r="AY2107" s="159" t="s">
        <v>90</v>
      </c>
      <c r="AZ2107" s="158">
        <f>_xll.qlInterestRateIndexFixingDate(Currency&amp;"ibor"&amp;Tenor,BA2107,Trigger)</f>
        <v>54065</v>
      </c>
      <c r="BA2107" s="158">
        <f>_xll.qlCalendarAdvance(Calendar,BA2106,AY2107,"f",,Trigger)</f>
        <v>54067</v>
      </c>
      <c r="BB2107" s="158">
        <f>_xll.qlInterestRateIndexMaturity(Currency&amp;"ibor"&amp;Tenor,BA2107,Trigger)</f>
        <v>54249</v>
      </c>
      <c r="BC2107" s="320">
        <f>_xll.qlIndexFixing($AC$5,AZ2107,TRUE,_xll.ohTrigger(Trigger,Trigger6M))</f>
        <v>1.4486497016812275E-2</v>
      </c>
      <c r="BD2107" s="320">
        <f>_xll.qlIndexFixing($BE$1,AZ2107,TRUE,_xll.ohTrigger(Trigger,Trigger6M))</f>
        <v>1.4006710529298753E-2</v>
      </c>
    </row>
    <row r="2108" spans="51:56" ht="11.25" customHeight="1" x14ac:dyDescent="0.25">
      <c r="AY2108" s="159" t="s">
        <v>90</v>
      </c>
      <c r="AZ2108" s="158">
        <f>_xll.qlInterestRateIndexFixingDate(Currency&amp;"ibor"&amp;Tenor,BA2108,Trigger)</f>
        <v>54072</v>
      </c>
      <c r="BA2108" s="158">
        <f>_xll.qlCalendarAdvance(Calendar,BA2107,AY2108,"f",,Trigger)</f>
        <v>54074</v>
      </c>
      <c r="BB2108" s="158">
        <f>_xll.qlInterestRateIndexMaturity(Currency&amp;"ibor"&amp;Tenor,BA2108,Trigger)</f>
        <v>54256</v>
      </c>
      <c r="BC2108" s="320">
        <f>_xll.qlIndexFixing($AC$5,AZ2108,TRUE,_xll.ohTrigger(Trigger,Trigger6M))</f>
        <v>1.4482715418972131E-2</v>
      </c>
      <c r="BD2108" s="320">
        <f>_xll.qlIndexFixing($BE$1,AZ2108,TRUE,_xll.ohTrigger(Trigger,Trigger6M))</f>
        <v>1.4004335286418569E-2</v>
      </c>
    </row>
    <row r="2109" spans="51:56" ht="11.25" customHeight="1" x14ac:dyDescent="0.25">
      <c r="AY2109" s="159" t="s">
        <v>90</v>
      </c>
      <c r="AZ2109" s="158">
        <f>_xll.qlInterestRateIndexFixingDate(Currency&amp;"ibor"&amp;Tenor,BA2109,Trigger)</f>
        <v>54079</v>
      </c>
      <c r="BA2109" s="158">
        <f>_xll.qlCalendarAdvance(Calendar,BA2108,AY2109,"f",,Trigger)</f>
        <v>54081</v>
      </c>
      <c r="BB2109" s="158">
        <f>_xll.qlInterestRateIndexMaturity(Currency&amp;"ibor"&amp;Tenor,BA2109,Trigger)</f>
        <v>54263</v>
      </c>
      <c r="BC2109" s="320">
        <f>_xll.qlIndexFixing($AC$5,AZ2109,TRUE,_xll.ohTrigger(Trigger,Trigger6M))</f>
        <v>1.4478928292823627E-2</v>
      </c>
      <c r="BD2109" s="320">
        <f>_xll.qlIndexFixing($BE$1,AZ2109,TRUE,_xll.ohTrigger(Trigger,Trigger6M))</f>
        <v>1.4001965685302804E-2</v>
      </c>
    </row>
    <row r="2110" spans="51:56" ht="11.25" customHeight="1" x14ac:dyDescent="0.25">
      <c r="AY2110" s="159" t="s">
        <v>90</v>
      </c>
      <c r="AZ2110" s="158">
        <f>_xll.qlInterestRateIndexFixingDate(Currency&amp;"ibor"&amp;Tenor,BA2110,Trigger)</f>
        <v>54086</v>
      </c>
      <c r="BA2110" s="158">
        <f>_xll.qlCalendarAdvance(Calendar,BA2109,AY2110,"f",,Trigger)</f>
        <v>54088</v>
      </c>
      <c r="BB2110" s="158">
        <f>_xll.qlInterestRateIndexMaturity(Currency&amp;"ibor"&amp;Tenor,BA2110,Trigger)</f>
        <v>54270</v>
      </c>
      <c r="BC2110" s="320">
        <f>_xll.qlIndexFixing($AC$5,AZ2110,TRUE,_xll.ohTrigger(Trigger,Trigger6M))</f>
        <v>1.4475135638397068E-2</v>
      </c>
      <c r="BD2110" s="320">
        <f>_xll.qlIndexFixing($BE$1,AZ2110,TRUE,_xll.ohTrigger(Trigger,Trigger6M))</f>
        <v>1.3999601750428581E-2</v>
      </c>
    </row>
    <row r="2111" spans="51:56" ht="11.25" customHeight="1" x14ac:dyDescent="0.25">
      <c r="AY2111" s="159" t="s">
        <v>90</v>
      </c>
      <c r="AZ2111" s="158">
        <f>_xll.qlInterestRateIndexFixingDate(Currency&amp;"ibor"&amp;Tenor,BA2111,Trigger)</f>
        <v>54093</v>
      </c>
      <c r="BA2111" s="158">
        <f>_xll.qlCalendarAdvance(Calendar,BA2110,AY2111,"f",,Trigger)</f>
        <v>54095</v>
      </c>
      <c r="BB2111" s="158">
        <f>_xll.qlInterestRateIndexMaturity(Currency&amp;"ibor"&amp;Tenor,BA2111,Trigger)</f>
        <v>54277</v>
      </c>
      <c r="BC2111" s="320">
        <f>_xll.qlIndexFixing($AC$5,AZ2111,TRUE,_xll.ohTrigger(Trigger,Trigger6M))</f>
        <v>1.4471337455725833E-2</v>
      </c>
      <c r="BD2111" s="320">
        <f>_xll.qlIndexFixing($BE$1,AZ2111,TRUE,_xll.ohTrigger(Trigger,Trigger6M))</f>
        <v>1.3997243506272143E-2</v>
      </c>
    </row>
    <row r="2112" spans="51:56" ht="11.25" customHeight="1" x14ac:dyDescent="0.25">
      <c r="AY2112" s="159" t="s">
        <v>90</v>
      </c>
      <c r="AZ2112" s="158">
        <f>_xll.qlInterestRateIndexFixingDate(Currency&amp;"ibor"&amp;Tenor,BA2112,Trigger)</f>
        <v>54100</v>
      </c>
      <c r="BA2112" s="158">
        <f>_xll.qlCalendarAdvance(Calendar,BA2111,AY2112,"f",,Trigger)</f>
        <v>54102</v>
      </c>
      <c r="BB2112" s="158">
        <f>_xll.qlInterestRateIndexMaturity(Currency&amp;"ibor"&amp;Tenor,BA2112,Trigger)</f>
        <v>54284</v>
      </c>
      <c r="BC2112" s="320">
        <f>_xll.qlIndexFixing($AC$5,AZ2112,TRUE,_xll.ohTrigger(Trigger,Trigger6M))</f>
        <v>1.446753374483979E-2</v>
      </c>
      <c r="BD2112" s="320">
        <f>_xll.qlIndexFixing($BE$1,AZ2112,TRUE,_xll.ohTrigger(Trigger,Trigger6M))</f>
        <v>1.3994890977309301E-2</v>
      </c>
    </row>
    <row r="2113" spans="51:56" ht="11.25" customHeight="1" x14ac:dyDescent="0.25">
      <c r="AY2113" s="159" t="s">
        <v>90</v>
      </c>
      <c r="AZ2113" s="158">
        <f>_xll.qlInterestRateIndexFixingDate(Currency&amp;"ibor"&amp;Tenor,BA2113,Trigger)</f>
        <v>54107</v>
      </c>
      <c r="BA2113" s="158">
        <f>_xll.qlCalendarAdvance(Calendar,BA2112,AY2113,"f",,Trigger)</f>
        <v>54109</v>
      </c>
      <c r="BB2113" s="158">
        <f>_xll.qlInterestRateIndexMaturity(Currency&amp;"ibor"&amp;Tenor,BA2113,Trigger)</f>
        <v>54291</v>
      </c>
      <c r="BC2113" s="320">
        <f>_xll.qlIndexFixing($AC$5,AZ2113,TRUE,_xll.ohTrigger(Trigger,Trigger6M))</f>
        <v>1.4463724505771438E-2</v>
      </c>
      <c r="BD2113" s="320">
        <f>_xll.qlIndexFixing($BE$1,AZ2113,TRUE,_xll.ohTrigger(Trigger,Trigger6M))</f>
        <v>1.3992544188017613E-2</v>
      </c>
    </row>
    <row r="2114" spans="51:56" ht="11.25" customHeight="1" x14ac:dyDescent="0.25">
      <c r="AY2114" s="159" t="s">
        <v>90</v>
      </c>
      <c r="AZ2114" s="158">
        <f>_xll.qlInterestRateIndexFixingDate(Currency&amp;"ibor"&amp;Tenor,BA2114,Trigger)</f>
        <v>54114</v>
      </c>
      <c r="BA2114" s="158">
        <f>_xll.qlCalendarAdvance(Calendar,BA2113,AY2114,"f",,Trigger)</f>
        <v>54116</v>
      </c>
      <c r="BB2114" s="158">
        <f>_xll.qlInterestRateIndexMaturity(Currency&amp;"ibor"&amp;Tenor,BA2114,Trigger)</f>
        <v>54301</v>
      </c>
      <c r="BC2114" s="320">
        <f>_xll.qlIndexFixing($AC$5,AZ2114,TRUE,_xll.ohTrigger(Trigger,Trigger6M))</f>
        <v>1.446013536075471E-2</v>
      </c>
      <c r="BD2114" s="320">
        <f>_xll.qlIndexFixing($BE$1,AZ2114,TRUE,_xll.ohTrigger(Trigger,Trigger6M))</f>
        <v>1.3990521270848049E-2</v>
      </c>
    </row>
    <row r="2115" spans="51:56" ht="11.25" customHeight="1" x14ac:dyDescent="0.25">
      <c r="AY2115" s="159" t="s">
        <v>90</v>
      </c>
      <c r="AZ2115" s="158">
        <f>_xll.qlInterestRateIndexFixingDate(Currency&amp;"ibor"&amp;Tenor,BA2115,Trigger)</f>
        <v>54121</v>
      </c>
      <c r="BA2115" s="158">
        <f>_xll.qlCalendarAdvance(Calendar,BA2114,AY2115,"f",,Trigger)</f>
        <v>54123</v>
      </c>
      <c r="BB2115" s="158">
        <f>_xll.qlInterestRateIndexMaturity(Currency&amp;"ibor"&amp;Tenor,BA2115,Trigger)</f>
        <v>54308</v>
      </c>
      <c r="BC2115" s="320">
        <f>_xll.qlIndexFixing($AC$5,AZ2115,TRUE,_xll.ohTrigger(Trigger,Trigger6M))</f>
        <v>1.4456390986775402E-2</v>
      </c>
      <c r="BD2115" s="320">
        <f>_xll.qlIndexFixing($BE$1,AZ2115,TRUE,_xll.ohTrigger(Trigger,Trigger6M))</f>
        <v>1.3988187029725064E-2</v>
      </c>
    </row>
    <row r="2116" spans="51:56" ht="11.25" customHeight="1" x14ac:dyDescent="0.25">
      <c r="AY2116" s="159" t="s">
        <v>90</v>
      </c>
      <c r="AZ2116" s="158">
        <f>_xll.qlInterestRateIndexFixingDate(Currency&amp;"ibor"&amp;Tenor,BA2116,Trigger)</f>
        <v>54128</v>
      </c>
      <c r="BA2116" s="158">
        <f>_xll.qlCalendarAdvance(Calendar,BA2115,AY2116,"f",,Trigger)</f>
        <v>54130</v>
      </c>
      <c r="BB2116" s="158">
        <f>_xll.qlInterestRateIndexMaturity(Currency&amp;"ibor"&amp;Tenor,BA2116,Trigger)</f>
        <v>54315</v>
      </c>
      <c r="BC2116" s="320">
        <f>_xll.qlIndexFixing($AC$5,AZ2116,TRUE,_xll.ohTrigger(Trigger,Trigger6M))</f>
        <v>1.445264117364772E-2</v>
      </c>
      <c r="BD2116" s="320">
        <f>_xll.qlIndexFixing($BE$1,AZ2116,TRUE,_xll.ohTrigger(Trigger,Trigger6M))</f>
        <v>1.3985858607667523E-2</v>
      </c>
    </row>
    <row r="2117" spans="51:56" ht="11.25" customHeight="1" x14ac:dyDescent="0.25">
      <c r="AY2117" s="159" t="s">
        <v>90</v>
      </c>
      <c r="AZ2117" s="158">
        <f>_xll.qlInterestRateIndexFixingDate(Currency&amp;"ibor"&amp;Tenor,BA2117,Trigger)</f>
        <v>54135</v>
      </c>
      <c r="BA2117" s="158">
        <f>_xll.qlCalendarAdvance(Calendar,BA2116,AY2117,"f",,Trigger)</f>
        <v>54137</v>
      </c>
      <c r="BB2117" s="158">
        <f>_xll.qlInterestRateIndexMaturity(Currency&amp;"ibor"&amp;Tenor,BA2117,Trigger)</f>
        <v>54322</v>
      </c>
      <c r="BC2117" s="320">
        <f>_xll.qlIndexFixing($AC$5,AZ2117,TRUE,_xll.ohTrigger(Trigger,Trigger6M))</f>
        <v>1.444888592140234E-2</v>
      </c>
      <c r="BD2117" s="320">
        <f>_xll.qlIndexFixing($BE$1,AZ2117,TRUE,_xll.ohTrigger(Trigger,Trigger6M))</f>
        <v>1.3983536029152713E-2</v>
      </c>
    </row>
    <row r="2118" spans="51:56" ht="11.25" customHeight="1" x14ac:dyDescent="0.25">
      <c r="AY2118" s="159" t="s">
        <v>90</v>
      </c>
      <c r="AZ2118" s="158">
        <f>_xll.qlInterestRateIndexFixingDate(Currency&amp;"ibor"&amp;Tenor,BA2118,Trigger)</f>
        <v>54142</v>
      </c>
      <c r="BA2118" s="158">
        <f>_xll.qlCalendarAdvance(Calendar,BA2117,AY2118,"f",,Trigger)</f>
        <v>54144</v>
      </c>
      <c r="BB2118" s="158">
        <f>_xll.qlInterestRateIndexMaturity(Currency&amp;"ibor"&amp;Tenor,BA2118,Trigger)</f>
        <v>54329</v>
      </c>
      <c r="BC2118" s="320">
        <f>_xll.qlIndexFixing($AC$5,AZ2118,TRUE,_xll.ohTrigger(Trigger,Trigger6M))</f>
        <v>1.4445125230070374E-2</v>
      </c>
      <c r="BD2118" s="320">
        <f>_xll.qlIndexFixing($BE$1,AZ2118,TRUE,_xll.ohTrigger(Trigger,Trigger6M))</f>
        <v>1.3981219318660079E-2</v>
      </c>
    </row>
    <row r="2119" spans="51:56" ht="11.25" customHeight="1" x14ac:dyDescent="0.25">
      <c r="AY2119" s="159" t="s">
        <v>90</v>
      </c>
      <c r="AZ2119" s="158">
        <f>_xll.qlInterestRateIndexFixingDate(Currency&amp;"ibor"&amp;Tenor,BA2119,Trigger)</f>
        <v>54149</v>
      </c>
      <c r="BA2119" s="158">
        <f>_xll.qlCalendarAdvance(Calendar,BA2118,AY2119,"f",,Trigger)</f>
        <v>54155</v>
      </c>
      <c r="BB2119" s="158">
        <f>_xll.qlInterestRateIndexMaturity(Currency&amp;"ibor"&amp;Tenor,BA2119,Trigger)</f>
        <v>54338</v>
      </c>
      <c r="BC2119" s="320">
        <f>_xll.qlIndexFixing($AC$5,AZ2119,TRUE,_xll.ohTrigger(Trigger,Trigger6M))</f>
        <v>1.4438769933818091E-2</v>
      </c>
      <c r="BD2119" s="320">
        <f>_xll.qlIndexFixing($BE$1,AZ2119,TRUE,_xll.ohTrigger(Trigger,Trigger6M))</f>
        <v>1.3977374832621034E-2</v>
      </c>
    </row>
    <row r="2120" spans="51:56" ht="11.25" customHeight="1" x14ac:dyDescent="0.25">
      <c r="AY2120" s="159" t="s">
        <v>90</v>
      </c>
      <c r="AZ2120" s="158">
        <f>_xll.qlInterestRateIndexFixingDate(Currency&amp;"ibor"&amp;Tenor,BA2120,Trigger)</f>
        <v>54158</v>
      </c>
      <c r="BA2120" s="158">
        <f>_xll.qlCalendarAdvance(Calendar,BA2119,AY2120,"f",,Trigger)</f>
        <v>54162</v>
      </c>
      <c r="BB2120" s="158">
        <f>_xll.qlInterestRateIndexMaturity(Currency&amp;"ibor"&amp;Tenor,BA2120,Trigger)</f>
        <v>54345</v>
      </c>
      <c r="BC2120" s="320">
        <f>_xll.qlIndexFixing($AC$5,AZ2120,TRUE,_xll.ohTrigger(Trigger,Trigger6M))</f>
        <v>1.4434944589836841E-2</v>
      </c>
      <c r="BD2120" s="320">
        <f>_xll.qlIndexFixing($BE$1,AZ2120,TRUE,_xll.ohTrigger(Trigger,Trigger6M))</f>
        <v>1.3975072637750011E-2</v>
      </c>
    </row>
    <row r="2121" spans="51:56" ht="11.25" customHeight="1" x14ac:dyDescent="0.25">
      <c r="AY2121" s="159" t="s">
        <v>90</v>
      </c>
      <c r="AZ2121" s="158">
        <f>_xll.qlInterestRateIndexFixingDate(Currency&amp;"ibor"&amp;Tenor,BA2121,Trigger)</f>
        <v>54165</v>
      </c>
      <c r="BA2121" s="158">
        <f>_xll.qlCalendarAdvance(Calendar,BA2120,AY2121,"f",,Trigger)</f>
        <v>54169</v>
      </c>
      <c r="BB2121" s="158">
        <f>_xll.qlInterestRateIndexMaturity(Currency&amp;"ibor"&amp;Tenor,BA2121,Trigger)</f>
        <v>54352</v>
      </c>
      <c r="BC2121" s="320">
        <f>_xll.qlIndexFixing($AC$5,AZ2121,TRUE,_xll.ohTrigger(Trigger,Trigger6M))</f>
        <v>1.4431113747915563E-2</v>
      </c>
      <c r="BD2121" s="320">
        <f>_xll.qlIndexFixing($BE$1,AZ2121,TRUE,_xll.ohTrigger(Trigger,Trigger6M))</f>
        <v>1.3972776394336892E-2</v>
      </c>
    </row>
    <row r="2122" spans="51:56" ht="11.25" customHeight="1" x14ac:dyDescent="0.25">
      <c r="AY2122" s="159" t="s">
        <v>90</v>
      </c>
      <c r="AZ2122" s="158">
        <f>_xll.qlInterestRateIndexFixingDate(Currency&amp;"ibor"&amp;Tenor,BA2122,Trigger)</f>
        <v>54172</v>
      </c>
      <c r="BA2122" s="158">
        <f>_xll.qlCalendarAdvance(Calendar,BA2121,AY2122,"f",,Trigger)</f>
        <v>54176</v>
      </c>
      <c r="BB2122" s="158">
        <f>_xll.qlInterestRateIndexMaturity(Currency&amp;"ibor"&amp;Tenor,BA2122,Trigger)</f>
        <v>54359</v>
      </c>
      <c r="BC2122" s="320">
        <f>_xll.qlIndexFixing($AC$5,AZ2122,TRUE,_xll.ohTrigger(Trigger,Trigger6M))</f>
        <v>1.4427277408086584E-2</v>
      </c>
      <c r="BD2122" s="320">
        <f>_xll.qlIndexFixing($BE$1,AZ2122,TRUE,_xll.ohTrigger(Trigger,Trigger6M))</f>
        <v>1.3970486126858275E-2</v>
      </c>
    </row>
    <row r="2123" spans="51:56" ht="11.25" customHeight="1" x14ac:dyDescent="0.25">
      <c r="AY2123" s="159" t="s">
        <v>90</v>
      </c>
      <c r="AZ2123" s="158">
        <f>_xll.qlInterestRateIndexFixingDate(Currency&amp;"ibor"&amp;Tenor,BA2123,Trigger)</f>
        <v>54178</v>
      </c>
      <c r="BA2123" s="158">
        <f>_xll.qlCalendarAdvance(Calendar,BA2122,AY2123,"f",,Trigger)</f>
        <v>54183</v>
      </c>
      <c r="BB2123" s="158">
        <f>_xll.qlInterestRateIndexMaturity(Currency&amp;"ibor"&amp;Tenor,BA2123,Trigger)</f>
        <v>54367</v>
      </c>
      <c r="BC2123" s="320">
        <f>_xll.qlIndexFixing($AC$5,AZ2123,TRUE,_xll.ohTrigger(Trigger,Trigger6M))</f>
        <v>1.4423754221094109E-2</v>
      </c>
      <c r="BD2123" s="320">
        <f>_xll.qlIndexFixing($BE$1,AZ2123,TRUE,_xll.ohTrigger(Trigger,Trigger6M))</f>
        <v>1.3968311153231249E-2</v>
      </c>
    </row>
    <row r="2124" spans="51:56" ht="11.25" customHeight="1" x14ac:dyDescent="0.25">
      <c r="AY2124" s="159" t="s">
        <v>90</v>
      </c>
      <c r="AZ2124" s="158">
        <f>_xll.qlInterestRateIndexFixingDate(Currency&amp;"ibor"&amp;Tenor,BA2124,Trigger)</f>
        <v>54186</v>
      </c>
      <c r="BA2124" s="158">
        <f>_xll.qlCalendarAdvance(Calendar,BA2123,AY2124,"f",,Trigger)</f>
        <v>54190</v>
      </c>
      <c r="BB2124" s="158">
        <f>_xll.qlInterestRateIndexMaturity(Currency&amp;"ibor"&amp;Tenor,BA2124,Trigger)</f>
        <v>54374</v>
      </c>
      <c r="BC2124" s="320">
        <f>_xll.qlIndexFixing($AC$5,AZ2124,TRUE,_xll.ohTrigger(Trigger,Trigger6M))</f>
        <v>1.4419932474892865E-2</v>
      </c>
      <c r="BD2124" s="320">
        <f>_xll.qlIndexFixing($BE$1,AZ2124,TRUE,_xll.ohTrigger(Trigger,Trigger6M))</f>
        <v>1.3966033261918283E-2</v>
      </c>
    </row>
    <row r="2125" spans="51:56" ht="11.25" customHeight="1" x14ac:dyDescent="0.25">
      <c r="AY2125" s="159" t="s">
        <v>90</v>
      </c>
      <c r="AZ2125" s="158">
        <f>_xll.qlInterestRateIndexFixingDate(Currency&amp;"ibor"&amp;Tenor,BA2125,Trigger)</f>
        <v>54193</v>
      </c>
      <c r="BA2125" s="158">
        <f>_xll.qlCalendarAdvance(Calendar,BA2124,AY2125,"f",,Trigger)</f>
        <v>54197</v>
      </c>
      <c r="BB2125" s="158">
        <f>_xll.qlInterestRateIndexMaturity(Currency&amp;"ibor"&amp;Tenor,BA2125,Trigger)</f>
        <v>54381</v>
      </c>
      <c r="BC2125" s="320">
        <f>_xll.qlIndexFixing($AC$5,AZ2125,TRUE,_xll.ohTrigger(Trigger,Trigger6M))</f>
        <v>1.4419474700921961E-2</v>
      </c>
      <c r="BD2125" s="320">
        <f>_xll.qlIndexFixing($BE$1,AZ2125,TRUE,_xll.ohTrigger(Trigger,Trigger6M))</f>
        <v>1.3963761421965166E-2</v>
      </c>
    </row>
    <row r="2126" spans="51:56" ht="11.25" customHeight="1" x14ac:dyDescent="0.25">
      <c r="AY2126" s="159" t="s">
        <v>90</v>
      </c>
      <c r="AZ2126" s="158">
        <f>_xll.qlInterestRateIndexFixingDate(Currency&amp;"ibor"&amp;Tenor,BA2126,Trigger)</f>
        <v>54200</v>
      </c>
      <c r="BA2126" s="158">
        <f>_xll.qlCalendarAdvance(Calendar,BA2125,AY2126,"f",,Trigger)</f>
        <v>54204</v>
      </c>
      <c r="BB2126" s="158">
        <f>_xll.qlInterestRateIndexMaturity(Currency&amp;"ibor"&amp;Tenor,BA2126,Trigger)</f>
        <v>54388</v>
      </c>
      <c r="BC2126" s="320">
        <f>_xll.qlIndexFixing($AC$5,AZ2126,TRUE,_xll.ohTrigger(Trigger,Trigger6M))</f>
        <v>1.4420363922290239E-2</v>
      </c>
      <c r="BD2126" s="320">
        <f>_xll.qlIndexFixing($BE$1,AZ2126,TRUE,_xll.ohTrigger(Trigger,Trigger6M))</f>
        <v>1.3961495657850143E-2</v>
      </c>
    </row>
    <row r="2127" spans="51:56" ht="11.25" customHeight="1" x14ac:dyDescent="0.25">
      <c r="AY2127" s="159" t="s">
        <v>90</v>
      </c>
      <c r="AZ2127" s="158">
        <f>_xll.qlInterestRateIndexFixingDate(Currency&amp;"ibor"&amp;Tenor,BA2127,Trigger)</f>
        <v>54207</v>
      </c>
      <c r="BA2127" s="158">
        <f>_xll.qlCalendarAdvance(Calendar,BA2126,AY2127,"f",,Trigger)</f>
        <v>54211</v>
      </c>
      <c r="BB2127" s="158">
        <f>_xll.qlInterestRateIndexMaturity(Currency&amp;"ibor"&amp;Tenor,BA2127,Trigger)</f>
        <v>54394</v>
      </c>
      <c r="BC2127" s="320">
        <f>_xll.qlIndexFixing($AC$5,AZ2127,TRUE,_xll.ohTrigger(Trigger,Trigger6M))</f>
        <v>1.4420901490913119E-2</v>
      </c>
      <c r="BD2127" s="320">
        <f>_xll.qlIndexFixing($BE$1,AZ2127,TRUE,_xll.ohTrigger(Trigger,Trigger6M))</f>
        <v>1.3959125285157878E-2</v>
      </c>
    </row>
    <row r="2128" spans="51:56" ht="11.25" customHeight="1" x14ac:dyDescent="0.25">
      <c r="AY2128" s="159" t="s">
        <v>90</v>
      </c>
      <c r="AZ2128" s="158">
        <f>_xll.qlInterestRateIndexFixingDate(Currency&amp;"ibor"&amp;Tenor,BA2128,Trigger)</f>
        <v>54214</v>
      </c>
      <c r="BA2128" s="158">
        <f>_xll.qlCalendarAdvance(Calendar,BA2127,AY2128,"f",,Trigger)</f>
        <v>54218</v>
      </c>
      <c r="BB2128" s="158">
        <f>_xll.qlInterestRateIndexMaturity(Currency&amp;"ibor"&amp;Tenor,BA2128,Trigger)</f>
        <v>54401</v>
      </c>
      <c r="BC2128" s="320">
        <f>_xll.qlIndexFixing($AC$5,AZ2128,TRUE,_xll.ohTrigger(Trigger,Trigger6M))</f>
        <v>1.4421790677563986E-2</v>
      </c>
      <c r="BD2128" s="320">
        <f>_xll.qlIndexFixing($BE$1,AZ2128,TRUE,_xll.ohTrigger(Trigger,Trigger6M))</f>
        <v>1.3956871387290844E-2</v>
      </c>
    </row>
    <row r="2129" spans="51:56" ht="11.25" customHeight="1" x14ac:dyDescent="0.25">
      <c r="AY2129" s="159" t="s">
        <v>90</v>
      </c>
      <c r="AZ2129" s="158">
        <f>_xll.qlInterestRateIndexFixingDate(Currency&amp;"ibor"&amp;Tenor,BA2129,Trigger)</f>
        <v>54221</v>
      </c>
      <c r="BA2129" s="158">
        <f>_xll.qlCalendarAdvance(Calendar,BA2128,AY2129,"f",,Trigger)</f>
        <v>54225</v>
      </c>
      <c r="BB2129" s="158">
        <f>_xll.qlInterestRateIndexMaturity(Currency&amp;"ibor"&amp;Tenor,BA2129,Trigger)</f>
        <v>54408</v>
      </c>
      <c r="BC2129" s="320">
        <f>_xll.qlIndexFixing($AC$5,AZ2129,TRUE,_xll.ohTrigger(Trigger,Trigger6M))</f>
        <v>1.4422679864614533E-2</v>
      </c>
      <c r="BD2129" s="320">
        <f>_xll.qlIndexFixing($BE$1,AZ2129,TRUE,_xll.ohTrigger(Trigger,Trigger6M))</f>
        <v>1.3954623636691862E-2</v>
      </c>
    </row>
    <row r="2130" spans="51:56" ht="11.25" customHeight="1" x14ac:dyDescent="0.25">
      <c r="AY2130" s="159" t="s">
        <v>90</v>
      </c>
      <c r="AZ2130" s="158">
        <f>_xll.qlInterestRateIndexFixingDate(Currency&amp;"ibor"&amp;Tenor,BA2130,Trigger)</f>
        <v>54228</v>
      </c>
      <c r="BA2130" s="158">
        <f>_xll.qlCalendarAdvance(Calendar,BA2129,AY2130,"f",,Trigger)</f>
        <v>54232</v>
      </c>
      <c r="BB2130" s="158">
        <f>_xll.qlInterestRateIndexMaturity(Currency&amp;"ibor"&amp;Tenor,BA2130,Trigger)</f>
        <v>54415</v>
      </c>
      <c r="BC2130" s="320">
        <f>_xll.qlIndexFixing($AC$5,AZ2130,TRUE,_xll.ohTrigger(Trigger,Trigger6M))</f>
        <v>1.4423569052063451E-2</v>
      </c>
      <c r="BD2130" s="320">
        <f>_xll.qlIndexFixing($BE$1,AZ2130,TRUE,_xll.ohTrigger(Trigger,Trigger6M))</f>
        <v>1.3952382057838835E-2</v>
      </c>
    </row>
    <row r="2131" spans="51:56" ht="11.25" customHeight="1" x14ac:dyDescent="0.25">
      <c r="AY2131" s="159" t="s">
        <v>90</v>
      </c>
      <c r="AZ2131" s="158">
        <f>_xll.qlInterestRateIndexFixingDate(Currency&amp;"ibor"&amp;Tenor,BA2131,Trigger)</f>
        <v>54235</v>
      </c>
      <c r="BA2131" s="158">
        <f>_xll.qlCalendarAdvance(Calendar,BA2130,AY2131,"f",,Trigger)</f>
        <v>54239</v>
      </c>
      <c r="BB2131" s="158">
        <f>_xll.qlInterestRateIndexMaturity(Currency&amp;"ibor"&amp;Tenor,BA2131,Trigger)</f>
        <v>54423</v>
      </c>
      <c r="BC2131" s="320">
        <f>_xll.qlIndexFixing($AC$5,AZ2131,TRUE,_xll.ohTrigger(Trigger,Trigger6M))</f>
        <v>1.4424810035150728E-2</v>
      </c>
      <c r="BD2131" s="320">
        <f>_xll.qlIndexFixing($BE$1,AZ2131,TRUE,_xll.ohTrigger(Trigger,Trigger6M))</f>
        <v>1.3950258831531585E-2</v>
      </c>
    </row>
    <row r="2132" spans="51:56" ht="11.25" customHeight="1" x14ac:dyDescent="0.25">
      <c r="AY2132" s="159" t="s">
        <v>90</v>
      </c>
      <c r="AZ2132" s="158">
        <f>_xll.qlInterestRateIndexFixingDate(Currency&amp;"ibor"&amp;Tenor,BA2132,Trigger)</f>
        <v>54242</v>
      </c>
      <c r="BA2132" s="158">
        <f>_xll.qlCalendarAdvance(Calendar,BA2131,AY2132,"f",,Trigger)</f>
        <v>54246</v>
      </c>
      <c r="BB2132" s="158">
        <f>_xll.qlInterestRateIndexMaturity(Currency&amp;"ibor"&amp;Tenor,BA2132,Trigger)</f>
        <v>54430</v>
      </c>
      <c r="BC2132" s="320">
        <f>_xll.qlIndexFixing($AC$5,AZ2132,TRUE,_xll.ohTrigger(Trigger,Trigger6M))</f>
        <v>1.442569925892621E-2</v>
      </c>
      <c r="BD2132" s="320">
        <f>_xll.qlIndexFixing($BE$1,AZ2132,TRUE,_xll.ohTrigger(Trigger,Trigger6M))</f>
        <v>1.3948030036458302E-2</v>
      </c>
    </row>
    <row r="2133" spans="51:56" ht="11.25" customHeight="1" x14ac:dyDescent="0.25">
      <c r="AY2133" s="159" t="s">
        <v>90</v>
      </c>
      <c r="AZ2133" s="158">
        <f>_xll.qlInterestRateIndexFixingDate(Currency&amp;"ibor"&amp;Tenor,BA2133,Trigger)</f>
        <v>54249</v>
      </c>
      <c r="BA2133" s="158">
        <f>_xll.qlCalendarAdvance(Calendar,BA2132,AY2133,"f",,Trigger)</f>
        <v>54253</v>
      </c>
      <c r="BB2133" s="158">
        <f>_xll.qlInterestRateIndexMaturity(Currency&amp;"ibor"&amp;Tenor,BA2133,Trigger)</f>
        <v>54437</v>
      </c>
      <c r="BC2133" s="320">
        <f>_xll.qlIndexFixing($AC$5,AZ2133,TRUE,_xll.ohTrigger(Trigger,Trigger6M))</f>
        <v>1.442658848310311E-2</v>
      </c>
      <c r="BD2133" s="320">
        <f>_xll.qlIndexFixing($BE$1,AZ2133,TRUE,_xll.ohTrigger(Trigger,Trigger6M))</f>
        <v>1.394580748855997E-2</v>
      </c>
    </row>
    <row r="2134" spans="51:56" ht="11.25" customHeight="1" x14ac:dyDescent="0.25">
      <c r="AY2134" s="159" t="s">
        <v>90</v>
      </c>
      <c r="AZ2134" s="158">
        <f>_xll.qlInterestRateIndexFixingDate(Currency&amp;"ibor"&amp;Tenor,BA2134,Trigger)</f>
        <v>54256</v>
      </c>
      <c r="BA2134" s="158">
        <f>_xll.qlCalendarAdvance(Calendar,BA2133,AY2134,"f",,Trigger)</f>
        <v>54260</v>
      </c>
      <c r="BB2134" s="158">
        <f>_xll.qlInterestRateIndexMaturity(Currency&amp;"ibor"&amp;Tenor,BA2134,Trigger)</f>
        <v>54444</v>
      </c>
      <c r="BC2134" s="320">
        <f>_xll.qlIndexFixing($AC$5,AZ2134,TRUE,_xll.ohTrigger(Trigger,Trigger6M))</f>
        <v>1.4427477707680995E-2</v>
      </c>
      <c r="BD2134" s="320">
        <f>_xll.qlIndexFixing($BE$1,AZ2134,TRUE,_xll.ohTrigger(Trigger,Trigger6M))</f>
        <v>1.39435912123144E-2</v>
      </c>
    </row>
    <row r="2135" spans="51:56" ht="11.25" customHeight="1" x14ac:dyDescent="0.25">
      <c r="AY2135" s="159" t="s">
        <v>90</v>
      </c>
      <c r="AZ2135" s="158">
        <f>_xll.qlInterestRateIndexFixingDate(Currency&amp;"ibor"&amp;Tenor,BA2135,Trigger)</f>
        <v>54263</v>
      </c>
      <c r="BA2135" s="158">
        <f>_xll.qlCalendarAdvance(Calendar,BA2134,AY2135,"f",,Trigger)</f>
        <v>54267</v>
      </c>
      <c r="BB2135" s="158">
        <f>_xll.qlInterestRateIndexMaturity(Currency&amp;"ibor"&amp;Tenor,BA2135,Trigger)</f>
        <v>54451</v>
      </c>
      <c r="BC2135" s="320">
        <f>_xll.qlIndexFixing($AC$5,AZ2135,TRUE,_xll.ohTrigger(Trigger,Trigger6M))</f>
        <v>1.4428366932659862E-2</v>
      </c>
      <c r="BD2135" s="320">
        <f>_xll.qlIndexFixing($BE$1,AZ2135,TRUE,_xll.ohTrigger(Trigger,Trigger6M))</f>
        <v>1.3941381232199405E-2</v>
      </c>
    </row>
    <row r="2136" spans="51:56" ht="11.25" customHeight="1" x14ac:dyDescent="0.25">
      <c r="AY2136" s="159" t="s">
        <v>90</v>
      </c>
      <c r="AZ2136" s="158">
        <f>_xll.qlInterestRateIndexFixingDate(Currency&amp;"ibor"&amp;Tenor,BA2136,Trigger)</f>
        <v>54270</v>
      </c>
      <c r="BA2136" s="158">
        <f>_xll.qlCalendarAdvance(Calendar,BA2135,AY2136,"f",,Trigger)</f>
        <v>54274</v>
      </c>
      <c r="BB2136" s="158">
        <f>_xll.qlInterestRateIndexMaturity(Currency&amp;"ibor"&amp;Tenor,BA2136,Trigger)</f>
        <v>54458</v>
      </c>
      <c r="BC2136" s="320">
        <f>_xll.qlIndexFixing($AC$5,AZ2136,TRUE,_xll.ohTrigger(Trigger,Trigger6M))</f>
        <v>1.4429256158040148E-2</v>
      </c>
      <c r="BD2136" s="320">
        <f>_xll.qlIndexFixing($BE$1,AZ2136,TRUE,_xll.ohTrigger(Trigger,Trigger6M))</f>
        <v>1.3939177572689318E-2</v>
      </c>
    </row>
    <row r="2137" spans="51:56" ht="11.25" customHeight="1" x14ac:dyDescent="0.25">
      <c r="AY2137" s="159" t="s">
        <v>90</v>
      </c>
      <c r="AZ2137" s="158">
        <f>_xll.qlInterestRateIndexFixingDate(Currency&amp;"ibor"&amp;Tenor,BA2137,Trigger)</f>
        <v>54277</v>
      </c>
      <c r="BA2137" s="158">
        <f>_xll.qlCalendarAdvance(Calendar,BA2136,AY2137,"f",,Trigger)</f>
        <v>54281</v>
      </c>
      <c r="BB2137" s="158">
        <f>_xll.qlInterestRateIndexMaturity(Currency&amp;"ibor"&amp;Tenor,BA2137,Trigger)</f>
        <v>54465</v>
      </c>
      <c r="BC2137" s="320">
        <f>_xll.qlIndexFixing($AC$5,AZ2137,TRUE,_xll.ohTrigger(Trigger,Trigger6M))</f>
        <v>1.4430145383822287E-2</v>
      </c>
      <c r="BD2137" s="320">
        <f>_xll.qlIndexFixing($BE$1,AZ2137,TRUE,_xll.ohTrigger(Trigger,Trigger6M))</f>
        <v>1.3936980258261516E-2</v>
      </c>
    </row>
    <row r="2138" spans="51:56" ht="11.25" customHeight="1" x14ac:dyDescent="0.25">
      <c r="AY2138" s="159" t="s">
        <v>90</v>
      </c>
      <c r="AZ2138" s="158">
        <f>_xll.qlInterestRateIndexFixingDate(Currency&amp;"ibor"&amp;Tenor,BA2138,Trigger)</f>
        <v>54284</v>
      </c>
      <c r="BA2138" s="158">
        <f>_xll.qlCalendarAdvance(Calendar,BA2137,AY2138,"f",,Trigger)</f>
        <v>54288</v>
      </c>
      <c r="BB2138" s="158">
        <f>_xll.qlInterestRateIndexMaturity(Currency&amp;"ibor"&amp;Tenor,BA2138,Trigger)</f>
        <v>54472</v>
      </c>
      <c r="BC2138" s="320">
        <f>_xll.qlIndexFixing($AC$5,AZ2138,TRUE,_xll.ohTrigger(Trigger,Trigger6M))</f>
        <v>1.4431034610004974E-2</v>
      </c>
      <c r="BD2138" s="320">
        <f>_xll.qlIndexFixing($BE$1,AZ2138,TRUE,_xll.ohTrigger(Trigger,Trigger6M))</f>
        <v>1.3934789313392943E-2</v>
      </c>
    </row>
    <row r="2139" spans="51:56" ht="11.25" customHeight="1" x14ac:dyDescent="0.25">
      <c r="AY2139" s="159" t="s">
        <v>90</v>
      </c>
      <c r="AZ2139" s="158">
        <f>_xll.qlInterestRateIndexFixingDate(Currency&amp;"ibor"&amp;Tenor,BA2139,Trigger)</f>
        <v>54291</v>
      </c>
      <c r="BA2139" s="158">
        <f>_xll.qlCalendarAdvance(Calendar,BA2138,AY2139,"f",,Trigger)</f>
        <v>54295</v>
      </c>
      <c r="BB2139" s="158">
        <f>_xll.qlInterestRateIndexMaturity(Currency&amp;"ibor"&amp;Tenor,BA2139,Trigger)</f>
        <v>54479</v>
      </c>
      <c r="BC2139" s="320">
        <f>_xll.qlIndexFixing($AC$5,AZ2139,TRUE,_xll.ohTrigger(Trigger,Trigger6M))</f>
        <v>1.443192383658908E-2</v>
      </c>
      <c r="BD2139" s="320">
        <f>_xll.qlIndexFixing($BE$1,AZ2139,TRUE,_xll.ohTrigger(Trigger,Trigger6M))</f>
        <v>1.3932604762559671E-2</v>
      </c>
    </row>
    <row r="2140" spans="51:56" ht="11.25" customHeight="1" x14ac:dyDescent="0.25">
      <c r="AY2140" s="159" t="s">
        <v>90</v>
      </c>
      <c r="AZ2140" s="158">
        <f>_xll.qlInterestRateIndexFixingDate(Currency&amp;"ibor"&amp;Tenor,BA2140,Trigger)</f>
        <v>54298</v>
      </c>
      <c r="BA2140" s="158">
        <f>_xll.qlCalendarAdvance(Calendar,BA2139,AY2140,"f",,Trigger)</f>
        <v>54302</v>
      </c>
      <c r="BB2140" s="158">
        <f>_xll.qlInterestRateIndexMaturity(Currency&amp;"ibor"&amp;Tenor,BA2140,Trigger)</f>
        <v>54483</v>
      </c>
      <c r="BC2140" s="320">
        <f>_xll.qlIndexFixing($AC$5,AZ2140,TRUE,_xll.ohTrigger(Trigger,Trigger6M))</f>
        <v>1.4431756756649148E-2</v>
      </c>
      <c r="BD2140" s="320">
        <f>_xll.qlIndexFixing($BE$1,AZ2140,TRUE,_xll.ohTrigger(Trigger,Trigger6M))</f>
        <v>1.3930080159377561E-2</v>
      </c>
    </row>
    <row r="2141" spans="51:56" ht="11.25" customHeight="1" x14ac:dyDescent="0.25">
      <c r="AY2141" s="159" t="s">
        <v>90</v>
      </c>
      <c r="AZ2141" s="158">
        <f>_xll.qlInterestRateIndexFixingDate(Currency&amp;"ibor"&amp;Tenor,BA2141,Trigger)</f>
        <v>54305</v>
      </c>
      <c r="BA2141" s="158">
        <f>_xll.qlCalendarAdvance(Calendar,BA2140,AY2141,"f",,Trigger)</f>
        <v>54309</v>
      </c>
      <c r="BB2141" s="158">
        <f>_xll.qlInterestRateIndexMaturity(Currency&amp;"ibor"&amp;Tenor,BA2141,Trigger)</f>
        <v>54490</v>
      </c>
      <c r="BC2141" s="320">
        <f>_xll.qlIndexFixing($AC$5,AZ2141,TRUE,_xll.ohTrigger(Trigger,Trigger6M))</f>
        <v>1.443264587739612E-2</v>
      </c>
      <c r="BD2141" s="320">
        <f>_xll.qlIndexFixing($BE$1,AZ2141,TRUE,_xll.ohTrigger(Trigger,Trigger6M))</f>
        <v>1.3927907315888338E-2</v>
      </c>
    </row>
    <row r="2142" spans="51:56" ht="11.25" customHeight="1" x14ac:dyDescent="0.25">
      <c r="AY2142" s="159" t="s">
        <v>90</v>
      </c>
      <c r="AZ2142" s="158">
        <f>_xll.qlInterestRateIndexFixingDate(Currency&amp;"ibor"&amp;Tenor,BA2142,Trigger)</f>
        <v>54312</v>
      </c>
      <c r="BA2142" s="158">
        <f>_xll.qlCalendarAdvance(Calendar,BA2141,AY2142,"f",,Trigger)</f>
        <v>54316</v>
      </c>
      <c r="BB2142" s="158">
        <f>_xll.qlInterestRateIndexMaturity(Currency&amp;"ibor"&amp;Tenor,BA2142,Trigger)</f>
        <v>54497</v>
      </c>
      <c r="BC2142" s="320">
        <f>_xll.qlIndexFixing($AC$5,AZ2142,TRUE,_xll.ohTrigger(Trigger,Trigger6M))</f>
        <v>1.4433534998537915E-2</v>
      </c>
      <c r="BD2142" s="320">
        <f>_xll.qlIndexFixing($BE$1,AZ2142,TRUE,_xll.ohTrigger(Trigger,Trigger6M))</f>
        <v>1.3925740933832493E-2</v>
      </c>
    </row>
    <row r="2143" spans="51:56" ht="11.25" customHeight="1" x14ac:dyDescent="0.25">
      <c r="AY2143" s="159" t="s">
        <v>90</v>
      </c>
      <c r="AZ2143" s="158">
        <f>_xll.qlInterestRateIndexFixingDate(Currency&amp;"ibor"&amp;Tenor,BA2143,Trigger)</f>
        <v>54319</v>
      </c>
      <c r="BA2143" s="158">
        <f>_xll.qlCalendarAdvance(Calendar,BA2142,AY2143,"f",,Trigger)</f>
        <v>54323</v>
      </c>
      <c r="BB2143" s="158">
        <f>_xll.qlInterestRateIndexMaturity(Currency&amp;"ibor"&amp;Tenor,BA2143,Trigger)</f>
        <v>54504</v>
      </c>
      <c r="BC2143" s="320">
        <f>_xll.qlIndexFixing($AC$5,AZ2143,TRUE,_xll.ohTrigger(Trigger,Trigger6M))</f>
        <v>1.4434424120074091E-2</v>
      </c>
      <c r="BD2143" s="320">
        <f>_xll.qlIndexFixing($BE$1,AZ2143,TRUE,_xll.ohTrigger(Trigger,Trigger6M))</f>
        <v>1.3923581037683265E-2</v>
      </c>
    </row>
    <row r="2144" spans="51:56" ht="11.25" customHeight="1" x14ac:dyDescent="0.25">
      <c r="AY2144" s="159" t="s">
        <v>90</v>
      </c>
      <c r="AZ2144" s="158">
        <f>_xll.qlInterestRateIndexFixingDate(Currency&amp;"ibor"&amp;Tenor,BA2144,Trigger)</f>
        <v>54326</v>
      </c>
      <c r="BA2144" s="158">
        <f>_xll.qlCalendarAdvance(Calendar,BA2143,AY2144,"f",,Trigger)</f>
        <v>54330</v>
      </c>
      <c r="BB2144" s="158">
        <f>_xll.qlInterestRateIndexMaturity(Currency&amp;"ibor"&amp;Tenor,BA2144,Trigger)</f>
        <v>54511</v>
      </c>
      <c r="BC2144" s="320">
        <f>_xll.qlIndexFixing($AC$5,AZ2144,TRUE,_xll.ohTrigger(Trigger,Trigger6M))</f>
        <v>1.4435313242004645E-2</v>
      </c>
      <c r="BD2144" s="320">
        <f>_xll.qlIndexFixing($BE$1,AZ2144,TRUE,_xll.ohTrigger(Trigger,Trigger6M))</f>
        <v>1.3921427651915223E-2</v>
      </c>
    </row>
    <row r="2145" spans="51:56" ht="11.25" customHeight="1" x14ac:dyDescent="0.25">
      <c r="AY2145" s="159" t="s">
        <v>90</v>
      </c>
      <c r="AZ2145" s="158">
        <f>_xll.qlInterestRateIndexFixingDate(Currency&amp;"ibor"&amp;Tenor,BA2145,Trigger)</f>
        <v>54333</v>
      </c>
      <c r="BA2145" s="158">
        <f>_xll.qlCalendarAdvance(Calendar,BA2144,AY2145,"f",,Trigger)</f>
        <v>54337</v>
      </c>
      <c r="BB2145" s="158">
        <f>_xll.qlInterestRateIndexMaturity(Currency&amp;"ibor"&amp;Tenor,BA2145,Trigger)</f>
        <v>54519</v>
      </c>
      <c r="BC2145" s="320">
        <f>_xll.qlIndexFixing($AC$5,AZ2145,TRUE,_xll.ohTrigger(Trigger,Trigger6M))</f>
        <v>1.4436554631618279E-2</v>
      </c>
      <c r="BD2145" s="320">
        <f>_xll.qlIndexFixing($BE$1,AZ2145,TRUE,_xll.ohTrigger(Trigger,Trigger6M))</f>
        <v>1.391939819401387E-2</v>
      </c>
    </row>
    <row r="2146" spans="51:56" ht="11.25" customHeight="1" x14ac:dyDescent="0.25">
      <c r="AY2146" s="159" t="s">
        <v>90</v>
      </c>
      <c r="AZ2146" s="158">
        <f>_xll.qlInterestRateIndexFixingDate(Currency&amp;"ibor"&amp;Tenor,BA2146,Trigger)</f>
        <v>54340</v>
      </c>
      <c r="BA2146" s="158">
        <f>_xll.qlCalendarAdvance(Calendar,BA2145,AY2146,"f",,Trigger)</f>
        <v>54344</v>
      </c>
      <c r="BB2146" s="158">
        <f>_xll.qlInterestRateIndexMaturity(Currency&amp;"ibor"&amp;Tenor,BA2146,Trigger)</f>
        <v>54526</v>
      </c>
      <c r="BC2146" s="320">
        <f>_xll.qlIndexFixing($AC$5,AZ2146,TRUE,_xll.ohTrigger(Trigger,Trigger6M))</f>
        <v>1.4437443789894078E-2</v>
      </c>
      <c r="BD2146" s="320">
        <f>_xll.qlIndexFixing($BE$1,AZ2146,TRUE,_xll.ohTrigger(Trigger,Trigger6M))</f>
        <v>1.3917258297006586E-2</v>
      </c>
    </row>
    <row r="2147" spans="51:56" ht="11.25" customHeight="1" x14ac:dyDescent="0.25">
      <c r="AY2147" s="159" t="s">
        <v>90</v>
      </c>
      <c r="AZ2147" s="158">
        <f>_xll.qlInterestRateIndexFixingDate(Currency&amp;"ibor"&amp;Tenor,BA2147,Trigger)</f>
        <v>54347</v>
      </c>
      <c r="BA2147" s="158">
        <f>_xll.qlCalendarAdvance(Calendar,BA2146,AY2147,"f",,Trigger)</f>
        <v>54351</v>
      </c>
      <c r="BB2147" s="158">
        <f>_xll.qlInterestRateIndexMaturity(Currency&amp;"ibor"&amp;Tenor,BA2147,Trigger)</f>
        <v>54533</v>
      </c>
      <c r="BC2147" s="320">
        <f>_xll.qlIndexFixing($AC$5,AZ2147,TRUE,_xll.ohTrigger(Trigger,Trigger6M))</f>
        <v>1.4438332948566482E-2</v>
      </c>
      <c r="BD2147" s="320">
        <f>_xll.qlIndexFixing($BE$1,AZ2147,TRUE,_xll.ohTrigger(Trigger,Trigger6M))</f>
        <v>1.3915124985815151E-2</v>
      </c>
    </row>
    <row r="2148" spans="51:56" ht="11.25" customHeight="1" x14ac:dyDescent="0.25">
      <c r="AY2148" s="159" t="s">
        <v>90</v>
      </c>
      <c r="AZ2148" s="158">
        <f>_xll.qlInterestRateIndexFixingDate(Currency&amp;"ibor"&amp;Tenor,BA2148,Trigger)</f>
        <v>54354</v>
      </c>
      <c r="BA2148" s="158">
        <f>_xll.qlCalendarAdvance(Calendar,BA2147,AY2148,"f",,Trigger)</f>
        <v>54358</v>
      </c>
      <c r="BB2148" s="158">
        <f>_xll.qlInterestRateIndexMaturity(Currency&amp;"ibor"&amp;Tenor,BA2148,Trigger)</f>
        <v>54540</v>
      </c>
      <c r="BC2148" s="320">
        <f>_xll.qlIndexFixing($AC$5,AZ2148,TRUE,_xll.ohTrigger(Trigger,Trigger6M))</f>
        <v>1.4439222107635933E-2</v>
      </c>
      <c r="BD2148" s="320">
        <f>_xll.qlIndexFixing($BE$1,AZ2148,TRUE,_xll.ohTrigger(Trigger,Trigger6M))</f>
        <v>1.3912998284914492E-2</v>
      </c>
    </row>
    <row r="2149" spans="51:56" ht="11.25" customHeight="1" x14ac:dyDescent="0.25">
      <c r="AY2149" s="159" t="s">
        <v>90</v>
      </c>
      <c r="AZ2149" s="158">
        <f>_xll.qlInterestRateIndexFixingDate(Currency&amp;"ibor"&amp;Tenor,BA2149,Trigger)</f>
        <v>54361</v>
      </c>
      <c r="BA2149" s="158">
        <f>_xll.qlCalendarAdvance(Calendar,BA2148,AY2149,"f",,Trigger)</f>
        <v>54365</v>
      </c>
      <c r="BB2149" s="158">
        <f>_xll.qlInterestRateIndexMaturity(Currency&amp;"ibor"&amp;Tenor,BA2149,Trigger)</f>
        <v>54546</v>
      </c>
      <c r="BC2149" s="320">
        <f>_xll.qlIndexFixing($AC$5,AZ2149,TRUE,_xll.ohTrigger(Trigger,Trigger6M))</f>
        <v>1.4439758857577551E-2</v>
      </c>
      <c r="BD2149" s="320">
        <f>_xll.qlIndexFixing($BE$1,AZ2149,TRUE,_xll.ohTrigger(Trigger,Trigger6M))</f>
        <v>1.3910759235369023E-2</v>
      </c>
    </row>
    <row r="2150" spans="51:56" ht="11.25" customHeight="1" x14ac:dyDescent="0.25">
      <c r="AY2150" s="159" t="s">
        <v>90</v>
      </c>
      <c r="AZ2150" s="158">
        <f>_xll.qlInterestRateIndexFixingDate(Currency&amp;"ibor"&amp;Tenor,BA2150,Trigger)</f>
        <v>54368</v>
      </c>
      <c r="BA2150" s="158">
        <f>_xll.qlCalendarAdvance(Calendar,BA2149,AY2150,"f",,Trigger)</f>
        <v>54372</v>
      </c>
      <c r="BB2150" s="158">
        <f>_xll.qlInterestRateIndexMaturity(Currency&amp;"ibor"&amp;Tenor,BA2150,Trigger)</f>
        <v>54553</v>
      </c>
      <c r="BC2150" s="320">
        <f>_xll.qlIndexFixing($AC$5,AZ2150,TRUE,_xll.ohTrigger(Trigger,Trigger6M))</f>
        <v>1.4440647981875715E-2</v>
      </c>
      <c r="BD2150" s="320">
        <f>_xll.qlIndexFixing($BE$1,AZ2150,TRUE,_xll.ohTrigger(Trigger,Trigger6M))</f>
        <v>1.39086454258341E-2</v>
      </c>
    </row>
    <row r="2151" spans="51:56" ht="11.25" customHeight="1" x14ac:dyDescent="0.25">
      <c r="AY2151" s="159" t="s">
        <v>90</v>
      </c>
      <c r="AZ2151" s="158">
        <f>_xll.qlInterestRateIndexFixingDate(Currency&amp;"ibor"&amp;Tenor,BA2151,Trigger)</f>
        <v>54375</v>
      </c>
      <c r="BA2151" s="158">
        <f>_xll.qlCalendarAdvance(Calendar,BA2150,AY2151,"f",,Trigger)</f>
        <v>54379</v>
      </c>
      <c r="BB2151" s="158">
        <f>_xll.qlInterestRateIndexMaturity(Currency&amp;"ibor"&amp;Tenor,BA2151,Trigger)</f>
        <v>54560</v>
      </c>
      <c r="BC2151" s="320">
        <f>_xll.qlIndexFixing($AC$5,AZ2151,TRUE,_xll.ohTrigger(Trigger,Trigger6M))</f>
        <v>1.4437990268541003E-2</v>
      </c>
      <c r="BD2151" s="320">
        <f>_xll.qlIndexFixing($BE$1,AZ2151,TRUE,_xll.ohTrigger(Trigger,Trigger6M))</f>
        <v>1.3906538297994374E-2</v>
      </c>
    </row>
    <row r="2152" spans="51:56" ht="11.25" customHeight="1" x14ac:dyDescent="0.25">
      <c r="AY2152" s="159" t="s">
        <v>90</v>
      </c>
      <c r="AZ2152" s="158">
        <f>_xll.qlInterestRateIndexFixingDate(Currency&amp;"ibor"&amp;Tenor,BA2152,Trigger)</f>
        <v>54382</v>
      </c>
      <c r="BA2152" s="158">
        <f>_xll.qlCalendarAdvance(Calendar,BA2151,AY2152,"f",,Trigger)</f>
        <v>54386</v>
      </c>
      <c r="BB2152" s="158">
        <f>_xll.qlInterestRateIndexMaturity(Currency&amp;"ibor"&amp;Tenor,BA2152,Trigger)</f>
        <v>54567</v>
      </c>
      <c r="BC2152" s="320">
        <f>_xll.qlIndexFixing($AC$5,AZ2152,TRUE,_xll.ohTrigger(Trigger,Trigger6M))</f>
        <v>1.4430596796168774E-2</v>
      </c>
      <c r="BD2152" s="320">
        <f>_xll.qlIndexFixing($BE$1,AZ2152,TRUE,_xll.ohTrigger(Trigger,Trigger6M))</f>
        <v>1.3904437876324853E-2</v>
      </c>
    </row>
    <row r="2153" spans="51:56" ht="11.25" customHeight="1" x14ac:dyDescent="0.25">
      <c r="AY2153" s="159" t="s">
        <v>90</v>
      </c>
      <c r="AZ2153" s="158">
        <f>_xll.qlInterestRateIndexFixingDate(Currency&amp;"ibor"&amp;Tenor,BA2153,Trigger)</f>
        <v>54389</v>
      </c>
      <c r="BA2153" s="158">
        <f>_xll.qlCalendarAdvance(Calendar,BA2152,AY2153,"f",,Trigger)</f>
        <v>54393</v>
      </c>
      <c r="BB2153" s="158">
        <f>_xll.qlInterestRateIndexMaturity(Currency&amp;"ibor"&amp;Tenor,BA2153,Trigger)</f>
        <v>54575</v>
      </c>
      <c r="BC2153" s="320">
        <f>_xll.qlIndexFixing($AC$5,AZ2153,TRUE,_xll.ohTrigger(Trigger,Trigger6M))</f>
        <v>1.4422477484576826E-2</v>
      </c>
      <c r="BD2153" s="320">
        <f>_xll.qlIndexFixing($BE$1,AZ2153,TRUE,_xll.ohTrigger(Trigger,Trigger6M))</f>
        <v>1.3902464791377299E-2</v>
      </c>
    </row>
    <row r="2154" spans="51:56" ht="11.25" customHeight="1" x14ac:dyDescent="0.25">
      <c r="AY2154" s="159" t="s">
        <v>90</v>
      </c>
      <c r="AZ2154" s="158">
        <f>_xll.qlInterestRateIndexFixingDate(Currency&amp;"ibor"&amp;Tenor,BA2154,Trigger)</f>
        <v>54396</v>
      </c>
      <c r="BA2154" s="158">
        <f>_xll.qlCalendarAdvance(Calendar,BA2153,AY2154,"f",,Trigger)</f>
        <v>54400</v>
      </c>
      <c r="BB2154" s="158">
        <f>_xll.qlInterestRateIndexMaturity(Currency&amp;"ibor"&amp;Tenor,BA2154,Trigger)</f>
        <v>54582</v>
      </c>
      <c r="BC2154" s="320">
        <f>_xll.qlIndexFixing($AC$5,AZ2154,TRUE,_xll.ohTrigger(Trigger,Trigger6M))</f>
        <v>1.4415109411056726E-2</v>
      </c>
      <c r="BD2154" s="320">
        <f>_xll.qlIndexFixing($BE$1,AZ2154,TRUE,_xll.ohTrigger(Trigger,Trigger6M))</f>
        <v>1.3900378266182919E-2</v>
      </c>
    </row>
    <row r="2155" spans="51:56" ht="11.25" customHeight="1" x14ac:dyDescent="0.25">
      <c r="AY2155" s="159" t="s">
        <v>90</v>
      </c>
      <c r="AZ2155" s="158">
        <f>_xll.qlInterestRateIndexFixingDate(Currency&amp;"ibor"&amp;Tenor,BA2155,Trigger)</f>
        <v>54403</v>
      </c>
      <c r="BA2155" s="158">
        <f>_xll.qlCalendarAdvance(Calendar,BA2154,AY2155,"f",,Trigger)</f>
        <v>54407</v>
      </c>
      <c r="BB2155" s="158">
        <f>_xll.qlInterestRateIndexMaturity(Currency&amp;"ibor"&amp;Tenor,BA2155,Trigger)</f>
        <v>54589</v>
      </c>
      <c r="BC2155" s="320">
        <f>_xll.qlIndexFixing($AC$5,AZ2155,TRUE,_xll.ohTrigger(Trigger,Trigger6M))</f>
        <v>1.4407732090033204E-2</v>
      </c>
      <c r="BD2155" s="320">
        <f>_xll.qlIndexFixing($BE$1,AZ2155,TRUE,_xll.ohTrigger(Trigger,Trigger6M))</f>
        <v>1.3898298522599415E-2</v>
      </c>
    </row>
    <row r="2156" spans="51:56" ht="11.25" customHeight="1" x14ac:dyDescent="0.25">
      <c r="AY2156" s="159" t="s">
        <v>90</v>
      </c>
      <c r="AZ2156" s="158">
        <f>_xll.qlInterestRateIndexFixingDate(Currency&amp;"ibor"&amp;Tenor,BA2156,Trigger)</f>
        <v>54410</v>
      </c>
      <c r="BA2156" s="158">
        <f>_xll.qlCalendarAdvance(Calendar,BA2155,AY2156,"f",,Trigger)</f>
        <v>54414</v>
      </c>
      <c r="BB2156" s="158">
        <f>_xll.qlInterestRateIndexMaturity(Currency&amp;"ibor"&amp;Tenor,BA2156,Trigger)</f>
        <v>54596</v>
      </c>
      <c r="BC2156" s="320">
        <f>_xll.qlIndexFixing($AC$5,AZ2156,TRUE,_xll.ohTrigger(Trigger,Trigger6M))</f>
        <v>1.4400345521609473E-2</v>
      </c>
      <c r="BD2156" s="320">
        <f>_xll.qlIndexFixing($BE$1,AZ2156,TRUE,_xll.ohTrigger(Trigger,Trigger6M))</f>
        <v>1.3896225585100399E-2</v>
      </c>
    </row>
    <row r="2157" spans="51:56" ht="11.25" customHeight="1" x14ac:dyDescent="0.25">
      <c r="AY2157" s="159" t="s">
        <v>90</v>
      </c>
      <c r="AZ2157" s="158">
        <f>_xll.qlInterestRateIndexFixingDate(Currency&amp;"ibor"&amp;Tenor,BA2157,Trigger)</f>
        <v>54416</v>
      </c>
      <c r="BA2157" s="158">
        <f>_xll.qlCalendarAdvance(Calendar,BA2156,AY2157,"f",,Trigger)</f>
        <v>54421</v>
      </c>
      <c r="BB2157" s="158">
        <f>_xll.qlInterestRateIndexMaturity(Currency&amp;"ibor"&amp;Tenor,BA2157,Trigger)</f>
        <v>54603</v>
      </c>
      <c r="BC2157" s="320">
        <f>_xll.qlIndexFixing($AC$5,AZ2157,TRUE,_xll.ohTrigger(Trigger,Trigger6M))</f>
        <v>1.439294970588831E-2</v>
      </c>
      <c r="BD2157" s="320">
        <f>_xll.qlIndexFixing($BE$1,AZ2157,TRUE,_xll.ohTrigger(Trigger,Trigger6M))</f>
        <v>1.3894159478161236E-2</v>
      </c>
    </row>
    <row r="2158" spans="51:56" ht="11.25" customHeight="1" x14ac:dyDescent="0.25">
      <c r="AY2158" s="159" t="s">
        <v>90</v>
      </c>
      <c r="AZ2158" s="158">
        <f>_xll.qlInterestRateIndexFixingDate(Currency&amp;"ibor"&amp;Tenor,BA2158,Trigger)</f>
        <v>54423</v>
      </c>
      <c r="BA2158" s="158">
        <f>_xll.qlCalendarAdvance(Calendar,BA2157,AY2158,"f",,Trigger)</f>
        <v>54428</v>
      </c>
      <c r="BB2158" s="158">
        <f>_xll.qlInterestRateIndexMaturity(Currency&amp;"ibor"&amp;Tenor,BA2158,Trigger)</f>
        <v>54609</v>
      </c>
      <c r="BC2158" s="320">
        <f>_xll.qlIndexFixing($AC$5,AZ2158,TRUE,_xll.ohTrigger(Trigger,Trigger6M))</f>
        <v>1.4386040698984387E-2</v>
      </c>
      <c r="BD2158" s="320">
        <f>_xll.qlIndexFixing($BE$1,AZ2158,TRUE,_xll.ohTrigger(Trigger,Trigger6M))</f>
        <v>1.3891977546380437E-2</v>
      </c>
    </row>
    <row r="2159" spans="51:56" ht="11.25" customHeight="1" x14ac:dyDescent="0.25">
      <c r="AY2159" s="159" t="s">
        <v>90</v>
      </c>
      <c r="AZ2159" s="158">
        <f>_xll.qlInterestRateIndexFixingDate(Currency&amp;"ibor"&amp;Tenor,BA2159,Trigger)</f>
        <v>54431</v>
      </c>
      <c r="BA2159" s="158">
        <f>_xll.qlCalendarAdvance(Calendar,BA2158,AY2159,"f",,Trigger)</f>
        <v>54435</v>
      </c>
      <c r="BB2159" s="158">
        <f>_xll.qlInterestRateIndexMaturity(Currency&amp;"ibor"&amp;Tenor,BA2159,Trigger)</f>
        <v>54616</v>
      </c>
      <c r="BC2159" s="320">
        <f>_xll.qlIndexFixing($AC$5,AZ2159,TRUE,_xll.ohTrigger(Trigger,Trigger6M))</f>
        <v>1.4378582139929151E-2</v>
      </c>
      <c r="BD2159" s="320">
        <f>_xll.qlIndexFixing($BE$1,AZ2159,TRUE,_xll.ohTrigger(Trigger,Trigger6M))</f>
        <v>1.3889924753152658E-2</v>
      </c>
    </row>
    <row r="2160" spans="51:56" ht="11.25" customHeight="1" x14ac:dyDescent="0.25">
      <c r="AY2160" s="159" t="s">
        <v>90</v>
      </c>
      <c r="AZ2160" s="158">
        <f>_xll.qlInterestRateIndexFixingDate(Currency&amp;"ibor"&amp;Tenor,BA2160,Trigger)</f>
        <v>54438</v>
      </c>
      <c r="BA2160" s="158">
        <f>_xll.qlCalendarAdvance(Calendar,BA2159,AY2160,"f",,Trigger)</f>
        <v>54442</v>
      </c>
      <c r="BB2160" s="158">
        <f>_xll.qlInterestRateIndexMaturity(Currency&amp;"ibor"&amp;Tenor,BA2160,Trigger)</f>
        <v>54623</v>
      </c>
      <c r="BC2160" s="320">
        <f>_xll.qlIndexFixing($AC$5,AZ2160,TRUE,_xll.ohTrigger(Trigger,Trigger6M))</f>
        <v>1.437111428319085E-2</v>
      </c>
      <c r="BD2160" s="320">
        <f>_xll.qlIndexFixing($BE$1,AZ2160,TRUE,_xll.ohTrigger(Trigger,Trigger6M))</f>
        <v>1.3887878861880573E-2</v>
      </c>
    </row>
    <row r="2161" spans="51:56" ht="11.25" customHeight="1" x14ac:dyDescent="0.25">
      <c r="AY2161" s="159" t="s">
        <v>90</v>
      </c>
      <c r="AZ2161" s="158">
        <f>_xll.qlInterestRateIndexFixingDate(Currency&amp;"ibor"&amp;Tenor,BA2161,Trigger)</f>
        <v>54445</v>
      </c>
      <c r="BA2161" s="158">
        <f>_xll.qlCalendarAdvance(Calendar,BA2160,AY2161,"f",,Trigger)</f>
        <v>54449</v>
      </c>
      <c r="BB2161" s="158">
        <f>_xll.qlInterestRateIndexMaturity(Currency&amp;"ibor"&amp;Tenor,BA2161,Trigger)</f>
        <v>54630</v>
      </c>
      <c r="BC2161" s="320">
        <f>_xll.qlIndexFixing($AC$5,AZ2161,TRUE,_xll.ohTrigger(Trigger,Trigger6M))</f>
        <v>1.4363637128874594E-2</v>
      </c>
      <c r="BD2161" s="320">
        <f>_xll.qlIndexFixing($BE$1,AZ2161,TRUE,_xll.ohTrigger(Trigger,Trigger6M))</f>
        <v>1.3885839897037861E-2</v>
      </c>
    </row>
    <row r="2162" spans="51:56" ht="11.25" customHeight="1" x14ac:dyDescent="0.25">
      <c r="AY2162" s="159" t="s">
        <v>90</v>
      </c>
      <c r="AZ2162" s="158">
        <f>_xll.qlInterestRateIndexFixingDate(Currency&amp;"ibor"&amp;Tenor,BA2162,Trigger)</f>
        <v>54452</v>
      </c>
      <c r="BA2162" s="158">
        <f>_xll.qlCalendarAdvance(Calendar,BA2161,AY2162,"f",,Trigger)</f>
        <v>54456</v>
      </c>
      <c r="BB2162" s="158">
        <f>_xll.qlInterestRateIndexMaturity(Currency&amp;"ibor"&amp;Tenor,BA2162,Trigger)</f>
        <v>54637</v>
      </c>
      <c r="BC2162" s="320">
        <f>_xll.qlIndexFixing($AC$5,AZ2162,TRUE,_xll.ohTrigger(Trigger,Trigger6M))</f>
        <v>1.4356150677084165E-2</v>
      </c>
      <c r="BD2162" s="320">
        <f>_xll.qlIndexFixing($BE$1,AZ2162,TRUE,_xll.ohTrigger(Trigger,Trigger6M))</f>
        <v>1.3883807883097767E-2</v>
      </c>
    </row>
    <row r="2163" spans="51:56" ht="11.25" customHeight="1" x14ac:dyDescent="0.25">
      <c r="AY2163" s="159" t="s">
        <v>90</v>
      </c>
      <c r="AZ2163" s="158">
        <f>_xll.qlInterestRateIndexFixingDate(Currency&amp;"ibor"&amp;Tenor,BA2163,Trigger)</f>
        <v>54459</v>
      </c>
      <c r="BA2163" s="158">
        <f>_xll.qlCalendarAdvance(Calendar,BA2162,AY2163,"f",,Trigger)</f>
        <v>54463</v>
      </c>
      <c r="BB2163" s="158">
        <f>_xll.qlInterestRateIndexMaturity(Currency&amp;"ibor"&amp;Tenor,BA2163,Trigger)</f>
        <v>54644</v>
      </c>
      <c r="BC2163" s="320">
        <f>_xll.qlIndexFixing($AC$5,AZ2163,TRUE,_xll.ohTrigger(Trigger,Trigger6M))</f>
        <v>1.4348654927924233E-2</v>
      </c>
      <c r="BD2163" s="320">
        <f>_xll.qlIndexFixing($BE$1,AZ2163,TRUE,_xll.ohTrigger(Trigger,Trigger6M))</f>
        <v>1.3881782844533527E-2</v>
      </c>
    </row>
    <row r="2164" spans="51:56" ht="11.25" customHeight="1" x14ac:dyDescent="0.25">
      <c r="AY2164" s="159" t="s">
        <v>90</v>
      </c>
      <c r="AZ2164" s="158">
        <f>_xll.qlInterestRateIndexFixingDate(Currency&amp;"ibor"&amp;Tenor,BA2164,Trigger)</f>
        <v>54466</v>
      </c>
      <c r="BA2164" s="158">
        <f>_xll.qlCalendarAdvance(Calendar,BA2163,AY2164,"f",,Trigger)</f>
        <v>54470</v>
      </c>
      <c r="BB2164" s="158">
        <f>_xll.qlInterestRateIndexMaturity(Currency&amp;"ibor"&amp;Tenor,BA2164,Trigger)</f>
        <v>54651</v>
      </c>
      <c r="BC2164" s="320">
        <f>_xll.qlIndexFixing($AC$5,AZ2164,TRUE,_xll.ohTrigger(Trigger,Trigger6M))</f>
        <v>1.4341149881499022E-2</v>
      </c>
      <c r="BD2164" s="320">
        <f>_xll.qlIndexFixing($BE$1,AZ2164,TRUE,_xll.ohTrigger(Trigger,Trigger6M))</f>
        <v>1.3879764805817504E-2</v>
      </c>
    </row>
    <row r="2165" spans="51:56" ht="11.25" customHeight="1" x14ac:dyDescent="0.25">
      <c r="AY2165" s="159" t="s">
        <v>90</v>
      </c>
      <c r="AZ2165" s="158">
        <f>_xll.qlInterestRateIndexFixingDate(Currency&amp;"ibor"&amp;Tenor,BA2165,Trigger)</f>
        <v>54473</v>
      </c>
      <c r="BA2165" s="158">
        <f>_xll.qlCalendarAdvance(Calendar,BA2164,AY2165,"f",,Trigger)</f>
        <v>54477</v>
      </c>
      <c r="BB2165" s="158">
        <f>_xll.qlInterestRateIndexMaturity(Currency&amp;"ibor"&amp;Tenor,BA2165,Trigger)</f>
        <v>54658</v>
      </c>
      <c r="BC2165" s="320">
        <f>_xll.qlIndexFixing($AC$5,AZ2165,TRUE,_xll.ohTrigger(Trigger,Trigger6M))</f>
        <v>1.4333635537914084E-2</v>
      </c>
      <c r="BD2165" s="320">
        <f>_xll.qlIndexFixing($BE$1,AZ2165,TRUE,_xll.ohTrigger(Trigger,Trigger6M))</f>
        <v>1.387775379142382E-2</v>
      </c>
    </row>
    <row r="2166" spans="51:56" ht="11.25" customHeight="1" x14ac:dyDescent="0.25">
      <c r="AY2166" s="159" t="s">
        <v>90</v>
      </c>
      <c r="AZ2166" s="158">
        <f>_xll.qlInterestRateIndexFixingDate(Currency&amp;"ibor"&amp;Tenor,BA2166,Trigger)</f>
        <v>54480</v>
      </c>
      <c r="BA2166" s="158">
        <f>_xll.qlCalendarAdvance(Calendar,BA2165,AY2166,"f",,Trigger)</f>
        <v>54484</v>
      </c>
      <c r="BB2166" s="158">
        <f>_xll.qlInterestRateIndexMaturity(Currency&amp;"ibor"&amp;Tenor,BA2166,Trigger)</f>
        <v>54668</v>
      </c>
      <c r="BC2166" s="320">
        <f>_xll.qlIndexFixing($AC$5,AZ2166,TRUE,_xll.ohTrigger(Trigger,Trigger6M))</f>
        <v>1.4325705256190414E-2</v>
      </c>
      <c r="BD2166" s="320">
        <f>_xll.qlIndexFixing($BE$1,AZ2166,TRUE,_xll.ohTrigger(Trigger,Trigger6M))</f>
        <v>1.3876128271325165E-2</v>
      </c>
    </row>
    <row r="2167" spans="51:56" ht="11.25" customHeight="1" x14ac:dyDescent="0.25">
      <c r="AY2167" s="159" t="s">
        <v>90</v>
      </c>
      <c r="AZ2167" s="158">
        <f>_xll.qlInterestRateIndexFixingDate(Currency&amp;"ibor"&amp;Tenor,BA2167,Trigger)</f>
        <v>54487</v>
      </c>
      <c r="BA2167" s="158">
        <f>_xll.qlCalendarAdvance(Calendar,BA2166,AY2167,"f",,Trigger)</f>
        <v>54491</v>
      </c>
      <c r="BB2167" s="158">
        <f>_xll.qlInterestRateIndexMaturity(Currency&amp;"ibor"&amp;Tenor,BA2167,Trigger)</f>
        <v>54675</v>
      </c>
      <c r="BC2167" s="320">
        <f>_xll.qlIndexFixing($AC$5,AZ2167,TRUE,_xll.ohTrigger(Trigger,Trigger6M))</f>
        <v>1.4318304827043535E-2</v>
      </c>
      <c r="BD2167" s="320">
        <f>_xll.qlIndexFixing($BE$1,AZ2167,TRUE,_xll.ohTrigger(Trigger,Trigger6M))</f>
        <v>1.3874132690765671E-2</v>
      </c>
    </row>
    <row r="2168" spans="51:56" ht="11.25" customHeight="1" x14ac:dyDescent="0.25">
      <c r="AY2168" s="159" t="s">
        <v>90</v>
      </c>
      <c r="AZ2168" s="158">
        <f>_xll.qlInterestRateIndexFixingDate(Currency&amp;"ibor"&amp;Tenor,BA2168,Trigger)</f>
        <v>54494</v>
      </c>
      <c r="BA2168" s="158">
        <f>_xll.qlCalendarAdvance(Calendar,BA2167,AY2168,"f",,Trigger)</f>
        <v>54498</v>
      </c>
      <c r="BB2168" s="158">
        <f>_xll.qlInterestRateIndexMaturity(Currency&amp;"ibor"&amp;Tenor,BA2168,Trigger)</f>
        <v>54682</v>
      </c>
      <c r="BC2168" s="320">
        <f>_xll.qlIndexFixing($AC$5,AZ2168,TRUE,_xll.ohTrigger(Trigger,Trigger6M))</f>
        <v>1.4310895251467826E-2</v>
      </c>
      <c r="BD2168" s="320">
        <f>_xll.qlIndexFixing($BE$1,AZ2168,TRUE,_xll.ohTrigger(Trigger,Trigger6M))</f>
        <v>1.3872144214040653E-2</v>
      </c>
    </row>
    <row r="2169" spans="51:56" ht="11.25" customHeight="1" x14ac:dyDescent="0.25">
      <c r="AY2169" s="159" t="s">
        <v>90</v>
      </c>
      <c r="AZ2169" s="158">
        <f>_xll.qlInterestRateIndexFixingDate(Currency&amp;"ibor"&amp;Tenor,BA2169,Trigger)</f>
        <v>54501</v>
      </c>
      <c r="BA2169" s="158">
        <f>_xll.qlCalendarAdvance(Calendar,BA2168,AY2169,"f",,Trigger)</f>
        <v>54505</v>
      </c>
      <c r="BB2169" s="158">
        <f>_xll.qlInterestRateIndexMaturity(Currency&amp;"ibor"&amp;Tenor,BA2169,Trigger)</f>
        <v>54689</v>
      </c>
      <c r="BC2169" s="320">
        <f>_xll.qlIndexFixing($AC$5,AZ2169,TRUE,_xll.ohTrigger(Trigger,Trigger6M))</f>
        <v>1.4303476529568853E-2</v>
      </c>
      <c r="BD2169" s="320">
        <f>_xll.qlIndexFixing($BE$1,AZ2169,TRUE,_xll.ohTrigger(Trigger,Trigger6M))</f>
        <v>1.3870162865627924E-2</v>
      </c>
    </row>
    <row r="2170" spans="51:56" ht="11.25" customHeight="1" x14ac:dyDescent="0.25">
      <c r="AY2170" s="159" t="s">
        <v>90</v>
      </c>
      <c r="AZ2170" s="158">
        <f>_xll.qlInterestRateIndexFixingDate(Currency&amp;"ibor"&amp;Tenor,BA2170,Trigger)</f>
        <v>54508</v>
      </c>
      <c r="BA2170" s="158">
        <f>_xll.qlCalendarAdvance(Calendar,BA2169,AY2170,"f",,Trigger)</f>
        <v>54512</v>
      </c>
      <c r="BB2170" s="158">
        <f>_xll.qlInterestRateIndexMaturity(Currency&amp;"ibor"&amp;Tenor,BA2170,Trigger)</f>
        <v>54696</v>
      </c>
      <c r="BC2170" s="320">
        <f>_xll.qlIndexFixing($AC$5,AZ2170,TRUE,_xll.ohTrigger(Trigger,Trigger6M))</f>
        <v>1.4296048661448273E-2</v>
      </c>
      <c r="BD2170" s="320">
        <f>_xll.qlIndexFixing($BE$1,AZ2170,TRUE,_xll.ohTrigger(Trigger,Trigger6M))</f>
        <v>1.3868188670001816E-2</v>
      </c>
    </row>
    <row r="2171" spans="51:56" ht="11.25" customHeight="1" x14ac:dyDescent="0.25">
      <c r="AY2171" s="159" t="s">
        <v>90</v>
      </c>
      <c r="AZ2171" s="158">
        <f>_xll.qlInterestRateIndexFixingDate(Currency&amp;"ibor"&amp;Tenor,BA2171,Trigger)</f>
        <v>54515</v>
      </c>
      <c r="BA2171" s="158">
        <f>_xll.qlCalendarAdvance(Calendar,BA2170,AY2171,"f",,Trigger)</f>
        <v>54519</v>
      </c>
      <c r="BB2171" s="158">
        <f>_xll.qlInterestRateIndexMaturity(Currency&amp;"ibor"&amp;Tenor,BA2171,Trigger)</f>
        <v>54702</v>
      </c>
      <c r="BC2171" s="320">
        <f>_xll.qlIndexFixing($AC$5,AZ2171,TRUE,_xll.ohTrigger(Trigger,Trigger6M))</f>
        <v>1.4288523193863723E-2</v>
      </c>
      <c r="BD2171" s="320">
        <f>_xll.qlIndexFixing($BE$1,AZ2171,TRUE,_xll.ohTrigger(Trigger,Trigger6M))</f>
        <v>1.3866093250246297E-2</v>
      </c>
    </row>
    <row r="2172" spans="51:56" ht="11.25" customHeight="1" x14ac:dyDescent="0.25">
      <c r="AY2172" s="159" t="s">
        <v>90</v>
      </c>
      <c r="AZ2172" s="158">
        <f>_xll.qlInterestRateIndexFixingDate(Currency&amp;"ibor"&amp;Tenor,BA2172,Trigger)</f>
        <v>54522</v>
      </c>
      <c r="BA2172" s="158">
        <f>_xll.qlCalendarAdvance(Calendar,BA2171,AY2172,"f",,Trigger)</f>
        <v>54526</v>
      </c>
      <c r="BB2172" s="158">
        <f>_xll.qlInterestRateIndexMaturity(Currency&amp;"ibor"&amp;Tenor,BA2172,Trigger)</f>
        <v>54709</v>
      </c>
      <c r="BC2172" s="320">
        <f>_xll.qlIndexFixing($AC$5,AZ2172,TRUE,_xll.ohTrigger(Trigger,Trigger6M))</f>
        <v>1.4281033098641639E-2</v>
      </c>
      <c r="BD2172" s="320">
        <f>_xll.qlIndexFixing($BE$1,AZ2172,TRUE,_xll.ohTrigger(Trigger,Trigger6M))</f>
        <v>1.3864132985991116E-2</v>
      </c>
    </row>
    <row r="2173" spans="51:56" ht="11.25" customHeight="1" x14ac:dyDescent="0.25">
      <c r="AY2173" s="159" t="s">
        <v>90</v>
      </c>
      <c r="AZ2173" s="158">
        <f>_xll.qlInterestRateIndexFixingDate(Currency&amp;"ibor"&amp;Tenor,BA2173,Trigger)</f>
        <v>54527</v>
      </c>
      <c r="BA2173" s="158">
        <f>_xll.qlCalendarAdvance(Calendar,BA2172,AY2173,"f",,Trigger)</f>
        <v>54533</v>
      </c>
      <c r="BB2173" s="158">
        <f>_xll.qlInterestRateIndexMaturity(Currency&amp;"ibor"&amp;Tenor,BA2173,Trigger)</f>
        <v>54716</v>
      </c>
      <c r="BC2173" s="320">
        <f>_xll.qlIndexFixing($AC$5,AZ2173,TRUE,_xll.ohTrigger(Trigger,Trigger6M))</f>
        <v>1.427353380792142E-2</v>
      </c>
      <c r="BD2173" s="320">
        <f>_xll.qlIndexFixing($BE$1,AZ2173,TRUE,_xll.ohTrigger(Trigger,Trigger6M))</f>
        <v>1.3862179945913039E-2</v>
      </c>
    </row>
    <row r="2174" spans="51:56" ht="11.25" customHeight="1" x14ac:dyDescent="0.25">
      <c r="AY2174" s="159" t="s">
        <v>90</v>
      </c>
      <c r="AZ2174" s="158">
        <f>_xll.qlInterestRateIndexFixingDate(Currency&amp;"ibor"&amp;Tenor,BA2174,Trigger)</f>
        <v>54536</v>
      </c>
      <c r="BA2174" s="158">
        <f>_xll.qlCalendarAdvance(Calendar,BA2173,AY2174,"f",,Trigger)</f>
        <v>54540</v>
      </c>
      <c r="BB2174" s="158">
        <f>_xll.qlInterestRateIndexMaturity(Currency&amp;"ibor"&amp;Tenor,BA2174,Trigger)</f>
        <v>54723</v>
      </c>
      <c r="BC2174" s="320">
        <f>_xll.qlIndexFixing($AC$5,AZ2174,TRUE,_xll.ohTrigger(Trigger,Trigger6M))</f>
        <v>1.426602532180834E-2</v>
      </c>
      <c r="BD2174" s="320">
        <f>_xll.qlIndexFixing($BE$1,AZ2174,TRUE,_xll.ohTrigger(Trigger,Trigger6M))</f>
        <v>1.3860234154486476E-2</v>
      </c>
    </row>
    <row r="2175" spans="51:56" ht="11.25" customHeight="1" x14ac:dyDescent="0.25">
      <c r="AY2175" s="159" t="s">
        <v>90</v>
      </c>
      <c r="AZ2175" s="158">
        <f>_xll.qlInterestRateIndexFixingDate(Currency&amp;"ibor"&amp;Tenor,BA2175,Trigger)</f>
        <v>54543</v>
      </c>
      <c r="BA2175" s="158">
        <f>_xll.qlCalendarAdvance(Calendar,BA2174,AY2175,"f",,Trigger)</f>
        <v>54547</v>
      </c>
      <c r="BB2175" s="158">
        <f>_xll.qlInterestRateIndexMaturity(Currency&amp;"ibor"&amp;Tenor,BA2175,Trigger)</f>
        <v>54731</v>
      </c>
      <c r="BC2175" s="320">
        <f>_xll.qlIndexFixing($AC$5,AZ2175,TRUE,_xll.ohTrigger(Trigger,Trigger6M))</f>
        <v>1.4258772131159675E-2</v>
      </c>
      <c r="BD2175" s="320">
        <f>_xll.qlIndexFixing($BE$1,AZ2175,TRUE,_xll.ohTrigger(Trigger,Trigger6M))</f>
        <v>1.3858425840315401E-2</v>
      </c>
    </row>
    <row r="2176" spans="51:56" ht="11.25" customHeight="1" x14ac:dyDescent="0.25">
      <c r="AY2176" s="159" t="s">
        <v>90</v>
      </c>
      <c r="AZ2176" s="158">
        <f>_xll.qlInterestRateIndexFixingDate(Currency&amp;"ibor"&amp;Tenor,BA2176,Trigger)</f>
        <v>54550</v>
      </c>
      <c r="BA2176" s="158">
        <f>_xll.qlCalendarAdvance(Calendar,BA2175,AY2176,"f",,Trigger)</f>
        <v>54554</v>
      </c>
      <c r="BB2176" s="158">
        <f>_xll.qlInterestRateIndexMaturity(Currency&amp;"ibor"&amp;Tenor,BA2176,Trigger)</f>
        <v>54738</v>
      </c>
      <c r="BC2176" s="320">
        <f>_xll.qlIndexFixing($AC$5,AZ2176,TRUE,_xll.ohTrigger(Trigger,Trigger6M))</f>
        <v>1.425128938789293E-2</v>
      </c>
      <c r="BD2176" s="320">
        <f>_xll.qlIndexFixing($BE$1,AZ2176,TRUE,_xll.ohTrigger(Trigger,Trigger6M))</f>
        <v>1.3856495075393979E-2</v>
      </c>
    </row>
    <row r="2177" spans="51:56" ht="11.25" customHeight="1" x14ac:dyDescent="0.25">
      <c r="AY2177" s="159" t="s">
        <v>90</v>
      </c>
      <c r="AZ2177" s="158">
        <f>_xll.qlInterestRateIndexFixingDate(Currency&amp;"ibor"&amp;Tenor,BA2177,Trigger)</f>
        <v>54557</v>
      </c>
      <c r="BA2177" s="158">
        <f>_xll.qlCalendarAdvance(Calendar,BA2176,AY2177,"f",,Trigger)</f>
        <v>54561</v>
      </c>
      <c r="BB2177" s="158">
        <f>_xll.qlInterestRateIndexMaturity(Currency&amp;"ibor"&amp;Tenor,BA2177,Trigger)</f>
        <v>54745</v>
      </c>
      <c r="BC2177" s="320">
        <f>_xll.qlIndexFixing($AC$5,AZ2177,TRUE,_xll.ohTrigger(Trigger,Trigger6M))</f>
        <v>1.424844998442493E-2</v>
      </c>
      <c r="BD2177" s="320">
        <f>_xll.qlIndexFixing($BE$1,AZ2177,TRUE,_xll.ohTrigger(Trigger,Trigger6M))</f>
        <v>1.3854571634586482E-2</v>
      </c>
    </row>
    <row r="2178" spans="51:56" ht="11.25" customHeight="1" x14ac:dyDescent="0.25">
      <c r="AY2178" s="159" t="s">
        <v>90</v>
      </c>
      <c r="AZ2178" s="158">
        <f>_xll.qlInterestRateIndexFixingDate(Currency&amp;"ibor"&amp;Tenor,BA2178,Trigger)</f>
        <v>54564</v>
      </c>
      <c r="BA2178" s="158">
        <f>_xll.qlCalendarAdvance(Calendar,BA2177,AY2178,"f",,Trigger)</f>
        <v>54568</v>
      </c>
      <c r="BB2178" s="158">
        <f>_xll.qlInterestRateIndexMaturity(Currency&amp;"ibor"&amp;Tenor,BA2178,Trigger)</f>
        <v>54752</v>
      </c>
      <c r="BC2178" s="320">
        <f>_xll.qlIndexFixing($AC$5,AZ2178,TRUE,_xll.ohTrigger(Trigger,Trigger6M))</f>
        <v>1.4249097985354368E-2</v>
      </c>
      <c r="BD2178" s="320">
        <f>_xll.qlIndexFixing($BE$1,AZ2178,TRUE,_xll.ohTrigger(Trigger,Trigger6M))</f>
        <v>1.3852655542369852E-2</v>
      </c>
    </row>
    <row r="2179" spans="51:56" ht="11.25" customHeight="1" x14ac:dyDescent="0.25">
      <c r="AY2179" s="159" t="s">
        <v>90</v>
      </c>
      <c r="AZ2179" s="158">
        <f>_xll.qlInterestRateIndexFixingDate(Currency&amp;"ibor"&amp;Tenor,BA2179,Trigger)</f>
        <v>54571</v>
      </c>
      <c r="BA2179" s="158">
        <f>_xll.qlCalendarAdvance(Calendar,BA2178,AY2179,"f",,Trigger)</f>
        <v>54575</v>
      </c>
      <c r="BB2179" s="158">
        <f>_xll.qlInterestRateIndexMaturity(Currency&amp;"ibor"&amp;Tenor,BA2179,Trigger)</f>
        <v>54758</v>
      </c>
      <c r="BC2179" s="320">
        <f>_xll.qlIndexFixing($AC$5,AZ2179,TRUE,_xll.ohTrigger(Trigger,Trigger6M))</f>
        <v>1.4249418367214774E-2</v>
      </c>
      <c r="BD2179" s="320">
        <f>_xll.qlIndexFixing($BE$1,AZ2179,TRUE,_xll.ohTrigger(Trigger,Trigger6M))</f>
        <v>1.3850614783733855E-2</v>
      </c>
    </row>
    <row r="2180" spans="51:56" ht="11.25" customHeight="1" x14ac:dyDescent="0.25">
      <c r="AY2180" s="159" t="s">
        <v>90</v>
      </c>
      <c r="AZ2180" s="158">
        <f>_xll.qlInterestRateIndexFixingDate(Currency&amp;"ibor"&amp;Tenor,BA2180,Trigger)</f>
        <v>54578</v>
      </c>
      <c r="BA2180" s="158">
        <f>_xll.qlCalendarAdvance(Calendar,BA2179,AY2180,"f",,Trigger)</f>
        <v>54582</v>
      </c>
      <c r="BB2180" s="158">
        <f>_xll.qlInterestRateIndexMaturity(Currency&amp;"ibor"&amp;Tenor,BA2180,Trigger)</f>
        <v>54765</v>
      </c>
      <c r="BC2180" s="320">
        <f>_xll.qlIndexFixing($AC$5,AZ2180,TRUE,_xll.ohTrigger(Trigger,Trigger6M))</f>
        <v>1.4250066342999279E-2</v>
      </c>
      <c r="BD2180" s="320">
        <f>_xll.qlIndexFixing($BE$1,AZ2180,TRUE,_xll.ohTrigger(Trigger,Trigger6M))</f>
        <v>1.3848712998180773E-2</v>
      </c>
    </row>
    <row r="2181" spans="51:56" ht="11.25" customHeight="1" x14ac:dyDescent="0.25">
      <c r="AY2181" s="159" t="s">
        <v>90</v>
      </c>
      <c r="AZ2181" s="158">
        <f>_xll.qlInterestRateIndexFixingDate(Currency&amp;"ibor"&amp;Tenor,BA2181,Trigger)</f>
        <v>54585</v>
      </c>
      <c r="BA2181" s="158">
        <f>_xll.qlCalendarAdvance(Calendar,BA2180,AY2181,"f",,Trigger)</f>
        <v>54589</v>
      </c>
      <c r="BB2181" s="158">
        <f>_xll.qlInterestRateIndexMaturity(Currency&amp;"ibor"&amp;Tenor,BA2181,Trigger)</f>
        <v>54772</v>
      </c>
      <c r="BC2181" s="320">
        <f>_xll.qlIndexFixing($AC$5,AZ2181,TRUE,_xll.ohTrigger(Trigger,Trigger6M))</f>
        <v>1.4250714318994762E-2</v>
      </c>
      <c r="BD2181" s="320">
        <f>_xll.qlIndexFixing($BE$1,AZ2181,TRUE,_xll.ohTrigger(Trigger,Trigger6M))</f>
        <v>1.384681863259965E-2</v>
      </c>
    </row>
    <row r="2182" spans="51:56" ht="11.25" customHeight="1" x14ac:dyDescent="0.25">
      <c r="AY2182" s="159" t="s">
        <v>90</v>
      </c>
      <c r="AZ2182" s="158">
        <f>_xll.qlInterestRateIndexFixingDate(Currency&amp;"ibor"&amp;Tenor,BA2182,Trigger)</f>
        <v>54592</v>
      </c>
      <c r="BA2182" s="158">
        <f>_xll.qlCalendarAdvance(Calendar,BA2181,AY2182,"f",,Trigger)</f>
        <v>54596</v>
      </c>
      <c r="BB2182" s="158">
        <f>_xll.qlInterestRateIndexMaturity(Currency&amp;"ibor"&amp;Tenor,BA2182,Trigger)</f>
        <v>54779</v>
      </c>
      <c r="BC2182" s="320">
        <f>_xll.qlIndexFixing($AC$5,AZ2182,TRUE,_xll.ohTrigger(Trigger,Trigger6M))</f>
        <v>1.4251362295202534E-2</v>
      </c>
      <c r="BD2182" s="320">
        <f>_xll.qlIndexFixing($BE$1,AZ2182,TRUE,_xll.ohTrigger(Trigger,Trigger6M))</f>
        <v>1.3844931711466646E-2</v>
      </c>
    </row>
    <row r="2183" spans="51:56" ht="11.25" customHeight="1" x14ac:dyDescent="0.25">
      <c r="AY2183" s="159" t="s">
        <v>90</v>
      </c>
      <c r="AZ2183" s="158">
        <f>_xll.qlInterestRateIndexFixingDate(Currency&amp;"ibor"&amp;Tenor,BA2183,Trigger)</f>
        <v>54599</v>
      </c>
      <c r="BA2183" s="158">
        <f>_xll.qlCalendarAdvance(Calendar,BA2182,AY2183,"f",,Trigger)</f>
        <v>54603</v>
      </c>
      <c r="BB2183" s="158">
        <f>_xll.qlInterestRateIndexMaturity(Currency&amp;"ibor"&amp;Tenor,BA2183,Trigger)</f>
        <v>54786</v>
      </c>
      <c r="BC2183" s="320">
        <f>_xll.qlIndexFixing($AC$5,AZ2183,TRUE,_xll.ohTrigger(Trigger,Trigger6M))</f>
        <v>1.425201027162216E-2</v>
      </c>
      <c r="BD2183" s="320">
        <f>_xll.qlIndexFixing($BE$1,AZ2183,TRUE,_xll.ohTrigger(Trigger,Trigger6M))</f>
        <v>1.384305225925486E-2</v>
      </c>
    </row>
    <row r="2184" spans="51:56" ht="11.25" customHeight="1" x14ac:dyDescent="0.25">
      <c r="AY2184" s="159" t="s">
        <v>90</v>
      </c>
      <c r="AZ2184" s="158">
        <f>_xll.qlInterestRateIndexFixingDate(Currency&amp;"ibor"&amp;Tenor,BA2184,Trigger)</f>
        <v>54606</v>
      </c>
      <c r="BA2184" s="158">
        <f>_xll.qlCalendarAdvance(Calendar,BA2183,AY2184,"f",,Trigger)</f>
        <v>54610</v>
      </c>
      <c r="BB2184" s="158">
        <f>_xll.qlInterestRateIndexMaturity(Currency&amp;"ibor"&amp;Tenor,BA2184,Trigger)</f>
        <v>54794</v>
      </c>
      <c r="BC2184" s="320">
        <f>_xll.qlIndexFixing($AC$5,AZ2184,TRUE,_xll.ohTrigger(Trigger,Trigger6M))</f>
        <v>1.4252985995406539E-2</v>
      </c>
      <c r="BD2184" s="320">
        <f>_xll.qlIndexFixing($BE$1,AZ2184,TRUE,_xll.ohTrigger(Trigger,Trigger6M))</f>
        <v>1.3841314680059733E-2</v>
      </c>
    </row>
    <row r="2185" spans="51:56" ht="11.25" customHeight="1" x14ac:dyDescent="0.25">
      <c r="AY2185" s="159" t="s">
        <v>90</v>
      </c>
      <c r="AZ2185" s="158">
        <f>_xll.qlInterestRateIndexFixingDate(Currency&amp;"ibor"&amp;Tenor,BA2185,Trigger)</f>
        <v>54613</v>
      </c>
      <c r="BA2185" s="158">
        <f>_xll.qlCalendarAdvance(Calendar,BA2184,AY2185,"f",,Trigger)</f>
        <v>54617</v>
      </c>
      <c r="BB2185" s="158">
        <f>_xll.qlInterestRateIndexMaturity(Currency&amp;"ibor"&amp;Tenor,BA2185,Trigger)</f>
        <v>54801</v>
      </c>
      <c r="BC2185" s="320">
        <f>_xll.qlIndexFixing($AC$5,AZ2185,TRUE,_xll.ohTrigger(Trigger,Trigger6M))</f>
        <v>1.4253633997828261E-2</v>
      </c>
      <c r="BD2185" s="320">
        <f>_xll.qlIndexFixing($BE$1,AZ2185,TRUE,_xll.ohTrigger(Trigger,Trigger6M))</f>
        <v>1.3839450713276202E-2</v>
      </c>
    </row>
    <row r="2186" spans="51:56" ht="11.25" customHeight="1" x14ac:dyDescent="0.25">
      <c r="AY2186" s="159" t="s">
        <v>90</v>
      </c>
      <c r="AZ2186" s="158">
        <f>_xll.qlInterestRateIndexFixingDate(Currency&amp;"ibor"&amp;Tenor,BA2186,Trigger)</f>
        <v>54620</v>
      </c>
      <c r="BA2186" s="158">
        <f>_xll.qlCalendarAdvance(Calendar,BA2185,AY2186,"f",,Trigger)</f>
        <v>54624</v>
      </c>
      <c r="BB2186" s="158">
        <f>_xll.qlInterestRateIndexMaturity(Currency&amp;"ibor"&amp;Tenor,BA2186,Trigger)</f>
        <v>54808</v>
      </c>
      <c r="BC2186" s="320">
        <f>_xll.qlIndexFixing($AC$5,AZ2186,TRUE,_xll.ohTrigger(Trigger,Trigger6M))</f>
        <v>1.4254282000461553E-2</v>
      </c>
      <c r="BD2186" s="320">
        <f>_xll.qlIndexFixing($BE$1,AZ2186,TRUE,_xll.ohTrigger(Trigger,Trigger6M))</f>
        <v>1.3837594290884304E-2</v>
      </c>
    </row>
    <row r="2187" spans="51:56" ht="11.25" customHeight="1" x14ac:dyDescent="0.25">
      <c r="AY2187" s="159" t="s">
        <v>90</v>
      </c>
      <c r="AZ2187" s="158">
        <f>_xll.qlInterestRateIndexFixingDate(Currency&amp;"ibor"&amp;Tenor,BA2187,Trigger)</f>
        <v>54627</v>
      </c>
      <c r="BA2187" s="158">
        <f>_xll.qlCalendarAdvance(Calendar,BA2186,AY2187,"f",,Trigger)</f>
        <v>54631</v>
      </c>
      <c r="BB2187" s="158">
        <f>_xll.qlInterestRateIndexMaturity(Currency&amp;"ibor"&amp;Tenor,BA2187,Trigger)</f>
        <v>54815</v>
      </c>
      <c r="BC2187" s="320">
        <f>_xll.qlIndexFixing($AC$5,AZ2187,TRUE,_xll.ohTrigger(Trigger,Trigger6M))</f>
        <v>1.425493000330902E-2</v>
      </c>
      <c r="BD2187" s="320">
        <f>_xll.qlIndexFixing($BE$1,AZ2187,TRUE,_xll.ohTrigger(Trigger,Trigger6M))</f>
        <v>1.3835745437357942E-2</v>
      </c>
    </row>
    <row r="2188" spans="51:56" ht="11.25" customHeight="1" x14ac:dyDescent="0.25">
      <c r="AY2188" s="159" t="s">
        <v>90</v>
      </c>
      <c r="AZ2188" s="158">
        <f>_xll.qlInterestRateIndexFixingDate(Currency&amp;"ibor"&amp;Tenor,BA2188,Trigger)</f>
        <v>54634</v>
      </c>
      <c r="BA2188" s="158">
        <f>_xll.qlCalendarAdvance(Calendar,BA2187,AY2188,"f",,Trigger)</f>
        <v>54638</v>
      </c>
      <c r="BB2188" s="158">
        <f>_xll.qlInterestRateIndexMaturity(Currency&amp;"ibor"&amp;Tenor,BA2188,Trigger)</f>
        <v>54822</v>
      </c>
      <c r="BC2188" s="320">
        <f>_xll.qlIndexFixing($AC$5,AZ2188,TRUE,_xll.ohTrigger(Trigger,Trigger6M))</f>
        <v>1.4255578006369795E-2</v>
      </c>
      <c r="BD2188" s="320">
        <f>_xll.qlIndexFixing($BE$1,AZ2188,TRUE,_xll.ohTrigger(Trigger,Trigger6M))</f>
        <v>1.3833904177174054E-2</v>
      </c>
    </row>
    <row r="2189" spans="51:56" ht="11.25" customHeight="1" x14ac:dyDescent="0.25">
      <c r="AY2189" s="159" t="s">
        <v>90</v>
      </c>
      <c r="AZ2189" s="158">
        <f>_xll.qlInterestRateIndexFixingDate(Currency&amp;"ibor"&amp;Tenor,BA2189,Trigger)</f>
        <v>54641</v>
      </c>
      <c r="BA2189" s="158">
        <f>_xll.qlCalendarAdvance(Calendar,BA2188,AY2189,"f",,Trigger)</f>
        <v>54645</v>
      </c>
      <c r="BB2189" s="158">
        <f>_xll.qlInterestRateIndexMaturity(Currency&amp;"ibor"&amp;Tenor,BA2189,Trigger)</f>
        <v>54829</v>
      </c>
      <c r="BC2189" s="320">
        <f>_xll.qlIndexFixing($AC$5,AZ2189,TRUE,_xll.ohTrigger(Trigger,Trigger6M))</f>
        <v>1.4256226009643009E-2</v>
      </c>
      <c r="BD2189" s="320">
        <f>_xll.qlIndexFixing($BE$1,AZ2189,TRUE,_xll.ohTrigger(Trigger,Trigger6M))</f>
        <v>1.383207053480698E-2</v>
      </c>
    </row>
    <row r="2190" spans="51:56" ht="11.25" customHeight="1" x14ac:dyDescent="0.25">
      <c r="AY2190" s="159" t="s">
        <v>90</v>
      </c>
      <c r="AZ2190" s="158">
        <f>_xll.qlInterestRateIndexFixingDate(Currency&amp;"ibor"&amp;Tenor,BA2190,Trigger)</f>
        <v>54648</v>
      </c>
      <c r="BA2190" s="158">
        <f>_xll.qlCalendarAdvance(Calendar,BA2189,AY2190,"f",,Trigger)</f>
        <v>54652</v>
      </c>
      <c r="BB2190" s="158">
        <f>_xll.qlInterestRateIndexMaturity(Currency&amp;"ibor"&amp;Tenor,BA2190,Trigger)</f>
        <v>54836</v>
      </c>
      <c r="BC2190" s="320">
        <f>_xll.qlIndexFixing($AC$5,AZ2190,TRUE,_xll.ohTrigger(Trigger,Trigger6M))</f>
        <v>1.4256874013129531E-2</v>
      </c>
      <c r="BD2190" s="320">
        <f>_xll.qlIndexFixing($BE$1,AZ2190,TRUE,_xll.ohTrigger(Trigger,Trigger6M))</f>
        <v>1.3830244534731922E-2</v>
      </c>
    </row>
    <row r="2191" spans="51:56" ht="11.25" customHeight="1" x14ac:dyDescent="0.25">
      <c r="AY2191" s="159" t="s">
        <v>90</v>
      </c>
      <c r="AZ2191" s="158">
        <f>_xll.qlInterestRateIndexFixingDate(Currency&amp;"ibor"&amp;Tenor,BA2191,Trigger)</f>
        <v>54655</v>
      </c>
      <c r="BA2191" s="158">
        <f>_xll.qlCalendarAdvance(Calendar,BA2190,AY2191,"f",,Trigger)</f>
        <v>54659</v>
      </c>
      <c r="BB2191" s="158">
        <f>_xll.qlInterestRateIndexMaturity(Currency&amp;"ibor"&amp;Tenor,BA2191,Trigger)</f>
        <v>54843</v>
      </c>
      <c r="BC2191" s="320">
        <f>_xll.qlIndexFixing($AC$5,AZ2191,TRUE,_xll.ohTrigger(Trigger,Trigger6M))</f>
        <v>1.4257522016828927E-2</v>
      </c>
      <c r="BD2191" s="320">
        <f>_xll.qlIndexFixing($BE$1,AZ2191,TRUE,_xll.ohTrigger(Trigger,Trigger6M))</f>
        <v>1.3828426201424521E-2</v>
      </c>
    </row>
    <row r="2192" spans="51:56" ht="11.25" customHeight="1" x14ac:dyDescent="0.25">
      <c r="AY2192" s="159" t="s">
        <v>90</v>
      </c>
      <c r="AZ2192" s="158">
        <f>_xll.qlInterestRateIndexFixingDate(Currency&amp;"ibor"&amp;Tenor,BA2192,Trigger)</f>
        <v>54662</v>
      </c>
      <c r="BA2192" s="158">
        <f>_xll.qlCalendarAdvance(Calendar,BA2191,AY2192,"f",,Trigger)</f>
        <v>54666</v>
      </c>
      <c r="BB2192" s="158">
        <f>_xll.qlInterestRateIndexMaturity(Currency&amp;"ibor"&amp;Tenor,BA2192,Trigger)</f>
        <v>54847</v>
      </c>
      <c r="BC2192" s="320">
        <f>_xll.qlIndexFixing($AC$5,AZ2192,TRUE,_xll.ohTrigger(Trigger,Trigger6M))</f>
        <v>1.4257186198525144E-2</v>
      </c>
      <c r="BD2192" s="320">
        <f>_xll.qlIndexFixing($BE$1,AZ2192,TRUE,_xll.ohTrigger(Trigger,Trigger6M))</f>
        <v>1.382620102039759E-2</v>
      </c>
    </row>
    <row r="2193" spans="51:56" ht="11.25" customHeight="1" x14ac:dyDescent="0.25">
      <c r="AY2193" s="159" t="s">
        <v>90</v>
      </c>
      <c r="AZ2193" s="158">
        <f>_xll.qlInterestRateIndexFixingDate(Currency&amp;"ibor"&amp;Tenor,BA2193,Trigger)</f>
        <v>54669</v>
      </c>
      <c r="BA2193" s="158">
        <f>_xll.qlCalendarAdvance(Calendar,BA2192,AY2193,"f",,Trigger)</f>
        <v>54673</v>
      </c>
      <c r="BB2193" s="158">
        <f>_xll.qlInterestRateIndexMaturity(Currency&amp;"ibor"&amp;Tenor,BA2193,Trigger)</f>
        <v>54854</v>
      </c>
      <c r="BC2193" s="320">
        <f>_xll.qlIndexFixing($AC$5,AZ2193,TRUE,_xll.ohTrigger(Trigger,Trigger6M))</f>
        <v>1.4257834125893477E-2</v>
      </c>
      <c r="BD2193" s="320">
        <f>_xll.qlIndexFixing($BE$1,AZ2193,TRUE,_xll.ohTrigger(Trigger,Trigger6M))</f>
        <v>1.3824396622997916E-2</v>
      </c>
    </row>
    <row r="2194" spans="51:56" ht="11.25" customHeight="1" x14ac:dyDescent="0.25">
      <c r="AY2194" s="159" t="s">
        <v>90</v>
      </c>
      <c r="AZ2194" s="158">
        <f>_xll.qlInterestRateIndexFixingDate(Currency&amp;"ibor"&amp;Tenor,BA2194,Trigger)</f>
        <v>54676</v>
      </c>
      <c r="BA2194" s="158">
        <f>_xll.qlCalendarAdvance(Calendar,BA2193,AY2194,"f",,Trigger)</f>
        <v>54680</v>
      </c>
      <c r="BB2194" s="158">
        <f>_xll.qlInterestRateIndexMaturity(Currency&amp;"ibor"&amp;Tenor,BA2194,Trigger)</f>
        <v>54861</v>
      </c>
      <c r="BC2194" s="320">
        <f>_xll.qlIndexFixing($AC$5,AZ2194,TRUE,_xll.ohTrigger(Trigger,Trigger6M))</f>
        <v>1.4258482053471144E-2</v>
      </c>
      <c r="BD2194" s="320">
        <f>_xll.qlIndexFixing($BE$1,AZ2194,TRUE,_xll.ohTrigger(Trigger,Trigger6M))</f>
        <v>1.3822599959630885E-2</v>
      </c>
    </row>
    <row r="2195" spans="51:56" ht="11.25" customHeight="1" x14ac:dyDescent="0.25">
      <c r="AY2195" s="159" t="s">
        <v>90</v>
      </c>
      <c r="AZ2195" s="158">
        <f>_xll.qlInterestRateIndexFixingDate(Currency&amp;"ibor"&amp;Tenor,BA2195,Trigger)</f>
        <v>54683</v>
      </c>
      <c r="BA2195" s="158">
        <f>_xll.qlCalendarAdvance(Calendar,BA2194,AY2195,"f",,Trigger)</f>
        <v>54687</v>
      </c>
      <c r="BB2195" s="158">
        <f>_xll.qlInterestRateIndexMaturity(Currency&amp;"ibor"&amp;Tenor,BA2195,Trigger)</f>
        <v>54868</v>
      </c>
      <c r="BC2195" s="320">
        <f>_xll.qlIndexFixing($AC$5,AZ2195,TRUE,_xll.ohTrigger(Trigger,Trigger6M))</f>
        <v>1.4259129981258589E-2</v>
      </c>
      <c r="BD2195" s="320">
        <f>_xll.qlIndexFixing($BE$1,AZ2195,TRUE,_xll.ohTrigger(Trigger,Trigger6M))</f>
        <v>1.382081105477106E-2</v>
      </c>
    </row>
    <row r="2196" spans="51:56" ht="11.25" customHeight="1" x14ac:dyDescent="0.25">
      <c r="AY2196" s="159" t="s">
        <v>90</v>
      </c>
      <c r="AZ2196" s="158">
        <f>_xll.qlInterestRateIndexFixingDate(Currency&amp;"ibor"&amp;Tenor,BA2196,Trigger)</f>
        <v>54690</v>
      </c>
      <c r="BA2196" s="158">
        <f>_xll.qlCalendarAdvance(Calendar,BA2195,AY2196,"f",,Trigger)</f>
        <v>54694</v>
      </c>
      <c r="BB2196" s="158">
        <f>_xll.qlInterestRateIndexMaturity(Currency&amp;"ibor"&amp;Tenor,BA2196,Trigger)</f>
        <v>54875</v>
      </c>
      <c r="BC2196" s="320">
        <f>_xll.qlIndexFixing($AC$5,AZ2196,TRUE,_xll.ohTrigger(Trigger,Trigger6M))</f>
        <v>1.4259777909255811E-2</v>
      </c>
      <c r="BD2196" s="320">
        <f>_xll.qlIndexFixing($BE$1,AZ2196,TRUE,_xll.ohTrigger(Trigger,Trigger6M))</f>
        <v>1.3819029932889474E-2</v>
      </c>
    </row>
    <row r="2197" spans="51:56" ht="11.25" customHeight="1" x14ac:dyDescent="0.25">
      <c r="AY2197" s="159" t="s">
        <v>90</v>
      </c>
      <c r="AZ2197" s="158">
        <f>_xll.qlInterestRateIndexFixingDate(Currency&amp;"ibor"&amp;Tenor,BA2197,Trigger)</f>
        <v>54697</v>
      </c>
      <c r="BA2197" s="158">
        <f>_xll.qlCalendarAdvance(Calendar,BA2196,AY2197,"f",,Trigger)</f>
        <v>54701</v>
      </c>
      <c r="BB2197" s="158">
        <f>_xll.qlInterestRateIndexMaturity(Currency&amp;"ibor"&amp;Tenor,BA2197,Trigger)</f>
        <v>54883</v>
      </c>
      <c r="BC2197" s="320">
        <f>_xll.qlIndexFixing($AC$5,AZ2197,TRUE,_xll.ohTrigger(Trigger,Trigger6M))</f>
        <v>1.4260753895067649E-2</v>
      </c>
      <c r="BD2197" s="320">
        <f>_xll.qlIndexFixing($BE$1,AZ2197,TRUE,_xll.ohTrigger(Trigger,Trigger6M))</f>
        <v>1.3817397218756078E-2</v>
      </c>
    </row>
    <row r="2198" spans="51:56" ht="11.25" customHeight="1" x14ac:dyDescent="0.25">
      <c r="AY2198" s="159" t="s">
        <v>90</v>
      </c>
      <c r="AZ2198" s="158">
        <f>_xll.qlInterestRateIndexFixingDate(Currency&amp;"ibor"&amp;Tenor,BA2198,Trigger)</f>
        <v>54704</v>
      </c>
      <c r="BA2198" s="158">
        <f>_xll.qlCalendarAdvance(Calendar,BA2197,AY2198,"f",,Trigger)</f>
        <v>54708</v>
      </c>
      <c r="BB2198" s="158">
        <f>_xll.qlInterestRateIndexMaturity(Currency&amp;"ibor"&amp;Tenor,BA2198,Trigger)</f>
        <v>54890</v>
      </c>
      <c r="BC2198" s="320">
        <f>_xll.qlIndexFixing($AC$5,AZ2198,TRUE,_xll.ohTrigger(Trigger,Trigger6M))</f>
        <v>1.4261401849073704E-2</v>
      </c>
      <c r="BD2198" s="320">
        <f>_xll.qlIndexFixing($BE$1,AZ2198,TRUE,_xll.ohTrigger(Trigger,Trigger6M))</f>
        <v>1.3815632236665489E-2</v>
      </c>
    </row>
    <row r="2199" spans="51:56" ht="11.25" customHeight="1" x14ac:dyDescent="0.25">
      <c r="AY2199" s="159" t="s">
        <v>90</v>
      </c>
      <c r="AZ2199" s="158">
        <f>_xll.qlInterestRateIndexFixingDate(Currency&amp;"ibor"&amp;Tenor,BA2199,Trigger)</f>
        <v>54711</v>
      </c>
      <c r="BA2199" s="158">
        <f>_xll.qlCalendarAdvance(Calendar,BA2198,AY2199,"f",,Trigger)</f>
        <v>54715</v>
      </c>
      <c r="BB2199" s="158">
        <f>_xll.qlInterestRateIndexMaturity(Currency&amp;"ibor"&amp;Tenor,BA2199,Trigger)</f>
        <v>54897</v>
      </c>
      <c r="BC2199" s="320">
        <f>_xll.qlIndexFixing($AC$5,AZ2199,TRUE,_xll.ohTrigger(Trigger,Trigger6M))</f>
        <v>1.4262049803291018E-2</v>
      </c>
      <c r="BD2199" s="320">
        <f>_xll.qlIndexFixing($BE$1,AZ2199,TRUE,_xll.ohTrigger(Trigger,Trigger6M))</f>
        <v>1.3813875113029886E-2</v>
      </c>
    </row>
    <row r="2200" spans="51:56" ht="11.25" customHeight="1" x14ac:dyDescent="0.25">
      <c r="AY2200" s="159" t="s">
        <v>90</v>
      </c>
      <c r="AZ2200" s="158">
        <f>_xll.qlInterestRateIndexFixingDate(Currency&amp;"ibor"&amp;Tenor,BA2200,Trigger)</f>
        <v>54718</v>
      </c>
      <c r="BA2200" s="158">
        <f>_xll.qlCalendarAdvance(Calendar,BA2199,AY2200,"f",,Trigger)</f>
        <v>54722</v>
      </c>
      <c r="BB2200" s="158">
        <f>_xll.qlInterestRateIndexMaturity(Currency&amp;"ibor"&amp;Tenor,BA2200,Trigger)</f>
        <v>54904</v>
      </c>
      <c r="BC2200" s="320">
        <f>_xll.qlIndexFixing($AC$5,AZ2200,TRUE,_xll.ohTrigger(Trigger,Trigger6M))</f>
        <v>1.4262697757719153E-2</v>
      </c>
      <c r="BD2200" s="320">
        <f>_xll.qlIndexFixing($BE$1,AZ2200,TRUE,_xll.ohTrigger(Trigger,Trigger6M))</f>
        <v>1.3812125872321999E-2</v>
      </c>
    </row>
    <row r="2201" spans="51:56" ht="11.25" customHeight="1" x14ac:dyDescent="0.25">
      <c r="AY2201" s="159" t="s">
        <v>90</v>
      </c>
      <c r="AZ2201" s="158">
        <f>_xll.qlInterestRateIndexFixingDate(Currency&amp;"ibor"&amp;Tenor,BA2201,Trigger)</f>
        <v>54725</v>
      </c>
      <c r="BA2201" s="158">
        <f>_xll.qlCalendarAdvance(Calendar,BA2200,AY2201,"f",,Trigger)</f>
        <v>54729</v>
      </c>
      <c r="BB2201" s="158">
        <f>_xll.qlInterestRateIndexMaturity(Currency&amp;"ibor"&amp;Tenor,BA2201,Trigger)</f>
        <v>54910</v>
      </c>
      <c r="BC2201" s="320">
        <f>_xll.qlIndexFixing($AC$5,AZ2201,TRUE,_xll.ohTrigger(Trigger,Trigger6M))</f>
        <v>1.4263017552383274E-2</v>
      </c>
      <c r="BD2201" s="320">
        <f>_xll.qlIndexFixing($BE$1,AZ2201,TRUE,_xll.ohTrigger(Trigger,Trigger6M))</f>
        <v>1.3810241924706658E-2</v>
      </c>
    </row>
    <row r="2202" spans="51:56" ht="11.25" customHeight="1" x14ac:dyDescent="0.25">
      <c r="AY2202" s="159" t="s">
        <v>90</v>
      </c>
      <c r="AZ2202" s="158">
        <f>_xll.qlInterestRateIndexFixingDate(Currency&amp;"ibor"&amp;Tenor,BA2202,Trigger)</f>
        <v>54732</v>
      </c>
      <c r="BA2202" s="158">
        <f>_xll.qlCalendarAdvance(Calendar,BA2201,AY2202,"f",,Trigger)</f>
        <v>54736</v>
      </c>
      <c r="BB2202" s="158">
        <f>_xll.qlInterestRateIndexMaturity(Currency&amp;"ibor"&amp;Tenor,BA2202,Trigger)</f>
        <v>54917</v>
      </c>
      <c r="BC2202" s="320">
        <f>_xll.qlIndexFixing($AC$5,AZ2202,TRUE,_xll.ohTrigger(Trigger,Trigger6M))</f>
        <v>1.4263665481637832E-2</v>
      </c>
      <c r="BD2202" s="320">
        <f>_xll.qlIndexFixing($BE$1,AZ2202,TRUE,_xll.ohTrigger(Trigger,Trigger6M))</f>
        <v>1.3808508014624625E-2</v>
      </c>
    </row>
    <row r="2203" spans="51:56" ht="11.25" customHeight="1" x14ac:dyDescent="0.25">
      <c r="AY2203" s="159" t="s">
        <v>90</v>
      </c>
      <c r="AZ2203" s="158">
        <f>_xll.qlInterestRateIndexFixingDate(Currency&amp;"ibor"&amp;Tenor,BA2203,Trigger)</f>
        <v>54739</v>
      </c>
      <c r="BA2203" s="158">
        <f>_xll.qlCalendarAdvance(Calendar,BA2202,AY2203,"f",,Trigger)</f>
        <v>54743</v>
      </c>
      <c r="BB2203" s="158">
        <f>_xll.qlInterestRateIndexMaturity(Currency&amp;"ibor"&amp;Tenor,BA2203,Trigger)</f>
        <v>54924</v>
      </c>
      <c r="BC2203" s="320">
        <f>_xll.qlIndexFixing($AC$5,AZ2203,TRUE,_xll.ohTrigger(Trigger,Trigger6M))</f>
        <v>1.4264313411101726E-2</v>
      </c>
      <c r="BD2203" s="320">
        <f>_xll.qlIndexFixing($BE$1,AZ2203,TRUE,_xll.ohTrigger(Trigger,Trigger6M))</f>
        <v>1.3806782058831311E-2</v>
      </c>
    </row>
    <row r="2204" spans="51:56" ht="11.25" customHeight="1" x14ac:dyDescent="0.25">
      <c r="AY2204" s="159" t="s">
        <v>90</v>
      </c>
      <c r="AZ2204" s="158">
        <f>_xll.qlInterestRateIndexFixingDate(Currency&amp;"ibor"&amp;Tenor,BA2204,Trigger)</f>
        <v>54746</v>
      </c>
      <c r="BA2204" s="158">
        <f>_xll.qlCalendarAdvance(Calendar,BA2203,AY2204,"f",,Trigger)</f>
        <v>54750</v>
      </c>
      <c r="BB2204" s="158">
        <f>_xll.qlInterestRateIndexMaturity(Currency&amp;"ibor"&amp;Tenor,BA2204,Trigger)</f>
        <v>54931</v>
      </c>
      <c r="BC2204" s="320">
        <f>_xll.qlIndexFixing($AC$5,AZ2204,TRUE,_xll.ohTrigger(Trigger,Trigger6M))</f>
        <v>1.425888505163107E-2</v>
      </c>
      <c r="BD2204" s="320">
        <f>_xll.qlIndexFixing($BE$1,AZ2204,TRUE,_xll.ohTrigger(Trigger,Trigger6M))</f>
        <v>1.3805063880823044E-2</v>
      </c>
    </row>
    <row r="2205" spans="51:56" ht="11.25" customHeight="1" x14ac:dyDescent="0.25">
      <c r="AY2205" s="159" t="s">
        <v>90</v>
      </c>
      <c r="AZ2205" s="158">
        <f>_xll.qlInterestRateIndexFixingDate(Currency&amp;"ibor"&amp;Tenor,BA2205,Trigger)</f>
        <v>54753</v>
      </c>
      <c r="BA2205" s="158">
        <f>_xll.qlCalendarAdvance(Calendar,BA2204,AY2205,"f",,Trigger)</f>
        <v>54757</v>
      </c>
      <c r="BB2205" s="158">
        <f>_xll.qlInterestRateIndexMaturity(Currency&amp;"ibor"&amp;Tenor,BA2205,Trigger)</f>
        <v>54939</v>
      </c>
      <c r="BC2205" s="320">
        <f>_xll.qlIndexFixing($AC$5,AZ2205,TRUE,_xll.ohTrigger(Trigger,Trigger6M))</f>
        <v>1.425297986532199E-2</v>
      </c>
      <c r="BD2205" s="320">
        <f>_xll.qlIndexFixing($BE$1,AZ2205,TRUE,_xll.ohTrigger(Trigger,Trigger6M))</f>
        <v>1.3803496801317884E-2</v>
      </c>
    </row>
    <row r="2206" spans="51:56" ht="11.25" customHeight="1" x14ac:dyDescent="0.25">
      <c r="AY2206" s="159" t="s">
        <v>90</v>
      </c>
      <c r="AZ2206" s="158">
        <f>_xll.qlInterestRateIndexFixingDate(Currency&amp;"ibor"&amp;Tenor,BA2206,Trigger)</f>
        <v>54760</v>
      </c>
      <c r="BA2206" s="158">
        <f>_xll.qlCalendarAdvance(Calendar,BA2205,AY2206,"f",,Trigger)</f>
        <v>54764</v>
      </c>
      <c r="BB2206" s="158">
        <f>_xll.qlInterestRateIndexMaturity(Currency&amp;"ibor"&amp;Tenor,BA2206,Trigger)</f>
        <v>54946</v>
      </c>
      <c r="BC2206" s="320">
        <f>_xll.qlIndexFixing($AC$5,AZ2206,TRUE,_xll.ohTrigger(Trigger,Trigger6M))</f>
        <v>1.4247570541450084E-2</v>
      </c>
      <c r="BD2206" s="320">
        <f>_xll.qlIndexFixing($BE$1,AZ2206,TRUE,_xll.ohTrigger(Trigger,Trigger6M))</f>
        <v>1.3801791127870127E-2</v>
      </c>
    </row>
    <row r="2207" spans="51:56" ht="11.25" customHeight="1" x14ac:dyDescent="0.25">
      <c r="AY2207" s="159" t="s">
        <v>90</v>
      </c>
      <c r="AZ2207" s="158">
        <f>_xll.qlInterestRateIndexFixingDate(Currency&amp;"ibor"&amp;Tenor,BA2207,Trigger)</f>
        <v>54767</v>
      </c>
      <c r="BA2207" s="158">
        <f>_xll.qlCalendarAdvance(Calendar,BA2206,AY2207,"f",,Trigger)</f>
        <v>54771</v>
      </c>
      <c r="BB2207" s="158">
        <f>_xll.qlInterestRateIndexMaturity(Currency&amp;"ibor"&amp;Tenor,BA2207,Trigger)</f>
        <v>54953</v>
      </c>
      <c r="BC2207" s="320">
        <f>_xll.qlIndexFixing($AC$5,AZ2207,TRUE,_xll.ohTrigger(Trigger,Trigger6M))</f>
        <v>1.4242154620063115E-2</v>
      </c>
      <c r="BD2207" s="320">
        <f>_xll.qlIndexFixing($BE$1,AZ2207,TRUE,_xll.ohTrigger(Trigger,Trigger6M))</f>
        <v>1.3800089728446581E-2</v>
      </c>
    </row>
    <row r="2208" spans="51:56" ht="11.25" customHeight="1" x14ac:dyDescent="0.25">
      <c r="AY2208" s="159" t="s">
        <v>90</v>
      </c>
      <c r="AZ2208" s="158">
        <f>_xll.qlInterestRateIndexFixingDate(Currency&amp;"ibor"&amp;Tenor,BA2208,Trigger)</f>
        <v>54774</v>
      </c>
      <c r="BA2208" s="158">
        <f>_xll.qlCalendarAdvance(Calendar,BA2207,AY2208,"f",,Trigger)</f>
        <v>54778</v>
      </c>
      <c r="BB2208" s="158">
        <f>_xll.qlInterestRateIndexMaturity(Currency&amp;"ibor"&amp;Tenor,BA2208,Trigger)</f>
        <v>54960</v>
      </c>
      <c r="BC2208" s="320">
        <f>_xll.qlIndexFixing($AC$5,AZ2208,TRUE,_xll.ohTrigger(Trigger,Trigger6M))</f>
        <v>1.423673210121423E-2</v>
      </c>
      <c r="BD2208" s="320">
        <f>_xll.qlIndexFixing($BE$1,AZ2208,TRUE,_xll.ohTrigger(Trigger,Trigger6M))</f>
        <v>1.3798391419368597E-2</v>
      </c>
    </row>
    <row r="2209" spans="51:56" ht="11.25" customHeight="1" x14ac:dyDescent="0.25">
      <c r="AY2209" s="159" t="s">
        <v>90</v>
      </c>
      <c r="AZ2209" s="158">
        <f>_xll.qlInterestRateIndexFixingDate(Currency&amp;"ibor"&amp;Tenor,BA2209,Trigger)</f>
        <v>54781</v>
      </c>
      <c r="BA2209" s="158">
        <f>_xll.qlCalendarAdvance(Calendar,BA2208,AY2209,"f",,Trigger)</f>
        <v>54785</v>
      </c>
      <c r="BB2209" s="158">
        <f>_xll.qlInterestRateIndexMaturity(Currency&amp;"ibor"&amp;Tenor,BA2209,Trigger)</f>
        <v>54967</v>
      </c>
      <c r="BC2209" s="320">
        <f>_xll.qlIndexFixing($AC$5,AZ2209,TRUE,_xll.ohTrigger(Trigger,Trigger6M))</f>
        <v>1.4231302984958326E-2</v>
      </c>
      <c r="BD2209" s="320">
        <f>_xll.qlIndexFixing($BE$1,AZ2209,TRUE,_xll.ohTrigger(Trigger,Trigger6M))</f>
        <v>1.3796695014330175E-2</v>
      </c>
    </row>
    <row r="2210" spans="51:56" ht="11.25" customHeight="1" x14ac:dyDescent="0.25">
      <c r="AY2210" s="159" t="s">
        <v>90</v>
      </c>
      <c r="AZ2210" s="158">
        <f>_xll.qlInterestRateIndexFixingDate(Currency&amp;"ibor"&amp;Tenor,BA2210,Trigger)</f>
        <v>54788</v>
      </c>
      <c r="BA2210" s="158">
        <f>_xll.qlCalendarAdvance(Calendar,BA2209,AY2210,"f",,Trigger)</f>
        <v>54792</v>
      </c>
      <c r="BB2210" s="158">
        <f>_xll.qlInterestRateIndexMaturity(Currency&amp;"ibor"&amp;Tenor,BA2210,Trigger)</f>
        <v>54973</v>
      </c>
      <c r="BC2210" s="320">
        <f>_xll.qlIndexFixing($AC$5,AZ2210,TRUE,_xll.ohTrigger(Trigger,Trigger6M))</f>
        <v>1.4226175586896509E-2</v>
      </c>
      <c r="BD2210" s="320">
        <f>_xll.qlIndexFixing($BE$1,AZ2210,TRUE,_xll.ohTrigger(Trigger,Trigger6M))</f>
        <v>1.3794855984037071E-2</v>
      </c>
    </row>
    <row r="2211" spans="51:56" ht="11.25" customHeight="1" x14ac:dyDescent="0.25">
      <c r="AY2211" s="159" t="s">
        <v>90</v>
      </c>
      <c r="AZ2211" s="158">
        <f>_xll.qlInterestRateIndexFixingDate(Currency&amp;"ibor"&amp;Tenor,BA2211,Trigger)</f>
        <v>54795</v>
      </c>
      <c r="BA2211" s="158">
        <f>_xll.qlCalendarAdvance(Calendar,BA2210,AY2211,"f",,Trigger)</f>
        <v>54799</v>
      </c>
      <c r="BB2211" s="158">
        <f>_xll.qlInterestRateIndexMaturity(Currency&amp;"ibor"&amp;Tenor,BA2211,Trigger)</f>
        <v>54980</v>
      </c>
      <c r="BC2211" s="320">
        <f>_xll.qlIndexFixing($AC$5,AZ2211,TRUE,_xll.ohTrigger(Trigger,Trigger6M))</f>
        <v>1.4220700791961759E-2</v>
      </c>
      <c r="BD2211" s="320">
        <f>_xll.qlIndexFixing($BE$1,AZ2211,TRUE,_xll.ohTrigger(Trigger,Trigger6M))</f>
        <v>1.379316041142702E-2</v>
      </c>
    </row>
    <row r="2212" spans="51:56" ht="11.25" customHeight="1" x14ac:dyDescent="0.25">
      <c r="AY2212" s="159" t="s">
        <v>90</v>
      </c>
      <c r="AZ2212" s="158">
        <f>_xll.qlInterestRateIndexFixingDate(Currency&amp;"ibor"&amp;Tenor,BA2212,Trigger)</f>
        <v>54802</v>
      </c>
      <c r="BA2212" s="158">
        <f>_xll.qlCalendarAdvance(Calendar,BA2211,AY2212,"f",,Trigger)</f>
        <v>54806</v>
      </c>
      <c r="BB2212" s="158">
        <f>_xll.qlInterestRateIndexMaturity(Currency&amp;"ibor"&amp;Tenor,BA2212,Trigger)</f>
        <v>54987</v>
      </c>
      <c r="BC2212" s="320">
        <f>_xll.qlIndexFixing($AC$5,AZ2212,TRUE,_xll.ohTrigger(Trigger,Trigger6M))</f>
        <v>1.4215219363606568E-2</v>
      </c>
      <c r="BD2212" s="320">
        <f>_xll.qlIndexFixing($BE$1,AZ2212,TRUE,_xll.ohTrigger(Trigger,Trigger6M))</f>
        <v>1.3791463287339789E-2</v>
      </c>
    </row>
    <row r="2213" spans="51:56" ht="11.25" customHeight="1" x14ac:dyDescent="0.25">
      <c r="AY2213" s="159" t="s">
        <v>90</v>
      </c>
      <c r="AZ2213" s="158">
        <f>_xll.qlInterestRateIndexFixingDate(Currency&amp;"ibor"&amp;Tenor,BA2213,Trigger)</f>
        <v>54809</v>
      </c>
      <c r="BA2213" s="158">
        <f>_xll.qlCalendarAdvance(Calendar,BA2212,AY2213,"f",,Trigger)</f>
        <v>54813</v>
      </c>
      <c r="BB2213" s="158">
        <f>_xll.qlInterestRateIndexMaturity(Currency&amp;"ibor"&amp;Tenor,BA2213,Trigger)</f>
        <v>54994</v>
      </c>
      <c r="BC2213" s="320">
        <f>_xll.qlIndexFixing($AC$5,AZ2213,TRUE,_xll.ohTrigger(Trigger,Trigger6M))</f>
        <v>1.4209731301885697E-2</v>
      </c>
      <c r="BD2213" s="320">
        <f>_xll.qlIndexFixing($BE$1,AZ2213,TRUE,_xll.ohTrigger(Trigger,Trigger6M))</f>
        <v>1.3789763408663516E-2</v>
      </c>
    </row>
    <row r="2214" spans="51:56" ht="11.25" customHeight="1" x14ac:dyDescent="0.25">
      <c r="AY2214" s="159" t="s">
        <v>90</v>
      </c>
      <c r="AZ2214" s="158">
        <f>_xll.qlInterestRateIndexFixingDate(Currency&amp;"ibor"&amp;Tenor,BA2214,Trigger)</f>
        <v>54816</v>
      </c>
      <c r="BA2214" s="158">
        <f>_xll.qlCalendarAdvance(Calendar,BA2213,AY2214,"f",,Trigger)</f>
        <v>54820</v>
      </c>
      <c r="BB2214" s="158">
        <f>_xll.qlInterestRateIndexMaturity(Currency&amp;"ibor"&amp;Tenor,BA2214,Trigger)</f>
        <v>55001</v>
      </c>
      <c r="BC2214" s="320">
        <f>_xll.qlIndexFixing($AC$5,AZ2214,TRUE,_xll.ohTrigger(Trigger,Trigger6M))</f>
        <v>1.4204236606853023E-2</v>
      </c>
      <c r="BD2214" s="320">
        <f>_xll.qlIndexFixing($BE$1,AZ2214,TRUE,_xll.ohTrigger(Trigger,Trigger6M))</f>
        <v>1.3788059569653744E-2</v>
      </c>
    </row>
    <row r="2215" spans="51:56" ht="11.25" customHeight="1" x14ac:dyDescent="0.25">
      <c r="AY2215" s="159" t="s">
        <v>90</v>
      </c>
      <c r="AZ2215" s="158">
        <f>_xll.qlInterestRateIndexFixingDate(Currency&amp;"ibor"&amp;Tenor,BA2215,Trigger)</f>
        <v>54823</v>
      </c>
      <c r="BA2215" s="158">
        <f>_xll.qlCalendarAdvance(Calendar,BA2214,AY2215,"f",,Trigger)</f>
        <v>54827</v>
      </c>
      <c r="BB2215" s="158">
        <f>_xll.qlInterestRateIndexMaturity(Currency&amp;"ibor"&amp;Tenor,BA2215,Trigger)</f>
        <v>55008</v>
      </c>
      <c r="BC2215" s="320">
        <f>_xll.qlIndexFixing($AC$5,AZ2215,TRUE,_xll.ohTrigger(Trigger,Trigger6M))</f>
        <v>1.4198735278564197E-2</v>
      </c>
      <c r="BD2215" s="320">
        <f>_xll.qlIndexFixing($BE$1,AZ2215,TRUE,_xll.ohTrigger(Trigger,Trigger6M))</f>
        <v>1.3786350561929457E-2</v>
      </c>
    </row>
    <row r="2216" spans="51:56" ht="11.25" customHeight="1" x14ac:dyDescent="0.25">
      <c r="AY2216" s="159" t="s">
        <v>90</v>
      </c>
      <c r="AZ2216" s="158">
        <f>_xll.qlInterestRateIndexFixingDate(Currency&amp;"ibor"&amp;Tenor,BA2216,Trigger)</f>
        <v>54830</v>
      </c>
      <c r="BA2216" s="158">
        <f>_xll.qlCalendarAdvance(Calendar,BA2215,AY2216,"f",,Trigger)</f>
        <v>54834</v>
      </c>
      <c r="BB2216" s="158">
        <f>_xll.qlInterestRateIndexMaturity(Currency&amp;"ibor"&amp;Tenor,BA2216,Trigger)</f>
        <v>55015</v>
      </c>
      <c r="BC2216" s="320">
        <f>_xll.qlIndexFixing($AC$5,AZ2216,TRUE,_xll.ohTrigger(Trigger,Trigger6M))</f>
        <v>1.4193227317073096E-2</v>
      </c>
      <c r="BD2216" s="320">
        <f>_xll.qlIndexFixing($BE$1,AZ2216,TRUE,_xll.ohTrigger(Trigger,Trigger6M))</f>
        <v>1.3784635174473951E-2</v>
      </c>
    </row>
    <row r="2217" spans="51:56" ht="11.25" customHeight="1" x14ac:dyDescent="0.25">
      <c r="AY2217" s="159" t="s">
        <v>90</v>
      </c>
      <c r="AZ2217" s="158">
        <f>_xll.qlInterestRateIndexFixingDate(Currency&amp;"ibor"&amp;Tenor,BA2217,Trigger)</f>
        <v>54837</v>
      </c>
      <c r="BA2217" s="158">
        <f>_xll.qlCalendarAdvance(Calendar,BA2216,AY2217,"f",,Trigger)</f>
        <v>54841</v>
      </c>
      <c r="BB2217" s="158">
        <f>_xll.qlInterestRateIndexMaturity(Currency&amp;"ibor"&amp;Tenor,BA2217,Trigger)</f>
        <v>55022</v>
      </c>
      <c r="BC2217" s="320">
        <f>_xll.qlIndexFixing($AC$5,AZ2217,TRUE,_xll.ohTrigger(Trigger,Trigger6M))</f>
        <v>1.4187712722434924E-2</v>
      </c>
      <c r="BD2217" s="320">
        <f>_xll.qlIndexFixing($BE$1,AZ2217,TRUE,_xll.ohTrigger(Trigger,Trigger6M))</f>
        <v>1.3782912193638376E-2</v>
      </c>
    </row>
    <row r="2218" spans="51:56" ht="11.25" customHeight="1" x14ac:dyDescent="0.25">
      <c r="AY2218" s="159" t="s">
        <v>90</v>
      </c>
      <c r="AZ2218" s="158">
        <f>_xll.qlInterestRateIndexFixingDate(Currency&amp;"ibor"&amp;Tenor,BA2218,Trigger)</f>
        <v>54844</v>
      </c>
      <c r="BA2218" s="158">
        <f>_xll.qlCalendarAdvance(Calendar,BA2217,AY2218,"f",,Trigger)</f>
        <v>54848</v>
      </c>
      <c r="BB2218" s="158">
        <f>_xll.qlInterestRateIndexMaturity(Currency&amp;"ibor"&amp;Tenor,BA2218,Trigger)</f>
        <v>55032</v>
      </c>
      <c r="BC2218" s="320">
        <f>_xll.qlIndexFixing($AC$5,AZ2218,TRUE,_xll.ohTrigger(Trigger,Trigger6M))</f>
        <v>1.4182060892789483E-2</v>
      </c>
      <c r="BD2218" s="320">
        <f>_xll.qlIndexFixing($BE$1,AZ2218,TRUE,_xll.ohTrigger(Trigger,Trigger6M))</f>
        <v>1.3781586796815685E-2</v>
      </c>
    </row>
    <row r="2219" spans="51:56" ht="11.25" customHeight="1" x14ac:dyDescent="0.25">
      <c r="AY2219" s="159" t="s">
        <v>90</v>
      </c>
      <c r="AZ2219" s="158">
        <f>_xll.qlInterestRateIndexFixingDate(Currency&amp;"ibor"&amp;Tenor,BA2219,Trigger)</f>
        <v>54851</v>
      </c>
      <c r="BA2219" s="158">
        <f>_xll.qlCalendarAdvance(Calendar,BA2218,AY2219,"f",,Trigger)</f>
        <v>54855</v>
      </c>
      <c r="BB2219" s="158">
        <f>_xll.qlInterestRateIndexMaturity(Currency&amp;"ibor"&amp;Tenor,BA2219,Trigger)</f>
        <v>55039</v>
      </c>
      <c r="BC2219" s="320">
        <f>_xll.qlIndexFixing($AC$5,AZ2219,TRUE,_xll.ohTrigger(Trigger,Trigger6M))</f>
        <v>1.4176630284158871E-2</v>
      </c>
      <c r="BD2219" s="320">
        <f>_xll.qlIndexFixing($BE$1,AZ2219,TRUE,_xll.ohTrigger(Trigger,Trigger6M))</f>
        <v>1.377984085879457E-2</v>
      </c>
    </row>
    <row r="2220" spans="51:56" ht="11.25" customHeight="1" x14ac:dyDescent="0.25">
      <c r="AY2220" s="159" t="s">
        <v>90</v>
      </c>
      <c r="AZ2220" s="158">
        <f>_xll.qlInterestRateIndexFixingDate(Currency&amp;"ibor"&amp;Tenor,BA2220,Trigger)</f>
        <v>54858</v>
      </c>
      <c r="BA2220" s="158">
        <f>_xll.qlCalendarAdvance(Calendar,BA2219,AY2220,"f",,Trigger)</f>
        <v>54862</v>
      </c>
      <c r="BB2220" s="158">
        <f>_xll.qlInterestRateIndexMaturity(Currency&amp;"ibor"&amp;Tenor,BA2220,Trigger)</f>
        <v>55046</v>
      </c>
      <c r="BC2220" s="320">
        <f>_xll.qlIndexFixing($AC$5,AZ2220,TRUE,_xll.ohTrigger(Trigger,Trigger6M))</f>
        <v>1.4171193149884756E-2</v>
      </c>
      <c r="BD2220" s="320">
        <f>_xll.qlIndexFixing($BE$1,AZ2220,TRUE,_xll.ohTrigger(Trigger,Trigger6M))</f>
        <v>1.3778083468387025E-2</v>
      </c>
    </row>
    <row r="2221" spans="51:56" ht="11.25" customHeight="1" x14ac:dyDescent="0.25">
      <c r="AY2221" s="159" t="s">
        <v>90</v>
      </c>
      <c r="AZ2221" s="158">
        <f>_xll.qlInterestRateIndexFixingDate(Currency&amp;"ibor"&amp;Tenor,BA2221,Trigger)</f>
        <v>54865</v>
      </c>
      <c r="BA2221" s="158">
        <f>_xll.qlCalendarAdvance(Calendar,BA2220,AY2221,"f",,Trigger)</f>
        <v>54869</v>
      </c>
      <c r="BB2221" s="158">
        <f>_xll.qlInterestRateIndexMaturity(Currency&amp;"ibor"&amp;Tenor,BA2221,Trigger)</f>
        <v>55053</v>
      </c>
      <c r="BC2221" s="320">
        <f>_xll.qlIndexFixing($AC$5,AZ2221,TRUE,_xll.ohTrigger(Trigger,Trigger6M))</f>
        <v>1.4165749490020571E-2</v>
      </c>
      <c r="BD2221" s="320">
        <f>_xll.qlIndexFixing($BE$1,AZ2221,TRUE,_xll.ohTrigger(Trigger,Trigger6M))</f>
        <v>1.3776313420512666E-2</v>
      </c>
    </row>
    <row r="2222" spans="51:56" ht="11.25" customHeight="1" x14ac:dyDescent="0.25">
      <c r="AY2222" s="159" t="s">
        <v>90</v>
      </c>
      <c r="AZ2222" s="158">
        <f>_xll.qlInterestRateIndexFixingDate(Currency&amp;"ibor"&amp;Tenor,BA2222,Trigger)</f>
        <v>54872</v>
      </c>
      <c r="BA2222" s="158">
        <f>_xll.qlCalendarAdvance(Calendar,BA2221,AY2222,"f",,Trigger)</f>
        <v>54876</v>
      </c>
      <c r="BB2222" s="158">
        <f>_xll.qlInterestRateIndexMaturity(Currency&amp;"ibor"&amp;Tenor,BA2222,Trigger)</f>
        <v>55060</v>
      </c>
      <c r="BC2222" s="320">
        <f>_xll.qlIndexFixing($AC$5,AZ2222,TRUE,_xll.ohTrigger(Trigger,Trigger6M))</f>
        <v>1.4160299304620623E-2</v>
      </c>
      <c r="BD2222" s="320">
        <f>_xll.qlIndexFixing($BE$1,AZ2222,TRUE,_xll.ohTrigger(Trigger,Trigger6M))</f>
        <v>1.3774529507499704E-2</v>
      </c>
    </row>
    <row r="2223" spans="51:56" ht="11.25" customHeight="1" x14ac:dyDescent="0.25">
      <c r="AY2223" s="159" t="s">
        <v>90</v>
      </c>
      <c r="AZ2223" s="158">
        <f>_xll.qlInterestRateIndexFixingDate(Currency&amp;"ibor"&amp;Tenor,BA2223,Trigger)</f>
        <v>54879</v>
      </c>
      <c r="BA2223" s="158">
        <f>_xll.qlCalendarAdvance(Calendar,BA2222,AY2223,"f",,Trigger)</f>
        <v>54883</v>
      </c>
      <c r="BB2223" s="158">
        <f>_xll.qlInterestRateIndexMaturity(Currency&amp;"ibor"&amp;Tenor,BA2223,Trigger)</f>
        <v>55066</v>
      </c>
      <c r="BC2223" s="320">
        <f>_xll.qlIndexFixing($AC$5,AZ2223,TRUE,_xll.ohTrigger(Trigger,Trigger6M))</f>
        <v>1.4154721582166544E-2</v>
      </c>
      <c r="BD2223" s="320">
        <f>_xll.qlIndexFixing($BE$1,AZ2223,TRUE,_xll.ohTrigger(Trigger,Trigger6M))</f>
        <v>1.377260269064284E-2</v>
      </c>
    </row>
    <row r="2224" spans="51:56" ht="11.25" customHeight="1" x14ac:dyDescent="0.25">
      <c r="AY2224" s="159" t="s">
        <v>90</v>
      </c>
      <c r="AZ2224" s="158">
        <f>_xll.qlInterestRateIndexFixingDate(Currency&amp;"ibor"&amp;Tenor,BA2224,Trigger)</f>
        <v>54884</v>
      </c>
      <c r="BA2224" s="158">
        <f>_xll.qlCalendarAdvance(Calendar,BA2223,AY2224,"f",,Trigger)</f>
        <v>54890</v>
      </c>
      <c r="BB2224" s="158">
        <f>_xll.qlInterestRateIndexMaturity(Currency&amp;"ibor"&amp;Tenor,BA2224,Trigger)</f>
        <v>55073</v>
      </c>
      <c r="BC2224" s="320">
        <f>_xll.qlIndexFixing($AC$5,AZ2224,TRUE,_xll.ohTrigger(Trigger,Trigger6M))</f>
        <v>1.4149226105634129E-2</v>
      </c>
      <c r="BD2224" s="320">
        <f>_xll.qlIndexFixing($BE$1,AZ2224,TRUE,_xll.ohTrigger(Trigger,Trigger6M))</f>
        <v>1.3770789061622761E-2</v>
      </c>
    </row>
    <row r="2225" spans="51:56" ht="11.25" customHeight="1" x14ac:dyDescent="0.25">
      <c r="AY2225" s="159" t="s">
        <v>90</v>
      </c>
      <c r="AZ2225" s="158">
        <f>_xll.qlInterestRateIndexFixingDate(Currency&amp;"ibor"&amp;Tenor,BA2225,Trigger)</f>
        <v>54893</v>
      </c>
      <c r="BA2225" s="158">
        <f>_xll.qlCalendarAdvance(Calendar,BA2224,AY2225,"f",,Trigger)</f>
        <v>54897</v>
      </c>
      <c r="BB2225" s="158">
        <f>_xll.qlInterestRateIndexMaturity(Currency&amp;"ibor"&amp;Tenor,BA2225,Trigger)</f>
        <v>55080</v>
      </c>
      <c r="BC2225" s="320">
        <f>_xll.qlIndexFixing($AC$5,AZ2225,TRUE,_xll.ohTrigger(Trigger,Trigger6M))</f>
        <v>1.4143724068342347E-2</v>
      </c>
      <c r="BD2225" s="320">
        <f>_xll.qlIndexFixing($BE$1,AZ2225,TRUE,_xll.ohTrigger(Trigger,Trigger6M))</f>
        <v>1.3768957963976793E-2</v>
      </c>
    </row>
    <row r="2226" spans="51:56" ht="11.25" customHeight="1" x14ac:dyDescent="0.25">
      <c r="AY2226" s="159" t="s">
        <v>90</v>
      </c>
      <c r="AZ2226" s="158">
        <f>_xll.qlInterestRateIndexFixingDate(Currency&amp;"ibor"&amp;Tenor,BA2226,Trigger)</f>
        <v>54900</v>
      </c>
      <c r="BA2226" s="158">
        <f>_xll.qlCalendarAdvance(Calendar,BA2225,AY2226,"f",,Trigger)</f>
        <v>54904</v>
      </c>
      <c r="BB2226" s="158">
        <f>_xll.qlInterestRateIndexMaturity(Currency&amp;"ibor"&amp;Tenor,BA2226,Trigger)</f>
        <v>55087</v>
      </c>
      <c r="BC2226" s="320">
        <f>_xll.qlIndexFixing($AC$5,AZ2226,TRUE,_xll.ohTrigger(Trigger,Trigger6M))</f>
        <v>1.4138215470346235E-2</v>
      </c>
      <c r="BD2226" s="320">
        <f>_xll.qlIndexFixing($BE$1,AZ2226,TRUE,_xll.ohTrigger(Trigger,Trigger6M))</f>
        <v>1.3767108173295944E-2</v>
      </c>
    </row>
    <row r="2227" spans="51:56" ht="11.25" customHeight="1" x14ac:dyDescent="0.25">
      <c r="AY2227" s="159" t="s">
        <v>90</v>
      </c>
      <c r="AZ2227" s="158">
        <f>_xll.qlInterestRateIndexFixingDate(Currency&amp;"ibor"&amp;Tenor,BA2227,Trigger)</f>
        <v>54907</v>
      </c>
      <c r="BA2227" s="158">
        <f>_xll.qlCalendarAdvance(Calendar,BA2226,AY2227,"f",,Trigger)</f>
        <v>54911</v>
      </c>
      <c r="BB2227" s="158">
        <f>_xll.qlInterestRateIndexMaturity(Currency&amp;"ibor"&amp;Tenor,BA2227,Trigger)</f>
        <v>55095</v>
      </c>
      <c r="BC2227" s="320">
        <f>_xll.qlIndexFixing($AC$5,AZ2227,TRUE,_xll.ohTrigger(Trigger,Trigger6M))</f>
        <v>1.4132950496486819E-2</v>
      </c>
      <c r="BD2227" s="320">
        <f>_xll.qlIndexFixing($BE$1,AZ2227,TRUE,_xll.ohTrigger(Trigger,Trigger6M))</f>
        <v>1.3765359515426201E-2</v>
      </c>
    </row>
    <row r="2228" spans="51:56" ht="11.25" customHeight="1" x14ac:dyDescent="0.25">
      <c r="AY2228" s="159" t="s">
        <v>90</v>
      </c>
      <c r="AZ2228" s="158">
        <f>_xll.qlInterestRateIndexFixingDate(Currency&amp;"ibor"&amp;Tenor,BA2228,Trigger)</f>
        <v>54914</v>
      </c>
      <c r="BA2228" s="158">
        <f>_xll.qlCalendarAdvance(Calendar,BA2227,AY2228,"f",,Trigger)</f>
        <v>54918</v>
      </c>
      <c r="BB2228" s="158">
        <f>_xll.qlInterestRateIndexMaturity(Currency&amp;"ibor"&amp;Tenor,BA2228,Trigger)</f>
        <v>55102</v>
      </c>
      <c r="BC2228" s="320">
        <f>_xll.qlIndexFixing($AC$5,AZ2228,TRUE,_xll.ohTrigger(Trigger,Trigger6M))</f>
        <v>1.4127461159013548E-2</v>
      </c>
      <c r="BD2228" s="320">
        <f>_xll.qlIndexFixing($BE$1,AZ2228,TRUE,_xll.ohTrigger(Trigger,Trigger6M))</f>
        <v>1.37634669053432E-2</v>
      </c>
    </row>
    <row r="2229" spans="51:56" ht="11.25" customHeight="1" x14ac:dyDescent="0.25">
      <c r="AY2229" s="159" t="s">
        <v>90</v>
      </c>
      <c r="AZ2229" s="158">
        <f>_xll.qlInterestRateIndexFixingDate(Currency&amp;"ibor"&amp;Tenor,BA2229,Trigger)</f>
        <v>54921</v>
      </c>
      <c r="BA2229" s="158">
        <f>_xll.qlCalendarAdvance(Calendar,BA2228,AY2229,"f",,Trigger)</f>
        <v>54925</v>
      </c>
      <c r="BB2229" s="158">
        <f>_xll.qlInterestRateIndexMaturity(Currency&amp;"ibor"&amp;Tenor,BA2229,Trigger)</f>
        <v>55109</v>
      </c>
      <c r="BC2229" s="320">
        <f>_xll.qlIndexFixing($AC$5,AZ2229,TRUE,_xll.ohTrigger(Trigger,Trigger6M))</f>
        <v>1.412281882470875E-2</v>
      </c>
      <c r="BD2229" s="320">
        <f>_xll.qlIndexFixing($BE$1,AZ2229,TRUE,_xll.ohTrigger(Trigger,Trigger6M))</f>
        <v>1.3761551904431442E-2</v>
      </c>
    </row>
    <row r="2230" spans="51:56" ht="11.25" customHeight="1" x14ac:dyDescent="0.25">
      <c r="AY2230" s="159" t="s">
        <v>90</v>
      </c>
      <c r="AZ2230" s="158">
        <f>_xll.qlInterestRateIndexFixingDate(Currency&amp;"ibor"&amp;Tenor,BA2230,Trigger)</f>
        <v>54928</v>
      </c>
      <c r="BA2230" s="158">
        <f>_xll.qlCalendarAdvance(Calendar,BA2229,AY2230,"f",,Trigger)</f>
        <v>54932</v>
      </c>
      <c r="BB2230" s="158">
        <f>_xll.qlInterestRateIndexMaturity(Currency&amp;"ibor"&amp;Tenor,BA2230,Trigger)</f>
        <v>55116</v>
      </c>
      <c r="BC2230" s="320">
        <f>_xll.qlIndexFixing($AC$5,AZ2230,TRUE,_xll.ohTrigger(Trigger,Trigger6M))</f>
        <v>1.4123294863924623E-2</v>
      </c>
      <c r="BD2230" s="320">
        <f>_xll.qlIndexFixing($BE$1,AZ2230,TRUE,_xll.ohTrigger(Trigger,Trigger6M))</f>
        <v>1.3759613577714483E-2</v>
      </c>
    </row>
    <row r="2231" spans="51:56" ht="11.25" customHeight="1" x14ac:dyDescent="0.25">
      <c r="AY2231" s="159" t="s">
        <v>90</v>
      </c>
      <c r="AZ2231" s="158">
        <f>_xll.qlInterestRateIndexFixingDate(Currency&amp;"ibor"&amp;Tenor,BA2231,Trigger)</f>
        <v>54935</v>
      </c>
      <c r="BA2231" s="158">
        <f>_xll.qlCalendarAdvance(Calendar,BA2230,AY2231,"f",,Trigger)</f>
        <v>54939</v>
      </c>
      <c r="BB2231" s="158">
        <f>_xll.qlInterestRateIndexMaturity(Currency&amp;"ibor"&amp;Tenor,BA2231,Trigger)</f>
        <v>55122</v>
      </c>
      <c r="BC2231" s="320">
        <f>_xll.qlIndexFixing($AC$5,AZ2231,TRUE,_xll.ohTrigger(Trigger,Trigger6M))</f>
        <v>1.4123460512842126E-2</v>
      </c>
      <c r="BD2231" s="320">
        <f>_xll.qlIndexFixing($BE$1,AZ2231,TRUE,_xll.ohTrigger(Trigger,Trigger6M))</f>
        <v>1.3757537744901684E-2</v>
      </c>
    </row>
    <row r="2232" spans="51:56" ht="11.25" customHeight="1" x14ac:dyDescent="0.25">
      <c r="AY2232" s="159" t="s">
        <v>90</v>
      </c>
      <c r="AZ2232" s="158">
        <f>_xll.qlInterestRateIndexFixingDate(Currency&amp;"ibor"&amp;Tenor,BA2232,Trigger)</f>
        <v>54942</v>
      </c>
      <c r="BA2232" s="158">
        <f>_xll.qlCalendarAdvance(Calendar,BA2231,AY2232,"f",,Trigger)</f>
        <v>54946</v>
      </c>
      <c r="BB2232" s="158">
        <f>_xll.qlInterestRateIndexMaturity(Currency&amp;"ibor"&amp;Tenor,BA2232,Trigger)</f>
        <v>55129</v>
      </c>
      <c r="BC2232" s="320">
        <f>_xll.qlIndexFixing($AC$5,AZ2232,TRUE,_xll.ohTrigger(Trigger,Trigger6M))</f>
        <v>1.4123936533670563E-2</v>
      </c>
      <c r="BD2232" s="320">
        <f>_xll.qlIndexFixing($BE$1,AZ2232,TRUE,_xll.ohTrigger(Trigger,Trigger6M))</f>
        <v>1.3755554158643376E-2</v>
      </c>
    </row>
    <row r="2233" spans="51:56" ht="11.25" customHeight="1" x14ac:dyDescent="0.25">
      <c r="AY2233" s="159" t="s">
        <v>90</v>
      </c>
      <c r="AZ2233" s="158">
        <f>_xll.qlInterestRateIndexFixingDate(Currency&amp;"ibor"&amp;Tenor,BA2233,Trigger)</f>
        <v>54949</v>
      </c>
      <c r="BA2233" s="158">
        <f>_xll.qlCalendarAdvance(Calendar,BA2232,AY2233,"f",,Trigger)</f>
        <v>54953</v>
      </c>
      <c r="BB2233" s="158">
        <f>_xll.qlInterestRateIndexMaturity(Currency&amp;"ibor"&amp;Tenor,BA2233,Trigger)</f>
        <v>55136</v>
      </c>
      <c r="BC2233" s="320">
        <f>_xll.qlIndexFixing($AC$5,AZ2233,TRUE,_xll.ohTrigger(Trigger,Trigger6M))</f>
        <v>1.4124412554613882E-2</v>
      </c>
      <c r="BD2233" s="320">
        <f>_xll.qlIndexFixing($BE$1,AZ2233,TRUE,_xll.ohTrigger(Trigger,Trigger6M))</f>
        <v>1.3753546995154846E-2</v>
      </c>
    </row>
    <row r="2234" spans="51:56" ht="11.25" customHeight="1" x14ac:dyDescent="0.25">
      <c r="AY2234" s="159" t="s">
        <v>90</v>
      </c>
      <c r="AZ2234" s="158">
        <f>_xll.qlInterestRateIndexFixingDate(Currency&amp;"ibor"&amp;Tenor,BA2234,Trigger)</f>
        <v>54956</v>
      </c>
      <c r="BA2234" s="158">
        <f>_xll.qlCalendarAdvance(Calendar,BA2233,AY2234,"f",,Trigger)</f>
        <v>54960</v>
      </c>
      <c r="BB2234" s="158">
        <f>_xll.qlInterestRateIndexMaturity(Currency&amp;"ibor"&amp;Tenor,BA2234,Trigger)</f>
        <v>55143</v>
      </c>
      <c r="BC2234" s="320">
        <f>_xll.qlIndexFixing($AC$5,AZ2234,TRUE,_xll.ohTrigger(Trigger,Trigger6M))</f>
        <v>1.4124888575671644E-2</v>
      </c>
      <c r="BD2234" s="320">
        <f>_xll.qlIndexFixing($BE$1,AZ2234,TRUE,_xll.ohTrigger(Trigger,Trigger6M))</f>
        <v>1.3751516210755625E-2</v>
      </c>
    </row>
    <row r="2235" spans="51:56" ht="11.25" customHeight="1" x14ac:dyDescent="0.25">
      <c r="AY2235" s="159" t="s">
        <v>90</v>
      </c>
      <c r="AZ2235" s="158">
        <f>_xll.qlInterestRateIndexFixingDate(Currency&amp;"ibor"&amp;Tenor,BA2235,Trigger)</f>
        <v>54963</v>
      </c>
      <c r="BA2235" s="158">
        <f>_xll.qlCalendarAdvance(Calendar,BA2234,AY2235,"f",,Trigger)</f>
        <v>54967</v>
      </c>
      <c r="BB2235" s="158">
        <f>_xll.qlInterestRateIndexMaturity(Currency&amp;"ibor"&amp;Tenor,BA2235,Trigger)</f>
        <v>55150</v>
      </c>
      <c r="BC2235" s="320">
        <f>_xll.qlIndexFixing($AC$5,AZ2235,TRUE,_xll.ohTrigger(Trigger,Trigger6M))</f>
        <v>1.4125364596843415E-2</v>
      </c>
      <c r="BD2235" s="320">
        <f>_xll.qlIndexFixing($BE$1,AZ2235,TRUE,_xll.ohTrigger(Trigger,Trigger6M))</f>
        <v>1.3749461761767862E-2</v>
      </c>
    </row>
    <row r="2236" spans="51:56" ht="11.25" customHeight="1" x14ac:dyDescent="0.25">
      <c r="AY2236" s="159" t="s">
        <v>90</v>
      </c>
      <c r="AZ2236" s="158">
        <f>_xll.qlInterestRateIndexFixingDate(Currency&amp;"ibor"&amp;Tenor,BA2236,Trigger)</f>
        <v>54970</v>
      </c>
      <c r="BA2236" s="158">
        <f>_xll.qlCalendarAdvance(Calendar,BA2235,AY2236,"f",,Trigger)</f>
        <v>54974</v>
      </c>
      <c r="BB2236" s="158">
        <f>_xll.qlInterestRateIndexMaturity(Currency&amp;"ibor"&amp;Tenor,BA2236,Trigger)</f>
        <v>55158</v>
      </c>
      <c r="BC2236" s="320">
        <f>_xll.qlIndexFixing($AC$5,AZ2236,TRUE,_xll.ohTrigger(Trigger,Trigger6M))</f>
        <v>1.4126151101637055E-2</v>
      </c>
      <c r="BD2236" s="320">
        <f>_xll.qlIndexFixing($BE$1,AZ2236,TRUE,_xll.ohTrigger(Trigger,Trigger6M))</f>
        <v>1.3747488717230591E-2</v>
      </c>
    </row>
    <row r="2237" spans="51:56" ht="11.25" customHeight="1" x14ac:dyDescent="0.25">
      <c r="AY2237" s="159" t="s">
        <v>90</v>
      </c>
      <c r="AZ2237" s="158">
        <f>_xll.qlInterestRateIndexFixingDate(Currency&amp;"ibor"&amp;Tenor,BA2237,Trigger)</f>
        <v>54977</v>
      </c>
      <c r="BA2237" s="158">
        <f>_xll.qlCalendarAdvance(Calendar,BA2236,AY2237,"f",,Trigger)</f>
        <v>54981</v>
      </c>
      <c r="BB2237" s="158">
        <f>_xll.qlInterestRateIndexMaturity(Currency&amp;"ibor"&amp;Tenor,BA2237,Trigger)</f>
        <v>55165</v>
      </c>
      <c r="BC2237" s="320">
        <f>_xll.qlIndexFixing($AC$5,AZ2237,TRUE,_xll.ohTrigger(Trigger,Trigger6M))</f>
        <v>1.4126627141657936E-2</v>
      </c>
      <c r="BD2237" s="320">
        <f>_xll.qlIndexFixing($BE$1,AZ2237,TRUE,_xll.ohTrigger(Trigger,Trigger6M))</f>
        <v>1.374538501609947E-2</v>
      </c>
    </row>
    <row r="2238" spans="51:56" ht="11.25" customHeight="1" x14ac:dyDescent="0.25">
      <c r="AY2238" s="159" t="s">
        <v>90</v>
      </c>
      <c r="AZ2238" s="158">
        <f>_xll.qlInterestRateIndexFixingDate(Currency&amp;"ibor"&amp;Tenor,BA2238,Trigger)</f>
        <v>54984</v>
      </c>
      <c r="BA2238" s="158">
        <f>_xll.qlCalendarAdvance(Calendar,BA2237,AY2238,"f",,Trigger)</f>
        <v>54988</v>
      </c>
      <c r="BB2238" s="158">
        <f>_xll.qlInterestRateIndexMaturity(Currency&amp;"ibor"&amp;Tenor,BA2238,Trigger)</f>
        <v>55172</v>
      </c>
      <c r="BC2238" s="320">
        <f>_xll.qlIndexFixing($AC$5,AZ2238,TRUE,_xll.ohTrigger(Trigger,Trigger6M))</f>
        <v>1.4127103181793941E-2</v>
      </c>
      <c r="BD2238" s="320">
        <f>_xll.qlIndexFixing($BE$1,AZ2238,TRUE,_xll.ohTrigger(Trigger,Trigger6M))</f>
        <v>1.3743257515336083E-2</v>
      </c>
    </row>
    <row r="2239" spans="51:56" ht="11.25" customHeight="1" x14ac:dyDescent="0.25">
      <c r="AY2239" s="159" t="s">
        <v>90</v>
      </c>
      <c r="AZ2239" s="158">
        <f>_xll.qlInterestRateIndexFixingDate(Currency&amp;"ibor"&amp;Tenor,BA2239,Trigger)</f>
        <v>54991</v>
      </c>
      <c r="BA2239" s="158">
        <f>_xll.qlCalendarAdvance(Calendar,BA2238,AY2239,"f",,Trigger)</f>
        <v>54995</v>
      </c>
      <c r="BB2239" s="158">
        <f>_xll.qlInterestRateIndexMaturity(Currency&amp;"ibor"&amp;Tenor,BA2239,Trigger)</f>
        <v>55179</v>
      </c>
      <c r="BC2239" s="320">
        <f>_xll.qlIndexFixing($AC$5,AZ2239,TRUE,_xll.ohTrigger(Trigger,Trigger6M))</f>
        <v>1.4127579222045073E-2</v>
      </c>
      <c r="BD2239" s="320">
        <f>_xll.qlIndexFixing($BE$1,AZ2239,TRUE,_xll.ohTrigger(Trigger,Trigger6M))</f>
        <v>1.3741106171264499E-2</v>
      </c>
    </row>
    <row r="2240" spans="51:56" ht="11.25" customHeight="1" x14ac:dyDescent="0.25">
      <c r="AY2240" s="159" t="s">
        <v>90</v>
      </c>
      <c r="AZ2240" s="158">
        <f>_xll.qlInterestRateIndexFixingDate(Currency&amp;"ibor"&amp;Tenor,BA2240,Trigger)</f>
        <v>54998</v>
      </c>
      <c r="BA2240" s="158">
        <f>_xll.qlCalendarAdvance(Calendar,BA2239,AY2240,"f",,Trigger)</f>
        <v>55002</v>
      </c>
      <c r="BB2240" s="158">
        <f>_xll.qlInterestRateIndexMaturity(Currency&amp;"ibor"&amp;Tenor,BA2240,Trigger)</f>
        <v>55186</v>
      </c>
      <c r="BC2240" s="320">
        <f>_xll.qlIndexFixing($AC$5,AZ2240,TRUE,_xll.ohTrigger(Trigger,Trigger6M))</f>
        <v>1.4128055262411329E-2</v>
      </c>
      <c r="BD2240" s="320">
        <f>_xll.qlIndexFixing($BE$1,AZ2240,TRUE,_xll.ohTrigger(Trigger,Trigger6M))</f>
        <v>1.3738930940208786E-2</v>
      </c>
    </row>
    <row r="2241" spans="51:56" ht="11.25" customHeight="1" x14ac:dyDescent="0.25">
      <c r="AY2241" s="159" t="s">
        <v>90</v>
      </c>
      <c r="AZ2241" s="158">
        <f>_xll.qlInterestRateIndexFixingDate(Currency&amp;"ibor"&amp;Tenor,BA2241,Trigger)</f>
        <v>55005</v>
      </c>
      <c r="BA2241" s="158">
        <f>_xll.qlCalendarAdvance(Calendar,BA2240,AY2241,"f",,Trigger)</f>
        <v>55009</v>
      </c>
      <c r="BB2241" s="158">
        <f>_xll.qlInterestRateIndexMaturity(Currency&amp;"ibor"&amp;Tenor,BA2241,Trigger)</f>
        <v>55193</v>
      </c>
      <c r="BC2241" s="320">
        <f>_xll.qlIndexFixing($AC$5,AZ2241,TRUE,_xll.ohTrigger(Trigger,Trigger6M))</f>
        <v>1.4128531302892277E-2</v>
      </c>
      <c r="BD2241" s="320">
        <f>_xll.qlIndexFixing($BE$1,AZ2241,TRUE,_xll.ohTrigger(Trigger,Trigger6M))</f>
        <v>1.3736731778494748E-2</v>
      </c>
    </row>
    <row r="2242" spans="51:56" ht="11.25" customHeight="1" x14ac:dyDescent="0.25">
      <c r="AY2242" s="159" t="s">
        <v>90</v>
      </c>
      <c r="AZ2242" s="158">
        <f>_xll.qlInterestRateIndexFixingDate(Currency&amp;"ibor"&amp;Tenor,BA2242,Trigger)</f>
        <v>55012</v>
      </c>
      <c r="BA2242" s="158">
        <f>_xll.qlCalendarAdvance(Calendar,BA2241,AY2242,"f",,Trigger)</f>
        <v>55016</v>
      </c>
      <c r="BB2242" s="158">
        <f>_xll.qlInterestRateIndexMaturity(Currency&amp;"ibor"&amp;Tenor,BA2242,Trigger)</f>
        <v>55200</v>
      </c>
      <c r="BC2242" s="320">
        <f>_xll.qlIndexFixing($AC$5,AZ2242,TRUE,_xll.ohTrigger(Trigger,Trigger6M))</f>
        <v>1.412900734348835E-2</v>
      </c>
      <c r="BD2242" s="320">
        <f>_xll.qlIndexFixing($BE$1,AZ2242,TRUE,_xll.ohTrigger(Trigger,Trigger6M))</f>
        <v>1.3734508642451231E-2</v>
      </c>
    </row>
    <row r="2243" spans="51:56" ht="11.25" customHeight="1" x14ac:dyDescent="0.25">
      <c r="AY2243" s="159" t="s">
        <v>90</v>
      </c>
      <c r="AZ2243" s="158">
        <f>_xll.qlInterestRateIndexFixingDate(Currency&amp;"ibor"&amp;Tenor,BA2243,Trigger)</f>
        <v>55019</v>
      </c>
      <c r="BA2243" s="158">
        <f>_xll.qlCalendarAdvance(Calendar,BA2242,AY2243,"f",,Trigger)</f>
        <v>55023</v>
      </c>
      <c r="BB2243" s="158">
        <f>_xll.qlInterestRateIndexMaturity(Currency&amp;"ibor"&amp;Tenor,BA2243,Trigger)</f>
        <v>55207</v>
      </c>
      <c r="BC2243" s="320">
        <f>_xll.qlIndexFixing($AC$5,AZ2243,TRUE,_xll.ohTrigger(Trigger,Trigger6M))</f>
        <v>1.4129483384199983E-2</v>
      </c>
      <c r="BD2243" s="320">
        <f>_xll.qlIndexFixing($BE$1,AZ2243,TRUE,_xll.ohTrigger(Trigger,Trigger6M))</f>
        <v>1.3732261488406214E-2</v>
      </c>
    </row>
    <row r="2244" spans="51:56" ht="11.25" customHeight="1" x14ac:dyDescent="0.25">
      <c r="AY2244" s="159" t="s">
        <v>90</v>
      </c>
      <c r="AZ2244" s="158">
        <f>_xll.qlInterestRateIndexFixingDate(Currency&amp;"ibor"&amp;Tenor,BA2244,Trigger)</f>
        <v>55026</v>
      </c>
      <c r="BA2244" s="158">
        <f>_xll.qlCalendarAdvance(Calendar,BA2243,AY2244,"f",,Trigger)</f>
        <v>55030</v>
      </c>
      <c r="BB2244" s="158">
        <f>_xll.qlInterestRateIndexMaturity(Currency&amp;"ibor"&amp;Tenor,BA2244,Trigger)</f>
        <v>55212</v>
      </c>
      <c r="BC2244" s="320">
        <f>_xll.qlIndexFixing($AC$5,AZ2244,TRUE,_xll.ohTrigger(Trigger,Trigger6M))</f>
        <v>1.4129338169925241E-2</v>
      </c>
      <c r="BD2244" s="320">
        <f>_xll.qlIndexFixing($BE$1,AZ2244,TRUE,_xll.ohTrigger(Trigger,Trigger6M))</f>
        <v>1.3729808770751254E-2</v>
      </c>
    </row>
    <row r="2245" spans="51:56" ht="11.25" customHeight="1" x14ac:dyDescent="0.25">
      <c r="AY2245" s="159" t="s">
        <v>90</v>
      </c>
      <c r="AZ2245" s="158">
        <f>_xll.qlInterestRateIndexFixingDate(Currency&amp;"ibor"&amp;Tenor,BA2245,Trigger)</f>
        <v>55033</v>
      </c>
      <c r="BA2245" s="158">
        <f>_xll.qlCalendarAdvance(Calendar,BA2244,AY2245,"f",,Trigger)</f>
        <v>55037</v>
      </c>
      <c r="BB2245" s="158">
        <f>_xll.qlInterestRateIndexMaturity(Currency&amp;"ibor"&amp;Tenor,BA2245,Trigger)</f>
        <v>55218</v>
      </c>
      <c r="BC2245" s="320">
        <f>_xll.qlIndexFixing($AC$5,AZ2245,TRUE,_xll.ohTrigger(Trigger,Trigger6M))</f>
        <v>1.4129503542257086E-2</v>
      </c>
      <c r="BD2245" s="320">
        <f>_xll.qlIndexFixing($BE$1,AZ2245,TRUE,_xll.ohTrigger(Trigger,Trigger6M))</f>
        <v>1.372742791132148E-2</v>
      </c>
    </row>
    <row r="2246" spans="51:56" ht="11.25" customHeight="1" x14ac:dyDescent="0.25">
      <c r="AY2246" s="159" t="s">
        <v>90</v>
      </c>
      <c r="AZ2246" s="158">
        <f>_xll.qlInterestRateIndexFixingDate(Currency&amp;"ibor"&amp;Tenor,BA2246,Trigger)</f>
        <v>55040</v>
      </c>
      <c r="BA2246" s="158">
        <f>_xll.qlCalendarAdvance(Calendar,BA2245,AY2246,"f",,Trigger)</f>
        <v>55044</v>
      </c>
      <c r="BB2246" s="158">
        <f>_xll.qlInterestRateIndexMaturity(Currency&amp;"ibor"&amp;Tenor,BA2246,Trigger)</f>
        <v>55225</v>
      </c>
      <c r="BC2246" s="320">
        <f>_xll.qlIndexFixing($AC$5,AZ2246,TRUE,_xll.ohTrigger(Trigger,Trigger6M))</f>
        <v>1.4129979527437197E-2</v>
      </c>
      <c r="BD2246" s="320">
        <f>_xll.qlIndexFixing($BE$1,AZ2246,TRUE,_xll.ohTrigger(Trigger,Trigger6M))</f>
        <v>1.37251139242201E-2</v>
      </c>
    </row>
    <row r="2247" spans="51:56" ht="11.25" customHeight="1" x14ac:dyDescent="0.25">
      <c r="AY2247" s="159" t="s">
        <v>90</v>
      </c>
      <c r="AZ2247" s="158">
        <f>_xll.qlInterestRateIndexFixingDate(Currency&amp;"ibor"&amp;Tenor,BA2247,Trigger)</f>
        <v>55047</v>
      </c>
      <c r="BA2247" s="158">
        <f>_xll.qlCalendarAdvance(Calendar,BA2246,AY2247,"f",,Trigger)</f>
        <v>55051</v>
      </c>
      <c r="BB2247" s="158">
        <f>_xll.qlInterestRateIndexMaturity(Currency&amp;"ibor"&amp;Tenor,BA2247,Trigger)</f>
        <v>55232</v>
      </c>
      <c r="BC2247" s="320">
        <f>_xll.qlIndexFixing($AC$5,AZ2247,TRUE,_xll.ohTrigger(Trigger,Trigger6M))</f>
        <v>1.4130455512729925E-2</v>
      </c>
      <c r="BD2247" s="320">
        <f>_xll.qlIndexFixing($BE$1,AZ2247,TRUE,_xll.ohTrigger(Trigger,Trigger6M))</f>
        <v>1.3722775756508499E-2</v>
      </c>
    </row>
    <row r="2248" spans="51:56" ht="11.25" customHeight="1" x14ac:dyDescent="0.25">
      <c r="AY2248" s="159" t="s">
        <v>90</v>
      </c>
      <c r="AZ2248" s="158">
        <f>_xll.qlInterestRateIndexFixingDate(Currency&amp;"ibor"&amp;Tenor,BA2248,Trigger)</f>
        <v>55054</v>
      </c>
      <c r="BA2248" s="158">
        <f>_xll.qlCalendarAdvance(Calendar,BA2247,AY2248,"f",,Trigger)</f>
        <v>55058</v>
      </c>
      <c r="BB2248" s="158">
        <f>_xll.qlInterestRateIndexMaturity(Currency&amp;"ibor"&amp;Tenor,BA2248,Trigger)</f>
        <v>55239</v>
      </c>
      <c r="BC2248" s="320">
        <f>_xll.qlIndexFixing($AC$5,AZ2248,TRUE,_xll.ohTrigger(Trigger,Trigger6M))</f>
        <v>1.4130931498136594E-2</v>
      </c>
      <c r="BD2248" s="320">
        <f>_xll.qlIndexFixing($BE$1,AZ2248,TRUE,_xll.ohTrigger(Trigger,Trigger6M))</f>
        <v>1.3720413364524366E-2</v>
      </c>
    </row>
    <row r="2249" spans="51:56" ht="11.25" customHeight="1" x14ac:dyDescent="0.25">
      <c r="AY2249" s="159" t="s">
        <v>90</v>
      </c>
      <c r="AZ2249" s="158">
        <f>_xll.qlInterestRateIndexFixingDate(Currency&amp;"ibor"&amp;Tenor,BA2249,Trigger)</f>
        <v>55061</v>
      </c>
      <c r="BA2249" s="158">
        <f>_xll.qlCalendarAdvance(Calendar,BA2248,AY2249,"f",,Trigger)</f>
        <v>55065</v>
      </c>
      <c r="BB2249" s="158">
        <f>_xll.qlInterestRateIndexMaturity(Currency&amp;"ibor"&amp;Tenor,BA2249,Trigger)</f>
        <v>55247</v>
      </c>
      <c r="BC2249" s="320">
        <f>_xll.qlIndexFixing($AC$5,AZ2249,TRUE,_xll.ohTrigger(Trigger,Trigger6M))</f>
        <v>1.4131718189516758E-2</v>
      </c>
      <c r="BD2249" s="320">
        <f>_xll.qlIndexFixing($BE$1,AZ2249,TRUE,_xll.ohTrigger(Trigger,Trigger6M))</f>
        <v>1.3718108557630259E-2</v>
      </c>
    </row>
    <row r="2250" spans="51:56" ht="11.25" customHeight="1" x14ac:dyDescent="0.25">
      <c r="AY2250" s="159" t="s">
        <v>90</v>
      </c>
      <c r="AZ2250" s="158">
        <f>_xll.qlInterestRateIndexFixingDate(Currency&amp;"ibor"&amp;Tenor,BA2250,Trigger)</f>
        <v>55068</v>
      </c>
      <c r="BA2250" s="158">
        <f>_xll.qlCalendarAdvance(Calendar,BA2249,AY2250,"f",,Trigger)</f>
        <v>55072</v>
      </c>
      <c r="BB2250" s="158">
        <f>_xll.qlInterestRateIndexMaturity(Currency&amp;"ibor"&amp;Tenor,BA2250,Trigger)</f>
        <v>55254</v>
      </c>
      <c r="BC2250" s="320">
        <f>_xll.qlIndexFixing($AC$5,AZ2250,TRUE,_xll.ohTrigger(Trigger,Trigger6M))</f>
        <v>1.4132194193776941E-2</v>
      </c>
      <c r="BD2250" s="320">
        <f>_xll.qlIndexFixing($BE$1,AZ2250,TRUE,_xll.ohTrigger(Trigger,Trigger6M))</f>
        <v>1.3715695742793101E-2</v>
      </c>
    </row>
    <row r="2251" spans="51:56" ht="11.25" customHeight="1" x14ac:dyDescent="0.25">
      <c r="AY2251" s="159" t="s">
        <v>90</v>
      </c>
      <c r="AZ2251" s="158">
        <f>_xll.qlInterestRateIndexFixingDate(Currency&amp;"ibor"&amp;Tenor,BA2251,Trigger)</f>
        <v>55075</v>
      </c>
      <c r="BA2251" s="158">
        <f>_xll.qlCalendarAdvance(Calendar,BA2250,AY2251,"f",,Trigger)</f>
        <v>55079</v>
      </c>
      <c r="BB2251" s="158">
        <f>_xll.qlInterestRateIndexMaturity(Currency&amp;"ibor"&amp;Tenor,BA2251,Trigger)</f>
        <v>55261</v>
      </c>
      <c r="BC2251" s="320">
        <f>_xll.qlIndexFixing($AC$5,AZ2251,TRUE,_xll.ohTrigger(Trigger,Trigger6M))</f>
        <v>1.4132670198150002E-2</v>
      </c>
      <c r="BD2251" s="320">
        <f>_xll.qlIndexFixing($BE$1,AZ2251,TRUE,_xll.ohTrigger(Trigger,Trigger6M))</f>
        <v>1.371325856867388E-2</v>
      </c>
    </row>
    <row r="2252" spans="51:56" ht="11.25" customHeight="1" x14ac:dyDescent="0.25">
      <c r="AY2252" s="159" t="s">
        <v>90</v>
      </c>
      <c r="AZ2252" s="158">
        <f>_xll.qlInterestRateIndexFixingDate(Currency&amp;"ibor"&amp;Tenor,BA2252,Trigger)</f>
        <v>55082</v>
      </c>
      <c r="BA2252" s="158">
        <f>_xll.qlCalendarAdvance(Calendar,BA2251,AY2252,"f",,Trigger)</f>
        <v>55086</v>
      </c>
      <c r="BB2252" s="158">
        <f>_xll.qlInterestRateIndexMaturity(Currency&amp;"ibor"&amp;Tenor,BA2252,Trigger)</f>
        <v>55268</v>
      </c>
      <c r="BC2252" s="320">
        <f>_xll.qlIndexFixing($AC$5,AZ2252,TRUE,_xll.ohTrigger(Trigger,Trigger6M))</f>
        <v>1.4133146202636818E-2</v>
      </c>
      <c r="BD2252" s="320">
        <f>_xll.qlIndexFixing($BE$1,AZ2252,TRUE,_xll.ohTrigger(Trigger,Trigger6M))</f>
        <v>1.3710796991612574E-2</v>
      </c>
    </row>
    <row r="2253" spans="51:56" ht="11.25" customHeight="1" x14ac:dyDescent="0.25">
      <c r="AY2253" s="159" t="s">
        <v>90</v>
      </c>
      <c r="AZ2253" s="158">
        <f>_xll.qlInterestRateIndexFixingDate(Currency&amp;"ibor"&amp;Tenor,BA2253,Trigger)</f>
        <v>55089</v>
      </c>
      <c r="BA2253" s="158">
        <f>_xll.qlCalendarAdvance(Calendar,BA2252,AY2253,"f",,Trigger)</f>
        <v>55093</v>
      </c>
      <c r="BB2253" s="158">
        <f>_xll.qlInterestRateIndexMaturity(Currency&amp;"ibor"&amp;Tenor,BA2253,Trigger)</f>
        <v>55275</v>
      </c>
      <c r="BC2253" s="320">
        <f>_xll.qlIndexFixing($AC$5,AZ2253,TRUE,_xll.ohTrigger(Trigger,Trigger6M))</f>
        <v>1.4133622207237389E-2</v>
      </c>
      <c r="BD2253" s="320">
        <f>_xll.qlIndexFixing($BE$1,AZ2253,TRUE,_xll.ohTrigger(Trigger,Trigger6M))</f>
        <v>1.3708310967950919E-2</v>
      </c>
    </row>
    <row r="2254" spans="51:56" ht="11.25" customHeight="1" x14ac:dyDescent="0.25">
      <c r="AY2254" s="159" t="s">
        <v>90</v>
      </c>
      <c r="AZ2254" s="158">
        <f>_xll.qlInterestRateIndexFixingDate(Currency&amp;"ibor"&amp;Tenor,BA2254,Trigger)</f>
        <v>55096</v>
      </c>
      <c r="BA2254" s="158">
        <f>_xll.qlCalendarAdvance(Calendar,BA2253,AY2254,"f",,Trigger)</f>
        <v>55100</v>
      </c>
      <c r="BB2254" s="158">
        <f>_xll.qlInterestRateIndexMaturity(Currency&amp;"ibor"&amp;Tenor,BA2254,Trigger)</f>
        <v>55281</v>
      </c>
      <c r="BC2254" s="320">
        <f>_xll.qlIndexFixing($AC$5,AZ2254,TRUE,_xll.ohTrigger(Trigger,Trigger6M))</f>
        <v>1.4133787412949961E-2</v>
      </c>
      <c r="BD2254" s="320">
        <f>_xll.qlIndexFixing($BE$1,AZ2254,TRUE,_xll.ohTrigger(Trigger,Trigger6M))</f>
        <v>1.370572785790366E-2</v>
      </c>
    </row>
    <row r="2255" spans="51:56" ht="11.25" customHeight="1" x14ac:dyDescent="0.25">
      <c r="AY2255" s="159" t="s">
        <v>90</v>
      </c>
      <c r="AZ2255" s="158">
        <f>_xll.qlInterestRateIndexFixingDate(Currency&amp;"ibor"&amp;Tenor,BA2255,Trigger)</f>
        <v>55103</v>
      </c>
      <c r="BA2255" s="158">
        <f>_xll.qlCalendarAdvance(Calendar,BA2254,AY2255,"f",,Trigger)</f>
        <v>55107</v>
      </c>
      <c r="BB2255" s="158">
        <f>_xll.qlInterestRateIndexMaturity(Currency&amp;"ibor"&amp;Tenor,BA2255,Trigger)</f>
        <v>55288</v>
      </c>
      <c r="BC2255" s="320">
        <f>_xll.qlIndexFixing($AC$5,AZ2255,TRUE,_xll.ohTrigger(Trigger,Trigger6M))</f>
        <v>1.41342633991476E-2</v>
      </c>
      <c r="BD2255" s="320">
        <f>_xll.qlIndexFixing($BE$1,AZ2255,TRUE,_xll.ohTrigger(Trigger,Trigger6M))</f>
        <v>1.3703194673539509E-2</v>
      </c>
    </row>
    <row r="2256" spans="51:56" ht="11.25" customHeight="1" x14ac:dyDescent="0.25">
      <c r="AY2256" s="159" t="s">
        <v>90</v>
      </c>
      <c r="AZ2256" s="158">
        <f>_xll.qlInterestRateIndexFixingDate(Currency&amp;"ibor"&amp;Tenor,BA2256,Trigger)</f>
        <v>55110</v>
      </c>
      <c r="BA2256" s="158">
        <f>_xll.qlCalendarAdvance(Calendar,BA2255,AY2256,"f",,Trigger)</f>
        <v>55114</v>
      </c>
      <c r="BB2256" s="158">
        <f>_xll.qlInterestRateIndexMaturity(Currency&amp;"ibor"&amp;Tenor,BA2256,Trigger)</f>
        <v>55295</v>
      </c>
      <c r="BC2256" s="320">
        <f>_xll.qlIndexFixing($AC$5,AZ2256,TRUE,_xll.ohTrigger(Trigger,Trigger6M))</f>
        <v>1.4126709117405571E-2</v>
      </c>
      <c r="BD2256" s="320">
        <f>_xll.qlIndexFixing($BE$1,AZ2256,TRUE,_xll.ohTrigger(Trigger,Trigger6M))</f>
        <v>1.3700636915638342E-2</v>
      </c>
    </row>
    <row r="2257" spans="51:56" ht="11.25" customHeight="1" x14ac:dyDescent="0.25">
      <c r="AY2257" s="159" t="s">
        <v>90</v>
      </c>
      <c r="AZ2257" s="158">
        <f>_xll.qlInterestRateIndexFixingDate(Currency&amp;"ibor"&amp;Tenor,BA2257,Trigger)</f>
        <v>55117</v>
      </c>
      <c r="BA2257" s="158">
        <f>_xll.qlCalendarAdvance(Calendar,BA2256,AY2257,"f",,Trigger)</f>
        <v>55121</v>
      </c>
      <c r="BB2257" s="158">
        <f>_xll.qlInterestRateIndexMaturity(Currency&amp;"ibor"&amp;Tenor,BA2257,Trigger)</f>
        <v>55302</v>
      </c>
      <c r="BC2257" s="320">
        <f>_xll.qlIndexFixing($AC$5,AZ2257,TRUE,_xll.ohTrigger(Trigger,Trigger6M))</f>
        <v>1.4119146320715238E-2</v>
      </c>
      <c r="BD2257" s="320">
        <f>_xll.qlIndexFixing($BE$1,AZ2257,TRUE,_xll.ohTrigger(Trigger,Trigger6M))</f>
        <v>1.3698054540547559E-2</v>
      </c>
    </row>
    <row r="2258" spans="51:56" ht="11.25" customHeight="1" x14ac:dyDescent="0.25">
      <c r="AY2258" s="159" t="s">
        <v>90</v>
      </c>
      <c r="AZ2258" s="158">
        <f>_xll.qlInterestRateIndexFixingDate(Currency&amp;"ibor"&amp;Tenor,BA2258,Trigger)</f>
        <v>55124</v>
      </c>
      <c r="BA2258" s="158">
        <f>_xll.qlCalendarAdvance(Calendar,BA2257,AY2258,"f",,Trigger)</f>
        <v>55128</v>
      </c>
      <c r="BB2258" s="158">
        <f>_xll.qlInterestRateIndexMaturity(Currency&amp;"ibor"&amp;Tenor,BA2258,Trigger)</f>
        <v>55310</v>
      </c>
      <c r="BC2258" s="320">
        <f>_xll.qlIndexFixing($AC$5,AZ2258,TRUE,_xll.ohTrigger(Trigger,Trigger6M))</f>
        <v>1.4110873418618821E-2</v>
      </c>
      <c r="BD2258" s="320">
        <f>_xll.qlIndexFixing($BE$1,AZ2258,TRUE,_xll.ohTrigger(Trigger,Trigger6M))</f>
        <v>1.3695512622668457E-2</v>
      </c>
    </row>
    <row r="2259" spans="51:56" ht="11.25" customHeight="1" x14ac:dyDescent="0.25">
      <c r="AY2259" s="159" t="s">
        <v>90</v>
      </c>
      <c r="AZ2259" s="158">
        <f>_xll.qlInterestRateIndexFixingDate(Currency&amp;"ibor"&amp;Tenor,BA2259,Trigger)</f>
        <v>55131</v>
      </c>
      <c r="BA2259" s="158">
        <f>_xll.qlCalendarAdvance(Calendar,BA2258,AY2259,"f",,Trigger)</f>
        <v>55135</v>
      </c>
      <c r="BB2259" s="158">
        <f>_xll.qlInterestRateIndexMaturity(Currency&amp;"ibor"&amp;Tenor,BA2259,Trigger)</f>
        <v>55317</v>
      </c>
      <c r="BC2259" s="320">
        <f>_xll.qlIndexFixing($AC$5,AZ2259,TRUE,_xll.ohTrigger(Trigger,Trigger6M))</f>
        <v>1.4103336350514681E-2</v>
      </c>
      <c r="BD2259" s="320">
        <f>_xll.qlIndexFixing($BE$1,AZ2259,TRUE,_xll.ohTrigger(Trigger,Trigger6M))</f>
        <v>1.3692879002638268E-2</v>
      </c>
    </row>
    <row r="2260" spans="51:56" ht="11.25" customHeight="1" x14ac:dyDescent="0.25">
      <c r="AY2260" s="159" t="s">
        <v>90</v>
      </c>
      <c r="AZ2260" s="158">
        <f>_xll.qlInterestRateIndexFixingDate(Currency&amp;"ibor"&amp;Tenor,BA2260,Trigger)</f>
        <v>55138</v>
      </c>
      <c r="BA2260" s="158">
        <f>_xll.qlCalendarAdvance(Calendar,BA2259,AY2260,"f",,Trigger)</f>
        <v>55142</v>
      </c>
      <c r="BB2260" s="158">
        <f>_xll.qlInterestRateIndexMaturity(Currency&amp;"ibor"&amp;Tenor,BA2260,Trigger)</f>
        <v>55324</v>
      </c>
      <c r="BC2260" s="320">
        <f>_xll.qlIndexFixing($AC$5,AZ2260,TRUE,_xll.ohTrigger(Trigger,Trigger6M))</f>
        <v>1.4095790814199352E-2</v>
      </c>
      <c r="BD2260" s="320">
        <f>_xll.qlIndexFixing($BE$1,AZ2260,TRUE,_xll.ohTrigger(Trigger,Trigger6M))</f>
        <v>1.369022063042975E-2</v>
      </c>
    </row>
    <row r="2261" spans="51:56" ht="11.25" customHeight="1" x14ac:dyDescent="0.25">
      <c r="AY2261" s="159" t="s">
        <v>90</v>
      </c>
      <c r="AZ2261" s="158">
        <f>_xll.qlInterestRateIndexFixingDate(Currency&amp;"ibor"&amp;Tenor,BA2261,Trigger)</f>
        <v>55144</v>
      </c>
      <c r="BA2261" s="158">
        <f>_xll.qlCalendarAdvance(Calendar,BA2260,AY2261,"f",,Trigger)</f>
        <v>55149</v>
      </c>
      <c r="BB2261" s="158">
        <f>_xll.qlInterestRateIndexMaturity(Currency&amp;"ibor"&amp;Tenor,BA2261,Trigger)</f>
        <v>55331</v>
      </c>
      <c r="BC2261" s="320">
        <f>_xll.qlIndexFixing($AC$5,AZ2261,TRUE,_xll.ohTrigger(Trigger,Trigger6M))</f>
        <v>1.4088236809769023E-2</v>
      </c>
      <c r="BD2261" s="320">
        <f>_xll.qlIndexFixing($BE$1,AZ2261,TRUE,_xll.ohTrigger(Trigger,Trigger6M))</f>
        <v>1.3687537462392546E-2</v>
      </c>
    </row>
    <row r="2262" spans="51:56" ht="11.25" customHeight="1" x14ac:dyDescent="0.25">
      <c r="AY2262" s="159" t="s">
        <v>90</v>
      </c>
      <c r="AZ2262" s="158">
        <f>_xll.qlInterestRateIndexFixingDate(Currency&amp;"ibor"&amp;Tenor,BA2262,Trigger)</f>
        <v>55152</v>
      </c>
      <c r="BA2262" s="158">
        <f>_xll.qlCalendarAdvance(Calendar,BA2261,AY2262,"f",,Trigger)</f>
        <v>55156</v>
      </c>
      <c r="BB2262" s="158">
        <f>_xll.qlInterestRateIndexMaturity(Currency&amp;"ibor"&amp;Tenor,BA2262,Trigger)</f>
        <v>55337</v>
      </c>
      <c r="BC2262" s="320">
        <f>_xll.qlIndexFixing($AC$5,AZ2262,TRUE,_xll.ohTrigger(Trigger,Trigger6M))</f>
        <v>1.4081204616421933E-2</v>
      </c>
      <c r="BD2262" s="320">
        <f>_xll.qlIndexFixing($BE$1,AZ2262,TRUE,_xll.ohTrigger(Trigger,Trigger6M))</f>
        <v>1.368477187946736E-2</v>
      </c>
    </row>
    <row r="2263" spans="51:56" ht="11.25" customHeight="1" x14ac:dyDescent="0.25">
      <c r="AY2263" s="159" t="s">
        <v>90</v>
      </c>
      <c r="AZ2263" s="158">
        <f>_xll.qlInterestRateIndexFixingDate(Currency&amp;"ibor"&amp;Tenor,BA2263,Trigger)</f>
        <v>55159</v>
      </c>
      <c r="BA2263" s="158">
        <f>_xll.qlCalendarAdvance(Calendar,BA2262,AY2263,"f",,Trigger)</f>
        <v>55163</v>
      </c>
      <c r="BB2263" s="158">
        <f>_xll.qlInterestRateIndexMaturity(Currency&amp;"ibor"&amp;Tenor,BA2263,Trigger)</f>
        <v>55344</v>
      </c>
      <c r="BC2263" s="320">
        <f>_xll.qlIndexFixing($AC$5,AZ2263,TRUE,_xll.ohTrigger(Trigger,Trigger6M))</f>
        <v>1.4073590732074181E-2</v>
      </c>
      <c r="BD2263" s="320">
        <f>_xll.qlIndexFixing($BE$1,AZ2263,TRUE,_xll.ohTrigger(Trigger,Trigger6M))</f>
        <v>1.3682040884587398E-2</v>
      </c>
    </row>
    <row r="2264" spans="51:56" ht="11.25" customHeight="1" x14ac:dyDescent="0.25">
      <c r="AY2264" s="159" t="s">
        <v>90</v>
      </c>
      <c r="AZ2264" s="158">
        <f>_xll.qlInterestRateIndexFixingDate(Currency&amp;"ibor"&amp;Tenor,BA2264,Trigger)</f>
        <v>55166</v>
      </c>
      <c r="BA2264" s="158">
        <f>_xll.qlCalendarAdvance(Calendar,BA2263,AY2264,"f",,Trigger)</f>
        <v>55170</v>
      </c>
      <c r="BB2264" s="158">
        <f>_xll.qlInterestRateIndexMaturity(Currency&amp;"ibor"&amp;Tenor,BA2264,Trigger)</f>
        <v>55351</v>
      </c>
      <c r="BC2264" s="320">
        <f>_xll.qlIndexFixing($AC$5,AZ2264,TRUE,_xll.ohTrigger(Trigger,Trigger6M))</f>
        <v>1.4065968333456476E-2</v>
      </c>
      <c r="BD2264" s="320">
        <f>_xll.qlIndexFixing($BE$1,AZ2264,TRUE,_xll.ohTrigger(Trigger,Trigger6M))</f>
        <v>1.3679284966978801E-2</v>
      </c>
    </row>
    <row r="2265" spans="51:56" ht="11.25" customHeight="1" x14ac:dyDescent="0.25">
      <c r="AY2265" s="159" t="s">
        <v>90</v>
      </c>
      <c r="AZ2265" s="158">
        <f>_xll.qlInterestRateIndexFixingDate(Currency&amp;"ibor"&amp;Tenor,BA2265,Trigger)</f>
        <v>55173</v>
      </c>
      <c r="BA2265" s="158">
        <f>_xll.qlCalendarAdvance(Calendar,BA2264,AY2265,"f",,Trigger)</f>
        <v>55177</v>
      </c>
      <c r="BB2265" s="158">
        <f>_xll.qlInterestRateIndexMaturity(Currency&amp;"ibor"&amp;Tenor,BA2265,Trigger)</f>
        <v>55358</v>
      </c>
      <c r="BC2265" s="320">
        <f>_xll.qlIndexFixing($AC$5,AZ2265,TRUE,_xll.ohTrigger(Trigger,Trigger6M))</f>
        <v>1.4058337420666421E-2</v>
      </c>
      <c r="BD2265" s="320">
        <f>_xll.qlIndexFixing($BE$1,AZ2265,TRUE,_xll.ohTrigger(Trigger,Trigger6M))</f>
        <v>1.3676504082996926E-2</v>
      </c>
    </row>
    <row r="2266" spans="51:56" ht="11.25" customHeight="1" x14ac:dyDescent="0.25">
      <c r="AY2266" s="159" t="s">
        <v>90</v>
      </c>
      <c r="AZ2266" s="158">
        <f>_xll.qlInterestRateIndexFixingDate(Currency&amp;"ibor"&amp;Tenor,BA2266,Trigger)</f>
        <v>55180</v>
      </c>
      <c r="BA2266" s="158">
        <f>_xll.qlCalendarAdvance(Calendar,BA2265,AY2266,"f",,Trigger)</f>
        <v>55184</v>
      </c>
      <c r="BB2266" s="158">
        <f>_xll.qlInterestRateIndexMaturity(Currency&amp;"ibor"&amp;Tenor,BA2266,Trigger)</f>
        <v>55365</v>
      </c>
      <c r="BC2266" s="320">
        <f>_xll.qlIndexFixing($AC$5,AZ2266,TRUE,_xll.ohTrigger(Trigger,Trigger6M))</f>
        <v>1.40506979938025E-2</v>
      </c>
      <c r="BD2266" s="320">
        <f>_xll.qlIndexFixing($BE$1,AZ2266,TRUE,_xll.ohTrigger(Trigger,Trigger6M))</f>
        <v>1.3673698188999777E-2</v>
      </c>
    </row>
    <row r="2267" spans="51:56" ht="11.25" customHeight="1" x14ac:dyDescent="0.25">
      <c r="AY2267" s="159" t="s">
        <v>90</v>
      </c>
      <c r="AZ2267" s="158">
        <f>_xll.qlInterestRateIndexFixingDate(Currency&amp;"ibor"&amp;Tenor,BA2267,Trigger)</f>
        <v>55187</v>
      </c>
      <c r="BA2267" s="158">
        <f>_xll.qlCalendarAdvance(Calendar,BA2266,AY2267,"f",,Trigger)</f>
        <v>55191</v>
      </c>
      <c r="BB2267" s="158">
        <f>_xll.qlInterestRateIndexMaturity(Currency&amp;"ibor"&amp;Tenor,BA2267,Trigger)</f>
        <v>55372</v>
      </c>
      <c r="BC2267" s="320">
        <f>_xll.qlIndexFixing($AC$5,AZ2267,TRUE,_xll.ohTrigger(Trigger,Trigger6M))</f>
        <v>1.4043050052960989E-2</v>
      </c>
      <c r="BD2267" s="320">
        <f>_xll.qlIndexFixing($BE$1,AZ2267,TRUE,_xll.ohTrigger(Trigger,Trigger6M))</f>
        <v>1.3670867241345801E-2</v>
      </c>
    </row>
    <row r="2268" spans="51:56" ht="11.25" customHeight="1" x14ac:dyDescent="0.25">
      <c r="AY2268" s="159" t="s">
        <v>90</v>
      </c>
      <c r="AZ2268" s="158">
        <f>_xll.qlInterestRateIndexFixingDate(Currency&amp;"ibor"&amp;Tenor,BA2268,Trigger)</f>
        <v>55194</v>
      </c>
      <c r="BA2268" s="158">
        <f>_xll.qlCalendarAdvance(Calendar,BA2267,AY2268,"f",,Trigger)</f>
        <v>55198</v>
      </c>
      <c r="BB2268" s="158">
        <f>_xll.qlInterestRateIndexMaturity(Currency&amp;"ibor"&amp;Tenor,BA2268,Trigger)</f>
        <v>55379</v>
      </c>
      <c r="BC2268" s="320">
        <f>_xll.qlIndexFixing($AC$5,AZ2268,TRUE,_xll.ohTrigger(Trigger,Trigger6M))</f>
        <v>1.4035393598239932E-2</v>
      </c>
      <c r="BD2268" s="320">
        <f>_xll.qlIndexFixing($BE$1,AZ2268,TRUE,_xll.ohTrigger(Trigger,Trigger6M))</f>
        <v>1.3668011196395206E-2</v>
      </c>
    </row>
    <row r="2269" spans="51:56" ht="11.25" customHeight="1" x14ac:dyDescent="0.25">
      <c r="AY2269" s="159" t="s">
        <v>90</v>
      </c>
      <c r="AZ2269" s="158">
        <f>_xll.qlInterestRateIndexFixingDate(Currency&amp;"ibor"&amp;Tenor,BA2269,Trigger)</f>
        <v>55201</v>
      </c>
      <c r="BA2269" s="158">
        <f>_xll.qlCalendarAdvance(Calendar,BA2268,AY2269,"f",,Trigger)</f>
        <v>55205</v>
      </c>
      <c r="BB2269" s="158">
        <f>_xll.qlInterestRateIndexMaturity(Currency&amp;"ibor"&amp;Tenor,BA2269,Trigger)</f>
        <v>55386</v>
      </c>
      <c r="BC2269" s="320">
        <f>_xll.qlIndexFixing($AC$5,AZ2269,TRUE,_xll.ohTrigger(Trigger,Trigger6M))</f>
        <v>1.4027728629737373E-2</v>
      </c>
      <c r="BD2269" s="320">
        <f>_xll.qlIndexFixing($BE$1,AZ2269,TRUE,_xll.ohTrigger(Trigger,Trigger6M))</f>
        <v>1.3665130010507766E-2</v>
      </c>
    </row>
    <row r="2270" spans="51:56" ht="11.25" customHeight="1" x14ac:dyDescent="0.25">
      <c r="AY2270" s="159" t="s">
        <v>90</v>
      </c>
      <c r="AZ2270" s="158">
        <f>_xll.qlInterestRateIndexFixingDate(Currency&amp;"ibor"&amp;Tenor,BA2270,Trigger)</f>
        <v>55208</v>
      </c>
      <c r="BA2270" s="158">
        <f>_xll.qlCalendarAdvance(Calendar,BA2269,AY2270,"f",,Trigger)</f>
        <v>55212</v>
      </c>
      <c r="BB2270" s="158">
        <f>_xll.qlInterestRateIndexMaturity(Currency&amp;"ibor"&amp;Tenor,BA2270,Trigger)</f>
        <v>55396</v>
      </c>
      <c r="BC2270" s="320">
        <f>_xll.qlIndexFixing($AC$5,AZ2270,TRUE,_xll.ohTrigger(Trigger,Trigger6M))</f>
        <v>1.4019514305170525E-2</v>
      </c>
      <c r="BD2270" s="320">
        <f>_xll.qlIndexFixing($BE$1,AZ2270,TRUE,_xll.ohTrigger(Trigger,Trigger6M))</f>
        <v>1.3662349978178308E-2</v>
      </c>
    </row>
    <row r="2271" spans="51:56" ht="11.25" customHeight="1" x14ac:dyDescent="0.25">
      <c r="AY2271" s="159" t="s">
        <v>90</v>
      </c>
      <c r="AZ2271" s="158">
        <f>_xll.qlInterestRateIndexFixingDate(Currency&amp;"ibor"&amp;Tenor,BA2271,Trigger)</f>
        <v>55215</v>
      </c>
      <c r="BA2271" s="158">
        <f>_xll.qlCalendarAdvance(Calendar,BA2270,AY2271,"f",,Trigger)</f>
        <v>55219</v>
      </c>
      <c r="BB2271" s="158">
        <f>_xll.qlInterestRateIndexMaturity(Currency&amp;"ibor"&amp;Tenor,BA2271,Trigger)</f>
        <v>55403</v>
      </c>
      <c r="BC2271" s="320">
        <f>_xll.qlIndexFixing($AC$5,AZ2271,TRUE,_xll.ohTrigger(Trigger,Trigger6M))</f>
        <v>1.4011960843772427E-2</v>
      </c>
      <c r="BD2271" s="320">
        <f>_xll.qlIndexFixing($BE$1,AZ2271,TRUE,_xll.ohTrigger(Trigger,Trigger6M))</f>
        <v>1.3659412593872518E-2</v>
      </c>
    </row>
    <row r="2272" spans="51:56" ht="11.25" customHeight="1" x14ac:dyDescent="0.25">
      <c r="AY2272" s="159" t="s">
        <v>90</v>
      </c>
      <c r="AZ2272" s="158">
        <f>_xll.qlInterestRateIndexFixingDate(Currency&amp;"ibor"&amp;Tenor,BA2272,Trigger)</f>
        <v>55222</v>
      </c>
      <c r="BA2272" s="158">
        <f>_xll.qlCalendarAdvance(Calendar,BA2271,AY2272,"f",,Trigger)</f>
        <v>55226</v>
      </c>
      <c r="BB2272" s="158">
        <f>_xll.qlInterestRateIndexMaturity(Currency&amp;"ibor"&amp;Tenor,BA2272,Trigger)</f>
        <v>55410</v>
      </c>
      <c r="BC2272" s="320">
        <f>_xll.qlIndexFixing($AC$5,AZ2272,TRUE,_xll.ohTrigger(Trigger,Trigger6M))</f>
        <v>1.4004399006692878E-2</v>
      </c>
      <c r="BD2272" s="320">
        <f>_xll.qlIndexFixing($BE$1,AZ2272,TRUE,_xll.ohTrigger(Trigger,Trigger6M))</f>
        <v>1.3656449925575307E-2</v>
      </c>
    </row>
    <row r="2273" spans="51:56" ht="11.25" customHeight="1" x14ac:dyDescent="0.25">
      <c r="AY2273" s="159" t="s">
        <v>90</v>
      </c>
      <c r="AZ2273" s="158">
        <f>_xll.qlInterestRateIndexFixingDate(Currency&amp;"ibor"&amp;Tenor,BA2273,Trigger)</f>
        <v>55229</v>
      </c>
      <c r="BA2273" s="158">
        <f>_xll.qlCalendarAdvance(Calendar,BA2272,AY2273,"f",,Trigger)</f>
        <v>55233</v>
      </c>
      <c r="BB2273" s="158">
        <f>_xll.qlInterestRateIndexMaturity(Currency&amp;"ibor"&amp;Tenor,BA2273,Trigger)</f>
        <v>55417</v>
      </c>
      <c r="BC2273" s="320">
        <f>_xll.qlIndexFixing($AC$5,AZ2273,TRUE,_xll.ohTrigger(Trigger,Trigger6M))</f>
        <v>1.3996828794027886E-2</v>
      </c>
      <c r="BD2273" s="320">
        <f>_xll.qlIndexFixing($BE$1,AZ2273,TRUE,_xll.ohTrigger(Trigger,Trigger6M))</f>
        <v>1.3653461929648536E-2</v>
      </c>
    </row>
    <row r="2274" spans="51:56" ht="11.25" customHeight="1" x14ac:dyDescent="0.25">
      <c r="AY2274" s="159" t="s">
        <v>90</v>
      </c>
      <c r="AZ2274" s="158">
        <f>_xll.qlInterestRateIndexFixingDate(Currency&amp;"ibor"&amp;Tenor,BA2274,Trigger)</f>
        <v>55236</v>
      </c>
      <c r="BA2274" s="158">
        <f>_xll.qlCalendarAdvance(Calendar,BA2273,AY2274,"f",,Trigger)</f>
        <v>55240</v>
      </c>
      <c r="BB2274" s="158">
        <f>_xll.qlInterestRateIndexMaturity(Currency&amp;"ibor"&amp;Tenor,BA2274,Trigger)</f>
        <v>55424</v>
      </c>
      <c r="BC2274" s="320">
        <f>_xll.qlIndexFixing($AC$5,AZ2274,TRUE,_xll.ohTrigger(Trigger,Trigger6M))</f>
        <v>1.3989250205874763E-2</v>
      </c>
      <c r="BD2274" s="320">
        <f>_xll.qlIndexFixing($BE$1,AZ2274,TRUE,_xll.ohTrigger(Trigger,Trigger6M))</f>
        <v>1.3650448562457543E-2</v>
      </c>
    </row>
    <row r="2275" spans="51:56" ht="11.25" customHeight="1" x14ac:dyDescent="0.25">
      <c r="AY2275" s="159" t="s">
        <v>90</v>
      </c>
      <c r="AZ2275" s="158">
        <f>_xll.qlInterestRateIndexFixingDate(Currency&amp;"ibor"&amp;Tenor,BA2275,Trigger)</f>
        <v>55241</v>
      </c>
      <c r="BA2275" s="158">
        <f>_xll.qlCalendarAdvance(Calendar,BA2274,AY2275,"f",,Trigger)</f>
        <v>55247</v>
      </c>
      <c r="BB2275" s="158">
        <f>_xll.qlInterestRateIndexMaturity(Currency&amp;"ibor"&amp;Tenor,BA2275,Trigger)</f>
        <v>55430</v>
      </c>
      <c r="BC2275" s="320">
        <f>_xll.qlIndexFixing($AC$5,AZ2275,TRUE,_xll.ohTrigger(Trigger,Trigger6M))</f>
        <v>1.3981626067606497E-2</v>
      </c>
      <c r="BD2275" s="320">
        <f>_xll.qlIndexFixing($BE$1,AZ2275,TRUE,_xll.ohTrigger(Trigger,Trigger6M))</f>
        <v>1.3647377536521264E-2</v>
      </c>
    </row>
    <row r="2276" spans="51:56" ht="11.25" customHeight="1" x14ac:dyDescent="0.25">
      <c r="AY2276" s="159" t="s">
        <v>90</v>
      </c>
      <c r="AZ2276" s="158">
        <f>_xll.qlInterestRateIndexFixingDate(Currency&amp;"ibor"&amp;Tenor,BA2276,Trigger)</f>
        <v>55250</v>
      </c>
      <c r="BA2276" s="158">
        <f>_xll.qlCalendarAdvance(Calendar,BA2275,AY2276,"f",,Trigger)</f>
        <v>55254</v>
      </c>
      <c r="BB2276" s="158">
        <f>_xll.qlInterestRateIndexMaturity(Currency&amp;"ibor"&amp;Tenor,BA2276,Trigger)</f>
        <v>55437</v>
      </c>
      <c r="BC2276" s="320">
        <f>_xll.qlIndexFixing($AC$5,AZ2276,TRUE,_xll.ohTrigger(Trigger,Trigger6M))</f>
        <v>1.3973988124969665E-2</v>
      </c>
      <c r="BD2276" s="320">
        <f>_xll.qlIndexFixing($BE$1,AZ2276,TRUE,_xll.ohTrigger(Trigger,Trigger6M))</f>
        <v>1.3644315245131617E-2</v>
      </c>
    </row>
    <row r="2277" spans="51:56" ht="11.25" customHeight="1" x14ac:dyDescent="0.25">
      <c r="AY2277" s="159" t="s">
        <v>90</v>
      </c>
      <c r="AZ2277" s="158">
        <f>_xll.qlInterestRateIndexFixingDate(Currency&amp;"ibor"&amp;Tenor,BA2277,Trigger)</f>
        <v>55257</v>
      </c>
      <c r="BA2277" s="158">
        <f>_xll.qlCalendarAdvance(Calendar,BA2276,AY2277,"f",,Trigger)</f>
        <v>55261</v>
      </c>
      <c r="BB2277" s="158">
        <f>_xll.qlInterestRateIndexMaturity(Currency&amp;"ibor"&amp;Tenor,BA2277,Trigger)</f>
        <v>55444</v>
      </c>
      <c r="BC2277" s="320">
        <f>_xll.qlIndexFixing($AC$5,AZ2277,TRUE,_xll.ohTrigger(Trigger,Trigger6M))</f>
        <v>1.3966341761706014E-2</v>
      </c>
      <c r="BD2277" s="320">
        <f>_xll.qlIndexFixing($BE$1,AZ2277,TRUE,_xll.ohTrigger(Trigger,Trigger6M))</f>
        <v>1.3641227455629498E-2</v>
      </c>
    </row>
    <row r="2278" spans="51:56" ht="11.25" customHeight="1" x14ac:dyDescent="0.25">
      <c r="AY2278" s="159" t="s">
        <v>90</v>
      </c>
      <c r="AZ2278" s="158">
        <f>_xll.qlInterestRateIndexFixingDate(Currency&amp;"ibor"&amp;Tenor,BA2278,Trigger)</f>
        <v>55264</v>
      </c>
      <c r="BA2278" s="158">
        <f>_xll.qlCalendarAdvance(Calendar,BA2277,AY2278,"f",,Trigger)</f>
        <v>55268</v>
      </c>
      <c r="BB2278" s="158">
        <f>_xll.qlInterestRateIndexMaturity(Currency&amp;"ibor"&amp;Tenor,BA2278,Trigger)</f>
        <v>55451</v>
      </c>
      <c r="BC2278" s="320">
        <f>_xll.qlIndexFixing($AC$5,AZ2278,TRUE,_xll.ohTrigger(Trigger,Trigger6M))</f>
        <v>1.3958686977911205E-2</v>
      </c>
      <c r="BD2278" s="320">
        <f>_xll.qlIndexFixing($BE$1,AZ2278,TRUE,_xll.ohTrigger(Trigger,Trigger6M))</f>
        <v>1.3638114124386851E-2</v>
      </c>
    </row>
    <row r="2279" spans="51:56" ht="11.25" customHeight="1" x14ac:dyDescent="0.25">
      <c r="AY2279" s="159" t="s">
        <v>90</v>
      </c>
      <c r="AZ2279" s="158">
        <f>_xll.qlInterestRateIndexFixingDate(Currency&amp;"ibor"&amp;Tenor,BA2279,Trigger)</f>
        <v>55270</v>
      </c>
      <c r="BA2279" s="158">
        <f>_xll.qlCalendarAdvance(Calendar,BA2278,AY2279,"f",,Trigger)</f>
        <v>55275</v>
      </c>
      <c r="BB2279" s="158">
        <f>_xll.qlInterestRateIndexMaturity(Currency&amp;"ibor"&amp;Tenor,BA2279,Trigger)</f>
        <v>55459</v>
      </c>
      <c r="BC2279" s="320">
        <f>_xll.qlIndexFixing($AC$5,AZ2279,TRUE,_xll.ohTrigger(Trigger,Trigger6M))</f>
        <v>1.3951231636181897E-2</v>
      </c>
      <c r="BD2279" s="320">
        <f>_xll.qlIndexFixing($BE$1,AZ2279,TRUE,_xll.ohTrigger(Trigger,Trigger6M))</f>
        <v>1.3634999630364381E-2</v>
      </c>
    </row>
    <row r="2280" spans="51:56" ht="11.25" customHeight="1" x14ac:dyDescent="0.25">
      <c r="AY2280" s="159" t="s">
        <v>90</v>
      </c>
      <c r="AZ2280" s="158">
        <f>_xll.qlInterestRateIndexFixingDate(Currency&amp;"ibor"&amp;Tenor,BA2280,Trigger)</f>
        <v>55278</v>
      </c>
      <c r="BA2280" s="158">
        <f>_xll.qlCalendarAdvance(Calendar,BA2279,AY2280,"f",,Trigger)</f>
        <v>55282</v>
      </c>
      <c r="BB2280" s="158">
        <f>_xll.qlInterestRateIndexMaturity(Currency&amp;"ibor"&amp;Tenor,BA2280,Trigger)</f>
        <v>55466</v>
      </c>
      <c r="BC2280" s="320">
        <f>_xll.qlIndexFixing($AC$5,AZ2280,TRUE,_xll.ohTrigger(Trigger,Trigger6M))</f>
        <v>1.3943602797137068E-2</v>
      </c>
      <c r="BD2280" s="320">
        <f>_xll.qlIndexFixing($BE$1,AZ2280,TRUE,_xll.ohTrigger(Trigger,Trigger6M))</f>
        <v>1.3631833119302326E-2</v>
      </c>
    </row>
    <row r="2281" spans="51:56" ht="11.25" customHeight="1" x14ac:dyDescent="0.25">
      <c r="AY2281" s="159" t="s">
        <v>90</v>
      </c>
      <c r="AZ2281" s="158">
        <f>_xll.qlInterestRateIndexFixingDate(Currency&amp;"ibor"&amp;Tenor,BA2281,Trigger)</f>
        <v>55285</v>
      </c>
      <c r="BA2281" s="158">
        <f>_xll.qlCalendarAdvance(Calendar,BA2280,AY2281,"f",,Trigger)</f>
        <v>55289</v>
      </c>
      <c r="BB2281" s="158">
        <f>_xll.qlInterestRateIndexMaturity(Currency&amp;"ibor"&amp;Tenor,BA2281,Trigger)</f>
        <v>55473</v>
      </c>
      <c r="BC2281" s="320">
        <f>_xll.qlIndexFixing($AC$5,AZ2281,TRUE,_xll.ohTrigger(Trigger,Trigger6M))</f>
        <v>1.3937093566573815E-2</v>
      </c>
      <c r="BD2281" s="320">
        <f>_xll.qlIndexFixing($BE$1,AZ2281,TRUE,_xll.ohTrigger(Trigger,Trigger6M))</f>
        <v>1.3628640931560359E-2</v>
      </c>
    </row>
    <row r="2282" spans="51:56" ht="11.25" customHeight="1" x14ac:dyDescent="0.25">
      <c r="AY2282" s="159" t="s">
        <v>90</v>
      </c>
      <c r="AZ2282" s="158">
        <f>_xll.qlInterestRateIndexFixingDate(Currency&amp;"ibor"&amp;Tenor,BA2282,Trigger)</f>
        <v>55292</v>
      </c>
      <c r="BA2282" s="158">
        <f>_xll.qlCalendarAdvance(Calendar,BA2281,AY2282,"f",,Trigger)</f>
        <v>55296</v>
      </c>
      <c r="BB2282" s="158">
        <f>_xll.qlInterestRateIndexMaturity(Currency&amp;"ibor"&amp;Tenor,BA2282,Trigger)</f>
        <v>55480</v>
      </c>
      <c r="BC2282" s="320">
        <f>_xll.qlIndexFixing($AC$5,AZ2282,TRUE,_xll.ohTrigger(Trigger,Trigger6M))</f>
        <v>1.3937348646584842E-2</v>
      </c>
      <c r="BD2282" s="320">
        <f>_xll.qlIndexFixing($BE$1,AZ2282,TRUE,_xll.ohTrigger(Trigger,Trigger6M))</f>
        <v>1.3625423023512509E-2</v>
      </c>
    </row>
    <row r="2283" spans="51:56" ht="11.25" customHeight="1" x14ac:dyDescent="0.25">
      <c r="AY2283" s="159" t="s">
        <v>90</v>
      </c>
      <c r="AZ2283" s="158">
        <f>_xll.qlInterestRateIndexFixingDate(Currency&amp;"ibor"&amp;Tenor,BA2283,Trigger)</f>
        <v>55299</v>
      </c>
      <c r="BA2283" s="158">
        <f>_xll.qlCalendarAdvance(Calendar,BA2282,AY2283,"f",,Trigger)</f>
        <v>55303</v>
      </c>
      <c r="BB2283" s="158">
        <f>_xll.qlInterestRateIndexMaturity(Currency&amp;"ibor"&amp;Tenor,BA2283,Trigger)</f>
        <v>55487</v>
      </c>
      <c r="BC2283" s="320">
        <f>_xll.qlIndexFixing($AC$5,AZ2283,TRUE,_xll.ohTrigger(Trigger,Trigger6M))</f>
        <v>1.3937603726628885E-2</v>
      </c>
      <c r="BD2283" s="320">
        <f>_xll.qlIndexFixing($BE$1,AZ2283,TRUE,_xll.ohTrigger(Trigger,Trigger6M))</f>
        <v>1.3622179351533668E-2</v>
      </c>
    </row>
    <row r="2284" spans="51:56" ht="11.25" customHeight="1" x14ac:dyDescent="0.25">
      <c r="AY2284" s="159" t="s">
        <v>90</v>
      </c>
      <c r="AZ2284" s="158">
        <f>_xll.qlInterestRateIndexFixingDate(Currency&amp;"ibor"&amp;Tenor,BA2284,Trigger)</f>
        <v>55306</v>
      </c>
      <c r="BA2284" s="158">
        <f>_xll.qlCalendarAdvance(Calendar,BA2283,AY2284,"f",,Trigger)</f>
        <v>55310</v>
      </c>
      <c r="BB2284" s="158">
        <f>_xll.qlInterestRateIndexMaturity(Currency&amp;"ibor"&amp;Tenor,BA2284,Trigger)</f>
        <v>55493</v>
      </c>
      <c r="BC2284" s="320">
        <f>_xll.qlIndexFixing($AC$5,AZ2284,TRUE,_xll.ohTrigger(Trigger,Trigger6M))</f>
        <v>1.3937571418301752E-2</v>
      </c>
      <c r="BD2284" s="320">
        <f>_xll.qlIndexFixing($BE$1,AZ2284,TRUE,_xll.ohTrigger(Trigger,Trigger6M))</f>
        <v>1.361889531724877E-2</v>
      </c>
    </row>
    <row r="2285" spans="51:56" ht="11.25" customHeight="1" x14ac:dyDescent="0.25">
      <c r="AY2285" s="159" t="s">
        <v>90</v>
      </c>
      <c r="AZ2285" s="158">
        <f>_xll.qlInterestRateIndexFixingDate(Currency&amp;"ibor"&amp;Tenor,BA2285,Trigger)</f>
        <v>55313</v>
      </c>
      <c r="BA2285" s="158">
        <f>_xll.qlCalendarAdvance(Calendar,BA2284,AY2285,"f",,Trigger)</f>
        <v>55317</v>
      </c>
      <c r="BB2285" s="158">
        <f>_xll.qlInterestRateIndexMaturity(Currency&amp;"ibor"&amp;Tenor,BA2285,Trigger)</f>
        <v>55500</v>
      </c>
      <c r="BC2285" s="320">
        <f>_xll.qlIndexFixing($AC$5,AZ2285,TRUE,_xll.ohTrigger(Trigger,Trigger6M))</f>
        <v>1.3937826488568736E-2</v>
      </c>
      <c r="BD2285" s="320">
        <f>_xll.qlIndexFixing($BE$1,AZ2285,TRUE,_xll.ohTrigger(Trigger,Trigger6M))</f>
        <v>1.3615601972286345E-2</v>
      </c>
    </row>
    <row r="2286" spans="51:56" ht="11.25" customHeight="1" x14ac:dyDescent="0.25">
      <c r="AY2286" s="159" t="s">
        <v>90</v>
      </c>
      <c r="AZ2286" s="158">
        <f>_xll.qlInterestRateIndexFixingDate(Currency&amp;"ibor"&amp;Tenor,BA2286,Trigger)</f>
        <v>55320</v>
      </c>
      <c r="BA2286" s="158">
        <f>_xll.qlCalendarAdvance(Calendar,BA2285,AY2286,"f",,Trigger)</f>
        <v>55324</v>
      </c>
      <c r="BB2286" s="158">
        <f>_xll.qlInterestRateIndexMaturity(Currency&amp;"ibor"&amp;Tenor,BA2286,Trigger)</f>
        <v>55507</v>
      </c>
      <c r="BC2286" s="320">
        <f>_xll.qlIndexFixing($AC$5,AZ2286,TRUE,_xll.ohTrigger(Trigger,Trigger6M))</f>
        <v>1.3938081558868045E-2</v>
      </c>
      <c r="BD2286" s="320">
        <f>_xll.qlIndexFixing($BE$1,AZ2286,TRUE,_xll.ohTrigger(Trigger,Trigger6M))</f>
        <v>1.3612282736589994E-2</v>
      </c>
    </row>
    <row r="2287" spans="51:56" ht="11.25" customHeight="1" x14ac:dyDescent="0.25">
      <c r="AY2287" s="159" t="s">
        <v>90</v>
      </c>
      <c r="AZ2287" s="158">
        <f>_xll.qlInterestRateIndexFixingDate(Currency&amp;"ibor"&amp;Tenor,BA2287,Trigger)</f>
        <v>55327</v>
      </c>
      <c r="BA2287" s="158">
        <f>_xll.qlCalendarAdvance(Calendar,BA2286,AY2287,"f",,Trigger)</f>
        <v>55331</v>
      </c>
      <c r="BB2287" s="158">
        <f>_xll.qlInterestRateIndexMaturity(Currency&amp;"ibor"&amp;Tenor,BA2287,Trigger)</f>
        <v>55514</v>
      </c>
      <c r="BC2287" s="320">
        <f>_xll.qlIndexFixing($AC$5,AZ2287,TRUE,_xll.ohTrigger(Trigger,Trigger6M))</f>
        <v>1.393833662920055E-2</v>
      </c>
      <c r="BD2287" s="320">
        <f>_xll.qlIndexFixing($BE$1,AZ2287,TRUE,_xll.ohTrigger(Trigger,Trigger6M))</f>
        <v>1.3608937566540833E-2</v>
      </c>
    </row>
    <row r="2288" spans="51:56" ht="11.25" customHeight="1" x14ac:dyDescent="0.25">
      <c r="AY2288" s="159" t="s">
        <v>90</v>
      </c>
      <c r="AZ2288" s="158">
        <f>_xll.qlInterestRateIndexFixingDate(Currency&amp;"ibor"&amp;Tenor,BA2288,Trigger)</f>
        <v>55334</v>
      </c>
      <c r="BA2288" s="158">
        <f>_xll.qlCalendarAdvance(Calendar,BA2287,AY2288,"f",,Trigger)</f>
        <v>55338</v>
      </c>
      <c r="BB2288" s="158">
        <f>_xll.qlInterestRateIndexMaturity(Currency&amp;"ibor"&amp;Tenor,BA2288,Trigger)</f>
        <v>55522</v>
      </c>
      <c r="BC2288" s="320">
        <f>_xll.qlIndexFixing($AC$5,AZ2288,TRUE,_xll.ohTrigger(Trigger,Trigger6M))</f>
        <v>1.3938879127342622E-2</v>
      </c>
      <c r="BD2288" s="320">
        <f>_xll.qlIndexFixing($BE$1,AZ2288,TRUE,_xll.ohTrigger(Trigger,Trigger6M))</f>
        <v>1.3605573005922434E-2</v>
      </c>
    </row>
    <row r="2289" spans="51:56" ht="11.25" customHeight="1" x14ac:dyDescent="0.25">
      <c r="AY2289" s="159" t="s">
        <v>90</v>
      </c>
      <c r="AZ2289" s="158">
        <f>_xll.qlInterestRateIndexFixingDate(Currency&amp;"ibor"&amp;Tenor,BA2289,Trigger)</f>
        <v>55341</v>
      </c>
      <c r="BA2289" s="158">
        <f>_xll.qlCalendarAdvance(Calendar,BA2288,AY2289,"f",,Trigger)</f>
        <v>55345</v>
      </c>
      <c r="BB2289" s="158">
        <f>_xll.qlInterestRateIndexMaturity(Currency&amp;"ibor"&amp;Tenor,BA2289,Trigger)</f>
        <v>55529</v>
      </c>
      <c r="BC2289" s="320">
        <f>_xll.qlIndexFixing($AC$5,AZ2289,TRUE,_xll.ohTrigger(Trigger,Trigger6M))</f>
        <v>1.3939134207585201E-2</v>
      </c>
      <c r="BD2289" s="320">
        <f>_xll.qlIndexFixing($BE$1,AZ2289,TRUE,_xll.ohTrigger(Trigger,Trigger6M))</f>
        <v>1.3602173834322587E-2</v>
      </c>
    </row>
    <row r="2290" spans="51:56" ht="11.25" customHeight="1" x14ac:dyDescent="0.25">
      <c r="AY2290" s="159" t="s">
        <v>90</v>
      </c>
      <c r="AZ2290" s="158">
        <f>_xll.qlInterestRateIndexFixingDate(Currency&amp;"ibor"&amp;Tenor,BA2290,Trigger)</f>
        <v>55348</v>
      </c>
      <c r="BA2290" s="158">
        <f>_xll.qlCalendarAdvance(Calendar,BA2289,AY2290,"f",,Trigger)</f>
        <v>55352</v>
      </c>
      <c r="BB2290" s="158">
        <f>_xll.qlInterestRateIndexMaturity(Currency&amp;"ibor"&amp;Tenor,BA2290,Trigger)</f>
        <v>55536</v>
      </c>
      <c r="BC2290" s="320">
        <f>_xll.qlIndexFixing($AC$5,AZ2290,TRUE,_xll.ohTrigger(Trigger,Trigger6M))</f>
        <v>1.3939389287859497E-2</v>
      </c>
      <c r="BD2290" s="320">
        <f>_xll.qlIndexFixing($BE$1,AZ2290,TRUE,_xll.ohTrigger(Trigger,Trigger6M))</f>
        <v>1.3598748593458169E-2</v>
      </c>
    </row>
    <row r="2291" spans="51:56" ht="11.25" customHeight="1" x14ac:dyDescent="0.25">
      <c r="AY2291" s="159" t="s">
        <v>90</v>
      </c>
      <c r="AZ2291" s="158">
        <f>_xll.qlInterestRateIndexFixingDate(Currency&amp;"ibor"&amp;Tenor,BA2291,Trigger)</f>
        <v>55355</v>
      </c>
      <c r="BA2291" s="158">
        <f>_xll.qlCalendarAdvance(Calendar,BA2290,AY2291,"f",,Trigger)</f>
        <v>55359</v>
      </c>
      <c r="BB2291" s="158">
        <f>_xll.qlInterestRateIndexMaturity(Currency&amp;"ibor"&amp;Tenor,BA2291,Trigger)</f>
        <v>55543</v>
      </c>
      <c r="BC2291" s="320">
        <f>_xll.qlIndexFixing($AC$5,AZ2291,TRUE,_xll.ohTrigger(Trigger,Trigger6M))</f>
        <v>1.3939644368167241E-2</v>
      </c>
      <c r="BD2291" s="320">
        <f>_xll.qlIndexFixing($BE$1,AZ2291,TRUE,_xll.ohTrigger(Trigger,Trigger6M))</f>
        <v>1.3595297239714935E-2</v>
      </c>
    </row>
    <row r="2292" spans="51:56" ht="11.25" customHeight="1" x14ac:dyDescent="0.25">
      <c r="AY2292" s="159" t="s">
        <v>90</v>
      </c>
      <c r="AZ2292" s="158">
        <f>_xll.qlInterestRateIndexFixingDate(Currency&amp;"ibor"&amp;Tenor,BA2292,Trigger)</f>
        <v>55362</v>
      </c>
      <c r="BA2292" s="158">
        <f>_xll.qlCalendarAdvance(Calendar,BA2291,AY2292,"f",,Trigger)</f>
        <v>55366</v>
      </c>
      <c r="BB2292" s="158">
        <f>_xll.qlInterestRateIndexMaturity(Currency&amp;"ibor"&amp;Tenor,BA2292,Trigger)</f>
        <v>55550</v>
      </c>
      <c r="BC2292" s="320">
        <f>_xll.qlIndexFixing($AC$5,AZ2292,TRUE,_xll.ohTrigger(Trigger,Trigger6M))</f>
        <v>1.3939899448508004E-2</v>
      </c>
      <c r="BD2292" s="320">
        <f>_xll.qlIndexFixing($BE$1,AZ2292,TRUE,_xll.ohTrigger(Trigger,Trigger6M))</f>
        <v>1.3591819729481248E-2</v>
      </c>
    </row>
    <row r="2293" spans="51:56" ht="11.25" customHeight="1" x14ac:dyDescent="0.25">
      <c r="AY2293" s="159" t="s">
        <v>90</v>
      </c>
      <c r="AZ2293" s="158">
        <f>_xll.qlInterestRateIndexFixingDate(Currency&amp;"ibor"&amp;Tenor,BA2293,Trigger)</f>
        <v>55369</v>
      </c>
      <c r="BA2293" s="158">
        <f>_xll.qlCalendarAdvance(Calendar,BA2292,AY2293,"f",,Trigger)</f>
        <v>55373</v>
      </c>
      <c r="BB2293" s="158">
        <f>_xll.qlInterestRateIndexMaturity(Currency&amp;"ibor"&amp;Tenor,BA2293,Trigger)</f>
        <v>55557</v>
      </c>
      <c r="BC2293" s="320">
        <f>_xll.qlIndexFixing($AC$5,AZ2293,TRUE,_xll.ohTrigger(Trigger,Trigger6M))</f>
        <v>1.3940154528882219E-2</v>
      </c>
      <c r="BD2293" s="320">
        <f>_xll.qlIndexFixing($BE$1,AZ2293,TRUE,_xll.ohTrigger(Trigger,Trigger6M))</f>
        <v>1.3588316019145038E-2</v>
      </c>
    </row>
    <row r="2294" spans="51:56" ht="11.25" customHeight="1" x14ac:dyDescent="0.25">
      <c r="AY2294" s="159" t="s">
        <v>90</v>
      </c>
      <c r="AZ2294" s="158">
        <f>_xll.qlInterestRateIndexFixingDate(Currency&amp;"ibor"&amp;Tenor,BA2294,Trigger)</f>
        <v>55376</v>
      </c>
      <c r="BA2294" s="158">
        <f>_xll.qlCalendarAdvance(Calendar,BA2293,AY2294,"f",,Trigger)</f>
        <v>55380</v>
      </c>
      <c r="BB2294" s="158">
        <f>_xll.qlInterestRateIndexMaturity(Currency&amp;"ibor"&amp;Tenor,BA2294,Trigger)</f>
        <v>55564</v>
      </c>
      <c r="BC2294" s="320">
        <f>_xll.qlIndexFixing($AC$5,AZ2294,TRUE,_xll.ohTrigger(Trigger,Trigger6M))</f>
        <v>1.394040960928945E-2</v>
      </c>
      <c r="BD2294" s="320">
        <f>_xll.qlIndexFixing($BE$1,AZ2294,TRUE,_xll.ohTrigger(Trigger,Trigger6M))</f>
        <v>1.3584786065097712E-2</v>
      </c>
    </row>
    <row r="2295" spans="51:56" ht="11.25" customHeight="1" x14ac:dyDescent="0.25">
      <c r="AY2295" s="159" t="s">
        <v>90</v>
      </c>
      <c r="AZ2295" s="158">
        <f>_xll.qlInterestRateIndexFixingDate(Currency&amp;"ibor"&amp;Tenor,BA2295,Trigger)</f>
        <v>55383</v>
      </c>
      <c r="BA2295" s="158">
        <f>_xll.qlCalendarAdvance(Calendar,BA2294,AY2295,"f",,Trigger)</f>
        <v>55387</v>
      </c>
      <c r="BB2295" s="158">
        <f>_xll.qlInterestRateIndexMaturity(Currency&amp;"ibor"&amp;Tenor,BA2295,Trigger)</f>
        <v>55571</v>
      </c>
      <c r="BC2295" s="320">
        <f>_xll.qlIndexFixing($AC$5,AZ2295,TRUE,_xll.ohTrigger(Trigger,Trigger6M))</f>
        <v>1.3940664689729699E-2</v>
      </c>
      <c r="BD2295" s="320">
        <f>_xll.qlIndexFixing($BE$1,AZ2295,TRUE,_xll.ohTrigger(Trigger,Trigger6M))</f>
        <v>1.3581229823728936E-2</v>
      </c>
    </row>
    <row r="2296" spans="51:56" ht="11.25" customHeight="1" x14ac:dyDescent="0.25">
      <c r="AY2296" s="159" t="s">
        <v>90</v>
      </c>
      <c r="AZ2296" s="158">
        <f>_xll.qlInterestRateIndexFixingDate(Currency&amp;"ibor"&amp;Tenor,BA2296,Trigger)</f>
        <v>55390</v>
      </c>
      <c r="BA2296" s="158">
        <f>_xll.qlCalendarAdvance(Calendar,BA2295,AY2296,"f",,Trigger)</f>
        <v>55394</v>
      </c>
      <c r="BB2296" s="158">
        <f>_xll.qlInterestRateIndexMaturity(Currency&amp;"ibor"&amp;Tenor,BA2296,Trigger)</f>
        <v>55578</v>
      </c>
      <c r="BC2296" s="320">
        <f>_xll.qlIndexFixing($AC$5,AZ2296,TRUE,_xll.ohTrigger(Trigger,Trigger6M))</f>
        <v>1.394091977020253E-2</v>
      </c>
      <c r="BD2296" s="320">
        <f>_xll.qlIndexFixing($BE$1,AZ2296,TRUE,_xll.ohTrigger(Trigger,Trigger6M))</f>
        <v>1.3577647251433589E-2</v>
      </c>
    </row>
    <row r="2297" spans="51:56" ht="11.25" customHeight="1" x14ac:dyDescent="0.25">
      <c r="AY2297" s="159" t="s">
        <v>90</v>
      </c>
      <c r="AZ2297" s="158">
        <f>_xll.qlInterestRateIndexFixingDate(Currency&amp;"ibor"&amp;Tenor,BA2297,Trigger)</f>
        <v>55397</v>
      </c>
      <c r="BA2297" s="158">
        <f>_xll.qlCalendarAdvance(Calendar,BA2296,AY2297,"f",,Trigger)</f>
        <v>55401</v>
      </c>
      <c r="BB2297" s="158">
        <f>_xll.qlInterestRateIndexMaturity(Currency&amp;"ibor"&amp;Tenor,BA2297,Trigger)</f>
        <v>55583</v>
      </c>
      <c r="BC2297" s="320">
        <f>_xll.qlIndexFixing($AC$5,AZ2297,TRUE,_xll.ohTrigger(Trigger,Trigger6M))</f>
        <v>1.394059982629401E-2</v>
      </c>
      <c r="BD2297" s="320">
        <f>_xll.qlIndexFixing($BE$1,AZ2297,TRUE,_xll.ohTrigger(Trigger,Trigger6M))</f>
        <v>1.3574061263205432E-2</v>
      </c>
    </row>
    <row r="2298" spans="51:56" ht="11.25" customHeight="1" x14ac:dyDescent="0.25">
      <c r="AY2298" s="159" t="s">
        <v>90</v>
      </c>
      <c r="AZ2298" s="158">
        <f>_xll.qlInterestRateIndexFixingDate(Currency&amp;"ibor"&amp;Tenor,BA2298,Trigger)</f>
        <v>55404</v>
      </c>
      <c r="BA2298" s="158">
        <f>_xll.qlCalendarAdvance(Calendar,BA2297,AY2298,"f",,Trigger)</f>
        <v>55408</v>
      </c>
      <c r="BB2298" s="158">
        <f>_xll.qlInterestRateIndexMaturity(Currency&amp;"ibor"&amp;Tenor,BA2298,Trigger)</f>
        <v>55590</v>
      </c>
      <c r="BC2298" s="320">
        <f>_xll.qlIndexFixing($AC$5,AZ2298,TRUE,_xll.ohTrigger(Trigger,Trigger6M))</f>
        <v>1.3940854887142496E-2</v>
      </c>
      <c r="BD2298" s="320">
        <f>_xll.qlIndexFixing($BE$1,AZ2298,TRUE,_xll.ohTrigger(Trigger,Trigger6M))</f>
        <v>1.3570429975010019E-2</v>
      </c>
    </row>
    <row r="2299" spans="51:56" ht="11.25" customHeight="1" x14ac:dyDescent="0.25">
      <c r="AY2299" s="159" t="s">
        <v>90</v>
      </c>
      <c r="AZ2299" s="158">
        <f>_xll.qlInterestRateIndexFixingDate(Currency&amp;"ibor"&amp;Tenor,BA2299,Trigger)</f>
        <v>55411</v>
      </c>
      <c r="BA2299" s="158">
        <f>_xll.qlCalendarAdvance(Calendar,BA2298,AY2299,"f",,Trigger)</f>
        <v>55415</v>
      </c>
      <c r="BB2299" s="158">
        <f>_xll.qlInterestRateIndexMaturity(Currency&amp;"ibor"&amp;Tenor,BA2299,Trigger)</f>
        <v>55597</v>
      </c>
      <c r="BC2299" s="320">
        <f>_xll.qlIndexFixing($AC$5,AZ2299,TRUE,_xll.ohTrigger(Trigger,Trigger6M))</f>
        <v>1.3941109948024361E-2</v>
      </c>
      <c r="BD2299" s="320">
        <f>_xll.qlIndexFixing($BE$1,AZ2299,TRUE,_xll.ohTrigger(Trigger,Trigger6M))</f>
        <v>1.3566772233215734E-2</v>
      </c>
    </row>
    <row r="2300" spans="51:56" ht="11.25" customHeight="1" x14ac:dyDescent="0.25">
      <c r="AY2300" s="159" t="s">
        <v>90</v>
      </c>
      <c r="AZ2300" s="158">
        <f>_xll.qlInterestRateIndexFixingDate(Currency&amp;"ibor"&amp;Tenor,BA2300,Trigger)</f>
        <v>55418</v>
      </c>
      <c r="BA2300" s="158">
        <f>_xll.qlCalendarAdvance(Calendar,BA2299,AY2300,"f",,Trigger)</f>
        <v>55422</v>
      </c>
      <c r="BB2300" s="158">
        <f>_xll.qlInterestRateIndexMaturity(Currency&amp;"ibor"&amp;Tenor,BA2300,Trigger)</f>
        <v>55604</v>
      </c>
      <c r="BC2300" s="320">
        <f>_xll.qlIndexFixing($AC$5,AZ2300,TRUE,_xll.ohTrigger(Trigger,Trigger6M))</f>
        <v>1.394136500893829E-2</v>
      </c>
      <c r="BD2300" s="320">
        <f>_xll.qlIndexFixing($BE$1,AZ2300,TRUE,_xll.ohTrigger(Trigger,Trigger6M))</f>
        <v>1.3563087994224924E-2</v>
      </c>
    </row>
    <row r="2301" spans="51:56" ht="11.25" customHeight="1" x14ac:dyDescent="0.25">
      <c r="AY2301" s="159" t="s">
        <v>90</v>
      </c>
      <c r="AZ2301" s="158">
        <f>_xll.qlInterestRateIndexFixingDate(Currency&amp;"ibor"&amp;Tenor,BA2301,Trigger)</f>
        <v>55425</v>
      </c>
      <c r="BA2301" s="158">
        <f>_xll.qlCalendarAdvance(Calendar,BA2300,AY2301,"f",,Trigger)</f>
        <v>55429</v>
      </c>
      <c r="BB2301" s="158">
        <f>_xll.qlInterestRateIndexMaturity(Currency&amp;"ibor"&amp;Tenor,BA2301,Trigger)</f>
        <v>55612</v>
      </c>
      <c r="BC2301" s="320">
        <f>_xll.qlIndexFixing($AC$5,AZ2301,TRUE,_xll.ohTrigger(Trigger,Trigger6M))</f>
        <v>1.3941907617304239E-2</v>
      </c>
      <c r="BD2301" s="320">
        <f>_xll.qlIndexFixing($BE$1,AZ2301,TRUE,_xll.ohTrigger(Trigger,Trigger6M))</f>
        <v>1.3559357655690748E-2</v>
      </c>
    </row>
    <row r="2302" spans="51:56" ht="11.25" customHeight="1" x14ac:dyDescent="0.25">
      <c r="AY2302" s="159" t="s">
        <v>90</v>
      </c>
      <c r="AZ2302" s="158">
        <f>_xll.qlInterestRateIndexFixingDate(Currency&amp;"ibor"&amp;Tenor,BA2302,Trigger)</f>
        <v>55432</v>
      </c>
      <c r="BA2302" s="158">
        <f>_xll.qlCalendarAdvance(Calendar,BA2301,AY2302,"f",,Trigger)</f>
        <v>55436</v>
      </c>
      <c r="BB2302" s="158">
        <f>_xll.qlInterestRateIndexMaturity(Currency&amp;"ibor"&amp;Tenor,BA2302,Trigger)</f>
        <v>55619</v>
      </c>
      <c r="BC2302" s="320">
        <f>_xll.qlIndexFixing($AC$5,AZ2302,TRUE,_xll.ohTrigger(Trigger,Trigger6M))</f>
        <v>1.3942162688129466E-2</v>
      </c>
      <c r="BD2302" s="320">
        <f>_xll.qlIndexFixing($BE$1,AZ2302,TRUE,_xll.ohTrigger(Trigger,Trigger6M))</f>
        <v>1.3555618237054588E-2</v>
      </c>
    </row>
    <row r="2303" spans="51:56" ht="11.25" customHeight="1" x14ac:dyDescent="0.25">
      <c r="AY2303" s="159" t="s">
        <v>90</v>
      </c>
      <c r="AZ2303" s="158">
        <f>_xll.qlInterestRateIndexFixingDate(Currency&amp;"ibor"&amp;Tenor,BA2303,Trigger)</f>
        <v>55439</v>
      </c>
      <c r="BA2303" s="158">
        <f>_xll.qlCalendarAdvance(Calendar,BA2302,AY2303,"f",,Trigger)</f>
        <v>55443</v>
      </c>
      <c r="BB2303" s="158">
        <f>_xll.qlInterestRateIndexMaturity(Currency&amp;"ibor"&amp;Tenor,BA2303,Trigger)</f>
        <v>55626</v>
      </c>
      <c r="BC2303" s="320">
        <f>_xll.qlIndexFixing($AC$5,AZ2303,TRUE,_xll.ohTrigger(Trigger,Trigger6M))</f>
        <v>1.3942417758987453E-2</v>
      </c>
      <c r="BD2303" s="320">
        <f>_xll.qlIndexFixing($BE$1,AZ2303,TRUE,_xll.ohTrigger(Trigger,Trigger6M))</f>
        <v>1.3551852186354879E-2</v>
      </c>
    </row>
    <row r="2304" spans="51:56" ht="11.25" customHeight="1" x14ac:dyDescent="0.25">
      <c r="AY2304" s="159" t="s">
        <v>90</v>
      </c>
      <c r="AZ2304" s="158">
        <f>_xll.qlInterestRateIndexFixingDate(Currency&amp;"ibor"&amp;Tenor,BA2304,Trigger)</f>
        <v>55446</v>
      </c>
      <c r="BA2304" s="158">
        <f>_xll.qlCalendarAdvance(Calendar,BA2303,AY2304,"f",,Trigger)</f>
        <v>55450</v>
      </c>
      <c r="BB2304" s="158">
        <f>_xll.qlInterestRateIndexMaturity(Currency&amp;"ibor"&amp;Tenor,BA2304,Trigger)</f>
        <v>55633</v>
      </c>
      <c r="BC2304" s="320">
        <f>_xll.qlIndexFixing($AC$5,AZ2304,TRUE,_xll.ohTrigger(Trigger,Trigger6M))</f>
        <v>1.3942672829878201E-2</v>
      </c>
      <c r="BD2304" s="320">
        <f>_xll.qlIndexFixing($BE$1,AZ2304,TRUE,_xll.ohTrigger(Trigger,Trigger6M))</f>
        <v>1.3548059459995892E-2</v>
      </c>
    </row>
    <row r="2305" spans="51:56" ht="11.25" customHeight="1" x14ac:dyDescent="0.25">
      <c r="AY2305" s="159" t="s">
        <v>90</v>
      </c>
      <c r="AZ2305" s="158">
        <f>_xll.qlInterestRateIndexFixingDate(Currency&amp;"ibor"&amp;Tenor,BA2305,Trigger)</f>
        <v>55453</v>
      </c>
      <c r="BA2305" s="158">
        <f>_xll.qlCalendarAdvance(Calendar,BA2304,AY2305,"f",,Trigger)</f>
        <v>55457</v>
      </c>
      <c r="BB2305" s="158">
        <f>_xll.qlInterestRateIndexMaturity(Currency&amp;"ibor"&amp;Tenor,BA2305,Trigger)</f>
        <v>55639</v>
      </c>
      <c r="BC2305" s="320">
        <f>_xll.qlIndexFixing($AC$5,AZ2305,TRUE,_xll.ohTrigger(Trigger,Trigger6M))</f>
        <v>1.3942640313999404E-2</v>
      </c>
      <c r="BD2305" s="320">
        <f>_xll.qlIndexFixing($BE$1,AZ2305,TRUE,_xll.ohTrigger(Trigger,Trigger6M))</f>
        <v>1.3544267815399441E-2</v>
      </c>
    </row>
    <row r="2306" spans="51:56" ht="11.25" customHeight="1" x14ac:dyDescent="0.25">
      <c r="AY2306" s="159" t="s">
        <v>90</v>
      </c>
      <c r="AZ2306" s="158">
        <f>_xll.qlInterestRateIndexFixingDate(Currency&amp;"ibor"&amp;Tenor,BA2306,Trigger)</f>
        <v>55460</v>
      </c>
      <c r="BA2306" s="158">
        <f>_xll.qlCalendarAdvance(Calendar,BA2305,AY2306,"f",,Trigger)</f>
        <v>55464</v>
      </c>
      <c r="BB2306" s="158">
        <f>_xll.qlInterestRateIndexMaturity(Currency&amp;"ibor"&amp;Tenor,BA2306,Trigger)</f>
        <v>55646</v>
      </c>
      <c r="BC2306" s="320">
        <f>_xll.qlIndexFixing($AC$5,AZ2306,TRUE,_xll.ohTrigger(Trigger,Trigger6M))</f>
        <v>1.3942895375108781E-2</v>
      </c>
      <c r="BD2306" s="320">
        <f>_xll.qlIndexFixing($BE$1,AZ2306,TRUE,_xll.ohTrigger(Trigger,Trigger6M))</f>
        <v>1.3540423677698974E-2</v>
      </c>
    </row>
    <row r="2307" spans="51:56" ht="11.25" customHeight="1" x14ac:dyDescent="0.25">
      <c r="AY2307" s="159" t="s">
        <v>90</v>
      </c>
      <c r="AZ2307" s="158">
        <f>_xll.qlInterestRateIndexFixingDate(Currency&amp;"ibor"&amp;Tenor,BA2307,Trigger)</f>
        <v>55467</v>
      </c>
      <c r="BA2307" s="158">
        <f>_xll.qlCalendarAdvance(Calendar,BA2306,AY2307,"f",,Trigger)</f>
        <v>55471</v>
      </c>
      <c r="BB2307" s="158">
        <f>_xll.qlInterestRateIndexMaturity(Currency&amp;"ibor"&amp;Tenor,BA2307,Trigger)</f>
        <v>55653</v>
      </c>
      <c r="BC2307" s="320">
        <f>_xll.qlIndexFixing($AC$5,AZ2307,TRUE,_xll.ohTrigger(Trigger,Trigger6M))</f>
        <v>1.3943150436251536E-2</v>
      </c>
      <c r="BD2307" s="320">
        <f>_xll.qlIndexFixing($BE$1,AZ2307,TRUE,_xll.ohTrigger(Trigger,Trigger6M))</f>
        <v>1.3536552737639054E-2</v>
      </c>
    </row>
    <row r="2308" spans="51:56" ht="11.25" customHeight="1" x14ac:dyDescent="0.25">
      <c r="AY2308" s="159" t="s">
        <v>90</v>
      </c>
      <c r="AZ2308" s="158">
        <f>_xll.qlInterestRateIndexFixingDate(Currency&amp;"ibor"&amp;Tenor,BA2308,Trigger)</f>
        <v>55474</v>
      </c>
      <c r="BA2308" s="158">
        <f>_xll.qlCalendarAdvance(Calendar,BA2307,AY2308,"f",,Trigger)</f>
        <v>55478</v>
      </c>
      <c r="BB2308" s="158">
        <f>_xll.qlInterestRateIndexMaturity(Currency&amp;"ibor"&amp;Tenor,BA2308,Trigger)</f>
        <v>55660</v>
      </c>
      <c r="BC2308" s="320">
        <f>_xll.qlIndexFixing($AC$5,AZ2308,TRUE,_xll.ohTrigger(Trigger,Trigger6M))</f>
        <v>1.3935485765323705E-2</v>
      </c>
      <c r="BD2308" s="320">
        <f>_xll.qlIndexFixing($BE$1,AZ2308,TRUE,_xll.ohTrigger(Trigger,Trigger6M))</f>
        <v>1.353265495163169E-2</v>
      </c>
    </row>
    <row r="2309" spans="51:56" ht="11.25" customHeight="1" x14ac:dyDescent="0.25">
      <c r="AY2309" s="159" t="s">
        <v>90</v>
      </c>
      <c r="AZ2309" s="158">
        <f>_xll.qlInterestRateIndexFixingDate(Currency&amp;"ibor"&amp;Tenor,BA2309,Trigger)</f>
        <v>55481</v>
      </c>
      <c r="BA2309" s="158">
        <f>_xll.qlCalendarAdvance(Calendar,BA2308,AY2309,"f",,Trigger)</f>
        <v>55485</v>
      </c>
      <c r="BB2309" s="158">
        <f>_xll.qlInterestRateIndexMaturity(Currency&amp;"ibor"&amp;Tenor,BA2309,Trigger)</f>
        <v>55667</v>
      </c>
      <c r="BC2309" s="320">
        <f>_xll.qlIndexFixing($AC$5,AZ2309,TRUE,_xll.ohTrigger(Trigger,Trigger6M))</f>
        <v>1.3927812925455182E-2</v>
      </c>
      <c r="BD2309" s="320">
        <f>_xll.qlIndexFixing($BE$1,AZ2309,TRUE,_xll.ohTrigger(Trigger,Trigger6M))</f>
        <v>1.3528730276088894E-2</v>
      </c>
    </row>
    <row r="2310" spans="51:56" ht="11.25" customHeight="1" x14ac:dyDescent="0.25">
      <c r="AY2310" s="159" t="s">
        <v>90</v>
      </c>
      <c r="AZ2310" s="158">
        <f>_xll.qlInterestRateIndexFixingDate(Currency&amp;"ibor"&amp;Tenor,BA2310,Trigger)</f>
        <v>55488</v>
      </c>
      <c r="BA2310" s="158">
        <f>_xll.qlCalendarAdvance(Calendar,BA2309,AY2310,"f",,Trigger)</f>
        <v>55492</v>
      </c>
      <c r="BB2310" s="158">
        <f>_xll.qlInterestRateIndexMaturity(Currency&amp;"ibor"&amp;Tenor,BA2310,Trigger)</f>
        <v>55675</v>
      </c>
      <c r="BC2310" s="320">
        <f>_xll.qlIndexFixing($AC$5,AZ2310,TRUE,_xll.ohTrigger(Trigger,Trigger6M))</f>
        <v>1.3919420369798841E-2</v>
      </c>
      <c r="BD2310" s="320">
        <f>_xll.qlIndexFixing($BE$1,AZ2310,TRUE,_xll.ohTrigger(Trigger,Trigger6M))</f>
        <v>1.3524740471848668E-2</v>
      </c>
    </row>
    <row r="2311" spans="51:56" ht="11.25" customHeight="1" x14ac:dyDescent="0.25">
      <c r="AY2311" s="159" t="s">
        <v>90</v>
      </c>
      <c r="AZ2311" s="158">
        <f>_xll.qlInterestRateIndexFixingDate(Currency&amp;"ibor"&amp;Tenor,BA2311,Trigger)</f>
        <v>55495</v>
      </c>
      <c r="BA2311" s="158">
        <f>_xll.qlCalendarAdvance(Calendar,BA2310,AY2311,"f",,Trigger)</f>
        <v>55499</v>
      </c>
      <c r="BB2311" s="158">
        <f>_xll.qlInterestRateIndexMaturity(Currency&amp;"ibor"&amp;Tenor,BA2311,Trigger)</f>
        <v>55682</v>
      </c>
      <c r="BC2311" s="320">
        <f>_xll.qlIndexFixing($AC$5,AZ2311,TRUE,_xll.ohTrigger(Trigger,Trigger6M))</f>
        <v>1.3911773147784742E-2</v>
      </c>
      <c r="BD2311" s="320">
        <f>_xll.qlIndexFixing($BE$1,AZ2311,TRUE,_xll.ohTrigger(Trigger,Trigger6M))</f>
        <v>1.3520759795329329E-2</v>
      </c>
    </row>
    <row r="2312" spans="51:56" ht="11.25" customHeight="1" x14ac:dyDescent="0.25">
      <c r="AY2312" s="159" t="s">
        <v>90</v>
      </c>
      <c r="AZ2312" s="158">
        <f>_xll.qlInterestRateIndexFixingDate(Currency&amp;"ibor"&amp;Tenor,BA2312,Trigger)</f>
        <v>55502</v>
      </c>
      <c r="BA2312" s="158">
        <f>_xll.qlCalendarAdvance(Calendar,BA2311,AY2312,"f",,Trigger)</f>
        <v>55506</v>
      </c>
      <c r="BB2312" s="158">
        <f>_xll.qlInterestRateIndexMaturity(Currency&amp;"ibor"&amp;Tenor,BA2312,Trigger)</f>
        <v>55689</v>
      </c>
      <c r="BC2312" s="320">
        <f>_xll.qlIndexFixing($AC$5,AZ2312,TRUE,_xll.ohTrigger(Trigger,Trigger6M))</f>
        <v>1.3904117801441018E-2</v>
      </c>
      <c r="BD2312" s="320">
        <f>_xll.qlIndexFixing($BE$1,AZ2312,TRUE,_xll.ohTrigger(Trigger,Trigger6M))</f>
        <v>1.3516752094440362E-2</v>
      </c>
    </row>
    <row r="2313" spans="51:56" ht="11.25" customHeight="1" x14ac:dyDescent="0.25">
      <c r="AY2313" s="159" t="s">
        <v>90</v>
      </c>
      <c r="AZ2313" s="158">
        <f>_xll.qlInterestRateIndexFixingDate(Currency&amp;"ibor"&amp;Tenor,BA2313,Trigger)</f>
        <v>55508</v>
      </c>
      <c r="BA2313" s="158">
        <f>_xll.qlCalendarAdvance(Calendar,BA2312,AY2313,"f",,Trigger)</f>
        <v>55514</v>
      </c>
      <c r="BB2313" s="158">
        <f>_xll.qlInterestRateIndexMaturity(Currency&amp;"ibor"&amp;Tenor,BA2313,Trigger)</f>
        <v>55697</v>
      </c>
      <c r="BC2313" s="320">
        <f>_xll.qlIndexFixing($AC$5,AZ2313,TRUE,_xll.ohTrigger(Trigger,Trigger6M))</f>
        <v>1.3895358886153526E-2</v>
      </c>
      <c r="BD2313" s="320">
        <f>_xll.qlIndexFixing($BE$1,AZ2313,TRUE,_xll.ohTrigger(Trigger,Trigger6M))</f>
        <v>1.3512138717881777E-2</v>
      </c>
    </row>
    <row r="2314" spans="51:56" ht="11.25" customHeight="1" x14ac:dyDescent="0.25">
      <c r="AY2314" s="159" t="s">
        <v>90</v>
      </c>
      <c r="AZ2314" s="158">
        <f>_xll.qlInterestRateIndexFixingDate(Currency&amp;"ibor"&amp;Tenor,BA2314,Trigger)</f>
        <v>55516</v>
      </c>
      <c r="BA2314" s="158">
        <f>_xll.qlCalendarAdvance(Calendar,BA2313,AY2314,"f",,Trigger)</f>
        <v>55521</v>
      </c>
      <c r="BB2314" s="158">
        <f>_xll.qlInterestRateIndexMaturity(Currency&amp;"ibor"&amp;Tenor,BA2314,Trigger)</f>
        <v>55703</v>
      </c>
      <c r="BC2314" s="320">
        <f>_xll.qlIndexFixing($AC$5,AZ2314,TRUE,_xll.ohTrigger(Trigger,Trigger6M))</f>
        <v>1.3888223573775631E-2</v>
      </c>
      <c r="BD2314" s="320">
        <f>_xll.qlIndexFixing($BE$1,AZ2314,TRUE,_xll.ohTrigger(Trigger,Trigger6M))</f>
        <v>1.3508119846345791E-2</v>
      </c>
    </row>
    <row r="2315" spans="51:56" ht="11.25" customHeight="1" x14ac:dyDescent="0.25">
      <c r="AY2315" s="159" t="s">
        <v>90</v>
      </c>
      <c r="AZ2315" s="158">
        <f>_xll.qlInterestRateIndexFixingDate(Currency&amp;"ibor"&amp;Tenor,BA2315,Trigger)</f>
        <v>55526</v>
      </c>
      <c r="BA2315" s="158">
        <f>_xll.qlCalendarAdvance(Calendar,BA2314,AY2315,"f",,Trigger)</f>
        <v>55528</v>
      </c>
      <c r="BB2315" s="158">
        <f>_xll.qlInterestRateIndexMaturity(Currency&amp;"ibor"&amp;Tenor,BA2315,Trigger)</f>
        <v>55710</v>
      </c>
      <c r="BC2315" s="320">
        <f>_xll.qlIndexFixing($AC$5,AZ2315,TRUE,_xll.ohTrigger(Trigger,Trigger6M))</f>
        <v>1.3880500555351732E-2</v>
      </c>
      <c r="BD2315" s="320">
        <f>_xll.qlIndexFixing($BE$1,AZ2315,TRUE,_xll.ohTrigger(Trigger,Trigger6M))</f>
        <v>1.3504029036058351E-2</v>
      </c>
    </row>
    <row r="2316" spans="51:56" ht="11.25" customHeight="1" x14ac:dyDescent="0.25">
      <c r="AY2316" s="159" t="s">
        <v>90</v>
      </c>
      <c r="AZ2316" s="158">
        <f>_xll.qlInterestRateIndexFixingDate(Currency&amp;"ibor"&amp;Tenor,BA2316,Trigger)</f>
        <v>55533</v>
      </c>
      <c r="BA2316" s="158">
        <f>_xll.qlCalendarAdvance(Calendar,BA2315,AY2316,"f",,Trigger)</f>
        <v>55535</v>
      </c>
      <c r="BB2316" s="158">
        <f>_xll.qlInterestRateIndexMaturity(Currency&amp;"ibor"&amp;Tenor,BA2316,Trigger)</f>
        <v>55717</v>
      </c>
      <c r="BC2316" s="320">
        <f>_xll.qlIndexFixing($AC$5,AZ2316,TRUE,_xll.ohTrigger(Trigger,Trigger6M))</f>
        <v>1.3872769368665723E-2</v>
      </c>
      <c r="BD2316" s="320">
        <f>_xll.qlIndexFixing($BE$1,AZ2316,TRUE,_xll.ohTrigger(Trigger,Trigger6M))</f>
        <v>1.3499911024937679E-2</v>
      </c>
    </row>
    <row r="2317" spans="51:56" ht="11.25" customHeight="1" x14ac:dyDescent="0.25">
      <c r="AY2317" s="159" t="s">
        <v>90</v>
      </c>
      <c r="AZ2317" s="158">
        <f>_xll.qlInterestRateIndexFixingDate(Currency&amp;"ibor"&amp;Tenor,BA2317,Trigger)</f>
        <v>55540</v>
      </c>
      <c r="BA2317" s="158">
        <f>_xll.qlCalendarAdvance(Calendar,BA2316,AY2317,"f",,Trigger)</f>
        <v>55542</v>
      </c>
      <c r="BB2317" s="158">
        <f>_xll.qlInterestRateIndexMaturity(Currency&amp;"ibor"&amp;Tenor,BA2317,Trigger)</f>
        <v>55724</v>
      </c>
      <c r="BC2317" s="320">
        <f>_xll.qlIndexFixing($AC$5,AZ2317,TRUE,_xll.ohTrigger(Trigger,Trigger6M))</f>
        <v>1.3865030013812911E-2</v>
      </c>
      <c r="BD2317" s="320">
        <f>_xll.qlIndexFixing($BE$1,AZ2317,TRUE,_xll.ohTrigger(Trigger,Trigger6M))</f>
        <v>1.3495765769409834E-2</v>
      </c>
    </row>
    <row r="2318" spans="51:56" ht="11.25" customHeight="1" x14ac:dyDescent="0.25">
      <c r="AY2318" s="159" t="s">
        <v>90</v>
      </c>
      <c r="AZ2318" s="158">
        <f>_xll.qlInterestRateIndexFixingDate(Currency&amp;"ibor"&amp;Tenor,BA2318,Trigger)</f>
        <v>55547</v>
      </c>
      <c r="BA2318" s="158">
        <f>_xll.qlCalendarAdvance(Calendar,BA2317,AY2318,"f",,Trigger)</f>
        <v>55549</v>
      </c>
      <c r="BB2318" s="158">
        <f>_xll.qlInterestRateIndexMaturity(Currency&amp;"ibor"&amp;Tenor,BA2318,Trigger)</f>
        <v>55731</v>
      </c>
      <c r="BC2318" s="320">
        <f>_xll.qlIndexFixing($AC$5,AZ2318,TRUE,_xll.ohTrigger(Trigger,Trigger6M))</f>
        <v>1.3857282490888606E-2</v>
      </c>
      <c r="BD2318" s="320">
        <f>_xll.qlIndexFixing($BE$1,AZ2318,TRUE,_xll.ohTrigger(Trigger,Trigger6M))</f>
        <v>1.3491593225900008E-2</v>
      </c>
    </row>
    <row r="2319" spans="51:56" ht="11.25" customHeight="1" x14ac:dyDescent="0.25">
      <c r="AY2319" s="159" t="s">
        <v>90</v>
      </c>
      <c r="AZ2319" s="158">
        <f>_xll.qlInterestRateIndexFixingDate(Currency&amp;"ibor"&amp;Tenor,BA2319,Trigger)</f>
        <v>55554</v>
      </c>
      <c r="BA2319" s="158">
        <f>_xll.qlCalendarAdvance(Calendar,BA2318,AY2319,"f",,Trigger)</f>
        <v>55556</v>
      </c>
      <c r="BB2319" s="158">
        <f>_xll.qlInterestRateIndexMaturity(Currency&amp;"ibor"&amp;Tenor,BA2319,Trigger)</f>
        <v>55738</v>
      </c>
      <c r="BC2319" s="320">
        <f>_xll.qlIndexFixing($AC$5,AZ2319,TRUE,_xll.ohTrigger(Trigger,Trigger6M))</f>
        <v>1.3849526799987678E-2</v>
      </c>
      <c r="BD2319" s="320">
        <f>_xll.qlIndexFixing($BE$1,AZ2319,TRUE,_xll.ohTrigger(Trigger,Trigger6M))</f>
        <v>1.3487393350834261E-2</v>
      </c>
    </row>
    <row r="2320" spans="51:56" ht="11.25" customHeight="1" x14ac:dyDescent="0.25">
      <c r="AY2320" s="159" t="s">
        <v>90</v>
      </c>
      <c r="AZ2320" s="158">
        <f>_xll.qlInterestRateIndexFixingDate(Currency&amp;"ibor"&amp;Tenor,BA2320,Trigger)</f>
        <v>55561</v>
      </c>
      <c r="BA2320" s="158">
        <f>_xll.qlCalendarAdvance(Calendar,BA2319,AY2320,"f",,Trigger)</f>
        <v>55563</v>
      </c>
      <c r="BB2320" s="158">
        <f>_xll.qlInterestRateIndexMaturity(Currency&amp;"ibor"&amp;Tenor,BA2320,Trigger)</f>
        <v>55745</v>
      </c>
      <c r="BC2320" s="320">
        <f>_xll.qlIndexFixing($AC$5,AZ2320,TRUE,_xll.ohTrigger(Trigger,Trigger6M))</f>
        <v>1.3841762941207187E-2</v>
      </c>
      <c r="BD2320" s="320">
        <f>_xll.qlIndexFixing($BE$1,AZ2320,TRUE,_xll.ohTrigger(Trigger,Trigger6M))</f>
        <v>1.348316610064393E-2</v>
      </c>
    </row>
    <row r="2321" spans="51:56" ht="11.25" customHeight="1" x14ac:dyDescent="0.25">
      <c r="AY2321" s="159" t="s">
        <v>90</v>
      </c>
      <c r="AZ2321" s="158">
        <f>_xll.qlInterestRateIndexFixingDate(Currency&amp;"ibor"&amp;Tenor,BA2321,Trigger)</f>
        <v>55568</v>
      </c>
      <c r="BA2321" s="158">
        <f>_xll.qlCalendarAdvance(Calendar,BA2320,AY2321,"f",,Trigger)</f>
        <v>55570</v>
      </c>
      <c r="BB2321" s="158">
        <f>_xll.qlInterestRateIndexMaturity(Currency&amp;"ibor"&amp;Tenor,BA2321,Trigger)</f>
        <v>55752</v>
      </c>
      <c r="BC2321" s="320">
        <f>_xll.qlIndexFixing($AC$5,AZ2321,TRUE,_xll.ohTrigger(Trigger,Trigger6M))</f>
        <v>1.3833990914641129E-2</v>
      </c>
      <c r="BD2321" s="320">
        <f>_xll.qlIndexFixing($BE$1,AZ2321,TRUE,_xll.ohTrigger(Trigger,Trigger6M))</f>
        <v>1.3478911431757274E-2</v>
      </c>
    </row>
    <row r="2322" spans="51:56" ht="11.25" customHeight="1" x14ac:dyDescent="0.25">
      <c r="AY2322" s="159" t="s">
        <v>90</v>
      </c>
      <c r="AZ2322" s="158">
        <f>_xll.qlInterestRateIndexFixingDate(Currency&amp;"ibor"&amp;Tenor,BA2322,Trigger)</f>
        <v>55575</v>
      </c>
      <c r="BA2322" s="158">
        <f>_xll.qlCalendarAdvance(Calendar,BA2321,AY2322,"f",,Trigger)</f>
        <v>55577</v>
      </c>
      <c r="BB2322" s="158">
        <f>_xll.qlInterestRateIndexMaturity(Currency&amp;"ibor"&amp;Tenor,BA2322,Trigger)</f>
        <v>55759</v>
      </c>
      <c r="BC2322" s="320">
        <f>_xll.qlIndexFixing($AC$5,AZ2322,TRUE,_xll.ohTrigger(Trigger,Trigger6M))</f>
        <v>1.3826210720386128E-2</v>
      </c>
      <c r="BD2322" s="320">
        <f>_xll.qlIndexFixing($BE$1,AZ2322,TRUE,_xll.ohTrigger(Trigger,Trigger6M))</f>
        <v>1.3474629300607386E-2</v>
      </c>
    </row>
    <row r="2323" spans="51:56" ht="11.25" customHeight="1" x14ac:dyDescent="0.25">
      <c r="AY2323" s="159" t="s">
        <v>90</v>
      </c>
      <c r="AZ2323" s="158">
        <f>_xll.qlInterestRateIndexFixingDate(Currency&amp;"ibor"&amp;Tenor,BA2323,Trigger)</f>
        <v>55582</v>
      </c>
      <c r="BA2323" s="158">
        <f>_xll.qlCalendarAdvance(Calendar,BA2322,AY2323,"f",,Trigger)</f>
        <v>55584</v>
      </c>
      <c r="BB2323" s="158">
        <f>_xll.qlInterestRateIndexMaturity(Currency&amp;"ibor"&amp;Tenor,BA2323,Trigger)</f>
        <v>55768</v>
      </c>
      <c r="BC2323" s="320">
        <f>_xll.qlIndexFixing($AC$5,AZ2323,TRUE,_xll.ohTrigger(Trigger,Trigger6M))</f>
        <v>1.3818113753017135E-2</v>
      </c>
      <c r="BD2323" s="320">
        <f>_xll.qlIndexFixing($BE$1,AZ2323,TRUE,_xll.ohTrigger(Trigger,Trigger6M))</f>
        <v>1.3470187446773724E-2</v>
      </c>
    </row>
    <row r="2324" spans="51:56" ht="11.25" customHeight="1" x14ac:dyDescent="0.25">
      <c r="AY2324" s="159" t="s">
        <v>90</v>
      </c>
      <c r="AZ2324" s="158">
        <f>_xll.qlInterestRateIndexFixingDate(Currency&amp;"ibor"&amp;Tenor,BA2324,Trigger)</f>
        <v>55589</v>
      </c>
      <c r="BA2324" s="158">
        <f>_xll.qlCalendarAdvance(Calendar,BA2323,AY2324,"f",,Trigger)</f>
        <v>55591</v>
      </c>
      <c r="BB2324" s="158">
        <f>_xll.qlInterestRateIndexMaturity(Currency&amp;"ibor"&amp;Tenor,BA2324,Trigger)</f>
        <v>55775</v>
      </c>
      <c r="BC2324" s="320">
        <f>_xll.qlIndexFixing($AC$5,AZ2324,TRUE,_xll.ohTrigger(Trigger,Trigger6M))</f>
        <v>1.3810401837288077E-2</v>
      </c>
      <c r="BD2324" s="320">
        <f>_xll.qlIndexFixing($BE$1,AZ2324,TRUE,_xll.ohTrigger(Trigger,Trigger6M))</f>
        <v>1.3465845970308437E-2</v>
      </c>
    </row>
    <row r="2325" spans="51:56" ht="11.25" customHeight="1" x14ac:dyDescent="0.25">
      <c r="AY2325" s="159" t="s">
        <v>90</v>
      </c>
      <c r="AZ2325" s="158">
        <f>_xll.qlInterestRateIndexFixingDate(Currency&amp;"ibor"&amp;Tenor,BA2325,Trigger)</f>
        <v>55596</v>
      </c>
      <c r="BA2325" s="158">
        <f>_xll.qlCalendarAdvance(Calendar,BA2324,AY2325,"f",,Trigger)</f>
        <v>55598</v>
      </c>
      <c r="BB2325" s="158">
        <f>_xll.qlInterestRateIndexMaturity(Currency&amp;"ibor"&amp;Tenor,BA2325,Trigger)</f>
        <v>55782</v>
      </c>
      <c r="BC2325" s="320">
        <f>_xll.qlIndexFixing($AC$5,AZ2325,TRUE,_xll.ohTrigger(Trigger,Trigger6M))</f>
        <v>1.3802681842316093E-2</v>
      </c>
      <c r="BD2325" s="320">
        <f>_xll.qlIndexFixing($BE$1,AZ2325,TRUE,_xll.ohTrigger(Trigger,Trigger6M))</f>
        <v>1.3461476892707859E-2</v>
      </c>
    </row>
    <row r="2326" spans="51:56" ht="11.25" customHeight="1" x14ac:dyDescent="0.25">
      <c r="AY2326" s="159" t="s">
        <v>90</v>
      </c>
      <c r="AZ2326" s="158">
        <f>_xll.qlInterestRateIndexFixingDate(Currency&amp;"ibor"&amp;Tenor,BA2326,Trigger)</f>
        <v>55603</v>
      </c>
      <c r="BA2326" s="158">
        <f>_xll.qlCalendarAdvance(Calendar,BA2325,AY2326,"f",,Trigger)</f>
        <v>55605</v>
      </c>
      <c r="BB2326" s="158">
        <f>_xll.qlInterestRateIndexMaturity(Currency&amp;"ibor"&amp;Tenor,BA2326,Trigger)</f>
        <v>55789</v>
      </c>
      <c r="BC2326" s="320">
        <f>_xll.qlIndexFixing($AC$5,AZ2326,TRUE,_xll.ohTrigger(Trigger,Trigger6M))</f>
        <v>1.3794953768196323E-2</v>
      </c>
      <c r="BD2326" s="320">
        <f>_xll.qlIndexFixing($BE$1,AZ2326,TRUE,_xll.ohTrigger(Trigger,Trigger6M))</f>
        <v>1.3457080170409447E-2</v>
      </c>
    </row>
    <row r="2327" spans="51:56" ht="11.25" customHeight="1" x14ac:dyDescent="0.25">
      <c r="AY2327" s="159" t="s">
        <v>90</v>
      </c>
      <c r="AZ2327" s="158">
        <f>_xll.qlInterestRateIndexFixingDate(Currency&amp;"ibor"&amp;Tenor,BA2327,Trigger)</f>
        <v>55610</v>
      </c>
      <c r="BA2327" s="158">
        <f>_xll.qlCalendarAdvance(Calendar,BA2326,AY2327,"f",,Trigger)</f>
        <v>55612</v>
      </c>
      <c r="BB2327" s="158">
        <f>_xll.qlInterestRateIndexMaturity(Currency&amp;"ibor"&amp;Tenor,BA2327,Trigger)</f>
        <v>55795</v>
      </c>
      <c r="BC2327" s="320">
        <f>_xll.qlIndexFixing($AC$5,AZ2327,TRUE,_xll.ohTrigger(Trigger,Trigger6M))</f>
        <v>1.37872010595168E-2</v>
      </c>
      <c r="BD2327" s="320">
        <f>_xll.qlIndexFixing($BE$1,AZ2327,TRUE,_xll.ohTrigger(Trigger,Trigger6M))</f>
        <v>1.3452730577285582E-2</v>
      </c>
    </row>
    <row r="2328" spans="51:56" ht="11.25" customHeight="1" x14ac:dyDescent="0.25">
      <c r="AY2328" s="159" t="s">
        <v>90</v>
      </c>
      <c r="AZ2328" s="158">
        <f>_xll.qlInterestRateIndexFixingDate(Currency&amp;"ibor"&amp;Tenor,BA2328,Trigger)</f>
        <v>55617</v>
      </c>
      <c r="BA2328" s="158">
        <f>_xll.qlCalendarAdvance(Calendar,BA2327,AY2328,"f",,Trigger)</f>
        <v>55619</v>
      </c>
      <c r="BB2328" s="158">
        <f>_xll.qlInterestRateIndexMaturity(Currency&amp;"ibor"&amp;Tenor,BA2328,Trigger)</f>
        <v>55802</v>
      </c>
      <c r="BC2328" s="320">
        <f>_xll.qlIndexFixing($AC$5,AZ2328,TRUE,_xll.ohTrigger(Trigger,Trigger6M))</f>
        <v>1.3779414576413048E-2</v>
      </c>
      <c r="BD2328" s="320">
        <f>_xll.qlIndexFixing($BE$1,AZ2328,TRUE,_xll.ohTrigger(Trigger,Trigger6M))</f>
        <v>1.3448280596528802E-2</v>
      </c>
    </row>
    <row r="2329" spans="51:56" ht="11.25" customHeight="1" x14ac:dyDescent="0.25">
      <c r="AY2329" s="159" t="s">
        <v>90</v>
      </c>
      <c r="AZ2329" s="158">
        <f>_xll.qlInterestRateIndexFixingDate(Currency&amp;"ibor"&amp;Tenor,BA2329,Trigger)</f>
        <v>55624</v>
      </c>
      <c r="BA2329" s="158">
        <f>_xll.qlCalendarAdvance(Calendar,BA2328,AY2329,"f",,Trigger)</f>
        <v>55626</v>
      </c>
      <c r="BB2329" s="158">
        <f>_xll.qlInterestRateIndexMaturity(Currency&amp;"ibor"&amp;Tenor,BA2329,Trigger)</f>
        <v>55809</v>
      </c>
      <c r="BC2329" s="320">
        <f>_xll.qlIndexFixing($AC$5,AZ2329,TRUE,_xll.ohTrigger(Trigger,Trigger6M))</f>
        <v>1.3771619970612025E-2</v>
      </c>
      <c r="BD2329" s="320">
        <f>_xll.qlIndexFixing($BE$1,AZ2329,TRUE,_xll.ohTrigger(Trigger,Trigger6M))</f>
        <v>1.3443802844483804E-2</v>
      </c>
    </row>
    <row r="2330" spans="51:56" ht="11.25" customHeight="1" x14ac:dyDescent="0.25">
      <c r="AY2330" s="159" t="s">
        <v>90</v>
      </c>
      <c r="AZ2330" s="158">
        <f>_xll.qlInterestRateIndexFixingDate(Currency&amp;"ibor"&amp;Tenor,BA2330,Trigger)</f>
        <v>55627</v>
      </c>
      <c r="BA2330" s="158">
        <f>_xll.qlCalendarAdvance(Calendar,BA2329,AY2330,"f",,Trigger)</f>
        <v>55633</v>
      </c>
      <c r="BB2330" s="158">
        <f>_xll.qlInterestRateIndexMaturity(Currency&amp;"ibor"&amp;Tenor,BA2330,Trigger)</f>
        <v>55816</v>
      </c>
      <c r="BC2330" s="320">
        <f>_xll.qlIndexFixing($AC$5,AZ2330,TRUE,_xll.ohTrigger(Trigger,Trigger6M))</f>
        <v>1.3763817242209394E-2</v>
      </c>
      <c r="BD2330" s="320">
        <f>_xll.qlIndexFixing($BE$1,AZ2330,TRUE,_xll.ohTrigger(Trigger,Trigger6M))</f>
        <v>1.3439297277594608E-2</v>
      </c>
    </row>
    <row r="2331" spans="51:56" ht="11.25" customHeight="1" x14ac:dyDescent="0.25">
      <c r="AY2331" s="159" t="s">
        <v>90</v>
      </c>
      <c r="AZ2331" s="158">
        <f>_xll.qlInterestRateIndexFixingDate(Currency&amp;"ibor"&amp;Tenor,BA2331,Trigger)</f>
        <v>55638</v>
      </c>
      <c r="BA2331" s="158">
        <f>_xll.qlCalendarAdvance(Calendar,BA2330,AY2331,"f",,Trigger)</f>
        <v>55641</v>
      </c>
      <c r="BB2331" s="158">
        <f>_xll.qlInterestRateIndexMaturity(Currency&amp;"ibor"&amp;Tenor,BA2331,Trigger)</f>
        <v>55827</v>
      </c>
      <c r="BC2331" s="320">
        <f>_xll.qlIndexFixing($AC$5,AZ2331,TRUE,_xll.ohTrigger(Trigger,Trigger6M))</f>
        <v>1.3755467902264772E-2</v>
      </c>
      <c r="BD2331" s="320">
        <f>_xll.qlIndexFixing($BE$1,AZ2331,TRUE,_xll.ohTrigger(Trigger,Trigger6M))</f>
        <v>1.3433861913860111E-2</v>
      </c>
    </row>
    <row r="2332" spans="51:56" ht="11.25" customHeight="1" x14ac:dyDescent="0.25">
      <c r="AY2332" s="159" t="s">
        <v>90</v>
      </c>
      <c r="AZ2332" s="158">
        <f>_xll.qlInterestRateIndexFixingDate(Currency&amp;"ibor"&amp;Tenor,BA2332,Trigger)</f>
        <v>55646</v>
      </c>
      <c r="BA2332" s="158">
        <f>_xll.qlCalendarAdvance(Calendar,BA2331,AY2332,"f",,Trigger)</f>
        <v>55648</v>
      </c>
      <c r="BB2332" s="158">
        <f>_xll.qlInterestRateIndexMaturity(Currency&amp;"ibor"&amp;Tenor,BA2332,Trigger)</f>
        <v>55834</v>
      </c>
      <c r="BC2332" s="320">
        <f>_xll.qlIndexFixing($AC$5,AZ2332,TRUE,_xll.ohTrigger(Trigger,Trigger6M))</f>
        <v>1.3747773697571181E-2</v>
      </c>
      <c r="BD2332" s="320">
        <f>_xll.qlIndexFixing($BE$1,AZ2332,TRUE,_xll.ohTrigger(Trigger,Trigger6M))</f>
        <v>1.3429290060034269E-2</v>
      </c>
    </row>
    <row r="2333" spans="51:56" ht="11.25" customHeight="1" x14ac:dyDescent="0.25">
      <c r="AY2333" s="159" t="s">
        <v>90</v>
      </c>
      <c r="AZ2333" s="158">
        <f>_xll.qlInterestRateIndexFixingDate(Currency&amp;"ibor"&amp;Tenor,BA2333,Trigger)</f>
        <v>55653</v>
      </c>
      <c r="BA2333" s="158">
        <f>_xll.qlCalendarAdvance(Calendar,BA2332,AY2333,"f",,Trigger)</f>
        <v>55655</v>
      </c>
      <c r="BB2333" s="158">
        <f>_xll.qlInterestRateIndexMaturity(Currency&amp;"ibor"&amp;Tenor,BA2333,Trigger)</f>
        <v>55841</v>
      </c>
      <c r="BC2333" s="320">
        <f>_xll.qlIndexFixing($AC$5,AZ2333,TRUE,_xll.ohTrigger(Trigger,Trigger6M))</f>
        <v>1.3742284915993549E-2</v>
      </c>
      <c r="BD2333" s="320">
        <f>_xll.qlIndexFixing($BE$1,AZ2333,TRUE,_xll.ohTrigger(Trigger,Trigger6M))</f>
        <v>1.3424690242206131E-2</v>
      </c>
    </row>
    <row r="2334" spans="51:56" ht="11.25" customHeight="1" x14ac:dyDescent="0.25">
      <c r="AY2334" s="159" t="s">
        <v>90</v>
      </c>
      <c r="AZ2334" s="158">
        <f>_xll.qlInterestRateIndexFixingDate(Currency&amp;"ibor"&amp;Tenor,BA2334,Trigger)</f>
        <v>55660</v>
      </c>
      <c r="BA2334" s="158">
        <f>_xll.qlCalendarAdvance(Calendar,BA2333,AY2334,"f",,Trigger)</f>
        <v>55662</v>
      </c>
      <c r="BB2334" s="158">
        <f>_xll.qlInterestRateIndexMaturity(Currency&amp;"ibor"&amp;Tenor,BA2334,Trigger)</f>
        <v>55848</v>
      </c>
      <c r="BC2334" s="320">
        <f>_xll.qlIndexFixing($AC$5,AZ2334,TRUE,_xll.ohTrigger(Trigger,Trigger6M))</f>
        <v>1.3742326818393378E-2</v>
      </c>
      <c r="BD2334" s="320">
        <f>_xll.qlIndexFixing($BE$1,AZ2334,TRUE,_xll.ohTrigger(Trigger,Trigger6M))</f>
        <v>1.3420062416825158E-2</v>
      </c>
    </row>
    <row r="2335" spans="51:56" ht="11.25" customHeight="1" x14ac:dyDescent="0.25">
      <c r="AY2335" s="159" t="s">
        <v>90</v>
      </c>
      <c r="AZ2335" s="158">
        <f>_xll.qlInterestRateIndexFixingDate(Currency&amp;"ibor"&amp;Tenor,BA2335,Trigger)</f>
        <v>55667</v>
      </c>
      <c r="BA2335" s="158">
        <f>_xll.qlCalendarAdvance(Calendar,BA2334,AY2335,"f",,Trigger)</f>
        <v>55669</v>
      </c>
      <c r="BB2335" s="158">
        <f>_xll.qlInterestRateIndexMaturity(Currency&amp;"ibor"&amp;Tenor,BA2335,Trigger)</f>
        <v>55852</v>
      </c>
      <c r="BC2335" s="320">
        <f>_xll.qlIndexFixing($AC$5,AZ2335,TRUE,_xll.ohTrigger(Trigger,Trigger6M))</f>
        <v>1.3741574742141613E-2</v>
      </c>
      <c r="BD2335" s="320">
        <f>_xll.qlIndexFixing($BE$1,AZ2335,TRUE,_xll.ohTrigger(Trigger,Trigger6M))</f>
        <v>1.3415684791721153E-2</v>
      </c>
    </row>
    <row r="2336" spans="51:56" ht="11.25" customHeight="1" x14ac:dyDescent="0.25">
      <c r="AY2336" s="159" t="s">
        <v>90</v>
      </c>
      <c r="AZ2336" s="158">
        <f>_xll.qlInterestRateIndexFixingDate(Currency&amp;"ibor"&amp;Tenor,BA2336,Trigger)</f>
        <v>55674</v>
      </c>
      <c r="BA2336" s="158">
        <f>_xll.qlCalendarAdvance(Calendar,BA2335,AY2336,"f",,Trigger)</f>
        <v>55676</v>
      </c>
      <c r="BB2336" s="158">
        <f>_xll.qlInterestRateIndexMaturity(Currency&amp;"ibor"&amp;Tenor,BA2336,Trigger)</f>
        <v>55859</v>
      </c>
      <c r="BC2336" s="320">
        <f>_xll.qlIndexFixing($AC$5,AZ2336,TRUE,_xll.ohTrigger(Trigger,Trigger6M))</f>
        <v>1.3741616639760977E-2</v>
      </c>
      <c r="BD2336" s="320">
        <f>_xll.qlIndexFixing($BE$1,AZ2336,TRUE,_xll.ohTrigger(Trigger,Trigger6M))</f>
        <v>1.3411007406737778E-2</v>
      </c>
    </row>
    <row r="2337" spans="51:56" ht="11.25" customHeight="1" x14ac:dyDescent="0.25">
      <c r="AY2337" s="159" t="s">
        <v>90</v>
      </c>
      <c r="AZ2337" s="158">
        <f>_xll.qlInterestRateIndexFixingDate(Currency&amp;"ibor"&amp;Tenor,BA2337,Trigger)</f>
        <v>55681</v>
      </c>
      <c r="BA2337" s="158">
        <f>_xll.qlCalendarAdvance(Calendar,BA2336,AY2337,"f",,Trigger)</f>
        <v>55683</v>
      </c>
      <c r="BB2337" s="158">
        <f>_xll.qlInterestRateIndexMaturity(Currency&amp;"ibor"&amp;Tenor,BA2337,Trigger)</f>
        <v>55866</v>
      </c>
      <c r="BC2337" s="320">
        <f>_xll.qlIndexFixing($AC$5,AZ2337,TRUE,_xll.ohTrigger(Trigger,Trigger6M))</f>
        <v>1.374165853738165E-2</v>
      </c>
      <c r="BD2337" s="320">
        <f>_xll.qlIndexFixing($BE$1,AZ2337,TRUE,_xll.ohTrigger(Trigger,Trigger6M))</f>
        <v>1.340630189583838E-2</v>
      </c>
    </row>
    <row r="2338" spans="51:56" ht="11.25" customHeight="1" x14ac:dyDescent="0.25">
      <c r="AY2338" s="159" t="s">
        <v>90</v>
      </c>
      <c r="AZ2338" s="158">
        <f>_xll.qlInterestRateIndexFixingDate(Currency&amp;"ibor"&amp;Tenor,BA2338,Trigger)</f>
        <v>55688</v>
      </c>
      <c r="BA2338" s="158">
        <f>_xll.qlCalendarAdvance(Calendar,BA2337,AY2338,"f",,Trigger)</f>
        <v>55690</v>
      </c>
      <c r="BB2338" s="158">
        <f>_xll.qlInterestRateIndexMaturity(Currency&amp;"ibor"&amp;Tenor,BA2338,Trigger)</f>
        <v>55873</v>
      </c>
      <c r="BC2338" s="320">
        <f>_xll.qlIndexFixing($AC$5,AZ2338,TRUE,_xll.ohTrigger(Trigger,Trigger6M))</f>
        <v>1.3741700435003635E-2</v>
      </c>
      <c r="BD2338" s="320">
        <f>_xll.qlIndexFixing($BE$1,AZ2338,TRUE,_xll.ohTrigger(Trigger,Trigger6M))</f>
        <v>1.3401568215480523E-2</v>
      </c>
    </row>
    <row r="2339" spans="51:56" ht="11.25" customHeight="1" x14ac:dyDescent="0.25">
      <c r="AY2339" s="159" t="s">
        <v>90</v>
      </c>
      <c r="AZ2339" s="158">
        <f>_xll.qlInterestRateIndexFixingDate(Currency&amp;"ibor"&amp;Tenor,BA2339,Trigger)</f>
        <v>55695</v>
      </c>
      <c r="BA2339" s="158">
        <f>_xll.qlCalendarAdvance(Calendar,BA2338,AY2339,"f",,Trigger)</f>
        <v>55697</v>
      </c>
      <c r="BB2339" s="158">
        <f>_xll.qlInterestRateIndexMaturity(Currency&amp;"ibor"&amp;Tenor,BA2339,Trigger)</f>
        <v>55880</v>
      </c>
      <c r="BC2339" s="320">
        <f>_xll.qlIndexFixing($AC$5,AZ2339,TRUE,_xll.ohTrigger(Trigger,Trigger6M))</f>
        <v>1.3741742332625618E-2</v>
      </c>
      <c r="BD2339" s="320">
        <f>_xll.qlIndexFixing($BE$1,AZ2339,TRUE,_xll.ohTrigger(Trigger,Trigger6M))</f>
        <v>1.3396806322122205E-2</v>
      </c>
    </row>
    <row r="2340" spans="51:56" ht="11.25" customHeight="1" x14ac:dyDescent="0.25">
      <c r="AY2340" s="159" t="s">
        <v>90</v>
      </c>
      <c r="AZ2340" s="158">
        <f>_xll.qlInterestRateIndexFixingDate(Currency&amp;"ibor"&amp;Tenor,BA2340,Trigger)</f>
        <v>55702</v>
      </c>
      <c r="BA2340" s="158">
        <f>_xll.qlCalendarAdvance(Calendar,BA2339,AY2340,"f",,Trigger)</f>
        <v>55704</v>
      </c>
      <c r="BB2340" s="158">
        <f>_xll.qlInterestRateIndexMaturity(Currency&amp;"ibor"&amp;Tenor,BA2340,Trigger)</f>
        <v>55890</v>
      </c>
      <c r="BC2340" s="320">
        <f>_xll.qlIndexFixing($AC$5,AZ2340,TRUE,_xll.ohTrigger(Trigger,Trigger6M))</f>
        <v>1.3742578232809546E-2</v>
      </c>
      <c r="BD2340" s="320">
        <f>_xll.qlIndexFixing($BE$1,AZ2340,TRUE,_xll.ohTrigger(Trigger,Trigger6M))</f>
        <v>1.3391704867271448E-2</v>
      </c>
    </row>
    <row r="2341" spans="51:56" ht="11.25" customHeight="1" x14ac:dyDescent="0.25">
      <c r="AY2341" s="159" t="s">
        <v>90</v>
      </c>
      <c r="AZ2341" s="158">
        <f>_xll.qlInterestRateIndexFixingDate(Currency&amp;"ibor"&amp;Tenor,BA2341,Trigger)</f>
        <v>55709</v>
      </c>
      <c r="BA2341" s="158">
        <f>_xll.qlCalendarAdvance(Calendar,BA2340,AY2341,"f",,Trigger)</f>
        <v>55711</v>
      </c>
      <c r="BB2341" s="158">
        <f>_xll.qlInterestRateIndexMaturity(Currency&amp;"ibor"&amp;Tenor,BA2341,Trigger)</f>
        <v>55897</v>
      </c>
      <c r="BC2341" s="320">
        <f>_xll.qlIndexFixing($AC$5,AZ2341,TRUE,_xll.ohTrigger(Trigger,Trigger6M))</f>
        <v>1.3742620135216252E-2</v>
      </c>
      <c r="BD2341" s="320">
        <f>_xll.qlIndexFixing($BE$1,AZ2341,TRUE,_xll.ohTrigger(Trigger,Trigger6M))</f>
        <v>1.3386879769725848E-2</v>
      </c>
    </row>
    <row r="2342" spans="51:56" ht="11.25" customHeight="1" x14ac:dyDescent="0.25">
      <c r="AY2342" s="159" t="s">
        <v>90</v>
      </c>
      <c r="AZ2342" s="158">
        <f>_xll.qlInterestRateIndexFixingDate(Currency&amp;"ibor"&amp;Tenor,BA2342,Trigger)</f>
        <v>55716</v>
      </c>
      <c r="BA2342" s="158">
        <f>_xll.qlCalendarAdvance(Calendar,BA2341,AY2342,"f",,Trigger)</f>
        <v>55718</v>
      </c>
      <c r="BB2342" s="158">
        <f>_xll.qlInterestRateIndexMaturity(Currency&amp;"ibor"&amp;Tenor,BA2342,Trigger)</f>
        <v>55904</v>
      </c>
      <c r="BC2342" s="320">
        <f>_xll.qlIndexFixing($AC$5,AZ2342,TRUE,_xll.ohTrigger(Trigger,Trigger6M))</f>
        <v>1.3742662037622958E-2</v>
      </c>
      <c r="BD2342" s="320">
        <f>_xll.qlIndexFixing($BE$1,AZ2342,TRUE,_xll.ohTrigger(Trigger,Trigger6M))</f>
        <v>1.3382026316277247E-2</v>
      </c>
    </row>
    <row r="2343" spans="51:56" ht="11.25" customHeight="1" x14ac:dyDescent="0.25">
      <c r="AY2343" s="159" t="s">
        <v>90</v>
      </c>
      <c r="AZ2343" s="158">
        <f>_xll.qlInterestRateIndexFixingDate(Currency&amp;"ibor"&amp;Tenor,BA2343,Trigger)</f>
        <v>55723</v>
      </c>
      <c r="BA2343" s="158">
        <f>_xll.qlCalendarAdvance(Calendar,BA2342,AY2343,"f",,Trigger)</f>
        <v>55725</v>
      </c>
      <c r="BB2343" s="158">
        <f>_xll.qlInterestRateIndexMaturity(Currency&amp;"ibor"&amp;Tenor,BA2343,Trigger)</f>
        <v>55911</v>
      </c>
      <c r="BC2343" s="320">
        <f>_xll.qlIndexFixing($AC$5,AZ2343,TRUE,_xll.ohTrigger(Trigger,Trigger6M))</f>
        <v>1.3742703940030522E-2</v>
      </c>
      <c r="BD2343" s="320">
        <f>_xll.qlIndexFixing($BE$1,AZ2343,TRUE,_xll.ohTrigger(Trigger,Trigger6M))</f>
        <v>1.3377144463388427E-2</v>
      </c>
    </row>
    <row r="2344" spans="51:56" ht="11.25" customHeight="1" x14ac:dyDescent="0.25">
      <c r="AY2344" s="159" t="s">
        <v>90</v>
      </c>
      <c r="AZ2344" s="158">
        <f>_xll.qlInterestRateIndexFixingDate(Currency&amp;"ibor"&amp;Tenor,BA2344,Trigger)</f>
        <v>55730</v>
      </c>
      <c r="BA2344" s="158">
        <f>_xll.qlCalendarAdvance(Calendar,BA2343,AY2344,"f",,Trigger)</f>
        <v>55732</v>
      </c>
      <c r="BB2344" s="158">
        <f>_xll.qlInterestRateIndexMaturity(Currency&amp;"ibor"&amp;Tenor,BA2344,Trigger)</f>
        <v>55918</v>
      </c>
      <c r="BC2344" s="320">
        <f>_xll.qlIndexFixing($AC$5,AZ2344,TRUE,_xll.ohTrigger(Trigger,Trigger6M))</f>
        <v>1.3742745842438947E-2</v>
      </c>
      <c r="BD2344" s="320">
        <f>_xll.qlIndexFixing($BE$1,AZ2344,TRUE,_xll.ohTrigger(Trigger,Trigger6M))</f>
        <v>1.3372234167526469E-2</v>
      </c>
    </row>
    <row r="2345" spans="51:56" ht="11.25" customHeight="1" x14ac:dyDescent="0.25">
      <c r="AY2345" s="159" t="s">
        <v>90</v>
      </c>
      <c r="AZ2345" s="158">
        <f>_xll.qlInterestRateIndexFixingDate(Currency&amp;"ibor"&amp;Tenor,BA2345,Trigger)</f>
        <v>55737</v>
      </c>
      <c r="BA2345" s="158">
        <f>_xll.qlCalendarAdvance(Calendar,BA2344,AY2345,"f",,Trigger)</f>
        <v>55739</v>
      </c>
      <c r="BB2345" s="158">
        <f>_xll.qlInterestRateIndexMaturity(Currency&amp;"ibor"&amp;Tenor,BA2345,Trigger)</f>
        <v>55925</v>
      </c>
      <c r="BC2345" s="320">
        <f>_xll.qlIndexFixing($AC$5,AZ2345,TRUE,_xll.ohTrigger(Trigger,Trigger6M))</f>
        <v>1.3742787744848661E-2</v>
      </c>
      <c r="BD2345" s="320">
        <f>_xll.qlIndexFixing($BE$1,AZ2345,TRUE,_xll.ohTrigger(Trigger,Trigger6M))</f>
        <v>1.3367295385156304E-2</v>
      </c>
    </row>
    <row r="2346" spans="51:56" ht="11.25" customHeight="1" x14ac:dyDescent="0.25">
      <c r="AY2346" s="159" t="s">
        <v>90</v>
      </c>
      <c r="AZ2346" s="158">
        <f>_xll.qlInterestRateIndexFixingDate(Currency&amp;"ibor"&amp;Tenor,BA2346,Trigger)</f>
        <v>55744</v>
      </c>
      <c r="BA2346" s="158">
        <f>_xll.qlCalendarAdvance(Calendar,BA2345,AY2346,"f",,Trigger)</f>
        <v>55746</v>
      </c>
      <c r="BB2346" s="158">
        <f>_xll.qlInterestRateIndexMaturity(Currency&amp;"ibor"&amp;Tenor,BA2346,Trigger)</f>
        <v>55932</v>
      </c>
      <c r="BC2346" s="320">
        <f>_xll.qlIndexFixing($AC$5,AZ2346,TRUE,_xll.ohTrigger(Trigger,Trigger6M))</f>
        <v>1.3742829647258805E-2</v>
      </c>
      <c r="BD2346" s="320">
        <f>_xll.qlIndexFixing($BE$1,AZ2346,TRUE,_xll.ohTrigger(Trigger,Trigger6M))</f>
        <v>1.3362328072748024E-2</v>
      </c>
    </row>
    <row r="2347" spans="51:56" ht="11.25" customHeight="1" x14ac:dyDescent="0.25">
      <c r="AY2347" s="159" t="s">
        <v>90</v>
      </c>
      <c r="AZ2347" s="158">
        <f>_xll.qlInterestRateIndexFixingDate(Currency&amp;"ibor"&amp;Tenor,BA2347,Trigger)</f>
        <v>55751</v>
      </c>
      <c r="BA2347" s="158">
        <f>_xll.qlCalendarAdvance(Calendar,BA2346,AY2347,"f",,Trigger)</f>
        <v>55753</v>
      </c>
      <c r="BB2347" s="158">
        <f>_xll.qlInterestRateIndexMaturity(Currency&amp;"ibor"&amp;Tenor,BA2347,Trigger)</f>
        <v>55939</v>
      </c>
      <c r="BC2347" s="320">
        <f>_xll.qlIndexFixing($AC$5,AZ2347,TRUE,_xll.ohTrigger(Trigger,Trigger6M))</f>
        <v>1.3742871549670238E-2</v>
      </c>
      <c r="BD2347" s="320">
        <f>_xll.qlIndexFixing($BE$1,AZ2347,TRUE,_xll.ohTrigger(Trigger,Trigger6M))</f>
        <v>1.3357332186772574E-2</v>
      </c>
    </row>
    <row r="2348" spans="51:56" ht="11.25" customHeight="1" x14ac:dyDescent="0.25">
      <c r="AY2348" s="159" t="s">
        <v>90</v>
      </c>
      <c r="AZ2348" s="158">
        <f>_xll.qlInterestRateIndexFixingDate(Currency&amp;"ibor"&amp;Tenor,BA2348,Trigger)</f>
        <v>55758</v>
      </c>
      <c r="BA2348" s="158">
        <f>_xll.qlCalendarAdvance(Calendar,BA2347,AY2348,"f",,Trigger)</f>
        <v>55760</v>
      </c>
      <c r="BB2348" s="158">
        <f>_xll.qlInterestRateIndexMaturity(Currency&amp;"ibor"&amp;Tenor,BA2348,Trigger)</f>
        <v>55943</v>
      </c>
      <c r="BC2348" s="320">
        <f>_xll.qlIndexFixing($AC$5,AZ2348,TRUE,_xll.ohTrigger(Trigger,Trigger6M))</f>
        <v>1.374211941126759E-2</v>
      </c>
      <c r="BD2348" s="320">
        <f>_xll.qlIndexFixing($BE$1,AZ2348,TRUE,_xll.ohTrigger(Trigger,Trigger6M))</f>
        <v>1.3352672513287381E-2</v>
      </c>
    </row>
    <row r="2349" spans="51:56" ht="11.25" customHeight="1" x14ac:dyDescent="0.25">
      <c r="AY2349" s="159" t="s">
        <v>90</v>
      </c>
      <c r="AZ2349" s="158">
        <f>_xll.qlInterestRateIndexFixingDate(Currency&amp;"ibor"&amp;Tenor,BA2349,Trigger)</f>
        <v>55765</v>
      </c>
      <c r="BA2349" s="158">
        <f>_xll.qlCalendarAdvance(Calendar,BA2348,AY2349,"f",,Trigger)</f>
        <v>55767</v>
      </c>
      <c r="BB2349" s="158">
        <f>_xll.qlInterestRateIndexMaturity(Currency&amp;"ibor"&amp;Tenor,BA2349,Trigger)</f>
        <v>55948</v>
      </c>
      <c r="BC2349" s="320">
        <f>_xll.qlIndexFixing($AC$5,AZ2349,TRUE,_xll.ohTrigger(Trigger,Trigger6M))</f>
        <v>1.3741631979506988E-2</v>
      </c>
      <c r="BD2349" s="320">
        <f>_xll.qlIndexFixing($BE$1,AZ2349,TRUE,_xll.ohTrigger(Trigger,Trigger6M))</f>
        <v>1.3347872720201624E-2</v>
      </c>
    </row>
    <row r="2350" spans="51:56" ht="11.25" customHeight="1" x14ac:dyDescent="0.25">
      <c r="AY2350" s="159" t="s">
        <v>90</v>
      </c>
      <c r="AZ2350" s="158">
        <f>_xll.qlInterestRateIndexFixingDate(Currency&amp;"ibor"&amp;Tenor,BA2350,Trigger)</f>
        <v>55772</v>
      </c>
      <c r="BA2350" s="158">
        <f>_xll.qlCalendarAdvance(Calendar,BA2349,AY2350,"f",,Trigger)</f>
        <v>55774</v>
      </c>
      <c r="BB2350" s="158">
        <f>_xll.qlInterestRateIndexMaturity(Currency&amp;"ibor"&amp;Tenor,BA2350,Trigger)</f>
        <v>55955</v>
      </c>
      <c r="BC2350" s="320">
        <f>_xll.qlIndexFixing($AC$5,AZ2350,TRUE,_xll.ohTrigger(Trigger,Trigger6M))</f>
        <v>1.3741673873951588E-2</v>
      </c>
      <c r="BD2350" s="320">
        <f>_xll.qlIndexFixing($BE$1,AZ2350,TRUE,_xll.ohTrigger(Trigger,Trigger6M))</f>
        <v>1.3342802113778926E-2</v>
      </c>
    </row>
    <row r="2351" spans="51:56" ht="11.25" customHeight="1" x14ac:dyDescent="0.25">
      <c r="AY2351" s="159" t="s">
        <v>90</v>
      </c>
      <c r="AZ2351" s="158">
        <f>_xll.qlInterestRateIndexFixingDate(Currency&amp;"ibor"&amp;Tenor,BA2351,Trigger)</f>
        <v>55779</v>
      </c>
      <c r="BA2351" s="158">
        <f>_xll.qlCalendarAdvance(Calendar,BA2350,AY2351,"f",,Trigger)</f>
        <v>55781</v>
      </c>
      <c r="BB2351" s="158">
        <f>_xll.qlInterestRateIndexMaturity(Currency&amp;"ibor"&amp;Tenor,BA2351,Trigger)</f>
        <v>55962</v>
      </c>
      <c r="BC2351" s="320">
        <f>_xll.qlIndexFixing($AC$5,AZ2351,TRUE,_xll.ohTrigger(Trigger,Trigger6M))</f>
        <v>1.374171576839707E-2</v>
      </c>
      <c r="BD2351" s="320">
        <f>_xll.qlIndexFixing($BE$1,AZ2351,TRUE,_xll.ohTrigger(Trigger,Trigger6M))</f>
        <v>1.333770278017957E-2</v>
      </c>
    </row>
    <row r="2352" spans="51:56" ht="11.25" customHeight="1" x14ac:dyDescent="0.25">
      <c r="AY2352" s="159" t="s">
        <v>90</v>
      </c>
      <c r="AZ2352" s="158">
        <f>_xll.qlInterestRateIndexFixingDate(Currency&amp;"ibor"&amp;Tenor,BA2352,Trigger)</f>
        <v>55786</v>
      </c>
      <c r="BA2352" s="158">
        <f>_xll.qlCalendarAdvance(Calendar,BA2351,AY2352,"f",,Trigger)</f>
        <v>55788</v>
      </c>
      <c r="BB2352" s="158">
        <f>_xll.qlInterestRateIndexMaturity(Currency&amp;"ibor"&amp;Tenor,BA2352,Trigger)</f>
        <v>55969</v>
      </c>
      <c r="BC2352" s="320">
        <f>_xll.qlIndexFixing($AC$5,AZ2352,TRUE,_xll.ohTrigger(Trigger,Trigger6M))</f>
        <v>1.3741757662842993E-2</v>
      </c>
      <c r="BD2352" s="320">
        <f>_xll.qlIndexFixing($BE$1,AZ2352,TRUE,_xll.ohTrigger(Trigger,Trigger6M))</f>
        <v>1.333257467588345E-2</v>
      </c>
    </row>
    <row r="2353" spans="51:56" ht="11.25" customHeight="1" x14ac:dyDescent="0.25">
      <c r="AY2353" s="159" t="s">
        <v>90</v>
      </c>
      <c r="AZ2353" s="158">
        <f>_xll.qlInterestRateIndexFixingDate(Currency&amp;"ibor"&amp;Tenor,BA2353,Trigger)</f>
        <v>55793</v>
      </c>
      <c r="BA2353" s="158">
        <f>_xll.qlCalendarAdvance(Calendar,BA2352,AY2353,"f",,Trigger)</f>
        <v>55795</v>
      </c>
      <c r="BB2353" s="158">
        <f>_xll.qlInterestRateIndexMaturity(Currency&amp;"ibor"&amp;Tenor,BA2353,Trigger)</f>
        <v>55977</v>
      </c>
      <c r="BC2353" s="320">
        <f>_xll.qlIndexFixing($AC$5,AZ2353,TRUE,_xll.ohTrigger(Trigger,Trigger6M))</f>
        <v>1.374206422492758E-2</v>
      </c>
      <c r="BD2353" s="320">
        <f>_xll.qlIndexFixing($BE$1,AZ2353,TRUE,_xll.ohTrigger(Trigger,Trigger6M))</f>
        <v>1.3327285524044309E-2</v>
      </c>
    </row>
    <row r="2354" spans="51:56" ht="11.25" customHeight="1" x14ac:dyDescent="0.25">
      <c r="AY2354" s="159" t="s">
        <v>90</v>
      </c>
      <c r="AZ2354" s="158">
        <f>_xll.qlInterestRateIndexFixingDate(Currency&amp;"ibor"&amp;Tenor,BA2354,Trigger)</f>
        <v>55800</v>
      </c>
      <c r="BA2354" s="158">
        <f>_xll.qlCalendarAdvance(Calendar,BA2353,AY2354,"f",,Trigger)</f>
        <v>55802</v>
      </c>
      <c r="BB2354" s="158">
        <f>_xll.qlInterestRateIndexMaturity(Currency&amp;"ibor"&amp;Tenor,BA2354,Trigger)</f>
        <v>55984</v>
      </c>
      <c r="BC2354" s="320">
        <f>_xll.qlIndexFixing($AC$5,AZ2354,TRUE,_xll.ohTrigger(Trigger,Trigger6M))</f>
        <v>1.3742106120969381E-2</v>
      </c>
      <c r="BD2354" s="320">
        <f>_xll.qlIndexFixing($BE$1,AZ2354,TRUE,_xll.ohTrigger(Trigger,Trigger6M))</f>
        <v>1.3322097480016082E-2</v>
      </c>
    </row>
    <row r="2355" spans="51:56" ht="11.25" customHeight="1" x14ac:dyDescent="0.25">
      <c r="AY2355" s="159" t="s">
        <v>90</v>
      </c>
      <c r="AZ2355" s="158">
        <f>_xll.qlInterestRateIndexFixingDate(Currency&amp;"ibor"&amp;Tenor,BA2355,Trigger)</f>
        <v>55807</v>
      </c>
      <c r="BA2355" s="158">
        <f>_xll.qlCalendarAdvance(Calendar,BA2354,AY2355,"f",,Trigger)</f>
        <v>55809</v>
      </c>
      <c r="BB2355" s="158">
        <f>_xll.qlInterestRateIndexMaturity(Currency&amp;"ibor"&amp;Tenor,BA2355,Trigger)</f>
        <v>55991</v>
      </c>
      <c r="BC2355" s="320">
        <f>_xll.qlIndexFixing($AC$5,AZ2355,TRUE,_xll.ohTrigger(Trigger,Trigger6M))</f>
        <v>1.3742148017012061E-2</v>
      </c>
      <c r="BD2355" s="320">
        <f>_xll.qlIndexFixing($BE$1,AZ2355,TRUE,_xll.ohTrigger(Trigger,Trigger6M))</f>
        <v>1.3316880530642923E-2</v>
      </c>
    </row>
    <row r="2356" spans="51:56" ht="11.25" customHeight="1" x14ac:dyDescent="0.25">
      <c r="AY2356" s="159" t="s">
        <v>90</v>
      </c>
      <c r="AZ2356" s="158">
        <f>_xll.qlInterestRateIndexFixingDate(Currency&amp;"ibor"&amp;Tenor,BA2356,Trigger)</f>
        <v>55814</v>
      </c>
      <c r="BA2356" s="158">
        <f>_xll.qlCalendarAdvance(Calendar,BA2355,AY2356,"f",,Trigger)</f>
        <v>55816</v>
      </c>
      <c r="BB2356" s="158">
        <f>_xll.qlInterestRateIndexMaturity(Currency&amp;"ibor"&amp;Tenor,BA2356,Trigger)</f>
        <v>55998</v>
      </c>
      <c r="BC2356" s="320">
        <f>_xll.qlIndexFixing($AC$5,AZ2356,TRUE,_xll.ohTrigger(Trigger,Trigger6M))</f>
        <v>1.3742189913056497E-2</v>
      </c>
      <c r="BD2356" s="320">
        <f>_xll.qlIndexFixing($BE$1,AZ2356,TRUE,_xll.ohTrigger(Trigger,Trigger6M))</f>
        <v>1.3311634632412387E-2</v>
      </c>
    </row>
    <row r="2357" spans="51:56" ht="11.25" customHeight="1" x14ac:dyDescent="0.25">
      <c r="AY2357" s="159" t="s">
        <v>90</v>
      </c>
      <c r="AZ2357" s="158">
        <f>_xll.qlInterestRateIndexFixingDate(Currency&amp;"ibor"&amp;Tenor,BA2357,Trigger)</f>
        <v>55821</v>
      </c>
      <c r="BA2357" s="158">
        <f>_xll.qlCalendarAdvance(Calendar,BA2356,AY2357,"f",,Trigger)</f>
        <v>55823</v>
      </c>
      <c r="BB2357" s="158">
        <f>_xll.qlInterestRateIndexMaturity(Currency&amp;"ibor"&amp;Tenor,BA2357,Trigger)</f>
        <v>56004</v>
      </c>
      <c r="BC2357" s="320">
        <f>_xll.qlIndexFixing($AC$5,AZ2357,TRUE,_xll.ohTrigger(Trigger,Trigger6M))</f>
        <v>1.3741967135088509E-2</v>
      </c>
      <c r="BD2357" s="320">
        <f>_xll.qlIndexFixing($BE$1,AZ2357,TRUE,_xll.ohTrigger(Trigger,Trigger6M))</f>
        <v>1.3306501070887275E-2</v>
      </c>
    </row>
    <row r="2358" spans="51:56" ht="11.25" customHeight="1" x14ac:dyDescent="0.25">
      <c r="AY2358" s="159" t="s">
        <v>90</v>
      </c>
      <c r="AZ2358" s="158">
        <f>_xll.qlInterestRateIndexFixingDate(Currency&amp;"ibor"&amp;Tenor,BA2358,Trigger)</f>
        <v>55828</v>
      </c>
      <c r="BA2358" s="158">
        <f>_xll.qlCalendarAdvance(Calendar,BA2357,AY2358,"f",,Trigger)</f>
        <v>55830</v>
      </c>
      <c r="BB2358" s="158">
        <f>_xll.qlInterestRateIndexMaturity(Currency&amp;"ibor"&amp;Tenor,BA2358,Trigger)</f>
        <v>56011</v>
      </c>
      <c r="BC2358" s="320">
        <f>_xll.qlIndexFixing($AC$5,AZ2358,TRUE,_xll.ohTrigger(Trigger,Trigger6M))</f>
        <v>1.3742009029539731E-2</v>
      </c>
      <c r="BD2358" s="320">
        <f>_xll.qlIndexFixing($BE$1,AZ2358,TRUE,_xll.ohTrigger(Trigger,Trigger6M))</f>
        <v>1.3301199428594805E-2</v>
      </c>
    </row>
    <row r="2359" spans="51:56" ht="11.25" customHeight="1" x14ac:dyDescent="0.25">
      <c r="AY2359" s="159" t="s">
        <v>90</v>
      </c>
      <c r="AZ2359" s="158">
        <f>_xll.qlInterestRateIndexFixingDate(Currency&amp;"ibor"&amp;Tenor,BA2359,Trigger)</f>
        <v>55835</v>
      </c>
      <c r="BA2359" s="158">
        <f>_xll.qlCalendarAdvance(Calendar,BA2358,AY2359,"f",,Trigger)</f>
        <v>55837</v>
      </c>
      <c r="BB2359" s="158">
        <f>_xll.qlInterestRateIndexMaturity(Currency&amp;"ibor"&amp;Tenor,BA2359,Trigger)</f>
        <v>56018</v>
      </c>
      <c r="BC2359" s="320">
        <f>_xll.qlIndexFixing($AC$5,AZ2359,TRUE,_xll.ohTrigger(Trigger,Trigger6M))</f>
        <v>1.3742050923992281E-2</v>
      </c>
      <c r="BD2359" s="320">
        <f>_xll.qlIndexFixing($BE$1,AZ2359,TRUE,_xll.ohTrigger(Trigger,Trigger6M))</f>
        <v>1.3295868711015187E-2</v>
      </c>
    </row>
    <row r="2360" spans="51:56" ht="11.25" customHeight="1" x14ac:dyDescent="0.25">
      <c r="AY2360" s="159" t="s">
        <v>90</v>
      </c>
      <c r="AZ2360" s="158">
        <f>_xll.qlInterestRateIndexFixingDate(Currency&amp;"ibor"&amp;Tenor,BA2360,Trigger)</f>
        <v>55842</v>
      </c>
      <c r="BA2360" s="158">
        <f>_xll.qlCalendarAdvance(Calendar,BA2359,AY2360,"f",,Trigger)</f>
        <v>55844</v>
      </c>
      <c r="BB2360" s="158">
        <f>_xll.qlInterestRateIndexMaturity(Currency&amp;"ibor"&amp;Tenor,BA2360,Trigger)</f>
        <v>56025</v>
      </c>
      <c r="BC2360" s="320">
        <f>_xll.qlIndexFixing($AC$5,AZ2360,TRUE,_xll.ohTrigger(Trigger,Trigger6M))</f>
        <v>1.3734050626180648E-2</v>
      </c>
      <c r="BD2360" s="320">
        <f>_xll.qlIndexFixing($BE$1,AZ2360,TRUE,_xll.ohTrigger(Trigger,Trigger6M))</f>
        <v>1.3290508874644211E-2</v>
      </c>
    </row>
    <row r="2361" spans="51:56" ht="11.25" customHeight="1" x14ac:dyDescent="0.25">
      <c r="AY2361" s="159" t="s">
        <v>90</v>
      </c>
      <c r="AZ2361" s="158">
        <f>_xll.qlInterestRateIndexFixingDate(Currency&amp;"ibor"&amp;Tenor,BA2361,Trigger)</f>
        <v>55849</v>
      </c>
      <c r="BA2361" s="158">
        <f>_xll.qlCalendarAdvance(Calendar,BA2360,AY2361,"f",,Trigger)</f>
        <v>55851</v>
      </c>
      <c r="BB2361" s="158">
        <f>_xll.qlInterestRateIndexMaturity(Currency&amp;"ibor"&amp;Tenor,BA2361,Trigger)</f>
        <v>56032</v>
      </c>
      <c r="BC2361" s="320">
        <f>_xll.qlIndexFixing($AC$5,AZ2361,TRUE,_xll.ohTrigger(Trigger,Trigger6M))</f>
        <v>1.3726042253912555E-2</v>
      </c>
      <c r="BD2361" s="320">
        <f>_xll.qlIndexFixing($BE$1,AZ2361,TRUE,_xll.ohTrigger(Trigger,Trigger6M))</f>
        <v>1.3285119875975906E-2</v>
      </c>
    </row>
    <row r="2362" spans="51:56" ht="11.25" customHeight="1" x14ac:dyDescent="0.25">
      <c r="AY2362" s="159" t="s">
        <v>90</v>
      </c>
      <c r="AZ2362" s="158">
        <f>_xll.qlInterestRateIndexFixingDate(Currency&amp;"ibor"&amp;Tenor,BA2362,Trigger)</f>
        <v>55856</v>
      </c>
      <c r="BA2362" s="158">
        <f>_xll.qlCalendarAdvance(Calendar,BA2361,AY2362,"f",,Trigger)</f>
        <v>55858</v>
      </c>
      <c r="BB2362" s="158">
        <f>_xll.qlInterestRateIndexMaturity(Currency&amp;"ibor"&amp;Tenor,BA2362,Trigger)</f>
        <v>56040</v>
      </c>
      <c r="BC2362" s="320">
        <f>_xll.qlIndexFixing($AC$5,AZ2362,TRUE,_xll.ohTrigger(Trigger,Trigger6M))</f>
        <v>1.37172767068688E-2</v>
      </c>
      <c r="BD2362" s="320">
        <f>_xll.qlIndexFixing($BE$1,AZ2362,TRUE,_xll.ohTrigger(Trigger,Trigger6M))</f>
        <v>1.3279548880501181E-2</v>
      </c>
    </row>
    <row r="2363" spans="51:56" ht="11.25" customHeight="1" x14ac:dyDescent="0.25">
      <c r="AY2363" s="159" t="s">
        <v>90</v>
      </c>
      <c r="AZ2363" s="158">
        <f>_xll.qlInterestRateIndexFixingDate(Currency&amp;"ibor"&amp;Tenor,BA2363,Trigger)</f>
        <v>55863</v>
      </c>
      <c r="BA2363" s="158">
        <f>_xll.qlCalendarAdvance(Calendar,BA2362,AY2363,"f",,Trigger)</f>
        <v>55865</v>
      </c>
      <c r="BB2363" s="158">
        <f>_xll.qlInterestRateIndexMaturity(Currency&amp;"ibor"&amp;Tenor,BA2363,Trigger)</f>
        <v>56047</v>
      </c>
      <c r="BC2363" s="320">
        <f>_xll.qlIndexFixing($AC$5,AZ2363,TRUE,_xll.ohTrigger(Trigger,Trigger6M))</f>
        <v>1.3709295056201807E-2</v>
      </c>
      <c r="BD2363" s="320">
        <f>_xll.qlIndexFixing($BE$1,AZ2363,TRUE,_xll.ohTrigger(Trigger,Trigger6M))</f>
        <v>1.3274099122045241E-2</v>
      </c>
    </row>
    <row r="2364" spans="51:56" ht="11.25" customHeight="1" x14ac:dyDescent="0.25">
      <c r="AY2364" s="159" t="s">
        <v>90</v>
      </c>
      <c r="AZ2364" s="158">
        <f>_xll.qlInterestRateIndexFixingDate(Currency&amp;"ibor"&amp;Tenor,BA2364,Trigger)</f>
        <v>55870</v>
      </c>
      <c r="BA2364" s="158">
        <f>_xll.qlCalendarAdvance(Calendar,BA2363,AY2364,"f",,Trigger)</f>
        <v>55872</v>
      </c>
      <c r="BB2364" s="158">
        <f>_xll.qlInterestRateIndexMaturity(Currency&amp;"ibor"&amp;Tenor,BA2364,Trigger)</f>
        <v>56054</v>
      </c>
      <c r="BC2364" s="320">
        <f>_xll.qlIndexFixing($AC$5,AZ2364,TRUE,_xll.ohTrigger(Trigger,Trigger6M))</f>
        <v>1.3701305375439104E-2</v>
      </c>
      <c r="BD2364" s="320">
        <f>_xll.qlIndexFixing($BE$1,AZ2364,TRUE,_xll.ohTrigger(Trigger,Trigger6M))</f>
        <v>1.3268620066689451E-2</v>
      </c>
    </row>
    <row r="2365" spans="51:56" ht="11.25" customHeight="1" x14ac:dyDescent="0.25">
      <c r="AY2365" s="159" t="s">
        <v>90</v>
      </c>
      <c r="AZ2365" s="158">
        <f>_xll.qlInterestRateIndexFixingDate(Currency&amp;"ibor"&amp;Tenor,BA2365,Trigger)</f>
        <v>55876</v>
      </c>
      <c r="BA2365" s="158">
        <f>_xll.qlCalendarAdvance(Calendar,BA2364,AY2365,"f",,Trigger)</f>
        <v>55880</v>
      </c>
      <c r="BB2365" s="158">
        <f>_xll.qlInterestRateIndexMaturity(Currency&amp;"ibor"&amp;Tenor,BA2365,Trigger)</f>
        <v>56062</v>
      </c>
      <c r="BC2365" s="320">
        <f>_xll.qlIndexFixing($AC$5,AZ2365,TRUE,_xll.ohTrigger(Trigger,Trigger6M))</f>
        <v>1.3692164479065211E-2</v>
      </c>
      <c r="BD2365" s="320">
        <f>_xll.qlIndexFixing($BE$1,AZ2365,TRUE,_xll.ohTrigger(Trigger,Trigger6M))</f>
        <v>1.3262322359587268E-2</v>
      </c>
    </row>
    <row r="2366" spans="51:56" ht="11.25" customHeight="1" x14ac:dyDescent="0.25">
      <c r="AY2366" s="160" t="s">
        <v>90</v>
      </c>
      <c r="AZ2366" s="161">
        <f>_xll.qlInterestRateIndexFixingDate(Currency&amp;"ibor"&amp;Tenor,BA2366,Trigger)</f>
        <v>55884</v>
      </c>
      <c r="BA2366" s="161">
        <f>_xll.qlCalendarAdvance(Calendar,BA2365,AY2366,"f",,Trigger)</f>
        <v>55887</v>
      </c>
      <c r="BB2366" s="161">
        <f>_xll.qlInterestRateIndexMaturity(Currency&amp;"ibor"&amp;Tenor,BA2366,Trigger)</f>
        <v>56068</v>
      </c>
      <c r="BC2366" s="322">
        <f>_xll.qlIndexFixing($AC$5,AZ2366,TRUE,_xll.ohTrigger(Trigger,Trigger6M))</f>
        <v>1.3684728799584274E-2</v>
      </c>
      <c r="BD2366" s="322">
        <f>_xll.qlIndexFixing($BE$1,AZ2366,TRUE,_xll.ohTrigger(Trigger,Trigger6M))</f>
        <v>1.3256942744395433E-2</v>
      </c>
    </row>
    <row r="2367" spans="51:56" ht="11.25" customHeight="1" x14ac:dyDescent="0.25">
      <c r="BD2367" s="346"/>
    </row>
    <row r="2368" spans="51:56" ht="11.25" customHeight="1" x14ac:dyDescent="0.25">
      <c r="BD2368" s="346"/>
    </row>
    <row r="2369" spans="56:56" ht="11.25" customHeight="1" x14ac:dyDescent="0.25">
      <c r="BD2369" s="346"/>
    </row>
    <row r="2370" spans="56:56" ht="11.25" customHeight="1" x14ac:dyDescent="0.25">
      <c r="BD2370" s="346"/>
    </row>
    <row r="2371" spans="56:56" ht="11.25" customHeight="1" x14ac:dyDescent="0.25">
      <c r="BD2371" s="346"/>
    </row>
    <row r="2372" spans="56:56" ht="11.25" customHeight="1" x14ac:dyDescent="0.25">
      <c r="BD2372" s="346"/>
    </row>
    <row r="2373" spans="56:56" ht="11.25" customHeight="1" x14ac:dyDescent="0.25">
      <c r="BD2373" s="346"/>
    </row>
    <row r="2374" spans="56:56" ht="11.25" customHeight="1" x14ac:dyDescent="0.25">
      <c r="BD2374" s="346"/>
    </row>
    <row r="2375" spans="56:56" ht="11.25" customHeight="1" x14ac:dyDescent="0.25">
      <c r="BD2375" s="346"/>
    </row>
    <row r="2376" spans="56:56" ht="11.25" customHeight="1" x14ac:dyDescent="0.25">
      <c r="BD2376" s="346"/>
    </row>
    <row r="2377" spans="56:56" ht="11.25" customHeight="1" x14ac:dyDescent="0.25">
      <c r="BD2377" s="346"/>
    </row>
    <row r="2378" spans="56:56" ht="11.25" customHeight="1" x14ac:dyDescent="0.25">
      <c r="BD2378" s="346"/>
    </row>
    <row r="2379" spans="56:56" ht="11.25" customHeight="1" x14ac:dyDescent="0.25">
      <c r="BD2379" s="346"/>
    </row>
    <row r="2380" spans="56:56" ht="11.25" customHeight="1" x14ac:dyDescent="0.25">
      <c r="BD2380" s="346"/>
    </row>
    <row r="2381" spans="56:56" ht="11.25" customHeight="1" x14ac:dyDescent="0.25">
      <c r="BD2381" s="346"/>
    </row>
    <row r="2382" spans="56:56" ht="11.25" customHeight="1" x14ac:dyDescent="0.25">
      <c r="BD2382" s="346"/>
    </row>
    <row r="2383" spans="56:56" ht="11.25" customHeight="1" x14ac:dyDescent="0.25">
      <c r="BD2383" s="346"/>
    </row>
    <row r="2384" spans="56:56" ht="11.25" customHeight="1" x14ac:dyDescent="0.25">
      <c r="BD2384" s="346"/>
    </row>
    <row r="2385" spans="56:56" x14ac:dyDescent="0.25">
      <c r="BD2385" s="346"/>
    </row>
    <row r="2386" spans="56:56" x14ac:dyDescent="0.25">
      <c r="BD2386" s="346"/>
    </row>
    <row r="2387" spans="56:56" x14ac:dyDescent="0.25">
      <c r="BD2387" s="346"/>
    </row>
    <row r="2388" spans="56:56" x14ac:dyDescent="0.25">
      <c r="BD2388" s="346"/>
    </row>
    <row r="2389" spans="56:56" x14ac:dyDescent="0.25">
      <c r="BD2389" s="346"/>
    </row>
    <row r="2390" spans="56:56" x14ac:dyDescent="0.25">
      <c r="BD2390" s="346"/>
    </row>
    <row r="2391" spans="56:56" x14ac:dyDescent="0.25">
      <c r="BD2391" s="346"/>
    </row>
    <row r="2392" spans="56:56" x14ac:dyDescent="0.25">
      <c r="BD2392" s="346"/>
    </row>
    <row r="2393" spans="56:56" x14ac:dyDescent="0.25">
      <c r="BD2393" s="346"/>
    </row>
    <row r="2394" spans="56:56" x14ac:dyDescent="0.25">
      <c r="BD2394" s="346"/>
    </row>
    <row r="2395" spans="56:56" x14ac:dyDescent="0.25">
      <c r="BD2395" s="346"/>
    </row>
    <row r="2396" spans="56:56" x14ac:dyDescent="0.25">
      <c r="BD2396" s="346"/>
    </row>
    <row r="2397" spans="56:56" x14ac:dyDescent="0.25">
      <c r="BD2397" s="346"/>
    </row>
    <row r="2398" spans="56:56" x14ac:dyDescent="0.25">
      <c r="BD2398" s="346"/>
    </row>
    <row r="2399" spans="56:56" x14ac:dyDescent="0.25">
      <c r="BD2399" s="346"/>
    </row>
    <row r="2400" spans="56:56" x14ac:dyDescent="0.25">
      <c r="BD2400" s="346"/>
    </row>
    <row r="2401" spans="56:56" x14ac:dyDescent="0.25">
      <c r="BD2401" s="346"/>
    </row>
    <row r="2402" spans="56:56" x14ac:dyDescent="0.25">
      <c r="BD2402" s="346"/>
    </row>
    <row r="2403" spans="56:56" x14ac:dyDescent="0.25">
      <c r="BD2403" s="346"/>
    </row>
    <row r="2404" spans="56:56" x14ac:dyDescent="0.25">
      <c r="BD2404" s="346"/>
    </row>
    <row r="2405" spans="56:56" x14ac:dyDescent="0.25">
      <c r="BD2405" s="346"/>
    </row>
    <row r="2406" spans="56:56" x14ac:dyDescent="0.25">
      <c r="BD2406" s="346"/>
    </row>
    <row r="2407" spans="56:56" x14ac:dyDescent="0.25">
      <c r="BD2407" s="346"/>
    </row>
    <row r="2408" spans="56:56" x14ac:dyDescent="0.25">
      <c r="BD2408" s="346"/>
    </row>
    <row r="2409" spans="56:56" x14ac:dyDescent="0.25">
      <c r="BD2409" s="346"/>
    </row>
    <row r="2410" spans="56:56" x14ac:dyDescent="0.25">
      <c r="BD2410" s="346"/>
    </row>
    <row r="2411" spans="56:56" x14ac:dyDescent="0.25">
      <c r="BD2411" s="346"/>
    </row>
    <row r="2412" spans="56:56" x14ac:dyDescent="0.25">
      <c r="BD2412" s="346"/>
    </row>
    <row r="2413" spans="56:56" x14ac:dyDescent="0.25">
      <c r="BD2413" s="346"/>
    </row>
    <row r="2414" spans="56:56" x14ac:dyDescent="0.25">
      <c r="BD2414" s="346"/>
    </row>
    <row r="2415" spans="56:56" x14ac:dyDescent="0.25">
      <c r="BD2415" s="346"/>
    </row>
    <row r="2416" spans="56:56" x14ac:dyDescent="0.25">
      <c r="BD2416" s="346"/>
    </row>
    <row r="2417" spans="56:56" x14ac:dyDescent="0.25">
      <c r="BD2417" s="346"/>
    </row>
    <row r="2418" spans="56:56" x14ac:dyDescent="0.25">
      <c r="BD2418" s="346"/>
    </row>
    <row r="2419" spans="56:56" x14ac:dyDescent="0.25">
      <c r="BD2419" s="346"/>
    </row>
    <row r="2420" spans="56:56" x14ac:dyDescent="0.25">
      <c r="BD2420" s="346"/>
    </row>
    <row r="2421" spans="56:56" x14ac:dyDescent="0.25">
      <c r="BD2421" s="346"/>
    </row>
    <row r="2422" spans="56:56" x14ac:dyDescent="0.25">
      <c r="BD2422" s="346"/>
    </row>
    <row r="2423" spans="56:56" x14ac:dyDescent="0.25">
      <c r="BD2423" s="346"/>
    </row>
    <row r="2424" spans="56:56" x14ac:dyDescent="0.25">
      <c r="BD2424" s="346"/>
    </row>
    <row r="2425" spans="56:56" x14ac:dyDescent="0.25">
      <c r="BD2425" s="346"/>
    </row>
    <row r="2426" spans="56:56" x14ac:dyDescent="0.25">
      <c r="BD2426" s="346"/>
    </row>
    <row r="2427" spans="56:56" x14ac:dyDescent="0.25">
      <c r="BD2427" s="346"/>
    </row>
    <row r="2428" spans="56:56" x14ac:dyDescent="0.25">
      <c r="BD2428" s="346"/>
    </row>
    <row r="2429" spans="56:56" x14ac:dyDescent="0.25">
      <c r="BD2429" s="346"/>
    </row>
    <row r="2430" spans="56:56" x14ac:dyDescent="0.25">
      <c r="BD2430" s="346"/>
    </row>
    <row r="2431" spans="56:56" x14ac:dyDescent="0.25">
      <c r="BD2431" s="346"/>
    </row>
    <row r="2432" spans="56:56" x14ac:dyDescent="0.25">
      <c r="BD2432" s="346"/>
    </row>
    <row r="2433" spans="56:56" x14ac:dyDescent="0.25">
      <c r="BD2433" s="346"/>
    </row>
    <row r="2434" spans="56:56" x14ac:dyDescent="0.25">
      <c r="BD2434" s="346"/>
    </row>
    <row r="2435" spans="56:56" x14ac:dyDescent="0.25">
      <c r="BD2435" s="346"/>
    </row>
    <row r="2436" spans="56:56" x14ac:dyDescent="0.25">
      <c r="BD2436" s="346"/>
    </row>
    <row r="2437" spans="56:56" x14ac:dyDescent="0.25">
      <c r="BD2437" s="346"/>
    </row>
    <row r="2438" spans="56:56" x14ac:dyDescent="0.25">
      <c r="BD2438" s="346"/>
    </row>
    <row r="2439" spans="56:56" x14ac:dyDescent="0.25">
      <c r="BD2439" s="346"/>
    </row>
    <row r="2440" spans="56:56" x14ac:dyDescent="0.25">
      <c r="BD2440" s="346"/>
    </row>
    <row r="2441" spans="56:56" x14ac:dyDescent="0.25">
      <c r="BD2441" s="346"/>
    </row>
    <row r="2442" spans="56:56" x14ac:dyDescent="0.25">
      <c r="BD2442" s="346"/>
    </row>
    <row r="2443" spans="56:56" x14ac:dyDescent="0.25">
      <c r="BD2443" s="346"/>
    </row>
    <row r="2444" spans="56:56" x14ac:dyDescent="0.25">
      <c r="BD2444" s="346"/>
    </row>
    <row r="2445" spans="56:56" x14ac:dyDescent="0.25">
      <c r="BD2445" s="346"/>
    </row>
    <row r="2446" spans="56:56" x14ac:dyDescent="0.25">
      <c r="BD2446" s="346"/>
    </row>
    <row r="2447" spans="56:56" x14ac:dyDescent="0.25">
      <c r="BD2447" s="346"/>
    </row>
    <row r="2448" spans="56:56" x14ac:dyDescent="0.25">
      <c r="BD2448" s="346"/>
    </row>
    <row r="2449" spans="56:56" x14ac:dyDescent="0.25">
      <c r="BD2449" s="346"/>
    </row>
    <row r="2450" spans="56:56" x14ac:dyDescent="0.25">
      <c r="BD2450" s="346"/>
    </row>
    <row r="2451" spans="56:56" x14ac:dyDescent="0.25">
      <c r="BD2451" s="346"/>
    </row>
    <row r="2452" spans="56:56" x14ac:dyDescent="0.25">
      <c r="BD2452" s="346"/>
    </row>
    <row r="2453" spans="56:56" x14ac:dyDescent="0.25">
      <c r="BD2453" s="346"/>
    </row>
    <row r="2454" spans="56:56" x14ac:dyDescent="0.25">
      <c r="BD2454" s="346"/>
    </row>
    <row r="2455" spans="56:56" x14ac:dyDescent="0.25">
      <c r="BD2455" s="346"/>
    </row>
    <row r="2456" spans="56:56" x14ac:dyDescent="0.25">
      <c r="BD2456" s="346"/>
    </row>
    <row r="2457" spans="56:56" x14ac:dyDescent="0.25">
      <c r="BD2457" s="346"/>
    </row>
    <row r="2458" spans="56:56" x14ac:dyDescent="0.25">
      <c r="BD2458" s="346"/>
    </row>
    <row r="2459" spans="56:56" x14ac:dyDescent="0.25">
      <c r="BD2459" s="346"/>
    </row>
    <row r="2460" spans="56:56" x14ac:dyDescent="0.25">
      <c r="BD2460" s="346"/>
    </row>
    <row r="2461" spans="56:56" x14ac:dyDescent="0.25">
      <c r="BD2461" s="346"/>
    </row>
    <row r="2462" spans="56:56" x14ac:dyDescent="0.25">
      <c r="BD2462" s="346"/>
    </row>
    <row r="2463" spans="56:56" x14ac:dyDescent="0.25">
      <c r="BD2463" s="346"/>
    </row>
    <row r="2464" spans="56:56" x14ac:dyDescent="0.25">
      <c r="BD2464" s="346"/>
    </row>
    <row r="2465" spans="56:56" x14ac:dyDescent="0.25">
      <c r="BD2465" s="346"/>
    </row>
    <row r="2466" spans="56:56" x14ac:dyDescent="0.25">
      <c r="BD2466" s="346"/>
    </row>
    <row r="2467" spans="56:56" x14ac:dyDescent="0.25">
      <c r="BD2467" s="346"/>
    </row>
    <row r="2468" spans="56:56" x14ac:dyDescent="0.25">
      <c r="BD2468" s="346"/>
    </row>
    <row r="2469" spans="56:56" x14ac:dyDescent="0.25">
      <c r="BD2469" s="346"/>
    </row>
    <row r="2470" spans="56:56" x14ac:dyDescent="0.25">
      <c r="BD2470" s="346"/>
    </row>
    <row r="2471" spans="56:56" x14ac:dyDescent="0.25">
      <c r="BD2471" s="346"/>
    </row>
    <row r="2472" spans="56:56" x14ac:dyDescent="0.25">
      <c r="BD2472" s="346"/>
    </row>
    <row r="2473" spans="56:56" x14ac:dyDescent="0.25">
      <c r="BD2473" s="346"/>
    </row>
    <row r="2474" spans="56:56" x14ac:dyDescent="0.25">
      <c r="BD2474" s="346"/>
    </row>
    <row r="2475" spans="56:56" x14ac:dyDescent="0.25">
      <c r="BD2475" s="346"/>
    </row>
    <row r="2476" spans="56:56" x14ac:dyDescent="0.25">
      <c r="BD2476" s="346"/>
    </row>
    <row r="2477" spans="56:56" x14ac:dyDescent="0.25">
      <c r="BD2477" s="346"/>
    </row>
    <row r="2478" spans="56:56" x14ac:dyDescent="0.25">
      <c r="BD2478" s="346"/>
    </row>
    <row r="2479" spans="56:56" x14ac:dyDescent="0.25">
      <c r="BD2479" s="346"/>
    </row>
    <row r="2480" spans="56:56" x14ac:dyDescent="0.25">
      <c r="BD2480" s="346"/>
    </row>
    <row r="2481" spans="56:56" x14ac:dyDescent="0.25">
      <c r="BD2481" s="346"/>
    </row>
    <row r="2482" spans="56:56" x14ac:dyDescent="0.25">
      <c r="BD2482" s="346"/>
    </row>
    <row r="2483" spans="56:56" x14ac:dyDescent="0.25">
      <c r="BD2483" s="346"/>
    </row>
    <row r="2484" spans="56:56" x14ac:dyDescent="0.25">
      <c r="BD2484" s="346"/>
    </row>
    <row r="2485" spans="56:56" x14ac:dyDescent="0.25">
      <c r="BD2485" s="346"/>
    </row>
    <row r="2486" spans="56:56" x14ac:dyDescent="0.25">
      <c r="BD2486" s="346"/>
    </row>
    <row r="2487" spans="56:56" x14ac:dyDescent="0.25">
      <c r="BD2487" s="346"/>
    </row>
    <row r="2488" spans="56:56" x14ac:dyDescent="0.25">
      <c r="BD2488" s="346"/>
    </row>
    <row r="2489" spans="56:56" x14ac:dyDescent="0.25">
      <c r="BD2489" s="346"/>
    </row>
    <row r="2490" spans="56:56" x14ac:dyDescent="0.25">
      <c r="BD2490" s="346"/>
    </row>
    <row r="2491" spans="56:56" x14ac:dyDescent="0.25">
      <c r="BD2491" s="346"/>
    </row>
    <row r="2492" spans="56:56" x14ac:dyDescent="0.25">
      <c r="BD2492" s="346"/>
    </row>
    <row r="2493" spans="56:56" x14ac:dyDescent="0.25">
      <c r="BD2493" s="346"/>
    </row>
    <row r="2494" spans="56:56" x14ac:dyDescent="0.25">
      <c r="BD2494" s="346"/>
    </row>
    <row r="2495" spans="56:56" x14ac:dyDescent="0.25">
      <c r="BD2495" s="346"/>
    </row>
    <row r="2496" spans="56:56" x14ac:dyDescent="0.25">
      <c r="BD2496" s="346"/>
    </row>
    <row r="2497" spans="56:56" x14ac:dyDescent="0.25">
      <c r="BD2497" s="346"/>
    </row>
    <row r="2498" spans="56:56" x14ac:dyDescent="0.25">
      <c r="BD2498" s="346"/>
    </row>
    <row r="2499" spans="56:56" x14ac:dyDescent="0.25">
      <c r="BD2499" s="346"/>
    </row>
    <row r="2500" spans="56:56" x14ac:dyDescent="0.25">
      <c r="BD2500" s="346"/>
    </row>
    <row r="2501" spans="56:56" x14ac:dyDescent="0.25">
      <c r="BD2501" s="346"/>
    </row>
    <row r="2502" spans="56:56" x14ac:dyDescent="0.25">
      <c r="BD2502" s="346"/>
    </row>
    <row r="2503" spans="56:56" x14ac:dyDescent="0.25">
      <c r="BD2503" s="346"/>
    </row>
    <row r="2504" spans="56:56" x14ac:dyDescent="0.25">
      <c r="BD2504" s="346"/>
    </row>
    <row r="2505" spans="56:56" x14ac:dyDescent="0.25">
      <c r="BD2505" s="346"/>
    </row>
    <row r="2506" spans="56:56" x14ac:dyDescent="0.25">
      <c r="BD2506" s="346"/>
    </row>
    <row r="2507" spans="56:56" x14ac:dyDescent="0.25">
      <c r="BD2507" s="346"/>
    </row>
    <row r="2508" spans="56:56" x14ac:dyDescent="0.25">
      <c r="BD2508" s="346"/>
    </row>
    <row r="2509" spans="56:56" x14ac:dyDescent="0.25">
      <c r="BD2509" s="346"/>
    </row>
    <row r="2510" spans="56:56" x14ac:dyDescent="0.25">
      <c r="BD2510" s="346"/>
    </row>
    <row r="2511" spans="56:56" x14ac:dyDescent="0.25">
      <c r="BD2511" s="346"/>
    </row>
    <row r="2512" spans="56:56" x14ac:dyDescent="0.25">
      <c r="BD2512" s="346"/>
    </row>
    <row r="2513" spans="56:56" x14ac:dyDescent="0.25">
      <c r="BD2513" s="346"/>
    </row>
    <row r="2514" spans="56:56" x14ac:dyDescent="0.25">
      <c r="BD2514" s="346"/>
    </row>
    <row r="2515" spans="56:56" x14ac:dyDescent="0.25">
      <c r="BD2515" s="346"/>
    </row>
    <row r="2516" spans="56:56" x14ac:dyDescent="0.25">
      <c r="BD2516" s="346"/>
    </row>
    <row r="2517" spans="56:56" x14ac:dyDescent="0.25">
      <c r="BD2517" s="346"/>
    </row>
    <row r="2518" spans="56:56" x14ac:dyDescent="0.25">
      <c r="BD2518" s="346"/>
    </row>
    <row r="2519" spans="56:56" x14ac:dyDescent="0.25">
      <c r="BD2519" s="346"/>
    </row>
    <row r="2520" spans="56:56" x14ac:dyDescent="0.25">
      <c r="BD2520" s="346"/>
    </row>
    <row r="2521" spans="56:56" x14ac:dyDescent="0.25">
      <c r="BD2521" s="346"/>
    </row>
    <row r="2522" spans="56:56" x14ac:dyDescent="0.25">
      <c r="BD2522" s="346"/>
    </row>
    <row r="2523" spans="56:56" x14ac:dyDescent="0.25">
      <c r="BD2523" s="346"/>
    </row>
    <row r="2524" spans="56:56" x14ac:dyDescent="0.25">
      <c r="BD2524" s="346"/>
    </row>
    <row r="2525" spans="56:56" x14ac:dyDescent="0.25">
      <c r="BD2525" s="346"/>
    </row>
    <row r="2526" spans="56:56" x14ac:dyDescent="0.25">
      <c r="BD2526" s="346"/>
    </row>
    <row r="2527" spans="56:56" x14ac:dyDescent="0.25">
      <c r="BD2527" s="346"/>
    </row>
    <row r="2528" spans="56:56" x14ac:dyDescent="0.25">
      <c r="BD2528" s="346"/>
    </row>
    <row r="2529" spans="56:56" x14ac:dyDescent="0.25">
      <c r="BD2529" s="346"/>
    </row>
    <row r="2530" spans="56:56" x14ac:dyDescent="0.25">
      <c r="BD2530" s="346"/>
    </row>
    <row r="2531" spans="56:56" x14ac:dyDescent="0.25">
      <c r="BD2531" s="346"/>
    </row>
    <row r="2532" spans="56:56" x14ac:dyDescent="0.25">
      <c r="BD2532" s="346"/>
    </row>
    <row r="2533" spans="56:56" x14ac:dyDescent="0.25">
      <c r="BD2533" s="346"/>
    </row>
    <row r="2534" spans="56:56" x14ac:dyDescent="0.25">
      <c r="BD2534" s="346"/>
    </row>
    <row r="2535" spans="56:56" x14ac:dyDescent="0.25">
      <c r="BD2535" s="346"/>
    </row>
    <row r="2536" spans="56:56" x14ac:dyDescent="0.25">
      <c r="BD2536" s="346"/>
    </row>
    <row r="2537" spans="56:56" x14ac:dyDescent="0.25">
      <c r="BD2537" s="346"/>
    </row>
    <row r="2538" spans="56:56" x14ac:dyDescent="0.25">
      <c r="BD2538" s="346"/>
    </row>
    <row r="2539" spans="56:56" x14ac:dyDescent="0.25">
      <c r="BD2539" s="346"/>
    </row>
    <row r="2540" spans="56:56" x14ac:dyDescent="0.25">
      <c r="BD2540" s="346"/>
    </row>
    <row r="2541" spans="56:56" x14ac:dyDescent="0.25">
      <c r="BD2541" s="346"/>
    </row>
    <row r="2542" spans="56:56" x14ac:dyDescent="0.25">
      <c r="BD2542" s="346"/>
    </row>
    <row r="2543" spans="56:56" x14ac:dyDescent="0.25">
      <c r="BD2543" s="346"/>
    </row>
    <row r="2544" spans="56:56" x14ac:dyDescent="0.25">
      <c r="BD2544" s="346"/>
    </row>
    <row r="2545" spans="56:56" x14ac:dyDescent="0.25">
      <c r="BD2545" s="346"/>
    </row>
    <row r="2546" spans="56:56" x14ac:dyDescent="0.25">
      <c r="BD2546" s="346"/>
    </row>
    <row r="2547" spans="56:56" x14ac:dyDescent="0.25">
      <c r="BD2547" s="346"/>
    </row>
    <row r="2548" spans="56:56" x14ac:dyDescent="0.25">
      <c r="BD2548" s="346"/>
    </row>
    <row r="2549" spans="56:56" x14ac:dyDescent="0.25">
      <c r="BD2549" s="346"/>
    </row>
    <row r="2550" spans="56:56" x14ac:dyDescent="0.25">
      <c r="BD2550" s="346"/>
    </row>
    <row r="2551" spans="56:56" x14ac:dyDescent="0.25">
      <c r="BD2551" s="346"/>
    </row>
    <row r="2552" spans="56:56" x14ac:dyDescent="0.25">
      <c r="BD2552" s="346"/>
    </row>
    <row r="2553" spans="56:56" x14ac:dyDescent="0.25">
      <c r="BD2553" s="346"/>
    </row>
    <row r="2554" spans="56:56" x14ac:dyDescent="0.25">
      <c r="BD2554" s="346"/>
    </row>
    <row r="2555" spans="56:56" x14ac:dyDescent="0.25">
      <c r="BD2555" s="346"/>
    </row>
    <row r="2556" spans="56:56" x14ac:dyDescent="0.25">
      <c r="BD2556" s="346"/>
    </row>
    <row r="2557" spans="56:56" x14ac:dyDescent="0.25">
      <c r="BD2557" s="346"/>
    </row>
    <row r="2558" spans="56:56" x14ac:dyDescent="0.25">
      <c r="BD2558" s="346"/>
    </row>
    <row r="2559" spans="56:56" x14ac:dyDescent="0.25">
      <c r="BD2559" s="346"/>
    </row>
    <row r="2560" spans="56:56" x14ac:dyDescent="0.25">
      <c r="BD2560" s="346"/>
    </row>
    <row r="2561" spans="56:56" x14ac:dyDescent="0.25">
      <c r="BD2561" s="346"/>
    </row>
    <row r="2562" spans="56:56" x14ac:dyDescent="0.25">
      <c r="BD2562" s="346"/>
    </row>
    <row r="2563" spans="56:56" x14ac:dyDescent="0.25">
      <c r="BD2563" s="346"/>
    </row>
    <row r="2564" spans="56:56" x14ac:dyDescent="0.25">
      <c r="BD2564" s="346"/>
    </row>
    <row r="2565" spans="56:56" x14ac:dyDescent="0.25">
      <c r="BD2565" s="346"/>
    </row>
    <row r="2566" spans="56:56" x14ac:dyDescent="0.25">
      <c r="BD2566" s="346"/>
    </row>
    <row r="2567" spans="56:56" x14ac:dyDescent="0.25">
      <c r="BD2567" s="346"/>
    </row>
    <row r="2568" spans="56:56" x14ac:dyDescent="0.25">
      <c r="BD2568" s="346"/>
    </row>
    <row r="2569" spans="56:56" x14ac:dyDescent="0.25">
      <c r="BD2569" s="346"/>
    </row>
    <row r="2570" spans="56:56" x14ac:dyDescent="0.25">
      <c r="BD2570" s="346"/>
    </row>
    <row r="2571" spans="56:56" x14ac:dyDescent="0.25">
      <c r="BD2571" s="346"/>
    </row>
    <row r="2572" spans="56:56" x14ac:dyDescent="0.25">
      <c r="BD2572" s="346"/>
    </row>
    <row r="2573" spans="56:56" x14ac:dyDescent="0.25">
      <c r="BD2573" s="346"/>
    </row>
    <row r="2574" spans="56:56" x14ac:dyDescent="0.25">
      <c r="BD2574" s="346"/>
    </row>
    <row r="2575" spans="56:56" x14ac:dyDescent="0.25">
      <c r="BD2575" s="346"/>
    </row>
    <row r="2576" spans="56:56" x14ac:dyDescent="0.25">
      <c r="BD2576" s="346"/>
    </row>
    <row r="2577" spans="56:56" x14ac:dyDescent="0.25">
      <c r="BD2577" s="346"/>
    </row>
    <row r="2578" spans="56:56" x14ac:dyDescent="0.25">
      <c r="BD2578" s="346"/>
    </row>
    <row r="2579" spans="56:56" x14ac:dyDescent="0.25">
      <c r="BD2579" s="346"/>
    </row>
    <row r="2580" spans="56:56" x14ac:dyDescent="0.25">
      <c r="BD2580" s="346"/>
    </row>
    <row r="2581" spans="56:56" x14ac:dyDescent="0.25">
      <c r="BD2581" s="346"/>
    </row>
    <row r="2582" spans="56:56" x14ac:dyDescent="0.25">
      <c r="BD2582" s="346"/>
    </row>
    <row r="2583" spans="56:56" x14ac:dyDescent="0.25">
      <c r="BD2583" s="346"/>
    </row>
    <row r="2584" spans="56:56" x14ac:dyDescent="0.25">
      <c r="BD2584" s="346"/>
    </row>
    <row r="2585" spans="56:56" x14ac:dyDescent="0.25">
      <c r="BD2585" s="346"/>
    </row>
    <row r="2586" spans="56:56" x14ac:dyDescent="0.25">
      <c r="BD2586" s="346"/>
    </row>
    <row r="2587" spans="56:56" x14ac:dyDescent="0.25">
      <c r="BD2587" s="346"/>
    </row>
    <row r="2588" spans="56:56" x14ac:dyDescent="0.25">
      <c r="BD2588" s="346"/>
    </row>
    <row r="2589" spans="56:56" x14ac:dyDescent="0.25">
      <c r="BD2589" s="346"/>
    </row>
    <row r="2590" spans="56:56" x14ac:dyDescent="0.25">
      <c r="BD2590" s="346"/>
    </row>
    <row r="2591" spans="56:56" x14ac:dyDescent="0.25">
      <c r="BD2591" s="346"/>
    </row>
    <row r="2592" spans="56:56" x14ac:dyDescent="0.25">
      <c r="BD2592" s="346"/>
    </row>
    <row r="2593" spans="56:56" x14ac:dyDescent="0.25">
      <c r="BD2593" s="346"/>
    </row>
    <row r="2594" spans="56:56" x14ac:dyDescent="0.25">
      <c r="BD2594" s="346"/>
    </row>
    <row r="2595" spans="56:56" x14ac:dyDescent="0.25">
      <c r="BD2595" s="346"/>
    </row>
    <row r="2596" spans="56:56" x14ac:dyDescent="0.25">
      <c r="BD2596" s="346"/>
    </row>
    <row r="2597" spans="56:56" x14ac:dyDescent="0.25">
      <c r="BD2597" s="346"/>
    </row>
    <row r="2598" spans="56:56" x14ac:dyDescent="0.25">
      <c r="BD2598" s="346"/>
    </row>
    <row r="2599" spans="56:56" x14ac:dyDescent="0.25">
      <c r="BD2599" s="346"/>
    </row>
    <row r="2600" spans="56:56" x14ac:dyDescent="0.25">
      <c r="BD2600" s="346"/>
    </row>
    <row r="2601" spans="56:56" x14ac:dyDescent="0.25">
      <c r="BD2601" s="346"/>
    </row>
    <row r="2602" spans="56:56" x14ac:dyDescent="0.25">
      <c r="BD2602" s="346"/>
    </row>
    <row r="2603" spans="56:56" x14ac:dyDescent="0.25">
      <c r="BD2603" s="346"/>
    </row>
    <row r="2604" spans="56:56" x14ac:dyDescent="0.25">
      <c r="BD2604" s="346"/>
    </row>
    <row r="2605" spans="56:56" x14ac:dyDescent="0.25">
      <c r="BD2605" s="346"/>
    </row>
    <row r="2606" spans="56:56" x14ac:dyDescent="0.25">
      <c r="BD2606" s="346"/>
    </row>
    <row r="2607" spans="56:56" x14ac:dyDescent="0.25">
      <c r="BD2607" s="346"/>
    </row>
    <row r="2608" spans="56:56" x14ac:dyDescent="0.25">
      <c r="BD2608" s="346"/>
    </row>
    <row r="2609" spans="56:56" x14ac:dyDescent="0.25">
      <c r="BD2609" s="346"/>
    </row>
    <row r="2610" spans="56:56" x14ac:dyDescent="0.25">
      <c r="BD2610" s="346"/>
    </row>
    <row r="2611" spans="56:56" x14ac:dyDescent="0.25">
      <c r="BD2611" s="346"/>
    </row>
    <row r="2612" spans="56:56" x14ac:dyDescent="0.25">
      <c r="BD2612" s="346"/>
    </row>
    <row r="2613" spans="56:56" x14ac:dyDescent="0.25">
      <c r="BD2613" s="346"/>
    </row>
    <row r="2614" spans="56:56" x14ac:dyDescent="0.25">
      <c r="BD2614" s="346"/>
    </row>
    <row r="2615" spans="56:56" x14ac:dyDescent="0.25">
      <c r="BD2615" s="346"/>
    </row>
    <row r="2616" spans="56:56" x14ac:dyDescent="0.25">
      <c r="BD2616" s="346"/>
    </row>
    <row r="2617" spans="56:56" x14ac:dyDescent="0.25">
      <c r="BD2617" s="346"/>
    </row>
    <row r="2618" spans="56:56" x14ac:dyDescent="0.25">
      <c r="BD2618" s="346"/>
    </row>
    <row r="2619" spans="56:56" x14ac:dyDescent="0.25">
      <c r="BD2619" s="346"/>
    </row>
    <row r="2620" spans="56:56" x14ac:dyDescent="0.25">
      <c r="BD2620" s="346"/>
    </row>
    <row r="2621" spans="56:56" x14ac:dyDescent="0.25">
      <c r="BD2621" s="346"/>
    </row>
    <row r="2622" spans="56:56" x14ac:dyDescent="0.25">
      <c r="BD2622" s="346"/>
    </row>
    <row r="2623" spans="56:56" x14ac:dyDescent="0.25">
      <c r="BD2623" s="346"/>
    </row>
    <row r="2624" spans="56:56" x14ac:dyDescent="0.25">
      <c r="BD2624" s="346"/>
    </row>
    <row r="2625" spans="56:56" x14ac:dyDescent="0.25">
      <c r="BD2625" s="346"/>
    </row>
    <row r="2626" spans="56:56" x14ac:dyDescent="0.25">
      <c r="BD2626" s="346"/>
    </row>
    <row r="2627" spans="56:56" x14ac:dyDescent="0.25">
      <c r="BD2627" s="346"/>
    </row>
    <row r="2628" spans="56:56" x14ac:dyDescent="0.25">
      <c r="BD2628" s="346"/>
    </row>
    <row r="2629" spans="56:56" x14ac:dyDescent="0.25">
      <c r="BD2629" s="346"/>
    </row>
    <row r="2630" spans="56:56" x14ac:dyDescent="0.25">
      <c r="BD2630" s="346"/>
    </row>
    <row r="2631" spans="56:56" x14ac:dyDescent="0.25">
      <c r="BD2631" s="346"/>
    </row>
    <row r="2632" spans="56:56" x14ac:dyDescent="0.25">
      <c r="BD2632" s="346"/>
    </row>
    <row r="2633" spans="56:56" x14ac:dyDescent="0.25">
      <c r="BD2633" s="346"/>
    </row>
    <row r="2634" spans="56:56" x14ac:dyDescent="0.25">
      <c r="BD2634" s="346"/>
    </row>
    <row r="2635" spans="56:56" x14ac:dyDescent="0.25">
      <c r="BD2635" s="346"/>
    </row>
    <row r="2636" spans="56:56" x14ac:dyDescent="0.25">
      <c r="BD2636" s="346"/>
    </row>
    <row r="2637" spans="56:56" x14ac:dyDescent="0.25">
      <c r="BD2637" s="346"/>
    </row>
    <row r="2638" spans="56:56" x14ac:dyDescent="0.25">
      <c r="BD2638" s="346"/>
    </row>
    <row r="2639" spans="56:56" x14ac:dyDescent="0.25">
      <c r="BD2639" s="346"/>
    </row>
    <row r="2640" spans="56:56" x14ac:dyDescent="0.25">
      <c r="BD2640" s="346"/>
    </row>
    <row r="2641" spans="56:56" x14ac:dyDescent="0.25">
      <c r="BD2641" s="346"/>
    </row>
    <row r="2642" spans="56:56" x14ac:dyDescent="0.25">
      <c r="BD2642" s="346"/>
    </row>
    <row r="2643" spans="56:56" x14ac:dyDescent="0.25">
      <c r="BD2643" s="346"/>
    </row>
    <row r="2644" spans="56:56" x14ac:dyDescent="0.25">
      <c r="BD2644" s="346"/>
    </row>
    <row r="2645" spans="56:56" x14ac:dyDescent="0.25">
      <c r="BD2645" s="346"/>
    </row>
    <row r="2646" spans="56:56" x14ac:dyDescent="0.25">
      <c r="BD2646" s="346"/>
    </row>
    <row r="2647" spans="56:56" x14ac:dyDescent="0.25">
      <c r="BD2647" s="346"/>
    </row>
    <row r="2648" spans="56:56" x14ac:dyDescent="0.25">
      <c r="BD2648" s="346"/>
    </row>
    <row r="2649" spans="56:56" x14ac:dyDescent="0.25">
      <c r="BD2649" s="346"/>
    </row>
    <row r="2650" spans="56:56" x14ac:dyDescent="0.25">
      <c r="BD2650" s="346"/>
    </row>
    <row r="2651" spans="56:56" x14ac:dyDescent="0.25">
      <c r="BD2651" s="346"/>
    </row>
    <row r="2652" spans="56:56" x14ac:dyDescent="0.25">
      <c r="BD2652" s="346"/>
    </row>
    <row r="2653" spans="56:56" x14ac:dyDescent="0.25">
      <c r="BD2653" s="346"/>
    </row>
    <row r="2654" spans="56:56" x14ac:dyDescent="0.25">
      <c r="BD2654" s="346"/>
    </row>
    <row r="2655" spans="56:56" x14ac:dyDescent="0.25">
      <c r="BD2655" s="346"/>
    </row>
    <row r="2656" spans="56:56" x14ac:dyDescent="0.25">
      <c r="BD2656" s="346"/>
    </row>
    <row r="2657" spans="56:56" x14ac:dyDescent="0.25">
      <c r="BD2657" s="346"/>
    </row>
    <row r="2658" spans="56:56" x14ac:dyDescent="0.25">
      <c r="BD2658" s="346"/>
    </row>
    <row r="2659" spans="56:56" x14ac:dyDescent="0.25">
      <c r="BD2659" s="346"/>
    </row>
    <row r="2660" spans="56:56" x14ac:dyDescent="0.25">
      <c r="BD2660" s="346"/>
    </row>
    <row r="2661" spans="56:56" x14ac:dyDescent="0.25">
      <c r="BD2661" s="346"/>
    </row>
    <row r="2662" spans="56:56" x14ac:dyDescent="0.25">
      <c r="BD2662" s="346"/>
    </row>
    <row r="2663" spans="56:56" x14ac:dyDescent="0.25">
      <c r="BD2663" s="346"/>
    </row>
    <row r="2664" spans="56:56" x14ac:dyDescent="0.25">
      <c r="BD2664" s="346"/>
    </row>
    <row r="2665" spans="56:56" x14ac:dyDescent="0.25">
      <c r="BD2665" s="346"/>
    </row>
    <row r="2666" spans="56:56" x14ac:dyDescent="0.25">
      <c r="BD2666" s="346"/>
    </row>
    <row r="2667" spans="56:56" x14ac:dyDescent="0.25">
      <c r="BD2667" s="346"/>
    </row>
    <row r="2668" spans="56:56" x14ac:dyDescent="0.25">
      <c r="BD2668" s="346"/>
    </row>
    <row r="2669" spans="56:56" x14ac:dyDescent="0.25">
      <c r="BD2669" s="346"/>
    </row>
    <row r="2670" spans="56:56" x14ac:dyDescent="0.25">
      <c r="BD2670" s="346"/>
    </row>
    <row r="2671" spans="56:56" x14ac:dyDescent="0.25">
      <c r="BD2671" s="346"/>
    </row>
    <row r="2672" spans="56:56" x14ac:dyDescent="0.25">
      <c r="BD2672" s="346"/>
    </row>
    <row r="2673" spans="56:56" x14ac:dyDescent="0.25">
      <c r="BD2673" s="346"/>
    </row>
    <row r="2674" spans="56:56" x14ac:dyDescent="0.25">
      <c r="BD2674" s="346"/>
    </row>
    <row r="2675" spans="56:56" x14ac:dyDescent="0.25">
      <c r="BD2675" s="346"/>
    </row>
    <row r="2676" spans="56:56" x14ac:dyDescent="0.25">
      <c r="BD2676" s="346"/>
    </row>
    <row r="2677" spans="56:56" x14ac:dyDescent="0.25">
      <c r="BD2677" s="346"/>
    </row>
    <row r="2678" spans="56:56" x14ac:dyDescent="0.25">
      <c r="BD2678" s="346"/>
    </row>
    <row r="2679" spans="56:56" x14ac:dyDescent="0.25">
      <c r="BD2679" s="346"/>
    </row>
    <row r="2680" spans="56:56" x14ac:dyDescent="0.25">
      <c r="BD2680" s="346"/>
    </row>
    <row r="2681" spans="56:56" x14ac:dyDescent="0.25">
      <c r="BD2681" s="346"/>
    </row>
    <row r="2682" spans="56:56" x14ac:dyDescent="0.25">
      <c r="BD2682" s="346"/>
    </row>
    <row r="2683" spans="56:56" x14ac:dyDescent="0.25">
      <c r="BD2683" s="346"/>
    </row>
    <row r="2684" spans="56:56" x14ac:dyDescent="0.25">
      <c r="BD2684" s="346"/>
    </row>
    <row r="2685" spans="56:56" x14ac:dyDescent="0.25">
      <c r="BD2685" s="346"/>
    </row>
    <row r="2686" spans="56:56" x14ac:dyDescent="0.25">
      <c r="BD2686" s="346"/>
    </row>
    <row r="2687" spans="56:56" x14ac:dyDescent="0.25">
      <c r="BD2687" s="346"/>
    </row>
    <row r="2688" spans="56:56" x14ac:dyDescent="0.25">
      <c r="BD2688" s="346"/>
    </row>
    <row r="2689" spans="56:56" x14ac:dyDescent="0.25">
      <c r="BD2689" s="346"/>
    </row>
    <row r="2690" spans="56:56" x14ac:dyDescent="0.25">
      <c r="BD2690" s="346"/>
    </row>
    <row r="2691" spans="56:56" x14ac:dyDescent="0.25">
      <c r="BD2691" s="346"/>
    </row>
    <row r="2692" spans="56:56" x14ac:dyDescent="0.25">
      <c r="BD2692" s="346"/>
    </row>
    <row r="2693" spans="56:56" x14ac:dyDescent="0.25">
      <c r="BD2693" s="346"/>
    </row>
    <row r="2694" spans="56:56" x14ac:dyDescent="0.25">
      <c r="BD2694" s="346"/>
    </row>
    <row r="2695" spans="56:56" x14ac:dyDescent="0.25">
      <c r="BD2695" s="346"/>
    </row>
    <row r="2696" spans="56:56" x14ac:dyDescent="0.25">
      <c r="BD2696" s="346"/>
    </row>
    <row r="2697" spans="56:56" x14ac:dyDescent="0.25">
      <c r="BD2697" s="346"/>
    </row>
    <row r="2698" spans="56:56" x14ac:dyDescent="0.25">
      <c r="BD2698" s="346"/>
    </row>
    <row r="2699" spans="56:56" x14ac:dyDescent="0.25">
      <c r="BD2699" s="346"/>
    </row>
    <row r="2700" spans="56:56" x14ac:dyDescent="0.25">
      <c r="BD2700" s="346"/>
    </row>
    <row r="2701" spans="56:56" x14ac:dyDescent="0.25">
      <c r="BD2701" s="346"/>
    </row>
    <row r="2702" spans="56:56" x14ac:dyDescent="0.25">
      <c r="BD2702" s="346"/>
    </row>
    <row r="2703" spans="56:56" x14ac:dyDescent="0.25">
      <c r="BD2703" s="346"/>
    </row>
    <row r="2704" spans="56:56" x14ac:dyDescent="0.25">
      <c r="BD2704" s="346"/>
    </row>
    <row r="2705" spans="56:56" x14ac:dyDescent="0.25">
      <c r="BD2705" s="346"/>
    </row>
    <row r="2706" spans="56:56" x14ac:dyDescent="0.25">
      <c r="BD2706" s="346"/>
    </row>
    <row r="2707" spans="56:56" x14ac:dyDescent="0.25">
      <c r="BD2707" s="346"/>
    </row>
    <row r="2708" spans="56:56" x14ac:dyDescent="0.25">
      <c r="BD2708" s="346"/>
    </row>
    <row r="2709" spans="56:56" x14ac:dyDescent="0.25">
      <c r="BD2709" s="346"/>
    </row>
    <row r="2710" spans="56:56" x14ac:dyDescent="0.25">
      <c r="BD2710" s="346"/>
    </row>
    <row r="2711" spans="56:56" x14ac:dyDescent="0.25">
      <c r="BD2711" s="346"/>
    </row>
    <row r="2712" spans="56:56" x14ac:dyDescent="0.25">
      <c r="BD2712" s="346"/>
    </row>
    <row r="2713" spans="56:56" x14ac:dyDescent="0.25">
      <c r="BD2713" s="346"/>
    </row>
    <row r="2714" spans="56:56" x14ac:dyDescent="0.25">
      <c r="BD2714" s="346"/>
    </row>
    <row r="2715" spans="56:56" x14ac:dyDescent="0.25">
      <c r="BD2715" s="346"/>
    </row>
    <row r="2716" spans="56:56" x14ac:dyDescent="0.25">
      <c r="BD2716" s="346"/>
    </row>
    <row r="2717" spans="56:56" x14ac:dyDescent="0.25">
      <c r="BD2717" s="346"/>
    </row>
    <row r="2718" spans="56:56" x14ac:dyDescent="0.25">
      <c r="BD2718" s="346"/>
    </row>
    <row r="2719" spans="56:56" x14ac:dyDescent="0.25">
      <c r="BD2719" s="346"/>
    </row>
    <row r="2720" spans="56:56" x14ac:dyDescent="0.25">
      <c r="BD2720" s="346"/>
    </row>
    <row r="2721" spans="56:56" x14ac:dyDescent="0.25">
      <c r="BD2721" s="346"/>
    </row>
    <row r="2722" spans="56:56" x14ac:dyDescent="0.25">
      <c r="BD2722" s="346"/>
    </row>
    <row r="2723" spans="56:56" x14ac:dyDescent="0.25">
      <c r="BD2723" s="346"/>
    </row>
    <row r="2724" spans="56:56" x14ac:dyDescent="0.25">
      <c r="BD2724" s="346"/>
    </row>
    <row r="2725" spans="56:56" x14ac:dyDescent="0.25">
      <c r="BD2725" s="346"/>
    </row>
    <row r="2726" spans="56:56" x14ac:dyDescent="0.25">
      <c r="BD2726" s="346"/>
    </row>
    <row r="2727" spans="56:56" x14ac:dyDescent="0.25">
      <c r="BD2727" s="346"/>
    </row>
    <row r="2728" spans="56:56" x14ac:dyDescent="0.25">
      <c r="BD2728" s="346"/>
    </row>
    <row r="2729" spans="56:56" x14ac:dyDescent="0.25">
      <c r="BD2729" s="346"/>
    </row>
    <row r="2730" spans="56:56" x14ac:dyDescent="0.25">
      <c r="BD2730" s="346"/>
    </row>
    <row r="2731" spans="56:56" x14ac:dyDescent="0.25">
      <c r="BD2731" s="346"/>
    </row>
    <row r="2732" spans="56:56" x14ac:dyDescent="0.25">
      <c r="BD2732" s="346"/>
    </row>
    <row r="2733" spans="56:56" x14ac:dyDescent="0.25">
      <c r="BD2733" s="346"/>
    </row>
    <row r="2734" spans="56:56" x14ac:dyDescent="0.25">
      <c r="BD2734" s="346"/>
    </row>
    <row r="2735" spans="56:56" x14ac:dyDescent="0.25">
      <c r="BD2735" s="346"/>
    </row>
    <row r="2736" spans="56:56" x14ac:dyDescent="0.25">
      <c r="BD2736" s="346"/>
    </row>
    <row r="2737" spans="56:56" x14ac:dyDescent="0.25">
      <c r="BD2737" s="346"/>
    </row>
    <row r="2738" spans="56:56" x14ac:dyDescent="0.25">
      <c r="BD2738" s="346"/>
    </row>
    <row r="2739" spans="56:56" x14ac:dyDescent="0.25">
      <c r="BD2739" s="346"/>
    </row>
    <row r="2740" spans="56:56" x14ac:dyDescent="0.25">
      <c r="BD2740" s="346"/>
    </row>
    <row r="2741" spans="56:56" x14ac:dyDescent="0.25">
      <c r="BD2741" s="346"/>
    </row>
    <row r="2742" spans="56:56" x14ac:dyDescent="0.25">
      <c r="BD2742" s="346"/>
    </row>
    <row r="2743" spans="56:56" x14ac:dyDescent="0.25">
      <c r="BD2743" s="346"/>
    </row>
    <row r="2744" spans="56:56" x14ac:dyDescent="0.25">
      <c r="BD2744" s="346"/>
    </row>
    <row r="2745" spans="56:56" x14ac:dyDescent="0.25">
      <c r="BD2745" s="346"/>
    </row>
    <row r="2746" spans="56:56" x14ac:dyDescent="0.25">
      <c r="BD2746" s="346"/>
    </row>
    <row r="2747" spans="56:56" x14ac:dyDescent="0.25">
      <c r="BD2747" s="346"/>
    </row>
    <row r="2748" spans="56:56" x14ac:dyDescent="0.25">
      <c r="BD2748" s="346"/>
    </row>
    <row r="2749" spans="56:56" x14ac:dyDescent="0.25">
      <c r="BD2749" s="346"/>
    </row>
    <row r="2750" spans="56:56" x14ac:dyDescent="0.25">
      <c r="BD2750" s="346"/>
    </row>
    <row r="2751" spans="56:56" x14ac:dyDescent="0.25">
      <c r="BD2751" s="346"/>
    </row>
    <row r="2752" spans="56:56" x14ac:dyDescent="0.25">
      <c r="BD2752" s="346"/>
    </row>
    <row r="2753" spans="56:56" x14ac:dyDescent="0.25">
      <c r="BD2753" s="346"/>
    </row>
    <row r="2754" spans="56:56" x14ac:dyDescent="0.25">
      <c r="BD2754" s="346"/>
    </row>
    <row r="2755" spans="56:56" x14ac:dyDescent="0.25">
      <c r="BD2755" s="346"/>
    </row>
    <row r="2756" spans="56:56" x14ac:dyDescent="0.25">
      <c r="BD2756" s="346"/>
    </row>
    <row r="2757" spans="56:56" x14ac:dyDescent="0.25">
      <c r="BD2757" s="346"/>
    </row>
    <row r="2758" spans="56:56" x14ac:dyDescent="0.25">
      <c r="BD2758" s="346"/>
    </row>
    <row r="2759" spans="56:56" x14ac:dyDescent="0.25">
      <c r="BD2759" s="346"/>
    </row>
    <row r="2760" spans="56:56" x14ac:dyDescent="0.25">
      <c r="BD2760" s="346"/>
    </row>
    <row r="2761" spans="56:56" x14ac:dyDescent="0.25">
      <c r="BD2761" s="346"/>
    </row>
    <row r="2762" spans="56:56" x14ac:dyDescent="0.25">
      <c r="BD2762" s="346"/>
    </row>
    <row r="2763" spans="56:56" x14ac:dyDescent="0.25">
      <c r="BD2763" s="346"/>
    </row>
    <row r="2764" spans="56:56" x14ac:dyDescent="0.25">
      <c r="BD2764" s="346"/>
    </row>
    <row r="2765" spans="56:56" x14ac:dyDescent="0.25">
      <c r="BD2765" s="346"/>
    </row>
    <row r="2766" spans="56:56" x14ac:dyDescent="0.25">
      <c r="BD2766" s="346"/>
    </row>
    <row r="2767" spans="56:56" x14ac:dyDescent="0.25">
      <c r="BD2767" s="346"/>
    </row>
    <row r="2768" spans="56:56" x14ac:dyDescent="0.25">
      <c r="BD2768" s="346"/>
    </row>
    <row r="2769" spans="56:56" x14ac:dyDescent="0.25">
      <c r="BD2769" s="346"/>
    </row>
    <row r="2770" spans="56:56" x14ac:dyDescent="0.25">
      <c r="BD2770" s="346"/>
    </row>
    <row r="2771" spans="56:56" x14ac:dyDescent="0.25">
      <c r="BD2771" s="346"/>
    </row>
    <row r="2772" spans="56:56" x14ac:dyDescent="0.25">
      <c r="BD2772" s="346"/>
    </row>
    <row r="2773" spans="56:56" x14ac:dyDescent="0.25">
      <c r="BD2773" s="346"/>
    </row>
    <row r="2774" spans="56:56" x14ac:dyDescent="0.25">
      <c r="BD2774" s="346"/>
    </row>
    <row r="2775" spans="56:56" x14ac:dyDescent="0.25">
      <c r="BD2775" s="346"/>
    </row>
    <row r="2776" spans="56:56" x14ac:dyDescent="0.25">
      <c r="BD2776" s="346"/>
    </row>
    <row r="2777" spans="56:56" x14ac:dyDescent="0.25">
      <c r="BD2777" s="346"/>
    </row>
    <row r="2778" spans="56:56" x14ac:dyDescent="0.25">
      <c r="BD2778" s="346"/>
    </row>
    <row r="2779" spans="56:56" x14ac:dyDescent="0.25">
      <c r="BD2779" s="346"/>
    </row>
    <row r="2780" spans="56:56" x14ac:dyDescent="0.25">
      <c r="BD2780" s="346"/>
    </row>
    <row r="2781" spans="56:56" x14ac:dyDescent="0.25">
      <c r="BD2781" s="346"/>
    </row>
    <row r="2782" spans="56:56" x14ac:dyDescent="0.25">
      <c r="BD2782" s="346"/>
    </row>
    <row r="2783" spans="56:56" x14ac:dyDescent="0.25">
      <c r="BD2783" s="346"/>
    </row>
    <row r="2784" spans="56:56" x14ac:dyDescent="0.25">
      <c r="BD2784" s="346"/>
    </row>
    <row r="2785" spans="56:56" x14ac:dyDescent="0.25">
      <c r="BD2785" s="346"/>
    </row>
    <row r="2786" spans="56:56" x14ac:dyDescent="0.25">
      <c r="BD2786" s="346"/>
    </row>
    <row r="2787" spans="56:56" x14ac:dyDescent="0.25">
      <c r="BD2787" s="346"/>
    </row>
    <row r="2788" spans="56:56" x14ac:dyDescent="0.25">
      <c r="BD2788" s="346"/>
    </row>
    <row r="2789" spans="56:56" x14ac:dyDescent="0.25">
      <c r="BD2789" s="346"/>
    </row>
    <row r="2790" spans="56:56" x14ac:dyDescent="0.25">
      <c r="BD2790" s="346"/>
    </row>
    <row r="2791" spans="56:56" x14ac:dyDescent="0.25">
      <c r="BD2791" s="346"/>
    </row>
    <row r="2792" spans="56:56" x14ac:dyDescent="0.25">
      <c r="BD2792" s="346"/>
    </row>
    <row r="2793" spans="56:56" x14ac:dyDescent="0.25">
      <c r="BD2793" s="346"/>
    </row>
    <row r="2794" spans="56:56" x14ac:dyDescent="0.25">
      <c r="BD2794" s="346"/>
    </row>
    <row r="2795" spans="56:56" x14ac:dyDescent="0.25">
      <c r="BD2795" s="346"/>
    </row>
    <row r="2796" spans="56:56" x14ac:dyDescent="0.25">
      <c r="BD2796" s="346"/>
    </row>
    <row r="2797" spans="56:56" x14ac:dyDescent="0.25">
      <c r="BD2797" s="346"/>
    </row>
    <row r="2798" spans="56:56" x14ac:dyDescent="0.25">
      <c r="BD2798" s="346"/>
    </row>
    <row r="2799" spans="56:56" x14ac:dyDescent="0.25">
      <c r="BD2799" s="346"/>
    </row>
    <row r="2800" spans="56:56" x14ac:dyDescent="0.25">
      <c r="BD2800" s="346"/>
    </row>
    <row r="2801" spans="56:56" x14ac:dyDescent="0.25">
      <c r="BD2801" s="346"/>
    </row>
    <row r="2802" spans="56:56" x14ac:dyDescent="0.25">
      <c r="BD2802" s="346"/>
    </row>
    <row r="2803" spans="56:56" x14ac:dyDescent="0.25">
      <c r="BD2803" s="346"/>
    </row>
    <row r="2804" spans="56:56" x14ac:dyDescent="0.25">
      <c r="BD2804" s="346"/>
    </row>
    <row r="2805" spans="56:56" x14ac:dyDescent="0.25">
      <c r="BD2805" s="346"/>
    </row>
    <row r="2806" spans="56:56" x14ac:dyDescent="0.25">
      <c r="BD2806" s="346"/>
    </row>
    <row r="2807" spans="56:56" x14ac:dyDescent="0.25">
      <c r="BD2807" s="346"/>
    </row>
    <row r="2808" spans="56:56" x14ac:dyDescent="0.25">
      <c r="BD2808" s="346"/>
    </row>
    <row r="2809" spans="56:56" x14ac:dyDescent="0.25">
      <c r="BD2809" s="346"/>
    </row>
    <row r="2810" spans="56:56" x14ac:dyDescent="0.25">
      <c r="BD2810" s="346"/>
    </row>
    <row r="2811" spans="56:56" x14ac:dyDescent="0.25">
      <c r="BD2811" s="346"/>
    </row>
    <row r="2812" spans="56:56" x14ac:dyDescent="0.25">
      <c r="BD2812" s="346"/>
    </row>
    <row r="2813" spans="56:56" x14ac:dyDescent="0.25">
      <c r="BD2813" s="346"/>
    </row>
    <row r="2814" spans="56:56" x14ac:dyDescent="0.25">
      <c r="BD2814" s="346"/>
    </row>
    <row r="2815" spans="56:56" x14ac:dyDescent="0.25">
      <c r="BD2815" s="346"/>
    </row>
    <row r="2816" spans="56:56" x14ac:dyDescent="0.25">
      <c r="BD2816" s="346"/>
    </row>
    <row r="2817" spans="56:56" x14ac:dyDescent="0.25">
      <c r="BD2817" s="346"/>
    </row>
    <row r="2818" spans="56:56" x14ac:dyDescent="0.25">
      <c r="BD2818" s="346"/>
    </row>
    <row r="2819" spans="56:56" x14ac:dyDescent="0.25">
      <c r="BD2819" s="346"/>
    </row>
    <row r="2820" spans="56:56" x14ac:dyDescent="0.25">
      <c r="BD2820" s="346"/>
    </row>
    <row r="2821" spans="56:56" x14ac:dyDescent="0.25">
      <c r="BD2821" s="346"/>
    </row>
    <row r="2822" spans="56:56" x14ac:dyDescent="0.25">
      <c r="BD2822" s="346"/>
    </row>
    <row r="2823" spans="56:56" x14ac:dyDescent="0.25">
      <c r="BD2823" s="346"/>
    </row>
    <row r="2824" spans="56:56" x14ac:dyDescent="0.25">
      <c r="BD2824" s="346"/>
    </row>
    <row r="2825" spans="56:56" x14ac:dyDescent="0.25">
      <c r="BD2825" s="346"/>
    </row>
    <row r="2826" spans="56:56" x14ac:dyDescent="0.25">
      <c r="BD2826" s="346"/>
    </row>
    <row r="2827" spans="56:56" x14ac:dyDescent="0.25">
      <c r="BD2827" s="346"/>
    </row>
    <row r="2828" spans="56:56" x14ac:dyDescent="0.25">
      <c r="BD2828" s="346"/>
    </row>
    <row r="2829" spans="56:56" x14ac:dyDescent="0.25">
      <c r="BD2829" s="346"/>
    </row>
    <row r="2830" spans="56:56" x14ac:dyDescent="0.25">
      <c r="BD2830" s="346"/>
    </row>
    <row r="2831" spans="56:56" x14ac:dyDescent="0.25">
      <c r="BD2831" s="346"/>
    </row>
    <row r="2832" spans="56:56" x14ac:dyDescent="0.25">
      <c r="BD2832" s="346"/>
    </row>
    <row r="2833" spans="56:56" x14ac:dyDescent="0.25">
      <c r="BD2833" s="346"/>
    </row>
    <row r="2834" spans="56:56" x14ac:dyDescent="0.25">
      <c r="BD2834" s="346"/>
    </row>
    <row r="2835" spans="56:56" x14ac:dyDescent="0.25">
      <c r="BD2835" s="346"/>
    </row>
    <row r="2836" spans="56:56" x14ac:dyDescent="0.25">
      <c r="BD2836" s="346"/>
    </row>
    <row r="2837" spans="56:56" x14ac:dyDescent="0.25">
      <c r="BD2837" s="346"/>
    </row>
    <row r="2838" spans="56:56" x14ac:dyDescent="0.25">
      <c r="BD2838" s="346"/>
    </row>
    <row r="2839" spans="56:56" x14ac:dyDescent="0.25">
      <c r="BD2839" s="346"/>
    </row>
    <row r="2840" spans="56:56" x14ac:dyDescent="0.25">
      <c r="BD2840" s="346"/>
    </row>
    <row r="2841" spans="56:56" x14ac:dyDescent="0.25">
      <c r="BD2841" s="346"/>
    </row>
    <row r="2842" spans="56:56" x14ac:dyDescent="0.25">
      <c r="BD2842" s="346"/>
    </row>
    <row r="2843" spans="56:56" x14ac:dyDescent="0.25">
      <c r="BD2843" s="346"/>
    </row>
    <row r="2844" spans="56:56" x14ac:dyDescent="0.25">
      <c r="BD2844" s="346"/>
    </row>
    <row r="2845" spans="56:56" x14ac:dyDescent="0.25">
      <c r="BD2845" s="346"/>
    </row>
    <row r="2846" spans="56:56" x14ac:dyDescent="0.25">
      <c r="BD2846" s="346"/>
    </row>
    <row r="2847" spans="56:56" x14ac:dyDescent="0.25">
      <c r="BD2847" s="346"/>
    </row>
    <row r="2848" spans="56:56" x14ac:dyDescent="0.25">
      <c r="BD2848" s="346"/>
    </row>
    <row r="2849" spans="56:56" x14ac:dyDescent="0.25">
      <c r="BD2849" s="346"/>
    </row>
    <row r="2850" spans="56:56" x14ac:dyDescent="0.25">
      <c r="BD2850" s="346"/>
    </row>
    <row r="2851" spans="56:56" x14ac:dyDescent="0.25">
      <c r="BD2851" s="346"/>
    </row>
    <row r="2852" spans="56:56" x14ac:dyDescent="0.25">
      <c r="BD2852" s="346"/>
    </row>
    <row r="2853" spans="56:56" x14ac:dyDescent="0.25">
      <c r="BD2853" s="346"/>
    </row>
    <row r="2854" spans="56:56" x14ac:dyDescent="0.25">
      <c r="BD2854" s="346"/>
    </row>
    <row r="2855" spans="56:56" x14ac:dyDescent="0.25">
      <c r="BD2855" s="346"/>
    </row>
    <row r="2856" spans="56:56" x14ac:dyDescent="0.25">
      <c r="BD2856" s="346"/>
    </row>
    <row r="2857" spans="56:56" x14ac:dyDescent="0.25">
      <c r="BD2857" s="346"/>
    </row>
    <row r="2858" spans="56:56" x14ac:dyDescent="0.25">
      <c r="BD2858" s="346"/>
    </row>
    <row r="2859" spans="56:56" x14ac:dyDescent="0.25">
      <c r="BD2859" s="346"/>
    </row>
    <row r="2860" spans="56:56" x14ac:dyDescent="0.25">
      <c r="BD2860" s="346"/>
    </row>
    <row r="2861" spans="56:56" x14ac:dyDescent="0.25">
      <c r="BD2861" s="346"/>
    </row>
    <row r="2862" spans="56:56" x14ac:dyDescent="0.25">
      <c r="BD2862" s="346"/>
    </row>
    <row r="2863" spans="56:56" x14ac:dyDescent="0.25">
      <c r="BD2863" s="346"/>
    </row>
    <row r="2864" spans="56:56" x14ac:dyDescent="0.25">
      <c r="BD2864" s="346"/>
    </row>
    <row r="2865" spans="56:56" x14ac:dyDescent="0.25">
      <c r="BD2865" s="346"/>
    </row>
    <row r="2866" spans="56:56" x14ac:dyDescent="0.25">
      <c r="BD2866" s="346"/>
    </row>
    <row r="2867" spans="56:56" x14ac:dyDescent="0.25">
      <c r="BD2867" s="346"/>
    </row>
    <row r="2868" spans="56:56" x14ac:dyDescent="0.25">
      <c r="BD2868" s="346"/>
    </row>
    <row r="2869" spans="56:56" x14ac:dyDescent="0.25">
      <c r="BD2869" s="346"/>
    </row>
    <row r="2870" spans="56:56" x14ac:dyDescent="0.25">
      <c r="BD2870" s="346"/>
    </row>
    <row r="2871" spans="56:56" x14ac:dyDescent="0.25">
      <c r="BD2871" s="346"/>
    </row>
    <row r="2872" spans="56:56" x14ac:dyDescent="0.25">
      <c r="BD2872" s="346"/>
    </row>
    <row r="2873" spans="56:56" x14ac:dyDescent="0.25">
      <c r="BD2873" s="346"/>
    </row>
    <row r="2874" spans="56:56" x14ac:dyDescent="0.25">
      <c r="BD2874" s="346"/>
    </row>
    <row r="2875" spans="56:56" x14ac:dyDescent="0.25">
      <c r="BD2875" s="346"/>
    </row>
    <row r="2876" spans="56:56" x14ac:dyDescent="0.25">
      <c r="BD2876" s="346"/>
    </row>
    <row r="2877" spans="56:56" x14ac:dyDescent="0.25">
      <c r="BD2877" s="346"/>
    </row>
    <row r="2878" spans="56:56" x14ac:dyDescent="0.25">
      <c r="BD2878" s="346"/>
    </row>
    <row r="2879" spans="56:56" x14ac:dyDescent="0.25">
      <c r="BD2879" s="346"/>
    </row>
    <row r="2880" spans="56:56" x14ac:dyDescent="0.25">
      <c r="BD2880" s="346"/>
    </row>
    <row r="2881" spans="56:56" x14ac:dyDescent="0.25">
      <c r="BD2881" s="346"/>
    </row>
    <row r="2882" spans="56:56" x14ac:dyDescent="0.25">
      <c r="BD2882" s="346"/>
    </row>
    <row r="2883" spans="56:56" x14ac:dyDescent="0.25">
      <c r="BD2883" s="346"/>
    </row>
    <row r="2884" spans="56:56" x14ac:dyDescent="0.25">
      <c r="BD2884" s="346"/>
    </row>
    <row r="2885" spans="56:56" x14ac:dyDescent="0.25">
      <c r="BD2885" s="346"/>
    </row>
    <row r="2886" spans="56:56" x14ac:dyDescent="0.25">
      <c r="BD2886" s="346"/>
    </row>
    <row r="2887" spans="56:56" x14ac:dyDescent="0.25">
      <c r="BD2887" s="346"/>
    </row>
    <row r="2888" spans="56:56" x14ac:dyDescent="0.25">
      <c r="BD2888" s="346"/>
    </row>
    <row r="2889" spans="56:56" x14ac:dyDescent="0.25">
      <c r="BD2889" s="346"/>
    </row>
    <row r="2890" spans="56:56" x14ac:dyDescent="0.25">
      <c r="BD2890" s="346"/>
    </row>
    <row r="2891" spans="56:56" x14ac:dyDescent="0.25">
      <c r="BD2891" s="346"/>
    </row>
    <row r="2892" spans="56:56" x14ac:dyDescent="0.25">
      <c r="BD2892" s="346"/>
    </row>
    <row r="2893" spans="56:56" x14ac:dyDescent="0.25">
      <c r="BD2893" s="346"/>
    </row>
    <row r="2894" spans="56:56" x14ac:dyDescent="0.25">
      <c r="BD2894" s="346"/>
    </row>
    <row r="2895" spans="56:56" x14ac:dyDescent="0.25">
      <c r="BD2895" s="346"/>
    </row>
    <row r="2896" spans="56:56" x14ac:dyDescent="0.25">
      <c r="BD2896" s="346"/>
    </row>
    <row r="2897" spans="56:56" x14ac:dyDescent="0.25">
      <c r="BD2897" s="346"/>
    </row>
    <row r="2898" spans="56:56" x14ac:dyDescent="0.25">
      <c r="BD2898" s="346"/>
    </row>
    <row r="2899" spans="56:56" x14ac:dyDescent="0.25">
      <c r="BD2899" s="346"/>
    </row>
    <row r="2900" spans="56:56" x14ac:dyDescent="0.25">
      <c r="BD2900" s="346"/>
    </row>
    <row r="2901" spans="56:56" x14ac:dyDescent="0.25">
      <c r="BD2901" s="346"/>
    </row>
    <row r="2902" spans="56:56" x14ac:dyDescent="0.25">
      <c r="BD2902" s="346"/>
    </row>
    <row r="2903" spans="56:56" x14ac:dyDescent="0.25">
      <c r="BD2903" s="346"/>
    </row>
    <row r="2904" spans="56:56" x14ac:dyDescent="0.25">
      <c r="BD2904" s="346"/>
    </row>
    <row r="2905" spans="56:56" x14ac:dyDescent="0.25">
      <c r="BD2905" s="346"/>
    </row>
    <row r="2906" spans="56:56" x14ac:dyDescent="0.25">
      <c r="BD2906" s="346"/>
    </row>
    <row r="2907" spans="56:56" x14ac:dyDescent="0.25">
      <c r="BD2907" s="346"/>
    </row>
    <row r="2908" spans="56:56" x14ac:dyDescent="0.25">
      <c r="BD2908" s="346"/>
    </row>
    <row r="2909" spans="56:56" x14ac:dyDescent="0.25">
      <c r="BD2909" s="346"/>
    </row>
    <row r="2910" spans="56:56" x14ac:dyDescent="0.25">
      <c r="BD2910" s="346"/>
    </row>
    <row r="2911" spans="56:56" x14ac:dyDescent="0.25">
      <c r="BD2911" s="346"/>
    </row>
    <row r="2912" spans="56:56" x14ac:dyDescent="0.25">
      <c r="BD2912" s="346"/>
    </row>
    <row r="2913" spans="56:56" x14ac:dyDescent="0.25">
      <c r="BD2913" s="346"/>
    </row>
    <row r="2914" spans="56:56" x14ac:dyDescent="0.25">
      <c r="BD2914" s="346"/>
    </row>
    <row r="2915" spans="56:56" x14ac:dyDescent="0.25">
      <c r="BD2915" s="346"/>
    </row>
    <row r="2916" spans="56:56" x14ac:dyDescent="0.25">
      <c r="BD2916" s="346"/>
    </row>
    <row r="2917" spans="56:56" x14ac:dyDescent="0.25">
      <c r="BD2917" s="346"/>
    </row>
    <row r="2918" spans="56:56" x14ac:dyDescent="0.25">
      <c r="BD2918" s="346"/>
    </row>
    <row r="2919" spans="56:56" x14ac:dyDescent="0.25">
      <c r="BD2919" s="346"/>
    </row>
    <row r="2920" spans="56:56" x14ac:dyDescent="0.25">
      <c r="BD2920" s="346"/>
    </row>
    <row r="2921" spans="56:56" x14ac:dyDescent="0.25">
      <c r="BD2921" s="346"/>
    </row>
    <row r="2922" spans="56:56" x14ac:dyDescent="0.25">
      <c r="BD2922" s="346"/>
    </row>
    <row r="2923" spans="56:56" x14ac:dyDescent="0.25">
      <c r="BD2923" s="346"/>
    </row>
    <row r="2924" spans="56:56" x14ac:dyDescent="0.25">
      <c r="BD2924" s="346"/>
    </row>
    <row r="2925" spans="56:56" x14ac:dyDescent="0.25">
      <c r="BD2925" s="346"/>
    </row>
    <row r="2926" spans="56:56" x14ac:dyDescent="0.25">
      <c r="BD2926" s="346"/>
    </row>
    <row r="2927" spans="56:56" x14ac:dyDescent="0.25">
      <c r="BD2927" s="346"/>
    </row>
    <row r="2928" spans="56:56" x14ac:dyDescent="0.25">
      <c r="BD2928" s="346"/>
    </row>
    <row r="2929" spans="56:56" x14ac:dyDescent="0.25">
      <c r="BD2929" s="346"/>
    </row>
    <row r="2930" spans="56:56" x14ac:dyDescent="0.25">
      <c r="BD2930" s="346"/>
    </row>
    <row r="2931" spans="56:56" x14ac:dyDescent="0.25">
      <c r="BD2931" s="346"/>
    </row>
    <row r="2932" spans="56:56" x14ac:dyDescent="0.25">
      <c r="BD2932" s="346"/>
    </row>
    <row r="2933" spans="56:56" x14ac:dyDescent="0.25">
      <c r="BD2933" s="346"/>
    </row>
    <row r="2934" spans="56:56" x14ac:dyDescent="0.25">
      <c r="BD2934" s="346"/>
    </row>
    <row r="2935" spans="56:56" x14ac:dyDescent="0.25">
      <c r="BD2935" s="346"/>
    </row>
    <row r="2936" spans="56:56" x14ac:dyDescent="0.25">
      <c r="BD2936" s="346"/>
    </row>
    <row r="2937" spans="56:56" x14ac:dyDescent="0.25">
      <c r="BD2937" s="346"/>
    </row>
    <row r="2938" spans="56:56" x14ac:dyDescent="0.25">
      <c r="BD2938" s="346"/>
    </row>
    <row r="2939" spans="56:56" x14ac:dyDescent="0.25">
      <c r="BD2939" s="346"/>
    </row>
    <row r="2940" spans="56:56" x14ac:dyDescent="0.25">
      <c r="BD2940" s="346"/>
    </row>
    <row r="2941" spans="56:56" x14ac:dyDescent="0.25">
      <c r="BD2941" s="346"/>
    </row>
    <row r="2942" spans="56:56" x14ac:dyDescent="0.25">
      <c r="BD2942" s="346"/>
    </row>
    <row r="2943" spans="56:56" x14ac:dyDescent="0.25">
      <c r="BD2943" s="346"/>
    </row>
    <row r="2944" spans="56:56" x14ac:dyDescent="0.25">
      <c r="BD2944" s="346"/>
    </row>
    <row r="2945" spans="56:56" x14ac:dyDescent="0.25">
      <c r="BD2945" s="346"/>
    </row>
    <row r="2946" spans="56:56" x14ac:dyDescent="0.25">
      <c r="BD2946" s="346"/>
    </row>
    <row r="2947" spans="56:56" x14ac:dyDescent="0.25">
      <c r="BD2947" s="346"/>
    </row>
    <row r="2948" spans="56:56" x14ac:dyDescent="0.25">
      <c r="BD2948" s="346"/>
    </row>
    <row r="2949" spans="56:56" x14ac:dyDescent="0.25">
      <c r="BD2949" s="346"/>
    </row>
    <row r="2950" spans="56:56" x14ac:dyDescent="0.25">
      <c r="BD2950" s="346"/>
    </row>
    <row r="2951" spans="56:56" x14ac:dyDescent="0.25">
      <c r="BD2951" s="346"/>
    </row>
    <row r="2952" spans="56:56" x14ac:dyDescent="0.25">
      <c r="BD2952" s="346"/>
    </row>
    <row r="2953" spans="56:56" x14ac:dyDescent="0.25">
      <c r="BD2953" s="346"/>
    </row>
    <row r="2954" spans="56:56" x14ac:dyDescent="0.25">
      <c r="BD2954" s="346"/>
    </row>
    <row r="2955" spans="56:56" x14ac:dyDescent="0.25">
      <c r="BD2955" s="346"/>
    </row>
    <row r="2956" spans="56:56" x14ac:dyDescent="0.25">
      <c r="BD2956" s="346"/>
    </row>
    <row r="2957" spans="56:56" x14ac:dyDescent="0.25">
      <c r="BD2957" s="346"/>
    </row>
    <row r="2958" spans="56:56" x14ac:dyDescent="0.25">
      <c r="BD2958" s="346"/>
    </row>
    <row r="2959" spans="56:56" x14ac:dyDescent="0.25">
      <c r="BD2959" s="346"/>
    </row>
    <row r="2960" spans="56:56" x14ac:dyDescent="0.25">
      <c r="BD2960" s="346"/>
    </row>
    <row r="2961" spans="56:56" x14ac:dyDescent="0.25">
      <c r="BD2961" s="346"/>
    </row>
    <row r="2962" spans="56:56" x14ac:dyDescent="0.25">
      <c r="BD2962" s="346"/>
    </row>
    <row r="2963" spans="56:56" x14ac:dyDescent="0.25">
      <c r="BD2963" s="346"/>
    </row>
    <row r="2964" spans="56:56" x14ac:dyDescent="0.25">
      <c r="BD2964" s="346"/>
    </row>
    <row r="2965" spans="56:56" x14ac:dyDescent="0.25">
      <c r="BD2965" s="346"/>
    </row>
    <row r="2966" spans="56:56" x14ac:dyDescent="0.25">
      <c r="BD2966" s="346"/>
    </row>
    <row r="2967" spans="56:56" x14ac:dyDescent="0.25">
      <c r="BD2967" s="346"/>
    </row>
    <row r="2968" spans="56:56" x14ac:dyDescent="0.25">
      <c r="BD2968" s="346"/>
    </row>
    <row r="2969" spans="56:56" x14ac:dyDescent="0.25">
      <c r="BD2969" s="346"/>
    </row>
    <row r="2970" spans="56:56" x14ac:dyDescent="0.25">
      <c r="BD2970" s="346"/>
    </row>
    <row r="2971" spans="56:56" x14ac:dyDescent="0.25">
      <c r="BD2971" s="346"/>
    </row>
    <row r="2972" spans="56:56" x14ac:dyDescent="0.25">
      <c r="BD2972" s="346"/>
    </row>
    <row r="2973" spans="56:56" x14ac:dyDescent="0.25">
      <c r="BD2973" s="346"/>
    </row>
    <row r="2974" spans="56:56" x14ac:dyDescent="0.25">
      <c r="BD2974" s="346"/>
    </row>
    <row r="2975" spans="56:56" x14ac:dyDescent="0.25">
      <c r="BD2975" s="346"/>
    </row>
    <row r="2976" spans="56:56" x14ac:dyDescent="0.25">
      <c r="BD2976" s="346"/>
    </row>
    <row r="2977" spans="56:56" x14ac:dyDescent="0.25">
      <c r="BD2977" s="346"/>
    </row>
    <row r="2978" spans="56:56" x14ac:dyDescent="0.25">
      <c r="BD2978" s="346"/>
    </row>
    <row r="2979" spans="56:56" x14ac:dyDescent="0.25">
      <c r="BD2979" s="346"/>
    </row>
    <row r="2980" spans="56:56" x14ac:dyDescent="0.25">
      <c r="BD2980" s="346"/>
    </row>
    <row r="2981" spans="56:56" x14ac:dyDescent="0.25">
      <c r="BD2981" s="346"/>
    </row>
    <row r="2982" spans="56:56" x14ac:dyDescent="0.25">
      <c r="BD2982" s="346"/>
    </row>
    <row r="2983" spans="56:56" x14ac:dyDescent="0.25">
      <c r="BD2983" s="346"/>
    </row>
    <row r="2984" spans="56:56" x14ac:dyDescent="0.25">
      <c r="BD2984" s="346"/>
    </row>
    <row r="2985" spans="56:56" x14ac:dyDescent="0.25">
      <c r="BD2985" s="346"/>
    </row>
    <row r="2986" spans="56:56" x14ac:dyDescent="0.25">
      <c r="BD2986" s="346"/>
    </row>
    <row r="2987" spans="56:56" x14ac:dyDescent="0.25">
      <c r="BD2987" s="346"/>
    </row>
    <row r="2988" spans="56:56" x14ac:dyDescent="0.25">
      <c r="BD2988" s="346"/>
    </row>
    <row r="2989" spans="56:56" x14ac:dyDescent="0.25">
      <c r="BD2989" s="346"/>
    </row>
    <row r="2990" spans="56:56" x14ac:dyDescent="0.25">
      <c r="BD2990" s="346"/>
    </row>
    <row r="2991" spans="56:56" x14ac:dyDescent="0.25">
      <c r="BD2991" s="346"/>
    </row>
    <row r="2992" spans="56:56" x14ac:dyDescent="0.25">
      <c r="BD2992" s="346"/>
    </row>
    <row r="2993" spans="56:56" x14ac:dyDescent="0.25">
      <c r="BD2993" s="346"/>
    </row>
    <row r="2994" spans="56:56" x14ac:dyDescent="0.25">
      <c r="BD2994" s="346"/>
    </row>
    <row r="2995" spans="56:56" x14ac:dyDescent="0.25">
      <c r="BD2995" s="346"/>
    </row>
    <row r="2996" spans="56:56" x14ac:dyDescent="0.25">
      <c r="BD2996" s="346"/>
    </row>
    <row r="2997" spans="56:56" x14ac:dyDescent="0.25">
      <c r="BD2997" s="346"/>
    </row>
    <row r="2998" spans="56:56" x14ac:dyDescent="0.25">
      <c r="BD2998" s="346"/>
    </row>
    <row r="2999" spans="56:56" x14ac:dyDescent="0.25">
      <c r="BD2999" s="346"/>
    </row>
    <row r="3000" spans="56:56" x14ac:dyDescent="0.25">
      <c r="BD3000" s="346"/>
    </row>
    <row r="3001" spans="56:56" x14ac:dyDescent="0.25">
      <c r="BD3001" s="346"/>
    </row>
    <row r="3002" spans="56:56" x14ac:dyDescent="0.25">
      <c r="BD3002" s="346"/>
    </row>
    <row r="3003" spans="56:56" x14ac:dyDescent="0.25">
      <c r="BD3003" s="346"/>
    </row>
    <row r="3004" spans="56:56" x14ac:dyDescent="0.25">
      <c r="BD3004" s="346"/>
    </row>
    <row r="3005" spans="56:56" x14ac:dyDescent="0.25">
      <c r="BD3005" s="346"/>
    </row>
    <row r="3006" spans="56:56" x14ac:dyDescent="0.25">
      <c r="BD3006" s="346"/>
    </row>
    <row r="3007" spans="56:56" x14ac:dyDescent="0.25">
      <c r="BD3007" s="346"/>
    </row>
    <row r="3008" spans="56:56" x14ac:dyDescent="0.25">
      <c r="BD3008" s="346"/>
    </row>
    <row r="3009" spans="56:56" x14ac:dyDescent="0.25">
      <c r="BD3009" s="346"/>
    </row>
    <row r="3010" spans="56:56" x14ac:dyDescent="0.25">
      <c r="BD3010" s="346"/>
    </row>
    <row r="3011" spans="56:56" x14ac:dyDescent="0.25">
      <c r="BD3011" s="346"/>
    </row>
    <row r="3012" spans="56:56" x14ac:dyDescent="0.25">
      <c r="BD3012" s="346"/>
    </row>
    <row r="3013" spans="56:56" x14ac:dyDescent="0.25">
      <c r="BD3013" s="346"/>
    </row>
    <row r="3014" spans="56:56" x14ac:dyDescent="0.25">
      <c r="BD3014" s="346"/>
    </row>
    <row r="3015" spans="56:56" x14ac:dyDescent="0.25">
      <c r="BD3015" s="346"/>
    </row>
    <row r="3016" spans="56:56" x14ac:dyDescent="0.25">
      <c r="BD3016" s="346"/>
    </row>
    <row r="3017" spans="56:56" x14ac:dyDescent="0.25">
      <c r="BD3017" s="346"/>
    </row>
    <row r="3018" spans="56:56" x14ac:dyDescent="0.25">
      <c r="BD3018" s="346"/>
    </row>
    <row r="3019" spans="56:56" x14ac:dyDescent="0.25">
      <c r="BD3019" s="346"/>
    </row>
    <row r="3020" spans="56:56" x14ac:dyDescent="0.25">
      <c r="BD3020" s="346"/>
    </row>
    <row r="3021" spans="56:56" x14ac:dyDescent="0.25">
      <c r="BD3021" s="346"/>
    </row>
    <row r="3022" spans="56:56" x14ac:dyDescent="0.25">
      <c r="BD3022" s="346"/>
    </row>
    <row r="3023" spans="56:56" x14ac:dyDescent="0.25">
      <c r="BD3023" s="346"/>
    </row>
    <row r="3024" spans="56:56" x14ac:dyDescent="0.25">
      <c r="BD3024" s="346"/>
    </row>
    <row r="3025" spans="56:56" x14ac:dyDescent="0.25">
      <c r="BD3025" s="346"/>
    </row>
    <row r="3026" spans="56:56" x14ac:dyDescent="0.25">
      <c r="BD3026" s="346"/>
    </row>
    <row r="3027" spans="56:56" x14ac:dyDescent="0.25">
      <c r="BD3027" s="346"/>
    </row>
    <row r="3028" spans="56:56" x14ac:dyDescent="0.25">
      <c r="BD3028" s="346"/>
    </row>
    <row r="3029" spans="56:56" x14ac:dyDescent="0.25">
      <c r="BD3029" s="346"/>
    </row>
    <row r="3030" spans="56:56" x14ac:dyDescent="0.25">
      <c r="BD3030" s="346"/>
    </row>
    <row r="3031" spans="56:56" x14ac:dyDescent="0.25">
      <c r="BD3031" s="346"/>
    </row>
    <row r="3032" spans="56:56" x14ac:dyDescent="0.25">
      <c r="BD3032" s="346"/>
    </row>
    <row r="3033" spans="56:56" x14ac:dyDescent="0.25">
      <c r="BD3033" s="346"/>
    </row>
    <row r="3034" spans="56:56" x14ac:dyDescent="0.25">
      <c r="BD3034" s="346"/>
    </row>
    <row r="3035" spans="56:56" x14ac:dyDescent="0.25">
      <c r="BD3035" s="346"/>
    </row>
    <row r="3036" spans="56:56" x14ac:dyDescent="0.25">
      <c r="BD3036" s="346"/>
    </row>
    <row r="3037" spans="56:56" x14ac:dyDescent="0.25">
      <c r="BD3037" s="346"/>
    </row>
    <row r="3038" spans="56:56" x14ac:dyDescent="0.25">
      <c r="BD3038" s="346"/>
    </row>
    <row r="3039" spans="56:56" x14ac:dyDescent="0.25">
      <c r="BD3039" s="346"/>
    </row>
    <row r="3040" spans="56:56" x14ac:dyDescent="0.25">
      <c r="BD3040" s="346"/>
    </row>
    <row r="3041" spans="56:56" x14ac:dyDescent="0.25">
      <c r="BD3041" s="346"/>
    </row>
    <row r="3042" spans="56:56" x14ac:dyDescent="0.25">
      <c r="BD3042" s="346"/>
    </row>
    <row r="3043" spans="56:56" x14ac:dyDescent="0.25">
      <c r="BD3043" s="346"/>
    </row>
    <row r="3044" spans="56:56" x14ac:dyDescent="0.25">
      <c r="BD3044" s="346"/>
    </row>
    <row r="3045" spans="56:56" x14ac:dyDescent="0.25">
      <c r="BD3045" s="346"/>
    </row>
    <row r="3046" spans="56:56" x14ac:dyDescent="0.25">
      <c r="BD3046" s="346"/>
    </row>
    <row r="3047" spans="56:56" x14ac:dyDescent="0.25">
      <c r="BD3047" s="346"/>
    </row>
    <row r="3048" spans="56:56" x14ac:dyDescent="0.25">
      <c r="BD3048" s="346"/>
    </row>
    <row r="3049" spans="56:56" x14ac:dyDescent="0.25">
      <c r="BD3049" s="346"/>
    </row>
    <row r="3050" spans="56:56" x14ac:dyDescent="0.25">
      <c r="BD3050" s="346"/>
    </row>
    <row r="3051" spans="56:56" x14ac:dyDescent="0.25">
      <c r="BD3051" s="346"/>
    </row>
    <row r="3052" spans="56:56" x14ac:dyDescent="0.25">
      <c r="BD3052" s="346"/>
    </row>
    <row r="3053" spans="56:56" x14ac:dyDescent="0.25">
      <c r="BD3053" s="346"/>
    </row>
    <row r="3054" spans="56:56" x14ac:dyDescent="0.25">
      <c r="BD3054" s="346"/>
    </row>
    <row r="3055" spans="56:56" x14ac:dyDescent="0.25">
      <c r="BD3055" s="346"/>
    </row>
    <row r="3056" spans="56:56" x14ac:dyDescent="0.25">
      <c r="BD3056" s="346"/>
    </row>
    <row r="3057" spans="56:56" x14ac:dyDescent="0.25">
      <c r="BD3057" s="346"/>
    </row>
    <row r="3058" spans="56:56" x14ac:dyDescent="0.25">
      <c r="BD3058" s="346"/>
    </row>
    <row r="3059" spans="56:56" x14ac:dyDescent="0.25">
      <c r="BD3059" s="346"/>
    </row>
    <row r="3060" spans="56:56" x14ac:dyDescent="0.25">
      <c r="BD3060" s="346"/>
    </row>
    <row r="3061" spans="56:56" x14ac:dyDescent="0.25">
      <c r="BD3061" s="346"/>
    </row>
    <row r="3062" spans="56:56" x14ac:dyDescent="0.25">
      <c r="BD3062" s="346"/>
    </row>
    <row r="3063" spans="56:56" x14ac:dyDescent="0.25">
      <c r="BD3063" s="346"/>
    </row>
    <row r="3064" spans="56:56" x14ac:dyDescent="0.25">
      <c r="BD3064" s="346"/>
    </row>
    <row r="3065" spans="56:56" x14ac:dyDescent="0.25">
      <c r="BD3065" s="346"/>
    </row>
    <row r="3066" spans="56:56" x14ac:dyDescent="0.25">
      <c r="BD3066" s="346"/>
    </row>
    <row r="3067" spans="56:56" x14ac:dyDescent="0.25">
      <c r="BD3067" s="346"/>
    </row>
    <row r="3068" spans="56:56" x14ac:dyDescent="0.25">
      <c r="BD3068" s="346"/>
    </row>
    <row r="3069" spans="56:56" x14ac:dyDescent="0.25">
      <c r="BD3069" s="346"/>
    </row>
    <row r="3070" spans="56:56" x14ac:dyDescent="0.25">
      <c r="BD3070" s="346"/>
    </row>
    <row r="3071" spans="56:56" x14ac:dyDescent="0.25">
      <c r="BD3071" s="346"/>
    </row>
    <row r="3072" spans="56:56" x14ac:dyDescent="0.25">
      <c r="BD3072" s="346"/>
    </row>
    <row r="3073" spans="56:56" x14ac:dyDescent="0.25">
      <c r="BD3073" s="346"/>
    </row>
    <row r="3074" spans="56:56" x14ac:dyDescent="0.25">
      <c r="BD3074" s="346"/>
    </row>
    <row r="3075" spans="56:56" x14ac:dyDescent="0.25">
      <c r="BD3075" s="346"/>
    </row>
    <row r="3076" spans="56:56" x14ac:dyDescent="0.25">
      <c r="BD3076" s="346"/>
    </row>
    <row r="3077" spans="56:56" x14ac:dyDescent="0.25">
      <c r="BD3077" s="346"/>
    </row>
    <row r="3078" spans="56:56" x14ac:dyDescent="0.25">
      <c r="BD3078" s="346"/>
    </row>
    <row r="3079" spans="56:56" x14ac:dyDescent="0.25">
      <c r="BD3079" s="346"/>
    </row>
    <row r="3080" spans="56:56" x14ac:dyDescent="0.25">
      <c r="BD3080" s="346"/>
    </row>
    <row r="3081" spans="56:56" x14ac:dyDescent="0.25">
      <c r="BD3081" s="346"/>
    </row>
    <row r="3082" spans="56:56" x14ac:dyDescent="0.25">
      <c r="BD3082" s="346"/>
    </row>
    <row r="3083" spans="56:56" x14ac:dyDescent="0.25">
      <c r="BD3083" s="346"/>
    </row>
    <row r="3084" spans="56:56" x14ac:dyDescent="0.25">
      <c r="BD3084" s="346"/>
    </row>
    <row r="3085" spans="56:56" x14ac:dyDescent="0.25">
      <c r="BD3085" s="346"/>
    </row>
    <row r="3086" spans="56:56" x14ac:dyDescent="0.25">
      <c r="BD3086" s="346"/>
    </row>
    <row r="3087" spans="56:56" x14ac:dyDescent="0.25">
      <c r="BD3087" s="346"/>
    </row>
    <row r="3088" spans="56:56" x14ac:dyDescent="0.25">
      <c r="BD3088" s="346"/>
    </row>
    <row r="3089" spans="56:56" x14ac:dyDescent="0.25">
      <c r="BD3089" s="346"/>
    </row>
    <row r="3090" spans="56:56" x14ac:dyDescent="0.25">
      <c r="BD3090" s="346"/>
    </row>
    <row r="3091" spans="56:56" x14ac:dyDescent="0.25">
      <c r="BD3091" s="346"/>
    </row>
    <row r="3092" spans="56:56" x14ac:dyDescent="0.25">
      <c r="BD3092" s="346"/>
    </row>
    <row r="3093" spans="56:56" x14ac:dyDescent="0.25">
      <c r="BD3093" s="346"/>
    </row>
    <row r="3094" spans="56:56" x14ac:dyDescent="0.25">
      <c r="BD3094" s="346"/>
    </row>
    <row r="3095" spans="56:56" x14ac:dyDescent="0.25">
      <c r="BD3095" s="346"/>
    </row>
    <row r="3096" spans="56:56" x14ac:dyDescent="0.25">
      <c r="BD3096" s="346"/>
    </row>
    <row r="3097" spans="56:56" x14ac:dyDescent="0.25">
      <c r="BD3097" s="346"/>
    </row>
    <row r="3098" spans="56:56" x14ac:dyDescent="0.25">
      <c r="BD3098" s="346"/>
    </row>
    <row r="3099" spans="56:56" x14ac:dyDescent="0.25">
      <c r="BD3099" s="346"/>
    </row>
    <row r="3100" spans="56:56" x14ac:dyDescent="0.25">
      <c r="BD3100" s="346"/>
    </row>
    <row r="3101" spans="56:56" x14ac:dyDescent="0.25">
      <c r="BD3101" s="346"/>
    </row>
    <row r="3102" spans="56:56" x14ac:dyDescent="0.25">
      <c r="BD3102" s="346"/>
    </row>
    <row r="3103" spans="56:56" x14ac:dyDescent="0.25">
      <c r="BD3103" s="346"/>
    </row>
    <row r="3104" spans="56:56" x14ac:dyDescent="0.25">
      <c r="BD3104" s="346"/>
    </row>
    <row r="3105" spans="56:56" x14ac:dyDescent="0.25">
      <c r="BD3105" s="346"/>
    </row>
    <row r="3106" spans="56:56" x14ac:dyDescent="0.25">
      <c r="BD3106" s="346"/>
    </row>
    <row r="3107" spans="56:56" x14ac:dyDescent="0.25">
      <c r="BD3107" s="346"/>
    </row>
    <row r="3108" spans="56:56" x14ac:dyDescent="0.25">
      <c r="BD3108" s="346"/>
    </row>
    <row r="3109" spans="56:56" x14ac:dyDescent="0.25">
      <c r="BD3109" s="346"/>
    </row>
    <row r="3110" spans="56:56" x14ac:dyDescent="0.25">
      <c r="BD3110" s="346"/>
    </row>
    <row r="3111" spans="56:56" x14ac:dyDescent="0.25">
      <c r="BD3111" s="346"/>
    </row>
    <row r="3112" spans="56:56" x14ac:dyDescent="0.25">
      <c r="BD3112" s="346"/>
    </row>
    <row r="3113" spans="56:56" x14ac:dyDescent="0.25">
      <c r="BD3113" s="346"/>
    </row>
    <row r="3114" spans="56:56" x14ac:dyDescent="0.25">
      <c r="BD3114" s="346"/>
    </row>
    <row r="3115" spans="56:56" x14ac:dyDescent="0.25">
      <c r="BD3115" s="346"/>
    </row>
    <row r="3116" spans="56:56" x14ac:dyDescent="0.25">
      <c r="BD3116" s="346"/>
    </row>
    <row r="3117" spans="56:56" x14ac:dyDescent="0.25">
      <c r="BD3117" s="346"/>
    </row>
    <row r="3118" spans="56:56" x14ac:dyDescent="0.25">
      <c r="BD3118" s="346"/>
    </row>
    <row r="3119" spans="56:56" x14ac:dyDescent="0.25">
      <c r="BD3119" s="346"/>
    </row>
    <row r="3120" spans="56:56" x14ac:dyDescent="0.25">
      <c r="BD3120" s="346"/>
    </row>
    <row r="3121" spans="56:56" x14ac:dyDescent="0.25">
      <c r="BD3121" s="346"/>
    </row>
    <row r="3122" spans="56:56" x14ac:dyDescent="0.25">
      <c r="BD3122" s="346"/>
    </row>
    <row r="3123" spans="56:56" x14ac:dyDescent="0.25">
      <c r="BD3123" s="346"/>
    </row>
    <row r="3124" spans="56:56" x14ac:dyDescent="0.25">
      <c r="BD3124" s="346"/>
    </row>
    <row r="3125" spans="56:56" x14ac:dyDescent="0.25">
      <c r="BD3125" s="346"/>
    </row>
    <row r="3126" spans="56:56" x14ac:dyDescent="0.25">
      <c r="BD3126" s="346"/>
    </row>
    <row r="3127" spans="56:56" x14ac:dyDescent="0.25">
      <c r="BD3127" s="346"/>
    </row>
    <row r="3128" spans="56:56" x14ac:dyDescent="0.25">
      <c r="BD3128" s="346"/>
    </row>
    <row r="3129" spans="56:56" x14ac:dyDescent="0.25">
      <c r="BD3129" s="346"/>
    </row>
    <row r="3130" spans="56:56" x14ac:dyDescent="0.25">
      <c r="BD3130" s="346"/>
    </row>
    <row r="3131" spans="56:56" x14ac:dyDescent="0.25">
      <c r="BD3131" s="346"/>
    </row>
    <row r="3132" spans="56:56" x14ac:dyDescent="0.25">
      <c r="BD3132" s="346"/>
    </row>
    <row r="3133" spans="56:56" x14ac:dyDescent="0.25">
      <c r="BD3133" s="346"/>
    </row>
    <row r="3134" spans="56:56" x14ac:dyDescent="0.25">
      <c r="BD3134" s="346"/>
    </row>
    <row r="3135" spans="56:56" x14ac:dyDescent="0.25">
      <c r="BD3135" s="346"/>
    </row>
    <row r="3136" spans="56:56" x14ac:dyDescent="0.25">
      <c r="BD3136" s="346"/>
    </row>
    <row r="3137" spans="56:56" x14ac:dyDescent="0.25">
      <c r="BD3137" s="346"/>
    </row>
    <row r="3138" spans="56:56" x14ac:dyDescent="0.25">
      <c r="BD3138" s="346"/>
    </row>
    <row r="3139" spans="56:56" x14ac:dyDescent="0.25">
      <c r="BD3139" s="346"/>
    </row>
    <row r="3140" spans="56:56" x14ac:dyDescent="0.25">
      <c r="BD3140" s="346"/>
    </row>
    <row r="3141" spans="56:56" x14ac:dyDescent="0.25">
      <c r="BD3141" s="346"/>
    </row>
    <row r="3142" spans="56:56" x14ac:dyDescent="0.25">
      <c r="BD3142" s="346"/>
    </row>
    <row r="3143" spans="56:56" x14ac:dyDescent="0.25">
      <c r="BD3143" s="346"/>
    </row>
    <row r="3144" spans="56:56" x14ac:dyDescent="0.25">
      <c r="BD3144" s="346"/>
    </row>
    <row r="3145" spans="56:56" x14ac:dyDescent="0.25">
      <c r="BD3145" s="346"/>
    </row>
    <row r="3146" spans="56:56" x14ac:dyDescent="0.25">
      <c r="BD3146" s="346"/>
    </row>
    <row r="3147" spans="56:56" x14ac:dyDescent="0.25">
      <c r="BD3147" s="346"/>
    </row>
    <row r="3148" spans="56:56" x14ac:dyDescent="0.25">
      <c r="BD3148" s="346"/>
    </row>
    <row r="3149" spans="56:56" x14ac:dyDescent="0.25">
      <c r="BD3149" s="346"/>
    </row>
    <row r="3150" spans="56:56" x14ac:dyDescent="0.25">
      <c r="BD3150" s="346"/>
    </row>
    <row r="3151" spans="56:56" x14ac:dyDescent="0.25">
      <c r="BD3151" s="346"/>
    </row>
    <row r="3152" spans="56:56" x14ac:dyDescent="0.25">
      <c r="BD3152" s="346"/>
    </row>
    <row r="3153" spans="56:56" x14ac:dyDescent="0.25">
      <c r="BD3153" s="346"/>
    </row>
    <row r="3154" spans="56:56" x14ac:dyDescent="0.25">
      <c r="BD3154" s="346"/>
    </row>
    <row r="3155" spans="56:56" x14ac:dyDescent="0.25">
      <c r="BD3155" s="346"/>
    </row>
    <row r="3156" spans="56:56" x14ac:dyDescent="0.25">
      <c r="BD3156" s="346"/>
    </row>
    <row r="3157" spans="56:56" x14ac:dyDescent="0.25">
      <c r="BD3157" s="346"/>
    </row>
    <row r="3158" spans="56:56" x14ac:dyDescent="0.25">
      <c r="BD3158" s="346"/>
    </row>
    <row r="3159" spans="56:56" x14ac:dyDescent="0.25">
      <c r="BD3159" s="346"/>
    </row>
    <row r="3160" spans="56:56" x14ac:dyDescent="0.25">
      <c r="BD3160" s="346"/>
    </row>
    <row r="3161" spans="56:56" x14ac:dyDescent="0.25">
      <c r="BD3161" s="346"/>
    </row>
    <row r="3162" spans="56:56" x14ac:dyDescent="0.25">
      <c r="BD3162" s="346"/>
    </row>
    <row r="3163" spans="56:56" x14ac:dyDescent="0.25">
      <c r="BD3163" s="346"/>
    </row>
    <row r="3164" spans="56:56" x14ac:dyDescent="0.25">
      <c r="BD3164" s="346"/>
    </row>
    <row r="3165" spans="56:56" x14ac:dyDescent="0.25">
      <c r="BD3165" s="346"/>
    </row>
    <row r="3166" spans="56:56" x14ac:dyDescent="0.25">
      <c r="BD3166" s="346"/>
    </row>
    <row r="3167" spans="56:56" x14ac:dyDescent="0.25">
      <c r="BD3167" s="346"/>
    </row>
    <row r="3168" spans="56:56" x14ac:dyDescent="0.25">
      <c r="BD3168" s="346"/>
    </row>
    <row r="3169" spans="56:56" x14ac:dyDescent="0.25">
      <c r="BD3169" s="346"/>
    </row>
    <row r="3170" spans="56:56" x14ac:dyDescent="0.25">
      <c r="BD3170" s="346"/>
    </row>
    <row r="3171" spans="56:56" x14ac:dyDescent="0.25">
      <c r="BD3171" s="346"/>
    </row>
    <row r="3172" spans="56:56" x14ac:dyDescent="0.25">
      <c r="BD3172" s="346"/>
    </row>
    <row r="3173" spans="56:56" x14ac:dyDescent="0.25">
      <c r="BD3173" s="346"/>
    </row>
    <row r="3174" spans="56:56" x14ac:dyDescent="0.25">
      <c r="BD3174" s="346"/>
    </row>
    <row r="3175" spans="56:56" x14ac:dyDescent="0.25">
      <c r="BD3175" s="346"/>
    </row>
    <row r="3176" spans="56:56" x14ac:dyDescent="0.25">
      <c r="BD3176" s="346"/>
    </row>
    <row r="3177" spans="56:56" x14ac:dyDescent="0.25">
      <c r="BD3177" s="346"/>
    </row>
    <row r="3178" spans="56:56" x14ac:dyDescent="0.25">
      <c r="BD3178" s="346"/>
    </row>
    <row r="3179" spans="56:56" x14ac:dyDescent="0.25">
      <c r="BD3179" s="346"/>
    </row>
    <row r="3180" spans="56:56" x14ac:dyDescent="0.25">
      <c r="BD3180" s="346"/>
    </row>
    <row r="3181" spans="56:56" x14ac:dyDescent="0.25">
      <c r="BD3181" s="346"/>
    </row>
    <row r="3182" spans="56:56" x14ac:dyDescent="0.25">
      <c r="BD3182" s="346"/>
    </row>
    <row r="3183" spans="56:56" x14ac:dyDescent="0.25">
      <c r="BD3183" s="346"/>
    </row>
    <row r="3184" spans="56:56" x14ac:dyDescent="0.25">
      <c r="BD3184" s="346"/>
    </row>
    <row r="3185" spans="56:56" x14ac:dyDescent="0.25">
      <c r="BD3185" s="346"/>
    </row>
    <row r="3186" spans="56:56" x14ac:dyDescent="0.25">
      <c r="BD3186" s="346"/>
    </row>
    <row r="3187" spans="56:56" x14ac:dyDescent="0.25">
      <c r="BD3187" s="346"/>
    </row>
    <row r="3188" spans="56:56" x14ac:dyDescent="0.25">
      <c r="BD3188" s="346"/>
    </row>
    <row r="3189" spans="56:56" x14ac:dyDescent="0.25">
      <c r="BD3189" s="346"/>
    </row>
    <row r="3190" spans="56:56" x14ac:dyDescent="0.25">
      <c r="BD3190" s="346"/>
    </row>
    <row r="3191" spans="56:56" x14ac:dyDescent="0.25">
      <c r="BD3191" s="346"/>
    </row>
    <row r="3192" spans="56:56" x14ac:dyDescent="0.25">
      <c r="BD3192" s="346"/>
    </row>
    <row r="3193" spans="56:56" x14ac:dyDescent="0.25">
      <c r="BD3193" s="346"/>
    </row>
    <row r="3194" spans="56:56" x14ac:dyDescent="0.25">
      <c r="BD3194" s="346"/>
    </row>
    <row r="3195" spans="56:56" x14ac:dyDescent="0.25">
      <c r="BD3195" s="346"/>
    </row>
    <row r="3196" spans="56:56" x14ac:dyDescent="0.25">
      <c r="BD3196" s="346"/>
    </row>
    <row r="3197" spans="56:56" x14ac:dyDescent="0.25">
      <c r="BD3197" s="346"/>
    </row>
    <row r="3198" spans="56:56" x14ac:dyDescent="0.25">
      <c r="BD3198" s="346"/>
    </row>
    <row r="3199" spans="56:56" x14ac:dyDescent="0.25">
      <c r="BD3199" s="346"/>
    </row>
    <row r="3200" spans="56:56" x14ac:dyDescent="0.25">
      <c r="BD3200" s="346"/>
    </row>
    <row r="3201" spans="56:56" x14ac:dyDescent="0.25">
      <c r="BD3201" s="346"/>
    </row>
    <row r="3202" spans="56:56" x14ac:dyDescent="0.25">
      <c r="BD3202" s="346"/>
    </row>
    <row r="3203" spans="56:56" x14ac:dyDescent="0.25">
      <c r="BD3203" s="346"/>
    </row>
    <row r="3204" spans="56:56" x14ac:dyDescent="0.25">
      <c r="BD3204" s="346"/>
    </row>
    <row r="3205" spans="56:56" x14ac:dyDescent="0.25">
      <c r="BD3205" s="346"/>
    </row>
    <row r="3206" spans="56:56" x14ac:dyDescent="0.25">
      <c r="BD3206" s="346"/>
    </row>
    <row r="3207" spans="56:56" x14ac:dyDescent="0.25">
      <c r="BD3207" s="346"/>
    </row>
    <row r="3208" spans="56:56" x14ac:dyDescent="0.25">
      <c r="BD3208" s="346"/>
    </row>
    <row r="3209" spans="56:56" x14ac:dyDescent="0.25">
      <c r="BD3209" s="346"/>
    </row>
    <row r="3210" spans="56:56" x14ac:dyDescent="0.25">
      <c r="BD3210" s="346"/>
    </row>
    <row r="3211" spans="56:56" x14ac:dyDescent="0.25">
      <c r="BD3211" s="346"/>
    </row>
    <row r="3212" spans="56:56" x14ac:dyDescent="0.25">
      <c r="BD3212" s="346"/>
    </row>
    <row r="3213" spans="56:56" x14ac:dyDescent="0.25">
      <c r="BD3213" s="346"/>
    </row>
    <row r="3214" spans="56:56" x14ac:dyDescent="0.25">
      <c r="BD3214" s="346"/>
    </row>
    <row r="3215" spans="56:56" x14ac:dyDescent="0.25">
      <c r="BD3215" s="346"/>
    </row>
    <row r="3216" spans="56:56" x14ac:dyDescent="0.25">
      <c r="BD3216" s="346"/>
    </row>
    <row r="3217" spans="56:56" x14ac:dyDescent="0.25">
      <c r="BD3217" s="346"/>
    </row>
    <row r="3218" spans="56:56" x14ac:dyDescent="0.25">
      <c r="BD3218" s="346"/>
    </row>
    <row r="3219" spans="56:56" x14ac:dyDescent="0.25">
      <c r="BD3219" s="346"/>
    </row>
    <row r="3220" spans="56:56" x14ac:dyDescent="0.25">
      <c r="BD3220" s="346"/>
    </row>
    <row r="3221" spans="56:56" x14ac:dyDescent="0.25">
      <c r="BD3221" s="346"/>
    </row>
    <row r="3222" spans="56:56" x14ac:dyDescent="0.25">
      <c r="BD3222" s="346"/>
    </row>
    <row r="3223" spans="56:56" x14ac:dyDescent="0.25">
      <c r="BD3223" s="346"/>
    </row>
    <row r="3224" spans="56:56" x14ac:dyDescent="0.25">
      <c r="BD3224" s="346"/>
    </row>
    <row r="3225" spans="56:56" x14ac:dyDescent="0.25">
      <c r="BD3225" s="346"/>
    </row>
    <row r="3226" spans="56:56" x14ac:dyDescent="0.25">
      <c r="BD3226" s="346"/>
    </row>
    <row r="3227" spans="56:56" x14ac:dyDescent="0.25">
      <c r="BD3227" s="346"/>
    </row>
    <row r="3228" spans="56:56" x14ac:dyDescent="0.25">
      <c r="BD3228" s="346"/>
    </row>
    <row r="3229" spans="56:56" x14ac:dyDescent="0.25">
      <c r="BD3229" s="346"/>
    </row>
    <row r="3230" spans="56:56" x14ac:dyDescent="0.25">
      <c r="BD3230" s="346"/>
    </row>
    <row r="3231" spans="56:56" x14ac:dyDescent="0.25">
      <c r="BD3231" s="346"/>
    </row>
    <row r="3232" spans="56:56" x14ac:dyDescent="0.25">
      <c r="BD3232" s="346"/>
    </row>
    <row r="3233" spans="56:56" x14ac:dyDescent="0.25">
      <c r="BD3233" s="346"/>
    </row>
    <row r="3234" spans="56:56" x14ac:dyDescent="0.25">
      <c r="BD3234" s="346"/>
    </row>
    <row r="3235" spans="56:56" x14ac:dyDescent="0.25">
      <c r="BD3235" s="346"/>
    </row>
    <row r="3236" spans="56:56" x14ac:dyDescent="0.25">
      <c r="BD3236" s="346"/>
    </row>
    <row r="3237" spans="56:56" x14ac:dyDescent="0.25">
      <c r="BD3237" s="346"/>
    </row>
    <row r="3238" spans="56:56" x14ac:dyDescent="0.25">
      <c r="BD3238" s="346"/>
    </row>
    <row r="3239" spans="56:56" x14ac:dyDescent="0.25">
      <c r="BD3239" s="346"/>
    </row>
    <row r="3240" spans="56:56" x14ac:dyDescent="0.25">
      <c r="BD3240" s="346"/>
    </row>
    <row r="3241" spans="56:56" x14ac:dyDescent="0.25">
      <c r="BD3241" s="346"/>
    </row>
    <row r="3242" spans="56:56" x14ac:dyDescent="0.25">
      <c r="BD3242" s="346"/>
    </row>
    <row r="3243" spans="56:56" x14ac:dyDescent="0.25">
      <c r="BD3243" s="346"/>
    </row>
    <row r="3244" spans="56:56" x14ac:dyDescent="0.25">
      <c r="BD3244" s="346"/>
    </row>
    <row r="3245" spans="56:56" x14ac:dyDescent="0.25">
      <c r="BD3245" s="346"/>
    </row>
    <row r="3246" spans="56:56" x14ac:dyDescent="0.25">
      <c r="BD3246" s="346"/>
    </row>
    <row r="3247" spans="56:56" x14ac:dyDescent="0.25">
      <c r="BD3247" s="346"/>
    </row>
    <row r="3248" spans="56:56" x14ac:dyDescent="0.25">
      <c r="BD3248" s="346"/>
    </row>
    <row r="3249" spans="56:56" x14ac:dyDescent="0.25">
      <c r="BD3249" s="346"/>
    </row>
    <row r="3250" spans="56:56" x14ac:dyDescent="0.25">
      <c r="BD3250" s="346"/>
    </row>
    <row r="3251" spans="56:56" x14ac:dyDescent="0.25">
      <c r="BD3251" s="346"/>
    </row>
    <row r="3252" spans="56:56" x14ac:dyDescent="0.25">
      <c r="BD3252" s="346"/>
    </row>
    <row r="3253" spans="56:56" x14ac:dyDescent="0.25">
      <c r="BD3253" s="346"/>
    </row>
    <row r="3254" spans="56:56" x14ac:dyDescent="0.25">
      <c r="BD3254" s="346"/>
    </row>
    <row r="3255" spans="56:56" x14ac:dyDescent="0.25">
      <c r="BD3255" s="346"/>
    </row>
    <row r="3256" spans="56:56" x14ac:dyDescent="0.25">
      <c r="BD3256" s="346"/>
    </row>
    <row r="3257" spans="56:56" x14ac:dyDescent="0.25">
      <c r="BD3257" s="346"/>
    </row>
    <row r="3258" spans="56:56" x14ac:dyDescent="0.25">
      <c r="BD3258" s="346"/>
    </row>
    <row r="3259" spans="56:56" x14ac:dyDescent="0.25">
      <c r="BD3259" s="346"/>
    </row>
    <row r="3260" spans="56:56" x14ac:dyDescent="0.25">
      <c r="BD3260" s="346"/>
    </row>
    <row r="3261" spans="56:56" x14ac:dyDescent="0.25">
      <c r="BD3261" s="346"/>
    </row>
    <row r="3262" spans="56:56" x14ac:dyDescent="0.25">
      <c r="BD3262" s="346"/>
    </row>
    <row r="3263" spans="56:56" x14ac:dyDescent="0.25">
      <c r="BD3263" s="346"/>
    </row>
    <row r="3264" spans="56:56" x14ac:dyDescent="0.25">
      <c r="BD3264" s="346"/>
    </row>
    <row r="3265" spans="56:56" x14ac:dyDescent="0.25">
      <c r="BD3265" s="346"/>
    </row>
    <row r="3266" spans="56:56" x14ac:dyDescent="0.25">
      <c r="BD3266" s="346"/>
    </row>
    <row r="3267" spans="56:56" x14ac:dyDescent="0.25">
      <c r="BD3267" s="346"/>
    </row>
    <row r="3268" spans="56:56" x14ac:dyDescent="0.25">
      <c r="BD3268" s="346"/>
    </row>
    <row r="3269" spans="56:56" x14ac:dyDescent="0.25">
      <c r="BD3269" s="346"/>
    </row>
    <row r="3270" spans="56:56" x14ac:dyDescent="0.25">
      <c r="BD3270" s="346"/>
    </row>
    <row r="3271" spans="56:56" x14ac:dyDescent="0.25">
      <c r="BD3271" s="346"/>
    </row>
    <row r="3272" spans="56:56" x14ac:dyDescent="0.25">
      <c r="BD3272" s="346"/>
    </row>
    <row r="3273" spans="56:56" x14ac:dyDescent="0.25">
      <c r="BD3273" s="346"/>
    </row>
    <row r="3274" spans="56:56" x14ac:dyDescent="0.25">
      <c r="BD3274" s="346"/>
    </row>
    <row r="3275" spans="56:56" x14ac:dyDescent="0.25">
      <c r="BD3275" s="346"/>
    </row>
    <row r="3276" spans="56:56" x14ac:dyDescent="0.25">
      <c r="BD3276" s="346"/>
    </row>
    <row r="3277" spans="56:56" x14ac:dyDescent="0.25">
      <c r="BD3277" s="346"/>
    </row>
    <row r="3278" spans="56:56" x14ac:dyDescent="0.25">
      <c r="BD3278" s="346"/>
    </row>
    <row r="3279" spans="56:56" x14ac:dyDescent="0.25">
      <c r="BD3279" s="346"/>
    </row>
    <row r="3280" spans="56:56" x14ac:dyDescent="0.25">
      <c r="BD3280" s="346"/>
    </row>
    <row r="3281" spans="56:56" x14ac:dyDescent="0.25">
      <c r="BD3281" s="346"/>
    </row>
    <row r="3282" spans="56:56" x14ac:dyDescent="0.25">
      <c r="BD3282" s="346"/>
    </row>
    <row r="3283" spans="56:56" x14ac:dyDescent="0.25">
      <c r="BD3283" s="346"/>
    </row>
    <row r="3284" spans="56:56" x14ac:dyDescent="0.25">
      <c r="BD3284" s="346"/>
    </row>
    <row r="3285" spans="56:56" x14ac:dyDescent="0.25">
      <c r="BD3285" s="346"/>
    </row>
    <row r="3286" spans="56:56" x14ac:dyDescent="0.25">
      <c r="BD3286" s="346"/>
    </row>
    <row r="3287" spans="56:56" x14ac:dyDescent="0.25">
      <c r="BD3287" s="346"/>
    </row>
    <row r="3288" spans="56:56" x14ac:dyDescent="0.25">
      <c r="BD3288" s="346"/>
    </row>
    <row r="3289" spans="56:56" x14ac:dyDescent="0.25">
      <c r="BD3289" s="346"/>
    </row>
    <row r="3290" spans="56:56" x14ac:dyDescent="0.25">
      <c r="BD3290" s="346"/>
    </row>
    <row r="3291" spans="56:56" x14ac:dyDescent="0.25">
      <c r="BD3291" s="346"/>
    </row>
    <row r="3292" spans="56:56" x14ac:dyDescent="0.25">
      <c r="BD3292" s="346"/>
    </row>
    <row r="3293" spans="56:56" x14ac:dyDescent="0.25">
      <c r="BD3293" s="346"/>
    </row>
    <row r="3294" spans="56:56" x14ac:dyDescent="0.25">
      <c r="BD3294" s="346"/>
    </row>
    <row r="3295" spans="56:56" x14ac:dyDescent="0.25">
      <c r="BD3295" s="346"/>
    </row>
    <row r="3296" spans="56:56" x14ac:dyDescent="0.25">
      <c r="BD3296" s="346"/>
    </row>
    <row r="3297" spans="56:56" x14ac:dyDescent="0.25">
      <c r="BD3297" s="346"/>
    </row>
    <row r="3298" spans="56:56" x14ac:dyDescent="0.25">
      <c r="BD3298" s="346"/>
    </row>
    <row r="3299" spans="56:56" x14ac:dyDescent="0.25">
      <c r="BD3299" s="346"/>
    </row>
    <row r="3300" spans="56:56" x14ac:dyDescent="0.25">
      <c r="BD3300" s="346"/>
    </row>
    <row r="3301" spans="56:56" x14ac:dyDescent="0.25">
      <c r="BD3301" s="346"/>
    </row>
    <row r="3302" spans="56:56" x14ac:dyDescent="0.25">
      <c r="BD3302" s="346"/>
    </row>
    <row r="3303" spans="56:56" x14ac:dyDescent="0.25">
      <c r="BD3303" s="346"/>
    </row>
    <row r="3304" spans="56:56" x14ac:dyDescent="0.25">
      <c r="BD3304" s="346"/>
    </row>
    <row r="3305" spans="56:56" x14ac:dyDescent="0.25">
      <c r="BD3305" s="346"/>
    </row>
    <row r="3306" spans="56:56" x14ac:dyDescent="0.25">
      <c r="BD3306" s="346"/>
    </row>
    <row r="3307" spans="56:56" x14ac:dyDescent="0.25">
      <c r="BD3307" s="346"/>
    </row>
    <row r="3308" spans="56:56" x14ac:dyDescent="0.25">
      <c r="BD3308" s="346"/>
    </row>
    <row r="3309" spans="56:56" x14ac:dyDescent="0.25">
      <c r="BD3309" s="346"/>
    </row>
    <row r="3310" spans="56:56" x14ac:dyDescent="0.25">
      <c r="BD3310" s="346"/>
    </row>
    <row r="3311" spans="56:56" x14ac:dyDescent="0.25">
      <c r="BD3311" s="346"/>
    </row>
    <row r="3312" spans="56:56" x14ac:dyDescent="0.25">
      <c r="BD3312" s="346"/>
    </row>
    <row r="3313" spans="56:56" x14ac:dyDescent="0.25">
      <c r="BD3313" s="346"/>
    </row>
    <row r="3314" spans="56:56" x14ac:dyDescent="0.25">
      <c r="BD3314" s="346"/>
    </row>
    <row r="3315" spans="56:56" x14ac:dyDescent="0.25">
      <c r="BD3315" s="346"/>
    </row>
    <row r="3316" spans="56:56" x14ac:dyDescent="0.25">
      <c r="BD3316" s="346"/>
    </row>
    <row r="3317" spans="56:56" x14ac:dyDescent="0.25">
      <c r="BD3317" s="346"/>
    </row>
    <row r="3318" spans="56:56" x14ac:dyDescent="0.25">
      <c r="BD3318" s="346"/>
    </row>
    <row r="3319" spans="56:56" x14ac:dyDescent="0.25">
      <c r="BD3319" s="346"/>
    </row>
    <row r="3320" spans="56:56" x14ac:dyDescent="0.25">
      <c r="BD3320" s="346"/>
    </row>
    <row r="3321" spans="56:56" x14ac:dyDescent="0.25">
      <c r="BD3321" s="346"/>
    </row>
    <row r="3322" spans="56:56" x14ac:dyDescent="0.25">
      <c r="BD3322" s="346"/>
    </row>
    <row r="3323" spans="56:56" x14ac:dyDescent="0.25">
      <c r="BD3323" s="346"/>
    </row>
    <row r="3324" spans="56:56" x14ac:dyDescent="0.25">
      <c r="BD3324" s="346"/>
    </row>
    <row r="3325" spans="56:56" x14ac:dyDescent="0.25">
      <c r="BD3325" s="346"/>
    </row>
    <row r="3326" spans="56:56" x14ac:dyDescent="0.25">
      <c r="BD3326" s="346"/>
    </row>
    <row r="3327" spans="56:56" x14ac:dyDescent="0.25">
      <c r="BD3327" s="346"/>
    </row>
    <row r="3328" spans="56:56" x14ac:dyDescent="0.25">
      <c r="BD3328" s="346"/>
    </row>
    <row r="3329" spans="56:56" x14ac:dyDescent="0.25">
      <c r="BD3329" s="346"/>
    </row>
    <row r="3330" spans="56:56" x14ac:dyDescent="0.25">
      <c r="BD3330" s="346"/>
    </row>
    <row r="3331" spans="56:56" x14ac:dyDescent="0.25">
      <c r="BD3331" s="346"/>
    </row>
    <row r="3332" spans="56:56" x14ac:dyDescent="0.25">
      <c r="BD3332" s="346"/>
    </row>
    <row r="3333" spans="56:56" x14ac:dyDescent="0.25">
      <c r="BD3333" s="346"/>
    </row>
    <row r="3334" spans="56:56" x14ac:dyDescent="0.25">
      <c r="BD3334" s="346"/>
    </row>
    <row r="3335" spans="56:56" x14ac:dyDescent="0.25">
      <c r="BD3335" s="346"/>
    </row>
    <row r="3336" spans="56:56" x14ac:dyDescent="0.25">
      <c r="BD3336" s="346"/>
    </row>
    <row r="3337" spans="56:56" x14ac:dyDescent="0.25">
      <c r="BD3337" s="346"/>
    </row>
    <row r="3338" spans="56:56" x14ac:dyDescent="0.25">
      <c r="BD3338" s="346"/>
    </row>
    <row r="3339" spans="56:56" x14ac:dyDescent="0.25">
      <c r="BD3339" s="346"/>
    </row>
    <row r="3340" spans="56:56" x14ac:dyDescent="0.25">
      <c r="BD3340" s="346"/>
    </row>
    <row r="3341" spans="56:56" x14ac:dyDescent="0.25">
      <c r="BD3341" s="346"/>
    </row>
    <row r="3342" spans="56:56" x14ac:dyDescent="0.25">
      <c r="BD3342" s="346"/>
    </row>
    <row r="3343" spans="56:56" x14ac:dyDescent="0.25">
      <c r="BD3343" s="346"/>
    </row>
    <row r="3344" spans="56:56" x14ac:dyDescent="0.25">
      <c r="BD3344" s="346"/>
    </row>
    <row r="3345" spans="56:56" x14ac:dyDescent="0.25">
      <c r="BD3345" s="346"/>
    </row>
    <row r="3346" spans="56:56" x14ac:dyDescent="0.25">
      <c r="BD3346" s="346"/>
    </row>
    <row r="3347" spans="56:56" x14ac:dyDescent="0.25">
      <c r="BD3347" s="346"/>
    </row>
    <row r="3348" spans="56:56" x14ac:dyDescent="0.25">
      <c r="BD3348" s="346"/>
    </row>
    <row r="3349" spans="56:56" x14ac:dyDescent="0.25">
      <c r="BD3349" s="346"/>
    </row>
    <row r="3350" spans="56:56" x14ac:dyDescent="0.25">
      <c r="BD3350" s="346"/>
    </row>
    <row r="3351" spans="56:56" x14ac:dyDescent="0.25">
      <c r="BD3351" s="346"/>
    </row>
    <row r="3352" spans="56:56" x14ac:dyDescent="0.25">
      <c r="BD3352" s="346"/>
    </row>
    <row r="3353" spans="56:56" x14ac:dyDescent="0.25">
      <c r="BD3353" s="346"/>
    </row>
    <row r="3354" spans="56:56" x14ac:dyDescent="0.25">
      <c r="BD3354" s="346"/>
    </row>
    <row r="3355" spans="56:56" x14ac:dyDescent="0.25">
      <c r="BD3355" s="346"/>
    </row>
    <row r="3356" spans="56:56" x14ac:dyDescent="0.25">
      <c r="BD3356" s="346"/>
    </row>
    <row r="3357" spans="56:56" x14ac:dyDescent="0.25">
      <c r="BD3357" s="346"/>
    </row>
    <row r="3358" spans="56:56" x14ac:dyDescent="0.25">
      <c r="BD3358" s="346"/>
    </row>
    <row r="3359" spans="56:56" x14ac:dyDescent="0.25">
      <c r="BD3359" s="346"/>
    </row>
    <row r="3360" spans="56:56" x14ac:dyDescent="0.25">
      <c r="BD3360" s="346"/>
    </row>
    <row r="3361" spans="56:56" x14ac:dyDescent="0.25">
      <c r="BD3361" s="346"/>
    </row>
    <row r="3362" spans="56:56" x14ac:dyDescent="0.25">
      <c r="BD3362" s="346"/>
    </row>
    <row r="3363" spans="56:56" x14ac:dyDescent="0.25">
      <c r="BD3363" s="346"/>
    </row>
    <row r="3364" spans="56:56" x14ac:dyDescent="0.25">
      <c r="BD3364" s="346"/>
    </row>
    <row r="3365" spans="56:56" x14ac:dyDescent="0.25">
      <c r="BD3365" s="346"/>
    </row>
    <row r="3366" spans="56:56" x14ac:dyDescent="0.25">
      <c r="BD3366" s="346"/>
    </row>
    <row r="3367" spans="56:56" x14ac:dyDescent="0.25">
      <c r="BD3367" s="346"/>
    </row>
    <row r="3368" spans="56:56" x14ac:dyDescent="0.25">
      <c r="BD3368" s="346"/>
    </row>
    <row r="3369" spans="56:56" x14ac:dyDescent="0.25">
      <c r="BD3369" s="346"/>
    </row>
    <row r="3370" spans="56:56" x14ac:dyDescent="0.25">
      <c r="BD3370" s="346"/>
    </row>
    <row r="3371" spans="56:56" x14ac:dyDescent="0.25">
      <c r="BD3371" s="346"/>
    </row>
    <row r="3372" spans="56:56" x14ac:dyDescent="0.25">
      <c r="BD3372" s="346"/>
    </row>
    <row r="3373" spans="56:56" x14ac:dyDescent="0.25">
      <c r="BD3373" s="346"/>
    </row>
    <row r="3374" spans="56:56" x14ac:dyDescent="0.25">
      <c r="BD3374" s="346"/>
    </row>
    <row r="3375" spans="56:56" x14ac:dyDescent="0.25">
      <c r="BD3375" s="346"/>
    </row>
    <row r="3376" spans="56:56" x14ac:dyDescent="0.25">
      <c r="BD3376" s="346"/>
    </row>
    <row r="3377" spans="56:56" x14ac:dyDescent="0.25">
      <c r="BD3377" s="346"/>
    </row>
    <row r="3378" spans="56:56" x14ac:dyDescent="0.25">
      <c r="BD3378" s="346"/>
    </row>
    <row r="3379" spans="56:56" x14ac:dyDescent="0.25">
      <c r="BD3379" s="346"/>
    </row>
    <row r="3380" spans="56:56" x14ac:dyDescent="0.25">
      <c r="BD3380" s="346"/>
    </row>
    <row r="3381" spans="56:56" x14ac:dyDescent="0.25">
      <c r="BD3381" s="346"/>
    </row>
    <row r="3382" spans="56:56" x14ac:dyDescent="0.25">
      <c r="BD3382" s="346"/>
    </row>
    <row r="3383" spans="56:56" x14ac:dyDescent="0.25">
      <c r="BD3383" s="346"/>
    </row>
    <row r="3384" spans="56:56" x14ac:dyDescent="0.25">
      <c r="BD3384" s="346"/>
    </row>
    <row r="3385" spans="56:56" x14ac:dyDescent="0.25">
      <c r="BD3385" s="346"/>
    </row>
    <row r="3386" spans="56:56" x14ac:dyDescent="0.25">
      <c r="BD3386" s="346"/>
    </row>
    <row r="3387" spans="56:56" x14ac:dyDescent="0.25">
      <c r="BD3387" s="346"/>
    </row>
    <row r="3388" spans="56:56" x14ac:dyDescent="0.25">
      <c r="BD3388" s="346"/>
    </row>
    <row r="3389" spans="56:56" x14ac:dyDescent="0.25">
      <c r="BD3389" s="346"/>
    </row>
    <row r="3390" spans="56:56" x14ac:dyDescent="0.25">
      <c r="BD3390" s="346"/>
    </row>
    <row r="3391" spans="56:56" x14ac:dyDescent="0.25">
      <c r="BD3391" s="346"/>
    </row>
    <row r="3392" spans="56:56" x14ac:dyDescent="0.25">
      <c r="BD3392" s="346"/>
    </row>
    <row r="3393" spans="56:56" x14ac:dyDescent="0.25">
      <c r="BD3393" s="346"/>
    </row>
    <row r="3394" spans="56:56" x14ac:dyDescent="0.25">
      <c r="BD3394" s="346"/>
    </row>
    <row r="3395" spans="56:56" x14ac:dyDescent="0.25">
      <c r="BD3395" s="346"/>
    </row>
    <row r="3396" spans="56:56" x14ac:dyDescent="0.25">
      <c r="BD3396" s="346"/>
    </row>
    <row r="3397" spans="56:56" x14ac:dyDescent="0.25">
      <c r="BD3397" s="346"/>
    </row>
    <row r="3398" spans="56:56" x14ac:dyDescent="0.25">
      <c r="BD3398" s="346"/>
    </row>
    <row r="3399" spans="56:56" x14ac:dyDescent="0.25">
      <c r="BD3399" s="346"/>
    </row>
    <row r="3400" spans="56:56" x14ac:dyDescent="0.25">
      <c r="BD3400" s="346"/>
    </row>
    <row r="3401" spans="56:56" x14ac:dyDescent="0.25">
      <c r="BD3401" s="346"/>
    </row>
    <row r="3402" spans="56:56" x14ac:dyDescent="0.25">
      <c r="BD3402" s="346"/>
    </row>
    <row r="3403" spans="56:56" x14ac:dyDescent="0.25">
      <c r="BD3403" s="346"/>
    </row>
    <row r="3404" spans="56:56" x14ac:dyDescent="0.25">
      <c r="BD3404" s="346"/>
    </row>
    <row r="3405" spans="56:56" x14ac:dyDescent="0.25">
      <c r="BD3405" s="346"/>
    </row>
    <row r="3406" spans="56:56" x14ac:dyDescent="0.25">
      <c r="BD3406" s="346"/>
    </row>
    <row r="3407" spans="56:56" x14ac:dyDescent="0.25">
      <c r="BD3407" s="346"/>
    </row>
    <row r="3408" spans="56:56" x14ac:dyDescent="0.25">
      <c r="BD3408" s="346"/>
    </row>
    <row r="3409" spans="56:56" x14ac:dyDescent="0.25">
      <c r="BD3409" s="346"/>
    </row>
    <row r="3410" spans="56:56" x14ac:dyDescent="0.25">
      <c r="BD3410" s="346"/>
    </row>
    <row r="3411" spans="56:56" x14ac:dyDescent="0.25">
      <c r="BD3411" s="346"/>
    </row>
    <row r="3412" spans="56:56" x14ac:dyDescent="0.25">
      <c r="BD3412" s="346"/>
    </row>
    <row r="3413" spans="56:56" x14ac:dyDescent="0.25">
      <c r="BD3413" s="346"/>
    </row>
    <row r="3414" spans="56:56" x14ac:dyDescent="0.25">
      <c r="BD3414" s="346"/>
    </row>
    <row r="3415" spans="56:56" x14ac:dyDescent="0.25">
      <c r="BD3415" s="346"/>
    </row>
    <row r="3416" spans="56:56" x14ac:dyDescent="0.25">
      <c r="BD3416" s="346"/>
    </row>
    <row r="3417" spans="56:56" x14ac:dyDescent="0.25">
      <c r="BD3417" s="346"/>
    </row>
    <row r="3418" spans="56:56" x14ac:dyDescent="0.25">
      <c r="BD3418" s="346"/>
    </row>
    <row r="3419" spans="56:56" x14ac:dyDescent="0.25">
      <c r="BD3419" s="346"/>
    </row>
    <row r="3420" spans="56:56" x14ac:dyDescent="0.25">
      <c r="BD3420" s="346"/>
    </row>
    <row r="3421" spans="56:56" x14ac:dyDescent="0.25">
      <c r="BD3421" s="346"/>
    </row>
    <row r="3422" spans="56:56" x14ac:dyDescent="0.25">
      <c r="BD3422" s="346"/>
    </row>
    <row r="3423" spans="56:56" x14ac:dyDescent="0.25">
      <c r="BD3423" s="346"/>
    </row>
    <row r="3424" spans="56:56" x14ac:dyDescent="0.25">
      <c r="BD3424" s="346"/>
    </row>
    <row r="3425" spans="56:56" x14ac:dyDescent="0.25">
      <c r="BD3425" s="346"/>
    </row>
    <row r="3426" spans="56:56" x14ac:dyDescent="0.25">
      <c r="BD3426" s="346"/>
    </row>
    <row r="3427" spans="56:56" x14ac:dyDescent="0.25">
      <c r="BD3427" s="346"/>
    </row>
    <row r="3428" spans="56:56" x14ac:dyDescent="0.25">
      <c r="BD3428" s="346"/>
    </row>
    <row r="3429" spans="56:56" x14ac:dyDescent="0.25">
      <c r="BD3429" s="346"/>
    </row>
    <row r="3430" spans="56:56" x14ac:dyDescent="0.25">
      <c r="BD3430" s="346"/>
    </row>
    <row r="3431" spans="56:56" x14ac:dyDescent="0.25">
      <c r="BD3431" s="346"/>
    </row>
    <row r="3432" spans="56:56" x14ac:dyDescent="0.25">
      <c r="BD3432" s="346"/>
    </row>
    <row r="3433" spans="56:56" x14ac:dyDescent="0.25">
      <c r="BD3433" s="346"/>
    </row>
    <row r="3434" spans="56:56" x14ac:dyDescent="0.25">
      <c r="BD3434" s="346"/>
    </row>
    <row r="3435" spans="56:56" x14ac:dyDescent="0.25">
      <c r="BD3435" s="346"/>
    </row>
    <row r="3436" spans="56:56" x14ac:dyDescent="0.25">
      <c r="BD3436" s="346"/>
    </row>
    <row r="3437" spans="56:56" x14ac:dyDescent="0.25">
      <c r="BD3437" s="346"/>
    </row>
    <row r="3438" spans="56:56" x14ac:dyDescent="0.25">
      <c r="BD3438" s="346"/>
    </row>
    <row r="3439" spans="56:56" x14ac:dyDescent="0.25">
      <c r="BD3439" s="346"/>
    </row>
    <row r="3440" spans="56:56" x14ac:dyDescent="0.25">
      <c r="BD3440" s="346"/>
    </row>
    <row r="3441" spans="56:56" x14ac:dyDescent="0.25">
      <c r="BD3441" s="346"/>
    </row>
    <row r="3442" spans="56:56" x14ac:dyDescent="0.25">
      <c r="BD3442" s="346"/>
    </row>
    <row r="3443" spans="56:56" x14ac:dyDescent="0.25">
      <c r="BD3443" s="346"/>
    </row>
    <row r="3444" spans="56:56" x14ac:dyDescent="0.25">
      <c r="BD3444" s="346"/>
    </row>
    <row r="3445" spans="56:56" x14ac:dyDescent="0.25">
      <c r="BD3445" s="346"/>
    </row>
    <row r="3446" spans="56:56" x14ac:dyDescent="0.25">
      <c r="BD3446" s="346"/>
    </row>
    <row r="3447" spans="56:56" x14ac:dyDescent="0.25">
      <c r="BD3447" s="346"/>
    </row>
    <row r="3448" spans="56:56" x14ac:dyDescent="0.25">
      <c r="BD3448" s="346"/>
    </row>
    <row r="3449" spans="56:56" x14ac:dyDescent="0.25">
      <c r="BD3449" s="346"/>
    </row>
    <row r="3450" spans="56:56" x14ac:dyDescent="0.25">
      <c r="BD3450" s="346"/>
    </row>
    <row r="3451" spans="56:56" x14ac:dyDescent="0.25">
      <c r="BD3451" s="346"/>
    </row>
    <row r="3452" spans="56:56" x14ac:dyDescent="0.25">
      <c r="BD3452" s="346"/>
    </row>
    <row r="3453" spans="56:56" x14ac:dyDescent="0.25">
      <c r="BD3453" s="346"/>
    </row>
    <row r="3454" spans="56:56" x14ac:dyDescent="0.25">
      <c r="BD3454" s="346"/>
    </row>
    <row r="3455" spans="56:56" x14ac:dyDescent="0.25">
      <c r="BD3455" s="346"/>
    </row>
    <row r="3456" spans="56:56" x14ac:dyDescent="0.25">
      <c r="BD3456" s="346"/>
    </row>
    <row r="3457" spans="56:56" x14ac:dyDescent="0.25">
      <c r="BD3457" s="346"/>
    </row>
    <row r="3458" spans="56:56" x14ac:dyDescent="0.25">
      <c r="BD3458" s="346"/>
    </row>
    <row r="3459" spans="56:56" x14ac:dyDescent="0.25">
      <c r="BD3459" s="346"/>
    </row>
    <row r="3460" spans="56:56" x14ac:dyDescent="0.25">
      <c r="BD3460" s="346"/>
    </row>
    <row r="3461" spans="56:56" x14ac:dyDescent="0.25">
      <c r="BD3461" s="346"/>
    </row>
    <row r="3462" spans="56:56" x14ac:dyDescent="0.25">
      <c r="BD3462" s="346"/>
    </row>
    <row r="3463" spans="56:56" x14ac:dyDescent="0.25">
      <c r="BD3463" s="346"/>
    </row>
    <row r="3464" spans="56:56" x14ac:dyDescent="0.25">
      <c r="BD3464" s="346"/>
    </row>
    <row r="3465" spans="56:56" x14ac:dyDescent="0.25">
      <c r="BD3465" s="346"/>
    </row>
    <row r="3466" spans="56:56" x14ac:dyDescent="0.25">
      <c r="BD3466" s="346"/>
    </row>
    <row r="3467" spans="56:56" x14ac:dyDescent="0.25">
      <c r="BD3467" s="346"/>
    </row>
    <row r="3468" spans="56:56" x14ac:dyDescent="0.25">
      <c r="BD3468" s="346"/>
    </row>
    <row r="3469" spans="56:56" x14ac:dyDescent="0.25">
      <c r="BD3469" s="346"/>
    </row>
    <row r="3470" spans="56:56" x14ac:dyDescent="0.25">
      <c r="BD3470" s="346"/>
    </row>
    <row r="3471" spans="56:56" x14ac:dyDescent="0.25">
      <c r="BD3471" s="346"/>
    </row>
    <row r="3472" spans="56:56" x14ac:dyDescent="0.25">
      <c r="BD3472" s="346"/>
    </row>
    <row r="3473" spans="56:56" x14ac:dyDescent="0.25">
      <c r="BD3473" s="346"/>
    </row>
    <row r="3474" spans="56:56" x14ac:dyDescent="0.25">
      <c r="BD3474" s="346"/>
    </row>
    <row r="3475" spans="56:56" x14ac:dyDescent="0.25">
      <c r="BD3475" s="346"/>
    </row>
    <row r="3476" spans="56:56" x14ac:dyDescent="0.25">
      <c r="BD3476" s="346"/>
    </row>
    <row r="3477" spans="56:56" x14ac:dyDescent="0.25">
      <c r="BD3477" s="346"/>
    </row>
    <row r="3478" spans="56:56" x14ac:dyDescent="0.25">
      <c r="BD3478" s="346"/>
    </row>
    <row r="3479" spans="56:56" x14ac:dyDescent="0.25">
      <c r="BD3479" s="346"/>
    </row>
    <row r="3480" spans="56:56" x14ac:dyDescent="0.25">
      <c r="BD3480" s="346"/>
    </row>
    <row r="3481" spans="56:56" x14ac:dyDescent="0.25">
      <c r="BD3481" s="346"/>
    </row>
    <row r="3482" spans="56:56" x14ac:dyDescent="0.25">
      <c r="BD3482" s="346"/>
    </row>
    <row r="3483" spans="56:56" x14ac:dyDescent="0.25">
      <c r="BD3483" s="346"/>
    </row>
    <row r="3484" spans="56:56" x14ac:dyDescent="0.25">
      <c r="BD3484" s="346"/>
    </row>
    <row r="3485" spans="56:56" x14ac:dyDescent="0.25">
      <c r="BD3485" s="346"/>
    </row>
    <row r="3486" spans="56:56" x14ac:dyDescent="0.25">
      <c r="BD3486" s="346"/>
    </row>
    <row r="3487" spans="56:56" x14ac:dyDescent="0.25">
      <c r="BD3487" s="346"/>
    </row>
    <row r="3488" spans="56:56" x14ac:dyDescent="0.25">
      <c r="BD3488" s="346"/>
    </row>
    <row r="3489" spans="56:56" x14ac:dyDescent="0.25">
      <c r="BD3489" s="346"/>
    </row>
    <row r="3490" spans="56:56" x14ac:dyDescent="0.25">
      <c r="BD3490" s="346"/>
    </row>
    <row r="3491" spans="56:56" x14ac:dyDescent="0.25">
      <c r="BD3491" s="346"/>
    </row>
    <row r="3492" spans="56:56" x14ac:dyDescent="0.25">
      <c r="BD3492" s="346"/>
    </row>
    <row r="3493" spans="56:56" x14ac:dyDescent="0.25">
      <c r="BD3493" s="346"/>
    </row>
    <row r="3494" spans="56:56" x14ac:dyDescent="0.25">
      <c r="BD3494" s="346"/>
    </row>
    <row r="3495" spans="56:56" x14ac:dyDescent="0.25">
      <c r="BD3495" s="346"/>
    </row>
    <row r="3496" spans="56:56" x14ac:dyDescent="0.25">
      <c r="BD3496" s="346"/>
    </row>
    <row r="3497" spans="56:56" x14ac:dyDescent="0.25">
      <c r="BD3497" s="346"/>
    </row>
    <row r="3498" spans="56:56" x14ac:dyDescent="0.25">
      <c r="BD3498" s="346"/>
    </row>
    <row r="3499" spans="56:56" x14ac:dyDescent="0.25">
      <c r="BD3499" s="346"/>
    </row>
    <row r="3500" spans="56:56" x14ac:dyDescent="0.25">
      <c r="BD3500" s="346"/>
    </row>
    <row r="3501" spans="56:56" x14ac:dyDescent="0.25">
      <c r="BD3501" s="346"/>
    </row>
    <row r="3502" spans="56:56" x14ac:dyDescent="0.25">
      <c r="BD3502" s="346"/>
    </row>
    <row r="3503" spans="56:56" x14ac:dyDescent="0.25">
      <c r="BD3503" s="346"/>
    </row>
    <row r="3504" spans="56:56" x14ac:dyDescent="0.25">
      <c r="BD3504" s="346"/>
    </row>
    <row r="3505" spans="56:56" x14ac:dyDescent="0.25">
      <c r="BD3505" s="346"/>
    </row>
    <row r="3506" spans="56:56" x14ac:dyDescent="0.25">
      <c r="BD3506" s="346"/>
    </row>
    <row r="3507" spans="56:56" x14ac:dyDescent="0.25">
      <c r="BD3507" s="346"/>
    </row>
    <row r="3508" spans="56:56" x14ac:dyDescent="0.25">
      <c r="BD3508" s="346"/>
    </row>
    <row r="3509" spans="56:56" x14ac:dyDescent="0.25">
      <c r="BD3509" s="346"/>
    </row>
    <row r="3510" spans="56:56" x14ac:dyDescent="0.25">
      <c r="BD3510" s="346"/>
    </row>
    <row r="3511" spans="56:56" x14ac:dyDescent="0.25">
      <c r="BD3511" s="346"/>
    </row>
    <row r="3512" spans="56:56" x14ac:dyDescent="0.25">
      <c r="BD3512" s="346"/>
    </row>
    <row r="3513" spans="56:56" x14ac:dyDescent="0.25">
      <c r="BD3513" s="346"/>
    </row>
    <row r="3514" spans="56:56" x14ac:dyDescent="0.25">
      <c r="BD3514" s="346"/>
    </row>
    <row r="3515" spans="56:56" x14ac:dyDescent="0.25">
      <c r="BD3515" s="346"/>
    </row>
    <row r="3516" spans="56:56" x14ac:dyDescent="0.25">
      <c r="BD3516" s="346"/>
    </row>
    <row r="3517" spans="56:56" x14ac:dyDescent="0.25">
      <c r="BD3517" s="346"/>
    </row>
    <row r="3518" spans="56:56" x14ac:dyDescent="0.25">
      <c r="BD3518" s="346"/>
    </row>
    <row r="3519" spans="56:56" x14ac:dyDescent="0.25">
      <c r="BD3519" s="346"/>
    </row>
    <row r="3520" spans="56:56" x14ac:dyDescent="0.25">
      <c r="BD3520" s="346"/>
    </row>
    <row r="3521" spans="56:56" x14ac:dyDescent="0.25">
      <c r="BD3521" s="346"/>
    </row>
    <row r="3522" spans="56:56" x14ac:dyDescent="0.25">
      <c r="BD3522" s="346"/>
    </row>
    <row r="3523" spans="56:56" x14ac:dyDescent="0.25">
      <c r="BD3523" s="346"/>
    </row>
    <row r="3524" spans="56:56" x14ac:dyDescent="0.25">
      <c r="BD3524" s="346"/>
    </row>
    <row r="3525" spans="56:56" x14ac:dyDescent="0.25">
      <c r="BD3525" s="346"/>
    </row>
    <row r="3526" spans="56:56" x14ac:dyDescent="0.25">
      <c r="BD3526" s="346"/>
    </row>
    <row r="3527" spans="56:56" x14ac:dyDescent="0.25">
      <c r="BD3527" s="346"/>
    </row>
    <row r="3528" spans="56:56" x14ac:dyDescent="0.25">
      <c r="BD3528" s="346"/>
    </row>
    <row r="3529" spans="56:56" x14ac:dyDescent="0.25">
      <c r="BD3529" s="346"/>
    </row>
    <row r="3530" spans="56:56" x14ac:dyDescent="0.25">
      <c r="BD3530" s="346"/>
    </row>
    <row r="3531" spans="56:56" x14ac:dyDescent="0.25">
      <c r="BD3531" s="346"/>
    </row>
    <row r="3532" spans="56:56" x14ac:dyDescent="0.25">
      <c r="BD3532" s="346"/>
    </row>
    <row r="3533" spans="56:56" x14ac:dyDescent="0.25">
      <c r="BD3533" s="346"/>
    </row>
    <row r="3534" spans="56:56" x14ac:dyDescent="0.25">
      <c r="BD3534" s="346"/>
    </row>
    <row r="3535" spans="56:56" ht="15.75" thickBot="1" x14ac:dyDescent="0.3">
      <c r="BD3535" s="347"/>
    </row>
  </sheetData>
  <dataValidations disablePrompts="1" count="6">
    <dataValidation type="list" allowBlank="1" showInputMessage="1" showErrorMessage="1" sqref="AC2">
      <formula1>"AllDepos,DeposBeforeFirstFuturesStartDate,DeposBeforeFirstFuturesStartDatePlusOne,DeposBeforeFirstFuturesExpiryDate"</formula1>
    </dataValidation>
    <dataValidation type="list" allowBlank="1" showInputMessage="1" showErrorMessage="1" sqref="H3:H21 H35:H100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G35:G100">
      <formula1>"Annual,Semiannual,EveryFourthMonth,Quarterly,Bimonthly,Monthly,Biweekly,Weekly,Daily,Once,NoFrequency"</formula1>
    </dataValidation>
    <dataValidation type="list" allowBlank="1" showInputMessage="1" showErrorMessage="1" sqref="F35:F100">
      <formula1>"Following,Modified Following,Preceding,Modified Preceding,Month End Reference,Unadjusted Month End,Unadjusted"</formula1>
    </dataValidation>
    <dataValidation type="list" allowBlank="1" showInputMessage="1" showErrorMessage="1" sqref="F3:F21">
      <formula1>"Following,Modified Following,Preceding,Modified Preceding,Unadjusted,Half-Month Modified Following"</formula1>
    </dataValidation>
    <dataValidation type="list" allowBlank="1" showInputMessage="1" showErrorMessage="1" sqref="B24:B31">
      <formula1>"IMM,ASX"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BE3535"/>
  <sheetViews>
    <sheetView topLeftCell="M1" workbookViewId="0">
      <selection activeCell="W2" sqref="W2"/>
    </sheetView>
  </sheetViews>
  <sheetFormatPr defaultRowHeight="15" outlineLevelCol="1" x14ac:dyDescent="0.25"/>
  <cols>
    <col min="1" max="1" width="5" style="145" hidden="1" customWidth="1" outlineLevel="1"/>
    <col min="2" max="2" width="11" style="145" hidden="1" customWidth="1" outlineLevel="1"/>
    <col min="3" max="3" width="10" style="145" hidden="1" customWidth="1" outlineLevel="1"/>
    <col min="4" max="4" width="9" style="148" hidden="1" customWidth="1" outlineLevel="1"/>
    <col min="5" max="5" width="10" style="147" hidden="1" customWidth="1" outlineLevel="1"/>
    <col min="6" max="6" width="19" style="149" hidden="1" customWidth="1" outlineLevel="1"/>
    <col min="7" max="7" width="10" style="145" hidden="1" customWidth="1" outlineLevel="1"/>
    <col min="8" max="8" width="20.28515625" style="145" hidden="1" customWidth="1" outlineLevel="1"/>
    <col min="9" max="9" width="11.5703125" style="145" hidden="1" customWidth="1" outlineLevel="1"/>
    <col min="10" max="10" width="21.42578125" style="145" hidden="1" customWidth="1" outlineLevel="1"/>
    <col min="11" max="11" width="15.140625" style="145" hidden="1" customWidth="1" outlineLevel="1"/>
    <col min="12" max="12" width="9" style="147" hidden="1" customWidth="1" outlineLevel="1"/>
    <col min="13" max="13" width="2.7109375" style="145" customWidth="1" collapsed="1"/>
    <col min="14" max="15" width="5" style="145" hidden="1" customWidth="1" outlineLevel="1"/>
    <col min="16" max="16" width="15.140625" style="411" hidden="1" customWidth="1" outlineLevel="1"/>
    <col min="17" max="17" width="9.140625" style="145" hidden="1" customWidth="1" outlineLevel="1"/>
    <col min="18" max="18" width="8.85546875" style="411" hidden="1" customWidth="1" outlineLevel="1"/>
    <col min="19" max="19" width="5" style="411" hidden="1" customWidth="1" outlineLevel="1"/>
    <col min="20" max="20" width="15.140625" style="145" hidden="1" customWidth="1" outlineLevel="1"/>
    <col min="21" max="21" width="19.28515625" style="145" bestFit="1" customWidth="1" collapsed="1"/>
    <col min="22" max="22" width="16.140625" style="145" bestFit="1" customWidth="1"/>
    <col min="23" max="23" width="9" style="145" bestFit="1" customWidth="1"/>
    <col min="24" max="25" width="17.28515625" style="145" bestFit="1" customWidth="1"/>
    <col min="26" max="26" width="10" style="145" bestFit="1" customWidth="1"/>
    <col min="27" max="27" width="2.7109375" style="145" customWidth="1"/>
    <col min="28" max="28" width="15.140625" style="145" customWidth="1"/>
    <col min="29" max="29" width="14.85546875" style="145" customWidth="1"/>
    <col min="30" max="30" width="2.7109375" style="145" customWidth="1"/>
    <col min="31" max="31" width="3" style="337" bestFit="1" customWidth="1"/>
    <col min="32" max="32" width="5" style="337" bestFit="1" customWidth="1"/>
    <col min="33" max="33" width="15.140625" style="337" bestFit="1" customWidth="1"/>
    <col min="34" max="35" width="8" style="337" bestFit="1" customWidth="1"/>
    <col min="36" max="36" width="8" style="145" bestFit="1" customWidth="1"/>
    <col min="37" max="37" width="17.28515625" style="145" bestFit="1" customWidth="1"/>
    <col min="38" max="38" width="11.7109375" style="145" customWidth="1"/>
    <col min="39" max="39" width="2.7109375" style="145" customWidth="1"/>
    <col min="40" max="40" width="3" style="145" bestFit="1" customWidth="1"/>
    <col min="41" max="41" width="5" style="145" bestFit="1" customWidth="1"/>
    <col min="42" max="42" width="15.140625" style="145" bestFit="1" customWidth="1"/>
    <col min="43" max="43" width="9" style="145" bestFit="1" customWidth="1"/>
    <col min="44" max="44" width="8" style="145" bestFit="1" customWidth="1"/>
    <col min="45" max="45" width="9" style="145" bestFit="1" customWidth="1"/>
    <col min="46" max="46" width="17.28515625" style="145" hidden="1" customWidth="1" outlineLevel="1"/>
    <col min="47" max="47" width="17.28515625" style="145" customWidth="1" collapsed="1"/>
    <col min="48" max="48" width="10" style="145" bestFit="1" customWidth="1"/>
    <col min="49" max="49" width="9" style="145" bestFit="1" customWidth="1"/>
    <col min="50" max="50" width="2.7109375" style="145" customWidth="1"/>
    <col min="51" max="51" width="3" style="145" bestFit="1" customWidth="1"/>
    <col min="52" max="54" width="17.28515625" style="145" bestFit="1" customWidth="1"/>
    <col min="55" max="55" width="9" style="145" bestFit="1" customWidth="1"/>
    <col min="56" max="16384" width="9.140625" style="145"/>
  </cols>
  <sheetData>
    <row r="1" spans="1:57" s="137" customFormat="1" ht="21.75" customHeight="1" x14ac:dyDescent="0.2">
      <c r="B1" s="138"/>
      <c r="C1" s="138"/>
      <c r="D1" s="139"/>
      <c r="E1" s="140"/>
      <c r="F1" s="141"/>
      <c r="G1" s="142"/>
      <c r="H1" s="137" t="s">
        <v>1</v>
      </c>
      <c r="I1" s="137" t="s">
        <v>52</v>
      </c>
      <c r="L1" s="140"/>
      <c r="P1" s="394"/>
      <c r="R1" s="394"/>
      <c r="S1" s="394"/>
      <c r="U1" s="295" t="str">
        <f>Currency&amp;" "&amp;Tenor</f>
        <v>EUR 1Y</v>
      </c>
      <c r="V1" s="296"/>
      <c r="W1" s="296"/>
      <c r="X1" s="277"/>
      <c r="Y1" s="276"/>
      <c r="Z1" s="315" t="s">
        <v>229</v>
      </c>
      <c r="AB1" s="316" t="s">
        <v>220</v>
      </c>
      <c r="AC1" s="314">
        <v>6</v>
      </c>
      <c r="AN1" s="323"/>
      <c r="AO1" s="323"/>
      <c r="AP1" s="323" t="s">
        <v>80</v>
      </c>
      <c r="AQ1" s="323" t="s">
        <v>234</v>
      </c>
      <c r="AR1" s="323" t="s">
        <v>235</v>
      </c>
      <c r="AS1" s="323" t="s">
        <v>236</v>
      </c>
      <c r="AT1" s="323" t="s">
        <v>237</v>
      </c>
      <c r="AU1" s="323" t="s">
        <v>239</v>
      </c>
      <c r="AV1" s="323" t="s">
        <v>238</v>
      </c>
      <c r="AW1" s="345" t="s">
        <v>242</v>
      </c>
      <c r="AY1" s="163"/>
      <c r="AZ1" s="163" t="s">
        <v>264</v>
      </c>
      <c r="BA1" s="163" t="s">
        <v>239</v>
      </c>
      <c r="BB1" s="163" t="s">
        <v>265</v>
      </c>
      <c r="BC1" s="163" t="str">
        <f>"F "&amp;Tenor</f>
        <v>F 1Y</v>
      </c>
      <c r="BD1" s="163" t="str">
        <f>"F "&amp;Tenor&amp;" QL"</f>
        <v>F 1Y QL</v>
      </c>
      <c r="BE1" s="137" t="str">
        <f>_xll.qlEuribor(,Tenor,Currency&amp;Tenor,Permanent,_xll.ohTrigger(Trigger,Trigger12M),ObjectOverwrite)</f>
        <v>obj_007fb#0006</v>
      </c>
    </row>
    <row r="2" spans="1:57" s="137" customFormat="1" ht="22.5" customHeight="1" x14ac:dyDescent="0.2">
      <c r="A2" s="117" t="s">
        <v>18</v>
      </c>
      <c r="B2" s="117" t="s">
        <v>244</v>
      </c>
      <c r="C2" s="117" t="s">
        <v>245</v>
      </c>
      <c r="D2" s="117" t="s">
        <v>57</v>
      </c>
      <c r="E2" s="117" t="s">
        <v>246</v>
      </c>
      <c r="F2" s="117" t="s">
        <v>13</v>
      </c>
      <c r="G2" s="117" t="s">
        <v>247</v>
      </c>
      <c r="H2" s="117" t="s">
        <v>248</v>
      </c>
      <c r="I2" s="117" t="s">
        <v>259</v>
      </c>
      <c r="J2" s="432" t="s">
        <v>260</v>
      </c>
      <c r="K2" s="117" t="s">
        <v>44</v>
      </c>
      <c r="L2" s="117" t="s">
        <v>48</v>
      </c>
      <c r="N2" s="225" t="s">
        <v>18</v>
      </c>
      <c r="O2" s="225"/>
      <c r="P2" s="225" t="s">
        <v>44</v>
      </c>
      <c r="Q2" s="225" t="s">
        <v>218</v>
      </c>
      <c r="R2" s="225" t="s">
        <v>228</v>
      </c>
      <c r="S2" s="225" t="s">
        <v>219</v>
      </c>
      <c r="T2" s="225" t="s">
        <v>44</v>
      </c>
      <c r="U2" s="225" t="s">
        <v>80</v>
      </c>
      <c r="V2" s="224" t="s">
        <v>40</v>
      </c>
      <c r="W2" s="224"/>
      <c r="X2" s="225" t="s">
        <v>38</v>
      </c>
      <c r="Y2" s="225" t="s">
        <v>39</v>
      </c>
      <c r="Z2" s="319">
        <f t="array" ref="Z2:Z93">_xll.qlPiecewiseYieldCurveData(YieldCurve_1Y,Trigger)</f>
        <v>-1.2166676805520972E-3</v>
      </c>
      <c r="AB2" s="316" t="s">
        <v>221</v>
      </c>
      <c r="AC2" s="313" t="s">
        <v>232</v>
      </c>
      <c r="AN2" s="325">
        <v>1</v>
      </c>
      <c r="AO2" s="325" t="str">
        <f>"X"&amp;AN2+12&amp;"F"</f>
        <v>X13F</v>
      </c>
      <c r="AP2" s="325" t="str">
        <f t="shared" ref="AP2:AP13" si="0">Currency&amp;AN2&amp;AO2&amp;"=ICAP"</f>
        <v>EUR1X13F=ICAP</v>
      </c>
      <c r="AQ2" s="326" t="e">
        <f>_xll.RtGet("IDN",AP2,$AQ$1)/100</f>
        <v>#VALUE!</v>
      </c>
      <c r="AR2" s="326" t="e">
        <f>_xll.RtGet("IDN",AP2,$AR$1)/100</f>
        <v>#VALUE!</v>
      </c>
      <c r="AS2" s="326" t="e">
        <f>AVERAGE(AQ2:AR2)</f>
        <v>#VALUE!</v>
      </c>
      <c r="AT2" s="327">
        <f>_xll.qlInterestRateIndexFixingDate($AC$5,AU2)</f>
        <v>42166</v>
      </c>
      <c r="AU2" s="327">
        <f>_xll.qlCalendarAdvance(Calendar,Settlementdate,AN2&amp;"M","mf",TRUE,Trigger)</f>
        <v>42170</v>
      </c>
      <c r="AV2" s="326">
        <f>_xll.qlIndexFixing($AC$5,AT2,,_xll.ohTrigger(Trigger,Trigger12M))</f>
        <v>1.5599967975429886E-3</v>
      </c>
      <c r="AW2" s="326" t="e">
        <f>(AS2-AV2)/10000</f>
        <v>#VALUE!</v>
      </c>
      <c r="AY2" s="155" t="s">
        <v>211</v>
      </c>
      <c r="AZ2" s="156">
        <f>Evaluationdate</f>
        <v>42136</v>
      </c>
      <c r="BA2" s="156">
        <f>Settlementdate</f>
        <v>42138</v>
      </c>
      <c r="BB2" s="156">
        <f>_xll.qlInterestRateIndexMaturity(Currency&amp;"ibor"&amp;Tenor,BA2,Trigger)</f>
        <v>42506</v>
      </c>
      <c r="BC2" s="319">
        <f>_xll.qlIndexFixing($AC$5,AZ2,TRUE,_xll.ohTrigger(Trigger,Trigger12M))</f>
        <v>1.5405351379321512E-3</v>
      </c>
      <c r="BD2" s="319">
        <f>_xll.qlIndexFixing($BE$1,AZ2,TRUE,_xll.ohTrigger(Trigger,Trigger12M))</f>
        <v>1.6799999999984943E-3</v>
      </c>
    </row>
    <row r="3" spans="1:57" s="137" customFormat="1" ht="11.25" customHeight="1" x14ac:dyDescent="0.2">
      <c r="A3" s="348" t="s">
        <v>249</v>
      </c>
      <c r="B3" s="365" t="str">
        <f t="array" ref="B3:B20">_xll.ohFilter(Quote!AI4:AI102,Quote!AH4:AH102="DP")</f>
        <v>ON</v>
      </c>
      <c r="C3" s="351" t="str">
        <f t="array" ref="C3:C20">SUBSTITUTE(_xll.ohFilter(PastedValue!AS2:AS62,PastedValue!AO2:AO62="DP"),"/N","N")</f>
        <v>ON</v>
      </c>
      <c r="D3" s="350" t="str">
        <f t="shared" ref="D3:D20" si="1">IF(DataSelect="Reference",$C3,$B3)</f>
        <v>ON</v>
      </c>
      <c r="E3" s="349">
        <f t="shared" ref="E3:E20" si="2">IF($D3="ON",0,IF($D3="TN",1,2))</f>
        <v>0</v>
      </c>
      <c r="F3" s="350" t="s">
        <v>252</v>
      </c>
      <c r="G3" s="351" t="b">
        <v>0</v>
      </c>
      <c r="H3" s="352" t="s">
        <v>51</v>
      </c>
      <c r="I3" s="426">
        <f t="array" ref="I3:I20">_xll.ohFilter(PastedValue!AV2:AV62,PastedValue!AO2:AO62="Dp")/100</f>
        <v>-1.199999E-3</v>
      </c>
      <c r="J3" s="123" t="str">
        <f>Currency&amp;"X"&amp;B3&amp;"D="</f>
        <v>EURXOND=</v>
      </c>
      <c r="K3" s="429" t="str">
        <f>IFERROR(_xll.qlDepositRateHelper2(,IF(DataSelect="Reference",$I3,$J3),IF(RIGHT($D3,1)="N","1D",$D3),$E3,Calendar,$F3,$G3,$H3,,_xll.ohTrigger(Trigger,DataSelect)),"--")</f>
        <v>obj_00804#0003</v>
      </c>
      <c r="L3" s="349" t="b">
        <f>IF(K3="--",FALSE,TRUE)</f>
        <v>1</v>
      </c>
      <c r="M3" s="138"/>
      <c r="N3" s="416" t="str">
        <f t="shared" ref="N3:N19" si="3">A3</f>
        <v>DP</v>
      </c>
      <c r="O3" s="416" t="str">
        <f t="shared" ref="O3:O19" si="4">C3</f>
        <v>ON</v>
      </c>
      <c r="P3" s="401" t="str">
        <f>K3</f>
        <v>obj_00804#0003</v>
      </c>
      <c r="Q3" s="155" t="b">
        <f>L3</f>
        <v>1</v>
      </c>
      <c r="R3" s="401">
        <v>1</v>
      </c>
      <c r="S3" s="401">
        <v>1</v>
      </c>
      <c r="T3" s="155" t="str">
        <f t="array" ref="T3:T93">_xll.qlRateHelperSelection(_xll.ohFilter(P3:P93,Q3:Q93),_xll.ohFilter(S3:S93,Q3:Q93),$AC$1,$AC$3,$AC$4,$AC$2,_xll.ohFilter(R3:R93,Q3:Q93),Trigger)</f>
        <v>obj_00804</v>
      </c>
      <c r="U3" s="155" t="str">
        <f>_xll.qlRateHelperQuoteName(T3)</f>
        <v/>
      </c>
      <c r="V3" s="413">
        <f>_xll.qlRateHelperRate(T3,_xll.ohTrigger(Trigger,Trigger12M))</f>
        <v>-1.199999E-3</v>
      </c>
      <c r="W3" s="413" t="str">
        <f>IFERROR(_xll.qlFuturesRateHelperConvexityAdjustment(T3,Trigger),"--")</f>
        <v>--</v>
      </c>
      <c r="X3" s="156">
        <f>_xll.qlRateHelperEarliestDate(T3,Trigger)</f>
        <v>42136</v>
      </c>
      <c r="Y3" s="156">
        <f>_xll.qlRateHelperLatestDate(T3,Trigger)</f>
        <v>42137</v>
      </c>
      <c r="Z3" s="320">
        <v>-1.2166676805520972E-3</v>
      </c>
      <c r="AB3" s="316" t="s">
        <v>230</v>
      </c>
      <c r="AC3" s="321">
        <v>0</v>
      </c>
      <c r="AD3" s="324"/>
      <c r="AN3" s="302">
        <v>2</v>
      </c>
      <c r="AO3" s="302" t="str">
        <f t="shared" ref="AO3:AO13" si="5">"X"&amp;AN3+12&amp;"F"</f>
        <v>X14F</v>
      </c>
      <c r="AP3" s="302" t="str">
        <f t="shared" si="0"/>
        <v>EUR2X14F=ICAP</v>
      </c>
      <c r="AQ3" s="328" t="e">
        <f>_xll.RtGet("IDN",AP3,$AQ$1)/100</f>
        <v>#VALUE!</v>
      </c>
      <c r="AR3" s="328" t="e">
        <f>_xll.RtGet("IDN",AP3,$AR$1)/100</f>
        <v>#VALUE!</v>
      </c>
      <c r="AS3" s="328" t="e">
        <f t="shared" ref="AS3:AS13" si="6">AVERAGE(AQ3:AR3)</f>
        <v>#VALUE!</v>
      </c>
      <c r="AT3" s="329">
        <f>_xll.qlInterestRateIndexFixingDate($AC$5,AU3)</f>
        <v>42195</v>
      </c>
      <c r="AU3" s="329">
        <f>_xll.qlCalendarAdvance(Calendar,Settlementdate,AN3&amp;"M","mf",TRUE,Trigger)</f>
        <v>42199</v>
      </c>
      <c r="AV3" s="328">
        <f>_xll.qlIndexFixing($AC$5,AT3,,_xll.ohTrigger(Trigger,Trigger12M))</f>
        <v>1.5957304921443245E-3</v>
      </c>
      <c r="AW3" s="328" t="e">
        <f t="shared" ref="AW3:AW13" si="7">(AS3-AV3)/10000</f>
        <v>#VALUE!</v>
      </c>
      <c r="AY3" s="157" t="s">
        <v>211</v>
      </c>
      <c r="AZ3" s="158">
        <f>_xll.qlInterestRateIndexFixingDate(Currency&amp;"ibor"&amp;Tenor,BA3,Trigger)</f>
        <v>42137</v>
      </c>
      <c r="BA3" s="158">
        <f>_xll.qlCalendarAdvance(Calendar,BA2,AY3,"f",,Trigger)</f>
        <v>42139</v>
      </c>
      <c r="BB3" s="158">
        <f>_xll.qlInterestRateIndexMaturity(Currency&amp;"ibor"&amp;Tenor,BA3,Trigger)</f>
        <v>42506</v>
      </c>
      <c r="BC3" s="320">
        <f>_xll.qlIndexFixing($AC$5,AZ3,TRUE,_xll.ohTrigger(Trigger,Trigger12M))</f>
        <v>1.5400551492577208E-3</v>
      </c>
      <c r="BD3" s="320">
        <f>_xll.qlIndexFixing($BE$1,AZ3,TRUE,_xll.ohTrigger(Trigger,Trigger12M))</f>
        <v>1.6803287185222946E-3</v>
      </c>
    </row>
    <row r="4" spans="1:57" s="137" customFormat="1" ht="11.25" customHeight="1" x14ac:dyDescent="0.2">
      <c r="A4" s="354" t="s">
        <v>249</v>
      </c>
      <c r="B4" s="366" t="str">
        <v>TN</v>
      </c>
      <c r="C4" s="357" t="str">
        <v>TN</v>
      </c>
      <c r="D4" s="356" t="str">
        <f t="shared" si="1"/>
        <v>TN</v>
      </c>
      <c r="E4" s="355">
        <f t="shared" si="2"/>
        <v>1</v>
      </c>
      <c r="F4" s="356" t="s">
        <v>252</v>
      </c>
      <c r="G4" s="357" t="b">
        <v>0</v>
      </c>
      <c r="H4" s="358" t="s">
        <v>51</v>
      </c>
      <c r="I4" s="427">
        <v>-1.1999999999999999E-3</v>
      </c>
      <c r="J4" s="131" t="str">
        <f>Currency&amp;"X"&amp;B4&amp;"D="</f>
        <v>EURXTND=</v>
      </c>
      <c r="K4" s="430" t="str">
        <f>IFERROR(_xll.qlDepositRateHelper2(,IF(DataSelect="Reference",$I4,$J4),IF(RIGHT($D4,1)="N","1D",$D4),$E4,Calendar,$F4,$G4,$H4,,_xll.ohTrigger(Trigger,DataSelect)),"--")</f>
        <v>obj_00805#0003</v>
      </c>
      <c r="L4" s="355" t="b">
        <f t="shared" ref="L4:L20" si="8">IF(K4="--",FALSE,TRUE)</f>
        <v>1</v>
      </c>
      <c r="M4" s="144"/>
      <c r="N4" s="414" t="str">
        <f t="shared" si="3"/>
        <v>DP</v>
      </c>
      <c r="O4" s="414" t="str">
        <f t="shared" si="4"/>
        <v>TN</v>
      </c>
      <c r="P4" s="415" t="str">
        <f t="shared" ref="P4:Q19" si="9">K4</f>
        <v>obj_00805#0003</v>
      </c>
      <c r="Q4" s="157" t="b">
        <f t="shared" si="9"/>
        <v>1</v>
      </c>
      <c r="R4" s="415">
        <v>1</v>
      </c>
      <c r="S4" s="415">
        <v>1</v>
      </c>
      <c r="T4" s="157" t="str">
        <v>obj_00805</v>
      </c>
      <c r="U4" s="157" t="str">
        <f>_xll.qlRateHelperQuoteName(T4)</f>
        <v/>
      </c>
      <c r="V4" s="412">
        <f>_xll.qlRateHelperRate(T4,_xll.ohTrigger(Trigger,Trigger12M))</f>
        <v>-1.1999999999999999E-3</v>
      </c>
      <c r="W4" s="412" t="str">
        <f>IFERROR(_xll.qlFuturesRateHelperConvexityAdjustment(T4,Trigger),"--")</f>
        <v>--</v>
      </c>
      <c r="X4" s="158">
        <f>_xll.qlRateHelperEarliestDate(T4,Trigger)</f>
        <v>42137</v>
      </c>
      <c r="Y4" s="158">
        <f>_xll.qlRateHelperLatestDate(T4,Trigger)</f>
        <v>42138</v>
      </c>
      <c r="Z4" s="320">
        <v>-1.2166681874897247E-3</v>
      </c>
      <c r="AB4" s="316" t="s">
        <v>231</v>
      </c>
      <c r="AC4" s="321">
        <v>4</v>
      </c>
      <c r="AD4" s="324"/>
      <c r="AN4" s="302">
        <v>3</v>
      </c>
      <c r="AO4" s="302" t="str">
        <f t="shared" si="5"/>
        <v>X15F</v>
      </c>
      <c r="AP4" s="302" t="str">
        <f t="shared" si="0"/>
        <v>EUR3X15F=ICAP</v>
      </c>
      <c r="AQ4" s="328" t="e">
        <f>_xll.RtGet("IDN",AP4,$AQ$1)/100</f>
        <v>#VALUE!</v>
      </c>
      <c r="AR4" s="328" t="e">
        <f>_xll.RtGet("IDN",AP4,$AR$1)/100</f>
        <v>#VALUE!</v>
      </c>
      <c r="AS4" s="328" t="e">
        <f t="shared" si="6"/>
        <v>#VALUE!</v>
      </c>
      <c r="AT4" s="329">
        <f>_xll.qlInterestRateIndexFixingDate($AC$5,AU4)</f>
        <v>42228</v>
      </c>
      <c r="AU4" s="329">
        <f>_xll.qlCalendarAdvance(Calendar,Settlementdate,AN4&amp;"M","mf",TRUE,Trigger)</f>
        <v>42230</v>
      </c>
      <c r="AV4" s="328">
        <f>_xll.qlIndexFixing($AC$5,AT4,,_xll.ohTrigger(Trigger,Trigger12M))</f>
        <v>1.6361914334897963E-3</v>
      </c>
      <c r="AW4" s="328" t="e">
        <f t="shared" si="7"/>
        <v>#VALUE!</v>
      </c>
      <c r="AY4" s="157" t="s">
        <v>211</v>
      </c>
      <c r="AZ4" s="158">
        <f>_xll.qlInterestRateIndexFixingDate(Currency&amp;"ibor"&amp;Tenor,BA4,Trigger)</f>
        <v>42138</v>
      </c>
      <c r="BA4" s="158">
        <f>_xll.qlCalendarAdvance(Calendar,BA3,AY4,"f",,Trigger)</f>
        <v>42142</v>
      </c>
      <c r="BB4" s="158">
        <f>_xll.qlInterestRateIndexMaturity(Currency&amp;"ibor"&amp;Tenor,BA4,Trigger)</f>
        <v>42508</v>
      </c>
      <c r="BC4" s="320">
        <f>_xll.qlIndexFixing($AC$5,AZ4,TRUE,_xll.ohTrigger(Trigger,Trigger12M))</f>
        <v>1.5448695155672971E-3</v>
      </c>
      <c r="BD4" s="320">
        <f>_xll.qlIndexFixing($BE$1,AZ4,TRUE,_xll.ohTrigger(Trigger,Trigger12M))</f>
        <v>1.6827720928322637E-3</v>
      </c>
    </row>
    <row r="5" spans="1:57" s="137" customFormat="1" ht="11.25" customHeight="1" x14ac:dyDescent="0.2">
      <c r="A5" s="354" t="s">
        <v>249</v>
      </c>
      <c r="B5" s="366" t="str">
        <v>SN</v>
      </c>
      <c r="C5" s="357" t="str">
        <v>SN</v>
      </c>
      <c r="D5" s="356" t="str">
        <f t="shared" si="1"/>
        <v>SN</v>
      </c>
      <c r="E5" s="355">
        <f t="shared" si="2"/>
        <v>2</v>
      </c>
      <c r="F5" s="356" t="s">
        <v>252</v>
      </c>
      <c r="G5" s="357" t="b">
        <v>0</v>
      </c>
      <c r="H5" s="358" t="s">
        <v>51</v>
      </c>
      <c r="I5" s="427">
        <v>1.714E-3</v>
      </c>
      <c r="J5" s="131" t="str">
        <f t="shared" ref="J5:J20" si="10">IF(LEFT(B5,1)="#","STUB"&amp;Tenor,Currency&amp;"_CURVE_DEP12M_"&amp;B5)</f>
        <v>EUR_CURVE_DEP12M_SN</v>
      </c>
      <c r="K5" s="430" t="str">
        <f>IFERROR(_xll.qlDepositRateHelper2(,IF(DataSelect="Reference",$I5,$J5),IF(RIGHT($D5,1)="N","1D",$D5),$E5,Calendar,$F5,$G5,$H5,,_xll.ohTrigger(Trigger,DataSelect)),"--")</f>
        <v>obj_00806#0003</v>
      </c>
      <c r="L5" s="355" t="b">
        <f t="shared" si="8"/>
        <v>1</v>
      </c>
      <c r="M5" s="144"/>
      <c r="N5" s="414" t="str">
        <f t="shared" si="3"/>
        <v>DP</v>
      </c>
      <c r="O5" s="414" t="str">
        <f t="shared" si="4"/>
        <v>SN</v>
      </c>
      <c r="P5" s="415" t="str">
        <f t="shared" si="9"/>
        <v>obj_00806#0003</v>
      </c>
      <c r="Q5" s="157" t="b">
        <f t="shared" si="9"/>
        <v>1</v>
      </c>
      <c r="R5" s="415">
        <v>1</v>
      </c>
      <c r="S5" s="415">
        <v>1</v>
      </c>
      <c r="T5" s="157" t="str">
        <v>obj_00806</v>
      </c>
      <c r="U5" s="157" t="str">
        <f>_xll.qlRateHelperQuoteName(T5)</f>
        <v/>
      </c>
      <c r="V5" s="412">
        <f>_xll.qlRateHelperRate(T5,_xll.ohTrigger(Trigger,Trigger12M))</f>
        <v>1.714E-3</v>
      </c>
      <c r="W5" s="412" t="str">
        <f>IFERROR(_xll.qlFuturesRateHelperConvexityAdjustment(T5,Trigger),"--")</f>
        <v>--</v>
      </c>
      <c r="X5" s="158">
        <f>_xll.qlRateHelperEarliestDate(T5,Trigger)</f>
        <v>42138</v>
      </c>
      <c r="Y5" s="158">
        <f>_xll.qlRateHelperLatestDate(T5,Trigger)</f>
        <v>42139</v>
      </c>
      <c r="Z5" s="320">
        <v>-2.3184498534789934E-4</v>
      </c>
      <c r="AB5" s="316" t="s">
        <v>9</v>
      </c>
      <c r="AC5" s="321" t="str">
        <f>_xll.qlEuribor(,Tenor,YieldCurve_1Y,Permanent,YieldCurve_1Y,ObjectOverwrite)</f>
        <v>obj_00a8e#0003</v>
      </c>
      <c r="AD5" s="324"/>
      <c r="AN5" s="302">
        <v>4</v>
      </c>
      <c r="AO5" s="302" t="str">
        <f t="shared" si="5"/>
        <v>X16F</v>
      </c>
      <c r="AP5" s="302" t="str">
        <f t="shared" si="0"/>
        <v>EUR4X16F=ICAP</v>
      </c>
      <c r="AQ5" s="328" t="e">
        <f>_xll.RtGet("IDN",AP5,$AQ$1)/100</f>
        <v>#VALUE!</v>
      </c>
      <c r="AR5" s="328" t="e">
        <f>_xll.RtGet("IDN",AP5,$AR$1)/100</f>
        <v>#VALUE!</v>
      </c>
      <c r="AS5" s="328" t="e">
        <f t="shared" si="6"/>
        <v>#VALUE!</v>
      </c>
      <c r="AT5" s="329">
        <f>_xll.qlInterestRateIndexFixingDate($AC$5,AU5)</f>
        <v>42257</v>
      </c>
      <c r="AU5" s="329">
        <f>_xll.qlCalendarAdvance(Calendar,Settlementdate,AN5&amp;"M","mf",TRUE,Trigger)</f>
        <v>42261</v>
      </c>
      <c r="AV5" s="328">
        <f>_xll.qlIndexFixing($AC$5,AT5,,_xll.ohTrigger(Trigger,Trigger12M))</f>
        <v>1.6821050492047171E-3</v>
      </c>
      <c r="AW5" s="328" t="e">
        <f t="shared" si="7"/>
        <v>#VALUE!</v>
      </c>
      <c r="AY5" s="157" t="s">
        <v>211</v>
      </c>
      <c r="AZ5" s="158">
        <f>_xll.qlInterestRateIndexFixingDate(Currency&amp;"ibor"&amp;Tenor,BA5,Trigger)</f>
        <v>42139</v>
      </c>
      <c r="BA5" s="158">
        <f>_xll.qlCalendarAdvance(Calendar,BA4,AY5,"f",,Trigger)</f>
        <v>42143</v>
      </c>
      <c r="BB5" s="158">
        <f>_xll.qlInterestRateIndexMaturity(Currency&amp;"ibor"&amp;Tenor,BA5,Trigger)</f>
        <v>42509</v>
      </c>
      <c r="BC5" s="320">
        <f>_xll.qlIndexFixing($AC$5,AZ5,TRUE,_xll.ohTrigger(Trigger,Trigger12M))</f>
        <v>1.5442503174105053E-3</v>
      </c>
      <c r="BD5" s="320">
        <f>_xll.qlIndexFixing($BE$1,AZ5,TRUE,_xll.ohTrigger(Trigger,Trigger12M))</f>
        <v>1.6838263235959337E-3</v>
      </c>
    </row>
    <row r="6" spans="1:57" s="137" customFormat="1" ht="11.25" customHeight="1" x14ac:dyDescent="0.2">
      <c r="A6" s="354" t="s">
        <v>249</v>
      </c>
      <c r="B6" s="366" t="str">
        <v>1W</v>
      </c>
      <c r="C6" s="357" t="str">
        <v>1W</v>
      </c>
      <c r="D6" s="356" t="str">
        <f t="shared" si="1"/>
        <v>1W</v>
      </c>
      <c r="E6" s="355">
        <f t="shared" si="2"/>
        <v>2</v>
      </c>
      <c r="F6" s="356" t="s">
        <v>252</v>
      </c>
      <c r="G6" s="357" t="b">
        <v>0</v>
      </c>
      <c r="H6" s="358" t="s">
        <v>51</v>
      </c>
      <c r="I6" s="427">
        <v>1.784E-3</v>
      </c>
      <c r="J6" s="131" t="str">
        <f t="shared" si="10"/>
        <v>EUR_CURVE_DEP12M_1W</v>
      </c>
      <c r="K6" s="430" t="str">
        <f>IFERROR(_xll.qlDepositRateHelper2(,IF(DataSelect="Reference",$I6,$J6),IF(RIGHT($D6,1)="N","1D",$D6),$E6,Calendar,$F6,$G6,$H6,,_xll.ohTrigger(Trigger,DataSelect)),"--")</f>
        <v>obj_0080a#0003</v>
      </c>
      <c r="L6" s="355" t="b">
        <f t="shared" si="8"/>
        <v>1</v>
      </c>
      <c r="M6" s="144"/>
      <c r="N6" s="414" t="str">
        <f t="shared" si="3"/>
        <v>DP</v>
      </c>
      <c r="O6" s="414" t="str">
        <f t="shared" si="4"/>
        <v>1W</v>
      </c>
      <c r="P6" s="415" t="str">
        <f t="shared" si="9"/>
        <v>obj_0080a#0003</v>
      </c>
      <c r="Q6" s="157" t="b">
        <f t="shared" si="9"/>
        <v>1</v>
      </c>
      <c r="R6" s="415">
        <v>1</v>
      </c>
      <c r="S6" s="415">
        <v>1</v>
      </c>
      <c r="T6" s="157" t="str">
        <v>obj_0080a</v>
      </c>
      <c r="U6" s="157" t="str">
        <f>_xll.qlRateHelperQuoteName(T6)</f>
        <v/>
      </c>
      <c r="V6" s="412">
        <f>_xll.qlRateHelperRate(T6,_xll.ohTrigger(Trigger,Trigger12M))</f>
        <v>1.784E-3</v>
      </c>
      <c r="W6" s="412" t="str">
        <f>IFERROR(_xll.qlFuturesRateHelperConvexityAdjustment(T6,Trigger),"--")</f>
        <v>--</v>
      </c>
      <c r="X6" s="158">
        <f>_xll.qlRateHelperEarliestDate(T6,Trigger)</f>
        <v>42138</v>
      </c>
      <c r="Y6" s="158">
        <f>_xll.qlRateHelperLatestDate(T6,Trigger)</f>
        <v>42145</v>
      </c>
      <c r="Z6" s="320">
        <v>1.1364320520896173E-3</v>
      </c>
      <c r="AD6" s="324"/>
      <c r="AN6" s="302">
        <v>5</v>
      </c>
      <c r="AO6" s="302" t="str">
        <f t="shared" si="5"/>
        <v>X17F</v>
      </c>
      <c r="AP6" s="302" t="str">
        <f t="shared" si="0"/>
        <v>EUR5X17F=ICAP</v>
      </c>
      <c r="AQ6" s="328" t="e">
        <f>_xll.RtGet("IDN",AP6,$AQ$1)/100</f>
        <v>#VALUE!</v>
      </c>
      <c r="AR6" s="328" t="e">
        <f>_xll.RtGet("IDN",AP6,$AR$1)/100</f>
        <v>#VALUE!</v>
      </c>
      <c r="AS6" s="328" t="e">
        <f t="shared" si="6"/>
        <v>#VALUE!</v>
      </c>
      <c r="AT6" s="329">
        <f>_xll.qlInterestRateIndexFixingDate($AC$5,AU6)</f>
        <v>42289</v>
      </c>
      <c r="AU6" s="329">
        <f>_xll.qlCalendarAdvance(Calendar,Settlementdate,AN6&amp;"M","mf",TRUE,Trigger)</f>
        <v>42291</v>
      </c>
      <c r="AV6" s="328">
        <f>_xll.qlIndexFixing($AC$5,AT6,,_xll.ohTrigger(Trigger,Trigger12M))</f>
        <v>1.7302320000683788E-3</v>
      </c>
      <c r="AW6" s="328" t="e">
        <f t="shared" si="7"/>
        <v>#VALUE!</v>
      </c>
      <c r="AY6" s="157" t="s">
        <v>211</v>
      </c>
      <c r="AZ6" s="158">
        <f>_xll.qlInterestRateIndexFixingDate(Currency&amp;"ibor"&amp;Tenor,BA6,Trigger)</f>
        <v>42142</v>
      </c>
      <c r="BA6" s="158">
        <f>_xll.qlCalendarAdvance(Calendar,BA5,AY6,"f",,Trigger)</f>
        <v>42144</v>
      </c>
      <c r="BB6" s="158">
        <f>_xll.qlInterestRateIndexMaturity(Currency&amp;"ibor"&amp;Tenor,BA6,Trigger)</f>
        <v>42510</v>
      </c>
      <c r="BC6" s="320">
        <f>_xll.qlIndexFixing($AC$5,AZ6,TRUE,_xll.ohTrigger(Trigger,Trigger12M))</f>
        <v>1.5424040453729567E-3</v>
      </c>
      <c r="BD6" s="320">
        <f>_xll.qlIndexFixing($BE$1,AZ6,TRUE,_xll.ohTrigger(Trigger,Trigger12M))</f>
        <v>1.6848785174971217E-3</v>
      </c>
    </row>
    <row r="7" spans="1:57" s="137" customFormat="1" ht="11.25" customHeight="1" x14ac:dyDescent="0.2">
      <c r="A7" s="354" t="s">
        <v>249</v>
      </c>
      <c r="B7" s="366" t="str">
        <v>2W</v>
      </c>
      <c r="C7" s="357" t="str">
        <v>2W</v>
      </c>
      <c r="D7" s="356" t="str">
        <f t="shared" si="1"/>
        <v>2W</v>
      </c>
      <c r="E7" s="355">
        <f t="shared" si="2"/>
        <v>2</v>
      </c>
      <c r="F7" s="356" t="s">
        <v>252</v>
      </c>
      <c r="G7" s="357" t="b">
        <v>0</v>
      </c>
      <c r="H7" s="358" t="s">
        <v>51</v>
      </c>
      <c r="I7" s="427">
        <v>1.6539999999999999E-3</v>
      </c>
      <c r="J7" s="131" t="str">
        <f t="shared" si="10"/>
        <v>EUR_CURVE_DEP12M_2W</v>
      </c>
      <c r="K7" s="430" t="str">
        <f>IFERROR(_xll.qlDepositRateHelper2(,IF(DataSelect="Reference",$I7,$J7),IF(RIGHT($D7,1)="N","1D",$D7),$E7,Calendar,$F7,$G7,$H7,,_xll.ohTrigger(Trigger,DataSelect)),"--")</f>
        <v>obj_0080e#0003</v>
      </c>
      <c r="L7" s="355" t="b">
        <f t="shared" si="8"/>
        <v>1</v>
      </c>
      <c r="M7" s="144"/>
      <c r="N7" s="414" t="str">
        <f t="shared" si="3"/>
        <v>DP</v>
      </c>
      <c r="O7" s="414" t="str">
        <f t="shared" si="4"/>
        <v>2W</v>
      </c>
      <c r="P7" s="415" t="str">
        <f t="shared" si="9"/>
        <v>obj_0080e#0003</v>
      </c>
      <c r="Q7" s="157" t="b">
        <f t="shared" si="9"/>
        <v>1</v>
      </c>
      <c r="R7" s="415">
        <v>1</v>
      </c>
      <c r="S7" s="415">
        <v>1</v>
      </c>
      <c r="T7" s="157" t="str">
        <v>obj_0080e</v>
      </c>
      <c r="U7" s="157" t="str">
        <f>_xll.qlRateHelperQuoteName(T7)</f>
        <v/>
      </c>
      <c r="V7" s="412">
        <f>_xll.qlRateHelperRate(T7,_xll.ohTrigger(Trigger,Trigger12M))</f>
        <v>1.6539999999999999E-3</v>
      </c>
      <c r="W7" s="412" t="str">
        <f>IFERROR(_xll.qlFuturesRateHelperConvexityAdjustment(T7,Trigger),"--")</f>
        <v>--</v>
      </c>
      <c r="X7" s="158">
        <f>_xll.qlRateHelperEarliestDate(T7,Trigger)</f>
        <v>42138</v>
      </c>
      <c r="Y7" s="158">
        <f>_xll.qlRateHelperLatestDate(T7,Trigger)</f>
        <v>42152</v>
      </c>
      <c r="Z7" s="320">
        <v>1.3152199814020563E-3</v>
      </c>
      <c r="AD7" s="324"/>
      <c r="AN7" s="302">
        <v>6</v>
      </c>
      <c r="AO7" s="302" t="str">
        <f t="shared" si="5"/>
        <v>X18F</v>
      </c>
      <c r="AP7" s="302" t="str">
        <f t="shared" si="0"/>
        <v>EUR6X18F=ICAP</v>
      </c>
      <c r="AQ7" s="328" t="e">
        <f>_xll.RtGet("IDN",AP7,$AQ$1)/100</f>
        <v>#VALUE!</v>
      </c>
      <c r="AR7" s="328" t="e">
        <f>_xll.RtGet("IDN",AP7,$AR$1)/100</f>
        <v>#VALUE!</v>
      </c>
      <c r="AS7" s="328" t="e">
        <f t="shared" si="6"/>
        <v>#VALUE!</v>
      </c>
      <c r="AT7" s="329">
        <f>_xll.qlInterestRateIndexFixingDate($AC$5,AU7)</f>
        <v>42320</v>
      </c>
      <c r="AU7" s="329">
        <f>_xll.qlCalendarAdvance(Calendar,Settlementdate,AN7&amp;"M","mf",TRUE,Trigger)</f>
        <v>42324</v>
      </c>
      <c r="AV7" s="328">
        <f>_xll.qlIndexFixing($AC$5,AT7,,_xll.ohTrigger(Trigger,Trigger12M))</f>
        <v>1.793757772041861E-3</v>
      </c>
      <c r="AW7" s="328" t="e">
        <f t="shared" si="7"/>
        <v>#VALUE!</v>
      </c>
      <c r="AY7" s="157" t="s">
        <v>211</v>
      </c>
      <c r="AZ7" s="158">
        <f>_xll.qlInterestRateIndexFixingDate(Currency&amp;"ibor"&amp;Tenor,BA7,Trigger)</f>
        <v>42143</v>
      </c>
      <c r="BA7" s="158">
        <f>_xll.qlCalendarAdvance(Calendar,BA6,AY7,"f",,Trigger)</f>
        <v>42145</v>
      </c>
      <c r="BB7" s="158">
        <f>_xll.qlInterestRateIndexMaturity(Currency&amp;"ibor"&amp;Tenor,BA7,Trigger)</f>
        <v>42513</v>
      </c>
      <c r="BC7" s="320">
        <f>_xll.qlIndexFixing($AC$5,AZ7,TRUE,_xll.ohTrigger(Trigger,Trigger12M))</f>
        <v>1.5407590331519066E-3</v>
      </c>
      <c r="BD7" s="320">
        <f>_xll.qlIndexFixing($BE$1,AZ7,TRUE,_xll.ohTrigger(Trigger,Trigger12M))</f>
        <v>1.687319292917636E-3</v>
      </c>
    </row>
    <row r="8" spans="1:57" s="137" customFormat="1" ht="11.25" customHeight="1" x14ac:dyDescent="0.2">
      <c r="A8" s="354" t="s">
        <v>249</v>
      </c>
      <c r="B8" s="366" t="str">
        <v>3W</v>
      </c>
      <c r="C8" s="357" t="str">
        <v>3W</v>
      </c>
      <c r="D8" s="356" t="str">
        <f t="shared" si="1"/>
        <v>3W</v>
      </c>
      <c r="E8" s="355">
        <f t="shared" si="2"/>
        <v>2</v>
      </c>
      <c r="F8" s="356" t="s">
        <v>252</v>
      </c>
      <c r="G8" s="357" t="b">
        <v>0</v>
      </c>
      <c r="H8" s="358" t="s">
        <v>51</v>
      </c>
      <c r="I8" s="427">
        <v>1.6239999999999998E-3</v>
      </c>
      <c r="J8" s="131" t="str">
        <f t="shared" si="10"/>
        <v>EUR_CURVE_DEP12M_3W</v>
      </c>
      <c r="K8" s="430" t="str">
        <f>IFERROR(_xll.qlDepositRateHelper2(,IF(DataSelect="Reference",$I8,$J8),IF(RIGHT($D8,1)="N","1D",$D8),$E8,Calendar,$F8,$G8,$H8,,_xll.ohTrigger(Trigger,DataSelect)),"--")</f>
        <v>obj_00803#0003</v>
      </c>
      <c r="L8" s="355" t="b">
        <f t="shared" si="8"/>
        <v>1</v>
      </c>
      <c r="M8" s="144"/>
      <c r="N8" s="414" t="str">
        <f t="shared" si="3"/>
        <v>DP</v>
      </c>
      <c r="O8" s="414" t="str">
        <f t="shared" si="4"/>
        <v>3W</v>
      </c>
      <c r="P8" s="415" t="str">
        <f t="shared" si="9"/>
        <v>obj_00803#0003</v>
      </c>
      <c r="Q8" s="157" t="b">
        <f t="shared" si="9"/>
        <v>1</v>
      </c>
      <c r="R8" s="415">
        <v>1</v>
      </c>
      <c r="S8" s="415">
        <v>1</v>
      </c>
      <c r="T8" s="157" t="str">
        <v>obj_00803</v>
      </c>
      <c r="U8" s="157" t="str">
        <f>_xll.qlRateHelperQuoteName(T8)</f>
        <v/>
      </c>
      <c r="V8" s="412">
        <f>_xll.qlRateHelperRate(T8,_xll.ohTrigger(Trigger,Trigger12M))</f>
        <v>1.6239999999999998E-3</v>
      </c>
      <c r="W8" s="412" t="str">
        <f>IFERROR(_xll.qlFuturesRateHelperConvexityAdjustment(T8,Trigger),"--")</f>
        <v>--</v>
      </c>
      <c r="X8" s="158">
        <f>_xll.qlRateHelperEarliestDate(T8,Trigger)</f>
        <v>42138</v>
      </c>
      <c r="Y8" s="158">
        <f>_xll.qlRateHelperLatestDate(T8,Trigger)</f>
        <v>42159</v>
      </c>
      <c r="Z8" s="320">
        <v>1.3975083724464159E-3</v>
      </c>
      <c r="AD8" s="324"/>
      <c r="AN8" s="302">
        <v>7</v>
      </c>
      <c r="AO8" s="302" t="str">
        <f t="shared" si="5"/>
        <v>X19F</v>
      </c>
      <c r="AP8" s="302" t="str">
        <f t="shared" si="0"/>
        <v>EUR7X19F=ICAP</v>
      </c>
      <c r="AQ8" s="328" t="e">
        <f>_xll.RtGet("IDN",AP8,$AQ$1)/100</f>
        <v>#VALUE!</v>
      </c>
      <c r="AR8" s="328" t="e">
        <f>_xll.RtGet("IDN",AP8,$AR$1)/100</f>
        <v>#VALUE!</v>
      </c>
      <c r="AS8" s="328" t="e">
        <f t="shared" si="6"/>
        <v>#VALUE!</v>
      </c>
      <c r="AT8" s="329">
        <f>_xll.qlInterestRateIndexFixingDate($AC$5,AU8)</f>
        <v>42348</v>
      </c>
      <c r="AU8" s="329">
        <f>_xll.qlCalendarAdvance(Calendar,Settlementdate,AN8&amp;"M","mf",TRUE,Trigger)</f>
        <v>42352</v>
      </c>
      <c r="AV8" s="328">
        <f>_xll.qlIndexFixing($AC$5,AT8,,_xll.ohTrigger(Trigger,Trigger12M))</f>
        <v>1.8341171257673478E-3</v>
      </c>
      <c r="AW8" s="328" t="e">
        <f t="shared" si="7"/>
        <v>#VALUE!</v>
      </c>
      <c r="AY8" s="157" t="s">
        <v>211</v>
      </c>
      <c r="AZ8" s="158">
        <f>_xll.qlInterestRateIndexFixingDate(Currency&amp;"ibor"&amp;Tenor,BA8,Trigger)</f>
        <v>42144</v>
      </c>
      <c r="BA8" s="158">
        <f>_xll.qlCalendarAdvance(Calendar,BA7,AY8,"f",,Trigger)</f>
        <v>42146</v>
      </c>
      <c r="BB8" s="158">
        <f>_xll.qlInterestRateIndexMaturity(Currency&amp;"ibor"&amp;Tenor,BA8,Trigger)</f>
        <v>42513</v>
      </c>
      <c r="BC8" s="320">
        <f>_xll.qlIndexFixing($AC$5,AZ8,TRUE,_xll.ohTrigger(Trigger,Trigger12M))</f>
        <v>1.5412108655807992E-3</v>
      </c>
      <c r="BD8" s="320">
        <f>_xll.qlIndexFixing($BE$1,AZ8,TRUE,_xll.ohTrigger(Trigger,Trigger12M))</f>
        <v>1.6876679232831684E-3</v>
      </c>
    </row>
    <row r="9" spans="1:57" s="137" customFormat="1" ht="11.25" customHeight="1" x14ac:dyDescent="0.2">
      <c r="A9" s="354" t="s">
        <v>249</v>
      </c>
      <c r="B9" s="366" t="str">
        <v>1M</v>
      </c>
      <c r="C9" s="357" t="str">
        <v>1M</v>
      </c>
      <c r="D9" s="356" t="str">
        <f t="shared" si="1"/>
        <v>1M</v>
      </c>
      <c r="E9" s="355">
        <f t="shared" si="2"/>
        <v>2</v>
      </c>
      <c r="F9" s="356" t="s">
        <v>15</v>
      </c>
      <c r="G9" s="357" t="b">
        <v>1</v>
      </c>
      <c r="H9" s="358" t="s">
        <v>51</v>
      </c>
      <c r="I9" s="427">
        <v>1.573E-3</v>
      </c>
      <c r="J9" s="131" t="str">
        <f t="shared" si="10"/>
        <v>EUR_CURVE_DEP12M_1M</v>
      </c>
      <c r="K9" s="430" t="str">
        <f>IFERROR(_xll.qlDepositRateHelper2(,IF(DataSelect="Reference",$I9,$J9),IF(RIGHT($D9,1)="N","1D",$D9),$E9,Calendar,$F9,$G9,$H9,,_xll.ohTrigger(Trigger,DataSelect)),"--")</f>
        <v>obj_0080d#0003</v>
      </c>
      <c r="L9" s="355" t="b">
        <f t="shared" si="8"/>
        <v>1</v>
      </c>
      <c r="M9" s="144"/>
      <c r="N9" s="414" t="str">
        <f t="shared" si="3"/>
        <v>DP</v>
      </c>
      <c r="O9" s="414" t="str">
        <f t="shared" si="4"/>
        <v>1M</v>
      </c>
      <c r="P9" s="415" t="str">
        <f t="shared" si="9"/>
        <v>obj_0080d#0003</v>
      </c>
      <c r="Q9" s="157" t="b">
        <f t="shared" si="9"/>
        <v>1</v>
      </c>
      <c r="R9" s="415">
        <v>1</v>
      </c>
      <c r="S9" s="415">
        <v>1</v>
      </c>
      <c r="T9" s="157" t="str">
        <v>obj_0080d</v>
      </c>
      <c r="U9" s="157" t="str">
        <f>_xll.qlRateHelperQuoteName(T9)</f>
        <v/>
      </c>
      <c r="V9" s="412">
        <f>_xll.qlRateHelperRate(T9,_xll.ohTrigger(Trigger,Trigger12M))</f>
        <v>1.573E-3</v>
      </c>
      <c r="W9" s="412" t="str">
        <f>IFERROR(_xll.qlFuturesRateHelperConvexityAdjustment(T9,Trigger),"--")</f>
        <v>--</v>
      </c>
      <c r="X9" s="158">
        <f>_xll.qlRateHelperEarliestDate(T9,Trigger)</f>
        <v>42138</v>
      </c>
      <c r="Y9" s="158">
        <f>_xll.qlRateHelperLatestDate(T9,Trigger)</f>
        <v>42170</v>
      </c>
      <c r="Z9" s="320">
        <v>1.4293590337467513E-3</v>
      </c>
      <c r="AD9" s="324"/>
      <c r="AN9" s="302">
        <v>8</v>
      </c>
      <c r="AO9" s="302" t="str">
        <f t="shared" si="5"/>
        <v>X20F</v>
      </c>
      <c r="AP9" s="302" t="str">
        <f t="shared" si="0"/>
        <v>EUR8X20F=ICAP</v>
      </c>
      <c r="AQ9" s="328" t="e">
        <f>_xll.RtGet("IDN",AP9,$AQ$1)/100</f>
        <v>#VALUE!</v>
      </c>
      <c r="AR9" s="328" t="e">
        <f>_xll.RtGet("IDN",AP9,$AR$1)/100</f>
        <v>#VALUE!</v>
      </c>
      <c r="AS9" s="328" t="e">
        <f t="shared" si="6"/>
        <v>#VALUE!</v>
      </c>
      <c r="AT9" s="329">
        <f>_xll.qlInterestRateIndexFixingDate($AC$5,AU9)</f>
        <v>42381</v>
      </c>
      <c r="AU9" s="329">
        <f>_xll.qlCalendarAdvance(Calendar,Settlementdate,AN9&amp;"M","mf",TRUE,Trigger)</f>
        <v>42383</v>
      </c>
      <c r="AV9" s="328">
        <f>_xll.qlIndexFixing($AC$5,AT9,,_xll.ohTrigger(Trigger,Trigger12M))</f>
        <v>1.8712288083222693E-3</v>
      </c>
      <c r="AW9" s="328" t="e">
        <f t="shared" si="7"/>
        <v>#VALUE!</v>
      </c>
      <c r="AY9" s="157" t="s">
        <v>211</v>
      </c>
      <c r="AZ9" s="158">
        <f>_xll.qlInterestRateIndexFixingDate(Currency&amp;"ibor"&amp;Tenor,BA9,Trigger)</f>
        <v>42145</v>
      </c>
      <c r="BA9" s="158">
        <f>_xll.qlCalendarAdvance(Calendar,BA8,AY9,"f",,Trigger)</f>
        <v>42149</v>
      </c>
      <c r="BB9" s="158">
        <f>_xll.qlInterestRateIndexMaturity(Currency&amp;"ibor"&amp;Tenor,BA9,Trigger)</f>
        <v>42515</v>
      </c>
      <c r="BC9" s="320">
        <f>_xll.qlIndexFixing($AC$5,AZ9,TRUE,_xll.ohTrigger(Trigger,Trigger12M))</f>
        <v>1.5431881717206347E-3</v>
      </c>
      <c r="BD9" s="320">
        <f>_xll.qlIndexFixing($BE$1,AZ9,TRUE,_xll.ohTrigger(Trigger,Trigger12M))</f>
        <v>1.6900934577273698E-3</v>
      </c>
    </row>
    <row r="10" spans="1:57" s="137" customFormat="1" ht="11.25" customHeight="1" x14ac:dyDescent="0.2">
      <c r="A10" s="354" t="s">
        <v>249</v>
      </c>
      <c r="B10" s="366" t="str">
        <v>2M</v>
      </c>
      <c r="C10" s="357" t="str">
        <v>2M</v>
      </c>
      <c r="D10" s="356" t="str">
        <f t="shared" si="1"/>
        <v>2M</v>
      </c>
      <c r="E10" s="355">
        <f t="shared" si="2"/>
        <v>2</v>
      </c>
      <c r="F10" s="356" t="s">
        <v>15</v>
      </c>
      <c r="G10" s="357" t="b">
        <v>1</v>
      </c>
      <c r="H10" s="358" t="s">
        <v>51</v>
      </c>
      <c r="I10" s="427">
        <v>1.493E-3</v>
      </c>
      <c r="J10" s="131" t="str">
        <f t="shared" si="10"/>
        <v>EUR_CURVE_DEP12M_2M</v>
      </c>
      <c r="K10" s="430" t="str">
        <f>IFERROR(_xll.qlDepositRateHelper2(,IF(DataSelect="Reference",$I10,$J10),IF(RIGHT($D10,1)="N","1D",$D10),$E10,Calendar,$F10,$G10,$H10,,_xll.ohTrigger(Trigger,DataSelect)),"--")</f>
        <v>obj_00807#0003</v>
      </c>
      <c r="L10" s="355" t="b">
        <f t="shared" si="8"/>
        <v>1</v>
      </c>
      <c r="M10" s="144"/>
      <c r="N10" s="414" t="str">
        <f t="shared" si="3"/>
        <v>DP</v>
      </c>
      <c r="O10" s="414" t="str">
        <f t="shared" si="4"/>
        <v>2M</v>
      </c>
      <c r="P10" s="415" t="str">
        <f t="shared" si="9"/>
        <v>obj_00807#0003</v>
      </c>
      <c r="Q10" s="157" t="b">
        <f t="shared" si="9"/>
        <v>1</v>
      </c>
      <c r="R10" s="415">
        <v>1</v>
      </c>
      <c r="S10" s="415">
        <v>1</v>
      </c>
      <c r="T10" s="157" t="str">
        <v>obj_00807</v>
      </c>
      <c r="U10" s="157" t="str">
        <f>_xll.qlRateHelperQuoteName(T10)</f>
        <v/>
      </c>
      <c r="V10" s="412">
        <f>_xll.qlRateHelperRate(T10,_xll.ohTrigger(Trigger,Trigger12M))</f>
        <v>1.493E-3</v>
      </c>
      <c r="W10" s="412" t="str">
        <f>IFERROR(_xll.qlFuturesRateHelperConvexityAdjustment(T10,Trigger),"--")</f>
        <v>--</v>
      </c>
      <c r="X10" s="158">
        <f>_xll.qlRateHelperEarliestDate(T10,Trigger)</f>
        <v>42138</v>
      </c>
      <c r="Y10" s="158">
        <f>_xll.qlRateHelperLatestDate(T10,Trigger)</f>
        <v>42199</v>
      </c>
      <c r="Z10" s="320">
        <v>1.4268712464331739E-3</v>
      </c>
      <c r="AD10" s="324"/>
      <c r="AN10" s="302">
        <v>9</v>
      </c>
      <c r="AO10" s="302" t="str">
        <f t="shared" si="5"/>
        <v>X21F</v>
      </c>
      <c r="AP10" s="302" t="str">
        <f t="shared" si="0"/>
        <v>EUR9X21F=ICAP</v>
      </c>
      <c r="AQ10" s="328" t="e">
        <f>_xll.RtGet("IDN",AP10,$AQ$1)/100</f>
        <v>#VALUE!</v>
      </c>
      <c r="AR10" s="328" t="e">
        <f>_xll.RtGet("IDN",AP10,$AR$1)/100</f>
        <v>#VALUE!</v>
      </c>
      <c r="AS10" s="328" t="e">
        <f t="shared" si="6"/>
        <v>#VALUE!</v>
      </c>
      <c r="AT10" s="329">
        <f>_xll.qlInterestRateIndexFixingDate($AC$5,AU10)</f>
        <v>42411</v>
      </c>
      <c r="AU10" s="329">
        <f>_xll.qlCalendarAdvance(Calendar,Settlementdate,AN10&amp;"M","mf",TRUE,Trigger)</f>
        <v>42415</v>
      </c>
      <c r="AV10" s="328">
        <f>_xll.qlIndexFixing($AC$5,AT10,,_xll.ohTrigger(Trigger,Trigger12M))</f>
        <v>1.90620394683036E-3</v>
      </c>
      <c r="AW10" s="328" t="e">
        <f t="shared" si="7"/>
        <v>#VALUE!</v>
      </c>
      <c r="AY10" s="157" t="s">
        <v>211</v>
      </c>
      <c r="AZ10" s="158">
        <f>_xll.qlInterestRateIndexFixingDate(Currency&amp;"ibor"&amp;Tenor,BA10,Trigger)</f>
        <v>42146</v>
      </c>
      <c r="BA10" s="158">
        <f>_xll.qlCalendarAdvance(Calendar,BA9,AY10,"f",,Trigger)</f>
        <v>42150</v>
      </c>
      <c r="BB10" s="158">
        <f>_xll.qlInterestRateIndexMaturity(Currency&amp;"ibor"&amp;Tenor,BA10,Trigger)</f>
        <v>42516</v>
      </c>
      <c r="BC10" s="320">
        <f>_xll.qlIndexFixing($AC$5,AZ10,TRUE,_xll.ohTrigger(Trigger,Trigger12M))</f>
        <v>1.5438177003666775E-3</v>
      </c>
      <c r="BD10" s="320">
        <f>_xll.qlIndexFixing($BE$1,AZ10,TRUE,_xll.ohTrigger(Trigger,Trigger12M))</f>
        <v>1.6911240860147821E-3</v>
      </c>
    </row>
    <row r="11" spans="1:57" s="137" customFormat="1" ht="11.25" customHeight="1" x14ac:dyDescent="0.2">
      <c r="A11" s="354" t="s">
        <v>249</v>
      </c>
      <c r="B11" s="366" t="str">
        <v>3M</v>
      </c>
      <c r="C11" s="357" t="str">
        <v>3M</v>
      </c>
      <c r="D11" s="356" t="str">
        <f t="shared" si="1"/>
        <v>3M</v>
      </c>
      <c r="E11" s="355">
        <f t="shared" si="2"/>
        <v>2</v>
      </c>
      <c r="F11" s="356" t="s">
        <v>15</v>
      </c>
      <c r="G11" s="357" t="b">
        <v>1</v>
      </c>
      <c r="H11" s="358" t="s">
        <v>51</v>
      </c>
      <c r="I11" s="427">
        <v>1.472E-3</v>
      </c>
      <c r="J11" s="131" t="str">
        <f t="shared" si="10"/>
        <v>EUR_CURVE_DEP12M_3M</v>
      </c>
      <c r="K11" s="430" t="str">
        <f>IFERROR(_xll.qlDepositRateHelper2(,IF(DataSelect="Reference",$I11,$J11),IF(RIGHT($D11,1)="N","1D",$D11),$E11,Calendar,$F11,$G11,$H11,,_xll.ohTrigger(Trigger,DataSelect)),"--")</f>
        <v>obj_0080b#0003</v>
      </c>
      <c r="L11" s="355" t="b">
        <f t="shared" si="8"/>
        <v>1</v>
      </c>
      <c r="M11" s="144"/>
      <c r="N11" s="414" t="str">
        <f t="shared" si="3"/>
        <v>DP</v>
      </c>
      <c r="O11" s="414" t="str">
        <f t="shared" si="4"/>
        <v>3M</v>
      </c>
      <c r="P11" s="415" t="str">
        <f t="shared" si="9"/>
        <v>obj_0080b#0003</v>
      </c>
      <c r="Q11" s="157" t="b">
        <f t="shared" si="9"/>
        <v>1</v>
      </c>
      <c r="R11" s="415">
        <v>1</v>
      </c>
      <c r="S11" s="415">
        <v>1</v>
      </c>
      <c r="T11" s="157" t="str">
        <v>obj_0080b</v>
      </c>
      <c r="U11" s="157" t="str">
        <f>_xll.qlRateHelperQuoteName(T11)</f>
        <v/>
      </c>
      <c r="V11" s="412">
        <f>_xll.qlRateHelperRate(T11,_xll.ohTrigger(Trigger,Trigger12M))</f>
        <v>1.472E-3</v>
      </c>
      <c r="W11" s="412" t="str">
        <f>IFERROR(_xll.qlFuturesRateHelperConvexityAdjustment(T11,Trigger),"--")</f>
        <v>--</v>
      </c>
      <c r="X11" s="158">
        <f>_xll.qlRateHelperEarliestDate(T11,Trigger)</f>
        <v>42138</v>
      </c>
      <c r="Y11" s="158">
        <f>_xll.qlRateHelperLatestDate(T11,Trigger)</f>
        <v>42230</v>
      </c>
      <c r="Z11" s="320">
        <v>1.4345290791828462E-3</v>
      </c>
      <c r="AD11" s="324"/>
      <c r="AN11" s="302">
        <v>10</v>
      </c>
      <c r="AO11" s="302" t="str">
        <f t="shared" si="5"/>
        <v>X22F</v>
      </c>
      <c r="AP11" s="302" t="str">
        <f t="shared" si="0"/>
        <v>EUR10X22F=ICAP</v>
      </c>
      <c r="AQ11" s="328" t="e">
        <f>_xll.RtGet("IDN",AP11,$AQ$1)/100</f>
        <v>#VALUE!</v>
      </c>
      <c r="AR11" s="328" t="e">
        <f>_xll.RtGet("IDN",AP11,$AR$1)/100</f>
        <v>#VALUE!</v>
      </c>
      <c r="AS11" s="328" t="e">
        <f t="shared" si="6"/>
        <v>#VALUE!</v>
      </c>
      <c r="AT11" s="329">
        <f>_xll.qlInterestRateIndexFixingDate($AC$5,AU11)</f>
        <v>42439</v>
      </c>
      <c r="AU11" s="329">
        <f>_xll.qlCalendarAdvance(Calendar,Settlementdate,AN11&amp;"M","mf",TRUE,Trigger)</f>
        <v>42443</v>
      </c>
      <c r="AV11" s="328">
        <f>_xll.qlIndexFixing($AC$5,AT11,,_xll.ohTrigger(Trigger,Trigger12M))</f>
        <v>1.9363442494069122E-3</v>
      </c>
      <c r="AW11" s="328" t="e">
        <f t="shared" si="7"/>
        <v>#VALUE!</v>
      </c>
      <c r="AY11" s="157" t="s">
        <v>211</v>
      </c>
      <c r="AZ11" s="158">
        <f>_xll.qlInterestRateIndexFixingDate(Currency&amp;"ibor"&amp;Tenor,BA11,Trigger)</f>
        <v>42149</v>
      </c>
      <c r="BA11" s="158">
        <f>_xll.qlCalendarAdvance(Calendar,BA10,AY11,"f",,Trigger)</f>
        <v>42151</v>
      </c>
      <c r="BB11" s="158">
        <f>_xll.qlInterestRateIndexMaturity(Currency&amp;"ibor"&amp;Tenor,BA11,Trigger)</f>
        <v>42517</v>
      </c>
      <c r="BC11" s="320">
        <f>_xll.qlIndexFixing($AC$5,AZ11,TRUE,_xll.ohTrigger(Trigger,Trigger12M))</f>
        <v>1.5443132933390209E-3</v>
      </c>
      <c r="BD11" s="320">
        <f>_xll.qlIndexFixing($BE$1,AZ11,TRUE,_xll.ohTrigger(Trigger,Trigger12M))</f>
        <v>1.6921495235356892E-3</v>
      </c>
    </row>
    <row r="12" spans="1:57" s="137" customFormat="1" ht="11.25" customHeight="1" x14ac:dyDescent="0.2">
      <c r="A12" s="354" t="s">
        <v>249</v>
      </c>
      <c r="B12" s="366" t="str">
        <v>4M</v>
      </c>
      <c r="C12" s="357" t="str">
        <v>4M</v>
      </c>
      <c r="D12" s="356" t="str">
        <f t="shared" si="1"/>
        <v>4M</v>
      </c>
      <c r="E12" s="355">
        <f t="shared" si="2"/>
        <v>2</v>
      </c>
      <c r="F12" s="356" t="s">
        <v>15</v>
      </c>
      <c r="G12" s="357" t="b">
        <v>1</v>
      </c>
      <c r="H12" s="358" t="s">
        <v>51</v>
      </c>
      <c r="I12" s="427">
        <v>1.4519999999999999E-3</v>
      </c>
      <c r="J12" s="131" t="str">
        <f t="shared" si="10"/>
        <v>EUR_CURVE_DEP12M_4M</v>
      </c>
      <c r="K12" s="430" t="str">
        <f>IFERROR(_xll.qlDepositRateHelper2(,IF(DataSelect="Reference",$I12,$J12),IF(RIGHT($D12,1)="N","1D",$D12),$E12,Calendar,$F12,$G12,$H12,,_xll.ohTrigger(Trigger,DataSelect)),"--")</f>
        <v>obj_00809#0003</v>
      </c>
      <c r="L12" s="355" t="b">
        <f t="shared" si="8"/>
        <v>1</v>
      </c>
      <c r="M12" s="144"/>
      <c r="N12" s="414" t="str">
        <f t="shared" si="3"/>
        <v>DP</v>
      </c>
      <c r="O12" s="414" t="str">
        <f t="shared" si="4"/>
        <v>4M</v>
      </c>
      <c r="P12" s="415" t="str">
        <f t="shared" si="9"/>
        <v>obj_00809#0003</v>
      </c>
      <c r="Q12" s="157" t="b">
        <f t="shared" si="9"/>
        <v>1</v>
      </c>
      <c r="R12" s="415">
        <v>1</v>
      </c>
      <c r="S12" s="415">
        <v>1</v>
      </c>
      <c r="T12" s="157" t="str">
        <v>obj_00809</v>
      </c>
      <c r="U12" s="157" t="str">
        <f>_xll.qlRateHelperQuoteName(T12)</f>
        <v/>
      </c>
      <c r="V12" s="412">
        <f>_xll.qlRateHelperRate(T12,_xll.ohTrigger(Trigger,Trigger12M))</f>
        <v>1.4519999999999999E-3</v>
      </c>
      <c r="W12" s="412" t="str">
        <f>IFERROR(_xll.qlFuturesRateHelperConvexityAdjustment(T12,Trigger),"--")</f>
        <v>--</v>
      </c>
      <c r="X12" s="158">
        <f>_xll.qlRateHelperEarliestDate(T12,Trigger)</f>
        <v>42138</v>
      </c>
      <c r="Y12" s="158">
        <f>_xll.qlRateHelperLatestDate(T12,Trigger)</f>
        <v>42261</v>
      </c>
      <c r="Z12" s="320">
        <v>1.4287860995913736E-3</v>
      </c>
      <c r="AD12" s="324"/>
      <c r="AN12" s="302">
        <v>11</v>
      </c>
      <c r="AO12" s="302" t="str">
        <f t="shared" si="5"/>
        <v>X23F</v>
      </c>
      <c r="AP12" s="302" t="str">
        <f t="shared" si="0"/>
        <v>EUR11X23F=ICAP</v>
      </c>
      <c r="AQ12" s="328" t="e">
        <f>_xll.RtGet("IDN",AP12,$AQ$1)/100</f>
        <v>#VALUE!</v>
      </c>
      <c r="AR12" s="328" t="e">
        <f>_xll.RtGet("IDN",AP12,$AR$1)/100</f>
        <v>#VALUE!</v>
      </c>
      <c r="AS12" s="328" t="e">
        <f t="shared" si="6"/>
        <v>#VALUE!</v>
      </c>
      <c r="AT12" s="329">
        <f>_xll.qlInterestRateIndexFixingDate($AC$5,AU12)</f>
        <v>42472</v>
      </c>
      <c r="AU12" s="329">
        <f>_xll.qlCalendarAdvance(Calendar,Settlementdate,AN12&amp;"M","mf",TRUE,Trigger)</f>
        <v>42474</v>
      </c>
      <c r="AV12" s="328">
        <f>_xll.qlIndexFixing($AC$5,AT12,,_xll.ohTrigger(Trigger,Trigger12M))</f>
        <v>1.9548467230151717E-3</v>
      </c>
      <c r="AW12" s="328" t="e">
        <f t="shared" si="7"/>
        <v>#VALUE!</v>
      </c>
      <c r="AY12" s="157" t="s">
        <v>211</v>
      </c>
      <c r="AZ12" s="158">
        <f>_xll.qlInterestRateIndexFixingDate(Currency&amp;"ibor"&amp;Tenor,BA12,Trigger)</f>
        <v>42150</v>
      </c>
      <c r="BA12" s="158">
        <f>_xll.qlCalendarAdvance(Calendar,BA11,AY12,"f",,Trigger)</f>
        <v>42152</v>
      </c>
      <c r="BB12" s="158">
        <f>_xll.qlInterestRateIndexMaturity(Currency&amp;"ibor"&amp;Tenor,BA12,Trigger)</f>
        <v>42520</v>
      </c>
      <c r="BC12" s="320">
        <f>_xll.qlIndexFixing($AC$5,AZ12,TRUE,_xll.ohTrigger(Trigger,Trigger12M))</f>
        <v>1.5461291072051675E-3</v>
      </c>
      <c r="BD12" s="320">
        <f>_xll.qlIndexFixing($BE$1,AZ12,TRUE,_xll.ohTrigger(Trigger,Trigger12M))</f>
        <v>1.6944518992384231E-3</v>
      </c>
    </row>
    <row r="13" spans="1:57" s="137" customFormat="1" ht="11.25" customHeight="1" x14ac:dyDescent="0.2">
      <c r="A13" s="354" t="s">
        <v>249</v>
      </c>
      <c r="B13" s="366" t="str">
        <v>5M</v>
      </c>
      <c r="C13" s="357" t="str">
        <v>5M</v>
      </c>
      <c r="D13" s="356" t="str">
        <f t="shared" si="1"/>
        <v>5M</v>
      </c>
      <c r="E13" s="355">
        <f t="shared" si="2"/>
        <v>2</v>
      </c>
      <c r="F13" s="356" t="s">
        <v>15</v>
      </c>
      <c r="G13" s="357" t="b">
        <v>1</v>
      </c>
      <c r="H13" s="358" t="s">
        <v>51</v>
      </c>
      <c r="I13" s="427">
        <v>1.4419999999999999E-3</v>
      </c>
      <c r="J13" s="131" t="str">
        <f t="shared" si="10"/>
        <v>EUR_CURVE_DEP12M_5M</v>
      </c>
      <c r="K13" s="430" t="str">
        <f>IFERROR(_xll.qlDepositRateHelper2(,IF(DataSelect="Reference",$I13,$J13),IF(RIGHT($D13,1)="N","1D",$D13),$E13,Calendar,$F13,$G13,$H13,,_xll.ohTrigger(Trigger,DataSelect)),"--")</f>
        <v>obj_0080c#0003</v>
      </c>
      <c r="L13" s="355" t="b">
        <f t="shared" si="8"/>
        <v>1</v>
      </c>
      <c r="M13" s="144"/>
      <c r="N13" s="414" t="str">
        <f t="shared" si="3"/>
        <v>DP</v>
      </c>
      <c r="O13" s="414" t="str">
        <f t="shared" si="4"/>
        <v>5M</v>
      </c>
      <c r="P13" s="415" t="str">
        <f t="shared" si="9"/>
        <v>obj_0080c#0003</v>
      </c>
      <c r="Q13" s="157" t="b">
        <f t="shared" si="9"/>
        <v>1</v>
      </c>
      <c r="R13" s="415">
        <v>1</v>
      </c>
      <c r="S13" s="415">
        <v>1</v>
      </c>
      <c r="T13" s="157" t="str">
        <v>obj_0080c</v>
      </c>
      <c r="U13" s="157" t="str">
        <f>_xll.qlRateHelperQuoteName(T13)</f>
        <v/>
      </c>
      <c r="V13" s="412">
        <f>_xll.qlRateHelperRate(T13,_xll.ohTrigger(Trigger,Trigger12M))</f>
        <v>1.4419999999999999E-3</v>
      </c>
      <c r="W13" s="412" t="str">
        <f>IFERROR(_xll.qlFuturesRateHelperConvexityAdjustment(T13,Trigger),"--")</f>
        <v>--</v>
      </c>
      <c r="X13" s="158">
        <f>_xll.qlRateHelperEarliestDate(T13,Trigger)</f>
        <v>42138</v>
      </c>
      <c r="Y13" s="158">
        <f>_xll.qlRateHelperLatestDate(T13,Trigger)</f>
        <v>42291</v>
      </c>
      <c r="Z13" s="320">
        <v>1.4270219184247426E-3</v>
      </c>
      <c r="AD13" s="324"/>
      <c r="AN13" s="330">
        <v>12</v>
      </c>
      <c r="AO13" s="330" t="str">
        <f t="shared" si="5"/>
        <v>X24F</v>
      </c>
      <c r="AP13" s="330" t="str">
        <f t="shared" si="0"/>
        <v>EUR12X24F=ICAP</v>
      </c>
      <c r="AQ13" s="331" t="e">
        <f>_xll.RtGet("IDN",AP13,$AQ$1)/100</f>
        <v>#VALUE!</v>
      </c>
      <c r="AR13" s="331" t="e">
        <f>_xll.RtGet("IDN",AP13,$AR$1)/100</f>
        <v>#VALUE!</v>
      </c>
      <c r="AS13" s="331" t="e">
        <f t="shared" si="6"/>
        <v>#VALUE!</v>
      </c>
      <c r="AT13" s="332">
        <f>_xll.qlInterestRateIndexFixingDate($AC$5,AU13)</f>
        <v>42502</v>
      </c>
      <c r="AU13" s="332">
        <f>_xll.qlCalendarAdvance(Calendar,Settlementdate,AN13&amp;"M","mf",TRUE,Trigger)</f>
        <v>42506</v>
      </c>
      <c r="AV13" s="331">
        <f>_xll.qlIndexFixing($AC$5,AT13,,_xll.ohTrigger(Trigger,Trigger12M))</f>
        <v>1.9708274945580656E-3</v>
      </c>
      <c r="AW13" s="331" t="e">
        <f t="shared" si="7"/>
        <v>#VALUE!</v>
      </c>
      <c r="AY13" s="157" t="s">
        <v>211</v>
      </c>
      <c r="AZ13" s="158">
        <f>_xll.qlInterestRateIndexFixingDate(Currency&amp;"ibor"&amp;Tenor,BA13,Trigger)</f>
        <v>42151</v>
      </c>
      <c r="BA13" s="158">
        <f>_xll.qlCalendarAdvance(Calendar,BA12,AY13,"f",,Trigger)</f>
        <v>42153</v>
      </c>
      <c r="BB13" s="158">
        <f>_xll.qlInterestRateIndexMaturity(Currency&amp;"ibor"&amp;Tenor,BA13,Trigger)</f>
        <v>42521</v>
      </c>
      <c r="BC13" s="320">
        <f>_xll.qlIndexFixing($AC$5,AZ13,TRUE,_xll.ohTrigger(Trigger,Trigger12M))</f>
        <v>1.5469925309035755E-3</v>
      </c>
      <c r="BD13" s="320">
        <f>_xll.qlIndexFixing($BE$1,AZ13,TRUE,_xll.ohTrigger(Trigger,Trigger12M))</f>
        <v>1.6954464327372388E-3</v>
      </c>
    </row>
    <row r="14" spans="1:57" s="137" customFormat="1" ht="11.25" customHeight="1" x14ac:dyDescent="0.2">
      <c r="A14" s="354" t="s">
        <v>249</v>
      </c>
      <c r="B14" s="366" t="str">
        <v>6M</v>
      </c>
      <c r="C14" s="357" t="str">
        <v>6M</v>
      </c>
      <c r="D14" s="356" t="str">
        <f t="shared" si="1"/>
        <v>6M</v>
      </c>
      <c r="E14" s="355">
        <f t="shared" si="2"/>
        <v>2</v>
      </c>
      <c r="F14" s="356" t="s">
        <v>15</v>
      </c>
      <c r="G14" s="357" t="b">
        <v>1</v>
      </c>
      <c r="H14" s="358" t="s">
        <v>51</v>
      </c>
      <c r="I14" s="427">
        <v>1.4219999999999999E-3</v>
      </c>
      <c r="J14" s="131" t="str">
        <f t="shared" si="10"/>
        <v>EUR_CURVE_DEP12M_6M</v>
      </c>
      <c r="K14" s="430" t="str">
        <f>IFERROR(_xll.qlDepositRateHelper2(,IF(DataSelect="Reference",$I14,$J14),IF(RIGHT($D14,1)="N","1D",$D14),$E14,Calendar,$F14,$G14,$H14,,_xll.ohTrigger(Trigger,DataSelect)),"--")</f>
        <v>obj_00808#0003</v>
      </c>
      <c r="L14" s="355" t="b">
        <f t="shared" si="8"/>
        <v>1</v>
      </c>
      <c r="M14" s="144"/>
      <c r="N14" s="414" t="str">
        <f t="shared" si="3"/>
        <v>DP</v>
      </c>
      <c r="O14" s="414" t="str">
        <f t="shared" si="4"/>
        <v>6M</v>
      </c>
      <c r="P14" s="415" t="str">
        <f t="shared" si="9"/>
        <v>obj_00808#0003</v>
      </c>
      <c r="Q14" s="157" t="b">
        <f t="shared" si="9"/>
        <v>1</v>
      </c>
      <c r="R14" s="415">
        <v>1</v>
      </c>
      <c r="S14" s="415">
        <v>1</v>
      </c>
      <c r="T14" s="157" t="str">
        <v>obj_00808</v>
      </c>
      <c r="U14" s="157" t="str">
        <f>_xll.qlRateHelperQuoteName(T14)</f>
        <v/>
      </c>
      <c r="V14" s="412">
        <f>_xll.qlRateHelperRate(T14,_xll.ohTrigger(Trigger,Trigger12M))</f>
        <v>1.4219999999999999E-3</v>
      </c>
      <c r="W14" s="412" t="str">
        <f>IFERROR(_xll.qlFuturesRateHelperConvexityAdjustment(T14,Trigger),"--")</f>
        <v>--</v>
      </c>
      <c r="X14" s="158">
        <f>_xll.qlRateHelperEarliestDate(T14,Trigger)</f>
        <v>42138</v>
      </c>
      <c r="Y14" s="158">
        <f>_xll.qlRateHelperLatestDate(T14,Trigger)</f>
        <v>42324</v>
      </c>
      <c r="Z14" s="320">
        <v>1.4129452194283636E-3</v>
      </c>
      <c r="AD14" s="324"/>
      <c r="AY14" s="157" t="s">
        <v>211</v>
      </c>
      <c r="AZ14" s="158">
        <f>_xll.qlInterestRateIndexFixingDate(Currency&amp;"ibor"&amp;Tenor,BA14,Trigger)</f>
        <v>42152</v>
      </c>
      <c r="BA14" s="158">
        <f>_xll.qlCalendarAdvance(Calendar,BA13,AY14,"f",,Trigger)</f>
        <v>42156</v>
      </c>
      <c r="BB14" s="158">
        <f>_xll.qlInterestRateIndexMaturity(Currency&amp;"ibor"&amp;Tenor,BA14,Trigger)</f>
        <v>42522</v>
      </c>
      <c r="BC14" s="320">
        <f>_xll.qlIndexFixing($AC$5,AZ14,TRUE,_xll.ohTrigger(Trigger,Trigger12M))</f>
        <v>1.547758868984149E-3</v>
      </c>
      <c r="BD14" s="320">
        <f>_xll.qlIndexFixing($BE$1,AZ14,TRUE,_xll.ohTrigger(Trigger,Trigger12M))</f>
        <v>1.6971823471608623E-3</v>
      </c>
    </row>
    <row r="15" spans="1:57" s="137" customFormat="1" ht="11.25" customHeight="1" x14ac:dyDescent="0.2">
      <c r="A15" s="354" t="s">
        <v>249</v>
      </c>
      <c r="B15" s="366" t="str">
        <v>7M</v>
      </c>
      <c r="C15" s="357" t="str">
        <v>#20151216</v>
      </c>
      <c r="D15" s="356" t="str">
        <f t="shared" si="1"/>
        <v>#20151216</v>
      </c>
      <c r="E15" s="355">
        <f t="shared" si="2"/>
        <v>2</v>
      </c>
      <c r="F15" s="356" t="s">
        <v>15</v>
      </c>
      <c r="G15" s="357" t="b">
        <v>1</v>
      </c>
      <c r="H15" s="358" t="s">
        <v>51</v>
      </c>
      <c r="I15" s="427">
        <v>1.4116770000000001E-3</v>
      </c>
      <c r="J15" s="131" t="str">
        <f t="shared" si="10"/>
        <v>EUR_CURVE_DEP12M_7M</v>
      </c>
      <c r="K15" s="430" t="str">
        <f>IFERROR(_xll.qlDepositRateHelper2(,IF(DataSelect="Reference",$I15,$J15),IF(RIGHT($D15,1)="N","1D",$D15),$E15,Calendar,$F15,$G15,$H15,,_xll.ohTrigger(Trigger,DataSelect)),"--")</f>
        <v>--</v>
      </c>
      <c r="L15" s="355" t="b">
        <f t="shared" si="8"/>
        <v>0</v>
      </c>
      <c r="M15" s="144"/>
      <c r="N15" s="414" t="str">
        <f t="shared" si="3"/>
        <v>DP</v>
      </c>
      <c r="O15" s="414" t="str">
        <f t="shared" si="4"/>
        <v>#20151216</v>
      </c>
      <c r="P15" s="415" t="str">
        <f t="shared" si="9"/>
        <v>--</v>
      </c>
      <c r="Q15" s="157" t="b">
        <f t="shared" si="9"/>
        <v>0</v>
      </c>
      <c r="R15" s="415">
        <v>1</v>
      </c>
      <c r="S15" s="415">
        <v>1</v>
      </c>
      <c r="T15" s="157" t="str">
        <v>obj_00859</v>
      </c>
      <c r="U15" s="157" t="str">
        <f>_xll.qlRateHelperQuoteName(T15)</f>
        <v/>
      </c>
      <c r="V15" s="412">
        <f>_xll.qlRateHelperRate(T15,_xll.ohTrigger(Trigger,Trigger12M))</f>
        <v>1.8369999999999775E-3</v>
      </c>
      <c r="W15" s="412">
        <f>IFERROR(_xll.qlFuturesRateHelperConvexityAdjustment(T15,Trigger),"--")</f>
        <v>0</v>
      </c>
      <c r="X15" s="158">
        <f>_xll.qlRateHelperEarliestDate(T15,Trigger)</f>
        <v>42354</v>
      </c>
      <c r="Y15" s="158">
        <f>_xll.qlRateHelperLatestDate(T15,Trigger)</f>
        <v>42720</v>
      </c>
      <c r="Z15" s="320">
        <v>1.7017747209983514E-3</v>
      </c>
      <c r="AD15" s="324"/>
      <c r="AY15" s="157" t="s">
        <v>211</v>
      </c>
      <c r="AZ15" s="158">
        <f>_xll.qlInterestRateIndexFixingDate(Currency&amp;"ibor"&amp;Tenor,BA15,Trigger)</f>
        <v>42153</v>
      </c>
      <c r="BA15" s="158">
        <f>_xll.qlCalendarAdvance(Calendar,BA14,AY15,"f",,Trigger)</f>
        <v>42157</v>
      </c>
      <c r="BB15" s="158">
        <f>_xll.qlInterestRateIndexMaturity(Currency&amp;"ibor"&amp;Tenor,BA15,Trigger)</f>
        <v>42523</v>
      </c>
      <c r="BC15" s="320">
        <f>_xll.qlIndexFixing($AC$5,AZ15,TRUE,_xll.ohTrigger(Trigger,Trigger12M))</f>
        <v>1.548381049658125E-3</v>
      </c>
      <c r="BD15" s="320">
        <f>_xll.qlIndexFixing($BE$1,AZ15,TRUE,_xll.ohTrigger(Trigger,Trigger12M))</f>
        <v>1.698166679957118E-3</v>
      </c>
    </row>
    <row r="16" spans="1:57" s="137" customFormat="1" ht="11.25" customHeight="1" x14ac:dyDescent="0.2">
      <c r="A16" s="354" t="s">
        <v>249</v>
      </c>
      <c r="B16" s="366" t="str">
        <v>8M</v>
      </c>
      <c r="C16" s="357" t="e">
        <v>#N/A</v>
      </c>
      <c r="D16" s="356" t="e">
        <f t="shared" si="1"/>
        <v>#N/A</v>
      </c>
      <c r="E16" s="355" t="e">
        <f t="shared" si="2"/>
        <v>#N/A</v>
      </c>
      <c r="F16" s="356" t="s">
        <v>15</v>
      </c>
      <c r="G16" s="357" t="b">
        <v>1</v>
      </c>
      <c r="H16" s="358" t="s">
        <v>51</v>
      </c>
      <c r="I16" s="427" t="e">
        <v>#N/A</v>
      </c>
      <c r="J16" s="131" t="str">
        <f t="shared" si="10"/>
        <v>EUR_CURVE_DEP12M_8M</v>
      </c>
      <c r="K16" s="430" t="str">
        <f>IFERROR(_xll.qlDepositRateHelper2(,IF(DataSelect="Reference",$I16,$J16),IF(RIGHT($D16,1)="N","1D",$D16),$E16,Calendar,$F16,$G16,$H16,,_xll.ohTrigger(Trigger,DataSelect)),"--")</f>
        <v>--</v>
      </c>
      <c r="L16" s="355" t="b">
        <f t="shared" si="8"/>
        <v>0</v>
      </c>
      <c r="M16" s="144"/>
      <c r="N16" s="414" t="str">
        <f t="shared" si="3"/>
        <v>DP</v>
      </c>
      <c r="O16" s="414" t="e">
        <f t="shared" si="4"/>
        <v>#N/A</v>
      </c>
      <c r="P16" s="415" t="str">
        <f t="shared" si="9"/>
        <v>--</v>
      </c>
      <c r="Q16" s="157" t="b">
        <f t="shared" si="9"/>
        <v>0</v>
      </c>
      <c r="R16" s="415">
        <v>1</v>
      </c>
      <c r="S16" s="415">
        <v>1</v>
      </c>
      <c r="T16" s="157" t="str">
        <v>obj_007fe</v>
      </c>
      <c r="U16" s="157" t="str">
        <f>_xll.qlRateHelperQuoteName(T16)</f>
        <v/>
      </c>
      <c r="V16" s="412">
        <f>_xll.qlRateHelperRate(T16,_xll.ohTrigger(Trigger,Trigger12M))</f>
        <v>1.9385000000000487E-3</v>
      </c>
      <c r="W16" s="412">
        <f>IFERROR(_xll.qlFuturesRateHelperConvexityAdjustment(T16,Trigger),"--")</f>
        <v>-2.5000000000000002E-6</v>
      </c>
      <c r="X16" s="158">
        <f>_xll.qlRateHelperEarliestDate(T16,Trigger)</f>
        <v>42445</v>
      </c>
      <c r="Y16" s="158">
        <f>_xll.qlRateHelperLatestDate(T16,Trigger)</f>
        <v>42810</v>
      </c>
      <c r="Z16" s="320">
        <v>1.7515518613793481E-3</v>
      </c>
      <c r="AD16" s="324"/>
      <c r="AY16" s="157" t="s">
        <v>211</v>
      </c>
      <c r="AZ16" s="158">
        <f>_xll.qlInterestRateIndexFixingDate(Currency&amp;"ibor"&amp;Tenor,BA16,Trigger)</f>
        <v>42156</v>
      </c>
      <c r="BA16" s="158">
        <f>_xll.qlCalendarAdvance(Calendar,BA15,AY16,"f",,Trigger)</f>
        <v>42158</v>
      </c>
      <c r="BB16" s="158">
        <f>_xll.qlInterestRateIndexMaturity(Currency&amp;"ibor"&amp;Tenor,BA16,Trigger)</f>
        <v>42524</v>
      </c>
      <c r="BC16" s="320">
        <f>_xll.qlIndexFixing($AC$5,AZ16,TRUE,_xll.ohTrigger(Trigger,Trigger12M))</f>
        <v>1.5489437105047829E-3</v>
      </c>
      <c r="BD16" s="320">
        <f>_xll.qlIndexFixing($BE$1,AZ16,TRUE,_xll.ohTrigger(Trigger,Trigger12M))</f>
        <v>1.6991424628540063E-3</v>
      </c>
    </row>
    <row r="17" spans="1:56" s="137" customFormat="1" ht="11.25" customHeight="1" x14ac:dyDescent="0.2">
      <c r="A17" s="354" t="s">
        <v>249</v>
      </c>
      <c r="B17" s="366" t="str">
        <v>9M</v>
      </c>
      <c r="C17" s="357" t="e">
        <v>#N/A</v>
      </c>
      <c r="D17" s="356" t="e">
        <f t="shared" si="1"/>
        <v>#N/A</v>
      </c>
      <c r="E17" s="355" t="e">
        <f t="shared" si="2"/>
        <v>#N/A</v>
      </c>
      <c r="F17" s="356" t="s">
        <v>15</v>
      </c>
      <c r="G17" s="357" t="b">
        <v>1</v>
      </c>
      <c r="H17" s="358" t="s">
        <v>51</v>
      </c>
      <c r="I17" s="427" t="e">
        <v>#N/A</v>
      </c>
      <c r="J17" s="131" t="str">
        <f t="shared" si="10"/>
        <v>EUR_CURVE_DEP12M_9M</v>
      </c>
      <c r="K17" s="430" t="str">
        <f>IFERROR(_xll.qlDepositRateHelper2(,IF(DataSelect="Reference",$I17,$J17),IF(RIGHT($D17,1)="N","1D",$D17),$E17,Calendar,$F17,$G17,$H17,,_xll.ohTrigger(Trigger,DataSelect)),"--")</f>
        <v>--</v>
      </c>
      <c r="L17" s="355" t="b">
        <f t="shared" si="8"/>
        <v>0</v>
      </c>
      <c r="M17" s="144"/>
      <c r="N17" s="414" t="str">
        <f t="shared" si="3"/>
        <v>DP</v>
      </c>
      <c r="O17" s="414" t="e">
        <f t="shared" si="4"/>
        <v>#N/A</v>
      </c>
      <c r="P17" s="415" t="str">
        <f t="shared" si="9"/>
        <v>--</v>
      </c>
      <c r="Q17" s="157" t="b">
        <f t="shared" si="9"/>
        <v>0</v>
      </c>
      <c r="R17" s="415">
        <v>1</v>
      </c>
      <c r="S17" s="415">
        <v>1</v>
      </c>
      <c r="T17" s="157" t="str">
        <v>obj_007ff</v>
      </c>
      <c r="U17" s="157" t="str">
        <f>_xll.qlRateHelperQuoteName(T17)</f>
        <v/>
      </c>
      <c r="V17" s="412">
        <f>_xll.qlRateHelperRate(T17,_xll.ohTrigger(Trigger,Trigger12M))</f>
        <v>1.9835000000000104E-3</v>
      </c>
      <c r="W17" s="412">
        <f>IFERROR(_xll.qlFuturesRateHelperConvexityAdjustment(T17,Trigger),"--")</f>
        <v>-2.5000000000000002E-6</v>
      </c>
      <c r="X17" s="158">
        <f>_xll.qlRateHelperEarliestDate(T17,Trigger)</f>
        <v>42536</v>
      </c>
      <c r="Y17" s="158">
        <f>_xll.qlRateHelperLatestDate(T17,Trigger)</f>
        <v>42901</v>
      </c>
      <c r="Z17" s="320">
        <v>1.7782014235588595E-3</v>
      </c>
      <c r="AD17" s="324"/>
      <c r="AY17" s="157" t="s">
        <v>211</v>
      </c>
      <c r="AZ17" s="158">
        <f>_xll.qlInterestRateIndexFixingDate(Currency&amp;"ibor"&amp;Tenor,BA17,Trigger)</f>
        <v>42157</v>
      </c>
      <c r="BA17" s="158">
        <f>_xll.qlCalendarAdvance(Calendar,BA16,AY17,"f",,Trigger)</f>
        <v>42159</v>
      </c>
      <c r="BB17" s="158">
        <f>_xll.qlInterestRateIndexMaturity(Currency&amp;"ibor"&amp;Tenor,BA17,Trigger)</f>
        <v>42527</v>
      </c>
      <c r="BC17" s="320">
        <f>_xll.qlIndexFixing($AC$5,AZ17,TRUE,_xll.ohTrigger(Trigger,Trigger12M))</f>
        <v>1.5509299435684002E-3</v>
      </c>
      <c r="BD17" s="320">
        <f>_xll.qlIndexFixing($BE$1,AZ17,TRUE,_xll.ohTrigger(Trigger,Trigger12M))</f>
        <v>1.7012384010085392E-3</v>
      </c>
    </row>
    <row r="18" spans="1:56" s="137" customFormat="1" ht="11.25" customHeight="1" x14ac:dyDescent="0.2">
      <c r="A18" s="354" t="s">
        <v>249</v>
      </c>
      <c r="B18" s="366" t="str">
        <v>10M</v>
      </c>
      <c r="C18" s="357" t="e">
        <v>#N/A</v>
      </c>
      <c r="D18" s="356" t="e">
        <f t="shared" si="1"/>
        <v>#N/A</v>
      </c>
      <c r="E18" s="355" t="e">
        <f t="shared" si="2"/>
        <v>#N/A</v>
      </c>
      <c r="F18" s="356" t="s">
        <v>15</v>
      </c>
      <c r="G18" s="357" t="b">
        <v>1</v>
      </c>
      <c r="H18" s="358" t="s">
        <v>51</v>
      </c>
      <c r="I18" s="427" t="e">
        <v>#N/A</v>
      </c>
      <c r="J18" s="131" t="str">
        <f t="shared" si="10"/>
        <v>EUR_CURVE_DEP12M_10M</v>
      </c>
      <c r="K18" s="430" t="str">
        <f>IFERROR(_xll.qlDepositRateHelper2(,IF(DataSelect="Reference",$I18,$J18),IF(RIGHT($D18,1)="N","1D",$D18),$E18,Calendar,$F18,$G18,$H18,,_xll.ohTrigger(Trigger,DataSelect)),"--")</f>
        <v>--</v>
      </c>
      <c r="L18" s="355" t="b">
        <f t="shared" si="8"/>
        <v>0</v>
      </c>
      <c r="M18" s="146"/>
      <c r="N18" s="414" t="str">
        <f t="shared" si="3"/>
        <v>DP</v>
      </c>
      <c r="O18" s="414" t="e">
        <f t="shared" si="4"/>
        <v>#N/A</v>
      </c>
      <c r="P18" s="415" t="str">
        <f t="shared" si="9"/>
        <v>--</v>
      </c>
      <c r="Q18" s="157" t="b">
        <f t="shared" si="9"/>
        <v>0</v>
      </c>
      <c r="R18" s="415">
        <v>1</v>
      </c>
      <c r="S18" s="415">
        <v>1</v>
      </c>
      <c r="T18" s="157" t="str">
        <v>obj_00800</v>
      </c>
      <c r="U18" s="157" t="str">
        <f>_xll.qlRateHelperQuoteName(T18)</f>
        <v/>
      </c>
      <c r="V18" s="412">
        <f>_xll.qlRateHelperRate(T18,_xll.ohTrigger(Trigger,Trigger12M))</f>
        <v>2.114999999999978E-3</v>
      </c>
      <c r="W18" s="412">
        <f>IFERROR(_xll.qlFuturesRateHelperConvexityAdjustment(T18,Trigger),"--")</f>
        <v>0</v>
      </c>
      <c r="X18" s="158">
        <f>_xll.qlRateHelperEarliestDate(T18,Trigger)</f>
        <v>42634</v>
      </c>
      <c r="Y18" s="158">
        <f>_xll.qlRateHelperLatestDate(T18,Trigger)</f>
        <v>42999</v>
      </c>
      <c r="Z18" s="320">
        <v>1.8518022453776798E-3</v>
      </c>
      <c r="AD18" s="333"/>
      <c r="AY18" s="157" t="s">
        <v>211</v>
      </c>
      <c r="AZ18" s="158">
        <f>_xll.qlInterestRateIndexFixingDate(Currency&amp;"ibor"&amp;Tenor,BA18,Trigger)</f>
        <v>42158</v>
      </c>
      <c r="BA18" s="158">
        <f>_xll.qlCalendarAdvance(Calendar,BA17,AY18,"f",,Trigger)</f>
        <v>42160</v>
      </c>
      <c r="BB18" s="158">
        <f>_xll.qlInterestRateIndexMaturity(Currency&amp;"ibor"&amp;Tenor,BA18,Trigger)</f>
        <v>42527</v>
      </c>
      <c r="BC18" s="320">
        <f>_xll.qlIndexFixing($AC$5,AZ18,TRUE,_xll.ohTrigger(Trigger,Trigger12M))</f>
        <v>1.5512071482443335E-3</v>
      </c>
      <c r="BD18" s="320">
        <f>_xll.qlIndexFixing($BE$1,AZ18,TRUE,_xll.ohTrigger(Trigger,Trigger12M))</f>
        <v>1.7016248977471736E-3</v>
      </c>
    </row>
    <row r="19" spans="1:56" s="137" customFormat="1" ht="11.25" customHeight="1" x14ac:dyDescent="0.2">
      <c r="A19" s="354" t="s">
        <v>249</v>
      </c>
      <c r="B19" s="366" t="str">
        <v>11M</v>
      </c>
      <c r="C19" s="357" t="e">
        <v>#N/A</v>
      </c>
      <c r="D19" s="356" t="e">
        <f t="shared" si="1"/>
        <v>#N/A</v>
      </c>
      <c r="E19" s="355" t="e">
        <f t="shared" si="2"/>
        <v>#N/A</v>
      </c>
      <c r="F19" s="356" t="s">
        <v>15</v>
      </c>
      <c r="G19" s="357" t="b">
        <v>1</v>
      </c>
      <c r="H19" s="358" t="s">
        <v>51</v>
      </c>
      <c r="I19" s="427" t="e">
        <v>#N/A</v>
      </c>
      <c r="J19" s="131" t="str">
        <f t="shared" si="10"/>
        <v>EUR_CURVE_DEP12M_11M</v>
      </c>
      <c r="K19" s="430" t="str">
        <f>IFERROR(_xll.qlDepositRateHelper2(,IF(DataSelect="Reference",$I19,$J19),IF(RIGHT($D19,1)="N","1D",$D19),$E19,Calendar,$F19,$G19,$H19,,_xll.ohTrigger(Trigger,DataSelect)),"--")</f>
        <v>--</v>
      </c>
      <c r="L19" s="355" t="b">
        <f t="shared" si="8"/>
        <v>0</v>
      </c>
      <c r="M19" s="144"/>
      <c r="N19" s="414" t="str">
        <f t="shared" si="3"/>
        <v>DP</v>
      </c>
      <c r="O19" s="414" t="e">
        <f t="shared" si="4"/>
        <v>#N/A</v>
      </c>
      <c r="P19" s="415" t="str">
        <f t="shared" si="9"/>
        <v>--</v>
      </c>
      <c r="Q19" s="157" t="b">
        <f t="shared" si="9"/>
        <v>0</v>
      </c>
      <c r="R19" s="415">
        <v>1</v>
      </c>
      <c r="S19" s="415">
        <v>1</v>
      </c>
      <c r="T19" s="157" t="str">
        <v>obj_00801</v>
      </c>
      <c r="U19" s="157" t="str">
        <f>_xll.qlRateHelperQuoteName(T19)</f>
        <v/>
      </c>
      <c r="V19" s="412">
        <f>_xll.qlRateHelperRate(T19,_xll.ohTrigger(Trigger,Trigger12M))</f>
        <v>2.4124999999999286E-3</v>
      </c>
      <c r="W19" s="412">
        <f>IFERROR(_xll.qlFuturesRateHelperConvexityAdjustment(T19,Trigger),"--")</f>
        <v>0</v>
      </c>
      <c r="X19" s="158">
        <f>_xll.qlRateHelperEarliestDate(T19,Trigger)</f>
        <v>42725</v>
      </c>
      <c r="Y19" s="158">
        <f>_xll.qlRateHelperLatestDate(T19,Trigger)</f>
        <v>43090</v>
      </c>
      <c r="Z19" s="320">
        <v>1.9870823408062008E-3</v>
      </c>
      <c r="AD19" s="333"/>
      <c r="AY19" s="157" t="s">
        <v>211</v>
      </c>
      <c r="AZ19" s="158">
        <f>_xll.qlInterestRateIndexFixingDate(Currency&amp;"ibor"&amp;Tenor,BA19,Trigger)</f>
        <v>42159</v>
      </c>
      <c r="BA19" s="158">
        <f>_xll.qlCalendarAdvance(Calendar,BA18,AY19,"f",,Trigger)</f>
        <v>42163</v>
      </c>
      <c r="BB19" s="158">
        <f>_xll.qlInterestRateIndexMaturity(Currency&amp;"ibor"&amp;Tenor,BA19,Trigger)</f>
        <v>42529</v>
      </c>
      <c r="BC19" s="320">
        <f>_xll.qlIndexFixing($AC$5,AZ19,TRUE,_xll.ohTrigger(Trigger,Trigger12M))</f>
        <v>1.5534468866148202E-3</v>
      </c>
      <c r="BD19" s="320">
        <f>_xll.qlIndexFixing($BE$1,AZ19,TRUE,_xll.ohTrigger(Trigger,Trigger12M))</f>
        <v>1.7038756002313396E-3</v>
      </c>
    </row>
    <row r="20" spans="1:56" s="137" customFormat="1" ht="11.25" customHeight="1" x14ac:dyDescent="0.2">
      <c r="A20" s="360" t="s">
        <v>249</v>
      </c>
      <c r="B20" s="367" t="str">
        <v>12M</v>
      </c>
      <c r="C20" s="363" t="e">
        <v>#N/A</v>
      </c>
      <c r="D20" s="362" t="e">
        <f t="shared" si="1"/>
        <v>#N/A</v>
      </c>
      <c r="E20" s="361" t="e">
        <f t="shared" si="2"/>
        <v>#N/A</v>
      </c>
      <c r="F20" s="362" t="s">
        <v>15</v>
      </c>
      <c r="G20" s="363" t="b">
        <v>1</v>
      </c>
      <c r="H20" s="364" t="s">
        <v>51</v>
      </c>
      <c r="I20" s="428" t="e">
        <v>#N/A</v>
      </c>
      <c r="J20" s="16" t="str">
        <f t="shared" si="10"/>
        <v>EUR_CURVE_DEP12M_12M</v>
      </c>
      <c r="K20" s="431" t="str">
        <f>IFERROR(_xll.qlDepositRateHelper2(,IF(DataSelect="Reference",$I20,$J20),IF(RIGHT($D20,1)="N","1D",$D20),$E20,Calendar,$F20,$G20,$H20,,_xll.ohTrigger(Trigger,DataSelect)),"--")</f>
        <v>--</v>
      </c>
      <c r="L20" s="361" t="b">
        <f t="shared" si="8"/>
        <v>0</v>
      </c>
      <c r="M20" s="144"/>
      <c r="N20" s="416" t="str">
        <f t="shared" ref="N20:N27" si="11">A23</f>
        <v>SF</v>
      </c>
      <c r="O20" s="416" t="str">
        <f t="shared" ref="O20:O27" si="12">E23</f>
        <v>Z5</v>
      </c>
      <c r="P20" s="417" t="str">
        <f>K23</f>
        <v>obj_00859#0003</v>
      </c>
      <c r="Q20" s="155" t="b">
        <f>L23</f>
        <v>1</v>
      </c>
      <c r="R20" s="401">
        <v>1</v>
      </c>
      <c r="S20" s="401">
        <v>1</v>
      </c>
      <c r="T20" s="157" t="str">
        <v>obj_00802</v>
      </c>
      <c r="U20" s="157" t="str">
        <f>_xll.qlRateHelperQuoteName(T20)</f>
        <v/>
      </c>
      <c r="V20" s="412">
        <f>_xll.qlRateHelperRate(T20,_xll.ohTrigger(Trigger,Trigger12M))</f>
        <v>2.6800000000000192E-3</v>
      </c>
      <c r="W20" s="412">
        <f>IFERROR(_xll.qlFuturesRateHelperConvexityAdjustment(T20,Trigger),"--")</f>
        <v>1.7500000000000002E-5</v>
      </c>
      <c r="X20" s="158">
        <f>_xll.qlRateHelperEarliestDate(T20,Trigger)</f>
        <v>42809</v>
      </c>
      <c r="Y20" s="158">
        <f>_xll.qlRateHelperLatestDate(T20,Trigger)</f>
        <v>43174</v>
      </c>
      <c r="Z20" s="320">
        <v>2.0894636567115659E-3</v>
      </c>
      <c r="AD20" s="333"/>
      <c r="AY20" s="157" t="s">
        <v>211</v>
      </c>
      <c r="AZ20" s="158">
        <f>_xll.qlInterestRateIndexFixingDate(Currency&amp;"ibor"&amp;Tenor,BA20,Trigger)</f>
        <v>42160</v>
      </c>
      <c r="BA20" s="158">
        <f>_xll.qlCalendarAdvance(Calendar,BA19,AY20,"f",,Trigger)</f>
        <v>42164</v>
      </c>
      <c r="BB20" s="158">
        <f>_xll.qlInterestRateIndexMaturity(Currency&amp;"ibor"&amp;Tenor,BA20,Trigger)</f>
        <v>42530</v>
      </c>
      <c r="BC20" s="320">
        <f>_xll.qlIndexFixing($AC$5,AZ20,TRUE,_xll.ohTrigger(Trigger,Trigger12M))</f>
        <v>1.5544176650224262E-3</v>
      </c>
      <c r="BD20" s="320">
        <f>_xll.qlIndexFixing($BE$1,AZ20,TRUE,_xll.ohTrigger(Trigger,Trigger12M))</f>
        <v>1.7047895079275268E-3</v>
      </c>
    </row>
    <row r="21" spans="1:56" s="137" customFormat="1" ht="11.25" customHeight="1" x14ac:dyDescent="0.2">
      <c r="A21" s="145"/>
      <c r="B21" s="145"/>
      <c r="C21" s="145"/>
      <c r="D21" s="145"/>
      <c r="E21" s="145"/>
      <c r="F21" s="145"/>
      <c r="G21" s="145"/>
      <c r="H21" s="145"/>
      <c r="I21" s="145"/>
      <c r="J21" s="145"/>
      <c r="K21" s="145"/>
      <c r="L21" s="147"/>
      <c r="M21" s="144"/>
      <c r="N21" s="414" t="str">
        <f t="shared" si="11"/>
        <v>SF</v>
      </c>
      <c r="O21" s="414" t="str">
        <f t="shared" si="12"/>
        <v>H6</v>
      </c>
      <c r="P21" s="418" t="str">
        <f t="shared" ref="P21:Q27" si="13">K24</f>
        <v>obj_007fe#0003</v>
      </c>
      <c r="Q21" s="157" t="b">
        <f t="shared" si="13"/>
        <v>1</v>
      </c>
      <c r="R21" s="415">
        <v>1</v>
      </c>
      <c r="S21" s="415">
        <v>1</v>
      </c>
      <c r="T21" s="157" t="str">
        <v>obj_00aa4</v>
      </c>
      <c r="U21" s="157" t="str">
        <f>_xll.qlRateHelperQuoteName(T21)</f>
        <v/>
      </c>
      <c r="V21" s="412">
        <f>_xll.qlRateHelperRate(T21,_xll.ohTrigger(Trigger,Trigger12M))</f>
        <v>2.64E-3</v>
      </c>
      <c r="W21" s="412" t="str">
        <f>IFERROR(_xll.qlFuturesRateHelperConvexityAdjustment(T21,Trigger),"--")</f>
        <v>--</v>
      </c>
      <c r="X21" s="158">
        <f>_xll.qlRateHelperEarliestDate(T21,Trigger)</f>
        <v>42138</v>
      </c>
      <c r="Y21" s="158">
        <f>_xll.qlRateHelperLatestDate(T21,Trigger)</f>
        <v>43234</v>
      </c>
      <c r="Z21" s="320">
        <v>2.6261865190585366E-3</v>
      </c>
      <c r="AD21" s="333"/>
      <c r="AY21" s="157" t="s">
        <v>211</v>
      </c>
      <c r="AZ21" s="158">
        <f>_xll.qlInterestRateIndexFixingDate(Currency&amp;"ibor"&amp;Tenor,BA21,Trigger)</f>
        <v>42163</v>
      </c>
      <c r="BA21" s="158">
        <f>_xll.qlCalendarAdvance(Calendar,BA20,AY21,"f",,Trigger)</f>
        <v>42165</v>
      </c>
      <c r="BB21" s="158">
        <f>_xll.qlInterestRateIndexMaturity(Currency&amp;"ibor"&amp;Tenor,BA21,Trigger)</f>
        <v>42531</v>
      </c>
      <c r="BC21" s="320">
        <f>_xll.qlIndexFixing($AC$5,AZ21,TRUE,_xll.ohTrigger(Trigger,Trigger12M))</f>
        <v>1.5553767512040471E-3</v>
      </c>
      <c r="BD21" s="320">
        <f>_xll.qlIndexFixing($BE$1,AZ21,TRUE,_xll.ohTrigger(Trigger,Trigger12M))</f>
        <v>1.7056913013663573E-3</v>
      </c>
    </row>
    <row r="22" spans="1:56" s="137" customFormat="1" ht="11.25" customHeight="1" x14ac:dyDescent="0.2">
      <c r="A22" s="383" t="s">
        <v>18</v>
      </c>
      <c r="B22" s="383"/>
      <c r="C22" s="117" t="s">
        <v>253</v>
      </c>
      <c r="D22" s="117" t="s">
        <v>254</v>
      </c>
      <c r="E22" s="117" t="s">
        <v>255</v>
      </c>
      <c r="F22" s="117" t="s">
        <v>36</v>
      </c>
      <c r="G22" s="117" t="s">
        <v>9</v>
      </c>
      <c r="H22" s="117" t="s">
        <v>259</v>
      </c>
      <c r="I22" s="117" t="s">
        <v>10</v>
      </c>
      <c r="J22" s="117" t="s">
        <v>260</v>
      </c>
      <c r="K22" s="117" t="s">
        <v>44</v>
      </c>
      <c r="L22" s="117" t="s">
        <v>48</v>
      </c>
      <c r="M22" s="144"/>
      <c r="N22" s="414" t="str">
        <f t="shared" si="11"/>
        <v>SF</v>
      </c>
      <c r="O22" s="414" t="str">
        <f t="shared" si="12"/>
        <v>M6</v>
      </c>
      <c r="P22" s="418" t="str">
        <f t="shared" si="13"/>
        <v>obj_007ff#0003</v>
      </c>
      <c r="Q22" s="157" t="b">
        <f t="shared" si="13"/>
        <v>1</v>
      </c>
      <c r="R22" s="415">
        <v>1</v>
      </c>
      <c r="S22" s="415">
        <v>1</v>
      </c>
      <c r="T22" s="157" t="str">
        <v>obj_00aad</v>
      </c>
      <c r="U22" s="157" t="str">
        <f>_xll.qlRateHelperQuoteName(T22)</f>
        <v/>
      </c>
      <c r="V22" s="412">
        <f>_xll.qlRateHelperRate(T22,_xll.ohTrigger(Trigger,Trigger12M))</f>
        <v>3.5899999999999999E-3</v>
      </c>
      <c r="W22" s="412" t="str">
        <f>IFERROR(_xll.qlFuturesRateHelperConvexityAdjustment(T22,Trigger),"--")</f>
        <v>--</v>
      </c>
      <c r="X22" s="158">
        <f>_xll.qlRateHelperEarliestDate(T22,Trigger)</f>
        <v>42138</v>
      </c>
      <c r="Y22" s="158">
        <f>_xll.qlRateHelperLatestDate(T22,Trigger)</f>
        <v>43599</v>
      </c>
      <c r="Z22" s="320">
        <v>3.5743599858404831E-3</v>
      </c>
      <c r="AD22" s="333"/>
      <c r="AY22" s="157" t="s">
        <v>211</v>
      </c>
      <c r="AZ22" s="158">
        <f>_xll.qlInterestRateIndexFixingDate(Currency&amp;"ibor"&amp;Tenor,BA22,Trigger)</f>
        <v>42164</v>
      </c>
      <c r="BA22" s="158">
        <f>_xll.qlCalendarAdvance(Calendar,BA21,AY22,"f",,Trigger)</f>
        <v>42166</v>
      </c>
      <c r="BB22" s="158">
        <f>_xll.qlInterestRateIndexMaturity(Currency&amp;"ibor"&amp;Tenor,BA22,Trigger)</f>
        <v>42534</v>
      </c>
      <c r="BC22" s="320">
        <f>_xll.qlIndexFixing($AC$5,AZ22,TRUE,_xll.ohTrigger(Trigger,Trigger12M))</f>
        <v>1.5578247521129348E-3</v>
      </c>
      <c r="BD22" s="320">
        <f>_xll.qlIndexFixing($BE$1,AZ22,TRUE,_xll.ohTrigger(Trigger,Trigger12M))</f>
        <v>1.7075093787230369E-3</v>
      </c>
    </row>
    <row r="23" spans="1:56" s="137" customFormat="1" ht="11.25" customHeight="1" x14ac:dyDescent="0.2">
      <c r="A23" s="368" t="s">
        <v>250</v>
      </c>
      <c r="B23" s="155" t="s">
        <v>256</v>
      </c>
      <c r="C23" s="369" t="str">
        <f t="array" ref="C23:C30">_xll.ohFilter(Quote!AI4:AI102,Quote!AH4:AH102="SF")</f>
        <v>Z5</v>
      </c>
      <c r="D23" s="370" t="str">
        <f t="array" ref="D23:D30">_xll.qlIMMcode(_xll.ohFilter(PastedValue!AP2:AP62,PastedValue!AO2:AO62="Sf"),Trigger)</f>
        <v>Z5</v>
      </c>
      <c r="E23" s="371" t="str">
        <f t="shared" ref="E23:E30" si="14">IF(DataSelect="Mx_Live",$C23,$D23)</f>
        <v>Z5</v>
      </c>
      <c r="F23" s="408">
        <f>_xll.qlIMMdate(E23,ImportedDate,Trigger)</f>
        <v>42354</v>
      </c>
      <c r="G23" s="350" t="str">
        <f t="shared" ref="G23" si="15">PROPER(Currency)&amp;FamilyName&amp;Tenor</f>
        <v>Euribor1Y</v>
      </c>
      <c r="H23" s="438">
        <f t="array" ref="H23:H30">_xll.ohFilter(PastedValue!AV2:AV74,PastedValue!AO2:AO74="Sf")</f>
        <v>99.816299999999998</v>
      </c>
      <c r="I23" s="384">
        <f>Quote!AP23/100</f>
        <v>0</v>
      </c>
      <c r="J23" s="385" t="str">
        <f t="shared" ref="J23:J30" si="16">Currency&amp;"_CURVE_FUT"&amp;Tenor&amp;"_"&amp;$C23</f>
        <v>EUR_CURVE_FUT1Y_Z5</v>
      </c>
      <c r="K23" s="372" t="str">
        <f>IFERROR(_xll.qlFuturesRateHelper(,IF(DataSelect="Reference",$H23,$J23),B23,$E23,$G23,$I23,Permanent,Trigger,ObjectOverwrite),"--")</f>
        <v>obj_00859#0003</v>
      </c>
      <c r="L23" s="349" t="b">
        <f>IF(K23="--",FALSE,TRUE)</f>
        <v>1</v>
      </c>
      <c r="M23" s="144"/>
      <c r="N23" s="414" t="str">
        <f t="shared" si="11"/>
        <v>SF</v>
      </c>
      <c r="O23" s="414" t="str">
        <f t="shared" si="12"/>
        <v>U6</v>
      </c>
      <c r="P23" s="418" t="str">
        <f t="shared" si="13"/>
        <v>obj_00800#0003</v>
      </c>
      <c r="Q23" s="157" t="b">
        <f t="shared" si="13"/>
        <v>1</v>
      </c>
      <c r="R23" s="415">
        <v>1</v>
      </c>
      <c r="S23" s="415">
        <v>1</v>
      </c>
      <c r="T23" s="157" t="str">
        <v>obj_00a96</v>
      </c>
      <c r="U23" s="157" t="str">
        <f>_xll.qlRateHelperQuoteName(T23)</f>
        <v/>
      </c>
      <c r="V23" s="412">
        <f>_xll.qlRateHelperRate(T23,_xll.ohTrigger(Trigger,Trigger12M))</f>
        <v>4.6999999999999993E-3</v>
      </c>
      <c r="W23" s="412" t="str">
        <f>IFERROR(_xll.qlFuturesRateHelperConvexityAdjustment(T23,Trigger),"--")</f>
        <v>--</v>
      </c>
      <c r="X23" s="158">
        <f>_xll.qlRateHelperEarliestDate(T23,Trigger)</f>
        <v>42138</v>
      </c>
      <c r="Y23" s="158">
        <f>_xll.qlRateHelperLatestDate(T23,Trigger)</f>
        <v>43965</v>
      </c>
      <c r="Z23" s="320">
        <v>4.6813086407852412E-3</v>
      </c>
      <c r="AD23" s="333"/>
      <c r="AY23" s="157" t="s">
        <v>211</v>
      </c>
      <c r="AZ23" s="158">
        <f>_xll.qlInterestRateIndexFixingDate(Currency&amp;"ibor"&amp;Tenor,BA23,Trigger)</f>
        <v>42165</v>
      </c>
      <c r="BA23" s="158">
        <f>_xll.qlCalendarAdvance(Calendar,BA22,AY23,"f",,Trigger)</f>
        <v>42167</v>
      </c>
      <c r="BB23" s="158">
        <f>_xll.qlInterestRateIndexMaturity(Currency&amp;"ibor"&amp;Tenor,BA23,Trigger)</f>
        <v>42534</v>
      </c>
      <c r="BC23" s="320">
        <f>_xll.qlIndexFixing($AC$5,AZ23,TRUE,_xll.ohTrigger(Trigger,Trigger12M))</f>
        <v>1.5580116003963648E-3</v>
      </c>
      <c r="BD23" s="320">
        <f>_xll.qlIndexFixing($BE$1,AZ23,TRUE,_xll.ohTrigger(Trigger,Trigger12M))</f>
        <v>1.7079129354039514E-3</v>
      </c>
    </row>
    <row r="24" spans="1:56" s="137" customFormat="1" ht="11.25" customHeight="1" x14ac:dyDescent="0.2">
      <c r="A24" s="373" t="s">
        <v>250</v>
      </c>
      <c r="B24" s="157" t="s">
        <v>256</v>
      </c>
      <c r="C24" s="374" t="str">
        <v>H6</v>
      </c>
      <c r="D24" s="375" t="str">
        <v>H6</v>
      </c>
      <c r="E24" s="376" t="str">
        <f t="shared" si="14"/>
        <v>H6</v>
      </c>
      <c r="F24" s="409">
        <f>_xll.qlIMMdate(E24,ImportedDate,Trigger)</f>
        <v>42445</v>
      </c>
      <c r="G24" s="356" t="str">
        <f t="shared" ref="G24:G30" si="17">PROPER(Currency)&amp;FamilyName&amp;Tenor</f>
        <v>Euribor1Y</v>
      </c>
      <c r="H24" s="439">
        <v>99.806399999999996</v>
      </c>
      <c r="I24" s="386">
        <f>Quote!AP24/100</f>
        <v>-2.5000000000000002E-6</v>
      </c>
      <c r="J24" s="387" t="str">
        <f t="shared" si="16"/>
        <v>EUR_CURVE_FUT1Y_H6</v>
      </c>
      <c r="K24" s="377" t="str">
        <f>IFERROR(_xll.qlFuturesRateHelper(,IF(DataSelect="Reference",$H24,$J24),B24,$E24,$G24,$I24,Permanent,Trigger,ObjectOverwrite),"--")</f>
        <v>obj_007fe#0003</v>
      </c>
      <c r="L24" s="377" t="b">
        <f t="shared" ref="L24:L30" si="18">IF(K24="--",FALSE,TRUE)</f>
        <v>1</v>
      </c>
      <c r="M24" s="144"/>
      <c r="N24" s="414" t="str">
        <f t="shared" si="11"/>
        <v>SF</v>
      </c>
      <c r="O24" s="414" t="str">
        <f t="shared" si="12"/>
        <v>Z6</v>
      </c>
      <c r="P24" s="418" t="str">
        <f t="shared" si="13"/>
        <v>obj_00801#0003</v>
      </c>
      <c r="Q24" s="157" t="b">
        <f t="shared" si="13"/>
        <v>1</v>
      </c>
      <c r="R24" s="415">
        <v>1</v>
      </c>
      <c r="S24" s="415">
        <v>1</v>
      </c>
      <c r="T24" s="157" t="str">
        <v>obj_00a9a</v>
      </c>
      <c r="U24" s="157" t="str">
        <f>_xll.qlRateHelperQuoteName(T24)</f>
        <v/>
      </c>
      <c r="V24" s="412">
        <f>_xll.qlRateHelperRate(T24,_xll.ohTrigger(Trigger,Trigger12M))</f>
        <v>5.8899999999999994E-3</v>
      </c>
      <c r="W24" s="412" t="str">
        <f>IFERROR(_xll.qlFuturesRateHelperConvexityAdjustment(T24,Trigger),"--")</f>
        <v>--</v>
      </c>
      <c r="X24" s="158">
        <f>_xll.qlRateHelperEarliestDate(T24,Trigger)</f>
        <v>42138</v>
      </c>
      <c r="Y24" s="158">
        <f>_xll.qlRateHelperLatestDate(T24,Trigger)</f>
        <v>44330</v>
      </c>
      <c r="Z24" s="320">
        <v>5.8745753993876245E-3</v>
      </c>
      <c r="AD24" s="324"/>
      <c r="AY24" s="157" t="s">
        <v>211</v>
      </c>
      <c r="AZ24" s="158">
        <f>_xll.qlInterestRateIndexFixingDate(Currency&amp;"ibor"&amp;Tenor,BA24,Trigger)</f>
        <v>42166</v>
      </c>
      <c r="BA24" s="158">
        <f>_xll.qlCalendarAdvance(Calendar,BA23,AY24,"f",,Trigger)</f>
        <v>42170</v>
      </c>
      <c r="BB24" s="158">
        <f>_xll.qlInterestRateIndexMaturity(Currency&amp;"ibor"&amp;Tenor,BA24,Trigger)</f>
        <v>42536</v>
      </c>
      <c r="BC24" s="320">
        <f>_xll.qlIndexFixing($AC$5,AZ24,TRUE,_xll.ohTrigger(Trigger,Trigger12M))</f>
        <v>1.5599967975429886E-3</v>
      </c>
      <c r="BD24" s="320">
        <f>_xll.qlIndexFixing($BE$1,AZ24,TRUE,_xll.ohTrigger(Trigger,Trigger12M))</f>
        <v>1.7100000000000858E-3</v>
      </c>
    </row>
    <row r="25" spans="1:56" s="137" customFormat="1" ht="11.25" customHeight="1" x14ac:dyDescent="0.2">
      <c r="A25" s="373" t="s">
        <v>250</v>
      </c>
      <c r="B25" s="157" t="s">
        <v>256</v>
      </c>
      <c r="C25" s="374" t="str">
        <v>M6</v>
      </c>
      <c r="D25" s="375" t="str">
        <v>M6</v>
      </c>
      <c r="E25" s="376" t="str">
        <f t="shared" si="14"/>
        <v>M6</v>
      </c>
      <c r="F25" s="409">
        <f>_xll.qlIMMdate(E25,ImportedDate,Trigger)</f>
        <v>42536</v>
      </c>
      <c r="G25" s="356" t="str">
        <f t="shared" si="17"/>
        <v>Euribor1Y</v>
      </c>
      <c r="H25" s="439">
        <v>99.801900000000003</v>
      </c>
      <c r="I25" s="386">
        <f>Quote!AP25/100</f>
        <v>-2.5000000000000002E-6</v>
      </c>
      <c r="J25" s="387" t="str">
        <f t="shared" si="16"/>
        <v>EUR_CURVE_FUT1Y_M6</v>
      </c>
      <c r="K25" s="377" t="str">
        <f>IFERROR(_xll.qlFuturesRateHelper(,IF(DataSelect="Reference",$H25,$J25),B25,$E25,$G25,$I25,Permanent,Trigger,ObjectOverwrite),"--")</f>
        <v>obj_007ff#0003</v>
      </c>
      <c r="L25" s="377" t="b">
        <f t="shared" si="18"/>
        <v>1</v>
      </c>
      <c r="M25" s="144"/>
      <c r="N25" s="414" t="str">
        <f t="shared" si="11"/>
        <v>SF</v>
      </c>
      <c r="O25" s="414" t="str">
        <f t="shared" si="12"/>
        <v>H7</v>
      </c>
      <c r="P25" s="418" t="str">
        <f t="shared" si="13"/>
        <v>obj_00802#0003</v>
      </c>
      <c r="Q25" s="157" t="b">
        <f t="shared" si="13"/>
        <v>1</v>
      </c>
      <c r="R25" s="415">
        <v>1</v>
      </c>
      <c r="S25" s="415">
        <v>1</v>
      </c>
      <c r="T25" s="157" t="str">
        <v>obj_00ab6</v>
      </c>
      <c r="U25" s="157" t="str">
        <f>_xll.qlRateHelperQuoteName(T25)</f>
        <v/>
      </c>
      <c r="V25" s="412">
        <f>_xll.qlRateHelperRate(T25,_xll.ohTrigger(Trigger,Trigger12M))</f>
        <v>7.0599999999999994E-3</v>
      </c>
      <c r="W25" s="412" t="str">
        <f>IFERROR(_xll.qlFuturesRateHelperConvexityAdjustment(T25,Trigger),"--")</f>
        <v>--</v>
      </c>
      <c r="X25" s="158">
        <f>_xll.qlRateHelperEarliestDate(T25,Trigger)</f>
        <v>42138</v>
      </c>
      <c r="Y25" s="158">
        <f>_xll.qlRateHelperLatestDate(T25,Trigger)</f>
        <v>44697</v>
      </c>
      <c r="Z25" s="320">
        <v>7.053130288687817E-3</v>
      </c>
      <c r="AD25" s="324"/>
      <c r="AY25" s="157" t="s">
        <v>211</v>
      </c>
      <c r="AZ25" s="158">
        <f>_xll.qlInterestRateIndexFixingDate(Currency&amp;"ibor"&amp;Tenor,BA25,Trigger)</f>
        <v>42167</v>
      </c>
      <c r="BA25" s="158">
        <f>_xll.qlCalendarAdvance(Calendar,BA24,AY25,"f",,Trigger)</f>
        <v>42171</v>
      </c>
      <c r="BB25" s="158">
        <f>_xll.qlInterestRateIndexMaturity(Currency&amp;"ibor"&amp;Tenor,BA25,Trigger)</f>
        <v>42537</v>
      </c>
      <c r="BC25" s="320">
        <f>_xll.qlIndexFixing($AC$5,AZ25,TRUE,_xll.ohTrigger(Trigger,Trigger12M))</f>
        <v>1.5611673675268833E-3</v>
      </c>
      <c r="BD25" s="320">
        <f>_xll.qlIndexFixing($BE$1,AZ25,TRUE,_xll.ohTrigger(Trigger,Trigger12M))</f>
        <v>1.7108181025521272E-3</v>
      </c>
    </row>
    <row r="26" spans="1:56" s="137" customFormat="1" ht="11.25" customHeight="1" x14ac:dyDescent="0.2">
      <c r="A26" s="373" t="s">
        <v>250</v>
      </c>
      <c r="B26" s="157" t="s">
        <v>256</v>
      </c>
      <c r="C26" s="374" t="str">
        <v>U6</v>
      </c>
      <c r="D26" s="375" t="str">
        <v>U6</v>
      </c>
      <c r="E26" s="376" t="str">
        <f t="shared" si="14"/>
        <v>U6</v>
      </c>
      <c r="F26" s="409">
        <f>_xll.qlIMMdate(E26,ImportedDate,Trigger)</f>
        <v>42634</v>
      </c>
      <c r="G26" s="356" t="str">
        <f t="shared" si="17"/>
        <v>Euribor1Y</v>
      </c>
      <c r="H26" s="439">
        <v>99.788499999999999</v>
      </c>
      <c r="I26" s="386">
        <f>Quote!AP26/100</f>
        <v>0</v>
      </c>
      <c r="J26" s="387" t="str">
        <f t="shared" si="16"/>
        <v>EUR_CURVE_FUT1Y_U6</v>
      </c>
      <c r="K26" s="377" t="str">
        <f>IFERROR(_xll.qlFuturesRateHelper(,IF(DataSelect="Reference",$H26,$J26),B26,$E26,$G26,$I26,Permanent,Trigger,ObjectOverwrite),"--")</f>
        <v>obj_00800#0003</v>
      </c>
      <c r="L26" s="377" t="b">
        <f t="shared" si="18"/>
        <v>1</v>
      </c>
      <c r="M26" s="144"/>
      <c r="N26" s="414" t="str">
        <f t="shared" si="11"/>
        <v>SF</v>
      </c>
      <c r="O26" s="414" t="e">
        <f t="shared" si="12"/>
        <v>#N/A</v>
      </c>
      <c r="P26" s="418" t="str">
        <f t="shared" si="13"/>
        <v>--</v>
      </c>
      <c r="Q26" s="157" t="b">
        <f t="shared" si="13"/>
        <v>0</v>
      </c>
      <c r="R26" s="415">
        <v>1</v>
      </c>
      <c r="S26" s="415">
        <v>1</v>
      </c>
      <c r="T26" s="157" t="str">
        <v>obj_00a9b</v>
      </c>
      <c r="U26" s="157" t="str">
        <f>_xll.qlRateHelperQuoteName(T26)</f>
        <v/>
      </c>
      <c r="V26" s="412">
        <f>_xll.qlRateHelperRate(T26,_xll.ohTrigger(Trigger,Trigger12M))</f>
        <v>8.1700000000000002E-3</v>
      </c>
      <c r="W26" s="412" t="str">
        <f>IFERROR(_xll.qlFuturesRateHelperConvexityAdjustment(T26,Trigger),"--")</f>
        <v>--</v>
      </c>
      <c r="X26" s="158">
        <f>_xll.qlRateHelperEarliestDate(T26,Trigger)</f>
        <v>42138</v>
      </c>
      <c r="Y26" s="158">
        <f>_xll.qlRateHelperLatestDate(T26,Trigger)</f>
        <v>45061</v>
      </c>
      <c r="Z26" s="320">
        <v>8.1770365392299961E-3</v>
      </c>
      <c r="AD26" s="324"/>
      <c r="AY26" s="157" t="s">
        <v>211</v>
      </c>
      <c r="AZ26" s="158">
        <f>_xll.qlInterestRateIndexFixingDate(Currency&amp;"ibor"&amp;Tenor,BA26,Trigger)</f>
        <v>42170</v>
      </c>
      <c r="BA26" s="158">
        <f>_xll.qlCalendarAdvance(Calendar,BA25,AY26,"f",,Trigger)</f>
        <v>42172</v>
      </c>
      <c r="BB26" s="158">
        <f>_xll.qlInterestRateIndexMaturity(Currency&amp;"ibor"&amp;Tenor,BA26,Trigger)</f>
        <v>42538</v>
      </c>
      <c r="BC26" s="320">
        <f>_xll.qlIndexFixing($AC$5,AZ26,TRUE,_xll.ohTrigger(Trigger,Trigger12M))</f>
        <v>1.5623423392500788E-3</v>
      </c>
      <c r="BD26" s="320">
        <f>_xll.qlIndexFixing($BE$1,AZ26,TRUE,_xll.ohTrigger(Trigger,Trigger12M))</f>
        <v>1.7116214416645177E-3</v>
      </c>
    </row>
    <row r="27" spans="1:56" s="137" customFormat="1" ht="11.25" customHeight="1" x14ac:dyDescent="0.2">
      <c r="A27" s="373" t="s">
        <v>250</v>
      </c>
      <c r="B27" s="157" t="s">
        <v>256</v>
      </c>
      <c r="C27" s="374" t="str">
        <v>Z6</v>
      </c>
      <c r="D27" s="375" t="str">
        <v>Z6</v>
      </c>
      <c r="E27" s="376" t="str">
        <f t="shared" si="14"/>
        <v>Z6</v>
      </c>
      <c r="F27" s="409">
        <f>_xll.qlIMMdate(E27,ImportedDate,Trigger)</f>
        <v>42725</v>
      </c>
      <c r="G27" s="356" t="str">
        <f t="shared" si="17"/>
        <v>Euribor1Y</v>
      </c>
      <c r="H27" s="439">
        <v>99.758750000000006</v>
      </c>
      <c r="I27" s="386">
        <f>Quote!AP27/100</f>
        <v>0</v>
      </c>
      <c r="J27" s="387" t="str">
        <f t="shared" si="16"/>
        <v>EUR_CURVE_FUT1Y_Z6</v>
      </c>
      <c r="K27" s="377" t="str">
        <f>IFERROR(_xll.qlFuturesRateHelper(,IF(DataSelect="Reference",$H27,$J27),B27,$E27,$G27,$I27,Permanent,Trigger,ObjectOverwrite),"--")</f>
        <v>obj_00801#0003</v>
      </c>
      <c r="L27" s="377" t="b">
        <f t="shared" si="18"/>
        <v>1</v>
      </c>
      <c r="M27" s="144"/>
      <c r="N27" s="419" t="str">
        <f t="shared" si="11"/>
        <v>SF</v>
      </c>
      <c r="O27" s="419" t="e">
        <f t="shared" si="12"/>
        <v>#N/A</v>
      </c>
      <c r="P27" s="420" t="str">
        <f t="shared" si="13"/>
        <v>--</v>
      </c>
      <c r="Q27" s="168" t="b">
        <f t="shared" si="13"/>
        <v>0</v>
      </c>
      <c r="R27" s="421">
        <v>1</v>
      </c>
      <c r="S27" s="421">
        <v>1</v>
      </c>
      <c r="T27" s="157" t="str">
        <v>obj_00aac</v>
      </c>
      <c r="U27" s="157" t="str">
        <f>_xll.qlRateHelperQuoteName(T27)</f>
        <v/>
      </c>
      <c r="V27" s="412">
        <f>_xll.qlRateHelperRate(T27,_xll.ohTrigger(Trigger,Trigger12M))</f>
        <v>9.1700000000000011E-3</v>
      </c>
      <c r="W27" s="412" t="str">
        <f>IFERROR(_xll.qlFuturesRateHelperConvexityAdjustment(T27,Trigger),"--")</f>
        <v>--</v>
      </c>
      <c r="X27" s="158">
        <f>_xll.qlRateHelperEarliestDate(T27,Trigger)</f>
        <v>42138</v>
      </c>
      <c r="Y27" s="158">
        <f>_xll.qlRateHelperLatestDate(T27,Trigger)</f>
        <v>45426</v>
      </c>
      <c r="Z27" s="320">
        <v>9.1923244794657067E-3</v>
      </c>
      <c r="AD27" s="324"/>
      <c r="AY27" s="157" t="s">
        <v>211</v>
      </c>
      <c r="AZ27" s="158">
        <f>_xll.qlInterestRateIndexFixingDate(Currency&amp;"ibor"&amp;Tenor,BA27,Trigger)</f>
        <v>42171</v>
      </c>
      <c r="BA27" s="158">
        <f>_xll.qlCalendarAdvance(Calendar,BA26,AY27,"f",,Trigger)</f>
        <v>42173</v>
      </c>
      <c r="BB27" s="158">
        <f>_xll.qlInterestRateIndexMaturity(Currency&amp;"ibor"&amp;Tenor,BA27,Trigger)</f>
        <v>42541</v>
      </c>
      <c r="BC27" s="320">
        <f>_xll.qlIndexFixing($AC$5,AZ27,TRUE,_xll.ohTrigger(Trigger,Trigger12M))</f>
        <v>1.5650380979618289E-3</v>
      </c>
      <c r="BD27" s="320">
        <f>_xll.qlIndexFixing($BE$1,AZ27,TRUE,_xll.ohTrigger(Trigger,Trigger12M))</f>
        <v>1.7131087811838659E-3</v>
      </c>
    </row>
    <row r="28" spans="1:56" s="137" customFormat="1" ht="11.25" customHeight="1" x14ac:dyDescent="0.2">
      <c r="A28" s="373" t="s">
        <v>250</v>
      </c>
      <c r="B28" s="157" t="s">
        <v>256</v>
      </c>
      <c r="C28" s="374" t="str">
        <v>H7</v>
      </c>
      <c r="D28" s="375" t="str">
        <v>H7</v>
      </c>
      <c r="E28" s="376" t="str">
        <f t="shared" si="14"/>
        <v>H7</v>
      </c>
      <c r="F28" s="409">
        <f>_xll.qlIMMdate(E28,ImportedDate,Trigger)</f>
        <v>42809</v>
      </c>
      <c r="G28" s="356" t="str">
        <f t="shared" si="17"/>
        <v>Euribor1Y</v>
      </c>
      <c r="H28" s="439">
        <v>99.730249999999998</v>
      </c>
      <c r="I28" s="386">
        <f>Quote!AP28/100</f>
        <v>1.7500000000000002E-5</v>
      </c>
      <c r="J28" s="387" t="str">
        <f t="shared" si="16"/>
        <v>EUR_CURVE_FUT1Y_H7</v>
      </c>
      <c r="K28" s="377" t="str">
        <f>IFERROR(_xll.qlFuturesRateHelper(,IF(DataSelect="Reference",$H28,$J28),B28,$E28,$G28,$I28,Permanent,Trigger,ObjectOverwrite),"--")</f>
        <v>obj_00802#0003</v>
      </c>
      <c r="L28" s="377" t="b">
        <f t="shared" si="18"/>
        <v>1</v>
      </c>
      <c r="M28" s="144"/>
      <c r="N28" s="414" t="str">
        <f t="shared" ref="N28:O43" si="19">A34</f>
        <v>SW</v>
      </c>
      <c r="O28" s="414" t="str">
        <f t="shared" si="19"/>
        <v>1Y</v>
      </c>
      <c r="P28" s="418" t="str">
        <f>K34</f>
        <v>obj_00aa4#0002</v>
      </c>
      <c r="Q28" s="414" t="b">
        <f>L34</f>
        <v>1</v>
      </c>
      <c r="R28" s="422">
        <v>1</v>
      </c>
      <c r="S28" s="422">
        <v>1</v>
      </c>
      <c r="T28" s="157" t="str">
        <v>obj_00aab</v>
      </c>
      <c r="U28" s="157" t="str">
        <f>_xll.qlRateHelperQuoteName(T28)</f>
        <v/>
      </c>
      <c r="V28" s="412">
        <f>_xll.qlRateHelperRate(T28,_xll.ohTrigger(Trigger,Trigger12M))</f>
        <v>1.0009999999999998E-2</v>
      </c>
      <c r="W28" s="412" t="str">
        <f>IFERROR(_xll.qlFuturesRateHelperConvexityAdjustment(T28,Trigger),"--")</f>
        <v>--</v>
      </c>
      <c r="X28" s="158">
        <f>_xll.qlRateHelperEarliestDate(T28,Trigger)</f>
        <v>42138</v>
      </c>
      <c r="Y28" s="158">
        <f>_xll.qlRateHelperLatestDate(T28,Trigger)</f>
        <v>45791</v>
      </c>
      <c r="Z28" s="320">
        <v>1.0051808441791456E-2</v>
      </c>
      <c r="AD28" s="324"/>
      <c r="AY28" s="157" t="s">
        <v>211</v>
      </c>
      <c r="AZ28" s="158">
        <f>_xll.qlInterestRateIndexFixingDate(Currency&amp;"ibor"&amp;Tenor,BA28,Trigger)</f>
        <v>42172</v>
      </c>
      <c r="BA28" s="158">
        <f>_xll.qlCalendarAdvance(Calendar,BA27,AY28,"f",,Trigger)</f>
        <v>42174</v>
      </c>
      <c r="BB28" s="158">
        <f>_xll.qlInterestRateIndexMaturity(Currency&amp;"ibor"&amp;Tenor,BA28,Trigger)</f>
        <v>42541</v>
      </c>
      <c r="BC28" s="320">
        <f>_xll.qlIndexFixing($AC$5,AZ28,TRUE,_xll.ohTrigger(Trigger,Trigger12M))</f>
        <v>1.5654644774545357E-3</v>
      </c>
      <c r="BD28" s="320">
        <f>_xll.qlIndexFixing($BE$1,AZ28,TRUE,_xll.ohTrigger(Trigger,Trigger12M))</f>
        <v>1.7135275708136312E-3</v>
      </c>
    </row>
    <row r="29" spans="1:56" s="137" customFormat="1" ht="11.25" customHeight="1" x14ac:dyDescent="0.2">
      <c r="A29" s="373" t="s">
        <v>250</v>
      </c>
      <c r="B29" s="157" t="s">
        <v>256</v>
      </c>
      <c r="C29" s="374" t="e">
        <v>#N/A</v>
      </c>
      <c r="D29" s="375" t="e">
        <v>#N/A</v>
      </c>
      <c r="E29" s="376" t="e">
        <f t="shared" si="14"/>
        <v>#N/A</v>
      </c>
      <c r="F29" s="409" t="e">
        <f>_xll.qlIMMdate(E29,ImportedDate,Trigger)</f>
        <v>#NUM!</v>
      </c>
      <c r="G29" s="356" t="str">
        <f t="shared" si="17"/>
        <v>Euribor1Y</v>
      </c>
      <c r="H29" s="439" t="e">
        <v>#N/A</v>
      </c>
      <c r="I29" s="386">
        <f>Quote!AP29/100</f>
        <v>0</v>
      </c>
      <c r="J29" s="387" t="e">
        <f t="shared" si="16"/>
        <v>#N/A</v>
      </c>
      <c r="K29" s="377" t="str">
        <f>IFERROR(_xll.qlFuturesRateHelper(,IF(DataSelect="Reference",$H29,$J29),B29,$E29,$G29,$I29,Permanent,Trigger,ObjectOverwrite),"--")</f>
        <v>--</v>
      </c>
      <c r="L29" s="377" t="b">
        <f t="shared" si="18"/>
        <v>0</v>
      </c>
      <c r="M29" s="144"/>
      <c r="N29" s="414" t="str">
        <f t="shared" si="19"/>
        <v>SW</v>
      </c>
      <c r="O29" s="414" t="str">
        <f t="shared" si="19"/>
        <v>1Y3M</v>
      </c>
      <c r="P29" s="418" t="str">
        <f t="shared" ref="P29:Q44" si="20">K35</f>
        <v>obj_00aad#0002</v>
      </c>
      <c r="Q29" s="414" t="b">
        <f t="shared" si="20"/>
        <v>1</v>
      </c>
      <c r="R29" s="422">
        <v>1</v>
      </c>
      <c r="S29" s="422">
        <v>1</v>
      </c>
      <c r="T29" s="157" t="str">
        <v>obj_00a9e</v>
      </c>
      <c r="U29" s="157" t="str">
        <f>_xll.qlRateHelperQuoteName(T29)</f>
        <v/>
      </c>
      <c r="V29" s="412">
        <f>_xll.qlRateHelperRate(T29,_xll.ohTrigger(Trigger,Trigger12M))</f>
        <v>1.074489145E-2</v>
      </c>
      <c r="W29" s="412" t="str">
        <f>IFERROR(_xll.qlFuturesRateHelperConvexityAdjustment(T29,Trigger),"--")</f>
        <v>--</v>
      </c>
      <c r="X29" s="158">
        <f>_xll.qlRateHelperEarliestDate(T29,Trigger)</f>
        <v>42138</v>
      </c>
      <c r="Y29" s="158">
        <f>_xll.qlRateHelperLatestDate(T29,Trigger)</f>
        <v>46156</v>
      </c>
      <c r="Z29" s="320">
        <v>1.0807512377244926E-2</v>
      </c>
      <c r="AD29" s="324"/>
      <c r="AY29" s="157" t="s">
        <v>211</v>
      </c>
      <c r="AZ29" s="158">
        <f>_xll.qlInterestRateIndexFixingDate(Currency&amp;"ibor"&amp;Tenor,BA29,Trigger)</f>
        <v>42173</v>
      </c>
      <c r="BA29" s="158">
        <f>_xll.qlCalendarAdvance(Calendar,BA28,AY29,"f",,Trigger)</f>
        <v>42177</v>
      </c>
      <c r="BB29" s="158">
        <f>_xll.qlInterestRateIndexMaturity(Currency&amp;"ibor"&amp;Tenor,BA29,Trigger)</f>
        <v>42543</v>
      </c>
      <c r="BC29" s="320">
        <f>_xll.qlIndexFixing($AC$5,AZ29,TRUE,_xll.ohTrigger(Trigger,Trigger12M))</f>
        <v>1.568283224507915E-3</v>
      </c>
      <c r="BD29" s="320">
        <f>_xll.qlIndexFixing($BE$1,AZ29,TRUE,_xll.ohTrigger(Trigger,Trigger12M))</f>
        <v>1.7154370697149762E-3</v>
      </c>
    </row>
    <row r="30" spans="1:56" s="137" customFormat="1" ht="11.25" customHeight="1" x14ac:dyDescent="0.2">
      <c r="A30" s="378" t="s">
        <v>250</v>
      </c>
      <c r="B30" s="168" t="s">
        <v>256</v>
      </c>
      <c r="C30" s="379" t="e">
        <v>#N/A</v>
      </c>
      <c r="D30" s="380" t="e">
        <v>#N/A</v>
      </c>
      <c r="E30" s="381" t="e">
        <f t="shared" si="14"/>
        <v>#N/A</v>
      </c>
      <c r="F30" s="410" t="e">
        <f>_xll.qlIMMdate(E30,ImportedDate,Trigger)</f>
        <v>#NUM!</v>
      </c>
      <c r="G30" s="362" t="str">
        <f t="shared" si="17"/>
        <v>Euribor1Y</v>
      </c>
      <c r="H30" s="440" t="e">
        <v>#N/A</v>
      </c>
      <c r="I30" s="388">
        <f>Quote!AP30/100</f>
        <v>0</v>
      </c>
      <c r="J30" s="389" t="e">
        <f t="shared" si="16"/>
        <v>#N/A</v>
      </c>
      <c r="K30" s="382" t="str">
        <f>IFERROR(_xll.qlFuturesRateHelper(,IF(DataSelect="Reference",$H30,$J30),B30,$E30,$G30,$I30,Permanent,Trigger,ObjectOverwrite),"--")</f>
        <v>--</v>
      </c>
      <c r="L30" s="382" t="b">
        <f t="shared" si="18"/>
        <v>0</v>
      </c>
      <c r="M30" s="144"/>
      <c r="N30" s="414" t="str">
        <f t="shared" si="19"/>
        <v>SW</v>
      </c>
      <c r="O30" s="414" t="str">
        <f t="shared" si="19"/>
        <v>1Y6M</v>
      </c>
      <c r="P30" s="418" t="str">
        <f t="shared" si="20"/>
        <v>obj_00a96#0002</v>
      </c>
      <c r="Q30" s="414" t="b">
        <f t="shared" si="20"/>
        <v>1</v>
      </c>
      <c r="R30" s="422">
        <v>1</v>
      </c>
      <c r="S30" s="422">
        <v>1</v>
      </c>
      <c r="T30" s="157" t="str">
        <v>obj_00aa9</v>
      </c>
      <c r="U30" s="157" t="str">
        <f>_xll.qlRateHelperQuoteName(T30)</f>
        <v/>
      </c>
      <c r="V30" s="412">
        <f>_xll.qlRateHelperRate(T30,_xll.ohTrigger(Trigger,Trigger12M))</f>
        <v>1.1379999999999999E-2</v>
      </c>
      <c r="W30" s="412" t="str">
        <f>IFERROR(_xll.qlFuturesRateHelperConvexityAdjustment(T30,Trigger),"--")</f>
        <v>--</v>
      </c>
      <c r="X30" s="158">
        <f>_xll.qlRateHelperEarliestDate(T30,Trigger)</f>
        <v>42138</v>
      </c>
      <c r="Y30" s="158">
        <f>_xll.qlRateHelperLatestDate(T30,Trigger)</f>
        <v>46521</v>
      </c>
      <c r="Z30" s="320">
        <v>1.1463473949206968E-2</v>
      </c>
      <c r="AD30" s="324"/>
      <c r="AY30" s="157" t="s">
        <v>211</v>
      </c>
      <c r="AZ30" s="158">
        <f>_xll.qlInterestRateIndexFixingDate(Currency&amp;"ibor"&amp;Tenor,BA30,Trigger)</f>
        <v>42174</v>
      </c>
      <c r="BA30" s="158">
        <f>_xll.qlCalendarAdvance(Calendar,BA29,AY30,"f",,Trigger)</f>
        <v>42178</v>
      </c>
      <c r="BB30" s="158">
        <f>_xll.qlInterestRateIndexMaturity(Currency&amp;"ibor"&amp;Tenor,BA30,Trigger)</f>
        <v>42544</v>
      </c>
      <c r="BC30" s="320">
        <f>_xll.qlIndexFixing($AC$5,AZ30,TRUE,_xll.ohTrigger(Trigger,Trigger12M))</f>
        <v>1.5694846069991093E-3</v>
      </c>
      <c r="BD30" s="320">
        <f>_xll.qlIndexFixing($BE$1,AZ30,TRUE,_xll.ohTrigger(Trigger,Trigger12M))</f>
        <v>1.7161641567855273E-3</v>
      </c>
    </row>
    <row r="31" spans="1:56" s="137" customFormat="1" ht="11.25" customHeight="1" x14ac:dyDescent="0.2">
      <c r="A31" s="145"/>
      <c r="B31" s="145"/>
      <c r="C31" s="145"/>
      <c r="D31" s="148"/>
      <c r="E31" s="147"/>
      <c r="F31" s="149"/>
      <c r="G31" s="145"/>
      <c r="H31" s="145"/>
      <c r="I31" s="145"/>
      <c r="J31" s="145"/>
      <c r="K31" s="145"/>
      <c r="L31" s="147"/>
      <c r="M31" s="144"/>
      <c r="N31" s="414" t="str">
        <f t="shared" si="19"/>
        <v>SW</v>
      </c>
      <c r="O31" s="414" t="str">
        <f t="shared" si="19"/>
        <v>1Y9M</v>
      </c>
      <c r="P31" s="418" t="str">
        <f t="shared" si="20"/>
        <v>obj_00a9a#0002</v>
      </c>
      <c r="Q31" s="414" t="b">
        <f t="shared" si="20"/>
        <v>1</v>
      </c>
      <c r="R31" s="422">
        <v>1</v>
      </c>
      <c r="S31" s="422">
        <v>1</v>
      </c>
      <c r="T31" s="157" t="str">
        <v>obj_00a99</v>
      </c>
      <c r="U31" s="157" t="str">
        <f>_xll.qlRateHelperQuoteName(T31)</f>
        <v/>
      </c>
      <c r="V31" s="412">
        <f>_xll.qlRateHelperRate(T31,_xll.ohTrigger(Trigger,Trigger12M))</f>
        <v>1.190288015E-2</v>
      </c>
      <c r="W31" s="412" t="str">
        <f>IFERROR(_xll.qlFuturesRateHelperConvexityAdjustment(T31,Trigger),"--")</f>
        <v>--</v>
      </c>
      <c r="X31" s="158">
        <f>_xll.qlRateHelperEarliestDate(T31,Trigger)</f>
        <v>42138</v>
      </c>
      <c r="Y31" s="158">
        <f>_xll.qlRateHelperLatestDate(T31,Trigger)</f>
        <v>46888</v>
      </c>
      <c r="Z31" s="320">
        <v>1.2002519695733257E-2</v>
      </c>
      <c r="AD31" s="324"/>
      <c r="AY31" s="157" t="s">
        <v>211</v>
      </c>
      <c r="AZ31" s="158">
        <f>_xll.qlInterestRateIndexFixingDate(Currency&amp;"ibor"&amp;Tenor,BA31,Trigger)</f>
        <v>42177</v>
      </c>
      <c r="BA31" s="158">
        <f>_xll.qlCalendarAdvance(Calendar,BA30,AY31,"f",,Trigger)</f>
        <v>42179</v>
      </c>
      <c r="BB31" s="158">
        <f>_xll.qlInterestRateIndexMaturity(Currency&amp;"ibor"&amp;Tenor,BA31,Trigger)</f>
        <v>42545</v>
      </c>
      <c r="BC31" s="320">
        <f>_xll.qlIndexFixing($AC$5,AZ31,TRUE,_xll.ohTrigger(Trigger,Trigger12M))</f>
        <v>1.5706903913412092E-3</v>
      </c>
      <c r="BD31" s="320">
        <f>_xll.qlIndexFixing($BE$1,AZ31,TRUE,_xll.ohTrigger(Trigger,Trigger12M))</f>
        <v>1.7168806553780058E-3</v>
      </c>
    </row>
    <row r="32" spans="1:56" s="137" customFormat="1" ht="11.25" customHeight="1" x14ac:dyDescent="0.2">
      <c r="A32" s="145"/>
      <c r="B32" s="145"/>
      <c r="C32" s="145"/>
      <c r="D32" s="145"/>
      <c r="E32" s="145"/>
      <c r="F32" s="145"/>
      <c r="G32" s="145"/>
      <c r="H32" s="143"/>
      <c r="I32" s="117" t="s">
        <v>9</v>
      </c>
      <c r="J32" s="117"/>
      <c r="K32" s="3" t="str">
        <f>_xll.qlEuribor(,Tenor,,,Trigger)</f>
        <v>obj_007fc#0003</v>
      </c>
      <c r="M32" s="144"/>
      <c r="N32" s="414" t="str">
        <f t="shared" si="19"/>
        <v>SW</v>
      </c>
      <c r="O32" s="414" t="str">
        <f t="shared" si="19"/>
        <v>2Y</v>
      </c>
      <c r="P32" s="418" t="str">
        <f t="shared" si="20"/>
        <v>obj_00ab6#0002</v>
      </c>
      <c r="Q32" s="414" t="b">
        <f t="shared" si="20"/>
        <v>1</v>
      </c>
      <c r="R32" s="422">
        <v>1</v>
      </c>
      <c r="S32" s="422">
        <v>1</v>
      </c>
      <c r="T32" s="157" t="str">
        <v>obj_00a9f</v>
      </c>
      <c r="U32" s="157" t="str">
        <f>_xll.qlRateHelperQuoteName(T32)</f>
        <v/>
      </c>
      <c r="V32" s="412">
        <f>_xll.qlRateHelperRate(T32,_xll.ohTrigger(Trigger,Trigger12M))</f>
        <v>1.2337566710000001E-2</v>
      </c>
      <c r="W32" s="412" t="str">
        <f>IFERROR(_xll.qlFuturesRateHelperConvexityAdjustment(T32,Trigger),"--")</f>
        <v>--</v>
      </c>
      <c r="X32" s="158">
        <f>_xll.qlRateHelperEarliestDate(T32,Trigger)</f>
        <v>42138</v>
      </c>
      <c r="Y32" s="158">
        <f>_xll.qlRateHelperLatestDate(T32,Trigger)</f>
        <v>47252</v>
      </c>
      <c r="Z32" s="320">
        <v>1.2453816128258665E-2</v>
      </c>
      <c r="AD32" s="324"/>
      <c r="AY32" s="157" t="s">
        <v>211</v>
      </c>
      <c r="AZ32" s="158">
        <f>_xll.qlInterestRateIndexFixingDate(Currency&amp;"ibor"&amp;Tenor,BA32,Trigger)</f>
        <v>42178</v>
      </c>
      <c r="BA32" s="158">
        <f>_xll.qlCalendarAdvance(Calendar,BA31,AY32,"f",,Trigger)</f>
        <v>42180</v>
      </c>
      <c r="BB32" s="158">
        <f>_xll.qlInterestRateIndexMaturity(Currency&amp;"ibor"&amp;Tenor,BA32,Trigger)</f>
        <v>42548</v>
      </c>
      <c r="BC32" s="320">
        <f>_xll.qlIndexFixing($AC$5,AZ32,TRUE,_xll.ohTrigger(Trigger,Trigger12M))</f>
        <v>1.5734263338134007E-3</v>
      </c>
      <c r="BD32" s="320">
        <f>_xll.qlIndexFixing($BE$1,AZ32,TRUE,_xll.ohTrigger(Trigger,Trigger12M))</f>
        <v>1.718105751432753E-3</v>
      </c>
    </row>
    <row r="33" spans="1:56" s="137" customFormat="1" ht="11.25" customHeight="1" x14ac:dyDescent="0.2">
      <c r="A33" s="117" t="s">
        <v>18</v>
      </c>
      <c r="B33" s="117" t="s">
        <v>244</v>
      </c>
      <c r="C33" s="117" t="s">
        <v>245</v>
      </c>
      <c r="D33" s="117" t="s">
        <v>57</v>
      </c>
      <c r="E33" s="117" t="s">
        <v>257</v>
      </c>
      <c r="F33" s="117" t="s">
        <v>261</v>
      </c>
      <c r="G33" s="117" t="s">
        <v>12</v>
      </c>
      <c r="H33" s="117" t="s">
        <v>262</v>
      </c>
      <c r="I33" s="117" t="s">
        <v>259</v>
      </c>
      <c r="J33" s="117" t="s">
        <v>260</v>
      </c>
      <c r="K33" s="117" t="s">
        <v>44</v>
      </c>
      <c r="L33" s="117" t="s">
        <v>48</v>
      </c>
      <c r="N33" s="414" t="str">
        <f t="shared" si="19"/>
        <v>SW</v>
      </c>
      <c r="O33" s="414" t="str">
        <f t="shared" si="19"/>
        <v>2Y3M</v>
      </c>
      <c r="P33" s="418" t="str">
        <f t="shared" si="20"/>
        <v>obj_00a9b#0002</v>
      </c>
      <c r="Q33" s="414" t="b">
        <f t="shared" si="20"/>
        <v>1</v>
      </c>
      <c r="R33" s="422">
        <v>1</v>
      </c>
      <c r="S33" s="422">
        <v>1</v>
      </c>
      <c r="T33" s="157" t="str">
        <v>obj_00ab8</v>
      </c>
      <c r="U33" s="157" t="str">
        <f>_xll.qlRateHelperQuoteName(T33)</f>
        <v/>
      </c>
      <c r="V33" s="412">
        <f>_xll.qlRateHelperRate(T33,_xll.ohTrigger(Trigger,Trigger12M))</f>
        <v>1.2699999999999999E-2</v>
      </c>
      <c r="W33" s="412" t="str">
        <f>IFERROR(_xll.qlFuturesRateHelperConvexityAdjustment(T33,Trigger),"--")</f>
        <v>--</v>
      </c>
      <c r="X33" s="158">
        <f>_xll.qlRateHelperEarliestDate(T33,Trigger)</f>
        <v>42138</v>
      </c>
      <c r="Y33" s="158">
        <f>_xll.qlRateHelperLatestDate(T33,Trigger)</f>
        <v>47617</v>
      </c>
      <c r="Z33" s="320">
        <v>1.2830501767260515E-2</v>
      </c>
      <c r="AD33" s="324"/>
      <c r="AY33" s="157" t="s">
        <v>211</v>
      </c>
      <c r="AZ33" s="158">
        <f>_xll.qlInterestRateIndexFixingDate(Currency&amp;"ibor"&amp;Tenor,BA33,Trigger)</f>
        <v>42179</v>
      </c>
      <c r="BA33" s="158">
        <f>_xll.qlCalendarAdvance(Calendar,BA32,AY33,"f",,Trigger)</f>
        <v>42181</v>
      </c>
      <c r="BB33" s="158">
        <f>_xll.qlInterestRateIndexMaturity(Currency&amp;"ibor"&amp;Tenor,BA33,Trigger)</f>
        <v>42548</v>
      </c>
      <c r="BC33" s="320">
        <f>_xll.qlIndexFixing($AC$5,AZ33,TRUE,_xll.ohTrigger(Trigger,Trigger12M))</f>
        <v>1.5738787695093669E-3</v>
      </c>
      <c r="BD33" s="320">
        <f>_xll.qlIndexFixing($BE$1,AZ33,TRUE,_xll.ohTrigger(Trigger,Trigger12M))</f>
        <v>1.718538135118893E-3</v>
      </c>
    </row>
    <row r="34" spans="1:56" s="137" customFormat="1" ht="11.25" customHeight="1" x14ac:dyDescent="0.2">
      <c r="A34" s="353" t="s">
        <v>251</v>
      </c>
      <c r="B34" s="391" t="str">
        <f t="array" ref="B34:B99">_xll.ohFilter(Quote!AI4:AI102,Quote!AH4:AH102="SW")</f>
        <v>1Y</v>
      </c>
      <c r="C34" s="352" t="str">
        <f t="array" ref="C34:C99">_xll.ohFilter(PastedValue!AS2:AS62,PastedValue!AO2:AO62="Sw")</f>
        <v>3Y</v>
      </c>
      <c r="D34" s="352" t="str">
        <f>IF(DataSelect="Reference",$C34,$B34)</f>
        <v>3Y</v>
      </c>
      <c r="E34" s="401" t="s">
        <v>14</v>
      </c>
      <c r="F34" s="395" t="s">
        <v>15</v>
      </c>
      <c r="G34" s="352" t="s">
        <v>16</v>
      </c>
      <c r="H34" s="395" t="s">
        <v>17</v>
      </c>
      <c r="I34" s="396">
        <f t="array" ref="I34:I99">_xll.ohFilter(PastedValue!AV2:AV62,PastedValue!AO2:AO62="Sw")/100</f>
        <v>2.64E-3</v>
      </c>
      <c r="J34" s="396" t="str">
        <f t="shared" ref="J34:J65" si="21">Currency&amp;"_CURVE_"&amp;Tenor&amp;"_"&amp;$B34</f>
        <v>EUR_CURVE_1Y_1Y</v>
      </c>
      <c r="K34" s="397" t="str">
        <f>IFERROR(_xll.qlSwapRateHelper2(,IF(DataSelect="Reference",$I34,J34),,$D34,Calendar,$G34,$F34,$H34,$K$32,0,E34,Discounting,Permanent,_xll.ohTrigger(Trigger,DataSelect),ObjectOverwrite),"--")</f>
        <v>obj_00aa4#0002</v>
      </c>
      <c r="L34" s="349" t="b">
        <f>IF(K34="--",FALSE,TRUE)</f>
        <v>1</v>
      </c>
      <c r="N34" s="414" t="str">
        <f t="shared" si="19"/>
        <v>SW</v>
      </c>
      <c r="O34" s="414" t="str">
        <f t="shared" si="19"/>
        <v>2Y6M</v>
      </c>
      <c r="P34" s="418" t="str">
        <f t="shared" si="20"/>
        <v>obj_00aac#0002</v>
      </c>
      <c r="Q34" s="414" t="b">
        <f t="shared" si="20"/>
        <v>1</v>
      </c>
      <c r="R34" s="422">
        <v>1</v>
      </c>
      <c r="S34" s="422">
        <v>1</v>
      </c>
      <c r="T34" s="157" t="str">
        <v>obj_00aaf</v>
      </c>
      <c r="U34" s="157" t="str">
        <f>_xll.qlRateHelperQuoteName(T34)</f>
        <v/>
      </c>
      <c r="V34" s="412">
        <f>_xll.qlRateHelperRate(T34,_xll.ohTrigger(Trigger,Trigger12M))</f>
        <v>1.300282065E-2</v>
      </c>
      <c r="W34" s="412" t="str">
        <f>IFERROR(_xll.qlFuturesRateHelperConvexityAdjustment(T34,Trigger),"--")</f>
        <v>--</v>
      </c>
      <c r="X34" s="158">
        <f>_xll.qlRateHelperEarliestDate(T34,Trigger)</f>
        <v>42138</v>
      </c>
      <c r="Y34" s="158">
        <f>_xll.qlRateHelperLatestDate(T34,Trigger)</f>
        <v>47982</v>
      </c>
      <c r="Z34" s="320">
        <v>1.3145264014417941E-2</v>
      </c>
      <c r="AD34" s="324"/>
      <c r="AY34" s="157" t="s">
        <v>211</v>
      </c>
      <c r="AZ34" s="158">
        <f>_xll.qlInterestRateIndexFixingDate(Currency&amp;"ibor"&amp;Tenor,BA34,Trigger)</f>
        <v>42180</v>
      </c>
      <c r="BA34" s="158">
        <f>_xll.qlCalendarAdvance(Calendar,BA33,AY34,"f",,Trigger)</f>
        <v>42184</v>
      </c>
      <c r="BB34" s="158">
        <f>_xll.qlInterestRateIndexMaturity(Currency&amp;"ibor"&amp;Tenor,BA34,Trigger)</f>
        <v>42550</v>
      </c>
      <c r="BC34" s="320">
        <f>_xll.qlIndexFixing($AC$5,AZ34,TRUE,_xll.ohTrigger(Trigger,Trigger12M))</f>
        <v>1.5767853413794326E-3</v>
      </c>
      <c r="BD34" s="320">
        <f>_xll.qlIndexFixing($BE$1,AZ34,TRUE,_xll.ohTrigger(Trigger,Trigger12M))</f>
        <v>1.7203264227729194E-3</v>
      </c>
    </row>
    <row r="35" spans="1:56" s="137" customFormat="1" ht="11.25" customHeight="1" x14ac:dyDescent="0.2">
      <c r="A35" s="359" t="s">
        <v>251</v>
      </c>
      <c r="B35" s="392" t="str">
        <v>1Y3M</v>
      </c>
      <c r="C35" s="358" t="str">
        <v>4Y</v>
      </c>
      <c r="D35" s="358" t="str">
        <f t="shared" ref="D35:D98" si="22">IF(DataSelect="Reference",$C35,$B35)</f>
        <v>4Y</v>
      </c>
      <c r="E35" s="358" t="s">
        <v>14</v>
      </c>
      <c r="F35" s="398" t="s">
        <v>15</v>
      </c>
      <c r="G35" s="358" t="s">
        <v>16</v>
      </c>
      <c r="H35" s="398" t="s">
        <v>17</v>
      </c>
      <c r="I35" s="399">
        <v>3.5899999999999999E-3</v>
      </c>
      <c r="J35" s="399" t="str">
        <f t="shared" si="21"/>
        <v>EUR_CURVE_1Y_1Y3M</v>
      </c>
      <c r="K35" s="400" t="str">
        <f>IFERROR(_xll.qlSwapRateHelper2(,IF(DataSelect="Reference",$I35,J35),,$D35,Calendar,$G35,$F35,$H35,$K$32,0,E35,Discounting,Permanent,_xll.ohTrigger(Trigger,DataSelect),ObjectOverwrite),"--")</f>
        <v>obj_00aad#0002</v>
      </c>
      <c r="L35" s="355" t="b">
        <f t="shared" ref="L35:L98" si="23">IF(K35="--",FALSE,TRUE)</f>
        <v>1</v>
      </c>
      <c r="N35" s="414" t="str">
        <f t="shared" si="19"/>
        <v>SW</v>
      </c>
      <c r="O35" s="414" t="str">
        <f t="shared" si="19"/>
        <v>2Y9M</v>
      </c>
      <c r="P35" s="418" t="str">
        <f t="shared" si="20"/>
        <v>obj_00aab#0002</v>
      </c>
      <c r="Q35" s="414" t="b">
        <f t="shared" si="20"/>
        <v>1</v>
      </c>
      <c r="R35" s="422">
        <v>1</v>
      </c>
      <c r="S35" s="422">
        <v>1</v>
      </c>
      <c r="T35" s="157" t="str">
        <v>obj_00ab5</v>
      </c>
      <c r="U35" s="157" t="str">
        <f>_xll.qlRateHelperQuoteName(T35)</f>
        <v/>
      </c>
      <c r="V35" s="412">
        <f>_xll.qlRateHelperRate(T35,_xll.ohTrigger(Trigger,Trigger12M))</f>
        <v>1.325773211E-2</v>
      </c>
      <c r="W35" s="412" t="str">
        <f>IFERROR(_xll.qlFuturesRateHelperConvexityAdjustment(T35,Trigger),"--")</f>
        <v>--</v>
      </c>
      <c r="X35" s="158">
        <f>_xll.qlRateHelperEarliestDate(T35,Trigger)</f>
        <v>42138</v>
      </c>
      <c r="Y35" s="158">
        <f>_xll.qlRateHelperLatestDate(T35,Trigger)</f>
        <v>48348</v>
      </c>
      <c r="Z35" s="320">
        <v>1.3407848552079028E-2</v>
      </c>
      <c r="AD35" s="324"/>
      <c r="AY35" s="157" t="s">
        <v>211</v>
      </c>
      <c r="AZ35" s="158">
        <f>_xll.qlInterestRateIndexFixingDate(Currency&amp;"ibor"&amp;Tenor,BA35,Trigger)</f>
        <v>42181</v>
      </c>
      <c r="BA35" s="158">
        <f>_xll.qlCalendarAdvance(Calendar,BA34,AY35,"f",,Trigger)</f>
        <v>42185</v>
      </c>
      <c r="BB35" s="158">
        <f>_xll.qlInterestRateIndexMaturity(Currency&amp;"ibor"&amp;Tenor,BA35,Trigger)</f>
        <v>42551</v>
      </c>
      <c r="BC35" s="320">
        <f>_xll.qlIndexFixing($AC$5,AZ35,TRUE,_xll.ohTrigger(Trigger,Trigger12M))</f>
        <v>1.5780175371670222E-3</v>
      </c>
      <c r="BD35" s="320">
        <f>_xll.qlIndexFixing($BE$1,AZ35,TRUE,_xll.ohTrigger(Trigger,Trigger12M))</f>
        <v>1.7209927495989844E-3</v>
      </c>
    </row>
    <row r="36" spans="1:56" s="137" customFormat="1" ht="11.25" customHeight="1" x14ac:dyDescent="0.2">
      <c r="A36" s="359" t="s">
        <v>251</v>
      </c>
      <c r="B36" s="392" t="str">
        <v>1Y6M</v>
      </c>
      <c r="C36" s="358" t="str">
        <v>5Y</v>
      </c>
      <c r="D36" s="358" t="str">
        <f t="shared" si="22"/>
        <v>5Y</v>
      </c>
      <c r="E36" s="358" t="s">
        <v>14</v>
      </c>
      <c r="F36" s="398" t="s">
        <v>15</v>
      </c>
      <c r="G36" s="358" t="s">
        <v>16</v>
      </c>
      <c r="H36" s="398" t="s">
        <v>17</v>
      </c>
      <c r="I36" s="399">
        <v>4.6999999999999993E-3</v>
      </c>
      <c r="J36" s="399" t="str">
        <f t="shared" si="21"/>
        <v>EUR_CURVE_1Y_1Y6M</v>
      </c>
      <c r="K36" s="400" t="str">
        <f>IFERROR(_xll.qlSwapRateHelper2(,IF(DataSelect="Reference",$I36,J36),,$D36,Calendar,$G36,$F36,$H36,$K$32,0,E36,Discounting,Permanent,_xll.ohTrigger(Trigger,DataSelect),ObjectOverwrite),"--")</f>
        <v>obj_00a96#0002</v>
      </c>
      <c r="L36" s="355" t="b">
        <f t="shared" si="23"/>
        <v>1</v>
      </c>
      <c r="N36" s="414" t="str">
        <f t="shared" si="19"/>
        <v>SW</v>
      </c>
      <c r="O36" s="414" t="str">
        <f t="shared" si="19"/>
        <v>3Y</v>
      </c>
      <c r="P36" s="418" t="str">
        <f t="shared" si="20"/>
        <v>obj_00a9e#0002</v>
      </c>
      <c r="Q36" s="414" t="b">
        <f t="shared" si="20"/>
        <v>1</v>
      </c>
      <c r="R36" s="422">
        <v>1</v>
      </c>
      <c r="S36" s="422">
        <v>1</v>
      </c>
      <c r="T36" s="157" t="str">
        <v>obj_00aa1</v>
      </c>
      <c r="U36" s="157" t="str">
        <f>_xll.qlRateHelperQuoteName(T36)</f>
        <v/>
      </c>
      <c r="V36" s="412">
        <f>_xll.qlRateHelperRate(T36,_xll.ohTrigger(Trigger,Trigger12M))</f>
        <v>1.3460257099999999E-2</v>
      </c>
      <c r="W36" s="412" t="str">
        <f>IFERROR(_xll.qlFuturesRateHelperConvexityAdjustment(T36,Trigger),"--")</f>
        <v>--</v>
      </c>
      <c r="X36" s="158">
        <f>_xll.qlRateHelperEarliestDate(T36,Trigger)</f>
        <v>42138</v>
      </c>
      <c r="Y36" s="158">
        <f>_xll.qlRateHelperLatestDate(T36,Trigger)</f>
        <v>48715</v>
      </c>
      <c r="Z36" s="320">
        <v>1.361707973228911E-2</v>
      </c>
      <c r="AD36" s="324"/>
      <c r="AY36" s="157" t="s">
        <v>211</v>
      </c>
      <c r="AZ36" s="158">
        <f>_xll.qlInterestRateIndexFixingDate(Currency&amp;"ibor"&amp;Tenor,BA36,Trigger)</f>
        <v>42184</v>
      </c>
      <c r="BA36" s="158">
        <f>_xll.qlCalendarAdvance(Calendar,BA35,AY36,"f",,Trigger)</f>
        <v>42186</v>
      </c>
      <c r="BB36" s="158">
        <f>_xll.qlInterestRateIndexMaturity(Currency&amp;"ibor"&amp;Tenor,BA36,Trigger)</f>
        <v>42552</v>
      </c>
      <c r="BC36" s="320">
        <f>_xll.qlIndexFixing($AC$5,AZ36,TRUE,_xll.ohTrigger(Trigger,Trigger12M))</f>
        <v>1.5792541349197429E-3</v>
      </c>
      <c r="BD36" s="320">
        <f>_xll.qlIndexFixing($BE$1,AZ36,TRUE,_xll.ohTrigger(Trigger,Trigger12M))</f>
        <v>1.7216530064075555E-3</v>
      </c>
    </row>
    <row r="37" spans="1:56" s="137" customFormat="1" ht="11.25" customHeight="1" x14ac:dyDescent="0.2">
      <c r="A37" s="359" t="s">
        <v>251</v>
      </c>
      <c r="B37" s="392" t="str">
        <v>1Y9M</v>
      </c>
      <c r="C37" s="358" t="str">
        <v>6Y</v>
      </c>
      <c r="D37" s="358" t="str">
        <f t="shared" si="22"/>
        <v>6Y</v>
      </c>
      <c r="E37" s="358" t="s">
        <v>14</v>
      </c>
      <c r="F37" s="398" t="s">
        <v>15</v>
      </c>
      <c r="G37" s="358" t="s">
        <v>16</v>
      </c>
      <c r="H37" s="398" t="s">
        <v>17</v>
      </c>
      <c r="I37" s="399">
        <v>5.8899999999999994E-3</v>
      </c>
      <c r="J37" s="399" t="str">
        <f t="shared" si="21"/>
        <v>EUR_CURVE_1Y_1Y9M</v>
      </c>
      <c r="K37" s="400" t="str">
        <f>IFERROR(_xll.qlSwapRateHelper2(,IF(DataSelect="Reference",$I37,J37),,$D37,Calendar,$G37,$F37,$H37,$K$32,0,E37,Discounting,Permanent,_xll.ohTrigger(Trigger,DataSelect),ObjectOverwrite),"--")</f>
        <v>obj_00a9a#0002</v>
      </c>
      <c r="L37" s="355" t="b">
        <f t="shared" si="23"/>
        <v>1</v>
      </c>
      <c r="N37" s="414" t="str">
        <f t="shared" si="19"/>
        <v>SW</v>
      </c>
      <c r="O37" s="414" t="str">
        <f t="shared" si="19"/>
        <v>4Y</v>
      </c>
      <c r="P37" s="418" t="str">
        <f t="shared" si="20"/>
        <v>obj_00aa9#0002</v>
      </c>
      <c r="Q37" s="414" t="b">
        <f t="shared" si="20"/>
        <v>1</v>
      </c>
      <c r="R37" s="422">
        <v>1</v>
      </c>
      <c r="S37" s="422">
        <v>1</v>
      </c>
      <c r="T37" s="157" t="str">
        <v>obj_00ab3</v>
      </c>
      <c r="U37" s="157" t="str">
        <f>_xll.qlRateHelperQuoteName(T37)</f>
        <v/>
      </c>
      <c r="V37" s="412">
        <f>_xll.qlRateHelperRate(T37,_xll.ohTrigger(Trigger,Trigger12M))</f>
        <v>1.3623657360000001E-2</v>
      </c>
      <c r="W37" s="412" t="str">
        <f>IFERROR(_xll.qlFuturesRateHelperConvexityAdjustment(T37,Trigger),"--")</f>
        <v>--</v>
      </c>
      <c r="X37" s="158">
        <f>_xll.qlRateHelperEarliestDate(T37,Trigger)</f>
        <v>42138</v>
      </c>
      <c r="Y37" s="158">
        <f>_xll.qlRateHelperLatestDate(T37,Trigger)</f>
        <v>49079</v>
      </c>
      <c r="Z37" s="320">
        <v>1.3784787415330707E-2</v>
      </c>
      <c r="AD37" s="324"/>
      <c r="AY37" s="157" t="s">
        <v>211</v>
      </c>
      <c r="AZ37" s="158">
        <f>_xll.qlInterestRateIndexFixingDate(Currency&amp;"ibor"&amp;Tenor,BA37,Trigger)</f>
        <v>42185</v>
      </c>
      <c r="BA37" s="158">
        <f>_xll.qlCalendarAdvance(Calendar,BA36,AY37,"f",,Trigger)</f>
        <v>42187</v>
      </c>
      <c r="BB37" s="158">
        <f>_xll.qlInterestRateIndexMaturity(Currency&amp;"ibor"&amp;Tenor,BA37,Trigger)</f>
        <v>42555</v>
      </c>
      <c r="BC37" s="320">
        <f>_xll.qlIndexFixing($AC$5,AZ37,TRUE,_xll.ohTrigger(Trigger,Trigger12M))</f>
        <v>1.5820290928585294E-3</v>
      </c>
      <c r="BD37" s="320">
        <f>_xll.qlIndexFixing($BE$1,AZ37,TRUE,_xll.ohTrigger(Trigger,Trigger12M))</f>
        <v>1.7227118486954883E-3</v>
      </c>
    </row>
    <row r="38" spans="1:56" s="137" customFormat="1" ht="11.25" customHeight="1" x14ac:dyDescent="0.2">
      <c r="A38" s="359" t="s">
        <v>251</v>
      </c>
      <c r="B38" s="392" t="str">
        <v>2Y</v>
      </c>
      <c r="C38" s="358" t="str">
        <v>7Y</v>
      </c>
      <c r="D38" s="358" t="str">
        <f t="shared" si="22"/>
        <v>7Y</v>
      </c>
      <c r="E38" s="358" t="s">
        <v>14</v>
      </c>
      <c r="F38" s="398" t="s">
        <v>15</v>
      </c>
      <c r="G38" s="358" t="s">
        <v>16</v>
      </c>
      <c r="H38" s="398" t="s">
        <v>17</v>
      </c>
      <c r="I38" s="399">
        <v>7.0599999999999994E-3</v>
      </c>
      <c r="J38" s="399" t="str">
        <f t="shared" si="21"/>
        <v>EUR_CURVE_1Y_2Y</v>
      </c>
      <c r="K38" s="400" t="str">
        <f>IFERROR(_xll.qlSwapRateHelper2(,IF(DataSelect="Reference",$I38,J38),,$D38,Calendar,$G38,$F38,$H38,$K$32,0,E38,Discounting,Permanent,_xll.ohTrigger(Trigger,DataSelect),ObjectOverwrite),"--")</f>
        <v>obj_00ab6#0002</v>
      </c>
      <c r="L38" s="355" t="b">
        <f t="shared" si="23"/>
        <v>1</v>
      </c>
      <c r="N38" s="414" t="str">
        <f t="shared" si="19"/>
        <v>SW</v>
      </c>
      <c r="O38" s="414" t="str">
        <f t="shared" si="19"/>
        <v>5Y</v>
      </c>
      <c r="P38" s="418" t="str">
        <f t="shared" si="20"/>
        <v>obj_00a99#0002</v>
      </c>
      <c r="Q38" s="414" t="b">
        <f t="shared" si="20"/>
        <v>1</v>
      </c>
      <c r="R38" s="422">
        <v>1</v>
      </c>
      <c r="S38" s="422">
        <v>1</v>
      </c>
      <c r="T38" s="157" t="str">
        <v>obj_00aba</v>
      </c>
      <c r="U38" s="157" t="str">
        <f>_xll.qlRateHelperQuoteName(T38)</f>
        <v/>
      </c>
      <c r="V38" s="412">
        <f>_xll.qlRateHelperRate(T38,_xll.ohTrigger(Trigger,Trigger12M))</f>
        <v>1.375E-2</v>
      </c>
      <c r="W38" s="412" t="str">
        <f>IFERROR(_xll.qlFuturesRateHelperConvexityAdjustment(T38,Trigger),"--")</f>
        <v>--</v>
      </c>
      <c r="X38" s="158">
        <f>_xll.qlRateHelperEarliestDate(T38,Trigger)</f>
        <v>42138</v>
      </c>
      <c r="Y38" s="158">
        <f>_xll.qlRateHelperLatestDate(T38,Trigger)</f>
        <v>49443</v>
      </c>
      <c r="Z38" s="320">
        <v>1.391272714470918E-2</v>
      </c>
      <c r="AD38" s="324"/>
      <c r="AY38" s="157" t="s">
        <v>211</v>
      </c>
      <c r="AZ38" s="158">
        <f>_xll.qlInterestRateIndexFixingDate(Currency&amp;"ibor"&amp;Tenor,BA38,Trigger)</f>
        <v>42186</v>
      </c>
      <c r="BA38" s="158">
        <f>_xll.qlCalendarAdvance(Calendar,BA37,AY38,"f",,Trigger)</f>
        <v>42188</v>
      </c>
      <c r="BB38" s="158">
        <f>_xll.qlInterestRateIndexMaturity(Currency&amp;"ibor"&amp;Tenor,BA38,Trigger)</f>
        <v>42555</v>
      </c>
      <c r="BC38" s="320">
        <f>_xll.qlIndexFixing($AC$5,AZ38,TRUE,_xll.ohTrigger(Trigger,Trigger12M))</f>
        <v>1.5825081685059395E-3</v>
      </c>
      <c r="BD38" s="320">
        <f>_xll.qlIndexFixing($BE$1,AZ38,TRUE,_xll.ohTrigger(Trigger,Trigger12M))</f>
        <v>1.7231567630835516E-3</v>
      </c>
    </row>
    <row r="39" spans="1:56" s="137" customFormat="1" ht="11.25" customHeight="1" x14ac:dyDescent="0.2">
      <c r="A39" s="359" t="s">
        <v>251</v>
      </c>
      <c r="B39" s="392" t="str">
        <v>2Y3M</v>
      </c>
      <c r="C39" s="358" t="str">
        <v>8Y</v>
      </c>
      <c r="D39" s="358" t="str">
        <f t="shared" si="22"/>
        <v>8Y</v>
      </c>
      <c r="E39" s="358" t="s">
        <v>14</v>
      </c>
      <c r="F39" s="398" t="s">
        <v>15</v>
      </c>
      <c r="G39" s="358" t="s">
        <v>16</v>
      </c>
      <c r="H39" s="398" t="s">
        <v>17</v>
      </c>
      <c r="I39" s="399">
        <v>8.1700000000000002E-3</v>
      </c>
      <c r="J39" s="399" t="str">
        <f t="shared" si="21"/>
        <v>EUR_CURVE_1Y_2Y3M</v>
      </c>
      <c r="K39" s="400" t="str">
        <f>IFERROR(_xll.qlSwapRateHelper2(,IF(DataSelect="Reference",$I39,J39),,$D39,Calendar,$G39,$F39,$H39,$K$32,0,E39,Discounting,Permanent,_xll.ohTrigger(Trigger,DataSelect),ObjectOverwrite),"--")</f>
        <v>obj_00a9b#0002</v>
      </c>
      <c r="L39" s="355" t="b">
        <f t="shared" si="23"/>
        <v>1</v>
      </c>
      <c r="N39" s="414" t="str">
        <f t="shared" si="19"/>
        <v>SW</v>
      </c>
      <c r="O39" s="414" t="str">
        <f t="shared" si="19"/>
        <v>6Y</v>
      </c>
      <c r="P39" s="418" t="str">
        <f t="shared" si="20"/>
        <v>obj_00a9f#0002</v>
      </c>
      <c r="Q39" s="414" t="b">
        <f t="shared" si="20"/>
        <v>1</v>
      </c>
      <c r="R39" s="422">
        <v>1</v>
      </c>
      <c r="S39" s="422">
        <v>1</v>
      </c>
      <c r="T39" s="157" t="str">
        <v>obj_00ab4</v>
      </c>
      <c r="U39" s="157" t="str">
        <f>_xll.qlRateHelperQuoteName(T39)</f>
        <v/>
      </c>
      <c r="V39" s="412">
        <f>_xll.qlRateHelperRate(T39,_xll.ohTrigger(Trigger,Trigger12M))</f>
        <v>1.3844760499999999E-2</v>
      </c>
      <c r="W39" s="412" t="str">
        <f>IFERROR(_xll.qlFuturesRateHelperConvexityAdjustment(T39,Trigger),"--")</f>
        <v>--</v>
      </c>
      <c r="X39" s="158">
        <f>_xll.qlRateHelperEarliestDate(T39,Trigger)</f>
        <v>42138</v>
      </c>
      <c r="Y39" s="158">
        <f>_xll.qlRateHelperLatestDate(T39,Trigger)</f>
        <v>49809</v>
      </c>
      <c r="Z39" s="320">
        <v>1.4004743644985862E-2</v>
      </c>
      <c r="AD39" s="324"/>
      <c r="AY39" s="157" t="s">
        <v>211</v>
      </c>
      <c r="AZ39" s="158">
        <f>_xll.qlInterestRateIndexFixingDate(Currency&amp;"ibor"&amp;Tenor,BA39,Trigger)</f>
        <v>42187</v>
      </c>
      <c r="BA39" s="158">
        <f>_xll.qlCalendarAdvance(Calendar,BA38,AY39,"f",,Trigger)</f>
        <v>42191</v>
      </c>
      <c r="BB39" s="158">
        <f>_xll.qlInterestRateIndexMaturity(Currency&amp;"ibor"&amp;Tenor,BA39,Trigger)</f>
        <v>42557</v>
      </c>
      <c r="BC39" s="320">
        <f>_xll.qlIndexFixing($AC$5,AZ39,TRUE,_xll.ohTrigger(Trigger,Trigger12M))</f>
        <v>1.5855031537408343E-3</v>
      </c>
      <c r="BD39" s="320">
        <f>_xll.qlIndexFixing($BE$1,AZ39,TRUE,_xll.ohTrigger(Trigger,Trigger12M))</f>
        <v>1.7248870592385559E-3</v>
      </c>
    </row>
    <row r="40" spans="1:56" s="137" customFormat="1" ht="11.25" customHeight="1" x14ac:dyDescent="0.2">
      <c r="A40" s="359" t="s">
        <v>251</v>
      </c>
      <c r="B40" s="392" t="str">
        <v>2Y6M</v>
      </c>
      <c r="C40" s="358" t="str">
        <v>9Y</v>
      </c>
      <c r="D40" s="358" t="str">
        <f t="shared" si="22"/>
        <v>9Y</v>
      </c>
      <c r="E40" s="358" t="s">
        <v>14</v>
      </c>
      <c r="F40" s="398" t="s">
        <v>15</v>
      </c>
      <c r="G40" s="358" t="s">
        <v>16</v>
      </c>
      <c r="H40" s="398" t="s">
        <v>17</v>
      </c>
      <c r="I40" s="399">
        <v>9.1700000000000011E-3</v>
      </c>
      <c r="J40" s="399" t="str">
        <f t="shared" si="21"/>
        <v>EUR_CURVE_1Y_2Y6M</v>
      </c>
      <c r="K40" s="400" t="str">
        <f>IFERROR(_xll.qlSwapRateHelper2(,IF(DataSelect="Reference",$I40,J40),,$D40,Calendar,$G40,$F40,$H40,$K$32,0,E40,Discounting,Permanent,_xll.ohTrigger(Trigger,DataSelect),ObjectOverwrite),"--")</f>
        <v>obj_00aac#0002</v>
      </c>
      <c r="L40" s="355" t="b">
        <f t="shared" si="23"/>
        <v>1</v>
      </c>
      <c r="N40" s="414" t="str">
        <f t="shared" si="19"/>
        <v>SW</v>
      </c>
      <c r="O40" s="414" t="str">
        <f t="shared" si="19"/>
        <v>7Y</v>
      </c>
      <c r="P40" s="418" t="str">
        <f t="shared" si="20"/>
        <v>obj_00ab8#0002</v>
      </c>
      <c r="Q40" s="414" t="b">
        <f t="shared" si="20"/>
        <v>1</v>
      </c>
      <c r="R40" s="422">
        <v>1</v>
      </c>
      <c r="S40" s="422">
        <v>1</v>
      </c>
      <c r="T40" s="157" t="str">
        <v>obj_00a98</v>
      </c>
      <c r="U40" s="157" t="str">
        <f>_xll.qlRateHelperQuoteName(T40)</f>
        <v/>
      </c>
      <c r="V40" s="412">
        <f>_xll.qlRateHelperRate(T40,_xll.ohTrigger(Trigger,Trigger12M))</f>
        <v>1.391213442E-2</v>
      </c>
      <c r="W40" s="412" t="str">
        <f>IFERROR(_xll.qlFuturesRateHelperConvexityAdjustment(T40,Trigger),"--")</f>
        <v>--</v>
      </c>
      <c r="X40" s="158">
        <f>_xll.qlRateHelperEarliestDate(T40,Trigger)</f>
        <v>42138</v>
      </c>
      <c r="Y40" s="158">
        <f>_xll.qlRateHelperLatestDate(T40,Trigger)</f>
        <v>50174</v>
      </c>
      <c r="Z40" s="320">
        <v>1.4068966160511285E-2</v>
      </c>
      <c r="AD40" s="324"/>
      <c r="AY40" s="157" t="s">
        <v>211</v>
      </c>
      <c r="AZ40" s="158">
        <f>_xll.qlInterestRateIndexFixingDate(Currency&amp;"ibor"&amp;Tenor,BA40,Trigger)</f>
        <v>42188</v>
      </c>
      <c r="BA40" s="158">
        <f>_xll.qlCalendarAdvance(Calendar,BA39,AY40,"f",,Trigger)</f>
        <v>42192</v>
      </c>
      <c r="BB40" s="158">
        <f>_xll.qlInterestRateIndexMaturity(Currency&amp;"ibor"&amp;Tenor,BA40,Trigger)</f>
        <v>42558</v>
      </c>
      <c r="BC40" s="320">
        <f>_xll.qlIndexFixing($AC$5,AZ40,TRUE,_xll.ohTrigger(Trigger,Trigger12M))</f>
        <v>1.5867661636337895E-3</v>
      </c>
      <c r="BD40" s="320">
        <f>_xll.qlIndexFixing($BE$1,AZ40,TRUE,_xll.ohTrigger(Trigger,Trigger12M))</f>
        <v>1.7255252855110431E-3</v>
      </c>
    </row>
    <row r="41" spans="1:56" s="137" customFormat="1" ht="11.25" customHeight="1" x14ac:dyDescent="0.2">
      <c r="A41" s="359" t="s">
        <v>251</v>
      </c>
      <c r="B41" s="392" t="str">
        <v>2Y9M</v>
      </c>
      <c r="C41" s="358" t="str">
        <v>10Y</v>
      </c>
      <c r="D41" s="358" t="str">
        <f t="shared" si="22"/>
        <v>10Y</v>
      </c>
      <c r="E41" s="358" t="s">
        <v>14</v>
      </c>
      <c r="F41" s="398" t="s">
        <v>15</v>
      </c>
      <c r="G41" s="358" t="s">
        <v>16</v>
      </c>
      <c r="H41" s="398" t="s">
        <v>17</v>
      </c>
      <c r="I41" s="399">
        <v>1.0009999999999998E-2</v>
      </c>
      <c r="J41" s="399" t="str">
        <f t="shared" si="21"/>
        <v>EUR_CURVE_1Y_2Y9M</v>
      </c>
      <c r="K41" s="400" t="str">
        <f>IFERROR(_xll.qlSwapRateHelper2(,IF(DataSelect="Reference",$I41,J41),,$D41,Calendar,$G41,$F41,$H41,$K$32,0,E41,Discounting,Permanent,_xll.ohTrigger(Trigger,DataSelect),ObjectOverwrite),"--")</f>
        <v>obj_00aab#0002</v>
      </c>
      <c r="L41" s="355" t="b">
        <f t="shared" si="23"/>
        <v>1</v>
      </c>
      <c r="N41" s="414" t="str">
        <f t="shared" si="19"/>
        <v>SW</v>
      </c>
      <c r="O41" s="414" t="str">
        <f t="shared" si="19"/>
        <v>8Y</v>
      </c>
      <c r="P41" s="418" t="str">
        <f t="shared" si="20"/>
        <v>obj_00aaf#0002</v>
      </c>
      <c r="Q41" s="414" t="b">
        <f t="shared" si="20"/>
        <v>1</v>
      </c>
      <c r="R41" s="422">
        <v>1</v>
      </c>
      <c r="S41" s="422">
        <v>1</v>
      </c>
      <c r="T41" s="157" t="str">
        <v>obj_00a97</v>
      </c>
      <c r="U41" s="157" t="str">
        <f>_xll.qlRateHelperQuoteName(T41)</f>
        <v/>
      </c>
      <c r="V41" s="412">
        <f>_xll.qlRateHelperRate(T41,_xll.ohTrigger(Trigger,Trigger12M))</f>
        <v>1.396173788E-2</v>
      </c>
      <c r="W41" s="412" t="str">
        <f>IFERROR(_xll.qlFuturesRateHelperConvexityAdjustment(T41,Trigger),"--")</f>
        <v>--</v>
      </c>
      <c r="X41" s="158">
        <f>_xll.qlRateHelperEarliestDate(T41,Trigger)</f>
        <v>42138</v>
      </c>
      <c r="Y41" s="158">
        <f>_xll.qlRateHelperLatestDate(T41,Trigger)</f>
        <v>50539</v>
      </c>
      <c r="Z41" s="320">
        <v>1.4114076473700497E-2</v>
      </c>
      <c r="AD41" s="324"/>
      <c r="AY41" s="157" t="s">
        <v>211</v>
      </c>
      <c r="AZ41" s="158">
        <f>_xll.qlInterestRateIndexFixingDate(Currency&amp;"ibor"&amp;Tenor,BA41,Trigger)</f>
        <v>42191</v>
      </c>
      <c r="BA41" s="158">
        <f>_xll.qlCalendarAdvance(Calendar,BA40,AY41,"f",,Trigger)</f>
        <v>42193</v>
      </c>
      <c r="BB41" s="158">
        <f>_xll.qlInterestRateIndexMaturity(Currency&amp;"ibor"&amp;Tenor,BA41,Trigger)</f>
        <v>42559</v>
      </c>
      <c r="BC41" s="320">
        <f>_xll.qlIndexFixing($AC$5,AZ41,TRUE,_xll.ohTrigger(Trigger,Trigger12M))</f>
        <v>1.5880335756091593E-3</v>
      </c>
      <c r="BD41" s="320">
        <f>_xll.qlIndexFixing($BE$1,AZ41,TRUE,_xll.ohTrigger(Trigger,Trigger12M))</f>
        <v>1.7261623037146939E-3</v>
      </c>
    </row>
    <row r="42" spans="1:56" s="137" customFormat="1" ht="11.25" customHeight="1" x14ac:dyDescent="0.2">
      <c r="A42" s="359" t="s">
        <v>251</v>
      </c>
      <c r="B42" s="392" t="str">
        <v>3Y</v>
      </c>
      <c r="C42" s="358" t="str">
        <v>11Y</v>
      </c>
      <c r="D42" s="358" t="str">
        <f t="shared" si="22"/>
        <v>11Y</v>
      </c>
      <c r="E42" s="358" t="s">
        <v>14</v>
      </c>
      <c r="F42" s="398" t="s">
        <v>15</v>
      </c>
      <c r="G42" s="358" t="s">
        <v>16</v>
      </c>
      <c r="H42" s="398" t="s">
        <v>17</v>
      </c>
      <c r="I42" s="399">
        <v>1.074489145E-2</v>
      </c>
      <c r="J42" s="399" t="str">
        <f t="shared" si="21"/>
        <v>EUR_CURVE_1Y_3Y</v>
      </c>
      <c r="K42" s="400" t="str">
        <f>IFERROR(_xll.qlSwapRateHelper2(,IF(DataSelect="Reference",$I42,J42),,$D42,Calendar,$G42,$F42,$H42,$K$32,0,E42,Discounting,Permanent,_xll.ohTrigger(Trigger,DataSelect),ObjectOverwrite),"--")</f>
        <v>obj_00a9e#0002</v>
      </c>
      <c r="L42" s="355" t="b">
        <f t="shared" si="23"/>
        <v>1</v>
      </c>
      <c r="N42" s="414" t="str">
        <f t="shared" si="19"/>
        <v>SW</v>
      </c>
      <c r="O42" s="414" t="str">
        <f t="shared" si="19"/>
        <v>9Y</v>
      </c>
      <c r="P42" s="418" t="str">
        <f t="shared" si="20"/>
        <v>obj_00ab5#0002</v>
      </c>
      <c r="Q42" s="414" t="b">
        <f t="shared" si="20"/>
        <v>1</v>
      </c>
      <c r="R42" s="422">
        <v>1</v>
      </c>
      <c r="S42" s="422">
        <v>1</v>
      </c>
      <c r="T42" s="157" t="str">
        <v>obj_00aa8</v>
      </c>
      <c r="U42" s="157" t="str">
        <f>_xll.qlRateHelperQuoteName(T42)</f>
        <v/>
      </c>
      <c r="V42" s="412">
        <f>_xll.qlRateHelperRate(T42,_xll.ohTrigger(Trigger,Trigger12M))</f>
        <v>1.399780644E-2</v>
      </c>
      <c r="W42" s="412" t="str">
        <f>IFERROR(_xll.qlFuturesRateHelperConvexityAdjustment(T42,Trigger),"--")</f>
        <v>--</v>
      </c>
      <c r="X42" s="158">
        <f>_xll.qlRateHelperEarliestDate(T42,Trigger)</f>
        <v>42138</v>
      </c>
      <c r="Y42" s="158">
        <f>_xll.qlRateHelperLatestDate(T42,Trigger)</f>
        <v>50906</v>
      </c>
      <c r="Z42" s="320">
        <v>1.4144664036074702E-2</v>
      </c>
      <c r="AD42" s="324"/>
      <c r="AY42" s="157" t="s">
        <v>211</v>
      </c>
      <c r="AZ42" s="158">
        <f>_xll.qlInterestRateIndexFixingDate(Currency&amp;"ibor"&amp;Tenor,BA42,Trigger)</f>
        <v>42192</v>
      </c>
      <c r="BA42" s="158">
        <f>_xll.qlCalendarAdvance(Calendar,BA41,AY42,"f",,Trigger)</f>
        <v>42194</v>
      </c>
      <c r="BB42" s="158">
        <f>_xll.qlInterestRateIndexMaturity(Currency&amp;"ibor"&amp;Tenor,BA42,Trigger)</f>
        <v>42562</v>
      </c>
      <c r="BC42" s="320">
        <f>_xll.qlIndexFixing($AC$5,AZ42,TRUE,_xll.ohTrigger(Trigger,Trigger12M))</f>
        <v>1.5908463807463918E-3</v>
      </c>
      <c r="BD42" s="320">
        <f>_xll.qlIndexFixing($BE$1,AZ42,TRUE,_xll.ohTrigger(Trigger,Trigger12M))</f>
        <v>1.7271568416459416E-3</v>
      </c>
    </row>
    <row r="43" spans="1:56" s="137" customFormat="1" ht="11.25" customHeight="1" x14ac:dyDescent="0.2">
      <c r="A43" s="359" t="s">
        <v>251</v>
      </c>
      <c r="B43" s="392" t="str">
        <v>4Y</v>
      </c>
      <c r="C43" s="358" t="str">
        <v>12Y</v>
      </c>
      <c r="D43" s="358" t="str">
        <f t="shared" si="22"/>
        <v>12Y</v>
      </c>
      <c r="E43" s="358" t="s">
        <v>14</v>
      </c>
      <c r="F43" s="398" t="s">
        <v>15</v>
      </c>
      <c r="G43" s="358" t="s">
        <v>16</v>
      </c>
      <c r="H43" s="398" t="s">
        <v>17</v>
      </c>
      <c r="I43" s="399">
        <v>1.1379999999999999E-2</v>
      </c>
      <c r="J43" s="399" t="str">
        <f t="shared" si="21"/>
        <v>EUR_CURVE_1Y_4Y</v>
      </c>
      <c r="K43" s="400" t="str">
        <f>IFERROR(_xll.qlSwapRateHelper2(,IF(DataSelect="Reference",$I43,J43),,$D43,Calendar,$G43,$F43,$H43,$K$32,0,E43,Discounting,Permanent,_xll.ohTrigger(Trigger,DataSelect),ObjectOverwrite),"--")</f>
        <v>obj_00aa9#0002</v>
      </c>
      <c r="L43" s="355" t="b">
        <f t="shared" si="23"/>
        <v>1</v>
      </c>
      <c r="N43" s="414" t="str">
        <f t="shared" si="19"/>
        <v>SW</v>
      </c>
      <c r="O43" s="414" t="str">
        <f t="shared" si="19"/>
        <v>10Y</v>
      </c>
      <c r="P43" s="418" t="str">
        <f t="shared" si="20"/>
        <v>obj_00aa1#0002</v>
      </c>
      <c r="Q43" s="414" t="b">
        <f t="shared" si="20"/>
        <v>1</v>
      </c>
      <c r="R43" s="422">
        <v>1</v>
      </c>
      <c r="S43" s="422">
        <v>1</v>
      </c>
      <c r="T43" s="157" t="str">
        <v>obj_00aa6</v>
      </c>
      <c r="U43" s="157" t="str">
        <f>_xll.qlRateHelperQuoteName(T43)</f>
        <v/>
      </c>
      <c r="V43" s="412">
        <f>_xll.qlRateHelperRate(T43,_xll.ohTrigger(Trigger,Trigger12M))</f>
        <v>1.4030000000000001E-2</v>
      </c>
      <c r="W43" s="412" t="str">
        <f>IFERROR(_xll.qlFuturesRateHelperConvexityAdjustment(T43,Trigger),"--")</f>
        <v>--</v>
      </c>
      <c r="X43" s="158">
        <f>_xll.qlRateHelperEarliestDate(T43,Trigger)</f>
        <v>42138</v>
      </c>
      <c r="Y43" s="158">
        <f>_xll.qlRateHelperLatestDate(T43,Trigger)</f>
        <v>51270</v>
      </c>
      <c r="Z43" s="320">
        <v>1.4170153439324932E-2</v>
      </c>
      <c r="AD43" s="324"/>
      <c r="AY43" s="157" t="s">
        <v>211</v>
      </c>
      <c r="AZ43" s="158">
        <f>_xll.qlInterestRateIndexFixingDate(Currency&amp;"ibor"&amp;Tenor,BA43,Trigger)</f>
        <v>42193</v>
      </c>
      <c r="BA43" s="158">
        <f>_xll.qlCalendarAdvance(Calendar,BA42,AY43,"f",,Trigger)</f>
        <v>42195</v>
      </c>
      <c r="BB43" s="158">
        <f>_xll.qlInterestRateIndexMaturity(Currency&amp;"ibor"&amp;Tenor,BA43,Trigger)</f>
        <v>42562</v>
      </c>
      <c r="BC43" s="320">
        <f>_xll.qlIndexFixing($AC$5,AZ43,TRUE,_xll.ohTrigger(Trigger,Trigger12M))</f>
        <v>1.5913526801110008E-3</v>
      </c>
      <c r="BD43" s="320">
        <f>_xll.qlIndexFixing($BE$1,AZ43,TRUE,_xll.ohTrigger(Trigger,Trigger12M))</f>
        <v>1.7276138484585511E-3</v>
      </c>
    </row>
    <row r="44" spans="1:56" s="137" customFormat="1" ht="11.25" customHeight="1" x14ac:dyDescent="0.2">
      <c r="A44" s="359" t="s">
        <v>251</v>
      </c>
      <c r="B44" s="392" t="str">
        <v>5Y</v>
      </c>
      <c r="C44" s="358" t="str">
        <v>13Y</v>
      </c>
      <c r="D44" s="358" t="str">
        <f t="shared" si="22"/>
        <v>13Y</v>
      </c>
      <c r="E44" s="358" t="s">
        <v>14</v>
      </c>
      <c r="F44" s="398" t="s">
        <v>15</v>
      </c>
      <c r="G44" s="358" t="s">
        <v>16</v>
      </c>
      <c r="H44" s="398" t="s">
        <v>17</v>
      </c>
      <c r="I44" s="399">
        <v>1.190288015E-2</v>
      </c>
      <c r="J44" s="399" t="str">
        <f t="shared" si="21"/>
        <v>EUR_CURVE_1Y_5Y</v>
      </c>
      <c r="K44" s="400" t="str">
        <f>IFERROR(_xll.qlSwapRateHelper2(,IF(DataSelect="Reference",$I44,J44),,$D44,Calendar,$G44,$F44,$H44,$K$32,0,E44,Discounting,Permanent,_xll.ohTrigger(Trigger,DataSelect),ObjectOverwrite),"--")</f>
        <v>obj_00a99#0002</v>
      </c>
      <c r="L44" s="355" t="b">
        <f t="shared" si="23"/>
        <v>1</v>
      </c>
      <c r="N44" s="414" t="str">
        <f t="shared" ref="N44:O93" si="24">A50</f>
        <v>SW</v>
      </c>
      <c r="O44" s="414" t="str">
        <f t="shared" si="24"/>
        <v>11Y</v>
      </c>
      <c r="P44" s="418" t="str">
        <f t="shared" si="20"/>
        <v>obj_00ab3#0002</v>
      </c>
      <c r="Q44" s="414" t="b">
        <f t="shared" si="20"/>
        <v>1</v>
      </c>
      <c r="R44" s="422">
        <v>1</v>
      </c>
      <c r="S44" s="422">
        <v>1</v>
      </c>
      <c r="T44" s="157" t="str">
        <v>obj_00aa3</v>
      </c>
      <c r="U44" s="157" t="str">
        <f>_xll.qlRateHelperQuoteName(T44)</f>
        <v/>
      </c>
      <c r="V44" s="412">
        <f>_xll.qlRateHelperRate(T44,_xll.ohTrigger(Trigger,Trigger12M))</f>
        <v>1.40580259E-2</v>
      </c>
      <c r="W44" s="412" t="str">
        <f>IFERROR(_xll.qlFuturesRateHelperConvexityAdjustment(T44,Trigger),"--")</f>
        <v>--</v>
      </c>
      <c r="X44" s="158">
        <f>_xll.qlRateHelperEarliestDate(T44,Trigger)</f>
        <v>42138</v>
      </c>
      <c r="Y44" s="158">
        <f>_xll.qlRateHelperLatestDate(T44,Trigger)</f>
        <v>51635</v>
      </c>
      <c r="Z44" s="320">
        <v>1.4193166888793931E-2</v>
      </c>
      <c r="AD44" s="324"/>
      <c r="AY44" s="157" t="s">
        <v>211</v>
      </c>
      <c r="AZ44" s="158">
        <f>_xll.qlInterestRateIndexFixingDate(Currency&amp;"ibor"&amp;Tenor,BA44,Trigger)</f>
        <v>42194</v>
      </c>
      <c r="BA44" s="158">
        <f>_xll.qlCalendarAdvance(Calendar,BA43,AY44,"f",,Trigger)</f>
        <v>42198</v>
      </c>
      <c r="BB44" s="158">
        <f>_xll.qlInterestRateIndexMaturity(Currency&amp;"ibor"&amp;Tenor,BA44,Trigger)</f>
        <v>42564</v>
      </c>
      <c r="BC44" s="320">
        <f>_xll.qlIndexFixing($AC$5,AZ44,TRUE,_xll.ohTrigger(Trigger,Trigger12M))</f>
        <v>1.5944366673165031E-3</v>
      </c>
      <c r="BD44" s="320">
        <f>_xll.qlIndexFixing($BE$1,AZ44,TRUE,_xll.ohTrigger(Trigger,Trigger12M))</f>
        <v>1.7293548101810943E-3</v>
      </c>
    </row>
    <row r="45" spans="1:56" s="137" customFormat="1" ht="11.25" customHeight="1" x14ac:dyDescent="0.2">
      <c r="A45" s="359" t="s">
        <v>251</v>
      </c>
      <c r="B45" s="392" t="str">
        <v>6Y</v>
      </c>
      <c r="C45" s="358" t="str">
        <v>14Y</v>
      </c>
      <c r="D45" s="358" t="str">
        <f t="shared" si="22"/>
        <v>14Y</v>
      </c>
      <c r="E45" s="358" t="s">
        <v>14</v>
      </c>
      <c r="F45" s="398" t="s">
        <v>15</v>
      </c>
      <c r="G45" s="358" t="s">
        <v>16</v>
      </c>
      <c r="H45" s="398" t="s">
        <v>17</v>
      </c>
      <c r="I45" s="399">
        <v>1.2337566710000001E-2</v>
      </c>
      <c r="J45" s="399" t="str">
        <f t="shared" si="21"/>
        <v>EUR_CURVE_1Y_6Y</v>
      </c>
      <c r="K45" s="400" t="str">
        <f>IFERROR(_xll.qlSwapRateHelper2(,IF(DataSelect="Reference",$I45,J45),,$D45,Calendar,$G45,$F45,$H45,$K$32,0,E45,Discounting,Permanent,_xll.ohTrigger(Trigger,DataSelect),ObjectOverwrite),"--")</f>
        <v>obj_00a9f#0002</v>
      </c>
      <c r="L45" s="355" t="b">
        <f t="shared" si="23"/>
        <v>1</v>
      </c>
      <c r="N45" s="414" t="str">
        <f t="shared" si="24"/>
        <v>SW</v>
      </c>
      <c r="O45" s="414" t="str">
        <f t="shared" si="24"/>
        <v>12Y</v>
      </c>
      <c r="P45" s="418" t="str">
        <f t="shared" ref="P45:Q60" si="25">K51</f>
        <v>obj_00aba#0002</v>
      </c>
      <c r="Q45" s="414" t="b">
        <f t="shared" si="25"/>
        <v>1</v>
      </c>
      <c r="R45" s="422">
        <v>1</v>
      </c>
      <c r="S45" s="422">
        <v>1</v>
      </c>
      <c r="T45" s="157" t="str">
        <v>obj_00a9d</v>
      </c>
      <c r="U45" s="157" t="str">
        <f>_xll.qlRateHelperQuoteName(T45)</f>
        <v/>
      </c>
      <c r="V45" s="412">
        <f>_xll.qlRateHelperRate(T45,_xll.ohTrigger(Trigger,Trigger12M))</f>
        <v>1.40849332E-2</v>
      </c>
      <c r="W45" s="412" t="str">
        <f>IFERROR(_xll.qlFuturesRateHelperConvexityAdjustment(T45,Trigger),"--")</f>
        <v>--</v>
      </c>
      <c r="X45" s="158">
        <f>_xll.qlRateHelperEarliestDate(T45,Trigger)</f>
        <v>42138</v>
      </c>
      <c r="Y45" s="158">
        <f>_xll.qlRateHelperLatestDate(T45,Trigger)</f>
        <v>52000</v>
      </c>
      <c r="Z45" s="320">
        <v>1.4215554684615609E-2</v>
      </c>
      <c r="AD45" s="324"/>
      <c r="AY45" s="157" t="s">
        <v>211</v>
      </c>
      <c r="AZ45" s="158">
        <f>_xll.qlInterestRateIndexFixingDate(Currency&amp;"ibor"&amp;Tenor,BA45,Trigger)</f>
        <v>42195</v>
      </c>
      <c r="BA45" s="158">
        <f>_xll.qlCalendarAdvance(Calendar,BA44,AY45,"f",,Trigger)</f>
        <v>42199</v>
      </c>
      <c r="BB45" s="158">
        <f>_xll.qlInterestRateIndexMaturity(Currency&amp;"ibor"&amp;Tenor,BA45,Trigger)</f>
        <v>42565</v>
      </c>
      <c r="BC45" s="320">
        <f>_xll.qlIndexFixing($AC$5,AZ45,TRUE,_xll.ohTrigger(Trigger,Trigger12M))</f>
        <v>1.5957304921443245E-3</v>
      </c>
      <c r="BD45" s="320">
        <f>_xll.qlIndexFixing($BE$1,AZ45,TRUE,_xll.ohTrigger(Trigger,Trigger12M))</f>
        <v>1.7300000000000423E-3</v>
      </c>
    </row>
    <row r="46" spans="1:56" s="137" customFormat="1" ht="11.25" customHeight="1" x14ac:dyDescent="0.2">
      <c r="A46" s="359" t="s">
        <v>251</v>
      </c>
      <c r="B46" s="392" t="str">
        <v>7Y</v>
      </c>
      <c r="C46" s="358" t="str">
        <v>15Y</v>
      </c>
      <c r="D46" s="358" t="str">
        <f t="shared" si="22"/>
        <v>15Y</v>
      </c>
      <c r="E46" s="358" t="s">
        <v>14</v>
      </c>
      <c r="F46" s="398" t="s">
        <v>15</v>
      </c>
      <c r="G46" s="358" t="s">
        <v>16</v>
      </c>
      <c r="H46" s="398" t="s">
        <v>17</v>
      </c>
      <c r="I46" s="399">
        <v>1.2699999999999999E-2</v>
      </c>
      <c r="J46" s="399" t="str">
        <f t="shared" si="21"/>
        <v>EUR_CURVE_1Y_7Y</v>
      </c>
      <c r="K46" s="400" t="str">
        <f>IFERROR(_xll.qlSwapRateHelper2(,IF(DataSelect="Reference",$I46,J46),,$D46,Calendar,$G46,$F46,$H46,$K$32,0,E46,Discounting,Permanent,_xll.ohTrigger(Trigger,DataSelect),ObjectOverwrite),"--")</f>
        <v>obj_00ab8#0002</v>
      </c>
      <c r="L46" s="355" t="b">
        <f t="shared" si="23"/>
        <v>1</v>
      </c>
      <c r="N46" s="414" t="str">
        <f t="shared" si="24"/>
        <v>SW</v>
      </c>
      <c r="O46" s="414" t="str">
        <f t="shared" si="24"/>
        <v>13Y</v>
      </c>
      <c r="P46" s="418" t="str">
        <f t="shared" si="25"/>
        <v>obj_00ab4#0002</v>
      </c>
      <c r="Q46" s="414" t="b">
        <f t="shared" si="25"/>
        <v>1</v>
      </c>
      <c r="R46" s="422">
        <v>1</v>
      </c>
      <c r="S46" s="422">
        <v>1</v>
      </c>
      <c r="T46" s="157" t="str">
        <v>obj_00aa2</v>
      </c>
      <c r="U46" s="157" t="str">
        <f>_xll.qlRateHelperQuoteName(T46)</f>
        <v/>
      </c>
      <c r="V46" s="412">
        <f>_xll.qlRateHelperRate(T46,_xll.ohTrigger(Trigger,Trigger12M))</f>
        <v>1.411179091E-2</v>
      </c>
      <c r="W46" s="412" t="str">
        <f>IFERROR(_xll.qlFuturesRateHelperConvexityAdjustment(T46,Trigger),"--")</f>
        <v>--</v>
      </c>
      <c r="X46" s="158">
        <f>_xll.qlRateHelperEarliestDate(T46,Trigger)</f>
        <v>42138</v>
      </c>
      <c r="Y46" s="158">
        <f>_xll.qlRateHelperLatestDate(T46,Trigger)</f>
        <v>52365</v>
      </c>
      <c r="Z46" s="320">
        <v>1.423848446574987E-2</v>
      </c>
      <c r="AD46" s="324"/>
      <c r="AY46" s="157" t="s">
        <v>211</v>
      </c>
      <c r="AZ46" s="158">
        <f>_xll.qlInterestRateIndexFixingDate(Currency&amp;"ibor"&amp;Tenor,BA46,Trigger)</f>
        <v>42198</v>
      </c>
      <c r="BA46" s="158">
        <f>_xll.qlCalendarAdvance(Calendar,BA45,AY46,"f",,Trigger)</f>
        <v>42200</v>
      </c>
      <c r="BB46" s="158">
        <f>_xll.qlInterestRateIndexMaturity(Currency&amp;"ibor"&amp;Tenor,BA46,Trigger)</f>
        <v>42566</v>
      </c>
      <c r="BC46" s="320">
        <f>_xll.qlIndexFixing($AC$5,AZ46,TRUE,_xll.ohTrigger(Trigger,Trigger12M))</f>
        <v>1.5969712264506588E-3</v>
      </c>
      <c r="BD46" s="320">
        <f>_xll.qlIndexFixing($BE$1,AZ46,TRUE,_xll.ohTrigger(Trigger,Trigger12M))</f>
        <v>1.7306489955867129E-3</v>
      </c>
    </row>
    <row r="47" spans="1:56" s="137" customFormat="1" ht="11.25" customHeight="1" x14ac:dyDescent="0.2">
      <c r="A47" s="359" t="s">
        <v>251</v>
      </c>
      <c r="B47" s="392" t="str">
        <v>8Y</v>
      </c>
      <c r="C47" s="358" t="str">
        <v>16Y</v>
      </c>
      <c r="D47" s="358" t="str">
        <f t="shared" si="22"/>
        <v>16Y</v>
      </c>
      <c r="E47" s="358" t="s">
        <v>14</v>
      </c>
      <c r="F47" s="398" t="s">
        <v>15</v>
      </c>
      <c r="G47" s="358" t="s">
        <v>16</v>
      </c>
      <c r="H47" s="398" t="s">
        <v>17</v>
      </c>
      <c r="I47" s="399">
        <v>1.300282065E-2</v>
      </c>
      <c r="J47" s="399" t="str">
        <f t="shared" si="21"/>
        <v>EUR_CURVE_1Y_8Y</v>
      </c>
      <c r="K47" s="400" t="str">
        <f>IFERROR(_xll.qlSwapRateHelper2(,IF(DataSelect="Reference",$I47,J47),,$D47,Calendar,$G47,$F47,$H47,$K$32,0,E47,Discounting,Permanent,_xll.ohTrigger(Trigger,DataSelect),ObjectOverwrite),"--")</f>
        <v>obj_00aaf#0002</v>
      </c>
      <c r="L47" s="355" t="b">
        <f t="shared" si="23"/>
        <v>1</v>
      </c>
      <c r="N47" s="414" t="str">
        <f t="shared" si="24"/>
        <v>SW</v>
      </c>
      <c r="O47" s="414" t="str">
        <f t="shared" si="24"/>
        <v>14Y</v>
      </c>
      <c r="P47" s="418" t="str">
        <f t="shared" si="25"/>
        <v>obj_00a98#0002</v>
      </c>
      <c r="Q47" s="414" t="b">
        <f t="shared" si="25"/>
        <v>1</v>
      </c>
      <c r="R47" s="422">
        <v>1</v>
      </c>
      <c r="S47" s="422">
        <v>1</v>
      </c>
      <c r="T47" s="157" t="str">
        <v>obj_00a95</v>
      </c>
      <c r="U47" s="157" t="str">
        <f>_xll.qlRateHelperQuoteName(T47)</f>
        <v/>
      </c>
      <c r="V47" s="412">
        <f>_xll.qlRateHelperRate(T47,_xll.ohTrigger(Trigger,Trigger12M))</f>
        <v>1.414074872E-2</v>
      </c>
      <c r="W47" s="412" t="str">
        <f>IFERROR(_xll.qlFuturesRateHelperConvexityAdjustment(T47,Trigger),"--")</f>
        <v>--</v>
      </c>
      <c r="X47" s="158">
        <f>_xll.qlRateHelperEarliestDate(T47,Trigger)</f>
        <v>42138</v>
      </c>
      <c r="Y47" s="158">
        <f>_xll.qlRateHelperLatestDate(T47,Trigger)</f>
        <v>52733</v>
      </c>
      <c r="Z47" s="320">
        <v>1.4263042143567045E-2</v>
      </c>
      <c r="AD47" s="324"/>
      <c r="AY47" s="157" t="s">
        <v>211</v>
      </c>
      <c r="AZ47" s="158">
        <f>_xll.qlInterestRateIndexFixingDate(Currency&amp;"ibor"&amp;Tenor,BA47,Trigger)</f>
        <v>42199</v>
      </c>
      <c r="BA47" s="158">
        <f>_xll.qlCalendarAdvance(Calendar,BA46,AY47,"f",,Trigger)</f>
        <v>42201</v>
      </c>
      <c r="BB47" s="158">
        <f>_xll.qlInterestRateIndexMaturity(Currency&amp;"ibor"&amp;Tenor,BA47,Trigger)</f>
        <v>42569</v>
      </c>
      <c r="BC47" s="320">
        <f>_xll.qlIndexFixing($AC$5,AZ47,TRUE,_xll.ohTrigger(Trigger,Trigger12M))</f>
        <v>1.5997620544939309E-3</v>
      </c>
      <c r="BD47" s="320">
        <f>_xll.qlIndexFixing($BE$1,AZ47,TRUE,_xll.ohTrigger(Trigger,Trigger12M))</f>
        <v>1.7316749571750394E-3</v>
      </c>
    </row>
    <row r="48" spans="1:56" s="137" customFormat="1" ht="11.25" customHeight="1" x14ac:dyDescent="0.2">
      <c r="A48" s="359" t="s">
        <v>251</v>
      </c>
      <c r="B48" s="392" t="str">
        <v>9Y</v>
      </c>
      <c r="C48" s="358" t="str">
        <v>17Y</v>
      </c>
      <c r="D48" s="358" t="str">
        <f t="shared" si="22"/>
        <v>17Y</v>
      </c>
      <c r="E48" s="358" t="s">
        <v>14</v>
      </c>
      <c r="F48" s="398" t="s">
        <v>15</v>
      </c>
      <c r="G48" s="358" t="s">
        <v>16</v>
      </c>
      <c r="H48" s="398" t="s">
        <v>17</v>
      </c>
      <c r="I48" s="399">
        <v>1.325773211E-2</v>
      </c>
      <c r="J48" s="399" t="str">
        <f t="shared" si="21"/>
        <v>EUR_CURVE_1Y_9Y</v>
      </c>
      <c r="K48" s="400" t="str">
        <f>IFERROR(_xll.qlSwapRateHelper2(,IF(DataSelect="Reference",$I48,J48),,$D48,Calendar,$G48,$F48,$H48,$K$32,0,E48,Discounting,Permanent,_xll.ohTrigger(Trigger,DataSelect),ObjectOverwrite),"--")</f>
        <v>obj_00ab5#0002</v>
      </c>
      <c r="L48" s="355" t="b">
        <f t="shared" si="23"/>
        <v>1</v>
      </c>
      <c r="N48" s="414" t="str">
        <f t="shared" si="24"/>
        <v>SW</v>
      </c>
      <c r="O48" s="414" t="str">
        <f t="shared" si="24"/>
        <v>15Y</v>
      </c>
      <c r="P48" s="418" t="str">
        <f t="shared" si="25"/>
        <v>obj_00a97#0002</v>
      </c>
      <c r="Q48" s="414" t="b">
        <f t="shared" si="25"/>
        <v>1</v>
      </c>
      <c r="R48" s="422">
        <v>1</v>
      </c>
      <c r="S48" s="422">
        <v>1</v>
      </c>
      <c r="T48" s="157" t="str">
        <v>obj_00a94</v>
      </c>
      <c r="U48" s="157" t="str">
        <f>_xll.qlRateHelperQuoteName(T48)</f>
        <v/>
      </c>
      <c r="V48" s="412">
        <f>_xll.qlRateHelperRate(T48,_xll.ohTrigger(Trigger,Trigger12M))</f>
        <v>1.417E-2</v>
      </c>
      <c r="W48" s="412" t="str">
        <f>IFERROR(_xll.qlFuturesRateHelperConvexityAdjustment(T48,Trigger),"--")</f>
        <v>--</v>
      </c>
      <c r="X48" s="158">
        <f>_xll.qlRateHelperEarliestDate(T48,Trigger)</f>
        <v>42138</v>
      </c>
      <c r="Y48" s="158">
        <f>_xll.qlRateHelperLatestDate(T48,Trigger)</f>
        <v>53097</v>
      </c>
      <c r="Z48" s="320">
        <v>1.4289875532034953E-2</v>
      </c>
      <c r="AD48" s="324"/>
      <c r="AY48" s="157" t="s">
        <v>211</v>
      </c>
      <c r="AZ48" s="158">
        <f>_xll.qlInterestRateIndexFixingDate(Currency&amp;"ibor"&amp;Tenor,BA48,Trigger)</f>
        <v>42200</v>
      </c>
      <c r="BA48" s="158">
        <f>_xll.qlCalendarAdvance(Calendar,BA47,AY48,"f",,Trigger)</f>
        <v>42202</v>
      </c>
      <c r="BB48" s="158">
        <f>_xll.qlInterestRateIndexMaturity(Currency&amp;"ibor"&amp;Tenor,BA48,Trigger)</f>
        <v>42569</v>
      </c>
      <c r="BC48" s="320">
        <f>_xll.qlIndexFixing($AC$5,AZ48,TRUE,_xll.ohTrigger(Trigger,Trigger12M))</f>
        <v>1.600234925287316E-3</v>
      </c>
      <c r="BD48" s="320">
        <f>_xll.qlIndexFixing($BE$1,AZ48,TRUE,_xll.ohTrigger(Trigger,Trigger12M))</f>
        <v>1.7321442553389298E-3</v>
      </c>
    </row>
    <row r="49" spans="1:56" s="137" customFormat="1" ht="11.25" customHeight="1" x14ac:dyDescent="0.2">
      <c r="A49" s="359" t="s">
        <v>251</v>
      </c>
      <c r="B49" s="392" t="str">
        <v>10Y</v>
      </c>
      <c r="C49" s="358" t="str">
        <v>18Y</v>
      </c>
      <c r="D49" s="358" t="str">
        <f t="shared" si="22"/>
        <v>18Y</v>
      </c>
      <c r="E49" s="358" t="s">
        <v>14</v>
      </c>
      <c r="F49" s="398" t="s">
        <v>15</v>
      </c>
      <c r="G49" s="358" t="s">
        <v>16</v>
      </c>
      <c r="H49" s="398" t="s">
        <v>17</v>
      </c>
      <c r="I49" s="399">
        <v>1.3460257099999999E-2</v>
      </c>
      <c r="J49" s="399" t="str">
        <f t="shared" si="21"/>
        <v>EUR_CURVE_1Y_10Y</v>
      </c>
      <c r="K49" s="400" t="str">
        <f>IFERROR(_xll.qlSwapRateHelper2(,IF(DataSelect="Reference",$I49,J49),,$D49,Calendar,$G49,$F49,$H49,$K$32,0,E49,Discounting,Permanent,_xll.ohTrigger(Trigger,DataSelect),ObjectOverwrite),"--")</f>
        <v>obj_00aa1#0002</v>
      </c>
      <c r="L49" s="355" t="b">
        <f t="shared" si="23"/>
        <v>1</v>
      </c>
      <c r="N49" s="414" t="str">
        <f t="shared" si="24"/>
        <v>SW</v>
      </c>
      <c r="O49" s="414" t="str">
        <f t="shared" si="24"/>
        <v>16Y</v>
      </c>
      <c r="P49" s="418" t="str">
        <f t="shared" si="25"/>
        <v>obj_00aa8#0002</v>
      </c>
      <c r="Q49" s="414" t="b">
        <f t="shared" si="25"/>
        <v>1</v>
      </c>
      <c r="R49" s="422">
        <v>1</v>
      </c>
      <c r="S49" s="422">
        <v>1</v>
      </c>
      <c r="T49" s="157" t="str">
        <v>obj_00aa7</v>
      </c>
      <c r="U49" s="157" t="str">
        <f>_xll.qlRateHelperQuoteName(T49)</f>
        <v/>
      </c>
      <c r="V49" s="412">
        <f>_xll.qlRateHelperRate(T49,_xll.ohTrigger(Trigger,Trigger12M))</f>
        <v>1.420110061E-2</v>
      </c>
      <c r="W49" s="412" t="str">
        <f>IFERROR(_xll.qlFuturesRateHelperConvexityAdjustment(T49,Trigger),"--")</f>
        <v>--</v>
      </c>
      <c r="X49" s="158">
        <f>_xll.qlRateHelperEarliestDate(T49,Trigger)</f>
        <v>42138</v>
      </c>
      <c r="Y49" s="158">
        <f>_xll.qlRateHelperLatestDate(T49,Trigger)</f>
        <v>53461</v>
      </c>
      <c r="Z49" s="320">
        <v>1.4319341080194016E-2</v>
      </c>
      <c r="AD49" s="324"/>
      <c r="AY49" s="157" t="s">
        <v>211</v>
      </c>
      <c r="AZ49" s="158">
        <f>_xll.qlInterestRateIndexFixingDate(Currency&amp;"ibor"&amp;Tenor,BA49,Trigger)</f>
        <v>42201</v>
      </c>
      <c r="BA49" s="158">
        <f>_xll.qlCalendarAdvance(Calendar,BA48,AY49,"f",,Trigger)</f>
        <v>42205</v>
      </c>
      <c r="BB49" s="158">
        <f>_xll.qlInterestRateIndexMaturity(Currency&amp;"ibor"&amp;Tenor,BA49,Trigger)</f>
        <v>42571</v>
      </c>
      <c r="BC49" s="320">
        <f>_xll.qlIndexFixing($AC$5,AZ49,TRUE,_xll.ohTrigger(Trigger,Trigger12M))</f>
        <v>1.6032139795011155E-3</v>
      </c>
      <c r="BD49" s="320">
        <f>_xll.qlIndexFixing($BE$1,AZ49,TRUE,_xll.ohTrigger(Trigger,Trigger12M))</f>
        <v>1.7339404684737457E-3</v>
      </c>
    </row>
    <row r="50" spans="1:56" s="137" customFormat="1" ht="11.25" customHeight="1" x14ac:dyDescent="0.2">
      <c r="A50" s="359" t="s">
        <v>251</v>
      </c>
      <c r="B50" s="392" t="str">
        <v>11Y</v>
      </c>
      <c r="C50" s="358" t="str">
        <v>19Y</v>
      </c>
      <c r="D50" s="358" t="str">
        <f t="shared" si="22"/>
        <v>19Y</v>
      </c>
      <c r="E50" s="358" t="s">
        <v>14</v>
      </c>
      <c r="F50" s="398" t="s">
        <v>15</v>
      </c>
      <c r="G50" s="358" t="s">
        <v>16</v>
      </c>
      <c r="H50" s="398" t="s">
        <v>17</v>
      </c>
      <c r="I50" s="399">
        <v>1.3623657360000001E-2</v>
      </c>
      <c r="J50" s="399" t="str">
        <f t="shared" si="21"/>
        <v>EUR_CURVE_1Y_11Y</v>
      </c>
      <c r="K50" s="400" t="str">
        <f>IFERROR(_xll.qlSwapRateHelper2(,IF(DataSelect="Reference",$I50,J50),,$D50,Calendar,$G50,$F50,$H50,$K$32,0,E50,Discounting,Permanent,_xll.ohTrigger(Trigger,DataSelect),ObjectOverwrite),"--")</f>
        <v>obj_00ab3#0002</v>
      </c>
      <c r="L50" s="355" t="b">
        <f t="shared" si="23"/>
        <v>1</v>
      </c>
      <c r="N50" s="414" t="str">
        <f t="shared" si="24"/>
        <v>SW</v>
      </c>
      <c r="O50" s="414" t="str">
        <f t="shared" si="24"/>
        <v>17Y</v>
      </c>
      <c r="P50" s="418" t="str">
        <f t="shared" si="25"/>
        <v>obj_00aa6#0002</v>
      </c>
      <c r="Q50" s="414" t="b">
        <f t="shared" si="25"/>
        <v>1</v>
      </c>
      <c r="R50" s="422">
        <v>1</v>
      </c>
      <c r="S50" s="422">
        <v>1</v>
      </c>
      <c r="T50" s="157" t="str">
        <v>obj_00a9c</v>
      </c>
      <c r="U50" s="157" t="str">
        <f>_xll.qlRateHelperQuoteName(T50)</f>
        <v/>
      </c>
      <c r="V50" s="412">
        <f>_xll.qlRateHelperRate(T50,_xll.ohTrigger(Trigger,Trigger12M))</f>
        <v>1.4232135390000001E-2</v>
      </c>
      <c r="W50" s="412" t="str">
        <f>IFERROR(_xll.qlFuturesRateHelperConvexityAdjustment(T50,Trigger),"--")</f>
        <v>--</v>
      </c>
      <c r="X50" s="158">
        <f>_xll.qlRateHelperEarliestDate(T50,Trigger)</f>
        <v>42138</v>
      </c>
      <c r="Y50" s="158">
        <f>_xll.qlRateHelperLatestDate(T50,Trigger)</f>
        <v>53826</v>
      </c>
      <c r="Z50" s="320">
        <v>1.4349148962702663E-2</v>
      </c>
      <c r="AD50" s="324"/>
      <c r="AY50" s="157" t="s">
        <v>211</v>
      </c>
      <c r="AZ50" s="158">
        <f>_xll.qlInterestRateIndexFixingDate(Currency&amp;"ibor"&amp;Tenor,BA50,Trigger)</f>
        <v>42202</v>
      </c>
      <c r="BA50" s="158">
        <f>_xll.qlCalendarAdvance(Calendar,BA49,AY50,"f",,Trigger)</f>
        <v>42206</v>
      </c>
      <c r="BB50" s="158">
        <f>_xll.qlInterestRateIndexMaturity(Currency&amp;"ibor"&amp;Tenor,BA50,Trigger)</f>
        <v>42572</v>
      </c>
      <c r="BC50" s="320">
        <f>_xll.qlIndexFixing($AC$5,AZ50,TRUE,_xll.ohTrigger(Trigger,Trigger12M))</f>
        <v>1.6044703464840235E-3</v>
      </c>
      <c r="BD50" s="320">
        <f>_xll.qlIndexFixing($BE$1,AZ50,TRUE,_xll.ohTrigger(Trigger,Trigger12M))</f>
        <v>1.7346053193016892E-3</v>
      </c>
    </row>
    <row r="51" spans="1:56" s="137" customFormat="1" ht="11.25" customHeight="1" x14ac:dyDescent="0.2">
      <c r="A51" s="359" t="s">
        <v>251</v>
      </c>
      <c r="B51" s="392" t="str">
        <v>12Y</v>
      </c>
      <c r="C51" s="358" t="str">
        <v>20Y</v>
      </c>
      <c r="D51" s="358" t="str">
        <f t="shared" si="22"/>
        <v>20Y</v>
      </c>
      <c r="E51" s="358" t="s">
        <v>14</v>
      </c>
      <c r="F51" s="398" t="s">
        <v>15</v>
      </c>
      <c r="G51" s="358" t="s">
        <v>16</v>
      </c>
      <c r="H51" s="398" t="s">
        <v>17</v>
      </c>
      <c r="I51" s="399">
        <v>1.375E-2</v>
      </c>
      <c r="J51" s="399" t="str">
        <f t="shared" si="21"/>
        <v>EUR_CURVE_1Y_12Y</v>
      </c>
      <c r="K51" s="400" t="str">
        <f>IFERROR(_xll.qlSwapRateHelper2(,IF(DataSelect="Reference",$I51,J51),,$D51,Calendar,$G51,$F51,$H51,$K$32,0,E51,Discounting,Permanent,_xll.ohTrigger(Trigger,DataSelect),ObjectOverwrite),"--")</f>
        <v>obj_00aba#0002</v>
      </c>
      <c r="L51" s="355" t="b">
        <f t="shared" si="23"/>
        <v>1</v>
      </c>
      <c r="N51" s="414" t="str">
        <f t="shared" si="24"/>
        <v>SW</v>
      </c>
      <c r="O51" s="414" t="str">
        <f t="shared" si="24"/>
        <v>18Y</v>
      </c>
      <c r="P51" s="418" t="str">
        <f t="shared" si="25"/>
        <v>obj_00aa3#0002</v>
      </c>
      <c r="Q51" s="414" t="b">
        <f t="shared" si="25"/>
        <v>1</v>
      </c>
      <c r="R51" s="422">
        <v>1</v>
      </c>
      <c r="S51" s="422">
        <v>1</v>
      </c>
      <c r="T51" s="157" t="str">
        <v>obj_00aaa</v>
      </c>
      <c r="U51" s="157" t="str">
        <f>_xll.qlRateHelperQuoteName(T51)</f>
        <v/>
      </c>
      <c r="V51" s="412">
        <f>_xll.qlRateHelperRate(T51,_xll.ohTrigger(Trigger,Trigger12M))</f>
        <v>1.4262054099999999E-2</v>
      </c>
      <c r="W51" s="412" t="str">
        <f>IFERROR(_xll.qlFuturesRateHelperConvexityAdjustment(T51,Trigger),"--")</f>
        <v>--</v>
      </c>
      <c r="X51" s="158">
        <f>_xll.qlRateHelperEarliestDate(T51,Trigger)</f>
        <v>42138</v>
      </c>
      <c r="Y51" s="158">
        <f>_xll.qlRateHelperLatestDate(T51,Trigger)</f>
        <v>54192</v>
      </c>
      <c r="Z51" s="320">
        <v>1.4376846574366386E-2</v>
      </c>
      <c r="AD51" s="324"/>
      <c r="AY51" s="157" t="s">
        <v>211</v>
      </c>
      <c r="AZ51" s="158">
        <f>_xll.qlInterestRateIndexFixingDate(Currency&amp;"ibor"&amp;Tenor,BA51,Trigger)</f>
        <v>42205</v>
      </c>
      <c r="BA51" s="158">
        <f>_xll.qlCalendarAdvance(Calendar,BA50,AY51,"f",,Trigger)</f>
        <v>42207</v>
      </c>
      <c r="BB51" s="158">
        <f>_xll.qlInterestRateIndexMaturity(Currency&amp;"ibor"&amp;Tenor,BA51,Trigger)</f>
        <v>42573</v>
      </c>
      <c r="BC51" s="320">
        <f>_xll.qlIndexFixing($AC$5,AZ51,TRUE,_xll.ohTrigger(Trigger,Trigger12M))</f>
        <v>1.6057293189475717E-3</v>
      </c>
      <c r="BD51" s="320">
        <f>_xll.qlIndexFixing($BE$1,AZ51,TRUE,_xll.ohTrigger(Trigger,Trigger12M))</f>
        <v>1.7352714238613959E-3</v>
      </c>
    </row>
    <row r="52" spans="1:56" s="137" customFormat="1" ht="11.25" customHeight="1" x14ac:dyDescent="0.2">
      <c r="A52" s="359" t="s">
        <v>251</v>
      </c>
      <c r="B52" s="392" t="str">
        <v>13Y</v>
      </c>
      <c r="C52" s="358" t="str">
        <v>21Y</v>
      </c>
      <c r="D52" s="358" t="str">
        <f t="shared" si="22"/>
        <v>21Y</v>
      </c>
      <c r="E52" s="358" t="s">
        <v>14</v>
      </c>
      <c r="F52" s="398" t="s">
        <v>15</v>
      </c>
      <c r="G52" s="358" t="s">
        <v>16</v>
      </c>
      <c r="H52" s="398" t="s">
        <v>17</v>
      </c>
      <c r="I52" s="399">
        <v>1.3844760499999999E-2</v>
      </c>
      <c r="J52" s="399" t="str">
        <f t="shared" si="21"/>
        <v>EUR_CURVE_1Y_13Y</v>
      </c>
      <c r="K52" s="400" t="str">
        <f>IFERROR(_xll.qlSwapRateHelper2(,IF(DataSelect="Reference",$I52,J52),,$D52,Calendar,$G52,$F52,$H52,$K$32,0,E52,Discounting,Permanent,_xll.ohTrigger(Trigger,DataSelect),ObjectOverwrite),"--")</f>
        <v>obj_00ab4#0002</v>
      </c>
      <c r="L52" s="355" t="b">
        <f t="shared" si="23"/>
        <v>1</v>
      </c>
      <c r="N52" s="414" t="str">
        <f t="shared" si="24"/>
        <v>SW</v>
      </c>
      <c r="O52" s="414" t="str">
        <f t="shared" si="24"/>
        <v>19Y</v>
      </c>
      <c r="P52" s="418" t="str">
        <f t="shared" si="25"/>
        <v>obj_00a9d#0002</v>
      </c>
      <c r="Q52" s="414" t="b">
        <f t="shared" si="25"/>
        <v>1</v>
      </c>
      <c r="R52" s="422">
        <v>1</v>
      </c>
      <c r="S52" s="422">
        <v>1</v>
      </c>
      <c r="T52" s="157" t="str">
        <v>obj_00aa0</v>
      </c>
      <c r="U52" s="157" t="str">
        <f>_xll.qlRateHelperQuoteName(T52)</f>
        <v/>
      </c>
      <c r="V52" s="412">
        <f>_xll.qlRateHelperRate(T52,_xll.ohTrigger(Trigger,Trigger12M))</f>
        <v>1.428712083E-2</v>
      </c>
      <c r="W52" s="412" t="str">
        <f>IFERROR(_xll.qlFuturesRateHelperConvexityAdjustment(T52,Trigger),"--")</f>
        <v>--</v>
      </c>
      <c r="X52" s="158">
        <f>_xll.qlRateHelperEarliestDate(T52,Trigger)</f>
        <v>42138</v>
      </c>
      <c r="Y52" s="158">
        <f>_xll.qlRateHelperLatestDate(T52,Trigger)</f>
        <v>54557</v>
      </c>
      <c r="Z52" s="320">
        <v>1.4400369085793891E-2</v>
      </c>
      <c r="AD52" s="324"/>
      <c r="AY52" s="157" t="s">
        <v>211</v>
      </c>
      <c r="AZ52" s="158">
        <f>_xll.qlInterestRateIndexFixingDate(Currency&amp;"ibor"&amp;Tenor,BA52,Trigger)</f>
        <v>42206</v>
      </c>
      <c r="BA52" s="158">
        <f>_xll.qlCalendarAdvance(Calendar,BA51,AY52,"f",,Trigger)</f>
        <v>42208</v>
      </c>
      <c r="BB52" s="158">
        <f>_xll.qlInterestRateIndexMaturity(Currency&amp;"ibor"&amp;Tenor,BA52,Trigger)</f>
        <v>42576</v>
      </c>
      <c r="BC52" s="320">
        <f>_xll.qlIndexFixing($AC$5,AZ52,TRUE,_xll.ohTrigger(Trigger,Trigger12M))</f>
        <v>1.6085456040648707E-3</v>
      </c>
      <c r="BD52" s="320">
        <f>_xll.qlIndexFixing($BE$1,AZ52,TRUE,_xll.ohTrigger(Trigger,Trigger12M))</f>
        <v>1.7363067244191325E-3</v>
      </c>
    </row>
    <row r="53" spans="1:56" s="137" customFormat="1" ht="11.25" customHeight="1" x14ac:dyDescent="0.2">
      <c r="A53" s="359" t="s">
        <v>251</v>
      </c>
      <c r="B53" s="392" t="str">
        <v>14Y</v>
      </c>
      <c r="C53" s="358" t="str">
        <v>22Y</v>
      </c>
      <c r="D53" s="358" t="str">
        <f t="shared" si="22"/>
        <v>22Y</v>
      </c>
      <c r="E53" s="358" t="s">
        <v>14</v>
      </c>
      <c r="F53" s="398" t="s">
        <v>15</v>
      </c>
      <c r="G53" s="358" t="s">
        <v>16</v>
      </c>
      <c r="H53" s="398" t="s">
        <v>17</v>
      </c>
      <c r="I53" s="399">
        <v>1.391213442E-2</v>
      </c>
      <c r="J53" s="399" t="str">
        <f t="shared" si="21"/>
        <v>EUR_CURVE_1Y_14Y</v>
      </c>
      <c r="K53" s="400" t="str">
        <f>IFERROR(_xll.qlSwapRateHelper2(,IF(DataSelect="Reference",$I53,J53),,$D53,Calendar,$G53,$F53,$H53,$K$32,0,E53,Discounting,Permanent,_xll.ohTrigger(Trigger,DataSelect),ObjectOverwrite),"--")</f>
        <v>obj_00a98#0002</v>
      </c>
      <c r="L53" s="355" t="b">
        <f t="shared" si="23"/>
        <v>1</v>
      </c>
      <c r="N53" s="414" t="str">
        <f t="shared" si="24"/>
        <v>SW</v>
      </c>
      <c r="O53" s="414" t="str">
        <f t="shared" si="24"/>
        <v>20Y</v>
      </c>
      <c r="P53" s="418" t="str">
        <f t="shared" si="25"/>
        <v>obj_00aa2#0002</v>
      </c>
      <c r="Q53" s="414" t="b">
        <f t="shared" si="25"/>
        <v>1</v>
      </c>
      <c r="R53" s="422">
        <v>1</v>
      </c>
      <c r="S53" s="422">
        <v>1</v>
      </c>
      <c r="T53" s="157" t="str">
        <v>obj_00aae</v>
      </c>
      <c r="U53" s="157" t="str">
        <f>_xll.qlRateHelperQuoteName(T53)</f>
        <v/>
      </c>
      <c r="V53" s="412">
        <f>_xll.qlRateHelperRate(T53,_xll.ohTrigger(Trigger,Trigger12M))</f>
        <v>1.4305655260000001E-2</v>
      </c>
      <c r="W53" s="412" t="str">
        <f>IFERROR(_xll.qlFuturesRateHelperConvexityAdjustment(T53,Trigger),"--")</f>
        <v>--</v>
      </c>
      <c r="X53" s="158">
        <f>_xll.qlRateHelperEarliestDate(T53,Trigger)</f>
        <v>42138</v>
      </c>
      <c r="Y53" s="158">
        <f>_xll.qlRateHelperLatestDate(T53,Trigger)</f>
        <v>54924</v>
      </c>
      <c r="Z53" s="320">
        <v>1.4416407735045518E-2</v>
      </c>
      <c r="AD53" s="324"/>
      <c r="AY53" s="157" t="s">
        <v>211</v>
      </c>
      <c r="AZ53" s="158">
        <f>_xll.qlInterestRateIndexFixingDate(Currency&amp;"ibor"&amp;Tenor,BA53,Trigger)</f>
        <v>42207</v>
      </c>
      <c r="BA53" s="158">
        <f>_xll.qlCalendarAdvance(Calendar,BA52,AY53,"f",,Trigger)</f>
        <v>42209</v>
      </c>
      <c r="BB53" s="158">
        <f>_xll.qlInterestRateIndexMaturity(Currency&amp;"ibor"&amp;Tenor,BA53,Trigger)</f>
        <v>42576</v>
      </c>
      <c r="BC53" s="320">
        <f>_xll.qlIndexFixing($AC$5,AZ53,TRUE,_xll.ohTrigger(Trigger,Trigger12M))</f>
        <v>1.609033063873601E-3</v>
      </c>
      <c r="BD53" s="320">
        <f>_xll.qlIndexFixing($BE$1,AZ53,TRUE,_xll.ohTrigger(Trigger,Trigger12M))</f>
        <v>1.7367886231193167E-3</v>
      </c>
    </row>
    <row r="54" spans="1:56" s="137" customFormat="1" ht="11.25" customHeight="1" x14ac:dyDescent="0.2">
      <c r="A54" s="359" t="s">
        <v>251</v>
      </c>
      <c r="B54" s="392" t="str">
        <v>15Y</v>
      </c>
      <c r="C54" s="358" t="str">
        <v>23Y</v>
      </c>
      <c r="D54" s="358" t="str">
        <f t="shared" si="22"/>
        <v>23Y</v>
      </c>
      <c r="E54" s="358" t="s">
        <v>14</v>
      </c>
      <c r="F54" s="398" t="s">
        <v>15</v>
      </c>
      <c r="G54" s="358" t="s">
        <v>16</v>
      </c>
      <c r="H54" s="398" t="s">
        <v>17</v>
      </c>
      <c r="I54" s="399">
        <v>1.396173788E-2</v>
      </c>
      <c r="J54" s="399" t="str">
        <f t="shared" si="21"/>
        <v>EUR_CURVE_1Y_15Y</v>
      </c>
      <c r="K54" s="400" t="str">
        <f>IFERROR(_xll.qlSwapRateHelper2(,IF(DataSelect="Reference",$I54,J54),,$D54,Calendar,$G54,$F54,$H54,$K$32,0,E54,Discounting,Permanent,_xll.ohTrigger(Trigger,DataSelect),ObjectOverwrite),"--")</f>
        <v>obj_00a97#0002</v>
      </c>
      <c r="L54" s="355" t="b">
        <f t="shared" si="23"/>
        <v>1</v>
      </c>
      <c r="N54" s="414" t="str">
        <f t="shared" si="24"/>
        <v>SW</v>
      </c>
      <c r="O54" s="414" t="str">
        <f t="shared" si="24"/>
        <v>21Y</v>
      </c>
      <c r="P54" s="418" t="str">
        <f t="shared" si="25"/>
        <v>obj_00a95#0002</v>
      </c>
      <c r="Q54" s="414" t="b">
        <f t="shared" si="25"/>
        <v>1</v>
      </c>
      <c r="R54" s="422">
        <v>1</v>
      </c>
      <c r="S54" s="422">
        <v>1</v>
      </c>
      <c r="T54" s="157" t="str">
        <v>obj_00ab1</v>
      </c>
      <c r="U54" s="157" t="str">
        <f>_xll.qlRateHelperQuoteName(T54)</f>
        <v/>
      </c>
      <c r="V54" s="412">
        <f>_xll.qlRateHelperRate(T54,_xll.ohTrigger(Trigger,Trigger12M))</f>
        <v>1.431830949E-2</v>
      </c>
      <c r="W54" s="412" t="str">
        <f>IFERROR(_xll.qlFuturesRateHelperConvexityAdjustment(T54,Trigger),"--")</f>
        <v>--</v>
      </c>
      <c r="X54" s="158">
        <f>_xll.qlRateHelperEarliestDate(T54,Trigger)</f>
        <v>42138</v>
      </c>
      <c r="Y54" s="158">
        <f>_xll.qlRateHelperLatestDate(T54,Trigger)</f>
        <v>55288</v>
      </c>
      <c r="Z54" s="320">
        <v>1.4425739272150117E-2</v>
      </c>
      <c r="AD54" s="324"/>
      <c r="AY54" s="157" t="s">
        <v>211</v>
      </c>
      <c r="AZ54" s="158">
        <f>_xll.qlInterestRateIndexFixingDate(Currency&amp;"ibor"&amp;Tenor,BA54,Trigger)</f>
        <v>42208</v>
      </c>
      <c r="BA54" s="158">
        <f>_xll.qlCalendarAdvance(Calendar,BA53,AY54,"f",,Trigger)</f>
        <v>42212</v>
      </c>
      <c r="BB54" s="158">
        <f>_xll.qlInterestRateIndexMaturity(Currency&amp;"ibor"&amp;Tenor,BA54,Trigger)</f>
        <v>42578</v>
      </c>
      <c r="BC54" s="320">
        <f>_xll.qlIndexFixing($AC$5,AZ54,TRUE,_xll.ohTrigger(Trigger,Trigger12M))</f>
        <v>1.6120632638276353E-3</v>
      </c>
      <c r="BD54" s="320">
        <f>_xll.qlIndexFixing($BE$1,AZ54,TRUE,_xll.ohTrigger(Trigger,Trigger12M))</f>
        <v>1.7386063849780583E-3</v>
      </c>
    </row>
    <row r="55" spans="1:56" s="137" customFormat="1" ht="11.25" customHeight="1" x14ac:dyDescent="0.2">
      <c r="A55" s="359" t="s">
        <v>251</v>
      </c>
      <c r="B55" s="392" t="str">
        <v>16Y</v>
      </c>
      <c r="C55" s="358" t="str">
        <v>24Y</v>
      </c>
      <c r="D55" s="358" t="str">
        <f t="shared" si="22"/>
        <v>24Y</v>
      </c>
      <c r="E55" s="358" t="s">
        <v>14</v>
      </c>
      <c r="F55" s="398" t="s">
        <v>15</v>
      </c>
      <c r="G55" s="358" t="s">
        <v>16</v>
      </c>
      <c r="H55" s="398" t="s">
        <v>17</v>
      </c>
      <c r="I55" s="399">
        <v>1.399780644E-2</v>
      </c>
      <c r="J55" s="399" t="str">
        <f t="shared" si="21"/>
        <v>EUR_CURVE_1Y_16Y</v>
      </c>
      <c r="K55" s="400" t="str">
        <f>IFERROR(_xll.qlSwapRateHelper2(,IF(DataSelect="Reference",$I55,J55),,$D55,Calendar,$G55,$F55,$H55,$K$32,0,E55,Discounting,Permanent,_xll.ohTrigger(Trigger,DataSelect),ObjectOverwrite),"--")</f>
        <v>obj_00aa8#0002</v>
      </c>
      <c r="L55" s="355" t="b">
        <f t="shared" si="23"/>
        <v>1</v>
      </c>
      <c r="N55" s="414" t="str">
        <f t="shared" si="24"/>
        <v>SW</v>
      </c>
      <c r="O55" s="414" t="str">
        <f t="shared" si="24"/>
        <v>22Y</v>
      </c>
      <c r="P55" s="418" t="str">
        <f t="shared" si="25"/>
        <v>obj_00a94#0002</v>
      </c>
      <c r="Q55" s="414" t="b">
        <f t="shared" si="25"/>
        <v>1</v>
      </c>
      <c r="R55" s="422">
        <v>1</v>
      </c>
      <c r="S55" s="422">
        <v>1</v>
      </c>
      <c r="T55" s="157" t="str">
        <v>obj_00ab9</v>
      </c>
      <c r="U55" s="157" t="str">
        <f>_xll.qlRateHelperQuoteName(T55)</f>
        <v/>
      </c>
      <c r="V55" s="412">
        <f>_xll.qlRateHelperRate(T55,_xll.ohTrigger(Trigger,Trigger12M))</f>
        <v>1.4323833349999999E-2</v>
      </c>
      <c r="W55" s="412" t="str">
        <f>IFERROR(_xll.qlFuturesRateHelperConvexityAdjustment(T55,Trigger),"--")</f>
        <v>--</v>
      </c>
      <c r="X55" s="158">
        <f>_xll.qlRateHelperEarliestDate(T55,Trigger)</f>
        <v>42138</v>
      </c>
      <c r="Y55" s="158">
        <f>_xll.qlRateHelperLatestDate(T55,Trigger)</f>
        <v>55653</v>
      </c>
      <c r="Z55" s="320">
        <v>1.4425706313176084E-2</v>
      </c>
      <c r="AD55" s="324"/>
      <c r="AY55" s="157" t="s">
        <v>211</v>
      </c>
      <c r="AZ55" s="158">
        <f>_xll.qlInterestRateIndexFixingDate(Currency&amp;"ibor"&amp;Tenor,BA55,Trigger)</f>
        <v>42209</v>
      </c>
      <c r="BA55" s="158">
        <f>_xll.qlCalendarAdvance(Calendar,BA54,AY55,"f",,Trigger)</f>
        <v>42213</v>
      </c>
      <c r="BB55" s="158">
        <f>_xll.qlInterestRateIndexMaturity(Currency&amp;"ibor"&amp;Tenor,BA55,Trigger)</f>
        <v>42579</v>
      </c>
      <c r="BC55" s="320">
        <f>_xll.qlIndexFixing($AC$5,AZ55,TRUE,_xll.ohTrigger(Trigger,Trigger12M))</f>
        <v>1.6133378693864388E-3</v>
      </c>
      <c r="BD55" s="320">
        <f>_xll.qlIndexFixing($BE$1,AZ55,TRUE,_xll.ohTrigger(Trigger,Trigger12M))</f>
        <v>1.7392713390172118E-3</v>
      </c>
    </row>
    <row r="56" spans="1:56" s="137" customFormat="1" ht="11.25" customHeight="1" x14ac:dyDescent="0.2">
      <c r="A56" s="359" t="s">
        <v>251</v>
      </c>
      <c r="B56" s="392" t="str">
        <v>17Y</v>
      </c>
      <c r="C56" s="358" t="str">
        <v>25Y</v>
      </c>
      <c r="D56" s="358" t="str">
        <f t="shared" si="22"/>
        <v>25Y</v>
      </c>
      <c r="E56" s="358" t="s">
        <v>14</v>
      </c>
      <c r="F56" s="398" t="s">
        <v>15</v>
      </c>
      <c r="G56" s="358" t="s">
        <v>16</v>
      </c>
      <c r="H56" s="398" t="s">
        <v>17</v>
      </c>
      <c r="I56" s="399">
        <v>1.4030000000000001E-2</v>
      </c>
      <c r="J56" s="399" t="str">
        <f t="shared" si="21"/>
        <v>EUR_CURVE_1Y_17Y</v>
      </c>
      <c r="K56" s="400" t="str">
        <f>IFERROR(_xll.qlSwapRateHelper2(,IF(DataSelect="Reference",$I56,J56),,$D56,Calendar,$G56,$F56,$H56,$K$32,0,E56,Discounting,Permanent,_xll.ohTrigger(Trigger,DataSelect),ObjectOverwrite),"--")</f>
        <v>obj_00aa6#0002</v>
      </c>
      <c r="L56" s="355" t="b">
        <f t="shared" si="23"/>
        <v>1</v>
      </c>
      <c r="N56" s="414" t="str">
        <f t="shared" si="24"/>
        <v>SW</v>
      </c>
      <c r="O56" s="414" t="str">
        <f t="shared" si="24"/>
        <v>23Y</v>
      </c>
      <c r="P56" s="418" t="str">
        <f t="shared" si="25"/>
        <v>obj_00aa7#0002</v>
      </c>
      <c r="Q56" s="414" t="b">
        <f t="shared" si="25"/>
        <v>1</v>
      </c>
      <c r="R56" s="422">
        <v>1</v>
      </c>
      <c r="S56" s="422">
        <v>1</v>
      </c>
      <c r="T56" s="157" t="str">
        <v>obj_00a92</v>
      </c>
      <c r="U56" s="157" t="str">
        <f>_xll.qlRateHelperQuoteName(T56)</f>
        <v/>
      </c>
      <c r="V56" s="412">
        <f>_xll.qlRateHelperRate(T56,_xll.ohTrigger(Trigger,Trigger12M))</f>
        <v>1.431948062E-2</v>
      </c>
      <c r="W56" s="412" t="str">
        <f>IFERROR(_xll.qlFuturesRateHelperConvexityAdjustment(T56,Trigger),"--")</f>
        <v>--</v>
      </c>
      <c r="X56" s="158">
        <f>_xll.qlRateHelperEarliestDate(T56,Trigger)</f>
        <v>42138</v>
      </c>
      <c r="Y56" s="158">
        <f>_xll.qlRateHelperLatestDate(T56,Trigger)</f>
        <v>56018</v>
      </c>
      <c r="Z56" s="320">
        <v>1.4415078227160852E-2</v>
      </c>
      <c r="AD56" s="324"/>
      <c r="AY56" s="157" t="s">
        <v>211</v>
      </c>
      <c r="AZ56" s="158">
        <f>_xll.qlInterestRateIndexFixingDate(Currency&amp;"ibor"&amp;Tenor,BA56,Trigger)</f>
        <v>42212</v>
      </c>
      <c r="BA56" s="158">
        <f>_xll.qlCalendarAdvance(Calendar,BA55,AY56,"f",,Trigger)</f>
        <v>42214</v>
      </c>
      <c r="BB56" s="158">
        <f>_xll.qlInterestRateIndexMaturity(Currency&amp;"ibor"&amp;Tenor,BA56,Trigger)</f>
        <v>42580</v>
      </c>
      <c r="BC56" s="320">
        <f>_xll.qlIndexFixing($AC$5,AZ56,TRUE,_xll.ohTrigger(Trigger,Trigger12M))</f>
        <v>1.6146150804962087E-3</v>
      </c>
      <c r="BD56" s="320">
        <f>_xll.qlIndexFixing($BE$1,AZ56,TRUE,_xll.ohTrigger(Trigger,Trigger12M))</f>
        <v>1.739934620939931E-3</v>
      </c>
    </row>
    <row r="57" spans="1:56" s="137" customFormat="1" ht="11.25" customHeight="1" x14ac:dyDescent="0.2">
      <c r="A57" s="359" t="s">
        <v>251</v>
      </c>
      <c r="B57" s="392" t="str">
        <v>18Y</v>
      </c>
      <c r="C57" s="358" t="str">
        <v>26Y</v>
      </c>
      <c r="D57" s="358" t="str">
        <f t="shared" si="22"/>
        <v>26Y</v>
      </c>
      <c r="E57" s="358" t="s">
        <v>14</v>
      </c>
      <c r="F57" s="398" t="s">
        <v>15</v>
      </c>
      <c r="G57" s="358" t="s">
        <v>16</v>
      </c>
      <c r="H57" s="398" t="s">
        <v>17</v>
      </c>
      <c r="I57" s="399">
        <v>1.40580259E-2</v>
      </c>
      <c r="J57" s="399" t="str">
        <f t="shared" si="21"/>
        <v>EUR_CURVE_1Y_18Y</v>
      </c>
      <c r="K57" s="400" t="str">
        <f>IFERROR(_xll.qlSwapRateHelper2(,IF(DataSelect="Reference",$I57,J57),,$D57,Calendar,$G57,$F57,$H57,$K$32,0,E57,Discounting,Permanent,_xll.ohTrigger(Trigger,DataSelect),ObjectOverwrite),"--")</f>
        <v>obj_00aa3#0002</v>
      </c>
      <c r="L57" s="355" t="b">
        <f t="shared" si="23"/>
        <v>1</v>
      </c>
      <c r="N57" s="414" t="str">
        <f t="shared" si="24"/>
        <v>SW</v>
      </c>
      <c r="O57" s="414" t="str">
        <f t="shared" si="24"/>
        <v>24Y</v>
      </c>
      <c r="P57" s="418" t="str">
        <f t="shared" si="25"/>
        <v>obj_00a9c#0002</v>
      </c>
      <c r="Q57" s="414" t="b">
        <f t="shared" si="25"/>
        <v>1</v>
      </c>
      <c r="R57" s="422">
        <v>1</v>
      </c>
      <c r="S57" s="422">
        <v>1</v>
      </c>
      <c r="T57" s="157" t="str">
        <v>obj_00aa5</v>
      </c>
      <c r="U57" s="157" t="str">
        <f>_xll.qlRateHelperQuoteName(T57)</f>
        <v/>
      </c>
      <c r="V57" s="412">
        <f>_xll.qlRateHelperRate(T57,_xll.ohTrigger(Trigger,Trigger12M))</f>
        <v>1.4305199479999999E-2</v>
      </c>
      <c r="W57" s="412" t="str">
        <f>IFERROR(_xll.qlFuturesRateHelperConvexityAdjustment(T57,Trigger),"--")</f>
        <v>--</v>
      </c>
      <c r="X57" s="158">
        <f>_xll.qlRateHelperEarliestDate(T57,Trigger)</f>
        <v>42138</v>
      </c>
      <c r="Y57" s="158">
        <f>_xll.qlRateHelperLatestDate(T57,Trigger)</f>
        <v>56383</v>
      </c>
      <c r="Z57" s="320">
        <v>1.4392640886018765E-2</v>
      </c>
      <c r="AD57" s="324"/>
      <c r="AY57" s="157" t="s">
        <v>211</v>
      </c>
      <c r="AZ57" s="158">
        <f>_xll.qlInterestRateIndexFixingDate(Currency&amp;"ibor"&amp;Tenor,BA57,Trigger)</f>
        <v>42213</v>
      </c>
      <c r="BA57" s="158">
        <f>_xll.qlCalendarAdvance(Calendar,BA56,AY57,"f",,Trigger)</f>
        <v>42215</v>
      </c>
      <c r="BB57" s="158">
        <f>_xll.qlInterestRateIndexMaturity(Currency&amp;"ibor"&amp;Tenor,BA57,Trigger)</f>
        <v>42580</v>
      </c>
      <c r="BC57" s="320">
        <f>_xll.qlIndexFixing($AC$5,AZ57,TRUE,_xll.ohTrigger(Trigger,Trigger12M))</f>
        <v>1.6151138275395992E-3</v>
      </c>
      <c r="BD57" s="320">
        <f>_xll.qlIndexFixing($BE$1,AZ57,TRUE,_xll.ohTrigger(Trigger,Trigger12M))</f>
        <v>1.7404291250328343E-3</v>
      </c>
    </row>
    <row r="58" spans="1:56" s="137" customFormat="1" ht="11.25" customHeight="1" x14ac:dyDescent="0.2">
      <c r="A58" s="359" t="s">
        <v>251</v>
      </c>
      <c r="B58" s="392" t="str">
        <v>19Y</v>
      </c>
      <c r="C58" s="358" t="str">
        <v>27Y</v>
      </c>
      <c r="D58" s="358" t="str">
        <f t="shared" si="22"/>
        <v>27Y</v>
      </c>
      <c r="E58" s="358" t="s">
        <v>14</v>
      </c>
      <c r="F58" s="398" t="s">
        <v>15</v>
      </c>
      <c r="G58" s="358" t="s">
        <v>16</v>
      </c>
      <c r="H58" s="398" t="s">
        <v>17</v>
      </c>
      <c r="I58" s="399">
        <v>1.40849332E-2</v>
      </c>
      <c r="J58" s="399" t="str">
        <f t="shared" si="21"/>
        <v>EUR_CURVE_1Y_19Y</v>
      </c>
      <c r="K58" s="400" t="str">
        <f>IFERROR(_xll.qlSwapRateHelper2(,IF(DataSelect="Reference",$I58,J58),,$D58,Calendar,$G58,$F58,$H58,$K$32,0,E58,Discounting,Permanent,_xll.ohTrigger(Trigger,DataSelect),ObjectOverwrite),"--")</f>
        <v>obj_00a9d#0002</v>
      </c>
      <c r="L58" s="355" t="b">
        <f t="shared" si="23"/>
        <v>1</v>
      </c>
      <c r="N58" s="414" t="str">
        <f t="shared" si="24"/>
        <v>SW</v>
      </c>
      <c r="O58" s="414" t="str">
        <f t="shared" si="24"/>
        <v>25Y</v>
      </c>
      <c r="P58" s="418" t="str">
        <f t="shared" si="25"/>
        <v>obj_00aaa#0002</v>
      </c>
      <c r="Q58" s="414" t="b">
        <f t="shared" si="25"/>
        <v>1</v>
      </c>
      <c r="R58" s="422">
        <v>1</v>
      </c>
      <c r="S58" s="422">
        <v>1</v>
      </c>
      <c r="T58" s="157" t="str">
        <v>obj_00ab7</v>
      </c>
      <c r="U58" s="157" t="str">
        <f>_xll.qlRateHelperQuoteName(T58)</f>
        <v/>
      </c>
      <c r="V58" s="412">
        <f>_xll.qlRateHelperRate(T58,_xll.ohTrigger(Trigger,Trigger12M))</f>
        <v>1.4279999999999999E-2</v>
      </c>
      <c r="W58" s="412" t="str">
        <f>IFERROR(_xll.qlFuturesRateHelperConvexityAdjustment(T58,Trigger),"--")</f>
        <v>--</v>
      </c>
      <c r="X58" s="158">
        <f>_xll.qlRateHelperEarliestDate(T58,Trigger)</f>
        <v>42138</v>
      </c>
      <c r="Y58" s="158">
        <f>_xll.qlRateHelperLatestDate(T58,Trigger)</f>
        <v>56748</v>
      </c>
      <c r="Z58" s="320">
        <v>1.4357135752774549E-2</v>
      </c>
      <c r="AD58" s="324"/>
      <c r="AY58" s="157" t="s">
        <v>211</v>
      </c>
      <c r="AZ58" s="158">
        <f>_xll.qlInterestRateIndexFixingDate(Currency&amp;"ibor"&amp;Tenor,BA58,Trigger)</f>
        <v>42214</v>
      </c>
      <c r="BA58" s="158">
        <f>_xll.qlCalendarAdvance(Calendar,BA57,AY58,"f",,Trigger)</f>
        <v>42216</v>
      </c>
      <c r="BB58" s="158">
        <f>_xll.qlInterestRateIndexMaturity(Currency&amp;"ibor"&amp;Tenor,BA58,Trigger)</f>
        <v>42580</v>
      </c>
      <c r="BC58" s="320">
        <f>_xll.qlIndexFixing($AC$5,AZ58,TRUE,_xll.ohTrigger(Trigger,Trigger12M))</f>
        <v>1.6156139897026581E-3</v>
      </c>
      <c r="BD58" s="320">
        <f>_xll.qlIndexFixing($BE$1,AZ58,TRUE,_xll.ohTrigger(Trigger,Trigger12M))</f>
        <v>1.7409263647063743E-3</v>
      </c>
    </row>
    <row r="59" spans="1:56" s="137" customFormat="1" ht="11.25" customHeight="1" x14ac:dyDescent="0.2">
      <c r="A59" s="359" t="s">
        <v>251</v>
      </c>
      <c r="B59" s="392" t="str">
        <v>20Y</v>
      </c>
      <c r="C59" s="358" t="str">
        <v>28Y</v>
      </c>
      <c r="D59" s="358" t="str">
        <f t="shared" si="22"/>
        <v>28Y</v>
      </c>
      <c r="E59" s="358" t="s">
        <v>14</v>
      </c>
      <c r="F59" s="398" t="s">
        <v>15</v>
      </c>
      <c r="G59" s="358" t="s">
        <v>16</v>
      </c>
      <c r="H59" s="398" t="s">
        <v>17</v>
      </c>
      <c r="I59" s="399">
        <v>1.411179091E-2</v>
      </c>
      <c r="J59" s="399" t="str">
        <f t="shared" si="21"/>
        <v>EUR_CURVE_1Y_20Y</v>
      </c>
      <c r="K59" s="400" t="str">
        <f>IFERROR(_xll.qlSwapRateHelper2(,IF(DataSelect="Reference",$I59,J59),,$D59,Calendar,$G59,$F59,$H59,$K$32,0,E59,Discounting,Permanent,_xll.ohTrigger(Trigger,DataSelect),ObjectOverwrite),"--")</f>
        <v>obj_00aa2#0002</v>
      </c>
      <c r="L59" s="355" t="b">
        <f t="shared" si="23"/>
        <v>1</v>
      </c>
      <c r="N59" s="414" t="str">
        <f t="shared" si="24"/>
        <v>SW</v>
      </c>
      <c r="O59" s="414" t="str">
        <f t="shared" si="24"/>
        <v>26Y</v>
      </c>
      <c r="P59" s="418" t="str">
        <f t="shared" si="25"/>
        <v>obj_00aa0#0002</v>
      </c>
      <c r="Q59" s="414" t="b">
        <f t="shared" si="25"/>
        <v>1</v>
      </c>
      <c r="R59" s="422">
        <v>1</v>
      </c>
      <c r="S59" s="422">
        <v>1</v>
      </c>
      <c r="T59" s="157" t="str">
        <v>obj_00a91</v>
      </c>
      <c r="U59" s="157" t="str">
        <f>_xll.qlRateHelperQuoteName(T59)</f>
        <v/>
      </c>
      <c r="V59" s="412">
        <f>_xll.qlRateHelperRate(T59,_xll.ohTrigger(Trigger,Trigger12M))</f>
        <v>8.5799999999999991E-3</v>
      </c>
      <c r="W59" s="412" t="str">
        <f>IFERROR(_xll.qlFuturesRateHelperConvexityAdjustment(T59,Trigger),"--")</f>
        <v>--</v>
      </c>
      <c r="X59" s="158">
        <f>_xll.qlRateHelperEarliestDate(T59,Trigger)</f>
        <v>42138</v>
      </c>
      <c r="Y59" s="158">
        <f>_xll.qlRateHelperLatestDate(T59,Trigger)</f>
        <v>60401</v>
      </c>
      <c r="Z59" s="320">
        <v>7.2667778594021045E-3</v>
      </c>
      <c r="AD59" s="324"/>
      <c r="AY59" s="157" t="s">
        <v>211</v>
      </c>
      <c r="AZ59" s="158">
        <f>_xll.qlInterestRateIndexFixingDate(Currency&amp;"ibor"&amp;Tenor,BA59,Trigger)</f>
        <v>42215</v>
      </c>
      <c r="BA59" s="158">
        <f>_xll.qlCalendarAdvance(Calendar,BA58,AY59,"f",,Trigger)</f>
        <v>42219</v>
      </c>
      <c r="BB59" s="158">
        <f>_xll.qlInterestRateIndexMaturity(Currency&amp;"ibor"&amp;Tenor,BA59,Trigger)</f>
        <v>42585</v>
      </c>
      <c r="BC59" s="320">
        <f>_xll.qlIndexFixing($AC$5,AZ59,TRUE,_xll.ohTrigger(Trigger,Trigger12M))</f>
        <v>1.6210402196675164E-3</v>
      </c>
      <c r="BD59" s="320">
        <f>_xll.qlIndexFixing($BE$1,AZ59,TRUE,_xll.ohTrigger(Trigger,Trigger12M))</f>
        <v>1.7432106655953755E-3</v>
      </c>
    </row>
    <row r="60" spans="1:56" s="137" customFormat="1" ht="11.25" customHeight="1" x14ac:dyDescent="0.2">
      <c r="A60" s="359" t="s">
        <v>251</v>
      </c>
      <c r="B60" s="392" t="str">
        <v>21Y</v>
      </c>
      <c r="C60" s="358" t="str">
        <v>29Y</v>
      </c>
      <c r="D60" s="358" t="str">
        <f t="shared" si="22"/>
        <v>29Y</v>
      </c>
      <c r="E60" s="358" t="s">
        <v>14</v>
      </c>
      <c r="F60" s="398" t="s">
        <v>15</v>
      </c>
      <c r="G60" s="358" t="s">
        <v>16</v>
      </c>
      <c r="H60" s="398" t="s">
        <v>17</v>
      </c>
      <c r="I60" s="399">
        <v>1.414074872E-2</v>
      </c>
      <c r="J60" s="399" t="str">
        <f t="shared" si="21"/>
        <v>EUR_CURVE_1Y_21Y</v>
      </c>
      <c r="K60" s="400" t="str">
        <f>IFERROR(_xll.qlSwapRateHelper2(,IF(DataSelect="Reference",$I60,J60),,$D60,Calendar,$G60,$F60,$H60,$K$32,0,E60,Discounting,Permanent,_xll.ohTrigger(Trigger,DataSelect),ObjectOverwrite),"--")</f>
        <v>obj_00a95#0002</v>
      </c>
      <c r="L60" s="355" t="b">
        <f t="shared" si="23"/>
        <v>1</v>
      </c>
      <c r="N60" s="414" t="str">
        <f t="shared" si="24"/>
        <v>SW</v>
      </c>
      <c r="O60" s="414" t="str">
        <f t="shared" si="24"/>
        <v>27Y</v>
      </c>
      <c r="P60" s="418" t="str">
        <f t="shared" si="25"/>
        <v>obj_00aae#0002</v>
      </c>
      <c r="Q60" s="414" t="b">
        <f t="shared" si="25"/>
        <v>1</v>
      </c>
      <c r="R60" s="422">
        <v>1</v>
      </c>
      <c r="S60" s="422">
        <v>1</v>
      </c>
      <c r="T60" s="157" t="str">
        <v>obj_00a93</v>
      </c>
      <c r="U60" s="157" t="str">
        <f>_xll.qlRateHelperQuoteName(T60)</f>
        <v/>
      </c>
      <c r="V60" s="412">
        <f>_xll.qlRateHelperRate(T60,_xll.ohTrigger(Trigger,Trigger12M))</f>
        <v>8.3899999999999999E-3</v>
      </c>
      <c r="W60" s="412" t="str">
        <f>IFERROR(_xll.qlFuturesRateHelperConvexityAdjustment(T60,Trigger),"--")</f>
        <v>--</v>
      </c>
      <c r="X60" s="158">
        <f>_xll.qlRateHelperEarliestDate(T60,Trigger)</f>
        <v>42138</v>
      </c>
      <c r="Y60" s="158">
        <f>_xll.qlRateHelperLatestDate(T60,Trigger)</f>
        <v>64053</v>
      </c>
      <c r="Z60" s="320">
        <v>7.2400303366597259E-3</v>
      </c>
      <c r="AD60" s="324"/>
      <c r="AY60" s="157" t="s">
        <v>211</v>
      </c>
      <c r="AZ60" s="158">
        <f>_xll.qlInterestRateIndexFixingDate(Currency&amp;"ibor"&amp;Tenor,BA60,Trigger)</f>
        <v>42216</v>
      </c>
      <c r="BA60" s="158">
        <f>_xll.qlCalendarAdvance(Calendar,BA59,AY60,"f",,Trigger)</f>
        <v>42220</v>
      </c>
      <c r="BB60" s="158">
        <f>_xll.qlInterestRateIndexMaturity(Currency&amp;"ibor"&amp;Tenor,BA60,Trigger)</f>
        <v>42586</v>
      </c>
      <c r="BC60" s="320">
        <f>_xll.qlIndexFixing($AC$5,AZ60,TRUE,_xll.ohTrigger(Trigger,Trigger12M))</f>
        <v>1.6223330642973384E-3</v>
      </c>
      <c r="BD60" s="320">
        <f>_xll.qlIndexFixing($BE$1,AZ60,TRUE,_xll.ohTrigger(Trigger,Trigger12M))</f>
        <v>1.7438546925753178E-3</v>
      </c>
    </row>
    <row r="61" spans="1:56" s="137" customFormat="1" ht="11.25" customHeight="1" x14ac:dyDescent="0.2">
      <c r="A61" s="359" t="s">
        <v>251</v>
      </c>
      <c r="B61" s="392" t="str">
        <v>22Y</v>
      </c>
      <c r="C61" s="358" t="str">
        <v>30Y</v>
      </c>
      <c r="D61" s="358" t="str">
        <f t="shared" si="22"/>
        <v>30Y</v>
      </c>
      <c r="E61" s="358" t="s">
        <v>14</v>
      </c>
      <c r="F61" s="398" t="s">
        <v>15</v>
      </c>
      <c r="G61" s="358" t="s">
        <v>16</v>
      </c>
      <c r="H61" s="398" t="s">
        <v>17</v>
      </c>
      <c r="I61" s="399">
        <v>1.417E-2</v>
      </c>
      <c r="J61" s="399" t="str">
        <f t="shared" si="21"/>
        <v>EUR_CURVE_1Y_22Y</v>
      </c>
      <c r="K61" s="400" t="str">
        <f>IFERROR(_xll.qlSwapRateHelper2(,IF(DataSelect="Reference",$I61,J61),,$D61,Calendar,$G61,$F61,$H61,$K$32,0,E61,Discounting,Permanent,_xll.ohTrigger(Trigger,DataSelect),ObjectOverwrite),"--")</f>
        <v>obj_00a94#0002</v>
      </c>
      <c r="L61" s="355" t="b">
        <f t="shared" si="23"/>
        <v>1</v>
      </c>
      <c r="N61" s="414" t="str">
        <f t="shared" si="24"/>
        <v>SW</v>
      </c>
      <c r="O61" s="414" t="str">
        <f t="shared" si="24"/>
        <v>28Y</v>
      </c>
      <c r="P61" s="418" t="str">
        <f t="shared" ref="P61:Q76" si="26">K67</f>
        <v>obj_00ab1#0002</v>
      </c>
      <c r="Q61" s="414" t="b">
        <f t="shared" si="26"/>
        <v>1</v>
      </c>
      <c r="R61" s="422">
        <v>1</v>
      </c>
      <c r="S61" s="422">
        <v>1</v>
      </c>
      <c r="T61" s="157" t="e">
        <v>#N/A</v>
      </c>
      <c r="U61" s="157" t="e">
        <f>_xll.qlRateHelperQuoteName(T61)</f>
        <v>#VALUE!</v>
      </c>
      <c r="V61" s="412" t="e">
        <f>_xll.qlRateHelperRate(T61,_xll.ohTrigger(Trigger,Trigger12M))</f>
        <v>#VALUE!</v>
      </c>
      <c r="W61" s="412" t="str">
        <f>IFERROR(_xll.qlFuturesRateHelperConvexityAdjustment(T61,Trigger),"--")</f>
        <v>--</v>
      </c>
      <c r="X61" s="158" t="e">
        <f>_xll.qlRateHelperEarliestDate(T61,Trigger)</f>
        <v>#VALUE!</v>
      </c>
      <c r="Y61" s="158" t="e">
        <f>_xll.qlRateHelperLatestDate(T61,Trigger)</f>
        <v>#VALUE!</v>
      </c>
      <c r="Z61" s="320" t="e">
        <v>#N/A</v>
      </c>
      <c r="AD61" s="324"/>
      <c r="AY61" s="157" t="s">
        <v>211</v>
      </c>
      <c r="AZ61" s="158">
        <f>_xll.qlInterestRateIndexFixingDate(Currency&amp;"ibor"&amp;Tenor,BA61,Trigger)</f>
        <v>42219</v>
      </c>
      <c r="BA61" s="158">
        <f>_xll.qlCalendarAdvance(Calendar,BA60,AY61,"f",,Trigger)</f>
        <v>42221</v>
      </c>
      <c r="BB61" s="158">
        <f>_xll.qlInterestRateIndexMaturity(Currency&amp;"ibor"&amp;Tenor,BA61,Trigger)</f>
        <v>42587</v>
      </c>
      <c r="BC61" s="320">
        <f>_xll.qlIndexFixing($AC$5,AZ61,TRUE,_xll.ohTrigger(Trigger,Trigger12M))</f>
        <v>1.6236285145497635E-3</v>
      </c>
      <c r="BD61" s="320">
        <f>_xll.qlIndexFixing($BE$1,AZ61,TRUE,_xll.ohTrigger(Trigger,Trigger12M))</f>
        <v>1.7444939384785236E-3</v>
      </c>
    </row>
    <row r="62" spans="1:56" s="137" customFormat="1" ht="11.25" customHeight="1" x14ac:dyDescent="0.2">
      <c r="A62" s="359" t="s">
        <v>251</v>
      </c>
      <c r="B62" s="392" t="str">
        <v>23Y</v>
      </c>
      <c r="C62" s="358" t="str">
        <v>31Y</v>
      </c>
      <c r="D62" s="358" t="str">
        <f t="shared" si="22"/>
        <v>31Y</v>
      </c>
      <c r="E62" s="358" t="s">
        <v>14</v>
      </c>
      <c r="F62" s="398" t="s">
        <v>15</v>
      </c>
      <c r="G62" s="358" t="s">
        <v>16</v>
      </c>
      <c r="H62" s="398" t="s">
        <v>17</v>
      </c>
      <c r="I62" s="399">
        <v>1.420110061E-2</v>
      </c>
      <c r="J62" s="399" t="str">
        <f t="shared" si="21"/>
        <v>EUR_CURVE_1Y_23Y</v>
      </c>
      <c r="K62" s="400" t="str">
        <f>IFERROR(_xll.qlSwapRateHelper2(,IF(DataSelect="Reference",$I62,J62),,$D62,Calendar,$G62,$F62,$H62,$K$32,0,E62,Discounting,Permanent,_xll.ohTrigger(Trigger,DataSelect),ObjectOverwrite),"--")</f>
        <v>obj_00aa7#0002</v>
      </c>
      <c r="L62" s="355" t="b">
        <f t="shared" si="23"/>
        <v>1</v>
      </c>
      <c r="N62" s="414" t="str">
        <f t="shared" si="24"/>
        <v>SW</v>
      </c>
      <c r="O62" s="414" t="str">
        <f t="shared" si="24"/>
        <v>29Y</v>
      </c>
      <c r="P62" s="418" t="str">
        <f t="shared" si="26"/>
        <v>obj_00ab9#0002</v>
      </c>
      <c r="Q62" s="414" t="b">
        <f t="shared" si="26"/>
        <v>1</v>
      </c>
      <c r="R62" s="422">
        <v>1</v>
      </c>
      <c r="S62" s="422">
        <v>1</v>
      </c>
      <c r="T62" s="157" t="e">
        <v>#N/A</v>
      </c>
      <c r="U62" s="157" t="e">
        <f>_xll.qlRateHelperQuoteName(T62)</f>
        <v>#VALUE!</v>
      </c>
      <c r="V62" s="412" t="e">
        <f>_xll.qlRateHelperRate(T62,_xll.ohTrigger(Trigger,Trigger12M))</f>
        <v>#VALUE!</v>
      </c>
      <c r="W62" s="412" t="str">
        <f>IFERROR(_xll.qlFuturesRateHelperConvexityAdjustment(T62,Trigger),"--")</f>
        <v>--</v>
      </c>
      <c r="X62" s="158" t="e">
        <f>_xll.qlRateHelperEarliestDate(T62,Trigger)</f>
        <v>#VALUE!</v>
      </c>
      <c r="Y62" s="158" t="e">
        <f>_xll.qlRateHelperLatestDate(T62,Trigger)</f>
        <v>#VALUE!</v>
      </c>
      <c r="Z62" s="320" t="e">
        <v>#N/A</v>
      </c>
      <c r="AD62" s="324"/>
      <c r="AY62" s="157" t="s">
        <v>211</v>
      </c>
      <c r="AZ62" s="158">
        <f>_xll.qlInterestRateIndexFixingDate(Currency&amp;"ibor"&amp;Tenor,BA62,Trigger)</f>
        <v>42220</v>
      </c>
      <c r="BA62" s="158">
        <f>_xll.qlCalendarAdvance(Calendar,BA61,AY62,"f",,Trigger)</f>
        <v>42222</v>
      </c>
      <c r="BB62" s="158">
        <f>_xll.qlInterestRateIndexMaturity(Currency&amp;"ibor"&amp;Tenor,BA62,Trigger)</f>
        <v>42590</v>
      </c>
      <c r="BC62" s="320">
        <f>_xll.qlIndexFixing($AC$5,AZ62,TRUE,_xll.ohTrigger(Trigger,Trigger12M))</f>
        <v>1.6264936406876571E-3</v>
      </c>
      <c r="BD62" s="320">
        <f>_xll.qlIndexFixing($BE$1,AZ62,TRUE,_xll.ohTrigger(Trigger,Trigger12M))</f>
        <v>1.7453625245428264E-3</v>
      </c>
    </row>
    <row r="63" spans="1:56" s="137" customFormat="1" ht="11.25" customHeight="1" x14ac:dyDescent="0.2">
      <c r="A63" s="359" t="s">
        <v>251</v>
      </c>
      <c r="B63" s="392" t="str">
        <v>24Y</v>
      </c>
      <c r="C63" s="358" t="str">
        <v>32Y</v>
      </c>
      <c r="D63" s="358" t="str">
        <f t="shared" si="22"/>
        <v>32Y</v>
      </c>
      <c r="E63" s="358" t="s">
        <v>14</v>
      </c>
      <c r="F63" s="398" t="s">
        <v>15</v>
      </c>
      <c r="G63" s="358" t="s">
        <v>16</v>
      </c>
      <c r="H63" s="398" t="s">
        <v>17</v>
      </c>
      <c r="I63" s="399">
        <v>1.4232135390000001E-2</v>
      </c>
      <c r="J63" s="399" t="str">
        <f t="shared" si="21"/>
        <v>EUR_CURVE_1Y_24Y</v>
      </c>
      <c r="K63" s="400" t="str">
        <f>IFERROR(_xll.qlSwapRateHelper2(,IF(DataSelect="Reference",$I63,J63),,$D63,Calendar,$G63,$F63,$H63,$K$32,0,E63,Discounting,Permanent,_xll.ohTrigger(Trigger,DataSelect),ObjectOverwrite),"--")</f>
        <v>obj_00a9c#0002</v>
      </c>
      <c r="L63" s="355" t="b">
        <f t="shared" si="23"/>
        <v>1</v>
      </c>
      <c r="N63" s="414" t="str">
        <f t="shared" si="24"/>
        <v>SW</v>
      </c>
      <c r="O63" s="414" t="str">
        <f t="shared" si="24"/>
        <v>30Y</v>
      </c>
      <c r="P63" s="418" t="str">
        <f t="shared" si="26"/>
        <v>obj_00a92#0002</v>
      </c>
      <c r="Q63" s="414" t="b">
        <f t="shared" si="26"/>
        <v>1</v>
      </c>
      <c r="R63" s="422">
        <v>1</v>
      </c>
      <c r="S63" s="422">
        <v>1</v>
      </c>
      <c r="T63" s="157" t="e">
        <v>#N/A</v>
      </c>
      <c r="U63" s="157" t="e">
        <f>_xll.qlRateHelperQuoteName(T63)</f>
        <v>#VALUE!</v>
      </c>
      <c r="V63" s="412" t="e">
        <f>_xll.qlRateHelperRate(T63,_xll.ohTrigger(Trigger,Trigger12M))</f>
        <v>#VALUE!</v>
      </c>
      <c r="W63" s="412" t="str">
        <f>IFERROR(_xll.qlFuturesRateHelperConvexityAdjustment(T63,Trigger),"--")</f>
        <v>--</v>
      </c>
      <c r="X63" s="158" t="e">
        <f>_xll.qlRateHelperEarliestDate(T63,Trigger)</f>
        <v>#VALUE!</v>
      </c>
      <c r="Y63" s="158" t="e">
        <f>_xll.qlRateHelperLatestDate(T63,Trigger)</f>
        <v>#VALUE!</v>
      </c>
      <c r="Z63" s="320" t="e">
        <v>#N/A</v>
      </c>
      <c r="AD63" s="324"/>
      <c r="AY63" s="157" t="s">
        <v>211</v>
      </c>
      <c r="AZ63" s="158">
        <f>_xll.qlInterestRateIndexFixingDate(Currency&amp;"ibor"&amp;Tenor,BA63,Trigger)</f>
        <v>42221</v>
      </c>
      <c r="BA63" s="158">
        <f>_xll.qlCalendarAdvance(Calendar,BA62,AY63,"f",,Trigger)</f>
        <v>42223</v>
      </c>
      <c r="BB63" s="158">
        <f>_xll.qlInterestRateIndexMaturity(Currency&amp;"ibor"&amp;Tenor,BA63,Trigger)</f>
        <v>42590</v>
      </c>
      <c r="BC63" s="320">
        <f>_xll.qlIndexFixing($AC$5,AZ63,TRUE,_xll.ohTrigger(Trigger,Trigger12M))</f>
        <v>1.6270113144817226E-3</v>
      </c>
      <c r="BD63" s="320">
        <f>_xll.qlIndexFixing($BE$1,AZ63,TRUE,_xll.ohTrigger(Trigger,Trigger12M))</f>
        <v>1.7458690591825494E-3</v>
      </c>
    </row>
    <row r="64" spans="1:56" s="137" customFormat="1" ht="11.25" customHeight="1" x14ac:dyDescent="0.2">
      <c r="A64" s="359" t="s">
        <v>251</v>
      </c>
      <c r="B64" s="392" t="str">
        <v>25Y</v>
      </c>
      <c r="C64" s="358" t="str">
        <v>33Y</v>
      </c>
      <c r="D64" s="358" t="str">
        <f t="shared" si="22"/>
        <v>33Y</v>
      </c>
      <c r="E64" s="358" t="s">
        <v>14</v>
      </c>
      <c r="F64" s="398" t="s">
        <v>15</v>
      </c>
      <c r="G64" s="358" t="s">
        <v>16</v>
      </c>
      <c r="H64" s="398" t="s">
        <v>17</v>
      </c>
      <c r="I64" s="399">
        <v>1.4262054099999999E-2</v>
      </c>
      <c r="J64" s="399" t="str">
        <f t="shared" si="21"/>
        <v>EUR_CURVE_1Y_25Y</v>
      </c>
      <c r="K64" s="400" t="str">
        <f>IFERROR(_xll.qlSwapRateHelper2(,IF(DataSelect="Reference",$I64,J64),,$D64,Calendar,$G64,$F64,$H64,$K$32,0,E64,Discounting,Permanent,_xll.ohTrigger(Trigger,DataSelect),ObjectOverwrite),"--")</f>
        <v>obj_00aaa#0002</v>
      </c>
      <c r="L64" s="355" t="b">
        <f t="shared" si="23"/>
        <v>1</v>
      </c>
      <c r="N64" s="414" t="str">
        <f t="shared" si="24"/>
        <v>SW</v>
      </c>
      <c r="O64" s="414" t="str">
        <f t="shared" si="24"/>
        <v>31Y</v>
      </c>
      <c r="P64" s="418" t="str">
        <f t="shared" si="26"/>
        <v>obj_00aa5#0002</v>
      </c>
      <c r="Q64" s="414" t="b">
        <f t="shared" si="26"/>
        <v>1</v>
      </c>
      <c r="R64" s="422">
        <v>1</v>
      </c>
      <c r="S64" s="422">
        <v>1</v>
      </c>
      <c r="T64" s="157" t="e">
        <v>#N/A</v>
      </c>
      <c r="U64" s="157" t="e">
        <f>_xll.qlRateHelperQuoteName(T64)</f>
        <v>#VALUE!</v>
      </c>
      <c r="V64" s="412" t="e">
        <f>_xll.qlRateHelperRate(T64,_xll.ohTrigger(Trigger,Trigger12M))</f>
        <v>#VALUE!</v>
      </c>
      <c r="W64" s="412" t="str">
        <f>IFERROR(_xll.qlFuturesRateHelperConvexityAdjustment(T64,Trigger),"--")</f>
        <v>--</v>
      </c>
      <c r="X64" s="158" t="e">
        <f>_xll.qlRateHelperEarliestDate(T64,Trigger)</f>
        <v>#VALUE!</v>
      </c>
      <c r="Y64" s="158" t="e">
        <f>_xll.qlRateHelperLatestDate(T64,Trigger)</f>
        <v>#VALUE!</v>
      </c>
      <c r="Z64" s="157" t="e">
        <v>#N/A</v>
      </c>
      <c r="AY64" s="157" t="s">
        <v>211</v>
      </c>
      <c r="AZ64" s="158">
        <f>_xll.qlInterestRateIndexFixingDate(Currency&amp;"ibor"&amp;Tenor,BA64,Trigger)</f>
        <v>42222</v>
      </c>
      <c r="BA64" s="158">
        <f>_xll.qlCalendarAdvance(Calendar,BA63,AY64,"f",,Trigger)</f>
        <v>42226</v>
      </c>
      <c r="BB64" s="158">
        <f>_xll.qlInterestRateIndexMaturity(Currency&amp;"ibor"&amp;Tenor,BA64,Trigger)</f>
        <v>42592</v>
      </c>
      <c r="BC64" s="320">
        <f>_xll.qlIndexFixing($AC$5,AZ64,TRUE,_xll.ohTrigger(Trigger,Trigger12M))</f>
        <v>1.6301448505088975E-3</v>
      </c>
      <c r="BD64" s="320">
        <f>_xll.qlIndexFixing($BE$1,AZ64,TRUE,_xll.ohTrigger(Trigger,Trigger12M))</f>
        <v>1.7476022530805149E-3</v>
      </c>
    </row>
    <row r="65" spans="1:56" s="137" customFormat="1" ht="11.25" customHeight="1" x14ac:dyDescent="0.2">
      <c r="A65" s="359" t="s">
        <v>251</v>
      </c>
      <c r="B65" s="392" t="str">
        <v>26Y</v>
      </c>
      <c r="C65" s="358" t="str">
        <v>34Y</v>
      </c>
      <c r="D65" s="358" t="str">
        <f t="shared" si="22"/>
        <v>34Y</v>
      </c>
      <c r="E65" s="358" t="s">
        <v>14</v>
      </c>
      <c r="F65" s="398" t="s">
        <v>15</v>
      </c>
      <c r="G65" s="358" t="s">
        <v>16</v>
      </c>
      <c r="H65" s="398" t="s">
        <v>17</v>
      </c>
      <c r="I65" s="399">
        <v>1.428712083E-2</v>
      </c>
      <c r="J65" s="399" t="str">
        <f t="shared" si="21"/>
        <v>EUR_CURVE_1Y_26Y</v>
      </c>
      <c r="K65" s="400" t="str">
        <f>IFERROR(_xll.qlSwapRateHelper2(,IF(DataSelect="Reference",$I65,J65),,$D65,Calendar,$G65,$F65,$H65,$K$32,0,E65,Discounting,Permanent,_xll.ohTrigger(Trigger,DataSelect),ObjectOverwrite),"--")</f>
        <v>obj_00aa0#0002</v>
      </c>
      <c r="L65" s="355" t="b">
        <f t="shared" si="23"/>
        <v>1</v>
      </c>
      <c r="N65" s="414" t="str">
        <f t="shared" si="24"/>
        <v>SW</v>
      </c>
      <c r="O65" s="414" t="str">
        <f t="shared" si="24"/>
        <v>32Y</v>
      </c>
      <c r="P65" s="418" t="str">
        <f t="shared" si="26"/>
        <v>obj_00ab7#0002</v>
      </c>
      <c r="Q65" s="414" t="b">
        <f t="shared" si="26"/>
        <v>1</v>
      </c>
      <c r="R65" s="422">
        <v>1</v>
      </c>
      <c r="S65" s="422">
        <v>1</v>
      </c>
      <c r="T65" s="157" t="e">
        <v>#N/A</v>
      </c>
      <c r="U65" s="157" t="e">
        <f>_xll.qlRateHelperQuoteName(T65)</f>
        <v>#VALUE!</v>
      </c>
      <c r="V65" s="412" t="e">
        <f>_xll.qlRateHelperRate(T65,_xll.ohTrigger(Trigger,Trigger12M))</f>
        <v>#VALUE!</v>
      </c>
      <c r="W65" s="412" t="str">
        <f>IFERROR(_xll.qlFuturesRateHelperConvexityAdjustment(T65,Trigger),"--")</f>
        <v>--</v>
      </c>
      <c r="X65" s="158" t="e">
        <f>_xll.qlRateHelperEarliestDate(T65,Trigger)</f>
        <v>#VALUE!</v>
      </c>
      <c r="Y65" s="158" t="e">
        <f>_xll.qlRateHelperLatestDate(T65,Trigger)</f>
        <v>#VALUE!</v>
      </c>
      <c r="Z65" s="157" t="e">
        <v>#N/A</v>
      </c>
      <c r="AY65" s="157" t="s">
        <v>211</v>
      </c>
      <c r="AZ65" s="158">
        <f>_xll.qlInterestRateIndexFixingDate(Currency&amp;"ibor"&amp;Tenor,BA65,Trigger)</f>
        <v>42223</v>
      </c>
      <c r="BA65" s="158">
        <f>_xll.qlCalendarAdvance(Calendar,BA64,AY65,"f",,Trigger)</f>
        <v>42227</v>
      </c>
      <c r="BB65" s="158">
        <f>_xll.qlInterestRateIndexMaturity(Currency&amp;"ibor"&amp;Tenor,BA65,Trigger)</f>
        <v>42593</v>
      </c>
      <c r="BC65" s="320">
        <f>_xll.qlIndexFixing($AC$5,AZ65,TRUE,_xll.ohTrigger(Trigger,Trigger12M))</f>
        <v>1.6314559347125053E-3</v>
      </c>
      <c r="BD65" s="320">
        <f>_xll.qlIndexFixing($BE$1,AZ65,TRUE,_xll.ohTrigger(Trigger,Trigger12M))</f>
        <v>1.7482030409471838E-3</v>
      </c>
    </row>
    <row r="66" spans="1:56" s="137" customFormat="1" ht="11.25" customHeight="1" x14ac:dyDescent="0.2">
      <c r="A66" s="359" t="s">
        <v>251</v>
      </c>
      <c r="B66" s="392" t="str">
        <v>27Y</v>
      </c>
      <c r="C66" s="358" t="str">
        <v>35Y</v>
      </c>
      <c r="D66" s="358" t="str">
        <f t="shared" si="22"/>
        <v>35Y</v>
      </c>
      <c r="E66" s="358" t="s">
        <v>14</v>
      </c>
      <c r="F66" s="398" t="s">
        <v>15</v>
      </c>
      <c r="G66" s="358" t="s">
        <v>16</v>
      </c>
      <c r="H66" s="398" t="s">
        <v>17</v>
      </c>
      <c r="I66" s="399">
        <v>1.4305655260000001E-2</v>
      </c>
      <c r="J66" s="399" t="str">
        <f t="shared" ref="J66:J99" si="27">Currency&amp;"_CURVE_"&amp;Tenor&amp;"_"&amp;$B66</f>
        <v>EUR_CURVE_1Y_27Y</v>
      </c>
      <c r="K66" s="400" t="str">
        <f>IFERROR(_xll.qlSwapRateHelper2(,IF(DataSelect="Reference",$I66,J66),,$D66,Calendar,$G66,$F66,$H66,$K$32,0,E66,Discounting,Permanent,_xll.ohTrigger(Trigger,DataSelect),ObjectOverwrite),"--")</f>
        <v>obj_00aae#0002</v>
      </c>
      <c r="L66" s="355" t="b">
        <f t="shared" si="23"/>
        <v>1</v>
      </c>
      <c r="N66" s="414" t="str">
        <f t="shared" si="24"/>
        <v>SW</v>
      </c>
      <c r="O66" s="414" t="str">
        <f t="shared" si="24"/>
        <v>33Y</v>
      </c>
      <c r="P66" s="418" t="str">
        <f t="shared" si="26"/>
        <v>obj_00ab2#0002</v>
      </c>
      <c r="Q66" s="414" t="b">
        <f t="shared" si="26"/>
        <v>1</v>
      </c>
      <c r="R66" s="422">
        <v>1</v>
      </c>
      <c r="S66" s="422">
        <v>1</v>
      </c>
      <c r="T66" s="157" t="e">
        <v>#N/A</v>
      </c>
      <c r="U66" s="157" t="e">
        <f>_xll.qlRateHelperQuoteName(T66)</f>
        <v>#VALUE!</v>
      </c>
      <c r="V66" s="412" t="e">
        <f>_xll.qlRateHelperRate(T66,_xll.ohTrigger(Trigger,Trigger12M))</f>
        <v>#VALUE!</v>
      </c>
      <c r="W66" s="412" t="str">
        <f>IFERROR(_xll.qlFuturesRateHelperConvexityAdjustment(T66,Trigger),"--")</f>
        <v>--</v>
      </c>
      <c r="X66" s="158" t="e">
        <f>_xll.qlRateHelperEarliestDate(T66,Trigger)</f>
        <v>#VALUE!</v>
      </c>
      <c r="Y66" s="158" t="e">
        <f>_xll.qlRateHelperLatestDate(T66,Trigger)</f>
        <v>#VALUE!</v>
      </c>
      <c r="Z66" s="157" t="e">
        <v>#N/A</v>
      </c>
      <c r="AN66" s="145"/>
      <c r="AO66" s="145"/>
      <c r="AP66" s="145"/>
      <c r="AQ66" s="145"/>
      <c r="AR66" s="145"/>
      <c r="AS66" s="145"/>
      <c r="AT66" s="145"/>
      <c r="AU66" s="145"/>
      <c r="AV66" s="145"/>
      <c r="AW66" s="145"/>
      <c r="AY66" s="157" t="s">
        <v>211</v>
      </c>
      <c r="AZ66" s="158">
        <f>_xll.qlInterestRateIndexFixingDate(Currency&amp;"ibor"&amp;Tenor,BA66,Trigger)</f>
        <v>42226</v>
      </c>
      <c r="BA66" s="158">
        <f>_xll.qlCalendarAdvance(Calendar,BA65,AY66,"f",,Trigger)</f>
        <v>42228</v>
      </c>
      <c r="BB66" s="158">
        <f>_xll.qlInterestRateIndexMaturity(Currency&amp;"ibor"&amp;Tenor,BA66,Trigger)</f>
        <v>42594</v>
      </c>
      <c r="BC66" s="320">
        <f>_xll.qlIndexFixing($AC$5,AZ66,TRUE,_xll.ohTrigger(Trigger,Trigger12M))</f>
        <v>1.6327696246107896E-3</v>
      </c>
      <c r="BD66" s="320">
        <f>_xll.qlIndexFixing($BE$1,AZ66,TRUE,_xll.ohTrigger(Trigger,Trigger12M))</f>
        <v>1.7487957556666747E-3</v>
      </c>
    </row>
    <row r="67" spans="1:56" s="137" customFormat="1" ht="11.25" customHeight="1" x14ac:dyDescent="0.2">
      <c r="A67" s="359" t="s">
        <v>251</v>
      </c>
      <c r="B67" s="392" t="str">
        <v>28Y</v>
      </c>
      <c r="C67" s="358" t="str">
        <v>36Y</v>
      </c>
      <c r="D67" s="358" t="str">
        <f t="shared" si="22"/>
        <v>36Y</v>
      </c>
      <c r="E67" s="358" t="s">
        <v>14</v>
      </c>
      <c r="F67" s="398" t="s">
        <v>15</v>
      </c>
      <c r="G67" s="358" t="s">
        <v>16</v>
      </c>
      <c r="H67" s="398" t="s">
        <v>17</v>
      </c>
      <c r="I67" s="399">
        <v>1.431830949E-2</v>
      </c>
      <c r="J67" s="399" t="str">
        <f t="shared" si="27"/>
        <v>EUR_CURVE_1Y_28Y</v>
      </c>
      <c r="K67" s="400" t="str">
        <f>IFERROR(_xll.qlSwapRateHelper2(,IF(DataSelect="Reference",$I67,J67),,$D67,Calendar,$G67,$F67,$H67,$K$32,0,E67,Discounting,Permanent,_xll.ohTrigger(Trigger,DataSelect),ObjectOverwrite),"--")</f>
        <v>obj_00ab1#0002</v>
      </c>
      <c r="L67" s="355" t="b">
        <f t="shared" si="23"/>
        <v>1</v>
      </c>
      <c r="N67" s="414" t="str">
        <f t="shared" si="24"/>
        <v>SW</v>
      </c>
      <c r="O67" s="414" t="str">
        <f t="shared" si="24"/>
        <v>34Y</v>
      </c>
      <c r="P67" s="418" t="str">
        <f t="shared" si="26"/>
        <v>obj_00ab0#0002</v>
      </c>
      <c r="Q67" s="414" t="b">
        <f t="shared" si="26"/>
        <v>1</v>
      </c>
      <c r="R67" s="422">
        <v>1</v>
      </c>
      <c r="S67" s="422">
        <v>1</v>
      </c>
      <c r="T67" s="157" t="e">
        <v>#N/A</v>
      </c>
      <c r="U67" s="157" t="e">
        <f>_xll.qlRateHelperQuoteName(T67)</f>
        <v>#VALUE!</v>
      </c>
      <c r="V67" s="412" t="e">
        <f>_xll.qlRateHelperRate(T67,_xll.ohTrigger(Trigger,Trigger12M))</f>
        <v>#VALUE!</v>
      </c>
      <c r="W67" s="412" t="str">
        <f>IFERROR(_xll.qlFuturesRateHelperConvexityAdjustment(T67,Trigger),"--")</f>
        <v>--</v>
      </c>
      <c r="X67" s="158" t="e">
        <f>_xll.qlRateHelperEarliestDate(T67,Trigger)</f>
        <v>#VALUE!</v>
      </c>
      <c r="Y67" s="158" t="e">
        <f>_xll.qlRateHelperLatestDate(T67,Trigger)</f>
        <v>#VALUE!</v>
      </c>
      <c r="Z67" s="157" t="e">
        <v>#N/A</v>
      </c>
      <c r="AN67" s="145"/>
      <c r="AO67" s="145"/>
      <c r="AP67" s="145"/>
      <c r="AQ67" s="145"/>
      <c r="AR67" s="145"/>
      <c r="AS67" s="145"/>
      <c r="AT67" s="145"/>
      <c r="AU67" s="145"/>
      <c r="AV67" s="145"/>
      <c r="AW67" s="145"/>
      <c r="AY67" s="157" t="s">
        <v>211</v>
      </c>
      <c r="AZ67" s="158">
        <f>_xll.qlInterestRateIndexFixingDate(Currency&amp;"ibor"&amp;Tenor,BA67,Trigger)</f>
        <v>42227</v>
      </c>
      <c r="BA67" s="158">
        <f>_xll.qlCalendarAdvance(Calendar,BA66,AY67,"f",,Trigger)</f>
        <v>42229</v>
      </c>
      <c r="BB67" s="158">
        <f>_xll.qlInterestRateIndexMaturity(Currency&amp;"ibor"&amp;Tenor,BA67,Trigger)</f>
        <v>42597</v>
      </c>
      <c r="BC67" s="320">
        <f>_xll.qlIndexFixing($AC$5,AZ67,TRUE,_xll.ohTrigger(Trigger,Trigger12M))</f>
        <v>1.6356581347141421E-3</v>
      </c>
      <c r="BD67" s="320">
        <f>_xll.qlIndexFixing($BE$1,AZ67,TRUE,_xll.ohTrigger(Trigger,Trigger12M))</f>
        <v>1.7494822577919331E-3</v>
      </c>
    </row>
    <row r="68" spans="1:56" s="137" customFormat="1" ht="11.25" customHeight="1" x14ac:dyDescent="0.2">
      <c r="A68" s="359" t="s">
        <v>251</v>
      </c>
      <c r="B68" s="392" t="str">
        <v>29Y</v>
      </c>
      <c r="C68" s="358" t="str">
        <v>37Y</v>
      </c>
      <c r="D68" s="358" t="str">
        <f t="shared" si="22"/>
        <v>37Y</v>
      </c>
      <c r="E68" s="358" t="s">
        <v>14</v>
      </c>
      <c r="F68" s="398" t="s">
        <v>15</v>
      </c>
      <c r="G68" s="358" t="s">
        <v>16</v>
      </c>
      <c r="H68" s="398" t="s">
        <v>17</v>
      </c>
      <c r="I68" s="399">
        <v>1.4323833349999999E-2</v>
      </c>
      <c r="J68" s="399" t="str">
        <f t="shared" si="27"/>
        <v>EUR_CURVE_1Y_29Y</v>
      </c>
      <c r="K68" s="400" t="str">
        <f>IFERROR(_xll.qlSwapRateHelper2(,IF(DataSelect="Reference",$I68,J68),,$D68,Calendar,$G68,$F68,$H68,$K$32,0,E68,Discounting,Permanent,_xll.ohTrigger(Trigger,DataSelect),ObjectOverwrite),"--")</f>
        <v>obj_00ab9#0002</v>
      </c>
      <c r="L68" s="355" t="b">
        <f t="shared" si="23"/>
        <v>1</v>
      </c>
      <c r="N68" s="414" t="str">
        <f t="shared" si="24"/>
        <v>SW</v>
      </c>
      <c r="O68" s="414" t="str">
        <f t="shared" si="24"/>
        <v>35Y</v>
      </c>
      <c r="P68" s="418" t="str">
        <f t="shared" si="26"/>
        <v>obj_00a91#0002</v>
      </c>
      <c r="Q68" s="414" t="b">
        <f t="shared" si="26"/>
        <v>1</v>
      </c>
      <c r="R68" s="422">
        <v>1</v>
      </c>
      <c r="S68" s="422">
        <v>1</v>
      </c>
      <c r="T68" s="157" t="e">
        <v>#N/A</v>
      </c>
      <c r="U68" s="157" t="e">
        <f>_xll.qlRateHelperQuoteName(T68)</f>
        <v>#VALUE!</v>
      </c>
      <c r="V68" s="412" t="e">
        <f>_xll.qlRateHelperRate(T68,_xll.ohTrigger(Trigger,Trigger12M))</f>
        <v>#VALUE!</v>
      </c>
      <c r="W68" s="412" t="str">
        <f>IFERROR(_xll.qlFuturesRateHelperConvexityAdjustment(T68,Trigger),"--")</f>
        <v>--</v>
      </c>
      <c r="X68" s="158" t="e">
        <f>_xll.qlRateHelperEarliestDate(T68,Trigger)</f>
        <v>#VALUE!</v>
      </c>
      <c r="Y68" s="158" t="e">
        <f>_xll.qlRateHelperLatestDate(T68,Trigger)</f>
        <v>#VALUE!</v>
      </c>
      <c r="Z68" s="157" t="e">
        <v>#N/A</v>
      </c>
      <c r="AN68" s="145"/>
      <c r="AO68" s="145"/>
      <c r="AP68" s="145"/>
      <c r="AQ68" s="145"/>
      <c r="AR68" s="145"/>
      <c r="AS68" s="145"/>
      <c r="AT68" s="145"/>
      <c r="AU68" s="145"/>
      <c r="AV68" s="145"/>
      <c r="AW68" s="145"/>
      <c r="AY68" s="157" t="s">
        <v>211</v>
      </c>
      <c r="AZ68" s="158">
        <f>_xll.qlInterestRateIndexFixingDate(Currency&amp;"ibor"&amp;Tenor,BA68,Trigger)</f>
        <v>42228</v>
      </c>
      <c r="BA68" s="158">
        <f>_xll.qlCalendarAdvance(Calendar,BA67,AY68,"f",,Trigger)</f>
        <v>42230</v>
      </c>
      <c r="BB68" s="158">
        <f>_xll.qlInterestRateIndexMaturity(Currency&amp;"ibor"&amp;Tenor,BA68,Trigger)</f>
        <v>42597</v>
      </c>
      <c r="BC68" s="320">
        <f>_xll.qlIndexFixing($AC$5,AZ68,TRUE,_xll.ohTrigger(Trigger,Trigger12M))</f>
        <v>1.6361914334897963E-3</v>
      </c>
      <c r="BD68" s="320">
        <f>_xll.qlIndexFixing($BE$1,AZ68,TRUE,_xll.ohTrigger(Trigger,Trigger12M))</f>
        <v>1.7500000000000842E-3</v>
      </c>
    </row>
    <row r="69" spans="1:56" s="137" customFormat="1" ht="11.25" customHeight="1" x14ac:dyDescent="0.2">
      <c r="A69" s="359" t="s">
        <v>251</v>
      </c>
      <c r="B69" s="392" t="str">
        <v>30Y</v>
      </c>
      <c r="C69" s="358" t="str">
        <v>38Y</v>
      </c>
      <c r="D69" s="358" t="str">
        <f t="shared" si="22"/>
        <v>38Y</v>
      </c>
      <c r="E69" s="358" t="s">
        <v>14</v>
      </c>
      <c r="F69" s="398" t="s">
        <v>15</v>
      </c>
      <c r="G69" s="358" t="s">
        <v>16</v>
      </c>
      <c r="H69" s="398" t="s">
        <v>17</v>
      </c>
      <c r="I69" s="399">
        <v>1.431948062E-2</v>
      </c>
      <c r="J69" s="399" t="str">
        <f t="shared" si="27"/>
        <v>EUR_CURVE_1Y_30Y</v>
      </c>
      <c r="K69" s="400" t="str">
        <f>IFERROR(_xll.qlSwapRateHelper2(,IF(DataSelect="Reference",$I69,J69),,$D69,Calendar,$G69,$F69,$H69,$K$32,0,E69,Discounting,Permanent,_xll.ohTrigger(Trigger,DataSelect),ObjectOverwrite),"--")</f>
        <v>obj_00a92#0002</v>
      </c>
      <c r="L69" s="355" t="b">
        <f t="shared" si="23"/>
        <v>1</v>
      </c>
      <c r="N69" s="414" t="str">
        <f t="shared" si="24"/>
        <v>SW</v>
      </c>
      <c r="O69" s="414" t="str">
        <f t="shared" si="24"/>
        <v>36Y</v>
      </c>
      <c r="P69" s="418" t="str">
        <f t="shared" si="26"/>
        <v>obj_00a93#0002</v>
      </c>
      <c r="Q69" s="414" t="b">
        <f t="shared" si="26"/>
        <v>1</v>
      </c>
      <c r="R69" s="422">
        <v>1</v>
      </c>
      <c r="S69" s="422">
        <v>1</v>
      </c>
      <c r="T69" s="157" t="e">
        <v>#N/A</v>
      </c>
      <c r="U69" s="157" t="e">
        <f>_xll.qlRateHelperQuoteName(T69)</f>
        <v>#VALUE!</v>
      </c>
      <c r="V69" s="412" t="e">
        <f>_xll.qlRateHelperRate(T69,_xll.ohTrigger(Trigger,Trigger12M))</f>
        <v>#VALUE!</v>
      </c>
      <c r="W69" s="412" t="str">
        <f>IFERROR(_xll.qlFuturesRateHelperConvexityAdjustment(T69,Trigger),"--")</f>
        <v>--</v>
      </c>
      <c r="X69" s="158" t="e">
        <f>_xll.qlRateHelperEarliestDate(T69,Trigger)</f>
        <v>#VALUE!</v>
      </c>
      <c r="Y69" s="158" t="e">
        <f>_xll.qlRateHelperLatestDate(T69,Trigger)</f>
        <v>#VALUE!</v>
      </c>
      <c r="Z69" s="157" t="e">
        <v>#N/A</v>
      </c>
      <c r="AD69" s="145"/>
      <c r="AN69" s="145"/>
      <c r="AO69" s="145"/>
      <c r="AP69" s="145"/>
      <c r="AQ69" s="145"/>
      <c r="AR69" s="145"/>
      <c r="AS69" s="145"/>
      <c r="AT69" s="145"/>
      <c r="AU69" s="145"/>
      <c r="AV69" s="145"/>
      <c r="AW69" s="145"/>
      <c r="AY69" s="157" t="s">
        <v>211</v>
      </c>
      <c r="AZ69" s="158">
        <f>_xll.qlInterestRateIndexFixingDate(Currency&amp;"ibor"&amp;Tenor,BA69,Trigger)</f>
        <v>42229</v>
      </c>
      <c r="BA69" s="158">
        <f>_xll.qlCalendarAdvance(Calendar,BA68,AY69,"f",,Trigger)</f>
        <v>42233</v>
      </c>
      <c r="BB69" s="158">
        <f>_xll.qlInterestRateIndexMaturity(Currency&amp;"ibor"&amp;Tenor,BA69,Trigger)</f>
        <v>42599</v>
      </c>
      <c r="BC69" s="320">
        <f>_xll.qlIndexFixing($AC$5,AZ69,TRUE,_xll.ohTrigger(Trigger,Trigger12M))</f>
        <v>1.6397167181368074E-3</v>
      </c>
      <c r="BD69" s="320">
        <f>_xll.qlIndexFixing($BE$1,AZ69,TRUE,_xll.ohTrigger(Trigger,Trigger12M))</f>
        <v>1.7516237500734132E-3</v>
      </c>
    </row>
    <row r="70" spans="1:56" s="137" customFormat="1" ht="11.25" customHeight="1" x14ac:dyDescent="0.2">
      <c r="A70" s="359" t="s">
        <v>251</v>
      </c>
      <c r="B70" s="392" t="str">
        <v>31Y</v>
      </c>
      <c r="C70" s="358" t="str">
        <v>39Y</v>
      </c>
      <c r="D70" s="358" t="str">
        <f t="shared" si="22"/>
        <v>39Y</v>
      </c>
      <c r="E70" s="358" t="s">
        <v>14</v>
      </c>
      <c r="F70" s="398" t="s">
        <v>15</v>
      </c>
      <c r="G70" s="358" t="s">
        <v>16</v>
      </c>
      <c r="H70" s="398" t="s">
        <v>17</v>
      </c>
      <c r="I70" s="399">
        <v>1.4305199479999999E-2</v>
      </c>
      <c r="J70" s="399" t="str">
        <f t="shared" si="27"/>
        <v>EUR_CURVE_1Y_31Y</v>
      </c>
      <c r="K70" s="400" t="str">
        <f>IFERROR(_xll.qlSwapRateHelper2(,IF(DataSelect="Reference",$I70,J70),,$D70,Calendar,$G70,$F70,$H70,$K$32,0,E70,Discounting,Permanent,_xll.ohTrigger(Trigger,DataSelect),ObjectOverwrite),"--")</f>
        <v>obj_00aa5#0002</v>
      </c>
      <c r="L70" s="355" t="b">
        <f t="shared" si="23"/>
        <v>1</v>
      </c>
      <c r="N70" s="414" t="str">
        <f t="shared" si="24"/>
        <v>SW</v>
      </c>
      <c r="O70" s="414" t="str">
        <f t="shared" si="24"/>
        <v>37Y</v>
      </c>
      <c r="P70" s="418" t="str">
        <f t="shared" si="26"/>
        <v>--</v>
      </c>
      <c r="Q70" s="414" t="b">
        <f t="shared" si="26"/>
        <v>0</v>
      </c>
      <c r="R70" s="422">
        <v>1</v>
      </c>
      <c r="S70" s="422">
        <v>1</v>
      </c>
      <c r="T70" s="157" t="e">
        <v>#N/A</v>
      </c>
      <c r="U70" s="157" t="e">
        <f>_xll.qlRateHelperQuoteName(T70)</f>
        <v>#VALUE!</v>
      </c>
      <c r="V70" s="412" t="e">
        <f>_xll.qlRateHelperRate(T70,_xll.ohTrigger(Trigger,Trigger12M))</f>
        <v>#VALUE!</v>
      </c>
      <c r="W70" s="412" t="str">
        <f>IFERROR(_xll.qlFuturesRateHelperConvexityAdjustment(T70,Trigger),"--")</f>
        <v>--</v>
      </c>
      <c r="X70" s="158" t="e">
        <f>_xll.qlRateHelperEarliestDate(T70,Trigger)</f>
        <v>#VALUE!</v>
      </c>
      <c r="Y70" s="158" t="e">
        <f>_xll.qlRateHelperLatestDate(T70,Trigger)</f>
        <v>#VALUE!</v>
      </c>
      <c r="Z70" s="157" t="e">
        <v>#N/A</v>
      </c>
      <c r="AD70" s="145"/>
      <c r="AN70" s="145"/>
      <c r="AO70" s="145"/>
      <c r="AP70" s="145"/>
      <c r="AQ70" s="145"/>
      <c r="AR70" s="145"/>
      <c r="AS70" s="145"/>
      <c r="AT70" s="145"/>
      <c r="AU70" s="145"/>
      <c r="AV70" s="145"/>
      <c r="AW70" s="145"/>
      <c r="AY70" s="157" t="s">
        <v>211</v>
      </c>
      <c r="AZ70" s="158">
        <f>_xll.qlInterestRateIndexFixingDate(Currency&amp;"ibor"&amp;Tenor,BA70,Trigger)</f>
        <v>42230</v>
      </c>
      <c r="BA70" s="158">
        <f>_xll.qlCalendarAdvance(Calendar,BA69,AY70,"f",,Trigger)</f>
        <v>42234</v>
      </c>
      <c r="BB70" s="158">
        <f>_xll.qlInterestRateIndexMaturity(Currency&amp;"ibor"&amp;Tenor,BA70,Trigger)</f>
        <v>42600</v>
      </c>
      <c r="BC70" s="320">
        <f>_xll.qlIndexFixing($AC$5,AZ70,TRUE,_xll.ohTrigger(Trigger,Trigger12M))</f>
        <v>1.6411638966176837E-3</v>
      </c>
      <c r="BD70" s="320">
        <f>_xll.qlIndexFixing($BE$1,AZ70,TRUE,_xll.ohTrigger(Trigger,Trigger12M))</f>
        <v>1.7521640317653669E-3</v>
      </c>
    </row>
    <row r="71" spans="1:56" s="137" customFormat="1" ht="11.25" customHeight="1" x14ac:dyDescent="0.2">
      <c r="A71" s="359" t="s">
        <v>251</v>
      </c>
      <c r="B71" s="392" t="str">
        <v>32Y</v>
      </c>
      <c r="C71" s="358" t="str">
        <v>40Y</v>
      </c>
      <c r="D71" s="358" t="str">
        <f t="shared" si="22"/>
        <v>40Y</v>
      </c>
      <c r="E71" s="358" t="s">
        <v>14</v>
      </c>
      <c r="F71" s="398" t="s">
        <v>15</v>
      </c>
      <c r="G71" s="358" t="s">
        <v>16</v>
      </c>
      <c r="H71" s="398" t="s">
        <v>17</v>
      </c>
      <c r="I71" s="399">
        <v>1.4279999999999999E-2</v>
      </c>
      <c r="J71" s="399" t="str">
        <f t="shared" si="27"/>
        <v>EUR_CURVE_1Y_32Y</v>
      </c>
      <c r="K71" s="400" t="str">
        <f>IFERROR(_xll.qlSwapRateHelper2(,IF(DataSelect="Reference",$I71,J71),,$D71,Calendar,$G71,$F71,$H71,$K$32,0,E71,Discounting,Permanent,_xll.ohTrigger(Trigger,DataSelect),ObjectOverwrite),"--")</f>
        <v>obj_00ab7#0002</v>
      </c>
      <c r="L71" s="355" t="b">
        <f t="shared" si="23"/>
        <v>1</v>
      </c>
      <c r="N71" s="414" t="str">
        <f t="shared" si="24"/>
        <v>SW</v>
      </c>
      <c r="O71" s="414" t="str">
        <f t="shared" si="24"/>
        <v>38Y</v>
      </c>
      <c r="P71" s="418" t="str">
        <f t="shared" si="26"/>
        <v>--</v>
      </c>
      <c r="Q71" s="414" t="b">
        <f t="shared" si="26"/>
        <v>0</v>
      </c>
      <c r="R71" s="422">
        <v>1</v>
      </c>
      <c r="S71" s="422">
        <v>1</v>
      </c>
      <c r="T71" s="157" t="e">
        <v>#N/A</v>
      </c>
      <c r="U71" s="157" t="e">
        <f>_xll.qlRateHelperQuoteName(T71)</f>
        <v>#VALUE!</v>
      </c>
      <c r="V71" s="412" t="e">
        <f>_xll.qlRateHelperRate(T71,_xll.ohTrigger(Trigger,Trigger12M))</f>
        <v>#VALUE!</v>
      </c>
      <c r="W71" s="412" t="str">
        <f>IFERROR(_xll.qlFuturesRateHelperConvexityAdjustment(T71,Trigger),"--")</f>
        <v>--</v>
      </c>
      <c r="X71" s="158" t="e">
        <f>_xll.qlRateHelperEarliestDate(T71,Trigger)</f>
        <v>#VALUE!</v>
      </c>
      <c r="Y71" s="158" t="e">
        <f>_xll.qlRateHelperLatestDate(T71,Trigger)</f>
        <v>#VALUE!</v>
      </c>
      <c r="Z71" s="157" t="e">
        <v>#N/A</v>
      </c>
      <c r="AD71" s="145"/>
      <c r="AN71" s="145"/>
      <c r="AO71" s="145"/>
      <c r="AP71" s="145"/>
      <c r="AQ71" s="145"/>
      <c r="AR71" s="145"/>
      <c r="AS71" s="145"/>
      <c r="AT71" s="145"/>
      <c r="AU71" s="145"/>
      <c r="AV71" s="145"/>
      <c r="AW71" s="145"/>
      <c r="AY71" s="157" t="s">
        <v>211</v>
      </c>
      <c r="AZ71" s="158">
        <f>_xll.qlInterestRateIndexFixingDate(Currency&amp;"ibor"&amp;Tenor,BA71,Trigger)</f>
        <v>42233</v>
      </c>
      <c r="BA71" s="158">
        <f>_xll.qlCalendarAdvance(Calendar,BA70,AY71,"f",,Trigger)</f>
        <v>42235</v>
      </c>
      <c r="BB71" s="158">
        <f>_xll.qlInterestRateIndexMaturity(Currency&amp;"ibor"&amp;Tenor,BA71,Trigger)</f>
        <v>42601</v>
      </c>
      <c r="BC71" s="320">
        <f>_xll.qlIndexFixing($AC$5,AZ71,TRUE,_xll.ohTrigger(Trigger,Trigger12M))</f>
        <v>1.6426160149411934E-3</v>
      </c>
      <c r="BD71" s="320">
        <f>_xll.qlIndexFixing($BE$1,AZ71,TRUE,_xll.ohTrigger(Trigger,Trigger12M))</f>
        <v>1.7526988159676439E-3</v>
      </c>
    </row>
    <row r="72" spans="1:56" ht="11.25" customHeight="1" x14ac:dyDescent="0.25">
      <c r="A72" s="359" t="s">
        <v>251</v>
      </c>
      <c r="B72" s="392" t="str">
        <v>33Y</v>
      </c>
      <c r="C72" s="358" t="str">
        <v>50Y</v>
      </c>
      <c r="D72" s="358" t="str">
        <f t="shared" si="22"/>
        <v>50Y</v>
      </c>
      <c r="E72" s="358" t="s">
        <v>14</v>
      </c>
      <c r="F72" s="398" t="s">
        <v>15</v>
      </c>
      <c r="G72" s="358" t="s">
        <v>16</v>
      </c>
      <c r="H72" s="398" t="s">
        <v>17</v>
      </c>
      <c r="I72" s="399">
        <v>1.3779999999999999E-2</v>
      </c>
      <c r="J72" s="399" t="str">
        <f t="shared" si="27"/>
        <v>EUR_CURVE_1Y_33Y</v>
      </c>
      <c r="K72" s="400" t="str">
        <f>IFERROR(_xll.qlSwapRateHelper2(,IF(DataSelect="Reference",$I72,J72),,$D72,Calendar,$G72,$F72,$H72,$K$32,0,E72,Discounting,Permanent,_xll.ohTrigger(Trigger,DataSelect),ObjectOverwrite),"--")</f>
        <v>obj_00ab2#0002</v>
      </c>
      <c r="L72" s="355" t="b">
        <f t="shared" si="23"/>
        <v>1</v>
      </c>
      <c r="M72" s="137"/>
      <c r="N72" s="414" t="str">
        <f t="shared" si="24"/>
        <v>SW</v>
      </c>
      <c r="O72" s="414" t="str">
        <f t="shared" si="24"/>
        <v>39Y</v>
      </c>
      <c r="P72" s="418" t="str">
        <f t="shared" si="26"/>
        <v>--</v>
      </c>
      <c r="Q72" s="414" t="b">
        <f t="shared" si="26"/>
        <v>0</v>
      </c>
      <c r="R72" s="422">
        <v>1</v>
      </c>
      <c r="S72" s="422">
        <v>1</v>
      </c>
      <c r="T72" s="159" t="e">
        <v>#N/A</v>
      </c>
      <c r="U72" s="157" t="e">
        <f>_xll.qlRateHelperQuoteName(T72)</f>
        <v>#VALUE!</v>
      </c>
      <c r="V72" s="424" t="e">
        <f>_xll.qlRateHelperRate(T72,_xll.ohTrigger(Trigger,Trigger12M))</f>
        <v>#VALUE!</v>
      </c>
      <c r="W72" s="159" t="str">
        <f>IFERROR(_xll.qlFuturesRateHelperConvexityAdjustment(T72,Trigger),"--")</f>
        <v>--</v>
      </c>
      <c r="X72" s="159" t="e">
        <f>_xll.qlRateHelperEarliestDate(T72,Trigger)</f>
        <v>#VALUE!</v>
      </c>
      <c r="Y72" s="159" t="e">
        <f>_xll.qlRateHelperLatestDate(T72,Trigger)</f>
        <v>#VALUE!</v>
      </c>
      <c r="Z72" s="159" t="e">
        <v>#N/A</v>
      </c>
      <c r="AY72" s="157" t="s">
        <v>211</v>
      </c>
      <c r="AZ72" s="158">
        <f>_xll.qlInterestRateIndexFixingDate(Currency&amp;"ibor"&amp;Tenor,BA72,Trigger)</f>
        <v>42234</v>
      </c>
      <c r="BA72" s="158">
        <f>_xll.qlCalendarAdvance(Calendar,BA71,AY72,"f",,Trigger)</f>
        <v>42236</v>
      </c>
      <c r="BB72" s="158">
        <f>_xll.qlInterestRateIndexMaturity(Currency&amp;"ibor"&amp;Tenor,BA72,Trigger)</f>
        <v>42604</v>
      </c>
      <c r="BC72" s="320">
        <f>_xll.qlIndexFixing($AC$5,AZ72,TRUE,_xll.ohTrigger(Trigger,Trigger12M))</f>
        <v>1.645645942797123E-3</v>
      </c>
      <c r="BD72" s="320">
        <f>_xll.qlIndexFixing($BE$1,AZ72,TRUE,_xll.ohTrigger(Trigger,Trigger12M))</f>
        <v>1.7532275766183134E-3</v>
      </c>
    </row>
    <row r="73" spans="1:56" ht="11.25" customHeight="1" x14ac:dyDescent="0.25">
      <c r="A73" s="359" t="s">
        <v>251</v>
      </c>
      <c r="B73" s="392" t="str">
        <v>34Y</v>
      </c>
      <c r="C73" s="358" t="str">
        <v>60Y</v>
      </c>
      <c r="D73" s="358" t="str">
        <f t="shared" si="22"/>
        <v>60Y</v>
      </c>
      <c r="E73" s="358" t="s">
        <v>14</v>
      </c>
      <c r="F73" s="398" t="s">
        <v>15</v>
      </c>
      <c r="G73" s="358" t="s">
        <v>16</v>
      </c>
      <c r="H73" s="398" t="s">
        <v>17</v>
      </c>
      <c r="I73" s="399">
        <v>1.3600000000000001E-2</v>
      </c>
      <c r="J73" s="399" t="str">
        <f t="shared" si="27"/>
        <v>EUR_CURVE_1Y_34Y</v>
      </c>
      <c r="K73" s="400" t="str">
        <f>IFERROR(_xll.qlSwapRateHelper2(,IF(DataSelect="Reference",$I73,J73),,$D73,Calendar,$G73,$F73,$H73,$K$32,0,E73,Discounting,Permanent,_xll.ohTrigger(Trigger,DataSelect),ObjectOverwrite),"--")</f>
        <v>obj_00ab0#0002</v>
      </c>
      <c r="L73" s="355" t="b">
        <f t="shared" si="23"/>
        <v>1</v>
      </c>
      <c r="M73" s="137"/>
      <c r="N73" s="414" t="str">
        <f t="shared" si="24"/>
        <v>SW</v>
      </c>
      <c r="O73" s="414" t="str">
        <f t="shared" si="24"/>
        <v>40Y</v>
      </c>
      <c r="P73" s="418" t="str">
        <f t="shared" si="26"/>
        <v>--</v>
      </c>
      <c r="Q73" s="414" t="b">
        <f t="shared" si="26"/>
        <v>0</v>
      </c>
      <c r="R73" s="422">
        <v>1</v>
      </c>
      <c r="S73" s="422">
        <v>1</v>
      </c>
      <c r="T73" s="159" t="e">
        <v>#N/A</v>
      </c>
      <c r="U73" s="157" t="e">
        <f>_xll.qlRateHelperQuoteName(T73)</f>
        <v>#VALUE!</v>
      </c>
      <c r="V73" s="424" t="e">
        <f>_xll.qlRateHelperRate(T73,_xll.ohTrigger(Trigger,Trigger12M))</f>
        <v>#VALUE!</v>
      </c>
      <c r="W73" s="159" t="str">
        <f>IFERROR(_xll.qlFuturesRateHelperConvexityAdjustment(T73,Trigger),"--")</f>
        <v>--</v>
      </c>
      <c r="X73" s="159" t="e">
        <f>_xll.qlRateHelperEarliestDate(T73,Trigger)</f>
        <v>#VALUE!</v>
      </c>
      <c r="Y73" s="159" t="e">
        <f>_xll.qlRateHelperLatestDate(T73,Trigger)</f>
        <v>#VALUE!</v>
      </c>
      <c r="Z73" s="159" t="e">
        <v>#N/A</v>
      </c>
      <c r="AY73" s="157" t="s">
        <v>211</v>
      </c>
      <c r="AZ73" s="158">
        <f>_xll.qlInterestRateIndexFixingDate(Currency&amp;"ibor"&amp;Tenor,BA73,Trigger)</f>
        <v>42235</v>
      </c>
      <c r="BA73" s="158">
        <f>_xll.qlCalendarAdvance(Calendar,BA72,AY73,"f",,Trigger)</f>
        <v>42237</v>
      </c>
      <c r="BB73" s="158">
        <f>_xll.qlInterestRateIndexMaturity(Currency&amp;"ibor"&amp;Tenor,BA73,Trigger)</f>
        <v>42604</v>
      </c>
      <c r="BC73" s="320">
        <f>_xll.qlIndexFixing($AC$5,AZ73,TRUE,_xll.ohTrigger(Trigger,Trigger12M))</f>
        <v>1.6463216224024714E-3</v>
      </c>
      <c r="BD73" s="320">
        <f>_xll.qlIndexFixing($BE$1,AZ73,TRUE,_xll.ohTrigger(Trigger,Trigger12M))</f>
        <v>1.7537552271322786E-3</v>
      </c>
    </row>
    <row r="74" spans="1:56" ht="11.25" customHeight="1" x14ac:dyDescent="0.25">
      <c r="A74" s="359" t="s">
        <v>251</v>
      </c>
      <c r="B74" s="392" t="str">
        <v>35Y</v>
      </c>
      <c r="C74" s="358" t="str">
        <v>50Y</v>
      </c>
      <c r="D74" s="358" t="str">
        <f t="shared" si="22"/>
        <v>50Y</v>
      </c>
      <c r="E74" s="358" t="s">
        <v>14</v>
      </c>
      <c r="F74" s="398" t="s">
        <v>15</v>
      </c>
      <c r="G74" s="358" t="s">
        <v>16</v>
      </c>
      <c r="H74" s="398" t="s">
        <v>17</v>
      </c>
      <c r="I74" s="399">
        <v>8.5799999999999991E-3</v>
      </c>
      <c r="J74" s="399" t="str">
        <f t="shared" si="27"/>
        <v>EUR_CURVE_1Y_35Y</v>
      </c>
      <c r="K74" s="400" t="str">
        <f>IFERROR(_xll.qlSwapRateHelper2(,IF(DataSelect="Reference",$I74,J74),,$D74,Calendar,$G74,$F74,$H74,$K$32,0,E74,Discounting,Permanent,_xll.ohTrigger(Trigger,DataSelect),ObjectOverwrite),"--")</f>
        <v>obj_00a91#0002</v>
      </c>
      <c r="L74" s="355" t="b">
        <f t="shared" si="23"/>
        <v>1</v>
      </c>
      <c r="M74" s="137"/>
      <c r="N74" s="414" t="str">
        <f t="shared" si="24"/>
        <v>SW</v>
      </c>
      <c r="O74" s="414" t="str">
        <f t="shared" si="24"/>
        <v>41Y</v>
      </c>
      <c r="P74" s="418" t="str">
        <f t="shared" si="26"/>
        <v>--</v>
      </c>
      <c r="Q74" s="414" t="b">
        <f t="shared" si="26"/>
        <v>0</v>
      </c>
      <c r="R74" s="422">
        <v>1</v>
      </c>
      <c r="S74" s="422">
        <v>1</v>
      </c>
      <c r="T74" s="159" t="e">
        <v>#N/A</v>
      </c>
      <c r="U74" s="157" t="e">
        <f>_xll.qlRateHelperQuoteName(T74)</f>
        <v>#VALUE!</v>
      </c>
      <c r="V74" s="424" t="e">
        <f>_xll.qlRateHelperRate(T74,_xll.ohTrigger(Trigger,Trigger12M))</f>
        <v>#VALUE!</v>
      </c>
      <c r="W74" s="159" t="str">
        <f>IFERROR(_xll.qlFuturesRateHelperConvexityAdjustment(T74,Trigger),"--")</f>
        <v>--</v>
      </c>
      <c r="X74" s="159" t="e">
        <f>_xll.qlRateHelperEarliestDate(T74,Trigger)</f>
        <v>#VALUE!</v>
      </c>
      <c r="Y74" s="159" t="e">
        <f>_xll.qlRateHelperLatestDate(T74,Trigger)</f>
        <v>#VALUE!</v>
      </c>
      <c r="Z74" s="159" t="e">
        <v>#N/A</v>
      </c>
      <c r="AY74" s="157" t="s">
        <v>211</v>
      </c>
      <c r="AZ74" s="158">
        <f>_xll.qlInterestRateIndexFixingDate(Currency&amp;"ibor"&amp;Tenor,BA74,Trigger)</f>
        <v>42236</v>
      </c>
      <c r="BA74" s="158">
        <f>_xll.qlCalendarAdvance(Calendar,BA73,AY74,"f",,Trigger)</f>
        <v>42240</v>
      </c>
      <c r="BB74" s="158">
        <f>_xll.qlInterestRateIndexMaturity(Currency&amp;"ibor"&amp;Tenor,BA74,Trigger)</f>
        <v>42606</v>
      </c>
      <c r="BC74" s="320">
        <f>_xll.qlIndexFixing($AC$5,AZ74,TRUE,_xll.ohTrigger(Trigger,Trigger12M))</f>
        <v>1.6499507049663696E-3</v>
      </c>
      <c r="BD74" s="320">
        <f>_xll.qlIndexFixing($BE$1,AZ74,TRUE,_xll.ohTrigger(Trigger,Trigger12M))</f>
        <v>1.7553447484114997E-3</v>
      </c>
    </row>
    <row r="75" spans="1:56" ht="11.25" customHeight="1" x14ac:dyDescent="0.25">
      <c r="A75" s="359" t="s">
        <v>251</v>
      </c>
      <c r="B75" s="392" t="str">
        <v>36Y</v>
      </c>
      <c r="C75" s="358" t="str">
        <v>60Y</v>
      </c>
      <c r="D75" s="358" t="str">
        <f t="shared" si="22"/>
        <v>60Y</v>
      </c>
      <c r="E75" s="358" t="s">
        <v>14</v>
      </c>
      <c r="F75" s="398" t="s">
        <v>15</v>
      </c>
      <c r="G75" s="358" t="s">
        <v>16</v>
      </c>
      <c r="H75" s="398" t="s">
        <v>17</v>
      </c>
      <c r="I75" s="399">
        <v>8.3899999999999999E-3</v>
      </c>
      <c r="J75" s="399" t="str">
        <f t="shared" si="27"/>
        <v>EUR_CURVE_1Y_36Y</v>
      </c>
      <c r="K75" s="400" t="str">
        <f>IFERROR(_xll.qlSwapRateHelper2(,IF(DataSelect="Reference",$I75,J75),,$D75,Calendar,$G75,$F75,$H75,$K$32,0,E75,Discounting,Permanent,_xll.ohTrigger(Trigger,DataSelect),ObjectOverwrite),"--")</f>
        <v>obj_00a93#0002</v>
      </c>
      <c r="L75" s="355" t="b">
        <f t="shared" si="23"/>
        <v>1</v>
      </c>
      <c r="M75" s="137"/>
      <c r="N75" s="414" t="str">
        <f t="shared" si="24"/>
        <v>SW</v>
      </c>
      <c r="O75" s="414" t="str">
        <f t="shared" si="24"/>
        <v>42Y</v>
      </c>
      <c r="P75" s="418" t="str">
        <f t="shared" si="26"/>
        <v>--</v>
      </c>
      <c r="Q75" s="414" t="b">
        <f t="shared" si="26"/>
        <v>0</v>
      </c>
      <c r="R75" s="422">
        <v>1</v>
      </c>
      <c r="S75" s="422">
        <v>1</v>
      </c>
      <c r="T75" s="159" t="e">
        <v>#N/A</v>
      </c>
      <c r="U75" s="157" t="e">
        <f>_xll.qlRateHelperQuoteName(T75)</f>
        <v>#VALUE!</v>
      </c>
      <c r="V75" s="424" t="e">
        <f>_xll.qlRateHelperRate(T75,_xll.ohTrigger(Trigger,Trigger12M))</f>
        <v>#VALUE!</v>
      </c>
      <c r="W75" s="159" t="str">
        <f>IFERROR(_xll.qlFuturesRateHelperConvexityAdjustment(T75,Trigger),"--")</f>
        <v>--</v>
      </c>
      <c r="X75" s="159" t="e">
        <f>_xll.qlRateHelperEarliestDate(T75,Trigger)</f>
        <v>#VALUE!</v>
      </c>
      <c r="Y75" s="159" t="e">
        <f>_xll.qlRateHelperLatestDate(T75,Trigger)</f>
        <v>#VALUE!</v>
      </c>
      <c r="Z75" s="159" t="e">
        <v>#N/A</v>
      </c>
      <c r="AY75" s="157" t="s">
        <v>211</v>
      </c>
      <c r="AZ75" s="158">
        <f>_xll.qlInterestRateIndexFixingDate(Currency&amp;"ibor"&amp;Tenor,BA75,Trigger)</f>
        <v>42237</v>
      </c>
      <c r="BA75" s="158">
        <f>_xll.qlCalendarAdvance(Calendar,BA74,AY75,"f",,Trigger)</f>
        <v>42241</v>
      </c>
      <c r="BB75" s="158">
        <f>_xll.qlInterestRateIndexMaturity(Currency&amp;"ibor"&amp;Tenor,BA75,Trigger)</f>
        <v>42607</v>
      </c>
      <c r="BC75" s="320">
        <f>_xll.qlIndexFixing($AC$5,AZ75,TRUE,_xll.ohTrigger(Trigger,Trigger12M))</f>
        <v>1.6514324628073864E-3</v>
      </c>
      <c r="BD75" s="320">
        <f>_xll.qlIndexFixing($BE$1,AZ75,TRUE,_xll.ohTrigger(Trigger,Trigger12M))</f>
        <v>1.7558794172568724E-3</v>
      </c>
    </row>
    <row r="76" spans="1:56" ht="11.25" customHeight="1" x14ac:dyDescent="0.25">
      <c r="A76" s="359" t="s">
        <v>251</v>
      </c>
      <c r="B76" s="392" t="str">
        <v>37Y</v>
      </c>
      <c r="C76" s="358" t="e">
        <v>#N/A</v>
      </c>
      <c r="D76" s="358" t="e">
        <f t="shared" si="22"/>
        <v>#N/A</v>
      </c>
      <c r="E76" s="358" t="s">
        <v>14</v>
      </c>
      <c r="F76" s="398" t="s">
        <v>15</v>
      </c>
      <c r="G76" s="358" t="s">
        <v>16</v>
      </c>
      <c r="H76" s="398" t="s">
        <v>17</v>
      </c>
      <c r="I76" s="399" t="e">
        <v>#N/A</v>
      </c>
      <c r="J76" s="399" t="str">
        <f t="shared" si="27"/>
        <v>EUR_CURVE_1Y_37Y</v>
      </c>
      <c r="K76" s="400" t="str">
        <f>IFERROR(_xll.qlSwapRateHelper2(,IF(DataSelect="Reference",$I76,J76),,$D76,Calendar,$G76,$F76,$H76,$K$32,0,E76,Discounting,Permanent,_xll.ohTrigger(Trigger,DataSelect),ObjectOverwrite),"--")</f>
        <v>--</v>
      </c>
      <c r="L76" s="355" t="b">
        <f t="shared" si="23"/>
        <v>0</v>
      </c>
      <c r="M76" s="137"/>
      <c r="N76" s="414" t="str">
        <f t="shared" si="24"/>
        <v>SW</v>
      </c>
      <c r="O76" s="414" t="str">
        <f t="shared" si="24"/>
        <v>43Y</v>
      </c>
      <c r="P76" s="418" t="str">
        <f t="shared" si="26"/>
        <v>--</v>
      </c>
      <c r="Q76" s="414" t="b">
        <f t="shared" si="26"/>
        <v>0</v>
      </c>
      <c r="R76" s="422">
        <v>1</v>
      </c>
      <c r="S76" s="422">
        <v>1</v>
      </c>
      <c r="T76" s="159" t="e">
        <v>#N/A</v>
      </c>
      <c r="U76" s="157" t="e">
        <f>_xll.qlRateHelperQuoteName(T76)</f>
        <v>#VALUE!</v>
      </c>
      <c r="V76" s="424" t="e">
        <f>_xll.qlRateHelperRate(T76,_xll.ohTrigger(Trigger,Trigger12M))</f>
        <v>#VALUE!</v>
      </c>
      <c r="W76" s="159" t="str">
        <f>IFERROR(_xll.qlFuturesRateHelperConvexityAdjustment(T76,Trigger),"--")</f>
        <v>--</v>
      </c>
      <c r="X76" s="159" t="e">
        <f>_xll.qlRateHelperEarliestDate(T76,Trigger)</f>
        <v>#VALUE!</v>
      </c>
      <c r="Y76" s="159" t="e">
        <f>_xll.qlRateHelperLatestDate(T76,Trigger)</f>
        <v>#VALUE!</v>
      </c>
      <c r="Z76" s="159" t="e">
        <v>#N/A</v>
      </c>
      <c r="AY76" s="157" t="s">
        <v>211</v>
      </c>
      <c r="AZ76" s="158">
        <f>_xll.qlInterestRateIndexFixingDate(Currency&amp;"ibor"&amp;Tenor,BA76,Trigger)</f>
        <v>42240</v>
      </c>
      <c r="BA76" s="158">
        <f>_xll.qlCalendarAdvance(Calendar,BA75,AY76,"f",,Trigger)</f>
        <v>42242</v>
      </c>
      <c r="BB76" s="158">
        <f>_xll.qlInterestRateIndexMaturity(Currency&amp;"ibor"&amp;Tenor,BA76,Trigger)</f>
        <v>42608</v>
      </c>
      <c r="BC76" s="320">
        <f>_xll.qlIndexFixing($AC$5,AZ76,TRUE,_xll.ohTrigger(Trigger,Trigger12M))</f>
        <v>1.6529191606456668E-3</v>
      </c>
      <c r="BD76" s="320">
        <f>_xll.qlIndexFixing($BE$1,AZ76,TRUE,_xll.ohTrigger(Trigger,Trigger12M))</f>
        <v>1.7564196686829815E-3</v>
      </c>
    </row>
    <row r="77" spans="1:56" ht="11.25" customHeight="1" x14ac:dyDescent="0.25">
      <c r="A77" s="359" t="s">
        <v>251</v>
      </c>
      <c r="B77" s="392" t="str">
        <v>38Y</v>
      </c>
      <c r="C77" s="358" t="e">
        <v>#N/A</v>
      </c>
      <c r="D77" s="358" t="e">
        <f t="shared" si="22"/>
        <v>#N/A</v>
      </c>
      <c r="E77" s="358" t="s">
        <v>14</v>
      </c>
      <c r="F77" s="398" t="s">
        <v>15</v>
      </c>
      <c r="G77" s="358" t="s">
        <v>16</v>
      </c>
      <c r="H77" s="398" t="s">
        <v>17</v>
      </c>
      <c r="I77" s="399" t="e">
        <v>#N/A</v>
      </c>
      <c r="J77" s="399" t="str">
        <f t="shared" si="27"/>
        <v>EUR_CURVE_1Y_38Y</v>
      </c>
      <c r="K77" s="400" t="str">
        <f>IFERROR(_xll.qlSwapRateHelper2(,IF(DataSelect="Reference",$I77,J77),,$D77,Calendar,$G77,$F77,$H77,$K$32,0,E77,Discounting,Permanent,_xll.ohTrigger(Trigger,DataSelect),ObjectOverwrite),"--")</f>
        <v>--</v>
      </c>
      <c r="L77" s="355" t="b">
        <f t="shared" si="23"/>
        <v>0</v>
      </c>
      <c r="M77" s="137"/>
      <c r="N77" s="414" t="str">
        <f t="shared" si="24"/>
        <v>SW</v>
      </c>
      <c r="O77" s="414" t="str">
        <f t="shared" si="24"/>
        <v>44Y</v>
      </c>
      <c r="P77" s="418" t="str">
        <f t="shared" ref="P77:Q92" si="28">K83</f>
        <v>--</v>
      </c>
      <c r="Q77" s="414" t="b">
        <f t="shared" si="28"/>
        <v>0</v>
      </c>
      <c r="R77" s="422">
        <v>1</v>
      </c>
      <c r="S77" s="422">
        <v>1</v>
      </c>
      <c r="T77" s="159" t="e">
        <v>#N/A</v>
      </c>
      <c r="U77" s="157" t="e">
        <f>_xll.qlRateHelperQuoteName(T77)</f>
        <v>#VALUE!</v>
      </c>
      <c r="V77" s="424" t="e">
        <f>_xll.qlRateHelperRate(T77,_xll.ohTrigger(Trigger,Trigger12M))</f>
        <v>#VALUE!</v>
      </c>
      <c r="W77" s="159" t="str">
        <f>IFERROR(_xll.qlFuturesRateHelperConvexityAdjustment(T77,Trigger),"--")</f>
        <v>--</v>
      </c>
      <c r="X77" s="159" t="e">
        <f>_xll.qlRateHelperEarliestDate(T77,Trigger)</f>
        <v>#VALUE!</v>
      </c>
      <c r="Y77" s="159" t="e">
        <f>_xll.qlRateHelperLatestDate(T77,Trigger)</f>
        <v>#VALUE!</v>
      </c>
      <c r="Z77" s="159" t="e">
        <v>#N/A</v>
      </c>
      <c r="AY77" s="157" t="s">
        <v>211</v>
      </c>
      <c r="AZ77" s="158">
        <f>_xll.qlInterestRateIndexFixingDate(Currency&amp;"ibor"&amp;Tenor,BA77,Trigger)</f>
        <v>42241</v>
      </c>
      <c r="BA77" s="158">
        <f>_xll.qlCalendarAdvance(Calendar,BA76,AY77,"f",,Trigger)</f>
        <v>42243</v>
      </c>
      <c r="BB77" s="158">
        <f>_xll.qlInterestRateIndexMaturity(Currency&amp;"ibor"&amp;Tenor,BA77,Trigger)</f>
        <v>42611</v>
      </c>
      <c r="BC77" s="320">
        <f>_xll.qlIndexFixing($AC$5,AZ77,TRUE,_xll.ohTrigger(Trigger,Trigger12M))</f>
        <v>1.6559824229274254E-3</v>
      </c>
      <c r="BD77" s="320">
        <f>_xll.qlIndexFixing($BE$1,AZ77,TRUE,_xll.ohTrigger(Trigger,Trigger12M))</f>
        <v>1.7570137909395103E-3</v>
      </c>
    </row>
    <row r="78" spans="1:56" ht="11.25" customHeight="1" x14ac:dyDescent="0.25">
      <c r="A78" s="359" t="s">
        <v>251</v>
      </c>
      <c r="B78" s="392" t="str">
        <v>39Y</v>
      </c>
      <c r="C78" s="358" t="e">
        <v>#N/A</v>
      </c>
      <c r="D78" s="358" t="e">
        <f t="shared" si="22"/>
        <v>#N/A</v>
      </c>
      <c r="E78" s="358" t="s">
        <v>14</v>
      </c>
      <c r="F78" s="398" t="s">
        <v>15</v>
      </c>
      <c r="G78" s="358" t="s">
        <v>16</v>
      </c>
      <c r="H78" s="398" t="s">
        <v>17</v>
      </c>
      <c r="I78" s="399" t="e">
        <v>#N/A</v>
      </c>
      <c r="J78" s="399" t="str">
        <f t="shared" si="27"/>
        <v>EUR_CURVE_1Y_39Y</v>
      </c>
      <c r="K78" s="400" t="str">
        <f>IFERROR(_xll.qlSwapRateHelper2(,IF(DataSelect="Reference",$I78,J78),,$D78,Calendar,$G78,$F78,$H78,$K$32,0,E78,Discounting,Permanent,_xll.ohTrigger(Trigger,DataSelect),ObjectOverwrite),"--")</f>
        <v>--</v>
      </c>
      <c r="L78" s="355" t="b">
        <f t="shared" si="23"/>
        <v>0</v>
      </c>
      <c r="M78" s="137"/>
      <c r="N78" s="414" t="str">
        <f t="shared" si="24"/>
        <v>SW</v>
      </c>
      <c r="O78" s="414" t="str">
        <f t="shared" si="24"/>
        <v>45Y</v>
      </c>
      <c r="P78" s="418" t="str">
        <f t="shared" si="28"/>
        <v>--</v>
      </c>
      <c r="Q78" s="414" t="b">
        <f t="shared" si="28"/>
        <v>0</v>
      </c>
      <c r="R78" s="422">
        <v>1</v>
      </c>
      <c r="S78" s="422">
        <v>1</v>
      </c>
      <c r="T78" s="159" t="e">
        <v>#N/A</v>
      </c>
      <c r="U78" s="157" t="e">
        <f>_xll.qlRateHelperQuoteName(T78)</f>
        <v>#VALUE!</v>
      </c>
      <c r="V78" s="424" t="e">
        <f>_xll.qlRateHelperRate(T78,_xll.ohTrigger(Trigger,Trigger12M))</f>
        <v>#VALUE!</v>
      </c>
      <c r="W78" s="159" t="str">
        <f>IFERROR(_xll.qlFuturesRateHelperConvexityAdjustment(T78,Trigger),"--")</f>
        <v>--</v>
      </c>
      <c r="X78" s="159" t="e">
        <f>_xll.qlRateHelperEarliestDate(T78,Trigger)</f>
        <v>#VALUE!</v>
      </c>
      <c r="Y78" s="159" t="e">
        <f>_xll.qlRateHelperLatestDate(T78,Trigger)</f>
        <v>#VALUE!</v>
      </c>
      <c r="Z78" s="159" t="e">
        <v>#N/A</v>
      </c>
      <c r="AY78" s="157" t="s">
        <v>211</v>
      </c>
      <c r="AZ78" s="158">
        <f>_xll.qlInterestRateIndexFixingDate(Currency&amp;"ibor"&amp;Tenor,BA78,Trigger)</f>
        <v>42242</v>
      </c>
      <c r="BA78" s="158">
        <f>_xll.qlCalendarAdvance(Calendar,BA77,AY78,"f",,Trigger)</f>
        <v>42244</v>
      </c>
      <c r="BB78" s="158">
        <f>_xll.qlInterestRateIndexMaturity(Currency&amp;"ibor"&amp;Tenor,BA78,Trigger)</f>
        <v>42611</v>
      </c>
      <c r="BC78" s="320">
        <f>_xll.qlIndexFixing($AC$5,AZ78,TRUE,_xll.ohTrigger(Trigger,Trigger12M))</f>
        <v>1.6566932091594217E-3</v>
      </c>
      <c r="BD78" s="320">
        <f>_xll.qlIndexFixing($BE$1,AZ78,TRUE,_xll.ohTrigger(Trigger,Trigger12M))</f>
        <v>1.7575507016115086E-3</v>
      </c>
    </row>
    <row r="79" spans="1:56" ht="11.25" customHeight="1" x14ac:dyDescent="0.25">
      <c r="A79" s="159" t="s">
        <v>251</v>
      </c>
      <c r="B79" s="407" t="str">
        <v>40Y</v>
      </c>
      <c r="C79" s="159" t="e">
        <v>#N/A</v>
      </c>
      <c r="D79" s="402" t="e">
        <f t="shared" si="22"/>
        <v>#N/A</v>
      </c>
      <c r="E79" s="402" t="s">
        <v>14</v>
      </c>
      <c r="F79" s="398" t="s">
        <v>15</v>
      </c>
      <c r="G79" s="358" t="s">
        <v>16</v>
      </c>
      <c r="H79" s="398" t="s">
        <v>17</v>
      </c>
      <c r="I79" s="403" t="e">
        <v>#N/A</v>
      </c>
      <c r="J79" s="403" t="str">
        <f t="shared" si="27"/>
        <v>EUR_CURVE_1Y_40Y</v>
      </c>
      <c r="K79" s="159" t="str">
        <f>IFERROR(_xll.qlSwapRateHelper2(,IF(DataSelect="Reference",$I79,J79),,$D79,Calendar,$G79,$F79,$H79,$K$32,0,E79,Discounting,Permanent,_xll.ohTrigger(Trigger,DataSelect),ObjectOverwrite),"--")</f>
        <v>--</v>
      </c>
      <c r="L79" s="402" t="b">
        <f t="shared" si="23"/>
        <v>0</v>
      </c>
      <c r="N79" s="414" t="str">
        <f t="shared" si="24"/>
        <v>SW</v>
      </c>
      <c r="O79" s="414" t="str">
        <f t="shared" si="24"/>
        <v>46Y</v>
      </c>
      <c r="P79" s="418" t="str">
        <f t="shared" si="28"/>
        <v>--</v>
      </c>
      <c r="Q79" s="414" t="b">
        <f t="shared" si="28"/>
        <v>0</v>
      </c>
      <c r="R79" s="422">
        <v>1</v>
      </c>
      <c r="S79" s="422">
        <v>1</v>
      </c>
      <c r="T79" s="159" t="e">
        <v>#N/A</v>
      </c>
      <c r="U79" s="157" t="e">
        <f>_xll.qlRateHelperQuoteName(T79)</f>
        <v>#VALUE!</v>
      </c>
      <c r="V79" s="424" t="e">
        <f>_xll.qlRateHelperRate(T79,_xll.ohTrigger(Trigger,Trigger12M))</f>
        <v>#VALUE!</v>
      </c>
      <c r="W79" s="159" t="str">
        <f>IFERROR(_xll.qlFuturesRateHelperConvexityAdjustment(T79,Trigger),"--")</f>
        <v>--</v>
      </c>
      <c r="X79" s="159" t="e">
        <f>_xll.qlRateHelperEarliestDate(T79,Trigger)</f>
        <v>#VALUE!</v>
      </c>
      <c r="Y79" s="159" t="e">
        <f>_xll.qlRateHelperLatestDate(T79,Trigger)</f>
        <v>#VALUE!</v>
      </c>
      <c r="Z79" s="159" t="e">
        <v>#N/A</v>
      </c>
      <c r="AY79" s="157" t="s">
        <v>211</v>
      </c>
      <c r="AZ79" s="158">
        <f>_xll.qlInterestRateIndexFixingDate(Currency&amp;"ibor"&amp;Tenor,BA79,Trigger)</f>
        <v>42243</v>
      </c>
      <c r="BA79" s="158">
        <f>_xll.qlCalendarAdvance(Calendar,BA78,AY79,"f",,Trigger)</f>
        <v>42247</v>
      </c>
      <c r="BB79" s="158">
        <f>_xll.qlInterestRateIndexMaturity(Currency&amp;"ibor"&amp;Tenor,BA79,Trigger)</f>
        <v>42613</v>
      </c>
      <c r="BC79" s="320">
        <f>_xll.qlIndexFixing($AC$5,AZ79,TRUE,_xll.ohTrigger(Trigger,Trigger12M))</f>
        <v>1.6604267505785674E-3</v>
      </c>
      <c r="BD79" s="320">
        <f>_xll.qlIndexFixing($BE$1,AZ79,TRUE,_xll.ohTrigger(Trigger,Trigger12M))</f>
        <v>1.759262381352831E-3</v>
      </c>
    </row>
    <row r="80" spans="1:56" ht="11.25" customHeight="1" x14ac:dyDescent="0.25">
      <c r="A80" s="159" t="s">
        <v>251</v>
      </c>
      <c r="B80" s="407" t="str">
        <v>41Y</v>
      </c>
      <c r="C80" s="159" t="e">
        <v>#N/A</v>
      </c>
      <c r="D80" s="402" t="e">
        <f t="shared" si="22"/>
        <v>#N/A</v>
      </c>
      <c r="E80" s="402" t="s">
        <v>14</v>
      </c>
      <c r="F80" s="398" t="s">
        <v>15</v>
      </c>
      <c r="G80" s="358" t="s">
        <v>16</v>
      </c>
      <c r="H80" s="398" t="s">
        <v>17</v>
      </c>
      <c r="I80" s="403" t="e">
        <v>#N/A</v>
      </c>
      <c r="J80" s="403" t="str">
        <f t="shared" si="27"/>
        <v>EUR_CURVE_1Y_41Y</v>
      </c>
      <c r="K80" s="159" t="str">
        <f>IFERROR(_xll.qlSwapRateHelper2(,IF(DataSelect="Reference",$I80,J80),,$D80,Calendar,$G80,$F80,$H80,$K$32,0,E80,Discounting,Permanent,_xll.ohTrigger(Trigger,DataSelect),ObjectOverwrite),"--")</f>
        <v>--</v>
      </c>
      <c r="L80" s="402" t="b">
        <f t="shared" si="23"/>
        <v>0</v>
      </c>
      <c r="N80" s="414" t="str">
        <f t="shared" si="24"/>
        <v>SW</v>
      </c>
      <c r="O80" s="414" t="str">
        <f t="shared" si="24"/>
        <v>47Y</v>
      </c>
      <c r="P80" s="418" t="str">
        <f t="shared" si="28"/>
        <v>--</v>
      </c>
      <c r="Q80" s="414" t="b">
        <f t="shared" si="28"/>
        <v>0</v>
      </c>
      <c r="R80" s="422">
        <v>1</v>
      </c>
      <c r="S80" s="422">
        <v>1</v>
      </c>
      <c r="T80" s="159" t="e">
        <v>#N/A</v>
      </c>
      <c r="U80" s="157" t="e">
        <f>_xll.qlRateHelperQuoteName(T80)</f>
        <v>#VALUE!</v>
      </c>
      <c r="V80" s="424" t="e">
        <f>_xll.qlRateHelperRate(T80,_xll.ohTrigger(Trigger,Trigger12M))</f>
        <v>#VALUE!</v>
      </c>
      <c r="W80" s="159" t="str">
        <f>IFERROR(_xll.qlFuturesRateHelperConvexityAdjustment(T80,Trigger),"--")</f>
        <v>--</v>
      </c>
      <c r="X80" s="159" t="e">
        <f>_xll.qlRateHelperEarliestDate(T80,Trigger)</f>
        <v>#VALUE!</v>
      </c>
      <c r="Y80" s="159" t="e">
        <f>_xll.qlRateHelperLatestDate(T80,Trigger)</f>
        <v>#VALUE!</v>
      </c>
      <c r="Z80" s="159" t="e">
        <v>#N/A</v>
      </c>
      <c r="AY80" s="157" t="s">
        <v>211</v>
      </c>
      <c r="AZ80" s="158">
        <f>_xll.qlInterestRateIndexFixingDate(Currency&amp;"ibor"&amp;Tenor,BA80,Trigger)</f>
        <v>42244</v>
      </c>
      <c r="BA80" s="158">
        <f>_xll.qlCalendarAdvance(Calendar,BA79,AY80,"f",,Trigger)</f>
        <v>42248</v>
      </c>
      <c r="BB80" s="158">
        <f>_xll.qlInterestRateIndexMaturity(Currency&amp;"ibor"&amp;Tenor,BA80,Trigger)</f>
        <v>42614</v>
      </c>
      <c r="BC80" s="320">
        <f>_xll.qlIndexFixing($AC$5,AZ80,TRUE,_xll.ohTrigger(Trigger,Trigger12M))</f>
        <v>1.6619430888717469E-3</v>
      </c>
      <c r="BD80" s="320">
        <f>_xll.qlIndexFixing($BE$1,AZ80,TRUE,_xll.ohTrigger(Trigger,Trigger12M))</f>
        <v>1.7598709436851614E-3</v>
      </c>
    </row>
    <row r="81" spans="1:56" ht="11.25" customHeight="1" x14ac:dyDescent="0.25">
      <c r="A81" s="159" t="s">
        <v>251</v>
      </c>
      <c r="B81" s="407" t="str">
        <v>42Y</v>
      </c>
      <c r="C81" s="159" t="e">
        <v>#N/A</v>
      </c>
      <c r="D81" s="402" t="e">
        <f t="shared" si="22"/>
        <v>#N/A</v>
      </c>
      <c r="E81" s="402" t="s">
        <v>14</v>
      </c>
      <c r="F81" s="398" t="s">
        <v>15</v>
      </c>
      <c r="G81" s="358" t="s">
        <v>16</v>
      </c>
      <c r="H81" s="398" t="s">
        <v>17</v>
      </c>
      <c r="I81" s="403" t="e">
        <v>#N/A</v>
      </c>
      <c r="J81" s="403" t="str">
        <f t="shared" si="27"/>
        <v>EUR_CURVE_1Y_42Y</v>
      </c>
      <c r="K81" s="159" t="str">
        <f>IFERROR(_xll.qlSwapRateHelper2(,IF(DataSelect="Reference",$I81,J81),,$D81,Calendar,$G81,$F81,$H81,$K$32,0,E81,Discounting,Permanent,_xll.ohTrigger(Trigger,DataSelect),ObjectOverwrite),"--")</f>
        <v>--</v>
      </c>
      <c r="L81" s="402" t="b">
        <f t="shared" si="23"/>
        <v>0</v>
      </c>
      <c r="N81" s="414" t="str">
        <f t="shared" si="24"/>
        <v>SW</v>
      </c>
      <c r="O81" s="414" t="str">
        <f t="shared" si="24"/>
        <v>48Y</v>
      </c>
      <c r="P81" s="418" t="str">
        <f t="shared" si="28"/>
        <v>--</v>
      </c>
      <c r="Q81" s="414" t="b">
        <f t="shared" si="28"/>
        <v>0</v>
      </c>
      <c r="R81" s="422">
        <v>1</v>
      </c>
      <c r="S81" s="422">
        <v>1</v>
      </c>
      <c r="T81" s="159" t="e">
        <v>#N/A</v>
      </c>
      <c r="U81" s="157" t="e">
        <f>_xll.qlRateHelperQuoteName(T81)</f>
        <v>#VALUE!</v>
      </c>
      <c r="V81" s="424" t="e">
        <f>_xll.qlRateHelperRate(T81,_xll.ohTrigger(Trigger,Trigger12M))</f>
        <v>#VALUE!</v>
      </c>
      <c r="W81" s="159" t="str">
        <f>IFERROR(_xll.qlFuturesRateHelperConvexityAdjustment(T81,Trigger),"--")</f>
        <v>--</v>
      </c>
      <c r="X81" s="159" t="e">
        <f>_xll.qlRateHelperEarliestDate(T81,Trigger)</f>
        <v>#VALUE!</v>
      </c>
      <c r="Y81" s="159" t="e">
        <f>_xll.qlRateHelperLatestDate(T81,Trigger)</f>
        <v>#VALUE!</v>
      </c>
      <c r="Z81" s="159" t="e">
        <v>#N/A</v>
      </c>
      <c r="AY81" s="157" t="s">
        <v>211</v>
      </c>
      <c r="AZ81" s="158">
        <f>_xll.qlInterestRateIndexFixingDate(Currency&amp;"ibor"&amp;Tenor,BA81,Trigger)</f>
        <v>42247</v>
      </c>
      <c r="BA81" s="158">
        <f>_xll.qlCalendarAdvance(Calendar,BA80,AY81,"f",,Trigger)</f>
        <v>42249</v>
      </c>
      <c r="BB81" s="158">
        <f>_xll.qlInterestRateIndexMaturity(Currency&amp;"ibor"&amp;Tenor,BA81,Trigger)</f>
        <v>42615</v>
      </c>
      <c r="BC81" s="320">
        <f>_xll.qlIndexFixing($AC$5,AZ81,TRUE,_xll.ohTrigger(Trigger,Trigger12M))</f>
        <v>1.6634643673198784E-3</v>
      </c>
      <c r="BD81" s="320">
        <f>_xll.qlIndexFixing($BE$1,AZ81,TRUE,_xll.ohTrigger(Trigger,Trigger12M))</f>
        <v>1.7604968172907809E-3</v>
      </c>
    </row>
    <row r="82" spans="1:56" ht="11.25" customHeight="1" x14ac:dyDescent="0.25">
      <c r="A82" s="159" t="s">
        <v>251</v>
      </c>
      <c r="B82" s="407" t="str">
        <v>43Y</v>
      </c>
      <c r="C82" s="159" t="e">
        <v>#N/A</v>
      </c>
      <c r="D82" s="402" t="e">
        <f t="shared" si="22"/>
        <v>#N/A</v>
      </c>
      <c r="E82" s="402" t="s">
        <v>14</v>
      </c>
      <c r="F82" s="398" t="s">
        <v>15</v>
      </c>
      <c r="G82" s="358" t="s">
        <v>16</v>
      </c>
      <c r="H82" s="398" t="s">
        <v>17</v>
      </c>
      <c r="I82" s="403" t="e">
        <v>#N/A</v>
      </c>
      <c r="J82" s="403" t="str">
        <f t="shared" si="27"/>
        <v>EUR_CURVE_1Y_43Y</v>
      </c>
      <c r="K82" s="159" t="str">
        <f>IFERROR(_xll.qlSwapRateHelper2(,IF(DataSelect="Reference",$I82,J82),,$D82,Calendar,$G82,$F82,$H82,$K$32,0,E82,Discounting,Permanent,_xll.ohTrigger(Trigger,DataSelect),ObjectOverwrite),"--")</f>
        <v>--</v>
      </c>
      <c r="L82" s="402" t="b">
        <f t="shared" si="23"/>
        <v>0</v>
      </c>
      <c r="N82" s="414" t="str">
        <f t="shared" si="24"/>
        <v>SW</v>
      </c>
      <c r="O82" s="414" t="str">
        <f t="shared" si="24"/>
        <v>49Y</v>
      </c>
      <c r="P82" s="418" t="str">
        <f t="shared" si="28"/>
        <v>--</v>
      </c>
      <c r="Q82" s="414" t="b">
        <f t="shared" si="28"/>
        <v>0</v>
      </c>
      <c r="R82" s="422">
        <v>1</v>
      </c>
      <c r="S82" s="422">
        <v>1</v>
      </c>
      <c r="T82" s="159" t="e">
        <v>#N/A</v>
      </c>
      <c r="U82" s="157" t="e">
        <f>_xll.qlRateHelperQuoteName(T82)</f>
        <v>#VALUE!</v>
      </c>
      <c r="V82" s="424" t="e">
        <f>_xll.qlRateHelperRate(T82,_xll.ohTrigger(Trigger,Trigger12M))</f>
        <v>#VALUE!</v>
      </c>
      <c r="W82" s="159" t="str">
        <f>IFERROR(_xll.qlFuturesRateHelperConvexityAdjustment(T82,Trigger),"--")</f>
        <v>--</v>
      </c>
      <c r="X82" s="159" t="e">
        <f>_xll.qlRateHelperEarliestDate(T82,Trigger)</f>
        <v>#VALUE!</v>
      </c>
      <c r="Y82" s="159" t="e">
        <f>_xll.qlRateHelperLatestDate(T82,Trigger)</f>
        <v>#VALUE!</v>
      </c>
      <c r="Z82" s="159" t="e">
        <v>#N/A</v>
      </c>
      <c r="AY82" s="157" t="s">
        <v>211</v>
      </c>
      <c r="AZ82" s="158">
        <f>_xll.qlInterestRateIndexFixingDate(Currency&amp;"ibor"&amp;Tenor,BA82,Trigger)</f>
        <v>42248</v>
      </c>
      <c r="BA82" s="158">
        <f>_xll.qlCalendarAdvance(Calendar,BA81,AY82,"f",,Trigger)</f>
        <v>42250</v>
      </c>
      <c r="BB82" s="158">
        <f>_xll.qlInterestRateIndexMaturity(Currency&amp;"ibor"&amp;Tenor,BA82,Trigger)</f>
        <v>42618</v>
      </c>
      <c r="BC82" s="320">
        <f>_xll.qlIndexFixing($AC$5,AZ82,TRUE,_xll.ohTrigger(Trigger,Trigger12M))</f>
        <v>1.6665596533337469E-3</v>
      </c>
      <c r="BD82" s="320">
        <f>_xll.qlIndexFixing($BE$1,AZ82,TRUE,_xll.ohTrigger(Trigger,Trigger12M))</f>
        <v>1.7613993033731472E-3</v>
      </c>
    </row>
    <row r="83" spans="1:56" ht="11.25" customHeight="1" x14ac:dyDescent="0.25">
      <c r="A83" s="159" t="s">
        <v>251</v>
      </c>
      <c r="B83" s="407" t="str">
        <v>44Y</v>
      </c>
      <c r="C83" s="159" t="e">
        <v>#N/A</v>
      </c>
      <c r="D83" s="402" t="e">
        <f t="shared" si="22"/>
        <v>#N/A</v>
      </c>
      <c r="E83" s="402" t="s">
        <v>14</v>
      </c>
      <c r="F83" s="398" t="s">
        <v>15</v>
      </c>
      <c r="G83" s="358" t="s">
        <v>16</v>
      </c>
      <c r="H83" s="398" t="s">
        <v>17</v>
      </c>
      <c r="I83" s="403" t="e">
        <v>#N/A</v>
      </c>
      <c r="J83" s="403" t="str">
        <f t="shared" si="27"/>
        <v>EUR_CURVE_1Y_44Y</v>
      </c>
      <c r="K83" s="159" t="str">
        <f>IFERROR(_xll.qlSwapRateHelper2(,IF(DataSelect="Reference",$I83,J83),,$D83,Calendar,$G83,$F83,$H83,$K$32,0,E83,Discounting,Permanent,_xll.ohTrigger(Trigger,DataSelect),ObjectOverwrite),"--")</f>
        <v>--</v>
      </c>
      <c r="L83" s="402" t="b">
        <f t="shared" si="23"/>
        <v>0</v>
      </c>
      <c r="N83" s="414" t="str">
        <f t="shared" si="24"/>
        <v>SW</v>
      </c>
      <c r="O83" s="414" t="str">
        <f t="shared" si="24"/>
        <v>50Y</v>
      </c>
      <c r="P83" s="418" t="str">
        <f t="shared" si="28"/>
        <v>--</v>
      </c>
      <c r="Q83" s="414" t="b">
        <f t="shared" si="28"/>
        <v>0</v>
      </c>
      <c r="R83" s="422">
        <v>1</v>
      </c>
      <c r="S83" s="422">
        <v>1</v>
      </c>
      <c r="T83" s="159" t="e">
        <v>#N/A</v>
      </c>
      <c r="U83" s="157" t="e">
        <f>_xll.qlRateHelperQuoteName(T83)</f>
        <v>#VALUE!</v>
      </c>
      <c r="V83" s="424" t="e">
        <f>_xll.qlRateHelperRate(T83,_xll.ohTrigger(Trigger,Trigger12M))</f>
        <v>#VALUE!</v>
      </c>
      <c r="W83" s="159" t="str">
        <f>IFERROR(_xll.qlFuturesRateHelperConvexityAdjustment(T83,Trigger),"--")</f>
        <v>--</v>
      </c>
      <c r="X83" s="159" t="e">
        <f>_xll.qlRateHelperEarliestDate(T83,Trigger)</f>
        <v>#VALUE!</v>
      </c>
      <c r="Y83" s="159" t="e">
        <f>_xll.qlRateHelperLatestDate(T83,Trigger)</f>
        <v>#VALUE!</v>
      </c>
      <c r="Z83" s="159" t="e">
        <v>#N/A</v>
      </c>
      <c r="AY83" s="157" t="s">
        <v>211</v>
      </c>
      <c r="AZ83" s="158">
        <f>_xll.qlInterestRateIndexFixingDate(Currency&amp;"ibor"&amp;Tenor,BA83,Trigger)</f>
        <v>42249</v>
      </c>
      <c r="BA83" s="158">
        <f>_xll.qlCalendarAdvance(Calendar,BA82,AY83,"f",,Trigger)</f>
        <v>42251</v>
      </c>
      <c r="BB83" s="158">
        <f>_xll.qlInterestRateIndexMaturity(Currency&amp;"ibor"&amp;Tenor,BA83,Trigger)</f>
        <v>42618</v>
      </c>
      <c r="BC83" s="320">
        <f>_xll.qlIndexFixing($AC$5,AZ83,TRUE,_xll.ohTrigger(Trigger,Trigger12M))</f>
        <v>1.6673062014031441E-3</v>
      </c>
      <c r="BD83" s="320">
        <f>_xll.qlIndexFixing($BE$1,AZ83,TRUE,_xll.ohTrigger(Trigger,Trigger12M))</f>
        <v>1.7619461624891772E-3</v>
      </c>
    </row>
    <row r="84" spans="1:56" ht="11.25" customHeight="1" x14ac:dyDescent="0.25">
      <c r="A84" s="159" t="s">
        <v>251</v>
      </c>
      <c r="B84" s="407" t="str">
        <v>45Y</v>
      </c>
      <c r="C84" s="159" t="e">
        <v>#N/A</v>
      </c>
      <c r="D84" s="402" t="e">
        <f t="shared" si="22"/>
        <v>#N/A</v>
      </c>
      <c r="E84" s="402" t="s">
        <v>14</v>
      </c>
      <c r="F84" s="398" t="s">
        <v>15</v>
      </c>
      <c r="G84" s="358" t="s">
        <v>16</v>
      </c>
      <c r="H84" s="398" t="s">
        <v>17</v>
      </c>
      <c r="I84" s="403" t="e">
        <v>#N/A</v>
      </c>
      <c r="J84" s="403" t="str">
        <f t="shared" si="27"/>
        <v>EUR_CURVE_1Y_45Y</v>
      </c>
      <c r="K84" s="159" t="str">
        <f>IFERROR(_xll.qlSwapRateHelper2(,IF(DataSelect="Reference",$I84,J84),,$D84,Calendar,$G84,$F84,$H84,$K$32,0,E84,Discounting,Permanent,_xll.ohTrigger(Trigger,DataSelect),ObjectOverwrite),"--")</f>
        <v>--</v>
      </c>
      <c r="L84" s="402" t="b">
        <f t="shared" si="23"/>
        <v>0</v>
      </c>
      <c r="N84" s="414" t="str">
        <f t="shared" si="24"/>
        <v>SW</v>
      </c>
      <c r="O84" s="414" t="str">
        <f t="shared" si="24"/>
        <v>51Y</v>
      </c>
      <c r="P84" s="418" t="str">
        <f t="shared" si="28"/>
        <v>--</v>
      </c>
      <c r="Q84" s="414" t="b">
        <f t="shared" si="28"/>
        <v>0</v>
      </c>
      <c r="R84" s="422">
        <v>1</v>
      </c>
      <c r="S84" s="422">
        <v>1</v>
      </c>
      <c r="T84" s="159" t="e">
        <v>#N/A</v>
      </c>
      <c r="U84" s="157" t="e">
        <f>_xll.qlRateHelperQuoteName(T84)</f>
        <v>#VALUE!</v>
      </c>
      <c r="V84" s="424" t="e">
        <f>_xll.qlRateHelperRate(T84,_xll.ohTrigger(Trigger,Trigger12M))</f>
        <v>#VALUE!</v>
      </c>
      <c r="W84" s="159" t="str">
        <f>IFERROR(_xll.qlFuturesRateHelperConvexityAdjustment(T84,Trigger),"--")</f>
        <v>--</v>
      </c>
      <c r="X84" s="159" t="e">
        <f>_xll.qlRateHelperEarliestDate(T84,Trigger)</f>
        <v>#VALUE!</v>
      </c>
      <c r="Y84" s="159" t="e">
        <f>_xll.qlRateHelperLatestDate(T84,Trigger)</f>
        <v>#VALUE!</v>
      </c>
      <c r="Z84" s="159" t="e">
        <v>#N/A</v>
      </c>
      <c r="AY84" s="157" t="s">
        <v>211</v>
      </c>
      <c r="AZ84" s="158">
        <f>_xll.qlInterestRateIndexFixingDate(Currency&amp;"ibor"&amp;Tenor,BA84,Trigger)</f>
        <v>42250</v>
      </c>
      <c r="BA84" s="158">
        <f>_xll.qlCalendarAdvance(Calendar,BA83,AY84,"f",,Trigger)</f>
        <v>42254</v>
      </c>
      <c r="BB84" s="158">
        <f>_xll.qlInterestRateIndexMaturity(Currency&amp;"ibor"&amp;Tenor,BA84,Trigger)</f>
        <v>42620</v>
      </c>
      <c r="BC84" s="320">
        <f>_xll.qlIndexFixing($AC$5,AZ84,TRUE,_xll.ohTrigger(Trigger,Trigger12M))</f>
        <v>1.6711448626922534E-3</v>
      </c>
      <c r="BD84" s="320">
        <f>_xll.qlIndexFixing($BE$1,AZ84,TRUE,_xll.ohTrigger(Trigger,Trigger12M))</f>
        <v>1.763946814598071E-3</v>
      </c>
    </row>
    <row r="85" spans="1:56" ht="11.25" customHeight="1" x14ac:dyDescent="0.25">
      <c r="A85" s="159" t="s">
        <v>251</v>
      </c>
      <c r="B85" s="407" t="str">
        <v>46Y</v>
      </c>
      <c r="C85" s="159" t="e">
        <v>#N/A</v>
      </c>
      <c r="D85" s="402" t="e">
        <f t="shared" si="22"/>
        <v>#N/A</v>
      </c>
      <c r="E85" s="402" t="s">
        <v>14</v>
      </c>
      <c r="F85" s="398" t="s">
        <v>15</v>
      </c>
      <c r="G85" s="358" t="s">
        <v>16</v>
      </c>
      <c r="H85" s="398" t="s">
        <v>17</v>
      </c>
      <c r="I85" s="403" t="e">
        <v>#N/A</v>
      </c>
      <c r="J85" s="403" t="str">
        <f t="shared" si="27"/>
        <v>EUR_CURVE_1Y_46Y</v>
      </c>
      <c r="K85" s="159" t="str">
        <f>IFERROR(_xll.qlSwapRateHelper2(,IF(DataSelect="Reference",$I85,J85),,$D85,Calendar,$G85,$F85,$H85,$K$32,0,E85,Discounting,Permanent,_xll.ohTrigger(Trigger,DataSelect),ObjectOverwrite),"--")</f>
        <v>--</v>
      </c>
      <c r="L85" s="402" t="b">
        <f t="shared" si="23"/>
        <v>0</v>
      </c>
      <c r="N85" s="414" t="str">
        <f t="shared" si="24"/>
        <v>SW</v>
      </c>
      <c r="O85" s="414" t="str">
        <f t="shared" si="24"/>
        <v>52Y</v>
      </c>
      <c r="P85" s="418" t="str">
        <f t="shared" si="28"/>
        <v>--</v>
      </c>
      <c r="Q85" s="414" t="b">
        <f t="shared" si="28"/>
        <v>0</v>
      </c>
      <c r="R85" s="422">
        <v>1</v>
      </c>
      <c r="S85" s="422">
        <v>1</v>
      </c>
      <c r="T85" s="159" t="e">
        <v>#N/A</v>
      </c>
      <c r="U85" s="157" t="e">
        <f>_xll.qlRateHelperQuoteName(T85)</f>
        <v>#VALUE!</v>
      </c>
      <c r="V85" s="424" t="e">
        <f>_xll.qlRateHelperRate(T85,_xll.ohTrigger(Trigger,Trigger12M))</f>
        <v>#VALUE!</v>
      </c>
      <c r="W85" s="159" t="str">
        <f>IFERROR(_xll.qlFuturesRateHelperConvexityAdjustment(T85,Trigger),"--")</f>
        <v>--</v>
      </c>
      <c r="X85" s="159" t="e">
        <f>_xll.qlRateHelperEarliestDate(T85,Trigger)</f>
        <v>#VALUE!</v>
      </c>
      <c r="Y85" s="159" t="e">
        <f>_xll.qlRateHelperLatestDate(T85,Trigger)</f>
        <v>#VALUE!</v>
      </c>
      <c r="Z85" s="159" t="e">
        <v>#N/A</v>
      </c>
      <c r="AY85" s="157" t="s">
        <v>211</v>
      </c>
      <c r="AZ85" s="158">
        <f>_xll.qlInterestRateIndexFixingDate(Currency&amp;"ibor"&amp;Tenor,BA85,Trigger)</f>
        <v>42251</v>
      </c>
      <c r="BA85" s="158">
        <f>_xll.qlCalendarAdvance(Calendar,BA84,AY85,"f",,Trigger)</f>
        <v>42255</v>
      </c>
      <c r="BB85" s="158">
        <f>_xll.qlInterestRateIndexMaturity(Currency&amp;"ibor"&amp;Tenor,BA85,Trigger)</f>
        <v>42621</v>
      </c>
      <c r="BC85" s="320">
        <f>_xll.qlIndexFixing($AC$5,AZ85,TRUE,_xll.ohTrigger(Trigger,Trigger12M))</f>
        <v>1.6726957825545167E-3</v>
      </c>
      <c r="BD85" s="320">
        <f>_xll.qlIndexFixing($BE$1,AZ85,TRUE,_xll.ohTrigger(Trigger,Trigger12M))</f>
        <v>1.7647133173070257E-3</v>
      </c>
    </row>
    <row r="86" spans="1:56" ht="11.25" customHeight="1" x14ac:dyDescent="0.25">
      <c r="A86" s="159" t="s">
        <v>251</v>
      </c>
      <c r="B86" s="407" t="str">
        <v>47Y</v>
      </c>
      <c r="C86" s="159" t="e">
        <v>#N/A</v>
      </c>
      <c r="D86" s="402" t="e">
        <f t="shared" si="22"/>
        <v>#N/A</v>
      </c>
      <c r="E86" s="402" t="s">
        <v>14</v>
      </c>
      <c r="F86" s="398" t="s">
        <v>15</v>
      </c>
      <c r="G86" s="358" t="s">
        <v>16</v>
      </c>
      <c r="H86" s="398" t="s">
        <v>17</v>
      </c>
      <c r="I86" s="403" t="e">
        <v>#N/A</v>
      </c>
      <c r="J86" s="403" t="str">
        <f t="shared" si="27"/>
        <v>EUR_CURVE_1Y_47Y</v>
      </c>
      <c r="K86" s="159" t="str">
        <f>IFERROR(_xll.qlSwapRateHelper2(,IF(DataSelect="Reference",$I86,J86),,$D86,Calendar,$G86,$F86,$H86,$K$32,0,E86,Discounting,Permanent,_xll.ohTrigger(Trigger,DataSelect),ObjectOverwrite),"--")</f>
        <v>--</v>
      </c>
      <c r="L86" s="402" t="b">
        <f t="shared" si="23"/>
        <v>0</v>
      </c>
      <c r="N86" s="414" t="str">
        <f t="shared" si="24"/>
        <v>SW</v>
      </c>
      <c r="O86" s="414" t="str">
        <f t="shared" si="24"/>
        <v>53Y</v>
      </c>
      <c r="P86" s="418" t="str">
        <f t="shared" si="28"/>
        <v>--</v>
      </c>
      <c r="Q86" s="414" t="b">
        <f t="shared" si="28"/>
        <v>0</v>
      </c>
      <c r="R86" s="422">
        <v>1</v>
      </c>
      <c r="S86" s="422">
        <v>1</v>
      </c>
      <c r="T86" s="159" t="e">
        <v>#N/A</v>
      </c>
      <c r="U86" s="157" t="e">
        <f>_xll.qlRateHelperQuoteName(T86)</f>
        <v>#VALUE!</v>
      </c>
      <c r="V86" s="424" t="e">
        <f>_xll.qlRateHelperRate(T86,_xll.ohTrigger(Trigger,Trigger12M))</f>
        <v>#VALUE!</v>
      </c>
      <c r="W86" s="159" t="str">
        <f>IFERROR(_xll.qlFuturesRateHelperConvexityAdjustment(T86,Trigger),"--")</f>
        <v>--</v>
      </c>
      <c r="X86" s="159" t="e">
        <f>_xll.qlRateHelperEarliestDate(T86,Trigger)</f>
        <v>#VALUE!</v>
      </c>
      <c r="Y86" s="159" t="e">
        <f>_xll.qlRateHelperLatestDate(T86,Trigger)</f>
        <v>#VALUE!</v>
      </c>
      <c r="Z86" s="159" t="e">
        <v>#N/A</v>
      </c>
      <c r="AY86" s="157" t="s">
        <v>211</v>
      </c>
      <c r="AZ86" s="158">
        <f>_xll.qlInterestRateIndexFixingDate(Currency&amp;"ibor"&amp;Tenor,BA86,Trigger)</f>
        <v>42254</v>
      </c>
      <c r="BA86" s="158">
        <f>_xll.qlCalendarAdvance(Calendar,BA85,AY86,"f",,Trigger)</f>
        <v>42256</v>
      </c>
      <c r="BB86" s="158">
        <f>_xll.qlInterestRateIndexMaturity(Currency&amp;"ibor"&amp;Tenor,BA86,Trigger)</f>
        <v>42622</v>
      </c>
      <c r="BC86" s="320">
        <f>_xll.qlIndexFixing($AC$5,AZ86,TRUE,_xll.ohTrigger(Trigger,Trigger12M))</f>
        <v>1.6742516427337879E-3</v>
      </c>
      <c r="BD86" s="320">
        <f>_xll.qlIndexFixing($BE$1,AZ86,TRUE,_xll.ohTrigger(Trigger,Trigger12M))</f>
        <v>1.7655095086852081E-3</v>
      </c>
    </row>
    <row r="87" spans="1:56" ht="11.25" customHeight="1" x14ac:dyDescent="0.25">
      <c r="A87" s="159" t="s">
        <v>251</v>
      </c>
      <c r="B87" s="407" t="str">
        <v>48Y</v>
      </c>
      <c r="C87" s="159" t="e">
        <v>#N/A</v>
      </c>
      <c r="D87" s="402" t="e">
        <f t="shared" si="22"/>
        <v>#N/A</v>
      </c>
      <c r="E87" s="402" t="s">
        <v>14</v>
      </c>
      <c r="F87" s="398" t="s">
        <v>15</v>
      </c>
      <c r="G87" s="358" t="s">
        <v>16</v>
      </c>
      <c r="H87" s="398" t="s">
        <v>17</v>
      </c>
      <c r="I87" s="403" t="e">
        <v>#N/A</v>
      </c>
      <c r="J87" s="403" t="str">
        <f t="shared" si="27"/>
        <v>EUR_CURVE_1Y_48Y</v>
      </c>
      <c r="K87" s="159" t="str">
        <f>IFERROR(_xll.qlSwapRateHelper2(,IF(DataSelect="Reference",$I87,J87),,$D87,Calendar,$G87,$F87,$H87,$K$32,0,E87,Discounting,Permanent,_xll.ohTrigger(Trigger,DataSelect),ObjectOverwrite),"--")</f>
        <v>--</v>
      </c>
      <c r="L87" s="402" t="b">
        <f t="shared" si="23"/>
        <v>0</v>
      </c>
      <c r="N87" s="414" t="str">
        <f t="shared" si="24"/>
        <v>SW</v>
      </c>
      <c r="O87" s="414" t="str">
        <f t="shared" si="24"/>
        <v>54Y</v>
      </c>
      <c r="P87" s="418" t="str">
        <f t="shared" si="28"/>
        <v>--</v>
      </c>
      <c r="Q87" s="414" t="b">
        <f t="shared" si="28"/>
        <v>0</v>
      </c>
      <c r="R87" s="422">
        <v>1</v>
      </c>
      <c r="S87" s="422">
        <v>1</v>
      </c>
      <c r="T87" s="159" t="e">
        <v>#N/A</v>
      </c>
      <c r="U87" s="157" t="e">
        <f>_xll.qlRateHelperQuoteName(T87)</f>
        <v>#VALUE!</v>
      </c>
      <c r="V87" s="424" t="e">
        <f>_xll.qlRateHelperRate(T87,_xll.ohTrigger(Trigger,Trigger12M))</f>
        <v>#VALUE!</v>
      </c>
      <c r="W87" s="159" t="str">
        <f>IFERROR(_xll.qlFuturesRateHelperConvexityAdjustment(T87,Trigger),"--")</f>
        <v>--</v>
      </c>
      <c r="X87" s="159" t="e">
        <f>_xll.qlRateHelperEarliestDate(T87,Trigger)</f>
        <v>#VALUE!</v>
      </c>
      <c r="Y87" s="159" t="e">
        <f>_xll.qlRateHelperLatestDate(T87,Trigger)</f>
        <v>#VALUE!</v>
      </c>
      <c r="Z87" s="159" t="e">
        <v>#N/A</v>
      </c>
      <c r="AY87" s="157" t="s">
        <v>211</v>
      </c>
      <c r="AZ87" s="158">
        <f>_xll.qlInterestRateIndexFixingDate(Currency&amp;"ibor"&amp;Tenor,BA87,Trigger)</f>
        <v>42255</v>
      </c>
      <c r="BA87" s="158">
        <f>_xll.qlCalendarAdvance(Calendar,BA86,AY87,"f",,Trigger)</f>
        <v>42257</v>
      </c>
      <c r="BB87" s="158">
        <f>_xll.qlInterestRateIndexMaturity(Currency&amp;"ibor"&amp;Tenor,BA87,Trigger)</f>
        <v>42625</v>
      </c>
      <c r="BC87" s="320">
        <f>_xll.qlIndexFixing($AC$5,AZ87,TRUE,_xll.ohTrigger(Trigger,Trigger12M))</f>
        <v>1.6773776418102879E-3</v>
      </c>
      <c r="BD87" s="320">
        <f>_xll.qlIndexFixing($BE$1,AZ87,TRUE,_xll.ohTrigger(Trigger,Trigger12M))</f>
        <v>1.7669741267080678E-3</v>
      </c>
    </row>
    <row r="88" spans="1:56" ht="11.25" customHeight="1" x14ac:dyDescent="0.25">
      <c r="A88" s="159" t="s">
        <v>251</v>
      </c>
      <c r="B88" s="407" t="str">
        <v>49Y</v>
      </c>
      <c r="C88" s="159" t="e">
        <v>#N/A</v>
      </c>
      <c r="D88" s="402" t="e">
        <f t="shared" si="22"/>
        <v>#N/A</v>
      </c>
      <c r="E88" s="402" t="s">
        <v>14</v>
      </c>
      <c r="F88" s="398" t="s">
        <v>15</v>
      </c>
      <c r="G88" s="358" t="s">
        <v>16</v>
      </c>
      <c r="H88" s="398" t="s">
        <v>17</v>
      </c>
      <c r="I88" s="403" t="e">
        <v>#N/A</v>
      </c>
      <c r="J88" s="403" t="str">
        <f t="shared" si="27"/>
        <v>EUR_CURVE_1Y_49Y</v>
      </c>
      <c r="K88" s="159" t="str">
        <f>IFERROR(_xll.qlSwapRateHelper2(,IF(DataSelect="Reference",$I88,J88),,$D88,Calendar,$G88,$F88,$H88,$K$32,0,E88,Discounting,Permanent,_xll.ohTrigger(Trigger,DataSelect),ObjectOverwrite),"--")</f>
        <v>--</v>
      </c>
      <c r="L88" s="402" t="b">
        <f t="shared" si="23"/>
        <v>0</v>
      </c>
      <c r="N88" s="414" t="str">
        <f t="shared" si="24"/>
        <v>SW</v>
      </c>
      <c r="O88" s="414" t="str">
        <f t="shared" si="24"/>
        <v>55Y</v>
      </c>
      <c r="P88" s="418" t="str">
        <f t="shared" si="28"/>
        <v>--</v>
      </c>
      <c r="Q88" s="414" t="b">
        <f t="shared" si="28"/>
        <v>0</v>
      </c>
      <c r="R88" s="422">
        <v>1</v>
      </c>
      <c r="S88" s="422">
        <v>1</v>
      </c>
      <c r="T88" s="159" t="e">
        <v>#N/A</v>
      </c>
      <c r="U88" s="157" t="e">
        <f>_xll.qlRateHelperQuoteName(T88)</f>
        <v>#VALUE!</v>
      </c>
      <c r="V88" s="424" t="e">
        <f>_xll.qlRateHelperRate(T88,_xll.ohTrigger(Trigger,Trigger12M))</f>
        <v>#VALUE!</v>
      </c>
      <c r="W88" s="159" t="str">
        <f>IFERROR(_xll.qlFuturesRateHelperConvexityAdjustment(T88,Trigger),"--")</f>
        <v>--</v>
      </c>
      <c r="X88" s="159" t="e">
        <f>_xll.qlRateHelperEarliestDate(T88,Trigger)</f>
        <v>#VALUE!</v>
      </c>
      <c r="Y88" s="159" t="e">
        <f>_xll.qlRateHelperLatestDate(T88,Trigger)</f>
        <v>#VALUE!</v>
      </c>
      <c r="Z88" s="159" t="e">
        <v>#N/A</v>
      </c>
      <c r="AY88" s="157" t="s">
        <v>211</v>
      </c>
      <c r="AZ88" s="158">
        <f>_xll.qlInterestRateIndexFixingDate(Currency&amp;"ibor"&amp;Tenor,BA88,Trigger)</f>
        <v>42256</v>
      </c>
      <c r="BA88" s="158">
        <f>_xll.qlCalendarAdvance(Calendar,BA87,AY88,"f",,Trigger)</f>
        <v>42258</v>
      </c>
      <c r="BB88" s="158">
        <f>_xll.qlInterestRateIndexMaturity(Currency&amp;"ibor"&amp;Tenor,BA88,Trigger)</f>
        <v>42625</v>
      </c>
      <c r="BC88" s="320">
        <f>_xll.qlIndexFixing($AC$5,AZ88,TRUE,_xll.ohTrigger(Trigger,Trigger12M))</f>
        <v>1.6781606069538682E-3</v>
      </c>
      <c r="BD88" s="320">
        <f>_xll.qlIndexFixing($BE$1,AZ88,TRUE,_xll.ohTrigger(Trigger,Trigger12M))</f>
        <v>1.7675330469672772E-3</v>
      </c>
    </row>
    <row r="89" spans="1:56" ht="11.25" customHeight="1" x14ac:dyDescent="0.25">
      <c r="A89" s="159" t="s">
        <v>251</v>
      </c>
      <c r="B89" s="407" t="str">
        <v>50Y</v>
      </c>
      <c r="C89" s="159" t="e">
        <v>#N/A</v>
      </c>
      <c r="D89" s="402" t="e">
        <f t="shared" si="22"/>
        <v>#N/A</v>
      </c>
      <c r="E89" s="402" t="s">
        <v>14</v>
      </c>
      <c r="F89" s="398" t="s">
        <v>15</v>
      </c>
      <c r="G89" s="358" t="s">
        <v>16</v>
      </c>
      <c r="H89" s="398" t="s">
        <v>17</v>
      </c>
      <c r="I89" s="403" t="e">
        <v>#N/A</v>
      </c>
      <c r="J89" s="403" t="str">
        <f t="shared" si="27"/>
        <v>EUR_CURVE_1Y_50Y</v>
      </c>
      <c r="K89" s="159" t="str">
        <f>IFERROR(_xll.qlSwapRateHelper2(,IF(DataSelect="Reference",$I89,J89),,$D89,Calendar,$G89,$F89,$H89,$K$32,0,E89,Discounting,Permanent,_xll.ohTrigger(Trigger,DataSelect),ObjectOverwrite),"--")</f>
        <v>--</v>
      </c>
      <c r="L89" s="402" t="b">
        <f t="shared" si="23"/>
        <v>0</v>
      </c>
      <c r="N89" s="414" t="str">
        <f t="shared" si="24"/>
        <v>SW</v>
      </c>
      <c r="O89" s="414" t="str">
        <f t="shared" si="24"/>
        <v>56Y</v>
      </c>
      <c r="P89" s="418" t="str">
        <f t="shared" si="28"/>
        <v>--</v>
      </c>
      <c r="Q89" s="414" t="b">
        <f t="shared" si="28"/>
        <v>0</v>
      </c>
      <c r="R89" s="422">
        <v>1</v>
      </c>
      <c r="S89" s="422">
        <v>1</v>
      </c>
      <c r="T89" s="159" t="e">
        <v>#N/A</v>
      </c>
      <c r="U89" s="157" t="e">
        <f>_xll.qlRateHelperQuoteName(T89)</f>
        <v>#VALUE!</v>
      </c>
      <c r="V89" s="424" t="e">
        <f>_xll.qlRateHelperRate(T89,_xll.ohTrigger(Trigger,Trigger12M))</f>
        <v>#VALUE!</v>
      </c>
      <c r="W89" s="159" t="str">
        <f>IFERROR(_xll.qlFuturesRateHelperConvexityAdjustment(T89,Trigger),"--")</f>
        <v>--</v>
      </c>
      <c r="X89" s="159" t="e">
        <f>_xll.qlRateHelperEarliestDate(T89,Trigger)</f>
        <v>#VALUE!</v>
      </c>
      <c r="Y89" s="159" t="e">
        <f>_xll.qlRateHelperLatestDate(T89,Trigger)</f>
        <v>#VALUE!</v>
      </c>
      <c r="Z89" s="159" t="e">
        <v>#N/A</v>
      </c>
      <c r="AY89" s="157" t="s">
        <v>211</v>
      </c>
      <c r="AZ89" s="158">
        <f>_xll.qlInterestRateIndexFixingDate(Currency&amp;"ibor"&amp;Tenor,BA89,Trigger)</f>
        <v>42257</v>
      </c>
      <c r="BA89" s="158">
        <f>_xll.qlCalendarAdvance(Calendar,BA88,AY89,"f",,Trigger)</f>
        <v>42261</v>
      </c>
      <c r="BB89" s="158">
        <f>_xll.qlInterestRateIndexMaturity(Currency&amp;"ibor"&amp;Tenor,BA89,Trigger)</f>
        <v>42627</v>
      </c>
      <c r="BC89" s="320">
        <f>_xll.qlIndexFixing($AC$5,AZ89,TRUE,_xll.ohTrigger(Trigger,Trigger12M))</f>
        <v>1.6821050492047171E-3</v>
      </c>
      <c r="BD89" s="320">
        <f>_xll.qlIndexFixing($BE$1,AZ89,TRUE,_xll.ohTrigger(Trigger,Trigger12M))</f>
        <v>1.7699999998271967E-3</v>
      </c>
    </row>
    <row r="90" spans="1:56" ht="11.25" customHeight="1" x14ac:dyDescent="0.25">
      <c r="A90" s="159" t="s">
        <v>251</v>
      </c>
      <c r="B90" s="407" t="str">
        <v>51Y</v>
      </c>
      <c r="C90" s="159" t="e">
        <v>#N/A</v>
      </c>
      <c r="D90" s="402" t="e">
        <f t="shared" si="22"/>
        <v>#N/A</v>
      </c>
      <c r="E90" s="402" t="s">
        <v>14</v>
      </c>
      <c r="F90" s="398" t="s">
        <v>15</v>
      </c>
      <c r="G90" s="358" t="s">
        <v>16</v>
      </c>
      <c r="H90" s="398" t="s">
        <v>17</v>
      </c>
      <c r="I90" s="403" t="e">
        <v>#N/A</v>
      </c>
      <c r="J90" s="403" t="str">
        <f t="shared" si="27"/>
        <v>EUR_CURVE_1Y_51Y</v>
      </c>
      <c r="K90" s="159" t="str">
        <f>IFERROR(_xll.qlSwapRateHelper2(,IF(DataSelect="Reference",$I90,J90),,$D90,Calendar,$G90,$F90,$H90,$K$32,0,E90,Discounting,Permanent,_xll.ohTrigger(Trigger,DataSelect),ObjectOverwrite),"--")</f>
        <v>--</v>
      </c>
      <c r="L90" s="402" t="b">
        <f t="shared" si="23"/>
        <v>0</v>
      </c>
      <c r="N90" s="414" t="str">
        <f t="shared" si="24"/>
        <v>SW</v>
      </c>
      <c r="O90" s="414" t="str">
        <f t="shared" si="24"/>
        <v>57Y</v>
      </c>
      <c r="P90" s="418" t="str">
        <f t="shared" si="28"/>
        <v>--</v>
      </c>
      <c r="Q90" s="414" t="b">
        <f t="shared" si="28"/>
        <v>0</v>
      </c>
      <c r="R90" s="422">
        <v>1</v>
      </c>
      <c r="S90" s="422">
        <v>1</v>
      </c>
      <c r="T90" s="159" t="e">
        <v>#N/A</v>
      </c>
      <c r="U90" s="157" t="e">
        <f>_xll.qlRateHelperQuoteName(T90)</f>
        <v>#VALUE!</v>
      </c>
      <c r="V90" s="424" t="e">
        <f>_xll.qlRateHelperRate(T90,_xll.ohTrigger(Trigger,Trigger12M))</f>
        <v>#VALUE!</v>
      </c>
      <c r="W90" s="159" t="str">
        <f>IFERROR(_xll.qlFuturesRateHelperConvexityAdjustment(T90,Trigger),"--")</f>
        <v>--</v>
      </c>
      <c r="X90" s="159" t="e">
        <f>_xll.qlRateHelperEarliestDate(T90,Trigger)</f>
        <v>#VALUE!</v>
      </c>
      <c r="Y90" s="159" t="e">
        <f>_xll.qlRateHelperLatestDate(T90,Trigger)</f>
        <v>#VALUE!</v>
      </c>
      <c r="Z90" s="159" t="e">
        <v>#N/A</v>
      </c>
      <c r="AY90" s="157" t="s">
        <v>211</v>
      </c>
      <c r="AZ90" s="158">
        <f>_xll.qlInterestRateIndexFixingDate(Currency&amp;"ibor"&amp;Tenor,BA90,Trigger)</f>
        <v>42258</v>
      </c>
      <c r="BA90" s="158">
        <f>_xll.qlCalendarAdvance(Calendar,BA89,AY90,"f",,Trigger)</f>
        <v>42262</v>
      </c>
      <c r="BB90" s="158">
        <f>_xll.qlInterestRateIndexMaturity(Currency&amp;"ibor"&amp;Tenor,BA90,Trigger)</f>
        <v>42628</v>
      </c>
      <c r="BC90" s="320">
        <f>_xll.qlIndexFixing($AC$5,AZ90,TRUE,_xll.ohTrigger(Trigger,Trigger12M))</f>
        <v>1.6836475421809062E-3</v>
      </c>
      <c r="BD90" s="320">
        <f>_xll.qlIndexFixing($BE$1,AZ90,TRUE,_xll.ohTrigger(Trigger,Trigger12M))</f>
        <v>1.7710124330518849E-3</v>
      </c>
    </row>
    <row r="91" spans="1:56" ht="11.25" customHeight="1" x14ac:dyDescent="0.25">
      <c r="A91" s="159" t="s">
        <v>251</v>
      </c>
      <c r="B91" s="407" t="str">
        <v>52Y</v>
      </c>
      <c r="C91" s="159" t="e">
        <v>#N/A</v>
      </c>
      <c r="D91" s="402" t="e">
        <f t="shared" si="22"/>
        <v>#N/A</v>
      </c>
      <c r="E91" s="402" t="s">
        <v>14</v>
      </c>
      <c r="F91" s="398" t="s">
        <v>15</v>
      </c>
      <c r="G91" s="358" t="s">
        <v>16</v>
      </c>
      <c r="H91" s="398" t="s">
        <v>17</v>
      </c>
      <c r="I91" s="403" t="e">
        <v>#N/A</v>
      </c>
      <c r="J91" s="403" t="str">
        <f t="shared" si="27"/>
        <v>EUR_CURVE_1Y_52Y</v>
      </c>
      <c r="K91" s="159" t="str">
        <f>IFERROR(_xll.qlSwapRateHelper2(,IF(DataSelect="Reference",$I91,J91),,$D91,Calendar,$G91,$F91,$H91,$K$32,0,E91,Discounting,Permanent,_xll.ohTrigger(Trigger,DataSelect),ObjectOverwrite),"--")</f>
        <v>--</v>
      </c>
      <c r="L91" s="402" t="b">
        <f t="shared" si="23"/>
        <v>0</v>
      </c>
      <c r="N91" s="414" t="str">
        <f t="shared" si="24"/>
        <v>SW</v>
      </c>
      <c r="O91" s="414" t="str">
        <f t="shared" si="24"/>
        <v>58Y</v>
      </c>
      <c r="P91" s="418" t="str">
        <f t="shared" si="28"/>
        <v>--</v>
      </c>
      <c r="Q91" s="414" t="b">
        <f t="shared" si="28"/>
        <v>0</v>
      </c>
      <c r="R91" s="422">
        <v>1</v>
      </c>
      <c r="S91" s="422">
        <v>1</v>
      </c>
      <c r="T91" s="159" t="e">
        <v>#N/A</v>
      </c>
      <c r="U91" s="157" t="e">
        <f>_xll.qlRateHelperQuoteName(T91)</f>
        <v>#VALUE!</v>
      </c>
      <c r="V91" s="424" t="e">
        <f>_xll.qlRateHelperRate(T91,_xll.ohTrigger(Trigger,Trigger12M))</f>
        <v>#VALUE!</v>
      </c>
      <c r="W91" s="159" t="str">
        <f>IFERROR(_xll.qlFuturesRateHelperConvexityAdjustment(T91,Trigger),"--")</f>
        <v>--</v>
      </c>
      <c r="X91" s="159" t="e">
        <f>_xll.qlRateHelperEarliestDate(T91,Trigger)</f>
        <v>#VALUE!</v>
      </c>
      <c r="Y91" s="159" t="e">
        <f>_xll.qlRateHelperLatestDate(T91,Trigger)</f>
        <v>#VALUE!</v>
      </c>
      <c r="Z91" s="159" t="e">
        <v>#N/A</v>
      </c>
      <c r="AY91" s="157" t="s">
        <v>211</v>
      </c>
      <c r="AZ91" s="158">
        <f>_xll.qlInterestRateIndexFixingDate(Currency&amp;"ibor"&amp;Tenor,BA91,Trigger)</f>
        <v>42261</v>
      </c>
      <c r="BA91" s="158">
        <f>_xll.qlCalendarAdvance(Calendar,BA90,AY91,"f",,Trigger)</f>
        <v>42263</v>
      </c>
      <c r="BB91" s="158">
        <f>_xll.qlInterestRateIndexMaturity(Currency&amp;"ibor"&amp;Tenor,BA91,Trigger)</f>
        <v>42629</v>
      </c>
      <c r="BC91" s="320">
        <f>_xll.qlIndexFixing($AC$5,AZ91,TRUE,_xll.ohTrigger(Trigger,Trigger12M))</f>
        <v>1.6851942928094682E-3</v>
      </c>
      <c r="BD91" s="320">
        <f>_xll.qlIndexFixing($BE$1,AZ91,TRUE,_xll.ohTrigger(Trigger,Trigger12M))</f>
        <v>1.7720639827857303E-3</v>
      </c>
    </row>
    <row r="92" spans="1:56" ht="11.25" customHeight="1" x14ac:dyDescent="0.25">
      <c r="A92" s="159" t="s">
        <v>251</v>
      </c>
      <c r="B92" s="407" t="str">
        <v>53Y</v>
      </c>
      <c r="C92" s="159" t="e">
        <v>#N/A</v>
      </c>
      <c r="D92" s="402" t="e">
        <f t="shared" si="22"/>
        <v>#N/A</v>
      </c>
      <c r="E92" s="402" t="s">
        <v>14</v>
      </c>
      <c r="F92" s="398" t="s">
        <v>15</v>
      </c>
      <c r="G92" s="358" t="s">
        <v>16</v>
      </c>
      <c r="H92" s="398" t="s">
        <v>17</v>
      </c>
      <c r="I92" s="403" t="e">
        <v>#N/A</v>
      </c>
      <c r="J92" s="403" t="str">
        <f t="shared" si="27"/>
        <v>EUR_CURVE_1Y_53Y</v>
      </c>
      <c r="K92" s="159" t="str">
        <f>IFERROR(_xll.qlSwapRateHelper2(,IF(DataSelect="Reference",$I92,J92),,$D92,Calendar,$G92,$F92,$H92,$K$32,0,E92,Discounting,Permanent,_xll.ohTrigger(Trigger,DataSelect),ObjectOverwrite),"--")</f>
        <v>--</v>
      </c>
      <c r="L92" s="402" t="b">
        <f t="shared" si="23"/>
        <v>0</v>
      </c>
      <c r="N92" s="414" t="str">
        <f t="shared" si="24"/>
        <v>SW</v>
      </c>
      <c r="O92" s="414" t="str">
        <f t="shared" si="24"/>
        <v>59Y</v>
      </c>
      <c r="P92" s="418" t="str">
        <f t="shared" si="28"/>
        <v>--</v>
      </c>
      <c r="Q92" s="414" t="b">
        <f t="shared" si="28"/>
        <v>0</v>
      </c>
      <c r="R92" s="422">
        <v>1</v>
      </c>
      <c r="S92" s="422">
        <v>1</v>
      </c>
      <c r="T92" s="159" t="e">
        <v>#N/A</v>
      </c>
      <c r="U92" s="157" t="e">
        <f>_xll.qlRateHelperQuoteName(T92)</f>
        <v>#VALUE!</v>
      </c>
      <c r="V92" s="424" t="e">
        <f>_xll.qlRateHelperRate(T92,_xll.ohTrigger(Trigger,Trigger12M))</f>
        <v>#VALUE!</v>
      </c>
      <c r="W92" s="159" t="str">
        <f>IFERROR(_xll.qlFuturesRateHelperConvexityAdjustment(T92,Trigger),"--")</f>
        <v>--</v>
      </c>
      <c r="X92" s="159" t="e">
        <f>_xll.qlRateHelperEarliestDate(T92,Trigger)</f>
        <v>#VALUE!</v>
      </c>
      <c r="Y92" s="159" t="e">
        <f>_xll.qlRateHelperLatestDate(T92,Trigger)</f>
        <v>#VALUE!</v>
      </c>
      <c r="Z92" s="159" t="e">
        <v>#N/A</v>
      </c>
      <c r="AY92" s="157" t="s">
        <v>211</v>
      </c>
      <c r="AZ92" s="158">
        <f>_xll.qlInterestRateIndexFixingDate(Currency&amp;"ibor"&amp;Tenor,BA92,Trigger)</f>
        <v>42262</v>
      </c>
      <c r="BA92" s="158">
        <f>_xll.qlCalendarAdvance(Calendar,BA91,AY92,"f",,Trigger)</f>
        <v>42264</v>
      </c>
      <c r="BB92" s="158">
        <f>_xll.qlInterestRateIndexMaturity(Currency&amp;"ibor"&amp;Tenor,BA92,Trigger)</f>
        <v>42632</v>
      </c>
      <c r="BC92" s="320">
        <f>_xll.qlIndexFixing($AC$5,AZ92,TRUE,_xll.ohTrigger(Trigger,Trigger12M))</f>
        <v>1.6883060299883832E-3</v>
      </c>
      <c r="BD92" s="320">
        <f>_xll.qlIndexFixing($BE$1,AZ92,TRUE,_xll.ohTrigger(Trigger,Trigger12M))</f>
        <v>1.7742849268648463E-3</v>
      </c>
    </row>
    <row r="93" spans="1:56" ht="11.25" customHeight="1" x14ac:dyDescent="0.25">
      <c r="A93" s="159" t="s">
        <v>251</v>
      </c>
      <c r="B93" s="407" t="str">
        <v>54Y</v>
      </c>
      <c r="C93" s="159" t="e">
        <v>#N/A</v>
      </c>
      <c r="D93" s="402" t="e">
        <f t="shared" si="22"/>
        <v>#N/A</v>
      </c>
      <c r="E93" s="402" t="s">
        <v>14</v>
      </c>
      <c r="F93" s="398" t="s">
        <v>15</v>
      </c>
      <c r="G93" s="358" t="s">
        <v>16</v>
      </c>
      <c r="H93" s="398" t="s">
        <v>17</v>
      </c>
      <c r="I93" s="403" t="e">
        <v>#N/A</v>
      </c>
      <c r="J93" s="403" t="str">
        <f t="shared" si="27"/>
        <v>EUR_CURVE_1Y_54Y</v>
      </c>
      <c r="K93" s="159" t="str">
        <f>IFERROR(_xll.qlSwapRateHelper2(,IF(DataSelect="Reference",$I93,J93),,$D93,Calendar,$G93,$F93,$H93,$K$32,0,E93,Discounting,Permanent,_xll.ohTrigger(Trigger,DataSelect),ObjectOverwrite),"--")</f>
        <v>--</v>
      </c>
      <c r="L93" s="402" t="b">
        <f t="shared" si="23"/>
        <v>0</v>
      </c>
      <c r="N93" s="419" t="str">
        <f t="shared" si="24"/>
        <v>SW</v>
      </c>
      <c r="O93" s="419" t="str">
        <f t="shared" si="24"/>
        <v>60Y</v>
      </c>
      <c r="P93" s="420" t="str">
        <f t="shared" ref="P93:Q93" si="29">K99</f>
        <v>--</v>
      </c>
      <c r="Q93" s="419" t="b">
        <f t="shared" si="29"/>
        <v>0</v>
      </c>
      <c r="R93" s="423">
        <v>1</v>
      </c>
      <c r="S93" s="423">
        <v>1</v>
      </c>
      <c r="T93" s="160" t="e">
        <v>#N/A</v>
      </c>
      <c r="U93" s="168" t="e">
        <f>_xll.qlRateHelperQuoteName(T93)</f>
        <v>#VALUE!</v>
      </c>
      <c r="V93" s="425" t="e">
        <f>_xll.qlRateHelperRate(T93,_xll.ohTrigger(Trigger,Trigger12M))</f>
        <v>#VALUE!</v>
      </c>
      <c r="W93" s="160" t="str">
        <f>IFERROR(_xll.qlFuturesRateHelperConvexityAdjustment(T93,Trigger),"--")</f>
        <v>--</v>
      </c>
      <c r="X93" s="160" t="e">
        <f>_xll.qlRateHelperEarliestDate(T93,Trigger)</f>
        <v>#VALUE!</v>
      </c>
      <c r="Y93" s="160" t="e">
        <f>_xll.qlRateHelperLatestDate(T93,Trigger)</f>
        <v>#VALUE!</v>
      </c>
      <c r="Z93" s="160" t="e">
        <v>#N/A</v>
      </c>
      <c r="AY93" s="157" t="s">
        <v>211</v>
      </c>
      <c r="AZ93" s="158">
        <f>_xll.qlInterestRateIndexFixingDate(Currency&amp;"ibor"&amp;Tenor,BA93,Trigger)</f>
        <v>42263</v>
      </c>
      <c r="BA93" s="158">
        <f>_xll.qlCalendarAdvance(Calendar,BA92,AY93,"f",,Trigger)</f>
        <v>42265</v>
      </c>
      <c r="BB93" s="158">
        <f>_xll.qlInterestRateIndexMaturity(Currency&amp;"ibor"&amp;Tenor,BA93,Trigger)</f>
        <v>42632</v>
      </c>
      <c r="BC93" s="320">
        <f>_xll.qlIndexFixing($AC$5,AZ93,TRUE,_xll.ohTrigger(Trigger,Trigger12M))</f>
        <v>1.6890807773915345E-3</v>
      </c>
      <c r="BD93" s="320">
        <f>_xll.qlIndexFixing($BE$1,AZ93,TRUE,_xll.ohTrigger(Trigger,Trigger12M))</f>
        <v>1.7748593274389372E-3</v>
      </c>
    </row>
    <row r="94" spans="1:56" ht="11.25" customHeight="1" x14ac:dyDescent="0.25">
      <c r="A94" s="159" t="s">
        <v>251</v>
      </c>
      <c r="B94" s="407" t="str">
        <v>55Y</v>
      </c>
      <c r="C94" s="159" t="e">
        <v>#N/A</v>
      </c>
      <c r="D94" s="402" t="e">
        <f t="shared" si="22"/>
        <v>#N/A</v>
      </c>
      <c r="E94" s="402" t="s">
        <v>14</v>
      </c>
      <c r="F94" s="398" t="s">
        <v>15</v>
      </c>
      <c r="G94" s="358" t="s">
        <v>16</v>
      </c>
      <c r="H94" s="398" t="s">
        <v>17</v>
      </c>
      <c r="I94" s="403" t="e">
        <v>#N/A</v>
      </c>
      <c r="J94" s="403" t="str">
        <f t="shared" si="27"/>
        <v>EUR_CURVE_1Y_55Y</v>
      </c>
      <c r="K94" s="159" t="str">
        <f>IFERROR(_xll.qlSwapRateHelper2(,IF(DataSelect="Reference",$I94,J94),,$D94,Calendar,$G94,$F94,$H94,$K$32,0,E94,Discounting,Permanent,_xll.ohTrigger(Trigger,DataSelect),ObjectOverwrite),"--")</f>
        <v>--</v>
      </c>
      <c r="L94" s="402" t="b">
        <f t="shared" si="23"/>
        <v>0</v>
      </c>
      <c r="AY94" s="157" t="s">
        <v>211</v>
      </c>
      <c r="AZ94" s="158">
        <f>_xll.qlInterestRateIndexFixingDate(Currency&amp;"ibor"&amp;Tenor,BA94,Trigger)</f>
        <v>42264</v>
      </c>
      <c r="BA94" s="158">
        <f>_xll.qlCalendarAdvance(Calendar,BA93,AY94,"f",,Trigger)</f>
        <v>42268</v>
      </c>
      <c r="BB94" s="158">
        <f>_xll.qlInterestRateIndexMaturity(Currency&amp;"ibor"&amp;Tenor,BA94,Trigger)</f>
        <v>42634</v>
      </c>
      <c r="BC94" s="320">
        <f>_xll.qlIndexFixing($AC$5,AZ94,TRUE,_xll.ohTrigger(Trigger,Trigger12M))</f>
        <v>1.6929919114369813E-3</v>
      </c>
      <c r="BD94" s="320">
        <f>_xll.qlIndexFixing($BE$1,AZ94,TRUE,_xll.ohTrigger(Trigger,Trigger12M))</f>
        <v>1.7778480173664206E-3</v>
      </c>
    </row>
    <row r="95" spans="1:56" ht="11.25" customHeight="1" x14ac:dyDescent="0.25">
      <c r="A95" s="159" t="s">
        <v>251</v>
      </c>
      <c r="B95" s="407" t="str">
        <v>56Y</v>
      </c>
      <c r="C95" s="159" t="e">
        <v>#N/A</v>
      </c>
      <c r="D95" s="402" t="e">
        <f t="shared" si="22"/>
        <v>#N/A</v>
      </c>
      <c r="E95" s="402" t="s">
        <v>14</v>
      </c>
      <c r="F95" s="398" t="s">
        <v>15</v>
      </c>
      <c r="G95" s="358" t="s">
        <v>16</v>
      </c>
      <c r="H95" s="398" t="s">
        <v>17</v>
      </c>
      <c r="I95" s="403" t="e">
        <v>#N/A</v>
      </c>
      <c r="J95" s="403" t="str">
        <f t="shared" si="27"/>
        <v>EUR_CURVE_1Y_56Y</v>
      </c>
      <c r="K95" s="159" t="str">
        <f>IFERROR(_xll.qlSwapRateHelper2(,IF(DataSelect="Reference",$I95,J95),,$D95,Calendar,$G95,$F95,$H95,$K$32,0,E95,Discounting,Permanent,_xll.ohTrigger(Trigger,DataSelect),ObjectOverwrite),"--")</f>
        <v>--</v>
      </c>
      <c r="L95" s="402" t="b">
        <f t="shared" si="23"/>
        <v>0</v>
      </c>
      <c r="AY95" s="157" t="s">
        <v>211</v>
      </c>
      <c r="AZ95" s="158">
        <f>_xll.qlInterestRateIndexFixingDate(Currency&amp;"ibor"&amp;Tenor,BA95,Trigger)</f>
        <v>42265</v>
      </c>
      <c r="BA95" s="158">
        <f>_xll.qlCalendarAdvance(Calendar,BA94,AY95,"f",,Trigger)</f>
        <v>42269</v>
      </c>
      <c r="BB95" s="158">
        <f>_xll.qlInterestRateIndexMaturity(Currency&amp;"ibor"&amp;Tenor,BA95,Trigger)</f>
        <v>42635</v>
      </c>
      <c r="BC95" s="320">
        <f>_xll.qlIndexFixing($AC$5,AZ95,TRUE,_xll.ohTrigger(Trigger,Trigger12M))</f>
        <v>1.6945642084015187E-3</v>
      </c>
      <c r="BD95" s="320">
        <f>_xll.qlIndexFixing($BE$1,AZ95,TRUE,_xll.ohTrigger(Trigger,Trigger12M))</f>
        <v>1.7790977641974704E-3</v>
      </c>
    </row>
    <row r="96" spans="1:56" ht="11.25" customHeight="1" x14ac:dyDescent="0.25">
      <c r="A96" s="159" t="s">
        <v>251</v>
      </c>
      <c r="B96" s="407" t="str">
        <v>57Y</v>
      </c>
      <c r="C96" s="159" t="e">
        <v>#N/A</v>
      </c>
      <c r="D96" s="402" t="e">
        <f t="shared" si="22"/>
        <v>#N/A</v>
      </c>
      <c r="E96" s="402" t="s">
        <v>14</v>
      </c>
      <c r="F96" s="398" t="s">
        <v>15</v>
      </c>
      <c r="G96" s="358" t="s">
        <v>16</v>
      </c>
      <c r="H96" s="398" t="s">
        <v>17</v>
      </c>
      <c r="I96" s="403" t="e">
        <v>#N/A</v>
      </c>
      <c r="J96" s="403" t="str">
        <f t="shared" si="27"/>
        <v>EUR_CURVE_1Y_57Y</v>
      </c>
      <c r="K96" s="159" t="str">
        <f>IFERROR(_xll.qlSwapRateHelper2(,IF(DataSelect="Reference",$I96,J96),,$D96,Calendar,$G96,$F96,$H96,$K$32,0,E96,Discounting,Permanent,_xll.ohTrigger(Trigger,DataSelect),ObjectOverwrite),"--")</f>
        <v>--</v>
      </c>
      <c r="L96" s="402" t="b">
        <f t="shared" si="23"/>
        <v>0</v>
      </c>
      <c r="AY96" s="157" t="s">
        <v>211</v>
      </c>
      <c r="AZ96" s="158">
        <f>_xll.qlInterestRateIndexFixingDate(Currency&amp;"ibor"&amp;Tenor,BA96,Trigger)</f>
        <v>42268</v>
      </c>
      <c r="BA96" s="158">
        <f>_xll.qlCalendarAdvance(Calendar,BA95,AY96,"f",,Trigger)</f>
        <v>42270</v>
      </c>
      <c r="BB96" s="158">
        <f>_xll.qlInterestRateIndexMaturity(Currency&amp;"ibor"&amp;Tenor,BA96,Trigger)</f>
        <v>42636</v>
      </c>
      <c r="BC96" s="320">
        <f>_xll.qlIndexFixing($AC$5,AZ96,TRUE,_xll.ohTrigger(Trigger,Trigger12M))</f>
        <v>1.6961407631590816E-3</v>
      </c>
      <c r="BD96" s="320">
        <f>_xll.qlIndexFixing($BE$1,AZ96,TRUE,_xll.ohTrigger(Trigger,Trigger12M))</f>
        <v>1.780374310264356E-3</v>
      </c>
    </row>
    <row r="97" spans="1:56" ht="11.25" customHeight="1" x14ac:dyDescent="0.25">
      <c r="A97" s="159" t="s">
        <v>251</v>
      </c>
      <c r="B97" s="407" t="str">
        <v>58Y</v>
      </c>
      <c r="C97" s="159" t="e">
        <v>#N/A</v>
      </c>
      <c r="D97" s="402" t="e">
        <f t="shared" si="22"/>
        <v>#N/A</v>
      </c>
      <c r="E97" s="402" t="s">
        <v>14</v>
      </c>
      <c r="F97" s="398" t="s">
        <v>15</v>
      </c>
      <c r="G97" s="358" t="s">
        <v>16</v>
      </c>
      <c r="H97" s="398" t="s">
        <v>17</v>
      </c>
      <c r="I97" s="403" t="e">
        <v>#N/A</v>
      </c>
      <c r="J97" s="403" t="str">
        <f t="shared" si="27"/>
        <v>EUR_CURVE_1Y_58Y</v>
      </c>
      <c r="K97" s="159" t="str">
        <f>IFERROR(_xll.qlSwapRateHelper2(,IF(DataSelect="Reference",$I97,J97),,$D97,Calendar,$G97,$F97,$H97,$K$32,0,E97,Discounting,Permanent,_xll.ohTrigger(Trigger,DataSelect),ObjectOverwrite),"--")</f>
        <v>--</v>
      </c>
      <c r="L97" s="402" t="b">
        <f t="shared" si="23"/>
        <v>0</v>
      </c>
      <c r="AY97" s="157" t="s">
        <v>211</v>
      </c>
      <c r="AZ97" s="158">
        <f>_xll.qlInterestRateIndexFixingDate(Currency&amp;"ibor"&amp;Tenor,BA97,Trigger)</f>
        <v>42269</v>
      </c>
      <c r="BA97" s="158">
        <f>_xll.qlCalendarAdvance(Calendar,BA96,AY97,"f",,Trigger)</f>
        <v>42271</v>
      </c>
      <c r="BB97" s="158">
        <f>_xll.qlInterestRateIndexMaturity(Currency&amp;"ibor"&amp;Tenor,BA97,Trigger)</f>
        <v>42639</v>
      </c>
      <c r="BC97" s="320">
        <f>_xll.qlIndexFixing($AC$5,AZ97,TRUE,_xll.ohTrigger(Trigger,Trigger12M))</f>
        <v>1.6992776006651423E-3</v>
      </c>
      <c r="BD97" s="320">
        <f>_xll.qlIndexFixing($BE$1,AZ97,TRUE,_xll.ohTrigger(Trigger,Trigger12M))</f>
        <v>1.7831588456118411E-3</v>
      </c>
    </row>
    <row r="98" spans="1:56" ht="11.25" customHeight="1" x14ac:dyDescent="0.25">
      <c r="A98" s="159" t="s">
        <v>251</v>
      </c>
      <c r="B98" s="407" t="str">
        <v>59Y</v>
      </c>
      <c r="C98" s="159" t="e">
        <v>#N/A</v>
      </c>
      <c r="D98" s="402" t="e">
        <f t="shared" si="22"/>
        <v>#N/A</v>
      </c>
      <c r="E98" s="402" t="s">
        <v>14</v>
      </c>
      <c r="F98" s="398" t="s">
        <v>15</v>
      </c>
      <c r="G98" s="358" t="s">
        <v>16</v>
      </c>
      <c r="H98" s="398" t="s">
        <v>17</v>
      </c>
      <c r="I98" s="403" t="e">
        <v>#N/A</v>
      </c>
      <c r="J98" s="403" t="str">
        <f t="shared" si="27"/>
        <v>EUR_CURVE_1Y_59Y</v>
      </c>
      <c r="K98" s="159" t="str">
        <f>IFERROR(_xll.qlSwapRateHelper2(,IF(DataSelect="Reference",$I98,J98),,$D98,Calendar,$G98,$F98,$H98,$K$32,0,E98,Discounting,Permanent,_xll.ohTrigger(Trigger,DataSelect),ObjectOverwrite),"--")</f>
        <v>--</v>
      </c>
      <c r="L98" s="402" t="b">
        <f t="shared" si="23"/>
        <v>0</v>
      </c>
      <c r="AY98" s="157" t="s">
        <v>211</v>
      </c>
      <c r="AZ98" s="158">
        <f>_xll.qlInterestRateIndexFixingDate(Currency&amp;"ibor"&amp;Tenor,BA98,Trigger)</f>
        <v>42270</v>
      </c>
      <c r="BA98" s="158">
        <f>_xll.qlCalendarAdvance(Calendar,BA97,AY98,"f",,Trigger)</f>
        <v>42272</v>
      </c>
      <c r="BB98" s="158">
        <f>_xll.qlInterestRateIndexMaturity(Currency&amp;"ibor"&amp;Tenor,BA98,Trigger)</f>
        <v>42639</v>
      </c>
      <c r="BC98" s="320">
        <f>_xll.qlIndexFixing($AC$5,AZ98,TRUE,_xll.ohTrigger(Trigger,Trigger12M))</f>
        <v>1.7000844169121816E-3</v>
      </c>
      <c r="BD98" s="320">
        <f>_xll.qlIndexFixing($BE$1,AZ98,TRUE,_xll.ohTrigger(Trigger,Trigger12M))</f>
        <v>1.7837514946941059E-3</v>
      </c>
    </row>
    <row r="99" spans="1:56" ht="11.25" customHeight="1" x14ac:dyDescent="0.25">
      <c r="A99" s="160" t="s">
        <v>251</v>
      </c>
      <c r="B99" s="393" t="str">
        <v>60Y</v>
      </c>
      <c r="C99" s="160" t="e">
        <v>#N/A</v>
      </c>
      <c r="D99" s="404" t="e">
        <f t="shared" ref="D99" si="30">IF(DataSelect="Reference",$C99,$B99)</f>
        <v>#N/A</v>
      </c>
      <c r="E99" s="404" t="s">
        <v>14</v>
      </c>
      <c r="F99" s="405" t="s">
        <v>15</v>
      </c>
      <c r="G99" s="364" t="s">
        <v>16</v>
      </c>
      <c r="H99" s="405" t="s">
        <v>17</v>
      </c>
      <c r="I99" s="406" t="e">
        <v>#N/A</v>
      </c>
      <c r="J99" s="406" t="str">
        <f t="shared" si="27"/>
        <v>EUR_CURVE_1Y_60Y</v>
      </c>
      <c r="K99" s="160" t="str">
        <f>IFERROR(_xll.qlSwapRateHelper2(,IF(DataSelect="Reference",$I99,J99),,$D99,Calendar,$G99,$F99,$H99,$K$32,0,E99,Discounting,Permanent,_xll.ohTrigger(Trigger,DataSelect),ObjectOverwrite),"--")</f>
        <v>--</v>
      </c>
      <c r="L99" s="404" t="b">
        <f t="shared" ref="L99" si="31">IF(K99="--",FALSE,TRUE)</f>
        <v>0</v>
      </c>
      <c r="AY99" s="157" t="s">
        <v>211</v>
      </c>
      <c r="AZ99" s="158">
        <f>_xll.qlInterestRateIndexFixingDate(Currency&amp;"ibor"&amp;Tenor,BA99,Trigger)</f>
        <v>42271</v>
      </c>
      <c r="BA99" s="158">
        <f>_xll.qlCalendarAdvance(Calendar,BA98,AY99,"f",,Trigger)</f>
        <v>42275</v>
      </c>
      <c r="BB99" s="158">
        <f>_xll.qlInterestRateIndexMaturity(Currency&amp;"ibor"&amp;Tenor,BA99,Trigger)</f>
        <v>42641</v>
      </c>
      <c r="BC99" s="320">
        <f>_xll.qlIndexFixing($AC$5,AZ99,TRUE,_xll.ohTrigger(Trigger,Trigger12M))</f>
        <v>1.704087404569124E-3</v>
      </c>
      <c r="BD99" s="320">
        <f>_xll.qlIndexFixing($BE$1,AZ99,TRUE,_xll.ohTrigger(Trigger,Trigger12M))</f>
        <v>1.7870946308952669E-3</v>
      </c>
    </row>
    <row r="100" spans="1:56" ht="11.25" customHeight="1" x14ac:dyDescent="0.25">
      <c r="AY100" s="157" t="s">
        <v>211</v>
      </c>
      <c r="AZ100" s="158">
        <f>_xll.qlInterestRateIndexFixingDate(Currency&amp;"ibor"&amp;Tenor,BA100,Trigger)</f>
        <v>42272</v>
      </c>
      <c r="BA100" s="158">
        <f>_xll.qlCalendarAdvance(Calendar,BA99,AY100,"f",,Trigger)</f>
        <v>42276</v>
      </c>
      <c r="BB100" s="158">
        <f>_xll.qlInterestRateIndexMaturity(Currency&amp;"ibor"&amp;Tenor,BA100,Trigger)</f>
        <v>42642</v>
      </c>
      <c r="BC100" s="320">
        <f>_xll.qlIndexFixing($AC$5,AZ100,TRUE,_xll.ohTrigger(Trigger,Trigger12M))</f>
        <v>1.7056895065196817E-3</v>
      </c>
      <c r="BD100" s="320">
        <f>_xll.qlIndexFixing($BE$1,AZ100,TRUE,_xll.ohTrigger(Trigger,Trigger12M))</f>
        <v>1.7884931084486994E-3</v>
      </c>
    </row>
    <row r="101" spans="1:56" ht="11.25" customHeight="1" x14ac:dyDescent="0.25">
      <c r="AY101" s="157" t="s">
        <v>211</v>
      </c>
      <c r="AZ101" s="158">
        <f>_xll.qlInterestRateIndexFixingDate(Currency&amp;"ibor"&amp;Tenor,BA101,Trigger)</f>
        <v>42275</v>
      </c>
      <c r="BA101" s="158">
        <f>_xll.qlCalendarAdvance(Calendar,BA100,AY101,"f",,Trigger)</f>
        <v>42277</v>
      </c>
      <c r="BB101" s="158">
        <f>_xll.qlInterestRateIndexMaturity(Currency&amp;"ibor"&amp;Tenor,BA101,Trigger)</f>
        <v>42643</v>
      </c>
      <c r="BC101" s="320">
        <f>_xll.qlIndexFixing($AC$5,AZ101,TRUE,_xll.ohTrigger(Trigger,Trigger12M))</f>
        <v>1.7072958664078484E-3</v>
      </c>
      <c r="BD101" s="320">
        <f>_xll.qlIndexFixing($BE$1,AZ101,TRUE,_xll.ohTrigger(Trigger,Trigger12M))</f>
        <v>1.7899052806025582E-3</v>
      </c>
    </row>
    <row r="102" spans="1:56" ht="11.25" customHeight="1" x14ac:dyDescent="0.25">
      <c r="AY102" s="157" t="s">
        <v>211</v>
      </c>
      <c r="AZ102" s="158">
        <f>_xll.qlInterestRateIndexFixingDate(Currency&amp;"ibor"&amp;Tenor,BA102,Trigger)</f>
        <v>42276</v>
      </c>
      <c r="BA102" s="158">
        <f>_xll.qlCalendarAdvance(Calendar,BA101,AY102,"f",,Trigger)</f>
        <v>42278</v>
      </c>
      <c r="BB102" s="158">
        <f>_xll.qlInterestRateIndexMaturity(Currency&amp;"ibor"&amp;Tenor,BA102,Trigger)</f>
        <v>42646</v>
      </c>
      <c r="BC102" s="320">
        <f>_xll.qlIndexFixing($AC$5,AZ102,TRUE,_xll.ohTrigger(Trigger,Trigger12M))</f>
        <v>1.7104566748842938E-3</v>
      </c>
      <c r="BD102" s="320">
        <f>_xll.qlIndexFixing($BE$1,AZ102,TRUE,_xll.ohTrigger(Trigger,Trigger12M))</f>
        <v>1.7929787756392347E-3</v>
      </c>
    </row>
    <row r="103" spans="1:56" ht="11.25" customHeight="1" x14ac:dyDescent="0.25">
      <c r="AY103" s="157" t="s">
        <v>211</v>
      </c>
      <c r="AZ103" s="158">
        <f>_xll.qlInterestRateIndexFixingDate(Currency&amp;"ibor"&amp;Tenor,BA103,Trigger)</f>
        <v>42277</v>
      </c>
      <c r="BA103" s="158">
        <f>_xll.qlCalendarAdvance(Calendar,BA102,AY103,"f",,Trigger)</f>
        <v>42279</v>
      </c>
      <c r="BB103" s="158">
        <f>_xll.qlInterestRateIndexMaturity(Currency&amp;"ibor"&amp;Tenor,BA103,Trigger)</f>
        <v>42646</v>
      </c>
      <c r="BC103" s="320">
        <f>_xll.qlIndexFixing($AC$5,AZ103,TRUE,_xll.ohTrigger(Trigger,Trigger12M))</f>
        <v>1.711296124620249E-3</v>
      </c>
      <c r="BD103" s="320">
        <f>_xll.qlIndexFixing($BE$1,AZ103,TRUE,_xll.ohTrigger(Trigger,Trigger12M))</f>
        <v>1.7935905818765941E-3</v>
      </c>
    </row>
    <row r="104" spans="1:56" ht="11.25" customHeight="1" x14ac:dyDescent="0.25">
      <c r="AY104" s="157" t="s">
        <v>211</v>
      </c>
      <c r="AZ104" s="158">
        <f>_xll.qlInterestRateIndexFixingDate(Currency&amp;"ibor"&amp;Tenor,BA104,Trigger)</f>
        <v>42278</v>
      </c>
      <c r="BA104" s="158">
        <f>_xll.qlCalendarAdvance(Calendar,BA103,AY104,"f",,Trigger)</f>
        <v>42282</v>
      </c>
      <c r="BB104" s="158">
        <f>_xll.qlInterestRateIndexMaturity(Currency&amp;"ibor"&amp;Tenor,BA104,Trigger)</f>
        <v>42648</v>
      </c>
      <c r="BC104" s="320">
        <f>_xll.qlIndexFixing($AC$5,AZ104,TRUE,_xll.ohTrigger(Trigger,Trigger12M))</f>
        <v>1.7153915356464386E-3</v>
      </c>
      <c r="BD104" s="320">
        <f>_xll.qlIndexFixing($BE$1,AZ104,TRUE,_xll.ohTrigger(Trigger,Trigger12M))</f>
        <v>1.7971032246676055E-3</v>
      </c>
    </row>
    <row r="105" spans="1:56" ht="11.25" customHeight="1" x14ac:dyDescent="0.25">
      <c r="AY105" s="157" t="s">
        <v>211</v>
      </c>
      <c r="AZ105" s="158">
        <f>_xll.qlInterestRateIndexFixingDate(Currency&amp;"ibor"&amp;Tenor,BA105,Trigger)</f>
        <v>42279</v>
      </c>
      <c r="BA105" s="158">
        <f>_xll.qlCalendarAdvance(Calendar,BA104,AY105,"f",,Trigger)</f>
        <v>42283</v>
      </c>
      <c r="BB105" s="158">
        <f>_xll.qlInterestRateIndexMaturity(Currency&amp;"ibor"&amp;Tenor,BA105,Trigger)</f>
        <v>42649</v>
      </c>
      <c r="BC105" s="320">
        <f>_xll.qlIndexFixing($AC$5,AZ105,TRUE,_xll.ohTrigger(Trigger,Trigger12M))</f>
        <v>1.7170234436003449E-3</v>
      </c>
      <c r="BD105" s="320">
        <f>_xll.qlIndexFixing($BE$1,AZ105,TRUE,_xll.ohTrigger(Trigger,Trigger12M))</f>
        <v>1.7985563379755377E-3</v>
      </c>
    </row>
    <row r="106" spans="1:56" ht="11.25" customHeight="1" x14ac:dyDescent="0.25">
      <c r="AY106" s="157" t="s">
        <v>211</v>
      </c>
      <c r="AZ106" s="158">
        <f>_xll.qlInterestRateIndexFixingDate(Currency&amp;"ibor"&amp;Tenor,BA106,Trigger)</f>
        <v>42282</v>
      </c>
      <c r="BA106" s="158">
        <f>_xll.qlCalendarAdvance(Calendar,BA105,AY106,"f",,Trigger)</f>
        <v>42284</v>
      </c>
      <c r="BB106" s="158">
        <f>_xll.qlInterestRateIndexMaturity(Currency&amp;"ibor"&amp;Tenor,BA106,Trigger)</f>
        <v>42650</v>
      </c>
      <c r="BC106" s="320">
        <f>_xll.qlIndexFixing($AC$5,AZ106,TRUE,_xll.ohTrigger(Trigger,Trigger12M))</f>
        <v>1.7186596096390647E-3</v>
      </c>
      <c r="BD106" s="320">
        <f>_xll.qlIndexFixing($BE$1,AZ106,TRUE,_xll.ohTrigger(Trigger,Trigger12M))</f>
        <v>1.8000092537171352E-3</v>
      </c>
    </row>
    <row r="107" spans="1:56" ht="11.25" customHeight="1" x14ac:dyDescent="0.25">
      <c r="AY107" s="157" t="s">
        <v>211</v>
      </c>
      <c r="AZ107" s="158">
        <f>_xll.qlInterestRateIndexFixingDate(Currency&amp;"ibor"&amp;Tenor,BA107,Trigger)</f>
        <v>42283</v>
      </c>
      <c r="BA107" s="158">
        <f>_xll.qlCalendarAdvance(Calendar,BA106,AY107,"f",,Trigger)</f>
        <v>42285</v>
      </c>
      <c r="BB107" s="158">
        <f>_xll.qlInterestRateIndexMaturity(Currency&amp;"ibor"&amp;Tenor,BA107,Trigger)</f>
        <v>42653</v>
      </c>
      <c r="BC107" s="320">
        <f>_xll.qlIndexFixing($AC$5,AZ107,TRUE,_xll.ohTrigger(Trigger,Trigger12M))</f>
        <v>1.721843259744507E-3</v>
      </c>
      <c r="BD107" s="320">
        <f>_xll.qlIndexFixing($BE$1,AZ107,TRUE,_xll.ohTrigger(Trigger,Trigger12M))</f>
        <v>1.8030845036319221E-3</v>
      </c>
    </row>
    <row r="108" spans="1:56" ht="11.25" customHeight="1" x14ac:dyDescent="0.25">
      <c r="AY108" s="157" t="s">
        <v>211</v>
      </c>
      <c r="AZ108" s="158">
        <f>_xll.qlInterestRateIndexFixingDate(Currency&amp;"ibor"&amp;Tenor,BA108,Trigger)</f>
        <v>42284</v>
      </c>
      <c r="BA108" s="158">
        <f>_xll.qlCalendarAdvance(Calendar,BA107,AY108,"f",,Trigger)</f>
        <v>42286</v>
      </c>
      <c r="BB108" s="158">
        <f>_xll.qlInterestRateIndexMaturity(Currency&amp;"ibor"&amp;Tenor,BA108,Trigger)</f>
        <v>42653</v>
      </c>
      <c r="BC108" s="320">
        <f>_xll.qlIndexFixing($AC$5,AZ108,TRUE,_xll.ohTrigger(Trigger,Trigger12M))</f>
        <v>1.7227159076357093E-3</v>
      </c>
      <c r="BD108" s="320">
        <f>_xll.qlIndexFixing($BE$1,AZ108,TRUE,_xll.ohTrigger(Trigger,Trigger12M))</f>
        <v>1.8037143988593645E-3</v>
      </c>
    </row>
    <row r="109" spans="1:56" ht="11.25" customHeight="1" x14ac:dyDescent="0.25">
      <c r="AY109" s="157" t="s">
        <v>211</v>
      </c>
      <c r="AZ109" s="158">
        <f>_xll.qlInterestRateIndexFixingDate(Currency&amp;"ibor"&amp;Tenor,BA109,Trigger)</f>
        <v>42285</v>
      </c>
      <c r="BA109" s="158">
        <f>_xll.qlCalendarAdvance(Calendar,BA108,AY109,"f",,Trigger)</f>
        <v>42289</v>
      </c>
      <c r="BB109" s="158">
        <f>_xll.qlInterestRateIndexMaturity(Currency&amp;"ibor"&amp;Tenor,BA109,Trigger)</f>
        <v>42655</v>
      </c>
      <c r="BC109" s="320">
        <f>_xll.qlIndexFixing($AC$5,AZ109,TRUE,_xll.ohTrigger(Trigger,Trigger12M))</f>
        <v>1.726904311846353E-3</v>
      </c>
      <c r="BD109" s="320">
        <f>_xll.qlIndexFixing($BE$1,AZ109,TRUE,_xll.ohTrigger(Trigger,Trigger12M))</f>
        <v>1.8071985952058263E-3</v>
      </c>
    </row>
    <row r="110" spans="1:56" ht="11.25" customHeight="1" x14ac:dyDescent="0.25">
      <c r="AY110" s="157" t="s">
        <v>211</v>
      </c>
      <c r="AZ110" s="158">
        <f>_xll.qlInterestRateIndexFixingDate(Currency&amp;"ibor"&amp;Tenor,BA110,Trigger)</f>
        <v>42286</v>
      </c>
      <c r="BA110" s="158">
        <f>_xll.qlCalendarAdvance(Calendar,BA109,AY110,"f",,Trigger)</f>
        <v>42290</v>
      </c>
      <c r="BB110" s="158">
        <f>_xll.qlInterestRateIndexMaturity(Currency&amp;"ibor"&amp;Tenor,BA110,Trigger)</f>
        <v>42656</v>
      </c>
      <c r="BC110" s="320">
        <f>_xll.qlIndexFixing($AC$5,AZ110,TRUE,_xll.ohTrigger(Trigger,Trigger12M))</f>
        <v>1.7285660268403741E-3</v>
      </c>
      <c r="BD110" s="320">
        <f>_xll.qlIndexFixing($BE$1,AZ110,TRUE,_xll.ohTrigger(Trigger,Trigger12M))</f>
        <v>1.8086067362771136E-3</v>
      </c>
    </row>
    <row r="111" spans="1:56" ht="11.25" customHeight="1" x14ac:dyDescent="0.25">
      <c r="AY111" s="157" t="s">
        <v>211</v>
      </c>
      <c r="AZ111" s="158">
        <f>_xll.qlInterestRateIndexFixingDate(Currency&amp;"ibor"&amp;Tenor,BA111,Trigger)</f>
        <v>42289</v>
      </c>
      <c r="BA111" s="158">
        <f>_xll.qlCalendarAdvance(Calendar,BA110,AY111,"f",,Trigger)</f>
        <v>42291</v>
      </c>
      <c r="BB111" s="158">
        <f>_xll.qlInterestRateIndexMaturity(Currency&amp;"ibor"&amp;Tenor,BA111,Trigger)</f>
        <v>42657</v>
      </c>
      <c r="BC111" s="320">
        <f>_xll.qlIndexFixing($AC$5,AZ111,TRUE,_xll.ohTrigger(Trigger,Trigger12M))</f>
        <v>1.7302320000683788E-3</v>
      </c>
      <c r="BD111" s="320">
        <f>_xll.qlIndexFixing($BE$1,AZ111,TRUE,_xll.ohTrigger(Trigger,Trigger12M))</f>
        <v>1.8099999999996489E-3</v>
      </c>
    </row>
    <row r="112" spans="1:56" ht="11.25" customHeight="1" x14ac:dyDescent="0.25">
      <c r="AY112" s="157" t="s">
        <v>211</v>
      </c>
      <c r="AZ112" s="158">
        <f>_xll.qlInterestRateIndexFixingDate(Currency&amp;"ibor"&amp;Tenor,BA112,Trigger)</f>
        <v>42290</v>
      </c>
      <c r="BA112" s="158">
        <f>_xll.qlCalendarAdvance(Calendar,BA111,AY112,"f",,Trigger)</f>
        <v>42292</v>
      </c>
      <c r="BB112" s="158">
        <f>_xll.qlInterestRateIndexMaturity(Currency&amp;"ibor"&amp;Tenor,BA112,Trigger)</f>
        <v>42660</v>
      </c>
      <c r="BC112" s="320">
        <f>_xll.qlIndexFixing($AC$5,AZ112,TRUE,_xll.ohTrigger(Trigger,Trigger12M))</f>
        <v>1.7335913978677008E-3</v>
      </c>
      <c r="BD112" s="320">
        <f>_xll.qlIndexFixing($BE$1,AZ112,TRUE,_xll.ohTrigger(Trigger,Trigger12M))</f>
        <v>1.8127896981914499E-3</v>
      </c>
    </row>
    <row r="113" spans="51:56" ht="11.25" customHeight="1" x14ac:dyDescent="0.25">
      <c r="AY113" s="157" t="s">
        <v>211</v>
      </c>
      <c r="AZ113" s="158">
        <f>_xll.qlInterestRateIndexFixingDate(Currency&amp;"ibor"&amp;Tenor,BA113,Trigger)</f>
        <v>42291</v>
      </c>
      <c r="BA113" s="158">
        <f>_xll.qlCalendarAdvance(Calendar,BA112,AY113,"f",,Trigger)</f>
        <v>42293</v>
      </c>
      <c r="BB113" s="158">
        <f>_xll.qlInterestRateIndexMaturity(Currency&amp;"ibor"&amp;Tenor,BA113,Trigger)</f>
        <v>42660</v>
      </c>
      <c r="BC113" s="320">
        <f>_xll.qlIndexFixing($AC$5,AZ113,TRUE,_xll.ohTrigger(Trigger,Trigger12M))</f>
        <v>1.7346546624333395E-3</v>
      </c>
      <c r="BD113" s="320">
        <f>_xll.qlIndexFixing($BE$1,AZ113,TRUE,_xll.ohTrigger(Trigger,Trigger12M))</f>
        <v>1.8134345663925748E-3</v>
      </c>
    </row>
    <row r="114" spans="51:56" ht="11.25" customHeight="1" x14ac:dyDescent="0.25">
      <c r="AY114" s="157" t="s">
        <v>211</v>
      </c>
      <c r="AZ114" s="158">
        <f>_xll.qlInterestRateIndexFixingDate(Currency&amp;"ibor"&amp;Tenor,BA114,Trigger)</f>
        <v>42292</v>
      </c>
      <c r="BA114" s="158">
        <f>_xll.qlCalendarAdvance(Calendar,BA113,AY114,"f",,Trigger)</f>
        <v>42296</v>
      </c>
      <c r="BB114" s="158">
        <f>_xll.qlInterestRateIndexMaturity(Currency&amp;"ibor"&amp;Tenor,BA114,Trigger)</f>
        <v>42662</v>
      </c>
      <c r="BC114" s="320">
        <f>_xll.qlIndexFixing($AC$5,AZ114,TRUE,_xll.ohTrigger(Trigger,Trigger12M))</f>
        <v>1.7394199789003458E-3</v>
      </c>
      <c r="BD114" s="320">
        <f>_xll.qlIndexFixing($BE$1,AZ114,TRUE,_xll.ohTrigger(Trigger,Trigger12M))</f>
        <v>1.816724253490936E-3</v>
      </c>
    </row>
    <row r="115" spans="51:56" ht="11.25" customHeight="1" x14ac:dyDescent="0.25">
      <c r="AY115" s="157" t="s">
        <v>211</v>
      </c>
      <c r="AZ115" s="158">
        <f>_xll.qlInterestRateIndexFixingDate(Currency&amp;"ibor"&amp;Tenor,BA115,Trigger)</f>
        <v>42293</v>
      </c>
      <c r="BA115" s="158">
        <f>_xll.qlCalendarAdvance(Calendar,BA114,AY115,"f",,Trigger)</f>
        <v>42297</v>
      </c>
      <c r="BB115" s="158">
        <f>_xll.qlInterestRateIndexMaturity(Currency&amp;"ibor"&amp;Tenor,BA115,Trigger)</f>
        <v>42663</v>
      </c>
      <c r="BC115" s="320">
        <f>_xll.qlIndexFixing($AC$5,AZ115,TRUE,_xll.ohTrigger(Trigger,Trigger12M))</f>
        <v>1.7412763081880091E-3</v>
      </c>
      <c r="BD115" s="320">
        <f>_xll.qlIndexFixing($BE$1,AZ115,TRUE,_xll.ohTrigger(Trigger,Trigger12M))</f>
        <v>1.8180242095618116E-3</v>
      </c>
    </row>
    <row r="116" spans="51:56" ht="11.25" customHeight="1" x14ac:dyDescent="0.25">
      <c r="AY116" s="157" t="s">
        <v>211</v>
      </c>
      <c r="AZ116" s="158">
        <f>_xll.qlInterestRateIndexFixingDate(Currency&amp;"ibor"&amp;Tenor,BA116,Trigger)</f>
        <v>42296</v>
      </c>
      <c r="BA116" s="158">
        <f>_xll.qlCalendarAdvance(Calendar,BA115,AY116,"f",,Trigger)</f>
        <v>42298</v>
      </c>
      <c r="BB116" s="158">
        <f>_xll.qlInterestRateIndexMaturity(Currency&amp;"ibor"&amp;Tenor,BA116,Trigger)</f>
        <v>42664</v>
      </c>
      <c r="BC116" s="320">
        <f>_xll.qlIndexFixing($AC$5,AZ116,TRUE,_xll.ohTrigger(Trigger,Trigger12M))</f>
        <v>1.7431388820647804E-3</v>
      </c>
      <c r="BD116" s="320">
        <f>_xll.qlIndexFixing($BE$1,AZ116,TRUE,_xll.ohTrigger(Trigger,Trigger12M))</f>
        <v>1.8193105476747783E-3</v>
      </c>
    </row>
    <row r="117" spans="51:56" ht="11.25" customHeight="1" x14ac:dyDescent="0.25">
      <c r="AY117" s="157" t="s">
        <v>211</v>
      </c>
      <c r="AZ117" s="158">
        <f>_xll.qlInterestRateIndexFixingDate(Currency&amp;"ibor"&amp;Tenor,BA117,Trigger)</f>
        <v>42297</v>
      </c>
      <c r="BA117" s="158">
        <f>_xll.qlCalendarAdvance(Calendar,BA116,AY117,"f",,Trigger)</f>
        <v>42299</v>
      </c>
      <c r="BB117" s="158">
        <f>_xll.qlInterestRateIndexMaturity(Currency&amp;"ibor"&amp;Tenor,BA117,Trigger)</f>
        <v>42667</v>
      </c>
      <c r="BC117" s="320">
        <f>_xll.qlIndexFixing($AC$5,AZ117,TRUE,_xll.ohTrigger(Trigger,Trigger12M))</f>
        <v>1.7465265845803186E-3</v>
      </c>
      <c r="BD117" s="320">
        <f>_xll.qlIndexFixing($BE$1,AZ117,TRUE,_xll.ohTrigger(Trigger,Trigger12M))</f>
        <v>1.8217809094241688E-3</v>
      </c>
    </row>
    <row r="118" spans="51:56" ht="11.25" customHeight="1" x14ac:dyDescent="0.25">
      <c r="AY118" s="157" t="s">
        <v>211</v>
      </c>
      <c r="AZ118" s="158">
        <f>_xll.qlInterestRateIndexFixingDate(Currency&amp;"ibor"&amp;Tenor,BA118,Trigger)</f>
        <v>42298</v>
      </c>
      <c r="BA118" s="158">
        <f>_xll.qlCalendarAdvance(Calendar,BA117,AY118,"f",,Trigger)</f>
        <v>42300</v>
      </c>
      <c r="BB118" s="158">
        <f>_xll.qlInterestRateIndexMaturity(Currency&amp;"ibor"&amp;Tenor,BA118,Trigger)</f>
        <v>42667</v>
      </c>
      <c r="BC118" s="320">
        <f>_xll.qlIndexFixing($AC$5,AZ118,TRUE,_xll.ohTrigger(Trigger,Trigger12M))</f>
        <v>1.7476411245539391E-3</v>
      </c>
      <c r="BD118" s="320">
        <f>_xll.qlIndexFixing($BE$1,AZ118,TRUE,_xll.ohTrigger(Trigger,Trigger12M))</f>
        <v>1.8224366011452954E-3</v>
      </c>
    </row>
    <row r="119" spans="51:56" ht="11.25" customHeight="1" x14ac:dyDescent="0.25">
      <c r="AY119" s="157" t="s">
        <v>211</v>
      </c>
      <c r="AZ119" s="158">
        <f>_xll.qlInterestRateIndexFixingDate(Currency&amp;"ibor"&amp;Tenor,BA119,Trigger)</f>
        <v>42299</v>
      </c>
      <c r="BA119" s="158">
        <f>_xll.qlCalendarAdvance(Calendar,BA118,AY119,"f",,Trigger)</f>
        <v>42303</v>
      </c>
      <c r="BB119" s="158">
        <f>_xll.qlInterestRateIndexMaturity(Currency&amp;"ibor"&amp;Tenor,BA119,Trigger)</f>
        <v>42669</v>
      </c>
      <c r="BC119" s="320">
        <f>_xll.qlIndexFixing($AC$5,AZ119,TRUE,_xll.ohTrigger(Trigger,Trigger12M))</f>
        <v>1.752545421528635E-3</v>
      </c>
      <c r="BD119" s="320">
        <f>_xll.qlIndexFixing($BE$1,AZ119,TRUE,_xll.ohTrigger(Trigger,Trigger12M))</f>
        <v>1.8255586912639609E-3</v>
      </c>
    </row>
    <row r="120" spans="51:56" ht="11.25" customHeight="1" x14ac:dyDescent="0.25">
      <c r="AY120" s="157" t="s">
        <v>211</v>
      </c>
      <c r="AZ120" s="158">
        <f>_xll.qlInterestRateIndexFixingDate(Currency&amp;"ibor"&amp;Tenor,BA120,Trigger)</f>
        <v>42300</v>
      </c>
      <c r="BA120" s="158">
        <f>_xll.qlCalendarAdvance(Calendar,BA119,AY120,"f",,Trigger)</f>
        <v>42304</v>
      </c>
      <c r="BB120" s="158">
        <f>_xll.qlInterestRateIndexMaturity(Currency&amp;"ibor"&amp;Tenor,BA120,Trigger)</f>
        <v>42670</v>
      </c>
      <c r="BC120" s="320">
        <f>_xll.qlIndexFixing($AC$5,AZ120,TRUE,_xll.ohTrigger(Trigger,Trigger12M))</f>
        <v>1.754445463687872E-3</v>
      </c>
      <c r="BD120" s="320">
        <f>_xll.qlIndexFixing($BE$1,AZ120,TRUE,_xll.ohTrigger(Trigger,Trigger12M))</f>
        <v>1.8267758242159816E-3</v>
      </c>
    </row>
    <row r="121" spans="51:56" ht="11.25" customHeight="1" x14ac:dyDescent="0.25">
      <c r="AY121" s="157" t="s">
        <v>211</v>
      </c>
      <c r="AZ121" s="158">
        <f>_xll.qlInterestRateIndexFixingDate(Currency&amp;"ibor"&amp;Tenor,BA121,Trigger)</f>
        <v>42303</v>
      </c>
      <c r="BA121" s="158">
        <f>_xll.qlCalendarAdvance(Calendar,BA120,AY121,"f",,Trigger)</f>
        <v>42305</v>
      </c>
      <c r="BB121" s="158">
        <f>_xll.qlInterestRateIndexMaturity(Currency&amp;"ibor"&amp;Tenor,BA121,Trigger)</f>
        <v>42671</v>
      </c>
      <c r="BC121" s="320">
        <f>_xll.qlIndexFixing($AC$5,AZ121,TRUE,_xll.ohTrigger(Trigger,Trigger12M))</f>
        <v>1.7563517506862904E-3</v>
      </c>
      <c r="BD121" s="320">
        <f>_xll.qlIndexFixing($BE$1,AZ121,TRUE,_xll.ohTrigger(Trigger,Trigger12M))</f>
        <v>1.8279835528384465E-3</v>
      </c>
    </row>
    <row r="122" spans="51:56" ht="11.25" customHeight="1" x14ac:dyDescent="0.25">
      <c r="AY122" s="157" t="s">
        <v>211</v>
      </c>
      <c r="AZ122" s="158">
        <f>_xll.qlInterestRateIndexFixingDate(Currency&amp;"ibor"&amp;Tenor,BA122,Trigger)</f>
        <v>42304</v>
      </c>
      <c r="BA122" s="158">
        <f>_xll.qlCalendarAdvance(Calendar,BA121,AY122,"f",,Trigger)</f>
        <v>42306</v>
      </c>
      <c r="BB122" s="158">
        <f>_xll.qlInterestRateIndexMaturity(Currency&amp;"ibor"&amp;Tenor,BA122,Trigger)</f>
        <v>42674</v>
      </c>
      <c r="BC122" s="320">
        <f>_xll.qlIndexFixing($AC$5,AZ122,TRUE,_xll.ohTrigger(Trigger,Trigger12M))</f>
        <v>1.7597661015563175E-3</v>
      </c>
      <c r="BD122" s="320">
        <f>_xll.qlIndexFixing($BE$1,AZ122,TRUE,_xll.ohTrigger(Trigger,Trigger12M))</f>
        <v>1.8302301099123405E-3</v>
      </c>
    </row>
    <row r="123" spans="51:56" ht="11.25" customHeight="1" x14ac:dyDescent="0.25">
      <c r="AY123" s="157" t="s">
        <v>211</v>
      </c>
      <c r="AZ123" s="158">
        <f>_xll.qlInterestRateIndexFixingDate(Currency&amp;"ibor"&amp;Tenor,BA123,Trigger)</f>
        <v>42305</v>
      </c>
      <c r="BA123" s="158">
        <f>_xll.qlCalendarAdvance(Calendar,BA122,AY123,"f",,Trigger)</f>
        <v>42307</v>
      </c>
      <c r="BB123" s="158">
        <f>_xll.qlInterestRateIndexMaturity(Currency&amp;"ibor"&amp;Tenor,BA123,Trigger)</f>
        <v>42674</v>
      </c>
      <c r="BC123" s="320">
        <f>_xll.qlIndexFixing($AC$5,AZ123,TRUE,_xll.ohTrigger(Trigger,Trigger12M))</f>
        <v>1.7609327454736949E-3</v>
      </c>
      <c r="BD123" s="320">
        <f>_xll.qlIndexFixing($BE$1,AZ123,TRUE,_xll.ohTrigger(Trigger,Trigger12M))</f>
        <v>1.8308927628163476E-3</v>
      </c>
    </row>
    <row r="124" spans="51:56" ht="11.25" customHeight="1" x14ac:dyDescent="0.25">
      <c r="AY124" s="157" t="s">
        <v>211</v>
      </c>
      <c r="AZ124" s="158">
        <f>_xll.qlInterestRateIndexFixingDate(Currency&amp;"ibor"&amp;Tenor,BA124,Trigger)</f>
        <v>42306</v>
      </c>
      <c r="BA124" s="158">
        <f>_xll.qlCalendarAdvance(Calendar,BA123,AY124,"f",,Trigger)</f>
        <v>42310</v>
      </c>
      <c r="BB124" s="158">
        <f>_xll.qlInterestRateIndexMaturity(Currency&amp;"ibor"&amp;Tenor,BA124,Trigger)</f>
        <v>42676</v>
      </c>
      <c r="BC124" s="320">
        <f>_xll.qlIndexFixing($AC$5,AZ124,TRUE,_xll.ohTrigger(Trigger,Trigger12M))</f>
        <v>1.7659768595420203E-3</v>
      </c>
      <c r="BD124" s="320">
        <f>_xll.qlIndexFixing($BE$1,AZ124,TRUE,_xll.ohTrigger(Trigger,Trigger12M))</f>
        <v>1.8339030635050057E-3</v>
      </c>
    </row>
    <row r="125" spans="51:56" ht="11.25" customHeight="1" x14ac:dyDescent="0.25">
      <c r="AY125" s="157" t="s">
        <v>211</v>
      </c>
      <c r="AZ125" s="158">
        <f>_xll.qlInterestRateIndexFixingDate(Currency&amp;"ibor"&amp;Tenor,BA125,Trigger)</f>
        <v>42307</v>
      </c>
      <c r="BA125" s="158">
        <f>_xll.qlCalendarAdvance(Calendar,BA124,AY125,"f",,Trigger)</f>
        <v>42311</v>
      </c>
      <c r="BB125" s="158">
        <f>_xll.qlInterestRateIndexMaturity(Currency&amp;"ibor"&amp;Tenor,BA125,Trigger)</f>
        <v>42677</v>
      </c>
      <c r="BC125" s="320">
        <f>_xll.qlIndexFixing($AC$5,AZ125,TRUE,_xll.ohTrigger(Trigger,Trigger12M))</f>
        <v>1.7679206163419077E-3</v>
      </c>
      <c r="BD125" s="320">
        <f>_xll.qlIndexFixing($BE$1,AZ125,TRUE,_xll.ohTrigger(Trigger,Trigger12M))</f>
        <v>1.8350675947943285E-3</v>
      </c>
    </row>
    <row r="126" spans="51:56" ht="11.25" customHeight="1" x14ac:dyDescent="0.25">
      <c r="AY126" s="157" t="s">
        <v>211</v>
      </c>
      <c r="AZ126" s="158">
        <f>_xll.qlInterestRateIndexFixingDate(Currency&amp;"ibor"&amp;Tenor,BA126,Trigger)</f>
        <v>42310</v>
      </c>
      <c r="BA126" s="158">
        <f>_xll.qlCalendarAdvance(Calendar,BA125,AY126,"f",,Trigger)</f>
        <v>42312</v>
      </c>
      <c r="BB126" s="158">
        <f>_xll.qlInterestRateIndexMaturity(Currency&amp;"ibor"&amp;Tenor,BA126,Trigger)</f>
        <v>42678</v>
      </c>
      <c r="BC126" s="320">
        <f>_xll.qlIndexFixing($AC$5,AZ126,TRUE,_xll.ohTrigger(Trigger,Trigger12M))</f>
        <v>1.7698706182373834E-3</v>
      </c>
      <c r="BD126" s="320">
        <f>_xll.qlIndexFixing($BE$1,AZ126,TRUE,_xll.ohTrigger(Trigger,Trigger12M))</f>
        <v>1.8362271774000028E-3</v>
      </c>
    </row>
    <row r="127" spans="51:56" ht="11.25" customHeight="1" x14ac:dyDescent="0.25">
      <c r="AY127" s="157" t="s">
        <v>211</v>
      </c>
      <c r="AZ127" s="158">
        <f>_xll.qlInterestRateIndexFixingDate(Currency&amp;"ibor"&amp;Tenor,BA127,Trigger)</f>
        <v>42311</v>
      </c>
      <c r="BA127" s="158">
        <f>_xll.qlCalendarAdvance(Calendar,BA126,AY127,"f",,Trigger)</f>
        <v>42313</v>
      </c>
      <c r="BB127" s="158">
        <f>_xll.qlInterestRateIndexMaturity(Currency&amp;"ibor"&amp;Tenor,BA127,Trigger)</f>
        <v>42681</v>
      </c>
      <c r="BC127" s="320">
        <f>_xll.qlIndexFixing($AC$5,AZ127,TRUE,_xll.ohTrigger(Trigger,Trigger12M))</f>
        <v>1.7733099611251827E-3</v>
      </c>
      <c r="BD127" s="320">
        <f>_xll.qlIndexFixing($BE$1,AZ127,TRUE,_xll.ohTrigger(Trigger,Trigger12M))</f>
        <v>1.8383497473504016E-3</v>
      </c>
    </row>
    <row r="128" spans="51:56" ht="11.25" customHeight="1" x14ac:dyDescent="0.25">
      <c r="AY128" s="157" t="s">
        <v>211</v>
      </c>
      <c r="AZ128" s="158">
        <f>_xll.qlInterestRateIndexFixingDate(Currency&amp;"ibor"&amp;Tenor,BA128,Trigger)</f>
        <v>42312</v>
      </c>
      <c r="BA128" s="158">
        <f>_xll.qlCalendarAdvance(Calendar,BA127,AY128,"f",,Trigger)</f>
        <v>42314</v>
      </c>
      <c r="BB128" s="158">
        <f>_xll.qlInterestRateIndexMaturity(Currency&amp;"ibor"&amp;Tenor,BA128,Trigger)</f>
        <v>42681</v>
      </c>
      <c r="BC128" s="320">
        <f>_xll.qlIndexFixing($AC$5,AZ128,TRUE,_xll.ohTrigger(Trigger,Trigger12M))</f>
        <v>1.7745295375707164E-3</v>
      </c>
      <c r="BD128" s="320">
        <f>_xll.qlIndexFixing($BE$1,AZ128,TRUE,_xll.ohTrigger(Trigger,Trigger12M))</f>
        <v>1.839015896314514E-3</v>
      </c>
    </row>
    <row r="129" spans="51:56" ht="11.25" customHeight="1" x14ac:dyDescent="0.25">
      <c r="AY129" s="157" t="s">
        <v>211</v>
      </c>
      <c r="AZ129" s="158">
        <f>_xll.qlInterestRateIndexFixingDate(Currency&amp;"ibor"&amp;Tenor,BA129,Trigger)</f>
        <v>42313</v>
      </c>
      <c r="BA129" s="158">
        <f>_xll.qlCalendarAdvance(Calendar,BA128,AY129,"f",,Trigger)</f>
        <v>42317</v>
      </c>
      <c r="BB129" s="158">
        <f>_xll.qlInterestRateIndexMaturity(Currency&amp;"ibor"&amp;Tenor,BA129,Trigger)</f>
        <v>42683</v>
      </c>
      <c r="BC129" s="320">
        <f>_xll.qlIndexFixing($AC$5,AZ129,TRUE,_xll.ohTrigger(Trigger,Trigger12M))</f>
        <v>1.7797143054485286E-3</v>
      </c>
      <c r="BD129" s="320">
        <f>_xll.qlIndexFixing($BE$1,AZ129,TRUE,_xll.ohTrigger(Trigger,Trigger12M))</f>
        <v>1.8419740027190103E-3</v>
      </c>
    </row>
    <row r="130" spans="51:56" ht="11.25" customHeight="1" x14ac:dyDescent="0.25">
      <c r="AY130" s="157" t="s">
        <v>211</v>
      </c>
      <c r="AZ130" s="158">
        <f>_xll.qlInterestRateIndexFixingDate(Currency&amp;"ibor"&amp;Tenor,BA130,Trigger)</f>
        <v>42314</v>
      </c>
      <c r="BA130" s="158">
        <f>_xll.qlCalendarAdvance(Calendar,BA129,AY130,"f",,Trigger)</f>
        <v>42318</v>
      </c>
      <c r="BB130" s="158">
        <f>_xll.qlInterestRateIndexMaturity(Currency&amp;"ibor"&amp;Tenor,BA130,Trigger)</f>
        <v>42684</v>
      </c>
      <c r="BC130" s="320">
        <f>_xll.qlIndexFixing($AC$5,AZ130,TRUE,_xll.ohTrigger(Trigger,Trigger12M))</f>
        <v>1.7817017786996403E-3</v>
      </c>
      <c r="BD130" s="320">
        <f>_xll.qlIndexFixing($BE$1,AZ130,TRUE,_xll.ohTrigger(Trigger,Trigger12M))</f>
        <v>1.8431178478973669E-3</v>
      </c>
    </row>
    <row r="131" spans="51:56" ht="11.25" customHeight="1" x14ac:dyDescent="0.25">
      <c r="AY131" s="157" t="s">
        <v>211</v>
      </c>
      <c r="AZ131" s="158">
        <f>_xll.qlInterestRateIndexFixingDate(Currency&amp;"ibor"&amp;Tenor,BA131,Trigger)</f>
        <v>42317</v>
      </c>
      <c r="BA131" s="158">
        <f>_xll.qlCalendarAdvance(Calendar,BA130,AY131,"f",,Trigger)</f>
        <v>42319</v>
      </c>
      <c r="BB131" s="158">
        <f>_xll.qlInterestRateIndexMaturity(Currency&amp;"ibor"&amp;Tenor,BA131,Trigger)</f>
        <v>42685</v>
      </c>
      <c r="BC131" s="320">
        <f>_xll.qlIndexFixing($AC$5,AZ131,TRUE,_xll.ohTrigger(Trigger,Trigger12M))</f>
        <v>1.7836954973079887E-3</v>
      </c>
      <c r="BD131" s="320">
        <f>_xll.qlIndexFixing($BE$1,AZ131,TRUE,_xll.ohTrigger(Trigger,Trigger12M))</f>
        <v>1.8442614420478912E-3</v>
      </c>
    </row>
    <row r="132" spans="51:56" ht="11.25" customHeight="1" x14ac:dyDescent="0.25">
      <c r="AY132" s="157" t="s">
        <v>211</v>
      </c>
      <c r="AZ132" s="158">
        <f>_xll.qlInterestRateIndexFixingDate(Currency&amp;"ibor"&amp;Tenor,BA132,Trigger)</f>
        <v>42318</v>
      </c>
      <c r="BA132" s="158">
        <f>_xll.qlCalendarAdvance(Calendar,BA131,AY132,"f",,Trigger)</f>
        <v>42320</v>
      </c>
      <c r="BB132" s="158">
        <f>_xll.qlInterestRateIndexMaturity(Currency&amp;"ibor"&amp;Tenor,BA132,Trigger)</f>
        <v>42688</v>
      </c>
      <c r="BC132" s="320">
        <f>_xll.qlIndexFixing($AC$5,AZ132,TRUE,_xll.ohTrigger(Trigger,Trigger12M))</f>
        <v>1.7871581758998685E-3</v>
      </c>
      <c r="BD132" s="320">
        <f>_xll.qlIndexFixing($BE$1,AZ132,TRUE,_xll.ohTrigger(Trigger,Trigger12M))</f>
        <v>1.8463640637585215E-3</v>
      </c>
    </row>
    <row r="133" spans="51:56" ht="11.25" customHeight="1" x14ac:dyDescent="0.25">
      <c r="AY133" s="157" t="s">
        <v>211</v>
      </c>
      <c r="AZ133" s="158">
        <f>_xll.qlInterestRateIndexFixingDate(Currency&amp;"ibor"&amp;Tenor,BA133,Trigger)</f>
        <v>42319</v>
      </c>
      <c r="BA133" s="158">
        <f>_xll.qlCalendarAdvance(Calendar,BA132,AY133,"f",,Trigger)</f>
        <v>42321</v>
      </c>
      <c r="BB133" s="158">
        <f>_xll.qlInterestRateIndexMaturity(Currency&amp;"ibor"&amp;Tenor,BA133,Trigger)</f>
        <v>42688</v>
      </c>
      <c r="BC133" s="320">
        <f>_xll.qlIndexFixing($AC$5,AZ133,TRUE,_xll.ohTrigger(Trigger,Trigger12M))</f>
        <v>1.7884315135071366E-3</v>
      </c>
      <c r="BD133" s="320">
        <f>_xll.qlIndexFixing($BE$1,AZ133,TRUE,_xll.ohTrigger(Trigger,Trigger12M))</f>
        <v>1.8470306729439165E-3</v>
      </c>
    </row>
    <row r="134" spans="51:56" ht="11.25" customHeight="1" x14ac:dyDescent="0.25">
      <c r="AY134" s="157" t="s">
        <v>211</v>
      </c>
      <c r="AZ134" s="158">
        <f>_xll.qlInterestRateIndexFixingDate(Currency&amp;"ibor"&amp;Tenor,BA134,Trigger)</f>
        <v>42320</v>
      </c>
      <c r="BA134" s="158">
        <f>_xll.qlCalendarAdvance(Calendar,BA133,AY134,"f",,Trigger)</f>
        <v>42324</v>
      </c>
      <c r="BB134" s="158">
        <f>_xll.qlInterestRateIndexMaturity(Currency&amp;"ibor"&amp;Tenor,BA134,Trigger)</f>
        <v>42690</v>
      </c>
      <c r="BC134" s="320">
        <f>_xll.qlIndexFixing($AC$5,AZ134,TRUE,_xll.ohTrigger(Trigger,Trigger12M))</f>
        <v>1.793757772041861E-3</v>
      </c>
      <c r="BD134" s="320">
        <f>_xll.qlIndexFixing($BE$1,AZ134,TRUE,_xll.ohTrigger(Trigger,Trigger12M))</f>
        <v>1.8499999999999983E-3</v>
      </c>
    </row>
    <row r="135" spans="51:56" ht="11.25" customHeight="1" x14ac:dyDescent="0.25">
      <c r="AY135" s="157" t="s">
        <v>211</v>
      </c>
      <c r="AZ135" s="158">
        <f>_xll.qlInterestRateIndexFixingDate(Currency&amp;"ibor"&amp;Tenor,BA135,Trigger)</f>
        <v>42321</v>
      </c>
      <c r="BA135" s="158">
        <f>_xll.qlCalendarAdvance(Calendar,BA134,AY135,"f",,Trigger)</f>
        <v>42325</v>
      </c>
      <c r="BB135" s="158">
        <f>_xll.qlInterestRateIndexMaturity(Currency&amp;"ibor"&amp;Tenor,BA135,Trigger)</f>
        <v>42691</v>
      </c>
      <c r="BC135" s="320">
        <f>_xll.qlIndexFixing($AC$5,AZ135,TRUE,_xll.ohTrigger(Trigger,Trigger12M))</f>
        <v>1.7951991490689936E-3</v>
      </c>
      <c r="BD135" s="320">
        <f>_xll.qlIndexFixing($BE$1,AZ135,TRUE,_xll.ohTrigger(Trigger,Trigger12M))</f>
        <v>1.8511563941729853E-3</v>
      </c>
    </row>
    <row r="136" spans="51:56" ht="11.25" customHeight="1" x14ac:dyDescent="0.25">
      <c r="AY136" s="157" t="s">
        <v>211</v>
      </c>
      <c r="AZ136" s="158">
        <f>_xll.qlInterestRateIndexFixingDate(Currency&amp;"ibor"&amp;Tenor,BA136,Trigger)</f>
        <v>42324</v>
      </c>
      <c r="BA136" s="158">
        <f>_xll.qlCalendarAdvance(Calendar,BA135,AY136,"f",,Trigger)</f>
        <v>42326</v>
      </c>
      <c r="BB136" s="158">
        <f>_xll.qlInterestRateIndexMaturity(Currency&amp;"ibor"&amp;Tenor,BA136,Trigger)</f>
        <v>42692</v>
      </c>
      <c r="BC136" s="320">
        <f>_xll.qlIndexFixing($AC$5,AZ136,TRUE,_xll.ohTrigger(Trigger,Trigger12M))</f>
        <v>1.7966405282043851E-3</v>
      </c>
      <c r="BD136" s="320">
        <f>_xll.qlIndexFixing($BE$1,AZ136,TRUE,_xll.ohTrigger(Trigger,Trigger12M))</f>
        <v>1.852317384775002E-3</v>
      </c>
    </row>
    <row r="137" spans="51:56" ht="11.25" customHeight="1" x14ac:dyDescent="0.25">
      <c r="AY137" s="157" t="s">
        <v>211</v>
      </c>
      <c r="AZ137" s="158">
        <f>_xll.qlInterestRateIndexFixingDate(Currency&amp;"ibor"&amp;Tenor,BA137,Trigger)</f>
        <v>42325</v>
      </c>
      <c r="BA137" s="158">
        <f>_xll.qlCalendarAdvance(Calendar,BA136,AY137,"f",,Trigger)</f>
        <v>42327</v>
      </c>
      <c r="BB137" s="158">
        <f>_xll.qlInterestRateIndexMaturity(Currency&amp;"ibor"&amp;Tenor,BA137,Trigger)</f>
        <v>42695</v>
      </c>
      <c r="BC137" s="320">
        <f>_xll.qlIndexFixing($AC$5,AZ137,TRUE,_xll.ohTrigger(Trigger,Trigger12M))</f>
        <v>1.7995322825833094E-3</v>
      </c>
      <c r="BD137" s="320">
        <f>_xll.qlIndexFixing($BE$1,AZ137,TRUE,_xll.ohTrigger(Trigger,Trigger12M))</f>
        <v>1.8545244226597405E-3</v>
      </c>
    </row>
    <row r="138" spans="51:56" ht="11.25" customHeight="1" x14ac:dyDescent="0.25">
      <c r="AY138" s="157" t="s">
        <v>211</v>
      </c>
      <c r="AZ138" s="158">
        <f>_xll.qlInterestRateIndexFixingDate(Currency&amp;"ibor"&amp;Tenor,BA138,Trigger)</f>
        <v>42326</v>
      </c>
      <c r="BA138" s="158">
        <f>_xll.qlCalendarAdvance(Calendar,BA137,AY138,"f",,Trigger)</f>
        <v>42328</v>
      </c>
      <c r="BB138" s="158">
        <f>_xll.qlInterestRateIndexMaturity(Currency&amp;"ibor"&amp;Tenor,BA138,Trigger)</f>
        <v>42695</v>
      </c>
      <c r="BC138" s="320">
        <f>_xll.qlIndexFixing($AC$5,AZ138,TRUE,_xll.ohTrigger(Trigger,Trigger12M))</f>
        <v>1.800248483751099E-3</v>
      </c>
      <c r="BD138" s="320">
        <f>_xll.qlIndexFixing($BE$1,AZ138,TRUE,_xll.ohTrigger(Trigger,Trigger12M))</f>
        <v>1.8551853349833864E-3</v>
      </c>
    </row>
    <row r="139" spans="51:56" ht="11.25" customHeight="1" x14ac:dyDescent="0.25">
      <c r="AY139" s="157" t="s">
        <v>211</v>
      </c>
      <c r="AZ139" s="158">
        <f>_xll.qlInterestRateIndexFixingDate(Currency&amp;"ibor"&amp;Tenor,BA139,Trigger)</f>
        <v>42327</v>
      </c>
      <c r="BA139" s="158">
        <f>_xll.qlCalendarAdvance(Calendar,BA138,AY139,"f",,Trigger)</f>
        <v>42331</v>
      </c>
      <c r="BB139" s="158">
        <f>_xll.qlInterestRateIndexMaturity(Currency&amp;"ibor"&amp;Tenor,BA139,Trigger)</f>
        <v>42697</v>
      </c>
      <c r="BC139" s="320">
        <f>_xll.qlIndexFixing($AC$5,AZ139,TRUE,_xll.ohTrigger(Trigger,Trigger12M))</f>
        <v>1.8038474555071926E-3</v>
      </c>
      <c r="BD139" s="320">
        <f>_xll.qlIndexFixing($BE$1,AZ139,TRUE,_xll.ohTrigger(Trigger,Trigger12M))</f>
        <v>1.8582518069155838E-3</v>
      </c>
    </row>
    <row r="140" spans="51:56" ht="11.25" customHeight="1" x14ac:dyDescent="0.25">
      <c r="AY140" s="157" t="s">
        <v>211</v>
      </c>
      <c r="AZ140" s="158">
        <f>_xll.qlInterestRateIndexFixingDate(Currency&amp;"ibor"&amp;Tenor,BA140,Trigger)</f>
        <v>42328</v>
      </c>
      <c r="BA140" s="158">
        <f>_xll.qlCalendarAdvance(Calendar,BA139,AY140,"f",,Trigger)</f>
        <v>42332</v>
      </c>
      <c r="BB140" s="158">
        <f>_xll.qlInterestRateIndexMaturity(Currency&amp;"ibor"&amp;Tenor,BA140,Trigger)</f>
        <v>42698</v>
      </c>
      <c r="BC140" s="320">
        <f>_xll.qlIndexFixing($AC$5,AZ140,TRUE,_xll.ohTrigger(Trigger,Trigger12M))</f>
        <v>1.8052888472927929E-3</v>
      </c>
      <c r="BD140" s="320">
        <f>_xll.qlIndexFixing($BE$1,AZ140,TRUE,_xll.ohTrigger(Trigger,Trigger12M))</f>
        <v>1.8594768676193929E-3</v>
      </c>
    </row>
    <row r="141" spans="51:56" ht="11.25" customHeight="1" x14ac:dyDescent="0.25">
      <c r="AY141" s="157" t="s">
        <v>211</v>
      </c>
      <c r="AZ141" s="158">
        <f>_xll.qlInterestRateIndexFixingDate(Currency&amp;"ibor"&amp;Tenor,BA141,Trigger)</f>
        <v>42331</v>
      </c>
      <c r="BA141" s="158">
        <f>_xll.qlCalendarAdvance(Calendar,BA140,AY141,"f",,Trigger)</f>
        <v>42333</v>
      </c>
      <c r="BB141" s="158">
        <f>_xll.qlInterestRateIndexMaturity(Currency&amp;"ibor"&amp;Tenor,BA141,Trigger)</f>
        <v>42699</v>
      </c>
      <c r="BC141" s="320">
        <f>_xll.qlIndexFixing($AC$5,AZ141,TRUE,_xll.ohTrigger(Trigger,Trigger12M))</f>
        <v>1.8067302411866523E-3</v>
      </c>
      <c r="BD141" s="320">
        <f>_xll.qlIndexFixing($BE$1,AZ141,TRUE,_xll.ohTrigger(Trigger,Trigger12M))</f>
        <v>1.8607188072037901E-3</v>
      </c>
    </row>
    <row r="142" spans="51:56" ht="11.25" customHeight="1" x14ac:dyDescent="0.25">
      <c r="AY142" s="157" t="s">
        <v>211</v>
      </c>
      <c r="AZ142" s="158">
        <f>_xll.qlInterestRateIndexFixingDate(Currency&amp;"ibor"&amp;Tenor,BA142,Trigger)</f>
        <v>42332</v>
      </c>
      <c r="BA142" s="158">
        <f>_xll.qlCalendarAdvance(Calendar,BA141,AY142,"f",,Trigger)</f>
        <v>42334</v>
      </c>
      <c r="BB142" s="158">
        <f>_xll.qlInterestRateIndexMaturity(Currency&amp;"ibor"&amp;Tenor,BA142,Trigger)</f>
        <v>42702</v>
      </c>
      <c r="BC142" s="320">
        <f>_xll.qlIndexFixing($AC$5,AZ142,TRUE,_xll.ohTrigger(Trigger,Trigger12M))</f>
        <v>1.809622126143966E-3</v>
      </c>
      <c r="BD142" s="320">
        <f>_xll.qlIndexFixing($BE$1,AZ142,TRUE,_xll.ohTrigger(Trigger,Trigger12M))</f>
        <v>1.863263540384869E-3</v>
      </c>
    </row>
    <row r="143" spans="51:56" ht="11.25" customHeight="1" x14ac:dyDescent="0.25">
      <c r="AY143" s="157" t="s">
        <v>211</v>
      </c>
      <c r="AZ143" s="158">
        <f>_xll.qlInterestRateIndexFixingDate(Currency&amp;"ibor"&amp;Tenor,BA143,Trigger)</f>
        <v>42333</v>
      </c>
      <c r="BA143" s="158">
        <f>_xll.qlCalendarAdvance(Calendar,BA142,AY143,"f",,Trigger)</f>
        <v>42335</v>
      </c>
      <c r="BB143" s="158">
        <f>_xll.qlInterestRateIndexMaturity(Currency&amp;"ibor"&amp;Tenor,BA143,Trigger)</f>
        <v>42702</v>
      </c>
      <c r="BC143" s="320">
        <f>_xll.qlIndexFixing($AC$5,AZ143,TRUE,_xll.ohTrigger(Trigger,Trigger12M))</f>
        <v>1.8103382841803716E-3</v>
      </c>
      <c r="BD143" s="320">
        <f>_xll.qlIndexFixing($BE$1,AZ143,TRUE,_xll.ohTrigger(Trigger,Trigger12M))</f>
        <v>1.8639144847534856E-3</v>
      </c>
    </row>
    <row r="144" spans="51:56" ht="11.25" customHeight="1" x14ac:dyDescent="0.25">
      <c r="AY144" s="157" t="s">
        <v>211</v>
      </c>
      <c r="AZ144" s="158">
        <f>_xll.qlInterestRateIndexFixingDate(Currency&amp;"ibor"&amp;Tenor,BA144,Trigger)</f>
        <v>42334</v>
      </c>
      <c r="BA144" s="158">
        <f>_xll.qlCalendarAdvance(Calendar,BA143,AY144,"f",,Trigger)</f>
        <v>42338</v>
      </c>
      <c r="BB144" s="158">
        <f>_xll.qlInterestRateIndexMaturity(Currency&amp;"ibor"&amp;Tenor,BA144,Trigger)</f>
        <v>42704</v>
      </c>
      <c r="BC144" s="320">
        <f>_xll.qlIndexFixing($AC$5,AZ144,TRUE,_xll.ohTrigger(Trigger,Trigger12M))</f>
        <v>1.8139372422824533E-3</v>
      </c>
      <c r="BD144" s="320">
        <f>_xll.qlIndexFixing($BE$1,AZ144,TRUE,_xll.ohTrigger(Trigger,Trigger12M))</f>
        <v>1.867245324633891E-3</v>
      </c>
    </row>
    <row r="145" spans="51:56" ht="11.25" customHeight="1" x14ac:dyDescent="0.25">
      <c r="AY145" s="157" t="s">
        <v>211</v>
      </c>
      <c r="AZ145" s="158">
        <f>_xll.qlInterestRateIndexFixingDate(Currency&amp;"ibor"&amp;Tenor,BA145,Trigger)</f>
        <v>42335</v>
      </c>
      <c r="BA145" s="158">
        <f>_xll.qlCalendarAdvance(Calendar,BA144,AY145,"f",,Trigger)</f>
        <v>42339</v>
      </c>
      <c r="BB145" s="158">
        <f>_xll.qlInterestRateIndexMaturity(Currency&amp;"ibor"&amp;Tenor,BA145,Trigger)</f>
        <v>42705</v>
      </c>
      <c r="BC145" s="320">
        <f>_xll.qlIndexFixing($AC$5,AZ145,TRUE,_xll.ohTrigger(Trigger,Trigger12M))</f>
        <v>1.8153786488267398E-3</v>
      </c>
      <c r="BD145" s="320">
        <f>_xll.qlIndexFixing($BE$1,AZ145,TRUE,_xll.ohTrigger(Trigger,Trigger12M))</f>
        <v>1.8686268972261768E-3</v>
      </c>
    </row>
    <row r="146" spans="51:56" ht="11.25" customHeight="1" x14ac:dyDescent="0.25">
      <c r="AY146" s="157" t="s">
        <v>211</v>
      </c>
      <c r="AZ146" s="158">
        <f>_xll.qlInterestRateIndexFixingDate(Currency&amp;"ibor"&amp;Tenor,BA146,Trigger)</f>
        <v>42338</v>
      </c>
      <c r="BA146" s="158">
        <f>_xll.qlCalendarAdvance(Calendar,BA145,AY146,"f",,Trigger)</f>
        <v>42340</v>
      </c>
      <c r="BB146" s="158">
        <f>_xll.qlInterestRateIndexMaturity(Currency&amp;"ibor"&amp;Tenor,BA146,Trigger)</f>
        <v>42706</v>
      </c>
      <c r="BC146" s="320">
        <f>_xll.qlIndexFixing($AC$5,AZ146,TRUE,_xll.ohTrigger(Trigger,Trigger12M))</f>
        <v>1.8168200574795034E-3</v>
      </c>
      <c r="BD146" s="320">
        <f>_xll.qlIndexFixing($BE$1,AZ146,TRUE,_xll.ohTrigger(Trigger,Trigger12M))</f>
        <v>1.8700382539086292E-3</v>
      </c>
    </row>
    <row r="147" spans="51:56" ht="11.25" customHeight="1" x14ac:dyDescent="0.25">
      <c r="AY147" s="157" t="s">
        <v>211</v>
      </c>
      <c r="AZ147" s="158">
        <f>_xll.qlInterestRateIndexFixingDate(Currency&amp;"ibor"&amp;Tenor,BA147,Trigger)</f>
        <v>42339</v>
      </c>
      <c r="BA147" s="158">
        <f>_xll.qlCalendarAdvance(Calendar,BA146,AY147,"f",,Trigger)</f>
        <v>42341</v>
      </c>
      <c r="BB147" s="158">
        <f>_xll.qlInterestRateIndexMaturity(Currency&amp;"ibor"&amp;Tenor,BA147,Trigger)</f>
        <v>42709</v>
      </c>
      <c r="BC147" s="320">
        <f>_xll.qlIndexFixing($AC$5,AZ147,TRUE,_xll.ohTrigger(Trigger,Trigger12M))</f>
        <v>1.8197120735810954E-3</v>
      </c>
      <c r="BD147" s="320">
        <f>_xll.qlIndexFixing($BE$1,AZ147,TRUE,_xll.ohTrigger(Trigger,Trigger12M))</f>
        <v>1.873187100006516E-3</v>
      </c>
    </row>
    <row r="148" spans="51:56" ht="11.25" customHeight="1" x14ac:dyDescent="0.25">
      <c r="AY148" s="157" t="s">
        <v>211</v>
      </c>
      <c r="AZ148" s="158">
        <f>_xll.qlInterestRateIndexFixingDate(Currency&amp;"ibor"&amp;Tenor,BA148,Trigger)</f>
        <v>42340</v>
      </c>
      <c r="BA148" s="158">
        <f>_xll.qlCalendarAdvance(Calendar,BA147,AY148,"f",,Trigger)</f>
        <v>42342</v>
      </c>
      <c r="BB148" s="158">
        <f>_xll.qlInterestRateIndexMaturity(Currency&amp;"ibor"&amp;Tenor,BA148,Trigger)</f>
        <v>42709</v>
      </c>
      <c r="BC148" s="320">
        <f>_xll.qlIndexFixing($AC$5,AZ148,TRUE,_xll.ohTrigger(Trigger,Trigger12M))</f>
        <v>1.8204281882035081E-3</v>
      </c>
      <c r="BD148" s="320">
        <f>_xll.qlIndexFixing($BE$1,AZ148,TRUE,_xll.ohTrigger(Trigger,Trigger12M))</f>
        <v>1.8738294274479271E-3</v>
      </c>
    </row>
    <row r="149" spans="51:56" ht="11.25" customHeight="1" x14ac:dyDescent="0.25">
      <c r="AY149" s="157" t="s">
        <v>211</v>
      </c>
      <c r="AZ149" s="158">
        <f>_xll.qlInterestRateIndexFixingDate(Currency&amp;"ibor"&amp;Tenor,BA149,Trigger)</f>
        <v>42341</v>
      </c>
      <c r="BA149" s="158">
        <f>_xll.qlCalendarAdvance(Calendar,BA148,AY149,"f",,Trigger)</f>
        <v>42345</v>
      </c>
      <c r="BB149" s="158">
        <f>_xll.qlInterestRateIndexMaturity(Currency&amp;"ibor"&amp;Tenor,BA149,Trigger)</f>
        <v>42711</v>
      </c>
      <c r="BC149" s="320">
        <f>_xll.qlIndexFixing($AC$5,AZ149,TRUE,_xll.ohTrigger(Trigger,Trigger12M))</f>
        <v>1.8240271323689532E-3</v>
      </c>
      <c r="BD149" s="320">
        <f>_xll.qlIndexFixing($BE$1,AZ149,TRUE,_xll.ohTrigger(Trigger,Trigger12M))</f>
        <v>1.8776085493330396E-3</v>
      </c>
    </row>
    <row r="150" spans="51:56" ht="11.25" customHeight="1" x14ac:dyDescent="0.25">
      <c r="AY150" s="157" t="s">
        <v>211</v>
      </c>
      <c r="AZ150" s="158">
        <f>_xll.qlInterestRateIndexFixingDate(Currency&amp;"ibor"&amp;Tenor,BA150,Trigger)</f>
        <v>42342</v>
      </c>
      <c r="BA150" s="158">
        <f>_xll.qlCalendarAdvance(Calendar,BA149,AY150,"f",,Trigger)</f>
        <v>42346</v>
      </c>
      <c r="BB150" s="158">
        <f>_xll.qlInterestRateIndexMaturity(Currency&amp;"ibor"&amp;Tenor,BA150,Trigger)</f>
        <v>42712</v>
      </c>
      <c r="BC150" s="320">
        <f>_xll.qlIndexFixing($AC$5,AZ150,TRUE,_xll.ohTrigger(Trigger,Trigger12M))</f>
        <v>1.8254685536719258E-3</v>
      </c>
      <c r="BD150" s="320">
        <f>_xll.qlIndexFixing($BE$1,AZ150,TRUE,_xll.ohTrigger(Trigger,Trigger12M))</f>
        <v>1.8792388389602709E-3</v>
      </c>
    </row>
    <row r="151" spans="51:56" ht="11.25" customHeight="1" x14ac:dyDescent="0.25">
      <c r="AY151" s="157" t="s">
        <v>211</v>
      </c>
      <c r="AZ151" s="158">
        <f>_xll.qlInterestRateIndexFixingDate(Currency&amp;"ibor"&amp;Tenor,BA151,Trigger)</f>
        <v>42345</v>
      </c>
      <c r="BA151" s="158">
        <f>_xll.qlCalendarAdvance(Calendar,BA150,AY151,"f",,Trigger)</f>
        <v>42347</v>
      </c>
      <c r="BB151" s="158">
        <f>_xll.qlInterestRateIndexMaturity(Currency&amp;"ibor"&amp;Tenor,BA151,Trigger)</f>
        <v>42713</v>
      </c>
      <c r="BC151" s="320">
        <f>_xll.qlIndexFixing($AC$5,AZ151,TRUE,_xll.ohTrigger(Trigger,Trigger12M))</f>
        <v>1.8269099770833756E-3</v>
      </c>
      <c r="BD151" s="320">
        <f>_xll.qlIndexFixing($BE$1,AZ151,TRUE,_xll.ohTrigger(Trigger,Trigger12M))</f>
        <v>1.8809124408234858E-3</v>
      </c>
    </row>
    <row r="152" spans="51:56" ht="11.25" customHeight="1" x14ac:dyDescent="0.25">
      <c r="AY152" s="157" t="s">
        <v>211</v>
      </c>
      <c r="AZ152" s="158">
        <f>_xll.qlInterestRateIndexFixingDate(Currency&amp;"ibor"&amp;Tenor,BA152,Trigger)</f>
        <v>42346</v>
      </c>
      <c r="BA152" s="158">
        <f>_xll.qlCalendarAdvance(Calendar,BA151,AY152,"f",,Trigger)</f>
        <v>42348</v>
      </c>
      <c r="BB152" s="158">
        <f>_xll.qlInterestRateIndexMaturity(Currency&amp;"ibor"&amp;Tenor,BA152,Trigger)</f>
        <v>42716</v>
      </c>
      <c r="BC152" s="320">
        <f>_xll.qlIndexFixing($AC$5,AZ152,TRUE,_xll.ohTrigger(Trigger,Trigger12M))</f>
        <v>1.829802124895349E-3</v>
      </c>
      <c r="BD152" s="320">
        <f>_xll.qlIndexFixing($BE$1,AZ152,TRUE,_xll.ohTrigger(Trigger,Trigger12M))</f>
        <v>1.8849411779618143E-3</v>
      </c>
    </row>
    <row r="153" spans="51:56" ht="11.25" customHeight="1" x14ac:dyDescent="0.25">
      <c r="AY153" s="157" t="s">
        <v>211</v>
      </c>
      <c r="AZ153" s="158">
        <f>_xll.qlInterestRateIndexFixingDate(Currency&amp;"ibor"&amp;Tenor,BA153,Trigger)</f>
        <v>42347</v>
      </c>
      <c r="BA153" s="158">
        <f>_xll.qlCalendarAdvance(Calendar,BA152,AY153,"f",,Trigger)</f>
        <v>42349</v>
      </c>
      <c r="BB153" s="158">
        <f>_xll.qlInterestRateIndexMaturity(Currency&amp;"ibor"&amp;Tenor,BA153,Trigger)</f>
        <v>42716</v>
      </c>
      <c r="BC153" s="320">
        <f>_xll.qlIndexFixing($AC$5,AZ153,TRUE,_xll.ohTrigger(Trigger,Trigger12M))</f>
        <v>1.8305181958209438E-3</v>
      </c>
      <c r="BD153" s="320">
        <f>_xll.qlIndexFixing($BE$1,AZ153,TRUE,_xll.ohTrigger(Trigger,Trigger12M))</f>
        <v>1.8855780947458112E-3</v>
      </c>
    </row>
    <row r="154" spans="51:56" ht="11.25" customHeight="1" x14ac:dyDescent="0.25">
      <c r="AY154" s="157" t="s">
        <v>211</v>
      </c>
      <c r="AZ154" s="158">
        <f>_xll.qlInterestRateIndexFixingDate(Currency&amp;"ibor"&amp;Tenor,BA154,Trigger)</f>
        <v>42348</v>
      </c>
      <c r="BA154" s="158">
        <f>_xll.qlCalendarAdvance(Calendar,BA153,AY154,"f",,Trigger)</f>
        <v>42352</v>
      </c>
      <c r="BB154" s="158">
        <f>_xll.qlInterestRateIndexMaturity(Currency&amp;"ibor"&amp;Tenor,BA154,Trigger)</f>
        <v>42718</v>
      </c>
      <c r="BC154" s="320">
        <f>_xll.qlIndexFixing($AC$5,AZ154,TRUE,_xll.ohTrigger(Trigger,Trigger12M))</f>
        <v>1.8341171257673478E-3</v>
      </c>
      <c r="BD154" s="320">
        <f>_xll.qlIndexFixing($BE$1,AZ154,TRUE,_xll.ohTrigger(Trigger,Trigger12M))</f>
        <v>1.8899999999673687E-3</v>
      </c>
    </row>
    <row r="155" spans="51:56" ht="11.25" customHeight="1" x14ac:dyDescent="0.25">
      <c r="AY155" s="157" t="s">
        <v>211</v>
      </c>
      <c r="AZ155" s="158">
        <f>_xll.qlInterestRateIndexFixingDate(Currency&amp;"ibor"&amp;Tenor,BA155,Trigger)</f>
        <v>42349</v>
      </c>
      <c r="BA155" s="158">
        <f>_xll.qlCalendarAdvance(Calendar,BA154,AY155,"f",,Trigger)</f>
        <v>42353</v>
      </c>
      <c r="BB155" s="158">
        <f>_xll.qlInterestRateIndexMaturity(Currency&amp;"ibor"&amp;Tenor,BA155,Trigger)</f>
        <v>42719</v>
      </c>
      <c r="BC155" s="320">
        <f>_xll.qlIndexFixing($AC$5,AZ155,TRUE,_xll.ohTrigger(Trigger,Trigger12M))</f>
        <v>1.8355585618292248E-3</v>
      </c>
      <c r="BD155" s="320">
        <f>_xll.qlIndexFixing($BE$1,AZ155,TRUE,_xll.ohTrigger(Trigger,Trigger12M))</f>
        <v>1.8919748861386866E-3</v>
      </c>
    </row>
    <row r="156" spans="51:56" ht="11.25" customHeight="1" x14ac:dyDescent="0.25">
      <c r="AY156" s="157" t="s">
        <v>211</v>
      </c>
      <c r="AZ156" s="158">
        <f>_xll.qlInterestRateIndexFixingDate(Currency&amp;"ibor"&amp;Tenor,BA156,Trigger)</f>
        <v>42352</v>
      </c>
      <c r="BA156" s="158">
        <f>_xll.qlCalendarAdvance(Calendar,BA155,AY156,"f",,Trigger)</f>
        <v>42354</v>
      </c>
      <c r="BB156" s="158">
        <f>_xll.qlInterestRateIndexMaturity(Currency&amp;"ibor"&amp;Tenor,BA156,Trigger)</f>
        <v>42720</v>
      </c>
      <c r="BC156" s="320">
        <f>_xll.qlIndexFixing($AC$5,AZ156,TRUE,_xll.ohTrigger(Trigger,Trigger12M))</f>
        <v>1.8369999999997976E-3</v>
      </c>
      <c r="BD156" s="320">
        <f>_xll.qlIndexFixing($BE$1,AZ156,TRUE,_xll.ohTrigger(Trigger,Trigger12M))</f>
        <v>1.8940031045749474E-3</v>
      </c>
    </row>
    <row r="157" spans="51:56" ht="11.25" customHeight="1" x14ac:dyDescent="0.25">
      <c r="AY157" s="157" t="s">
        <v>211</v>
      </c>
      <c r="AZ157" s="158">
        <f>_xll.qlInterestRateIndexFixingDate(Currency&amp;"ibor"&amp;Tenor,BA157,Trigger)</f>
        <v>42353</v>
      </c>
      <c r="BA157" s="158">
        <f>_xll.qlCalendarAdvance(Calendar,BA156,AY157,"f",,Trigger)</f>
        <v>42355</v>
      </c>
      <c r="BB157" s="158">
        <f>_xll.qlInterestRateIndexMaturity(Currency&amp;"ibor"&amp;Tenor,BA157,Trigger)</f>
        <v>42723</v>
      </c>
      <c r="BC157" s="320">
        <f>_xll.qlIndexFixing($AC$5,AZ157,TRUE,_xll.ohTrigger(Trigger,Trigger12M))</f>
        <v>1.839058675669928E-3</v>
      </c>
      <c r="BD157" s="320">
        <f>_xll.qlIndexFixing($BE$1,AZ157,TRUE,_xll.ohTrigger(Trigger,Trigger12M))</f>
        <v>1.8991162218189935E-3</v>
      </c>
    </row>
    <row r="158" spans="51:56" ht="11.25" customHeight="1" x14ac:dyDescent="0.25">
      <c r="AY158" s="157" t="s">
        <v>211</v>
      </c>
      <c r="AZ158" s="158">
        <f>_xll.qlInterestRateIndexFixingDate(Currency&amp;"ibor"&amp;Tenor,BA158,Trigger)</f>
        <v>42354</v>
      </c>
      <c r="BA158" s="158">
        <f>_xll.qlCalendarAdvance(Calendar,BA157,AY158,"f",,Trigger)</f>
        <v>42356</v>
      </c>
      <c r="BB158" s="158">
        <f>_xll.qlInterestRateIndexMaturity(Currency&amp;"ibor"&amp;Tenor,BA158,Trigger)</f>
        <v>42723</v>
      </c>
      <c r="BC158" s="320">
        <f>_xll.qlIndexFixing($AC$5,AZ158,TRUE,_xll.ohTrigger(Trigger,Trigger12M))</f>
        <v>1.8397724348694772E-3</v>
      </c>
      <c r="BD158" s="320">
        <f>_xll.qlIndexFixing($BE$1,AZ158,TRUE,_xll.ohTrigger(Trigger,Trigger12M))</f>
        <v>1.8997526380248786E-3</v>
      </c>
    </row>
    <row r="159" spans="51:56" ht="11.25" customHeight="1" x14ac:dyDescent="0.25">
      <c r="AY159" s="157" t="s">
        <v>211</v>
      </c>
      <c r="AZ159" s="158">
        <f>_xll.qlInterestRateIndexFixingDate(Currency&amp;"ibor"&amp;Tenor,BA159,Trigger)</f>
        <v>42355</v>
      </c>
      <c r="BA159" s="158">
        <f>_xll.qlCalendarAdvance(Calendar,BA158,AY159,"f",,Trigger)</f>
        <v>42359</v>
      </c>
      <c r="BB159" s="158">
        <f>_xll.qlInterestRateIndexMaturity(Currency&amp;"ibor"&amp;Tenor,BA159,Trigger)</f>
        <v>42725</v>
      </c>
      <c r="BC159" s="320">
        <f>_xll.qlIndexFixing($AC$5,AZ159,TRUE,_xll.ohTrigger(Trigger,Trigger12M))</f>
        <v>1.8428055387544485E-3</v>
      </c>
      <c r="BD159" s="320">
        <f>_xll.qlIndexFixing($BE$1,AZ159,TRUE,_xll.ohTrigger(Trigger,Trigger12M))</f>
        <v>1.904870661521317E-3</v>
      </c>
    </row>
    <row r="160" spans="51:56" ht="11.25" customHeight="1" x14ac:dyDescent="0.25">
      <c r="AY160" s="157" t="s">
        <v>211</v>
      </c>
      <c r="AZ160" s="158">
        <f>_xll.qlInterestRateIndexFixingDate(Currency&amp;"ibor"&amp;Tenor,BA160,Trigger)</f>
        <v>42356</v>
      </c>
      <c r="BA160" s="158">
        <f>_xll.qlCalendarAdvance(Calendar,BA159,AY160,"f",,Trigger)</f>
        <v>42360</v>
      </c>
      <c r="BB160" s="158">
        <f>_xll.qlInterestRateIndexMaturity(Currency&amp;"ibor"&amp;Tenor,BA160,Trigger)</f>
        <v>42726</v>
      </c>
      <c r="BC160" s="320">
        <f>_xll.qlIndexFixing($AC$5,AZ160,TRUE,_xll.ohTrigger(Trigger,Trigger12M))</f>
        <v>1.8439637948858916E-3</v>
      </c>
      <c r="BD160" s="320">
        <f>_xll.qlIndexFixing($BE$1,AZ160,TRUE,_xll.ohTrigger(Trigger,Trigger12M))</f>
        <v>1.9071745423693822E-3</v>
      </c>
    </row>
    <row r="161" spans="51:56" ht="11.25" customHeight="1" x14ac:dyDescent="0.25">
      <c r="AY161" s="157" t="s">
        <v>211</v>
      </c>
      <c r="AZ161" s="158">
        <f>_xll.qlInterestRateIndexFixingDate(Currency&amp;"ibor"&amp;Tenor,BA161,Trigger)</f>
        <v>42359</v>
      </c>
      <c r="BA161" s="158">
        <f>_xll.qlCalendarAdvance(Calendar,BA160,AY161,"f",,Trigger)</f>
        <v>42361</v>
      </c>
      <c r="BB161" s="158">
        <f>_xll.qlInterestRateIndexMaturity(Currency&amp;"ibor"&amp;Tenor,BA161,Trigger)</f>
        <v>42727</v>
      </c>
      <c r="BC161" s="320">
        <f>_xll.qlIndexFixing($AC$5,AZ161,TRUE,_xll.ohTrigger(Trigger,Trigger12M))</f>
        <v>1.845121100469716E-3</v>
      </c>
      <c r="BD161" s="320">
        <f>_xll.qlIndexFixing($BE$1,AZ161,TRUE,_xll.ohTrigger(Trigger,Trigger12M))</f>
        <v>1.9095168319786463E-3</v>
      </c>
    </row>
    <row r="162" spans="51:56" ht="11.25" customHeight="1" x14ac:dyDescent="0.25">
      <c r="AY162" s="157" t="s">
        <v>211</v>
      </c>
      <c r="AZ162" s="158">
        <f>_xll.qlInterestRateIndexFixingDate(Currency&amp;"ibor"&amp;Tenor,BA162,Trigger)</f>
        <v>42360</v>
      </c>
      <c r="BA162" s="158">
        <f>_xll.qlCalendarAdvance(Calendar,BA161,AY162,"f",,Trigger)</f>
        <v>42362</v>
      </c>
      <c r="BB162" s="158">
        <f>_xll.qlInterestRateIndexMaturity(Currency&amp;"ibor"&amp;Tenor,BA162,Trigger)</f>
        <v>42731</v>
      </c>
      <c r="BC162" s="320">
        <f>_xll.qlIndexFixing($AC$5,AZ162,TRUE,_xll.ohTrigger(Trigger,Trigger12M))</f>
        <v>1.8476181737796691E-3</v>
      </c>
      <c r="BD162" s="320">
        <f>_xll.qlIndexFixing($BE$1,AZ162,TRUE,_xll.ohTrigger(Trigger,Trigger12M))</f>
        <v>1.9173027825415928E-3</v>
      </c>
    </row>
    <row r="163" spans="51:56" ht="11.25" customHeight="1" x14ac:dyDescent="0.25">
      <c r="AY163" s="157" t="s">
        <v>211</v>
      </c>
      <c r="AZ163" s="158">
        <f>_xll.qlInterestRateIndexFixingDate(Currency&amp;"ibor"&amp;Tenor,BA163,Trigger)</f>
        <v>42361</v>
      </c>
      <c r="BA163" s="158">
        <f>_xll.qlCalendarAdvance(Calendar,BA162,AY163,"f",,Trigger)</f>
        <v>42366</v>
      </c>
      <c r="BB163" s="158">
        <f>_xll.qlInterestRateIndexMaturity(Currency&amp;"ibor"&amp;Tenor,BA163,Trigger)</f>
        <v>42732</v>
      </c>
      <c r="BC163" s="320">
        <f>_xll.qlIndexFixing($AC$5,AZ163,TRUE,_xll.ohTrigger(Trigger,Trigger12M))</f>
        <v>1.8508933700570553E-3</v>
      </c>
      <c r="BD163" s="320">
        <f>_xll.qlIndexFixing($BE$1,AZ163,TRUE,_xll.ohTrigger(Trigger,Trigger12M))</f>
        <v>1.9217270476591551E-3</v>
      </c>
    </row>
    <row r="164" spans="51:56" ht="11.25" customHeight="1" x14ac:dyDescent="0.25">
      <c r="AY164" s="157" t="s">
        <v>211</v>
      </c>
      <c r="AZ164" s="158">
        <f>_xll.qlInterestRateIndexFixingDate(Currency&amp;"ibor"&amp;Tenor,BA164,Trigger)</f>
        <v>42362</v>
      </c>
      <c r="BA164" s="158">
        <f>_xll.qlCalendarAdvance(Calendar,BA163,AY164,"f",,Trigger)</f>
        <v>42367</v>
      </c>
      <c r="BB164" s="158">
        <f>_xll.qlInterestRateIndexMaturity(Currency&amp;"ibor"&amp;Tenor,BA164,Trigger)</f>
        <v>42733</v>
      </c>
      <c r="BC164" s="320">
        <f>_xll.qlIndexFixing($AC$5,AZ164,TRUE,_xll.ohTrigger(Trigger,Trigger12M))</f>
        <v>1.8520449722848409E-3</v>
      </c>
      <c r="BD164" s="320">
        <f>_xll.qlIndexFixing($BE$1,AZ164,TRUE,_xll.ohTrigger(Trigger,Trigger12M))</f>
        <v>1.9242531518094937E-3</v>
      </c>
    </row>
    <row r="165" spans="51:56" ht="11.25" customHeight="1" x14ac:dyDescent="0.25">
      <c r="AY165" s="157" t="s">
        <v>211</v>
      </c>
      <c r="AZ165" s="158">
        <f>_xll.qlInterestRateIndexFixingDate(Currency&amp;"ibor"&amp;Tenor,BA165,Trigger)</f>
        <v>42366</v>
      </c>
      <c r="BA165" s="158">
        <f>_xll.qlCalendarAdvance(Calendar,BA164,AY165,"f",,Trigger)</f>
        <v>42368</v>
      </c>
      <c r="BB165" s="158">
        <f>_xll.qlInterestRateIndexMaturity(Currency&amp;"ibor"&amp;Tenor,BA165,Trigger)</f>
        <v>42734</v>
      </c>
      <c r="BC165" s="320">
        <f>_xll.qlIndexFixing($AC$5,AZ165,TRUE,_xll.ohTrigger(Trigger,Trigger12M))</f>
        <v>1.8531956239414202E-3</v>
      </c>
      <c r="BD165" s="320">
        <f>_xll.qlIndexFixing($BE$1,AZ165,TRUE,_xll.ohTrigger(Trigger,Trigger12M))</f>
        <v>1.9268019722009609E-3</v>
      </c>
    </row>
    <row r="166" spans="51:56" ht="11.25" customHeight="1" x14ac:dyDescent="0.25">
      <c r="AY166" s="157" t="s">
        <v>211</v>
      </c>
      <c r="AZ166" s="158">
        <f>_xll.qlInterestRateIndexFixingDate(Currency&amp;"ibor"&amp;Tenor,BA166,Trigger)</f>
        <v>42367</v>
      </c>
      <c r="BA166" s="158">
        <f>_xll.qlCalendarAdvance(Calendar,BA165,AY166,"f",,Trigger)</f>
        <v>42369</v>
      </c>
      <c r="BB166" s="158">
        <f>_xll.qlInterestRateIndexMaturity(Currency&amp;"ibor"&amp;Tenor,BA166,Trigger)</f>
        <v>42734</v>
      </c>
      <c r="BC166" s="320">
        <f>_xll.qlIndexFixing($AC$5,AZ166,TRUE,_xll.ohTrigger(Trigger,Trigger12M))</f>
        <v>1.853900668044147E-3</v>
      </c>
      <c r="BD166" s="320">
        <f>_xll.qlIndexFixing($BE$1,AZ166,TRUE,_xll.ohTrigger(Trigger,Trigger12M))</f>
        <v>1.9274405779813458E-3</v>
      </c>
    </row>
    <row r="167" spans="51:56" ht="11.25" customHeight="1" x14ac:dyDescent="0.25">
      <c r="AY167" s="157" t="s">
        <v>211</v>
      </c>
      <c r="AZ167" s="158">
        <f>_xll.qlInterestRateIndexFixingDate(Currency&amp;"ibor"&amp;Tenor,BA167,Trigger)</f>
        <v>42368</v>
      </c>
      <c r="BA167" s="158">
        <f>_xll.qlCalendarAdvance(Calendar,BA166,AY167,"f",,Trigger)</f>
        <v>42373</v>
      </c>
      <c r="BB167" s="158">
        <f>_xll.qlInterestRateIndexMaturity(Currency&amp;"ibor"&amp;Tenor,BA167,Trigger)</f>
        <v>42739</v>
      </c>
      <c r="BC167" s="320">
        <f>_xll.qlIndexFixing($AC$5,AZ167,TRUE,_xll.ohTrigger(Trigger,Trigger12M))</f>
        <v>1.8589346235419939E-3</v>
      </c>
      <c r="BD167" s="320">
        <f>_xll.qlIndexFixing($BE$1,AZ167,TRUE,_xll.ohTrigger(Trigger,Trigger12M))</f>
        <v>1.9398056077566249E-3</v>
      </c>
    </row>
    <row r="168" spans="51:56" ht="11.25" customHeight="1" x14ac:dyDescent="0.25">
      <c r="AY168" s="157" t="s">
        <v>211</v>
      </c>
      <c r="AZ168" s="158">
        <f>_xll.qlInterestRateIndexFixingDate(Currency&amp;"ibor"&amp;Tenor,BA168,Trigger)</f>
        <v>42369</v>
      </c>
      <c r="BA168" s="158">
        <f>_xll.qlCalendarAdvance(Calendar,BA167,AY168,"f",,Trigger)</f>
        <v>42374</v>
      </c>
      <c r="BB168" s="158">
        <f>_xll.qlInterestRateIndexMaturity(Currency&amp;"ibor"&amp;Tenor,BA168,Trigger)</f>
        <v>42740</v>
      </c>
      <c r="BC168" s="320">
        <f>_xll.qlIndexFixing($AC$5,AZ168,TRUE,_xll.ohTrigger(Trigger,Trigger12M))</f>
        <v>1.8600795717023185E-3</v>
      </c>
      <c r="BD168" s="320">
        <f>_xll.qlIndexFixing($BE$1,AZ168,TRUE,_xll.ohTrigger(Trigger,Trigger12M))</f>
        <v>1.9424417797527303E-3</v>
      </c>
    </row>
    <row r="169" spans="51:56" ht="11.25" customHeight="1" x14ac:dyDescent="0.25">
      <c r="AY169" s="157" t="s">
        <v>211</v>
      </c>
      <c r="AZ169" s="158">
        <f>_xll.qlInterestRateIndexFixingDate(Currency&amp;"ibor"&amp;Tenor,BA169,Trigger)</f>
        <v>42373</v>
      </c>
      <c r="BA169" s="158">
        <f>_xll.qlCalendarAdvance(Calendar,BA168,AY169,"f",,Trigger)</f>
        <v>42375</v>
      </c>
      <c r="BB169" s="158">
        <f>_xll.qlInterestRateIndexMaturity(Currency&amp;"ibor"&amp;Tenor,BA169,Trigger)</f>
        <v>42741</v>
      </c>
      <c r="BC169" s="320">
        <f>_xll.qlIndexFixing($AC$5,AZ169,TRUE,_xll.ohTrigger(Trigger,Trigger12M))</f>
        <v>1.8612235692685043E-3</v>
      </c>
      <c r="BD169" s="320">
        <f>_xll.qlIndexFixing($BE$1,AZ169,TRUE,_xll.ohTrigger(Trigger,Trigger12M))</f>
        <v>1.9450842061504224E-3</v>
      </c>
    </row>
    <row r="170" spans="51:56" ht="11.25" customHeight="1" x14ac:dyDescent="0.25">
      <c r="AY170" s="157" t="s">
        <v>211</v>
      </c>
      <c r="AZ170" s="158">
        <f>_xll.qlInterestRateIndexFixingDate(Currency&amp;"ibor"&amp;Tenor,BA170,Trigger)</f>
        <v>42374</v>
      </c>
      <c r="BA170" s="158">
        <f>_xll.qlCalendarAdvance(Calendar,BA169,AY170,"f",,Trigger)</f>
        <v>42376</v>
      </c>
      <c r="BB170" s="158">
        <f>_xll.qlInterestRateIndexMaturity(Currency&amp;"ibor"&amp;Tenor,BA170,Trigger)</f>
        <v>42744</v>
      </c>
      <c r="BC170" s="320">
        <f>_xll.qlIndexFixing($AC$5,AZ170,TRUE,_xll.ohTrigger(Trigger,Trigger12M))</f>
        <v>1.8632557632302963E-3</v>
      </c>
      <c r="BD170" s="320">
        <f>_xll.qlIndexFixing($BE$1,AZ170,TRUE,_xll.ohTrigger(Trigger,Trigger12M))</f>
        <v>1.9517210197998918E-3</v>
      </c>
    </row>
    <row r="171" spans="51:56" ht="11.25" customHeight="1" x14ac:dyDescent="0.25">
      <c r="AY171" s="157" t="s">
        <v>211</v>
      </c>
      <c r="AZ171" s="158">
        <f>_xll.qlInterestRateIndexFixingDate(Currency&amp;"ibor"&amp;Tenor,BA171,Trigger)</f>
        <v>42375</v>
      </c>
      <c r="BA171" s="158">
        <f>_xll.qlCalendarAdvance(Calendar,BA170,AY171,"f",,Trigger)</f>
        <v>42377</v>
      </c>
      <c r="BB171" s="158">
        <f>_xll.qlInterestRateIndexMaturity(Currency&amp;"ibor"&amp;Tenor,BA171,Trigger)</f>
        <v>42744</v>
      </c>
      <c r="BC171" s="320">
        <f>_xll.qlIndexFixing($AC$5,AZ171,TRUE,_xll.ohTrigger(Trigger,Trigger12M))</f>
        <v>1.863952865595968E-3</v>
      </c>
      <c r="BD171" s="320">
        <f>_xll.qlIndexFixing($BE$1,AZ171,TRUE,_xll.ohTrigger(Trigger,Trigger12M))</f>
        <v>1.9523742771100463E-3</v>
      </c>
    </row>
    <row r="172" spans="51:56" ht="11.25" customHeight="1" x14ac:dyDescent="0.25">
      <c r="AY172" s="157" t="s">
        <v>211</v>
      </c>
      <c r="AZ172" s="158">
        <f>_xll.qlInterestRateIndexFixingDate(Currency&amp;"ibor"&amp;Tenor,BA172,Trigger)</f>
        <v>42376</v>
      </c>
      <c r="BA172" s="158">
        <f>_xll.qlCalendarAdvance(Calendar,BA171,AY172,"f",,Trigger)</f>
        <v>42380</v>
      </c>
      <c r="BB172" s="158">
        <f>_xll.qlInterestRateIndexMaturity(Currency&amp;"ibor"&amp;Tenor,BA172,Trigger)</f>
        <v>42746</v>
      </c>
      <c r="BC172" s="320">
        <f>_xll.qlIndexFixing($AC$5,AZ172,TRUE,_xll.ohTrigger(Trigger,Trigger12M))</f>
        <v>1.8669292980681002E-3</v>
      </c>
      <c r="BD172" s="320">
        <f>_xll.qlIndexFixing($BE$1,AZ172,TRUE,_xll.ohTrigger(Trigger,Trigger12M))</f>
        <v>1.9583050967927943E-3</v>
      </c>
    </row>
    <row r="173" spans="51:56" ht="11.25" customHeight="1" x14ac:dyDescent="0.25">
      <c r="AY173" s="157" t="s">
        <v>211</v>
      </c>
      <c r="AZ173" s="158">
        <f>_xll.qlInterestRateIndexFixingDate(Currency&amp;"ibor"&amp;Tenor,BA173,Trigger)</f>
        <v>42377</v>
      </c>
      <c r="BA173" s="158">
        <f>_xll.qlCalendarAdvance(Calendar,BA172,AY173,"f",,Trigger)</f>
        <v>42381</v>
      </c>
      <c r="BB173" s="158">
        <f>_xll.qlInterestRateIndexMaturity(Currency&amp;"ibor"&amp;Tenor,BA173,Trigger)</f>
        <v>42747</v>
      </c>
      <c r="BC173" s="320">
        <f>_xll.qlIndexFixing($AC$5,AZ173,TRUE,_xll.ohTrigger(Trigger,Trigger12M))</f>
        <v>1.868067591998471E-3</v>
      </c>
      <c r="BD173" s="320">
        <f>_xll.qlIndexFixing($BE$1,AZ173,TRUE,_xll.ohTrigger(Trigger,Trigger12M))</f>
        <v>1.9609337953069568E-3</v>
      </c>
    </row>
    <row r="174" spans="51:56" ht="11.25" customHeight="1" x14ac:dyDescent="0.25">
      <c r="AY174" s="157" t="s">
        <v>211</v>
      </c>
      <c r="AZ174" s="158">
        <f>_xll.qlInterestRateIndexFixingDate(Currency&amp;"ibor"&amp;Tenor,BA174,Trigger)</f>
        <v>42380</v>
      </c>
      <c r="BA174" s="158">
        <f>_xll.qlCalendarAdvance(Calendar,BA173,AY174,"f",,Trigger)</f>
        <v>42382</v>
      </c>
      <c r="BB174" s="158">
        <f>_xll.qlInterestRateIndexMaturity(Currency&amp;"ibor"&amp;Tenor,BA174,Trigger)</f>
        <v>42748</v>
      </c>
      <c r="BC174" s="320">
        <f>_xll.qlIndexFixing($AC$5,AZ174,TRUE,_xll.ohTrigger(Trigger,Trigger12M))</f>
        <v>1.8692049353117703E-3</v>
      </c>
      <c r="BD174" s="320">
        <f>_xll.qlIndexFixing($BE$1,AZ174,TRUE,_xll.ohTrigger(Trigger,Trigger12M))</f>
        <v>1.9635515168763022E-3</v>
      </c>
    </row>
    <row r="175" spans="51:56" ht="11.25" customHeight="1" x14ac:dyDescent="0.25">
      <c r="AY175" s="157" t="s">
        <v>211</v>
      </c>
      <c r="AZ175" s="158">
        <f>_xll.qlInterestRateIndexFixingDate(Currency&amp;"ibor"&amp;Tenor,BA175,Trigger)</f>
        <v>42381</v>
      </c>
      <c r="BA175" s="158">
        <f>_xll.qlCalendarAdvance(Calendar,BA174,AY175,"f",,Trigger)</f>
        <v>42383</v>
      </c>
      <c r="BB175" s="158">
        <f>_xll.qlInterestRateIndexMaturity(Currency&amp;"ibor"&amp;Tenor,BA175,Trigger)</f>
        <v>42751</v>
      </c>
      <c r="BC175" s="320">
        <f>_xll.qlIndexFixing($AC$5,AZ175,TRUE,_xll.ohTrigger(Trigger,Trigger12M))</f>
        <v>1.8712288083222693E-3</v>
      </c>
      <c r="BD175" s="320">
        <f>_xll.qlIndexFixing($BE$1,AZ175,TRUE,_xll.ohTrigger(Trigger,Trigger12M))</f>
        <v>1.9699999999900114E-3</v>
      </c>
    </row>
    <row r="176" spans="51:56" ht="11.25" customHeight="1" x14ac:dyDescent="0.25">
      <c r="AY176" s="157" t="s">
        <v>211</v>
      </c>
      <c r="AZ176" s="158">
        <f>_xll.qlInterestRateIndexFixingDate(Currency&amp;"ibor"&amp;Tenor,BA176,Trigger)</f>
        <v>42382</v>
      </c>
      <c r="BA176" s="158">
        <f>_xll.qlCalendarAdvance(Calendar,BA175,AY176,"f",,Trigger)</f>
        <v>42384</v>
      </c>
      <c r="BB176" s="158">
        <f>_xll.qlInterestRateIndexMaturity(Currency&amp;"ibor"&amp;Tenor,BA176,Trigger)</f>
        <v>42751</v>
      </c>
      <c r="BC176" s="320">
        <f>_xll.qlIndexFixing($AC$5,AZ176,TRUE,_xll.ohTrigger(Trigger,Trigger12M))</f>
        <v>1.8719201054687141E-3</v>
      </c>
      <c r="BD176" s="320">
        <f>_xll.qlIndexFixing($BE$1,AZ176,TRUE,_xll.ohTrigger(Trigger,Trigger12M))</f>
        <v>1.9706581958099864E-3</v>
      </c>
    </row>
    <row r="177" spans="51:56" ht="11.25" customHeight="1" x14ac:dyDescent="0.25">
      <c r="AY177" s="157" t="s">
        <v>211</v>
      </c>
      <c r="AZ177" s="158">
        <f>_xll.qlInterestRateIndexFixingDate(Currency&amp;"ibor"&amp;Tenor,BA177,Trigger)</f>
        <v>42383</v>
      </c>
      <c r="BA177" s="158">
        <f>_xll.qlCalendarAdvance(Calendar,BA176,AY177,"f",,Trigger)</f>
        <v>42387</v>
      </c>
      <c r="BB177" s="158">
        <f>_xll.qlInterestRateIndexMaturity(Currency&amp;"ibor"&amp;Tenor,BA177,Trigger)</f>
        <v>42753</v>
      </c>
      <c r="BC177" s="320">
        <f>_xll.qlIndexFixing($AC$5,AZ177,TRUE,_xll.ohTrigger(Trigger,Trigger12M))</f>
        <v>1.8748773925003263E-3</v>
      </c>
      <c r="BD177" s="320">
        <f>_xll.qlIndexFixing($BE$1,AZ177,TRUE,_xll.ohTrigger(Trigger,Trigger12M))</f>
        <v>1.9763904097709231E-3</v>
      </c>
    </row>
    <row r="178" spans="51:56" ht="11.25" customHeight="1" x14ac:dyDescent="0.25">
      <c r="AY178" s="157" t="s">
        <v>211</v>
      </c>
      <c r="AZ178" s="158">
        <f>_xll.qlInterestRateIndexFixingDate(Currency&amp;"ibor"&amp;Tenor,BA178,Trigger)</f>
        <v>42384</v>
      </c>
      <c r="BA178" s="158">
        <f>_xll.qlCalendarAdvance(Calendar,BA177,AY178,"f",,Trigger)</f>
        <v>42388</v>
      </c>
      <c r="BB178" s="158">
        <f>_xll.qlInterestRateIndexMaturity(Currency&amp;"ibor"&amp;Tenor,BA178,Trigger)</f>
        <v>42754</v>
      </c>
      <c r="BC178" s="320">
        <f>_xll.qlIndexFixing($AC$5,AZ178,TRUE,_xll.ohTrigger(Trigger,Trigger12M))</f>
        <v>1.8760090320395606E-3</v>
      </c>
      <c r="BD178" s="320">
        <f>_xll.qlIndexFixing($BE$1,AZ178,TRUE,_xll.ohTrigger(Trigger,Trigger12M))</f>
        <v>1.9788978582813872E-3</v>
      </c>
    </row>
    <row r="179" spans="51:56" ht="11.25" customHeight="1" x14ac:dyDescent="0.25">
      <c r="AY179" s="157" t="s">
        <v>211</v>
      </c>
      <c r="AZ179" s="158">
        <f>_xll.qlInterestRateIndexFixingDate(Currency&amp;"ibor"&amp;Tenor,BA179,Trigger)</f>
        <v>42387</v>
      </c>
      <c r="BA179" s="158">
        <f>_xll.qlCalendarAdvance(Calendar,BA178,AY179,"f",,Trigger)</f>
        <v>42389</v>
      </c>
      <c r="BB179" s="158">
        <f>_xll.qlInterestRateIndexMaturity(Currency&amp;"ibor"&amp;Tenor,BA179,Trigger)</f>
        <v>42755</v>
      </c>
      <c r="BC179" s="320">
        <f>_xll.qlIndexFixing($AC$5,AZ179,TRUE,_xll.ohTrigger(Trigger,Trigger12M))</f>
        <v>1.877139720938354E-3</v>
      </c>
      <c r="BD179" s="320">
        <f>_xll.qlIndexFixing($BE$1,AZ179,TRUE,_xll.ohTrigger(Trigger,Trigger12M))</f>
        <v>1.9813850367640094E-3</v>
      </c>
    </row>
    <row r="180" spans="51:56" ht="11.25" customHeight="1" x14ac:dyDescent="0.25">
      <c r="AY180" s="157" t="s">
        <v>211</v>
      </c>
      <c r="AZ180" s="158">
        <f>_xll.qlInterestRateIndexFixingDate(Currency&amp;"ibor"&amp;Tenor,BA180,Trigger)</f>
        <v>42388</v>
      </c>
      <c r="BA180" s="158">
        <f>_xll.qlCalendarAdvance(Calendar,BA179,AY180,"f",,Trigger)</f>
        <v>42390</v>
      </c>
      <c r="BB180" s="158">
        <f>_xll.qlInterestRateIndexMaturity(Currency&amp;"ibor"&amp;Tenor,BA180,Trigger)</f>
        <v>42758</v>
      </c>
      <c r="BC180" s="320">
        <f>_xll.qlIndexFixing($AC$5,AZ180,TRUE,_xll.ohTrigger(Trigger,Trigger12M))</f>
        <v>1.8791555261422237E-3</v>
      </c>
      <c r="BD180" s="320">
        <f>_xll.qlIndexFixing($BE$1,AZ180,TRUE,_xll.ohTrigger(Trigger,Trigger12M))</f>
        <v>1.9874118895953632E-3</v>
      </c>
    </row>
    <row r="181" spans="51:56" ht="11.25" customHeight="1" x14ac:dyDescent="0.25">
      <c r="AY181" s="157" t="s">
        <v>211</v>
      </c>
      <c r="AZ181" s="158">
        <f>_xll.qlInterestRateIndexFixingDate(Currency&amp;"ibor"&amp;Tenor,BA181,Trigger)</f>
        <v>42389</v>
      </c>
      <c r="BA181" s="158">
        <f>_xll.qlCalendarAdvance(Calendar,BA180,AY181,"f",,Trigger)</f>
        <v>42391</v>
      </c>
      <c r="BB181" s="158">
        <f>_xll.qlInterestRateIndexMaturity(Currency&amp;"ibor"&amp;Tenor,BA181,Trigger)</f>
        <v>42758</v>
      </c>
      <c r="BC181" s="320">
        <f>_xll.qlIndexFixing($AC$5,AZ181,TRUE,_xll.ohTrigger(Trigger,Trigger12M))</f>
        <v>1.8798408916001162E-3</v>
      </c>
      <c r="BD181" s="320">
        <f>_xll.qlIndexFixing($BE$1,AZ181,TRUE,_xll.ohTrigger(Trigger,Trigger12M))</f>
        <v>1.9880714790948295E-3</v>
      </c>
    </row>
    <row r="182" spans="51:56" ht="11.25" customHeight="1" x14ac:dyDescent="0.25">
      <c r="AY182" s="157" t="s">
        <v>211</v>
      </c>
      <c r="AZ182" s="158">
        <f>_xll.qlInterestRateIndexFixingDate(Currency&amp;"ibor"&amp;Tenor,BA182,Trigger)</f>
        <v>42390</v>
      </c>
      <c r="BA182" s="158">
        <f>_xll.qlCalendarAdvance(Calendar,BA181,AY182,"f",,Trigger)</f>
        <v>42394</v>
      </c>
      <c r="BB182" s="158">
        <f>_xll.qlInterestRateIndexMaturity(Currency&amp;"ibor"&amp;Tenor,BA182,Trigger)</f>
        <v>42760</v>
      </c>
      <c r="BC182" s="320">
        <f>_xll.qlIndexFixing($AC$5,AZ182,TRUE,_xll.ohTrigger(Trigger,Trigger12M))</f>
        <v>1.8827789057108309E-3</v>
      </c>
      <c r="BD182" s="320">
        <f>_xll.qlIndexFixing($BE$1,AZ182,TRUE,_xll.ohTrigger(Trigger,Trigger12M))</f>
        <v>1.9935276711020287E-3</v>
      </c>
    </row>
    <row r="183" spans="51:56" ht="11.25" customHeight="1" x14ac:dyDescent="0.25">
      <c r="AY183" s="157" t="s">
        <v>211</v>
      </c>
      <c r="AZ183" s="158">
        <f>_xll.qlInterestRateIndexFixingDate(Currency&amp;"ibor"&amp;Tenor,BA183,Trigger)</f>
        <v>42391</v>
      </c>
      <c r="BA183" s="158">
        <f>_xll.qlCalendarAdvance(Calendar,BA182,AY183,"f",,Trigger)</f>
        <v>42395</v>
      </c>
      <c r="BB183" s="158">
        <f>_xll.qlInterestRateIndexMaturity(Currency&amp;"ibor"&amp;Tenor,BA183,Trigger)</f>
        <v>42761</v>
      </c>
      <c r="BC183" s="320">
        <f>_xll.qlIndexFixing($AC$5,AZ183,TRUE,_xll.ohTrigger(Trigger,Trigger12M))</f>
        <v>1.8839038906984015E-3</v>
      </c>
      <c r="BD183" s="320">
        <f>_xll.qlIndexFixing($BE$1,AZ183,TRUE,_xll.ohTrigger(Trigger,Trigger12M))</f>
        <v>1.9958997479172188E-3</v>
      </c>
    </row>
    <row r="184" spans="51:56" ht="11.25" customHeight="1" x14ac:dyDescent="0.25">
      <c r="AY184" s="157" t="s">
        <v>211</v>
      </c>
      <c r="AZ184" s="158">
        <f>_xll.qlInterestRateIndexFixingDate(Currency&amp;"ibor"&amp;Tenor,BA184,Trigger)</f>
        <v>42394</v>
      </c>
      <c r="BA184" s="158">
        <f>_xll.qlCalendarAdvance(Calendar,BA183,AY184,"f",,Trigger)</f>
        <v>42396</v>
      </c>
      <c r="BB184" s="158">
        <f>_xll.qlInterestRateIndexMaturity(Currency&amp;"ibor"&amp;Tenor,BA184,Trigger)</f>
        <v>42762</v>
      </c>
      <c r="BC184" s="320">
        <f>_xll.qlIndexFixing($AC$5,AZ184,TRUE,_xll.ohTrigger(Trigger,Trigger12M))</f>
        <v>1.8850279250221618E-3</v>
      </c>
      <c r="BD184" s="320">
        <f>_xll.qlIndexFixing($BE$1,AZ184,TRUE,_xll.ohTrigger(Trigger,Trigger12M))</f>
        <v>1.998253756266341E-3</v>
      </c>
    </row>
    <row r="185" spans="51:56" ht="11.25" customHeight="1" x14ac:dyDescent="0.25">
      <c r="AY185" s="157" t="s">
        <v>211</v>
      </c>
      <c r="AZ185" s="158">
        <f>_xll.qlInterestRateIndexFixingDate(Currency&amp;"ibor"&amp;Tenor,BA185,Trigger)</f>
        <v>42395</v>
      </c>
      <c r="BA185" s="158">
        <f>_xll.qlCalendarAdvance(Calendar,BA184,AY185,"f",,Trigger)</f>
        <v>42397</v>
      </c>
      <c r="BB185" s="158">
        <f>_xll.qlInterestRateIndexMaturity(Currency&amp;"ibor"&amp;Tenor,BA185,Trigger)</f>
        <v>42765</v>
      </c>
      <c r="BC185" s="320">
        <f>_xll.qlIndexFixing($AC$5,AZ185,TRUE,_xll.ohTrigger(Trigger,Trigger12M))</f>
        <v>1.8870359155647553E-3</v>
      </c>
      <c r="BD185" s="320">
        <f>_xll.qlIndexFixing($BE$1,AZ185,TRUE,_xll.ohTrigger(Trigger,Trigger12M))</f>
        <v>2.0038991024031922E-3</v>
      </c>
    </row>
    <row r="186" spans="51:56" ht="11.25" customHeight="1" x14ac:dyDescent="0.25">
      <c r="AY186" s="157" t="s">
        <v>211</v>
      </c>
      <c r="AZ186" s="158">
        <f>_xll.qlInterestRateIndexFixingDate(Currency&amp;"ibor"&amp;Tenor,BA186,Trigger)</f>
        <v>42396</v>
      </c>
      <c r="BA186" s="158">
        <f>_xll.qlCalendarAdvance(Calendar,BA185,AY186,"f",,Trigger)</f>
        <v>42398</v>
      </c>
      <c r="BB186" s="158">
        <f>_xll.qlInterestRateIndexMaturity(Currency&amp;"ibor"&amp;Tenor,BA186,Trigger)</f>
        <v>42766</v>
      </c>
      <c r="BC186" s="320">
        <f>_xll.qlIndexFixing($AC$5,AZ186,TRUE,_xll.ohTrigger(Trigger,Trigger12M))</f>
        <v>1.888157903507092E-3</v>
      </c>
      <c r="BD186" s="320">
        <f>_xll.qlIndexFixing($BE$1,AZ186,TRUE,_xll.ohTrigger(Trigger,Trigger12M))</f>
        <v>2.0061853324154538E-3</v>
      </c>
    </row>
    <row r="187" spans="51:56" ht="11.25" customHeight="1" x14ac:dyDescent="0.25">
      <c r="AY187" s="157" t="s">
        <v>211</v>
      </c>
      <c r="AZ187" s="158">
        <f>_xll.qlInterestRateIndexFixingDate(Currency&amp;"ibor"&amp;Tenor,BA187,Trigger)</f>
        <v>42397</v>
      </c>
      <c r="BA187" s="158">
        <f>_xll.qlCalendarAdvance(Calendar,BA186,AY187,"f",,Trigger)</f>
        <v>42401</v>
      </c>
      <c r="BB187" s="158">
        <f>_xll.qlInterestRateIndexMaturity(Currency&amp;"ibor"&amp;Tenor,BA187,Trigger)</f>
        <v>42767</v>
      </c>
      <c r="BC187" s="320">
        <f>_xll.qlIndexFixing($AC$5,AZ187,TRUE,_xll.ohTrigger(Trigger,Trigger12M))</f>
        <v>1.8906338365783253E-3</v>
      </c>
      <c r="BD187" s="320">
        <f>_xll.qlIndexFixing($BE$1,AZ187,TRUE,_xll.ohTrigger(Trigger,Trigger12M))</f>
        <v>2.0097643174979375E-3</v>
      </c>
    </row>
    <row r="188" spans="51:56" ht="11.25" customHeight="1" x14ac:dyDescent="0.25">
      <c r="AY188" s="157" t="s">
        <v>211</v>
      </c>
      <c r="AZ188" s="158">
        <f>_xll.qlInterestRateIndexFixingDate(Currency&amp;"ibor"&amp;Tenor,BA188,Trigger)</f>
        <v>42398</v>
      </c>
      <c r="BA188" s="158">
        <f>_xll.qlCalendarAdvance(Calendar,BA187,AY188,"f",,Trigger)</f>
        <v>42402</v>
      </c>
      <c r="BB188" s="158">
        <f>_xll.qlInterestRateIndexMaturity(Currency&amp;"ibor"&amp;Tenor,BA188,Trigger)</f>
        <v>42768</v>
      </c>
      <c r="BC188" s="320">
        <f>_xll.qlIndexFixing($AC$5,AZ188,TRUE,_xll.ohTrigger(Trigger,Trigger12M))</f>
        <v>1.8917521668539231E-3</v>
      </c>
      <c r="BD188" s="320">
        <f>_xll.qlIndexFixing($BE$1,AZ188,TRUE,_xll.ohTrigger(Trigger,Trigger12M))</f>
        <v>2.0120168860270184E-3</v>
      </c>
    </row>
    <row r="189" spans="51:56" ht="11.25" customHeight="1" x14ac:dyDescent="0.25">
      <c r="AY189" s="157" t="s">
        <v>211</v>
      </c>
      <c r="AZ189" s="158">
        <f>_xll.qlInterestRateIndexFixingDate(Currency&amp;"ibor"&amp;Tenor,BA189,Trigger)</f>
        <v>42401</v>
      </c>
      <c r="BA189" s="158">
        <f>_xll.qlCalendarAdvance(Calendar,BA188,AY189,"f",,Trigger)</f>
        <v>42403</v>
      </c>
      <c r="BB189" s="158">
        <f>_xll.qlInterestRateIndexMaturity(Currency&amp;"ibor"&amp;Tenor,BA189,Trigger)</f>
        <v>42769</v>
      </c>
      <c r="BC189" s="320">
        <f>_xll.qlIndexFixing($AC$5,AZ189,TRUE,_xll.ohTrigger(Trigger,Trigger12M))</f>
        <v>1.892869546443652E-3</v>
      </c>
      <c r="BD189" s="320">
        <f>_xll.qlIndexFixing($BE$1,AZ189,TRUE,_xll.ohTrigger(Trigger,Trigger12M))</f>
        <v>2.0142537384758592E-3</v>
      </c>
    </row>
    <row r="190" spans="51:56" ht="11.25" customHeight="1" x14ac:dyDescent="0.25">
      <c r="AY190" s="157" t="s">
        <v>211</v>
      </c>
      <c r="AZ190" s="158">
        <f>_xll.qlInterestRateIndexFixingDate(Currency&amp;"ibor"&amp;Tenor,BA190,Trigger)</f>
        <v>42402</v>
      </c>
      <c r="BA190" s="158">
        <f>_xll.qlCalendarAdvance(Calendar,BA189,AY190,"f",,Trigger)</f>
        <v>42404</v>
      </c>
      <c r="BB190" s="158">
        <f>_xll.qlInterestRateIndexMaturity(Currency&amp;"ibor"&amp;Tenor,BA190,Trigger)</f>
        <v>42772</v>
      </c>
      <c r="BC190" s="320">
        <f>_xll.qlIndexFixing($AC$5,AZ190,TRUE,_xll.ohTrigger(Trigger,Trigger12M))</f>
        <v>1.8948699754718454E-3</v>
      </c>
      <c r="BD190" s="320">
        <f>_xll.qlIndexFixing($BE$1,AZ190,TRUE,_xll.ohTrigger(Trigger,Trigger12M))</f>
        <v>2.0195729343066523E-3</v>
      </c>
    </row>
    <row r="191" spans="51:56" ht="11.25" customHeight="1" x14ac:dyDescent="0.25">
      <c r="AY191" s="157" t="s">
        <v>211</v>
      </c>
      <c r="AZ191" s="158">
        <f>_xll.qlInterestRateIndexFixingDate(Currency&amp;"ibor"&amp;Tenor,BA191,Trigger)</f>
        <v>42403</v>
      </c>
      <c r="BA191" s="158">
        <f>_xll.qlCalendarAdvance(Calendar,BA190,AY191,"f",,Trigger)</f>
        <v>42405</v>
      </c>
      <c r="BB191" s="158">
        <f>_xll.qlInterestRateIndexMaturity(Currency&amp;"ibor"&amp;Tenor,BA191,Trigger)</f>
        <v>42772</v>
      </c>
      <c r="BC191" s="320">
        <f>_xll.qlIndexFixing($AC$5,AZ191,TRUE,_xll.ohTrigger(Trigger,Trigger12M))</f>
        <v>1.8955430981480936E-3</v>
      </c>
      <c r="BD191" s="320">
        <f>_xll.qlIndexFixing($BE$1,AZ191,TRUE,_xll.ohTrigger(Trigger,Trigger12M))</f>
        <v>2.0202249016673512E-3</v>
      </c>
    </row>
    <row r="192" spans="51:56" ht="11.25" customHeight="1" x14ac:dyDescent="0.25">
      <c r="AY192" s="157" t="s">
        <v>211</v>
      </c>
      <c r="AZ192" s="158">
        <f>_xll.qlInterestRateIndexFixingDate(Currency&amp;"ibor"&amp;Tenor,BA192,Trigger)</f>
        <v>42404</v>
      </c>
      <c r="BA192" s="158">
        <f>_xll.qlCalendarAdvance(Calendar,BA191,AY192,"f",,Trigger)</f>
        <v>42408</v>
      </c>
      <c r="BB192" s="158">
        <f>_xll.qlInterestRateIndexMaturity(Currency&amp;"ibor"&amp;Tenor,BA192,Trigger)</f>
        <v>42774</v>
      </c>
      <c r="BC192" s="320">
        <f>_xll.qlIndexFixing($AC$5,AZ192,TRUE,_xll.ohTrigger(Trigger,Trigger12M))</f>
        <v>1.8984421839876361E-3</v>
      </c>
      <c r="BD192" s="320">
        <f>_xll.qlIndexFixing($BE$1,AZ192,TRUE,_xll.ohTrigger(Trigger,Trigger12M))</f>
        <v>2.0252145600783366E-3</v>
      </c>
    </row>
    <row r="193" spans="51:56" ht="11.25" customHeight="1" x14ac:dyDescent="0.25">
      <c r="AY193" s="157" t="s">
        <v>211</v>
      </c>
      <c r="AZ193" s="158">
        <f>_xll.qlInterestRateIndexFixingDate(Currency&amp;"ibor"&amp;Tenor,BA193,Trigger)</f>
        <v>42405</v>
      </c>
      <c r="BA193" s="158">
        <f>_xll.qlCalendarAdvance(Calendar,BA192,AY193,"f",,Trigger)</f>
        <v>42409</v>
      </c>
      <c r="BB193" s="158">
        <f>_xll.qlInterestRateIndexMaturity(Currency&amp;"ibor"&amp;Tenor,BA193,Trigger)</f>
        <v>42775</v>
      </c>
      <c r="BC193" s="320">
        <f>_xll.qlIndexFixing($AC$5,AZ193,TRUE,_xll.ohTrigger(Trigger,Trigger12M))</f>
        <v>1.8995538593929177E-3</v>
      </c>
      <c r="BD193" s="320">
        <f>_xll.qlIndexFixing($BE$1,AZ193,TRUE,_xll.ohTrigger(Trigger,Trigger12M))</f>
        <v>2.0273645394719795E-3</v>
      </c>
    </row>
    <row r="194" spans="51:56" ht="11.25" customHeight="1" x14ac:dyDescent="0.25">
      <c r="AY194" s="157" t="s">
        <v>211</v>
      </c>
      <c r="AZ194" s="158">
        <f>_xll.qlInterestRateIndexFixingDate(Currency&amp;"ibor"&amp;Tenor,BA194,Trigger)</f>
        <v>42408</v>
      </c>
      <c r="BA194" s="158">
        <f>_xll.qlCalendarAdvance(Calendar,BA193,AY194,"f",,Trigger)</f>
        <v>42410</v>
      </c>
      <c r="BB194" s="158">
        <f>_xll.qlInterestRateIndexMaturity(Currency&amp;"ibor"&amp;Tenor,BA194,Trigger)</f>
        <v>42776</v>
      </c>
      <c r="BC194" s="320">
        <f>_xll.qlIndexFixing($AC$5,AZ194,TRUE,_xll.ohTrigger(Trigger,Trigger12M))</f>
        <v>1.900664584089398E-3</v>
      </c>
      <c r="BD194" s="320">
        <f>_xll.qlIndexFixing($BE$1,AZ194,TRUE,_xll.ohTrigger(Trigger,Trigger12M))</f>
        <v>2.0295013059871813E-3</v>
      </c>
    </row>
    <row r="195" spans="51:56" ht="11.25" customHeight="1" x14ac:dyDescent="0.25">
      <c r="AY195" s="157" t="s">
        <v>211</v>
      </c>
      <c r="AZ195" s="158">
        <f>_xll.qlInterestRateIndexFixingDate(Currency&amp;"ibor"&amp;Tenor,BA195,Trigger)</f>
        <v>42409</v>
      </c>
      <c r="BA195" s="158">
        <f>_xll.qlCalendarAdvance(Calendar,BA194,AY195,"f",,Trigger)</f>
        <v>42411</v>
      </c>
      <c r="BB195" s="158">
        <f>_xll.qlInterestRateIndexMaturity(Currency&amp;"ibor"&amp;Tenor,BA195,Trigger)</f>
        <v>42779</v>
      </c>
      <c r="BC195" s="320">
        <f>_xll.qlIndexFixing($AC$5,AZ195,TRUE,_xll.ohTrigger(Trigger,Trigger12M))</f>
        <v>1.9026577047509059E-3</v>
      </c>
      <c r="BD195" s="320">
        <f>_xll.qlIndexFixing($BE$1,AZ195,TRUE,_xll.ohTrigger(Trigger,Trigger12M))</f>
        <v>2.0345520312664085E-3</v>
      </c>
    </row>
    <row r="196" spans="51:56" ht="11.25" customHeight="1" x14ac:dyDescent="0.25">
      <c r="AY196" s="157" t="s">
        <v>211</v>
      </c>
      <c r="AZ196" s="158">
        <f>_xll.qlInterestRateIndexFixingDate(Currency&amp;"ibor"&amp;Tenor,BA196,Trigger)</f>
        <v>42410</v>
      </c>
      <c r="BA196" s="158">
        <f>_xll.qlCalendarAdvance(Calendar,BA195,AY196,"f",,Trigger)</f>
        <v>42412</v>
      </c>
      <c r="BB196" s="158">
        <f>_xll.qlInterestRateIndexMaturity(Currency&amp;"ibor"&amp;Tenor,BA196,Trigger)</f>
        <v>42779</v>
      </c>
      <c r="BC196" s="320">
        <f>_xll.qlIndexFixing($AC$5,AZ196,TRUE,_xll.ohTrigger(Trigger,Trigger12M))</f>
        <v>1.9033245163360428E-3</v>
      </c>
      <c r="BD196" s="320">
        <f>_xll.qlIndexFixing($BE$1,AZ196,TRUE,_xll.ohTrigger(Trigger,Trigger12M))</f>
        <v>2.0351958043220279E-3</v>
      </c>
    </row>
    <row r="197" spans="51:56" ht="11.25" customHeight="1" x14ac:dyDescent="0.25">
      <c r="AY197" s="157" t="s">
        <v>211</v>
      </c>
      <c r="AZ197" s="158">
        <f>_xll.qlInterestRateIndexFixingDate(Currency&amp;"ibor"&amp;Tenor,BA197,Trigger)</f>
        <v>42411</v>
      </c>
      <c r="BA197" s="158">
        <f>_xll.qlCalendarAdvance(Calendar,BA196,AY197,"f",,Trigger)</f>
        <v>42415</v>
      </c>
      <c r="BB197" s="158">
        <f>_xll.qlInterestRateIndexMaturity(Currency&amp;"ibor"&amp;Tenor,BA197,Trigger)</f>
        <v>42781</v>
      </c>
      <c r="BC197" s="320">
        <f>_xll.qlIndexFixing($AC$5,AZ197,TRUE,_xll.ohTrigger(Trigger,Trigger12M))</f>
        <v>1.90620394683036E-3</v>
      </c>
      <c r="BD197" s="320">
        <f>_xll.qlIndexFixing($BE$1,AZ197,TRUE,_xll.ohTrigger(Trigger,Trigger12M))</f>
        <v>2.0399999999999108E-3</v>
      </c>
    </row>
    <row r="198" spans="51:56" ht="11.25" customHeight="1" x14ac:dyDescent="0.25">
      <c r="AY198" s="157" t="s">
        <v>211</v>
      </c>
      <c r="AZ198" s="158">
        <f>_xll.qlInterestRateIndexFixingDate(Currency&amp;"ibor"&amp;Tenor,BA198,Trigger)</f>
        <v>42412</v>
      </c>
      <c r="BA198" s="158">
        <f>_xll.qlCalendarAdvance(Calendar,BA197,AY198,"f",,Trigger)</f>
        <v>42416</v>
      </c>
      <c r="BB198" s="158">
        <f>_xll.qlInterestRateIndexMaturity(Currency&amp;"ibor"&amp;Tenor,BA198,Trigger)</f>
        <v>42782</v>
      </c>
      <c r="BC198" s="320">
        <f>_xll.qlIndexFixing($AC$5,AZ198,TRUE,_xll.ohTrigger(Trigger,Trigger12M))</f>
        <v>1.9073089672076375E-3</v>
      </c>
      <c r="BD198" s="320">
        <f>_xll.qlIndexFixing($BE$1,AZ198,TRUE,_xll.ohTrigger(Trigger,Trigger12M))</f>
        <v>2.0420654529314402E-3</v>
      </c>
    </row>
    <row r="199" spans="51:56" ht="11.25" customHeight="1" x14ac:dyDescent="0.25">
      <c r="AY199" s="157" t="s">
        <v>211</v>
      </c>
      <c r="AZ199" s="158">
        <f>_xll.qlInterestRateIndexFixingDate(Currency&amp;"ibor"&amp;Tenor,BA199,Trigger)</f>
        <v>42415</v>
      </c>
      <c r="BA199" s="158">
        <f>_xll.qlCalendarAdvance(Calendar,BA198,AY199,"f",,Trigger)</f>
        <v>42417</v>
      </c>
      <c r="BB199" s="158">
        <f>_xll.qlInterestRateIndexMaturity(Currency&amp;"ibor"&amp;Tenor,BA199,Trigger)</f>
        <v>42783</v>
      </c>
      <c r="BC199" s="320">
        <f>_xll.qlIndexFixing($AC$5,AZ199,TRUE,_xll.ohTrigger(Trigger,Trigger12M))</f>
        <v>1.9084130368536181E-3</v>
      </c>
      <c r="BD199" s="320">
        <f>_xll.qlIndexFixing($BE$1,AZ199,TRUE,_xll.ohTrigger(Trigger,Trigger12M))</f>
        <v>2.0441217534169554E-3</v>
      </c>
    </row>
    <row r="200" spans="51:56" ht="11.25" customHeight="1" x14ac:dyDescent="0.25">
      <c r="AY200" s="157" t="s">
        <v>211</v>
      </c>
      <c r="AZ200" s="158">
        <f>_xll.qlInterestRateIndexFixingDate(Currency&amp;"ibor"&amp;Tenor,BA200,Trigger)</f>
        <v>42416</v>
      </c>
      <c r="BA200" s="158">
        <f>_xll.qlCalendarAdvance(Calendar,BA199,AY200,"f",,Trigger)</f>
        <v>42418</v>
      </c>
      <c r="BB200" s="158">
        <f>_xll.qlInterestRateIndexMaturity(Currency&amp;"ibor"&amp;Tenor,BA200,Trigger)</f>
        <v>42786</v>
      </c>
      <c r="BC200" s="320">
        <f>_xll.qlIndexFixing($AC$5,AZ200,TRUE,_xll.ohTrigger(Trigger,Trigger12M))</f>
        <v>1.9103991022971683E-3</v>
      </c>
      <c r="BD200" s="320">
        <f>_xll.qlIndexFixing($BE$1,AZ200,TRUE,_xll.ohTrigger(Trigger,Trigger12M))</f>
        <v>2.0489979009247206E-3</v>
      </c>
    </row>
    <row r="201" spans="51:56" ht="11.25" customHeight="1" x14ac:dyDescent="0.25">
      <c r="AY201" s="157" t="s">
        <v>211</v>
      </c>
      <c r="AZ201" s="158">
        <f>_xll.qlInterestRateIndexFixingDate(Currency&amp;"ibor"&amp;Tenor,BA201,Trigger)</f>
        <v>42417</v>
      </c>
      <c r="BA201" s="158">
        <f>_xll.qlCalendarAdvance(Calendar,BA200,AY201,"f",,Trigger)</f>
        <v>42419</v>
      </c>
      <c r="BB201" s="158">
        <f>_xll.qlInterestRateIndexMaturity(Currency&amp;"ibor"&amp;Tenor,BA201,Trigger)</f>
        <v>42786</v>
      </c>
      <c r="BC201" s="320">
        <f>_xll.qlIndexFixing($AC$5,AZ201,TRUE,_xll.ohTrigger(Trigger,Trigger12M))</f>
        <v>1.911059476325178E-3</v>
      </c>
      <c r="BD201" s="320">
        <f>_xll.qlIndexFixing($BE$1,AZ201,TRUE,_xll.ohTrigger(Trigger,Trigger12M))</f>
        <v>2.0496300489270436E-3</v>
      </c>
    </row>
    <row r="202" spans="51:56" ht="11.25" customHeight="1" x14ac:dyDescent="0.25">
      <c r="AY202" s="157" t="s">
        <v>211</v>
      </c>
      <c r="AZ202" s="158">
        <f>_xll.qlInterestRateIndexFixingDate(Currency&amp;"ibor"&amp;Tenor,BA202,Trigger)</f>
        <v>42418</v>
      </c>
      <c r="BA202" s="158">
        <f>_xll.qlCalendarAdvance(Calendar,BA201,AY202,"f",,Trigger)</f>
        <v>42422</v>
      </c>
      <c r="BB202" s="158">
        <f>_xll.qlInterestRateIndexMaturity(Currency&amp;"ibor"&amp;Tenor,BA202,Trigger)</f>
        <v>42788</v>
      </c>
      <c r="BC202" s="320">
        <f>_xll.qlIndexFixing($AC$5,AZ202,TRUE,_xll.ohTrigger(Trigger,Trigger12M))</f>
        <v>1.9139191240050829E-3</v>
      </c>
      <c r="BD202" s="320">
        <f>_xll.qlIndexFixing($BE$1,AZ202,TRUE,_xll.ohTrigger(Trigger,Trigger12M))</f>
        <v>2.0543451253565671E-3</v>
      </c>
    </row>
    <row r="203" spans="51:56" ht="11.25" customHeight="1" x14ac:dyDescent="0.25">
      <c r="AY203" s="157" t="s">
        <v>211</v>
      </c>
      <c r="AZ203" s="158">
        <f>_xll.qlInterestRateIndexFixingDate(Currency&amp;"ibor"&amp;Tenor,BA203,Trigger)</f>
        <v>42419</v>
      </c>
      <c r="BA203" s="158">
        <f>_xll.qlCalendarAdvance(Calendar,BA202,AY203,"f",,Trigger)</f>
        <v>42423</v>
      </c>
      <c r="BB203" s="158">
        <f>_xll.qlInterestRateIndexMaturity(Currency&amp;"ibor"&amp;Tenor,BA203,Trigger)</f>
        <v>42789</v>
      </c>
      <c r="BC203" s="320">
        <f>_xll.qlIndexFixing($AC$5,AZ203,TRUE,_xll.ohTrigger(Trigger,Trigger12M))</f>
        <v>1.9150174891973237E-3</v>
      </c>
      <c r="BD203" s="320">
        <f>_xll.qlIndexFixing($BE$1,AZ203,TRUE,_xll.ohTrigger(Trigger,Trigger12M))</f>
        <v>2.0563942154314531E-3</v>
      </c>
    </row>
    <row r="204" spans="51:56" ht="11.25" customHeight="1" x14ac:dyDescent="0.25">
      <c r="AY204" s="157" t="s">
        <v>211</v>
      </c>
      <c r="AZ204" s="158">
        <f>_xll.qlInterestRateIndexFixingDate(Currency&amp;"ibor"&amp;Tenor,BA204,Trigger)</f>
        <v>42422</v>
      </c>
      <c r="BA204" s="158">
        <f>_xll.qlCalendarAdvance(Calendar,BA203,AY204,"f",,Trigger)</f>
        <v>42424</v>
      </c>
      <c r="BB204" s="158">
        <f>_xll.qlInterestRateIndexMaturity(Currency&amp;"ibor"&amp;Tenor,BA204,Trigger)</f>
        <v>42790</v>
      </c>
      <c r="BC204" s="320">
        <f>_xll.qlIndexFixing($AC$5,AZ204,TRUE,_xll.ohTrigger(Trigger,Trigger12M))</f>
        <v>1.9161149036362084E-3</v>
      </c>
      <c r="BD204" s="320">
        <f>_xll.qlIndexFixing($BE$1,AZ204,TRUE,_xll.ohTrigger(Trigger,Trigger12M))</f>
        <v>2.0584501948452743E-3</v>
      </c>
    </row>
    <row r="205" spans="51:56" ht="11.25" customHeight="1" x14ac:dyDescent="0.25">
      <c r="AY205" s="157" t="s">
        <v>211</v>
      </c>
      <c r="AZ205" s="158">
        <f>_xll.qlInterestRateIndexFixingDate(Currency&amp;"ibor"&amp;Tenor,BA205,Trigger)</f>
        <v>42423</v>
      </c>
      <c r="BA205" s="158">
        <f>_xll.qlCalendarAdvance(Calendar,BA204,AY205,"f",,Trigger)</f>
        <v>42425</v>
      </c>
      <c r="BB205" s="158">
        <f>_xll.qlInterestRateIndexMaturity(Currency&amp;"ibor"&amp;Tenor,BA205,Trigger)</f>
        <v>42793</v>
      </c>
      <c r="BC205" s="320">
        <f>_xll.qlIndexFixing($AC$5,AZ205,TRUE,_xll.ohTrigger(Trigger,Trigger12M))</f>
        <v>1.9180941670117288E-3</v>
      </c>
      <c r="BD205" s="320">
        <f>_xll.qlIndexFixing($BE$1,AZ205,TRUE,_xll.ohTrigger(Trigger,Trigger12M))</f>
        <v>2.0634451338088695E-3</v>
      </c>
    </row>
    <row r="206" spans="51:56" ht="11.25" customHeight="1" x14ac:dyDescent="0.25">
      <c r="AY206" s="157" t="s">
        <v>211</v>
      </c>
      <c r="AZ206" s="158">
        <f>_xll.qlInterestRateIndexFixingDate(Currency&amp;"ibor"&amp;Tenor,BA206,Trigger)</f>
        <v>42424</v>
      </c>
      <c r="BA206" s="158">
        <f>_xll.qlCalendarAdvance(Calendar,BA205,AY206,"f",,Trigger)</f>
        <v>42426</v>
      </c>
      <c r="BB206" s="158">
        <f>_xll.qlInterestRateIndexMaturity(Currency&amp;"ibor"&amp;Tenor,BA206,Trigger)</f>
        <v>42793</v>
      </c>
      <c r="BC206" s="320">
        <f>_xll.qlIndexFixing($AC$5,AZ206,TRUE,_xll.ohTrigger(Trigger,Trigger12M))</f>
        <v>1.9187479770177401E-3</v>
      </c>
      <c r="BD206" s="320">
        <f>_xll.qlIndexFixing($BE$1,AZ206,TRUE,_xll.ohTrigger(Trigger,Trigger12M))</f>
        <v>2.064065919373755E-3</v>
      </c>
    </row>
    <row r="207" spans="51:56" ht="11.25" customHeight="1" x14ac:dyDescent="0.25">
      <c r="AY207" s="157" t="s">
        <v>211</v>
      </c>
      <c r="AZ207" s="158">
        <f>_xll.qlInterestRateIndexFixingDate(Currency&amp;"ibor"&amp;Tenor,BA207,Trigger)</f>
        <v>42425</v>
      </c>
      <c r="BA207" s="158">
        <f>_xll.qlCalendarAdvance(Calendar,BA206,AY207,"f",,Trigger)</f>
        <v>42429</v>
      </c>
      <c r="BB207" s="158">
        <f>_xll.qlInterestRateIndexMaturity(Currency&amp;"ibor"&amp;Tenor,BA207,Trigger)</f>
        <v>42794</v>
      </c>
      <c r="BC207" s="320">
        <f>_xll.qlIndexFixing($AC$5,AZ207,TRUE,_xll.ohTrigger(Trigger,Trigger12M))</f>
        <v>1.9211472133941849E-3</v>
      </c>
      <c r="BD207" s="320">
        <f>_xll.qlIndexFixing($BE$1,AZ207,TRUE,_xll.ohTrigger(Trigger,Trigger12M))</f>
        <v>2.0674025816777492E-3</v>
      </c>
    </row>
    <row r="208" spans="51:56" ht="11.25" customHeight="1" x14ac:dyDescent="0.25">
      <c r="AY208" s="157" t="s">
        <v>211</v>
      </c>
      <c r="AZ208" s="158">
        <f>_xll.qlInterestRateIndexFixingDate(Currency&amp;"ibor"&amp;Tenor,BA208,Trigger)</f>
        <v>42426</v>
      </c>
      <c r="BA208" s="158">
        <f>_xll.qlCalendarAdvance(Calendar,BA207,AY208,"f",,Trigger)</f>
        <v>42430</v>
      </c>
      <c r="BB208" s="158">
        <f>_xll.qlInterestRateIndexMaturity(Currency&amp;"ibor"&amp;Tenor,BA208,Trigger)</f>
        <v>42795</v>
      </c>
      <c r="BC208" s="320">
        <f>_xll.qlIndexFixing($AC$5,AZ208,TRUE,_xll.ohTrigger(Trigger,Trigger12M))</f>
        <v>1.9222389130289866E-3</v>
      </c>
      <c r="BD208" s="320">
        <f>_xll.qlIndexFixing($BE$1,AZ208,TRUE,_xll.ohTrigger(Trigger,Trigger12M))</f>
        <v>2.0695274819341573E-3</v>
      </c>
    </row>
    <row r="209" spans="51:56" ht="11.25" customHeight="1" x14ac:dyDescent="0.25">
      <c r="AY209" s="157" t="s">
        <v>211</v>
      </c>
      <c r="AZ209" s="158">
        <f>_xll.qlInterestRateIndexFixingDate(Currency&amp;"ibor"&amp;Tenor,BA209,Trigger)</f>
        <v>42429</v>
      </c>
      <c r="BA209" s="158">
        <f>_xll.qlCalendarAdvance(Calendar,BA208,AY209,"f",,Trigger)</f>
        <v>42431</v>
      </c>
      <c r="BB209" s="158">
        <f>_xll.qlInterestRateIndexMaturity(Currency&amp;"ibor"&amp;Tenor,BA209,Trigger)</f>
        <v>42796</v>
      </c>
      <c r="BC209" s="320">
        <f>_xll.qlIndexFixing($AC$5,AZ209,TRUE,_xll.ohTrigger(Trigger,Trigger12M))</f>
        <v>1.9233296592824143E-3</v>
      </c>
      <c r="BD209" s="320">
        <f>_xll.qlIndexFixing($BE$1,AZ209,TRUE,_xll.ohTrigger(Trigger,Trigger12M))</f>
        <v>2.0716737222527758E-3</v>
      </c>
    </row>
    <row r="210" spans="51:56" ht="11.25" customHeight="1" x14ac:dyDescent="0.25">
      <c r="AY210" s="157" t="s">
        <v>211</v>
      </c>
      <c r="AZ210" s="158">
        <f>_xll.qlInterestRateIndexFixingDate(Currency&amp;"ibor"&amp;Tenor,BA210,Trigger)</f>
        <v>42430</v>
      </c>
      <c r="BA210" s="158">
        <f>_xll.qlCalendarAdvance(Calendar,BA209,AY210,"f",,Trigger)</f>
        <v>42432</v>
      </c>
      <c r="BB210" s="158">
        <f>_xll.qlInterestRateIndexMaturity(Currency&amp;"ibor"&amp;Tenor,BA210,Trigger)</f>
        <v>42797</v>
      </c>
      <c r="BC210" s="320">
        <f>_xll.qlIndexFixing($AC$5,AZ210,TRUE,_xll.ohTrigger(Trigger,Trigger12M))</f>
        <v>1.9244194521509644E-3</v>
      </c>
      <c r="BD210" s="320">
        <f>_xll.qlIndexFixing($BE$1,AZ210,TRUE,_xll.ohTrigger(Trigger,Trigger12M))</f>
        <v>2.0738437525450021E-3</v>
      </c>
    </row>
    <row r="211" spans="51:56" ht="11.25" customHeight="1" x14ac:dyDescent="0.25">
      <c r="AY211" s="157" t="s">
        <v>211</v>
      </c>
      <c r="AZ211" s="158">
        <f>_xll.qlInterestRateIndexFixingDate(Currency&amp;"ibor"&amp;Tenor,BA211,Trigger)</f>
        <v>42431</v>
      </c>
      <c r="BA211" s="158">
        <f>_xll.qlCalendarAdvance(Calendar,BA210,AY211,"f",,Trigger)</f>
        <v>42433</v>
      </c>
      <c r="BB211" s="158">
        <f>_xll.qlInterestRateIndexMaturity(Currency&amp;"ibor"&amp;Tenor,BA211,Trigger)</f>
        <v>42800</v>
      </c>
      <c r="BC211" s="320">
        <f>_xll.qlIndexFixing($AC$5,AZ211,TRUE,_xll.ohTrigger(Trigger,Trigger12M))</f>
        <v>1.9263900173225035E-3</v>
      </c>
      <c r="BD211" s="320">
        <f>_xll.qlIndexFixing($BE$1,AZ211,TRUE,_xll.ohTrigger(Trigger,Trigger12M))</f>
        <v>2.0793029433881487E-3</v>
      </c>
    </row>
    <row r="212" spans="51:56" ht="11.25" customHeight="1" x14ac:dyDescent="0.25">
      <c r="AY212" s="157" t="s">
        <v>211</v>
      </c>
      <c r="AZ212" s="158">
        <f>_xll.qlInterestRateIndexFixingDate(Currency&amp;"ibor"&amp;Tenor,BA212,Trigger)</f>
        <v>42432</v>
      </c>
      <c r="BA212" s="158">
        <f>_xll.qlCalendarAdvance(Calendar,BA211,AY212,"f",,Trigger)</f>
        <v>42436</v>
      </c>
      <c r="BB212" s="158">
        <f>_xll.qlInterestRateIndexMaturity(Currency&amp;"ibor"&amp;Tenor,BA212,Trigger)</f>
        <v>42801</v>
      </c>
      <c r="BC212" s="320">
        <f>_xll.qlIndexFixing($AC$5,AZ212,TRUE,_xll.ohTrigger(Trigger,Trigger12M))</f>
        <v>1.9287690897137502E-3</v>
      </c>
      <c r="BD212" s="320">
        <f>_xll.qlIndexFixing($BE$1,AZ212,TRUE,_xll.ohTrigger(Trigger,Trigger12M))</f>
        <v>2.0828112996518606E-3</v>
      </c>
    </row>
    <row r="213" spans="51:56" ht="11.25" customHeight="1" x14ac:dyDescent="0.25">
      <c r="AY213" s="157" t="s">
        <v>211</v>
      </c>
      <c r="AZ213" s="158">
        <f>_xll.qlInterestRateIndexFixingDate(Currency&amp;"ibor"&amp;Tenor,BA213,Trigger)</f>
        <v>42433</v>
      </c>
      <c r="BA213" s="158">
        <f>_xll.qlCalendarAdvance(Calendar,BA212,AY213,"f",,Trigger)</f>
        <v>42437</v>
      </c>
      <c r="BB213" s="158">
        <f>_xll.qlInterestRateIndexMaturity(Currency&amp;"ibor"&amp;Tenor,BA213,Trigger)</f>
        <v>42802</v>
      </c>
      <c r="BC213" s="320">
        <f>_xll.qlIndexFixing($AC$5,AZ213,TRUE,_xll.ohTrigger(Trigger,Trigger12M))</f>
        <v>1.9298541156110439E-3</v>
      </c>
      <c r="BD213" s="320">
        <f>_xll.qlIndexFixing($BE$1,AZ213,TRUE,_xll.ohTrigger(Trigger,Trigger12M))</f>
        <v>2.0851375564679689E-3</v>
      </c>
    </row>
    <row r="214" spans="51:56" ht="11.25" customHeight="1" x14ac:dyDescent="0.25">
      <c r="AY214" s="157" t="s">
        <v>211</v>
      </c>
      <c r="AZ214" s="158">
        <f>_xll.qlInterestRateIndexFixingDate(Currency&amp;"ibor"&amp;Tenor,BA214,Trigger)</f>
        <v>42436</v>
      </c>
      <c r="BA214" s="158">
        <f>_xll.qlCalendarAdvance(Calendar,BA213,AY214,"f",,Trigger)</f>
        <v>42438</v>
      </c>
      <c r="BB214" s="158">
        <f>_xll.qlInterestRateIndexMaturity(Currency&amp;"ibor"&amp;Tenor,BA214,Trigger)</f>
        <v>42803</v>
      </c>
      <c r="BC214" s="320">
        <f>_xll.qlIndexFixing($AC$5,AZ214,TRUE,_xll.ohTrigger(Trigger,Trigger12M))</f>
        <v>1.9309381881046255E-3</v>
      </c>
      <c r="BD214" s="320">
        <f>_xll.qlIndexFixing($BE$1,AZ214,TRUE,_xll.ohTrigger(Trigger,Trigger12M))</f>
        <v>2.0875026195295264E-3</v>
      </c>
    </row>
    <row r="215" spans="51:56" ht="11.25" customHeight="1" x14ac:dyDescent="0.25">
      <c r="AY215" s="157" t="s">
        <v>211</v>
      </c>
      <c r="AZ215" s="158">
        <f>_xll.qlInterestRateIndexFixingDate(Currency&amp;"ibor"&amp;Tenor,BA215,Trigger)</f>
        <v>42437</v>
      </c>
      <c r="BA215" s="158">
        <f>_xll.qlCalendarAdvance(Calendar,BA214,AY215,"f",,Trigger)</f>
        <v>42439</v>
      </c>
      <c r="BB215" s="158">
        <f>_xll.qlInterestRateIndexMaturity(Currency&amp;"ibor"&amp;Tenor,BA215,Trigger)</f>
        <v>42804</v>
      </c>
      <c r="BC215" s="320">
        <f>_xll.qlIndexFixing($AC$5,AZ215,TRUE,_xll.ohTrigger(Trigger,Trigger12M))</f>
        <v>1.9320213071914291E-3</v>
      </c>
      <c r="BD215" s="320">
        <f>_xll.qlIndexFixing($BE$1,AZ215,TRUE,_xll.ohTrigger(Trigger,Trigger12M))</f>
        <v>2.089909044357918E-3</v>
      </c>
    </row>
    <row r="216" spans="51:56" ht="11.25" customHeight="1" x14ac:dyDescent="0.25">
      <c r="AY216" s="157" t="s">
        <v>211</v>
      </c>
      <c r="AZ216" s="158">
        <f>_xll.qlInterestRateIndexFixingDate(Currency&amp;"ibor"&amp;Tenor,BA216,Trigger)</f>
        <v>42438</v>
      </c>
      <c r="BA216" s="158">
        <f>_xll.qlCalendarAdvance(Calendar,BA215,AY216,"f",,Trigger)</f>
        <v>42440</v>
      </c>
      <c r="BB216" s="158">
        <f>_xll.qlInterestRateIndexMaturity(Currency&amp;"ibor"&amp;Tenor,BA216,Trigger)</f>
        <v>42807</v>
      </c>
      <c r="BC216" s="320">
        <f>_xll.qlIndexFixing($AC$5,AZ216,TRUE,_xll.ohTrigger(Trigger,Trigger12M))</f>
        <v>1.9339855961543416E-3</v>
      </c>
      <c r="BD216" s="320">
        <f>_xll.qlIndexFixing($BE$1,AZ216,TRUE,_xll.ohTrigger(Trigger,Trigger12M))</f>
        <v>2.0961812354820253E-3</v>
      </c>
    </row>
    <row r="217" spans="51:56" ht="11.25" customHeight="1" x14ac:dyDescent="0.25">
      <c r="AY217" s="157" t="s">
        <v>211</v>
      </c>
      <c r="AZ217" s="158">
        <f>_xll.qlInterestRateIndexFixingDate(Currency&amp;"ibor"&amp;Tenor,BA217,Trigger)</f>
        <v>42439</v>
      </c>
      <c r="BA217" s="158">
        <f>_xll.qlCalendarAdvance(Calendar,BA216,AY217,"f",,Trigger)</f>
        <v>42443</v>
      </c>
      <c r="BB217" s="158">
        <f>_xll.qlInterestRateIndexMaturity(Currency&amp;"ibor"&amp;Tenor,BA217,Trigger)</f>
        <v>42808</v>
      </c>
      <c r="BC217" s="320">
        <f>_xll.qlIndexFixing($AC$5,AZ217,TRUE,_xll.ohTrigger(Trigger,Trigger12M))</f>
        <v>1.9363442494069122E-3</v>
      </c>
      <c r="BD217" s="320">
        <f>_xll.qlIndexFixing($BE$1,AZ217,TRUE,_xll.ohTrigger(Trigger,Trigger12M))</f>
        <v>2.0999999999943759E-3</v>
      </c>
    </row>
    <row r="218" spans="51:56" ht="11.25" customHeight="1" x14ac:dyDescent="0.25">
      <c r="AY218" s="157" t="s">
        <v>211</v>
      </c>
      <c r="AZ218" s="158">
        <f>_xll.qlInterestRateIndexFixingDate(Currency&amp;"ibor"&amp;Tenor,BA218,Trigger)</f>
        <v>42440</v>
      </c>
      <c r="BA218" s="158">
        <f>_xll.qlCalendarAdvance(Calendar,BA217,AY218,"f",,Trigger)</f>
        <v>42444</v>
      </c>
      <c r="BB218" s="158">
        <f>_xll.qlInterestRateIndexMaturity(Currency&amp;"ibor"&amp;Tenor,BA218,Trigger)</f>
        <v>42809</v>
      </c>
      <c r="BC218" s="320">
        <f>_xll.qlIndexFixing($AC$5,AZ218,TRUE,_xll.ohTrigger(Trigger,Trigger12M))</f>
        <v>1.9374226014125203E-3</v>
      </c>
      <c r="BD218" s="320">
        <f>_xll.qlIndexFixing($BE$1,AZ218,TRUE,_xll.ohTrigger(Trigger,Trigger12M))</f>
        <v>2.1026513860357252E-3</v>
      </c>
    </row>
    <row r="219" spans="51:56" ht="11.25" customHeight="1" x14ac:dyDescent="0.25">
      <c r="AY219" s="157" t="s">
        <v>211</v>
      </c>
      <c r="AZ219" s="158">
        <f>_xll.qlInterestRateIndexFixingDate(Currency&amp;"ibor"&amp;Tenor,BA219,Trigger)</f>
        <v>42443</v>
      </c>
      <c r="BA219" s="158">
        <f>_xll.qlCalendarAdvance(Calendar,BA218,AY219,"f",,Trigger)</f>
        <v>42445</v>
      </c>
      <c r="BB219" s="158">
        <f>_xll.qlInterestRateIndexMaturity(Currency&amp;"ibor"&amp;Tenor,BA219,Trigger)</f>
        <v>42810</v>
      </c>
      <c r="BC219" s="320">
        <f>_xll.qlIndexFixing($AC$5,AZ219,TRUE,_xll.ohTrigger(Trigger,Trigger12M))</f>
        <v>1.9384999999925157E-3</v>
      </c>
      <c r="BD219" s="320">
        <f>_xll.qlIndexFixing($BE$1,AZ219,TRUE,_xll.ohTrigger(Trigger,Trigger12M))</f>
        <v>2.1053555233427859E-3</v>
      </c>
    </row>
    <row r="220" spans="51:56" ht="11.25" customHeight="1" x14ac:dyDescent="0.25">
      <c r="AY220" s="157" t="s">
        <v>211</v>
      </c>
      <c r="AZ220" s="158">
        <f>_xll.qlInterestRateIndexFixingDate(Currency&amp;"ibor"&amp;Tenor,BA220,Trigger)</f>
        <v>42444</v>
      </c>
      <c r="BA220" s="158">
        <f>_xll.qlCalendarAdvance(Calendar,BA219,AY220,"f",,Trigger)</f>
        <v>42446</v>
      </c>
      <c r="BB220" s="158">
        <f>_xll.qlInterestRateIndexMaturity(Currency&amp;"ibor"&amp;Tenor,BA220,Trigger)</f>
        <v>42811</v>
      </c>
      <c r="BC220" s="320">
        <f>_xll.qlIndexFixing($AC$5,AZ220,TRUE,_xll.ohTrigger(Trigger,Trigger12M))</f>
        <v>1.9391008624821424E-3</v>
      </c>
      <c r="BD220" s="320">
        <f>_xll.qlIndexFixing($BE$1,AZ220,TRUE,_xll.ohTrigger(Trigger,Trigger12M))</f>
        <v>2.108110789229135E-3</v>
      </c>
    </row>
    <row r="221" spans="51:56" ht="11.25" customHeight="1" x14ac:dyDescent="0.25">
      <c r="AY221" s="157" t="s">
        <v>211</v>
      </c>
      <c r="AZ221" s="158">
        <f>_xll.qlInterestRateIndexFixingDate(Currency&amp;"ibor"&amp;Tenor,BA221,Trigger)</f>
        <v>42445</v>
      </c>
      <c r="BA221" s="158">
        <f>_xll.qlCalendarAdvance(Calendar,BA220,AY221,"f",,Trigger)</f>
        <v>42447</v>
      </c>
      <c r="BB221" s="158">
        <f>_xll.qlInterestRateIndexMaturity(Currency&amp;"ibor"&amp;Tenor,BA221,Trigger)</f>
        <v>42814</v>
      </c>
      <c r="BC221" s="320">
        <f>_xll.qlIndexFixing($AC$5,AZ221,TRUE,_xll.ohTrigger(Trigger,Trigger12M))</f>
        <v>1.9396343171428497E-3</v>
      </c>
      <c r="BD221" s="320">
        <f>_xll.qlIndexFixing($BE$1,AZ221,TRUE,_xll.ohTrigger(Trigger,Trigger12M))</f>
        <v>2.1154235601804528E-3</v>
      </c>
    </row>
    <row r="222" spans="51:56" ht="11.25" customHeight="1" x14ac:dyDescent="0.25">
      <c r="AY222" s="157" t="s">
        <v>211</v>
      </c>
      <c r="AZ222" s="158">
        <f>_xll.qlInterestRateIndexFixingDate(Currency&amp;"ibor"&amp;Tenor,BA222,Trigger)</f>
        <v>42446</v>
      </c>
      <c r="BA222" s="158">
        <f>_xll.qlCalendarAdvance(Calendar,BA221,AY222,"f",,Trigger)</f>
        <v>42450</v>
      </c>
      <c r="BB222" s="158">
        <f>_xll.qlInterestRateIndexMaturity(Currency&amp;"ibor"&amp;Tenor,BA222,Trigger)</f>
        <v>42815</v>
      </c>
      <c r="BC222" s="320">
        <f>_xll.qlIndexFixing($AC$5,AZ222,TRUE,_xll.ohTrigger(Trigger,Trigger12M))</f>
        <v>1.9414806786730485E-3</v>
      </c>
      <c r="BD222" s="320">
        <f>_xll.qlIndexFixing($BE$1,AZ222,TRUE,_xll.ohTrigger(Trigger,Trigger12M))</f>
        <v>2.1196103244521527E-3</v>
      </c>
    </row>
    <row r="223" spans="51:56" ht="11.25" customHeight="1" x14ac:dyDescent="0.25">
      <c r="AY223" s="157" t="s">
        <v>211</v>
      </c>
      <c r="AZ223" s="158">
        <f>_xll.qlInterestRateIndexFixingDate(Currency&amp;"ibor"&amp;Tenor,BA223,Trigger)</f>
        <v>42447</v>
      </c>
      <c r="BA223" s="158">
        <f>_xll.qlCalendarAdvance(Calendar,BA222,AY223,"f",,Trigger)</f>
        <v>42451</v>
      </c>
      <c r="BB223" s="158">
        <f>_xll.qlInterestRateIndexMaturity(Currency&amp;"ibor"&amp;Tenor,BA223,Trigger)</f>
        <v>42816</v>
      </c>
      <c r="BC223" s="320">
        <f>_xll.qlIndexFixing($AC$5,AZ223,TRUE,_xll.ohTrigger(Trigger,Trigger12M))</f>
        <v>1.9420697242575223E-3</v>
      </c>
      <c r="BD223" s="320">
        <f>_xll.qlIndexFixing($BE$1,AZ223,TRUE,_xll.ohTrigger(Trigger,Trigger12M))</f>
        <v>2.1225965325358124E-3</v>
      </c>
    </row>
    <row r="224" spans="51:56" ht="11.25" customHeight="1" x14ac:dyDescent="0.25">
      <c r="AY224" s="157" t="s">
        <v>211</v>
      </c>
      <c r="AZ224" s="158">
        <f>_xll.qlInterestRateIndexFixingDate(Currency&amp;"ibor"&amp;Tenor,BA224,Trigger)</f>
        <v>42450</v>
      </c>
      <c r="BA224" s="158">
        <f>_xll.qlCalendarAdvance(Calendar,BA223,AY224,"f",,Trigger)</f>
        <v>42452</v>
      </c>
      <c r="BB224" s="158">
        <f>_xll.qlInterestRateIndexMaturity(Currency&amp;"ibor"&amp;Tenor,BA224,Trigger)</f>
        <v>42817</v>
      </c>
      <c r="BC224" s="320">
        <f>_xll.qlIndexFixing($AC$5,AZ224,TRUE,_xll.ohTrigger(Trigger,Trigger12M))</f>
        <v>1.9426564064483507E-3</v>
      </c>
      <c r="BD224" s="320">
        <f>_xll.qlIndexFixing($BE$1,AZ224,TRUE,_xll.ohTrigger(Trigger,Trigger12M))</f>
        <v>2.1256239168244936E-3</v>
      </c>
    </row>
    <row r="225" spans="51:56" ht="11.25" customHeight="1" x14ac:dyDescent="0.25">
      <c r="AY225" s="157" t="s">
        <v>211</v>
      </c>
      <c r="AZ225" s="158">
        <f>_xll.qlInterestRateIndexFixingDate(Currency&amp;"ibor"&amp;Tenor,BA225,Trigger)</f>
        <v>42451</v>
      </c>
      <c r="BA225" s="158">
        <f>_xll.qlCalendarAdvance(Calendar,BA224,AY225,"f",,Trigger)</f>
        <v>42453</v>
      </c>
      <c r="BB225" s="158">
        <f>_xll.qlInterestRateIndexMaturity(Currency&amp;"ibor"&amp;Tenor,BA225,Trigger)</f>
        <v>42818</v>
      </c>
      <c r="BC225" s="320">
        <f>_xll.qlIndexFixing($AC$5,AZ225,TRUE,_xll.ohTrigger(Trigger,Trigger12M))</f>
        <v>1.943240725241154E-3</v>
      </c>
      <c r="BD225" s="320">
        <f>_xll.qlIndexFixing($BE$1,AZ225,TRUE,_xll.ohTrigger(Trigger,Trigger12M))</f>
        <v>2.1286907825371127E-3</v>
      </c>
    </row>
    <row r="226" spans="51:56" ht="11.25" customHeight="1" x14ac:dyDescent="0.25">
      <c r="AY226" s="157" t="s">
        <v>211</v>
      </c>
      <c r="AZ226" s="158">
        <f>_xll.qlInterestRateIndexFixingDate(Currency&amp;"ibor"&amp;Tenor,BA226,Trigger)</f>
        <v>42452</v>
      </c>
      <c r="BA226" s="158">
        <f>_xll.qlCalendarAdvance(Calendar,BA225,AY226,"f",,Trigger)</f>
        <v>42458</v>
      </c>
      <c r="BB226" s="158">
        <f>_xll.qlInterestRateIndexMaturity(Currency&amp;"ibor"&amp;Tenor,BA226,Trigger)</f>
        <v>42823</v>
      </c>
      <c r="BC226" s="320">
        <f>_xll.qlIndexFixing($AC$5,AZ226,TRUE,_xll.ohTrigger(Trigger,Trigger12M))</f>
        <v>1.9461268680895927E-3</v>
      </c>
      <c r="BD226" s="320">
        <f>_xll.qlIndexFixing($BE$1,AZ226,TRUE,_xll.ohTrigger(Trigger,Trigger12M))</f>
        <v>2.144557293897109E-3</v>
      </c>
    </row>
    <row r="227" spans="51:56" ht="11.25" customHeight="1" x14ac:dyDescent="0.25">
      <c r="AY227" s="157" t="s">
        <v>211</v>
      </c>
      <c r="AZ227" s="158">
        <f>_xll.qlInterestRateIndexFixingDate(Currency&amp;"ibor"&amp;Tenor,BA227,Trigger)</f>
        <v>42453</v>
      </c>
      <c r="BA227" s="158">
        <f>_xll.qlCalendarAdvance(Calendar,BA226,AY227,"f",,Trigger)</f>
        <v>42459</v>
      </c>
      <c r="BB227" s="158">
        <f>_xll.qlInterestRateIndexMaturity(Currency&amp;"ibor"&amp;Tenor,BA227,Trigger)</f>
        <v>42824</v>
      </c>
      <c r="BC227" s="320">
        <f>_xll.qlIndexFixing($AC$5,AZ227,TRUE,_xll.ohTrigger(Trigger,Trigger12M))</f>
        <v>1.9466970064070815E-3</v>
      </c>
      <c r="BD227" s="320">
        <f>_xll.qlIndexFixing($BE$1,AZ227,TRUE,_xll.ohTrigger(Trigger,Trigger12M))</f>
        <v>2.1478248807474116E-3</v>
      </c>
    </row>
    <row r="228" spans="51:56" ht="11.25" customHeight="1" x14ac:dyDescent="0.25">
      <c r="AY228" s="157" t="s">
        <v>211</v>
      </c>
      <c r="AZ228" s="158">
        <f>_xll.qlInterestRateIndexFixingDate(Currency&amp;"ibor"&amp;Tenor,BA228,Trigger)</f>
        <v>42458</v>
      </c>
      <c r="BA228" s="158">
        <f>_xll.qlCalendarAdvance(Calendar,BA227,AY228,"f",,Trigger)</f>
        <v>42460</v>
      </c>
      <c r="BB228" s="158">
        <f>_xll.qlInterestRateIndexMaturity(Currency&amp;"ibor"&amp;Tenor,BA228,Trigger)</f>
        <v>42825</v>
      </c>
      <c r="BC228" s="320">
        <f>_xll.qlIndexFixing($AC$5,AZ228,TRUE,_xll.ohTrigger(Trigger,Trigger12M))</f>
        <v>1.9472647812976366E-3</v>
      </c>
      <c r="BD228" s="320">
        <f>_xll.qlIndexFixing($BE$1,AZ228,TRUE,_xll.ohTrigger(Trigger,Trigger12M))</f>
        <v>2.1511197970341821E-3</v>
      </c>
    </row>
    <row r="229" spans="51:56" ht="11.25" customHeight="1" x14ac:dyDescent="0.25">
      <c r="AY229" s="157" t="s">
        <v>211</v>
      </c>
      <c r="AZ229" s="158">
        <f>_xll.qlInterestRateIndexFixingDate(Currency&amp;"ibor"&amp;Tenor,BA229,Trigger)</f>
        <v>42459</v>
      </c>
      <c r="BA229" s="158">
        <f>_xll.qlCalendarAdvance(Calendar,BA228,AY229,"f",,Trigger)</f>
        <v>42461</v>
      </c>
      <c r="BB229" s="158">
        <f>_xll.qlInterestRateIndexMaturity(Currency&amp;"ibor"&amp;Tenor,BA229,Trigger)</f>
        <v>42828</v>
      </c>
      <c r="BC229" s="320">
        <f>_xll.qlIndexFixing($AC$5,AZ229,TRUE,_xll.ohTrigger(Trigger,Trigger12M))</f>
        <v>1.9477650863214419E-3</v>
      </c>
      <c r="BD229" s="320">
        <f>_xll.qlIndexFixing($BE$1,AZ229,TRUE,_xll.ohTrigger(Trigger,Trigger12M))</f>
        <v>2.1598067694754857E-3</v>
      </c>
    </row>
    <row r="230" spans="51:56" ht="11.25" customHeight="1" x14ac:dyDescent="0.25">
      <c r="AY230" s="157" t="s">
        <v>211</v>
      </c>
      <c r="AZ230" s="158">
        <f>_xll.qlInterestRateIndexFixingDate(Currency&amp;"ibor"&amp;Tenor,BA230,Trigger)</f>
        <v>42460</v>
      </c>
      <c r="BA230" s="158">
        <f>_xll.qlCalendarAdvance(Calendar,BA229,AY230,"f",,Trigger)</f>
        <v>42464</v>
      </c>
      <c r="BB230" s="158">
        <f>_xll.qlInterestRateIndexMaturity(Currency&amp;"ibor"&amp;Tenor,BA230,Trigger)</f>
        <v>42829</v>
      </c>
      <c r="BC230" s="320">
        <f>_xll.qlIndexFixing($AC$5,AZ230,TRUE,_xll.ohTrigger(Trigger,Trigger12M))</f>
        <v>1.9495122465090517E-3</v>
      </c>
      <c r="BD230" s="320">
        <f>_xll.qlIndexFixing($BE$1,AZ230,TRUE,_xll.ohTrigger(Trigger,Trigger12M))</f>
        <v>2.1645370574187744E-3</v>
      </c>
    </row>
    <row r="231" spans="51:56" ht="11.25" customHeight="1" x14ac:dyDescent="0.25">
      <c r="AY231" s="157" t="s">
        <v>211</v>
      </c>
      <c r="AZ231" s="158">
        <f>_xll.qlInterestRateIndexFixingDate(Currency&amp;"ibor"&amp;Tenor,BA231,Trigger)</f>
        <v>42461</v>
      </c>
      <c r="BA231" s="158">
        <f>_xll.qlCalendarAdvance(Calendar,BA230,AY231,"f",,Trigger)</f>
        <v>42465</v>
      </c>
      <c r="BB231" s="158">
        <f>_xll.qlInterestRateIndexMaturity(Currency&amp;"ibor"&amp;Tenor,BA231,Trigger)</f>
        <v>42830</v>
      </c>
      <c r="BC231" s="320">
        <f>_xll.qlIndexFixing($AC$5,AZ231,TRUE,_xll.ohTrigger(Trigger,Trigger12M))</f>
        <v>1.9500682042042749E-3</v>
      </c>
      <c r="BD231" s="320">
        <f>_xll.qlIndexFixing($BE$1,AZ231,TRUE,_xll.ohTrigger(Trigger,Trigger12M))</f>
        <v>2.1679417563343407E-3</v>
      </c>
    </row>
    <row r="232" spans="51:56" ht="11.25" customHeight="1" x14ac:dyDescent="0.25">
      <c r="AY232" s="157" t="s">
        <v>211</v>
      </c>
      <c r="AZ232" s="158">
        <f>_xll.qlInterestRateIndexFixingDate(Currency&amp;"ibor"&amp;Tenor,BA232,Trigger)</f>
        <v>42464</v>
      </c>
      <c r="BA232" s="158">
        <f>_xll.qlCalendarAdvance(Calendar,BA231,AY232,"f",,Trigger)</f>
        <v>42466</v>
      </c>
      <c r="BB232" s="158">
        <f>_xll.qlInterestRateIndexMaturity(Currency&amp;"ibor"&amp;Tenor,BA232,Trigger)</f>
        <v>42831</v>
      </c>
      <c r="BC232" s="320">
        <f>_xll.qlIndexFixing($AC$5,AZ232,TRUE,_xll.ohTrigger(Trigger,Trigger12M))</f>
        <v>1.9506217984480362E-3</v>
      </c>
      <c r="BD232" s="320">
        <f>_xll.qlIndexFixing($BE$1,AZ232,TRUE,_xll.ohTrigger(Trigger,Trigger12M))</f>
        <v>2.1713629666957062E-3</v>
      </c>
    </row>
    <row r="233" spans="51:56" ht="11.25" customHeight="1" x14ac:dyDescent="0.25">
      <c r="AY233" s="157" t="s">
        <v>211</v>
      </c>
      <c r="AZ233" s="158">
        <f>_xll.qlInterestRateIndexFixingDate(Currency&amp;"ibor"&amp;Tenor,BA233,Trigger)</f>
        <v>42465</v>
      </c>
      <c r="BA233" s="158">
        <f>_xll.qlCalendarAdvance(Calendar,BA232,AY233,"f",,Trigger)</f>
        <v>42467</v>
      </c>
      <c r="BB233" s="158">
        <f>_xll.qlInterestRateIndexMaturity(Currency&amp;"ibor"&amp;Tenor,BA233,Trigger)</f>
        <v>42832</v>
      </c>
      <c r="BC233" s="320">
        <f>_xll.qlIndexFixing($AC$5,AZ233,TRUE,_xll.ohTrigger(Trigger,Trigger12M))</f>
        <v>1.9511730292368315E-3</v>
      </c>
      <c r="BD233" s="320">
        <f>_xll.qlIndexFixing($BE$1,AZ233,TRUE,_xll.ohTrigger(Trigger,Trigger12M))</f>
        <v>2.1747988494168376E-3</v>
      </c>
    </row>
    <row r="234" spans="51:56" ht="11.25" customHeight="1" x14ac:dyDescent="0.25">
      <c r="AY234" s="157" t="s">
        <v>211</v>
      </c>
      <c r="AZ234" s="158">
        <f>_xll.qlInterestRateIndexFixingDate(Currency&amp;"ibor"&amp;Tenor,BA234,Trigger)</f>
        <v>42466</v>
      </c>
      <c r="BA234" s="158">
        <f>_xll.qlCalendarAdvance(Calendar,BA233,AY234,"f",,Trigger)</f>
        <v>42468</v>
      </c>
      <c r="BB234" s="158">
        <f>_xll.qlInterestRateIndexMaturity(Currency&amp;"ibor"&amp;Tenor,BA234,Trigger)</f>
        <v>42835</v>
      </c>
      <c r="BC234" s="320">
        <f>_xll.qlIndexFixing($AC$5,AZ234,TRUE,_xll.ohTrigger(Trigger,Trigger12M))</f>
        <v>1.9516577042139852E-3</v>
      </c>
      <c r="BD234" s="320">
        <f>_xll.qlIndexFixing($BE$1,AZ234,TRUE,_xll.ohTrigger(Trigger,Trigger12M))</f>
        <v>2.1837588545801103E-3</v>
      </c>
    </row>
    <row r="235" spans="51:56" ht="11.25" customHeight="1" x14ac:dyDescent="0.25">
      <c r="AY235" s="157" t="s">
        <v>211</v>
      </c>
      <c r="AZ235" s="158">
        <f>_xll.qlInterestRateIndexFixingDate(Currency&amp;"ibor"&amp;Tenor,BA235,Trigger)</f>
        <v>42467</v>
      </c>
      <c r="BA235" s="158">
        <f>_xll.qlCalendarAdvance(Calendar,BA234,AY235,"f",,Trigger)</f>
        <v>42471</v>
      </c>
      <c r="BB235" s="158">
        <f>_xll.qlInterestRateIndexMaturity(Currency&amp;"ibor"&amp;Tenor,BA235,Trigger)</f>
        <v>42836</v>
      </c>
      <c r="BC235" s="320">
        <f>_xll.qlIndexFixing($AC$5,AZ235,TRUE,_xll.ohTrigger(Trigger,Trigger12M))</f>
        <v>1.9533543177617601E-3</v>
      </c>
      <c r="BD235" s="320">
        <f>_xll.qlIndexFixing($BE$1,AZ235,TRUE,_xll.ohTrigger(Trigger,Trigger12M))</f>
        <v>2.1886519612613398E-3</v>
      </c>
    </row>
    <row r="236" spans="51:56" ht="11.25" customHeight="1" x14ac:dyDescent="0.25">
      <c r="AY236" s="157" t="s">
        <v>211</v>
      </c>
      <c r="AZ236" s="158">
        <f>_xll.qlInterestRateIndexFixingDate(Currency&amp;"ibor"&amp;Tenor,BA236,Trigger)</f>
        <v>42468</v>
      </c>
      <c r="BA236" s="158">
        <f>_xll.qlCalendarAdvance(Calendar,BA235,AY236,"f",,Trigger)</f>
        <v>42472</v>
      </c>
      <c r="BB236" s="158">
        <f>_xll.qlInterestRateIndexMaturity(Currency&amp;"ibor"&amp;Tenor,BA236,Trigger)</f>
        <v>42837</v>
      </c>
      <c r="BC236" s="320">
        <f>_xll.qlIndexFixing($AC$5,AZ236,TRUE,_xll.ohTrigger(Trigger,Trigger12M))</f>
        <v>1.9538937312159376E-3</v>
      </c>
      <c r="BD236" s="320">
        <f>_xll.qlIndexFixing($BE$1,AZ236,TRUE,_xll.ohTrigger(Trigger,Trigger12M))</f>
        <v>2.1921332585643741E-3</v>
      </c>
    </row>
    <row r="237" spans="51:56" ht="11.25" customHeight="1" x14ac:dyDescent="0.25">
      <c r="AY237" s="157" t="s">
        <v>211</v>
      </c>
      <c r="AZ237" s="158">
        <f>_xll.qlInterestRateIndexFixingDate(Currency&amp;"ibor"&amp;Tenor,BA237,Trigger)</f>
        <v>42471</v>
      </c>
      <c r="BA237" s="158">
        <f>_xll.qlCalendarAdvance(Calendar,BA236,AY237,"f",,Trigger)</f>
        <v>42473</v>
      </c>
      <c r="BB237" s="158">
        <f>_xll.qlInterestRateIndexMaturity(Currency&amp;"ibor"&amp;Tenor,BA237,Trigger)</f>
        <v>42838</v>
      </c>
      <c r="BC237" s="320">
        <f>_xll.qlIndexFixing($AC$5,AZ237,TRUE,_xll.ohTrigger(Trigger,Trigger12M))</f>
        <v>1.954430781191497E-3</v>
      </c>
      <c r="BD237" s="320">
        <f>_xll.qlIndexFixing($BE$1,AZ237,TRUE,_xll.ohTrigger(Trigger,Trigger12M))</f>
        <v>2.1956179771486397E-3</v>
      </c>
    </row>
    <row r="238" spans="51:56" ht="11.25" customHeight="1" x14ac:dyDescent="0.25">
      <c r="AY238" s="157" t="s">
        <v>211</v>
      </c>
      <c r="AZ238" s="158">
        <f>_xll.qlInterestRateIndexFixingDate(Currency&amp;"ibor"&amp;Tenor,BA238,Trigger)</f>
        <v>42472</v>
      </c>
      <c r="BA238" s="158">
        <f>_xll.qlCalendarAdvance(Calendar,BA237,AY238,"f",,Trigger)</f>
        <v>42474</v>
      </c>
      <c r="BB238" s="158">
        <f>_xll.qlInterestRateIndexMaturity(Currency&amp;"ibor"&amp;Tenor,BA238,Trigger)</f>
        <v>42843</v>
      </c>
      <c r="BC238" s="320">
        <f>_xll.qlIndexFixing($AC$5,AZ238,TRUE,_xll.ohTrigger(Trigger,Trigger12M))</f>
        <v>1.9548467230151717E-3</v>
      </c>
      <c r="BD238" s="320">
        <f>_xll.qlIndexFixing($BE$1,AZ238,TRUE,_xll.ohTrigger(Trigger,Trigger12M))</f>
        <v>2.2100000007594977E-3</v>
      </c>
    </row>
    <row r="239" spans="51:56" ht="11.25" customHeight="1" x14ac:dyDescent="0.25">
      <c r="AY239" s="157" t="s">
        <v>211</v>
      </c>
      <c r="AZ239" s="158">
        <f>_xll.qlInterestRateIndexFixingDate(Currency&amp;"ibor"&amp;Tenor,BA239,Trigger)</f>
        <v>42473</v>
      </c>
      <c r="BA239" s="158">
        <f>_xll.qlCalendarAdvance(Calendar,BA238,AY239,"f",,Trigger)</f>
        <v>42475</v>
      </c>
      <c r="BB239" s="158">
        <f>_xll.qlInterestRateIndexMaturity(Currency&amp;"ibor"&amp;Tenor,BA239,Trigger)</f>
        <v>42843</v>
      </c>
      <c r="BC239" s="320">
        <f>_xll.qlIndexFixing($AC$5,AZ239,TRUE,_xll.ohTrigger(Trigger,Trigger12M))</f>
        <v>1.9554064758104807E-3</v>
      </c>
      <c r="BD239" s="320">
        <f>_xll.qlIndexFixing($BE$1,AZ239,TRUE,_xll.ohTrigger(Trigger,Trigger12M))</f>
        <v>2.2107547844539494E-3</v>
      </c>
    </row>
    <row r="240" spans="51:56" ht="11.25" customHeight="1" x14ac:dyDescent="0.25">
      <c r="AY240" s="157" t="s">
        <v>211</v>
      </c>
      <c r="AZ240" s="158">
        <f>_xll.qlInterestRateIndexFixingDate(Currency&amp;"ibor"&amp;Tenor,BA240,Trigger)</f>
        <v>42474</v>
      </c>
      <c r="BA240" s="158">
        <f>_xll.qlCalendarAdvance(Calendar,BA239,AY240,"f",,Trigger)</f>
        <v>42478</v>
      </c>
      <c r="BB240" s="158">
        <f>_xll.qlInterestRateIndexMaturity(Currency&amp;"ibor"&amp;Tenor,BA240,Trigger)</f>
        <v>42843</v>
      </c>
      <c r="BC240" s="320">
        <f>_xll.qlIndexFixing($AC$5,AZ240,TRUE,_xll.ohTrigger(Trigger,Trigger12M))</f>
        <v>1.9570805787559892E-3</v>
      </c>
      <c r="BD240" s="320">
        <f>_xll.qlIndexFixing($BE$1,AZ240,TRUE,_xll.ohTrigger(Trigger,Trigger12M))</f>
        <v>2.2130256335674385E-3</v>
      </c>
    </row>
    <row r="241" spans="51:56" ht="11.25" customHeight="1" x14ac:dyDescent="0.25">
      <c r="AY241" s="157" t="s">
        <v>211</v>
      </c>
      <c r="AZ241" s="158">
        <f>_xll.qlInterestRateIndexFixingDate(Currency&amp;"ibor"&amp;Tenor,BA241,Trigger)</f>
        <v>42475</v>
      </c>
      <c r="BA241" s="158">
        <f>_xll.qlCalendarAdvance(Calendar,BA240,AY241,"f",,Trigger)</f>
        <v>42479</v>
      </c>
      <c r="BB241" s="158">
        <f>_xll.qlInterestRateIndexMaturity(Currency&amp;"ibor"&amp;Tenor,BA241,Trigger)</f>
        <v>42844</v>
      </c>
      <c r="BC241" s="320">
        <f>_xll.qlIndexFixing($AC$5,AZ241,TRUE,_xll.ohTrigger(Trigger,Trigger12M))</f>
        <v>1.9576034477796836E-3</v>
      </c>
      <c r="BD241" s="320">
        <f>_xll.qlIndexFixing($BE$1,AZ241,TRUE,_xll.ohTrigger(Trigger,Trigger12M))</f>
        <v>2.2164908433774913E-3</v>
      </c>
    </row>
    <row r="242" spans="51:56" ht="11.25" customHeight="1" x14ac:dyDescent="0.25">
      <c r="AY242" s="157" t="s">
        <v>211</v>
      </c>
      <c r="AZ242" s="158">
        <f>_xll.qlInterestRateIndexFixingDate(Currency&amp;"ibor"&amp;Tenor,BA242,Trigger)</f>
        <v>42478</v>
      </c>
      <c r="BA242" s="158">
        <f>_xll.qlCalendarAdvance(Calendar,BA241,AY242,"f",,Trigger)</f>
        <v>42480</v>
      </c>
      <c r="BB242" s="158">
        <f>_xll.qlInterestRateIndexMaturity(Currency&amp;"ibor"&amp;Tenor,BA242,Trigger)</f>
        <v>42845</v>
      </c>
      <c r="BC242" s="320">
        <f>_xll.qlIndexFixing($AC$5,AZ242,TRUE,_xll.ohTrigger(Trigger,Trigger12M))</f>
        <v>1.9581239532980416E-3</v>
      </c>
      <c r="BD242" s="320">
        <f>_xll.qlIndexFixing($BE$1,AZ242,TRUE,_xll.ohTrigger(Trigger,Trigger12M))</f>
        <v>2.2199486524004928E-3</v>
      </c>
    </row>
    <row r="243" spans="51:56" ht="11.25" customHeight="1" x14ac:dyDescent="0.25">
      <c r="AY243" s="157" t="s">
        <v>211</v>
      </c>
      <c r="AZ243" s="158">
        <f>_xll.qlInterestRateIndexFixingDate(Currency&amp;"ibor"&amp;Tenor,BA243,Trigger)</f>
        <v>42479</v>
      </c>
      <c r="BA243" s="158">
        <f>_xll.qlCalendarAdvance(Calendar,BA242,AY243,"f",,Trigger)</f>
        <v>42481</v>
      </c>
      <c r="BB243" s="158">
        <f>_xll.qlInterestRateIndexMaturity(Currency&amp;"ibor"&amp;Tenor,BA243,Trigger)</f>
        <v>42846</v>
      </c>
      <c r="BC243" s="320">
        <f>_xll.qlIndexFixing($AC$5,AZ243,TRUE,_xll.ohTrigger(Trigger,Trigger12M))</f>
        <v>1.9586420953075587E-3</v>
      </c>
      <c r="BD243" s="320">
        <f>_xll.qlIndexFixing($BE$1,AZ243,TRUE,_xll.ohTrigger(Trigger,Trigger12M))</f>
        <v>2.2233998650483216E-3</v>
      </c>
    </row>
    <row r="244" spans="51:56" ht="11.25" customHeight="1" x14ac:dyDescent="0.25">
      <c r="AY244" s="157" t="s">
        <v>211</v>
      </c>
      <c r="AZ244" s="158">
        <f>_xll.qlInterestRateIndexFixingDate(Currency&amp;"ibor"&amp;Tenor,BA244,Trigger)</f>
        <v>42480</v>
      </c>
      <c r="BA244" s="158">
        <f>_xll.qlCalendarAdvance(Calendar,BA243,AY244,"f",,Trigger)</f>
        <v>42482</v>
      </c>
      <c r="BB244" s="158">
        <f>_xll.qlInterestRateIndexMaturity(Currency&amp;"ibor"&amp;Tenor,BA244,Trigger)</f>
        <v>42849</v>
      </c>
      <c r="BC244" s="320">
        <f>_xll.qlIndexFixing($AC$5,AZ244,TRUE,_xll.ohTrigger(Trigger,Trigger12M))</f>
        <v>1.9590973997633018E-3</v>
      </c>
      <c r="BD244" s="320">
        <f>_xll.qlIndexFixing($BE$1,AZ244,TRUE,_xll.ohTrigger(Trigger,Trigger12M))</f>
        <v>2.2321254142344577E-3</v>
      </c>
    </row>
    <row r="245" spans="51:56" ht="11.25" customHeight="1" x14ac:dyDescent="0.25">
      <c r="AY245" s="157" t="s">
        <v>211</v>
      </c>
      <c r="AZ245" s="158">
        <f>_xll.qlInterestRateIndexFixingDate(Currency&amp;"ibor"&amp;Tenor,BA245,Trigger)</f>
        <v>42481</v>
      </c>
      <c r="BA245" s="158">
        <f>_xll.qlCalendarAdvance(Calendar,BA244,AY245,"f",,Trigger)</f>
        <v>42485</v>
      </c>
      <c r="BB245" s="158">
        <f>_xll.qlInterestRateIndexMaturity(Currency&amp;"ibor"&amp;Tenor,BA245,Trigger)</f>
        <v>42850</v>
      </c>
      <c r="BC245" s="320">
        <f>_xll.qlIndexFixing($AC$5,AZ245,TRUE,_xll.ohTrigger(Trigger,Trigger12M))</f>
        <v>1.9606910281818831E-3</v>
      </c>
      <c r="BD245" s="320">
        <f>_xll.qlIndexFixing($BE$1,AZ245,TRUE,_xll.ohTrigger(Trigger,Trigger12M))</f>
        <v>2.2371550294081805E-3</v>
      </c>
    </row>
    <row r="246" spans="51:56" ht="11.25" customHeight="1" x14ac:dyDescent="0.25">
      <c r="AY246" s="157" t="s">
        <v>211</v>
      </c>
      <c r="AZ246" s="158">
        <f>_xll.qlInterestRateIndexFixingDate(Currency&amp;"ibor"&amp;Tenor,BA246,Trigger)</f>
        <v>42482</v>
      </c>
      <c r="BA246" s="158">
        <f>_xll.qlCalendarAdvance(Calendar,BA245,AY246,"f",,Trigger)</f>
        <v>42486</v>
      </c>
      <c r="BB246" s="158">
        <f>_xll.qlInterestRateIndexMaturity(Currency&amp;"ibor"&amp;Tenor,BA246,Trigger)</f>
        <v>42851</v>
      </c>
      <c r="BC246" s="320">
        <f>_xll.qlIndexFixing($AC$5,AZ246,TRUE,_xll.ohTrigger(Trigger,Trigger12M))</f>
        <v>1.9611973525911321E-3</v>
      </c>
      <c r="BD246" s="320">
        <f>_xll.qlIndexFixing($BE$1,AZ246,TRUE,_xll.ohTrigger(Trigger,Trigger12M))</f>
        <v>2.2405855156414525E-3</v>
      </c>
    </row>
    <row r="247" spans="51:56" ht="11.25" customHeight="1" x14ac:dyDescent="0.25">
      <c r="AY247" s="157" t="s">
        <v>211</v>
      </c>
      <c r="AZ247" s="158">
        <f>_xll.qlInterestRateIndexFixingDate(Currency&amp;"ibor"&amp;Tenor,BA247,Trigger)</f>
        <v>42485</v>
      </c>
      <c r="BA247" s="158">
        <f>_xll.qlCalendarAdvance(Calendar,BA246,AY247,"f",,Trigger)</f>
        <v>42487</v>
      </c>
      <c r="BB247" s="158">
        <f>_xll.qlInterestRateIndexMaturity(Currency&amp;"ibor"&amp;Tenor,BA247,Trigger)</f>
        <v>42852</v>
      </c>
      <c r="BC247" s="320">
        <f>_xll.qlIndexFixing($AC$5,AZ247,TRUE,_xll.ohTrigger(Trigger,Trigger12M))</f>
        <v>1.9617013134694207E-3</v>
      </c>
      <c r="BD247" s="320">
        <f>_xll.qlIndexFixing($BE$1,AZ247,TRUE,_xll.ohTrigger(Trigger,Trigger12M))</f>
        <v>2.2440143455411334E-3</v>
      </c>
    </row>
    <row r="248" spans="51:56" ht="11.25" customHeight="1" x14ac:dyDescent="0.25">
      <c r="AY248" s="157" t="s">
        <v>211</v>
      </c>
      <c r="AZ248" s="158">
        <f>_xll.qlInterestRateIndexFixingDate(Currency&amp;"ibor"&amp;Tenor,BA248,Trigger)</f>
        <v>42486</v>
      </c>
      <c r="BA248" s="158">
        <f>_xll.qlCalendarAdvance(Calendar,BA247,AY248,"f",,Trigger)</f>
        <v>42488</v>
      </c>
      <c r="BB248" s="158">
        <f>_xll.qlInterestRateIndexMaturity(Currency&amp;"ibor"&amp;Tenor,BA248,Trigger)</f>
        <v>42853</v>
      </c>
      <c r="BC248" s="320">
        <f>_xll.qlIndexFixing($AC$5,AZ248,TRUE,_xll.ohTrigger(Trigger,Trigger12M))</f>
        <v>1.9622029108130267E-3</v>
      </c>
      <c r="BD248" s="320">
        <f>_xll.qlIndexFixing($BE$1,AZ248,TRUE,_xll.ohTrigger(Trigger,Trigger12M))</f>
        <v>2.2474423613763825E-3</v>
      </c>
    </row>
    <row r="249" spans="51:56" ht="11.25" customHeight="1" x14ac:dyDescent="0.25">
      <c r="AY249" s="157" t="s">
        <v>211</v>
      </c>
      <c r="AZ249" s="158">
        <f>_xll.qlInterestRateIndexFixingDate(Currency&amp;"ibor"&amp;Tenor,BA249,Trigger)</f>
        <v>42487</v>
      </c>
      <c r="BA249" s="158">
        <f>_xll.qlCalendarAdvance(Calendar,BA248,AY249,"f",,Trigger)</f>
        <v>42489</v>
      </c>
      <c r="BB249" s="158">
        <f>_xll.qlInterestRateIndexMaturity(Currency&amp;"ibor"&amp;Tenor,BA249,Trigger)</f>
        <v>42853</v>
      </c>
      <c r="BC249" s="320">
        <f>_xll.qlIndexFixing($AC$5,AZ249,TRUE,_xll.ohTrigger(Trigger,Trigger12M))</f>
        <v>1.9627336459895439E-3</v>
      </c>
      <c r="BD249" s="320">
        <f>_xll.qlIndexFixing($BE$1,AZ249,TRUE,_xll.ohTrigger(Trigger,Trigger12M))</f>
        <v>2.2482743005204477E-3</v>
      </c>
    </row>
    <row r="250" spans="51:56" ht="11.25" customHeight="1" x14ac:dyDescent="0.25">
      <c r="AY250" s="157" t="s">
        <v>211</v>
      </c>
      <c r="AZ250" s="158">
        <f>_xll.qlInterestRateIndexFixingDate(Currency&amp;"ibor"&amp;Tenor,BA250,Trigger)</f>
        <v>42488</v>
      </c>
      <c r="BA250" s="158">
        <f>_xll.qlCalendarAdvance(Calendar,BA249,AY250,"f",,Trigger)</f>
        <v>42492</v>
      </c>
      <c r="BB250" s="158">
        <f>_xll.qlInterestRateIndexMaturity(Currency&amp;"ibor"&amp;Tenor,BA250,Trigger)</f>
        <v>42857</v>
      </c>
      <c r="BC250" s="320">
        <f>_xll.qlIndexFixing($AC$5,AZ250,TRUE,_xll.ohTrigger(Trigger,Trigger12M))</f>
        <v>1.9641856647696627E-3</v>
      </c>
      <c r="BD250" s="320">
        <f>_xll.qlIndexFixing($BE$1,AZ250,TRUE,_xll.ohTrigger(Trigger,Trigger12M))</f>
        <v>2.2611633187537891E-3</v>
      </c>
    </row>
    <row r="251" spans="51:56" ht="11.25" customHeight="1" x14ac:dyDescent="0.25">
      <c r="AY251" s="157" t="s">
        <v>211</v>
      </c>
      <c r="AZ251" s="158">
        <f>_xll.qlInterestRateIndexFixingDate(Currency&amp;"ibor"&amp;Tenor,BA251,Trigger)</f>
        <v>42489</v>
      </c>
      <c r="BA251" s="158">
        <f>_xll.qlCalendarAdvance(Calendar,BA250,AY251,"f",,Trigger)</f>
        <v>42493</v>
      </c>
      <c r="BB251" s="158">
        <f>_xll.qlInterestRateIndexMaturity(Currency&amp;"ibor"&amp;Tenor,BA251,Trigger)</f>
        <v>42858</v>
      </c>
      <c r="BC251" s="320">
        <f>_xll.qlIndexFixing($AC$5,AZ251,TRUE,_xll.ohTrigger(Trigger,Trigger12M))</f>
        <v>1.9646754443866359E-3</v>
      </c>
      <c r="BD251" s="320">
        <f>_xll.qlIndexFixing($BE$1,AZ251,TRUE,_xll.ohTrigger(Trigger,Trigger12M))</f>
        <v>2.2646000876026941E-3</v>
      </c>
    </row>
    <row r="252" spans="51:56" ht="11.25" customHeight="1" x14ac:dyDescent="0.25">
      <c r="AY252" s="157" t="s">
        <v>211</v>
      </c>
      <c r="AZ252" s="158">
        <f>_xll.qlInterestRateIndexFixingDate(Currency&amp;"ibor"&amp;Tenor,BA252,Trigger)</f>
        <v>42492</v>
      </c>
      <c r="BA252" s="158">
        <f>_xll.qlCalendarAdvance(Calendar,BA251,AY252,"f",,Trigger)</f>
        <v>42494</v>
      </c>
      <c r="BB252" s="158">
        <f>_xll.qlInterestRateIndexMaturity(Currency&amp;"ibor"&amp;Tenor,BA252,Trigger)</f>
        <v>42859</v>
      </c>
      <c r="BC252" s="320">
        <f>_xll.qlIndexFixing($AC$5,AZ252,TRUE,_xll.ohTrigger(Trigger,Trigger12M))</f>
        <v>1.9651628604476826E-3</v>
      </c>
      <c r="BD252" s="320">
        <f>_xll.qlIndexFixing($BE$1,AZ252,TRUE,_xll.ohTrigger(Trigger,Trigger12M))</f>
        <v>2.2680412095829341E-3</v>
      </c>
    </row>
    <row r="253" spans="51:56" ht="11.25" customHeight="1" x14ac:dyDescent="0.25">
      <c r="AY253" s="157" t="s">
        <v>211</v>
      </c>
      <c r="AZ253" s="158">
        <f>_xll.qlInterestRateIndexFixingDate(Currency&amp;"ibor"&amp;Tenor,BA253,Trigger)</f>
        <v>42493</v>
      </c>
      <c r="BA253" s="158">
        <f>_xll.qlCalendarAdvance(Calendar,BA252,AY253,"f",,Trigger)</f>
        <v>42495</v>
      </c>
      <c r="BB253" s="158">
        <f>_xll.qlInterestRateIndexMaturity(Currency&amp;"ibor"&amp;Tenor,BA253,Trigger)</f>
        <v>42860</v>
      </c>
      <c r="BC253" s="320">
        <f>_xll.qlIndexFixing($AC$5,AZ253,TRUE,_xll.ohTrigger(Trigger,Trigger12M))</f>
        <v>1.9656479129490797E-3</v>
      </c>
      <c r="BD253" s="320">
        <f>_xll.qlIndexFixing($BE$1,AZ253,TRUE,_xll.ohTrigger(Trigger,Trigger12M))</f>
        <v>2.2714875648246692E-3</v>
      </c>
    </row>
    <row r="254" spans="51:56" ht="11.25" customHeight="1" x14ac:dyDescent="0.25">
      <c r="AY254" s="157" t="s">
        <v>211</v>
      </c>
      <c r="AZ254" s="158">
        <f>_xll.qlInterestRateIndexFixingDate(Currency&amp;"ibor"&amp;Tenor,BA254,Trigger)</f>
        <v>42494</v>
      </c>
      <c r="BA254" s="158">
        <f>_xll.qlCalendarAdvance(Calendar,BA253,AY254,"f",,Trigger)</f>
        <v>42496</v>
      </c>
      <c r="BB254" s="158">
        <f>_xll.qlInterestRateIndexMaturity(Currency&amp;"ibor"&amp;Tenor,BA254,Trigger)</f>
        <v>42863</v>
      </c>
      <c r="BC254" s="320">
        <f>_xll.qlIndexFixing($AC$5,AZ254,TRUE,_xll.ohTrigger(Trigger,Trigger12M))</f>
        <v>1.9660763663461411E-3</v>
      </c>
      <c r="BD254" s="320">
        <f>_xll.qlIndexFixing($BE$1,AZ254,TRUE,_xll.ohTrigger(Trigger,Trigger12M))</f>
        <v>2.2800471975050166E-3</v>
      </c>
    </row>
    <row r="255" spans="51:56" ht="11.25" customHeight="1" x14ac:dyDescent="0.25">
      <c r="AY255" s="157" t="s">
        <v>211</v>
      </c>
      <c r="AZ255" s="158">
        <f>_xll.qlInterestRateIndexFixingDate(Currency&amp;"ibor"&amp;Tenor,BA255,Trigger)</f>
        <v>42495</v>
      </c>
      <c r="BA255" s="158">
        <f>_xll.qlCalendarAdvance(Calendar,BA254,AY255,"f",,Trigger)</f>
        <v>42499</v>
      </c>
      <c r="BB255" s="158">
        <f>_xll.qlInterestRateIndexMaturity(Currency&amp;"ibor"&amp;Tenor,BA255,Trigger)</f>
        <v>42864</v>
      </c>
      <c r="BC255" s="320">
        <f>_xll.qlIndexFixing($AC$5,AZ255,TRUE,_xll.ohTrigger(Trigger,Trigger12M))</f>
        <v>1.9675644872911603E-3</v>
      </c>
      <c r="BD255" s="320">
        <f>_xll.qlIndexFixing($BE$1,AZ255,TRUE,_xll.ohTrigger(Trigger,Trigger12M))</f>
        <v>2.2853431103412847E-3</v>
      </c>
    </row>
    <row r="256" spans="51:56" ht="11.25" customHeight="1" x14ac:dyDescent="0.25">
      <c r="AY256" s="157" t="s">
        <v>211</v>
      </c>
      <c r="AZ256" s="158">
        <f>_xll.qlInterestRateIndexFixingDate(Currency&amp;"ibor"&amp;Tenor,BA256,Trigger)</f>
        <v>42496</v>
      </c>
      <c r="BA256" s="158">
        <f>_xll.qlCalendarAdvance(Calendar,BA255,AY256,"f",,Trigger)</f>
        <v>42500</v>
      </c>
      <c r="BB256" s="158">
        <f>_xll.qlInterestRateIndexMaturity(Currency&amp;"ibor"&amp;Tenor,BA256,Trigger)</f>
        <v>42865</v>
      </c>
      <c r="BC256" s="320">
        <f>_xll.qlIndexFixing($AC$5,AZ256,TRUE,_xll.ohTrigger(Trigger,Trigger12M))</f>
        <v>1.9680377219435021E-3</v>
      </c>
      <c r="BD256" s="320">
        <f>_xll.qlIndexFixing($BE$1,AZ256,TRUE,_xll.ohTrigger(Trigger,Trigger12M))</f>
        <v>2.2888290231750713E-3</v>
      </c>
    </row>
    <row r="257" spans="51:56" ht="11.25" customHeight="1" x14ac:dyDescent="0.25">
      <c r="AY257" s="157" t="s">
        <v>211</v>
      </c>
      <c r="AZ257" s="158">
        <f>_xll.qlInterestRateIndexFixingDate(Currency&amp;"ibor"&amp;Tenor,BA257,Trigger)</f>
        <v>42499</v>
      </c>
      <c r="BA257" s="158">
        <f>_xll.qlCalendarAdvance(Calendar,BA256,AY257,"f",,Trigger)</f>
        <v>42501</v>
      </c>
      <c r="BB257" s="158">
        <f>_xll.qlInterestRateIndexMaturity(Currency&amp;"ibor"&amp;Tenor,BA257,Trigger)</f>
        <v>42866</v>
      </c>
      <c r="BC257" s="320">
        <f>_xll.qlIndexFixing($AC$5,AZ257,TRUE,_xll.ohTrigger(Trigger,Trigger12M))</f>
        <v>1.9685085930156083E-3</v>
      </c>
      <c r="BD257" s="320">
        <f>_xll.qlIndexFixing($BE$1,AZ257,TRUE,_xll.ohTrigger(Trigger,Trigger12M))</f>
        <v>2.2923255636522811E-3</v>
      </c>
    </row>
    <row r="258" spans="51:56" ht="11.25" customHeight="1" x14ac:dyDescent="0.25">
      <c r="AY258" s="157" t="s">
        <v>211</v>
      </c>
      <c r="AZ258" s="158">
        <f>_xll.qlInterestRateIndexFixingDate(Currency&amp;"ibor"&amp;Tenor,BA258,Trigger)</f>
        <v>42500</v>
      </c>
      <c r="BA258" s="158">
        <f>_xll.qlCalendarAdvance(Calendar,BA257,AY258,"f",,Trigger)</f>
        <v>42502</v>
      </c>
      <c r="BB258" s="158">
        <f>_xll.qlInterestRateIndexMaturity(Currency&amp;"ibor"&amp;Tenor,BA258,Trigger)</f>
        <v>42867</v>
      </c>
      <c r="BC258" s="320">
        <f>_xll.qlIndexFixing($AC$5,AZ258,TRUE,_xll.ohTrigger(Trigger,Trigger12M))</f>
        <v>1.9689771005044127E-3</v>
      </c>
      <c r="BD258" s="320">
        <f>_xll.qlIndexFixing($BE$1,AZ258,TRUE,_xll.ohTrigger(Trigger,Trigger12M))</f>
        <v>2.2958336497708649E-3</v>
      </c>
    </row>
    <row r="259" spans="51:56" ht="11.25" customHeight="1" x14ac:dyDescent="0.25">
      <c r="AY259" s="157" t="s">
        <v>211</v>
      </c>
      <c r="AZ259" s="158">
        <f>_xll.qlInterestRateIndexFixingDate(Currency&amp;"ibor"&amp;Tenor,BA259,Trigger)</f>
        <v>42501</v>
      </c>
      <c r="BA259" s="158">
        <f>_xll.qlCalendarAdvance(Calendar,BA258,AY259,"f",,Trigger)</f>
        <v>42503</v>
      </c>
      <c r="BB259" s="158">
        <f>_xll.qlInterestRateIndexMaturity(Currency&amp;"ibor"&amp;Tenor,BA259,Trigger)</f>
        <v>42870</v>
      </c>
      <c r="BC259" s="320">
        <f>_xll.qlIndexFixing($AC$5,AZ259,TRUE,_xll.ohTrigger(Trigger,Trigger12M))</f>
        <v>1.9693930731825107E-3</v>
      </c>
      <c r="BD259" s="320">
        <f>_xll.qlIndexFixing($BE$1,AZ259,TRUE,_xll.ohTrigger(Trigger,Trigger12M))</f>
        <v>2.3044833687196945E-3</v>
      </c>
    </row>
    <row r="260" spans="51:56" ht="11.25" customHeight="1" x14ac:dyDescent="0.25">
      <c r="AY260" s="157" t="s">
        <v>211</v>
      </c>
      <c r="AZ260" s="158">
        <f>_xll.qlInterestRateIndexFixingDate(Currency&amp;"ibor"&amp;Tenor,BA260,Trigger)</f>
        <v>42502</v>
      </c>
      <c r="BA260" s="158">
        <f>_xll.qlCalendarAdvance(Calendar,BA259,AY260,"f",,Trigger)</f>
        <v>42506</v>
      </c>
      <c r="BB260" s="158">
        <f>_xll.qlInterestRateIndexMaturity(Currency&amp;"ibor"&amp;Tenor,BA260,Trigger)</f>
        <v>42871</v>
      </c>
      <c r="BC260" s="320">
        <f>_xll.qlIndexFixing($AC$5,AZ260,TRUE,_xll.ohTrigger(Trigger,Trigger12M))</f>
        <v>1.9708274945580656E-3</v>
      </c>
      <c r="BD260" s="320">
        <f>_xll.qlIndexFixing($BE$1,AZ260,TRUE,_xll.ohTrigger(Trigger,Trigger12M))</f>
        <v>2.3100000000000767E-3</v>
      </c>
    </row>
    <row r="261" spans="51:56" ht="11.25" customHeight="1" x14ac:dyDescent="0.25">
      <c r="AY261" s="157" t="s">
        <v>211</v>
      </c>
      <c r="AZ261" s="158">
        <f>_xll.qlInterestRateIndexFixingDate(Currency&amp;"ibor"&amp;Tenor,BA261,Trigger)</f>
        <v>42503</v>
      </c>
      <c r="BA261" s="158">
        <f>_xll.qlCalendarAdvance(Calendar,BA260,AY261,"f",,Trigger)</f>
        <v>42507</v>
      </c>
      <c r="BB261" s="158">
        <f>_xll.qlInterestRateIndexMaturity(Currency&amp;"ibor"&amp;Tenor,BA261,Trigger)</f>
        <v>42872</v>
      </c>
      <c r="BC261" s="320">
        <f>_xll.qlIndexFixing($AC$5,AZ261,TRUE,_xll.ohTrigger(Trigger,Trigger12M))</f>
        <v>1.971284184079334E-3</v>
      </c>
      <c r="BD261" s="320">
        <f>_xll.qlIndexFixing($BE$1,AZ261,TRUE,_xll.ohTrigger(Trigger,Trigger12M))</f>
        <v>2.3135796891181359E-3</v>
      </c>
    </row>
    <row r="262" spans="51:56" ht="11.25" customHeight="1" x14ac:dyDescent="0.25">
      <c r="AY262" s="157" t="s">
        <v>211</v>
      </c>
      <c r="AZ262" s="158">
        <f>_xll.qlInterestRateIndexFixingDate(Currency&amp;"ibor"&amp;Tenor,BA262,Trigger)</f>
        <v>42506</v>
      </c>
      <c r="BA262" s="158">
        <f>_xll.qlCalendarAdvance(Calendar,BA261,AY262,"f",,Trigger)</f>
        <v>42508</v>
      </c>
      <c r="BB262" s="158">
        <f>_xll.qlInterestRateIndexMaturity(Currency&amp;"ibor"&amp;Tenor,BA262,Trigger)</f>
        <v>42873</v>
      </c>
      <c r="BC262" s="320">
        <f>_xll.qlIndexFixing($AC$5,AZ262,TRUE,_xll.ohTrigger(Trigger,Trigger12M))</f>
        <v>1.9717385099973714E-3</v>
      </c>
      <c r="BD262" s="320">
        <f>_xll.qlIndexFixing($BE$1,AZ262,TRUE,_xll.ohTrigger(Trigger,Trigger12M))</f>
        <v>2.3171760377325521E-3</v>
      </c>
    </row>
    <row r="263" spans="51:56" ht="11.25" customHeight="1" x14ac:dyDescent="0.25">
      <c r="AY263" s="157" t="s">
        <v>211</v>
      </c>
      <c r="AZ263" s="158">
        <f>_xll.qlInterestRateIndexFixingDate(Currency&amp;"ibor"&amp;Tenor,BA263,Trigger)</f>
        <v>42507</v>
      </c>
      <c r="BA263" s="158">
        <f>_xll.qlCalendarAdvance(Calendar,BA262,AY263,"f",,Trigger)</f>
        <v>42509</v>
      </c>
      <c r="BB263" s="158">
        <f>_xll.qlInterestRateIndexMaturity(Currency&amp;"ibor"&amp;Tenor,BA263,Trigger)</f>
        <v>42874</v>
      </c>
      <c r="BC263" s="320">
        <f>_xll.qlIndexFixing($AC$5,AZ263,TRUE,_xll.ohTrigger(Trigger,Trigger12M))</f>
        <v>1.9721904723086739E-3</v>
      </c>
      <c r="BD263" s="320">
        <f>_xll.qlIndexFixing($BE$1,AZ263,TRUE,_xll.ohTrigger(Trigger,Trigger12M))</f>
        <v>2.3207894928076551E-3</v>
      </c>
    </row>
    <row r="264" spans="51:56" ht="11.25" customHeight="1" x14ac:dyDescent="0.25">
      <c r="AY264" s="157" t="s">
        <v>211</v>
      </c>
      <c r="AZ264" s="158">
        <f>_xll.qlInterestRateIndexFixingDate(Currency&amp;"ibor"&amp;Tenor,BA264,Trigger)</f>
        <v>42508</v>
      </c>
      <c r="BA264" s="158">
        <f>_xll.qlCalendarAdvance(Calendar,BA263,AY264,"f",,Trigger)</f>
        <v>42510</v>
      </c>
      <c r="BB264" s="158">
        <f>_xll.qlInterestRateIndexMaturity(Currency&amp;"ibor"&amp;Tenor,BA264,Trigger)</f>
        <v>42877</v>
      </c>
      <c r="BC264" s="320">
        <f>_xll.qlIndexFixing($AC$5,AZ264,TRUE,_xll.ohTrigger(Trigger,Trigger12M))</f>
        <v>1.9725945941473579E-3</v>
      </c>
      <c r="BD264" s="320">
        <f>_xll.qlIndexFixing($BE$1,AZ264,TRUE,_xll.ohTrigger(Trigger,Trigger12M))</f>
        <v>2.3296256190950704E-3</v>
      </c>
    </row>
    <row r="265" spans="51:56" ht="11.25" customHeight="1" x14ac:dyDescent="0.25">
      <c r="AY265" s="157" t="s">
        <v>211</v>
      </c>
      <c r="AZ265" s="158">
        <f>_xll.qlInterestRateIndexFixingDate(Currency&amp;"ibor"&amp;Tenor,BA265,Trigger)</f>
        <v>42509</v>
      </c>
      <c r="BA265" s="158">
        <f>_xll.qlCalendarAdvance(Calendar,BA264,AY265,"f",,Trigger)</f>
        <v>42513</v>
      </c>
      <c r="BB265" s="158">
        <f>_xll.qlInterestRateIndexMaturity(Currency&amp;"ibor"&amp;Tenor,BA265,Trigger)</f>
        <v>42878</v>
      </c>
      <c r="BC265" s="320">
        <f>_xll.qlIndexFixing($AC$5,AZ265,TRUE,_xll.ohTrigger(Trigger,Trigger12M))</f>
        <v>1.9739746854230229E-3</v>
      </c>
      <c r="BD265" s="320">
        <f>_xll.qlIndexFixing($BE$1,AZ265,TRUE,_xll.ohTrigger(Trigger,Trigger12M))</f>
        <v>2.3354234625615586E-3</v>
      </c>
    </row>
    <row r="266" spans="51:56" ht="11.25" customHeight="1" x14ac:dyDescent="0.25">
      <c r="AY266" s="157" t="s">
        <v>211</v>
      </c>
      <c r="AZ266" s="158">
        <f>_xll.qlInterestRateIndexFixingDate(Currency&amp;"ibor"&amp;Tenor,BA266,Trigger)</f>
        <v>42510</v>
      </c>
      <c r="BA266" s="158">
        <f>_xll.qlCalendarAdvance(Calendar,BA265,AY266,"f",,Trigger)</f>
        <v>42514</v>
      </c>
      <c r="BB266" s="158">
        <f>_xll.qlInterestRateIndexMaturity(Currency&amp;"ibor"&amp;Tenor,BA266,Trigger)</f>
        <v>42879</v>
      </c>
      <c r="BC266" s="320">
        <f>_xll.qlIndexFixing($AC$5,AZ266,TRUE,_xll.ohTrigger(Trigger,Trigger12M))</f>
        <v>1.9744148296529079E-3</v>
      </c>
      <c r="BD266" s="320">
        <f>_xll.qlIndexFixing($BE$1,AZ266,TRUE,_xll.ohTrigger(Trigger,Trigger12M))</f>
        <v>2.3391292999663926E-3</v>
      </c>
    </row>
    <row r="267" spans="51:56" ht="11.25" customHeight="1" x14ac:dyDescent="0.25">
      <c r="AY267" s="157" t="s">
        <v>211</v>
      </c>
      <c r="AZ267" s="158">
        <f>_xll.qlInterestRateIndexFixingDate(Currency&amp;"ibor"&amp;Tenor,BA267,Trigger)</f>
        <v>42513</v>
      </c>
      <c r="BA267" s="158">
        <f>_xll.qlCalendarAdvance(Calendar,BA266,AY267,"f",,Trigger)</f>
        <v>42515</v>
      </c>
      <c r="BB267" s="158">
        <f>_xll.qlInterestRateIndexMaturity(Currency&amp;"ibor"&amp;Tenor,BA267,Trigger)</f>
        <v>42880</v>
      </c>
      <c r="BC267" s="320">
        <f>_xll.qlIndexFixing($AC$5,AZ267,TRUE,_xll.ohTrigger(Trigger,Trigger12M))</f>
        <v>1.9748526102570042E-3</v>
      </c>
      <c r="BD267" s="320">
        <f>_xll.qlIndexFixing($BE$1,AZ267,TRUE,_xll.ohTrigger(Trigger,Trigger12M))</f>
        <v>2.3428550129560213E-3</v>
      </c>
    </row>
    <row r="268" spans="51:56" ht="11.25" customHeight="1" x14ac:dyDescent="0.25">
      <c r="AY268" s="157" t="s">
        <v>211</v>
      </c>
      <c r="AZ268" s="158">
        <f>_xll.qlInterestRateIndexFixingDate(Currency&amp;"ibor"&amp;Tenor,BA268,Trigger)</f>
        <v>42514</v>
      </c>
      <c r="BA268" s="158">
        <f>_xll.qlCalendarAdvance(Calendar,BA267,AY268,"f",,Trigger)</f>
        <v>42516</v>
      </c>
      <c r="BB268" s="158">
        <f>_xll.qlInterestRateIndexMaturity(Currency&amp;"ibor"&amp;Tenor,BA268,Trigger)</f>
        <v>42881</v>
      </c>
      <c r="BC268" s="320">
        <f>_xll.qlIndexFixing($AC$5,AZ268,TRUE,_xll.ohTrigger(Trigger,Trigger12M))</f>
        <v>1.9752880272320278E-3</v>
      </c>
      <c r="BD268" s="320">
        <f>_xll.qlIndexFixing($BE$1,AZ268,TRUE,_xll.ohTrigger(Trigger,Trigger12M))</f>
        <v>2.346601077608799E-3</v>
      </c>
    </row>
    <row r="269" spans="51:56" ht="11.25" customHeight="1" x14ac:dyDescent="0.25">
      <c r="AY269" s="157" t="s">
        <v>211</v>
      </c>
      <c r="AZ269" s="158">
        <f>_xll.qlInterestRateIndexFixingDate(Currency&amp;"ibor"&amp;Tenor,BA269,Trigger)</f>
        <v>42515</v>
      </c>
      <c r="BA269" s="158">
        <f>_xll.qlCalendarAdvance(Calendar,BA268,AY269,"f",,Trigger)</f>
        <v>42517</v>
      </c>
      <c r="BB269" s="158">
        <f>_xll.qlInterestRateIndexMaturity(Currency&amp;"ibor"&amp;Tenor,BA269,Trigger)</f>
        <v>42884</v>
      </c>
      <c r="BC269" s="320">
        <f>_xll.qlIndexFixing($AC$5,AZ269,TRUE,_xll.ohTrigger(Trigger,Trigger12M))</f>
        <v>1.9756809281148264E-3</v>
      </c>
      <c r="BD269" s="320">
        <f>_xll.qlIndexFixing($BE$1,AZ269,TRUE,_xll.ohTrigger(Trigger,Trigger12M))</f>
        <v>2.3556491598957147E-3</v>
      </c>
    </row>
    <row r="270" spans="51:56" ht="11.25" customHeight="1" x14ac:dyDescent="0.25">
      <c r="AY270" s="157" t="s">
        <v>211</v>
      </c>
      <c r="AZ270" s="158">
        <f>_xll.qlInterestRateIndexFixingDate(Currency&amp;"ibor"&amp;Tenor,BA270,Trigger)</f>
        <v>42516</v>
      </c>
      <c r="BA270" s="158">
        <f>_xll.qlCalendarAdvance(Calendar,BA269,AY270,"f",,Trigger)</f>
        <v>42520</v>
      </c>
      <c r="BB270" s="158">
        <f>_xll.qlInterestRateIndexMaturity(Currency&amp;"ibor"&amp;Tenor,BA270,Trigger)</f>
        <v>42885</v>
      </c>
      <c r="BC270" s="320">
        <f>_xll.qlIndexFixing($AC$5,AZ270,TRUE,_xll.ohTrigger(Trigger,Trigger12M))</f>
        <v>1.9770060587800671E-3</v>
      </c>
      <c r="BD270" s="320">
        <f>_xll.qlIndexFixing($BE$1,AZ270,TRUE,_xll.ohTrigger(Trigger,Trigger12M))</f>
        <v>2.3617985200144733E-3</v>
      </c>
    </row>
    <row r="271" spans="51:56" ht="11.25" customHeight="1" x14ac:dyDescent="0.25">
      <c r="AY271" s="157" t="s">
        <v>211</v>
      </c>
      <c r="AZ271" s="158">
        <f>_xll.qlInterestRateIndexFixingDate(Currency&amp;"ibor"&amp;Tenor,BA271,Trigger)</f>
        <v>42517</v>
      </c>
      <c r="BA271" s="158">
        <f>_xll.qlCalendarAdvance(Calendar,BA270,AY271,"f",,Trigger)</f>
        <v>42521</v>
      </c>
      <c r="BB271" s="158">
        <f>_xll.qlInterestRateIndexMaturity(Currency&amp;"ibor"&amp;Tenor,BA271,Trigger)</f>
        <v>42886</v>
      </c>
      <c r="BC271" s="320">
        <f>_xll.qlIndexFixing($AC$5,AZ271,TRUE,_xll.ohTrigger(Trigger,Trigger12M))</f>
        <v>1.9774296575635147E-3</v>
      </c>
      <c r="BD271" s="320">
        <f>_xll.qlIndexFixing($BE$1,AZ271,TRUE,_xll.ohTrigger(Trigger,Trigger12M))</f>
        <v>2.3656536297564832E-3</v>
      </c>
    </row>
    <row r="272" spans="51:56" ht="11.25" customHeight="1" x14ac:dyDescent="0.25">
      <c r="AY272" s="157" t="s">
        <v>211</v>
      </c>
      <c r="AZ272" s="158">
        <f>_xll.qlInterestRateIndexFixingDate(Currency&amp;"ibor"&amp;Tenor,BA272,Trigger)</f>
        <v>42520</v>
      </c>
      <c r="BA272" s="158">
        <f>_xll.qlCalendarAdvance(Calendar,BA271,AY272,"f",,Trigger)</f>
        <v>42522</v>
      </c>
      <c r="BB272" s="158">
        <f>_xll.qlInterestRateIndexMaturity(Currency&amp;"ibor"&amp;Tenor,BA272,Trigger)</f>
        <v>42887</v>
      </c>
      <c r="BC272" s="320">
        <f>_xll.qlIndexFixing($AC$5,AZ272,TRUE,_xll.ohTrigger(Trigger,Trigger12M))</f>
        <v>1.9778508926994922E-3</v>
      </c>
      <c r="BD272" s="320">
        <f>_xll.qlIndexFixing($BE$1,AZ272,TRUE,_xll.ohTrigger(Trigger,Trigger12M))</f>
        <v>2.3695320349935607E-3</v>
      </c>
    </row>
    <row r="273" spans="51:56" ht="11.25" customHeight="1" x14ac:dyDescent="0.25">
      <c r="AY273" s="157" t="s">
        <v>211</v>
      </c>
      <c r="AZ273" s="158">
        <f>_xll.qlInterestRateIndexFixingDate(Currency&amp;"ibor"&amp;Tenor,BA273,Trigger)</f>
        <v>42521</v>
      </c>
      <c r="BA273" s="158">
        <f>_xll.qlCalendarAdvance(Calendar,BA272,AY273,"f",,Trigger)</f>
        <v>42523</v>
      </c>
      <c r="BB273" s="158">
        <f>_xll.qlInterestRateIndexMaturity(Currency&amp;"ibor"&amp;Tenor,BA273,Trigger)</f>
        <v>42888</v>
      </c>
      <c r="BC273" s="320">
        <f>_xll.qlIndexFixing($AC$5,AZ273,TRUE,_xll.ohTrigger(Trigger,Trigger12M))</f>
        <v>1.9782697641851535E-3</v>
      </c>
      <c r="BD273" s="320">
        <f>_xll.qlIndexFixing($BE$1,AZ273,TRUE,_xll.ohTrigger(Trigger,Trigger12M))</f>
        <v>2.3734342409261894E-3</v>
      </c>
    </row>
    <row r="274" spans="51:56" ht="11.25" customHeight="1" x14ac:dyDescent="0.25">
      <c r="AY274" s="157" t="s">
        <v>211</v>
      </c>
      <c r="AZ274" s="158">
        <f>_xll.qlInterestRateIndexFixingDate(Currency&amp;"ibor"&amp;Tenor,BA274,Trigger)</f>
        <v>42522</v>
      </c>
      <c r="BA274" s="158">
        <f>_xll.qlCalendarAdvance(Calendar,BA273,AY274,"f",,Trigger)</f>
        <v>42524</v>
      </c>
      <c r="BB274" s="158">
        <f>_xll.qlInterestRateIndexMaturity(Currency&amp;"ibor"&amp;Tenor,BA274,Trigger)</f>
        <v>42891</v>
      </c>
      <c r="BC274" s="320">
        <f>_xll.qlIndexFixing($AC$5,AZ274,TRUE,_xll.ohTrigger(Trigger,Trigger12M))</f>
        <v>1.9786520740002244E-3</v>
      </c>
      <c r="BD274" s="320">
        <f>_xll.qlIndexFixing($BE$1,AZ274,TRUE,_xll.ohTrigger(Trigger,Trigger12M))</f>
        <v>2.382713830505645E-3</v>
      </c>
    </row>
    <row r="275" spans="51:56" ht="11.25" customHeight="1" x14ac:dyDescent="0.25">
      <c r="AY275" s="157" t="s">
        <v>211</v>
      </c>
      <c r="AZ275" s="158">
        <f>_xll.qlInterestRateIndexFixingDate(Currency&amp;"ibor"&amp;Tenor,BA275,Trigger)</f>
        <v>42523</v>
      </c>
      <c r="BA275" s="158">
        <f>_xll.qlCalendarAdvance(Calendar,BA274,AY275,"f",,Trigger)</f>
        <v>42527</v>
      </c>
      <c r="BB275" s="158">
        <f>_xll.qlInterestRateIndexMaturity(Currency&amp;"ibor"&amp;Tenor,BA275,Trigger)</f>
        <v>42892</v>
      </c>
      <c r="BC275" s="320">
        <f>_xll.qlIndexFixing($AC$5,AZ275,TRUE,_xll.ohTrigger(Trigger,Trigger12M))</f>
        <v>1.9799216135626546E-3</v>
      </c>
      <c r="BD275" s="320">
        <f>_xll.qlIndexFixing($BE$1,AZ275,TRUE,_xll.ohTrigger(Trigger,Trigger12M))</f>
        <v>2.3892913212669323E-3</v>
      </c>
    </row>
    <row r="276" spans="51:56" ht="11.25" customHeight="1" x14ac:dyDescent="0.25">
      <c r="AY276" s="157" t="s">
        <v>211</v>
      </c>
      <c r="AZ276" s="158">
        <f>_xll.qlInterestRateIndexFixingDate(Currency&amp;"ibor"&amp;Tenor,BA276,Trigger)</f>
        <v>42524</v>
      </c>
      <c r="BA276" s="158">
        <f>_xll.qlCalendarAdvance(Calendar,BA275,AY276,"f",,Trigger)</f>
        <v>42528</v>
      </c>
      <c r="BB276" s="158">
        <f>_xll.qlInterestRateIndexMaturity(Currency&amp;"ibor"&amp;Tenor,BA276,Trigger)</f>
        <v>42893</v>
      </c>
      <c r="BC276" s="320">
        <f>_xll.qlIndexFixing($AC$5,AZ276,TRUE,_xll.ohTrigger(Trigger,Trigger12M))</f>
        <v>1.9803286667509612E-3</v>
      </c>
      <c r="BD276" s="320">
        <f>_xll.qlIndexFixing($BE$1,AZ276,TRUE,_xll.ohTrigger(Trigger,Trigger12M))</f>
        <v>2.3933202543326769E-3</v>
      </c>
    </row>
    <row r="277" spans="51:56" ht="11.25" customHeight="1" x14ac:dyDescent="0.25">
      <c r="AY277" s="157" t="s">
        <v>211</v>
      </c>
      <c r="AZ277" s="158">
        <f>_xll.qlInterestRateIndexFixingDate(Currency&amp;"ibor"&amp;Tenor,BA277,Trigger)</f>
        <v>42527</v>
      </c>
      <c r="BA277" s="158">
        <f>_xll.qlCalendarAdvance(Calendar,BA276,AY277,"f",,Trigger)</f>
        <v>42529</v>
      </c>
      <c r="BB277" s="158">
        <f>_xll.qlInterestRateIndexMaturity(Currency&amp;"ibor"&amp;Tenor,BA277,Trigger)</f>
        <v>42894</v>
      </c>
      <c r="BC277" s="320">
        <f>_xll.qlIndexFixing($AC$5,AZ277,TRUE,_xll.ohTrigger(Trigger,Trigger12M))</f>
        <v>1.9807333562709933E-3</v>
      </c>
      <c r="BD277" s="320">
        <f>_xll.qlIndexFixing($BE$1,AZ277,TRUE,_xll.ohTrigger(Trigger,Trigger12M))</f>
        <v>2.3973761066884516E-3</v>
      </c>
    </row>
    <row r="278" spans="51:56" ht="11.25" customHeight="1" x14ac:dyDescent="0.25">
      <c r="AY278" s="157" t="s">
        <v>211</v>
      </c>
      <c r="AZ278" s="158">
        <f>_xll.qlInterestRateIndexFixingDate(Currency&amp;"ibor"&amp;Tenor,BA278,Trigger)</f>
        <v>42528</v>
      </c>
      <c r="BA278" s="158">
        <f>_xll.qlCalendarAdvance(Calendar,BA277,AY278,"f",,Trigger)</f>
        <v>42530</v>
      </c>
      <c r="BB278" s="158">
        <f>_xll.qlInterestRateIndexMaturity(Currency&amp;"ibor"&amp;Tenor,BA278,Trigger)</f>
        <v>42895</v>
      </c>
      <c r="BC278" s="320">
        <f>_xll.qlIndexFixing($AC$5,AZ278,TRUE,_xll.ohTrigger(Trigger,Trigger12M))</f>
        <v>1.9811356821199033E-3</v>
      </c>
      <c r="BD278" s="320">
        <f>_xll.qlIndexFixing($BE$1,AZ278,TRUE,_xll.ohTrigger(Trigger,Trigger12M))</f>
        <v>2.4014594126669439E-3</v>
      </c>
    </row>
    <row r="279" spans="51:56" ht="11.25" customHeight="1" x14ac:dyDescent="0.25">
      <c r="AY279" s="157" t="s">
        <v>211</v>
      </c>
      <c r="AZ279" s="158">
        <f>_xll.qlInterestRateIndexFixingDate(Currency&amp;"ibor"&amp;Tenor,BA279,Trigger)</f>
        <v>42529</v>
      </c>
      <c r="BA279" s="158">
        <f>_xll.qlCalendarAdvance(Calendar,BA278,AY279,"f",,Trigger)</f>
        <v>42531</v>
      </c>
      <c r="BB279" s="158">
        <f>_xll.qlInterestRateIndexMaturity(Currency&amp;"ibor"&amp;Tenor,BA279,Trigger)</f>
        <v>42898</v>
      </c>
      <c r="BC279" s="320">
        <f>_xll.qlIndexFixing($AC$5,AZ279,TRUE,_xll.ohTrigger(Trigger,Trigger12M))</f>
        <v>1.9815080307585033E-3</v>
      </c>
      <c r="BD279" s="320">
        <f>_xll.qlIndexFixing($BE$1,AZ279,TRUE,_xll.ohTrigger(Trigger,Trigger12M))</f>
        <v>2.4109905217274056E-3</v>
      </c>
    </row>
    <row r="280" spans="51:56" ht="11.25" customHeight="1" x14ac:dyDescent="0.25">
      <c r="AY280" s="157" t="s">
        <v>211</v>
      </c>
      <c r="AZ280" s="158">
        <f>_xll.qlInterestRateIndexFixingDate(Currency&amp;"ibor"&amp;Tenor,BA280,Trigger)</f>
        <v>42530</v>
      </c>
      <c r="BA280" s="158">
        <f>_xll.qlCalendarAdvance(Calendar,BA279,AY280,"f",,Trigger)</f>
        <v>42534</v>
      </c>
      <c r="BB280" s="158">
        <f>_xll.qlInterestRateIndexMaturity(Currency&amp;"ibor"&amp;Tenor,BA280,Trigger)</f>
        <v>42899</v>
      </c>
      <c r="BC280" s="320">
        <f>_xll.qlIndexFixing($AC$5,AZ280,TRUE,_xll.ohTrigger(Trigger,Trigger12M))</f>
        <v>1.9827213487460704E-3</v>
      </c>
      <c r="BD280" s="320">
        <f>_xll.qlIndexFixing($BE$1,AZ280,TRUE,_xll.ohTrigger(Trigger,Trigger12M))</f>
        <v>2.4180780051644719E-3</v>
      </c>
    </row>
    <row r="281" spans="51:56" ht="11.25" customHeight="1" x14ac:dyDescent="0.25">
      <c r="AY281" s="157" t="s">
        <v>211</v>
      </c>
      <c r="AZ281" s="158">
        <f>_xll.qlInterestRateIndexFixingDate(Currency&amp;"ibor"&amp;Tenor,BA281,Trigger)</f>
        <v>42531</v>
      </c>
      <c r="BA281" s="158">
        <f>_xll.qlCalendarAdvance(Calendar,BA280,AY281,"f",,Trigger)</f>
        <v>42535</v>
      </c>
      <c r="BB281" s="158">
        <f>_xll.qlInterestRateIndexMaturity(Currency&amp;"ibor"&amp;Tenor,BA281,Trigger)</f>
        <v>42900</v>
      </c>
      <c r="BC281" s="320">
        <f>_xll.qlIndexFixing($AC$5,AZ281,TRUE,_xll.ohTrigger(Trigger,Trigger12M))</f>
        <v>1.9831118561962277E-3</v>
      </c>
      <c r="BD281" s="320">
        <f>_xll.qlIndexFixing($BE$1,AZ281,TRUE,_xll.ohTrigger(Trigger,Trigger12M))</f>
        <v>2.4223067399512478E-3</v>
      </c>
    </row>
    <row r="282" spans="51:56" ht="11.25" customHeight="1" x14ac:dyDescent="0.25">
      <c r="AY282" s="157" t="s">
        <v>211</v>
      </c>
      <c r="AZ282" s="158">
        <f>_xll.qlInterestRateIndexFixingDate(Currency&amp;"ibor"&amp;Tenor,BA282,Trigger)</f>
        <v>42534</v>
      </c>
      <c r="BA282" s="158">
        <f>_xll.qlCalendarAdvance(Calendar,BA281,AY282,"f",,Trigger)</f>
        <v>42536</v>
      </c>
      <c r="BB282" s="158">
        <f>_xll.qlInterestRateIndexMaturity(Currency&amp;"ibor"&amp;Tenor,BA282,Trigger)</f>
        <v>42901</v>
      </c>
      <c r="BC282" s="320">
        <f>_xll.qlIndexFixing($AC$5,AZ282,TRUE,_xll.ohTrigger(Trigger,Trigger12M))</f>
        <v>1.9834999999579616E-3</v>
      </c>
      <c r="BD282" s="320">
        <f>_xll.qlIndexFixing($BE$1,AZ282,TRUE,_xll.ohTrigger(Trigger,Trigger12M))</f>
        <v>2.4265662217819481E-3</v>
      </c>
    </row>
    <row r="283" spans="51:56" ht="11.25" customHeight="1" x14ac:dyDescent="0.25">
      <c r="AY283" s="157" t="s">
        <v>211</v>
      </c>
      <c r="AZ283" s="158">
        <f>_xll.qlInterestRateIndexFixingDate(Currency&amp;"ibor"&amp;Tenor,BA283,Trigger)</f>
        <v>42535</v>
      </c>
      <c r="BA283" s="158">
        <f>_xll.qlCalendarAdvance(Calendar,BA282,AY283,"f",,Trigger)</f>
        <v>42537</v>
      </c>
      <c r="BB283" s="158">
        <f>_xll.qlInterestRateIndexMaturity(Currency&amp;"ibor"&amp;Tenor,BA283,Trigger)</f>
        <v>42902</v>
      </c>
      <c r="BC283" s="320">
        <f>_xll.qlIndexFixing($AC$5,AZ283,TRUE,_xll.ohTrigger(Trigger,Trigger12M))</f>
        <v>1.984836059187897E-3</v>
      </c>
      <c r="BD283" s="320">
        <f>_xll.qlIndexFixing($BE$1,AZ283,TRUE,_xll.ohTrigger(Trigger,Trigger12M))</f>
        <v>2.4308568273785692E-3</v>
      </c>
    </row>
    <row r="284" spans="51:56" ht="11.25" customHeight="1" x14ac:dyDescent="0.25">
      <c r="AY284" s="157" t="s">
        <v>211</v>
      </c>
      <c r="AZ284" s="158">
        <f>_xll.qlInterestRateIndexFixingDate(Currency&amp;"ibor"&amp;Tenor,BA284,Trigger)</f>
        <v>42536</v>
      </c>
      <c r="BA284" s="158">
        <f>_xll.qlCalendarAdvance(Calendar,BA283,AY284,"f",,Trigger)</f>
        <v>42538</v>
      </c>
      <c r="BB284" s="158">
        <f>_xll.qlInterestRateIndexMaturity(Currency&amp;"ibor"&amp;Tenor,BA284,Trigger)</f>
        <v>42905</v>
      </c>
      <c r="BC284" s="320">
        <f>_xll.qlIndexFixing($AC$5,AZ284,TRUE,_xll.ohTrigger(Trigger,Trigger12M))</f>
        <v>1.9880440538926655E-3</v>
      </c>
      <c r="BD284" s="320">
        <f>_xll.qlIndexFixing($BE$1,AZ284,TRUE,_xll.ohTrigger(Trigger,Trigger12M))</f>
        <v>2.4406585725081768E-3</v>
      </c>
    </row>
    <row r="285" spans="51:56" ht="11.25" customHeight="1" x14ac:dyDescent="0.25">
      <c r="AY285" s="157" t="s">
        <v>211</v>
      </c>
      <c r="AZ285" s="158">
        <f>_xll.qlInterestRateIndexFixingDate(Currency&amp;"ibor"&amp;Tenor,BA285,Trigger)</f>
        <v>42537</v>
      </c>
      <c r="BA285" s="158">
        <f>_xll.qlCalendarAdvance(Calendar,BA284,AY285,"f",,Trigger)</f>
        <v>42541</v>
      </c>
      <c r="BB285" s="158">
        <f>_xll.qlInterestRateIndexMaturity(Currency&amp;"ibor"&amp;Tenor,BA285,Trigger)</f>
        <v>42906</v>
      </c>
      <c r="BC285" s="320">
        <f>_xll.qlIndexFixing($AC$5,AZ285,TRUE,_xll.ohTrigger(Trigger,Trigger12M))</f>
        <v>1.9901814871973863E-3</v>
      </c>
      <c r="BD285" s="320">
        <f>_xll.qlIndexFixing($BE$1,AZ285,TRUE,_xll.ohTrigger(Trigger,Trigger12M))</f>
        <v>2.4483211253026626E-3</v>
      </c>
    </row>
    <row r="286" spans="51:56" ht="11.25" customHeight="1" x14ac:dyDescent="0.25">
      <c r="AY286" s="157" t="s">
        <v>211</v>
      </c>
      <c r="AZ286" s="158">
        <f>_xll.qlInterestRateIndexFixingDate(Currency&amp;"ibor"&amp;Tenor,BA286,Trigger)</f>
        <v>42538</v>
      </c>
      <c r="BA286" s="158">
        <f>_xll.qlCalendarAdvance(Calendar,BA285,AY286,"f",,Trigger)</f>
        <v>42542</v>
      </c>
      <c r="BB286" s="158">
        <f>_xll.qlInterestRateIndexMaturity(Currency&amp;"ibor"&amp;Tenor,BA286,Trigger)</f>
        <v>42907</v>
      </c>
      <c r="BC286" s="320">
        <f>_xll.qlIndexFixing($AC$5,AZ286,TRUE,_xll.ohTrigger(Trigger,Trigger12M))</f>
        <v>1.9915181419746047E-3</v>
      </c>
      <c r="BD286" s="320">
        <f>_xll.qlIndexFixing($BE$1,AZ286,TRUE,_xll.ohTrigger(Trigger,Trigger12M))</f>
        <v>2.4527598015666821E-3</v>
      </c>
    </row>
    <row r="287" spans="51:56" ht="11.25" customHeight="1" x14ac:dyDescent="0.25">
      <c r="AY287" s="157" t="s">
        <v>211</v>
      </c>
      <c r="AZ287" s="158">
        <f>_xll.qlInterestRateIndexFixingDate(Currency&amp;"ibor"&amp;Tenor,BA287,Trigger)</f>
        <v>42541</v>
      </c>
      <c r="BA287" s="158">
        <f>_xll.qlCalendarAdvance(Calendar,BA286,AY287,"f",,Trigger)</f>
        <v>42543</v>
      </c>
      <c r="BB287" s="158">
        <f>_xll.qlInterestRateIndexMaturity(Currency&amp;"ibor"&amp;Tenor,BA287,Trigger)</f>
        <v>42908</v>
      </c>
      <c r="BC287" s="320">
        <f>_xll.qlIndexFixing($AC$5,AZ287,TRUE,_xll.ohTrigger(Trigger,Trigger12M))</f>
        <v>1.9928549158624619E-3</v>
      </c>
      <c r="BD287" s="320">
        <f>_xll.qlIndexFixing($BE$1,AZ287,TRUE,_xll.ohTrigger(Trigger,Trigger12M))</f>
        <v>2.4572263468907478E-3</v>
      </c>
    </row>
    <row r="288" spans="51:56" ht="11.25" customHeight="1" x14ac:dyDescent="0.25">
      <c r="AY288" s="157" t="s">
        <v>211</v>
      </c>
      <c r="AZ288" s="158">
        <f>_xll.qlInterestRateIndexFixingDate(Currency&amp;"ibor"&amp;Tenor,BA288,Trigger)</f>
        <v>42542</v>
      </c>
      <c r="BA288" s="158">
        <f>_xll.qlCalendarAdvance(Calendar,BA287,AY288,"f",,Trigger)</f>
        <v>42544</v>
      </c>
      <c r="BB288" s="158">
        <f>_xll.qlInterestRateIndexMaturity(Currency&amp;"ibor"&amp;Tenor,BA288,Trigger)</f>
        <v>42909</v>
      </c>
      <c r="BC288" s="320">
        <f>_xll.qlIndexFixing($AC$5,AZ288,TRUE,_xll.ohTrigger(Trigger,Trigger12M))</f>
        <v>1.9941918088618345E-3</v>
      </c>
      <c r="BD288" s="320">
        <f>_xll.qlIndexFixing($BE$1,AZ288,TRUE,_xll.ohTrigger(Trigger,Trigger12M))</f>
        <v>2.4617201630399736E-3</v>
      </c>
    </row>
    <row r="289" spans="51:56" ht="11.25" customHeight="1" x14ac:dyDescent="0.25">
      <c r="AY289" s="157" t="s">
        <v>211</v>
      </c>
      <c r="AZ289" s="158">
        <f>_xll.qlInterestRateIndexFixingDate(Currency&amp;"ibor"&amp;Tenor,BA289,Trigger)</f>
        <v>42543</v>
      </c>
      <c r="BA289" s="158">
        <f>_xll.qlCalendarAdvance(Calendar,BA288,AY289,"f",,Trigger)</f>
        <v>42545</v>
      </c>
      <c r="BB289" s="158">
        <f>_xll.qlInterestRateIndexMaturity(Currency&amp;"ibor"&amp;Tenor,BA289,Trigger)</f>
        <v>42912</v>
      </c>
      <c r="BC289" s="320">
        <f>_xll.qlIndexFixing($AC$5,AZ289,TRUE,_xll.ohTrigger(Trigger,Trigger12M))</f>
        <v>1.9974063973331223E-3</v>
      </c>
      <c r="BD289" s="320">
        <f>_xll.qlIndexFixing($BE$1,AZ289,TRUE,_xll.ohTrigger(Trigger,Trigger12M))</f>
        <v>2.4717750976482591E-3</v>
      </c>
    </row>
    <row r="290" spans="51:56" ht="11.25" customHeight="1" x14ac:dyDescent="0.25">
      <c r="AY290" s="157" t="s">
        <v>211</v>
      </c>
      <c r="AZ290" s="158">
        <f>_xll.qlInterestRateIndexFixingDate(Currency&amp;"ibor"&amp;Tenor,BA290,Trigger)</f>
        <v>42544</v>
      </c>
      <c r="BA290" s="158">
        <f>_xll.qlCalendarAdvance(Calendar,BA289,AY290,"f",,Trigger)</f>
        <v>42548</v>
      </c>
      <c r="BB290" s="158">
        <f>_xll.qlInterestRateIndexMaturity(Currency&amp;"ibor"&amp;Tenor,BA290,Trigger)</f>
        <v>42913</v>
      </c>
      <c r="BC290" s="320">
        <f>_xll.qlIndexFixing($AC$5,AZ290,TRUE,_xll.ohTrigger(Trigger,Trigger12M))</f>
        <v>1.999540571981484E-3</v>
      </c>
      <c r="BD290" s="320">
        <f>_xll.qlIndexFixing($BE$1,AZ290,TRUE,_xll.ohTrigger(Trigger,Trigger12M))</f>
        <v>2.4799559230319927E-3</v>
      </c>
    </row>
    <row r="291" spans="51:56" ht="11.25" customHeight="1" x14ac:dyDescent="0.25">
      <c r="AY291" s="157" t="s">
        <v>211</v>
      </c>
      <c r="AZ291" s="158">
        <f>_xll.qlInterestRateIndexFixingDate(Currency&amp;"ibor"&amp;Tenor,BA291,Trigger)</f>
        <v>42545</v>
      </c>
      <c r="BA291" s="158">
        <f>_xll.qlCalendarAdvance(Calendar,BA290,AY291,"f",,Trigger)</f>
        <v>42549</v>
      </c>
      <c r="BB291" s="158">
        <f>_xll.qlInterestRateIndexMaturity(Currency&amp;"ibor"&amp;Tenor,BA291,Trigger)</f>
        <v>42914</v>
      </c>
      <c r="BC291" s="320">
        <f>_xll.qlIndexFixing($AC$5,AZ291,TRUE,_xll.ohTrigger(Trigger,Trigger12M))</f>
        <v>2.0008780605445648E-3</v>
      </c>
      <c r="BD291" s="320">
        <f>_xll.qlIndexFixing($BE$1,AZ291,TRUE,_xll.ohTrigger(Trigger,Trigger12M))</f>
        <v>2.4845768716151135E-3</v>
      </c>
    </row>
    <row r="292" spans="51:56" ht="11.25" customHeight="1" x14ac:dyDescent="0.25">
      <c r="AY292" s="157" t="s">
        <v>211</v>
      </c>
      <c r="AZ292" s="158">
        <f>_xll.qlInterestRateIndexFixingDate(Currency&amp;"ibor"&amp;Tenor,BA292,Trigger)</f>
        <v>42548</v>
      </c>
      <c r="BA292" s="158">
        <f>_xll.qlCalendarAdvance(Calendar,BA291,AY292,"f",,Trigger)</f>
        <v>42550</v>
      </c>
      <c r="BB292" s="158">
        <f>_xll.qlInterestRateIndexMaturity(Currency&amp;"ibor"&amp;Tenor,BA292,Trigger)</f>
        <v>42915</v>
      </c>
      <c r="BC292" s="320">
        <f>_xll.qlIndexFixing($AC$5,AZ292,TRUE,_xll.ohTrigger(Trigger,Trigger12M))</f>
        <v>2.0022156682217881E-3</v>
      </c>
      <c r="BD292" s="320">
        <f>_xll.qlIndexFixing($BE$1,AZ292,TRUE,_xll.ohTrigger(Trigger,Trigger12M))</f>
        <v>2.4892213527061219E-3</v>
      </c>
    </row>
    <row r="293" spans="51:56" ht="11.25" customHeight="1" x14ac:dyDescent="0.25">
      <c r="AY293" s="157" t="s">
        <v>211</v>
      </c>
      <c r="AZ293" s="158">
        <f>_xll.qlInterestRateIndexFixingDate(Currency&amp;"ibor"&amp;Tenor,BA293,Trigger)</f>
        <v>42549</v>
      </c>
      <c r="BA293" s="158">
        <f>_xll.qlCalendarAdvance(Calendar,BA292,AY293,"f",,Trigger)</f>
        <v>42551</v>
      </c>
      <c r="BB293" s="158">
        <f>_xll.qlInterestRateIndexMaturity(Currency&amp;"ibor"&amp;Tenor,BA293,Trigger)</f>
        <v>42916</v>
      </c>
      <c r="BC293" s="320">
        <f>_xll.qlIndexFixing($AC$5,AZ293,TRUE,_xll.ohTrigger(Trigger,Trigger12M))</f>
        <v>2.0035533950135929E-3</v>
      </c>
      <c r="BD293" s="320">
        <f>_xll.qlIndexFixing($BE$1,AZ293,TRUE,_xll.ohTrigger(Trigger,Trigger12M))</f>
        <v>2.4938887184298396E-3</v>
      </c>
    </row>
    <row r="294" spans="51:56" ht="11.25" customHeight="1" x14ac:dyDescent="0.25">
      <c r="AY294" s="157" t="s">
        <v>211</v>
      </c>
      <c r="AZ294" s="158">
        <f>_xll.qlInterestRateIndexFixingDate(Currency&amp;"ibor"&amp;Tenor,BA294,Trigger)</f>
        <v>42550</v>
      </c>
      <c r="BA294" s="158">
        <f>_xll.qlCalendarAdvance(Calendar,BA293,AY294,"f",,Trigger)</f>
        <v>42552</v>
      </c>
      <c r="BB294" s="158">
        <f>_xll.qlInterestRateIndexMaturity(Currency&amp;"ibor"&amp;Tenor,BA294,Trigger)</f>
        <v>42919</v>
      </c>
      <c r="BC294" s="320">
        <f>_xll.qlIndexFixing($AC$5,AZ294,TRUE,_xll.ohTrigger(Trigger,Trigger12M))</f>
        <v>2.0067745466200637E-3</v>
      </c>
      <c r="BD294" s="320">
        <f>_xll.qlIndexFixing($BE$1,AZ294,TRUE,_xll.ohTrigger(Trigger,Trigger12M))</f>
        <v>2.5041612702869764E-3</v>
      </c>
    </row>
    <row r="295" spans="51:56" ht="11.25" customHeight="1" x14ac:dyDescent="0.25">
      <c r="AY295" s="157" t="s">
        <v>211</v>
      </c>
      <c r="AZ295" s="158">
        <f>_xll.qlInterestRateIndexFixingDate(Currency&amp;"ibor"&amp;Tenor,BA295,Trigger)</f>
        <v>42551</v>
      </c>
      <c r="BA295" s="158">
        <f>_xll.qlCalendarAdvance(Calendar,BA294,AY295,"f",,Trigger)</f>
        <v>42555</v>
      </c>
      <c r="BB295" s="158">
        <f>_xll.qlInterestRateIndexMaturity(Currency&amp;"ibor"&amp;Tenor,BA295,Trigger)</f>
        <v>42920</v>
      </c>
      <c r="BC295" s="320">
        <f>_xll.qlIndexFixing($AC$5,AZ295,TRUE,_xll.ohTrigger(Trigger,Trigger12M))</f>
        <v>2.0089054933375749E-3</v>
      </c>
      <c r="BD295" s="320">
        <f>_xll.qlIndexFixing($BE$1,AZ295,TRUE,_xll.ohTrigger(Trigger,Trigger12M))</f>
        <v>2.5127738219058284E-3</v>
      </c>
    </row>
    <row r="296" spans="51:56" ht="11.25" customHeight="1" x14ac:dyDescent="0.25">
      <c r="AY296" s="157" t="s">
        <v>211</v>
      </c>
      <c r="AZ296" s="158">
        <f>_xll.qlInterestRateIndexFixingDate(Currency&amp;"ibor"&amp;Tenor,BA296,Trigger)</f>
        <v>42552</v>
      </c>
      <c r="BA296" s="158">
        <f>_xll.qlCalendarAdvance(Calendar,BA295,AY296,"f",,Trigger)</f>
        <v>42556</v>
      </c>
      <c r="BB296" s="158">
        <f>_xll.qlInterestRateIndexMaturity(Currency&amp;"ibor"&amp;Tenor,BA296,Trigger)</f>
        <v>42921</v>
      </c>
      <c r="BC296" s="320">
        <f>_xll.qlIndexFixing($AC$5,AZ296,TRUE,_xll.ohTrigger(Trigger,Trigger12M))</f>
        <v>2.0102438157099506E-3</v>
      </c>
      <c r="BD296" s="320">
        <f>_xll.qlIndexFixing($BE$1,AZ296,TRUE,_xll.ohTrigger(Trigger,Trigger12M))</f>
        <v>2.5175456444151232E-3</v>
      </c>
    </row>
    <row r="297" spans="51:56" ht="11.25" customHeight="1" x14ac:dyDescent="0.25">
      <c r="AY297" s="157" t="s">
        <v>211</v>
      </c>
      <c r="AZ297" s="158">
        <f>_xll.qlInterestRateIndexFixingDate(Currency&amp;"ibor"&amp;Tenor,BA297,Trigger)</f>
        <v>42555</v>
      </c>
      <c r="BA297" s="158">
        <f>_xll.qlCalendarAdvance(Calendar,BA296,AY297,"f",,Trigger)</f>
        <v>42557</v>
      </c>
      <c r="BB297" s="158">
        <f>_xll.qlInterestRateIndexMaturity(Currency&amp;"ibor"&amp;Tenor,BA297,Trigger)</f>
        <v>42922</v>
      </c>
      <c r="BC297" s="320">
        <f>_xll.qlIndexFixing($AC$5,AZ297,TRUE,_xll.ohTrigger(Trigger,Trigger12M))</f>
        <v>2.011582257199974E-3</v>
      </c>
      <c r="BD297" s="320">
        <f>_xll.qlIndexFixing($BE$1,AZ297,TRUE,_xll.ohTrigger(Trigger,Trigger12M))</f>
        <v>2.5223363153497047E-3</v>
      </c>
    </row>
    <row r="298" spans="51:56" ht="11.25" customHeight="1" x14ac:dyDescent="0.25">
      <c r="AY298" s="157" t="s">
        <v>211</v>
      </c>
      <c r="AZ298" s="158">
        <f>_xll.qlInterestRateIndexFixingDate(Currency&amp;"ibor"&amp;Tenor,BA298,Trigger)</f>
        <v>42556</v>
      </c>
      <c r="BA298" s="158">
        <f>_xll.qlCalendarAdvance(Calendar,BA297,AY298,"f",,Trigger)</f>
        <v>42558</v>
      </c>
      <c r="BB298" s="158">
        <f>_xll.qlInterestRateIndexMaturity(Currency&amp;"ibor"&amp;Tenor,BA298,Trigger)</f>
        <v>42923</v>
      </c>
      <c r="BC298" s="320">
        <f>_xll.qlIndexFixing($AC$5,AZ298,TRUE,_xll.ohTrigger(Trigger,Trigger12M))</f>
        <v>2.0129208178078636E-3</v>
      </c>
      <c r="BD298" s="320">
        <f>_xll.qlIndexFixing($BE$1,AZ298,TRUE,_xll.ohTrigger(Trigger,Trigger12M))</f>
        <v>2.5271451371787724E-3</v>
      </c>
    </row>
    <row r="299" spans="51:56" ht="11.25" customHeight="1" x14ac:dyDescent="0.25">
      <c r="AY299" s="157" t="s">
        <v>211</v>
      </c>
      <c r="AZ299" s="158">
        <f>_xll.qlInterestRateIndexFixingDate(Currency&amp;"ibor"&amp;Tenor,BA299,Trigger)</f>
        <v>42557</v>
      </c>
      <c r="BA299" s="158">
        <f>_xll.qlCalendarAdvance(Calendar,BA298,AY299,"f",,Trigger)</f>
        <v>42559</v>
      </c>
      <c r="BB299" s="158">
        <f>_xll.qlInterestRateIndexMaturity(Currency&amp;"ibor"&amp;Tenor,BA299,Trigger)</f>
        <v>42926</v>
      </c>
      <c r="BC299" s="320">
        <f>_xll.qlIndexFixing($AC$5,AZ299,TRUE,_xll.ohTrigger(Trigger,Trigger12M))</f>
        <v>2.0161485019175003E-3</v>
      </c>
      <c r="BD299" s="320">
        <f>_xll.qlIndexFixing($BE$1,AZ299,TRUE,_xll.ohTrigger(Trigger,Trigger12M))</f>
        <v>2.5375984621705174E-3</v>
      </c>
    </row>
    <row r="300" spans="51:56" ht="11.25" customHeight="1" x14ac:dyDescent="0.25">
      <c r="AY300" s="157" t="s">
        <v>211</v>
      </c>
      <c r="AZ300" s="158">
        <f>_xll.qlInterestRateIndexFixingDate(Currency&amp;"ibor"&amp;Tenor,BA300,Trigger)</f>
        <v>42558</v>
      </c>
      <c r="BA300" s="158">
        <f>_xll.qlCalendarAdvance(Calendar,BA299,AY300,"f",,Trigger)</f>
        <v>42562</v>
      </c>
      <c r="BB300" s="158">
        <f>_xll.qlInterestRateIndexMaturity(Currency&amp;"ibor"&amp;Tenor,BA300,Trigger)</f>
        <v>42927</v>
      </c>
      <c r="BC300" s="320">
        <f>_xll.qlIndexFixing($AC$5,AZ300,TRUE,_xll.ohTrigger(Trigger,Trigger12M))</f>
        <v>2.0182762514296916E-3</v>
      </c>
      <c r="BD300" s="320">
        <f>_xll.qlIndexFixing($BE$1,AZ300,TRUE,_xll.ohTrigger(Trigger,Trigger12M))</f>
        <v>2.5465477344967309E-3</v>
      </c>
    </row>
    <row r="301" spans="51:56" ht="11.25" customHeight="1" x14ac:dyDescent="0.25">
      <c r="AY301" s="157" t="s">
        <v>211</v>
      </c>
      <c r="AZ301" s="158">
        <f>_xll.qlInterestRateIndexFixingDate(Currency&amp;"ibor"&amp;Tenor,BA301,Trigger)</f>
        <v>42559</v>
      </c>
      <c r="BA301" s="158">
        <f>_xll.qlCalendarAdvance(Calendar,BA300,AY301,"f",,Trigger)</f>
        <v>42563</v>
      </c>
      <c r="BB301" s="158">
        <f>_xll.qlInterestRateIndexMaturity(Currency&amp;"ibor"&amp;Tenor,BA301,Trigger)</f>
        <v>42928</v>
      </c>
      <c r="BC301" s="320">
        <f>_xll.qlIndexFixing($AC$5,AZ301,TRUE,_xll.ohTrigger(Trigger,Trigger12M))</f>
        <v>2.0196154076350154E-3</v>
      </c>
      <c r="BD301" s="320">
        <f>_xll.qlIndexFixing($BE$1,AZ301,TRUE,_xll.ohTrigger(Trigger,Trigger12M))</f>
        <v>2.5514365995040209E-3</v>
      </c>
    </row>
    <row r="302" spans="51:56" ht="11.25" customHeight="1" x14ac:dyDescent="0.25">
      <c r="AY302" s="157" t="s">
        <v>211</v>
      </c>
      <c r="AZ302" s="158">
        <f>_xll.qlInterestRateIndexFixingDate(Currency&amp;"ibor"&amp;Tenor,BA302,Trigger)</f>
        <v>42562</v>
      </c>
      <c r="BA302" s="158">
        <f>_xll.qlCalendarAdvance(Calendar,BA301,AY302,"f",,Trigger)</f>
        <v>42564</v>
      </c>
      <c r="BB302" s="158">
        <f>_xll.qlInterestRateIndexMaturity(Currency&amp;"ibor"&amp;Tenor,BA302,Trigger)</f>
        <v>42929</v>
      </c>
      <c r="BC302" s="320">
        <f>_xll.qlIndexFixing($AC$5,AZ302,TRUE,_xll.ohTrigger(Trigger,Trigger12M))</f>
        <v>2.0209546829610524E-3</v>
      </c>
      <c r="BD302" s="320">
        <f>_xll.qlIndexFixing($BE$1,AZ302,TRUE,_xll.ohTrigger(Trigger,Trigger12M))</f>
        <v>2.5563392812173367E-3</v>
      </c>
    </row>
    <row r="303" spans="51:56" ht="11.25" customHeight="1" x14ac:dyDescent="0.25">
      <c r="AY303" s="157" t="s">
        <v>211</v>
      </c>
      <c r="AZ303" s="158">
        <f>_xll.qlInterestRateIndexFixingDate(Currency&amp;"ibor"&amp;Tenor,BA303,Trigger)</f>
        <v>42563</v>
      </c>
      <c r="BA303" s="158">
        <f>_xll.qlCalendarAdvance(Calendar,BA302,AY303,"f",,Trigger)</f>
        <v>42565</v>
      </c>
      <c r="BB303" s="158">
        <f>_xll.qlInterestRateIndexMaturity(Currency&amp;"ibor"&amp;Tenor,BA303,Trigger)</f>
        <v>42930</v>
      </c>
      <c r="BC303" s="320">
        <f>_xll.qlIndexFixing($AC$5,AZ303,TRUE,_xll.ohTrigger(Trigger,Trigger12M))</f>
        <v>2.0222940774086793E-3</v>
      </c>
      <c r="BD303" s="320">
        <f>_xll.qlIndexFixing($BE$1,AZ303,TRUE,_xll.ohTrigger(Trigger,Trigger12M))</f>
        <v>2.561255032435145E-3</v>
      </c>
    </row>
    <row r="304" spans="51:56" ht="11.25" customHeight="1" x14ac:dyDescent="0.25">
      <c r="AY304" s="157" t="s">
        <v>211</v>
      </c>
      <c r="AZ304" s="158">
        <f>_xll.qlInterestRateIndexFixingDate(Currency&amp;"ibor"&amp;Tenor,BA304,Trigger)</f>
        <v>42564</v>
      </c>
      <c r="BA304" s="158">
        <f>_xll.qlCalendarAdvance(Calendar,BA303,AY304,"f",,Trigger)</f>
        <v>42566</v>
      </c>
      <c r="BB304" s="158">
        <f>_xll.qlInterestRateIndexMaturity(Currency&amp;"ibor"&amp;Tenor,BA304,Trigger)</f>
        <v>42933</v>
      </c>
      <c r="BC304" s="320">
        <f>_xll.qlIndexFixing($AC$5,AZ304,TRUE,_xll.ohTrigger(Trigger,Trigger12M))</f>
        <v>2.025528263389878E-3</v>
      </c>
      <c r="BD304" s="320">
        <f>_xll.qlIndexFixing($BE$1,AZ304,TRUE,_xll.ohTrigger(Trigger,Trigger12M))</f>
        <v>2.5718512973314455E-3</v>
      </c>
    </row>
    <row r="305" spans="51:56" ht="11.25" customHeight="1" x14ac:dyDescent="0.25">
      <c r="AY305" s="157" t="s">
        <v>211</v>
      </c>
      <c r="AZ305" s="158">
        <f>_xll.qlInterestRateIndexFixingDate(Currency&amp;"ibor"&amp;Tenor,BA305,Trigger)</f>
        <v>42565</v>
      </c>
      <c r="BA305" s="158">
        <f>_xll.qlCalendarAdvance(Calendar,BA304,AY305,"f",,Trigger)</f>
        <v>42569</v>
      </c>
      <c r="BB305" s="158">
        <f>_xll.qlInterestRateIndexMaturity(Currency&amp;"ibor"&amp;Tenor,BA305,Trigger)</f>
        <v>42934</v>
      </c>
      <c r="BC305" s="320">
        <f>_xll.qlIndexFixing($AC$5,AZ305,TRUE,_xll.ohTrigger(Trigger,Trigger12M))</f>
        <v>2.0276528464223051E-3</v>
      </c>
      <c r="BD305" s="320">
        <f>_xll.qlIndexFixing($BE$1,AZ305,TRUE,_xll.ohTrigger(Trigger,Trigger12M))</f>
        <v>2.5810459326675288E-3</v>
      </c>
    </row>
    <row r="306" spans="51:56" ht="11.25" customHeight="1" x14ac:dyDescent="0.25">
      <c r="AY306" s="157" t="s">
        <v>211</v>
      </c>
      <c r="AZ306" s="158">
        <f>_xll.qlInterestRateIndexFixingDate(Currency&amp;"ibor"&amp;Tenor,BA306,Trigger)</f>
        <v>42566</v>
      </c>
      <c r="BA306" s="158">
        <f>_xll.qlCalendarAdvance(Calendar,BA305,AY306,"f",,Trigger)</f>
        <v>42570</v>
      </c>
      <c r="BB306" s="158">
        <f>_xll.qlInterestRateIndexMaturity(Currency&amp;"ibor"&amp;Tenor,BA306,Trigger)</f>
        <v>42935</v>
      </c>
      <c r="BC306" s="320">
        <f>_xll.qlIndexFixing($AC$5,AZ306,TRUE,_xll.ohTrigger(Trigger,Trigger12M))</f>
        <v>2.0289928364840104E-3</v>
      </c>
      <c r="BD306" s="320">
        <f>_xll.qlIndexFixing($BE$1,AZ306,TRUE,_xll.ohTrigger(Trigger,Trigger12M))</f>
        <v>2.5860274430995205E-3</v>
      </c>
    </row>
    <row r="307" spans="51:56" ht="11.25" customHeight="1" x14ac:dyDescent="0.25">
      <c r="AY307" s="157" t="s">
        <v>211</v>
      </c>
      <c r="AZ307" s="158">
        <f>_xll.qlInterestRateIndexFixingDate(Currency&amp;"ibor"&amp;Tenor,BA307,Trigger)</f>
        <v>42569</v>
      </c>
      <c r="BA307" s="158">
        <f>_xll.qlCalendarAdvance(Calendar,BA306,AY307,"f",,Trigger)</f>
        <v>42571</v>
      </c>
      <c r="BB307" s="158">
        <f>_xll.qlInterestRateIndexMaturity(Currency&amp;"ibor"&amp;Tenor,BA307,Trigger)</f>
        <v>42936</v>
      </c>
      <c r="BC307" s="320">
        <f>_xll.qlIndexFixing($AC$5,AZ307,TRUE,_xll.ohTrigger(Trigger,Trigger12M))</f>
        <v>2.0303329456699327E-3</v>
      </c>
      <c r="BD307" s="320">
        <f>_xll.qlIndexFixing($BE$1,AZ307,TRUE,_xll.ohTrigger(Trigger,Trigger12M))</f>
        <v>2.5910232818280891E-3</v>
      </c>
    </row>
    <row r="308" spans="51:56" ht="11.25" customHeight="1" x14ac:dyDescent="0.25">
      <c r="AY308" s="157" t="s">
        <v>211</v>
      </c>
      <c r="AZ308" s="158">
        <f>_xll.qlInterestRateIndexFixingDate(Currency&amp;"ibor"&amp;Tenor,BA308,Trigger)</f>
        <v>42570</v>
      </c>
      <c r="BA308" s="158">
        <f>_xll.qlCalendarAdvance(Calendar,BA307,AY308,"f",,Trigger)</f>
        <v>42572</v>
      </c>
      <c r="BB308" s="158">
        <f>_xll.qlInterestRateIndexMaturity(Currency&amp;"ibor"&amp;Tenor,BA308,Trigger)</f>
        <v>42937</v>
      </c>
      <c r="BC308" s="320">
        <f>_xll.qlIndexFixing($AC$5,AZ308,TRUE,_xll.ohTrigger(Trigger,Trigger12M))</f>
        <v>2.0316731739805105E-3</v>
      </c>
      <c r="BD308" s="320">
        <f>_xll.qlIndexFixing($BE$1,AZ308,TRUE,_xll.ohTrigger(Trigger,Trigger12M))</f>
        <v>2.5960338624172116E-3</v>
      </c>
    </row>
    <row r="309" spans="51:56" ht="11.25" customHeight="1" x14ac:dyDescent="0.25">
      <c r="AY309" s="157" t="s">
        <v>211</v>
      </c>
      <c r="AZ309" s="158">
        <f>_xll.qlInterestRateIndexFixingDate(Currency&amp;"ibor"&amp;Tenor,BA309,Trigger)</f>
        <v>42571</v>
      </c>
      <c r="BA309" s="158">
        <f>_xll.qlCalendarAdvance(Calendar,BA308,AY309,"f",,Trigger)</f>
        <v>42573</v>
      </c>
      <c r="BB309" s="158">
        <f>_xll.qlInterestRateIndexMaturity(Currency&amp;"ibor"&amp;Tenor,BA309,Trigger)</f>
        <v>42940</v>
      </c>
      <c r="BC309" s="320">
        <f>_xll.qlIndexFixing($AC$5,AZ309,TRUE,_xll.ohTrigger(Trigger,Trigger12M))</f>
        <v>2.034913831201426E-3</v>
      </c>
      <c r="BD309" s="320">
        <f>_xll.qlIndexFixing($BE$1,AZ309,TRUE,_xll.ohTrigger(Trigger,Trigger12M))</f>
        <v>2.6067662115997706E-3</v>
      </c>
    </row>
    <row r="310" spans="51:56" ht="11.25" customHeight="1" x14ac:dyDescent="0.25">
      <c r="AY310" s="157" t="s">
        <v>211</v>
      </c>
      <c r="AZ310" s="158">
        <f>_xll.qlInterestRateIndexFixingDate(Currency&amp;"ibor"&amp;Tenor,BA310,Trigger)</f>
        <v>42572</v>
      </c>
      <c r="BA310" s="158">
        <f>_xll.qlCalendarAdvance(Calendar,BA309,AY310,"f",,Trigger)</f>
        <v>42576</v>
      </c>
      <c r="BB310" s="158">
        <f>_xll.qlInterestRateIndexMaturity(Currency&amp;"ibor"&amp;Tenor,BA310,Trigger)</f>
        <v>42941</v>
      </c>
      <c r="BC310" s="320">
        <f>_xll.qlIndexFixing($AC$5,AZ310,TRUE,_xll.ohTrigger(Trigger,Trigger12M))</f>
        <v>2.0370352784801066E-3</v>
      </c>
      <c r="BD310" s="320">
        <f>_xll.qlIndexFixing($BE$1,AZ310,TRUE,_xll.ohTrigger(Trigger,Trigger12M))</f>
        <v>2.6162320044664121E-3</v>
      </c>
    </row>
    <row r="311" spans="51:56" ht="11.25" customHeight="1" x14ac:dyDescent="0.25">
      <c r="AY311" s="157" t="s">
        <v>211</v>
      </c>
      <c r="AZ311" s="158">
        <f>_xll.qlInterestRateIndexFixingDate(Currency&amp;"ibor"&amp;Tenor,BA311,Trigger)</f>
        <v>42573</v>
      </c>
      <c r="BA311" s="158">
        <f>_xll.qlCalendarAdvance(Calendar,BA310,AY311,"f",,Trigger)</f>
        <v>42577</v>
      </c>
      <c r="BB311" s="158">
        <f>_xll.qlInterestRateIndexMaturity(Currency&amp;"ibor"&amp;Tenor,BA311,Trigger)</f>
        <v>42942</v>
      </c>
      <c r="BC311" s="320">
        <f>_xll.qlIndexFixing($AC$5,AZ311,TRUE,_xll.ohTrigger(Trigger,Trigger12M))</f>
        <v>2.038376102421407E-3</v>
      </c>
      <c r="BD311" s="320">
        <f>_xll.qlIndexFixing($BE$1,AZ311,TRUE,_xll.ohTrigger(Trigger,Trigger12M))</f>
        <v>2.6213226276299659E-3</v>
      </c>
    </row>
    <row r="312" spans="51:56" ht="11.25" customHeight="1" x14ac:dyDescent="0.25">
      <c r="AY312" s="157" t="s">
        <v>211</v>
      </c>
      <c r="AZ312" s="158">
        <f>_xll.qlInterestRateIndexFixingDate(Currency&amp;"ibor"&amp;Tenor,BA312,Trigger)</f>
        <v>42576</v>
      </c>
      <c r="BA312" s="158">
        <f>_xll.qlCalendarAdvance(Calendar,BA311,AY312,"f",,Trigger)</f>
        <v>42578</v>
      </c>
      <c r="BB312" s="158">
        <f>_xll.qlInterestRateIndexMaturity(Currency&amp;"ibor"&amp;Tenor,BA312,Trigger)</f>
        <v>42943</v>
      </c>
      <c r="BC312" s="320">
        <f>_xll.qlIndexFixing($AC$5,AZ312,TRUE,_xll.ohTrigger(Trigger,Trigger12M))</f>
        <v>2.0397170454904291E-3</v>
      </c>
      <c r="BD312" s="320">
        <f>_xll.qlIndexFixing($BE$1,AZ312,TRUE,_xll.ohTrigger(Trigger,Trigger12M))</f>
        <v>2.6264305519289486E-3</v>
      </c>
    </row>
    <row r="313" spans="51:56" ht="11.25" customHeight="1" x14ac:dyDescent="0.25">
      <c r="AY313" s="157" t="s">
        <v>211</v>
      </c>
      <c r="AZ313" s="158">
        <f>_xll.qlInterestRateIndexFixingDate(Currency&amp;"ibor"&amp;Tenor,BA313,Trigger)</f>
        <v>42577</v>
      </c>
      <c r="BA313" s="158">
        <f>_xll.qlCalendarAdvance(Calendar,BA312,AY313,"f",,Trigger)</f>
        <v>42579</v>
      </c>
      <c r="BB313" s="158">
        <f>_xll.qlInterestRateIndexMaturity(Currency&amp;"ibor"&amp;Tenor,BA313,Trigger)</f>
        <v>42944</v>
      </c>
      <c r="BC313" s="320">
        <f>_xll.qlIndexFixing($AC$5,AZ313,TRUE,_xll.ohTrigger(Trigger,Trigger12M))</f>
        <v>2.0410581076878297E-3</v>
      </c>
      <c r="BD313" s="320">
        <f>_xll.qlIndexFixing($BE$1,AZ313,TRUE,_xll.ohTrigger(Trigger,Trigger12M))</f>
        <v>2.6315562168923207E-3</v>
      </c>
    </row>
    <row r="314" spans="51:56" ht="11.25" customHeight="1" x14ac:dyDescent="0.25">
      <c r="AY314" s="157" t="s">
        <v>211</v>
      </c>
      <c r="AZ314" s="158">
        <f>_xll.qlInterestRateIndexFixingDate(Currency&amp;"ibor"&amp;Tenor,BA314,Trigger)</f>
        <v>42578</v>
      </c>
      <c r="BA314" s="158">
        <f>_xll.qlCalendarAdvance(Calendar,BA313,AY314,"f",,Trigger)</f>
        <v>42580</v>
      </c>
      <c r="BB314" s="158">
        <f>_xll.qlInterestRateIndexMaturity(Currency&amp;"ibor"&amp;Tenor,BA314,Trigger)</f>
        <v>42947</v>
      </c>
      <c r="BC314" s="320">
        <f>_xll.qlIndexFixing($AC$5,AZ314,TRUE,_xll.ohTrigger(Trigger,Trigger12M))</f>
        <v>2.0443052055172427E-3</v>
      </c>
      <c r="BD314" s="320">
        <f>_xll.qlIndexFixing($BE$1,AZ314,TRUE,_xll.ohTrigger(Trigger,Trigger12M))</f>
        <v>2.6424423578922142E-3</v>
      </c>
    </row>
    <row r="315" spans="51:56" ht="11.25" customHeight="1" x14ac:dyDescent="0.25">
      <c r="AY315" s="157" t="s">
        <v>211</v>
      </c>
      <c r="AZ315" s="158">
        <f>_xll.qlInterestRateIndexFixingDate(Currency&amp;"ibor"&amp;Tenor,BA315,Trigger)</f>
        <v>42579</v>
      </c>
      <c r="BA315" s="158">
        <f>_xll.qlCalendarAdvance(Calendar,BA314,AY315,"f",,Trigger)</f>
        <v>42583</v>
      </c>
      <c r="BB315" s="158">
        <f>_xll.qlInterestRateIndexMaturity(Currency&amp;"ibor"&amp;Tenor,BA315,Trigger)</f>
        <v>42948</v>
      </c>
      <c r="BC315" s="320">
        <f>_xll.qlIndexFixing($AC$5,AZ315,TRUE,_xll.ohTrigger(Trigger,Trigger12M))</f>
        <v>2.046423547767128E-3</v>
      </c>
      <c r="BD315" s="320">
        <f>_xll.qlIndexFixing($BE$1,AZ315,TRUE,_xll.ohTrigger(Trigger,Trigger12M))</f>
        <v>2.6522452038361139E-3</v>
      </c>
    </row>
    <row r="316" spans="51:56" ht="11.25" customHeight="1" x14ac:dyDescent="0.25">
      <c r="AY316" s="157" t="s">
        <v>211</v>
      </c>
      <c r="AZ316" s="158">
        <f>_xll.qlInterestRateIndexFixingDate(Currency&amp;"ibor"&amp;Tenor,BA316,Trigger)</f>
        <v>42580</v>
      </c>
      <c r="BA316" s="158">
        <f>_xll.qlCalendarAdvance(Calendar,BA315,AY316,"f",,Trigger)</f>
        <v>42584</v>
      </c>
      <c r="BB316" s="158">
        <f>_xll.qlInterestRateIndexMaturity(Currency&amp;"ibor"&amp;Tenor,BA316,Trigger)</f>
        <v>42949</v>
      </c>
      <c r="BC316" s="320">
        <f>_xll.qlIndexFixing($AC$5,AZ316,TRUE,_xll.ohTrigger(Trigger,Trigger12M))</f>
        <v>2.0477652056118956E-3</v>
      </c>
      <c r="BD316" s="320">
        <f>_xll.qlIndexFixing($BE$1,AZ316,TRUE,_xll.ohTrigger(Trigger,Trigger12M))</f>
        <v>2.6574662949219417E-3</v>
      </c>
    </row>
    <row r="317" spans="51:56" ht="11.25" customHeight="1" x14ac:dyDescent="0.25">
      <c r="AY317" s="157" t="s">
        <v>211</v>
      </c>
      <c r="AZ317" s="158">
        <f>_xll.qlInterestRateIndexFixingDate(Currency&amp;"ibor"&amp;Tenor,BA317,Trigger)</f>
        <v>42583</v>
      </c>
      <c r="BA317" s="158">
        <f>_xll.qlCalendarAdvance(Calendar,BA316,AY317,"f",,Trigger)</f>
        <v>42585</v>
      </c>
      <c r="BB317" s="158">
        <f>_xll.qlInterestRateIndexMaturity(Currency&amp;"ibor"&amp;Tenor,BA317,Trigger)</f>
        <v>42950</v>
      </c>
      <c r="BC317" s="320">
        <f>_xll.qlIndexFixing($AC$5,AZ317,TRUE,_xll.ohTrigger(Trigger,Trigger12M))</f>
        <v>2.0491069825878884E-3</v>
      </c>
      <c r="BD317" s="320">
        <f>_xll.qlIndexFixing($BE$1,AZ317,TRUE,_xll.ohTrigger(Trigger,Trigger12M))</f>
        <v>2.6627078417662815E-3</v>
      </c>
    </row>
    <row r="318" spans="51:56" ht="11.25" customHeight="1" x14ac:dyDescent="0.25">
      <c r="AY318" s="157" t="s">
        <v>211</v>
      </c>
      <c r="AZ318" s="158">
        <f>_xll.qlInterestRateIndexFixingDate(Currency&amp;"ibor"&amp;Tenor,BA318,Trigger)</f>
        <v>42584</v>
      </c>
      <c r="BA318" s="158">
        <f>_xll.qlCalendarAdvance(Calendar,BA317,AY318,"f",,Trigger)</f>
        <v>42586</v>
      </c>
      <c r="BB318" s="158">
        <f>_xll.qlInterestRateIndexMaturity(Currency&amp;"ibor"&amp;Tenor,BA318,Trigger)</f>
        <v>42951</v>
      </c>
      <c r="BC318" s="320">
        <f>_xll.qlIndexFixing($AC$5,AZ318,TRUE,_xll.ohTrigger(Trigger,Trigger12M))</f>
        <v>2.050448878695107E-3</v>
      </c>
      <c r="BD318" s="320">
        <f>_xll.qlIndexFixing($BE$1,AZ318,TRUE,_xll.ohTrigger(Trigger,Trigger12M))</f>
        <v>2.6679703098727143E-3</v>
      </c>
    </row>
    <row r="319" spans="51:56" ht="11.25" customHeight="1" x14ac:dyDescent="0.25">
      <c r="AY319" s="157" t="s">
        <v>211</v>
      </c>
      <c r="AZ319" s="158">
        <f>_xll.qlInterestRateIndexFixingDate(Currency&amp;"ibor"&amp;Tenor,BA319,Trigger)</f>
        <v>42585</v>
      </c>
      <c r="BA319" s="158">
        <f>_xll.qlCalendarAdvance(Calendar,BA318,AY319,"f",,Trigger)</f>
        <v>42587</v>
      </c>
      <c r="BB319" s="158">
        <f>_xll.qlInterestRateIndexMaturity(Currency&amp;"ibor"&amp;Tenor,BA319,Trigger)</f>
        <v>42954</v>
      </c>
      <c r="BC319" s="320">
        <f>_xll.qlIndexFixing($AC$5,AZ319,TRUE,_xll.ohTrigger(Trigger,Trigger12M))</f>
        <v>2.0537023865017752E-3</v>
      </c>
      <c r="BD319" s="320">
        <f>_xll.qlIndexFixing($BE$1,AZ319,TRUE,_xll.ohTrigger(Trigger,Trigger12M))</f>
        <v>2.6790283780247985E-3</v>
      </c>
    </row>
    <row r="320" spans="51:56" ht="11.25" customHeight="1" x14ac:dyDescent="0.25">
      <c r="AY320" s="157" t="s">
        <v>211</v>
      </c>
      <c r="AZ320" s="158">
        <f>_xll.qlInterestRateIndexFixingDate(Currency&amp;"ibor"&amp;Tenor,BA320,Trigger)</f>
        <v>42586</v>
      </c>
      <c r="BA320" s="158">
        <f>_xll.qlCalendarAdvance(Calendar,BA319,AY320,"f",,Trigger)</f>
        <v>42590</v>
      </c>
      <c r="BB320" s="158">
        <f>_xll.qlInterestRateIndexMaturity(Currency&amp;"ibor"&amp;Tenor,BA320,Trigger)</f>
        <v>42955</v>
      </c>
      <c r="BC320" s="320">
        <f>_xll.qlIndexFixing($AC$5,AZ320,TRUE,_xll.ohTrigger(Trigger,Trigger12M))</f>
        <v>2.0558176544484986E-3</v>
      </c>
      <c r="BD320" s="320">
        <f>_xll.qlIndexFixing($BE$1,AZ320,TRUE,_xll.ohTrigger(Trigger,Trigger12M))</f>
        <v>2.6892388348947467E-3</v>
      </c>
    </row>
    <row r="321" spans="51:56" ht="11.25" customHeight="1" x14ac:dyDescent="0.25">
      <c r="AY321" s="157" t="s">
        <v>211</v>
      </c>
      <c r="AZ321" s="158">
        <f>_xll.qlInterestRateIndexFixingDate(Currency&amp;"ibor"&amp;Tenor,BA321,Trigger)</f>
        <v>42587</v>
      </c>
      <c r="BA321" s="158">
        <f>_xll.qlCalendarAdvance(Calendar,BA320,AY321,"f",,Trigger)</f>
        <v>42591</v>
      </c>
      <c r="BB321" s="158">
        <f>_xll.qlInterestRateIndexMaturity(Currency&amp;"ibor"&amp;Tenor,BA321,Trigger)</f>
        <v>42956</v>
      </c>
      <c r="BC321" s="320">
        <f>_xll.qlIndexFixing($AC$5,AZ321,TRUE,_xll.ohTrigger(Trigger,Trigger12M))</f>
        <v>2.0571601462201663E-3</v>
      </c>
      <c r="BD321" s="320">
        <f>_xll.qlIndexFixing($BE$1,AZ321,TRUE,_xll.ohTrigger(Trigger,Trigger12M))</f>
        <v>2.6946130217710852E-3</v>
      </c>
    </row>
    <row r="322" spans="51:56" ht="11.25" customHeight="1" x14ac:dyDescent="0.25">
      <c r="AY322" s="157" t="s">
        <v>211</v>
      </c>
      <c r="AZ322" s="158">
        <f>_xll.qlInterestRateIndexFixingDate(Currency&amp;"ibor"&amp;Tenor,BA322,Trigger)</f>
        <v>42590</v>
      </c>
      <c r="BA322" s="158">
        <f>_xll.qlCalendarAdvance(Calendar,BA321,AY322,"f",,Trigger)</f>
        <v>42592</v>
      </c>
      <c r="BB322" s="158">
        <f>_xll.qlInterestRateIndexMaturity(Currency&amp;"ibor"&amp;Tenor,BA322,Trigger)</f>
        <v>42957</v>
      </c>
      <c r="BC322" s="320">
        <f>_xll.qlIndexFixing($AC$5,AZ322,TRUE,_xll.ohTrigger(Trigger,Trigger12M))</f>
        <v>2.0585027571263445E-3</v>
      </c>
      <c r="BD322" s="320">
        <f>_xll.qlIndexFixing($BE$1,AZ322,TRUE,_xll.ohTrigger(Trigger,Trigger12M))</f>
        <v>2.7000110008769803E-3</v>
      </c>
    </row>
    <row r="323" spans="51:56" ht="11.25" customHeight="1" x14ac:dyDescent="0.25">
      <c r="AY323" s="157" t="s">
        <v>211</v>
      </c>
      <c r="AZ323" s="158">
        <f>_xll.qlInterestRateIndexFixingDate(Currency&amp;"ibor"&amp;Tenor,BA323,Trigger)</f>
        <v>42591</v>
      </c>
      <c r="BA323" s="158">
        <f>_xll.qlCalendarAdvance(Calendar,BA322,AY323,"f",,Trigger)</f>
        <v>42593</v>
      </c>
      <c r="BB323" s="158">
        <f>_xll.qlInterestRateIndexMaturity(Currency&amp;"ibor"&amp;Tenor,BA323,Trigger)</f>
        <v>42958</v>
      </c>
      <c r="BC323" s="320">
        <f>_xll.qlIndexFixing($AC$5,AZ323,TRUE,_xll.ohTrigger(Trigger,Trigger12M))</f>
        <v>2.0598454871672517E-3</v>
      </c>
      <c r="BD323" s="320">
        <f>_xll.qlIndexFixing($BE$1,AZ323,TRUE,_xll.ohTrigger(Trigger,Trigger12M))</f>
        <v>2.7054332636996118E-3</v>
      </c>
    </row>
    <row r="324" spans="51:56" ht="11.25" customHeight="1" x14ac:dyDescent="0.25">
      <c r="AY324" s="157" t="s">
        <v>211</v>
      </c>
      <c r="AZ324" s="158">
        <f>_xll.qlInterestRateIndexFixingDate(Currency&amp;"ibor"&amp;Tenor,BA324,Trigger)</f>
        <v>42592</v>
      </c>
      <c r="BA324" s="158">
        <f>_xll.qlCalendarAdvance(Calendar,BA323,AY324,"f",,Trigger)</f>
        <v>42594</v>
      </c>
      <c r="BB324" s="158">
        <f>_xll.qlInterestRateIndexMaturity(Currency&amp;"ibor"&amp;Tenor,BA324,Trigger)</f>
        <v>42961</v>
      </c>
      <c r="BC324" s="320">
        <f>_xll.qlIndexFixing($AC$5,AZ324,TRUE,_xll.ohTrigger(Trigger,Trigger12M))</f>
        <v>2.0631053743199045E-3</v>
      </c>
      <c r="BD324" s="320">
        <f>_xll.qlIndexFixing($BE$1,AZ324,TRUE,_xll.ohTrigger(Trigger,Trigger12M))</f>
        <v>2.7166817743515706E-3</v>
      </c>
    </row>
    <row r="325" spans="51:56" ht="11.25" customHeight="1" x14ac:dyDescent="0.25">
      <c r="AY325" s="157" t="s">
        <v>211</v>
      </c>
      <c r="AZ325" s="158">
        <f>_xll.qlInterestRateIndexFixingDate(Currency&amp;"ibor"&amp;Tenor,BA325,Trigger)</f>
        <v>42593</v>
      </c>
      <c r="BA325" s="158">
        <f>_xll.qlCalendarAdvance(Calendar,BA324,AY325,"f",,Trigger)</f>
        <v>42597</v>
      </c>
      <c r="BB325" s="158">
        <f>_xll.qlInterestRateIndexMaturity(Currency&amp;"ibor"&amp;Tenor,BA325,Trigger)</f>
        <v>42962</v>
      </c>
      <c r="BC325" s="320">
        <f>_xll.qlIndexFixing($AC$5,AZ325,TRUE,_xll.ohTrigger(Trigger,Trigger12M))</f>
        <v>2.0652175986886892E-3</v>
      </c>
      <c r="BD325" s="320">
        <f>_xll.qlIndexFixing($BE$1,AZ325,TRUE,_xll.ohTrigger(Trigger,Trigger12M))</f>
        <v>2.7273751118617917E-3</v>
      </c>
    </row>
    <row r="326" spans="51:56" ht="11.25" customHeight="1" x14ac:dyDescent="0.25">
      <c r="AY326" s="157" t="s">
        <v>211</v>
      </c>
      <c r="AZ326" s="158">
        <f>_xll.qlInterestRateIndexFixingDate(Currency&amp;"ibor"&amp;Tenor,BA326,Trigger)</f>
        <v>42594</v>
      </c>
      <c r="BA326" s="158">
        <f>_xll.qlCalendarAdvance(Calendar,BA325,AY326,"f",,Trigger)</f>
        <v>42598</v>
      </c>
      <c r="BB326" s="158">
        <f>_xll.qlInterestRateIndexMaturity(Currency&amp;"ibor"&amp;Tenor,BA326,Trigger)</f>
        <v>42963</v>
      </c>
      <c r="BC326" s="320">
        <f>_xll.qlIndexFixing($AC$5,AZ326,TRUE,_xll.ohTrigger(Trigger,Trigger12M))</f>
        <v>2.0665609244109092E-3</v>
      </c>
      <c r="BD326" s="320">
        <f>_xll.qlIndexFixing($BE$1,AZ326,TRUE,_xll.ohTrigger(Trigger,Trigger12M))</f>
        <v>2.7329259589191895E-3</v>
      </c>
    </row>
    <row r="327" spans="51:56" ht="11.25" customHeight="1" x14ac:dyDescent="0.25">
      <c r="AY327" s="157" t="s">
        <v>211</v>
      </c>
      <c r="AZ327" s="158">
        <f>_xll.qlInterestRateIndexFixingDate(Currency&amp;"ibor"&amp;Tenor,BA327,Trigger)</f>
        <v>42597</v>
      </c>
      <c r="BA327" s="158">
        <f>_xll.qlCalendarAdvance(Calendar,BA326,AY327,"f",,Trigger)</f>
        <v>42599</v>
      </c>
      <c r="BB327" s="158">
        <f>_xll.qlInterestRateIndexMaturity(Currency&amp;"ibor"&amp;Tenor,BA327,Trigger)</f>
        <v>42964</v>
      </c>
      <c r="BC327" s="320">
        <f>_xll.qlIndexFixing($AC$5,AZ327,TRUE,_xll.ohTrigger(Trigger,Trigger12M))</f>
        <v>2.0679043692709248E-3</v>
      </c>
      <c r="BD327" s="320">
        <f>_xll.qlIndexFixing($BE$1,AZ327,TRUE,_xll.ohTrigger(Trigger,Trigger12M))</f>
        <v>2.7385020910166216E-3</v>
      </c>
    </row>
    <row r="328" spans="51:56" ht="11.25" customHeight="1" x14ac:dyDescent="0.25">
      <c r="AY328" s="157" t="s">
        <v>211</v>
      </c>
      <c r="AZ328" s="158">
        <f>_xll.qlInterestRateIndexFixingDate(Currency&amp;"ibor"&amp;Tenor,BA328,Trigger)</f>
        <v>42598</v>
      </c>
      <c r="BA328" s="158">
        <f>_xll.qlCalendarAdvance(Calendar,BA327,AY328,"f",,Trigger)</f>
        <v>42600</v>
      </c>
      <c r="BB328" s="158">
        <f>_xll.qlInterestRateIndexMaturity(Currency&amp;"ibor"&amp;Tenor,BA328,Trigger)</f>
        <v>42965</v>
      </c>
      <c r="BC328" s="320">
        <f>_xll.qlIndexFixing($AC$5,AZ328,TRUE,_xll.ohTrigger(Trigger,Trigger12M))</f>
        <v>2.0692479332689545E-3</v>
      </c>
      <c r="BD328" s="320">
        <f>_xll.qlIndexFixing($BE$1,AZ328,TRUE,_xll.ohTrigger(Trigger,Trigger12M))</f>
        <v>2.7441019839158183E-3</v>
      </c>
    </row>
    <row r="329" spans="51:56" ht="11.25" customHeight="1" x14ac:dyDescent="0.25">
      <c r="AY329" s="157" t="s">
        <v>211</v>
      </c>
      <c r="AZ329" s="158">
        <f>_xll.qlInterestRateIndexFixingDate(Currency&amp;"ibor"&amp;Tenor,BA329,Trigger)</f>
        <v>42599</v>
      </c>
      <c r="BA329" s="158">
        <f>_xll.qlCalendarAdvance(Calendar,BA328,AY329,"f",,Trigger)</f>
        <v>42601</v>
      </c>
      <c r="BB329" s="158">
        <f>_xll.qlInterestRateIndexMaturity(Currency&amp;"ibor"&amp;Tenor,BA329,Trigger)</f>
        <v>42968</v>
      </c>
      <c r="BC329" s="320">
        <f>_xll.qlIndexFixing($AC$5,AZ329,TRUE,_xll.ohTrigger(Trigger,Trigger12M))</f>
        <v>2.0725141691365122E-3</v>
      </c>
      <c r="BD329" s="320">
        <f>_xll.qlIndexFixing($BE$1,AZ329,TRUE,_xll.ohTrigger(Trigger,Trigger12M))</f>
        <v>2.7555473462766056E-3</v>
      </c>
    </row>
    <row r="330" spans="51:56" ht="11.25" customHeight="1" x14ac:dyDescent="0.25">
      <c r="AY330" s="157" t="s">
        <v>211</v>
      </c>
      <c r="AZ330" s="158">
        <f>_xll.qlInterestRateIndexFixingDate(Currency&amp;"ibor"&amp;Tenor,BA330,Trigger)</f>
        <v>42600</v>
      </c>
      <c r="BA330" s="158">
        <f>_xll.qlCalendarAdvance(Calendar,BA329,AY330,"f",,Trigger)</f>
        <v>42604</v>
      </c>
      <c r="BB330" s="158">
        <f>_xll.qlInterestRateIndexMaturity(Currency&amp;"ibor"&amp;Tenor,BA330,Trigger)</f>
        <v>42969</v>
      </c>
      <c r="BC330" s="320">
        <f>_xll.qlIndexFixing($AC$5,AZ330,TRUE,_xll.ohTrigger(Trigger,Trigger12M))</f>
        <v>2.0746233806528272E-3</v>
      </c>
      <c r="BD330" s="320">
        <f>_xll.qlIndexFixing($BE$1,AZ330,TRUE,_xll.ohTrigger(Trigger,Trigger12M))</f>
        <v>2.7667081924161387E-3</v>
      </c>
    </row>
    <row r="331" spans="51:56" ht="11.25" customHeight="1" x14ac:dyDescent="0.25">
      <c r="AY331" s="157" t="s">
        <v>211</v>
      </c>
      <c r="AZ331" s="158">
        <f>_xll.qlInterestRateIndexFixingDate(Currency&amp;"ibor"&amp;Tenor,BA331,Trigger)</f>
        <v>42601</v>
      </c>
      <c r="BA331" s="158">
        <f>_xll.qlCalendarAdvance(Calendar,BA330,AY331,"f",,Trigger)</f>
        <v>42605</v>
      </c>
      <c r="BB331" s="158">
        <f>_xll.qlInterestRateIndexMaturity(Currency&amp;"ibor"&amp;Tenor,BA331,Trigger)</f>
        <v>42970</v>
      </c>
      <c r="BC331" s="320">
        <f>_xll.qlIndexFixing($AC$5,AZ331,TRUE,_xll.ohTrigger(Trigger,Trigger12M))</f>
        <v>2.0759675403490331E-3</v>
      </c>
      <c r="BD331" s="320">
        <f>_xll.qlIndexFixing($BE$1,AZ331,TRUE,_xll.ohTrigger(Trigger,Trigger12M))</f>
        <v>2.7724035393904452E-3</v>
      </c>
    </row>
    <row r="332" spans="51:56" ht="11.25" customHeight="1" x14ac:dyDescent="0.25">
      <c r="AY332" s="157" t="s">
        <v>211</v>
      </c>
      <c r="AZ332" s="158">
        <f>_xll.qlInterestRateIndexFixingDate(Currency&amp;"ibor"&amp;Tenor,BA332,Trigger)</f>
        <v>42604</v>
      </c>
      <c r="BA332" s="158">
        <f>_xll.qlCalendarAdvance(Calendar,BA331,AY332,"f",,Trigger)</f>
        <v>42606</v>
      </c>
      <c r="BB332" s="158">
        <f>_xll.qlInterestRateIndexMaturity(Currency&amp;"ibor"&amp;Tenor,BA332,Trigger)</f>
        <v>42971</v>
      </c>
      <c r="BC332" s="320">
        <f>_xll.qlIndexFixing($AC$5,AZ332,TRUE,_xll.ohTrigger(Trigger,Trigger12M))</f>
        <v>2.0773118191863196E-3</v>
      </c>
      <c r="BD332" s="320">
        <f>_xll.qlIndexFixing($BE$1,AZ332,TRUE,_xll.ohTrigger(Trigger,Trigger12M))</f>
        <v>2.7781132099109363E-3</v>
      </c>
    </row>
    <row r="333" spans="51:56" ht="11.25" customHeight="1" x14ac:dyDescent="0.25">
      <c r="AY333" s="157" t="s">
        <v>211</v>
      </c>
      <c r="AZ333" s="158">
        <f>_xll.qlInterestRateIndexFixingDate(Currency&amp;"ibor"&amp;Tenor,BA333,Trigger)</f>
        <v>42605</v>
      </c>
      <c r="BA333" s="158">
        <f>_xll.qlCalendarAdvance(Calendar,BA332,AY333,"f",,Trigger)</f>
        <v>42607</v>
      </c>
      <c r="BB333" s="158">
        <f>_xll.qlInterestRateIndexMaturity(Currency&amp;"ibor"&amp;Tenor,BA333,Trigger)</f>
        <v>42972</v>
      </c>
      <c r="BC333" s="320">
        <f>_xll.qlIndexFixing($AC$5,AZ333,TRUE,_xll.ohTrigger(Trigger,Trigger12M))</f>
        <v>2.0786562171651243E-3</v>
      </c>
      <c r="BD333" s="320">
        <f>_xll.qlIndexFixing($BE$1,AZ333,TRUE,_xll.ohTrigger(Trigger,Trigger12M))</f>
        <v>2.7838355824571603E-3</v>
      </c>
    </row>
    <row r="334" spans="51:56" ht="11.25" customHeight="1" x14ac:dyDescent="0.25">
      <c r="AY334" s="157" t="s">
        <v>211</v>
      </c>
      <c r="AZ334" s="158">
        <f>_xll.qlInterestRateIndexFixingDate(Currency&amp;"ibor"&amp;Tenor,BA334,Trigger)</f>
        <v>42606</v>
      </c>
      <c r="BA334" s="158">
        <f>_xll.qlCalendarAdvance(Calendar,BA333,AY334,"f",,Trigger)</f>
        <v>42608</v>
      </c>
      <c r="BB334" s="158">
        <f>_xll.qlInterestRateIndexMaturity(Currency&amp;"ibor"&amp;Tenor,BA334,Trigger)</f>
        <v>42975</v>
      </c>
      <c r="BC334" s="320">
        <f>_xll.qlIndexFixing($AC$5,AZ334,TRUE,_xll.ohTrigger(Trigger,Trigger12M))</f>
        <v>2.081928771116699E-3</v>
      </c>
      <c r="BD334" s="320">
        <f>_xll.qlIndexFixing($BE$1,AZ334,TRUE,_xll.ohTrigger(Trigger,Trigger12M))</f>
        <v>2.7954097074646507E-3</v>
      </c>
    </row>
    <row r="335" spans="51:56" ht="11.25" customHeight="1" x14ac:dyDescent="0.25">
      <c r="AY335" s="157" t="s">
        <v>211</v>
      </c>
      <c r="AZ335" s="158">
        <f>_xll.qlInterestRateIndexFixingDate(Currency&amp;"ibor"&amp;Tenor,BA335,Trigger)</f>
        <v>42607</v>
      </c>
      <c r="BA335" s="158">
        <f>_xll.qlCalendarAdvance(Calendar,BA334,AY335,"f",,Trigger)</f>
        <v>42611</v>
      </c>
      <c r="BB335" s="158">
        <f>_xll.qlInterestRateIndexMaturity(Currency&amp;"ibor"&amp;Tenor,BA335,Trigger)</f>
        <v>42976</v>
      </c>
      <c r="BC335" s="320">
        <f>_xll.qlIndexFixing($AC$5,AZ335,TRUE,_xll.ohTrigger(Trigger,Trigger12M))</f>
        <v>2.0840350005053849E-3</v>
      </c>
      <c r="BD335" s="320">
        <f>_xll.qlIndexFixing($BE$1,AZ335,TRUE,_xll.ohTrigger(Trigger,Trigger12M))</f>
        <v>2.8068191759764959E-3</v>
      </c>
    </row>
    <row r="336" spans="51:56" ht="11.25" customHeight="1" x14ac:dyDescent="0.25">
      <c r="AY336" s="157" t="s">
        <v>211</v>
      </c>
      <c r="AZ336" s="158">
        <f>_xll.qlInterestRateIndexFixingDate(Currency&amp;"ibor"&amp;Tenor,BA336,Trigger)</f>
        <v>42608</v>
      </c>
      <c r="BA336" s="158">
        <f>_xll.qlCalendarAdvance(Calendar,BA335,AY336,"f",,Trigger)</f>
        <v>42612</v>
      </c>
      <c r="BB336" s="158">
        <f>_xll.qlInterestRateIndexMaturity(Currency&amp;"ibor"&amp;Tenor,BA336,Trigger)</f>
        <v>42977</v>
      </c>
      <c r="BC336" s="320">
        <f>_xll.qlIndexFixing($AC$5,AZ336,TRUE,_xll.ohTrigger(Trigger,Trigger12M))</f>
        <v>2.0853799941992291E-3</v>
      </c>
      <c r="BD336" s="320">
        <f>_xll.qlIndexFixing($BE$1,AZ336,TRUE,_xll.ohTrigger(Trigger,Trigger12M))</f>
        <v>2.8125802493224354E-3</v>
      </c>
    </row>
    <row r="337" spans="51:56" ht="11.25" customHeight="1" x14ac:dyDescent="0.25">
      <c r="AY337" s="157" t="s">
        <v>211</v>
      </c>
      <c r="AZ337" s="158">
        <f>_xll.qlInterestRateIndexFixingDate(Currency&amp;"ibor"&amp;Tenor,BA337,Trigger)</f>
        <v>42611</v>
      </c>
      <c r="BA337" s="158">
        <f>_xll.qlCalendarAdvance(Calendar,BA336,AY337,"f",,Trigger)</f>
        <v>42613</v>
      </c>
      <c r="BB337" s="158">
        <f>_xll.qlInterestRateIndexMaturity(Currency&amp;"ibor"&amp;Tenor,BA337,Trigger)</f>
        <v>42978</v>
      </c>
      <c r="BC337" s="320">
        <f>_xll.qlIndexFixing($AC$5,AZ337,TRUE,_xll.ohTrigger(Trigger,Trigger12M))</f>
        <v>2.0867251070374386E-3</v>
      </c>
      <c r="BD337" s="320">
        <f>_xll.qlIndexFixing($BE$1,AZ337,TRUE,_xll.ohTrigger(Trigger,Trigger12M))</f>
        <v>2.8183440036499488E-3</v>
      </c>
    </row>
    <row r="338" spans="51:56" ht="11.25" customHeight="1" x14ac:dyDescent="0.25">
      <c r="AY338" s="157" t="s">
        <v>211</v>
      </c>
      <c r="AZ338" s="158">
        <f>_xll.qlInterestRateIndexFixingDate(Currency&amp;"ibor"&amp;Tenor,BA338,Trigger)</f>
        <v>42612</v>
      </c>
      <c r="BA338" s="158">
        <f>_xll.qlCalendarAdvance(Calendar,BA337,AY338,"f",,Trigger)</f>
        <v>42614</v>
      </c>
      <c r="BB338" s="158">
        <f>_xll.qlInterestRateIndexMaturity(Currency&amp;"ibor"&amp;Tenor,BA338,Trigger)</f>
        <v>42979</v>
      </c>
      <c r="BC338" s="320">
        <f>_xll.qlIndexFixing($AC$5,AZ338,TRUE,_xll.ohTrigger(Trigger,Trigger12M))</f>
        <v>2.0880703390206705E-3</v>
      </c>
      <c r="BD338" s="320">
        <f>_xll.qlIndexFixing($BE$1,AZ338,TRUE,_xll.ohTrigger(Trigger,Trigger12M))</f>
        <v>2.8241087201266168E-3</v>
      </c>
    </row>
    <row r="339" spans="51:56" ht="11.25" customHeight="1" x14ac:dyDescent="0.25">
      <c r="AY339" s="157" t="s">
        <v>211</v>
      </c>
      <c r="AZ339" s="158">
        <f>_xll.qlInterestRateIndexFixingDate(Currency&amp;"ibor"&amp;Tenor,BA339,Trigger)</f>
        <v>42613</v>
      </c>
      <c r="BA339" s="158">
        <f>_xll.qlCalendarAdvance(Calendar,BA338,AY339,"f",,Trigger)</f>
        <v>42615</v>
      </c>
      <c r="BB339" s="158">
        <f>_xll.qlInterestRateIndexMaturity(Currency&amp;"ibor"&amp;Tenor,BA339,Trigger)</f>
        <v>42982</v>
      </c>
      <c r="BC339" s="320">
        <f>_xll.qlIndexFixing($AC$5,AZ339,TRUE,_xll.ohTrigger(Trigger,Trigger12M))</f>
        <v>2.0913491804255631E-3</v>
      </c>
      <c r="BD339" s="320">
        <f>_xll.qlIndexFixing($BE$1,AZ339,TRUE,_xll.ohTrigger(Trigger,Trigger12M))</f>
        <v>2.8357293634415437E-3</v>
      </c>
    </row>
    <row r="340" spans="51:56" ht="11.25" customHeight="1" x14ac:dyDescent="0.25">
      <c r="AY340" s="157" t="s">
        <v>211</v>
      </c>
      <c r="AZ340" s="158">
        <f>_xll.qlInterestRateIndexFixingDate(Currency&amp;"ibor"&amp;Tenor,BA340,Trigger)</f>
        <v>42614</v>
      </c>
      <c r="BA340" s="158">
        <f>_xll.qlCalendarAdvance(Calendar,BA339,AY340,"f",,Trigger)</f>
        <v>42618</v>
      </c>
      <c r="BB340" s="158">
        <f>_xll.qlInterestRateIndexMaturity(Currency&amp;"ibor"&amp;Tenor,BA340,Trigger)</f>
        <v>42983</v>
      </c>
      <c r="BC340" s="320">
        <f>_xll.qlIndexFixing($AC$5,AZ340,TRUE,_xll.ohTrigger(Trigger,Trigger12M))</f>
        <v>2.0934524584121472E-3</v>
      </c>
      <c r="BD340" s="320">
        <f>_xll.qlIndexFixing($BE$1,AZ340,TRUE,_xll.ohTrigger(Trigger,Trigger12M))</f>
        <v>2.8471423442288073E-3</v>
      </c>
    </row>
    <row r="341" spans="51:56" ht="11.25" customHeight="1" x14ac:dyDescent="0.25">
      <c r="AY341" s="157" t="s">
        <v>211</v>
      </c>
      <c r="AZ341" s="158">
        <f>_xll.qlInterestRateIndexFixingDate(Currency&amp;"ibor"&amp;Tenor,BA341,Trigger)</f>
        <v>42615</v>
      </c>
      <c r="BA341" s="158">
        <f>_xll.qlCalendarAdvance(Calendar,BA340,AY341,"f",,Trigger)</f>
        <v>42619</v>
      </c>
      <c r="BB341" s="158">
        <f>_xll.qlInterestRateIndexMaturity(Currency&amp;"ibor"&amp;Tenor,BA341,Trigger)</f>
        <v>42984</v>
      </c>
      <c r="BC341" s="320">
        <f>_xll.qlIndexFixing($AC$5,AZ341,TRUE,_xll.ohTrigger(Trigger,Trigger12M))</f>
        <v>2.0947982861270623E-3</v>
      </c>
      <c r="BD341" s="320">
        <f>_xll.qlIndexFixing($BE$1,AZ341,TRUE,_xll.ohTrigger(Trigger,Trigger12M))</f>
        <v>2.852885602315123E-3</v>
      </c>
    </row>
    <row r="342" spans="51:56" ht="11.25" customHeight="1" x14ac:dyDescent="0.25">
      <c r="AY342" s="157" t="s">
        <v>211</v>
      </c>
      <c r="AZ342" s="158">
        <f>_xll.qlInterestRateIndexFixingDate(Currency&amp;"ibor"&amp;Tenor,BA342,Trigger)</f>
        <v>42618</v>
      </c>
      <c r="BA342" s="158">
        <f>_xll.qlCalendarAdvance(Calendar,BA341,AY342,"f",,Trigger)</f>
        <v>42620</v>
      </c>
      <c r="BB342" s="158">
        <f>_xll.qlInterestRateIndexMaturity(Currency&amp;"ibor"&amp;Tenor,BA342,Trigger)</f>
        <v>42985</v>
      </c>
      <c r="BC342" s="320">
        <f>_xll.qlIndexFixing($AC$5,AZ342,TRUE,_xll.ohTrigger(Trigger,Trigger12M))</f>
        <v>2.0961442329898473E-3</v>
      </c>
      <c r="BD342" s="320">
        <f>_xll.qlIndexFixing($BE$1,AZ342,TRUE,_xll.ohTrigger(Trigger,Trigger12M))</f>
        <v>2.8586192175623637E-3</v>
      </c>
    </row>
    <row r="343" spans="51:56" ht="11.25" customHeight="1" x14ac:dyDescent="0.25">
      <c r="AY343" s="157" t="s">
        <v>211</v>
      </c>
      <c r="AZ343" s="158">
        <f>_xll.qlInterestRateIndexFixingDate(Currency&amp;"ibor"&amp;Tenor,BA343,Trigger)</f>
        <v>42619</v>
      </c>
      <c r="BA343" s="158">
        <f>_xll.qlCalendarAdvance(Calendar,BA342,AY343,"f",,Trigger)</f>
        <v>42621</v>
      </c>
      <c r="BB343" s="158">
        <f>_xll.qlInterestRateIndexMaturity(Currency&amp;"ibor"&amp;Tenor,BA343,Trigger)</f>
        <v>42986</v>
      </c>
      <c r="BC343" s="320">
        <f>_xll.qlIndexFixing($AC$5,AZ343,TRUE,_xll.ohTrigger(Trigger,Trigger12M))</f>
        <v>2.0974902990007209E-3</v>
      </c>
      <c r="BD343" s="320">
        <f>_xll.qlIndexFixing($BE$1,AZ343,TRUE,_xll.ohTrigger(Trigger,Trigger12M))</f>
        <v>2.8643413738046815E-3</v>
      </c>
    </row>
    <row r="344" spans="51:56" ht="11.25" customHeight="1" x14ac:dyDescent="0.25">
      <c r="AY344" s="157" t="s">
        <v>211</v>
      </c>
      <c r="AZ344" s="158">
        <f>_xll.qlInterestRateIndexFixingDate(Currency&amp;"ibor"&amp;Tenor,BA344,Trigger)</f>
        <v>42620</v>
      </c>
      <c r="BA344" s="158">
        <f>_xll.qlCalendarAdvance(Calendar,BA343,AY344,"f",,Trigger)</f>
        <v>42622</v>
      </c>
      <c r="BB344" s="158">
        <f>_xll.qlInterestRateIndexMaturity(Currency&amp;"ibor"&amp;Tenor,BA344,Trigger)</f>
        <v>42989</v>
      </c>
      <c r="BC344" s="320">
        <f>_xll.qlIndexFixing($AC$5,AZ344,TRUE,_xll.ohTrigger(Trigger,Trigger12M))</f>
        <v>2.1007753972282048E-3</v>
      </c>
      <c r="BD344" s="320">
        <f>_xll.qlIndexFixing($BE$1,AZ344,TRUE,_xll.ohTrigger(Trigger,Trigger12M))</f>
        <v>2.8759246633455319E-3</v>
      </c>
    </row>
    <row r="345" spans="51:56" ht="11.25" customHeight="1" x14ac:dyDescent="0.25">
      <c r="AY345" s="157" t="s">
        <v>211</v>
      </c>
      <c r="AZ345" s="158">
        <f>_xll.qlInterestRateIndexFixingDate(Currency&amp;"ibor"&amp;Tenor,BA345,Trigger)</f>
        <v>42621</v>
      </c>
      <c r="BA345" s="158">
        <f>_xll.qlCalendarAdvance(Calendar,BA344,AY345,"f",,Trigger)</f>
        <v>42625</v>
      </c>
      <c r="BB345" s="158">
        <f>_xll.qlInterestRateIndexMaturity(Currency&amp;"ibor"&amp;Tenor,BA345,Trigger)</f>
        <v>42990</v>
      </c>
      <c r="BC345" s="320">
        <f>_xll.qlIndexFixing($AC$5,AZ345,TRUE,_xll.ohTrigger(Trigger,Trigger12M))</f>
        <v>2.1028757545375849E-3</v>
      </c>
      <c r="BD345" s="320">
        <f>_xll.qlIndexFixing($BE$1,AZ345,TRUE,_xll.ohTrigger(Trigger,Trigger12M))</f>
        <v>2.887078598685431E-3</v>
      </c>
    </row>
    <row r="346" spans="51:56" ht="11.25" customHeight="1" x14ac:dyDescent="0.25">
      <c r="AY346" s="157" t="s">
        <v>211</v>
      </c>
      <c r="AZ346" s="158">
        <f>_xll.qlInterestRateIndexFixingDate(Currency&amp;"ibor"&amp;Tenor,BA346,Trigger)</f>
        <v>42622</v>
      </c>
      <c r="BA346" s="158">
        <f>_xll.qlCalendarAdvance(Calendar,BA345,AY346,"f",,Trigger)</f>
        <v>42626</v>
      </c>
      <c r="BB346" s="158">
        <f>_xll.qlInterestRateIndexMaturity(Currency&amp;"ibor"&amp;Tenor,BA346,Trigger)</f>
        <v>42991</v>
      </c>
      <c r="BC346" s="320">
        <f>_xll.qlIndexFixing($AC$5,AZ346,TRUE,_xll.ohTrigger(Trigger,Trigger12M))</f>
        <v>2.1042224162974429E-3</v>
      </c>
      <c r="BD346" s="320">
        <f>_xll.qlIndexFixing($BE$1,AZ346,TRUE,_xll.ohTrigger(Trigger,Trigger12M))</f>
        <v>2.8927157306954912E-3</v>
      </c>
    </row>
    <row r="347" spans="51:56" ht="11.25" customHeight="1" x14ac:dyDescent="0.25">
      <c r="AY347" s="157" t="s">
        <v>211</v>
      </c>
      <c r="AZ347" s="158">
        <f>_xll.qlInterestRateIndexFixingDate(Currency&amp;"ibor"&amp;Tenor,BA347,Trigger)</f>
        <v>42625</v>
      </c>
      <c r="BA347" s="158">
        <f>_xll.qlCalendarAdvance(Calendar,BA346,AY347,"f",,Trigger)</f>
        <v>42627</v>
      </c>
      <c r="BB347" s="158">
        <f>_xll.qlInterestRateIndexMaturity(Currency&amp;"ibor"&amp;Tenor,BA347,Trigger)</f>
        <v>42992</v>
      </c>
      <c r="BC347" s="320">
        <f>_xll.qlIndexFixing($AC$5,AZ347,TRUE,_xll.ohTrigger(Trigger,Trigger12M))</f>
        <v>2.1055691972082366E-3</v>
      </c>
      <c r="BD347" s="320">
        <f>_xll.qlIndexFixing($BE$1,AZ347,TRUE,_xll.ohTrigger(Trigger,Trigger12M))</f>
        <v>2.8983302146739372E-3</v>
      </c>
    </row>
    <row r="348" spans="51:56" ht="11.25" customHeight="1" x14ac:dyDescent="0.25">
      <c r="AY348" s="157" t="s">
        <v>211</v>
      </c>
      <c r="AZ348" s="158">
        <f>_xll.qlInterestRateIndexFixingDate(Currency&amp;"ibor"&amp;Tenor,BA348,Trigger)</f>
        <v>42626</v>
      </c>
      <c r="BA348" s="158">
        <f>_xll.qlCalendarAdvance(Calendar,BA347,AY348,"f",,Trigger)</f>
        <v>42628</v>
      </c>
      <c r="BB348" s="158">
        <f>_xll.qlInterestRateIndexMaturity(Currency&amp;"ibor"&amp;Tenor,BA348,Trigger)</f>
        <v>42993</v>
      </c>
      <c r="BC348" s="320">
        <f>_xll.qlIndexFixing($AC$5,AZ348,TRUE,_xll.ohTrigger(Trigger,Trigger12M))</f>
        <v>2.1069160972708419E-3</v>
      </c>
      <c r="BD348" s="320">
        <f>_xll.qlIndexFixing($BE$1,AZ348,TRUE,_xll.ohTrigger(Trigger,Trigger12M))</f>
        <v>2.9039207375426835E-3</v>
      </c>
    </row>
    <row r="349" spans="51:56" ht="11.25" customHeight="1" x14ac:dyDescent="0.25">
      <c r="AY349" s="157" t="s">
        <v>211</v>
      </c>
      <c r="AZ349" s="158">
        <f>_xll.qlInterestRateIndexFixingDate(Currency&amp;"ibor"&amp;Tenor,BA349,Trigger)</f>
        <v>42627</v>
      </c>
      <c r="BA349" s="158">
        <f>_xll.qlCalendarAdvance(Calendar,BA348,AY349,"f",,Trigger)</f>
        <v>42629</v>
      </c>
      <c r="BB349" s="158">
        <f>_xll.qlInterestRateIndexMaturity(Currency&amp;"ibor"&amp;Tenor,BA349,Trigger)</f>
        <v>42996</v>
      </c>
      <c r="BC349" s="320">
        <f>_xll.qlIndexFixing($AC$5,AZ349,TRUE,_xll.ohTrigger(Trigger,Trigger12M))</f>
        <v>2.1102074216899414E-3</v>
      </c>
      <c r="BD349" s="320">
        <f>_xll.qlIndexFixing($BE$1,AZ349,TRUE,_xll.ohTrigger(Trigger,Trigger12M))</f>
        <v>2.9153855399639546E-3</v>
      </c>
    </row>
    <row r="350" spans="51:56" ht="11.25" customHeight="1" x14ac:dyDescent="0.25">
      <c r="AY350" s="157" t="s">
        <v>211</v>
      </c>
      <c r="AZ350" s="158">
        <f>_xll.qlInterestRateIndexFixingDate(Currency&amp;"ibor"&amp;Tenor,BA350,Trigger)</f>
        <v>42628</v>
      </c>
      <c r="BA350" s="158">
        <f>_xll.qlCalendarAdvance(Calendar,BA349,AY350,"f",,Trigger)</f>
        <v>42632</v>
      </c>
      <c r="BB350" s="158">
        <f>_xll.qlInterestRateIndexMaturity(Currency&amp;"ibor"&amp;Tenor,BA350,Trigger)</f>
        <v>42997</v>
      </c>
      <c r="BC350" s="320">
        <f>_xll.qlIndexFixing($AC$5,AZ350,TRUE,_xll.ohTrigger(Trigger,Trigger12M))</f>
        <v>2.1123048890474834E-3</v>
      </c>
      <c r="BD350" s="320">
        <f>_xll.qlIndexFixing($BE$1,AZ350,TRUE,_xll.ohTrigger(Trigger,Trigger12M))</f>
        <v>2.9260711228796797E-3</v>
      </c>
    </row>
    <row r="351" spans="51:56" ht="11.25" customHeight="1" x14ac:dyDescent="0.25">
      <c r="AY351" s="157" t="s">
        <v>211</v>
      </c>
      <c r="AZ351" s="158">
        <f>_xll.qlInterestRateIndexFixingDate(Currency&amp;"ibor"&amp;Tenor,BA351,Trigger)</f>
        <v>42629</v>
      </c>
      <c r="BA351" s="158">
        <f>_xll.qlCalendarAdvance(Calendar,BA350,AY351,"f",,Trigger)</f>
        <v>42633</v>
      </c>
      <c r="BB351" s="158">
        <f>_xll.qlInterestRateIndexMaturity(Currency&amp;"ibor"&amp;Tenor,BA351,Trigger)</f>
        <v>42998</v>
      </c>
      <c r="BC351" s="320">
        <f>_xll.qlIndexFixing($AC$5,AZ351,TRUE,_xll.ohTrigger(Trigger,Trigger12M))</f>
        <v>2.1136523848754984E-3</v>
      </c>
      <c r="BD351" s="320">
        <f>_xll.qlIndexFixing($BE$1,AZ351,TRUE,_xll.ohTrigger(Trigger,Trigger12M))</f>
        <v>2.9315644002147184E-3</v>
      </c>
    </row>
    <row r="352" spans="51:56" ht="11.25" customHeight="1" x14ac:dyDescent="0.25">
      <c r="AY352" s="157" t="s">
        <v>211</v>
      </c>
      <c r="AZ352" s="158">
        <f>_xll.qlInterestRateIndexFixingDate(Currency&amp;"ibor"&amp;Tenor,BA352,Trigger)</f>
        <v>42632</v>
      </c>
      <c r="BA352" s="158">
        <f>_xll.qlCalendarAdvance(Calendar,BA351,AY352,"f",,Trigger)</f>
        <v>42634</v>
      </c>
      <c r="BB352" s="158">
        <f>_xll.qlInterestRateIndexMaturity(Currency&amp;"ibor"&amp;Tenor,BA352,Trigger)</f>
        <v>42999</v>
      </c>
      <c r="BC352" s="320">
        <f>_xll.qlIndexFixing($AC$5,AZ352,TRUE,_xll.ohTrigger(Trigger,Trigger12M))</f>
        <v>2.1149999998581722E-3</v>
      </c>
      <c r="BD352" s="320">
        <f>_xll.qlIndexFixing($BE$1,AZ352,TRUE,_xll.ohTrigger(Trigger,Trigger12M))</f>
        <v>2.9370434475088306E-3</v>
      </c>
    </row>
    <row r="353" spans="51:56" ht="11.25" customHeight="1" x14ac:dyDescent="0.25">
      <c r="AY353" s="157" t="s">
        <v>211</v>
      </c>
      <c r="AZ353" s="158">
        <f>_xll.qlInterestRateIndexFixingDate(Currency&amp;"ibor"&amp;Tenor,BA353,Trigger)</f>
        <v>42633</v>
      </c>
      <c r="BA353" s="158">
        <f>_xll.qlCalendarAdvance(Calendar,BA352,AY353,"f",,Trigger)</f>
        <v>42635</v>
      </c>
      <c r="BB353" s="158">
        <f>_xll.qlInterestRateIndexMaturity(Currency&amp;"ibor"&amp;Tenor,BA353,Trigger)</f>
        <v>43000</v>
      </c>
      <c r="BC353" s="320">
        <f>_xll.qlIndexFixing($AC$5,AZ353,TRUE,_xll.ohTrigger(Trigger,Trigger12M))</f>
        <v>2.1180687433244153E-3</v>
      </c>
      <c r="BD353" s="320">
        <f>_xll.qlIndexFixing($BE$1,AZ353,TRUE,_xll.ohTrigger(Trigger,Trigger12M))</f>
        <v>2.9425100408137605E-3</v>
      </c>
    </row>
    <row r="354" spans="51:56" ht="11.25" customHeight="1" x14ac:dyDescent="0.25">
      <c r="AY354" s="157" t="s">
        <v>211</v>
      </c>
      <c r="AZ354" s="158">
        <f>_xll.qlInterestRateIndexFixingDate(Currency&amp;"ibor"&amp;Tenor,BA354,Trigger)</f>
        <v>42634</v>
      </c>
      <c r="BA354" s="158">
        <f>_xll.qlCalendarAdvance(Calendar,BA353,AY354,"f",,Trigger)</f>
        <v>42636</v>
      </c>
      <c r="BB354" s="158">
        <f>_xll.qlInterestRateIndexMaturity(Currency&amp;"ibor"&amp;Tenor,BA354,Trigger)</f>
        <v>43003</v>
      </c>
      <c r="BC354" s="320">
        <f>_xll.qlIndexFixing($AC$5,AZ354,TRUE,_xll.ohTrigger(Trigger,Trigger12M))</f>
        <v>2.1265156704245989E-3</v>
      </c>
      <c r="BD354" s="320">
        <f>_xll.qlIndexFixing($BE$1,AZ354,TRUE,_xll.ohTrigger(Trigger,Trigger12M))</f>
        <v>2.9538920362916134E-3</v>
      </c>
    </row>
    <row r="355" spans="51:56" ht="11.25" customHeight="1" x14ac:dyDescent="0.25">
      <c r="AY355" s="157" t="s">
        <v>211</v>
      </c>
      <c r="AZ355" s="158">
        <f>_xll.qlInterestRateIndexFixingDate(Currency&amp;"ibor"&amp;Tenor,BA355,Trigger)</f>
        <v>42635</v>
      </c>
      <c r="BA355" s="158">
        <f>_xll.qlCalendarAdvance(Calendar,BA354,AY355,"f",,Trigger)</f>
        <v>42639</v>
      </c>
      <c r="BB355" s="158">
        <f>_xll.qlInterestRateIndexMaturity(Currency&amp;"ibor"&amp;Tenor,BA355,Trigger)</f>
        <v>43004</v>
      </c>
      <c r="BC355" s="320">
        <f>_xll.qlIndexFixing($AC$5,AZ355,TRUE,_xll.ohTrigger(Trigger,Trigger12M))</f>
        <v>2.1303848243675429E-3</v>
      </c>
      <c r="BD355" s="320">
        <f>_xll.qlIndexFixing($BE$1,AZ355,TRUE,_xll.ohTrigger(Trigger,Trigger12M))</f>
        <v>2.9642879406529682E-3</v>
      </c>
    </row>
    <row r="356" spans="51:56" ht="11.25" customHeight="1" x14ac:dyDescent="0.25">
      <c r="AY356" s="157" t="s">
        <v>211</v>
      </c>
      <c r="AZ356" s="158">
        <f>_xll.qlInterestRateIndexFixingDate(Currency&amp;"ibor"&amp;Tenor,BA356,Trigger)</f>
        <v>42636</v>
      </c>
      <c r="BA356" s="158">
        <f>_xll.qlCalendarAdvance(Calendar,BA355,AY356,"f",,Trigger)</f>
        <v>42640</v>
      </c>
      <c r="BB356" s="158">
        <f>_xll.qlInterestRateIndexMaturity(Currency&amp;"ibor"&amp;Tenor,BA356,Trigger)</f>
        <v>43005</v>
      </c>
      <c r="BC356" s="320">
        <f>_xll.qlIndexFixing($AC$5,AZ356,TRUE,_xll.ohTrigger(Trigger,Trigger12M))</f>
        <v>2.1334741216149289E-3</v>
      </c>
      <c r="BD356" s="320">
        <f>_xll.qlIndexFixing($BE$1,AZ356,TRUE,_xll.ohTrigger(Trigger,Trigger12M))</f>
        <v>2.9697194502652348E-3</v>
      </c>
    </row>
    <row r="357" spans="51:56" ht="11.25" customHeight="1" x14ac:dyDescent="0.25">
      <c r="AY357" s="157" t="s">
        <v>211</v>
      </c>
      <c r="AZ357" s="158">
        <f>_xll.qlInterestRateIndexFixingDate(Currency&amp;"ibor"&amp;Tenor,BA357,Trigger)</f>
        <v>42639</v>
      </c>
      <c r="BA357" s="158">
        <f>_xll.qlCalendarAdvance(Calendar,BA356,AY357,"f",,Trigger)</f>
        <v>42641</v>
      </c>
      <c r="BB357" s="158">
        <f>_xll.qlInterestRateIndexMaturity(Currency&amp;"ibor"&amp;Tenor,BA357,Trigger)</f>
        <v>43006</v>
      </c>
      <c r="BC357" s="320">
        <f>_xll.qlIndexFixing($AC$5,AZ357,TRUE,_xll.ohTrigger(Trigger,Trigger12M))</f>
        <v>2.1365675297337389E-3</v>
      </c>
      <c r="BD357" s="320">
        <f>_xll.qlIndexFixing($BE$1,AZ357,TRUE,_xll.ohTrigger(Trigger,Trigger12M))</f>
        <v>2.9751494894872262E-3</v>
      </c>
    </row>
    <row r="358" spans="51:56" ht="11.25" customHeight="1" x14ac:dyDescent="0.25">
      <c r="AY358" s="157" t="s">
        <v>211</v>
      </c>
      <c r="AZ358" s="158">
        <f>_xll.qlInterestRateIndexFixingDate(Currency&amp;"ibor"&amp;Tenor,BA358,Trigger)</f>
        <v>42640</v>
      </c>
      <c r="BA358" s="158">
        <f>_xll.qlCalendarAdvance(Calendar,BA357,AY358,"f",,Trigger)</f>
        <v>42642</v>
      </c>
      <c r="BB358" s="158">
        <f>_xll.qlInterestRateIndexMaturity(Currency&amp;"ibor"&amp;Tenor,BA358,Trigger)</f>
        <v>43007</v>
      </c>
      <c r="BC358" s="320">
        <f>_xll.qlIndexFixing($AC$5,AZ358,TRUE,_xll.ohTrigger(Trigger,Trigger12M))</f>
        <v>2.1396650487622987E-3</v>
      </c>
      <c r="BD358" s="320">
        <f>_xll.qlIndexFixing($BE$1,AZ358,TRUE,_xll.ohTrigger(Trigger,Trigger12M))</f>
        <v>2.9805799434693887E-3</v>
      </c>
    </row>
    <row r="359" spans="51:56" ht="11.25" customHeight="1" x14ac:dyDescent="0.25">
      <c r="AY359" s="157" t="s">
        <v>211</v>
      </c>
      <c r="AZ359" s="158">
        <f>_xll.qlInterestRateIndexFixingDate(Currency&amp;"ibor"&amp;Tenor,BA359,Trigger)</f>
        <v>42641</v>
      </c>
      <c r="BA359" s="158">
        <f>_xll.qlCalendarAdvance(Calendar,BA358,AY359,"f",,Trigger)</f>
        <v>42643</v>
      </c>
      <c r="BB359" s="158">
        <f>_xll.qlInterestRateIndexMaturity(Currency&amp;"ibor"&amp;Tenor,BA359,Trigger)</f>
        <v>43007</v>
      </c>
      <c r="BC359" s="320">
        <f>_xll.qlIndexFixing($AC$5,AZ359,TRUE,_xll.ohTrigger(Trigger,Trigger12M))</f>
        <v>2.1400724244100824E-3</v>
      </c>
      <c r="BD359" s="320">
        <f>_xll.qlIndexFixing($BE$1,AZ359,TRUE,_xll.ohTrigger(Trigger,Trigger12M))</f>
        <v>2.9830350506385253E-3</v>
      </c>
    </row>
    <row r="360" spans="51:56" ht="11.25" customHeight="1" x14ac:dyDescent="0.25">
      <c r="AY360" s="157" t="s">
        <v>211</v>
      </c>
      <c r="AZ360" s="158">
        <f>_xll.qlInterestRateIndexFixingDate(Currency&amp;"ibor"&amp;Tenor,BA360,Trigger)</f>
        <v>42642</v>
      </c>
      <c r="BA360" s="158">
        <f>_xll.qlCalendarAdvance(Calendar,BA359,AY360,"f",,Trigger)</f>
        <v>42646</v>
      </c>
      <c r="BB360" s="158">
        <f>_xll.qlInterestRateIndexMaturity(Currency&amp;"ibor"&amp;Tenor,BA360,Trigger)</f>
        <v>43011</v>
      </c>
      <c r="BC360" s="320">
        <f>_xll.qlIndexFixing($AC$5,AZ360,TRUE,_xll.ohTrigger(Trigger,Trigger12M))</f>
        <v>2.1520962347493038E-3</v>
      </c>
      <c r="BD360" s="320">
        <f>_xll.qlIndexFixing($BE$1,AZ360,TRUE,_xll.ohTrigger(Trigger,Trigger12M))</f>
        <v>3.002344155558047E-3</v>
      </c>
    </row>
    <row r="361" spans="51:56" ht="11.25" customHeight="1" x14ac:dyDescent="0.25">
      <c r="AY361" s="157" t="s">
        <v>211</v>
      </c>
      <c r="AZ361" s="158">
        <f>_xll.qlInterestRateIndexFixingDate(Currency&amp;"ibor"&amp;Tenor,BA361,Trigger)</f>
        <v>42643</v>
      </c>
      <c r="BA361" s="158">
        <f>_xll.qlCalendarAdvance(Calendar,BA360,AY361,"f",,Trigger)</f>
        <v>42647</v>
      </c>
      <c r="BB361" s="158">
        <f>_xll.qlInterestRateIndexMaturity(Currency&amp;"ibor"&amp;Tenor,BA361,Trigger)</f>
        <v>43012</v>
      </c>
      <c r="BC361" s="320">
        <f>_xll.qlIndexFixing($AC$5,AZ361,TRUE,_xll.ohTrigger(Trigger,Trigger12M))</f>
        <v>2.155214308907626E-3</v>
      </c>
      <c r="BD361" s="320">
        <f>_xll.qlIndexFixing($BE$1,AZ361,TRUE,_xll.ohTrigger(Trigger,Trigger12M))</f>
        <v>3.0078055061543534E-3</v>
      </c>
    </row>
    <row r="362" spans="51:56" ht="11.25" customHeight="1" x14ac:dyDescent="0.25">
      <c r="AY362" s="157" t="s">
        <v>211</v>
      </c>
      <c r="AZ362" s="158">
        <f>_xll.qlInterestRateIndexFixingDate(Currency&amp;"ibor"&amp;Tenor,BA362,Trigger)</f>
        <v>42646</v>
      </c>
      <c r="BA362" s="158">
        <f>_xll.qlCalendarAdvance(Calendar,BA361,AY362,"f",,Trigger)</f>
        <v>42648</v>
      </c>
      <c r="BB362" s="158">
        <f>_xll.qlInterestRateIndexMaturity(Currency&amp;"ibor"&amp;Tenor,BA362,Trigger)</f>
        <v>43013</v>
      </c>
      <c r="BC362" s="320">
        <f>_xll.qlIndexFixing($AC$5,AZ362,TRUE,_xll.ohTrigger(Trigger,Trigger12M))</f>
        <v>2.1583364942082792E-3</v>
      </c>
      <c r="BD362" s="320">
        <f>_xll.qlIndexFixing($BE$1,AZ362,TRUE,_xll.ohTrigger(Trigger,Trigger12M))</f>
        <v>3.0132789097545151E-3</v>
      </c>
    </row>
    <row r="363" spans="51:56" ht="11.25" customHeight="1" x14ac:dyDescent="0.25">
      <c r="AY363" s="157" t="s">
        <v>211</v>
      </c>
      <c r="AZ363" s="158">
        <f>_xll.qlInterestRateIndexFixingDate(Currency&amp;"ibor"&amp;Tenor,BA363,Trigger)</f>
        <v>42647</v>
      </c>
      <c r="BA363" s="158">
        <f>_xll.qlCalendarAdvance(Calendar,BA362,AY363,"f",,Trigger)</f>
        <v>42649</v>
      </c>
      <c r="BB363" s="158">
        <f>_xll.qlInterestRateIndexMaturity(Currency&amp;"ibor"&amp;Tenor,BA363,Trigger)</f>
        <v>43014</v>
      </c>
      <c r="BC363" s="320">
        <f>_xll.qlIndexFixing($AC$5,AZ363,TRUE,_xll.ohTrigger(Trigger,Trigger12M))</f>
        <v>2.1614627906902453E-3</v>
      </c>
      <c r="BD363" s="320">
        <f>_xll.qlIndexFixing($BE$1,AZ363,TRUE,_xll.ohTrigger(Trigger,Trigger12M))</f>
        <v>3.0187663606282677E-3</v>
      </c>
    </row>
    <row r="364" spans="51:56" ht="11.25" customHeight="1" x14ac:dyDescent="0.25">
      <c r="AY364" s="157" t="s">
        <v>211</v>
      </c>
      <c r="AZ364" s="158">
        <f>_xll.qlInterestRateIndexFixingDate(Currency&amp;"ibor"&amp;Tenor,BA364,Trigger)</f>
        <v>42648</v>
      </c>
      <c r="BA364" s="158">
        <f>_xll.qlCalendarAdvance(Calendar,BA363,AY364,"f",,Trigger)</f>
        <v>42650</v>
      </c>
      <c r="BB364" s="158">
        <f>_xll.qlInterestRateIndexMaturity(Currency&amp;"ibor"&amp;Tenor,BA364,Trigger)</f>
        <v>43017</v>
      </c>
      <c r="BC364" s="320">
        <f>_xll.qlIndexFixing($AC$5,AZ364,TRUE,_xll.ohTrigger(Trigger,Trigger12M))</f>
        <v>2.1699554471230633E-3</v>
      </c>
      <c r="BD364" s="320">
        <f>_xll.qlIndexFixing($BE$1,AZ364,TRUE,_xll.ohTrigger(Trigger,Trigger12M))</f>
        <v>3.030260032862052E-3</v>
      </c>
    </row>
    <row r="365" spans="51:56" ht="11.25" customHeight="1" x14ac:dyDescent="0.25">
      <c r="AY365" s="157" t="s">
        <v>211</v>
      </c>
      <c r="AZ365" s="158">
        <f>_xll.qlInterestRateIndexFixingDate(Currency&amp;"ibor"&amp;Tenor,BA365,Trigger)</f>
        <v>42649</v>
      </c>
      <c r="BA365" s="158">
        <f>_xll.qlCalendarAdvance(Calendar,BA364,AY365,"f",,Trigger)</f>
        <v>42653</v>
      </c>
      <c r="BB365" s="158">
        <f>_xll.qlInterestRateIndexMaturity(Currency&amp;"ibor"&amp;Tenor,BA365,Trigger)</f>
        <v>43018</v>
      </c>
      <c r="BC365" s="320">
        <f>_xll.qlIndexFixing($AC$5,AZ365,TRUE,_xll.ohTrigger(Trigger,Trigger12M))</f>
        <v>2.1740090892091407E-3</v>
      </c>
      <c r="BD365" s="320">
        <f>_xll.qlIndexFixing($BE$1,AZ365,TRUE,_xll.ohTrigger(Trigger,Trigger12M))</f>
        <v>3.0408970679399179E-3</v>
      </c>
    </row>
    <row r="366" spans="51:56" ht="11.25" customHeight="1" x14ac:dyDescent="0.25">
      <c r="AY366" s="157" t="s">
        <v>211</v>
      </c>
      <c r="AZ366" s="158">
        <f>_xll.qlInterestRateIndexFixingDate(Currency&amp;"ibor"&amp;Tenor,BA366,Trigger)</f>
        <v>42650</v>
      </c>
      <c r="BA366" s="158">
        <f>_xll.qlCalendarAdvance(Calendar,BA365,AY366,"f",,Trigger)</f>
        <v>42654</v>
      </c>
      <c r="BB366" s="158">
        <f>_xll.qlInterestRateIndexMaturity(Currency&amp;"ibor"&amp;Tenor,BA366,Trigger)</f>
        <v>43019</v>
      </c>
      <c r="BC366" s="320">
        <f>_xll.qlIndexFixing($AC$5,AZ366,TRUE,_xll.ohTrigger(Trigger,Trigger12M))</f>
        <v>2.1771559421819723E-3</v>
      </c>
      <c r="BD366" s="320">
        <f>_xll.qlIndexFixing($BE$1,AZ366,TRUE,_xll.ohTrigger(Trigger,Trigger12M))</f>
        <v>3.0464852149279117E-3</v>
      </c>
    </row>
    <row r="367" spans="51:56" ht="11.25" customHeight="1" x14ac:dyDescent="0.25">
      <c r="AY367" s="157" t="s">
        <v>211</v>
      </c>
      <c r="AZ367" s="158">
        <f>_xll.qlInterestRateIndexFixingDate(Currency&amp;"ibor"&amp;Tenor,BA367,Trigger)</f>
        <v>42653</v>
      </c>
      <c r="BA367" s="158">
        <f>_xll.qlCalendarAdvance(Calendar,BA366,AY367,"f",,Trigger)</f>
        <v>42655</v>
      </c>
      <c r="BB367" s="158">
        <f>_xll.qlInterestRateIndexMaturity(Currency&amp;"ibor"&amp;Tenor,BA367,Trigger)</f>
        <v>43020</v>
      </c>
      <c r="BC367" s="320">
        <f>_xll.qlIndexFixing($AC$5,AZ367,TRUE,_xll.ohTrigger(Trigger,Trigger12M))</f>
        <v>2.1803069065706696E-3</v>
      </c>
      <c r="BD367" s="320">
        <f>_xll.qlIndexFixing($BE$1,AZ367,TRUE,_xll.ohTrigger(Trigger,Trigger12M))</f>
        <v>3.0520997022411146E-3</v>
      </c>
    </row>
    <row r="368" spans="51:56" ht="11.25" customHeight="1" x14ac:dyDescent="0.25">
      <c r="AY368" s="157" t="s">
        <v>211</v>
      </c>
      <c r="AZ368" s="158">
        <f>_xll.qlInterestRateIndexFixingDate(Currency&amp;"ibor"&amp;Tenor,BA368,Trigger)</f>
        <v>42654</v>
      </c>
      <c r="BA368" s="158">
        <f>_xll.qlCalendarAdvance(Calendar,BA367,AY368,"f",,Trigger)</f>
        <v>42656</v>
      </c>
      <c r="BB368" s="158">
        <f>_xll.qlInterestRateIndexMaturity(Currency&amp;"ibor"&amp;Tenor,BA368,Trigger)</f>
        <v>43021</v>
      </c>
      <c r="BC368" s="320">
        <f>_xll.qlIndexFixing($AC$5,AZ368,TRUE,_xll.ohTrigger(Trigger,Trigger12M))</f>
        <v>2.1834619824139959E-3</v>
      </c>
      <c r="BD368" s="320">
        <f>_xll.qlIndexFixing($BE$1,AZ368,TRUE,_xll.ohTrigger(Trigger,Trigger12M))</f>
        <v>3.0577426333018389E-3</v>
      </c>
    </row>
    <row r="369" spans="51:56" ht="11.25" customHeight="1" x14ac:dyDescent="0.25">
      <c r="AY369" s="157" t="s">
        <v>211</v>
      </c>
      <c r="AZ369" s="158">
        <f>_xll.qlInterestRateIndexFixingDate(Currency&amp;"ibor"&amp;Tenor,BA369,Trigger)</f>
        <v>42655</v>
      </c>
      <c r="BA369" s="158">
        <f>_xll.qlCalendarAdvance(Calendar,BA368,AY369,"f",,Trigger)</f>
        <v>42657</v>
      </c>
      <c r="BB369" s="158">
        <f>_xll.qlInterestRateIndexMaturity(Currency&amp;"ibor"&amp;Tenor,BA369,Trigger)</f>
        <v>43024</v>
      </c>
      <c r="BC369" s="320">
        <f>_xll.qlIndexFixing($AC$5,AZ369,TRUE,_xll.ohTrigger(Trigger,Trigger12M))</f>
        <v>2.191975872354107E-3</v>
      </c>
      <c r="BD369" s="320">
        <f>_xll.qlIndexFixing($BE$1,AZ369,TRUE,_xll.ohTrigger(Trigger,Trigger12M))</f>
        <v>3.0694342521439145E-3</v>
      </c>
    </row>
    <row r="370" spans="51:56" ht="11.25" customHeight="1" x14ac:dyDescent="0.25">
      <c r="AY370" s="157" t="s">
        <v>211</v>
      </c>
      <c r="AZ370" s="158">
        <f>_xll.qlInterestRateIndexFixingDate(Currency&amp;"ibor"&amp;Tenor,BA370,Trigger)</f>
        <v>42656</v>
      </c>
      <c r="BA370" s="158">
        <f>_xll.qlCalendarAdvance(Calendar,BA369,AY370,"f",,Trigger)</f>
        <v>42660</v>
      </c>
      <c r="BB370" s="158">
        <f>_xll.qlInterestRateIndexMaturity(Currency&amp;"ibor"&amp;Tenor,BA370,Trigger)</f>
        <v>43025</v>
      </c>
      <c r="BC370" s="320">
        <f>_xll.qlIndexFixing($AC$5,AZ370,TRUE,_xll.ohTrigger(Trigger,Trigger12M))</f>
        <v>2.1961234011233124E-3</v>
      </c>
      <c r="BD370" s="320">
        <f>_xll.qlIndexFixing($BE$1,AZ370,TRUE,_xll.ohTrigger(Trigger,Trigger12M))</f>
        <v>3.0806290288025546E-3</v>
      </c>
    </row>
    <row r="371" spans="51:56" ht="11.25" customHeight="1" x14ac:dyDescent="0.25">
      <c r="AY371" s="157" t="s">
        <v>211</v>
      </c>
      <c r="AZ371" s="158">
        <f>_xll.qlInterestRateIndexFixingDate(Currency&amp;"ibor"&amp;Tenor,BA371,Trigger)</f>
        <v>42657</v>
      </c>
      <c r="BA371" s="158">
        <f>_xll.qlCalendarAdvance(Calendar,BA370,AY371,"f",,Trigger)</f>
        <v>42661</v>
      </c>
      <c r="BB371" s="158">
        <f>_xll.qlInterestRateIndexMaturity(Currency&amp;"ibor"&amp;Tenor,BA371,Trigger)</f>
        <v>43026</v>
      </c>
      <c r="BC371" s="320">
        <f>_xll.qlIndexFixing($AC$5,AZ371,TRUE,_xll.ohTrigger(Trigger,Trigger12M))</f>
        <v>2.1992990348317473E-3</v>
      </c>
      <c r="BD371" s="320">
        <f>_xll.qlIndexFixing($BE$1,AZ371,TRUE,_xll.ohTrigger(Trigger,Trigger12M))</f>
        <v>3.0864292534901697E-3</v>
      </c>
    </row>
    <row r="372" spans="51:56" ht="11.25" customHeight="1" x14ac:dyDescent="0.25">
      <c r="AY372" s="157" t="s">
        <v>211</v>
      </c>
      <c r="AZ372" s="158">
        <f>_xll.qlInterestRateIndexFixingDate(Currency&amp;"ibor"&amp;Tenor,BA372,Trigger)</f>
        <v>42660</v>
      </c>
      <c r="BA372" s="158">
        <f>_xll.qlCalendarAdvance(Calendar,BA371,AY372,"f",,Trigger)</f>
        <v>42662</v>
      </c>
      <c r="BB372" s="158">
        <f>_xll.qlInterestRateIndexMaturity(Currency&amp;"ibor"&amp;Tenor,BA372,Trigger)</f>
        <v>43027</v>
      </c>
      <c r="BC372" s="320">
        <f>_xll.qlIndexFixing($AC$5,AZ372,TRUE,_xll.ohTrigger(Trigger,Trigger12M))</f>
        <v>2.2024787802315529E-3</v>
      </c>
      <c r="BD372" s="320">
        <f>_xll.qlIndexFixing($BE$1,AZ372,TRUE,_xll.ohTrigger(Trigger,Trigger12M))</f>
        <v>3.092259757569053E-3</v>
      </c>
    </row>
    <row r="373" spans="51:56" ht="11.25" customHeight="1" x14ac:dyDescent="0.25">
      <c r="AY373" s="157" t="s">
        <v>211</v>
      </c>
      <c r="AZ373" s="158">
        <f>_xll.qlInterestRateIndexFixingDate(Currency&amp;"ibor"&amp;Tenor,BA373,Trigger)</f>
        <v>42661</v>
      </c>
      <c r="BA373" s="158">
        <f>_xll.qlCalendarAdvance(Calendar,BA372,AY373,"f",,Trigger)</f>
        <v>42663</v>
      </c>
      <c r="BB373" s="158">
        <f>_xll.qlInterestRateIndexMaturity(Currency&amp;"ibor"&amp;Tenor,BA373,Trigger)</f>
        <v>43028</v>
      </c>
      <c r="BC373" s="320">
        <f>_xll.qlIndexFixing($AC$5,AZ373,TRUE,_xll.ohTrigger(Trigger,Trigger12M))</f>
        <v>2.2056626373625882E-3</v>
      </c>
      <c r="BD373" s="320">
        <f>_xll.qlIndexFixing($BE$1,AZ373,TRUE,_xll.ohTrigger(Trigger,Trigger12M))</f>
        <v>3.0981199231146441E-3</v>
      </c>
    </row>
    <row r="374" spans="51:56" ht="11.25" customHeight="1" x14ac:dyDescent="0.25">
      <c r="AY374" s="157" t="s">
        <v>211</v>
      </c>
      <c r="AZ374" s="158">
        <f>_xll.qlInterestRateIndexFixingDate(Currency&amp;"ibor"&amp;Tenor,BA374,Trigger)</f>
        <v>42662</v>
      </c>
      <c r="BA374" s="158">
        <f>_xll.qlCalendarAdvance(Calendar,BA373,AY374,"f",,Trigger)</f>
        <v>42664</v>
      </c>
      <c r="BB374" s="158">
        <f>_xll.qlInterestRateIndexMaturity(Currency&amp;"ibor"&amp;Tenor,BA374,Trigger)</f>
        <v>43031</v>
      </c>
      <c r="BC374" s="320">
        <f>_xll.qlIndexFixing($AC$5,AZ374,TRUE,_xll.ohTrigger(Trigger,Trigger12M))</f>
        <v>2.2141966733878584E-3</v>
      </c>
      <c r="BD374" s="320">
        <f>_xll.qlIndexFixing($BE$1,AZ374,TRUE,_xll.ohTrigger(Trigger,Trigger12M))</f>
        <v>3.1100481886257312E-3</v>
      </c>
    </row>
    <row r="375" spans="51:56" ht="11.25" customHeight="1" x14ac:dyDescent="0.25">
      <c r="AY375" s="157" t="s">
        <v>211</v>
      </c>
      <c r="AZ375" s="158">
        <f>_xll.qlInterestRateIndexFixingDate(Currency&amp;"ibor"&amp;Tenor,BA375,Trigger)</f>
        <v>42663</v>
      </c>
      <c r="BA375" s="158">
        <f>_xll.qlCalendarAdvance(Calendar,BA374,AY375,"f",,Trigger)</f>
        <v>42667</v>
      </c>
      <c r="BB375" s="158">
        <f>_xll.qlInterestRateIndexMaturity(Currency&amp;"ibor"&amp;Tenor,BA375,Trigger)</f>
        <v>43032</v>
      </c>
      <c r="BC375" s="320">
        <f>_xll.qlIndexFixing($AC$5,AZ375,TRUE,_xll.ohTrigger(Trigger,Trigger12M))</f>
        <v>2.2184391839913768E-3</v>
      </c>
      <c r="BD375" s="320">
        <f>_xll.qlIndexFixing($BE$1,AZ375,TRUE,_xll.ohTrigger(Trigger,Trigger12M))</f>
        <v>3.1218446473027053E-3</v>
      </c>
    </row>
    <row r="376" spans="51:56" ht="11.25" customHeight="1" x14ac:dyDescent="0.25">
      <c r="AY376" s="157" t="s">
        <v>211</v>
      </c>
      <c r="AZ376" s="158">
        <f>_xll.qlInterestRateIndexFixingDate(Currency&amp;"ibor"&amp;Tenor,BA376,Trigger)</f>
        <v>42664</v>
      </c>
      <c r="BA376" s="158">
        <f>_xll.qlCalendarAdvance(Calendar,BA375,AY376,"f",,Trigger)</f>
        <v>42668</v>
      </c>
      <c r="BB376" s="158">
        <f>_xll.qlInterestRateIndexMaturity(Currency&amp;"ibor"&amp;Tenor,BA376,Trigger)</f>
        <v>43033</v>
      </c>
      <c r="BC376" s="320">
        <f>_xll.qlIndexFixing($AC$5,AZ376,TRUE,_xll.ohTrigger(Trigger,Trigger12M))</f>
        <v>2.2216436003735904E-3</v>
      </c>
      <c r="BD376" s="320">
        <f>_xll.qlIndexFixing($BE$1,AZ376,TRUE,_xll.ohTrigger(Trigger,Trigger12M))</f>
        <v>3.1278436571393195E-3</v>
      </c>
    </row>
    <row r="377" spans="51:56" ht="11.25" customHeight="1" x14ac:dyDescent="0.25">
      <c r="AY377" s="157" t="s">
        <v>211</v>
      </c>
      <c r="AZ377" s="158">
        <f>_xll.qlInterestRateIndexFixingDate(Currency&amp;"ibor"&amp;Tenor,BA377,Trigger)</f>
        <v>42667</v>
      </c>
      <c r="BA377" s="158">
        <f>_xll.qlCalendarAdvance(Calendar,BA376,AY377,"f",,Trigger)</f>
        <v>42669</v>
      </c>
      <c r="BB377" s="158">
        <f>_xll.qlInterestRateIndexMaturity(Currency&amp;"ibor"&amp;Tenor,BA377,Trigger)</f>
        <v>43034</v>
      </c>
      <c r="BC377" s="320">
        <f>_xll.qlIndexFixing($AC$5,AZ377,TRUE,_xll.ohTrigger(Trigger,Trigger12M))</f>
        <v>2.2248521287257465E-3</v>
      </c>
      <c r="BD377" s="320">
        <f>_xll.qlIndexFixing($BE$1,AZ377,TRUE,_xll.ohTrigger(Trigger,Trigger12M))</f>
        <v>3.1338685043863913E-3</v>
      </c>
    </row>
    <row r="378" spans="51:56" ht="11.25" customHeight="1" x14ac:dyDescent="0.25">
      <c r="AY378" s="157" t="s">
        <v>211</v>
      </c>
      <c r="AZ378" s="158">
        <f>_xll.qlInterestRateIndexFixingDate(Currency&amp;"ibor"&amp;Tenor,BA378,Trigger)</f>
        <v>42668</v>
      </c>
      <c r="BA378" s="158">
        <f>_xll.qlCalendarAdvance(Calendar,BA377,AY378,"f",,Trigger)</f>
        <v>42670</v>
      </c>
      <c r="BB378" s="158">
        <f>_xll.qlInterestRateIndexMaturity(Currency&amp;"ibor"&amp;Tenor,BA378,Trigger)</f>
        <v>43035</v>
      </c>
      <c r="BC378" s="320">
        <f>_xll.qlIndexFixing($AC$5,AZ378,TRUE,_xll.ohTrigger(Trigger,Trigger12M))</f>
        <v>2.2280647690877038E-3</v>
      </c>
      <c r="BD378" s="320">
        <f>_xll.qlIndexFixing($BE$1,AZ378,TRUE,_xll.ohTrigger(Trigger,Trigger12M))</f>
        <v>3.1399185322800722E-3</v>
      </c>
    </row>
    <row r="379" spans="51:56" ht="11.25" customHeight="1" x14ac:dyDescent="0.25">
      <c r="AY379" s="157" t="s">
        <v>211</v>
      </c>
      <c r="AZ379" s="158">
        <f>_xll.qlInterestRateIndexFixingDate(Currency&amp;"ibor"&amp;Tenor,BA379,Trigger)</f>
        <v>42669</v>
      </c>
      <c r="BA379" s="158">
        <f>_xll.qlCalendarAdvance(Calendar,BA378,AY379,"f",,Trigger)</f>
        <v>42671</v>
      </c>
      <c r="BB379" s="158">
        <f>_xll.qlInterestRateIndexMaturity(Currency&amp;"ibor"&amp;Tenor,BA379,Trigger)</f>
        <v>43038</v>
      </c>
      <c r="BC379" s="320">
        <f>_xll.qlIndexFixing($AC$5,AZ379,TRUE,_xll.ohTrigger(Trigger,Trigger12M))</f>
        <v>2.2366178637892708E-3</v>
      </c>
      <c r="BD379" s="320">
        <f>_xll.qlIndexFixing($BE$1,AZ379,TRUE,_xll.ohTrigger(Trigger,Trigger12M))</f>
        <v>3.1520463237329141E-3</v>
      </c>
    </row>
    <row r="380" spans="51:56" ht="11.25" customHeight="1" x14ac:dyDescent="0.25">
      <c r="AY380" s="157" t="s">
        <v>211</v>
      </c>
      <c r="AZ380" s="158">
        <f>_xll.qlInterestRateIndexFixingDate(Currency&amp;"ibor"&amp;Tenor,BA380,Trigger)</f>
        <v>42670</v>
      </c>
      <c r="BA380" s="158">
        <f>_xll.qlCalendarAdvance(Calendar,BA379,AY380,"f",,Trigger)</f>
        <v>42674</v>
      </c>
      <c r="BB380" s="158">
        <f>_xll.qlInterestRateIndexMaturity(Currency&amp;"ibor"&amp;Tenor,BA380,Trigger)</f>
        <v>43039</v>
      </c>
      <c r="BC380" s="320">
        <f>_xll.qlIndexFixing($AC$5,AZ380,TRUE,_xll.ohTrigger(Trigger,Trigger12M))</f>
        <v>2.2409564514353142E-3</v>
      </c>
      <c r="BD380" s="320">
        <f>_xll.qlIndexFixing($BE$1,AZ380,TRUE,_xll.ohTrigger(Trigger,Trigger12M))</f>
        <v>3.1643571207914042E-3</v>
      </c>
    </row>
    <row r="381" spans="51:56" ht="11.25" customHeight="1" x14ac:dyDescent="0.25">
      <c r="AY381" s="157" t="s">
        <v>211</v>
      </c>
      <c r="AZ381" s="158">
        <f>_xll.qlInterestRateIndexFixingDate(Currency&amp;"ibor"&amp;Tenor,BA381,Trigger)</f>
        <v>42671</v>
      </c>
      <c r="BA381" s="158">
        <f>_xll.qlCalendarAdvance(Calendar,BA380,AY381,"f",,Trigger)</f>
        <v>42675</v>
      </c>
      <c r="BB381" s="158">
        <f>_xll.qlInterestRateIndexMaturity(Currency&amp;"ibor"&amp;Tenor,BA381,Trigger)</f>
        <v>43040</v>
      </c>
      <c r="BC381" s="320">
        <f>_xll.qlIndexFixing($AC$5,AZ381,TRUE,_xll.ohTrigger(Trigger,Trigger12M))</f>
        <v>2.244189652447659E-3</v>
      </c>
      <c r="BD381" s="320">
        <f>_xll.qlIndexFixing($BE$1,AZ381,TRUE,_xll.ohTrigger(Trigger,Trigger12M))</f>
        <v>3.1705230062035131E-3</v>
      </c>
    </row>
    <row r="382" spans="51:56" ht="11.25" customHeight="1" x14ac:dyDescent="0.25">
      <c r="AY382" s="157" t="s">
        <v>211</v>
      </c>
      <c r="AZ382" s="158">
        <f>_xll.qlInterestRateIndexFixingDate(Currency&amp;"ibor"&amp;Tenor,BA382,Trigger)</f>
        <v>42674</v>
      </c>
      <c r="BA382" s="158">
        <f>_xll.qlCalendarAdvance(Calendar,BA381,AY382,"f",,Trigger)</f>
        <v>42676</v>
      </c>
      <c r="BB382" s="158">
        <f>_xll.qlInterestRateIndexMaturity(Currency&amp;"ibor"&amp;Tenor,BA382,Trigger)</f>
        <v>43041</v>
      </c>
      <c r="BC382" s="320">
        <f>_xll.qlIndexFixing($AC$5,AZ382,TRUE,_xll.ohTrigger(Trigger,Trigger12M))</f>
        <v>2.2474269657109273E-3</v>
      </c>
      <c r="BD382" s="320">
        <f>_xll.qlIndexFixing($BE$1,AZ382,TRUE,_xll.ohTrigger(Trigger,Trigger12M))</f>
        <v>3.1767100151207589E-3</v>
      </c>
    </row>
    <row r="383" spans="51:56" ht="11.25" customHeight="1" x14ac:dyDescent="0.25">
      <c r="AY383" s="157" t="s">
        <v>211</v>
      </c>
      <c r="AZ383" s="158">
        <f>_xll.qlInterestRateIndexFixingDate(Currency&amp;"ibor"&amp;Tenor,BA383,Trigger)</f>
        <v>42675</v>
      </c>
      <c r="BA383" s="158">
        <f>_xll.qlCalendarAdvance(Calendar,BA382,AY383,"f",,Trigger)</f>
        <v>42677</v>
      </c>
      <c r="BB383" s="158">
        <f>_xll.qlInterestRateIndexMaturity(Currency&amp;"ibor"&amp;Tenor,BA383,Trigger)</f>
        <v>43042</v>
      </c>
      <c r="BC383" s="320">
        <f>_xll.qlIndexFixing($AC$5,AZ383,TRUE,_xll.ohTrigger(Trigger,Trigger12M))</f>
        <v>2.2506683912649778E-3</v>
      </c>
      <c r="BD383" s="320">
        <f>_xll.qlIndexFixing($BE$1,AZ383,TRUE,_xll.ohTrigger(Trigger,Trigger12M))</f>
        <v>3.1829174519231417E-3</v>
      </c>
    </row>
    <row r="384" spans="51:56" ht="11.25" customHeight="1" x14ac:dyDescent="0.25">
      <c r="AY384" s="157" t="s">
        <v>211</v>
      </c>
      <c r="AZ384" s="158">
        <f>_xll.qlInterestRateIndexFixingDate(Currency&amp;"ibor"&amp;Tenor,BA384,Trigger)</f>
        <v>42676</v>
      </c>
      <c r="BA384" s="158">
        <f>_xll.qlCalendarAdvance(Calendar,BA383,AY384,"f",,Trigger)</f>
        <v>42678</v>
      </c>
      <c r="BB384" s="158">
        <f>_xll.qlInterestRateIndexMaturity(Currency&amp;"ibor"&amp;Tenor,BA384,Trigger)</f>
        <v>43045</v>
      </c>
      <c r="BC384" s="320">
        <f>_xll.qlIndexFixing($AC$5,AZ384,TRUE,_xll.ohTrigger(Trigger,Trigger12M))</f>
        <v>2.2592394572450518E-3</v>
      </c>
      <c r="BD384" s="320">
        <f>_xll.qlIndexFixing($BE$1,AZ384,TRUE,_xll.ohTrigger(Trigger,Trigger12M))</f>
        <v>3.1952064695588067E-3</v>
      </c>
    </row>
    <row r="385" spans="51:56" ht="11.25" customHeight="1" x14ac:dyDescent="0.25">
      <c r="AY385" s="157" t="s">
        <v>211</v>
      </c>
      <c r="AZ385" s="158">
        <f>_xll.qlInterestRateIndexFixingDate(Currency&amp;"ibor"&amp;Tenor,BA385,Trigger)</f>
        <v>42677</v>
      </c>
      <c r="BA385" s="158">
        <f>_xll.qlCalendarAdvance(Calendar,BA384,AY385,"f",,Trigger)</f>
        <v>42681</v>
      </c>
      <c r="BB385" s="158">
        <f>_xll.qlInterestRateIndexMaturity(Currency&amp;"ibor"&amp;Tenor,BA385,Trigger)</f>
        <v>43046</v>
      </c>
      <c r="BC385" s="320">
        <f>_xll.qlIndexFixing($AC$5,AZ385,TRUE,_xll.ohTrigger(Trigger,Trigger12M))</f>
        <v>2.2636752172010602E-3</v>
      </c>
      <c r="BD385" s="320">
        <f>_xll.qlIndexFixing($BE$1,AZ385,TRUE,_xll.ohTrigger(Trigger,Trigger12M))</f>
        <v>3.207937371261019E-3</v>
      </c>
    </row>
    <row r="386" spans="51:56" ht="11.25" customHeight="1" x14ac:dyDescent="0.25">
      <c r="AY386" s="157" t="s">
        <v>211</v>
      </c>
      <c r="AZ386" s="158">
        <f>_xll.qlInterestRateIndexFixingDate(Currency&amp;"ibor"&amp;Tenor,BA386,Trigger)</f>
        <v>42678</v>
      </c>
      <c r="BA386" s="158">
        <f>_xll.qlCalendarAdvance(Calendar,BA385,AY386,"f",,Trigger)</f>
        <v>42682</v>
      </c>
      <c r="BB386" s="158">
        <f>_xll.qlInterestRateIndexMaturity(Currency&amp;"ibor"&amp;Tenor,BA386,Trigger)</f>
        <v>43047</v>
      </c>
      <c r="BC386" s="320">
        <f>_xll.qlIndexFixing($AC$5,AZ386,TRUE,_xll.ohTrigger(Trigger,Trigger12M))</f>
        <v>2.2669372048171907E-3</v>
      </c>
      <c r="BD386" s="320">
        <f>_xll.qlIndexFixing($BE$1,AZ386,TRUE,_xll.ohTrigger(Trigger,Trigger12M))</f>
        <v>3.2142363188590556E-3</v>
      </c>
    </row>
    <row r="387" spans="51:56" ht="11.25" customHeight="1" x14ac:dyDescent="0.25">
      <c r="AY387" s="157" t="s">
        <v>211</v>
      </c>
      <c r="AZ387" s="158">
        <f>_xll.qlInterestRateIndexFixingDate(Currency&amp;"ibor"&amp;Tenor,BA387,Trigger)</f>
        <v>42681</v>
      </c>
      <c r="BA387" s="158">
        <f>_xll.qlCalendarAdvance(Calendar,BA386,AY387,"f",,Trigger)</f>
        <v>42683</v>
      </c>
      <c r="BB387" s="158">
        <f>_xll.qlInterestRateIndexMaturity(Currency&amp;"ibor"&amp;Tenor,BA387,Trigger)</f>
        <v>43048</v>
      </c>
      <c r="BC387" s="320">
        <f>_xll.qlIndexFixing($AC$5,AZ387,TRUE,_xll.ohTrigger(Trigger,Trigger12M))</f>
        <v>2.2702033049676346E-3</v>
      </c>
      <c r="BD387" s="320">
        <f>_xll.qlIndexFixing($BE$1,AZ387,TRUE,_xll.ohTrigger(Trigger,Trigger12M))</f>
        <v>3.220551404018735E-3</v>
      </c>
    </row>
    <row r="388" spans="51:56" ht="11.25" customHeight="1" x14ac:dyDescent="0.25">
      <c r="AY388" s="157" t="s">
        <v>211</v>
      </c>
      <c r="AZ388" s="158">
        <f>_xll.qlInterestRateIndexFixingDate(Currency&amp;"ibor"&amp;Tenor,BA388,Trigger)</f>
        <v>42682</v>
      </c>
      <c r="BA388" s="158">
        <f>_xll.qlCalendarAdvance(Calendar,BA387,AY388,"f",,Trigger)</f>
        <v>42684</v>
      </c>
      <c r="BB388" s="158">
        <f>_xll.qlInterestRateIndexMaturity(Currency&amp;"ibor"&amp;Tenor,BA388,Trigger)</f>
        <v>43049</v>
      </c>
      <c r="BC388" s="320">
        <f>_xll.qlIndexFixing($AC$5,AZ388,TRUE,_xll.ohTrigger(Trigger,Trigger12M))</f>
        <v>2.273473517692907E-3</v>
      </c>
      <c r="BD388" s="320">
        <f>_xll.qlIndexFixing($BE$1,AZ388,TRUE,_xll.ohTrigger(Trigger,Trigger12M))</f>
        <v>3.2268818922490143E-3</v>
      </c>
    </row>
    <row r="389" spans="51:56" ht="11.25" customHeight="1" x14ac:dyDescent="0.25">
      <c r="AY389" s="157" t="s">
        <v>211</v>
      </c>
      <c r="AZ389" s="158">
        <f>_xll.qlInterestRateIndexFixingDate(Currency&amp;"ibor"&amp;Tenor,BA389,Trigger)</f>
        <v>42683</v>
      </c>
      <c r="BA389" s="158">
        <f>_xll.qlCalendarAdvance(Calendar,BA388,AY389,"f",,Trigger)</f>
        <v>42685</v>
      </c>
      <c r="BB389" s="158">
        <f>_xll.qlInterestRateIndexMaturity(Currency&amp;"ibor"&amp;Tenor,BA389,Trigger)</f>
        <v>43052</v>
      </c>
      <c r="BC389" s="320">
        <f>_xll.qlIndexFixing($AC$5,AZ389,TRUE,_xll.ohTrigger(Trigger,Trigger12M))</f>
        <v>2.282061467564973E-3</v>
      </c>
      <c r="BD389" s="320">
        <f>_xll.qlIndexFixing($BE$1,AZ389,TRUE,_xll.ohTrigger(Trigger,Trigger12M))</f>
        <v>3.2392931835810374E-3</v>
      </c>
    </row>
    <row r="390" spans="51:56" ht="11.25" customHeight="1" x14ac:dyDescent="0.25">
      <c r="AY390" s="157" t="s">
        <v>211</v>
      </c>
      <c r="AZ390" s="158">
        <f>_xll.qlInterestRateIndexFixingDate(Currency&amp;"ibor"&amp;Tenor,BA390,Trigger)</f>
        <v>42684</v>
      </c>
      <c r="BA390" s="158">
        <f>_xll.qlCalendarAdvance(Calendar,BA389,AY390,"f",,Trigger)</f>
        <v>42688</v>
      </c>
      <c r="BB390" s="158">
        <f>_xll.qlInterestRateIndexMaturity(Currency&amp;"ibor"&amp;Tenor,BA390,Trigger)</f>
        <v>43053</v>
      </c>
      <c r="BC390" s="320">
        <f>_xll.qlIndexFixing($AC$5,AZ390,TRUE,_xll.ohTrigger(Trigger,Trigger12M))</f>
        <v>2.2865954951574114E-3</v>
      </c>
      <c r="BD390" s="320">
        <f>_xll.qlIndexFixing($BE$1,AZ390,TRUE,_xll.ohTrigger(Trigger,Trigger12M))</f>
        <v>3.2523429916474851E-3</v>
      </c>
    </row>
    <row r="391" spans="51:56" ht="11.25" customHeight="1" x14ac:dyDescent="0.25">
      <c r="AY391" s="157" t="s">
        <v>211</v>
      </c>
      <c r="AZ391" s="158">
        <f>_xll.qlInterestRateIndexFixingDate(Currency&amp;"ibor"&amp;Tenor,BA391,Trigger)</f>
        <v>42685</v>
      </c>
      <c r="BA391" s="158">
        <f>_xll.qlCalendarAdvance(Calendar,BA390,AY391,"f",,Trigger)</f>
        <v>42689</v>
      </c>
      <c r="BB391" s="158">
        <f>_xll.qlInterestRateIndexMaturity(Currency&amp;"ibor"&amp;Tenor,BA391,Trigger)</f>
        <v>43054</v>
      </c>
      <c r="BC391" s="320">
        <f>_xll.qlIndexFixing($AC$5,AZ391,TRUE,_xll.ohTrigger(Trigger,Trigger12M))</f>
        <v>2.289886271368721E-3</v>
      </c>
      <c r="BD391" s="320">
        <f>_xll.qlIndexFixing($BE$1,AZ391,TRUE,_xll.ohTrigger(Trigger,Trigger12M))</f>
        <v>3.2587392834547081E-3</v>
      </c>
    </row>
    <row r="392" spans="51:56" ht="11.25" customHeight="1" x14ac:dyDescent="0.25">
      <c r="AY392" s="157" t="s">
        <v>211</v>
      </c>
      <c r="AZ392" s="158">
        <f>_xll.qlInterestRateIndexFixingDate(Currency&amp;"ibor"&amp;Tenor,BA392,Trigger)</f>
        <v>42688</v>
      </c>
      <c r="BA392" s="158">
        <f>_xll.qlCalendarAdvance(Calendar,BA391,AY392,"f",,Trigger)</f>
        <v>42690</v>
      </c>
      <c r="BB392" s="158">
        <f>_xll.qlInterestRateIndexMaturity(Currency&amp;"ibor"&amp;Tenor,BA392,Trigger)</f>
        <v>43055</v>
      </c>
      <c r="BC392" s="320">
        <f>_xll.qlIndexFixing($AC$5,AZ392,TRUE,_xll.ohTrigger(Trigger,Trigger12M))</f>
        <v>2.2931811604003614E-3</v>
      </c>
      <c r="BD392" s="320">
        <f>_xll.qlIndexFixing($BE$1,AZ392,TRUE,_xll.ohTrigger(Trigger,Trigger12M))</f>
        <v>3.265146454736348E-3</v>
      </c>
    </row>
    <row r="393" spans="51:56" ht="11.25" customHeight="1" x14ac:dyDescent="0.25">
      <c r="AY393" s="157" t="s">
        <v>211</v>
      </c>
      <c r="AZ393" s="158">
        <f>_xll.qlInterestRateIndexFixingDate(Currency&amp;"ibor"&amp;Tenor,BA393,Trigger)</f>
        <v>42689</v>
      </c>
      <c r="BA393" s="158">
        <f>_xll.qlCalendarAdvance(Calendar,BA392,AY393,"f",,Trigger)</f>
        <v>42691</v>
      </c>
      <c r="BB393" s="158">
        <f>_xll.qlInterestRateIndexMaturity(Currency&amp;"ibor"&amp;Tenor,BA393,Trigger)</f>
        <v>43056</v>
      </c>
      <c r="BC393" s="320">
        <f>_xll.qlIndexFixing($AC$5,AZ393,TRUE,_xll.ohTrigger(Trigger,Trigger12M))</f>
        <v>2.2964801622928485E-3</v>
      </c>
      <c r="BD393" s="320">
        <f>_xll.qlIndexFixing($BE$1,AZ393,TRUE,_xll.ohTrigger(Trigger,Trigger12M))</f>
        <v>3.271563571337515E-3</v>
      </c>
    </row>
    <row r="394" spans="51:56" ht="11.25" customHeight="1" x14ac:dyDescent="0.25">
      <c r="AY394" s="157" t="s">
        <v>211</v>
      </c>
      <c r="AZ394" s="158">
        <f>_xll.qlInterestRateIndexFixingDate(Currency&amp;"ibor"&amp;Tenor,BA394,Trigger)</f>
        <v>42690</v>
      </c>
      <c r="BA394" s="158">
        <f>_xll.qlCalendarAdvance(Calendar,BA393,AY394,"f",,Trigger)</f>
        <v>42692</v>
      </c>
      <c r="BB394" s="158">
        <f>_xll.qlInterestRateIndexMaturity(Currency&amp;"ibor"&amp;Tenor,BA394,Trigger)</f>
        <v>43059</v>
      </c>
      <c r="BC394" s="320">
        <f>_xll.qlIndexFixing($AC$5,AZ394,TRUE,_xll.ohTrigger(Trigger,Trigger12M))</f>
        <v>2.3050839086809962E-3</v>
      </c>
      <c r="BD394" s="320">
        <f>_xll.qlIndexFixing($BE$1,AZ394,TRUE,_xll.ohTrigger(Trigger,Trigger12M))</f>
        <v>3.2840564817132041E-3</v>
      </c>
    </row>
    <row r="395" spans="51:56" ht="11.25" customHeight="1" x14ac:dyDescent="0.25">
      <c r="AY395" s="157" t="s">
        <v>211</v>
      </c>
      <c r="AZ395" s="158">
        <f>_xll.qlInterestRateIndexFixingDate(Currency&amp;"ibor"&amp;Tenor,BA395,Trigger)</f>
        <v>42691</v>
      </c>
      <c r="BA395" s="158">
        <f>_xll.qlCalendarAdvance(Calendar,BA394,AY395,"f",,Trigger)</f>
        <v>42695</v>
      </c>
      <c r="BB395" s="158">
        <f>_xll.qlInterestRateIndexMaturity(Currency&amp;"ibor"&amp;Tenor,BA395,Trigger)</f>
        <v>43060</v>
      </c>
      <c r="BC395" s="320">
        <f>_xll.qlIndexFixing($AC$5,AZ395,TRUE,_xll.ohTrigger(Trigger,Trigger12M))</f>
        <v>2.3097172992964632E-3</v>
      </c>
      <c r="BD395" s="320">
        <f>_xll.qlIndexFixing($BE$1,AZ395,TRUE,_xll.ohTrigger(Trigger,Trigger12M))</f>
        <v>3.2972979974491392E-3</v>
      </c>
    </row>
    <row r="396" spans="51:56" ht="11.25" customHeight="1" x14ac:dyDescent="0.25">
      <c r="AY396" s="157" t="s">
        <v>211</v>
      </c>
      <c r="AZ396" s="158">
        <f>_xll.qlInterestRateIndexFixingDate(Currency&amp;"ibor"&amp;Tenor,BA396,Trigger)</f>
        <v>42692</v>
      </c>
      <c r="BA396" s="158">
        <f>_xll.qlCalendarAdvance(Calendar,BA395,AY396,"f",,Trigger)</f>
        <v>42696</v>
      </c>
      <c r="BB396" s="158">
        <f>_xll.qlInterestRateIndexMaturity(Currency&amp;"ibor"&amp;Tenor,BA396,Trigger)</f>
        <v>43061</v>
      </c>
      <c r="BC396" s="320">
        <f>_xll.qlIndexFixing($AC$5,AZ396,TRUE,_xll.ohTrigger(Trigger,Trigger12M))</f>
        <v>2.3130368661120845E-3</v>
      </c>
      <c r="BD396" s="320">
        <f>_xll.qlIndexFixing($BE$1,AZ396,TRUE,_xll.ohTrigger(Trigger,Trigger12M))</f>
        <v>3.3037392101446313E-3</v>
      </c>
    </row>
    <row r="397" spans="51:56" ht="11.25" customHeight="1" x14ac:dyDescent="0.25">
      <c r="AY397" s="157" t="s">
        <v>211</v>
      </c>
      <c r="AZ397" s="158">
        <f>_xll.qlInterestRateIndexFixingDate(Currency&amp;"ibor"&amp;Tenor,BA397,Trigger)</f>
        <v>42695</v>
      </c>
      <c r="BA397" s="158">
        <f>_xll.qlCalendarAdvance(Calendar,BA396,AY397,"f",,Trigger)</f>
        <v>42697</v>
      </c>
      <c r="BB397" s="158">
        <f>_xll.qlInterestRateIndexMaturity(Currency&amp;"ibor"&amp;Tenor,BA397,Trigger)</f>
        <v>43062</v>
      </c>
      <c r="BC397" s="320">
        <f>_xll.qlIndexFixing($AC$5,AZ397,TRUE,_xll.ohTrigger(Trigger,Trigger12M))</f>
        <v>2.3163605460360254E-3</v>
      </c>
      <c r="BD397" s="320">
        <f>_xll.qlIndexFixing($BE$1,AZ397,TRUE,_xll.ohTrigger(Trigger,Trigger12M))</f>
        <v>3.3101798678414462E-3</v>
      </c>
    </row>
    <row r="398" spans="51:56" ht="11.25" customHeight="1" x14ac:dyDescent="0.25">
      <c r="AY398" s="157" t="s">
        <v>211</v>
      </c>
      <c r="AZ398" s="158">
        <f>_xll.qlInterestRateIndexFixingDate(Currency&amp;"ibor"&amp;Tenor,BA398,Trigger)</f>
        <v>42696</v>
      </c>
      <c r="BA398" s="158">
        <f>_xll.qlCalendarAdvance(Calendar,BA397,AY398,"f",,Trigger)</f>
        <v>42698</v>
      </c>
      <c r="BB398" s="158">
        <f>_xll.qlInterestRateIndexMaturity(Currency&amp;"ibor"&amp;Tenor,BA398,Trigger)</f>
        <v>43063</v>
      </c>
      <c r="BC398" s="320">
        <f>_xll.qlIndexFixing($AC$5,AZ398,TRUE,_xll.ohTrigger(Trigger,Trigger12M))</f>
        <v>2.3196883391098963E-3</v>
      </c>
      <c r="BD398" s="320">
        <f>_xll.qlIndexFixing($BE$1,AZ398,TRUE,_xll.ohTrigger(Trigger,Trigger12M))</f>
        <v>3.3166181498232943E-3</v>
      </c>
    </row>
    <row r="399" spans="51:56" ht="11.25" customHeight="1" x14ac:dyDescent="0.25">
      <c r="AY399" s="157" t="s">
        <v>211</v>
      </c>
      <c r="AZ399" s="158">
        <f>_xll.qlInterestRateIndexFixingDate(Currency&amp;"ibor"&amp;Tenor,BA399,Trigger)</f>
        <v>42697</v>
      </c>
      <c r="BA399" s="158">
        <f>_xll.qlCalendarAdvance(Calendar,BA398,AY399,"f",,Trigger)</f>
        <v>42699</v>
      </c>
      <c r="BB399" s="158">
        <f>_xll.qlInterestRateIndexMaturity(Currency&amp;"ibor"&amp;Tenor,BA399,Trigger)</f>
        <v>43066</v>
      </c>
      <c r="BC399" s="320">
        <f>_xll.qlIndexFixing($AC$5,AZ399,TRUE,_xll.ohTrigger(Trigger,Trigger12M))</f>
        <v>2.3283067946479274E-3</v>
      </c>
      <c r="BD399" s="320">
        <f>_xll.qlIndexFixing($BE$1,AZ399,TRUE,_xll.ohTrigger(Trigger,Trigger12M))</f>
        <v>3.329119977295267E-3</v>
      </c>
    </row>
    <row r="400" spans="51:56" ht="11.25" customHeight="1" x14ac:dyDescent="0.25">
      <c r="AY400" s="157" t="s">
        <v>211</v>
      </c>
      <c r="AZ400" s="158">
        <f>_xll.qlInterestRateIndexFixingDate(Currency&amp;"ibor"&amp;Tenor,BA400,Trigger)</f>
        <v>42698</v>
      </c>
      <c r="BA400" s="158">
        <f>_xll.qlCalendarAdvance(Calendar,BA399,AY400,"f",,Trigger)</f>
        <v>42702</v>
      </c>
      <c r="BB400" s="158">
        <f>_xll.qlInterestRateIndexMaturity(Currency&amp;"ibor"&amp;Tenor,BA400,Trigger)</f>
        <v>43067</v>
      </c>
      <c r="BC400" s="320">
        <f>_xll.qlIndexFixing($AC$5,AZ400,TRUE,_xll.ohTrigger(Trigger,Trigger12M))</f>
        <v>2.3330406437338282E-3</v>
      </c>
      <c r="BD400" s="320">
        <f>_xll.qlIndexFixing($BE$1,AZ400,TRUE,_xll.ohTrigger(Trigger,Trigger12M))</f>
        <v>3.342310666603461E-3</v>
      </c>
    </row>
    <row r="401" spans="51:56" ht="11.25" customHeight="1" x14ac:dyDescent="0.25">
      <c r="AY401" s="157" t="s">
        <v>211</v>
      </c>
      <c r="AZ401" s="158">
        <f>_xll.qlInterestRateIndexFixingDate(Currency&amp;"ibor"&amp;Tenor,BA401,Trigger)</f>
        <v>42699</v>
      </c>
      <c r="BA401" s="158">
        <f>_xll.qlCalendarAdvance(Calendar,BA400,AY401,"f",,Trigger)</f>
        <v>42703</v>
      </c>
      <c r="BB401" s="158">
        <f>_xll.qlInterestRateIndexMaturity(Currency&amp;"ibor"&amp;Tenor,BA401,Trigger)</f>
        <v>43068</v>
      </c>
      <c r="BC401" s="320">
        <f>_xll.qlIndexFixing($AC$5,AZ401,TRUE,_xll.ohTrigger(Trigger,Trigger12M))</f>
        <v>2.3363890031799757E-3</v>
      </c>
      <c r="BD401" s="320">
        <f>_xll.qlIndexFixing($BE$1,AZ401,TRUE,_xll.ohTrigger(Trigger,Trigger12M))</f>
        <v>3.3487093195875817E-3</v>
      </c>
    </row>
    <row r="402" spans="51:56" ht="11.25" customHeight="1" x14ac:dyDescent="0.25">
      <c r="AY402" s="157" t="s">
        <v>211</v>
      </c>
      <c r="AZ402" s="158">
        <f>_xll.qlInterestRateIndexFixingDate(Currency&amp;"ibor"&amp;Tenor,BA402,Trigger)</f>
        <v>42702</v>
      </c>
      <c r="BA402" s="158">
        <f>_xll.qlCalendarAdvance(Calendar,BA401,AY402,"f",,Trigger)</f>
        <v>42704</v>
      </c>
      <c r="BB402" s="158">
        <f>_xll.qlInterestRateIndexMaturity(Currency&amp;"ibor"&amp;Tenor,BA402,Trigger)</f>
        <v>43069</v>
      </c>
      <c r="BC402" s="320">
        <f>_xll.qlIndexFixing($AC$5,AZ402,TRUE,_xll.ohTrigger(Trigger,Trigger12M))</f>
        <v>2.3397414760254979E-3</v>
      </c>
      <c r="BD402" s="320">
        <f>_xll.qlIndexFixing($BE$1,AZ402,TRUE,_xll.ohTrigger(Trigger,Trigger12M))</f>
        <v>3.3550944087461327E-3</v>
      </c>
    </row>
    <row r="403" spans="51:56" ht="11.25" customHeight="1" x14ac:dyDescent="0.25">
      <c r="AY403" s="157" t="s">
        <v>211</v>
      </c>
      <c r="AZ403" s="158">
        <f>_xll.qlInterestRateIndexFixingDate(Currency&amp;"ibor"&amp;Tenor,BA403,Trigger)</f>
        <v>42703</v>
      </c>
      <c r="BA403" s="158">
        <f>_xll.qlCalendarAdvance(Calendar,BA402,AY403,"f",,Trigger)</f>
        <v>42705</v>
      </c>
      <c r="BB403" s="158">
        <f>_xll.qlInterestRateIndexMaturity(Currency&amp;"ibor"&amp;Tenor,BA403,Trigger)</f>
        <v>43070</v>
      </c>
      <c r="BC403" s="320">
        <f>_xll.qlIndexFixing($AC$5,AZ403,TRUE,_xll.ohTrigger(Trigger,Trigger12M))</f>
        <v>2.343098062312224E-3</v>
      </c>
      <c r="BD403" s="320">
        <f>_xll.qlIndexFixing($BE$1,AZ403,TRUE,_xll.ohTrigger(Trigger,Trigger12M))</f>
        <v>3.3614640254224296E-3</v>
      </c>
    </row>
    <row r="404" spans="51:56" ht="11.25" customHeight="1" x14ac:dyDescent="0.25">
      <c r="AY404" s="157" t="s">
        <v>211</v>
      </c>
      <c r="AZ404" s="158">
        <f>_xll.qlInterestRateIndexFixingDate(Currency&amp;"ibor"&amp;Tenor,BA404,Trigger)</f>
        <v>42704</v>
      </c>
      <c r="BA404" s="158">
        <f>_xll.qlCalendarAdvance(Calendar,BA403,AY404,"f",,Trigger)</f>
        <v>42706</v>
      </c>
      <c r="BB404" s="158">
        <f>_xll.qlInterestRateIndexMaturity(Currency&amp;"ibor"&amp;Tenor,BA404,Trigger)</f>
        <v>43073</v>
      </c>
      <c r="BC404" s="320">
        <f>_xll.qlIndexFixing($AC$5,AZ404,TRUE,_xll.ohTrigger(Trigger,Trigger12M))</f>
        <v>2.3517301396429823E-3</v>
      </c>
      <c r="BD404" s="320">
        <f>_xll.qlIndexFixing($BE$1,AZ404,TRUE,_xll.ohTrigger(Trigger,Trigger12M))</f>
        <v>3.3738865743207997E-3</v>
      </c>
    </row>
    <row r="405" spans="51:56" ht="11.25" customHeight="1" x14ac:dyDescent="0.25">
      <c r="AY405" s="157" t="s">
        <v>211</v>
      </c>
      <c r="AZ405" s="158">
        <f>_xll.qlInterestRateIndexFixingDate(Currency&amp;"ibor"&amp;Tenor,BA405,Trigger)</f>
        <v>42705</v>
      </c>
      <c r="BA405" s="158">
        <f>_xll.qlCalendarAdvance(Calendar,BA404,AY405,"f",,Trigger)</f>
        <v>42709</v>
      </c>
      <c r="BB405" s="158">
        <f>_xll.qlInterestRateIndexMaturity(Currency&amp;"ibor"&amp;Tenor,BA405,Trigger)</f>
        <v>43074</v>
      </c>
      <c r="BC405" s="320">
        <f>_xll.qlIndexFixing($AC$5,AZ405,TRUE,_xll.ohTrigger(Trigger,Trigger12M))</f>
        <v>2.3565655427077608E-3</v>
      </c>
      <c r="BD405" s="320">
        <f>_xll.qlIndexFixing($BE$1,AZ405,TRUE,_xll.ohTrigger(Trigger,Trigger12M))</f>
        <v>3.3867491544332692E-3</v>
      </c>
    </row>
    <row r="406" spans="51:56" ht="11.25" customHeight="1" x14ac:dyDescent="0.25">
      <c r="AY406" s="157" t="s">
        <v>211</v>
      </c>
      <c r="AZ406" s="158">
        <f>_xll.qlInterestRateIndexFixingDate(Currency&amp;"ibor"&amp;Tenor,BA406,Trigger)</f>
        <v>42706</v>
      </c>
      <c r="BA406" s="158">
        <f>_xll.qlCalendarAdvance(Calendar,BA405,AY406,"f",,Trigger)</f>
        <v>42710</v>
      </c>
      <c r="BB406" s="158">
        <f>_xll.qlInterestRateIndexMaturity(Currency&amp;"ibor"&amp;Tenor,BA406,Trigger)</f>
        <v>43075</v>
      </c>
      <c r="BC406" s="320">
        <f>_xll.qlIndexFixing($AC$5,AZ406,TRUE,_xll.ohTrigger(Trigger,Trigger12M))</f>
        <v>2.3599426968288267E-3</v>
      </c>
      <c r="BD406" s="320">
        <f>_xll.qlIndexFixing($BE$1,AZ406,TRUE,_xll.ohTrigger(Trigger,Trigger12M))</f>
        <v>3.3930123391107902E-3</v>
      </c>
    </row>
    <row r="407" spans="51:56" ht="11.25" customHeight="1" x14ac:dyDescent="0.25">
      <c r="AY407" s="157" t="s">
        <v>211</v>
      </c>
      <c r="AZ407" s="158">
        <f>_xll.qlInterestRateIndexFixingDate(Currency&amp;"ibor"&amp;Tenor,BA407,Trigger)</f>
        <v>42709</v>
      </c>
      <c r="BA407" s="158">
        <f>_xll.qlCalendarAdvance(Calendar,BA406,AY407,"f",,Trigger)</f>
        <v>42711</v>
      </c>
      <c r="BB407" s="158">
        <f>_xll.qlInterestRateIndexMaturity(Currency&amp;"ibor"&amp;Tenor,BA407,Trigger)</f>
        <v>43076</v>
      </c>
      <c r="BC407" s="320">
        <f>_xll.qlIndexFixing($AC$5,AZ407,TRUE,_xll.ohTrigger(Trigger,Trigger12M))</f>
        <v>2.3633239646422932E-3</v>
      </c>
      <c r="BD407" s="320">
        <f>_xll.qlIndexFixing($BE$1,AZ407,TRUE,_xll.ohTrigger(Trigger,Trigger12M))</f>
        <v>3.399248335523521E-3</v>
      </c>
    </row>
    <row r="408" spans="51:56" ht="11.25" customHeight="1" x14ac:dyDescent="0.25">
      <c r="AY408" s="157" t="s">
        <v>211</v>
      </c>
      <c r="AZ408" s="158">
        <f>_xll.qlInterestRateIndexFixingDate(Currency&amp;"ibor"&amp;Tenor,BA408,Trigger)</f>
        <v>42710</v>
      </c>
      <c r="BA408" s="158">
        <f>_xll.qlCalendarAdvance(Calendar,BA407,AY408,"f",,Trigger)</f>
        <v>42712</v>
      </c>
      <c r="BB408" s="158">
        <f>_xll.qlInterestRateIndexMaturity(Currency&amp;"ibor"&amp;Tenor,BA408,Trigger)</f>
        <v>43077</v>
      </c>
      <c r="BC408" s="320">
        <f>_xll.qlIndexFixing($AC$5,AZ408,TRUE,_xll.ohTrigger(Trigger,Trigger12M))</f>
        <v>2.3667093461913037E-3</v>
      </c>
      <c r="BD408" s="320">
        <f>_xll.qlIndexFixing($BE$1,AZ408,TRUE,_xll.ohTrigger(Trigger,Trigger12M))</f>
        <v>3.4054551470682499E-3</v>
      </c>
    </row>
    <row r="409" spans="51:56" ht="11.25" customHeight="1" x14ac:dyDescent="0.25">
      <c r="AY409" s="157" t="s">
        <v>211</v>
      </c>
      <c r="AZ409" s="158">
        <f>_xll.qlInterestRateIndexFixingDate(Currency&amp;"ibor"&amp;Tenor,BA409,Trigger)</f>
        <v>42711</v>
      </c>
      <c r="BA409" s="158">
        <f>_xll.qlCalendarAdvance(Calendar,BA408,AY409,"f",,Trigger)</f>
        <v>42713</v>
      </c>
      <c r="BB409" s="158">
        <f>_xll.qlInterestRateIndexMaturity(Currency&amp;"ibor"&amp;Tenor,BA409,Trigger)</f>
        <v>43080</v>
      </c>
      <c r="BC409" s="320">
        <f>_xll.qlIndexFixing($AC$5,AZ409,TRUE,_xll.ohTrigger(Trigger,Trigger12M))</f>
        <v>2.37535395796622E-3</v>
      </c>
      <c r="BD409" s="320">
        <f>_xll.qlIndexFixing($BE$1,AZ409,TRUE,_xll.ohTrigger(Trigger,Trigger12M))</f>
        <v>3.4177094066058602E-3</v>
      </c>
    </row>
    <row r="410" spans="51:56" ht="11.25" customHeight="1" x14ac:dyDescent="0.25">
      <c r="AY410" s="157" t="s">
        <v>211</v>
      </c>
      <c r="AZ410" s="158">
        <f>_xll.qlInterestRateIndexFixingDate(Currency&amp;"ibor"&amp;Tenor,BA410,Trigger)</f>
        <v>42712</v>
      </c>
      <c r="BA410" s="158">
        <f>_xll.qlCalendarAdvance(Calendar,BA409,AY410,"f",,Trigger)</f>
        <v>42716</v>
      </c>
      <c r="BB410" s="158">
        <f>_xll.qlInterestRateIndexMaturity(Currency&amp;"ibor"&amp;Tenor,BA410,Trigger)</f>
        <v>43081</v>
      </c>
      <c r="BC410" s="320">
        <f>_xll.qlIndexFixing($AC$5,AZ410,TRUE,_xll.ohTrigger(Trigger,Trigger12M))</f>
        <v>2.380292010580471E-3</v>
      </c>
      <c r="BD410" s="320">
        <f>_xll.qlIndexFixing($BE$1,AZ410,TRUE,_xll.ohTrigger(Trigger,Trigger12M))</f>
        <v>3.4299501727729116E-3</v>
      </c>
    </row>
    <row r="411" spans="51:56" ht="11.25" customHeight="1" x14ac:dyDescent="0.25">
      <c r="AY411" s="157" t="s">
        <v>211</v>
      </c>
      <c r="AZ411" s="158">
        <f>_xll.qlInterestRateIndexFixingDate(Currency&amp;"ibor"&amp;Tenor,BA411,Trigger)</f>
        <v>42713</v>
      </c>
      <c r="BA411" s="158">
        <f>_xll.qlCalendarAdvance(Calendar,BA410,AY411,"f",,Trigger)</f>
        <v>42717</v>
      </c>
      <c r="BB411" s="158">
        <f>_xll.qlInterestRateIndexMaturity(Currency&amp;"ibor"&amp;Tenor,BA411,Trigger)</f>
        <v>43082</v>
      </c>
      <c r="BC411" s="320">
        <f>_xll.qlIndexFixing($AC$5,AZ411,TRUE,_xll.ohTrigger(Trigger,Trigger12M))</f>
        <v>2.3836979614377109E-3</v>
      </c>
      <c r="BD411" s="320">
        <f>_xll.qlIndexFixing($BE$1,AZ411,TRUE,_xll.ohTrigger(Trigger,Trigger12M))</f>
        <v>3.43598067120668E-3</v>
      </c>
    </row>
    <row r="412" spans="51:56" ht="11.25" customHeight="1" x14ac:dyDescent="0.25">
      <c r="AY412" s="157" t="s">
        <v>211</v>
      </c>
      <c r="AZ412" s="158">
        <f>_xll.qlInterestRateIndexFixingDate(Currency&amp;"ibor"&amp;Tenor,BA412,Trigger)</f>
        <v>42716</v>
      </c>
      <c r="BA412" s="158">
        <f>_xll.qlCalendarAdvance(Calendar,BA411,AY412,"f",,Trigger)</f>
        <v>42718</v>
      </c>
      <c r="BB412" s="158">
        <f>_xll.qlInterestRateIndexMaturity(Currency&amp;"ibor"&amp;Tenor,BA412,Trigger)</f>
        <v>43083</v>
      </c>
      <c r="BC412" s="320">
        <f>_xll.qlIndexFixing($AC$5,AZ412,TRUE,_xll.ohTrigger(Trigger,Trigger12M))</f>
        <v>2.3871080262840997E-3</v>
      </c>
      <c r="BD412" s="320">
        <f>_xll.qlIndexFixing($BE$1,AZ412,TRUE,_xll.ohTrigger(Trigger,Trigger12M))</f>
        <v>3.4419697413260804E-3</v>
      </c>
    </row>
    <row r="413" spans="51:56" ht="11.25" customHeight="1" x14ac:dyDescent="0.25">
      <c r="AY413" s="157" t="s">
        <v>211</v>
      </c>
      <c r="AZ413" s="158">
        <f>_xll.qlInterestRateIndexFixingDate(Currency&amp;"ibor"&amp;Tenor,BA413,Trigger)</f>
        <v>42717</v>
      </c>
      <c r="BA413" s="158">
        <f>_xll.qlCalendarAdvance(Calendar,BA412,AY413,"f",,Trigger)</f>
        <v>42719</v>
      </c>
      <c r="BB413" s="158">
        <f>_xll.qlInterestRateIndexMaturity(Currency&amp;"ibor"&amp;Tenor,BA413,Trigger)</f>
        <v>43084</v>
      </c>
      <c r="BC413" s="320">
        <f>_xll.qlIndexFixing($AC$5,AZ413,TRUE,_xll.ohTrigger(Trigger,Trigger12M))</f>
        <v>2.3905222051616866E-3</v>
      </c>
      <c r="BD413" s="320">
        <f>_xll.qlIndexFixing($BE$1,AZ413,TRUE,_xll.ohTrigger(Trigger,Trigger12M))</f>
        <v>3.4479159885291992E-3</v>
      </c>
    </row>
    <row r="414" spans="51:56" ht="11.25" customHeight="1" x14ac:dyDescent="0.25">
      <c r="AY414" s="157" t="s">
        <v>211</v>
      </c>
      <c r="AZ414" s="158">
        <f>_xll.qlInterestRateIndexFixingDate(Currency&amp;"ibor"&amp;Tenor,BA414,Trigger)</f>
        <v>42718</v>
      </c>
      <c r="BA414" s="158">
        <f>_xll.qlCalendarAdvance(Calendar,BA413,AY414,"f",,Trigger)</f>
        <v>42720</v>
      </c>
      <c r="BB414" s="158">
        <f>_xll.qlInterestRateIndexMaturity(Currency&amp;"ibor"&amp;Tenor,BA414,Trigger)</f>
        <v>43087</v>
      </c>
      <c r="BC414" s="320">
        <f>_xll.qlIndexFixing($AC$5,AZ414,TRUE,_xll.ohTrigger(Trigger,Trigger12M))</f>
        <v>2.3991782640403274E-3</v>
      </c>
      <c r="BD414" s="320">
        <f>_xll.qlIndexFixing($BE$1,AZ414,TRUE,_xll.ohTrigger(Trigger,Trigger12M))</f>
        <v>3.4599171048129954E-3</v>
      </c>
    </row>
    <row r="415" spans="51:56" ht="11.25" customHeight="1" x14ac:dyDescent="0.25">
      <c r="AY415" s="157" t="s">
        <v>211</v>
      </c>
      <c r="AZ415" s="158">
        <f>_xll.qlInterestRateIndexFixingDate(Currency&amp;"ibor"&amp;Tenor,BA415,Trigger)</f>
        <v>42719</v>
      </c>
      <c r="BA415" s="158">
        <f>_xll.qlCalendarAdvance(Calendar,BA414,AY415,"f",,Trigger)</f>
        <v>42723</v>
      </c>
      <c r="BB415" s="158">
        <f>_xll.qlInterestRateIndexMaturity(Currency&amp;"ibor"&amp;Tenor,BA415,Trigger)</f>
        <v>43088</v>
      </c>
      <c r="BC415" s="320">
        <f>_xll.qlIndexFixing($AC$5,AZ415,TRUE,_xll.ohTrigger(Trigger,Trigger12M))</f>
        <v>2.4050609856283429E-3</v>
      </c>
      <c r="BD415" s="320">
        <f>_xll.qlIndexFixing($BE$1,AZ415,TRUE,_xll.ohTrigger(Trigger,Trigger12M))</f>
        <v>3.4713071069903275E-3</v>
      </c>
    </row>
    <row r="416" spans="51:56" ht="11.25" customHeight="1" x14ac:dyDescent="0.25">
      <c r="AY416" s="157" t="s">
        <v>211</v>
      </c>
      <c r="AZ416" s="158">
        <f>_xll.qlInterestRateIndexFixingDate(Currency&amp;"ibor"&amp;Tenor,BA416,Trigger)</f>
        <v>42720</v>
      </c>
      <c r="BA416" s="158">
        <f>_xll.qlCalendarAdvance(Calendar,BA415,AY416,"f",,Trigger)</f>
        <v>42724</v>
      </c>
      <c r="BB416" s="158">
        <f>_xll.qlInterestRateIndexMaturity(Currency&amp;"ibor"&amp;Tenor,BA416,Trigger)</f>
        <v>43089</v>
      </c>
      <c r="BC416" s="320">
        <f>_xll.qlIndexFixing($AC$5,AZ416,TRUE,_xll.ohTrigger(Trigger,Trigger12M))</f>
        <v>2.4087779573993733E-3</v>
      </c>
      <c r="BD416" s="320">
        <f>_xll.qlIndexFixing($BE$1,AZ416,TRUE,_xll.ohTrigger(Trigger,Trigger12M))</f>
        <v>3.4770668679445374E-3</v>
      </c>
    </row>
    <row r="417" spans="51:56" ht="11.25" customHeight="1" x14ac:dyDescent="0.25">
      <c r="AY417" s="157" t="s">
        <v>211</v>
      </c>
      <c r="AZ417" s="158">
        <f>_xll.qlInterestRateIndexFixingDate(Currency&amp;"ibor"&amp;Tenor,BA417,Trigger)</f>
        <v>42723</v>
      </c>
      <c r="BA417" s="158">
        <f>_xll.qlCalendarAdvance(Calendar,BA416,AY417,"f",,Trigger)</f>
        <v>42725</v>
      </c>
      <c r="BB417" s="158">
        <f>_xll.qlInterestRateIndexMaturity(Currency&amp;"ibor"&amp;Tenor,BA417,Trigger)</f>
        <v>43090</v>
      </c>
      <c r="BC417" s="320">
        <f>_xll.qlIndexFixing($AC$5,AZ417,TRUE,_xll.ohTrigger(Trigger,Trigger12M))</f>
        <v>2.4125000005651054E-3</v>
      </c>
      <c r="BD417" s="320">
        <f>_xll.qlIndexFixing($BE$1,AZ417,TRUE,_xll.ohTrigger(Trigger,Trigger12M))</f>
        <v>3.4827956571352918E-3</v>
      </c>
    </row>
    <row r="418" spans="51:56" ht="11.25" customHeight="1" x14ac:dyDescent="0.25">
      <c r="AY418" s="157" t="s">
        <v>211</v>
      </c>
      <c r="AZ418" s="158">
        <f>_xll.qlInterestRateIndexFixingDate(Currency&amp;"ibor"&amp;Tenor,BA418,Trigger)</f>
        <v>42724</v>
      </c>
      <c r="BA418" s="158">
        <f>_xll.qlCalendarAdvance(Calendar,BA417,AY418,"f",,Trigger)</f>
        <v>42726</v>
      </c>
      <c r="BB418" s="158">
        <f>_xll.qlInterestRateIndexMaturity(Currency&amp;"ibor"&amp;Tenor,BA418,Trigger)</f>
        <v>43091</v>
      </c>
      <c r="BC418" s="320">
        <f>_xll.qlIndexFixing($AC$5,AZ418,TRUE,_xll.ohTrigger(Trigger,Trigger12M))</f>
        <v>2.4155344181191534E-3</v>
      </c>
      <c r="BD418" s="320">
        <f>_xll.qlIndexFixing($BE$1,AZ418,TRUE,_xll.ohTrigger(Trigger,Trigger12M))</f>
        <v>3.4884956204782559E-3</v>
      </c>
    </row>
    <row r="419" spans="51:56" ht="11.25" customHeight="1" x14ac:dyDescent="0.25">
      <c r="AY419" s="157" t="s">
        <v>211</v>
      </c>
      <c r="AZ419" s="158">
        <f>_xll.qlInterestRateIndexFixingDate(Currency&amp;"ibor"&amp;Tenor,BA419,Trigger)</f>
        <v>42725</v>
      </c>
      <c r="BA419" s="158">
        <f>_xll.qlCalendarAdvance(Calendar,BA418,AY419,"f",,Trigger)</f>
        <v>42727</v>
      </c>
      <c r="BB419" s="158">
        <f>_xll.qlInterestRateIndexMaturity(Currency&amp;"ibor"&amp;Tenor,BA419,Trigger)</f>
        <v>43096</v>
      </c>
      <c r="BC419" s="320">
        <f>_xll.qlIndexFixing($AC$5,AZ419,TRUE,_xll.ohTrigger(Trigger,Trigger12M))</f>
        <v>2.4262194265489432E-3</v>
      </c>
      <c r="BD419" s="320">
        <f>_xll.qlIndexFixing($BE$1,AZ419,TRUE,_xll.ohTrigger(Trigger,Trigger12M))</f>
        <v>3.5064225339228676E-3</v>
      </c>
    </row>
    <row r="420" spans="51:56" ht="11.25" customHeight="1" x14ac:dyDescent="0.25">
      <c r="AY420" s="157" t="s">
        <v>211</v>
      </c>
      <c r="AZ420" s="158">
        <f>_xll.qlInterestRateIndexFixingDate(Currency&amp;"ibor"&amp;Tenor,BA420,Trigger)</f>
        <v>42726</v>
      </c>
      <c r="BA420" s="158">
        <f>_xll.qlCalendarAdvance(Calendar,BA419,AY420,"f",,Trigger)</f>
        <v>42731</v>
      </c>
      <c r="BB420" s="158">
        <f>_xll.qlInterestRateIndexMaturity(Currency&amp;"ibor"&amp;Tenor,BA420,Trigger)</f>
        <v>43096</v>
      </c>
      <c r="BC420" s="320">
        <f>_xll.qlIndexFixing($AC$5,AZ420,TRUE,_xll.ohTrigger(Trigger,Trigger12M))</f>
        <v>2.430760747852864E-3</v>
      </c>
      <c r="BD420" s="320">
        <f>_xll.qlIndexFixing($BE$1,AZ420,TRUE,_xll.ohTrigger(Trigger,Trigger12M))</f>
        <v>3.5166392790695884E-3</v>
      </c>
    </row>
    <row r="421" spans="51:56" ht="11.25" customHeight="1" x14ac:dyDescent="0.25">
      <c r="AY421" s="157" t="s">
        <v>211</v>
      </c>
      <c r="AZ421" s="158">
        <f>_xll.qlInterestRateIndexFixingDate(Currency&amp;"ibor"&amp;Tenor,BA421,Trigger)</f>
        <v>42727</v>
      </c>
      <c r="BA421" s="158">
        <f>_xll.qlCalendarAdvance(Calendar,BA420,AY421,"f",,Trigger)</f>
        <v>42732</v>
      </c>
      <c r="BB421" s="158">
        <f>_xll.qlInterestRateIndexMaturity(Currency&amp;"ibor"&amp;Tenor,BA421,Trigger)</f>
        <v>43097</v>
      </c>
      <c r="BC421" s="320">
        <f>_xll.qlIndexFixing($AC$5,AZ421,TRUE,_xll.ohTrigger(Trigger,Trigger12M))</f>
        <v>2.4338168624258886E-3</v>
      </c>
      <c r="BD421" s="320">
        <f>_xll.qlIndexFixing($BE$1,AZ421,TRUE,_xll.ohTrigger(Trigger,Trigger12M))</f>
        <v>3.522212249590376E-3</v>
      </c>
    </row>
    <row r="422" spans="51:56" ht="11.25" customHeight="1" x14ac:dyDescent="0.25">
      <c r="AY422" s="157" t="s">
        <v>211</v>
      </c>
      <c r="AZ422" s="158">
        <f>_xll.qlInterestRateIndexFixingDate(Currency&amp;"ibor"&amp;Tenor,BA422,Trigger)</f>
        <v>42731</v>
      </c>
      <c r="BA422" s="158">
        <f>_xll.qlCalendarAdvance(Calendar,BA421,AY422,"f",,Trigger)</f>
        <v>42733</v>
      </c>
      <c r="BB422" s="158">
        <f>_xll.qlInterestRateIndexMaturity(Currency&amp;"ibor"&amp;Tenor,BA422,Trigger)</f>
        <v>43098</v>
      </c>
      <c r="BC422" s="320">
        <f>_xll.qlIndexFixing($AC$5,AZ422,TRUE,_xll.ohTrigger(Trigger,Trigger12M))</f>
        <v>2.4368765932853611E-3</v>
      </c>
      <c r="BD422" s="320">
        <f>_xll.qlIndexFixing($BE$1,AZ422,TRUE,_xll.ohTrigger(Trigger,Trigger12M))</f>
        <v>3.5277718646909424E-3</v>
      </c>
    </row>
    <row r="423" spans="51:56" ht="11.25" customHeight="1" x14ac:dyDescent="0.25">
      <c r="AY423" s="157" t="s">
        <v>211</v>
      </c>
      <c r="AZ423" s="158">
        <f>_xll.qlInterestRateIndexFixingDate(Currency&amp;"ibor"&amp;Tenor,BA423,Trigger)</f>
        <v>42732</v>
      </c>
      <c r="BA423" s="158">
        <f>_xll.qlCalendarAdvance(Calendar,BA422,AY423,"f",,Trigger)</f>
        <v>42734</v>
      </c>
      <c r="BB423" s="158">
        <f>_xll.qlInterestRateIndexMaturity(Currency&amp;"ibor"&amp;Tenor,BA423,Trigger)</f>
        <v>43098</v>
      </c>
      <c r="BC423" s="320">
        <f>_xll.qlIndexFixing($AC$5,AZ423,TRUE,_xll.ohTrigger(Trigger,Trigger12M))</f>
        <v>2.4380308424626169E-3</v>
      </c>
      <c r="BD423" s="320">
        <f>_xll.qlIndexFixing($BE$1,AZ423,TRUE,_xll.ohTrigger(Trigger,Trigger12M))</f>
        <v>3.5302421643361678E-3</v>
      </c>
    </row>
    <row r="424" spans="51:56" ht="11.25" customHeight="1" x14ac:dyDescent="0.25">
      <c r="AY424" s="157" t="s">
        <v>211</v>
      </c>
      <c r="AZ424" s="158">
        <f>_xll.qlInterestRateIndexFixingDate(Currency&amp;"ibor"&amp;Tenor,BA424,Trigger)</f>
        <v>42733</v>
      </c>
      <c r="BA424" s="158">
        <f>_xll.qlCalendarAdvance(Calendar,BA423,AY424,"f",,Trigger)</f>
        <v>42737</v>
      </c>
      <c r="BB424" s="158">
        <f>_xll.qlInterestRateIndexMaturity(Currency&amp;"ibor"&amp;Tenor,BA424,Trigger)</f>
        <v>43102</v>
      </c>
      <c r="BC424" s="320">
        <f>_xll.qlIndexFixing($AC$5,AZ424,TRUE,_xll.ohTrigger(Trigger,Trigger12M))</f>
        <v>2.4491516802622646E-3</v>
      </c>
      <c r="BD424" s="320">
        <f>_xll.qlIndexFixing($BE$1,AZ424,TRUE,_xll.ohTrigger(Trigger,Trigger12M))</f>
        <v>3.5499224955709216E-3</v>
      </c>
    </row>
    <row r="425" spans="51:56" ht="11.25" customHeight="1" x14ac:dyDescent="0.25">
      <c r="AY425" s="157" t="s">
        <v>211</v>
      </c>
      <c r="AZ425" s="158">
        <f>_xll.qlInterestRateIndexFixingDate(Currency&amp;"ibor"&amp;Tenor,BA425,Trigger)</f>
        <v>42734</v>
      </c>
      <c r="BA425" s="158">
        <f>_xll.qlCalendarAdvance(Calendar,BA424,AY425,"f",,Trigger)</f>
        <v>42738</v>
      </c>
      <c r="BB425" s="158">
        <f>_xll.qlInterestRateIndexMaturity(Currency&amp;"ibor"&amp;Tenor,BA425,Trigger)</f>
        <v>43103</v>
      </c>
      <c r="BC425" s="320">
        <f>_xll.qlIndexFixing($AC$5,AZ425,TRUE,_xll.ohTrigger(Trigger,Trigger12M))</f>
        <v>2.4522294930592191E-3</v>
      </c>
      <c r="BD425" s="320">
        <f>_xll.qlIndexFixing($BE$1,AZ425,TRUE,_xll.ohTrigger(Trigger,Trigger12M))</f>
        <v>3.5554497674045735E-3</v>
      </c>
    </row>
    <row r="426" spans="51:56" ht="11.25" customHeight="1" x14ac:dyDescent="0.25">
      <c r="AY426" s="157" t="s">
        <v>211</v>
      </c>
      <c r="AZ426" s="158">
        <f>_xll.qlInterestRateIndexFixingDate(Currency&amp;"ibor"&amp;Tenor,BA426,Trigger)</f>
        <v>42737</v>
      </c>
      <c r="BA426" s="158">
        <f>_xll.qlCalendarAdvance(Calendar,BA425,AY426,"f",,Trigger)</f>
        <v>42739</v>
      </c>
      <c r="BB426" s="158">
        <f>_xll.qlInterestRateIndexMaturity(Currency&amp;"ibor"&amp;Tenor,BA426,Trigger)</f>
        <v>43104</v>
      </c>
      <c r="BC426" s="320">
        <f>_xll.qlIndexFixing($AC$5,AZ426,TRUE,_xll.ohTrigger(Trigger,Trigger12M))</f>
        <v>2.4553109223445424E-3</v>
      </c>
      <c r="BD426" s="320">
        <f>_xll.qlIndexFixing($BE$1,AZ426,TRUE,_xll.ohTrigger(Trigger,Trigger12M))</f>
        <v>3.5609775696119981E-3</v>
      </c>
    </row>
    <row r="427" spans="51:56" ht="11.25" customHeight="1" x14ac:dyDescent="0.25">
      <c r="AY427" s="157" t="s">
        <v>211</v>
      </c>
      <c r="AZ427" s="158">
        <f>_xll.qlInterestRateIndexFixingDate(Currency&amp;"ibor"&amp;Tenor,BA427,Trigger)</f>
        <v>42738</v>
      </c>
      <c r="BA427" s="158">
        <f>_xll.qlCalendarAdvance(Calendar,BA426,AY427,"f",,Trigger)</f>
        <v>42740</v>
      </c>
      <c r="BB427" s="158">
        <f>_xll.qlInterestRateIndexMaturity(Currency&amp;"ibor"&amp;Tenor,BA427,Trigger)</f>
        <v>43105</v>
      </c>
      <c r="BC427" s="320">
        <f>_xll.qlIndexFixing($AC$5,AZ427,TRUE,_xll.ohTrigger(Trigger,Trigger12M))</f>
        <v>2.4583959681519613E-3</v>
      </c>
      <c r="BD427" s="320">
        <f>_xll.qlIndexFixing($BE$1,AZ427,TRUE,_xll.ohTrigger(Trigger,Trigger12M))</f>
        <v>3.566508272624279E-3</v>
      </c>
    </row>
    <row r="428" spans="51:56" ht="11.25" customHeight="1" x14ac:dyDescent="0.25">
      <c r="AY428" s="157" t="s">
        <v>211</v>
      </c>
      <c r="AZ428" s="158">
        <f>_xll.qlInterestRateIndexFixingDate(Currency&amp;"ibor"&amp;Tenor,BA428,Trigger)</f>
        <v>42739</v>
      </c>
      <c r="BA428" s="158">
        <f>_xll.qlCalendarAdvance(Calendar,BA427,AY428,"f",,Trigger)</f>
        <v>42741</v>
      </c>
      <c r="BB428" s="158">
        <f>_xll.qlInterestRateIndexMaturity(Currency&amp;"ibor"&amp;Tenor,BA428,Trigger)</f>
        <v>43108</v>
      </c>
      <c r="BC428" s="320">
        <f>_xll.qlIndexFixing($AC$5,AZ428,TRUE,_xll.ohTrigger(Trigger,Trigger12M))</f>
        <v>2.4652664489901886E-3</v>
      </c>
      <c r="BD428" s="320">
        <f>_xll.qlIndexFixing($BE$1,AZ428,TRUE,_xll.ohTrigger(Trigger,Trigger12M))</f>
        <v>3.5782419417808393E-3</v>
      </c>
    </row>
    <row r="429" spans="51:56" ht="11.25" customHeight="1" x14ac:dyDescent="0.25">
      <c r="AY429" s="157" t="s">
        <v>211</v>
      </c>
      <c r="AZ429" s="158">
        <f>_xll.qlInterestRateIndexFixingDate(Currency&amp;"ibor"&amp;Tenor,BA429,Trigger)</f>
        <v>42740</v>
      </c>
      <c r="BA429" s="158">
        <f>_xll.qlCalendarAdvance(Calendar,BA428,AY429,"f",,Trigger)</f>
        <v>42744</v>
      </c>
      <c r="BB429" s="158">
        <f>_xll.qlInterestRateIndexMaturity(Currency&amp;"ibor"&amp;Tenor,BA429,Trigger)</f>
        <v>43109</v>
      </c>
      <c r="BC429" s="320">
        <f>_xll.qlIndexFixing($AC$5,AZ429,TRUE,_xll.ohTrigger(Trigger,Trigger12M))</f>
        <v>2.4707723172799675E-3</v>
      </c>
      <c r="BD429" s="320">
        <f>_xll.qlIndexFixing($BE$1,AZ429,TRUE,_xll.ohTrigger(Trigger,Trigger12M))</f>
        <v>3.5887080627100602E-3</v>
      </c>
    </row>
    <row r="430" spans="51:56" ht="11.25" customHeight="1" x14ac:dyDescent="0.25">
      <c r="AY430" s="157" t="s">
        <v>211</v>
      </c>
      <c r="AZ430" s="158">
        <f>_xll.qlInterestRateIndexFixingDate(Currency&amp;"ibor"&amp;Tenor,BA430,Trigger)</f>
        <v>42741</v>
      </c>
      <c r="BA430" s="158">
        <f>_xll.qlCalendarAdvance(Calendar,BA429,AY430,"f",,Trigger)</f>
        <v>42745</v>
      </c>
      <c r="BB430" s="158">
        <f>_xll.qlInterestRateIndexMaturity(Currency&amp;"ibor"&amp;Tenor,BA430,Trigger)</f>
        <v>43110</v>
      </c>
      <c r="BC430" s="320">
        <f>_xll.qlIndexFixing($AC$5,AZ430,TRUE,_xll.ohTrigger(Trigger,Trigger12M))</f>
        <v>2.4738754462059502E-3</v>
      </c>
      <c r="BD430" s="320">
        <f>_xll.qlIndexFixing($BE$1,AZ430,TRUE,_xll.ohTrigger(Trigger,Trigger12M))</f>
        <v>3.5942893875876162E-3</v>
      </c>
    </row>
    <row r="431" spans="51:56" ht="11.25" customHeight="1" x14ac:dyDescent="0.25">
      <c r="AY431" s="157" t="s">
        <v>211</v>
      </c>
      <c r="AZ431" s="158">
        <f>_xll.qlInterestRateIndexFixingDate(Currency&amp;"ibor"&amp;Tenor,BA431,Trigger)</f>
        <v>42744</v>
      </c>
      <c r="BA431" s="158">
        <f>_xll.qlCalendarAdvance(Calendar,BA430,AY431,"f",,Trigger)</f>
        <v>42746</v>
      </c>
      <c r="BB431" s="158">
        <f>_xll.qlInterestRateIndexMaturity(Currency&amp;"ibor"&amp;Tenor,BA431,Trigger)</f>
        <v>43111</v>
      </c>
      <c r="BC431" s="320">
        <f>_xll.qlIndexFixing($AC$5,AZ431,TRUE,_xll.ohTrigger(Trigger,Trigger12M))</f>
        <v>2.4769821918574826E-3</v>
      </c>
      <c r="BD431" s="320">
        <f>_xll.qlIndexFixing($BE$1,AZ431,TRUE,_xll.ohTrigger(Trigger,Trigger12M))</f>
        <v>3.5998881726908754E-3</v>
      </c>
    </row>
    <row r="432" spans="51:56" ht="11.25" customHeight="1" x14ac:dyDescent="0.25">
      <c r="AY432" s="157" t="s">
        <v>211</v>
      </c>
      <c r="AZ432" s="158">
        <f>_xll.qlInterestRateIndexFixingDate(Currency&amp;"ibor"&amp;Tenor,BA432,Trigger)</f>
        <v>42745</v>
      </c>
      <c r="BA432" s="158">
        <f>_xll.qlCalendarAdvance(Calendar,BA431,AY432,"f",,Trigger)</f>
        <v>42747</v>
      </c>
      <c r="BB432" s="158">
        <f>_xll.qlInterestRateIndexMaturity(Currency&amp;"ibor"&amp;Tenor,BA432,Trigger)</f>
        <v>43112</v>
      </c>
      <c r="BC432" s="320">
        <f>_xll.qlIndexFixing($AC$5,AZ432,TRUE,_xll.ohTrigger(Trigger,Trigger12M))</f>
        <v>2.4800925542685093E-3</v>
      </c>
      <c r="BD432" s="320">
        <f>_xll.qlIndexFixing($BE$1,AZ432,TRUE,_xll.ohTrigger(Trigger,Trigger12M))</f>
        <v>3.6055069007356797E-3</v>
      </c>
    </row>
    <row r="433" spans="51:56" ht="11.25" customHeight="1" x14ac:dyDescent="0.25">
      <c r="AY433" s="157" t="s">
        <v>211</v>
      </c>
      <c r="AZ433" s="158">
        <f>_xll.qlInterestRateIndexFixingDate(Currency&amp;"ibor"&amp;Tenor,BA433,Trigger)</f>
        <v>42746</v>
      </c>
      <c r="BA433" s="158">
        <f>_xll.qlCalendarAdvance(Calendar,BA432,AY433,"f",,Trigger)</f>
        <v>42748</v>
      </c>
      <c r="BB433" s="158">
        <f>_xll.qlInterestRateIndexMaturity(Currency&amp;"ibor"&amp;Tenor,BA433,Trigger)</f>
        <v>43115</v>
      </c>
      <c r="BC433" s="320">
        <f>_xll.qlIndexFixing($AC$5,AZ433,TRUE,_xll.ohTrigger(Trigger,Trigger12M))</f>
        <v>2.486962302312482E-3</v>
      </c>
      <c r="BD433" s="320">
        <f>_xll.qlIndexFixing($BE$1,AZ433,TRUE,_xll.ohTrigger(Trigger,Trigger12M))</f>
        <v>3.6173820716064306E-3</v>
      </c>
    </row>
    <row r="434" spans="51:56" ht="11.25" customHeight="1" x14ac:dyDescent="0.25">
      <c r="AY434" s="157" t="s">
        <v>211</v>
      </c>
      <c r="AZ434" s="158">
        <f>_xll.qlInterestRateIndexFixingDate(Currency&amp;"ibor"&amp;Tenor,BA434,Trigger)</f>
        <v>42747</v>
      </c>
      <c r="BA434" s="158">
        <f>_xll.qlCalendarAdvance(Calendar,BA433,AY434,"f",,Trigger)</f>
        <v>42751</v>
      </c>
      <c r="BB434" s="158">
        <f>_xll.qlInterestRateIndexMaturity(Currency&amp;"ibor"&amp;Tenor,BA434,Trigger)</f>
        <v>43116</v>
      </c>
      <c r="BC434" s="320">
        <f>_xll.qlIndexFixing($AC$5,AZ434,TRUE,_xll.ohTrigger(Trigger,Trigger12M))</f>
        <v>2.4925701721904142E-3</v>
      </c>
      <c r="BD434" s="320">
        <f>_xll.qlIndexFixing($BE$1,AZ434,TRUE,_xll.ohTrigger(Trigger,Trigger12M))</f>
        <v>3.6282314582036668E-3</v>
      </c>
    </row>
    <row r="435" spans="51:56" ht="11.25" customHeight="1" x14ac:dyDescent="0.25">
      <c r="AY435" s="157" t="s">
        <v>211</v>
      </c>
      <c r="AZ435" s="158">
        <f>_xll.qlInterestRateIndexFixingDate(Currency&amp;"ibor"&amp;Tenor,BA435,Trigger)</f>
        <v>42748</v>
      </c>
      <c r="BA435" s="158">
        <f>_xll.qlCalendarAdvance(Calendar,BA434,AY435,"f",,Trigger)</f>
        <v>42752</v>
      </c>
      <c r="BB435" s="158">
        <f>_xll.qlInterestRateIndexMaturity(Currency&amp;"ibor"&amp;Tenor,BA435,Trigger)</f>
        <v>43117</v>
      </c>
      <c r="BC435" s="320">
        <f>_xll.qlIndexFixing($AC$5,AZ435,TRUE,_xll.ohTrigger(Trigger,Trigger12M))</f>
        <v>2.4956986189111621E-3</v>
      </c>
      <c r="BD435" s="320">
        <f>_xll.qlIndexFixing($BE$1,AZ435,TRUE,_xll.ohTrigger(Trigger,Trigger12M))</f>
        <v>3.6339872213777976E-3</v>
      </c>
    </row>
    <row r="436" spans="51:56" ht="11.25" customHeight="1" x14ac:dyDescent="0.25">
      <c r="AY436" s="157" t="s">
        <v>211</v>
      </c>
      <c r="AZ436" s="158">
        <f>_xll.qlInterestRateIndexFixingDate(Currency&amp;"ibor"&amp;Tenor,BA436,Trigger)</f>
        <v>42751</v>
      </c>
      <c r="BA436" s="158">
        <f>_xll.qlCalendarAdvance(Calendar,BA435,AY436,"f",,Trigger)</f>
        <v>42753</v>
      </c>
      <c r="BB436" s="158">
        <f>_xll.qlInterestRateIndexMaturity(Currency&amp;"ibor"&amp;Tenor,BA436,Trigger)</f>
        <v>43118</v>
      </c>
      <c r="BC436" s="320">
        <f>_xll.qlIndexFixing($AC$5,AZ436,TRUE,_xll.ohTrigger(Trigger,Trigger12M))</f>
        <v>2.4988306825963909E-3</v>
      </c>
      <c r="BD436" s="320">
        <f>_xll.qlIndexFixing($BE$1,AZ436,TRUE,_xll.ohTrigger(Trigger,Trigger12M))</f>
        <v>3.6397752631192539E-3</v>
      </c>
    </row>
    <row r="437" spans="51:56" ht="11.25" customHeight="1" x14ac:dyDescent="0.25">
      <c r="AY437" s="157" t="s">
        <v>211</v>
      </c>
      <c r="AZ437" s="158">
        <f>_xll.qlInterestRateIndexFixingDate(Currency&amp;"ibor"&amp;Tenor,BA437,Trigger)</f>
        <v>42752</v>
      </c>
      <c r="BA437" s="158">
        <f>_xll.qlCalendarAdvance(Calendar,BA436,AY437,"f",,Trigger)</f>
        <v>42754</v>
      </c>
      <c r="BB437" s="158">
        <f>_xll.qlInterestRateIndexMaturity(Currency&amp;"ibor"&amp;Tenor,BA437,Trigger)</f>
        <v>43119</v>
      </c>
      <c r="BC437" s="320">
        <f>_xll.qlIndexFixing($AC$5,AZ437,TRUE,_xll.ohTrigger(Trigger,Trigger12M))</f>
        <v>2.5019663632804851E-3</v>
      </c>
      <c r="BD437" s="320">
        <f>_xll.qlIndexFixing($BE$1,AZ437,TRUE,_xll.ohTrigger(Trigger,Trigger12M))</f>
        <v>3.6455952635173626E-3</v>
      </c>
    </row>
    <row r="438" spans="51:56" ht="11.25" customHeight="1" x14ac:dyDescent="0.25">
      <c r="AY438" s="157" t="s">
        <v>211</v>
      </c>
      <c r="AZ438" s="158">
        <f>_xll.qlInterestRateIndexFixingDate(Currency&amp;"ibor"&amp;Tenor,BA438,Trigger)</f>
        <v>42753</v>
      </c>
      <c r="BA438" s="158">
        <f>_xll.qlCalendarAdvance(Calendar,BA437,AY438,"f",,Trigger)</f>
        <v>42755</v>
      </c>
      <c r="BB438" s="158">
        <f>_xll.qlInterestRateIndexMaturity(Currency&amp;"ibor"&amp;Tenor,BA438,Trigger)</f>
        <v>43122</v>
      </c>
      <c r="BC438" s="320">
        <f>_xll.qlIndexFixing($AC$5,AZ438,TRUE,_xll.ohTrigger(Trigger,Trigger12M))</f>
        <v>2.5088344215634952E-3</v>
      </c>
      <c r="BD438" s="320">
        <f>_xll.qlIndexFixing($BE$1,AZ438,TRUE,_xll.ohTrigger(Trigger,Trigger12M))</f>
        <v>3.6577111312570219E-3</v>
      </c>
    </row>
    <row r="439" spans="51:56" ht="11.25" customHeight="1" x14ac:dyDescent="0.25">
      <c r="AY439" s="157" t="s">
        <v>211</v>
      </c>
      <c r="AZ439" s="158">
        <f>_xll.qlInterestRateIndexFixingDate(Currency&amp;"ibor"&amp;Tenor,BA439,Trigger)</f>
        <v>42754</v>
      </c>
      <c r="BA439" s="158">
        <f>_xll.qlCalendarAdvance(Calendar,BA438,AY439,"f",,Trigger)</f>
        <v>42758</v>
      </c>
      <c r="BB439" s="158">
        <f>_xll.qlInterestRateIndexMaturity(Currency&amp;"ibor"&amp;Tenor,BA439,Trigger)</f>
        <v>43123</v>
      </c>
      <c r="BC439" s="320">
        <f>_xll.qlIndexFixing($AC$5,AZ439,TRUE,_xll.ohTrigger(Trigger,Trigger12M))</f>
        <v>2.514545256693178E-3</v>
      </c>
      <c r="BD439" s="320">
        <f>_xll.qlIndexFixing($BE$1,AZ439,TRUE,_xll.ohTrigger(Trigger,Trigger12M))</f>
        <v>3.669188353573884E-3</v>
      </c>
    </row>
    <row r="440" spans="51:56" ht="11.25" customHeight="1" x14ac:dyDescent="0.25">
      <c r="AY440" s="157" t="s">
        <v>211</v>
      </c>
      <c r="AZ440" s="158">
        <f>_xll.qlInterestRateIndexFixingDate(Currency&amp;"ibor"&amp;Tenor,BA440,Trigger)</f>
        <v>42755</v>
      </c>
      <c r="BA440" s="158">
        <f>_xll.qlCalendarAdvance(Calendar,BA439,AY440,"f",,Trigger)</f>
        <v>42759</v>
      </c>
      <c r="BB440" s="158">
        <f>_xll.qlInterestRateIndexMaturity(Currency&amp;"ibor"&amp;Tenor,BA440,Trigger)</f>
        <v>43124</v>
      </c>
      <c r="BC440" s="320">
        <f>_xll.qlIndexFixing($AC$5,AZ440,TRUE,_xll.ohTrigger(Trigger,Trigger12M))</f>
        <v>2.5176990228877858E-3</v>
      </c>
      <c r="BD440" s="320">
        <f>_xll.qlIndexFixing($BE$1,AZ440,TRUE,_xll.ohTrigger(Trigger,Trigger12M))</f>
        <v>3.6751632487057443E-3</v>
      </c>
    </row>
    <row r="441" spans="51:56" ht="11.25" customHeight="1" x14ac:dyDescent="0.25">
      <c r="AY441" s="157" t="s">
        <v>211</v>
      </c>
      <c r="AZ441" s="158">
        <f>_xll.qlInterestRateIndexFixingDate(Currency&amp;"ibor"&amp;Tenor,BA441,Trigger)</f>
        <v>42758</v>
      </c>
      <c r="BA441" s="158">
        <f>_xll.qlCalendarAdvance(Calendar,BA440,AY441,"f",,Trigger)</f>
        <v>42760</v>
      </c>
      <c r="BB441" s="158">
        <f>_xll.qlInterestRateIndexMaturity(Currency&amp;"ibor"&amp;Tenor,BA441,Trigger)</f>
        <v>43125</v>
      </c>
      <c r="BC441" s="320">
        <f>_xll.qlIndexFixing($AC$5,AZ441,TRUE,_xll.ohTrigger(Trigger,Trigger12M))</f>
        <v>2.5208564062877779E-3</v>
      </c>
      <c r="BD441" s="320">
        <f>_xll.qlIndexFixing($BE$1,AZ441,TRUE,_xll.ohTrigger(Trigger,Trigger12M))</f>
        <v>3.6811681230948185E-3</v>
      </c>
    </row>
    <row r="442" spans="51:56" ht="11.25" customHeight="1" x14ac:dyDescent="0.25">
      <c r="AY442" s="157" t="s">
        <v>211</v>
      </c>
      <c r="AZ442" s="158">
        <f>_xll.qlInterestRateIndexFixingDate(Currency&amp;"ibor"&amp;Tenor,BA442,Trigger)</f>
        <v>42759</v>
      </c>
      <c r="BA442" s="158">
        <f>_xll.qlCalendarAdvance(Calendar,BA441,AY442,"f",,Trigger)</f>
        <v>42761</v>
      </c>
      <c r="BB442" s="158">
        <f>_xll.qlInterestRateIndexMaturity(Currency&amp;"ibor"&amp;Tenor,BA442,Trigger)</f>
        <v>43126</v>
      </c>
      <c r="BC442" s="320">
        <f>_xll.qlIndexFixing($AC$5,AZ442,TRUE,_xll.ohTrigger(Trigger,Trigger12M))</f>
        <v>2.5240174069279765E-3</v>
      </c>
      <c r="BD442" s="320">
        <f>_xll.qlIndexFixing($BE$1,AZ442,TRUE,_xll.ohTrigger(Trigger,Trigger12M))</f>
        <v>3.6872026368505798E-3</v>
      </c>
    </row>
    <row r="443" spans="51:56" ht="11.25" customHeight="1" x14ac:dyDescent="0.25">
      <c r="AY443" s="157" t="s">
        <v>211</v>
      </c>
      <c r="AZ443" s="158">
        <f>_xll.qlInterestRateIndexFixingDate(Currency&amp;"ibor"&amp;Tenor,BA443,Trigger)</f>
        <v>42760</v>
      </c>
      <c r="BA443" s="158">
        <f>_xll.qlCalendarAdvance(Calendar,BA442,AY443,"f",,Trigger)</f>
        <v>42762</v>
      </c>
      <c r="BB443" s="158">
        <f>_xll.qlInterestRateIndexMaturity(Currency&amp;"ibor"&amp;Tenor,BA443,Trigger)</f>
        <v>43129</v>
      </c>
      <c r="BC443" s="320">
        <f>_xll.qlIndexFixing($AC$5,AZ443,TRUE,_xll.ohTrigger(Trigger,Trigger12M))</f>
        <v>2.5308828184829376E-3</v>
      </c>
      <c r="BD443" s="320">
        <f>_xll.qlIndexFixing($BE$1,AZ443,TRUE,_xll.ohTrigger(Trigger,Trigger12M))</f>
        <v>3.6995530180293891E-3</v>
      </c>
    </row>
    <row r="444" spans="51:56" ht="11.25" customHeight="1" x14ac:dyDescent="0.25">
      <c r="AY444" s="157" t="s">
        <v>211</v>
      </c>
      <c r="AZ444" s="158">
        <f>_xll.qlInterestRateIndexFixingDate(Currency&amp;"ibor"&amp;Tenor,BA444,Trigger)</f>
        <v>42761</v>
      </c>
      <c r="BA444" s="158">
        <f>_xll.qlCalendarAdvance(Calendar,BA443,AY444,"f",,Trigger)</f>
        <v>42765</v>
      </c>
      <c r="BB444" s="158">
        <f>_xll.qlInterestRateIndexMaturity(Currency&amp;"ibor"&amp;Tenor,BA444,Trigger)</f>
        <v>43130</v>
      </c>
      <c r="BC444" s="320">
        <f>_xll.qlIndexFixing($AC$5,AZ444,TRUE,_xll.ohTrigger(Trigger,Trigger12M))</f>
        <v>2.5366975825833167E-3</v>
      </c>
      <c r="BD444" s="320">
        <f>_xll.qlIndexFixing($BE$1,AZ444,TRUE,_xll.ohTrigger(Trigger,Trigger12M))</f>
        <v>3.7116301877971867E-3</v>
      </c>
    </row>
    <row r="445" spans="51:56" ht="11.25" customHeight="1" x14ac:dyDescent="0.25">
      <c r="AY445" s="157" t="s">
        <v>211</v>
      </c>
      <c r="AZ445" s="158">
        <f>_xll.qlInterestRateIndexFixingDate(Currency&amp;"ibor"&amp;Tenor,BA445,Trigger)</f>
        <v>42762</v>
      </c>
      <c r="BA445" s="158">
        <f>_xll.qlCalendarAdvance(Calendar,BA444,AY445,"f",,Trigger)</f>
        <v>42766</v>
      </c>
      <c r="BB445" s="158">
        <f>_xll.qlInterestRateIndexMaturity(Currency&amp;"ibor"&amp;Tenor,BA445,Trigger)</f>
        <v>43131</v>
      </c>
      <c r="BC445" s="320">
        <f>_xll.qlIndexFixing($AC$5,AZ445,TRUE,_xll.ohTrigger(Trigger,Trigger12M))</f>
        <v>2.5398766699444579E-3</v>
      </c>
      <c r="BD445" s="320">
        <f>_xll.qlIndexFixing($BE$1,AZ445,TRUE,_xll.ohTrigger(Trigger,Trigger12M))</f>
        <v>3.7178077000939564E-3</v>
      </c>
    </row>
    <row r="446" spans="51:56" ht="11.25" customHeight="1" x14ac:dyDescent="0.25">
      <c r="AY446" s="157" t="s">
        <v>211</v>
      </c>
      <c r="AZ446" s="158">
        <f>_xll.qlInterestRateIndexFixingDate(Currency&amp;"ibor"&amp;Tenor,BA446,Trigger)</f>
        <v>42765</v>
      </c>
      <c r="BA446" s="158">
        <f>_xll.qlCalendarAdvance(Calendar,BA445,AY446,"f",,Trigger)</f>
        <v>42767</v>
      </c>
      <c r="BB446" s="158">
        <f>_xll.qlInterestRateIndexMaturity(Currency&amp;"ibor"&amp;Tenor,BA446,Trigger)</f>
        <v>43132</v>
      </c>
      <c r="BC446" s="320">
        <f>_xll.qlIndexFixing($AC$5,AZ446,TRUE,_xll.ohTrigger(Trigger,Trigger12M))</f>
        <v>2.543059374753858E-3</v>
      </c>
      <c r="BD446" s="320">
        <f>_xll.qlIndexFixing($BE$1,AZ446,TRUE,_xll.ohTrigger(Trigger,Trigger12M))</f>
        <v>3.7240127524516974E-3</v>
      </c>
    </row>
    <row r="447" spans="51:56" ht="11.25" customHeight="1" x14ac:dyDescent="0.25">
      <c r="AY447" s="157" t="s">
        <v>211</v>
      </c>
      <c r="AZ447" s="158">
        <f>_xll.qlInterestRateIndexFixingDate(Currency&amp;"ibor"&amp;Tenor,BA447,Trigger)</f>
        <v>42766</v>
      </c>
      <c r="BA447" s="158">
        <f>_xll.qlCalendarAdvance(Calendar,BA446,AY447,"f",,Trigger)</f>
        <v>42768</v>
      </c>
      <c r="BB447" s="158">
        <f>_xll.qlInterestRateIndexMaturity(Currency&amp;"ibor"&amp;Tenor,BA447,Trigger)</f>
        <v>43133</v>
      </c>
      <c r="BC447" s="320">
        <f>_xll.qlIndexFixing($AC$5,AZ447,TRUE,_xll.ohTrigger(Trigger,Trigger12M))</f>
        <v>2.5462456970469951E-3</v>
      </c>
      <c r="BD447" s="320">
        <f>_xll.qlIndexFixing($BE$1,AZ447,TRUE,_xll.ohTrigger(Trigger,Trigger12M))</f>
        <v>3.7302449849903937E-3</v>
      </c>
    </row>
    <row r="448" spans="51:56" ht="11.25" customHeight="1" x14ac:dyDescent="0.25">
      <c r="AY448" s="157" t="s">
        <v>211</v>
      </c>
      <c r="AZ448" s="158">
        <f>_xll.qlInterestRateIndexFixingDate(Currency&amp;"ibor"&amp;Tenor,BA448,Trigger)</f>
        <v>42767</v>
      </c>
      <c r="BA448" s="158">
        <f>_xll.qlCalendarAdvance(Calendar,BA447,AY448,"f",,Trigger)</f>
        <v>42769</v>
      </c>
      <c r="BB448" s="158">
        <f>_xll.qlInterestRateIndexMaturity(Currency&amp;"ibor"&amp;Tenor,BA448,Trigger)</f>
        <v>43136</v>
      </c>
      <c r="BC448" s="320">
        <f>_xll.qlIndexFixing($AC$5,AZ448,TRUE,_xll.ohTrigger(Trigger,Trigger12M))</f>
        <v>2.5531075049052667E-3</v>
      </c>
      <c r="BD448" s="320">
        <f>_xll.qlIndexFixing($BE$1,AZ448,TRUE,_xll.ohTrigger(Trigger,Trigger12M))</f>
        <v>3.7428055783655496E-3</v>
      </c>
    </row>
    <row r="449" spans="51:56" ht="11.25" customHeight="1" x14ac:dyDescent="0.25">
      <c r="AY449" s="157" t="s">
        <v>211</v>
      </c>
      <c r="AZ449" s="158">
        <f>_xll.qlInterestRateIndexFixingDate(Currency&amp;"ibor"&amp;Tenor,BA449,Trigger)</f>
        <v>42768</v>
      </c>
      <c r="BA449" s="158">
        <f>_xll.qlCalendarAdvance(Calendar,BA448,AY449,"f",,Trigger)</f>
        <v>42772</v>
      </c>
      <c r="BB449" s="158">
        <f>_xll.qlInterestRateIndexMaturity(Currency&amp;"ibor"&amp;Tenor,BA449,Trigger)</f>
        <v>43137</v>
      </c>
      <c r="BC449" s="320">
        <f>_xll.qlIndexFixing($AC$5,AZ449,TRUE,_xll.ohTrigger(Trigger,Trigger12M))</f>
        <v>2.5590271617509362E-3</v>
      </c>
      <c r="BD449" s="320">
        <f>_xll.qlIndexFixing($BE$1,AZ449,TRUE,_xll.ohTrigger(Trigger,Trigger12M))</f>
        <v>3.7554384193852785E-3</v>
      </c>
    </row>
    <row r="450" spans="51:56" ht="11.25" customHeight="1" x14ac:dyDescent="0.25">
      <c r="AY450" s="157" t="s">
        <v>211</v>
      </c>
      <c r="AZ450" s="158">
        <f>_xll.qlInterestRateIndexFixingDate(Currency&amp;"ibor"&amp;Tenor,BA450,Trigger)</f>
        <v>42769</v>
      </c>
      <c r="BA450" s="158">
        <f>_xll.qlCalendarAdvance(Calendar,BA449,AY450,"f",,Trigger)</f>
        <v>42773</v>
      </c>
      <c r="BB450" s="158">
        <f>_xll.qlInterestRateIndexMaturity(Currency&amp;"ibor"&amp;Tenor,BA450,Trigger)</f>
        <v>43138</v>
      </c>
      <c r="BC450" s="320">
        <f>_xll.qlIndexFixing($AC$5,AZ450,TRUE,_xll.ohTrigger(Trigger,Trigger12M))</f>
        <v>2.5622315719848621E-3</v>
      </c>
      <c r="BD450" s="320">
        <f>_xll.qlIndexFixing($BE$1,AZ450,TRUE,_xll.ohTrigger(Trigger,Trigger12M))</f>
        <v>3.7618010546545612E-3</v>
      </c>
    </row>
    <row r="451" spans="51:56" ht="11.25" customHeight="1" x14ac:dyDescent="0.25">
      <c r="AY451" s="157" t="s">
        <v>211</v>
      </c>
      <c r="AZ451" s="158">
        <f>_xll.qlInterestRateIndexFixingDate(Currency&amp;"ibor"&amp;Tenor,BA451,Trigger)</f>
        <v>42772</v>
      </c>
      <c r="BA451" s="158">
        <f>_xll.qlCalendarAdvance(Calendar,BA450,AY451,"f",,Trigger)</f>
        <v>42774</v>
      </c>
      <c r="BB451" s="158">
        <f>_xll.qlInterestRateIndexMaturity(Currency&amp;"ibor"&amp;Tenor,BA451,Trigger)</f>
        <v>43139</v>
      </c>
      <c r="BC451" s="320">
        <f>_xll.qlIndexFixing($AC$5,AZ451,TRUE,_xll.ohTrigger(Trigger,Trigger12M))</f>
        <v>2.5654395999123304E-3</v>
      </c>
      <c r="BD451" s="320">
        <f>_xll.qlIndexFixing($BE$1,AZ451,TRUE,_xll.ohTrigger(Trigger,Trigger12M))</f>
        <v>3.7681886508371797E-3</v>
      </c>
    </row>
    <row r="452" spans="51:56" ht="11.25" customHeight="1" x14ac:dyDescent="0.25">
      <c r="AY452" s="157" t="s">
        <v>211</v>
      </c>
      <c r="AZ452" s="158">
        <f>_xll.qlInterestRateIndexFixingDate(Currency&amp;"ibor"&amp;Tenor,BA452,Trigger)</f>
        <v>42773</v>
      </c>
      <c r="BA452" s="158">
        <f>_xll.qlCalendarAdvance(Calendar,BA451,AY452,"f",,Trigger)</f>
        <v>42775</v>
      </c>
      <c r="BB452" s="158">
        <f>_xll.qlInterestRateIndexMaturity(Currency&amp;"ibor"&amp;Tenor,BA452,Trigger)</f>
        <v>43140</v>
      </c>
      <c r="BC452" s="320">
        <f>_xll.qlIndexFixing($AC$5,AZ452,TRUE,_xll.ohTrigger(Trigger,Trigger12M))</f>
        <v>2.5686512455681621E-3</v>
      </c>
      <c r="BD452" s="320">
        <f>_xll.qlIndexFixing($BE$1,AZ452,TRUE,_xll.ohTrigger(Trigger,Trigger12M))</f>
        <v>3.7746008280548694E-3</v>
      </c>
    </row>
    <row r="453" spans="51:56" ht="11.25" customHeight="1" x14ac:dyDescent="0.25">
      <c r="AY453" s="157" t="s">
        <v>211</v>
      </c>
      <c r="AZ453" s="158">
        <f>_xll.qlInterestRateIndexFixingDate(Currency&amp;"ibor"&amp;Tenor,BA453,Trigger)</f>
        <v>42774</v>
      </c>
      <c r="BA453" s="158">
        <f>_xll.qlCalendarAdvance(Calendar,BA452,AY453,"f",,Trigger)</f>
        <v>42776</v>
      </c>
      <c r="BB453" s="158">
        <f>_xll.qlInterestRateIndexMaturity(Currency&amp;"ibor"&amp;Tenor,BA453,Trigger)</f>
        <v>43143</v>
      </c>
      <c r="BC453" s="320">
        <f>_xll.qlIndexFixing($AC$5,AZ453,TRUE,_xll.ohTrigger(Trigger,Trigger12M))</f>
        <v>2.5755084927594684E-3</v>
      </c>
      <c r="BD453" s="320">
        <f>_xll.qlIndexFixing($BE$1,AZ453,TRUE,_xll.ohTrigger(Trigger,Trigger12M))</f>
        <v>3.7873469841575745E-3</v>
      </c>
    </row>
    <row r="454" spans="51:56" ht="11.25" customHeight="1" x14ac:dyDescent="0.25">
      <c r="AY454" s="157" t="s">
        <v>211</v>
      </c>
      <c r="AZ454" s="158">
        <f>_xll.qlInterestRateIndexFixingDate(Currency&amp;"ibor"&amp;Tenor,BA454,Trigger)</f>
        <v>42775</v>
      </c>
      <c r="BA454" s="158">
        <f>_xll.qlCalendarAdvance(Calendar,BA453,AY454,"f",,Trigger)</f>
        <v>42779</v>
      </c>
      <c r="BB454" s="158">
        <f>_xll.qlInterestRateIndexMaturity(Currency&amp;"ibor"&amp;Tenor,BA454,Trigger)</f>
        <v>43144</v>
      </c>
      <c r="BC454" s="320">
        <f>_xll.qlIndexFixing($AC$5,AZ454,TRUE,_xll.ohTrigger(Trigger,Trigger12M))</f>
        <v>2.5815340061811883E-3</v>
      </c>
      <c r="BD454" s="320">
        <f>_xll.qlIndexFixing($BE$1,AZ454,TRUE,_xll.ohTrigger(Trigger,Trigger12M))</f>
        <v>3.8004876496917335E-3</v>
      </c>
    </row>
    <row r="455" spans="51:56" ht="11.25" customHeight="1" x14ac:dyDescent="0.25">
      <c r="AY455" s="157" t="s">
        <v>211</v>
      </c>
      <c r="AZ455" s="158">
        <f>_xll.qlInterestRateIndexFixingDate(Currency&amp;"ibor"&amp;Tenor,BA455,Trigger)</f>
        <v>42776</v>
      </c>
      <c r="BA455" s="158">
        <f>_xll.qlCalendarAdvance(Calendar,BA454,AY455,"f",,Trigger)</f>
        <v>42780</v>
      </c>
      <c r="BB455" s="158">
        <f>_xll.qlInterestRateIndexMaturity(Currency&amp;"ibor"&amp;Tenor,BA455,Trigger)</f>
        <v>43145</v>
      </c>
      <c r="BC455" s="320">
        <f>_xll.qlIndexFixing($AC$5,AZ455,TRUE,_xll.ohTrigger(Trigger,Trigger12M))</f>
        <v>2.5847637410083861E-3</v>
      </c>
      <c r="BD455" s="320">
        <f>_xll.qlIndexFixing($BE$1,AZ455,TRUE,_xll.ohTrigger(Trigger,Trigger12M))</f>
        <v>3.8070169338890983E-3</v>
      </c>
    </row>
    <row r="456" spans="51:56" ht="11.25" customHeight="1" x14ac:dyDescent="0.25">
      <c r="AY456" s="157" t="s">
        <v>211</v>
      </c>
      <c r="AZ456" s="158">
        <f>_xll.qlInterestRateIndexFixingDate(Currency&amp;"ibor"&amp;Tenor,BA456,Trigger)</f>
        <v>42779</v>
      </c>
      <c r="BA456" s="158">
        <f>_xll.qlCalendarAdvance(Calendar,BA455,AY456,"f",,Trigger)</f>
        <v>42781</v>
      </c>
      <c r="BB456" s="158">
        <f>_xll.qlInterestRateIndexMaturity(Currency&amp;"ibor"&amp;Tenor,BA456,Trigger)</f>
        <v>43146</v>
      </c>
      <c r="BC456" s="320">
        <f>_xll.qlIndexFixing($AC$5,AZ456,TRUE,_xll.ohTrigger(Trigger,Trigger12M))</f>
        <v>2.5879970937755046E-3</v>
      </c>
      <c r="BD456" s="320">
        <f>_xll.qlIndexFixing($BE$1,AZ456,TRUE,_xll.ohTrigger(Trigger,Trigger12M))</f>
        <v>3.8135684598359456E-3</v>
      </c>
    </row>
    <row r="457" spans="51:56" ht="11.25" customHeight="1" x14ac:dyDescent="0.25">
      <c r="AY457" s="157" t="s">
        <v>211</v>
      </c>
      <c r="AZ457" s="158">
        <f>_xll.qlInterestRateIndexFixingDate(Currency&amp;"ibor"&amp;Tenor,BA457,Trigger)</f>
        <v>42780</v>
      </c>
      <c r="BA457" s="158">
        <f>_xll.qlCalendarAdvance(Calendar,BA456,AY457,"f",,Trigger)</f>
        <v>42782</v>
      </c>
      <c r="BB457" s="158">
        <f>_xll.qlInterestRateIndexMaturity(Currency&amp;"ibor"&amp;Tenor,BA457,Trigger)</f>
        <v>43147</v>
      </c>
      <c r="BC457" s="320">
        <f>_xll.qlIndexFixing($AC$5,AZ457,TRUE,_xll.ohTrigger(Trigger,Trigger12M))</f>
        <v>2.5912340645182401E-3</v>
      </c>
      <c r="BD457" s="320">
        <f>_xll.qlIndexFixing($BE$1,AZ457,TRUE,_xll.ohTrigger(Trigger,Trigger12M))</f>
        <v>3.8201415287308217E-3</v>
      </c>
    </row>
    <row r="458" spans="51:56" ht="11.25" customHeight="1" x14ac:dyDescent="0.25">
      <c r="AY458" s="157" t="s">
        <v>211</v>
      </c>
      <c r="AZ458" s="158">
        <f>_xll.qlInterestRateIndexFixingDate(Currency&amp;"ibor"&amp;Tenor,BA458,Trigger)</f>
        <v>42781</v>
      </c>
      <c r="BA458" s="158">
        <f>_xll.qlCalendarAdvance(Calendar,BA457,AY458,"f",,Trigger)</f>
        <v>42783</v>
      </c>
      <c r="BB458" s="158">
        <f>_xll.qlInterestRateIndexMaturity(Currency&amp;"ibor"&amp;Tenor,BA458,Trigger)</f>
        <v>43150</v>
      </c>
      <c r="BC458" s="320">
        <f>_xll.qlIndexFixing($AC$5,AZ458,TRUE,_xll.ohTrigger(Trigger,Trigger12M))</f>
        <v>2.5980857940697127E-3</v>
      </c>
      <c r="BD458" s="320">
        <f>_xll.qlIndexFixing($BE$1,AZ458,TRUE,_xll.ohTrigger(Trigger,Trigger12M))</f>
        <v>3.8330462033230582E-3</v>
      </c>
    </row>
    <row r="459" spans="51:56" ht="11.25" customHeight="1" x14ac:dyDescent="0.25">
      <c r="AY459" s="157" t="s">
        <v>211</v>
      </c>
      <c r="AZ459" s="158">
        <f>_xll.qlInterestRateIndexFixingDate(Currency&amp;"ibor"&amp;Tenor,BA459,Trigger)</f>
        <v>42782</v>
      </c>
      <c r="BA459" s="158">
        <f>_xll.qlCalendarAdvance(Calendar,BA458,AY459,"f",,Trigger)</f>
        <v>42786</v>
      </c>
      <c r="BB459" s="158">
        <f>_xll.qlInterestRateIndexMaturity(Currency&amp;"ibor"&amp;Tenor,BA459,Trigger)</f>
        <v>43151</v>
      </c>
      <c r="BC459" s="320">
        <f>_xll.qlIndexFixing($AC$5,AZ459,TRUE,_xll.ohTrigger(Trigger,Trigger12M))</f>
        <v>2.6042181279555877E-3</v>
      </c>
      <c r="BD459" s="320">
        <f>_xll.qlIndexFixing($BE$1,AZ459,TRUE,_xll.ohTrigger(Trigger,Trigger12M))</f>
        <v>3.8466080221881481E-3</v>
      </c>
    </row>
    <row r="460" spans="51:56" ht="11.25" customHeight="1" x14ac:dyDescent="0.25">
      <c r="AY460" s="157" t="s">
        <v>211</v>
      </c>
      <c r="AZ460" s="158">
        <f>_xll.qlInterestRateIndexFixingDate(Currency&amp;"ibor"&amp;Tenor,BA460,Trigger)</f>
        <v>42783</v>
      </c>
      <c r="BA460" s="158">
        <f>_xll.qlCalendarAdvance(Calendar,BA459,AY460,"f",,Trigger)</f>
        <v>42787</v>
      </c>
      <c r="BB460" s="158">
        <f>_xll.qlInterestRateIndexMaturity(Currency&amp;"ibor"&amp;Tenor,BA460,Trigger)</f>
        <v>43152</v>
      </c>
      <c r="BC460" s="320">
        <f>_xll.qlIndexFixing($AC$5,AZ460,TRUE,_xll.ohTrigger(Trigger,Trigger12M))</f>
        <v>2.607473189109027E-3</v>
      </c>
      <c r="BD460" s="320">
        <f>_xll.qlIndexFixing($BE$1,AZ460,TRUE,_xll.ohTrigger(Trigger,Trigger12M))</f>
        <v>3.8532570292420182E-3</v>
      </c>
    </row>
    <row r="461" spans="51:56" ht="11.25" customHeight="1" x14ac:dyDescent="0.25">
      <c r="AY461" s="157" t="s">
        <v>211</v>
      </c>
      <c r="AZ461" s="158">
        <f>_xll.qlInterestRateIndexFixingDate(Currency&amp;"ibor"&amp;Tenor,BA461,Trigger)</f>
        <v>42786</v>
      </c>
      <c r="BA461" s="158">
        <f>_xll.qlCalendarAdvance(Calendar,BA460,AY461,"f",,Trigger)</f>
        <v>42788</v>
      </c>
      <c r="BB461" s="158">
        <f>_xll.qlInterestRateIndexMaturity(Currency&amp;"ibor"&amp;Tenor,BA461,Trigger)</f>
        <v>43153</v>
      </c>
      <c r="BC461" s="320">
        <f>_xll.qlIndexFixing($AC$5,AZ461,TRUE,_xll.ohTrigger(Trigger,Trigger12M))</f>
        <v>2.6107318684518311E-3</v>
      </c>
      <c r="BD461" s="320">
        <f>_xll.qlIndexFixing($BE$1,AZ461,TRUE,_xll.ohTrigger(Trigger,Trigger12M))</f>
        <v>3.8599144722870813E-3</v>
      </c>
    </row>
    <row r="462" spans="51:56" ht="11.25" customHeight="1" x14ac:dyDescent="0.25">
      <c r="AY462" s="157" t="s">
        <v>211</v>
      </c>
      <c r="AZ462" s="158">
        <f>_xll.qlInterestRateIndexFixingDate(Currency&amp;"ibor"&amp;Tenor,BA462,Trigger)</f>
        <v>42787</v>
      </c>
      <c r="BA462" s="158">
        <f>_xll.qlCalendarAdvance(Calendar,BA461,AY462,"f",,Trigger)</f>
        <v>42789</v>
      </c>
      <c r="BB462" s="158">
        <f>_xll.qlInterestRateIndexMaturity(Currency&amp;"ibor"&amp;Tenor,BA462,Trigger)</f>
        <v>43154</v>
      </c>
      <c r="BC462" s="320">
        <f>_xll.qlIndexFixing($AC$5,AZ462,TRUE,_xll.ohTrigger(Trigger,Trigger12M))</f>
        <v>2.6139941660188212E-3</v>
      </c>
      <c r="BD462" s="320">
        <f>_xll.qlIndexFixing($BE$1,AZ462,TRUE,_xll.ohTrigger(Trigger,Trigger12M))</f>
        <v>3.8665780679925528E-3</v>
      </c>
    </row>
    <row r="463" spans="51:56" ht="11.25" customHeight="1" x14ac:dyDescent="0.25">
      <c r="AY463" s="157" t="s">
        <v>211</v>
      </c>
      <c r="AZ463" s="158">
        <f>_xll.qlInterestRateIndexFixingDate(Currency&amp;"ibor"&amp;Tenor,BA463,Trigger)</f>
        <v>42788</v>
      </c>
      <c r="BA463" s="158">
        <f>_xll.qlCalendarAdvance(Calendar,BA462,AY463,"f",,Trigger)</f>
        <v>42790</v>
      </c>
      <c r="BB463" s="158">
        <f>_xll.qlInterestRateIndexMaturity(Currency&amp;"ibor"&amp;Tenor,BA463,Trigger)</f>
        <v>43157</v>
      </c>
      <c r="BC463" s="320">
        <f>_xll.qlIndexFixing($AC$5,AZ463,TRUE,_xll.ohTrigger(Trigger,Trigger12M))</f>
        <v>2.6208394209553511E-3</v>
      </c>
      <c r="BD463" s="320">
        <f>_xll.qlIndexFixing($BE$1,AZ463,TRUE,_xll.ohTrigger(Trigger,Trigger12M))</f>
        <v>3.879555474784083E-3</v>
      </c>
    </row>
    <row r="464" spans="51:56" ht="11.25" customHeight="1" x14ac:dyDescent="0.25">
      <c r="AY464" s="157" t="s">
        <v>211</v>
      </c>
      <c r="AZ464" s="158">
        <f>_xll.qlInterestRateIndexFixingDate(Currency&amp;"ibor"&amp;Tenor,BA464,Trigger)</f>
        <v>42789</v>
      </c>
      <c r="BA464" s="158">
        <f>_xll.qlCalendarAdvance(Calendar,BA463,AY464,"f",,Trigger)</f>
        <v>42793</v>
      </c>
      <c r="BB464" s="158">
        <f>_xll.qlInterestRateIndexMaturity(Currency&amp;"ibor"&amp;Tenor,BA464,Trigger)</f>
        <v>43158</v>
      </c>
      <c r="BC464" s="320">
        <f>_xll.qlIndexFixing($AC$5,AZ464,TRUE,_xll.ohTrigger(Trigger,Trigger12M))</f>
        <v>2.6270795392498185E-3</v>
      </c>
      <c r="BD464" s="320">
        <f>_xll.qlIndexFixing($BE$1,AZ464,TRUE,_xll.ohTrigger(Trigger,Trigger12M))</f>
        <v>3.8932478189906503E-3</v>
      </c>
    </row>
    <row r="465" spans="51:56" ht="11.25" customHeight="1" x14ac:dyDescent="0.25">
      <c r="AY465" s="157" t="s">
        <v>211</v>
      </c>
      <c r="AZ465" s="158">
        <f>_xll.qlInterestRateIndexFixingDate(Currency&amp;"ibor"&amp;Tenor,BA465,Trigger)</f>
        <v>42790</v>
      </c>
      <c r="BA465" s="158">
        <f>_xll.qlCalendarAdvance(Calendar,BA464,AY465,"f",,Trigger)</f>
        <v>42794</v>
      </c>
      <c r="BB465" s="158">
        <f>_xll.qlInterestRateIndexMaturity(Currency&amp;"ibor"&amp;Tenor,BA465,Trigger)</f>
        <v>43159</v>
      </c>
      <c r="BC465" s="320">
        <f>_xll.qlIndexFixing($AC$5,AZ465,TRUE,_xll.ohTrigger(Trigger,Trigger12M))</f>
        <v>2.6303599284771429E-3</v>
      </c>
      <c r="BD465" s="320">
        <f>_xll.qlIndexFixing($BE$1,AZ465,TRUE,_xll.ohTrigger(Trigger,Trigger12M))</f>
        <v>3.8999074362152347E-3</v>
      </c>
    </row>
    <row r="466" spans="51:56" ht="11.25" customHeight="1" x14ac:dyDescent="0.25">
      <c r="AY466" s="157" t="s">
        <v>211</v>
      </c>
      <c r="AZ466" s="158">
        <f>_xll.qlInterestRateIndexFixingDate(Currency&amp;"ibor"&amp;Tenor,BA466,Trigger)</f>
        <v>42793</v>
      </c>
      <c r="BA466" s="158">
        <f>_xll.qlCalendarAdvance(Calendar,BA465,AY466,"f",,Trigger)</f>
        <v>42795</v>
      </c>
      <c r="BB466" s="158">
        <f>_xll.qlInterestRateIndexMaturity(Currency&amp;"ibor"&amp;Tenor,BA466,Trigger)</f>
        <v>43160</v>
      </c>
      <c r="BC466" s="320">
        <f>_xll.qlIndexFixing($AC$5,AZ466,TRUE,_xll.ohTrigger(Trigger,Trigger12M))</f>
        <v>2.6336439361441524E-3</v>
      </c>
      <c r="BD466" s="320">
        <f>_xll.qlIndexFixing($BE$1,AZ466,TRUE,_xll.ohTrigger(Trigger,Trigger12M))</f>
        <v>3.9065592110150271E-3</v>
      </c>
    </row>
    <row r="467" spans="51:56" ht="11.25" customHeight="1" x14ac:dyDescent="0.25">
      <c r="AY467" s="157" t="s">
        <v>211</v>
      </c>
      <c r="AZ467" s="158">
        <f>_xll.qlInterestRateIndexFixingDate(Currency&amp;"ibor"&amp;Tenor,BA467,Trigger)</f>
        <v>42794</v>
      </c>
      <c r="BA467" s="158">
        <f>_xll.qlCalendarAdvance(Calendar,BA466,AY467,"f",,Trigger)</f>
        <v>42796</v>
      </c>
      <c r="BB467" s="158">
        <f>_xll.qlInterestRateIndexMaturity(Currency&amp;"ibor"&amp;Tenor,BA467,Trigger)</f>
        <v>43161</v>
      </c>
      <c r="BC467" s="320">
        <f>_xll.qlIndexFixing($AC$5,AZ467,TRUE,_xll.ohTrigger(Trigger,Trigger12M))</f>
        <v>2.6369315622869816E-3</v>
      </c>
      <c r="BD467" s="320">
        <f>_xll.qlIndexFixing($BE$1,AZ467,TRUE,_xll.ohTrigger(Trigger,Trigger12M))</f>
        <v>3.913200761688179E-3</v>
      </c>
    </row>
    <row r="468" spans="51:56" ht="11.25" customHeight="1" x14ac:dyDescent="0.25">
      <c r="AY468" s="157" t="s">
        <v>211</v>
      </c>
      <c r="AZ468" s="158">
        <f>_xll.qlInterestRateIndexFixingDate(Currency&amp;"ibor"&amp;Tenor,BA468,Trigger)</f>
        <v>42795</v>
      </c>
      <c r="BA468" s="158">
        <f>_xll.qlCalendarAdvance(Calendar,BA467,AY468,"f",,Trigger)</f>
        <v>42797</v>
      </c>
      <c r="BB468" s="158">
        <f>_xll.qlInterestRateIndexMaturity(Currency&amp;"ibor"&amp;Tenor,BA468,Trigger)</f>
        <v>43164</v>
      </c>
      <c r="BC468" s="320">
        <f>_xll.qlIndexFixing($AC$5,AZ468,TRUE,_xll.ohTrigger(Trigger,Trigger12M))</f>
        <v>2.6437693856291755E-3</v>
      </c>
      <c r="BD468" s="320">
        <f>_xll.qlIndexFixing($BE$1,AZ468,TRUE,_xll.ohTrigger(Trigger,Trigger12M))</f>
        <v>3.9261374352894283E-3</v>
      </c>
    </row>
    <row r="469" spans="51:56" ht="11.25" customHeight="1" x14ac:dyDescent="0.25">
      <c r="AY469" s="157" t="s">
        <v>211</v>
      </c>
      <c r="AZ469" s="158">
        <f>_xll.qlInterestRateIndexFixingDate(Currency&amp;"ibor"&amp;Tenor,BA469,Trigger)</f>
        <v>42796</v>
      </c>
      <c r="BA469" s="158">
        <f>_xll.qlCalendarAdvance(Calendar,BA468,AY469,"f",,Trigger)</f>
        <v>42800</v>
      </c>
      <c r="BB469" s="158">
        <f>_xll.qlInterestRateIndexMaturity(Currency&amp;"ibor"&amp;Tenor,BA469,Trigger)</f>
        <v>43165</v>
      </c>
      <c r="BC469" s="320">
        <f>_xll.qlIndexFixing($AC$5,AZ469,TRUE,_xll.ohTrigger(Trigger,Trigger12M))</f>
        <v>2.6501182523354901E-3</v>
      </c>
      <c r="BD469" s="320">
        <f>_xll.qlIndexFixing($BE$1,AZ469,TRUE,_xll.ohTrigger(Trigger,Trigger12M))</f>
        <v>3.9396165971635859E-3</v>
      </c>
    </row>
    <row r="470" spans="51:56" ht="11.25" customHeight="1" x14ac:dyDescent="0.25">
      <c r="AY470" s="157" t="s">
        <v>211</v>
      </c>
      <c r="AZ470" s="158">
        <f>_xll.qlInterestRateIndexFixingDate(Currency&amp;"ibor"&amp;Tenor,BA470,Trigger)</f>
        <v>42797</v>
      </c>
      <c r="BA470" s="158">
        <f>_xll.qlCalendarAdvance(Calendar,BA469,AY470,"f",,Trigger)</f>
        <v>42801</v>
      </c>
      <c r="BB470" s="158">
        <f>_xll.qlInterestRateIndexMaturity(Currency&amp;"ibor"&amp;Tenor,BA470,Trigger)</f>
        <v>43166</v>
      </c>
      <c r="BC470" s="320">
        <f>_xll.qlIndexFixing($AC$5,AZ470,TRUE,_xll.ohTrigger(Trigger,Trigger12M))</f>
        <v>2.6534239713974827E-3</v>
      </c>
      <c r="BD470" s="320">
        <f>_xll.qlIndexFixing($BE$1,AZ470,TRUE,_xll.ohTrigger(Trigger,Trigger12M))</f>
        <v>3.9461708097604598E-3</v>
      </c>
    </row>
    <row r="471" spans="51:56" ht="11.25" customHeight="1" x14ac:dyDescent="0.25">
      <c r="AY471" s="157" t="s">
        <v>211</v>
      </c>
      <c r="AZ471" s="158">
        <f>_xll.qlInterestRateIndexFixingDate(Currency&amp;"ibor"&amp;Tenor,BA471,Trigger)</f>
        <v>42800</v>
      </c>
      <c r="BA471" s="158">
        <f>_xll.qlCalendarAdvance(Calendar,BA470,AY471,"f",,Trigger)</f>
        <v>42802</v>
      </c>
      <c r="BB471" s="158">
        <f>_xll.qlInterestRateIndexMaturity(Currency&amp;"ibor"&amp;Tenor,BA471,Trigger)</f>
        <v>43167</v>
      </c>
      <c r="BC471" s="320">
        <f>_xll.qlIndexFixing($AC$5,AZ471,TRUE,_xll.ohTrigger(Trigger,Trigger12M))</f>
        <v>2.6567333091518895E-3</v>
      </c>
      <c r="BD471" s="320">
        <f>_xll.qlIndexFixing($BE$1,AZ471,TRUE,_xll.ohTrigger(Trigger,Trigger12M))</f>
        <v>3.9527002128698276E-3</v>
      </c>
    </row>
    <row r="472" spans="51:56" ht="11.25" customHeight="1" x14ac:dyDescent="0.25">
      <c r="AY472" s="157" t="s">
        <v>211</v>
      </c>
      <c r="AZ472" s="158">
        <f>_xll.qlInterestRateIndexFixingDate(Currency&amp;"ibor"&amp;Tenor,BA472,Trigger)</f>
        <v>42801</v>
      </c>
      <c r="BA472" s="158">
        <f>_xll.qlCalendarAdvance(Calendar,BA471,AY472,"f",,Trigger)</f>
        <v>42803</v>
      </c>
      <c r="BB472" s="158">
        <f>_xll.qlInterestRateIndexMaturity(Currency&amp;"ibor"&amp;Tenor,BA472,Trigger)</f>
        <v>43168</v>
      </c>
      <c r="BC472" s="320">
        <f>_xll.qlIndexFixing($AC$5,AZ472,TRUE,_xll.ohTrigger(Trigger,Trigger12M))</f>
        <v>2.6600462656348458E-3</v>
      </c>
      <c r="BD472" s="320">
        <f>_xll.qlIndexFixing($BE$1,AZ472,TRUE,_xll.ohTrigger(Trigger,Trigger12M))</f>
        <v>3.9592023264058548E-3</v>
      </c>
    </row>
    <row r="473" spans="51:56" ht="11.25" customHeight="1" x14ac:dyDescent="0.25">
      <c r="AY473" s="157" t="s">
        <v>211</v>
      </c>
      <c r="AZ473" s="158">
        <f>_xll.qlInterestRateIndexFixingDate(Currency&amp;"ibor"&amp;Tenor,BA473,Trigger)</f>
        <v>42802</v>
      </c>
      <c r="BA473" s="158">
        <f>_xll.qlCalendarAdvance(Calendar,BA472,AY473,"f",,Trigger)</f>
        <v>42804</v>
      </c>
      <c r="BB473" s="158">
        <f>_xll.qlInterestRateIndexMaturity(Currency&amp;"ibor"&amp;Tenor,BA473,Trigger)</f>
        <v>43171</v>
      </c>
      <c r="BC473" s="320">
        <f>_xll.qlIndexFixing($AC$5,AZ473,TRUE,_xll.ohTrigger(Trigger,Trigger12M))</f>
        <v>2.6668757004000318E-3</v>
      </c>
      <c r="BD473" s="320">
        <f>_xll.qlIndexFixing($BE$1,AZ473,TRUE,_xll.ohTrigger(Trigger,Trigger12M))</f>
        <v>3.9719843500804512E-3</v>
      </c>
    </row>
    <row r="474" spans="51:56" ht="11.25" customHeight="1" x14ac:dyDescent="0.25">
      <c r="AY474" s="157" t="s">
        <v>211</v>
      </c>
      <c r="AZ474" s="158">
        <f>_xll.qlInterestRateIndexFixingDate(Currency&amp;"ibor"&amp;Tenor,BA474,Trigger)</f>
        <v>42803</v>
      </c>
      <c r="BA474" s="158">
        <f>_xll.qlCalendarAdvance(Calendar,BA473,AY474,"f",,Trigger)</f>
        <v>42807</v>
      </c>
      <c r="BB474" s="158">
        <f>_xll.qlInterestRateIndexMaturity(Currency&amp;"ibor"&amp;Tenor,BA474,Trigger)</f>
        <v>43172</v>
      </c>
      <c r="BC474" s="320">
        <f>_xll.qlIndexFixing($AC$5,AZ474,TRUE,_xll.ohTrigger(Trigger,Trigger12M))</f>
        <v>2.6733342795794766E-3</v>
      </c>
      <c r="BD474" s="320">
        <f>_xll.qlIndexFixing($BE$1,AZ474,TRUE,_xll.ohTrigger(Trigger,Trigger12M))</f>
        <v>3.9848877912061998E-3</v>
      </c>
    </row>
    <row r="475" spans="51:56" ht="11.25" customHeight="1" x14ac:dyDescent="0.25">
      <c r="AY475" s="157" t="s">
        <v>211</v>
      </c>
      <c r="AZ475" s="158">
        <f>_xll.qlInterestRateIndexFixingDate(Currency&amp;"ibor"&amp;Tenor,BA475,Trigger)</f>
        <v>42804</v>
      </c>
      <c r="BA475" s="158">
        <f>_xll.qlCalendarAdvance(Calendar,BA474,AY475,"f",,Trigger)</f>
        <v>42808</v>
      </c>
      <c r="BB475" s="158">
        <f>_xll.qlInterestRateIndexMaturity(Currency&amp;"ibor"&amp;Tenor,BA475,Trigger)</f>
        <v>43173</v>
      </c>
      <c r="BC475" s="320">
        <f>_xll.qlIndexFixing($AC$5,AZ475,TRUE,_xll.ohTrigger(Trigger,Trigger12M))</f>
        <v>2.6766653302507178E-3</v>
      </c>
      <c r="BD475" s="320">
        <f>_xll.qlIndexFixing($BE$1,AZ475,TRUE,_xll.ohTrigger(Trigger,Trigger12M))</f>
        <v>3.9912157636965342E-3</v>
      </c>
    </row>
    <row r="476" spans="51:56" ht="11.25" customHeight="1" x14ac:dyDescent="0.25">
      <c r="AY476" s="157" t="s">
        <v>211</v>
      </c>
      <c r="AZ476" s="158">
        <f>_xll.qlInterestRateIndexFixingDate(Currency&amp;"ibor"&amp;Tenor,BA476,Trigger)</f>
        <v>42807</v>
      </c>
      <c r="BA476" s="158">
        <f>_xll.qlCalendarAdvance(Calendar,BA475,AY476,"f",,Trigger)</f>
        <v>42809</v>
      </c>
      <c r="BB476" s="158">
        <f>_xll.qlInterestRateIndexMaturity(Currency&amp;"ibor"&amp;Tenor,BA476,Trigger)</f>
        <v>43174</v>
      </c>
      <c r="BC476" s="320">
        <f>_xll.qlIndexFixing($AC$5,AZ476,TRUE,_xll.ohTrigger(Trigger,Trigger12M))</f>
        <v>2.6799999998688546E-3</v>
      </c>
      <c r="BD476" s="320">
        <f>_xll.qlIndexFixing($BE$1,AZ476,TRUE,_xll.ohTrigger(Trigger,Trigger12M))</f>
        <v>3.9975019810148359E-3</v>
      </c>
    </row>
    <row r="477" spans="51:56" ht="11.25" customHeight="1" x14ac:dyDescent="0.25">
      <c r="AY477" s="157" t="s">
        <v>211</v>
      </c>
      <c r="AZ477" s="158">
        <f>_xll.qlInterestRateIndexFixingDate(Currency&amp;"ibor"&amp;Tenor,BA477,Trigger)</f>
        <v>42808</v>
      </c>
      <c r="BA477" s="158">
        <f>_xll.qlCalendarAdvance(Calendar,BA476,AY477,"f",,Trigger)</f>
        <v>42810</v>
      </c>
      <c r="BB477" s="158">
        <f>_xll.qlInterestRateIndexMaturity(Currency&amp;"ibor"&amp;Tenor,BA477,Trigger)</f>
        <v>43175</v>
      </c>
      <c r="BC477" s="320">
        <f>_xll.qlIndexFixing($AC$5,AZ477,TRUE,_xll.ohTrigger(Trigger,Trigger12M))</f>
        <v>2.7050904782559651E-3</v>
      </c>
      <c r="BD477" s="320">
        <f>_xll.qlIndexFixing($BE$1,AZ477,TRUE,_xll.ohTrigger(Trigger,Trigger12M))</f>
        <v>4.0037474234404149E-3</v>
      </c>
    </row>
    <row r="478" spans="51:56" ht="11.25" customHeight="1" x14ac:dyDescent="0.25">
      <c r="AY478" s="157" t="s">
        <v>211</v>
      </c>
      <c r="AZ478" s="158">
        <f>_xll.qlInterestRateIndexFixingDate(Currency&amp;"ibor"&amp;Tenor,BA478,Trigger)</f>
        <v>42809</v>
      </c>
      <c r="BA478" s="158">
        <f>_xll.qlCalendarAdvance(Calendar,BA477,AY478,"f",,Trigger)</f>
        <v>42811</v>
      </c>
      <c r="BB478" s="158">
        <f>_xll.qlInterestRateIndexMaturity(Currency&amp;"ibor"&amp;Tenor,BA478,Trigger)</f>
        <v>43178</v>
      </c>
      <c r="BC478" s="320">
        <f>_xll.qlIndexFixing($AC$5,AZ478,TRUE,_xll.ohTrigger(Trigger,Trigger12M))</f>
        <v>2.7774209994062557E-3</v>
      </c>
      <c r="BD478" s="320">
        <f>_xll.qlIndexFixing($BE$1,AZ478,TRUE,_xll.ohTrigger(Trigger,Trigger12M))</f>
        <v>4.0162740464605787E-3</v>
      </c>
    </row>
    <row r="479" spans="51:56" ht="11.25" customHeight="1" x14ac:dyDescent="0.25">
      <c r="AY479" s="157" t="s">
        <v>211</v>
      </c>
      <c r="AZ479" s="158">
        <f>_xll.qlInterestRateIndexFixingDate(Currency&amp;"ibor"&amp;Tenor,BA479,Trigger)</f>
        <v>42810</v>
      </c>
      <c r="BA479" s="158">
        <f>_xll.qlCalendarAdvance(Calendar,BA478,AY479,"f",,Trigger)</f>
        <v>42814</v>
      </c>
      <c r="BB479" s="158">
        <f>_xll.qlInterestRateIndexMaturity(Currency&amp;"ibor"&amp;Tenor,BA479,Trigger)</f>
        <v>43179</v>
      </c>
      <c r="BC479" s="320">
        <f>_xll.qlIndexFixing($AC$5,AZ479,TRUE,_xll.ohTrigger(Trigger,Trigger12M))</f>
        <v>2.8078260632687243E-3</v>
      </c>
      <c r="BD479" s="320">
        <f>_xll.qlIndexFixing($BE$1,AZ479,TRUE,_xll.ohTrigger(Trigger,Trigger12M))</f>
        <v>4.0283556090745035E-3</v>
      </c>
    </row>
    <row r="480" spans="51:56" ht="11.25" customHeight="1" x14ac:dyDescent="0.25">
      <c r="AY480" s="157" t="s">
        <v>211</v>
      </c>
      <c r="AZ480" s="158">
        <f>_xll.qlInterestRateIndexFixingDate(Currency&amp;"ibor"&amp;Tenor,BA480,Trigger)</f>
        <v>42811</v>
      </c>
      <c r="BA480" s="158">
        <f>_xll.qlCalendarAdvance(Calendar,BA479,AY480,"f",,Trigger)</f>
        <v>42815</v>
      </c>
      <c r="BB480" s="158">
        <f>_xll.qlInterestRateIndexMaturity(Currency&amp;"ibor"&amp;Tenor,BA480,Trigger)</f>
        <v>43180</v>
      </c>
      <c r="BC480" s="320">
        <f>_xll.qlIndexFixing($AC$5,AZ480,TRUE,_xll.ohTrigger(Trigger,Trigger12M))</f>
        <v>2.8336288669456567E-3</v>
      </c>
      <c r="BD480" s="320">
        <f>_xll.qlIndexFixing($BE$1,AZ480,TRUE,_xll.ohTrigger(Trigger,Trigger12M))</f>
        <v>4.0344229008853838E-3</v>
      </c>
    </row>
    <row r="481" spans="51:56" ht="11.25" customHeight="1" x14ac:dyDescent="0.25">
      <c r="AY481" s="157" t="s">
        <v>211</v>
      </c>
      <c r="AZ481" s="158">
        <f>_xll.qlInterestRateIndexFixingDate(Currency&amp;"ibor"&amp;Tenor,BA481,Trigger)</f>
        <v>42814</v>
      </c>
      <c r="BA481" s="158">
        <f>_xll.qlCalendarAdvance(Calendar,BA480,AY481,"f",,Trigger)</f>
        <v>42816</v>
      </c>
      <c r="BB481" s="158">
        <f>_xll.qlInterestRateIndexMaturity(Currency&amp;"ibor"&amp;Tenor,BA481,Trigger)</f>
        <v>43181</v>
      </c>
      <c r="BC481" s="320">
        <f>_xll.qlIndexFixing($AC$5,AZ481,TRUE,_xll.ohTrigger(Trigger,Trigger12M))</f>
        <v>2.859479240956672E-3</v>
      </c>
      <c r="BD481" s="320">
        <f>_xll.qlIndexFixing($BE$1,AZ481,TRUE,_xll.ohTrigger(Trigger,Trigger12M))</f>
        <v>4.0404597875046949E-3</v>
      </c>
    </row>
    <row r="482" spans="51:56" ht="11.25" customHeight="1" x14ac:dyDescent="0.25">
      <c r="AY482" s="157" t="s">
        <v>211</v>
      </c>
      <c r="AZ482" s="158">
        <f>_xll.qlInterestRateIndexFixingDate(Currency&amp;"ibor"&amp;Tenor,BA482,Trigger)</f>
        <v>42815</v>
      </c>
      <c r="BA482" s="158">
        <f>_xll.qlCalendarAdvance(Calendar,BA481,AY482,"f",,Trigger)</f>
        <v>42817</v>
      </c>
      <c r="BB482" s="158">
        <f>_xll.qlInterestRateIndexMaturity(Currency&amp;"ibor"&amp;Tenor,BA482,Trigger)</f>
        <v>43182</v>
      </c>
      <c r="BC482" s="320">
        <f>_xll.qlIndexFixing($AC$5,AZ482,TRUE,_xll.ohTrigger(Trigger,Trigger12M))</f>
        <v>2.8853771889967876E-3</v>
      </c>
      <c r="BD482" s="320">
        <f>_xll.qlIndexFixing($BE$1,AZ482,TRUE,_xll.ohTrigger(Trigger,Trigger12M))</f>
        <v>4.0464680372963016E-3</v>
      </c>
    </row>
    <row r="483" spans="51:56" ht="11.25" customHeight="1" x14ac:dyDescent="0.25">
      <c r="AY483" s="157" t="s">
        <v>211</v>
      </c>
      <c r="AZ483" s="158">
        <f>_xll.qlInterestRateIndexFixingDate(Currency&amp;"ibor"&amp;Tenor,BA483,Trigger)</f>
        <v>42816</v>
      </c>
      <c r="BA483" s="158">
        <f>_xll.qlCalendarAdvance(Calendar,BA482,AY483,"f",,Trigger)</f>
        <v>42818</v>
      </c>
      <c r="BB483" s="158">
        <f>_xll.qlInterestRateIndexMaturity(Currency&amp;"ibor"&amp;Tenor,BA483,Trigger)</f>
        <v>43185</v>
      </c>
      <c r="BC483" s="320">
        <f>_xll.qlIndexFixing($AC$5,AZ483,TRUE,_xll.ohTrigger(Trigger,Trigger12M))</f>
        <v>2.9577427845180579E-3</v>
      </c>
      <c r="BD483" s="320">
        <f>_xll.qlIndexFixing($BE$1,AZ483,TRUE,_xll.ohTrigger(Trigger,Trigger12M))</f>
        <v>4.058790003816929E-3</v>
      </c>
    </row>
    <row r="484" spans="51:56" ht="11.25" customHeight="1" x14ac:dyDescent="0.25">
      <c r="AY484" s="157" t="s">
        <v>211</v>
      </c>
      <c r="AZ484" s="158">
        <f>_xll.qlInterestRateIndexFixingDate(Currency&amp;"ibor"&amp;Tenor,BA484,Trigger)</f>
        <v>42817</v>
      </c>
      <c r="BA484" s="158">
        <f>_xll.qlCalendarAdvance(Calendar,BA483,AY484,"f",,Trigger)</f>
        <v>42821</v>
      </c>
      <c r="BB484" s="158">
        <f>_xll.qlInterestRateIndexMaturity(Currency&amp;"ibor"&amp;Tenor,BA484,Trigger)</f>
        <v>43186</v>
      </c>
      <c r="BC484" s="320">
        <f>_xll.qlIndexFixing($AC$5,AZ484,TRUE,_xll.ohTrigger(Trigger,Trigger12M))</f>
        <v>2.9894447955726234E-3</v>
      </c>
      <c r="BD484" s="320">
        <f>_xll.qlIndexFixing($BE$1,AZ484,TRUE,_xll.ohTrigger(Trigger,Trigger12M))</f>
        <v>4.0702504362223352E-3</v>
      </c>
    </row>
    <row r="485" spans="51:56" ht="11.25" customHeight="1" x14ac:dyDescent="0.25">
      <c r="AY485" s="157" t="s">
        <v>211</v>
      </c>
      <c r="AZ485" s="158">
        <f>_xll.qlInterestRateIndexFixingDate(Currency&amp;"ibor"&amp;Tenor,BA485,Trigger)</f>
        <v>42818</v>
      </c>
      <c r="BA485" s="158">
        <f>_xll.qlCalendarAdvance(Calendar,BA484,AY485,"f",,Trigger)</f>
        <v>42822</v>
      </c>
      <c r="BB485" s="158">
        <f>_xll.qlInterestRateIndexMaturity(Currency&amp;"ibor"&amp;Tenor,BA485,Trigger)</f>
        <v>43187</v>
      </c>
      <c r="BC485" s="320">
        <f>_xll.qlIndexFixing($AC$5,AZ485,TRUE,_xll.ohTrigger(Trigger,Trigger12M))</f>
        <v>3.0155806694130054E-3</v>
      </c>
      <c r="BD485" s="320">
        <f>_xll.qlIndexFixing($BE$1,AZ485,TRUE,_xll.ohTrigger(Trigger,Trigger12M))</f>
        <v>4.0761424280962386E-3</v>
      </c>
    </row>
    <row r="486" spans="51:56" ht="11.25" customHeight="1" x14ac:dyDescent="0.25">
      <c r="AY486" s="157" t="s">
        <v>211</v>
      </c>
      <c r="AZ486" s="158">
        <f>_xll.qlInterestRateIndexFixingDate(Currency&amp;"ibor"&amp;Tenor,BA486,Trigger)</f>
        <v>42821</v>
      </c>
      <c r="BA486" s="158">
        <f>_xll.qlCalendarAdvance(Calendar,BA485,AY486,"f",,Trigger)</f>
        <v>42823</v>
      </c>
      <c r="BB486" s="158">
        <f>_xll.qlInterestRateIndexMaturity(Currency&amp;"ibor"&amp;Tenor,BA486,Trigger)</f>
        <v>43188</v>
      </c>
      <c r="BC486" s="320">
        <f>_xll.qlIndexFixing($AC$5,AZ486,TRUE,_xll.ohTrigger(Trigger,Trigger12M))</f>
        <v>3.0417641395929697E-3</v>
      </c>
      <c r="BD486" s="320">
        <f>_xll.qlIndexFixing($BE$1,AZ486,TRUE,_xll.ohTrigger(Trigger,Trigger12M))</f>
        <v>4.0820166337840287E-3</v>
      </c>
    </row>
    <row r="487" spans="51:56" ht="11.25" customHeight="1" x14ac:dyDescent="0.25">
      <c r="AY487" s="157" t="s">
        <v>211</v>
      </c>
      <c r="AZ487" s="158">
        <f>_xll.qlInterestRateIndexFixingDate(Currency&amp;"ibor"&amp;Tenor,BA487,Trigger)</f>
        <v>42822</v>
      </c>
      <c r="BA487" s="158">
        <f>_xll.qlCalendarAdvance(Calendar,BA486,AY487,"f",,Trigger)</f>
        <v>42824</v>
      </c>
      <c r="BB487" s="158">
        <f>_xll.qlInterestRateIndexMaturity(Currency&amp;"ibor"&amp;Tenor,BA487,Trigger)</f>
        <v>43188</v>
      </c>
      <c r="BC487" s="320">
        <f>_xll.qlIndexFixing($AC$5,AZ487,TRUE,_xll.ohTrigger(Trigger,Trigger12M))</f>
        <v>3.0448020016243136E-3</v>
      </c>
      <c r="BD487" s="320">
        <f>_xll.qlIndexFixing($BE$1,AZ487,TRUE,_xll.ohTrigger(Trigger,Trigger12M))</f>
        <v>4.0846943536850967E-3</v>
      </c>
    </row>
    <row r="488" spans="51:56" ht="11.25" customHeight="1" x14ac:dyDescent="0.25">
      <c r="AY488" s="157" t="s">
        <v>211</v>
      </c>
      <c r="AZ488" s="158">
        <f>_xll.qlInterestRateIndexFixingDate(Currency&amp;"ibor"&amp;Tenor,BA488,Trigger)</f>
        <v>42823</v>
      </c>
      <c r="BA488" s="158">
        <f>_xll.qlCalendarAdvance(Calendar,BA487,AY488,"f",,Trigger)</f>
        <v>42825</v>
      </c>
      <c r="BB488" s="158">
        <f>_xll.qlInterestRateIndexMaturity(Currency&amp;"ibor"&amp;Tenor,BA488,Trigger)</f>
        <v>43188</v>
      </c>
      <c r="BC488" s="320">
        <f>_xll.qlIndexFixing($AC$5,AZ488,TRUE,_xll.ohTrigger(Trigger,Trigger12M))</f>
        <v>3.0478550334806643E-3</v>
      </c>
      <c r="BD488" s="320">
        <f>_xll.qlIndexFixing($BE$1,AZ488,TRUE,_xll.ohTrigger(Trigger,Trigger12M))</f>
        <v>4.0873546045356902E-3</v>
      </c>
    </row>
    <row r="489" spans="51:56" ht="11.25" customHeight="1" x14ac:dyDescent="0.25">
      <c r="AY489" s="157" t="s">
        <v>211</v>
      </c>
      <c r="AZ489" s="158">
        <f>_xll.qlInterestRateIndexFixingDate(Currency&amp;"ibor"&amp;Tenor,BA489,Trigger)</f>
        <v>42824</v>
      </c>
      <c r="BA489" s="158">
        <f>_xll.qlCalendarAdvance(Calendar,BA488,AY489,"f",,Trigger)</f>
        <v>42828</v>
      </c>
      <c r="BB489" s="158">
        <f>_xll.qlInterestRateIndexMaturity(Currency&amp;"ibor"&amp;Tenor,BA489,Trigger)</f>
        <v>43193</v>
      </c>
      <c r="BC489" s="320">
        <f>_xll.qlIndexFixing($AC$5,AZ489,TRUE,_xll.ohTrigger(Trigger,Trigger12M))</f>
        <v>3.1733955668139329E-3</v>
      </c>
      <c r="BD489" s="320">
        <f>_xll.qlIndexFixing($BE$1,AZ489,TRUE,_xll.ohTrigger(Trigger,Trigger12M))</f>
        <v>4.1111859682785848E-3</v>
      </c>
    </row>
    <row r="490" spans="51:56" ht="11.25" customHeight="1" x14ac:dyDescent="0.25">
      <c r="AY490" s="157" t="s">
        <v>211</v>
      </c>
      <c r="AZ490" s="158">
        <f>_xll.qlInterestRateIndexFixingDate(Currency&amp;"ibor"&amp;Tenor,BA490,Trigger)</f>
        <v>42825</v>
      </c>
      <c r="BA490" s="158">
        <f>_xll.qlCalendarAdvance(Calendar,BA489,AY490,"f",,Trigger)</f>
        <v>42829</v>
      </c>
      <c r="BB490" s="158">
        <f>_xll.qlInterestRateIndexMaturity(Currency&amp;"ibor"&amp;Tenor,BA490,Trigger)</f>
        <v>43194</v>
      </c>
      <c r="BC490" s="320">
        <f>_xll.qlIndexFixing($AC$5,AZ490,TRUE,_xll.ohTrigger(Trigger,Trigger12M))</f>
        <v>3.199864693864329E-3</v>
      </c>
      <c r="BD490" s="320">
        <f>_xll.qlIndexFixing($BE$1,AZ490,TRUE,_xll.ohTrigger(Trigger,Trigger12M))</f>
        <v>4.1169926764639932E-3</v>
      </c>
    </row>
    <row r="491" spans="51:56" ht="11.25" customHeight="1" x14ac:dyDescent="0.25">
      <c r="AY491" s="157" t="s">
        <v>211</v>
      </c>
      <c r="AZ491" s="158">
        <f>_xll.qlInterestRateIndexFixingDate(Currency&amp;"ibor"&amp;Tenor,BA491,Trigger)</f>
        <v>42828</v>
      </c>
      <c r="BA491" s="158">
        <f>_xll.qlCalendarAdvance(Calendar,BA490,AY491,"f",,Trigger)</f>
        <v>42830</v>
      </c>
      <c r="BB491" s="158">
        <f>_xll.qlInterestRateIndexMaturity(Currency&amp;"ibor"&amp;Tenor,BA491,Trigger)</f>
        <v>43195</v>
      </c>
      <c r="BC491" s="320">
        <f>_xll.qlIndexFixing($AC$5,AZ491,TRUE,_xll.ohTrigger(Trigger,Trigger12M))</f>
        <v>3.2263814435959754E-3</v>
      </c>
      <c r="BD491" s="320">
        <f>_xll.qlIndexFixing($BE$1,AZ491,TRUE,_xll.ohTrigger(Trigger,Trigger12M))</f>
        <v>4.1227947785394976E-3</v>
      </c>
    </row>
    <row r="492" spans="51:56" ht="11.25" customHeight="1" x14ac:dyDescent="0.25">
      <c r="AY492" s="157" t="s">
        <v>211</v>
      </c>
      <c r="AZ492" s="158">
        <f>_xll.qlInterestRateIndexFixingDate(Currency&amp;"ibor"&amp;Tenor,BA492,Trigger)</f>
        <v>42829</v>
      </c>
      <c r="BA492" s="158">
        <f>_xll.qlCalendarAdvance(Calendar,BA491,AY492,"f",,Trigger)</f>
        <v>42831</v>
      </c>
      <c r="BB492" s="158">
        <f>_xll.qlInterestRateIndexMaturity(Currency&amp;"ibor"&amp;Tenor,BA492,Trigger)</f>
        <v>43196</v>
      </c>
      <c r="BC492" s="320">
        <f>_xll.qlIndexFixing($AC$5,AZ492,TRUE,_xll.ohTrigger(Trigger,Trigger12M))</f>
        <v>3.2529458197995938E-3</v>
      </c>
      <c r="BD492" s="320">
        <f>_xll.qlIndexFixing($BE$1,AZ492,TRUE,_xll.ohTrigger(Trigger,Trigger12M))</f>
        <v>4.1285942031766753E-3</v>
      </c>
    </row>
    <row r="493" spans="51:56" ht="11.25" customHeight="1" x14ac:dyDescent="0.25">
      <c r="AY493" s="157" t="s">
        <v>211</v>
      </c>
      <c r="AZ493" s="158">
        <f>_xll.qlInterestRateIndexFixingDate(Currency&amp;"ibor"&amp;Tenor,BA493,Trigger)</f>
        <v>42830</v>
      </c>
      <c r="BA493" s="158">
        <f>_xll.qlCalendarAdvance(Calendar,BA492,AY493,"f",,Trigger)</f>
        <v>42832</v>
      </c>
      <c r="BB493" s="158">
        <f>_xll.qlInterestRateIndexMaturity(Currency&amp;"ibor"&amp;Tenor,BA493,Trigger)</f>
        <v>43199</v>
      </c>
      <c r="BC493" s="320">
        <f>_xll.qlIndexFixing($AC$5,AZ493,TRUE,_xll.ohTrigger(Trigger,Trigger12M))</f>
        <v>3.3253451785953819E-3</v>
      </c>
      <c r="BD493" s="320">
        <f>_xll.qlIndexFixing($BE$1,AZ493,TRUE,_xll.ohTrigger(Trigger,Trigger12M))</f>
        <v>4.140790746002045E-3</v>
      </c>
    </row>
    <row r="494" spans="51:56" ht="11.25" customHeight="1" x14ac:dyDescent="0.25">
      <c r="AY494" s="157" t="s">
        <v>211</v>
      </c>
      <c r="AZ494" s="158">
        <f>_xll.qlInterestRateIndexFixingDate(Currency&amp;"ibor"&amp;Tenor,BA494,Trigger)</f>
        <v>42831</v>
      </c>
      <c r="BA494" s="158">
        <f>_xll.qlCalendarAdvance(Calendar,BA493,AY494,"f",,Trigger)</f>
        <v>42835</v>
      </c>
      <c r="BB494" s="158">
        <f>_xll.qlInterestRateIndexMaturity(Currency&amp;"ibor"&amp;Tenor,BA494,Trigger)</f>
        <v>43200</v>
      </c>
      <c r="BC494" s="320">
        <f>_xll.qlIndexFixing($AC$5,AZ494,TRUE,_xll.ohTrigger(Trigger,Trigger12M))</f>
        <v>3.3596796653862634E-3</v>
      </c>
      <c r="BD494" s="320">
        <f>_xll.qlIndexFixing($BE$1,AZ494,TRUE,_xll.ohTrigger(Trigger,Trigger12M))</f>
        <v>4.1518041015728771E-3</v>
      </c>
    </row>
    <row r="495" spans="51:56" ht="11.25" customHeight="1" x14ac:dyDescent="0.25">
      <c r="AY495" s="157" t="s">
        <v>211</v>
      </c>
      <c r="AZ495" s="158">
        <f>_xll.qlInterestRateIndexFixingDate(Currency&amp;"ibor"&amp;Tenor,BA495,Trigger)</f>
        <v>42832</v>
      </c>
      <c r="BA495" s="158">
        <f>_xll.qlCalendarAdvance(Calendar,BA494,AY495,"f",,Trigger)</f>
        <v>42836</v>
      </c>
      <c r="BB495" s="158">
        <f>_xll.qlInterestRateIndexMaturity(Currency&amp;"ibor"&amp;Tenor,BA495,Trigger)</f>
        <v>43201</v>
      </c>
      <c r="BC495" s="320">
        <f>_xll.qlIndexFixing($AC$5,AZ495,TRUE,_xll.ohTrigger(Trigger,Trigger12M))</f>
        <v>3.38648223104949E-3</v>
      </c>
      <c r="BD495" s="320">
        <f>_xll.qlIndexFixing($BE$1,AZ495,TRUE,_xll.ohTrigger(Trigger,Trigger12M))</f>
        <v>4.1576194698978493E-3</v>
      </c>
    </row>
    <row r="496" spans="51:56" ht="11.25" customHeight="1" x14ac:dyDescent="0.25">
      <c r="AY496" s="157" t="s">
        <v>211</v>
      </c>
      <c r="AZ496" s="158">
        <f>_xll.qlInterestRateIndexFixingDate(Currency&amp;"ibor"&amp;Tenor,BA496,Trigger)</f>
        <v>42835</v>
      </c>
      <c r="BA496" s="158">
        <f>_xll.qlCalendarAdvance(Calendar,BA495,AY496,"f",,Trigger)</f>
        <v>42837</v>
      </c>
      <c r="BB496" s="158">
        <f>_xll.qlInterestRateIndexMaturity(Currency&amp;"ibor"&amp;Tenor,BA496,Trigger)</f>
        <v>43202</v>
      </c>
      <c r="BC496" s="320">
        <f>_xll.qlIndexFixing($AC$5,AZ496,TRUE,_xll.ohTrigger(Trigger,Trigger12M))</f>
        <v>3.4133324460726808E-3</v>
      </c>
      <c r="BD496" s="320">
        <f>_xll.qlIndexFixing($BE$1,AZ496,TRUE,_xll.ohTrigger(Trigger,Trigger12M))</f>
        <v>4.1634439733038977E-3</v>
      </c>
    </row>
    <row r="497" spans="51:56" ht="11.25" customHeight="1" x14ac:dyDescent="0.25">
      <c r="AY497" s="157" t="s">
        <v>211</v>
      </c>
      <c r="AZ497" s="158">
        <f>_xll.qlInterestRateIndexFixingDate(Currency&amp;"ibor"&amp;Tenor,BA497,Trigger)</f>
        <v>42836</v>
      </c>
      <c r="BA497" s="158">
        <f>_xll.qlCalendarAdvance(Calendar,BA496,AY497,"f",,Trigger)</f>
        <v>42838</v>
      </c>
      <c r="BB497" s="158">
        <f>_xll.qlInterestRateIndexMaturity(Currency&amp;"ibor"&amp;Tenor,BA497,Trigger)</f>
        <v>43203</v>
      </c>
      <c r="BC497" s="320">
        <f>_xll.qlIndexFixing($AC$5,AZ497,TRUE,_xll.ohTrigger(Trigger,Trigger12M))</f>
        <v>3.4402303142945191E-3</v>
      </c>
      <c r="BD497" s="320">
        <f>_xll.qlIndexFixing($BE$1,AZ497,TRUE,_xll.ohTrigger(Trigger,Trigger12M))</f>
        <v>4.1692796206294859E-3</v>
      </c>
    </row>
    <row r="498" spans="51:56" ht="11.25" customHeight="1" x14ac:dyDescent="0.25">
      <c r="AY498" s="157" t="s">
        <v>211</v>
      </c>
      <c r="AZ498" s="158">
        <f>_xll.qlInterestRateIndexFixingDate(Currency&amp;"ibor"&amp;Tenor,BA498,Trigger)</f>
        <v>42837</v>
      </c>
      <c r="BA498" s="158">
        <f>_xll.qlCalendarAdvance(Calendar,BA497,AY498,"f",,Trigger)</f>
        <v>42843</v>
      </c>
      <c r="BB498" s="158">
        <f>_xll.qlInterestRateIndexMaturity(Currency&amp;"ibor"&amp;Tenor,BA498,Trigger)</f>
        <v>43208</v>
      </c>
      <c r="BC498" s="320">
        <f>_xll.qlIndexFixing($AC$5,AZ498,TRUE,_xll.ohTrigger(Trigger,Trigger12M))</f>
        <v>3.5754345882250379E-3</v>
      </c>
      <c r="BD498" s="320">
        <f>_xll.qlIndexFixing($BE$1,AZ498,TRUE,_xll.ohTrigger(Trigger,Trigger12M))</f>
        <v>4.198696127256667E-3</v>
      </c>
    </row>
    <row r="499" spans="51:56" ht="11.25" customHeight="1" x14ac:dyDescent="0.25">
      <c r="AY499" s="157" t="s">
        <v>211</v>
      </c>
      <c r="AZ499" s="158">
        <f>_xll.qlInterestRateIndexFixingDate(Currency&amp;"ibor"&amp;Tenor,BA499,Trigger)</f>
        <v>42838</v>
      </c>
      <c r="BA499" s="158">
        <f>_xll.qlCalendarAdvance(Calendar,BA498,AY499,"f",,Trigger)</f>
        <v>42844</v>
      </c>
      <c r="BB499" s="158">
        <f>_xll.qlInterestRateIndexMaturity(Currency&amp;"ibor"&amp;Tenor,BA499,Trigger)</f>
        <v>43209</v>
      </c>
      <c r="BC499" s="320">
        <f>_xll.qlIndexFixing($AC$5,AZ499,TRUE,_xll.ohTrigger(Trigger,Trigger12M))</f>
        <v>3.6026184566391724E-3</v>
      </c>
      <c r="BD499" s="320">
        <f>_xll.qlIndexFixing($BE$1,AZ499,TRUE,_xll.ohTrigger(Trigger,Trigger12M))</f>
        <v>4.2046410029046421E-3</v>
      </c>
    </row>
    <row r="500" spans="51:56" ht="11.25" customHeight="1" x14ac:dyDescent="0.25">
      <c r="AY500" s="157" t="s">
        <v>211</v>
      </c>
      <c r="AZ500" s="158">
        <f>_xll.qlInterestRateIndexFixingDate(Currency&amp;"ibor"&amp;Tenor,BA500,Trigger)</f>
        <v>42843</v>
      </c>
      <c r="BA500" s="158">
        <f>_xll.qlCalendarAdvance(Calendar,BA499,AY500,"f",,Trigger)</f>
        <v>42845</v>
      </c>
      <c r="BB500" s="158">
        <f>_xll.qlInterestRateIndexMaturity(Currency&amp;"ibor"&amp;Tenor,BA500,Trigger)</f>
        <v>43210</v>
      </c>
      <c r="BC500" s="320">
        <f>_xll.qlIndexFixing($AC$5,AZ500,TRUE,_xll.ohTrigger(Trigger,Trigger12M))</f>
        <v>3.629850005316332E-3</v>
      </c>
      <c r="BD500" s="320">
        <f>_xll.qlIndexFixing($BE$1,AZ500,TRUE,_xll.ohTrigger(Trigger,Trigger12M))</f>
        <v>4.2106086260360765E-3</v>
      </c>
    </row>
    <row r="501" spans="51:56" ht="11.25" customHeight="1" x14ac:dyDescent="0.25">
      <c r="AY501" s="157" t="s">
        <v>211</v>
      </c>
      <c r="AZ501" s="158">
        <f>_xll.qlInterestRateIndexFixingDate(Currency&amp;"ibor"&amp;Tenor,BA501,Trigger)</f>
        <v>42844</v>
      </c>
      <c r="BA501" s="158">
        <f>_xll.qlCalendarAdvance(Calendar,BA500,AY501,"f",,Trigger)</f>
        <v>42846</v>
      </c>
      <c r="BB501" s="158">
        <f>_xll.qlInterestRateIndexMaturity(Currency&amp;"ibor"&amp;Tenor,BA501,Trigger)</f>
        <v>43213</v>
      </c>
      <c r="BC501" s="320">
        <f>_xll.qlIndexFixing($AC$5,AZ501,TRUE,_xll.ohTrigger(Trigger,Trigger12M))</f>
        <v>3.7022346145441495E-3</v>
      </c>
      <c r="BD501" s="320">
        <f>_xll.qlIndexFixing($BE$1,AZ501,TRUE,_xll.ohTrigger(Trigger,Trigger12M))</f>
        <v>4.223051960286636E-3</v>
      </c>
    </row>
    <row r="502" spans="51:56" ht="11.25" customHeight="1" x14ac:dyDescent="0.25">
      <c r="AY502" s="157" t="s">
        <v>211</v>
      </c>
      <c r="AZ502" s="158">
        <f>_xll.qlInterestRateIndexFixingDate(Currency&amp;"ibor"&amp;Tenor,BA502,Trigger)</f>
        <v>42845</v>
      </c>
      <c r="BA502" s="158">
        <f>_xll.qlCalendarAdvance(Calendar,BA501,AY502,"f",,Trigger)</f>
        <v>42849</v>
      </c>
      <c r="BB502" s="158">
        <f>_xll.qlInterestRateIndexMaturity(Currency&amp;"ibor"&amp;Tenor,BA502,Trigger)</f>
        <v>43214</v>
      </c>
      <c r="BC502" s="320">
        <f>_xll.qlIndexFixing($AC$5,AZ502,TRUE,_xll.ohTrigger(Trigger,Trigger12M))</f>
        <v>3.7392530806331786E-3</v>
      </c>
      <c r="BD502" s="320">
        <f>_xll.qlIndexFixing($BE$1,AZ502,TRUE,_xll.ohTrigger(Trigger,Trigger12M))</f>
        <v>4.2346926676838691E-3</v>
      </c>
    </row>
    <row r="503" spans="51:56" ht="11.25" customHeight="1" x14ac:dyDescent="0.25">
      <c r="AY503" s="157" t="s">
        <v>211</v>
      </c>
      <c r="AZ503" s="158">
        <f>_xll.qlInterestRateIndexFixingDate(Currency&amp;"ibor"&amp;Tenor,BA503,Trigger)</f>
        <v>42846</v>
      </c>
      <c r="BA503" s="158">
        <f>_xll.qlCalendarAdvance(Calendar,BA502,AY503,"f",,Trigger)</f>
        <v>42850</v>
      </c>
      <c r="BB503" s="158">
        <f>_xll.qlInterestRateIndexMaturity(Currency&amp;"ibor"&amp;Tenor,BA503,Trigger)</f>
        <v>43215</v>
      </c>
      <c r="BC503" s="320">
        <f>_xll.qlIndexFixing($AC$5,AZ503,TRUE,_xll.ohTrigger(Trigger,Trigger12M))</f>
        <v>3.7667230891699774E-3</v>
      </c>
      <c r="BD503" s="320">
        <f>_xll.qlIndexFixing($BE$1,AZ503,TRUE,_xll.ohTrigger(Trigger,Trigger12M))</f>
        <v>4.2407635461124372E-3</v>
      </c>
    </row>
    <row r="504" spans="51:56" ht="11.25" customHeight="1" x14ac:dyDescent="0.25">
      <c r="AY504" s="157" t="s">
        <v>211</v>
      </c>
      <c r="AZ504" s="158">
        <f>_xll.qlInterestRateIndexFixingDate(Currency&amp;"ibor"&amp;Tenor,BA504,Trigger)</f>
        <v>42849</v>
      </c>
      <c r="BA504" s="158">
        <f>_xll.qlCalendarAdvance(Calendar,BA503,AY504,"f",,Trigger)</f>
        <v>42851</v>
      </c>
      <c r="BB504" s="158">
        <f>_xll.qlInterestRateIndexMaturity(Currency&amp;"ibor"&amp;Tenor,BA504,Trigger)</f>
        <v>43216</v>
      </c>
      <c r="BC504" s="320">
        <f>_xll.qlIndexFixing($AC$5,AZ504,TRUE,_xll.ohTrigger(Trigger,Trigger12M))</f>
        <v>3.7942408014359622E-3</v>
      </c>
      <c r="BD504" s="320">
        <f>_xll.qlIndexFixing($BE$1,AZ504,TRUE,_xll.ohTrigger(Trigger,Trigger12M))</f>
        <v>4.2468529489055138E-3</v>
      </c>
    </row>
    <row r="505" spans="51:56" ht="11.25" customHeight="1" x14ac:dyDescent="0.25">
      <c r="AY505" s="157" t="s">
        <v>211</v>
      </c>
      <c r="AZ505" s="158">
        <f>_xll.qlInterestRateIndexFixingDate(Currency&amp;"ibor"&amp;Tenor,BA505,Trigger)</f>
        <v>42850</v>
      </c>
      <c r="BA505" s="158">
        <f>_xll.qlCalendarAdvance(Calendar,BA504,AY505,"f",,Trigger)</f>
        <v>42852</v>
      </c>
      <c r="BB505" s="158">
        <f>_xll.qlInterestRateIndexMaturity(Currency&amp;"ibor"&amp;Tenor,BA505,Trigger)</f>
        <v>43217</v>
      </c>
      <c r="BC505" s="320">
        <f>_xll.qlIndexFixing($AC$5,AZ505,TRUE,_xll.ohTrigger(Trigger,Trigger12M))</f>
        <v>3.8218062213663962E-3</v>
      </c>
      <c r="BD505" s="320">
        <f>_xll.qlIndexFixing($BE$1,AZ505,TRUE,_xll.ohTrigger(Trigger,Trigger12M))</f>
        <v>4.2529601570730803E-3</v>
      </c>
    </row>
    <row r="506" spans="51:56" ht="11.25" customHeight="1" x14ac:dyDescent="0.25">
      <c r="AY506" s="157" t="s">
        <v>211</v>
      </c>
      <c r="AZ506" s="158">
        <f>_xll.qlInterestRateIndexFixingDate(Currency&amp;"ibor"&amp;Tenor,BA506,Trigger)</f>
        <v>42851</v>
      </c>
      <c r="BA506" s="158">
        <f>_xll.qlCalendarAdvance(Calendar,BA505,AY506,"f",,Trigger)</f>
        <v>42853</v>
      </c>
      <c r="BB506" s="158">
        <f>_xll.qlInterestRateIndexMaturity(Currency&amp;"ibor"&amp;Tenor,BA506,Trigger)</f>
        <v>43220</v>
      </c>
      <c r="BC506" s="320">
        <f>_xll.qlIndexFixing($AC$5,AZ506,TRUE,_xll.ohTrigger(Trigger,Trigger12M))</f>
        <v>3.8941652636002005E-3</v>
      </c>
      <c r="BD506" s="320">
        <f>_xll.qlIndexFixing($BE$1,AZ506,TRUE,_xll.ohTrigger(Trigger,Trigger12M))</f>
        <v>4.2655583996679125E-3</v>
      </c>
    </row>
    <row r="507" spans="51:56" ht="11.25" customHeight="1" x14ac:dyDescent="0.25">
      <c r="AY507" s="157" t="s">
        <v>211</v>
      </c>
      <c r="AZ507" s="158">
        <f>_xll.qlInterestRateIndexFixingDate(Currency&amp;"ibor"&amp;Tenor,BA507,Trigger)</f>
        <v>42852</v>
      </c>
      <c r="BA507" s="158">
        <f>_xll.qlCalendarAdvance(Calendar,BA506,AY507,"f",,Trigger)</f>
        <v>42857</v>
      </c>
      <c r="BB507" s="158">
        <f>_xll.qlInterestRateIndexMaturity(Currency&amp;"ibor"&amp;Tenor,BA507,Trigger)</f>
        <v>43222</v>
      </c>
      <c r="BC507" s="320">
        <f>_xll.qlIndexFixing($AC$5,AZ507,TRUE,_xll.ohTrigger(Trigger,Trigger12M))</f>
        <v>3.9603490742004402E-3</v>
      </c>
      <c r="BD507" s="320">
        <f>_xll.qlIndexFixing($BE$1,AZ507,TRUE,_xll.ohTrigger(Trigger,Trigger12M))</f>
        <v>4.2837378110675726E-3</v>
      </c>
    </row>
    <row r="508" spans="51:56" ht="11.25" customHeight="1" x14ac:dyDescent="0.25">
      <c r="AY508" s="157" t="s">
        <v>211</v>
      </c>
      <c r="AZ508" s="158">
        <f>_xll.qlInterestRateIndexFixingDate(Currency&amp;"ibor"&amp;Tenor,BA508,Trigger)</f>
        <v>42853</v>
      </c>
      <c r="BA508" s="158">
        <f>_xll.qlCalendarAdvance(Calendar,BA507,AY508,"f",,Trigger)</f>
        <v>42858</v>
      </c>
      <c r="BB508" s="158">
        <f>_xll.qlInterestRateIndexMaturity(Currency&amp;"ibor"&amp;Tenor,BA508,Trigger)</f>
        <v>43223</v>
      </c>
      <c r="BC508" s="320">
        <f>_xll.qlIndexFixing($AC$5,AZ508,TRUE,_xll.ohTrigger(Trigger,Trigger12M))</f>
        <v>3.9882008231428819E-3</v>
      </c>
      <c r="BD508" s="320">
        <f>_xll.qlIndexFixing($BE$1,AZ508,TRUE,_xll.ohTrigger(Trigger,Trigger12M))</f>
        <v>4.2899365104387931E-3</v>
      </c>
    </row>
    <row r="509" spans="51:56" ht="11.25" customHeight="1" x14ac:dyDescent="0.25">
      <c r="AY509" s="157" t="s">
        <v>211</v>
      </c>
      <c r="AZ509" s="158">
        <f>_xll.qlInterestRateIndexFixingDate(Currency&amp;"ibor"&amp;Tenor,BA509,Trigger)</f>
        <v>42857</v>
      </c>
      <c r="BA509" s="158">
        <f>_xll.qlCalendarAdvance(Calendar,BA508,AY509,"f",,Trigger)</f>
        <v>42859</v>
      </c>
      <c r="BB509" s="158">
        <f>_xll.qlInterestRateIndexMaturity(Currency&amp;"ibor"&amp;Tenor,BA509,Trigger)</f>
        <v>43224</v>
      </c>
      <c r="BC509" s="320">
        <f>_xll.qlIndexFixing($AC$5,AZ509,TRUE,_xll.ohTrigger(Trigger,Trigger12M))</f>
        <v>4.016100307489336E-3</v>
      </c>
      <c r="BD509" s="320">
        <f>_xll.qlIndexFixing($BE$1,AZ509,TRUE,_xll.ohTrigger(Trigger,Trigger12M))</f>
        <v>4.2961478611229969E-3</v>
      </c>
    </row>
    <row r="510" spans="51:56" ht="11.25" customHeight="1" x14ac:dyDescent="0.25">
      <c r="AY510" s="157" t="s">
        <v>211</v>
      </c>
      <c r="AZ510" s="158">
        <f>_xll.qlInterestRateIndexFixingDate(Currency&amp;"ibor"&amp;Tenor,BA510,Trigger)</f>
        <v>42858</v>
      </c>
      <c r="BA510" s="158">
        <f>_xll.qlCalendarAdvance(Calendar,BA509,AY510,"f",,Trigger)</f>
        <v>42860</v>
      </c>
      <c r="BB510" s="158">
        <f>_xll.qlInterestRateIndexMaturity(Currency&amp;"ibor"&amp;Tenor,BA510,Trigger)</f>
        <v>43227</v>
      </c>
      <c r="BC510" s="320">
        <f>_xll.qlIndexFixing($AC$5,AZ510,TRUE,_xll.ohTrigger(Trigger,Trigger12M))</f>
        <v>4.0884216544790318E-3</v>
      </c>
      <c r="BD510" s="320">
        <f>_xll.qlIndexFixing($BE$1,AZ510,TRUE,_xll.ohTrigger(Trigger,Trigger12M))</f>
        <v>4.308860903445717E-3</v>
      </c>
    </row>
    <row r="511" spans="51:56" ht="11.25" customHeight="1" x14ac:dyDescent="0.25">
      <c r="AY511" s="157" t="s">
        <v>211</v>
      </c>
      <c r="AZ511" s="158">
        <f>_xll.qlInterestRateIndexFixingDate(Currency&amp;"ibor"&amp;Tenor,BA511,Trigger)</f>
        <v>42859</v>
      </c>
      <c r="BA511" s="158">
        <f>_xll.qlCalendarAdvance(Calendar,BA510,AY511,"f",,Trigger)</f>
        <v>42863</v>
      </c>
      <c r="BB511" s="158">
        <f>_xll.qlInterestRateIndexMaturity(Currency&amp;"ibor"&amp;Tenor,BA511,Trigger)</f>
        <v>43228</v>
      </c>
      <c r="BC511" s="320">
        <f>_xll.qlIndexFixing($AC$5,AZ511,TRUE,_xll.ohTrigger(Trigger,Trigger12M))</f>
        <v>4.1281756788254997E-3</v>
      </c>
      <c r="BD511" s="320">
        <f>_xll.qlIndexFixing($BE$1,AZ511,TRUE,_xll.ohTrigger(Trigger,Trigger12M))</f>
        <v>4.321104640041297E-3</v>
      </c>
    </row>
    <row r="512" spans="51:56" ht="11.25" customHeight="1" x14ac:dyDescent="0.25">
      <c r="AY512" s="157" t="s">
        <v>211</v>
      </c>
      <c r="AZ512" s="158">
        <f>_xll.qlInterestRateIndexFixingDate(Currency&amp;"ibor"&amp;Tenor,BA512,Trigger)</f>
        <v>42860</v>
      </c>
      <c r="BA512" s="158">
        <f>_xll.qlCalendarAdvance(Calendar,BA511,AY512,"f",,Trigger)</f>
        <v>42864</v>
      </c>
      <c r="BB512" s="158">
        <f>_xll.qlInterestRateIndexMaturity(Currency&amp;"ibor"&amp;Tenor,BA512,Trigger)</f>
        <v>43229</v>
      </c>
      <c r="BC512" s="320">
        <f>_xll.qlIndexFixing($AC$5,AZ512,TRUE,_xll.ohTrigger(Trigger,Trigger12M))</f>
        <v>4.1563139001854548E-3</v>
      </c>
      <c r="BD512" s="320">
        <f>_xll.qlIndexFixing($BE$1,AZ512,TRUE,_xll.ohTrigger(Trigger,Trigger12M))</f>
        <v>4.3273678567103228E-3</v>
      </c>
    </row>
    <row r="513" spans="51:56" ht="11.25" customHeight="1" x14ac:dyDescent="0.25">
      <c r="AY513" s="159" t="s">
        <v>90</v>
      </c>
      <c r="AZ513" s="158">
        <f>_xll.qlInterestRateIndexFixingDate(Currency&amp;"ibor"&amp;Tenor,BA513,Trigger)</f>
        <v>42867</v>
      </c>
      <c r="BA513" s="158">
        <f>_xll.qlCalendarAdvance(Calendar,BA512,AY513,"f",,Trigger)</f>
        <v>42871</v>
      </c>
      <c r="BB513" s="158">
        <f>_xll.qlInterestRateIndexMaturity(Currency&amp;"ibor"&amp;Tenor,BA513,Trigger)</f>
        <v>43236</v>
      </c>
      <c r="BC513" s="320">
        <f>_xll.qlIndexFixing($AC$5,AZ513,TRUE,_xll.ohTrigger(Trigger,Trigger12M))</f>
        <v>4.3167173842659657E-3</v>
      </c>
      <c r="BD513" s="320">
        <f>_xll.qlIndexFixing($BE$1,AZ513,TRUE,_xll.ohTrigger(Trigger,Trigger12M))</f>
        <v>4.3713922451302459E-3</v>
      </c>
    </row>
    <row r="514" spans="51:56" ht="11.25" customHeight="1" x14ac:dyDescent="0.25">
      <c r="AY514" s="159" t="s">
        <v>90</v>
      </c>
      <c r="AZ514" s="158">
        <f>_xll.qlInterestRateIndexFixingDate(Currency&amp;"ibor"&amp;Tenor,BA514,Trigger)</f>
        <v>42874</v>
      </c>
      <c r="BA514" s="158">
        <f>_xll.qlCalendarAdvance(Calendar,BA513,AY514,"f",,Trigger)</f>
        <v>42878</v>
      </c>
      <c r="BB514" s="158">
        <f>_xll.qlInterestRateIndexMaturity(Currency&amp;"ibor"&amp;Tenor,BA514,Trigger)</f>
        <v>43243</v>
      </c>
      <c r="BC514" s="320">
        <f>_xll.qlIndexFixing($AC$5,AZ514,TRUE,_xll.ohTrigger(Trigger,Trigger12M))</f>
        <v>4.3836000429954419E-3</v>
      </c>
      <c r="BD514" s="320">
        <f>_xll.qlIndexFixing($BE$1,AZ514,TRUE,_xll.ohTrigger(Trigger,Trigger12M))</f>
        <v>4.4155861885785972E-3</v>
      </c>
    </row>
    <row r="515" spans="51:56" ht="11.25" customHeight="1" x14ac:dyDescent="0.25">
      <c r="AY515" s="159" t="s">
        <v>90</v>
      </c>
      <c r="AZ515" s="158">
        <f>_xll.qlInterestRateIndexFixingDate(Currency&amp;"ibor"&amp;Tenor,BA515,Trigger)</f>
        <v>42881</v>
      </c>
      <c r="BA515" s="158">
        <f>_xll.qlCalendarAdvance(Calendar,BA514,AY515,"f",,Trigger)</f>
        <v>42885</v>
      </c>
      <c r="BB515" s="158">
        <f>_xll.qlInterestRateIndexMaturity(Currency&amp;"ibor"&amp;Tenor,BA515,Trigger)</f>
        <v>43250</v>
      </c>
      <c r="BC515" s="320">
        <f>_xll.qlIndexFixing($AC$5,AZ515,TRUE,_xll.ohTrigger(Trigger,Trigger12M))</f>
        <v>4.4511003397506828E-3</v>
      </c>
      <c r="BD515" s="320">
        <f>_xll.qlIndexFixing($BE$1,AZ515,TRUE,_xll.ohTrigger(Trigger,Trigger12M))</f>
        <v>4.4599029125274546E-3</v>
      </c>
    </row>
    <row r="516" spans="51:56" ht="11.25" customHeight="1" x14ac:dyDescent="0.25">
      <c r="AY516" s="159" t="s">
        <v>90</v>
      </c>
      <c r="AZ516" s="158">
        <f>_xll.qlInterestRateIndexFixingDate(Currency&amp;"ibor"&amp;Tenor,BA516,Trigger)</f>
        <v>42888</v>
      </c>
      <c r="BA516" s="158">
        <f>_xll.qlCalendarAdvance(Calendar,BA515,AY516,"f",,Trigger)</f>
        <v>42892</v>
      </c>
      <c r="BB516" s="158">
        <f>_xll.qlInterestRateIndexMaturity(Currency&amp;"ibor"&amp;Tenor,BA516,Trigger)</f>
        <v>43257</v>
      </c>
      <c r="BC516" s="320">
        <f>_xll.qlIndexFixing($AC$5,AZ516,TRUE,_xll.ohTrigger(Trigger,Trigger12M))</f>
        <v>4.5192184001616063E-3</v>
      </c>
      <c r="BD516" s="320">
        <f>_xll.qlIndexFixing($BE$1,AZ516,TRUE,_xll.ohTrigger(Trigger,Trigger12M))</f>
        <v>4.5043407218004353E-3</v>
      </c>
    </row>
    <row r="517" spans="51:56" ht="11.25" customHeight="1" x14ac:dyDescent="0.25">
      <c r="AY517" s="159" t="s">
        <v>90</v>
      </c>
      <c r="AZ517" s="158">
        <f>_xll.qlInterestRateIndexFixingDate(Currency&amp;"ibor"&amp;Tenor,BA517,Trigger)</f>
        <v>42895</v>
      </c>
      <c r="BA517" s="158">
        <f>_xll.qlCalendarAdvance(Calendar,BA516,AY517,"f",,Trigger)</f>
        <v>42899</v>
      </c>
      <c r="BB517" s="158">
        <f>_xll.qlInterestRateIndexMaturity(Currency&amp;"ibor"&amp;Tenor,BA517,Trigger)</f>
        <v>43264</v>
      </c>
      <c r="BC517" s="320">
        <f>_xll.qlIndexFixing($AC$5,AZ517,TRUE,_xll.ohTrigger(Trigger,Trigger12M))</f>
        <v>4.5879543510140269E-3</v>
      </c>
      <c r="BD517" s="320">
        <f>_xll.qlIndexFixing($BE$1,AZ517,TRUE,_xll.ohTrigger(Trigger,Trigger12M))</f>
        <v>4.5488980306558104E-3</v>
      </c>
    </row>
    <row r="518" spans="51:56" ht="11.25" customHeight="1" x14ac:dyDescent="0.25">
      <c r="AY518" s="159" t="s">
        <v>90</v>
      </c>
      <c r="AZ518" s="158">
        <f>_xll.qlInterestRateIndexFixingDate(Currency&amp;"ibor"&amp;Tenor,BA518,Trigger)</f>
        <v>42902</v>
      </c>
      <c r="BA518" s="158">
        <f>_xll.qlCalendarAdvance(Calendar,BA517,AY518,"f",,Trigger)</f>
        <v>42906</v>
      </c>
      <c r="BB518" s="158">
        <f>_xll.qlInterestRateIndexMaturity(Currency&amp;"ibor"&amp;Tenor,BA518,Trigger)</f>
        <v>43271</v>
      </c>
      <c r="BC518" s="320">
        <f>_xll.qlIndexFixing($AC$5,AZ518,TRUE,_xll.ohTrigger(Trigger,Trigger12M))</f>
        <v>4.6525192066845418E-3</v>
      </c>
      <c r="BD518" s="320">
        <f>_xll.qlIndexFixing($BE$1,AZ518,TRUE,_xll.ohTrigger(Trigger,Trigger12M))</f>
        <v>4.5935733628092792E-3</v>
      </c>
    </row>
    <row r="519" spans="51:56" ht="11.25" customHeight="1" x14ac:dyDescent="0.25">
      <c r="AY519" s="159" t="s">
        <v>90</v>
      </c>
      <c r="AZ519" s="158">
        <f>_xll.qlInterestRateIndexFixingDate(Currency&amp;"ibor"&amp;Tenor,BA519,Trigger)</f>
        <v>42909</v>
      </c>
      <c r="BA519" s="158">
        <f>_xll.qlCalendarAdvance(Calendar,BA518,AY519,"f",,Trigger)</f>
        <v>42913</v>
      </c>
      <c r="BB519" s="158">
        <f>_xll.qlInterestRateIndexMaturity(Currency&amp;"ibor"&amp;Tenor,BA519,Trigger)</f>
        <v>43278</v>
      </c>
      <c r="BC519" s="320">
        <f>_xll.qlIndexFixing($AC$5,AZ519,TRUE,_xll.ohTrigger(Trigger,Trigger12M))</f>
        <v>4.7156812955442915E-3</v>
      </c>
      <c r="BD519" s="320">
        <f>_xll.qlIndexFixing($BE$1,AZ519,TRUE,_xll.ohTrigger(Trigger,Trigger12M))</f>
        <v>4.6383653514552132E-3</v>
      </c>
    </row>
    <row r="520" spans="51:56" ht="11.25" customHeight="1" x14ac:dyDescent="0.25">
      <c r="AY520" s="159" t="s">
        <v>90</v>
      </c>
      <c r="AZ520" s="158">
        <f>_xll.qlInterestRateIndexFixingDate(Currency&amp;"ibor"&amp;Tenor,BA520,Trigger)</f>
        <v>42916</v>
      </c>
      <c r="BA520" s="158">
        <f>_xll.qlCalendarAdvance(Calendar,BA519,AY520,"f",,Trigger)</f>
        <v>42920</v>
      </c>
      <c r="BB520" s="158">
        <f>_xll.qlInterestRateIndexMaturity(Currency&amp;"ibor"&amp;Tenor,BA520,Trigger)</f>
        <v>43285</v>
      </c>
      <c r="BC520" s="320">
        <f>_xll.qlIndexFixing($AC$5,AZ520,TRUE,_xll.ohTrigger(Trigger,Trigger12M))</f>
        <v>4.7793388158233283E-3</v>
      </c>
      <c r="BD520" s="320">
        <f>_xll.qlIndexFixing($BE$1,AZ520,TRUE,_xll.ohTrigger(Trigger,Trigger12M))</f>
        <v>4.6832727392920629E-3</v>
      </c>
    </row>
    <row r="521" spans="51:56" ht="11.25" customHeight="1" x14ac:dyDescent="0.25">
      <c r="AY521" s="159" t="s">
        <v>90</v>
      </c>
      <c r="AZ521" s="158">
        <f>_xll.qlInterestRateIndexFixingDate(Currency&amp;"ibor"&amp;Tenor,BA521,Trigger)</f>
        <v>42923</v>
      </c>
      <c r="BA521" s="158">
        <f>_xll.qlCalendarAdvance(Calendar,BA520,AY521,"f",,Trigger)</f>
        <v>42927</v>
      </c>
      <c r="BB521" s="158">
        <f>_xll.qlInterestRateIndexMaturity(Currency&amp;"ibor"&amp;Tenor,BA521,Trigger)</f>
        <v>43292</v>
      </c>
      <c r="BC521" s="320">
        <f>_xll.qlIndexFixing($AC$5,AZ521,TRUE,_xll.ohTrigger(Trigger,Trigger12M))</f>
        <v>4.8434918624743004E-3</v>
      </c>
      <c r="BD521" s="320">
        <f>_xll.qlIndexFixing($BE$1,AZ521,TRUE,_xll.ohTrigger(Trigger,Trigger12M))</f>
        <v>4.728294378542941E-3</v>
      </c>
    </row>
    <row r="522" spans="51:56" ht="11.25" customHeight="1" x14ac:dyDescent="0.25">
      <c r="AY522" s="159" t="s">
        <v>90</v>
      </c>
      <c r="AZ522" s="158">
        <f>_xll.qlInterestRateIndexFixingDate(Currency&amp;"ibor"&amp;Tenor,BA522,Trigger)</f>
        <v>42930</v>
      </c>
      <c r="BA522" s="158">
        <f>_xll.qlCalendarAdvance(Calendar,BA521,AY522,"f",,Trigger)</f>
        <v>42934</v>
      </c>
      <c r="BB522" s="158">
        <f>_xll.qlInterestRateIndexMaturity(Currency&amp;"ibor"&amp;Tenor,BA522,Trigger)</f>
        <v>43299</v>
      </c>
      <c r="BC522" s="320">
        <f>_xll.qlIndexFixing($AC$5,AZ522,TRUE,_xll.ohTrigger(Trigger,Trigger12M))</f>
        <v>4.908140531192276E-3</v>
      </c>
      <c r="BD522" s="320">
        <f>_xll.qlIndexFixing($BE$1,AZ522,TRUE,_xll.ohTrigger(Trigger,Trigger12M))</f>
        <v>4.7734292309819038E-3</v>
      </c>
    </row>
    <row r="523" spans="51:56" ht="11.25" customHeight="1" x14ac:dyDescent="0.25">
      <c r="AY523" s="159" t="s">
        <v>90</v>
      </c>
      <c r="AZ523" s="158">
        <f>_xll.qlInterestRateIndexFixingDate(Currency&amp;"ibor"&amp;Tenor,BA523,Trigger)</f>
        <v>42937</v>
      </c>
      <c r="BA523" s="158">
        <f>_xll.qlCalendarAdvance(Calendar,BA522,AY523,"f",,Trigger)</f>
        <v>42941</v>
      </c>
      <c r="BB523" s="158">
        <f>_xll.qlInterestRateIndexMaturity(Currency&amp;"ibor"&amp;Tenor,BA523,Trigger)</f>
        <v>43306</v>
      </c>
      <c r="BC523" s="320">
        <f>_xll.qlIndexFixing($AC$5,AZ523,TRUE,_xll.ohTrigger(Trigger,Trigger12M))</f>
        <v>4.9732849184162767E-3</v>
      </c>
      <c r="BD523" s="320">
        <f>_xll.qlIndexFixing($BE$1,AZ523,TRUE,_xll.ohTrigger(Trigger,Trigger12M))</f>
        <v>4.8186763679560702E-3</v>
      </c>
    </row>
    <row r="524" spans="51:56" ht="11.25" customHeight="1" x14ac:dyDescent="0.25">
      <c r="AY524" s="159" t="s">
        <v>90</v>
      </c>
      <c r="AZ524" s="158">
        <f>_xll.qlInterestRateIndexFixingDate(Currency&amp;"ibor"&amp;Tenor,BA524,Trigger)</f>
        <v>42944</v>
      </c>
      <c r="BA524" s="158">
        <f>_xll.qlCalendarAdvance(Calendar,BA523,AY524,"f",,Trigger)</f>
        <v>42948</v>
      </c>
      <c r="BB524" s="158">
        <f>_xll.qlInterestRateIndexMaturity(Currency&amp;"ibor"&amp;Tenor,BA524,Trigger)</f>
        <v>43313</v>
      </c>
      <c r="BC524" s="320">
        <f>_xll.qlIndexFixing($AC$5,AZ524,TRUE,_xll.ohTrigger(Trigger,Trigger12M))</f>
        <v>5.0389251213290567E-3</v>
      </c>
      <c r="BD524" s="320">
        <f>_xll.qlIndexFixing($BE$1,AZ524,TRUE,_xll.ohTrigger(Trigger,Trigger12M))</f>
        <v>4.8640349704094947E-3</v>
      </c>
    </row>
    <row r="525" spans="51:56" ht="11.25" customHeight="1" x14ac:dyDescent="0.25">
      <c r="AY525" s="159" t="s">
        <v>90</v>
      </c>
      <c r="AZ525" s="158">
        <f>_xll.qlInterestRateIndexFixingDate(Currency&amp;"ibor"&amp;Tenor,BA525,Trigger)</f>
        <v>42951</v>
      </c>
      <c r="BA525" s="158">
        <f>_xll.qlCalendarAdvance(Calendar,BA524,AY525,"f",,Trigger)</f>
        <v>42955</v>
      </c>
      <c r="BB525" s="158">
        <f>_xll.qlInterestRateIndexMaturity(Currency&amp;"ibor"&amp;Tenor,BA525,Trigger)</f>
        <v>43320</v>
      </c>
      <c r="BC525" s="320">
        <f>_xll.qlIndexFixing($AC$5,AZ525,TRUE,_xll.ohTrigger(Trigger,Trigger12M))</f>
        <v>5.1050612378571057E-3</v>
      </c>
      <c r="BD525" s="320">
        <f>_xll.qlIndexFixing($BE$1,AZ525,TRUE,_xll.ohTrigger(Trigger,Trigger12M))</f>
        <v>4.9095043289079116E-3</v>
      </c>
    </row>
    <row r="526" spans="51:56" ht="11.25" customHeight="1" x14ac:dyDescent="0.25">
      <c r="AY526" s="159" t="s">
        <v>90</v>
      </c>
      <c r="AZ526" s="158">
        <f>_xll.qlInterestRateIndexFixingDate(Currency&amp;"ibor"&amp;Tenor,BA526,Trigger)</f>
        <v>42958</v>
      </c>
      <c r="BA526" s="158">
        <f>_xll.qlCalendarAdvance(Calendar,BA525,AY526,"f",,Trigger)</f>
        <v>42962</v>
      </c>
      <c r="BB526" s="158">
        <f>_xll.qlInterestRateIndexMaturity(Currency&amp;"ibor"&amp;Tenor,BA526,Trigger)</f>
        <v>43327</v>
      </c>
      <c r="BC526" s="320">
        <f>_xll.qlIndexFixing($AC$5,AZ526,TRUE,_xll.ohTrigger(Trigger,Trigger12M))</f>
        <v>5.1716933666713025E-3</v>
      </c>
      <c r="BD526" s="320">
        <f>_xll.qlIndexFixing($BE$1,AZ526,TRUE,_xll.ohTrigger(Trigger,Trigger12M))</f>
        <v>4.9550838436630482E-3</v>
      </c>
    </row>
    <row r="527" spans="51:56" ht="11.25" customHeight="1" x14ac:dyDescent="0.25">
      <c r="AY527" s="159" t="s">
        <v>90</v>
      </c>
      <c r="AZ527" s="158">
        <f>_xll.qlInterestRateIndexFixingDate(Currency&amp;"ibor"&amp;Tenor,BA527,Trigger)</f>
        <v>42965</v>
      </c>
      <c r="BA527" s="158">
        <f>_xll.qlCalendarAdvance(Calendar,BA526,AY527,"f",,Trigger)</f>
        <v>42969</v>
      </c>
      <c r="BB527" s="158">
        <f>_xll.qlInterestRateIndexMaturity(Currency&amp;"ibor"&amp;Tenor,BA527,Trigger)</f>
        <v>43334</v>
      </c>
      <c r="BC527" s="320">
        <f>_xll.qlIndexFixing($AC$5,AZ527,TRUE,_xll.ohTrigger(Trigger,Trigger12M))</f>
        <v>5.2388216071866996E-3</v>
      </c>
      <c r="BD527" s="320">
        <f>_xll.qlIndexFixing($BE$1,AZ527,TRUE,_xll.ohTrigger(Trigger,Trigger12M))</f>
        <v>5.000773024556272E-3</v>
      </c>
    </row>
    <row r="528" spans="51:56" ht="11.25" customHeight="1" x14ac:dyDescent="0.25">
      <c r="AY528" s="159" t="s">
        <v>90</v>
      </c>
      <c r="AZ528" s="158">
        <f>_xll.qlInterestRateIndexFixingDate(Currency&amp;"ibor"&amp;Tenor,BA528,Trigger)</f>
        <v>42972</v>
      </c>
      <c r="BA528" s="158">
        <f>_xll.qlCalendarAdvance(Calendar,BA527,AY528,"f",,Trigger)</f>
        <v>42976</v>
      </c>
      <c r="BB528" s="158">
        <f>_xll.qlInterestRateIndexMaturity(Currency&amp;"ibor"&amp;Tenor,BA528,Trigger)</f>
        <v>43341</v>
      </c>
      <c r="BC528" s="320">
        <f>_xll.qlIndexFixing($AC$5,AZ528,TRUE,_xll.ohTrigger(Trigger,Trigger12M))</f>
        <v>5.3064460595633953E-3</v>
      </c>
      <c r="BD528" s="320">
        <f>_xll.qlIndexFixing($BE$1,AZ528,TRUE,_xll.ohTrigger(Trigger,Trigger12M))</f>
        <v>5.046571491164221E-3</v>
      </c>
    </row>
    <row r="529" spans="51:56" ht="11.25" customHeight="1" x14ac:dyDescent="0.25">
      <c r="AY529" s="159" t="s">
        <v>90</v>
      </c>
      <c r="AZ529" s="158">
        <f>_xll.qlInterestRateIndexFixingDate(Currency&amp;"ibor"&amp;Tenor,BA529,Trigger)</f>
        <v>42979</v>
      </c>
      <c r="BA529" s="158">
        <f>_xll.qlCalendarAdvance(Calendar,BA528,AY529,"f",,Trigger)</f>
        <v>42983</v>
      </c>
      <c r="BB529" s="158">
        <f>_xll.qlInterestRateIndexMaturity(Currency&amp;"ibor"&amp;Tenor,BA529,Trigger)</f>
        <v>43348</v>
      </c>
      <c r="BC529" s="320">
        <f>_xll.qlIndexFixing($AC$5,AZ529,TRUE,_xll.ohTrigger(Trigger,Trigger12M))</f>
        <v>5.3745668247063188E-3</v>
      </c>
      <c r="BD529" s="320">
        <f>_xll.qlIndexFixing($BE$1,AZ529,TRUE,_xll.ohTrigger(Trigger,Trigger12M))</f>
        <v>5.0924789727837634E-3</v>
      </c>
    </row>
    <row r="530" spans="51:56" ht="11.25" customHeight="1" x14ac:dyDescent="0.25">
      <c r="AY530" s="159" t="s">
        <v>90</v>
      </c>
      <c r="AZ530" s="158">
        <f>_xll.qlInterestRateIndexFixingDate(Currency&amp;"ibor"&amp;Tenor,BA530,Trigger)</f>
        <v>42986</v>
      </c>
      <c r="BA530" s="158">
        <f>_xll.qlCalendarAdvance(Calendar,BA529,AY530,"f",,Trigger)</f>
        <v>42990</v>
      </c>
      <c r="BB530" s="158">
        <f>_xll.qlInterestRateIndexMaturity(Currency&amp;"ibor"&amp;Tenor,BA530,Trigger)</f>
        <v>43355</v>
      </c>
      <c r="BC530" s="320">
        <f>_xll.qlIndexFixing($AC$5,AZ530,TRUE,_xll.ohTrigger(Trigger,Trigger12M))</f>
        <v>5.4431840042652264E-3</v>
      </c>
      <c r="BD530" s="320">
        <f>_xll.qlIndexFixing($BE$1,AZ530,TRUE,_xll.ohTrigger(Trigger,Trigger12M))</f>
        <v>5.1384953084554338E-3</v>
      </c>
    </row>
    <row r="531" spans="51:56" ht="11.25" customHeight="1" x14ac:dyDescent="0.25">
      <c r="AY531" s="159" t="s">
        <v>90</v>
      </c>
      <c r="AZ531" s="158">
        <f>_xll.qlInterestRateIndexFixingDate(Currency&amp;"ibor"&amp;Tenor,BA531,Trigger)</f>
        <v>42993</v>
      </c>
      <c r="BA531" s="158">
        <f>_xll.qlCalendarAdvance(Calendar,BA530,AY531,"f",,Trigger)</f>
        <v>42997</v>
      </c>
      <c r="BB531" s="158">
        <f>_xll.qlInterestRateIndexMaturity(Currency&amp;"ibor"&amp;Tenor,BA531,Trigger)</f>
        <v>43362</v>
      </c>
      <c r="BC531" s="320">
        <f>_xll.qlIndexFixing($AC$5,AZ531,TRUE,_xll.ohTrigger(Trigger,Trigger12M))</f>
        <v>5.512297700636019E-3</v>
      </c>
      <c r="BD531" s="320">
        <f>_xll.qlIndexFixing($BE$1,AZ531,TRUE,_xll.ohTrigger(Trigger,Trigger12M))</f>
        <v>5.1846204469905895E-3</v>
      </c>
    </row>
    <row r="532" spans="51:56" ht="11.25" customHeight="1" x14ac:dyDescent="0.25">
      <c r="AY532" s="159" t="s">
        <v>90</v>
      </c>
      <c r="AZ532" s="158">
        <f>_xll.qlInterestRateIndexFixingDate(Currency&amp;"ibor"&amp;Tenor,BA532,Trigger)</f>
        <v>43000</v>
      </c>
      <c r="BA532" s="158">
        <f>_xll.qlCalendarAdvance(Calendar,BA531,AY532,"f",,Trigger)</f>
        <v>43004</v>
      </c>
      <c r="BB532" s="158">
        <f>_xll.qlInterestRateIndexMaturity(Currency&amp;"ibor"&amp;Tenor,BA532,Trigger)</f>
        <v>43369</v>
      </c>
      <c r="BC532" s="320">
        <f>_xll.qlIndexFixing($AC$5,AZ532,TRUE,_xll.ohTrigger(Trigger,Trigger12M))</f>
        <v>5.5732328671946312E-3</v>
      </c>
      <c r="BD532" s="320">
        <f>_xll.qlIndexFixing($BE$1,AZ532,TRUE,_xll.ohTrigger(Trigger,Trigger12M))</f>
        <v>5.2308544469961598E-3</v>
      </c>
    </row>
    <row r="533" spans="51:56" ht="11.25" customHeight="1" x14ac:dyDescent="0.25">
      <c r="AY533" s="159" t="s">
        <v>90</v>
      </c>
      <c r="AZ533" s="158">
        <f>_xll.qlInterestRateIndexFixingDate(Currency&amp;"ibor"&amp;Tenor,BA533,Trigger)</f>
        <v>43007</v>
      </c>
      <c r="BA533" s="158">
        <f>_xll.qlCalendarAdvance(Calendar,BA532,AY533,"f",,Trigger)</f>
        <v>43011</v>
      </c>
      <c r="BB533" s="158">
        <f>_xll.qlInterestRateIndexMaturity(Currency&amp;"ibor"&amp;Tenor,BA533,Trigger)</f>
        <v>43376</v>
      </c>
      <c r="BC533" s="320">
        <f>_xll.qlIndexFixing($AC$5,AZ533,TRUE,_xll.ohTrigger(Trigger,Trigger12M))</f>
        <v>5.6310254383783011E-3</v>
      </c>
      <c r="BD533" s="320">
        <f>_xll.qlIndexFixing($BE$1,AZ533,TRUE,_xll.ohTrigger(Trigger,Trigger12M))</f>
        <v>5.2771974768996066E-3</v>
      </c>
    </row>
    <row r="534" spans="51:56" ht="11.25" customHeight="1" x14ac:dyDescent="0.25">
      <c r="AY534" s="159" t="s">
        <v>90</v>
      </c>
      <c r="AZ534" s="158">
        <f>_xll.qlInterestRateIndexFixingDate(Currency&amp;"ibor"&amp;Tenor,BA534,Trigger)</f>
        <v>43014</v>
      </c>
      <c r="BA534" s="158">
        <f>_xll.qlCalendarAdvance(Calendar,BA533,AY534,"f",,Trigger)</f>
        <v>43018</v>
      </c>
      <c r="BB534" s="158">
        <f>_xll.qlInterestRateIndexMaturity(Currency&amp;"ibor"&amp;Tenor,BA534,Trigger)</f>
        <v>43383</v>
      </c>
      <c r="BC534" s="320">
        <f>_xll.qlIndexFixing($AC$5,AZ534,TRUE,_xll.ohTrigger(Trigger,Trigger12M))</f>
        <v>5.6891173211189913E-3</v>
      </c>
      <c r="BD534" s="320">
        <f>_xll.qlIndexFixing($BE$1,AZ534,TRUE,_xll.ohTrigger(Trigger,Trigger12M))</f>
        <v>5.3236498149754298E-3</v>
      </c>
    </row>
    <row r="535" spans="51:56" ht="11.25" customHeight="1" x14ac:dyDescent="0.25">
      <c r="AY535" s="159" t="s">
        <v>90</v>
      </c>
      <c r="AZ535" s="158">
        <f>_xll.qlInterestRateIndexFixingDate(Currency&amp;"ibor"&amp;Tenor,BA535,Trigger)</f>
        <v>43021</v>
      </c>
      <c r="BA535" s="158">
        <f>_xll.qlCalendarAdvance(Calendar,BA534,AY535,"f",,Trigger)</f>
        <v>43025</v>
      </c>
      <c r="BB535" s="158">
        <f>_xll.qlInterestRateIndexMaturity(Currency&amp;"ibor"&amp;Tenor,BA535,Trigger)</f>
        <v>43390</v>
      </c>
      <c r="BC535" s="320">
        <f>_xll.qlIndexFixing($AC$5,AZ535,TRUE,_xll.ohTrigger(Trigger,Trigger12M))</f>
        <v>5.7475085676079365E-3</v>
      </c>
      <c r="BD535" s="320">
        <f>_xll.qlIndexFixing($BE$1,AZ535,TRUE,_xll.ohTrigger(Trigger,Trigger12M))</f>
        <v>5.3702118493710073E-3</v>
      </c>
    </row>
    <row r="536" spans="51:56" ht="11.25" customHeight="1" x14ac:dyDescent="0.25">
      <c r="AY536" s="159" t="s">
        <v>90</v>
      </c>
      <c r="AZ536" s="158">
        <f>_xll.qlInterestRateIndexFixingDate(Currency&amp;"ibor"&amp;Tenor,BA536,Trigger)</f>
        <v>43028</v>
      </c>
      <c r="BA536" s="158">
        <f>_xll.qlCalendarAdvance(Calendar,BA535,AY536,"f",,Trigger)</f>
        <v>43032</v>
      </c>
      <c r="BB536" s="158">
        <f>_xll.qlInterestRateIndexMaturity(Currency&amp;"ibor"&amp;Tenor,BA536,Trigger)</f>
        <v>43397</v>
      </c>
      <c r="BC536" s="320">
        <f>_xll.qlIndexFixing($AC$5,AZ536,TRUE,_xll.ohTrigger(Trigger,Trigger12M))</f>
        <v>5.80619923030794E-3</v>
      </c>
      <c r="BD536" s="320">
        <f>_xll.qlIndexFixing($BE$1,AZ536,TRUE,_xll.ohTrigger(Trigger,Trigger12M))</f>
        <v>5.4168840781322171E-3</v>
      </c>
    </row>
    <row r="537" spans="51:56" ht="11.25" customHeight="1" x14ac:dyDescent="0.25">
      <c r="AY537" s="159" t="s">
        <v>90</v>
      </c>
      <c r="AZ537" s="158">
        <f>_xll.qlInterestRateIndexFixingDate(Currency&amp;"ibor"&amp;Tenor,BA537,Trigger)</f>
        <v>43035</v>
      </c>
      <c r="BA537" s="158">
        <f>_xll.qlCalendarAdvance(Calendar,BA536,AY537,"f",,Trigger)</f>
        <v>43039</v>
      </c>
      <c r="BB537" s="158">
        <f>_xll.qlInterestRateIndexMaturity(Currency&amp;"ibor"&amp;Tenor,BA537,Trigger)</f>
        <v>43404</v>
      </c>
      <c r="BC537" s="320">
        <f>_xll.qlIndexFixing($AC$5,AZ537,TRUE,_xll.ohTrigger(Trigger,Trigger12M))</f>
        <v>5.8651893619522709E-3</v>
      </c>
      <c r="BD537" s="320">
        <f>_xll.qlIndexFixing($BE$1,AZ537,TRUE,_xll.ohTrigger(Trigger,Trigger12M))</f>
        <v>5.4636671092308138E-3</v>
      </c>
    </row>
    <row r="538" spans="51:56" ht="11.25" customHeight="1" x14ac:dyDescent="0.25">
      <c r="AY538" s="159" t="s">
        <v>90</v>
      </c>
      <c r="AZ538" s="158">
        <f>_xll.qlInterestRateIndexFixingDate(Currency&amp;"ibor"&amp;Tenor,BA538,Trigger)</f>
        <v>43042</v>
      </c>
      <c r="BA538" s="158">
        <f>_xll.qlCalendarAdvance(Calendar,BA537,AY538,"f",,Trigger)</f>
        <v>43046</v>
      </c>
      <c r="BB538" s="158">
        <f>_xll.qlInterestRateIndexMaturity(Currency&amp;"ibor"&amp;Tenor,BA538,Trigger)</f>
        <v>43411</v>
      </c>
      <c r="BC538" s="320">
        <f>_xll.qlIndexFixing($AC$5,AZ538,TRUE,_xll.ohTrigger(Trigger,Trigger12M))</f>
        <v>5.9244790155459819E-3</v>
      </c>
      <c r="BD538" s="320">
        <f>_xll.qlIndexFixing($BE$1,AZ538,TRUE,_xll.ohTrigger(Trigger,Trigger12M))</f>
        <v>5.5105616605893972E-3</v>
      </c>
    </row>
    <row r="539" spans="51:56" ht="11.25" customHeight="1" x14ac:dyDescent="0.25">
      <c r="AY539" s="159" t="s">
        <v>90</v>
      </c>
      <c r="AZ539" s="158">
        <f>_xll.qlInterestRateIndexFixingDate(Currency&amp;"ibor"&amp;Tenor,BA539,Trigger)</f>
        <v>43049</v>
      </c>
      <c r="BA539" s="158">
        <f>_xll.qlCalendarAdvance(Calendar,BA538,AY539,"f",,Trigger)</f>
        <v>43053</v>
      </c>
      <c r="BB539" s="158">
        <f>_xll.qlInterestRateIndexMaturity(Currency&amp;"ibor"&amp;Tenor,BA539,Trigger)</f>
        <v>43418</v>
      </c>
      <c r="BC539" s="320">
        <f>_xll.qlIndexFixing($AC$5,AZ539,TRUE,_xll.ohTrigger(Trigger,Trigger12M))</f>
        <v>5.9840682443652506E-3</v>
      </c>
      <c r="BD539" s="320">
        <f>_xll.qlIndexFixing($BE$1,AZ539,TRUE,_xll.ohTrigger(Trigger,Trigger12M))</f>
        <v>5.5575685601094386E-3</v>
      </c>
    </row>
    <row r="540" spans="51:56" ht="11.25" customHeight="1" x14ac:dyDescent="0.25">
      <c r="AY540" s="159" t="s">
        <v>90</v>
      </c>
      <c r="AZ540" s="158">
        <f>_xll.qlInterestRateIndexFixingDate(Currency&amp;"ibor"&amp;Tenor,BA540,Trigger)</f>
        <v>43056</v>
      </c>
      <c r="BA540" s="158">
        <f>_xll.qlCalendarAdvance(Calendar,BA539,AY540,"f",,Trigger)</f>
        <v>43060</v>
      </c>
      <c r="BB540" s="158">
        <f>_xll.qlInterestRateIndexMaturity(Currency&amp;"ibor"&amp;Tenor,BA540,Trigger)</f>
        <v>43425</v>
      </c>
      <c r="BC540" s="320">
        <f>_xll.qlIndexFixing($AC$5,AZ540,TRUE,_xll.ohTrigger(Trigger,Trigger12M))</f>
        <v>6.0439571019571614E-3</v>
      </c>
      <c r="BD540" s="320">
        <f>_xll.qlIndexFixing($BE$1,AZ540,TRUE,_xll.ohTrigger(Trigger,Trigger12M))</f>
        <v>5.6046887456977865E-3</v>
      </c>
    </row>
    <row r="541" spans="51:56" ht="11.25" customHeight="1" x14ac:dyDescent="0.25">
      <c r="AY541" s="159" t="s">
        <v>90</v>
      </c>
      <c r="AZ541" s="158">
        <f>_xll.qlInterestRateIndexFixingDate(Currency&amp;"ibor"&amp;Tenor,BA541,Trigger)</f>
        <v>43063</v>
      </c>
      <c r="BA541" s="158">
        <f>_xll.qlCalendarAdvance(Calendar,BA540,AY541,"f",,Trigger)</f>
        <v>43067</v>
      </c>
      <c r="BB541" s="158">
        <f>_xll.qlInterestRateIndexMaturity(Currency&amp;"ibor"&amp;Tenor,BA541,Trigger)</f>
        <v>43432</v>
      </c>
      <c r="BC541" s="320">
        <f>_xll.qlIndexFixing($AC$5,AZ541,TRUE,_xll.ohTrigger(Trigger,Trigger12M))</f>
        <v>6.1041456421403635E-3</v>
      </c>
      <c r="BD541" s="320">
        <f>_xll.qlIndexFixing($BE$1,AZ541,TRUE,_xll.ohTrigger(Trigger,Trigger12M))</f>
        <v>5.6519232652938213E-3</v>
      </c>
    </row>
    <row r="542" spans="51:56" ht="11.25" customHeight="1" x14ac:dyDescent="0.25">
      <c r="AY542" s="159" t="s">
        <v>90</v>
      </c>
      <c r="AZ542" s="158">
        <f>_xll.qlInterestRateIndexFixingDate(Currency&amp;"ibor"&amp;Tenor,BA542,Trigger)</f>
        <v>43070</v>
      </c>
      <c r="BA542" s="158">
        <f>_xll.qlCalendarAdvance(Calendar,BA541,AY542,"f",,Trigger)</f>
        <v>43074</v>
      </c>
      <c r="BB542" s="158">
        <f>_xll.qlInterestRateIndexMaturity(Currency&amp;"ibor"&amp;Tenor,BA542,Trigger)</f>
        <v>43439</v>
      </c>
      <c r="BC542" s="320">
        <f>_xll.qlIndexFixing($AC$5,AZ542,TRUE,_xll.ohTrigger(Trigger,Trigger12M))</f>
        <v>6.164633919005286E-3</v>
      </c>
      <c r="BD542" s="320">
        <f>_xll.qlIndexFixing($BE$1,AZ542,TRUE,_xll.ohTrigger(Trigger,Trigger12M))</f>
        <v>5.6992732768957324E-3</v>
      </c>
    </row>
    <row r="543" spans="51:56" ht="11.25" customHeight="1" x14ac:dyDescent="0.25">
      <c r="AY543" s="159" t="s">
        <v>90</v>
      </c>
      <c r="AZ543" s="158">
        <f>_xll.qlInterestRateIndexFixingDate(Currency&amp;"ibor"&amp;Tenor,BA543,Trigger)</f>
        <v>43077</v>
      </c>
      <c r="BA543" s="158">
        <f>_xll.qlCalendarAdvance(Calendar,BA542,AY543,"f",,Trigger)</f>
        <v>43081</v>
      </c>
      <c r="BB543" s="158">
        <f>_xll.qlInterestRateIndexMaturity(Currency&amp;"ibor"&amp;Tenor,BA543,Trigger)</f>
        <v>43446</v>
      </c>
      <c r="BC543" s="320">
        <f>_xll.qlIndexFixing($AC$5,AZ543,TRUE,_xll.ohTrigger(Trigger,Trigger12M))</f>
        <v>6.2254219869137062E-3</v>
      </c>
      <c r="BD543" s="320">
        <f>_xll.qlIndexFixing($BE$1,AZ543,TRUE,_xll.ohTrigger(Trigger,Trigger12M))</f>
        <v>5.7467400485898693E-3</v>
      </c>
    </row>
    <row r="544" spans="51:56" ht="11.25" customHeight="1" x14ac:dyDescent="0.25">
      <c r="AY544" s="159" t="s">
        <v>90</v>
      </c>
      <c r="AZ544" s="158">
        <f>_xll.qlInterestRateIndexFixingDate(Currency&amp;"ibor"&amp;Tenor,BA544,Trigger)</f>
        <v>43084</v>
      </c>
      <c r="BA544" s="158">
        <f>_xll.qlCalendarAdvance(Calendar,BA543,AY544,"f",,Trigger)</f>
        <v>43088</v>
      </c>
      <c r="BB544" s="158">
        <f>_xll.qlInterestRateIndexMaturity(Currency&amp;"ibor"&amp;Tenor,BA544,Trigger)</f>
        <v>43453</v>
      </c>
      <c r="BC544" s="320">
        <f>_xll.qlIndexFixing($AC$5,AZ544,TRUE,_xll.ohTrigger(Trigger,Trigger12M))</f>
        <v>6.2865099004991805E-3</v>
      </c>
      <c r="BD544" s="320">
        <f>_xll.qlIndexFixing($BE$1,AZ544,TRUE,_xll.ohTrigger(Trigger,Trigger12M))</f>
        <v>5.7943249585765784E-3</v>
      </c>
    </row>
    <row r="545" spans="51:56" ht="11.25" customHeight="1" x14ac:dyDescent="0.25">
      <c r="AY545" s="159" t="s">
        <v>90</v>
      </c>
      <c r="AZ545" s="158">
        <f>_xll.qlInterestRateIndexFixingDate(Currency&amp;"ibor"&amp;Tenor,BA545,Trigger)</f>
        <v>43090</v>
      </c>
      <c r="BA545" s="158">
        <f>_xll.qlCalendarAdvance(Calendar,BA544,AY545,"f",,Trigger)</f>
        <v>43096</v>
      </c>
      <c r="BB545" s="158">
        <f>_xll.qlInterestRateIndexMaturity(Currency&amp;"ibor"&amp;Tenor,BA545,Trigger)</f>
        <v>43461</v>
      </c>
      <c r="BC545" s="320">
        <f>_xll.qlIndexFixing($AC$5,AZ545,TRUE,_xll.ohTrigger(Trigger,Trigger12M))</f>
        <v>6.36088649102749E-3</v>
      </c>
      <c r="BD545" s="320">
        <f>_xll.qlIndexFixing($BE$1,AZ545,TRUE,_xll.ohTrigger(Trigger,Trigger12M))</f>
        <v>5.8488542862733138E-3</v>
      </c>
    </row>
    <row r="546" spans="51:56" ht="11.25" customHeight="1" x14ac:dyDescent="0.25">
      <c r="AY546" s="159" t="s">
        <v>90</v>
      </c>
      <c r="AZ546" s="158">
        <f>_xll.qlInterestRateIndexFixingDate(Currency&amp;"ibor"&amp;Tenor,BA546,Trigger)</f>
        <v>43098</v>
      </c>
      <c r="BA546" s="158">
        <f>_xll.qlCalendarAdvance(Calendar,BA545,AY546,"f",,Trigger)</f>
        <v>43103</v>
      </c>
      <c r="BB546" s="158">
        <f>_xll.qlInterestRateIndexMaturity(Currency&amp;"ibor"&amp;Tenor,BA546,Trigger)</f>
        <v>43468</v>
      </c>
      <c r="BC546" s="320">
        <f>_xll.qlIndexFixing($AC$5,AZ546,TRUE,_xll.ohTrigger(Trigger,Trigger12M))</f>
        <v>6.4275776817295602E-3</v>
      </c>
      <c r="BD546" s="320">
        <f>_xll.qlIndexFixing($BE$1,AZ546,TRUE,_xll.ohTrigger(Trigger,Trigger12M))</f>
        <v>5.8966975028409696E-3</v>
      </c>
    </row>
    <row r="547" spans="51:56" ht="11.25" customHeight="1" x14ac:dyDescent="0.25">
      <c r="AY547" s="159" t="s">
        <v>90</v>
      </c>
      <c r="AZ547" s="158">
        <f>_xll.qlInterestRateIndexFixingDate(Currency&amp;"ibor"&amp;Tenor,BA547,Trigger)</f>
        <v>43108</v>
      </c>
      <c r="BA547" s="158">
        <f>_xll.qlCalendarAdvance(Calendar,BA546,AY547,"f",,Trigger)</f>
        <v>43110</v>
      </c>
      <c r="BB547" s="158">
        <f>_xll.qlInterestRateIndexMaturity(Currency&amp;"ibor"&amp;Tenor,BA547,Trigger)</f>
        <v>43475</v>
      </c>
      <c r="BC547" s="320">
        <f>_xll.qlIndexFixing($AC$5,AZ547,TRUE,_xll.ohTrigger(Trigger,Trigger12M))</f>
        <v>6.4946409138184795E-3</v>
      </c>
      <c r="BD547" s="320">
        <f>_xll.qlIndexFixing($BE$1,AZ547,TRUE,_xll.ohTrigger(Trigger,Trigger12M))</f>
        <v>5.9446639063717218E-3</v>
      </c>
    </row>
    <row r="548" spans="51:56" ht="11.25" customHeight="1" x14ac:dyDescent="0.25">
      <c r="AY548" s="159" t="s">
        <v>90</v>
      </c>
      <c r="AZ548" s="158">
        <f>_xll.qlInterestRateIndexFixingDate(Currency&amp;"ibor"&amp;Tenor,BA548,Trigger)</f>
        <v>43115</v>
      </c>
      <c r="BA548" s="158">
        <f>_xll.qlCalendarAdvance(Calendar,BA547,AY548,"f",,Trigger)</f>
        <v>43117</v>
      </c>
      <c r="BB548" s="158">
        <f>_xll.qlInterestRateIndexMaturity(Currency&amp;"ibor"&amp;Tenor,BA548,Trigger)</f>
        <v>43482</v>
      </c>
      <c r="BC548" s="320">
        <f>_xll.qlIndexFixing($AC$5,AZ548,TRUE,_xll.ohTrigger(Trigger,Trigger12M))</f>
        <v>6.5620762620859276E-3</v>
      </c>
      <c r="BD548" s="320">
        <f>_xll.qlIndexFixing($BE$1,AZ548,TRUE,_xll.ohTrigger(Trigger,Trigger12M))</f>
        <v>5.992755331555996E-3</v>
      </c>
    </row>
    <row r="549" spans="51:56" ht="11.25" customHeight="1" x14ac:dyDescent="0.25">
      <c r="AY549" s="159" t="s">
        <v>90</v>
      </c>
      <c r="AZ549" s="158">
        <f>_xll.qlInterestRateIndexFixingDate(Currency&amp;"ibor"&amp;Tenor,BA549,Trigger)</f>
        <v>43122</v>
      </c>
      <c r="BA549" s="158">
        <f>_xll.qlCalendarAdvance(Calendar,BA548,AY549,"f",,Trigger)</f>
        <v>43124</v>
      </c>
      <c r="BB549" s="158">
        <f>_xll.qlInterestRateIndexMaturity(Currency&amp;"ibor"&amp;Tenor,BA549,Trigger)</f>
        <v>43489</v>
      </c>
      <c r="BC549" s="320">
        <f>_xll.qlIndexFixing($AC$5,AZ549,TRUE,_xll.ohTrigger(Trigger,Trigger12M))</f>
        <v>6.6298838017423171E-3</v>
      </c>
      <c r="BD549" s="320">
        <f>_xll.qlIndexFixing($BE$1,AZ549,TRUE,_xll.ohTrigger(Trigger,Trigger12M))</f>
        <v>6.0409737233440772E-3</v>
      </c>
    </row>
    <row r="550" spans="51:56" ht="11.25" customHeight="1" x14ac:dyDescent="0.25">
      <c r="AY550" s="159" t="s">
        <v>90</v>
      </c>
      <c r="AZ550" s="158">
        <f>_xll.qlInterestRateIndexFixingDate(Currency&amp;"ibor"&amp;Tenor,BA550,Trigger)</f>
        <v>43129</v>
      </c>
      <c r="BA550" s="158">
        <f>_xll.qlCalendarAdvance(Calendar,BA549,AY550,"f",,Trigger)</f>
        <v>43131</v>
      </c>
      <c r="BB550" s="158">
        <f>_xll.qlInterestRateIndexMaturity(Currency&amp;"ibor"&amp;Tenor,BA550,Trigger)</f>
        <v>43496</v>
      </c>
      <c r="BC550" s="320">
        <f>_xll.qlIndexFixing($AC$5,AZ550,TRUE,_xll.ohTrigger(Trigger,Trigger12M))</f>
        <v>6.6980636084172322E-3</v>
      </c>
      <c r="BD550" s="320">
        <f>_xll.qlIndexFixing($BE$1,AZ550,TRUE,_xll.ohTrigger(Trigger,Trigger12M))</f>
        <v>6.0893211369769827E-3</v>
      </c>
    </row>
    <row r="551" spans="51:56" ht="11.25" customHeight="1" x14ac:dyDescent="0.25">
      <c r="AY551" s="159" t="s">
        <v>90</v>
      </c>
      <c r="AZ551" s="158">
        <f>_xll.qlInterestRateIndexFixingDate(Currency&amp;"ibor"&amp;Tenor,BA551,Trigger)</f>
        <v>43136</v>
      </c>
      <c r="BA551" s="158">
        <f>_xll.qlCalendarAdvance(Calendar,BA550,AY551,"f",,Trigger)</f>
        <v>43138</v>
      </c>
      <c r="BB551" s="158">
        <f>_xll.qlInterestRateIndexMaturity(Currency&amp;"ibor"&amp;Tenor,BA551,Trigger)</f>
        <v>43503</v>
      </c>
      <c r="BC551" s="320">
        <f>_xll.qlIndexFixing($AC$5,AZ551,TRUE,_xll.ohTrigger(Trigger,Trigger12M))</f>
        <v>6.7666157581578977E-3</v>
      </c>
      <c r="BD551" s="320">
        <f>_xll.qlIndexFixing($BE$1,AZ551,TRUE,_xll.ohTrigger(Trigger,Trigger12M))</f>
        <v>6.1377997380142792E-3</v>
      </c>
    </row>
    <row r="552" spans="51:56" ht="11.25" customHeight="1" x14ac:dyDescent="0.25">
      <c r="AY552" s="159" t="s">
        <v>90</v>
      </c>
      <c r="AZ552" s="158">
        <f>_xll.qlInterestRateIndexFixingDate(Currency&amp;"ibor"&amp;Tenor,BA552,Trigger)</f>
        <v>43143</v>
      </c>
      <c r="BA552" s="158">
        <f>_xll.qlCalendarAdvance(Calendar,BA551,AY552,"f",,Trigger)</f>
        <v>43145</v>
      </c>
      <c r="BB552" s="158">
        <f>_xll.qlInterestRateIndexMaturity(Currency&amp;"ibor"&amp;Tenor,BA552,Trigger)</f>
        <v>43510</v>
      </c>
      <c r="BC552" s="320">
        <f>_xll.qlIndexFixing($AC$5,AZ552,TRUE,_xll.ohTrigger(Trigger,Trigger12M))</f>
        <v>6.8355403274307077E-3</v>
      </c>
      <c r="BD552" s="320">
        <f>_xll.qlIndexFixing($BE$1,AZ552,TRUE,_xll.ohTrigger(Trigger,Trigger12M))</f>
        <v>6.1864118023643071E-3</v>
      </c>
    </row>
    <row r="553" spans="51:56" ht="11.25" customHeight="1" x14ac:dyDescent="0.25">
      <c r="AY553" s="159" t="s">
        <v>90</v>
      </c>
      <c r="AZ553" s="158">
        <f>_xll.qlInterestRateIndexFixingDate(Currency&amp;"ibor"&amp;Tenor,BA553,Trigger)</f>
        <v>43150</v>
      </c>
      <c r="BA553" s="158">
        <f>_xll.qlCalendarAdvance(Calendar,BA552,AY553,"f",,Trigger)</f>
        <v>43152</v>
      </c>
      <c r="BB553" s="158">
        <f>_xll.qlInterestRateIndexMaturity(Currency&amp;"ibor"&amp;Tenor,BA553,Trigger)</f>
        <v>43517</v>
      </c>
      <c r="BC553" s="320">
        <f>_xll.qlIndexFixing($AC$5,AZ553,TRUE,_xll.ohTrigger(Trigger,Trigger12M))</f>
        <v>6.9048373931214473E-3</v>
      </c>
      <c r="BD553" s="320">
        <f>_xll.qlIndexFixing($BE$1,AZ553,TRUE,_xll.ohTrigger(Trigger,Trigger12M))</f>
        <v>6.2351597163141769E-3</v>
      </c>
    </row>
    <row r="554" spans="51:56" ht="11.25" customHeight="1" x14ac:dyDescent="0.25">
      <c r="AY554" s="159" t="s">
        <v>90</v>
      </c>
      <c r="AZ554" s="158">
        <f>_xll.qlInterestRateIndexFixingDate(Currency&amp;"ibor"&amp;Tenor,BA554,Trigger)</f>
        <v>43157</v>
      </c>
      <c r="BA554" s="158">
        <f>_xll.qlCalendarAdvance(Calendar,BA553,AY554,"f",,Trigger)</f>
        <v>43159</v>
      </c>
      <c r="BB554" s="158">
        <f>_xll.qlInterestRateIndexMaturity(Currency&amp;"ibor"&amp;Tenor,BA554,Trigger)</f>
        <v>43524</v>
      </c>
      <c r="BC554" s="320">
        <f>_xll.qlIndexFixing($AC$5,AZ554,TRUE,_xll.ohTrigger(Trigger,Trigger12M))</f>
        <v>6.974507032534198E-3</v>
      </c>
      <c r="BD554" s="320">
        <f>_xll.qlIndexFixing($BE$1,AZ554,TRUE,_xll.ohTrigger(Trigger,Trigger12M))</f>
        <v>6.2840459765593441E-3</v>
      </c>
    </row>
    <row r="555" spans="51:56" ht="11.25" customHeight="1" x14ac:dyDescent="0.25">
      <c r="AY555" s="159" t="s">
        <v>90</v>
      </c>
      <c r="AZ555" s="158">
        <f>_xll.qlInterestRateIndexFixingDate(Currency&amp;"ibor"&amp;Tenor,BA555,Trigger)</f>
        <v>43164</v>
      </c>
      <c r="BA555" s="158">
        <f>_xll.qlCalendarAdvance(Calendar,BA554,AY555,"f",,Trigger)</f>
        <v>43166</v>
      </c>
      <c r="BB555" s="158">
        <f>_xll.qlInterestRateIndexMaturity(Currency&amp;"ibor"&amp;Tenor,BA555,Trigger)</f>
        <v>43531</v>
      </c>
      <c r="BC555" s="320">
        <f>_xll.qlIndexFixing($AC$5,AZ555,TRUE,_xll.ohTrigger(Trigger,Trigger12M))</f>
        <v>7.0445493233933076E-3</v>
      </c>
      <c r="BD555" s="320">
        <f>_xll.qlIndexFixing($BE$1,AZ555,TRUE,_xll.ohTrigger(Trigger,Trigger12M))</f>
        <v>6.3330731902342613E-3</v>
      </c>
    </row>
    <row r="556" spans="51:56" ht="11.25" customHeight="1" x14ac:dyDescent="0.25">
      <c r="AY556" s="159" t="s">
        <v>90</v>
      </c>
      <c r="AZ556" s="158">
        <f>_xll.qlInterestRateIndexFixingDate(Currency&amp;"ibor"&amp;Tenor,BA556,Trigger)</f>
        <v>43171</v>
      </c>
      <c r="BA556" s="158">
        <f>_xll.qlCalendarAdvance(Calendar,BA555,AY556,"f",,Trigger)</f>
        <v>43173</v>
      </c>
      <c r="BB556" s="158">
        <f>_xll.qlInterestRateIndexMaturity(Currency&amp;"ibor"&amp;Tenor,BA556,Trigger)</f>
        <v>43538</v>
      </c>
      <c r="BC556" s="320">
        <f>_xll.qlIndexFixing($AC$5,AZ556,TRUE,_xll.ohTrigger(Trigger,Trigger12M))</f>
        <v>7.1149643438411991E-3</v>
      </c>
      <c r="BD556" s="320">
        <f>_xll.qlIndexFixing($BE$1,AZ556,TRUE,_xll.ohTrigger(Trigger,Trigger12M))</f>
        <v>6.3822440749434807E-3</v>
      </c>
    </row>
    <row r="557" spans="51:56" ht="11.25" customHeight="1" x14ac:dyDescent="0.25">
      <c r="AY557" s="159" t="s">
        <v>90</v>
      </c>
      <c r="AZ557" s="158">
        <f>_xll.qlInterestRateIndexFixingDate(Currency&amp;"ibor"&amp;Tenor,BA557,Trigger)</f>
        <v>43178</v>
      </c>
      <c r="BA557" s="158">
        <f>_xll.qlCalendarAdvance(Calendar,BA556,AY557,"f",,Trigger)</f>
        <v>43180</v>
      </c>
      <c r="BB557" s="158">
        <f>_xll.qlInterestRateIndexMaturity(Currency&amp;"ibor"&amp;Tenor,BA557,Trigger)</f>
        <v>43545</v>
      </c>
      <c r="BC557" s="320">
        <f>_xll.qlIndexFixing($AC$5,AZ557,TRUE,_xll.ohTrigger(Trigger,Trigger12M))</f>
        <v>7.0540241168811748E-3</v>
      </c>
      <c r="BD557" s="320">
        <f>_xll.qlIndexFixing($BE$1,AZ557,TRUE,_xll.ohTrigger(Trigger,Trigger12M))</f>
        <v>6.4315614587920952E-3</v>
      </c>
    </row>
    <row r="558" spans="51:56" ht="11.25" customHeight="1" x14ac:dyDescent="0.25">
      <c r="AY558" s="159" t="s">
        <v>90</v>
      </c>
      <c r="AZ558" s="158">
        <f>_xll.qlInterestRateIndexFixingDate(Currency&amp;"ibor"&amp;Tenor,BA558,Trigger)</f>
        <v>43185</v>
      </c>
      <c r="BA558" s="158">
        <f>_xll.qlCalendarAdvance(Calendar,BA557,AY558,"f",,Trigger)</f>
        <v>43187</v>
      </c>
      <c r="BB558" s="158">
        <f>_xll.qlInterestRateIndexMaturity(Currency&amp;"ibor"&amp;Tenor,BA558,Trigger)</f>
        <v>43552</v>
      </c>
      <c r="BC558" s="320">
        <f>_xll.qlIndexFixing($AC$5,AZ558,TRUE,_xll.ohTrigger(Trigger,Trigger12M))</f>
        <v>6.9695903483152069E-3</v>
      </c>
      <c r="BD558" s="320">
        <f>_xll.qlIndexFixing($BE$1,AZ558,TRUE,_xll.ohTrigger(Trigger,Trigger12M))</f>
        <v>6.481028280417492E-3</v>
      </c>
    </row>
    <row r="559" spans="51:56" ht="11.25" customHeight="1" x14ac:dyDescent="0.25">
      <c r="AY559" s="159" t="s">
        <v>90</v>
      </c>
      <c r="AZ559" s="158">
        <f>_xll.qlInterestRateIndexFixingDate(Currency&amp;"ibor"&amp;Tenor,BA559,Trigger)</f>
        <v>43188</v>
      </c>
      <c r="BA559" s="158">
        <f>_xll.qlCalendarAdvance(Calendar,BA558,AY559,"f",,Trigger)</f>
        <v>43194</v>
      </c>
      <c r="BB559" s="158">
        <f>_xll.qlInterestRateIndexMaturity(Currency&amp;"ibor"&amp;Tenor,BA559,Trigger)</f>
        <v>43559</v>
      </c>
      <c r="BC559" s="320">
        <f>_xll.qlIndexFixing($AC$5,AZ559,TRUE,_xll.ohTrigger(Trigger,Trigger12M))</f>
        <v>6.8834710707824306E-3</v>
      </c>
      <c r="BD559" s="320">
        <f>_xll.qlIndexFixing($BE$1,AZ559,TRUE,_xll.ohTrigger(Trigger,Trigger12M))</f>
        <v>6.5306475890208934E-3</v>
      </c>
    </row>
    <row r="560" spans="51:56" ht="11.25" customHeight="1" x14ac:dyDescent="0.25">
      <c r="AY560" s="159" t="s">
        <v>90</v>
      </c>
      <c r="AZ560" s="158">
        <f>_xll.qlInterestRateIndexFixingDate(Currency&amp;"ibor"&amp;Tenor,BA560,Trigger)</f>
        <v>43199</v>
      </c>
      <c r="BA560" s="158">
        <f>_xll.qlCalendarAdvance(Calendar,BA559,AY560,"f",,Trigger)</f>
        <v>43201</v>
      </c>
      <c r="BB560" s="158">
        <f>_xll.qlInterestRateIndexMaturity(Currency&amp;"ibor"&amp;Tenor,BA560,Trigger)</f>
        <v>43566</v>
      </c>
      <c r="BC560" s="320">
        <f>_xll.qlIndexFixing($AC$5,AZ560,TRUE,_xll.ohTrigger(Trigger,Trigger12M))</f>
        <v>6.7956667239539399E-3</v>
      </c>
      <c r="BD560" s="320">
        <f>_xll.qlIndexFixing($BE$1,AZ560,TRUE,_xll.ohTrigger(Trigger,Trigger12M))</f>
        <v>6.5804225443993241E-3</v>
      </c>
    </row>
    <row r="561" spans="51:56" ht="11.25" customHeight="1" x14ac:dyDescent="0.25">
      <c r="AY561" s="159" t="s">
        <v>90</v>
      </c>
      <c r="AZ561" s="158">
        <f>_xll.qlInterestRateIndexFixingDate(Currency&amp;"ibor"&amp;Tenor,BA561,Trigger)</f>
        <v>43206</v>
      </c>
      <c r="BA561" s="158">
        <f>_xll.qlCalendarAdvance(Calendar,BA560,AY561,"f",,Trigger)</f>
        <v>43208</v>
      </c>
      <c r="BB561" s="158">
        <f>_xll.qlInterestRateIndexMaturity(Currency&amp;"ibor"&amp;Tenor,BA561,Trigger)</f>
        <v>43573</v>
      </c>
      <c r="BC561" s="320">
        <f>_xll.qlIndexFixing($AC$5,AZ561,TRUE,_xll.ohTrigger(Trigger,Trigger12M))</f>
        <v>6.7061777560780767E-3</v>
      </c>
      <c r="BD561" s="320">
        <f>_xll.qlIndexFixing($BE$1,AZ561,TRUE,_xll.ohTrigger(Trigger,Trigger12M))</f>
        <v>6.6303564169775927E-3</v>
      </c>
    </row>
    <row r="562" spans="51:56" ht="11.25" customHeight="1" x14ac:dyDescent="0.25">
      <c r="AY562" s="159" t="s">
        <v>90</v>
      </c>
      <c r="AZ562" s="158">
        <f>_xll.qlInterestRateIndexFixingDate(Currency&amp;"ibor"&amp;Tenor,BA562,Trigger)</f>
        <v>43213</v>
      </c>
      <c r="BA562" s="158">
        <f>_xll.qlCalendarAdvance(Calendar,BA561,AY562,"f",,Trigger)</f>
        <v>43215</v>
      </c>
      <c r="BB562" s="158">
        <f>_xll.qlInterestRateIndexMaturity(Currency&amp;"ibor"&amp;Tenor,BA562,Trigger)</f>
        <v>43580</v>
      </c>
      <c r="BC562" s="320">
        <f>_xll.qlIndexFixing($AC$5,AZ562,TRUE,_xll.ohTrigger(Trigger,Trigger12M))</f>
        <v>6.615004623975615E-3</v>
      </c>
      <c r="BD562" s="320">
        <f>_xll.qlIndexFixing($BE$1,AZ562,TRUE,_xll.ohTrigger(Trigger,Trigger12M))</f>
        <v>6.6804525878424526E-3</v>
      </c>
    </row>
    <row r="563" spans="51:56" ht="11.25" customHeight="1" x14ac:dyDescent="0.25">
      <c r="AY563" s="159" t="s">
        <v>90</v>
      </c>
      <c r="AZ563" s="158">
        <f>_xll.qlInterestRateIndexFixingDate(Currency&amp;"ibor"&amp;Tenor,BA563,Trigger)</f>
        <v>43217</v>
      </c>
      <c r="BA563" s="158">
        <f>_xll.qlCalendarAdvance(Calendar,BA562,AY563,"f",,Trigger)</f>
        <v>43222</v>
      </c>
      <c r="BB563" s="158">
        <f>_xll.qlInterestRateIndexMaturity(Currency&amp;"ibor"&amp;Tenor,BA563,Trigger)</f>
        <v>43587</v>
      </c>
      <c r="BC563" s="320">
        <f>_xll.qlIndexFixing($AC$5,AZ563,TRUE,_xll.ohTrigger(Trigger,Trigger12M))</f>
        <v>6.5221477930362528E-3</v>
      </c>
      <c r="BD563" s="320">
        <f>_xll.qlIndexFixing($BE$1,AZ563,TRUE,_xll.ohTrigger(Trigger,Trigger12M))</f>
        <v>6.7307145487734811E-3</v>
      </c>
    </row>
    <row r="564" spans="51:56" ht="11.25" customHeight="1" x14ac:dyDescent="0.25">
      <c r="AY564" s="159" t="s">
        <v>90</v>
      </c>
      <c r="AZ564" s="158">
        <f>_xll.qlInterestRateIndexFixingDate(Currency&amp;"ibor"&amp;Tenor,BA564,Trigger)</f>
        <v>43227</v>
      </c>
      <c r="BA564" s="158">
        <f>_xll.qlCalendarAdvance(Calendar,BA563,AY564,"f",,Trigger)</f>
        <v>43229</v>
      </c>
      <c r="BB564" s="158">
        <f>_xll.qlInterestRateIndexMaturity(Currency&amp;"ibor"&amp;Tenor,BA564,Trigger)</f>
        <v>43594</v>
      </c>
      <c r="BC564" s="320">
        <f>_xll.qlIndexFixing($AC$5,AZ564,TRUE,_xll.ohTrigger(Trigger,Trigger12M))</f>
        <v>6.4276077372151129E-3</v>
      </c>
      <c r="BD564" s="320">
        <f>_xll.qlIndexFixing($BE$1,AZ564,TRUE,_xll.ohTrigger(Trigger,Trigger12M))</f>
        <v>6.7811459022779023E-3</v>
      </c>
    </row>
    <row r="565" spans="51:56" ht="11.25" customHeight="1" x14ac:dyDescent="0.25">
      <c r="AY565" s="159" t="s">
        <v>90</v>
      </c>
      <c r="AZ565" s="158">
        <f>_xll.qlInterestRateIndexFixingDate(Currency&amp;"ibor"&amp;Tenor,BA565,Trigger)</f>
        <v>43234</v>
      </c>
      <c r="BA565" s="158">
        <f>_xll.qlCalendarAdvance(Calendar,BA564,AY565,"f",,Trigger)</f>
        <v>43236</v>
      </c>
      <c r="BB565" s="158">
        <f>_xll.qlInterestRateIndexMaturity(Currency&amp;"ibor"&amp;Tenor,BA565,Trigger)</f>
        <v>43601</v>
      </c>
      <c r="BC565" s="320">
        <f>_xll.qlIndexFixing($AC$5,AZ565,TRUE,_xll.ohTrigger(Trigger,Trigger12M))</f>
        <v>6.3727638832685105E-3</v>
      </c>
      <c r="BD565" s="320">
        <f>_xll.qlIndexFixing($BE$1,AZ565,TRUE,_xll.ohTrigger(Trigger,Trigger12M))</f>
        <v>6.8317503295276865E-3</v>
      </c>
    </row>
    <row r="566" spans="51:56" ht="11.25" customHeight="1" x14ac:dyDescent="0.25">
      <c r="AY566" s="159" t="s">
        <v>90</v>
      </c>
      <c r="AZ566" s="158">
        <f>_xll.qlInterestRateIndexFixingDate(Currency&amp;"ibor"&amp;Tenor,BA566,Trigger)</f>
        <v>43241</v>
      </c>
      <c r="BA566" s="158">
        <f>_xll.qlCalendarAdvance(Calendar,BA565,AY566,"f",,Trigger)</f>
        <v>43243</v>
      </c>
      <c r="BB566" s="158">
        <f>_xll.qlInterestRateIndexMaturity(Currency&amp;"ibor"&amp;Tenor,BA566,Trigger)</f>
        <v>43608</v>
      </c>
      <c r="BC566" s="320">
        <f>_xll.qlIndexFixing($AC$5,AZ566,TRUE,_xll.ohTrigger(Trigger,Trigger12M))</f>
        <v>6.4208411184786584E-3</v>
      </c>
      <c r="BD566" s="320">
        <f>_xll.qlIndexFixing($BE$1,AZ566,TRUE,_xll.ohTrigger(Trigger,Trigger12M))</f>
        <v>6.8825288094169499E-3</v>
      </c>
    </row>
    <row r="567" spans="51:56" ht="11.25" customHeight="1" x14ac:dyDescent="0.25">
      <c r="AY567" s="159" t="s">
        <v>90</v>
      </c>
      <c r="AZ567" s="158">
        <f>_xll.qlInterestRateIndexFixingDate(Currency&amp;"ibor"&amp;Tenor,BA567,Trigger)</f>
        <v>43248</v>
      </c>
      <c r="BA567" s="158">
        <f>_xll.qlCalendarAdvance(Calendar,BA566,AY567,"f",,Trigger)</f>
        <v>43250</v>
      </c>
      <c r="BB567" s="158">
        <f>_xll.qlInterestRateIndexMaturity(Currency&amp;"ibor"&amp;Tenor,BA567,Trigger)</f>
        <v>43615</v>
      </c>
      <c r="BC567" s="320">
        <f>_xll.qlIndexFixing($AC$5,AZ567,TRUE,_xll.ohTrigger(Trigger,Trigger12M))</f>
        <v>6.4690344237475763E-3</v>
      </c>
      <c r="BD567" s="320">
        <f>_xll.qlIndexFixing($BE$1,AZ567,TRUE,_xll.ohTrigger(Trigger,Trigger12M))</f>
        <v>6.9334773847330522E-3</v>
      </c>
    </row>
    <row r="568" spans="51:56" ht="11.25" customHeight="1" x14ac:dyDescent="0.25">
      <c r="AY568" s="159" t="s">
        <v>90</v>
      </c>
      <c r="AZ568" s="158">
        <f>_xll.qlInterestRateIndexFixingDate(Currency&amp;"ibor"&amp;Tenor,BA568,Trigger)</f>
        <v>43255</v>
      </c>
      <c r="BA568" s="158">
        <f>_xll.qlCalendarAdvance(Calendar,BA567,AY568,"f",,Trigger)</f>
        <v>43257</v>
      </c>
      <c r="BB568" s="158">
        <f>_xll.qlInterestRateIndexMaturity(Currency&amp;"ibor"&amp;Tenor,BA568,Trigger)</f>
        <v>43622</v>
      </c>
      <c r="BC568" s="320">
        <f>_xll.qlIndexFixing($AC$5,AZ568,TRUE,_xll.ohTrigger(Trigger,Trigger12M))</f>
        <v>6.5173438157534293E-3</v>
      </c>
      <c r="BD568" s="320">
        <f>_xll.qlIndexFixing($BE$1,AZ568,TRUE,_xll.ohTrigger(Trigger,Trigger12M))</f>
        <v>6.9845915232265698E-3</v>
      </c>
    </row>
    <row r="569" spans="51:56" ht="11.25" customHeight="1" x14ac:dyDescent="0.25">
      <c r="AY569" s="159" t="s">
        <v>90</v>
      </c>
      <c r="AZ569" s="158">
        <f>_xll.qlInterestRateIndexFixingDate(Currency&amp;"ibor"&amp;Tenor,BA569,Trigger)</f>
        <v>43262</v>
      </c>
      <c r="BA569" s="158">
        <f>_xll.qlCalendarAdvance(Calendar,BA568,AY569,"f",,Trigger)</f>
        <v>43264</v>
      </c>
      <c r="BB569" s="158">
        <f>_xll.qlInterestRateIndexMaturity(Currency&amp;"ibor"&amp;Tenor,BA569,Trigger)</f>
        <v>43629</v>
      </c>
      <c r="BC569" s="320">
        <f>_xll.qlIndexFixing($AC$5,AZ569,TRUE,_xll.ohTrigger(Trigger,Trigger12M))</f>
        <v>6.5657693112153364E-3</v>
      </c>
      <c r="BD569" s="320">
        <f>_xll.qlIndexFixing($BE$1,AZ569,TRUE,_xll.ohTrigger(Trigger,Trigger12M))</f>
        <v>7.0358666162659966E-3</v>
      </c>
    </row>
    <row r="570" spans="51:56" ht="11.25" customHeight="1" x14ac:dyDescent="0.25">
      <c r="AY570" s="159" t="s">
        <v>90</v>
      </c>
      <c r="AZ570" s="158">
        <f>_xll.qlInterestRateIndexFixingDate(Currency&amp;"ibor"&amp;Tenor,BA570,Trigger)</f>
        <v>43269</v>
      </c>
      <c r="BA570" s="158">
        <f>_xll.qlCalendarAdvance(Calendar,BA569,AY570,"f",,Trigger)</f>
        <v>43271</v>
      </c>
      <c r="BB570" s="158">
        <f>_xll.qlInterestRateIndexMaturity(Currency&amp;"ibor"&amp;Tenor,BA570,Trigger)</f>
        <v>43636</v>
      </c>
      <c r="BC570" s="320">
        <f>_xll.qlIndexFixing($AC$5,AZ570,TRUE,_xll.ohTrigger(Trigger,Trigger12M))</f>
        <v>6.6143109268924959E-3</v>
      </c>
      <c r="BD570" s="320">
        <f>_xll.qlIndexFixing($BE$1,AZ570,TRUE,_xll.ohTrigger(Trigger,Trigger12M))</f>
        <v>7.0872979788112528E-3</v>
      </c>
    </row>
    <row r="571" spans="51:56" ht="11.25" customHeight="1" x14ac:dyDescent="0.25">
      <c r="AY571" s="159" t="s">
        <v>90</v>
      </c>
      <c r="AZ571" s="158">
        <f>_xll.qlInterestRateIndexFixingDate(Currency&amp;"ibor"&amp;Tenor,BA571,Trigger)</f>
        <v>43276</v>
      </c>
      <c r="BA571" s="158">
        <f>_xll.qlCalendarAdvance(Calendar,BA570,AY571,"f",,Trigger)</f>
        <v>43278</v>
      </c>
      <c r="BB571" s="158">
        <f>_xll.qlInterestRateIndexMaturity(Currency&amp;"ibor"&amp;Tenor,BA571,Trigger)</f>
        <v>43643</v>
      </c>
      <c r="BC571" s="320">
        <f>_xll.qlIndexFixing($AC$5,AZ571,TRUE,_xll.ohTrigger(Trigger,Trigger12M))</f>
        <v>6.6629686795850575E-3</v>
      </c>
      <c r="BD571" s="320">
        <f>_xll.qlIndexFixing($BE$1,AZ571,TRUE,_xll.ohTrigger(Trigger,Trigger12M))</f>
        <v>7.1388808493865214E-3</v>
      </c>
    </row>
    <row r="572" spans="51:56" ht="11.25" customHeight="1" x14ac:dyDescent="0.25">
      <c r="AY572" s="159" t="s">
        <v>90</v>
      </c>
      <c r="AZ572" s="158">
        <f>_xll.qlInterestRateIndexFixingDate(Currency&amp;"ibor"&amp;Tenor,BA572,Trigger)</f>
        <v>43283</v>
      </c>
      <c r="BA572" s="158">
        <f>_xll.qlCalendarAdvance(Calendar,BA571,AY572,"f",,Trigger)</f>
        <v>43285</v>
      </c>
      <c r="BB572" s="158">
        <f>_xll.qlInterestRateIndexMaturity(Currency&amp;"ibor"&amp;Tenor,BA572,Trigger)</f>
        <v>43650</v>
      </c>
      <c r="BC572" s="320">
        <f>_xll.qlIndexFixing($AC$5,AZ572,TRUE,_xll.ohTrigger(Trigger,Trigger12M))</f>
        <v>6.7117425861341245E-3</v>
      </c>
      <c r="BD572" s="320">
        <f>_xll.qlIndexFixing($BE$1,AZ572,TRUE,_xll.ohTrigger(Trigger,Trigger12M))</f>
        <v>7.1906103900530949E-3</v>
      </c>
    </row>
    <row r="573" spans="51:56" ht="11.25" customHeight="1" x14ac:dyDescent="0.25">
      <c r="AY573" s="159" t="s">
        <v>90</v>
      </c>
      <c r="AZ573" s="158">
        <f>_xll.qlInterestRateIndexFixingDate(Currency&amp;"ibor"&amp;Tenor,BA573,Trigger)</f>
        <v>43290</v>
      </c>
      <c r="BA573" s="158">
        <f>_xll.qlCalendarAdvance(Calendar,BA572,AY573,"f",,Trigger)</f>
        <v>43292</v>
      </c>
      <c r="BB573" s="158">
        <f>_xll.qlInterestRateIndexMaturity(Currency&amp;"ibor"&amp;Tenor,BA573,Trigger)</f>
        <v>43657</v>
      </c>
      <c r="BC573" s="320">
        <f>_xll.qlIndexFixing($AC$5,AZ573,TRUE,_xll.ohTrigger(Trigger,Trigger12M))</f>
        <v>6.7606326634215346E-3</v>
      </c>
      <c r="BD573" s="320">
        <f>_xll.qlIndexFixing($BE$1,AZ573,TRUE,_xll.ohTrigger(Trigger,Trigger12M))</f>
        <v>7.2424816863833142E-3</v>
      </c>
    </row>
    <row r="574" spans="51:56" ht="11.25" customHeight="1" x14ac:dyDescent="0.25">
      <c r="AY574" s="159" t="s">
        <v>90</v>
      </c>
      <c r="AZ574" s="158">
        <f>_xll.qlInterestRateIndexFixingDate(Currency&amp;"ibor"&amp;Tenor,BA574,Trigger)</f>
        <v>43297</v>
      </c>
      <c r="BA574" s="158">
        <f>_xll.qlCalendarAdvance(Calendar,BA573,AY574,"f",,Trigger)</f>
        <v>43299</v>
      </c>
      <c r="BB574" s="158">
        <f>_xll.qlInterestRateIndexMaturity(Currency&amp;"ibor"&amp;Tenor,BA574,Trigger)</f>
        <v>43664</v>
      </c>
      <c r="BC574" s="320">
        <f>_xll.qlIndexFixing($AC$5,AZ574,TRUE,_xll.ohTrigger(Trigger,Trigger12M))</f>
        <v>6.809638928369644E-3</v>
      </c>
      <c r="BD574" s="320">
        <f>_xll.qlIndexFixing($BE$1,AZ574,TRUE,_xll.ohTrigger(Trigger,Trigger12M))</f>
        <v>7.2944897474329735E-3</v>
      </c>
    </row>
    <row r="575" spans="51:56" ht="11.25" customHeight="1" x14ac:dyDescent="0.25">
      <c r="AY575" s="159" t="s">
        <v>90</v>
      </c>
      <c r="AZ575" s="158">
        <f>_xll.qlInterestRateIndexFixingDate(Currency&amp;"ibor"&amp;Tenor,BA575,Trigger)</f>
        <v>43304</v>
      </c>
      <c r="BA575" s="158">
        <f>_xll.qlCalendarAdvance(Calendar,BA574,AY575,"f",,Trigger)</f>
        <v>43306</v>
      </c>
      <c r="BB575" s="158">
        <f>_xll.qlInterestRateIndexMaturity(Currency&amp;"ibor"&amp;Tenor,BA575,Trigger)</f>
        <v>43671</v>
      </c>
      <c r="BC575" s="320">
        <f>_xll.qlIndexFixing($AC$5,AZ575,TRUE,_xll.ohTrigger(Trigger,Trigger12M))</f>
        <v>6.8587613979417582E-3</v>
      </c>
      <c r="BD575" s="320">
        <f>_xll.qlIndexFixing($BE$1,AZ575,TRUE,_xll.ohTrigger(Trigger,Trigger12M))</f>
        <v>7.3466295057143831E-3</v>
      </c>
    </row>
    <row r="576" spans="51:56" ht="11.25" customHeight="1" x14ac:dyDescent="0.25">
      <c r="AY576" s="159" t="s">
        <v>90</v>
      </c>
      <c r="AZ576" s="158">
        <f>_xll.qlInterestRateIndexFixingDate(Currency&amp;"ibor"&amp;Tenor,BA576,Trigger)</f>
        <v>43311</v>
      </c>
      <c r="BA576" s="158">
        <f>_xll.qlCalendarAdvance(Calendar,BA575,AY576,"f",,Trigger)</f>
        <v>43313</v>
      </c>
      <c r="BB576" s="158">
        <f>_xll.qlInterestRateIndexMaturity(Currency&amp;"ibor"&amp;Tenor,BA576,Trigger)</f>
        <v>43678</v>
      </c>
      <c r="BC576" s="320">
        <f>_xll.qlIndexFixing($AC$5,AZ576,TRUE,_xll.ohTrigger(Trigger,Trigger12M))</f>
        <v>6.9080000891419205E-3</v>
      </c>
      <c r="BD576" s="320">
        <f>_xll.qlIndexFixing($BE$1,AZ576,TRUE,_xll.ohTrigger(Trigger,Trigger12M))</f>
        <v>7.3988958171709645E-3</v>
      </c>
    </row>
    <row r="577" spans="51:56" ht="11.25" customHeight="1" x14ac:dyDescent="0.25">
      <c r="AY577" s="159" t="s">
        <v>90</v>
      </c>
      <c r="AZ577" s="158">
        <f>_xll.qlInterestRateIndexFixingDate(Currency&amp;"ibor"&amp;Tenor,BA577,Trigger)</f>
        <v>43318</v>
      </c>
      <c r="BA577" s="158">
        <f>_xll.qlCalendarAdvance(Calendar,BA576,AY577,"f",,Trigger)</f>
        <v>43320</v>
      </c>
      <c r="BB577" s="158">
        <f>_xll.qlInterestRateIndexMaturity(Currency&amp;"ibor"&amp;Tenor,BA577,Trigger)</f>
        <v>43685</v>
      </c>
      <c r="BC577" s="320">
        <f>_xll.qlIndexFixing($AC$5,AZ577,TRUE,_xll.ohTrigger(Trigger,Trigger12M))</f>
        <v>6.9573550190151255E-3</v>
      </c>
      <c r="BD577" s="320">
        <f>_xll.qlIndexFixing($BE$1,AZ577,TRUE,_xll.ohTrigger(Trigger,Trigger12M))</f>
        <v>7.4512834611490004E-3</v>
      </c>
    </row>
    <row r="578" spans="51:56" ht="11.25" customHeight="1" x14ac:dyDescent="0.25">
      <c r="AY578" s="159" t="s">
        <v>90</v>
      </c>
      <c r="AZ578" s="158">
        <f>_xll.qlInterestRateIndexFixingDate(Currency&amp;"ibor"&amp;Tenor,BA578,Trigger)</f>
        <v>43325</v>
      </c>
      <c r="BA578" s="158">
        <f>_xll.qlCalendarAdvance(Calendar,BA577,AY578,"f",,Trigger)</f>
        <v>43327</v>
      </c>
      <c r="BB578" s="158">
        <f>_xll.qlInterestRateIndexMaturity(Currency&amp;"ibor"&amp;Tenor,BA578,Trigger)</f>
        <v>43692</v>
      </c>
      <c r="BC578" s="320">
        <f>_xll.qlIndexFixing($AC$5,AZ578,TRUE,_xll.ohTrigger(Trigger,Trigger12M))</f>
        <v>7.0068262046466658E-3</v>
      </c>
      <c r="BD578" s="320">
        <f>_xll.qlIndexFixing($BE$1,AZ578,TRUE,_xll.ohTrigger(Trigger,Trigger12M))</f>
        <v>7.5037871403728865E-3</v>
      </c>
    </row>
    <row r="579" spans="51:56" ht="11.25" customHeight="1" x14ac:dyDescent="0.25">
      <c r="AY579" s="159" t="s">
        <v>90</v>
      </c>
      <c r="AZ579" s="158">
        <f>_xll.qlInterestRateIndexFixingDate(Currency&amp;"ibor"&amp;Tenor,BA579,Trigger)</f>
        <v>43332</v>
      </c>
      <c r="BA579" s="158">
        <f>_xll.qlCalendarAdvance(Calendar,BA578,AY579,"f",,Trigger)</f>
        <v>43334</v>
      </c>
      <c r="BB579" s="158">
        <f>_xll.qlInterestRateIndexMaturity(Currency&amp;"ibor"&amp;Tenor,BA579,Trigger)</f>
        <v>43699</v>
      </c>
      <c r="BC579" s="320">
        <f>_xll.qlIndexFixing($AC$5,AZ579,TRUE,_xll.ohTrigger(Trigger,Trigger12M))</f>
        <v>7.0564136631632241E-3</v>
      </c>
      <c r="BD579" s="320">
        <f>_xll.qlIndexFixing($BE$1,AZ579,TRUE,_xll.ohTrigger(Trigger,Trigger12M))</f>
        <v>7.5564014809175366E-3</v>
      </c>
    </row>
    <row r="580" spans="51:56" ht="11.25" customHeight="1" x14ac:dyDescent="0.25">
      <c r="AY580" s="159" t="s">
        <v>90</v>
      </c>
      <c r="AZ580" s="158">
        <f>_xll.qlInterestRateIndexFixingDate(Currency&amp;"ibor"&amp;Tenor,BA580,Trigger)</f>
        <v>43339</v>
      </c>
      <c r="BA580" s="158">
        <f>_xll.qlCalendarAdvance(Calendar,BA579,AY580,"f",,Trigger)</f>
        <v>43341</v>
      </c>
      <c r="BB580" s="158">
        <f>_xll.qlInterestRateIndexMaturity(Currency&amp;"ibor"&amp;Tenor,BA580,Trigger)</f>
        <v>43706</v>
      </c>
      <c r="BC580" s="320">
        <f>_xll.qlIndexFixing($AC$5,AZ580,TRUE,_xll.ohTrigger(Trigger,Trigger12M))</f>
        <v>7.1061174117320013E-3</v>
      </c>
      <c r="BD580" s="320">
        <f>_xll.qlIndexFixing($BE$1,AZ580,TRUE,_xll.ohTrigger(Trigger,Trigger12M))</f>
        <v>7.6091210321836376E-3</v>
      </c>
    </row>
    <row r="581" spans="51:56" ht="11.25" customHeight="1" x14ac:dyDescent="0.25">
      <c r="AY581" s="159" t="s">
        <v>90</v>
      </c>
      <c r="AZ581" s="158">
        <f>_xll.qlInterestRateIndexFixingDate(Currency&amp;"ibor"&amp;Tenor,BA581,Trigger)</f>
        <v>43346</v>
      </c>
      <c r="BA581" s="158">
        <f>_xll.qlCalendarAdvance(Calendar,BA580,AY581,"f",,Trigger)</f>
        <v>43348</v>
      </c>
      <c r="BB581" s="158">
        <f>_xll.qlInterestRateIndexMaturity(Currency&amp;"ibor"&amp;Tenor,BA581,Trigger)</f>
        <v>43713</v>
      </c>
      <c r="BC581" s="320">
        <f>_xll.qlIndexFixing($AC$5,AZ581,TRUE,_xll.ohTrigger(Trigger,Trigger12M))</f>
        <v>7.1559374675611489E-3</v>
      </c>
      <c r="BD581" s="320">
        <f>_xll.qlIndexFixing($BE$1,AZ581,TRUE,_xll.ohTrigger(Trigger,Trigger12M))</f>
        <v>7.6619402668704891E-3</v>
      </c>
    </row>
    <row r="582" spans="51:56" ht="11.25" customHeight="1" x14ac:dyDescent="0.25">
      <c r="AY582" s="159" t="s">
        <v>90</v>
      </c>
      <c r="AZ582" s="158">
        <f>_xll.qlInterestRateIndexFixingDate(Currency&amp;"ibor"&amp;Tenor,BA582,Trigger)</f>
        <v>43353</v>
      </c>
      <c r="BA582" s="158">
        <f>_xll.qlCalendarAdvance(Calendar,BA581,AY582,"f",,Trigger)</f>
        <v>43355</v>
      </c>
      <c r="BB582" s="158">
        <f>_xll.qlInterestRateIndexMaturity(Currency&amp;"ibor"&amp;Tenor,BA582,Trigger)</f>
        <v>43720</v>
      </c>
      <c r="BC582" s="320">
        <f>_xll.qlIndexFixing($AC$5,AZ582,TRUE,_xll.ohTrigger(Trigger,Trigger12M))</f>
        <v>7.2058738478995542E-3</v>
      </c>
      <c r="BD582" s="320">
        <f>_xll.qlIndexFixing($BE$1,AZ582,TRUE,_xll.ohTrigger(Trigger,Trigger12M))</f>
        <v>7.7148535809506025E-3</v>
      </c>
    </row>
    <row r="583" spans="51:56" ht="11.25" customHeight="1" x14ac:dyDescent="0.25">
      <c r="AY583" s="159" t="s">
        <v>90</v>
      </c>
      <c r="AZ583" s="158">
        <f>_xll.qlInterestRateIndexFixingDate(Currency&amp;"ibor"&amp;Tenor,BA583,Trigger)</f>
        <v>43360</v>
      </c>
      <c r="BA583" s="158">
        <f>_xll.qlCalendarAdvance(Calendar,BA582,AY583,"f",,Trigger)</f>
        <v>43362</v>
      </c>
      <c r="BB583" s="158">
        <f>_xll.qlInterestRateIndexMaturity(Currency&amp;"ibor"&amp;Tenor,BA583,Trigger)</f>
        <v>43727</v>
      </c>
      <c r="BC583" s="320">
        <f>_xll.qlIndexFixing($AC$5,AZ583,TRUE,_xll.ohTrigger(Trigger,Trigger12M))</f>
        <v>7.2559265700370586E-3</v>
      </c>
      <c r="BD583" s="320">
        <f>_xll.qlIndexFixing($BE$1,AZ583,TRUE,_xll.ohTrigger(Trigger,Trigger12M))</f>
        <v>7.7678552936451721E-3</v>
      </c>
    </row>
    <row r="584" spans="51:56" ht="11.25" customHeight="1" x14ac:dyDescent="0.25">
      <c r="AY584" s="159" t="s">
        <v>90</v>
      </c>
      <c r="AZ584" s="158">
        <f>_xll.qlInterestRateIndexFixingDate(Currency&amp;"ibor"&amp;Tenor,BA584,Trigger)</f>
        <v>43367</v>
      </c>
      <c r="BA584" s="158">
        <f>_xll.qlCalendarAdvance(Calendar,BA583,AY584,"f",,Trigger)</f>
        <v>43369</v>
      </c>
      <c r="BB584" s="158">
        <f>_xll.qlInterestRateIndexMaturity(Currency&amp;"ibor"&amp;Tenor,BA584,Trigger)</f>
        <v>43734</v>
      </c>
      <c r="BC584" s="320">
        <f>_xll.qlIndexFixing($AC$5,AZ584,TRUE,_xll.ohTrigger(Trigger,Trigger12M))</f>
        <v>7.3060956513042365E-3</v>
      </c>
      <c r="BD584" s="320">
        <f>_xll.qlIndexFixing($BE$1,AZ584,TRUE,_xll.ohTrigger(Trigger,Trigger12M))</f>
        <v>7.8209396473964791E-3</v>
      </c>
    </row>
    <row r="585" spans="51:56" ht="11.25" customHeight="1" x14ac:dyDescent="0.25">
      <c r="AY585" s="159" t="s">
        <v>90</v>
      </c>
      <c r="AZ585" s="158">
        <f>_xll.qlInterestRateIndexFixingDate(Currency&amp;"ibor"&amp;Tenor,BA585,Trigger)</f>
        <v>43374</v>
      </c>
      <c r="BA585" s="158">
        <f>_xll.qlCalendarAdvance(Calendar,BA584,AY585,"f",,Trigger)</f>
        <v>43376</v>
      </c>
      <c r="BB585" s="158">
        <f>_xll.qlInterestRateIndexMaturity(Currency&amp;"ibor"&amp;Tenor,BA585,Trigger)</f>
        <v>43741</v>
      </c>
      <c r="BC585" s="320">
        <f>_xll.qlIndexFixing($AC$5,AZ585,TRUE,_xll.ohTrigger(Trigger,Trigger12M))</f>
        <v>7.3563811090723982E-3</v>
      </c>
      <c r="BD585" s="320">
        <f>_xll.qlIndexFixing($BE$1,AZ585,TRUE,_xll.ohTrigger(Trigger,Trigger12M))</f>
        <v>7.8741008078455545E-3</v>
      </c>
    </row>
    <row r="586" spans="51:56" ht="11.25" customHeight="1" x14ac:dyDescent="0.25">
      <c r="AY586" s="159" t="s">
        <v>90</v>
      </c>
      <c r="AZ586" s="158">
        <f>_xll.qlInterestRateIndexFixingDate(Currency&amp;"ibor"&amp;Tenor,BA586,Trigger)</f>
        <v>43381</v>
      </c>
      <c r="BA586" s="158">
        <f>_xll.qlCalendarAdvance(Calendar,BA585,AY586,"f",,Trigger)</f>
        <v>43383</v>
      </c>
      <c r="BB586" s="158">
        <f>_xll.qlInterestRateIndexMaturity(Currency&amp;"ibor"&amp;Tenor,BA586,Trigger)</f>
        <v>43748</v>
      </c>
      <c r="BC586" s="320">
        <f>_xll.qlIndexFixing($AC$5,AZ586,TRUE,_xll.ohTrigger(Trigger,Trigger12M))</f>
        <v>7.4067829607542459E-3</v>
      </c>
      <c r="BD586" s="320">
        <f>_xll.qlIndexFixing($BE$1,AZ586,TRUE,_xll.ohTrigger(Trigger,Trigger12M))</f>
        <v>7.9273328638054617E-3</v>
      </c>
    </row>
    <row r="587" spans="51:56" ht="11.25" customHeight="1" x14ac:dyDescent="0.25">
      <c r="AY587" s="159" t="s">
        <v>90</v>
      </c>
      <c r="AZ587" s="158">
        <f>_xll.qlInterestRateIndexFixingDate(Currency&amp;"ibor"&amp;Tenor,BA587,Trigger)</f>
        <v>43388</v>
      </c>
      <c r="BA587" s="158">
        <f>_xll.qlCalendarAdvance(Calendar,BA586,AY587,"f",,Trigger)</f>
        <v>43390</v>
      </c>
      <c r="BB587" s="158">
        <f>_xll.qlInterestRateIndexMaturity(Currency&amp;"ibor"&amp;Tenor,BA587,Trigger)</f>
        <v>43755</v>
      </c>
      <c r="BC587" s="320">
        <f>_xll.qlIndexFixing($AC$5,AZ587,TRUE,_xll.ohTrigger(Trigger,Trigger12M))</f>
        <v>7.4573012238029956E-3</v>
      </c>
      <c r="BD587" s="320">
        <f>_xll.qlIndexFixing($BE$1,AZ587,TRUE,_xll.ohTrigger(Trigger,Trigger12M))</f>
        <v>7.9806298272365479E-3</v>
      </c>
    </row>
    <row r="588" spans="51:56" ht="11.25" customHeight="1" x14ac:dyDescent="0.25">
      <c r="AY588" s="159" t="s">
        <v>90</v>
      </c>
      <c r="AZ588" s="158">
        <f>_xll.qlInterestRateIndexFixingDate(Currency&amp;"ibor"&amp;Tenor,BA588,Trigger)</f>
        <v>43395</v>
      </c>
      <c r="BA588" s="158">
        <f>_xll.qlCalendarAdvance(Calendar,BA587,AY588,"f",,Trigger)</f>
        <v>43397</v>
      </c>
      <c r="BB588" s="158">
        <f>_xll.qlInterestRateIndexMaturity(Currency&amp;"ibor"&amp;Tenor,BA588,Trigger)</f>
        <v>43762</v>
      </c>
      <c r="BC588" s="320">
        <f>_xll.qlIndexFixing($AC$5,AZ588,TRUE,_xll.ohTrigger(Trigger,Trigger12M))</f>
        <v>7.5079359157123795E-3</v>
      </c>
      <c r="BD588" s="320">
        <f>_xll.qlIndexFixing($BE$1,AZ588,TRUE,_xll.ohTrigger(Trigger,Trigger12M))</f>
        <v>8.0339856332236684E-3</v>
      </c>
    </row>
    <row r="589" spans="51:56" ht="11.25" customHeight="1" x14ac:dyDescent="0.25">
      <c r="AY589" s="159" t="s">
        <v>90</v>
      </c>
      <c r="AZ589" s="158">
        <f>_xll.qlInterestRateIndexFixingDate(Currency&amp;"ibor"&amp;Tenor,BA589,Trigger)</f>
        <v>43402</v>
      </c>
      <c r="BA589" s="158">
        <f>_xll.qlCalendarAdvance(Calendar,BA588,AY589,"f",,Trigger)</f>
        <v>43404</v>
      </c>
      <c r="BB589" s="158">
        <f>_xll.qlInterestRateIndexMaturity(Currency&amp;"ibor"&amp;Tenor,BA589,Trigger)</f>
        <v>43769</v>
      </c>
      <c r="BC589" s="320">
        <f>_xll.qlIndexFixing($AC$5,AZ589,TRUE,_xll.ohTrigger(Trigger,Trigger12M))</f>
        <v>7.5586870540181803E-3</v>
      </c>
      <c r="BD589" s="320">
        <f>_xll.qlIndexFixing($BE$1,AZ589,TRUE,_xll.ohTrigger(Trigger,Trigger12M))</f>
        <v>8.0873941399507779E-3</v>
      </c>
    </row>
    <row r="590" spans="51:56" ht="11.25" customHeight="1" x14ac:dyDescent="0.25">
      <c r="AY590" s="159" t="s">
        <v>90</v>
      </c>
      <c r="AZ590" s="158">
        <f>_xll.qlInterestRateIndexFixingDate(Currency&amp;"ibor"&amp;Tenor,BA590,Trigger)</f>
        <v>43409</v>
      </c>
      <c r="BA590" s="158">
        <f>_xll.qlCalendarAdvance(Calendar,BA589,AY590,"f",,Trigger)</f>
        <v>43411</v>
      </c>
      <c r="BB590" s="158">
        <f>_xll.qlInterestRateIndexMaturity(Currency&amp;"ibor"&amp;Tenor,BA590,Trigger)</f>
        <v>43776</v>
      </c>
      <c r="BC590" s="320">
        <f>_xll.qlIndexFixing($AC$5,AZ590,TRUE,_xll.ohTrigger(Trigger,Trigger12M))</f>
        <v>7.6095546562962545E-3</v>
      </c>
      <c r="BD590" s="320">
        <f>_xll.qlIndexFixing($BE$1,AZ590,TRUE,_xll.ohTrigger(Trigger,Trigger12M))</f>
        <v>8.1408491286775082E-3</v>
      </c>
    </row>
    <row r="591" spans="51:56" ht="11.25" customHeight="1" x14ac:dyDescent="0.25">
      <c r="AY591" s="159" t="s">
        <v>90</v>
      </c>
      <c r="AZ591" s="158">
        <f>_xll.qlInterestRateIndexFixingDate(Currency&amp;"ibor"&amp;Tenor,BA591,Trigger)</f>
        <v>43416</v>
      </c>
      <c r="BA591" s="158">
        <f>_xll.qlCalendarAdvance(Calendar,BA590,AY591,"f",,Trigger)</f>
        <v>43418</v>
      </c>
      <c r="BB591" s="158">
        <f>_xll.qlInterestRateIndexMaturity(Currency&amp;"ibor"&amp;Tenor,BA591,Trigger)</f>
        <v>43783</v>
      </c>
      <c r="BC591" s="320">
        <f>_xll.qlIndexFixing($AC$5,AZ591,TRUE,_xll.ohTrigger(Trigger,Trigger12M))</f>
        <v>7.6605387401629775E-3</v>
      </c>
      <c r="BD591" s="320">
        <f>_xll.qlIndexFixing($BE$1,AZ591,TRUE,_xll.ohTrigger(Trigger,Trigger12M))</f>
        <v>8.1943443037161608E-3</v>
      </c>
    </row>
    <row r="592" spans="51:56" ht="11.25" customHeight="1" x14ac:dyDescent="0.25">
      <c r="AY592" s="159" t="s">
        <v>90</v>
      </c>
      <c r="AZ592" s="158">
        <f>_xll.qlInterestRateIndexFixingDate(Currency&amp;"ibor"&amp;Tenor,BA592,Trigger)</f>
        <v>43423</v>
      </c>
      <c r="BA592" s="158">
        <f>_xll.qlCalendarAdvance(Calendar,BA591,AY592,"f",,Trigger)</f>
        <v>43425</v>
      </c>
      <c r="BB592" s="158">
        <f>_xll.qlInterestRateIndexMaturity(Currency&amp;"ibor"&amp;Tenor,BA592,Trigger)</f>
        <v>43790</v>
      </c>
      <c r="BC592" s="320">
        <f>_xll.qlIndexFixing($AC$5,AZ592,TRUE,_xll.ohTrigger(Trigger,Trigger12M))</f>
        <v>7.7116393232767718E-3</v>
      </c>
      <c r="BD592" s="320">
        <f>_xll.qlIndexFixing($BE$1,AZ592,TRUE,_xll.ohTrigger(Trigger,Trigger12M))</f>
        <v>8.2478732924084978E-3</v>
      </c>
    </row>
    <row r="593" spans="51:56" ht="11.25" customHeight="1" x14ac:dyDescent="0.25">
      <c r="AY593" s="159" t="s">
        <v>90</v>
      </c>
      <c r="AZ593" s="158">
        <f>_xll.qlInterestRateIndexFixingDate(Currency&amp;"ibor"&amp;Tenor,BA593,Trigger)</f>
        <v>43430</v>
      </c>
      <c r="BA593" s="158">
        <f>_xll.qlCalendarAdvance(Calendar,BA592,AY593,"f",,Trigger)</f>
        <v>43432</v>
      </c>
      <c r="BB593" s="158">
        <f>_xll.qlInterestRateIndexMaturity(Currency&amp;"ibor"&amp;Tenor,BA593,Trigger)</f>
        <v>43797</v>
      </c>
      <c r="BC593" s="320">
        <f>_xll.qlIndexFixing($AC$5,AZ593,TRUE,_xll.ohTrigger(Trigger,Trigger12M))</f>
        <v>7.7628564233363567E-3</v>
      </c>
      <c r="BD593" s="320">
        <f>_xll.qlIndexFixing($BE$1,AZ593,TRUE,_xll.ohTrigger(Trigger,Trigger12M))</f>
        <v>8.3014296451025295E-3</v>
      </c>
    </row>
    <row r="594" spans="51:56" ht="11.25" customHeight="1" x14ac:dyDescent="0.25">
      <c r="AY594" s="159" t="s">
        <v>90</v>
      </c>
      <c r="AZ594" s="158">
        <f>_xll.qlInterestRateIndexFixingDate(Currency&amp;"ibor"&amp;Tenor,BA594,Trigger)</f>
        <v>43437</v>
      </c>
      <c r="BA594" s="158">
        <f>_xll.qlCalendarAdvance(Calendar,BA593,AY594,"f",,Trigger)</f>
        <v>43439</v>
      </c>
      <c r="BB594" s="158">
        <f>_xll.qlInterestRateIndexMaturity(Currency&amp;"ibor"&amp;Tenor,BA594,Trigger)</f>
        <v>43804</v>
      </c>
      <c r="BC594" s="320">
        <f>_xll.qlIndexFixing($AC$5,AZ594,TRUE,_xll.ohTrigger(Trigger,Trigger12M))</f>
        <v>7.8141900580811843E-3</v>
      </c>
      <c r="BD594" s="320">
        <f>_xll.qlIndexFixing($BE$1,AZ594,TRUE,_xll.ohTrigger(Trigger,Trigger12M))</f>
        <v>8.3550068351308307E-3</v>
      </c>
    </row>
    <row r="595" spans="51:56" ht="11.25" customHeight="1" x14ac:dyDescent="0.25">
      <c r="AY595" s="159" t="s">
        <v>90</v>
      </c>
      <c r="AZ595" s="158">
        <f>_xll.qlInterestRateIndexFixingDate(Currency&amp;"ibor"&amp;Tenor,BA595,Trigger)</f>
        <v>43444</v>
      </c>
      <c r="BA595" s="158">
        <f>_xll.qlCalendarAdvance(Calendar,BA594,AY595,"f",,Trigger)</f>
        <v>43446</v>
      </c>
      <c r="BB595" s="158">
        <f>_xll.qlInterestRateIndexMaturity(Currency&amp;"ibor"&amp;Tenor,BA595,Trigger)</f>
        <v>43811</v>
      </c>
      <c r="BC595" s="320">
        <f>_xll.qlIndexFixing($AC$5,AZ595,TRUE,_xll.ohTrigger(Trigger,Trigger12M))</f>
        <v>7.8656402452925416E-3</v>
      </c>
      <c r="BD595" s="320">
        <f>_xll.qlIndexFixing($BE$1,AZ595,TRUE,_xll.ohTrigger(Trigger,Trigger12M))</f>
        <v>8.4085982587882007E-3</v>
      </c>
    </row>
    <row r="596" spans="51:56" ht="11.25" customHeight="1" x14ac:dyDescent="0.25">
      <c r="AY596" s="159" t="s">
        <v>90</v>
      </c>
      <c r="AZ596" s="158">
        <f>_xll.qlInterestRateIndexFixingDate(Currency&amp;"ibor"&amp;Tenor,BA596,Trigger)</f>
        <v>43451</v>
      </c>
      <c r="BA596" s="158">
        <f>_xll.qlCalendarAdvance(Calendar,BA595,AY596,"f",,Trigger)</f>
        <v>43453</v>
      </c>
      <c r="BB596" s="158">
        <f>_xll.qlInterestRateIndexMaturity(Currency&amp;"ibor"&amp;Tenor,BA596,Trigger)</f>
        <v>43818</v>
      </c>
      <c r="BC596" s="320">
        <f>_xll.qlIndexFixing($AC$5,AZ596,TRUE,_xll.ohTrigger(Trigger,Trigger12M))</f>
        <v>7.9172070027917849E-3</v>
      </c>
      <c r="BD596" s="320">
        <f>_xll.qlIndexFixing($BE$1,AZ596,TRUE,_xll.ohTrigger(Trigger,Trigger12M))</f>
        <v>8.4621972353106437E-3</v>
      </c>
    </row>
    <row r="597" spans="51:56" ht="11.25" customHeight="1" x14ac:dyDescent="0.25">
      <c r="AY597" s="159" t="s">
        <v>90</v>
      </c>
      <c r="AZ597" s="158">
        <f>_xll.qlInterestRateIndexFixingDate(Currency&amp;"ibor"&amp;Tenor,BA597,Trigger)</f>
        <v>43455</v>
      </c>
      <c r="BA597" s="158">
        <f>_xll.qlCalendarAdvance(Calendar,BA596,AY597,"f",,Trigger)</f>
        <v>43461</v>
      </c>
      <c r="BB597" s="158">
        <f>_xll.qlInterestRateIndexMaturity(Currency&amp;"ibor"&amp;Tenor,BA597,Trigger)</f>
        <v>43826</v>
      </c>
      <c r="BC597" s="320">
        <f>_xll.qlIndexFixing($AC$5,AZ597,TRUE,_xll.ohTrigger(Trigger,Trigger12M))</f>
        <v>7.9762832019780322E-3</v>
      </c>
      <c r="BD597" s="320">
        <f>_xll.qlIndexFixing($BE$1,AZ597,TRUE,_xll.ohTrigger(Trigger,Trigger12M))</f>
        <v>8.5234537843975177E-3</v>
      </c>
    </row>
    <row r="598" spans="51:56" ht="11.25" customHeight="1" x14ac:dyDescent="0.25">
      <c r="AY598" s="159" t="s">
        <v>90</v>
      </c>
      <c r="AZ598" s="158">
        <f>_xll.qlInterestRateIndexFixingDate(Currency&amp;"ibor"&amp;Tenor,BA598,Trigger)</f>
        <v>43465</v>
      </c>
      <c r="BA598" s="158">
        <f>_xll.qlCalendarAdvance(Calendar,BA597,AY598,"f",,Trigger)</f>
        <v>43468</v>
      </c>
      <c r="BB598" s="158">
        <f>_xll.qlInterestRateIndexMaturity(Currency&amp;"ibor"&amp;Tenor,BA598,Trigger)</f>
        <v>43833</v>
      </c>
      <c r="BC598" s="320">
        <f>_xll.qlIndexFixing($AC$5,AZ598,TRUE,_xll.ohTrigger(Trigger,Trigger12M))</f>
        <v>8.028099813154093E-3</v>
      </c>
      <c r="BD598" s="320">
        <f>_xll.qlIndexFixing($BE$1,AZ598,TRUE,_xll.ohTrigger(Trigger,Trigger12M))</f>
        <v>8.5770460907171608E-3</v>
      </c>
    </row>
    <row r="599" spans="51:56" ht="11.25" customHeight="1" x14ac:dyDescent="0.25">
      <c r="AY599" s="159" t="s">
        <v>90</v>
      </c>
      <c r="AZ599" s="158">
        <f>_xll.qlInterestRateIndexFixingDate(Currency&amp;"ibor"&amp;Tenor,BA599,Trigger)</f>
        <v>43473</v>
      </c>
      <c r="BA599" s="158">
        <f>_xll.qlCalendarAdvance(Calendar,BA598,AY599,"f",,Trigger)</f>
        <v>43475</v>
      </c>
      <c r="BB599" s="158">
        <f>_xll.qlInterestRateIndexMaturity(Currency&amp;"ibor"&amp;Tenor,BA599,Trigger)</f>
        <v>43840</v>
      </c>
      <c r="BC599" s="320">
        <f>_xll.qlIndexFixing($AC$5,AZ599,TRUE,_xll.ohTrigger(Trigger,Trigger12M))</f>
        <v>8.0800330508963118E-3</v>
      </c>
      <c r="BD599" s="320">
        <f>_xll.qlIndexFixing($BE$1,AZ599,TRUE,_xll.ohTrigger(Trigger,Trigger12M))</f>
        <v>8.6306244513098193E-3</v>
      </c>
    </row>
    <row r="600" spans="51:56" ht="11.25" customHeight="1" x14ac:dyDescent="0.25">
      <c r="AY600" s="159" t="s">
        <v>90</v>
      </c>
      <c r="AZ600" s="158">
        <f>_xll.qlInterestRateIndexFixingDate(Currency&amp;"ibor"&amp;Tenor,BA600,Trigger)</f>
        <v>43480</v>
      </c>
      <c r="BA600" s="158">
        <f>_xll.qlCalendarAdvance(Calendar,BA599,AY600,"f",,Trigger)</f>
        <v>43482</v>
      </c>
      <c r="BB600" s="158">
        <f>_xll.qlInterestRateIndexMaturity(Currency&amp;"ibor"&amp;Tenor,BA600,Trigger)</f>
        <v>43847</v>
      </c>
      <c r="BC600" s="320">
        <f>_xll.qlIndexFixing($AC$5,AZ600,TRUE,_xll.ohTrigger(Trigger,Trigger12M))</f>
        <v>8.132082933195995E-3</v>
      </c>
      <c r="BD600" s="320">
        <f>_xll.qlIndexFixing($BE$1,AZ600,TRUE,_xll.ohTrigger(Trigger,Trigger12M))</f>
        <v>8.6841818659469314E-3</v>
      </c>
    </row>
    <row r="601" spans="51:56" ht="11.25" customHeight="1" x14ac:dyDescent="0.25">
      <c r="AY601" s="159" t="s">
        <v>90</v>
      </c>
      <c r="AZ601" s="158">
        <f>_xll.qlInterestRateIndexFixingDate(Currency&amp;"ibor"&amp;Tenor,BA601,Trigger)</f>
        <v>43487</v>
      </c>
      <c r="BA601" s="158">
        <f>_xll.qlCalendarAdvance(Calendar,BA600,AY601,"f",,Trigger)</f>
        <v>43489</v>
      </c>
      <c r="BB601" s="158">
        <f>_xll.qlInterestRateIndexMaturity(Currency&amp;"ibor"&amp;Tenor,BA601,Trigger)</f>
        <v>43854</v>
      </c>
      <c r="BC601" s="320">
        <f>_xll.qlIndexFixing($AC$5,AZ601,TRUE,_xll.ohTrigger(Trigger,Trigger12M))</f>
        <v>8.1842494780860614E-3</v>
      </c>
      <c r="BD601" s="320">
        <f>_xll.qlIndexFixing($BE$1,AZ601,TRUE,_xll.ohTrigger(Trigger,Trigger12M))</f>
        <v>8.7377112572364583E-3</v>
      </c>
    </row>
    <row r="602" spans="51:56" ht="11.25" customHeight="1" x14ac:dyDescent="0.25">
      <c r="AY602" s="159" t="s">
        <v>90</v>
      </c>
      <c r="AZ602" s="158">
        <f>_xll.qlInterestRateIndexFixingDate(Currency&amp;"ibor"&amp;Tenor,BA602,Trigger)</f>
        <v>43494</v>
      </c>
      <c r="BA602" s="158">
        <f>_xll.qlCalendarAdvance(Calendar,BA601,AY602,"f",,Trigger)</f>
        <v>43496</v>
      </c>
      <c r="BB602" s="158">
        <f>_xll.qlInterestRateIndexMaturity(Currency&amp;"ibor"&amp;Tenor,BA602,Trigger)</f>
        <v>43861</v>
      </c>
      <c r="BC602" s="320">
        <f>_xll.qlIndexFixing($AC$5,AZ602,TRUE,_xll.ohTrigger(Trigger,Trigger12M))</f>
        <v>8.236532703640163E-3</v>
      </c>
      <c r="BD602" s="320">
        <f>_xll.qlIndexFixing($BE$1,AZ602,TRUE,_xll.ohTrigger(Trigger,Trigger12M))</f>
        <v>8.7912054706049143E-3</v>
      </c>
    </row>
    <row r="603" spans="51:56" ht="11.25" customHeight="1" x14ac:dyDescent="0.25">
      <c r="AY603" s="159" t="s">
        <v>90</v>
      </c>
      <c r="AZ603" s="158">
        <f>_xll.qlInterestRateIndexFixingDate(Currency&amp;"ibor"&amp;Tenor,BA603,Trigger)</f>
        <v>43501</v>
      </c>
      <c r="BA603" s="158">
        <f>_xll.qlCalendarAdvance(Calendar,BA602,AY603,"f",,Trigger)</f>
        <v>43503</v>
      </c>
      <c r="BB603" s="158">
        <f>_xll.qlInterestRateIndexMaturity(Currency&amp;"ibor"&amp;Tenor,BA603,Trigger)</f>
        <v>43868</v>
      </c>
      <c r="BC603" s="320">
        <f>_xll.qlIndexFixing($AC$5,AZ603,TRUE,_xll.ohTrigger(Trigger,Trigger12M))</f>
        <v>8.2889326279729052E-3</v>
      </c>
      <c r="BD603" s="320">
        <f>_xll.qlIndexFixing($BE$1,AZ603,TRUE,_xll.ohTrigger(Trigger,Trigger12M))</f>
        <v>8.8446572742798598E-3</v>
      </c>
    </row>
    <row r="604" spans="51:56" ht="11.25" customHeight="1" x14ac:dyDescent="0.25">
      <c r="AY604" s="159" t="s">
        <v>90</v>
      </c>
      <c r="AZ604" s="158">
        <f>_xll.qlInterestRateIndexFixingDate(Currency&amp;"ibor"&amp;Tenor,BA604,Trigger)</f>
        <v>43508</v>
      </c>
      <c r="BA604" s="158">
        <f>_xll.qlCalendarAdvance(Calendar,BA603,AY604,"f",,Trigger)</f>
        <v>43510</v>
      </c>
      <c r="BB604" s="158">
        <f>_xll.qlInterestRateIndexMaturity(Currency&amp;"ibor"&amp;Tenor,BA604,Trigger)</f>
        <v>43875</v>
      </c>
      <c r="BC604" s="320">
        <f>_xll.qlIndexFixing($AC$5,AZ604,TRUE,_xll.ohTrigger(Trigger,Trigger12M))</f>
        <v>8.3414492692402836E-3</v>
      </c>
      <c r="BD604" s="320">
        <f>_xll.qlIndexFixing($BE$1,AZ604,TRUE,_xll.ohTrigger(Trigger,Trigger12M))</f>
        <v>8.8980593592714978E-3</v>
      </c>
    </row>
    <row r="605" spans="51:56" ht="11.25" customHeight="1" x14ac:dyDescent="0.25">
      <c r="AY605" s="159" t="s">
        <v>90</v>
      </c>
      <c r="AZ605" s="158">
        <f>_xll.qlInterestRateIndexFixingDate(Currency&amp;"ibor"&amp;Tenor,BA605,Trigger)</f>
        <v>43515</v>
      </c>
      <c r="BA605" s="158">
        <f>_xll.qlCalendarAdvance(Calendar,BA604,AY605,"f",,Trigger)</f>
        <v>43517</v>
      </c>
      <c r="BB605" s="158">
        <f>_xll.qlInterestRateIndexMaturity(Currency&amp;"ibor"&amp;Tenor,BA605,Trigger)</f>
        <v>43882</v>
      </c>
      <c r="BC605" s="320">
        <f>_xll.qlIndexFixing($AC$5,AZ605,TRUE,_xll.ohTrigger(Trigger,Trigger12M))</f>
        <v>8.3940826456392528E-3</v>
      </c>
      <c r="BD605" s="320">
        <f>_xll.qlIndexFixing($BE$1,AZ605,TRUE,_xll.ohTrigger(Trigger,Trigger12M))</f>
        <v>8.951404339356251E-3</v>
      </c>
    </row>
    <row r="606" spans="51:56" ht="11.25" customHeight="1" x14ac:dyDescent="0.25">
      <c r="AY606" s="159" t="s">
        <v>90</v>
      </c>
      <c r="AZ606" s="158">
        <f>_xll.qlInterestRateIndexFixingDate(Currency&amp;"ibor"&amp;Tenor,BA606,Trigger)</f>
        <v>43522</v>
      </c>
      <c r="BA606" s="158">
        <f>_xll.qlCalendarAdvance(Calendar,BA605,AY606,"f",,Trigger)</f>
        <v>43524</v>
      </c>
      <c r="BB606" s="158">
        <f>_xll.qlInterestRateIndexMaturity(Currency&amp;"ibor"&amp;Tenor,BA606,Trigger)</f>
        <v>43889</v>
      </c>
      <c r="BC606" s="320">
        <f>_xll.qlIndexFixing($AC$5,AZ606,TRUE,_xll.ohTrigger(Trigger,Trigger12M))</f>
        <v>8.4468327754074948E-3</v>
      </c>
      <c r="BD606" s="320">
        <f>_xll.qlIndexFixing($BE$1,AZ606,TRUE,_xll.ohTrigger(Trigger,Trigger12M))</f>
        <v>9.0046847510605547E-3</v>
      </c>
    </row>
    <row r="607" spans="51:56" ht="11.25" customHeight="1" x14ac:dyDescent="0.25">
      <c r="AY607" s="159" t="s">
        <v>90</v>
      </c>
      <c r="AZ607" s="158">
        <f>_xll.qlInterestRateIndexFixingDate(Currency&amp;"ibor"&amp;Tenor,BA607,Trigger)</f>
        <v>43529</v>
      </c>
      <c r="BA607" s="158">
        <f>_xll.qlCalendarAdvance(Calendar,BA606,AY607,"f",,Trigger)</f>
        <v>43531</v>
      </c>
      <c r="BB607" s="158">
        <f>_xll.qlInterestRateIndexMaturity(Currency&amp;"ibor"&amp;Tenor,BA607,Trigger)</f>
        <v>43899</v>
      </c>
      <c r="BC607" s="320">
        <f>_xll.qlIndexFixing($AC$5,AZ607,TRUE,_xll.ohTrigger(Trigger,Trigger12M))</f>
        <v>8.5099261386615329E-3</v>
      </c>
      <c r="BD607" s="320">
        <f>_xll.qlIndexFixing($BE$1,AZ607,TRUE,_xll.ohTrigger(Trigger,Trigger12M))</f>
        <v>9.0694371403637428E-3</v>
      </c>
    </row>
    <row r="608" spans="51:56" ht="11.25" customHeight="1" x14ac:dyDescent="0.25">
      <c r="AY608" s="159" t="s">
        <v>90</v>
      </c>
      <c r="AZ608" s="158">
        <f>_xll.qlInterestRateIndexFixingDate(Currency&amp;"ibor"&amp;Tenor,BA608,Trigger)</f>
        <v>43536</v>
      </c>
      <c r="BA608" s="158">
        <f>_xll.qlCalendarAdvance(Calendar,BA607,AY608,"f",,Trigger)</f>
        <v>43538</v>
      </c>
      <c r="BB608" s="158">
        <f>_xll.qlInterestRateIndexMaturity(Currency&amp;"ibor"&amp;Tenor,BA608,Trigger)</f>
        <v>43906</v>
      </c>
      <c r="BC608" s="320">
        <f>_xll.qlIndexFixing($AC$5,AZ608,TRUE,_xll.ohTrigger(Trigger,Trigger12M))</f>
        <v>8.5628255661560435E-3</v>
      </c>
      <c r="BD608" s="320">
        <f>_xll.qlIndexFixing($BE$1,AZ608,TRUE,_xll.ohTrigger(Trigger,Trigger12M))</f>
        <v>9.1225375988388101E-3</v>
      </c>
    </row>
    <row r="609" spans="51:56" ht="11.25" customHeight="1" x14ac:dyDescent="0.25">
      <c r="AY609" s="159" t="s">
        <v>90</v>
      </c>
      <c r="AZ609" s="158">
        <f>_xll.qlInterestRateIndexFixingDate(Currency&amp;"ibor"&amp;Tenor,BA609,Trigger)</f>
        <v>43543</v>
      </c>
      <c r="BA609" s="158">
        <f>_xll.qlCalendarAdvance(Calendar,BA608,AY609,"f",,Trigger)</f>
        <v>43545</v>
      </c>
      <c r="BB609" s="158">
        <f>_xll.qlInterestRateIndexMaturity(Currency&amp;"ibor"&amp;Tenor,BA609,Trigger)</f>
        <v>43913</v>
      </c>
      <c r="BC609" s="320">
        <f>_xll.qlIndexFixing($AC$5,AZ609,TRUE,_xll.ohTrigger(Trigger,Trigger12M))</f>
        <v>8.6158408958566489E-3</v>
      </c>
      <c r="BD609" s="320">
        <f>_xll.qlIndexFixing($BE$1,AZ609,TRUE,_xll.ohTrigger(Trigger,Trigger12M))</f>
        <v>9.1755494404724067E-3</v>
      </c>
    </row>
    <row r="610" spans="51:56" ht="11.25" customHeight="1" x14ac:dyDescent="0.25">
      <c r="AY610" s="159" t="s">
        <v>90</v>
      </c>
      <c r="AZ610" s="158">
        <f>_xll.qlInterestRateIndexFixingDate(Currency&amp;"ibor"&amp;Tenor,BA610,Trigger)</f>
        <v>43550</v>
      </c>
      <c r="BA610" s="158">
        <f>_xll.qlCalendarAdvance(Calendar,BA609,AY610,"f",,Trigger)</f>
        <v>43552</v>
      </c>
      <c r="BB610" s="158">
        <f>_xll.qlInterestRateIndexMaturity(Currency&amp;"ibor"&amp;Tenor,BA610,Trigger)</f>
        <v>43920</v>
      </c>
      <c r="BC610" s="320">
        <f>_xll.qlIndexFixing($AC$5,AZ610,TRUE,_xll.ohTrigger(Trigger,Trigger12M))</f>
        <v>8.6689721461382131E-3</v>
      </c>
      <c r="BD610" s="320">
        <f>_xll.qlIndexFixing($BE$1,AZ610,TRUE,_xll.ohTrigger(Trigger,Trigger12M))</f>
        <v>9.2284649187878067E-3</v>
      </c>
    </row>
    <row r="611" spans="51:56" ht="11.25" customHeight="1" x14ac:dyDescent="0.25">
      <c r="AY611" s="159" t="s">
        <v>90</v>
      </c>
      <c r="AZ611" s="158">
        <f>_xll.qlInterestRateIndexFixingDate(Currency&amp;"ibor"&amp;Tenor,BA611,Trigger)</f>
        <v>43557</v>
      </c>
      <c r="BA611" s="158">
        <f>_xll.qlCalendarAdvance(Calendar,BA610,AY611,"f",,Trigger)</f>
        <v>43559</v>
      </c>
      <c r="BB611" s="158">
        <f>_xll.qlInterestRateIndexMaturity(Currency&amp;"ibor"&amp;Tenor,BA611,Trigger)</f>
        <v>43927</v>
      </c>
      <c r="BC611" s="320">
        <f>_xll.qlIndexFixing($AC$5,AZ611,TRUE,_xll.ohTrigger(Trigger,Trigger12M))</f>
        <v>8.722219335416441E-3</v>
      </c>
      <c r="BD611" s="320">
        <f>_xll.qlIndexFixing($BE$1,AZ611,TRUE,_xll.ohTrigger(Trigger,Trigger12M))</f>
        <v>9.2812762105898769E-3</v>
      </c>
    </row>
    <row r="612" spans="51:56" ht="11.25" customHeight="1" x14ac:dyDescent="0.25">
      <c r="AY612" s="159" t="s">
        <v>90</v>
      </c>
      <c r="AZ612" s="158">
        <f>_xll.qlInterestRateIndexFixingDate(Currency&amp;"ibor"&amp;Tenor,BA612,Trigger)</f>
        <v>43564</v>
      </c>
      <c r="BA612" s="158">
        <f>_xll.qlCalendarAdvance(Calendar,BA611,AY612,"f",,Trigger)</f>
        <v>43566</v>
      </c>
      <c r="BB612" s="158">
        <f>_xll.qlInterestRateIndexMaturity(Currency&amp;"ibor"&amp;Tenor,BA612,Trigger)</f>
        <v>43935</v>
      </c>
      <c r="BC612" s="320">
        <f>_xll.qlIndexFixing($AC$5,AZ612,TRUE,_xll.ohTrigger(Trigger,Trigger12M))</f>
        <v>8.7788465553769821E-3</v>
      </c>
      <c r="BD612" s="320">
        <f>_xll.qlIndexFixing($BE$1,AZ612,TRUE,_xll.ohTrigger(Trigger,Trigger12M))</f>
        <v>9.3377704033016356E-3</v>
      </c>
    </row>
    <row r="613" spans="51:56" ht="11.25" customHeight="1" x14ac:dyDescent="0.25">
      <c r="AY613" s="159" t="s">
        <v>90</v>
      </c>
      <c r="AZ613" s="158">
        <f>_xll.qlInterestRateIndexFixingDate(Currency&amp;"ibor"&amp;Tenor,BA613,Trigger)</f>
        <v>43571</v>
      </c>
      <c r="BA613" s="158">
        <f>_xll.qlCalendarAdvance(Calendar,BA612,AY613,"f",,Trigger)</f>
        <v>43573</v>
      </c>
      <c r="BB613" s="158">
        <f>_xll.qlInterestRateIndexMaturity(Currency&amp;"ibor"&amp;Tenor,BA613,Trigger)</f>
        <v>43941</v>
      </c>
      <c r="BC613" s="320">
        <f>_xll.qlIndexFixing($AC$5,AZ613,TRUE,_xll.ohTrigger(Trigger,Trigger12M))</f>
        <v>8.8290616048307593E-3</v>
      </c>
      <c r="BD613" s="320">
        <f>_xll.qlIndexFixing($BE$1,AZ613,TRUE,_xll.ohTrigger(Trigger,Trigger12M))</f>
        <v>9.3865545582145146E-3</v>
      </c>
    </row>
    <row r="614" spans="51:56" ht="11.25" customHeight="1" x14ac:dyDescent="0.25">
      <c r="AY614" s="159" t="s">
        <v>90</v>
      </c>
      <c r="AZ614" s="158">
        <f>_xll.qlInterestRateIndexFixingDate(Currency&amp;"ibor"&amp;Tenor,BA614,Trigger)</f>
        <v>43578</v>
      </c>
      <c r="BA614" s="158">
        <f>_xll.qlCalendarAdvance(Calendar,BA613,AY614,"f",,Trigger)</f>
        <v>43580</v>
      </c>
      <c r="BB614" s="158">
        <f>_xll.qlInterestRateIndexMaturity(Currency&amp;"ibor"&amp;Tenor,BA614,Trigger)</f>
        <v>43948</v>
      </c>
      <c r="BC614" s="320">
        <f>_xll.qlIndexFixing($AC$5,AZ614,TRUE,_xll.ohTrigger(Trigger,Trigger12M))</f>
        <v>8.8826567220022228E-3</v>
      </c>
      <c r="BD614" s="320">
        <f>_xll.qlIndexFixing($BE$1,AZ614,TRUE,_xll.ohTrigger(Trigger,Trigger12M))</f>
        <v>9.4390055839532992E-3</v>
      </c>
    </row>
    <row r="615" spans="51:56" ht="11.25" customHeight="1" x14ac:dyDescent="0.25">
      <c r="AY615" s="159" t="s">
        <v>90</v>
      </c>
      <c r="AZ615" s="158">
        <f>_xll.qlInterestRateIndexFixingDate(Currency&amp;"ibor"&amp;Tenor,BA615,Trigger)</f>
        <v>43584</v>
      </c>
      <c r="BA615" s="158">
        <f>_xll.qlCalendarAdvance(Calendar,BA614,AY615,"f",,Trigger)</f>
        <v>43587</v>
      </c>
      <c r="BB615" s="158">
        <f>_xll.qlInterestRateIndexMaturity(Currency&amp;"ibor"&amp;Tenor,BA615,Trigger)</f>
        <v>43955</v>
      </c>
      <c r="BC615" s="320">
        <f>_xll.qlIndexFixing($AC$5,AZ615,TRUE,_xll.ohTrigger(Trigger,Trigger12M))</f>
        <v>8.9363678522417517E-3</v>
      </c>
      <c r="BD615" s="320">
        <f>_xll.qlIndexFixing($BE$1,AZ615,TRUE,_xll.ohTrigger(Trigger,Trigger12M))</f>
        <v>9.4913203629907721E-3</v>
      </c>
    </row>
    <row r="616" spans="51:56" ht="11.25" customHeight="1" x14ac:dyDescent="0.25">
      <c r="AY616" s="159" t="s">
        <v>90</v>
      </c>
      <c r="AZ616" s="158">
        <f>_xll.qlInterestRateIndexFixingDate(Currency&amp;"ibor"&amp;Tenor,BA616,Trigger)</f>
        <v>43592</v>
      </c>
      <c r="BA616" s="158">
        <f>_xll.qlCalendarAdvance(Calendar,BA615,AY616,"f",,Trigger)</f>
        <v>43594</v>
      </c>
      <c r="BB616" s="158">
        <f>_xll.qlInterestRateIndexMaturity(Currency&amp;"ibor"&amp;Tenor,BA616,Trigger)</f>
        <v>43962</v>
      </c>
      <c r="BC616" s="320">
        <f>_xll.qlIndexFixing($AC$5,AZ616,TRUE,_xll.ohTrigger(Trigger,Trigger12M))</f>
        <v>8.9901950141694515E-3</v>
      </c>
      <c r="BD616" s="320">
        <f>_xll.qlIndexFixing($BE$1,AZ616,TRUE,_xll.ohTrigger(Trigger,Trigger12M))</f>
        <v>9.5434906883765953E-3</v>
      </c>
    </row>
    <row r="617" spans="51:56" ht="11.25" customHeight="1" x14ac:dyDescent="0.25">
      <c r="AY617" s="159" t="s">
        <v>90</v>
      </c>
      <c r="AZ617" s="158">
        <f>_xll.qlInterestRateIndexFixingDate(Currency&amp;"ibor"&amp;Tenor,BA617,Trigger)</f>
        <v>43599</v>
      </c>
      <c r="BA617" s="158">
        <f>_xll.qlCalendarAdvance(Calendar,BA616,AY617,"f",,Trigger)</f>
        <v>43601</v>
      </c>
      <c r="BB617" s="158">
        <f>_xll.qlInterestRateIndexMaturity(Currency&amp;"ibor"&amp;Tenor,BA617,Trigger)</f>
        <v>43969</v>
      </c>
      <c r="BC617" s="320">
        <f>_xll.qlIndexFixing($AC$5,AZ617,TRUE,_xll.ohTrigger(Trigger,Trigger12M))</f>
        <v>9.0456108289197045E-3</v>
      </c>
      <c r="BD617" s="320">
        <f>_xll.qlIndexFixing($BE$1,AZ617,TRUE,_xll.ohTrigger(Trigger,Trigger12M))</f>
        <v>9.5955084797487381E-3</v>
      </c>
    </row>
    <row r="618" spans="51:56" ht="11.25" customHeight="1" x14ac:dyDescent="0.25">
      <c r="AY618" s="159" t="s">
        <v>90</v>
      </c>
      <c r="AZ618" s="158">
        <f>_xll.qlInterestRateIndexFixingDate(Currency&amp;"ibor"&amp;Tenor,BA618,Trigger)</f>
        <v>43606</v>
      </c>
      <c r="BA618" s="158">
        <f>_xll.qlCalendarAdvance(Calendar,BA617,AY618,"f",,Trigger)</f>
        <v>43608</v>
      </c>
      <c r="BB618" s="158">
        <f>_xll.qlInterestRateIndexMaturity(Currency&amp;"ibor"&amp;Tenor,BA618,Trigger)</f>
        <v>43976</v>
      </c>
      <c r="BC618" s="320">
        <f>_xll.qlIndexFixing($AC$5,AZ618,TRUE,_xll.ohTrigger(Trigger,Trigger12M))</f>
        <v>9.0963069643402103E-3</v>
      </c>
      <c r="BD618" s="320">
        <f>_xll.qlIndexFixing($BE$1,AZ618,TRUE,_xll.ohTrigger(Trigger,Trigger12M))</f>
        <v>9.6473700907009786E-3</v>
      </c>
    </row>
    <row r="619" spans="51:56" ht="11.25" customHeight="1" x14ac:dyDescent="0.25">
      <c r="AY619" s="159" t="s">
        <v>90</v>
      </c>
      <c r="AZ619" s="158">
        <f>_xll.qlInterestRateIndexFixingDate(Currency&amp;"ibor"&amp;Tenor,BA619,Trigger)</f>
        <v>43613</v>
      </c>
      <c r="BA619" s="158">
        <f>_xll.qlCalendarAdvance(Calendar,BA618,AY619,"f",,Trigger)</f>
        <v>43615</v>
      </c>
      <c r="BB619" s="158">
        <f>_xll.qlInterestRateIndexMaturity(Currency&amp;"ibor"&amp;Tenor,BA619,Trigger)</f>
        <v>43980</v>
      </c>
      <c r="BC619" s="320">
        <f>_xll.qlIndexFixing($AC$5,AZ619,TRUE,_xll.ohTrigger(Trigger,Trigger12M))</f>
        <v>9.1341430253450099E-3</v>
      </c>
      <c r="BD619" s="320">
        <f>_xll.qlIndexFixing($BE$1,AZ619,TRUE,_xll.ohTrigger(Trigger,Trigger12M))</f>
        <v>9.6879358279944299E-3</v>
      </c>
    </row>
    <row r="620" spans="51:56" ht="11.25" customHeight="1" x14ac:dyDescent="0.25">
      <c r="AY620" s="159" t="s">
        <v>90</v>
      </c>
      <c r="AZ620" s="158">
        <f>_xll.qlInterestRateIndexFixingDate(Currency&amp;"ibor"&amp;Tenor,BA620,Trigger)</f>
        <v>43620</v>
      </c>
      <c r="BA620" s="158">
        <f>_xll.qlCalendarAdvance(Calendar,BA619,AY620,"f",,Trigger)</f>
        <v>43622</v>
      </c>
      <c r="BB620" s="158">
        <f>_xll.qlInterestRateIndexMaturity(Currency&amp;"ibor"&amp;Tenor,BA620,Trigger)</f>
        <v>43990</v>
      </c>
      <c r="BC620" s="320">
        <f>_xll.qlIndexFixing($AC$5,AZ620,TRUE,_xll.ohTrigger(Trigger,Trigger12M))</f>
        <v>9.1979017326076582E-3</v>
      </c>
      <c r="BD620" s="320">
        <f>_xll.qlIndexFixing($BE$1,AZ620,TRUE,_xll.ohTrigger(Trigger,Trigger12M))</f>
        <v>9.7506306256697414E-3</v>
      </c>
    </row>
    <row r="621" spans="51:56" ht="11.25" customHeight="1" x14ac:dyDescent="0.25">
      <c r="AY621" s="159" t="s">
        <v>90</v>
      </c>
      <c r="AZ621" s="158">
        <f>_xll.qlInterestRateIndexFixingDate(Currency&amp;"ibor"&amp;Tenor,BA621,Trigger)</f>
        <v>43627</v>
      </c>
      <c r="BA621" s="158">
        <f>_xll.qlCalendarAdvance(Calendar,BA620,AY621,"f",,Trigger)</f>
        <v>43629</v>
      </c>
      <c r="BB621" s="158">
        <f>_xll.qlInterestRateIndexMaturity(Currency&amp;"ibor"&amp;Tenor,BA621,Trigger)</f>
        <v>43997</v>
      </c>
      <c r="BC621" s="320">
        <f>_xll.qlIndexFixing($AC$5,AZ621,TRUE,_xll.ohTrigger(Trigger,Trigger12M))</f>
        <v>9.2488003857535781E-3</v>
      </c>
      <c r="BD621" s="320">
        <f>_xll.qlIndexFixing($BE$1,AZ621,TRUE,_xll.ohTrigger(Trigger,Trigger12M))</f>
        <v>9.8020331836411369E-3</v>
      </c>
    </row>
    <row r="622" spans="51:56" ht="11.25" customHeight="1" x14ac:dyDescent="0.25">
      <c r="AY622" s="159" t="s">
        <v>90</v>
      </c>
      <c r="AZ622" s="158">
        <f>_xll.qlInterestRateIndexFixingDate(Currency&amp;"ibor"&amp;Tenor,BA622,Trigger)</f>
        <v>43634</v>
      </c>
      <c r="BA622" s="158">
        <f>_xll.qlCalendarAdvance(Calendar,BA621,AY622,"f",,Trigger)</f>
        <v>43636</v>
      </c>
      <c r="BB622" s="158">
        <f>_xll.qlInterestRateIndexMaturity(Currency&amp;"ibor"&amp;Tenor,BA622,Trigger)</f>
        <v>44004</v>
      </c>
      <c r="BC622" s="320">
        <f>_xll.qlIndexFixing($AC$5,AZ622,TRUE,_xll.ohTrigger(Trigger,Trigger12M))</f>
        <v>9.299766565130629E-3</v>
      </c>
      <c r="BD622" s="320">
        <f>_xll.qlIndexFixing($BE$1,AZ622,TRUE,_xll.ohTrigger(Trigger,Trigger12M))</f>
        <v>9.8532865128755573E-3</v>
      </c>
    </row>
    <row r="623" spans="51:56" ht="11.25" customHeight="1" x14ac:dyDescent="0.25">
      <c r="AY623" s="159" t="s">
        <v>90</v>
      </c>
      <c r="AZ623" s="158">
        <f>_xll.qlInterestRateIndexFixingDate(Currency&amp;"ibor"&amp;Tenor,BA623,Trigger)</f>
        <v>43641</v>
      </c>
      <c r="BA623" s="158">
        <f>_xll.qlCalendarAdvance(Calendar,BA622,AY623,"f",,Trigger)</f>
        <v>43643</v>
      </c>
      <c r="BB623" s="158">
        <f>_xll.qlInterestRateIndexMaturity(Currency&amp;"ibor"&amp;Tenor,BA623,Trigger)</f>
        <v>44011</v>
      </c>
      <c r="BC623" s="320">
        <f>_xll.qlIndexFixing($AC$5,AZ623,TRUE,_xll.ohTrigger(Trigger,Trigger12M))</f>
        <v>9.3508002809230516E-3</v>
      </c>
      <c r="BD623" s="320">
        <f>_xll.qlIndexFixing($BE$1,AZ623,TRUE,_xll.ohTrigger(Trigger,Trigger12M))</f>
        <v>9.9043926628329497E-3</v>
      </c>
    </row>
    <row r="624" spans="51:56" ht="11.25" customHeight="1" x14ac:dyDescent="0.25">
      <c r="AY624" s="159" t="s">
        <v>90</v>
      </c>
      <c r="AZ624" s="158">
        <f>_xll.qlInterestRateIndexFixingDate(Currency&amp;"ibor"&amp;Tenor,BA624,Trigger)</f>
        <v>43648</v>
      </c>
      <c r="BA624" s="158">
        <f>_xll.qlCalendarAdvance(Calendar,BA623,AY624,"f",,Trigger)</f>
        <v>43650</v>
      </c>
      <c r="BB624" s="158">
        <f>_xll.qlInterestRateIndexMaturity(Currency&amp;"ibor"&amp;Tenor,BA624,Trigger)</f>
        <v>44018</v>
      </c>
      <c r="BC624" s="320">
        <f>_xll.qlIndexFixing($AC$5,AZ624,TRUE,_xll.ohTrigger(Trigger,Trigger12M))</f>
        <v>9.4019015433285599E-3</v>
      </c>
      <c r="BD624" s="320">
        <f>_xll.qlIndexFixing($BE$1,AZ624,TRUE,_xll.ohTrigger(Trigger,Trigger12M))</f>
        <v>9.9553537760053695E-3</v>
      </c>
    </row>
    <row r="625" spans="51:56" ht="11.25" customHeight="1" x14ac:dyDescent="0.25">
      <c r="AY625" s="159" t="s">
        <v>90</v>
      </c>
      <c r="AZ625" s="158">
        <f>_xll.qlInterestRateIndexFixingDate(Currency&amp;"ibor"&amp;Tenor,BA625,Trigger)</f>
        <v>43655</v>
      </c>
      <c r="BA625" s="158">
        <f>_xll.qlCalendarAdvance(Calendar,BA624,AY625,"f",,Trigger)</f>
        <v>43657</v>
      </c>
      <c r="BB625" s="158">
        <f>_xll.qlInterestRateIndexMaturity(Currency&amp;"ibor"&amp;Tenor,BA625,Trigger)</f>
        <v>44025</v>
      </c>
      <c r="BC625" s="320">
        <f>_xll.qlIndexFixing($AC$5,AZ625,TRUE,_xll.ohTrigger(Trigger,Trigger12M))</f>
        <v>9.453070362559636E-3</v>
      </c>
      <c r="BD625" s="320">
        <f>_xll.qlIndexFixing($BE$1,AZ625,TRUE,_xll.ohTrigger(Trigger,Trigger12M))</f>
        <v>1.0006172087936523E-2</v>
      </c>
    </row>
    <row r="626" spans="51:56" ht="11.25" customHeight="1" x14ac:dyDescent="0.25">
      <c r="AY626" s="159" t="s">
        <v>90</v>
      </c>
      <c r="AZ626" s="158">
        <f>_xll.qlInterestRateIndexFixingDate(Currency&amp;"ibor"&amp;Tenor,BA626,Trigger)</f>
        <v>43662</v>
      </c>
      <c r="BA626" s="158">
        <f>_xll.qlCalendarAdvance(Calendar,BA625,AY626,"f",,Trigger)</f>
        <v>43664</v>
      </c>
      <c r="BB626" s="158">
        <f>_xll.qlInterestRateIndexMaturity(Currency&amp;"ibor"&amp;Tenor,BA626,Trigger)</f>
        <v>44032</v>
      </c>
      <c r="BC626" s="320">
        <f>_xll.qlIndexFixing($AC$5,AZ626,TRUE,_xll.ohTrigger(Trigger,Trigger12M))</f>
        <v>9.5043067488415796E-3</v>
      </c>
      <c r="BD626" s="320">
        <f>_xll.qlIndexFixing($BE$1,AZ626,TRUE,_xll.ohTrigger(Trigger,Trigger12M))</f>
        <v>1.005684992724197E-2</v>
      </c>
    </row>
    <row r="627" spans="51:56" ht="11.25" customHeight="1" x14ac:dyDescent="0.25">
      <c r="AY627" s="159" t="s">
        <v>90</v>
      </c>
      <c r="AZ627" s="158">
        <f>_xll.qlInterestRateIndexFixingDate(Currency&amp;"ibor"&amp;Tenor,BA627,Trigger)</f>
        <v>43669</v>
      </c>
      <c r="BA627" s="158">
        <f>_xll.qlCalendarAdvance(Calendar,BA626,AY627,"f",,Trigger)</f>
        <v>43671</v>
      </c>
      <c r="BB627" s="158">
        <f>_xll.qlInterestRateIndexMaturity(Currency&amp;"ibor"&amp;Tenor,BA627,Trigger)</f>
        <v>44039</v>
      </c>
      <c r="BC627" s="320">
        <f>_xll.qlIndexFixing($AC$5,AZ627,TRUE,_xll.ohTrigger(Trigger,Trigger12M))</f>
        <v>9.555610712414243E-3</v>
      </c>
      <c r="BD627" s="320">
        <f>_xll.qlIndexFixing($BE$1,AZ627,TRUE,_xll.ohTrigger(Trigger,Trigger12M))</f>
        <v>1.0107389715630632E-2</v>
      </c>
    </row>
    <row r="628" spans="51:56" ht="11.25" customHeight="1" x14ac:dyDescent="0.25">
      <c r="AY628" s="159" t="s">
        <v>90</v>
      </c>
      <c r="AZ628" s="158">
        <f>_xll.qlInterestRateIndexFixingDate(Currency&amp;"ibor"&amp;Tenor,BA628,Trigger)</f>
        <v>43676</v>
      </c>
      <c r="BA628" s="158">
        <f>_xll.qlCalendarAdvance(Calendar,BA627,AY628,"f",,Trigger)</f>
        <v>43678</v>
      </c>
      <c r="BB628" s="158">
        <f>_xll.qlInterestRateIndexMaturity(Currency&amp;"ibor"&amp;Tenor,BA628,Trigger)</f>
        <v>44046</v>
      </c>
      <c r="BC628" s="320">
        <f>_xll.qlIndexFixing($AC$5,AZ628,TRUE,_xll.ohTrigger(Trigger,Trigger12M))</f>
        <v>9.6069822635311639E-3</v>
      </c>
      <c r="BD628" s="320">
        <f>_xll.qlIndexFixing($BE$1,AZ628,TRUE,_xll.ohTrigger(Trigger,Trigger12M))</f>
        <v>1.0157793967924123E-2</v>
      </c>
    </row>
    <row r="629" spans="51:56" ht="11.25" customHeight="1" x14ac:dyDescent="0.25">
      <c r="AY629" s="159" t="s">
        <v>90</v>
      </c>
      <c r="AZ629" s="158">
        <f>_xll.qlInterestRateIndexFixingDate(Currency&amp;"ibor"&amp;Tenor,BA629,Trigger)</f>
        <v>43683</v>
      </c>
      <c r="BA629" s="158">
        <f>_xll.qlCalendarAdvance(Calendar,BA628,AY629,"f",,Trigger)</f>
        <v>43685</v>
      </c>
      <c r="BB629" s="158">
        <f>_xll.qlInterestRateIndexMaturity(Currency&amp;"ibor"&amp;Tenor,BA629,Trigger)</f>
        <v>44053</v>
      </c>
      <c r="BC629" s="320">
        <f>_xll.qlIndexFixing($AC$5,AZ629,TRUE,_xll.ohTrigger(Trigger,Trigger12M))</f>
        <v>9.658421412459782E-3</v>
      </c>
      <c r="BD629" s="320">
        <f>_xll.qlIndexFixing($BE$1,AZ629,TRUE,_xll.ohTrigger(Trigger,Trigger12M))</f>
        <v>1.0208065292077595E-2</v>
      </c>
    </row>
    <row r="630" spans="51:56" ht="11.25" customHeight="1" x14ac:dyDescent="0.25">
      <c r="AY630" s="159" t="s">
        <v>90</v>
      </c>
      <c r="AZ630" s="158">
        <f>_xll.qlInterestRateIndexFixingDate(Currency&amp;"ibor"&amp;Tenor,BA630,Trigger)</f>
        <v>43690</v>
      </c>
      <c r="BA630" s="158">
        <f>_xll.qlCalendarAdvance(Calendar,BA629,AY630,"f",,Trigger)</f>
        <v>43692</v>
      </c>
      <c r="BB630" s="158">
        <f>_xll.qlInterestRateIndexMaturity(Currency&amp;"ibor"&amp;Tenor,BA630,Trigger)</f>
        <v>44060</v>
      </c>
      <c r="BC630" s="320">
        <f>_xll.qlIndexFixing($AC$5,AZ630,TRUE,_xll.ohTrigger(Trigger,Trigger12M))</f>
        <v>9.7099281694814354E-3</v>
      </c>
      <c r="BD630" s="320">
        <f>_xll.qlIndexFixing($BE$1,AZ630,TRUE,_xll.ohTrigger(Trigger,Trigger12M))</f>
        <v>1.02582063891993E-2</v>
      </c>
    </row>
    <row r="631" spans="51:56" ht="11.25" customHeight="1" x14ac:dyDescent="0.25">
      <c r="AY631" s="159" t="s">
        <v>90</v>
      </c>
      <c r="AZ631" s="158">
        <f>_xll.qlInterestRateIndexFixingDate(Currency&amp;"ibor"&amp;Tenor,BA631,Trigger)</f>
        <v>43697</v>
      </c>
      <c r="BA631" s="158">
        <f>_xll.qlCalendarAdvance(Calendar,BA630,AY631,"f",,Trigger)</f>
        <v>43699</v>
      </c>
      <c r="BB631" s="158">
        <f>_xll.qlInterestRateIndexMaturity(Currency&amp;"ibor"&amp;Tenor,BA631,Trigger)</f>
        <v>44067</v>
      </c>
      <c r="BC631" s="320">
        <f>_xll.qlIndexFixing($AC$5,AZ631,TRUE,_xll.ohTrigger(Trigger,Trigger12M))</f>
        <v>9.7615025448907176E-3</v>
      </c>
      <c r="BD631" s="320">
        <f>_xll.qlIndexFixing($BE$1,AZ631,TRUE,_xll.ohTrigger(Trigger,Trigger12M))</f>
        <v>1.0308220053571219E-2</v>
      </c>
    </row>
    <row r="632" spans="51:56" ht="11.25" customHeight="1" x14ac:dyDescent="0.25">
      <c r="AY632" s="159" t="s">
        <v>90</v>
      </c>
      <c r="AZ632" s="158">
        <f>_xll.qlInterestRateIndexFixingDate(Currency&amp;"ibor"&amp;Tenor,BA632,Trigger)</f>
        <v>43704</v>
      </c>
      <c r="BA632" s="158">
        <f>_xll.qlCalendarAdvance(Calendar,BA631,AY632,"f",,Trigger)</f>
        <v>43706</v>
      </c>
      <c r="BB632" s="158">
        <f>_xll.qlInterestRateIndexMaturity(Currency&amp;"ibor"&amp;Tenor,BA632,Trigger)</f>
        <v>44074</v>
      </c>
      <c r="BC632" s="320">
        <f>_xll.qlIndexFixing($AC$5,AZ632,TRUE,_xll.ohTrigger(Trigger,Trigger12M))</f>
        <v>9.8131445489972064E-3</v>
      </c>
      <c r="BD632" s="320">
        <f>_xll.qlIndexFixing($BE$1,AZ632,TRUE,_xll.ohTrigger(Trigger,Trigger12M))</f>
        <v>1.0358109172667957E-2</v>
      </c>
    </row>
    <row r="633" spans="51:56" ht="11.25" customHeight="1" x14ac:dyDescent="0.25">
      <c r="AY633" s="159" t="s">
        <v>90</v>
      </c>
      <c r="AZ633" s="158">
        <f>_xll.qlInterestRateIndexFixingDate(Currency&amp;"ibor"&amp;Tenor,BA633,Trigger)</f>
        <v>43711</v>
      </c>
      <c r="BA633" s="158">
        <f>_xll.qlCalendarAdvance(Calendar,BA632,AY633,"f",,Trigger)</f>
        <v>43713</v>
      </c>
      <c r="BB633" s="158">
        <f>_xll.qlInterestRateIndexMaturity(Currency&amp;"ibor"&amp;Tenor,BA633,Trigger)</f>
        <v>44081</v>
      </c>
      <c r="BC633" s="320">
        <f>_xll.qlIndexFixing($AC$5,AZ633,TRUE,_xll.ohTrigger(Trigger,Trigger12M))</f>
        <v>9.8648541921232992E-3</v>
      </c>
      <c r="BD633" s="320">
        <f>_xll.qlIndexFixing($BE$1,AZ633,TRUE,_xll.ohTrigger(Trigger,Trigger12M))</f>
        <v>1.0407876727176735E-2</v>
      </c>
    </row>
    <row r="634" spans="51:56" ht="11.25" customHeight="1" x14ac:dyDescent="0.25">
      <c r="AY634" s="159" t="s">
        <v>90</v>
      </c>
      <c r="AZ634" s="158">
        <f>_xll.qlInterestRateIndexFixingDate(Currency&amp;"ibor"&amp;Tenor,BA634,Trigger)</f>
        <v>43718</v>
      </c>
      <c r="BA634" s="158">
        <f>_xll.qlCalendarAdvance(Calendar,BA633,AY634,"f",,Trigger)</f>
        <v>43720</v>
      </c>
      <c r="BB634" s="158">
        <f>_xll.qlInterestRateIndexMaturity(Currency&amp;"ibor"&amp;Tenor,BA634,Trigger)</f>
        <v>44088</v>
      </c>
      <c r="BC634" s="320">
        <f>_xll.qlIndexFixing($AC$5,AZ634,TRUE,_xll.ohTrigger(Trigger,Trigger12M))</f>
        <v>9.9166314846059426E-3</v>
      </c>
      <c r="BD634" s="320">
        <f>_xll.qlIndexFixing($BE$1,AZ634,TRUE,_xll.ohTrigger(Trigger,Trigger12M))</f>
        <v>1.0457525791017799E-2</v>
      </c>
    </row>
    <row r="635" spans="51:56" ht="11.25" customHeight="1" x14ac:dyDescent="0.25">
      <c r="AY635" s="159" t="s">
        <v>90</v>
      </c>
      <c r="AZ635" s="158">
        <f>_xll.qlInterestRateIndexFixingDate(Currency&amp;"ibor"&amp;Tenor,BA635,Trigger)</f>
        <v>43725</v>
      </c>
      <c r="BA635" s="158">
        <f>_xll.qlCalendarAdvance(Calendar,BA634,AY635,"f",,Trigger)</f>
        <v>43727</v>
      </c>
      <c r="BB635" s="158">
        <f>_xll.qlInterestRateIndexMaturity(Currency&amp;"ibor"&amp;Tenor,BA635,Trigger)</f>
        <v>44095</v>
      </c>
      <c r="BC635" s="320">
        <f>_xll.qlIndexFixing($AC$5,AZ635,TRUE,_xll.ohTrigger(Trigger,Trigger12M))</f>
        <v>9.9684764367957701E-3</v>
      </c>
      <c r="BD635" s="320">
        <f>_xll.qlIndexFixing($BE$1,AZ635,TRUE,_xll.ohTrigger(Trigger,Trigger12M))</f>
        <v>1.0507059531363111E-2</v>
      </c>
    </row>
    <row r="636" spans="51:56" ht="11.25" customHeight="1" x14ac:dyDescent="0.25">
      <c r="AY636" s="159" t="s">
        <v>90</v>
      </c>
      <c r="AZ636" s="158">
        <f>_xll.qlInterestRateIndexFixingDate(Currency&amp;"ibor"&amp;Tenor,BA636,Trigger)</f>
        <v>43732</v>
      </c>
      <c r="BA636" s="158">
        <f>_xll.qlCalendarAdvance(Calendar,BA635,AY636,"f",,Trigger)</f>
        <v>43734</v>
      </c>
      <c r="BB636" s="158">
        <f>_xll.qlInterestRateIndexMaturity(Currency&amp;"ibor"&amp;Tenor,BA636,Trigger)</f>
        <v>44102</v>
      </c>
      <c r="BC636" s="320">
        <f>_xll.qlIndexFixing($AC$5,AZ636,TRUE,_xll.ohTrigger(Trigger,Trigger12M))</f>
        <v>1.0020389059057102E-2</v>
      </c>
      <c r="BD636" s="320">
        <f>_xll.qlIndexFixing($BE$1,AZ636,TRUE,_xll.ohTrigger(Trigger,Trigger12M))</f>
        <v>1.0556481208656108E-2</v>
      </c>
    </row>
    <row r="637" spans="51:56" ht="11.25" customHeight="1" x14ac:dyDescent="0.25">
      <c r="AY637" s="159" t="s">
        <v>90</v>
      </c>
      <c r="AZ637" s="158">
        <f>_xll.qlInterestRateIndexFixingDate(Currency&amp;"ibor"&amp;Tenor,BA637,Trigger)</f>
        <v>43739</v>
      </c>
      <c r="BA637" s="158">
        <f>_xll.qlCalendarAdvance(Calendar,BA636,AY637,"f",,Trigger)</f>
        <v>43741</v>
      </c>
      <c r="BB637" s="158">
        <f>_xll.qlInterestRateIndexMaturity(Currency&amp;"ibor"&amp;Tenor,BA637,Trigger)</f>
        <v>44109</v>
      </c>
      <c r="BC637" s="320">
        <f>_xll.qlIndexFixing($AC$5,AZ637,TRUE,_xll.ohTrigger(Trigger,Trigger12M))</f>
        <v>1.0072369361768157E-2</v>
      </c>
      <c r="BD637" s="320">
        <f>_xll.qlIndexFixing($BE$1,AZ637,TRUE,_xll.ohTrigger(Trigger,Trigger12M))</f>
        <v>1.0605794176631034E-2</v>
      </c>
    </row>
    <row r="638" spans="51:56" ht="11.25" customHeight="1" x14ac:dyDescent="0.25">
      <c r="AY638" s="159" t="s">
        <v>90</v>
      </c>
      <c r="AZ638" s="158">
        <f>_xll.qlInterestRateIndexFixingDate(Currency&amp;"ibor"&amp;Tenor,BA638,Trigger)</f>
        <v>43746</v>
      </c>
      <c r="BA638" s="158">
        <f>_xll.qlCalendarAdvance(Calendar,BA637,AY638,"f",,Trigger)</f>
        <v>43748</v>
      </c>
      <c r="BB638" s="158">
        <f>_xll.qlInterestRateIndexMaturity(Currency&amp;"ibor"&amp;Tenor,BA638,Trigger)</f>
        <v>44116</v>
      </c>
      <c r="BC638" s="320">
        <f>_xll.qlIndexFixing($AC$5,AZ638,TRUE,_xll.ohTrigger(Trigger,Trigger12M))</f>
        <v>1.0124417355321706E-2</v>
      </c>
      <c r="BD638" s="320">
        <f>_xll.qlIndexFixing($BE$1,AZ638,TRUE,_xll.ohTrigger(Trigger,Trigger12M))</f>
        <v>1.0655001882332931E-2</v>
      </c>
    </row>
    <row r="639" spans="51:56" ht="11.25" customHeight="1" x14ac:dyDescent="0.25">
      <c r="AY639" s="159" t="s">
        <v>90</v>
      </c>
      <c r="AZ639" s="158">
        <f>_xll.qlInterestRateIndexFixingDate(Currency&amp;"ibor"&amp;Tenor,BA639,Trigger)</f>
        <v>43753</v>
      </c>
      <c r="BA639" s="158">
        <f>_xll.qlCalendarAdvance(Calendar,BA638,AY639,"f",,Trigger)</f>
        <v>43755</v>
      </c>
      <c r="BB639" s="158">
        <f>_xll.qlInterestRateIndexMaturity(Currency&amp;"ibor"&amp;Tenor,BA639,Trigger)</f>
        <v>44123</v>
      </c>
      <c r="BC639" s="320">
        <f>_xll.qlIndexFixing($AC$5,AZ639,TRUE,_xll.ohTrigger(Trigger,Trigger12M))</f>
        <v>1.0176533050123343E-2</v>
      </c>
      <c r="BD639" s="320">
        <f>_xll.qlIndexFixing($BE$1,AZ639,TRUE,_xll.ohTrigger(Trigger,Trigger12M))</f>
        <v>1.0704107866135449E-2</v>
      </c>
    </row>
    <row r="640" spans="51:56" ht="11.25" customHeight="1" x14ac:dyDescent="0.25">
      <c r="AY640" s="159" t="s">
        <v>90</v>
      </c>
      <c r="AZ640" s="158">
        <f>_xll.qlInterestRateIndexFixingDate(Currency&amp;"ibor"&amp;Tenor,BA640,Trigger)</f>
        <v>43760</v>
      </c>
      <c r="BA640" s="158">
        <f>_xll.qlCalendarAdvance(Calendar,BA639,AY640,"f",,Trigger)</f>
        <v>43762</v>
      </c>
      <c r="BB640" s="158">
        <f>_xll.qlInterestRateIndexMaturity(Currency&amp;"ibor"&amp;Tenor,BA640,Trigger)</f>
        <v>44130</v>
      </c>
      <c r="BC640" s="320">
        <f>_xll.qlIndexFixing($AC$5,AZ640,TRUE,_xll.ohTrigger(Trigger,Trigger12M))</f>
        <v>1.0228716456593644E-2</v>
      </c>
      <c r="BD640" s="320">
        <f>_xll.qlIndexFixing($BE$1,AZ640,TRUE,_xll.ohTrigger(Trigger,Trigger12M))</f>
        <v>1.0753115761762556E-2</v>
      </c>
    </row>
    <row r="641" spans="51:56" ht="11.25" customHeight="1" x14ac:dyDescent="0.25">
      <c r="AY641" s="159" t="s">
        <v>90</v>
      </c>
      <c r="AZ641" s="158">
        <f>_xll.qlInterestRateIndexFixingDate(Currency&amp;"ibor"&amp;Tenor,BA641,Trigger)</f>
        <v>43767</v>
      </c>
      <c r="BA641" s="158">
        <f>_xll.qlCalendarAdvance(Calendar,BA640,AY641,"f",,Trigger)</f>
        <v>43769</v>
      </c>
      <c r="BB641" s="158">
        <f>_xll.qlInterestRateIndexMaturity(Currency&amp;"ibor"&amp;Tenor,BA641,Trigger)</f>
        <v>44134</v>
      </c>
      <c r="BC641" s="320">
        <f>_xll.qlIndexFixing($AC$5,AZ641,TRUE,_xll.ohTrigger(Trigger,Trigger12M))</f>
        <v>1.0269010822381163E-2</v>
      </c>
      <c r="BD641" s="320">
        <f>_xll.qlIndexFixing($BE$1,AZ641,TRUE,_xll.ohTrigger(Trigger,Trigger12M))</f>
        <v>1.0791273436980636E-2</v>
      </c>
    </row>
    <row r="642" spans="51:56" ht="11.25" customHeight="1" x14ac:dyDescent="0.25">
      <c r="AY642" s="159" t="s">
        <v>90</v>
      </c>
      <c r="AZ642" s="158">
        <f>_xll.qlInterestRateIndexFixingDate(Currency&amp;"ibor"&amp;Tenor,BA642,Trigger)</f>
        <v>43774</v>
      </c>
      <c r="BA642" s="158">
        <f>_xll.qlCalendarAdvance(Calendar,BA641,AY642,"f",,Trigger)</f>
        <v>43776</v>
      </c>
      <c r="BB642" s="158">
        <f>_xll.qlInterestRateIndexMaturity(Currency&amp;"ibor"&amp;Tenor,BA642,Trigger)</f>
        <v>44144</v>
      </c>
      <c r="BC642" s="320">
        <f>_xll.qlIndexFixing($AC$5,AZ642,TRUE,_xll.ohTrigger(Trigger,Trigger12M))</f>
        <v>1.0333286446288576E-2</v>
      </c>
      <c r="BD642" s="320">
        <f>_xll.qlIndexFixing($BE$1,AZ642,TRUE,_xll.ohTrigger(Trigger,Trigger12M))</f>
        <v>1.085085229024365E-2</v>
      </c>
    </row>
    <row r="643" spans="51:56" ht="11.25" customHeight="1" x14ac:dyDescent="0.25">
      <c r="AY643" s="159" t="s">
        <v>90</v>
      </c>
      <c r="AZ643" s="158">
        <f>_xll.qlInterestRateIndexFixingDate(Currency&amp;"ibor"&amp;Tenor,BA643,Trigger)</f>
        <v>43781</v>
      </c>
      <c r="BA643" s="158">
        <f>_xll.qlCalendarAdvance(Calendar,BA642,AY643,"f",,Trigger)</f>
        <v>43783</v>
      </c>
      <c r="BB643" s="158">
        <f>_xll.qlInterestRateIndexMaturity(Currency&amp;"ibor"&amp;Tenor,BA643,Trigger)</f>
        <v>44151</v>
      </c>
      <c r="BC643" s="320">
        <f>_xll.qlIndexFixing($AC$5,AZ643,TRUE,_xll.ohTrigger(Trigger,Trigger12M))</f>
        <v>1.0385673050423223E-2</v>
      </c>
      <c r="BD643" s="320">
        <f>_xll.qlIndexFixing($BE$1,AZ643,TRUE,_xll.ohTrigger(Trigger,Trigger12M))</f>
        <v>1.0899588657463389E-2</v>
      </c>
    </row>
    <row r="644" spans="51:56" ht="11.25" customHeight="1" x14ac:dyDescent="0.25">
      <c r="AY644" s="159" t="s">
        <v>90</v>
      </c>
      <c r="AZ644" s="158">
        <f>_xll.qlInterestRateIndexFixingDate(Currency&amp;"ibor"&amp;Tenor,BA644,Trigger)</f>
        <v>43788</v>
      </c>
      <c r="BA644" s="158">
        <f>_xll.qlCalendarAdvance(Calendar,BA643,AY644,"f",,Trigger)</f>
        <v>43790</v>
      </c>
      <c r="BB644" s="158">
        <f>_xll.qlInterestRateIndexMaturity(Currency&amp;"ibor"&amp;Tenor,BA644,Trigger)</f>
        <v>44158</v>
      </c>
      <c r="BC644" s="320">
        <f>_xll.qlIndexFixing($AC$5,AZ644,TRUE,_xll.ohTrigger(Trigger,Trigger12M))</f>
        <v>1.0438127408045473E-2</v>
      </c>
      <c r="BD644" s="320">
        <f>_xll.qlIndexFixing($BE$1,AZ644,TRUE,_xll.ohTrigger(Trigger,Trigger12M))</f>
        <v>1.0948242405276814E-2</v>
      </c>
    </row>
    <row r="645" spans="51:56" ht="11.25" customHeight="1" x14ac:dyDescent="0.25">
      <c r="AY645" s="159" t="s">
        <v>90</v>
      </c>
      <c r="AZ645" s="158">
        <f>_xll.qlInterestRateIndexFixingDate(Currency&amp;"ibor"&amp;Tenor,BA645,Trigger)</f>
        <v>43795</v>
      </c>
      <c r="BA645" s="158">
        <f>_xll.qlCalendarAdvance(Calendar,BA644,AY645,"f",,Trigger)</f>
        <v>43797</v>
      </c>
      <c r="BB645" s="158">
        <f>_xll.qlInterestRateIndexMaturity(Currency&amp;"ibor"&amp;Tenor,BA645,Trigger)</f>
        <v>44165</v>
      </c>
      <c r="BC645" s="320">
        <f>_xll.qlIndexFixing($AC$5,AZ645,TRUE,_xll.ohTrigger(Trigger,Trigger12M))</f>
        <v>1.049064952964476E-2</v>
      </c>
      <c r="BD645" s="320">
        <f>_xll.qlIndexFixing($BE$1,AZ645,TRUE,_xll.ohTrigger(Trigger,Trigger12M))</f>
        <v>1.0996817634442352E-2</v>
      </c>
    </row>
    <row r="646" spans="51:56" ht="11.25" customHeight="1" x14ac:dyDescent="0.25">
      <c r="AY646" s="159" t="s">
        <v>90</v>
      </c>
      <c r="AZ646" s="158">
        <f>_xll.qlInterestRateIndexFixingDate(Currency&amp;"ibor"&amp;Tenor,BA646,Trigger)</f>
        <v>43802</v>
      </c>
      <c r="BA646" s="158">
        <f>_xll.qlCalendarAdvance(Calendar,BA645,AY646,"f",,Trigger)</f>
        <v>43804</v>
      </c>
      <c r="BB646" s="158">
        <f>_xll.qlInterestRateIndexMaturity(Currency&amp;"ibor"&amp;Tenor,BA646,Trigger)</f>
        <v>44172</v>
      </c>
      <c r="BC646" s="320">
        <f>_xll.qlIndexFixing($AC$5,AZ646,TRUE,_xll.ohTrigger(Trigger,Trigger12M))</f>
        <v>1.0543239425724859E-2</v>
      </c>
      <c r="BD646" s="320">
        <f>_xll.qlIndexFixing($BE$1,AZ646,TRUE,_xll.ohTrigger(Trigger,Trigger12M))</f>
        <v>1.1045318539183446E-2</v>
      </c>
    </row>
    <row r="647" spans="51:56" ht="11.25" customHeight="1" x14ac:dyDescent="0.25">
      <c r="AY647" s="159" t="s">
        <v>90</v>
      </c>
      <c r="AZ647" s="158">
        <f>_xll.qlInterestRateIndexFixingDate(Currency&amp;"ibor"&amp;Tenor,BA647,Trigger)</f>
        <v>43809</v>
      </c>
      <c r="BA647" s="158">
        <f>_xll.qlCalendarAdvance(Calendar,BA646,AY647,"f",,Trigger)</f>
        <v>43811</v>
      </c>
      <c r="BB647" s="158">
        <f>_xll.qlInterestRateIndexMaturity(Currency&amp;"ibor"&amp;Tenor,BA647,Trigger)</f>
        <v>44179</v>
      </c>
      <c r="BC647" s="320">
        <f>_xll.qlIndexFixing($AC$5,AZ647,TRUE,_xll.ohTrigger(Trigger,Trigger12M))</f>
        <v>1.0595897106802789E-2</v>
      </c>
      <c r="BD647" s="320">
        <f>_xll.qlIndexFixing($BE$1,AZ647,TRUE,_xll.ohTrigger(Trigger,Trigger12M))</f>
        <v>1.1093749407207466E-2</v>
      </c>
    </row>
    <row r="648" spans="51:56" ht="11.25" customHeight="1" x14ac:dyDescent="0.25">
      <c r="AY648" s="159" t="s">
        <v>90</v>
      </c>
      <c r="AZ648" s="158">
        <f>_xll.qlInterestRateIndexFixingDate(Currency&amp;"ibor"&amp;Tenor,BA648,Trigger)</f>
        <v>43816</v>
      </c>
      <c r="BA648" s="158">
        <f>_xll.qlCalendarAdvance(Calendar,BA647,AY648,"f",,Trigger)</f>
        <v>43818</v>
      </c>
      <c r="BB648" s="158">
        <f>_xll.qlInterestRateIndexMaturity(Currency&amp;"ibor"&amp;Tenor,BA648,Trigger)</f>
        <v>44186</v>
      </c>
      <c r="BC648" s="320">
        <f>_xll.qlIndexFixing($AC$5,AZ648,TRUE,_xll.ohTrigger(Trigger,Trigger12M))</f>
        <v>1.0648622583410344E-2</v>
      </c>
      <c r="BD648" s="320">
        <f>_xll.qlIndexFixing($BE$1,AZ648,TRUE,_xll.ohTrigger(Trigger,Trigger12M))</f>
        <v>1.1142114619726754E-2</v>
      </c>
    </row>
    <row r="649" spans="51:56" ht="11.25" customHeight="1" x14ac:dyDescent="0.25">
      <c r="AY649" s="159" t="s">
        <v>90</v>
      </c>
      <c r="AZ649" s="158">
        <f>_xll.qlInterestRateIndexFixingDate(Currency&amp;"ibor"&amp;Tenor,BA649,Trigger)</f>
        <v>43822</v>
      </c>
      <c r="BA649" s="158">
        <f>_xll.qlCalendarAdvance(Calendar,BA648,AY649,"f",,Trigger)</f>
        <v>43826</v>
      </c>
      <c r="BB649" s="158">
        <f>_xll.qlInterestRateIndexMaturity(Currency&amp;"ibor"&amp;Tenor,BA649,Trigger)</f>
        <v>44193</v>
      </c>
      <c r="BC649" s="320">
        <f>_xll.qlIndexFixing($AC$5,AZ649,TRUE,_xll.ohTrigger(Trigger,Trigger12M))</f>
        <v>1.0705120463494811E-2</v>
      </c>
      <c r="BD649" s="320">
        <f>_xll.qlIndexFixing($BE$1,AZ649,TRUE,_xll.ohTrigger(Trigger,Trigger12M))</f>
        <v>1.1193723098887307E-2</v>
      </c>
    </row>
    <row r="650" spans="51:56" ht="11.25" customHeight="1" x14ac:dyDescent="0.25">
      <c r="AY650" s="159" t="s">
        <v>90</v>
      </c>
      <c r="AZ650" s="158">
        <f>_xll.qlInterestRateIndexFixingDate(Currency&amp;"ibor"&amp;Tenor,BA650,Trigger)</f>
        <v>43830</v>
      </c>
      <c r="BA650" s="158">
        <f>_xll.qlCalendarAdvance(Calendar,BA649,AY650,"f",,Trigger)</f>
        <v>43833</v>
      </c>
      <c r="BB650" s="158">
        <f>_xll.qlInterestRateIndexMaturity(Currency&amp;"ibor"&amp;Tenor,BA650,Trigger)</f>
        <v>44200</v>
      </c>
      <c r="BC650" s="320">
        <f>_xll.qlIndexFixing($AC$5,AZ650,TRUE,_xll.ohTrigger(Trigger,Trigger12M))</f>
        <v>1.0758009196283428E-2</v>
      </c>
      <c r="BD650" s="320">
        <f>_xll.qlIndexFixing($BE$1,AZ650,TRUE,_xll.ohTrigger(Trigger,Trigger12M))</f>
        <v>1.124196054078103E-2</v>
      </c>
    </row>
    <row r="651" spans="51:56" ht="11.25" customHeight="1" x14ac:dyDescent="0.25">
      <c r="AY651" s="159" t="s">
        <v>90</v>
      </c>
      <c r="AZ651" s="158">
        <f>_xll.qlInterestRateIndexFixingDate(Currency&amp;"ibor"&amp;Tenor,BA651,Trigger)</f>
        <v>43838</v>
      </c>
      <c r="BA651" s="158">
        <f>_xll.qlCalendarAdvance(Calendar,BA650,AY651,"f",,Trigger)</f>
        <v>43840</v>
      </c>
      <c r="BB651" s="158">
        <f>_xll.qlInterestRateIndexMaturity(Currency&amp;"ibor"&amp;Tenor,BA651,Trigger)</f>
        <v>44207</v>
      </c>
      <c r="BC651" s="320">
        <f>_xll.qlIndexFixing($AC$5,AZ651,TRUE,_xll.ohTrigger(Trigger,Trigger12M))</f>
        <v>1.0810965927048994E-2</v>
      </c>
      <c r="BD651" s="320">
        <f>_xll.qlIndexFixing($BE$1,AZ651,TRUE,_xll.ohTrigger(Trigger,Trigger12M))</f>
        <v>1.129014640443596E-2</v>
      </c>
    </row>
    <row r="652" spans="51:56" ht="11.25" customHeight="1" x14ac:dyDescent="0.25">
      <c r="AY652" s="159" t="s">
        <v>90</v>
      </c>
      <c r="AZ652" s="158">
        <f>_xll.qlInterestRateIndexFixingDate(Currency&amp;"ibor"&amp;Tenor,BA652,Trigger)</f>
        <v>43845</v>
      </c>
      <c r="BA652" s="158">
        <f>_xll.qlCalendarAdvance(Calendar,BA651,AY652,"f",,Trigger)</f>
        <v>43847</v>
      </c>
      <c r="BB652" s="158">
        <f>_xll.qlInterestRateIndexMaturity(Currency&amp;"ibor"&amp;Tenor,BA652,Trigger)</f>
        <v>44214</v>
      </c>
      <c r="BC652" s="320">
        <f>_xll.qlIndexFixing($AC$5,AZ652,TRUE,_xll.ohTrigger(Trigger,Trigger12M))</f>
        <v>1.0863990666382927E-2</v>
      </c>
      <c r="BD652" s="320">
        <f>_xll.qlIndexFixing($BE$1,AZ652,TRUE,_xll.ohTrigger(Trigger,Trigger12M))</f>
        <v>1.1338285470301052E-2</v>
      </c>
    </row>
    <row r="653" spans="51:56" ht="11.25" customHeight="1" x14ac:dyDescent="0.25">
      <c r="AY653" s="159" t="s">
        <v>90</v>
      </c>
      <c r="AZ653" s="158">
        <f>_xll.qlInterestRateIndexFixingDate(Currency&amp;"ibor"&amp;Tenor,BA653,Trigger)</f>
        <v>43852</v>
      </c>
      <c r="BA653" s="158">
        <f>_xll.qlCalendarAdvance(Calendar,BA652,AY653,"f",,Trigger)</f>
        <v>43854</v>
      </c>
      <c r="BB653" s="158">
        <f>_xll.qlInterestRateIndexMaturity(Currency&amp;"ibor"&amp;Tenor,BA653,Trigger)</f>
        <v>44221</v>
      </c>
      <c r="BC653" s="320">
        <f>_xll.qlIndexFixing($AC$5,AZ653,TRUE,_xll.ohTrigger(Trigger,Trigger12M))</f>
        <v>1.0917083424891241E-2</v>
      </c>
      <c r="BD653" s="320">
        <f>_xll.qlIndexFixing($BE$1,AZ653,TRUE,_xll.ohTrigger(Trigger,Trigger12M))</f>
        <v>1.1386382612681295E-2</v>
      </c>
    </row>
    <row r="654" spans="51:56" ht="11.25" customHeight="1" x14ac:dyDescent="0.25">
      <c r="AY654" s="159" t="s">
        <v>90</v>
      </c>
      <c r="AZ654" s="158">
        <f>_xll.qlInterestRateIndexFixingDate(Currency&amp;"ibor"&amp;Tenor,BA654,Trigger)</f>
        <v>43859</v>
      </c>
      <c r="BA654" s="158">
        <f>_xll.qlCalendarAdvance(Calendar,BA653,AY654,"f",,Trigger)</f>
        <v>43861</v>
      </c>
      <c r="BB654" s="158">
        <f>_xll.qlInterestRateIndexMaturity(Currency&amp;"ibor"&amp;Tenor,BA654,Trigger)</f>
        <v>44225</v>
      </c>
      <c r="BC654" s="320">
        <f>_xll.qlIndexFixing($AC$5,AZ654,TRUE,_xll.ohTrigger(Trigger,Trigger12M))</f>
        <v>1.0958980662774462E-2</v>
      </c>
      <c r="BD654" s="320">
        <f>_xll.qlIndexFixing($BE$1,AZ654,TRUE,_xll.ohTrigger(Trigger,Trigger12M))</f>
        <v>1.1423629096427433E-2</v>
      </c>
    </row>
    <row r="655" spans="51:56" ht="11.25" customHeight="1" x14ac:dyDescent="0.25">
      <c r="AY655" s="159" t="s">
        <v>90</v>
      </c>
      <c r="AZ655" s="158">
        <f>_xll.qlInterestRateIndexFixingDate(Currency&amp;"ibor"&amp;Tenor,BA655,Trigger)</f>
        <v>43866</v>
      </c>
      <c r="BA655" s="158">
        <f>_xll.qlCalendarAdvance(Calendar,BA654,AY655,"f",,Trigger)</f>
        <v>43868</v>
      </c>
      <c r="BB655" s="158">
        <f>_xll.qlInterestRateIndexMaturity(Currency&amp;"ibor"&amp;Tenor,BA655,Trigger)</f>
        <v>44235</v>
      </c>
      <c r="BC655" s="320">
        <f>_xll.qlIndexFixing($AC$5,AZ655,TRUE,_xll.ohTrigger(Trigger,Trigger12M))</f>
        <v>1.1023473041925627E-2</v>
      </c>
      <c r="BD655" s="320">
        <f>_xll.qlIndexFixing($BE$1,AZ655,TRUE,_xll.ohTrigger(Trigger,Trigger12M))</f>
        <v>1.1482471093606119E-2</v>
      </c>
    </row>
    <row r="656" spans="51:56" ht="11.25" customHeight="1" x14ac:dyDescent="0.25">
      <c r="AY656" s="159" t="s">
        <v>90</v>
      </c>
      <c r="AZ656" s="158">
        <f>_xll.qlInterestRateIndexFixingDate(Currency&amp;"ibor"&amp;Tenor,BA656,Trigger)</f>
        <v>43873</v>
      </c>
      <c r="BA656" s="158">
        <f>_xll.qlCalendarAdvance(Calendar,BA655,AY656,"f",,Trigger)</f>
        <v>43875</v>
      </c>
      <c r="BB656" s="158">
        <f>_xll.qlInterestRateIndexMaturity(Currency&amp;"ibor"&amp;Tenor,BA656,Trigger)</f>
        <v>44242</v>
      </c>
      <c r="BC656" s="320">
        <f>_xll.qlIndexFixing($AC$5,AZ656,TRUE,_xll.ohTrigger(Trigger,Trigger12M))</f>
        <v>1.1076769921732987E-2</v>
      </c>
      <c r="BD656" s="320">
        <f>_xll.qlIndexFixing($BE$1,AZ656,TRUE,_xll.ohTrigger(Trigger,Trigger12M))</f>
        <v>1.1530472650222971E-2</v>
      </c>
    </row>
    <row r="657" spans="51:56" ht="11.25" customHeight="1" x14ac:dyDescent="0.25">
      <c r="AY657" s="159" t="s">
        <v>90</v>
      </c>
      <c r="AZ657" s="158">
        <f>_xll.qlInterestRateIndexFixingDate(Currency&amp;"ibor"&amp;Tenor,BA657,Trigger)</f>
        <v>43880</v>
      </c>
      <c r="BA657" s="158">
        <f>_xll.qlCalendarAdvance(Calendar,BA656,AY657,"f",,Trigger)</f>
        <v>43882</v>
      </c>
      <c r="BB657" s="158">
        <f>_xll.qlInterestRateIndexMaturity(Currency&amp;"ibor"&amp;Tenor,BA657,Trigger)</f>
        <v>44249</v>
      </c>
      <c r="BC657" s="320">
        <f>_xll.qlIndexFixing($AC$5,AZ657,TRUE,_xll.ohTrigger(Trigger,Trigger12M))</f>
        <v>1.1130134863278608E-2</v>
      </c>
      <c r="BD657" s="320">
        <f>_xll.qlIndexFixing($BE$1,AZ657,TRUE,_xll.ohTrigger(Trigger,Trigger12M))</f>
        <v>1.1578452719540036E-2</v>
      </c>
    </row>
    <row r="658" spans="51:56" ht="11.25" customHeight="1" x14ac:dyDescent="0.25">
      <c r="AY658" s="159" t="s">
        <v>90</v>
      </c>
      <c r="AZ658" s="158">
        <f>_xll.qlInterestRateIndexFixingDate(Currency&amp;"ibor"&amp;Tenor,BA658,Trigger)</f>
        <v>43887</v>
      </c>
      <c r="BA658" s="158">
        <f>_xll.qlCalendarAdvance(Calendar,BA657,AY658,"f",,Trigger)</f>
        <v>43889</v>
      </c>
      <c r="BB658" s="158">
        <f>_xll.qlInterestRateIndexMaturity(Currency&amp;"ibor"&amp;Tenor,BA658,Trigger)</f>
        <v>44253</v>
      </c>
      <c r="BC658" s="320">
        <f>_xll.qlIndexFixing($AC$5,AZ658,TRUE,_xll.ohTrigger(Trigger,Trigger12M))</f>
        <v>1.1172535605431999E-2</v>
      </c>
      <c r="BD658" s="320">
        <f>_xll.qlIndexFixing($BE$1,AZ658,TRUE,_xll.ohTrigger(Trigger,Trigger12M))</f>
        <v>1.1615555172657209E-2</v>
      </c>
    </row>
    <row r="659" spans="51:56" ht="11.25" customHeight="1" x14ac:dyDescent="0.25">
      <c r="AY659" s="159" t="s">
        <v>90</v>
      </c>
      <c r="AZ659" s="158">
        <f>_xll.qlInterestRateIndexFixingDate(Currency&amp;"ibor"&amp;Tenor,BA659,Trigger)</f>
        <v>43894</v>
      </c>
      <c r="BA659" s="158">
        <f>_xll.qlCalendarAdvance(Calendar,BA658,AY659,"f",,Trigger)</f>
        <v>43896</v>
      </c>
      <c r="BB659" s="158">
        <f>_xll.qlInterestRateIndexMaturity(Currency&amp;"ibor"&amp;Tenor,BA659,Trigger)</f>
        <v>44263</v>
      </c>
      <c r="BC659" s="320">
        <f>_xll.qlIndexFixing($AC$5,AZ659,TRUE,_xll.ohTrigger(Trigger,Trigger12M))</f>
        <v>1.1237068974302291E-2</v>
      </c>
      <c r="BD659" s="320">
        <f>_xll.qlIndexFixing($BE$1,AZ659,TRUE,_xll.ohTrigger(Trigger,Trigger12M))</f>
        <v>1.16743698658277E-2</v>
      </c>
    </row>
    <row r="660" spans="51:56" ht="11.25" customHeight="1" x14ac:dyDescent="0.25">
      <c r="AY660" s="159" t="s">
        <v>90</v>
      </c>
      <c r="AZ660" s="158">
        <f>_xll.qlInterestRateIndexFixingDate(Currency&amp;"ibor"&amp;Tenor,BA660,Trigger)</f>
        <v>43901</v>
      </c>
      <c r="BA660" s="158">
        <f>_xll.qlCalendarAdvance(Calendar,BA659,AY660,"f",,Trigger)</f>
        <v>43903</v>
      </c>
      <c r="BB660" s="158">
        <f>_xll.qlInterestRateIndexMaturity(Currency&amp;"ibor"&amp;Tenor,BA660,Trigger)</f>
        <v>44270</v>
      </c>
      <c r="BC660" s="320">
        <f>_xll.qlIndexFixing($AC$5,AZ660,TRUE,_xll.ohTrigger(Trigger,Trigger12M))</f>
        <v>1.1290638165173813E-2</v>
      </c>
      <c r="BD660" s="320">
        <f>_xll.qlIndexFixing($BE$1,AZ660,TRUE,_xll.ohTrigger(Trigger,Trigger12M))</f>
        <v>1.1722317912547658E-2</v>
      </c>
    </row>
    <row r="661" spans="51:56" ht="11.25" customHeight="1" x14ac:dyDescent="0.25">
      <c r="AY661" s="159" t="s">
        <v>90</v>
      </c>
      <c r="AZ661" s="158">
        <f>_xll.qlInterestRateIndexFixingDate(Currency&amp;"ibor"&amp;Tenor,BA661,Trigger)</f>
        <v>43908</v>
      </c>
      <c r="BA661" s="158">
        <f>_xll.qlCalendarAdvance(Calendar,BA660,AY661,"f",,Trigger)</f>
        <v>43910</v>
      </c>
      <c r="BB661" s="158">
        <f>_xll.qlInterestRateIndexMaturity(Currency&amp;"ibor"&amp;Tenor,BA661,Trigger)</f>
        <v>44277</v>
      </c>
      <c r="BC661" s="320">
        <f>_xll.qlIndexFixing($AC$5,AZ661,TRUE,_xll.ohTrigger(Trigger,Trigger12M))</f>
        <v>1.1344275460570949E-2</v>
      </c>
      <c r="BD661" s="320">
        <f>_xll.qlIndexFixing($BE$1,AZ661,TRUE,_xll.ohTrigger(Trigger,Trigger12M))</f>
        <v>1.1770266411511198E-2</v>
      </c>
    </row>
    <row r="662" spans="51:56" ht="11.25" customHeight="1" x14ac:dyDescent="0.25">
      <c r="AY662" s="159" t="s">
        <v>90</v>
      </c>
      <c r="AZ662" s="158">
        <f>_xll.qlInterestRateIndexFixingDate(Currency&amp;"ibor"&amp;Tenor,BA662,Trigger)</f>
        <v>43915</v>
      </c>
      <c r="BA662" s="158">
        <f>_xll.qlCalendarAdvance(Calendar,BA661,AY662,"f",,Trigger)</f>
        <v>43917</v>
      </c>
      <c r="BB662" s="158">
        <f>_xll.qlInterestRateIndexMaturity(Currency&amp;"ibor"&amp;Tenor,BA662,Trigger)</f>
        <v>44284</v>
      </c>
      <c r="BC662" s="320">
        <f>_xll.qlIndexFixing($AC$5,AZ662,TRUE,_xll.ohTrigger(Trigger,Trigger12M))</f>
        <v>1.1397980871225826E-2</v>
      </c>
      <c r="BD662" s="320">
        <f>_xll.qlIndexFixing($BE$1,AZ662,TRUE,_xll.ohTrigger(Trigger,Trigger12M))</f>
        <v>1.1818221082665999E-2</v>
      </c>
    </row>
    <row r="663" spans="51:56" ht="11.25" customHeight="1" x14ac:dyDescent="0.25">
      <c r="AY663" s="159" t="s">
        <v>90</v>
      </c>
      <c r="AZ663" s="158">
        <f>_xll.qlInterestRateIndexFixingDate(Currency&amp;"ibor"&amp;Tenor,BA663,Trigger)</f>
        <v>43922</v>
      </c>
      <c r="BA663" s="158">
        <f>_xll.qlCalendarAdvance(Calendar,BA662,AY663,"f",,Trigger)</f>
        <v>43924</v>
      </c>
      <c r="BB663" s="158">
        <f>_xll.qlInterestRateIndexMaturity(Currency&amp;"ibor"&amp;Tenor,BA663,Trigger)</f>
        <v>44292</v>
      </c>
      <c r="BC663" s="320">
        <f>_xll.qlIndexFixing($AC$5,AZ663,TRUE,_xll.ohTrigger(Trigger,Trigger12M))</f>
        <v>1.1455330616979204E-2</v>
      </c>
      <c r="BD663" s="320">
        <f>_xll.qlIndexFixing($BE$1,AZ663,TRUE,_xll.ohTrigger(Trigger,Trigger12M))</f>
        <v>1.1869833814467186E-2</v>
      </c>
    </row>
    <row r="664" spans="51:56" ht="11.25" customHeight="1" x14ac:dyDescent="0.25">
      <c r="AY664" s="159" t="s">
        <v>90</v>
      </c>
      <c r="AZ664" s="158">
        <f>_xll.qlInterestRateIndexFixingDate(Currency&amp;"ibor"&amp;Tenor,BA664,Trigger)</f>
        <v>43929</v>
      </c>
      <c r="BA664" s="158">
        <f>_xll.qlCalendarAdvance(Calendar,BA663,AY664,"f",,Trigger)</f>
        <v>43935</v>
      </c>
      <c r="BB664" s="158">
        <f>_xll.qlInterestRateIndexMaturity(Currency&amp;"ibor"&amp;Tenor,BA664,Trigger)</f>
        <v>44300</v>
      </c>
      <c r="BC664" s="320">
        <f>_xll.qlIndexFixing($AC$5,AZ664,TRUE,_xll.ohTrigger(Trigger,Trigger12M))</f>
        <v>1.1529304010712681E-2</v>
      </c>
      <c r="BD664" s="320">
        <f>_xll.qlIndexFixing($BE$1,AZ664,TRUE,_xll.ohTrigger(Trigger,Trigger12M))</f>
        <v>1.1934295225119056E-2</v>
      </c>
    </row>
    <row r="665" spans="51:56" ht="11.25" customHeight="1" x14ac:dyDescent="0.25">
      <c r="AY665" s="159" t="s">
        <v>90</v>
      </c>
      <c r="AZ665" s="158">
        <f>_xll.qlInterestRateIndexFixingDate(Currency&amp;"ibor"&amp;Tenor,BA665,Trigger)</f>
        <v>43938</v>
      </c>
      <c r="BA665" s="158">
        <f>_xll.qlCalendarAdvance(Calendar,BA664,AY665,"f",,Trigger)</f>
        <v>43942</v>
      </c>
      <c r="BB665" s="158">
        <f>_xll.qlInterestRateIndexMaturity(Currency&amp;"ibor"&amp;Tenor,BA665,Trigger)</f>
        <v>44307</v>
      </c>
      <c r="BC665" s="320">
        <f>_xll.qlIndexFixing($AC$5,AZ665,TRUE,_xll.ohTrigger(Trigger,Trigger12M))</f>
        <v>1.1583294306801026E-2</v>
      </c>
      <c r="BD665" s="320">
        <f>_xll.qlIndexFixing($BE$1,AZ665,TRUE,_xll.ohTrigger(Trigger,Trigger12M))</f>
        <v>1.1982309056446731E-2</v>
      </c>
    </row>
    <row r="666" spans="51:56" ht="11.25" customHeight="1" x14ac:dyDescent="0.25">
      <c r="AY666" s="159" t="s">
        <v>90</v>
      </c>
      <c r="AZ666" s="158">
        <f>_xll.qlInterestRateIndexFixingDate(Currency&amp;"ibor"&amp;Tenor,BA666,Trigger)</f>
        <v>43945</v>
      </c>
      <c r="BA666" s="158">
        <f>_xll.qlCalendarAdvance(Calendar,BA665,AY666,"f",,Trigger)</f>
        <v>43949</v>
      </c>
      <c r="BB666" s="158">
        <f>_xll.qlInterestRateIndexMaturity(Currency&amp;"ibor"&amp;Tenor,BA666,Trigger)</f>
        <v>44314</v>
      </c>
      <c r="BC666" s="320">
        <f>_xll.qlIndexFixing($AC$5,AZ666,TRUE,_xll.ohTrigger(Trigger,Trigger12M))</f>
        <v>1.1637353108883456E-2</v>
      </c>
      <c r="BD666" s="320">
        <f>_xll.qlIndexFixing($BE$1,AZ666,TRUE,_xll.ohTrigger(Trigger,Trigger12M))</f>
        <v>1.2030356222700239E-2</v>
      </c>
    </row>
    <row r="667" spans="51:56" ht="11.25" customHeight="1" x14ac:dyDescent="0.25">
      <c r="AY667" s="159" t="s">
        <v>90</v>
      </c>
      <c r="AZ667" s="158">
        <f>_xll.qlInterestRateIndexFixingDate(Currency&amp;"ibor"&amp;Tenor,BA667,Trigger)</f>
        <v>43951</v>
      </c>
      <c r="BA667" s="158">
        <f>_xll.qlCalendarAdvance(Calendar,BA666,AY667,"f",,Trigger)</f>
        <v>43956</v>
      </c>
      <c r="BB667" s="158">
        <f>_xll.qlInterestRateIndexMaturity(Currency&amp;"ibor"&amp;Tenor,BA667,Trigger)</f>
        <v>44321</v>
      </c>
      <c r="BC667" s="320">
        <f>_xll.qlIndexFixing($AC$5,AZ667,TRUE,_xll.ohTrigger(Trigger,Trigger12M))</f>
        <v>1.1691480427776959E-2</v>
      </c>
      <c r="BD667" s="320">
        <f>_xll.qlIndexFixing($BE$1,AZ667,TRUE,_xll.ohTrigger(Trigger,Trigger12M))</f>
        <v>1.2078442999540558E-2</v>
      </c>
    </row>
    <row r="668" spans="51:56" ht="11.25" customHeight="1" x14ac:dyDescent="0.25">
      <c r="AY668" s="159" t="s">
        <v>90</v>
      </c>
      <c r="AZ668" s="158">
        <f>_xll.qlInterestRateIndexFixingDate(Currency&amp;"ibor"&amp;Tenor,BA668,Trigger)</f>
        <v>43959</v>
      </c>
      <c r="BA668" s="158">
        <f>_xll.qlCalendarAdvance(Calendar,BA667,AY668,"f",,Trigger)</f>
        <v>43963</v>
      </c>
      <c r="BB668" s="158">
        <f>_xll.qlInterestRateIndexMaturity(Currency&amp;"ibor"&amp;Tenor,BA668,Trigger)</f>
        <v>44328</v>
      </c>
      <c r="BC668" s="320">
        <f>_xll.qlIndexFixing($AC$5,AZ668,TRUE,_xll.ohTrigger(Trigger,Trigger12M))</f>
        <v>1.1745676274312541E-2</v>
      </c>
      <c r="BD668" s="320">
        <f>_xll.qlIndexFixing($BE$1,AZ668,TRUE,_xll.ohTrigger(Trigger,Trigger12M))</f>
        <v>1.212657575733362E-2</v>
      </c>
    </row>
    <row r="669" spans="51:56" ht="11.25" customHeight="1" x14ac:dyDescent="0.25">
      <c r="AY669" s="159" t="s">
        <v>90</v>
      </c>
      <c r="AZ669" s="158">
        <f>_xll.qlInterestRateIndexFixingDate(Currency&amp;"ibor"&amp;Tenor,BA669,Trigger)</f>
        <v>43966</v>
      </c>
      <c r="BA669" s="158">
        <f>_xll.qlCalendarAdvance(Calendar,BA668,AY669,"f",,Trigger)</f>
        <v>43970</v>
      </c>
      <c r="BB669" s="158">
        <f>_xll.qlInterestRateIndexMaturity(Currency&amp;"ibor"&amp;Tenor,BA669,Trigger)</f>
        <v>44335</v>
      </c>
      <c r="BC669" s="320">
        <f>_xll.qlIndexFixing($AC$5,AZ669,TRUE,_xll.ohTrigger(Trigger,Trigger12M))</f>
        <v>1.1792061925747936E-2</v>
      </c>
      <c r="BD669" s="320">
        <f>_xll.qlIndexFixing($BE$1,AZ669,TRUE,_xll.ohTrigger(Trigger,Trigger12M))</f>
        <v>1.2174760171059913E-2</v>
      </c>
    </row>
    <row r="670" spans="51:56" ht="11.25" customHeight="1" x14ac:dyDescent="0.25">
      <c r="AY670" s="159" t="s">
        <v>90</v>
      </c>
      <c r="AZ670" s="158">
        <f>_xll.qlInterestRateIndexFixingDate(Currency&amp;"ibor"&amp;Tenor,BA670,Trigger)</f>
        <v>43973</v>
      </c>
      <c r="BA670" s="158">
        <f>_xll.qlCalendarAdvance(Calendar,BA669,AY670,"f",,Trigger)</f>
        <v>43977</v>
      </c>
      <c r="BB670" s="158">
        <f>_xll.qlInterestRateIndexMaturity(Currency&amp;"ibor"&amp;Tenor,BA670,Trigger)</f>
        <v>44342</v>
      </c>
      <c r="BC670" s="320">
        <f>_xll.qlIndexFixing($AC$5,AZ670,TRUE,_xll.ohTrigger(Trigger,Trigger12M))</f>
        <v>1.1835294180894693E-2</v>
      </c>
      <c r="BD670" s="320">
        <f>_xll.qlIndexFixing($BE$1,AZ670,TRUE,_xll.ohTrigger(Trigger,Trigger12M))</f>
        <v>1.2222994209777224E-2</v>
      </c>
    </row>
    <row r="671" spans="51:56" ht="11.25" customHeight="1" x14ac:dyDescent="0.25">
      <c r="AY671" s="159" t="s">
        <v>90</v>
      </c>
      <c r="AZ671" s="158">
        <f>_xll.qlInterestRateIndexFixingDate(Currency&amp;"ibor"&amp;Tenor,BA671,Trigger)</f>
        <v>43980</v>
      </c>
      <c r="BA671" s="158">
        <f>_xll.qlCalendarAdvance(Calendar,BA670,AY671,"f",,Trigger)</f>
        <v>43984</v>
      </c>
      <c r="BB671" s="158">
        <f>_xll.qlInterestRateIndexMaturity(Currency&amp;"ibor"&amp;Tenor,BA671,Trigger)</f>
        <v>44349</v>
      </c>
      <c r="BC671" s="320">
        <f>_xll.qlIndexFixing($AC$5,AZ671,TRUE,_xll.ohTrigger(Trigger,Trigger12M))</f>
        <v>1.1878512790438445E-2</v>
      </c>
      <c r="BD671" s="320">
        <f>_xll.qlIndexFixing($BE$1,AZ671,TRUE,_xll.ohTrigger(Trigger,Trigger12M))</f>
        <v>1.2271271379631337E-2</v>
      </c>
    </row>
    <row r="672" spans="51:56" ht="11.25" customHeight="1" x14ac:dyDescent="0.25">
      <c r="AY672" s="159" t="s">
        <v>90</v>
      </c>
      <c r="AZ672" s="158">
        <f>_xll.qlInterestRateIndexFixingDate(Currency&amp;"ibor"&amp;Tenor,BA672,Trigger)</f>
        <v>43987</v>
      </c>
      <c r="BA672" s="158">
        <f>_xll.qlCalendarAdvance(Calendar,BA671,AY672,"f",,Trigger)</f>
        <v>43991</v>
      </c>
      <c r="BB672" s="158">
        <f>_xll.qlInterestRateIndexMaturity(Currency&amp;"ibor"&amp;Tenor,BA672,Trigger)</f>
        <v>44356</v>
      </c>
      <c r="BC672" s="320">
        <f>_xll.qlIndexFixing($AC$5,AZ672,TRUE,_xll.ohTrigger(Trigger,Trigger12M))</f>
        <v>1.1921717752444301E-2</v>
      </c>
      <c r="BD672" s="320">
        <f>_xll.qlIndexFixing($BE$1,AZ672,TRUE,_xll.ohTrigger(Trigger,Trigger12M))</f>
        <v>1.2319585047280262E-2</v>
      </c>
    </row>
    <row r="673" spans="51:56" ht="11.25" customHeight="1" x14ac:dyDescent="0.25">
      <c r="AY673" s="159" t="s">
        <v>90</v>
      </c>
      <c r="AZ673" s="158">
        <f>_xll.qlInterestRateIndexFixingDate(Currency&amp;"ibor"&amp;Tenor,BA673,Trigger)</f>
        <v>43994</v>
      </c>
      <c r="BA673" s="158">
        <f>_xll.qlCalendarAdvance(Calendar,BA672,AY673,"f",,Trigger)</f>
        <v>43998</v>
      </c>
      <c r="BB673" s="158">
        <f>_xll.qlInterestRateIndexMaturity(Currency&amp;"ibor"&amp;Tenor,BA673,Trigger)</f>
        <v>44363</v>
      </c>
      <c r="BC673" s="320">
        <f>_xll.qlIndexFixing($AC$5,AZ673,TRUE,_xll.ohTrigger(Trigger,Trigger12M))</f>
        <v>1.1964909064978033E-2</v>
      </c>
      <c r="BD673" s="320">
        <f>_xll.qlIndexFixing($BE$1,AZ673,TRUE,_xll.ohTrigger(Trigger,Trigger12M))</f>
        <v>1.2367928490260758E-2</v>
      </c>
    </row>
    <row r="674" spans="51:56" ht="11.25" customHeight="1" x14ac:dyDescent="0.25">
      <c r="AY674" s="159" t="s">
        <v>90</v>
      </c>
      <c r="AZ674" s="158">
        <f>_xll.qlInterestRateIndexFixingDate(Currency&amp;"ibor"&amp;Tenor,BA674,Trigger)</f>
        <v>44001</v>
      </c>
      <c r="BA674" s="158">
        <f>_xll.qlCalendarAdvance(Calendar,BA673,AY674,"f",,Trigger)</f>
        <v>44005</v>
      </c>
      <c r="BB674" s="158">
        <f>_xll.qlInterestRateIndexMaturity(Currency&amp;"ibor"&amp;Tenor,BA674,Trigger)</f>
        <v>44370</v>
      </c>
      <c r="BC674" s="320">
        <f>_xll.qlIndexFixing($AC$5,AZ674,TRUE,_xll.ohTrigger(Trigger,Trigger12M))</f>
        <v>1.2008086726106277E-2</v>
      </c>
      <c r="BD674" s="320">
        <f>_xll.qlIndexFixing($BE$1,AZ674,TRUE,_xll.ohTrigger(Trigger,Trigger12M))</f>
        <v>1.2416294896963793E-2</v>
      </c>
    </row>
    <row r="675" spans="51:56" ht="11.25" customHeight="1" x14ac:dyDescent="0.25">
      <c r="AY675" s="159" t="s">
        <v>90</v>
      </c>
      <c r="AZ675" s="158">
        <f>_xll.qlInterestRateIndexFixingDate(Currency&amp;"ibor"&amp;Tenor,BA675,Trigger)</f>
        <v>44008</v>
      </c>
      <c r="BA675" s="158">
        <f>_xll.qlCalendarAdvance(Calendar,BA674,AY675,"f",,Trigger)</f>
        <v>44012</v>
      </c>
      <c r="BB675" s="158">
        <f>_xll.qlInterestRateIndexMaturity(Currency&amp;"ibor"&amp;Tenor,BA675,Trigger)</f>
        <v>44377</v>
      </c>
      <c r="BC675" s="320">
        <f>_xll.qlIndexFixing($AC$5,AZ675,TRUE,_xll.ohTrigger(Trigger,Trigger12M))</f>
        <v>1.2051250733895897E-2</v>
      </c>
      <c r="BD675" s="320">
        <f>_xll.qlIndexFixing($BE$1,AZ675,TRUE,_xll.ohTrigger(Trigger,Trigger12M))</f>
        <v>1.2464677366611557E-2</v>
      </c>
    </row>
    <row r="676" spans="51:56" ht="11.25" customHeight="1" x14ac:dyDescent="0.25">
      <c r="AY676" s="159" t="s">
        <v>90</v>
      </c>
      <c r="AZ676" s="158">
        <f>_xll.qlInterestRateIndexFixingDate(Currency&amp;"ibor"&amp;Tenor,BA676,Trigger)</f>
        <v>44015</v>
      </c>
      <c r="BA676" s="158">
        <f>_xll.qlCalendarAdvance(Calendar,BA675,AY676,"f",,Trigger)</f>
        <v>44019</v>
      </c>
      <c r="BB676" s="158">
        <f>_xll.qlInterestRateIndexMaturity(Currency&amp;"ibor"&amp;Tenor,BA676,Trigger)</f>
        <v>44384</v>
      </c>
      <c r="BC676" s="320">
        <f>_xll.qlIndexFixing($AC$5,AZ676,TRUE,_xll.ohTrigger(Trigger,Trigger12M))</f>
        <v>1.2094401086414412E-2</v>
      </c>
      <c r="BD676" s="320">
        <f>_xll.qlIndexFixing($BE$1,AZ676,TRUE,_xll.ohTrigger(Trigger,Trigger12M))</f>
        <v>1.2513068909235335E-2</v>
      </c>
    </row>
    <row r="677" spans="51:56" ht="11.25" customHeight="1" x14ac:dyDescent="0.25">
      <c r="AY677" s="159" t="s">
        <v>90</v>
      </c>
      <c r="AZ677" s="158">
        <f>_xll.qlInterestRateIndexFixingDate(Currency&amp;"ibor"&amp;Tenor,BA677,Trigger)</f>
        <v>44022</v>
      </c>
      <c r="BA677" s="158">
        <f>_xll.qlCalendarAdvance(Calendar,BA676,AY677,"f",,Trigger)</f>
        <v>44026</v>
      </c>
      <c r="BB677" s="158">
        <f>_xll.qlInterestRateIndexMaturity(Currency&amp;"ibor"&amp;Tenor,BA677,Trigger)</f>
        <v>44391</v>
      </c>
      <c r="BC677" s="320">
        <f>_xll.qlIndexFixing($AC$5,AZ677,TRUE,_xll.ohTrigger(Trigger,Trigger12M))</f>
        <v>1.2137537781729995E-2</v>
      </c>
      <c r="BD677" s="320">
        <f>_xll.qlIndexFixing($BE$1,AZ677,TRUE,_xll.ohTrigger(Trigger,Trigger12M))</f>
        <v>1.2561462445652954E-2</v>
      </c>
    </row>
    <row r="678" spans="51:56" ht="11.25" customHeight="1" x14ac:dyDescent="0.25">
      <c r="AY678" s="159" t="s">
        <v>90</v>
      </c>
      <c r="AZ678" s="158">
        <f>_xll.qlInterestRateIndexFixingDate(Currency&amp;"ibor"&amp;Tenor,BA678,Trigger)</f>
        <v>44029</v>
      </c>
      <c r="BA678" s="158">
        <f>_xll.qlCalendarAdvance(Calendar,BA677,AY678,"f",,Trigger)</f>
        <v>44033</v>
      </c>
      <c r="BB678" s="158">
        <f>_xll.qlInterestRateIndexMaturity(Currency&amp;"ibor"&amp;Tenor,BA678,Trigger)</f>
        <v>44398</v>
      </c>
      <c r="BC678" s="320">
        <f>_xll.qlIndexFixing($AC$5,AZ678,TRUE,_xll.ohTrigger(Trigger,Trigger12M))</f>
        <v>1.2180660817911481E-2</v>
      </c>
      <c r="BD678" s="320">
        <f>_xll.qlIndexFixing($BE$1,AZ678,TRUE,_xll.ohTrigger(Trigger,Trigger12M))</f>
        <v>1.2609850807447105E-2</v>
      </c>
    </row>
    <row r="679" spans="51:56" ht="11.25" customHeight="1" x14ac:dyDescent="0.25">
      <c r="AY679" s="159" t="s">
        <v>90</v>
      </c>
      <c r="AZ679" s="158">
        <f>_xll.qlInterestRateIndexFixingDate(Currency&amp;"ibor"&amp;Tenor,BA679,Trigger)</f>
        <v>44036</v>
      </c>
      <c r="BA679" s="158">
        <f>_xll.qlCalendarAdvance(Calendar,BA678,AY679,"f",,Trigger)</f>
        <v>44040</v>
      </c>
      <c r="BB679" s="158">
        <f>_xll.qlInterestRateIndexMaturity(Currency&amp;"ibor"&amp;Tenor,BA679,Trigger)</f>
        <v>44405</v>
      </c>
      <c r="BC679" s="320">
        <f>_xll.qlIndexFixing($AC$5,AZ679,TRUE,_xll.ohTrigger(Trigger,Trigger12M))</f>
        <v>1.2223770193027703E-2</v>
      </c>
      <c r="BD679" s="320">
        <f>_xll.qlIndexFixing($BE$1,AZ679,TRUE,_xll.ohTrigger(Trigger,Trigger12M))</f>
        <v>1.265822673694453E-2</v>
      </c>
    </row>
    <row r="680" spans="51:56" ht="11.25" customHeight="1" x14ac:dyDescent="0.25">
      <c r="AY680" s="159" t="s">
        <v>90</v>
      </c>
      <c r="AZ680" s="158">
        <f>_xll.qlInterestRateIndexFixingDate(Currency&amp;"ibor"&amp;Tenor,BA680,Trigger)</f>
        <v>44043</v>
      </c>
      <c r="BA680" s="158">
        <f>_xll.qlCalendarAdvance(Calendar,BA679,AY680,"f",,Trigger)</f>
        <v>44047</v>
      </c>
      <c r="BB680" s="158">
        <f>_xll.qlInterestRateIndexMaturity(Currency&amp;"ibor"&amp;Tenor,BA680,Trigger)</f>
        <v>44412</v>
      </c>
      <c r="BC680" s="320">
        <f>_xll.qlIndexFixing($AC$5,AZ680,TRUE,_xll.ohTrigger(Trigger,Trigger12M))</f>
        <v>1.2266865905148586E-2</v>
      </c>
      <c r="BD680" s="320">
        <f>_xll.qlIndexFixing($BE$1,AZ680,TRUE,_xll.ohTrigger(Trigger,Trigger12M))</f>
        <v>1.2706582887195001E-2</v>
      </c>
    </row>
    <row r="681" spans="51:56" ht="11.25" customHeight="1" x14ac:dyDescent="0.25">
      <c r="AY681" s="159" t="s">
        <v>90</v>
      </c>
      <c r="AZ681" s="158">
        <f>_xll.qlInterestRateIndexFixingDate(Currency&amp;"ibor"&amp;Tenor,BA681,Trigger)</f>
        <v>44050</v>
      </c>
      <c r="BA681" s="158">
        <f>_xll.qlCalendarAdvance(Calendar,BA680,AY681,"f",,Trigger)</f>
        <v>44054</v>
      </c>
      <c r="BB681" s="158">
        <f>_xll.qlInterestRateIndexMaturity(Currency&amp;"ibor"&amp;Tenor,BA681,Trigger)</f>
        <v>44419</v>
      </c>
      <c r="BC681" s="320">
        <f>_xll.qlIndexFixing($AC$5,AZ681,TRUE,_xll.ohTrigger(Trigger,Trigger12M))</f>
        <v>1.2309947952344278E-2</v>
      </c>
      <c r="BD681" s="320">
        <f>_xll.qlIndexFixing($BE$1,AZ681,TRUE,_xll.ohTrigger(Trigger,Trigger12M))</f>
        <v>1.2754911821951615E-2</v>
      </c>
    </row>
    <row r="682" spans="51:56" ht="11.25" customHeight="1" x14ac:dyDescent="0.25">
      <c r="AY682" s="159" t="s">
        <v>90</v>
      </c>
      <c r="AZ682" s="158">
        <f>_xll.qlInterestRateIndexFixingDate(Currency&amp;"ibor"&amp;Tenor,BA682,Trigger)</f>
        <v>44057</v>
      </c>
      <c r="BA682" s="158">
        <f>_xll.qlCalendarAdvance(Calendar,BA681,AY682,"f",,Trigger)</f>
        <v>44061</v>
      </c>
      <c r="BB682" s="158">
        <f>_xll.qlInterestRateIndexMaturity(Currency&amp;"ibor"&amp;Tenor,BA682,Trigger)</f>
        <v>44426</v>
      </c>
      <c r="BC682" s="320">
        <f>_xll.qlIndexFixing($AC$5,AZ682,TRUE,_xll.ohTrigger(Trigger,Trigger12M))</f>
        <v>1.2353016332686021E-2</v>
      </c>
      <c r="BD682" s="320">
        <f>_xll.qlIndexFixing($BE$1,AZ682,TRUE,_xll.ohTrigger(Trigger,Trigger12M))</f>
        <v>1.2803206015650416E-2</v>
      </c>
    </row>
    <row r="683" spans="51:56" ht="11.25" customHeight="1" x14ac:dyDescent="0.25">
      <c r="AY683" s="159" t="s">
        <v>90</v>
      </c>
      <c r="AZ683" s="158">
        <f>_xll.qlInterestRateIndexFixingDate(Currency&amp;"ibor"&amp;Tenor,BA683,Trigger)</f>
        <v>44064</v>
      </c>
      <c r="BA683" s="158">
        <f>_xll.qlCalendarAdvance(Calendar,BA682,AY683,"f",,Trigger)</f>
        <v>44068</v>
      </c>
      <c r="BB683" s="158">
        <f>_xll.qlInterestRateIndexMaturity(Currency&amp;"ibor"&amp;Tenor,BA683,Trigger)</f>
        <v>44433</v>
      </c>
      <c r="BC683" s="320">
        <f>_xll.qlIndexFixing($AC$5,AZ683,TRUE,_xll.ohTrigger(Trigger,Trigger12M))</f>
        <v>1.2396071044245274E-2</v>
      </c>
      <c r="BD683" s="320">
        <f>_xll.qlIndexFixing($BE$1,AZ683,TRUE,_xll.ohTrigger(Trigger,Trigger12M))</f>
        <v>1.2851457853392667E-2</v>
      </c>
    </row>
    <row r="684" spans="51:56" ht="11.25" customHeight="1" x14ac:dyDescent="0.25">
      <c r="AY684" s="159" t="s">
        <v>90</v>
      </c>
      <c r="AZ684" s="158">
        <f>_xll.qlInterestRateIndexFixingDate(Currency&amp;"ibor"&amp;Tenor,BA684,Trigger)</f>
        <v>44071</v>
      </c>
      <c r="BA684" s="158">
        <f>_xll.qlCalendarAdvance(Calendar,BA683,AY684,"f",,Trigger)</f>
        <v>44075</v>
      </c>
      <c r="BB684" s="158">
        <f>_xll.qlInterestRateIndexMaturity(Currency&amp;"ibor"&amp;Tenor,BA684,Trigger)</f>
        <v>44440</v>
      </c>
      <c r="BC684" s="320">
        <f>_xll.qlIndexFixing($AC$5,AZ684,TRUE,_xll.ohTrigger(Trigger,Trigger12M))</f>
        <v>1.2439112085093497E-2</v>
      </c>
      <c r="BD684" s="320">
        <f>_xll.qlIndexFixing($BE$1,AZ684,TRUE,_xll.ohTrigger(Trigger,Trigger12M))</f>
        <v>1.289965963092579E-2</v>
      </c>
    </row>
    <row r="685" spans="51:56" ht="11.25" customHeight="1" x14ac:dyDescent="0.25">
      <c r="AY685" s="159" t="s">
        <v>90</v>
      </c>
      <c r="AZ685" s="158">
        <f>_xll.qlInterestRateIndexFixingDate(Currency&amp;"ibor"&amp;Tenor,BA685,Trigger)</f>
        <v>44078</v>
      </c>
      <c r="BA685" s="158">
        <f>_xll.qlCalendarAdvance(Calendar,BA684,AY685,"f",,Trigger)</f>
        <v>44082</v>
      </c>
      <c r="BB685" s="158">
        <f>_xll.qlInterestRateIndexMaturity(Currency&amp;"ibor"&amp;Tenor,BA685,Trigger)</f>
        <v>44447</v>
      </c>
      <c r="BC685" s="320">
        <f>_xll.qlIndexFixing($AC$5,AZ685,TRUE,_xll.ohTrigger(Trigger,Trigger12M))</f>
        <v>1.2482139453303466E-2</v>
      </c>
      <c r="BD685" s="320">
        <f>_xll.qlIndexFixing($BE$1,AZ685,TRUE,_xll.ohTrigger(Trigger,Trigger12M))</f>
        <v>1.2947803554626285E-2</v>
      </c>
    </row>
    <row r="686" spans="51:56" ht="11.25" customHeight="1" x14ac:dyDescent="0.25">
      <c r="AY686" s="159" t="s">
        <v>90</v>
      </c>
      <c r="AZ686" s="158">
        <f>_xll.qlInterestRateIndexFixingDate(Currency&amp;"ibor"&amp;Tenor,BA686,Trigger)</f>
        <v>44085</v>
      </c>
      <c r="BA686" s="158">
        <f>_xll.qlCalendarAdvance(Calendar,BA685,AY686,"f",,Trigger)</f>
        <v>44089</v>
      </c>
      <c r="BB686" s="158">
        <f>_xll.qlInterestRateIndexMaturity(Currency&amp;"ibor"&amp;Tenor,BA686,Trigger)</f>
        <v>44454</v>
      </c>
      <c r="BC686" s="320">
        <f>_xll.qlIndexFixing($AC$5,AZ686,TRUE,_xll.ohTrigger(Trigger,Trigger12M))</f>
        <v>1.2525153146948393E-2</v>
      </c>
      <c r="BD686" s="320">
        <f>_xll.qlIndexFixing($BE$1,AZ686,TRUE,_xll.ohTrigger(Trigger,Trigger12M))</f>
        <v>1.2995881741481551E-2</v>
      </c>
    </row>
    <row r="687" spans="51:56" ht="11.25" customHeight="1" x14ac:dyDescent="0.25">
      <c r="AY687" s="159" t="s">
        <v>90</v>
      </c>
      <c r="AZ687" s="158">
        <f>_xll.qlInterestRateIndexFixingDate(Currency&amp;"ibor"&amp;Tenor,BA687,Trigger)</f>
        <v>44092</v>
      </c>
      <c r="BA687" s="158">
        <f>_xll.qlCalendarAdvance(Calendar,BA686,AY687,"f",,Trigger)</f>
        <v>44096</v>
      </c>
      <c r="BB687" s="158">
        <f>_xll.qlInterestRateIndexMaturity(Currency&amp;"ibor"&amp;Tenor,BA687,Trigger)</f>
        <v>44461</v>
      </c>
      <c r="BC687" s="320">
        <f>_xll.qlIndexFixing($AC$5,AZ687,TRUE,_xll.ohTrigger(Trigger,Trigger12M))</f>
        <v>1.256815316410171E-2</v>
      </c>
      <c r="BD687" s="320">
        <f>_xll.qlIndexFixing($BE$1,AZ687,TRUE,_xll.ohTrigger(Trigger,Trigger12M))</f>
        <v>1.3043886219075219E-2</v>
      </c>
    </row>
    <row r="688" spans="51:56" ht="11.25" customHeight="1" x14ac:dyDescent="0.25">
      <c r="AY688" s="159" t="s">
        <v>90</v>
      </c>
      <c r="AZ688" s="158">
        <f>_xll.qlInterestRateIndexFixingDate(Currency&amp;"ibor"&amp;Tenor,BA688,Trigger)</f>
        <v>44099</v>
      </c>
      <c r="BA688" s="158">
        <f>_xll.qlCalendarAdvance(Calendar,BA687,AY688,"f",,Trigger)</f>
        <v>44103</v>
      </c>
      <c r="BB688" s="158">
        <f>_xll.qlInterestRateIndexMaturity(Currency&amp;"ibor"&amp;Tenor,BA688,Trigger)</f>
        <v>44468</v>
      </c>
      <c r="BC688" s="320">
        <f>_xll.qlIndexFixing($AC$5,AZ688,TRUE,_xll.ohTrigger(Trigger,Trigger12M))</f>
        <v>1.2611139502837505E-2</v>
      </c>
      <c r="BD688" s="320">
        <f>_xll.qlIndexFixing($BE$1,AZ688,TRUE,_xll.ohTrigger(Trigger,Trigger12M))</f>
        <v>1.3091808925569845E-2</v>
      </c>
    </row>
    <row r="689" spans="51:56" ht="11.25" customHeight="1" x14ac:dyDescent="0.25">
      <c r="AY689" s="159" t="s">
        <v>90</v>
      </c>
      <c r="AZ689" s="158">
        <f>_xll.qlInterestRateIndexFixingDate(Currency&amp;"ibor"&amp;Tenor,BA689,Trigger)</f>
        <v>44106</v>
      </c>
      <c r="BA689" s="158">
        <f>_xll.qlCalendarAdvance(Calendar,BA688,AY689,"f",,Trigger)</f>
        <v>44110</v>
      </c>
      <c r="BB689" s="158">
        <f>_xll.qlInterestRateIndexMaturity(Currency&amp;"ibor"&amp;Tenor,BA689,Trigger)</f>
        <v>44475</v>
      </c>
      <c r="BC689" s="320">
        <f>_xll.qlIndexFixing($AC$5,AZ689,TRUE,_xll.ohTrigger(Trigger,Trigger12M))</f>
        <v>1.2654112161230743E-2</v>
      </c>
      <c r="BD689" s="320">
        <f>_xll.qlIndexFixing($BE$1,AZ689,TRUE,_xll.ohTrigger(Trigger,Trigger12M))</f>
        <v>1.3139641709694427E-2</v>
      </c>
    </row>
    <row r="690" spans="51:56" ht="11.25" customHeight="1" x14ac:dyDescent="0.25">
      <c r="AY690" s="159" t="s">
        <v>90</v>
      </c>
      <c r="AZ690" s="158">
        <f>_xll.qlInterestRateIndexFixingDate(Currency&amp;"ibor"&amp;Tenor,BA690,Trigger)</f>
        <v>44113</v>
      </c>
      <c r="BA690" s="158">
        <f>_xll.qlCalendarAdvance(Calendar,BA689,AY690,"f",,Trigger)</f>
        <v>44117</v>
      </c>
      <c r="BB690" s="158">
        <f>_xll.qlInterestRateIndexMaturity(Currency&amp;"ibor"&amp;Tenor,BA690,Trigger)</f>
        <v>44482</v>
      </c>
      <c r="BC690" s="320">
        <f>_xll.qlIndexFixing($AC$5,AZ690,TRUE,_xll.ohTrigger(Trigger,Trigger12M))</f>
        <v>1.2697071137357045E-2</v>
      </c>
      <c r="BD690" s="320">
        <f>_xll.qlIndexFixing($BE$1,AZ690,TRUE,_xll.ohTrigger(Trigger,Trigger12M))</f>
        <v>1.3187376330727326E-2</v>
      </c>
    </row>
    <row r="691" spans="51:56" ht="11.25" customHeight="1" x14ac:dyDescent="0.25">
      <c r="AY691" s="159" t="s">
        <v>90</v>
      </c>
      <c r="AZ691" s="158">
        <f>_xll.qlInterestRateIndexFixingDate(Currency&amp;"ibor"&amp;Tenor,BA691,Trigger)</f>
        <v>44120</v>
      </c>
      <c r="BA691" s="158">
        <f>_xll.qlCalendarAdvance(Calendar,BA690,AY691,"f",,Trigger)</f>
        <v>44124</v>
      </c>
      <c r="BB691" s="158">
        <f>_xll.qlInterestRateIndexMaturity(Currency&amp;"ibor"&amp;Tenor,BA691,Trigger)</f>
        <v>44489</v>
      </c>
      <c r="BC691" s="320">
        <f>_xll.qlIndexFixing($AC$5,AZ691,TRUE,_xll.ohTrigger(Trigger,Trigger12M))</f>
        <v>1.2740016429291814E-2</v>
      </c>
      <c r="BD691" s="320">
        <f>_xll.qlIndexFixing($BE$1,AZ691,TRUE,_xll.ohTrigger(Trigger,Trigger12M))</f>
        <v>1.3235004458485316E-2</v>
      </c>
    </row>
    <row r="692" spans="51:56" ht="11.25" customHeight="1" x14ac:dyDescent="0.25">
      <c r="AY692" s="159" t="s">
        <v>90</v>
      </c>
      <c r="AZ692" s="158">
        <f>_xll.qlInterestRateIndexFixingDate(Currency&amp;"ibor"&amp;Tenor,BA692,Trigger)</f>
        <v>44127</v>
      </c>
      <c r="BA692" s="158">
        <f>_xll.qlCalendarAdvance(Calendar,BA691,AY692,"f",,Trigger)</f>
        <v>44131</v>
      </c>
      <c r="BB692" s="158">
        <f>_xll.qlInterestRateIndexMaturity(Currency&amp;"ibor"&amp;Tenor,BA692,Trigger)</f>
        <v>44496</v>
      </c>
      <c r="BC692" s="320">
        <f>_xll.qlIndexFixing($AC$5,AZ692,TRUE,_xll.ohTrigger(Trigger,Trigger12M))</f>
        <v>1.2782948035111326E-2</v>
      </c>
      <c r="BD692" s="320">
        <f>_xll.qlIndexFixing($BE$1,AZ692,TRUE,_xll.ohTrigger(Trigger,Trigger12M))</f>
        <v>1.3282517673310436E-2</v>
      </c>
    </row>
    <row r="693" spans="51:56" ht="11.25" customHeight="1" x14ac:dyDescent="0.25">
      <c r="AY693" s="159" t="s">
        <v>90</v>
      </c>
      <c r="AZ693" s="158">
        <f>_xll.qlInterestRateIndexFixingDate(Currency&amp;"ibor"&amp;Tenor,BA693,Trigger)</f>
        <v>44134</v>
      </c>
      <c r="BA693" s="158">
        <f>_xll.qlCalendarAdvance(Calendar,BA692,AY693,"f",,Trigger)</f>
        <v>44138</v>
      </c>
      <c r="BB693" s="158">
        <f>_xll.qlInterestRateIndexMaturity(Currency&amp;"ibor"&amp;Tenor,BA693,Trigger)</f>
        <v>44503</v>
      </c>
      <c r="BC693" s="320">
        <f>_xll.qlIndexFixing($AC$5,AZ693,TRUE,_xll.ohTrigger(Trigger,Trigger12M))</f>
        <v>1.282586595289296E-2</v>
      </c>
      <c r="BD693" s="320">
        <f>_xll.qlIndexFixing($BE$1,AZ693,TRUE,_xll.ohTrigger(Trigger,Trigger12M))</f>
        <v>1.3329907466057519E-2</v>
      </c>
    </row>
    <row r="694" spans="51:56" ht="11.25" customHeight="1" x14ac:dyDescent="0.25">
      <c r="AY694" s="159" t="s">
        <v>90</v>
      </c>
      <c r="AZ694" s="158">
        <f>_xll.qlInterestRateIndexFixingDate(Currency&amp;"ibor"&amp;Tenor,BA694,Trigger)</f>
        <v>44141</v>
      </c>
      <c r="BA694" s="158">
        <f>_xll.qlCalendarAdvance(Calendar,BA693,AY694,"f",,Trigger)</f>
        <v>44145</v>
      </c>
      <c r="BB694" s="158">
        <f>_xll.qlInterestRateIndexMaturity(Currency&amp;"ibor"&amp;Tenor,BA694,Trigger)</f>
        <v>44510</v>
      </c>
      <c r="BC694" s="320">
        <f>_xll.qlIndexFixing($AC$5,AZ694,TRUE,_xll.ohTrigger(Trigger,Trigger12M))</f>
        <v>1.2868770180714082E-2</v>
      </c>
      <c r="BD694" s="320">
        <f>_xll.qlIndexFixing($BE$1,AZ694,TRUE,_xll.ohTrigger(Trigger,Trigger12M))</f>
        <v>1.3377165238085206E-2</v>
      </c>
    </row>
    <row r="695" spans="51:56" ht="11.25" customHeight="1" x14ac:dyDescent="0.25">
      <c r="AY695" s="159" t="s">
        <v>90</v>
      </c>
      <c r="AZ695" s="158">
        <f>_xll.qlInterestRateIndexFixingDate(Currency&amp;"ibor"&amp;Tenor,BA695,Trigger)</f>
        <v>44148</v>
      </c>
      <c r="BA695" s="158">
        <f>_xll.qlCalendarAdvance(Calendar,BA694,AY695,"f",,Trigger)</f>
        <v>44152</v>
      </c>
      <c r="BB695" s="158">
        <f>_xll.qlInterestRateIndexMaturity(Currency&amp;"ibor"&amp;Tenor,BA695,Trigger)</f>
        <v>44517</v>
      </c>
      <c r="BC695" s="320">
        <f>_xll.qlIndexFixing($AC$5,AZ695,TRUE,_xll.ohTrigger(Trigger,Trigger12M))</f>
        <v>1.291166071665273E-2</v>
      </c>
      <c r="BD695" s="320">
        <f>_xll.qlIndexFixing($BE$1,AZ695,TRUE,_xll.ohTrigger(Trigger,Trigger12M))</f>
        <v>1.3424282301244334E-2</v>
      </c>
    </row>
    <row r="696" spans="51:56" ht="11.25" customHeight="1" x14ac:dyDescent="0.25">
      <c r="AY696" s="159" t="s">
        <v>90</v>
      </c>
      <c r="AZ696" s="158">
        <f>_xll.qlInterestRateIndexFixingDate(Currency&amp;"ibor"&amp;Tenor,BA696,Trigger)</f>
        <v>44155</v>
      </c>
      <c r="BA696" s="158">
        <f>_xll.qlCalendarAdvance(Calendar,BA695,AY696,"f",,Trigger)</f>
        <v>44159</v>
      </c>
      <c r="BB696" s="158">
        <f>_xll.qlInterestRateIndexMaturity(Currency&amp;"ibor"&amp;Tenor,BA696,Trigger)</f>
        <v>44524</v>
      </c>
      <c r="BC696" s="320">
        <f>_xll.qlIndexFixing($AC$5,AZ696,TRUE,_xll.ohTrigger(Trigger,Trigger12M))</f>
        <v>1.2954537558787589E-2</v>
      </c>
      <c r="BD696" s="320">
        <f>_xll.qlIndexFixing($BE$1,AZ696,TRUE,_xll.ohTrigger(Trigger,Trigger12M))</f>
        <v>1.3471249877869629E-2</v>
      </c>
    </row>
    <row r="697" spans="51:56" ht="11.25" customHeight="1" x14ac:dyDescent="0.25">
      <c r="AY697" s="159" t="s">
        <v>90</v>
      </c>
      <c r="AZ697" s="158">
        <f>_xll.qlInterestRateIndexFixingDate(Currency&amp;"ibor"&amp;Tenor,BA697,Trigger)</f>
        <v>44162</v>
      </c>
      <c r="BA697" s="158">
        <f>_xll.qlCalendarAdvance(Calendar,BA696,AY697,"f",,Trigger)</f>
        <v>44166</v>
      </c>
      <c r="BB697" s="158">
        <f>_xll.qlInterestRateIndexMaturity(Currency&amp;"ibor"&amp;Tenor,BA697,Trigger)</f>
        <v>44531</v>
      </c>
      <c r="BC697" s="320">
        <f>_xll.qlIndexFixing($AC$5,AZ697,TRUE,_xll.ohTrigger(Trigger,Trigger12M))</f>
        <v>1.2997400705197783E-2</v>
      </c>
      <c r="BD697" s="320">
        <f>_xll.qlIndexFixing($BE$1,AZ697,TRUE,_xll.ohTrigger(Trigger,Trigger12M))</f>
        <v>1.3518059100772676E-2</v>
      </c>
    </row>
    <row r="698" spans="51:56" ht="11.25" customHeight="1" x14ac:dyDescent="0.25">
      <c r="AY698" s="159" t="s">
        <v>90</v>
      </c>
      <c r="AZ698" s="158">
        <f>_xll.qlInterestRateIndexFixingDate(Currency&amp;"ibor"&amp;Tenor,BA698,Trigger)</f>
        <v>44169</v>
      </c>
      <c r="BA698" s="158">
        <f>_xll.qlCalendarAdvance(Calendar,BA697,AY698,"f",,Trigger)</f>
        <v>44173</v>
      </c>
      <c r="BB698" s="158">
        <f>_xll.qlInterestRateIndexMaturity(Currency&amp;"ibor"&amp;Tenor,BA698,Trigger)</f>
        <v>44538</v>
      </c>
      <c r="BC698" s="320">
        <f>_xll.qlIndexFixing($AC$5,AZ698,TRUE,_xll.ohTrigger(Trigger,Trigger12M))</f>
        <v>1.3040250153963314E-2</v>
      </c>
      <c r="BD698" s="320">
        <f>_xll.qlIndexFixing($BE$1,AZ698,TRUE,_xll.ohTrigger(Trigger,Trigger12M))</f>
        <v>1.3564701013232964E-2</v>
      </c>
    </row>
    <row r="699" spans="51:56" ht="11.25" customHeight="1" x14ac:dyDescent="0.25">
      <c r="AY699" s="159" t="s">
        <v>90</v>
      </c>
      <c r="AZ699" s="158">
        <f>_xll.qlInterestRateIndexFixingDate(Currency&amp;"ibor"&amp;Tenor,BA699,Trigger)</f>
        <v>44176</v>
      </c>
      <c r="BA699" s="158">
        <f>_xll.qlCalendarAdvance(Calendar,BA698,AY699,"f",,Trigger)</f>
        <v>44180</v>
      </c>
      <c r="BB699" s="158">
        <f>_xll.qlInterestRateIndexMaturity(Currency&amp;"ibor"&amp;Tenor,BA699,Trigger)</f>
        <v>44545</v>
      </c>
      <c r="BC699" s="320">
        <f>_xll.qlIndexFixing($AC$5,AZ699,TRUE,_xll.ohTrigger(Trigger,Trigger12M))</f>
        <v>1.3083085903163967E-2</v>
      </c>
      <c r="BD699" s="320">
        <f>_xll.qlIndexFixing($BE$1,AZ699,TRUE,_xll.ohTrigger(Trigger,Trigger12M))</f>
        <v>1.3611166568993268E-2</v>
      </c>
    </row>
    <row r="700" spans="51:56" ht="11.25" customHeight="1" x14ac:dyDescent="0.25">
      <c r="AY700" s="159" t="s">
        <v>90</v>
      </c>
      <c r="AZ700" s="158">
        <f>_xll.qlInterestRateIndexFixingDate(Currency&amp;"ibor"&amp;Tenor,BA700,Trigger)</f>
        <v>44183</v>
      </c>
      <c r="BA700" s="158">
        <f>_xll.qlCalendarAdvance(Calendar,BA699,AY700,"f",,Trigger)</f>
        <v>44187</v>
      </c>
      <c r="BB700" s="158">
        <f>_xll.qlInterestRateIndexMaturity(Currency&amp;"ibor"&amp;Tenor,BA700,Trigger)</f>
        <v>44552</v>
      </c>
      <c r="BC700" s="320">
        <f>_xll.qlIndexFixing($AC$5,AZ700,TRUE,_xll.ohTrigger(Trigger,Trigger12M))</f>
        <v>1.3125907950881272E-2</v>
      </c>
      <c r="BD700" s="320">
        <f>_xll.qlIndexFixing($BE$1,AZ700,TRUE,_xll.ohTrigger(Trigger,Trigger12M))</f>
        <v>1.3657446632254842E-2</v>
      </c>
    </row>
    <row r="701" spans="51:56" ht="11.25" customHeight="1" x14ac:dyDescent="0.25">
      <c r="AY701" s="159" t="s">
        <v>90</v>
      </c>
      <c r="AZ701" s="158">
        <f>_xll.qlInterestRateIndexFixingDate(Currency&amp;"ibor"&amp;Tenor,BA701,Trigger)</f>
        <v>44189</v>
      </c>
      <c r="BA701" s="158">
        <f>_xll.qlCalendarAdvance(Calendar,BA700,AY701,"f",,Trigger)</f>
        <v>44194</v>
      </c>
      <c r="BB701" s="158">
        <f>_xll.qlInterestRateIndexMaturity(Currency&amp;"ibor"&amp;Tenor,BA701,Trigger)</f>
        <v>44559</v>
      </c>
      <c r="BC701" s="320">
        <f>_xll.qlIndexFixing($AC$5,AZ701,TRUE,_xll.ohTrigger(Trigger,Trigger12M))</f>
        <v>1.3168716295196113E-2</v>
      </c>
      <c r="BD701" s="320">
        <f>_xll.qlIndexFixing($BE$1,AZ701,TRUE,_xll.ohTrigger(Trigger,Trigger12M))</f>
        <v>1.3703531977672156E-2</v>
      </c>
    </row>
    <row r="702" spans="51:56" ht="11.25" customHeight="1" x14ac:dyDescent="0.25">
      <c r="AY702" s="159" t="s">
        <v>90</v>
      </c>
      <c r="AZ702" s="158">
        <f>_xll.qlInterestRateIndexFixingDate(Currency&amp;"ibor"&amp;Tenor,BA702,Trigger)</f>
        <v>44196</v>
      </c>
      <c r="BA702" s="158">
        <f>_xll.qlCalendarAdvance(Calendar,BA701,AY702,"f",,Trigger)</f>
        <v>44201</v>
      </c>
      <c r="BB702" s="158">
        <f>_xll.qlInterestRateIndexMaturity(Currency&amp;"ibor"&amp;Tenor,BA702,Trigger)</f>
        <v>44566</v>
      </c>
      <c r="BC702" s="320">
        <f>_xll.qlIndexFixing($AC$5,AZ702,TRUE,_xll.ohTrigger(Trigger,Trigger12M))</f>
        <v>1.3211510934190675E-2</v>
      </c>
      <c r="BD702" s="320">
        <f>_xll.qlIndexFixing($BE$1,AZ702,TRUE,_xll.ohTrigger(Trigger,Trigger12M))</f>
        <v>1.3749413290351807E-2</v>
      </c>
    </row>
    <row r="703" spans="51:56" ht="11.25" customHeight="1" x14ac:dyDescent="0.25">
      <c r="AY703" s="159" t="s">
        <v>90</v>
      </c>
      <c r="AZ703" s="158">
        <f>_xll.qlInterestRateIndexFixingDate(Currency&amp;"ibor"&amp;Tenor,BA703,Trigger)</f>
        <v>44204</v>
      </c>
      <c r="BA703" s="158">
        <f>_xll.qlCalendarAdvance(Calendar,BA702,AY703,"f",,Trigger)</f>
        <v>44208</v>
      </c>
      <c r="BB703" s="158">
        <f>_xll.qlInterestRateIndexMaturity(Currency&amp;"ibor"&amp;Tenor,BA703,Trigger)</f>
        <v>44573</v>
      </c>
      <c r="BC703" s="320">
        <f>_xll.qlIndexFixing($AC$5,AZ703,TRUE,_xll.ohTrigger(Trigger,Trigger12M))</f>
        <v>1.3254291865947372E-2</v>
      </c>
      <c r="BD703" s="320">
        <f>_xll.qlIndexFixing($BE$1,AZ703,TRUE,_xll.ohTrigger(Trigger,Trigger12M))</f>
        <v>1.3795081165849009E-2</v>
      </c>
    </row>
    <row r="704" spans="51:56" ht="11.25" customHeight="1" x14ac:dyDescent="0.25">
      <c r="AY704" s="159" t="s">
        <v>90</v>
      </c>
      <c r="AZ704" s="158">
        <f>_xll.qlInterestRateIndexFixingDate(Currency&amp;"ibor"&amp;Tenor,BA704,Trigger)</f>
        <v>44211</v>
      </c>
      <c r="BA704" s="158">
        <f>_xll.qlCalendarAdvance(Calendar,BA703,AY704,"f",,Trigger)</f>
        <v>44215</v>
      </c>
      <c r="BB704" s="158">
        <f>_xll.qlInterestRateIndexMaturity(Currency&amp;"ibor"&amp;Tenor,BA704,Trigger)</f>
        <v>44580</v>
      </c>
      <c r="BC704" s="320">
        <f>_xll.qlIndexFixing($AC$5,AZ704,TRUE,_xll.ohTrigger(Trigger,Trigger12M))</f>
        <v>1.3297059088549492E-2</v>
      </c>
      <c r="BD704" s="320">
        <f>_xll.qlIndexFixing($BE$1,AZ704,TRUE,_xll.ohTrigger(Trigger,Trigger12M))</f>
        <v>1.3840526110168474E-2</v>
      </c>
    </row>
    <row r="705" spans="51:56" ht="11.25" customHeight="1" x14ac:dyDescent="0.25">
      <c r="AY705" s="159" t="s">
        <v>90</v>
      </c>
      <c r="AZ705" s="158">
        <f>_xll.qlInterestRateIndexFixingDate(Currency&amp;"ibor"&amp;Tenor,BA705,Trigger)</f>
        <v>44218</v>
      </c>
      <c r="BA705" s="158">
        <f>_xll.qlCalendarAdvance(Calendar,BA704,AY705,"f",,Trigger)</f>
        <v>44222</v>
      </c>
      <c r="BB705" s="158">
        <f>_xll.qlInterestRateIndexMaturity(Currency&amp;"ibor"&amp;Tenor,BA705,Trigger)</f>
        <v>44587</v>
      </c>
      <c r="BC705" s="320">
        <f>_xll.qlIndexFixing($AC$5,AZ705,TRUE,_xll.ohTrigger(Trigger,Trigger12M))</f>
        <v>1.3339812600080757E-2</v>
      </c>
      <c r="BD705" s="320">
        <f>_xll.qlIndexFixing($BE$1,AZ705,TRUE,_xll.ohTrigger(Trigger,Trigger12M))</f>
        <v>1.3885738539763971E-2</v>
      </c>
    </row>
    <row r="706" spans="51:56" ht="11.25" customHeight="1" x14ac:dyDescent="0.25">
      <c r="AY706" s="159" t="s">
        <v>90</v>
      </c>
      <c r="AZ706" s="158">
        <f>_xll.qlInterestRateIndexFixingDate(Currency&amp;"ibor"&amp;Tenor,BA706,Trigger)</f>
        <v>44225</v>
      </c>
      <c r="BA706" s="158">
        <f>_xll.qlCalendarAdvance(Calendar,BA705,AY706,"f",,Trigger)</f>
        <v>44229</v>
      </c>
      <c r="BB706" s="158">
        <f>_xll.qlInterestRateIndexMaturity(Currency&amp;"ibor"&amp;Tenor,BA706,Trigger)</f>
        <v>44594</v>
      </c>
      <c r="BC706" s="320">
        <f>_xll.qlIndexFixing($AC$5,AZ706,TRUE,_xll.ohTrigger(Trigger,Trigger12M))</f>
        <v>1.3382552398624894E-2</v>
      </c>
      <c r="BD706" s="320">
        <f>_xll.qlIndexFixing($BE$1,AZ706,TRUE,_xll.ohTrigger(Trigger,Trigger12M))</f>
        <v>1.3930708781541174E-2</v>
      </c>
    </row>
    <row r="707" spans="51:56" ht="11.25" customHeight="1" x14ac:dyDescent="0.25">
      <c r="AY707" s="159" t="s">
        <v>90</v>
      </c>
      <c r="AZ707" s="158">
        <f>_xll.qlInterestRateIndexFixingDate(Currency&amp;"ibor"&amp;Tenor,BA707,Trigger)</f>
        <v>44232</v>
      </c>
      <c r="BA707" s="158">
        <f>_xll.qlCalendarAdvance(Calendar,BA706,AY707,"f",,Trigger)</f>
        <v>44236</v>
      </c>
      <c r="BB707" s="158">
        <f>_xll.qlInterestRateIndexMaturity(Currency&amp;"ibor"&amp;Tenor,BA707,Trigger)</f>
        <v>44601</v>
      </c>
      <c r="BC707" s="320">
        <f>_xll.qlIndexFixing($AC$5,AZ707,TRUE,_xll.ohTrigger(Trigger,Trigger12M))</f>
        <v>1.3425278482267157E-2</v>
      </c>
      <c r="BD707" s="320">
        <f>_xll.qlIndexFixing($BE$1,AZ707,TRUE,_xll.ohTrigger(Trigger,Trigger12M))</f>
        <v>1.3975427072859417E-2</v>
      </c>
    </row>
    <row r="708" spans="51:56" ht="11.25" customHeight="1" x14ac:dyDescent="0.25">
      <c r="AY708" s="159" t="s">
        <v>90</v>
      </c>
      <c r="AZ708" s="158">
        <f>_xll.qlInterestRateIndexFixingDate(Currency&amp;"ibor"&amp;Tenor,BA708,Trigger)</f>
        <v>44239</v>
      </c>
      <c r="BA708" s="158">
        <f>_xll.qlCalendarAdvance(Calendar,BA707,AY708,"f",,Trigger)</f>
        <v>44243</v>
      </c>
      <c r="BB708" s="158">
        <f>_xll.qlInterestRateIndexMaturity(Currency&amp;"ibor"&amp;Tenor,BA708,Trigger)</f>
        <v>44608</v>
      </c>
      <c r="BC708" s="320">
        <f>_xll.qlIndexFixing($AC$5,AZ708,TRUE,_xll.ohTrigger(Trigger,Trigger12M))</f>
        <v>1.3467990849092589E-2</v>
      </c>
      <c r="BD708" s="320">
        <f>_xll.qlIndexFixing($BE$1,AZ708,TRUE,_xll.ohTrigger(Trigger,Trigger12M))</f>
        <v>1.4019883561537379E-2</v>
      </c>
    </row>
    <row r="709" spans="51:56" ht="11.25" customHeight="1" x14ac:dyDescent="0.25">
      <c r="AY709" s="159" t="s">
        <v>90</v>
      </c>
      <c r="AZ709" s="158">
        <f>_xll.qlInterestRateIndexFixingDate(Currency&amp;"ibor"&amp;Tenor,BA709,Trigger)</f>
        <v>44246</v>
      </c>
      <c r="BA709" s="158">
        <f>_xll.qlCalendarAdvance(Calendar,BA708,AY709,"f",,Trigger)</f>
        <v>44250</v>
      </c>
      <c r="BB709" s="158">
        <f>_xll.qlInterestRateIndexMaturity(Currency&amp;"ibor"&amp;Tenor,BA709,Trigger)</f>
        <v>44615</v>
      </c>
      <c r="BC709" s="320">
        <f>_xll.qlIndexFixing($AC$5,AZ709,TRUE,_xll.ohTrigger(Trigger,Trigger12M))</f>
        <v>1.3510689497187102E-2</v>
      </c>
      <c r="BD709" s="320">
        <f>_xll.qlIndexFixing($BE$1,AZ709,TRUE,_xll.ohTrigger(Trigger,Trigger12M))</f>
        <v>1.4064068305857257E-2</v>
      </c>
    </row>
    <row r="710" spans="51:56" ht="11.25" customHeight="1" x14ac:dyDescent="0.25">
      <c r="AY710" s="159" t="s">
        <v>90</v>
      </c>
      <c r="AZ710" s="158">
        <f>_xll.qlInterestRateIndexFixingDate(Currency&amp;"ibor"&amp;Tenor,BA710,Trigger)</f>
        <v>44253</v>
      </c>
      <c r="BA710" s="158">
        <f>_xll.qlCalendarAdvance(Calendar,BA709,AY710,"f",,Trigger)</f>
        <v>44257</v>
      </c>
      <c r="BB710" s="158">
        <f>_xll.qlInterestRateIndexMaturity(Currency&amp;"ibor"&amp;Tenor,BA710,Trigger)</f>
        <v>44622</v>
      </c>
      <c r="BC710" s="320">
        <f>_xll.qlIndexFixing($AC$5,AZ710,TRUE,_xll.ohTrigger(Trigger,Trigger12M))</f>
        <v>1.3553374424637268E-2</v>
      </c>
      <c r="BD710" s="320">
        <f>_xll.qlIndexFixing($BE$1,AZ710,TRUE,_xll.ohTrigger(Trigger,Trigger12M))</f>
        <v>1.4107971274573519E-2</v>
      </c>
    </row>
    <row r="711" spans="51:56" ht="11.25" customHeight="1" x14ac:dyDescent="0.25">
      <c r="AY711" s="159" t="s">
        <v>90</v>
      </c>
      <c r="AZ711" s="158">
        <f>_xll.qlInterestRateIndexFixingDate(Currency&amp;"ibor"&amp;Tenor,BA711,Trigger)</f>
        <v>44260</v>
      </c>
      <c r="BA711" s="158">
        <f>_xll.qlCalendarAdvance(Calendar,BA710,AY711,"f",,Trigger)</f>
        <v>44264</v>
      </c>
      <c r="BB711" s="158">
        <f>_xll.qlInterestRateIndexMaturity(Currency&amp;"ibor"&amp;Tenor,BA711,Trigger)</f>
        <v>44629</v>
      </c>
      <c r="BC711" s="320">
        <f>_xll.qlIndexFixing($AC$5,AZ711,TRUE,_xll.ohTrigger(Trigger,Trigger12M))</f>
        <v>1.3596045629530096E-2</v>
      </c>
      <c r="BD711" s="320">
        <f>_xll.qlIndexFixing($BE$1,AZ711,TRUE,_xll.ohTrigger(Trigger,Trigger12M))</f>
        <v>1.4151582346918379E-2</v>
      </c>
    </row>
    <row r="712" spans="51:56" ht="11.25" customHeight="1" x14ac:dyDescent="0.25">
      <c r="AY712" s="159" t="s">
        <v>90</v>
      </c>
      <c r="AZ712" s="158">
        <f>_xll.qlInterestRateIndexFixingDate(Currency&amp;"ibor"&amp;Tenor,BA712,Trigger)</f>
        <v>44267</v>
      </c>
      <c r="BA712" s="158">
        <f>_xll.qlCalendarAdvance(Calendar,BA711,AY712,"f",,Trigger)</f>
        <v>44271</v>
      </c>
      <c r="BB712" s="158">
        <f>_xll.qlInterestRateIndexMaturity(Currency&amp;"ibor"&amp;Tenor,BA712,Trigger)</f>
        <v>44636</v>
      </c>
      <c r="BC712" s="320">
        <f>_xll.qlIndexFixing($AC$5,AZ712,TRUE,_xll.ohTrigger(Trigger,Trigger12M))</f>
        <v>1.3638703109952816E-2</v>
      </c>
      <c r="BD712" s="320">
        <f>_xll.qlIndexFixing($BE$1,AZ712,TRUE,_xll.ohTrigger(Trigger,Trigger12M))</f>
        <v>1.4194891312614937E-2</v>
      </c>
    </row>
    <row r="713" spans="51:56" ht="11.25" customHeight="1" x14ac:dyDescent="0.25">
      <c r="AY713" s="159" t="s">
        <v>90</v>
      </c>
      <c r="AZ713" s="158">
        <f>_xll.qlInterestRateIndexFixingDate(Currency&amp;"ibor"&amp;Tenor,BA713,Trigger)</f>
        <v>44274</v>
      </c>
      <c r="BA713" s="158">
        <f>_xll.qlCalendarAdvance(Calendar,BA712,AY713,"f",,Trigger)</f>
        <v>44278</v>
      </c>
      <c r="BB713" s="158">
        <f>_xll.qlInterestRateIndexMaturity(Currency&amp;"ibor"&amp;Tenor,BA713,Trigger)</f>
        <v>44643</v>
      </c>
      <c r="BC713" s="320">
        <f>_xll.qlIndexFixing($AC$5,AZ713,TRUE,_xll.ohTrigger(Trigger,Trigger12M))</f>
        <v>1.3681346863993972E-2</v>
      </c>
      <c r="BD713" s="320">
        <f>_xll.qlIndexFixing($BE$1,AZ713,TRUE,_xll.ohTrigger(Trigger,Trigger12M))</f>
        <v>1.4237887871885287E-2</v>
      </c>
    </row>
    <row r="714" spans="51:56" ht="11.25" customHeight="1" x14ac:dyDescent="0.25">
      <c r="AY714" s="159" t="s">
        <v>90</v>
      </c>
      <c r="AZ714" s="158">
        <f>_xll.qlInterestRateIndexFixingDate(Currency&amp;"ibor"&amp;Tenor,BA714,Trigger)</f>
        <v>44281</v>
      </c>
      <c r="BA714" s="158">
        <f>_xll.qlCalendarAdvance(Calendar,BA713,AY714,"f",,Trigger)</f>
        <v>44285</v>
      </c>
      <c r="BB714" s="158">
        <f>_xll.qlInterestRateIndexMaturity(Currency&amp;"ibor"&amp;Tenor,BA714,Trigger)</f>
        <v>44650</v>
      </c>
      <c r="BC714" s="320">
        <f>_xll.qlIndexFixing($AC$5,AZ714,TRUE,_xll.ohTrigger(Trigger,Trigger12M))</f>
        <v>1.3723976889741885E-2</v>
      </c>
      <c r="BD714" s="320">
        <f>_xll.qlIndexFixing($BE$1,AZ714,TRUE,_xll.ohTrigger(Trigger,Trigger12M))</f>
        <v>1.4280561635464749E-2</v>
      </c>
    </row>
    <row r="715" spans="51:56" ht="11.25" customHeight="1" x14ac:dyDescent="0.25">
      <c r="AY715" s="159" t="s">
        <v>90</v>
      </c>
      <c r="AZ715" s="158">
        <f>_xll.qlInterestRateIndexFixingDate(Currency&amp;"ibor"&amp;Tenor,BA715,Trigger)</f>
        <v>44286</v>
      </c>
      <c r="BA715" s="158">
        <f>_xll.qlCalendarAdvance(Calendar,BA714,AY715,"f",,Trigger)</f>
        <v>44292</v>
      </c>
      <c r="BB715" s="158">
        <f>_xll.qlInterestRateIndexMaturity(Currency&amp;"ibor"&amp;Tenor,BA715,Trigger)</f>
        <v>44657</v>
      </c>
      <c r="BC715" s="320">
        <f>_xll.qlIndexFixing($AC$5,AZ715,TRUE,_xll.ohTrigger(Trigger,Trigger12M))</f>
        <v>1.3766593185285975E-2</v>
      </c>
      <c r="BD715" s="320">
        <f>_xll.qlIndexFixing($BE$1,AZ715,TRUE,_xll.ohTrigger(Trigger,Trigger12M))</f>
        <v>1.4322902124615225E-2</v>
      </c>
    </row>
    <row r="716" spans="51:56" ht="11.25" customHeight="1" x14ac:dyDescent="0.25">
      <c r="AY716" s="159" t="s">
        <v>90</v>
      </c>
      <c r="AZ716" s="158">
        <f>_xll.qlInterestRateIndexFixingDate(Currency&amp;"ibor"&amp;Tenor,BA716,Trigger)</f>
        <v>44295</v>
      </c>
      <c r="BA716" s="158">
        <f>_xll.qlCalendarAdvance(Calendar,BA715,AY716,"f",,Trigger)</f>
        <v>44299</v>
      </c>
      <c r="BB716" s="158">
        <f>_xll.qlInterestRateIndexMaturity(Currency&amp;"ibor"&amp;Tenor,BA716,Trigger)</f>
        <v>44664</v>
      </c>
      <c r="BC716" s="320">
        <f>_xll.qlIndexFixing($AC$5,AZ716,TRUE,_xll.ohTrigger(Trigger,Trigger12M))</f>
        <v>1.3809195748716098E-2</v>
      </c>
      <c r="BD716" s="320">
        <f>_xll.qlIndexFixing($BE$1,AZ716,TRUE,_xll.ohTrigger(Trigger,Trigger12M))</f>
        <v>1.436489877114119E-2</v>
      </c>
    </row>
    <row r="717" spans="51:56" ht="11.25" customHeight="1" x14ac:dyDescent="0.25">
      <c r="AY717" s="159" t="s">
        <v>90</v>
      </c>
      <c r="AZ717" s="158">
        <f>_xll.qlInterestRateIndexFixingDate(Currency&amp;"ibor"&amp;Tenor,BA717,Trigger)</f>
        <v>44302</v>
      </c>
      <c r="BA717" s="158">
        <f>_xll.qlCalendarAdvance(Calendar,BA716,AY717,"f",,Trigger)</f>
        <v>44306</v>
      </c>
      <c r="BB717" s="158">
        <f>_xll.qlInterestRateIndexMaturity(Currency&amp;"ibor"&amp;Tenor,BA717,Trigger)</f>
        <v>44671</v>
      </c>
      <c r="BC717" s="320">
        <f>_xll.qlIndexFixing($AC$5,AZ717,TRUE,_xll.ohTrigger(Trigger,Trigger12M))</f>
        <v>1.385178457812233E-2</v>
      </c>
      <c r="BD717" s="320">
        <f>_xll.qlIndexFixing($BE$1,AZ717,TRUE,_xll.ohTrigger(Trigger,Trigger12M))</f>
        <v>1.4406540917405463E-2</v>
      </c>
    </row>
    <row r="718" spans="51:56" ht="11.25" customHeight="1" x14ac:dyDescent="0.25">
      <c r="AY718" s="159" t="s">
        <v>90</v>
      </c>
      <c r="AZ718" s="158">
        <f>_xll.qlInterestRateIndexFixingDate(Currency&amp;"ibor"&amp;Tenor,BA718,Trigger)</f>
        <v>44309</v>
      </c>
      <c r="BA718" s="158">
        <f>_xll.qlCalendarAdvance(Calendar,BA717,AY718,"f",,Trigger)</f>
        <v>44313</v>
      </c>
      <c r="BB718" s="158">
        <f>_xll.qlInterestRateIndexMaturity(Currency&amp;"ibor"&amp;Tenor,BA718,Trigger)</f>
        <v>44678</v>
      </c>
      <c r="BC718" s="320">
        <f>_xll.qlIndexFixing($AC$5,AZ718,TRUE,_xll.ohTrigger(Trigger,Trigger12M))</f>
        <v>1.3894359671595843E-2</v>
      </c>
      <c r="BD718" s="320">
        <f>_xll.qlIndexFixing($BE$1,AZ718,TRUE,_xll.ohTrigger(Trigger,Trigger12M))</f>
        <v>1.4447817816350222E-2</v>
      </c>
    </row>
    <row r="719" spans="51:56" ht="11.25" customHeight="1" x14ac:dyDescent="0.25">
      <c r="AY719" s="159" t="s">
        <v>90</v>
      </c>
      <c r="AZ719" s="158">
        <f>_xll.qlInterestRateIndexFixingDate(Currency&amp;"ibor"&amp;Tenor,BA719,Trigger)</f>
        <v>44316</v>
      </c>
      <c r="BA719" s="158">
        <f>_xll.qlCalendarAdvance(Calendar,BA718,AY719,"f",,Trigger)</f>
        <v>44320</v>
      </c>
      <c r="BB719" s="158">
        <f>_xll.qlInterestRateIndexMaturity(Currency&amp;"ibor"&amp;Tenor,BA719,Trigger)</f>
        <v>44685</v>
      </c>
      <c r="BC719" s="320">
        <f>_xll.qlIndexFixing($AC$5,AZ719,TRUE,_xll.ohTrigger(Trigger,Trigger12M))</f>
        <v>1.3936921027228025E-2</v>
      </c>
      <c r="BD719" s="320">
        <f>_xll.qlIndexFixing($BE$1,AZ719,TRUE,_xll.ohTrigger(Trigger,Trigger12M))</f>
        <v>1.4488718631514536E-2</v>
      </c>
    </row>
    <row r="720" spans="51:56" ht="11.25" customHeight="1" x14ac:dyDescent="0.25">
      <c r="AY720" s="159" t="s">
        <v>90</v>
      </c>
      <c r="AZ720" s="158">
        <f>_xll.qlInterestRateIndexFixingDate(Currency&amp;"ibor"&amp;Tenor,BA720,Trigger)</f>
        <v>44323</v>
      </c>
      <c r="BA720" s="158">
        <f>_xll.qlCalendarAdvance(Calendar,BA719,AY720,"f",,Trigger)</f>
        <v>44327</v>
      </c>
      <c r="BB720" s="158">
        <f>_xll.qlInterestRateIndexMaturity(Currency&amp;"ibor"&amp;Tenor,BA720,Trigger)</f>
        <v>44692</v>
      </c>
      <c r="BC720" s="320">
        <f>_xll.qlIndexFixing($AC$5,AZ720,TRUE,_xll.ohTrigger(Trigger,Trigger12M))</f>
        <v>1.3979468643110705E-2</v>
      </c>
      <c r="BD720" s="320">
        <f>_xll.qlIndexFixing($BE$1,AZ720,TRUE,_xll.ohTrigger(Trigger,Trigger12M))</f>
        <v>1.4529232437058224E-2</v>
      </c>
    </row>
    <row r="721" spans="51:56" ht="11.25" customHeight="1" x14ac:dyDescent="0.25">
      <c r="AY721" s="159" t="s">
        <v>90</v>
      </c>
      <c r="AZ721" s="158">
        <f>_xll.qlInterestRateIndexFixingDate(Currency&amp;"ibor"&amp;Tenor,BA721,Trigger)</f>
        <v>44330</v>
      </c>
      <c r="BA721" s="158">
        <f>_xll.qlCalendarAdvance(Calendar,BA720,AY721,"f",,Trigger)</f>
        <v>44334</v>
      </c>
      <c r="BB721" s="158">
        <f>_xll.qlInterestRateIndexMaturity(Currency&amp;"ibor"&amp;Tenor,BA721,Trigger)</f>
        <v>44699</v>
      </c>
      <c r="BC721" s="320">
        <f>_xll.qlIndexFixing($AC$5,AZ721,TRUE,_xll.ohTrigger(Trigger,Trigger12M))</f>
        <v>1.4021660395068974E-2</v>
      </c>
      <c r="BD721" s="320">
        <f>_xll.qlIndexFixing($BE$1,AZ721,TRUE,_xll.ohTrigger(Trigger,Trigger12M))</f>
        <v>1.4569348462606451E-2</v>
      </c>
    </row>
    <row r="722" spans="51:56" ht="11.25" customHeight="1" x14ac:dyDescent="0.25">
      <c r="AY722" s="159" t="s">
        <v>90</v>
      </c>
      <c r="AZ722" s="158">
        <f>_xll.qlInterestRateIndexFixingDate(Currency&amp;"ibor"&amp;Tenor,BA722,Trigger)</f>
        <v>44337</v>
      </c>
      <c r="BA722" s="158">
        <f>_xll.qlCalendarAdvance(Calendar,BA721,AY722,"f",,Trigger)</f>
        <v>44341</v>
      </c>
      <c r="BB722" s="158">
        <f>_xll.qlInterestRateIndexMaturity(Currency&amp;"ibor"&amp;Tenor,BA722,Trigger)</f>
        <v>44706</v>
      </c>
      <c r="BC722" s="320">
        <f>_xll.qlIndexFixing($AC$5,AZ722,TRUE,_xll.ohTrigger(Trigger,Trigger12M))</f>
        <v>1.4060532213399727E-2</v>
      </c>
      <c r="BD722" s="320">
        <f>_xll.qlIndexFixing($BE$1,AZ722,TRUE,_xll.ohTrigger(Trigger,Trigger12M))</f>
        <v>1.4609062099883588E-2</v>
      </c>
    </row>
    <row r="723" spans="51:56" ht="11.25" customHeight="1" x14ac:dyDescent="0.25">
      <c r="AY723" s="159" t="s">
        <v>90</v>
      </c>
      <c r="AZ723" s="158">
        <f>_xll.qlInterestRateIndexFixingDate(Currency&amp;"ibor"&amp;Tenor,BA723,Trigger)</f>
        <v>44344</v>
      </c>
      <c r="BA723" s="158">
        <f>_xll.qlCalendarAdvance(Calendar,BA722,AY723,"f",,Trigger)</f>
        <v>44348</v>
      </c>
      <c r="BB723" s="158">
        <f>_xll.qlInterestRateIndexMaturity(Currency&amp;"ibor"&amp;Tenor,BA723,Trigger)</f>
        <v>44713</v>
      </c>
      <c r="BC723" s="320">
        <f>_xll.qlIndexFixing($AC$5,AZ723,TRUE,_xll.ohTrigger(Trigger,Trigger12M))</f>
        <v>1.4099372325295085E-2</v>
      </c>
      <c r="BD723" s="320">
        <f>_xll.qlIndexFixing($BE$1,AZ723,TRUE,_xll.ohTrigger(Trigger,Trigger12M))</f>
        <v>1.4648376388643075E-2</v>
      </c>
    </row>
    <row r="724" spans="51:56" ht="11.25" customHeight="1" x14ac:dyDescent="0.25">
      <c r="AY724" s="159" t="s">
        <v>90</v>
      </c>
      <c r="AZ724" s="158">
        <f>_xll.qlInterestRateIndexFixingDate(Currency&amp;"ibor"&amp;Tenor,BA724,Trigger)</f>
        <v>44351</v>
      </c>
      <c r="BA724" s="158">
        <f>_xll.qlCalendarAdvance(Calendar,BA723,AY724,"f",,Trigger)</f>
        <v>44355</v>
      </c>
      <c r="BB724" s="158">
        <f>_xll.qlInterestRateIndexMaturity(Currency&amp;"ibor"&amp;Tenor,BA724,Trigger)</f>
        <v>44720</v>
      </c>
      <c r="BC724" s="320">
        <f>_xll.qlIndexFixing($AC$5,AZ724,TRUE,_xll.ohTrigger(Trigger,Trigger12M))</f>
        <v>1.4138180726944616E-2</v>
      </c>
      <c r="BD724" s="320">
        <f>_xll.qlIndexFixing($BE$1,AZ724,TRUE,_xll.ohTrigger(Trigger,Trigger12M))</f>
        <v>1.4687295013739197E-2</v>
      </c>
    </row>
    <row r="725" spans="51:56" ht="11.25" customHeight="1" x14ac:dyDescent="0.25">
      <c r="AY725" s="159" t="s">
        <v>90</v>
      </c>
      <c r="AZ725" s="158">
        <f>_xll.qlInterestRateIndexFixingDate(Currency&amp;"ibor"&amp;Tenor,BA725,Trigger)</f>
        <v>44358</v>
      </c>
      <c r="BA725" s="158">
        <f>_xll.qlCalendarAdvance(Calendar,BA724,AY725,"f",,Trigger)</f>
        <v>44362</v>
      </c>
      <c r="BB725" s="158">
        <f>_xll.qlInterestRateIndexMaturity(Currency&amp;"ibor"&amp;Tenor,BA725,Trigger)</f>
        <v>44727</v>
      </c>
      <c r="BC725" s="320">
        <f>_xll.qlIndexFixing($AC$5,AZ725,TRUE,_xll.ohTrigger(Trigger,Trigger12M))</f>
        <v>1.4176957414540954E-2</v>
      </c>
      <c r="BD725" s="320">
        <f>_xll.qlIndexFixing($BE$1,AZ725,TRUE,_xll.ohTrigger(Trigger,Trigger12M))</f>
        <v>1.472582174576346E-2</v>
      </c>
    </row>
    <row r="726" spans="51:56" ht="11.25" customHeight="1" x14ac:dyDescent="0.25">
      <c r="AY726" s="159" t="s">
        <v>90</v>
      </c>
      <c r="AZ726" s="158">
        <f>_xll.qlInterestRateIndexFixingDate(Currency&amp;"ibor"&amp;Tenor,BA726,Trigger)</f>
        <v>44365</v>
      </c>
      <c r="BA726" s="158">
        <f>_xll.qlCalendarAdvance(Calendar,BA725,AY726,"f",,Trigger)</f>
        <v>44369</v>
      </c>
      <c r="BB726" s="158">
        <f>_xll.qlInterestRateIndexMaturity(Currency&amp;"ibor"&amp;Tenor,BA726,Trigger)</f>
        <v>44734</v>
      </c>
      <c r="BC726" s="320">
        <f>_xll.qlIndexFixing($AC$5,AZ726,TRUE,_xll.ohTrigger(Trigger,Trigger12M))</f>
        <v>1.4215702384279582E-2</v>
      </c>
      <c r="BD726" s="320">
        <f>_xll.qlIndexFixing($BE$1,AZ726,TRUE,_xll.ohTrigger(Trigger,Trigger12M))</f>
        <v>1.4763960441045039E-2</v>
      </c>
    </row>
    <row r="727" spans="51:56" ht="11.25" customHeight="1" x14ac:dyDescent="0.25">
      <c r="AY727" s="159" t="s">
        <v>90</v>
      </c>
      <c r="AZ727" s="158">
        <f>_xll.qlInterestRateIndexFixingDate(Currency&amp;"ibor"&amp;Tenor,BA727,Trigger)</f>
        <v>44372</v>
      </c>
      <c r="BA727" s="158">
        <f>_xll.qlCalendarAdvance(Calendar,BA726,AY727,"f",,Trigger)</f>
        <v>44376</v>
      </c>
      <c r="BB727" s="158">
        <f>_xll.qlInterestRateIndexMaturity(Currency&amp;"ibor"&amp;Tenor,BA727,Trigger)</f>
        <v>44741</v>
      </c>
      <c r="BC727" s="320">
        <f>_xll.qlIndexFixing($AC$5,AZ727,TRUE,_xll.ohTrigger(Trigger,Trigger12M))</f>
        <v>1.4254415632359269E-2</v>
      </c>
      <c r="BD727" s="320">
        <f>_xll.qlIndexFixing($BE$1,AZ727,TRUE,_xll.ohTrigger(Trigger,Trigger12M))</f>
        <v>1.4801715041652307E-2</v>
      </c>
    </row>
    <row r="728" spans="51:56" ht="11.25" customHeight="1" x14ac:dyDescent="0.25">
      <c r="AY728" s="159" t="s">
        <v>90</v>
      </c>
      <c r="AZ728" s="158">
        <f>_xll.qlInterestRateIndexFixingDate(Currency&amp;"ibor"&amp;Tenor,BA728,Trigger)</f>
        <v>44379</v>
      </c>
      <c r="BA728" s="158">
        <f>_xll.qlCalendarAdvance(Calendar,BA727,AY728,"f",,Trigger)</f>
        <v>44383</v>
      </c>
      <c r="BB728" s="158">
        <f>_xll.qlInterestRateIndexMaturity(Currency&amp;"ibor"&amp;Tenor,BA728,Trigger)</f>
        <v>44748</v>
      </c>
      <c r="BC728" s="320">
        <f>_xll.qlIndexFixing($AC$5,AZ728,TRUE,_xll.ohTrigger(Trigger,Trigger12M))</f>
        <v>1.4293097154982061E-2</v>
      </c>
      <c r="BD728" s="320">
        <f>_xll.qlIndexFixing($BE$1,AZ728,TRUE,_xll.ohTrigger(Trigger,Trigger12M))</f>
        <v>1.4839089575394142E-2</v>
      </c>
    </row>
    <row r="729" spans="51:56" ht="11.25" customHeight="1" x14ac:dyDescent="0.25">
      <c r="AY729" s="159" t="s">
        <v>90</v>
      </c>
      <c r="AZ729" s="158">
        <f>_xll.qlInterestRateIndexFixingDate(Currency&amp;"ibor"&amp;Tenor,BA729,Trigger)</f>
        <v>44386</v>
      </c>
      <c r="BA729" s="158">
        <f>_xll.qlCalendarAdvance(Calendar,BA728,AY729,"f",,Trigger)</f>
        <v>44390</v>
      </c>
      <c r="BB729" s="158">
        <f>_xll.qlInterestRateIndexMaturity(Currency&amp;"ibor"&amp;Tenor,BA729,Trigger)</f>
        <v>44755</v>
      </c>
      <c r="BC729" s="320">
        <f>_xll.qlIndexFixing($AC$5,AZ729,TRUE,_xll.ohTrigger(Trigger,Trigger12M))</f>
        <v>1.4331746948352205E-2</v>
      </c>
      <c r="BD729" s="320">
        <f>_xll.qlIndexFixing($BE$1,AZ729,TRUE,_xll.ohTrigger(Trigger,Trigger12M))</f>
        <v>1.4876088155819717E-2</v>
      </c>
    </row>
    <row r="730" spans="51:56" ht="11.25" customHeight="1" x14ac:dyDescent="0.25">
      <c r="AY730" s="159" t="s">
        <v>90</v>
      </c>
      <c r="AZ730" s="158">
        <f>_xll.qlInterestRateIndexFixingDate(Currency&amp;"ibor"&amp;Tenor,BA730,Trigger)</f>
        <v>44393</v>
      </c>
      <c r="BA730" s="158">
        <f>_xll.qlCalendarAdvance(Calendar,BA729,AY730,"f",,Trigger)</f>
        <v>44397</v>
      </c>
      <c r="BB730" s="158">
        <f>_xll.qlInterestRateIndexMaturity(Currency&amp;"ibor"&amp;Tenor,BA730,Trigger)</f>
        <v>44762</v>
      </c>
      <c r="BC730" s="320">
        <f>_xll.qlIndexFixing($AC$5,AZ730,TRUE,_xll.ohTrigger(Trigger,Trigger12M))</f>
        <v>1.4370365008677664E-2</v>
      </c>
      <c r="BD730" s="320">
        <f>_xll.qlIndexFixing($BE$1,AZ730,TRUE,_xll.ohTrigger(Trigger,Trigger12M))</f>
        <v>1.4912714982218718E-2</v>
      </c>
    </row>
    <row r="731" spans="51:56" ht="11.25" customHeight="1" x14ac:dyDescent="0.25">
      <c r="AY731" s="159" t="s">
        <v>90</v>
      </c>
      <c r="AZ731" s="158">
        <f>_xll.qlInterestRateIndexFixingDate(Currency&amp;"ibor"&amp;Tenor,BA731,Trigger)</f>
        <v>44400</v>
      </c>
      <c r="BA731" s="158">
        <f>_xll.qlCalendarAdvance(Calendar,BA730,AY731,"f",,Trigger)</f>
        <v>44404</v>
      </c>
      <c r="BB731" s="158">
        <f>_xll.qlInterestRateIndexMaturity(Currency&amp;"ibor"&amp;Tenor,BA731,Trigger)</f>
        <v>44769</v>
      </c>
      <c r="BC731" s="320">
        <f>_xll.qlIndexFixing($AC$5,AZ731,TRUE,_xll.ohTrigger(Trigger,Trigger12M))</f>
        <v>1.440895133216925E-2</v>
      </c>
      <c r="BD731" s="320">
        <f>_xll.qlIndexFixing($BE$1,AZ731,TRUE,_xll.ohTrigger(Trigger,Trigger12M))</f>
        <v>1.4948974339622213E-2</v>
      </c>
    </row>
    <row r="732" spans="51:56" ht="11.25" customHeight="1" x14ac:dyDescent="0.25">
      <c r="AY732" s="159" t="s">
        <v>90</v>
      </c>
      <c r="AZ732" s="158">
        <f>_xll.qlInterestRateIndexFixingDate(Currency&amp;"ibor"&amp;Tenor,BA732,Trigger)</f>
        <v>44407</v>
      </c>
      <c r="BA732" s="158">
        <f>_xll.qlCalendarAdvance(Calendar,BA731,AY732,"f",,Trigger)</f>
        <v>44411</v>
      </c>
      <c r="BB732" s="158">
        <f>_xll.qlInterestRateIndexMaturity(Currency&amp;"ibor"&amp;Tenor,BA732,Trigger)</f>
        <v>44776</v>
      </c>
      <c r="BC732" s="320">
        <f>_xll.qlIndexFixing($AC$5,AZ732,TRUE,_xll.ohTrigger(Trigger,Trigger12M))</f>
        <v>1.4447505915040182E-2</v>
      </c>
      <c r="BD732" s="320">
        <f>_xll.qlIndexFixing($BE$1,AZ732,TRUE,_xll.ohTrigger(Trigger,Trigger12M))</f>
        <v>1.4984870598801122E-2</v>
      </c>
    </row>
    <row r="733" spans="51:56" ht="11.25" customHeight="1" x14ac:dyDescent="0.25">
      <c r="AY733" s="159" t="s">
        <v>90</v>
      </c>
      <c r="AZ733" s="158">
        <f>_xll.qlInterestRateIndexFixingDate(Currency&amp;"ibor"&amp;Tenor,BA733,Trigger)</f>
        <v>44414</v>
      </c>
      <c r="BA733" s="158">
        <f>_xll.qlCalendarAdvance(Calendar,BA732,AY733,"f",,Trigger)</f>
        <v>44418</v>
      </c>
      <c r="BB733" s="158">
        <f>_xll.qlInterestRateIndexMaturity(Currency&amp;"ibor"&amp;Tenor,BA733,Trigger)</f>
        <v>44783</v>
      </c>
      <c r="BC733" s="320">
        <f>_xll.qlIndexFixing($AC$5,AZ733,TRUE,_xll.ohTrigger(Trigger,Trigger12M))</f>
        <v>1.4486028753508065E-2</v>
      </c>
      <c r="BD733" s="320">
        <f>_xll.qlIndexFixing($BE$1,AZ733,TRUE,_xll.ohTrigger(Trigger,Trigger12M))</f>
        <v>1.5020408216265789E-2</v>
      </c>
    </row>
    <row r="734" spans="51:56" ht="11.25" customHeight="1" x14ac:dyDescent="0.25">
      <c r="AY734" s="159" t="s">
        <v>90</v>
      </c>
      <c r="AZ734" s="158">
        <f>_xll.qlInterestRateIndexFixingDate(Currency&amp;"ibor"&amp;Tenor,BA734,Trigger)</f>
        <v>44421</v>
      </c>
      <c r="BA734" s="158">
        <f>_xll.qlCalendarAdvance(Calendar,BA733,AY734,"f",,Trigger)</f>
        <v>44425</v>
      </c>
      <c r="BB734" s="158">
        <f>_xll.qlInterestRateIndexMaturity(Currency&amp;"ibor"&amp;Tenor,BA734,Trigger)</f>
        <v>44790</v>
      </c>
      <c r="BC734" s="320">
        <f>_xll.qlIndexFixing($AC$5,AZ734,TRUE,_xll.ohTrigger(Trigger,Trigger12M))</f>
        <v>1.4524519843791809E-2</v>
      </c>
      <c r="BD734" s="320">
        <f>_xll.qlIndexFixing($BE$1,AZ734,TRUE,_xll.ohTrigger(Trigger,Trigger12M))</f>
        <v>1.5055591734265529E-2</v>
      </c>
    </row>
    <row r="735" spans="51:56" ht="11.25" customHeight="1" x14ac:dyDescent="0.25">
      <c r="AY735" s="159" t="s">
        <v>90</v>
      </c>
      <c r="AZ735" s="158">
        <f>_xll.qlInterestRateIndexFixingDate(Currency&amp;"ibor"&amp;Tenor,BA735,Trigger)</f>
        <v>44428</v>
      </c>
      <c r="BA735" s="158">
        <f>_xll.qlCalendarAdvance(Calendar,BA734,AY735,"f",,Trigger)</f>
        <v>44432</v>
      </c>
      <c r="BB735" s="158">
        <f>_xll.qlInterestRateIndexMaturity(Currency&amp;"ibor"&amp;Tenor,BA735,Trigger)</f>
        <v>44797</v>
      </c>
      <c r="BC735" s="320">
        <f>_xll.qlIndexFixing($AC$5,AZ735,TRUE,_xll.ohTrigger(Trigger,Trigger12M))</f>
        <v>1.4562979182114933E-2</v>
      </c>
      <c r="BD735" s="320">
        <f>_xll.qlIndexFixing($BE$1,AZ735,TRUE,_xll.ohTrigger(Trigger,Trigger12M))</f>
        <v>1.5090425780787099E-2</v>
      </c>
    </row>
    <row r="736" spans="51:56" ht="11.25" customHeight="1" x14ac:dyDescent="0.25">
      <c r="AY736" s="159" t="s">
        <v>90</v>
      </c>
      <c r="AZ736" s="158">
        <f>_xll.qlInterestRateIndexFixingDate(Currency&amp;"ibor"&amp;Tenor,BA736,Trigger)</f>
        <v>44435</v>
      </c>
      <c r="BA736" s="158">
        <f>_xll.qlCalendarAdvance(Calendar,BA735,AY736,"f",,Trigger)</f>
        <v>44439</v>
      </c>
      <c r="BB736" s="158">
        <f>_xll.qlInterestRateIndexMaturity(Currency&amp;"ibor"&amp;Tenor,BA736,Trigger)</f>
        <v>44804</v>
      </c>
      <c r="BC736" s="320">
        <f>_xll.qlIndexFixing($AC$5,AZ736,TRUE,_xll.ohTrigger(Trigger,Trigger12M))</f>
        <v>1.4601406764702918E-2</v>
      </c>
      <c r="BD736" s="320">
        <f>_xll.qlIndexFixing($BE$1,AZ736,TRUE,_xll.ohTrigger(Trigger,Trigger12M))</f>
        <v>1.5124915069553177E-2</v>
      </c>
    </row>
    <row r="737" spans="51:56" ht="11.25" customHeight="1" x14ac:dyDescent="0.25">
      <c r="AY737" s="159" t="s">
        <v>90</v>
      </c>
      <c r="AZ737" s="158">
        <f>_xll.qlInterestRateIndexFixingDate(Currency&amp;"ibor"&amp;Tenor,BA737,Trigger)</f>
        <v>44442</v>
      </c>
      <c r="BA737" s="158">
        <f>_xll.qlCalendarAdvance(Calendar,BA736,AY737,"f",,Trigger)</f>
        <v>44446</v>
      </c>
      <c r="BB737" s="158">
        <f>_xll.qlInterestRateIndexMaturity(Currency&amp;"ibor"&amp;Tenor,BA737,Trigger)</f>
        <v>44811</v>
      </c>
      <c r="BC737" s="320">
        <f>_xll.qlIndexFixing($AC$5,AZ737,TRUE,_xll.ohTrigger(Trigger,Trigger12M))</f>
        <v>1.4639802587784755E-2</v>
      </c>
      <c r="BD737" s="320">
        <f>_xll.qlIndexFixing($BE$1,AZ737,TRUE,_xll.ohTrigger(Trigger,Trigger12M))</f>
        <v>1.5159064400021028E-2</v>
      </c>
    </row>
    <row r="738" spans="51:56" ht="11.25" customHeight="1" x14ac:dyDescent="0.25">
      <c r="AY738" s="159" t="s">
        <v>90</v>
      </c>
      <c r="AZ738" s="158">
        <f>_xll.qlInterestRateIndexFixingDate(Currency&amp;"ibor"&amp;Tenor,BA738,Trigger)</f>
        <v>44449</v>
      </c>
      <c r="BA738" s="158">
        <f>_xll.qlCalendarAdvance(Calendar,BA737,AY738,"f",,Trigger)</f>
        <v>44453</v>
      </c>
      <c r="BB738" s="158">
        <f>_xll.qlInterestRateIndexMaturity(Currency&amp;"ibor"&amp;Tenor,BA738,Trigger)</f>
        <v>44818</v>
      </c>
      <c r="BC738" s="320">
        <f>_xll.qlIndexFixing($AC$5,AZ738,TRUE,_xll.ohTrigger(Trigger,Trigger12M))</f>
        <v>1.4678166647591842E-2</v>
      </c>
      <c r="BD738" s="320">
        <f>_xll.qlIndexFixing($BE$1,AZ738,TRUE,_xll.ohTrigger(Trigger,Trigger12M))</f>
        <v>1.5192878657379897E-2</v>
      </c>
    </row>
    <row r="739" spans="51:56" ht="11.25" customHeight="1" x14ac:dyDescent="0.25">
      <c r="AY739" s="159" t="s">
        <v>90</v>
      </c>
      <c r="AZ739" s="158">
        <f>_xll.qlInterestRateIndexFixingDate(Currency&amp;"ibor"&amp;Tenor,BA739,Trigger)</f>
        <v>44456</v>
      </c>
      <c r="BA739" s="158">
        <f>_xll.qlCalendarAdvance(Calendar,BA738,AY739,"f",,Trigger)</f>
        <v>44460</v>
      </c>
      <c r="BB739" s="158">
        <f>_xll.qlInterestRateIndexMaturity(Currency&amp;"ibor"&amp;Tenor,BA739,Trigger)</f>
        <v>44825</v>
      </c>
      <c r="BC739" s="320">
        <f>_xll.qlIndexFixing($AC$5,AZ739,TRUE,_xll.ohTrigger(Trigger,Trigger12M))</f>
        <v>1.4716498940359738E-2</v>
      </c>
      <c r="BD739" s="320">
        <f>_xll.qlIndexFixing($BE$1,AZ739,TRUE,_xll.ohTrigger(Trigger,Trigger12M))</f>
        <v>1.5226362812549892E-2</v>
      </c>
    </row>
    <row r="740" spans="51:56" ht="11.25" customHeight="1" x14ac:dyDescent="0.25">
      <c r="AY740" s="159" t="s">
        <v>90</v>
      </c>
      <c r="AZ740" s="158">
        <f>_xll.qlInterestRateIndexFixingDate(Currency&amp;"ibor"&amp;Tenor,BA740,Trigger)</f>
        <v>44463</v>
      </c>
      <c r="BA740" s="158">
        <f>_xll.qlCalendarAdvance(Calendar,BA739,AY740,"f",,Trigger)</f>
        <v>44467</v>
      </c>
      <c r="BB740" s="158">
        <f>_xll.qlInterestRateIndexMaturity(Currency&amp;"ibor"&amp;Tenor,BA740,Trigger)</f>
        <v>44832</v>
      </c>
      <c r="BC740" s="320">
        <f>_xll.qlIndexFixing($AC$5,AZ740,TRUE,_xll.ohTrigger(Trigger,Trigger12M))</f>
        <v>1.4754799462325755E-2</v>
      </c>
      <c r="BD740" s="320">
        <f>_xll.qlIndexFixing($BE$1,AZ740,TRUE,_xll.ohTrigger(Trigger,Trigger12M))</f>
        <v>1.5259521922179159E-2</v>
      </c>
    </row>
    <row r="741" spans="51:56" ht="11.25" customHeight="1" x14ac:dyDescent="0.25">
      <c r="AY741" s="159" t="s">
        <v>90</v>
      </c>
      <c r="AZ741" s="158">
        <f>_xll.qlInterestRateIndexFixingDate(Currency&amp;"ibor"&amp;Tenor,BA741,Trigger)</f>
        <v>44470</v>
      </c>
      <c r="BA741" s="158">
        <f>_xll.qlCalendarAdvance(Calendar,BA740,AY741,"f",,Trigger)</f>
        <v>44474</v>
      </c>
      <c r="BB741" s="158">
        <f>_xll.qlInterestRateIndexMaturity(Currency&amp;"ibor"&amp;Tenor,BA741,Trigger)</f>
        <v>44839</v>
      </c>
      <c r="BC741" s="320">
        <f>_xll.qlIndexFixing($AC$5,AZ741,TRUE,_xll.ohTrigger(Trigger,Trigger12M))</f>
        <v>1.4793068209731364E-2</v>
      </c>
      <c r="BD741" s="320">
        <f>_xll.qlIndexFixing($BE$1,AZ741,TRUE,_xll.ohTrigger(Trigger,Trigger12M))</f>
        <v>1.5292361128641456E-2</v>
      </c>
    </row>
    <row r="742" spans="51:56" ht="11.25" customHeight="1" x14ac:dyDescent="0.25">
      <c r="AY742" s="159" t="s">
        <v>90</v>
      </c>
      <c r="AZ742" s="158">
        <f>_xll.qlInterestRateIndexFixingDate(Currency&amp;"ibor"&amp;Tenor,BA742,Trigger)</f>
        <v>44477</v>
      </c>
      <c r="BA742" s="158">
        <f>_xll.qlCalendarAdvance(Calendar,BA741,AY742,"f",,Trigger)</f>
        <v>44481</v>
      </c>
      <c r="BB742" s="158">
        <f>_xll.qlInterestRateIndexMaturity(Currency&amp;"ibor"&amp;Tenor,BA742,Trigger)</f>
        <v>44846</v>
      </c>
      <c r="BC742" s="320">
        <f>_xll.qlIndexFixing($AC$5,AZ742,TRUE,_xll.ohTrigger(Trigger,Trigger12M))</f>
        <v>1.4831305178819788E-2</v>
      </c>
      <c r="BD742" s="320">
        <f>_xll.qlIndexFixing($BE$1,AZ742,TRUE,_xll.ohTrigger(Trigger,Trigger12M))</f>
        <v>1.532488566003375E-2</v>
      </c>
    </row>
    <row r="743" spans="51:56" ht="11.25" customHeight="1" x14ac:dyDescent="0.25">
      <c r="AY743" s="159" t="s">
        <v>90</v>
      </c>
      <c r="AZ743" s="158">
        <f>_xll.qlInterestRateIndexFixingDate(Currency&amp;"ibor"&amp;Tenor,BA743,Trigger)</f>
        <v>44484</v>
      </c>
      <c r="BA743" s="158">
        <f>_xll.qlCalendarAdvance(Calendar,BA742,AY743,"f",,Trigger)</f>
        <v>44488</v>
      </c>
      <c r="BB743" s="158">
        <f>_xll.qlInterestRateIndexMaturity(Currency&amp;"ibor"&amp;Tenor,BA743,Trigger)</f>
        <v>44853</v>
      </c>
      <c r="BC743" s="320">
        <f>_xll.qlIndexFixing($AC$5,AZ743,TRUE,_xll.ohTrigger(Trigger,Trigger12M))</f>
        <v>1.4869510365838636E-2</v>
      </c>
      <c r="BD743" s="320">
        <f>_xll.qlIndexFixing($BE$1,AZ743,TRUE,_xll.ohTrigger(Trigger,Trigger12M))</f>
        <v>1.5357100830173595E-2</v>
      </c>
    </row>
    <row r="744" spans="51:56" ht="11.25" customHeight="1" x14ac:dyDescent="0.25">
      <c r="AY744" s="159" t="s">
        <v>90</v>
      </c>
      <c r="AZ744" s="158">
        <f>_xll.qlInterestRateIndexFixingDate(Currency&amp;"ibor"&amp;Tenor,BA744,Trigger)</f>
        <v>44491</v>
      </c>
      <c r="BA744" s="158">
        <f>_xll.qlCalendarAdvance(Calendar,BA743,AY744,"f",,Trigger)</f>
        <v>44495</v>
      </c>
      <c r="BB744" s="158">
        <f>_xll.qlInterestRateIndexMaturity(Currency&amp;"ibor"&amp;Tenor,BA744,Trigger)</f>
        <v>44860</v>
      </c>
      <c r="BC744" s="320">
        <f>_xll.qlIndexFixing($AC$5,AZ744,TRUE,_xll.ohTrigger(Trigger,Trigger12M))</f>
        <v>1.4907683767037697E-2</v>
      </c>
      <c r="BD744" s="320">
        <f>_xll.qlIndexFixing($BE$1,AZ744,TRUE,_xll.ohTrigger(Trigger,Trigger12M))</f>
        <v>1.5389012038595397E-2</v>
      </c>
    </row>
    <row r="745" spans="51:56" ht="11.25" customHeight="1" x14ac:dyDescent="0.25">
      <c r="AY745" s="159" t="s">
        <v>90</v>
      </c>
      <c r="AZ745" s="158">
        <f>_xll.qlInterestRateIndexFixingDate(Currency&amp;"ibor"&amp;Tenor,BA745,Trigger)</f>
        <v>44498</v>
      </c>
      <c r="BA745" s="158">
        <f>_xll.qlCalendarAdvance(Calendar,BA744,AY745,"f",,Trigger)</f>
        <v>44502</v>
      </c>
      <c r="BB745" s="158">
        <f>_xll.qlInterestRateIndexMaturity(Currency&amp;"ibor"&amp;Tenor,BA745,Trigger)</f>
        <v>44867</v>
      </c>
      <c r="BC745" s="320">
        <f>_xll.qlIndexFixing($AC$5,AZ745,TRUE,_xll.ohTrigger(Trigger,Trigger12M))</f>
        <v>1.4945825378669836E-2</v>
      </c>
      <c r="BD745" s="320">
        <f>_xll.qlIndexFixing($BE$1,AZ745,TRUE,_xll.ohTrigger(Trigger,Trigger12M))</f>
        <v>1.542062477054911E-2</v>
      </c>
    </row>
    <row r="746" spans="51:56" ht="11.25" customHeight="1" x14ac:dyDescent="0.25">
      <c r="AY746" s="159" t="s">
        <v>90</v>
      </c>
      <c r="AZ746" s="158">
        <f>_xll.qlInterestRateIndexFixingDate(Currency&amp;"ibor"&amp;Tenor,BA746,Trigger)</f>
        <v>44505</v>
      </c>
      <c r="BA746" s="158">
        <f>_xll.qlCalendarAdvance(Calendar,BA745,AY746,"f",,Trigger)</f>
        <v>44509</v>
      </c>
      <c r="BB746" s="158">
        <f>_xll.qlInterestRateIndexMaturity(Currency&amp;"ibor"&amp;Tenor,BA746,Trigger)</f>
        <v>44874</v>
      </c>
      <c r="BC746" s="320">
        <f>_xll.qlIndexFixing($AC$5,AZ746,TRUE,_xll.ohTrigger(Trigger,Trigger12M))</f>
        <v>1.4983935196990976E-2</v>
      </c>
      <c r="BD746" s="320">
        <f>_xll.qlIndexFixing($BE$1,AZ746,TRUE,_xll.ohTrigger(Trigger,Trigger12M))</f>
        <v>1.5451944596995849E-2</v>
      </c>
    </row>
    <row r="747" spans="51:56" ht="11.25" customHeight="1" x14ac:dyDescent="0.25">
      <c r="AY747" s="159" t="s">
        <v>90</v>
      </c>
      <c r="AZ747" s="158">
        <f>_xll.qlInterestRateIndexFixingDate(Currency&amp;"ibor"&amp;Tenor,BA747,Trigger)</f>
        <v>44512</v>
      </c>
      <c r="BA747" s="158">
        <f>_xll.qlCalendarAdvance(Calendar,BA746,AY747,"f",,Trigger)</f>
        <v>44516</v>
      </c>
      <c r="BB747" s="158">
        <f>_xll.qlInterestRateIndexMaturity(Currency&amp;"ibor"&amp;Tenor,BA747,Trigger)</f>
        <v>44881</v>
      </c>
      <c r="BC747" s="320">
        <f>_xll.qlIndexFixing($AC$5,AZ747,TRUE,_xll.ohTrigger(Trigger,Trigger12M))</f>
        <v>1.5022013218260551E-2</v>
      </c>
      <c r="BD747" s="320">
        <f>_xll.qlIndexFixing($BE$1,AZ747,TRUE,_xll.ohTrigger(Trigger,Trigger12M))</f>
        <v>1.548297717460549E-2</v>
      </c>
    </row>
    <row r="748" spans="51:56" ht="11.25" customHeight="1" x14ac:dyDescent="0.25">
      <c r="AY748" s="159" t="s">
        <v>90</v>
      </c>
      <c r="AZ748" s="158">
        <f>_xll.qlInterestRateIndexFixingDate(Currency&amp;"ibor"&amp;Tenor,BA748,Trigger)</f>
        <v>44519</v>
      </c>
      <c r="BA748" s="158">
        <f>_xll.qlCalendarAdvance(Calendar,BA747,AY748,"f",,Trigger)</f>
        <v>44523</v>
      </c>
      <c r="BB748" s="158">
        <f>_xll.qlInterestRateIndexMaturity(Currency&amp;"ibor"&amp;Tenor,BA748,Trigger)</f>
        <v>44888</v>
      </c>
      <c r="BC748" s="320">
        <f>_xll.qlIndexFixing($AC$5,AZ748,TRUE,_xll.ohTrigger(Trigger,Trigger12M))</f>
        <v>1.5060059438740397E-2</v>
      </c>
      <c r="BD748" s="320">
        <f>_xll.qlIndexFixing($BE$1,AZ748,TRUE,_xll.ohTrigger(Trigger,Trigger12M))</f>
        <v>1.5513728245752497E-2</v>
      </c>
    </row>
    <row r="749" spans="51:56" ht="11.25" customHeight="1" x14ac:dyDescent="0.25">
      <c r="AY749" s="159" t="s">
        <v>90</v>
      </c>
      <c r="AZ749" s="158">
        <f>_xll.qlInterestRateIndexFixingDate(Currency&amp;"ibor"&amp;Tenor,BA749,Trigger)</f>
        <v>44526</v>
      </c>
      <c r="BA749" s="158">
        <f>_xll.qlCalendarAdvance(Calendar,BA748,AY749,"f",,Trigger)</f>
        <v>44530</v>
      </c>
      <c r="BB749" s="158">
        <f>_xll.qlInterestRateIndexMaturity(Currency&amp;"ibor"&amp;Tenor,BA749,Trigger)</f>
        <v>44895</v>
      </c>
      <c r="BC749" s="320">
        <f>_xll.qlIndexFixing($AC$5,AZ749,TRUE,_xll.ohTrigger(Trigger,Trigger12M))</f>
        <v>1.5098073854695859E-2</v>
      </c>
      <c r="BD749" s="320">
        <f>_xll.qlIndexFixing($BE$1,AZ749,TRUE,_xll.ohTrigger(Trigger,Trigger12M))</f>
        <v>1.554420363851396E-2</v>
      </c>
    </row>
    <row r="750" spans="51:56" ht="11.25" customHeight="1" x14ac:dyDescent="0.25">
      <c r="AY750" s="159" t="s">
        <v>90</v>
      </c>
      <c r="AZ750" s="158">
        <f>_xll.qlInterestRateIndexFixingDate(Currency&amp;"ibor"&amp;Tenor,BA750,Trigger)</f>
        <v>44533</v>
      </c>
      <c r="BA750" s="158">
        <f>_xll.qlCalendarAdvance(Calendar,BA749,AY750,"f",,Trigger)</f>
        <v>44537</v>
      </c>
      <c r="BB750" s="158">
        <f>_xll.qlInterestRateIndexMaturity(Currency&amp;"ibor"&amp;Tenor,BA750,Trigger)</f>
        <v>44902</v>
      </c>
      <c r="BC750" s="320">
        <f>_xll.qlIndexFixing($AC$5,AZ750,TRUE,_xll.ohTrigger(Trigger,Trigger12M))</f>
        <v>1.5136056462394689E-2</v>
      </c>
      <c r="BD750" s="320">
        <f>_xll.qlIndexFixing($BE$1,AZ750,TRUE,_xll.ohTrigger(Trigger,Trigger12M))</f>
        <v>1.5574409266666306E-2</v>
      </c>
    </row>
    <row r="751" spans="51:56" ht="11.25" customHeight="1" x14ac:dyDescent="0.25">
      <c r="AY751" s="159" t="s">
        <v>90</v>
      </c>
      <c r="AZ751" s="158">
        <f>_xll.qlInterestRateIndexFixingDate(Currency&amp;"ibor"&amp;Tenor,BA751,Trigger)</f>
        <v>44540</v>
      </c>
      <c r="BA751" s="158">
        <f>_xll.qlCalendarAdvance(Calendar,BA750,AY751,"f",,Trigger)</f>
        <v>44544</v>
      </c>
      <c r="BB751" s="158">
        <f>_xll.qlInterestRateIndexMaturity(Currency&amp;"ibor"&amp;Tenor,BA751,Trigger)</f>
        <v>44909</v>
      </c>
      <c r="BC751" s="320">
        <f>_xll.qlIndexFixing($AC$5,AZ751,TRUE,_xll.ohTrigger(Trigger,Trigger12M))</f>
        <v>1.5174007258108146E-2</v>
      </c>
      <c r="BD751" s="320">
        <f>_xll.qlIndexFixing($BE$1,AZ751,TRUE,_xll.ohTrigger(Trigger,Trigger12M))</f>
        <v>1.5604351129680264E-2</v>
      </c>
    </row>
    <row r="752" spans="51:56" ht="11.25" customHeight="1" x14ac:dyDescent="0.25">
      <c r="AY752" s="159" t="s">
        <v>90</v>
      </c>
      <c r="AZ752" s="158">
        <f>_xll.qlInterestRateIndexFixingDate(Currency&amp;"ibor"&amp;Tenor,BA752,Trigger)</f>
        <v>44547</v>
      </c>
      <c r="BA752" s="158">
        <f>_xll.qlCalendarAdvance(Calendar,BA751,AY752,"f",,Trigger)</f>
        <v>44551</v>
      </c>
      <c r="BB752" s="158">
        <f>_xll.qlInterestRateIndexMaturity(Currency&amp;"ibor"&amp;Tenor,BA752,Trigger)</f>
        <v>44916</v>
      </c>
      <c r="BC752" s="320">
        <f>_xll.qlIndexFixing($AC$5,AZ752,TRUE,_xll.ohTrigger(Trigger,Trigger12M))</f>
        <v>1.5211926238110768E-2</v>
      </c>
      <c r="BD752" s="320">
        <f>_xll.qlIndexFixing($BE$1,AZ752,TRUE,_xll.ohTrigger(Trigger,Trigger12M))</f>
        <v>1.5634035312720423E-2</v>
      </c>
    </row>
    <row r="753" spans="51:56" ht="11.25" customHeight="1" x14ac:dyDescent="0.25">
      <c r="AY753" s="159" t="s">
        <v>90</v>
      </c>
      <c r="AZ753" s="158">
        <f>_xll.qlInterestRateIndexFixingDate(Currency&amp;"ibor"&amp;Tenor,BA753,Trigger)</f>
        <v>44554</v>
      </c>
      <c r="BA753" s="158">
        <f>_xll.qlCalendarAdvance(Calendar,BA752,AY753,"f",,Trigger)</f>
        <v>44558</v>
      </c>
      <c r="BB753" s="158">
        <f>_xll.qlInterestRateIndexMaturity(Currency&amp;"ibor"&amp;Tenor,BA753,Trigger)</f>
        <v>44923</v>
      </c>
      <c r="BC753" s="320">
        <f>_xll.qlIndexFixing($AC$5,AZ753,TRUE,_xll.ohTrigger(Trigger,Trigger12M))</f>
        <v>1.524981339867929E-2</v>
      </c>
      <c r="BD753" s="320">
        <f>_xll.qlIndexFixing($BE$1,AZ753,TRUE,_xll.ohTrigger(Trigger,Trigger12M))</f>
        <v>1.5663467986639767E-2</v>
      </c>
    </row>
    <row r="754" spans="51:56" ht="11.25" customHeight="1" x14ac:dyDescent="0.25">
      <c r="AY754" s="159" t="s">
        <v>90</v>
      </c>
      <c r="AZ754" s="158">
        <f>_xll.qlInterestRateIndexFixingDate(Currency&amp;"ibor"&amp;Tenor,BA754,Trigger)</f>
        <v>44561</v>
      </c>
      <c r="BA754" s="158">
        <f>_xll.qlCalendarAdvance(Calendar,BA753,AY754,"f",,Trigger)</f>
        <v>44565</v>
      </c>
      <c r="BB754" s="158">
        <f>_xll.qlInterestRateIndexMaturity(Currency&amp;"ibor"&amp;Tenor,BA754,Trigger)</f>
        <v>44930</v>
      </c>
      <c r="BC754" s="320">
        <f>_xll.qlIndexFixing($AC$5,AZ754,TRUE,_xll.ohTrigger(Trigger,Trigger12M))</f>
        <v>1.5287668736094166E-2</v>
      </c>
      <c r="BD754" s="320">
        <f>_xll.qlIndexFixing($BE$1,AZ754,TRUE,_xll.ohTrigger(Trigger,Trigger12M))</f>
        <v>1.5692655407977034E-2</v>
      </c>
    </row>
    <row r="755" spans="51:56" ht="11.25" customHeight="1" x14ac:dyDescent="0.25">
      <c r="AY755" s="159" t="s">
        <v>90</v>
      </c>
      <c r="AZ755" s="158">
        <f>_xll.qlInterestRateIndexFixingDate(Currency&amp;"ibor"&amp;Tenor,BA755,Trigger)</f>
        <v>44568</v>
      </c>
      <c r="BA755" s="158">
        <f>_xll.qlCalendarAdvance(Calendar,BA754,AY755,"f",,Trigger)</f>
        <v>44572</v>
      </c>
      <c r="BB755" s="158">
        <f>_xll.qlInterestRateIndexMaturity(Currency&amp;"ibor"&amp;Tenor,BA755,Trigger)</f>
        <v>44937</v>
      </c>
      <c r="BC755" s="320">
        <f>_xll.qlIndexFixing($AC$5,AZ755,TRUE,_xll.ohTrigger(Trigger,Trigger12M))</f>
        <v>1.5325492246638695E-2</v>
      </c>
      <c r="BD755" s="320">
        <f>_xll.qlIndexFixing($BE$1,AZ755,TRUE,_xll.ohTrigger(Trigger,Trigger12M))</f>
        <v>1.5721603918954965E-2</v>
      </c>
    </row>
    <row r="756" spans="51:56" ht="11.25" customHeight="1" x14ac:dyDescent="0.25">
      <c r="AY756" s="159" t="s">
        <v>90</v>
      </c>
      <c r="AZ756" s="158">
        <f>_xll.qlInterestRateIndexFixingDate(Currency&amp;"ibor"&amp;Tenor,BA756,Trigger)</f>
        <v>44575</v>
      </c>
      <c r="BA756" s="158">
        <f>_xll.qlCalendarAdvance(Calendar,BA755,AY756,"f",,Trigger)</f>
        <v>44579</v>
      </c>
      <c r="BB756" s="158">
        <f>_xll.qlInterestRateIndexMaturity(Currency&amp;"ibor"&amp;Tenor,BA756,Trigger)</f>
        <v>44944</v>
      </c>
      <c r="BC756" s="320">
        <f>_xll.qlIndexFixing($AC$5,AZ756,TRUE,_xll.ohTrigger(Trigger,Trigger12M))</f>
        <v>1.536328392659903E-2</v>
      </c>
      <c r="BD756" s="320">
        <f>_xll.qlIndexFixing($BE$1,AZ756,TRUE,_xll.ohTrigger(Trigger,Trigger12M))</f>
        <v>1.5750319947475066E-2</v>
      </c>
    </row>
    <row r="757" spans="51:56" ht="11.25" customHeight="1" x14ac:dyDescent="0.25">
      <c r="AY757" s="159" t="s">
        <v>90</v>
      </c>
      <c r="AZ757" s="158">
        <f>_xll.qlInterestRateIndexFixingDate(Currency&amp;"ibor"&amp;Tenor,BA757,Trigger)</f>
        <v>44582</v>
      </c>
      <c r="BA757" s="158">
        <f>_xll.qlCalendarAdvance(Calendar,BA756,AY757,"f",,Trigger)</f>
        <v>44586</v>
      </c>
      <c r="BB757" s="158">
        <f>_xll.qlInterestRateIndexMaturity(Currency&amp;"ibor"&amp;Tenor,BA757,Trigger)</f>
        <v>44951</v>
      </c>
      <c r="BC757" s="320">
        <f>_xll.qlIndexFixing($AC$5,AZ757,TRUE,_xll.ohTrigger(Trigger,Trigger12M))</f>
        <v>1.5401043772265042E-2</v>
      </c>
      <c r="BD757" s="320">
        <f>_xll.qlIndexFixing($BE$1,AZ757,TRUE,_xll.ohTrigger(Trigger,Trigger12M))</f>
        <v>1.5778810007117148E-2</v>
      </c>
    </row>
    <row r="758" spans="51:56" ht="11.25" customHeight="1" x14ac:dyDescent="0.25">
      <c r="AY758" s="159" t="s">
        <v>90</v>
      </c>
      <c r="AZ758" s="158">
        <f>_xll.qlInterestRateIndexFixingDate(Currency&amp;"ibor"&amp;Tenor,BA758,Trigger)</f>
        <v>44589</v>
      </c>
      <c r="BA758" s="158">
        <f>_xll.qlCalendarAdvance(Calendar,BA757,AY758,"f",,Trigger)</f>
        <v>44593</v>
      </c>
      <c r="BB758" s="158">
        <f>_xll.qlInterestRateIndexMaturity(Currency&amp;"ibor"&amp;Tenor,BA758,Trigger)</f>
        <v>44958</v>
      </c>
      <c r="BC758" s="320">
        <f>_xll.qlIndexFixing($AC$5,AZ758,TRUE,_xll.ohTrigger(Trigger,Trigger12M))</f>
        <v>1.5438771779928133E-2</v>
      </c>
      <c r="BD758" s="320">
        <f>_xll.qlIndexFixing($BE$1,AZ758,TRUE,_xll.ohTrigger(Trigger,Trigger12M))</f>
        <v>1.5807080697134077E-2</v>
      </c>
    </row>
    <row r="759" spans="51:56" ht="11.25" customHeight="1" x14ac:dyDescent="0.25">
      <c r="AY759" s="159" t="s">
        <v>90</v>
      </c>
      <c r="AZ759" s="158">
        <f>_xll.qlInterestRateIndexFixingDate(Currency&amp;"ibor"&amp;Tenor,BA759,Trigger)</f>
        <v>44596</v>
      </c>
      <c r="BA759" s="158">
        <f>_xll.qlCalendarAdvance(Calendar,BA758,AY759,"f",,Trigger)</f>
        <v>44600</v>
      </c>
      <c r="BB759" s="158">
        <f>_xll.qlInterestRateIndexMaturity(Currency&amp;"ibor"&amp;Tenor,BA759,Trigger)</f>
        <v>44965</v>
      </c>
      <c r="BC759" s="320">
        <f>_xll.qlIndexFixing($AC$5,AZ759,TRUE,_xll.ohTrigger(Trigger,Trigger12M))</f>
        <v>1.5476467945884529E-2</v>
      </c>
      <c r="BD759" s="320">
        <f>_xll.qlIndexFixing($BE$1,AZ759,TRUE,_xll.ohTrigger(Trigger,Trigger12M))</f>
        <v>1.5835138702451346E-2</v>
      </c>
    </row>
    <row r="760" spans="51:56" ht="11.25" customHeight="1" x14ac:dyDescent="0.25">
      <c r="AY760" s="159" t="s">
        <v>90</v>
      </c>
      <c r="AZ760" s="158">
        <f>_xll.qlInterestRateIndexFixingDate(Currency&amp;"ibor"&amp;Tenor,BA760,Trigger)</f>
        <v>44603</v>
      </c>
      <c r="BA760" s="158">
        <f>_xll.qlCalendarAdvance(Calendar,BA759,AY760,"f",,Trigger)</f>
        <v>44607</v>
      </c>
      <c r="BB760" s="158">
        <f>_xll.qlInterestRateIndexMaturity(Currency&amp;"ibor"&amp;Tenor,BA760,Trigger)</f>
        <v>44972</v>
      </c>
      <c r="BC760" s="320">
        <f>_xll.qlIndexFixing($AC$5,AZ760,TRUE,_xll.ohTrigger(Trigger,Trigger12M))</f>
        <v>1.5514132266432423E-2</v>
      </c>
      <c r="BD760" s="320">
        <f>_xll.qlIndexFixing($BE$1,AZ760,TRUE,_xll.ohTrigger(Trigger,Trigger12M))</f>
        <v>1.5862990793662903E-2</v>
      </c>
    </row>
    <row r="761" spans="51:56" ht="11.25" customHeight="1" x14ac:dyDescent="0.25">
      <c r="AY761" s="159" t="s">
        <v>90</v>
      </c>
      <c r="AZ761" s="158">
        <f>_xll.qlInterestRateIndexFixingDate(Currency&amp;"ibor"&amp;Tenor,BA761,Trigger)</f>
        <v>44610</v>
      </c>
      <c r="BA761" s="158">
        <f>_xll.qlCalendarAdvance(Calendar,BA760,AY761,"f",,Trigger)</f>
        <v>44614</v>
      </c>
      <c r="BB761" s="158">
        <f>_xll.qlInterestRateIndexMaturity(Currency&amp;"ibor"&amp;Tenor,BA761,Trigger)</f>
        <v>44979</v>
      </c>
      <c r="BC761" s="320">
        <f>_xll.qlIndexFixing($AC$5,AZ761,TRUE,_xll.ohTrigger(Trigger,Trigger12M))</f>
        <v>1.5551764737873074E-2</v>
      </c>
      <c r="BD761" s="320">
        <f>_xll.qlIndexFixing($BE$1,AZ761,TRUE,_xll.ohTrigger(Trigger,Trigger12M))</f>
        <v>1.5890643827030284E-2</v>
      </c>
    </row>
    <row r="762" spans="51:56" ht="11.25" customHeight="1" x14ac:dyDescent="0.25">
      <c r="AY762" s="159" t="s">
        <v>90</v>
      </c>
      <c r="AZ762" s="158">
        <f>_xll.qlInterestRateIndexFixingDate(Currency&amp;"ibor"&amp;Tenor,BA762,Trigger)</f>
        <v>44617</v>
      </c>
      <c r="BA762" s="158">
        <f>_xll.qlCalendarAdvance(Calendar,BA761,AY762,"f",,Trigger)</f>
        <v>44621</v>
      </c>
      <c r="BB762" s="158">
        <f>_xll.qlInterestRateIndexMaturity(Currency&amp;"ibor"&amp;Tenor,BA762,Trigger)</f>
        <v>44986</v>
      </c>
      <c r="BC762" s="320">
        <f>_xll.qlIndexFixing($AC$5,AZ762,TRUE,_xll.ohTrigger(Trigger,Trigger12M))</f>
        <v>1.558936535651103E-2</v>
      </c>
      <c r="BD762" s="320">
        <f>_xll.qlIndexFixing($BE$1,AZ762,TRUE,_xll.ohTrigger(Trigger,Trigger12M))</f>
        <v>1.5918104744479307E-2</v>
      </c>
    </row>
    <row r="763" spans="51:56" ht="11.25" customHeight="1" x14ac:dyDescent="0.25">
      <c r="AY763" s="159" t="s">
        <v>90</v>
      </c>
      <c r="AZ763" s="158">
        <f>_xll.qlInterestRateIndexFixingDate(Currency&amp;"ibor"&amp;Tenor,BA763,Trigger)</f>
        <v>44624</v>
      </c>
      <c r="BA763" s="158">
        <f>_xll.qlCalendarAdvance(Calendar,BA762,AY763,"f",,Trigger)</f>
        <v>44628</v>
      </c>
      <c r="BB763" s="158">
        <f>_xll.qlInterestRateIndexMaturity(Currency&amp;"ibor"&amp;Tenor,BA763,Trigger)</f>
        <v>44993</v>
      </c>
      <c r="BC763" s="320">
        <f>_xll.qlIndexFixing($AC$5,AZ763,TRUE,_xll.ohTrigger(Trigger,Trigger12M))</f>
        <v>1.5626934118654116E-2</v>
      </c>
      <c r="BD763" s="320">
        <f>_xll.qlIndexFixing($BE$1,AZ763,TRUE,_xll.ohTrigger(Trigger,Trigger12M))</f>
        <v>1.5945380573599233E-2</v>
      </c>
    </row>
    <row r="764" spans="51:56" ht="11.25" customHeight="1" x14ac:dyDescent="0.25">
      <c r="AY764" s="159" t="s">
        <v>90</v>
      </c>
      <c r="AZ764" s="158">
        <f>_xll.qlInterestRateIndexFixingDate(Currency&amp;"ibor"&amp;Tenor,BA764,Trigger)</f>
        <v>44631</v>
      </c>
      <c r="BA764" s="158">
        <f>_xll.qlCalendarAdvance(Calendar,BA763,AY764,"f",,Trigger)</f>
        <v>44635</v>
      </c>
      <c r="BB764" s="158">
        <f>_xll.qlInterestRateIndexMaturity(Currency&amp;"ibor"&amp;Tenor,BA764,Trigger)</f>
        <v>45000</v>
      </c>
      <c r="BC764" s="320">
        <f>_xll.qlIndexFixing($AC$5,AZ764,TRUE,_xll.ohTrigger(Trigger,Trigger12M))</f>
        <v>1.566447102061258E-2</v>
      </c>
      <c r="BD764" s="320">
        <f>_xll.qlIndexFixing($BE$1,AZ764,TRUE,_xll.ohTrigger(Trigger,Trigger12M))</f>
        <v>1.597247842763988E-2</v>
      </c>
    </row>
    <row r="765" spans="51:56" ht="11.25" customHeight="1" x14ac:dyDescent="0.25">
      <c r="AY765" s="159" t="s">
        <v>90</v>
      </c>
      <c r="AZ765" s="158">
        <f>_xll.qlInterestRateIndexFixingDate(Currency&amp;"ibor"&amp;Tenor,BA765,Trigger)</f>
        <v>44638</v>
      </c>
      <c r="BA765" s="158">
        <f>_xll.qlCalendarAdvance(Calendar,BA764,AY765,"f",,Trigger)</f>
        <v>44642</v>
      </c>
      <c r="BB765" s="158">
        <f>_xll.qlInterestRateIndexMaturity(Currency&amp;"ibor"&amp;Tenor,BA765,Trigger)</f>
        <v>45007</v>
      </c>
      <c r="BC765" s="320">
        <f>_xll.qlIndexFixing($AC$5,AZ765,TRUE,_xll.ohTrigger(Trigger,Trigger12M))</f>
        <v>1.5701976058700155E-2</v>
      </c>
      <c r="BD765" s="320">
        <f>_xll.qlIndexFixing($BE$1,AZ765,TRUE,_xll.ohTrigger(Trigger,Trigger12M))</f>
        <v>1.5999405505512088E-2</v>
      </c>
    </row>
    <row r="766" spans="51:56" ht="11.25" customHeight="1" x14ac:dyDescent="0.25">
      <c r="AY766" s="159" t="s">
        <v>90</v>
      </c>
      <c r="AZ766" s="158">
        <f>_xll.qlInterestRateIndexFixingDate(Currency&amp;"ibor"&amp;Tenor,BA766,Trigger)</f>
        <v>44645</v>
      </c>
      <c r="BA766" s="158">
        <f>_xll.qlCalendarAdvance(Calendar,BA765,AY766,"f",,Trigger)</f>
        <v>44649</v>
      </c>
      <c r="BB766" s="158">
        <f>_xll.qlInterestRateIndexMaturity(Currency&amp;"ibor"&amp;Tenor,BA766,Trigger)</f>
        <v>45014</v>
      </c>
      <c r="BC766" s="320">
        <f>_xll.qlIndexFixing($AC$5,AZ766,TRUE,_xll.ohTrigger(Trigger,Trigger12M))</f>
        <v>1.5739449229233437E-2</v>
      </c>
      <c r="BD766" s="320">
        <f>_xll.qlIndexFixing($BE$1,AZ766,TRUE,_xll.ohTrigger(Trigger,Trigger12M))</f>
        <v>1.6026169091784861E-2</v>
      </c>
    </row>
    <row r="767" spans="51:56" ht="11.25" customHeight="1" x14ac:dyDescent="0.25">
      <c r="AY767" s="159" t="s">
        <v>90</v>
      </c>
      <c r="AZ767" s="158">
        <f>_xll.qlInterestRateIndexFixingDate(Currency&amp;"ibor"&amp;Tenor,BA767,Trigger)</f>
        <v>44652</v>
      </c>
      <c r="BA767" s="158">
        <f>_xll.qlCalendarAdvance(Calendar,BA766,AY767,"f",,Trigger)</f>
        <v>44656</v>
      </c>
      <c r="BB767" s="158">
        <f>_xll.qlInterestRateIndexMaturity(Currency&amp;"ibor"&amp;Tenor,BA767,Trigger)</f>
        <v>45021</v>
      </c>
      <c r="BC767" s="320">
        <f>_xll.qlIndexFixing($AC$5,AZ767,TRUE,_xll.ohTrigger(Trigger,Trigger12M))</f>
        <v>1.5776890528531862E-2</v>
      </c>
      <c r="BD767" s="320">
        <f>_xll.qlIndexFixing($BE$1,AZ767,TRUE,_xll.ohTrigger(Trigger,Trigger12M))</f>
        <v>1.6052776556685144E-2</v>
      </c>
    </row>
    <row r="768" spans="51:56" ht="11.25" customHeight="1" x14ac:dyDescent="0.25">
      <c r="AY768" s="159" t="s">
        <v>90</v>
      </c>
      <c r="AZ768" s="158">
        <f>_xll.qlInterestRateIndexFixingDate(Currency&amp;"ibor"&amp;Tenor,BA768,Trigger)</f>
        <v>44659</v>
      </c>
      <c r="BA768" s="158">
        <f>_xll.qlCalendarAdvance(Calendar,BA767,AY768,"f",,Trigger)</f>
        <v>44663</v>
      </c>
      <c r="BB768" s="158">
        <f>_xll.qlInterestRateIndexMaturity(Currency&amp;"ibor"&amp;Tenor,BA768,Trigger)</f>
        <v>45028</v>
      </c>
      <c r="BC768" s="320">
        <f>_xll.qlIndexFixing($AC$5,AZ768,TRUE,_xll.ohTrigger(Trigger,Trigger12M))</f>
        <v>1.5814299952918592E-2</v>
      </c>
      <c r="BD768" s="320">
        <f>_xll.qlIndexFixing($BE$1,AZ768,TRUE,_xll.ohTrigger(Trigger,Trigger12M))</f>
        <v>1.6079235356098492E-2</v>
      </c>
    </row>
    <row r="769" spans="51:56" ht="11.25" customHeight="1" x14ac:dyDescent="0.25">
      <c r="AY769" s="159" t="s">
        <v>90</v>
      </c>
      <c r="AZ769" s="158">
        <f>_xll.qlInterestRateIndexFixingDate(Currency&amp;"ibor"&amp;Tenor,BA769,Trigger)</f>
        <v>44664</v>
      </c>
      <c r="BA769" s="158">
        <f>_xll.qlCalendarAdvance(Calendar,BA768,AY769,"f",,Trigger)</f>
        <v>44670</v>
      </c>
      <c r="BB769" s="158">
        <f>_xll.qlInterestRateIndexMaturity(Currency&amp;"ibor"&amp;Tenor,BA769,Trigger)</f>
        <v>45035</v>
      </c>
      <c r="BC769" s="320">
        <f>_xll.qlIndexFixing($AC$5,AZ769,TRUE,_xll.ohTrigger(Trigger,Trigger12M))</f>
        <v>1.5851677498719196E-2</v>
      </c>
      <c r="BD769" s="320">
        <f>_xll.qlIndexFixing($BE$1,AZ769,TRUE,_xll.ohTrigger(Trigger,Trigger12M))</f>
        <v>1.6105553031567091E-2</v>
      </c>
    </row>
    <row r="770" spans="51:56" ht="11.25" customHeight="1" x14ac:dyDescent="0.25">
      <c r="AY770" s="159" t="s">
        <v>90</v>
      </c>
      <c r="AZ770" s="158">
        <f>_xll.qlInterestRateIndexFixingDate(Currency&amp;"ibor"&amp;Tenor,BA770,Trigger)</f>
        <v>44673</v>
      </c>
      <c r="BA770" s="158">
        <f>_xll.qlCalendarAdvance(Calendar,BA769,AY770,"f",,Trigger)</f>
        <v>44677</v>
      </c>
      <c r="BB770" s="158">
        <f>_xll.qlInterestRateIndexMaturity(Currency&amp;"ibor"&amp;Tenor,BA770,Trigger)</f>
        <v>45042</v>
      </c>
      <c r="BC770" s="320">
        <f>_xll.qlIndexFixing($AC$5,AZ770,TRUE,_xll.ohTrigger(Trigger,Trigger12M))</f>
        <v>1.5889023162262525E-2</v>
      </c>
      <c r="BD770" s="320">
        <f>_xll.qlIndexFixing($BE$1,AZ770,TRUE,_xll.ohTrigger(Trigger,Trigger12M))</f>
        <v>1.6131737210291951E-2</v>
      </c>
    </row>
    <row r="771" spans="51:56" ht="11.25" customHeight="1" x14ac:dyDescent="0.25">
      <c r="AY771" s="159" t="s">
        <v>90</v>
      </c>
      <c r="AZ771" s="158">
        <f>_xll.qlInterestRateIndexFixingDate(Currency&amp;"ibor"&amp;Tenor,BA771,Trigger)</f>
        <v>44680</v>
      </c>
      <c r="BA771" s="158">
        <f>_xll.qlCalendarAdvance(Calendar,BA770,AY771,"f",,Trigger)</f>
        <v>44684</v>
      </c>
      <c r="BB771" s="158">
        <f>_xll.qlInterestRateIndexMaturity(Currency&amp;"ibor"&amp;Tenor,BA771,Trigger)</f>
        <v>45049</v>
      </c>
      <c r="BC771" s="320">
        <f>_xll.qlIndexFixing($AC$5,AZ771,TRUE,_xll.ohTrigger(Trigger,Trigger12M))</f>
        <v>1.5926336939880065E-2</v>
      </c>
      <c r="BD771" s="320">
        <f>_xll.qlIndexFixing($BE$1,AZ771,TRUE,_xll.ohTrigger(Trigger,Trigger12M))</f>
        <v>1.6157795605131801E-2</v>
      </c>
    </row>
    <row r="772" spans="51:56" ht="11.25" customHeight="1" x14ac:dyDescent="0.25">
      <c r="AY772" s="159" t="s">
        <v>90</v>
      </c>
      <c r="AZ772" s="158">
        <f>_xll.qlInterestRateIndexFixingDate(Currency&amp;"ibor"&amp;Tenor,BA772,Trigger)</f>
        <v>44687</v>
      </c>
      <c r="BA772" s="158">
        <f>_xll.qlCalendarAdvance(Calendar,BA771,AY772,"f",,Trigger)</f>
        <v>44691</v>
      </c>
      <c r="BB772" s="158">
        <f>_xll.qlInterestRateIndexMaturity(Currency&amp;"ibor"&amp;Tenor,BA772,Trigger)</f>
        <v>45056</v>
      </c>
      <c r="BC772" s="320">
        <f>_xll.qlIndexFixing($AC$5,AZ772,TRUE,_xll.ohTrigger(Trigger,Trigger12M))</f>
        <v>1.5963618827906801E-2</v>
      </c>
      <c r="BD772" s="320">
        <f>_xll.qlIndexFixing($BE$1,AZ772,TRUE,_xll.ohTrigger(Trigger,Trigger12M))</f>
        <v>1.6183736014605519E-2</v>
      </c>
    </row>
    <row r="773" spans="51:56" ht="11.25" customHeight="1" x14ac:dyDescent="0.25">
      <c r="AY773" s="159" t="s">
        <v>90</v>
      </c>
      <c r="AZ773" s="158">
        <f>_xll.qlInterestRateIndexFixingDate(Currency&amp;"ibor"&amp;Tenor,BA773,Trigger)</f>
        <v>44694</v>
      </c>
      <c r="BA773" s="158">
        <f>_xll.qlCalendarAdvance(Calendar,BA772,AY773,"f",,Trigger)</f>
        <v>44698</v>
      </c>
      <c r="BB773" s="158">
        <f>_xll.qlInterestRateIndexMaturity(Currency&amp;"ibor"&amp;Tenor,BA773,Trigger)</f>
        <v>45063</v>
      </c>
      <c r="BC773" s="320">
        <f>_xll.qlIndexFixing($AC$5,AZ773,TRUE,_xll.ohTrigger(Trigger,Trigger12M))</f>
        <v>1.5996819128923027E-2</v>
      </c>
      <c r="BD773" s="320">
        <f>_xll.qlIndexFixing($BE$1,AZ773,TRUE,_xll.ohTrigger(Trigger,Trigger12M))</f>
        <v>1.6209566292440195E-2</v>
      </c>
    </row>
    <row r="774" spans="51:56" ht="11.25" customHeight="1" x14ac:dyDescent="0.25">
      <c r="AY774" s="159" t="s">
        <v>90</v>
      </c>
      <c r="AZ774" s="158">
        <f>_xll.qlInterestRateIndexFixingDate(Currency&amp;"ibor"&amp;Tenor,BA774,Trigger)</f>
        <v>44701</v>
      </c>
      <c r="BA774" s="158">
        <f>_xll.qlCalendarAdvance(Calendar,BA773,AY774,"f",,Trigger)</f>
        <v>44705</v>
      </c>
      <c r="BB774" s="158">
        <f>_xll.qlInterestRateIndexMaturity(Currency&amp;"ibor"&amp;Tenor,BA774,Trigger)</f>
        <v>45070</v>
      </c>
      <c r="BC774" s="320">
        <f>_xll.qlIndexFixing($AC$5,AZ774,TRUE,_xll.ohTrigger(Trigger,Trigger12M))</f>
        <v>1.602287401331199E-2</v>
      </c>
      <c r="BD774" s="320">
        <f>_xll.qlIndexFixing($BE$1,AZ774,TRUE,_xll.ohTrigger(Trigger,Trigger12M))</f>
        <v>1.6235290127858348E-2</v>
      </c>
    </row>
    <row r="775" spans="51:56" ht="11.25" customHeight="1" x14ac:dyDescent="0.25">
      <c r="AY775" s="159" t="s">
        <v>90</v>
      </c>
      <c r="AZ775" s="158">
        <f>_xll.qlInterestRateIndexFixingDate(Currency&amp;"ibor"&amp;Tenor,BA775,Trigger)</f>
        <v>44708</v>
      </c>
      <c r="BA775" s="158">
        <f>_xll.qlCalendarAdvance(Calendar,BA774,AY775,"f",,Trigger)</f>
        <v>44712</v>
      </c>
      <c r="BB775" s="158">
        <f>_xll.qlInterestRateIndexMaturity(Currency&amp;"ibor"&amp;Tenor,BA775,Trigger)</f>
        <v>45077</v>
      </c>
      <c r="BC775" s="320">
        <f>_xll.qlIndexFixing($AC$5,AZ775,TRUE,_xll.ohTrigger(Trigger,Trigger12M))</f>
        <v>1.6048847211230979E-2</v>
      </c>
      <c r="BD775" s="320">
        <f>_xll.qlIndexFixing($BE$1,AZ775,TRUE,_xll.ohTrigger(Trigger,Trigger12M))</f>
        <v>1.6260902085702772E-2</v>
      </c>
    </row>
    <row r="776" spans="51:56" ht="11.25" customHeight="1" x14ac:dyDescent="0.25">
      <c r="AY776" s="159" t="s">
        <v>90</v>
      </c>
      <c r="AZ776" s="158">
        <f>_xll.qlInterestRateIndexFixingDate(Currency&amp;"ibor"&amp;Tenor,BA776,Trigger)</f>
        <v>44715</v>
      </c>
      <c r="BA776" s="158">
        <f>_xll.qlCalendarAdvance(Calendar,BA775,AY776,"f",,Trigger)</f>
        <v>44719</v>
      </c>
      <c r="BB776" s="158">
        <f>_xll.qlInterestRateIndexMaturity(Currency&amp;"ibor"&amp;Tenor,BA776,Trigger)</f>
        <v>45084</v>
      </c>
      <c r="BC776" s="320">
        <f>_xll.qlIndexFixing($AC$5,AZ776,TRUE,_xll.ohTrigger(Trigger,Trigger12M))</f>
        <v>1.6074738716295407E-2</v>
      </c>
      <c r="BD776" s="320">
        <f>_xll.qlIndexFixing($BE$1,AZ776,TRUE,_xll.ohTrigger(Trigger,Trigger12M))</f>
        <v>1.6286395436919992E-2</v>
      </c>
    </row>
    <row r="777" spans="51:56" ht="11.25" customHeight="1" x14ac:dyDescent="0.25">
      <c r="AY777" s="159" t="s">
        <v>90</v>
      </c>
      <c r="AZ777" s="158">
        <f>_xll.qlInterestRateIndexFixingDate(Currency&amp;"ibor"&amp;Tenor,BA777,Trigger)</f>
        <v>44722</v>
      </c>
      <c r="BA777" s="158">
        <f>_xll.qlCalendarAdvance(Calendar,BA776,AY777,"f",,Trigger)</f>
        <v>44726</v>
      </c>
      <c r="BB777" s="158">
        <f>_xll.qlInterestRateIndexMaturity(Currency&amp;"ibor"&amp;Tenor,BA777,Trigger)</f>
        <v>45091</v>
      </c>
      <c r="BC777" s="320">
        <f>_xll.qlIndexFixing($AC$5,AZ777,TRUE,_xll.ohTrigger(Trigger,Trigger12M))</f>
        <v>1.6100548522139733E-2</v>
      </c>
      <c r="BD777" s="320">
        <f>_xll.qlIndexFixing($BE$1,AZ777,TRUE,_xll.ohTrigger(Trigger,Trigger12M))</f>
        <v>1.6311763386092082E-2</v>
      </c>
    </row>
    <row r="778" spans="51:56" ht="11.25" customHeight="1" x14ac:dyDescent="0.25">
      <c r="AY778" s="159" t="s">
        <v>90</v>
      </c>
      <c r="AZ778" s="158">
        <f>_xll.qlInterestRateIndexFixingDate(Currency&amp;"ibor"&amp;Tenor,BA778,Trigger)</f>
        <v>44729</v>
      </c>
      <c r="BA778" s="158">
        <f>_xll.qlCalendarAdvance(Calendar,BA777,AY778,"f",,Trigger)</f>
        <v>44733</v>
      </c>
      <c r="BB778" s="158">
        <f>_xll.qlInterestRateIndexMaturity(Currency&amp;"ibor"&amp;Tenor,BA778,Trigger)</f>
        <v>45098</v>
      </c>
      <c r="BC778" s="320">
        <f>_xll.qlIndexFixing($AC$5,AZ778,TRUE,_xll.ohTrigger(Trigger,Trigger12M))</f>
        <v>1.612627662241857E-2</v>
      </c>
      <c r="BD778" s="320">
        <f>_xll.qlIndexFixing($BE$1,AZ778,TRUE,_xll.ohTrigger(Trigger,Trigger12M))</f>
        <v>1.633699907143776E-2</v>
      </c>
    </row>
    <row r="779" spans="51:56" ht="11.25" customHeight="1" x14ac:dyDescent="0.25">
      <c r="AY779" s="159" t="s">
        <v>90</v>
      </c>
      <c r="AZ779" s="158">
        <f>_xll.qlInterestRateIndexFixingDate(Currency&amp;"ibor"&amp;Tenor,BA779,Trigger)</f>
        <v>44736</v>
      </c>
      <c r="BA779" s="158">
        <f>_xll.qlCalendarAdvance(Calendar,BA778,AY779,"f",,Trigger)</f>
        <v>44740</v>
      </c>
      <c r="BB779" s="158">
        <f>_xll.qlInterestRateIndexMaturity(Currency&amp;"ibor"&amp;Tenor,BA779,Trigger)</f>
        <v>45105</v>
      </c>
      <c r="BC779" s="320">
        <f>_xll.qlIndexFixing($AC$5,AZ779,TRUE,_xll.ohTrigger(Trigger,Trigger12M))</f>
        <v>1.6151923010806452E-2</v>
      </c>
      <c r="BD779" s="320">
        <f>_xll.qlIndexFixing($BE$1,AZ779,TRUE,_xll.ohTrigger(Trigger,Trigger12M))</f>
        <v>1.6362095564812391E-2</v>
      </c>
    </row>
    <row r="780" spans="51:56" ht="11.25" customHeight="1" x14ac:dyDescent="0.25">
      <c r="AY780" s="159" t="s">
        <v>90</v>
      </c>
      <c r="AZ780" s="158">
        <f>_xll.qlInterestRateIndexFixingDate(Currency&amp;"ibor"&amp;Tenor,BA780,Trigger)</f>
        <v>44743</v>
      </c>
      <c r="BA780" s="158">
        <f>_xll.qlCalendarAdvance(Calendar,BA779,AY780,"f",,Trigger)</f>
        <v>44747</v>
      </c>
      <c r="BB780" s="158">
        <f>_xll.qlInterestRateIndexMaturity(Currency&amp;"ibor"&amp;Tenor,BA780,Trigger)</f>
        <v>45112</v>
      </c>
      <c r="BC780" s="320">
        <f>_xll.qlIndexFixing($AC$5,AZ780,TRUE,_xll.ohTrigger(Trigger,Trigger12M))</f>
        <v>1.6177487680998071E-2</v>
      </c>
      <c r="BD780" s="320">
        <f>_xll.qlIndexFixing($BE$1,AZ780,TRUE,_xll.ohTrigger(Trigger,Trigger12M))</f>
        <v>1.638704587170909E-2</v>
      </c>
    </row>
    <row r="781" spans="51:56" ht="11.25" customHeight="1" x14ac:dyDescent="0.25">
      <c r="AY781" s="159" t="s">
        <v>90</v>
      </c>
      <c r="AZ781" s="158">
        <f>_xll.qlInterestRateIndexFixingDate(Currency&amp;"ibor"&amp;Tenor,BA781,Trigger)</f>
        <v>44750</v>
      </c>
      <c r="BA781" s="158">
        <f>_xll.qlCalendarAdvance(Calendar,BA780,AY781,"f",,Trigger)</f>
        <v>44754</v>
      </c>
      <c r="BB781" s="158">
        <f>_xll.qlInterestRateIndexMaturity(Currency&amp;"ibor"&amp;Tenor,BA781,Trigger)</f>
        <v>45119</v>
      </c>
      <c r="BC781" s="320">
        <f>_xll.qlIndexFixing($AC$5,AZ781,TRUE,_xll.ohTrigger(Trigger,Trigger12M))</f>
        <v>1.6202970626708262E-2</v>
      </c>
      <c r="BD781" s="320">
        <f>_xll.qlIndexFixing($BE$1,AZ781,TRUE,_xll.ohTrigger(Trigger,Trigger12M))</f>
        <v>1.6411842931260232E-2</v>
      </c>
    </row>
    <row r="782" spans="51:56" ht="11.25" customHeight="1" x14ac:dyDescent="0.25">
      <c r="AY782" s="159" t="s">
        <v>90</v>
      </c>
      <c r="AZ782" s="158">
        <f>_xll.qlInterestRateIndexFixingDate(Currency&amp;"ibor"&amp;Tenor,BA782,Trigger)</f>
        <v>44757</v>
      </c>
      <c r="BA782" s="158">
        <f>_xll.qlCalendarAdvance(Calendar,BA781,AY782,"f",,Trigger)</f>
        <v>44761</v>
      </c>
      <c r="BB782" s="158">
        <f>_xll.qlInterestRateIndexMaturity(Currency&amp;"ibor"&amp;Tenor,BA782,Trigger)</f>
        <v>45126</v>
      </c>
      <c r="BC782" s="320">
        <f>_xll.qlIndexFixing($AC$5,AZ782,TRUE,_xll.ohTrigger(Trigger,Trigger12M))</f>
        <v>1.6228371841671568E-2</v>
      </c>
      <c r="BD782" s="320">
        <f>_xll.qlIndexFixing($BE$1,AZ782,TRUE,_xll.ohTrigger(Trigger,Trigger12M))</f>
        <v>1.6436479616240326E-2</v>
      </c>
    </row>
    <row r="783" spans="51:56" ht="11.25" customHeight="1" x14ac:dyDescent="0.25">
      <c r="AY783" s="159" t="s">
        <v>90</v>
      </c>
      <c r="AZ783" s="158">
        <f>_xll.qlInterestRateIndexFixingDate(Currency&amp;"ibor"&amp;Tenor,BA783,Trigger)</f>
        <v>44764</v>
      </c>
      <c r="BA783" s="158">
        <f>_xll.qlCalendarAdvance(Calendar,BA782,AY783,"f",,Trigger)</f>
        <v>44768</v>
      </c>
      <c r="BB783" s="158">
        <f>_xll.qlInterestRateIndexMaturity(Currency&amp;"ibor"&amp;Tenor,BA783,Trigger)</f>
        <v>45133</v>
      </c>
      <c r="BC783" s="320">
        <f>_xll.qlIndexFixing($AC$5,AZ783,TRUE,_xll.ohTrigger(Trigger,Trigger12M))</f>
        <v>1.6253691319642466E-2</v>
      </c>
      <c r="BD783" s="320">
        <f>_xll.qlIndexFixing($BE$1,AZ783,TRUE,_xll.ohTrigger(Trigger,Trigger12M))</f>
        <v>1.6460948733068411E-2</v>
      </c>
    </row>
    <row r="784" spans="51:56" ht="11.25" customHeight="1" x14ac:dyDescent="0.25">
      <c r="AY784" s="159" t="s">
        <v>90</v>
      </c>
      <c r="AZ784" s="158">
        <f>_xll.qlInterestRateIndexFixingDate(Currency&amp;"ibor"&amp;Tenor,BA784,Trigger)</f>
        <v>44771</v>
      </c>
      <c r="BA784" s="158">
        <f>_xll.qlCalendarAdvance(Calendar,BA783,AY784,"f",,Trigger)</f>
        <v>44775</v>
      </c>
      <c r="BB784" s="158">
        <f>_xll.qlInterestRateIndexMaturity(Currency&amp;"ibor"&amp;Tenor,BA784,Trigger)</f>
        <v>45140</v>
      </c>
      <c r="BC784" s="320">
        <f>_xll.qlIndexFixing($AC$5,AZ784,TRUE,_xll.ohTrigger(Trigger,Trigger12M))</f>
        <v>1.6278929054395583E-2</v>
      </c>
      <c r="BD784" s="320">
        <f>_xll.qlIndexFixing($BE$1,AZ784,TRUE,_xll.ohTrigger(Trigger,Trigger12M))</f>
        <v>1.6485243021812649E-2</v>
      </c>
    </row>
    <row r="785" spans="51:56" ht="11.25" customHeight="1" x14ac:dyDescent="0.25">
      <c r="AY785" s="159" t="s">
        <v>90</v>
      </c>
      <c r="AZ785" s="158">
        <f>_xll.qlInterestRateIndexFixingDate(Currency&amp;"ibor"&amp;Tenor,BA785,Trigger)</f>
        <v>44778</v>
      </c>
      <c r="BA785" s="158">
        <f>_xll.qlCalendarAdvance(Calendar,BA784,AY785,"f",,Trigger)</f>
        <v>44782</v>
      </c>
      <c r="BB785" s="158">
        <f>_xll.qlInterestRateIndexMaturity(Currency&amp;"ibor"&amp;Tenor,BA785,Trigger)</f>
        <v>45147</v>
      </c>
      <c r="BC785" s="320">
        <f>_xll.qlIndexFixing($AC$5,AZ785,TRUE,_xll.ohTrigger(Trigger,Trigger12M))</f>
        <v>1.6304085039725687E-2</v>
      </c>
      <c r="BD785" s="320">
        <f>_xll.qlIndexFixing($BE$1,AZ785,TRUE,_xll.ohTrigger(Trigger,Trigger12M))</f>
        <v>1.650935515619362E-2</v>
      </c>
    </row>
    <row r="786" spans="51:56" ht="11.25" customHeight="1" x14ac:dyDescent="0.25">
      <c r="AY786" s="159" t="s">
        <v>90</v>
      </c>
      <c r="AZ786" s="158">
        <f>_xll.qlInterestRateIndexFixingDate(Currency&amp;"ibor"&amp;Tenor,BA786,Trigger)</f>
        <v>44785</v>
      </c>
      <c r="BA786" s="158">
        <f>_xll.qlCalendarAdvance(Calendar,BA785,AY786,"f",,Trigger)</f>
        <v>44789</v>
      </c>
      <c r="BB786" s="158">
        <f>_xll.qlInterestRateIndexMaturity(Currency&amp;"ibor"&amp;Tenor,BA786,Trigger)</f>
        <v>45154</v>
      </c>
      <c r="BC786" s="320">
        <f>_xll.qlIndexFixing($AC$5,AZ786,TRUE,_xll.ohTrigger(Trigger,Trigger12M))</f>
        <v>1.6329159269447262E-2</v>
      </c>
      <c r="BD786" s="320">
        <f>_xll.qlIndexFixing($BE$1,AZ786,TRUE,_xll.ohTrigger(Trigger,Trigger12M))</f>
        <v>1.6533277743589803E-2</v>
      </c>
    </row>
    <row r="787" spans="51:56" ht="11.25" customHeight="1" x14ac:dyDescent="0.25">
      <c r="AY787" s="159" t="s">
        <v>90</v>
      </c>
      <c r="AZ787" s="158">
        <f>_xll.qlInterestRateIndexFixingDate(Currency&amp;"ibor"&amp;Tenor,BA787,Trigger)</f>
        <v>44792</v>
      </c>
      <c r="BA787" s="158">
        <f>_xll.qlCalendarAdvance(Calendar,BA786,AY787,"f",,Trigger)</f>
        <v>44796</v>
      </c>
      <c r="BB787" s="158">
        <f>_xll.qlInterestRateIndexMaturity(Currency&amp;"ibor"&amp;Tenor,BA787,Trigger)</f>
        <v>45161</v>
      </c>
      <c r="BC787" s="320">
        <f>_xll.qlIndexFixing($AC$5,AZ787,TRUE,_xll.ohTrigger(Trigger,Trigger12M))</f>
        <v>1.6354151737394938E-2</v>
      </c>
      <c r="BD787" s="320">
        <f>_xll.qlIndexFixing($BE$1,AZ787,TRUE,_xll.ohTrigger(Trigger,Trigger12M))</f>
        <v>1.6557003325043902E-2</v>
      </c>
    </row>
    <row r="788" spans="51:56" ht="11.25" customHeight="1" x14ac:dyDescent="0.25">
      <c r="AY788" s="159" t="s">
        <v>90</v>
      </c>
      <c r="AZ788" s="158">
        <f>_xll.qlInterestRateIndexFixingDate(Currency&amp;"ibor"&amp;Tenor,BA788,Trigger)</f>
        <v>44799</v>
      </c>
      <c r="BA788" s="158">
        <f>_xll.qlCalendarAdvance(Calendar,BA787,AY788,"f",,Trigger)</f>
        <v>44803</v>
      </c>
      <c r="BB788" s="158">
        <f>_xll.qlInterestRateIndexMaturity(Currency&amp;"ibor"&amp;Tenor,BA788,Trigger)</f>
        <v>45168</v>
      </c>
      <c r="BC788" s="320">
        <f>_xll.qlIndexFixing($AC$5,AZ788,TRUE,_xll.ohTrigger(Trigger,Trigger12M))</f>
        <v>1.6379062437423052E-2</v>
      </c>
      <c r="BD788" s="320">
        <f>_xll.qlIndexFixing($BE$1,AZ788,TRUE,_xll.ohTrigger(Trigger,Trigger12M))</f>
        <v>1.658052437526835E-2</v>
      </c>
    </row>
    <row r="789" spans="51:56" ht="11.25" customHeight="1" x14ac:dyDescent="0.25">
      <c r="AY789" s="159" t="s">
        <v>90</v>
      </c>
      <c r="AZ789" s="158">
        <f>_xll.qlInterestRateIndexFixingDate(Currency&amp;"ibor"&amp;Tenor,BA789,Trigger)</f>
        <v>44806</v>
      </c>
      <c r="BA789" s="158">
        <f>_xll.qlCalendarAdvance(Calendar,BA788,AY789,"f",,Trigger)</f>
        <v>44810</v>
      </c>
      <c r="BB789" s="158">
        <f>_xll.qlInterestRateIndexMaturity(Currency&amp;"ibor"&amp;Tenor,BA789,Trigger)</f>
        <v>45175</v>
      </c>
      <c r="BC789" s="320">
        <f>_xll.qlIndexFixing($AC$5,AZ789,TRUE,_xll.ohTrigger(Trigger,Trigger12M))</f>
        <v>1.6403891363406538E-2</v>
      </c>
      <c r="BD789" s="320">
        <f>_xll.qlIndexFixing($BE$1,AZ789,TRUE,_xll.ohTrigger(Trigger,Trigger12M))</f>
        <v>1.6603833302653834E-2</v>
      </c>
    </row>
    <row r="790" spans="51:56" ht="11.25" customHeight="1" x14ac:dyDescent="0.25">
      <c r="AY790" s="159" t="s">
        <v>90</v>
      </c>
      <c r="AZ790" s="158">
        <f>_xll.qlInterestRateIndexFixingDate(Currency&amp;"ibor"&amp;Tenor,BA790,Trigger)</f>
        <v>44813</v>
      </c>
      <c r="BA790" s="158">
        <f>_xll.qlCalendarAdvance(Calendar,BA789,AY790,"f",,Trigger)</f>
        <v>44817</v>
      </c>
      <c r="BB790" s="158">
        <f>_xll.qlInterestRateIndexMaturity(Currency&amp;"ibor"&amp;Tenor,BA790,Trigger)</f>
        <v>45182</v>
      </c>
      <c r="BC790" s="320">
        <f>_xll.qlIndexFixing($AC$5,AZ790,TRUE,_xll.ohTrigger(Trigger,Trigger12M))</f>
        <v>1.642863850923959E-2</v>
      </c>
      <c r="BD790" s="320">
        <f>_xll.qlIndexFixing($BE$1,AZ790,TRUE,_xll.ohTrigger(Trigger,Trigger12M))</f>
        <v>1.6626922449276306E-2</v>
      </c>
    </row>
    <row r="791" spans="51:56" ht="11.25" customHeight="1" x14ac:dyDescent="0.25">
      <c r="AY791" s="159" t="s">
        <v>90</v>
      </c>
      <c r="AZ791" s="158">
        <f>_xll.qlInterestRateIndexFixingDate(Currency&amp;"ibor"&amp;Tenor,BA791,Trigger)</f>
        <v>44820</v>
      </c>
      <c r="BA791" s="158">
        <f>_xll.qlCalendarAdvance(Calendar,BA790,AY791,"f",,Trigger)</f>
        <v>44824</v>
      </c>
      <c r="BB791" s="158">
        <f>_xll.qlInterestRateIndexMaturity(Currency&amp;"ibor"&amp;Tenor,BA791,Trigger)</f>
        <v>45189</v>
      </c>
      <c r="BC791" s="320">
        <f>_xll.qlIndexFixing($AC$5,AZ791,TRUE,_xll.ohTrigger(Trigger,Trigger12M))</f>
        <v>1.6453303868837216E-2</v>
      </c>
      <c r="BD791" s="320">
        <f>_xll.qlIndexFixing($BE$1,AZ791,TRUE,_xll.ohTrigger(Trigger,Trigger12M))</f>
        <v>1.664978409090552E-2</v>
      </c>
    </row>
    <row r="792" spans="51:56" ht="11.25" customHeight="1" x14ac:dyDescent="0.25">
      <c r="AY792" s="159" t="s">
        <v>90</v>
      </c>
      <c r="AZ792" s="158">
        <f>_xll.qlInterestRateIndexFixingDate(Currency&amp;"ibor"&amp;Tenor,BA792,Trigger)</f>
        <v>44827</v>
      </c>
      <c r="BA792" s="158">
        <f>_xll.qlCalendarAdvance(Calendar,BA791,AY792,"f",,Trigger)</f>
        <v>44831</v>
      </c>
      <c r="BB792" s="158">
        <f>_xll.qlInterestRateIndexMaturity(Currency&amp;"ibor"&amp;Tenor,BA792,Trigger)</f>
        <v>45196</v>
      </c>
      <c r="BC792" s="320">
        <f>_xll.qlIndexFixing($AC$5,AZ792,TRUE,_xll.ohTrigger(Trigger,Trigger12M))</f>
        <v>1.6477887436133907E-2</v>
      </c>
      <c r="BD792" s="320">
        <f>_xll.qlIndexFixing($BE$1,AZ792,TRUE,_xll.ohTrigger(Trigger,Trigger12M))</f>
        <v>1.6672410437016873E-2</v>
      </c>
    </row>
    <row r="793" spans="51:56" ht="11.25" customHeight="1" x14ac:dyDescent="0.25">
      <c r="AY793" s="159" t="s">
        <v>90</v>
      </c>
      <c r="AZ793" s="158">
        <f>_xll.qlInterestRateIndexFixingDate(Currency&amp;"ibor"&amp;Tenor,BA793,Trigger)</f>
        <v>44834</v>
      </c>
      <c r="BA793" s="158">
        <f>_xll.qlCalendarAdvance(Calendar,BA792,AY793,"f",,Trigger)</f>
        <v>44838</v>
      </c>
      <c r="BB793" s="158">
        <f>_xll.qlInterestRateIndexMaturity(Currency&amp;"ibor"&amp;Tenor,BA793,Trigger)</f>
        <v>45203</v>
      </c>
      <c r="BC793" s="320">
        <f>_xll.qlIndexFixing($AC$5,AZ793,TRUE,_xll.ohTrigger(Trigger,Trigger12M))</f>
        <v>1.6502389205084313E-2</v>
      </c>
      <c r="BD793" s="320">
        <f>_xll.qlIndexFixing($BE$1,AZ793,TRUE,_xll.ohTrigger(Trigger,Trigger12M))</f>
        <v>1.6694793630798392E-2</v>
      </c>
    </row>
    <row r="794" spans="51:56" ht="11.25" customHeight="1" x14ac:dyDescent="0.25">
      <c r="AY794" s="159" t="s">
        <v>90</v>
      </c>
      <c r="AZ794" s="158">
        <f>_xll.qlInterestRateIndexFixingDate(Currency&amp;"ibor"&amp;Tenor,BA794,Trigger)</f>
        <v>44841</v>
      </c>
      <c r="BA794" s="158">
        <f>_xll.qlCalendarAdvance(Calendar,BA793,AY794,"f",,Trigger)</f>
        <v>44845</v>
      </c>
      <c r="BB794" s="158">
        <f>_xll.qlInterestRateIndexMaturity(Currency&amp;"ibor"&amp;Tenor,BA794,Trigger)</f>
        <v>45210</v>
      </c>
      <c r="BC794" s="320">
        <f>_xll.qlIndexFixing($AC$5,AZ794,TRUE,_xll.ohTrigger(Trigger,Trigger12M))</f>
        <v>1.6526809169662784E-2</v>
      </c>
      <c r="BD794" s="320">
        <f>_xll.qlIndexFixing($BE$1,AZ794,TRUE,_xll.ohTrigger(Trigger,Trigger12M))</f>
        <v>1.6716925749165643E-2</v>
      </c>
    </row>
    <row r="795" spans="51:56" ht="11.25" customHeight="1" x14ac:dyDescent="0.25">
      <c r="AY795" s="159" t="s">
        <v>90</v>
      </c>
      <c r="AZ795" s="158">
        <f>_xll.qlInterestRateIndexFixingDate(Currency&amp;"ibor"&amp;Tenor,BA795,Trigger)</f>
        <v>44848</v>
      </c>
      <c r="BA795" s="158">
        <f>_xll.qlCalendarAdvance(Calendar,BA794,AY795,"f",,Trigger)</f>
        <v>44852</v>
      </c>
      <c r="BB795" s="158">
        <f>_xll.qlInterestRateIndexMaturity(Currency&amp;"ibor"&amp;Tenor,BA795,Trigger)</f>
        <v>45217</v>
      </c>
      <c r="BC795" s="320">
        <f>_xll.qlIndexFixing($AC$5,AZ795,TRUE,_xll.ohTrigger(Trigger,Trigger12M))</f>
        <v>1.6551147323864479E-2</v>
      </c>
      <c r="BD795" s="320">
        <f>_xll.qlIndexFixing($BE$1,AZ795,TRUE,_xll.ohTrigger(Trigger,Trigger12M))</f>
        <v>1.6738798802771578E-2</v>
      </c>
    </row>
    <row r="796" spans="51:56" ht="11.25" customHeight="1" x14ac:dyDescent="0.25">
      <c r="AY796" s="159" t="s">
        <v>90</v>
      </c>
      <c r="AZ796" s="158">
        <f>_xll.qlInterestRateIndexFixingDate(Currency&amp;"ibor"&amp;Tenor,BA796,Trigger)</f>
        <v>44855</v>
      </c>
      <c r="BA796" s="158">
        <f>_xll.qlCalendarAdvance(Calendar,BA795,AY796,"f",,Trigger)</f>
        <v>44859</v>
      </c>
      <c r="BB796" s="158">
        <f>_xll.qlInterestRateIndexMaturity(Currency&amp;"ibor"&amp;Tenor,BA796,Trigger)</f>
        <v>45224</v>
      </c>
      <c r="BC796" s="320">
        <f>_xll.qlIndexFixing($AC$5,AZ796,TRUE,_xll.ohTrigger(Trigger,Trigger12M))</f>
        <v>1.6575403661703833E-2</v>
      </c>
      <c r="BD796" s="320">
        <f>_xll.qlIndexFixing($BE$1,AZ796,TRUE,_xll.ohTrigger(Trigger,Trigger12M))</f>
        <v>1.6760404736019901E-2</v>
      </c>
    </row>
    <row r="797" spans="51:56" ht="11.25" customHeight="1" x14ac:dyDescent="0.25">
      <c r="AY797" s="159" t="s">
        <v>90</v>
      </c>
      <c r="AZ797" s="158">
        <f>_xll.qlInterestRateIndexFixingDate(Currency&amp;"ibor"&amp;Tenor,BA797,Trigger)</f>
        <v>44862</v>
      </c>
      <c r="BA797" s="158">
        <f>_xll.qlCalendarAdvance(Calendar,BA796,AY797,"f",,Trigger)</f>
        <v>44866</v>
      </c>
      <c r="BB797" s="158">
        <f>_xll.qlInterestRateIndexMaturity(Currency&amp;"ibor"&amp;Tenor,BA797,Trigger)</f>
        <v>45231</v>
      </c>
      <c r="BC797" s="320">
        <f>_xll.qlIndexFixing($AC$5,AZ797,TRUE,_xll.ohTrigger(Trigger,Trigger12M))</f>
        <v>1.6599578177215423E-2</v>
      </c>
      <c r="BD797" s="320">
        <f>_xll.qlIndexFixing($BE$1,AZ797,TRUE,_xll.ohTrigger(Trigger,Trigger12M))</f>
        <v>1.6781735427079732E-2</v>
      </c>
    </row>
    <row r="798" spans="51:56" ht="11.25" customHeight="1" x14ac:dyDescent="0.25">
      <c r="AY798" s="159" t="s">
        <v>90</v>
      </c>
      <c r="AZ798" s="158">
        <f>_xll.qlInterestRateIndexFixingDate(Currency&amp;"ibor"&amp;Tenor,BA798,Trigger)</f>
        <v>44869</v>
      </c>
      <c r="BA798" s="158">
        <f>_xll.qlCalendarAdvance(Calendar,BA797,AY798,"f",,Trigger)</f>
        <v>44873</v>
      </c>
      <c r="BB798" s="158">
        <f>_xll.qlInterestRateIndexMaturity(Currency&amp;"ibor"&amp;Tenor,BA798,Trigger)</f>
        <v>45238</v>
      </c>
      <c r="BC798" s="320">
        <f>_xll.qlIndexFixing($AC$5,AZ798,TRUE,_xll.ohTrigger(Trigger,Trigger12M))</f>
        <v>1.6623670864454199E-2</v>
      </c>
      <c r="BD798" s="320">
        <f>_xll.qlIndexFixing($BE$1,AZ798,TRUE,_xll.ohTrigger(Trigger,Trigger12M))</f>
        <v>1.6802782687900062E-2</v>
      </c>
    </row>
    <row r="799" spans="51:56" ht="11.25" customHeight="1" x14ac:dyDescent="0.25">
      <c r="AY799" s="159" t="s">
        <v>90</v>
      </c>
      <c r="AZ799" s="158">
        <f>_xll.qlInterestRateIndexFixingDate(Currency&amp;"ibor"&amp;Tenor,BA799,Trigger)</f>
        <v>44876</v>
      </c>
      <c r="BA799" s="158">
        <f>_xll.qlCalendarAdvance(Calendar,BA798,AY799,"f",,Trigger)</f>
        <v>44880</v>
      </c>
      <c r="BB799" s="158">
        <f>_xll.qlInterestRateIndexMaturity(Currency&amp;"ibor"&amp;Tenor,BA799,Trigger)</f>
        <v>45245</v>
      </c>
      <c r="BC799" s="320">
        <f>_xll.qlIndexFixing($AC$5,AZ799,TRUE,_xll.ohTrigger(Trigger,Trigger12M))</f>
        <v>1.6647681717495037E-2</v>
      </c>
      <c r="BD799" s="320">
        <f>_xll.qlIndexFixing($BE$1,AZ799,TRUE,_xll.ohTrigger(Trigger,Trigger12M))</f>
        <v>1.6823538264225318E-2</v>
      </c>
    </row>
    <row r="800" spans="51:56" ht="11.25" customHeight="1" x14ac:dyDescent="0.25">
      <c r="AY800" s="159" t="s">
        <v>90</v>
      </c>
      <c r="AZ800" s="158">
        <f>_xll.qlInterestRateIndexFixingDate(Currency&amp;"ibor"&amp;Tenor,BA800,Trigger)</f>
        <v>44883</v>
      </c>
      <c r="BA800" s="158">
        <f>_xll.qlCalendarAdvance(Calendar,BA799,AY800,"f",,Trigger)</f>
        <v>44887</v>
      </c>
      <c r="BB800" s="158">
        <f>_xll.qlInterestRateIndexMaturity(Currency&amp;"ibor"&amp;Tenor,BA800,Trigger)</f>
        <v>45252</v>
      </c>
      <c r="BC800" s="320">
        <f>_xll.qlIndexFixing($AC$5,AZ800,TRUE,_xll.ohTrigger(Trigger,Trigger12M))</f>
        <v>1.667161073043252E-2</v>
      </c>
      <c r="BD800" s="320">
        <f>_xll.qlIndexFixing($BE$1,AZ800,TRUE,_xll.ohTrigger(Trigger,Trigger12M))</f>
        <v>1.6843993835612855E-2</v>
      </c>
    </row>
    <row r="801" spans="51:56" ht="11.25" customHeight="1" x14ac:dyDescent="0.25">
      <c r="AY801" s="159" t="s">
        <v>90</v>
      </c>
      <c r="AZ801" s="158">
        <f>_xll.qlInterestRateIndexFixingDate(Currency&amp;"ibor"&amp;Tenor,BA801,Trigger)</f>
        <v>44890</v>
      </c>
      <c r="BA801" s="158">
        <f>_xll.qlCalendarAdvance(Calendar,BA800,AY801,"f",,Trigger)</f>
        <v>44894</v>
      </c>
      <c r="BB801" s="158">
        <f>_xll.qlInterestRateIndexMaturity(Currency&amp;"ibor"&amp;Tenor,BA801,Trigger)</f>
        <v>45259</v>
      </c>
      <c r="BC801" s="320">
        <f>_xll.qlIndexFixing($AC$5,AZ801,TRUE,_xll.ohTrigger(Trigger,Trigger12M))</f>
        <v>1.6695457897381392E-2</v>
      </c>
      <c r="BD801" s="320">
        <f>_xll.qlIndexFixing($BE$1,AZ801,TRUE,_xll.ohTrigger(Trigger,Trigger12M))</f>
        <v>1.6864141015449634E-2</v>
      </c>
    </row>
    <row r="802" spans="51:56" ht="11.25" customHeight="1" x14ac:dyDescent="0.25">
      <c r="AY802" s="159" t="s">
        <v>90</v>
      </c>
      <c r="AZ802" s="158">
        <f>_xll.qlInterestRateIndexFixingDate(Currency&amp;"ibor"&amp;Tenor,BA802,Trigger)</f>
        <v>44897</v>
      </c>
      <c r="BA802" s="158">
        <f>_xll.qlCalendarAdvance(Calendar,BA801,AY802,"f",,Trigger)</f>
        <v>44901</v>
      </c>
      <c r="BB802" s="158">
        <f>_xll.qlInterestRateIndexMaturity(Currency&amp;"ibor"&amp;Tenor,BA802,Trigger)</f>
        <v>45266</v>
      </c>
      <c r="BC802" s="320">
        <f>_xll.qlIndexFixing($AC$5,AZ802,TRUE,_xll.ohTrigger(Trigger,Trigger12M))</f>
        <v>1.6719223212476746E-2</v>
      </c>
      <c r="BD802" s="320">
        <f>_xll.qlIndexFixing($BE$1,AZ802,TRUE,_xll.ohTrigger(Trigger,Trigger12M))</f>
        <v>1.6883971350971024E-2</v>
      </c>
    </row>
    <row r="803" spans="51:56" ht="11.25" customHeight="1" x14ac:dyDescent="0.25">
      <c r="AY803" s="159" t="s">
        <v>90</v>
      </c>
      <c r="AZ803" s="158">
        <f>_xll.qlInterestRateIndexFixingDate(Currency&amp;"ibor"&amp;Tenor,BA803,Trigger)</f>
        <v>44904</v>
      </c>
      <c r="BA803" s="158">
        <f>_xll.qlCalendarAdvance(Calendar,BA802,AY803,"f",,Trigger)</f>
        <v>44908</v>
      </c>
      <c r="BB803" s="158">
        <f>_xll.qlInterestRateIndexMaturity(Currency&amp;"ibor"&amp;Tenor,BA803,Trigger)</f>
        <v>45273</v>
      </c>
      <c r="BC803" s="320">
        <f>_xll.qlIndexFixing($AC$5,AZ803,TRUE,_xll.ohTrigger(Trigger,Trigger12M))</f>
        <v>1.6742906669873398E-2</v>
      </c>
      <c r="BD803" s="320">
        <f>_xll.qlIndexFixing($BE$1,AZ803,TRUE,_xll.ohTrigger(Trigger,Trigger12M))</f>
        <v>1.6903476323282287E-2</v>
      </c>
    </row>
    <row r="804" spans="51:56" ht="11.25" customHeight="1" x14ac:dyDescent="0.25">
      <c r="AY804" s="159" t="s">
        <v>90</v>
      </c>
      <c r="AZ804" s="158">
        <f>_xll.qlInterestRateIndexFixingDate(Currency&amp;"ibor"&amp;Tenor,BA804,Trigger)</f>
        <v>44911</v>
      </c>
      <c r="BA804" s="158">
        <f>_xll.qlCalendarAdvance(Calendar,BA803,AY804,"f",,Trigger)</f>
        <v>44915</v>
      </c>
      <c r="BB804" s="158">
        <f>_xll.qlInterestRateIndexMaturity(Currency&amp;"ibor"&amp;Tenor,BA804,Trigger)</f>
        <v>45280</v>
      </c>
      <c r="BC804" s="320">
        <f>_xll.qlIndexFixing($AC$5,AZ804,TRUE,_xll.ohTrigger(Trigger,Trigger12M))</f>
        <v>1.6766508263746309E-2</v>
      </c>
      <c r="BD804" s="320">
        <f>_xll.qlIndexFixing($BE$1,AZ804,TRUE,_xll.ohTrigger(Trigger,Trigger12M))</f>
        <v>1.6922647347376963E-2</v>
      </c>
    </row>
    <row r="805" spans="51:56" ht="11.25" customHeight="1" x14ac:dyDescent="0.25">
      <c r="AY805" s="159" t="s">
        <v>90</v>
      </c>
      <c r="AZ805" s="158">
        <f>_xll.qlInterestRateIndexFixingDate(Currency&amp;"ibor"&amp;Tenor,BA805,Trigger)</f>
        <v>44917</v>
      </c>
      <c r="BA805" s="158">
        <f>_xll.qlCalendarAdvance(Calendar,BA804,AY805,"f",,Trigger)</f>
        <v>44922</v>
      </c>
      <c r="BB805" s="158">
        <f>_xll.qlInterestRateIndexMaturity(Currency&amp;"ibor"&amp;Tenor,BA805,Trigger)</f>
        <v>45287</v>
      </c>
      <c r="BC805" s="320">
        <f>_xll.qlIndexFixing($AC$5,AZ805,TRUE,_xll.ohTrigger(Trigger,Trigger12M))</f>
        <v>1.6790027988290591E-2</v>
      </c>
      <c r="BD805" s="320">
        <f>_xll.qlIndexFixing($BE$1,AZ805,TRUE,_xll.ohTrigger(Trigger,Trigger12M))</f>
        <v>1.6941475772159216E-2</v>
      </c>
    </row>
    <row r="806" spans="51:56" ht="11.25" customHeight="1" x14ac:dyDescent="0.25">
      <c r="AY806" s="159" t="s">
        <v>90</v>
      </c>
      <c r="AZ806" s="158">
        <f>_xll.qlInterestRateIndexFixingDate(Currency&amp;"ibor"&amp;Tenor,BA806,Trigger)</f>
        <v>44925</v>
      </c>
      <c r="BA806" s="158">
        <f>_xll.qlCalendarAdvance(Calendar,BA805,AY806,"f",,Trigger)</f>
        <v>44929</v>
      </c>
      <c r="BB806" s="158">
        <f>_xll.qlInterestRateIndexMaturity(Currency&amp;"ibor"&amp;Tenor,BA806,Trigger)</f>
        <v>45294</v>
      </c>
      <c r="BC806" s="320">
        <f>_xll.qlIndexFixing($AC$5,AZ806,TRUE,_xll.ohTrigger(Trigger,Trigger12M))</f>
        <v>1.6813465837721059E-2</v>
      </c>
      <c r="BD806" s="320">
        <f>_xll.qlIndexFixing($BE$1,AZ806,TRUE,_xll.ohTrigger(Trigger,Trigger12M))</f>
        <v>1.6959952880468566E-2</v>
      </c>
    </row>
    <row r="807" spans="51:56" ht="11.25" customHeight="1" x14ac:dyDescent="0.25">
      <c r="AY807" s="159" t="s">
        <v>90</v>
      </c>
      <c r="AZ807" s="158">
        <f>_xll.qlInterestRateIndexFixingDate(Currency&amp;"ibor"&amp;Tenor,BA807,Trigger)</f>
        <v>44932</v>
      </c>
      <c r="BA807" s="158">
        <f>_xll.qlCalendarAdvance(Calendar,BA806,AY807,"f",,Trigger)</f>
        <v>44936</v>
      </c>
      <c r="BB807" s="158">
        <f>_xll.qlInterestRateIndexMaturity(Currency&amp;"ibor"&amp;Tenor,BA807,Trigger)</f>
        <v>45301</v>
      </c>
      <c r="BC807" s="320">
        <f>_xll.qlIndexFixing($AC$5,AZ807,TRUE,_xll.ohTrigger(Trigger,Trigger12M))</f>
        <v>1.6836821806272901E-2</v>
      </c>
      <c r="BD807" s="320">
        <f>_xll.qlIndexFixing($BE$1,AZ807,TRUE,_xll.ohTrigger(Trigger,Trigger12M))</f>
        <v>1.6978069889101374E-2</v>
      </c>
    </row>
    <row r="808" spans="51:56" ht="11.25" customHeight="1" x14ac:dyDescent="0.25">
      <c r="AY808" s="159" t="s">
        <v>90</v>
      </c>
      <c r="AZ808" s="158">
        <f>_xll.qlInterestRateIndexFixingDate(Currency&amp;"ibor"&amp;Tenor,BA808,Trigger)</f>
        <v>44939</v>
      </c>
      <c r="BA808" s="158">
        <f>_xll.qlCalendarAdvance(Calendar,BA807,AY808,"f",,Trigger)</f>
        <v>44943</v>
      </c>
      <c r="BB808" s="158">
        <f>_xll.qlInterestRateIndexMaturity(Currency&amp;"ibor"&amp;Tenor,BA808,Trigger)</f>
        <v>45308</v>
      </c>
      <c r="BC808" s="320">
        <f>_xll.qlIndexFixing($AC$5,AZ808,TRUE,_xll.ohTrigger(Trigger,Trigger12M))</f>
        <v>1.6860095888201237E-2</v>
      </c>
      <c r="BD808" s="320">
        <f>_xll.qlIndexFixing($BE$1,AZ808,TRUE,_xll.ohTrigger(Trigger,Trigger12M))</f>
        <v>1.6995817948836884E-2</v>
      </c>
    </row>
    <row r="809" spans="51:56" ht="11.25" customHeight="1" x14ac:dyDescent="0.25">
      <c r="AY809" s="159" t="s">
        <v>90</v>
      </c>
      <c r="AZ809" s="158">
        <f>_xll.qlInterestRateIndexFixingDate(Currency&amp;"ibor"&amp;Tenor,BA809,Trigger)</f>
        <v>44946</v>
      </c>
      <c r="BA809" s="158">
        <f>_xll.qlCalendarAdvance(Calendar,BA808,AY809,"f",,Trigger)</f>
        <v>44950</v>
      </c>
      <c r="BB809" s="158">
        <f>_xll.qlInterestRateIndexMaturity(Currency&amp;"ibor"&amp;Tenor,BA809,Trigger)</f>
        <v>45315</v>
      </c>
      <c r="BC809" s="320">
        <f>_xll.qlIndexFixing($AC$5,AZ809,TRUE,_xll.ohTrigger(Trigger,Trigger12M))</f>
        <v>1.6883288077781326E-2</v>
      </c>
      <c r="BD809" s="320">
        <f>_xll.qlIndexFixing($BE$1,AZ809,TRUE,_xll.ohTrigger(Trigger,Trigger12M))</f>
        <v>1.7013188144463953E-2</v>
      </c>
    </row>
    <row r="810" spans="51:56" ht="11.25" customHeight="1" x14ac:dyDescent="0.25">
      <c r="AY810" s="159" t="s">
        <v>90</v>
      </c>
      <c r="AZ810" s="158">
        <f>_xll.qlInterestRateIndexFixingDate(Currency&amp;"ibor"&amp;Tenor,BA810,Trigger)</f>
        <v>44953</v>
      </c>
      <c r="BA810" s="158">
        <f>_xll.qlCalendarAdvance(Calendar,BA809,AY810,"f",,Trigger)</f>
        <v>44957</v>
      </c>
      <c r="BB810" s="158">
        <f>_xll.qlInterestRateIndexMaturity(Currency&amp;"ibor"&amp;Tenor,BA810,Trigger)</f>
        <v>45322</v>
      </c>
      <c r="BC810" s="320">
        <f>_xll.qlIndexFixing($AC$5,AZ810,TRUE,_xll.ohTrigger(Trigger,Trigger12M))</f>
        <v>1.6906398369308365E-2</v>
      </c>
      <c r="BD810" s="320">
        <f>_xll.qlIndexFixing($BE$1,AZ810,TRUE,_xll.ohTrigger(Trigger,Trigger12M))</f>
        <v>1.7030171494807546E-2</v>
      </c>
    </row>
    <row r="811" spans="51:56" ht="11.25" customHeight="1" x14ac:dyDescent="0.25">
      <c r="AY811" s="159" t="s">
        <v>90</v>
      </c>
      <c r="AZ811" s="158">
        <f>_xll.qlInterestRateIndexFixingDate(Currency&amp;"ibor"&amp;Tenor,BA811,Trigger)</f>
        <v>44960</v>
      </c>
      <c r="BA811" s="158">
        <f>_xll.qlCalendarAdvance(Calendar,BA810,AY811,"f",,Trigger)</f>
        <v>44964</v>
      </c>
      <c r="BB811" s="158">
        <f>_xll.qlInterestRateIndexMaturity(Currency&amp;"ibor"&amp;Tenor,BA811,Trigger)</f>
        <v>45329</v>
      </c>
      <c r="BC811" s="320">
        <f>_xll.qlIndexFixing($AC$5,AZ811,TRUE,_xll.ohTrigger(Trigger,Trigger12M))</f>
        <v>1.6929426757097472E-2</v>
      </c>
      <c r="BD811" s="320">
        <f>_xll.qlIndexFixing($BE$1,AZ811,TRUE,_xll.ohTrigger(Trigger,Trigger12M))</f>
        <v>1.7046758952757639E-2</v>
      </c>
    </row>
    <row r="812" spans="51:56" ht="11.25" customHeight="1" x14ac:dyDescent="0.25">
      <c r="AY812" s="159" t="s">
        <v>90</v>
      </c>
      <c r="AZ812" s="158">
        <f>_xll.qlInterestRateIndexFixingDate(Currency&amp;"ibor"&amp;Tenor,BA812,Trigger)</f>
        <v>44967</v>
      </c>
      <c r="BA812" s="158">
        <f>_xll.qlCalendarAdvance(Calendar,BA811,AY812,"f",,Trigger)</f>
        <v>44971</v>
      </c>
      <c r="BB812" s="158">
        <f>_xll.qlInterestRateIndexMaturity(Currency&amp;"ibor"&amp;Tenor,BA812,Trigger)</f>
        <v>45336</v>
      </c>
      <c r="BC812" s="320">
        <f>_xll.qlIndexFixing($AC$5,AZ812,TRUE,_xll.ohTrigger(Trigger,Trigger12M))</f>
        <v>1.6952373235484361E-2</v>
      </c>
      <c r="BD812" s="320">
        <f>_xll.qlIndexFixing($BE$1,AZ812,TRUE,_xll.ohTrigger(Trigger,Trigger12M))</f>
        <v>1.7062941405298581E-2</v>
      </c>
    </row>
    <row r="813" spans="51:56" ht="11.25" customHeight="1" x14ac:dyDescent="0.25">
      <c r="AY813" s="159" t="s">
        <v>90</v>
      </c>
      <c r="AZ813" s="158">
        <f>_xll.qlInterestRateIndexFixingDate(Currency&amp;"ibor"&amp;Tenor,BA813,Trigger)</f>
        <v>44974</v>
      </c>
      <c r="BA813" s="158">
        <f>_xll.qlCalendarAdvance(Calendar,BA812,AY813,"f",,Trigger)</f>
        <v>44978</v>
      </c>
      <c r="BB813" s="158">
        <f>_xll.qlInterestRateIndexMaturity(Currency&amp;"ibor"&amp;Tenor,BA813,Trigger)</f>
        <v>45343</v>
      </c>
      <c r="BC813" s="320">
        <f>_xll.qlIndexFixing($AC$5,AZ813,TRUE,_xll.ohTrigger(Trigger,Trigger12M))</f>
        <v>1.697523779882423E-2</v>
      </c>
      <c r="BD813" s="320">
        <f>_xll.qlIndexFixing($BE$1,AZ813,TRUE,_xll.ohTrigger(Trigger,Trigger12M))</f>
        <v>1.7078709673541043E-2</v>
      </c>
    </row>
    <row r="814" spans="51:56" ht="11.25" customHeight="1" x14ac:dyDescent="0.25">
      <c r="AY814" s="159" t="s">
        <v>90</v>
      </c>
      <c r="AZ814" s="158">
        <f>_xll.qlInterestRateIndexFixingDate(Currency&amp;"ibor"&amp;Tenor,BA814,Trigger)</f>
        <v>44981</v>
      </c>
      <c r="BA814" s="158">
        <f>_xll.qlCalendarAdvance(Calendar,BA813,AY814,"f",,Trigger)</f>
        <v>44985</v>
      </c>
      <c r="BB814" s="158">
        <f>_xll.qlInterestRateIndexMaturity(Currency&amp;"ibor"&amp;Tenor,BA814,Trigger)</f>
        <v>45351</v>
      </c>
      <c r="BC814" s="320">
        <f>_xll.qlIndexFixing($AC$5,AZ814,TRUE,_xll.ohTrigger(Trigger,Trigger12M))</f>
        <v>1.7000712680518518E-2</v>
      </c>
      <c r="BD814" s="320">
        <f>_xll.qlIndexFixing($BE$1,AZ814,TRUE,_xll.ohTrigger(Trigger,Trigger12M))</f>
        <v>1.7095248314220712E-2</v>
      </c>
    </row>
    <row r="815" spans="51:56" ht="11.25" customHeight="1" x14ac:dyDescent="0.25">
      <c r="AY815" s="159" t="s">
        <v>90</v>
      </c>
      <c r="AZ815" s="158">
        <f>_xll.qlInterestRateIndexFixingDate(Currency&amp;"ibor"&amp;Tenor,BA815,Trigger)</f>
        <v>44988</v>
      </c>
      <c r="BA815" s="158">
        <f>_xll.qlCalendarAdvance(Calendar,BA814,AY815,"f",,Trigger)</f>
        <v>44992</v>
      </c>
      <c r="BB815" s="158">
        <f>_xll.qlInterestRateIndexMaturity(Currency&amp;"ibor"&amp;Tenor,BA815,Trigger)</f>
        <v>45358</v>
      </c>
      <c r="BC815" s="320">
        <f>_xll.qlIndexFixing($AC$5,AZ815,TRUE,_xll.ohTrigger(Trigger,Trigger12M))</f>
        <v>1.7023459243958546E-2</v>
      </c>
      <c r="BD815" s="320">
        <f>_xll.qlIndexFixing($BE$1,AZ815,TRUE,_xll.ohTrigger(Trigger,Trigger12M))</f>
        <v>1.7110124032558068E-2</v>
      </c>
    </row>
    <row r="816" spans="51:56" ht="11.25" customHeight="1" x14ac:dyDescent="0.25">
      <c r="AY816" s="159" t="s">
        <v>90</v>
      </c>
      <c r="AZ816" s="158">
        <f>_xll.qlInterestRateIndexFixingDate(Currency&amp;"ibor"&amp;Tenor,BA816,Trigger)</f>
        <v>44995</v>
      </c>
      <c r="BA816" s="158">
        <f>_xll.qlCalendarAdvance(Calendar,BA815,AY816,"f",,Trigger)</f>
        <v>44999</v>
      </c>
      <c r="BB816" s="158">
        <f>_xll.qlInterestRateIndexMaturity(Currency&amp;"ibor"&amp;Tenor,BA816,Trigger)</f>
        <v>45365</v>
      </c>
      <c r="BC816" s="320">
        <f>_xll.qlIndexFixing($AC$5,AZ816,TRUE,_xll.ohTrigger(Trigger,Trigger12M))</f>
        <v>1.7046124100208049E-2</v>
      </c>
      <c r="BD816" s="320">
        <f>_xll.qlIndexFixing($BE$1,AZ816,TRUE,_xll.ohTrigger(Trigger,Trigger12M))</f>
        <v>1.7124557210581301E-2</v>
      </c>
    </row>
    <row r="817" spans="51:56" ht="11.25" customHeight="1" x14ac:dyDescent="0.25">
      <c r="AY817" s="159" t="s">
        <v>90</v>
      </c>
      <c r="AZ817" s="158">
        <f>_xll.qlInterestRateIndexFixingDate(Currency&amp;"ibor"&amp;Tenor,BA817,Trigger)</f>
        <v>45002</v>
      </c>
      <c r="BA817" s="158">
        <f>_xll.qlCalendarAdvance(Calendar,BA816,AY817,"f",,Trigger)</f>
        <v>45006</v>
      </c>
      <c r="BB817" s="158">
        <f>_xll.qlInterestRateIndexMaturity(Currency&amp;"ibor"&amp;Tenor,BA817,Trigger)</f>
        <v>45372</v>
      </c>
      <c r="BC817" s="320">
        <f>_xll.qlIndexFixing($AC$5,AZ817,TRUE,_xll.ohTrigger(Trigger,Trigger12M))</f>
        <v>1.7068707243691601E-2</v>
      </c>
      <c r="BD817" s="320">
        <f>_xll.qlIndexFixing($BE$1,AZ817,TRUE,_xll.ohTrigger(Trigger,Trigger12M))</f>
        <v>1.7138538422843765E-2</v>
      </c>
    </row>
    <row r="818" spans="51:56" ht="11.25" customHeight="1" x14ac:dyDescent="0.25">
      <c r="AY818" s="159" t="s">
        <v>90</v>
      </c>
      <c r="AZ818" s="158">
        <f>_xll.qlInterestRateIndexFixingDate(Currency&amp;"ibor"&amp;Tenor,BA818,Trigger)</f>
        <v>45009</v>
      </c>
      <c r="BA818" s="158">
        <f>_xll.qlCalendarAdvance(Calendar,BA817,AY818,"f",,Trigger)</f>
        <v>45013</v>
      </c>
      <c r="BB818" s="158">
        <f>_xll.qlInterestRateIndexMaturity(Currency&amp;"ibor"&amp;Tenor,BA818,Trigger)</f>
        <v>45379</v>
      </c>
      <c r="BC818" s="320">
        <f>_xll.qlIndexFixing($AC$5,AZ818,TRUE,_xll.ohTrigger(Trigger,Trigger12M))</f>
        <v>1.709120866885408E-2</v>
      </c>
      <c r="BD818" s="320">
        <f>_xll.qlIndexFixing($BE$1,AZ818,TRUE,_xll.ohTrigger(Trigger,Trigger12M))</f>
        <v>1.7152058178378969E-2</v>
      </c>
    </row>
    <row r="819" spans="51:56" ht="11.25" customHeight="1" x14ac:dyDescent="0.25">
      <c r="AY819" s="159" t="s">
        <v>90</v>
      </c>
      <c r="AZ819" s="158">
        <f>_xll.qlInterestRateIndexFixingDate(Currency&amp;"ibor"&amp;Tenor,BA819,Trigger)</f>
        <v>45016</v>
      </c>
      <c r="BA819" s="158">
        <f>_xll.qlCalendarAdvance(Calendar,BA818,AY819,"f",,Trigger)</f>
        <v>45020</v>
      </c>
      <c r="BB819" s="158">
        <f>_xll.qlInterestRateIndexMaturity(Currency&amp;"ibor"&amp;Tenor,BA819,Trigger)</f>
        <v>45386</v>
      </c>
      <c r="BC819" s="320">
        <f>_xll.qlIndexFixing($AC$5,AZ819,TRUE,_xll.ohTrigger(Trigger,Trigger12M))</f>
        <v>1.7113628370159589E-2</v>
      </c>
      <c r="BD819" s="320">
        <f>_xll.qlIndexFixing($BE$1,AZ819,TRUE,_xll.ohTrigger(Trigger,Trigger12M))</f>
        <v>1.7165106920737298E-2</v>
      </c>
    </row>
    <row r="820" spans="51:56" ht="11.25" customHeight="1" x14ac:dyDescent="0.25">
      <c r="AY820" s="159" t="s">
        <v>90</v>
      </c>
      <c r="AZ820" s="158">
        <f>_xll.qlInterestRateIndexFixingDate(Currency&amp;"ibor"&amp;Tenor,BA820,Trigger)</f>
        <v>45021</v>
      </c>
      <c r="BA820" s="158">
        <f>_xll.qlCalendarAdvance(Calendar,BA819,AY820,"f",,Trigger)</f>
        <v>45027</v>
      </c>
      <c r="BB820" s="158">
        <f>_xll.qlInterestRateIndexMaturity(Currency&amp;"ibor"&amp;Tenor,BA820,Trigger)</f>
        <v>45393</v>
      </c>
      <c r="BC820" s="320">
        <f>_xll.qlIndexFixing($AC$5,AZ820,TRUE,_xll.ohTrigger(Trigger,Trigger12M))</f>
        <v>1.7135966342092756E-2</v>
      </c>
      <c r="BD820" s="320">
        <f>_xll.qlIndexFixing($BE$1,AZ820,TRUE,_xll.ohTrigger(Trigger,Trigger12M))</f>
        <v>1.7177675028027705E-2</v>
      </c>
    </row>
    <row r="821" spans="51:56" ht="11.25" customHeight="1" x14ac:dyDescent="0.25">
      <c r="AY821" s="159" t="s">
        <v>90</v>
      </c>
      <c r="AZ821" s="158">
        <f>_xll.qlInterestRateIndexFixingDate(Currency&amp;"ibor"&amp;Tenor,BA821,Trigger)</f>
        <v>45030</v>
      </c>
      <c r="BA821" s="158">
        <f>_xll.qlCalendarAdvance(Calendar,BA820,AY821,"f",,Trigger)</f>
        <v>45034</v>
      </c>
      <c r="BB821" s="158">
        <f>_xll.qlInterestRateIndexMaturity(Currency&amp;"ibor"&amp;Tenor,BA821,Trigger)</f>
        <v>45400</v>
      </c>
      <c r="BC821" s="320">
        <f>_xll.qlIndexFixing($AC$5,AZ821,TRUE,_xll.ohTrigger(Trigger,Trigger12M))</f>
        <v>1.7158222579158305E-2</v>
      </c>
      <c r="BD821" s="320">
        <f>_xll.qlIndexFixing($BE$1,AZ821,TRUE,_xll.ohTrigger(Trigger,Trigger12M))</f>
        <v>1.7189752812958134E-2</v>
      </c>
    </row>
    <row r="822" spans="51:56" ht="11.25" customHeight="1" x14ac:dyDescent="0.25">
      <c r="AY822" s="159" t="s">
        <v>90</v>
      </c>
      <c r="AZ822" s="158">
        <f>_xll.qlInterestRateIndexFixingDate(Currency&amp;"ibor"&amp;Tenor,BA822,Trigger)</f>
        <v>45037</v>
      </c>
      <c r="BA822" s="158">
        <f>_xll.qlCalendarAdvance(Calendar,BA821,AY822,"f",,Trigger)</f>
        <v>45041</v>
      </c>
      <c r="BB822" s="158">
        <f>_xll.qlInterestRateIndexMaturity(Currency&amp;"ibor"&amp;Tenor,BA822,Trigger)</f>
        <v>45407</v>
      </c>
      <c r="BC822" s="320">
        <f>_xll.qlIndexFixing($AC$5,AZ822,TRUE,_xll.ohTrigger(Trigger,Trigger12M))</f>
        <v>1.7180397075880621E-2</v>
      </c>
      <c r="BD822" s="320">
        <f>_xll.qlIndexFixing($BE$1,AZ822,TRUE,_xll.ohTrigger(Trigger,Trigger12M))</f>
        <v>1.7201330522878307E-2</v>
      </c>
    </row>
    <row r="823" spans="51:56" ht="11.25" customHeight="1" x14ac:dyDescent="0.25">
      <c r="AY823" s="159" t="s">
        <v>90</v>
      </c>
      <c r="AZ823" s="158">
        <f>_xll.qlInterestRateIndexFixingDate(Currency&amp;"ibor"&amp;Tenor,BA823,Trigger)</f>
        <v>45043</v>
      </c>
      <c r="BA823" s="158">
        <f>_xll.qlCalendarAdvance(Calendar,BA822,AY823,"f",,Trigger)</f>
        <v>45048</v>
      </c>
      <c r="BB823" s="158">
        <f>_xll.qlInterestRateIndexMaturity(Currency&amp;"ibor"&amp;Tenor,BA823,Trigger)</f>
        <v>45414</v>
      </c>
      <c r="BC823" s="320">
        <f>_xll.qlIndexFixing($AC$5,AZ823,TRUE,_xll.ohTrigger(Trigger,Trigger12M))</f>
        <v>1.7202489826804168E-2</v>
      </c>
      <c r="BD823" s="320">
        <f>_xll.qlIndexFixing($BE$1,AZ823,TRUE,_xll.ohTrigger(Trigger,Trigger12M))</f>
        <v>1.7212398339824953E-2</v>
      </c>
    </row>
    <row r="824" spans="51:56" ht="11.25" customHeight="1" x14ac:dyDescent="0.25">
      <c r="AY824" s="159" t="s">
        <v>90</v>
      </c>
      <c r="AZ824" s="158">
        <f>_xll.qlInterestRateIndexFixingDate(Currency&amp;"ibor"&amp;Tenor,BA824,Trigger)</f>
        <v>45051</v>
      </c>
      <c r="BA824" s="158">
        <f>_xll.qlCalendarAdvance(Calendar,BA823,AY824,"f",,Trigger)</f>
        <v>45055</v>
      </c>
      <c r="BB824" s="158">
        <f>_xll.qlInterestRateIndexMaturity(Currency&amp;"ibor"&amp;Tenor,BA824,Trigger)</f>
        <v>45421</v>
      </c>
      <c r="BC824" s="320">
        <f>_xll.qlIndexFixing($AC$5,AZ824,TRUE,_xll.ohTrigger(Trigger,Trigger12M))</f>
        <v>1.7224500826493957E-2</v>
      </c>
      <c r="BD824" s="320">
        <f>_xll.qlIndexFixing($BE$1,AZ824,TRUE,_xll.ohTrigger(Trigger,Trigger12M))</f>
        <v>1.7222946380566571E-2</v>
      </c>
    </row>
    <row r="825" spans="51:56" ht="11.25" customHeight="1" x14ac:dyDescent="0.25">
      <c r="AY825" s="159" t="s">
        <v>90</v>
      </c>
      <c r="AZ825" s="158">
        <f>_xll.qlInterestRateIndexFixingDate(Currency&amp;"ibor"&amp;Tenor,BA825,Trigger)</f>
        <v>45058</v>
      </c>
      <c r="BA825" s="158">
        <f>_xll.qlCalendarAdvance(Calendar,BA824,AY825,"f",,Trigger)</f>
        <v>45062</v>
      </c>
      <c r="BB825" s="158">
        <f>_xll.qlInterestRateIndexMaturity(Currency&amp;"ibor"&amp;Tenor,BA825,Trigger)</f>
        <v>45428</v>
      </c>
      <c r="BC825" s="320">
        <f>_xll.qlIndexFixing($AC$5,AZ825,TRUE,_xll.ohTrigger(Trigger,Trigger12M))</f>
        <v>1.7241179132338552E-2</v>
      </c>
      <c r="BD825" s="320">
        <f>_xll.qlIndexFixing($BE$1,AZ825,TRUE,_xll.ohTrigger(Trigger,Trigger12M))</f>
        <v>1.7232964770131285E-2</v>
      </c>
    </row>
    <row r="826" spans="51:56" ht="11.25" customHeight="1" x14ac:dyDescent="0.25">
      <c r="AY826" s="159" t="s">
        <v>90</v>
      </c>
      <c r="AZ826" s="158">
        <f>_xll.qlInterestRateIndexFixingDate(Currency&amp;"ibor"&amp;Tenor,BA826,Trigger)</f>
        <v>45065</v>
      </c>
      <c r="BA826" s="158">
        <f>_xll.qlCalendarAdvance(Calendar,BA825,AY826,"f",,Trigger)</f>
        <v>45069</v>
      </c>
      <c r="BB826" s="158">
        <f>_xll.qlInterestRateIndexMaturity(Currency&amp;"ibor"&amp;Tenor,BA826,Trigger)</f>
        <v>45435</v>
      </c>
      <c r="BC826" s="320">
        <f>_xll.qlIndexFixing($AC$5,AZ826,TRUE,_xll.ohTrigger(Trigger,Trigger12M))</f>
        <v>1.7253215467491815E-2</v>
      </c>
      <c r="BD826" s="320">
        <f>_xll.qlIndexFixing($BE$1,AZ826,TRUE,_xll.ohTrigger(Trigger,Trigger12M))</f>
        <v>1.7242451389197978E-2</v>
      </c>
    </row>
    <row r="827" spans="51:56" ht="11.25" customHeight="1" x14ac:dyDescent="0.25">
      <c r="AY827" s="159" t="s">
        <v>90</v>
      </c>
      <c r="AZ827" s="158">
        <f>_xll.qlInterestRateIndexFixingDate(Currency&amp;"ibor"&amp;Tenor,BA827,Trigger)</f>
        <v>45072</v>
      </c>
      <c r="BA827" s="158">
        <f>_xll.qlCalendarAdvance(Calendar,BA826,AY827,"f",,Trigger)</f>
        <v>45076</v>
      </c>
      <c r="BB827" s="158">
        <f>_xll.qlInterestRateIndexMaturity(Currency&amp;"ibor"&amp;Tenor,BA827,Trigger)</f>
        <v>45442</v>
      </c>
      <c r="BC827" s="320">
        <f>_xll.qlIndexFixing($AC$5,AZ827,TRUE,_xll.ohTrigger(Trigger,Trigger12M))</f>
        <v>1.7265137238441274E-2</v>
      </c>
      <c r="BD827" s="320">
        <f>_xll.qlIndexFixing($BE$1,AZ827,TRUE,_xll.ohTrigger(Trigger,Trigger12M))</f>
        <v>1.7251419395556484E-2</v>
      </c>
    </row>
    <row r="828" spans="51:56" ht="11.25" customHeight="1" x14ac:dyDescent="0.25">
      <c r="AY828" s="159" t="s">
        <v>90</v>
      </c>
      <c r="AZ828" s="158">
        <f>_xll.qlInterestRateIndexFixingDate(Currency&amp;"ibor"&amp;Tenor,BA828,Trigger)</f>
        <v>45079</v>
      </c>
      <c r="BA828" s="158">
        <f>_xll.qlCalendarAdvance(Calendar,BA827,AY828,"f",,Trigger)</f>
        <v>45083</v>
      </c>
      <c r="BB828" s="158">
        <f>_xll.qlInterestRateIndexMaturity(Currency&amp;"ibor"&amp;Tenor,BA828,Trigger)</f>
        <v>45449</v>
      </c>
      <c r="BC828" s="320">
        <f>_xll.qlIndexFixing($AC$5,AZ828,TRUE,_xll.ohTrigger(Trigger,Trigger12M))</f>
        <v>1.7276944441089875E-2</v>
      </c>
      <c r="BD828" s="320">
        <f>_xll.qlIndexFixing($BE$1,AZ828,TRUE,_xll.ohTrigger(Trigger,Trigger12M))</f>
        <v>1.7259883913048436E-2</v>
      </c>
    </row>
    <row r="829" spans="51:56" ht="11.25" customHeight="1" x14ac:dyDescent="0.25">
      <c r="AY829" s="159" t="s">
        <v>90</v>
      </c>
      <c r="AZ829" s="158">
        <f>_xll.qlInterestRateIndexFixingDate(Currency&amp;"ibor"&amp;Tenor,BA829,Trigger)</f>
        <v>45086</v>
      </c>
      <c r="BA829" s="158">
        <f>_xll.qlCalendarAdvance(Calendar,BA828,AY829,"f",,Trigger)</f>
        <v>45090</v>
      </c>
      <c r="BB829" s="158">
        <f>_xll.qlInterestRateIndexMaturity(Currency&amp;"ibor"&amp;Tenor,BA829,Trigger)</f>
        <v>45456</v>
      </c>
      <c r="BC829" s="320">
        <f>_xll.qlIndexFixing($AC$5,AZ829,TRUE,_xll.ohTrigger(Trigger,Trigger12M))</f>
        <v>1.7288637071379662E-2</v>
      </c>
      <c r="BD829" s="320">
        <f>_xll.qlIndexFixing($BE$1,AZ829,TRUE,_xll.ohTrigger(Trigger,Trigger12M))</f>
        <v>1.7267860220394199E-2</v>
      </c>
    </row>
    <row r="830" spans="51:56" ht="11.25" customHeight="1" x14ac:dyDescent="0.25">
      <c r="AY830" s="159" t="s">
        <v>90</v>
      </c>
      <c r="AZ830" s="158">
        <f>_xll.qlInterestRateIndexFixingDate(Currency&amp;"ibor"&amp;Tenor,BA830,Trigger)</f>
        <v>45093</v>
      </c>
      <c r="BA830" s="158">
        <f>_xll.qlCalendarAdvance(Calendar,BA829,AY830,"f",,Trigger)</f>
        <v>45097</v>
      </c>
      <c r="BB830" s="158">
        <f>_xll.qlInterestRateIndexMaturity(Currency&amp;"ibor"&amp;Tenor,BA830,Trigger)</f>
        <v>45463</v>
      </c>
      <c r="BC830" s="320">
        <f>_xll.qlIndexFixing($AC$5,AZ830,TRUE,_xll.ohTrigger(Trigger,Trigger12M))</f>
        <v>1.7300215125291774E-2</v>
      </c>
      <c r="BD830" s="320">
        <f>_xll.qlIndexFixing($BE$1,AZ830,TRUE,_xll.ohTrigger(Trigger,Trigger12M))</f>
        <v>1.7275363751125379E-2</v>
      </c>
    </row>
    <row r="831" spans="51:56" ht="11.25" customHeight="1" x14ac:dyDescent="0.25">
      <c r="AY831" s="159" t="s">
        <v>90</v>
      </c>
      <c r="AZ831" s="158">
        <f>_xll.qlInterestRateIndexFixingDate(Currency&amp;"ibor"&amp;Tenor,BA831,Trigger)</f>
        <v>45100</v>
      </c>
      <c r="BA831" s="158">
        <f>_xll.qlCalendarAdvance(Calendar,BA830,AY831,"f",,Trigger)</f>
        <v>45104</v>
      </c>
      <c r="BB831" s="158">
        <f>_xll.qlInterestRateIndexMaturity(Currency&amp;"ibor"&amp;Tenor,BA831,Trigger)</f>
        <v>45470</v>
      </c>
      <c r="BC831" s="320">
        <f>_xll.qlIndexFixing($AC$5,AZ831,TRUE,_xll.ohTrigger(Trigger,Trigger12M))</f>
        <v>1.7311678598846879E-2</v>
      </c>
      <c r="BD831" s="320">
        <f>_xll.qlIndexFixing($BE$1,AZ831,TRUE,_xll.ohTrigger(Trigger,Trigger12M))</f>
        <v>1.7282410093516918E-2</v>
      </c>
    </row>
    <row r="832" spans="51:56" ht="11.25" customHeight="1" x14ac:dyDescent="0.25">
      <c r="AY832" s="159" t="s">
        <v>90</v>
      </c>
      <c r="AZ832" s="158">
        <f>_xll.qlInterestRateIndexFixingDate(Currency&amp;"ibor"&amp;Tenor,BA832,Trigger)</f>
        <v>45107</v>
      </c>
      <c r="BA832" s="158">
        <f>_xll.qlCalendarAdvance(Calendar,BA831,AY832,"f",,Trigger)</f>
        <v>45111</v>
      </c>
      <c r="BB832" s="158">
        <f>_xll.qlInterestRateIndexMaturity(Currency&amp;"ibor"&amp;Tenor,BA832,Trigger)</f>
        <v>45477</v>
      </c>
      <c r="BC832" s="320">
        <f>_xll.qlIndexFixing($AC$5,AZ832,TRUE,_xll.ohTrigger(Trigger,Trigger12M))</f>
        <v>1.7323027488105179E-2</v>
      </c>
      <c r="BD832" s="320">
        <f>_xll.qlIndexFixing($BE$1,AZ832,TRUE,_xll.ohTrigger(Trigger,Trigger12M))</f>
        <v>1.7289014990518485E-2</v>
      </c>
    </row>
    <row r="833" spans="51:56" ht="11.25" customHeight="1" x14ac:dyDescent="0.25">
      <c r="AY833" s="159" t="s">
        <v>90</v>
      </c>
      <c r="AZ833" s="158">
        <f>_xll.qlInterestRateIndexFixingDate(Currency&amp;"ibor"&amp;Tenor,BA833,Trigger)</f>
        <v>45114</v>
      </c>
      <c r="BA833" s="158">
        <f>_xll.qlCalendarAdvance(Calendar,BA832,AY833,"f",,Trigger)</f>
        <v>45118</v>
      </c>
      <c r="BB833" s="158">
        <f>_xll.qlInterestRateIndexMaturity(Currency&amp;"ibor"&amp;Tenor,BA833,Trigger)</f>
        <v>45484</v>
      </c>
      <c r="BC833" s="320">
        <f>_xll.qlIndexFixing($AC$5,AZ833,TRUE,_xll.ohTrigger(Trigger,Trigger12M))</f>
        <v>1.7334261789165972E-2</v>
      </c>
      <c r="BD833" s="320">
        <f>_xll.qlIndexFixing($BE$1,AZ833,TRUE,_xll.ohTrigger(Trigger,Trigger12M))</f>
        <v>1.729519433969182E-2</v>
      </c>
    </row>
    <row r="834" spans="51:56" ht="11.25" customHeight="1" x14ac:dyDescent="0.25">
      <c r="AY834" s="159" t="s">
        <v>90</v>
      </c>
      <c r="AZ834" s="158">
        <f>_xll.qlInterestRateIndexFixingDate(Currency&amp;"ibor"&amp;Tenor,BA834,Trigger)</f>
        <v>45121</v>
      </c>
      <c r="BA834" s="158">
        <f>_xll.qlCalendarAdvance(Calendar,BA833,AY834,"f",,Trigger)</f>
        <v>45125</v>
      </c>
      <c r="BB834" s="158">
        <f>_xll.qlInterestRateIndexMaturity(Currency&amp;"ibor"&amp;Tenor,BA834,Trigger)</f>
        <v>45491</v>
      </c>
      <c r="BC834" s="320">
        <f>_xll.qlIndexFixing($AC$5,AZ834,TRUE,_xll.ohTrigger(Trigger,Trigger12M))</f>
        <v>1.734538149816808E-2</v>
      </c>
      <c r="BD834" s="320">
        <f>_xll.qlIndexFixing($BE$1,AZ834,TRUE,_xll.ohTrigger(Trigger,Trigger12M))</f>
        <v>1.7300964193144981E-2</v>
      </c>
    </row>
    <row r="835" spans="51:56" ht="11.25" customHeight="1" x14ac:dyDescent="0.25">
      <c r="AY835" s="159" t="s">
        <v>90</v>
      </c>
      <c r="AZ835" s="158">
        <f>_xll.qlInterestRateIndexFixingDate(Currency&amp;"ibor"&amp;Tenor,BA835,Trigger)</f>
        <v>45128</v>
      </c>
      <c r="BA835" s="158">
        <f>_xll.qlCalendarAdvance(Calendar,BA834,AY835,"f",,Trigger)</f>
        <v>45132</v>
      </c>
      <c r="BB835" s="158">
        <f>_xll.qlInterestRateIndexMaturity(Currency&amp;"ibor"&amp;Tenor,BA835,Trigger)</f>
        <v>45498</v>
      </c>
      <c r="BC835" s="320">
        <f>_xll.qlIndexFixing($AC$5,AZ835,TRUE,_xll.ohTrigger(Trigger,Trigger12M))</f>
        <v>1.7356386611289642E-2</v>
      </c>
      <c r="BD835" s="320">
        <f>_xll.qlIndexFixing($BE$1,AZ835,TRUE,_xll.ohTrigger(Trigger,Trigger12M))</f>
        <v>1.730634075747076E-2</v>
      </c>
    </row>
    <row r="836" spans="51:56" ht="11.25" customHeight="1" x14ac:dyDescent="0.25">
      <c r="AY836" s="159" t="s">
        <v>90</v>
      </c>
      <c r="AZ836" s="158">
        <f>_xll.qlInterestRateIndexFixingDate(Currency&amp;"ibor"&amp;Tenor,BA836,Trigger)</f>
        <v>45135</v>
      </c>
      <c r="BA836" s="158">
        <f>_xll.qlCalendarAdvance(Calendar,BA835,AY836,"f",,Trigger)</f>
        <v>45139</v>
      </c>
      <c r="BB836" s="158">
        <f>_xll.qlInterestRateIndexMaturity(Currency&amp;"ibor"&amp;Tenor,BA836,Trigger)</f>
        <v>45505</v>
      </c>
      <c r="BC836" s="320">
        <f>_xll.qlIndexFixing($AC$5,AZ836,TRUE,_xll.ohTrigger(Trigger,Trigger12M))</f>
        <v>1.736727712474833E-2</v>
      </c>
      <c r="BD836" s="320">
        <f>_xll.qlIndexFixing($BE$1,AZ836,TRUE,_xll.ohTrigger(Trigger,Trigger12M))</f>
        <v>1.731134039368639E-2</v>
      </c>
    </row>
    <row r="837" spans="51:56" ht="11.25" customHeight="1" x14ac:dyDescent="0.25">
      <c r="AY837" s="159" t="s">
        <v>90</v>
      </c>
      <c r="AZ837" s="158">
        <f>_xll.qlInterestRateIndexFixingDate(Currency&amp;"ibor"&amp;Tenor,BA837,Trigger)</f>
        <v>45142</v>
      </c>
      <c r="BA837" s="158">
        <f>_xll.qlCalendarAdvance(Calendar,BA836,AY837,"f",,Trigger)</f>
        <v>45146</v>
      </c>
      <c r="BB837" s="158">
        <f>_xll.qlInterestRateIndexMaturity(Currency&amp;"ibor"&amp;Tenor,BA837,Trigger)</f>
        <v>45512</v>
      </c>
      <c r="BC837" s="320">
        <f>_xll.qlIndexFixing($AC$5,AZ837,TRUE,_xll.ohTrigger(Trigger,Trigger12M))</f>
        <v>1.7378053034800695E-2</v>
      </c>
      <c r="BD837" s="320">
        <f>_xll.qlIndexFixing($BE$1,AZ837,TRUE,_xll.ohTrigger(Trigger,Trigger12M))</f>
        <v>1.7315979617174161E-2</v>
      </c>
    </row>
    <row r="838" spans="51:56" ht="11.25" customHeight="1" x14ac:dyDescent="0.25">
      <c r="AY838" s="159" t="s">
        <v>90</v>
      </c>
      <c r="AZ838" s="158">
        <f>_xll.qlInterestRateIndexFixingDate(Currency&amp;"ibor"&amp;Tenor,BA838,Trigger)</f>
        <v>45149</v>
      </c>
      <c r="BA838" s="158">
        <f>_xll.qlCalendarAdvance(Calendar,BA837,AY838,"f",,Trigger)</f>
        <v>45153</v>
      </c>
      <c r="BB838" s="158">
        <f>_xll.qlInterestRateIndexMaturity(Currency&amp;"ibor"&amp;Tenor,BA838,Trigger)</f>
        <v>45519</v>
      </c>
      <c r="BC838" s="320">
        <f>_xll.qlIndexFixing($AC$5,AZ838,TRUE,_xll.ohTrigger(Trigger,Trigger12M))</f>
        <v>1.7388714337742806E-2</v>
      </c>
      <c r="BD838" s="320">
        <f>_xll.qlIndexFixing($BE$1,AZ838,TRUE,_xll.ohTrigger(Trigger,Trigger12M))</f>
        <v>1.7320275097625275E-2</v>
      </c>
    </row>
    <row r="839" spans="51:56" ht="11.25" customHeight="1" x14ac:dyDescent="0.25">
      <c r="AY839" s="159" t="s">
        <v>90</v>
      </c>
      <c r="AZ839" s="158">
        <f>_xll.qlInterestRateIndexFixingDate(Currency&amp;"ibor"&amp;Tenor,BA839,Trigger)</f>
        <v>45156</v>
      </c>
      <c r="BA839" s="158">
        <f>_xll.qlCalendarAdvance(Calendar,BA838,AY839,"f",,Trigger)</f>
        <v>45160</v>
      </c>
      <c r="BB839" s="158">
        <f>_xll.qlInterestRateIndexMaturity(Currency&amp;"ibor"&amp;Tenor,BA839,Trigger)</f>
        <v>45526</v>
      </c>
      <c r="BC839" s="320">
        <f>_xll.qlIndexFixing($AC$5,AZ839,TRUE,_xll.ohTrigger(Trigger,Trigger12M))</f>
        <v>1.7399261029910493E-2</v>
      </c>
      <c r="BD839" s="320">
        <f>_xll.qlIndexFixing($BE$1,AZ839,TRUE,_xll.ohTrigger(Trigger,Trigger12M))</f>
        <v>1.7324243658983503E-2</v>
      </c>
    </row>
    <row r="840" spans="51:56" ht="11.25" customHeight="1" x14ac:dyDescent="0.25">
      <c r="AY840" s="159" t="s">
        <v>90</v>
      </c>
      <c r="AZ840" s="158">
        <f>_xll.qlInterestRateIndexFixingDate(Currency&amp;"ibor"&amp;Tenor,BA840,Trigger)</f>
        <v>45163</v>
      </c>
      <c r="BA840" s="158">
        <f>_xll.qlCalendarAdvance(Calendar,BA839,AY840,"f",,Trigger)</f>
        <v>45167</v>
      </c>
      <c r="BB840" s="158">
        <f>_xll.qlInterestRateIndexMaturity(Currency&amp;"ibor"&amp;Tenor,BA840,Trigger)</f>
        <v>45533</v>
      </c>
      <c r="BC840" s="320">
        <f>_xll.qlIndexFixing($AC$5,AZ840,TRUE,_xll.ohTrigger(Trigger,Trigger12M))</f>
        <v>1.7409693107678464E-2</v>
      </c>
      <c r="BD840" s="320">
        <f>_xll.qlIndexFixing($BE$1,AZ840,TRUE,_xll.ohTrigger(Trigger,Trigger12M))</f>
        <v>1.732790227939341E-2</v>
      </c>
    </row>
    <row r="841" spans="51:56" ht="11.25" customHeight="1" x14ac:dyDescent="0.25">
      <c r="AY841" s="159" t="s">
        <v>90</v>
      </c>
      <c r="AZ841" s="158">
        <f>_xll.qlInterestRateIndexFixingDate(Currency&amp;"ibor"&amp;Tenor,BA841,Trigger)</f>
        <v>45170</v>
      </c>
      <c r="BA841" s="158">
        <f>_xll.qlCalendarAdvance(Calendar,BA840,AY841,"f",,Trigger)</f>
        <v>45174</v>
      </c>
      <c r="BB841" s="158">
        <f>_xll.qlInterestRateIndexMaturity(Currency&amp;"ibor"&amp;Tenor,BA841,Trigger)</f>
        <v>45540</v>
      </c>
      <c r="BC841" s="320">
        <f>_xll.qlIndexFixing($AC$5,AZ841,TRUE,_xll.ohTrigger(Trigger,Trigger12M))</f>
        <v>1.7420010567461383E-2</v>
      </c>
      <c r="BD841" s="320">
        <f>_xll.qlIndexFixing($BE$1,AZ841,TRUE,_xll.ohTrigger(Trigger,Trigger12M))</f>
        <v>1.7331268091148835E-2</v>
      </c>
    </row>
    <row r="842" spans="51:56" ht="11.25" customHeight="1" x14ac:dyDescent="0.25">
      <c r="AY842" s="159" t="s">
        <v>90</v>
      </c>
      <c r="AZ842" s="158">
        <f>_xll.qlInterestRateIndexFixingDate(Currency&amp;"ibor"&amp;Tenor,BA842,Trigger)</f>
        <v>45177</v>
      </c>
      <c r="BA842" s="158">
        <f>_xll.qlCalendarAdvance(Calendar,BA841,AY842,"f",,Trigger)</f>
        <v>45181</v>
      </c>
      <c r="BB842" s="158">
        <f>_xll.qlInterestRateIndexMaturity(Currency&amp;"ibor"&amp;Tenor,BA842,Trigger)</f>
        <v>45547</v>
      </c>
      <c r="BC842" s="320">
        <f>_xll.qlIndexFixing($AC$5,AZ842,TRUE,_xll.ohTrigger(Trigger,Trigger12M))</f>
        <v>1.74302134057128E-2</v>
      </c>
      <c r="BD842" s="320">
        <f>_xll.qlIndexFixing($BE$1,AZ842,TRUE,_xll.ohTrigger(Trigger,Trigger12M))</f>
        <v>1.733435838064374E-2</v>
      </c>
    </row>
    <row r="843" spans="51:56" ht="11.25" customHeight="1" x14ac:dyDescent="0.25">
      <c r="AY843" s="159" t="s">
        <v>90</v>
      </c>
      <c r="AZ843" s="158">
        <f>_xll.qlInterestRateIndexFixingDate(Currency&amp;"ibor"&amp;Tenor,BA843,Trigger)</f>
        <v>45184</v>
      </c>
      <c r="BA843" s="158">
        <f>_xll.qlCalendarAdvance(Calendar,BA842,AY843,"f",,Trigger)</f>
        <v>45188</v>
      </c>
      <c r="BB843" s="158">
        <f>_xll.qlInterestRateIndexMaturity(Currency&amp;"ibor"&amp;Tenor,BA843,Trigger)</f>
        <v>45554</v>
      </c>
      <c r="BC843" s="320">
        <f>_xll.qlIndexFixing($AC$5,AZ843,TRUE,_xll.ohTrigger(Trigger,Trigger12M))</f>
        <v>1.7440301618925579E-2</v>
      </c>
      <c r="BD843" s="320">
        <f>_xll.qlIndexFixing($BE$1,AZ843,TRUE,_xll.ohTrigger(Trigger,Trigger12M))</f>
        <v>1.7337190588326543E-2</v>
      </c>
    </row>
    <row r="844" spans="51:56" ht="11.25" customHeight="1" x14ac:dyDescent="0.25">
      <c r="AY844" s="159" t="s">
        <v>90</v>
      </c>
      <c r="AZ844" s="158">
        <f>_xll.qlInterestRateIndexFixingDate(Currency&amp;"ibor"&amp;Tenor,BA844,Trigger)</f>
        <v>45191</v>
      </c>
      <c r="BA844" s="158">
        <f>_xll.qlCalendarAdvance(Calendar,BA843,AY844,"f",,Trigger)</f>
        <v>45195</v>
      </c>
      <c r="BB844" s="158">
        <f>_xll.qlInterestRateIndexMaturity(Currency&amp;"ibor"&amp;Tenor,BA844,Trigger)</f>
        <v>45561</v>
      </c>
      <c r="BC844" s="320">
        <f>_xll.qlIndexFixing($AC$5,AZ844,TRUE,_xll.ohTrigger(Trigger,Trigger12M))</f>
        <v>1.7450275203632109E-2</v>
      </c>
      <c r="BD844" s="320">
        <f>_xll.qlIndexFixing($BE$1,AZ844,TRUE,_xll.ohTrigger(Trigger,Trigger12M))</f>
        <v>1.7339782308655165E-2</v>
      </c>
    </row>
    <row r="845" spans="51:56" ht="11.25" customHeight="1" x14ac:dyDescent="0.25">
      <c r="AY845" s="159" t="s">
        <v>90</v>
      </c>
      <c r="AZ845" s="158">
        <f>_xll.qlInterestRateIndexFixingDate(Currency&amp;"ibor"&amp;Tenor,BA845,Trigger)</f>
        <v>45198</v>
      </c>
      <c r="BA845" s="158">
        <f>_xll.qlCalendarAdvance(Calendar,BA844,AY845,"f",,Trigger)</f>
        <v>45202</v>
      </c>
      <c r="BB845" s="158">
        <f>_xll.qlInterestRateIndexMaturity(Currency&amp;"ibor"&amp;Tenor,BA845,Trigger)</f>
        <v>45568</v>
      </c>
      <c r="BC845" s="320">
        <f>_xll.qlIndexFixing($AC$5,AZ845,TRUE,_xll.ohTrigger(Trigger,Trigger12M))</f>
        <v>1.7460134156404308E-2</v>
      </c>
      <c r="BD845" s="320">
        <f>_xll.qlIndexFixing($BE$1,AZ845,TRUE,_xll.ohTrigger(Trigger,Trigger12M))</f>
        <v>1.7342151290055938E-2</v>
      </c>
    </row>
    <row r="846" spans="51:56" ht="11.25" customHeight="1" x14ac:dyDescent="0.25">
      <c r="AY846" s="159" t="s">
        <v>90</v>
      </c>
      <c r="AZ846" s="158">
        <f>_xll.qlInterestRateIndexFixingDate(Currency&amp;"ibor"&amp;Tenor,BA846,Trigger)</f>
        <v>45205</v>
      </c>
      <c r="BA846" s="158">
        <f>_xll.qlCalendarAdvance(Calendar,BA845,AY846,"f",,Trigger)</f>
        <v>45209</v>
      </c>
      <c r="BB846" s="158">
        <f>_xll.qlInterestRateIndexMaturity(Currency&amp;"ibor"&amp;Tenor,BA846,Trigger)</f>
        <v>45575</v>
      </c>
      <c r="BC846" s="320">
        <f>_xll.qlIndexFixing($AC$5,AZ846,TRUE,_xll.ohTrigger(Trigger,Trigger12M))</f>
        <v>1.7469878473853638E-2</v>
      </c>
      <c r="BD846" s="320">
        <f>_xll.qlIndexFixing($BE$1,AZ846,TRUE,_xll.ohTrigger(Trigger,Trigger12M))</f>
        <v>1.7344315434884745E-2</v>
      </c>
    </row>
    <row r="847" spans="51:56" ht="11.25" customHeight="1" x14ac:dyDescent="0.25">
      <c r="AY847" s="159" t="s">
        <v>90</v>
      </c>
      <c r="AZ847" s="158">
        <f>_xll.qlInterestRateIndexFixingDate(Currency&amp;"ibor"&amp;Tenor,BA847,Trigger)</f>
        <v>45212</v>
      </c>
      <c r="BA847" s="158">
        <f>_xll.qlCalendarAdvance(Calendar,BA846,AY847,"f",,Trigger)</f>
        <v>45216</v>
      </c>
      <c r="BB847" s="158">
        <f>_xll.qlInterestRateIndexMaturity(Currency&amp;"ibor"&amp;Tenor,BA847,Trigger)</f>
        <v>45582</v>
      </c>
      <c r="BC847" s="320">
        <f>_xll.qlIndexFixing($AC$5,AZ847,TRUE,_xll.ohTrigger(Trigger,Trigger12M))</f>
        <v>1.7479508152630201E-2</v>
      </c>
      <c r="BD847" s="320">
        <f>_xll.qlIndexFixing($BE$1,AZ847,TRUE,_xll.ohTrigger(Trigger,Trigger12M))</f>
        <v>1.7346292799390105E-2</v>
      </c>
    </row>
    <row r="848" spans="51:56" ht="11.25" customHeight="1" x14ac:dyDescent="0.25">
      <c r="AY848" s="159" t="s">
        <v>90</v>
      </c>
      <c r="AZ848" s="158">
        <f>_xll.qlInterestRateIndexFixingDate(Currency&amp;"ibor"&amp;Tenor,BA848,Trigger)</f>
        <v>45219</v>
      </c>
      <c r="BA848" s="158">
        <f>_xll.qlCalendarAdvance(Calendar,BA847,AY848,"f",,Trigger)</f>
        <v>45223</v>
      </c>
      <c r="BB848" s="158">
        <f>_xll.qlInterestRateIndexMaturity(Currency&amp;"ibor"&amp;Tenor,BA848,Trigger)</f>
        <v>45589</v>
      </c>
      <c r="BC848" s="320">
        <f>_xll.qlIndexFixing($AC$5,AZ848,TRUE,_xll.ohTrigger(Trigger,Trigger12M))</f>
        <v>1.7489023189424302E-2</v>
      </c>
      <c r="BD848" s="320">
        <f>_xll.qlIndexFixing($BE$1,AZ848,TRUE,_xll.ohTrigger(Trigger,Trigger12M))</f>
        <v>1.7348101593679097E-2</v>
      </c>
    </row>
    <row r="849" spans="51:56" ht="11.25" customHeight="1" x14ac:dyDescent="0.25">
      <c r="AY849" s="159" t="s">
        <v>90</v>
      </c>
      <c r="AZ849" s="158">
        <f>_xll.qlInterestRateIndexFixingDate(Currency&amp;"ibor"&amp;Tenor,BA849,Trigger)</f>
        <v>45226</v>
      </c>
      <c r="BA849" s="158">
        <f>_xll.qlCalendarAdvance(Calendar,BA848,AY849,"f",,Trigger)</f>
        <v>45230</v>
      </c>
      <c r="BB849" s="158">
        <f>_xll.qlInterestRateIndexMaturity(Currency&amp;"ibor"&amp;Tenor,BA849,Trigger)</f>
        <v>45596</v>
      </c>
      <c r="BC849" s="320">
        <f>_xll.qlIndexFixing($AC$5,AZ849,TRUE,_xll.ohTrigger(Trigger,Trigger12M))</f>
        <v>1.7498423580964893E-2</v>
      </c>
      <c r="BD849" s="320">
        <f>_xll.qlIndexFixing($BE$1,AZ849,TRUE,_xll.ohTrigger(Trigger,Trigger12M))</f>
        <v>1.7349760181688326E-2</v>
      </c>
    </row>
    <row r="850" spans="51:56" ht="11.25" customHeight="1" x14ac:dyDescent="0.25">
      <c r="AY850" s="159" t="s">
        <v>90</v>
      </c>
      <c r="AZ850" s="158">
        <f>_xll.qlInterestRateIndexFixingDate(Currency&amp;"ibor"&amp;Tenor,BA850,Trigger)</f>
        <v>45233</v>
      </c>
      <c r="BA850" s="158">
        <f>_xll.qlCalendarAdvance(Calendar,BA849,AY850,"f",,Trigger)</f>
        <v>45237</v>
      </c>
      <c r="BB850" s="158">
        <f>_xll.qlInterestRateIndexMaturity(Currency&amp;"ibor"&amp;Tenor,BA850,Trigger)</f>
        <v>45603</v>
      </c>
      <c r="BC850" s="320">
        <f>_xll.qlIndexFixing($AC$5,AZ850,TRUE,_xll.ohTrigger(Trigger,Trigger12M))</f>
        <v>1.7507709324021119E-2</v>
      </c>
      <c r="BD850" s="320">
        <f>_xll.qlIndexFixing($BE$1,AZ850,TRUE,_xll.ohTrigger(Trigger,Trigger12M))</f>
        <v>1.7351287081153771E-2</v>
      </c>
    </row>
    <row r="851" spans="51:56" ht="11.25" customHeight="1" x14ac:dyDescent="0.25">
      <c r="AY851" s="159" t="s">
        <v>90</v>
      </c>
      <c r="AZ851" s="158">
        <f>_xll.qlInterestRateIndexFixingDate(Currency&amp;"ibor"&amp;Tenor,BA851,Trigger)</f>
        <v>45240</v>
      </c>
      <c r="BA851" s="158">
        <f>_xll.qlCalendarAdvance(Calendar,BA850,AY851,"f",,Trigger)</f>
        <v>45244</v>
      </c>
      <c r="BB851" s="158">
        <f>_xll.qlInterestRateIndexMaturity(Currency&amp;"ibor"&amp;Tenor,BA851,Trigger)</f>
        <v>45610</v>
      </c>
      <c r="BC851" s="320">
        <f>_xll.qlIndexFixing($AC$5,AZ851,TRUE,_xll.ohTrigger(Trigger,Trigger12M))</f>
        <v>1.7516880415400775E-2</v>
      </c>
      <c r="BD851" s="320">
        <f>_xll.qlIndexFixing($BE$1,AZ851,TRUE,_xll.ohTrigger(Trigger,Trigger12M))</f>
        <v>1.7352700963587854E-2</v>
      </c>
    </row>
    <row r="852" spans="51:56" ht="11.25" customHeight="1" x14ac:dyDescent="0.25">
      <c r="AY852" s="159" t="s">
        <v>90</v>
      </c>
      <c r="AZ852" s="158">
        <f>_xll.qlInterestRateIndexFixingDate(Currency&amp;"ibor"&amp;Tenor,BA852,Trigger)</f>
        <v>45247</v>
      </c>
      <c r="BA852" s="158">
        <f>_xll.qlCalendarAdvance(Calendar,BA851,AY852,"f",,Trigger)</f>
        <v>45251</v>
      </c>
      <c r="BB852" s="158">
        <f>_xll.qlInterestRateIndexMaturity(Currency&amp;"ibor"&amp;Tenor,BA852,Trigger)</f>
        <v>45617</v>
      </c>
      <c r="BC852" s="320">
        <f>_xll.qlIndexFixing($AC$5,AZ852,TRUE,_xll.ohTrigger(Trigger,Trigger12M))</f>
        <v>1.7525936851951411E-2</v>
      </c>
      <c r="BD852" s="320">
        <f>_xll.qlIndexFixing($BE$1,AZ852,TRUE,_xll.ohTrigger(Trigger,Trigger12M))</f>
        <v>1.7354020654256948E-2</v>
      </c>
    </row>
    <row r="853" spans="51:56" ht="11.25" customHeight="1" x14ac:dyDescent="0.25">
      <c r="AY853" s="159" t="s">
        <v>90</v>
      </c>
      <c r="AZ853" s="158">
        <f>_xll.qlInterestRateIndexFixingDate(Currency&amp;"ibor"&amp;Tenor,BA853,Trigger)</f>
        <v>45254</v>
      </c>
      <c r="BA853" s="158">
        <f>_xll.qlCalendarAdvance(Calendar,BA852,AY853,"f",,Trigger)</f>
        <v>45258</v>
      </c>
      <c r="BB853" s="158">
        <f>_xll.qlInterestRateIndexMaturity(Currency&amp;"ibor"&amp;Tenor,BA853,Trigger)</f>
        <v>45624</v>
      </c>
      <c r="BC853" s="320">
        <f>_xll.qlIndexFixing($AC$5,AZ853,TRUE,_xll.ohTrigger(Trigger,Trigger12M))</f>
        <v>1.7534878630560108E-2</v>
      </c>
      <c r="BD853" s="320">
        <f>_xll.qlIndexFixing($BE$1,AZ853,TRUE,_xll.ohTrigger(Trigger,Trigger12M))</f>
        <v>1.735526513216281E-2</v>
      </c>
    </row>
    <row r="854" spans="51:56" ht="11.25" customHeight="1" x14ac:dyDescent="0.25">
      <c r="AY854" s="159" t="s">
        <v>90</v>
      </c>
      <c r="AZ854" s="158">
        <f>_xll.qlInterestRateIndexFixingDate(Currency&amp;"ibor"&amp;Tenor,BA854,Trigger)</f>
        <v>45261</v>
      </c>
      <c r="BA854" s="158">
        <f>_xll.qlCalendarAdvance(Calendar,BA853,AY854,"f",,Trigger)</f>
        <v>45265</v>
      </c>
      <c r="BB854" s="158">
        <f>_xll.qlInterestRateIndexMaturity(Currency&amp;"ibor"&amp;Tenor,BA854,Trigger)</f>
        <v>45631</v>
      </c>
      <c r="BC854" s="320">
        <f>_xll.qlIndexFixing($AC$5,AZ854,TRUE,_xll.ohTrigger(Trigger,Trigger12M))</f>
        <v>1.7543705748152824E-2</v>
      </c>
      <c r="BD854" s="320">
        <f>_xll.qlIndexFixing($BE$1,AZ854,TRUE,_xll.ohTrigger(Trigger,Trigger12M))</f>
        <v>1.7356453530028609E-2</v>
      </c>
    </row>
    <row r="855" spans="51:56" ht="11.25" customHeight="1" x14ac:dyDescent="0.25">
      <c r="AY855" s="159" t="s">
        <v>90</v>
      </c>
      <c r="AZ855" s="158">
        <f>_xll.qlInterestRateIndexFixingDate(Currency&amp;"ibor"&amp;Tenor,BA855,Trigger)</f>
        <v>45268</v>
      </c>
      <c r="BA855" s="158">
        <f>_xll.qlCalendarAdvance(Calendar,BA854,AY855,"f",,Trigger)</f>
        <v>45272</v>
      </c>
      <c r="BB855" s="158">
        <f>_xll.qlInterestRateIndexMaturity(Currency&amp;"ibor"&amp;Tenor,BA855,Trigger)</f>
        <v>45638</v>
      </c>
      <c r="BC855" s="320">
        <f>_xll.qlIndexFixing($AC$5,AZ855,TRUE,_xll.ohTrigger(Trigger,Trigger12M))</f>
        <v>1.7552418201695483E-2</v>
      </c>
      <c r="BD855" s="320">
        <f>_xll.qlIndexFixing($BE$1,AZ855,TRUE,_xll.ohTrigger(Trigger,Trigger12M))</f>
        <v>1.7357605134285591E-2</v>
      </c>
    </row>
    <row r="856" spans="51:56" ht="11.25" customHeight="1" x14ac:dyDescent="0.25">
      <c r="AY856" s="159" t="s">
        <v>90</v>
      </c>
      <c r="AZ856" s="158">
        <f>_xll.qlInterestRateIndexFixingDate(Currency&amp;"ibor"&amp;Tenor,BA856,Trigger)</f>
        <v>45275</v>
      </c>
      <c r="BA856" s="158">
        <f>_xll.qlCalendarAdvance(Calendar,BA855,AY856,"f",,Trigger)</f>
        <v>45279</v>
      </c>
      <c r="BB856" s="158">
        <f>_xll.qlInterestRateIndexMaturity(Currency&amp;"ibor"&amp;Tenor,BA856,Trigger)</f>
        <v>45645</v>
      </c>
      <c r="BC856" s="320">
        <f>_xll.qlIndexFixing($AC$5,AZ856,TRUE,_xll.ohTrigger(Trigger,Trigger12M))</f>
        <v>1.7561015988193322E-2</v>
      </c>
      <c r="BD856" s="320">
        <f>_xll.qlIndexFixing($BE$1,AZ856,TRUE,_xll.ohTrigger(Trigger,Trigger12M))</f>
        <v>1.7358739385067195E-2</v>
      </c>
    </row>
    <row r="857" spans="51:56" ht="11.25" customHeight="1" x14ac:dyDescent="0.25">
      <c r="AY857" s="159" t="s">
        <v>90</v>
      </c>
      <c r="AZ857" s="158">
        <f>_xll.qlInterestRateIndexFixingDate(Currency&amp;"ibor"&amp;Tenor,BA857,Trigger)</f>
        <v>45281</v>
      </c>
      <c r="BA857" s="158">
        <f>_xll.qlCalendarAdvance(Calendar,BA856,AY857,"f",,Trigger)</f>
        <v>45287</v>
      </c>
      <c r="BB857" s="158">
        <f>_xll.qlInterestRateIndexMaturity(Currency&amp;"ibor"&amp;Tenor,BA857,Trigger)</f>
        <v>45653</v>
      </c>
      <c r="BC857" s="320">
        <f>_xll.qlIndexFixing($AC$5,AZ857,TRUE,_xll.ohTrigger(Trigger,Trigger12M))</f>
        <v>1.7570701617488856E-2</v>
      </c>
      <c r="BD857" s="320">
        <f>_xll.qlIndexFixing($BE$1,AZ857,TRUE,_xll.ohTrigger(Trigger,Trigger12M))</f>
        <v>1.7360039564503875E-2</v>
      </c>
    </row>
    <row r="858" spans="51:56" ht="11.25" customHeight="1" x14ac:dyDescent="0.25">
      <c r="AY858" s="159" t="s">
        <v>90</v>
      </c>
      <c r="AZ858" s="158">
        <f>_xll.qlInterestRateIndexFixingDate(Currency&amp;"ibor"&amp;Tenor,BA858,Trigger)</f>
        <v>45289</v>
      </c>
      <c r="BA858" s="158">
        <f>_xll.qlCalendarAdvance(Calendar,BA857,AY858,"f",,Trigger)</f>
        <v>45294</v>
      </c>
      <c r="BB858" s="158">
        <f>_xll.qlInterestRateIndexMaturity(Currency&amp;"ibor"&amp;Tenor,BA858,Trigger)</f>
        <v>45660</v>
      </c>
      <c r="BC858" s="320">
        <f>_xll.qlIndexFixing($AC$5,AZ858,TRUE,_xll.ohTrigger(Trigger,Trigger12M))</f>
        <v>1.7579053678988311E-2</v>
      </c>
      <c r="BD858" s="320">
        <f>_xll.qlIndexFixing($BE$1,AZ858,TRUE,_xll.ohTrigger(Trigger,Trigger12M))</f>
        <v>1.736120280564947E-2</v>
      </c>
    </row>
    <row r="859" spans="51:56" ht="11.25" customHeight="1" x14ac:dyDescent="0.25">
      <c r="AY859" s="159" t="s">
        <v>90</v>
      </c>
      <c r="AZ859" s="158">
        <f>_xll.qlInterestRateIndexFixingDate(Currency&amp;"ibor"&amp;Tenor,BA859,Trigger)</f>
        <v>45299</v>
      </c>
      <c r="BA859" s="158">
        <f>_xll.qlCalendarAdvance(Calendar,BA858,AY859,"f",,Trigger)</f>
        <v>45301</v>
      </c>
      <c r="BB859" s="158">
        <f>_xll.qlInterestRateIndexMaturity(Currency&amp;"ibor"&amp;Tenor,BA859,Trigger)</f>
        <v>45667</v>
      </c>
      <c r="BC859" s="320">
        <f>_xll.qlIndexFixing($AC$5,AZ859,TRUE,_xll.ohTrigger(Trigger,Trigger12M))</f>
        <v>1.7587291064286772E-2</v>
      </c>
      <c r="BD859" s="320">
        <f>_xll.qlIndexFixing($BE$1,AZ859,TRUE,_xll.ohTrigger(Trigger,Trigger12M))</f>
        <v>1.7362410791479523E-2</v>
      </c>
    </row>
    <row r="860" spans="51:56" ht="11.25" customHeight="1" x14ac:dyDescent="0.25">
      <c r="AY860" s="159" t="s">
        <v>90</v>
      </c>
      <c r="AZ860" s="158">
        <f>_xll.qlInterestRateIndexFixingDate(Currency&amp;"ibor"&amp;Tenor,BA860,Trigger)</f>
        <v>45306</v>
      </c>
      <c r="BA860" s="158">
        <f>_xll.qlCalendarAdvance(Calendar,BA859,AY860,"f",,Trigger)</f>
        <v>45308</v>
      </c>
      <c r="BB860" s="158">
        <f>_xll.qlInterestRateIndexMaturity(Currency&amp;"ibor"&amp;Tenor,BA860,Trigger)</f>
        <v>45674</v>
      </c>
      <c r="BC860" s="320">
        <f>_xll.qlIndexFixing($AC$5,AZ860,TRUE,_xll.ohTrigger(Trigger,Trigger12M))</f>
        <v>1.7595413770552407E-2</v>
      </c>
      <c r="BD860" s="320">
        <f>_xll.qlIndexFixing($BE$1,AZ860,TRUE,_xll.ohTrigger(Trigger,Trigger12M))</f>
        <v>1.7363683598884135E-2</v>
      </c>
    </row>
    <row r="861" spans="51:56" ht="11.25" customHeight="1" x14ac:dyDescent="0.25">
      <c r="AY861" s="159" t="s">
        <v>90</v>
      </c>
      <c r="AZ861" s="158">
        <f>_xll.qlInterestRateIndexFixingDate(Currency&amp;"ibor"&amp;Tenor,BA861,Trigger)</f>
        <v>45313</v>
      </c>
      <c r="BA861" s="158">
        <f>_xll.qlCalendarAdvance(Calendar,BA860,AY861,"f",,Trigger)</f>
        <v>45315</v>
      </c>
      <c r="BB861" s="158">
        <f>_xll.qlInterestRateIndexMaturity(Currency&amp;"ibor"&amp;Tenor,BA861,Trigger)</f>
        <v>45681</v>
      </c>
      <c r="BC861" s="320">
        <f>_xll.qlIndexFixing($AC$5,AZ861,TRUE,_xll.ohTrigger(Trigger,Trigger12M))</f>
        <v>1.7603421794993128E-2</v>
      </c>
      <c r="BD861" s="320">
        <f>_xll.qlIndexFixing($BE$1,AZ861,TRUE,_xll.ohTrigger(Trigger,Trigger12M))</f>
        <v>1.7365041458474582E-2</v>
      </c>
    </row>
    <row r="862" spans="51:56" ht="11.25" customHeight="1" x14ac:dyDescent="0.25">
      <c r="AY862" s="159" t="s">
        <v>90</v>
      </c>
      <c r="AZ862" s="158">
        <f>_xll.qlInterestRateIndexFixingDate(Currency&amp;"ibor"&amp;Tenor,BA862,Trigger)</f>
        <v>45320</v>
      </c>
      <c r="BA862" s="158">
        <f>_xll.qlCalendarAdvance(Calendar,BA861,AY862,"f",,Trigger)</f>
        <v>45322</v>
      </c>
      <c r="BB862" s="158">
        <f>_xll.qlInterestRateIndexMaturity(Currency&amp;"ibor"&amp;Tenor,BA862,Trigger)</f>
        <v>45688</v>
      </c>
      <c r="BC862" s="320">
        <f>_xll.qlIndexFixing($AC$5,AZ862,TRUE,_xll.ohTrigger(Trigger,Trigger12M))</f>
        <v>1.7611315134855733E-2</v>
      </c>
      <c r="BD862" s="320">
        <f>_xll.qlIndexFixing($BE$1,AZ862,TRUE,_xll.ohTrigger(Trigger,Trigger12M))</f>
        <v>1.7366504754597108E-2</v>
      </c>
    </row>
    <row r="863" spans="51:56" ht="11.25" customHeight="1" x14ac:dyDescent="0.25">
      <c r="AY863" s="159" t="s">
        <v>90</v>
      </c>
      <c r="AZ863" s="158">
        <f>_xll.qlInterestRateIndexFixingDate(Currency&amp;"ibor"&amp;Tenor,BA863,Trigger)</f>
        <v>45327</v>
      </c>
      <c r="BA863" s="158">
        <f>_xll.qlCalendarAdvance(Calendar,BA862,AY863,"f",,Trigger)</f>
        <v>45329</v>
      </c>
      <c r="BB863" s="158">
        <f>_xll.qlInterestRateIndexMaturity(Currency&amp;"ibor"&amp;Tenor,BA863,Trigger)</f>
        <v>45695</v>
      </c>
      <c r="BC863" s="320">
        <f>_xll.qlIndexFixing($AC$5,AZ863,TRUE,_xll.ohTrigger(Trigger,Trigger12M))</f>
        <v>1.761909378742698E-2</v>
      </c>
      <c r="BD863" s="320">
        <f>_xll.qlIndexFixing($BE$1,AZ863,TRUE,_xll.ohTrigger(Trigger,Trigger12M))</f>
        <v>1.7368094025355382E-2</v>
      </c>
    </row>
    <row r="864" spans="51:56" ht="11.25" customHeight="1" x14ac:dyDescent="0.25">
      <c r="AY864" s="159" t="s">
        <v>90</v>
      </c>
      <c r="AZ864" s="158">
        <f>_xll.qlInterestRateIndexFixingDate(Currency&amp;"ibor"&amp;Tenor,BA864,Trigger)</f>
        <v>45334</v>
      </c>
      <c r="BA864" s="158">
        <f>_xll.qlCalendarAdvance(Calendar,BA863,AY864,"f",,Trigger)</f>
        <v>45336</v>
      </c>
      <c r="BB864" s="158">
        <f>_xll.qlInterestRateIndexMaturity(Currency&amp;"ibor"&amp;Tenor,BA864,Trigger)</f>
        <v>45702</v>
      </c>
      <c r="BC864" s="320">
        <f>_xll.qlIndexFixing($AC$5,AZ864,TRUE,_xll.ohTrigger(Trigger,Trigger12M))</f>
        <v>1.7626757750032942E-2</v>
      </c>
      <c r="BD864" s="320">
        <f>_xll.qlIndexFixing($BE$1,AZ864,TRUE,_xll.ohTrigger(Trigger,Trigger12M))</f>
        <v>1.7369829962634333E-2</v>
      </c>
    </row>
    <row r="865" spans="51:56" ht="11.25" customHeight="1" x14ac:dyDescent="0.25">
      <c r="AY865" s="159" t="s">
        <v>90</v>
      </c>
      <c r="AZ865" s="158">
        <f>_xll.qlInterestRateIndexFixingDate(Currency&amp;"ibor"&amp;Tenor,BA865,Trigger)</f>
        <v>45341</v>
      </c>
      <c r="BA865" s="158">
        <f>_xll.qlCalendarAdvance(Calendar,BA864,AY865,"f",,Trigger)</f>
        <v>45343</v>
      </c>
      <c r="BB865" s="158">
        <f>_xll.qlInterestRateIndexMaturity(Currency&amp;"ibor"&amp;Tenor,BA865,Trigger)</f>
        <v>45709</v>
      </c>
      <c r="BC865" s="320">
        <f>_xll.qlIndexFixing($AC$5,AZ865,TRUE,_xll.ohTrigger(Trigger,Trigger12M))</f>
        <v>1.763430702003857E-2</v>
      </c>
      <c r="BD865" s="320">
        <f>_xll.qlIndexFixing($BE$1,AZ865,TRUE,_xll.ohTrigger(Trigger,Trigger12M))</f>
        <v>1.7371733412128967E-2</v>
      </c>
    </row>
    <row r="866" spans="51:56" ht="11.25" customHeight="1" x14ac:dyDescent="0.25">
      <c r="AY866" s="159" t="s">
        <v>90</v>
      </c>
      <c r="AZ866" s="158">
        <f>_xll.qlInterestRateIndexFixingDate(Currency&amp;"ibor"&amp;Tenor,BA866,Trigger)</f>
        <v>45348</v>
      </c>
      <c r="BA866" s="158">
        <f>_xll.qlCalendarAdvance(Calendar,BA865,AY866,"f",,Trigger)</f>
        <v>45350</v>
      </c>
      <c r="BB866" s="158">
        <f>_xll.qlInterestRateIndexMaturity(Currency&amp;"ibor"&amp;Tenor,BA866,Trigger)</f>
        <v>45716</v>
      </c>
      <c r="BC866" s="320">
        <f>_xll.qlIndexFixing($AC$5,AZ866,TRUE,_xll.ohTrigger(Trigger,Trigger12M))</f>
        <v>1.7641741594849217E-2</v>
      </c>
      <c r="BD866" s="320">
        <f>_xll.qlIndexFixing($BE$1,AZ866,TRUE,_xll.ohTrigger(Trigger,Trigger12M))</f>
        <v>1.7373825373379972E-2</v>
      </c>
    </row>
    <row r="867" spans="51:56" ht="11.25" customHeight="1" x14ac:dyDescent="0.25">
      <c r="AY867" s="159" t="s">
        <v>90</v>
      </c>
      <c r="AZ867" s="158">
        <f>_xll.qlInterestRateIndexFixingDate(Currency&amp;"ibor"&amp;Tenor,BA867,Trigger)</f>
        <v>45355</v>
      </c>
      <c r="BA867" s="158">
        <f>_xll.qlCalendarAdvance(Calendar,BA866,AY867,"f",,Trigger)</f>
        <v>45357</v>
      </c>
      <c r="BB867" s="158">
        <f>_xll.qlInterestRateIndexMaturity(Currency&amp;"ibor"&amp;Tenor,BA867,Trigger)</f>
        <v>45722</v>
      </c>
      <c r="BC867" s="320">
        <f>_xll.qlIndexFixing($AC$5,AZ867,TRUE,_xll.ohTrigger(Trigger,Trigger12M))</f>
        <v>1.7646980326330691E-2</v>
      </c>
      <c r="BD867" s="320">
        <f>_xll.qlIndexFixing($BE$1,AZ867,TRUE,_xll.ohTrigger(Trigger,Trigger12M))</f>
        <v>1.7375342642911826E-2</v>
      </c>
    </row>
    <row r="868" spans="51:56" ht="11.25" customHeight="1" x14ac:dyDescent="0.25">
      <c r="AY868" s="159" t="s">
        <v>90</v>
      </c>
      <c r="AZ868" s="158">
        <f>_xll.qlInterestRateIndexFixingDate(Currency&amp;"ibor"&amp;Tenor,BA868,Trigger)</f>
        <v>45362</v>
      </c>
      <c r="BA868" s="158">
        <f>_xll.qlCalendarAdvance(Calendar,BA867,AY868,"f",,Trigger)</f>
        <v>45364</v>
      </c>
      <c r="BB868" s="158">
        <f>_xll.qlInterestRateIndexMaturity(Currency&amp;"ibor"&amp;Tenor,BA868,Trigger)</f>
        <v>45729</v>
      </c>
      <c r="BC868" s="320">
        <f>_xll.qlIndexFixing($AC$5,AZ868,TRUE,_xll.ohTrigger(Trigger,Trigger12M))</f>
        <v>1.7654114203937036E-2</v>
      </c>
      <c r="BD868" s="320">
        <f>_xll.qlIndexFixing($BE$1,AZ868,TRUE,_xll.ohTrigger(Trigger,Trigger12M))</f>
        <v>1.7377845383792775E-2</v>
      </c>
    </row>
    <row r="869" spans="51:56" ht="11.25" customHeight="1" x14ac:dyDescent="0.25">
      <c r="AY869" s="159" t="s">
        <v>90</v>
      </c>
      <c r="AZ869" s="158">
        <f>_xll.qlInterestRateIndexFixingDate(Currency&amp;"ibor"&amp;Tenor,BA869,Trigger)</f>
        <v>45369</v>
      </c>
      <c r="BA869" s="158">
        <f>_xll.qlCalendarAdvance(Calendar,BA868,AY869,"f",,Trigger)</f>
        <v>45371</v>
      </c>
      <c r="BB869" s="158">
        <f>_xll.qlInterestRateIndexMaturity(Currency&amp;"ibor"&amp;Tenor,BA869,Trigger)</f>
        <v>45736</v>
      </c>
      <c r="BC869" s="320">
        <f>_xll.qlIndexFixing($AC$5,AZ869,TRUE,_xll.ohTrigger(Trigger,Trigger12M))</f>
        <v>1.7661133069046542E-2</v>
      </c>
      <c r="BD869" s="320">
        <f>_xll.qlIndexFixing($BE$1,AZ869,TRUE,_xll.ohTrigger(Trigger,Trigger12M))</f>
        <v>1.7380599777988677E-2</v>
      </c>
    </row>
    <row r="870" spans="51:56" ht="11.25" customHeight="1" x14ac:dyDescent="0.25">
      <c r="AY870" s="159" t="s">
        <v>90</v>
      </c>
      <c r="AZ870" s="158">
        <f>_xll.qlInterestRateIndexFixingDate(Currency&amp;"ibor"&amp;Tenor,BA870,Trigger)</f>
        <v>45376</v>
      </c>
      <c r="BA870" s="158">
        <f>_xll.qlCalendarAdvance(Calendar,BA869,AY870,"f",,Trigger)</f>
        <v>45378</v>
      </c>
      <c r="BB870" s="158">
        <f>_xll.qlInterestRateIndexMaturity(Currency&amp;"ibor"&amp;Tenor,BA870,Trigger)</f>
        <v>45743</v>
      </c>
      <c r="BC870" s="320">
        <f>_xll.qlIndexFixing($AC$5,AZ870,TRUE,_xll.ohTrigger(Trigger,Trigger12M))</f>
        <v>1.7668036919246229E-2</v>
      </c>
      <c r="BD870" s="320">
        <f>_xll.qlIndexFixing($BE$1,AZ870,TRUE,_xll.ohTrigger(Trigger,Trigger12M))</f>
        <v>1.7383627485678062E-2</v>
      </c>
    </row>
    <row r="871" spans="51:56" ht="11.25" customHeight="1" x14ac:dyDescent="0.25">
      <c r="AY871" s="159" t="s">
        <v>90</v>
      </c>
      <c r="AZ871" s="158">
        <f>_xll.qlInterestRateIndexFixingDate(Currency&amp;"ibor"&amp;Tenor,BA871,Trigger)</f>
        <v>45379</v>
      </c>
      <c r="BA871" s="158">
        <f>_xll.qlCalendarAdvance(Calendar,BA870,AY871,"f",,Trigger)</f>
        <v>45385</v>
      </c>
      <c r="BB871" s="158">
        <f>_xll.qlInterestRateIndexMaturity(Currency&amp;"ibor"&amp;Tenor,BA871,Trigger)</f>
        <v>45750</v>
      </c>
      <c r="BC871" s="320">
        <f>_xll.qlIndexFixing($AC$5,AZ871,TRUE,_xll.ohTrigger(Trigger,Trigger12M))</f>
        <v>1.7674825752162768E-2</v>
      </c>
      <c r="BD871" s="320">
        <f>_xll.qlIndexFixing($BE$1,AZ871,TRUE,_xll.ohTrigger(Trigger,Trigger12M))</f>
        <v>1.7386950321537021E-2</v>
      </c>
    </row>
    <row r="872" spans="51:56" ht="11.25" customHeight="1" x14ac:dyDescent="0.25">
      <c r="AY872" s="159" t="s">
        <v>90</v>
      </c>
      <c r="AZ872" s="158">
        <f>_xll.qlInterestRateIndexFixingDate(Currency&amp;"ibor"&amp;Tenor,BA872,Trigger)</f>
        <v>45390</v>
      </c>
      <c r="BA872" s="158">
        <f>_xll.qlCalendarAdvance(Calendar,BA871,AY872,"f",,Trigger)</f>
        <v>45392</v>
      </c>
      <c r="BB872" s="158">
        <f>_xll.qlInterestRateIndexMaturity(Currency&amp;"ibor"&amp;Tenor,BA872,Trigger)</f>
        <v>45757</v>
      </c>
      <c r="BC872" s="320">
        <f>_xll.qlIndexFixing($AC$5,AZ872,TRUE,_xll.ohTrigger(Trigger,Trigger12M))</f>
        <v>1.7681499565462461E-2</v>
      </c>
      <c r="BD872" s="320">
        <f>_xll.qlIndexFixing($BE$1,AZ872,TRUE,_xll.ohTrigger(Trigger,Trigger12M))</f>
        <v>1.7390590254803162E-2</v>
      </c>
    </row>
    <row r="873" spans="51:56" ht="11.25" customHeight="1" x14ac:dyDescent="0.25">
      <c r="AY873" s="159" t="s">
        <v>90</v>
      </c>
      <c r="AZ873" s="158">
        <f>_xll.qlInterestRateIndexFixingDate(Currency&amp;"ibor"&amp;Tenor,BA873,Trigger)</f>
        <v>45397</v>
      </c>
      <c r="BA873" s="158">
        <f>_xll.qlCalendarAdvance(Calendar,BA872,AY873,"f",,Trigger)</f>
        <v>45399</v>
      </c>
      <c r="BB873" s="158">
        <f>_xll.qlInterestRateIndexMaturity(Currency&amp;"ibor"&amp;Tenor,BA873,Trigger)</f>
        <v>45764</v>
      </c>
      <c r="BC873" s="320">
        <f>_xll.qlIndexFixing($AC$5,AZ873,TRUE,_xll.ohTrigger(Trigger,Trigger12M))</f>
        <v>1.7688058356850601E-2</v>
      </c>
      <c r="BD873" s="320">
        <f>_xll.qlIndexFixing($BE$1,AZ873,TRUE,_xll.ohTrigger(Trigger,Trigger12M))</f>
        <v>1.7394569409345903E-2</v>
      </c>
    </row>
    <row r="874" spans="51:56" ht="11.25" customHeight="1" x14ac:dyDescent="0.25">
      <c r="AY874" s="159" t="s">
        <v>90</v>
      </c>
      <c r="AZ874" s="158">
        <f>_xll.qlInterestRateIndexFixingDate(Currency&amp;"ibor"&amp;Tenor,BA874,Trigger)</f>
        <v>45404</v>
      </c>
      <c r="BA874" s="158">
        <f>_xll.qlCalendarAdvance(Calendar,BA873,AY874,"f",,Trigger)</f>
        <v>45406</v>
      </c>
      <c r="BB874" s="158">
        <f>_xll.qlInterestRateIndexMaturity(Currency&amp;"ibor"&amp;Tenor,BA874,Trigger)</f>
        <v>45771</v>
      </c>
      <c r="BC874" s="320">
        <f>_xll.qlIndexFixing($AC$5,AZ874,TRUE,_xll.ohTrigger(Trigger,Trigger12M))</f>
        <v>1.7694502124072545E-2</v>
      </c>
      <c r="BD874" s="320">
        <f>_xll.qlIndexFixing($BE$1,AZ874,TRUE,_xll.ohTrigger(Trigger,Trigger12M))</f>
        <v>1.7398910063740509E-2</v>
      </c>
    </row>
    <row r="875" spans="51:56" ht="11.25" customHeight="1" x14ac:dyDescent="0.25">
      <c r="AY875" s="159" t="s">
        <v>90</v>
      </c>
      <c r="AZ875" s="158">
        <f>_xll.qlInterestRateIndexFixingDate(Currency&amp;"ibor"&amp;Tenor,BA875,Trigger)</f>
        <v>45411</v>
      </c>
      <c r="BA875" s="158">
        <f>_xll.qlCalendarAdvance(Calendar,BA874,AY875,"f",,Trigger)</f>
        <v>45414</v>
      </c>
      <c r="BB875" s="158">
        <f>_xll.qlInterestRateIndexMaturity(Currency&amp;"ibor"&amp;Tenor,BA875,Trigger)</f>
        <v>45779</v>
      </c>
      <c r="BC875" s="320">
        <f>_xll.qlIndexFixing($AC$5,AZ875,TRUE,_xll.ohTrigger(Trigger,Trigger12M))</f>
        <v>1.7701725580711303E-2</v>
      </c>
      <c r="BD875" s="320">
        <f>_xll.qlIndexFixing($BE$1,AZ875,TRUE,_xll.ohTrigger(Trigger,Trigger12M))</f>
        <v>1.7404342249086872E-2</v>
      </c>
    </row>
    <row r="876" spans="51:56" ht="11.25" customHeight="1" x14ac:dyDescent="0.25">
      <c r="AY876" s="159" t="s">
        <v>90</v>
      </c>
      <c r="AZ876" s="158">
        <f>_xll.qlInterestRateIndexFixingDate(Currency&amp;"ibor"&amp;Tenor,BA876,Trigger)</f>
        <v>45419</v>
      </c>
      <c r="BA876" s="158">
        <f>_xll.qlCalendarAdvance(Calendar,BA875,AY876,"f",,Trigger)</f>
        <v>45421</v>
      </c>
      <c r="BB876" s="158">
        <f>_xll.qlInterestRateIndexMaturity(Currency&amp;"ibor"&amp;Tenor,BA876,Trigger)</f>
        <v>45786</v>
      </c>
      <c r="BC876" s="320">
        <f>_xll.qlIndexFixing($AC$5,AZ876,TRUE,_xll.ohTrigger(Trigger,Trigger12M))</f>
        <v>1.7707922860168254E-2</v>
      </c>
      <c r="BD876" s="320">
        <f>_xll.qlIndexFixing($BE$1,AZ876,TRUE,_xll.ohTrigger(Trigger,Trigger12M))</f>
        <v>1.7409533285613749E-2</v>
      </c>
    </row>
    <row r="877" spans="51:56" ht="11.25" customHeight="1" x14ac:dyDescent="0.25">
      <c r="AY877" s="159" t="s">
        <v>90</v>
      </c>
      <c r="AZ877" s="158">
        <f>_xll.qlInterestRateIndexFixingDate(Currency&amp;"ibor"&amp;Tenor,BA877,Trigger)</f>
        <v>45426</v>
      </c>
      <c r="BA877" s="158">
        <f>_xll.qlCalendarAdvance(Calendar,BA876,AY877,"f",,Trigger)</f>
        <v>45428</v>
      </c>
      <c r="BB877" s="158">
        <f>_xll.qlInterestRateIndexMaturity(Currency&amp;"ibor"&amp;Tenor,BA877,Trigger)</f>
        <v>45793</v>
      </c>
      <c r="BC877" s="320">
        <f>_xll.qlIndexFixing($AC$5,AZ877,TRUE,_xll.ohTrigger(Trigger,Trigger12M))</f>
        <v>1.7716015524909107E-2</v>
      </c>
      <c r="BD877" s="320">
        <f>_xll.qlIndexFixing($BE$1,AZ877,TRUE,_xll.ohTrigger(Trigger,Trigger12M))</f>
        <v>1.7415156722549806E-2</v>
      </c>
    </row>
    <row r="878" spans="51:56" ht="11.25" customHeight="1" x14ac:dyDescent="0.25">
      <c r="AY878" s="159" t="s">
        <v>90</v>
      </c>
      <c r="AZ878" s="158">
        <f>_xll.qlInterestRateIndexFixingDate(Currency&amp;"ibor"&amp;Tenor,BA878,Trigger)</f>
        <v>45433</v>
      </c>
      <c r="BA878" s="158">
        <f>_xll.qlCalendarAdvance(Calendar,BA877,AY878,"f",,Trigger)</f>
        <v>45435</v>
      </c>
      <c r="BB878" s="158">
        <f>_xll.qlInterestRateIndexMaturity(Currency&amp;"ibor"&amp;Tenor,BA878,Trigger)</f>
        <v>45800</v>
      </c>
      <c r="BC878" s="320">
        <f>_xll.qlIndexFixing($AC$5,AZ878,TRUE,_xll.ohTrigger(Trigger,Trigger12M))</f>
        <v>1.7729043983190421E-2</v>
      </c>
      <c r="BD878" s="320">
        <f>_xll.qlIndexFixing($BE$1,AZ878,TRUE,_xll.ohTrigger(Trigger,Trigger12M))</f>
        <v>1.7421224359263531E-2</v>
      </c>
    </row>
    <row r="879" spans="51:56" ht="11.25" customHeight="1" x14ac:dyDescent="0.25">
      <c r="AY879" s="159" t="s">
        <v>90</v>
      </c>
      <c r="AZ879" s="158">
        <f>_xll.qlInterestRateIndexFixingDate(Currency&amp;"ibor"&amp;Tenor,BA879,Trigger)</f>
        <v>45440</v>
      </c>
      <c r="BA879" s="158">
        <f>_xll.qlCalendarAdvance(Calendar,BA878,AY879,"f",,Trigger)</f>
        <v>45442</v>
      </c>
      <c r="BB879" s="158">
        <f>_xll.qlInterestRateIndexMaturity(Currency&amp;"ibor"&amp;Tenor,BA879,Trigger)</f>
        <v>45807</v>
      </c>
      <c r="BC879" s="320">
        <f>_xll.qlIndexFixing($AC$5,AZ879,TRUE,_xll.ohTrigger(Trigger,Trigger12M))</f>
        <v>1.7741995961512491E-2</v>
      </c>
      <c r="BD879" s="320">
        <f>_xll.qlIndexFixing($BE$1,AZ879,TRUE,_xll.ohTrigger(Trigger,Trigger12M))</f>
        <v>1.7427728650479622E-2</v>
      </c>
    </row>
    <row r="880" spans="51:56" ht="11.25" customHeight="1" x14ac:dyDescent="0.25">
      <c r="AY880" s="159" t="s">
        <v>90</v>
      </c>
      <c r="AZ880" s="158">
        <f>_xll.qlInterestRateIndexFixingDate(Currency&amp;"ibor"&amp;Tenor,BA880,Trigger)</f>
        <v>45447</v>
      </c>
      <c r="BA880" s="158">
        <f>_xll.qlCalendarAdvance(Calendar,BA879,AY880,"f",,Trigger)</f>
        <v>45449</v>
      </c>
      <c r="BB880" s="158">
        <f>_xll.qlInterestRateIndexMaturity(Currency&amp;"ibor"&amp;Tenor,BA880,Trigger)</f>
        <v>45814</v>
      </c>
      <c r="BC880" s="320">
        <f>_xll.qlIndexFixing($AC$5,AZ880,TRUE,_xll.ohTrigger(Trigger,Trigger12M))</f>
        <v>1.7754871456910674E-2</v>
      </c>
      <c r="BD880" s="320">
        <f>_xll.qlIndexFixing($BE$1,AZ880,TRUE,_xll.ohTrigger(Trigger,Trigger12M))</f>
        <v>1.7434659978068222E-2</v>
      </c>
    </row>
    <row r="881" spans="51:56" ht="11.25" customHeight="1" x14ac:dyDescent="0.25">
      <c r="AY881" s="159" t="s">
        <v>90</v>
      </c>
      <c r="AZ881" s="158">
        <f>_xll.qlInterestRateIndexFixingDate(Currency&amp;"ibor"&amp;Tenor,BA881,Trigger)</f>
        <v>45454</v>
      </c>
      <c r="BA881" s="158">
        <f>_xll.qlCalendarAdvance(Calendar,BA880,AY881,"f",,Trigger)</f>
        <v>45456</v>
      </c>
      <c r="BB881" s="158">
        <f>_xll.qlInterestRateIndexMaturity(Currency&amp;"ibor"&amp;Tenor,BA881,Trigger)</f>
        <v>45821</v>
      </c>
      <c r="BC881" s="320">
        <f>_xll.qlIndexFixing($AC$5,AZ881,TRUE,_xll.ohTrigger(Trigger,Trigger12M))</f>
        <v>1.7767670466438512E-2</v>
      </c>
      <c r="BD881" s="320">
        <f>_xll.qlIndexFixing($BE$1,AZ881,TRUE,_xll.ohTrigger(Trigger,Trigger12M))</f>
        <v>1.7442008614656671E-2</v>
      </c>
    </row>
    <row r="882" spans="51:56" ht="11.25" customHeight="1" x14ac:dyDescent="0.25">
      <c r="AY882" s="159" t="s">
        <v>90</v>
      </c>
      <c r="AZ882" s="158">
        <f>_xll.qlInterestRateIndexFixingDate(Currency&amp;"ibor"&amp;Tenor,BA882,Trigger)</f>
        <v>45461</v>
      </c>
      <c r="BA882" s="158">
        <f>_xll.qlCalendarAdvance(Calendar,BA881,AY882,"f",,Trigger)</f>
        <v>45463</v>
      </c>
      <c r="BB882" s="158">
        <f>_xll.qlInterestRateIndexMaturity(Currency&amp;"ibor"&amp;Tenor,BA882,Trigger)</f>
        <v>45828</v>
      </c>
      <c r="BC882" s="320">
        <f>_xll.qlIndexFixing($AC$5,AZ882,TRUE,_xll.ohTrigger(Trigger,Trigger12M))</f>
        <v>1.7780392987166615E-2</v>
      </c>
      <c r="BD882" s="320">
        <f>_xll.qlIndexFixing($BE$1,AZ882,TRUE,_xll.ohTrigger(Trigger,Trigger12M))</f>
        <v>1.7449764723583294E-2</v>
      </c>
    </row>
    <row r="883" spans="51:56" ht="11.25" customHeight="1" x14ac:dyDescent="0.25">
      <c r="AY883" s="159" t="s">
        <v>90</v>
      </c>
      <c r="AZ883" s="158">
        <f>_xll.qlInterestRateIndexFixingDate(Currency&amp;"ibor"&amp;Tenor,BA883,Trigger)</f>
        <v>45468</v>
      </c>
      <c r="BA883" s="158">
        <f>_xll.qlCalendarAdvance(Calendar,BA882,AY883,"f",,Trigger)</f>
        <v>45470</v>
      </c>
      <c r="BB883" s="158">
        <f>_xll.qlInterestRateIndexMaturity(Currency&amp;"ibor"&amp;Tenor,BA883,Trigger)</f>
        <v>45835</v>
      </c>
      <c r="BC883" s="320">
        <f>_xll.qlIndexFixing($AC$5,AZ883,TRUE,_xll.ohTrigger(Trigger,Trigger12M))</f>
        <v>1.779303901618378E-2</v>
      </c>
      <c r="BD883" s="320">
        <f>_xll.qlIndexFixing($BE$1,AZ883,TRUE,_xll.ohTrigger(Trigger,Trigger12M))</f>
        <v>1.7457918358853814E-2</v>
      </c>
    </row>
    <row r="884" spans="51:56" ht="11.25" customHeight="1" x14ac:dyDescent="0.25">
      <c r="AY884" s="159" t="s">
        <v>90</v>
      </c>
      <c r="AZ884" s="158">
        <f>_xll.qlInterestRateIndexFixingDate(Currency&amp;"ibor"&amp;Tenor,BA884,Trigger)</f>
        <v>45475</v>
      </c>
      <c r="BA884" s="158">
        <f>_xll.qlCalendarAdvance(Calendar,BA883,AY884,"f",,Trigger)</f>
        <v>45477</v>
      </c>
      <c r="BB884" s="158">
        <f>_xll.qlInterestRateIndexMaturity(Currency&amp;"ibor"&amp;Tenor,BA884,Trigger)</f>
        <v>45842</v>
      </c>
      <c r="BC884" s="320">
        <f>_xll.qlIndexFixing($AC$5,AZ884,TRUE,_xll.ohTrigger(Trigger,Trigger12M))</f>
        <v>1.7805608550595448E-2</v>
      </c>
      <c r="BD884" s="320">
        <f>_xll.qlIndexFixing($BE$1,AZ884,TRUE,_xll.ohTrigger(Trigger,Trigger12M))</f>
        <v>1.7466459465097558E-2</v>
      </c>
    </row>
    <row r="885" spans="51:56" ht="11.25" customHeight="1" x14ac:dyDescent="0.25">
      <c r="AY885" s="159" t="s">
        <v>90</v>
      </c>
      <c r="AZ885" s="158">
        <f>_xll.qlInterestRateIndexFixingDate(Currency&amp;"ibor"&amp;Tenor,BA885,Trigger)</f>
        <v>45482</v>
      </c>
      <c r="BA885" s="158">
        <f>_xll.qlCalendarAdvance(Calendar,BA884,AY885,"f",,Trigger)</f>
        <v>45484</v>
      </c>
      <c r="BB885" s="158">
        <f>_xll.qlInterestRateIndexMaturity(Currency&amp;"ibor"&amp;Tenor,BA885,Trigger)</f>
        <v>45849</v>
      </c>
      <c r="BC885" s="320">
        <f>_xll.qlIndexFixing($AC$5,AZ885,TRUE,_xll.ohTrigger(Trigger,Trigger12M))</f>
        <v>1.7818101587525014E-2</v>
      </c>
      <c r="BD885" s="320">
        <f>_xll.qlIndexFixing($BE$1,AZ885,TRUE,_xll.ohTrigger(Trigger,Trigger12M))</f>
        <v>1.747537787752234E-2</v>
      </c>
    </row>
    <row r="886" spans="51:56" ht="11.25" customHeight="1" x14ac:dyDescent="0.25">
      <c r="AY886" s="159" t="s">
        <v>90</v>
      </c>
      <c r="AZ886" s="158">
        <f>_xll.qlInterestRateIndexFixingDate(Currency&amp;"ibor"&amp;Tenor,BA886,Trigger)</f>
        <v>45489</v>
      </c>
      <c r="BA886" s="158">
        <f>_xll.qlCalendarAdvance(Calendar,BA885,AY886,"f",,Trigger)</f>
        <v>45491</v>
      </c>
      <c r="BB886" s="158">
        <f>_xll.qlInterestRateIndexMaturity(Currency&amp;"ibor"&amp;Tenor,BA886,Trigger)</f>
        <v>45856</v>
      </c>
      <c r="BC886" s="320">
        <f>_xll.qlIndexFixing($AC$5,AZ886,TRUE,_xll.ohTrigger(Trigger,Trigger12M))</f>
        <v>1.7830518124112953E-2</v>
      </c>
      <c r="BD886" s="320">
        <f>_xll.qlIndexFixing($BE$1,AZ886,TRUE,_xll.ohTrigger(Trigger,Trigger12M))</f>
        <v>1.7484663321872852E-2</v>
      </c>
    </row>
    <row r="887" spans="51:56" ht="11.25" customHeight="1" x14ac:dyDescent="0.25">
      <c r="AY887" s="159" t="s">
        <v>90</v>
      </c>
      <c r="AZ887" s="158">
        <f>_xll.qlInterestRateIndexFixingDate(Currency&amp;"ibor"&amp;Tenor,BA887,Trigger)</f>
        <v>45496</v>
      </c>
      <c r="BA887" s="158">
        <f>_xll.qlCalendarAdvance(Calendar,BA886,AY887,"f",,Trigger)</f>
        <v>45498</v>
      </c>
      <c r="BB887" s="158">
        <f>_xll.qlInterestRateIndexMaturity(Currency&amp;"ibor"&amp;Tenor,BA887,Trigger)</f>
        <v>45863</v>
      </c>
      <c r="BC887" s="320">
        <f>_xll.qlIndexFixing($AC$5,AZ887,TRUE,_xll.ohTrigger(Trigger,Trigger12M))</f>
        <v>1.7842858157517929E-2</v>
      </c>
      <c r="BD887" s="320">
        <f>_xll.qlIndexFixing($BE$1,AZ887,TRUE,_xll.ohTrigger(Trigger,Trigger12M))</f>
        <v>1.7494305414385982E-2</v>
      </c>
    </row>
    <row r="888" spans="51:56" ht="11.25" customHeight="1" x14ac:dyDescent="0.25">
      <c r="AY888" s="159" t="s">
        <v>90</v>
      </c>
      <c r="AZ888" s="158">
        <f>_xll.qlInterestRateIndexFixingDate(Currency&amp;"ibor"&amp;Tenor,BA888,Trigger)</f>
        <v>45503</v>
      </c>
      <c r="BA888" s="158">
        <f>_xll.qlCalendarAdvance(Calendar,BA887,AY888,"f",,Trigger)</f>
        <v>45505</v>
      </c>
      <c r="BB888" s="158">
        <f>_xll.qlInterestRateIndexMaturity(Currency&amp;"ibor"&amp;Tenor,BA888,Trigger)</f>
        <v>45870</v>
      </c>
      <c r="BC888" s="320">
        <f>_xll.qlIndexFixing($AC$5,AZ888,TRUE,_xll.ohTrigger(Trigger,Trigger12M))</f>
        <v>1.7855121684915674E-2</v>
      </c>
      <c r="BD888" s="320">
        <f>_xll.qlIndexFixing($BE$1,AZ888,TRUE,_xll.ohTrigger(Trigger,Trigger12M))</f>
        <v>1.750429366174943E-2</v>
      </c>
    </row>
    <row r="889" spans="51:56" ht="11.25" customHeight="1" x14ac:dyDescent="0.25">
      <c r="AY889" s="159" t="s">
        <v>90</v>
      </c>
      <c r="AZ889" s="158">
        <f>_xll.qlInterestRateIndexFixingDate(Currency&amp;"ibor"&amp;Tenor,BA889,Trigger)</f>
        <v>45510</v>
      </c>
      <c r="BA889" s="158">
        <f>_xll.qlCalendarAdvance(Calendar,BA888,AY889,"f",,Trigger)</f>
        <v>45512</v>
      </c>
      <c r="BB889" s="158">
        <f>_xll.qlInterestRateIndexMaturity(Currency&amp;"ibor"&amp;Tenor,BA889,Trigger)</f>
        <v>45877</v>
      </c>
      <c r="BC889" s="320">
        <f>_xll.qlIndexFixing($AC$5,AZ889,TRUE,_xll.ohTrigger(Trigger,Trigger12M))</f>
        <v>1.7867308703498796E-2</v>
      </c>
      <c r="BD889" s="320">
        <f>_xll.qlIndexFixing($BE$1,AZ889,TRUE,_xll.ohTrigger(Trigger,Trigger12M))</f>
        <v>1.7514617461059437E-2</v>
      </c>
    </row>
    <row r="890" spans="51:56" ht="11.25" customHeight="1" x14ac:dyDescent="0.25">
      <c r="AY890" s="159" t="s">
        <v>90</v>
      </c>
      <c r="AZ890" s="158">
        <f>_xll.qlInterestRateIndexFixingDate(Currency&amp;"ibor"&amp;Tenor,BA890,Trigger)</f>
        <v>45517</v>
      </c>
      <c r="BA890" s="158">
        <f>_xll.qlCalendarAdvance(Calendar,BA889,AY890,"f",,Trigger)</f>
        <v>45519</v>
      </c>
      <c r="BB890" s="158">
        <f>_xll.qlInterestRateIndexMaturity(Currency&amp;"ibor"&amp;Tenor,BA890,Trigger)</f>
        <v>45884</v>
      </c>
      <c r="BC890" s="320">
        <f>_xll.qlIndexFixing($AC$5,AZ890,TRUE,_xll.ohTrigger(Trigger,Trigger12M))</f>
        <v>1.7879419210478944E-2</v>
      </c>
      <c r="BD890" s="320">
        <f>_xll.qlIndexFixing($BE$1,AZ890,TRUE,_xll.ohTrigger(Trigger,Trigger12M))</f>
        <v>1.7525266099779169E-2</v>
      </c>
    </row>
    <row r="891" spans="51:56" ht="11.25" customHeight="1" x14ac:dyDescent="0.25">
      <c r="AY891" s="159" t="s">
        <v>90</v>
      </c>
      <c r="AZ891" s="158">
        <f>_xll.qlInterestRateIndexFixingDate(Currency&amp;"ibor"&amp;Tenor,BA891,Trigger)</f>
        <v>45524</v>
      </c>
      <c r="BA891" s="158">
        <f>_xll.qlCalendarAdvance(Calendar,BA890,AY891,"f",,Trigger)</f>
        <v>45526</v>
      </c>
      <c r="BB891" s="158">
        <f>_xll.qlInterestRateIndexMaturity(Currency&amp;"ibor"&amp;Tenor,BA891,Trigger)</f>
        <v>45891</v>
      </c>
      <c r="BC891" s="320">
        <f>_xll.qlIndexFixing($AC$5,AZ891,TRUE,_xll.ohTrigger(Trigger,Trigger12M))</f>
        <v>1.7891453203083548E-2</v>
      </c>
      <c r="BD891" s="320">
        <f>_xll.qlIndexFixing($BE$1,AZ891,TRUE,_xll.ohTrigger(Trigger,Trigger12M))</f>
        <v>1.7536228755697776E-2</v>
      </c>
    </row>
    <row r="892" spans="51:56" ht="11.25" customHeight="1" x14ac:dyDescent="0.25">
      <c r="AY892" s="159" t="s">
        <v>90</v>
      </c>
      <c r="AZ892" s="158">
        <f>_xll.qlInterestRateIndexFixingDate(Currency&amp;"ibor"&amp;Tenor,BA892,Trigger)</f>
        <v>45531</v>
      </c>
      <c r="BA892" s="158">
        <f>_xll.qlCalendarAdvance(Calendar,BA891,AY892,"f",,Trigger)</f>
        <v>45533</v>
      </c>
      <c r="BB892" s="158">
        <f>_xll.qlInterestRateIndexMaturity(Currency&amp;"ibor"&amp;Tenor,BA892,Trigger)</f>
        <v>45898</v>
      </c>
      <c r="BC892" s="320">
        <f>_xll.qlIndexFixing($AC$5,AZ892,TRUE,_xll.ohTrigger(Trigger,Trigger12M))</f>
        <v>1.790341067855886E-2</v>
      </c>
      <c r="BD892" s="320">
        <f>_xll.qlIndexFixing($BE$1,AZ892,TRUE,_xll.ohTrigger(Trigger,Trigger12M))</f>
        <v>1.7547494496890519E-2</v>
      </c>
    </row>
    <row r="893" spans="51:56" ht="11.25" customHeight="1" x14ac:dyDescent="0.25">
      <c r="AY893" s="159" t="s">
        <v>90</v>
      </c>
      <c r="AZ893" s="158">
        <f>_xll.qlInterestRateIndexFixingDate(Currency&amp;"ibor"&amp;Tenor,BA893,Trigger)</f>
        <v>45538</v>
      </c>
      <c r="BA893" s="158">
        <f>_xll.qlCalendarAdvance(Calendar,BA892,AY893,"f",,Trigger)</f>
        <v>45540</v>
      </c>
      <c r="BB893" s="158">
        <f>_xll.qlInterestRateIndexMaturity(Currency&amp;"ibor"&amp;Tenor,BA893,Trigger)</f>
        <v>45905</v>
      </c>
      <c r="BC893" s="320">
        <f>_xll.qlIndexFixing($AC$5,AZ893,TRUE,_xll.ohTrigger(Trigger,Trigger12M))</f>
        <v>1.7915291634167781E-2</v>
      </c>
      <c r="BD893" s="320">
        <f>_xll.qlIndexFixing($BE$1,AZ893,TRUE,_xll.ohTrigger(Trigger,Trigger12M))</f>
        <v>1.7559052281678492E-2</v>
      </c>
    </row>
    <row r="894" spans="51:56" ht="11.25" customHeight="1" x14ac:dyDescent="0.25">
      <c r="AY894" s="159" t="s">
        <v>90</v>
      </c>
      <c r="AZ894" s="158">
        <f>_xll.qlInterestRateIndexFixingDate(Currency&amp;"ibor"&amp;Tenor,BA894,Trigger)</f>
        <v>45545</v>
      </c>
      <c r="BA894" s="158">
        <f>_xll.qlCalendarAdvance(Calendar,BA893,AY894,"f",,Trigger)</f>
        <v>45547</v>
      </c>
      <c r="BB894" s="158">
        <f>_xll.qlInterestRateIndexMaturity(Currency&amp;"ibor"&amp;Tenor,BA894,Trigger)</f>
        <v>45912</v>
      </c>
      <c r="BC894" s="320">
        <f>_xll.qlIndexFixing($AC$5,AZ894,TRUE,_xll.ohTrigger(Trigger,Trigger12M))</f>
        <v>1.7927096067190739E-2</v>
      </c>
      <c r="BD894" s="320">
        <f>_xll.qlIndexFixing($BE$1,AZ894,TRUE,_xll.ohTrigger(Trigger,Trigger12M))</f>
        <v>1.7570890958590487E-2</v>
      </c>
    </row>
    <row r="895" spans="51:56" ht="11.25" customHeight="1" x14ac:dyDescent="0.25">
      <c r="AY895" s="159" t="s">
        <v>90</v>
      </c>
      <c r="AZ895" s="158">
        <f>_xll.qlInterestRateIndexFixingDate(Currency&amp;"ibor"&amp;Tenor,BA895,Trigger)</f>
        <v>45552</v>
      </c>
      <c r="BA895" s="158">
        <f>_xll.qlCalendarAdvance(Calendar,BA894,AY895,"f",,Trigger)</f>
        <v>45554</v>
      </c>
      <c r="BB895" s="158">
        <f>_xll.qlInterestRateIndexMaturity(Currency&amp;"ibor"&amp;Tenor,BA895,Trigger)</f>
        <v>45919</v>
      </c>
      <c r="BC895" s="320">
        <f>_xll.qlIndexFixing($AC$5,AZ895,TRUE,_xll.ohTrigger(Trigger,Trigger12M))</f>
        <v>1.7938823974926108E-2</v>
      </c>
      <c r="BD895" s="320">
        <f>_xll.qlIndexFixing($BE$1,AZ895,TRUE,_xll.ohTrigger(Trigger,Trigger12M))</f>
        <v>1.75829992663247E-2</v>
      </c>
    </row>
    <row r="896" spans="51:56" ht="11.25" customHeight="1" x14ac:dyDescent="0.25">
      <c r="AY896" s="159" t="s">
        <v>90</v>
      </c>
      <c r="AZ896" s="158">
        <f>_xll.qlInterestRateIndexFixingDate(Currency&amp;"ibor"&amp;Tenor,BA896,Trigger)</f>
        <v>45559</v>
      </c>
      <c r="BA896" s="158">
        <f>_xll.qlCalendarAdvance(Calendar,BA895,AY896,"f",,Trigger)</f>
        <v>45561</v>
      </c>
      <c r="BB896" s="158">
        <f>_xll.qlInterestRateIndexMaturity(Currency&amp;"ibor"&amp;Tenor,BA896,Trigger)</f>
        <v>45926</v>
      </c>
      <c r="BC896" s="320">
        <f>_xll.qlIndexFixing($AC$5,AZ896,TRUE,_xll.ohTrigger(Trigger,Trigger12M))</f>
        <v>1.7950475354689792E-2</v>
      </c>
      <c r="BD896" s="320">
        <f>_xll.qlIndexFixing($BE$1,AZ896,TRUE,_xll.ohTrigger(Trigger,Trigger12M))</f>
        <v>1.7595365833710606E-2</v>
      </c>
    </row>
    <row r="897" spans="51:56" ht="11.25" customHeight="1" x14ac:dyDescent="0.25">
      <c r="AY897" s="159" t="s">
        <v>90</v>
      </c>
      <c r="AZ897" s="158">
        <f>_xll.qlInterestRateIndexFixingDate(Currency&amp;"ibor"&amp;Tenor,BA897,Trigger)</f>
        <v>45566</v>
      </c>
      <c r="BA897" s="158">
        <f>_xll.qlCalendarAdvance(Calendar,BA896,AY897,"f",,Trigger)</f>
        <v>45568</v>
      </c>
      <c r="BB897" s="158">
        <f>_xll.qlInterestRateIndexMaturity(Currency&amp;"ibor"&amp;Tenor,BA897,Trigger)</f>
        <v>45933</v>
      </c>
      <c r="BC897" s="320">
        <f>_xll.qlIndexFixing($AC$5,AZ897,TRUE,_xll.ohTrigger(Trigger,Trigger12M))</f>
        <v>1.7962050203814774E-2</v>
      </c>
      <c r="BD897" s="320">
        <f>_xll.qlIndexFixing($BE$1,AZ897,TRUE,_xll.ohTrigger(Trigger,Trigger12M))</f>
        <v>1.7607979179673917E-2</v>
      </c>
    </row>
    <row r="898" spans="51:56" ht="11.25" customHeight="1" x14ac:dyDescent="0.25">
      <c r="AY898" s="159" t="s">
        <v>90</v>
      </c>
      <c r="AZ898" s="158">
        <f>_xll.qlInterestRateIndexFixingDate(Currency&amp;"ibor"&amp;Tenor,BA898,Trigger)</f>
        <v>45573</v>
      </c>
      <c r="BA898" s="158">
        <f>_xll.qlCalendarAdvance(Calendar,BA897,AY898,"f",,Trigger)</f>
        <v>45575</v>
      </c>
      <c r="BB898" s="158">
        <f>_xll.qlInterestRateIndexMaturity(Currency&amp;"ibor"&amp;Tenor,BA898,Trigger)</f>
        <v>45940</v>
      </c>
      <c r="BC898" s="320">
        <f>_xll.qlIndexFixing($AC$5,AZ898,TRUE,_xll.ohTrigger(Trigger,Trigger12M))</f>
        <v>1.7973548519651557E-2</v>
      </c>
      <c r="BD898" s="320">
        <f>_xll.qlIndexFixing($BE$1,AZ898,TRUE,_xll.ohTrigger(Trigger,Trigger12M))</f>
        <v>1.7620827713199151E-2</v>
      </c>
    </row>
    <row r="899" spans="51:56" ht="11.25" customHeight="1" x14ac:dyDescent="0.25">
      <c r="AY899" s="159" t="s">
        <v>90</v>
      </c>
      <c r="AZ899" s="158">
        <f>_xll.qlInterestRateIndexFixingDate(Currency&amp;"ibor"&amp;Tenor,BA899,Trigger)</f>
        <v>45580</v>
      </c>
      <c r="BA899" s="158">
        <f>_xll.qlCalendarAdvance(Calendar,BA898,AY899,"f",,Trigger)</f>
        <v>45582</v>
      </c>
      <c r="BB899" s="158">
        <f>_xll.qlInterestRateIndexMaturity(Currency&amp;"ibor"&amp;Tenor,BA899,Trigger)</f>
        <v>45947</v>
      </c>
      <c r="BC899" s="320">
        <f>_xll.qlIndexFixing($AC$5,AZ899,TRUE,_xll.ohTrigger(Trigger,Trigger12M))</f>
        <v>1.7984970299568599E-2</v>
      </c>
      <c r="BD899" s="320">
        <f>_xll.qlIndexFixing($BE$1,AZ899,TRUE,_xll.ohTrigger(Trigger,Trigger12M))</f>
        <v>1.7633899733296755E-2</v>
      </c>
    </row>
    <row r="900" spans="51:56" ht="11.25" customHeight="1" x14ac:dyDescent="0.25">
      <c r="AY900" s="159" t="s">
        <v>90</v>
      </c>
      <c r="AZ900" s="158">
        <f>_xll.qlInterestRateIndexFixingDate(Currency&amp;"ibor"&amp;Tenor,BA900,Trigger)</f>
        <v>45587</v>
      </c>
      <c r="BA900" s="158">
        <f>_xll.qlCalendarAdvance(Calendar,BA899,AY900,"f",,Trigger)</f>
        <v>45589</v>
      </c>
      <c r="BB900" s="158">
        <f>_xll.qlInterestRateIndexMaturity(Currency&amp;"ibor"&amp;Tenor,BA900,Trigger)</f>
        <v>45954</v>
      </c>
      <c r="BC900" s="320">
        <f>_xll.qlIndexFixing($AC$5,AZ900,TRUE,_xll.ohTrigger(Trigger,Trigger12M))</f>
        <v>1.7996315540951446E-2</v>
      </c>
      <c r="BD900" s="320">
        <f>_xll.qlIndexFixing($BE$1,AZ900,TRUE,_xll.ohTrigger(Trigger,Trigger12M))</f>
        <v>1.7647183428967865E-2</v>
      </c>
    </row>
    <row r="901" spans="51:56" ht="11.25" customHeight="1" x14ac:dyDescent="0.25">
      <c r="AY901" s="159" t="s">
        <v>90</v>
      </c>
      <c r="AZ901" s="158">
        <f>_xll.qlInterestRateIndexFixingDate(Currency&amp;"ibor"&amp;Tenor,BA901,Trigger)</f>
        <v>45594</v>
      </c>
      <c r="BA901" s="158">
        <f>_xll.qlCalendarAdvance(Calendar,BA900,AY901,"f",,Trigger)</f>
        <v>45596</v>
      </c>
      <c r="BB901" s="158">
        <f>_xll.qlInterestRateIndexMaturity(Currency&amp;"ibor"&amp;Tenor,BA901,Trigger)</f>
        <v>45961</v>
      </c>
      <c r="BC901" s="320">
        <f>_xll.qlIndexFixing($AC$5,AZ901,TRUE,_xll.ohTrigger(Trigger,Trigger12M))</f>
        <v>1.8007584241202943E-2</v>
      </c>
      <c r="BD901" s="320">
        <f>_xll.qlIndexFixing($BE$1,AZ901,TRUE,_xll.ohTrigger(Trigger,Trigger12M))</f>
        <v>1.7660666879172331E-2</v>
      </c>
    </row>
    <row r="902" spans="51:56" ht="11.25" customHeight="1" x14ac:dyDescent="0.25">
      <c r="AY902" s="159" t="s">
        <v>90</v>
      </c>
      <c r="AZ902" s="158">
        <f>_xll.qlInterestRateIndexFixingDate(Currency&amp;"ibor"&amp;Tenor,BA902,Trigger)</f>
        <v>45601</v>
      </c>
      <c r="BA902" s="158">
        <f>_xll.qlCalendarAdvance(Calendar,BA901,AY902,"f",,Trigger)</f>
        <v>45603</v>
      </c>
      <c r="BB902" s="158">
        <f>_xll.qlInterestRateIndexMaturity(Currency&amp;"ibor"&amp;Tenor,BA902,Trigger)</f>
        <v>45968</v>
      </c>
      <c r="BC902" s="320">
        <f>_xll.qlIndexFixing($AC$5,AZ902,TRUE,_xll.ohTrigger(Trigger,Trigger12M))</f>
        <v>1.8018776397744109E-2</v>
      </c>
      <c r="BD902" s="320">
        <f>_xll.qlIndexFixing($BE$1,AZ902,TRUE,_xll.ohTrigger(Trigger,Trigger12M))</f>
        <v>1.7674338052796945E-2</v>
      </c>
    </row>
    <row r="903" spans="51:56" ht="11.25" customHeight="1" x14ac:dyDescent="0.25">
      <c r="AY903" s="159" t="s">
        <v>90</v>
      </c>
      <c r="AZ903" s="158">
        <f>_xll.qlInterestRateIndexFixingDate(Currency&amp;"ibor"&amp;Tenor,BA903,Trigger)</f>
        <v>45608</v>
      </c>
      <c r="BA903" s="158">
        <f>_xll.qlCalendarAdvance(Calendar,BA902,AY903,"f",,Trigger)</f>
        <v>45610</v>
      </c>
      <c r="BB903" s="158">
        <f>_xll.qlInterestRateIndexMaturity(Currency&amp;"ibor"&amp;Tenor,BA903,Trigger)</f>
        <v>45975</v>
      </c>
      <c r="BC903" s="320">
        <f>_xll.qlIndexFixing($AC$5,AZ903,TRUE,_xll.ohTrigger(Trigger,Trigger12M))</f>
        <v>1.8029892008012832E-2</v>
      </c>
      <c r="BD903" s="320">
        <f>_xll.qlIndexFixing($BE$1,AZ903,TRUE,_xll.ohTrigger(Trigger,Trigger12M))</f>
        <v>1.768818480862502E-2</v>
      </c>
    </row>
    <row r="904" spans="51:56" ht="11.25" customHeight="1" x14ac:dyDescent="0.25">
      <c r="AY904" s="159" t="s">
        <v>90</v>
      </c>
      <c r="AZ904" s="158">
        <f>_xll.qlInterestRateIndexFixingDate(Currency&amp;"ibor"&amp;Tenor,BA904,Trigger)</f>
        <v>45615</v>
      </c>
      <c r="BA904" s="158">
        <f>_xll.qlCalendarAdvance(Calendar,BA903,AY904,"f",,Trigger)</f>
        <v>45617</v>
      </c>
      <c r="BB904" s="158">
        <f>_xll.qlInterestRateIndexMaturity(Currency&amp;"ibor"&amp;Tenor,BA904,Trigger)</f>
        <v>45982</v>
      </c>
      <c r="BC904" s="320">
        <f>_xll.qlIndexFixing($AC$5,AZ904,TRUE,_xll.ohTrigger(Trigger,Trigger12M))</f>
        <v>1.8040931069464958E-2</v>
      </c>
      <c r="BD904" s="320">
        <f>_xll.qlIndexFixing($BE$1,AZ904,TRUE,_xll.ohTrigger(Trigger,Trigger12M))</f>
        <v>1.770219489530616E-2</v>
      </c>
    </row>
    <row r="905" spans="51:56" ht="11.25" customHeight="1" x14ac:dyDescent="0.25">
      <c r="AY905" s="159" t="s">
        <v>90</v>
      </c>
      <c r="AZ905" s="158">
        <f>_xll.qlInterestRateIndexFixingDate(Currency&amp;"ibor"&amp;Tenor,BA905,Trigger)</f>
        <v>45622</v>
      </c>
      <c r="BA905" s="158">
        <f>_xll.qlCalendarAdvance(Calendar,BA904,AY905,"f",,Trigger)</f>
        <v>45624</v>
      </c>
      <c r="BB905" s="158">
        <f>_xll.qlInterestRateIndexMaturity(Currency&amp;"ibor"&amp;Tenor,BA905,Trigger)</f>
        <v>45989</v>
      </c>
      <c r="BC905" s="320">
        <f>_xll.qlIndexFixing($AC$5,AZ905,TRUE,_xll.ohTrigger(Trigger,Trigger12M))</f>
        <v>1.8051893579573625E-2</v>
      </c>
      <c r="BD905" s="320">
        <f>_xll.qlIndexFixing($BE$1,AZ905,TRUE,_xll.ohTrigger(Trigger,Trigger12M))</f>
        <v>1.771635595132931E-2</v>
      </c>
    </row>
    <row r="906" spans="51:56" ht="11.25" customHeight="1" x14ac:dyDescent="0.25">
      <c r="AY906" s="159" t="s">
        <v>90</v>
      </c>
      <c r="AZ906" s="158">
        <f>_xll.qlInterestRateIndexFixingDate(Currency&amp;"ibor"&amp;Tenor,BA906,Trigger)</f>
        <v>45629</v>
      </c>
      <c r="BA906" s="158">
        <f>_xll.qlCalendarAdvance(Calendar,BA905,AY906,"f",,Trigger)</f>
        <v>45631</v>
      </c>
      <c r="BB906" s="158">
        <f>_xll.qlInterestRateIndexMaturity(Currency&amp;"ibor"&amp;Tenor,BA906,Trigger)</f>
        <v>45996</v>
      </c>
      <c r="BC906" s="320">
        <f>_xll.qlIndexFixing($AC$5,AZ906,TRUE,_xll.ohTrigger(Trigger,Trigger12M))</f>
        <v>1.80627795358295E-2</v>
      </c>
      <c r="BD906" s="320">
        <f>_xll.qlIndexFixing($BE$1,AZ906,TRUE,_xll.ohTrigger(Trigger,Trigger12M))</f>
        <v>1.773065550499453E-2</v>
      </c>
    </row>
    <row r="907" spans="51:56" ht="11.25" customHeight="1" x14ac:dyDescent="0.25">
      <c r="AY907" s="159" t="s">
        <v>90</v>
      </c>
      <c r="AZ907" s="158">
        <f>_xll.qlInterestRateIndexFixingDate(Currency&amp;"ibor"&amp;Tenor,BA907,Trigger)</f>
        <v>45636</v>
      </c>
      <c r="BA907" s="158">
        <f>_xll.qlCalendarAdvance(Calendar,BA906,AY907,"f",,Trigger)</f>
        <v>45638</v>
      </c>
      <c r="BB907" s="158">
        <f>_xll.qlInterestRateIndexMaturity(Currency&amp;"ibor"&amp;Tenor,BA907,Trigger)</f>
        <v>46003</v>
      </c>
      <c r="BC907" s="320">
        <f>_xll.qlIndexFixing($AC$5,AZ907,TRUE,_xll.ohTrigger(Trigger,Trigger12M))</f>
        <v>1.8073588935740549E-2</v>
      </c>
      <c r="BD907" s="320">
        <f>_xll.qlIndexFixing($BE$1,AZ907,TRUE,_xll.ohTrigger(Trigger,Trigger12M))</f>
        <v>1.7745080974388445E-2</v>
      </c>
    </row>
    <row r="908" spans="51:56" ht="11.25" customHeight="1" x14ac:dyDescent="0.25">
      <c r="AY908" s="159" t="s">
        <v>90</v>
      </c>
      <c r="AZ908" s="158">
        <f>_xll.qlInterestRateIndexFixingDate(Currency&amp;"ibor"&amp;Tenor,BA908,Trigger)</f>
        <v>45643</v>
      </c>
      <c r="BA908" s="158">
        <f>_xll.qlCalendarAdvance(Calendar,BA907,AY908,"f",,Trigger)</f>
        <v>45645</v>
      </c>
      <c r="BB908" s="158">
        <f>_xll.qlInterestRateIndexMaturity(Currency&amp;"ibor"&amp;Tenor,BA908,Trigger)</f>
        <v>46010</v>
      </c>
      <c r="BC908" s="320">
        <f>_xll.qlIndexFixing($AC$5,AZ908,TRUE,_xll.ohTrigger(Trigger,Trigger12M))</f>
        <v>1.8084321776832699E-2</v>
      </c>
      <c r="BD908" s="320">
        <f>_xll.qlIndexFixing($BE$1,AZ908,TRUE,_xll.ohTrigger(Trigger,Trigger12M))</f>
        <v>1.7759619667358187E-2</v>
      </c>
    </row>
    <row r="909" spans="51:56" ht="11.25" customHeight="1" x14ac:dyDescent="0.25">
      <c r="AY909" s="159" t="s">
        <v>90</v>
      </c>
      <c r="AZ909" s="158">
        <f>_xll.qlInterestRateIndexFixingDate(Currency&amp;"ibor"&amp;Tenor,BA909,Trigger)</f>
        <v>45649</v>
      </c>
      <c r="BA909" s="158">
        <f>_xll.qlCalendarAdvance(Calendar,BA908,AY909,"f",,Trigger)</f>
        <v>45653</v>
      </c>
      <c r="BB909" s="158">
        <f>_xll.qlInterestRateIndexMaturity(Currency&amp;"ibor"&amp;Tenor,BA909,Trigger)</f>
        <v>46020</v>
      </c>
      <c r="BC909" s="320">
        <f>_xll.qlIndexFixing($AC$5,AZ909,TRUE,_xll.ohTrigger(Trigger,Trigger12M))</f>
        <v>1.8099488166590974E-2</v>
      </c>
      <c r="BD909" s="320">
        <f>_xll.qlIndexFixing($BE$1,AZ909,TRUE,_xll.ohTrigger(Trigger,Trigger12M))</f>
        <v>1.7779391192404032E-2</v>
      </c>
    </row>
    <row r="910" spans="51:56" ht="11.25" customHeight="1" x14ac:dyDescent="0.25">
      <c r="AY910" s="159" t="s">
        <v>90</v>
      </c>
      <c r="AZ910" s="158">
        <f>_xll.qlInterestRateIndexFixingDate(Currency&amp;"ibor"&amp;Tenor,BA910,Trigger)</f>
        <v>45657</v>
      </c>
      <c r="BA910" s="158">
        <f>_xll.qlCalendarAdvance(Calendar,BA909,AY910,"f",,Trigger)</f>
        <v>45660</v>
      </c>
      <c r="BB910" s="158">
        <f>_xll.qlInterestRateIndexMaturity(Currency&amp;"ibor"&amp;Tenor,BA910,Trigger)</f>
        <v>46027</v>
      </c>
      <c r="BC910" s="320">
        <f>_xll.qlIndexFixing($AC$5,AZ910,TRUE,_xll.ohTrigger(Trigger,Trigger12M))</f>
        <v>1.8110159092361883E-2</v>
      </c>
      <c r="BD910" s="320">
        <f>_xll.qlIndexFixing($BE$1,AZ910,TRUE,_xll.ohTrigger(Trigger,Trigger12M))</f>
        <v>1.7794118265148765E-2</v>
      </c>
    </row>
    <row r="911" spans="51:56" ht="11.25" customHeight="1" x14ac:dyDescent="0.25">
      <c r="AY911" s="159" t="s">
        <v>90</v>
      </c>
      <c r="AZ911" s="158">
        <f>_xll.qlInterestRateIndexFixingDate(Currency&amp;"ibor"&amp;Tenor,BA911,Trigger)</f>
        <v>45665</v>
      </c>
      <c r="BA911" s="158">
        <f>_xll.qlCalendarAdvance(Calendar,BA910,AY911,"f",,Trigger)</f>
        <v>45667</v>
      </c>
      <c r="BB911" s="158">
        <f>_xll.qlInterestRateIndexMaturity(Currency&amp;"ibor"&amp;Tenor,BA911,Trigger)</f>
        <v>46034</v>
      </c>
      <c r="BC911" s="320">
        <f>_xll.qlIndexFixing($AC$5,AZ911,TRUE,_xll.ohTrigger(Trigger,Trigger12M))</f>
        <v>1.8120753864501814E-2</v>
      </c>
      <c r="BD911" s="320">
        <f>_xll.qlIndexFixing($BE$1,AZ911,TRUE,_xll.ohTrigger(Trigger,Trigger12M))</f>
        <v>1.7808916486772117E-2</v>
      </c>
    </row>
    <row r="912" spans="51:56" ht="11.25" customHeight="1" x14ac:dyDescent="0.25">
      <c r="AY912" s="159" t="s">
        <v>90</v>
      </c>
      <c r="AZ912" s="158">
        <f>_xll.qlInterestRateIndexFixingDate(Currency&amp;"ibor"&amp;Tenor,BA912,Trigger)</f>
        <v>45672</v>
      </c>
      <c r="BA912" s="158">
        <f>_xll.qlCalendarAdvance(Calendar,BA911,AY912,"f",,Trigger)</f>
        <v>45674</v>
      </c>
      <c r="BB912" s="158">
        <f>_xll.qlInterestRateIndexMaturity(Currency&amp;"ibor"&amp;Tenor,BA912,Trigger)</f>
        <v>46041</v>
      </c>
      <c r="BC912" s="320">
        <f>_xll.qlIndexFixing($AC$5,AZ912,TRUE,_xll.ohTrigger(Trigger,Trigger12M))</f>
        <v>1.8131272480585024E-2</v>
      </c>
      <c r="BD912" s="320">
        <f>_xll.qlIndexFixing($BE$1,AZ912,TRUE,_xll.ohTrigger(Trigger,Trigger12M))</f>
        <v>1.7823772773855918E-2</v>
      </c>
    </row>
    <row r="913" spans="51:56" ht="11.25" customHeight="1" x14ac:dyDescent="0.25">
      <c r="AY913" s="159" t="s">
        <v>90</v>
      </c>
      <c r="AZ913" s="158">
        <f>_xll.qlInterestRateIndexFixingDate(Currency&amp;"ibor"&amp;Tenor,BA913,Trigger)</f>
        <v>45679</v>
      </c>
      <c r="BA913" s="158">
        <f>_xll.qlCalendarAdvance(Calendar,BA912,AY913,"f",,Trigger)</f>
        <v>45681</v>
      </c>
      <c r="BB913" s="158">
        <f>_xll.qlInterestRateIndexMaturity(Currency&amp;"ibor"&amp;Tenor,BA913,Trigger)</f>
        <v>46048</v>
      </c>
      <c r="BC913" s="320">
        <f>_xll.qlIndexFixing($AC$5,AZ913,TRUE,_xll.ohTrigger(Trigger,Trigger12M))</f>
        <v>1.814171493820407E-2</v>
      </c>
      <c r="BD913" s="320">
        <f>_xll.qlIndexFixing($BE$1,AZ913,TRUE,_xll.ohTrigger(Trigger,Trigger12M))</f>
        <v>1.783867393322762E-2</v>
      </c>
    </row>
    <row r="914" spans="51:56" ht="11.25" customHeight="1" x14ac:dyDescent="0.25">
      <c r="AY914" s="159" t="s">
        <v>90</v>
      </c>
      <c r="AZ914" s="158">
        <f>_xll.qlInterestRateIndexFixingDate(Currency&amp;"ibor"&amp;Tenor,BA914,Trigger)</f>
        <v>45686</v>
      </c>
      <c r="BA914" s="158">
        <f>_xll.qlCalendarAdvance(Calendar,BA913,AY914,"f",,Trigger)</f>
        <v>45688</v>
      </c>
      <c r="BB914" s="158">
        <f>_xll.qlInterestRateIndexMaturity(Currency&amp;"ibor"&amp;Tenor,BA914,Trigger)</f>
        <v>46052</v>
      </c>
      <c r="BC914" s="320">
        <f>_xll.qlIndexFixing($AC$5,AZ914,TRUE,_xll.ohTrigger(Trigger,Trigger12M))</f>
        <v>1.8146824532937832E-2</v>
      </c>
      <c r="BD914" s="320">
        <f>_xll.qlIndexFixing($BE$1,AZ914,TRUE,_xll.ohTrigger(Trigger,Trigger12M))</f>
        <v>1.78491580135927E-2</v>
      </c>
    </row>
    <row r="915" spans="51:56" ht="11.25" customHeight="1" x14ac:dyDescent="0.25">
      <c r="AY915" s="159" t="s">
        <v>90</v>
      </c>
      <c r="AZ915" s="158">
        <f>_xll.qlInterestRateIndexFixingDate(Currency&amp;"ibor"&amp;Tenor,BA915,Trigger)</f>
        <v>45693</v>
      </c>
      <c r="BA915" s="158">
        <f>_xll.qlCalendarAdvance(Calendar,BA914,AY915,"f",,Trigger)</f>
        <v>45695</v>
      </c>
      <c r="BB915" s="158">
        <f>_xll.qlInterestRateIndexMaturity(Currency&amp;"ibor"&amp;Tenor,BA915,Trigger)</f>
        <v>46062</v>
      </c>
      <c r="BC915" s="320">
        <f>_xll.qlIndexFixing($AC$5,AZ915,TRUE,_xll.ohTrigger(Trigger,Trigger12M))</f>
        <v>1.8162371368504814E-2</v>
      </c>
      <c r="BD915" s="320">
        <f>_xll.qlIndexFixing($BE$1,AZ915,TRUE,_xll.ohTrigger(Trigger,Trigger12M))</f>
        <v>1.7868557547284829E-2</v>
      </c>
    </row>
    <row r="916" spans="51:56" ht="11.25" customHeight="1" x14ac:dyDescent="0.25">
      <c r="AY916" s="159" t="s">
        <v>90</v>
      </c>
      <c r="AZ916" s="158">
        <f>_xll.qlInterestRateIndexFixingDate(Currency&amp;"ibor"&amp;Tenor,BA916,Trigger)</f>
        <v>45700</v>
      </c>
      <c r="BA916" s="158">
        <f>_xll.qlCalendarAdvance(Calendar,BA915,AY916,"f",,Trigger)</f>
        <v>45702</v>
      </c>
      <c r="BB916" s="158">
        <f>_xll.qlInterestRateIndexMaturity(Currency&amp;"ibor"&amp;Tenor,BA916,Trigger)</f>
        <v>46069</v>
      </c>
      <c r="BC916" s="320">
        <f>_xll.qlIndexFixing($AC$5,AZ916,TRUE,_xll.ohTrigger(Trigger,Trigger12M))</f>
        <v>1.8172585336458304E-2</v>
      </c>
      <c r="BD916" s="320">
        <f>_xll.qlIndexFixing($BE$1,AZ916,TRUE,_xll.ohTrigger(Trigger,Trigger12M))</f>
        <v>1.788351306672633E-2</v>
      </c>
    </row>
    <row r="917" spans="51:56" ht="11.25" customHeight="1" x14ac:dyDescent="0.25">
      <c r="AY917" s="159" t="s">
        <v>90</v>
      </c>
      <c r="AZ917" s="158">
        <f>_xll.qlInterestRateIndexFixingDate(Currency&amp;"ibor"&amp;Tenor,BA917,Trigger)</f>
        <v>45707</v>
      </c>
      <c r="BA917" s="158">
        <f>_xll.qlCalendarAdvance(Calendar,BA916,AY917,"f",,Trigger)</f>
        <v>45709</v>
      </c>
      <c r="BB917" s="158">
        <f>_xll.qlInterestRateIndexMaturity(Currency&amp;"ibor"&amp;Tenor,BA917,Trigger)</f>
        <v>46076</v>
      </c>
      <c r="BC917" s="320">
        <f>_xll.qlIndexFixing($AC$5,AZ917,TRUE,_xll.ohTrigger(Trigger,Trigger12M))</f>
        <v>1.8182723136490345E-2</v>
      </c>
      <c r="BD917" s="320">
        <f>_xll.qlIndexFixing($BE$1,AZ917,TRUE,_xll.ohTrigger(Trigger,Trigger12M))</f>
        <v>1.7898459587947241E-2</v>
      </c>
    </row>
    <row r="918" spans="51:56" ht="11.25" customHeight="1" x14ac:dyDescent="0.25">
      <c r="AY918" s="159" t="s">
        <v>90</v>
      </c>
      <c r="AZ918" s="158">
        <f>_xll.qlInterestRateIndexFixingDate(Currency&amp;"ibor"&amp;Tenor,BA918,Trigger)</f>
        <v>45714</v>
      </c>
      <c r="BA918" s="158">
        <f>_xll.qlCalendarAdvance(Calendar,BA917,AY918,"f",,Trigger)</f>
        <v>45716</v>
      </c>
      <c r="BB918" s="158">
        <f>_xll.qlInterestRateIndexMaturity(Currency&amp;"ibor"&amp;Tenor,BA918,Trigger)</f>
        <v>46080</v>
      </c>
      <c r="BC918" s="320">
        <f>_xll.qlIndexFixing($AC$5,AZ918,TRUE,_xll.ohTrigger(Trigger,Trigger12M))</f>
        <v>1.8186897402675942E-2</v>
      </c>
      <c r="BD918" s="320">
        <f>_xll.qlIndexFixing($BE$1,AZ918,TRUE,_xll.ohTrigger(Trigger,Trigger12M))</f>
        <v>1.7909050345818047E-2</v>
      </c>
    </row>
    <row r="919" spans="51:56" ht="11.25" customHeight="1" x14ac:dyDescent="0.25">
      <c r="AY919" s="159" t="s">
        <v>90</v>
      </c>
      <c r="AZ919" s="158">
        <f>_xll.qlInterestRateIndexFixingDate(Currency&amp;"ibor"&amp;Tenor,BA919,Trigger)</f>
        <v>45721</v>
      </c>
      <c r="BA919" s="158">
        <f>_xll.qlCalendarAdvance(Calendar,BA918,AY919,"f",,Trigger)</f>
        <v>45723</v>
      </c>
      <c r="BB919" s="158">
        <f>_xll.qlInterestRateIndexMaturity(Currency&amp;"ibor"&amp;Tenor,BA919,Trigger)</f>
        <v>46090</v>
      </c>
      <c r="BC919" s="320">
        <f>_xll.qlIndexFixing($AC$5,AZ919,TRUE,_xll.ohTrigger(Trigger,Trigger12M))</f>
        <v>1.8202770223524671E-2</v>
      </c>
      <c r="BD919" s="320">
        <f>_xll.qlIndexFixing($BE$1,AZ919,TRUE,_xll.ohTrigger(Trigger,Trigger12M))</f>
        <v>1.792827055737169E-2</v>
      </c>
    </row>
    <row r="920" spans="51:56" ht="11.25" customHeight="1" x14ac:dyDescent="0.25">
      <c r="AY920" s="159" t="s">
        <v>90</v>
      </c>
      <c r="AZ920" s="158">
        <f>_xll.qlInterestRateIndexFixingDate(Currency&amp;"ibor"&amp;Tenor,BA920,Trigger)</f>
        <v>45728</v>
      </c>
      <c r="BA920" s="158">
        <f>_xll.qlCalendarAdvance(Calendar,BA919,AY920,"f",,Trigger)</f>
        <v>45730</v>
      </c>
      <c r="BB920" s="158">
        <f>_xll.qlInterestRateIndexMaturity(Currency&amp;"ibor"&amp;Tenor,BA920,Trigger)</f>
        <v>46097</v>
      </c>
      <c r="BC920" s="320">
        <f>_xll.qlIndexFixing($AC$5,AZ920,TRUE,_xll.ohTrigger(Trigger,Trigger12M))</f>
        <v>1.8212679505937929E-2</v>
      </c>
      <c r="BD920" s="320">
        <f>_xll.qlIndexFixing($BE$1,AZ920,TRUE,_xll.ohTrigger(Trigger,Trigger12M))</f>
        <v>1.7943107191848755E-2</v>
      </c>
    </row>
    <row r="921" spans="51:56" ht="11.25" customHeight="1" x14ac:dyDescent="0.25">
      <c r="AY921" s="159" t="s">
        <v>90</v>
      </c>
      <c r="AZ921" s="158">
        <f>_xll.qlInterestRateIndexFixingDate(Currency&amp;"ibor"&amp;Tenor,BA921,Trigger)</f>
        <v>45735</v>
      </c>
      <c r="BA921" s="158">
        <f>_xll.qlCalendarAdvance(Calendar,BA920,AY921,"f",,Trigger)</f>
        <v>45737</v>
      </c>
      <c r="BB921" s="158">
        <f>_xll.qlInterestRateIndexMaturity(Currency&amp;"ibor"&amp;Tenor,BA921,Trigger)</f>
        <v>46104</v>
      </c>
      <c r="BC921" s="320">
        <f>_xll.qlIndexFixing($AC$5,AZ921,TRUE,_xll.ohTrigger(Trigger,Trigger12M))</f>
        <v>1.8222512611251251E-2</v>
      </c>
      <c r="BD921" s="320">
        <f>_xll.qlIndexFixing($BE$1,AZ921,TRUE,_xll.ohTrigger(Trigger,Trigger12M))</f>
        <v>1.7957879200646842E-2</v>
      </c>
    </row>
    <row r="922" spans="51:56" ht="11.25" customHeight="1" x14ac:dyDescent="0.25">
      <c r="AY922" s="159" t="s">
        <v>90</v>
      </c>
      <c r="AZ922" s="158">
        <f>_xll.qlInterestRateIndexFixingDate(Currency&amp;"ibor"&amp;Tenor,BA922,Trigger)</f>
        <v>45742</v>
      </c>
      <c r="BA922" s="158">
        <f>_xll.qlCalendarAdvance(Calendar,BA921,AY922,"f",,Trigger)</f>
        <v>45744</v>
      </c>
      <c r="BB922" s="158">
        <f>_xll.qlInterestRateIndexMaturity(Currency&amp;"ibor"&amp;Tenor,BA922,Trigger)</f>
        <v>46111</v>
      </c>
      <c r="BC922" s="320">
        <f>_xll.qlIndexFixing($AC$5,AZ922,TRUE,_xll.ohTrigger(Trigger,Trigger12M))</f>
        <v>1.8232269537214001E-2</v>
      </c>
      <c r="BD922" s="320">
        <f>_xll.qlIndexFixing($BE$1,AZ922,TRUE,_xll.ohTrigger(Trigger,Trigger12M))</f>
        <v>1.797257240234414E-2</v>
      </c>
    </row>
    <row r="923" spans="51:56" ht="11.25" customHeight="1" x14ac:dyDescent="0.25">
      <c r="AY923" s="159" t="s">
        <v>90</v>
      </c>
      <c r="AZ923" s="158">
        <f>_xll.qlInterestRateIndexFixingDate(Currency&amp;"ibor"&amp;Tenor,BA923,Trigger)</f>
        <v>45749</v>
      </c>
      <c r="BA923" s="158">
        <f>_xll.qlCalendarAdvance(Calendar,BA922,AY923,"f",,Trigger)</f>
        <v>45751</v>
      </c>
      <c r="BB923" s="158">
        <f>_xll.qlInterestRateIndexMaturity(Currency&amp;"ibor"&amp;Tenor,BA923,Trigger)</f>
        <v>46119</v>
      </c>
      <c r="BC923" s="320">
        <f>_xll.qlIndexFixing($AC$5,AZ923,TRUE,_xll.ohTrigger(Trigger,Trigger12M))</f>
        <v>1.8244183920387607E-2</v>
      </c>
      <c r="BD923" s="320">
        <f>_xll.qlIndexFixing($BE$1,AZ923,TRUE,_xll.ohTrigger(Trigger,Trigger12M))</f>
        <v>1.7988556041123788E-2</v>
      </c>
    </row>
    <row r="924" spans="51:56" ht="11.25" customHeight="1" x14ac:dyDescent="0.25">
      <c r="AY924" s="159" t="s">
        <v>90</v>
      </c>
      <c r="AZ924" s="158">
        <f>_xll.qlInterestRateIndexFixingDate(Currency&amp;"ibor"&amp;Tenor,BA924,Trigger)</f>
        <v>45756</v>
      </c>
      <c r="BA924" s="158">
        <f>_xll.qlCalendarAdvance(Calendar,BA923,AY924,"f",,Trigger)</f>
        <v>45758</v>
      </c>
      <c r="BB924" s="158">
        <f>_xll.qlInterestRateIndexMaturity(Currency&amp;"ibor"&amp;Tenor,BA924,Trigger)</f>
        <v>46125</v>
      </c>
      <c r="BC924" s="320">
        <f>_xll.qlIndexFixing($AC$5,AZ924,TRUE,_xll.ohTrigger(Trigger,Trigger12M))</f>
        <v>1.8251554842169823E-2</v>
      </c>
      <c r="BD924" s="320">
        <f>_xll.qlIndexFixing($BE$1,AZ924,TRUE,_xll.ohTrigger(Trigger,Trigger12M))</f>
        <v>1.8001665109646982E-2</v>
      </c>
    </row>
    <row r="925" spans="51:56" ht="11.25" customHeight="1" x14ac:dyDescent="0.25">
      <c r="AY925" s="159" t="s">
        <v>90</v>
      </c>
      <c r="AZ925" s="158">
        <f>_xll.qlInterestRateIndexFixingDate(Currency&amp;"ibor"&amp;Tenor,BA925,Trigger)</f>
        <v>45763</v>
      </c>
      <c r="BA925" s="158">
        <f>_xll.qlCalendarAdvance(Calendar,BA924,AY925,"f",,Trigger)</f>
        <v>45769</v>
      </c>
      <c r="BB925" s="158">
        <f>_xll.qlInterestRateIndexMaturity(Currency&amp;"ibor"&amp;Tenor,BA925,Trigger)</f>
        <v>46134</v>
      </c>
      <c r="BC925" s="320">
        <f>_xll.qlIndexFixing($AC$5,AZ925,TRUE,_xll.ohTrigger(Trigger,Trigger12M))</f>
        <v>1.8261753779222172E-2</v>
      </c>
      <c r="BD925" s="320">
        <f>_xll.qlIndexFixing($BE$1,AZ925,TRUE,_xll.ohTrigger(Trigger,Trigger12M))</f>
        <v>1.80214824304008E-2</v>
      </c>
    </row>
    <row r="926" spans="51:56" ht="11.25" customHeight="1" x14ac:dyDescent="0.25">
      <c r="AY926" s="159" t="s">
        <v>90</v>
      </c>
      <c r="AZ926" s="158">
        <f>_xll.qlInterestRateIndexFixingDate(Currency&amp;"ibor"&amp;Tenor,BA926,Trigger)</f>
        <v>45772</v>
      </c>
      <c r="BA926" s="158">
        <f>_xll.qlCalendarAdvance(Calendar,BA925,AY926,"f",,Trigger)</f>
        <v>45776</v>
      </c>
      <c r="BB926" s="158">
        <f>_xll.qlInterestRateIndexMaturity(Currency&amp;"ibor"&amp;Tenor,BA926,Trigger)</f>
        <v>46141</v>
      </c>
      <c r="BC926" s="320">
        <f>_xll.qlIndexFixing($AC$5,AZ926,TRUE,_xll.ohTrigger(Trigger,Trigger12M))</f>
        <v>1.8271053442568196E-2</v>
      </c>
      <c r="BD926" s="320">
        <f>_xll.qlIndexFixing($BE$1,AZ926,TRUE,_xll.ohTrigger(Trigger,Trigger12M))</f>
        <v>1.803565817524529E-2</v>
      </c>
    </row>
    <row r="927" spans="51:56" ht="11.25" customHeight="1" x14ac:dyDescent="0.25">
      <c r="AY927" s="159" t="s">
        <v>90</v>
      </c>
      <c r="AZ927" s="158">
        <f>_xll.qlInterestRateIndexFixingDate(Currency&amp;"ibor"&amp;Tenor,BA927,Trigger)</f>
        <v>45779</v>
      </c>
      <c r="BA927" s="158">
        <f>_xll.qlCalendarAdvance(Calendar,BA926,AY927,"f",,Trigger)</f>
        <v>45783</v>
      </c>
      <c r="BB927" s="158">
        <f>_xll.qlInterestRateIndexMaturity(Currency&amp;"ibor"&amp;Tenor,BA927,Trigger)</f>
        <v>46148</v>
      </c>
      <c r="BC927" s="320">
        <f>_xll.qlIndexFixing($AC$5,AZ927,TRUE,_xll.ohTrigger(Trigger,Trigger12M))</f>
        <v>1.8280276501891155E-2</v>
      </c>
      <c r="BD927" s="320">
        <f>_xll.qlIndexFixing($BE$1,AZ927,TRUE,_xll.ohTrigger(Trigger,Trigger12M))</f>
        <v>1.8049674395243846E-2</v>
      </c>
    </row>
    <row r="928" spans="51:56" ht="11.25" customHeight="1" x14ac:dyDescent="0.25">
      <c r="AY928" s="159" t="s">
        <v>90</v>
      </c>
      <c r="AZ928" s="158">
        <f>_xll.qlInterestRateIndexFixingDate(Currency&amp;"ibor"&amp;Tenor,BA928,Trigger)</f>
        <v>45786</v>
      </c>
      <c r="BA928" s="158">
        <f>_xll.qlCalendarAdvance(Calendar,BA927,AY928,"f",,Trigger)</f>
        <v>45790</v>
      </c>
      <c r="BB928" s="158">
        <f>_xll.qlInterestRateIndexMaturity(Currency&amp;"ibor"&amp;Tenor,BA928,Trigger)</f>
        <v>46155</v>
      </c>
      <c r="BC928" s="320">
        <f>_xll.qlIndexFixing($AC$5,AZ928,TRUE,_xll.ohTrigger(Trigger,Trigger12M))</f>
        <v>1.8289422955079852E-2</v>
      </c>
      <c r="BD928" s="320">
        <f>_xll.qlIndexFixing($BE$1,AZ928,TRUE,_xll.ohTrigger(Trigger,Trigger12M))</f>
        <v>1.8063516112034241E-2</v>
      </c>
    </row>
    <row r="929" spans="51:56" ht="11.25" customHeight="1" x14ac:dyDescent="0.25">
      <c r="AY929" s="159" t="s">
        <v>90</v>
      </c>
      <c r="AZ929" s="158">
        <f>_xll.qlInterestRateIndexFixingDate(Currency&amp;"ibor"&amp;Tenor,BA929,Trigger)</f>
        <v>45793</v>
      </c>
      <c r="BA929" s="158">
        <f>_xll.qlCalendarAdvance(Calendar,BA928,AY929,"f",,Trigger)</f>
        <v>45797</v>
      </c>
      <c r="BB929" s="158">
        <f>_xll.qlInterestRateIndexMaturity(Currency&amp;"ibor"&amp;Tenor,BA929,Trigger)</f>
        <v>46162</v>
      </c>
      <c r="BC929" s="320">
        <f>_xll.qlIndexFixing($AC$5,AZ929,TRUE,_xll.ohTrigger(Trigger,Trigger12M))</f>
        <v>1.829751444608672E-2</v>
      </c>
      <c r="BD929" s="320">
        <f>_xll.qlIndexFixing($BE$1,AZ929,TRUE,_xll.ohTrigger(Trigger,Trigger12M))</f>
        <v>1.8077169740140724E-2</v>
      </c>
    </row>
    <row r="930" spans="51:56" ht="11.25" customHeight="1" x14ac:dyDescent="0.25">
      <c r="AY930" s="159" t="s">
        <v>90</v>
      </c>
      <c r="AZ930" s="158">
        <f>_xll.qlInterestRateIndexFixingDate(Currency&amp;"ibor"&amp;Tenor,BA930,Trigger)</f>
        <v>45800</v>
      </c>
      <c r="BA930" s="158">
        <f>_xll.qlCalendarAdvance(Calendar,BA929,AY930,"f",,Trigger)</f>
        <v>45804</v>
      </c>
      <c r="BB930" s="158">
        <f>_xll.qlInterestRateIndexMaturity(Currency&amp;"ibor"&amp;Tenor,BA930,Trigger)</f>
        <v>46169</v>
      </c>
      <c r="BC930" s="320">
        <f>_xll.qlIndexFixing($AC$5,AZ930,TRUE,_xll.ohTrigger(Trigger,Trigger12M))</f>
        <v>1.8305369020675925E-2</v>
      </c>
      <c r="BD930" s="320">
        <f>_xll.qlIndexFixing($BE$1,AZ930,TRUE,_xll.ohTrigger(Trigger,Trigger12M))</f>
        <v>1.8090630890084919E-2</v>
      </c>
    </row>
    <row r="931" spans="51:56" ht="11.25" customHeight="1" x14ac:dyDescent="0.25">
      <c r="AY931" s="159" t="s">
        <v>90</v>
      </c>
      <c r="AZ931" s="158">
        <f>_xll.qlInterestRateIndexFixingDate(Currency&amp;"ibor"&amp;Tenor,BA931,Trigger)</f>
        <v>45807</v>
      </c>
      <c r="BA931" s="158">
        <f>_xll.qlCalendarAdvance(Calendar,BA930,AY931,"f",,Trigger)</f>
        <v>45811</v>
      </c>
      <c r="BB931" s="158">
        <f>_xll.qlInterestRateIndexMaturity(Currency&amp;"ibor"&amp;Tenor,BA931,Trigger)</f>
        <v>46176</v>
      </c>
      <c r="BC931" s="320">
        <f>_xll.qlIndexFixing($AC$5,AZ931,TRUE,_xll.ohTrigger(Trigger,Trigger12M))</f>
        <v>1.8313149947855423E-2</v>
      </c>
      <c r="BD931" s="320">
        <f>_xll.qlIndexFixing($BE$1,AZ931,TRUE,_xll.ohTrigger(Trigger,Trigger12M))</f>
        <v>1.8103898694143399E-2</v>
      </c>
    </row>
    <row r="932" spans="51:56" ht="11.25" customHeight="1" x14ac:dyDescent="0.25">
      <c r="AY932" s="159" t="s">
        <v>90</v>
      </c>
      <c r="AZ932" s="158">
        <f>_xll.qlInterestRateIndexFixingDate(Currency&amp;"ibor"&amp;Tenor,BA932,Trigger)</f>
        <v>45814</v>
      </c>
      <c r="BA932" s="158">
        <f>_xll.qlCalendarAdvance(Calendar,BA931,AY932,"f",,Trigger)</f>
        <v>45818</v>
      </c>
      <c r="BB932" s="158">
        <f>_xll.qlInterestRateIndexMaturity(Currency&amp;"ibor"&amp;Tenor,BA932,Trigger)</f>
        <v>46183</v>
      </c>
      <c r="BC932" s="320">
        <f>_xll.qlIndexFixing($AC$5,AZ932,TRUE,_xll.ohTrigger(Trigger,Trigger12M))</f>
        <v>1.8320857225913055E-2</v>
      </c>
      <c r="BD932" s="320">
        <f>_xll.qlIndexFixing($BE$1,AZ932,TRUE,_xll.ohTrigger(Trigger,Trigger12M))</f>
        <v>1.8116972291605218E-2</v>
      </c>
    </row>
    <row r="933" spans="51:56" ht="11.25" customHeight="1" x14ac:dyDescent="0.25">
      <c r="AY933" s="159" t="s">
        <v>90</v>
      </c>
      <c r="AZ933" s="158">
        <f>_xll.qlInterestRateIndexFixingDate(Currency&amp;"ibor"&amp;Tenor,BA933,Trigger)</f>
        <v>45821</v>
      </c>
      <c r="BA933" s="158">
        <f>_xll.qlCalendarAdvance(Calendar,BA932,AY933,"f",,Trigger)</f>
        <v>45825</v>
      </c>
      <c r="BB933" s="158">
        <f>_xll.qlInterestRateIndexMaturity(Currency&amp;"ibor"&amp;Tenor,BA933,Trigger)</f>
        <v>46190</v>
      </c>
      <c r="BC933" s="320">
        <f>_xll.qlIndexFixing($AC$5,AZ933,TRUE,_xll.ohTrigger(Trigger,Trigger12M))</f>
        <v>1.8328490853152416E-2</v>
      </c>
      <c r="BD933" s="320">
        <f>_xll.qlIndexFixing($BE$1,AZ933,TRUE,_xll.ohTrigger(Trigger,Trigger12M))</f>
        <v>1.81298508218273E-2</v>
      </c>
    </row>
    <row r="934" spans="51:56" ht="11.25" customHeight="1" x14ac:dyDescent="0.25">
      <c r="AY934" s="159" t="s">
        <v>90</v>
      </c>
      <c r="AZ934" s="158">
        <f>_xll.qlInterestRateIndexFixingDate(Currency&amp;"ibor"&amp;Tenor,BA934,Trigger)</f>
        <v>45828</v>
      </c>
      <c r="BA934" s="158">
        <f>_xll.qlCalendarAdvance(Calendar,BA933,AY934,"f",,Trigger)</f>
        <v>45832</v>
      </c>
      <c r="BB934" s="158">
        <f>_xll.qlInterestRateIndexMaturity(Currency&amp;"ibor"&amp;Tenor,BA934,Trigger)</f>
        <v>46197</v>
      </c>
      <c r="BC934" s="320">
        <f>_xll.qlIndexFixing($AC$5,AZ934,TRUE,_xll.ohTrigger(Trigger,Trigger12M))</f>
        <v>1.8336050827894201E-2</v>
      </c>
      <c r="BD934" s="320">
        <f>_xll.qlIndexFixing($BE$1,AZ934,TRUE,_xll.ohTrigger(Trigger,Trigger12M))</f>
        <v>1.8142533424236235E-2</v>
      </c>
    </row>
    <row r="935" spans="51:56" ht="11.25" customHeight="1" x14ac:dyDescent="0.25">
      <c r="AY935" s="159" t="s">
        <v>90</v>
      </c>
      <c r="AZ935" s="158">
        <f>_xll.qlInterestRateIndexFixingDate(Currency&amp;"ibor"&amp;Tenor,BA935,Trigger)</f>
        <v>45835</v>
      </c>
      <c r="BA935" s="158">
        <f>_xll.qlCalendarAdvance(Calendar,BA934,AY935,"f",,Trigger)</f>
        <v>45839</v>
      </c>
      <c r="BB935" s="158">
        <f>_xll.qlInterestRateIndexMaturity(Currency&amp;"ibor"&amp;Tenor,BA935,Trigger)</f>
        <v>46204</v>
      </c>
      <c r="BC935" s="320">
        <f>_xll.qlIndexFixing($AC$5,AZ935,TRUE,_xll.ohTrigger(Trigger,Trigger12M))</f>
        <v>1.8343537148474639E-2</v>
      </c>
      <c r="BD935" s="320">
        <f>_xll.qlIndexFixing($BE$1,AZ935,TRUE,_xll.ohTrigger(Trigger,Trigger12M))</f>
        <v>1.8155019238329552E-2</v>
      </c>
    </row>
    <row r="936" spans="51:56" ht="11.25" customHeight="1" x14ac:dyDescent="0.25">
      <c r="AY936" s="159" t="s">
        <v>90</v>
      </c>
      <c r="AZ936" s="158">
        <f>_xll.qlInterestRateIndexFixingDate(Currency&amp;"ibor"&amp;Tenor,BA936,Trigger)</f>
        <v>45842</v>
      </c>
      <c r="BA936" s="158">
        <f>_xll.qlCalendarAdvance(Calendar,BA935,AY936,"f",,Trigger)</f>
        <v>45846</v>
      </c>
      <c r="BB936" s="158">
        <f>_xll.qlInterestRateIndexMaturity(Currency&amp;"ibor"&amp;Tenor,BA936,Trigger)</f>
        <v>46211</v>
      </c>
      <c r="BC936" s="320">
        <f>_xll.qlIndexFixing($AC$5,AZ936,TRUE,_xll.ohTrigger(Trigger,Trigger12M))</f>
        <v>1.8350949813246174E-2</v>
      </c>
      <c r="BD936" s="320">
        <f>_xll.qlIndexFixing($BE$1,AZ936,TRUE,_xll.ohTrigger(Trigger,Trigger12M))</f>
        <v>1.8167307403677935E-2</v>
      </c>
    </row>
    <row r="937" spans="51:56" ht="11.25" customHeight="1" x14ac:dyDescent="0.25">
      <c r="AY937" s="159" t="s">
        <v>90</v>
      </c>
      <c r="AZ937" s="158">
        <f>_xll.qlInterestRateIndexFixingDate(Currency&amp;"ibor"&amp;Tenor,BA937,Trigger)</f>
        <v>45849</v>
      </c>
      <c r="BA937" s="158">
        <f>_xll.qlCalendarAdvance(Calendar,BA936,AY937,"f",,Trigger)</f>
        <v>45853</v>
      </c>
      <c r="BB937" s="158">
        <f>_xll.qlInterestRateIndexMaturity(Currency&amp;"ibor"&amp;Tenor,BA937,Trigger)</f>
        <v>46218</v>
      </c>
      <c r="BC937" s="320">
        <f>_xll.qlIndexFixing($AC$5,AZ937,TRUE,_xll.ohTrigger(Trigger,Trigger12M))</f>
        <v>1.8358288820577891E-2</v>
      </c>
      <c r="BD937" s="320">
        <f>_xll.qlIndexFixing($BE$1,AZ937,TRUE,_xll.ohTrigger(Trigger,Trigger12M))</f>
        <v>1.8179397059926314E-2</v>
      </c>
    </row>
    <row r="938" spans="51:56" ht="11.25" customHeight="1" x14ac:dyDescent="0.25">
      <c r="AY938" s="159" t="s">
        <v>90</v>
      </c>
      <c r="AZ938" s="158">
        <f>_xll.qlInterestRateIndexFixingDate(Currency&amp;"ibor"&amp;Tenor,BA938,Trigger)</f>
        <v>45856</v>
      </c>
      <c r="BA938" s="158">
        <f>_xll.qlCalendarAdvance(Calendar,BA937,AY938,"f",,Trigger)</f>
        <v>45860</v>
      </c>
      <c r="BB938" s="158">
        <f>_xll.qlInterestRateIndexMaturity(Currency&amp;"ibor"&amp;Tenor,BA938,Trigger)</f>
        <v>46225</v>
      </c>
      <c r="BC938" s="320">
        <f>_xll.qlIndexFixing($AC$5,AZ938,TRUE,_xll.ohTrigger(Trigger,Trigger12M))</f>
        <v>1.8365554168854419E-2</v>
      </c>
      <c r="BD938" s="320">
        <f>_xll.qlIndexFixing($BE$1,AZ938,TRUE,_xll.ohTrigger(Trigger,Trigger12M))</f>
        <v>1.8191287346796918E-2</v>
      </c>
    </row>
    <row r="939" spans="51:56" ht="11.25" customHeight="1" x14ac:dyDescent="0.25">
      <c r="AY939" s="159" t="s">
        <v>90</v>
      </c>
      <c r="AZ939" s="158">
        <f>_xll.qlInterestRateIndexFixingDate(Currency&amp;"ibor"&amp;Tenor,BA939,Trigger)</f>
        <v>45863</v>
      </c>
      <c r="BA939" s="158">
        <f>_xll.qlCalendarAdvance(Calendar,BA938,AY939,"f",,Trigger)</f>
        <v>45867</v>
      </c>
      <c r="BB939" s="158">
        <f>_xll.qlInterestRateIndexMaturity(Currency&amp;"ibor"&amp;Tenor,BA939,Trigger)</f>
        <v>46232</v>
      </c>
      <c r="BC939" s="320">
        <f>_xll.qlIndexFixing($AC$5,AZ939,TRUE,_xll.ohTrigger(Trigger,Trigger12M))</f>
        <v>1.8372745856477486E-2</v>
      </c>
      <c r="BD939" s="320">
        <f>_xll.qlIndexFixing($BE$1,AZ939,TRUE,_xll.ohTrigger(Trigger,Trigger12M))</f>
        <v>1.8202977404088633E-2</v>
      </c>
    </row>
    <row r="940" spans="51:56" ht="11.25" customHeight="1" x14ac:dyDescent="0.25">
      <c r="AY940" s="159" t="s">
        <v>90</v>
      </c>
      <c r="AZ940" s="158">
        <f>_xll.qlInterestRateIndexFixingDate(Currency&amp;"ibor"&amp;Tenor,BA940,Trigger)</f>
        <v>45870</v>
      </c>
      <c r="BA940" s="158">
        <f>_xll.qlCalendarAdvance(Calendar,BA939,AY940,"f",,Trigger)</f>
        <v>45874</v>
      </c>
      <c r="BB940" s="158">
        <f>_xll.qlInterestRateIndexMaturity(Currency&amp;"ibor"&amp;Tenor,BA940,Trigger)</f>
        <v>46239</v>
      </c>
      <c r="BC940" s="320">
        <f>_xll.qlIndexFixing($AC$5,AZ940,TRUE,_xll.ohTrigger(Trigger,Trigger12M))</f>
        <v>1.837986388186413E-2</v>
      </c>
      <c r="BD940" s="320">
        <f>_xll.qlIndexFixing($BE$1,AZ940,TRUE,_xll.ohTrigger(Trigger,Trigger12M))</f>
        <v>1.8214466371680497E-2</v>
      </c>
    </row>
    <row r="941" spans="51:56" ht="11.25" customHeight="1" x14ac:dyDescent="0.25">
      <c r="AY941" s="159" t="s">
        <v>90</v>
      </c>
      <c r="AZ941" s="158">
        <f>_xll.qlInterestRateIndexFixingDate(Currency&amp;"ibor"&amp;Tenor,BA941,Trigger)</f>
        <v>45877</v>
      </c>
      <c r="BA941" s="158">
        <f>_xll.qlCalendarAdvance(Calendar,BA940,AY941,"f",,Trigger)</f>
        <v>45881</v>
      </c>
      <c r="BB941" s="158">
        <f>_xll.qlInterestRateIndexMaturity(Currency&amp;"ibor"&amp;Tenor,BA941,Trigger)</f>
        <v>46246</v>
      </c>
      <c r="BC941" s="320">
        <f>_xll.qlIndexFixing($AC$5,AZ941,TRUE,_xll.ohTrigger(Trigger,Trigger12M))</f>
        <v>1.8386908243447825E-2</v>
      </c>
      <c r="BD941" s="320">
        <f>_xll.qlIndexFixing($BE$1,AZ941,TRUE,_xll.ohTrigger(Trigger,Trigger12M))</f>
        <v>1.8225753389533677E-2</v>
      </c>
    </row>
    <row r="942" spans="51:56" ht="11.25" customHeight="1" x14ac:dyDescent="0.25">
      <c r="AY942" s="159" t="s">
        <v>90</v>
      </c>
      <c r="AZ942" s="158">
        <f>_xll.qlInterestRateIndexFixingDate(Currency&amp;"ibor"&amp;Tenor,BA942,Trigger)</f>
        <v>45884</v>
      </c>
      <c r="BA942" s="158">
        <f>_xll.qlCalendarAdvance(Calendar,BA941,AY942,"f",,Trigger)</f>
        <v>45888</v>
      </c>
      <c r="BB942" s="158">
        <f>_xll.qlInterestRateIndexMaturity(Currency&amp;"ibor"&amp;Tenor,BA942,Trigger)</f>
        <v>46253</v>
      </c>
      <c r="BC942" s="320">
        <f>_xll.qlIndexFixing($AC$5,AZ942,TRUE,_xll.ohTrigger(Trigger,Trigger12M))</f>
        <v>1.8393878939678473E-2</v>
      </c>
      <c r="BD942" s="320">
        <f>_xll.qlIndexFixing($BE$1,AZ942,TRUE,_xll.ohTrigger(Trigger,Trigger12M))</f>
        <v>1.8236837597691461E-2</v>
      </c>
    </row>
    <row r="943" spans="51:56" ht="11.25" customHeight="1" x14ac:dyDescent="0.25">
      <c r="AY943" s="159" t="s">
        <v>90</v>
      </c>
      <c r="AZ943" s="158">
        <f>_xll.qlInterestRateIndexFixingDate(Currency&amp;"ibor"&amp;Tenor,BA943,Trigger)</f>
        <v>45891</v>
      </c>
      <c r="BA943" s="158">
        <f>_xll.qlCalendarAdvance(Calendar,BA942,AY943,"f",,Trigger)</f>
        <v>45895</v>
      </c>
      <c r="BB943" s="158">
        <f>_xll.qlInterestRateIndexMaturity(Currency&amp;"ibor"&amp;Tenor,BA943,Trigger)</f>
        <v>46260</v>
      </c>
      <c r="BC943" s="320">
        <f>_xll.qlIndexFixing($AC$5,AZ943,TRUE,_xll.ohTrigger(Trigger,Trigger12M))</f>
        <v>1.8400775969022388E-2</v>
      </c>
      <c r="BD943" s="320">
        <f>_xll.qlIndexFixing($BE$1,AZ943,TRUE,_xll.ohTrigger(Trigger,Trigger12M))</f>
        <v>1.8247718136282336E-2</v>
      </c>
    </row>
    <row r="944" spans="51:56" ht="11.25" customHeight="1" x14ac:dyDescent="0.25">
      <c r="AY944" s="159" t="s">
        <v>90</v>
      </c>
      <c r="AZ944" s="158">
        <f>_xll.qlInterestRateIndexFixingDate(Currency&amp;"ibor"&amp;Tenor,BA944,Trigger)</f>
        <v>45898</v>
      </c>
      <c r="BA944" s="158">
        <f>_xll.qlCalendarAdvance(Calendar,BA943,AY944,"f",,Trigger)</f>
        <v>45902</v>
      </c>
      <c r="BB944" s="158">
        <f>_xll.qlInterestRateIndexMaturity(Currency&amp;"ibor"&amp;Tenor,BA944,Trigger)</f>
        <v>46267</v>
      </c>
      <c r="BC944" s="320">
        <f>_xll.qlIndexFixing($AC$5,AZ944,TRUE,_xll.ohTrigger(Trigger,Trigger12M))</f>
        <v>1.8407599329961451E-2</v>
      </c>
      <c r="BD944" s="320">
        <f>_xll.qlIndexFixing($BE$1,AZ944,TRUE,_xll.ohTrigger(Trigger,Trigger12M))</f>
        <v>1.8258394145521727E-2</v>
      </c>
    </row>
    <row r="945" spans="51:56" ht="11.25" customHeight="1" x14ac:dyDescent="0.25">
      <c r="AY945" s="159" t="s">
        <v>90</v>
      </c>
      <c r="AZ945" s="158">
        <f>_xll.qlInterestRateIndexFixingDate(Currency&amp;"ibor"&amp;Tenor,BA945,Trigger)</f>
        <v>45905</v>
      </c>
      <c r="BA945" s="158">
        <f>_xll.qlCalendarAdvance(Calendar,BA944,AY945,"f",,Trigger)</f>
        <v>45909</v>
      </c>
      <c r="BB945" s="158">
        <f>_xll.qlInterestRateIndexMaturity(Currency&amp;"ibor"&amp;Tenor,BA945,Trigger)</f>
        <v>46274</v>
      </c>
      <c r="BC945" s="320">
        <f>_xll.qlIndexFixing($AC$5,AZ945,TRUE,_xll.ohTrigger(Trigger,Trigger12M))</f>
        <v>1.8414349020994175E-2</v>
      </c>
      <c r="BD945" s="320">
        <f>_xll.qlIndexFixing($BE$1,AZ945,TRUE,_xll.ohTrigger(Trigger,Trigger12M))</f>
        <v>1.8268864765712663E-2</v>
      </c>
    </row>
    <row r="946" spans="51:56" ht="11.25" customHeight="1" x14ac:dyDescent="0.25">
      <c r="AY946" s="159" t="s">
        <v>90</v>
      </c>
      <c r="AZ946" s="158">
        <f>_xll.qlInterestRateIndexFixingDate(Currency&amp;"ibor"&amp;Tenor,BA946,Trigger)</f>
        <v>45912</v>
      </c>
      <c r="BA946" s="158">
        <f>_xll.qlCalendarAdvance(Calendar,BA945,AY946,"f",,Trigger)</f>
        <v>45916</v>
      </c>
      <c r="BB946" s="158">
        <f>_xll.qlInterestRateIndexMaturity(Currency&amp;"ibor"&amp;Tenor,BA946,Trigger)</f>
        <v>46281</v>
      </c>
      <c r="BC946" s="320">
        <f>_xll.qlIndexFixing($AC$5,AZ946,TRUE,_xll.ohTrigger(Trigger,Trigger12M))</f>
        <v>1.842102504063528E-2</v>
      </c>
      <c r="BD946" s="320">
        <f>_xll.qlIndexFixing($BE$1,AZ946,TRUE,_xll.ohTrigger(Trigger,Trigger12M))</f>
        <v>1.8279129137248846E-2</v>
      </c>
    </row>
    <row r="947" spans="51:56" ht="11.25" customHeight="1" x14ac:dyDescent="0.25">
      <c r="AY947" s="159" t="s">
        <v>90</v>
      </c>
      <c r="AZ947" s="158">
        <f>_xll.qlInterestRateIndexFixingDate(Currency&amp;"ibor"&amp;Tenor,BA947,Trigger)</f>
        <v>45919</v>
      </c>
      <c r="BA947" s="158">
        <f>_xll.qlCalendarAdvance(Calendar,BA946,AY947,"f",,Trigger)</f>
        <v>45923</v>
      </c>
      <c r="BB947" s="158">
        <f>_xll.qlInterestRateIndexMaturity(Currency&amp;"ibor"&amp;Tenor,BA947,Trigger)</f>
        <v>46288</v>
      </c>
      <c r="BC947" s="320">
        <f>_xll.qlIndexFixing($AC$5,AZ947,TRUE,_xll.ohTrigger(Trigger,Trigger12M))</f>
        <v>1.8427627387415695E-2</v>
      </c>
      <c r="BD947" s="320">
        <f>_xll.qlIndexFixing($BE$1,AZ947,TRUE,_xll.ohTrigger(Trigger,Trigger12M))</f>
        <v>1.8289186400615286E-2</v>
      </c>
    </row>
    <row r="948" spans="51:56" ht="11.25" customHeight="1" x14ac:dyDescent="0.25">
      <c r="AY948" s="159" t="s">
        <v>90</v>
      </c>
      <c r="AZ948" s="158">
        <f>_xll.qlInterestRateIndexFixingDate(Currency&amp;"ibor"&amp;Tenor,BA948,Trigger)</f>
        <v>45926</v>
      </c>
      <c r="BA948" s="158">
        <f>_xll.qlCalendarAdvance(Calendar,BA947,AY948,"f",,Trigger)</f>
        <v>45930</v>
      </c>
      <c r="BB948" s="158">
        <f>_xll.qlInterestRateIndexMaturity(Currency&amp;"ibor"&amp;Tenor,BA948,Trigger)</f>
        <v>46295</v>
      </c>
      <c r="BC948" s="320">
        <f>_xll.qlIndexFixing($AC$5,AZ948,TRUE,_xll.ohTrigger(Trigger,Trigger12M))</f>
        <v>1.8434156059881902E-2</v>
      </c>
      <c r="BD948" s="320">
        <f>_xll.qlIndexFixing($BE$1,AZ948,TRUE,_xll.ohTrigger(Trigger,Trigger12M))</f>
        <v>1.8299035696391186E-2</v>
      </c>
    </row>
    <row r="949" spans="51:56" ht="11.25" customHeight="1" x14ac:dyDescent="0.25">
      <c r="AY949" s="159" t="s">
        <v>90</v>
      </c>
      <c r="AZ949" s="158">
        <f>_xll.qlInterestRateIndexFixingDate(Currency&amp;"ibor"&amp;Tenor,BA949,Trigger)</f>
        <v>45933</v>
      </c>
      <c r="BA949" s="158">
        <f>_xll.qlCalendarAdvance(Calendar,BA948,AY949,"f",,Trigger)</f>
        <v>45937</v>
      </c>
      <c r="BB949" s="158">
        <f>_xll.qlInterestRateIndexMaturity(Currency&amp;"ibor"&amp;Tenor,BA949,Trigger)</f>
        <v>46302</v>
      </c>
      <c r="BC949" s="320">
        <f>_xll.qlIndexFixing($AC$5,AZ949,TRUE,_xll.ohTrigger(Trigger,Trigger12M))</f>
        <v>1.8440611056597896E-2</v>
      </c>
      <c r="BD949" s="320">
        <f>_xll.qlIndexFixing($BE$1,AZ949,TRUE,_xll.ohTrigger(Trigger,Trigger12M))</f>
        <v>1.8308676165250774E-2</v>
      </c>
    </row>
    <row r="950" spans="51:56" ht="11.25" customHeight="1" x14ac:dyDescent="0.25">
      <c r="AY950" s="159" t="s">
        <v>90</v>
      </c>
      <c r="AZ950" s="158">
        <f>_xll.qlInterestRateIndexFixingDate(Currency&amp;"ibor"&amp;Tenor,BA950,Trigger)</f>
        <v>45940</v>
      </c>
      <c r="BA950" s="158">
        <f>_xll.qlCalendarAdvance(Calendar,BA949,AY950,"f",,Trigger)</f>
        <v>45944</v>
      </c>
      <c r="BB950" s="158">
        <f>_xll.qlInterestRateIndexMaturity(Currency&amp;"ibor"&amp;Tenor,BA950,Trigger)</f>
        <v>46309</v>
      </c>
      <c r="BC950" s="320">
        <f>_xll.qlIndexFixing($AC$5,AZ950,TRUE,_xll.ohTrigger(Trigger,Trigger12M))</f>
        <v>1.8446992376142564E-2</v>
      </c>
      <c r="BD950" s="320">
        <f>_xll.qlIndexFixing($BE$1,AZ950,TRUE,_xll.ohTrigger(Trigger,Trigger12M))</f>
        <v>1.8318106947964877E-2</v>
      </c>
    </row>
    <row r="951" spans="51:56" ht="11.25" customHeight="1" x14ac:dyDescent="0.25">
      <c r="AY951" s="159" t="s">
        <v>90</v>
      </c>
      <c r="AZ951" s="158">
        <f>_xll.qlInterestRateIndexFixingDate(Currency&amp;"ibor"&amp;Tenor,BA951,Trigger)</f>
        <v>45947</v>
      </c>
      <c r="BA951" s="158">
        <f>_xll.qlCalendarAdvance(Calendar,BA950,AY951,"f",,Trigger)</f>
        <v>45951</v>
      </c>
      <c r="BB951" s="158">
        <f>_xll.qlInterestRateIndexMaturity(Currency&amp;"ibor"&amp;Tenor,BA951,Trigger)</f>
        <v>46316</v>
      </c>
      <c r="BC951" s="320">
        <f>_xll.qlIndexFixing($AC$5,AZ951,TRUE,_xll.ohTrigger(Trigger,Trigger12M))</f>
        <v>1.8453300017111665E-2</v>
      </c>
      <c r="BD951" s="320">
        <f>_xll.qlIndexFixing($BE$1,AZ951,TRUE,_xll.ohTrigger(Trigger,Trigger12M))</f>
        <v>1.8327327185404394E-2</v>
      </c>
    </row>
    <row r="952" spans="51:56" ht="11.25" customHeight="1" x14ac:dyDescent="0.25">
      <c r="AY952" s="159" t="s">
        <v>90</v>
      </c>
      <c r="AZ952" s="158">
        <f>_xll.qlInterestRateIndexFixingDate(Currency&amp;"ibor"&amp;Tenor,BA952,Trigger)</f>
        <v>45954</v>
      </c>
      <c r="BA952" s="158">
        <f>_xll.qlCalendarAdvance(Calendar,BA951,AY952,"f",,Trigger)</f>
        <v>45958</v>
      </c>
      <c r="BB952" s="158">
        <f>_xll.qlInterestRateIndexMaturity(Currency&amp;"ibor"&amp;Tenor,BA952,Trigger)</f>
        <v>46323</v>
      </c>
      <c r="BC952" s="320">
        <f>_xll.qlIndexFixing($AC$5,AZ952,TRUE,_xll.ohTrigger(Trigger,Trigger12M))</f>
        <v>1.8459533978117375E-2</v>
      </c>
      <c r="BD952" s="320">
        <f>_xll.qlIndexFixing($BE$1,AZ952,TRUE,_xll.ohTrigger(Trigger,Trigger12M))</f>
        <v>1.8336336018539876E-2</v>
      </c>
    </row>
    <row r="953" spans="51:56" ht="11.25" customHeight="1" x14ac:dyDescent="0.25">
      <c r="AY953" s="159" t="s">
        <v>90</v>
      </c>
      <c r="AZ953" s="158">
        <f>_xll.qlInterestRateIndexFixingDate(Currency&amp;"ibor"&amp;Tenor,BA953,Trigger)</f>
        <v>45961</v>
      </c>
      <c r="BA953" s="158">
        <f>_xll.qlCalendarAdvance(Calendar,BA952,AY953,"f",,Trigger)</f>
        <v>45965</v>
      </c>
      <c r="BB953" s="158">
        <f>_xll.qlInterestRateIndexMaturity(Currency&amp;"ibor"&amp;Tenor,BA953,Trigger)</f>
        <v>46330</v>
      </c>
      <c r="BC953" s="320">
        <f>_xll.qlIndexFixing($AC$5,AZ953,TRUE,_xll.ohTrigger(Trigger,Trigger12M))</f>
        <v>1.8465694257787421E-2</v>
      </c>
      <c r="BD953" s="320">
        <f>_xll.qlIndexFixing($BE$1,AZ953,TRUE,_xll.ohTrigger(Trigger,Trigger12M))</f>
        <v>1.8345132588444803E-2</v>
      </c>
    </row>
    <row r="954" spans="51:56" ht="11.25" customHeight="1" x14ac:dyDescent="0.25">
      <c r="AY954" s="159" t="s">
        <v>90</v>
      </c>
      <c r="AZ954" s="158">
        <f>_xll.qlInterestRateIndexFixingDate(Currency&amp;"ibor"&amp;Tenor,BA954,Trigger)</f>
        <v>45968</v>
      </c>
      <c r="BA954" s="158">
        <f>_xll.qlCalendarAdvance(Calendar,BA953,AY954,"f",,Trigger)</f>
        <v>45972</v>
      </c>
      <c r="BB954" s="158">
        <f>_xll.qlInterestRateIndexMaturity(Currency&amp;"ibor"&amp;Tenor,BA954,Trigger)</f>
        <v>46337</v>
      </c>
      <c r="BC954" s="320">
        <f>_xll.qlIndexFixing($AC$5,AZ954,TRUE,_xll.ohTrigger(Trigger,Trigger12M))</f>
        <v>1.8471780854766178E-2</v>
      </c>
      <c r="BD954" s="320">
        <f>_xll.qlIndexFixing($BE$1,AZ954,TRUE,_xll.ohTrigger(Trigger,Trigger12M))</f>
        <v>1.8353716036296906E-2</v>
      </c>
    </row>
    <row r="955" spans="51:56" ht="11.25" customHeight="1" x14ac:dyDescent="0.25">
      <c r="AY955" s="159" t="s">
        <v>90</v>
      </c>
      <c r="AZ955" s="158">
        <f>_xll.qlInterestRateIndexFixingDate(Currency&amp;"ibor"&amp;Tenor,BA955,Trigger)</f>
        <v>45975</v>
      </c>
      <c r="BA955" s="158">
        <f>_xll.qlCalendarAdvance(Calendar,BA954,AY955,"f",,Trigger)</f>
        <v>45979</v>
      </c>
      <c r="BB955" s="158">
        <f>_xll.qlInterestRateIndexMaturity(Currency&amp;"ibor"&amp;Tenor,BA955,Trigger)</f>
        <v>46344</v>
      </c>
      <c r="BC955" s="320">
        <f>_xll.qlIndexFixing($AC$5,AZ955,TRUE,_xll.ohTrigger(Trigger,Trigger12M))</f>
        <v>1.847779376771444E-2</v>
      </c>
      <c r="BD955" s="320">
        <f>_xll.qlIndexFixing($BE$1,AZ955,TRUE,_xll.ohTrigger(Trigger,Trigger12M))</f>
        <v>1.83620855033799E-2</v>
      </c>
    </row>
    <row r="956" spans="51:56" ht="11.25" customHeight="1" x14ac:dyDescent="0.25">
      <c r="AY956" s="159" t="s">
        <v>90</v>
      </c>
      <c r="AZ956" s="158">
        <f>_xll.qlInterestRateIndexFixingDate(Currency&amp;"ibor"&amp;Tenor,BA956,Trigger)</f>
        <v>45982</v>
      </c>
      <c r="BA956" s="158">
        <f>_xll.qlCalendarAdvance(Calendar,BA955,AY956,"f",,Trigger)</f>
        <v>45986</v>
      </c>
      <c r="BB956" s="158">
        <f>_xll.qlInterestRateIndexMaturity(Currency&amp;"ibor"&amp;Tenor,BA956,Trigger)</f>
        <v>46351</v>
      </c>
      <c r="BC956" s="320">
        <f>_xll.qlIndexFixing($AC$5,AZ956,TRUE,_xll.ohTrigger(Trigger,Trigger12M))</f>
        <v>1.8483732995308554E-2</v>
      </c>
      <c r="BD956" s="320">
        <f>_xll.qlIndexFixing($BE$1,AZ956,TRUE,_xll.ohTrigger(Trigger,Trigger12M))</f>
        <v>1.8370240131085923E-2</v>
      </c>
    </row>
    <row r="957" spans="51:56" ht="11.25" customHeight="1" x14ac:dyDescent="0.25">
      <c r="AY957" s="159" t="s">
        <v>90</v>
      </c>
      <c r="AZ957" s="158">
        <f>_xll.qlInterestRateIndexFixingDate(Currency&amp;"ibor"&amp;Tenor,BA957,Trigger)</f>
        <v>45989</v>
      </c>
      <c r="BA957" s="158">
        <f>_xll.qlCalendarAdvance(Calendar,BA956,AY957,"f",,Trigger)</f>
        <v>45993</v>
      </c>
      <c r="BB957" s="158">
        <f>_xll.qlInterestRateIndexMaturity(Currency&amp;"ibor"&amp;Tenor,BA957,Trigger)</f>
        <v>46358</v>
      </c>
      <c r="BC957" s="320">
        <f>_xll.qlIndexFixing($AC$5,AZ957,TRUE,_xll.ohTrigger(Trigger,Trigger12M))</f>
        <v>1.8489598536241512E-2</v>
      </c>
      <c r="BD957" s="320">
        <f>_xll.qlIndexFixing($BE$1,AZ957,TRUE,_xll.ohTrigger(Trigger,Trigger12M))</f>
        <v>1.8378179060916169E-2</v>
      </c>
    </row>
    <row r="958" spans="51:56" ht="11.25" customHeight="1" x14ac:dyDescent="0.25">
      <c r="AY958" s="159" t="s">
        <v>90</v>
      </c>
      <c r="AZ958" s="158">
        <f>_xll.qlInterestRateIndexFixingDate(Currency&amp;"ibor"&amp;Tenor,BA958,Trigger)</f>
        <v>45996</v>
      </c>
      <c r="BA958" s="158">
        <f>_xll.qlCalendarAdvance(Calendar,BA957,AY958,"f",,Trigger)</f>
        <v>46000</v>
      </c>
      <c r="BB958" s="158">
        <f>_xll.qlInterestRateIndexMaturity(Currency&amp;"ibor"&amp;Tenor,BA958,Trigger)</f>
        <v>46365</v>
      </c>
      <c r="BC958" s="320">
        <f>_xll.qlIndexFixing($AC$5,AZ958,TRUE,_xll.ohTrigger(Trigger,Trigger12M))</f>
        <v>1.8495390389222512E-2</v>
      </c>
      <c r="BD958" s="320">
        <f>_xll.qlIndexFixing($BE$1,AZ958,TRUE,_xll.ohTrigger(Trigger,Trigger12M))</f>
        <v>1.8385901434483955E-2</v>
      </c>
    </row>
    <row r="959" spans="51:56" ht="11.25" customHeight="1" x14ac:dyDescent="0.25">
      <c r="AY959" s="159" t="s">
        <v>90</v>
      </c>
      <c r="AZ959" s="158">
        <f>_xll.qlInterestRateIndexFixingDate(Currency&amp;"ibor"&amp;Tenor,BA959,Trigger)</f>
        <v>46003</v>
      </c>
      <c r="BA959" s="158">
        <f>_xll.qlCalendarAdvance(Calendar,BA958,AY959,"f",,Trigger)</f>
        <v>46007</v>
      </c>
      <c r="BB959" s="158">
        <f>_xll.qlInterestRateIndexMaturity(Currency&amp;"ibor"&amp;Tenor,BA959,Trigger)</f>
        <v>46372</v>
      </c>
      <c r="BC959" s="320">
        <f>_xll.qlIndexFixing($AC$5,AZ959,TRUE,_xll.ohTrigger(Trigger,Trigger12M))</f>
        <v>1.8501108552976955E-2</v>
      </c>
      <c r="BD959" s="320">
        <f>_xll.qlIndexFixing($BE$1,AZ959,TRUE,_xll.ohTrigger(Trigger,Trigger12M))</f>
        <v>1.8393406393515613E-2</v>
      </c>
    </row>
    <row r="960" spans="51:56" ht="11.25" customHeight="1" x14ac:dyDescent="0.25">
      <c r="AY960" s="159" t="s">
        <v>90</v>
      </c>
      <c r="AZ960" s="158">
        <f>_xll.qlInterestRateIndexFixingDate(Currency&amp;"ibor"&amp;Tenor,BA960,Trigger)</f>
        <v>46010</v>
      </c>
      <c r="BA960" s="158">
        <f>_xll.qlCalendarAdvance(Calendar,BA959,AY960,"f",,Trigger)</f>
        <v>46014</v>
      </c>
      <c r="BB960" s="158">
        <f>_xll.qlInterestRateIndexMaturity(Currency&amp;"ibor"&amp;Tenor,BA960,Trigger)</f>
        <v>46379</v>
      </c>
      <c r="BC960" s="320">
        <f>_xll.qlIndexFixing($AC$5,AZ960,TRUE,_xll.ohTrigger(Trigger,Trigger12M))</f>
        <v>1.8506753026246232E-2</v>
      </c>
      <c r="BD960" s="320">
        <f>_xll.qlIndexFixing($BE$1,AZ960,TRUE,_xll.ohTrigger(Trigger,Trigger12M))</f>
        <v>1.8400693079853328E-2</v>
      </c>
    </row>
    <row r="961" spans="51:56" ht="11.25" customHeight="1" x14ac:dyDescent="0.25">
      <c r="AY961" s="159" t="s">
        <v>90</v>
      </c>
      <c r="AZ961" s="158">
        <f>_xll.qlInterestRateIndexFixingDate(Currency&amp;"ibor"&amp;Tenor,BA961,Trigger)</f>
        <v>46015</v>
      </c>
      <c r="BA961" s="158">
        <f>_xll.qlCalendarAdvance(Calendar,BA960,AY961,"f",,Trigger)</f>
        <v>46021</v>
      </c>
      <c r="BB961" s="158">
        <f>_xll.qlInterestRateIndexMaturity(Currency&amp;"ibor"&amp;Tenor,BA961,Trigger)</f>
        <v>46386</v>
      </c>
      <c r="BC961" s="320">
        <f>_xll.qlIndexFixing($AC$5,AZ961,TRUE,_xll.ohTrigger(Trigger,Trigger12M))</f>
        <v>1.8512323807788379E-2</v>
      </c>
      <c r="BD961" s="320">
        <f>_xll.qlIndexFixing($BE$1,AZ961,TRUE,_xll.ohTrigger(Trigger,Trigger12M))</f>
        <v>1.8407760635455565E-2</v>
      </c>
    </row>
    <row r="962" spans="51:56" ht="11.25" customHeight="1" x14ac:dyDescent="0.25">
      <c r="AY962" s="159" t="s">
        <v>90</v>
      </c>
      <c r="AZ962" s="158">
        <f>_xll.qlInterestRateIndexFixingDate(Currency&amp;"ibor"&amp;Tenor,BA962,Trigger)</f>
        <v>46024</v>
      </c>
      <c r="BA962" s="158">
        <f>_xll.qlCalendarAdvance(Calendar,BA961,AY962,"f",,Trigger)</f>
        <v>46028</v>
      </c>
      <c r="BB962" s="158">
        <f>_xll.qlInterestRateIndexMaturity(Currency&amp;"ibor"&amp;Tenor,BA962,Trigger)</f>
        <v>46393</v>
      </c>
      <c r="BC962" s="320">
        <f>_xll.qlIndexFixing($AC$5,AZ962,TRUE,_xll.ohTrigger(Trigger,Trigger12M))</f>
        <v>1.8517820896376977E-2</v>
      </c>
      <c r="BD962" s="320">
        <f>_xll.qlIndexFixing($BE$1,AZ962,TRUE,_xll.ohTrigger(Trigger,Trigger12M))</f>
        <v>1.8414608202400814E-2</v>
      </c>
    </row>
    <row r="963" spans="51:56" ht="11.25" customHeight="1" x14ac:dyDescent="0.25">
      <c r="AY963" s="159" t="s">
        <v>90</v>
      </c>
      <c r="AZ963" s="158">
        <f>_xll.qlInterestRateIndexFixingDate(Currency&amp;"ibor"&amp;Tenor,BA963,Trigger)</f>
        <v>46031</v>
      </c>
      <c r="BA963" s="158">
        <f>_xll.qlCalendarAdvance(Calendar,BA962,AY963,"f",,Trigger)</f>
        <v>46035</v>
      </c>
      <c r="BB963" s="158">
        <f>_xll.qlInterestRateIndexMaturity(Currency&amp;"ibor"&amp;Tenor,BA963,Trigger)</f>
        <v>46400</v>
      </c>
      <c r="BC963" s="320">
        <f>_xll.qlIndexFixing($AC$5,AZ963,TRUE,_xll.ohTrigger(Trigger,Trigger12M))</f>
        <v>1.8523244290802474E-2</v>
      </c>
      <c r="BD963" s="320">
        <f>_xll.qlIndexFixing($BE$1,AZ963,TRUE,_xll.ohTrigger(Trigger,Trigger12M))</f>
        <v>1.8421234922887789E-2</v>
      </c>
    </row>
    <row r="964" spans="51:56" ht="11.25" customHeight="1" x14ac:dyDescent="0.25">
      <c r="AY964" s="159" t="s">
        <v>90</v>
      </c>
      <c r="AZ964" s="158">
        <f>_xll.qlInterestRateIndexFixingDate(Currency&amp;"ibor"&amp;Tenor,BA964,Trigger)</f>
        <v>46038</v>
      </c>
      <c r="BA964" s="158">
        <f>_xll.qlCalendarAdvance(Calendar,BA963,AY964,"f",,Trigger)</f>
        <v>46042</v>
      </c>
      <c r="BB964" s="158">
        <f>_xll.qlInterestRateIndexMaturity(Currency&amp;"ibor"&amp;Tenor,BA964,Trigger)</f>
        <v>46407</v>
      </c>
      <c r="BC964" s="320">
        <f>_xll.qlIndexFixing($AC$5,AZ964,TRUE,_xll.ohTrigger(Trigger,Trigger12M))</f>
        <v>1.8528593989871306E-2</v>
      </c>
      <c r="BD964" s="320">
        <f>_xll.qlIndexFixing($BE$1,AZ964,TRUE,_xll.ohTrigger(Trigger,Trigger12M))</f>
        <v>1.8427639939237853E-2</v>
      </c>
    </row>
    <row r="965" spans="51:56" ht="11.25" customHeight="1" x14ac:dyDescent="0.25">
      <c r="AY965" s="159" t="s">
        <v>90</v>
      </c>
      <c r="AZ965" s="158">
        <f>_xll.qlInterestRateIndexFixingDate(Currency&amp;"ibor"&amp;Tenor,BA965,Trigger)</f>
        <v>46045</v>
      </c>
      <c r="BA965" s="158">
        <f>_xll.qlCalendarAdvance(Calendar,BA964,AY965,"f",,Trigger)</f>
        <v>46049</v>
      </c>
      <c r="BB965" s="158">
        <f>_xll.qlInterestRateIndexMaturity(Currency&amp;"ibor"&amp;Tenor,BA965,Trigger)</f>
        <v>46414</v>
      </c>
      <c r="BC965" s="320">
        <f>_xll.qlIndexFixing($AC$5,AZ965,TRUE,_xll.ohTrigger(Trigger,Trigger12M))</f>
        <v>1.853386999240611E-2</v>
      </c>
      <c r="BD965" s="320">
        <f>_xll.qlIndexFixing($BE$1,AZ965,TRUE,_xll.ohTrigger(Trigger,Trigger12M))</f>
        <v>1.8433822393897417E-2</v>
      </c>
    </row>
    <row r="966" spans="51:56" ht="11.25" customHeight="1" x14ac:dyDescent="0.25">
      <c r="AY966" s="159" t="s">
        <v>90</v>
      </c>
      <c r="AZ966" s="158">
        <f>_xll.qlInterestRateIndexFixingDate(Currency&amp;"ibor"&amp;Tenor,BA966,Trigger)</f>
        <v>46052</v>
      </c>
      <c r="BA966" s="158">
        <f>_xll.qlCalendarAdvance(Calendar,BA965,AY966,"f",,Trigger)</f>
        <v>46056</v>
      </c>
      <c r="BB966" s="158">
        <f>_xll.qlInterestRateIndexMaturity(Currency&amp;"ibor"&amp;Tenor,BA966,Trigger)</f>
        <v>46421</v>
      </c>
      <c r="BC966" s="320">
        <f>_xll.qlIndexFixing($AC$5,AZ966,TRUE,_xll.ohTrigger(Trigger,Trigger12M))</f>
        <v>1.8539072297245517E-2</v>
      </c>
      <c r="BD966" s="320">
        <f>_xll.qlIndexFixing($BE$1,AZ966,TRUE,_xll.ohTrigger(Trigger,Trigger12M))</f>
        <v>1.843978142943925E-2</v>
      </c>
    </row>
    <row r="967" spans="51:56" ht="11.25" customHeight="1" x14ac:dyDescent="0.25">
      <c r="AY967" s="159" t="s">
        <v>90</v>
      </c>
      <c r="AZ967" s="158">
        <f>_xll.qlInterestRateIndexFixingDate(Currency&amp;"ibor"&amp;Tenor,BA967,Trigger)</f>
        <v>46059</v>
      </c>
      <c r="BA967" s="158">
        <f>_xll.qlCalendarAdvance(Calendar,BA966,AY967,"f",,Trigger)</f>
        <v>46063</v>
      </c>
      <c r="BB967" s="158">
        <f>_xll.qlInterestRateIndexMaturity(Currency&amp;"ibor"&amp;Tenor,BA967,Trigger)</f>
        <v>46428</v>
      </c>
      <c r="BC967" s="320">
        <f>_xll.qlIndexFixing($AC$5,AZ967,TRUE,_xll.ohTrigger(Trigger,Trigger12M))</f>
        <v>1.8544200903245014E-2</v>
      </c>
      <c r="BD967" s="320">
        <f>_xll.qlIndexFixing($BE$1,AZ967,TRUE,_xll.ohTrigger(Trigger,Trigger12M))</f>
        <v>1.8445516188564253E-2</v>
      </c>
    </row>
    <row r="968" spans="51:56" ht="11.25" customHeight="1" x14ac:dyDescent="0.25">
      <c r="AY968" s="159" t="s">
        <v>90</v>
      </c>
      <c r="AZ968" s="158">
        <f>_xll.qlInterestRateIndexFixingDate(Currency&amp;"ibor"&amp;Tenor,BA968,Trigger)</f>
        <v>46066</v>
      </c>
      <c r="BA968" s="158">
        <f>_xll.qlCalendarAdvance(Calendar,BA967,AY968,"f",,Trigger)</f>
        <v>46070</v>
      </c>
      <c r="BB968" s="158">
        <f>_xll.qlInterestRateIndexMaturity(Currency&amp;"ibor"&amp;Tenor,BA968,Trigger)</f>
        <v>46435</v>
      </c>
      <c r="BC968" s="320">
        <f>_xll.qlIndexFixing($AC$5,AZ968,TRUE,_xll.ohTrigger(Trigger,Trigger12M))</f>
        <v>1.8549255809275429E-2</v>
      </c>
      <c r="BD968" s="320">
        <f>_xll.qlIndexFixing($BE$1,AZ968,TRUE,_xll.ohTrigger(Trigger,Trigger12M))</f>
        <v>1.8451025814104273E-2</v>
      </c>
    </row>
    <row r="969" spans="51:56" ht="11.25" customHeight="1" x14ac:dyDescent="0.25">
      <c r="AY969" s="159" t="s">
        <v>90</v>
      </c>
      <c r="AZ969" s="158">
        <f>_xll.qlInterestRateIndexFixingDate(Currency&amp;"ibor"&amp;Tenor,BA969,Trigger)</f>
        <v>46073</v>
      </c>
      <c r="BA969" s="158">
        <f>_xll.qlCalendarAdvance(Calendar,BA968,AY969,"f",,Trigger)</f>
        <v>46077</v>
      </c>
      <c r="BB969" s="158">
        <f>_xll.qlInterestRateIndexMaturity(Currency&amp;"ibor"&amp;Tenor,BA969,Trigger)</f>
        <v>46442</v>
      </c>
      <c r="BC969" s="320">
        <f>_xll.qlIndexFixing($AC$5,AZ969,TRUE,_xll.ohTrigger(Trigger,Trigger12M))</f>
        <v>1.855423701422422E-2</v>
      </c>
      <c r="BD969" s="320">
        <f>_xll.qlIndexFixing($BE$1,AZ969,TRUE,_xll.ohTrigger(Trigger,Trigger12M))</f>
        <v>1.8456309449022788E-2</v>
      </c>
    </row>
    <row r="970" spans="51:56" ht="11.25" customHeight="1" x14ac:dyDescent="0.25">
      <c r="AY970" s="159" t="s">
        <v>90</v>
      </c>
      <c r="AZ970" s="158">
        <f>_xll.qlInterestRateIndexFixingDate(Currency&amp;"ibor"&amp;Tenor,BA970,Trigger)</f>
        <v>46080</v>
      </c>
      <c r="BA970" s="158">
        <f>_xll.qlCalendarAdvance(Calendar,BA969,AY970,"f",,Trigger)</f>
        <v>46084</v>
      </c>
      <c r="BB970" s="158">
        <f>_xll.qlInterestRateIndexMaturity(Currency&amp;"ibor"&amp;Tenor,BA970,Trigger)</f>
        <v>46449</v>
      </c>
      <c r="BC970" s="320">
        <f>_xll.qlIndexFixing($AC$5,AZ970,TRUE,_xll.ohTrigger(Trigger,Trigger12M))</f>
        <v>1.8559144516995498E-2</v>
      </c>
      <c r="BD970" s="320">
        <f>_xll.qlIndexFixing($BE$1,AZ970,TRUE,_xll.ohTrigger(Trigger,Trigger12M))</f>
        <v>1.8461366236417524E-2</v>
      </c>
    </row>
    <row r="971" spans="51:56" ht="11.25" customHeight="1" x14ac:dyDescent="0.25">
      <c r="AY971" s="159" t="s">
        <v>90</v>
      </c>
      <c r="AZ971" s="158">
        <f>_xll.qlInterestRateIndexFixingDate(Currency&amp;"ibor"&amp;Tenor,BA971,Trigger)</f>
        <v>46087</v>
      </c>
      <c r="BA971" s="158">
        <f>_xll.qlCalendarAdvance(Calendar,BA970,AY971,"f",,Trigger)</f>
        <v>46091</v>
      </c>
      <c r="BB971" s="158">
        <f>_xll.qlInterestRateIndexMaturity(Currency&amp;"ibor"&amp;Tenor,BA971,Trigger)</f>
        <v>46456</v>
      </c>
      <c r="BC971" s="320">
        <f>_xll.qlIndexFixing($AC$5,AZ971,TRUE,_xll.ohTrigger(Trigger,Trigger12M))</f>
        <v>1.8563978316508925E-2</v>
      </c>
      <c r="BD971" s="320">
        <f>_xll.qlIndexFixing($BE$1,AZ971,TRUE,_xll.ohTrigger(Trigger,Trigger12M))</f>
        <v>1.8466195319523086E-2</v>
      </c>
    </row>
    <row r="972" spans="51:56" ht="11.25" customHeight="1" x14ac:dyDescent="0.25">
      <c r="AY972" s="159" t="s">
        <v>90</v>
      </c>
      <c r="AZ972" s="158">
        <f>_xll.qlInterestRateIndexFixingDate(Currency&amp;"ibor"&amp;Tenor,BA972,Trigger)</f>
        <v>46094</v>
      </c>
      <c r="BA972" s="158">
        <f>_xll.qlCalendarAdvance(Calendar,BA971,AY972,"f",,Trigger)</f>
        <v>46098</v>
      </c>
      <c r="BB972" s="158">
        <f>_xll.qlInterestRateIndexMaturity(Currency&amp;"ibor"&amp;Tenor,BA972,Trigger)</f>
        <v>46463</v>
      </c>
      <c r="BC972" s="320">
        <f>_xll.qlIndexFixing($AC$5,AZ972,TRUE,_xll.ohTrigger(Trigger,Trigger12M))</f>
        <v>1.8568738411700585E-2</v>
      </c>
      <c r="BD972" s="320">
        <f>_xll.qlIndexFixing($BE$1,AZ972,TRUE,_xll.ohTrigger(Trigger,Trigger12M))</f>
        <v>1.8470795841710727E-2</v>
      </c>
    </row>
    <row r="973" spans="51:56" ht="11.25" customHeight="1" x14ac:dyDescent="0.25">
      <c r="AY973" s="159" t="s">
        <v>90</v>
      </c>
      <c r="AZ973" s="158">
        <f>_xll.qlInterestRateIndexFixingDate(Currency&amp;"ibor"&amp;Tenor,BA973,Trigger)</f>
        <v>46101</v>
      </c>
      <c r="BA973" s="158">
        <f>_xll.qlCalendarAdvance(Calendar,BA972,AY973,"f",,Trigger)</f>
        <v>46105</v>
      </c>
      <c r="BB973" s="158">
        <f>_xll.qlInterestRateIndexMaturity(Currency&amp;"ibor"&amp;Tenor,BA973,Trigger)</f>
        <v>46470</v>
      </c>
      <c r="BC973" s="320">
        <f>_xll.qlIndexFixing($AC$5,AZ973,TRUE,_xll.ohTrigger(Trigger,Trigger12M))</f>
        <v>1.8573424801522982E-2</v>
      </c>
      <c r="BD973" s="320">
        <f>_xll.qlIndexFixing($BE$1,AZ973,TRUE,_xll.ohTrigger(Trigger,Trigger12M))</f>
        <v>1.8475166946492746E-2</v>
      </c>
    </row>
    <row r="974" spans="51:56" ht="11.25" customHeight="1" x14ac:dyDescent="0.25">
      <c r="AY974" s="159" t="s">
        <v>90</v>
      </c>
      <c r="AZ974" s="158">
        <f>_xll.qlInterestRateIndexFixingDate(Currency&amp;"ibor"&amp;Tenor,BA974,Trigger)</f>
        <v>46108</v>
      </c>
      <c r="BA974" s="158">
        <f>_xll.qlCalendarAdvance(Calendar,BA973,AY974,"f",,Trigger)</f>
        <v>46112</v>
      </c>
      <c r="BB974" s="158">
        <f>_xll.qlInterestRateIndexMaturity(Currency&amp;"ibor"&amp;Tenor,BA974,Trigger)</f>
        <v>46477</v>
      </c>
      <c r="BC974" s="320">
        <f>_xll.qlIndexFixing($AC$5,AZ974,TRUE,_xll.ohTrigger(Trigger,Trigger12M))</f>
        <v>1.8578037484944833E-2</v>
      </c>
      <c r="BD974" s="320">
        <f>_xll.qlIndexFixing($BE$1,AZ974,TRUE,_xll.ohTrigger(Trigger,Trigger12M))</f>
        <v>1.8479307777523359E-2</v>
      </c>
    </row>
    <row r="975" spans="51:56" ht="11.25" customHeight="1" x14ac:dyDescent="0.25">
      <c r="AY975" s="159" t="s">
        <v>90</v>
      </c>
      <c r="AZ975" s="158">
        <f>_xll.qlInterestRateIndexFixingDate(Currency&amp;"ibor"&amp;Tenor,BA975,Trigger)</f>
        <v>46113</v>
      </c>
      <c r="BA975" s="158">
        <f>_xll.qlCalendarAdvance(Calendar,BA974,AY975,"f",,Trigger)</f>
        <v>46119</v>
      </c>
      <c r="BB975" s="158">
        <f>_xll.qlInterestRateIndexMaturity(Currency&amp;"ibor"&amp;Tenor,BA975,Trigger)</f>
        <v>46484</v>
      </c>
      <c r="BC975" s="320">
        <f>_xll.qlIndexFixing($AC$5,AZ975,TRUE,_xll.ohTrigger(Trigger,Trigger12M))</f>
        <v>1.8582576460950625E-2</v>
      </c>
      <c r="BD975" s="320">
        <f>_xll.qlIndexFixing($BE$1,AZ975,TRUE,_xll.ohTrigger(Trigger,Trigger12M))</f>
        <v>1.8483217478599562E-2</v>
      </c>
    </row>
    <row r="976" spans="51:56" ht="11.25" customHeight="1" x14ac:dyDescent="0.25">
      <c r="AY976" s="159" t="s">
        <v>90</v>
      </c>
      <c r="AZ976" s="158">
        <f>_xll.qlInterestRateIndexFixingDate(Currency&amp;"ibor"&amp;Tenor,BA976,Trigger)</f>
        <v>46122</v>
      </c>
      <c r="BA976" s="158">
        <f>_xll.qlCalendarAdvance(Calendar,BA975,AY976,"f",,Trigger)</f>
        <v>46126</v>
      </c>
      <c r="BB976" s="158">
        <f>_xll.qlInterestRateIndexMaturity(Currency&amp;"ibor"&amp;Tenor,BA976,Trigger)</f>
        <v>46491</v>
      </c>
      <c r="BC976" s="320">
        <f>_xll.qlIndexFixing($AC$5,AZ976,TRUE,_xll.ohTrigger(Trigger,Trigger12M))</f>
        <v>1.8587041728541268E-2</v>
      </c>
      <c r="BD976" s="320">
        <f>_xll.qlIndexFixing($BE$1,AZ976,TRUE,_xll.ohTrigger(Trigger,Trigger12M))</f>
        <v>1.8486895193665091E-2</v>
      </c>
    </row>
    <row r="977" spans="51:56" ht="11.25" customHeight="1" x14ac:dyDescent="0.25">
      <c r="AY977" s="159" t="s">
        <v>90</v>
      </c>
      <c r="AZ977" s="158">
        <f>_xll.qlInterestRateIndexFixingDate(Currency&amp;"ibor"&amp;Tenor,BA977,Trigger)</f>
        <v>46129</v>
      </c>
      <c r="BA977" s="158">
        <f>_xll.qlCalendarAdvance(Calendar,BA976,AY977,"f",,Trigger)</f>
        <v>46133</v>
      </c>
      <c r="BB977" s="158">
        <f>_xll.qlInterestRateIndexMaturity(Currency&amp;"ibor"&amp;Tenor,BA977,Trigger)</f>
        <v>46498</v>
      </c>
      <c r="BC977" s="320">
        <f>_xll.qlIndexFixing($AC$5,AZ977,TRUE,_xll.ohTrigger(Trigger,Trigger12M))</f>
        <v>1.8591433286734526E-2</v>
      </c>
      <c r="BD977" s="320">
        <f>_xll.qlIndexFixing($BE$1,AZ977,TRUE,_xll.ohTrigger(Trigger,Trigger12M))</f>
        <v>1.849034006681172E-2</v>
      </c>
    </row>
    <row r="978" spans="51:56" ht="11.25" customHeight="1" x14ac:dyDescent="0.25">
      <c r="AY978" s="159" t="s">
        <v>90</v>
      </c>
      <c r="AZ978" s="158">
        <f>_xll.qlInterestRateIndexFixingDate(Currency&amp;"ibor"&amp;Tenor,BA978,Trigger)</f>
        <v>46136</v>
      </c>
      <c r="BA978" s="158">
        <f>_xll.qlCalendarAdvance(Calendar,BA977,AY978,"f",,Trigger)</f>
        <v>46140</v>
      </c>
      <c r="BB978" s="158">
        <f>_xll.qlInterestRateIndexMaturity(Currency&amp;"ibor"&amp;Tenor,BA978,Trigger)</f>
        <v>46505</v>
      </c>
      <c r="BC978" s="320">
        <f>_xll.qlIndexFixing($AC$5,AZ978,TRUE,_xll.ohTrigger(Trigger,Trigger12M))</f>
        <v>1.8595751134563507E-2</v>
      </c>
      <c r="BD978" s="320">
        <f>_xll.qlIndexFixing($BE$1,AZ978,TRUE,_xll.ohTrigger(Trigger,Trigger12M))</f>
        <v>1.8493551242280377E-2</v>
      </c>
    </row>
    <row r="979" spans="51:56" ht="11.25" customHeight="1" x14ac:dyDescent="0.25">
      <c r="AY979" s="159" t="s">
        <v>90</v>
      </c>
      <c r="AZ979" s="158">
        <f>_xll.qlInterestRateIndexFixingDate(Currency&amp;"ibor"&amp;Tenor,BA979,Trigger)</f>
        <v>46142</v>
      </c>
      <c r="BA979" s="158">
        <f>_xll.qlCalendarAdvance(Calendar,BA978,AY979,"f",,Trigger)</f>
        <v>46147</v>
      </c>
      <c r="BB979" s="158">
        <f>_xll.qlInterestRateIndexMaturity(Currency&amp;"ibor"&amp;Tenor,BA979,Trigger)</f>
        <v>46512</v>
      </c>
      <c r="BC979" s="320">
        <f>_xll.qlIndexFixing($AC$5,AZ979,TRUE,_xll.ohTrigger(Trigger,Trigger12M))</f>
        <v>1.8599995271077738E-2</v>
      </c>
      <c r="BD979" s="320">
        <f>_xll.qlIndexFixing($BE$1,AZ979,TRUE,_xll.ohTrigger(Trigger,Trigger12M))</f>
        <v>1.8496527864463524E-2</v>
      </c>
    </row>
    <row r="980" spans="51:56" ht="11.25" customHeight="1" x14ac:dyDescent="0.25">
      <c r="AY980" s="159" t="s">
        <v>90</v>
      </c>
      <c r="AZ980" s="158">
        <f>_xll.qlInterestRateIndexFixingDate(Currency&amp;"ibor"&amp;Tenor,BA980,Trigger)</f>
        <v>46150</v>
      </c>
      <c r="BA980" s="158">
        <f>_xll.qlCalendarAdvance(Calendar,BA979,AY980,"f",,Trigger)</f>
        <v>46154</v>
      </c>
      <c r="BB980" s="158">
        <f>_xll.qlInterestRateIndexMaturity(Currency&amp;"ibor"&amp;Tenor,BA980,Trigger)</f>
        <v>46519</v>
      </c>
      <c r="BC980" s="320">
        <f>_xll.qlIndexFixing($AC$5,AZ980,TRUE,_xll.ohTrigger(Trigger,Trigger12M))</f>
        <v>1.8604165695343389E-2</v>
      </c>
      <c r="BD980" s="320">
        <f>_xll.qlIndexFixing($BE$1,AZ980,TRUE,_xll.ohTrigger(Trigger,Trigger12M))</f>
        <v>1.849926907790847E-2</v>
      </c>
    </row>
    <row r="981" spans="51:56" ht="11.25" customHeight="1" x14ac:dyDescent="0.25">
      <c r="AY981" s="159" t="s">
        <v>90</v>
      </c>
      <c r="AZ981" s="158">
        <f>_xll.qlInterestRateIndexFixingDate(Currency&amp;"ibor"&amp;Tenor,BA981,Trigger)</f>
        <v>46157</v>
      </c>
      <c r="BA981" s="158">
        <f>_xll.qlCalendarAdvance(Calendar,BA980,AY981,"f",,Trigger)</f>
        <v>46161</v>
      </c>
      <c r="BB981" s="158">
        <f>_xll.qlInterestRateIndexMaturity(Currency&amp;"ibor"&amp;Tenor,BA981,Trigger)</f>
        <v>46526</v>
      </c>
      <c r="BC981" s="320">
        <f>_xll.qlIndexFixing($AC$5,AZ981,TRUE,_xll.ohTrigger(Trigger,Trigger12M))</f>
        <v>1.8603559635261707E-2</v>
      </c>
      <c r="BD981" s="320">
        <f>_xll.qlIndexFixing($BE$1,AZ981,TRUE,_xll.ohTrigger(Trigger,Trigger12M))</f>
        <v>1.8501774276243714E-2</v>
      </c>
    </row>
    <row r="982" spans="51:56" ht="11.25" customHeight="1" x14ac:dyDescent="0.25">
      <c r="AY982" s="159" t="s">
        <v>90</v>
      </c>
      <c r="AZ982" s="158">
        <f>_xll.qlInterestRateIndexFixingDate(Currency&amp;"ibor"&amp;Tenor,BA982,Trigger)</f>
        <v>46164</v>
      </c>
      <c r="BA982" s="158">
        <f>_xll.qlCalendarAdvance(Calendar,BA981,AY982,"f",,Trigger)</f>
        <v>46168</v>
      </c>
      <c r="BB982" s="158">
        <f>_xll.qlInterestRateIndexMaturity(Currency&amp;"ibor"&amp;Tenor,BA982,Trigger)</f>
        <v>46533</v>
      </c>
      <c r="BC982" s="320">
        <f>_xll.qlIndexFixing($AC$5,AZ982,TRUE,_xll.ohTrigger(Trigger,Trigger12M))</f>
        <v>1.8600986002006704E-2</v>
      </c>
      <c r="BD982" s="320">
        <f>_xll.qlIndexFixing($BE$1,AZ982,TRUE,_xll.ohTrigger(Trigger,Trigger12M))</f>
        <v>1.8504045304211479E-2</v>
      </c>
    </row>
    <row r="983" spans="51:56" ht="11.25" customHeight="1" x14ac:dyDescent="0.25">
      <c r="AY983" s="159" t="s">
        <v>90</v>
      </c>
      <c r="AZ983" s="158">
        <f>_xll.qlInterestRateIndexFixingDate(Currency&amp;"ibor"&amp;Tenor,BA983,Trigger)</f>
        <v>46171</v>
      </c>
      <c r="BA983" s="158">
        <f>_xll.qlCalendarAdvance(Calendar,BA982,AY983,"f",,Trigger)</f>
        <v>46175</v>
      </c>
      <c r="BB983" s="158">
        <f>_xll.qlInterestRateIndexMaturity(Currency&amp;"ibor"&amp;Tenor,BA983,Trigger)</f>
        <v>46540</v>
      </c>
      <c r="BC983" s="320">
        <f>_xll.qlIndexFixing($AC$5,AZ983,TRUE,_xll.ohTrigger(Trigger,Trigger12M))</f>
        <v>1.8598323779477923E-2</v>
      </c>
      <c r="BD983" s="320">
        <f>_xll.qlIndexFixing($BE$1,AZ983,TRUE,_xll.ohTrigger(Trigger,Trigger12M))</f>
        <v>1.8506085416377695E-2</v>
      </c>
    </row>
    <row r="984" spans="51:56" ht="11.25" customHeight="1" x14ac:dyDescent="0.25">
      <c r="AY984" s="159" t="s">
        <v>90</v>
      </c>
      <c r="AZ984" s="158">
        <f>_xll.qlInterestRateIndexFixingDate(Currency&amp;"ibor"&amp;Tenor,BA984,Trigger)</f>
        <v>46178</v>
      </c>
      <c r="BA984" s="158">
        <f>_xll.qlCalendarAdvance(Calendar,BA983,AY984,"f",,Trigger)</f>
        <v>46182</v>
      </c>
      <c r="BB984" s="158">
        <f>_xll.qlInterestRateIndexMaturity(Currency&amp;"ibor"&amp;Tenor,BA984,Trigger)</f>
        <v>46547</v>
      </c>
      <c r="BC984" s="320">
        <f>_xll.qlIndexFixing($AC$5,AZ984,TRUE,_xll.ohTrigger(Trigger,Trigger12M))</f>
        <v>1.8595572968379017E-2</v>
      </c>
      <c r="BD984" s="320">
        <f>_xll.qlIndexFixing($BE$1,AZ984,TRUE,_xll.ohTrigger(Trigger,Trigger12M))</f>
        <v>1.8507897909553952E-2</v>
      </c>
    </row>
    <row r="985" spans="51:56" ht="11.25" customHeight="1" x14ac:dyDescent="0.25">
      <c r="AY985" s="159" t="s">
        <v>90</v>
      </c>
      <c r="AZ985" s="158">
        <f>_xll.qlInterestRateIndexFixingDate(Currency&amp;"ibor"&amp;Tenor,BA985,Trigger)</f>
        <v>46185</v>
      </c>
      <c r="BA985" s="158">
        <f>_xll.qlCalendarAdvance(Calendar,BA984,AY985,"f",,Trigger)</f>
        <v>46189</v>
      </c>
      <c r="BB985" s="158">
        <f>_xll.qlInterestRateIndexMaturity(Currency&amp;"ibor"&amp;Tenor,BA985,Trigger)</f>
        <v>46554</v>
      </c>
      <c r="BC985" s="320">
        <f>_xll.qlIndexFixing($AC$5,AZ985,TRUE,_xll.ohTrigger(Trigger,Trigger12M))</f>
        <v>1.8592733569437515E-2</v>
      </c>
      <c r="BD985" s="320">
        <f>_xll.qlIndexFixing($BE$1,AZ985,TRUE,_xll.ohTrigger(Trigger,Trigger12M))</f>
        <v>1.8509486106883438E-2</v>
      </c>
    </row>
    <row r="986" spans="51:56" ht="11.25" customHeight="1" x14ac:dyDescent="0.25">
      <c r="AY986" s="159" t="s">
        <v>90</v>
      </c>
      <c r="AZ986" s="158">
        <f>_xll.qlInterestRateIndexFixingDate(Currency&amp;"ibor"&amp;Tenor,BA986,Trigger)</f>
        <v>46192</v>
      </c>
      <c r="BA986" s="158">
        <f>_xll.qlCalendarAdvance(Calendar,BA985,AY986,"f",,Trigger)</f>
        <v>46196</v>
      </c>
      <c r="BB986" s="158">
        <f>_xll.qlInterestRateIndexMaturity(Currency&amp;"ibor"&amp;Tenor,BA986,Trigger)</f>
        <v>46561</v>
      </c>
      <c r="BC986" s="320">
        <f>_xll.qlIndexFixing($AC$5,AZ986,TRUE,_xll.ohTrigger(Trigger,Trigger12M))</f>
        <v>1.8589805583404815E-2</v>
      </c>
      <c r="BD986" s="320">
        <f>_xll.qlIndexFixing($BE$1,AZ986,TRUE,_xll.ohTrigger(Trigger,Trigger12M))</f>
        <v>1.8510853357833701E-2</v>
      </c>
    </row>
    <row r="987" spans="51:56" ht="11.25" customHeight="1" x14ac:dyDescent="0.25">
      <c r="AY987" s="159" t="s">
        <v>90</v>
      </c>
      <c r="AZ987" s="158">
        <f>_xll.qlInterestRateIndexFixingDate(Currency&amp;"ibor"&amp;Tenor,BA987,Trigger)</f>
        <v>46199</v>
      </c>
      <c r="BA987" s="158">
        <f>_xll.qlCalendarAdvance(Calendar,BA986,AY987,"f",,Trigger)</f>
        <v>46203</v>
      </c>
      <c r="BB987" s="158">
        <f>_xll.qlInterestRateIndexMaturity(Currency&amp;"ibor"&amp;Tenor,BA987,Trigger)</f>
        <v>46568</v>
      </c>
      <c r="BC987" s="320">
        <f>_xll.qlIndexFixing($AC$5,AZ987,TRUE,_xll.ohTrigger(Trigger,Trigger12M))</f>
        <v>1.8586789011054875E-2</v>
      </c>
      <c r="BD987" s="320">
        <f>_xll.qlIndexFixing($BE$1,AZ987,TRUE,_xll.ohTrigger(Trigger,Trigger12M))</f>
        <v>1.8512003038190099E-2</v>
      </c>
    </row>
    <row r="988" spans="51:56" ht="11.25" customHeight="1" x14ac:dyDescent="0.25">
      <c r="AY988" s="159" t="s">
        <v>90</v>
      </c>
      <c r="AZ988" s="158">
        <f>_xll.qlInterestRateIndexFixingDate(Currency&amp;"ibor"&amp;Tenor,BA988,Trigger)</f>
        <v>46206</v>
      </c>
      <c r="BA988" s="158">
        <f>_xll.qlCalendarAdvance(Calendar,BA987,AY988,"f",,Trigger)</f>
        <v>46210</v>
      </c>
      <c r="BB988" s="158">
        <f>_xll.qlInterestRateIndexMaturity(Currency&amp;"ibor"&amp;Tenor,BA988,Trigger)</f>
        <v>46575</v>
      </c>
      <c r="BC988" s="320">
        <f>_xll.qlIndexFixing($AC$5,AZ988,TRUE,_xll.ohTrigger(Trigger,Trigger12M))</f>
        <v>1.8583683853185744E-2</v>
      </c>
      <c r="BD988" s="320">
        <f>_xll.qlIndexFixing($BE$1,AZ988,TRUE,_xll.ohTrigger(Trigger,Trigger12M))</f>
        <v>1.8512938550047667E-2</v>
      </c>
    </row>
    <row r="989" spans="51:56" ht="11.25" customHeight="1" x14ac:dyDescent="0.25">
      <c r="AY989" s="159" t="s">
        <v>90</v>
      </c>
      <c r="AZ989" s="158">
        <f>_xll.qlInterestRateIndexFixingDate(Currency&amp;"ibor"&amp;Tenor,BA989,Trigger)</f>
        <v>46213</v>
      </c>
      <c r="BA989" s="158">
        <f>_xll.qlCalendarAdvance(Calendar,BA988,AY989,"f",,Trigger)</f>
        <v>46217</v>
      </c>
      <c r="BB989" s="158">
        <f>_xll.qlInterestRateIndexMaturity(Currency&amp;"ibor"&amp;Tenor,BA989,Trigger)</f>
        <v>46582</v>
      </c>
      <c r="BC989" s="320">
        <f>_xll.qlIndexFixing($AC$5,AZ989,TRUE,_xll.ohTrigger(Trigger,Trigger12M))</f>
        <v>1.8580490110618457E-2</v>
      </c>
      <c r="BD989" s="320">
        <f>_xll.qlIndexFixing($BE$1,AZ989,TRUE,_xll.ohTrigger(Trigger,Trigger12M))</f>
        <v>1.8513663321804798E-2</v>
      </c>
    </row>
    <row r="990" spans="51:56" ht="11.25" customHeight="1" x14ac:dyDescent="0.25">
      <c r="AY990" s="159" t="s">
        <v>90</v>
      </c>
      <c r="AZ990" s="158">
        <f>_xll.qlInterestRateIndexFixingDate(Currency&amp;"ibor"&amp;Tenor,BA990,Trigger)</f>
        <v>46220</v>
      </c>
      <c r="BA990" s="158">
        <f>_xll.qlCalendarAdvance(Calendar,BA989,AY990,"f",,Trigger)</f>
        <v>46224</v>
      </c>
      <c r="BB990" s="158">
        <f>_xll.qlInterestRateIndexMaturity(Currency&amp;"ibor"&amp;Tenor,BA990,Trigger)</f>
        <v>46589</v>
      </c>
      <c r="BC990" s="320">
        <f>_xll.qlIndexFixing($AC$5,AZ990,TRUE,_xll.ohTrigger(Trigger,Trigger12M))</f>
        <v>1.8577207784198371E-2</v>
      </c>
      <c r="BD990" s="320">
        <f>_xll.qlIndexFixing($BE$1,AZ990,TRUE,_xll.ohTrigger(Trigger,Trigger12M))</f>
        <v>1.8514180808155336E-2</v>
      </c>
    </row>
    <row r="991" spans="51:56" ht="11.25" customHeight="1" x14ac:dyDescent="0.25">
      <c r="AY991" s="159" t="s">
        <v>90</v>
      </c>
      <c r="AZ991" s="158">
        <f>_xll.qlInterestRateIndexFixingDate(Currency&amp;"ibor"&amp;Tenor,BA991,Trigger)</f>
        <v>46227</v>
      </c>
      <c r="BA991" s="158">
        <f>_xll.qlCalendarAdvance(Calendar,BA990,AY991,"f",,Trigger)</f>
        <v>46231</v>
      </c>
      <c r="BB991" s="158">
        <f>_xll.qlInterestRateIndexMaturity(Currency&amp;"ibor"&amp;Tenor,BA991,Trigger)</f>
        <v>46596</v>
      </c>
      <c r="BC991" s="320">
        <f>_xll.qlIndexFixing($AC$5,AZ991,TRUE,_xll.ohTrigger(Trigger,Trigger12M))</f>
        <v>1.8573836874792735E-2</v>
      </c>
      <c r="BD991" s="320">
        <f>_xll.qlIndexFixing($BE$1,AZ991,TRUE,_xll.ohTrigger(Trigger,Trigger12M))</f>
        <v>1.8514494490082453E-2</v>
      </c>
    </row>
    <row r="992" spans="51:56" ht="11.25" customHeight="1" x14ac:dyDescent="0.25">
      <c r="AY992" s="159" t="s">
        <v>90</v>
      </c>
      <c r="AZ992" s="158">
        <f>_xll.qlInterestRateIndexFixingDate(Currency&amp;"ibor"&amp;Tenor,BA992,Trigger)</f>
        <v>46234</v>
      </c>
      <c r="BA992" s="158">
        <f>_xll.qlCalendarAdvance(Calendar,BA991,AY992,"f",,Trigger)</f>
        <v>46238</v>
      </c>
      <c r="BB992" s="158">
        <f>_xll.qlInterestRateIndexMaturity(Currency&amp;"ibor"&amp;Tenor,BA992,Trigger)</f>
        <v>46603</v>
      </c>
      <c r="BC992" s="320">
        <f>_xll.qlIndexFixing($AC$5,AZ992,TRUE,_xll.ohTrigger(Trigger,Trigger12M))</f>
        <v>1.8570377383293549E-2</v>
      </c>
      <c r="BD992" s="320">
        <f>_xll.qlIndexFixing($BE$1,AZ992,TRUE,_xll.ohTrigger(Trigger,Trigger12M))</f>
        <v>1.8514607874850767E-2</v>
      </c>
    </row>
    <row r="993" spans="51:56" ht="11.25" customHeight="1" x14ac:dyDescent="0.25">
      <c r="AY993" s="159" t="s">
        <v>90</v>
      </c>
      <c r="AZ993" s="158">
        <f>_xll.qlInterestRateIndexFixingDate(Currency&amp;"ibor"&amp;Tenor,BA993,Trigger)</f>
        <v>46241</v>
      </c>
      <c r="BA993" s="158">
        <f>_xll.qlCalendarAdvance(Calendar,BA992,AY993,"f",,Trigger)</f>
        <v>46245</v>
      </c>
      <c r="BB993" s="158">
        <f>_xll.qlInterestRateIndexMaturity(Currency&amp;"ibor"&amp;Tenor,BA993,Trigger)</f>
        <v>46610</v>
      </c>
      <c r="BC993" s="320">
        <f>_xll.qlIndexFixing($AC$5,AZ993,TRUE,_xll.ohTrigger(Trigger,Trigger12M))</f>
        <v>1.8566829310615804E-2</v>
      </c>
      <c r="BD993" s="320">
        <f>_xll.qlIndexFixing($BE$1,AZ993,TRUE,_xll.ohTrigger(Trigger,Trigger12M))</f>
        <v>1.8514524495999548E-2</v>
      </c>
    </row>
    <row r="994" spans="51:56" ht="11.25" customHeight="1" x14ac:dyDescent="0.25">
      <c r="AY994" s="159" t="s">
        <v>90</v>
      </c>
      <c r="AZ994" s="158">
        <f>_xll.qlInterestRateIndexFixingDate(Currency&amp;"ibor"&amp;Tenor,BA994,Trigger)</f>
        <v>46248</v>
      </c>
      <c r="BA994" s="158">
        <f>_xll.qlCalendarAdvance(Calendar,BA993,AY994,"f",,Trigger)</f>
        <v>46252</v>
      </c>
      <c r="BB994" s="158">
        <f>_xll.qlInterestRateIndexMaturity(Currency&amp;"ibor"&amp;Tenor,BA994,Trigger)</f>
        <v>46617</v>
      </c>
      <c r="BC994" s="320">
        <f>_xll.qlIndexFixing($AC$5,AZ994,TRUE,_xll.ohTrigger(Trigger,Trigger12M))</f>
        <v>1.8563192657697711E-2</v>
      </c>
      <c r="BD994" s="320">
        <f>_xll.qlIndexFixing($BE$1,AZ994,TRUE,_xll.ohTrigger(Trigger,Trigger12M))</f>
        <v>1.8514247913335707E-2</v>
      </c>
    </row>
    <row r="995" spans="51:56" ht="11.25" customHeight="1" x14ac:dyDescent="0.25">
      <c r="AY995" s="159" t="s">
        <v>90</v>
      </c>
      <c r="AZ995" s="158">
        <f>_xll.qlInterestRateIndexFixingDate(Currency&amp;"ibor"&amp;Tenor,BA995,Trigger)</f>
        <v>46255</v>
      </c>
      <c r="BA995" s="158">
        <f>_xll.qlCalendarAdvance(Calendar,BA994,AY995,"f",,Trigger)</f>
        <v>46259</v>
      </c>
      <c r="BB995" s="158">
        <f>_xll.qlInterestRateIndexMaturity(Currency&amp;"ibor"&amp;Tenor,BA995,Trigger)</f>
        <v>46624</v>
      </c>
      <c r="BC995" s="320">
        <f>_xll.qlIndexFixing($AC$5,AZ995,TRUE,_xll.ohTrigger(Trigger,Trigger12M))</f>
        <v>1.8559467425501353E-2</v>
      </c>
      <c r="BD995" s="320">
        <f>_xll.qlIndexFixing($BE$1,AZ995,TRUE,_xll.ohTrigger(Trigger,Trigger12M))</f>
        <v>1.8513781712927675E-2</v>
      </c>
    </row>
    <row r="996" spans="51:56" ht="11.25" customHeight="1" x14ac:dyDescent="0.25">
      <c r="AY996" s="159" t="s">
        <v>90</v>
      </c>
      <c r="AZ996" s="158">
        <f>_xll.qlInterestRateIndexFixingDate(Currency&amp;"ibor"&amp;Tenor,BA996,Trigger)</f>
        <v>46262</v>
      </c>
      <c r="BA996" s="158">
        <f>_xll.qlCalendarAdvance(Calendar,BA995,AY996,"f",,Trigger)</f>
        <v>46266</v>
      </c>
      <c r="BB996" s="158">
        <f>_xll.qlInterestRateIndexMaturity(Currency&amp;"ibor"&amp;Tenor,BA996,Trigger)</f>
        <v>46631</v>
      </c>
      <c r="BC996" s="320">
        <f>_xll.qlIndexFixing($AC$5,AZ996,TRUE,_xll.ohTrigger(Trigger,Trigger12M))</f>
        <v>1.855565361501136E-2</v>
      </c>
      <c r="BD996" s="320">
        <f>_xll.qlIndexFixing($BE$1,AZ996,TRUE,_xll.ohTrigger(Trigger,Trigger12M))</f>
        <v>1.8513129507097072E-2</v>
      </c>
    </row>
    <row r="997" spans="51:56" ht="11.25" customHeight="1" x14ac:dyDescent="0.25">
      <c r="AY997" s="159" t="s">
        <v>90</v>
      </c>
      <c r="AZ997" s="158">
        <f>_xll.qlInterestRateIndexFixingDate(Currency&amp;"ibor"&amp;Tenor,BA997,Trigger)</f>
        <v>46269</v>
      </c>
      <c r="BA997" s="158">
        <f>_xll.qlCalendarAdvance(Calendar,BA996,AY997,"f",,Trigger)</f>
        <v>46273</v>
      </c>
      <c r="BB997" s="158">
        <f>_xll.qlInterestRateIndexMaturity(Currency&amp;"ibor"&amp;Tenor,BA997,Trigger)</f>
        <v>46638</v>
      </c>
      <c r="BC997" s="320">
        <f>_xll.qlIndexFixing($AC$5,AZ997,TRUE,_xll.ohTrigger(Trigger,Trigger12M))</f>
        <v>1.855175122723712E-2</v>
      </c>
      <c r="BD997" s="320">
        <f>_xll.qlIndexFixing($BE$1,AZ997,TRUE,_xll.ohTrigger(Trigger,Trigger12M))</f>
        <v>1.8512294934412799E-2</v>
      </c>
    </row>
    <row r="998" spans="51:56" ht="11.25" customHeight="1" x14ac:dyDescent="0.25">
      <c r="AY998" s="159" t="s">
        <v>90</v>
      </c>
      <c r="AZ998" s="158">
        <f>_xll.qlInterestRateIndexFixingDate(Currency&amp;"ibor"&amp;Tenor,BA998,Trigger)</f>
        <v>46276</v>
      </c>
      <c r="BA998" s="158">
        <f>_xll.qlCalendarAdvance(Calendar,BA997,AY998,"f",,Trigger)</f>
        <v>46280</v>
      </c>
      <c r="BB998" s="158">
        <f>_xll.qlInterestRateIndexMaturity(Currency&amp;"ibor"&amp;Tenor,BA998,Trigger)</f>
        <v>46645</v>
      </c>
      <c r="BC998" s="320">
        <f>_xll.qlIndexFixing($AC$5,AZ998,TRUE,_xll.ohTrigger(Trigger,Trigger12M))</f>
        <v>1.8547760263210356E-2</v>
      </c>
      <c r="BD998" s="320">
        <f>_xll.qlIndexFixing($BE$1,AZ998,TRUE,_xll.ohTrigger(Trigger,Trigger12M))</f>
        <v>1.8511281659684676E-2</v>
      </c>
    </row>
    <row r="999" spans="51:56" ht="11.25" customHeight="1" x14ac:dyDescent="0.25">
      <c r="AY999" s="159" t="s">
        <v>90</v>
      </c>
      <c r="AZ999" s="158">
        <f>_xll.qlInterestRateIndexFixingDate(Currency&amp;"ibor"&amp;Tenor,BA999,Trigger)</f>
        <v>46283</v>
      </c>
      <c r="BA999" s="158">
        <f>_xll.qlCalendarAdvance(Calendar,BA998,AY999,"f",,Trigger)</f>
        <v>46287</v>
      </c>
      <c r="BB999" s="158">
        <f>_xll.qlInterestRateIndexMaturity(Currency&amp;"ibor"&amp;Tenor,BA999,Trigger)</f>
        <v>46652</v>
      </c>
      <c r="BC999" s="320">
        <f>_xll.qlIndexFixing($AC$5,AZ999,TRUE,_xll.ohTrigger(Trigger,Trigger12M))</f>
        <v>1.8543680723986881E-2</v>
      </c>
      <c r="BD999" s="320">
        <f>_xll.qlIndexFixing($BE$1,AZ999,TRUE,_xll.ohTrigger(Trigger,Trigger12M))</f>
        <v>1.8510093373955792E-2</v>
      </c>
    </row>
    <row r="1000" spans="51:56" ht="11.25" customHeight="1" x14ac:dyDescent="0.25">
      <c r="AY1000" s="159" t="s">
        <v>90</v>
      </c>
      <c r="AZ1000" s="158">
        <f>_xll.qlInterestRateIndexFixingDate(Currency&amp;"ibor"&amp;Tenor,BA1000,Trigger)</f>
        <v>46290</v>
      </c>
      <c r="BA1000" s="158">
        <f>_xll.qlCalendarAdvance(Calendar,BA999,AY1000,"f",,Trigger)</f>
        <v>46294</v>
      </c>
      <c r="BB1000" s="158">
        <f>_xll.qlInterestRateIndexMaturity(Currency&amp;"ibor"&amp;Tenor,BA1000,Trigger)</f>
        <v>46659</v>
      </c>
      <c r="BC1000" s="320">
        <f>_xll.qlIndexFixing($AC$5,AZ1000,TRUE,_xll.ohTrigger(Trigger,Trigger12M))</f>
        <v>1.8539512610645067E-2</v>
      </c>
      <c r="BD1000" s="320">
        <f>_xll.qlIndexFixing($BE$1,AZ1000,TRUE,_xll.ohTrigger(Trigger,Trigger12M))</f>
        <v>1.8508733794496364E-2</v>
      </c>
    </row>
    <row r="1001" spans="51:56" ht="11.25" customHeight="1" x14ac:dyDescent="0.25">
      <c r="AY1001" s="159" t="s">
        <v>90</v>
      </c>
      <c r="AZ1001" s="158">
        <f>_xll.qlInterestRateIndexFixingDate(Currency&amp;"ibor"&amp;Tenor,BA1001,Trigger)</f>
        <v>46297</v>
      </c>
      <c r="BA1001" s="158">
        <f>_xll.qlCalendarAdvance(Calendar,BA1000,AY1001,"f",,Trigger)</f>
        <v>46301</v>
      </c>
      <c r="BB1001" s="158">
        <f>_xll.qlInterestRateIndexMaturity(Currency&amp;"ibor"&amp;Tenor,BA1001,Trigger)</f>
        <v>46666</v>
      </c>
      <c r="BC1001" s="320">
        <f>_xll.qlIndexFixing($AC$5,AZ1001,TRUE,_xll.ohTrigger(Trigger,Trigger12M))</f>
        <v>1.8535255924287806E-2</v>
      </c>
      <c r="BD1001" s="320">
        <f>_xll.qlIndexFixing($BE$1,AZ1001,TRUE,_xll.ohTrigger(Trigger,Trigger12M))</f>
        <v>1.8507206664796955E-2</v>
      </c>
    </row>
    <row r="1002" spans="51:56" ht="11.25" customHeight="1" x14ac:dyDescent="0.25">
      <c r="AY1002" s="159" t="s">
        <v>90</v>
      </c>
      <c r="AZ1002" s="158">
        <f>_xll.qlInterestRateIndexFixingDate(Currency&amp;"ibor"&amp;Tenor,BA1002,Trigger)</f>
        <v>46304</v>
      </c>
      <c r="BA1002" s="158">
        <f>_xll.qlCalendarAdvance(Calendar,BA1001,AY1002,"f",,Trigger)</f>
        <v>46308</v>
      </c>
      <c r="BB1002" s="158">
        <f>_xll.qlInterestRateIndexMaturity(Currency&amp;"ibor"&amp;Tenor,BA1002,Trigger)</f>
        <v>46673</v>
      </c>
      <c r="BC1002" s="320">
        <f>_xll.qlIndexFixing($AC$5,AZ1002,TRUE,_xll.ohTrigger(Trigger,Trigger12M))</f>
        <v>1.8530910666040561E-2</v>
      </c>
      <c r="BD1002" s="320">
        <f>_xll.qlIndexFixing($BE$1,AZ1002,TRUE,_xll.ohTrigger(Trigger,Trigger12M))</f>
        <v>1.850551575456277E-2</v>
      </c>
    </row>
    <row r="1003" spans="51:56" ht="11.25" customHeight="1" x14ac:dyDescent="0.25">
      <c r="AY1003" s="159" t="s">
        <v>90</v>
      </c>
      <c r="AZ1003" s="158">
        <f>_xll.qlInterestRateIndexFixingDate(Currency&amp;"ibor"&amp;Tenor,BA1003,Trigger)</f>
        <v>46311</v>
      </c>
      <c r="BA1003" s="158">
        <f>_xll.qlCalendarAdvance(Calendar,BA1002,AY1003,"f",,Trigger)</f>
        <v>46315</v>
      </c>
      <c r="BB1003" s="158">
        <f>_xll.qlInterestRateIndexMaturity(Currency&amp;"ibor"&amp;Tenor,BA1003,Trigger)</f>
        <v>46680</v>
      </c>
      <c r="BC1003" s="320">
        <f>_xll.qlIndexFixing($AC$5,AZ1003,TRUE,_xll.ohTrigger(Trigger,Trigger12M))</f>
        <v>1.8526476837052656E-2</v>
      </c>
      <c r="BD1003" s="320">
        <f>_xll.qlIndexFixing($BE$1,AZ1003,TRUE,_xll.ohTrigger(Trigger,Trigger12M))</f>
        <v>1.8503664859706209E-2</v>
      </c>
    </row>
    <row r="1004" spans="51:56" ht="11.25" customHeight="1" x14ac:dyDescent="0.25">
      <c r="AY1004" s="159" t="s">
        <v>90</v>
      </c>
      <c r="AZ1004" s="158">
        <f>_xll.qlInterestRateIndexFixingDate(Currency&amp;"ibor"&amp;Tenor,BA1004,Trigger)</f>
        <v>46318</v>
      </c>
      <c r="BA1004" s="158">
        <f>_xll.qlCalendarAdvance(Calendar,BA1003,AY1004,"f",,Trigger)</f>
        <v>46322</v>
      </c>
      <c r="BB1004" s="158">
        <f>_xll.qlInterestRateIndexMaturity(Currency&amp;"ibor"&amp;Tenor,BA1004,Trigger)</f>
        <v>46687</v>
      </c>
      <c r="BC1004" s="320">
        <f>_xll.qlIndexFixing($AC$5,AZ1004,TRUE,_xll.ohTrigger(Trigger,Trigger12M))</f>
        <v>1.8521954438496854E-2</v>
      </c>
      <c r="BD1004" s="320">
        <f>_xll.qlIndexFixing($BE$1,AZ1004,TRUE,_xll.ohTrigger(Trigger,Trigger12M))</f>
        <v>1.8501657802340754E-2</v>
      </c>
    </row>
    <row r="1005" spans="51:56" ht="11.25" customHeight="1" x14ac:dyDescent="0.25">
      <c r="AY1005" s="159" t="s">
        <v>90</v>
      </c>
      <c r="AZ1005" s="158">
        <f>_xll.qlInterestRateIndexFixingDate(Currency&amp;"ibor"&amp;Tenor,BA1005,Trigger)</f>
        <v>46325</v>
      </c>
      <c r="BA1005" s="158">
        <f>_xll.qlCalendarAdvance(Calendar,BA1004,AY1005,"f",,Trigger)</f>
        <v>46329</v>
      </c>
      <c r="BB1005" s="158">
        <f>_xll.qlInterestRateIndexMaturity(Currency&amp;"ibor"&amp;Tenor,BA1005,Trigger)</f>
        <v>46694</v>
      </c>
      <c r="BC1005" s="320">
        <f>_xll.qlIndexFixing($AC$5,AZ1005,TRUE,_xll.ohTrigger(Trigger,Trigger12M))</f>
        <v>1.8517343471569126E-2</v>
      </c>
      <c r="BD1005" s="320">
        <f>_xll.qlIndexFixing($BE$1,AZ1005,TRUE,_xll.ohTrigger(Trigger,Trigger12M))</f>
        <v>1.8499498430775252E-2</v>
      </c>
    </row>
    <row r="1006" spans="51:56" ht="11.25" customHeight="1" x14ac:dyDescent="0.25">
      <c r="AY1006" s="159" t="s">
        <v>90</v>
      </c>
      <c r="AZ1006" s="158">
        <f>_xll.qlInterestRateIndexFixingDate(Currency&amp;"ibor"&amp;Tenor,BA1006,Trigger)</f>
        <v>46332</v>
      </c>
      <c r="BA1006" s="158">
        <f>_xll.qlCalendarAdvance(Calendar,BA1005,AY1006,"f",,Trigger)</f>
        <v>46336</v>
      </c>
      <c r="BB1006" s="158">
        <f>_xll.qlInterestRateIndexMaturity(Currency&amp;"ibor"&amp;Tenor,BA1006,Trigger)</f>
        <v>46701</v>
      </c>
      <c r="BC1006" s="320">
        <f>_xll.qlIndexFixing($AC$5,AZ1006,TRUE,_xll.ohTrigger(Trigger,Trigger12M))</f>
        <v>1.8512643937488662E-2</v>
      </c>
      <c r="BD1006" s="320">
        <f>_xll.qlIndexFixing($BE$1,AZ1006,TRUE,_xll.ohTrigger(Trigger,Trigger12M))</f>
        <v>1.8497190619507574E-2</v>
      </c>
    </row>
    <row r="1007" spans="51:56" ht="11.25" customHeight="1" x14ac:dyDescent="0.25">
      <c r="AY1007" s="159" t="s">
        <v>90</v>
      </c>
      <c r="AZ1007" s="158">
        <f>_xll.qlInterestRateIndexFixingDate(Currency&amp;"ibor"&amp;Tenor,BA1007,Trigger)</f>
        <v>46339</v>
      </c>
      <c r="BA1007" s="158">
        <f>_xll.qlCalendarAdvance(Calendar,BA1006,AY1007,"f",,Trigger)</f>
        <v>46343</v>
      </c>
      <c r="BB1007" s="158">
        <f>_xll.qlInterestRateIndexMaturity(Currency&amp;"ibor"&amp;Tenor,BA1007,Trigger)</f>
        <v>46708</v>
      </c>
      <c r="BC1007" s="320">
        <f>_xll.qlIndexFixing($AC$5,AZ1007,TRUE,_xll.ohTrigger(Trigger,Trigger12M))</f>
        <v>1.8507855837498744E-2</v>
      </c>
      <c r="BD1007" s="320">
        <f>_xll.qlIndexFixing($BE$1,AZ1007,TRUE,_xll.ohTrigger(Trigger,Trigger12M))</f>
        <v>1.8494738269217832E-2</v>
      </c>
    </row>
    <row r="1008" spans="51:56" ht="11.25" customHeight="1" x14ac:dyDescent="0.25">
      <c r="AY1008" s="159" t="s">
        <v>90</v>
      </c>
      <c r="AZ1008" s="158">
        <f>_xll.qlInterestRateIndexFixingDate(Currency&amp;"ibor"&amp;Tenor,BA1008,Trigger)</f>
        <v>46346</v>
      </c>
      <c r="BA1008" s="158">
        <f>_xll.qlCalendarAdvance(Calendar,BA1007,AY1008,"f",,Trigger)</f>
        <v>46350</v>
      </c>
      <c r="BB1008" s="158">
        <f>_xll.qlInterestRateIndexMaturity(Currency&amp;"ibor"&amp;Tenor,BA1008,Trigger)</f>
        <v>46715</v>
      </c>
      <c r="BC1008" s="320">
        <f>_xll.qlIndexFixing($AC$5,AZ1008,TRUE,_xll.ohTrigger(Trigger,Trigger12M))</f>
        <v>1.8502979172865204E-2</v>
      </c>
      <c r="BD1008" s="320">
        <f>_xll.qlIndexFixing($BE$1,AZ1008,TRUE,_xll.ohTrigger(Trigger,Trigger12M))</f>
        <v>1.8492145306763765E-2</v>
      </c>
    </row>
    <row r="1009" spans="51:56" ht="11.25" customHeight="1" x14ac:dyDescent="0.25">
      <c r="AY1009" s="159" t="s">
        <v>90</v>
      </c>
      <c r="AZ1009" s="158">
        <f>_xll.qlInterestRateIndexFixingDate(Currency&amp;"ibor"&amp;Tenor,BA1009,Trigger)</f>
        <v>46353</v>
      </c>
      <c r="BA1009" s="158">
        <f>_xll.qlCalendarAdvance(Calendar,BA1008,AY1009,"f",,Trigger)</f>
        <v>46357</v>
      </c>
      <c r="BB1009" s="158">
        <f>_xll.qlInterestRateIndexMaturity(Currency&amp;"ibor"&amp;Tenor,BA1009,Trigger)</f>
        <v>46722</v>
      </c>
      <c r="BC1009" s="320">
        <f>_xll.qlIndexFixing($AC$5,AZ1009,TRUE,_xll.ohTrigger(Trigger,Trigger12M))</f>
        <v>1.8498013944878412E-2</v>
      </c>
      <c r="BD1009" s="320">
        <f>_xll.qlIndexFixing($BE$1,AZ1009,TRUE,_xll.ohTrigger(Trigger,Trigger12M))</f>
        <v>1.8489415685172872E-2</v>
      </c>
    </row>
    <row r="1010" spans="51:56" ht="11.25" customHeight="1" x14ac:dyDescent="0.25">
      <c r="AY1010" s="159" t="s">
        <v>90</v>
      </c>
      <c r="AZ1010" s="158">
        <f>_xll.qlInterestRateIndexFixingDate(Currency&amp;"ibor"&amp;Tenor,BA1010,Trigger)</f>
        <v>46360</v>
      </c>
      <c r="BA1010" s="158">
        <f>_xll.qlCalendarAdvance(Calendar,BA1009,AY1010,"f",,Trigger)</f>
        <v>46364</v>
      </c>
      <c r="BB1010" s="158">
        <f>_xll.qlInterestRateIndexMaturity(Currency&amp;"ibor"&amp;Tenor,BA1010,Trigger)</f>
        <v>46729</v>
      </c>
      <c r="BC1010" s="320">
        <f>_xll.qlIndexFixing($AC$5,AZ1010,TRUE,_xll.ohTrigger(Trigger,Trigger12M))</f>
        <v>1.8492960154851072E-2</v>
      </c>
      <c r="BD1010" s="320">
        <f>_xll.qlIndexFixing($BE$1,AZ1010,TRUE,_xll.ohTrigger(Trigger,Trigger12M))</f>
        <v>1.8486553383638887E-2</v>
      </c>
    </row>
    <row r="1011" spans="51:56" ht="11.25" customHeight="1" x14ac:dyDescent="0.25">
      <c r="AY1011" s="159" t="s">
        <v>90</v>
      </c>
      <c r="AZ1011" s="158">
        <f>_xll.qlInterestRateIndexFixingDate(Currency&amp;"ibor"&amp;Tenor,BA1011,Trigger)</f>
        <v>46367</v>
      </c>
      <c r="BA1011" s="158">
        <f>_xll.qlCalendarAdvance(Calendar,BA1010,AY1011,"f",,Trigger)</f>
        <v>46371</v>
      </c>
      <c r="BB1011" s="158">
        <f>_xll.qlInterestRateIndexMaturity(Currency&amp;"ibor"&amp;Tenor,BA1011,Trigger)</f>
        <v>46736</v>
      </c>
      <c r="BC1011" s="320">
        <f>_xll.qlIndexFixing($AC$5,AZ1011,TRUE,_xll.ohTrigger(Trigger,Trigger12M))</f>
        <v>1.8487817804119535E-2</v>
      </c>
      <c r="BD1011" s="320">
        <f>_xll.qlIndexFixing($BE$1,AZ1011,TRUE,_xll.ohTrigger(Trigger,Trigger12M))</f>
        <v>1.8483562407514361E-2</v>
      </c>
    </row>
    <row r="1012" spans="51:56" ht="11.25" customHeight="1" x14ac:dyDescent="0.25">
      <c r="AY1012" s="159" t="s">
        <v>90</v>
      </c>
      <c r="AZ1012" s="158">
        <f>_xll.qlInterestRateIndexFixingDate(Currency&amp;"ibor"&amp;Tenor,BA1012,Trigger)</f>
        <v>46374</v>
      </c>
      <c r="BA1012" s="158">
        <f>_xll.qlCalendarAdvance(Calendar,BA1011,AY1012,"f",,Trigger)</f>
        <v>46378</v>
      </c>
      <c r="BB1012" s="158">
        <f>_xll.qlInterestRateIndexMaturity(Currency&amp;"ibor"&amp;Tenor,BA1012,Trigger)</f>
        <v>46743</v>
      </c>
      <c r="BC1012" s="320">
        <f>_xll.qlIndexFixing($AC$5,AZ1012,TRUE,_xll.ohTrigger(Trigger,Trigger12M))</f>
        <v>1.8482586894044251E-2</v>
      </c>
      <c r="BD1012" s="320">
        <f>_xll.qlIndexFixing($BE$1,AZ1012,TRUE,_xll.ohTrigger(Trigger,Trigger12M))</f>
        <v>1.8480446788306036E-2</v>
      </c>
    </row>
    <row r="1013" spans="51:56" ht="11.25" customHeight="1" x14ac:dyDescent="0.25">
      <c r="AY1013" s="159" t="s">
        <v>90</v>
      </c>
      <c r="AZ1013" s="158">
        <f>_xll.qlInterestRateIndexFixingDate(Currency&amp;"ibor"&amp;Tenor,BA1013,Trigger)</f>
        <v>46380</v>
      </c>
      <c r="BA1013" s="158">
        <f>_xll.qlCalendarAdvance(Calendar,BA1012,AY1013,"f",,Trigger)</f>
        <v>46385</v>
      </c>
      <c r="BB1013" s="158">
        <f>_xll.qlInterestRateIndexMaturity(Currency&amp;"ibor"&amp;Tenor,BA1013,Trigger)</f>
        <v>46750</v>
      </c>
      <c r="BC1013" s="320">
        <f>_xll.qlIndexFixing($AC$5,AZ1013,TRUE,_xll.ohTrigger(Trigger,Trigger12M))</f>
        <v>1.8477267426008439E-2</v>
      </c>
      <c r="BD1013" s="320">
        <f>_xll.qlIndexFixing($BE$1,AZ1013,TRUE,_xll.ohTrigger(Trigger,Trigger12M))</f>
        <v>1.8477210583668507E-2</v>
      </c>
    </row>
    <row r="1014" spans="51:56" ht="11.25" customHeight="1" x14ac:dyDescent="0.25">
      <c r="AY1014" s="159" t="s">
        <v>90</v>
      </c>
      <c r="AZ1014" s="158">
        <f>_xll.qlInterestRateIndexFixingDate(Currency&amp;"ibor"&amp;Tenor,BA1014,Trigger)</f>
        <v>46387</v>
      </c>
      <c r="BA1014" s="158">
        <f>_xll.qlCalendarAdvance(Calendar,BA1013,AY1014,"f",,Trigger)</f>
        <v>46392</v>
      </c>
      <c r="BB1014" s="158">
        <f>_xll.qlInterestRateIndexMaturity(Currency&amp;"ibor"&amp;Tenor,BA1014,Trigger)</f>
        <v>46757</v>
      </c>
      <c r="BC1014" s="320">
        <f>_xll.qlIndexFixing($AC$5,AZ1014,TRUE,_xll.ohTrigger(Trigger,Trigger12M))</f>
        <v>1.8471859401418756E-2</v>
      </c>
      <c r="BD1014" s="320">
        <f>_xll.qlIndexFixing($BE$1,AZ1014,TRUE,_xll.ohTrigger(Trigger,Trigger12M))</f>
        <v>1.8473857877400281E-2</v>
      </c>
    </row>
    <row r="1015" spans="51:56" ht="11.25" customHeight="1" x14ac:dyDescent="0.25">
      <c r="AY1015" s="159" t="s">
        <v>90</v>
      </c>
      <c r="AZ1015" s="158">
        <f>_xll.qlInterestRateIndexFixingDate(Currency&amp;"ibor"&amp;Tenor,BA1015,Trigger)</f>
        <v>46395</v>
      </c>
      <c r="BA1015" s="158">
        <f>_xll.qlCalendarAdvance(Calendar,BA1014,AY1015,"f",,Trigger)</f>
        <v>46399</v>
      </c>
      <c r="BB1015" s="158">
        <f>_xll.qlInterestRateIndexMaturity(Currency&amp;"ibor"&amp;Tenor,BA1015,Trigger)</f>
        <v>46764</v>
      </c>
      <c r="BC1015" s="320">
        <f>_xll.qlIndexFixing($AC$5,AZ1015,TRUE,_xll.ohTrigger(Trigger,Trigger12M))</f>
        <v>1.8466362821705731E-2</v>
      </c>
      <c r="BD1015" s="320">
        <f>_xll.qlIndexFixing($BE$1,AZ1015,TRUE,_xll.ohTrigger(Trigger,Trigger12M))</f>
        <v>1.847039277943676E-2</v>
      </c>
    </row>
    <row r="1016" spans="51:56" ht="11.25" customHeight="1" x14ac:dyDescent="0.25">
      <c r="AY1016" s="159" t="s">
        <v>90</v>
      </c>
      <c r="AZ1016" s="158">
        <f>_xll.qlInterestRateIndexFixingDate(Currency&amp;"ibor"&amp;Tenor,BA1016,Trigger)</f>
        <v>46402</v>
      </c>
      <c r="BA1016" s="158">
        <f>_xll.qlCalendarAdvance(Calendar,BA1015,AY1016,"f",,Trigger)</f>
        <v>46406</v>
      </c>
      <c r="BB1016" s="158">
        <f>_xll.qlInterestRateIndexMaturity(Currency&amp;"ibor"&amp;Tenor,BA1016,Trigger)</f>
        <v>46771</v>
      </c>
      <c r="BC1016" s="320">
        <f>_xll.qlIndexFixing($AC$5,AZ1016,TRUE,_xll.ohTrigger(Trigger,Trigger12M))</f>
        <v>1.8460777688322664E-2</v>
      </c>
      <c r="BD1016" s="320">
        <f>_xll.qlIndexFixing($BE$1,AZ1016,TRUE,_xll.ohTrigger(Trigger,Trigger12M))</f>
        <v>1.8466819425846309E-2</v>
      </c>
    </row>
    <row r="1017" spans="51:56" ht="11.25" customHeight="1" x14ac:dyDescent="0.25">
      <c r="AY1017" s="159" t="s">
        <v>90</v>
      </c>
      <c r="AZ1017" s="158">
        <f>_xll.qlInterestRateIndexFixingDate(Currency&amp;"ibor"&amp;Tenor,BA1017,Trigger)</f>
        <v>46409</v>
      </c>
      <c r="BA1017" s="158">
        <f>_xll.qlCalendarAdvance(Calendar,BA1016,AY1017,"f",,Trigger)</f>
        <v>46413</v>
      </c>
      <c r="BB1017" s="158">
        <f>_xll.qlInterestRateIndexMaturity(Currency&amp;"ibor"&amp;Tenor,BA1017,Trigger)</f>
        <v>46778</v>
      </c>
      <c r="BC1017" s="320">
        <f>_xll.qlIndexFixing($AC$5,AZ1017,TRUE,_xll.ohTrigger(Trigger,Trigger12M))</f>
        <v>1.845510400274673E-2</v>
      </c>
      <c r="BD1017" s="320">
        <f>_xll.qlIndexFixing($BE$1,AZ1017,TRUE,_xll.ohTrigger(Trigger,Trigger12M))</f>
        <v>1.8463141978825655E-2</v>
      </c>
    </row>
    <row r="1018" spans="51:56" ht="11.25" customHeight="1" x14ac:dyDescent="0.25">
      <c r="AY1018" s="159" t="s">
        <v>90</v>
      </c>
      <c r="AZ1018" s="158">
        <f>_xll.qlInterestRateIndexFixingDate(Currency&amp;"ibor"&amp;Tenor,BA1018,Trigger)</f>
        <v>46416</v>
      </c>
      <c r="BA1018" s="158">
        <f>_xll.qlCalendarAdvance(Calendar,BA1017,AY1018,"f",,Trigger)</f>
        <v>46420</v>
      </c>
      <c r="BB1018" s="158">
        <f>_xll.qlInterestRateIndexMaturity(Currency&amp;"ibor"&amp;Tenor,BA1018,Trigger)</f>
        <v>46785</v>
      </c>
      <c r="BC1018" s="320">
        <f>_xll.qlIndexFixing($AC$5,AZ1018,TRUE,_xll.ohTrigger(Trigger,Trigger12M))</f>
        <v>1.8449341766478757E-2</v>
      </c>
      <c r="BD1018" s="320">
        <f>_xll.qlIndexFixing($BE$1,AZ1018,TRUE,_xll.ohTrigger(Trigger,Trigger12M))</f>
        <v>1.8459364626693311E-2</v>
      </c>
    </row>
    <row r="1019" spans="51:56" ht="11.25" customHeight="1" x14ac:dyDescent="0.25">
      <c r="AY1019" s="159" t="s">
        <v>90</v>
      </c>
      <c r="AZ1019" s="158">
        <f>_xll.qlInterestRateIndexFixingDate(Currency&amp;"ibor"&amp;Tenor,BA1019,Trigger)</f>
        <v>46423</v>
      </c>
      <c r="BA1019" s="158">
        <f>_xll.qlCalendarAdvance(Calendar,BA1018,AY1019,"f",,Trigger)</f>
        <v>46427</v>
      </c>
      <c r="BB1019" s="158">
        <f>_xll.qlInterestRateIndexMaturity(Currency&amp;"ibor"&amp;Tenor,BA1019,Trigger)</f>
        <v>46792</v>
      </c>
      <c r="BC1019" s="320">
        <f>_xll.qlIndexFixing($AC$5,AZ1019,TRUE,_xll.ohTrigger(Trigger,Trigger12M))</f>
        <v>1.8443490981041692E-2</v>
      </c>
      <c r="BD1019" s="320">
        <f>_xll.qlIndexFixing($BE$1,AZ1019,TRUE,_xll.ohTrigger(Trigger,Trigger12M))</f>
        <v>1.8455491583886294E-2</v>
      </c>
    </row>
    <row r="1020" spans="51:56" ht="11.25" customHeight="1" x14ac:dyDescent="0.25">
      <c r="AY1020" s="159" t="s">
        <v>90</v>
      </c>
      <c r="AZ1020" s="158">
        <f>_xll.qlInterestRateIndexFixingDate(Currency&amp;"ibor"&amp;Tenor,BA1020,Trigger)</f>
        <v>46430</v>
      </c>
      <c r="BA1020" s="158">
        <f>_xll.qlCalendarAdvance(Calendar,BA1019,AY1020,"f",,Trigger)</f>
        <v>46434</v>
      </c>
      <c r="BB1020" s="158">
        <f>_xll.qlInterestRateIndexMaturity(Currency&amp;"ibor"&amp;Tenor,BA1020,Trigger)</f>
        <v>46799</v>
      </c>
      <c r="BC1020" s="320">
        <f>_xll.qlIndexFixing($AC$5,AZ1020,TRUE,_xll.ohTrigger(Trigger,Trigger12M))</f>
        <v>1.8437551647983885E-2</v>
      </c>
      <c r="BD1020" s="320">
        <f>_xll.qlIndexFixing($BE$1,AZ1020,TRUE,_xll.ohTrigger(Trigger,Trigger12M))</f>
        <v>1.8451527090955315E-2</v>
      </c>
    </row>
    <row r="1021" spans="51:56" ht="11.25" customHeight="1" x14ac:dyDescent="0.25">
      <c r="AY1021" s="159" t="s">
        <v>90</v>
      </c>
      <c r="AZ1021" s="158">
        <f>_xll.qlInterestRateIndexFixingDate(Currency&amp;"ibor"&amp;Tenor,BA1021,Trigger)</f>
        <v>46437</v>
      </c>
      <c r="BA1021" s="158">
        <f>_xll.qlCalendarAdvance(Calendar,BA1020,AY1021,"f",,Trigger)</f>
        <v>46441</v>
      </c>
      <c r="BB1021" s="158">
        <f>_xll.qlInterestRateIndexMaturity(Currency&amp;"ibor"&amp;Tenor,BA1021,Trigger)</f>
        <v>46806</v>
      </c>
      <c r="BC1021" s="320">
        <f>_xll.qlIndexFixing($AC$5,AZ1021,TRUE,_xll.ohTrigger(Trigger,Trigger12M))</f>
        <v>1.8431523768875364E-2</v>
      </c>
      <c r="BD1021" s="320">
        <f>_xll.qlIndexFixing($BE$1,AZ1021,TRUE,_xll.ohTrigger(Trigger,Trigger12M))</f>
        <v>1.844747541455994E-2</v>
      </c>
    </row>
    <row r="1022" spans="51:56" ht="11.25" customHeight="1" x14ac:dyDescent="0.25">
      <c r="AY1022" s="159" t="s">
        <v>90</v>
      </c>
      <c r="AZ1022" s="158">
        <f>_xll.qlInterestRateIndexFixingDate(Currency&amp;"ibor"&amp;Tenor,BA1022,Trigger)</f>
        <v>46444</v>
      </c>
      <c r="BA1022" s="158">
        <f>_xll.qlCalendarAdvance(Calendar,BA1021,AY1022,"f",,Trigger)</f>
        <v>46448</v>
      </c>
      <c r="BB1022" s="158">
        <f>_xll.qlInterestRateIndexMaturity(Currency&amp;"ibor"&amp;Tenor,BA1022,Trigger)</f>
        <v>46814</v>
      </c>
      <c r="BC1022" s="320">
        <f>_xll.qlIndexFixing($AC$5,AZ1022,TRUE,_xll.ohTrigger(Trigger,Trigger12M))</f>
        <v>1.8426574354047986E-2</v>
      </c>
      <c r="BD1022" s="320">
        <f>_xll.qlIndexFixing($BE$1,AZ1022,TRUE,_xll.ohTrigger(Trigger,Trigger12M))</f>
        <v>1.8443475436119555E-2</v>
      </c>
    </row>
    <row r="1023" spans="51:56" ht="11.25" customHeight="1" x14ac:dyDescent="0.25">
      <c r="AY1023" s="159" t="s">
        <v>90</v>
      </c>
      <c r="AZ1023" s="158">
        <f>_xll.qlInterestRateIndexFixingDate(Currency&amp;"ibor"&amp;Tenor,BA1023,Trigger)</f>
        <v>46451</v>
      </c>
      <c r="BA1023" s="158">
        <f>_xll.qlCalendarAdvance(Calendar,BA1022,AY1023,"f",,Trigger)</f>
        <v>46455</v>
      </c>
      <c r="BB1023" s="158">
        <f>_xll.qlInterestRateIndexMaturity(Currency&amp;"ibor"&amp;Tenor,BA1023,Trigger)</f>
        <v>46821</v>
      </c>
      <c r="BC1023" s="320">
        <f>_xll.qlIndexFixing($AC$5,AZ1023,TRUE,_xll.ohTrigger(Trigger,Trigger12M))</f>
        <v>1.8420442474317456E-2</v>
      </c>
      <c r="BD1023" s="320">
        <f>_xll.qlIndexFixing($BE$1,AZ1023,TRUE,_xll.ohTrigger(Trigger,Trigger12M))</f>
        <v>1.8439259215219495E-2</v>
      </c>
    </row>
    <row r="1024" spans="51:56" ht="11.25" customHeight="1" x14ac:dyDescent="0.25">
      <c r="AY1024" s="159" t="s">
        <v>90</v>
      </c>
      <c r="AZ1024" s="158">
        <f>_xll.qlInterestRateIndexFixingDate(Currency&amp;"ibor"&amp;Tenor,BA1024,Trigger)</f>
        <v>46458</v>
      </c>
      <c r="BA1024" s="158">
        <f>_xll.qlCalendarAdvance(Calendar,BA1023,AY1024,"f",,Trigger)</f>
        <v>46462</v>
      </c>
      <c r="BB1024" s="158">
        <f>_xll.qlInterestRateIndexMaturity(Currency&amp;"ibor"&amp;Tenor,BA1024,Trigger)</f>
        <v>46828</v>
      </c>
      <c r="BC1024" s="320">
        <f>_xll.qlIndexFixing($AC$5,AZ1024,TRUE,_xll.ohTrigger(Trigger,Trigger12M))</f>
        <v>1.8414222290061698E-2</v>
      </c>
      <c r="BD1024" s="320">
        <f>_xll.qlIndexFixing($BE$1,AZ1024,TRUE,_xll.ohTrigger(Trigger,Trigger12M))</f>
        <v>1.843496890249692E-2</v>
      </c>
    </row>
    <row r="1025" spans="51:56" ht="11.25" customHeight="1" x14ac:dyDescent="0.25">
      <c r="AY1025" s="159" t="s">
        <v>90</v>
      </c>
      <c r="AZ1025" s="158">
        <f>_xll.qlInterestRateIndexFixingDate(Currency&amp;"ibor"&amp;Tenor,BA1025,Trigger)</f>
        <v>46465</v>
      </c>
      <c r="BA1025" s="158">
        <f>_xll.qlCalendarAdvance(Calendar,BA1024,AY1025,"f",,Trigger)</f>
        <v>46469</v>
      </c>
      <c r="BB1025" s="158">
        <f>_xll.qlInterestRateIndexMaturity(Currency&amp;"ibor"&amp;Tenor,BA1025,Trigger)</f>
        <v>46835</v>
      </c>
      <c r="BC1025" s="320">
        <f>_xll.qlIndexFixing($AC$5,AZ1025,TRUE,_xll.ohTrigger(Trigger,Trigger12M))</f>
        <v>1.8407913802925089E-2</v>
      </c>
      <c r="BD1025" s="320">
        <f>_xll.qlIndexFixing($BE$1,AZ1025,TRUE,_xll.ohTrigger(Trigger,Trigger12M))</f>
        <v>1.8430608858681315E-2</v>
      </c>
    </row>
    <row r="1026" spans="51:56" ht="11.25" customHeight="1" x14ac:dyDescent="0.25">
      <c r="AY1026" s="159" t="s">
        <v>90</v>
      </c>
      <c r="AZ1026" s="158">
        <f>_xll.qlInterestRateIndexFixingDate(Currency&amp;"ibor"&amp;Tenor,BA1026,Trigger)</f>
        <v>46470</v>
      </c>
      <c r="BA1026" s="158">
        <f>_xll.qlCalendarAdvance(Calendar,BA1025,AY1026,"f",,Trigger)</f>
        <v>46476</v>
      </c>
      <c r="BB1026" s="158">
        <f>_xll.qlInterestRateIndexMaturity(Currency&amp;"ibor"&amp;Tenor,BA1026,Trigger)</f>
        <v>46842</v>
      </c>
      <c r="BC1026" s="320">
        <f>_xll.qlIndexFixing($AC$5,AZ1026,TRUE,_xll.ohTrigger(Trigger,Trigger12M))</f>
        <v>1.8401517014576672E-2</v>
      </c>
      <c r="BD1026" s="320">
        <f>_xll.qlIndexFixing($BE$1,AZ1026,TRUE,_xll.ohTrigger(Trigger,Trigger12M))</f>
        <v>1.8426183470520691E-2</v>
      </c>
    </row>
    <row r="1027" spans="51:56" ht="11.25" customHeight="1" x14ac:dyDescent="0.25">
      <c r="AY1027" s="159" t="s">
        <v>90</v>
      </c>
      <c r="AZ1027" s="158">
        <f>_xll.qlInterestRateIndexFixingDate(Currency&amp;"ibor"&amp;Tenor,BA1027,Trigger)</f>
        <v>46479</v>
      </c>
      <c r="BA1027" s="158">
        <f>_xll.qlCalendarAdvance(Calendar,BA1026,AY1027,"f",,Trigger)</f>
        <v>46483</v>
      </c>
      <c r="BB1027" s="158">
        <f>_xll.qlInterestRateIndexMaturity(Currency&amp;"ibor"&amp;Tenor,BA1027,Trigger)</f>
        <v>46849</v>
      </c>
      <c r="BC1027" s="320">
        <f>_xll.qlIndexFixing($AC$5,AZ1027,TRUE,_xll.ohTrigger(Trigger,Trigger12M))</f>
        <v>1.8395031926707557E-2</v>
      </c>
      <c r="BD1027" s="320">
        <f>_xll.qlIndexFixing($BE$1,AZ1027,TRUE,_xll.ohTrigger(Trigger,Trigger12M))</f>
        <v>1.842169715077854E-2</v>
      </c>
    </row>
    <row r="1028" spans="51:56" ht="11.25" customHeight="1" x14ac:dyDescent="0.25">
      <c r="AY1028" s="159" t="s">
        <v>90</v>
      </c>
      <c r="AZ1028" s="158">
        <f>_xll.qlInterestRateIndexFixingDate(Currency&amp;"ibor"&amp;Tenor,BA1028,Trigger)</f>
        <v>46486</v>
      </c>
      <c r="BA1028" s="158">
        <f>_xll.qlCalendarAdvance(Calendar,BA1027,AY1028,"f",,Trigger)</f>
        <v>46490</v>
      </c>
      <c r="BB1028" s="158">
        <f>_xll.qlInterestRateIndexMaturity(Currency&amp;"ibor"&amp;Tenor,BA1028,Trigger)</f>
        <v>46856</v>
      </c>
      <c r="BC1028" s="320">
        <f>_xll.qlIndexFixing($AC$5,AZ1028,TRUE,_xll.ohTrigger(Trigger,Trigger12M))</f>
        <v>1.8388458541032871E-2</v>
      </c>
      <c r="BD1028" s="320">
        <f>_xll.qlIndexFixing($BE$1,AZ1028,TRUE,_xll.ohTrigger(Trigger,Trigger12M))</f>
        <v>1.8417154338229675E-2</v>
      </c>
    </row>
    <row r="1029" spans="51:56" ht="11.25" customHeight="1" x14ac:dyDescent="0.25">
      <c r="AY1029" s="159" t="s">
        <v>90</v>
      </c>
      <c r="AZ1029" s="158">
        <f>_xll.qlInterestRateIndexFixingDate(Currency&amp;"ibor"&amp;Tenor,BA1029,Trigger)</f>
        <v>46493</v>
      </c>
      <c r="BA1029" s="158">
        <f>_xll.qlCalendarAdvance(Calendar,BA1028,AY1029,"f",,Trigger)</f>
        <v>46497</v>
      </c>
      <c r="BB1029" s="158">
        <f>_xll.qlInterestRateIndexMaturity(Currency&amp;"ibor"&amp;Tenor,BA1029,Trigger)</f>
        <v>46863</v>
      </c>
      <c r="BC1029" s="320">
        <f>_xll.qlIndexFixing($AC$5,AZ1029,TRUE,_xll.ohTrigger(Trigger,Trigger12M))</f>
        <v>1.8381796859290894E-2</v>
      </c>
      <c r="BD1029" s="320">
        <f>_xll.qlIndexFixing($BE$1,AZ1029,TRUE,_xll.ohTrigger(Trigger,Trigger12M))</f>
        <v>1.8412559497658479E-2</v>
      </c>
    </row>
    <row r="1030" spans="51:56" ht="11.25" customHeight="1" x14ac:dyDescent="0.25">
      <c r="AY1030" s="159" t="s">
        <v>90</v>
      </c>
      <c r="AZ1030" s="158">
        <f>_xll.qlInterestRateIndexFixingDate(Currency&amp;"ibor"&amp;Tenor,BA1030,Trigger)</f>
        <v>46500</v>
      </c>
      <c r="BA1030" s="158">
        <f>_xll.qlCalendarAdvance(Calendar,BA1029,AY1030,"f",,Trigger)</f>
        <v>46504</v>
      </c>
      <c r="BB1030" s="158">
        <f>_xll.qlInterestRateIndexMaturity(Currency&amp;"ibor"&amp;Tenor,BA1030,Trigger)</f>
        <v>46870</v>
      </c>
      <c r="BC1030" s="320">
        <f>_xll.qlIndexFixing($AC$5,AZ1030,TRUE,_xll.ohTrigger(Trigger,Trigger12M))</f>
        <v>1.8375046883243283E-2</v>
      </c>
      <c r="BD1030" s="320">
        <f>_xll.qlIndexFixing($BE$1,AZ1030,TRUE,_xll.ohTrigger(Trigger,Trigger12M))</f>
        <v>1.8407917119854553E-2</v>
      </c>
    </row>
    <row r="1031" spans="51:56" ht="11.25" customHeight="1" x14ac:dyDescent="0.25">
      <c r="AY1031" s="159" t="s">
        <v>90</v>
      </c>
      <c r="AZ1031" s="158">
        <f>_xll.qlInterestRateIndexFixingDate(Currency&amp;"ibor"&amp;Tenor,BA1031,Trigger)</f>
        <v>46507</v>
      </c>
      <c r="BA1031" s="158">
        <f>_xll.qlCalendarAdvance(Calendar,BA1030,AY1031,"f",,Trigger)</f>
        <v>46511</v>
      </c>
      <c r="BB1031" s="158">
        <f>_xll.qlInterestRateIndexMaturity(Currency&amp;"ibor"&amp;Tenor,BA1031,Trigger)</f>
        <v>46877</v>
      </c>
      <c r="BC1031" s="320">
        <f>_xll.qlIndexFixing($AC$5,AZ1031,TRUE,_xll.ohTrigger(Trigger,Trigger12M))</f>
        <v>1.8368208614675273E-2</v>
      </c>
      <c r="BD1031" s="320">
        <f>_xll.qlIndexFixing($BE$1,AZ1031,TRUE,_xll.ohTrigger(Trigger,Trigger12M))</f>
        <v>1.840323172161052E-2</v>
      </c>
    </row>
    <row r="1032" spans="51:56" ht="11.25" customHeight="1" x14ac:dyDescent="0.25">
      <c r="AY1032" s="159" t="s">
        <v>90</v>
      </c>
      <c r="AZ1032" s="158">
        <f>_xll.qlInterestRateIndexFixingDate(Currency&amp;"ibor"&amp;Tenor,BA1032,Trigger)</f>
        <v>46514</v>
      </c>
      <c r="BA1032" s="158">
        <f>_xll.qlCalendarAdvance(Calendar,BA1031,AY1032,"f",,Trigger)</f>
        <v>46518</v>
      </c>
      <c r="BB1032" s="158">
        <f>_xll.qlInterestRateIndexMaturity(Currency&amp;"ibor"&amp;Tenor,BA1032,Trigger)</f>
        <v>46884</v>
      </c>
      <c r="BC1032" s="320">
        <f>_xll.qlIndexFixing($AC$5,AZ1032,TRUE,_xll.ohTrigger(Trigger,Trigger12M))</f>
        <v>1.8361282055394813E-2</v>
      </c>
      <c r="BD1032" s="320">
        <f>_xll.qlIndexFixing($BE$1,AZ1032,TRUE,_xll.ohTrigger(Trigger,Trigger12M))</f>
        <v>1.8398507845719413E-2</v>
      </c>
    </row>
    <row r="1033" spans="51:56" ht="11.25" customHeight="1" x14ac:dyDescent="0.25">
      <c r="AY1033" s="159" t="s">
        <v>90</v>
      </c>
      <c r="AZ1033" s="158">
        <f>_xll.qlInterestRateIndexFixingDate(Currency&amp;"ibor"&amp;Tenor,BA1033,Trigger)</f>
        <v>46521</v>
      </c>
      <c r="BA1033" s="158">
        <f>_xll.qlCalendarAdvance(Calendar,BA1032,AY1033,"f",,Trigger)</f>
        <v>46525</v>
      </c>
      <c r="BB1033" s="158">
        <f>_xll.qlInterestRateIndexMaturity(Currency&amp;"ibor"&amp;Tenor,BA1033,Trigger)</f>
        <v>46891</v>
      </c>
      <c r="BC1033" s="320">
        <f>_xll.qlIndexFixing($AC$5,AZ1033,TRUE,_xll.ohTrigger(Trigger,Trigger12M))</f>
        <v>1.8361126163611397E-2</v>
      </c>
      <c r="BD1033" s="320">
        <f>_xll.qlIndexFixing($BE$1,AZ1033,TRUE,_xll.ohTrigger(Trigger,Trigger12M))</f>
        <v>1.8393749933905804E-2</v>
      </c>
    </row>
    <row r="1034" spans="51:56" ht="11.25" customHeight="1" x14ac:dyDescent="0.25">
      <c r="AY1034" s="159" t="s">
        <v>90</v>
      </c>
      <c r="AZ1034" s="158">
        <f>_xll.qlInterestRateIndexFixingDate(Currency&amp;"ibor"&amp;Tenor,BA1034,Trigger)</f>
        <v>46528</v>
      </c>
      <c r="BA1034" s="158">
        <f>_xll.qlCalendarAdvance(Calendar,BA1033,AY1034,"f",,Trigger)</f>
        <v>46532</v>
      </c>
      <c r="BB1034" s="158">
        <f>_xll.qlInterestRateIndexMaturity(Currency&amp;"ibor"&amp;Tenor,BA1034,Trigger)</f>
        <v>46898</v>
      </c>
      <c r="BC1034" s="320">
        <f>_xll.qlIndexFixing($AC$5,AZ1034,TRUE,_xll.ohTrigger(Trigger,Trigger12M))</f>
        <v>1.8360821397048373E-2</v>
      </c>
      <c r="BD1034" s="320">
        <f>_xll.qlIndexFixing($BE$1,AZ1034,TRUE,_xll.ohTrigger(Trigger,Trigger12M))</f>
        <v>1.8388960315373418E-2</v>
      </c>
    </row>
    <row r="1035" spans="51:56" ht="11.25" customHeight="1" x14ac:dyDescent="0.25">
      <c r="AY1035" s="159" t="s">
        <v>90</v>
      </c>
      <c r="AZ1035" s="158">
        <f>_xll.qlInterestRateIndexFixingDate(Currency&amp;"ibor"&amp;Tenor,BA1035,Trigger)</f>
        <v>46535</v>
      </c>
      <c r="BA1035" s="158">
        <f>_xll.qlCalendarAdvance(Calendar,BA1034,AY1035,"f",,Trigger)</f>
        <v>46539</v>
      </c>
      <c r="BB1035" s="158">
        <f>_xll.qlInterestRateIndexMaturity(Currency&amp;"ibor"&amp;Tenor,BA1035,Trigger)</f>
        <v>46905</v>
      </c>
      <c r="BC1035" s="320">
        <f>_xll.qlIndexFixing($AC$5,AZ1035,TRUE,_xll.ohTrigger(Trigger,Trigger12M))</f>
        <v>1.8360455034350819E-2</v>
      </c>
      <c r="BD1035" s="320">
        <f>_xll.qlIndexFixing($BE$1,AZ1035,TRUE,_xll.ohTrigger(Trigger,Trigger12M))</f>
        <v>1.8384139554311601E-2</v>
      </c>
    </row>
    <row r="1036" spans="51:56" ht="11.25" customHeight="1" x14ac:dyDescent="0.25">
      <c r="AY1036" s="159" t="s">
        <v>90</v>
      </c>
      <c r="AZ1036" s="158">
        <f>_xll.qlInterestRateIndexFixingDate(Currency&amp;"ibor"&amp;Tenor,BA1036,Trigger)</f>
        <v>46542</v>
      </c>
      <c r="BA1036" s="158">
        <f>_xll.qlCalendarAdvance(Calendar,BA1035,AY1036,"f",,Trigger)</f>
        <v>46546</v>
      </c>
      <c r="BB1036" s="158">
        <f>_xll.qlInterestRateIndexMaturity(Currency&amp;"ibor"&amp;Tenor,BA1036,Trigger)</f>
        <v>46912</v>
      </c>
      <c r="BC1036" s="320">
        <f>_xll.qlIndexFixing($AC$5,AZ1036,TRUE,_xll.ohTrigger(Trigger,Trigger12M))</f>
        <v>1.8360027075586871E-2</v>
      </c>
      <c r="BD1036" s="320">
        <f>_xll.qlIndexFixing($BE$1,AZ1036,TRUE,_xll.ohTrigger(Trigger,Trigger12M))</f>
        <v>1.8379288161382467E-2</v>
      </c>
    </row>
    <row r="1037" spans="51:56" ht="11.25" customHeight="1" x14ac:dyDescent="0.25">
      <c r="AY1037" s="159" t="s">
        <v>90</v>
      </c>
      <c r="AZ1037" s="158">
        <f>_xll.qlInterestRateIndexFixingDate(Currency&amp;"ibor"&amp;Tenor,BA1037,Trigger)</f>
        <v>46549</v>
      </c>
      <c r="BA1037" s="158">
        <f>_xll.qlCalendarAdvance(Calendar,BA1036,AY1037,"f",,Trigger)</f>
        <v>46553</v>
      </c>
      <c r="BB1037" s="158">
        <f>_xll.qlInterestRateIndexMaturity(Currency&amp;"ibor"&amp;Tenor,BA1037,Trigger)</f>
        <v>46919</v>
      </c>
      <c r="BC1037" s="320">
        <f>_xll.qlIndexFixing($AC$5,AZ1037,TRUE,_xll.ohTrigger(Trigger,Trigger12M))</f>
        <v>1.8359537520835162E-2</v>
      </c>
      <c r="BD1037" s="320">
        <f>_xll.qlIndexFixing($BE$1,AZ1037,TRUE,_xll.ohTrigger(Trigger,Trigger12M))</f>
        <v>1.8374406647241364E-2</v>
      </c>
    </row>
    <row r="1038" spans="51:56" ht="11.25" customHeight="1" x14ac:dyDescent="0.25">
      <c r="AY1038" s="159" t="s">
        <v>90</v>
      </c>
      <c r="AZ1038" s="158">
        <f>_xll.qlInterestRateIndexFixingDate(Currency&amp;"ibor"&amp;Tenor,BA1038,Trigger)</f>
        <v>46556</v>
      </c>
      <c r="BA1038" s="158">
        <f>_xll.qlCalendarAdvance(Calendar,BA1037,AY1038,"f",,Trigger)</f>
        <v>46560</v>
      </c>
      <c r="BB1038" s="158">
        <f>_xll.qlInterestRateIndexMaturity(Currency&amp;"ibor"&amp;Tenor,BA1038,Trigger)</f>
        <v>46926</v>
      </c>
      <c r="BC1038" s="320">
        <f>_xll.qlIndexFixing($AC$5,AZ1038,TRUE,_xll.ohTrigger(Trigger,Trigger12M))</f>
        <v>1.8358986370186108E-2</v>
      </c>
      <c r="BD1038" s="320">
        <f>_xll.qlIndexFixing($BE$1,AZ1038,TRUE,_xll.ohTrigger(Trigger,Trigger12M))</f>
        <v>1.8369495522535768E-2</v>
      </c>
    </row>
    <row r="1039" spans="51:56" ht="11.25" customHeight="1" x14ac:dyDescent="0.25">
      <c r="AY1039" s="159" t="s">
        <v>90</v>
      </c>
      <c r="AZ1039" s="158">
        <f>_xll.qlInterestRateIndexFixingDate(Currency&amp;"ibor"&amp;Tenor,BA1039,Trigger)</f>
        <v>46563</v>
      </c>
      <c r="BA1039" s="158">
        <f>_xll.qlCalendarAdvance(Calendar,BA1038,AY1039,"f",,Trigger)</f>
        <v>46567</v>
      </c>
      <c r="BB1039" s="158">
        <f>_xll.qlInterestRateIndexMaturity(Currency&amp;"ibor"&amp;Tenor,BA1039,Trigger)</f>
        <v>46933</v>
      </c>
      <c r="BC1039" s="320">
        <f>_xll.qlIndexFixing($AC$5,AZ1039,TRUE,_xll.ohTrigger(Trigger,Trigger12M))</f>
        <v>1.8358373623741486E-2</v>
      </c>
      <c r="BD1039" s="320">
        <f>_xll.qlIndexFixing($BE$1,AZ1039,TRUE,_xll.ohTrigger(Trigger,Trigger12M))</f>
        <v>1.836455529790617E-2</v>
      </c>
    </row>
    <row r="1040" spans="51:56" ht="11.25" customHeight="1" x14ac:dyDescent="0.25">
      <c r="AY1040" s="159" t="s">
        <v>90</v>
      </c>
      <c r="AZ1040" s="158">
        <f>_xll.qlInterestRateIndexFixingDate(Currency&amp;"ibor"&amp;Tenor,BA1040,Trigger)</f>
        <v>46570</v>
      </c>
      <c r="BA1040" s="158">
        <f>_xll.qlCalendarAdvance(Calendar,BA1039,AY1040,"f",,Trigger)</f>
        <v>46574</v>
      </c>
      <c r="BB1040" s="158">
        <f>_xll.qlInterestRateIndexMaturity(Currency&amp;"ibor"&amp;Tenor,BA1040,Trigger)</f>
        <v>46940</v>
      </c>
      <c r="BC1040" s="320">
        <f>_xll.qlIndexFixing($AC$5,AZ1040,TRUE,_xll.ohTrigger(Trigger,Trigger12M))</f>
        <v>1.8357699281613991E-2</v>
      </c>
      <c r="BD1040" s="320">
        <f>_xll.qlIndexFixing($BE$1,AZ1040,TRUE,_xll.ohTrigger(Trigger,Trigger12M))</f>
        <v>1.8359586483985637E-2</v>
      </c>
    </row>
    <row r="1041" spans="51:56" ht="11.25" customHeight="1" x14ac:dyDescent="0.25">
      <c r="AY1041" s="159" t="s">
        <v>90</v>
      </c>
      <c r="AZ1041" s="158">
        <f>_xll.qlInterestRateIndexFixingDate(Currency&amp;"ibor"&amp;Tenor,BA1041,Trigger)</f>
        <v>46577</v>
      </c>
      <c r="BA1041" s="158">
        <f>_xll.qlCalendarAdvance(Calendar,BA1040,AY1041,"f",,Trigger)</f>
        <v>46581</v>
      </c>
      <c r="BB1041" s="158">
        <f>_xll.qlInterestRateIndexMaturity(Currency&amp;"ibor"&amp;Tenor,BA1041,Trigger)</f>
        <v>46947</v>
      </c>
      <c r="BC1041" s="320">
        <f>_xll.qlIndexFixing($AC$5,AZ1041,TRUE,_xll.ohTrigger(Trigger,Trigger12M))</f>
        <v>1.8356963343928338E-2</v>
      </c>
      <c r="BD1041" s="320">
        <f>_xll.qlIndexFixing($BE$1,AZ1041,TRUE,_xll.ohTrigger(Trigger,Trigger12M))</f>
        <v>1.8354589591399371E-2</v>
      </c>
    </row>
    <row r="1042" spans="51:56" ht="11.25" customHeight="1" x14ac:dyDescent="0.25">
      <c r="AY1042" s="159" t="s">
        <v>90</v>
      </c>
      <c r="AZ1042" s="158">
        <f>_xll.qlInterestRateIndexFixingDate(Currency&amp;"ibor"&amp;Tenor,BA1042,Trigger)</f>
        <v>46584</v>
      </c>
      <c r="BA1042" s="158">
        <f>_xll.qlCalendarAdvance(Calendar,BA1041,AY1042,"f",,Trigger)</f>
        <v>46588</v>
      </c>
      <c r="BB1042" s="158">
        <f>_xll.qlInterestRateIndexMaturity(Currency&amp;"ibor"&amp;Tenor,BA1042,Trigger)</f>
        <v>46954</v>
      </c>
      <c r="BC1042" s="320">
        <f>_xll.qlIndexFixing($AC$5,AZ1042,TRUE,_xll.ohTrigger(Trigger,Trigger12M))</f>
        <v>1.8356165810820148E-2</v>
      </c>
      <c r="BD1042" s="320">
        <f>_xll.qlIndexFixing($BE$1,AZ1042,TRUE,_xll.ohTrigger(Trigger,Trigger12M))</f>
        <v>1.8349565130764935E-2</v>
      </c>
    </row>
    <row r="1043" spans="51:56" ht="11.25" customHeight="1" x14ac:dyDescent="0.25">
      <c r="AY1043" s="159" t="s">
        <v>90</v>
      </c>
      <c r="AZ1043" s="158">
        <f>_xll.qlInterestRateIndexFixingDate(Currency&amp;"ibor"&amp;Tenor,BA1043,Trigger)</f>
        <v>46591</v>
      </c>
      <c r="BA1043" s="158">
        <f>_xll.qlCalendarAdvance(Calendar,BA1042,AY1043,"f",,Trigger)</f>
        <v>46595</v>
      </c>
      <c r="BB1043" s="158">
        <f>_xll.qlInterestRateIndexMaturity(Currency&amp;"ibor"&amp;Tenor,BA1043,Trigger)</f>
        <v>46961</v>
      </c>
      <c r="BC1043" s="320">
        <f>_xll.qlIndexFixing($AC$5,AZ1043,TRUE,_xll.ohTrigger(Trigger,Trigger12M))</f>
        <v>1.8355306682436196E-2</v>
      </c>
      <c r="BD1043" s="320">
        <f>_xll.qlIndexFixing($BE$1,AZ1043,TRUE,_xll.ohTrigger(Trigger,Trigger12M))</f>
        <v>1.8344513612692244E-2</v>
      </c>
    </row>
    <row r="1044" spans="51:56" ht="11.25" customHeight="1" x14ac:dyDescent="0.25">
      <c r="AY1044" s="159" t="s">
        <v>90</v>
      </c>
      <c r="AZ1044" s="158">
        <f>_xll.qlInterestRateIndexFixingDate(Currency&amp;"ibor"&amp;Tenor,BA1044,Trigger)</f>
        <v>46598</v>
      </c>
      <c r="BA1044" s="158">
        <f>_xll.qlCalendarAdvance(Calendar,BA1043,AY1044,"f",,Trigger)</f>
        <v>46602</v>
      </c>
      <c r="BB1044" s="158">
        <f>_xll.qlInterestRateIndexMaturity(Currency&amp;"ibor"&amp;Tenor,BA1044,Trigger)</f>
        <v>46968</v>
      </c>
      <c r="BC1044" s="320">
        <f>_xll.qlIndexFixing($AC$5,AZ1044,TRUE,_xll.ohTrigger(Trigger,Trigger12M))</f>
        <v>1.835438595893504E-2</v>
      </c>
      <c r="BD1044" s="320">
        <f>_xll.qlIndexFixing($BE$1,AZ1044,TRUE,_xll.ohTrigger(Trigger,Trigger12M))</f>
        <v>1.8339435547782251E-2</v>
      </c>
    </row>
    <row r="1045" spans="51:56" ht="11.25" customHeight="1" x14ac:dyDescent="0.25">
      <c r="AY1045" s="159" t="s">
        <v>90</v>
      </c>
      <c r="AZ1045" s="158">
        <f>_xll.qlInterestRateIndexFixingDate(Currency&amp;"ibor"&amp;Tenor,BA1045,Trigger)</f>
        <v>46605</v>
      </c>
      <c r="BA1045" s="158">
        <f>_xll.qlCalendarAdvance(Calendar,BA1044,AY1045,"f",,Trigger)</f>
        <v>46609</v>
      </c>
      <c r="BB1045" s="158">
        <f>_xll.qlInterestRateIndexMaturity(Currency&amp;"ibor"&amp;Tenor,BA1045,Trigger)</f>
        <v>46975</v>
      </c>
      <c r="BC1045" s="320">
        <f>_xll.qlIndexFixing($AC$5,AZ1045,TRUE,_xll.ohTrigger(Trigger,Trigger12M))</f>
        <v>1.8353403640486814E-2</v>
      </c>
      <c r="BD1045" s="320">
        <f>_xll.qlIndexFixing($BE$1,AZ1045,TRUE,_xll.ohTrigger(Trigger,Trigger12M))</f>
        <v>1.8334331446628719E-2</v>
      </c>
    </row>
    <row r="1046" spans="51:56" ht="11.25" customHeight="1" x14ac:dyDescent="0.25">
      <c r="AY1046" s="159" t="s">
        <v>90</v>
      </c>
      <c r="AZ1046" s="158">
        <f>_xll.qlInterestRateIndexFixingDate(Currency&amp;"ibor"&amp;Tenor,BA1046,Trigger)</f>
        <v>46612</v>
      </c>
      <c r="BA1046" s="158">
        <f>_xll.qlCalendarAdvance(Calendar,BA1045,AY1046,"f",,Trigger)</f>
        <v>46616</v>
      </c>
      <c r="BB1046" s="158">
        <f>_xll.qlInterestRateIndexMaturity(Currency&amp;"ibor"&amp;Tenor,BA1046,Trigger)</f>
        <v>46982</v>
      </c>
      <c r="BC1046" s="320">
        <f>_xll.qlIndexFixing($AC$5,AZ1046,TRUE,_xll.ohTrigger(Trigger,Trigger12M))</f>
        <v>1.8352359727272366E-2</v>
      </c>
      <c r="BD1046" s="320">
        <f>_xll.qlIndexFixing($BE$1,AZ1046,TRUE,_xll.ohTrigger(Trigger,Trigger12M))</f>
        <v>1.832920181981644E-2</v>
      </c>
    </row>
    <row r="1047" spans="51:56" ht="11.25" customHeight="1" x14ac:dyDescent="0.25">
      <c r="AY1047" s="159" t="s">
        <v>90</v>
      </c>
      <c r="AZ1047" s="158">
        <f>_xll.qlInterestRateIndexFixingDate(Currency&amp;"ibor"&amp;Tenor,BA1047,Trigger)</f>
        <v>46619</v>
      </c>
      <c r="BA1047" s="158">
        <f>_xll.qlCalendarAdvance(Calendar,BA1046,AY1047,"f",,Trigger)</f>
        <v>46623</v>
      </c>
      <c r="BB1047" s="158">
        <f>_xll.qlInterestRateIndexMaturity(Currency&amp;"ibor"&amp;Tenor,BA1047,Trigger)</f>
        <v>46989</v>
      </c>
      <c r="BC1047" s="320">
        <f>_xll.qlIndexFixing($AC$5,AZ1047,TRUE,_xll.ohTrigger(Trigger,Trigger12M))</f>
        <v>1.8351254219484539E-2</v>
      </c>
      <c r="BD1047" s="320">
        <f>_xll.qlIndexFixing($BE$1,AZ1047,TRUE,_xll.ohTrigger(Trigger,Trigger12M))</f>
        <v>1.8324047177922353E-2</v>
      </c>
    </row>
    <row r="1048" spans="51:56" ht="11.25" customHeight="1" x14ac:dyDescent="0.25">
      <c r="AY1048" s="159" t="s">
        <v>90</v>
      </c>
      <c r="AZ1048" s="158">
        <f>_xll.qlInterestRateIndexFixingDate(Currency&amp;"ibor"&amp;Tenor,BA1048,Trigger)</f>
        <v>46626</v>
      </c>
      <c r="BA1048" s="158">
        <f>_xll.qlCalendarAdvance(Calendar,BA1047,AY1048,"f",,Trigger)</f>
        <v>46630</v>
      </c>
      <c r="BB1048" s="158">
        <f>_xll.qlInterestRateIndexMaturity(Currency&amp;"ibor"&amp;Tenor,BA1048,Trigger)</f>
        <v>46996</v>
      </c>
      <c r="BC1048" s="320">
        <f>_xll.qlIndexFixing($AC$5,AZ1048,TRUE,_xll.ohTrigger(Trigger,Trigger12M))</f>
        <v>1.8350087117326889E-2</v>
      </c>
      <c r="BD1048" s="320">
        <f>_xll.qlIndexFixing($BE$1,AZ1048,TRUE,_xll.ohTrigger(Trigger,Trigger12M))</f>
        <v>1.8318868031513565E-2</v>
      </c>
    </row>
    <row r="1049" spans="51:56" ht="11.25" customHeight="1" x14ac:dyDescent="0.25">
      <c r="AY1049" s="159" t="s">
        <v>90</v>
      </c>
      <c r="AZ1049" s="158">
        <f>_xll.qlInterestRateIndexFixingDate(Currency&amp;"ibor"&amp;Tenor,BA1049,Trigger)</f>
        <v>46633</v>
      </c>
      <c r="BA1049" s="158">
        <f>_xll.qlCalendarAdvance(Calendar,BA1048,AY1049,"f",,Trigger)</f>
        <v>46637</v>
      </c>
      <c r="BB1049" s="158">
        <f>_xll.qlInterestRateIndexMaturity(Currency&amp;"ibor"&amp;Tenor,BA1049,Trigger)</f>
        <v>47003</v>
      </c>
      <c r="BC1049" s="320">
        <f>_xll.qlIndexFixing($AC$5,AZ1049,TRUE,_xll.ohTrigger(Trigger,Trigger12M))</f>
        <v>1.8348858421014545E-2</v>
      </c>
      <c r="BD1049" s="320">
        <f>_xll.qlIndexFixing($BE$1,AZ1049,TRUE,_xll.ohTrigger(Trigger,Trigger12M))</f>
        <v>1.8313664891150192E-2</v>
      </c>
    </row>
    <row r="1050" spans="51:56" ht="11.25" customHeight="1" x14ac:dyDescent="0.25">
      <c r="AY1050" s="159" t="s">
        <v>90</v>
      </c>
      <c r="AZ1050" s="158">
        <f>_xll.qlInterestRateIndexFixingDate(Currency&amp;"ibor"&amp;Tenor,BA1050,Trigger)</f>
        <v>46640</v>
      </c>
      <c r="BA1050" s="158">
        <f>_xll.qlCalendarAdvance(Calendar,BA1049,AY1050,"f",,Trigger)</f>
        <v>46644</v>
      </c>
      <c r="BB1050" s="158">
        <f>_xll.qlInterestRateIndexMaturity(Currency&amp;"ibor"&amp;Tenor,BA1050,Trigger)</f>
        <v>47010</v>
      </c>
      <c r="BC1050" s="320">
        <f>_xll.qlIndexFixing($AC$5,AZ1050,TRUE,_xll.ohTrigger(Trigger,Trigger12M))</f>
        <v>1.8347568130774646E-2</v>
      </c>
      <c r="BD1050" s="320">
        <f>_xll.qlIndexFixing($BE$1,AZ1050,TRUE,_xll.ohTrigger(Trigger,Trigger12M))</f>
        <v>1.830843826738187E-2</v>
      </c>
    </row>
    <row r="1051" spans="51:56" ht="11.25" customHeight="1" x14ac:dyDescent="0.25">
      <c r="AY1051" s="159" t="s">
        <v>90</v>
      </c>
      <c r="AZ1051" s="158">
        <f>_xll.qlInterestRateIndexFixingDate(Currency&amp;"ibor"&amp;Tenor,BA1051,Trigger)</f>
        <v>46647</v>
      </c>
      <c r="BA1051" s="158">
        <f>_xll.qlCalendarAdvance(Calendar,BA1050,AY1051,"f",,Trigger)</f>
        <v>46651</v>
      </c>
      <c r="BB1051" s="158">
        <f>_xll.qlInterestRateIndexMaturity(Currency&amp;"ibor"&amp;Tenor,BA1051,Trigger)</f>
        <v>47017</v>
      </c>
      <c r="BC1051" s="320">
        <f>_xll.qlIndexFixing($AC$5,AZ1051,TRUE,_xll.ohTrigger(Trigger,Trigger12M))</f>
        <v>1.8346216246844599E-2</v>
      </c>
      <c r="BD1051" s="320">
        <f>_xll.qlIndexFixing($BE$1,AZ1051,TRUE,_xll.ohTrigger(Trigger,Trigger12M))</f>
        <v>1.8303188670750158E-2</v>
      </c>
    </row>
    <row r="1052" spans="51:56" ht="11.25" customHeight="1" x14ac:dyDescent="0.25">
      <c r="AY1052" s="159" t="s">
        <v>90</v>
      </c>
      <c r="AZ1052" s="158">
        <f>_xll.qlInterestRateIndexFixingDate(Currency&amp;"ibor"&amp;Tenor,BA1052,Trigger)</f>
        <v>46654</v>
      </c>
      <c r="BA1052" s="158">
        <f>_xll.qlCalendarAdvance(Calendar,BA1051,AY1052,"f",,Trigger)</f>
        <v>46658</v>
      </c>
      <c r="BB1052" s="158">
        <f>_xll.qlInterestRateIndexMaturity(Currency&amp;"ibor"&amp;Tenor,BA1052,Trigger)</f>
        <v>47024</v>
      </c>
      <c r="BC1052" s="320">
        <f>_xll.qlIndexFixing($AC$5,AZ1052,TRUE,_xll.ohTrigger(Trigger,Trigger12M))</f>
        <v>1.834480276947404E-2</v>
      </c>
      <c r="BD1052" s="320">
        <f>_xll.qlIndexFixing($BE$1,AZ1052,TRUE,_xll.ohTrigger(Trigger,Trigger12M))</f>
        <v>1.8297916611787434E-2</v>
      </c>
    </row>
    <row r="1053" spans="51:56" ht="11.25" customHeight="1" x14ac:dyDescent="0.25">
      <c r="AY1053" s="159" t="s">
        <v>90</v>
      </c>
      <c r="AZ1053" s="158">
        <f>_xll.qlInterestRateIndexFixingDate(Currency&amp;"ibor"&amp;Tenor,BA1053,Trigger)</f>
        <v>46661</v>
      </c>
      <c r="BA1053" s="158">
        <f>_xll.qlCalendarAdvance(Calendar,BA1052,AY1053,"f",,Trigger)</f>
        <v>46665</v>
      </c>
      <c r="BB1053" s="158">
        <f>_xll.qlInterestRateIndexMaturity(Currency&amp;"ibor"&amp;Tenor,BA1053,Trigger)</f>
        <v>47031</v>
      </c>
      <c r="BC1053" s="320">
        <f>_xll.qlIndexFixing($AC$5,AZ1053,TRUE,_xll.ohTrigger(Trigger,Trigger12M))</f>
        <v>1.8343327698923745E-2</v>
      </c>
      <c r="BD1053" s="320">
        <f>_xll.qlIndexFixing($BE$1,AZ1053,TRUE,_xll.ohTrigger(Trigger,Trigger12M))</f>
        <v>1.8292622601016689E-2</v>
      </c>
    </row>
    <row r="1054" spans="51:56" ht="11.25" customHeight="1" x14ac:dyDescent="0.25">
      <c r="AY1054" s="159" t="s">
        <v>90</v>
      </c>
      <c r="AZ1054" s="158">
        <f>_xll.qlInterestRateIndexFixingDate(Currency&amp;"ibor"&amp;Tenor,BA1054,Trigger)</f>
        <v>46668</v>
      </c>
      <c r="BA1054" s="158">
        <f>_xll.qlCalendarAdvance(Calendar,BA1053,AY1054,"f",,Trigger)</f>
        <v>46672</v>
      </c>
      <c r="BB1054" s="158">
        <f>_xll.qlInterestRateIndexMaturity(Currency&amp;"ibor"&amp;Tenor,BA1054,Trigger)</f>
        <v>47038</v>
      </c>
      <c r="BC1054" s="320">
        <f>_xll.qlIndexFixing($AC$5,AZ1054,TRUE,_xll.ohTrigger(Trigger,Trigger12M))</f>
        <v>1.8341791035465408E-2</v>
      </c>
      <c r="BD1054" s="320">
        <f>_xll.qlIndexFixing($BE$1,AZ1054,TRUE,_xll.ohTrigger(Trigger,Trigger12M))</f>
        <v>1.8287307148951958E-2</v>
      </c>
    </row>
    <row r="1055" spans="51:56" ht="11.25" customHeight="1" x14ac:dyDescent="0.25">
      <c r="AY1055" s="159" t="s">
        <v>90</v>
      </c>
      <c r="AZ1055" s="158">
        <f>_xll.qlInterestRateIndexFixingDate(Currency&amp;"ibor"&amp;Tenor,BA1055,Trigger)</f>
        <v>46675</v>
      </c>
      <c r="BA1055" s="158">
        <f>_xll.qlCalendarAdvance(Calendar,BA1054,AY1055,"f",,Trigger)</f>
        <v>46679</v>
      </c>
      <c r="BB1055" s="158">
        <f>_xll.qlInterestRateIndexMaturity(Currency&amp;"ibor"&amp;Tenor,BA1055,Trigger)</f>
        <v>47045</v>
      </c>
      <c r="BC1055" s="320">
        <f>_xll.qlIndexFixing($AC$5,AZ1055,TRUE,_xll.ohTrigger(Trigger,Trigger12M))</f>
        <v>1.8340192779382519E-2</v>
      </c>
      <c r="BD1055" s="320">
        <f>_xll.qlIndexFixing($BE$1,AZ1055,TRUE,_xll.ohTrigger(Trigger,Trigger12M))</f>
        <v>1.828197076609701E-2</v>
      </c>
    </row>
    <row r="1056" spans="51:56" ht="11.25" customHeight="1" x14ac:dyDescent="0.25">
      <c r="AY1056" s="159" t="s">
        <v>90</v>
      </c>
      <c r="AZ1056" s="158">
        <f>_xll.qlInterestRateIndexFixingDate(Currency&amp;"ibor"&amp;Tenor,BA1056,Trigger)</f>
        <v>46682</v>
      </c>
      <c r="BA1056" s="158">
        <f>_xll.qlCalendarAdvance(Calendar,BA1055,AY1056,"f",,Trigger)</f>
        <v>46686</v>
      </c>
      <c r="BB1056" s="158">
        <f>_xll.qlInterestRateIndexMaturity(Currency&amp;"ibor"&amp;Tenor,BA1056,Trigger)</f>
        <v>47052</v>
      </c>
      <c r="BC1056" s="320">
        <f>_xll.qlIndexFixing($AC$5,AZ1056,TRUE,_xll.ohTrigger(Trigger,Trigger12M))</f>
        <v>1.8338532930970139E-2</v>
      </c>
      <c r="BD1056" s="320">
        <f>_xll.qlIndexFixing($BE$1,AZ1056,TRUE,_xll.ohTrigger(Trigger,Trigger12M))</f>
        <v>1.8276613962947316E-2</v>
      </c>
    </row>
    <row r="1057" spans="51:56" ht="11.25" customHeight="1" x14ac:dyDescent="0.25">
      <c r="AY1057" s="159" t="s">
        <v>90</v>
      </c>
      <c r="AZ1057" s="158">
        <f>_xll.qlInterestRateIndexFixingDate(Currency&amp;"ibor"&amp;Tenor,BA1057,Trigger)</f>
        <v>46689</v>
      </c>
      <c r="BA1057" s="158">
        <f>_xll.qlCalendarAdvance(Calendar,BA1056,AY1057,"f",,Trigger)</f>
        <v>46693</v>
      </c>
      <c r="BB1057" s="158">
        <f>_xll.qlInterestRateIndexMaturity(Currency&amp;"ibor"&amp;Tenor,BA1057,Trigger)</f>
        <v>47059</v>
      </c>
      <c r="BC1057" s="320">
        <f>_xll.qlIndexFixing($AC$5,AZ1057,TRUE,_xll.ohTrigger(Trigger,Trigger12M))</f>
        <v>1.8336811490533823E-2</v>
      </c>
      <c r="BD1057" s="320">
        <f>_xll.qlIndexFixing($BE$1,AZ1057,TRUE,_xll.ohTrigger(Trigger,Trigger12M))</f>
        <v>1.8271237249987866E-2</v>
      </c>
    </row>
    <row r="1058" spans="51:56" ht="11.25" customHeight="1" x14ac:dyDescent="0.25">
      <c r="AY1058" s="159" t="s">
        <v>90</v>
      </c>
      <c r="AZ1058" s="158">
        <f>_xll.qlInterestRateIndexFixingDate(Currency&amp;"ibor"&amp;Tenor,BA1058,Trigger)</f>
        <v>46696</v>
      </c>
      <c r="BA1058" s="158">
        <f>_xll.qlCalendarAdvance(Calendar,BA1057,AY1058,"f",,Trigger)</f>
        <v>46700</v>
      </c>
      <c r="BB1058" s="158">
        <f>_xll.qlInterestRateIndexMaturity(Currency&amp;"ibor"&amp;Tenor,BA1058,Trigger)</f>
        <v>47066</v>
      </c>
      <c r="BC1058" s="320">
        <f>_xll.qlIndexFixing($AC$5,AZ1058,TRUE,_xll.ohTrigger(Trigger,Trigger12M))</f>
        <v>1.8335028458391561E-2</v>
      </c>
      <c r="BD1058" s="320">
        <f>_xll.qlIndexFixing($BE$1,AZ1058,TRUE,_xll.ohTrigger(Trigger,Trigger12M))</f>
        <v>1.8265841137693601E-2</v>
      </c>
    </row>
    <row r="1059" spans="51:56" ht="11.25" customHeight="1" x14ac:dyDescent="0.25">
      <c r="AY1059" s="159" t="s">
        <v>90</v>
      </c>
      <c r="AZ1059" s="158">
        <f>_xll.qlInterestRateIndexFixingDate(Currency&amp;"ibor"&amp;Tenor,BA1059,Trigger)</f>
        <v>46703</v>
      </c>
      <c r="BA1059" s="158">
        <f>_xll.qlCalendarAdvance(Calendar,BA1058,AY1059,"f",,Trigger)</f>
        <v>46707</v>
      </c>
      <c r="BB1059" s="158">
        <f>_xll.qlInterestRateIndexMaturity(Currency&amp;"ibor"&amp;Tenor,BA1059,Trigger)</f>
        <v>47073</v>
      </c>
      <c r="BC1059" s="320">
        <f>_xll.qlIndexFixing($AC$5,AZ1059,TRUE,_xll.ohTrigger(Trigger,Trigger12M))</f>
        <v>1.8333183834872056E-2</v>
      </c>
      <c r="BD1059" s="320">
        <f>_xll.qlIndexFixing($BE$1,AZ1059,TRUE,_xll.ohTrigger(Trigger,Trigger12M))</f>
        <v>1.8260426136530505E-2</v>
      </c>
    </row>
    <row r="1060" spans="51:56" ht="11.25" customHeight="1" x14ac:dyDescent="0.25">
      <c r="AY1060" s="159" t="s">
        <v>90</v>
      </c>
      <c r="AZ1060" s="158">
        <f>_xll.qlInterestRateIndexFixingDate(Currency&amp;"ibor"&amp;Tenor,BA1060,Trigger)</f>
        <v>46710</v>
      </c>
      <c r="BA1060" s="158">
        <f>_xll.qlCalendarAdvance(Calendar,BA1059,AY1060,"f",,Trigger)</f>
        <v>46714</v>
      </c>
      <c r="BB1060" s="158">
        <f>_xll.qlInterestRateIndexMaturity(Currency&amp;"ibor"&amp;Tenor,BA1060,Trigger)</f>
        <v>47080</v>
      </c>
      <c r="BC1060" s="320">
        <f>_xll.qlIndexFixing($AC$5,AZ1060,TRUE,_xll.ohTrigger(Trigger,Trigger12M))</f>
        <v>1.833127762031558E-2</v>
      </c>
      <c r="BD1060" s="320">
        <f>_xll.qlIndexFixing($BE$1,AZ1060,TRUE,_xll.ohTrigger(Trigger,Trigger12M))</f>
        <v>1.8254992756954084E-2</v>
      </c>
    </row>
    <row r="1061" spans="51:56" ht="11.25" customHeight="1" x14ac:dyDescent="0.25">
      <c r="AY1061" s="159" t="s">
        <v>90</v>
      </c>
      <c r="AZ1061" s="158">
        <f>_xll.qlInterestRateIndexFixingDate(Currency&amp;"ibor"&amp;Tenor,BA1061,Trigger)</f>
        <v>46717</v>
      </c>
      <c r="BA1061" s="158">
        <f>_xll.qlCalendarAdvance(Calendar,BA1060,AY1061,"f",,Trigger)</f>
        <v>46721</v>
      </c>
      <c r="BB1061" s="158">
        <f>_xll.qlInterestRateIndexMaturity(Currency&amp;"ibor"&amp;Tenor,BA1061,Trigger)</f>
        <v>47087</v>
      </c>
      <c r="BC1061" s="320">
        <f>_xll.qlIndexFixing($AC$5,AZ1061,TRUE,_xll.ohTrigger(Trigger,Trigger12M))</f>
        <v>1.832930981507333E-2</v>
      </c>
      <c r="BD1061" s="320">
        <f>_xll.qlIndexFixing($BE$1,AZ1061,TRUE,_xll.ohTrigger(Trigger,Trigger12M))</f>
        <v>1.8249541509410008E-2</v>
      </c>
    </row>
    <row r="1062" spans="51:56" ht="11.25" customHeight="1" x14ac:dyDescent="0.25">
      <c r="AY1062" s="159" t="s">
        <v>90</v>
      </c>
      <c r="AZ1062" s="158">
        <f>_xll.qlInterestRateIndexFixingDate(Currency&amp;"ibor"&amp;Tenor,BA1062,Trigger)</f>
        <v>46724</v>
      </c>
      <c r="BA1062" s="158">
        <f>_xll.qlCalendarAdvance(Calendar,BA1061,AY1062,"f",,Trigger)</f>
        <v>46728</v>
      </c>
      <c r="BB1062" s="158">
        <f>_xll.qlInterestRateIndexMaturity(Currency&amp;"ibor"&amp;Tenor,BA1062,Trigger)</f>
        <v>47094</v>
      </c>
      <c r="BC1062" s="320">
        <f>_xll.qlIndexFixing($AC$5,AZ1062,TRUE,_xll.ohTrigger(Trigger,Trigger12M))</f>
        <v>1.8327280419508513E-2</v>
      </c>
      <c r="BD1062" s="320">
        <f>_xll.qlIndexFixing($BE$1,AZ1062,TRUE,_xll.ohTrigger(Trigger,Trigger12M))</f>
        <v>1.824407290433391E-2</v>
      </c>
    </row>
    <row r="1063" spans="51:56" ht="11.25" customHeight="1" x14ac:dyDescent="0.25">
      <c r="AY1063" s="159" t="s">
        <v>90</v>
      </c>
      <c r="AZ1063" s="158">
        <f>_xll.qlInterestRateIndexFixingDate(Currency&amp;"ibor"&amp;Tenor,BA1063,Trigger)</f>
        <v>46731</v>
      </c>
      <c r="BA1063" s="158">
        <f>_xll.qlCalendarAdvance(Calendar,BA1062,AY1063,"f",,Trigger)</f>
        <v>46735</v>
      </c>
      <c r="BB1063" s="158">
        <f>_xll.qlInterestRateIndexMaturity(Currency&amp;"ibor"&amp;Tenor,BA1063,Trigger)</f>
        <v>47101</v>
      </c>
      <c r="BC1063" s="320">
        <f>_xll.qlIndexFixing($AC$5,AZ1063,TRUE,_xll.ohTrigger(Trigger,Trigger12M))</f>
        <v>1.8325189433995252E-2</v>
      </c>
      <c r="BD1063" s="320">
        <f>_xll.qlIndexFixing($BE$1,AZ1063,TRUE,_xll.ohTrigger(Trigger,Trigger12M))</f>
        <v>1.8238587452150498E-2</v>
      </c>
    </row>
    <row r="1064" spans="51:56" ht="11.25" customHeight="1" x14ac:dyDescent="0.25">
      <c r="AY1064" s="159" t="s">
        <v>90</v>
      </c>
      <c r="AZ1064" s="158">
        <f>_xll.qlInterestRateIndexFixingDate(Currency&amp;"ibor"&amp;Tenor,BA1064,Trigger)</f>
        <v>46738</v>
      </c>
      <c r="BA1064" s="158">
        <f>_xll.qlCalendarAdvance(Calendar,BA1063,AY1064,"f",,Trigger)</f>
        <v>46742</v>
      </c>
      <c r="BB1064" s="158">
        <f>_xll.qlInterestRateIndexMaturity(Currency&amp;"ibor"&amp;Tenor,BA1064,Trigger)</f>
        <v>47108</v>
      </c>
      <c r="BC1064" s="320">
        <f>_xll.qlIndexFixing($AC$5,AZ1064,TRUE,_xll.ohTrigger(Trigger,Trigger12M))</f>
        <v>1.8323036858919031E-2</v>
      </c>
      <c r="BD1064" s="320">
        <f>_xll.qlIndexFixing($BE$1,AZ1064,TRUE,_xll.ohTrigger(Trigger,Trigger12M))</f>
        <v>1.8233085663275084E-2</v>
      </c>
    </row>
    <row r="1065" spans="51:56" ht="11.25" customHeight="1" x14ac:dyDescent="0.25">
      <c r="AY1065" s="159" t="s">
        <v>90</v>
      </c>
      <c r="AZ1065" s="158">
        <f>_xll.qlInterestRateIndexFixingDate(Currency&amp;"ibor"&amp;Tenor,BA1065,Trigger)</f>
        <v>46745</v>
      </c>
      <c r="BA1065" s="158">
        <f>_xll.qlCalendarAdvance(Calendar,BA1064,AY1065,"f",,Trigger)</f>
        <v>46749</v>
      </c>
      <c r="BB1065" s="158">
        <f>_xll.qlInterestRateIndexMaturity(Currency&amp;"ibor"&amp;Tenor,BA1065,Trigger)</f>
        <v>47115</v>
      </c>
      <c r="BC1065" s="320">
        <f>_xll.qlIndexFixing($AC$5,AZ1065,TRUE,_xll.ohTrigger(Trigger,Trigger12M))</f>
        <v>1.8320822694677351E-2</v>
      </c>
      <c r="BD1065" s="320">
        <f>_xll.qlIndexFixing($BE$1,AZ1065,TRUE,_xll.ohTrigger(Trigger,Trigger12M))</f>
        <v>1.8227568048112288E-2</v>
      </c>
    </row>
    <row r="1066" spans="51:56" ht="11.25" customHeight="1" x14ac:dyDescent="0.25">
      <c r="AY1066" s="159" t="s">
        <v>90</v>
      </c>
      <c r="AZ1066" s="158">
        <f>_xll.qlInterestRateIndexFixingDate(Currency&amp;"ibor"&amp;Tenor,BA1066,Trigger)</f>
        <v>46752</v>
      </c>
      <c r="BA1066" s="158">
        <f>_xll.qlCalendarAdvance(Calendar,BA1065,AY1066,"f",,Trigger)</f>
        <v>46756</v>
      </c>
      <c r="BB1066" s="158">
        <f>_xll.qlInterestRateIndexMaturity(Currency&amp;"ibor"&amp;Tenor,BA1066,Trigger)</f>
        <v>47122</v>
      </c>
      <c r="BC1066" s="320">
        <f>_xll.qlIndexFixing($AC$5,AZ1066,TRUE,_xll.ohTrigger(Trigger,Trigger12M))</f>
        <v>1.831854694167797E-2</v>
      </c>
      <c r="BD1066" s="320">
        <f>_xll.qlIndexFixing($BE$1,AZ1066,TRUE,_xll.ohTrigger(Trigger,Trigger12M))</f>
        <v>1.8222035117056237E-2</v>
      </c>
    </row>
    <row r="1067" spans="51:56" ht="11.25" customHeight="1" x14ac:dyDescent="0.25">
      <c r="AY1067" s="159" t="s">
        <v>90</v>
      </c>
      <c r="AZ1067" s="158">
        <f>_xll.qlInterestRateIndexFixingDate(Currency&amp;"ibor"&amp;Tenor,BA1067,Trigger)</f>
        <v>46759</v>
      </c>
      <c r="BA1067" s="158">
        <f>_xll.qlCalendarAdvance(Calendar,BA1066,AY1067,"f",,Trigger)</f>
        <v>46763</v>
      </c>
      <c r="BB1067" s="158">
        <f>_xll.qlInterestRateIndexMaturity(Currency&amp;"ibor"&amp;Tenor,BA1067,Trigger)</f>
        <v>47129</v>
      </c>
      <c r="BC1067" s="320">
        <f>_xll.qlIndexFixing($AC$5,AZ1067,TRUE,_xll.ohTrigger(Trigger,Trigger12M))</f>
        <v>1.83162096003411E-2</v>
      </c>
      <c r="BD1067" s="320">
        <f>_xll.qlIndexFixing($BE$1,AZ1067,TRUE,_xll.ohTrigger(Trigger,Trigger12M))</f>
        <v>1.8216487380490146E-2</v>
      </c>
    </row>
    <row r="1068" spans="51:56" ht="11.25" customHeight="1" x14ac:dyDescent="0.25">
      <c r="AY1068" s="159" t="s">
        <v>90</v>
      </c>
      <c r="AZ1068" s="158">
        <f>_xll.qlInterestRateIndexFixingDate(Currency&amp;"ibor"&amp;Tenor,BA1068,Trigger)</f>
        <v>46766</v>
      </c>
      <c r="BA1068" s="158">
        <f>_xll.qlCalendarAdvance(Calendar,BA1067,AY1068,"f",,Trigger)</f>
        <v>46770</v>
      </c>
      <c r="BB1068" s="158">
        <f>_xll.qlInterestRateIndexMaturity(Currency&amp;"ibor"&amp;Tenor,BA1068,Trigger)</f>
        <v>47136</v>
      </c>
      <c r="BC1068" s="320">
        <f>_xll.qlIndexFixing($AC$5,AZ1068,TRUE,_xll.ohTrigger(Trigger,Trigger12M))</f>
        <v>1.8313810671097212E-2</v>
      </c>
      <c r="BD1068" s="320">
        <f>_xll.qlIndexFixing($BE$1,AZ1068,TRUE,_xll.ohTrigger(Trigger,Trigger12M))</f>
        <v>1.8210925348786957E-2</v>
      </c>
    </row>
    <row r="1069" spans="51:56" ht="11.25" customHeight="1" x14ac:dyDescent="0.25">
      <c r="AY1069" s="159" t="s">
        <v>90</v>
      </c>
      <c r="AZ1069" s="158">
        <f>_xll.qlInterestRateIndexFixingDate(Currency&amp;"ibor"&amp;Tenor,BA1069,Trigger)</f>
        <v>46773</v>
      </c>
      <c r="BA1069" s="158">
        <f>_xll.qlCalendarAdvance(Calendar,BA1068,AY1069,"f",,Trigger)</f>
        <v>46777</v>
      </c>
      <c r="BB1069" s="158">
        <f>_xll.qlInterestRateIndexMaturity(Currency&amp;"ibor"&amp;Tenor,BA1069,Trigger)</f>
        <v>47143</v>
      </c>
      <c r="BC1069" s="320">
        <f>_xll.qlIndexFixing($AC$5,AZ1069,TRUE,_xll.ohTrigger(Trigger,Trigger12M))</f>
        <v>1.8311350154389235E-2</v>
      </c>
      <c r="BD1069" s="320">
        <f>_xll.qlIndexFixing($BE$1,AZ1069,TRUE,_xll.ohTrigger(Trigger,Trigger12M))</f>
        <v>1.8205349532309133E-2</v>
      </c>
    </row>
    <row r="1070" spans="51:56" ht="11.25" customHeight="1" x14ac:dyDescent="0.25">
      <c r="AY1070" s="159" t="s">
        <v>90</v>
      </c>
      <c r="AZ1070" s="158">
        <f>_xll.qlInterestRateIndexFixingDate(Currency&amp;"ibor"&amp;Tenor,BA1070,Trigger)</f>
        <v>46780</v>
      </c>
      <c r="BA1070" s="158">
        <f>_xll.qlCalendarAdvance(Calendar,BA1069,AY1070,"f",,Trigger)</f>
        <v>46784</v>
      </c>
      <c r="BB1070" s="158">
        <f>_xll.qlInterestRateIndexMaturity(Currency&amp;"ibor"&amp;Tenor,BA1070,Trigger)</f>
        <v>47150</v>
      </c>
      <c r="BC1070" s="320">
        <f>_xll.qlIndexFixing($AC$5,AZ1070,TRUE,_xll.ohTrigger(Trigger,Trigger12M))</f>
        <v>1.8308828050670797E-2</v>
      </c>
      <c r="BD1070" s="320">
        <f>_xll.qlIndexFixing($BE$1,AZ1070,TRUE,_xll.ohTrigger(Trigger,Trigger12M))</f>
        <v>1.8199760441408003E-2</v>
      </c>
    </row>
    <row r="1071" spans="51:56" ht="11.25" customHeight="1" x14ac:dyDescent="0.25">
      <c r="AY1071" s="159" t="s">
        <v>90</v>
      </c>
      <c r="AZ1071" s="158">
        <f>_xll.qlInterestRateIndexFixingDate(Currency&amp;"ibor"&amp;Tenor,BA1071,Trigger)</f>
        <v>46787</v>
      </c>
      <c r="BA1071" s="158">
        <f>_xll.qlCalendarAdvance(Calendar,BA1070,AY1071,"f",,Trigger)</f>
        <v>46791</v>
      </c>
      <c r="BB1071" s="158">
        <f>_xll.qlInterestRateIndexMaturity(Currency&amp;"ibor"&amp;Tenor,BA1071,Trigger)</f>
        <v>47157</v>
      </c>
      <c r="BC1071" s="320">
        <f>_xll.qlIndexFixing($AC$5,AZ1071,TRUE,_xll.ohTrigger(Trigger,Trigger12M))</f>
        <v>1.8306244360406874E-2</v>
      </c>
      <c r="BD1071" s="320">
        <f>_xll.qlIndexFixing($BE$1,AZ1071,TRUE,_xll.ohTrigger(Trigger,Trigger12M))</f>
        <v>1.8194158586423967E-2</v>
      </c>
    </row>
    <row r="1072" spans="51:56" ht="11.25" customHeight="1" x14ac:dyDescent="0.25">
      <c r="AY1072" s="159" t="s">
        <v>90</v>
      </c>
      <c r="AZ1072" s="158">
        <f>_xll.qlInterestRateIndexFixingDate(Currency&amp;"ibor"&amp;Tenor,BA1072,Trigger)</f>
        <v>46794</v>
      </c>
      <c r="BA1072" s="158">
        <f>_xll.qlCalendarAdvance(Calendar,BA1071,AY1072,"f",,Trigger)</f>
        <v>46798</v>
      </c>
      <c r="BB1072" s="158">
        <f>_xll.qlInterestRateIndexMaturity(Currency&amp;"ibor"&amp;Tenor,BA1072,Trigger)</f>
        <v>47164</v>
      </c>
      <c r="BC1072" s="320">
        <f>_xll.qlIndexFixing($AC$5,AZ1072,TRUE,_xll.ohTrigger(Trigger,Trigger12M))</f>
        <v>1.8303599084074033E-2</v>
      </c>
      <c r="BD1072" s="320">
        <f>_xll.qlIndexFixing($BE$1,AZ1072,TRUE,_xll.ohTrigger(Trigger,Trigger12M))</f>
        <v>1.8188544477686728E-2</v>
      </c>
    </row>
    <row r="1073" spans="51:56" ht="11.25" customHeight="1" x14ac:dyDescent="0.25">
      <c r="AY1073" s="159" t="s">
        <v>90</v>
      </c>
      <c r="AZ1073" s="158">
        <f>_xll.qlInterestRateIndexFixingDate(Currency&amp;"ibor"&amp;Tenor,BA1073,Trigger)</f>
        <v>46801</v>
      </c>
      <c r="BA1073" s="158">
        <f>_xll.qlCalendarAdvance(Calendar,BA1072,AY1073,"f",,Trigger)</f>
        <v>46805</v>
      </c>
      <c r="BB1073" s="158">
        <f>_xll.qlInterestRateIndexMaturity(Currency&amp;"ibor"&amp;Tenor,BA1073,Trigger)</f>
        <v>47171</v>
      </c>
      <c r="BC1073" s="320">
        <f>_xll.qlIndexFixing($AC$5,AZ1073,TRUE,_xll.ohTrigger(Trigger,Trigger12M))</f>
        <v>1.8300892222160182E-2</v>
      </c>
      <c r="BD1073" s="320">
        <f>_xll.qlIndexFixing($BE$1,AZ1073,TRUE,_xll.ohTrigger(Trigger,Trigger12M))</f>
        <v>1.8182918625515066E-2</v>
      </c>
    </row>
    <row r="1074" spans="51:56" ht="11.25" customHeight="1" x14ac:dyDescent="0.25">
      <c r="AY1074" s="159" t="s">
        <v>90</v>
      </c>
      <c r="AZ1074" s="158">
        <f>_xll.qlInterestRateIndexFixingDate(Currency&amp;"ibor"&amp;Tenor,BA1074,Trigger)</f>
        <v>46808</v>
      </c>
      <c r="BA1074" s="158">
        <f>_xll.qlCalendarAdvance(Calendar,BA1073,AY1074,"f",,Trigger)</f>
        <v>46812</v>
      </c>
      <c r="BB1074" s="158">
        <f>_xll.qlInterestRateIndexMaturity(Currency&amp;"ibor"&amp;Tenor,BA1074,Trigger)</f>
        <v>47177</v>
      </c>
      <c r="BC1074" s="320">
        <f>_xll.qlIndexFixing($AC$5,AZ1074,TRUE,_xll.ohTrigger(Trigger,Trigger12M))</f>
        <v>1.8297027974697958E-2</v>
      </c>
      <c r="BD1074" s="320">
        <f>_xll.qlIndexFixing($BE$1,AZ1074,TRUE,_xll.ohTrigger(Trigger,Trigger12M))</f>
        <v>1.817723513898202E-2</v>
      </c>
    </row>
    <row r="1075" spans="51:56" ht="11.25" customHeight="1" x14ac:dyDescent="0.25">
      <c r="AY1075" s="159" t="s">
        <v>90</v>
      </c>
      <c r="AZ1075" s="158">
        <f>_xll.qlInterestRateIndexFixingDate(Currency&amp;"ibor"&amp;Tenor,BA1075,Trigger)</f>
        <v>46815</v>
      </c>
      <c r="BA1075" s="158">
        <f>_xll.qlCalendarAdvance(Calendar,BA1074,AY1075,"f",,Trigger)</f>
        <v>46819</v>
      </c>
      <c r="BB1075" s="158">
        <f>_xll.qlInterestRateIndexMaturity(Currency&amp;"ibor"&amp;Tenor,BA1075,Trigger)</f>
        <v>47184</v>
      </c>
      <c r="BC1075" s="320">
        <f>_xll.qlIndexFixing($AC$5,AZ1075,TRUE,_xll.ohTrigger(Trigger,Trigger12M))</f>
        <v>1.8294142560834174E-2</v>
      </c>
      <c r="BD1075" s="320">
        <f>_xll.qlIndexFixing($BE$1,AZ1075,TRUE,_xll.ohTrigger(Trigger,Trigger12M))</f>
        <v>1.8171588045230284E-2</v>
      </c>
    </row>
    <row r="1076" spans="51:56" ht="11.25" customHeight="1" x14ac:dyDescent="0.25">
      <c r="AY1076" s="159" t="s">
        <v>90</v>
      </c>
      <c r="AZ1076" s="158">
        <f>_xll.qlInterestRateIndexFixingDate(Currency&amp;"ibor"&amp;Tenor,BA1076,Trigger)</f>
        <v>46822</v>
      </c>
      <c r="BA1076" s="158">
        <f>_xll.qlCalendarAdvance(Calendar,BA1075,AY1076,"f",,Trigger)</f>
        <v>46826</v>
      </c>
      <c r="BB1076" s="158">
        <f>_xll.qlInterestRateIndexMaturity(Currency&amp;"ibor"&amp;Tenor,BA1076,Trigger)</f>
        <v>47191</v>
      </c>
      <c r="BC1076" s="320">
        <f>_xll.qlIndexFixing($AC$5,AZ1076,TRUE,_xll.ohTrigger(Trigger,Trigger12M))</f>
        <v>1.8291195397624149E-2</v>
      </c>
      <c r="BD1076" s="320">
        <f>_xll.qlIndexFixing($BE$1,AZ1076,TRUE,_xll.ohTrigger(Trigger,Trigger12M))</f>
        <v>1.8165930702914466E-2</v>
      </c>
    </row>
    <row r="1077" spans="51:56" ht="11.25" customHeight="1" x14ac:dyDescent="0.25">
      <c r="AY1077" s="159" t="s">
        <v>90</v>
      </c>
      <c r="AZ1077" s="158">
        <f>_xll.qlInterestRateIndexFixingDate(Currency&amp;"ibor"&amp;Tenor,BA1077,Trigger)</f>
        <v>46829</v>
      </c>
      <c r="BA1077" s="158">
        <f>_xll.qlCalendarAdvance(Calendar,BA1076,AY1077,"f",,Trigger)</f>
        <v>46833</v>
      </c>
      <c r="BB1077" s="158">
        <f>_xll.qlInterestRateIndexMaturity(Currency&amp;"ibor"&amp;Tenor,BA1077,Trigger)</f>
        <v>47198</v>
      </c>
      <c r="BC1077" s="320">
        <f>_xll.qlIndexFixing($AC$5,AZ1077,TRUE,_xll.ohTrigger(Trigger,Trigger12M))</f>
        <v>1.828818648561167E-2</v>
      </c>
      <c r="BD1077" s="320">
        <f>_xll.qlIndexFixing($BE$1,AZ1077,TRUE,_xll.ohTrigger(Trigger,Trigger12M))</f>
        <v>1.8160263622283287E-2</v>
      </c>
    </row>
    <row r="1078" spans="51:56" ht="11.25" customHeight="1" x14ac:dyDescent="0.25">
      <c r="AY1078" s="159" t="s">
        <v>90</v>
      </c>
      <c r="AZ1078" s="158">
        <f>_xll.qlInterestRateIndexFixingDate(Currency&amp;"ibor"&amp;Tenor,BA1078,Trigger)</f>
        <v>46836</v>
      </c>
      <c r="BA1078" s="158">
        <f>_xll.qlCalendarAdvance(Calendar,BA1077,AY1078,"f",,Trigger)</f>
        <v>46840</v>
      </c>
      <c r="BB1078" s="158">
        <f>_xll.qlInterestRateIndexMaturity(Currency&amp;"ibor"&amp;Tenor,BA1078,Trigger)</f>
        <v>47205</v>
      </c>
      <c r="BC1078" s="320">
        <f>_xll.qlIndexFixing($AC$5,AZ1078,TRUE,_xll.ohTrigger(Trigger,Trigger12M))</f>
        <v>1.8285115825351687E-2</v>
      </c>
      <c r="BD1078" s="320">
        <f>_xll.qlIndexFixing($BE$1,AZ1078,TRUE,_xll.ohTrigger(Trigger,Trigger12M))</f>
        <v>1.815458731357452E-2</v>
      </c>
    </row>
    <row r="1079" spans="51:56" ht="11.25" customHeight="1" x14ac:dyDescent="0.25">
      <c r="AY1079" s="159" t="s">
        <v>90</v>
      </c>
      <c r="AZ1079" s="158">
        <f>_xll.qlInterestRateIndexFixingDate(Currency&amp;"ibor"&amp;Tenor,BA1079,Trigger)</f>
        <v>46843</v>
      </c>
      <c r="BA1079" s="158">
        <f>_xll.qlCalendarAdvance(Calendar,BA1078,AY1079,"f",,Trigger)</f>
        <v>46847</v>
      </c>
      <c r="BB1079" s="158">
        <f>_xll.qlInterestRateIndexMaturity(Currency&amp;"ibor"&amp;Tenor,BA1079,Trigger)</f>
        <v>47212</v>
      </c>
      <c r="BC1079" s="320">
        <f>_xll.qlIndexFixing($AC$5,AZ1079,TRUE,_xll.ohTrigger(Trigger,Trigger12M))</f>
        <v>1.828198341741033E-2</v>
      </c>
      <c r="BD1079" s="320">
        <f>_xll.qlIndexFixing($BE$1,AZ1079,TRUE,_xll.ohTrigger(Trigger,Trigger12M))</f>
        <v>1.8148902287015201E-2</v>
      </c>
    </row>
    <row r="1080" spans="51:56" ht="11.25" customHeight="1" x14ac:dyDescent="0.25">
      <c r="AY1080" s="159" t="s">
        <v>90</v>
      </c>
      <c r="AZ1080" s="158">
        <f>_xll.qlInterestRateIndexFixingDate(Currency&amp;"ibor"&amp;Tenor,BA1080,Trigger)</f>
        <v>46850</v>
      </c>
      <c r="BA1080" s="158">
        <f>_xll.qlCalendarAdvance(Calendar,BA1079,AY1080,"f",,Trigger)</f>
        <v>46854</v>
      </c>
      <c r="BB1080" s="158">
        <f>_xll.qlInterestRateIndexMaturity(Currency&amp;"ibor"&amp;Tenor,BA1080,Trigger)</f>
        <v>47219</v>
      </c>
      <c r="BC1080" s="320">
        <f>_xll.qlIndexFixing($AC$5,AZ1080,TRUE,_xll.ohTrigger(Trigger,Trigger12M))</f>
        <v>1.8278789262365321E-2</v>
      </c>
      <c r="BD1080" s="320">
        <f>_xll.qlIndexFixing($BE$1,AZ1080,TRUE,_xll.ohTrigger(Trigger,Trigger12M))</f>
        <v>1.8143209052820106E-2</v>
      </c>
    </row>
    <row r="1081" spans="51:56" ht="11.25" customHeight="1" x14ac:dyDescent="0.25">
      <c r="AY1081" s="159" t="s">
        <v>90</v>
      </c>
      <c r="AZ1081" s="158">
        <f>_xll.qlInterestRateIndexFixingDate(Currency&amp;"ibor"&amp;Tenor,BA1081,Trigger)</f>
        <v>46855</v>
      </c>
      <c r="BA1081" s="158">
        <f>_xll.qlCalendarAdvance(Calendar,BA1080,AY1081,"f",,Trigger)</f>
        <v>46861</v>
      </c>
      <c r="BB1081" s="158">
        <f>_xll.qlInterestRateIndexMaturity(Currency&amp;"ibor"&amp;Tenor,BA1081,Trigger)</f>
        <v>47226</v>
      </c>
      <c r="BC1081" s="320">
        <f>_xll.qlIndexFixing($AC$5,AZ1081,TRUE,_xll.ohTrigger(Trigger,Trigger12M))</f>
        <v>1.8275533360805781E-2</v>
      </c>
      <c r="BD1081" s="320">
        <f>_xll.qlIndexFixing($BE$1,AZ1081,TRUE,_xll.ohTrigger(Trigger,Trigger12M))</f>
        <v>1.8137508121193281E-2</v>
      </c>
    </row>
    <row r="1082" spans="51:56" ht="11.25" customHeight="1" x14ac:dyDescent="0.25">
      <c r="AY1082" s="159" t="s">
        <v>90</v>
      </c>
      <c r="AZ1082" s="158">
        <f>_xll.qlInterestRateIndexFixingDate(Currency&amp;"ibor"&amp;Tenor,BA1082,Trigger)</f>
        <v>46864</v>
      </c>
      <c r="BA1082" s="158">
        <f>_xll.qlCalendarAdvance(Calendar,BA1081,AY1082,"f",,Trigger)</f>
        <v>46868</v>
      </c>
      <c r="BB1082" s="158">
        <f>_xll.qlInterestRateIndexMaturity(Currency&amp;"ibor"&amp;Tenor,BA1082,Trigger)</f>
        <v>47233</v>
      </c>
      <c r="BC1082" s="320">
        <f>_xll.qlIndexFixing($AC$5,AZ1082,TRUE,_xll.ohTrigger(Trigger,Trigger12M))</f>
        <v>1.8272215713331996E-2</v>
      </c>
      <c r="BD1082" s="320">
        <f>_xll.qlIndexFixing($BE$1,AZ1082,TRUE,_xll.ohTrigger(Trigger,Trigger12M))</f>
        <v>1.8131800002327374E-2</v>
      </c>
    </row>
    <row r="1083" spans="51:56" ht="11.25" customHeight="1" x14ac:dyDescent="0.25">
      <c r="AY1083" s="159" t="s">
        <v>90</v>
      </c>
      <c r="AZ1083" s="158">
        <f>_xll.qlInterestRateIndexFixingDate(Currency&amp;"ibor"&amp;Tenor,BA1083,Trigger)</f>
        <v>46870</v>
      </c>
      <c r="BA1083" s="158">
        <f>_xll.qlCalendarAdvance(Calendar,BA1082,AY1083,"f",,Trigger)</f>
        <v>46875</v>
      </c>
      <c r="BB1083" s="158">
        <f>_xll.qlInterestRateIndexMaturity(Currency&amp;"ibor"&amp;Tenor,BA1083,Trigger)</f>
        <v>47240</v>
      </c>
      <c r="BC1083" s="320">
        <f>_xll.qlIndexFixing($AC$5,AZ1083,TRUE,_xll.ohTrigger(Trigger,Trigger12M))</f>
        <v>1.8268836320556078E-2</v>
      </c>
      <c r="BD1083" s="320">
        <f>_xll.qlIndexFixing($BE$1,AZ1083,TRUE,_xll.ohTrigger(Trigger,Trigger12M))</f>
        <v>1.8126085206403221E-2</v>
      </c>
    </row>
    <row r="1084" spans="51:56" ht="11.25" customHeight="1" x14ac:dyDescent="0.25">
      <c r="AY1084" s="159" t="s">
        <v>90</v>
      </c>
      <c r="AZ1084" s="158">
        <f>_xll.qlInterestRateIndexFixingDate(Currency&amp;"ibor"&amp;Tenor,BA1084,Trigger)</f>
        <v>46878</v>
      </c>
      <c r="BA1084" s="158">
        <f>_xll.qlCalendarAdvance(Calendar,BA1083,AY1084,"f",,Trigger)</f>
        <v>46882</v>
      </c>
      <c r="BB1084" s="158">
        <f>_xll.qlInterestRateIndexMaturity(Currency&amp;"ibor"&amp;Tenor,BA1084,Trigger)</f>
        <v>47247</v>
      </c>
      <c r="BC1084" s="320">
        <f>_xll.qlIndexFixing($AC$5,AZ1084,TRUE,_xll.ohTrigger(Trigger,Trigger12M))</f>
        <v>1.8265395183100656E-2</v>
      </c>
      <c r="BD1084" s="320">
        <f>_xll.qlIndexFixing($BE$1,AZ1084,TRUE,_xll.ohTrigger(Trigger,Trigger12M))</f>
        <v>1.8120364243590696E-2</v>
      </c>
    </row>
    <row r="1085" spans="51:56" ht="11.25" customHeight="1" x14ac:dyDescent="0.25">
      <c r="AY1085" s="159" t="s">
        <v>90</v>
      </c>
      <c r="AZ1085" s="158">
        <f>_xll.qlInterestRateIndexFixingDate(Currency&amp;"ibor"&amp;Tenor,BA1085,Trigger)</f>
        <v>46885</v>
      </c>
      <c r="BA1085" s="158">
        <f>_xll.qlCalendarAdvance(Calendar,BA1084,AY1085,"f",,Trigger)</f>
        <v>46889</v>
      </c>
      <c r="BB1085" s="158">
        <f>_xll.qlInterestRateIndexMaturity(Currency&amp;"ibor"&amp;Tenor,BA1085,Trigger)</f>
        <v>47254</v>
      </c>
      <c r="BC1085" s="320">
        <f>_xll.qlIndexFixing($AC$5,AZ1085,TRUE,_xll.ohTrigger(Trigger,Trigger12M))</f>
        <v>1.8259033082624842E-2</v>
      </c>
      <c r="BD1085" s="320">
        <f>_xll.qlIndexFixing($BE$1,AZ1085,TRUE,_xll.ohTrigger(Trigger,Trigger12M))</f>
        <v>1.8114637624047854E-2</v>
      </c>
    </row>
    <row r="1086" spans="51:56" ht="11.25" customHeight="1" x14ac:dyDescent="0.25">
      <c r="AY1086" s="159" t="s">
        <v>90</v>
      </c>
      <c r="AZ1086" s="158">
        <f>_xll.qlInterestRateIndexFixingDate(Currency&amp;"ibor"&amp;Tenor,BA1086,Trigger)</f>
        <v>46892</v>
      </c>
      <c r="BA1086" s="158">
        <f>_xll.qlCalendarAdvance(Calendar,BA1085,AY1086,"f",,Trigger)</f>
        <v>46896</v>
      </c>
      <c r="BB1086" s="158">
        <f>_xll.qlInterestRateIndexMaturity(Currency&amp;"ibor"&amp;Tenor,BA1086,Trigger)</f>
        <v>47261</v>
      </c>
      <c r="BC1086" s="320">
        <f>_xll.qlIndexFixing($AC$5,AZ1086,TRUE,_xll.ohTrigger(Trigger,Trigger12M))</f>
        <v>1.8255943493270296E-2</v>
      </c>
      <c r="BD1086" s="320">
        <f>_xll.qlIndexFixing($BE$1,AZ1086,TRUE,_xll.ohTrigger(Trigger,Trigger12M))</f>
        <v>1.8108905857920923E-2</v>
      </c>
    </row>
    <row r="1087" spans="51:56" ht="11.25" customHeight="1" x14ac:dyDescent="0.25">
      <c r="AY1087" s="159" t="s">
        <v>90</v>
      </c>
      <c r="AZ1087" s="158">
        <f>_xll.qlInterestRateIndexFixingDate(Currency&amp;"ibor"&amp;Tenor,BA1087,Trigger)</f>
        <v>46899</v>
      </c>
      <c r="BA1087" s="158">
        <f>_xll.qlCalendarAdvance(Calendar,BA1086,AY1087,"f",,Trigger)</f>
        <v>46903</v>
      </c>
      <c r="BB1087" s="158">
        <f>_xll.qlInterestRateIndexMaturity(Currency&amp;"ibor"&amp;Tenor,BA1087,Trigger)</f>
        <v>47268</v>
      </c>
      <c r="BC1087" s="320">
        <f>_xll.qlIndexFixing($AC$5,AZ1087,TRUE,_xll.ohTrigger(Trigger,Trigger12M))</f>
        <v>1.825279786377533E-2</v>
      </c>
      <c r="BD1087" s="320">
        <f>_xll.qlIndexFixing($BE$1,AZ1087,TRUE,_xll.ohTrigger(Trigger,Trigger12M))</f>
        <v>1.8103169455345614E-2</v>
      </c>
    </row>
    <row r="1088" spans="51:56" ht="11.25" customHeight="1" x14ac:dyDescent="0.25">
      <c r="AY1088" s="159" t="s">
        <v>90</v>
      </c>
      <c r="AZ1088" s="158">
        <f>_xll.qlInterestRateIndexFixingDate(Currency&amp;"ibor"&amp;Tenor,BA1088,Trigger)</f>
        <v>46906</v>
      </c>
      <c r="BA1088" s="158">
        <f>_xll.qlCalendarAdvance(Calendar,BA1087,AY1088,"f",,Trigger)</f>
        <v>46910</v>
      </c>
      <c r="BB1088" s="158">
        <f>_xll.qlInterestRateIndexMaturity(Currency&amp;"ibor"&amp;Tenor,BA1088,Trigger)</f>
        <v>47275</v>
      </c>
      <c r="BC1088" s="320">
        <f>_xll.qlIndexFixing($AC$5,AZ1088,TRUE,_xll.ohTrigger(Trigger,Trigger12M))</f>
        <v>1.8249596194666651E-2</v>
      </c>
      <c r="BD1088" s="320">
        <f>_xll.qlIndexFixing($BE$1,AZ1088,TRUE,_xll.ohTrigger(Trigger,Trigger12M))</f>
        <v>1.8097428926444725E-2</v>
      </c>
    </row>
    <row r="1089" spans="51:56" ht="11.25" customHeight="1" x14ac:dyDescent="0.25">
      <c r="AY1089" s="159" t="s">
        <v>90</v>
      </c>
      <c r="AZ1089" s="158">
        <f>_xll.qlInterestRateIndexFixingDate(Currency&amp;"ibor"&amp;Tenor,BA1089,Trigger)</f>
        <v>46913</v>
      </c>
      <c r="BA1089" s="158">
        <f>_xll.qlCalendarAdvance(Calendar,BA1088,AY1089,"f",,Trigger)</f>
        <v>46917</v>
      </c>
      <c r="BB1089" s="158">
        <f>_xll.qlInterestRateIndexMaturity(Currency&amp;"ibor"&amp;Tenor,BA1089,Trigger)</f>
        <v>47282</v>
      </c>
      <c r="BC1089" s="320">
        <f>_xll.qlIndexFixing($AC$5,AZ1089,TRUE,_xll.ohTrigger(Trigger,Trigger12M))</f>
        <v>1.8246338486479934E-2</v>
      </c>
      <c r="BD1089" s="320">
        <f>_xll.qlIndexFixing($BE$1,AZ1089,TRUE,_xll.ohTrigger(Trigger,Trigger12M))</f>
        <v>1.8091684781330532E-2</v>
      </c>
    </row>
    <row r="1090" spans="51:56" ht="11.25" customHeight="1" x14ac:dyDescent="0.25">
      <c r="AY1090" s="159" t="s">
        <v>90</v>
      </c>
      <c r="AZ1090" s="158">
        <f>_xll.qlInterestRateIndexFixingDate(Currency&amp;"ibor"&amp;Tenor,BA1090,Trigger)</f>
        <v>46920</v>
      </c>
      <c r="BA1090" s="158">
        <f>_xll.qlCalendarAdvance(Calendar,BA1089,AY1090,"f",,Trigger)</f>
        <v>46924</v>
      </c>
      <c r="BB1090" s="158">
        <f>_xll.qlInterestRateIndexMaturity(Currency&amp;"ibor"&amp;Tenor,BA1090,Trigger)</f>
        <v>47289</v>
      </c>
      <c r="BC1090" s="320">
        <f>_xll.qlIndexFixing($AC$5,AZ1090,TRUE,_xll.ohTrigger(Trigger,Trigger12M))</f>
        <v>1.8243024739760715E-2</v>
      </c>
      <c r="BD1090" s="320">
        <f>_xll.qlIndexFixing($BE$1,AZ1090,TRUE,_xll.ohTrigger(Trigger,Trigger12M))</f>
        <v>1.8085937530103059E-2</v>
      </c>
    </row>
    <row r="1091" spans="51:56" ht="11.25" customHeight="1" x14ac:dyDescent="0.25">
      <c r="AY1091" s="159" t="s">
        <v>90</v>
      </c>
      <c r="AZ1091" s="158">
        <f>_xll.qlInterestRateIndexFixingDate(Currency&amp;"ibor"&amp;Tenor,BA1091,Trigger)</f>
        <v>46927</v>
      </c>
      <c r="BA1091" s="158">
        <f>_xll.qlCalendarAdvance(Calendar,BA1090,AY1091,"f",,Trigger)</f>
        <v>46931</v>
      </c>
      <c r="BB1091" s="158">
        <f>_xll.qlInterestRateIndexMaturity(Currency&amp;"ibor"&amp;Tenor,BA1091,Trigger)</f>
        <v>47296</v>
      </c>
      <c r="BC1091" s="320">
        <f>_xll.qlIndexFixing($AC$5,AZ1091,TRUE,_xll.ohTrigger(Trigger,Trigger12M))</f>
        <v>1.8239654955063297E-2</v>
      </c>
      <c r="BD1091" s="320">
        <f>_xll.qlIndexFixing($BE$1,AZ1091,TRUE,_xll.ohTrigger(Trigger,Trigger12M))</f>
        <v>1.8080187682850708E-2</v>
      </c>
    </row>
    <row r="1092" spans="51:56" ht="11.25" customHeight="1" x14ac:dyDescent="0.25">
      <c r="AY1092" s="159" t="s">
        <v>90</v>
      </c>
      <c r="AZ1092" s="158">
        <f>_xll.qlInterestRateIndexFixingDate(Currency&amp;"ibor"&amp;Tenor,BA1092,Trigger)</f>
        <v>46934</v>
      </c>
      <c r="BA1092" s="158">
        <f>_xll.qlCalendarAdvance(Calendar,BA1091,AY1092,"f",,Trigger)</f>
        <v>46938</v>
      </c>
      <c r="BB1092" s="158">
        <f>_xll.qlInterestRateIndexMaturity(Currency&amp;"ibor"&amp;Tenor,BA1092,Trigger)</f>
        <v>47303</v>
      </c>
      <c r="BC1092" s="320">
        <f>_xll.qlIndexFixing($AC$5,AZ1092,TRUE,_xll.ohTrigger(Trigger,Trigger12M))</f>
        <v>1.8236229132951826E-2</v>
      </c>
      <c r="BD1092" s="320">
        <f>_xll.qlIndexFixing($BE$1,AZ1092,TRUE,_xll.ohTrigger(Trigger,Trigger12M))</f>
        <v>1.8074435749650723E-2</v>
      </c>
    </row>
    <row r="1093" spans="51:56" ht="11.25" customHeight="1" x14ac:dyDescent="0.25">
      <c r="AY1093" s="159" t="s">
        <v>90</v>
      </c>
      <c r="AZ1093" s="158">
        <f>_xll.qlInterestRateIndexFixingDate(Currency&amp;"ibor"&amp;Tenor,BA1093,Trigger)</f>
        <v>46941</v>
      </c>
      <c r="BA1093" s="158">
        <f>_xll.qlCalendarAdvance(Calendar,BA1092,AY1093,"f",,Trigger)</f>
        <v>46945</v>
      </c>
      <c r="BB1093" s="158">
        <f>_xll.qlInterestRateIndexMaturity(Currency&amp;"ibor"&amp;Tenor,BA1093,Trigger)</f>
        <v>47310</v>
      </c>
      <c r="BC1093" s="320">
        <f>_xll.qlIndexFixing($AC$5,AZ1093,TRUE,_xll.ohTrigger(Trigger,Trigger12M))</f>
        <v>1.8232747273999872E-2</v>
      </c>
      <c r="BD1093" s="320">
        <f>_xll.qlIndexFixing($BE$1,AZ1093,TRUE,_xll.ohTrigger(Trigger,Trigger12M))</f>
        <v>1.8068682240568082E-2</v>
      </c>
    </row>
    <row r="1094" spans="51:56" ht="11.25" customHeight="1" x14ac:dyDescent="0.25">
      <c r="AY1094" s="159" t="s">
        <v>90</v>
      </c>
      <c r="AZ1094" s="158">
        <f>_xll.qlInterestRateIndexFixingDate(Currency&amp;"ibor"&amp;Tenor,BA1094,Trigger)</f>
        <v>46948</v>
      </c>
      <c r="BA1094" s="158">
        <f>_xll.qlCalendarAdvance(Calendar,BA1093,AY1094,"f",,Trigger)</f>
        <v>46952</v>
      </c>
      <c r="BB1094" s="158">
        <f>_xll.qlInterestRateIndexMaturity(Currency&amp;"ibor"&amp;Tenor,BA1094,Trigger)</f>
        <v>47317</v>
      </c>
      <c r="BC1094" s="320">
        <f>_xll.qlIndexFixing($AC$5,AZ1094,TRUE,_xll.ohTrigger(Trigger,Trigger12M))</f>
        <v>1.8229209378789982E-2</v>
      </c>
      <c r="BD1094" s="320">
        <f>_xll.qlIndexFixing($BE$1,AZ1094,TRUE,_xll.ohTrigger(Trigger,Trigger12M))</f>
        <v>1.806292766565637E-2</v>
      </c>
    </row>
    <row r="1095" spans="51:56" ht="11.25" customHeight="1" x14ac:dyDescent="0.25">
      <c r="AY1095" s="159" t="s">
        <v>90</v>
      </c>
      <c r="AZ1095" s="158">
        <f>_xll.qlInterestRateIndexFixingDate(Currency&amp;"ibor"&amp;Tenor,BA1095,Trigger)</f>
        <v>46955</v>
      </c>
      <c r="BA1095" s="158">
        <f>_xll.qlCalendarAdvance(Calendar,BA1094,AY1095,"f",,Trigger)</f>
        <v>46959</v>
      </c>
      <c r="BB1095" s="158">
        <f>_xll.qlInterestRateIndexMaturity(Currency&amp;"ibor"&amp;Tenor,BA1095,Trigger)</f>
        <v>47324</v>
      </c>
      <c r="BC1095" s="320">
        <f>_xll.qlIndexFixing($AC$5,AZ1095,TRUE,_xll.ohTrigger(Trigger,Trigger12M))</f>
        <v>1.8225615447914342E-2</v>
      </c>
      <c r="BD1095" s="320">
        <f>_xll.qlIndexFixing($BE$1,AZ1095,TRUE,_xll.ohTrigger(Trigger,Trigger12M))</f>
        <v>1.805717253495779E-2</v>
      </c>
    </row>
    <row r="1096" spans="51:56" ht="11.25" customHeight="1" x14ac:dyDescent="0.25">
      <c r="AY1096" s="159" t="s">
        <v>90</v>
      </c>
      <c r="AZ1096" s="158">
        <f>_xll.qlInterestRateIndexFixingDate(Currency&amp;"ibor"&amp;Tenor,BA1096,Trigger)</f>
        <v>46962</v>
      </c>
      <c r="BA1096" s="158">
        <f>_xll.qlCalendarAdvance(Calendar,BA1095,AY1096,"f",,Trigger)</f>
        <v>46966</v>
      </c>
      <c r="BB1096" s="158">
        <f>_xll.qlInterestRateIndexMaturity(Currency&amp;"ibor"&amp;Tenor,BA1096,Trigger)</f>
        <v>47331</v>
      </c>
      <c r="BC1096" s="320">
        <f>_xll.qlIndexFixing($AC$5,AZ1096,TRUE,_xll.ohTrigger(Trigger,Trigger12M))</f>
        <v>1.8221965481974772E-2</v>
      </c>
      <c r="BD1096" s="320">
        <f>_xll.qlIndexFixing($BE$1,AZ1096,TRUE,_xll.ohTrigger(Trigger,Trigger12M))</f>
        <v>1.805141735850228E-2</v>
      </c>
    </row>
    <row r="1097" spans="51:56" ht="11.25" customHeight="1" x14ac:dyDescent="0.25">
      <c r="AY1097" s="159" t="s">
        <v>90</v>
      </c>
      <c r="AZ1097" s="158">
        <f>_xll.qlInterestRateIndexFixingDate(Currency&amp;"ibor"&amp;Tenor,BA1097,Trigger)</f>
        <v>46969</v>
      </c>
      <c r="BA1097" s="158">
        <f>_xll.qlCalendarAdvance(Calendar,BA1096,AY1097,"f",,Trigger)</f>
        <v>46973</v>
      </c>
      <c r="BB1097" s="158">
        <f>_xll.qlInterestRateIndexMaturity(Currency&amp;"ibor"&amp;Tenor,BA1097,Trigger)</f>
        <v>47338</v>
      </c>
      <c r="BC1097" s="320">
        <f>_xll.qlIndexFixing($AC$5,AZ1097,TRUE,_xll.ohTrigger(Trigger,Trigger12M))</f>
        <v>1.8218259481581629E-2</v>
      </c>
      <c r="BD1097" s="320">
        <f>_xll.qlIndexFixing($BE$1,AZ1097,TRUE,_xll.ohTrigger(Trigger,Trigger12M))</f>
        <v>1.8045662646308382E-2</v>
      </c>
    </row>
    <row r="1098" spans="51:56" ht="11.25" customHeight="1" x14ac:dyDescent="0.25">
      <c r="AY1098" s="159" t="s">
        <v>90</v>
      </c>
      <c r="AZ1098" s="158">
        <f>_xll.qlInterestRateIndexFixingDate(Currency&amp;"ibor"&amp;Tenor,BA1098,Trigger)</f>
        <v>46976</v>
      </c>
      <c r="BA1098" s="158">
        <f>_xll.qlCalendarAdvance(Calendar,BA1097,AY1098,"f",,Trigger)</f>
        <v>46980</v>
      </c>
      <c r="BB1098" s="158">
        <f>_xll.qlInterestRateIndexMaturity(Currency&amp;"ibor"&amp;Tenor,BA1098,Trigger)</f>
        <v>47345</v>
      </c>
      <c r="BC1098" s="320">
        <f>_xll.qlIndexFixing($AC$5,AZ1098,TRUE,_xll.ohTrigger(Trigger,Trigger12M))</f>
        <v>1.8214497447355791E-2</v>
      </c>
      <c r="BD1098" s="320">
        <f>_xll.qlIndexFixing($BE$1,AZ1098,TRUE,_xll.ohTrigger(Trigger,Trigger12M))</f>
        <v>1.8039908908382606E-2</v>
      </c>
    </row>
    <row r="1099" spans="51:56" ht="11.25" customHeight="1" x14ac:dyDescent="0.25">
      <c r="AY1099" s="159" t="s">
        <v>90</v>
      </c>
      <c r="AZ1099" s="158">
        <f>_xll.qlInterestRateIndexFixingDate(Currency&amp;"ibor"&amp;Tenor,BA1099,Trigger)</f>
        <v>46983</v>
      </c>
      <c r="BA1099" s="158">
        <f>_xll.qlCalendarAdvance(Calendar,BA1098,AY1099,"f",,Trigger)</f>
        <v>46987</v>
      </c>
      <c r="BB1099" s="158">
        <f>_xll.qlInterestRateIndexMaturity(Currency&amp;"ibor"&amp;Tenor,BA1099,Trigger)</f>
        <v>47352</v>
      </c>
      <c r="BC1099" s="320">
        <f>_xll.qlIndexFixing($AC$5,AZ1099,TRUE,_xll.ohTrigger(Trigger,Trigger12M))</f>
        <v>1.8210679379926448E-2</v>
      </c>
      <c r="BD1099" s="320">
        <f>_xll.qlIndexFixing($BE$1,AZ1099,TRUE,_xll.ohTrigger(Trigger,Trigger12M))</f>
        <v>1.8034156654720718E-2</v>
      </c>
    </row>
    <row r="1100" spans="51:56" ht="11.25" customHeight="1" x14ac:dyDescent="0.25">
      <c r="AY1100" s="159" t="s">
        <v>90</v>
      </c>
      <c r="AZ1100" s="158">
        <f>_xll.qlInterestRateIndexFixingDate(Currency&amp;"ibor"&amp;Tenor,BA1100,Trigger)</f>
        <v>46990</v>
      </c>
      <c r="BA1100" s="158">
        <f>_xll.qlCalendarAdvance(Calendar,BA1099,AY1100,"f",,Trigger)</f>
        <v>46994</v>
      </c>
      <c r="BB1100" s="158">
        <f>_xll.qlInterestRateIndexMaturity(Currency&amp;"ibor"&amp;Tenor,BA1100,Trigger)</f>
        <v>47359</v>
      </c>
      <c r="BC1100" s="320">
        <f>_xll.qlIndexFixing($AC$5,AZ1100,TRUE,_xll.ohTrigger(Trigger,Trigger12M))</f>
        <v>1.8206805279932656E-2</v>
      </c>
      <c r="BD1100" s="320">
        <f>_xll.qlIndexFixing($BE$1,AZ1100,TRUE,_xll.ohTrigger(Trigger,Trigger12M))</f>
        <v>1.802840639530557E-2</v>
      </c>
    </row>
    <row r="1101" spans="51:56" ht="11.25" customHeight="1" x14ac:dyDescent="0.25">
      <c r="AY1101" s="159" t="s">
        <v>90</v>
      </c>
      <c r="AZ1101" s="158">
        <f>_xll.qlInterestRateIndexFixingDate(Currency&amp;"ibor"&amp;Tenor,BA1101,Trigger)</f>
        <v>46997</v>
      </c>
      <c r="BA1101" s="158">
        <f>_xll.qlCalendarAdvance(Calendar,BA1100,AY1101,"f",,Trigger)</f>
        <v>47001</v>
      </c>
      <c r="BB1101" s="158">
        <f>_xll.qlInterestRateIndexMaturity(Currency&amp;"ibor"&amp;Tenor,BA1101,Trigger)</f>
        <v>47366</v>
      </c>
      <c r="BC1101" s="320">
        <f>_xll.qlIndexFixing($AC$5,AZ1101,TRUE,_xll.ohTrigger(Trigger,Trigger12M))</f>
        <v>1.820287514802332E-2</v>
      </c>
      <c r="BD1101" s="320">
        <f>_xll.qlIndexFixing($BE$1,AZ1101,TRUE,_xll.ohTrigger(Trigger,Trigger12M))</f>
        <v>1.8022658640109719E-2</v>
      </c>
    </row>
    <row r="1102" spans="51:56" ht="11.25" customHeight="1" x14ac:dyDescent="0.25">
      <c r="AY1102" s="159" t="s">
        <v>90</v>
      </c>
      <c r="AZ1102" s="158">
        <f>_xll.qlInterestRateIndexFixingDate(Currency&amp;"ibor"&amp;Tenor,BA1102,Trigger)</f>
        <v>47004</v>
      </c>
      <c r="BA1102" s="158">
        <f>_xll.qlCalendarAdvance(Calendar,BA1101,AY1102,"f",,Trigger)</f>
        <v>47008</v>
      </c>
      <c r="BB1102" s="158">
        <f>_xll.qlInterestRateIndexMaturity(Currency&amp;"ibor"&amp;Tenor,BA1102,Trigger)</f>
        <v>47373</v>
      </c>
      <c r="BC1102" s="320">
        <f>_xll.qlIndexFixing($AC$5,AZ1102,TRUE,_xll.ohTrigger(Trigger,Trigger12M))</f>
        <v>1.8198888984855884E-2</v>
      </c>
      <c r="BD1102" s="320">
        <f>_xll.qlIndexFixing($BE$1,AZ1102,TRUE,_xll.ohTrigger(Trigger,Trigger12M))</f>
        <v>1.8016913899092366E-2</v>
      </c>
    </row>
    <row r="1103" spans="51:56" ht="11.25" customHeight="1" x14ac:dyDescent="0.25">
      <c r="AY1103" s="159" t="s">
        <v>90</v>
      </c>
      <c r="AZ1103" s="158">
        <f>_xll.qlInterestRateIndexFixingDate(Currency&amp;"ibor"&amp;Tenor,BA1103,Trigger)</f>
        <v>47011</v>
      </c>
      <c r="BA1103" s="158">
        <f>_xll.qlCalendarAdvance(Calendar,BA1102,AY1103,"f",,Trigger)</f>
        <v>47015</v>
      </c>
      <c r="BB1103" s="158">
        <f>_xll.qlInterestRateIndexMaturity(Currency&amp;"ibor"&amp;Tenor,BA1103,Trigger)</f>
        <v>47380</v>
      </c>
      <c r="BC1103" s="320">
        <f>_xll.qlIndexFixing($AC$5,AZ1103,TRUE,_xll.ohTrigger(Trigger,Trigger12M))</f>
        <v>1.8194846791097428E-2</v>
      </c>
      <c r="BD1103" s="320">
        <f>_xll.qlIndexFixing($BE$1,AZ1103,TRUE,_xll.ohTrigger(Trigger,Trigger12M))</f>
        <v>1.8011172682202412E-2</v>
      </c>
    </row>
    <row r="1104" spans="51:56" ht="11.25" customHeight="1" x14ac:dyDescent="0.25">
      <c r="AY1104" s="159" t="s">
        <v>90</v>
      </c>
      <c r="AZ1104" s="158">
        <f>_xll.qlInterestRateIndexFixingDate(Currency&amp;"ibor"&amp;Tenor,BA1104,Trigger)</f>
        <v>47018</v>
      </c>
      <c r="BA1104" s="158">
        <f>_xll.qlCalendarAdvance(Calendar,BA1103,AY1104,"f",,Trigger)</f>
        <v>47022</v>
      </c>
      <c r="BB1104" s="158">
        <f>_xll.qlInterestRateIndexMaturity(Currency&amp;"ibor"&amp;Tenor,BA1104,Trigger)</f>
        <v>47387</v>
      </c>
      <c r="BC1104" s="320">
        <f>_xll.qlIndexFixing($AC$5,AZ1104,TRUE,_xll.ohTrigger(Trigger,Trigger12M))</f>
        <v>1.819074856742468E-2</v>
      </c>
      <c r="BD1104" s="320">
        <f>_xll.qlIndexFixing($BE$1,AZ1104,TRUE,_xll.ohTrigger(Trigger,Trigger12M))</f>
        <v>1.8005435499376939E-2</v>
      </c>
    </row>
    <row r="1105" spans="51:56" ht="11.25" customHeight="1" x14ac:dyDescent="0.25">
      <c r="AY1105" s="159" t="s">
        <v>90</v>
      </c>
      <c r="AZ1105" s="158">
        <f>_xll.qlInterestRateIndexFixingDate(Currency&amp;"ibor"&amp;Tenor,BA1105,Trigger)</f>
        <v>47025</v>
      </c>
      <c r="BA1105" s="158">
        <f>_xll.qlCalendarAdvance(Calendar,BA1104,AY1105,"f",,Trigger)</f>
        <v>47029</v>
      </c>
      <c r="BB1105" s="158">
        <f>_xll.qlInterestRateIndexMaturity(Currency&amp;"ibor"&amp;Tenor,BA1105,Trigger)</f>
        <v>47394</v>
      </c>
      <c r="BC1105" s="320">
        <f>_xll.qlIndexFixing($AC$5,AZ1105,TRUE,_xll.ohTrigger(Trigger,Trigger12M))</f>
        <v>1.8186594314523328E-2</v>
      </c>
      <c r="BD1105" s="320">
        <f>_xll.qlIndexFixing($BE$1,AZ1105,TRUE,_xll.ohTrigger(Trigger,Trigger12M))</f>
        <v>1.799970286054076E-2</v>
      </c>
    </row>
    <row r="1106" spans="51:56" ht="11.25" customHeight="1" x14ac:dyDescent="0.25">
      <c r="AY1106" s="159" t="s">
        <v>90</v>
      </c>
      <c r="AZ1106" s="158">
        <f>_xll.qlInterestRateIndexFixingDate(Currency&amp;"ibor"&amp;Tenor,BA1106,Trigger)</f>
        <v>47032</v>
      </c>
      <c r="BA1106" s="158">
        <f>_xll.qlCalendarAdvance(Calendar,BA1105,AY1106,"f",,Trigger)</f>
        <v>47036</v>
      </c>
      <c r="BB1106" s="158">
        <f>_xll.qlInterestRateIndexMaturity(Currency&amp;"ibor"&amp;Tenor,BA1106,Trigger)</f>
        <v>47401</v>
      </c>
      <c r="BC1106" s="320">
        <f>_xll.qlIndexFixing($AC$5,AZ1106,TRUE,_xll.ohTrigger(Trigger,Trigger12M))</f>
        <v>1.8182384033088934E-2</v>
      </c>
      <c r="BD1106" s="320">
        <f>_xll.qlIndexFixing($BE$1,AZ1106,TRUE,_xll.ohTrigger(Trigger,Trigger12M))</f>
        <v>1.7993975275607522E-2</v>
      </c>
    </row>
    <row r="1107" spans="51:56" ht="11.25" customHeight="1" x14ac:dyDescent="0.25">
      <c r="AY1107" s="159" t="s">
        <v>90</v>
      </c>
      <c r="AZ1107" s="158">
        <f>_xll.qlInterestRateIndexFixingDate(Currency&amp;"ibor"&amp;Tenor,BA1107,Trigger)</f>
        <v>47039</v>
      </c>
      <c r="BA1107" s="158">
        <f>_xll.qlCalendarAdvance(Calendar,BA1106,AY1107,"f",,Trigger)</f>
        <v>47043</v>
      </c>
      <c r="BB1107" s="158">
        <f>_xll.qlInterestRateIndexMaturity(Currency&amp;"ibor"&amp;Tenor,BA1107,Trigger)</f>
        <v>47408</v>
      </c>
      <c r="BC1107" s="320">
        <f>_xll.qlIndexFixing($AC$5,AZ1107,TRUE,_xll.ohTrigger(Trigger,Trigger12M))</f>
        <v>1.8178117723826243E-2</v>
      </c>
      <c r="BD1107" s="320">
        <f>_xll.qlIndexFixing($BE$1,AZ1107,TRUE,_xll.ohTrigger(Trigger,Trigger12M))</f>
        <v>1.7988253254479915E-2</v>
      </c>
    </row>
    <row r="1108" spans="51:56" ht="11.25" customHeight="1" x14ac:dyDescent="0.25">
      <c r="AY1108" s="159" t="s">
        <v>90</v>
      </c>
      <c r="AZ1108" s="158">
        <f>_xll.qlInterestRateIndexFixingDate(Currency&amp;"ibor"&amp;Tenor,BA1108,Trigger)</f>
        <v>47046</v>
      </c>
      <c r="BA1108" s="158">
        <f>_xll.qlCalendarAdvance(Calendar,BA1107,AY1108,"f",,Trigger)</f>
        <v>47050</v>
      </c>
      <c r="BB1108" s="158">
        <f>_xll.qlInterestRateIndexMaturity(Currency&amp;"ibor"&amp;Tenor,BA1108,Trigger)</f>
        <v>47415</v>
      </c>
      <c r="BC1108" s="320">
        <f>_xll.qlIndexFixing($AC$5,AZ1108,TRUE,_xll.ohTrigger(Trigger,Trigger12M))</f>
        <v>1.8173795387448989E-2</v>
      </c>
      <c r="BD1108" s="320">
        <f>_xll.qlIndexFixing($BE$1,AZ1108,TRUE,_xll.ohTrigger(Trigger,Trigger12M))</f>
        <v>1.7982537307047942E-2</v>
      </c>
    </row>
    <row r="1109" spans="51:56" ht="11.25" customHeight="1" x14ac:dyDescent="0.25">
      <c r="AY1109" s="159" t="s">
        <v>90</v>
      </c>
      <c r="AZ1109" s="158">
        <f>_xll.qlInterestRateIndexFixingDate(Currency&amp;"ibor"&amp;Tenor,BA1109,Trigger)</f>
        <v>47053</v>
      </c>
      <c r="BA1109" s="158">
        <f>_xll.qlCalendarAdvance(Calendar,BA1108,AY1109,"f",,Trigger)</f>
        <v>47057</v>
      </c>
      <c r="BB1109" s="158">
        <f>_xll.qlInterestRateIndexMaturity(Currency&amp;"ibor"&amp;Tenor,BA1109,Trigger)</f>
        <v>47422</v>
      </c>
      <c r="BC1109" s="320">
        <f>_xll.qlIndexFixing($AC$5,AZ1109,TRUE,_xll.ohTrigger(Trigger,Trigger12M))</f>
        <v>1.8169417024680539E-2</v>
      </c>
      <c r="BD1109" s="320">
        <f>_xll.qlIndexFixing($BE$1,AZ1109,TRUE,_xll.ohTrigger(Trigger,Trigger12M))</f>
        <v>1.7976827943190856E-2</v>
      </c>
    </row>
    <row r="1110" spans="51:56" ht="11.25" customHeight="1" x14ac:dyDescent="0.25">
      <c r="AY1110" s="159" t="s">
        <v>90</v>
      </c>
      <c r="AZ1110" s="158">
        <f>_xll.qlInterestRateIndexFixingDate(Currency&amp;"ibor"&amp;Tenor,BA1110,Trigger)</f>
        <v>47060</v>
      </c>
      <c r="BA1110" s="158">
        <f>_xll.qlCalendarAdvance(Calendar,BA1109,AY1110,"f",,Trigger)</f>
        <v>47064</v>
      </c>
      <c r="BB1110" s="158">
        <f>_xll.qlInterestRateIndexMaturity(Currency&amp;"ibor"&amp;Tenor,BA1110,Trigger)</f>
        <v>47429</v>
      </c>
      <c r="BC1110" s="320">
        <f>_xll.qlIndexFixing($AC$5,AZ1110,TRUE,_xll.ohTrigger(Trigger,Trigger12M))</f>
        <v>1.8164982636254108E-2</v>
      </c>
      <c r="BD1110" s="320">
        <f>_xll.qlIndexFixing($BE$1,AZ1110,TRUE,_xll.ohTrigger(Trigger,Trigger12M))</f>
        <v>1.7971125672776318E-2</v>
      </c>
    </row>
    <row r="1111" spans="51:56" ht="11.25" customHeight="1" x14ac:dyDescent="0.25">
      <c r="AY1111" s="159" t="s">
        <v>90</v>
      </c>
      <c r="AZ1111" s="158">
        <f>_xll.qlInterestRateIndexFixingDate(Currency&amp;"ibor"&amp;Tenor,BA1111,Trigger)</f>
        <v>47067</v>
      </c>
      <c r="BA1111" s="158">
        <f>_xll.qlCalendarAdvance(Calendar,BA1110,AY1111,"f",,Trigger)</f>
        <v>47071</v>
      </c>
      <c r="BB1111" s="158">
        <f>_xll.qlInterestRateIndexMaturity(Currency&amp;"ibor"&amp;Tenor,BA1111,Trigger)</f>
        <v>47436</v>
      </c>
      <c r="BC1111" s="320">
        <f>_xll.qlIndexFixing($AC$5,AZ1111,TRUE,_xll.ohTrigger(Trigger,Trigger12M))</f>
        <v>1.8160492222911686E-2</v>
      </c>
      <c r="BD1111" s="320">
        <f>_xll.qlIndexFixing($BE$1,AZ1111,TRUE,_xll.ohTrigger(Trigger,Trigger12M))</f>
        <v>1.7965431005660153E-2</v>
      </c>
    </row>
    <row r="1112" spans="51:56" ht="11.25" customHeight="1" x14ac:dyDescent="0.25">
      <c r="AY1112" s="159" t="s">
        <v>90</v>
      </c>
      <c r="AZ1112" s="158">
        <f>_xll.qlInterestRateIndexFixingDate(Currency&amp;"ibor"&amp;Tenor,BA1112,Trigger)</f>
        <v>47074</v>
      </c>
      <c r="BA1112" s="158">
        <f>_xll.qlCalendarAdvance(Calendar,BA1111,AY1112,"f",,Trigger)</f>
        <v>47078</v>
      </c>
      <c r="BB1112" s="158">
        <f>_xll.qlInterestRateIndexMaturity(Currency&amp;"ibor"&amp;Tenor,BA1112,Trigger)</f>
        <v>47443</v>
      </c>
      <c r="BC1112" s="320">
        <f>_xll.qlIndexFixing($AC$5,AZ1112,TRUE,_xll.ohTrigger(Trigger,Trigger12M))</f>
        <v>1.8155945785404672E-2</v>
      </c>
      <c r="BD1112" s="320">
        <f>_xll.qlIndexFixing($BE$1,AZ1112,TRUE,_xll.ohTrigger(Trigger,Trigger12M))</f>
        <v>1.7959744451687243E-2</v>
      </c>
    </row>
    <row r="1113" spans="51:56" ht="11.25" customHeight="1" x14ac:dyDescent="0.25">
      <c r="AY1113" s="159" t="s">
        <v>90</v>
      </c>
      <c r="AZ1113" s="158">
        <f>_xll.qlInterestRateIndexFixingDate(Currency&amp;"ibor"&amp;Tenor,BA1113,Trigger)</f>
        <v>47081</v>
      </c>
      <c r="BA1113" s="158">
        <f>_xll.qlCalendarAdvance(Calendar,BA1112,AY1113,"f",,Trigger)</f>
        <v>47085</v>
      </c>
      <c r="BB1113" s="158">
        <f>_xll.qlInterestRateIndexMaturity(Currency&amp;"ibor"&amp;Tenor,BA1113,Trigger)</f>
        <v>47450</v>
      </c>
      <c r="BC1113" s="320">
        <f>_xll.qlIndexFixing($AC$5,AZ1113,TRUE,_xll.ohTrigger(Trigger,Trigger12M))</f>
        <v>1.8151343324493873E-2</v>
      </c>
      <c r="BD1113" s="320">
        <f>_xll.qlIndexFixing($BE$1,AZ1113,TRUE,_xll.ohTrigger(Trigger,Trigger12M))</f>
        <v>1.7954066520691297E-2</v>
      </c>
    </row>
    <row r="1114" spans="51:56" ht="11.25" customHeight="1" x14ac:dyDescent="0.25">
      <c r="AY1114" s="159" t="s">
        <v>90</v>
      </c>
      <c r="AZ1114" s="158">
        <f>_xll.qlInterestRateIndexFixingDate(Currency&amp;"ibor"&amp;Tenor,BA1114,Trigger)</f>
        <v>47088</v>
      </c>
      <c r="BA1114" s="158">
        <f>_xll.qlCalendarAdvance(Calendar,BA1113,AY1114,"f",,Trigger)</f>
        <v>47092</v>
      </c>
      <c r="BB1114" s="158">
        <f>_xll.qlInterestRateIndexMaturity(Currency&amp;"ibor"&amp;Tenor,BA1114,Trigger)</f>
        <v>47457</v>
      </c>
      <c r="BC1114" s="320">
        <f>_xll.qlIndexFixing($AC$5,AZ1114,TRUE,_xll.ohTrigger(Trigger,Trigger12M))</f>
        <v>1.8146684840950188E-2</v>
      </c>
      <c r="BD1114" s="320">
        <f>_xll.qlIndexFixing($BE$1,AZ1114,TRUE,_xll.ohTrigger(Trigger,Trigger12M))</f>
        <v>1.7948397722493754E-2</v>
      </c>
    </row>
    <row r="1115" spans="51:56" ht="11.25" customHeight="1" x14ac:dyDescent="0.25">
      <c r="AY1115" s="159" t="s">
        <v>90</v>
      </c>
      <c r="AZ1115" s="158">
        <f>_xll.qlInterestRateIndexFixingDate(Currency&amp;"ibor"&amp;Tenor,BA1115,Trigger)</f>
        <v>47095</v>
      </c>
      <c r="BA1115" s="158">
        <f>_xll.qlCalendarAdvance(Calendar,BA1114,AY1115,"f",,Trigger)</f>
        <v>47099</v>
      </c>
      <c r="BB1115" s="158">
        <f>_xll.qlInterestRateIndexMaturity(Currency&amp;"ibor"&amp;Tenor,BA1115,Trigger)</f>
        <v>47464</v>
      </c>
      <c r="BC1115" s="320">
        <f>_xll.qlIndexFixing($AC$5,AZ1115,TRUE,_xll.ohTrigger(Trigger,Trigger12M))</f>
        <v>1.8141970335552607E-2</v>
      </c>
      <c r="BD1115" s="320">
        <f>_xll.qlIndexFixing($BE$1,AZ1115,TRUE,_xll.ohTrigger(Trigger,Trigger12M))</f>
        <v>1.7942738566905776E-2</v>
      </c>
    </row>
    <row r="1116" spans="51:56" ht="11.25" customHeight="1" x14ac:dyDescent="0.25">
      <c r="AY1116" s="159" t="s">
        <v>90</v>
      </c>
      <c r="AZ1116" s="158">
        <f>_xll.qlInterestRateIndexFixingDate(Currency&amp;"ibor"&amp;Tenor,BA1116,Trigger)</f>
        <v>47102</v>
      </c>
      <c r="BA1116" s="158">
        <f>_xll.qlCalendarAdvance(Calendar,BA1115,AY1116,"f",,Trigger)</f>
        <v>47106</v>
      </c>
      <c r="BB1116" s="158">
        <f>_xll.qlInterestRateIndexMaturity(Currency&amp;"ibor"&amp;Tenor,BA1116,Trigger)</f>
        <v>47471</v>
      </c>
      <c r="BC1116" s="320">
        <f>_xll.qlIndexFixing($AC$5,AZ1116,TRUE,_xll.ohTrigger(Trigger,Trigger12M))</f>
        <v>1.8137199809090419E-2</v>
      </c>
      <c r="BD1116" s="320">
        <f>_xll.qlIndexFixing($BE$1,AZ1116,TRUE,_xll.ohTrigger(Trigger,Trigger12M))</f>
        <v>1.7937089563726898E-2</v>
      </c>
    </row>
    <row r="1117" spans="51:56" ht="11.25" customHeight="1" x14ac:dyDescent="0.25">
      <c r="AY1117" s="159" t="s">
        <v>90</v>
      </c>
      <c r="AZ1117" s="158">
        <f>_xll.qlInterestRateIndexFixingDate(Currency&amp;"ibor"&amp;Tenor,BA1117,Trigger)</f>
        <v>47108</v>
      </c>
      <c r="BA1117" s="158">
        <f>_xll.qlCalendarAdvance(Calendar,BA1116,AY1117,"f",,Trigger)</f>
        <v>47114</v>
      </c>
      <c r="BB1117" s="158">
        <f>_xll.qlInterestRateIndexMaturity(Currency&amp;"ibor"&amp;Tenor,BA1117,Trigger)</f>
        <v>47479</v>
      </c>
      <c r="BC1117" s="320">
        <f>_xll.qlIndexFixing($AC$5,AZ1117,TRUE,_xll.ohTrigger(Trigger,Trigger12M))</f>
        <v>1.8131679182650701E-2</v>
      </c>
      <c r="BD1117" s="320">
        <f>_xll.qlIndexFixing($BE$1,AZ1117,TRUE,_xll.ohTrigger(Trigger,Trigger12M))</f>
        <v>1.7930646645570866E-2</v>
      </c>
    </row>
    <row r="1118" spans="51:56" ht="11.25" customHeight="1" x14ac:dyDescent="0.25">
      <c r="AY1118" s="159" t="s">
        <v>90</v>
      </c>
      <c r="AZ1118" s="158">
        <f>_xll.qlInterestRateIndexFixingDate(Currency&amp;"ibor"&amp;Tenor,BA1118,Trigger)</f>
        <v>47116</v>
      </c>
      <c r="BA1118" s="158">
        <f>_xll.qlCalendarAdvance(Calendar,BA1117,AY1118,"f",,Trigger)</f>
        <v>47121</v>
      </c>
      <c r="BB1118" s="158">
        <f>_xll.qlInterestRateIndexMaturity(Currency&amp;"ibor"&amp;Tenor,BA1118,Trigger)</f>
        <v>47486</v>
      </c>
      <c r="BC1118" s="320">
        <f>_xll.qlIndexFixing($AC$5,AZ1118,TRUE,_xll.ohTrigger(Trigger,Trigger12M))</f>
        <v>1.812678861375093E-2</v>
      </c>
      <c r="BD1118" s="320">
        <f>_xll.qlIndexFixing($BE$1,AZ1118,TRUE,_xll.ohTrigger(Trigger,Trigger12M))</f>
        <v>1.7925021114174319E-2</v>
      </c>
    </row>
    <row r="1119" spans="51:56" ht="11.25" customHeight="1" x14ac:dyDescent="0.25">
      <c r="AY1119" s="159" t="s">
        <v>90</v>
      </c>
      <c r="AZ1119" s="158">
        <f>_xll.qlInterestRateIndexFixingDate(Currency&amp;"ibor"&amp;Tenor,BA1119,Trigger)</f>
        <v>47126</v>
      </c>
      <c r="BA1119" s="158">
        <f>_xll.qlCalendarAdvance(Calendar,BA1118,AY1119,"f",,Trigger)</f>
        <v>47128</v>
      </c>
      <c r="BB1119" s="158">
        <f>_xll.qlInterestRateIndexMaturity(Currency&amp;"ibor"&amp;Tenor,BA1119,Trigger)</f>
        <v>47493</v>
      </c>
      <c r="BC1119" s="320">
        <f>_xll.qlIndexFixing($AC$5,AZ1119,TRUE,_xll.ohTrigger(Trigger,Trigger12M))</f>
        <v>1.8121842026327425E-2</v>
      </c>
      <c r="BD1119" s="320">
        <f>_xll.qlIndexFixing($BE$1,AZ1119,TRUE,_xll.ohTrigger(Trigger,Trigger12M))</f>
        <v>1.7919407337341337E-2</v>
      </c>
    </row>
    <row r="1120" spans="51:56" ht="11.25" customHeight="1" x14ac:dyDescent="0.25">
      <c r="AY1120" s="159" t="s">
        <v>90</v>
      </c>
      <c r="AZ1120" s="158">
        <f>_xll.qlInterestRateIndexFixingDate(Currency&amp;"ibor"&amp;Tenor,BA1120,Trigger)</f>
        <v>47133</v>
      </c>
      <c r="BA1120" s="158">
        <f>_xll.qlCalendarAdvance(Calendar,BA1119,AY1120,"f",,Trigger)</f>
        <v>47135</v>
      </c>
      <c r="BB1120" s="158">
        <f>_xll.qlInterestRateIndexMaturity(Currency&amp;"ibor"&amp;Tenor,BA1120,Trigger)</f>
        <v>47500</v>
      </c>
      <c r="BC1120" s="320">
        <f>_xll.qlIndexFixing($AC$5,AZ1120,TRUE,_xll.ohTrigger(Trigger,Trigger12M))</f>
        <v>1.8116839421208012E-2</v>
      </c>
      <c r="BD1120" s="320">
        <f>_xll.qlIndexFixing($BE$1,AZ1120,TRUE,_xll.ohTrigger(Trigger,Trigger12M))</f>
        <v>1.7913805824825917E-2</v>
      </c>
    </row>
    <row r="1121" spans="51:56" ht="11.25" customHeight="1" x14ac:dyDescent="0.25">
      <c r="AY1121" s="159" t="s">
        <v>90</v>
      </c>
      <c r="AZ1121" s="158">
        <f>_xll.qlInterestRateIndexFixingDate(Currency&amp;"ibor"&amp;Tenor,BA1121,Trigger)</f>
        <v>47140</v>
      </c>
      <c r="BA1121" s="158">
        <f>_xll.qlCalendarAdvance(Calendar,BA1120,AY1121,"f",,Trigger)</f>
        <v>47142</v>
      </c>
      <c r="BB1121" s="158">
        <f>_xll.qlInterestRateIndexMaturity(Currency&amp;"ibor"&amp;Tenor,BA1121,Trigger)</f>
        <v>47507</v>
      </c>
      <c r="BC1121" s="320">
        <f>_xll.qlIndexFixing($AC$5,AZ1121,TRUE,_xll.ohTrigger(Trigger,Trigger12M))</f>
        <v>1.811178079922994E-2</v>
      </c>
      <c r="BD1121" s="320">
        <f>_xll.qlIndexFixing($BE$1,AZ1121,TRUE,_xll.ohTrigger(Trigger,Trigger12M))</f>
        <v>1.7908217086370446E-2</v>
      </c>
    </row>
    <row r="1122" spans="51:56" ht="11.25" customHeight="1" x14ac:dyDescent="0.25">
      <c r="AY1122" s="159" t="s">
        <v>90</v>
      </c>
      <c r="AZ1122" s="158">
        <f>_xll.qlInterestRateIndexFixingDate(Currency&amp;"ibor"&amp;Tenor,BA1122,Trigger)</f>
        <v>47147</v>
      </c>
      <c r="BA1122" s="158">
        <f>_xll.qlCalendarAdvance(Calendar,BA1121,AY1122,"f",,Trigger)</f>
        <v>47149</v>
      </c>
      <c r="BB1122" s="158">
        <f>_xll.qlInterestRateIndexMaturity(Currency&amp;"ibor"&amp;Tenor,BA1122,Trigger)</f>
        <v>47514</v>
      </c>
      <c r="BC1122" s="320">
        <f>_xll.qlIndexFixing($AC$5,AZ1122,TRUE,_xll.ohTrigger(Trigger,Trigger12M))</f>
        <v>1.8106666161239873E-2</v>
      </c>
      <c r="BD1122" s="320">
        <f>_xll.qlIndexFixing($BE$1,AZ1122,TRUE,_xll.ohTrigger(Trigger,Trigger12M))</f>
        <v>1.7902641631706795E-2</v>
      </c>
    </row>
    <row r="1123" spans="51:56" ht="11.25" customHeight="1" x14ac:dyDescent="0.25">
      <c r="AY1123" s="159" t="s">
        <v>90</v>
      </c>
      <c r="AZ1123" s="158">
        <f>_xll.qlInterestRateIndexFixingDate(Currency&amp;"ibor"&amp;Tenor,BA1123,Trigger)</f>
        <v>47154</v>
      </c>
      <c r="BA1123" s="158">
        <f>_xll.qlCalendarAdvance(Calendar,BA1122,AY1123,"f",,Trigger)</f>
        <v>47156</v>
      </c>
      <c r="BB1123" s="158">
        <f>_xll.qlInterestRateIndexMaturity(Currency&amp;"ibor"&amp;Tenor,BA1123,Trigger)</f>
        <v>47521</v>
      </c>
      <c r="BC1123" s="320">
        <f>_xll.qlIndexFixing($AC$5,AZ1123,TRUE,_xll.ohTrigger(Trigger,Trigger12M))</f>
        <v>1.8101495508093899E-2</v>
      </c>
      <c r="BD1123" s="320">
        <f>_xll.qlIndexFixing($BE$1,AZ1123,TRUE,_xll.ohTrigger(Trigger,Trigger12M))</f>
        <v>1.7897079970555667E-2</v>
      </c>
    </row>
    <row r="1124" spans="51:56" ht="11.25" customHeight="1" x14ac:dyDescent="0.25">
      <c r="AY1124" s="159" t="s">
        <v>90</v>
      </c>
      <c r="AZ1124" s="158">
        <f>_xll.qlInterestRateIndexFixingDate(Currency&amp;"ibor"&amp;Tenor,BA1124,Trigger)</f>
        <v>47161</v>
      </c>
      <c r="BA1124" s="158">
        <f>_xll.qlCalendarAdvance(Calendar,BA1123,AY1124,"f",,Trigger)</f>
        <v>47163</v>
      </c>
      <c r="BB1124" s="158">
        <f>_xll.qlInterestRateIndexMaturity(Currency&amp;"ibor"&amp;Tenor,BA1124,Trigger)</f>
        <v>47528</v>
      </c>
      <c r="BC1124" s="320">
        <f>_xll.qlIndexFixing($AC$5,AZ1124,TRUE,_xll.ohTrigger(Trigger,Trigger12M))</f>
        <v>1.8096268840657511E-2</v>
      </c>
      <c r="BD1124" s="320">
        <f>_xll.qlIndexFixing($BE$1,AZ1124,TRUE,_xll.ohTrigger(Trigger,Trigger12M))</f>
        <v>1.7891532612627693E-2</v>
      </c>
    </row>
    <row r="1125" spans="51:56" ht="11.25" customHeight="1" x14ac:dyDescent="0.25">
      <c r="AY1125" s="159" t="s">
        <v>90</v>
      </c>
      <c r="AZ1125" s="158">
        <f>_xll.qlInterestRateIndexFixingDate(Currency&amp;"ibor"&amp;Tenor,BA1125,Trigger)</f>
        <v>47168</v>
      </c>
      <c r="BA1125" s="158">
        <f>_xll.qlCalendarAdvance(Calendar,BA1124,AY1125,"f",,Trigger)</f>
        <v>47170</v>
      </c>
      <c r="BB1125" s="158">
        <f>_xll.qlInterestRateIndexMaturity(Currency&amp;"ibor"&amp;Tenor,BA1125,Trigger)</f>
        <v>47535</v>
      </c>
      <c r="BC1125" s="320">
        <f>_xll.qlIndexFixing($AC$5,AZ1125,TRUE,_xll.ohTrigger(Trigger,Trigger12M))</f>
        <v>1.8090986159804753E-2</v>
      </c>
      <c r="BD1125" s="320">
        <f>_xll.qlIndexFixing($BE$1,AZ1125,TRUE,_xll.ohTrigger(Trigger,Trigger12M))</f>
        <v>1.7886000067622334E-2</v>
      </c>
    </row>
    <row r="1126" spans="51:56" ht="11.25" customHeight="1" x14ac:dyDescent="0.25">
      <c r="AY1126" s="159" t="s">
        <v>90</v>
      </c>
      <c r="AZ1126" s="158">
        <f>_xll.qlInterestRateIndexFixingDate(Currency&amp;"ibor"&amp;Tenor,BA1126,Trigger)</f>
        <v>47175</v>
      </c>
      <c r="BA1126" s="158">
        <f>_xll.qlCalendarAdvance(Calendar,BA1125,AY1126,"f",,Trigger)</f>
        <v>47177</v>
      </c>
      <c r="BB1126" s="158">
        <f>_xll.qlInterestRateIndexMaturity(Currency&amp;"ibor"&amp;Tenor,BA1126,Trigger)</f>
        <v>47542</v>
      </c>
      <c r="BC1126" s="320">
        <f>_xll.qlIndexFixing($AC$5,AZ1126,TRUE,_xll.ohTrigger(Trigger,Trigger12M))</f>
        <v>1.8085647466420614E-2</v>
      </c>
      <c r="BD1126" s="320">
        <f>_xll.qlIndexFixing($BE$1,AZ1126,TRUE,_xll.ohTrigger(Trigger,Trigger12M))</f>
        <v>1.7880482845228099E-2</v>
      </c>
    </row>
    <row r="1127" spans="51:56" ht="11.25" customHeight="1" x14ac:dyDescent="0.25">
      <c r="AY1127" s="159" t="s">
        <v>90</v>
      </c>
      <c r="AZ1127" s="158">
        <f>_xll.qlInterestRateIndexFixingDate(Currency&amp;"ibor"&amp;Tenor,BA1127,Trigger)</f>
        <v>47182</v>
      </c>
      <c r="BA1127" s="158">
        <f>_xll.qlCalendarAdvance(Calendar,BA1126,AY1127,"f",,Trigger)</f>
        <v>47184</v>
      </c>
      <c r="BB1127" s="158">
        <f>_xll.qlInterestRateIndexMaturity(Currency&amp;"ibor"&amp;Tenor,BA1127,Trigger)</f>
        <v>47549</v>
      </c>
      <c r="BC1127" s="320">
        <f>_xll.qlIndexFixing($AC$5,AZ1127,TRUE,_xll.ohTrigger(Trigger,Trigger12M))</f>
        <v>1.8080252761398189E-2</v>
      </c>
      <c r="BD1127" s="320">
        <f>_xll.qlIndexFixing($BE$1,AZ1127,TRUE,_xll.ohTrigger(Trigger,Trigger12M))</f>
        <v>1.7874981455124082E-2</v>
      </c>
    </row>
    <row r="1128" spans="51:56" ht="11.25" customHeight="1" x14ac:dyDescent="0.25">
      <c r="AY1128" s="159" t="s">
        <v>90</v>
      </c>
      <c r="AZ1128" s="158">
        <f>_xll.qlInterestRateIndexFixingDate(Currency&amp;"ibor"&amp;Tenor,BA1128,Trigger)</f>
        <v>47189</v>
      </c>
      <c r="BA1128" s="158">
        <f>_xll.qlCalendarAdvance(Calendar,BA1127,AY1128,"f",,Trigger)</f>
        <v>47191</v>
      </c>
      <c r="BB1128" s="158">
        <f>_xll.qlInterestRateIndexMaturity(Currency&amp;"ibor"&amp;Tenor,BA1128,Trigger)</f>
        <v>47556</v>
      </c>
      <c r="BC1128" s="320">
        <f>_xll.qlIndexFixing($AC$5,AZ1128,TRUE,_xll.ohTrigger(Trigger,Trigger12M))</f>
        <v>1.8074802045639989E-2</v>
      </c>
      <c r="BD1128" s="320">
        <f>_xll.qlIndexFixing($BE$1,AZ1128,TRUE,_xll.ohTrigger(Trigger,Trigger12M))</f>
        <v>1.786949640697821E-2</v>
      </c>
    </row>
    <row r="1129" spans="51:56" ht="11.25" customHeight="1" x14ac:dyDescent="0.25">
      <c r="AY1129" s="159" t="s">
        <v>90</v>
      </c>
      <c r="AZ1129" s="158">
        <f>_xll.qlInterestRateIndexFixingDate(Currency&amp;"ibor"&amp;Tenor,BA1129,Trigger)</f>
        <v>47196</v>
      </c>
      <c r="BA1129" s="158">
        <f>_xll.qlCalendarAdvance(Calendar,BA1128,AY1129,"f",,Trigger)</f>
        <v>47198</v>
      </c>
      <c r="BB1129" s="158">
        <f>_xll.qlInterestRateIndexMaturity(Currency&amp;"ibor"&amp;Tenor,BA1129,Trigger)</f>
        <v>47563</v>
      </c>
      <c r="BC1129" s="320">
        <f>_xll.qlIndexFixing($AC$5,AZ1129,TRUE,_xll.ohTrigger(Trigger,Trigger12M))</f>
        <v>1.8069295320058597E-2</v>
      </c>
      <c r="BD1129" s="320">
        <f>_xll.qlIndexFixing($BE$1,AZ1129,TRUE,_xll.ohTrigger(Trigger,Trigger12M))</f>
        <v>1.7864028210447674E-2</v>
      </c>
    </row>
    <row r="1130" spans="51:56" ht="11.25" customHeight="1" x14ac:dyDescent="0.25">
      <c r="AY1130" s="159" t="s">
        <v>90</v>
      </c>
      <c r="AZ1130" s="158">
        <f>_xll.qlInterestRateIndexFixingDate(Currency&amp;"ibor"&amp;Tenor,BA1130,Trigger)</f>
        <v>47203</v>
      </c>
      <c r="BA1130" s="158">
        <f>_xll.qlCalendarAdvance(Calendar,BA1129,AY1130,"f",,Trigger)</f>
        <v>47205</v>
      </c>
      <c r="BB1130" s="158">
        <f>_xll.qlInterestRateIndexMaturity(Currency&amp;"ibor"&amp;Tenor,BA1130,Trigger)</f>
        <v>47570</v>
      </c>
      <c r="BC1130" s="320">
        <f>_xll.qlIndexFixing($AC$5,AZ1130,TRUE,_xll.ohTrigger(Trigger,Trigger12M))</f>
        <v>1.8063732585575799E-2</v>
      </c>
      <c r="BD1130" s="320">
        <f>_xll.qlIndexFixing($BE$1,AZ1130,TRUE,_xll.ohTrigger(Trigger,Trigger12M))</f>
        <v>1.7858577375180248E-2</v>
      </c>
    </row>
    <row r="1131" spans="51:56" ht="11.25" customHeight="1" x14ac:dyDescent="0.25">
      <c r="AY1131" s="159" t="s">
        <v>90</v>
      </c>
      <c r="AZ1131" s="158">
        <f>_xll.qlInterestRateIndexFixingDate(Currency&amp;"ibor"&amp;Tenor,BA1131,Trigger)</f>
        <v>47206</v>
      </c>
      <c r="BA1131" s="158">
        <f>_xll.qlCalendarAdvance(Calendar,BA1130,AY1131,"f",,Trigger)</f>
        <v>47212</v>
      </c>
      <c r="BB1131" s="158">
        <f>_xll.qlInterestRateIndexMaturity(Currency&amp;"ibor"&amp;Tenor,BA1131,Trigger)</f>
        <v>47577</v>
      </c>
      <c r="BC1131" s="320">
        <f>_xll.qlIndexFixing($AC$5,AZ1131,TRUE,_xll.ohTrigger(Trigger,Trigger12M))</f>
        <v>1.8058113843121917E-2</v>
      </c>
      <c r="BD1131" s="320">
        <f>_xll.qlIndexFixing($BE$1,AZ1131,TRUE,_xll.ohTrigger(Trigger,Trigger12M))</f>
        <v>1.785314441081276E-2</v>
      </c>
    </row>
    <row r="1132" spans="51:56" ht="11.25" customHeight="1" x14ac:dyDescent="0.25">
      <c r="AY1132" s="159" t="s">
        <v>90</v>
      </c>
      <c r="AZ1132" s="158">
        <f>_xll.qlInterestRateIndexFixingDate(Currency&amp;"ibor"&amp;Tenor,BA1132,Trigger)</f>
        <v>47217</v>
      </c>
      <c r="BA1132" s="158">
        <f>_xll.qlCalendarAdvance(Calendar,BA1131,AY1132,"f",,Trigger)</f>
        <v>47219</v>
      </c>
      <c r="BB1132" s="158">
        <f>_xll.qlInterestRateIndexMaturity(Currency&amp;"ibor"&amp;Tenor,BA1132,Trigger)</f>
        <v>47584</v>
      </c>
      <c r="BC1132" s="320">
        <f>_xll.qlIndexFixing($AC$5,AZ1132,TRUE,_xll.ohTrigger(Trigger,Trigger12M))</f>
        <v>1.8052439093638011E-2</v>
      </c>
      <c r="BD1132" s="320">
        <f>_xll.qlIndexFixing($BE$1,AZ1132,TRUE,_xll.ohTrigger(Trigger,Trigger12M))</f>
        <v>1.7847729826972622E-2</v>
      </c>
    </row>
    <row r="1133" spans="51:56" ht="11.25" customHeight="1" x14ac:dyDescent="0.25">
      <c r="AY1133" s="159" t="s">
        <v>90</v>
      </c>
      <c r="AZ1133" s="158">
        <f>_xll.qlInterestRateIndexFixingDate(Currency&amp;"ibor"&amp;Tenor,BA1133,Trigger)</f>
        <v>47224</v>
      </c>
      <c r="BA1133" s="158">
        <f>_xll.qlCalendarAdvance(Calendar,BA1132,AY1133,"f",,Trigger)</f>
        <v>47226</v>
      </c>
      <c r="BB1133" s="158">
        <f>_xll.qlInterestRateIndexMaturity(Currency&amp;"ibor"&amp;Tenor,BA1133,Trigger)</f>
        <v>47591</v>
      </c>
      <c r="BC1133" s="320">
        <f>_xll.qlIndexFixing($AC$5,AZ1133,TRUE,_xll.ohTrigger(Trigger,Trigger12M))</f>
        <v>1.8046708338073234E-2</v>
      </c>
      <c r="BD1133" s="320">
        <f>_xll.qlIndexFixing($BE$1,AZ1133,TRUE,_xll.ohTrigger(Trigger,Trigger12M))</f>
        <v>1.7842334133276724E-2</v>
      </c>
    </row>
    <row r="1134" spans="51:56" ht="11.25" customHeight="1" x14ac:dyDescent="0.25">
      <c r="AY1134" s="159" t="s">
        <v>90</v>
      </c>
      <c r="AZ1134" s="158">
        <f>_xll.qlInterestRateIndexFixingDate(Currency&amp;"ibor"&amp;Tenor,BA1134,Trigger)</f>
        <v>47231</v>
      </c>
      <c r="BA1134" s="158">
        <f>_xll.qlCalendarAdvance(Calendar,BA1133,AY1134,"f",,Trigger)</f>
        <v>47233</v>
      </c>
      <c r="BB1134" s="158">
        <f>_xll.qlInterestRateIndexMaturity(Currency&amp;"ibor"&amp;Tenor,BA1134,Trigger)</f>
        <v>47598</v>
      </c>
      <c r="BC1134" s="320">
        <f>_xll.qlIndexFixing($AC$5,AZ1134,TRUE,_xll.ohTrigger(Trigger,Trigger12M))</f>
        <v>1.8040921577387039E-2</v>
      </c>
      <c r="BD1134" s="320">
        <f>_xll.qlIndexFixing($BE$1,AZ1134,TRUE,_xll.ohTrigger(Trigger,Trigger12M))</f>
        <v>1.783695783933233E-2</v>
      </c>
    </row>
    <row r="1135" spans="51:56" ht="11.25" customHeight="1" x14ac:dyDescent="0.25">
      <c r="AY1135" s="159" t="s">
        <v>90</v>
      </c>
      <c r="AZ1135" s="158">
        <f>_xll.qlInterestRateIndexFixingDate(Currency&amp;"ibor"&amp;Tenor,BA1135,Trigger)</f>
        <v>47235</v>
      </c>
      <c r="BA1135" s="158">
        <f>_xll.qlCalendarAdvance(Calendar,BA1134,AY1135,"f",,Trigger)</f>
        <v>47240</v>
      </c>
      <c r="BB1135" s="158">
        <f>_xll.qlInterestRateIndexMaturity(Currency&amp;"ibor"&amp;Tenor,BA1135,Trigger)</f>
        <v>47605</v>
      </c>
      <c r="BC1135" s="320">
        <f>_xll.qlIndexFixing($AC$5,AZ1135,TRUE,_xll.ohTrigger(Trigger,Trigger12M))</f>
        <v>1.8035078812547421E-2</v>
      </c>
      <c r="BD1135" s="320">
        <f>_xll.qlIndexFixing($BE$1,AZ1135,TRUE,_xll.ohTrigger(Trigger,Trigger12M))</f>
        <v>1.7831601454736848E-2</v>
      </c>
    </row>
    <row r="1136" spans="51:56" ht="11.25" customHeight="1" x14ac:dyDescent="0.25">
      <c r="AY1136" s="159" t="s">
        <v>90</v>
      </c>
      <c r="AZ1136" s="158">
        <f>_xll.qlInterestRateIndexFixingDate(Currency&amp;"ibor"&amp;Tenor,BA1136,Trigger)</f>
        <v>47245</v>
      </c>
      <c r="BA1136" s="158">
        <f>_xll.qlCalendarAdvance(Calendar,BA1135,AY1136,"f",,Trigger)</f>
        <v>47247</v>
      </c>
      <c r="BB1136" s="158">
        <f>_xll.qlInterestRateIndexMaturity(Currency&amp;"ibor"&amp;Tenor,BA1136,Trigger)</f>
        <v>47612</v>
      </c>
      <c r="BC1136" s="320">
        <f>_xll.qlIndexFixing($AC$5,AZ1136,TRUE,_xll.ohTrigger(Trigger,Trigger12M))</f>
        <v>1.8029180044532661E-2</v>
      </c>
      <c r="BD1136" s="320">
        <f>_xll.qlIndexFixing($BE$1,AZ1136,TRUE,_xll.ohTrigger(Trigger,Trigger12M))</f>
        <v>1.7826265489077602E-2</v>
      </c>
    </row>
    <row r="1137" spans="51:56" ht="11.25" customHeight="1" x14ac:dyDescent="0.25">
      <c r="AY1137" s="159" t="s">
        <v>90</v>
      </c>
      <c r="AZ1137" s="158">
        <f>_xll.qlInterestRateIndexFixingDate(Currency&amp;"ibor"&amp;Tenor,BA1137,Trigger)</f>
        <v>47252</v>
      </c>
      <c r="BA1137" s="158">
        <f>_xll.qlCalendarAdvance(Calendar,BA1136,AY1137,"f",,Trigger)</f>
        <v>47254</v>
      </c>
      <c r="BB1137" s="158">
        <f>_xll.qlInterestRateIndexMaturity(Currency&amp;"ibor"&amp;Tenor,BA1137,Trigger)</f>
        <v>47619</v>
      </c>
      <c r="BC1137" s="320">
        <f>_xll.qlIndexFixing($AC$5,AZ1137,TRUE,_xll.ohTrigger(Trigger,Trigger12M))</f>
        <v>1.8023959191212368E-2</v>
      </c>
      <c r="BD1137" s="320">
        <f>_xll.qlIndexFixing($BE$1,AZ1137,TRUE,_xll.ohTrigger(Trigger,Trigger12M))</f>
        <v>1.7820950446932021E-2</v>
      </c>
    </row>
    <row r="1138" spans="51:56" ht="11.25" customHeight="1" x14ac:dyDescent="0.25">
      <c r="AY1138" s="159" t="s">
        <v>90</v>
      </c>
      <c r="AZ1138" s="158">
        <f>_xll.qlInterestRateIndexFixingDate(Currency&amp;"ibor"&amp;Tenor,BA1138,Trigger)</f>
        <v>47259</v>
      </c>
      <c r="BA1138" s="158">
        <f>_xll.qlCalendarAdvance(Calendar,BA1137,AY1138,"f",,Trigger)</f>
        <v>47261</v>
      </c>
      <c r="BB1138" s="158">
        <f>_xll.qlInterestRateIndexMaturity(Currency&amp;"ibor"&amp;Tenor,BA1138,Trigger)</f>
        <v>47626</v>
      </c>
      <c r="BC1138" s="320">
        <f>_xll.qlIndexFixing($AC$5,AZ1138,TRUE,_xll.ohTrigger(Trigger,Trigger12M))</f>
        <v>1.8020523727795498E-2</v>
      </c>
      <c r="BD1138" s="320">
        <f>_xll.qlIndexFixing($BE$1,AZ1138,TRUE,_xll.ohTrigger(Trigger,Trigger12M))</f>
        <v>1.7815656396583016E-2</v>
      </c>
    </row>
    <row r="1139" spans="51:56" ht="11.25" customHeight="1" x14ac:dyDescent="0.25">
      <c r="AY1139" s="159" t="s">
        <v>90</v>
      </c>
      <c r="AZ1139" s="158">
        <f>_xll.qlInterestRateIndexFixingDate(Currency&amp;"ibor"&amp;Tenor,BA1139,Trigger)</f>
        <v>47266</v>
      </c>
      <c r="BA1139" s="158">
        <f>_xll.qlCalendarAdvance(Calendar,BA1138,AY1139,"f",,Trigger)</f>
        <v>47268</v>
      </c>
      <c r="BB1139" s="158">
        <f>_xll.qlInterestRateIndexMaturity(Currency&amp;"ibor"&amp;Tenor,BA1139,Trigger)</f>
        <v>47633</v>
      </c>
      <c r="BC1139" s="320">
        <f>_xll.qlIndexFixing($AC$5,AZ1139,TRUE,_xll.ohTrigger(Trigger,Trigger12M))</f>
        <v>1.8017042528719426E-2</v>
      </c>
      <c r="BD1139" s="320">
        <f>_xll.qlIndexFixing($BE$1,AZ1139,TRUE,_xll.ohTrigger(Trigger,Trigger12M))</f>
        <v>1.7810382634469098E-2</v>
      </c>
    </row>
    <row r="1140" spans="51:56" ht="11.25" customHeight="1" x14ac:dyDescent="0.25">
      <c r="AY1140" s="159" t="s">
        <v>90</v>
      </c>
      <c r="AZ1140" s="158">
        <f>_xll.qlInterestRateIndexFixingDate(Currency&amp;"ibor"&amp;Tenor,BA1140,Trigger)</f>
        <v>47273</v>
      </c>
      <c r="BA1140" s="158">
        <f>_xll.qlCalendarAdvance(Calendar,BA1139,AY1140,"f",,Trigger)</f>
        <v>47275</v>
      </c>
      <c r="BB1140" s="158">
        <f>_xll.qlInterestRateIndexMaturity(Currency&amp;"ibor"&amp;Tenor,BA1140,Trigger)</f>
        <v>47640</v>
      </c>
      <c r="BC1140" s="320">
        <f>_xll.qlIndexFixing($AC$5,AZ1140,TRUE,_xll.ohTrigger(Trigger,Trigger12M))</f>
        <v>1.8013515594459819E-2</v>
      </c>
      <c r="BD1140" s="320">
        <f>_xll.qlIndexFixing($BE$1,AZ1140,TRUE,_xll.ohTrigger(Trigger,Trigger12M))</f>
        <v>1.7805128372434545E-2</v>
      </c>
    </row>
    <row r="1141" spans="51:56" ht="11.25" customHeight="1" x14ac:dyDescent="0.25">
      <c r="AY1141" s="159" t="s">
        <v>90</v>
      </c>
      <c r="AZ1141" s="158">
        <f>_xll.qlInterestRateIndexFixingDate(Currency&amp;"ibor"&amp;Tenor,BA1141,Trigger)</f>
        <v>47280</v>
      </c>
      <c r="BA1141" s="158">
        <f>_xll.qlCalendarAdvance(Calendar,BA1140,AY1141,"f",,Trigger)</f>
        <v>47282</v>
      </c>
      <c r="BB1141" s="158">
        <f>_xll.qlInterestRateIndexMaturity(Currency&amp;"ibor"&amp;Tenor,BA1141,Trigger)</f>
        <v>47647</v>
      </c>
      <c r="BC1141" s="320">
        <f>_xll.qlIndexFixing($AC$5,AZ1141,TRUE,_xll.ohTrigger(Trigger,Trigger12M))</f>
        <v>1.8009942925498929E-2</v>
      </c>
      <c r="BD1141" s="320">
        <f>_xll.qlIndexFixing($BE$1,AZ1141,TRUE,_xll.ohTrigger(Trigger,Trigger12M))</f>
        <v>1.779989281576886E-2</v>
      </c>
    </row>
    <row r="1142" spans="51:56" ht="11.25" customHeight="1" x14ac:dyDescent="0.25">
      <c r="AY1142" s="159" t="s">
        <v>90</v>
      </c>
      <c r="AZ1142" s="158">
        <f>_xll.qlInterestRateIndexFixingDate(Currency&amp;"ibor"&amp;Tenor,BA1142,Trigger)</f>
        <v>47287</v>
      </c>
      <c r="BA1142" s="158">
        <f>_xll.qlCalendarAdvance(Calendar,BA1141,AY1142,"f",,Trigger)</f>
        <v>47289</v>
      </c>
      <c r="BB1142" s="158">
        <f>_xll.qlInterestRateIndexMaturity(Currency&amp;"ibor"&amp;Tenor,BA1142,Trigger)</f>
        <v>47654</v>
      </c>
      <c r="BC1142" s="320">
        <f>_xll.qlIndexFixing($AC$5,AZ1142,TRUE,_xll.ohTrigger(Trigger,Trigger12M))</f>
        <v>1.8006324522324473E-2</v>
      </c>
      <c r="BD1142" s="320">
        <f>_xll.qlIndexFixing($BE$1,AZ1142,TRUE,_xll.ohTrigger(Trigger,Trigger12M))</f>
        <v>1.7794675163208113E-2</v>
      </c>
    </row>
    <row r="1143" spans="51:56" ht="11.25" customHeight="1" x14ac:dyDescent="0.25">
      <c r="AY1143" s="159" t="s">
        <v>90</v>
      </c>
      <c r="AZ1143" s="158">
        <f>_xll.qlInterestRateIndexFixingDate(Currency&amp;"ibor"&amp;Tenor,BA1143,Trigger)</f>
        <v>47294</v>
      </c>
      <c r="BA1143" s="158">
        <f>_xll.qlCalendarAdvance(Calendar,BA1142,AY1143,"f",,Trigger)</f>
        <v>47296</v>
      </c>
      <c r="BB1143" s="158">
        <f>_xll.qlInterestRateIndexMaturity(Currency&amp;"ibor"&amp;Tenor,BA1143,Trigger)</f>
        <v>47661</v>
      </c>
      <c r="BC1143" s="320">
        <f>_xll.qlIndexFixing($AC$5,AZ1143,TRUE,_xll.ohTrigger(Trigger,Trigger12M))</f>
        <v>1.8002660385430955E-2</v>
      </c>
      <c r="BD1143" s="320">
        <f>_xll.qlIndexFixing($BE$1,AZ1143,TRUE,_xll.ohTrigger(Trigger,Trigger12M))</f>
        <v>1.7789474606933177E-2</v>
      </c>
    </row>
    <row r="1144" spans="51:56" ht="11.25" customHeight="1" x14ac:dyDescent="0.25">
      <c r="AY1144" s="159" t="s">
        <v>90</v>
      </c>
      <c r="AZ1144" s="158">
        <f>_xll.qlInterestRateIndexFixingDate(Currency&amp;"ibor"&amp;Tenor,BA1144,Trigger)</f>
        <v>47301</v>
      </c>
      <c r="BA1144" s="158">
        <f>_xll.qlCalendarAdvance(Calendar,BA1143,AY1144,"f",,Trigger)</f>
        <v>47303</v>
      </c>
      <c r="BB1144" s="158">
        <f>_xll.qlInterestRateIndexMaturity(Currency&amp;"ibor"&amp;Tenor,BA1144,Trigger)</f>
        <v>47668</v>
      </c>
      <c r="BC1144" s="320">
        <f>_xll.qlIndexFixing($AC$5,AZ1144,TRUE,_xll.ohTrigger(Trigger,Trigger12M))</f>
        <v>1.7998950515319242E-2</v>
      </c>
      <c r="BD1144" s="320">
        <f>_xll.qlIndexFixing($BE$1,AZ1144,TRUE,_xll.ohTrigger(Trigger,Trigger12M))</f>
        <v>1.7784290332571482E-2</v>
      </c>
    </row>
    <row r="1145" spans="51:56" ht="11.25" customHeight="1" x14ac:dyDescent="0.25">
      <c r="AY1145" s="159" t="s">
        <v>90</v>
      </c>
      <c r="AZ1145" s="158">
        <f>_xll.qlInterestRateIndexFixingDate(Currency&amp;"ibor"&amp;Tenor,BA1145,Trigger)</f>
        <v>47308</v>
      </c>
      <c r="BA1145" s="158">
        <f>_xll.qlCalendarAdvance(Calendar,BA1144,AY1145,"f",,Trigger)</f>
        <v>47310</v>
      </c>
      <c r="BB1145" s="158">
        <f>_xll.qlInterestRateIndexMaturity(Currency&amp;"ibor"&amp;Tenor,BA1145,Trigger)</f>
        <v>47675</v>
      </c>
      <c r="BC1145" s="320">
        <f>_xll.qlIndexFixing($AC$5,AZ1145,TRUE,_xll.ohTrigger(Trigger,Trigger12M))</f>
        <v>1.7995194912496099E-2</v>
      </c>
      <c r="BD1145" s="320">
        <f>_xll.qlIndexFixing($BE$1,AZ1145,TRUE,_xll.ohTrigger(Trigger,Trigger12M))</f>
        <v>1.7779121519195924E-2</v>
      </c>
    </row>
    <row r="1146" spans="51:56" ht="11.25" customHeight="1" x14ac:dyDescent="0.25">
      <c r="AY1146" s="159" t="s">
        <v>90</v>
      </c>
      <c r="AZ1146" s="158">
        <f>_xll.qlInterestRateIndexFixingDate(Currency&amp;"ibor"&amp;Tenor,BA1146,Trigger)</f>
        <v>47315</v>
      </c>
      <c r="BA1146" s="158">
        <f>_xll.qlCalendarAdvance(Calendar,BA1145,AY1146,"f",,Trigger)</f>
        <v>47317</v>
      </c>
      <c r="BB1146" s="158">
        <f>_xll.qlInterestRateIndexMaturity(Currency&amp;"ibor"&amp;Tenor,BA1146,Trigger)</f>
        <v>47682</v>
      </c>
      <c r="BC1146" s="320">
        <f>_xll.qlIndexFixing($AC$5,AZ1146,TRUE,_xll.ohTrigger(Trigger,Trigger12M))</f>
        <v>1.7991393577474656E-2</v>
      </c>
      <c r="BD1146" s="320">
        <f>_xll.qlIndexFixing($BE$1,AZ1146,TRUE,_xll.ohTrigger(Trigger,Trigger12M))</f>
        <v>1.7773967339325077E-2</v>
      </c>
    </row>
    <row r="1147" spans="51:56" ht="11.25" customHeight="1" x14ac:dyDescent="0.25">
      <c r="AY1147" s="159" t="s">
        <v>90</v>
      </c>
      <c r="AZ1147" s="158">
        <f>_xll.qlInterestRateIndexFixingDate(Currency&amp;"ibor"&amp;Tenor,BA1147,Trigger)</f>
        <v>47322</v>
      </c>
      <c r="BA1147" s="158">
        <f>_xll.qlCalendarAdvance(Calendar,BA1146,AY1147,"f",,Trigger)</f>
        <v>47324</v>
      </c>
      <c r="BB1147" s="158">
        <f>_xll.qlInterestRateIndexMaturity(Currency&amp;"ibor"&amp;Tenor,BA1147,Trigger)</f>
        <v>47689</v>
      </c>
      <c r="BC1147" s="320">
        <f>_xll.qlIndexFixing($AC$5,AZ1147,TRUE,_xll.ohTrigger(Trigger,Trigger12M))</f>
        <v>1.7987546510774603E-2</v>
      </c>
      <c r="BD1147" s="320">
        <f>_xll.qlIndexFixing($BE$1,AZ1147,TRUE,_xll.ohTrigger(Trigger,Trigger12M))</f>
        <v>1.776882695892407E-2</v>
      </c>
    </row>
    <row r="1148" spans="51:56" ht="11.25" customHeight="1" x14ac:dyDescent="0.25">
      <c r="AY1148" s="159" t="s">
        <v>90</v>
      </c>
      <c r="AZ1148" s="158">
        <f>_xll.qlInterestRateIndexFixingDate(Currency&amp;"ibor"&amp;Tenor,BA1148,Trigger)</f>
        <v>47329</v>
      </c>
      <c r="BA1148" s="158">
        <f>_xll.qlCalendarAdvance(Calendar,BA1147,AY1148,"f",,Trigger)</f>
        <v>47331</v>
      </c>
      <c r="BB1148" s="158">
        <f>_xll.qlInterestRateIndexMaturity(Currency&amp;"ibor"&amp;Tenor,BA1148,Trigger)</f>
        <v>47696</v>
      </c>
      <c r="BC1148" s="320">
        <f>_xll.qlIndexFixing($AC$5,AZ1148,TRUE,_xll.ohTrigger(Trigger,Trigger12M))</f>
        <v>1.7983653712921113E-2</v>
      </c>
      <c r="BD1148" s="320">
        <f>_xll.qlIndexFixing($BE$1,AZ1148,TRUE,_xll.ohTrigger(Trigger,Trigger12M))</f>
        <v>1.7763699537403279E-2</v>
      </c>
    </row>
    <row r="1149" spans="51:56" ht="11.25" customHeight="1" x14ac:dyDescent="0.25">
      <c r="AY1149" s="159" t="s">
        <v>90</v>
      </c>
      <c r="AZ1149" s="158">
        <f>_xll.qlInterestRateIndexFixingDate(Currency&amp;"ibor"&amp;Tenor,BA1149,Trigger)</f>
        <v>47336</v>
      </c>
      <c r="BA1149" s="158">
        <f>_xll.qlCalendarAdvance(Calendar,BA1148,AY1149,"f",,Trigger)</f>
        <v>47338</v>
      </c>
      <c r="BB1149" s="158">
        <f>_xll.qlInterestRateIndexMaturity(Currency&amp;"ibor"&amp;Tenor,BA1149,Trigger)</f>
        <v>47703</v>
      </c>
      <c r="BC1149" s="320">
        <f>_xll.qlIndexFixing($AC$5,AZ1149,TRUE,_xll.ohTrigger(Trigger,Trigger12M))</f>
        <v>1.7979715184446798E-2</v>
      </c>
      <c r="BD1149" s="320">
        <f>_xll.qlIndexFixing($BE$1,AZ1149,TRUE,_xll.ohTrigger(Trigger,Trigger12M))</f>
        <v>1.7758584227619414E-2</v>
      </c>
    </row>
    <row r="1150" spans="51:56" ht="11.25" customHeight="1" x14ac:dyDescent="0.25">
      <c r="AY1150" s="159" t="s">
        <v>90</v>
      </c>
      <c r="AZ1150" s="158">
        <f>_xll.qlInterestRateIndexFixingDate(Currency&amp;"ibor"&amp;Tenor,BA1150,Trigger)</f>
        <v>47343</v>
      </c>
      <c r="BA1150" s="158">
        <f>_xll.qlCalendarAdvance(Calendar,BA1149,AY1150,"f",,Trigger)</f>
        <v>47345</v>
      </c>
      <c r="BB1150" s="158">
        <f>_xll.qlInterestRateIndexMaturity(Currency&amp;"ibor"&amp;Tenor,BA1150,Trigger)</f>
        <v>47710</v>
      </c>
      <c r="BC1150" s="320">
        <f>_xll.qlIndexFixing($AC$5,AZ1150,TRUE,_xll.ohTrigger(Trigger,Trigger12M))</f>
        <v>1.7975730925888871E-2</v>
      </c>
      <c r="BD1150" s="320">
        <f>_xll.qlIndexFixing($BE$1,AZ1150,TRUE,_xll.ohTrigger(Trigger,Trigger12M))</f>
        <v>1.7753480175875531E-2</v>
      </c>
    </row>
    <row r="1151" spans="51:56" ht="11.25" customHeight="1" x14ac:dyDescent="0.25">
      <c r="AY1151" s="159" t="s">
        <v>90</v>
      </c>
      <c r="AZ1151" s="158">
        <f>_xll.qlInterestRateIndexFixingDate(Currency&amp;"ibor"&amp;Tenor,BA1151,Trigger)</f>
        <v>47350</v>
      </c>
      <c r="BA1151" s="158">
        <f>_xll.qlCalendarAdvance(Calendar,BA1150,AY1151,"f",,Trigger)</f>
        <v>47352</v>
      </c>
      <c r="BB1151" s="158">
        <f>_xll.qlInterestRateIndexMaturity(Currency&amp;"ibor"&amp;Tenor,BA1151,Trigger)</f>
        <v>47717</v>
      </c>
      <c r="BC1151" s="320">
        <f>_xll.qlIndexFixing($AC$5,AZ1151,TRUE,_xll.ohTrigger(Trigger,Trigger12M))</f>
        <v>1.7971700937792434E-2</v>
      </c>
      <c r="BD1151" s="320">
        <f>_xll.qlIndexFixing($BE$1,AZ1151,TRUE,_xll.ohTrigger(Trigger,Trigger12M))</f>
        <v>1.7748386521919922E-2</v>
      </c>
    </row>
    <row r="1152" spans="51:56" ht="11.25" customHeight="1" x14ac:dyDescent="0.25">
      <c r="AY1152" s="159" t="s">
        <v>90</v>
      </c>
      <c r="AZ1152" s="158">
        <f>_xll.qlInterestRateIndexFixingDate(Currency&amp;"ibor"&amp;Tenor,BA1152,Trigger)</f>
        <v>47357</v>
      </c>
      <c r="BA1152" s="158">
        <f>_xll.qlCalendarAdvance(Calendar,BA1151,AY1152,"f",,Trigger)</f>
        <v>47359</v>
      </c>
      <c r="BB1152" s="158">
        <f>_xll.qlInterestRateIndexMaturity(Currency&amp;"ibor"&amp;Tenor,BA1152,Trigger)</f>
        <v>47724</v>
      </c>
      <c r="BC1152" s="320">
        <f>_xll.qlIndexFixing($AC$5,AZ1152,TRUE,_xll.ohTrigger(Trigger,Trigger12M))</f>
        <v>1.7967625220707838E-2</v>
      </c>
      <c r="BD1152" s="320">
        <f>_xll.qlIndexFixing($BE$1,AZ1152,TRUE,_xll.ohTrigger(Trigger,Trigger12M))</f>
        <v>1.7743302398948533E-2</v>
      </c>
    </row>
    <row r="1153" spans="51:56" ht="11.25" customHeight="1" x14ac:dyDescent="0.25">
      <c r="AY1153" s="159" t="s">
        <v>90</v>
      </c>
      <c r="AZ1153" s="158">
        <f>_xll.qlInterestRateIndexFixingDate(Currency&amp;"ibor"&amp;Tenor,BA1153,Trigger)</f>
        <v>47364</v>
      </c>
      <c r="BA1153" s="158">
        <f>_xll.qlCalendarAdvance(Calendar,BA1152,AY1153,"f",,Trigger)</f>
        <v>47366</v>
      </c>
      <c r="BB1153" s="158">
        <f>_xll.qlInterestRateIndexMaturity(Currency&amp;"ibor"&amp;Tenor,BA1153,Trigger)</f>
        <v>47731</v>
      </c>
      <c r="BC1153" s="320">
        <f>_xll.qlIndexFixing($AC$5,AZ1153,TRUE,_xll.ohTrigger(Trigger,Trigger12M))</f>
        <v>1.7963503775192229E-2</v>
      </c>
      <c r="BD1153" s="320">
        <f>_xll.qlIndexFixing($BE$1,AZ1153,TRUE,_xll.ohTrigger(Trigger,Trigger12M))</f>
        <v>1.7738226933602115E-2</v>
      </c>
    </row>
    <row r="1154" spans="51:56" ht="11.25" customHeight="1" x14ac:dyDescent="0.25">
      <c r="AY1154" s="159" t="s">
        <v>90</v>
      </c>
      <c r="AZ1154" s="158">
        <f>_xll.qlInterestRateIndexFixingDate(Currency&amp;"ibor"&amp;Tenor,BA1154,Trigger)</f>
        <v>47371</v>
      </c>
      <c r="BA1154" s="158">
        <f>_xll.qlCalendarAdvance(Calendar,BA1153,AY1154,"f",,Trigger)</f>
        <v>47373</v>
      </c>
      <c r="BB1154" s="158">
        <f>_xll.qlInterestRateIndexMaturity(Currency&amp;"ibor"&amp;Tenor,BA1154,Trigger)</f>
        <v>47738</v>
      </c>
      <c r="BC1154" s="320">
        <f>_xll.qlIndexFixing($AC$5,AZ1154,TRUE,_xll.ohTrigger(Trigger,Trigger12M))</f>
        <v>1.7959336601808443E-2</v>
      </c>
      <c r="BD1154" s="320">
        <f>_xll.qlIndexFixing($BE$1,AZ1154,TRUE,_xll.ohTrigger(Trigger,Trigger12M))</f>
        <v>1.7733159245968858E-2</v>
      </c>
    </row>
    <row r="1155" spans="51:56" ht="11.25" customHeight="1" x14ac:dyDescent="0.25">
      <c r="AY1155" s="159" t="s">
        <v>90</v>
      </c>
      <c r="AZ1155" s="158">
        <f>_xll.qlInterestRateIndexFixingDate(Currency&amp;"ibor"&amp;Tenor,BA1155,Trigger)</f>
        <v>47378</v>
      </c>
      <c r="BA1155" s="158">
        <f>_xll.qlCalendarAdvance(Calendar,BA1154,AY1155,"f",,Trigger)</f>
        <v>47380</v>
      </c>
      <c r="BB1155" s="158">
        <f>_xll.qlInterestRateIndexMaturity(Currency&amp;"ibor"&amp;Tenor,BA1155,Trigger)</f>
        <v>47745</v>
      </c>
      <c r="BC1155" s="320">
        <f>_xll.qlIndexFixing($AC$5,AZ1155,TRUE,_xll.ohTrigger(Trigger,Trigger12M))</f>
        <v>1.7955123701125886E-2</v>
      </c>
      <c r="BD1155" s="320">
        <f>_xll.qlIndexFixing($BE$1,AZ1155,TRUE,_xll.ohTrigger(Trigger,Trigger12M))</f>
        <v>1.7728098449582844E-2</v>
      </c>
    </row>
    <row r="1156" spans="51:56" ht="11.25" customHeight="1" x14ac:dyDescent="0.25">
      <c r="AY1156" s="159" t="s">
        <v>90</v>
      </c>
      <c r="AZ1156" s="158">
        <f>_xll.qlInterestRateIndexFixingDate(Currency&amp;"ibor"&amp;Tenor,BA1156,Trigger)</f>
        <v>47385</v>
      </c>
      <c r="BA1156" s="158">
        <f>_xll.qlCalendarAdvance(Calendar,BA1155,AY1156,"f",,Trigger)</f>
        <v>47387</v>
      </c>
      <c r="BB1156" s="158">
        <f>_xll.qlInterestRateIndexMaturity(Currency&amp;"ibor"&amp;Tenor,BA1156,Trigger)</f>
        <v>47752</v>
      </c>
      <c r="BC1156" s="320">
        <f>_xll.qlIndexFixing($AC$5,AZ1156,TRUE,_xll.ohTrigger(Trigger,Trigger12M))</f>
        <v>1.7950865073720318E-2</v>
      </c>
      <c r="BD1156" s="320">
        <f>_xll.qlIndexFixing($BE$1,AZ1156,TRUE,_xll.ohTrigger(Trigger,Trigger12M))</f>
        <v>1.7723043651424939E-2</v>
      </c>
    </row>
    <row r="1157" spans="51:56" ht="11.25" customHeight="1" x14ac:dyDescent="0.25">
      <c r="AY1157" s="159" t="s">
        <v>90</v>
      </c>
      <c r="AZ1157" s="158">
        <f>_xll.qlInterestRateIndexFixingDate(Currency&amp;"ibor"&amp;Tenor,BA1157,Trigger)</f>
        <v>47392</v>
      </c>
      <c r="BA1157" s="158">
        <f>_xll.qlCalendarAdvance(Calendar,BA1156,AY1157,"f",,Trigger)</f>
        <v>47394</v>
      </c>
      <c r="BB1157" s="158">
        <f>_xll.qlInterestRateIndexMaturity(Currency&amp;"ibor"&amp;Tenor,BA1157,Trigger)</f>
        <v>47759</v>
      </c>
      <c r="BC1157" s="320">
        <f>_xll.qlIndexFixing($AC$5,AZ1157,TRUE,_xll.ohTrigger(Trigger,Trigger12M))</f>
        <v>1.7946560720173633E-2</v>
      </c>
      <c r="BD1157" s="320">
        <f>_xll.qlIndexFixing($BE$1,AZ1157,TRUE,_xll.ohTrigger(Trigger,Trigger12M))</f>
        <v>1.7717993951922775E-2</v>
      </c>
    </row>
    <row r="1158" spans="51:56" ht="11.25" customHeight="1" x14ac:dyDescent="0.25">
      <c r="AY1158" s="159" t="s">
        <v>90</v>
      </c>
      <c r="AZ1158" s="158">
        <f>_xll.qlInterestRateIndexFixingDate(Currency&amp;"ibor"&amp;Tenor,BA1158,Trigger)</f>
        <v>47399</v>
      </c>
      <c r="BA1158" s="158">
        <f>_xll.qlCalendarAdvance(Calendar,BA1157,AY1158,"f",,Trigger)</f>
        <v>47401</v>
      </c>
      <c r="BB1158" s="158">
        <f>_xll.qlInterestRateIndexMaturity(Currency&amp;"ibor"&amp;Tenor,BA1158,Trigger)</f>
        <v>47766</v>
      </c>
      <c r="BC1158" s="320">
        <f>_xll.qlIndexFixing($AC$5,AZ1158,TRUE,_xll.ohTrigger(Trigger,Trigger12M))</f>
        <v>1.7942210641074065E-2</v>
      </c>
      <c r="BD1158" s="320">
        <f>_xll.qlIndexFixing($BE$1,AZ1158,TRUE,_xll.ohTrigger(Trigger,Trigger12M))</f>
        <v>1.7712948444950992E-2</v>
      </c>
    </row>
    <row r="1159" spans="51:56" ht="11.25" customHeight="1" x14ac:dyDescent="0.25">
      <c r="AY1159" s="159" t="s">
        <v>90</v>
      </c>
      <c r="AZ1159" s="158">
        <f>_xll.qlInterestRateIndexFixingDate(Currency&amp;"ibor"&amp;Tenor,BA1159,Trigger)</f>
        <v>47406</v>
      </c>
      <c r="BA1159" s="158">
        <f>_xll.qlCalendarAdvance(Calendar,BA1158,AY1159,"f",,Trigger)</f>
        <v>47408</v>
      </c>
      <c r="BB1159" s="158">
        <f>_xll.qlInterestRateIndexMaturity(Currency&amp;"ibor"&amp;Tenor,BA1159,Trigger)</f>
        <v>47773</v>
      </c>
      <c r="BC1159" s="320">
        <f>_xll.qlIndexFixing($AC$5,AZ1159,TRUE,_xll.ohTrigger(Trigger,Trigger12M))</f>
        <v>1.7937814837015557E-2</v>
      </c>
      <c r="BD1159" s="320">
        <f>_xll.qlIndexFixing($BE$1,AZ1159,TRUE,_xll.ohTrigger(Trigger,Trigger12M))</f>
        <v>1.7707906217830336E-2</v>
      </c>
    </row>
    <row r="1160" spans="51:56" ht="11.25" customHeight="1" x14ac:dyDescent="0.25">
      <c r="AY1160" s="159" t="s">
        <v>90</v>
      </c>
      <c r="AZ1160" s="158">
        <f>_xll.qlInterestRateIndexFixingDate(Currency&amp;"ibor"&amp;Tenor,BA1160,Trigger)</f>
        <v>47413</v>
      </c>
      <c r="BA1160" s="158">
        <f>_xll.qlCalendarAdvance(Calendar,BA1159,AY1160,"f",,Trigger)</f>
        <v>47415</v>
      </c>
      <c r="BB1160" s="158">
        <f>_xll.qlInterestRateIndexMaturity(Currency&amp;"ibor"&amp;Tenor,BA1160,Trigger)</f>
        <v>47780</v>
      </c>
      <c r="BC1160" s="320">
        <f>_xll.qlIndexFixing($AC$5,AZ1160,TRUE,_xll.ohTrigger(Trigger,Trigger12M))</f>
        <v>1.7933373308599052E-2</v>
      </c>
      <c r="BD1160" s="320">
        <f>_xll.qlIndexFixing($BE$1,AZ1160,TRUE,_xll.ohTrigger(Trigger,Trigger12M))</f>
        <v>1.7702866351329217E-2</v>
      </c>
    </row>
    <row r="1161" spans="51:56" ht="11.25" customHeight="1" x14ac:dyDescent="0.25">
      <c r="AY1161" s="159" t="s">
        <v>90</v>
      </c>
      <c r="AZ1161" s="158">
        <f>_xll.qlInterestRateIndexFixingDate(Currency&amp;"ibor"&amp;Tenor,BA1161,Trigger)</f>
        <v>47420</v>
      </c>
      <c r="BA1161" s="158">
        <f>_xll.qlCalendarAdvance(Calendar,BA1160,AY1161,"f",,Trigger)</f>
        <v>47422</v>
      </c>
      <c r="BB1161" s="158">
        <f>_xll.qlInterestRateIndexMaturity(Currency&amp;"ibor"&amp;Tenor,BA1161,Trigger)</f>
        <v>47787</v>
      </c>
      <c r="BC1161" s="320">
        <f>_xll.qlIndexFixing($AC$5,AZ1161,TRUE,_xll.ohTrigger(Trigger,Trigger12M))</f>
        <v>1.7928886056431403E-2</v>
      </c>
      <c r="BD1161" s="320">
        <f>_xll.qlIndexFixing($BE$1,AZ1161,TRUE,_xll.ohTrigger(Trigger,Trigger12M))</f>
        <v>1.7697827919663688E-2</v>
      </c>
    </row>
    <row r="1162" spans="51:56" ht="11.25" customHeight="1" x14ac:dyDescent="0.25">
      <c r="AY1162" s="159" t="s">
        <v>90</v>
      </c>
      <c r="AZ1162" s="158">
        <f>_xll.qlInterestRateIndexFixingDate(Currency&amp;"ibor"&amp;Tenor,BA1162,Trigger)</f>
        <v>47427</v>
      </c>
      <c r="BA1162" s="158">
        <f>_xll.qlCalendarAdvance(Calendar,BA1161,AY1162,"f",,Trigger)</f>
        <v>47429</v>
      </c>
      <c r="BB1162" s="158">
        <f>_xll.qlInterestRateIndexMaturity(Currency&amp;"ibor"&amp;Tenor,BA1162,Trigger)</f>
        <v>47794</v>
      </c>
      <c r="BC1162" s="320">
        <f>_xll.qlIndexFixing($AC$5,AZ1162,TRUE,_xll.ohTrigger(Trigger,Trigger12M))</f>
        <v>1.7924353081125385E-2</v>
      </c>
      <c r="BD1162" s="320">
        <f>_xll.qlIndexFixing($BE$1,AZ1162,TRUE,_xll.ohTrigger(Trigger,Trigger12M))</f>
        <v>1.7692789990496369E-2</v>
      </c>
    </row>
    <row r="1163" spans="51:56" ht="11.25" customHeight="1" x14ac:dyDescent="0.25">
      <c r="AY1163" s="159" t="s">
        <v>90</v>
      </c>
      <c r="AZ1163" s="158">
        <f>_xll.qlInterestRateIndexFixingDate(Currency&amp;"ibor"&amp;Tenor,BA1163,Trigger)</f>
        <v>47434</v>
      </c>
      <c r="BA1163" s="158">
        <f>_xll.qlCalendarAdvance(Calendar,BA1162,AY1163,"f",,Trigger)</f>
        <v>47436</v>
      </c>
      <c r="BB1163" s="158">
        <f>_xll.qlInterestRateIndexMaturity(Currency&amp;"ibor"&amp;Tenor,BA1163,Trigger)</f>
        <v>47801</v>
      </c>
      <c r="BC1163" s="320">
        <f>_xll.qlIndexFixing($AC$5,AZ1163,TRUE,_xll.ohTrigger(Trigger,Trigger12M))</f>
        <v>1.7919774383300772E-2</v>
      </c>
      <c r="BD1163" s="320">
        <f>_xll.qlIndexFixing($BE$1,AZ1163,TRUE,_xll.ohTrigger(Trigger,Trigger12M))</f>
        <v>1.7687751624937745E-2</v>
      </c>
    </row>
    <row r="1164" spans="51:56" ht="11.25" customHeight="1" x14ac:dyDescent="0.25">
      <c r="AY1164" s="159" t="s">
        <v>90</v>
      </c>
      <c r="AZ1164" s="158">
        <f>_xll.qlInterestRateIndexFixingDate(Currency&amp;"ibor"&amp;Tenor,BA1164,Trigger)</f>
        <v>47441</v>
      </c>
      <c r="BA1164" s="158">
        <f>_xll.qlCalendarAdvance(Calendar,BA1163,AY1164,"f",,Trigger)</f>
        <v>47443</v>
      </c>
      <c r="BB1164" s="158">
        <f>_xll.qlInterestRateIndexMaturity(Currency&amp;"ibor"&amp;Tenor,BA1164,Trigger)</f>
        <v>47808</v>
      </c>
      <c r="BC1164" s="320">
        <f>_xll.qlIndexFixing($AC$5,AZ1164,TRUE,_xll.ohTrigger(Trigger,Trigger12M))</f>
        <v>1.7915149963583038E-2</v>
      </c>
      <c r="BD1164" s="320">
        <f>_xll.qlIndexFixing($BE$1,AZ1164,TRUE,_xll.ohTrigger(Trigger,Trigger12M))</f>
        <v>1.7682711877545731E-2</v>
      </c>
    </row>
    <row r="1165" spans="51:56" ht="11.25" customHeight="1" x14ac:dyDescent="0.25">
      <c r="AY1165" s="159" t="s">
        <v>90</v>
      </c>
      <c r="AZ1165" s="158">
        <f>_xll.qlInterestRateIndexFixingDate(Currency&amp;"ibor"&amp;Tenor,BA1165,Trigger)</f>
        <v>47448</v>
      </c>
      <c r="BA1165" s="158">
        <f>_xll.qlCalendarAdvance(Calendar,BA1164,AY1165,"f",,Trigger)</f>
        <v>47450</v>
      </c>
      <c r="BB1165" s="158">
        <f>_xll.qlInterestRateIndexMaturity(Currency&amp;"ibor"&amp;Tenor,BA1165,Trigger)</f>
        <v>47815</v>
      </c>
      <c r="BC1165" s="320">
        <f>_xll.qlIndexFixing($AC$5,AZ1165,TRUE,_xll.ohTrigger(Trigger,Trigger12M))</f>
        <v>1.7910479822603787E-2</v>
      </c>
      <c r="BD1165" s="320">
        <f>_xll.qlIndexFixing($BE$1,AZ1165,TRUE,_xll.ohTrigger(Trigger,Trigger12M))</f>
        <v>1.7677669796325901E-2</v>
      </c>
    </row>
    <row r="1166" spans="51:56" ht="11.25" customHeight="1" x14ac:dyDescent="0.25">
      <c r="AY1166" s="159" t="s">
        <v>90</v>
      </c>
      <c r="AZ1166" s="158">
        <f>_xll.qlInterestRateIndexFixingDate(Currency&amp;"ibor"&amp;Tenor,BA1166,Trigger)</f>
        <v>47455</v>
      </c>
      <c r="BA1166" s="158">
        <f>_xll.qlCalendarAdvance(Calendar,BA1165,AY1166,"f",,Trigger)</f>
        <v>47457</v>
      </c>
      <c r="BB1166" s="158">
        <f>_xll.qlInterestRateIndexMaturity(Currency&amp;"ibor"&amp;Tenor,BA1166,Trigger)</f>
        <v>47822</v>
      </c>
      <c r="BC1166" s="320">
        <f>_xll.qlIndexFixing($AC$5,AZ1166,TRUE,_xll.ohTrigger(Trigger,Trigger12M))</f>
        <v>1.7905763961001415E-2</v>
      </c>
      <c r="BD1166" s="320">
        <f>_xll.qlIndexFixing($BE$1,AZ1166,TRUE,_xll.ohTrigger(Trigger,Trigger12M))</f>
        <v>1.7672624422733013E-2</v>
      </c>
    </row>
    <row r="1167" spans="51:56" ht="11.25" customHeight="1" x14ac:dyDescent="0.25">
      <c r="AY1167" s="159" t="s">
        <v>90</v>
      </c>
      <c r="AZ1167" s="158">
        <f>_xll.qlInterestRateIndexFixingDate(Currency&amp;"ibor"&amp;Tenor,BA1167,Trigger)</f>
        <v>47462</v>
      </c>
      <c r="BA1167" s="158">
        <f>_xll.qlCalendarAdvance(Calendar,BA1166,AY1167,"f",,Trigger)</f>
        <v>47464</v>
      </c>
      <c r="BB1167" s="158">
        <f>_xll.qlInterestRateIndexMaturity(Currency&amp;"ibor"&amp;Tenor,BA1167,Trigger)</f>
        <v>47829</v>
      </c>
      <c r="BC1167" s="320">
        <f>_xll.qlIndexFixing($AC$5,AZ1167,TRUE,_xll.ohTrigger(Trigger,Trigger12M))</f>
        <v>1.7901002379420008E-2</v>
      </c>
      <c r="BD1167" s="320">
        <f>_xll.qlIndexFixing($BE$1,AZ1167,TRUE,_xll.ohTrigger(Trigger,Trigger12M))</f>
        <v>1.7667574791668601E-2</v>
      </c>
    </row>
    <row r="1168" spans="51:56" ht="11.25" customHeight="1" x14ac:dyDescent="0.25">
      <c r="AY1168" s="159" t="s">
        <v>90</v>
      </c>
      <c r="AZ1168" s="158">
        <f>_xll.qlInterestRateIndexFixingDate(Currency&amp;"ibor"&amp;Tenor,BA1168,Trigger)</f>
        <v>47469</v>
      </c>
      <c r="BA1168" s="158">
        <f>_xll.qlCalendarAdvance(Calendar,BA1167,AY1168,"f",,Trigger)</f>
        <v>47471</v>
      </c>
      <c r="BB1168" s="158">
        <f>_xll.qlInterestRateIndexMaturity(Currency&amp;"ibor"&amp;Tenor,BA1168,Trigger)</f>
        <v>47836</v>
      </c>
      <c r="BC1168" s="320">
        <f>_xll.qlIndexFixing($AC$5,AZ1168,TRUE,_xll.ohTrigger(Trigger,Trigger12M))</f>
        <v>1.7896195078510438E-2</v>
      </c>
      <c r="BD1168" s="320">
        <f>_xll.qlIndexFixing($BE$1,AZ1168,TRUE,_xll.ohTrigger(Trigger,Trigger12M))</f>
        <v>1.7662519931483597E-2</v>
      </c>
    </row>
    <row r="1169" spans="51:56" ht="11.25" customHeight="1" x14ac:dyDescent="0.25">
      <c r="AY1169" s="159" t="s">
        <v>90</v>
      </c>
      <c r="AZ1169" s="158">
        <f>_xll.qlInterestRateIndexFixingDate(Currency&amp;"ibor"&amp;Tenor,BA1169,Trigger)</f>
        <v>47473</v>
      </c>
      <c r="BA1169" s="158">
        <f>_xll.qlCalendarAdvance(Calendar,BA1168,AY1169,"f",,Trigger)</f>
        <v>47479</v>
      </c>
      <c r="BB1169" s="158">
        <f>_xll.qlInterestRateIndexMaturity(Currency&amp;"ibor"&amp;Tenor,BA1169,Trigger)</f>
        <v>47844</v>
      </c>
      <c r="BC1169" s="320">
        <f>_xll.qlIndexFixing($AC$5,AZ1169,TRUE,_xll.ohTrigger(Trigger,Trigger12M))</f>
        <v>1.7890645038319726E-2</v>
      </c>
      <c r="BD1169" s="320">
        <f>_xll.qlIndexFixing($BE$1,AZ1169,TRUE,_xll.ohTrigger(Trigger,Trigger12M))</f>
        <v>1.7656735290274599E-2</v>
      </c>
    </row>
    <row r="1170" spans="51:56" ht="11.25" customHeight="1" x14ac:dyDescent="0.25">
      <c r="AY1170" s="159" t="s">
        <v>90</v>
      </c>
      <c r="AZ1170" s="158">
        <f>_xll.qlInterestRateIndexFixingDate(Currency&amp;"ibor"&amp;Tenor,BA1170,Trigger)</f>
        <v>47483</v>
      </c>
      <c r="BA1170" s="158">
        <f>_xll.qlCalendarAdvance(Calendar,BA1169,AY1170,"f",,Trigger)</f>
        <v>47486</v>
      </c>
      <c r="BB1170" s="158">
        <f>_xll.qlInterestRateIndexMaturity(Currency&amp;"ibor"&amp;Tenor,BA1170,Trigger)</f>
        <v>47851</v>
      </c>
      <c r="BC1170" s="320">
        <f>_xll.qlIndexFixing($AC$5,AZ1170,TRUE,_xll.ohTrigger(Trigger,Trigger12M))</f>
        <v>1.788573976964037E-2</v>
      </c>
      <c r="BD1170" s="320">
        <f>_xll.qlIndexFixing($BE$1,AZ1170,TRUE,_xll.ohTrigger(Trigger,Trigger12M))</f>
        <v>1.7651665922485054E-2</v>
      </c>
    </row>
    <row r="1171" spans="51:56" ht="11.25" customHeight="1" x14ac:dyDescent="0.25">
      <c r="AY1171" s="159" t="s">
        <v>90</v>
      </c>
      <c r="AZ1171" s="158">
        <f>_xll.qlInterestRateIndexFixingDate(Currency&amp;"ibor"&amp;Tenor,BA1171,Trigger)</f>
        <v>47491</v>
      </c>
      <c r="BA1171" s="158">
        <f>_xll.qlCalendarAdvance(Calendar,BA1170,AY1171,"f",,Trigger)</f>
        <v>47493</v>
      </c>
      <c r="BB1171" s="158">
        <f>_xll.qlInterestRateIndexMaturity(Currency&amp;"ibor"&amp;Tenor,BA1171,Trigger)</f>
        <v>47858</v>
      </c>
      <c r="BC1171" s="320">
        <f>_xll.qlIndexFixing($AC$5,AZ1171,TRUE,_xll.ohTrigger(Trigger,Trigger12M))</f>
        <v>1.7880788783717984E-2</v>
      </c>
      <c r="BD1171" s="320">
        <f>_xll.qlIndexFixing($BE$1,AZ1171,TRUE,_xll.ohTrigger(Trigger,Trigger12M))</f>
        <v>1.7646588229169813E-2</v>
      </c>
    </row>
    <row r="1172" spans="51:56" ht="11.25" customHeight="1" x14ac:dyDescent="0.25">
      <c r="AY1172" s="159" t="s">
        <v>90</v>
      </c>
      <c r="AZ1172" s="158">
        <f>_xll.qlInterestRateIndexFixingDate(Currency&amp;"ibor"&amp;Tenor,BA1172,Trigger)</f>
        <v>47498</v>
      </c>
      <c r="BA1172" s="158">
        <f>_xll.qlCalendarAdvance(Calendar,BA1171,AY1172,"f",,Trigger)</f>
        <v>47500</v>
      </c>
      <c r="BB1172" s="158">
        <f>_xll.qlInterestRateIndexMaturity(Currency&amp;"ibor"&amp;Tenor,BA1172,Trigger)</f>
        <v>47865</v>
      </c>
      <c r="BC1172" s="320">
        <f>_xll.qlIndexFixing($AC$5,AZ1172,TRUE,_xll.ohTrigger(Trigger,Trigger12M))</f>
        <v>1.7875792081229063E-2</v>
      </c>
      <c r="BD1172" s="320">
        <f>_xll.qlIndexFixing($BE$1,AZ1172,TRUE,_xll.ohTrigger(Trigger,Trigger12M))</f>
        <v>1.7641501211539446E-2</v>
      </c>
    </row>
    <row r="1173" spans="51:56" ht="11.25" customHeight="1" x14ac:dyDescent="0.25">
      <c r="AY1173" s="159" t="s">
        <v>90</v>
      </c>
      <c r="AZ1173" s="158">
        <f>_xll.qlInterestRateIndexFixingDate(Currency&amp;"ibor"&amp;Tenor,BA1173,Trigger)</f>
        <v>47505</v>
      </c>
      <c r="BA1173" s="158">
        <f>_xll.qlCalendarAdvance(Calendar,BA1172,AY1173,"f",,Trigger)</f>
        <v>47507</v>
      </c>
      <c r="BB1173" s="158">
        <f>_xll.qlInterestRateIndexMaturity(Currency&amp;"ibor"&amp;Tenor,BA1173,Trigger)</f>
        <v>47872</v>
      </c>
      <c r="BC1173" s="320">
        <f>_xll.qlIndexFixing($AC$5,AZ1173,TRUE,_xll.ohTrigger(Trigger,Trigger12M))</f>
        <v>1.7870749662856244E-2</v>
      </c>
      <c r="BD1173" s="320">
        <f>_xll.qlIndexFixing($BE$1,AZ1173,TRUE,_xll.ohTrigger(Trigger,Trigger12M))</f>
        <v>1.763640386425392E-2</v>
      </c>
    </row>
    <row r="1174" spans="51:56" ht="11.25" customHeight="1" x14ac:dyDescent="0.25">
      <c r="AY1174" s="159" t="s">
        <v>90</v>
      </c>
      <c r="AZ1174" s="158">
        <f>_xll.qlInterestRateIndexFixingDate(Currency&amp;"ibor"&amp;Tenor,BA1174,Trigger)</f>
        <v>47512</v>
      </c>
      <c r="BA1174" s="158">
        <f>_xll.qlCalendarAdvance(Calendar,BA1173,AY1174,"f",,Trigger)</f>
        <v>47514</v>
      </c>
      <c r="BB1174" s="158">
        <f>_xll.qlInterestRateIndexMaturity(Currency&amp;"ibor"&amp;Tenor,BA1174,Trigger)</f>
        <v>47879</v>
      </c>
      <c r="BC1174" s="320">
        <f>_xll.qlIndexFixing($AC$5,AZ1174,TRUE,_xll.ohTrigger(Trigger,Trigger12M))</f>
        <v>1.7865661529288288E-2</v>
      </c>
      <c r="BD1174" s="320">
        <f>_xll.qlIndexFixing($BE$1,AZ1174,TRUE,_xll.ohTrigger(Trigger,Trigger12M))</f>
        <v>1.7631295175423486E-2</v>
      </c>
    </row>
    <row r="1175" spans="51:56" ht="11.25" customHeight="1" x14ac:dyDescent="0.25">
      <c r="AY1175" s="159" t="s">
        <v>90</v>
      </c>
      <c r="AZ1175" s="158">
        <f>_xll.qlInterestRateIndexFixingDate(Currency&amp;"ibor"&amp;Tenor,BA1175,Trigger)</f>
        <v>47519</v>
      </c>
      <c r="BA1175" s="158">
        <f>_xll.qlCalendarAdvance(Calendar,BA1174,AY1175,"f",,Trigger)</f>
        <v>47521</v>
      </c>
      <c r="BB1175" s="158">
        <f>_xll.qlInterestRateIndexMaturity(Currency&amp;"ibor"&amp;Tenor,BA1175,Trigger)</f>
        <v>47886</v>
      </c>
      <c r="BC1175" s="320">
        <f>_xll.qlIndexFixing($AC$5,AZ1175,TRUE,_xll.ohTrigger(Trigger,Trigger12M))</f>
        <v>1.7860527681220751E-2</v>
      </c>
      <c r="BD1175" s="320">
        <f>_xll.qlIndexFixing($BE$1,AZ1175,TRUE,_xll.ohTrigger(Trigger,Trigger12M))</f>
        <v>1.7626174126608454E-2</v>
      </c>
    </row>
    <row r="1176" spans="51:56" ht="11.25" customHeight="1" x14ac:dyDescent="0.25">
      <c r="AY1176" s="159" t="s">
        <v>90</v>
      </c>
      <c r="AZ1176" s="158">
        <f>_xll.qlInterestRateIndexFixingDate(Currency&amp;"ibor"&amp;Tenor,BA1176,Trigger)</f>
        <v>47526</v>
      </c>
      <c r="BA1176" s="158">
        <f>_xll.qlCalendarAdvance(Calendar,BA1175,AY1176,"f",,Trigger)</f>
        <v>47528</v>
      </c>
      <c r="BB1176" s="158">
        <f>_xll.qlInterestRateIndexMaturity(Currency&amp;"ibor"&amp;Tenor,BA1176,Trigger)</f>
        <v>47893</v>
      </c>
      <c r="BC1176" s="320">
        <f>_xll.qlIndexFixing($AC$5,AZ1176,TRUE,_xll.ohTrigger(Trigger,Trigger12M))</f>
        <v>1.7855348119354655E-2</v>
      </c>
      <c r="BD1176" s="320">
        <f>_xll.qlIndexFixing($BE$1,AZ1176,TRUE,_xll.ohTrigger(Trigger,Trigger12M))</f>
        <v>1.7621039692819418E-2</v>
      </c>
    </row>
    <row r="1177" spans="51:56" ht="11.25" customHeight="1" x14ac:dyDescent="0.25">
      <c r="AY1177" s="159" t="s">
        <v>90</v>
      </c>
      <c r="AZ1177" s="158">
        <f>_xll.qlInterestRateIndexFixingDate(Currency&amp;"ibor"&amp;Tenor,BA1177,Trigger)</f>
        <v>47533</v>
      </c>
      <c r="BA1177" s="158">
        <f>_xll.qlCalendarAdvance(Calendar,BA1176,AY1177,"f",,Trigger)</f>
        <v>47535</v>
      </c>
      <c r="BB1177" s="158">
        <f>_xll.qlInterestRateIndexMaturity(Currency&amp;"ibor"&amp;Tenor,BA1177,Trigger)</f>
        <v>47900</v>
      </c>
      <c r="BC1177" s="320">
        <f>_xll.qlIndexFixing($AC$5,AZ1177,TRUE,_xll.ohTrigger(Trigger,Trigger12M))</f>
        <v>1.7850122844397825E-2</v>
      </c>
      <c r="BD1177" s="320">
        <f>_xll.qlIndexFixing($BE$1,AZ1177,TRUE,_xll.ohTrigger(Trigger,Trigger12M))</f>
        <v>1.7615890842518123E-2</v>
      </c>
    </row>
    <row r="1178" spans="51:56" ht="11.25" customHeight="1" x14ac:dyDescent="0.25">
      <c r="AY1178" s="159" t="s">
        <v>90</v>
      </c>
      <c r="AZ1178" s="158">
        <f>_xll.qlInterestRateIndexFixingDate(Currency&amp;"ibor"&amp;Tenor,BA1178,Trigger)</f>
        <v>47540</v>
      </c>
      <c r="BA1178" s="158">
        <f>_xll.qlCalendarAdvance(Calendar,BA1177,AY1178,"f",,Trigger)</f>
        <v>47542</v>
      </c>
      <c r="BB1178" s="158">
        <f>_xll.qlInterestRateIndexMaturity(Currency&amp;"ibor"&amp;Tenor,BA1178,Trigger)</f>
        <v>47907</v>
      </c>
      <c r="BC1178" s="320">
        <f>_xll.qlIndexFixing($AC$5,AZ1178,TRUE,_xll.ohTrigger(Trigger,Trigger12M))</f>
        <v>1.7844851857064206E-2</v>
      </c>
      <c r="BD1178" s="320">
        <f>_xll.qlIndexFixing($BE$1,AZ1178,TRUE,_xll.ohTrigger(Trigger,Trigger12M))</f>
        <v>1.7610726537617034E-2</v>
      </c>
    </row>
    <row r="1179" spans="51:56" ht="11.25" customHeight="1" x14ac:dyDescent="0.25">
      <c r="AY1179" s="159" t="s">
        <v>90</v>
      </c>
      <c r="AZ1179" s="158">
        <f>_xll.qlInterestRateIndexFixingDate(Currency&amp;"ibor"&amp;Tenor,BA1179,Trigger)</f>
        <v>47547</v>
      </c>
      <c r="BA1179" s="158">
        <f>_xll.qlCalendarAdvance(Calendar,BA1178,AY1179,"f",,Trigger)</f>
        <v>47549</v>
      </c>
      <c r="BB1179" s="158">
        <f>_xll.qlInterestRateIndexMaturity(Currency&amp;"ibor"&amp;Tenor,BA1179,Trigger)</f>
        <v>47914</v>
      </c>
      <c r="BC1179" s="320">
        <f>_xll.qlIndexFixing($AC$5,AZ1179,TRUE,_xll.ohTrigger(Trigger,Trigger12M))</f>
        <v>1.783953515807388E-2</v>
      </c>
      <c r="BD1179" s="320">
        <f>_xll.qlIndexFixing($BE$1,AZ1179,TRUE,_xll.ohTrigger(Trigger,Trigger12M))</f>
        <v>1.7605545733479999E-2</v>
      </c>
    </row>
    <row r="1180" spans="51:56" ht="11.25" customHeight="1" x14ac:dyDescent="0.25">
      <c r="AY1180" s="159" t="s">
        <v>90</v>
      </c>
      <c r="AZ1180" s="158">
        <f>_xll.qlInterestRateIndexFixingDate(Currency&amp;"ibor"&amp;Tenor,BA1180,Trigger)</f>
        <v>47554</v>
      </c>
      <c r="BA1180" s="158">
        <f>_xll.qlCalendarAdvance(Calendar,BA1179,AY1180,"f",,Trigger)</f>
        <v>47556</v>
      </c>
      <c r="BB1180" s="158">
        <f>_xll.qlInterestRateIndexMaturity(Currency&amp;"ibor"&amp;Tenor,BA1180,Trigger)</f>
        <v>47921</v>
      </c>
      <c r="BC1180" s="320">
        <f>_xll.qlIndexFixing($AC$5,AZ1180,TRUE,_xll.ohTrigger(Trigger,Trigger12M))</f>
        <v>1.7834172748153281E-2</v>
      </c>
      <c r="BD1180" s="320">
        <f>_xll.qlIndexFixing($BE$1,AZ1180,TRUE,_xll.ohTrigger(Trigger,Trigger12M))</f>
        <v>1.7600347378922226E-2</v>
      </c>
    </row>
    <row r="1181" spans="51:56" ht="11.25" customHeight="1" x14ac:dyDescent="0.25">
      <c r="AY1181" s="159" t="s">
        <v>90</v>
      </c>
      <c r="AZ1181" s="158">
        <f>_xll.qlInterestRateIndexFixingDate(Currency&amp;"ibor"&amp;Tenor,BA1181,Trigger)</f>
        <v>47561</v>
      </c>
      <c r="BA1181" s="158">
        <f>_xll.qlCalendarAdvance(Calendar,BA1180,AY1181,"f",,Trigger)</f>
        <v>47563</v>
      </c>
      <c r="BB1181" s="158">
        <f>_xll.qlInterestRateIndexMaturity(Currency&amp;"ibor"&amp;Tenor,BA1181,Trigger)</f>
        <v>47928</v>
      </c>
      <c r="BC1181" s="320">
        <f>_xll.qlIndexFixing($AC$5,AZ1181,TRUE,_xll.ohTrigger(Trigger,Trigger12M))</f>
        <v>1.7828764628034972E-2</v>
      </c>
      <c r="BD1181" s="320">
        <f>_xll.qlIndexFixing($BE$1,AZ1181,TRUE,_xll.ohTrigger(Trigger,Trigger12M))</f>
        <v>1.759513041621185E-2</v>
      </c>
    </row>
    <row r="1182" spans="51:56" ht="11.25" customHeight="1" x14ac:dyDescent="0.25">
      <c r="AY1182" s="159" t="s">
        <v>90</v>
      </c>
      <c r="AZ1182" s="158">
        <f>_xll.qlInterestRateIndexFixingDate(Currency&amp;"ibor"&amp;Tenor,BA1182,Trigger)</f>
        <v>47568</v>
      </c>
      <c r="BA1182" s="158">
        <f>_xll.qlCalendarAdvance(Calendar,BA1181,AY1182,"f",,Trigger)</f>
        <v>47570</v>
      </c>
      <c r="BB1182" s="158">
        <f>_xll.qlInterestRateIndexMaturity(Currency&amp;"ibor"&amp;Tenor,BA1182,Trigger)</f>
        <v>47935</v>
      </c>
      <c r="BC1182" s="320">
        <f>_xll.qlIndexFixing($AC$5,AZ1182,TRUE,_xll.ohTrigger(Trigger,Trigger12M))</f>
        <v>1.7823310798457871E-2</v>
      </c>
      <c r="BD1182" s="320">
        <f>_xll.qlIndexFixing($BE$1,AZ1182,TRUE,_xll.ohTrigger(Trigger,Trigger12M))</f>
        <v>1.7589893781068802E-2</v>
      </c>
    </row>
    <row r="1183" spans="51:56" ht="11.25" customHeight="1" x14ac:dyDescent="0.25">
      <c r="AY1183" s="159" t="s">
        <v>90</v>
      </c>
      <c r="AZ1183" s="158">
        <f>_xll.qlInterestRateIndexFixingDate(Currency&amp;"ibor"&amp;Tenor,BA1183,Trigger)</f>
        <v>47575</v>
      </c>
      <c r="BA1183" s="158">
        <f>_xll.qlCalendarAdvance(Calendar,BA1182,AY1183,"f",,Trigger)</f>
        <v>47577</v>
      </c>
      <c r="BB1183" s="158">
        <f>_xll.qlInterestRateIndexMaturity(Currency&amp;"ibor"&amp;Tenor,BA1183,Trigger)</f>
        <v>47942</v>
      </c>
      <c r="BC1183" s="320">
        <f>_xll.qlIndexFixing($AC$5,AZ1183,TRUE,_xll.ohTrigger(Trigger,Trigger12M))</f>
        <v>1.7817811260167241E-2</v>
      </c>
      <c r="BD1183" s="320">
        <f>_xll.qlIndexFixing($BE$1,AZ1183,TRUE,_xll.ohTrigger(Trigger,Trigger12M))</f>
        <v>1.7584636402665714E-2</v>
      </c>
    </row>
    <row r="1184" spans="51:56" ht="11.25" customHeight="1" x14ac:dyDescent="0.25">
      <c r="AY1184" s="159" t="s">
        <v>90</v>
      </c>
      <c r="AZ1184" s="158">
        <f>_xll.qlInterestRateIndexFixingDate(Currency&amp;"ibor"&amp;Tenor,BA1184,Trigger)</f>
        <v>47582</v>
      </c>
      <c r="BA1184" s="158">
        <f>_xll.qlCalendarAdvance(Calendar,BA1183,AY1184,"f",,Trigger)</f>
        <v>47584</v>
      </c>
      <c r="BB1184" s="158">
        <f>_xll.qlInterestRateIndexMaturity(Currency&amp;"ibor"&amp;Tenor,BA1184,Trigger)</f>
        <v>47953</v>
      </c>
      <c r="BC1184" s="320">
        <f>_xll.qlIndexFixing($AC$5,AZ1184,TRUE,_xll.ohTrigger(Trigger,Trigger12M))</f>
        <v>1.781657283401078E-2</v>
      </c>
      <c r="BD1184" s="320">
        <f>_xll.qlIndexFixing($BE$1,AZ1184,TRUE,_xll.ohTrigger(Trigger,Trigger12M))</f>
        <v>1.7579482735470331E-2</v>
      </c>
    </row>
    <row r="1185" spans="51:56" ht="11.25" customHeight="1" x14ac:dyDescent="0.25">
      <c r="AY1185" s="159" t="s">
        <v>90</v>
      </c>
      <c r="AZ1185" s="158">
        <f>_xll.qlInterestRateIndexFixingDate(Currency&amp;"ibor"&amp;Tenor,BA1185,Trigger)</f>
        <v>47589</v>
      </c>
      <c r="BA1185" s="158">
        <f>_xll.qlCalendarAdvance(Calendar,BA1184,AY1185,"f",,Trigger)</f>
        <v>47591</v>
      </c>
      <c r="BB1185" s="158">
        <f>_xll.qlInterestRateIndexMaturity(Currency&amp;"ibor"&amp;Tenor,BA1185,Trigger)</f>
        <v>47956</v>
      </c>
      <c r="BC1185" s="320">
        <f>_xll.qlIndexFixing($AC$5,AZ1185,TRUE,_xll.ohTrigger(Trigger,Trigger12M))</f>
        <v>1.7806675060456478E-2</v>
      </c>
      <c r="BD1185" s="320">
        <f>_xll.qlIndexFixing($BE$1,AZ1185,TRUE,_xll.ohTrigger(Trigger,Trigger12M))</f>
        <v>1.7574055100038188E-2</v>
      </c>
    </row>
    <row r="1186" spans="51:56" ht="11.25" customHeight="1" x14ac:dyDescent="0.25">
      <c r="AY1186" s="159" t="s">
        <v>90</v>
      </c>
      <c r="AZ1186" s="158">
        <f>_xll.qlInterestRateIndexFixingDate(Currency&amp;"ibor"&amp;Tenor,BA1186,Trigger)</f>
        <v>47596</v>
      </c>
      <c r="BA1186" s="158">
        <f>_xll.qlCalendarAdvance(Calendar,BA1185,AY1186,"f",,Trigger)</f>
        <v>47598</v>
      </c>
      <c r="BB1186" s="158">
        <f>_xll.qlInterestRateIndexMaturity(Currency&amp;"ibor"&amp;Tenor,BA1186,Trigger)</f>
        <v>47963</v>
      </c>
      <c r="BC1186" s="320">
        <f>_xll.qlIndexFixing($AC$5,AZ1186,TRUE,_xll.ohTrigger(Trigger,Trigger12M))</f>
        <v>1.7801038400557752E-2</v>
      </c>
      <c r="BD1186" s="320">
        <f>_xll.qlIndexFixing($BE$1,AZ1186,TRUE,_xll.ohTrigger(Trigger,Trigger12M))</f>
        <v>1.7568729001426399E-2</v>
      </c>
    </row>
    <row r="1187" spans="51:56" ht="11.25" customHeight="1" x14ac:dyDescent="0.25">
      <c r="AY1187" s="159" t="s">
        <v>90</v>
      </c>
      <c r="AZ1187" s="158">
        <f>_xll.qlInterestRateIndexFixingDate(Currency&amp;"ibor"&amp;Tenor,BA1187,Trigger)</f>
        <v>47602</v>
      </c>
      <c r="BA1187" s="158">
        <f>_xll.qlCalendarAdvance(Calendar,BA1186,AY1187,"f",,Trigger)</f>
        <v>47605</v>
      </c>
      <c r="BB1187" s="158">
        <f>_xll.qlInterestRateIndexMaturity(Currency&amp;"ibor"&amp;Tenor,BA1187,Trigger)</f>
        <v>47970</v>
      </c>
      <c r="BC1187" s="320">
        <f>_xll.qlIndexFixing($AC$5,AZ1187,TRUE,_xll.ohTrigger(Trigger,Trigger12M))</f>
        <v>1.779535603498833E-2</v>
      </c>
      <c r="BD1187" s="320">
        <f>_xll.qlIndexFixing($BE$1,AZ1187,TRUE,_xll.ohTrigger(Trigger,Trigger12M))</f>
        <v>1.7563377810782266E-2</v>
      </c>
    </row>
    <row r="1188" spans="51:56" ht="11.25" customHeight="1" x14ac:dyDescent="0.25">
      <c r="AY1188" s="159" t="s">
        <v>90</v>
      </c>
      <c r="AZ1188" s="158">
        <f>_xll.qlInterestRateIndexFixingDate(Currency&amp;"ibor"&amp;Tenor,BA1188,Trigger)</f>
        <v>47610</v>
      </c>
      <c r="BA1188" s="158">
        <f>_xll.qlCalendarAdvance(Calendar,BA1187,AY1188,"f",,Trigger)</f>
        <v>47612</v>
      </c>
      <c r="BB1188" s="158">
        <f>_xll.qlInterestRateIndexMaturity(Currency&amp;"ibor"&amp;Tenor,BA1188,Trigger)</f>
        <v>47977</v>
      </c>
      <c r="BC1188" s="320">
        <f>_xll.qlIndexFixing($AC$5,AZ1188,TRUE,_xll.ohTrigger(Trigger,Trigger12M))</f>
        <v>1.778962796452457E-2</v>
      </c>
      <c r="BD1188" s="320">
        <f>_xll.qlIndexFixing($BE$1,AZ1188,TRUE,_xll.ohTrigger(Trigger,Trigger12M))</f>
        <v>1.7558000424548435E-2</v>
      </c>
    </row>
    <row r="1189" spans="51:56" ht="11.25" customHeight="1" x14ac:dyDescent="0.25">
      <c r="AY1189" s="159" t="s">
        <v>90</v>
      </c>
      <c r="AZ1189" s="158">
        <f>_xll.qlInterestRateIndexFixingDate(Currency&amp;"ibor"&amp;Tenor,BA1189,Trigger)</f>
        <v>47617</v>
      </c>
      <c r="BA1189" s="158">
        <f>_xll.qlCalendarAdvance(Calendar,BA1188,AY1189,"f",,Trigger)</f>
        <v>47619</v>
      </c>
      <c r="BB1189" s="158">
        <f>_xll.qlInterestRateIndexMaturity(Currency&amp;"ibor"&amp;Tenor,BA1189,Trigger)</f>
        <v>47984</v>
      </c>
      <c r="BC1189" s="320">
        <f>_xll.qlIndexFixing($AC$5,AZ1189,TRUE,_xll.ohTrigger(Trigger,Trigger12M))</f>
        <v>1.7784309336654175E-2</v>
      </c>
      <c r="BD1189" s="320">
        <f>_xll.qlIndexFixing($BE$1,AZ1189,TRUE,_xll.ohTrigger(Trigger,Trigger12M))</f>
        <v>1.7552595737622707E-2</v>
      </c>
    </row>
    <row r="1190" spans="51:56" ht="11.25" customHeight="1" x14ac:dyDescent="0.25">
      <c r="AY1190" s="159" t="s">
        <v>90</v>
      </c>
      <c r="AZ1190" s="158">
        <f>_xll.qlInterestRateIndexFixingDate(Currency&amp;"ibor"&amp;Tenor,BA1190,Trigger)</f>
        <v>47624</v>
      </c>
      <c r="BA1190" s="158">
        <f>_xll.qlCalendarAdvance(Calendar,BA1189,AY1190,"f",,Trigger)</f>
        <v>47626</v>
      </c>
      <c r="BB1190" s="158">
        <f>_xll.qlInterestRateIndexMaturity(Currency&amp;"ibor"&amp;Tenor,BA1190,Trigger)</f>
        <v>47991</v>
      </c>
      <c r="BC1190" s="320">
        <f>_xll.qlIndexFixing($AC$5,AZ1190,TRUE,_xll.ohTrigger(Trigger,Trigger12M))</f>
        <v>1.7780087148714627E-2</v>
      </c>
      <c r="BD1190" s="320">
        <f>_xll.qlIndexFixing($BE$1,AZ1190,TRUE,_xll.ohTrigger(Trigger,Trigger12M))</f>
        <v>1.7547163074526338E-2</v>
      </c>
    </row>
    <row r="1191" spans="51:56" ht="11.25" customHeight="1" x14ac:dyDescent="0.25">
      <c r="AY1191" s="159" t="s">
        <v>90</v>
      </c>
      <c r="AZ1191" s="158">
        <f>_xll.qlInterestRateIndexFixingDate(Currency&amp;"ibor"&amp;Tenor,BA1191,Trigger)</f>
        <v>47631</v>
      </c>
      <c r="BA1191" s="158">
        <f>_xll.qlCalendarAdvance(Calendar,BA1190,AY1191,"f",,Trigger)</f>
        <v>47633</v>
      </c>
      <c r="BB1191" s="158">
        <f>_xll.qlInterestRateIndexMaturity(Currency&amp;"ibor"&amp;Tenor,BA1191,Trigger)</f>
        <v>47998</v>
      </c>
      <c r="BC1191" s="320">
        <f>_xll.qlIndexFixing($AC$5,AZ1191,TRUE,_xll.ohTrigger(Trigger,Trigger12M))</f>
        <v>1.7775825910335049E-2</v>
      </c>
      <c r="BD1191" s="320">
        <f>_xll.qlIndexFixing($BE$1,AZ1191,TRUE,_xll.ohTrigger(Trigger,Trigger12M))</f>
        <v>1.7541702524865459E-2</v>
      </c>
    </row>
    <row r="1192" spans="51:56" ht="11.25" customHeight="1" x14ac:dyDescent="0.25">
      <c r="AY1192" s="159" t="s">
        <v>90</v>
      </c>
      <c r="AZ1192" s="158">
        <f>_xll.qlInterestRateIndexFixingDate(Currency&amp;"ibor"&amp;Tenor,BA1192,Trigger)</f>
        <v>47638</v>
      </c>
      <c r="BA1192" s="158">
        <f>_xll.qlCalendarAdvance(Calendar,BA1191,AY1192,"f",,Trigger)</f>
        <v>47640</v>
      </c>
      <c r="BB1192" s="158">
        <f>_xll.qlInterestRateIndexMaturity(Currency&amp;"ibor"&amp;Tenor,BA1192,Trigger)</f>
        <v>48005</v>
      </c>
      <c r="BC1192" s="320">
        <f>_xll.qlIndexFixing($AC$5,AZ1192,TRUE,_xll.ohTrigger(Trigger,Trigger12M))</f>
        <v>1.7771525622012355E-2</v>
      </c>
      <c r="BD1192" s="320">
        <f>_xll.qlIndexFixing($BE$1,AZ1192,TRUE,_xll.ohTrigger(Trigger,Trigger12M))</f>
        <v>1.7536214256264011E-2</v>
      </c>
    </row>
    <row r="1193" spans="51:56" ht="11.25" customHeight="1" x14ac:dyDescent="0.25">
      <c r="AY1193" s="159" t="s">
        <v>90</v>
      </c>
      <c r="AZ1193" s="158">
        <f>_xll.qlInterestRateIndexFixingDate(Currency&amp;"ibor"&amp;Tenor,BA1193,Trigger)</f>
        <v>47645</v>
      </c>
      <c r="BA1193" s="158">
        <f>_xll.qlCalendarAdvance(Calendar,BA1192,AY1193,"f",,Trigger)</f>
        <v>47647</v>
      </c>
      <c r="BB1193" s="158">
        <f>_xll.qlInterestRateIndexMaturity(Currency&amp;"ibor"&amp;Tenor,BA1193,Trigger)</f>
        <v>48012</v>
      </c>
      <c r="BC1193" s="320">
        <f>_xll.qlIndexFixing($AC$5,AZ1193,TRUE,_xll.ohTrigger(Trigger,Trigger12M))</f>
        <v>1.7767186284248938E-2</v>
      </c>
      <c r="BD1193" s="320">
        <f>_xll.qlIndexFixing($BE$1,AZ1193,TRUE,_xll.ohTrigger(Trigger,Trigger12M))</f>
        <v>1.7530698436344628E-2</v>
      </c>
    </row>
    <row r="1194" spans="51:56" ht="11.25" customHeight="1" x14ac:dyDescent="0.25">
      <c r="AY1194" s="159" t="s">
        <v>90</v>
      </c>
      <c r="AZ1194" s="158">
        <f>_xll.qlInterestRateIndexFixingDate(Currency&amp;"ibor"&amp;Tenor,BA1194,Trigger)</f>
        <v>47652</v>
      </c>
      <c r="BA1194" s="158">
        <f>_xll.qlCalendarAdvance(Calendar,BA1193,AY1194,"f",,Trigger)</f>
        <v>47654</v>
      </c>
      <c r="BB1194" s="158">
        <f>_xll.qlInterestRateIndexMaturity(Currency&amp;"ibor"&amp;Tenor,BA1194,Trigger)</f>
        <v>48019</v>
      </c>
      <c r="BC1194" s="320">
        <f>_xll.qlIndexFixing($AC$5,AZ1194,TRUE,_xll.ohTrigger(Trigger,Trigger12M))</f>
        <v>1.7762807897550914E-2</v>
      </c>
      <c r="BD1194" s="320">
        <f>_xll.qlIndexFixing($BE$1,AZ1194,TRUE,_xll.ohTrigger(Trigger,Trigger12M))</f>
        <v>1.7525155232728396E-2</v>
      </c>
    </row>
    <row r="1195" spans="51:56" ht="11.25" customHeight="1" x14ac:dyDescent="0.25">
      <c r="AY1195" s="159" t="s">
        <v>90</v>
      </c>
      <c r="AZ1195" s="158">
        <f>_xll.qlInterestRateIndexFixingDate(Currency&amp;"ibor"&amp;Tenor,BA1195,Trigger)</f>
        <v>47659</v>
      </c>
      <c r="BA1195" s="158">
        <f>_xll.qlCalendarAdvance(Calendar,BA1194,AY1195,"f",,Trigger)</f>
        <v>47661</v>
      </c>
      <c r="BB1195" s="158">
        <f>_xll.qlInterestRateIndexMaturity(Currency&amp;"ibor"&amp;Tenor,BA1195,Trigger)</f>
        <v>48026</v>
      </c>
      <c r="BC1195" s="320">
        <f>_xll.qlIndexFixing($AC$5,AZ1195,TRUE,_xll.ohTrigger(Trigger,Trigger12M))</f>
        <v>1.7758390462429656E-2</v>
      </c>
      <c r="BD1195" s="320">
        <f>_xll.qlIndexFixing($BE$1,AZ1195,TRUE,_xll.ohTrigger(Trigger,Trigger12M))</f>
        <v>1.7519584813035321E-2</v>
      </c>
    </row>
    <row r="1196" spans="51:56" ht="11.25" customHeight="1" x14ac:dyDescent="0.25">
      <c r="AY1196" s="159" t="s">
        <v>90</v>
      </c>
      <c r="AZ1196" s="158">
        <f>_xll.qlInterestRateIndexFixingDate(Currency&amp;"ibor"&amp;Tenor,BA1196,Trigger)</f>
        <v>47666</v>
      </c>
      <c r="BA1196" s="158">
        <f>_xll.qlCalendarAdvance(Calendar,BA1195,AY1196,"f",,Trigger)</f>
        <v>47668</v>
      </c>
      <c r="BB1196" s="158">
        <f>_xll.qlInterestRateIndexMaturity(Currency&amp;"ibor"&amp;Tenor,BA1196,Trigger)</f>
        <v>48033</v>
      </c>
      <c r="BC1196" s="320">
        <f>_xll.qlIndexFixing($AC$5,AZ1196,TRUE,_xll.ohTrigger(Trigger,Trigger12M))</f>
        <v>1.7753933979400043E-2</v>
      </c>
      <c r="BD1196" s="320">
        <f>_xll.qlIndexFixing($BE$1,AZ1196,TRUE,_xll.ohTrigger(Trigger,Trigger12M))</f>
        <v>1.7513987344882773E-2</v>
      </c>
    </row>
    <row r="1197" spans="51:56" ht="11.25" customHeight="1" x14ac:dyDescent="0.25">
      <c r="AY1197" s="159" t="s">
        <v>90</v>
      </c>
      <c r="AZ1197" s="158">
        <f>_xll.qlInterestRateIndexFixingDate(Currency&amp;"ibor"&amp;Tenor,BA1197,Trigger)</f>
        <v>47673</v>
      </c>
      <c r="BA1197" s="158">
        <f>_xll.qlCalendarAdvance(Calendar,BA1196,AY1197,"f",,Trigger)</f>
        <v>47675</v>
      </c>
      <c r="BB1197" s="158">
        <f>_xll.qlInterestRateIndexMaturity(Currency&amp;"ibor"&amp;Tenor,BA1197,Trigger)</f>
        <v>48040</v>
      </c>
      <c r="BC1197" s="320">
        <f>_xll.qlIndexFixing($AC$5,AZ1197,TRUE,_xll.ohTrigger(Trigger,Trigger12M))</f>
        <v>1.7749438448982635E-2</v>
      </c>
      <c r="BD1197" s="320">
        <f>_xll.qlIndexFixing($BE$1,AZ1197,TRUE,_xll.ohTrigger(Trigger,Trigger12M))</f>
        <v>1.7508362995888347E-2</v>
      </c>
    </row>
    <row r="1198" spans="51:56" ht="11.25" customHeight="1" x14ac:dyDescent="0.25">
      <c r="AY1198" s="159" t="s">
        <v>90</v>
      </c>
      <c r="AZ1198" s="158">
        <f>_xll.qlInterestRateIndexFixingDate(Currency&amp;"ibor"&amp;Tenor,BA1198,Trigger)</f>
        <v>47680</v>
      </c>
      <c r="BA1198" s="158">
        <f>_xll.qlCalendarAdvance(Calendar,BA1197,AY1198,"f",,Trigger)</f>
        <v>47682</v>
      </c>
      <c r="BB1198" s="158">
        <f>_xll.qlInterestRateIndexMaturity(Currency&amp;"ibor"&amp;Tenor,BA1198,Trigger)</f>
        <v>48047</v>
      </c>
      <c r="BC1198" s="320">
        <f>_xll.qlIndexFixing($AC$5,AZ1198,TRUE,_xll.ohTrigger(Trigger,Trigger12M))</f>
        <v>1.7744903871702175E-2</v>
      </c>
      <c r="BD1198" s="320">
        <f>_xll.qlIndexFixing($BE$1,AZ1198,TRUE,_xll.ohTrigger(Trigger,Trigger12M))</f>
        <v>1.7502711933666783E-2</v>
      </c>
    </row>
    <row r="1199" spans="51:56" ht="11.25" customHeight="1" x14ac:dyDescent="0.25">
      <c r="AY1199" s="159" t="s">
        <v>90</v>
      </c>
      <c r="AZ1199" s="158">
        <f>_xll.qlInterestRateIndexFixingDate(Currency&amp;"ibor"&amp;Tenor,BA1199,Trigger)</f>
        <v>47687</v>
      </c>
      <c r="BA1199" s="158">
        <f>_xll.qlCalendarAdvance(Calendar,BA1198,AY1199,"f",,Trigger)</f>
        <v>47689</v>
      </c>
      <c r="BB1199" s="158">
        <f>_xll.qlInterestRateIndexMaturity(Currency&amp;"ibor"&amp;Tenor,BA1199,Trigger)</f>
        <v>48054</v>
      </c>
      <c r="BC1199" s="320">
        <f>_xll.qlIndexFixing($AC$5,AZ1199,TRUE,_xll.ohTrigger(Trigger,Trigger12M))</f>
        <v>1.7740330248087764E-2</v>
      </c>
      <c r="BD1199" s="320">
        <f>_xll.qlIndexFixing($BE$1,AZ1199,TRUE,_xll.ohTrigger(Trigger,Trigger12M))</f>
        <v>1.7497034325831946E-2</v>
      </c>
    </row>
    <row r="1200" spans="51:56" ht="11.25" customHeight="1" x14ac:dyDescent="0.25">
      <c r="AY1200" s="159" t="s">
        <v>90</v>
      </c>
      <c r="AZ1200" s="158">
        <f>_xll.qlInterestRateIndexFixingDate(Currency&amp;"ibor"&amp;Tenor,BA1200,Trigger)</f>
        <v>47694</v>
      </c>
      <c r="BA1200" s="158">
        <f>_xll.qlCalendarAdvance(Calendar,BA1199,AY1200,"f",,Trigger)</f>
        <v>47696</v>
      </c>
      <c r="BB1200" s="158">
        <f>_xll.qlInterestRateIndexMaturity(Currency&amp;"ibor"&amp;Tenor,BA1200,Trigger)</f>
        <v>48061</v>
      </c>
      <c r="BC1200" s="320">
        <f>_xll.qlIndexFixing($AC$5,AZ1200,TRUE,_xll.ohTrigger(Trigger,Trigger12M))</f>
        <v>1.7735717578672899E-2</v>
      </c>
      <c r="BD1200" s="320">
        <f>_xll.qlIndexFixing($BE$1,AZ1200,TRUE,_xll.ohTrigger(Trigger,Trigger12M))</f>
        <v>1.7491330339995084E-2</v>
      </c>
    </row>
    <row r="1201" spans="51:56" ht="11.25" customHeight="1" x14ac:dyDescent="0.25">
      <c r="AY1201" s="159" t="s">
        <v>90</v>
      </c>
      <c r="AZ1201" s="158">
        <f>_xll.qlInterestRateIndexFixingDate(Currency&amp;"ibor"&amp;Tenor,BA1201,Trigger)</f>
        <v>47701</v>
      </c>
      <c r="BA1201" s="158">
        <f>_xll.qlCalendarAdvance(Calendar,BA1200,AY1201,"f",,Trigger)</f>
        <v>47703</v>
      </c>
      <c r="BB1201" s="158">
        <f>_xll.qlInterestRateIndexMaturity(Currency&amp;"ibor"&amp;Tenor,BA1201,Trigger)</f>
        <v>48068</v>
      </c>
      <c r="BC1201" s="320">
        <f>_xll.qlIndexFixing($AC$5,AZ1201,TRUE,_xll.ohTrigger(Trigger,Trigger12M))</f>
        <v>1.7731065863996542E-2</v>
      </c>
      <c r="BD1201" s="320">
        <f>_xll.qlIndexFixing($BE$1,AZ1201,TRUE,_xll.ohTrigger(Trigger,Trigger12M))</f>
        <v>1.7485600143766773E-2</v>
      </c>
    </row>
    <row r="1202" spans="51:56" ht="11.25" customHeight="1" x14ac:dyDescent="0.25">
      <c r="AY1202" s="159" t="s">
        <v>90</v>
      </c>
      <c r="AZ1202" s="158">
        <f>_xll.qlInterestRateIndexFixingDate(Currency&amp;"ibor"&amp;Tenor,BA1202,Trigger)</f>
        <v>47708</v>
      </c>
      <c r="BA1202" s="158">
        <f>_xll.qlCalendarAdvance(Calendar,BA1201,AY1202,"f",,Trigger)</f>
        <v>47710</v>
      </c>
      <c r="BB1202" s="158">
        <f>_xll.qlInterestRateIndexMaturity(Currency&amp;"ibor"&amp;Tenor,BA1202,Trigger)</f>
        <v>48075</v>
      </c>
      <c r="BC1202" s="320">
        <f>_xll.qlIndexFixing($AC$5,AZ1202,TRUE,_xll.ohTrigger(Trigger,Trigger12M))</f>
        <v>1.7726375104601167E-2</v>
      </c>
      <c r="BD1202" s="320">
        <f>_xll.qlIndexFixing($BE$1,AZ1202,TRUE,_xll.ohTrigger(Trigger,Trigger12M))</f>
        <v>1.7479843904754974E-2</v>
      </c>
    </row>
    <row r="1203" spans="51:56" ht="11.25" customHeight="1" x14ac:dyDescent="0.25">
      <c r="AY1203" s="159" t="s">
        <v>90</v>
      </c>
      <c r="AZ1203" s="158">
        <f>_xll.qlInterestRateIndexFixingDate(Currency&amp;"ibor"&amp;Tenor,BA1203,Trigger)</f>
        <v>47715</v>
      </c>
      <c r="BA1203" s="158">
        <f>_xll.qlCalendarAdvance(Calendar,BA1202,AY1203,"f",,Trigger)</f>
        <v>47717</v>
      </c>
      <c r="BB1203" s="158">
        <f>_xll.qlInterestRateIndexMaturity(Currency&amp;"ibor"&amp;Tenor,BA1203,Trigger)</f>
        <v>48082</v>
      </c>
      <c r="BC1203" s="320">
        <f>_xll.qlIndexFixing($AC$5,AZ1203,TRUE,_xll.ohTrigger(Trigger,Trigger12M))</f>
        <v>1.772164530103406E-2</v>
      </c>
      <c r="BD1203" s="320">
        <f>_xll.qlIndexFixing($BE$1,AZ1203,TRUE,_xll.ohTrigger(Trigger,Trigger12M))</f>
        <v>1.747406179056676E-2</v>
      </c>
    </row>
    <row r="1204" spans="51:56" ht="11.25" customHeight="1" x14ac:dyDescent="0.25">
      <c r="AY1204" s="159" t="s">
        <v>90</v>
      </c>
      <c r="AZ1204" s="158">
        <f>_xll.qlInterestRateIndexFixingDate(Currency&amp;"ibor"&amp;Tenor,BA1204,Trigger)</f>
        <v>47722</v>
      </c>
      <c r="BA1204" s="158">
        <f>_xll.qlCalendarAdvance(Calendar,BA1203,AY1204,"f",,Trigger)</f>
        <v>47724</v>
      </c>
      <c r="BB1204" s="158">
        <f>_xll.qlInterestRateIndexMaturity(Currency&amp;"ibor"&amp;Tenor,BA1204,Trigger)</f>
        <v>48089</v>
      </c>
      <c r="BC1204" s="320">
        <f>_xll.qlIndexFixing($AC$5,AZ1204,TRUE,_xll.ohTrigger(Trigger,Trigger12M))</f>
        <v>1.7716876453847549E-2</v>
      </c>
      <c r="BD1204" s="320">
        <f>_xll.qlIndexFixing($BE$1,AZ1204,TRUE,_xll.ohTrigger(Trigger,Trigger12M))</f>
        <v>1.7468253968806365E-2</v>
      </c>
    </row>
    <row r="1205" spans="51:56" ht="11.25" customHeight="1" x14ac:dyDescent="0.25">
      <c r="AY1205" s="159" t="s">
        <v>90</v>
      </c>
      <c r="AZ1205" s="158">
        <f>_xll.qlInterestRateIndexFixingDate(Currency&amp;"ibor"&amp;Tenor,BA1205,Trigger)</f>
        <v>47729</v>
      </c>
      <c r="BA1205" s="158">
        <f>_xll.qlCalendarAdvance(Calendar,BA1204,AY1205,"f",,Trigger)</f>
        <v>47731</v>
      </c>
      <c r="BB1205" s="158">
        <f>_xll.qlInterestRateIndexMaturity(Currency&amp;"ibor"&amp;Tenor,BA1205,Trigger)</f>
        <v>48096</v>
      </c>
      <c r="BC1205" s="320">
        <f>_xll.qlIndexFixing($AC$5,AZ1205,TRUE,_xll.ohTrigger(Trigger,Trigger12M))</f>
        <v>1.7712068563598117E-2</v>
      </c>
      <c r="BD1205" s="320">
        <f>_xll.qlIndexFixing($BE$1,AZ1205,TRUE,_xll.ohTrigger(Trigger,Trigger12M))</f>
        <v>1.746242060707693E-2</v>
      </c>
    </row>
    <row r="1206" spans="51:56" ht="11.25" customHeight="1" x14ac:dyDescent="0.25">
      <c r="AY1206" s="159" t="s">
        <v>90</v>
      </c>
      <c r="AZ1206" s="158">
        <f>_xll.qlInterestRateIndexFixingDate(Currency&amp;"ibor"&amp;Tenor,BA1206,Trigger)</f>
        <v>47736</v>
      </c>
      <c r="BA1206" s="158">
        <f>_xll.qlCalendarAdvance(Calendar,BA1205,AY1206,"f",,Trigger)</f>
        <v>47738</v>
      </c>
      <c r="BB1206" s="158">
        <f>_xll.qlInterestRateIndexMaturity(Currency&amp;"ibor"&amp;Tenor,BA1206,Trigger)</f>
        <v>48103</v>
      </c>
      <c r="BC1206" s="320">
        <f>_xll.qlIndexFixing($AC$5,AZ1206,TRUE,_xll.ohTrigger(Trigger,Trigger12M))</f>
        <v>1.7707221630846631E-2</v>
      </c>
      <c r="BD1206" s="320">
        <f>_xll.qlIndexFixing($BE$1,AZ1206,TRUE,_xll.ohTrigger(Trigger,Trigger12M))</f>
        <v>1.7456561872979174E-2</v>
      </c>
    </row>
    <row r="1207" spans="51:56" ht="11.25" customHeight="1" x14ac:dyDescent="0.25">
      <c r="AY1207" s="159" t="s">
        <v>90</v>
      </c>
      <c r="AZ1207" s="158">
        <f>_xll.qlInterestRateIndexFixingDate(Currency&amp;"ibor"&amp;Tenor,BA1207,Trigger)</f>
        <v>47743</v>
      </c>
      <c r="BA1207" s="158">
        <f>_xll.qlCalendarAdvance(Calendar,BA1206,AY1207,"f",,Trigger)</f>
        <v>47745</v>
      </c>
      <c r="BB1207" s="158">
        <f>_xll.qlInterestRateIndexMaturity(Currency&amp;"ibor"&amp;Tenor,BA1207,Trigger)</f>
        <v>48110</v>
      </c>
      <c r="BC1207" s="320">
        <f>_xll.qlIndexFixing($AC$5,AZ1207,TRUE,_xll.ohTrigger(Trigger,Trigger12M))</f>
        <v>1.7702335656159217E-2</v>
      </c>
      <c r="BD1207" s="320">
        <f>_xll.qlIndexFixing($BE$1,AZ1207,TRUE,_xll.ohTrigger(Trigger,Trigger12M))</f>
        <v>1.7450677934112299E-2</v>
      </c>
    </row>
    <row r="1208" spans="51:56" ht="11.25" customHeight="1" x14ac:dyDescent="0.25">
      <c r="AY1208" s="159" t="s">
        <v>90</v>
      </c>
      <c r="AZ1208" s="158">
        <f>_xll.qlInterestRateIndexFixingDate(Currency&amp;"ibor"&amp;Tenor,BA1208,Trigger)</f>
        <v>47750</v>
      </c>
      <c r="BA1208" s="158">
        <f>_xll.qlCalendarAdvance(Calendar,BA1207,AY1208,"f",,Trigger)</f>
        <v>47752</v>
      </c>
      <c r="BB1208" s="158">
        <f>_xll.qlInterestRateIndexMaturity(Currency&amp;"ibor"&amp;Tenor,BA1208,Trigger)</f>
        <v>48117</v>
      </c>
      <c r="BC1208" s="320">
        <f>_xll.qlIndexFixing($AC$5,AZ1208,TRUE,_xll.ohTrigger(Trigger,Trigger12M))</f>
        <v>1.7697410640105493E-2</v>
      </c>
      <c r="BD1208" s="320">
        <f>_xll.qlIndexFixing($BE$1,AZ1208,TRUE,_xll.ohTrigger(Trigger,Trigger12M))</f>
        <v>1.7444768958073089E-2</v>
      </c>
    </row>
    <row r="1209" spans="51:56" ht="11.25" customHeight="1" x14ac:dyDescent="0.25">
      <c r="AY1209" s="159" t="s">
        <v>90</v>
      </c>
      <c r="AZ1209" s="158">
        <f>_xll.qlInterestRateIndexFixingDate(Currency&amp;"ibor"&amp;Tenor,BA1209,Trigger)</f>
        <v>47757</v>
      </c>
      <c r="BA1209" s="158">
        <f>_xll.qlCalendarAdvance(Calendar,BA1208,AY1209,"f",,Trigger)</f>
        <v>47759</v>
      </c>
      <c r="BB1209" s="158">
        <f>_xll.qlInterestRateIndexMaturity(Currency&amp;"ibor"&amp;Tenor,BA1209,Trigger)</f>
        <v>48124</v>
      </c>
      <c r="BC1209" s="320">
        <f>_xll.qlIndexFixing($AC$5,AZ1209,TRUE,_xll.ohTrigger(Trigger,Trigger12M))</f>
        <v>1.7692446583260791E-2</v>
      </c>
      <c r="BD1209" s="320">
        <f>_xll.qlIndexFixing($BE$1,AZ1209,TRUE,_xll.ohTrigger(Trigger,Trigger12M))</f>
        <v>1.7438835112456138E-2</v>
      </c>
    </row>
    <row r="1210" spans="51:56" ht="11.25" customHeight="1" x14ac:dyDescent="0.25">
      <c r="AY1210" s="159" t="s">
        <v>90</v>
      </c>
      <c r="AZ1210" s="158">
        <f>_xll.qlInterestRateIndexFixingDate(Currency&amp;"ibor"&amp;Tenor,BA1210,Trigger)</f>
        <v>47764</v>
      </c>
      <c r="BA1210" s="158">
        <f>_xll.qlCalendarAdvance(Calendar,BA1209,AY1210,"f",,Trigger)</f>
        <v>47766</v>
      </c>
      <c r="BB1210" s="158">
        <f>_xll.qlInterestRateIndexMaturity(Currency&amp;"ibor"&amp;Tenor,BA1210,Trigger)</f>
        <v>48131</v>
      </c>
      <c r="BC1210" s="320">
        <f>_xll.qlIndexFixing($AC$5,AZ1210,TRUE,_xll.ohTrigger(Trigger,Trigger12M))</f>
        <v>1.7687443486204147E-2</v>
      </c>
      <c r="BD1210" s="320">
        <f>_xll.qlIndexFixing($BE$1,AZ1210,TRUE,_xll.ohTrigger(Trigger,Trigger12M))</f>
        <v>1.7432876564854732E-2</v>
      </c>
    </row>
    <row r="1211" spans="51:56" ht="11.25" customHeight="1" x14ac:dyDescent="0.25">
      <c r="AY1211" s="159" t="s">
        <v>90</v>
      </c>
      <c r="AZ1211" s="158">
        <f>_xll.qlInterestRateIndexFixingDate(Currency&amp;"ibor"&amp;Tenor,BA1211,Trigger)</f>
        <v>47771</v>
      </c>
      <c r="BA1211" s="158">
        <f>_xll.qlCalendarAdvance(Calendar,BA1210,AY1211,"f",,Trigger)</f>
        <v>47773</v>
      </c>
      <c r="BB1211" s="158">
        <f>_xll.qlInterestRateIndexMaturity(Currency&amp;"ibor"&amp;Tenor,BA1211,Trigger)</f>
        <v>48138</v>
      </c>
      <c r="BC1211" s="320">
        <f>_xll.qlIndexFixing($AC$5,AZ1211,TRUE,_xll.ohTrigger(Trigger,Trigger12M))</f>
        <v>1.7682401349519424E-2</v>
      </c>
      <c r="BD1211" s="320">
        <f>_xll.qlIndexFixing($BE$1,AZ1211,TRUE,_xll.ohTrigger(Trigger,Trigger12M))</f>
        <v>1.74268934828593E-2</v>
      </c>
    </row>
    <row r="1212" spans="51:56" ht="11.25" customHeight="1" x14ac:dyDescent="0.25">
      <c r="AY1212" s="159" t="s">
        <v>90</v>
      </c>
      <c r="AZ1212" s="158">
        <f>_xll.qlInterestRateIndexFixingDate(Currency&amp;"ibor"&amp;Tenor,BA1212,Trigger)</f>
        <v>47778</v>
      </c>
      <c r="BA1212" s="158">
        <f>_xll.qlCalendarAdvance(Calendar,BA1211,AY1212,"f",,Trigger)</f>
        <v>47780</v>
      </c>
      <c r="BB1212" s="158">
        <f>_xll.qlInterestRateIndexMaturity(Currency&amp;"ibor"&amp;Tenor,BA1212,Trigger)</f>
        <v>48145</v>
      </c>
      <c r="BC1212" s="320">
        <f>_xll.qlIndexFixing($AC$5,AZ1212,TRUE,_xll.ohTrigger(Trigger,Trigger12M))</f>
        <v>1.7677320173795304E-2</v>
      </c>
      <c r="BD1212" s="320">
        <f>_xll.qlIndexFixing($BE$1,AZ1212,TRUE,_xll.ohTrigger(Trigger,Trigger12M))</f>
        <v>1.742088603405809E-2</v>
      </c>
    </row>
    <row r="1213" spans="51:56" ht="11.25" customHeight="1" x14ac:dyDescent="0.25">
      <c r="AY1213" s="159" t="s">
        <v>90</v>
      </c>
      <c r="AZ1213" s="158">
        <f>_xll.qlInterestRateIndexFixingDate(Currency&amp;"ibor"&amp;Tenor,BA1213,Trigger)</f>
        <v>47785</v>
      </c>
      <c r="BA1213" s="158">
        <f>_xll.qlCalendarAdvance(Calendar,BA1212,AY1213,"f",,Trigger)</f>
        <v>47787</v>
      </c>
      <c r="BB1213" s="158">
        <f>_xll.qlInterestRateIndexMaturity(Currency&amp;"ibor"&amp;Tenor,BA1213,Trigger)</f>
        <v>48152</v>
      </c>
      <c r="BC1213" s="320">
        <f>_xll.qlIndexFixing($AC$5,AZ1213,TRUE,_xll.ohTrigger(Trigger,Trigger12M))</f>
        <v>1.7672199959624407E-2</v>
      </c>
      <c r="BD1213" s="320">
        <f>_xll.qlIndexFixing($BE$1,AZ1213,TRUE,_xll.ohTrigger(Trigger,Trigger12M))</f>
        <v>1.7414854386037595E-2</v>
      </c>
    </row>
    <row r="1214" spans="51:56" ht="11.25" customHeight="1" x14ac:dyDescent="0.25">
      <c r="AY1214" s="159" t="s">
        <v>90</v>
      </c>
      <c r="AZ1214" s="158">
        <f>_xll.qlInterestRateIndexFixingDate(Currency&amp;"ibor"&amp;Tenor,BA1214,Trigger)</f>
        <v>47792</v>
      </c>
      <c r="BA1214" s="158">
        <f>_xll.qlCalendarAdvance(Calendar,BA1213,AY1214,"f",,Trigger)</f>
        <v>47794</v>
      </c>
      <c r="BB1214" s="158">
        <f>_xll.qlInterestRateIndexMaturity(Currency&amp;"ibor"&amp;Tenor,BA1214,Trigger)</f>
        <v>48159</v>
      </c>
      <c r="BC1214" s="320">
        <f>_xll.qlIndexFixing($AC$5,AZ1214,TRUE,_xll.ohTrigger(Trigger,Trigger12M))</f>
        <v>1.7667040707604831E-2</v>
      </c>
      <c r="BD1214" s="320">
        <f>_xll.qlIndexFixing($BE$1,AZ1214,TRUE,_xll.ohTrigger(Trigger,Trigger12M))</f>
        <v>1.7408798706381897E-2</v>
      </c>
    </row>
    <row r="1215" spans="51:56" ht="11.25" customHeight="1" x14ac:dyDescent="0.25">
      <c r="AY1215" s="159" t="s">
        <v>90</v>
      </c>
      <c r="AZ1215" s="158">
        <f>_xll.qlInterestRateIndexFixingDate(Currency&amp;"ibor"&amp;Tenor,BA1215,Trigger)</f>
        <v>47799</v>
      </c>
      <c r="BA1215" s="158">
        <f>_xll.qlCalendarAdvance(Calendar,BA1214,AY1215,"f",,Trigger)</f>
        <v>47801</v>
      </c>
      <c r="BB1215" s="158">
        <f>_xll.qlInterestRateIndexMaturity(Currency&amp;"ibor"&amp;Tenor,BA1215,Trigger)</f>
        <v>48166</v>
      </c>
      <c r="BC1215" s="320">
        <f>_xll.qlIndexFixing($AC$5,AZ1215,TRUE,_xll.ohTrigger(Trigger,Trigger12M))</f>
        <v>1.7661842418337955E-2</v>
      </c>
      <c r="BD1215" s="320">
        <f>_xll.qlIndexFixing($BE$1,AZ1215,TRUE,_xll.ohTrigger(Trigger,Trigger12M))</f>
        <v>1.7402719162672452E-2</v>
      </c>
    </row>
    <row r="1216" spans="51:56" ht="11.25" customHeight="1" x14ac:dyDescent="0.25">
      <c r="AY1216" s="159" t="s">
        <v>90</v>
      </c>
      <c r="AZ1216" s="158">
        <f>_xll.qlInterestRateIndexFixingDate(Currency&amp;"ibor"&amp;Tenor,BA1216,Trigger)</f>
        <v>47806</v>
      </c>
      <c r="BA1216" s="158">
        <f>_xll.qlCalendarAdvance(Calendar,BA1215,AY1216,"f",,Trigger)</f>
        <v>47808</v>
      </c>
      <c r="BB1216" s="158">
        <f>_xll.qlInterestRateIndexMaturity(Currency&amp;"ibor"&amp;Tenor,BA1216,Trigger)</f>
        <v>48173</v>
      </c>
      <c r="BC1216" s="320">
        <f>_xll.qlIndexFixing($AC$5,AZ1216,TRUE,_xll.ohTrigger(Trigger,Trigger12M))</f>
        <v>1.765660509243086E-2</v>
      </c>
      <c r="BD1216" s="320">
        <f>_xll.qlIndexFixing($BE$1,AZ1216,TRUE,_xll.ohTrigger(Trigger,Trigger12M))</f>
        <v>1.7396615922488527E-2</v>
      </c>
    </row>
    <row r="1217" spans="51:56" ht="11.25" customHeight="1" x14ac:dyDescent="0.25">
      <c r="AY1217" s="159" t="s">
        <v>90</v>
      </c>
      <c r="AZ1217" s="158">
        <f>_xll.qlInterestRateIndexFixingDate(Currency&amp;"ibor"&amp;Tenor,BA1217,Trigger)</f>
        <v>47813</v>
      </c>
      <c r="BA1217" s="158">
        <f>_xll.qlCalendarAdvance(Calendar,BA1216,AY1217,"f",,Trigger)</f>
        <v>47815</v>
      </c>
      <c r="BB1217" s="158">
        <f>_xll.qlInterestRateIndexMaturity(Currency&amp;"ibor"&amp;Tenor,BA1217,Trigger)</f>
        <v>48180</v>
      </c>
      <c r="BC1217" s="320">
        <f>_xll.qlIndexFixing($AC$5,AZ1217,TRUE,_xll.ohTrigger(Trigger,Trigger12M))</f>
        <v>1.765132873049478E-2</v>
      </c>
      <c r="BD1217" s="320">
        <f>_xll.qlIndexFixing($BE$1,AZ1217,TRUE,_xll.ohTrigger(Trigger,Trigger12M))</f>
        <v>1.7390489153407414E-2</v>
      </c>
    </row>
    <row r="1218" spans="51:56" ht="11.25" customHeight="1" x14ac:dyDescent="0.25">
      <c r="AY1218" s="159" t="s">
        <v>90</v>
      </c>
      <c r="AZ1218" s="158">
        <f>_xll.qlInterestRateIndexFixingDate(Currency&amp;"ibor"&amp;Tenor,BA1218,Trigger)</f>
        <v>47820</v>
      </c>
      <c r="BA1218" s="158">
        <f>_xll.qlCalendarAdvance(Calendar,BA1217,AY1218,"f",,Trigger)</f>
        <v>47822</v>
      </c>
      <c r="BB1218" s="158">
        <f>_xll.qlInterestRateIndexMaturity(Currency&amp;"ibor"&amp;Tenor,BA1218,Trigger)</f>
        <v>48187</v>
      </c>
      <c r="BC1218" s="320">
        <f>_xll.qlIndexFixing($AC$5,AZ1218,TRUE,_xll.ohTrigger(Trigger,Trigger12M))</f>
        <v>1.7646013333145329E-2</v>
      </c>
      <c r="BD1218" s="320">
        <f>_xll.qlIndexFixing($BE$1,AZ1218,TRUE,_xll.ohTrigger(Trigger,Trigger12M))</f>
        <v>1.7384339023003341E-2</v>
      </c>
    </row>
    <row r="1219" spans="51:56" ht="11.25" customHeight="1" x14ac:dyDescent="0.25">
      <c r="AY1219" s="159" t="s">
        <v>90</v>
      </c>
      <c r="AZ1219" s="158">
        <f>_xll.qlInterestRateIndexFixingDate(Currency&amp;"ibor"&amp;Tenor,BA1219,Trigger)</f>
        <v>47827</v>
      </c>
      <c r="BA1219" s="158">
        <f>_xll.qlCalendarAdvance(Calendar,BA1218,AY1219,"f",,Trigger)</f>
        <v>47829</v>
      </c>
      <c r="BB1219" s="158">
        <f>_xll.qlInterestRateIndexMaturity(Currency&amp;"ibor"&amp;Tenor,BA1219,Trigger)</f>
        <v>48194</v>
      </c>
      <c r="BC1219" s="320">
        <f>_xll.qlIndexFixing($AC$5,AZ1219,TRUE,_xll.ohTrigger(Trigger,Trigger12M))</f>
        <v>1.7640658901002731E-2</v>
      </c>
      <c r="BD1219" s="320">
        <f>_xll.qlIndexFixing($BE$1,AZ1219,TRUE,_xll.ohTrigger(Trigger,Trigger12M))</f>
        <v>1.737816569884857E-2</v>
      </c>
    </row>
    <row r="1220" spans="51:56" ht="11.25" customHeight="1" x14ac:dyDescent="0.25">
      <c r="AY1220" s="159" t="s">
        <v>90</v>
      </c>
      <c r="AZ1220" s="158">
        <f>_xll.qlInterestRateIndexFixingDate(Currency&amp;"ibor"&amp;Tenor,BA1220,Trigger)</f>
        <v>47834</v>
      </c>
      <c r="BA1220" s="158">
        <f>_xll.qlCalendarAdvance(Calendar,BA1219,AY1220,"f",,Trigger)</f>
        <v>47836</v>
      </c>
      <c r="BB1220" s="158">
        <f>_xll.qlInterestRateIndexMaturity(Currency&amp;"ibor"&amp;Tenor,BA1220,Trigger)</f>
        <v>48201</v>
      </c>
      <c r="BC1220" s="320">
        <f>_xll.qlIndexFixing($AC$5,AZ1220,TRUE,_xll.ohTrigger(Trigger,Trigger12M))</f>
        <v>1.7635265434692234E-2</v>
      </c>
      <c r="BD1220" s="320">
        <f>_xll.qlIndexFixing($BE$1,AZ1220,TRUE,_xll.ohTrigger(Trigger,Trigger12M))</f>
        <v>1.7371969348512508E-2</v>
      </c>
    </row>
    <row r="1221" spans="51:56" ht="11.25" customHeight="1" x14ac:dyDescent="0.25">
      <c r="AY1221" s="159" t="s">
        <v>90</v>
      </c>
      <c r="AZ1221" s="158">
        <f>_xll.qlInterestRateIndexFixingDate(Currency&amp;"ibor"&amp;Tenor,BA1221,Trigger)</f>
        <v>47840</v>
      </c>
      <c r="BA1221" s="158">
        <f>_xll.qlCalendarAdvance(Calendar,BA1220,AY1221,"f",,Trigger)</f>
        <v>47844</v>
      </c>
      <c r="BB1221" s="158">
        <f>_xll.qlInterestRateIndexMaturity(Currency&amp;"ibor"&amp;Tenor,BA1221,Trigger)</f>
        <v>48211</v>
      </c>
      <c r="BC1221" s="320">
        <f>_xll.qlIndexFixing($AC$5,AZ1221,TRUE,_xll.ohTrigger(Trigger,Trigger12M))</f>
        <v>1.7629641353863041E-2</v>
      </c>
      <c r="BD1221" s="320">
        <f>_xll.qlIndexFixing($BE$1,AZ1221,TRUE,_xll.ohTrigger(Trigger,Trigger12M))</f>
        <v>1.7364773483374538E-2</v>
      </c>
    </row>
    <row r="1222" spans="51:56" ht="11.25" customHeight="1" x14ac:dyDescent="0.25">
      <c r="AY1222" s="159" t="s">
        <v>90</v>
      </c>
      <c r="AZ1222" s="158">
        <f>_xll.qlInterestRateIndexFixingDate(Currency&amp;"ibor"&amp;Tenor,BA1222,Trigger)</f>
        <v>47848</v>
      </c>
      <c r="BA1222" s="158">
        <f>_xll.qlCalendarAdvance(Calendar,BA1221,AY1222,"f",,Trigger)</f>
        <v>47851</v>
      </c>
      <c r="BB1222" s="158">
        <f>_xll.qlInterestRateIndexMaturity(Currency&amp;"ibor"&amp;Tenor,BA1222,Trigger)</f>
        <v>48218</v>
      </c>
      <c r="BC1222" s="320">
        <f>_xll.qlIndexFixing($AC$5,AZ1222,TRUE,_xll.ohTrigger(Trigger,Trigger12M))</f>
        <v>1.762424852273773E-2</v>
      </c>
      <c r="BD1222" s="320">
        <f>_xll.qlIndexFixing($BE$1,AZ1222,TRUE,_xll.ohTrigger(Trigger,Trigger12M))</f>
        <v>1.7358524741827887E-2</v>
      </c>
    </row>
    <row r="1223" spans="51:56" ht="11.25" customHeight="1" x14ac:dyDescent="0.25">
      <c r="AY1223" s="159" t="s">
        <v>90</v>
      </c>
      <c r="AZ1223" s="158">
        <f>_xll.qlInterestRateIndexFixingDate(Currency&amp;"ibor"&amp;Tenor,BA1223,Trigger)</f>
        <v>47856</v>
      </c>
      <c r="BA1223" s="158">
        <f>_xll.qlCalendarAdvance(Calendar,BA1222,AY1223,"f",,Trigger)</f>
        <v>47858</v>
      </c>
      <c r="BB1223" s="158">
        <f>_xll.qlInterestRateIndexMaturity(Currency&amp;"ibor"&amp;Tenor,BA1223,Trigger)</f>
        <v>48225</v>
      </c>
      <c r="BC1223" s="320">
        <f>_xll.qlIndexFixing($AC$5,AZ1223,TRUE,_xll.ohTrigger(Trigger,Trigger12M))</f>
        <v>1.7618816867788045E-2</v>
      </c>
      <c r="BD1223" s="320">
        <f>_xll.qlIndexFixing($BE$1,AZ1223,TRUE,_xll.ohTrigger(Trigger,Trigger12M))</f>
        <v>1.7352253522731169E-2</v>
      </c>
    </row>
    <row r="1224" spans="51:56" ht="11.25" customHeight="1" x14ac:dyDescent="0.25">
      <c r="AY1224" s="159" t="s">
        <v>90</v>
      </c>
      <c r="AZ1224" s="158">
        <f>_xll.qlInterestRateIndexFixingDate(Currency&amp;"ibor"&amp;Tenor,BA1224,Trigger)</f>
        <v>47863</v>
      </c>
      <c r="BA1224" s="158">
        <f>_xll.qlCalendarAdvance(Calendar,BA1223,AY1224,"f",,Trigger)</f>
        <v>47865</v>
      </c>
      <c r="BB1224" s="158">
        <f>_xll.qlInterestRateIndexMaturity(Currency&amp;"ibor"&amp;Tenor,BA1224,Trigger)</f>
        <v>48232</v>
      </c>
      <c r="BC1224" s="320">
        <f>_xll.qlIndexFixing($AC$5,AZ1224,TRUE,_xll.ohTrigger(Trigger,Trigger12M))</f>
        <v>1.7613346389648028E-2</v>
      </c>
      <c r="BD1224" s="320">
        <f>_xll.qlIndexFixing($BE$1,AZ1224,TRUE,_xll.ohTrigger(Trigger,Trigger12M))</f>
        <v>1.734595999366129E-2</v>
      </c>
    </row>
    <row r="1225" spans="51:56" ht="11.25" customHeight="1" x14ac:dyDescent="0.25">
      <c r="AY1225" s="159" t="s">
        <v>90</v>
      </c>
      <c r="AZ1225" s="158">
        <f>_xll.qlInterestRateIndexFixingDate(Currency&amp;"ibor"&amp;Tenor,BA1225,Trigger)</f>
        <v>47870</v>
      </c>
      <c r="BA1225" s="158">
        <f>_xll.qlCalendarAdvance(Calendar,BA1224,AY1225,"f",,Trigger)</f>
        <v>47872</v>
      </c>
      <c r="BB1225" s="158">
        <f>_xll.qlInterestRateIndexMaturity(Currency&amp;"ibor"&amp;Tenor,BA1225,Trigger)</f>
        <v>48239</v>
      </c>
      <c r="BC1225" s="320">
        <f>_xll.qlIndexFixing($AC$5,AZ1225,TRUE,_xll.ohTrigger(Trigger,Trigger12M))</f>
        <v>1.760783708895608E-2</v>
      </c>
      <c r="BD1225" s="320">
        <f>_xll.qlIndexFixing($BE$1,AZ1225,TRUE,_xll.ohTrigger(Trigger,Trigger12M))</f>
        <v>1.7339644322191889E-2</v>
      </c>
    </row>
    <row r="1226" spans="51:56" ht="11.25" customHeight="1" x14ac:dyDescent="0.25">
      <c r="AY1226" s="159" t="s">
        <v>90</v>
      </c>
      <c r="AZ1226" s="158">
        <f>_xll.qlInterestRateIndexFixingDate(Currency&amp;"ibor"&amp;Tenor,BA1226,Trigger)</f>
        <v>47877</v>
      </c>
      <c r="BA1226" s="158">
        <f>_xll.qlCalendarAdvance(Calendar,BA1225,AY1226,"f",,Trigger)</f>
        <v>47879</v>
      </c>
      <c r="BB1226" s="158">
        <f>_xll.qlInterestRateIndexMaturity(Currency&amp;"ibor"&amp;Tenor,BA1226,Trigger)</f>
        <v>48243</v>
      </c>
      <c r="BC1226" s="320">
        <f>_xll.qlIndexFixing($AC$5,AZ1226,TRUE,_xll.ohTrigger(Trigger,Trigger12M))</f>
        <v>1.7600777569897929E-2</v>
      </c>
      <c r="BD1226" s="320">
        <f>_xll.qlIndexFixing($BE$1,AZ1226,TRUE,_xll.ohTrigger(Trigger,Trigger12M))</f>
        <v>1.7333462712705403E-2</v>
      </c>
    </row>
    <row r="1227" spans="51:56" ht="11.25" customHeight="1" x14ac:dyDescent="0.25">
      <c r="AY1227" s="159" t="s">
        <v>90</v>
      </c>
      <c r="AZ1227" s="158">
        <f>_xll.qlInterestRateIndexFixingDate(Currency&amp;"ibor"&amp;Tenor,BA1227,Trigger)</f>
        <v>47884</v>
      </c>
      <c r="BA1227" s="158">
        <f>_xll.qlCalendarAdvance(Calendar,BA1226,AY1227,"f",,Trigger)</f>
        <v>47886</v>
      </c>
      <c r="BB1227" s="158">
        <f>_xll.qlInterestRateIndexMaturity(Currency&amp;"ibor"&amp;Tenor,BA1227,Trigger)</f>
        <v>48253</v>
      </c>
      <c r="BC1227" s="320">
        <f>_xll.qlIndexFixing($AC$5,AZ1227,TRUE,_xll.ohTrigger(Trigger,Trigger12M))</f>
        <v>1.7596702022492427E-2</v>
      </c>
      <c r="BD1227" s="320">
        <f>_xll.qlIndexFixing($BE$1,AZ1227,TRUE,_xll.ohTrigger(Trigger,Trigger12M))</f>
        <v>1.7326947222338188E-2</v>
      </c>
    </row>
    <row r="1228" spans="51:56" ht="11.25" customHeight="1" x14ac:dyDescent="0.25">
      <c r="AY1228" s="159" t="s">
        <v>90</v>
      </c>
      <c r="AZ1228" s="158">
        <f>_xll.qlInterestRateIndexFixingDate(Currency&amp;"ibor"&amp;Tenor,BA1228,Trigger)</f>
        <v>47891</v>
      </c>
      <c r="BA1228" s="158">
        <f>_xll.qlCalendarAdvance(Calendar,BA1227,AY1228,"f",,Trigger)</f>
        <v>47893</v>
      </c>
      <c r="BB1228" s="158">
        <f>_xll.qlInterestRateIndexMaturity(Currency&amp;"ibor"&amp;Tenor,BA1228,Trigger)</f>
        <v>48260</v>
      </c>
      <c r="BC1228" s="320">
        <f>_xll.qlIndexFixing($AC$5,AZ1228,TRUE,_xll.ohTrigger(Trigger,Trigger12M))</f>
        <v>1.7591076258020387E-2</v>
      </c>
      <c r="BD1228" s="320">
        <f>_xll.qlIndexFixing($BE$1,AZ1228,TRUE,_xll.ohTrigger(Trigger,Trigger12M))</f>
        <v>1.73205661290881E-2</v>
      </c>
    </row>
    <row r="1229" spans="51:56" ht="11.25" customHeight="1" x14ac:dyDescent="0.25">
      <c r="AY1229" s="159" t="s">
        <v>90</v>
      </c>
      <c r="AZ1229" s="158">
        <f>_xll.qlInterestRateIndexFixingDate(Currency&amp;"ibor"&amp;Tenor,BA1229,Trigger)</f>
        <v>47898</v>
      </c>
      <c r="BA1229" s="158">
        <f>_xll.qlCalendarAdvance(Calendar,BA1228,AY1229,"f",,Trigger)</f>
        <v>47900</v>
      </c>
      <c r="BB1229" s="158">
        <f>_xll.qlInterestRateIndexMaturity(Currency&amp;"ibor"&amp;Tenor,BA1229,Trigger)</f>
        <v>48267</v>
      </c>
      <c r="BC1229" s="320">
        <f>_xll.qlIndexFixing($AC$5,AZ1229,TRUE,_xll.ohTrigger(Trigger,Trigger12M))</f>
        <v>1.7585411673595321E-2</v>
      </c>
      <c r="BD1229" s="320">
        <f>_xll.qlIndexFixing($BE$1,AZ1229,TRUE,_xll.ohTrigger(Trigger,Trigger12M))</f>
        <v>1.7314163563706689E-2</v>
      </c>
    </row>
    <row r="1230" spans="51:56" ht="11.25" customHeight="1" x14ac:dyDescent="0.25">
      <c r="AY1230" s="159" t="s">
        <v>90</v>
      </c>
      <c r="AZ1230" s="158">
        <f>_xll.qlInterestRateIndexFixingDate(Currency&amp;"ibor"&amp;Tenor,BA1230,Trigger)</f>
        <v>47905</v>
      </c>
      <c r="BA1230" s="158">
        <f>_xll.qlCalendarAdvance(Calendar,BA1229,AY1230,"f",,Trigger)</f>
        <v>47907</v>
      </c>
      <c r="BB1230" s="158">
        <f>_xll.qlInterestRateIndexMaturity(Currency&amp;"ibor"&amp;Tenor,BA1230,Trigger)</f>
        <v>48271</v>
      </c>
      <c r="BC1230" s="320">
        <f>_xll.qlIndexFixing($AC$5,AZ1230,TRUE,_xll.ohTrigger(Trigger,Trigger12M))</f>
        <v>1.7577681687039198E-2</v>
      </c>
      <c r="BD1230" s="320">
        <f>_xll.qlIndexFixing($BE$1,AZ1230,TRUE,_xll.ohTrigger(Trigger,Trigger12M))</f>
        <v>1.7307916558471644E-2</v>
      </c>
    </row>
    <row r="1231" spans="51:56" ht="11.25" customHeight="1" x14ac:dyDescent="0.25">
      <c r="AY1231" s="159" t="s">
        <v>90</v>
      </c>
      <c r="AZ1231" s="158">
        <f>_xll.qlInterestRateIndexFixingDate(Currency&amp;"ibor"&amp;Tenor,BA1231,Trigger)</f>
        <v>47912</v>
      </c>
      <c r="BA1231" s="158">
        <f>_xll.qlCalendarAdvance(Calendar,BA1230,AY1231,"f",,Trigger)</f>
        <v>47914</v>
      </c>
      <c r="BB1231" s="158">
        <f>_xll.qlInterestRateIndexMaturity(Currency&amp;"ibor"&amp;Tenor,BA1231,Trigger)</f>
        <v>48281</v>
      </c>
      <c r="BC1231" s="320">
        <f>_xll.qlIndexFixing($AC$5,AZ1231,TRUE,_xll.ohTrigger(Trigger,Trigger12M))</f>
        <v>1.7573966047534445E-2</v>
      </c>
      <c r="BD1231" s="320">
        <f>_xll.qlIndexFixing($BE$1,AZ1231,TRUE,_xll.ohTrigger(Trigger,Trigger12M))</f>
        <v>1.7301294686788263E-2</v>
      </c>
    </row>
    <row r="1232" spans="51:56" ht="11.25" customHeight="1" x14ac:dyDescent="0.25">
      <c r="AY1232" s="159" t="s">
        <v>90</v>
      </c>
      <c r="AZ1232" s="158">
        <f>_xll.qlInterestRateIndexFixingDate(Currency&amp;"ibor"&amp;Tenor,BA1232,Trigger)</f>
        <v>47919</v>
      </c>
      <c r="BA1232" s="158">
        <f>_xll.qlCalendarAdvance(Calendar,BA1231,AY1232,"f",,Trigger)</f>
        <v>47921</v>
      </c>
      <c r="BB1232" s="158">
        <f>_xll.qlInterestRateIndexMaturity(Currency&amp;"ibor"&amp;Tenor,BA1232,Trigger)</f>
        <v>48288</v>
      </c>
      <c r="BC1232" s="320">
        <f>_xll.qlIndexFixing($AC$5,AZ1232,TRUE,_xll.ohTrigger(Trigger,Trigger12M))</f>
        <v>1.7568185007234245E-2</v>
      </c>
      <c r="BD1232" s="320">
        <f>_xll.qlIndexFixing($BE$1,AZ1232,TRUE,_xll.ohTrigger(Trigger,Trigger12M))</f>
        <v>1.7294828710362371E-2</v>
      </c>
    </row>
    <row r="1233" spans="51:56" ht="11.25" customHeight="1" x14ac:dyDescent="0.25">
      <c r="AY1233" s="159" t="s">
        <v>90</v>
      </c>
      <c r="AZ1233" s="158">
        <f>_xll.qlInterestRateIndexFixingDate(Currency&amp;"ibor"&amp;Tenor,BA1233,Trigger)</f>
        <v>47926</v>
      </c>
      <c r="BA1233" s="158">
        <f>_xll.qlCalendarAdvance(Calendar,BA1232,AY1233,"f",,Trigger)</f>
        <v>47928</v>
      </c>
      <c r="BB1233" s="158">
        <f>_xll.qlInterestRateIndexMaturity(Currency&amp;"ibor"&amp;Tenor,BA1233,Trigger)</f>
        <v>48295</v>
      </c>
      <c r="BC1233" s="320">
        <f>_xll.qlIndexFixing($AC$5,AZ1233,TRUE,_xll.ohTrigger(Trigger,Trigger12M))</f>
        <v>1.7562365149652665E-2</v>
      </c>
      <c r="BD1233" s="320">
        <f>_xll.qlIndexFixing($BE$1,AZ1233,TRUE,_xll.ohTrigger(Trigger,Trigger12M))</f>
        <v>1.7288341932027402E-2</v>
      </c>
    </row>
    <row r="1234" spans="51:56" ht="11.25" customHeight="1" x14ac:dyDescent="0.25">
      <c r="AY1234" s="159" t="s">
        <v>90</v>
      </c>
      <c r="AZ1234" s="158">
        <f>_xll.qlInterestRateIndexFixingDate(Currency&amp;"ibor"&amp;Tenor,BA1234,Trigger)</f>
        <v>47933</v>
      </c>
      <c r="BA1234" s="158">
        <f>_xll.qlCalendarAdvance(Calendar,BA1233,AY1234,"f",,Trigger)</f>
        <v>47935</v>
      </c>
      <c r="BB1234" s="158">
        <f>_xll.qlInterestRateIndexMaturity(Currency&amp;"ibor"&amp;Tenor,BA1234,Trigger)</f>
        <v>48303</v>
      </c>
      <c r="BC1234" s="320">
        <f>_xll.qlIndexFixing($AC$5,AZ1234,TRUE,_xll.ohTrigger(Trigger,Trigger12M))</f>
        <v>1.7557358738965419E-2</v>
      </c>
      <c r="BD1234" s="320">
        <f>_xll.qlIndexFixing($BE$1,AZ1234,TRUE,_xll.ohTrigger(Trigger,Trigger12M))</f>
        <v>1.7281768485164956E-2</v>
      </c>
    </row>
    <row r="1235" spans="51:56" ht="11.25" customHeight="1" x14ac:dyDescent="0.25">
      <c r="AY1235" s="159" t="s">
        <v>90</v>
      </c>
      <c r="AZ1235" s="158">
        <f>_xll.qlInterestRateIndexFixingDate(Currency&amp;"ibor"&amp;Tenor,BA1235,Trigger)</f>
        <v>47940</v>
      </c>
      <c r="BA1235" s="158">
        <f>_xll.qlCalendarAdvance(Calendar,BA1234,AY1235,"f",,Trigger)</f>
        <v>47942</v>
      </c>
      <c r="BB1235" s="158">
        <f>_xll.qlInterestRateIndexMaturity(Currency&amp;"ibor"&amp;Tenor,BA1235,Trigger)</f>
        <v>48309</v>
      </c>
      <c r="BC1235" s="320">
        <f>_xll.qlIndexFixing($AC$5,AZ1235,TRUE,_xll.ohTrigger(Trigger,Trigger12M))</f>
        <v>1.7550608985364941E-2</v>
      </c>
      <c r="BD1235" s="320">
        <f>_xll.qlIndexFixing($BE$1,AZ1235,TRUE,_xll.ohTrigger(Trigger,Trigger12M))</f>
        <v>1.7275306639819799E-2</v>
      </c>
    </row>
    <row r="1236" spans="51:56" ht="11.25" customHeight="1" x14ac:dyDescent="0.25">
      <c r="AY1236" s="159" t="s">
        <v>90</v>
      </c>
      <c r="AZ1236" s="158">
        <f>_xll.qlInterestRateIndexFixingDate(Currency&amp;"ibor"&amp;Tenor,BA1236,Trigger)</f>
        <v>47947</v>
      </c>
      <c r="BA1236" s="158">
        <f>_xll.qlCalendarAdvance(Calendar,BA1235,AY1236,"f",,Trigger)</f>
        <v>47953</v>
      </c>
      <c r="BB1236" s="158">
        <f>_xll.qlInterestRateIndexMaturity(Currency&amp;"ibor"&amp;Tenor,BA1236,Trigger)</f>
        <v>48319</v>
      </c>
      <c r="BC1236" s="320">
        <f>_xll.qlIndexFixing($AC$5,AZ1236,TRUE,_xll.ohTrigger(Trigger,Trigger12M))</f>
        <v>1.7540300728510844E-2</v>
      </c>
      <c r="BD1236" s="320">
        <f>_xll.qlIndexFixing($BE$1,AZ1236,TRUE,_xll.ohTrigger(Trigger,Trigger12M))</f>
        <v>1.7265077725296698E-2</v>
      </c>
    </row>
    <row r="1237" spans="51:56" ht="11.25" customHeight="1" x14ac:dyDescent="0.25">
      <c r="AY1237" s="159" t="s">
        <v>90</v>
      </c>
      <c r="AZ1237" s="158">
        <f>_xll.qlInterestRateIndexFixingDate(Currency&amp;"ibor"&amp;Tenor,BA1237,Trigger)</f>
        <v>47956</v>
      </c>
      <c r="BA1237" s="158">
        <f>_xll.qlCalendarAdvance(Calendar,BA1236,AY1237,"f",,Trigger)</f>
        <v>47960</v>
      </c>
      <c r="BB1237" s="158">
        <f>_xll.qlInterestRateIndexMaturity(Currency&amp;"ibor"&amp;Tenor,BA1237,Trigger)</f>
        <v>48326</v>
      </c>
      <c r="BC1237" s="320">
        <f>_xll.qlIndexFixing($AC$5,AZ1237,TRUE,_xll.ohTrigger(Trigger,Trigger12M))</f>
        <v>1.7534259787008406E-2</v>
      </c>
      <c r="BD1237" s="320">
        <f>_xll.qlIndexFixing($BE$1,AZ1237,TRUE,_xll.ohTrigger(Trigger,Trigger12M))</f>
        <v>1.725849962016178E-2</v>
      </c>
    </row>
    <row r="1238" spans="51:56" ht="11.25" customHeight="1" x14ac:dyDescent="0.25">
      <c r="AY1238" s="159" t="s">
        <v>90</v>
      </c>
      <c r="AZ1238" s="158">
        <f>_xll.qlInterestRateIndexFixingDate(Currency&amp;"ibor"&amp;Tenor,BA1238,Trigger)</f>
        <v>47963</v>
      </c>
      <c r="BA1238" s="158">
        <f>_xll.qlCalendarAdvance(Calendar,BA1237,AY1238,"f",,Trigger)</f>
        <v>47967</v>
      </c>
      <c r="BB1238" s="158">
        <f>_xll.qlInterestRateIndexMaturity(Currency&amp;"ibor"&amp;Tenor,BA1238,Trigger)</f>
        <v>48333</v>
      </c>
      <c r="BC1238" s="320">
        <f>_xll.qlIndexFixing($AC$5,AZ1238,TRUE,_xll.ohTrigger(Trigger,Trigger12M))</f>
        <v>1.7528179928252285E-2</v>
      </c>
      <c r="BD1238" s="320">
        <f>_xll.qlIndexFixing($BE$1,AZ1238,TRUE,_xll.ohTrigger(Trigger,Trigger12M))</f>
        <v>1.7251901635421139E-2</v>
      </c>
    </row>
    <row r="1239" spans="51:56" ht="11.25" customHeight="1" x14ac:dyDescent="0.25">
      <c r="AY1239" s="159" t="s">
        <v>90</v>
      </c>
      <c r="AZ1239" s="158">
        <f>_xll.qlInterestRateIndexFixingDate(Currency&amp;"ibor"&amp;Tenor,BA1239,Trigger)</f>
        <v>47970</v>
      </c>
      <c r="BA1239" s="158">
        <f>_xll.qlCalendarAdvance(Calendar,BA1238,AY1239,"f",,Trigger)</f>
        <v>47974</v>
      </c>
      <c r="BB1239" s="158">
        <f>_xll.qlInterestRateIndexMaturity(Currency&amp;"ibor"&amp;Tenor,BA1239,Trigger)</f>
        <v>48340</v>
      </c>
      <c r="BC1239" s="320">
        <f>_xll.qlIndexFixing($AC$5,AZ1239,TRUE,_xll.ohTrigger(Trigger,Trigger12M))</f>
        <v>1.7522061152951861E-2</v>
      </c>
      <c r="BD1239" s="320">
        <f>_xll.qlIndexFixing($BE$1,AZ1239,TRUE,_xll.ohTrigger(Trigger,Trigger12M))</f>
        <v>1.7245283938596073E-2</v>
      </c>
    </row>
    <row r="1240" spans="51:56" ht="11.25" customHeight="1" x14ac:dyDescent="0.25">
      <c r="AY1240" s="159" t="s">
        <v>90</v>
      </c>
      <c r="AZ1240" s="158">
        <f>_xll.qlInterestRateIndexFixingDate(Currency&amp;"ibor"&amp;Tenor,BA1240,Trigger)</f>
        <v>47977</v>
      </c>
      <c r="BA1240" s="158">
        <f>_xll.qlCalendarAdvance(Calendar,BA1239,AY1240,"f",,Trigger)</f>
        <v>47981</v>
      </c>
      <c r="BB1240" s="158">
        <f>_xll.qlInterestRateIndexMaturity(Currency&amp;"ibor"&amp;Tenor,BA1240,Trigger)</f>
        <v>48347</v>
      </c>
      <c r="BC1240" s="320">
        <f>_xll.qlIndexFixing($AC$5,AZ1240,TRUE,_xll.ohTrigger(Trigger,Trigger12M))</f>
        <v>1.7515903461821317E-2</v>
      </c>
      <c r="BD1240" s="320">
        <f>_xll.qlIndexFixing($BE$1,AZ1240,TRUE,_xll.ohTrigger(Trigger,Trigger12M))</f>
        <v>1.7238646697204825E-2</v>
      </c>
    </row>
    <row r="1241" spans="51:56" ht="11.25" customHeight="1" x14ac:dyDescent="0.25">
      <c r="AY1241" s="159" t="s">
        <v>90</v>
      </c>
      <c r="AZ1241" s="158">
        <f>_xll.qlInterestRateIndexFixingDate(Currency&amp;"ibor"&amp;Tenor,BA1241,Trigger)</f>
        <v>47984</v>
      </c>
      <c r="BA1241" s="158">
        <f>_xll.qlCalendarAdvance(Calendar,BA1240,AY1241,"f",,Trigger)</f>
        <v>47988</v>
      </c>
      <c r="BB1241" s="158">
        <f>_xll.qlInterestRateIndexMaturity(Currency&amp;"ibor"&amp;Tenor,BA1241,Trigger)</f>
        <v>48354</v>
      </c>
      <c r="BC1241" s="320">
        <f>_xll.qlIndexFixing($AC$5,AZ1241,TRUE,_xll.ohTrigger(Trigger,Trigger12M))</f>
        <v>1.7508587007324859E-2</v>
      </c>
      <c r="BD1241" s="320">
        <f>_xll.qlIndexFixing($BE$1,AZ1241,TRUE,_xll.ohTrigger(Trigger,Trigger12M))</f>
        <v>1.7231990078763231E-2</v>
      </c>
    </row>
    <row r="1242" spans="51:56" ht="11.25" customHeight="1" x14ac:dyDescent="0.25">
      <c r="AY1242" s="159" t="s">
        <v>90</v>
      </c>
      <c r="AZ1242" s="158">
        <f>_xll.qlInterestRateIndexFixingDate(Currency&amp;"ibor"&amp;Tenor,BA1242,Trigger)</f>
        <v>47991</v>
      </c>
      <c r="BA1242" s="158">
        <f>_xll.qlCalendarAdvance(Calendar,BA1241,AY1242,"f",,Trigger)</f>
        <v>47995</v>
      </c>
      <c r="BB1242" s="158">
        <f>_xll.qlInterestRateIndexMaturity(Currency&amp;"ibor"&amp;Tenor,BA1242,Trigger)</f>
        <v>48361</v>
      </c>
      <c r="BC1242" s="320">
        <f>_xll.qlIndexFixing($AC$5,AZ1242,TRUE,_xll.ohTrigger(Trigger,Trigger12M))</f>
        <v>1.7501044411332704E-2</v>
      </c>
      <c r="BD1242" s="320">
        <f>_xll.qlIndexFixing($BE$1,AZ1242,TRUE,_xll.ohTrigger(Trigger,Trigger12M))</f>
        <v>1.7225314250782539E-2</v>
      </c>
    </row>
    <row r="1243" spans="51:56" ht="11.25" customHeight="1" x14ac:dyDescent="0.25">
      <c r="AY1243" s="159" t="s">
        <v>90</v>
      </c>
      <c r="AZ1243" s="158">
        <f>_xll.qlInterestRateIndexFixingDate(Currency&amp;"ibor"&amp;Tenor,BA1243,Trigger)</f>
        <v>47998</v>
      </c>
      <c r="BA1243" s="158">
        <f>_xll.qlCalendarAdvance(Calendar,BA1242,AY1243,"f",,Trigger)</f>
        <v>48002</v>
      </c>
      <c r="BB1243" s="158">
        <f>_xll.qlInterestRateIndexMaturity(Currency&amp;"ibor"&amp;Tenor,BA1243,Trigger)</f>
        <v>48368</v>
      </c>
      <c r="BC1243" s="320">
        <f>_xll.qlIndexFixing($AC$5,AZ1243,TRUE,_xll.ohTrigger(Trigger,Trigger12M))</f>
        <v>1.7493462271051394E-2</v>
      </c>
      <c r="BD1243" s="320">
        <f>_xll.qlIndexFixing($BE$1,AZ1243,TRUE,_xll.ohTrigger(Trigger,Trigger12M))</f>
        <v>1.7218619380771166E-2</v>
      </c>
    </row>
    <row r="1244" spans="51:56" ht="11.25" customHeight="1" x14ac:dyDescent="0.25">
      <c r="AY1244" s="159" t="s">
        <v>90</v>
      </c>
      <c r="AZ1244" s="158">
        <f>_xll.qlInterestRateIndexFixingDate(Currency&amp;"ibor"&amp;Tenor,BA1244,Trigger)</f>
        <v>48005</v>
      </c>
      <c r="BA1244" s="158">
        <f>_xll.qlCalendarAdvance(Calendar,BA1243,AY1244,"f",,Trigger)</f>
        <v>48009</v>
      </c>
      <c r="BB1244" s="158">
        <f>_xll.qlInterestRateIndexMaturity(Currency&amp;"ibor"&amp;Tenor,BA1244,Trigger)</f>
        <v>48375</v>
      </c>
      <c r="BC1244" s="320">
        <f>_xll.qlIndexFixing($AC$5,AZ1244,TRUE,_xll.ohTrigger(Trigger,Trigger12M))</f>
        <v>1.7485840587379883E-2</v>
      </c>
      <c r="BD1244" s="320">
        <f>_xll.qlIndexFixing($BE$1,AZ1244,TRUE,_xll.ohTrigger(Trigger,Trigger12M))</f>
        <v>1.7211905636234238E-2</v>
      </c>
    </row>
    <row r="1245" spans="51:56" ht="11.25" customHeight="1" x14ac:dyDescent="0.25">
      <c r="AY1245" s="159" t="s">
        <v>90</v>
      </c>
      <c r="AZ1245" s="158">
        <f>_xll.qlInterestRateIndexFixingDate(Currency&amp;"ibor"&amp;Tenor,BA1245,Trigger)</f>
        <v>48012</v>
      </c>
      <c r="BA1245" s="158">
        <f>_xll.qlCalendarAdvance(Calendar,BA1244,AY1245,"f",,Trigger)</f>
        <v>48016</v>
      </c>
      <c r="BB1245" s="158">
        <f>_xll.qlInterestRateIndexMaturity(Currency&amp;"ibor"&amp;Tenor,BA1245,Trigger)</f>
        <v>48382</v>
      </c>
      <c r="BC1245" s="320">
        <f>_xll.qlIndexFixing($AC$5,AZ1245,TRUE,_xll.ohTrigger(Trigger,Trigger12M))</f>
        <v>1.7478179361222583E-2</v>
      </c>
      <c r="BD1245" s="320">
        <f>_xll.qlIndexFixing($BE$1,AZ1245,TRUE,_xll.ohTrigger(Trigger,Trigger12M))</f>
        <v>1.7205173184674061E-2</v>
      </c>
    </row>
    <row r="1246" spans="51:56" ht="11.25" customHeight="1" x14ac:dyDescent="0.25">
      <c r="AY1246" s="159" t="s">
        <v>90</v>
      </c>
      <c r="AZ1246" s="158">
        <f>_xll.qlInterestRateIndexFixingDate(Currency&amp;"ibor"&amp;Tenor,BA1246,Trigger)</f>
        <v>48019</v>
      </c>
      <c r="BA1246" s="158">
        <f>_xll.qlCalendarAdvance(Calendar,BA1245,AY1246,"f",,Trigger)</f>
        <v>48023</v>
      </c>
      <c r="BB1246" s="158">
        <f>_xll.qlInterestRateIndexMaturity(Currency&amp;"ibor"&amp;Tenor,BA1246,Trigger)</f>
        <v>48389</v>
      </c>
      <c r="BC1246" s="320">
        <f>_xll.qlIndexFixing($AC$5,AZ1246,TRUE,_xll.ohTrigger(Trigger,Trigger12M))</f>
        <v>1.747047859348784E-2</v>
      </c>
      <c r="BD1246" s="320">
        <f>_xll.qlIndexFixing($BE$1,AZ1246,TRUE,_xll.ohTrigger(Trigger,Trigger12M))</f>
        <v>1.7198422193588123E-2</v>
      </c>
    </row>
    <row r="1247" spans="51:56" ht="11.25" customHeight="1" x14ac:dyDescent="0.25">
      <c r="AY1247" s="159" t="s">
        <v>90</v>
      </c>
      <c r="AZ1247" s="158">
        <f>_xll.qlInterestRateIndexFixingDate(Currency&amp;"ibor"&amp;Tenor,BA1247,Trigger)</f>
        <v>48026</v>
      </c>
      <c r="BA1247" s="158">
        <f>_xll.qlCalendarAdvance(Calendar,BA1246,AY1247,"f",,Trigger)</f>
        <v>48030</v>
      </c>
      <c r="BB1247" s="158">
        <f>_xll.qlInterestRateIndexMaturity(Currency&amp;"ibor"&amp;Tenor,BA1247,Trigger)</f>
        <v>48396</v>
      </c>
      <c r="BC1247" s="320">
        <f>_xll.qlIndexFixing($AC$5,AZ1247,TRUE,_xll.ohTrigger(Trigger,Trigger12M))</f>
        <v>1.7462738285089239E-2</v>
      </c>
      <c r="BD1247" s="320">
        <f>_xll.qlIndexFixing($BE$1,AZ1247,TRUE,_xll.ohTrigger(Trigger,Trigger12M))</f>
        <v>1.7191652830471294E-2</v>
      </c>
    </row>
    <row r="1248" spans="51:56" ht="11.25" customHeight="1" x14ac:dyDescent="0.25">
      <c r="AY1248" s="159" t="s">
        <v>90</v>
      </c>
      <c r="AZ1248" s="158">
        <f>_xll.qlInterestRateIndexFixingDate(Currency&amp;"ibor"&amp;Tenor,BA1248,Trigger)</f>
        <v>48033</v>
      </c>
      <c r="BA1248" s="158">
        <f>_xll.qlCalendarAdvance(Calendar,BA1247,AY1248,"f",,Trigger)</f>
        <v>48037</v>
      </c>
      <c r="BB1248" s="158">
        <f>_xll.qlInterestRateIndexMaturity(Currency&amp;"ibor"&amp;Tenor,BA1248,Trigger)</f>
        <v>48403</v>
      </c>
      <c r="BC1248" s="320">
        <f>_xll.qlIndexFixing($AC$5,AZ1248,TRUE,_xll.ohTrigger(Trigger,Trigger12M))</f>
        <v>1.7454958436945393E-2</v>
      </c>
      <c r="BD1248" s="320">
        <f>_xll.qlIndexFixing($BE$1,AZ1248,TRUE,_xll.ohTrigger(Trigger,Trigger12M))</f>
        <v>1.7184865262815166E-2</v>
      </c>
    </row>
    <row r="1249" spans="51:56" ht="11.25" customHeight="1" x14ac:dyDescent="0.25">
      <c r="AY1249" s="159" t="s">
        <v>90</v>
      </c>
      <c r="AZ1249" s="158">
        <f>_xll.qlInterestRateIndexFixingDate(Currency&amp;"ibor"&amp;Tenor,BA1249,Trigger)</f>
        <v>48040</v>
      </c>
      <c r="BA1249" s="158">
        <f>_xll.qlCalendarAdvance(Calendar,BA1248,AY1249,"f",,Trigger)</f>
        <v>48044</v>
      </c>
      <c r="BB1249" s="158">
        <f>_xll.qlInterestRateIndexMaturity(Currency&amp;"ibor"&amp;Tenor,BA1249,Trigger)</f>
        <v>48410</v>
      </c>
      <c r="BC1249" s="320">
        <f>_xll.qlIndexFixing($AC$5,AZ1249,TRUE,_xll.ohTrigger(Trigger,Trigger12M))</f>
        <v>1.7447139049978397E-2</v>
      </c>
      <c r="BD1249" s="320">
        <f>_xll.qlIndexFixing($BE$1,AZ1249,TRUE,_xll.ohTrigger(Trigger,Trigger12M))</f>
        <v>1.7178059658106967E-2</v>
      </c>
    </row>
    <row r="1250" spans="51:56" ht="11.25" customHeight="1" x14ac:dyDescent="0.25">
      <c r="AY1250" s="159" t="s">
        <v>90</v>
      </c>
      <c r="AZ1250" s="158">
        <f>_xll.qlInterestRateIndexFixingDate(Currency&amp;"ibor"&amp;Tenor,BA1250,Trigger)</f>
        <v>48047</v>
      </c>
      <c r="BA1250" s="158">
        <f>_xll.qlCalendarAdvance(Calendar,BA1249,AY1250,"f",,Trigger)</f>
        <v>48051</v>
      </c>
      <c r="BB1250" s="158">
        <f>_xll.qlInterestRateIndexMaturity(Currency&amp;"ibor"&amp;Tenor,BA1250,Trigger)</f>
        <v>48417</v>
      </c>
      <c r="BC1250" s="320">
        <f>_xll.qlIndexFixing($AC$5,AZ1250,TRUE,_xll.ohTrigger(Trigger,Trigger12M))</f>
        <v>1.7439280125116041E-2</v>
      </c>
      <c r="BD1250" s="320">
        <f>_xll.qlIndexFixing($BE$1,AZ1250,TRUE,_xll.ohTrigger(Trigger,Trigger12M))</f>
        <v>1.7171236183831526E-2</v>
      </c>
    </row>
    <row r="1251" spans="51:56" ht="11.25" customHeight="1" x14ac:dyDescent="0.25">
      <c r="AY1251" s="159" t="s">
        <v>90</v>
      </c>
      <c r="AZ1251" s="158">
        <f>_xll.qlInterestRateIndexFixingDate(Currency&amp;"ibor"&amp;Tenor,BA1251,Trigger)</f>
        <v>48054</v>
      </c>
      <c r="BA1251" s="158">
        <f>_xll.qlCalendarAdvance(Calendar,BA1250,AY1251,"f",,Trigger)</f>
        <v>48058</v>
      </c>
      <c r="BB1251" s="158">
        <f>_xll.qlInterestRateIndexMaturity(Currency&amp;"ibor"&amp;Tenor,BA1251,Trigger)</f>
        <v>48424</v>
      </c>
      <c r="BC1251" s="320">
        <f>_xll.qlIndexFixing($AC$5,AZ1251,TRUE,_xll.ohTrigger(Trigger,Trigger12M))</f>
        <v>1.7431381663290255E-2</v>
      </c>
      <c r="BD1251" s="320">
        <f>_xll.qlIndexFixing($BE$1,AZ1251,TRUE,_xll.ohTrigger(Trigger,Trigger12M))</f>
        <v>1.7164395007468851E-2</v>
      </c>
    </row>
    <row r="1252" spans="51:56" ht="11.25" customHeight="1" x14ac:dyDescent="0.25">
      <c r="AY1252" s="159" t="s">
        <v>90</v>
      </c>
      <c r="AZ1252" s="158">
        <f>_xll.qlInterestRateIndexFixingDate(Currency&amp;"ibor"&amp;Tenor,BA1252,Trigger)</f>
        <v>48061</v>
      </c>
      <c r="BA1252" s="158">
        <f>_xll.qlCalendarAdvance(Calendar,BA1251,AY1252,"f",,Trigger)</f>
        <v>48065</v>
      </c>
      <c r="BB1252" s="158">
        <f>_xll.qlInterestRateIndexMaturity(Currency&amp;"ibor"&amp;Tenor,BA1252,Trigger)</f>
        <v>48431</v>
      </c>
      <c r="BC1252" s="320">
        <f>_xll.qlIndexFixing($AC$5,AZ1252,TRUE,_xll.ohTrigger(Trigger,Trigger12M))</f>
        <v>1.7423443665437775E-2</v>
      </c>
      <c r="BD1252" s="320">
        <f>_xll.qlIndexFixing($BE$1,AZ1252,TRUE,_xll.ohTrigger(Trigger,Trigger12M))</f>
        <v>1.7157536296496134E-2</v>
      </c>
    </row>
    <row r="1253" spans="51:56" ht="11.25" customHeight="1" x14ac:dyDescent="0.25">
      <c r="AY1253" s="159" t="s">
        <v>90</v>
      </c>
      <c r="AZ1253" s="158">
        <f>_xll.qlInterestRateIndexFixingDate(Currency&amp;"ibor"&amp;Tenor,BA1253,Trigger)</f>
        <v>48068</v>
      </c>
      <c r="BA1253" s="158">
        <f>_xll.qlCalendarAdvance(Calendar,BA1252,AY1253,"f",,Trigger)</f>
        <v>48072</v>
      </c>
      <c r="BB1253" s="158">
        <f>_xll.qlInterestRateIndexMaturity(Currency&amp;"ibor"&amp;Tenor,BA1253,Trigger)</f>
        <v>48438</v>
      </c>
      <c r="BC1253" s="320">
        <f>_xll.qlIndexFixing($AC$5,AZ1253,TRUE,_xll.ohTrigger(Trigger,Trigger12M))</f>
        <v>1.7415466132500803E-2</v>
      </c>
      <c r="BD1253" s="320">
        <f>_xll.qlIndexFixing($BE$1,AZ1253,TRUE,_xll.ohTrigger(Trigger,Trigger12M))</f>
        <v>1.7150660218386612E-2</v>
      </c>
    </row>
    <row r="1254" spans="51:56" ht="11.25" customHeight="1" x14ac:dyDescent="0.25">
      <c r="AY1254" s="159" t="s">
        <v>90</v>
      </c>
      <c r="AZ1254" s="158">
        <f>_xll.qlInterestRateIndexFixingDate(Currency&amp;"ibor"&amp;Tenor,BA1254,Trigger)</f>
        <v>48075</v>
      </c>
      <c r="BA1254" s="158">
        <f>_xll.qlCalendarAdvance(Calendar,BA1253,AY1254,"f",,Trigger)</f>
        <v>48079</v>
      </c>
      <c r="BB1254" s="158">
        <f>_xll.qlInterestRateIndexMaturity(Currency&amp;"ibor"&amp;Tenor,BA1254,Trigger)</f>
        <v>48445</v>
      </c>
      <c r="BC1254" s="320">
        <f>_xll.qlIndexFixing($AC$5,AZ1254,TRUE,_xll.ohTrigger(Trigger,Trigger12M))</f>
        <v>1.7407449065425021E-2</v>
      </c>
      <c r="BD1254" s="320">
        <f>_xll.qlIndexFixing($BE$1,AZ1254,TRUE,_xll.ohTrigger(Trigger,Trigger12M))</f>
        <v>1.7143766940609827E-2</v>
      </c>
    </row>
    <row r="1255" spans="51:56" ht="11.25" customHeight="1" x14ac:dyDescent="0.25">
      <c r="AY1255" s="159" t="s">
        <v>90</v>
      </c>
      <c r="AZ1255" s="158">
        <f>_xll.qlInterestRateIndexFixingDate(Currency&amp;"ibor"&amp;Tenor,BA1255,Trigger)</f>
        <v>48082</v>
      </c>
      <c r="BA1255" s="158">
        <f>_xll.qlCalendarAdvance(Calendar,BA1254,AY1255,"f",,Trigger)</f>
        <v>48086</v>
      </c>
      <c r="BB1255" s="158">
        <f>_xll.qlInterestRateIndexMaturity(Currency&amp;"ibor"&amp;Tenor,BA1255,Trigger)</f>
        <v>48452</v>
      </c>
      <c r="BC1255" s="320">
        <f>_xll.qlIndexFixing($AC$5,AZ1255,TRUE,_xll.ohTrigger(Trigger,Trigger12M))</f>
        <v>1.7399392465161374E-2</v>
      </c>
      <c r="BD1255" s="320">
        <f>_xll.qlIndexFixing($BE$1,AZ1255,TRUE,_xll.ohTrigger(Trigger,Trigger12M))</f>
        <v>1.7136856630631605E-2</v>
      </c>
    </row>
    <row r="1256" spans="51:56" ht="11.25" customHeight="1" x14ac:dyDescent="0.25">
      <c r="AY1256" s="159" t="s">
        <v>90</v>
      </c>
      <c r="AZ1256" s="158">
        <f>_xll.qlInterestRateIndexFixingDate(Currency&amp;"ibor"&amp;Tenor,BA1256,Trigger)</f>
        <v>48089</v>
      </c>
      <c r="BA1256" s="158">
        <f>_xll.qlCalendarAdvance(Calendar,BA1255,AY1256,"f",,Trigger)</f>
        <v>48093</v>
      </c>
      <c r="BB1256" s="158">
        <f>_xll.qlInterestRateIndexMaturity(Currency&amp;"ibor"&amp;Tenor,BA1256,Trigger)</f>
        <v>48459</v>
      </c>
      <c r="BC1256" s="320">
        <f>_xll.qlIndexFixing($AC$5,AZ1256,TRUE,_xll.ohTrigger(Trigger,Trigger12M))</f>
        <v>1.7391296332665371E-2</v>
      </c>
      <c r="BD1256" s="320">
        <f>_xll.qlIndexFixing($BE$1,AZ1256,TRUE,_xll.ohTrigger(Trigger,Trigger12M))</f>
        <v>1.7129929455914482E-2</v>
      </c>
    </row>
    <row r="1257" spans="51:56" ht="11.25" customHeight="1" x14ac:dyDescent="0.25">
      <c r="AY1257" s="159" t="s">
        <v>90</v>
      </c>
      <c r="AZ1257" s="158">
        <f>_xll.qlInterestRateIndexFixingDate(Currency&amp;"ibor"&amp;Tenor,BA1257,Trigger)</f>
        <v>48096</v>
      </c>
      <c r="BA1257" s="158">
        <f>_xll.qlCalendarAdvance(Calendar,BA1256,AY1257,"f",,Trigger)</f>
        <v>48100</v>
      </c>
      <c r="BB1257" s="158">
        <f>_xll.qlInterestRateIndexMaturity(Currency&amp;"ibor"&amp;Tenor,BA1257,Trigger)</f>
        <v>48466</v>
      </c>
      <c r="BC1257" s="320">
        <f>_xll.qlIndexFixing($AC$5,AZ1257,TRUE,_xll.ohTrigger(Trigger,Trigger12M))</f>
        <v>1.7383160668897345E-2</v>
      </c>
      <c r="BD1257" s="320">
        <f>_xll.qlIndexFixing($BE$1,AZ1257,TRUE,_xll.ohTrigger(Trigger,Trigger12M))</f>
        <v>1.7122985583916426E-2</v>
      </c>
    </row>
    <row r="1258" spans="51:56" ht="11.25" customHeight="1" x14ac:dyDescent="0.25">
      <c r="AY1258" s="159" t="s">
        <v>90</v>
      </c>
      <c r="AZ1258" s="158">
        <f>_xll.qlInterestRateIndexFixingDate(Currency&amp;"ibor"&amp;Tenor,BA1258,Trigger)</f>
        <v>48103</v>
      </c>
      <c r="BA1258" s="158">
        <f>_xll.qlCalendarAdvance(Calendar,BA1257,AY1258,"f",,Trigger)</f>
        <v>48107</v>
      </c>
      <c r="BB1258" s="158">
        <f>_xll.qlInterestRateIndexMaturity(Currency&amp;"ibor"&amp;Tenor,BA1258,Trigger)</f>
        <v>48473</v>
      </c>
      <c r="BC1258" s="320">
        <f>_xll.qlIndexFixing($AC$5,AZ1258,TRUE,_xll.ohTrigger(Trigger,Trigger12M))</f>
        <v>1.737498547482242E-2</v>
      </c>
      <c r="BD1258" s="320">
        <f>_xll.qlIndexFixing($BE$1,AZ1258,TRUE,_xll.ohTrigger(Trigger,Trigger12M))</f>
        <v>1.7116025182092123E-2</v>
      </c>
    </row>
    <row r="1259" spans="51:56" ht="11.25" customHeight="1" x14ac:dyDescent="0.25">
      <c r="AY1259" s="159" t="s">
        <v>90</v>
      </c>
      <c r="AZ1259" s="158">
        <f>_xll.qlInterestRateIndexFixingDate(Currency&amp;"ibor"&amp;Tenor,BA1259,Trigger)</f>
        <v>48110</v>
      </c>
      <c r="BA1259" s="158">
        <f>_xll.qlCalendarAdvance(Calendar,BA1258,AY1259,"f",,Trigger)</f>
        <v>48114</v>
      </c>
      <c r="BB1259" s="158">
        <f>_xll.qlInterestRateIndexMaturity(Currency&amp;"ibor"&amp;Tenor,BA1259,Trigger)</f>
        <v>48480</v>
      </c>
      <c r="BC1259" s="320">
        <f>_xll.qlIndexFixing($AC$5,AZ1259,TRUE,_xll.ohTrigger(Trigger,Trigger12M))</f>
        <v>1.7366770751410097E-2</v>
      </c>
      <c r="BD1259" s="320">
        <f>_xll.qlIndexFixing($BE$1,AZ1259,TRUE,_xll.ohTrigger(Trigger,Trigger12M))</f>
        <v>1.7109048417892535E-2</v>
      </c>
    </row>
    <row r="1260" spans="51:56" ht="11.25" customHeight="1" x14ac:dyDescent="0.25">
      <c r="AY1260" s="159" t="s">
        <v>90</v>
      </c>
      <c r="AZ1260" s="158">
        <f>_xll.qlInterestRateIndexFixingDate(Currency&amp;"ibor"&amp;Tenor,BA1260,Trigger)</f>
        <v>48117</v>
      </c>
      <c r="BA1260" s="158">
        <f>_xll.qlCalendarAdvance(Calendar,BA1259,AY1260,"f",,Trigger)</f>
        <v>48121</v>
      </c>
      <c r="BB1260" s="158">
        <f>_xll.qlInterestRateIndexMaturity(Currency&amp;"ibor"&amp;Tenor,BA1260,Trigger)</f>
        <v>48487</v>
      </c>
      <c r="BC1260" s="320">
        <f>_xll.qlIndexFixing($AC$5,AZ1260,TRUE,_xll.ohTrigger(Trigger,Trigger12M))</f>
        <v>1.7358516499634678E-2</v>
      </c>
      <c r="BD1260" s="320">
        <f>_xll.qlIndexFixing($BE$1,AZ1260,TRUE,_xll.ohTrigger(Trigger,Trigger12M))</f>
        <v>1.7102055458764271E-2</v>
      </c>
    </row>
    <row r="1261" spans="51:56" ht="11.25" customHeight="1" x14ac:dyDescent="0.25">
      <c r="AY1261" s="159" t="s">
        <v>90</v>
      </c>
      <c r="AZ1261" s="158">
        <f>_xll.qlInterestRateIndexFixingDate(Currency&amp;"ibor"&amp;Tenor,BA1261,Trigger)</f>
        <v>48124</v>
      </c>
      <c r="BA1261" s="158">
        <f>_xll.qlCalendarAdvance(Calendar,BA1260,AY1261,"f",,Trigger)</f>
        <v>48128</v>
      </c>
      <c r="BB1261" s="158">
        <f>_xll.qlInterestRateIndexMaturity(Currency&amp;"ibor"&amp;Tenor,BA1261,Trigger)</f>
        <v>48494</v>
      </c>
      <c r="BC1261" s="320">
        <f>_xll.qlIndexFixing($AC$5,AZ1261,TRUE,_xll.ohTrigger(Trigger,Trigger12M))</f>
        <v>1.7350222720475272E-2</v>
      </c>
      <c r="BD1261" s="320">
        <f>_xll.qlIndexFixing($BE$1,AZ1261,TRUE,_xll.ohTrigger(Trigger,Trigger12M))</f>
        <v>1.7095046472150877E-2</v>
      </c>
    </row>
    <row r="1262" spans="51:56" ht="11.25" customHeight="1" x14ac:dyDescent="0.25">
      <c r="AY1262" s="159" t="s">
        <v>90</v>
      </c>
      <c r="AZ1262" s="158">
        <f>_xll.qlInterestRateIndexFixingDate(Currency&amp;"ibor"&amp;Tenor,BA1262,Trigger)</f>
        <v>48131</v>
      </c>
      <c r="BA1262" s="158">
        <f>_xll.qlCalendarAdvance(Calendar,BA1261,AY1262,"f",,Trigger)</f>
        <v>48135</v>
      </c>
      <c r="BB1262" s="158">
        <f>_xll.qlInterestRateIndexMaturity(Currency&amp;"ibor"&amp;Tenor,BA1262,Trigger)</f>
        <v>48501</v>
      </c>
      <c r="BC1262" s="320">
        <f>_xll.qlIndexFixing($AC$5,AZ1262,TRUE,_xll.ohTrigger(Trigger,Trigger12M))</f>
        <v>1.7341889414915351E-2</v>
      </c>
      <c r="BD1262" s="320">
        <f>_xll.qlIndexFixing($BE$1,AZ1262,TRUE,_xll.ohTrigger(Trigger,Trigger12M))</f>
        <v>1.7088021625490873E-2</v>
      </c>
    </row>
    <row r="1263" spans="51:56" ht="11.25" customHeight="1" x14ac:dyDescent="0.25">
      <c r="AY1263" s="159" t="s">
        <v>90</v>
      </c>
      <c r="AZ1263" s="158">
        <f>_xll.qlInterestRateIndexFixingDate(Currency&amp;"ibor"&amp;Tenor,BA1263,Trigger)</f>
        <v>48138</v>
      </c>
      <c r="BA1263" s="158">
        <f>_xll.qlCalendarAdvance(Calendar,BA1262,AY1263,"f",,Trigger)</f>
        <v>48142</v>
      </c>
      <c r="BB1263" s="158">
        <f>_xll.qlInterestRateIndexMaturity(Currency&amp;"ibor"&amp;Tenor,BA1263,Trigger)</f>
        <v>48508</v>
      </c>
      <c r="BC1263" s="320">
        <f>_xll.qlIndexFixing($AC$5,AZ1263,TRUE,_xll.ohTrigger(Trigger,Trigger12M))</f>
        <v>1.7333516583943196E-2</v>
      </c>
      <c r="BD1263" s="320">
        <f>_xll.qlIndexFixing($BE$1,AZ1263,TRUE,_xll.ohTrigger(Trigger,Trigger12M))</f>
        <v>1.7080981086219506E-2</v>
      </c>
    </row>
    <row r="1264" spans="51:56" ht="11.25" customHeight="1" x14ac:dyDescent="0.25">
      <c r="AY1264" s="159" t="s">
        <v>90</v>
      </c>
      <c r="AZ1264" s="158">
        <f>_xll.qlInterestRateIndexFixingDate(Currency&amp;"ibor"&amp;Tenor,BA1264,Trigger)</f>
        <v>48145</v>
      </c>
      <c r="BA1264" s="158">
        <f>_xll.qlCalendarAdvance(Calendar,BA1263,AY1264,"f",,Trigger)</f>
        <v>48149</v>
      </c>
      <c r="BB1264" s="158">
        <f>_xll.qlInterestRateIndexMaturity(Currency&amp;"ibor"&amp;Tenor,BA1264,Trigger)</f>
        <v>48515</v>
      </c>
      <c r="BC1264" s="320">
        <f>_xll.qlIndexFixing($AC$5,AZ1264,TRUE,_xll.ohTrigger(Trigger,Trigger12M))</f>
        <v>1.7325104228552331E-2</v>
      </c>
      <c r="BD1264" s="320">
        <f>_xll.qlIndexFixing($BE$1,AZ1264,TRUE,_xll.ohTrigger(Trigger,Trigger12M))</f>
        <v>1.7073925021768528E-2</v>
      </c>
    </row>
    <row r="1265" spans="51:56" ht="11.25" customHeight="1" x14ac:dyDescent="0.25">
      <c r="AY1265" s="159" t="s">
        <v>90</v>
      </c>
      <c r="AZ1265" s="158">
        <f>_xll.qlInterestRateIndexFixingDate(Currency&amp;"ibor"&amp;Tenor,BA1265,Trigger)</f>
        <v>48152</v>
      </c>
      <c r="BA1265" s="158">
        <f>_xll.qlCalendarAdvance(Calendar,BA1264,AY1265,"f",,Trigger)</f>
        <v>48156</v>
      </c>
      <c r="BB1265" s="158">
        <f>_xll.qlInterestRateIndexMaturity(Currency&amp;"ibor"&amp;Tenor,BA1265,Trigger)</f>
        <v>48522</v>
      </c>
      <c r="BC1265" s="320">
        <f>_xll.qlIndexFixing($AC$5,AZ1265,TRUE,_xll.ohTrigger(Trigger,Trigger12M))</f>
        <v>1.7316652349739992E-2</v>
      </c>
      <c r="BD1265" s="320">
        <f>_xll.qlIndexFixing($BE$1,AZ1265,TRUE,_xll.ohTrigger(Trigger,Trigger12M))</f>
        <v>1.7066853599564665E-2</v>
      </c>
    </row>
    <row r="1266" spans="51:56" ht="11.25" customHeight="1" x14ac:dyDescent="0.25">
      <c r="AY1266" s="159" t="s">
        <v>90</v>
      </c>
      <c r="AZ1266" s="158">
        <f>_xll.qlInterestRateIndexFixingDate(Currency&amp;"ibor"&amp;Tenor,BA1266,Trigger)</f>
        <v>48159</v>
      </c>
      <c r="BA1266" s="158">
        <f>_xll.qlCalendarAdvance(Calendar,BA1265,AY1266,"f",,Trigger)</f>
        <v>48163</v>
      </c>
      <c r="BB1266" s="158">
        <f>_xll.qlInterestRateIndexMaturity(Currency&amp;"ibor"&amp;Tenor,BA1266,Trigger)</f>
        <v>48529</v>
      </c>
      <c r="BC1266" s="320">
        <f>_xll.qlIndexFixing($AC$5,AZ1266,TRUE,_xll.ohTrigger(Trigger,Trigger12M))</f>
        <v>1.7308160948508435E-2</v>
      </c>
      <c r="BD1266" s="320">
        <f>_xll.qlIndexFixing($BE$1,AZ1266,TRUE,_xll.ohTrigger(Trigger,Trigger12M))</f>
        <v>1.7059766987031589E-2</v>
      </c>
    </row>
    <row r="1267" spans="51:56" ht="11.25" customHeight="1" x14ac:dyDescent="0.25">
      <c r="AY1267" s="159" t="s">
        <v>90</v>
      </c>
      <c r="AZ1267" s="158">
        <f>_xll.qlInterestRateIndexFixingDate(Currency&amp;"ibor"&amp;Tenor,BA1267,Trigger)</f>
        <v>48166</v>
      </c>
      <c r="BA1267" s="158">
        <f>_xll.qlCalendarAdvance(Calendar,BA1266,AY1267,"f",,Trigger)</f>
        <v>48170</v>
      </c>
      <c r="BB1267" s="158">
        <f>_xll.qlInterestRateIndexMaturity(Currency&amp;"ibor"&amp;Tenor,BA1267,Trigger)</f>
        <v>48536</v>
      </c>
      <c r="BC1267" s="320">
        <f>_xll.qlIndexFixing($AC$5,AZ1267,TRUE,_xll.ohTrigger(Trigger,Trigger12M))</f>
        <v>1.7299630025865598E-2</v>
      </c>
      <c r="BD1267" s="320">
        <f>_xll.qlIndexFixing($BE$1,AZ1267,TRUE,_xll.ohTrigger(Trigger,Trigger12M))</f>
        <v>1.7052665351587948E-2</v>
      </c>
    </row>
    <row r="1268" spans="51:56" ht="11.25" customHeight="1" x14ac:dyDescent="0.25">
      <c r="AY1268" s="159" t="s">
        <v>90</v>
      </c>
      <c r="AZ1268" s="158">
        <f>_xll.qlInterestRateIndexFixingDate(Currency&amp;"ibor"&amp;Tenor,BA1268,Trigger)</f>
        <v>48173</v>
      </c>
      <c r="BA1268" s="158">
        <f>_xll.qlCalendarAdvance(Calendar,BA1267,AY1268,"f",,Trigger)</f>
        <v>48177</v>
      </c>
      <c r="BB1268" s="158">
        <f>_xll.qlInterestRateIndexMaturity(Currency&amp;"ibor"&amp;Tenor,BA1268,Trigger)</f>
        <v>48543</v>
      </c>
      <c r="BC1268" s="320">
        <f>_xll.qlIndexFixing($AC$5,AZ1268,TRUE,_xll.ohTrigger(Trigger,Trigger12M))</f>
        <v>1.7291059582822472E-2</v>
      </c>
      <c r="BD1268" s="320">
        <f>_xll.qlIndexFixing($BE$1,AZ1268,TRUE,_xll.ohTrigger(Trigger,Trigger12M))</f>
        <v>1.704554886064933E-2</v>
      </c>
    </row>
    <row r="1269" spans="51:56" ht="11.25" customHeight="1" x14ac:dyDescent="0.25">
      <c r="AY1269" s="159" t="s">
        <v>90</v>
      </c>
      <c r="AZ1269" s="158">
        <f>_xll.qlInterestRateIndexFixingDate(Currency&amp;"ibor"&amp;Tenor,BA1269,Trigger)</f>
        <v>48180</v>
      </c>
      <c r="BA1269" s="158">
        <f>_xll.qlCalendarAdvance(Calendar,BA1268,AY1269,"f",,Trigger)</f>
        <v>48184</v>
      </c>
      <c r="BB1269" s="158">
        <f>_xll.qlInterestRateIndexMaturity(Currency&amp;"ibor"&amp;Tenor,BA1269,Trigger)</f>
        <v>48550</v>
      </c>
      <c r="BC1269" s="320">
        <f>_xll.qlIndexFixing($AC$5,AZ1269,TRUE,_xll.ohTrigger(Trigger,Trigger12M))</f>
        <v>1.7282449620395737E-2</v>
      </c>
      <c r="BD1269" s="320">
        <f>_xll.qlIndexFixing($BE$1,AZ1269,TRUE,_xll.ohTrigger(Trigger,Trigger12M))</f>
        <v>1.7038417681626519E-2</v>
      </c>
    </row>
    <row r="1270" spans="51:56" ht="11.25" customHeight="1" x14ac:dyDescent="0.25">
      <c r="AY1270" s="159" t="s">
        <v>90</v>
      </c>
      <c r="AZ1270" s="158">
        <f>_xll.qlInterestRateIndexFixingDate(Currency&amp;"ibor"&amp;Tenor,BA1270,Trigger)</f>
        <v>48187</v>
      </c>
      <c r="BA1270" s="158">
        <f>_xll.qlCalendarAdvance(Calendar,BA1269,AY1270,"f",,Trigger)</f>
        <v>48191</v>
      </c>
      <c r="BB1270" s="158">
        <f>_xll.qlInterestRateIndexMaturity(Currency&amp;"ibor"&amp;Tenor,BA1270,Trigger)</f>
        <v>48557</v>
      </c>
      <c r="BC1270" s="320">
        <f>_xll.qlIndexFixing($AC$5,AZ1270,TRUE,_xll.ohTrigger(Trigger,Trigger12M))</f>
        <v>1.7273800139606429E-2</v>
      </c>
      <c r="BD1270" s="320">
        <f>_xll.qlIndexFixing($BE$1,AZ1270,TRUE,_xll.ohTrigger(Trigger,Trigger12M))</f>
        <v>1.7031271981926811E-2</v>
      </c>
    </row>
    <row r="1271" spans="51:56" ht="11.25" customHeight="1" x14ac:dyDescent="0.25">
      <c r="AY1271" s="159" t="s">
        <v>90</v>
      </c>
      <c r="AZ1271" s="158">
        <f>_xll.qlInterestRateIndexFixingDate(Currency&amp;"ibor"&amp;Tenor,BA1271,Trigger)</f>
        <v>48194</v>
      </c>
      <c r="BA1271" s="158">
        <f>_xll.qlCalendarAdvance(Calendar,BA1270,AY1271,"f",,Trigger)</f>
        <v>48198</v>
      </c>
      <c r="BB1271" s="158">
        <f>_xll.qlInterestRateIndexMaturity(Currency&amp;"ibor"&amp;Tenor,BA1271,Trigger)</f>
        <v>48564</v>
      </c>
      <c r="BC1271" s="320">
        <f>_xll.qlIndexFixing($AC$5,AZ1271,TRUE,_xll.ohTrigger(Trigger,Trigger12M))</f>
        <v>1.7265111141480834E-2</v>
      </c>
      <c r="BD1271" s="320">
        <f>_xll.qlIndexFixing($BE$1,AZ1271,TRUE,_xll.ohTrigger(Trigger,Trigger12M))</f>
        <v>1.7024111928952902E-2</v>
      </c>
    </row>
    <row r="1272" spans="51:56" ht="11.25" customHeight="1" x14ac:dyDescent="0.25">
      <c r="AY1272" s="159" t="s">
        <v>90</v>
      </c>
      <c r="AZ1272" s="158">
        <f>_xll.qlInterestRateIndexFixingDate(Currency&amp;"ibor"&amp;Tenor,BA1272,Trigger)</f>
        <v>48201</v>
      </c>
      <c r="BA1272" s="158">
        <f>_xll.qlCalendarAdvance(Calendar,BA1271,AY1272,"f",,Trigger)</f>
        <v>48205</v>
      </c>
      <c r="BB1272" s="158">
        <f>_xll.qlInterestRateIndexMaturity(Currency&amp;"ibor"&amp;Tenor,BA1272,Trigger)</f>
        <v>48571</v>
      </c>
      <c r="BC1272" s="320">
        <f>_xll.qlIndexFixing($AC$5,AZ1272,TRUE,_xll.ohTrigger(Trigger,Trigger12M))</f>
        <v>1.7256382627048726E-2</v>
      </c>
      <c r="BD1272" s="320">
        <f>_xll.qlIndexFixing($BE$1,AZ1272,TRUE,_xll.ohTrigger(Trigger,Trigger12M))</f>
        <v>1.7016937690103134E-2</v>
      </c>
    </row>
    <row r="1273" spans="51:56" ht="11.25" customHeight="1" x14ac:dyDescent="0.25">
      <c r="AY1273" s="159" t="s">
        <v>90</v>
      </c>
      <c r="AZ1273" s="158">
        <f>_xll.qlInterestRateIndexFixingDate(Currency&amp;"ibor"&amp;Tenor,BA1273,Trigger)</f>
        <v>48206</v>
      </c>
      <c r="BA1273" s="158">
        <f>_xll.qlCalendarAdvance(Calendar,BA1272,AY1273,"f",,Trigger)</f>
        <v>48212</v>
      </c>
      <c r="BB1273" s="158">
        <f>_xll.qlInterestRateIndexMaturity(Currency&amp;"ibor"&amp;Tenor,BA1273,Trigger)</f>
        <v>48578</v>
      </c>
      <c r="BC1273" s="320">
        <f>_xll.qlIndexFixing($AC$5,AZ1273,TRUE,_xll.ohTrigger(Trigger,Trigger12M))</f>
        <v>1.7247614597345782E-2</v>
      </c>
      <c r="BD1273" s="320">
        <f>_xll.qlIndexFixing($BE$1,AZ1273,TRUE,_xll.ohTrigger(Trigger,Trigger12M))</f>
        <v>1.7009749432772121E-2</v>
      </c>
    </row>
    <row r="1274" spans="51:56" ht="11.25" customHeight="1" x14ac:dyDescent="0.25">
      <c r="AY1274" s="159" t="s">
        <v>90</v>
      </c>
      <c r="AZ1274" s="158">
        <f>_xll.qlInterestRateIndexFixingDate(Currency&amp;"ibor"&amp;Tenor,BA1274,Trigger)</f>
        <v>48215</v>
      </c>
      <c r="BA1274" s="158">
        <f>_xll.qlCalendarAdvance(Calendar,BA1273,AY1274,"f",,Trigger)</f>
        <v>48219</v>
      </c>
      <c r="BB1274" s="158">
        <f>_xll.qlInterestRateIndexMaturity(Currency&amp;"ibor"&amp;Tenor,BA1274,Trigger)</f>
        <v>48585</v>
      </c>
      <c r="BC1274" s="320">
        <f>_xll.qlIndexFixing($AC$5,AZ1274,TRUE,_xll.ohTrigger(Trigger,Trigger12M))</f>
        <v>1.7238807053411825E-2</v>
      </c>
      <c r="BD1274" s="320">
        <f>_xll.qlIndexFixing($BE$1,AZ1274,TRUE,_xll.ohTrigger(Trigger,Trigger12M))</f>
        <v>1.7002547324350348E-2</v>
      </c>
    </row>
    <row r="1275" spans="51:56" ht="11.25" customHeight="1" x14ac:dyDescent="0.25">
      <c r="AY1275" s="159" t="s">
        <v>90</v>
      </c>
      <c r="AZ1275" s="158">
        <f>_xll.qlInterestRateIndexFixingDate(Currency&amp;"ibor"&amp;Tenor,BA1275,Trigger)</f>
        <v>48222</v>
      </c>
      <c r="BA1275" s="158">
        <f>_xll.qlCalendarAdvance(Calendar,BA1274,AY1275,"f",,Trigger)</f>
        <v>48226</v>
      </c>
      <c r="BB1275" s="158">
        <f>_xll.qlInterestRateIndexMaturity(Currency&amp;"ibor"&amp;Tenor,BA1275,Trigger)</f>
        <v>48592</v>
      </c>
      <c r="BC1275" s="320">
        <f>_xll.qlIndexFixing($AC$5,AZ1275,TRUE,_xll.ohTrigger(Trigger,Trigger12M))</f>
        <v>1.7229959996291049E-2</v>
      </c>
      <c r="BD1275" s="320">
        <f>_xll.qlIndexFixing($BE$1,AZ1275,TRUE,_xll.ohTrigger(Trigger,Trigger12M))</f>
        <v>1.6995331532223473E-2</v>
      </c>
    </row>
    <row r="1276" spans="51:56" ht="11.25" customHeight="1" x14ac:dyDescent="0.25">
      <c r="AY1276" s="159" t="s">
        <v>90</v>
      </c>
      <c r="AZ1276" s="158">
        <f>_xll.qlInterestRateIndexFixingDate(Currency&amp;"ibor"&amp;Tenor,BA1276,Trigger)</f>
        <v>48229</v>
      </c>
      <c r="BA1276" s="158">
        <f>_xll.qlCalendarAdvance(Calendar,BA1275,AY1276,"f",,Trigger)</f>
        <v>48233</v>
      </c>
      <c r="BB1276" s="158">
        <f>_xll.qlInterestRateIndexMaturity(Currency&amp;"ibor"&amp;Tenor,BA1276,Trigger)</f>
        <v>48599</v>
      </c>
      <c r="BC1276" s="320">
        <f>_xll.qlIndexFixing($AC$5,AZ1276,TRUE,_xll.ohTrigger(Trigger,Trigger12M))</f>
        <v>1.7221073427033103E-2</v>
      </c>
      <c r="BD1276" s="320">
        <f>_xll.qlIndexFixing($BE$1,AZ1276,TRUE,_xll.ohTrigger(Trigger,Trigger12M))</f>
        <v>1.6988102223773456E-2</v>
      </c>
    </row>
    <row r="1277" spans="51:56" ht="11.25" customHeight="1" x14ac:dyDescent="0.25">
      <c r="AY1277" s="159" t="s">
        <v>90</v>
      </c>
      <c r="AZ1277" s="158">
        <f>_xll.qlInterestRateIndexFixingDate(Currency&amp;"ibor"&amp;Tenor,BA1277,Trigger)</f>
        <v>48236</v>
      </c>
      <c r="BA1277" s="158">
        <f>_xll.qlCalendarAdvance(Calendar,BA1276,AY1277,"f",,Trigger)</f>
        <v>48240</v>
      </c>
      <c r="BB1277" s="158">
        <f>_xll.qlInterestRateIndexMaturity(Currency&amp;"ibor"&amp;Tenor,BA1277,Trigger)</f>
        <v>48606</v>
      </c>
      <c r="BC1277" s="320">
        <f>_xll.qlIndexFixing($AC$5,AZ1277,TRUE,_xll.ohTrigger(Trigger,Trigger12M))</f>
        <v>1.7212147346691572E-2</v>
      </c>
      <c r="BD1277" s="320">
        <f>_xll.qlIndexFixing($BE$1,AZ1277,TRUE,_xll.ohTrigger(Trigger,Trigger12M))</f>
        <v>1.6980859566377668E-2</v>
      </c>
    </row>
    <row r="1278" spans="51:56" ht="11.25" customHeight="1" x14ac:dyDescent="0.25">
      <c r="AY1278" s="159" t="s">
        <v>90</v>
      </c>
      <c r="AZ1278" s="158">
        <f>_xll.qlInterestRateIndexFixingDate(Currency&amp;"ibor"&amp;Tenor,BA1278,Trigger)</f>
        <v>48243</v>
      </c>
      <c r="BA1278" s="158">
        <f>_xll.qlCalendarAdvance(Calendar,BA1277,AY1278,"f",,Trigger)</f>
        <v>48247</v>
      </c>
      <c r="BB1278" s="158">
        <f>_xll.qlInterestRateIndexMaturity(Currency&amp;"ibor"&amp;Tenor,BA1278,Trigger)</f>
        <v>48613</v>
      </c>
      <c r="BC1278" s="320">
        <f>_xll.qlIndexFixing($AC$5,AZ1278,TRUE,_xll.ohTrigger(Trigger,Trigger12M))</f>
        <v>1.7203181756325063E-2</v>
      </c>
      <c r="BD1278" s="320">
        <f>_xll.qlIndexFixing($BE$1,AZ1278,TRUE,_xll.ohTrigger(Trigger,Trigger12M))</f>
        <v>1.6973603727409539E-2</v>
      </c>
    </row>
    <row r="1279" spans="51:56" ht="11.25" customHeight="1" x14ac:dyDescent="0.25">
      <c r="AY1279" s="159" t="s">
        <v>90</v>
      </c>
      <c r="AZ1279" s="158">
        <f>_xll.qlInterestRateIndexFixingDate(Currency&amp;"ibor"&amp;Tenor,BA1279,Trigger)</f>
        <v>48250</v>
      </c>
      <c r="BA1279" s="158">
        <f>_xll.qlCalendarAdvance(Calendar,BA1278,AY1279,"f",,Trigger)</f>
        <v>48254</v>
      </c>
      <c r="BB1279" s="158">
        <f>_xll.qlInterestRateIndexMaturity(Currency&amp;"ibor"&amp;Tenor,BA1279,Trigger)</f>
        <v>48620</v>
      </c>
      <c r="BC1279" s="320">
        <f>_xll.qlIndexFixing($AC$5,AZ1279,TRUE,_xll.ohTrigger(Trigger,Trigger12M))</f>
        <v>1.7194176656996987E-2</v>
      </c>
      <c r="BD1279" s="320">
        <f>_xll.qlIndexFixing($BE$1,AZ1279,TRUE,_xll.ohTrigger(Trigger,Trigger12M))</f>
        <v>1.6966334874237928E-2</v>
      </c>
    </row>
    <row r="1280" spans="51:56" ht="11.25" customHeight="1" x14ac:dyDescent="0.25">
      <c r="AY1280" s="159" t="s">
        <v>90</v>
      </c>
      <c r="AZ1280" s="158">
        <f>_xll.qlInterestRateIndexFixingDate(Currency&amp;"ibor"&amp;Tenor,BA1280,Trigger)</f>
        <v>48257</v>
      </c>
      <c r="BA1280" s="158">
        <f>_xll.qlCalendarAdvance(Calendar,BA1279,AY1280,"f",,Trigger)</f>
        <v>48261</v>
      </c>
      <c r="BB1280" s="158">
        <f>_xll.qlInterestRateIndexMaturity(Currency&amp;"ibor"&amp;Tenor,BA1280,Trigger)</f>
        <v>48627</v>
      </c>
      <c r="BC1280" s="320">
        <f>_xll.qlIndexFixing($AC$5,AZ1280,TRUE,_xll.ohTrigger(Trigger,Trigger12M))</f>
        <v>1.718513204977512E-2</v>
      </c>
      <c r="BD1280" s="320">
        <f>_xll.qlIndexFixing($BE$1,AZ1280,TRUE,_xll.ohTrigger(Trigger,Trigger12M))</f>
        <v>1.6959053174227315E-2</v>
      </c>
    </row>
    <row r="1281" spans="51:56" ht="11.25" customHeight="1" x14ac:dyDescent="0.25">
      <c r="AY1281" s="159" t="s">
        <v>90</v>
      </c>
      <c r="AZ1281" s="158">
        <f>_xll.qlInterestRateIndexFixingDate(Currency&amp;"ibor"&amp;Tenor,BA1281,Trigger)</f>
        <v>48264</v>
      </c>
      <c r="BA1281" s="158">
        <f>_xll.qlCalendarAdvance(Calendar,BA1280,AY1281,"f",,Trigger)</f>
        <v>48268</v>
      </c>
      <c r="BB1281" s="158">
        <f>_xll.qlInterestRateIndexMaturity(Currency&amp;"ibor"&amp;Tenor,BA1281,Trigger)</f>
        <v>48634</v>
      </c>
      <c r="BC1281" s="320">
        <f>_xll.qlIndexFixing($AC$5,AZ1281,TRUE,_xll.ohTrigger(Trigger,Trigger12M))</f>
        <v>1.7176047935732273E-2</v>
      </c>
      <c r="BD1281" s="320">
        <f>_xll.qlIndexFixing($BE$1,AZ1281,TRUE,_xll.ohTrigger(Trigger,Trigger12M))</f>
        <v>1.6951758794737377E-2</v>
      </c>
    </row>
    <row r="1282" spans="51:56" ht="11.25" customHeight="1" x14ac:dyDescent="0.25">
      <c r="AY1282" s="159" t="s">
        <v>90</v>
      </c>
      <c r="AZ1282" s="158">
        <f>_xll.qlInterestRateIndexFixingDate(Currency&amp;"ibor"&amp;Tenor,BA1282,Trigger)</f>
        <v>48271</v>
      </c>
      <c r="BA1282" s="158">
        <f>_xll.qlCalendarAdvance(Calendar,BA1281,AY1282,"f",,Trigger)</f>
        <v>48275</v>
      </c>
      <c r="BB1282" s="158">
        <f>_xll.qlInterestRateIndexMaturity(Currency&amp;"ibor"&amp;Tenor,BA1282,Trigger)</f>
        <v>48640</v>
      </c>
      <c r="BC1282" s="320">
        <f>_xll.qlIndexFixing($AC$5,AZ1282,TRUE,_xll.ohTrigger(Trigger,Trigger12M))</f>
        <v>1.7166441243753241E-2</v>
      </c>
      <c r="BD1282" s="320">
        <f>_xll.qlIndexFixing($BE$1,AZ1282,TRUE,_xll.ohTrigger(Trigger,Trigger12M))</f>
        <v>1.6944585431171479E-2</v>
      </c>
    </row>
    <row r="1283" spans="51:56" ht="11.25" customHeight="1" x14ac:dyDescent="0.25">
      <c r="AY1283" s="159" t="s">
        <v>90</v>
      </c>
      <c r="AZ1283" s="158">
        <f>_xll.qlInterestRateIndexFixingDate(Currency&amp;"ibor"&amp;Tenor,BA1283,Trigger)</f>
        <v>48278</v>
      </c>
      <c r="BA1283" s="158">
        <f>_xll.qlCalendarAdvance(Calendar,BA1282,AY1283,"f",,Trigger)</f>
        <v>48282</v>
      </c>
      <c r="BB1283" s="158">
        <f>_xll.qlInterestRateIndexMaturity(Currency&amp;"ibor"&amp;Tenor,BA1283,Trigger)</f>
        <v>48647</v>
      </c>
      <c r="BC1283" s="320">
        <f>_xll.qlIndexFixing($AC$5,AZ1283,TRUE,_xll.ohTrigger(Trigger,Trigger12M))</f>
        <v>1.7157231506962183E-2</v>
      </c>
      <c r="BD1283" s="320">
        <f>_xll.qlIndexFixing($BE$1,AZ1283,TRUE,_xll.ohTrigger(Trigger,Trigger12M))</f>
        <v>1.6937267308556402E-2</v>
      </c>
    </row>
    <row r="1284" spans="51:56" ht="11.25" customHeight="1" x14ac:dyDescent="0.25">
      <c r="AY1284" s="159" t="s">
        <v>90</v>
      </c>
      <c r="AZ1284" s="158">
        <f>_xll.qlInterestRateIndexFixingDate(Currency&amp;"ibor"&amp;Tenor,BA1284,Trigger)</f>
        <v>48285</v>
      </c>
      <c r="BA1284" s="158">
        <f>_xll.qlCalendarAdvance(Calendar,BA1283,AY1284,"f",,Trigger)</f>
        <v>48289</v>
      </c>
      <c r="BB1284" s="158">
        <f>_xll.qlInterestRateIndexMaturity(Currency&amp;"ibor"&amp;Tenor,BA1284,Trigger)</f>
        <v>48654</v>
      </c>
      <c r="BC1284" s="320">
        <f>_xll.qlIndexFixing($AC$5,AZ1284,TRUE,_xll.ohTrigger(Trigger,Trigger12M))</f>
        <v>1.7147982160646481E-2</v>
      </c>
      <c r="BD1284" s="320">
        <f>_xll.qlIndexFixing($BE$1,AZ1284,TRUE,_xll.ohTrigger(Trigger,Trigger12M))</f>
        <v>1.6929936996987045E-2</v>
      </c>
    </row>
    <row r="1285" spans="51:56" ht="11.25" customHeight="1" x14ac:dyDescent="0.25">
      <c r="AY1285" s="159" t="s">
        <v>90</v>
      </c>
      <c r="AZ1285" s="158">
        <f>_xll.qlInterestRateIndexFixingDate(Currency&amp;"ibor"&amp;Tenor,BA1285,Trigger)</f>
        <v>48292</v>
      </c>
      <c r="BA1285" s="158">
        <f>_xll.qlCalendarAdvance(Calendar,BA1284,AY1285,"f",,Trigger)</f>
        <v>48296</v>
      </c>
      <c r="BB1285" s="158">
        <f>_xll.qlInterestRateIndexMaturity(Currency&amp;"ibor"&amp;Tenor,BA1285,Trigger)</f>
        <v>48661</v>
      </c>
      <c r="BC1285" s="320">
        <f>_xll.qlIndexFixing($AC$5,AZ1285,TRUE,_xll.ohTrigger(Trigger,Trigger12M))</f>
        <v>1.7138693205903117E-2</v>
      </c>
      <c r="BD1285" s="320">
        <f>_xll.qlIndexFixing($BE$1,AZ1285,TRUE,_xll.ohTrigger(Trigger,Trigger12M))</f>
        <v>1.6922594663797384E-2</v>
      </c>
    </row>
    <row r="1286" spans="51:56" ht="11.25" customHeight="1" x14ac:dyDescent="0.25">
      <c r="AY1286" s="159" t="s">
        <v>90</v>
      </c>
      <c r="AZ1286" s="158">
        <f>_xll.qlInterestRateIndexFixingDate(Currency&amp;"ibor"&amp;Tenor,BA1286,Trigger)</f>
        <v>48297</v>
      </c>
      <c r="BA1286" s="158">
        <f>_xll.qlCalendarAdvance(Calendar,BA1285,AY1286,"f",,Trigger)</f>
        <v>48303</v>
      </c>
      <c r="BB1286" s="158">
        <f>_xll.qlInterestRateIndexMaturity(Currency&amp;"ibor"&amp;Tenor,BA1286,Trigger)</f>
        <v>48668</v>
      </c>
      <c r="BC1286" s="320">
        <f>_xll.qlIndexFixing($AC$5,AZ1286,TRUE,_xll.ohTrigger(Trigger,Trigger12M))</f>
        <v>1.7129364643833456E-2</v>
      </c>
      <c r="BD1286" s="320">
        <f>_xll.qlIndexFixing($BE$1,AZ1286,TRUE,_xll.ohTrigger(Trigger,Trigger12M))</f>
        <v>1.6915240476317459E-2</v>
      </c>
    </row>
    <row r="1287" spans="51:56" ht="11.25" customHeight="1" x14ac:dyDescent="0.25">
      <c r="AY1287" s="159" t="s">
        <v>90</v>
      </c>
      <c r="AZ1287" s="158">
        <f>_xll.qlInterestRateIndexFixingDate(Currency&amp;"ibor"&amp;Tenor,BA1287,Trigger)</f>
        <v>48306</v>
      </c>
      <c r="BA1287" s="158">
        <f>_xll.qlCalendarAdvance(Calendar,BA1286,AY1287,"f",,Trigger)</f>
        <v>48310</v>
      </c>
      <c r="BB1287" s="158">
        <f>_xll.qlInterestRateIndexMaturity(Currency&amp;"ibor"&amp;Tenor,BA1287,Trigger)</f>
        <v>48675</v>
      </c>
      <c r="BC1287" s="320">
        <f>_xll.qlIndexFixing($AC$5,AZ1287,TRUE,_xll.ohTrigger(Trigger,Trigger12M))</f>
        <v>1.7119996475543905E-2</v>
      </c>
      <c r="BD1287" s="320">
        <f>_xll.qlIndexFixing($BE$1,AZ1287,TRUE,_xll.ohTrigger(Trigger,Trigger12M))</f>
        <v>1.6907874601872281E-2</v>
      </c>
    </row>
    <row r="1288" spans="51:56" ht="11.25" customHeight="1" x14ac:dyDescent="0.25">
      <c r="AY1288" s="159" t="s">
        <v>90</v>
      </c>
      <c r="AZ1288" s="158">
        <f>_xll.qlInterestRateIndexFixingDate(Currency&amp;"ibor"&amp;Tenor,BA1288,Trigger)</f>
        <v>48313</v>
      </c>
      <c r="BA1288" s="158">
        <f>_xll.qlCalendarAdvance(Calendar,BA1287,AY1288,"f",,Trigger)</f>
        <v>48317</v>
      </c>
      <c r="BB1288" s="158">
        <f>_xll.qlInterestRateIndexMaturity(Currency&amp;"ibor"&amp;Tenor,BA1288,Trigger)</f>
        <v>48682</v>
      </c>
      <c r="BC1288" s="320">
        <f>_xll.qlIndexFixing($AC$5,AZ1288,TRUE,_xll.ohTrigger(Trigger,Trigger12M))</f>
        <v>1.7110588702145678E-2</v>
      </c>
      <c r="BD1288" s="320">
        <f>_xll.qlIndexFixing($BE$1,AZ1288,TRUE,_xll.ohTrigger(Trigger,Trigger12M))</f>
        <v>1.6900497207783121E-2</v>
      </c>
    </row>
    <row r="1289" spans="51:56" ht="11.25" customHeight="1" x14ac:dyDescent="0.25">
      <c r="AY1289" s="159" t="s">
        <v>90</v>
      </c>
      <c r="AZ1289" s="158">
        <f>_xll.qlInterestRateIndexFixingDate(Currency&amp;"ibor"&amp;Tenor,BA1289,Trigger)</f>
        <v>48320</v>
      </c>
      <c r="BA1289" s="158">
        <f>_xll.qlCalendarAdvance(Calendar,BA1288,AY1289,"f",,Trigger)</f>
        <v>48324</v>
      </c>
      <c r="BB1289" s="158">
        <f>_xll.qlInterestRateIndexMaturity(Currency&amp;"ibor"&amp;Tenor,BA1289,Trigger)</f>
        <v>48689</v>
      </c>
      <c r="BC1289" s="320">
        <f>_xll.qlIndexFixing($AC$5,AZ1289,TRUE,_xll.ohTrigger(Trigger,Trigger12M))</f>
        <v>1.7101141324753509E-2</v>
      </c>
      <c r="BD1289" s="320">
        <f>_xll.qlIndexFixing($BE$1,AZ1289,TRUE,_xll.ohTrigger(Trigger,Trigger12M))</f>
        <v>1.6893108461366227E-2</v>
      </c>
    </row>
    <row r="1290" spans="51:56" ht="11.25" customHeight="1" x14ac:dyDescent="0.25">
      <c r="AY1290" s="159" t="s">
        <v>90</v>
      </c>
      <c r="AZ1290" s="158">
        <f>_xll.qlInterestRateIndexFixingDate(Currency&amp;"ibor"&amp;Tenor,BA1290,Trigger)</f>
        <v>48327</v>
      </c>
      <c r="BA1290" s="158">
        <f>_xll.qlCalendarAdvance(Calendar,BA1289,AY1290,"f",,Trigger)</f>
        <v>48331</v>
      </c>
      <c r="BB1290" s="158">
        <f>_xll.qlInterestRateIndexMaturity(Currency&amp;"ibor"&amp;Tenor,BA1290,Trigger)</f>
        <v>48696</v>
      </c>
      <c r="BC1290" s="320">
        <f>_xll.qlIndexFixing($AC$5,AZ1290,TRUE,_xll.ohTrigger(Trigger,Trigger12M))</f>
        <v>1.7091654344488682E-2</v>
      </c>
      <c r="BD1290" s="320">
        <f>_xll.qlIndexFixing($BE$1,AZ1290,TRUE,_xll.ohTrigger(Trigger,Trigger12M))</f>
        <v>1.6885708529933239E-2</v>
      </c>
    </row>
    <row r="1291" spans="51:56" ht="11.25" customHeight="1" x14ac:dyDescent="0.25">
      <c r="AY1291" s="159" t="s">
        <v>90</v>
      </c>
      <c r="AZ1291" s="158">
        <f>_xll.qlInterestRateIndexFixingDate(Currency&amp;"ibor"&amp;Tenor,BA1291,Trigger)</f>
        <v>48334</v>
      </c>
      <c r="BA1291" s="158">
        <f>_xll.qlCalendarAdvance(Calendar,BA1290,AY1291,"f",,Trigger)</f>
        <v>48338</v>
      </c>
      <c r="BB1291" s="158">
        <f>_xll.qlInterestRateIndexMaturity(Currency&amp;"ibor"&amp;Tenor,BA1291,Trigger)</f>
        <v>48703</v>
      </c>
      <c r="BC1291" s="320">
        <f>_xll.qlIndexFixing($AC$5,AZ1291,TRUE,_xll.ohTrigger(Trigger,Trigger12M))</f>
        <v>1.7082127762475568E-2</v>
      </c>
      <c r="BD1291" s="320">
        <f>_xll.qlIndexFixing($BE$1,AZ1291,TRUE,_xll.ohTrigger(Trigger,Trigger12M))</f>
        <v>1.6878297580791644E-2</v>
      </c>
    </row>
    <row r="1292" spans="51:56" ht="11.25" customHeight="1" x14ac:dyDescent="0.25">
      <c r="AY1292" s="159" t="s">
        <v>90</v>
      </c>
      <c r="AZ1292" s="158">
        <f>_xll.qlInterestRateIndexFixingDate(Currency&amp;"ibor"&amp;Tenor,BA1292,Trigger)</f>
        <v>48341</v>
      </c>
      <c r="BA1292" s="158">
        <f>_xll.qlCalendarAdvance(Calendar,BA1291,AY1292,"f",,Trigger)</f>
        <v>48345</v>
      </c>
      <c r="BB1292" s="158">
        <f>_xll.qlInterestRateIndexMaturity(Currency&amp;"ibor"&amp;Tenor,BA1292,Trigger)</f>
        <v>48710</v>
      </c>
      <c r="BC1292" s="320">
        <f>_xll.qlIndexFixing($AC$5,AZ1292,TRUE,_xll.ohTrigger(Trigger,Trigger12M))</f>
        <v>1.7072561579844433E-2</v>
      </c>
      <c r="BD1292" s="320">
        <f>_xll.qlIndexFixing($BE$1,AZ1292,TRUE,_xll.ohTrigger(Trigger,Trigger12M))</f>
        <v>1.6870875781243886E-2</v>
      </c>
    </row>
    <row r="1293" spans="51:56" ht="11.25" customHeight="1" x14ac:dyDescent="0.25">
      <c r="AY1293" s="159" t="s">
        <v>90</v>
      </c>
      <c r="AZ1293" s="158">
        <f>_xll.qlInterestRateIndexFixingDate(Currency&amp;"ibor"&amp;Tenor,BA1293,Trigger)</f>
        <v>48348</v>
      </c>
      <c r="BA1293" s="158">
        <f>_xll.qlCalendarAdvance(Calendar,BA1292,AY1293,"f",,Trigger)</f>
        <v>48352</v>
      </c>
      <c r="BB1293" s="158">
        <f>_xll.qlInterestRateIndexMaturity(Currency&amp;"ibor"&amp;Tenor,BA1293,Trigger)</f>
        <v>48717</v>
      </c>
      <c r="BC1293" s="320">
        <f>_xll.qlIndexFixing($AC$5,AZ1293,TRUE,_xll.ohTrigger(Trigger,Trigger12M))</f>
        <v>1.7069068483180787E-2</v>
      </c>
      <c r="BD1293" s="320">
        <f>_xll.qlIndexFixing($BE$1,AZ1293,TRUE,_xll.ohTrigger(Trigger,Trigger12M))</f>
        <v>1.6863443298588472E-2</v>
      </c>
    </row>
    <row r="1294" spans="51:56" ht="11.25" customHeight="1" x14ac:dyDescent="0.25">
      <c r="AY1294" s="159" t="s">
        <v>90</v>
      </c>
      <c r="AZ1294" s="158">
        <f>_xll.qlInterestRateIndexFixingDate(Currency&amp;"ibor"&amp;Tenor,BA1294,Trigger)</f>
        <v>48355</v>
      </c>
      <c r="BA1294" s="158">
        <f>_xll.qlCalendarAdvance(Calendar,BA1293,AY1294,"f",,Trigger)</f>
        <v>48359</v>
      </c>
      <c r="BB1294" s="158">
        <f>_xll.qlInterestRateIndexMaturity(Currency&amp;"ibor"&amp;Tenor,BA1294,Trigger)</f>
        <v>48724</v>
      </c>
      <c r="BC1294" s="320">
        <f>_xll.qlIndexFixing($AC$5,AZ1294,TRUE,_xll.ohTrigger(Trigger,Trigger12M))</f>
        <v>1.706320695017716E-2</v>
      </c>
      <c r="BD1294" s="320">
        <f>_xll.qlIndexFixing($BE$1,AZ1294,TRUE,_xll.ohTrigger(Trigger,Trigger12M))</f>
        <v>1.6856000300118645E-2</v>
      </c>
    </row>
    <row r="1295" spans="51:56" ht="11.25" customHeight="1" x14ac:dyDescent="0.25">
      <c r="AY1295" s="159" t="s">
        <v>90</v>
      </c>
      <c r="AZ1295" s="158">
        <f>_xll.qlInterestRateIndexFixingDate(Currency&amp;"ibor"&amp;Tenor,BA1295,Trigger)</f>
        <v>48362</v>
      </c>
      <c r="BA1295" s="158">
        <f>_xll.qlCalendarAdvance(Calendar,BA1294,AY1295,"f",,Trigger)</f>
        <v>48366</v>
      </c>
      <c r="BB1295" s="158">
        <f>_xll.qlInterestRateIndexMaturity(Currency&amp;"ibor"&amp;Tenor,BA1295,Trigger)</f>
        <v>48731</v>
      </c>
      <c r="BC1295" s="320">
        <f>_xll.qlIndexFixing($AC$5,AZ1295,TRUE,_xll.ohTrigger(Trigger,Trigger12M))</f>
        <v>1.7057315985855654E-2</v>
      </c>
      <c r="BD1295" s="320">
        <f>_xll.qlIndexFixing($BE$1,AZ1295,TRUE,_xll.ohTrigger(Trigger,Trigger12M))</f>
        <v>1.6848546953123055E-2</v>
      </c>
    </row>
    <row r="1296" spans="51:56" ht="11.25" customHeight="1" x14ac:dyDescent="0.25">
      <c r="AY1296" s="159" t="s">
        <v>90</v>
      </c>
      <c r="AZ1296" s="158">
        <f>_xll.qlInterestRateIndexFixingDate(Currency&amp;"ibor"&amp;Tenor,BA1296,Trigger)</f>
        <v>48369</v>
      </c>
      <c r="BA1296" s="158">
        <f>_xll.qlCalendarAdvance(Calendar,BA1295,AY1296,"f",,Trigger)</f>
        <v>48373</v>
      </c>
      <c r="BB1296" s="158">
        <f>_xll.qlInterestRateIndexMaturity(Currency&amp;"ibor"&amp;Tenor,BA1296,Trigger)</f>
        <v>48738</v>
      </c>
      <c r="BC1296" s="320">
        <f>_xll.qlIndexFixing($AC$5,AZ1296,TRUE,_xll.ohTrigger(Trigger,Trigger12M))</f>
        <v>1.7051395590734656E-2</v>
      </c>
      <c r="BD1296" s="320">
        <f>_xll.qlIndexFixing($BE$1,AZ1296,TRUE,_xll.ohTrigger(Trigger,Trigger12M))</f>
        <v>1.6841083424886407E-2</v>
      </c>
    </row>
    <row r="1297" spans="51:56" ht="11.25" customHeight="1" x14ac:dyDescent="0.25">
      <c r="AY1297" s="159" t="s">
        <v>90</v>
      </c>
      <c r="AZ1297" s="158">
        <f>_xll.qlInterestRateIndexFixingDate(Currency&amp;"ibor"&amp;Tenor,BA1297,Trigger)</f>
        <v>48376</v>
      </c>
      <c r="BA1297" s="158">
        <f>_xll.qlCalendarAdvance(Calendar,BA1296,AY1297,"f",,Trigger)</f>
        <v>48380</v>
      </c>
      <c r="BB1297" s="158">
        <f>_xll.qlInterestRateIndexMaturity(Currency&amp;"ibor"&amp;Tenor,BA1297,Trigger)</f>
        <v>48745</v>
      </c>
      <c r="BC1297" s="320">
        <f>_xll.qlIndexFixing($AC$5,AZ1297,TRUE,_xll.ohTrigger(Trigger,Trigger12M))</f>
        <v>1.7045445765335603E-2</v>
      </c>
      <c r="BD1297" s="320">
        <f>_xll.qlIndexFixing($BE$1,AZ1297,TRUE,_xll.ohTrigger(Trigger,Trigger12M))</f>
        <v>1.6833609882687939E-2</v>
      </c>
    </row>
    <row r="1298" spans="51:56" ht="11.25" customHeight="1" x14ac:dyDescent="0.25">
      <c r="AY1298" s="159" t="s">
        <v>90</v>
      </c>
      <c r="AZ1298" s="158">
        <f>_xll.qlInterestRateIndexFixingDate(Currency&amp;"ibor"&amp;Tenor,BA1298,Trigger)</f>
        <v>48383</v>
      </c>
      <c r="BA1298" s="158">
        <f>_xll.qlCalendarAdvance(Calendar,BA1297,AY1298,"f",,Trigger)</f>
        <v>48387</v>
      </c>
      <c r="BB1298" s="158">
        <f>_xll.qlInterestRateIndexMaturity(Currency&amp;"ibor"&amp;Tenor,BA1298,Trigger)</f>
        <v>48752</v>
      </c>
      <c r="BC1298" s="320">
        <f>_xll.qlIndexFixing($AC$5,AZ1298,TRUE,_xll.ohTrigger(Trigger,Trigger12M))</f>
        <v>1.7039466510182798E-2</v>
      </c>
      <c r="BD1298" s="320">
        <f>_xll.qlIndexFixing($BE$1,AZ1298,TRUE,_xll.ohTrigger(Trigger,Trigger12M))</f>
        <v>1.6826126493802718E-2</v>
      </c>
    </row>
    <row r="1299" spans="51:56" ht="11.25" customHeight="1" x14ac:dyDescent="0.25">
      <c r="AY1299" s="159" t="s">
        <v>90</v>
      </c>
      <c r="AZ1299" s="158">
        <f>_xll.qlInterestRateIndexFixingDate(Currency&amp;"ibor"&amp;Tenor,BA1299,Trigger)</f>
        <v>48390</v>
      </c>
      <c r="BA1299" s="158">
        <f>_xll.qlCalendarAdvance(Calendar,BA1298,AY1299,"f",,Trigger)</f>
        <v>48394</v>
      </c>
      <c r="BB1299" s="158">
        <f>_xll.qlInterestRateIndexMaturity(Currency&amp;"ibor"&amp;Tenor,BA1299,Trigger)</f>
        <v>48759</v>
      </c>
      <c r="BC1299" s="320">
        <f>_xll.qlIndexFixing($AC$5,AZ1299,TRUE,_xll.ohTrigger(Trigger,Trigger12M))</f>
        <v>1.7033457825802498E-2</v>
      </c>
      <c r="BD1299" s="320">
        <f>_xll.qlIndexFixing($BE$1,AZ1299,TRUE,_xll.ohTrigger(Trigger,Trigger12M))</f>
        <v>1.6818633425500992E-2</v>
      </c>
    </row>
    <row r="1300" spans="51:56" ht="11.25" customHeight="1" x14ac:dyDescent="0.25">
      <c r="AY1300" s="159" t="s">
        <v>90</v>
      </c>
      <c r="AZ1300" s="158">
        <f>_xll.qlInterestRateIndexFixingDate(Currency&amp;"ibor"&amp;Tenor,BA1300,Trigger)</f>
        <v>48397</v>
      </c>
      <c r="BA1300" s="158">
        <f>_xll.qlCalendarAdvance(Calendar,BA1299,AY1300,"f",,Trigger)</f>
        <v>48401</v>
      </c>
      <c r="BB1300" s="158">
        <f>_xll.qlInterestRateIndexMaturity(Currency&amp;"ibor"&amp;Tenor,BA1300,Trigger)</f>
        <v>48766</v>
      </c>
      <c r="BC1300" s="320">
        <f>_xll.qlIndexFixing($AC$5,AZ1300,TRUE,_xll.ohTrigger(Trigger,Trigger12M))</f>
        <v>1.7027419712723812E-2</v>
      </c>
      <c r="BD1300" s="320">
        <f>_xll.qlIndexFixing($BE$1,AZ1300,TRUE,_xll.ohTrigger(Trigger,Trigger12M))</f>
        <v>1.6811130845047983E-2</v>
      </c>
    </row>
    <row r="1301" spans="51:56" ht="11.25" customHeight="1" x14ac:dyDescent="0.25">
      <c r="AY1301" s="159" t="s">
        <v>90</v>
      </c>
      <c r="AZ1301" s="158">
        <f>_xll.qlInterestRateIndexFixingDate(Currency&amp;"ibor"&amp;Tenor,BA1301,Trigger)</f>
        <v>48404</v>
      </c>
      <c r="BA1301" s="158">
        <f>_xll.qlCalendarAdvance(Calendar,BA1300,AY1301,"f",,Trigger)</f>
        <v>48408</v>
      </c>
      <c r="BB1301" s="158">
        <f>_xll.qlInterestRateIndexMaturity(Currency&amp;"ibor"&amp;Tenor,BA1301,Trigger)</f>
        <v>48773</v>
      </c>
      <c r="BC1301" s="320">
        <f>_xll.qlIndexFixing($AC$5,AZ1301,TRUE,_xll.ohTrigger(Trigger,Trigger12M))</f>
        <v>1.7021352171478706E-2</v>
      </c>
      <c r="BD1301" s="320">
        <f>_xll.qlIndexFixing($BE$1,AZ1301,TRUE,_xll.ohTrigger(Trigger,Trigger12M))</f>
        <v>1.6803618919704739E-2</v>
      </c>
    </row>
    <row r="1302" spans="51:56" ht="11.25" customHeight="1" x14ac:dyDescent="0.25">
      <c r="AY1302" s="159" t="s">
        <v>90</v>
      </c>
      <c r="AZ1302" s="158">
        <f>_xll.qlInterestRateIndexFixingDate(Currency&amp;"ibor"&amp;Tenor,BA1302,Trigger)</f>
        <v>48411</v>
      </c>
      <c r="BA1302" s="158">
        <f>_xll.qlCalendarAdvance(Calendar,BA1301,AY1302,"f",,Trigger)</f>
        <v>48415</v>
      </c>
      <c r="BB1302" s="158">
        <f>_xll.qlInterestRateIndexMaturity(Currency&amp;"ibor"&amp;Tenor,BA1302,Trigger)</f>
        <v>48780</v>
      </c>
      <c r="BC1302" s="320">
        <f>_xll.qlIndexFixing($AC$5,AZ1302,TRUE,_xll.ohTrigger(Trigger,Trigger12M))</f>
        <v>1.7015255202601543E-2</v>
      </c>
      <c r="BD1302" s="320">
        <f>_xll.qlIndexFixing($BE$1,AZ1302,TRUE,_xll.ohTrigger(Trigger,Trigger12M))</f>
        <v>1.6796097816727286E-2</v>
      </c>
    </row>
    <row r="1303" spans="51:56" ht="11.25" customHeight="1" x14ac:dyDescent="0.25">
      <c r="AY1303" s="159" t="s">
        <v>90</v>
      </c>
      <c r="AZ1303" s="158">
        <f>_xll.qlInterestRateIndexFixingDate(Currency&amp;"ibor"&amp;Tenor,BA1303,Trigger)</f>
        <v>48418</v>
      </c>
      <c r="BA1303" s="158">
        <f>_xll.qlCalendarAdvance(Calendar,BA1302,AY1303,"f",,Trigger)</f>
        <v>48422</v>
      </c>
      <c r="BB1303" s="158">
        <f>_xll.qlInterestRateIndexMaturity(Currency&amp;"ibor"&amp;Tenor,BA1303,Trigger)</f>
        <v>48787</v>
      </c>
      <c r="BC1303" s="320">
        <f>_xll.qlIndexFixing($AC$5,AZ1303,TRUE,_xll.ohTrigger(Trigger,Trigger12M))</f>
        <v>1.7009128806629095E-2</v>
      </c>
      <c r="BD1303" s="320">
        <f>_xll.qlIndexFixing($BE$1,AZ1303,TRUE,_xll.ohTrigger(Trigger,Trigger12M))</f>
        <v>1.6788567703367032E-2</v>
      </c>
    </row>
    <row r="1304" spans="51:56" ht="11.25" customHeight="1" x14ac:dyDescent="0.25">
      <c r="AY1304" s="159" t="s">
        <v>90</v>
      </c>
      <c r="AZ1304" s="158">
        <f>_xll.qlInterestRateIndexFixingDate(Currency&amp;"ibor"&amp;Tenor,BA1304,Trigger)</f>
        <v>48425</v>
      </c>
      <c r="BA1304" s="158">
        <f>_xll.qlCalendarAdvance(Calendar,BA1303,AY1304,"f",,Trigger)</f>
        <v>48429</v>
      </c>
      <c r="BB1304" s="158">
        <f>_xll.qlInterestRateIndexMaturity(Currency&amp;"ibor"&amp;Tenor,BA1304,Trigger)</f>
        <v>48794</v>
      </c>
      <c r="BC1304" s="320">
        <f>_xll.qlIndexFixing($AC$5,AZ1304,TRUE,_xll.ohTrigger(Trigger,Trigger12M))</f>
        <v>1.7002972984100553E-2</v>
      </c>
      <c r="BD1304" s="320">
        <f>_xll.qlIndexFixing($BE$1,AZ1304,TRUE,_xll.ohTrigger(Trigger,Trigger12M))</f>
        <v>1.6781028746869927E-2</v>
      </c>
    </row>
    <row r="1305" spans="51:56" ht="11.25" customHeight="1" x14ac:dyDescent="0.25">
      <c r="AY1305" s="159" t="s">
        <v>90</v>
      </c>
      <c r="AZ1305" s="158">
        <f>_xll.qlInterestRateIndexFixingDate(Currency&amp;"ibor"&amp;Tenor,BA1305,Trigger)</f>
        <v>48432</v>
      </c>
      <c r="BA1305" s="158">
        <f>_xll.qlCalendarAdvance(Calendar,BA1304,AY1305,"f",,Trigger)</f>
        <v>48436</v>
      </c>
      <c r="BB1305" s="158">
        <f>_xll.qlInterestRateIndexMaturity(Currency&amp;"ibor"&amp;Tenor,BA1305,Trigger)</f>
        <v>48801</v>
      </c>
      <c r="BC1305" s="320">
        <f>_xll.qlIndexFixing($AC$5,AZ1305,TRUE,_xll.ohTrigger(Trigger,Trigger12M))</f>
        <v>1.6996787735558606E-2</v>
      </c>
      <c r="BD1305" s="320">
        <f>_xll.qlIndexFixing($BE$1,AZ1305,TRUE,_xll.ohTrigger(Trigger,Trigger12M))</f>
        <v>1.6773481114478191E-2</v>
      </c>
    </row>
    <row r="1306" spans="51:56" ht="11.25" customHeight="1" x14ac:dyDescent="0.25">
      <c r="AY1306" s="159" t="s">
        <v>90</v>
      </c>
      <c r="AZ1306" s="158">
        <f>_xll.qlInterestRateIndexFixingDate(Currency&amp;"ibor"&amp;Tenor,BA1306,Trigger)</f>
        <v>48439</v>
      </c>
      <c r="BA1306" s="158">
        <f>_xll.qlCalendarAdvance(Calendar,BA1305,AY1306,"f",,Trigger)</f>
        <v>48443</v>
      </c>
      <c r="BB1306" s="158">
        <f>_xll.qlInterestRateIndexMaturity(Currency&amp;"ibor"&amp;Tenor,BA1306,Trigger)</f>
        <v>48808</v>
      </c>
      <c r="BC1306" s="320">
        <f>_xll.qlIndexFixing($AC$5,AZ1306,TRUE,_xll.ohTrigger(Trigger,Trigger12M))</f>
        <v>1.6990573061547692E-2</v>
      </c>
      <c r="BD1306" s="320">
        <f>_xll.qlIndexFixing($BE$1,AZ1306,TRUE,_xll.ohTrigger(Trigger,Trigger12M))</f>
        <v>1.6765924973428784E-2</v>
      </c>
    </row>
    <row r="1307" spans="51:56" ht="11.25" customHeight="1" x14ac:dyDescent="0.25">
      <c r="AY1307" s="159" t="s">
        <v>90</v>
      </c>
      <c r="AZ1307" s="158">
        <f>_xll.qlInterestRateIndexFixingDate(Currency&amp;"ibor"&amp;Tenor,BA1307,Trigger)</f>
        <v>48446</v>
      </c>
      <c r="BA1307" s="158">
        <f>_xll.qlCalendarAdvance(Calendar,BA1306,AY1307,"f",,Trigger)</f>
        <v>48450</v>
      </c>
      <c r="BB1307" s="158">
        <f>_xll.qlInterestRateIndexMaturity(Currency&amp;"ibor"&amp;Tenor,BA1307,Trigger)</f>
        <v>48815</v>
      </c>
      <c r="BC1307" s="320">
        <f>_xll.qlIndexFixing($AC$5,AZ1307,TRUE,_xll.ohTrigger(Trigger,Trigger12M))</f>
        <v>1.6984328962615102E-2</v>
      </c>
      <c r="BD1307" s="320">
        <f>_xll.qlIndexFixing($BE$1,AZ1307,TRUE,_xll.ohTrigger(Trigger,Trigger12M))</f>
        <v>1.6758360490953854E-2</v>
      </c>
    </row>
    <row r="1308" spans="51:56" ht="11.25" customHeight="1" x14ac:dyDescent="0.25">
      <c r="AY1308" s="159" t="s">
        <v>90</v>
      </c>
      <c r="AZ1308" s="158">
        <f>_xll.qlInterestRateIndexFixingDate(Currency&amp;"ibor"&amp;Tenor,BA1308,Trigger)</f>
        <v>48453</v>
      </c>
      <c r="BA1308" s="158">
        <f>_xll.qlCalendarAdvance(Calendar,BA1307,AY1308,"f",,Trigger)</f>
        <v>48457</v>
      </c>
      <c r="BB1308" s="158">
        <f>_xll.qlInterestRateIndexMaturity(Currency&amp;"ibor"&amp;Tenor,BA1308,Trigger)</f>
        <v>48822</v>
      </c>
      <c r="BC1308" s="320">
        <f>_xll.qlIndexFixing($AC$5,AZ1308,TRUE,_xll.ohTrigger(Trigger,Trigger12M))</f>
        <v>1.697805543931075E-2</v>
      </c>
      <c r="BD1308" s="320">
        <f>_xll.qlIndexFixing($BE$1,AZ1308,TRUE,_xll.ohTrigger(Trigger,Trigger12M))</f>
        <v>1.6750787834280294E-2</v>
      </c>
    </row>
    <row r="1309" spans="51:56" ht="11.25" customHeight="1" x14ac:dyDescent="0.25">
      <c r="AY1309" s="159" t="s">
        <v>90</v>
      </c>
      <c r="AZ1309" s="158">
        <f>_xll.qlInterestRateIndexFixingDate(Currency&amp;"ibor"&amp;Tenor,BA1309,Trigger)</f>
        <v>48460</v>
      </c>
      <c r="BA1309" s="158">
        <f>_xll.qlCalendarAdvance(Calendar,BA1308,AY1309,"f",,Trigger)</f>
        <v>48464</v>
      </c>
      <c r="BB1309" s="158">
        <f>_xll.qlInterestRateIndexMaturity(Currency&amp;"ibor"&amp;Tenor,BA1309,Trigger)</f>
        <v>48829</v>
      </c>
      <c r="BC1309" s="320">
        <f>_xll.qlIndexFixing($AC$5,AZ1309,TRUE,_xll.ohTrigger(Trigger,Trigger12M))</f>
        <v>1.6971752492186961E-2</v>
      </c>
      <c r="BD1309" s="320">
        <f>_xll.qlIndexFixing($BE$1,AZ1309,TRUE,_xll.ohTrigger(Trigger,Trigger12M))</f>
        <v>1.6743207170630825E-2</v>
      </c>
    </row>
    <row r="1310" spans="51:56" ht="11.25" customHeight="1" x14ac:dyDescent="0.25">
      <c r="AY1310" s="159" t="s">
        <v>90</v>
      </c>
      <c r="AZ1310" s="158">
        <f>_xll.qlInterestRateIndexFixingDate(Currency&amp;"ibor"&amp;Tenor,BA1310,Trigger)</f>
        <v>48467</v>
      </c>
      <c r="BA1310" s="158">
        <f>_xll.qlCalendarAdvance(Calendar,BA1309,AY1310,"f",,Trigger)</f>
        <v>48471</v>
      </c>
      <c r="BB1310" s="158">
        <f>_xll.qlInterestRateIndexMaturity(Currency&amp;"ibor"&amp;Tenor,BA1310,Trigger)</f>
        <v>48836</v>
      </c>
      <c r="BC1310" s="320">
        <f>_xll.qlIndexFixing($AC$5,AZ1310,TRUE,_xll.ohTrigger(Trigger,Trigger12M))</f>
        <v>1.6965420121798691E-2</v>
      </c>
      <c r="BD1310" s="320">
        <f>_xll.qlIndexFixing($BE$1,AZ1310,TRUE,_xll.ohTrigger(Trigger,Trigger12M))</f>
        <v>1.6735618667223146E-2</v>
      </c>
    </row>
    <row r="1311" spans="51:56" ht="11.25" customHeight="1" x14ac:dyDescent="0.25">
      <c r="AY1311" s="159" t="s">
        <v>90</v>
      </c>
      <c r="AZ1311" s="158">
        <f>_xll.qlInterestRateIndexFixingDate(Currency&amp;"ibor"&amp;Tenor,BA1311,Trigger)</f>
        <v>48474</v>
      </c>
      <c r="BA1311" s="158">
        <f>_xll.qlCalendarAdvance(Calendar,BA1310,AY1311,"f",,Trigger)</f>
        <v>48478</v>
      </c>
      <c r="BB1311" s="158">
        <f>_xll.qlInterestRateIndexMaturity(Currency&amp;"ibor"&amp;Tenor,BA1311,Trigger)</f>
        <v>48843</v>
      </c>
      <c r="BC1311" s="320">
        <f>_xll.qlIndexFixing($AC$5,AZ1311,TRUE,_xll.ohTrigger(Trigger,Trigger12M))</f>
        <v>1.6959058328703955E-2</v>
      </c>
      <c r="BD1311" s="320">
        <f>_xll.qlIndexFixing($BE$1,AZ1311,TRUE,_xll.ohTrigger(Trigger,Trigger12M))</f>
        <v>1.6728022491269472E-2</v>
      </c>
    </row>
    <row r="1312" spans="51:56" ht="11.25" customHeight="1" x14ac:dyDescent="0.25">
      <c r="AY1312" s="159" t="s">
        <v>90</v>
      </c>
      <c r="AZ1312" s="158">
        <f>_xll.qlInterestRateIndexFixingDate(Currency&amp;"ibor"&amp;Tenor,BA1312,Trigger)</f>
        <v>48481</v>
      </c>
      <c r="BA1312" s="158">
        <f>_xll.qlCalendarAdvance(Calendar,BA1311,AY1312,"f",,Trigger)</f>
        <v>48485</v>
      </c>
      <c r="BB1312" s="158">
        <f>_xll.qlInterestRateIndexMaturity(Currency&amp;"ibor"&amp;Tenor,BA1312,Trigger)</f>
        <v>48850</v>
      </c>
      <c r="BC1312" s="320">
        <f>_xll.qlIndexFixing($AC$5,AZ1312,TRUE,_xll.ohTrigger(Trigger,Trigger12M))</f>
        <v>1.6952667113462751E-2</v>
      </c>
      <c r="BD1312" s="320">
        <f>_xll.qlIndexFixing($BE$1,AZ1312,TRUE,_xll.ohTrigger(Trigger,Trigger12M))</f>
        <v>1.6720418809978294E-2</v>
      </c>
    </row>
    <row r="1313" spans="51:56" ht="11.25" customHeight="1" x14ac:dyDescent="0.25">
      <c r="AY1313" s="159" t="s">
        <v>90</v>
      </c>
      <c r="AZ1313" s="158">
        <f>_xll.qlInterestRateIndexFixingDate(Currency&amp;"ibor"&amp;Tenor,BA1313,Trigger)</f>
        <v>48488</v>
      </c>
      <c r="BA1313" s="158">
        <f>_xll.qlCalendarAdvance(Calendar,BA1312,AY1313,"f",,Trigger)</f>
        <v>48492</v>
      </c>
      <c r="BB1313" s="158">
        <f>_xll.qlInterestRateIndexMaturity(Currency&amp;"ibor"&amp;Tenor,BA1313,Trigger)</f>
        <v>48857</v>
      </c>
      <c r="BC1313" s="320">
        <f>_xll.qlIndexFixing($AC$5,AZ1313,TRUE,_xll.ohTrigger(Trigger,Trigger12M))</f>
        <v>1.6946246476637911E-2</v>
      </c>
      <c r="BD1313" s="320">
        <f>_xll.qlIndexFixing($BE$1,AZ1313,TRUE,_xll.ohTrigger(Trigger,Trigger12M))</f>
        <v>1.6712807790552196E-2</v>
      </c>
    </row>
    <row r="1314" spans="51:56" ht="11.25" customHeight="1" x14ac:dyDescent="0.25">
      <c r="AY1314" s="159" t="s">
        <v>90</v>
      </c>
      <c r="AZ1314" s="158">
        <f>_xll.qlInterestRateIndexFixingDate(Currency&amp;"ibor"&amp;Tenor,BA1314,Trigger)</f>
        <v>48495</v>
      </c>
      <c r="BA1314" s="158">
        <f>_xll.qlCalendarAdvance(Calendar,BA1313,AY1314,"f",,Trigger)</f>
        <v>48499</v>
      </c>
      <c r="BB1314" s="158">
        <f>_xll.qlInterestRateIndexMaturity(Currency&amp;"ibor"&amp;Tenor,BA1314,Trigger)</f>
        <v>48864</v>
      </c>
      <c r="BC1314" s="320">
        <f>_xll.qlIndexFixing($AC$5,AZ1314,TRUE,_xll.ohTrigger(Trigger,Trigger12M))</f>
        <v>1.6939796418794898E-2</v>
      </c>
      <c r="BD1314" s="320">
        <f>_xll.qlIndexFixing($BE$1,AZ1314,TRUE,_xll.ohTrigger(Trigger,Trigger12M))</f>
        <v>1.6705189600189595E-2</v>
      </c>
    </row>
    <row r="1315" spans="51:56" ht="11.25" customHeight="1" x14ac:dyDescent="0.25">
      <c r="AY1315" s="159" t="s">
        <v>90</v>
      </c>
      <c r="AZ1315" s="158">
        <f>_xll.qlInterestRateIndexFixingDate(Currency&amp;"ibor"&amp;Tenor,BA1315,Trigger)</f>
        <v>48502</v>
      </c>
      <c r="BA1315" s="158">
        <f>_xll.qlCalendarAdvance(Calendar,BA1314,AY1315,"f",,Trigger)</f>
        <v>48506</v>
      </c>
      <c r="BB1315" s="158">
        <f>_xll.qlInterestRateIndexMaturity(Currency&amp;"ibor"&amp;Tenor,BA1315,Trigger)</f>
        <v>48871</v>
      </c>
      <c r="BC1315" s="320">
        <f>_xll.qlIndexFixing($AC$5,AZ1315,TRUE,_xll.ohTrigger(Trigger,Trigger12M))</f>
        <v>1.6933316940501375E-2</v>
      </c>
      <c r="BD1315" s="320">
        <f>_xll.qlIndexFixing($BE$1,AZ1315,TRUE,_xll.ohTrigger(Trigger,Trigger12M))</f>
        <v>1.6697564406082999E-2</v>
      </c>
    </row>
    <row r="1316" spans="51:56" ht="11.25" customHeight="1" x14ac:dyDescent="0.25">
      <c r="AY1316" s="159" t="s">
        <v>90</v>
      </c>
      <c r="AZ1316" s="158">
        <f>_xll.qlInterestRateIndexFixingDate(Currency&amp;"ibor"&amp;Tenor,BA1316,Trigger)</f>
        <v>48509</v>
      </c>
      <c r="BA1316" s="158">
        <f>_xll.qlCalendarAdvance(Calendar,BA1315,AY1316,"f",,Trigger)</f>
        <v>48513</v>
      </c>
      <c r="BB1316" s="158">
        <f>_xll.qlInterestRateIndexMaturity(Currency&amp;"ibor"&amp;Tenor,BA1316,Trigger)</f>
        <v>48878</v>
      </c>
      <c r="BC1316" s="320">
        <f>_xll.qlIndexFixing($AC$5,AZ1316,TRUE,_xll.ohTrigger(Trigger,Trigger12M))</f>
        <v>1.6926808042328274E-2</v>
      </c>
      <c r="BD1316" s="320">
        <f>_xll.qlIndexFixing($BE$1,AZ1316,TRUE,_xll.ohTrigger(Trigger,Trigger12M))</f>
        <v>1.668993237542097E-2</v>
      </c>
    </row>
    <row r="1317" spans="51:56" ht="11.25" customHeight="1" x14ac:dyDescent="0.25">
      <c r="AY1317" s="159" t="s">
        <v>90</v>
      </c>
      <c r="AZ1317" s="158">
        <f>_xll.qlInterestRateIndexFixingDate(Currency&amp;"ibor"&amp;Tenor,BA1317,Trigger)</f>
        <v>48516</v>
      </c>
      <c r="BA1317" s="158">
        <f>_xll.qlCalendarAdvance(Calendar,BA1316,AY1317,"f",,Trigger)</f>
        <v>48520</v>
      </c>
      <c r="BB1317" s="158">
        <f>_xll.qlInterestRateIndexMaturity(Currency&amp;"ibor"&amp;Tenor,BA1317,Trigger)</f>
        <v>48885</v>
      </c>
      <c r="BC1317" s="320">
        <f>_xll.qlIndexFixing($AC$5,AZ1317,TRUE,_xll.ohTrigger(Trigger,Trigger12M))</f>
        <v>1.6920269724848735E-2</v>
      </c>
      <c r="BD1317" s="320">
        <f>_xll.qlIndexFixing($BE$1,AZ1317,TRUE,_xll.ohTrigger(Trigger,Trigger12M))</f>
        <v>1.668229367538682E-2</v>
      </c>
    </row>
    <row r="1318" spans="51:56" ht="11.25" customHeight="1" x14ac:dyDescent="0.25">
      <c r="AY1318" s="159" t="s">
        <v>90</v>
      </c>
      <c r="AZ1318" s="158">
        <f>_xll.qlInterestRateIndexFixingDate(Currency&amp;"ibor"&amp;Tenor,BA1318,Trigger)</f>
        <v>48523</v>
      </c>
      <c r="BA1318" s="158">
        <f>_xll.qlCalendarAdvance(Calendar,BA1317,AY1318,"f",,Trigger)</f>
        <v>48527</v>
      </c>
      <c r="BB1318" s="158">
        <f>_xll.qlInterestRateIndexMaturity(Currency&amp;"ibor"&amp;Tenor,BA1318,Trigger)</f>
        <v>48892</v>
      </c>
      <c r="BC1318" s="320">
        <f>_xll.qlIndexFixing($AC$5,AZ1318,TRUE,_xll.ohTrigger(Trigger,Trigger12M))</f>
        <v>1.6913701988638508E-2</v>
      </c>
      <c r="BD1318" s="320">
        <f>_xll.qlIndexFixing($BE$1,AZ1318,TRUE,_xll.ohTrigger(Trigger,Trigger12M))</f>
        <v>1.6674648473158818E-2</v>
      </c>
    </row>
    <row r="1319" spans="51:56" ht="11.25" customHeight="1" x14ac:dyDescent="0.25">
      <c r="AY1319" s="159" t="s">
        <v>90</v>
      </c>
      <c r="AZ1319" s="158">
        <f>_xll.qlInterestRateIndexFixingDate(Currency&amp;"ibor"&amp;Tenor,BA1319,Trigger)</f>
        <v>48530</v>
      </c>
      <c r="BA1319" s="158">
        <f>_xll.qlCalendarAdvance(Calendar,BA1318,AY1319,"f",,Trigger)</f>
        <v>48534</v>
      </c>
      <c r="BB1319" s="158">
        <f>_xll.qlInterestRateIndexMaturity(Currency&amp;"ibor"&amp;Tenor,BA1319,Trigger)</f>
        <v>48899</v>
      </c>
      <c r="BC1319" s="320">
        <f>_xll.qlIndexFixing($AC$5,AZ1319,TRUE,_xll.ohTrigger(Trigger,Trigger12M))</f>
        <v>1.6907104834275766E-2</v>
      </c>
      <c r="BD1319" s="320">
        <f>_xll.qlIndexFixing($BE$1,AZ1319,TRUE,_xll.ohTrigger(Trigger,Trigger12M))</f>
        <v>1.6666996935910196E-2</v>
      </c>
    </row>
    <row r="1320" spans="51:56" ht="11.25" customHeight="1" x14ac:dyDescent="0.25">
      <c r="AY1320" s="159" t="s">
        <v>90</v>
      </c>
      <c r="AZ1320" s="158">
        <f>_xll.qlInterestRateIndexFixingDate(Currency&amp;"ibor"&amp;Tenor,BA1320,Trigger)</f>
        <v>48537</v>
      </c>
      <c r="BA1320" s="158">
        <f>_xll.qlCalendarAdvance(Calendar,BA1319,AY1320,"f",,Trigger)</f>
        <v>48541</v>
      </c>
      <c r="BB1320" s="158">
        <f>_xll.qlInterestRateIndexMaturity(Currency&amp;"ibor"&amp;Tenor,BA1320,Trigger)</f>
        <v>48906</v>
      </c>
      <c r="BC1320" s="320">
        <f>_xll.qlIndexFixing($AC$5,AZ1320,TRUE,_xll.ohTrigger(Trigger,Trigger12M))</f>
        <v>1.690047826234152E-2</v>
      </c>
      <c r="BD1320" s="320">
        <f>_xll.qlIndexFixing($BE$1,AZ1320,TRUE,_xll.ohTrigger(Trigger,Trigger12M))</f>
        <v>1.6659339230809374E-2</v>
      </c>
    </row>
    <row r="1321" spans="51:56" ht="11.25" customHeight="1" x14ac:dyDescent="0.25">
      <c r="AY1321" s="159" t="s">
        <v>90</v>
      </c>
      <c r="AZ1321" s="158">
        <f>_xll.qlInterestRateIndexFixingDate(Currency&amp;"ibor"&amp;Tenor,BA1321,Trigger)</f>
        <v>48544</v>
      </c>
      <c r="BA1321" s="158">
        <f>_xll.qlCalendarAdvance(Calendar,BA1320,AY1321,"f",,Trigger)</f>
        <v>48548</v>
      </c>
      <c r="BB1321" s="158">
        <f>_xll.qlInterestRateIndexMaturity(Currency&amp;"ibor"&amp;Tenor,BA1321,Trigger)</f>
        <v>48913</v>
      </c>
      <c r="BC1321" s="320">
        <f>_xll.qlIndexFixing($AC$5,AZ1321,TRUE,_xll.ohTrigger(Trigger,Trigger12M))</f>
        <v>1.6893822273419418E-2</v>
      </c>
      <c r="BD1321" s="320">
        <f>_xll.qlIndexFixing($BE$1,AZ1321,TRUE,_xll.ohTrigger(Trigger,Trigger12M))</f>
        <v>1.665167552501973E-2</v>
      </c>
    </row>
    <row r="1322" spans="51:56" ht="11.25" customHeight="1" x14ac:dyDescent="0.25">
      <c r="AY1322" s="159" t="s">
        <v>90</v>
      </c>
      <c r="AZ1322" s="158">
        <f>_xll.qlInterestRateIndexFixingDate(Currency&amp;"ibor"&amp;Tenor,BA1322,Trigger)</f>
        <v>48551</v>
      </c>
      <c r="BA1322" s="158">
        <f>_xll.qlCalendarAdvance(Calendar,BA1321,AY1322,"f",,Trigger)</f>
        <v>48555</v>
      </c>
      <c r="BB1322" s="158">
        <f>_xll.qlInterestRateIndexMaturity(Currency&amp;"ibor"&amp;Tenor,BA1322,Trigger)</f>
        <v>48920</v>
      </c>
      <c r="BC1322" s="320">
        <f>_xll.qlIndexFixing($AC$5,AZ1322,TRUE,_xll.ohTrigger(Trigger,Trigger12M))</f>
        <v>1.6887136868095287E-2</v>
      </c>
      <c r="BD1322" s="320">
        <f>_xll.qlIndexFixing($BE$1,AZ1322,TRUE,_xll.ohTrigger(Trigger,Trigger12M))</f>
        <v>1.6644005985699387E-2</v>
      </c>
    </row>
    <row r="1323" spans="51:56" ht="11.25" customHeight="1" x14ac:dyDescent="0.25">
      <c r="AY1323" s="159" t="s">
        <v>90</v>
      </c>
      <c r="AZ1323" s="158">
        <f>_xll.qlInterestRateIndexFixingDate(Currency&amp;"ibor"&amp;Tenor,BA1323,Trigger)</f>
        <v>48558</v>
      </c>
      <c r="BA1323" s="158">
        <f>_xll.qlCalendarAdvance(Calendar,BA1322,AY1323,"f",,Trigger)</f>
        <v>48562</v>
      </c>
      <c r="BB1323" s="158">
        <f>_xll.qlInterestRateIndexMaturity(Currency&amp;"ibor"&amp;Tenor,BA1323,Trigger)</f>
        <v>48927</v>
      </c>
      <c r="BC1323" s="320">
        <f>_xll.qlIndexFixing($AC$5,AZ1323,TRUE,_xll.ohTrigger(Trigger,Trigger12M))</f>
        <v>1.6880422046958027E-2</v>
      </c>
      <c r="BD1323" s="320">
        <f>_xll.qlIndexFixing($BE$1,AZ1323,TRUE,_xll.ohTrigger(Trigger,Trigger12M))</f>
        <v>1.6636330780002085E-2</v>
      </c>
    </row>
    <row r="1324" spans="51:56" ht="11.25" customHeight="1" x14ac:dyDescent="0.25">
      <c r="AY1324" s="159" t="s">
        <v>90</v>
      </c>
      <c r="AZ1324" s="158">
        <f>_xll.qlInterestRateIndexFixingDate(Currency&amp;"ibor"&amp;Tenor,BA1324,Trigger)</f>
        <v>48565</v>
      </c>
      <c r="BA1324" s="158">
        <f>_xll.qlCalendarAdvance(Calendar,BA1323,AY1324,"f",,Trigger)</f>
        <v>48569</v>
      </c>
      <c r="BB1324" s="158">
        <f>_xll.qlInterestRateIndexMaturity(Currency&amp;"ibor"&amp;Tenor,BA1324,Trigger)</f>
        <v>48934</v>
      </c>
      <c r="BC1324" s="320">
        <f>_xll.qlIndexFixing($AC$5,AZ1324,TRUE,_xll.ohTrigger(Trigger,Trigger12M))</f>
        <v>1.6873677810598949E-2</v>
      </c>
      <c r="BD1324" s="320">
        <f>_xll.qlIndexFixing($BE$1,AZ1324,TRUE,_xll.ohTrigger(Trigger,Trigger12M))</f>
        <v>1.6628650075076096E-2</v>
      </c>
    </row>
    <row r="1325" spans="51:56" ht="11.25" customHeight="1" x14ac:dyDescent="0.25">
      <c r="AY1325" s="159" t="s">
        <v>90</v>
      </c>
      <c r="AZ1325" s="158">
        <f>_xll.qlInterestRateIndexFixingDate(Currency&amp;"ibor"&amp;Tenor,BA1325,Trigger)</f>
        <v>48572</v>
      </c>
      <c r="BA1325" s="158">
        <f>_xll.qlCalendarAdvance(Calendar,BA1324,AY1325,"f",,Trigger)</f>
        <v>48576</v>
      </c>
      <c r="BB1325" s="158">
        <f>_xll.qlInterestRateIndexMaturity(Currency&amp;"ibor"&amp;Tenor,BA1325,Trigger)</f>
        <v>48941</v>
      </c>
      <c r="BC1325" s="320">
        <f>_xll.qlIndexFixing($AC$5,AZ1325,TRUE,_xll.ohTrigger(Trigger,Trigger12M))</f>
        <v>1.6866904159611767E-2</v>
      </c>
      <c r="BD1325" s="320">
        <f>_xll.qlIndexFixing($BE$1,AZ1325,TRUE,_xll.ohTrigger(Trigger,Trigger12M))</f>
        <v>1.6620964038064866E-2</v>
      </c>
    </row>
    <row r="1326" spans="51:56" ht="11.25" customHeight="1" x14ac:dyDescent="0.25">
      <c r="AY1326" s="159" t="s">
        <v>90</v>
      </c>
      <c r="AZ1326" s="158">
        <f>_xll.qlInterestRateIndexFixingDate(Currency&amp;"ibor"&amp;Tenor,BA1326,Trigger)</f>
        <v>48579</v>
      </c>
      <c r="BA1326" s="158">
        <f>_xll.qlCalendarAdvance(Calendar,BA1325,AY1326,"f",,Trigger)</f>
        <v>48583</v>
      </c>
      <c r="BB1326" s="158">
        <f>_xll.qlInterestRateIndexMaturity(Currency&amp;"ibor"&amp;Tenor,BA1326,Trigger)</f>
        <v>48948</v>
      </c>
      <c r="BC1326" s="320">
        <f>_xll.qlIndexFixing($AC$5,AZ1326,TRUE,_xll.ohTrigger(Trigger,Trigger12M))</f>
        <v>1.6860101094593048E-2</v>
      </c>
      <c r="BD1326" s="320">
        <f>_xll.qlIndexFixing($BE$1,AZ1326,TRUE,_xll.ohTrigger(Trigger,Trigger12M))</f>
        <v>1.6613272836106373E-2</v>
      </c>
    </row>
    <row r="1327" spans="51:56" ht="11.25" customHeight="1" x14ac:dyDescent="0.25">
      <c r="AY1327" s="159" t="s">
        <v>90</v>
      </c>
      <c r="AZ1327" s="158">
        <f>_xll.qlInterestRateIndexFixingDate(Currency&amp;"ibor"&amp;Tenor,BA1327,Trigger)</f>
        <v>48586</v>
      </c>
      <c r="BA1327" s="158">
        <f>_xll.qlCalendarAdvance(Calendar,BA1326,AY1327,"f",,Trigger)</f>
        <v>48590</v>
      </c>
      <c r="BB1327" s="158">
        <f>_xll.qlInterestRateIndexMaturity(Currency&amp;"ibor"&amp;Tenor,BA1327,Trigger)</f>
        <v>48955</v>
      </c>
      <c r="BC1327" s="320">
        <f>_xll.qlIndexFixing($AC$5,AZ1327,TRUE,_xll.ohTrigger(Trigger,Trigger12M))</f>
        <v>1.685326861614176E-2</v>
      </c>
      <c r="BD1327" s="320">
        <f>_xll.qlIndexFixing($BE$1,AZ1327,TRUE,_xll.ohTrigger(Trigger,Trigger12M))</f>
        <v>1.6605576636333989E-2</v>
      </c>
    </row>
    <row r="1328" spans="51:56" ht="11.25" customHeight="1" x14ac:dyDescent="0.25">
      <c r="AY1328" s="159" t="s">
        <v>90</v>
      </c>
      <c r="AZ1328" s="158">
        <f>_xll.qlInterestRateIndexFixingDate(Currency&amp;"ibor"&amp;Tenor,BA1328,Trigger)</f>
        <v>48593</v>
      </c>
      <c r="BA1328" s="158">
        <f>_xll.qlCalendarAdvance(Calendar,BA1327,AY1328,"f",,Trigger)</f>
        <v>48597</v>
      </c>
      <c r="BB1328" s="158">
        <f>_xll.qlInterestRateIndexMaturity(Currency&amp;"ibor"&amp;Tenor,BA1328,Trigger)</f>
        <v>48962</v>
      </c>
      <c r="BC1328" s="320">
        <f>_xll.qlIndexFixing($AC$5,AZ1328,TRUE,_xll.ohTrigger(Trigger,Trigger12M))</f>
        <v>1.6846406724859507E-2</v>
      </c>
      <c r="BD1328" s="320">
        <f>_xll.qlIndexFixing($BE$1,AZ1328,TRUE,_xll.ohTrigger(Trigger,Trigger12M))</f>
        <v>1.6597875605876059E-2</v>
      </c>
    </row>
    <row r="1329" spans="51:56" ht="11.25" customHeight="1" x14ac:dyDescent="0.25">
      <c r="AY1329" s="159" t="s">
        <v>90</v>
      </c>
      <c r="AZ1329" s="158">
        <f>_xll.qlInterestRateIndexFixingDate(Currency&amp;"ibor"&amp;Tenor,BA1329,Trigger)</f>
        <v>48600</v>
      </c>
      <c r="BA1329" s="158">
        <f>_xll.qlCalendarAdvance(Calendar,BA1328,AY1329,"f",,Trigger)</f>
        <v>48604</v>
      </c>
      <c r="BB1329" s="158">
        <f>_xll.qlInterestRateIndexMaturity(Currency&amp;"ibor"&amp;Tenor,BA1329,Trigger)</f>
        <v>48969</v>
      </c>
      <c r="BC1329" s="320">
        <f>_xll.qlIndexFixing($AC$5,AZ1329,TRUE,_xll.ohTrigger(Trigger,Trigger12M))</f>
        <v>1.6839515421350738E-2</v>
      </c>
      <c r="BD1329" s="320">
        <f>_xll.qlIndexFixing($BE$1,AZ1329,TRUE,_xll.ohTrigger(Trigger,Trigger12M))</f>
        <v>1.6590169911855877E-2</v>
      </c>
    </row>
    <row r="1330" spans="51:56" ht="11.25" customHeight="1" x14ac:dyDescent="0.25">
      <c r="AY1330" s="159" t="s">
        <v>90</v>
      </c>
      <c r="AZ1330" s="158">
        <f>_xll.qlInterestRateIndexFixingDate(Currency&amp;"ibor"&amp;Tenor,BA1330,Trigger)</f>
        <v>48607</v>
      </c>
      <c r="BA1330" s="158">
        <f>_xll.qlCalendarAdvance(Calendar,BA1329,AY1330,"f",,Trigger)</f>
        <v>48611</v>
      </c>
      <c r="BB1330" s="158">
        <f>_xll.qlInterestRateIndexMaturity(Currency&amp;"ibor"&amp;Tenor,BA1330,Trigger)</f>
        <v>48976</v>
      </c>
      <c r="BC1330" s="320">
        <f>_xll.qlIndexFixing($AC$5,AZ1330,TRUE,_xll.ohTrigger(Trigger,Trigger12M))</f>
        <v>1.6832594706221872E-2</v>
      </c>
      <c r="BD1330" s="320">
        <f>_xll.qlIndexFixing($BE$1,AZ1330,TRUE,_xll.ohTrigger(Trigger,Trigger12M))</f>
        <v>1.6582459721391055E-2</v>
      </c>
    </row>
    <row r="1331" spans="51:56" ht="11.25" customHeight="1" x14ac:dyDescent="0.25">
      <c r="AY1331" s="159" t="s">
        <v>90</v>
      </c>
      <c r="AZ1331" s="158">
        <f>_xll.qlInterestRateIndexFixingDate(Currency&amp;"ibor"&amp;Tenor,BA1331,Trigger)</f>
        <v>48614</v>
      </c>
      <c r="BA1331" s="158">
        <f>_xll.qlCalendarAdvance(Calendar,BA1330,AY1331,"f",,Trigger)</f>
        <v>48618</v>
      </c>
      <c r="BB1331" s="158">
        <f>_xll.qlInterestRateIndexMaturity(Currency&amp;"ibor"&amp;Tenor,BA1331,Trigger)</f>
        <v>48983</v>
      </c>
      <c r="BC1331" s="320">
        <f>_xll.qlIndexFixing($AC$5,AZ1331,TRUE,_xll.ohTrigger(Trigger,Trigger12M))</f>
        <v>1.6825644580082826E-2</v>
      </c>
      <c r="BD1331" s="320">
        <f>_xll.qlIndexFixing($BE$1,AZ1331,TRUE,_xll.ohTrigger(Trigger,Trigger12M))</f>
        <v>1.6574745201595038E-2</v>
      </c>
    </row>
    <row r="1332" spans="51:56" ht="11.25" customHeight="1" x14ac:dyDescent="0.25">
      <c r="AY1332" s="159" t="s">
        <v>90</v>
      </c>
      <c r="AZ1332" s="158">
        <f>_xll.qlInterestRateIndexFixingDate(Currency&amp;"ibor"&amp;Tenor,BA1332,Trigger)</f>
        <v>48621</v>
      </c>
      <c r="BA1332" s="158">
        <f>_xll.qlCalendarAdvance(Calendar,BA1331,AY1332,"f",,Trigger)</f>
        <v>48625</v>
      </c>
      <c r="BB1332" s="158">
        <f>_xll.qlInterestRateIndexMaturity(Currency&amp;"ibor"&amp;Tenor,BA1332,Trigger)</f>
        <v>48990</v>
      </c>
      <c r="BC1332" s="320">
        <f>_xll.qlIndexFixing($AC$5,AZ1332,TRUE,_xll.ohTrigger(Trigger,Trigger12M))</f>
        <v>1.6818665043545067E-2</v>
      </c>
      <c r="BD1332" s="320">
        <f>_xll.qlIndexFixing($BE$1,AZ1332,TRUE,_xll.ohTrigger(Trigger,Trigger12M))</f>
        <v>1.6567026519575579E-2</v>
      </c>
    </row>
    <row r="1333" spans="51:56" ht="11.25" customHeight="1" x14ac:dyDescent="0.25">
      <c r="AY1333" s="159" t="s">
        <v>90</v>
      </c>
      <c r="AZ1333" s="158">
        <f>_xll.qlInterestRateIndexFixingDate(Currency&amp;"ibor"&amp;Tenor,BA1333,Trigger)</f>
        <v>48628</v>
      </c>
      <c r="BA1333" s="158">
        <f>_xll.qlCalendarAdvance(Calendar,BA1332,AY1333,"f",,Trigger)</f>
        <v>48632</v>
      </c>
      <c r="BB1333" s="158">
        <f>_xll.qlInterestRateIndexMaturity(Currency&amp;"ibor"&amp;Tenor,BA1333,Trigger)</f>
        <v>48997</v>
      </c>
      <c r="BC1333" s="320">
        <f>_xll.qlIndexFixing($AC$5,AZ1333,TRUE,_xll.ohTrigger(Trigger,Trigger12M))</f>
        <v>1.6811656097223543E-2</v>
      </c>
      <c r="BD1333" s="320">
        <f>_xll.qlIndexFixing($BE$1,AZ1333,TRUE,_xll.ohTrigger(Trigger,Trigger12M))</f>
        <v>1.6559303842435393E-2</v>
      </c>
    </row>
    <row r="1334" spans="51:56" ht="11.25" customHeight="1" x14ac:dyDescent="0.25">
      <c r="AY1334" s="159" t="s">
        <v>90</v>
      </c>
      <c r="AZ1334" s="158">
        <f>_xll.qlInterestRateIndexFixingDate(Currency&amp;"ibor"&amp;Tenor,BA1334,Trigger)</f>
        <v>48635</v>
      </c>
      <c r="BA1334" s="158">
        <f>_xll.qlCalendarAdvance(Calendar,BA1333,AY1334,"f",,Trigger)</f>
        <v>48639</v>
      </c>
      <c r="BB1334" s="158">
        <f>_xll.qlInterestRateIndexMaturity(Currency&amp;"ibor"&amp;Tenor,BA1334,Trigger)</f>
        <v>49004</v>
      </c>
      <c r="BC1334" s="320">
        <f>_xll.qlIndexFixing($AC$5,AZ1334,TRUE,_xll.ohTrigger(Trigger,Trigger12M))</f>
        <v>1.6804617741734976E-2</v>
      </c>
      <c r="BD1334" s="320">
        <f>_xll.qlIndexFixing($BE$1,AZ1334,TRUE,_xll.ohTrigger(Trigger,Trigger12M))</f>
        <v>1.6551577337272593E-2</v>
      </c>
    </row>
    <row r="1335" spans="51:56" ht="11.25" customHeight="1" x14ac:dyDescent="0.25">
      <c r="AY1335" s="159" t="s">
        <v>90</v>
      </c>
      <c r="AZ1335" s="158">
        <f>_xll.qlInterestRateIndexFixingDate(Currency&amp;"ibor"&amp;Tenor,BA1335,Trigger)</f>
        <v>48642</v>
      </c>
      <c r="BA1335" s="158">
        <f>_xll.qlCalendarAdvance(Calendar,BA1334,AY1335,"f",,Trigger)</f>
        <v>48646</v>
      </c>
      <c r="BB1335" s="158">
        <f>_xll.qlInterestRateIndexMaturity(Currency&amp;"ibor"&amp;Tenor,BA1335,Trigger)</f>
        <v>49011</v>
      </c>
      <c r="BC1335" s="320">
        <f>_xll.qlIndexFixing($AC$5,AZ1335,TRUE,_xll.ohTrigger(Trigger,Trigger12M))</f>
        <v>1.6797549977699576E-2</v>
      </c>
      <c r="BD1335" s="320">
        <f>_xll.qlIndexFixing($BE$1,AZ1335,TRUE,_xll.ohTrigger(Trigger,Trigger12M))</f>
        <v>1.6543847171179606E-2</v>
      </c>
    </row>
    <row r="1336" spans="51:56" ht="11.25" customHeight="1" x14ac:dyDescent="0.25">
      <c r="AY1336" s="159" t="s">
        <v>90</v>
      </c>
      <c r="AZ1336" s="158">
        <f>_xll.qlInterestRateIndexFixingDate(Currency&amp;"ibor"&amp;Tenor,BA1336,Trigger)</f>
        <v>48649</v>
      </c>
      <c r="BA1336" s="158">
        <f>_xll.qlCalendarAdvance(Calendar,BA1335,AY1336,"f",,Trigger)</f>
        <v>48653</v>
      </c>
      <c r="BB1336" s="158">
        <f>_xll.qlInterestRateIndexMaturity(Currency&amp;"ibor"&amp;Tenor,BA1336,Trigger)</f>
        <v>49018</v>
      </c>
      <c r="BC1336" s="320">
        <f>_xll.qlIndexFixing($AC$5,AZ1336,TRUE,_xll.ohTrigger(Trigger,Trigger12M))</f>
        <v>1.6790452805739316E-2</v>
      </c>
      <c r="BD1336" s="320">
        <f>_xll.qlIndexFixing($BE$1,AZ1336,TRUE,_xll.ohTrigger(Trigger,Trigger12M))</f>
        <v>1.6536113511244035E-2</v>
      </c>
    </row>
    <row r="1337" spans="51:56" ht="11.25" customHeight="1" x14ac:dyDescent="0.25">
      <c r="AY1337" s="159" t="s">
        <v>90</v>
      </c>
      <c r="AZ1337" s="158">
        <f>_xll.qlInterestRateIndexFixingDate(Currency&amp;"ibor"&amp;Tenor,BA1337,Trigger)</f>
        <v>48656</v>
      </c>
      <c r="BA1337" s="158">
        <f>_xll.qlCalendarAdvance(Calendar,BA1336,AY1337,"f",,Trigger)</f>
        <v>48660</v>
      </c>
      <c r="BB1337" s="158">
        <f>_xll.qlInterestRateIndexMaturity(Currency&amp;"ibor"&amp;Tenor,BA1337,Trigger)</f>
        <v>49025</v>
      </c>
      <c r="BC1337" s="320">
        <f>_xll.qlIndexFixing($AC$5,AZ1337,TRUE,_xll.ohTrigger(Trigger,Trigger12M))</f>
        <v>1.6783326226479225E-2</v>
      </c>
      <c r="BD1337" s="320">
        <f>_xll.qlIndexFixing($BE$1,AZ1337,TRUE,_xll.ohTrigger(Trigger,Trigger12M))</f>
        <v>1.6528376524548225E-2</v>
      </c>
    </row>
    <row r="1338" spans="51:56" ht="11.25" customHeight="1" x14ac:dyDescent="0.25">
      <c r="AY1338" s="159" t="s">
        <v>90</v>
      </c>
      <c r="AZ1338" s="158">
        <f>_xll.qlInterestRateIndexFixingDate(Currency&amp;"ibor"&amp;Tenor,BA1338,Trigger)</f>
        <v>48663</v>
      </c>
      <c r="BA1338" s="158">
        <f>_xll.qlCalendarAdvance(Calendar,BA1337,AY1338,"f",,Trigger)</f>
        <v>48667</v>
      </c>
      <c r="BB1338" s="158">
        <f>_xll.qlInterestRateIndexMaturity(Currency&amp;"ibor"&amp;Tenor,BA1338,Trigger)</f>
        <v>49032</v>
      </c>
      <c r="BC1338" s="320">
        <f>_xll.qlIndexFixing($AC$5,AZ1338,TRUE,_xll.ohTrigger(Trigger,Trigger12M))</f>
        <v>1.6776170240546753E-2</v>
      </c>
      <c r="BD1338" s="320">
        <f>_xll.qlIndexFixing($BE$1,AZ1338,TRUE,_xll.ohTrigger(Trigger,Trigger12M))</f>
        <v>1.6520636378169268E-2</v>
      </c>
    </row>
    <row r="1339" spans="51:56" ht="11.25" customHeight="1" x14ac:dyDescent="0.25">
      <c r="AY1339" s="159" t="s">
        <v>90</v>
      </c>
      <c r="AZ1339" s="158">
        <f>_xll.qlInterestRateIndexFixingDate(Currency&amp;"ibor"&amp;Tenor,BA1339,Trigger)</f>
        <v>48670</v>
      </c>
      <c r="BA1339" s="158">
        <f>_xll.qlCalendarAdvance(Calendar,BA1338,AY1339,"f",,Trigger)</f>
        <v>48674</v>
      </c>
      <c r="BB1339" s="158">
        <f>_xll.qlInterestRateIndexMaturity(Currency&amp;"ibor"&amp;Tenor,BA1339,Trigger)</f>
        <v>49039</v>
      </c>
      <c r="BC1339" s="320">
        <f>_xll.qlIndexFixing($AC$5,AZ1339,TRUE,_xll.ohTrigger(Trigger,Trigger12M))</f>
        <v>1.6768984848571967E-2</v>
      </c>
      <c r="BD1339" s="320">
        <f>_xll.qlIndexFixing($BE$1,AZ1339,TRUE,_xll.ohTrigger(Trigger,Trigger12M))</f>
        <v>1.6512893239179663E-2</v>
      </c>
    </row>
    <row r="1340" spans="51:56" ht="11.25" customHeight="1" x14ac:dyDescent="0.25">
      <c r="AY1340" s="159" t="s">
        <v>90</v>
      </c>
      <c r="AZ1340" s="158">
        <f>_xll.qlInterestRateIndexFixingDate(Currency&amp;"ibor"&amp;Tenor,BA1340,Trigger)</f>
        <v>48677</v>
      </c>
      <c r="BA1340" s="158">
        <f>_xll.qlCalendarAdvance(Calendar,BA1339,AY1340,"f",,Trigger)</f>
        <v>48681</v>
      </c>
      <c r="BB1340" s="158">
        <f>_xll.qlInterestRateIndexMaturity(Currency&amp;"ibor"&amp;Tenor,BA1340,Trigger)</f>
        <v>49046</v>
      </c>
      <c r="BC1340" s="320">
        <f>_xll.qlIndexFixing($AC$5,AZ1340,TRUE,_xll.ohTrigger(Trigger,Trigger12M))</f>
        <v>1.6761770051187782E-2</v>
      </c>
      <c r="BD1340" s="320">
        <f>_xll.qlIndexFixing($BE$1,AZ1340,TRUE,_xll.ohTrigger(Trigger,Trigger12M))</f>
        <v>1.6505147274646418E-2</v>
      </c>
    </row>
    <row r="1341" spans="51:56" ht="11.25" customHeight="1" x14ac:dyDescent="0.25">
      <c r="AY1341" s="159" t="s">
        <v>90</v>
      </c>
      <c r="AZ1341" s="158">
        <f>_xll.qlInterestRateIndexFixingDate(Currency&amp;"ibor"&amp;Tenor,BA1341,Trigger)</f>
        <v>48682</v>
      </c>
      <c r="BA1341" s="158">
        <f>_xll.qlCalendarAdvance(Calendar,BA1340,AY1341,"f",,Trigger)</f>
        <v>48688</v>
      </c>
      <c r="BB1341" s="158">
        <f>_xll.qlInterestRateIndexMaturity(Currency&amp;"ibor"&amp;Tenor,BA1341,Trigger)</f>
        <v>49053</v>
      </c>
      <c r="BC1341" s="320">
        <f>_xll.qlIndexFixing($AC$5,AZ1341,TRUE,_xll.ohTrigger(Trigger,Trigger12M))</f>
        <v>1.6754525849029533E-2</v>
      </c>
      <c r="BD1341" s="320">
        <f>_xll.qlIndexFixing($BE$1,AZ1341,TRUE,_xll.ohTrigger(Trigger,Trigger12M))</f>
        <v>1.6497398651631523E-2</v>
      </c>
    </row>
    <row r="1342" spans="51:56" ht="11.25" customHeight="1" x14ac:dyDescent="0.25">
      <c r="AY1342" s="159" t="s">
        <v>90</v>
      </c>
      <c r="AZ1342" s="158">
        <f>_xll.qlInterestRateIndexFixingDate(Currency&amp;"ibor"&amp;Tenor,BA1342,Trigger)</f>
        <v>48691</v>
      </c>
      <c r="BA1342" s="158">
        <f>_xll.qlCalendarAdvance(Calendar,BA1341,AY1342,"f",,Trigger)</f>
        <v>48695</v>
      </c>
      <c r="BB1342" s="158">
        <f>_xll.qlInterestRateIndexMaturity(Currency&amp;"ibor"&amp;Tenor,BA1342,Trigger)</f>
        <v>49060</v>
      </c>
      <c r="BC1342" s="320">
        <f>_xll.qlIndexFixing($AC$5,AZ1342,TRUE,_xll.ohTrigger(Trigger,Trigger12M))</f>
        <v>1.6747252242734514E-2</v>
      </c>
      <c r="BD1342" s="320">
        <f>_xll.qlIndexFixing($BE$1,AZ1342,TRUE,_xll.ohTrigger(Trigger,Trigger12M))</f>
        <v>1.6489647537191697E-2</v>
      </c>
    </row>
    <row r="1343" spans="51:56" ht="11.25" customHeight="1" x14ac:dyDescent="0.25">
      <c r="AY1343" s="159" t="s">
        <v>90</v>
      </c>
      <c r="AZ1343" s="158">
        <f>_xll.qlInterestRateIndexFixingDate(Currency&amp;"ibor"&amp;Tenor,BA1343,Trigger)</f>
        <v>48698</v>
      </c>
      <c r="BA1343" s="158">
        <f>_xll.qlCalendarAdvance(Calendar,BA1342,AY1343,"f",,Trigger)</f>
        <v>48702</v>
      </c>
      <c r="BB1343" s="158">
        <f>_xll.qlInterestRateIndexMaturity(Currency&amp;"ibor"&amp;Tenor,BA1343,Trigger)</f>
        <v>49067</v>
      </c>
      <c r="BC1343" s="320">
        <f>_xll.qlIndexFixing($AC$5,AZ1343,TRUE,_xll.ohTrigger(Trigger,Trigger12M))</f>
        <v>1.6739949232943526E-2</v>
      </c>
      <c r="BD1343" s="320">
        <f>_xll.qlIndexFixing($BE$1,AZ1343,TRUE,_xll.ohTrigger(Trigger,Trigger12M))</f>
        <v>1.648189409837841E-2</v>
      </c>
    </row>
    <row r="1344" spans="51:56" ht="11.25" customHeight="1" x14ac:dyDescent="0.25">
      <c r="AY1344" s="159" t="s">
        <v>90</v>
      </c>
      <c r="AZ1344" s="158">
        <f>_xll.qlInterestRateIndexFixingDate(Currency&amp;"ibor"&amp;Tenor,BA1344,Trigger)</f>
        <v>48705</v>
      </c>
      <c r="BA1344" s="158">
        <f>_xll.qlCalendarAdvance(Calendar,BA1343,AY1344,"f",,Trigger)</f>
        <v>48709</v>
      </c>
      <c r="BB1344" s="158">
        <f>_xll.qlInterestRateIndexMaturity(Currency&amp;"ibor"&amp;Tenor,BA1344,Trigger)</f>
        <v>49074</v>
      </c>
      <c r="BC1344" s="320">
        <f>_xll.qlIndexFixing($AC$5,AZ1344,TRUE,_xll.ohTrigger(Trigger,Trigger12M))</f>
        <v>1.6732616820299567E-2</v>
      </c>
      <c r="BD1344" s="320">
        <f>_xll.qlIndexFixing($BE$1,AZ1344,TRUE,_xll.ohTrigger(Trigger,Trigger12M))</f>
        <v>1.6474138502238094E-2</v>
      </c>
    </row>
    <row r="1345" spans="51:56" ht="11.25" customHeight="1" x14ac:dyDescent="0.25">
      <c r="AY1345" s="159" t="s">
        <v>90</v>
      </c>
      <c r="AZ1345" s="158">
        <f>_xll.qlInterestRateIndexFixingDate(Currency&amp;"ibor"&amp;Tenor,BA1345,Trigger)</f>
        <v>48712</v>
      </c>
      <c r="BA1345" s="158">
        <f>_xll.qlCalendarAdvance(Calendar,BA1344,AY1345,"f",,Trigger)</f>
        <v>48716</v>
      </c>
      <c r="BB1345" s="158">
        <f>_xll.qlInterestRateIndexMaturity(Currency&amp;"ibor"&amp;Tenor,BA1345,Trigger)</f>
        <v>49081</v>
      </c>
      <c r="BC1345" s="320">
        <f>_xll.qlIndexFixing($AC$5,AZ1345,TRUE,_xll.ohTrigger(Trigger,Trigger12M))</f>
        <v>1.6723062585513229E-2</v>
      </c>
      <c r="BD1345" s="320">
        <f>_xll.qlIndexFixing($BE$1,AZ1345,TRUE,_xll.ohTrigger(Trigger,Trigger12M))</f>
        <v>1.6466380915812585E-2</v>
      </c>
    </row>
    <row r="1346" spans="51:56" ht="11.25" customHeight="1" x14ac:dyDescent="0.25">
      <c r="AY1346" s="159" t="s">
        <v>90</v>
      </c>
      <c r="AZ1346" s="158">
        <f>_xll.qlInterestRateIndexFixingDate(Currency&amp;"ibor"&amp;Tenor,BA1346,Trigger)</f>
        <v>48719</v>
      </c>
      <c r="BA1346" s="158">
        <f>_xll.qlCalendarAdvance(Calendar,BA1345,AY1346,"f",,Trigger)</f>
        <v>48723</v>
      </c>
      <c r="BB1346" s="158">
        <f>_xll.qlInterestRateIndexMaturity(Currency&amp;"ibor"&amp;Tenor,BA1346,Trigger)</f>
        <v>49088</v>
      </c>
      <c r="BC1346" s="320">
        <f>_xll.qlIndexFixing($AC$5,AZ1346,TRUE,_xll.ohTrigger(Trigger,Trigger12M))</f>
        <v>1.671491794703725E-2</v>
      </c>
      <c r="BD1346" s="320">
        <f>_xll.qlIndexFixing($BE$1,AZ1346,TRUE,_xll.ohTrigger(Trigger,Trigger12M))</f>
        <v>1.6458621506137354E-2</v>
      </c>
    </row>
    <row r="1347" spans="51:56" ht="11.25" customHeight="1" x14ac:dyDescent="0.25">
      <c r="AY1347" s="159" t="s">
        <v>90</v>
      </c>
      <c r="AZ1347" s="158">
        <f>_xll.qlInterestRateIndexFixingDate(Currency&amp;"ibor"&amp;Tenor,BA1347,Trigger)</f>
        <v>48726</v>
      </c>
      <c r="BA1347" s="158">
        <f>_xll.qlCalendarAdvance(Calendar,BA1346,AY1347,"f",,Trigger)</f>
        <v>48730</v>
      </c>
      <c r="BB1347" s="158">
        <f>_xll.qlInterestRateIndexMaturity(Currency&amp;"ibor"&amp;Tenor,BA1347,Trigger)</f>
        <v>49095</v>
      </c>
      <c r="BC1347" s="320">
        <f>_xll.qlIndexFixing($AC$5,AZ1347,TRUE,_xll.ohTrigger(Trigger,Trigger12M))</f>
        <v>1.670674395287736E-2</v>
      </c>
      <c r="BD1347" s="320">
        <f>_xll.qlIndexFixing($BE$1,AZ1347,TRUE,_xll.ohTrigger(Trigger,Trigger12M))</f>
        <v>1.645086044024395E-2</v>
      </c>
    </row>
    <row r="1348" spans="51:56" ht="11.25" customHeight="1" x14ac:dyDescent="0.25">
      <c r="AY1348" s="159" t="s">
        <v>90</v>
      </c>
      <c r="AZ1348" s="158">
        <f>_xll.qlInterestRateIndexFixingDate(Currency&amp;"ibor"&amp;Tenor,BA1348,Trigger)</f>
        <v>48733</v>
      </c>
      <c r="BA1348" s="158">
        <f>_xll.qlCalendarAdvance(Calendar,BA1347,AY1348,"f",,Trigger)</f>
        <v>48737</v>
      </c>
      <c r="BB1348" s="158">
        <f>_xll.qlInterestRateIndexMaturity(Currency&amp;"ibor"&amp;Tenor,BA1348,Trigger)</f>
        <v>49102</v>
      </c>
      <c r="BC1348" s="320">
        <f>_xll.qlIndexFixing($AC$5,AZ1348,TRUE,_xll.ohTrigger(Trigger,Trigger12M))</f>
        <v>1.6698540603751453E-2</v>
      </c>
      <c r="BD1348" s="320">
        <f>_xll.qlIndexFixing($BE$1,AZ1348,TRUE,_xll.ohTrigger(Trigger,Trigger12M))</f>
        <v>1.6443097885158214E-2</v>
      </c>
    </row>
    <row r="1349" spans="51:56" ht="11.25" customHeight="1" x14ac:dyDescent="0.25">
      <c r="AY1349" s="159" t="s">
        <v>90</v>
      </c>
      <c r="AZ1349" s="158">
        <f>_xll.qlInterestRateIndexFixingDate(Currency&amp;"ibor"&amp;Tenor,BA1349,Trigger)</f>
        <v>48740</v>
      </c>
      <c r="BA1349" s="158">
        <f>_xll.qlCalendarAdvance(Calendar,BA1348,AY1349,"f",,Trigger)</f>
        <v>48744</v>
      </c>
      <c r="BB1349" s="158">
        <f>_xll.qlInterestRateIndexMaturity(Currency&amp;"ibor"&amp;Tenor,BA1349,Trigger)</f>
        <v>49109</v>
      </c>
      <c r="BC1349" s="320">
        <f>_xll.qlIndexFixing($AC$5,AZ1349,TRUE,_xll.ohTrigger(Trigger,Trigger12M))</f>
        <v>1.6690307900382017E-2</v>
      </c>
      <c r="BD1349" s="320">
        <f>_xll.qlIndexFixing($BE$1,AZ1349,TRUE,_xll.ohTrigger(Trigger,Trigger12M))</f>
        <v>1.643533400790052E-2</v>
      </c>
    </row>
    <row r="1350" spans="51:56" ht="11.25" customHeight="1" x14ac:dyDescent="0.25">
      <c r="AY1350" s="159" t="s">
        <v>90</v>
      </c>
      <c r="AZ1350" s="158">
        <f>_xll.qlInterestRateIndexFixingDate(Currency&amp;"ibor"&amp;Tenor,BA1350,Trigger)</f>
        <v>48747</v>
      </c>
      <c r="BA1350" s="158">
        <f>_xll.qlCalendarAdvance(Calendar,BA1349,AY1350,"f",,Trigger)</f>
        <v>48751</v>
      </c>
      <c r="BB1350" s="158">
        <f>_xll.qlInterestRateIndexMaturity(Currency&amp;"ibor"&amp;Tenor,BA1350,Trigger)</f>
        <v>49116</v>
      </c>
      <c r="BC1350" s="320">
        <f>_xll.qlIndexFixing($AC$5,AZ1350,TRUE,_xll.ohTrigger(Trigger,Trigger12M))</f>
        <v>1.6682045843491977E-2</v>
      </c>
      <c r="BD1350" s="320">
        <f>_xll.qlIndexFixing($BE$1,AZ1350,TRUE,_xll.ohTrigger(Trigger,Trigger12M))</f>
        <v>1.6427568975486851E-2</v>
      </c>
    </row>
    <row r="1351" spans="51:56" ht="11.25" customHeight="1" x14ac:dyDescent="0.25">
      <c r="AY1351" s="159" t="s">
        <v>90</v>
      </c>
      <c r="AZ1351" s="158">
        <f>_xll.qlInterestRateIndexFixingDate(Currency&amp;"ibor"&amp;Tenor,BA1351,Trigger)</f>
        <v>48754</v>
      </c>
      <c r="BA1351" s="158">
        <f>_xll.qlCalendarAdvance(Calendar,BA1350,AY1351,"f",,Trigger)</f>
        <v>48758</v>
      </c>
      <c r="BB1351" s="158">
        <f>_xll.qlInterestRateIndexMaturity(Currency&amp;"ibor"&amp;Tenor,BA1351,Trigger)</f>
        <v>49123</v>
      </c>
      <c r="BC1351" s="320">
        <f>_xll.qlIndexFixing($AC$5,AZ1351,TRUE,_xll.ohTrigger(Trigger,Trigger12M))</f>
        <v>1.6673754433808648E-2</v>
      </c>
      <c r="BD1351" s="320">
        <f>_xll.qlIndexFixing($BE$1,AZ1351,TRUE,_xll.ohTrigger(Trigger,Trigger12M))</f>
        <v>1.6419802954927072E-2</v>
      </c>
    </row>
    <row r="1352" spans="51:56" ht="11.25" customHeight="1" x14ac:dyDescent="0.25">
      <c r="AY1352" s="159" t="s">
        <v>90</v>
      </c>
      <c r="AZ1352" s="158">
        <f>_xll.qlInterestRateIndexFixingDate(Currency&amp;"ibor"&amp;Tenor,BA1352,Trigger)</f>
        <v>48761</v>
      </c>
      <c r="BA1352" s="158">
        <f>_xll.qlCalendarAdvance(Calendar,BA1351,AY1352,"f",,Trigger)</f>
        <v>48765</v>
      </c>
      <c r="BB1352" s="158">
        <f>_xll.qlInterestRateIndexMaturity(Currency&amp;"ibor"&amp;Tenor,BA1352,Trigger)</f>
        <v>49130</v>
      </c>
      <c r="BC1352" s="320">
        <f>_xll.qlIndexFixing($AC$5,AZ1352,TRUE,_xll.ohTrigger(Trigger,Trigger12M))</f>
        <v>1.6665433672060651E-2</v>
      </c>
      <c r="BD1352" s="320">
        <f>_xll.qlIndexFixing($BE$1,AZ1352,TRUE,_xll.ohTrigger(Trigger,Trigger12M))</f>
        <v>1.6412036113226655E-2</v>
      </c>
    </row>
    <row r="1353" spans="51:56" ht="11.25" customHeight="1" x14ac:dyDescent="0.25">
      <c r="AY1353" s="159" t="s">
        <v>90</v>
      </c>
      <c r="AZ1353" s="158">
        <f>_xll.qlInterestRateIndexFixingDate(Currency&amp;"ibor"&amp;Tenor,BA1353,Trigger)</f>
        <v>48768</v>
      </c>
      <c r="BA1353" s="158">
        <f>_xll.qlCalendarAdvance(Calendar,BA1352,AY1353,"f",,Trigger)</f>
        <v>48772</v>
      </c>
      <c r="BB1353" s="158">
        <f>_xll.qlInterestRateIndexMaturity(Currency&amp;"ibor"&amp;Tenor,BA1353,Trigger)</f>
        <v>49137</v>
      </c>
      <c r="BC1353" s="320">
        <f>_xll.qlIndexFixing($AC$5,AZ1353,TRUE,_xll.ohTrigger(Trigger,Trigger12M))</f>
        <v>1.6657083558979453E-2</v>
      </c>
      <c r="BD1353" s="320">
        <f>_xll.qlIndexFixing($BE$1,AZ1353,TRUE,_xll.ohTrigger(Trigger,Trigger12M))</f>
        <v>1.6404268617385608E-2</v>
      </c>
    </row>
    <row r="1354" spans="51:56" ht="11.25" customHeight="1" x14ac:dyDescent="0.25">
      <c r="AY1354" s="159" t="s">
        <v>90</v>
      </c>
      <c r="AZ1354" s="158">
        <f>_xll.qlInterestRateIndexFixingDate(Currency&amp;"ibor"&amp;Tenor,BA1354,Trigger)</f>
        <v>48775</v>
      </c>
      <c r="BA1354" s="158">
        <f>_xll.qlCalendarAdvance(Calendar,BA1353,AY1354,"f",,Trigger)</f>
        <v>48779</v>
      </c>
      <c r="BB1354" s="158">
        <f>_xll.qlInterestRateIndexMaturity(Currency&amp;"ibor"&amp;Tenor,BA1354,Trigger)</f>
        <v>49144</v>
      </c>
      <c r="BC1354" s="320">
        <f>_xll.qlIndexFixing($AC$5,AZ1354,TRUE,_xll.ohTrigger(Trigger,Trigger12M))</f>
        <v>1.6648704095299807E-2</v>
      </c>
      <c r="BD1354" s="320">
        <f>_xll.qlIndexFixing($BE$1,AZ1354,TRUE,_xll.ohTrigger(Trigger,Trigger12M))</f>
        <v>1.6396500634398674E-2</v>
      </c>
    </row>
    <row r="1355" spans="51:56" ht="11.25" customHeight="1" x14ac:dyDescent="0.25">
      <c r="AY1355" s="159" t="s">
        <v>90</v>
      </c>
      <c r="AZ1355" s="158">
        <f>_xll.qlInterestRateIndexFixingDate(Currency&amp;"ibor"&amp;Tenor,BA1355,Trigger)</f>
        <v>48782</v>
      </c>
      <c r="BA1355" s="158">
        <f>_xll.qlCalendarAdvance(Calendar,BA1354,AY1355,"f",,Trigger)</f>
        <v>48786</v>
      </c>
      <c r="BB1355" s="158">
        <f>_xll.qlInterestRateIndexMaturity(Currency&amp;"ibor"&amp;Tenor,BA1355,Trigger)</f>
        <v>49151</v>
      </c>
      <c r="BC1355" s="320">
        <f>_xll.qlIndexFixing($AC$5,AZ1355,TRUE,_xll.ohTrigger(Trigger,Trigger12M))</f>
        <v>1.6640295281758227E-2</v>
      </c>
      <c r="BD1355" s="320">
        <f>_xll.qlIndexFixing($BE$1,AZ1355,TRUE,_xll.ohTrigger(Trigger,Trigger12M))</f>
        <v>1.6388732331255568E-2</v>
      </c>
    </row>
    <row r="1356" spans="51:56" ht="11.25" customHeight="1" x14ac:dyDescent="0.25">
      <c r="AY1356" s="159" t="s">
        <v>90</v>
      </c>
      <c r="AZ1356" s="158">
        <f>_xll.qlInterestRateIndexFixingDate(Currency&amp;"ibor"&amp;Tenor,BA1356,Trigger)</f>
        <v>48789</v>
      </c>
      <c r="BA1356" s="158">
        <f>_xll.qlCalendarAdvance(Calendar,BA1355,AY1356,"f",,Trigger)</f>
        <v>48793</v>
      </c>
      <c r="BB1356" s="158">
        <f>_xll.qlInterestRateIndexMaturity(Currency&amp;"ibor"&amp;Tenor,BA1356,Trigger)</f>
        <v>49158</v>
      </c>
      <c r="BC1356" s="320">
        <f>_xll.qlIndexFixing($AC$5,AZ1356,TRUE,_xll.ohTrigger(Trigger,Trigger12M))</f>
        <v>1.6631857119094279E-2</v>
      </c>
      <c r="BD1356" s="320">
        <f>_xll.qlIndexFixing($BE$1,AZ1356,TRUE,_xll.ohTrigger(Trigger,Trigger12M))</f>
        <v>1.6380963874941177E-2</v>
      </c>
    </row>
    <row r="1357" spans="51:56" ht="11.25" customHeight="1" x14ac:dyDescent="0.25">
      <c r="AY1357" s="159" t="s">
        <v>90</v>
      </c>
      <c r="AZ1357" s="158">
        <f>_xll.qlInterestRateIndexFixingDate(Currency&amp;"ibor"&amp;Tenor,BA1357,Trigger)</f>
        <v>48796</v>
      </c>
      <c r="BA1357" s="158">
        <f>_xll.qlCalendarAdvance(Calendar,BA1356,AY1357,"f",,Trigger)</f>
        <v>48800</v>
      </c>
      <c r="BB1357" s="158">
        <f>_xll.qlInterestRateIndexMaturity(Currency&amp;"ibor"&amp;Tenor,BA1357,Trigger)</f>
        <v>49165</v>
      </c>
      <c r="BC1357" s="320">
        <f>_xll.qlIndexFixing($AC$5,AZ1357,TRUE,_xll.ohTrigger(Trigger,Trigger12M))</f>
        <v>1.6623389608049731E-2</v>
      </c>
      <c r="BD1357" s="320">
        <f>_xll.qlIndexFixing($BE$1,AZ1357,TRUE,_xll.ohTrigger(Trigger,Trigger12M))</f>
        <v>1.637319543243404E-2</v>
      </c>
    </row>
    <row r="1358" spans="51:56" ht="11.25" customHeight="1" x14ac:dyDescent="0.25">
      <c r="AY1358" s="159" t="s">
        <v>90</v>
      </c>
      <c r="AZ1358" s="158">
        <f>_xll.qlInterestRateIndexFixingDate(Currency&amp;"ibor"&amp;Tenor,BA1358,Trigger)</f>
        <v>48803</v>
      </c>
      <c r="BA1358" s="158">
        <f>_xll.qlCalendarAdvance(Calendar,BA1357,AY1358,"f",,Trigger)</f>
        <v>48807</v>
      </c>
      <c r="BB1358" s="158">
        <f>_xll.qlInterestRateIndexMaturity(Currency&amp;"ibor"&amp;Tenor,BA1358,Trigger)</f>
        <v>49172</v>
      </c>
      <c r="BC1358" s="320">
        <f>_xll.qlIndexFixing($AC$5,AZ1358,TRUE,_xll.ohTrigger(Trigger,Trigger12M))</f>
        <v>1.6614892749369409E-2</v>
      </c>
      <c r="BD1358" s="320">
        <f>_xll.qlIndexFixing($BE$1,AZ1358,TRUE,_xll.ohTrigger(Trigger,Trigger12M))</f>
        <v>1.636542717070898E-2</v>
      </c>
    </row>
    <row r="1359" spans="51:56" ht="11.25" customHeight="1" x14ac:dyDescent="0.25">
      <c r="AY1359" s="159" t="s">
        <v>90</v>
      </c>
      <c r="AZ1359" s="158">
        <f>_xll.qlInterestRateIndexFixingDate(Currency&amp;"ibor"&amp;Tenor,BA1359,Trigger)</f>
        <v>48810</v>
      </c>
      <c r="BA1359" s="158">
        <f>_xll.qlCalendarAdvance(Calendar,BA1358,AY1359,"f",,Trigger)</f>
        <v>48814</v>
      </c>
      <c r="BB1359" s="158">
        <f>_xll.qlInterestRateIndexMaturity(Currency&amp;"ibor"&amp;Tenor,BA1359,Trigger)</f>
        <v>49179</v>
      </c>
      <c r="BC1359" s="320">
        <f>_xll.qlIndexFixing($AC$5,AZ1359,TRUE,_xll.ohTrigger(Trigger,Trigger12M))</f>
        <v>1.6606366543799895E-2</v>
      </c>
      <c r="BD1359" s="320">
        <f>_xll.qlIndexFixing($BE$1,AZ1359,TRUE,_xll.ohTrigger(Trigger,Trigger12M))</f>
        <v>1.6357659256734679E-2</v>
      </c>
    </row>
    <row r="1360" spans="51:56" ht="11.25" customHeight="1" x14ac:dyDescent="0.25">
      <c r="AY1360" s="159" t="s">
        <v>90</v>
      </c>
      <c r="AZ1360" s="158">
        <f>_xll.qlInterestRateIndexFixingDate(Currency&amp;"ibor"&amp;Tenor,BA1360,Trigger)</f>
        <v>48817</v>
      </c>
      <c r="BA1360" s="158">
        <f>_xll.qlCalendarAdvance(Calendar,BA1359,AY1360,"f",,Trigger)</f>
        <v>48821</v>
      </c>
      <c r="BB1360" s="158">
        <f>_xll.qlInterestRateIndexMaturity(Currency&amp;"ibor"&amp;Tenor,BA1360,Trigger)</f>
        <v>49186</v>
      </c>
      <c r="BC1360" s="320">
        <f>_xll.qlIndexFixing($AC$5,AZ1360,TRUE,_xll.ohTrigger(Trigger,Trigger12M))</f>
        <v>1.6597810992091708E-2</v>
      </c>
      <c r="BD1360" s="320">
        <f>_xll.qlIndexFixing($BE$1,AZ1360,TRUE,_xll.ohTrigger(Trigger,Trigger12M))</f>
        <v>1.6349891857475003E-2</v>
      </c>
    </row>
    <row r="1361" spans="51:56" ht="11.25" customHeight="1" x14ac:dyDescent="0.25">
      <c r="AY1361" s="159" t="s">
        <v>90</v>
      </c>
      <c r="AZ1361" s="158">
        <f>_xll.qlInterestRateIndexFixingDate(Currency&amp;"ibor"&amp;Tenor,BA1361,Trigger)</f>
        <v>48824</v>
      </c>
      <c r="BA1361" s="158">
        <f>_xll.qlCalendarAdvance(Calendar,BA1360,AY1361,"f",,Trigger)</f>
        <v>48828</v>
      </c>
      <c r="BB1361" s="158">
        <f>_xll.qlInterestRateIndexMaturity(Currency&amp;"ibor"&amp;Tenor,BA1361,Trigger)</f>
        <v>49193</v>
      </c>
      <c r="BC1361" s="320">
        <f>_xll.qlIndexFixing($AC$5,AZ1361,TRUE,_xll.ohTrigger(Trigger,Trigger12M))</f>
        <v>1.6589226094996471E-2</v>
      </c>
      <c r="BD1361" s="320">
        <f>_xll.qlIndexFixing($BE$1,AZ1361,TRUE,_xll.ohTrigger(Trigger,Trigger12M))</f>
        <v>1.6342125139888568E-2</v>
      </c>
    </row>
    <row r="1362" spans="51:56" ht="11.25" customHeight="1" x14ac:dyDescent="0.25">
      <c r="AY1362" s="159" t="s">
        <v>90</v>
      </c>
      <c r="AZ1362" s="158">
        <f>_xll.qlInterestRateIndexFixingDate(Currency&amp;"ibor"&amp;Tenor,BA1362,Trigger)</f>
        <v>48831</v>
      </c>
      <c r="BA1362" s="158">
        <f>_xll.qlCalendarAdvance(Calendar,BA1361,AY1362,"f",,Trigger)</f>
        <v>48835</v>
      </c>
      <c r="BB1362" s="158">
        <f>_xll.qlInterestRateIndexMaturity(Currency&amp;"ibor"&amp;Tenor,BA1362,Trigger)</f>
        <v>49200</v>
      </c>
      <c r="BC1362" s="320">
        <f>_xll.qlIndexFixing($AC$5,AZ1362,TRUE,_xll.ohTrigger(Trigger,Trigger12M))</f>
        <v>1.6580611853269086E-2</v>
      </c>
      <c r="BD1362" s="320">
        <f>_xll.qlIndexFixing($BE$1,AZ1362,TRUE,_xll.ohTrigger(Trigger,Trigger12M))</f>
        <v>1.6334359270928946E-2</v>
      </c>
    </row>
    <row r="1363" spans="51:56" ht="11.25" customHeight="1" x14ac:dyDescent="0.25">
      <c r="AY1363" s="159" t="s">
        <v>90</v>
      </c>
      <c r="AZ1363" s="158">
        <f>_xll.qlInterestRateIndexFixingDate(Currency&amp;"ibor"&amp;Tenor,BA1363,Trigger)</f>
        <v>48838</v>
      </c>
      <c r="BA1363" s="158">
        <f>_xll.qlCalendarAdvance(Calendar,BA1362,AY1363,"f",,Trigger)</f>
        <v>48842</v>
      </c>
      <c r="BB1363" s="158">
        <f>_xll.qlInterestRateIndexMaturity(Currency&amp;"ibor"&amp;Tenor,BA1363,Trigger)</f>
        <v>49207</v>
      </c>
      <c r="BC1363" s="320">
        <f>_xll.qlIndexFixing($AC$5,AZ1363,TRUE,_xll.ohTrigger(Trigger,Trigger12M))</f>
        <v>1.6571968267667082E-2</v>
      </c>
      <c r="BD1363" s="320">
        <f>_xll.qlIndexFixing($BE$1,AZ1363,TRUE,_xll.ohTrigger(Trigger,Trigger12M))</f>
        <v>1.6326594417544013E-2</v>
      </c>
    </row>
    <row r="1364" spans="51:56" ht="11.25" customHeight="1" x14ac:dyDescent="0.25">
      <c r="AY1364" s="159" t="s">
        <v>90</v>
      </c>
      <c r="AZ1364" s="158">
        <f>_xll.qlInterestRateIndexFixingDate(Currency&amp;"ibor"&amp;Tenor,BA1364,Trigger)</f>
        <v>48845</v>
      </c>
      <c r="BA1364" s="158">
        <f>_xll.qlCalendarAdvance(Calendar,BA1363,AY1364,"f",,Trigger)</f>
        <v>48849</v>
      </c>
      <c r="BB1364" s="158">
        <f>_xll.qlInterestRateIndexMaturity(Currency&amp;"ibor"&amp;Tenor,BA1364,Trigger)</f>
        <v>49214</v>
      </c>
      <c r="BC1364" s="320">
        <f>_xll.qlIndexFixing($AC$5,AZ1364,TRUE,_xll.ohTrigger(Trigger,Trigger12M))</f>
        <v>1.656329533895062E-2</v>
      </c>
      <c r="BD1364" s="320">
        <f>_xll.qlIndexFixing($BE$1,AZ1364,TRUE,_xll.ohTrigger(Trigger,Trigger12M))</f>
        <v>1.6318830746677716E-2</v>
      </c>
    </row>
    <row r="1365" spans="51:56" ht="11.25" customHeight="1" x14ac:dyDescent="0.25">
      <c r="AY1365" s="159" t="s">
        <v>90</v>
      </c>
      <c r="AZ1365" s="158">
        <f>_xll.qlInterestRateIndexFixingDate(Currency&amp;"ibor"&amp;Tenor,BA1365,Trigger)</f>
        <v>48852</v>
      </c>
      <c r="BA1365" s="158">
        <f>_xll.qlCalendarAdvance(Calendar,BA1364,AY1365,"f",,Trigger)</f>
        <v>48856</v>
      </c>
      <c r="BB1365" s="158">
        <f>_xll.qlInterestRateIndexMaturity(Currency&amp;"ibor"&amp;Tenor,BA1365,Trigger)</f>
        <v>49221</v>
      </c>
      <c r="BC1365" s="320">
        <f>_xll.qlIndexFixing($AC$5,AZ1365,TRUE,_xll.ohTrigger(Trigger,Trigger12M))</f>
        <v>1.6554593067882047E-2</v>
      </c>
      <c r="BD1365" s="320">
        <f>_xll.qlIndexFixing($BE$1,AZ1365,TRUE,_xll.ohTrigger(Trigger,Trigger12M))</f>
        <v>1.6311068425266976E-2</v>
      </c>
    </row>
    <row r="1366" spans="51:56" ht="11.25" customHeight="1" x14ac:dyDescent="0.25">
      <c r="AY1366" s="159" t="s">
        <v>90</v>
      </c>
      <c r="AZ1366" s="158">
        <f>_xll.qlInterestRateIndexFixingDate(Currency&amp;"ibor"&amp;Tenor,BA1366,Trigger)</f>
        <v>48859</v>
      </c>
      <c r="BA1366" s="158">
        <f>_xll.qlCalendarAdvance(Calendar,BA1365,AY1366,"f",,Trigger)</f>
        <v>48863</v>
      </c>
      <c r="BB1366" s="158">
        <f>_xll.qlInterestRateIndexMaturity(Currency&amp;"ibor"&amp;Tenor,BA1366,Trigger)</f>
        <v>49228</v>
      </c>
      <c r="BC1366" s="320">
        <f>_xll.qlIndexFixing($AC$5,AZ1366,TRUE,_xll.ohTrigger(Trigger,Trigger12M))</f>
        <v>1.6545861455226782E-2</v>
      </c>
      <c r="BD1366" s="320">
        <f>_xll.qlIndexFixing($BE$1,AZ1366,TRUE,_xll.ohTrigger(Trigger,Trigger12M))</f>
        <v>1.6303307620245226E-2</v>
      </c>
    </row>
    <row r="1367" spans="51:56" ht="11.25" customHeight="1" x14ac:dyDescent="0.25">
      <c r="AY1367" s="159" t="s">
        <v>90</v>
      </c>
      <c r="AZ1367" s="158">
        <f>_xll.qlInterestRateIndexFixingDate(Currency&amp;"ibor"&amp;Tenor,BA1367,Trigger)</f>
        <v>48866</v>
      </c>
      <c r="BA1367" s="158">
        <f>_xll.qlCalendarAdvance(Calendar,BA1366,AY1367,"f",,Trigger)</f>
        <v>48870</v>
      </c>
      <c r="BB1367" s="158">
        <f>_xll.qlInterestRateIndexMaturity(Currency&amp;"ibor"&amp;Tenor,BA1367,Trigger)</f>
        <v>49235</v>
      </c>
      <c r="BC1367" s="320">
        <f>_xll.qlIndexFixing($AC$5,AZ1367,TRUE,_xll.ohTrigger(Trigger,Trigger12M))</f>
        <v>1.6537100501752205E-2</v>
      </c>
      <c r="BD1367" s="320">
        <f>_xll.qlIndexFixing($BE$1,AZ1367,TRUE,_xll.ohTrigger(Trigger,Trigger12M))</f>
        <v>1.6295548498539973E-2</v>
      </c>
    </row>
    <row r="1368" spans="51:56" ht="11.25" customHeight="1" x14ac:dyDescent="0.25">
      <c r="AY1368" s="159" t="s">
        <v>90</v>
      </c>
      <c r="AZ1368" s="158">
        <f>_xll.qlInterestRateIndexFixingDate(Currency&amp;"ibor"&amp;Tenor,BA1368,Trigger)</f>
        <v>48873</v>
      </c>
      <c r="BA1368" s="158">
        <f>_xll.qlCalendarAdvance(Calendar,BA1367,AY1368,"f",,Trigger)</f>
        <v>48877</v>
      </c>
      <c r="BB1368" s="158">
        <f>_xll.qlInterestRateIndexMaturity(Currency&amp;"ibor"&amp;Tenor,BA1368,Trigger)</f>
        <v>49242</v>
      </c>
      <c r="BC1368" s="320">
        <f>_xll.qlIndexFixing($AC$5,AZ1368,TRUE,_xll.ohTrigger(Trigger,Trigger12M))</f>
        <v>1.6528310208228775E-2</v>
      </c>
      <c r="BD1368" s="320">
        <f>_xll.qlIndexFixing($BE$1,AZ1368,TRUE,_xll.ohTrigger(Trigger,Trigger12M))</f>
        <v>1.6287791227073696E-2</v>
      </c>
    </row>
    <row r="1369" spans="51:56" ht="11.25" customHeight="1" x14ac:dyDescent="0.25">
      <c r="AY1369" s="159" t="s">
        <v>90</v>
      </c>
      <c r="AZ1369" s="158">
        <f>_xll.qlInterestRateIndexFixingDate(Currency&amp;"ibor"&amp;Tenor,BA1369,Trigger)</f>
        <v>48880</v>
      </c>
      <c r="BA1369" s="158">
        <f>_xll.qlCalendarAdvance(Calendar,BA1368,AY1369,"f",,Trigger)</f>
        <v>48884</v>
      </c>
      <c r="BB1369" s="158">
        <f>_xll.qlInterestRateIndexMaturity(Currency&amp;"ibor"&amp;Tenor,BA1369,Trigger)</f>
        <v>49249</v>
      </c>
      <c r="BC1369" s="320">
        <f>_xll.qlIndexFixing($AC$5,AZ1369,TRUE,_xll.ohTrigger(Trigger,Trigger12M))</f>
        <v>1.6519490575429566E-2</v>
      </c>
      <c r="BD1369" s="320">
        <f>_xll.qlIndexFixing($BE$1,AZ1369,TRUE,_xll.ohTrigger(Trigger,Trigger12M))</f>
        <v>1.6280035972763618E-2</v>
      </c>
    </row>
    <row r="1370" spans="51:56" ht="11.25" customHeight="1" x14ac:dyDescent="0.25">
      <c r="AY1370" s="159" t="s">
        <v>90</v>
      </c>
      <c r="AZ1370" s="158">
        <f>_xll.qlInterestRateIndexFixingDate(Currency&amp;"ibor"&amp;Tenor,BA1370,Trigger)</f>
        <v>48887</v>
      </c>
      <c r="BA1370" s="158">
        <f>_xll.qlCalendarAdvance(Calendar,BA1369,AY1370,"f",,Trigger)</f>
        <v>48891</v>
      </c>
      <c r="BB1370" s="158">
        <f>_xll.qlInterestRateIndexMaturity(Currency&amp;"ibor"&amp;Tenor,BA1370,Trigger)</f>
        <v>49256</v>
      </c>
      <c r="BC1370" s="320">
        <f>_xll.qlIndexFixing($AC$5,AZ1370,TRUE,_xll.ohTrigger(Trigger,Trigger12M))</f>
        <v>1.6510641604129635E-2</v>
      </c>
      <c r="BD1370" s="320">
        <f>_xll.qlIndexFixing($BE$1,AZ1370,TRUE,_xll.ohTrigger(Trigger,Trigger12M))</f>
        <v>1.6272282902521695E-2</v>
      </c>
    </row>
    <row r="1371" spans="51:56" ht="11.25" customHeight="1" x14ac:dyDescent="0.25">
      <c r="AY1371" s="159" t="s">
        <v>90</v>
      </c>
      <c r="AZ1371" s="158">
        <f>_xll.qlInterestRateIndexFixingDate(Currency&amp;"ibor"&amp;Tenor,BA1371,Trigger)</f>
        <v>48894</v>
      </c>
      <c r="BA1371" s="158">
        <f>_xll.qlCalendarAdvance(Calendar,BA1370,AY1371,"f",,Trigger)</f>
        <v>48898</v>
      </c>
      <c r="BB1371" s="158">
        <f>_xll.qlInterestRateIndexMaturity(Currency&amp;"ibor"&amp;Tenor,BA1371,Trigger)</f>
        <v>49263</v>
      </c>
      <c r="BC1371" s="320">
        <f>_xll.qlIndexFixing($AC$5,AZ1371,TRUE,_xll.ohTrigger(Trigger,Trigger12M))</f>
        <v>1.6501763295107313E-2</v>
      </c>
      <c r="BD1371" s="320">
        <f>_xll.qlIndexFixing($BE$1,AZ1371,TRUE,_xll.ohTrigger(Trigger,Trigger12M))</f>
        <v>1.6264532183255517E-2</v>
      </c>
    </row>
    <row r="1372" spans="51:56" ht="11.25" customHeight="1" x14ac:dyDescent="0.25">
      <c r="AY1372" s="159" t="s">
        <v>90</v>
      </c>
      <c r="AZ1372" s="158">
        <f>_xll.qlInterestRateIndexFixingDate(Currency&amp;"ibor"&amp;Tenor,BA1372,Trigger)</f>
        <v>48901</v>
      </c>
      <c r="BA1372" s="158">
        <f>_xll.qlCalendarAdvance(Calendar,BA1371,AY1372,"f",,Trigger)</f>
        <v>48905</v>
      </c>
      <c r="BB1372" s="158">
        <f>_xll.qlInterestRateIndexMaturity(Currency&amp;"ibor"&amp;Tenor,BA1372,Trigger)</f>
        <v>49270</v>
      </c>
      <c r="BC1372" s="320">
        <f>_xll.qlIndexFixing($AC$5,AZ1372,TRUE,_xll.ohTrigger(Trigger,Trigger12M))</f>
        <v>1.6492855649143132E-2</v>
      </c>
      <c r="BD1372" s="320">
        <f>_xll.qlIndexFixing($BE$1,AZ1372,TRUE,_xll.ohTrigger(Trigger,Trigger12M))</f>
        <v>1.6256783981866314E-2</v>
      </c>
    </row>
    <row r="1373" spans="51:56" ht="11.25" customHeight="1" x14ac:dyDescent="0.25">
      <c r="AY1373" s="159" t="s">
        <v>90</v>
      </c>
      <c r="AZ1373" s="158">
        <f>_xll.qlInterestRateIndexFixingDate(Currency&amp;"ibor"&amp;Tenor,BA1373,Trigger)</f>
        <v>48908</v>
      </c>
      <c r="BA1373" s="158">
        <f>_xll.qlCalendarAdvance(Calendar,BA1372,AY1373,"f",,Trigger)</f>
        <v>48912</v>
      </c>
      <c r="BB1373" s="158">
        <f>_xll.qlInterestRateIndexMaturity(Currency&amp;"ibor"&amp;Tenor,BA1373,Trigger)</f>
        <v>49277</v>
      </c>
      <c r="BC1373" s="320">
        <f>_xll.qlIndexFixing($AC$5,AZ1373,TRUE,_xll.ohTrigger(Trigger,Trigger12M))</f>
        <v>1.6483918667020241E-2</v>
      </c>
      <c r="BD1373" s="320">
        <f>_xll.qlIndexFixing($BE$1,AZ1373,TRUE,_xll.ohTrigger(Trigger,Trigger12M))</f>
        <v>1.6249038465251157E-2</v>
      </c>
    </row>
    <row r="1374" spans="51:56" ht="11.25" customHeight="1" x14ac:dyDescent="0.25">
      <c r="AY1374" s="159" t="s">
        <v>90</v>
      </c>
      <c r="AZ1374" s="158">
        <f>_xll.qlInterestRateIndexFixingDate(Currency&amp;"ibor"&amp;Tenor,BA1374,Trigger)</f>
        <v>48915</v>
      </c>
      <c r="BA1374" s="158">
        <f>_xll.qlCalendarAdvance(Calendar,BA1373,AY1374,"f",,Trigger)</f>
        <v>48919</v>
      </c>
      <c r="BB1374" s="158">
        <f>_xll.qlInterestRateIndexMaturity(Currency&amp;"ibor"&amp;Tenor,BA1374,Trigger)</f>
        <v>49284</v>
      </c>
      <c r="BC1374" s="320">
        <f>_xll.qlIndexFixing($AC$5,AZ1374,TRUE,_xll.ohTrigger(Trigger,Trigger12M))</f>
        <v>1.6474952349524206E-2</v>
      </c>
      <c r="BD1374" s="320">
        <f>_xll.qlIndexFixing($BE$1,AZ1374,TRUE,_xll.ohTrigger(Trigger,Trigger12M))</f>
        <v>1.6241295800301429E-2</v>
      </c>
    </row>
    <row r="1375" spans="51:56" ht="11.25" customHeight="1" x14ac:dyDescent="0.25">
      <c r="AY1375" s="159" t="s">
        <v>90</v>
      </c>
      <c r="AZ1375" s="158">
        <f>_xll.qlInterestRateIndexFixingDate(Currency&amp;"ibor"&amp;Tenor,BA1375,Trigger)</f>
        <v>48922</v>
      </c>
      <c r="BA1375" s="158">
        <f>_xll.qlCalendarAdvance(Calendar,BA1374,AY1375,"f",,Trigger)</f>
        <v>48926</v>
      </c>
      <c r="BB1375" s="158">
        <f>_xll.qlInterestRateIndexMaturity(Currency&amp;"ibor"&amp;Tenor,BA1375,Trigger)</f>
        <v>49291</v>
      </c>
      <c r="BC1375" s="320">
        <f>_xll.qlIndexFixing($AC$5,AZ1375,TRUE,_xll.ohTrigger(Trigger,Trigger12M))</f>
        <v>1.6465956697443655E-2</v>
      </c>
      <c r="BD1375" s="320">
        <f>_xll.qlIndexFixing($BE$1,AZ1375,TRUE,_xll.ohTrigger(Trigger,Trigger12M))</f>
        <v>1.62335561539039E-2</v>
      </c>
    </row>
    <row r="1376" spans="51:56" ht="11.25" customHeight="1" x14ac:dyDescent="0.25">
      <c r="AY1376" s="159" t="s">
        <v>90</v>
      </c>
      <c r="AZ1376" s="158">
        <f>_xll.qlInterestRateIndexFixingDate(Currency&amp;"ibor"&amp;Tenor,BA1376,Trigger)</f>
        <v>48929</v>
      </c>
      <c r="BA1376" s="158">
        <f>_xll.qlCalendarAdvance(Calendar,BA1375,AY1376,"f",,Trigger)</f>
        <v>48933</v>
      </c>
      <c r="BB1376" s="158">
        <f>_xll.qlInterestRateIndexMaturity(Currency&amp;"ibor"&amp;Tenor,BA1376,Trigger)</f>
        <v>49298</v>
      </c>
      <c r="BC1376" s="320">
        <f>_xll.qlIndexFixing($AC$5,AZ1376,TRUE,_xll.ohTrigger(Trigger,Trigger12M))</f>
        <v>1.6456931711569412E-2</v>
      </c>
      <c r="BD1376" s="320">
        <f>_xll.qlIndexFixing($BE$1,AZ1376,TRUE,_xll.ohTrigger(Trigger,Trigger12M))</f>
        <v>1.6225819692939219E-2</v>
      </c>
    </row>
    <row r="1377" spans="51:56" ht="11.25" customHeight="1" x14ac:dyDescent="0.25">
      <c r="AY1377" s="159" t="s">
        <v>90</v>
      </c>
      <c r="AZ1377" s="158">
        <f>_xll.qlInterestRateIndexFixingDate(Currency&amp;"ibor"&amp;Tenor,BA1377,Trigger)</f>
        <v>48935</v>
      </c>
      <c r="BA1377" s="158">
        <f>_xll.qlCalendarAdvance(Calendar,BA1376,AY1377,"f",,Trigger)</f>
        <v>48940</v>
      </c>
      <c r="BB1377" s="158">
        <f>_xll.qlInterestRateIndexMaturity(Currency&amp;"ibor"&amp;Tenor,BA1377,Trigger)</f>
        <v>49305</v>
      </c>
      <c r="BC1377" s="320">
        <f>_xll.qlIndexFixing($AC$5,AZ1377,TRUE,_xll.ohTrigger(Trigger,Trigger12M))</f>
        <v>1.6447877392694918E-2</v>
      </c>
      <c r="BD1377" s="320">
        <f>_xll.qlIndexFixing($BE$1,AZ1377,TRUE,_xll.ohTrigger(Trigger,Trigger12M))</f>
        <v>1.6218086584284093E-2</v>
      </c>
    </row>
    <row r="1378" spans="51:56" ht="11.25" customHeight="1" x14ac:dyDescent="0.25">
      <c r="AY1378" s="159" t="s">
        <v>90</v>
      </c>
      <c r="AZ1378" s="158">
        <f>_xll.qlInterestRateIndexFixingDate(Currency&amp;"ibor"&amp;Tenor,BA1378,Trigger)</f>
        <v>48943</v>
      </c>
      <c r="BA1378" s="158">
        <f>_xll.qlCalendarAdvance(Calendar,BA1377,AY1378,"f",,Trigger)</f>
        <v>48947</v>
      </c>
      <c r="BB1378" s="158">
        <f>_xll.qlInterestRateIndexMaturity(Currency&amp;"ibor"&amp;Tenor,BA1378,Trigger)</f>
        <v>49312</v>
      </c>
      <c r="BC1378" s="320">
        <f>_xll.qlIndexFixing($AC$5,AZ1378,TRUE,_xll.ohTrigger(Trigger,Trigger12M))</f>
        <v>1.6438793741616255E-2</v>
      </c>
      <c r="BD1378" s="320">
        <f>_xll.qlIndexFixing($BE$1,AZ1378,TRUE,_xll.ohTrigger(Trigger,Trigger12M))</f>
        <v>1.6210356994809529E-2</v>
      </c>
    </row>
    <row r="1379" spans="51:56" ht="11.25" customHeight="1" x14ac:dyDescent="0.25">
      <c r="AY1379" s="159" t="s">
        <v>90</v>
      </c>
      <c r="AZ1379" s="158">
        <f>_xll.qlInterestRateIndexFixingDate(Currency&amp;"ibor"&amp;Tenor,BA1379,Trigger)</f>
        <v>48950</v>
      </c>
      <c r="BA1379" s="158">
        <f>_xll.qlCalendarAdvance(Calendar,BA1378,AY1379,"f",,Trigger)</f>
        <v>48954</v>
      </c>
      <c r="BB1379" s="158">
        <f>_xll.qlInterestRateIndexMaturity(Currency&amp;"ibor"&amp;Tenor,BA1379,Trigger)</f>
        <v>49319</v>
      </c>
      <c r="BC1379" s="320">
        <f>_xll.qlIndexFixing($AC$5,AZ1379,TRUE,_xll.ohTrigger(Trigger,Trigger12M))</f>
        <v>1.6429680759131902E-2</v>
      </c>
      <c r="BD1379" s="320">
        <f>_xll.qlIndexFixing($BE$1,AZ1379,TRUE,_xll.ohTrigger(Trigger,Trigger12M))</f>
        <v>1.6202631091381283E-2</v>
      </c>
    </row>
    <row r="1380" spans="51:56" ht="11.25" customHeight="1" x14ac:dyDescent="0.25">
      <c r="AY1380" s="159" t="s">
        <v>90</v>
      </c>
      <c r="AZ1380" s="158">
        <f>_xll.qlInterestRateIndexFixingDate(Currency&amp;"ibor"&amp;Tenor,BA1380,Trigger)</f>
        <v>48957</v>
      </c>
      <c r="BA1380" s="158">
        <f>_xll.qlCalendarAdvance(Calendar,BA1379,AY1380,"f",,Trigger)</f>
        <v>48961</v>
      </c>
      <c r="BB1380" s="158">
        <f>_xll.qlInterestRateIndexMaturity(Currency&amp;"ibor"&amp;Tenor,BA1380,Trigger)</f>
        <v>49326</v>
      </c>
      <c r="BC1380" s="320">
        <f>_xll.qlIndexFixing($AC$5,AZ1380,TRUE,_xll.ohTrigger(Trigger,Trigger12M))</f>
        <v>1.642053844604319E-2</v>
      </c>
      <c r="BD1380" s="320">
        <f>_xll.qlIndexFixing($BE$1,AZ1380,TRUE,_xll.ohTrigger(Trigger,Trigger12M))</f>
        <v>1.6194909040860291E-2</v>
      </c>
    </row>
    <row r="1381" spans="51:56" ht="11.25" customHeight="1" x14ac:dyDescent="0.25">
      <c r="AY1381" s="159" t="s">
        <v>90</v>
      </c>
      <c r="AZ1381" s="158">
        <f>_xll.qlInterestRateIndexFixingDate(Currency&amp;"ibor"&amp;Tenor,BA1381,Trigger)</f>
        <v>48964</v>
      </c>
      <c r="BA1381" s="158">
        <f>_xll.qlCalendarAdvance(Calendar,BA1380,AY1381,"f",,Trigger)</f>
        <v>48968</v>
      </c>
      <c r="BB1381" s="158">
        <f>_xll.qlInterestRateIndexMaturity(Currency&amp;"ibor"&amp;Tenor,BA1381,Trigger)</f>
        <v>49333</v>
      </c>
      <c r="BC1381" s="320">
        <f>_xll.qlIndexFixing($AC$5,AZ1381,TRUE,_xll.ohTrigger(Trigger,Trigger12M))</f>
        <v>1.6411366803153866E-2</v>
      </c>
      <c r="BD1381" s="320">
        <f>_xll.qlIndexFixing($BE$1,AZ1381,TRUE,_xll.ohTrigger(Trigger,Trigger12M))</f>
        <v>1.6187191010102232E-2</v>
      </c>
    </row>
    <row r="1382" spans="51:56" ht="11.25" customHeight="1" x14ac:dyDescent="0.25">
      <c r="AY1382" s="159" t="s">
        <v>90</v>
      </c>
      <c r="AZ1382" s="158">
        <f>_xll.qlInterestRateIndexFixingDate(Currency&amp;"ibor"&amp;Tenor,BA1382,Trigger)</f>
        <v>48971</v>
      </c>
      <c r="BA1382" s="158">
        <f>_xll.qlCalendarAdvance(Calendar,BA1381,AY1382,"f",,Trigger)</f>
        <v>48975</v>
      </c>
      <c r="BB1382" s="158">
        <f>_xll.qlInterestRateIndexMaturity(Currency&amp;"ibor"&amp;Tenor,BA1382,Trigger)</f>
        <v>49340</v>
      </c>
      <c r="BC1382" s="320">
        <f>_xll.qlIndexFixing($AC$5,AZ1382,TRUE,_xll.ohTrigger(Trigger,Trigger12M))</f>
        <v>1.6402165831270514E-2</v>
      </c>
      <c r="BD1382" s="320">
        <f>_xll.qlIndexFixing($BE$1,AZ1382,TRUE,_xll.ohTrigger(Trigger,Trigger12M))</f>
        <v>1.6179477165958189E-2</v>
      </c>
    </row>
    <row r="1383" spans="51:56" ht="11.25" customHeight="1" x14ac:dyDescent="0.25">
      <c r="AY1383" s="159" t="s">
        <v>90</v>
      </c>
      <c r="AZ1383" s="158">
        <f>_xll.qlInterestRateIndexFixingDate(Currency&amp;"ibor"&amp;Tenor,BA1383,Trigger)</f>
        <v>48978</v>
      </c>
      <c r="BA1383" s="158">
        <f>_xll.qlCalendarAdvance(Calendar,BA1382,AY1383,"f",,Trigger)</f>
        <v>48982</v>
      </c>
      <c r="BB1383" s="158">
        <f>_xll.qlInterestRateIndexMaturity(Currency&amp;"ibor"&amp;Tenor,BA1383,Trigger)</f>
        <v>49347</v>
      </c>
      <c r="BC1383" s="320">
        <f>_xll.qlIndexFixing($AC$5,AZ1383,TRUE,_xll.ohTrigger(Trigger,Trigger12M))</f>
        <v>1.6392935531201473E-2</v>
      </c>
      <c r="BD1383" s="320">
        <f>_xll.qlIndexFixing($BE$1,AZ1383,TRUE,_xll.ohTrigger(Trigger,Trigger12M))</f>
        <v>1.6171767675273108E-2</v>
      </c>
    </row>
    <row r="1384" spans="51:56" ht="11.25" customHeight="1" x14ac:dyDescent="0.25">
      <c r="AY1384" s="159" t="s">
        <v>90</v>
      </c>
      <c r="AZ1384" s="158">
        <f>_xll.qlInterestRateIndexFixingDate(Currency&amp;"ibor"&amp;Tenor,BA1384,Trigger)</f>
        <v>48985</v>
      </c>
      <c r="BA1384" s="158">
        <f>_xll.qlCalendarAdvance(Calendar,BA1383,AY1384,"f",,Trigger)</f>
        <v>48989</v>
      </c>
      <c r="BB1384" s="158">
        <f>_xll.qlInterestRateIndexMaturity(Currency&amp;"ibor"&amp;Tenor,BA1384,Trigger)</f>
        <v>49354</v>
      </c>
      <c r="BC1384" s="320">
        <f>_xll.qlIndexFixing($AC$5,AZ1384,TRUE,_xll.ohTrigger(Trigger,Trigger12M))</f>
        <v>1.6383675903758586E-2</v>
      </c>
      <c r="BD1384" s="320">
        <f>_xll.qlIndexFixing($BE$1,AZ1384,TRUE,_xll.ohTrigger(Trigger,Trigger12M))</f>
        <v>1.6164062704887776E-2</v>
      </c>
    </row>
    <row r="1385" spans="51:56" ht="11.25" customHeight="1" x14ac:dyDescent="0.25">
      <c r="AY1385" s="159" t="s">
        <v>90</v>
      </c>
      <c r="AZ1385" s="158">
        <f>_xll.qlInterestRateIndexFixingDate(Currency&amp;"ibor"&amp;Tenor,BA1385,Trigger)</f>
        <v>48992</v>
      </c>
      <c r="BA1385" s="158">
        <f>_xll.qlCalendarAdvance(Calendar,BA1384,AY1385,"f",,Trigger)</f>
        <v>48996</v>
      </c>
      <c r="BB1385" s="158">
        <f>_xll.qlInterestRateIndexMaturity(Currency&amp;"ibor"&amp;Tenor,BA1385,Trigger)</f>
        <v>49361</v>
      </c>
      <c r="BC1385" s="320">
        <f>_xll.qlIndexFixing($AC$5,AZ1385,TRUE,_xll.ohTrigger(Trigger,Trigger12M))</f>
        <v>1.6374386949756108E-2</v>
      </c>
      <c r="BD1385" s="320">
        <f>_xll.qlIndexFixing($BE$1,AZ1385,TRUE,_xll.ohTrigger(Trigger,Trigger12M))</f>
        <v>1.615636242163751E-2</v>
      </c>
    </row>
    <row r="1386" spans="51:56" ht="11.25" customHeight="1" x14ac:dyDescent="0.25">
      <c r="AY1386" s="159" t="s">
        <v>90</v>
      </c>
      <c r="AZ1386" s="158">
        <f>_xll.qlInterestRateIndexFixingDate(Currency&amp;"ibor"&amp;Tenor,BA1386,Trigger)</f>
        <v>48999</v>
      </c>
      <c r="BA1386" s="158">
        <f>_xll.qlCalendarAdvance(Calendar,BA1385,AY1386,"f",,Trigger)</f>
        <v>49003</v>
      </c>
      <c r="BB1386" s="158">
        <f>_xll.qlInterestRateIndexMaturity(Currency&amp;"ibor"&amp;Tenor,BA1386,Trigger)</f>
        <v>49368</v>
      </c>
      <c r="BC1386" s="320">
        <f>_xll.qlIndexFixing($AC$5,AZ1386,TRUE,_xll.ohTrigger(Trigger,Trigger12M))</f>
        <v>1.6365068670010263E-2</v>
      </c>
      <c r="BD1386" s="320">
        <f>_xll.qlIndexFixing($BE$1,AZ1386,TRUE,_xll.ohTrigger(Trigger,Trigger12M))</f>
        <v>1.6148666992352581E-2</v>
      </c>
    </row>
    <row r="1387" spans="51:56" ht="11.25" customHeight="1" x14ac:dyDescent="0.25">
      <c r="AY1387" s="159" t="s">
        <v>90</v>
      </c>
      <c r="AZ1387" s="158">
        <f>_xll.qlInterestRateIndexFixingDate(Currency&amp;"ibor"&amp;Tenor,BA1387,Trigger)</f>
        <v>49006</v>
      </c>
      <c r="BA1387" s="158">
        <f>_xll.qlCalendarAdvance(Calendar,BA1386,AY1387,"f",,Trigger)</f>
        <v>49010</v>
      </c>
      <c r="BB1387" s="158">
        <f>_xll.qlInterestRateIndexMaturity(Currency&amp;"ibor"&amp;Tenor,BA1387,Trigger)</f>
        <v>49375</v>
      </c>
      <c r="BC1387" s="320">
        <f>_xll.qlIndexFixing($AC$5,AZ1387,TRUE,_xll.ohTrigger(Trigger,Trigger12M))</f>
        <v>1.635572106534056E-2</v>
      </c>
      <c r="BD1387" s="320">
        <f>_xll.qlIndexFixing($BE$1,AZ1387,TRUE,_xll.ohTrigger(Trigger,Trigger12M))</f>
        <v>1.6140976583858452E-2</v>
      </c>
    </row>
    <row r="1388" spans="51:56" ht="11.25" customHeight="1" x14ac:dyDescent="0.25">
      <c r="AY1388" s="159" t="s">
        <v>90</v>
      </c>
      <c r="AZ1388" s="158">
        <f>_xll.qlInterestRateIndexFixingDate(Currency&amp;"ibor"&amp;Tenor,BA1388,Trigger)</f>
        <v>49013</v>
      </c>
      <c r="BA1388" s="158">
        <f>_xll.qlCalendarAdvance(Calendar,BA1387,AY1388,"f",,Trigger)</f>
        <v>49017</v>
      </c>
      <c r="BB1388" s="158">
        <f>_xll.qlInterestRateIndexMaturity(Currency&amp;"ibor"&amp;Tenor,BA1388,Trigger)</f>
        <v>49382</v>
      </c>
      <c r="BC1388" s="320">
        <f>_xll.qlIndexFixing($AC$5,AZ1388,TRUE,_xll.ohTrigger(Trigger,Trigger12M))</f>
        <v>1.6346344136568693E-2</v>
      </c>
      <c r="BD1388" s="320">
        <f>_xll.qlIndexFixing($BE$1,AZ1388,TRUE,_xll.ohTrigger(Trigger,Trigger12M))</f>
        <v>1.613329136297554E-2</v>
      </c>
    </row>
    <row r="1389" spans="51:56" ht="11.25" customHeight="1" x14ac:dyDescent="0.25">
      <c r="AY1389" s="159" t="s">
        <v>90</v>
      </c>
      <c r="AZ1389" s="158">
        <f>_xll.qlInterestRateIndexFixingDate(Currency&amp;"ibor"&amp;Tenor,BA1389,Trigger)</f>
        <v>49020</v>
      </c>
      <c r="BA1389" s="158">
        <f>_xll.qlCalendarAdvance(Calendar,BA1388,AY1389,"f",,Trigger)</f>
        <v>49024</v>
      </c>
      <c r="BB1389" s="158">
        <f>_xll.qlInterestRateIndexMaturity(Currency&amp;"ibor"&amp;Tenor,BA1389,Trigger)</f>
        <v>49389</v>
      </c>
      <c r="BC1389" s="320">
        <f>_xll.qlIndexFixing($AC$5,AZ1389,TRUE,_xll.ohTrigger(Trigger,Trigger12M))</f>
        <v>1.6336937884518996E-2</v>
      </c>
      <c r="BD1389" s="320">
        <f>_xll.qlIndexFixing($BE$1,AZ1389,TRUE,_xll.ohTrigger(Trigger,Trigger12M))</f>
        <v>1.6125611496518349E-2</v>
      </c>
    </row>
    <row r="1390" spans="51:56" ht="11.25" customHeight="1" x14ac:dyDescent="0.25">
      <c r="AY1390" s="159" t="s">
        <v>90</v>
      </c>
      <c r="AZ1390" s="158">
        <f>_xll.qlInterestRateIndexFixingDate(Currency&amp;"ibor"&amp;Tenor,BA1390,Trigger)</f>
        <v>49027</v>
      </c>
      <c r="BA1390" s="158">
        <f>_xll.qlCalendarAdvance(Calendar,BA1389,AY1390,"f",,Trigger)</f>
        <v>49031</v>
      </c>
      <c r="BB1390" s="158">
        <f>_xll.qlInterestRateIndexMaturity(Currency&amp;"ibor"&amp;Tenor,BA1390,Trigger)</f>
        <v>49396</v>
      </c>
      <c r="BC1390" s="320">
        <f>_xll.qlIndexFixing($AC$5,AZ1390,TRUE,_xll.ohTrigger(Trigger,Trigger12M))</f>
        <v>1.6327502310018418E-2</v>
      </c>
      <c r="BD1390" s="320">
        <f>_xll.qlIndexFixing($BE$1,AZ1390,TRUE,_xll.ohTrigger(Trigger,Trigger12M))</f>
        <v>1.611793715129789E-2</v>
      </c>
    </row>
    <row r="1391" spans="51:56" ht="11.25" customHeight="1" x14ac:dyDescent="0.25">
      <c r="AY1391" s="159" t="s">
        <v>90</v>
      </c>
      <c r="AZ1391" s="158">
        <f>_xll.qlInterestRateIndexFixingDate(Currency&amp;"ibor"&amp;Tenor,BA1391,Trigger)</f>
        <v>49034</v>
      </c>
      <c r="BA1391" s="158">
        <f>_xll.qlCalendarAdvance(Calendar,BA1390,AY1391,"f",,Trigger)</f>
        <v>49038</v>
      </c>
      <c r="BB1391" s="158">
        <f>_xll.qlInterestRateIndexMaturity(Currency&amp;"ibor"&amp;Tenor,BA1391,Trigger)</f>
        <v>49403</v>
      </c>
      <c r="BC1391" s="320">
        <f>_xll.qlIndexFixing($AC$5,AZ1391,TRUE,_xll.ohTrigger(Trigger,Trigger12M))</f>
        <v>1.6318037413896549E-2</v>
      </c>
      <c r="BD1391" s="320">
        <f>_xll.qlIndexFixing($BE$1,AZ1391,TRUE,_xll.ohTrigger(Trigger,Trigger12M))</f>
        <v>1.6110268494118809E-2</v>
      </c>
    </row>
    <row r="1392" spans="51:56" ht="11.25" customHeight="1" x14ac:dyDescent="0.25">
      <c r="AY1392" s="159" t="s">
        <v>90</v>
      </c>
      <c r="AZ1392" s="158">
        <f>_xll.qlInterestRateIndexFixingDate(Currency&amp;"ibor"&amp;Tenor,BA1392,Trigger)</f>
        <v>49039</v>
      </c>
      <c r="BA1392" s="158">
        <f>_xll.qlCalendarAdvance(Calendar,BA1391,AY1392,"f",,Trigger)</f>
        <v>49045</v>
      </c>
      <c r="BB1392" s="158">
        <f>_xll.qlInterestRateIndexMaturity(Currency&amp;"ibor"&amp;Tenor,BA1392,Trigger)</f>
        <v>49410</v>
      </c>
      <c r="BC1392" s="320">
        <f>_xll.qlIndexFixing($AC$5,AZ1392,TRUE,_xll.ohTrigger(Trigger,Trigger12M))</f>
        <v>1.6308543196985152E-2</v>
      </c>
      <c r="BD1392" s="320">
        <f>_xll.qlIndexFixing($BE$1,AZ1392,TRUE,_xll.ohTrigger(Trigger,Trigger12M))</f>
        <v>1.6102605691781163E-2</v>
      </c>
    </row>
    <row r="1393" spans="51:56" ht="11.25" customHeight="1" x14ac:dyDescent="0.25">
      <c r="AY1393" s="159" t="s">
        <v>90</v>
      </c>
      <c r="AZ1393" s="158">
        <f>_xll.qlInterestRateIndexFixingDate(Currency&amp;"ibor"&amp;Tenor,BA1393,Trigger)</f>
        <v>49048</v>
      </c>
      <c r="BA1393" s="158">
        <f>_xll.qlCalendarAdvance(Calendar,BA1392,AY1393,"f",,Trigger)</f>
        <v>49052</v>
      </c>
      <c r="BB1393" s="158">
        <f>_xll.qlInterestRateIndexMaturity(Currency&amp;"ibor"&amp;Tenor,BA1393,Trigger)</f>
        <v>49417</v>
      </c>
      <c r="BC1393" s="320">
        <f>_xll.qlIndexFixing($AC$5,AZ1393,TRUE,_xll.ohTrigger(Trigger,Trigger12M))</f>
        <v>1.6299019660119294E-2</v>
      </c>
      <c r="BD1393" s="320">
        <f>_xll.qlIndexFixing($BE$1,AZ1393,TRUE,_xll.ohTrigger(Trigger,Trigger12M))</f>
        <v>1.6094948911080403E-2</v>
      </c>
    </row>
    <row r="1394" spans="51:56" ht="11.25" customHeight="1" x14ac:dyDescent="0.25">
      <c r="AY1394" s="159" t="s">
        <v>90</v>
      </c>
      <c r="AZ1394" s="158">
        <f>_xll.qlInterestRateIndexFixingDate(Currency&amp;"ibor"&amp;Tenor,BA1394,Trigger)</f>
        <v>49055</v>
      </c>
      <c r="BA1394" s="158">
        <f>_xll.qlCalendarAdvance(Calendar,BA1393,AY1394,"f",,Trigger)</f>
        <v>49059</v>
      </c>
      <c r="BB1394" s="158">
        <f>_xll.qlInterestRateIndexMaturity(Currency&amp;"ibor"&amp;Tenor,BA1394,Trigger)</f>
        <v>49424</v>
      </c>
      <c r="BC1394" s="320">
        <f>_xll.qlIndexFixing($AC$5,AZ1394,TRUE,_xll.ohTrigger(Trigger,Trigger12M))</f>
        <v>1.6289466804135781E-2</v>
      </c>
      <c r="BD1394" s="320">
        <f>_xll.qlIndexFixing($BE$1,AZ1394,TRUE,_xll.ohTrigger(Trigger,Trigger12M))</f>
        <v>1.6087298318806294E-2</v>
      </c>
    </row>
    <row r="1395" spans="51:56" ht="11.25" customHeight="1" x14ac:dyDescent="0.25">
      <c r="AY1395" s="159" t="s">
        <v>90</v>
      </c>
      <c r="AZ1395" s="158">
        <f>_xll.qlInterestRateIndexFixingDate(Currency&amp;"ibor"&amp;Tenor,BA1395,Trigger)</f>
        <v>49061</v>
      </c>
      <c r="BA1395" s="158">
        <f>_xll.qlCalendarAdvance(Calendar,BA1394,AY1395,"f",,Trigger)</f>
        <v>49066</v>
      </c>
      <c r="BB1395" s="158">
        <f>_xll.qlInterestRateIndexMaturity(Currency&amp;"ibor"&amp;Tenor,BA1395,Trigger)</f>
        <v>49431</v>
      </c>
      <c r="BC1395" s="320">
        <f>_xll.qlIndexFixing($AC$5,AZ1395,TRUE,_xll.ohTrigger(Trigger,Trigger12M))</f>
        <v>1.6279884629874931E-2</v>
      </c>
      <c r="BD1395" s="320">
        <f>_xll.qlIndexFixing($BE$1,AZ1395,TRUE,_xll.ohTrigger(Trigger,Trigger12M))</f>
        <v>1.6079654081744429E-2</v>
      </c>
    </row>
    <row r="1396" spans="51:56" ht="11.25" customHeight="1" x14ac:dyDescent="0.25">
      <c r="AY1396" s="159" t="s">
        <v>90</v>
      </c>
      <c r="AZ1396" s="158">
        <f>_xll.qlInterestRateIndexFixingDate(Currency&amp;"ibor"&amp;Tenor,BA1396,Trigger)</f>
        <v>49069</v>
      </c>
      <c r="BA1396" s="158">
        <f>_xll.qlCalendarAdvance(Calendar,BA1395,AY1396,"f",,Trigger)</f>
        <v>49073</v>
      </c>
      <c r="BB1396" s="158">
        <f>_xll.qlInterestRateIndexMaturity(Currency&amp;"ibor"&amp;Tenor,BA1396,Trigger)</f>
        <v>49438</v>
      </c>
      <c r="BC1396" s="320">
        <f>_xll.qlIndexFixing($AC$5,AZ1396,TRUE,_xll.ohTrigger(Trigger,Trigger12M))</f>
        <v>1.6270273138178803E-2</v>
      </c>
      <c r="BD1396" s="320">
        <f>_xll.qlIndexFixing($BE$1,AZ1396,TRUE,_xll.ohTrigger(Trigger,Trigger12M))</f>
        <v>1.6072016366674716E-2</v>
      </c>
    </row>
    <row r="1397" spans="51:56" ht="11.25" customHeight="1" x14ac:dyDescent="0.25">
      <c r="AY1397" s="159" t="s">
        <v>90</v>
      </c>
      <c r="AZ1397" s="158">
        <f>_xll.qlInterestRateIndexFixingDate(Currency&amp;"ibor"&amp;Tenor,BA1397,Trigger)</f>
        <v>49076</v>
      </c>
      <c r="BA1397" s="158">
        <f>_xll.qlCalendarAdvance(Calendar,BA1396,AY1397,"f",,Trigger)</f>
        <v>49080</v>
      </c>
      <c r="BB1397" s="158">
        <f>_xll.qlInterestRateIndexMaturity(Currency&amp;"ibor"&amp;Tenor,BA1397,Trigger)</f>
        <v>49445</v>
      </c>
      <c r="BC1397" s="320">
        <f>_xll.qlIndexFixing($AC$5,AZ1397,TRUE,_xll.ohTrigger(Trigger,Trigger12M))</f>
        <v>1.6258698084716455E-2</v>
      </c>
      <c r="BD1397" s="320">
        <f>_xll.qlIndexFixing($BE$1,AZ1397,TRUE,_xll.ohTrigger(Trigger,Trigger12M))</f>
        <v>1.6064385340389547E-2</v>
      </c>
    </row>
    <row r="1398" spans="51:56" ht="11.25" customHeight="1" x14ac:dyDescent="0.25">
      <c r="AY1398" s="159" t="s">
        <v>90</v>
      </c>
      <c r="AZ1398" s="158">
        <f>_xll.qlInterestRateIndexFixingDate(Currency&amp;"ibor"&amp;Tenor,BA1398,Trigger)</f>
        <v>49083</v>
      </c>
      <c r="BA1398" s="158">
        <f>_xll.qlCalendarAdvance(Calendar,BA1397,AY1398,"f",,Trigger)</f>
        <v>49087</v>
      </c>
      <c r="BB1398" s="158">
        <f>_xll.qlInterestRateIndexMaturity(Currency&amp;"ibor"&amp;Tenor,BA1398,Trigger)</f>
        <v>49452</v>
      </c>
      <c r="BC1398" s="320">
        <f>_xll.qlIndexFixing($AC$5,AZ1398,TRUE,_xll.ohTrigger(Trigger,Trigger12M))</f>
        <v>1.6249550962637933E-2</v>
      </c>
      <c r="BD1398" s="320">
        <f>_xll.qlIndexFixing($BE$1,AZ1398,TRUE,_xll.ohTrigger(Trigger,Trigger12M))</f>
        <v>1.605676117119461E-2</v>
      </c>
    </row>
    <row r="1399" spans="51:56" ht="11.25" customHeight="1" x14ac:dyDescent="0.25">
      <c r="AY1399" s="159" t="s">
        <v>90</v>
      </c>
      <c r="AZ1399" s="158">
        <f>_xll.qlInterestRateIndexFixingDate(Currency&amp;"ibor"&amp;Tenor,BA1399,Trigger)</f>
        <v>49090</v>
      </c>
      <c r="BA1399" s="158">
        <f>_xll.qlCalendarAdvance(Calendar,BA1398,AY1399,"f",,Trigger)</f>
        <v>49094</v>
      </c>
      <c r="BB1399" s="158">
        <f>_xll.qlInterestRateIndexMaturity(Currency&amp;"ibor"&amp;Tenor,BA1399,Trigger)</f>
        <v>49459</v>
      </c>
      <c r="BC1399" s="320">
        <f>_xll.qlIndexFixing($AC$5,AZ1399,TRUE,_xll.ohTrigger(Trigger,Trigger12M))</f>
        <v>1.6240376987191447E-2</v>
      </c>
      <c r="BD1399" s="320">
        <f>_xll.qlIndexFixing($BE$1,AZ1399,TRUE,_xll.ohTrigger(Trigger,Trigger12M))</f>
        <v>1.6049144030070732E-2</v>
      </c>
    </row>
    <row r="1400" spans="51:56" ht="11.25" customHeight="1" x14ac:dyDescent="0.25">
      <c r="AY1400" s="159" t="s">
        <v>90</v>
      </c>
      <c r="AZ1400" s="158">
        <f>_xll.qlInterestRateIndexFixingDate(Currency&amp;"ibor"&amp;Tenor,BA1400,Trigger)</f>
        <v>49097</v>
      </c>
      <c r="BA1400" s="158">
        <f>_xll.qlCalendarAdvance(Calendar,BA1399,AY1400,"f",,Trigger)</f>
        <v>49101</v>
      </c>
      <c r="BB1400" s="158">
        <f>_xll.qlInterestRateIndexMaturity(Currency&amp;"ibor"&amp;Tenor,BA1400,Trigger)</f>
        <v>49466</v>
      </c>
      <c r="BC1400" s="320">
        <f>_xll.qlIndexFixing($AC$5,AZ1400,TRUE,_xll.ohTrigger(Trigger,Trigger12M))</f>
        <v>1.6231176159115034E-2</v>
      </c>
      <c r="BD1400" s="320">
        <f>_xll.qlIndexFixing($BE$1,AZ1400,TRUE,_xll.ohTrigger(Trigger,Trigger12M))</f>
        <v>1.6041534088283873E-2</v>
      </c>
    </row>
    <row r="1401" spans="51:56" ht="11.25" customHeight="1" x14ac:dyDescent="0.25">
      <c r="AY1401" s="159" t="s">
        <v>90</v>
      </c>
      <c r="AZ1401" s="158">
        <f>_xll.qlInterestRateIndexFixingDate(Currency&amp;"ibor"&amp;Tenor,BA1401,Trigger)</f>
        <v>49104</v>
      </c>
      <c r="BA1401" s="158">
        <f>_xll.qlCalendarAdvance(Calendar,BA1400,AY1401,"f",,Trigger)</f>
        <v>49108</v>
      </c>
      <c r="BB1401" s="158">
        <f>_xll.qlInterestRateIndexMaturity(Currency&amp;"ibor"&amp;Tenor,BA1401,Trigger)</f>
        <v>49473</v>
      </c>
      <c r="BC1401" s="320">
        <f>_xll.qlIndexFixing($AC$5,AZ1401,TRUE,_xll.ohTrigger(Trigger,Trigger12M))</f>
        <v>1.6221948479150237E-2</v>
      </c>
      <c r="BD1401" s="320">
        <f>_xll.qlIndexFixing($BE$1,AZ1401,TRUE,_xll.ohTrigger(Trigger,Trigger12M))</f>
        <v>1.6033931517111379E-2</v>
      </c>
    </row>
    <row r="1402" spans="51:56" ht="11.25" customHeight="1" x14ac:dyDescent="0.25">
      <c r="AY1402" s="159" t="s">
        <v>90</v>
      </c>
      <c r="AZ1402" s="158">
        <f>_xll.qlInterestRateIndexFixingDate(Currency&amp;"ibor"&amp;Tenor,BA1402,Trigger)</f>
        <v>49111</v>
      </c>
      <c r="BA1402" s="158">
        <f>_xll.qlCalendarAdvance(Calendar,BA1401,AY1402,"f",,Trigger)</f>
        <v>49115</v>
      </c>
      <c r="BB1402" s="158">
        <f>_xll.qlInterestRateIndexMaturity(Currency&amp;"ibor"&amp;Tenor,BA1402,Trigger)</f>
        <v>49480</v>
      </c>
      <c r="BC1402" s="320">
        <f>_xll.qlIndexFixing($AC$5,AZ1402,TRUE,_xll.ohTrigger(Trigger,Trigger12M))</f>
        <v>1.6212693948039255E-2</v>
      </c>
      <c r="BD1402" s="320">
        <f>_xll.qlIndexFixing($BE$1,AZ1402,TRUE,_xll.ohTrigger(Trigger,Trigger12M))</f>
        <v>1.6026336487843081E-2</v>
      </c>
    </row>
    <row r="1403" spans="51:56" ht="11.25" customHeight="1" x14ac:dyDescent="0.25">
      <c r="AY1403" s="159" t="s">
        <v>90</v>
      </c>
      <c r="AZ1403" s="158">
        <f>_xll.qlInterestRateIndexFixingDate(Currency&amp;"ibor"&amp;Tenor,BA1403,Trigger)</f>
        <v>49118</v>
      </c>
      <c r="BA1403" s="158">
        <f>_xll.qlCalendarAdvance(Calendar,BA1402,AY1403,"f",,Trigger)</f>
        <v>49122</v>
      </c>
      <c r="BB1403" s="158">
        <f>_xll.qlInterestRateIndexMaturity(Currency&amp;"ibor"&amp;Tenor,BA1403,Trigger)</f>
        <v>49487</v>
      </c>
      <c r="BC1403" s="320">
        <f>_xll.qlIndexFixing($AC$5,AZ1403,TRUE,_xll.ohTrigger(Trigger,Trigger12M))</f>
        <v>1.6203412566528234E-2</v>
      </c>
      <c r="BD1403" s="320">
        <f>_xll.qlIndexFixing($BE$1,AZ1403,TRUE,_xll.ohTrigger(Trigger,Trigger12M))</f>
        <v>1.6018749171779978E-2</v>
      </c>
    </row>
    <row r="1404" spans="51:56" ht="11.25" customHeight="1" x14ac:dyDescent="0.25">
      <c r="AY1404" s="159" t="s">
        <v>90</v>
      </c>
      <c r="AZ1404" s="158">
        <f>_xll.qlInterestRateIndexFixingDate(Currency&amp;"ibor"&amp;Tenor,BA1404,Trigger)</f>
        <v>49125</v>
      </c>
      <c r="BA1404" s="158">
        <f>_xll.qlCalendarAdvance(Calendar,BA1403,AY1404,"f",,Trigger)</f>
        <v>49129</v>
      </c>
      <c r="BB1404" s="158">
        <f>_xll.qlInterestRateIndexMaturity(Currency&amp;"ibor"&amp;Tenor,BA1404,Trigger)</f>
        <v>49494</v>
      </c>
      <c r="BC1404" s="320">
        <f>_xll.qlIndexFixing($AC$5,AZ1404,TRUE,_xll.ohTrigger(Trigger,Trigger12M))</f>
        <v>1.6194104335363533E-2</v>
      </c>
      <c r="BD1404" s="320">
        <f>_xll.qlIndexFixing($BE$1,AZ1404,TRUE,_xll.ohTrigger(Trigger,Trigger12M))</f>
        <v>1.6011169740236437E-2</v>
      </c>
    </row>
    <row r="1405" spans="51:56" ht="11.25" customHeight="1" x14ac:dyDescent="0.25">
      <c r="AY1405" s="159" t="s">
        <v>90</v>
      </c>
      <c r="AZ1405" s="158">
        <f>_xll.qlInterestRateIndexFixingDate(Currency&amp;"ibor"&amp;Tenor,BA1405,Trigger)</f>
        <v>49132</v>
      </c>
      <c r="BA1405" s="158">
        <f>_xll.qlCalendarAdvance(Calendar,BA1404,AY1405,"f",,Trigger)</f>
        <v>49136</v>
      </c>
      <c r="BB1405" s="158">
        <f>_xll.qlInterestRateIndexMaturity(Currency&amp;"ibor"&amp;Tenor,BA1405,Trigger)</f>
        <v>49501</v>
      </c>
      <c r="BC1405" s="320">
        <f>_xll.qlIndexFixing($AC$5,AZ1405,TRUE,_xll.ohTrigger(Trigger,Trigger12M))</f>
        <v>1.6184769255295457E-2</v>
      </c>
      <c r="BD1405" s="320">
        <f>_xll.qlIndexFixing($BE$1,AZ1405,TRUE,_xll.ohTrigger(Trigger,Trigger12M))</f>
        <v>1.6003598364538421E-2</v>
      </c>
    </row>
    <row r="1406" spans="51:56" ht="11.25" customHeight="1" x14ac:dyDescent="0.25">
      <c r="AY1406" s="159" t="s">
        <v>90</v>
      </c>
      <c r="AZ1406" s="158">
        <f>_xll.qlInterestRateIndexFixingDate(Currency&amp;"ibor"&amp;Tenor,BA1406,Trigger)</f>
        <v>49139</v>
      </c>
      <c r="BA1406" s="158">
        <f>_xll.qlCalendarAdvance(Calendar,BA1405,AY1406,"f",,Trigger)</f>
        <v>49143</v>
      </c>
      <c r="BB1406" s="158">
        <f>_xll.qlInterestRateIndexMaturity(Currency&amp;"ibor"&amp;Tenor,BA1406,Trigger)</f>
        <v>49508</v>
      </c>
      <c r="BC1406" s="320">
        <f>_xll.qlIndexFixing($AC$5,AZ1406,TRUE,_xll.ohTrigger(Trigger,Trigger12M))</f>
        <v>1.6175407327075189E-2</v>
      </c>
      <c r="BD1406" s="320">
        <f>_xll.qlIndexFixing($BE$1,AZ1406,TRUE,_xll.ohTrigger(Trigger,Trigger12M))</f>
        <v>1.5996035216023718E-2</v>
      </c>
    </row>
    <row r="1407" spans="51:56" ht="11.25" customHeight="1" x14ac:dyDescent="0.25">
      <c r="AY1407" s="159" t="s">
        <v>90</v>
      </c>
      <c r="AZ1407" s="158">
        <f>_xll.qlInterestRateIndexFixingDate(Currency&amp;"ibor"&amp;Tenor,BA1407,Trigger)</f>
        <v>49146</v>
      </c>
      <c r="BA1407" s="158">
        <f>_xll.qlCalendarAdvance(Calendar,BA1406,AY1407,"f",,Trigger)</f>
        <v>49150</v>
      </c>
      <c r="BB1407" s="158">
        <f>_xll.qlInterestRateIndexMaturity(Currency&amp;"ibor"&amp;Tenor,BA1407,Trigger)</f>
        <v>49515</v>
      </c>
      <c r="BC1407" s="320">
        <f>_xll.qlIndexFixing($AC$5,AZ1407,TRUE,_xll.ohTrigger(Trigger,Trigger12M))</f>
        <v>1.6166018551456534E-2</v>
      </c>
      <c r="BD1407" s="320">
        <f>_xll.qlIndexFixing($BE$1,AZ1407,TRUE,_xll.ohTrigger(Trigger,Trigger12M))</f>
        <v>1.5988480466043054E-2</v>
      </c>
    </row>
    <row r="1408" spans="51:56" ht="11.25" customHeight="1" x14ac:dyDescent="0.25">
      <c r="AY1408" s="159" t="s">
        <v>90</v>
      </c>
      <c r="AZ1408" s="158">
        <f>_xll.qlInterestRateIndexFixingDate(Currency&amp;"ibor"&amp;Tenor,BA1408,Trigger)</f>
        <v>49153</v>
      </c>
      <c r="BA1408" s="158">
        <f>_xll.qlCalendarAdvance(Calendar,BA1407,AY1408,"f",,Trigger)</f>
        <v>49157</v>
      </c>
      <c r="BB1408" s="158">
        <f>_xll.qlInterestRateIndexMaturity(Currency&amp;"ibor"&amp;Tenor,BA1408,Trigger)</f>
        <v>49522</v>
      </c>
      <c r="BC1408" s="320">
        <f>_xll.qlIndexFixing($AC$5,AZ1408,TRUE,_xll.ohTrigger(Trigger,Trigger12M))</f>
        <v>1.6156602929195709E-2</v>
      </c>
      <c r="BD1408" s="320">
        <f>_xll.qlIndexFixing($BE$1,AZ1408,TRUE,_xll.ohTrigger(Trigger,Trigger12M))</f>
        <v>1.5980934285958742E-2</v>
      </c>
    </row>
    <row r="1409" spans="51:56" ht="11.25" customHeight="1" x14ac:dyDescent="0.25">
      <c r="AY1409" s="159" t="s">
        <v>90</v>
      </c>
      <c r="AZ1409" s="158">
        <f>_xll.qlInterestRateIndexFixingDate(Currency&amp;"ibor"&amp;Tenor,BA1409,Trigger)</f>
        <v>49160</v>
      </c>
      <c r="BA1409" s="158">
        <f>_xll.qlCalendarAdvance(Calendar,BA1408,AY1409,"f",,Trigger)</f>
        <v>49164</v>
      </c>
      <c r="BB1409" s="158">
        <f>_xll.qlInterestRateIndexMaturity(Currency&amp;"ibor"&amp;Tenor,BA1409,Trigger)</f>
        <v>49529</v>
      </c>
      <c r="BC1409" s="320">
        <f>_xll.qlIndexFixing($AC$5,AZ1409,TRUE,_xll.ohTrigger(Trigger,Trigger12M))</f>
        <v>1.6147160461050462E-2</v>
      </c>
      <c r="BD1409" s="320">
        <f>_xll.qlIndexFixing($BE$1,AZ1409,TRUE,_xll.ohTrigger(Trigger,Trigger12M))</f>
        <v>1.5973396847145587E-2</v>
      </c>
    </row>
    <row r="1410" spans="51:56" ht="11.25" customHeight="1" x14ac:dyDescent="0.25">
      <c r="AY1410" s="159" t="s">
        <v>90</v>
      </c>
      <c r="AZ1410" s="158">
        <f>_xll.qlInterestRateIndexFixingDate(Currency&amp;"ibor"&amp;Tenor,BA1410,Trigger)</f>
        <v>49167</v>
      </c>
      <c r="BA1410" s="158">
        <f>_xll.qlCalendarAdvance(Calendar,BA1409,AY1410,"f",,Trigger)</f>
        <v>49171</v>
      </c>
      <c r="BB1410" s="158">
        <f>_xll.qlInterestRateIndexMaturity(Currency&amp;"ibor"&amp;Tenor,BA1410,Trigger)</f>
        <v>49536</v>
      </c>
      <c r="BC1410" s="320">
        <f>_xll.qlIndexFixing($AC$5,AZ1410,TRUE,_xll.ohTrigger(Trigger,Trigger12M))</f>
        <v>1.6137691147781835E-2</v>
      </c>
      <c r="BD1410" s="320">
        <f>_xll.qlIndexFixing($BE$1,AZ1410,TRUE,_xll.ohTrigger(Trigger,Trigger12M))</f>
        <v>1.5965868320990444E-2</v>
      </c>
    </row>
    <row r="1411" spans="51:56" ht="11.25" customHeight="1" x14ac:dyDescent="0.25">
      <c r="AY1411" s="159" t="s">
        <v>90</v>
      </c>
      <c r="AZ1411" s="158">
        <f>_xll.qlInterestRateIndexFixingDate(Currency&amp;"ibor"&amp;Tenor,BA1411,Trigger)</f>
        <v>49174</v>
      </c>
      <c r="BA1411" s="158">
        <f>_xll.qlCalendarAdvance(Calendar,BA1410,AY1411,"f",,Trigger)</f>
        <v>49178</v>
      </c>
      <c r="BB1411" s="158">
        <f>_xll.qlInterestRateIndexMaturity(Currency&amp;"ibor"&amp;Tenor,BA1411,Trigger)</f>
        <v>49543</v>
      </c>
      <c r="BC1411" s="320">
        <f>_xll.qlIndexFixing($AC$5,AZ1411,TRUE,_xll.ohTrigger(Trigger,Trigger12M))</f>
        <v>1.6128194990151293E-2</v>
      </c>
      <c r="BD1411" s="320">
        <f>_xll.qlIndexFixing($BE$1,AZ1411,TRUE,_xll.ohTrigger(Trigger,Trigger12M))</f>
        <v>1.5958348878892203E-2</v>
      </c>
    </row>
    <row r="1412" spans="51:56" ht="11.25" customHeight="1" x14ac:dyDescent="0.25">
      <c r="AY1412" s="159" t="s">
        <v>90</v>
      </c>
      <c r="AZ1412" s="158">
        <f>_xll.qlInterestRateIndexFixingDate(Currency&amp;"ibor"&amp;Tenor,BA1412,Trigger)</f>
        <v>49181</v>
      </c>
      <c r="BA1412" s="158">
        <f>_xll.qlCalendarAdvance(Calendar,BA1411,AY1412,"f",,Trigger)</f>
        <v>49185</v>
      </c>
      <c r="BB1412" s="158">
        <f>_xll.qlInterestRateIndexMaturity(Currency&amp;"ibor"&amp;Tenor,BA1412,Trigger)</f>
        <v>49550</v>
      </c>
      <c r="BC1412" s="320">
        <f>_xll.qlIndexFixing($AC$5,AZ1412,TRUE,_xll.ohTrigger(Trigger,Trigger12M))</f>
        <v>1.6118671988923815E-2</v>
      </c>
      <c r="BD1412" s="320">
        <f>_xll.qlIndexFixing($BE$1,AZ1412,TRUE,_xll.ohTrigger(Trigger,Trigger12M))</f>
        <v>1.5950838692262461E-2</v>
      </c>
    </row>
    <row r="1413" spans="51:56" ht="11.25" customHeight="1" x14ac:dyDescent="0.25">
      <c r="AY1413" s="159" t="s">
        <v>90</v>
      </c>
      <c r="AZ1413" s="158">
        <f>_xll.qlInterestRateIndexFixingDate(Currency&amp;"ibor"&amp;Tenor,BA1413,Trigger)</f>
        <v>49188</v>
      </c>
      <c r="BA1413" s="158">
        <f>_xll.qlCalendarAdvance(Calendar,BA1412,AY1413,"f",,Trigger)</f>
        <v>49192</v>
      </c>
      <c r="BB1413" s="158">
        <f>_xll.qlInterestRateIndexMaturity(Currency&amp;"ibor"&amp;Tenor,BA1413,Trigger)</f>
        <v>49557</v>
      </c>
      <c r="BC1413" s="320">
        <f>_xll.qlIndexFixing($AC$5,AZ1413,TRUE,_xll.ohTrigger(Trigger,Trigger12M))</f>
        <v>1.6109122144866574E-2</v>
      </c>
      <c r="BD1413" s="320">
        <f>_xll.qlIndexFixing($BE$1,AZ1413,TRUE,_xll.ohTrigger(Trigger,Trigger12M))</f>
        <v>1.5943337932524865E-2</v>
      </c>
    </row>
    <row r="1414" spans="51:56" ht="11.25" customHeight="1" x14ac:dyDescent="0.25">
      <c r="AY1414" s="159" t="s">
        <v>90</v>
      </c>
      <c r="AZ1414" s="158">
        <f>_xll.qlInterestRateIndexFixingDate(Currency&amp;"ibor"&amp;Tenor,BA1414,Trigger)</f>
        <v>49195</v>
      </c>
      <c r="BA1414" s="158">
        <f>_xll.qlCalendarAdvance(Calendar,BA1413,AY1414,"f",,Trigger)</f>
        <v>49199</v>
      </c>
      <c r="BB1414" s="158">
        <f>_xll.qlInterestRateIndexMaturity(Currency&amp;"ibor"&amp;Tenor,BA1414,Trigger)</f>
        <v>49564</v>
      </c>
      <c r="BC1414" s="320">
        <f>_xll.qlIndexFixing($AC$5,AZ1414,TRUE,_xll.ohTrigger(Trigger,Trigger12M))</f>
        <v>1.6099545458748046E-2</v>
      </c>
      <c r="BD1414" s="320">
        <f>_xll.qlIndexFixing($BE$1,AZ1414,TRUE,_xll.ohTrigger(Trigger,Trigger12M))</f>
        <v>1.5935846771115321E-2</v>
      </c>
    </row>
    <row r="1415" spans="51:56" ht="11.25" customHeight="1" x14ac:dyDescent="0.25">
      <c r="AY1415" s="159" t="s">
        <v>90</v>
      </c>
      <c r="AZ1415" s="158">
        <f>_xll.qlInterestRateIndexFixingDate(Currency&amp;"ibor"&amp;Tenor,BA1415,Trigger)</f>
        <v>49202</v>
      </c>
      <c r="BA1415" s="158">
        <f>_xll.qlCalendarAdvance(Calendar,BA1414,AY1415,"f",,Trigger)</f>
        <v>49206</v>
      </c>
      <c r="BB1415" s="158">
        <f>_xll.qlInterestRateIndexMaturity(Currency&amp;"ibor"&amp;Tenor,BA1415,Trigger)</f>
        <v>49571</v>
      </c>
      <c r="BC1415" s="320">
        <f>_xll.qlIndexFixing($AC$5,AZ1415,TRUE,_xll.ohTrigger(Trigger,Trigger12M))</f>
        <v>1.608994193133912E-2</v>
      </c>
      <c r="BD1415" s="320">
        <f>_xll.qlIndexFixing($BE$1,AZ1415,TRUE,_xll.ohTrigger(Trigger,Trigger12M))</f>
        <v>1.5928365379482213E-2</v>
      </c>
    </row>
    <row r="1416" spans="51:56" ht="11.25" customHeight="1" x14ac:dyDescent="0.25">
      <c r="AY1416" s="159" t="s">
        <v>90</v>
      </c>
      <c r="AZ1416" s="158">
        <f>_xll.qlInterestRateIndexFixingDate(Currency&amp;"ibor"&amp;Tenor,BA1416,Trigger)</f>
        <v>49209</v>
      </c>
      <c r="BA1416" s="158">
        <f>_xll.qlCalendarAdvance(Calendar,BA1415,AY1416,"f",,Trigger)</f>
        <v>49213</v>
      </c>
      <c r="BB1416" s="158">
        <f>_xll.qlInterestRateIndexMaturity(Currency&amp;"ibor"&amp;Tenor,BA1416,Trigger)</f>
        <v>49578</v>
      </c>
      <c r="BC1416" s="320">
        <f>_xll.qlIndexFixing($AC$5,AZ1416,TRUE,_xll.ohTrigger(Trigger,Trigger12M))</f>
        <v>1.6080311563413319E-2</v>
      </c>
      <c r="BD1416" s="320">
        <f>_xll.qlIndexFixing($BE$1,AZ1416,TRUE,_xll.ohTrigger(Trigger,Trigger12M))</f>
        <v>1.5920893929085547E-2</v>
      </c>
    </row>
    <row r="1417" spans="51:56" ht="11.25" customHeight="1" x14ac:dyDescent="0.25">
      <c r="AY1417" s="159" t="s">
        <v>90</v>
      </c>
      <c r="AZ1417" s="158">
        <f>_xll.qlInterestRateIndexFixingDate(Currency&amp;"ibor"&amp;Tenor,BA1417,Trigger)</f>
        <v>49216</v>
      </c>
      <c r="BA1417" s="158">
        <f>_xll.qlCalendarAdvance(Calendar,BA1416,AY1417,"f",,Trigger)</f>
        <v>49220</v>
      </c>
      <c r="BB1417" s="158">
        <f>_xll.qlInterestRateIndexMaturity(Currency&amp;"ibor"&amp;Tenor,BA1417,Trigger)</f>
        <v>49585</v>
      </c>
      <c r="BC1417" s="320">
        <f>_xll.qlIndexFixing($AC$5,AZ1417,TRUE,_xll.ohTrigger(Trigger,Trigger12M))</f>
        <v>1.6070654355745909E-2</v>
      </c>
      <c r="BD1417" s="320">
        <f>_xll.qlIndexFixing($BE$1,AZ1417,TRUE,_xll.ohTrigger(Trigger,Trigger12M))</f>
        <v>1.5913432591398668E-2</v>
      </c>
    </row>
    <row r="1418" spans="51:56" ht="11.25" customHeight="1" x14ac:dyDescent="0.25">
      <c r="AY1418" s="159" t="s">
        <v>90</v>
      </c>
      <c r="AZ1418" s="158">
        <f>_xll.qlInterestRateIndexFixingDate(Currency&amp;"ibor"&amp;Tenor,BA1418,Trigger)</f>
        <v>49223</v>
      </c>
      <c r="BA1418" s="158">
        <f>_xll.qlCalendarAdvance(Calendar,BA1417,AY1418,"f",,Trigger)</f>
        <v>49227</v>
      </c>
      <c r="BB1418" s="158">
        <f>_xll.qlInterestRateIndexMaturity(Currency&amp;"ibor"&amp;Tenor,BA1418,Trigger)</f>
        <v>49592</v>
      </c>
      <c r="BC1418" s="320">
        <f>_xll.qlIndexFixing($AC$5,AZ1418,TRUE,_xll.ohTrigger(Trigger,Trigger12M))</f>
        <v>1.6060970309114572E-2</v>
      </c>
      <c r="BD1418" s="320">
        <f>_xll.qlIndexFixing($BE$1,AZ1418,TRUE,_xll.ohTrigger(Trigger,Trigger12M))</f>
        <v>1.590598153790633E-2</v>
      </c>
    </row>
    <row r="1419" spans="51:56" ht="11.25" customHeight="1" x14ac:dyDescent="0.25">
      <c r="AY1419" s="159" t="s">
        <v>90</v>
      </c>
      <c r="AZ1419" s="158">
        <f>_xll.qlInterestRateIndexFixingDate(Currency&amp;"ibor"&amp;Tenor,BA1419,Trigger)</f>
        <v>49230</v>
      </c>
      <c r="BA1419" s="158">
        <f>_xll.qlCalendarAdvance(Calendar,BA1418,AY1419,"f",,Trigger)</f>
        <v>49234</v>
      </c>
      <c r="BB1419" s="158">
        <f>_xll.qlInterestRateIndexMaturity(Currency&amp;"ibor"&amp;Tenor,BA1419,Trigger)</f>
        <v>49599</v>
      </c>
      <c r="BC1419" s="320">
        <f>_xll.qlIndexFixing($AC$5,AZ1419,TRUE,_xll.ohTrigger(Trigger,Trigger12M))</f>
        <v>1.6051259424298959E-2</v>
      </c>
      <c r="BD1419" s="320">
        <f>_xll.qlIndexFixing($BE$1,AZ1419,TRUE,_xll.ohTrigger(Trigger,Trigger12M))</f>
        <v>1.5898540940106412E-2</v>
      </c>
    </row>
    <row r="1420" spans="51:56" ht="11.25" customHeight="1" x14ac:dyDescent="0.25">
      <c r="AY1420" s="159" t="s">
        <v>90</v>
      </c>
      <c r="AZ1420" s="158">
        <f>_xll.qlInterestRateIndexFixingDate(Currency&amp;"ibor"&amp;Tenor,BA1420,Trigger)</f>
        <v>49237</v>
      </c>
      <c r="BA1420" s="158">
        <f>_xll.qlCalendarAdvance(Calendar,BA1419,AY1420,"f",,Trigger)</f>
        <v>49241</v>
      </c>
      <c r="BB1420" s="158">
        <f>_xll.qlInterestRateIndexMaturity(Currency&amp;"ibor"&amp;Tenor,BA1420,Trigger)</f>
        <v>49606</v>
      </c>
      <c r="BC1420" s="320">
        <f>_xll.qlIndexFixing($AC$5,AZ1420,TRUE,_xll.ohTrigger(Trigger,Trigger12M))</f>
        <v>1.6041521702080688E-2</v>
      </c>
      <c r="BD1420" s="320">
        <f>_xll.qlIndexFixing($BE$1,AZ1420,TRUE,_xll.ohTrigger(Trigger,Trigger12M))</f>
        <v>1.5891110969508626E-2</v>
      </c>
    </row>
    <row r="1421" spans="51:56" ht="11.25" customHeight="1" x14ac:dyDescent="0.25">
      <c r="AY1421" s="159" t="s">
        <v>90</v>
      </c>
      <c r="AZ1421" s="158">
        <f>_xll.qlInterestRateIndexFixingDate(Currency&amp;"ibor"&amp;Tenor,BA1421,Trigger)</f>
        <v>49244</v>
      </c>
      <c r="BA1421" s="158">
        <f>_xll.qlCalendarAdvance(Calendar,BA1420,AY1421,"f",,Trigger)</f>
        <v>49248</v>
      </c>
      <c r="BB1421" s="158">
        <f>_xll.qlInterestRateIndexMaturity(Currency&amp;"ibor"&amp;Tenor,BA1421,Trigger)</f>
        <v>49613</v>
      </c>
      <c r="BC1421" s="320">
        <f>_xll.qlIndexFixing($AC$5,AZ1421,TRUE,_xll.ohTrigger(Trigger,Trigger12M))</f>
        <v>1.6031757143244008E-2</v>
      </c>
      <c r="BD1421" s="320">
        <f>_xll.qlIndexFixing($BE$1,AZ1421,TRUE,_xll.ohTrigger(Trigger,Trigger12M))</f>
        <v>1.5883691797635387E-2</v>
      </c>
    </row>
    <row r="1422" spans="51:56" ht="11.25" customHeight="1" x14ac:dyDescent="0.25">
      <c r="AY1422" s="159" t="s">
        <v>90</v>
      </c>
      <c r="AZ1422" s="158">
        <f>_xll.qlInterestRateIndexFixingDate(Currency&amp;"ibor"&amp;Tenor,BA1422,Trigger)</f>
        <v>49251</v>
      </c>
      <c r="BA1422" s="158">
        <f>_xll.qlCalendarAdvance(Calendar,BA1421,AY1422,"f",,Trigger)</f>
        <v>49255</v>
      </c>
      <c r="BB1422" s="158">
        <f>_xll.qlInterestRateIndexMaturity(Currency&amp;"ibor"&amp;Tenor,BA1422,Trigger)</f>
        <v>49620</v>
      </c>
      <c r="BC1422" s="320">
        <f>_xll.qlIndexFixing($AC$5,AZ1422,TRUE,_xll.ohTrigger(Trigger,Trigger12M))</f>
        <v>1.6021965748574705E-2</v>
      </c>
      <c r="BD1422" s="320">
        <f>_xll.qlIndexFixing($BE$1,AZ1422,TRUE,_xll.ohTrigger(Trigger,Trigger12M))</f>
        <v>1.5876283596021147E-2</v>
      </c>
    </row>
    <row r="1423" spans="51:56" ht="11.25" customHeight="1" x14ac:dyDescent="0.25">
      <c r="AY1423" s="159" t="s">
        <v>90</v>
      </c>
      <c r="AZ1423" s="158">
        <f>_xll.qlInterestRateIndexFixingDate(Currency&amp;"ibor"&amp;Tenor,BA1423,Trigger)</f>
        <v>49258</v>
      </c>
      <c r="BA1423" s="158">
        <f>_xll.qlCalendarAdvance(Calendar,BA1422,AY1423,"f",,Trigger)</f>
        <v>49262</v>
      </c>
      <c r="BB1423" s="158">
        <f>_xll.qlInterestRateIndexMaturity(Currency&amp;"ibor"&amp;Tenor,BA1423,Trigger)</f>
        <v>49627</v>
      </c>
      <c r="BC1423" s="320">
        <f>_xll.qlIndexFixing($AC$5,AZ1423,TRUE,_xll.ohTrigger(Trigger,Trigger12M))</f>
        <v>1.6012147518861406E-2</v>
      </c>
      <c r="BD1423" s="320">
        <f>_xll.qlIndexFixing($BE$1,AZ1423,TRUE,_xll.ohTrigger(Trigger,Trigger12M))</f>
        <v>1.5868886536213291E-2</v>
      </c>
    </row>
    <row r="1424" spans="51:56" ht="11.25" customHeight="1" x14ac:dyDescent="0.25">
      <c r="AY1424" s="159" t="s">
        <v>90</v>
      </c>
      <c r="AZ1424" s="158">
        <f>_xll.qlInterestRateIndexFixingDate(Currency&amp;"ibor"&amp;Tenor,BA1424,Trigger)</f>
        <v>49265</v>
      </c>
      <c r="BA1424" s="158">
        <f>_xll.qlCalendarAdvance(Calendar,BA1423,AY1424,"f",,Trigger)</f>
        <v>49269</v>
      </c>
      <c r="BB1424" s="158">
        <f>_xll.qlInterestRateIndexMaturity(Currency&amp;"ibor"&amp;Tenor,BA1424,Trigger)</f>
        <v>49634</v>
      </c>
      <c r="BC1424" s="320">
        <f>_xll.qlIndexFixing($AC$5,AZ1424,TRUE,_xll.ohTrigger(Trigger,Trigger12M))</f>
        <v>1.6002302454894497E-2</v>
      </c>
      <c r="BD1424" s="320">
        <f>_xll.qlIndexFixing($BE$1,AZ1424,TRUE,_xll.ohTrigger(Trigger,Trigger12M))</f>
        <v>1.5861500789771239E-2</v>
      </c>
    </row>
    <row r="1425" spans="51:56" ht="11.25" customHeight="1" x14ac:dyDescent="0.25">
      <c r="AY1425" s="159" t="s">
        <v>90</v>
      </c>
      <c r="AZ1425" s="158">
        <f>_xll.qlInterestRateIndexFixingDate(Currency&amp;"ibor"&amp;Tenor,BA1425,Trigger)</f>
        <v>49272</v>
      </c>
      <c r="BA1425" s="158">
        <f>_xll.qlCalendarAdvance(Calendar,BA1424,AY1425,"f",,Trigger)</f>
        <v>49276</v>
      </c>
      <c r="BB1425" s="158">
        <f>_xll.qlInterestRateIndexMaturity(Currency&amp;"ibor"&amp;Tenor,BA1425,Trigger)</f>
        <v>49641</v>
      </c>
      <c r="BC1425" s="320">
        <f>_xll.qlIndexFixing($AC$5,AZ1425,TRUE,_xll.ohTrigger(Trigger,Trigger12M))</f>
        <v>1.5992430557466762E-2</v>
      </c>
      <c r="BD1425" s="320">
        <f>_xll.qlIndexFixing($BE$1,AZ1425,TRUE,_xll.ohTrigger(Trigger,Trigger12M))</f>
        <v>1.5854126528266902E-2</v>
      </c>
    </row>
    <row r="1426" spans="51:56" ht="11.25" customHeight="1" x14ac:dyDescent="0.25">
      <c r="AY1426" s="159" t="s">
        <v>90</v>
      </c>
      <c r="AZ1426" s="158">
        <f>_xll.qlInterestRateIndexFixingDate(Currency&amp;"ibor"&amp;Tenor,BA1426,Trigger)</f>
        <v>49279</v>
      </c>
      <c r="BA1426" s="158">
        <f>_xll.qlCalendarAdvance(Calendar,BA1425,AY1426,"f",,Trigger)</f>
        <v>49283</v>
      </c>
      <c r="BB1426" s="158">
        <f>_xll.qlInterestRateIndexMaturity(Currency&amp;"ibor"&amp;Tenor,BA1426,Trigger)</f>
        <v>49648</v>
      </c>
      <c r="BC1426" s="320">
        <f>_xll.qlIndexFixing($AC$5,AZ1426,TRUE,_xll.ohTrigger(Trigger,Trigger12M))</f>
        <v>1.5982531827372744E-2</v>
      </c>
      <c r="BD1426" s="320">
        <f>_xll.qlIndexFixing($BE$1,AZ1426,TRUE,_xll.ohTrigger(Trigger,Trigger12M))</f>
        <v>1.5846763923285323E-2</v>
      </c>
    </row>
    <row r="1427" spans="51:56" ht="11.25" customHeight="1" x14ac:dyDescent="0.25">
      <c r="AY1427" s="159" t="s">
        <v>90</v>
      </c>
      <c r="AZ1427" s="158">
        <f>_xll.qlInterestRateIndexFixingDate(Currency&amp;"ibor"&amp;Tenor,BA1427,Trigger)</f>
        <v>49286</v>
      </c>
      <c r="BA1427" s="158">
        <f>_xll.qlCalendarAdvance(Calendar,BA1426,AY1427,"f",,Trigger)</f>
        <v>49290</v>
      </c>
      <c r="BB1427" s="158">
        <f>_xll.qlInterestRateIndexMaturity(Currency&amp;"ibor"&amp;Tenor,BA1427,Trigger)</f>
        <v>49655</v>
      </c>
      <c r="BC1427" s="320">
        <f>_xll.qlIndexFixing($AC$5,AZ1427,TRUE,_xll.ohTrigger(Trigger,Trigger12M))</f>
        <v>1.59726062654094E-2</v>
      </c>
      <c r="BD1427" s="320">
        <f>_xll.qlIndexFixing($BE$1,AZ1427,TRUE,_xll.ohTrigger(Trigger,Trigger12M))</f>
        <v>1.5839413146422506E-2</v>
      </c>
    </row>
    <row r="1428" spans="51:56" ht="11.25" customHeight="1" x14ac:dyDescent="0.25">
      <c r="AY1428" s="159" t="s">
        <v>90</v>
      </c>
      <c r="AZ1428" s="158">
        <f>_xll.qlInterestRateIndexFixingDate(Currency&amp;"ibor"&amp;Tenor,BA1428,Trigger)</f>
        <v>49293</v>
      </c>
      <c r="BA1428" s="158">
        <f>_xll.qlCalendarAdvance(Calendar,BA1427,AY1428,"f",,Trigger)</f>
        <v>49297</v>
      </c>
      <c r="BB1428" s="158">
        <f>_xll.qlInterestRateIndexMaturity(Currency&amp;"ibor"&amp;Tenor,BA1428,Trigger)</f>
        <v>49662</v>
      </c>
      <c r="BC1428" s="320">
        <f>_xll.qlIndexFixing($AC$5,AZ1428,TRUE,_xll.ohTrigger(Trigger,Trigger12M))</f>
        <v>1.596265387237587E-2</v>
      </c>
      <c r="BD1428" s="320">
        <f>_xll.qlIndexFixing($BE$1,AZ1428,TRUE,_xll.ohTrigger(Trigger,Trigger12M))</f>
        <v>1.5832074369288896E-2</v>
      </c>
    </row>
    <row r="1429" spans="51:56" ht="11.25" customHeight="1" x14ac:dyDescent="0.25">
      <c r="AY1429" s="159" t="s">
        <v>90</v>
      </c>
      <c r="AZ1429" s="158">
        <f>_xll.qlInterestRateIndexFixingDate(Currency&amp;"ibor"&amp;Tenor,BA1429,Trigger)</f>
        <v>49299</v>
      </c>
      <c r="BA1429" s="158">
        <f>_xll.qlCalendarAdvance(Calendar,BA1428,AY1429,"f",,Trigger)</f>
        <v>49305</v>
      </c>
      <c r="BB1429" s="158">
        <f>_xll.qlInterestRateIndexMaturity(Currency&amp;"ibor"&amp;Tenor,BA1429,Trigger)</f>
        <v>49670</v>
      </c>
      <c r="BC1429" s="320">
        <f>_xll.qlIndexFixing($AC$5,AZ1429,TRUE,_xll.ohTrigger(Trigger,Trigger12M))</f>
        <v>1.5951246855565069E-2</v>
      </c>
      <c r="BD1429" s="320">
        <f>_xll.qlIndexFixing($BE$1,AZ1429,TRUE,_xll.ohTrigger(Trigger,Trigger12M))</f>
        <v>1.5823702109124628E-2</v>
      </c>
    </row>
    <row r="1430" spans="51:56" ht="11.25" customHeight="1" x14ac:dyDescent="0.25">
      <c r="AY1430" s="159" t="s">
        <v>90</v>
      </c>
      <c r="AZ1430" s="158">
        <f>_xll.qlInterestRateIndexFixingDate(Currency&amp;"ibor"&amp;Tenor,BA1430,Trigger)</f>
        <v>49307</v>
      </c>
      <c r="BA1430" s="158">
        <f>_xll.qlCalendarAdvance(Calendar,BA1429,AY1430,"f",,Trigger)</f>
        <v>49312</v>
      </c>
      <c r="BB1430" s="158">
        <f>_xll.qlInterestRateIndexMaturity(Currency&amp;"ibor"&amp;Tenor,BA1430,Trigger)</f>
        <v>49677</v>
      </c>
      <c r="BC1430" s="320">
        <f>_xll.qlIndexFixing($AC$5,AZ1430,TRUE,_xll.ohTrigger(Trigger,Trigger12M))</f>
        <v>1.5941236970081943E-2</v>
      </c>
      <c r="BD1430" s="320">
        <f>_xll.qlIndexFixing($BE$1,AZ1430,TRUE,_xll.ohTrigger(Trigger,Trigger12M))</f>
        <v>1.5816389623622685E-2</v>
      </c>
    </row>
    <row r="1431" spans="51:56" ht="11.25" customHeight="1" x14ac:dyDescent="0.25">
      <c r="AY1431" s="159" t="s">
        <v>90</v>
      </c>
      <c r="AZ1431" s="158">
        <f>_xll.qlInterestRateIndexFixingDate(Currency&amp;"ibor"&amp;Tenor,BA1431,Trigger)</f>
        <v>49317</v>
      </c>
      <c r="BA1431" s="158">
        <f>_xll.qlCalendarAdvance(Calendar,BA1430,AY1431,"f",,Trigger)</f>
        <v>49319</v>
      </c>
      <c r="BB1431" s="158">
        <f>_xll.qlInterestRateIndexMaturity(Currency&amp;"ibor"&amp;Tenor,BA1431,Trigger)</f>
        <v>49684</v>
      </c>
      <c r="BC1431" s="320">
        <f>_xll.qlIndexFixing($AC$5,AZ1431,TRUE,_xll.ohTrigger(Trigger,Trigger12M))</f>
        <v>1.5931200256053948E-2</v>
      </c>
      <c r="BD1431" s="320">
        <f>_xll.qlIndexFixing($BE$1,AZ1431,TRUE,_xll.ohTrigger(Trigger,Trigger12M))</f>
        <v>1.5809089677275772E-2</v>
      </c>
    </row>
    <row r="1432" spans="51:56" ht="11.25" customHeight="1" x14ac:dyDescent="0.25">
      <c r="AY1432" s="159" t="s">
        <v>90</v>
      </c>
      <c r="AZ1432" s="158">
        <f>_xll.qlInterestRateIndexFixingDate(Currency&amp;"ibor"&amp;Tenor,BA1432,Trigger)</f>
        <v>49324</v>
      </c>
      <c r="BA1432" s="158">
        <f>_xll.qlCalendarAdvance(Calendar,BA1431,AY1432,"f",,Trigger)</f>
        <v>49326</v>
      </c>
      <c r="BB1432" s="158">
        <f>_xll.qlInterestRateIndexMaturity(Currency&amp;"ibor"&amp;Tenor,BA1432,Trigger)</f>
        <v>49691</v>
      </c>
      <c r="BC1432" s="320">
        <f>_xll.qlIndexFixing($AC$5,AZ1432,TRUE,_xll.ohTrigger(Trigger,Trigger12M))</f>
        <v>1.5921136714289214E-2</v>
      </c>
      <c r="BD1432" s="320">
        <f>_xll.qlIndexFixing($BE$1,AZ1432,TRUE,_xll.ohTrigger(Trigger,Trigger12M))</f>
        <v>1.580180244174537E-2</v>
      </c>
    </row>
    <row r="1433" spans="51:56" ht="11.25" customHeight="1" x14ac:dyDescent="0.25">
      <c r="AY1433" s="159" t="s">
        <v>90</v>
      </c>
      <c r="AZ1433" s="158">
        <f>_xll.qlInterestRateIndexFixingDate(Currency&amp;"ibor"&amp;Tenor,BA1433,Trigger)</f>
        <v>49331</v>
      </c>
      <c r="BA1433" s="158">
        <f>_xll.qlCalendarAdvance(Calendar,BA1432,AY1433,"f",,Trigger)</f>
        <v>49333</v>
      </c>
      <c r="BB1433" s="158">
        <f>_xll.qlInterestRateIndexMaturity(Currency&amp;"ibor"&amp;Tenor,BA1433,Trigger)</f>
        <v>49698</v>
      </c>
      <c r="BC1433" s="320">
        <f>_xll.qlIndexFixing($AC$5,AZ1433,TRUE,_xll.ohTrigger(Trigger,Trigger12M))</f>
        <v>1.5911046345597823E-2</v>
      </c>
      <c r="BD1433" s="320">
        <f>_xll.qlIndexFixing($BE$1,AZ1433,TRUE,_xll.ohTrigger(Trigger,Trigger12M))</f>
        <v>1.5794528088705437E-2</v>
      </c>
    </row>
    <row r="1434" spans="51:56" ht="11.25" customHeight="1" x14ac:dyDescent="0.25">
      <c r="AY1434" s="159" t="s">
        <v>90</v>
      </c>
      <c r="AZ1434" s="158">
        <f>_xll.qlInterestRateIndexFixingDate(Currency&amp;"ibor"&amp;Tenor,BA1434,Trigger)</f>
        <v>49338</v>
      </c>
      <c r="BA1434" s="158">
        <f>_xll.qlCalendarAdvance(Calendar,BA1433,AY1434,"f",,Trigger)</f>
        <v>49340</v>
      </c>
      <c r="BB1434" s="158">
        <f>_xll.qlInterestRateIndexMaturity(Currency&amp;"ibor"&amp;Tenor,BA1434,Trigger)</f>
        <v>49705</v>
      </c>
      <c r="BC1434" s="320">
        <f>_xll.qlIndexFixing($AC$5,AZ1434,TRUE,_xll.ohTrigger(Trigger,Trigger12M))</f>
        <v>1.5900929150792061E-2</v>
      </c>
      <c r="BD1434" s="320">
        <f>_xll.qlIndexFixing($BE$1,AZ1434,TRUE,_xll.ohTrigger(Trigger,Trigger12M))</f>
        <v>1.5787266789842859E-2</v>
      </c>
    </row>
    <row r="1435" spans="51:56" ht="11.25" customHeight="1" x14ac:dyDescent="0.25">
      <c r="AY1435" s="159" t="s">
        <v>90</v>
      </c>
      <c r="AZ1435" s="158">
        <f>_xll.qlInterestRateIndexFixingDate(Currency&amp;"ibor"&amp;Tenor,BA1435,Trigger)</f>
        <v>49345</v>
      </c>
      <c r="BA1435" s="158">
        <f>_xll.qlCalendarAdvance(Calendar,BA1434,AY1435,"f",,Trigger)</f>
        <v>49347</v>
      </c>
      <c r="BB1435" s="158">
        <f>_xll.qlInterestRateIndexMaturity(Currency&amp;"ibor"&amp;Tenor,BA1435,Trigger)</f>
        <v>49712</v>
      </c>
      <c r="BC1435" s="320">
        <f>_xll.qlIndexFixing($AC$5,AZ1435,TRUE,_xll.ohTrigger(Trigger,Trigger12M))</f>
        <v>1.5890785130686837E-2</v>
      </c>
      <c r="BD1435" s="320">
        <f>_xll.qlIndexFixing($BE$1,AZ1435,TRUE,_xll.ohTrigger(Trigger,Trigger12M))</f>
        <v>1.5780018716857445E-2</v>
      </c>
    </row>
    <row r="1436" spans="51:56" ht="11.25" customHeight="1" x14ac:dyDescent="0.25">
      <c r="AY1436" s="159" t="s">
        <v>90</v>
      </c>
      <c r="AZ1436" s="158">
        <f>_xll.qlInterestRateIndexFixingDate(Currency&amp;"ibor"&amp;Tenor,BA1436,Trigger)</f>
        <v>49352</v>
      </c>
      <c r="BA1436" s="158">
        <f>_xll.qlCalendarAdvance(Calendar,BA1435,AY1436,"f",,Trigger)</f>
        <v>49354</v>
      </c>
      <c r="BB1436" s="158">
        <f>_xll.qlInterestRateIndexMaturity(Currency&amp;"ibor"&amp;Tenor,BA1436,Trigger)</f>
        <v>49719</v>
      </c>
      <c r="BC1436" s="320">
        <f>_xll.qlIndexFixing($AC$5,AZ1436,TRUE,_xll.ohTrigger(Trigger,Trigger12M))</f>
        <v>1.588061428609816E-2</v>
      </c>
      <c r="BD1436" s="320">
        <f>_xll.qlIndexFixing($BE$1,AZ1436,TRUE,_xll.ohTrigger(Trigger,Trigger12M))</f>
        <v>1.5772784041461475E-2</v>
      </c>
    </row>
    <row r="1437" spans="51:56" ht="11.25" customHeight="1" x14ac:dyDescent="0.25">
      <c r="AY1437" s="159" t="s">
        <v>90</v>
      </c>
      <c r="AZ1437" s="158">
        <f>_xll.qlInterestRateIndexFixingDate(Currency&amp;"ibor"&amp;Tenor,BA1437,Trigger)</f>
        <v>49359</v>
      </c>
      <c r="BA1437" s="158">
        <f>_xll.qlCalendarAdvance(Calendar,BA1436,AY1437,"f",,Trigger)</f>
        <v>49361</v>
      </c>
      <c r="BB1437" s="158">
        <f>_xll.qlInterestRateIndexMaturity(Currency&amp;"ibor"&amp;Tenor,BA1437,Trigger)</f>
        <v>49726</v>
      </c>
      <c r="BC1437" s="320">
        <f>_xll.qlIndexFixing($AC$5,AZ1437,TRUE,_xll.ohTrigger(Trigger,Trigger12M))</f>
        <v>1.5870416617845096E-2</v>
      </c>
      <c r="BD1437" s="320">
        <f>_xll.qlIndexFixing($BE$1,AZ1437,TRUE,_xll.ohTrigger(Trigger,Trigger12M))</f>
        <v>1.5765562935379729E-2</v>
      </c>
    </row>
    <row r="1438" spans="51:56" ht="11.25" customHeight="1" x14ac:dyDescent="0.25">
      <c r="AY1438" s="159" t="s">
        <v>90</v>
      </c>
      <c r="AZ1438" s="158">
        <f>_xll.qlInterestRateIndexFixingDate(Currency&amp;"ibor"&amp;Tenor,BA1438,Trigger)</f>
        <v>49366</v>
      </c>
      <c r="BA1438" s="158">
        <f>_xll.qlCalendarAdvance(Calendar,BA1437,AY1438,"f",,Trigger)</f>
        <v>49368</v>
      </c>
      <c r="BB1438" s="158">
        <f>_xll.qlInterestRateIndexMaturity(Currency&amp;"ibor"&amp;Tenor,BA1438,Trigger)</f>
        <v>49734</v>
      </c>
      <c r="BC1438" s="320">
        <f>_xll.qlIndexFixing($AC$5,AZ1438,TRUE,_xll.ohTrigger(Trigger,Trigger12M))</f>
        <v>1.5860384403684914E-2</v>
      </c>
      <c r="BD1438" s="320">
        <f>_xll.qlIndexFixing($BE$1,AZ1438,TRUE,_xll.ohTrigger(Trigger,Trigger12M))</f>
        <v>1.5758192983677487E-2</v>
      </c>
    </row>
    <row r="1439" spans="51:56" ht="11.25" customHeight="1" x14ac:dyDescent="0.25">
      <c r="AY1439" s="159" t="s">
        <v>90</v>
      </c>
      <c r="AZ1439" s="158">
        <f>_xll.qlInterestRateIndexFixingDate(Currency&amp;"ibor"&amp;Tenor,BA1439,Trigger)</f>
        <v>49373</v>
      </c>
      <c r="BA1439" s="158">
        <f>_xll.qlCalendarAdvance(Calendar,BA1438,AY1439,"f",,Trigger)</f>
        <v>49375</v>
      </c>
      <c r="BB1439" s="158">
        <f>_xll.qlInterestRateIndexMaturity(Currency&amp;"ibor"&amp;Tenor,BA1439,Trigger)</f>
        <v>49741</v>
      </c>
      <c r="BC1439" s="320">
        <f>_xll.qlIndexFixing($AC$5,AZ1439,TRUE,_xll.ohTrigger(Trigger,Trigger12M))</f>
        <v>1.5850170292313132E-2</v>
      </c>
      <c r="BD1439" s="320">
        <f>_xll.qlIndexFixing($BE$1,AZ1439,TRUE,_xll.ohTrigger(Trigger,Trigger12M))</f>
        <v>1.5751000326304179E-2</v>
      </c>
    </row>
    <row r="1440" spans="51:56" ht="11.25" customHeight="1" x14ac:dyDescent="0.25">
      <c r="AY1440" s="159" t="s">
        <v>90</v>
      </c>
      <c r="AZ1440" s="158">
        <f>_xll.qlInterestRateIndexFixingDate(Currency&amp;"ibor"&amp;Tenor,BA1440,Trigger)</f>
        <v>49380</v>
      </c>
      <c r="BA1440" s="158">
        <f>_xll.qlCalendarAdvance(Calendar,BA1439,AY1440,"f",,Trigger)</f>
        <v>49382</v>
      </c>
      <c r="BB1440" s="158">
        <f>_xll.qlInterestRateIndexMaturity(Currency&amp;"ibor"&amp;Tenor,BA1440,Trigger)</f>
        <v>49748</v>
      </c>
      <c r="BC1440" s="320">
        <f>_xll.qlIndexFixing($AC$5,AZ1440,TRUE,_xll.ohTrigger(Trigger,Trigger12M))</f>
        <v>1.5839929431665335E-2</v>
      </c>
      <c r="BD1440" s="320">
        <f>_xll.qlIndexFixing($BE$1,AZ1440,TRUE,_xll.ohTrigger(Trigger,Trigger12M))</f>
        <v>1.5743821766326039E-2</v>
      </c>
    </row>
    <row r="1441" spans="51:56" ht="11.25" customHeight="1" x14ac:dyDescent="0.25">
      <c r="AY1441" s="159" t="s">
        <v>90</v>
      </c>
      <c r="AZ1441" s="158">
        <f>_xll.qlInterestRateIndexFixingDate(Currency&amp;"ibor"&amp;Tenor,BA1441,Trigger)</f>
        <v>49387</v>
      </c>
      <c r="BA1441" s="158">
        <f>_xll.qlCalendarAdvance(Calendar,BA1440,AY1441,"f",,Trigger)</f>
        <v>49389</v>
      </c>
      <c r="BB1441" s="158">
        <f>_xll.qlInterestRateIndexMaturity(Currency&amp;"ibor"&amp;Tenor,BA1441,Trigger)</f>
        <v>49755</v>
      </c>
      <c r="BC1441" s="320">
        <f>_xll.qlIndexFixing($AC$5,AZ1441,TRUE,_xll.ohTrigger(Trigger,Trigger12M))</f>
        <v>1.5829661822566652E-2</v>
      </c>
      <c r="BD1441" s="320">
        <f>_xll.qlIndexFixing($BE$1,AZ1441,TRUE,_xll.ohTrigger(Trigger,Trigger12M))</f>
        <v>1.5736657475513852E-2</v>
      </c>
    </row>
    <row r="1442" spans="51:56" ht="11.25" customHeight="1" x14ac:dyDescent="0.25">
      <c r="AY1442" s="159" t="s">
        <v>90</v>
      </c>
      <c r="AZ1442" s="158">
        <f>_xll.qlInterestRateIndexFixingDate(Currency&amp;"ibor"&amp;Tenor,BA1442,Trigger)</f>
        <v>49390</v>
      </c>
      <c r="BA1442" s="158">
        <f>_xll.qlCalendarAdvance(Calendar,BA1441,AY1442,"f",,Trigger)</f>
        <v>49396</v>
      </c>
      <c r="BB1442" s="158">
        <f>_xll.qlInterestRateIndexMaturity(Currency&amp;"ibor"&amp;Tenor,BA1442,Trigger)</f>
        <v>49762</v>
      </c>
      <c r="BC1442" s="320">
        <f>_xll.qlIndexFixing($AC$5,AZ1442,TRUE,_xll.ohTrigger(Trigger,Trigger12M))</f>
        <v>1.5819367465843087E-2</v>
      </c>
      <c r="BD1442" s="320">
        <f>_xll.qlIndexFixing($BE$1,AZ1442,TRUE,_xll.ohTrigger(Trigger,Trigger12M))</f>
        <v>1.5729507625650868E-2</v>
      </c>
    </row>
    <row r="1443" spans="51:56" ht="11.25" customHeight="1" x14ac:dyDescent="0.25">
      <c r="AY1443" s="159" t="s">
        <v>90</v>
      </c>
      <c r="AZ1443" s="158">
        <f>_xll.qlInterestRateIndexFixingDate(Currency&amp;"ibor"&amp;Tenor,BA1443,Trigger)</f>
        <v>49401</v>
      </c>
      <c r="BA1443" s="158">
        <f>_xll.qlCalendarAdvance(Calendar,BA1442,AY1443,"f",,Trigger)</f>
        <v>49403</v>
      </c>
      <c r="BB1443" s="158">
        <f>_xll.qlInterestRateIndexMaturity(Currency&amp;"ibor"&amp;Tenor,BA1443,Trigger)</f>
        <v>49769</v>
      </c>
      <c r="BC1443" s="320">
        <f>_xll.qlIndexFixing($AC$5,AZ1443,TRUE,_xll.ohTrigger(Trigger,Trigger12M))</f>
        <v>1.5809046362323487E-2</v>
      </c>
      <c r="BD1443" s="320">
        <f>_xll.qlIndexFixing($BE$1,AZ1443,TRUE,_xll.ohTrigger(Trigger,Trigger12M))</f>
        <v>1.5722372388532996E-2</v>
      </c>
    </row>
    <row r="1444" spans="51:56" ht="11.25" customHeight="1" x14ac:dyDescent="0.25">
      <c r="AY1444" s="159" t="s">
        <v>90</v>
      </c>
      <c r="AZ1444" s="158">
        <f>_xll.qlInterestRateIndexFixingDate(Currency&amp;"ibor"&amp;Tenor,BA1444,Trigger)</f>
        <v>49408</v>
      </c>
      <c r="BA1444" s="158">
        <f>_xll.qlCalendarAdvance(Calendar,BA1443,AY1444,"f",,Trigger)</f>
        <v>49410</v>
      </c>
      <c r="BB1444" s="158">
        <f>_xll.qlInterestRateIndexMaturity(Currency&amp;"ibor"&amp;Tenor,BA1444,Trigger)</f>
        <v>49780</v>
      </c>
      <c r="BC1444" s="320">
        <f>_xll.qlIndexFixing($AC$5,AZ1444,TRUE,_xll.ohTrigger(Trigger,Trigger12M))</f>
        <v>1.5800374682362135E-2</v>
      </c>
      <c r="BD1444" s="320">
        <f>_xll.qlIndexFixing($BE$1,AZ1444,TRUE,_xll.ohTrigger(Trigger,Trigger12M))</f>
        <v>1.571462227017675E-2</v>
      </c>
    </row>
    <row r="1445" spans="51:56" ht="11.25" customHeight="1" x14ac:dyDescent="0.25">
      <c r="AY1445" s="159" t="s">
        <v>90</v>
      </c>
      <c r="AZ1445" s="158">
        <f>_xll.qlInterestRateIndexFixingDate(Currency&amp;"ibor"&amp;Tenor,BA1445,Trigger)</f>
        <v>49415</v>
      </c>
      <c r="BA1445" s="158">
        <f>_xll.qlCalendarAdvance(Calendar,BA1444,AY1445,"f",,Trigger)</f>
        <v>49417</v>
      </c>
      <c r="BB1445" s="158">
        <f>_xll.qlInterestRateIndexMaturity(Currency&amp;"ibor"&amp;Tenor,BA1445,Trigger)</f>
        <v>49783</v>
      </c>
      <c r="BC1445" s="320">
        <f>_xll.qlIndexFixing($AC$5,AZ1445,TRUE,_xll.ohTrigger(Trigger,Trigger12M))</f>
        <v>1.5788323918221395E-2</v>
      </c>
      <c r="BD1445" s="320">
        <f>_xll.qlIndexFixing($BE$1,AZ1445,TRUE,_xll.ohTrigger(Trigger,Trigger12M))</f>
        <v>1.5708146439782411E-2</v>
      </c>
    </row>
    <row r="1446" spans="51:56" ht="11.25" customHeight="1" x14ac:dyDescent="0.25">
      <c r="AY1446" s="159" t="s">
        <v>90</v>
      </c>
      <c r="AZ1446" s="158">
        <f>_xll.qlInterestRateIndexFixingDate(Currency&amp;"ibor"&amp;Tenor,BA1446,Trigger)</f>
        <v>49422</v>
      </c>
      <c r="BA1446" s="158">
        <f>_xll.qlCalendarAdvance(Calendar,BA1445,AY1446,"f",,Trigger)</f>
        <v>49424</v>
      </c>
      <c r="BB1446" s="158">
        <f>_xll.qlInterestRateIndexMaturity(Currency&amp;"ibor"&amp;Tenor,BA1446,Trigger)</f>
        <v>49790</v>
      </c>
      <c r="BC1446" s="320">
        <f>_xll.qlIndexFixing($AC$5,AZ1446,TRUE,_xll.ohTrigger(Trigger,Trigger12M))</f>
        <v>1.5777922579307293E-2</v>
      </c>
      <c r="BD1446" s="320">
        <f>_xll.qlIndexFixing($BE$1,AZ1446,TRUE,_xll.ohTrigger(Trigger,Trigger12M))</f>
        <v>1.5701056071805729E-2</v>
      </c>
    </row>
    <row r="1447" spans="51:56" ht="11.25" customHeight="1" x14ac:dyDescent="0.25">
      <c r="AY1447" s="159" t="s">
        <v>90</v>
      </c>
      <c r="AZ1447" s="158">
        <f>_xll.qlInterestRateIndexFixingDate(Currency&amp;"ibor"&amp;Tenor,BA1447,Trigger)</f>
        <v>49426</v>
      </c>
      <c r="BA1447" s="158">
        <f>_xll.qlCalendarAdvance(Calendar,BA1446,AY1447,"f",,Trigger)</f>
        <v>49431</v>
      </c>
      <c r="BB1447" s="158">
        <f>_xll.qlInterestRateIndexMaturity(Currency&amp;"ibor"&amp;Tenor,BA1447,Trigger)</f>
        <v>49797</v>
      </c>
      <c r="BC1447" s="320">
        <f>_xll.qlIndexFixing($AC$5,AZ1447,TRUE,_xll.ohTrigger(Trigger,Trigger12M))</f>
        <v>1.5767494496932849E-2</v>
      </c>
      <c r="BD1447" s="320">
        <f>_xll.qlIndexFixing($BE$1,AZ1447,TRUE,_xll.ohTrigger(Trigger,Trigger12M))</f>
        <v>1.5693981003887317E-2</v>
      </c>
    </row>
    <row r="1448" spans="51:56" ht="11.25" customHeight="1" x14ac:dyDescent="0.25">
      <c r="AY1448" s="159" t="s">
        <v>90</v>
      </c>
      <c r="AZ1448" s="158">
        <f>_xll.qlInterestRateIndexFixingDate(Currency&amp;"ibor"&amp;Tenor,BA1448,Trigger)</f>
        <v>49436</v>
      </c>
      <c r="BA1448" s="158">
        <f>_xll.qlCalendarAdvance(Calendar,BA1447,AY1448,"f",,Trigger)</f>
        <v>49438</v>
      </c>
      <c r="BB1448" s="158">
        <f>_xll.qlInterestRateIndexMaturity(Currency&amp;"ibor"&amp;Tenor,BA1448,Trigger)</f>
        <v>49804</v>
      </c>
      <c r="BC1448" s="320">
        <f>_xll.qlIndexFixing($AC$5,AZ1448,TRUE,_xll.ohTrigger(Trigger,Trigger12M))</f>
        <v>1.5757039671938481E-2</v>
      </c>
      <c r="BD1448" s="320">
        <f>_xll.qlIndexFixing($BE$1,AZ1448,TRUE,_xll.ohTrigger(Trigger,Trigger12M))</f>
        <v>1.5686921407887515E-2</v>
      </c>
    </row>
    <row r="1449" spans="51:56" ht="11.25" customHeight="1" x14ac:dyDescent="0.25">
      <c r="AY1449" s="159" t="s">
        <v>90</v>
      </c>
      <c r="AZ1449" s="158">
        <f>_xll.qlInterestRateIndexFixingDate(Currency&amp;"ibor"&amp;Tenor,BA1449,Trigger)</f>
        <v>49443</v>
      </c>
      <c r="BA1449" s="158">
        <f>_xll.qlCalendarAdvance(Calendar,BA1448,AY1449,"f",,Trigger)</f>
        <v>49445</v>
      </c>
      <c r="BB1449" s="158">
        <f>_xll.qlInterestRateIndexMaturity(Currency&amp;"ibor"&amp;Tenor,BA1449,Trigger)</f>
        <v>49811</v>
      </c>
      <c r="BC1449" s="320">
        <f>_xll.qlIndexFixing($AC$5,AZ1449,TRUE,_xll.ohTrigger(Trigger,Trigger12M))</f>
        <v>1.5747391946423168E-2</v>
      </c>
      <c r="BD1449" s="320">
        <f>_xll.qlIndexFixing($BE$1,AZ1449,TRUE,_xll.ohTrigger(Trigger,Trigger12M))</f>
        <v>1.567987745566251E-2</v>
      </c>
    </row>
    <row r="1450" spans="51:56" ht="11.25" customHeight="1" x14ac:dyDescent="0.25">
      <c r="AY1450" s="159" t="s">
        <v>90</v>
      </c>
      <c r="AZ1450" s="158">
        <f>_xll.qlInterestRateIndexFixingDate(Currency&amp;"ibor"&amp;Tenor,BA1450,Trigger)</f>
        <v>49450</v>
      </c>
      <c r="BA1450" s="158">
        <f>_xll.qlCalendarAdvance(Calendar,BA1449,AY1450,"f",,Trigger)</f>
        <v>49452</v>
      </c>
      <c r="BB1450" s="158">
        <f>_xll.qlInterestRateIndexMaturity(Currency&amp;"ibor"&amp;Tenor,BA1450,Trigger)</f>
        <v>49818</v>
      </c>
      <c r="BC1450" s="320">
        <f>_xll.qlIndexFixing($AC$5,AZ1450,TRUE,_xll.ohTrigger(Trigger,Trigger12M))</f>
        <v>1.5739806294543197E-2</v>
      </c>
      <c r="BD1450" s="320">
        <f>_xll.qlIndexFixing($BE$1,AZ1450,TRUE,_xll.ohTrigger(Trigger,Trigger12M))</f>
        <v>1.5672849317568713E-2</v>
      </c>
    </row>
    <row r="1451" spans="51:56" ht="11.25" customHeight="1" x14ac:dyDescent="0.25">
      <c r="AY1451" s="159" t="s">
        <v>90</v>
      </c>
      <c r="AZ1451" s="158">
        <f>_xll.qlInterestRateIndexFixingDate(Currency&amp;"ibor"&amp;Tenor,BA1451,Trigger)</f>
        <v>49457</v>
      </c>
      <c r="BA1451" s="158">
        <f>_xll.qlCalendarAdvance(Calendar,BA1450,AY1451,"f",,Trigger)</f>
        <v>49459</v>
      </c>
      <c r="BB1451" s="158">
        <f>_xll.qlInterestRateIndexMaturity(Currency&amp;"ibor"&amp;Tenor,BA1451,Trigger)</f>
        <v>49825</v>
      </c>
      <c r="BC1451" s="320">
        <f>_xll.qlIndexFixing($AC$5,AZ1451,TRUE,_xll.ohTrigger(Trigger,Trigger12M))</f>
        <v>1.5732200453386309E-2</v>
      </c>
      <c r="BD1451" s="320">
        <f>_xll.qlIndexFixing($BE$1,AZ1451,TRUE,_xll.ohTrigger(Trigger,Trigger12M))</f>
        <v>1.5665837161301929E-2</v>
      </c>
    </row>
    <row r="1452" spans="51:56" ht="11.25" customHeight="1" x14ac:dyDescent="0.25">
      <c r="AY1452" s="159" t="s">
        <v>90</v>
      </c>
      <c r="AZ1452" s="158">
        <f>_xll.qlInterestRateIndexFixingDate(Currency&amp;"ibor"&amp;Tenor,BA1452,Trigger)</f>
        <v>49464</v>
      </c>
      <c r="BA1452" s="158">
        <f>_xll.qlCalendarAdvance(Calendar,BA1451,AY1452,"f",,Trigger)</f>
        <v>49466</v>
      </c>
      <c r="BB1452" s="158">
        <f>_xll.qlInterestRateIndexMaturity(Currency&amp;"ibor"&amp;Tenor,BA1452,Trigger)</f>
        <v>49832</v>
      </c>
      <c r="BC1452" s="320">
        <f>_xll.qlIndexFixing($AC$5,AZ1452,TRUE,_xll.ohTrigger(Trigger,Trigger12M))</f>
        <v>1.572457442341443E-2</v>
      </c>
      <c r="BD1452" s="320">
        <f>_xll.qlIndexFixing($BE$1,AZ1452,TRUE,_xll.ohTrigger(Trigger,Trigger12M))</f>
        <v>1.5658841154283638E-2</v>
      </c>
    </row>
    <row r="1453" spans="51:56" ht="11.25" customHeight="1" x14ac:dyDescent="0.25">
      <c r="AY1453" s="159" t="s">
        <v>90</v>
      </c>
      <c r="AZ1453" s="158">
        <f>_xll.qlInterestRateIndexFixingDate(Currency&amp;"ibor"&amp;Tenor,BA1453,Trigger)</f>
        <v>49471</v>
      </c>
      <c r="BA1453" s="158">
        <f>_xll.qlCalendarAdvance(Calendar,BA1452,AY1453,"f",,Trigger)</f>
        <v>49473</v>
      </c>
      <c r="BB1453" s="158">
        <f>_xll.qlInterestRateIndexMaturity(Currency&amp;"ibor"&amp;Tenor,BA1453,Trigger)</f>
        <v>49839</v>
      </c>
      <c r="BC1453" s="320">
        <f>_xll.qlIndexFixing($AC$5,AZ1453,TRUE,_xll.ohTrigger(Trigger,Trigger12M))</f>
        <v>1.5716928205090359E-2</v>
      </c>
      <c r="BD1453" s="320">
        <f>_xll.qlIndexFixing($BE$1,AZ1453,TRUE,_xll.ohTrigger(Trigger,Trigger12M))</f>
        <v>1.5651861463930744E-2</v>
      </c>
    </row>
    <row r="1454" spans="51:56" ht="11.25" customHeight="1" x14ac:dyDescent="0.25">
      <c r="AY1454" s="159" t="s">
        <v>90</v>
      </c>
      <c r="AZ1454" s="158">
        <f>_xll.qlInterestRateIndexFixingDate(Currency&amp;"ibor"&amp;Tenor,BA1454,Trigger)</f>
        <v>49478</v>
      </c>
      <c r="BA1454" s="158">
        <f>_xll.qlCalendarAdvance(Calendar,BA1453,AY1454,"f",,Trigger)</f>
        <v>49480</v>
      </c>
      <c r="BB1454" s="158">
        <f>_xll.qlInterestRateIndexMaturity(Currency&amp;"ibor"&amp;Tenor,BA1454,Trigger)</f>
        <v>49846</v>
      </c>
      <c r="BC1454" s="320">
        <f>_xll.qlIndexFixing($AC$5,AZ1454,TRUE,_xll.ohTrigger(Trigger,Trigger12M))</f>
        <v>1.5709261798878639E-2</v>
      </c>
      <c r="BD1454" s="320">
        <f>_xll.qlIndexFixing($BE$1,AZ1454,TRUE,_xll.ohTrigger(Trigger,Trigger12M))</f>
        <v>1.5644898257656869E-2</v>
      </c>
    </row>
    <row r="1455" spans="51:56" ht="11.25" customHeight="1" x14ac:dyDescent="0.25">
      <c r="AY1455" s="159" t="s">
        <v>90</v>
      </c>
      <c r="AZ1455" s="158">
        <f>_xll.qlInterestRateIndexFixingDate(Currency&amp;"ibor"&amp;Tenor,BA1455,Trigger)</f>
        <v>49485</v>
      </c>
      <c r="BA1455" s="158">
        <f>_xll.qlCalendarAdvance(Calendar,BA1454,AY1455,"f",,Trigger)</f>
        <v>49487</v>
      </c>
      <c r="BB1455" s="158">
        <f>_xll.qlInterestRateIndexMaturity(Currency&amp;"ibor"&amp;Tenor,BA1455,Trigger)</f>
        <v>49853</v>
      </c>
      <c r="BC1455" s="320">
        <f>_xll.qlIndexFixing($AC$5,AZ1455,TRUE,_xll.ohTrigger(Trigger,Trigger12M))</f>
        <v>1.570157520524448E-2</v>
      </c>
      <c r="BD1455" s="320">
        <f>_xll.qlIndexFixing($BE$1,AZ1455,TRUE,_xll.ohTrigger(Trigger,Trigger12M))</f>
        <v>1.5637951702871706E-2</v>
      </c>
    </row>
    <row r="1456" spans="51:56" ht="11.25" customHeight="1" x14ac:dyDescent="0.25">
      <c r="AY1456" s="159" t="s">
        <v>90</v>
      </c>
      <c r="AZ1456" s="158">
        <f>_xll.qlInterestRateIndexFixingDate(Currency&amp;"ibor"&amp;Tenor,BA1456,Trigger)</f>
        <v>49492</v>
      </c>
      <c r="BA1456" s="158">
        <f>_xll.qlCalendarAdvance(Calendar,BA1455,AY1456,"f",,Trigger)</f>
        <v>49494</v>
      </c>
      <c r="BB1456" s="158">
        <f>_xll.qlInterestRateIndexMaturity(Currency&amp;"ibor"&amp;Tenor,BA1456,Trigger)</f>
        <v>49860</v>
      </c>
      <c r="BC1456" s="320">
        <f>_xll.qlIndexFixing($AC$5,AZ1456,TRUE,_xll.ohTrigger(Trigger,Trigger12M))</f>
        <v>1.569386842465504E-2</v>
      </c>
      <c r="BD1456" s="320">
        <f>_xll.qlIndexFixing($BE$1,AZ1456,TRUE,_xll.ohTrigger(Trigger,Trigger12M))</f>
        <v>1.5631021966981015E-2</v>
      </c>
    </row>
    <row r="1457" spans="51:56" ht="11.25" customHeight="1" x14ac:dyDescent="0.25">
      <c r="AY1457" s="159" t="s">
        <v>90</v>
      </c>
      <c r="AZ1457" s="158">
        <f>_xll.qlInterestRateIndexFixingDate(Currency&amp;"ibor"&amp;Tenor,BA1457,Trigger)</f>
        <v>49499</v>
      </c>
      <c r="BA1457" s="158">
        <f>_xll.qlCalendarAdvance(Calendar,BA1456,AY1457,"f",,Trigger)</f>
        <v>49501</v>
      </c>
      <c r="BB1457" s="158">
        <f>_xll.qlInterestRateIndexMaturity(Currency&amp;"ibor"&amp;Tenor,BA1457,Trigger)</f>
        <v>49867</v>
      </c>
      <c r="BC1457" s="320">
        <f>_xll.qlIndexFixing($AC$5,AZ1457,TRUE,_xll.ohTrigger(Trigger,Trigger12M))</f>
        <v>1.568614145757815E-2</v>
      </c>
      <c r="BD1457" s="320">
        <f>_xll.qlIndexFixing($BE$1,AZ1457,TRUE,_xll.ohTrigger(Trigger,Trigger12M))</f>
        <v>1.5624109217386413E-2</v>
      </c>
    </row>
    <row r="1458" spans="51:56" ht="11.25" customHeight="1" x14ac:dyDescent="0.25">
      <c r="AY1458" s="159" t="s">
        <v>90</v>
      </c>
      <c r="AZ1458" s="158">
        <f>_xll.qlInterestRateIndexFixingDate(Currency&amp;"ibor"&amp;Tenor,BA1458,Trigger)</f>
        <v>49506</v>
      </c>
      <c r="BA1458" s="158">
        <f>_xll.qlCalendarAdvance(Calendar,BA1457,AY1458,"f",,Trigger)</f>
        <v>49508</v>
      </c>
      <c r="BB1458" s="158">
        <f>_xll.qlInterestRateIndexMaturity(Currency&amp;"ibor"&amp;Tenor,BA1458,Trigger)</f>
        <v>49874</v>
      </c>
      <c r="BC1458" s="320">
        <f>_xll.qlIndexFixing($AC$5,AZ1458,TRUE,_xll.ohTrigger(Trigger,Trigger12M))</f>
        <v>1.56783943044825E-2</v>
      </c>
      <c r="BD1458" s="320">
        <f>_xll.qlIndexFixing($BE$1,AZ1458,TRUE,_xll.ohTrigger(Trigger,Trigger12M))</f>
        <v>1.561721362148623E-2</v>
      </c>
    </row>
    <row r="1459" spans="51:56" ht="11.25" customHeight="1" x14ac:dyDescent="0.25">
      <c r="AY1459" s="159" t="s">
        <v>90</v>
      </c>
      <c r="AZ1459" s="158">
        <f>_xll.qlInterestRateIndexFixingDate(Currency&amp;"ibor"&amp;Tenor,BA1459,Trigger)</f>
        <v>49513</v>
      </c>
      <c r="BA1459" s="158">
        <f>_xll.qlCalendarAdvance(Calendar,BA1458,AY1459,"f",,Trigger)</f>
        <v>49515</v>
      </c>
      <c r="BB1459" s="158">
        <f>_xll.qlInterestRateIndexMaturity(Currency&amp;"ibor"&amp;Tenor,BA1459,Trigger)</f>
        <v>49881</v>
      </c>
      <c r="BC1459" s="320">
        <f>_xll.qlIndexFixing($AC$5,AZ1459,TRUE,_xll.ohTrigger(Trigger,Trigger12M))</f>
        <v>1.5670626965839186E-2</v>
      </c>
      <c r="BD1459" s="320">
        <f>_xll.qlIndexFixing($BE$1,AZ1459,TRUE,_xll.ohTrigger(Trigger,Trigger12M))</f>
        <v>1.5610335346675093E-2</v>
      </c>
    </row>
    <row r="1460" spans="51:56" ht="11.25" customHeight="1" x14ac:dyDescent="0.25">
      <c r="AY1460" s="159" t="s">
        <v>90</v>
      </c>
      <c r="AZ1460" s="158">
        <f>_xll.qlInterestRateIndexFixingDate(Currency&amp;"ibor"&amp;Tenor,BA1460,Trigger)</f>
        <v>49520</v>
      </c>
      <c r="BA1460" s="158">
        <f>_xll.qlCalendarAdvance(Calendar,BA1459,AY1460,"f",,Trigger)</f>
        <v>49522</v>
      </c>
      <c r="BB1460" s="158">
        <f>_xll.qlInterestRateIndexMaturity(Currency&amp;"ibor"&amp;Tenor,BA1460,Trigger)</f>
        <v>49888</v>
      </c>
      <c r="BC1460" s="320">
        <f>_xll.qlIndexFixing($AC$5,AZ1460,TRUE,_xll.ohTrigger(Trigger,Trigger12M))</f>
        <v>1.5662839442119755E-2</v>
      </c>
      <c r="BD1460" s="320">
        <f>_xll.qlIndexFixing($BE$1,AZ1460,TRUE,_xll.ohTrigger(Trigger,Trigger12M))</f>
        <v>1.5603474560343472E-2</v>
      </c>
    </row>
    <row r="1461" spans="51:56" ht="11.25" customHeight="1" x14ac:dyDescent="0.25">
      <c r="AY1461" s="159" t="s">
        <v>90</v>
      </c>
      <c r="AZ1461" s="158">
        <f>_xll.qlInterestRateIndexFixingDate(Currency&amp;"ibor"&amp;Tenor,BA1461,Trigger)</f>
        <v>49527</v>
      </c>
      <c r="BA1461" s="158">
        <f>_xll.qlCalendarAdvance(Calendar,BA1460,AY1461,"f",,Trigger)</f>
        <v>49529</v>
      </c>
      <c r="BB1461" s="158">
        <f>_xll.qlInterestRateIndexMaturity(Currency&amp;"ibor"&amp;Tenor,BA1461,Trigger)</f>
        <v>49895</v>
      </c>
      <c r="BC1461" s="320">
        <f>_xll.qlIndexFixing($AC$5,AZ1461,TRUE,_xll.ohTrigger(Trigger,Trigger12M))</f>
        <v>1.5655031733796603E-2</v>
      </c>
      <c r="BD1461" s="320">
        <f>_xll.qlIndexFixing($BE$1,AZ1461,TRUE,_xll.ohTrigger(Trigger,Trigger12M))</f>
        <v>1.5596631429877909E-2</v>
      </c>
    </row>
    <row r="1462" spans="51:56" ht="11.25" customHeight="1" x14ac:dyDescent="0.25">
      <c r="AY1462" s="159" t="s">
        <v>90</v>
      </c>
      <c r="AZ1462" s="158">
        <f>_xll.qlInterestRateIndexFixingDate(Currency&amp;"ibor"&amp;Tenor,BA1462,Trigger)</f>
        <v>49534</v>
      </c>
      <c r="BA1462" s="158">
        <f>_xll.qlCalendarAdvance(Calendar,BA1461,AY1462,"f",,Trigger)</f>
        <v>49536</v>
      </c>
      <c r="BB1462" s="158">
        <f>_xll.qlInterestRateIndexMaturity(Currency&amp;"ibor"&amp;Tenor,BA1462,Trigger)</f>
        <v>49902</v>
      </c>
      <c r="BC1462" s="320">
        <f>_xll.qlIndexFixing($AC$5,AZ1462,TRUE,_xll.ohTrigger(Trigger,Trigger12M))</f>
        <v>1.5647203841344114E-2</v>
      </c>
      <c r="BD1462" s="320">
        <f>_xll.qlIndexFixing($BE$1,AZ1462,TRUE,_xll.ohTrigger(Trigger,Trigger12M))</f>
        <v>1.5589806122662326E-2</v>
      </c>
    </row>
    <row r="1463" spans="51:56" ht="11.25" customHeight="1" x14ac:dyDescent="0.25">
      <c r="AY1463" s="159" t="s">
        <v>90</v>
      </c>
      <c r="AZ1463" s="158">
        <f>_xll.qlInterestRateIndexFixingDate(Currency&amp;"ibor"&amp;Tenor,BA1463,Trigger)</f>
        <v>49541</v>
      </c>
      <c r="BA1463" s="158">
        <f>_xll.qlCalendarAdvance(Calendar,BA1462,AY1463,"f",,Trigger)</f>
        <v>49543</v>
      </c>
      <c r="BB1463" s="158">
        <f>_xll.qlInterestRateIndexMaturity(Currency&amp;"ibor"&amp;Tenor,BA1463,Trigger)</f>
        <v>49909</v>
      </c>
      <c r="BC1463" s="320">
        <f>_xll.qlIndexFixing($AC$5,AZ1463,TRUE,_xll.ohTrigger(Trigger,Trigger12M))</f>
        <v>1.5639355765237749E-2</v>
      </c>
      <c r="BD1463" s="320">
        <f>_xll.qlIndexFixing($BE$1,AZ1463,TRUE,_xll.ohTrigger(Trigger,Trigger12M))</f>
        <v>1.5582998806076278E-2</v>
      </c>
    </row>
    <row r="1464" spans="51:56" ht="11.25" customHeight="1" x14ac:dyDescent="0.25">
      <c r="AY1464" s="159" t="s">
        <v>90</v>
      </c>
      <c r="AZ1464" s="158">
        <f>_xll.qlInterestRateIndexFixingDate(Currency&amp;"ibor"&amp;Tenor,BA1464,Trigger)</f>
        <v>49548</v>
      </c>
      <c r="BA1464" s="158">
        <f>_xll.qlCalendarAdvance(Calendar,BA1463,AY1464,"f",,Trigger)</f>
        <v>49550</v>
      </c>
      <c r="BB1464" s="158">
        <f>_xll.qlInterestRateIndexMaturity(Currency&amp;"ibor"&amp;Tenor,BA1464,Trigger)</f>
        <v>49916</v>
      </c>
      <c r="BC1464" s="320">
        <f>_xll.qlIndexFixing($AC$5,AZ1464,TRUE,_xll.ohTrigger(Trigger,Trigger12M))</f>
        <v>1.563148750595407E-2</v>
      </c>
      <c r="BD1464" s="320">
        <f>_xll.qlIndexFixing($BE$1,AZ1464,TRUE,_xll.ohTrigger(Trigger,Trigger12M))</f>
        <v>1.5576209647495162E-2</v>
      </c>
    </row>
    <row r="1465" spans="51:56" ht="11.25" customHeight="1" x14ac:dyDescent="0.25">
      <c r="AY1465" s="159" t="s">
        <v>90</v>
      </c>
      <c r="AZ1465" s="158">
        <f>_xll.qlInterestRateIndexFixingDate(Currency&amp;"ibor"&amp;Tenor,BA1465,Trigger)</f>
        <v>49555</v>
      </c>
      <c r="BA1465" s="158">
        <f>_xll.qlCalendarAdvance(Calendar,BA1464,AY1465,"f",,Trigger)</f>
        <v>49557</v>
      </c>
      <c r="BB1465" s="158">
        <f>_xll.qlInterestRateIndexMaturity(Currency&amp;"ibor"&amp;Tenor,BA1465,Trigger)</f>
        <v>49923</v>
      </c>
      <c r="BC1465" s="320">
        <f>_xll.qlIndexFixing($AC$5,AZ1465,TRUE,_xll.ohTrigger(Trigger,Trigger12M))</f>
        <v>1.5623599063970071E-2</v>
      </c>
      <c r="BD1465" s="320">
        <f>_xll.qlIndexFixing($BE$1,AZ1465,TRUE,_xll.ohTrigger(Trigger,Trigger12M))</f>
        <v>1.5569438814292421E-2</v>
      </c>
    </row>
    <row r="1466" spans="51:56" ht="11.25" customHeight="1" x14ac:dyDescent="0.25">
      <c r="AY1466" s="159" t="s">
        <v>90</v>
      </c>
      <c r="AZ1466" s="158">
        <f>_xll.qlInterestRateIndexFixingDate(Currency&amp;"ibor"&amp;Tenor,BA1466,Trigger)</f>
        <v>49562</v>
      </c>
      <c r="BA1466" s="158">
        <f>_xll.qlCalendarAdvance(Calendar,BA1465,AY1466,"f",,Trigger)</f>
        <v>49564</v>
      </c>
      <c r="BB1466" s="158">
        <f>_xll.qlInterestRateIndexMaturity(Currency&amp;"ibor"&amp;Tenor,BA1466,Trigger)</f>
        <v>49930</v>
      </c>
      <c r="BC1466" s="320">
        <f>_xll.qlIndexFixing($AC$5,AZ1466,TRUE,_xll.ohTrigger(Trigger,Trigger12M))</f>
        <v>1.5615690439765587E-2</v>
      </c>
      <c r="BD1466" s="320">
        <f>_xll.qlIndexFixing($BE$1,AZ1466,TRUE,_xll.ohTrigger(Trigger,Trigger12M))</f>
        <v>1.5562686473836686E-2</v>
      </c>
    </row>
    <row r="1467" spans="51:56" ht="11.25" customHeight="1" x14ac:dyDescent="0.25">
      <c r="AY1467" s="159" t="s">
        <v>90</v>
      </c>
      <c r="AZ1467" s="158">
        <f>_xll.qlInterestRateIndexFixingDate(Currency&amp;"ibor"&amp;Tenor,BA1467,Trigger)</f>
        <v>49569</v>
      </c>
      <c r="BA1467" s="158">
        <f>_xll.qlCalendarAdvance(Calendar,BA1466,AY1467,"f",,Trigger)</f>
        <v>49571</v>
      </c>
      <c r="BB1467" s="158">
        <f>_xll.qlInterestRateIndexMaturity(Currency&amp;"ibor"&amp;Tenor,BA1467,Trigger)</f>
        <v>49937</v>
      </c>
      <c r="BC1467" s="320">
        <f>_xll.qlIndexFixing($AC$5,AZ1467,TRUE,_xll.ohTrigger(Trigger,Trigger12M))</f>
        <v>1.5607761633820452E-2</v>
      </c>
      <c r="BD1467" s="320">
        <f>_xll.qlIndexFixing($BE$1,AZ1467,TRUE,_xll.ohTrigger(Trigger,Trigger12M))</f>
        <v>1.5555952793492877E-2</v>
      </c>
    </row>
    <row r="1468" spans="51:56" ht="11.25" customHeight="1" x14ac:dyDescent="0.25">
      <c r="AY1468" s="159" t="s">
        <v>90</v>
      </c>
      <c r="AZ1468" s="158">
        <f>_xll.qlInterestRateIndexFixingDate(Currency&amp;"ibor"&amp;Tenor,BA1468,Trigger)</f>
        <v>49576</v>
      </c>
      <c r="BA1468" s="158">
        <f>_xll.qlCalendarAdvance(Calendar,BA1467,AY1468,"f",,Trigger)</f>
        <v>49578</v>
      </c>
      <c r="BB1468" s="158">
        <f>_xll.qlInterestRateIndexMaturity(Currency&amp;"ibor"&amp;Tenor,BA1468,Trigger)</f>
        <v>49944</v>
      </c>
      <c r="BC1468" s="320">
        <f>_xll.qlIndexFixing($AC$5,AZ1468,TRUE,_xll.ohTrigger(Trigger,Trigger12M))</f>
        <v>1.5599812646616249E-2</v>
      </c>
      <c r="BD1468" s="320">
        <f>_xll.qlIndexFixing($BE$1,AZ1468,TRUE,_xll.ohTrigger(Trigger,Trigger12M))</f>
        <v>1.5549237940623729E-2</v>
      </c>
    </row>
    <row r="1469" spans="51:56" ht="11.25" customHeight="1" x14ac:dyDescent="0.25">
      <c r="AY1469" s="159" t="s">
        <v>90</v>
      </c>
      <c r="AZ1469" s="158">
        <f>_xll.qlInterestRateIndexFixingDate(Currency&amp;"ibor"&amp;Tenor,BA1469,Trigger)</f>
        <v>49583</v>
      </c>
      <c r="BA1469" s="158">
        <f>_xll.qlCalendarAdvance(Calendar,BA1468,AY1469,"f",,Trigger)</f>
        <v>49585</v>
      </c>
      <c r="BB1469" s="158">
        <f>_xll.qlInterestRateIndexMaturity(Currency&amp;"ibor"&amp;Tenor,BA1469,Trigger)</f>
        <v>49951</v>
      </c>
      <c r="BC1469" s="320">
        <f>_xll.qlIndexFixing($AC$5,AZ1469,TRUE,_xll.ohTrigger(Trigger,Trigger12M))</f>
        <v>1.5591843478635216E-2</v>
      </c>
      <c r="BD1469" s="320">
        <f>_xll.qlIndexFixing($BE$1,AZ1469,TRUE,_xll.ohTrigger(Trigger,Trigger12M))</f>
        <v>1.5542542082587173E-2</v>
      </c>
    </row>
    <row r="1470" spans="51:56" ht="11.25" customHeight="1" x14ac:dyDescent="0.25">
      <c r="AY1470" s="159" t="s">
        <v>90</v>
      </c>
      <c r="AZ1470" s="158">
        <f>_xll.qlInterestRateIndexFixingDate(Currency&amp;"ibor"&amp;Tenor,BA1470,Trigger)</f>
        <v>49590</v>
      </c>
      <c r="BA1470" s="158">
        <f>_xll.qlCalendarAdvance(Calendar,BA1469,AY1470,"f",,Trigger)</f>
        <v>49592</v>
      </c>
      <c r="BB1470" s="158">
        <f>_xll.qlInterestRateIndexMaturity(Currency&amp;"ibor"&amp;Tenor,BA1470,Trigger)</f>
        <v>49958</v>
      </c>
      <c r="BC1470" s="320">
        <f>_xll.qlIndexFixing($AC$5,AZ1470,TRUE,_xll.ohTrigger(Trigger,Trigger12M))</f>
        <v>1.5583854130361773E-2</v>
      </c>
      <c r="BD1470" s="320">
        <f>_xll.qlIndexFixing($BE$1,AZ1470,TRUE,_xll.ohTrigger(Trigger,Trigger12M))</f>
        <v>1.5535865386738517E-2</v>
      </c>
    </row>
    <row r="1471" spans="51:56" ht="11.25" customHeight="1" x14ac:dyDescent="0.25">
      <c r="AY1471" s="159" t="s">
        <v>90</v>
      </c>
      <c r="AZ1471" s="158">
        <f>_xll.qlInterestRateIndexFixingDate(Currency&amp;"ibor"&amp;Tenor,BA1471,Trigger)</f>
        <v>49597</v>
      </c>
      <c r="BA1471" s="158">
        <f>_xll.qlCalendarAdvance(Calendar,BA1470,AY1471,"f",,Trigger)</f>
        <v>49599</v>
      </c>
      <c r="BB1471" s="158">
        <f>_xll.qlInterestRateIndexMaturity(Currency&amp;"ibor"&amp;Tenor,BA1471,Trigger)</f>
        <v>49965</v>
      </c>
      <c r="BC1471" s="320">
        <f>_xll.qlIndexFixing($AC$5,AZ1471,TRUE,_xll.ohTrigger(Trigger,Trigger12M))</f>
        <v>1.5575844602280559E-2</v>
      </c>
      <c r="BD1471" s="320">
        <f>_xll.qlIndexFixing($BE$1,AZ1471,TRUE,_xll.ohTrigger(Trigger,Trigger12M))</f>
        <v>1.5529208020429362E-2</v>
      </c>
    </row>
    <row r="1472" spans="51:56" ht="11.25" customHeight="1" x14ac:dyDescent="0.25">
      <c r="AY1472" s="159" t="s">
        <v>90</v>
      </c>
      <c r="AZ1472" s="158">
        <f>_xll.qlInterestRateIndexFixingDate(Currency&amp;"ibor"&amp;Tenor,BA1472,Trigger)</f>
        <v>49604</v>
      </c>
      <c r="BA1472" s="158">
        <f>_xll.qlCalendarAdvance(Calendar,BA1471,AY1472,"f",,Trigger)</f>
        <v>49606</v>
      </c>
      <c r="BB1472" s="158">
        <f>_xll.qlInterestRateIndexMaturity(Currency&amp;"ibor"&amp;Tenor,BA1472,Trigger)</f>
        <v>49972</v>
      </c>
      <c r="BC1472" s="320">
        <f>_xll.qlIndexFixing($AC$5,AZ1472,TRUE,_xll.ohTrigger(Trigger,Trigger12M))</f>
        <v>1.5567814894878181E-2</v>
      </c>
      <c r="BD1472" s="320">
        <f>_xll.qlIndexFixing($BE$1,AZ1472,TRUE,_xll.ohTrigger(Trigger,Trigger12M))</f>
        <v>1.5522570151008027E-2</v>
      </c>
    </row>
    <row r="1473" spans="51:56" ht="11.25" customHeight="1" x14ac:dyDescent="0.25">
      <c r="AY1473" s="159" t="s">
        <v>90</v>
      </c>
      <c r="AZ1473" s="158">
        <f>_xll.qlInterestRateIndexFixingDate(Currency&amp;"ibor"&amp;Tenor,BA1473,Trigger)</f>
        <v>49611</v>
      </c>
      <c r="BA1473" s="158">
        <f>_xll.qlCalendarAdvance(Calendar,BA1472,AY1473,"f",,Trigger)</f>
        <v>49613</v>
      </c>
      <c r="BB1473" s="158">
        <f>_xll.qlInterestRateIndexMaturity(Currency&amp;"ibor"&amp;Tenor,BA1473,Trigger)</f>
        <v>49979</v>
      </c>
      <c r="BC1473" s="320">
        <f>_xll.qlIndexFixing($AC$5,AZ1473,TRUE,_xll.ohTrigger(Trigger,Trigger12M))</f>
        <v>1.5559765008642116E-2</v>
      </c>
      <c r="BD1473" s="320">
        <f>_xll.qlIndexFixing($BE$1,AZ1473,TRUE,_xll.ohTrigger(Trigger,Trigger12M))</f>
        <v>1.5515951945819338E-2</v>
      </c>
    </row>
    <row r="1474" spans="51:56" ht="11.25" customHeight="1" x14ac:dyDescent="0.25">
      <c r="AY1474" s="159" t="s">
        <v>90</v>
      </c>
      <c r="AZ1474" s="158">
        <f>_xll.qlInterestRateIndexFixingDate(Currency&amp;"ibor"&amp;Tenor,BA1474,Trigger)</f>
        <v>49618</v>
      </c>
      <c r="BA1474" s="158">
        <f>_xll.qlCalendarAdvance(Calendar,BA1473,AY1474,"f",,Trigger)</f>
        <v>49620</v>
      </c>
      <c r="BB1474" s="158">
        <f>_xll.qlInterestRateIndexMaturity(Currency&amp;"ibor"&amp;Tenor,BA1474,Trigger)</f>
        <v>49986</v>
      </c>
      <c r="BC1474" s="320">
        <f>_xll.qlIndexFixing($AC$5,AZ1474,TRUE,_xll.ohTrigger(Trigger,Trigger12M))</f>
        <v>1.5551694944061155E-2</v>
      </c>
      <c r="BD1474" s="320">
        <f>_xll.qlIndexFixing($BE$1,AZ1474,TRUE,_xll.ohTrigger(Trigger,Trigger12M))</f>
        <v>1.550935357220572E-2</v>
      </c>
    </row>
    <row r="1475" spans="51:56" ht="11.25" customHeight="1" x14ac:dyDescent="0.25">
      <c r="AY1475" s="159" t="s">
        <v>90</v>
      </c>
      <c r="AZ1475" s="158">
        <f>_xll.qlInterestRateIndexFixingDate(Currency&amp;"ibor"&amp;Tenor,BA1475,Trigger)</f>
        <v>49625</v>
      </c>
      <c r="BA1475" s="158">
        <f>_xll.qlCalendarAdvance(Calendar,BA1474,AY1475,"f",,Trigger)</f>
        <v>49627</v>
      </c>
      <c r="BB1475" s="158">
        <f>_xll.qlInterestRateIndexMaturity(Currency&amp;"ibor"&amp;Tenor,BA1475,Trigger)</f>
        <v>49993</v>
      </c>
      <c r="BC1475" s="320">
        <f>_xll.qlIndexFixing($AC$5,AZ1475,TRUE,_xll.ohTrigger(Trigger,Trigger12M))</f>
        <v>1.554360470162496E-2</v>
      </c>
      <c r="BD1475" s="320">
        <f>_xll.qlIndexFixing($BE$1,AZ1475,TRUE,_xll.ohTrigger(Trigger,Trigger12M))</f>
        <v>1.5502775197504792E-2</v>
      </c>
    </row>
    <row r="1476" spans="51:56" ht="11.25" customHeight="1" x14ac:dyDescent="0.25">
      <c r="AY1476" s="159" t="s">
        <v>90</v>
      </c>
      <c r="AZ1476" s="158">
        <f>_xll.qlInterestRateIndexFixingDate(Currency&amp;"ibor"&amp;Tenor,BA1476,Trigger)</f>
        <v>49632</v>
      </c>
      <c r="BA1476" s="158">
        <f>_xll.qlCalendarAdvance(Calendar,BA1475,AY1476,"f",,Trigger)</f>
        <v>49634</v>
      </c>
      <c r="BB1476" s="158">
        <f>_xll.qlInterestRateIndexMaturity(Currency&amp;"ibor"&amp;Tenor,BA1476,Trigger)</f>
        <v>50000</v>
      </c>
      <c r="BC1476" s="320">
        <f>_xll.qlIndexFixing($AC$5,AZ1476,TRUE,_xll.ohTrigger(Trigger,Trigger12M))</f>
        <v>1.5535494281825161E-2</v>
      </c>
      <c r="BD1476" s="320">
        <f>_xll.qlIndexFixing($BE$1,AZ1476,TRUE,_xll.ohTrigger(Trigger,Trigger12M))</f>
        <v>1.5496216989052208E-2</v>
      </c>
    </row>
    <row r="1477" spans="51:56" ht="11.25" customHeight="1" x14ac:dyDescent="0.25">
      <c r="AY1477" s="159" t="s">
        <v>90</v>
      </c>
      <c r="AZ1477" s="158">
        <f>_xll.qlInterestRateIndexFixingDate(Currency&amp;"ibor"&amp;Tenor,BA1477,Trigger)</f>
        <v>49639</v>
      </c>
      <c r="BA1477" s="158">
        <f>_xll.qlCalendarAdvance(Calendar,BA1476,AY1477,"f",,Trigger)</f>
        <v>49641</v>
      </c>
      <c r="BB1477" s="158">
        <f>_xll.qlInterestRateIndexMaturity(Currency&amp;"ibor"&amp;Tenor,BA1477,Trigger)</f>
        <v>50007</v>
      </c>
      <c r="BC1477" s="320">
        <f>_xll.qlIndexFixing($AC$5,AZ1477,TRUE,_xll.ohTrigger(Trigger,Trigger12M))</f>
        <v>1.5527363685153821E-2</v>
      </c>
      <c r="BD1477" s="320">
        <f>_xll.qlIndexFixing($BE$1,AZ1477,TRUE,_xll.ohTrigger(Trigger,Trigger12M))</f>
        <v>1.5489679114179908E-2</v>
      </c>
    </row>
    <row r="1478" spans="51:56" ht="11.25" customHeight="1" x14ac:dyDescent="0.25">
      <c r="AY1478" s="159" t="s">
        <v>90</v>
      </c>
      <c r="AZ1478" s="158">
        <f>_xll.qlInterestRateIndexFixingDate(Currency&amp;"ibor"&amp;Tenor,BA1478,Trigger)</f>
        <v>49646</v>
      </c>
      <c r="BA1478" s="158">
        <f>_xll.qlCalendarAdvance(Calendar,BA1477,AY1478,"f",,Trigger)</f>
        <v>49648</v>
      </c>
      <c r="BB1478" s="158">
        <f>_xll.qlInterestRateIndexMaturity(Currency&amp;"ibor"&amp;Tenor,BA1478,Trigger)</f>
        <v>50014</v>
      </c>
      <c r="BC1478" s="320">
        <f>_xll.qlIndexFixing($AC$5,AZ1478,TRUE,_xll.ohTrigger(Trigger,Trigger12M))</f>
        <v>1.5519212912104756E-2</v>
      </c>
      <c r="BD1478" s="320">
        <f>_xll.qlIndexFixing($BE$1,AZ1478,TRUE,_xll.ohTrigger(Trigger,Trigger12M))</f>
        <v>1.5483161740216992E-2</v>
      </c>
    </row>
    <row r="1479" spans="51:56" ht="11.25" customHeight="1" x14ac:dyDescent="0.25">
      <c r="AY1479" s="159" t="s">
        <v>90</v>
      </c>
      <c r="AZ1479" s="158">
        <f>_xll.qlInterestRateIndexFixingDate(Currency&amp;"ibor"&amp;Tenor,BA1479,Trigger)</f>
        <v>49653</v>
      </c>
      <c r="BA1479" s="158">
        <f>_xll.qlCalendarAdvance(Calendar,BA1478,AY1479,"f",,Trigger)</f>
        <v>49655</v>
      </c>
      <c r="BB1479" s="158">
        <f>_xll.qlInterestRateIndexMaturity(Currency&amp;"ibor"&amp;Tenor,BA1479,Trigger)</f>
        <v>50021</v>
      </c>
      <c r="BC1479" s="320">
        <f>_xll.qlIndexFixing($AC$5,AZ1479,TRUE,_xll.ohTrigger(Trigger,Trigger12M))</f>
        <v>1.5511041963172866E-2</v>
      </c>
      <c r="BD1479" s="320">
        <f>_xll.qlIndexFixing($BE$1,AZ1479,TRUE,_xll.ohTrigger(Trigger,Trigger12M))</f>
        <v>1.547666503448885E-2</v>
      </c>
    </row>
    <row r="1480" spans="51:56" ht="11.25" customHeight="1" x14ac:dyDescent="0.25">
      <c r="AY1480" s="159" t="s">
        <v>90</v>
      </c>
      <c r="AZ1480" s="158">
        <f>_xll.qlInterestRateIndexFixingDate(Currency&amp;"ibor"&amp;Tenor,BA1480,Trigger)</f>
        <v>49660</v>
      </c>
      <c r="BA1480" s="158">
        <f>_xll.qlCalendarAdvance(Calendar,BA1479,AY1480,"f",,Trigger)</f>
        <v>49662</v>
      </c>
      <c r="BB1480" s="158">
        <f>_xll.qlInterestRateIndexMaturity(Currency&amp;"ibor"&amp;Tenor,BA1480,Trigger)</f>
        <v>50028</v>
      </c>
      <c r="BC1480" s="320">
        <f>_xll.qlIndexFixing($AC$5,AZ1480,TRUE,_xll.ohTrigger(Trigger,Trigger12M))</f>
        <v>1.5502850838854151E-2</v>
      </c>
      <c r="BD1480" s="320">
        <f>_xll.qlIndexFixing($BE$1,AZ1480,TRUE,_xll.ohTrigger(Trigger,Trigger12M))</f>
        <v>1.5470189164318688E-2</v>
      </c>
    </row>
    <row r="1481" spans="51:56" ht="11.25" customHeight="1" x14ac:dyDescent="0.25">
      <c r="AY1481" s="159" t="s">
        <v>90</v>
      </c>
      <c r="AZ1481" s="158">
        <f>_xll.qlInterestRateIndexFixingDate(Currency&amp;"ibor"&amp;Tenor,BA1481,Trigger)</f>
        <v>49664</v>
      </c>
      <c r="BA1481" s="158">
        <f>_xll.qlCalendarAdvance(Calendar,BA1480,AY1481,"f",,Trigger)</f>
        <v>49670</v>
      </c>
      <c r="BB1481" s="158">
        <f>_xll.qlInterestRateIndexMaturity(Currency&amp;"ibor"&amp;Tenor,BA1481,Trigger)</f>
        <v>50038</v>
      </c>
      <c r="BC1481" s="320">
        <f>_xll.qlIndexFixing($AC$5,AZ1481,TRUE,_xll.ohTrigger(Trigger,Trigger12M))</f>
        <v>1.5493305099405328E-2</v>
      </c>
      <c r="BD1481" s="320">
        <f>_xll.qlIndexFixing($BE$1,AZ1481,TRUE,_xll.ohTrigger(Trigger,Trigger12M))</f>
        <v>1.5462581017156538E-2</v>
      </c>
    </row>
    <row r="1482" spans="51:56" ht="11.25" customHeight="1" x14ac:dyDescent="0.25">
      <c r="AY1482" s="159" t="s">
        <v>90</v>
      </c>
      <c r="AZ1482" s="158">
        <f>_xll.qlInterestRateIndexFixingDate(Currency&amp;"ibor"&amp;Tenor,BA1482,Trigger)</f>
        <v>49674</v>
      </c>
      <c r="BA1482" s="158">
        <f>_xll.qlCalendarAdvance(Calendar,BA1481,AY1482,"f",,Trigger)</f>
        <v>49677</v>
      </c>
      <c r="BB1482" s="158">
        <f>_xll.qlInterestRateIndexMaturity(Currency&amp;"ibor"&amp;Tenor,BA1482,Trigger)</f>
        <v>50045</v>
      </c>
      <c r="BC1482" s="320">
        <f>_xll.qlIndexFixing($AC$5,AZ1482,TRUE,_xll.ohTrigger(Trigger,Trigger12M))</f>
        <v>1.5485128216333816E-2</v>
      </c>
      <c r="BD1482" s="320">
        <f>_xll.qlIndexFixing($BE$1,AZ1482,TRUE,_xll.ohTrigger(Trigger,Trigger12M))</f>
        <v>1.5456153060886234E-2</v>
      </c>
    </row>
    <row r="1483" spans="51:56" ht="11.25" customHeight="1" x14ac:dyDescent="0.25">
      <c r="AY1483" s="159" t="s">
        <v>90</v>
      </c>
      <c r="AZ1483" s="158">
        <f>_xll.qlInterestRateIndexFixingDate(Currency&amp;"ibor"&amp;Tenor,BA1483,Trigger)</f>
        <v>49682</v>
      </c>
      <c r="BA1483" s="158">
        <f>_xll.qlCalendarAdvance(Calendar,BA1482,AY1483,"f",,Trigger)</f>
        <v>49684</v>
      </c>
      <c r="BB1483" s="158">
        <f>_xll.qlInterestRateIndexMaturity(Currency&amp;"ibor"&amp;Tenor,BA1483,Trigger)</f>
        <v>50052</v>
      </c>
      <c r="BC1483" s="320">
        <f>_xll.qlIndexFixing($AC$5,AZ1483,TRUE,_xll.ohTrigger(Trigger,Trigger12M))</f>
        <v>1.5476931267164391E-2</v>
      </c>
      <c r="BD1483" s="320">
        <f>_xll.qlIndexFixing($BE$1,AZ1483,TRUE,_xll.ohTrigger(Trigger,Trigger12M))</f>
        <v>1.544974649197238E-2</v>
      </c>
    </row>
    <row r="1484" spans="51:56" ht="11.25" customHeight="1" x14ac:dyDescent="0.25">
      <c r="AY1484" s="159" t="s">
        <v>90</v>
      </c>
      <c r="AZ1484" s="158">
        <f>_xll.qlInterestRateIndexFixingDate(Currency&amp;"ibor"&amp;Tenor,BA1484,Trigger)</f>
        <v>49689</v>
      </c>
      <c r="BA1484" s="158">
        <f>_xll.qlCalendarAdvance(Calendar,BA1483,AY1484,"f",,Trigger)</f>
        <v>49691</v>
      </c>
      <c r="BB1484" s="158">
        <f>_xll.qlInterestRateIndexMaturity(Currency&amp;"ibor"&amp;Tenor,BA1484,Trigger)</f>
        <v>50059</v>
      </c>
      <c r="BC1484" s="320">
        <f>_xll.qlIndexFixing($AC$5,AZ1484,TRUE,_xll.ohTrigger(Trigger,Trigger12M))</f>
        <v>1.5468714252394915E-2</v>
      </c>
      <c r="BD1484" s="320">
        <f>_xll.qlIndexFixing($BE$1,AZ1484,TRUE,_xll.ohTrigger(Trigger,Trigger12M))</f>
        <v>1.5443361477736353E-2</v>
      </c>
    </row>
    <row r="1485" spans="51:56" ht="11.25" customHeight="1" x14ac:dyDescent="0.25">
      <c r="AY1485" s="159" t="s">
        <v>90</v>
      </c>
      <c r="AZ1485" s="158">
        <f>_xll.qlInterestRateIndexFixingDate(Currency&amp;"ibor"&amp;Tenor,BA1485,Trigger)</f>
        <v>49696</v>
      </c>
      <c r="BA1485" s="158">
        <f>_xll.qlCalendarAdvance(Calendar,BA1484,AY1485,"f",,Trigger)</f>
        <v>49698</v>
      </c>
      <c r="BB1485" s="158">
        <f>_xll.qlInterestRateIndexMaturity(Currency&amp;"ibor"&amp;Tenor,BA1485,Trigger)</f>
        <v>50066</v>
      </c>
      <c r="BC1485" s="320">
        <f>_xll.qlIndexFixing($AC$5,AZ1485,TRUE,_xll.ohTrigger(Trigger,Trigger12M))</f>
        <v>1.5460477172524335E-2</v>
      </c>
      <c r="BD1485" s="320">
        <f>_xll.qlIndexFixing($BE$1,AZ1485,TRUE,_xll.ohTrigger(Trigger,Trigger12M))</f>
        <v>1.5436998185496917E-2</v>
      </c>
    </row>
    <row r="1486" spans="51:56" ht="11.25" customHeight="1" x14ac:dyDescent="0.25">
      <c r="AY1486" s="159" t="s">
        <v>90</v>
      </c>
      <c r="AZ1486" s="158">
        <f>_xll.qlInterestRateIndexFixingDate(Currency&amp;"ibor"&amp;Tenor,BA1486,Trigger)</f>
        <v>49703</v>
      </c>
      <c r="BA1486" s="158">
        <f>_xll.qlCalendarAdvance(Calendar,BA1485,AY1486,"f",,Trigger)</f>
        <v>49705</v>
      </c>
      <c r="BB1486" s="158">
        <f>_xll.qlInterestRateIndexMaturity(Currency&amp;"ibor"&amp;Tenor,BA1486,Trigger)</f>
        <v>50070</v>
      </c>
      <c r="BC1486" s="320">
        <f>_xll.qlIndexFixing($AC$5,AZ1486,TRUE,_xll.ohTrigger(Trigger,Trigger12M))</f>
        <v>1.5452030605494584E-2</v>
      </c>
      <c r="BD1486" s="320">
        <f>_xll.qlIndexFixing($BE$1,AZ1486,TRUE,_xll.ohTrigger(Trigger,Trigger12M))</f>
        <v>1.5430985647298097E-2</v>
      </c>
    </row>
    <row r="1487" spans="51:56" ht="11.25" customHeight="1" x14ac:dyDescent="0.25">
      <c r="AY1487" s="159" t="s">
        <v>90</v>
      </c>
      <c r="AZ1487" s="158">
        <f>_xll.qlInterestRateIndexFixingDate(Currency&amp;"ibor"&amp;Tenor,BA1487,Trigger)</f>
        <v>49710</v>
      </c>
      <c r="BA1487" s="158">
        <f>_xll.qlCalendarAdvance(Calendar,BA1486,AY1487,"f",,Trigger)</f>
        <v>49712</v>
      </c>
      <c r="BB1487" s="158">
        <f>_xll.qlInterestRateIndexMaturity(Currency&amp;"ibor"&amp;Tenor,BA1487,Trigger)</f>
        <v>50080</v>
      </c>
      <c r="BC1487" s="320">
        <f>_xll.qlIndexFixing($AC$5,AZ1487,TRUE,_xll.ohTrigger(Trigger,Trigger12M))</f>
        <v>1.5443942819480444E-2</v>
      </c>
      <c r="BD1487" s="320">
        <f>_xll.qlIndexFixing($BE$1,AZ1487,TRUE,_xll.ohTrigger(Trigger,Trigger12M))</f>
        <v>1.5424337436270731E-2</v>
      </c>
    </row>
    <row r="1488" spans="51:56" ht="11.25" customHeight="1" x14ac:dyDescent="0.25">
      <c r="AY1488" s="159" t="s">
        <v>90</v>
      </c>
      <c r="AZ1488" s="158">
        <f>_xll.qlInterestRateIndexFixingDate(Currency&amp;"ibor"&amp;Tenor,BA1488,Trigger)</f>
        <v>49717</v>
      </c>
      <c r="BA1488" s="158">
        <f>_xll.qlCalendarAdvance(Calendar,BA1487,AY1488,"f",,Trigger)</f>
        <v>49719</v>
      </c>
      <c r="BB1488" s="158">
        <f>_xll.qlInterestRateIndexMaturity(Currency&amp;"ibor"&amp;Tenor,BA1488,Trigger)</f>
        <v>50087</v>
      </c>
      <c r="BC1488" s="320">
        <f>_xll.qlIndexFixing($AC$5,AZ1488,TRUE,_xll.ohTrigger(Trigger,Trigger12M))</f>
        <v>1.5435645547310894E-2</v>
      </c>
      <c r="BD1488" s="320">
        <f>_xll.qlIndexFixing($BE$1,AZ1488,TRUE,_xll.ohTrigger(Trigger,Trigger12M))</f>
        <v>1.5418040313907396E-2</v>
      </c>
    </row>
    <row r="1489" spans="51:56" ht="11.25" customHeight="1" x14ac:dyDescent="0.25">
      <c r="AY1489" s="159" t="s">
        <v>90</v>
      </c>
      <c r="AZ1489" s="158">
        <f>_xll.qlInterestRateIndexFixingDate(Currency&amp;"ibor"&amp;Tenor,BA1489,Trigger)</f>
        <v>49724</v>
      </c>
      <c r="BA1489" s="158">
        <f>_xll.qlCalendarAdvance(Calendar,BA1488,AY1489,"f",,Trigger)</f>
        <v>49726</v>
      </c>
      <c r="BB1489" s="158">
        <f>_xll.qlInterestRateIndexMaturity(Currency&amp;"ibor"&amp;Tenor,BA1489,Trigger)</f>
        <v>50094</v>
      </c>
      <c r="BC1489" s="320">
        <f>_xll.qlIndexFixing($AC$5,AZ1489,TRUE,_xll.ohTrigger(Trigger,Trigger12M))</f>
        <v>1.5427328212048201E-2</v>
      </c>
      <c r="BD1489" s="320">
        <f>_xll.qlIndexFixing($BE$1,AZ1489,TRUE,_xll.ohTrigger(Trigger,Trigger12M))</f>
        <v>1.5411765582788138E-2</v>
      </c>
    </row>
    <row r="1490" spans="51:56" ht="11.25" customHeight="1" x14ac:dyDescent="0.25">
      <c r="AY1490" s="159" t="s">
        <v>90</v>
      </c>
      <c r="AZ1490" s="158">
        <f>_xll.qlInterestRateIndexFixingDate(Currency&amp;"ibor"&amp;Tenor,BA1490,Trigger)</f>
        <v>49731</v>
      </c>
      <c r="BA1490" s="158">
        <f>_xll.qlCalendarAdvance(Calendar,BA1489,AY1490,"f",,Trigger)</f>
        <v>49733</v>
      </c>
      <c r="BB1490" s="158">
        <f>_xll.qlInterestRateIndexMaturity(Currency&amp;"ibor"&amp;Tenor,BA1490,Trigger)</f>
        <v>50098</v>
      </c>
      <c r="BC1490" s="320">
        <f>_xll.qlIndexFixing($AC$5,AZ1490,TRUE,_xll.ohTrigger(Trigger,Trigger12M))</f>
        <v>1.5418451402652498E-2</v>
      </c>
      <c r="BD1490" s="320">
        <f>_xll.qlIndexFixing($BE$1,AZ1490,TRUE,_xll.ohTrigger(Trigger,Trigger12M))</f>
        <v>1.5405825052312432E-2</v>
      </c>
    </row>
    <row r="1491" spans="51:56" ht="11.25" customHeight="1" x14ac:dyDescent="0.25">
      <c r="AY1491" s="159" t="s">
        <v>90</v>
      </c>
      <c r="AZ1491" s="158">
        <f>_xll.qlInterestRateIndexFixingDate(Currency&amp;"ibor"&amp;Tenor,BA1491,Trigger)</f>
        <v>49738</v>
      </c>
      <c r="BA1491" s="158">
        <f>_xll.qlCalendarAdvance(Calendar,BA1490,AY1491,"f",,Trigger)</f>
        <v>49740</v>
      </c>
      <c r="BB1491" s="158">
        <f>_xll.qlInterestRateIndexMaturity(Currency&amp;"ibor"&amp;Tenor,BA1491,Trigger)</f>
        <v>50105</v>
      </c>
      <c r="BC1491" s="320">
        <f>_xll.qlIndexFixing($AC$5,AZ1491,TRUE,_xll.ohTrigger(Trigger,Trigger12M))</f>
        <v>1.5410006040500641E-2</v>
      </c>
      <c r="BD1491" s="320">
        <f>_xll.qlIndexFixing($BE$1,AZ1491,TRUE,_xll.ohTrigger(Trigger,Trigger12M))</f>
        <v>1.5399591202335059E-2</v>
      </c>
    </row>
    <row r="1492" spans="51:56" ht="11.25" customHeight="1" x14ac:dyDescent="0.25">
      <c r="AY1492" s="159" t="s">
        <v>90</v>
      </c>
      <c r="AZ1492" s="158">
        <f>_xll.qlInterestRateIndexFixingDate(Currency&amp;"ibor"&amp;Tenor,BA1492,Trigger)</f>
        <v>49745</v>
      </c>
      <c r="BA1492" s="158">
        <f>_xll.qlCalendarAdvance(Calendar,BA1491,AY1492,"f",,Trigger)</f>
        <v>49747</v>
      </c>
      <c r="BB1492" s="158">
        <f>_xll.qlInterestRateIndexMaturity(Currency&amp;"ibor"&amp;Tenor,BA1492,Trigger)</f>
        <v>50112</v>
      </c>
      <c r="BC1492" s="320">
        <f>_xll.qlIndexFixing($AC$5,AZ1492,TRUE,_xll.ohTrigger(Trigger,Trigger12M))</f>
        <v>1.540154045479598E-2</v>
      </c>
      <c r="BD1492" s="320">
        <f>_xll.qlIndexFixing($BE$1,AZ1492,TRUE,_xll.ohTrigger(Trigger,Trigger12M))</f>
        <v>1.5393380206433578E-2</v>
      </c>
    </row>
    <row r="1493" spans="51:56" ht="11.25" customHeight="1" x14ac:dyDescent="0.25">
      <c r="AY1493" s="159" t="s">
        <v>90</v>
      </c>
      <c r="AZ1493" s="158">
        <f>_xll.qlInterestRateIndexFixingDate(Currency&amp;"ibor"&amp;Tenor,BA1493,Trigger)</f>
        <v>49752</v>
      </c>
      <c r="BA1493" s="158">
        <f>_xll.qlCalendarAdvance(Calendar,BA1492,AY1493,"f",,Trigger)</f>
        <v>49754</v>
      </c>
      <c r="BB1493" s="158">
        <f>_xll.qlInterestRateIndexMaturity(Currency&amp;"ibor"&amp;Tenor,BA1493,Trigger)</f>
        <v>50119</v>
      </c>
      <c r="BC1493" s="320">
        <f>_xll.qlIndexFixing($AC$5,AZ1493,TRUE,_xll.ohTrigger(Trigger,Trigger12M))</f>
        <v>1.5393054646052295E-2</v>
      </c>
      <c r="BD1493" s="320">
        <f>_xll.qlIndexFixing($BE$1,AZ1493,TRUE,_xll.ohTrigger(Trigger,Trigger12M))</f>
        <v>1.5387192231888098E-2</v>
      </c>
    </row>
    <row r="1494" spans="51:56" ht="11.25" customHeight="1" x14ac:dyDescent="0.25">
      <c r="AY1494" s="159" t="s">
        <v>90</v>
      </c>
      <c r="AZ1494" s="158">
        <f>_xll.qlInterestRateIndexFixingDate(Currency&amp;"ibor"&amp;Tenor,BA1494,Trigger)</f>
        <v>49759</v>
      </c>
      <c r="BA1494" s="158">
        <f>_xll.qlCalendarAdvance(Calendar,BA1493,AY1494,"f",,Trigger)</f>
        <v>49761</v>
      </c>
      <c r="BB1494" s="158">
        <f>_xll.qlInterestRateIndexMaturity(Currency&amp;"ibor"&amp;Tenor,BA1494,Trigger)</f>
        <v>50126</v>
      </c>
      <c r="BC1494" s="320">
        <f>_xll.qlIndexFixing($AC$5,AZ1494,TRUE,_xll.ohTrigger(Trigger,Trigger12M))</f>
        <v>1.5384548614784679E-2</v>
      </c>
      <c r="BD1494" s="320">
        <f>_xll.qlIndexFixing($BE$1,AZ1494,TRUE,_xll.ohTrigger(Trigger,Trigger12M))</f>
        <v>1.5381027445975658E-2</v>
      </c>
    </row>
    <row r="1495" spans="51:56" ht="11.25" customHeight="1" x14ac:dyDescent="0.25">
      <c r="AY1495" s="159" t="s">
        <v>90</v>
      </c>
      <c r="AZ1495" s="158">
        <f>_xll.qlInterestRateIndexFixingDate(Currency&amp;"ibor"&amp;Tenor,BA1495,Trigger)</f>
        <v>49766</v>
      </c>
      <c r="BA1495" s="158">
        <f>_xll.qlCalendarAdvance(Calendar,BA1494,AY1495,"f",,Trigger)</f>
        <v>49768</v>
      </c>
      <c r="BB1495" s="158">
        <f>_xll.qlInterestRateIndexMaturity(Currency&amp;"ibor"&amp;Tenor,BA1495,Trigger)</f>
        <v>50137</v>
      </c>
      <c r="BC1495" s="320">
        <f>_xll.qlIndexFixing($AC$5,AZ1495,TRUE,_xll.ohTrigger(Trigger,Trigger12M))</f>
        <v>1.5377331678929521E-2</v>
      </c>
      <c r="BD1495" s="320">
        <f>_xll.qlIndexFixing($BE$1,AZ1495,TRUE,_xll.ohTrigger(Trigger,Trigger12M))</f>
        <v>1.537450066650211E-2</v>
      </c>
    </row>
    <row r="1496" spans="51:56" ht="11.25" customHeight="1" x14ac:dyDescent="0.25">
      <c r="AY1496" s="159" t="s">
        <v>90</v>
      </c>
      <c r="AZ1496" s="158">
        <f>_xll.qlInterestRateIndexFixingDate(Currency&amp;"ibor"&amp;Tenor,BA1496,Trigger)</f>
        <v>49773</v>
      </c>
      <c r="BA1496" s="158">
        <f>_xll.qlCalendarAdvance(Calendar,BA1495,AY1496,"f",,Trigger)</f>
        <v>49775</v>
      </c>
      <c r="BB1496" s="158">
        <f>_xll.qlInterestRateIndexMaturity(Currency&amp;"ibor"&amp;Tenor,BA1496,Trigger)</f>
        <v>50140</v>
      </c>
      <c r="BC1496" s="320">
        <f>_xll.qlIndexFixing($AC$5,AZ1496,TRUE,_xll.ohTrigger(Trigger,Trigger12M))</f>
        <v>1.5367475886745049E-2</v>
      </c>
      <c r="BD1496" s="320">
        <f>_xll.qlIndexFixing($BE$1,AZ1496,TRUE,_xll.ohTrigger(Trigger,Trigger12M))</f>
        <v>1.5368768109145585E-2</v>
      </c>
    </row>
    <row r="1497" spans="51:56" ht="11.25" customHeight="1" x14ac:dyDescent="0.25">
      <c r="AY1497" s="159" t="s">
        <v>90</v>
      </c>
      <c r="AZ1497" s="158">
        <f>_xll.qlInterestRateIndexFixingDate(Currency&amp;"ibor"&amp;Tenor,BA1497,Trigger)</f>
        <v>49780</v>
      </c>
      <c r="BA1497" s="158">
        <f>_xll.qlCalendarAdvance(Calendar,BA1496,AY1497,"f",,Trigger)</f>
        <v>49782</v>
      </c>
      <c r="BB1497" s="158">
        <f>_xll.qlInterestRateIndexMaturity(Currency&amp;"ibor"&amp;Tenor,BA1497,Trigger)</f>
        <v>50147</v>
      </c>
      <c r="BC1497" s="320">
        <f>_xll.qlIndexFixing($AC$5,AZ1497,TRUE,_xll.ohTrigger(Trigger,Trigger12M))</f>
        <v>1.5358909191009355E-2</v>
      </c>
      <c r="BD1497" s="320">
        <f>_xll.qlIndexFixing($BE$1,AZ1497,TRUE,_xll.ohTrigger(Trigger,Trigger12M))</f>
        <v>1.5362673892769772E-2</v>
      </c>
    </row>
    <row r="1498" spans="51:56" ht="11.25" customHeight="1" x14ac:dyDescent="0.25">
      <c r="AY1498" s="159" t="s">
        <v>90</v>
      </c>
      <c r="AZ1498" s="158">
        <f>_xll.qlInterestRateIndexFixingDate(Currency&amp;"ibor"&amp;Tenor,BA1498,Trigger)</f>
        <v>49787</v>
      </c>
      <c r="BA1498" s="158">
        <f>_xll.qlCalendarAdvance(Calendar,BA1497,AY1498,"f",,Trigger)</f>
        <v>49789</v>
      </c>
      <c r="BB1498" s="158">
        <f>_xll.qlInterestRateIndexMaturity(Currency&amp;"ibor"&amp;Tenor,BA1498,Trigger)</f>
        <v>50154</v>
      </c>
      <c r="BC1498" s="320">
        <f>_xll.qlIndexFixing($AC$5,AZ1498,TRUE,_xll.ohTrigger(Trigger,Trigger12M))</f>
        <v>1.5350322274822593E-2</v>
      </c>
      <c r="BD1498" s="320">
        <f>_xll.qlIndexFixing($BE$1,AZ1498,TRUE,_xll.ohTrigger(Trigger,Trigger12M))</f>
        <v>1.5356603534110854E-2</v>
      </c>
    </row>
    <row r="1499" spans="51:56" ht="11.25" customHeight="1" x14ac:dyDescent="0.25">
      <c r="AY1499" s="159" t="s">
        <v>90</v>
      </c>
      <c r="AZ1499" s="158">
        <f>_xll.qlInterestRateIndexFixingDate(Currency&amp;"ibor"&amp;Tenor,BA1499,Trigger)</f>
        <v>49794</v>
      </c>
      <c r="BA1499" s="158">
        <f>_xll.qlCalendarAdvance(Calendar,BA1498,AY1499,"f",,Trigger)</f>
        <v>49797</v>
      </c>
      <c r="BB1499" s="158">
        <f>_xll.qlInterestRateIndexMaturity(Currency&amp;"ibor"&amp;Tenor,BA1499,Trigger)</f>
        <v>50164</v>
      </c>
      <c r="BC1499" s="320">
        <f>_xll.qlIndexFixing($AC$5,AZ1499,TRUE,_xll.ohTrigger(Trigger,Trigger12M))</f>
        <v>1.534138300761376E-2</v>
      </c>
      <c r="BD1499" s="320">
        <f>_xll.qlIndexFixing($BE$1,AZ1499,TRUE,_xll.ohTrigger(Trigger,Trigger12M))</f>
        <v>1.5349515303897988E-2</v>
      </c>
    </row>
    <row r="1500" spans="51:56" ht="11.25" customHeight="1" x14ac:dyDescent="0.25">
      <c r="AY1500" s="159" t="s">
        <v>90</v>
      </c>
      <c r="AZ1500" s="158">
        <f>_xll.qlInterestRateIndexFixingDate(Currency&amp;"ibor"&amp;Tenor,BA1500,Trigger)</f>
        <v>49802</v>
      </c>
      <c r="BA1500" s="158">
        <f>_xll.qlCalendarAdvance(Calendar,BA1499,AY1500,"f",,Trigger)</f>
        <v>49804</v>
      </c>
      <c r="BB1500" s="158">
        <f>_xll.qlInterestRateIndexMaturity(Currency&amp;"ibor"&amp;Tenor,BA1500,Trigger)</f>
        <v>50171</v>
      </c>
      <c r="BC1500" s="320">
        <f>_xll.qlIndexFixing($AC$5,AZ1500,TRUE,_xll.ohTrigger(Trigger,Trigger12M))</f>
        <v>1.5332812514104977E-2</v>
      </c>
      <c r="BD1500" s="320">
        <f>_xll.qlIndexFixing($BE$1,AZ1500,TRUE,_xll.ohTrigger(Trigger,Trigger12M))</f>
        <v>1.534349980496065E-2</v>
      </c>
    </row>
    <row r="1501" spans="51:56" ht="11.25" customHeight="1" x14ac:dyDescent="0.25">
      <c r="AY1501" s="159" t="s">
        <v>90</v>
      </c>
      <c r="AZ1501" s="158">
        <f>_xll.qlInterestRateIndexFixingDate(Currency&amp;"ibor"&amp;Tenor,BA1501,Trigger)</f>
        <v>49809</v>
      </c>
      <c r="BA1501" s="158">
        <f>_xll.qlCalendarAdvance(Calendar,BA1500,AY1501,"f",,Trigger)</f>
        <v>49811</v>
      </c>
      <c r="BB1501" s="158">
        <f>_xll.qlInterestRateIndexMaturity(Currency&amp;"ibor"&amp;Tenor,BA1501,Trigger)</f>
        <v>50178</v>
      </c>
      <c r="BC1501" s="320">
        <f>_xll.qlIndexFixing($AC$5,AZ1501,TRUE,_xll.ohTrigger(Trigger,Trigger12M))</f>
        <v>1.5322785972915514E-2</v>
      </c>
      <c r="BD1501" s="320">
        <f>_xll.qlIndexFixing($BE$1,AZ1501,TRUE,_xll.ohTrigger(Trigger,Trigger12M))</f>
        <v>1.5337508715576056E-2</v>
      </c>
    </row>
    <row r="1502" spans="51:56" ht="11.25" customHeight="1" x14ac:dyDescent="0.25">
      <c r="AY1502" s="159" t="s">
        <v>90</v>
      </c>
      <c r="AZ1502" s="158">
        <f>_xll.qlInterestRateIndexFixingDate(Currency&amp;"ibor"&amp;Tenor,BA1502,Trigger)</f>
        <v>49816</v>
      </c>
      <c r="BA1502" s="158">
        <f>_xll.qlCalendarAdvance(Calendar,BA1501,AY1502,"f",,Trigger)</f>
        <v>49818</v>
      </c>
      <c r="BB1502" s="158">
        <f>_xll.qlInterestRateIndexMaturity(Currency&amp;"ibor"&amp;Tenor,BA1502,Trigger)</f>
        <v>50185</v>
      </c>
      <c r="BC1502" s="320">
        <f>_xll.qlIndexFixing($AC$5,AZ1502,TRUE,_xll.ohTrigger(Trigger,Trigger12M))</f>
        <v>1.5317196982456628E-2</v>
      </c>
      <c r="BD1502" s="320">
        <f>_xll.qlIndexFixing($BE$1,AZ1502,TRUE,_xll.ohTrigger(Trigger,Trigger12M))</f>
        <v>1.5331542203012912E-2</v>
      </c>
    </row>
    <row r="1503" spans="51:56" ht="11.25" customHeight="1" x14ac:dyDescent="0.25">
      <c r="AY1503" s="159" t="s">
        <v>90</v>
      </c>
      <c r="AZ1503" s="158">
        <f>_xll.qlInterestRateIndexFixingDate(Currency&amp;"ibor"&amp;Tenor,BA1503,Trigger)</f>
        <v>49823</v>
      </c>
      <c r="BA1503" s="158">
        <f>_xll.qlCalendarAdvance(Calendar,BA1502,AY1503,"f",,Trigger)</f>
        <v>49825</v>
      </c>
      <c r="BB1503" s="158">
        <f>_xll.qlInterestRateIndexMaturity(Currency&amp;"ibor"&amp;Tenor,BA1503,Trigger)</f>
        <v>50189</v>
      </c>
      <c r="BC1503" s="320">
        <f>_xll.qlIndexFixing($AC$5,AZ1503,TRUE,_xll.ohTrigger(Trigger,Trigger12M))</f>
        <v>1.5313411345442859E-2</v>
      </c>
      <c r="BD1503" s="320">
        <f>_xll.qlIndexFixing($BE$1,AZ1503,TRUE,_xll.ohTrigger(Trigger,Trigger12M))</f>
        <v>1.532585155875443E-2</v>
      </c>
    </row>
    <row r="1504" spans="51:56" ht="11.25" customHeight="1" x14ac:dyDescent="0.25">
      <c r="AY1504" s="159" t="s">
        <v>90</v>
      </c>
      <c r="AZ1504" s="158">
        <f>_xll.qlInterestRateIndexFixingDate(Currency&amp;"ibor"&amp;Tenor,BA1504,Trigger)</f>
        <v>49830</v>
      </c>
      <c r="BA1504" s="158">
        <f>_xll.qlCalendarAdvance(Calendar,BA1503,AY1504,"f",,Trigger)</f>
        <v>49832</v>
      </c>
      <c r="BB1504" s="158">
        <f>_xll.qlInterestRateIndexMaturity(Currency&amp;"ibor"&amp;Tenor,BA1504,Trigger)</f>
        <v>50199</v>
      </c>
      <c r="BC1504" s="320">
        <f>_xll.qlIndexFixing($AC$5,AZ1504,TRUE,_xll.ohTrigger(Trigger,Trigger12M))</f>
        <v>1.5305977077830758E-2</v>
      </c>
      <c r="BD1504" s="320">
        <f>_xll.qlIndexFixing($BE$1,AZ1504,TRUE,_xll.ohTrigger(Trigger,Trigger12M))</f>
        <v>1.5319683577417084E-2</v>
      </c>
    </row>
    <row r="1505" spans="51:56" ht="11.25" customHeight="1" x14ac:dyDescent="0.25">
      <c r="AY1505" s="159" t="s">
        <v>90</v>
      </c>
      <c r="AZ1505" s="158">
        <f>_xll.qlInterestRateIndexFixingDate(Currency&amp;"ibor"&amp;Tenor,BA1505,Trigger)</f>
        <v>49837</v>
      </c>
      <c r="BA1505" s="158">
        <f>_xll.qlCalendarAdvance(Calendar,BA1504,AY1505,"f",,Trigger)</f>
        <v>49839</v>
      </c>
      <c r="BB1505" s="158">
        <f>_xll.qlInterestRateIndexMaturity(Currency&amp;"ibor"&amp;Tenor,BA1505,Trigger)</f>
        <v>50206</v>
      </c>
      <c r="BC1505" s="320">
        <f>_xll.qlIndexFixing($AC$5,AZ1505,TRUE,_xll.ohTrigger(Trigger,Trigger12M))</f>
        <v>1.5300346164136417E-2</v>
      </c>
      <c r="BD1505" s="320">
        <f>_xll.qlIndexFixing($BE$1,AZ1505,TRUE,_xll.ohTrigger(Trigger,Trigger12M))</f>
        <v>1.531379179891201E-2</v>
      </c>
    </row>
    <row r="1506" spans="51:56" ht="11.25" customHeight="1" x14ac:dyDescent="0.25">
      <c r="AY1506" s="159" t="s">
        <v>90</v>
      </c>
      <c r="AZ1506" s="158">
        <f>_xll.qlInterestRateIndexFixingDate(Currency&amp;"ibor"&amp;Tenor,BA1506,Trigger)</f>
        <v>49844</v>
      </c>
      <c r="BA1506" s="158">
        <f>_xll.qlCalendarAdvance(Calendar,BA1505,AY1506,"f",,Trigger)</f>
        <v>49846</v>
      </c>
      <c r="BB1506" s="158">
        <f>_xll.qlInterestRateIndexMaturity(Currency&amp;"ibor"&amp;Tenor,BA1506,Trigger)</f>
        <v>50213</v>
      </c>
      <c r="BC1506" s="320">
        <f>_xll.qlIndexFixing($AC$5,AZ1506,TRUE,_xll.ohTrigger(Trigger,Trigger12M))</f>
        <v>1.529470127650443E-2</v>
      </c>
      <c r="BD1506" s="320">
        <f>_xll.qlIndexFixing($BE$1,AZ1506,TRUE,_xll.ohTrigger(Trigger,Trigger12M))</f>
        <v>1.5307925266283825E-2</v>
      </c>
    </row>
    <row r="1507" spans="51:56" ht="11.25" customHeight="1" x14ac:dyDescent="0.25">
      <c r="AY1507" s="159" t="s">
        <v>90</v>
      </c>
      <c r="AZ1507" s="158">
        <f>_xll.qlInterestRateIndexFixingDate(Currency&amp;"ibor"&amp;Tenor,BA1507,Trigger)</f>
        <v>49851</v>
      </c>
      <c r="BA1507" s="158">
        <f>_xll.qlCalendarAdvance(Calendar,BA1506,AY1507,"f",,Trigger)</f>
        <v>49853</v>
      </c>
      <c r="BB1507" s="158">
        <f>_xll.qlInterestRateIndexMaturity(Currency&amp;"ibor"&amp;Tenor,BA1507,Trigger)</f>
        <v>50220</v>
      </c>
      <c r="BC1507" s="320">
        <f>_xll.qlIndexFixing($AC$5,AZ1507,TRUE,_xll.ohTrigger(Trigger,Trigger12M))</f>
        <v>1.5289042415172425E-2</v>
      </c>
      <c r="BD1507" s="320">
        <f>_xll.qlIndexFixing($BE$1,AZ1507,TRUE,_xll.ohTrigger(Trigger,Trigger12M))</f>
        <v>1.5302084146790559E-2</v>
      </c>
    </row>
    <row r="1508" spans="51:56" ht="11.25" customHeight="1" x14ac:dyDescent="0.25">
      <c r="AY1508" s="159" t="s">
        <v>90</v>
      </c>
      <c r="AZ1508" s="158">
        <f>_xll.qlInterestRateIndexFixingDate(Currency&amp;"ibor"&amp;Tenor,BA1508,Trigger)</f>
        <v>49858</v>
      </c>
      <c r="BA1508" s="158">
        <f>_xll.qlCalendarAdvance(Calendar,BA1507,AY1508,"f",,Trigger)</f>
        <v>49860</v>
      </c>
      <c r="BB1508" s="158">
        <f>_xll.qlInterestRateIndexMaturity(Currency&amp;"ibor"&amp;Tenor,BA1508,Trigger)</f>
        <v>50227</v>
      </c>
      <c r="BC1508" s="320">
        <f>_xll.qlIndexFixing($AC$5,AZ1508,TRUE,_xll.ohTrigger(Trigger,Trigger12M))</f>
        <v>1.5283369580379121E-2</v>
      </c>
      <c r="BD1508" s="320">
        <f>_xll.qlIndexFixing($BE$1,AZ1508,TRUE,_xll.ohTrigger(Trigger,Trigger12M))</f>
        <v>1.5296268607689158E-2</v>
      </c>
    </row>
    <row r="1509" spans="51:56" ht="11.25" customHeight="1" x14ac:dyDescent="0.25">
      <c r="AY1509" s="159" t="s">
        <v>90</v>
      </c>
      <c r="AZ1509" s="158">
        <f>_xll.qlInterestRateIndexFixingDate(Currency&amp;"ibor"&amp;Tenor,BA1509,Trigger)</f>
        <v>49865</v>
      </c>
      <c r="BA1509" s="158">
        <f>_xll.qlCalendarAdvance(Calendar,BA1508,AY1509,"f",,Trigger)</f>
        <v>49867</v>
      </c>
      <c r="BB1509" s="158">
        <f>_xll.qlInterestRateIndexMaturity(Currency&amp;"ibor"&amp;Tenor,BA1509,Trigger)</f>
        <v>50234</v>
      </c>
      <c r="BC1509" s="320">
        <f>_xll.qlIndexFixing($AC$5,AZ1509,TRUE,_xll.ohTrigger(Trigger,Trigger12M))</f>
        <v>1.527768277236324E-2</v>
      </c>
      <c r="BD1509" s="320">
        <f>_xll.qlIndexFixing($BE$1,AZ1509,TRUE,_xll.ohTrigger(Trigger,Trigger12M))</f>
        <v>1.5290478816233952E-2</v>
      </c>
    </row>
    <row r="1510" spans="51:56" ht="11.25" customHeight="1" x14ac:dyDescent="0.25">
      <c r="AY1510" s="159" t="s">
        <v>90</v>
      </c>
      <c r="AZ1510" s="158">
        <f>_xll.qlInterestRateIndexFixingDate(Currency&amp;"ibor"&amp;Tenor,BA1510,Trigger)</f>
        <v>49872</v>
      </c>
      <c r="BA1510" s="158">
        <f>_xll.qlCalendarAdvance(Calendar,BA1509,AY1510,"f",,Trigger)</f>
        <v>49874</v>
      </c>
      <c r="BB1510" s="158">
        <f>_xll.qlInterestRateIndexMaturity(Currency&amp;"ibor"&amp;Tenor,BA1510,Trigger)</f>
        <v>50241</v>
      </c>
      <c r="BC1510" s="320">
        <f>_xll.qlIndexFixing($AC$5,AZ1510,TRUE,_xll.ohTrigger(Trigger,Trigger12M))</f>
        <v>1.5271981991364586E-2</v>
      </c>
      <c r="BD1510" s="320">
        <f>_xll.qlIndexFixing($BE$1,AZ1510,TRUE,_xll.ohTrigger(Trigger,Trigger12M))</f>
        <v>1.5284714939677747E-2</v>
      </c>
    </row>
    <row r="1511" spans="51:56" ht="11.25" customHeight="1" x14ac:dyDescent="0.25">
      <c r="AY1511" s="159" t="s">
        <v>90</v>
      </c>
      <c r="AZ1511" s="158">
        <f>_xll.qlInterestRateIndexFixingDate(Currency&amp;"ibor"&amp;Tenor,BA1511,Trigger)</f>
        <v>49879</v>
      </c>
      <c r="BA1511" s="158">
        <f>_xll.qlCalendarAdvance(Calendar,BA1510,AY1511,"f",,Trigger)</f>
        <v>49881</v>
      </c>
      <c r="BB1511" s="158">
        <f>_xll.qlInterestRateIndexMaturity(Currency&amp;"ibor"&amp;Tenor,BA1511,Trigger)</f>
        <v>50248</v>
      </c>
      <c r="BC1511" s="320">
        <f>_xll.qlIndexFixing($AC$5,AZ1511,TRUE,_xll.ohTrigger(Trigger,Trigger12M))</f>
        <v>1.5266267237623626E-2</v>
      </c>
      <c r="BD1511" s="320">
        <f>_xll.qlIndexFixing($BE$1,AZ1511,TRUE,_xll.ohTrigger(Trigger,Trigger12M))</f>
        <v>1.5278977145271605E-2</v>
      </c>
    </row>
    <row r="1512" spans="51:56" ht="11.25" customHeight="1" x14ac:dyDescent="0.25">
      <c r="AY1512" s="159" t="s">
        <v>90</v>
      </c>
      <c r="AZ1512" s="158">
        <f>_xll.qlInterestRateIndexFixingDate(Currency&amp;"ibor"&amp;Tenor,BA1512,Trigger)</f>
        <v>49886</v>
      </c>
      <c r="BA1512" s="158">
        <f>_xll.qlCalendarAdvance(Calendar,BA1511,AY1512,"f",,Trigger)</f>
        <v>49888</v>
      </c>
      <c r="BB1512" s="158">
        <f>_xll.qlInterestRateIndexMaturity(Currency&amp;"ibor"&amp;Tenor,BA1512,Trigger)</f>
        <v>50255</v>
      </c>
      <c r="BC1512" s="320">
        <f>_xll.qlIndexFixing($AC$5,AZ1512,TRUE,_xll.ohTrigger(Trigger,Trigger12M))</f>
        <v>1.5260538511380815E-2</v>
      </c>
      <c r="BD1512" s="320">
        <f>_xll.qlIndexFixing($BE$1,AZ1512,TRUE,_xll.ohTrigger(Trigger,Trigger12M))</f>
        <v>1.5273265600263977E-2</v>
      </c>
    </row>
    <row r="1513" spans="51:56" ht="11.25" customHeight="1" x14ac:dyDescent="0.25">
      <c r="AY1513" s="159" t="s">
        <v>90</v>
      </c>
      <c r="AZ1513" s="158">
        <f>_xll.qlInterestRateIndexFixingDate(Currency&amp;"ibor"&amp;Tenor,BA1513,Trigger)</f>
        <v>49893</v>
      </c>
      <c r="BA1513" s="158">
        <f>_xll.qlCalendarAdvance(Calendar,BA1512,AY1513,"f",,Trigger)</f>
        <v>49895</v>
      </c>
      <c r="BB1513" s="158">
        <f>_xll.qlInterestRateIndexMaturity(Currency&amp;"ibor"&amp;Tenor,BA1513,Trigger)</f>
        <v>50262</v>
      </c>
      <c r="BC1513" s="320">
        <f>_xll.qlIndexFixing($AC$5,AZ1513,TRUE,_xll.ohTrigger(Trigger,Trigger12M))</f>
        <v>1.5254795812877926E-2</v>
      </c>
      <c r="BD1513" s="320">
        <f>_xll.qlIndexFixing($BE$1,AZ1513,TRUE,_xll.ohTrigger(Trigger,Trigger12M))</f>
        <v>1.526758047190244E-2</v>
      </c>
    </row>
    <row r="1514" spans="51:56" ht="11.25" customHeight="1" x14ac:dyDescent="0.25">
      <c r="AY1514" s="159" t="s">
        <v>90</v>
      </c>
      <c r="AZ1514" s="158">
        <f>_xll.qlInterestRateIndexFixingDate(Currency&amp;"ibor"&amp;Tenor,BA1514,Trigger)</f>
        <v>49900</v>
      </c>
      <c r="BA1514" s="158">
        <f>_xll.qlCalendarAdvance(Calendar,BA1513,AY1514,"f",,Trigger)</f>
        <v>49902</v>
      </c>
      <c r="BB1514" s="158">
        <f>_xll.qlInterestRateIndexMaturity(Currency&amp;"ibor"&amp;Tenor,BA1514,Trigger)</f>
        <v>50269</v>
      </c>
      <c r="BC1514" s="320">
        <f>_xll.qlIndexFixing($AC$5,AZ1514,TRUE,_xll.ohTrigger(Trigger,Trigger12M))</f>
        <v>1.5249039142356945E-2</v>
      </c>
      <c r="BD1514" s="320">
        <f>_xll.qlIndexFixing($BE$1,AZ1514,TRUE,_xll.ohTrigger(Trigger,Trigger12M))</f>
        <v>1.5261921927432394E-2</v>
      </c>
    </row>
    <row r="1515" spans="51:56" ht="11.25" customHeight="1" x14ac:dyDescent="0.25">
      <c r="AY1515" s="159" t="s">
        <v>90</v>
      </c>
      <c r="AZ1515" s="158">
        <f>_xll.qlInterestRateIndexFixingDate(Currency&amp;"ibor"&amp;Tenor,BA1515,Trigger)</f>
        <v>49907</v>
      </c>
      <c r="BA1515" s="158">
        <f>_xll.qlCalendarAdvance(Calendar,BA1514,AY1515,"f",,Trigger)</f>
        <v>49909</v>
      </c>
      <c r="BB1515" s="158">
        <f>_xll.qlInterestRateIndexMaturity(Currency&amp;"ibor"&amp;Tenor,BA1515,Trigger)</f>
        <v>50276</v>
      </c>
      <c r="BC1515" s="320">
        <f>_xll.qlIndexFixing($AC$5,AZ1515,TRUE,_xll.ohTrigger(Trigger,Trigger12M))</f>
        <v>1.5243268500060074E-2</v>
      </c>
      <c r="BD1515" s="320">
        <f>_xll.qlIndexFixing($BE$1,AZ1515,TRUE,_xll.ohTrigger(Trigger,Trigger12M))</f>
        <v>1.5256290134097497E-2</v>
      </c>
    </row>
    <row r="1516" spans="51:56" ht="11.25" customHeight="1" x14ac:dyDescent="0.25">
      <c r="AY1516" s="159" t="s">
        <v>90</v>
      </c>
      <c r="AZ1516" s="158">
        <f>_xll.qlInterestRateIndexFixingDate(Currency&amp;"ibor"&amp;Tenor,BA1516,Trigger)</f>
        <v>49914</v>
      </c>
      <c r="BA1516" s="158">
        <f>_xll.qlCalendarAdvance(Calendar,BA1515,AY1516,"f",,Trigger)</f>
        <v>49916</v>
      </c>
      <c r="BB1516" s="158">
        <f>_xll.qlInterestRateIndexMaturity(Currency&amp;"ibor"&amp;Tenor,BA1516,Trigger)</f>
        <v>50283</v>
      </c>
      <c r="BC1516" s="320">
        <f>_xll.qlIndexFixing($AC$5,AZ1516,TRUE,_xll.ohTrigger(Trigger,Trigger12M))</f>
        <v>1.5237483886230826E-2</v>
      </c>
      <c r="BD1516" s="320">
        <f>_xll.qlIndexFixing($BE$1,AZ1516,TRUE,_xll.ohTrigger(Trigger,Trigger12M))</f>
        <v>1.5250685259140319E-2</v>
      </c>
    </row>
    <row r="1517" spans="51:56" ht="11.25" customHeight="1" x14ac:dyDescent="0.25">
      <c r="AY1517" s="159" t="s">
        <v>90</v>
      </c>
      <c r="AZ1517" s="158">
        <f>_xll.qlInterestRateIndexFixingDate(Currency&amp;"ibor"&amp;Tenor,BA1517,Trigger)</f>
        <v>49921</v>
      </c>
      <c r="BA1517" s="158">
        <f>_xll.qlCalendarAdvance(Calendar,BA1516,AY1517,"f",,Trigger)</f>
        <v>49923</v>
      </c>
      <c r="BB1517" s="158">
        <f>_xll.qlInterestRateIndexMaturity(Currency&amp;"ibor"&amp;Tenor,BA1517,Trigger)</f>
        <v>50290</v>
      </c>
      <c r="BC1517" s="320">
        <f>_xll.qlIndexFixing($AC$5,AZ1517,TRUE,_xll.ohTrigger(Trigger,Trigger12M))</f>
        <v>1.5231685301113363E-2</v>
      </c>
      <c r="BD1517" s="320">
        <f>_xll.qlIndexFixing($BE$1,AZ1517,TRUE,_xll.ohTrigger(Trigger,Trigger12M))</f>
        <v>1.524510746980081E-2</v>
      </c>
    </row>
    <row r="1518" spans="51:56" ht="11.25" customHeight="1" x14ac:dyDescent="0.25">
      <c r="AY1518" s="159" t="s">
        <v>90</v>
      </c>
      <c r="AZ1518" s="158">
        <f>_xll.qlInterestRateIndexFixingDate(Currency&amp;"ibor"&amp;Tenor,BA1518,Trigger)</f>
        <v>49928</v>
      </c>
      <c r="BA1518" s="158">
        <f>_xll.qlCalendarAdvance(Calendar,BA1517,AY1518,"f",,Trigger)</f>
        <v>49930</v>
      </c>
      <c r="BB1518" s="158">
        <f>_xll.qlInterestRateIndexMaturity(Currency&amp;"ibor"&amp;Tenor,BA1518,Trigger)</f>
        <v>50297</v>
      </c>
      <c r="BC1518" s="320">
        <f>_xll.qlIndexFixing($AC$5,AZ1518,TRUE,_xll.ohTrigger(Trigger,Trigger12M))</f>
        <v>1.5225872744951416E-2</v>
      </c>
      <c r="BD1518" s="320">
        <f>_xll.qlIndexFixing($BE$1,AZ1518,TRUE,_xll.ohTrigger(Trigger,Trigger12M))</f>
        <v>1.5239556933318278E-2</v>
      </c>
    </row>
    <row r="1519" spans="51:56" ht="11.25" customHeight="1" x14ac:dyDescent="0.25">
      <c r="AY1519" s="159" t="s">
        <v>90</v>
      </c>
      <c r="AZ1519" s="158">
        <f>_xll.qlInterestRateIndexFixingDate(Currency&amp;"ibor"&amp;Tenor,BA1519,Trigger)</f>
        <v>49935</v>
      </c>
      <c r="BA1519" s="158">
        <f>_xll.qlCalendarAdvance(Calendar,BA1518,AY1519,"f",,Trigger)</f>
        <v>49937</v>
      </c>
      <c r="BB1519" s="158">
        <f>_xll.qlInterestRateIndexMaturity(Currency&amp;"ibor"&amp;Tenor,BA1519,Trigger)</f>
        <v>50304</v>
      </c>
      <c r="BC1519" s="320">
        <f>_xll.qlIndexFixing($AC$5,AZ1519,TRUE,_xll.ohTrigger(Trigger,Trigger12M))</f>
        <v>1.5220046217990238E-2</v>
      </c>
      <c r="BD1519" s="320">
        <f>_xll.qlIndexFixing($BE$1,AZ1519,TRUE,_xll.ohTrigger(Trigger,Trigger12M))</f>
        <v>1.5234033816930061E-2</v>
      </c>
    </row>
    <row r="1520" spans="51:56" ht="11.25" customHeight="1" x14ac:dyDescent="0.25">
      <c r="AY1520" s="159" t="s">
        <v>90</v>
      </c>
      <c r="AZ1520" s="158">
        <f>_xll.qlInterestRateIndexFixingDate(Currency&amp;"ibor"&amp;Tenor,BA1520,Trigger)</f>
        <v>49942</v>
      </c>
      <c r="BA1520" s="158">
        <f>_xll.qlCalendarAdvance(Calendar,BA1519,AY1520,"f",,Trigger)</f>
        <v>49944</v>
      </c>
      <c r="BB1520" s="158">
        <f>_xll.qlInterestRateIndexMaturity(Currency&amp;"ibor"&amp;Tenor,BA1520,Trigger)</f>
        <v>50311</v>
      </c>
      <c r="BC1520" s="320">
        <f>_xll.qlIndexFixing($AC$5,AZ1520,TRUE,_xll.ohTrigger(Trigger,Trigger12M))</f>
        <v>1.5214205720475082E-2</v>
      </c>
      <c r="BD1520" s="320">
        <f>_xll.qlIndexFixing($BE$1,AZ1520,TRUE,_xll.ohTrigger(Trigger,Trigger12M))</f>
        <v>1.522853828787241E-2</v>
      </c>
    </row>
    <row r="1521" spans="51:56" ht="11.25" customHeight="1" x14ac:dyDescent="0.25">
      <c r="AY1521" s="159" t="s">
        <v>90</v>
      </c>
      <c r="AZ1521" s="158">
        <f>_xll.qlInterestRateIndexFixingDate(Currency&amp;"ibor"&amp;Tenor,BA1521,Trigger)</f>
        <v>49949</v>
      </c>
      <c r="BA1521" s="158">
        <f>_xll.qlCalendarAdvance(Calendar,BA1520,AY1521,"f",,Trigger)</f>
        <v>49951</v>
      </c>
      <c r="BB1521" s="158">
        <f>_xll.qlInterestRateIndexMaturity(Currency&amp;"ibor"&amp;Tenor,BA1521,Trigger)</f>
        <v>50318</v>
      </c>
      <c r="BC1521" s="320">
        <f>_xll.qlIndexFixing($AC$5,AZ1521,TRUE,_xll.ohTrigger(Trigger,Trigger12M))</f>
        <v>1.5208351252652727E-2</v>
      </c>
      <c r="BD1521" s="320">
        <f>_xll.qlIndexFixing($BE$1,AZ1521,TRUE,_xll.ohTrigger(Trigger,Trigger12M))</f>
        <v>1.52230705133794E-2</v>
      </c>
    </row>
    <row r="1522" spans="51:56" ht="11.25" customHeight="1" x14ac:dyDescent="0.25">
      <c r="AY1522" s="159" t="s">
        <v>90</v>
      </c>
      <c r="AZ1522" s="158">
        <f>_xll.qlInterestRateIndexFixingDate(Currency&amp;"ibor"&amp;Tenor,BA1522,Trigger)</f>
        <v>49956</v>
      </c>
      <c r="BA1522" s="158">
        <f>_xll.qlCalendarAdvance(Calendar,BA1521,AY1522,"f",,Trigger)</f>
        <v>49958</v>
      </c>
      <c r="BB1522" s="158">
        <f>_xll.qlInterestRateIndexMaturity(Currency&amp;"ibor"&amp;Tenor,BA1522,Trigger)</f>
        <v>50325</v>
      </c>
      <c r="BC1522" s="320">
        <f>_xll.qlIndexFixing($AC$5,AZ1522,TRUE,_xll.ohTrigger(Trigger,Trigger12M))</f>
        <v>1.5202482814769295E-2</v>
      </c>
      <c r="BD1522" s="320">
        <f>_xll.qlIndexFixing($BE$1,AZ1522,TRUE,_xll.ohTrigger(Trigger,Trigger12M))</f>
        <v>1.5217630660684888E-2</v>
      </c>
    </row>
    <row r="1523" spans="51:56" ht="11.25" customHeight="1" x14ac:dyDescent="0.25">
      <c r="AY1523" s="159" t="s">
        <v>90</v>
      </c>
      <c r="AZ1523" s="158">
        <f>_xll.qlInterestRateIndexFixingDate(Currency&amp;"ibor"&amp;Tenor,BA1523,Trigger)</f>
        <v>49963</v>
      </c>
      <c r="BA1523" s="158">
        <f>_xll.qlCalendarAdvance(Calendar,BA1522,AY1523,"f",,Trigger)</f>
        <v>49965</v>
      </c>
      <c r="BB1523" s="158">
        <f>_xll.qlInterestRateIndexMaturity(Currency&amp;"ibor"&amp;Tenor,BA1523,Trigger)</f>
        <v>50332</v>
      </c>
      <c r="BC1523" s="320">
        <f>_xll.qlIndexFixing($AC$5,AZ1523,TRUE,_xll.ohTrigger(Trigger,Trigger12M))</f>
        <v>1.5196600407072221E-2</v>
      </c>
      <c r="BD1523" s="320">
        <f>_xll.qlIndexFixing($BE$1,AZ1523,TRUE,_xll.ohTrigger(Trigger,Trigger12M))</f>
        <v>1.5212218897020114E-2</v>
      </c>
    </row>
    <row r="1524" spans="51:56" ht="11.25" customHeight="1" x14ac:dyDescent="0.25">
      <c r="AY1524" s="159" t="s">
        <v>90</v>
      </c>
      <c r="AZ1524" s="158">
        <f>_xll.qlInterestRateIndexFixingDate(Currency&amp;"ibor"&amp;Tenor,BA1524,Trigger)</f>
        <v>49970</v>
      </c>
      <c r="BA1524" s="158">
        <f>_xll.qlCalendarAdvance(Calendar,BA1523,AY1524,"f",,Trigger)</f>
        <v>49972</v>
      </c>
      <c r="BB1524" s="158">
        <f>_xll.qlInterestRateIndexMaturity(Currency&amp;"ibor"&amp;Tenor,BA1524,Trigger)</f>
        <v>50339</v>
      </c>
      <c r="BC1524" s="320">
        <f>_xll.qlIndexFixing($AC$5,AZ1524,TRUE,_xll.ohTrigger(Trigger,Trigger12M))</f>
        <v>1.5190704029809368E-2</v>
      </c>
      <c r="BD1524" s="320">
        <f>_xll.qlIndexFixing($BE$1,AZ1524,TRUE,_xll.ohTrigger(Trigger,Trigger12M))</f>
        <v>1.5206835389616107E-2</v>
      </c>
    </row>
    <row r="1525" spans="51:56" ht="11.25" customHeight="1" x14ac:dyDescent="0.25">
      <c r="AY1525" s="159" t="s">
        <v>90</v>
      </c>
      <c r="AZ1525" s="158">
        <f>_xll.qlInterestRateIndexFixingDate(Currency&amp;"ibor"&amp;Tenor,BA1525,Trigger)</f>
        <v>49977</v>
      </c>
      <c r="BA1525" s="158">
        <f>_xll.qlCalendarAdvance(Calendar,BA1524,AY1525,"f",,Trigger)</f>
        <v>49979</v>
      </c>
      <c r="BB1525" s="158">
        <f>_xll.qlInterestRateIndexMaturity(Currency&amp;"ibor"&amp;Tenor,BA1525,Trigger)</f>
        <v>50343</v>
      </c>
      <c r="BC1525" s="320">
        <f>_xll.qlIndexFixing($AC$5,AZ1525,TRUE,_xll.ohTrigger(Trigger,Trigger12M))</f>
        <v>1.5185267602636951E-2</v>
      </c>
      <c r="BD1525" s="320">
        <f>_xll.qlIndexFixing($BE$1,AZ1525,TRUE,_xll.ohTrigger(Trigger,Trigger12M))</f>
        <v>1.5201614211370822E-2</v>
      </c>
    </row>
    <row r="1526" spans="51:56" ht="11.25" customHeight="1" x14ac:dyDescent="0.25">
      <c r="AY1526" s="159" t="s">
        <v>90</v>
      </c>
      <c r="AZ1526" s="158">
        <f>_xll.qlInterestRateIndexFixingDate(Currency&amp;"ibor"&amp;Tenor,BA1526,Trigger)</f>
        <v>49984</v>
      </c>
      <c r="BA1526" s="158">
        <f>_xll.qlCalendarAdvance(Calendar,BA1525,AY1526,"f",,Trigger)</f>
        <v>49986</v>
      </c>
      <c r="BB1526" s="158">
        <f>_xll.qlInterestRateIndexMaturity(Currency&amp;"ibor"&amp;Tenor,BA1526,Trigger)</f>
        <v>50353</v>
      </c>
      <c r="BC1526" s="320">
        <f>_xll.qlIndexFixing($AC$5,AZ1526,TRUE,_xll.ohTrigger(Trigger,Trigger12M))</f>
        <v>1.5178869367581289E-2</v>
      </c>
      <c r="BD1526" s="320">
        <f>_xll.qlIndexFixing($BE$1,AZ1526,TRUE,_xll.ohTrigger(Trigger,Trigger12M))</f>
        <v>1.5196153812506641E-2</v>
      </c>
    </row>
    <row r="1527" spans="51:56" ht="11.25" customHeight="1" x14ac:dyDescent="0.25">
      <c r="AY1527" s="159" t="s">
        <v>90</v>
      </c>
      <c r="AZ1527" s="158">
        <f>_xll.qlInterestRateIndexFixingDate(Currency&amp;"ibor"&amp;Tenor,BA1527,Trigger)</f>
        <v>49991</v>
      </c>
      <c r="BA1527" s="158">
        <f>_xll.qlCalendarAdvance(Calendar,BA1526,AY1527,"f",,Trigger)</f>
        <v>49993</v>
      </c>
      <c r="BB1527" s="158">
        <f>_xll.qlInterestRateIndexMaturity(Currency&amp;"ibor"&amp;Tenor,BA1527,Trigger)</f>
        <v>50360</v>
      </c>
      <c r="BC1527" s="320">
        <f>_xll.qlIndexFixing($AC$5,AZ1527,TRUE,_xll.ohTrigger(Trigger,Trigger12M))</f>
        <v>1.5172931083114844E-2</v>
      </c>
      <c r="BD1527" s="320">
        <f>_xll.qlIndexFixing($BE$1,AZ1527,TRUE,_xll.ohTrigger(Trigger,Trigger12M))</f>
        <v>1.5190856077256482E-2</v>
      </c>
    </row>
    <row r="1528" spans="51:56" ht="11.25" customHeight="1" x14ac:dyDescent="0.25">
      <c r="AY1528" s="159" t="s">
        <v>90</v>
      </c>
      <c r="AZ1528" s="158">
        <f>_xll.qlInterestRateIndexFixingDate(Currency&amp;"ibor"&amp;Tenor,BA1528,Trigger)</f>
        <v>49998</v>
      </c>
      <c r="BA1528" s="158">
        <f>_xll.qlCalendarAdvance(Calendar,BA1527,AY1528,"f",,Trigger)</f>
        <v>50000</v>
      </c>
      <c r="BB1528" s="158">
        <f>_xll.qlInterestRateIndexMaturity(Currency&amp;"ibor"&amp;Tenor,BA1528,Trigger)</f>
        <v>50367</v>
      </c>
      <c r="BC1528" s="320">
        <f>_xll.qlIndexFixing($AC$5,AZ1528,TRUE,_xll.ohTrigger(Trigger,Trigger12M))</f>
        <v>1.5166978830079973E-2</v>
      </c>
      <c r="BD1528" s="320">
        <f>_xll.qlIndexFixing($BE$1,AZ1528,TRUE,_xll.ohTrigger(Trigger,Trigger12M))</f>
        <v>1.5185587267177898E-2</v>
      </c>
    </row>
    <row r="1529" spans="51:56" ht="11.25" customHeight="1" x14ac:dyDescent="0.25">
      <c r="AY1529" s="159" t="s">
        <v>90</v>
      </c>
      <c r="AZ1529" s="158">
        <f>_xll.qlInterestRateIndexFixingDate(Currency&amp;"ibor"&amp;Tenor,BA1529,Trigger)</f>
        <v>50005</v>
      </c>
      <c r="BA1529" s="158">
        <f>_xll.qlCalendarAdvance(Calendar,BA1528,AY1529,"f",,Trigger)</f>
        <v>50007</v>
      </c>
      <c r="BB1529" s="158">
        <f>_xll.qlInterestRateIndexMaturity(Currency&amp;"ibor"&amp;Tenor,BA1529,Trigger)</f>
        <v>50374</v>
      </c>
      <c r="BC1529" s="320">
        <f>_xll.qlIndexFixing($AC$5,AZ1529,TRUE,_xll.ohTrigger(Trigger,Trigger12M))</f>
        <v>1.5161012608727589E-2</v>
      </c>
      <c r="BD1529" s="320">
        <f>_xll.qlIndexFixing($BE$1,AZ1529,TRUE,_xll.ohTrigger(Trigger,Trigger12M))</f>
        <v>1.5180347549495163E-2</v>
      </c>
    </row>
    <row r="1530" spans="51:56" ht="11.25" customHeight="1" x14ac:dyDescent="0.25">
      <c r="AY1530" s="159" t="s">
        <v>90</v>
      </c>
      <c r="AZ1530" s="158">
        <f>_xll.qlInterestRateIndexFixingDate(Currency&amp;"ibor"&amp;Tenor,BA1530,Trigger)</f>
        <v>50012</v>
      </c>
      <c r="BA1530" s="158">
        <f>_xll.qlCalendarAdvance(Calendar,BA1529,AY1530,"f",,Trigger)</f>
        <v>50014</v>
      </c>
      <c r="BB1530" s="158">
        <f>_xll.qlInterestRateIndexMaturity(Currency&amp;"ibor"&amp;Tenor,BA1530,Trigger)</f>
        <v>50381</v>
      </c>
      <c r="BC1530" s="320">
        <f>_xll.qlIndexFixing($AC$5,AZ1530,TRUE,_xll.ohTrigger(Trigger,Trigger12M))</f>
        <v>1.5155032419309484E-2</v>
      </c>
      <c r="BD1530" s="320">
        <f>_xll.qlIndexFixing($BE$1,AZ1530,TRUE,_xll.ohTrigger(Trigger,Trigger12M))</f>
        <v>1.5175137091432551E-2</v>
      </c>
    </row>
    <row r="1531" spans="51:56" ht="11.25" customHeight="1" x14ac:dyDescent="0.25">
      <c r="AY1531" s="159" t="s">
        <v>90</v>
      </c>
      <c r="AZ1531" s="158">
        <f>_xll.qlInterestRateIndexFixingDate(Currency&amp;"ibor"&amp;Tenor,BA1531,Trigger)</f>
        <v>50019</v>
      </c>
      <c r="BA1531" s="158">
        <f>_xll.qlCalendarAdvance(Calendar,BA1530,AY1531,"f",,Trigger)</f>
        <v>50021</v>
      </c>
      <c r="BB1531" s="158">
        <f>_xll.qlInterestRateIndexMaturity(Currency&amp;"ibor"&amp;Tenor,BA1531,Trigger)</f>
        <v>50388</v>
      </c>
      <c r="BC1531" s="320">
        <f>_xll.qlIndexFixing($AC$5,AZ1531,TRUE,_xll.ohTrigger(Trigger,Trigger12M))</f>
        <v>1.5149038262077225E-2</v>
      </c>
      <c r="BD1531" s="320">
        <f>_xll.qlIndexFixing($BE$1,AZ1531,TRUE,_xll.ohTrigger(Trigger,Trigger12M))</f>
        <v>1.5169956060213463E-2</v>
      </c>
    </row>
    <row r="1532" spans="51:56" ht="11.25" customHeight="1" x14ac:dyDescent="0.25">
      <c r="AY1532" s="159" t="s">
        <v>90</v>
      </c>
      <c r="AZ1532" s="158">
        <f>_xll.qlInterestRateIndexFixingDate(Currency&amp;"ibor"&amp;Tenor,BA1532,Trigger)</f>
        <v>50026</v>
      </c>
      <c r="BA1532" s="158">
        <f>_xll.qlCalendarAdvance(Calendar,BA1531,AY1532,"f",,Trigger)</f>
        <v>50028</v>
      </c>
      <c r="BB1532" s="158">
        <f>_xll.qlInterestRateIndexMaturity(Currency&amp;"ibor"&amp;Tenor,BA1532,Trigger)</f>
        <v>50395</v>
      </c>
      <c r="BC1532" s="320">
        <f>_xll.qlIndexFixing($AC$5,AZ1532,TRUE,_xll.ohTrigger(Trigger,Trigger12M))</f>
        <v>1.5143030137283906E-2</v>
      </c>
      <c r="BD1532" s="320">
        <f>_xll.qlIndexFixing($BE$1,AZ1532,TRUE,_xll.ohTrigger(Trigger,Trigger12M))</f>
        <v>1.5164804623059556E-2</v>
      </c>
    </row>
    <row r="1533" spans="51:56" ht="11.25" customHeight="1" x14ac:dyDescent="0.25">
      <c r="AY1533" s="159" t="s">
        <v>90</v>
      </c>
      <c r="AZ1533" s="158">
        <f>_xll.qlInterestRateIndexFixingDate(Currency&amp;"ibor"&amp;Tenor,BA1533,Trigger)</f>
        <v>50032</v>
      </c>
      <c r="BA1533" s="158">
        <f>_xll.qlCalendarAdvance(Calendar,BA1532,AY1533,"f",,Trigger)</f>
        <v>50038</v>
      </c>
      <c r="BB1533" s="158">
        <f>_xll.qlInterestRateIndexMaturity(Currency&amp;"ibor"&amp;Tenor,BA1533,Trigger)</f>
        <v>50403</v>
      </c>
      <c r="BC1533" s="320">
        <f>_xll.qlIndexFixing($AC$5,AZ1533,TRUE,_xll.ohTrigger(Trigger,Trigger12M))</f>
        <v>1.5134383722581067E-2</v>
      </c>
      <c r="BD1533" s="320">
        <f>_xll.qlIndexFixing($BE$1,AZ1533,TRUE,_xll.ohTrigger(Trigger,Trigger12M))</f>
        <v>1.51575528443945E-2</v>
      </c>
    </row>
    <row r="1534" spans="51:56" ht="11.25" customHeight="1" x14ac:dyDescent="0.25">
      <c r="AY1534" s="159" t="s">
        <v>90</v>
      </c>
      <c r="AZ1534" s="158">
        <f>_xll.qlInterestRateIndexFixingDate(Currency&amp;"ibor"&amp;Tenor,BA1534,Trigger)</f>
        <v>50040</v>
      </c>
      <c r="BA1534" s="158">
        <f>_xll.qlCalendarAdvance(Calendar,BA1533,AY1534,"f",,Trigger)</f>
        <v>50045</v>
      </c>
      <c r="BB1534" s="158">
        <f>_xll.qlInterestRateIndexMaturity(Currency&amp;"ibor"&amp;Tenor,BA1534,Trigger)</f>
        <v>50410</v>
      </c>
      <c r="BC1534" s="320">
        <f>_xll.qlIndexFixing($AC$5,AZ1534,TRUE,_xll.ohTrigger(Trigger,Trigger12M))</f>
        <v>1.5128299579378671E-2</v>
      </c>
      <c r="BD1534" s="320">
        <f>_xll.qlIndexFixing($BE$1,AZ1534,TRUE,_xll.ohTrigger(Trigger,Trigger12M))</f>
        <v>1.5152469894917071E-2</v>
      </c>
    </row>
    <row r="1535" spans="51:56" ht="11.25" customHeight="1" x14ac:dyDescent="0.25">
      <c r="AY1535" s="159" t="s">
        <v>90</v>
      </c>
      <c r="AZ1535" s="158">
        <f>_xll.qlInterestRateIndexFixingDate(Currency&amp;"ibor"&amp;Tenor,BA1535,Trigger)</f>
        <v>50048</v>
      </c>
      <c r="BA1535" s="158">
        <f>_xll.qlCalendarAdvance(Calendar,BA1534,AY1535,"f",,Trigger)</f>
        <v>50052</v>
      </c>
      <c r="BB1535" s="158">
        <f>_xll.qlInterestRateIndexMaturity(Currency&amp;"ibor"&amp;Tenor,BA1535,Trigger)</f>
        <v>50417</v>
      </c>
      <c r="BC1535" s="320">
        <f>_xll.qlIndexFixing($AC$5,AZ1535,TRUE,_xll.ohTrigger(Trigger,Trigger12M))</f>
        <v>1.5122201394234968E-2</v>
      </c>
      <c r="BD1535" s="320">
        <f>_xll.qlIndexFixing($BE$1,AZ1535,TRUE,_xll.ohTrigger(Trigger,Trigger12M))</f>
        <v>1.5147417086285517E-2</v>
      </c>
    </row>
    <row r="1536" spans="51:56" ht="11.25" customHeight="1" x14ac:dyDescent="0.25">
      <c r="AY1536" s="159" t="s">
        <v>90</v>
      </c>
      <c r="AZ1536" s="158">
        <f>_xll.qlInterestRateIndexFixingDate(Currency&amp;"ibor"&amp;Tenor,BA1536,Trigger)</f>
        <v>50055</v>
      </c>
      <c r="BA1536" s="158">
        <f>_xll.qlCalendarAdvance(Calendar,BA1535,AY1536,"f",,Trigger)</f>
        <v>50059</v>
      </c>
      <c r="BB1536" s="158">
        <f>_xll.qlInterestRateIndexMaturity(Currency&amp;"ibor"&amp;Tenor,BA1536,Trigger)</f>
        <v>50424</v>
      </c>
      <c r="BC1536" s="320">
        <f>_xll.qlIndexFixing($AC$5,AZ1536,TRUE,_xll.ohTrigger(Trigger,Trigger12M))</f>
        <v>1.5116089167406189E-2</v>
      </c>
      <c r="BD1536" s="320">
        <f>_xll.qlIndexFixing($BE$1,AZ1536,TRUE,_xll.ohTrigger(Trigger,Trigger12M))</f>
        <v>1.5142394585707453E-2</v>
      </c>
    </row>
    <row r="1537" spans="51:56" ht="11.25" customHeight="1" x14ac:dyDescent="0.25">
      <c r="AY1537" s="159" t="s">
        <v>90</v>
      </c>
      <c r="AZ1537" s="158">
        <f>_xll.qlInterestRateIndexFixingDate(Currency&amp;"ibor"&amp;Tenor,BA1537,Trigger)</f>
        <v>50062</v>
      </c>
      <c r="BA1537" s="158">
        <f>_xll.qlCalendarAdvance(Calendar,BA1536,AY1537,"f",,Trigger)</f>
        <v>50066</v>
      </c>
      <c r="BB1537" s="158">
        <f>_xll.qlInterestRateIndexMaturity(Currency&amp;"ibor"&amp;Tenor,BA1537,Trigger)</f>
        <v>50431</v>
      </c>
      <c r="BC1537" s="320">
        <f>_xll.qlIndexFixing($AC$5,AZ1537,TRUE,_xll.ohTrigger(Trigger,Trigger12M))</f>
        <v>1.510996289915032E-2</v>
      </c>
      <c r="BD1537" s="320">
        <f>_xll.qlIndexFixing($BE$1,AZ1537,TRUE,_xll.ohTrigger(Trigger,Trigger12M))</f>
        <v>1.513740256039006E-2</v>
      </c>
    </row>
    <row r="1538" spans="51:56" ht="11.25" customHeight="1" x14ac:dyDescent="0.25">
      <c r="AY1538" s="159" t="s">
        <v>90</v>
      </c>
      <c r="AZ1538" s="158">
        <f>_xll.qlInterestRateIndexFixingDate(Currency&amp;"ibor"&amp;Tenor,BA1538,Trigger)</f>
        <v>50069</v>
      </c>
      <c r="BA1538" s="158">
        <f>_xll.qlCalendarAdvance(Calendar,BA1537,AY1538,"f",,Trigger)</f>
        <v>50073</v>
      </c>
      <c r="BB1538" s="158">
        <f>_xll.qlInterestRateIndexMaturity(Currency&amp;"ibor"&amp;Tenor,BA1538,Trigger)</f>
        <v>50438</v>
      </c>
      <c r="BC1538" s="320">
        <f>_xll.qlIndexFixing($AC$5,AZ1538,TRUE,_xll.ohTrigger(Trigger,Trigger12M))</f>
        <v>1.5103822589725348E-2</v>
      </c>
      <c r="BD1538" s="320">
        <f>_xll.qlIndexFixing($BE$1,AZ1538,TRUE,_xll.ohTrigger(Trigger,Trigger12M))</f>
        <v>1.5132441177538985E-2</v>
      </c>
    </row>
    <row r="1539" spans="51:56" ht="11.25" customHeight="1" x14ac:dyDescent="0.25">
      <c r="AY1539" s="159" t="s">
        <v>90</v>
      </c>
      <c r="AZ1539" s="158">
        <f>_xll.qlInterestRateIndexFixingDate(Currency&amp;"ibor"&amp;Tenor,BA1539,Trigger)</f>
        <v>50076</v>
      </c>
      <c r="BA1539" s="158">
        <f>_xll.qlCalendarAdvance(Calendar,BA1538,AY1539,"f",,Trigger)</f>
        <v>50080</v>
      </c>
      <c r="BB1539" s="158">
        <f>_xll.qlInterestRateIndexMaturity(Currency&amp;"ibor"&amp;Tenor,BA1539,Trigger)</f>
        <v>50445</v>
      </c>
      <c r="BC1539" s="320">
        <f>_xll.qlIndexFixing($AC$5,AZ1539,TRUE,_xll.ohTrigger(Trigger,Trigger12M))</f>
        <v>1.5097668239389912E-2</v>
      </c>
      <c r="BD1539" s="320">
        <f>_xll.qlIndexFixing($BE$1,AZ1539,TRUE,_xll.ohTrigger(Trigger,Trigger12M))</f>
        <v>1.5127510604360314E-2</v>
      </c>
    </row>
    <row r="1540" spans="51:56" ht="11.25" customHeight="1" x14ac:dyDescent="0.25">
      <c r="AY1540" s="159" t="s">
        <v>90</v>
      </c>
      <c r="AZ1540" s="158">
        <f>_xll.qlInterestRateIndexFixingDate(Currency&amp;"ibor"&amp;Tenor,BA1540,Trigger)</f>
        <v>50083</v>
      </c>
      <c r="BA1540" s="158">
        <f>_xll.qlCalendarAdvance(Calendar,BA1539,AY1540,"f",,Trigger)</f>
        <v>50087</v>
      </c>
      <c r="BB1540" s="158">
        <f>_xll.qlInterestRateIndexMaturity(Currency&amp;"ibor"&amp;Tenor,BA1540,Trigger)</f>
        <v>50452</v>
      </c>
      <c r="BC1540" s="320">
        <f>_xll.qlIndexFixing($AC$5,AZ1540,TRUE,_xll.ohTrigger(Trigger,Trigger12M))</f>
        <v>1.5091499848403534E-2</v>
      </c>
      <c r="BD1540" s="320">
        <f>_xll.qlIndexFixing($BE$1,AZ1540,TRUE,_xll.ohTrigger(Trigger,Trigger12M))</f>
        <v>1.5122611008059032E-2</v>
      </c>
    </row>
    <row r="1541" spans="51:56" ht="11.25" customHeight="1" x14ac:dyDescent="0.25">
      <c r="AY1541" s="159" t="s">
        <v>90</v>
      </c>
      <c r="AZ1541" s="158">
        <f>_xll.qlInterestRateIndexFixingDate(Currency&amp;"ibor"&amp;Tenor,BA1541,Trigger)</f>
        <v>50090</v>
      </c>
      <c r="BA1541" s="158">
        <f>_xll.qlCalendarAdvance(Calendar,BA1540,AY1541,"f",,Trigger)</f>
        <v>50094</v>
      </c>
      <c r="BB1541" s="158">
        <f>_xll.qlInterestRateIndexMaturity(Currency&amp;"ibor"&amp;Tenor,BA1541,Trigger)</f>
        <v>50459</v>
      </c>
      <c r="BC1541" s="320">
        <f>_xll.qlIndexFixing($AC$5,AZ1541,TRUE,_xll.ohTrigger(Trigger,Trigger12M))</f>
        <v>1.5085317417026171E-2</v>
      </c>
      <c r="BD1541" s="320">
        <f>_xll.qlIndexFixing($BE$1,AZ1541,TRUE,_xll.ohTrigger(Trigger,Trigger12M))</f>
        <v>1.5117742555839914E-2</v>
      </c>
    </row>
    <row r="1542" spans="51:56" ht="11.25" customHeight="1" x14ac:dyDescent="0.25">
      <c r="AY1542" s="159" t="s">
        <v>90</v>
      </c>
      <c r="AZ1542" s="158">
        <f>_xll.qlInterestRateIndexFixingDate(Currency&amp;"ibor"&amp;Tenor,BA1542,Trigger)</f>
        <v>50097</v>
      </c>
      <c r="BA1542" s="158">
        <f>_xll.qlCalendarAdvance(Calendar,BA1541,AY1542,"f",,Trigger)</f>
        <v>50101</v>
      </c>
      <c r="BB1542" s="158">
        <f>_xll.qlInterestRateIndexMaturity(Currency&amp;"ibor"&amp;Tenor,BA1542,Trigger)</f>
        <v>50466</v>
      </c>
      <c r="BC1542" s="320">
        <f>_xll.qlIndexFixing($AC$5,AZ1542,TRUE,_xll.ohTrigger(Trigger,Trigger12M))</f>
        <v>1.5079120945518432E-2</v>
      </c>
      <c r="BD1542" s="320">
        <f>_xll.qlIndexFixing($BE$1,AZ1542,TRUE,_xll.ohTrigger(Trigger,Trigger12M))</f>
        <v>1.5112905414907292E-2</v>
      </c>
    </row>
    <row r="1543" spans="51:56" ht="11.25" customHeight="1" x14ac:dyDescent="0.25">
      <c r="AY1543" s="159" t="s">
        <v>90</v>
      </c>
      <c r="AZ1543" s="158">
        <f>_xll.qlInterestRateIndexFixingDate(Currency&amp;"ibor"&amp;Tenor,BA1543,Trigger)</f>
        <v>50104</v>
      </c>
      <c r="BA1543" s="158">
        <f>_xll.qlCalendarAdvance(Calendar,BA1542,AY1543,"f",,Trigger)</f>
        <v>50108</v>
      </c>
      <c r="BB1543" s="158">
        <f>_xll.qlInterestRateIndexMaturity(Currency&amp;"ibor"&amp;Tenor,BA1543,Trigger)</f>
        <v>50473</v>
      </c>
      <c r="BC1543" s="320">
        <f>_xll.qlIndexFixing($AC$5,AZ1543,TRUE,_xll.ohTrigger(Trigger,Trigger12M))</f>
        <v>1.5072910434140935E-2</v>
      </c>
      <c r="BD1543" s="320">
        <f>_xll.qlIndexFixing($BE$1,AZ1543,TRUE,_xll.ohTrigger(Trigger,Trigger12M))</f>
        <v>1.5108099752465277E-2</v>
      </c>
    </row>
    <row r="1544" spans="51:56" ht="11.25" customHeight="1" x14ac:dyDescent="0.25">
      <c r="AY1544" s="159" t="s">
        <v>90</v>
      </c>
      <c r="AZ1544" s="158">
        <f>_xll.qlInterestRateIndexFixingDate(Currency&amp;"ibor"&amp;Tenor,BA1544,Trigger)</f>
        <v>50111</v>
      </c>
      <c r="BA1544" s="158">
        <f>_xll.qlCalendarAdvance(Calendar,BA1543,AY1544,"f",,Trigger)</f>
        <v>50115</v>
      </c>
      <c r="BB1544" s="158">
        <f>_xll.qlInterestRateIndexMaturity(Currency&amp;"ibor"&amp;Tenor,BA1544,Trigger)</f>
        <v>50480</v>
      </c>
      <c r="BC1544" s="320">
        <f>_xll.qlIndexFixing($AC$5,AZ1544,TRUE,_xll.ohTrigger(Trigger,Trigger12M))</f>
        <v>1.5066685883155824E-2</v>
      </c>
      <c r="BD1544" s="320">
        <f>_xll.qlIndexFixing($BE$1,AZ1544,TRUE,_xll.ohTrigger(Trigger,Trigger12M))</f>
        <v>1.5103325735718204E-2</v>
      </c>
    </row>
    <row r="1545" spans="51:56" ht="11.25" customHeight="1" x14ac:dyDescent="0.25">
      <c r="AY1545" s="159" t="s">
        <v>90</v>
      </c>
      <c r="AZ1545" s="158">
        <f>_xll.qlInterestRateIndexFixingDate(Currency&amp;"ibor"&amp;Tenor,BA1545,Trigger)</f>
        <v>50118</v>
      </c>
      <c r="BA1545" s="158">
        <f>_xll.qlCalendarAdvance(Calendar,BA1544,AY1545,"f",,Trigger)</f>
        <v>50122</v>
      </c>
      <c r="BB1545" s="158">
        <f>_xll.qlInterestRateIndexMaturity(Currency&amp;"ibor"&amp;Tenor,BA1545,Trigger)</f>
        <v>50487</v>
      </c>
      <c r="BC1545" s="320">
        <f>_xll.qlIndexFixing($AC$5,AZ1545,TRUE,_xll.ohTrigger(Trigger,Trigger12M))</f>
        <v>1.5060447292825246E-2</v>
      </c>
      <c r="BD1545" s="320">
        <f>_xll.qlIndexFixing($BE$1,AZ1545,TRUE,_xll.ohTrigger(Trigger,Trigger12M))</f>
        <v>1.5098583531869091E-2</v>
      </c>
    </row>
    <row r="1546" spans="51:56" ht="11.25" customHeight="1" x14ac:dyDescent="0.25">
      <c r="AY1546" s="159" t="s">
        <v>90</v>
      </c>
      <c r="AZ1546" s="158">
        <f>_xll.qlInterestRateIndexFixingDate(Currency&amp;"ibor"&amp;Tenor,BA1546,Trigger)</f>
        <v>50125</v>
      </c>
      <c r="BA1546" s="158">
        <f>_xll.qlCalendarAdvance(Calendar,BA1545,AY1546,"f",,Trigger)</f>
        <v>50129</v>
      </c>
      <c r="BB1546" s="158">
        <f>_xll.qlInterestRateIndexMaturity(Currency&amp;"ibor"&amp;Tenor,BA1546,Trigger)</f>
        <v>50494</v>
      </c>
      <c r="BC1546" s="320">
        <f>_xll.qlIndexFixing($AC$5,AZ1546,TRUE,_xll.ohTrigger(Trigger,Trigger12M))</f>
        <v>1.5054194663412004E-2</v>
      </c>
      <c r="BD1546" s="320">
        <f>_xll.qlIndexFixing($BE$1,AZ1546,TRUE,_xll.ohTrigger(Trigger,Trigger12M))</f>
        <v>1.5093873308122051E-2</v>
      </c>
    </row>
    <row r="1547" spans="51:56" ht="11.25" customHeight="1" x14ac:dyDescent="0.25">
      <c r="AY1547" s="159" t="s">
        <v>90</v>
      </c>
      <c r="AZ1547" s="158">
        <f>_xll.qlInterestRateIndexFixingDate(Currency&amp;"ibor"&amp;Tenor,BA1547,Trigger)</f>
        <v>50131</v>
      </c>
      <c r="BA1547" s="158">
        <f>_xll.qlCalendarAdvance(Calendar,BA1546,AY1547,"f",,Trigger)</f>
        <v>50137</v>
      </c>
      <c r="BB1547" s="158">
        <f>_xll.qlInterestRateIndexMaturity(Currency&amp;"ibor"&amp;Tenor,BA1547,Trigger)</f>
        <v>50502</v>
      </c>
      <c r="BC1547" s="320">
        <f>_xll.qlIndexFixing($AC$5,AZ1547,TRUE,_xll.ohTrigger(Trigger,Trigger12M))</f>
        <v>1.5047031610850385E-2</v>
      </c>
      <c r="BD1547" s="320">
        <f>_xll.qlIndexFixing($BE$1,AZ1547,TRUE,_xll.ohTrigger(Trigger,Trigger12M))</f>
        <v>1.5088529569064445E-2</v>
      </c>
    </row>
    <row r="1548" spans="51:56" ht="11.25" customHeight="1" x14ac:dyDescent="0.25">
      <c r="AY1548" s="159" t="s">
        <v>90</v>
      </c>
      <c r="AZ1548" s="158">
        <f>_xll.qlInterestRateIndexFixingDate(Currency&amp;"ibor"&amp;Tenor,BA1548,Trigger)</f>
        <v>50140</v>
      </c>
      <c r="BA1548" s="158">
        <f>_xll.qlCalendarAdvance(Calendar,BA1547,AY1548,"f",,Trigger)</f>
        <v>50144</v>
      </c>
      <c r="BB1548" s="158">
        <f>_xll.qlInterestRateIndexMaturity(Currency&amp;"ibor"&amp;Tenor,BA1548,Trigger)</f>
        <v>50509</v>
      </c>
      <c r="BC1548" s="320">
        <f>_xll.qlIndexFixing($AC$5,AZ1548,TRUE,_xll.ohTrigger(Trigger,Trigger12M))</f>
        <v>1.5040748898576884E-2</v>
      </c>
      <c r="BD1548" s="320">
        <f>_xll.qlIndexFixing($BE$1,AZ1548,TRUE,_xll.ohTrigger(Trigger,Trigger12M))</f>
        <v>1.5083888437138327E-2</v>
      </c>
    </row>
    <row r="1549" spans="51:56" ht="11.25" customHeight="1" x14ac:dyDescent="0.25">
      <c r="AY1549" s="159" t="s">
        <v>90</v>
      </c>
      <c r="AZ1549" s="158">
        <f>_xll.qlInterestRateIndexFixingDate(Currency&amp;"ibor"&amp;Tenor,BA1549,Trigger)</f>
        <v>50147</v>
      </c>
      <c r="BA1549" s="158">
        <f>_xll.qlCalendarAdvance(Calendar,BA1548,AY1549,"f",,Trigger)</f>
        <v>50151</v>
      </c>
      <c r="BB1549" s="158">
        <f>_xll.qlInterestRateIndexMaturity(Currency&amp;"ibor"&amp;Tenor,BA1549,Trigger)</f>
        <v>50516</v>
      </c>
      <c r="BC1549" s="320">
        <f>_xll.qlIndexFixing($AC$5,AZ1549,TRUE,_xll.ohTrigger(Trigger,Trigger12M))</f>
        <v>1.5034452148050962E-2</v>
      </c>
      <c r="BD1549" s="320">
        <f>_xll.qlIndexFixing($BE$1,AZ1549,TRUE,_xll.ohTrigger(Trigger,Trigger12M))</f>
        <v>1.5079279810810203E-2</v>
      </c>
    </row>
    <row r="1550" spans="51:56" ht="11.25" customHeight="1" x14ac:dyDescent="0.25">
      <c r="AY1550" s="159" t="s">
        <v>90</v>
      </c>
      <c r="AZ1550" s="158">
        <f>_xll.qlInterestRateIndexFixingDate(Currency&amp;"ibor"&amp;Tenor,BA1550,Trigger)</f>
        <v>50154</v>
      </c>
      <c r="BA1550" s="158">
        <f>_xll.qlCalendarAdvance(Calendar,BA1549,AY1550,"f",,Trigger)</f>
        <v>50158</v>
      </c>
      <c r="BB1550" s="158">
        <f>_xll.qlInterestRateIndexMaturity(Currency&amp;"ibor"&amp;Tenor,BA1550,Trigger)</f>
        <v>50523</v>
      </c>
      <c r="BC1550" s="320">
        <f>_xll.qlIndexFixing($AC$5,AZ1550,TRUE,_xll.ohTrigger(Trigger,Trigger12M))</f>
        <v>1.502814135953761E-2</v>
      </c>
      <c r="BD1550" s="320">
        <f>_xll.qlIndexFixing($BE$1,AZ1550,TRUE,_xll.ohTrigger(Trigger,Trigger12M))</f>
        <v>1.5074703857283531E-2</v>
      </c>
    </row>
    <row r="1551" spans="51:56" ht="11.25" customHeight="1" x14ac:dyDescent="0.25">
      <c r="AY1551" s="159" t="s">
        <v>90</v>
      </c>
      <c r="AZ1551" s="158">
        <f>_xll.qlInterestRateIndexFixingDate(Currency&amp;"ibor"&amp;Tenor,BA1551,Trigger)</f>
        <v>50160</v>
      </c>
      <c r="BA1551" s="158">
        <f>_xll.qlCalendarAdvance(Calendar,BA1550,AY1551,"f",,Trigger)</f>
        <v>50165</v>
      </c>
      <c r="BB1551" s="158">
        <f>_xll.qlInterestRateIndexMaturity(Currency&amp;"ibor"&amp;Tenor,BA1551,Trigger)</f>
        <v>50530</v>
      </c>
      <c r="BC1551" s="320">
        <f>_xll.qlIndexFixing($AC$5,AZ1551,TRUE,_xll.ohTrigger(Trigger,Trigger12M))</f>
        <v>1.5021816533303133E-2</v>
      </c>
      <c r="BD1551" s="320">
        <f>_xll.qlIndexFixing($BE$1,AZ1551,TRUE,_xll.ohTrigger(Trigger,Trigger12M))</f>
        <v>1.5070160743761546E-2</v>
      </c>
    </row>
    <row r="1552" spans="51:56" ht="11.25" customHeight="1" x14ac:dyDescent="0.25">
      <c r="AY1552" s="159" t="s">
        <v>90</v>
      </c>
      <c r="AZ1552" s="158">
        <f>_xll.qlInterestRateIndexFixingDate(Currency&amp;"ibor"&amp;Tenor,BA1552,Trigger)</f>
        <v>50168</v>
      </c>
      <c r="BA1552" s="158">
        <f>_xll.qlCalendarAdvance(Calendar,BA1551,AY1552,"f",,Trigger)</f>
        <v>50172</v>
      </c>
      <c r="BB1552" s="158">
        <f>_xll.qlInterestRateIndexMaturity(Currency&amp;"ibor"&amp;Tenor,BA1552,Trigger)</f>
        <v>50537</v>
      </c>
      <c r="BC1552" s="320">
        <f>_xll.qlIndexFixing($AC$5,AZ1552,TRUE,_xll.ohTrigger(Trigger,Trigger12M))</f>
        <v>1.5015477669613843E-2</v>
      </c>
      <c r="BD1552" s="320">
        <f>_xll.qlIndexFixing($BE$1,AZ1552,TRUE,_xll.ohTrigger(Trigger,Trigger12M))</f>
        <v>1.5065650637448363E-2</v>
      </c>
    </row>
    <row r="1553" spans="51:56" ht="11.25" customHeight="1" x14ac:dyDescent="0.25">
      <c r="AY1553" s="159" t="s">
        <v>90</v>
      </c>
      <c r="AZ1553" s="158">
        <f>_xll.qlInterestRateIndexFixingDate(Currency&amp;"ibor"&amp;Tenor,BA1553,Trigger)</f>
        <v>50175</v>
      </c>
      <c r="BA1553" s="158">
        <f>_xll.qlCalendarAdvance(Calendar,BA1552,AY1553,"f",,Trigger)</f>
        <v>50179</v>
      </c>
      <c r="BB1553" s="158">
        <f>_xll.qlInterestRateIndexMaturity(Currency&amp;"ibor"&amp;Tenor,BA1553,Trigger)</f>
        <v>50544</v>
      </c>
      <c r="BC1553" s="320">
        <f>_xll.qlIndexFixing($AC$5,AZ1553,TRUE,_xll.ohTrigger(Trigger,Trigger12M))</f>
        <v>1.5010260075002576E-2</v>
      </c>
      <c r="BD1553" s="320">
        <f>_xll.qlIndexFixing($BE$1,AZ1553,TRUE,_xll.ohTrigger(Trigger,Trigger12M))</f>
        <v>1.5061173705547876E-2</v>
      </c>
    </row>
    <row r="1554" spans="51:56" ht="11.25" customHeight="1" x14ac:dyDescent="0.25">
      <c r="AY1554" s="159" t="s">
        <v>90</v>
      </c>
      <c r="AZ1554" s="158">
        <f>_xll.qlInterestRateIndexFixingDate(Currency&amp;"ibor"&amp;Tenor,BA1554,Trigger)</f>
        <v>50182</v>
      </c>
      <c r="BA1554" s="158">
        <f>_xll.qlCalendarAdvance(Calendar,BA1553,AY1554,"f",,Trigger)</f>
        <v>50186</v>
      </c>
      <c r="BB1554" s="158">
        <f>_xll.qlInterestRateIndexMaturity(Currency&amp;"ibor"&amp;Tenor,BA1554,Trigger)</f>
        <v>50551</v>
      </c>
      <c r="BC1554" s="320">
        <f>_xll.qlIndexFixing($AC$5,AZ1554,TRUE,_xll.ohTrigger(Trigger,Trigger12M))</f>
        <v>1.500548534306431E-2</v>
      </c>
      <c r="BD1554" s="320">
        <f>_xll.qlIndexFixing($BE$1,AZ1554,TRUE,_xll.ohTrigger(Trigger,Trigger12M))</f>
        <v>1.50567301152642E-2</v>
      </c>
    </row>
    <row r="1555" spans="51:56" ht="11.25" customHeight="1" x14ac:dyDescent="0.25">
      <c r="AY1555" s="159" t="s">
        <v>90</v>
      </c>
      <c r="AZ1555" s="158">
        <f>_xll.qlInterestRateIndexFixingDate(Currency&amp;"ibor"&amp;Tenor,BA1555,Trigger)</f>
        <v>50189</v>
      </c>
      <c r="BA1555" s="158">
        <f>_xll.qlCalendarAdvance(Calendar,BA1554,AY1555,"f",,Trigger)</f>
        <v>50193</v>
      </c>
      <c r="BB1555" s="158">
        <f>_xll.qlInterestRateIndexMaturity(Currency&amp;"ibor"&amp;Tenor,BA1555,Trigger)</f>
        <v>50558</v>
      </c>
      <c r="BC1555" s="320">
        <f>_xll.qlIndexFixing($AC$5,AZ1555,TRUE,_xll.ohTrigger(Trigger,Trigger12M))</f>
        <v>1.5000699814306167E-2</v>
      </c>
      <c r="BD1555" s="320">
        <f>_xll.qlIndexFixing($BE$1,AZ1555,TRUE,_xll.ohTrigger(Trigger,Trigger12M))</f>
        <v>1.5052320033801884E-2</v>
      </c>
    </row>
    <row r="1556" spans="51:56" ht="11.25" customHeight="1" x14ac:dyDescent="0.25">
      <c r="AY1556" s="159" t="s">
        <v>90</v>
      </c>
      <c r="AZ1556" s="158">
        <f>_xll.qlInterestRateIndexFixingDate(Currency&amp;"ibor"&amp;Tenor,BA1556,Trigger)</f>
        <v>50196</v>
      </c>
      <c r="BA1556" s="158">
        <f>_xll.qlCalendarAdvance(Calendar,BA1555,AY1556,"f",,Trigger)</f>
        <v>50200</v>
      </c>
      <c r="BB1556" s="158">
        <f>_xll.qlInterestRateIndexMaturity(Currency&amp;"ibor"&amp;Tenor,BA1556,Trigger)</f>
        <v>50565</v>
      </c>
      <c r="BC1556" s="320">
        <f>_xll.qlIndexFixing($AC$5,AZ1556,TRUE,_xll.ohTrigger(Trigger,Trigger12M))</f>
        <v>1.4995903488883638E-2</v>
      </c>
      <c r="BD1556" s="320">
        <f>_xll.qlIndexFixing($BE$1,AZ1556,TRUE,_xll.ohTrigger(Trigger,Trigger12M))</f>
        <v>1.5047943628365921E-2</v>
      </c>
    </row>
    <row r="1557" spans="51:56" ht="11.25" customHeight="1" x14ac:dyDescent="0.25">
      <c r="AY1557" s="159" t="s">
        <v>90</v>
      </c>
      <c r="AZ1557" s="158">
        <f>_xll.qlInterestRateIndexFixingDate(Currency&amp;"ibor"&amp;Tenor,BA1557,Trigger)</f>
        <v>50203</v>
      </c>
      <c r="BA1557" s="158">
        <f>_xll.qlCalendarAdvance(Calendar,BA1556,AY1557,"f",,Trigger)</f>
        <v>50207</v>
      </c>
      <c r="BB1557" s="158">
        <f>_xll.qlInterestRateIndexMaturity(Currency&amp;"ibor"&amp;Tenor,BA1557,Trigger)</f>
        <v>50572</v>
      </c>
      <c r="BC1557" s="320">
        <f>_xll.qlIndexFixing($AC$5,AZ1557,TRUE,_xll.ohTrigger(Trigger,Trigger12M))</f>
        <v>1.499109636695178E-2</v>
      </c>
      <c r="BD1557" s="320">
        <f>_xll.qlIndexFixing($BE$1,AZ1557,TRUE,_xll.ohTrigger(Trigger,Trigger12M))</f>
        <v>1.5043601066162173E-2</v>
      </c>
    </row>
    <row r="1558" spans="51:56" ht="11.25" customHeight="1" x14ac:dyDescent="0.25">
      <c r="AY1558" s="159" t="s">
        <v>90</v>
      </c>
      <c r="AZ1558" s="158">
        <f>_xll.qlInterestRateIndexFixingDate(Currency&amp;"ibor"&amp;Tenor,BA1558,Trigger)</f>
        <v>50210</v>
      </c>
      <c r="BA1558" s="158">
        <f>_xll.qlCalendarAdvance(Calendar,BA1557,AY1558,"f",,Trigger)</f>
        <v>50214</v>
      </c>
      <c r="BB1558" s="158">
        <f>_xll.qlInterestRateIndexMaturity(Currency&amp;"ibor"&amp;Tenor,BA1558,Trigger)</f>
        <v>50579</v>
      </c>
      <c r="BC1558" s="320">
        <f>_xll.qlIndexFixing($AC$5,AZ1558,TRUE,_xll.ohTrigger(Trigger,Trigger12M))</f>
        <v>1.4986278448666523E-2</v>
      </c>
      <c r="BD1558" s="320">
        <f>_xll.qlIndexFixing($BE$1,AZ1558,TRUE,_xll.ohTrigger(Trigger,Trigger12M))</f>
        <v>1.5039292514395852E-2</v>
      </c>
    </row>
    <row r="1559" spans="51:56" ht="11.25" customHeight="1" x14ac:dyDescent="0.25">
      <c r="AY1559" s="159" t="s">
        <v>90</v>
      </c>
      <c r="AZ1559" s="158">
        <f>_xll.qlInterestRateIndexFixingDate(Currency&amp;"ibor"&amp;Tenor,BA1559,Trigger)</f>
        <v>50217</v>
      </c>
      <c r="BA1559" s="158">
        <f>_xll.qlCalendarAdvance(Calendar,BA1558,AY1559,"f",,Trigger)</f>
        <v>50221</v>
      </c>
      <c r="BB1559" s="158">
        <f>_xll.qlInterestRateIndexMaturity(Currency&amp;"ibor"&amp;Tenor,BA1559,Trigger)</f>
        <v>50586</v>
      </c>
      <c r="BC1559" s="320">
        <f>_xll.qlIndexFixing($AC$5,AZ1559,TRUE,_xll.ohTrigger(Trigger,Trigger12M))</f>
        <v>1.4981449734183574E-2</v>
      </c>
      <c r="BD1559" s="320">
        <f>_xll.qlIndexFixing($BE$1,AZ1559,TRUE,_xll.ohTrigger(Trigger,Trigger12M))</f>
        <v>1.5035018140274133E-2</v>
      </c>
    </row>
    <row r="1560" spans="51:56" ht="11.25" customHeight="1" x14ac:dyDescent="0.25">
      <c r="AY1560" s="159" t="s">
        <v>90</v>
      </c>
      <c r="AZ1560" s="158">
        <f>_xll.qlInterestRateIndexFixingDate(Currency&amp;"ibor"&amp;Tenor,BA1560,Trigger)</f>
        <v>50224</v>
      </c>
      <c r="BA1560" s="158">
        <f>_xll.qlCalendarAdvance(Calendar,BA1559,AY1560,"f",,Trigger)</f>
        <v>50228</v>
      </c>
      <c r="BB1560" s="158">
        <f>_xll.qlInterestRateIndexMaturity(Currency&amp;"ibor"&amp;Tenor,BA1560,Trigger)</f>
        <v>50593</v>
      </c>
      <c r="BC1560" s="320">
        <f>_xll.qlIndexFixing($AC$5,AZ1560,TRUE,_xll.ohTrigger(Trigger,Trigger12M))</f>
        <v>1.4976610223659525E-2</v>
      </c>
      <c r="BD1560" s="320">
        <f>_xll.qlIndexFixing($BE$1,AZ1560,TRUE,_xll.ohTrigger(Trigger,Trigger12M))</f>
        <v>1.5030778111003763E-2</v>
      </c>
    </row>
    <row r="1561" spans="51:56" ht="11.25" customHeight="1" x14ac:dyDescent="0.25">
      <c r="AY1561" s="159" t="s">
        <v>90</v>
      </c>
      <c r="AZ1561" s="158">
        <f>_xll.qlInterestRateIndexFixingDate(Currency&amp;"ibor"&amp;Tenor,BA1561,Trigger)</f>
        <v>50231</v>
      </c>
      <c r="BA1561" s="158">
        <f>_xll.qlCalendarAdvance(Calendar,BA1560,AY1561,"f",,Trigger)</f>
        <v>50235</v>
      </c>
      <c r="BB1561" s="158">
        <f>_xll.qlInterestRateIndexMaturity(Currency&amp;"ibor"&amp;Tenor,BA1561,Trigger)</f>
        <v>50600</v>
      </c>
      <c r="BC1561" s="320">
        <f>_xll.qlIndexFixing($AC$5,AZ1561,TRUE,_xll.ohTrigger(Trigger,Trigger12M))</f>
        <v>1.4971759917251398E-2</v>
      </c>
      <c r="BD1561" s="320">
        <f>_xll.qlIndexFixing($BE$1,AZ1561,TRUE,_xll.ohTrigger(Trigger,Trigger12M))</f>
        <v>1.5026572593792574E-2</v>
      </c>
    </row>
    <row r="1562" spans="51:56" ht="11.25" customHeight="1" x14ac:dyDescent="0.25">
      <c r="AY1562" s="159" t="s">
        <v>90</v>
      </c>
      <c r="AZ1562" s="158">
        <f>_xll.qlInterestRateIndexFixingDate(Currency&amp;"ibor"&amp;Tenor,BA1562,Trigger)</f>
        <v>50238</v>
      </c>
      <c r="BA1562" s="158">
        <f>_xll.qlCalendarAdvance(Calendar,BA1561,AY1562,"f",,Trigger)</f>
        <v>50242</v>
      </c>
      <c r="BB1562" s="158">
        <f>_xll.qlInterestRateIndexMaturity(Currency&amp;"ibor"&amp;Tenor,BA1562,Trigger)</f>
        <v>50607</v>
      </c>
      <c r="BC1562" s="320">
        <f>_xll.qlIndexFixing($AC$5,AZ1562,TRUE,_xll.ohTrigger(Trigger,Trigger12M))</f>
        <v>1.496689881511578E-2</v>
      </c>
      <c r="BD1562" s="320">
        <f>_xll.qlIndexFixing($BE$1,AZ1562,TRUE,_xll.ohTrigger(Trigger,Trigger12M))</f>
        <v>1.5022401755849502E-2</v>
      </c>
    </row>
    <row r="1563" spans="51:56" ht="11.25" customHeight="1" x14ac:dyDescent="0.25">
      <c r="AY1563" s="159" t="s">
        <v>90</v>
      </c>
      <c r="AZ1563" s="158">
        <f>_xll.qlInterestRateIndexFixingDate(Currency&amp;"ibor"&amp;Tenor,BA1563,Trigger)</f>
        <v>50245</v>
      </c>
      <c r="BA1563" s="158">
        <f>_xll.qlCalendarAdvance(Calendar,BA1562,AY1563,"f",,Trigger)</f>
        <v>50249</v>
      </c>
      <c r="BB1563" s="158">
        <f>_xll.qlInterestRateIndexMaturity(Currency&amp;"ibor"&amp;Tenor,BA1563,Trigger)</f>
        <v>50614</v>
      </c>
      <c r="BC1563" s="320">
        <f>_xll.qlIndexFixing($AC$5,AZ1563,TRUE,_xll.ohTrigger(Trigger,Trigger12M))</f>
        <v>1.4962026917410793E-2</v>
      </c>
      <c r="BD1563" s="320">
        <f>_xll.qlIndexFixing($BE$1,AZ1563,TRUE,_xll.ohTrigger(Trigger,Trigger12M))</f>
        <v>1.5018265764383476E-2</v>
      </c>
    </row>
    <row r="1564" spans="51:56" ht="11.25" customHeight="1" x14ac:dyDescent="0.25">
      <c r="AY1564" s="159" t="s">
        <v>90</v>
      </c>
      <c r="AZ1564" s="158">
        <f>_xll.qlInterestRateIndexFixingDate(Currency&amp;"ibor"&amp;Tenor,BA1564,Trigger)</f>
        <v>50252</v>
      </c>
      <c r="BA1564" s="158">
        <f>_xll.qlCalendarAdvance(Calendar,BA1563,AY1564,"f",,Trigger)</f>
        <v>50256</v>
      </c>
      <c r="BB1564" s="158">
        <f>_xll.qlInterestRateIndexMaturity(Currency&amp;"ibor"&amp;Tenor,BA1564,Trigger)</f>
        <v>50621</v>
      </c>
      <c r="BC1564" s="320">
        <f>_xll.qlIndexFixing($AC$5,AZ1564,TRUE,_xll.ohTrigger(Trigger,Trigger12M))</f>
        <v>1.4957144224293461E-2</v>
      </c>
      <c r="BD1564" s="320">
        <f>_xll.qlIndexFixing($BE$1,AZ1564,TRUE,_xll.ohTrigger(Trigger,Trigger12M))</f>
        <v>1.5014164786605179E-2</v>
      </c>
    </row>
    <row r="1565" spans="51:56" ht="11.25" customHeight="1" x14ac:dyDescent="0.25">
      <c r="AY1565" s="159" t="s">
        <v>90</v>
      </c>
      <c r="AZ1565" s="158">
        <f>_xll.qlInterestRateIndexFixingDate(Currency&amp;"ibor"&amp;Tenor,BA1565,Trigger)</f>
        <v>50259</v>
      </c>
      <c r="BA1565" s="158">
        <f>_xll.qlCalendarAdvance(Calendar,BA1564,AY1565,"f",,Trigger)</f>
        <v>50263</v>
      </c>
      <c r="BB1565" s="158">
        <f>_xll.qlInterestRateIndexMaturity(Currency&amp;"ibor"&amp;Tenor,BA1565,Trigger)</f>
        <v>50628</v>
      </c>
      <c r="BC1565" s="320">
        <f>_xll.qlIndexFixing($AC$5,AZ1565,TRUE,_xll.ohTrigger(Trigger,Trigger12M))</f>
        <v>1.495225073592278E-2</v>
      </c>
      <c r="BD1565" s="320">
        <f>_xll.qlIndexFixing($BE$1,AZ1565,TRUE,_xll.ohTrigger(Trigger,Trigger12M))</f>
        <v>1.5010098989725076E-2</v>
      </c>
    </row>
    <row r="1566" spans="51:56" ht="11.25" customHeight="1" x14ac:dyDescent="0.25">
      <c r="AY1566" s="159" t="s">
        <v>90</v>
      </c>
      <c r="AZ1566" s="158">
        <f>_xll.qlInterestRateIndexFixingDate(Currency&amp;"ibor"&amp;Tenor,BA1566,Trigger)</f>
        <v>50266</v>
      </c>
      <c r="BA1566" s="158">
        <f>_xll.qlCalendarAdvance(Calendar,BA1565,AY1566,"f",,Trigger)</f>
        <v>50270</v>
      </c>
      <c r="BB1566" s="158">
        <f>_xll.qlInterestRateIndexMaturity(Currency&amp;"ibor"&amp;Tenor,BA1566,Trigger)</f>
        <v>50635</v>
      </c>
      <c r="BC1566" s="320">
        <f>_xll.qlIndexFixing($AC$5,AZ1566,TRUE,_xll.ohTrigger(Trigger,Trigger12M))</f>
        <v>1.4947346452456652E-2</v>
      </c>
      <c r="BD1566" s="320">
        <f>_xll.qlIndexFixing($BE$1,AZ1566,TRUE,_xll.ohTrigger(Trigger,Trigger12M))</f>
        <v>1.5006068540955824E-2</v>
      </c>
    </row>
    <row r="1567" spans="51:56" ht="11.25" customHeight="1" x14ac:dyDescent="0.25">
      <c r="AY1567" s="159" t="s">
        <v>90</v>
      </c>
      <c r="AZ1567" s="158">
        <f>_xll.qlInterestRateIndexFixingDate(Currency&amp;"ibor"&amp;Tenor,BA1567,Trigger)</f>
        <v>50273</v>
      </c>
      <c r="BA1567" s="158">
        <f>_xll.qlCalendarAdvance(Calendar,BA1566,AY1567,"f",,Trigger)</f>
        <v>50277</v>
      </c>
      <c r="BB1567" s="158">
        <f>_xll.qlInterestRateIndexMaturity(Currency&amp;"ibor"&amp;Tenor,BA1567,Trigger)</f>
        <v>50642</v>
      </c>
      <c r="BC1567" s="320">
        <f>_xll.qlIndexFixing($AC$5,AZ1567,TRUE,_xll.ohTrigger(Trigger,Trigger12M))</f>
        <v>1.494243137405429E-2</v>
      </c>
      <c r="BD1567" s="320">
        <f>_xll.qlIndexFixing($BE$1,AZ1567,TRUE,_xll.ohTrigger(Trigger,Trigger12M))</f>
        <v>1.5002073607510514E-2</v>
      </c>
    </row>
    <row r="1568" spans="51:56" ht="11.25" customHeight="1" x14ac:dyDescent="0.25">
      <c r="AY1568" s="159" t="s">
        <v>90</v>
      </c>
      <c r="AZ1568" s="158">
        <f>_xll.qlInterestRateIndexFixingDate(Currency&amp;"ibor"&amp;Tenor,BA1568,Trigger)</f>
        <v>50280</v>
      </c>
      <c r="BA1568" s="158">
        <f>_xll.qlCalendarAdvance(Calendar,BA1567,AY1568,"f",,Trigger)</f>
        <v>50284</v>
      </c>
      <c r="BB1568" s="158">
        <f>_xll.qlInterestRateIndexMaturity(Currency&amp;"ibor"&amp;Tenor,BA1568,Trigger)</f>
        <v>50649</v>
      </c>
      <c r="BC1568" s="320">
        <f>_xll.qlIndexFixing($AC$5,AZ1568,TRUE,_xll.ohTrigger(Trigger,Trigger12M))</f>
        <v>1.4937505500874693E-2</v>
      </c>
      <c r="BD1568" s="320">
        <f>_xll.qlIndexFixing($BE$1,AZ1568,TRUE,_xll.ohTrigger(Trigger,Trigger12M))</f>
        <v>1.4998114356603332E-2</v>
      </c>
    </row>
    <row r="1569" spans="51:56" ht="11.25" customHeight="1" x14ac:dyDescent="0.25">
      <c r="AY1569" s="159" t="s">
        <v>90</v>
      </c>
      <c r="AZ1569" s="158">
        <f>_xll.qlInterestRateIndexFixingDate(Currency&amp;"ibor"&amp;Tenor,BA1569,Trigger)</f>
        <v>50287</v>
      </c>
      <c r="BA1569" s="158">
        <f>_xll.qlCalendarAdvance(Calendar,BA1568,AY1569,"f",,Trigger)</f>
        <v>50291</v>
      </c>
      <c r="BB1569" s="158">
        <f>_xll.qlInterestRateIndexMaturity(Currency&amp;"ibor"&amp;Tenor,BA1569,Trigger)</f>
        <v>50656</v>
      </c>
      <c r="BC1569" s="320">
        <f>_xll.qlIndexFixing($AC$5,AZ1569,TRUE,_xll.ohTrigger(Trigger,Trigger12M))</f>
        <v>1.4932568833077732E-2</v>
      </c>
      <c r="BD1569" s="320">
        <f>_xll.qlIndexFixing($BE$1,AZ1569,TRUE,_xll.ohTrigger(Trigger,Trigger12M))</f>
        <v>1.4994190955449344E-2</v>
      </c>
    </row>
    <row r="1570" spans="51:56" ht="11.25" customHeight="1" x14ac:dyDescent="0.25">
      <c r="AY1570" s="159" t="s">
        <v>90</v>
      </c>
      <c r="AZ1570" s="158">
        <f>_xll.qlInterestRateIndexFixingDate(Currency&amp;"ibor"&amp;Tenor,BA1570,Trigger)</f>
        <v>50294</v>
      </c>
      <c r="BA1570" s="158">
        <f>_xll.qlCalendarAdvance(Calendar,BA1569,AY1570,"f",,Trigger)</f>
        <v>50298</v>
      </c>
      <c r="BB1570" s="158">
        <f>_xll.qlInterestRateIndexMaturity(Currency&amp;"ibor"&amp;Tenor,BA1570,Trigger)</f>
        <v>50663</v>
      </c>
      <c r="BC1570" s="320">
        <f>_xll.qlIndexFixing($AC$5,AZ1570,TRUE,_xll.ohTrigger(Trigger,Trigger12M))</f>
        <v>1.4927621370822621E-2</v>
      </c>
      <c r="BD1570" s="320">
        <f>_xll.qlIndexFixing($BE$1,AZ1570,TRUE,_xll.ohTrigger(Trigger,Trigger12M))</f>
        <v>1.4990303571265804E-2</v>
      </c>
    </row>
    <row r="1571" spans="51:56" ht="11.25" customHeight="1" x14ac:dyDescent="0.25">
      <c r="AY1571" s="159" t="s">
        <v>90</v>
      </c>
      <c r="AZ1571" s="158">
        <f>_xll.qlInterestRateIndexFixingDate(Currency&amp;"ibor"&amp;Tenor,BA1571,Trigger)</f>
        <v>50301</v>
      </c>
      <c r="BA1571" s="158">
        <f>_xll.qlCalendarAdvance(Calendar,BA1570,AY1571,"f",,Trigger)</f>
        <v>50305</v>
      </c>
      <c r="BB1571" s="158">
        <f>_xll.qlInterestRateIndexMaturity(Currency&amp;"ibor"&amp;Tenor,BA1571,Trigger)</f>
        <v>50670</v>
      </c>
      <c r="BC1571" s="320">
        <f>_xll.qlIndexFixing($AC$5,AZ1571,TRUE,_xll.ohTrigger(Trigger,Trigger12M))</f>
        <v>1.4922663114270545E-2</v>
      </c>
      <c r="BD1571" s="320">
        <f>_xll.qlIndexFixing($BE$1,AZ1571,TRUE,_xll.ohTrigger(Trigger,Trigger12M))</f>
        <v>1.4986452371269965E-2</v>
      </c>
    </row>
    <row r="1572" spans="51:56" ht="11.25" customHeight="1" x14ac:dyDescent="0.25">
      <c r="AY1572" s="159" t="s">
        <v>90</v>
      </c>
      <c r="AZ1572" s="158">
        <f>_xll.qlInterestRateIndexFixingDate(Currency&amp;"ibor"&amp;Tenor,BA1572,Trigger)</f>
        <v>50308</v>
      </c>
      <c r="BA1572" s="158">
        <f>_xll.qlCalendarAdvance(Calendar,BA1571,AY1572,"f",,Trigger)</f>
        <v>50312</v>
      </c>
      <c r="BB1572" s="158">
        <f>_xll.qlInterestRateIndexMaturity(Currency&amp;"ibor"&amp;Tenor,BA1572,Trigger)</f>
        <v>50677</v>
      </c>
      <c r="BC1572" s="320">
        <f>_xll.qlIndexFixing($AC$5,AZ1572,TRUE,_xll.ohTrigger(Trigger,Trigger12M))</f>
        <v>1.491769406358138E-2</v>
      </c>
      <c r="BD1572" s="320">
        <f>_xll.qlIndexFixing($BE$1,AZ1572,TRUE,_xll.ohTrigger(Trigger,Trigger12M))</f>
        <v>1.498263752268127E-2</v>
      </c>
    </row>
    <row r="1573" spans="51:56" ht="11.25" customHeight="1" x14ac:dyDescent="0.25">
      <c r="AY1573" s="159" t="s">
        <v>90</v>
      </c>
      <c r="AZ1573" s="158">
        <f>_xll.qlInterestRateIndexFixingDate(Currency&amp;"ibor"&amp;Tenor,BA1573,Trigger)</f>
        <v>50315</v>
      </c>
      <c r="BA1573" s="158">
        <f>_xll.qlCalendarAdvance(Calendar,BA1572,AY1573,"f",,Trigger)</f>
        <v>50319</v>
      </c>
      <c r="BB1573" s="158">
        <f>_xll.qlInterestRateIndexMaturity(Currency&amp;"ibor"&amp;Tenor,BA1573,Trigger)</f>
        <v>50684</v>
      </c>
      <c r="BC1573" s="320">
        <f>_xll.qlIndexFixing($AC$5,AZ1573,TRUE,_xll.ohTrigger(Trigger,Trigger12M))</f>
        <v>1.4912714218916311E-2</v>
      </c>
      <c r="BD1573" s="320">
        <f>_xll.qlIndexFixing($BE$1,AZ1573,TRUE,_xll.ohTrigger(Trigger,Trigger12M))</f>
        <v>1.4978859192720477E-2</v>
      </c>
    </row>
    <row r="1574" spans="51:56" ht="11.25" customHeight="1" x14ac:dyDescent="0.25">
      <c r="AY1574" s="159" t="s">
        <v>90</v>
      </c>
      <c r="AZ1574" s="158">
        <f>_xll.qlInterestRateIndexFixingDate(Currency&amp;"ibor"&amp;Tenor,BA1574,Trigger)</f>
        <v>50322</v>
      </c>
      <c r="BA1574" s="158">
        <f>_xll.qlCalendarAdvance(Calendar,BA1573,AY1574,"f",,Trigger)</f>
        <v>50326</v>
      </c>
      <c r="BB1574" s="158">
        <f>_xll.qlInterestRateIndexMaturity(Currency&amp;"ibor"&amp;Tenor,BA1574,Trigger)</f>
        <v>50691</v>
      </c>
      <c r="BC1574" s="320">
        <f>_xll.qlIndexFixing($AC$5,AZ1574,TRUE,_xll.ohTrigger(Trigger,Trigger12M))</f>
        <v>1.490772358043696E-2</v>
      </c>
      <c r="BD1574" s="320">
        <f>_xll.qlIndexFixing($BE$1,AZ1574,TRUE,_xll.ohTrigger(Trigger,Trigger12M))</f>
        <v>1.497511754860944E-2</v>
      </c>
    </row>
    <row r="1575" spans="51:56" ht="11.25" customHeight="1" x14ac:dyDescent="0.25">
      <c r="AY1575" s="159" t="s">
        <v>90</v>
      </c>
      <c r="AZ1575" s="158">
        <f>_xll.qlInterestRateIndexFixingDate(Currency&amp;"ibor"&amp;Tenor,BA1575,Trigger)</f>
        <v>50329</v>
      </c>
      <c r="BA1575" s="158">
        <f>_xll.qlCalendarAdvance(Calendar,BA1574,AY1575,"f",,Trigger)</f>
        <v>50333</v>
      </c>
      <c r="BB1575" s="158">
        <f>_xll.qlInterestRateIndexMaturity(Currency&amp;"ibor"&amp;Tenor,BA1575,Trigger)</f>
        <v>50698</v>
      </c>
      <c r="BC1575" s="320">
        <f>_xll.qlIndexFixing($AC$5,AZ1575,TRUE,_xll.ohTrigger(Trigger,Trigger12M))</f>
        <v>1.4902722148304515E-2</v>
      </c>
      <c r="BD1575" s="320">
        <f>_xll.qlIndexFixing($BE$1,AZ1575,TRUE,_xll.ohTrigger(Trigger,Trigger12M))</f>
        <v>1.4971412757571545E-2</v>
      </c>
    </row>
    <row r="1576" spans="51:56" ht="11.25" customHeight="1" x14ac:dyDescent="0.25">
      <c r="AY1576" s="159" t="s">
        <v>90</v>
      </c>
      <c r="AZ1576" s="158">
        <f>_xll.qlInterestRateIndexFixingDate(Currency&amp;"ibor"&amp;Tenor,BA1576,Trigger)</f>
        <v>50336</v>
      </c>
      <c r="BA1576" s="158">
        <f>_xll.qlCalendarAdvance(Calendar,BA1575,AY1576,"f",,Trigger)</f>
        <v>50340</v>
      </c>
      <c r="BB1576" s="158">
        <f>_xll.qlInterestRateIndexMaturity(Currency&amp;"ibor"&amp;Tenor,BA1576,Trigger)</f>
        <v>50705</v>
      </c>
      <c r="BC1576" s="320">
        <f>_xll.qlIndexFixing($AC$5,AZ1576,TRUE,_xll.ohTrigger(Trigger,Trigger12M))</f>
        <v>1.4897709922681256E-2</v>
      </c>
      <c r="BD1576" s="320">
        <f>_xll.qlIndexFixing($BE$1,AZ1576,TRUE,_xll.ohTrigger(Trigger,Trigger12M))</f>
        <v>1.4967744986832366E-2</v>
      </c>
    </row>
    <row r="1577" spans="51:56" ht="11.25" customHeight="1" x14ac:dyDescent="0.25">
      <c r="AY1577" s="159" t="s">
        <v>90</v>
      </c>
      <c r="AZ1577" s="158">
        <f>_xll.qlInterestRateIndexFixingDate(Currency&amp;"ibor"&amp;Tenor,BA1577,Trigger)</f>
        <v>50343</v>
      </c>
      <c r="BA1577" s="158">
        <f>_xll.qlCalendarAdvance(Calendar,BA1576,AY1577,"f",,Trigger)</f>
        <v>50347</v>
      </c>
      <c r="BB1577" s="158">
        <f>_xll.qlInterestRateIndexMaturity(Currency&amp;"ibor"&amp;Tenor,BA1577,Trigger)</f>
        <v>50712</v>
      </c>
      <c r="BC1577" s="320">
        <f>_xll.qlIndexFixing($AC$5,AZ1577,TRUE,_xll.ohTrigger(Trigger,Trigger12M))</f>
        <v>1.4892686903729465E-2</v>
      </c>
      <c r="BD1577" s="320">
        <f>_xll.qlIndexFixing($BE$1,AZ1577,TRUE,_xll.ohTrigger(Trigger,Trigger12M))</f>
        <v>1.4964114403618356E-2</v>
      </c>
    </row>
    <row r="1578" spans="51:56" ht="11.25" customHeight="1" x14ac:dyDescent="0.25">
      <c r="AY1578" s="159" t="s">
        <v>90</v>
      </c>
      <c r="AZ1578" s="158">
        <f>_xll.qlInterestRateIndexFixingDate(Currency&amp;"ibor"&amp;Tenor,BA1578,Trigger)</f>
        <v>50350</v>
      </c>
      <c r="BA1578" s="158">
        <f>_xll.qlCalendarAdvance(Calendar,BA1577,AY1578,"f",,Trigger)</f>
        <v>50354</v>
      </c>
      <c r="BB1578" s="158">
        <f>_xll.qlInterestRateIndexMaturity(Currency&amp;"ibor"&amp;Tenor,BA1578,Trigger)</f>
        <v>50719</v>
      </c>
      <c r="BC1578" s="320">
        <f>_xll.qlIndexFixing($AC$5,AZ1578,TRUE,_xll.ohTrigger(Trigger,Trigger12M))</f>
        <v>1.4887653091611641E-2</v>
      </c>
      <c r="BD1578" s="320">
        <f>_xll.qlIndexFixing($BE$1,AZ1578,TRUE,_xll.ohTrigger(Trigger,Trigger12M))</f>
        <v>1.4960521175158156E-2</v>
      </c>
    </row>
    <row r="1579" spans="51:56" ht="11.25" customHeight="1" x14ac:dyDescent="0.25">
      <c r="AY1579" s="159" t="s">
        <v>90</v>
      </c>
      <c r="AZ1579" s="158">
        <f>_xll.qlInterestRateIndexFixingDate(Currency&amp;"ibor"&amp;Tenor,BA1579,Trigger)</f>
        <v>50357</v>
      </c>
      <c r="BA1579" s="158">
        <f>_xll.qlCalendarAdvance(Calendar,BA1578,AY1579,"f",,Trigger)</f>
        <v>50361</v>
      </c>
      <c r="BB1579" s="158">
        <f>_xll.qlInterestRateIndexMaturity(Currency&amp;"ibor"&amp;Tenor,BA1579,Trigger)</f>
        <v>50726</v>
      </c>
      <c r="BC1579" s="320">
        <f>_xll.qlIndexFixing($AC$5,AZ1579,TRUE,_xll.ohTrigger(Trigger,Trigger12M))</f>
        <v>1.488260848649138E-2</v>
      </c>
      <c r="BD1579" s="320">
        <f>_xll.qlIndexFixing($BE$1,AZ1579,TRUE,_xll.ohTrigger(Trigger,Trigger12M))</f>
        <v>1.4956965468681725E-2</v>
      </c>
    </row>
    <row r="1580" spans="51:56" ht="11.25" customHeight="1" x14ac:dyDescent="0.25">
      <c r="AY1580" s="159" t="s">
        <v>90</v>
      </c>
      <c r="AZ1580" s="158">
        <f>_xll.qlInterestRateIndexFixingDate(Currency&amp;"ibor"&amp;Tenor,BA1580,Trigger)</f>
        <v>50364</v>
      </c>
      <c r="BA1580" s="158">
        <f>_xll.qlCalendarAdvance(Calendar,BA1579,AY1580,"f",,Trigger)</f>
        <v>50368</v>
      </c>
      <c r="BB1580" s="158">
        <f>_xll.qlInterestRateIndexMaturity(Currency&amp;"ibor"&amp;Tenor,BA1580,Trigger)</f>
        <v>50733</v>
      </c>
      <c r="BC1580" s="320">
        <f>_xll.qlIndexFixing($AC$5,AZ1580,TRUE,_xll.ohTrigger(Trigger,Trigger12M))</f>
        <v>1.4877553088531621E-2</v>
      </c>
      <c r="BD1580" s="320">
        <f>_xll.qlIndexFixing($BE$1,AZ1580,TRUE,_xll.ohTrigger(Trigger,Trigger12M))</f>
        <v>1.4953447451421641E-2</v>
      </c>
    </row>
    <row r="1581" spans="51:56" ht="11.25" customHeight="1" x14ac:dyDescent="0.25">
      <c r="AY1581" s="159" t="s">
        <v>90</v>
      </c>
      <c r="AZ1581" s="158">
        <f>_xll.qlInterestRateIndexFixingDate(Currency&amp;"ibor"&amp;Tenor,BA1581,Trigger)</f>
        <v>50371</v>
      </c>
      <c r="BA1581" s="158">
        <f>_xll.qlCalendarAdvance(Calendar,BA1580,AY1581,"f",,Trigger)</f>
        <v>50375</v>
      </c>
      <c r="BB1581" s="158">
        <f>_xll.qlInterestRateIndexMaturity(Currency&amp;"ibor"&amp;Tenor,BA1581,Trigger)</f>
        <v>50740</v>
      </c>
      <c r="BC1581" s="320">
        <f>_xll.qlIndexFixing($AC$5,AZ1581,TRUE,_xll.ohTrigger(Trigger,Trigger12M))</f>
        <v>1.487248689789596E-2</v>
      </c>
      <c r="BD1581" s="320">
        <f>_xll.qlIndexFixing($BE$1,AZ1581,TRUE,_xll.ohTrigger(Trigger,Trigger12M))</f>
        <v>1.494996729061137E-2</v>
      </c>
    </row>
    <row r="1582" spans="51:56" ht="11.25" customHeight="1" x14ac:dyDescent="0.25">
      <c r="AY1582" s="159" t="s">
        <v>90</v>
      </c>
      <c r="AZ1582" s="158">
        <f>_xll.qlInterestRateIndexFixingDate(Currency&amp;"ibor"&amp;Tenor,BA1582,Trigger)</f>
        <v>50378</v>
      </c>
      <c r="BA1582" s="158">
        <f>_xll.qlCalendarAdvance(Calendar,BA1581,AY1582,"f",,Trigger)</f>
        <v>50382</v>
      </c>
      <c r="BB1582" s="158">
        <f>_xll.qlInterestRateIndexMaturity(Currency&amp;"ibor"&amp;Tenor,BA1582,Trigger)</f>
        <v>50747</v>
      </c>
      <c r="BC1582" s="320">
        <f>_xll.qlIndexFixing($AC$5,AZ1582,TRUE,_xll.ohTrigger(Trigger,Trigger12M))</f>
        <v>1.4867409914748863E-2</v>
      </c>
      <c r="BD1582" s="320">
        <f>_xll.qlIndexFixing($BE$1,AZ1582,TRUE,_xll.ohTrigger(Trigger,Trigger12M))</f>
        <v>1.4946525153486778E-2</v>
      </c>
    </row>
    <row r="1583" spans="51:56" ht="11.25" customHeight="1" x14ac:dyDescent="0.25">
      <c r="AY1583" s="159" t="s">
        <v>90</v>
      </c>
      <c r="AZ1583" s="158">
        <f>_xll.qlInterestRateIndexFixingDate(Currency&amp;"ibor"&amp;Tenor,BA1583,Trigger)</f>
        <v>50385</v>
      </c>
      <c r="BA1583" s="158">
        <f>_xll.qlCalendarAdvance(Calendar,BA1582,AY1583,"f",,Trigger)</f>
        <v>50389</v>
      </c>
      <c r="BB1583" s="158">
        <f>_xll.qlInterestRateIndexMaturity(Currency&amp;"ibor"&amp;Tenor,BA1583,Trigger)</f>
        <v>50754</v>
      </c>
      <c r="BC1583" s="320">
        <f>_xll.qlIndexFixing($AC$5,AZ1583,TRUE,_xll.ohTrigger(Trigger,Trigger12M))</f>
        <v>1.4862322139255027E-2</v>
      </c>
      <c r="BD1583" s="320">
        <f>_xll.qlIndexFixing($BE$1,AZ1583,TRUE,_xll.ohTrigger(Trigger,Trigger12M))</f>
        <v>1.4943121207286362E-2</v>
      </c>
    </row>
    <row r="1584" spans="51:56" ht="11.25" customHeight="1" x14ac:dyDescent="0.25">
      <c r="AY1584" s="159" t="s">
        <v>90</v>
      </c>
      <c r="AZ1584" s="158">
        <f>_xll.qlInterestRateIndexFixingDate(Currency&amp;"ibor"&amp;Tenor,BA1584,Trigger)</f>
        <v>50392</v>
      </c>
      <c r="BA1584" s="158">
        <f>_xll.qlCalendarAdvance(Calendar,BA1583,AY1584,"f",,Trigger)</f>
        <v>50396</v>
      </c>
      <c r="BB1584" s="158">
        <f>_xll.qlInterestRateIndexMaturity(Currency&amp;"ibor"&amp;Tenor,BA1584,Trigger)</f>
        <v>50761</v>
      </c>
      <c r="BC1584" s="320">
        <f>_xll.qlIndexFixing($AC$5,AZ1584,TRUE,_xll.ohTrigger(Trigger,Trigger12M))</f>
        <v>1.485722357157848E-2</v>
      </c>
      <c r="BD1584" s="320">
        <f>_xll.qlIndexFixing($BE$1,AZ1584,TRUE,_xll.ohTrigger(Trigger,Trigger12M))</f>
        <v>1.4939755619249496E-2</v>
      </c>
    </row>
    <row r="1585" spans="51:56" ht="11.25" customHeight="1" x14ac:dyDescent="0.25">
      <c r="AY1585" s="159" t="s">
        <v>90</v>
      </c>
      <c r="AZ1585" s="158">
        <f>_xll.qlInterestRateIndexFixingDate(Currency&amp;"ibor"&amp;Tenor,BA1585,Trigger)</f>
        <v>50398</v>
      </c>
      <c r="BA1585" s="158">
        <f>_xll.qlCalendarAdvance(Calendar,BA1584,AY1585,"f",,Trigger)</f>
        <v>50403</v>
      </c>
      <c r="BB1585" s="158">
        <f>_xll.qlInterestRateIndexMaturity(Currency&amp;"ibor"&amp;Tenor,BA1585,Trigger)</f>
        <v>50768</v>
      </c>
      <c r="BC1585" s="320">
        <f>_xll.qlIndexFixing($AC$5,AZ1585,TRUE,_xll.ohTrigger(Trigger,Trigger12M))</f>
        <v>1.4852114211885009E-2</v>
      </c>
      <c r="BD1585" s="320">
        <f>_xll.qlIndexFixing($BE$1,AZ1585,TRUE,_xll.ohTrigger(Trigger,Trigger12M))</f>
        <v>1.4936428556618619E-2</v>
      </c>
    </row>
    <row r="1586" spans="51:56" ht="11.25" customHeight="1" x14ac:dyDescent="0.25">
      <c r="AY1586" s="159" t="s">
        <v>90</v>
      </c>
      <c r="AZ1586" s="158">
        <f>_xll.qlInterestRateIndexFixingDate(Currency&amp;"ibor"&amp;Tenor,BA1586,Trigger)</f>
        <v>50405</v>
      </c>
      <c r="BA1586" s="158">
        <f>_xll.qlCalendarAdvance(Calendar,BA1585,AY1586,"f",,Trigger)</f>
        <v>50410</v>
      </c>
      <c r="BB1586" s="158">
        <f>_xll.qlInterestRateIndexMaturity(Currency&amp;"ibor"&amp;Tenor,BA1586,Trigger)</f>
        <v>50775</v>
      </c>
      <c r="BC1586" s="320">
        <f>_xll.qlIndexFixing($AC$5,AZ1586,TRUE,_xll.ohTrigger(Trigger,Trigger12M))</f>
        <v>1.4846994060339961E-2</v>
      </c>
      <c r="BD1586" s="320">
        <f>_xll.qlIndexFixing($BE$1,AZ1586,TRUE,_xll.ohTrigger(Trigger,Trigger12M))</f>
        <v>1.4933140186637921E-2</v>
      </c>
    </row>
    <row r="1587" spans="51:56" ht="11.25" customHeight="1" x14ac:dyDescent="0.25">
      <c r="AY1587" s="159" t="s">
        <v>90</v>
      </c>
      <c r="AZ1587" s="158">
        <f>_xll.qlInterestRateIndexFixingDate(Currency&amp;"ibor"&amp;Tenor,BA1587,Trigger)</f>
        <v>50413</v>
      </c>
      <c r="BA1587" s="158">
        <f>_xll.qlCalendarAdvance(Calendar,BA1586,AY1587,"f",,Trigger)</f>
        <v>50417</v>
      </c>
      <c r="BB1587" s="158">
        <f>_xll.qlInterestRateIndexMaturity(Currency&amp;"ibor"&amp;Tenor,BA1587,Trigger)</f>
        <v>50782</v>
      </c>
      <c r="BC1587" s="320">
        <f>_xll.qlIndexFixing($AC$5,AZ1587,TRUE,_xll.ohTrigger(Trigger,Trigger12M))</f>
        <v>1.4841863117108903E-2</v>
      </c>
      <c r="BD1587" s="320">
        <f>_xll.qlIndexFixing($BE$1,AZ1587,TRUE,_xll.ohTrigger(Trigger,Trigger12M))</f>
        <v>1.4929890676554222E-2</v>
      </c>
    </row>
    <row r="1588" spans="51:56" ht="11.25" customHeight="1" x14ac:dyDescent="0.25">
      <c r="AY1588" s="159" t="s">
        <v>90</v>
      </c>
      <c r="AZ1588" s="158">
        <f>_xll.qlInterestRateIndexFixingDate(Currency&amp;"ibor"&amp;Tenor,BA1588,Trigger)</f>
        <v>50420</v>
      </c>
      <c r="BA1588" s="158">
        <f>_xll.qlCalendarAdvance(Calendar,BA1587,AY1588,"f",,Trigger)</f>
        <v>50424</v>
      </c>
      <c r="BB1588" s="158">
        <f>_xll.qlInterestRateIndexMaturity(Currency&amp;"ibor"&amp;Tenor,BA1588,Trigger)</f>
        <v>50789</v>
      </c>
      <c r="BC1588" s="320">
        <f>_xll.qlIndexFixing($AC$5,AZ1588,TRUE,_xll.ohTrigger(Trigger,Trigger12M))</f>
        <v>1.4836721382358278E-2</v>
      </c>
      <c r="BD1588" s="320">
        <f>_xll.qlIndexFixing($BE$1,AZ1588,TRUE,_xll.ohTrigger(Trigger,Trigger12M))</f>
        <v>1.4926680193616532E-2</v>
      </c>
    </row>
    <row r="1589" spans="51:56" ht="11.25" customHeight="1" x14ac:dyDescent="0.25">
      <c r="AY1589" s="159" t="s">
        <v>90</v>
      </c>
      <c r="AZ1589" s="158">
        <f>_xll.qlInterestRateIndexFixingDate(Currency&amp;"ibor"&amp;Tenor,BA1589,Trigger)</f>
        <v>50427</v>
      </c>
      <c r="BA1589" s="158">
        <f>_xll.qlCalendarAdvance(Calendar,BA1588,AY1589,"f",,Trigger)</f>
        <v>50431</v>
      </c>
      <c r="BB1589" s="158">
        <f>_xll.qlInterestRateIndexMaturity(Currency&amp;"ibor"&amp;Tenor,BA1589,Trigger)</f>
        <v>50796</v>
      </c>
      <c r="BC1589" s="320">
        <f>_xll.qlIndexFixing($AC$5,AZ1589,TRUE,_xll.ohTrigger(Trigger,Trigger12M))</f>
        <v>1.4831568856254524E-2</v>
      </c>
      <c r="BD1589" s="320">
        <f>_xll.qlIndexFixing($BE$1,AZ1589,TRUE,_xll.ohTrigger(Trigger,Trigger12M))</f>
        <v>1.492350890507561E-2</v>
      </c>
    </row>
    <row r="1590" spans="51:56" ht="11.25" customHeight="1" x14ac:dyDescent="0.25">
      <c r="AY1590" s="159" t="s">
        <v>90</v>
      </c>
      <c r="AZ1590" s="158">
        <f>_xll.qlInterestRateIndexFixingDate(Currency&amp;"ibor"&amp;Tenor,BA1590,Trigger)</f>
        <v>50434</v>
      </c>
      <c r="BA1590" s="158">
        <f>_xll.qlCalendarAdvance(Calendar,BA1589,AY1590,"f",,Trigger)</f>
        <v>50438</v>
      </c>
      <c r="BB1590" s="158">
        <f>_xll.qlInterestRateIndexMaturity(Currency&amp;"ibor"&amp;Tenor,BA1590,Trigger)</f>
        <v>50803</v>
      </c>
      <c r="BC1590" s="320">
        <f>_xll.qlIndexFixing($AC$5,AZ1590,TRUE,_xll.ohTrigger(Trigger,Trigger12M))</f>
        <v>1.4826405538964745E-2</v>
      </c>
      <c r="BD1590" s="320">
        <f>_xll.qlIndexFixing($BE$1,AZ1590,TRUE,_xll.ohTrigger(Trigger,Trigger12M))</f>
        <v>1.4920376978185943E-2</v>
      </c>
    </row>
    <row r="1591" spans="51:56" ht="11.25" customHeight="1" x14ac:dyDescent="0.25">
      <c r="AY1591" s="159" t="s">
        <v>90</v>
      </c>
      <c r="AZ1591" s="158">
        <f>_xll.qlInterestRateIndexFixingDate(Currency&amp;"ibor"&amp;Tenor,BA1591,Trigger)</f>
        <v>50441</v>
      </c>
      <c r="BA1591" s="158">
        <f>_xll.qlCalendarAdvance(Calendar,BA1590,AY1591,"f",,Trigger)</f>
        <v>50445</v>
      </c>
      <c r="BB1591" s="158">
        <f>_xll.qlInterestRateIndexMaturity(Currency&amp;"ibor"&amp;Tenor,BA1591,Trigger)</f>
        <v>50810</v>
      </c>
      <c r="BC1591" s="320">
        <f>_xll.qlIndexFixing($AC$5,AZ1591,TRUE,_xll.ohTrigger(Trigger,Trigger12M))</f>
        <v>1.4821231430655819E-2</v>
      </c>
      <c r="BD1591" s="320">
        <f>_xll.qlIndexFixing($BE$1,AZ1591,TRUE,_xll.ohTrigger(Trigger,Trigger12M))</f>
        <v>1.4917284580203326E-2</v>
      </c>
    </row>
    <row r="1592" spans="51:56" ht="11.25" customHeight="1" x14ac:dyDescent="0.25">
      <c r="AY1592" s="159" t="s">
        <v>90</v>
      </c>
      <c r="AZ1592" s="158">
        <f>_xll.qlInterestRateIndexFixingDate(Currency&amp;"ibor"&amp;Tenor,BA1592,Trigger)</f>
        <v>50448</v>
      </c>
      <c r="BA1592" s="158">
        <f>_xll.qlCalendarAdvance(Calendar,BA1591,AY1592,"f",,Trigger)</f>
        <v>50452</v>
      </c>
      <c r="BB1592" s="158">
        <f>_xll.qlInterestRateIndexMaturity(Currency&amp;"ibor"&amp;Tenor,BA1592,Trigger)</f>
        <v>50817</v>
      </c>
      <c r="BC1592" s="320">
        <f>_xll.qlIndexFixing($AC$5,AZ1592,TRUE,_xll.ohTrigger(Trigger,Trigger12M))</f>
        <v>1.481604653149572E-2</v>
      </c>
      <c r="BD1592" s="320">
        <f>_xll.qlIndexFixing($BE$1,AZ1592,TRUE,_xll.ohTrigger(Trigger,Trigger12M))</f>
        <v>1.4914231878387283E-2</v>
      </c>
    </row>
    <row r="1593" spans="51:56" ht="11.25" customHeight="1" x14ac:dyDescent="0.25">
      <c r="AY1593" s="159" t="s">
        <v>90</v>
      </c>
      <c r="AZ1593" s="158">
        <f>_xll.qlInterestRateIndexFixingDate(Currency&amp;"ibor"&amp;Tenor,BA1593,Trigger)</f>
        <v>50455</v>
      </c>
      <c r="BA1593" s="158">
        <f>_xll.qlCalendarAdvance(Calendar,BA1592,AY1593,"f",,Trigger)</f>
        <v>50459</v>
      </c>
      <c r="BB1593" s="158">
        <f>_xll.qlInterestRateIndexMaturity(Currency&amp;"ibor"&amp;Tenor,BA1593,Trigger)</f>
        <v>50824</v>
      </c>
      <c r="BC1593" s="320">
        <f>_xll.qlIndexFixing($AC$5,AZ1593,TRUE,_xll.ohTrigger(Trigger,Trigger12M))</f>
        <v>1.4810850841652208E-2</v>
      </c>
      <c r="BD1593" s="320">
        <f>_xll.qlIndexFixing($BE$1,AZ1593,TRUE,_xll.ohTrigger(Trigger,Trigger12M))</f>
        <v>1.4911219039998867E-2</v>
      </c>
    </row>
    <row r="1594" spans="51:56" ht="11.25" customHeight="1" x14ac:dyDescent="0.25">
      <c r="AY1594" s="159" t="s">
        <v>90</v>
      </c>
      <c r="AZ1594" s="158">
        <f>_xll.qlInterestRateIndexFixingDate(Currency&amp;"ibor"&amp;Tenor,BA1594,Trigger)</f>
        <v>50462</v>
      </c>
      <c r="BA1594" s="158">
        <f>_xll.qlCalendarAdvance(Calendar,BA1593,AY1594,"f",,Trigger)</f>
        <v>50466</v>
      </c>
      <c r="BB1594" s="158">
        <f>_xll.qlInterestRateIndexMaturity(Currency&amp;"ibor"&amp;Tenor,BA1594,Trigger)</f>
        <v>50831</v>
      </c>
      <c r="BC1594" s="320">
        <f>_xll.qlIndexFixing($AC$5,AZ1594,TRUE,_xll.ohTrigger(Trigger,Trigger12M))</f>
        <v>1.4805644361293255E-2</v>
      </c>
      <c r="BD1594" s="320">
        <f>_xll.qlIndexFixing($BE$1,AZ1594,TRUE,_xll.ohTrigger(Trigger,Trigger12M))</f>
        <v>1.4908246232302856E-2</v>
      </c>
    </row>
    <row r="1595" spans="51:56" ht="11.25" customHeight="1" x14ac:dyDescent="0.25">
      <c r="AY1595" s="159" t="s">
        <v>90</v>
      </c>
      <c r="AZ1595" s="158">
        <f>_xll.qlInterestRateIndexFixingDate(Currency&amp;"ibor"&amp;Tenor,BA1595,Trigger)</f>
        <v>50469</v>
      </c>
      <c r="BA1595" s="158">
        <f>_xll.qlCalendarAdvance(Calendar,BA1594,AY1595,"f",,Trigger)</f>
        <v>50473</v>
      </c>
      <c r="BB1595" s="158">
        <f>_xll.qlInterestRateIndexMaturity(Currency&amp;"ibor"&amp;Tenor,BA1595,Trigger)</f>
        <v>50838</v>
      </c>
      <c r="BC1595" s="320">
        <f>_xll.qlIndexFixing($AC$5,AZ1595,TRUE,_xll.ohTrigger(Trigger,Trigger12M))</f>
        <v>1.4800427090588151E-2</v>
      </c>
      <c r="BD1595" s="320">
        <f>_xll.qlIndexFixing($BE$1,AZ1595,TRUE,_xll.ohTrigger(Trigger,Trigger12M))</f>
        <v>1.4905313622566217E-2</v>
      </c>
    </row>
    <row r="1596" spans="51:56" ht="11.25" customHeight="1" x14ac:dyDescent="0.25">
      <c r="AY1596" s="159" t="s">
        <v>90</v>
      </c>
      <c r="AZ1596" s="158">
        <f>_xll.qlInterestRateIndexFixingDate(Currency&amp;"ibor"&amp;Tenor,BA1596,Trigger)</f>
        <v>50476</v>
      </c>
      <c r="BA1596" s="158">
        <f>_xll.qlCalendarAdvance(Calendar,BA1595,AY1596,"f",,Trigger)</f>
        <v>50480</v>
      </c>
      <c r="BB1596" s="158">
        <f>_xll.qlInterestRateIndexMaturity(Currency&amp;"ibor"&amp;Tenor,BA1596,Trigger)</f>
        <v>50845</v>
      </c>
      <c r="BC1596" s="320">
        <f>_xll.qlIndexFixing($AC$5,AZ1596,TRUE,_xll.ohTrigger(Trigger,Trigger12M))</f>
        <v>1.4795199029705528E-2</v>
      </c>
      <c r="BD1596" s="320">
        <f>_xll.qlIndexFixing($BE$1,AZ1596,TRUE,_xll.ohTrigger(Trigger,Trigger12M))</f>
        <v>1.4902421378058545E-2</v>
      </c>
    </row>
    <row r="1597" spans="51:56" ht="11.25" customHeight="1" x14ac:dyDescent="0.25">
      <c r="AY1597" s="159" t="s">
        <v>90</v>
      </c>
      <c r="AZ1597" s="158">
        <f>_xll.qlInterestRateIndexFixingDate(Currency&amp;"ibor"&amp;Tenor,BA1597,Trigger)</f>
        <v>50483</v>
      </c>
      <c r="BA1597" s="158">
        <f>_xll.qlCalendarAdvance(Calendar,BA1596,AY1597,"f",,Trigger)</f>
        <v>50487</v>
      </c>
      <c r="BB1597" s="158">
        <f>_xll.qlInterestRateIndexMaturity(Currency&amp;"ibor"&amp;Tenor,BA1597,Trigger)</f>
        <v>50852</v>
      </c>
      <c r="BC1597" s="320">
        <f>_xll.qlIndexFixing($AC$5,AZ1597,TRUE,_xll.ohTrigger(Trigger,Trigger12M))</f>
        <v>1.4789960178814676E-2</v>
      </c>
      <c r="BD1597" s="320">
        <f>_xll.qlIndexFixing($BE$1,AZ1597,TRUE,_xll.ohTrigger(Trigger,Trigger12M))</f>
        <v>1.4899569666053597E-2</v>
      </c>
    </row>
    <row r="1598" spans="51:56" ht="11.25" customHeight="1" x14ac:dyDescent="0.25">
      <c r="AY1598" s="159" t="s">
        <v>90</v>
      </c>
      <c r="AZ1598" s="158">
        <f>_xll.qlInterestRateIndexFixingDate(Currency&amp;"ibor"&amp;Tenor,BA1598,Trigger)</f>
        <v>50490</v>
      </c>
      <c r="BA1598" s="158">
        <f>_xll.qlCalendarAdvance(Calendar,BA1597,AY1598,"f",,Trigger)</f>
        <v>50494</v>
      </c>
      <c r="BB1598" s="158">
        <f>_xll.qlInterestRateIndexMaturity(Currency&amp;"ibor"&amp;Tenor,BA1598,Trigger)</f>
        <v>50859</v>
      </c>
      <c r="BC1598" s="320">
        <f>_xll.qlIndexFixing($AC$5,AZ1598,TRUE,_xll.ohTrigger(Trigger,Trigger12M))</f>
        <v>1.4784710538085322E-2</v>
      </c>
      <c r="BD1598" s="320">
        <f>_xll.qlIndexFixing($BE$1,AZ1598,TRUE,_xll.ohTrigger(Trigger,Trigger12M))</f>
        <v>1.4896758653826446E-2</v>
      </c>
    </row>
    <row r="1599" spans="51:56" ht="11.25" customHeight="1" x14ac:dyDescent="0.25">
      <c r="AY1599" s="159" t="s">
        <v>90</v>
      </c>
      <c r="AZ1599" s="158">
        <f>_xll.qlInterestRateIndexFixingDate(Currency&amp;"ibor"&amp;Tenor,BA1599,Trigger)</f>
        <v>50497</v>
      </c>
      <c r="BA1599" s="158">
        <f>_xll.qlCalendarAdvance(Calendar,BA1598,AY1599,"f",,Trigger)</f>
        <v>50501</v>
      </c>
      <c r="BB1599" s="158">
        <f>_xll.qlInterestRateIndexMaturity(Currency&amp;"ibor"&amp;Tenor,BA1599,Trigger)</f>
        <v>50866</v>
      </c>
      <c r="BC1599" s="320">
        <f>_xll.qlIndexFixing($AC$5,AZ1599,TRUE,_xll.ohTrigger(Trigger,Trigger12M))</f>
        <v>1.4779450107687412E-2</v>
      </c>
      <c r="BD1599" s="320">
        <f>_xll.qlIndexFixing($BE$1,AZ1599,TRUE,_xll.ohTrigger(Trigger,Trigger12M))</f>
        <v>1.4893988508656756E-2</v>
      </c>
    </row>
    <row r="1600" spans="51:56" ht="11.25" customHeight="1" x14ac:dyDescent="0.25">
      <c r="AY1600" s="159" t="s">
        <v>90</v>
      </c>
      <c r="AZ1600" s="158">
        <f>_xll.qlInterestRateIndexFixingDate(Currency&amp;"ibor"&amp;Tenor,BA1600,Trigger)</f>
        <v>50504</v>
      </c>
      <c r="BA1600" s="158">
        <f>_xll.qlCalendarAdvance(Calendar,BA1599,AY1600,"f",,Trigger)</f>
        <v>50508</v>
      </c>
      <c r="BB1600" s="158">
        <f>_xll.qlInterestRateIndexMaturity(Currency&amp;"ibor"&amp;Tenor,BA1600,Trigger)</f>
        <v>50873</v>
      </c>
      <c r="BC1600" s="320">
        <f>_xll.qlIndexFixing($AC$5,AZ1600,TRUE,_xll.ohTrigger(Trigger,Trigger12M))</f>
        <v>1.4774178887791549E-2</v>
      </c>
      <c r="BD1600" s="320">
        <f>_xll.qlIndexFixing($BE$1,AZ1600,TRUE,_xll.ohTrigger(Trigger,Trigger12M))</f>
        <v>1.489125939782639E-2</v>
      </c>
    </row>
    <row r="1601" spans="51:56" ht="11.25" customHeight="1" x14ac:dyDescent="0.25">
      <c r="AY1601" s="159" t="s">
        <v>90</v>
      </c>
      <c r="AZ1601" s="158">
        <f>_xll.qlInterestRateIndexFixingDate(Currency&amp;"ibor"&amp;Tenor,BA1601,Trigger)</f>
        <v>50511</v>
      </c>
      <c r="BA1601" s="158">
        <f>_xll.qlCalendarAdvance(Calendar,BA1600,AY1601,"f",,Trigger)</f>
        <v>50515</v>
      </c>
      <c r="BB1601" s="158">
        <f>_xll.qlInterestRateIndexMaturity(Currency&amp;"ibor"&amp;Tenor,BA1601,Trigger)</f>
        <v>50880</v>
      </c>
      <c r="BC1601" s="320">
        <f>_xll.qlIndexFixing($AC$5,AZ1601,TRUE,_xll.ohTrigger(Trigger,Trigger12M))</f>
        <v>1.4768896878568119E-2</v>
      </c>
      <c r="BD1601" s="320">
        <f>_xll.qlIndexFixing($BE$1,AZ1601,TRUE,_xll.ohTrigger(Trigger,Trigger12M))</f>
        <v>1.4888571488620713E-2</v>
      </c>
    </row>
    <row r="1602" spans="51:56" ht="11.25" customHeight="1" x14ac:dyDescent="0.25">
      <c r="AY1602" s="159" t="s">
        <v>90</v>
      </c>
      <c r="AZ1602" s="158">
        <f>_xll.qlInterestRateIndexFixingDate(Currency&amp;"ibor"&amp;Tenor,BA1602,Trigger)</f>
        <v>50516</v>
      </c>
      <c r="BA1602" s="158">
        <f>_xll.qlCalendarAdvance(Calendar,BA1601,AY1602,"f",,Trigger)</f>
        <v>50522</v>
      </c>
      <c r="BB1602" s="158">
        <f>_xll.qlInterestRateIndexMaturity(Currency&amp;"ibor"&amp;Tenor,BA1602,Trigger)</f>
        <v>50887</v>
      </c>
      <c r="BC1602" s="320">
        <f>_xll.qlIndexFixing($AC$5,AZ1602,TRUE,_xll.ohTrigger(Trigger,Trigger12M))</f>
        <v>1.4763604080188598E-2</v>
      </c>
      <c r="BD1602" s="320">
        <f>_xll.qlIndexFixing($BE$1,AZ1602,TRUE,_xll.ohTrigger(Trigger,Trigger12M))</f>
        <v>1.4885924948328152E-2</v>
      </c>
    </row>
    <row r="1603" spans="51:56" ht="11.25" customHeight="1" x14ac:dyDescent="0.25">
      <c r="AY1603" s="159" t="s">
        <v>90</v>
      </c>
      <c r="AZ1603" s="158">
        <f>_xll.qlInterestRateIndexFixingDate(Currency&amp;"ibor"&amp;Tenor,BA1603,Trigger)</f>
        <v>50525</v>
      </c>
      <c r="BA1603" s="158">
        <f>_xll.qlCalendarAdvance(Calendar,BA1602,AY1603,"f",,Trigger)</f>
        <v>50529</v>
      </c>
      <c r="BB1603" s="158">
        <f>_xll.qlInterestRateIndexMaturity(Currency&amp;"ibor"&amp;Tenor,BA1603,Trigger)</f>
        <v>50894</v>
      </c>
      <c r="BC1603" s="320">
        <f>_xll.qlIndexFixing($AC$5,AZ1603,TRUE,_xll.ohTrigger(Trigger,Trigger12M))</f>
        <v>1.475830049282403E-2</v>
      </c>
      <c r="BD1603" s="320">
        <f>_xll.qlIndexFixing($BE$1,AZ1603,TRUE,_xll.ohTrigger(Trigger,Trigger12M))</f>
        <v>1.488331994424108E-2</v>
      </c>
    </row>
    <row r="1604" spans="51:56" ht="11.25" customHeight="1" x14ac:dyDescent="0.25">
      <c r="AY1604" s="159" t="s">
        <v>90</v>
      </c>
      <c r="AZ1604" s="158">
        <f>_xll.qlInterestRateIndexFixingDate(Currency&amp;"ibor"&amp;Tenor,BA1604,Trigger)</f>
        <v>50532</v>
      </c>
      <c r="BA1604" s="158">
        <f>_xll.qlCalendarAdvance(Calendar,BA1603,AY1604,"f",,Trigger)</f>
        <v>50536</v>
      </c>
      <c r="BB1604" s="158">
        <f>_xll.qlInterestRateIndexMaturity(Currency&amp;"ibor"&amp;Tenor,BA1604,Trigger)</f>
        <v>50901</v>
      </c>
      <c r="BC1604" s="320">
        <f>_xll.qlIndexFixing($AC$5,AZ1604,TRUE,_xll.ohTrigger(Trigger,Trigger12M))</f>
        <v>1.4752986116646551E-2</v>
      </c>
      <c r="BD1604" s="320">
        <f>_xll.qlIndexFixing($BE$1,AZ1604,TRUE,_xll.ohTrigger(Trigger,Trigger12M))</f>
        <v>1.4880756643654498E-2</v>
      </c>
    </row>
    <row r="1605" spans="51:56" ht="11.25" customHeight="1" x14ac:dyDescent="0.25">
      <c r="AY1605" s="159" t="s">
        <v>90</v>
      </c>
      <c r="AZ1605" s="158">
        <f>_xll.qlInterestRateIndexFixingDate(Currency&amp;"ibor"&amp;Tenor,BA1605,Trigger)</f>
        <v>50539</v>
      </c>
      <c r="BA1605" s="158">
        <f>_xll.qlCalendarAdvance(Calendar,BA1604,AY1605,"f",,Trigger)</f>
        <v>50543</v>
      </c>
      <c r="BB1605" s="158">
        <f>_xll.qlInterestRateIndexMaturity(Currency&amp;"ibor"&amp;Tenor,BA1605,Trigger)</f>
        <v>50908</v>
      </c>
      <c r="BC1605" s="320">
        <f>_xll.qlIndexFixing($AC$5,AZ1605,TRUE,_xll.ohTrigger(Trigger,Trigger12M))</f>
        <v>1.4750731822108334E-2</v>
      </c>
      <c r="BD1605" s="320">
        <f>_xll.qlIndexFixing($BE$1,AZ1605,TRUE,_xll.ohTrigger(Trigger,Trigger12M))</f>
        <v>1.4878235213867125E-2</v>
      </c>
    </row>
    <row r="1606" spans="51:56" ht="11.25" customHeight="1" x14ac:dyDescent="0.25">
      <c r="AY1606" s="159" t="s">
        <v>90</v>
      </c>
      <c r="AZ1606" s="158">
        <f>_xll.qlInterestRateIndexFixingDate(Currency&amp;"ibor"&amp;Tenor,BA1606,Trigger)</f>
        <v>50546</v>
      </c>
      <c r="BA1606" s="158">
        <f>_xll.qlCalendarAdvance(Calendar,BA1605,AY1606,"f",,Trigger)</f>
        <v>50550</v>
      </c>
      <c r="BB1606" s="158">
        <f>_xll.qlInterestRateIndexMaturity(Currency&amp;"ibor"&amp;Tenor,BA1606,Trigger)</f>
        <v>50915</v>
      </c>
      <c r="BC1606" s="320">
        <f>_xll.qlIndexFixing($AC$5,AZ1606,TRUE,_xll.ohTrigger(Trigger,Trigger12M))</f>
        <v>1.4749654558432152E-2</v>
      </c>
      <c r="BD1606" s="320">
        <f>_xll.qlIndexFixing($BE$1,AZ1606,TRUE,_xll.ohTrigger(Trigger,Trigger12M))</f>
        <v>1.487575582218185E-2</v>
      </c>
    </row>
    <row r="1607" spans="51:56" ht="11.25" customHeight="1" x14ac:dyDescent="0.25">
      <c r="AY1607" s="159" t="s">
        <v>90</v>
      </c>
      <c r="AZ1607" s="158">
        <f>_xll.qlInterestRateIndexFixingDate(Currency&amp;"ibor"&amp;Tenor,BA1607,Trigger)</f>
        <v>50553</v>
      </c>
      <c r="BA1607" s="158">
        <f>_xll.qlCalendarAdvance(Calendar,BA1606,AY1607,"f",,Trigger)</f>
        <v>50557</v>
      </c>
      <c r="BB1607" s="158">
        <f>_xll.qlInterestRateIndexMaturity(Currency&amp;"ibor"&amp;Tenor,BA1607,Trigger)</f>
        <v>50922</v>
      </c>
      <c r="BC1607" s="320">
        <f>_xll.qlIndexFixing($AC$5,AZ1607,TRUE,_xll.ohTrigger(Trigger,Trigger12M))</f>
        <v>1.4748573716094001E-2</v>
      </c>
      <c r="BD1607" s="320">
        <f>_xll.qlIndexFixing($BE$1,AZ1607,TRUE,_xll.ohTrigger(Trigger,Trigger12M))</f>
        <v>1.487331863590418E-2</v>
      </c>
    </row>
    <row r="1608" spans="51:56" ht="11.25" customHeight="1" x14ac:dyDescent="0.25">
      <c r="AY1608" s="159" t="s">
        <v>90</v>
      </c>
      <c r="AZ1608" s="158">
        <f>_xll.qlInterestRateIndexFixingDate(Currency&amp;"ibor"&amp;Tenor,BA1608,Trigger)</f>
        <v>50560</v>
      </c>
      <c r="BA1608" s="158">
        <f>_xll.qlCalendarAdvance(Calendar,BA1607,AY1608,"f",,Trigger)</f>
        <v>50564</v>
      </c>
      <c r="BB1608" s="158">
        <f>_xll.qlInterestRateIndexMaturity(Currency&amp;"ibor"&amp;Tenor,BA1608,Trigger)</f>
        <v>50929</v>
      </c>
      <c r="BC1608" s="320">
        <f>_xll.qlIndexFixing($AC$5,AZ1608,TRUE,_xll.ohTrigger(Trigger,Trigger12M))</f>
        <v>1.4747489295105488E-2</v>
      </c>
      <c r="BD1608" s="320">
        <f>_xll.qlIndexFixing($BE$1,AZ1608,TRUE,_xll.ohTrigger(Trigger,Trigger12M))</f>
        <v>1.4870923822344229E-2</v>
      </c>
    </row>
    <row r="1609" spans="51:56" ht="11.25" customHeight="1" x14ac:dyDescent="0.25">
      <c r="AY1609" s="159" t="s">
        <v>90</v>
      </c>
      <c r="AZ1609" s="158">
        <f>_xll.qlInterestRateIndexFixingDate(Currency&amp;"ibor"&amp;Tenor,BA1609,Trigger)</f>
        <v>50567</v>
      </c>
      <c r="BA1609" s="158">
        <f>_xll.qlCalendarAdvance(Calendar,BA1608,AY1609,"f",,Trigger)</f>
        <v>50571</v>
      </c>
      <c r="BB1609" s="158">
        <f>_xll.qlInterestRateIndexMaturity(Currency&amp;"ibor"&amp;Tenor,BA1609,Trigger)</f>
        <v>50936</v>
      </c>
      <c r="BC1609" s="320">
        <f>_xll.qlIndexFixing($AC$5,AZ1609,TRUE,_xll.ohTrigger(Trigger,Trigger12M))</f>
        <v>1.4746401295478001E-2</v>
      </c>
      <c r="BD1609" s="320">
        <f>_xll.qlIndexFixing($BE$1,AZ1609,TRUE,_xll.ohTrigger(Trigger,Trigger12M))</f>
        <v>1.4868571548815391E-2</v>
      </c>
    </row>
    <row r="1610" spans="51:56" ht="11.25" customHeight="1" x14ac:dyDescent="0.25">
      <c r="AY1610" s="159" t="s">
        <v>90</v>
      </c>
      <c r="AZ1610" s="158">
        <f>_xll.qlInterestRateIndexFixingDate(Currency&amp;"ibor"&amp;Tenor,BA1610,Trigger)</f>
        <v>50574</v>
      </c>
      <c r="BA1610" s="158">
        <f>_xll.qlCalendarAdvance(Calendar,BA1609,AY1610,"f",,Trigger)</f>
        <v>50578</v>
      </c>
      <c r="BB1610" s="158">
        <f>_xll.qlInterestRateIndexMaturity(Currency&amp;"ibor"&amp;Tenor,BA1610,Trigger)</f>
        <v>50943</v>
      </c>
      <c r="BC1610" s="320">
        <f>_xll.qlIndexFixing($AC$5,AZ1610,TRUE,_xll.ohTrigger(Trigger,Trigger12M))</f>
        <v>1.4745309717223803E-2</v>
      </c>
      <c r="BD1610" s="320">
        <f>_xll.qlIndexFixing($BE$1,AZ1610,TRUE,_xll.ohTrigger(Trigger,Trigger12M))</f>
        <v>1.4866261982634786E-2</v>
      </c>
    </row>
    <row r="1611" spans="51:56" ht="11.25" customHeight="1" x14ac:dyDescent="0.25">
      <c r="AY1611" s="159" t="s">
        <v>90</v>
      </c>
      <c r="AZ1611" s="158">
        <f>_xll.qlInterestRateIndexFixingDate(Currency&amp;"ibor"&amp;Tenor,BA1611,Trigger)</f>
        <v>50581</v>
      </c>
      <c r="BA1611" s="158">
        <f>_xll.qlCalendarAdvance(Calendar,BA1610,AY1611,"f",,Trigger)</f>
        <v>50585</v>
      </c>
      <c r="BB1611" s="158">
        <f>_xll.qlInterestRateIndexMaturity(Currency&amp;"ibor"&amp;Tenor,BA1611,Trigger)</f>
        <v>50950</v>
      </c>
      <c r="BC1611" s="320">
        <f>_xll.qlIndexFixing($AC$5,AZ1611,TRUE,_xll.ohTrigger(Trigger,Trigger12M))</f>
        <v>1.4744214560353845E-2</v>
      </c>
      <c r="BD1611" s="320">
        <f>_xll.qlIndexFixing($BE$1,AZ1611,TRUE,_xll.ohTrigger(Trigger,Trigger12M))</f>
        <v>1.4863995291123696E-2</v>
      </c>
    </row>
    <row r="1612" spans="51:56" ht="11.25" customHeight="1" x14ac:dyDescent="0.25">
      <c r="AY1612" s="159" t="s">
        <v>90</v>
      </c>
      <c r="AZ1612" s="158">
        <f>_xll.qlInterestRateIndexFixingDate(Currency&amp;"ibor"&amp;Tenor,BA1612,Trigger)</f>
        <v>50588</v>
      </c>
      <c r="BA1612" s="158">
        <f>_xll.qlCalendarAdvance(Calendar,BA1611,AY1612,"f",,Trigger)</f>
        <v>50592</v>
      </c>
      <c r="BB1612" s="158">
        <f>_xll.qlInterestRateIndexMaturity(Currency&amp;"ibor"&amp;Tenor,BA1612,Trigger)</f>
        <v>50957</v>
      </c>
      <c r="BC1612" s="320">
        <f>_xll.qlIndexFixing($AC$5,AZ1612,TRUE,_xll.ohTrigger(Trigger,Trigger12M))</f>
        <v>1.4743115824880613E-2</v>
      </c>
      <c r="BD1612" s="320">
        <f>_xll.qlIndexFixing($BE$1,AZ1612,TRUE,_xll.ohTrigger(Trigger,Trigger12M))</f>
        <v>1.4861771641607339E-2</v>
      </c>
    </row>
    <row r="1613" spans="51:56" ht="11.25" customHeight="1" x14ac:dyDescent="0.25">
      <c r="AY1613" s="159" t="s">
        <v>90</v>
      </c>
      <c r="AZ1613" s="158">
        <f>_xll.qlInterestRateIndexFixingDate(Currency&amp;"ibor"&amp;Tenor,BA1613,Trigger)</f>
        <v>50595</v>
      </c>
      <c r="BA1613" s="158">
        <f>_xll.qlCalendarAdvance(Calendar,BA1612,AY1613,"f",,Trigger)</f>
        <v>50599</v>
      </c>
      <c r="BB1613" s="158">
        <f>_xll.qlInterestRateIndexMaturity(Currency&amp;"ibor"&amp;Tenor,BA1613,Trigger)</f>
        <v>50964</v>
      </c>
      <c r="BC1613" s="320">
        <f>_xll.qlIndexFixing($AC$5,AZ1613,TRUE,_xll.ohTrigger(Trigger,Trigger12M))</f>
        <v>1.4742013510815489E-2</v>
      </c>
      <c r="BD1613" s="320">
        <f>_xll.qlIndexFixing($BE$1,AZ1613,TRUE,_xll.ohTrigger(Trigger,Trigger12M))</f>
        <v>1.4859591201414885E-2</v>
      </c>
    </row>
    <row r="1614" spans="51:56" ht="11.25" customHeight="1" x14ac:dyDescent="0.25">
      <c r="AY1614" s="159" t="s">
        <v>90</v>
      </c>
      <c r="AZ1614" s="158">
        <f>_xll.qlInterestRateIndexFixingDate(Currency&amp;"ibor"&amp;Tenor,BA1614,Trigger)</f>
        <v>50602</v>
      </c>
      <c r="BA1614" s="158">
        <f>_xll.qlCalendarAdvance(Calendar,BA1613,AY1614,"f",,Trigger)</f>
        <v>50606</v>
      </c>
      <c r="BB1614" s="158">
        <f>_xll.qlInterestRateIndexMaturity(Currency&amp;"ibor"&amp;Tenor,BA1614,Trigger)</f>
        <v>50971</v>
      </c>
      <c r="BC1614" s="320">
        <f>_xll.qlIndexFixing($AC$5,AZ1614,TRUE,_xll.ohTrigger(Trigger,Trigger12M))</f>
        <v>1.4740907618170086E-2</v>
      </c>
      <c r="BD1614" s="320">
        <f>_xll.qlIndexFixing($BE$1,AZ1614,TRUE,_xll.ohTrigger(Trigger,Trigger12M))</f>
        <v>1.4857454137879655E-2</v>
      </c>
    </row>
    <row r="1615" spans="51:56" ht="11.25" customHeight="1" x14ac:dyDescent="0.25">
      <c r="AY1615" s="159" t="s">
        <v>90</v>
      </c>
      <c r="AZ1615" s="158">
        <f>_xll.qlInterestRateIndexFixingDate(Currency&amp;"ibor"&amp;Tenor,BA1615,Trigger)</f>
        <v>50609</v>
      </c>
      <c r="BA1615" s="158">
        <f>_xll.qlCalendarAdvance(Calendar,BA1614,AY1615,"f",,Trigger)</f>
        <v>50613</v>
      </c>
      <c r="BB1615" s="158">
        <f>_xll.qlInterestRateIndexMaturity(Currency&amp;"ibor"&amp;Tenor,BA1615,Trigger)</f>
        <v>50978</v>
      </c>
      <c r="BC1615" s="320">
        <f>_xll.qlIndexFixing($AC$5,AZ1615,TRUE,_xll.ohTrigger(Trigger,Trigger12M))</f>
        <v>1.4739798146956664E-2</v>
      </c>
      <c r="BD1615" s="320">
        <f>_xll.qlIndexFixing($BE$1,AZ1615,TRUE,_xll.ohTrigger(Trigger,Trigger12M))</f>
        <v>1.4855360618339353E-2</v>
      </c>
    </row>
    <row r="1616" spans="51:56" ht="11.25" customHeight="1" x14ac:dyDescent="0.25">
      <c r="AY1616" s="159" t="s">
        <v>90</v>
      </c>
      <c r="AZ1616" s="158">
        <f>_xll.qlInterestRateIndexFixingDate(Currency&amp;"ibor"&amp;Tenor,BA1616,Trigger)</f>
        <v>50616</v>
      </c>
      <c r="BA1616" s="158">
        <f>_xll.qlCalendarAdvance(Calendar,BA1615,AY1616,"f",,Trigger)</f>
        <v>50620</v>
      </c>
      <c r="BB1616" s="158">
        <f>_xll.qlInterestRateIndexMaturity(Currency&amp;"ibor"&amp;Tenor,BA1616,Trigger)</f>
        <v>50985</v>
      </c>
      <c r="BC1616" s="320">
        <f>_xll.qlIndexFixing($AC$5,AZ1616,TRUE,_xll.ohTrigger(Trigger,Trigger12M))</f>
        <v>1.4738685097187051E-2</v>
      </c>
      <c r="BD1616" s="320">
        <f>_xll.qlIndexFixing($BE$1,AZ1616,TRUE,_xll.ohTrigger(Trigger,Trigger12M))</f>
        <v>1.4853310810135632E-2</v>
      </c>
    </row>
    <row r="1617" spans="51:56" ht="11.25" customHeight="1" x14ac:dyDescent="0.25">
      <c r="AY1617" s="159" t="s">
        <v>90</v>
      </c>
      <c r="AZ1617" s="158">
        <f>_xll.qlInterestRateIndexFixingDate(Currency&amp;"ibor"&amp;Tenor,BA1617,Trigger)</f>
        <v>50623</v>
      </c>
      <c r="BA1617" s="158">
        <f>_xll.qlCalendarAdvance(Calendar,BA1616,AY1617,"f",,Trigger)</f>
        <v>50627</v>
      </c>
      <c r="BB1617" s="158">
        <f>_xll.qlInterestRateIndexMaturity(Currency&amp;"ibor"&amp;Tenor,BA1617,Trigger)</f>
        <v>50992</v>
      </c>
      <c r="BC1617" s="320">
        <f>_xll.qlIndexFixing($AC$5,AZ1617,TRUE,_xll.ohTrigger(Trigger,Trigger12M))</f>
        <v>1.4737568468873074E-2</v>
      </c>
      <c r="BD1617" s="320">
        <f>_xll.qlIndexFixing($BE$1,AZ1617,TRUE,_xll.ohTrigger(Trigger,Trigger12M))</f>
        <v>1.4851304880614733E-2</v>
      </c>
    </row>
    <row r="1618" spans="51:56" ht="11.25" customHeight="1" x14ac:dyDescent="0.25">
      <c r="AY1618" s="159" t="s">
        <v>90</v>
      </c>
      <c r="AZ1618" s="158">
        <f>_xll.qlInterestRateIndexFixingDate(Currency&amp;"ibor"&amp;Tenor,BA1618,Trigger)</f>
        <v>50630</v>
      </c>
      <c r="BA1618" s="158">
        <f>_xll.qlCalendarAdvance(Calendar,BA1617,AY1618,"f",,Trigger)</f>
        <v>50634</v>
      </c>
      <c r="BB1618" s="158">
        <f>_xll.qlInterestRateIndexMaturity(Currency&amp;"ibor"&amp;Tenor,BA1618,Trigger)</f>
        <v>50999</v>
      </c>
      <c r="BC1618" s="320">
        <f>_xll.qlIndexFixing($AC$5,AZ1618,TRUE,_xll.ohTrigger(Trigger,Trigger12M))</f>
        <v>1.4736448262026778E-2</v>
      </c>
      <c r="BD1618" s="320">
        <f>_xll.qlIndexFixing($BE$1,AZ1618,TRUE,_xll.ohTrigger(Trigger,Trigger12M))</f>
        <v>1.4849342997127066E-2</v>
      </c>
    </row>
    <row r="1619" spans="51:56" ht="11.25" customHeight="1" x14ac:dyDescent="0.25">
      <c r="AY1619" s="159" t="s">
        <v>90</v>
      </c>
      <c r="AZ1619" s="158">
        <f>_xll.qlInterestRateIndexFixingDate(Currency&amp;"ibor"&amp;Tenor,BA1619,Trigger)</f>
        <v>50637</v>
      </c>
      <c r="BA1619" s="158">
        <f>_xll.qlCalendarAdvance(Calendar,BA1618,AY1619,"f",,Trigger)</f>
        <v>50641</v>
      </c>
      <c r="BB1619" s="158">
        <f>_xll.qlInterestRateIndexMaturity(Currency&amp;"ibor"&amp;Tenor,BA1619,Trigger)</f>
        <v>51006</v>
      </c>
      <c r="BC1619" s="320">
        <f>_xll.qlIndexFixing($AC$5,AZ1619,TRUE,_xll.ohTrigger(Trigger,Trigger12M))</f>
        <v>1.4735324476660205E-2</v>
      </c>
      <c r="BD1619" s="320">
        <f>_xll.qlIndexFixing($BE$1,AZ1619,TRUE,_xll.ohTrigger(Trigger,Trigger12M))</f>
        <v>1.4847425327028076E-2</v>
      </c>
    </row>
    <row r="1620" spans="51:56" ht="11.25" customHeight="1" x14ac:dyDescent="0.25">
      <c r="AY1620" s="159" t="s">
        <v>90</v>
      </c>
      <c r="AZ1620" s="158">
        <f>_xll.qlInterestRateIndexFixingDate(Currency&amp;"ibor"&amp;Tenor,BA1620,Trigger)</f>
        <v>50644</v>
      </c>
      <c r="BA1620" s="158">
        <f>_xll.qlCalendarAdvance(Calendar,BA1619,AY1620,"f",,Trigger)</f>
        <v>50648</v>
      </c>
      <c r="BB1620" s="158">
        <f>_xll.qlInterestRateIndexMaturity(Currency&amp;"ibor"&amp;Tenor,BA1620,Trigger)</f>
        <v>51013</v>
      </c>
      <c r="BC1620" s="320">
        <f>_xll.qlIndexFixing($AC$5,AZ1620,TRUE,_xll.ohTrigger(Trigger,Trigger12M))</f>
        <v>1.4734197112785404E-2</v>
      </c>
      <c r="BD1620" s="320">
        <f>_xll.qlIndexFixing($BE$1,AZ1620,TRUE,_xll.ohTrigger(Trigger,Trigger12M))</f>
        <v>1.484555203767671E-2</v>
      </c>
    </row>
    <row r="1621" spans="51:56" ht="11.25" customHeight="1" x14ac:dyDescent="0.25">
      <c r="AY1621" s="159" t="s">
        <v>90</v>
      </c>
      <c r="AZ1621" s="158">
        <f>_xll.qlInterestRateIndexFixingDate(Currency&amp;"ibor"&amp;Tenor,BA1621,Trigger)</f>
        <v>50651</v>
      </c>
      <c r="BA1621" s="158">
        <f>_xll.qlCalendarAdvance(Calendar,BA1620,AY1621,"f",,Trigger)</f>
        <v>50655</v>
      </c>
      <c r="BB1621" s="158">
        <f>_xll.qlInterestRateIndexMaturity(Currency&amp;"ibor"&amp;Tenor,BA1621,Trigger)</f>
        <v>51020</v>
      </c>
      <c r="BC1621" s="320">
        <f>_xll.qlIndexFixing($AC$5,AZ1621,TRUE,_xll.ohTrigger(Trigger,Trigger12M))</f>
        <v>1.47330661704142E-2</v>
      </c>
      <c r="BD1621" s="320">
        <f>_xll.qlIndexFixing($BE$1,AZ1621,TRUE,_xll.ohTrigger(Trigger,Trigger12M))</f>
        <v>1.4843723296437831E-2</v>
      </c>
    </row>
    <row r="1622" spans="51:56" ht="11.25" customHeight="1" x14ac:dyDescent="0.25">
      <c r="AY1622" s="159" t="s">
        <v>90</v>
      </c>
      <c r="AZ1622" s="158">
        <f>_xll.qlInterestRateIndexFixingDate(Currency&amp;"ibor"&amp;Tenor,BA1622,Trigger)</f>
        <v>50658</v>
      </c>
      <c r="BA1622" s="158">
        <f>_xll.qlCalendarAdvance(Calendar,BA1621,AY1622,"f",,Trigger)</f>
        <v>50662</v>
      </c>
      <c r="BB1622" s="158">
        <f>_xll.qlInterestRateIndexMaturity(Currency&amp;"ibor"&amp;Tenor,BA1622,Trigger)</f>
        <v>51027</v>
      </c>
      <c r="BC1622" s="320">
        <f>_xll.qlIndexFixing($AC$5,AZ1622,TRUE,_xll.ohTrigger(Trigger,Trigger12M))</f>
        <v>1.4731931649559294E-2</v>
      </c>
      <c r="BD1622" s="320">
        <f>_xll.qlIndexFixing($BE$1,AZ1622,TRUE,_xll.ohTrigger(Trigger,Trigger12M))</f>
        <v>1.4841939270680024E-2</v>
      </c>
    </row>
    <row r="1623" spans="51:56" ht="11.25" customHeight="1" x14ac:dyDescent="0.25">
      <c r="AY1623" s="159" t="s">
        <v>90</v>
      </c>
      <c r="AZ1623" s="158">
        <f>_xll.qlInterestRateIndexFixingDate(Currency&amp;"ibor"&amp;Tenor,BA1623,Trigger)</f>
        <v>50665</v>
      </c>
      <c r="BA1623" s="158">
        <f>_xll.qlCalendarAdvance(Calendar,BA1622,AY1623,"f",,Trigger)</f>
        <v>50669</v>
      </c>
      <c r="BB1623" s="158">
        <f>_xll.qlInterestRateIndexMaturity(Currency&amp;"ibor"&amp;Tenor,BA1623,Trigger)</f>
        <v>51034</v>
      </c>
      <c r="BC1623" s="320">
        <f>_xll.qlIndexFixing($AC$5,AZ1623,TRUE,_xll.ohTrigger(Trigger,Trigger12M))</f>
        <v>1.4730793550232294E-2</v>
      </c>
      <c r="BD1623" s="320">
        <f>_xll.qlIndexFixing($BE$1,AZ1623,TRUE,_xll.ohTrigger(Trigger,Trigger12M))</f>
        <v>1.4840200127776908E-2</v>
      </c>
    </row>
    <row r="1624" spans="51:56" ht="11.25" customHeight="1" x14ac:dyDescent="0.25">
      <c r="AY1624" s="159" t="s">
        <v>90</v>
      </c>
      <c r="AZ1624" s="158">
        <f>_xll.qlInterestRateIndexFixingDate(Currency&amp;"ibor"&amp;Tenor,BA1624,Trigger)</f>
        <v>50672</v>
      </c>
      <c r="BA1624" s="158">
        <f>_xll.qlCalendarAdvance(Calendar,BA1623,AY1624,"f",,Trigger)</f>
        <v>50676</v>
      </c>
      <c r="BB1624" s="158">
        <f>_xll.qlInterestRateIndexMaturity(Currency&amp;"ibor"&amp;Tenor,BA1624,Trigger)</f>
        <v>51041</v>
      </c>
      <c r="BC1624" s="320">
        <f>_xll.qlIndexFixing($AC$5,AZ1624,TRUE,_xll.ohTrigger(Trigger,Trigger12M))</f>
        <v>1.4729651872445683E-2</v>
      </c>
      <c r="BD1624" s="320">
        <f>_xll.qlIndexFixing($BE$1,AZ1624,TRUE,_xll.ohTrigger(Trigger,Trigger12M))</f>
        <v>1.4838506035107585E-2</v>
      </c>
    </row>
    <row r="1625" spans="51:56" ht="11.25" customHeight="1" x14ac:dyDescent="0.25">
      <c r="AY1625" s="159" t="s">
        <v>90</v>
      </c>
      <c r="AZ1625" s="158">
        <f>_xll.qlInterestRateIndexFixingDate(Currency&amp;"ibor"&amp;Tenor,BA1625,Trigger)</f>
        <v>50679</v>
      </c>
      <c r="BA1625" s="158">
        <f>_xll.qlCalendarAdvance(Calendar,BA1624,AY1625,"f",,Trigger)</f>
        <v>50683</v>
      </c>
      <c r="BB1625" s="158">
        <f>_xll.qlInterestRateIndexMaturity(Currency&amp;"ibor"&amp;Tenor,BA1625,Trigger)</f>
        <v>51048</v>
      </c>
      <c r="BC1625" s="320">
        <f>_xll.qlIndexFixing($AC$5,AZ1625,TRUE,_xll.ohTrigger(Trigger,Trigger12M))</f>
        <v>1.4728506616211726E-2</v>
      </c>
      <c r="BD1625" s="320">
        <f>_xll.qlIndexFixing($BE$1,AZ1625,TRUE,_xll.ohTrigger(Trigger,Trigger12M))</f>
        <v>1.4836857160054871E-2</v>
      </c>
    </row>
    <row r="1626" spans="51:56" ht="11.25" customHeight="1" x14ac:dyDescent="0.25">
      <c r="AY1626" s="159" t="s">
        <v>90</v>
      </c>
      <c r="AZ1626" s="158">
        <f>_xll.qlInterestRateIndexFixingDate(Currency&amp;"ibor"&amp;Tenor,BA1626,Trigger)</f>
        <v>50686</v>
      </c>
      <c r="BA1626" s="158">
        <f>_xll.qlCalendarAdvance(Calendar,BA1625,AY1626,"f",,Trigger)</f>
        <v>50690</v>
      </c>
      <c r="BB1626" s="158">
        <f>_xll.qlInterestRateIndexMaturity(Currency&amp;"ibor"&amp;Tenor,BA1626,Trigger)</f>
        <v>51055</v>
      </c>
      <c r="BC1626" s="320">
        <f>_xll.qlIndexFixing($AC$5,AZ1626,TRUE,_xll.ohTrigger(Trigger,Trigger12M))</f>
        <v>1.4727357781542468E-2</v>
      </c>
      <c r="BD1626" s="320">
        <f>_xll.qlIndexFixing($BE$1,AZ1626,TRUE,_xll.ohTrigger(Trigger,Trigger12M))</f>
        <v>1.4835253670007936E-2</v>
      </c>
    </row>
    <row r="1627" spans="51:56" ht="11.25" customHeight="1" x14ac:dyDescent="0.25">
      <c r="AY1627" s="159" t="s">
        <v>90</v>
      </c>
      <c r="AZ1627" s="158">
        <f>_xll.qlInterestRateIndexFixingDate(Currency&amp;"ibor"&amp;Tenor,BA1627,Trigger)</f>
        <v>50693</v>
      </c>
      <c r="BA1627" s="158">
        <f>_xll.qlCalendarAdvance(Calendar,BA1626,AY1627,"f",,Trigger)</f>
        <v>50697</v>
      </c>
      <c r="BB1627" s="158">
        <f>_xll.qlInterestRateIndexMaturity(Currency&amp;"ibor"&amp;Tenor,BA1627,Trigger)</f>
        <v>51062</v>
      </c>
      <c r="BC1627" s="320">
        <f>_xll.qlIndexFixing($AC$5,AZ1627,TRUE,_xll.ohTrigger(Trigger,Trigger12M))</f>
        <v>1.4726205368450609E-2</v>
      </c>
      <c r="BD1627" s="320">
        <f>_xll.qlIndexFixing($BE$1,AZ1627,TRUE,_xll.ohTrigger(Trigger,Trigger12M))</f>
        <v>1.4833695732359896E-2</v>
      </c>
    </row>
    <row r="1628" spans="51:56" ht="11.25" customHeight="1" x14ac:dyDescent="0.25">
      <c r="AY1628" s="159" t="s">
        <v>90</v>
      </c>
      <c r="AZ1628" s="158">
        <f>_xll.qlInterestRateIndexFixingDate(Currency&amp;"ibor"&amp;Tenor,BA1628,Trigger)</f>
        <v>50700</v>
      </c>
      <c r="BA1628" s="158">
        <f>_xll.qlCalendarAdvance(Calendar,BA1627,AY1628,"f",,Trigger)</f>
        <v>50704</v>
      </c>
      <c r="BB1628" s="158">
        <f>_xll.qlInterestRateIndexMaturity(Currency&amp;"ibor"&amp;Tenor,BA1628,Trigger)</f>
        <v>51069</v>
      </c>
      <c r="BC1628" s="320">
        <f>_xll.qlIndexFixing($AC$5,AZ1628,TRUE,_xll.ohTrigger(Trigger,Trigger12M))</f>
        <v>1.4725049376948197E-2</v>
      </c>
      <c r="BD1628" s="320">
        <f>_xll.qlIndexFixing($BE$1,AZ1628,TRUE,_xll.ohTrigger(Trigger,Trigger12M))</f>
        <v>1.4832183514509777E-2</v>
      </c>
    </row>
    <row r="1629" spans="51:56" ht="11.25" customHeight="1" x14ac:dyDescent="0.25">
      <c r="AY1629" s="159" t="s">
        <v>90</v>
      </c>
      <c r="AZ1629" s="158">
        <f>_xll.qlInterestRateIndexFixingDate(Currency&amp;"ibor"&amp;Tenor,BA1629,Trigger)</f>
        <v>50707</v>
      </c>
      <c r="BA1629" s="158">
        <f>_xll.qlCalendarAdvance(Calendar,BA1628,AY1629,"f",,Trigger)</f>
        <v>50711</v>
      </c>
      <c r="BB1629" s="158">
        <f>_xll.qlInterestRateIndexMaturity(Currency&amp;"ibor"&amp;Tenor,BA1629,Trigger)</f>
        <v>51076</v>
      </c>
      <c r="BC1629" s="320">
        <f>_xll.qlIndexFixing($AC$5,AZ1629,TRUE,_xll.ohTrigger(Trigger,Trigger12M))</f>
        <v>1.4723889807047714E-2</v>
      </c>
      <c r="BD1629" s="320">
        <f>_xll.qlIndexFixing($BE$1,AZ1629,TRUE,_xll.ohTrigger(Trigger,Trigger12M))</f>
        <v>1.4830717183861641E-2</v>
      </c>
    </row>
    <row r="1630" spans="51:56" ht="11.25" customHeight="1" x14ac:dyDescent="0.25">
      <c r="AY1630" s="159" t="s">
        <v>90</v>
      </c>
      <c r="AZ1630" s="158">
        <f>_xll.qlInterestRateIndexFixingDate(Currency&amp;"ibor"&amp;Tenor,BA1630,Trigger)</f>
        <v>50714</v>
      </c>
      <c r="BA1630" s="158">
        <f>_xll.qlCalendarAdvance(Calendar,BA1629,AY1630,"f",,Trigger)</f>
        <v>50718</v>
      </c>
      <c r="BB1630" s="158">
        <f>_xll.qlInterestRateIndexMaturity(Currency&amp;"ibor"&amp;Tenor,BA1630,Trigger)</f>
        <v>51083</v>
      </c>
      <c r="BC1630" s="320">
        <f>_xll.qlIndexFixing($AC$5,AZ1630,TRUE,_xll.ohTrigger(Trigger,Trigger12M))</f>
        <v>1.4722726658761644E-2</v>
      </c>
      <c r="BD1630" s="320">
        <f>_xll.qlIndexFixing($BE$1,AZ1630,TRUE,_xll.ohTrigger(Trigger,Trigger12M))</f>
        <v>1.4829296907824589E-2</v>
      </c>
    </row>
    <row r="1631" spans="51:56" ht="11.25" customHeight="1" x14ac:dyDescent="0.25">
      <c r="AY1631" s="159" t="s">
        <v>90</v>
      </c>
      <c r="AZ1631" s="158">
        <f>_xll.qlInterestRateIndexFixingDate(Currency&amp;"ibor"&amp;Tenor,BA1631,Trigger)</f>
        <v>50721</v>
      </c>
      <c r="BA1631" s="158">
        <f>_xll.qlCalendarAdvance(Calendar,BA1630,AY1631,"f",,Trigger)</f>
        <v>50725</v>
      </c>
      <c r="BB1631" s="158">
        <f>_xll.qlInterestRateIndexMaturity(Currency&amp;"ibor"&amp;Tenor,BA1631,Trigger)</f>
        <v>51090</v>
      </c>
      <c r="BC1631" s="320">
        <f>_xll.qlIndexFixing($AC$5,AZ1631,TRUE,_xll.ohTrigger(Trigger,Trigger12M))</f>
        <v>1.4721559932102687E-2</v>
      </c>
      <c r="BD1631" s="320">
        <f>_xll.qlIndexFixing($BE$1,AZ1631,TRUE,_xll.ohTrigger(Trigger,Trigger12M))</f>
        <v>1.4827922853813414E-2</v>
      </c>
    </row>
    <row r="1632" spans="51:56" ht="11.25" customHeight="1" x14ac:dyDescent="0.25">
      <c r="AY1632" s="159" t="s">
        <v>90</v>
      </c>
      <c r="AZ1632" s="158">
        <f>_xll.qlInterestRateIndexFixingDate(Currency&amp;"ibor"&amp;Tenor,BA1632,Trigger)</f>
        <v>50728</v>
      </c>
      <c r="BA1632" s="158">
        <f>_xll.qlCalendarAdvance(Calendar,BA1631,AY1632,"f",,Trigger)</f>
        <v>50732</v>
      </c>
      <c r="BB1632" s="158">
        <f>_xll.qlInterestRateIndexMaturity(Currency&amp;"ibor"&amp;Tenor,BA1632,Trigger)</f>
        <v>51097</v>
      </c>
      <c r="BC1632" s="320">
        <f>_xll.qlIndexFixing($AC$5,AZ1632,TRUE,_xll.ohTrigger(Trigger,Trigger12M))</f>
        <v>1.4720389627082889E-2</v>
      </c>
      <c r="BD1632" s="320">
        <f>_xll.qlIndexFixing($BE$1,AZ1632,TRUE,_xll.ohTrigger(Trigger,Trigger12M))</f>
        <v>1.4826595189248167E-2</v>
      </c>
    </row>
    <row r="1633" spans="51:56" ht="11.25" customHeight="1" x14ac:dyDescent="0.25">
      <c r="AY1633" s="159" t="s">
        <v>90</v>
      </c>
      <c r="AZ1633" s="158">
        <f>_xll.qlInterestRateIndexFixingDate(Currency&amp;"ibor"&amp;Tenor,BA1633,Trigger)</f>
        <v>50735</v>
      </c>
      <c r="BA1633" s="158">
        <f>_xll.qlCalendarAdvance(Calendar,BA1632,AY1633,"f",,Trigger)</f>
        <v>50739</v>
      </c>
      <c r="BB1633" s="158">
        <f>_xll.qlInterestRateIndexMaturity(Currency&amp;"ibor"&amp;Tenor,BA1633,Trigger)</f>
        <v>51104</v>
      </c>
      <c r="BC1633" s="320">
        <f>_xll.qlIndexFixing($AC$5,AZ1633,TRUE,_xll.ohTrigger(Trigger,Trigger12M))</f>
        <v>1.4719215743714955E-2</v>
      </c>
      <c r="BD1633" s="320">
        <f>_xll.qlIndexFixing($BE$1,AZ1633,TRUE,_xll.ohTrigger(Trigger,Trigger12M))</f>
        <v>1.4825314081554594E-2</v>
      </c>
    </row>
    <row r="1634" spans="51:56" ht="11.25" customHeight="1" x14ac:dyDescent="0.25">
      <c r="AY1634" s="159" t="s">
        <v>90</v>
      </c>
      <c r="AZ1634" s="158">
        <f>_xll.qlInterestRateIndexFixingDate(Currency&amp;"ibor"&amp;Tenor,BA1634,Trigger)</f>
        <v>50742</v>
      </c>
      <c r="BA1634" s="158">
        <f>_xll.qlCalendarAdvance(Calendar,BA1633,AY1634,"f",,Trigger)</f>
        <v>50746</v>
      </c>
      <c r="BB1634" s="158">
        <f>_xll.qlInterestRateIndexMaturity(Currency&amp;"ibor"&amp;Tenor,BA1634,Trigger)</f>
        <v>51111</v>
      </c>
      <c r="BC1634" s="320">
        <f>_xll.qlIndexFixing($AC$5,AZ1634,TRUE,_xll.ohTrigger(Trigger,Trigger12M))</f>
        <v>1.4718038282011802E-2</v>
      </c>
      <c r="BD1634" s="320">
        <f>_xll.qlIndexFixing($BE$1,AZ1634,TRUE,_xll.ohTrigger(Trigger,Trigger12M))</f>
        <v>1.4824079698164133E-2</v>
      </c>
    </row>
    <row r="1635" spans="51:56" ht="11.25" customHeight="1" x14ac:dyDescent="0.25">
      <c r="AY1635" s="159" t="s">
        <v>90</v>
      </c>
      <c r="AZ1635" s="158">
        <f>_xll.qlInterestRateIndexFixingDate(Currency&amp;"ibor"&amp;Tenor,BA1635,Trigger)</f>
        <v>50749</v>
      </c>
      <c r="BA1635" s="158">
        <f>_xll.qlCalendarAdvance(Calendar,BA1634,AY1635,"f",,Trigger)</f>
        <v>50753</v>
      </c>
      <c r="BB1635" s="158">
        <f>_xll.qlInterestRateIndexMaturity(Currency&amp;"ibor"&amp;Tenor,BA1635,Trigger)</f>
        <v>51118</v>
      </c>
      <c r="BC1635" s="320">
        <f>_xll.qlIndexFixing($AC$5,AZ1635,TRUE,_xll.ohTrigger(Trigger,Trigger12M))</f>
        <v>1.4716857241985477E-2</v>
      </c>
      <c r="BD1635" s="320">
        <f>_xll.qlIndexFixing($BE$1,AZ1635,TRUE,_xll.ohTrigger(Trigger,Trigger12M))</f>
        <v>1.4822892206513916E-2</v>
      </c>
    </row>
    <row r="1636" spans="51:56" ht="11.25" customHeight="1" x14ac:dyDescent="0.25">
      <c r="AY1636" s="159" t="s">
        <v>90</v>
      </c>
      <c r="AZ1636" s="158">
        <f>_xll.qlInterestRateIndexFixingDate(Currency&amp;"ibor"&amp;Tenor,BA1636,Trigger)</f>
        <v>50756</v>
      </c>
      <c r="BA1636" s="158">
        <f>_xll.qlCalendarAdvance(Calendar,BA1635,AY1636,"f",,Trigger)</f>
        <v>50760</v>
      </c>
      <c r="BB1636" s="158">
        <f>_xll.qlInterestRateIndexMaturity(Currency&amp;"ibor"&amp;Tenor,BA1636,Trigger)</f>
        <v>51125</v>
      </c>
      <c r="BC1636" s="320">
        <f>_xll.qlIndexFixing($AC$5,AZ1636,TRUE,_xll.ohTrigger(Trigger,Trigger12M))</f>
        <v>1.4715672623649121E-2</v>
      </c>
      <c r="BD1636" s="320">
        <f>_xll.qlIndexFixing($BE$1,AZ1636,TRUE,_xll.ohTrigger(Trigger,Trigger12M))</f>
        <v>1.4821751774046332E-2</v>
      </c>
    </row>
    <row r="1637" spans="51:56" ht="11.25" customHeight="1" x14ac:dyDescent="0.25">
      <c r="AY1637" s="159" t="s">
        <v>90</v>
      </c>
      <c r="AZ1637" s="158">
        <f>_xll.qlInterestRateIndexFixingDate(Currency&amp;"ibor"&amp;Tenor,BA1637,Trigger)</f>
        <v>50763</v>
      </c>
      <c r="BA1637" s="158">
        <f>_xll.qlCalendarAdvance(Calendar,BA1636,AY1637,"f",,Trigger)</f>
        <v>50767</v>
      </c>
      <c r="BB1637" s="158">
        <f>_xll.qlInterestRateIndexMaturity(Currency&amp;"ibor"&amp;Tenor,BA1637,Trigger)</f>
        <v>51132</v>
      </c>
      <c r="BC1637" s="320">
        <f>_xll.qlIndexFixing($AC$5,AZ1637,TRUE,_xll.ohTrigger(Trigger,Trigger12M))</f>
        <v>1.4714484427015433E-2</v>
      </c>
      <c r="BD1637" s="320">
        <f>_xll.qlIndexFixing($BE$1,AZ1637,TRUE,_xll.ohTrigger(Trigger,Trigger12M))</f>
        <v>1.4820658568210557E-2</v>
      </c>
    </row>
    <row r="1638" spans="51:56" ht="11.25" customHeight="1" x14ac:dyDescent="0.25">
      <c r="AY1638" s="159" t="s">
        <v>90</v>
      </c>
      <c r="AZ1638" s="158">
        <f>_xll.qlInterestRateIndexFixingDate(Currency&amp;"ibor"&amp;Tenor,BA1638,Trigger)</f>
        <v>50770</v>
      </c>
      <c r="BA1638" s="158">
        <f>_xll.qlCalendarAdvance(Calendar,BA1637,AY1638,"f",,Trigger)</f>
        <v>50774</v>
      </c>
      <c r="BB1638" s="158">
        <f>_xll.qlInterestRateIndexMaturity(Currency&amp;"ibor"&amp;Tenor,BA1638,Trigger)</f>
        <v>51139</v>
      </c>
      <c r="BC1638" s="320">
        <f>_xll.qlIndexFixing($AC$5,AZ1638,TRUE,_xll.ohTrigger(Trigger,Trigger12M))</f>
        <v>1.471329265209712E-2</v>
      </c>
      <c r="BD1638" s="320">
        <f>_xll.qlIndexFixing($BE$1,AZ1638,TRUE,_xll.ohTrigger(Trigger,Trigger12M))</f>
        <v>1.4819612756461029E-2</v>
      </c>
    </row>
    <row r="1639" spans="51:56" ht="11.25" customHeight="1" x14ac:dyDescent="0.25">
      <c r="AY1639" s="159" t="s">
        <v>90</v>
      </c>
      <c r="AZ1639" s="158">
        <f>_xll.qlInterestRateIndexFixingDate(Currency&amp;"ibor"&amp;Tenor,BA1639,Trigger)</f>
        <v>50777</v>
      </c>
      <c r="BA1639" s="158">
        <f>_xll.qlCalendarAdvance(Calendar,BA1638,AY1639,"f",,Trigger)</f>
        <v>50781</v>
      </c>
      <c r="BB1639" s="158">
        <f>_xll.qlInterestRateIndexMaturity(Currency&amp;"ibor"&amp;Tenor,BA1639,Trigger)</f>
        <v>51146</v>
      </c>
      <c r="BC1639" s="320">
        <f>_xll.qlIndexFixing($AC$5,AZ1639,TRUE,_xll.ohTrigger(Trigger,Trigger12M))</f>
        <v>1.4712097298906662E-2</v>
      </c>
      <c r="BD1639" s="320">
        <f>_xll.qlIndexFixing($BE$1,AZ1639,TRUE,_xll.ohTrigger(Trigger,Trigger12M))</f>
        <v>1.481861450625809E-2</v>
      </c>
    </row>
    <row r="1640" spans="51:56" ht="11.25" customHeight="1" x14ac:dyDescent="0.25">
      <c r="AY1640" s="159" t="s">
        <v>90</v>
      </c>
      <c r="AZ1640" s="158">
        <f>_xll.qlInterestRateIndexFixingDate(Currency&amp;"ibor"&amp;Tenor,BA1640,Trigger)</f>
        <v>50784</v>
      </c>
      <c r="BA1640" s="158">
        <f>_xll.qlCalendarAdvance(Calendar,BA1639,AY1640,"f",,Trigger)</f>
        <v>50788</v>
      </c>
      <c r="BB1640" s="158">
        <f>_xll.qlInterestRateIndexMaturity(Currency&amp;"ibor"&amp;Tenor,BA1640,Trigger)</f>
        <v>51153</v>
      </c>
      <c r="BC1640" s="320">
        <f>_xll.qlIndexFixing($AC$5,AZ1640,TRUE,_xll.ohTrigger(Trigger,Trigger12M))</f>
        <v>1.47108983674572E-2</v>
      </c>
      <c r="BD1640" s="320">
        <f>_xll.qlIndexFixing($BE$1,AZ1640,TRUE,_xll.ohTrigger(Trigger,Trigger12M))</f>
        <v>1.4817663985068662E-2</v>
      </c>
    </row>
    <row r="1641" spans="51:56" ht="11.25" customHeight="1" x14ac:dyDescent="0.25">
      <c r="AY1641" s="159" t="s">
        <v>90</v>
      </c>
      <c r="AZ1641" s="158">
        <f>_xll.qlInterestRateIndexFixingDate(Currency&amp;"ibor"&amp;Tenor,BA1641,Trigger)</f>
        <v>50791</v>
      </c>
      <c r="BA1641" s="158">
        <f>_xll.qlCalendarAdvance(Calendar,BA1640,AY1641,"f",,Trigger)</f>
        <v>50795</v>
      </c>
      <c r="BB1641" s="158">
        <f>_xll.qlInterestRateIndexMaturity(Currency&amp;"ibor"&amp;Tenor,BA1641,Trigger)</f>
        <v>51160</v>
      </c>
      <c r="BC1641" s="320">
        <f>_xll.qlIndexFixing($AC$5,AZ1641,TRUE,_xll.ohTrigger(Trigger,Trigger12M))</f>
        <v>1.4709695857761216E-2</v>
      </c>
      <c r="BD1641" s="320">
        <f>_xll.qlIndexFixing($BE$1,AZ1641,TRUE,_xll.ohTrigger(Trigger,Trigger12M))</f>
        <v>1.4816761360365791E-2</v>
      </c>
    </row>
    <row r="1642" spans="51:56" ht="11.25" customHeight="1" x14ac:dyDescent="0.25">
      <c r="AY1642" s="159" t="s">
        <v>90</v>
      </c>
      <c r="AZ1642" s="158">
        <f>_xll.qlInterestRateIndexFixingDate(Currency&amp;"ibor"&amp;Tenor,BA1642,Trigger)</f>
        <v>50798</v>
      </c>
      <c r="BA1642" s="158">
        <f>_xll.qlCalendarAdvance(Calendar,BA1641,AY1642,"f",,Trigger)</f>
        <v>50802</v>
      </c>
      <c r="BB1642" s="158">
        <f>_xll.qlInterestRateIndexMaturity(Currency&amp;"ibor"&amp;Tenor,BA1642,Trigger)</f>
        <v>51167</v>
      </c>
      <c r="BC1642" s="320">
        <f>_xll.qlIndexFixing($AC$5,AZ1642,TRUE,_xll.ohTrigger(Trigger,Trigger12M))</f>
        <v>1.4708489769832071E-2</v>
      </c>
      <c r="BD1642" s="320">
        <f>_xll.qlIndexFixing($BE$1,AZ1642,TRUE,_xll.ohTrigger(Trigger,Trigger12M))</f>
        <v>1.4815906799628438E-2</v>
      </c>
    </row>
    <row r="1643" spans="51:56" ht="11.25" customHeight="1" x14ac:dyDescent="0.25">
      <c r="AY1643" s="159" t="s">
        <v>90</v>
      </c>
      <c r="AZ1643" s="158">
        <f>_xll.qlInterestRateIndexFixingDate(Currency&amp;"ibor"&amp;Tenor,BA1643,Trigger)</f>
        <v>50805</v>
      </c>
      <c r="BA1643" s="158">
        <f>_xll.qlCalendarAdvance(Calendar,BA1642,AY1643,"f",,Trigger)</f>
        <v>50809</v>
      </c>
      <c r="BB1643" s="158">
        <f>_xll.qlInterestRateIndexMaturity(Currency&amp;"ibor"&amp;Tenor,BA1643,Trigger)</f>
        <v>51174</v>
      </c>
      <c r="BC1643" s="320">
        <f>_xll.qlIndexFixing($AC$5,AZ1643,TRUE,_xll.ohTrigger(Trigger,Trigger12M))</f>
        <v>1.4707280103682685E-2</v>
      </c>
      <c r="BD1643" s="320">
        <f>_xll.qlIndexFixing($BE$1,AZ1643,TRUE,_xll.ohTrigger(Trigger,Trigger12M))</f>
        <v>1.4815100470341701E-2</v>
      </c>
    </row>
    <row r="1644" spans="51:56" ht="11.25" customHeight="1" x14ac:dyDescent="0.25">
      <c r="AY1644" s="159" t="s">
        <v>90</v>
      </c>
      <c r="AZ1644" s="158">
        <f>_xll.qlInterestRateIndexFixingDate(Currency&amp;"ibor"&amp;Tenor,BA1644,Trigger)</f>
        <v>50812</v>
      </c>
      <c r="BA1644" s="158">
        <f>_xll.qlCalendarAdvance(Calendar,BA1643,AY1644,"f",,Trigger)</f>
        <v>50816</v>
      </c>
      <c r="BB1644" s="158">
        <f>_xll.qlInterestRateIndexMaturity(Currency&amp;"ibor"&amp;Tenor,BA1644,Trigger)</f>
        <v>51181</v>
      </c>
      <c r="BC1644" s="320">
        <f>_xll.qlIndexFixing($AC$5,AZ1644,TRUE,_xll.ohTrigger(Trigger,Trigger12M))</f>
        <v>1.4706066859325762E-2</v>
      </c>
      <c r="BD1644" s="320">
        <f>_xll.qlIndexFixing($BE$1,AZ1644,TRUE,_xll.ohTrigger(Trigger,Trigger12M))</f>
        <v>1.4814342539998119E-2</v>
      </c>
    </row>
    <row r="1645" spans="51:56" ht="11.25" customHeight="1" x14ac:dyDescent="0.25">
      <c r="AY1645" s="159" t="s">
        <v>90</v>
      </c>
      <c r="AZ1645" s="158">
        <f>_xll.qlInterestRateIndexFixingDate(Currency&amp;"ibor"&amp;Tenor,BA1645,Trigger)</f>
        <v>50819</v>
      </c>
      <c r="BA1645" s="158">
        <f>_xll.qlCalendarAdvance(Calendar,BA1644,AY1645,"f",,Trigger)</f>
        <v>50823</v>
      </c>
      <c r="BB1645" s="158">
        <f>_xll.qlInterestRateIndexMaturity(Currency&amp;"ibor"&amp;Tenor,BA1645,Trigger)</f>
        <v>51188</v>
      </c>
      <c r="BC1645" s="320">
        <f>_xll.qlIndexFixing($AC$5,AZ1645,TRUE,_xll.ohTrigger(Trigger,Trigger12M))</f>
        <v>1.470485003677444E-2</v>
      </c>
      <c r="BD1645" s="320">
        <f>_xll.qlIndexFixing($BE$1,AZ1645,TRUE,_xll.ohTrigger(Trigger,Trigger12M))</f>
        <v>1.4813633176095926E-2</v>
      </c>
    </row>
    <row r="1646" spans="51:56" ht="11.25" customHeight="1" x14ac:dyDescent="0.25">
      <c r="AY1646" s="159" t="s">
        <v>90</v>
      </c>
      <c r="AZ1646" s="158">
        <f>_xll.qlInterestRateIndexFixingDate(Currency&amp;"ibor"&amp;Tenor,BA1646,Trigger)</f>
        <v>50826</v>
      </c>
      <c r="BA1646" s="158">
        <f>_xll.qlCalendarAdvance(Calendar,BA1645,AY1646,"f",,Trigger)</f>
        <v>50830</v>
      </c>
      <c r="BB1646" s="158">
        <f>_xll.qlInterestRateIndexMaturity(Currency&amp;"ibor"&amp;Tenor,BA1646,Trigger)</f>
        <v>51196</v>
      </c>
      <c r="BC1646" s="320">
        <f>_xll.qlIndexFixing($AC$5,AZ1646,TRUE,_xll.ohTrigger(Trigger,Trigger12M))</f>
        <v>1.470393258569205E-2</v>
      </c>
      <c r="BD1646" s="320">
        <f>_xll.qlIndexFixing($BE$1,AZ1646,TRUE,_xll.ohTrigger(Trigger,Trigger12M))</f>
        <v>1.4813260876771303E-2</v>
      </c>
    </row>
    <row r="1647" spans="51:56" ht="11.25" customHeight="1" x14ac:dyDescent="0.25">
      <c r="AY1647" s="159" t="s">
        <v>90</v>
      </c>
      <c r="AZ1647" s="158">
        <f>_xll.qlInterestRateIndexFixingDate(Currency&amp;"ibor"&amp;Tenor,BA1647,Trigger)</f>
        <v>50833</v>
      </c>
      <c r="BA1647" s="158">
        <f>_xll.qlCalendarAdvance(Calendar,BA1646,AY1647,"f",,Trigger)</f>
        <v>50837</v>
      </c>
      <c r="BB1647" s="158">
        <f>_xll.qlInterestRateIndexMaturity(Currency&amp;"ibor"&amp;Tenor,BA1647,Trigger)</f>
        <v>51203</v>
      </c>
      <c r="BC1647" s="320">
        <f>_xll.qlIndexFixing($AC$5,AZ1647,TRUE,_xll.ohTrigger(Trigger,Trigger12M))</f>
        <v>1.4702714582883712E-2</v>
      </c>
      <c r="BD1647" s="320">
        <f>_xll.qlIndexFixing($BE$1,AZ1647,TRUE,_xll.ohTrigger(Trigger,Trigger12M))</f>
        <v>1.4812652726974332E-2</v>
      </c>
    </row>
    <row r="1648" spans="51:56" ht="11.25" customHeight="1" x14ac:dyDescent="0.25">
      <c r="AY1648" s="159" t="s">
        <v>90</v>
      </c>
      <c r="AZ1648" s="158">
        <f>_xll.qlInterestRateIndexFixingDate(Currency&amp;"ibor"&amp;Tenor,BA1648,Trigger)</f>
        <v>50840</v>
      </c>
      <c r="BA1648" s="158">
        <f>_xll.qlCalendarAdvance(Calendar,BA1647,AY1648,"f",,Trigger)</f>
        <v>50844</v>
      </c>
      <c r="BB1648" s="158">
        <f>_xll.qlInterestRateIndexMaturity(Currency&amp;"ibor"&amp;Tenor,BA1648,Trigger)</f>
        <v>51210</v>
      </c>
      <c r="BC1648" s="320">
        <f>_xll.qlIndexFixing($AC$5,AZ1648,TRUE,_xll.ohTrigger(Trigger,Trigger12M))</f>
        <v>1.470149301154542E-2</v>
      </c>
      <c r="BD1648" s="320">
        <f>_xll.qlIndexFixing($BE$1,AZ1648,TRUE,_xll.ohTrigger(Trigger,Trigger12M))</f>
        <v>1.4812093660126435E-2</v>
      </c>
    </row>
    <row r="1649" spans="51:56" ht="11.25" customHeight="1" x14ac:dyDescent="0.25">
      <c r="AY1649" s="159" t="s">
        <v>90</v>
      </c>
      <c r="AZ1649" s="158">
        <f>_xll.qlInterestRateIndexFixingDate(Currency&amp;"ibor"&amp;Tenor,BA1649,Trigger)</f>
        <v>50847</v>
      </c>
      <c r="BA1649" s="158">
        <f>_xll.qlCalendarAdvance(Calendar,BA1648,AY1649,"f",,Trigger)</f>
        <v>50851</v>
      </c>
      <c r="BB1649" s="158">
        <f>_xll.qlInterestRateIndexMaturity(Currency&amp;"ibor"&amp;Tenor,BA1649,Trigger)</f>
        <v>51217</v>
      </c>
      <c r="BC1649" s="320">
        <f>_xll.qlIndexFixing($AC$5,AZ1649,TRUE,_xll.ohTrigger(Trigger,Trigger12M))</f>
        <v>1.470026787169028E-2</v>
      </c>
      <c r="BD1649" s="320">
        <f>_xll.qlIndexFixing($BE$1,AZ1649,TRUE,_xll.ohTrigger(Trigger,Trigger12M))</f>
        <v>1.4811583843759388E-2</v>
      </c>
    </row>
    <row r="1650" spans="51:56" ht="11.25" customHeight="1" x14ac:dyDescent="0.25">
      <c r="AY1650" s="159" t="s">
        <v>90</v>
      </c>
      <c r="AZ1650" s="158">
        <f>_xll.qlInterestRateIndexFixingDate(Currency&amp;"ibor"&amp;Tenor,BA1650,Trigger)</f>
        <v>50854</v>
      </c>
      <c r="BA1650" s="158">
        <f>_xll.qlCalendarAdvance(Calendar,BA1649,AY1650,"f",,Trigger)</f>
        <v>50858</v>
      </c>
      <c r="BB1650" s="158">
        <f>_xll.qlInterestRateIndexMaturity(Currency&amp;"ibor"&amp;Tenor,BA1650,Trigger)</f>
        <v>51224</v>
      </c>
      <c r="BC1650" s="320">
        <f>_xll.qlIndexFixing($AC$5,AZ1650,TRUE,_xll.ohTrigger(Trigger,Trigger12M))</f>
        <v>1.4699039163331398E-2</v>
      </c>
      <c r="BD1650" s="320">
        <f>_xll.qlIndexFixing($BE$1,AZ1650,TRUE,_xll.ohTrigger(Trigger,Trigger12M))</f>
        <v>1.4811123445412621E-2</v>
      </c>
    </row>
    <row r="1651" spans="51:56" ht="11.25" customHeight="1" x14ac:dyDescent="0.25">
      <c r="AY1651" s="159" t="s">
        <v>90</v>
      </c>
      <c r="AZ1651" s="158">
        <f>_xll.qlInterestRateIndexFixingDate(Currency&amp;"ibor"&amp;Tenor,BA1651,Trigger)</f>
        <v>50861</v>
      </c>
      <c r="BA1651" s="158">
        <f>_xll.qlCalendarAdvance(Calendar,BA1650,AY1651,"f",,Trigger)</f>
        <v>50865</v>
      </c>
      <c r="BB1651" s="158">
        <f>_xll.qlInterestRateIndexMaturity(Currency&amp;"ibor"&amp;Tenor,BA1651,Trigger)</f>
        <v>51231</v>
      </c>
      <c r="BC1651" s="320">
        <f>_xll.qlIndexFixing($AC$5,AZ1651,TRUE,_xll.ohTrigger(Trigger,Trigger12M))</f>
        <v>1.4697806886481875E-2</v>
      </c>
      <c r="BD1651" s="320">
        <f>_xll.qlIndexFixing($BE$1,AZ1651,TRUE,_xll.ohTrigger(Trigger,Trigger12M))</f>
        <v>1.4810712632632979E-2</v>
      </c>
    </row>
    <row r="1652" spans="51:56" ht="11.25" customHeight="1" x14ac:dyDescent="0.25">
      <c r="AY1652" s="159" t="s">
        <v>90</v>
      </c>
      <c r="AZ1652" s="158">
        <f>_xll.qlInterestRateIndexFixingDate(Currency&amp;"ibor"&amp;Tenor,BA1652,Trigger)</f>
        <v>50866</v>
      </c>
      <c r="BA1652" s="158">
        <f>_xll.qlCalendarAdvance(Calendar,BA1651,AY1652,"f",,Trigger)</f>
        <v>50872</v>
      </c>
      <c r="BB1652" s="158">
        <f>_xll.qlInterestRateIndexMaturity(Currency&amp;"ibor"&amp;Tenor,BA1652,Trigger)</f>
        <v>51238</v>
      </c>
      <c r="BC1652" s="320">
        <f>_xll.qlIndexFixing($AC$5,AZ1652,TRUE,_xll.ohTrigger(Trigger,Trigger12M))</f>
        <v>1.4696571041155036E-2</v>
      </c>
      <c r="BD1652" s="320">
        <f>_xll.qlIndexFixing($BE$1,AZ1652,TRUE,_xll.ohTrigger(Trigger,Trigger12M))</f>
        <v>1.4810351572973213E-2</v>
      </c>
    </row>
    <row r="1653" spans="51:56" ht="11.25" customHeight="1" x14ac:dyDescent="0.25">
      <c r="AY1653" s="159" t="s">
        <v>90</v>
      </c>
      <c r="AZ1653" s="158">
        <f>_xll.qlInterestRateIndexFixingDate(Currency&amp;"ibor"&amp;Tenor,BA1653,Trigger)</f>
        <v>50875</v>
      </c>
      <c r="BA1653" s="158">
        <f>_xll.qlCalendarAdvance(Calendar,BA1652,AY1653,"f",,Trigger)</f>
        <v>50879</v>
      </c>
      <c r="BB1653" s="158">
        <f>_xll.qlInterestRateIndexMaturity(Currency&amp;"ibor"&amp;Tenor,BA1653,Trigger)</f>
        <v>51245</v>
      </c>
      <c r="BC1653" s="320">
        <f>_xll.qlIndexFixing($AC$5,AZ1653,TRUE,_xll.ohTrigger(Trigger,Trigger12M))</f>
        <v>1.4695331627364201E-2</v>
      </c>
      <c r="BD1653" s="320">
        <f>_xll.qlIndexFixing($BE$1,AZ1653,TRUE,_xll.ohTrigger(Trigger,Trigger12M))</f>
        <v>1.4810040433994151E-2</v>
      </c>
    </row>
    <row r="1654" spans="51:56" ht="11.25" customHeight="1" x14ac:dyDescent="0.25">
      <c r="AY1654" s="159" t="s">
        <v>90</v>
      </c>
      <c r="AZ1654" s="158">
        <f>_xll.qlInterestRateIndexFixingDate(Currency&amp;"ibor"&amp;Tenor,BA1654,Trigger)</f>
        <v>50882</v>
      </c>
      <c r="BA1654" s="158">
        <f>_xll.qlCalendarAdvance(Calendar,BA1653,AY1654,"f",,Trigger)</f>
        <v>50886</v>
      </c>
      <c r="BB1654" s="158">
        <f>_xll.qlInterestRateIndexMaturity(Currency&amp;"ibor"&amp;Tenor,BA1654,Trigger)</f>
        <v>51252</v>
      </c>
      <c r="BC1654" s="320">
        <f>_xll.qlIndexFixing($AC$5,AZ1654,TRUE,_xll.ohTrigger(Trigger,Trigger12M))</f>
        <v>1.469408864512204E-2</v>
      </c>
      <c r="BD1654" s="320">
        <f>_xll.qlIndexFixing($BE$1,AZ1654,TRUE,_xll.ohTrigger(Trigger,Trigger12M))</f>
        <v>1.4809779383262955E-2</v>
      </c>
    </row>
    <row r="1655" spans="51:56" ht="11.25" customHeight="1" x14ac:dyDescent="0.25">
      <c r="AY1655" s="159" t="s">
        <v>90</v>
      </c>
      <c r="AZ1655" s="158">
        <f>_xll.qlInterestRateIndexFixingDate(Currency&amp;"ibor"&amp;Tenor,BA1655,Trigger)</f>
        <v>50889</v>
      </c>
      <c r="BA1655" s="158">
        <f>_xll.qlCalendarAdvance(Calendar,BA1654,AY1655,"f",,Trigger)</f>
        <v>50893</v>
      </c>
      <c r="BB1655" s="158">
        <f>_xll.qlInterestRateIndexMaturity(Currency&amp;"ibor"&amp;Tenor,BA1655,Trigger)</f>
        <v>51259</v>
      </c>
      <c r="BC1655" s="320">
        <f>_xll.qlIndexFixing($AC$5,AZ1655,TRUE,_xll.ohTrigger(Trigger,Trigger12M))</f>
        <v>1.4692842094442968E-2</v>
      </c>
      <c r="BD1655" s="320">
        <f>_xll.qlIndexFixing($BE$1,AZ1655,TRUE,_xll.ohTrigger(Trigger,Trigger12M))</f>
        <v>1.4809568588355306E-2</v>
      </c>
    </row>
    <row r="1656" spans="51:56" ht="11.25" customHeight="1" x14ac:dyDescent="0.25">
      <c r="AY1656" s="159" t="s">
        <v>90</v>
      </c>
      <c r="AZ1656" s="158">
        <f>_xll.qlInterestRateIndexFixingDate(Currency&amp;"ibor"&amp;Tenor,BA1656,Trigger)</f>
        <v>50896</v>
      </c>
      <c r="BA1656" s="158">
        <f>_xll.qlCalendarAdvance(Calendar,BA1655,AY1656,"f",,Trigger)</f>
        <v>50900</v>
      </c>
      <c r="BB1656" s="158">
        <f>_xll.qlInterestRateIndexMaturity(Currency&amp;"ibor"&amp;Tenor,BA1656,Trigger)</f>
        <v>51266</v>
      </c>
      <c r="BC1656" s="320">
        <f>_xll.qlIndexFixing($AC$5,AZ1656,TRUE,_xll.ohTrigger(Trigger,Trigger12M))</f>
        <v>1.4691591975339214E-2</v>
      </c>
      <c r="BD1656" s="320">
        <f>_xll.qlIndexFixing($BE$1,AZ1656,TRUE,_xll.ohTrigger(Trigger,Trigger12M))</f>
        <v>1.4809408216853871E-2</v>
      </c>
    </row>
    <row r="1657" spans="51:56" ht="11.25" customHeight="1" x14ac:dyDescent="0.25">
      <c r="AY1657" s="159" t="s">
        <v>90</v>
      </c>
      <c r="AZ1657" s="158">
        <f>_xll.qlInterestRateIndexFixingDate(Currency&amp;"ibor"&amp;Tenor,BA1657,Trigger)</f>
        <v>50903</v>
      </c>
      <c r="BA1657" s="158">
        <f>_xll.qlCalendarAdvance(Calendar,BA1656,AY1657,"f",,Trigger)</f>
        <v>50907</v>
      </c>
      <c r="BB1657" s="158">
        <f>_xll.qlInterestRateIndexMaturity(Currency&amp;"ibor"&amp;Tenor,BA1657,Trigger)</f>
        <v>51273</v>
      </c>
      <c r="BC1657" s="320">
        <f>_xll.qlIndexFixing($AC$5,AZ1657,TRUE,_xll.ohTrigger(Trigger,Trigger12M))</f>
        <v>1.4690134858388399E-2</v>
      </c>
      <c r="BD1657" s="320">
        <f>_xll.qlIndexFixing($BE$1,AZ1657,TRUE,_xll.ohTrigger(Trigger,Trigger12M))</f>
        <v>1.4809298421248259E-2</v>
      </c>
    </row>
    <row r="1658" spans="51:56" ht="11.25" customHeight="1" x14ac:dyDescent="0.25">
      <c r="AY1658" s="159" t="s">
        <v>90</v>
      </c>
      <c r="AZ1658" s="158">
        <f>_xll.qlInterestRateIndexFixingDate(Currency&amp;"ibor"&amp;Tenor,BA1658,Trigger)</f>
        <v>50910</v>
      </c>
      <c r="BA1658" s="158">
        <f>_xll.qlCalendarAdvance(Calendar,BA1657,AY1658,"f",,Trigger)</f>
        <v>50914</v>
      </c>
      <c r="BB1658" s="158">
        <f>_xll.qlInterestRateIndexMaturity(Currency&amp;"ibor"&amp;Tenor,BA1658,Trigger)</f>
        <v>51280</v>
      </c>
      <c r="BC1658" s="320">
        <f>_xll.qlIndexFixing($AC$5,AZ1658,TRUE,_xll.ohTrigger(Trigger,Trigger12M))</f>
        <v>1.4689894697613417E-2</v>
      </c>
      <c r="BD1658" s="320">
        <f>_xll.qlIndexFixing($BE$1,AZ1658,TRUE,_xll.ohTrigger(Trigger,Trigger12M))</f>
        <v>1.4809238854747237E-2</v>
      </c>
    </row>
    <row r="1659" spans="51:56" ht="11.25" customHeight="1" x14ac:dyDescent="0.25">
      <c r="AY1659" s="159" t="s">
        <v>90</v>
      </c>
      <c r="AZ1659" s="158">
        <f>_xll.qlInterestRateIndexFixingDate(Currency&amp;"ibor"&amp;Tenor,BA1659,Trigger)</f>
        <v>50917</v>
      </c>
      <c r="BA1659" s="158">
        <f>_xll.qlCalendarAdvance(Calendar,BA1658,AY1659,"f",,Trigger)</f>
        <v>50921</v>
      </c>
      <c r="BB1659" s="158">
        <f>_xll.qlInterestRateIndexMaturity(Currency&amp;"ibor"&amp;Tenor,BA1659,Trigger)</f>
        <v>51287</v>
      </c>
      <c r="BC1659" s="320">
        <f>_xll.qlIndexFixing($AC$5,AZ1659,TRUE,_xll.ohTrigger(Trigger,Trigger12M))</f>
        <v>1.4689652667270764E-2</v>
      </c>
      <c r="BD1659" s="320">
        <f>_xll.qlIndexFixing($BE$1,AZ1659,TRUE,_xll.ohTrigger(Trigger,Trigger12M))</f>
        <v>1.4809228566863468E-2</v>
      </c>
    </row>
    <row r="1660" spans="51:56" ht="11.25" customHeight="1" x14ac:dyDescent="0.25">
      <c r="AY1660" s="159" t="s">
        <v>90</v>
      </c>
      <c r="AZ1660" s="158">
        <f>_xll.qlInterestRateIndexFixingDate(Currency&amp;"ibor"&amp;Tenor,BA1660,Trigger)</f>
        <v>50924</v>
      </c>
      <c r="BA1660" s="158">
        <f>_xll.qlCalendarAdvance(Calendar,BA1659,AY1660,"f",,Trigger)</f>
        <v>50928</v>
      </c>
      <c r="BB1660" s="158">
        <f>_xll.qlInterestRateIndexMaturity(Currency&amp;"ibor"&amp;Tenor,BA1660,Trigger)</f>
        <v>51294</v>
      </c>
      <c r="BC1660" s="320">
        <f>_xll.qlIndexFixing($AC$5,AZ1660,TRUE,_xll.ohTrigger(Trigger,Trigger12M))</f>
        <v>1.4689408767361314E-2</v>
      </c>
      <c r="BD1660" s="320">
        <f>_xll.qlIndexFixing($BE$1,AZ1660,TRUE,_xll.ohTrigger(Trigger,Trigger12M))</f>
        <v>1.4809266567825628E-2</v>
      </c>
    </row>
    <row r="1661" spans="51:56" ht="11.25" customHeight="1" x14ac:dyDescent="0.25">
      <c r="AY1661" s="159" t="s">
        <v>90</v>
      </c>
      <c r="AZ1661" s="158">
        <f>_xll.qlInterestRateIndexFixingDate(Currency&amp;"ibor"&amp;Tenor,BA1661,Trigger)</f>
        <v>50931</v>
      </c>
      <c r="BA1661" s="158">
        <f>_xll.qlCalendarAdvance(Calendar,BA1660,AY1661,"f",,Trigger)</f>
        <v>50935</v>
      </c>
      <c r="BB1661" s="158">
        <f>_xll.qlInterestRateIndexMaturity(Currency&amp;"ibor"&amp;Tenor,BA1661,Trigger)</f>
        <v>51301</v>
      </c>
      <c r="BC1661" s="320">
        <f>_xll.qlIndexFixing($AC$5,AZ1661,TRUE,_xll.ohTrigger(Trigger,Trigger12M))</f>
        <v>1.4689162997886598E-2</v>
      </c>
      <c r="BD1661" s="320">
        <f>_xll.qlIndexFixing($BE$1,AZ1661,TRUE,_xll.ohTrigger(Trigger,Trigger12M))</f>
        <v>1.4809351864339959E-2</v>
      </c>
    </row>
    <row r="1662" spans="51:56" ht="11.25" customHeight="1" x14ac:dyDescent="0.25">
      <c r="AY1662" s="159" t="s">
        <v>90</v>
      </c>
      <c r="AZ1662" s="158">
        <f>_xll.qlInterestRateIndexFixingDate(Currency&amp;"ibor"&amp;Tenor,BA1662,Trigger)</f>
        <v>50938</v>
      </c>
      <c r="BA1662" s="158">
        <f>_xll.qlCalendarAdvance(Calendar,BA1661,AY1662,"f",,Trigger)</f>
        <v>50942</v>
      </c>
      <c r="BB1662" s="158">
        <f>_xll.qlInterestRateIndexMaturity(Currency&amp;"ibor"&amp;Tenor,BA1662,Trigger)</f>
        <v>51308</v>
      </c>
      <c r="BC1662" s="320">
        <f>_xll.qlIndexFixing($AC$5,AZ1662,TRUE,_xll.ohTrigger(Trigger,Trigger12M))</f>
        <v>1.4688915358847924E-2</v>
      </c>
      <c r="BD1662" s="320">
        <f>_xll.qlIndexFixing($BE$1,AZ1662,TRUE,_xll.ohTrigger(Trigger,Trigger12M))</f>
        <v>1.4809483459592251E-2</v>
      </c>
    </row>
    <row r="1663" spans="51:56" ht="11.25" customHeight="1" x14ac:dyDescent="0.25">
      <c r="AY1663" s="159" t="s">
        <v>90</v>
      </c>
      <c r="AZ1663" s="158">
        <f>_xll.qlInterestRateIndexFixingDate(Currency&amp;"ibor"&amp;Tenor,BA1663,Trigger)</f>
        <v>50945</v>
      </c>
      <c r="BA1663" s="158">
        <f>_xll.qlCalendarAdvance(Calendar,BA1662,AY1663,"f",,Trigger)</f>
        <v>50949</v>
      </c>
      <c r="BB1663" s="158">
        <f>_xll.qlInterestRateIndexMaturity(Currency&amp;"ibor"&amp;Tenor,BA1663,Trigger)</f>
        <v>51315</v>
      </c>
      <c r="BC1663" s="320">
        <f>_xll.qlIndexFixing($AC$5,AZ1663,TRUE,_xll.ohTrigger(Trigger,Trigger12M))</f>
        <v>1.4688665850246821E-2</v>
      </c>
      <c r="BD1663" s="320">
        <f>_xll.qlIndexFixing($BE$1,AZ1663,TRUE,_xll.ohTrigger(Trigger,Trigger12M))</f>
        <v>1.4809660353246292E-2</v>
      </c>
    </row>
    <row r="1664" spans="51:56" ht="11.25" customHeight="1" x14ac:dyDescent="0.25">
      <c r="AY1664" s="159" t="s">
        <v>90</v>
      </c>
      <c r="AZ1664" s="158">
        <f>_xll.qlInterestRateIndexFixingDate(Currency&amp;"ibor"&amp;Tenor,BA1664,Trigger)</f>
        <v>50952</v>
      </c>
      <c r="BA1664" s="158">
        <f>_xll.qlCalendarAdvance(Calendar,BA1663,AY1664,"f",,Trigger)</f>
        <v>50956</v>
      </c>
      <c r="BB1664" s="158">
        <f>_xll.qlInterestRateIndexMaturity(Currency&amp;"ibor"&amp;Tenor,BA1664,Trigger)</f>
        <v>51322</v>
      </c>
      <c r="BC1664" s="320">
        <f>_xll.qlIndexFixing($AC$5,AZ1664,TRUE,_xll.ohTrigger(Trigger,Trigger12M))</f>
        <v>1.4688414472084601E-2</v>
      </c>
      <c r="BD1664" s="320">
        <f>_xll.qlIndexFixing($BE$1,AZ1664,TRUE,_xll.ohTrigger(Trigger,Trigger12M))</f>
        <v>1.4809881541443231E-2</v>
      </c>
    </row>
    <row r="1665" spans="51:56" ht="11.25" customHeight="1" x14ac:dyDescent="0.25">
      <c r="AY1665" s="159" t="s">
        <v>90</v>
      </c>
      <c r="AZ1665" s="158">
        <f>_xll.qlInterestRateIndexFixingDate(Currency&amp;"ibor"&amp;Tenor,BA1665,Trigger)</f>
        <v>50959</v>
      </c>
      <c r="BA1665" s="158">
        <f>_xll.qlCalendarAdvance(Calendar,BA1664,AY1665,"f",,Trigger)</f>
        <v>50963</v>
      </c>
      <c r="BB1665" s="158">
        <f>_xll.qlInterestRateIndexMaturity(Currency&amp;"ibor"&amp;Tenor,BA1665,Trigger)</f>
        <v>51329</v>
      </c>
      <c r="BC1665" s="320">
        <f>_xll.qlIndexFixing($AC$5,AZ1665,TRUE,_xll.ohTrigger(Trigger,Trigger12M))</f>
        <v>1.4688161224362355E-2</v>
      </c>
      <c r="BD1665" s="320">
        <f>_xll.qlIndexFixing($BE$1,AZ1665,TRUE,_xll.ohTrigger(Trigger,Trigger12M))</f>
        <v>1.4810146016802002E-2</v>
      </c>
    </row>
    <row r="1666" spans="51:56" ht="11.25" customHeight="1" x14ac:dyDescent="0.25">
      <c r="AY1666" s="159" t="s">
        <v>90</v>
      </c>
      <c r="AZ1666" s="158">
        <f>_xll.qlInterestRateIndexFixingDate(Currency&amp;"ibor"&amp;Tenor,BA1666,Trigger)</f>
        <v>50966</v>
      </c>
      <c r="BA1666" s="158">
        <f>_xll.qlCalendarAdvance(Calendar,BA1665,AY1666,"f",,Trigger)</f>
        <v>50970</v>
      </c>
      <c r="BB1666" s="158">
        <f>_xll.qlInterestRateIndexMaturity(Currency&amp;"ibor"&amp;Tenor,BA1666,Trigger)</f>
        <v>51336</v>
      </c>
      <c r="BC1666" s="320">
        <f>_xll.qlIndexFixing($AC$5,AZ1666,TRUE,_xll.ohTrigger(Trigger,Trigger12M))</f>
        <v>1.4687906107082486E-2</v>
      </c>
      <c r="BD1666" s="320">
        <f>_xll.qlIndexFixing($BE$1,AZ1666,TRUE,_xll.ohTrigger(Trigger,Trigger12M))</f>
        <v>1.4810452768417805E-2</v>
      </c>
    </row>
    <row r="1667" spans="51:56" ht="11.25" customHeight="1" x14ac:dyDescent="0.25">
      <c r="AY1667" s="159" t="s">
        <v>90</v>
      </c>
      <c r="AZ1667" s="158">
        <f>_xll.qlInterestRateIndexFixingDate(Currency&amp;"ibor"&amp;Tenor,BA1667,Trigger)</f>
        <v>50973</v>
      </c>
      <c r="BA1667" s="158">
        <f>_xll.qlCalendarAdvance(Calendar,BA1666,AY1667,"f",,Trigger)</f>
        <v>50977</v>
      </c>
      <c r="BB1667" s="158">
        <f>_xll.qlInterestRateIndexMaturity(Currency&amp;"ibor"&amp;Tenor,BA1667,Trigger)</f>
        <v>51343</v>
      </c>
      <c r="BC1667" s="320">
        <f>_xll.qlIndexFixing($AC$5,AZ1667,TRUE,_xll.ohTrigger(Trigger,Trigger12M))</f>
        <v>1.468764912024521E-2</v>
      </c>
      <c r="BD1667" s="320">
        <f>_xll.qlIndexFixing($BE$1,AZ1667,TRUE,_xll.ohTrigger(Trigger,Trigger12M))</f>
        <v>1.4810800781862752E-2</v>
      </c>
    </row>
    <row r="1668" spans="51:56" ht="11.25" customHeight="1" x14ac:dyDescent="0.25">
      <c r="AY1668" s="159" t="s">
        <v>90</v>
      </c>
      <c r="AZ1668" s="158">
        <f>_xll.qlInterestRateIndexFixingDate(Currency&amp;"ibor"&amp;Tenor,BA1668,Trigger)</f>
        <v>50980</v>
      </c>
      <c r="BA1668" s="158">
        <f>_xll.qlCalendarAdvance(Calendar,BA1667,AY1668,"f",,Trigger)</f>
        <v>50984</v>
      </c>
      <c r="BB1668" s="158">
        <f>_xll.qlInterestRateIndexMaturity(Currency&amp;"ibor"&amp;Tenor,BA1668,Trigger)</f>
        <v>51350</v>
      </c>
      <c r="BC1668" s="320">
        <f>_xll.qlIndexFixing($AC$5,AZ1668,TRUE,_xll.ohTrigger(Trigger,Trigger12M))</f>
        <v>1.4687390263852714E-2</v>
      </c>
      <c r="BD1668" s="320">
        <f>_xll.qlIndexFixing($BE$1,AZ1668,TRUE,_xll.ohTrigger(Trigger,Trigger12M))</f>
        <v>1.4811189039184127E-2</v>
      </c>
    </row>
    <row r="1669" spans="51:56" ht="11.25" customHeight="1" x14ac:dyDescent="0.25">
      <c r="AY1669" s="159" t="s">
        <v>90</v>
      </c>
      <c r="AZ1669" s="158">
        <f>_xll.qlInterestRateIndexFixingDate(Currency&amp;"ibor"&amp;Tenor,BA1669,Trigger)</f>
        <v>50987</v>
      </c>
      <c r="BA1669" s="158">
        <f>_xll.qlCalendarAdvance(Calendar,BA1668,AY1669,"f",,Trigger)</f>
        <v>50991</v>
      </c>
      <c r="BB1669" s="158">
        <f>_xll.qlInterestRateIndexMaturity(Currency&amp;"ibor"&amp;Tenor,BA1669,Trigger)</f>
        <v>51357</v>
      </c>
      <c r="BC1669" s="320">
        <f>_xll.qlIndexFixing($AC$5,AZ1669,TRUE,_xll.ohTrigger(Trigger,Trigger12M))</f>
        <v>1.468712953790609E-2</v>
      </c>
      <c r="BD1669" s="320">
        <f>_xll.qlIndexFixing($BE$1,AZ1669,TRUE,_xll.ohTrigger(Trigger,Trigger12M))</f>
        <v>1.4811616518905694E-2</v>
      </c>
    </row>
    <row r="1670" spans="51:56" ht="11.25" customHeight="1" x14ac:dyDescent="0.25">
      <c r="AY1670" s="159" t="s">
        <v>90</v>
      </c>
      <c r="AZ1670" s="158">
        <f>_xll.qlInterestRateIndexFixingDate(Currency&amp;"ibor"&amp;Tenor,BA1670,Trigger)</f>
        <v>50994</v>
      </c>
      <c r="BA1670" s="158">
        <f>_xll.qlCalendarAdvance(Calendar,BA1669,AY1670,"f",,Trigger)</f>
        <v>50998</v>
      </c>
      <c r="BB1670" s="158">
        <f>_xll.qlInterestRateIndexMaturity(Currency&amp;"ibor"&amp;Tenor,BA1670,Trigger)</f>
        <v>51364</v>
      </c>
      <c r="BC1670" s="320">
        <f>_xll.qlIndexFixing($AC$5,AZ1670,TRUE,_xll.ohTrigger(Trigger,Trigger12M))</f>
        <v>1.4686866942407301E-2</v>
      </c>
      <c r="BD1670" s="320">
        <f>_xll.qlIndexFixing($BE$1,AZ1670,TRUE,_xll.ohTrigger(Trigger,Trigger12M))</f>
        <v>1.481208219602529E-2</v>
      </c>
    </row>
    <row r="1671" spans="51:56" ht="11.25" customHeight="1" x14ac:dyDescent="0.25">
      <c r="AY1671" s="159" t="s">
        <v>90</v>
      </c>
      <c r="AZ1671" s="158">
        <f>_xll.qlInterestRateIndexFixingDate(Currency&amp;"ibor"&amp;Tenor,BA1671,Trigger)</f>
        <v>51001</v>
      </c>
      <c r="BA1671" s="158">
        <f>_xll.qlCalendarAdvance(Calendar,BA1670,AY1671,"f",,Trigger)</f>
        <v>51005</v>
      </c>
      <c r="BB1671" s="158">
        <f>_xll.qlInterestRateIndexMaturity(Currency&amp;"ibor"&amp;Tenor,BA1671,Trigger)</f>
        <v>51371</v>
      </c>
      <c r="BC1671" s="320">
        <f>_xll.qlIndexFixing($AC$5,AZ1671,TRUE,_xll.ohTrigger(Trigger,Trigger12M))</f>
        <v>1.4686602477357442E-2</v>
      </c>
      <c r="BD1671" s="320">
        <f>_xll.qlIndexFixing($BE$1,AZ1671,TRUE,_xll.ohTrigger(Trigger,Trigger12M))</f>
        <v>1.4812585042016367E-2</v>
      </c>
    </row>
    <row r="1672" spans="51:56" ht="11.25" customHeight="1" x14ac:dyDescent="0.25">
      <c r="AY1672" s="159" t="s">
        <v>90</v>
      </c>
      <c r="AZ1672" s="158">
        <f>_xll.qlInterestRateIndexFixingDate(Currency&amp;"ibor"&amp;Tenor,BA1672,Trigger)</f>
        <v>51008</v>
      </c>
      <c r="BA1672" s="158">
        <f>_xll.qlCalendarAdvance(Calendar,BA1671,AY1672,"f",,Trigger)</f>
        <v>51012</v>
      </c>
      <c r="BB1672" s="158">
        <f>_xll.qlInterestRateIndexMaturity(Currency&amp;"ibor"&amp;Tenor,BA1672,Trigger)</f>
        <v>51378</v>
      </c>
      <c r="BC1672" s="320">
        <f>_xll.qlIndexFixing($AC$5,AZ1672,TRUE,_xll.ohTrigger(Trigger,Trigger12M))</f>
        <v>1.4686336142757821E-2</v>
      </c>
      <c r="BD1672" s="320">
        <f>_xll.qlIndexFixing($BE$1,AZ1672,TRUE,_xll.ohTrigger(Trigger,Trigger12M))</f>
        <v>1.4813124024826008E-2</v>
      </c>
    </row>
    <row r="1673" spans="51:56" ht="11.25" customHeight="1" x14ac:dyDescent="0.25">
      <c r="AY1673" s="159" t="s">
        <v>90</v>
      </c>
      <c r="AZ1673" s="158">
        <f>_xll.qlInterestRateIndexFixingDate(Currency&amp;"ibor"&amp;Tenor,BA1673,Trigger)</f>
        <v>51015</v>
      </c>
      <c r="BA1673" s="158">
        <f>_xll.qlCalendarAdvance(Calendar,BA1672,AY1673,"f",,Trigger)</f>
        <v>51019</v>
      </c>
      <c r="BB1673" s="158">
        <f>_xll.qlInterestRateIndexMaturity(Currency&amp;"ibor"&amp;Tenor,BA1673,Trigger)</f>
        <v>51385</v>
      </c>
      <c r="BC1673" s="320">
        <f>_xll.qlIndexFixing($AC$5,AZ1673,TRUE,_xll.ohTrigger(Trigger,Trigger12M))</f>
        <v>1.4686067938610405E-2</v>
      </c>
      <c r="BD1673" s="320">
        <f>_xll.qlIndexFixing($BE$1,AZ1673,TRUE,_xll.ohTrigger(Trigger,Trigger12M))</f>
        <v>1.4813698108875813E-2</v>
      </c>
    </row>
    <row r="1674" spans="51:56" ht="11.25" customHeight="1" x14ac:dyDescent="0.25">
      <c r="AY1674" s="159" t="s">
        <v>90</v>
      </c>
      <c r="AZ1674" s="158">
        <f>_xll.qlInterestRateIndexFixingDate(Currency&amp;"ibor"&amp;Tenor,BA1674,Trigger)</f>
        <v>51022</v>
      </c>
      <c r="BA1674" s="158">
        <f>_xll.qlCalendarAdvance(Calendar,BA1673,AY1674,"f",,Trigger)</f>
        <v>51026</v>
      </c>
      <c r="BB1674" s="158">
        <f>_xll.qlInterestRateIndexMaturity(Currency&amp;"ibor"&amp;Tenor,BA1674,Trigger)</f>
        <v>51392</v>
      </c>
      <c r="BC1674" s="320">
        <f>_xll.qlIndexFixing($AC$5,AZ1674,TRUE,_xll.ohTrigger(Trigger,Trigger12M))</f>
        <v>1.4685797864916287E-2</v>
      </c>
      <c r="BD1674" s="320">
        <f>_xll.qlIndexFixing($BE$1,AZ1674,TRUE,_xll.ohTrigger(Trigger,Trigger12M))</f>
        <v>1.4814306255060371E-2</v>
      </c>
    </row>
    <row r="1675" spans="51:56" ht="11.25" customHeight="1" x14ac:dyDescent="0.25">
      <c r="AY1675" s="159" t="s">
        <v>90</v>
      </c>
      <c r="AZ1675" s="158">
        <f>_xll.qlInterestRateIndexFixingDate(Currency&amp;"ibor"&amp;Tenor,BA1675,Trigger)</f>
        <v>51029</v>
      </c>
      <c r="BA1675" s="158">
        <f>_xll.qlCalendarAdvance(Calendar,BA1674,AY1675,"f",,Trigger)</f>
        <v>51033</v>
      </c>
      <c r="BB1675" s="158">
        <f>_xll.qlInterestRateIndexMaturity(Currency&amp;"ibor"&amp;Tenor,BA1675,Trigger)</f>
        <v>51399</v>
      </c>
      <c r="BC1675" s="320">
        <f>_xll.qlIndexFixing($AC$5,AZ1675,TRUE,_xll.ohTrigger(Trigger,Trigger12M))</f>
        <v>1.468552592167743E-2</v>
      </c>
      <c r="BD1675" s="320">
        <f>_xll.qlIndexFixing($BE$1,AZ1675,TRUE,_xll.ohTrigger(Trigger,Trigger12M))</f>
        <v>1.481494742074769E-2</v>
      </c>
    </row>
    <row r="1676" spans="51:56" ht="11.25" customHeight="1" x14ac:dyDescent="0.25">
      <c r="AY1676" s="159" t="s">
        <v>90</v>
      </c>
      <c r="AZ1676" s="158">
        <f>_xll.qlInterestRateIndexFixingDate(Currency&amp;"ibor"&amp;Tenor,BA1676,Trigger)</f>
        <v>51036</v>
      </c>
      <c r="BA1676" s="158">
        <f>_xll.qlCalendarAdvance(Calendar,BA1675,AY1676,"f",,Trigger)</f>
        <v>51040</v>
      </c>
      <c r="BB1676" s="158">
        <f>_xll.qlInterestRateIndexMaturity(Currency&amp;"ibor"&amp;Tenor,BA1676,Trigger)</f>
        <v>51406</v>
      </c>
      <c r="BC1676" s="320">
        <f>_xll.qlIndexFixing($AC$5,AZ1676,TRUE,_xll.ohTrigger(Trigger,Trigger12M))</f>
        <v>1.4685252108894709E-2</v>
      </c>
      <c r="BD1676" s="320">
        <f>_xll.qlIndexFixing($BE$1,AZ1676,TRUE,_xll.ohTrigger(Trigger,Trigger12M))</f>
        <v>1.4815620559778326E-2</v>
      </c>
    </row>
    <row r="1677" spans="51:56" ht="11.25" customHeight="1" x14ac:dyDescent="0.25">
      <c r="AY1677" s="159" t="s">
        <v>90</v>
      </c>
      <c r="AZ1677" s="158">
        <f>_xll.qlInterestRateIndexFixingDate(Currency&amp;"ibor"&amp;Tenor,BA1677,Trigger)</f>
        <v>51043</v>
      </c>
      <c r="BA1677" s="158">
        <f>_xll.qlCalendarAdvance(Calendar,BA1676,AY1677,"f",,Trigger)</f>
        <v>51047</v>
      </c>
      <c r="BB1677" s="158">
        <f>_xll.qlInterestRateIndexMaturity(Currency&amp;"ibor"&amp;Tenor,BA1677,Trigger)</f>
        <v>51413</v>
      </c>
      <c r="BC1677" s="320">
        <f>_xll.qlIndexFixing($AC$5,AZ1677,TRUE,_xll.ohTrigger(Trigger,Trigger12M))</f>
        <v>1.4684976426570309E-2</v>
      </c>
      <c r="BD1677" s="320">
        <f>_xll.qlIndexFixing($BE$1,AZ1677,TRUE,_xll.ohTrigger(Trigger,Trigger12M))</f>
        <v>1.4816324622465822E-2</v>
      </c>
    </row>
    <row r="1678" spans="51:56" ht="11.25" customHeight="1" x14ac:dyDescent="0.25">
      <c r="AY1678" s="159" t="s">
        <v>90</v>
      </c>
      <c r="AZ1678" s="158">
        <f>_xll.qlInterestRateIndexFixingDate(Currency&amp;"ibor"&amp;Tenor,BA1678,Trigger)</f>
        <v>51050</v>
      </c>
      <c r="BA1678" s="158">
        <f>_xll.qlCalendarAdvance(Calendar,BA1677,AY1678,"f",,Trigger)</f>
        <v>51054</v>
      </c>
      <c r="BB1678" s="158">
        <f>_xll.qlInterestRateIndexMaturity(Currency&amp;"ibor"&amp;Tenor,BA1678,Trigger)</f>
        <v>51420</v>
      </c>
      <c r="BC1678" s="320">
        <f>_xll.qlIndexFixing($AC$5,AZ1678,TRUE,_xll.ohTrigger(Trigger,Trigger12M))</f>
        <v>1.4684698874705538E-2</v>
      </c>
      <c r="BD1678" s="320">
        <f>_xll.qlIndexFixing($BE$1,AZ1678,TRUE,_xll.ohTrigger(Trigger,Trigger12M))</f>
        <v>1.4817058555595175E-2</v>
      </c>
    </row>
    <row r="1679" spans="51:56" ht="11.25" customHeight="1" x14ac:dyDescent="0.25">
      <c r="AY1679" s="159" t="s">
        <v>90</v>
      </c>
      <c r="AZ1679" s="158">
        <f>_xll.qlInterestRateIndexFixingDate(Currency&amp;"ibor"&amp;Tenor,BA1679,Trigger)</f>
        <v>51057</v>
      </c>
      <c r="BA1679" s="158">
        <f>_xll.qlCalendarAdvance(Calendar,BA1678,AY1679,"f",,Trigger)</f>
        <v>51061</v>
      </c>
      <c r="BB1679" s="158">
        <f>_xll.qlInterestRateIndexMaturity(Currency&amp;"ibor"&amp;Tenor,BA1679,Trigger)</f>
        <v>51427</v>
      </c>
      <c r="BC1679" s="320">
        <f>_xll.qlIndexFixing($AC$5,AZ1679,TRUE,_xll.ohTrigger(Trigger,Trigger12M))</f>
        <v>1.4684419453301928E-2</v>
      </c>
      <c r="BD1679" s="320">
        <f>_xll.qlIndexFixing($BE$1,AZ1679,TRUE,_xll.ohTrigger(Trigger,Trigger12M))</f>
        <v>1.4817821302423715E-2</v>
      </c>
    </row>
    <row r="1680" spans="51:56" ht="11.25" customHeight="1" x14ac:dyDescent="0.25">
      <c r="AY1680" s="159" t="s">
        <v>90</v>
      </c>
      <c r="AZ1680" s="158">
        <f>_xll.qlInterestRateIndexFixingDate(Currency&amp;"ibor"&amp;Tenor,BA1680,Trigger)</f>
        <v>51064</v>
      </c>
      <c r="BA1680" s="158">
        <f>_xll.qlCalendarAdvance(Calendar,BA1679,AY1680,"f",,Trigger)</f>
        <v>51068</v>
      </c>
      <c r="BB1680" s="158">
        <f>_xll.qlInterestRateIndexMaturity(Currency&amp;"ibor"&amp;Tenor,BA1680,Trigger)</f>
        <v>51434</v>
      </c>
      <c r="BC1680" s="320">
        <f>_xll.qlIndexFixing($AC$5,AZ1680,TRUE,_xll.ohTrigger(Trigger,Trigger12M))</f>
        <v>1.4684138162361006E-2</v>
      </c>
      <c r="BD1680" s="320">
        <f>_xll.qlIndexFixing($BE$1,AZ1680,TRUE,_xll.ohTrigger(Trigger,Trigger12M))</f>
        <v>1.4818611802679569E-2</v>
      </c>
    </row>
    <row r="1681" spans="51:56" ht="11.25" customHeight="1" x14ac:dyDescent="0.25">
      <c r="AY1681" s="159" t="s">
        <v>90</v>
      </c>
      <c r="AZ1681" s="158">
        <f>_xll.qlInterestRateIndexFixingDate(Currency&amp;"ibor"&amp;Tenor,BA1681,Trigger)</f>
        <v>51071</v>
      </c>
      <c r="BA1681" s="158">
        <f>_xll.qlCalendarAdvance(Calendar,BA1680,AY1681,"f",,Trigger)</f>
        <v>51075</v>
      </c>
      <c r="BB1681" s="158">
        <f>_xll.qlInterestRateIndexMaturity(Currency&amp;"ibor"&amp;Tenor,BA1681,Trigger)</f>
        <v>51441</v>
      </c>
      <c r="BC1681" s="320">
        <f>_xll.qlIndexFixing($AC$5,AZ1681,TRUE,_xll.ohTrigger(Trigger,Trigger12M))</f>
        <v>1.4683855001884519E-2</v>
      </c>
      <c r="BD1681" s="320">
        <f>_xll.qlIndexFixing($BE$1,AZ1681,TRUE,_xll.ohTrigger(Trigger,Trigger12M))</f>
        <v>1.4819428992563199E-2</v>
      </c>
    </row>
    <row r="1682" spans="51:56" ht="11.25" customHeight="1" x14ac:dyDescent="0.25">
      <c r="AY1682" s="159" t="s">
        <v>90</v>
      </c>
      <c r="AZ1682" s="158">
        <f>_xll.qlInterestRateIndexFixingDate(Currency&amp;"ibor"&amp;Tenor,BA1682,Trigger)</f>
        <v>51078</v>
      </c>
      <c r="BA1682" s="158">
        <f>_xll.qlCalendarAdvance(Calendar,BA1681,AY1682,"f",,Trigger)</f>
        <v>51082</v>
      </c>
      <c r="BB1682" s="158">
        <f>_xll.qlInterestRateIndexMaturity(Currency&amp;"ibor"&amp;Tenor,BA1682,Trigger)</f>
        <v>51448</v>
      </c>
      <c r="BC1682" s="320">
        <f>_xll.qlIndexFixing($AC$5,AZ1682,TRUE,_xll.ohTrigger(Trigger,Trigger12M))</f>
        <v>1.4683569971873995E-2</v>
      </c>
      <c r="BD1682" s="320">
        <f>_xll.qlIndexFixing($BE$1,AZ1682,TRUE,_xll.ohTrigger(Trigger,Trigger12M))</f>
        <v>1.482027180474412E-2</v>
      </c>
    </row>
    <row r="1683" spans="51:56" ht="11.25" customHeight="1" x14ac:dyDescent="0.25">
      <c r="AY1683" s="159" t="s">
        <v>90</v>
      </c>
      <c r="AZ1683" s="158">
        <f>_xll.qlInterestRateIndexFixingDate(Currency&amp;"ibor"&amp;Tenor,BA1683,Trigger)</f>
        <v>51085</v>
      </c>
      <c r="BA1683" s="158">
        <f>_xll.qlCalendarAdvance(Calendar,BA1682,AY1683,"f",,Trigger)</f>
        <v>51089</v>
      </c>
      <c r="BB1683" s="158">
        <f>_xll.qlInterestRateIndexMaturity(Currency&amp;"ibor"&amp;Tenor,BA1683,Trigger)</f>
        <v>51455</v>
      </c>
      <c r="BC1683" s="320">
        <f>_xll.qlIndexFixing($AC$5,AZ1683,TRUE,_xll.ohTrigger(Trigger,Trigger12M))</f>
        <v>1.4683283072330747E-2</v>
      </c>
      <c r="BD1683" s="320">
        <f>_xll.qlIndexFixing($BE$1,AZ1683,TRUE,_xll.ohTrigger(Trigger,Trigger12M))</f>
        <v>1.4821139168363954E-2</v>
      </c>
    </row>
    <row r="1684" spans="51:56" ht="11.25" customHeight="1" x14ac:dyDescent="0.25">
      <c r="AY1684" s="159" t="s">
        <v>90</v>
      </c>
      <c r="AZ1684" s="158">
        <f>_xll.qlInterestRateIndexFixingDate(Currency&amp;"ibor"&amp;Tenor,BA1684,Trigger)</f>
        <v>51092</v>
      </c>
      <c r="BA1684" s="158">
        <f>_xll.qlCalendarAdvance(Calendar,BA1683,AY1684,"f",,Trigger)</f>
        <v>51096</v>
      </c>
      <c r="BB1684" s="158">
        <f>_xll.qlInterestRateIndexMaturity(Currency&amp;"ibor"&amp;Tenor,BA1684,Trigger)</f>
        <v>51462</v>
      </c>
      <c r="BC1684" s="320">
        <f>_xll.qlIndexFixing($AC$5,AZ1684,TRUE,_xll.ohTrigger(Trigger,Trigger12M))</f>
        <v>1.4682994303256522E-2</v>
      </c>
      <c r="BD1684" s="320">
        <f>_xll.qlIndexFixing($BE$1,AZ1684,TRUE,_xll.ohTrigger(Trigger,Trigger12M))</f>
        <v>1.482203000903382E-2</v>
      </c>
    </row>
    <row r="1685" spans="51:56" ht="11.25" customHeight="1" x14ac:dyDescent="0.25">
      <c r="AY1685" s="159" t="s">
        <v>90</v>
      </c>
      <c r="AZ1685" s="158">
        <f>_xll.qlInterestRateIndexFixingDate(Currency&amp;"ibor"&amp;Tenor,BA1685,Trigger)</f>
        <v>51099</v>
      </c>
      <c r="BA1685" s="158">
        <f>_xll.qlCalendarAdvance(Calendar,BA1684,AY1685,"f",,Trigger)</f>
        <v>51103</v>
      </c>
      <c r="BB1685" s="158">
        <f>_xll.qlInterestRateIndexMaturity(Currency&amp;"ibor"&amp;Tenor,BA1685,Trigger)</f>
        <v>51469</v>
      </c>
      <c r="BC1685" s="320">
        <f>_xll.qlIndexFixing($AC$5,AZ1685,TRUE,_xll.ohTrigger(Trigger,Trigger12M))</f>
        <v>1.4682703664653282E-2</v>
      </c>
      <c r="BD1685" s="320">
        <f>_xll.qlIndexFixing($BE$1,AZ1685,TRUE,_xll.ohTrigger(Trigger,Trigger12M))</f>
        <v>1.4822943248835416E-2</v>
      </c>
    </row>
    <row r="1686" spans="51:56" ht="11.25" customHeight="1" x14ac:dyDescent="0.25">
      <c r="AY1686" s="159" t="s">
        <v>90</v>
      </c>
      <c r="AZ1686" s="158">
        <f>_xll.qlInterestRateIndexFixingDate(Currency&amp;"ibor"&amp;Tenor,BA1686,Trigger)</f>
        <v>51106</v>
      </c>
      <c r="BA1686" s="158">
        <f>_xll.qlCalendarAdvance(Calendar,BA1685,AY1686,"f",,Trigger)</f>
        <v>51110</v>
      </c>
      <c r="BB1686" s="158">
        <f>_xll.qlInterestRateIndexMaturity(Currency&amp;"ibor"&amp;Tenor,BA1686,Trigger)</f>
        <v>51476</v>
      </c>
      <c r="BC1686" s="320">
        <f>_xll.qlIndexFixing($AC$5,AZ1686,TRUE,_xll.ohTrigger(Trigger,Trigger12M))</f>
        <v>1.4682411156522778E-2</v>
      </c>
      <c r="BD1686" s="320">
        <f>_xll.qlIndexFixing($BE$1,AZ1686,TRUE,_xll.ohTrigger(Trigger,Trigger12M))</f>
        <v>1.4823877806319056E-2</v>
      </c>
    </row>
    <row r="1687" spans="51:56" ht="11.25" customHeight="1" x14ac:dyDescent="0.25">
      <c r="AY1687" s="159" t="s">
        <v>90</v>
      </c>
      <c r="AZ1687" s="158">
        <f>_xll.qlInterestRateIndexFixingDate(Currency&amp;"ibor"&amp;Tenor,BA1687,Trigger)</f>
        <v>51113</v>
      </c>
      <c r="BA1687" s="158">
        <f>_xll.qlCalendarAdvance(Calendar,BA1686,AY1687,"f",,Trigger)</f>
        <v>51117</v>
      </c>
      <c r="BB1687" s="158">
        <f>_xll.qlInterestRateIndexMaturity(Currency&amp;"ibor"&amp;Tenor,BA1687,Trigger)</f>
        <v>51483</v>
      </c>
      <c r="BC1687" s="320">
        <f>_xll.qlIndexFixing($AC$5,AZ1687,TRUE,_xll.ohTrigger(Trigger,Trigger12M))</f>
        <v>1.4682116778865665E-2</v>
      </c>
      <c r="BD1687" s="320">
        <f>_xll.qlIndexFixing($BE$1,AZ1687,TRUE,_xll.ohTrigger(Trigger,Trigger12M))</f>
        <v>1.482483259650586E-2</v>
      </c>
    </row>
    <row r="1688" spans="51:56" ht="11.25" customHeight="1" x14ac:dyDescent="0.25">
      <c r="AY1688" s="159" t="s">
        <v>90</v>
      </c>
      <c r="AZ1688" s="158">
        <f>_xll.qlInterestRateIndexFixingDate(Currency&amp;"ibor"&amp;Tenor,BA1688,Trigger)</f>
        <v>51120</v>
      </c>
      <c r="BA1688" s="158">
        <f>_xll.qlCalendarAdvance(Calendar,BA1687,AY1688,"f",,Trigger)</f>
        <v>51124</v>
      </c>
      <c r="BB1688" s="158">
        <f>_xll.qlInterestRateIndexMaturity(Currency&amp;"ibor"&amp;Tenor,BA1688,Trigger)</f>
        <v>51490</v>
      </c>
      <c r="BC1688" s="320">
        <f>_xll.qlIndexFixing($AC$5,AZ1688,TRUE,_xll.ohTrigger(Trigger,Trigger12M))</f>
        <v>1.4681820531684561E-2</v>
      </c>
      <c r="BD1688" s="320">
        <f>_xll.qlIndexFixing($BE$1,AZ1688,TRUE,_xll.ohTrigger(Trigger,Trigger12M))</f>
        <v>1.4825806530884689E-2</v>
      </c>
    </row>
    <row r="1689" spans="51:56" ht="11.25" customHeight="1" x14ac:dyDescent="0.25">
      <c r="AY1689" s="159" t="s">
        <v>90</v>
      </c>
      <c r="AZ1689" s="158">
        <f>_xll.qlInterestRateIndexFixingDate(Currency&amp;"ibor"&amp;Tenor,BA1689,Trigger)</f>
        <v>51126</v>
      </c>
      <c r="BA1689" s="158">
        <f>_xll.qlCalendarAdvance(Calendar,BA1688,AY1689,"f",,Trigger)</f>
        <v>51131</v>
      </c>
      <c r="BB1689" s="158">
        <f>_xll.qlInterestRateIndexMaturity(Currency&amp;"ibor"&amp;Tenor,BA1689,Trigger)</f>
        <v>51497</v>
      </c>
      <c r="BC1689" s="320">
        <f>_xll.qlIndexFixing($AC$5,AZ1689,TRUE,_xll.ohTrigger(Trigger,Trigger12M))</f>
        <v>1.4681522414980561E-2</v>
      </c>
      <c r="BD1689" s="320">
        <f>_xll.qlIndexFixing($BE$1,AZ1689,TRUE,_xll.ohTrigger(Trigger,Trigger12M))</f>
        <v>1.4826798517414985E-2</v>
      </c>
    </row>
    <row r="1690" spans="51:56" ht="11.25" customHeight="1" x14ac:dyDescent="0.25">
      <c r="AY1690" s="159" t="s">
        <v>90</v>
      </c>
      <c r="AZ1690" s="158">
        <f>_xll.qlInterestRateIndexFixingDate(Currency&amp;"ibor"&amp;Tenor,BA1690,Trigger)</f>
        <v>51134</v>
      </c>
      <c r="BA1690" s="158">
        <f>_xll.qlCalendarAdvance(Calendar,BA1689,AY1690,"f",,Trigger)</f>
        <v>51138</v>
      </c>
      <c r="BB1690" s="158">
        <f>_xll.qlInterestRateIndexMaturity(Currency&amp;"ibor"&amp;Tenor,BA1690,Trigger)</f>
        <v>51504</v>
      </c>
      <c r="BC1690" s="320">
        <f>_xll.qlIndexFixing($AC$5,AZ1690,TRUE,_xll.ohTrigger(Trigger,Trigger12M))</f>
        <v>1.4681222428755848E-2</v>
      </c>
      <c r="BD1690" s="320">
        <f>_xll.qlIndexFixing($BE$1,AZ1690,TRUE,_xll.ohTrigger(Trigger,Trigger12M))</f>
        <v>1.4827807460523935E-2</v>
      </c>
    </row>
    <row r="1691" spans="51:56" ht="11.25" customHeight="1" x14ac:dyDescent="0.25">
      <c r="AY1691" s="159" t="s">
        <v>90</v>
      </c>
      <c r="AZ1691" s="158">
        <f>_xll.qlInterestRateIndexFixingDate(Currency&amp;"ibor"&amp;Tenor,BA1691,Trigger)</f>
        <v>51141</v>
      </c>
      <c r="BA1691" s="158">
        <f>_xll.qlCalendarAdvance(Calendar,BA1690,AY1691,"f",,Trigger)</f>
        <v>51145</v>
      </c>
      <c r="BB1691" s="158">
        <f>_xll.qlInterestRateIndexMaturity(Currency&amp;"ibor"&amp;Tenor,BA1691,Trigger)</f>
        <v>51511</v>
      </c>
      <c r="BC1691" s="320">
        <f>_xll.qlIndexFixing($AC$5,AZ1691,TRUE,_xll.ohTrigger(Trigger,Trigger12M))</f>
        <v>1.468092057301173E-2</v>
      </c>
      <c r="BD1691" s="320">
        <f>_xll.qlIndexFixing($BE$1,AZ1691,TRUE,_xll.ohTrigger(Trigger,Trigger12M))</f>
        <v>1.4828832261107126E-2</v>
      </c>
    </row>
    <row r="1692" spans="51:56" ht="11.25" customHeight="1" x14ac:dyDescent="0.25">
      <c r="AY1692" s="159" t="s">
        <v>90</v>
      </c>
      <c r="AZ1692" s="158">
        <f>_xll.qlInterestRateIndexFixingDate(Currency&amp;"ibor"&amp;Tenor,BA1692,Trigger)</f>
        <v>51148</v>
      </c>
      <c r="BA1692" s="158">
        <f>_xll.qlCalendarAdvance(Calendar,BA1691,AY1692,"f",,Trigger)</f>
        <v>51152</v>
      </c>
      <c r="BB1692" s="158">
        <f>_xll.qlInterestRateIndexMaturity(Currency&amp;"ibor"&amp;Tenor,BA1692,Trigger)</f>
        <v>51518</v>
      </c>
      <c r="BC1692" s="320">
        <f>_xll.qlIndexFixing($AC$5,AZ1692,TRUE,_xll.ohTrigger(Trigger,Trigger12M))</f>
        <v>1.4680616847749959E-2</v>
      </c>
      <c r="BD1692" s="320">
        <f>_xll.qlIndexFixing($BE$1,AZ1692,TRUE,_xll.ohTrigger(Trigger,Trigger12M))</f>
        <v>1.4829871816529635E-2</v>
      </c>
    </row>
    <row r="1693" spans="51:56" ht="11.25" customHeight="1" x14ac:dyDescent="0.25">
      <c r="AY1693" s="159" t="s">
        <v>90</v>
      </c>
      <c r="AZ1693" s="158">
        <f>_xll.qlInterestRateIndexFixingDate(Currency&amp;"ibor"&amp;Tenor,BA1693,Trigger)</f>
        <v>51155</v>
      </c>
      <c r="BA1693" s="158">
        <f>_xll.qlCalendarAdvance(Calendar,BA1692,AY1693,"f",,Trigger)</f>
        <v>51159</v>
      </c>
      <c r="BB1693" s="158">
        <f>_xll.qlInterestRateIndexMaturity(Currency&amp;"ibor"&amp;Tenor,BA1693,Trigger)</f>
        <v>51525</v>
      </c>
      <c r="BC1693" s="320">
        <f>_xll.qlIndexFixing($AC$5,AZ1693,TRUE,_xll.ohTrigger(Trigger,Trigger12M))</f>
        <v>1.468031125297228E-2</v>
      </c>
      <c r="BD1693" s="320">
        <f>_xll.qlIndexFixing($BE$1,AZ1693,TRUE,_xll.ohTrigger(Trigger,Trigger12M))</f>
        <v>1.4830925020623191E-2</v>
      </c>
    </row>
    <row r="1694" spans="51:56" ht="11.25" customHeight="1" x14ac:dyDescent="0.25">
      <c r="AY1694" s="159" t="s">
        <v>90</v>
      </c>
      <c r="AZ1694" s="158">
        <f>_xll.qlInterestRateIndexFixingDate(Currency&amp;"ibor"&amp;Tenor,BA1694,Trigger)</f>
        <v>51162</v>
      </c>
      <c r="BA1694" s="158">
        <f>_xll.qlCalendarAdvance(Calendar,BA1693,AY1694,"f",,Trigger)</f>
        <v>51166</v>
      </c>
      <c r="BB1694" s="158">
        <f>_xll.qlInterestRateIndexMaturity(Currency&amp;"ibor"&amp;Tenor,BA1694,Trigger)</f>
        <v>51532</v>
      </c>
      <c r="BC1694" s="320">
        <f>_xll.qlIndexFixing($AC$5,AZ1694,TRUE,_xll.ohTrigger(Trigger,Trigger12M))</f>
        <v>1.4680003788680439E-2</v>
      </c>
      <c r="BD1694" s="320">
        <f>_xll.qlIndexFixing($BE$1,AZ1694,TRUE,_xll.ohTrigger(Trigger,Trigger12M))</f>
        <v>1.4831990763689228E-2</v>
      </c>
    </row>
    <row r="1695" spans="51:56" ht="11.25" customHeight="1" x14ac:dyDescent="0.25">
      <c r="AY1695" s="159" t="s">
        <v>90</v>
      </c>
      <c r="AZ1695" s="158">
        <f>_xll.qlInterestRateIndexFixingDate(Currency&amp;"ibor"&amp;Tenor,BA1695,Trigger)</f>
        <v>51169</v>
      </c>
      <c r="BA1695" s="158">
        <f>_xll.qlCalendarAdvance(Calendar,BA1694,AY1695,"f",,Trigger)</f>
        <v>51173</v>
      </c>
      <c r="BB1695" s="158">
        <f>_xll.qlInterestRateIndexMaturity(Currency&amp;"ibor"&amp;Tenor,BA1695,Trigger)</f>
        <v>51539</v>
      </c>
      <c r="BC1695" s="320">
        <f>_xll.qlIndexFixing($AC$5,AZ1695,TRUE,_xll.ohTrigger(Trigger,Trigger12M))</f>
        <v>1.4679694454876402E-2</v>
      </c>
      <c r="BD1695" s="320">
        <f>_xll.qlIndexFixing($BE$1,AZ1695,TRUE,_xll.ohTrigger(Trigger,Trigger12M))</f>
        <v>1.4833067932495402E-2</v>
      </c>
    </row>
    <row r="1696" spans="51:56" ht="11.25" customHeight="1" x14ac:dyDescent="0.25">
      <c r="AY1696" s="159" t="s">
        <v>90</v>
      </c>
      <c r="AZ1696" s="158">
        <f>_xll.qlInterestRateIndexFixingDate(Currency&amp;"ibor"&amp;Tenor,BA1696,Trigger)</f>
        <v>51176</v>
      </c>
      <c r="BA1696" s="158">
        <f>_xll.qlCalendarAdvance(Calendar,BA1695,AY1696,"f",,Trigger)</f>
        <v>51180</v>
      </c>
      <c r="BB1696" s="158">
        <f>_xll.qlInterestRateIndexMaturity(Currency&amp;"ibor"&amp;Tenor,BA1696,Trigger)</f>
        <v>51546</v>
      </c>
      <c r="BC1696" s="320">
        <f>_xll.qlIndexFixing($AC$5,AZ1696,TRUE,_xll.ohTrigger(Trigger,Trigger12M))</f>
        <v>1.4679383251561262E-2</v>
      </c>
      <c r="BD1696" s="320">
        <f>_xll.qlIndexFixing($BE$1,AZ1696,TRUE,_xll.ohTrigger(Trigger,Trigger12M))</f>
        <v>1.4834155410277761E-2</v>
      </c>
    </row>
    <row r="1697" spans="51:56" ht="11.25" customHeight="1" x14ac:dyDescent="0.25">
      <c r="AY1697" s="159" t="s">
        <v>90</v>
      </c>
      <c r="AZ1697" s="158">
        <f>_xll.qlInterestRateIndexFixingDate(Currency&amp;"ibor"&amp;Tenor,BA1697,Trigger)</f>
        <v>51183</v>
      </c>
      <c r="BA1697" s="158">
        <f>_xll.qlCalendarAdvance(Calendar,BA1696,AY1697,"f",,Trigger)</f>
        <v>51187</v>
      </c>
      <c r="BB1697" s="158">
        <f>_xll.qlInterestRateIndexMaturity(Currency&amp;"ibor"&amp;Tenor,BA1697,Trigger)</f>
        <v>51553</v>
      </c>
      <c r="BC1697" s="320">
        <f>_xll.qlIndexFixing($AC$5,AZ1697,TRUE,_xll.ohTrigger(Trigger,Trigger12M))</f>
        <v>1.4679070178737423E-2</v>
      </c>
      <c r="BD1697" s="320">
        <f>_xll.qlIndexFixing($BE$1,AZ1697,TRUE,_xll.ohTrigger(Trigger,Trigger12M))</f>
        <v>1.4835252076740321E-2</v>
      </c>
    </row>
    <row r="1698" spans="51:56" ht="11.25" customHeight="1" x14ac:dyDescent="0.25">
      <c r="AY1698" s="159" t="s">
        <v>90</v>
      </c>
      <c r="AZ1698" s="158">
        <f>_xll.qlInterestRateIndexFixingDate(Currency&amp;"ibor"&amp;Tenor,BA1698,Trigger)</f>
        <v>51190</v>
      </c>
      <c r="BA1698" s="158">
        <f>_xll.qlCalendarAdvance(Calendar,BA1697,AY1698,"f",,Trigger)</f>
        <v>51194</v>
      </c>
      <c r="BB1698" s="158">
        <f>_xll.qlInterestRateIndexMaturity(Currency&amp;"ibor"&amp;Tenor,BA1698,Trigger)</f>
        <v>51560</v>
      </c>
      <c r="BC1698" s="320">
        <f>_xll.qlIndexFixing($AC$5,AZ1698,TRUE,_xll.ohTrigger(Trigger,Trigger12M))</f>
        <v>1.4678755236406191E-2</v>
      </c>
      <c r="BD1698" s="320">
        <f>_xll.qlIndexFixing($BE$1,AZ1698,TRUE,_xll.ohTrigger(Trigger,Trigger12M))</f>
        <v>1.4836356808053744E-2</v>
      </c>
    </row>
    <row r="1699" spans="51:56" ht="11.25" customHeight="1" x14ac:dyDescent="0.25">
      <c r="AY1699" s="159" t="s">
        <v>90</v>
      </c>
      <c r="AZ1699" s="158">
        <f>_xll.qlInterestRateIndexFixingDate(Currency&amp;"ibor"&amp;Tenor,BA1699,Trigger)</f>
        <v>51197</v>
      </c>
      <c r="BA1699" s="158">
        <f>_xll.qlCalendarAdvance(Calendar,BA1698,AY1699,"f",,Trigger)</f>
        <v>51201</v>
      </c>
      <c r="BB1699" s="158">
        <f>_xll.qlInterestRateIndexMaturity(Currency&amp;"ibor"&amp;Tenor,BA1699,Trigger)</f>
        <v>51566</v>
      </c>
      <c r="BC1699" s="320">
        <f>_xll.qlIndexFixing($AC$5,AZ1699,TRUE,_xll.ohTrigger(Trigger,Trigger12M))</f>
        <v>1.467811023976702E-2</v>
      </c>
      <c r="BD1699" s="320">
        <f>_xll.qlIndexFixing($BE$1,AZ1699,TRUE,_xll.ohTrigger(Trigger,Trigger12M))</f>
        <v>1.4837084487057024E-2</v>
      </c>
    </row>
    <row r="1700" spans="51:56" ht="11.25" customHeight="1" x14ac:dyDescent="0.25">
      <c r="AY1700" s="159" t="s">
        <v>90</v>
      </c>
      <c r="AZ1700" s="158">
        <f>_xll.qlInterestRateIndexFixingDate(Currency&amp;"ibor"&amp;Tenor,BA1700,Trigger)</f>
        <v>51204</v>
      </c>
      <c r="BA1700" s="158">
        <f>_xll.qlCalendarAdvance(Calendar,BA1699,AY1700,"f",,Trigger)</f>
        <v>51208</v>
      </c>
      <c r="BB1700" s="158">
        <f>_xll.qlInterestRateIndexMaturity(Currency&amp;"ibor"&amp;Tenor,BA1700,Trigger)</f>
        <v>51573</v>
      </c>
      <c r="BC1700" s="320">
        <f>_xll.qlIndexFixing($AC$5,AZ1700,TRUE,_xll.ohTrigger(Trigger,Trigger12M))</f>
        <v>1.4677788277524728E-2</v>
      </c>
      <c r="BD1700" s="320">
        <f>_xll.qlIndexFixing($BE$1,AZ1700,TRUE,_xll.ohTrigger(Trigger,Trigger12M))</f>
        <v>1.4838202174051596E-2</v>
      </c>
    </row>
    <row r="1701" spans="51:56" ht="11.25" customHeight="1" x14ac:dyDescent="0.25">
      <c r="AY1701" s="159" t="s">
        <v>90</v>
      </c>
      <c r="AZ1701" s="158">
        <f>_xll.qlInterestRateIndexFixingDate(Currency&amp;"ibor"&amp;Tenor,BA1701,Trigger)</f>
        <v>51211</v>
      </c>
      <c r="BA1701" s="158">
        <f>_xll.qlCalendarAdvance(Calendar,BA1700,AY1701,"f",,Trigger)</f>
        <v>51215</v>
      </c>
      <c r="BB1701" s="158">
        <f>_xll.qlInterestRateIndexMaturity(Currency&amp;"ibor"&amp;Tenor,BA1701,Trigger)</f>
        <v>51580</v>
      </c>
      <c r="BC1701" s="320">
        <f>_xll.qlIndexFixing($AC$5,AZ1701,TRUE,_xll.ohTrigger(Trigger,Trigger12M))</f>
        <v>1.467746444073611E-2</v>
      </c>
      <c r="BD1701" s="320">
        <f>_xll.qlIndexFixing($BE$1,AZ1701,TRUE,_xll.ohTrigger(Trigger,Trigger12M))</f>
        <v>1.4839324561762041E-2</v>
      </c>
    </row>
    <row r="1702" spans="51:56" ht="11.25" customHeight="1" x14ac:dyDescent="0.25">
      <c r="AY1702" s="159" t="s">
        <v>90</v>
      </c>
      <c r="AZ1702" s="158">
        <f>_xll.qlInterestRateIndexFixingDate(Currency&amp;"ibor"&amp;Tenor,BA1702,Trigger)</f>
        <v>51218</v>
      </c>
      <c r="BA1702" s="158">
        <f>_xll.qlCalendarAdvance(Calendar,BA1701,AY1702,"f",,Trigger)</f>
        <v>51222</v>
      </c>
      <c r="BB1702" s="158">
        <f>_xll.qlInterestRateIndexMaturity(Currency&amp;"ibor"&amp;Tenor,BA1702,Trigger)</f>
        <v>51587</v>
      </c>
      <c r="BC1702" s="320">
        <f>_xll.qlIndexFixing($AC$5,AZ1702,TRUE,_xll.ohTrigger(Trigger,Trigger12M))</f>
        <v>1.4677138729402918E-2</v>
      </c>
      <c r="BD1702" s="320">
        <f>_xll.qlIndexFixing($BE$1,AZ1702,TRUE,_xll.ohTrigger(Trigger,Trigger12M))</f>
        <v>1.4840450509203186E-2</v>
      </c>
    </row>
    <row r="1703" spans="51:56" ht="11.25" customHeight="1" x14ac:dyDescent="0.25">
      <c r="AY1703" s="159" t="s">
        <v>90</v>
      </c>
      <c r="AZ1703" s="158">
        <f>_xll.qlInterestRateIndexFixingDate(Currency&amp;"ibor"&amp;Tenor,BA1703,Trigger)</f>
        <v>51223</v>
      </c>
      <c r="BA1703" s="158">
        <f>_xll.qlCalendarAdvance(Calendar,BA1702,AY1703,"f",,Trigger)</f>
        <v>51229</v>
      </c>
      <c r="BB1703" s="158">
        <f>_xll.qlInterestRateIndexMaturity(Currency&amp;"ibor"&amp;Tenor,BA1703,Trigger)</f>
        <v>51594</v>
      </c>
      <c r="BC1703" s="320">
        <f>_xll.qlIndexFixing($AC$5,AZ1703,TRUE,_xll.ohTrigger(Trigger,Trigger12M))</f>
        <v>1.4676811143527122E-2</v>
      </c>
      <c r="BD1703" s="320">
        <f>_xll.qlIndexFixing($BE$1,AZ1703,TRUE,_xll.ohTrigger(Trigger,Trigger12M))</f>
        <v>1.4841578871847493E-2</v>
      </c>
    </row>
    <row r="1704" spans="51:56" ht="11.25" customHeight="1" x14ac:dyDescent="0.25">
      <c r="AY1704" s="159" t="s">
        <v>90</v>
      </c>
      <c r="AZ1704" s="158">
        <f>_xll.qlInterestRateIndexFixingDate(Currency&amp;"ibor"&amp;Tenor,BA1704,Trigger)</f>
        <v>51232</v>
      </c>
      <c r="BA1704" s="158">
        <f>_xll.qlCalendarAdvance(Calendar,BA1703,AY1704,"f",,Trigger)</f>
        <v>51236</v>
      </c>
      <c r="BB1704" s="158">
        <f>_xll.qlInterestRateIndexMaturity(Currency&amp;"ibor"&amp;Tenor,BA1704,Trigger)</f>
        <v>51601</v>
      </c>
      <c r="BC1704" s="320">
        <f>_xll.qlIndexFixing($AC$5,AZ1704,TRUE,_xll.ohTrigger(Trigger,Trigger12M))</f>
        <v>1.4676481683110476E-2</v>
      </c>
      <c r="BD1704" s="320">
        <f>_xll.qlIndexFixing($BE$1,AZ1704,TRUE,_xll.ohTrigger(Trigger,Trigger12M))</f>
        <v>1.4842708501624391E-2</v>
      </c>
    </row>
    <row r="1705" spans="51:56" ht="11.25" customHeight="1" x14ac:dyDescent="0.25">
      <c r="AY1705" s="159" t="s">
        <v>90</v>
      </c>
      <c r="AZ1705" s="158">
        <f>_xll.qlInterestRateIndexFixingDate(Currency&amp;"ibor"&amp;Tenor,BA1705,Trigger)</f>
        <v>51239</v>
      </c>
      <c r="BA1705" s="158">
        <f>_xll.qlCalendarAdvance(Calendar,BA1704,AY1705,"f",,Trigger)</f>
        <v>51243</v>
      </c>
      <c r="BB1705" s="158">
        <f>_xll.qlInterestRateIndexMaturity(Currency&amp;"ibor"&amp;Tenor,BA1705,Trigger)</f>
        <v>51608</v>
      </c>
      <c r="BC1705" s="320">
        <f>_xll.qlIndexFixing($AC$5,AZ1705,TRUE,_xll.ohTrigger(Trigger,Trigger12M))</f>
        <v>1.4676150348154948E-2</v>
      </c>
      <c r="BD1705" s="320">
        <f>_xll.qlIndexFixing($BE$1,AZ1705,TRUE,_xll.ohTrigger(Trigger,Trigger12M))</f>
        <v>1.4843838246920937E-2</v>
      </c>
    </row>
    <row r="1706" spans="51:56" ht="11.25" customHeight="1" x14ac:dyDescent="0.25">
      <c r="AY1706" s="159" t="s">
        <v>90</v>
      </c>
      <c r="AZ1706" s="158">
        <f>_xll.qlInterestRateIndexFixingDate(Currency&amp;"ibor"&amp;Tenor,BA1706,Trigger)</f>
        <v>51246</v>
      </c>
      <c r="BA1706" s="158">
        <f>_xll.qlCalendarAdvance(Calendar,BA1705,AY1706,"f",,Trigger)</f>
        <v>51250</v>
      </c>
      <c r="BB1706" s="158">
        <f>_xll.qlInterestRateIndexMaturity(Currency&amp;"ibor"&amp;Tenor,BA1706,Trigger)</f>
        <v>51615</v>
      </c>
      <c r="BC1706" s="320">
        <f>_xll.qlIndexFixing($AC$5,AZ1706,TRUE,_xll.ohTrigger(Trigger,Trigger12M))</f>
        <v>1.4675817138662294E-2</v>
      </c>
      <c r="BD1706" s="320">
        <f>_xll.qlIndexFixing($BE$1,AZ1706,TRUE,_xll.ohTrigger(Trigger,Trigger12M))</f>
        <v>1.4844966952581598E-2</v>
      </c>
    </row>
    <row r="1707" spans="51:56" ht="11.25" customHeight="1" x14ac:dyDescent="0.25">
      <c r="AY1707" s="159" t="s">
        <v>90</v>
      </c>
      <c r="AZ1707" s="158">
        <f>_xll.qlInterestRateIndexFixingDate(Currency&amp;"ibor"&amp;Tenor,BA1707,Trigger)</f>
        <v>51253</v>
      </c>
      <c r="BA1707" s="158">
        <f>_xll.qlCalendarAdvance(Calendar,BA1706,AY1707,"f",,Trigger)</f>
        <v>51258</v>
      </c>
      <c r="BB1707" s="158">
        <f>_xll.qlInterestRateIndexMaturity(Currency&amp;"ibor"&amp;Tenor,BA1707,Trigger)</f>
        <v>51623</v>
      </c>
      <c r="BC1707" s="320">
        <f>_xll.qlIndexFixing($AC$5,AZ1707,TRUE,_xll.ohTrigger(Trigger,Trigger12M))</f>
        <v>1.467543403246435E-2</v>
      </c>
      <c r="BD1707" s="320">
        <f>_xll.qlIndexFixing($BE$1,AZ1707,TRUE,_xll.ohTrigger(Trigger,Trigger12M))</f>
        <v>1.4846254142344813E-2</v>
      </c>
    </row>
    <row r="1708" spans="51:56" ht="11.25" customHeight="1" x14ac:dyDescent="0.25">
      <c r="AY1708" s="159" t="s">
        <v>90</v>
      </c>
      <c r="AZ1708" s="158">
        <f>_xll.qlInterestRateIndexFixingDate(Currency&amp;"ibor"&amp;Tenor,BA1708,Trigger)</f>
        <v>51263</v>
      </c>
      <c r="BA1708" s="158">
        <f>_xll.qlCalendarAdvance(Calendar,BA1707,AY1708,"f",,Trigger)</f>
        <v>51265</v>
      </c>
      <c r="BB1708" s="158">
        <f>_xll.qlInterestRateIndexMaturity(Currency&amp;"ibor"&amp;Tenor,BA1708,Trigger)</f>
        <v>51630</v>
      </c>
      <c r="BC1708" s="320">
        <f>_xll.qlIndexFixing($AC$5,AZ1708,TRUE,_xll.ohTrigger(Trigger,Trigger12M))</f>
        <v>1.4675096806112739E-2</v>
      </c>
      <c r="BD1708" s="320">
        <f>_xll.qlIndexFixing($BE$1,AZ1708,TRUE,_xll.ohTrigger(Trigger,Trigger12M))</f>
        <v>1.4847376713930091E-2</v>
      </c>
    </row>
    <row r="1709" spans="51:56" ht="11.25" customHeight="1" x14ac:dyDescent="0.25">
      <c r="AY1709" s="159" t="s">
        <v>90</v>
      </c>
      <c r="AZ1709" s="158">
        <f>_xll.qlInterestRateIndexFixingDate(Currency&amp;"ibor"&amp;Tenor,BA1709,Trigger)</f>
        <v>51270</v>
      </c>
      <c r="BA1709" s="158">
        <f>_xll.qlCalendarAdvance(Calendar,BA1708,AY1709,"f",,Trigger)</f>
        <v>51272</v>
      </c>
      <c r="BB1709" s="158">
        <f>_xll.qlInterestRateIndexMaturity(Currency&amp;"ibor"&amp;Tenor,BA1709,Trigger)</f>
        <v>51637</v>
      </c>
      <c r="BC1709" s="320">
        <f>_xll.qlIndexFixing($AC$5,AZ1709,TRUE,_xll.ohTrigger(Trigger,Trigger12M))</f>
        <v>1.467501790622951E-2</v>
      </c>
      <c r="BD1709" s="320">
        <f>_xll.qlIndexFixing($BE$1,AZ1709,TRUE,_xll.ohTrigger(Trigger,Trigger12M))</f>
        <v>1.4848494596811805E-2</v>
      </c>
    </row>
    <row r="1710" spans="51:56" ht="11.25" customHeight="1" x14ac:dyDescent="0.25">
      <c r="AY1710" s="159" t="s">
        <v>90</v>
      </c>
      <c r="AZ1710" s="158">
        <f>_xll.qlInterestRateIndexFixingDate(Currency&amp;"ibor"&amp;Tenor,BA1710,Trigger)</f>
        <v>51277</v>
      </c>
      <c r="BA1710" s="158">
        <f>_xll.qlCalendarAdvance(Calendar,BA1709,AY1710,"f",,Trigger)</f>
        <v>51279</v>
      </c>
      <c r="BB1710" s="158">
        <f>_xll.qlInterestRateIndexMaturity(Currency&amp;"ibor"&amp;Tenor,BA1710,Trigger)</f>
        <v>51644</v>
      </c>
      <c r="BC1710" s="320">
        <f>_xll.qlIndexFixing($AC$5,AZ1710,TRUE,_xll.ohTrigger(Trigger,Trigger12M))</f>
        <v>1.4675588543428155E-2</v>
      </c>
      <c r="BD1710" s="320">
        <f>_xll.qlIndexFixing($BE$1,AZ1710,TRUE,_xll.ohTrigger(Trigger,Trigger12M))</f>
        <v>1.4849607016787119E-2</v>
      </c>
    </row>
    <row r="1711" spans="51:56" ht="11.25" customHeight="1" x14ac:dyDescent="0.25">
      <c r="AY1711" s="159" t="s">
        <v>90</v>
      </c>
      <c r="AZ1711" s="158">
        <f>_xll.qlInterestRateIndexFixingDate(Currency&amp;"ibor"&amp;Tenor,BA1711,Trigger)</f>
        <v>51284</v>
      </c>
      <c r="BA1711" s="158">
        <f>_xll.qlCalendarAdvance(Calendar,BA1710,AY1711,"f",,Trigger)</f>
        <v>51286</v>
      </c>
      <c r="BB1711" s="158">
        <f>_xll.qlInterestRateIndexMaturity(Currency&amp;"ibor"&amp;Tenor,BA1711,Trigger)</f>
        <v>51651</v>
      </c>
      <c r="BC1711" s="320">
        <f>_xll.qlIndexFixing($AC$5,AZ1711,TRUE,_xll.ohTrigger(Trigger,Trigger12M))</f>
        <v>1.4676158720272852E-2</v>
      </c>
      <c r="BD1711" s="320">
        <f>_xll.qlIndexFixing($BE$1,AZ1711,TRUE,_xll.ohTrigger(Trigger,Trigger12M))</f>
        <v>1.4850713886958309E-2</v>
      </c>
    </row>
    <row r="1712" spans="51:56" ht="11.25" customHeight="1" x14ac:dyDescent="0.25">
      <c r="AY1712" s="159" t="s">
        <v>90</v>
      </c>
      <c r="AZ1712" s="158">
        <f>_xll.qlInterestRateIndexFixingDate(Currency&amp;"ibor"&amp;Tenor,BA1712,Trigger)</f>
        <v>51291</v>
      </c>
      <c r="BA1712" s="158">
        <f>_xll.qlCalendarAdvance(Calendar,BA1711,AY1712,"f",,Trigger)</f>
        <v>51293</v>
      </c>
      <c r="BB1712" s="158">
        <f>_xll.qlInterestRateIndexMaturity(Currency&amp;"ibor"&amp;Tenor,BA1712,Trigger)</f>
        <v>51658</v>
      </c>
      <c r="BC1712" s="320">
        <f>_xll.qlIndexFixing($AC$5,AZ1712,TRUE,_xll.ohTrigger(Trigger,Trigger12M))</f>
        <v>1.4676728436762945E-2</v>
      </c>
      <c r="BD1712" s="320">
        <f>_xll.qlIndexFixing($BE$1,AZ1712,TRUE,_xll.ohTrigger(Trigger,Trigger12M))</f>
        <v>1.4851815190465219E-2</v>
      </c>
    </row>
    <row r="1713" spans="51:56" ht="11.25" customHeight="1" x14ac:dyDescent="0.25">
      <c r="AY1713" s="159" t="s">
        <v>90</v>
      </c>
      <c r="AZ1713" s="158">
        <f>_xll.qlInterestRateIndexFixingDate(Currency&amp;"ibor"&amp;Tenor,BA1713,Trigger)</f>
        <v>51298</v>
      </c>
      <c r="BA1713" s="158">
        <f>_xll.qlCalendarAdvance(Calendar,BA1712,AY1713,"f",,Trigger)</f>
        <v>51300</v>
      </c>
      <c r="BB1713" s="158">
        <f>_xll.qlInterestRateIndexMaturity(Currency&amp;"ibor"&amp;Tenor,BA1713,Trigger)</f>
        <v>51665</v>
      </c>
      <c r="BC1713" s="320">
        <f>_xll.qlIndexFixing($AC$5,AZ1713,TRUE,_xll.ohTrigger(Trigger,Trigger12M))</f>
        <v>1.4677297692897341E-2</v>
      </c>
      <c r="BD1713" s="320">
        <f>_xll.qlIndexFixing($BE$1,AZ1713,TRUE,_xll.ohTrigger(Trigger,Trigger12M))</f>
        <v>1.4852910910448568E-2</v>
      </c>
    </row>
    <row r="1714" spans="51:56" ht="11.25" customHeight="1" x14ac:dyDescent="0.25">
      <c r="AY1714" s="159" t="s">
        <v>90</v>
      </c>
      <c r="AZ1714" s="158">
        <f>_xll.qlInterestRateIndexFixingDate(Currency&amp;"ibor"&amp;Tenor,BA1714,Trigger)</f>
        <v>51305</v>
      </c>
      <c r="BA1714" s="158">
        <f>_xll.qlCalendarAdvance(Calendar,BA1713,AY1714,"f",,Trigger)</f>
        <v>51307</v>
      </c>
      <c r="BB1714" s="158">
        <f>_xll.qlInterestRateIndexMaturity(Currency&amp;"ibor"&amp;Tenor,BA1714,Trigger)</f>
        <v>51672</v>
      </c>
      <c r="BC1714" s="320">
        <f>_xll.qlIndexFixing($AC$5,AZ1714,TRUE,_xll.ohTrigger(Trigger,Trigger12M))</f>
        <v>1.4677866488675599E-2</v>
      </c>
      <c r="BD1714" s="320">
        <f>_xll.qlIndexFixing($BE$1,AZ1714,TRUE,_xll.ohTrigger(Trigger,Trigger12M))</f>
        <v>1.4854001030047541E-2</v>
      </c>
    </row>
    <row r="1715" spans="51:56" ht="11.25" customHeight="1" x14ac:dyDescent="0.25">
      <c r="AY1715" s="159" t="s">
        <v>90</v>
      </c>
      <c r="AZ1715" s="158">
        <f>_xll.qlInterestRateIndexFixingDate(Currency&amp;"ibor"&amp;Tenor,BA1715,Trigger)</f>
        <v>51312</v>
      </c>
      <c r="BA1715" s="158">
        <f>_xll.qlCalendarAdvance(Calendar,BA1714,AY1715,"f",,Trigger)</f>
        <v>51314</v>
      </c>
      <c r="BB1715" s="158">
        <f>_xll.qlInterestRateIndexMaturity(Currency&amp;"ibor"&amp;Tenor,BA1715,Trigger)</f>
        <v>51679</v>
      </c>
      <c r="BC1715" s="320">
        <f>_xll.qlIndexFixing($AC$5,AZ1715,TRUE,_xll.ohTrigger(Trigger,Trigger12M))</f>
        <v>1.4678434824096625E-2</v>
      </c>
      <c r="BD1715" s="320">
        <f>_xll.qlIndexFixing($BE$1,AZ1715,TRUE,_xll.ohTrigger(Trigger,Trigger12M))</f>
        <v>1.4855085532402858E-2</v>
      </c>
    </row>
    <row r="1716" spans="51:56" ht="11.25" customHeight="1" x14ac:dyDescent="0.25">
      <c r="AY1716" s="159" t="s">
        <v>90</v>
      </c>
      <c r="AZ1716" s="158">
        <f>_xll.qlInterestRateIndexFixingDate(Currency&amp;"ibor"&amp;Tenor,BA1716,Trigger)</f>
        <v>51319</v>
      </c>
      <c r="BA1716" s="158">
        <f>_xll.qlCalendarAdvance(Calendar,BA1715,AY1716,"f",,Trigger)</f>
        <v>51321</v>
      </c>
      <c r="BB1716" s="158">
        <f>_xll.qlInterestRateIndexMaturity(Currency&amp;"ibor"&amp;Tenor,BA1716,Trigger)</f>
        <v>51686</v>
      </c>
      <c r="BC1716" s="320">
        <f>_xll.qlIndexFixing($AC$5,AZ1716,TRUE,_xll.ohTrigger(Trigger,Trigger12M))</f>
        <v>1.4679002699159763E-2</v>
      </c>
      <c r="BD1716" s="320">
        <f>_xll.qlIndexFixing($BE$1,AZ1716,TRUE,_xll.ohTrigger(Trigger,Trigger12M))</f>
        <v>1.4856164400654581E-2</v>
      </c>
    </row>
    <row r="1717" spans="51:56" ht="11.25" customHeight="1" x14ac:dyDescent="0.25">
      <c r="AY1717" s="159" t="s">
        <v>90</v>
      </c>
      <c r="AZ1717" s="158">
        <f>_xll.qlInterestRateIndexFixingDate(Currency&amp;"ibor"&amp;Tenor,BA1717,Trigger)</f>
        <v>51326</v>
      </c>
      <c r="BA1717" s="158">
        <f>_xll.qlCalendarAdvance(Calendar,BA1716,AY1717,"f",,Trigger)</f>
        <v>51328</v>
      </c>
      <c r="BB1717" s="158">
        <f>_xll.qlInterestRateIndexMaturity(Currency&amp;"ibor"&amp;Tenor,BA1717,Trigger)</f>
        <v>51693</v>
      </c>
      <c r="BC1717" s="320">
        <f>_xll.qlIndexFixing($AC$5,AZ1717,TRUE,_xll.ohTrigger(Trigger,Trigger12M))</f>
        <v>1.4679570113864355E-2</v>
      </c>
      <c r="BD1717" s="320">
        <f>_xll.qlIndexFixing($BE$1,AZ1717,TRUE,_xll.ohTrigger(Trigger,Trigger12M))</f>
        <v>1.4857237617942552E-2</v>
      </c>
    </row>
    <row r="1718" spans="51:56" ht="11.25" customHeight="1" x14ac:dyDescent="0.25">
      <c r="AY1718" s="159" t="s">
        <v>90</v>
      </c>
      <c r="AZ1718" s="158">
        <f>_xll.qlInterestRateIndexFixingDate(Currency&amp;"ibor"&amp;Tenor,BA1718,Trigger)</f>
        <v>51333</v>
      </c>
      <c r="BA1718" s="158">
        <f>_xll.qlCalendarAdvance(Calendar,BA1717,AY1718,"f",,Trigger)</f>
        <v>51335</v>
      </c>
      <c r="BB1718" s="158">
        <f>_xll.qlInterestRateIndexMaturity(Currency&amp;"ibor"&amp;Tenor,BA1718,Trigger)</f>
        <v>51700</v>
      </c>
      <c r="BC1718" s="320">
        <f>_xll.qlIndexFixing($AC$5,AZ1718,TRUE,_xll.ohTrigger(Trigger,Trigger12M))</f>
        <v>1.4680137068209306E-2</v>
      </c>
      <c r="BD1718" s="320">
        <f>_xll.qlIndexFixing($BE$1,AZ1718,TRUE,_xll.ohTrigger(Trigger,Trigger12M))</f>
        <v>1.4858305167407271E-2</v>
      </c>
    </row>
    <row r="1719" spans="51:56" ht="11.25" customHeight="1" x14ac:dyDescent="0.25">
      <c r="AY1719" s="159" t="s">
        <v>90</v>
      </c>
      <c r="AZ1719" s="158">
        <f>_xll.qlInterestRateIndexFixingDate(Currency&amp;"ibor"&amp;Tenor,BA1719,Trigger)</f>
        <v>51340</v>
      </c>
      <c r="BA1719" s="158">
        <f>_xll.qlCalendarAdvance(Calendar,BA1718,AY1719,"f",,Trigger)</f>
        <v>51342</v>
      </c>
      <c r="BB1719" s="158">
        <f>_xll.qlInterestRateIndexMaturity(Currency&amp;"ibor"&amp;Tenor,BA1719,Trigger)</f>
        <v>51707</v>
      </c>
      <c r="BC1719" s="320">
        <f>_xll.qlIndexFixing($AC$5,AZ1719,TRUE,_xll.ohTrigger(Trigger,Trigger12M))</f>
        <v>1.4680703562194178E-2</v>
      </c>
      <c r="BD1719" s="320">
        <f>_xll.qlIndexFixing($BE$1,AZ1719,TRUE,_xll.ohTrigger(Trigger,Trigger12M))</f>
        <v>1.4859367032189017E-2</v>
      </c>
    </row>
    <row r="1720" spans="51:56" ht="11.25" customHeight="1" x14ac:dyDescent="0.25">
      <c r="AY1720" s="159" t="s">
        <v>90</v>
      </c>
      <c r="AZ1720" s="158">
        <f>_xll.qlInterestRateIndexFixingDate(Currency&amp;"ibor"&amp;Tenor,BA1720,Trigger)</f>
        <v>51347</v>
      </c>
      <c r="BA1720" s="158">
        <f>_xll.qlCalendarAdvance(Calendar,BA1719,AY1720,"f",,Trigger)</f>
        <v>51349</v>
      </c>
      <c r="BB1720" s="158">
        <f>_xll.qlInterestRateIndexMaturity(Currency&amp;"ibor"&amp;Tenor,BA1720,Trigger)</f>
        <v>51714</v>
      </c>
      <c r="BC1720" s="320">
        <f>_xll.qlIndexFixing($AC$5,AZ1720,TRUE,_xll.ohTrigger(Trigger,Trigger12M))</f>
        <v>1.4681269595818095E-2</v>
      </c>
      <c r="BD1720" s="320">
        <f>_xll.qlIndexFixing($BE$1,AZ1720,TRUE,_xll.ohTrigger(Trigger,Trigger12M))</f>
        <v>1.4860423195427418E-2</v>
      </c>
    </row>
    <row r="1721" spans="51:56" ht="11.25" customHeight="1" x14ac:dyDescent="0.25">
      <c r="AY1721" s="159" t="s">
        <v>90</v>
      </c>
      <c r="AZ1721" s="158">
        <f>_xll.qlInterestRateIndexFixingDate(Currency&amp;"ibor"&amp;Tenor,BA1721,Trigger)</f>
        <v>51354</v>
      </c>
      <c r="BA1721" s="158">
        <f>_xll.qlCalendarAdvance(Calendar,BA1720,AY1721,"f",,Trigger)</f>
        <v>51356</v>
      </c>
      <c r="BB1721" s="158">
        <f>_xll.qlInterestRateIndexMaturity(Currency&amp;"ibor"&amp;Tenor,BA1721,Trigger)</f>
        <v>51721</v>
      </c>
      <c r="BC1721" s="320">
        <f>_xll.qlIndexFixing($AC$5,AZ1721,TRUE,_xll.ohTrigger(Trigger,Trigger12M))</f>
        <v>1.4681835169080183E-2</v>
      </c>
      <c r="BD1721" s="320">
        <f>_xll.qlIndexFixing($BE$1,AZ1721,TRUE,_xll.ohTrigger(Trigger,Trigger12M))</f>
        <v>1.486147364026341E-2</v>
      </c>
    </row>
    <row r="1722" spans="51:56" ht="11.25" customHeight="1" x14ac:dyDescent="0.25">
      <c r="AY1722" s="159" t="s">
        <v>90</v>
      </c>
      <c r="AZ1722" s="158">
        <f>_xll.qlInterestRateIndexFixingDate(Currency&amp;"ibor"&amp;Tenor,BA1722,Trigger)</f>
        <v>51361</v>
      </c>
      <c r="BA1722" s="158">
        <f>_xll.qlCalendarAdvance(Calendar,BA1721,AY1722,"f",,Trigger)</f>
        <v>51363</v>
      </c>
      <c r="BB1722" s="158">
        <f>_xll.qlInterestRateIndexMaturity(Currency&amp;"ibor"&amp;Tenor,BA1722,Trigger)</f>
        <v>51728</v>
      </c>
      <c r="BC1722" s="320">
        <f>_xll.qlIndexFixing($AC$5,AZ1722,TRUE,_xll.ohTrigger(Trigger,Trigger12M))</f>
        <v>1.4682400281979782E-2</v>
      </c>
      <c r="BD1722" s="320">
        <f>_xll.qlIndexFixing($BE$1,AZ1722,TRUE,_xll.ohTrigger(Trigger,Trigger12M))</f>
        <v>1.4862518349836835E-2</v>
      </c>
    </row>
    <row r="1723" spans="51:56" ht="11.25" customHeight="1" x14ac:dyDescent="0.25">
      <c r="AY1723" s="159" t="s">
        <v>90</v>
      </c>
      <c r="AZ1723" s="158">
        <f>_xll.qlInterestRateIndexFixingDate(Currency&amp;"ibor"&amp;Tenor,BA1723,Trigger)</f>
        <v>51368</v>
      </c>
      <c r="BA1723" s="158">
        <f>_xll.qlCalendarAdvance(Calendar,BA1722,AY1723,"f",,Trigger)</f>
        <v>51370</v>
      </c>
      <c r="BB1723" s="158">
        <f>_xll.qlInterestRateIndexMaturity(Currency&amp;"ibor"&amp;Tenor,BA1723,Trigger)</f>
        <v>51735</v>
      </c>
      <c r="BC1723" s="320">
        <f>_xll.qlIndexFixing($AC$5,AZ1723,TRUE,_xll.ohTrigger(Trigger,Trigger12M))</f>
        <v>1.4682964934516016E-2</v>
      </c>
      <c r="BD1723" s="320">
        <f>_xll.qlIndexFixing($BE$1,AZ1723,TRUE,_xll.ohTrigger(Trigger,Trigger12M))</f>
        <v>1.4863557307288194E-2</v>
      </c>
    </row>
    <row r="1724" spans="51:56" ht="11.25" customHeight="1" x14ac:dyDescent="0.25">
      <c r="AY1724" s="159" t="s">
        <v>90</v>
      </c>
      <c r="AZ1724" s="158">
        <f>_xll.qlInterestRateIndexFixingDate(Currency&amp;"ibor"&amp;Tenor,BA1724,Trigger)</f>
        <v>51375</v>
      </c>
      <c r="BA1724" s="158">
        <f>_xll.qlCalendarAdvance(Calendar,BA1723,AY1724,"f",,Trigger)</f>
        <v>51377</v>
      </c>
      <c r="BB1724" s="158">
        <f>_xll.qlInterestRateIndexMaturity(Currency&amp;"ibor"&amp;Tenor,BA1724,Trigger)</f>
        <v>51742</v>
      </c>
      <c r="BC1724" s="320">
        <f>_xll.qlIndexFixing($AC$5,AZ1724,TRUE,_xll.ohTrigger(Trigger,Trigger12M))</f>
        <v>1.468352912668801E-2</v>
      </c>
      <c r="BD1724" s="320">
        <f>_xll.qlIndexFixing($BE$1,AZ1724,TRUE,_xll.ohTrigger(Trigger,Trigger12M))</f>
        <v>1.486459049575755E-2</v>
      </c>
    </row>
    <row r="1725" spans="51:56" ht="11.25" customHeight="1" x14ac:dyDescent="0.25">
      <c r="AY1725" s="159" t="s">
        <v>90</v>
      </c>
      <c r="AZ1725" s="158">
        <f>_xll.qlInterestRateIndexFixingDate(Currency&amp;"ibor"&amp;Tenor,BA1725,Trigger)</f>
        <v>51382</v>
      </c>
      <c r="BA1725" s="158">
        <f>_xll.qlCalendarAdvance(Calendar,BA1724,AY1725,"f",,Trigger)</f>
        <v>51384</v>
      </c>
      <c r="BB1725" s="158">
        <f>_xll.qlInterestRateIndexMaturity(Currency&amp;"ibor"&amp;Tenor,BA1725,Trigger)</f>
        <v>51749</v>
      </c>
      <c r="BC1725" s="320">
        <f>_xll.qlIndexFixing($AC$5,AZ1725,TRUE,_xll.ohTrigger(Trigger,Trigger12M))</f>
        <v>1.4684092858495108E-2</v>
      </c>
      <c r="BD1725" s="320">
        <f>_xll.qlIndexFixing($BE$1,AZ1725,TRUE,_xll.ohTrigger(Trigger,Trigger12M))</f>
        <v>1.4865617898385619E-2</v>
      </c>
    </row>
    <row r="1726" spans="51:56" ht="11.25" customHeight="1" x14ac:dyDescent="0.25">
      <c r="AY1726" s="159" t="s">
        <v>90</v>
      </c>
      <c r="AZ1726" s="158">
        <f>_xll.qlInterestRateIndexFixingDate(Currency&amp;"ibor"&amp;Tenor,BA1726,Trigger)</f>
        <v>51389</v>
      </c>
      <c r="BA1726" s="158">
        <f>_xll.qlCalendarAdvance(Calendar,BA1725,AY1726,"f",,Trigger)</f>
        <v>51391</v>
      </c>
      <c r="BB1726" s="158">
        <f>_xll.qlInterestRateIndexMaturity(Currency&amp;"ibor"&amp;Tenor,BA1726,Trigger)</f>
        <v>51756</v>
      </c>
      <c r="BC1726" s="320">
        <f>_xll.qlIndexFixing($AC$5,AZ1726,TRUE,_xll.ohTrigger(Trigger,Trigger12M))</f>
        <v>1.4684656129936653E-2</v>
      </c>
      <c r="BD1726" s="320">
        <f>_xll.qlIndexFixing($BE$1,AZ1726,TRUE,_xll.ohTrigger(Trigger,Trigger12M))</f>
        <v>1.4866639498312902E-2</v>
      </c>
    </row>
    <row r="1727" spans="51:56" ht="11.25" customHeight="1" x14ac:dyDescent="0.25">
      <c r="AY1727" s="159" t="s">
        <v>90</v>
      </c>
      <c r="AZ1727" s="158">
        <f>_xll.qlInterestRateIndexFixingDate(Currency&amp;"ibor"&amp;Tenor,BA1727,Trigger)</f>
        <v>51396</v>
      </c>
      <c r="BA1727" s="158">
        <f>_xll.qlCalendarAdvance(Calendar,BA1726,AY1727,"f",,Trigger)</f>
        <v>51398</v>
      </c>
      <c r="BB1727" s="158">
        <f>_xll.qlInterestRateIndexMaturity(Currency&amp;"ibor"&amp;Tenor,BA1727,Trigger)</f>
        <v>51763</v>
      </c>
      <c r="BC1727" s="320">
        <f>_xll.qlIndexFixing($AC$5,AZ1727,TRUE,_xll.ohTrigger(Trigger,Trigger12M))</f>
        <v>1.4685218941011548E-2</v>
      </c>
      <c r="BD1727" s="320">
        <f>_xll.qlIndexFixing($BE$1,AZ1727,TRUE,_xll.ohTrigger(Trigger,Trigger12M))</f>
        <v>1.4867655278679243E-2</v>
      </c>
    </row>
    <row r="1728" spans="51:56" ht="11.25" customHeight="1" x14ac:dyDescent="0.25">
      <c r="AY1728" s="159" t="s">
        <v>90</v>
      </c>
      <c r="AZ1728" s="158">
        <f>_xll.qlInterestRateIndexFixingDate(Currency&amp;"ibor"&amp;Tenor,BA1728,Trigger)</f>
        <v>51403</v>
      </c>
      <c r="BA1728" s="158">
        <f>_xll.qlCalendarAdvance(Calendar,BA1727,AY1728,"f",,Trigger)</f>
        <v>51405</v>
      </c>
      <c r="BB1728" s="158">
        <f>_xll.qlInterestRateIndexMaturity(Currency&amp;"ibor"&amp;Tenor,BA1728,Trigger)</f>
        <v>51770</v>
      </c>
      <c r="BC1728" s="320">
        <f>_xll.qlIndexFixing($AC$5,AZ1728,TRUE,_xll.ohTrigger(Trigger,Trigger12M))</f>
        <v>1.4685781291719576E-2</v>
      </c>
      <c r="BD1728" s="320">
        <f>_xll.qlIndexFixing($BE$1,AZ1728,TRUE,_xll.ohTrigger(Trigger,Trigger12M))</f>
        <v>1.4868665222625579E-2</v>
      </c>
    </row>
    <row r="1729" spans="51:56" ht="11.25" customHeight="1" x14ac:dyDescent="0.25">
      <c r="AY1729" s="159" t="s">
        <v>90</v>
      </c>
      <c r="AZ1729" s="158">
        <f>_xll.qlInterestRateIndexFixingDate(Currency&amp;"ibor"&amp;Tenor,BA1729,Trigger)</f>
        <v>51410</v>
      </c>
      <c r="BA1729" s="158">
        <f>_xll.qlCalendarAdvance(Calendar,BA1728,AY1729,"f",,Trigger)</f>
        <v>51412</v>
      </c>
      <c r="BB1729" s="158">
        <f>_xll.qlInterestRateIndexMaturity(Currency&amp;"ibor"&amp;Tenor,BA1729,Trigger)</f>
        <v>51777</v>
      </c>
      <c r="BC1729" s="320">
        <f>_xll.qlIndexFixing($AC$5,AZ1729,TRUE,_xll.ohTrigger(Trigger,Trigger12M))</f>
        <v>1.4686343182059202E-2</v>
      </c>
      <c r="BD1729" s="320">
        <f>_xll.qlIndexFixing($BE$1,AZ1729,TRUE,_xll.ohTrigger(Trigger,Trigger12M))</f>
        <v>1.4869669313292191E-2</v>
      </c>
    </row>
    <row r="1730" spans="51:56" ht="11.25" customHeight="1" x14ac:dyDescent="0.25">
      <c r="AY1730" s="159" t="s">
        <v>90</v>
      </c>
      <c r="AZ1730" s="158">
        <f>_xll.qlInterestRateIndexFixingDate(Currency&amp;"ibor"&amp;Tenor,BA1730,Trigger)</f>
        <v>51417</v>
      </c>
      <c r="BA1730" s="158">
        <f>_xll.qlCalendarAdvance(Calendar,BA1729,AY1730,"f",,Trigger)</f>
        <v>51419</v>
      </c>
      <c r="BB1730" s="158">
        <f>_xll.qlInterestRateIndexMaturity(Currency&amp;"ibor"&amp;Tenor,BA1730,Trigger)</f>
        <v>51784</v>
      </c>
      <c r="BC1730" s="320">
        <f>_xll.qlIndexFixing($AC$5,AZ1730,TRUE,_xll.ohTrigger(Trigger,Trigger12M))</f>
        <v>1.4686904612029988E-2</v>
      </c>
      <c r="BD1730" s="320">
        <f>_xll.qlIndexFixing($BE$1,AZ1730,TRUE,_xll.ohTrigger(Trigger,Trigger12M))</f>
        <v>1.4870667533819798E-2</v>
      </c>
    </row>
    <row r="1731" spans="51:56" ht="11.25" customHeight="1" x14ac:dyDescent="0.25">
      <c r="AY1731" s="159" t="s">
        <v>90</v>
      </c>
      <c r="AZ1731" s="158">
        <f>_xll.qlInterestRateIndexFixingDate(Currency&amp;"ibor"&amp;Tenor,BA1731,Trigger)</f>
        <v>51424</v>
      </c>
      <c r="BA1731" s="158">
        <f>_xll.qlCalendarAdvance(Calendar,BA1730,AY1731,"f",,Trigger)</f>
        <v>51426</v>
      </c>
      <c r="BB1731" s="158">
        <f>_xll.qlInterestRateIndexMaturity(Currency&amp;"ibor"&amp;Tenor,BA1731,Trigger)</f>
        <v>51791</v>
      </c>
      <c r="BC1731" s="320">
        <f>_xll.qlIndexFixing($AC$5,AZ1731,TRUE,_xll.ohTrigger(Trigger,Trigger12M))</f>
        <v>1.46874655816315E-2</v>
      </c>
      <c r="BD1731" s="320">
        <f>_xll.qlIndexFixing($BE$1,AZ1731,TRUE,_xll.ohTrigger(Trigger,Trigger12M))</f>
        <v>1.487165986734868E-2</v>
      </c>
    </row>
    <row r="1732" spans="51:56" ht="11.25" customHeight="1" x14ac:dyDescent="0.25">
      <c r="AY1732" s="159" t="s">
        <v>90</v>
      </c>
      <c r="AZ1732" s="158">
        <f>_xll.qlInterestRateIndexFixingDate(Currency&amp;"ibor"&amp;Tenor,BA1732,Trigger)</f>
        <v>51431</v>
      </c>
      <c r="BA1732" s="158">
        <f>_xll.qlCalendarAdvance(Calendar,BA1731,AY1732,"f",,Trigger)</f>
        <v>51433</v>
      </c>
      <c r="BB1732" s="158">
        <f>_xll.qlInterestRateIndexMaturity(Currency&amp;"ibor"&amp;Tenor,BA1732,Trigger)</f>
        <v>51798</v>
      </c>
      <c r="BC1732" s="320">
        <f>_xll.qlIndexFixing($AC$5,AZ1732,TRUE,_xll.ohTrigger(Trigger,Trigger12M))</f>
        <v>1.4688026090862418E-2</v>
      </c>
      <c r="BD1732" s="320">
        <f>_xll.qlIndexFixing($BE$1,AZ1732,TRUE,_xll.ohTrigger(Trigger,Trigger12M))</f>
        <v>1.4872646297019558E-2</v>
      </c>
    </row>
    <row r="1733" spans="51:56" ht="11.25" customHeight="1" x14ac:dyDescent="0.25">
      <c r="AY1733" s="159" t="s">
        <v>90</v>
      </c>
      <c r="AZ1733" s="158">
        <f>_xll.qlInterestRateIndexFixingDate(Currency&amp;"ibor"&amp;Tenor,BA1733,Trigger)</f>
        <v>51438</v>
      </c>
      <c r="BA1733" s="158">
        <f>_xll.qlCalendarAdvance(Calendar,BA1732,AY1733,"f",,Trigger)</f>
        <v>51440</v>
      </c>
      <c r="BB1733" s="158">
        <f>_xll.qlInterestRateIndexMaturity(Currency&amp;"ibor"&amp;Tenor,BA1733,Trigger)</f>
        <v>51805</v>
      </c>
      <c r="BC1733" s="320">
        <f>_xll.qlIndexFixing($AC$5,AZ1733,TRUE,_xll.ohTrigger(Trigger,Trigger12M))</f>
        <v>1.4688586139722529E-2</v>
      </c>
      <c r="BD1733" s="320">
        <f>_xll.qlIndexFixing($BE$1,AZ1733,TRUE,_xll.ohTrigger(Trigger,Trigger12M))</f>
        <v>1.487362680597315E-2</v>
      </c>
    </row>
    <row r="1734" spans="51:56" ht="11.25" customHeight="1" x14ac:dyDescent="0.25">
      <c r="AY1734" s="159" t="s">
        <v>90</v>
      </c>
      <c r="AZ1734" s="158">
        <f>_xll.qlInterestRateIndexFixingDate(Currency&amp;"ibor"&amp;Tenor,BA1734,Trigger)</f>
        <v>51445</v>
      </c>
      <c r="BA1734" s="158">
        <f>_xll.qlCalendarAdvance(Calendar,BA1733,AY1734,"f",,Trigger)</f>
        <v>51447</v>
      </c>
      <c r="BB1734" s="158">
        <f>_xll.qlInterestRateIndexMaturity(Currency&amp;"ibor"&amp;Tenor,BA1734,Trigger)</f>
        <v>51812</v>
      </c>
      <c r="BC1734" s="320">
        <f>_xll.qlIndexFixing($AC$5,AZ1734,TRUE,_xll.ohTrigger(Trigger,Trigger12M))</f>
        <v>1.4689145728210513E-2</v>
      </c>
      <c r="BD1734" s="320">
        <f>_xll.qlIndexFixing($BE$1,AZ1734,TRUE,_xll.ohTrigger(Trigger,Trigger12M))</f>
        <v>1.4874601377350173E-2</v>
      </c>
    </row>
    <row r="1735" spans="51:56" ht="11.25" customHeight="1" x14ac:dyDescent="0.25">
      <c r="AY1735" s="159" t="s">
        <v>90</v>
      </c>
      <c r="AZ1735" s="158">
        <f>_xll.qlInterestRateIndexFixingDate(Currency&amp;"ibor"&amp;Tenor,BA1735,Trigger)</f>
        <v>51452</v>
      </c>
      <c r="BA1735" s="158">
        <f>_xll.qlCalendarAdvance(Calendar,BA1734,AY1735,"f",,Trigger)</f>
        <v>51454</v>
      </c>
      <c r="BB1735" s="158">
        <f>_xll.qlInterestRateIndexMaturity(Currency&amp;"ibor"&amp;Tenor,BA1735,Trigger)</f>
        <v>51819</v>
      </c>
      <c r="BC1735" s="320">
        <f>_xll.qlIndexFixing($AC$5,AZ1735,TRUE,_xll.ohTrigger(Trigger,Trigger12M))</f>
        <v>1.4689704856325937E-2</v>
      </c>
      <c r="BD1735" s="320">
        <f>_xll.qlIndexFixing($BE$1,AZ1735,TRUE,_xll.ohTrigger(Trigger,Trigger12M))</f>
        <v>1.487556999429113E-2</v>
      </c>
    </row>
    <row r="1736" spans="51:56" ht="11.25" customHeight="1" x14ac:dyDescent="0.25">
      <c r="AY1736" s="159" t="s">
        <v>90</v>
      </c>
      <c r="AZ1736" s="158">
        <f>_xll.qlInterestRateIndexFixingDate(Currency&amp;"ibor"&amp;Tenor,BA1736,Trigger)</f>
        <v>51459</v>
      </c>
      <c r="BA1736" s="158">
        <f>_xll.qlCalendarAdvance(Calendar,BA1735,AY1736,"f",,Trigger)</f>
        <v>51461</v>
      </c>
      <c r="BB1736" s="158">
        <f>_xll.qlInterestRateIndexMaturity(Currency&amp;"ibor"&amp;Tenor,BA1736,Trigger)</f>
        <v>51826</v>
      </c>
      <c r="BC1736" s="320">
        <f>_xll.qlIndexFixing($AC$5,AZ1736,TRUE,_xll.ohTrigger(Trigger,Trigger12M))</f>
        <v>1.4690263524067923E-2</v>
      </c>
      <c r="BD1736" s="320">
        <f>_xll.qlIndexFixing($BE$1,AZ1736,TRUE,_xll.ohTrigger(Trigger,Trigger12M))</f>
        <v>1.4876532639936957E-2</v>
      </c>
    </row>
    <row r="1737" spans="51:56" ht="11.25" customHeight="1" x14ac:dyDescent="0.25">
      <c r="AY1737" s="159" t="s">
        <v>90</v>
      </c>
      <c r="AZ1737" s="158">
        <f>_xll.qlInterestRateIndexFixingDate(Currency&amp;"ibor"&amp;Tenor,BA1737,Trigger)</f>
        <v>51466</v>
      </c>
      <c r="BA1737" s="158">
        <f>_xll.qlCalendarAdvance(Calendar,BA1736,AY1737,"f",,Trigger)</f>
        <v>51468</v>
      </c>
      <c r="BB1737" s="158">
        <f>_xll.qlInterestRateIndexMaturity(Currency&amp;"ibor"&amp;Tenor,BA1737,Trigger)</f>
        <v>51833</v>
      </c>
      <c r="BC1737" s="320">
        <f>_xll.qlIndexFixing($AC$5,AZ1737,TRUE,_xll.ohTrigger(Trigger,Trigger12M))</f>
        <v>1.4690821731435594E-2</v>
      </c>
      <c r="BD1737" s="320">
        <f>_xll.qlIndexFixing($BE$1,AZ1737,TRUE,_xll.ohTrigger(Trigger,Trigger12M))</f>
        <v>1.4877489297428591E-2</v>
      </c>
    </row>
    <row r="1738" spans="51:56" ht="11.25" customHeight="1" x14ac:dyDescent="0.25">
      <c r="AY1738" s="159" t="s">
        <v>90</v>
      </c>
      <c r="AZ1738" s="158">
        <f>_xll.qlInterestRateIndexFixingDate(Currency&amp;"ibor"&amp;Tenor,BA1738,Trigger)</f>
        <v>51473</v>
      </c>
      <c r="BA1738" s="158">
        <f>_xll.qlCalendarAdvance(Calendar,BA1737,AY1738,"f",,Trigger)</f>
        <v>51475</v>
      </c>
      <c r="BB1738" s="158">
        <f>_xll.qlInterestRateIndexMaturity(Currency&amp;"ibor"&amp;Tenor,BA1738,Trigger)</f>
        <v>51840</v>
      </c>
      <c r="BC1738" s="320">
        <f>_xll.qlIndexFixing($AC$5,AZ1738,TRUE,_xll.ohTrigger(Trigger,Trigger12M))</f>
        <v>1.4691379478428294E-2</v>
      </c>
      <c r="BD1738" s="320">
        <f>_xll.qlIndexFixing($BE$1,AZ1738,TRUE,_xll.ohTrigger(Trigger,Trigger12M))</f>
        <v>1.4878439949906317E-2</v>
      </c>
    </row>
    <row r="1739" spans="51:56" ht="11.25" customHeight="1" x14ac:dyDescent="0.25">
      <c r="AY1739" s="159" t="s">
        <v>90</v>
      </c>
      <c r="AZ1739" s="158">
        <f>_xll.qlInterestRateIndexFixingDate(Currency&amp;"ibor"&amp;Tenor,BA1739,Trigger)</f>
        <v>51480</v>
      </c>
      <c r="BA1739" s="158">
        <f>_xll.qlCalendarAdvance(Calendar,BA1738,AY1739,"f",,Trigger)</f>
        <v>51482</v>
      </c>
      <c r="BB1739" s="158">
        <f>_xll.qlInterestRateIndexMaturity(Currency&amp;"ibor"&amp;Tenor,BA1739,Trigger)</f>
        <v>51847</v>
      </c>
      <c r="BC1739" s="320">
        <f>_xll.qlIndexFixing($AC$5,AZ1739,TRUE,_xll.ohTrigger(Trigger,Trigger12M))</f>
        <v>1.4691936765045148E-2</v>
      </c>
      <c r="BD1739" s="320">
        <f>_xll.qlIndexFixing($BE$1,AZ1739,TRUE,_xll.ohTrigger(Trigger,Trigger12M))</f>
        <v>1.4879384580511724E-2</v>
      </c>
    </row>
    <row r="1740" spans="51:56" ht="11.25" customHeight="1" x14ac:dyDescent="0.25">
      <c r="AY1740" s="159" t="s">
        <v>90</v>
      </c>
      <c r="AZ1740" s="158">
        <f>_xll.qlInterestRateIndexFixingDate(Currency&amp;"ibor"&amp;Tenor,BA1740,Trigger)</f>
        <v>51487</v>
      </c>
      <c r="BA1740" s="158">
        <f>_xll.qlCalendarAdvance(Calendar,BA1739,AY1740,"f",,Trigger)</f>
        <v>51489</v>
      </c>
      <c r="BB1740" s="158">
        <f>_xll.qlInterestRateIndexMaturity(Currency&amp;"ibor"&amp;Tenor,BA1740,Trigger)</f>
        <v>51854</v>
      </c>
      <c r="BC1740" s="320">
        <f>_xll.qlIndexFixing($AC$5,AZ1740,TRUE,_xll.ohTrigger(Trigger,Trigger12M))</f>
        <v>1.4692493591285717E-2</v>
      </c>
      <c r="BD1740" s="320">
        <f>_xll.qlIndexFixing($BE$1,AZ1740,TRUE,_xll.ohTrigger(Trigger,Trigger12M))</f>
        <v>1.4880323172385317E-2</v>
      </c>
    </row>
    <row r="1741" spans="51:56" ht="11.25" customHeight="1" x14ac:dyDescent="0.25">
      <c r="AY1741" s="159" t="s">
        <v>90</v>
      </c>
      <c r="AZ1741" s="158">
        <f>_xll.qlInterestRateIndexFixingDate(Currency&amp;"ibor"&amp;Tenor,BA1741,Trigger)</f>
        <v>51491</v>
      </c>
      <c r="BA1741" s="158">
        <f>_xll.qlCalendarAdvance(Calendar,BA1740,AY1741,"f",,Trigger)</f>
        <v>51497</v>
      </c>
      <c r="BB1741" s="158">
        <f>_xll.qlInterestRateIndexMaturity(Currency&amp;"ibor"&amp;Tenor,BA1741,Trigger)</f>
        <v>51862</v>
      </c>
      <c r="BC1741" s="320">
        <f>_xll.qlIndexFixing($AC$5,AZ1741,TRUE,_xll.ohTrigger(Trigger,Trigger12M))</f>
        <v>1.4693129400404825E-2</v>
      </c>
      <c r="BD1741" s="320">
        <f>_xll.qlIndexFixing($BE$1,AZ1741,TRUE,_xll.ohTrigger(Trigger,Trigger12M))</f>
        <v>1.488138843282014E-2</v>
      </c>
    </row>
    <row r="1742" spans="51:56" ht="11.25" customHeight="1" x14ac:dyDescent="0.25">
      <c r="AY1742" s="159" t="s">
        <v>90</v>
      </c>
      <c r="AZ1742" s="158">
        <f>_xll.qlInterestRateIndexFixingDate(Currency&amp;"ibor"&amp;Tenor,BA1742,Trigger)</f>
        <v>51501</v>
      </c>
      <c r="BA1742" s="158">
        <f>_xll.qlCalendarAdvance(Calendar,BA1741,AY1742,"f",,Trigger)</f>
        <v>51504</v>
      </c>
      <c r="BB1742" s="158">
        <f>_xll.qlInterestRateIndexMaturity(Currency&amp;"ibor"&amp;Tenor,BA1742,Trigger)</f>
        <v>51869</v>
      </c>
      <c r="BC1742" s="320">
        <f>_xll.qlIndexFixing($AC$5,AZ1742,TRUE,_xll.ohTrigger(Trigger,Trigger12M))</f>
        <v>1.4693685240121653E-2</v>
      </c>
      <c r="BD1742" s="320">
        <f>_xll.qlIndexFixing($BE$1,AZ1742,TRUE,_xll.ohTrigger(Trigger,Trigger12M))</f>
        <v>1.48823140277841E-2</v>
      </c>
    </row>
    <row r="1743" spans="51:56" ht="11.25" customHeight="1" x14ac:dyDescent="0.25">
      <c r="AY1743" s="159" t="s">
        <v>90</v>
      </c>
      <c r="AZ1743" s="158">
        <f>_xll.qlInterestRateIndexFixingDate(Currency&amp;"ibor"&amp;Tenor,BA1743,Trigger)</f>
        <v>51509</v>
      </c>
      <c r="BA1743" s="158">
        <f>_xll.qlCalendarAdvance(Calendar,BA1742,AY1743,"f",,Trigger)</f>
        <v>51511</v>
      </c>
      <c r="BB1743" s="158">
        <f>_xll.qlInterestRateIndexMaturity(Currency&amp;"ibor"&amp;Tenor,BA1743,Trigger)</f>
        <v>51876</v>
      </c>
      <c r="BC1743" s="320">
        <f>_xll.qlIndexFixing($AC$5,AZ1743,TRUE,_xll.ohTrigger(Trigger,Trigger12M))</f>
        <v>1.4694240619459569E-2</v>
      </c>
      <c r="BD1743" s="320">
        <f>_xll.qlIndexFixing($BE$1,AZ1743,TRUE,_xll.ohTrigger(Trigger,Trigger12M))</f>
        <v>1.4883233531030904E-2</v>
      </c>
    </row>
    <row r="1744" spans="51:56" ht="11.25" customHeight="1" x14ac:dyDescent="0.25">
      <c r="AY1744" s="159" t="s">
        <v>90</v>
      </c>
      <c r="AZ1744" s="158">
        <f>_xll.qlInterestRateIndexFixingDate(Currency&amp;"ibor"&amp;Tenor,BA1744,Trigger)</f>
        <v>51516</v>
      </c>
      <c r="BA1744" s="158">
        <f>_xll.qlCalendarAdvance(Calendar,BA1743,AY1744,"f",,Trigger)</f>
        <v>51518</v>
      </c>
      <c r="BB1744" s="158">
        <f>_xll.qlInterestRateIndexMaturity(Currency&amp;"ibor"&amp;Tenor,BA1744,Trigger)</f>
        <v>51883</v>
      </c>
      <c r="BC1744" s="320">
        <f>_xll.qlIndexFixing($AC$5,AZ1744,TRUE,_xll.ohTrigger(Trigger,Trigger12M))</f>
        <v>1.4694795538417696E-2</v>
      </c>
      <c r="BD1744" s="320">
        <f>_xll.qlIndexFixing($BE$1,AZ1744,TRUE,_xll.ohTrigger(Trigger,Trigger12M))</f>
        <v>1.4884146925701926E-2</v>
      </c>
    </row>
    <row r="1745" spans="51:56" ht="11.25" customHeight="1" x14ac:dyDescent="0.25">
      <c r="AY1745" s="159" t="s">
        <v>90</v>
      </c>
      <c r="AZ1745" s="158">
        <f>_xll.qlInterestRateIndexFixingDate(Currency&amp;"ibor"&amp;Tenor,BA1745,Trigger)</f>
        <v>51523</v>
      </c>
      <c r="BA1745" s="158">
        <f>_xll.qlCalendarAdvance(Calendar,BA1744,AY1745,"f",,Trigger)</f>
        <v>51525</v>
      </c>
      <c r="BB1745" s="158">
        <f>_xll.qlInterestRateIndexMaturity(Currency&amp;"ibor"&amp;Tenor,BA1745,Trigger)</f>
        <v>51890</v>
      </c>
      <c r="BC1745" s="320">
        <f>_xll.qlIndexFixing($AC$5,AZ1745,TRUE,_xll.ohTrigger(Trigger,Trigger12M))</f>
        <v>1.4695349996995597E-2</v>
      </c>
      <c r="BD1745" s="320">
        <f>_xll.qlIndexFixing($BE$1,AZ1745,TRUE,_xll.ohTrigger(Trigger,Trigger12M))</f>
        <v>1.4885054194938322E-2</v>
      </c>
    </row>
    <row r="1746" spans="51:56" ht="11.25" customHeight="1" x14ac:dyDescent="0.25">
      <c r="AY1746" s="159" t="s">
        <v>90</v>
      </c>
      <c r="AZ1746" s="158">
        <f>_xll.qlInterestRateIndexFixingDate(Currency&amp;"ibor"&amp;Tenor,BA1746,Trigger)</f>
        <v>51530</v>
      </c>
      <c r="BA1746" s="158">
        <f>_xll.qlCalendarAdvance(Calendar,BA1745,AY1746,"f",,Trigger)</f>
        <v>51532</v>
      </c>
      <c r="BB1746" s="158">
        <f>_xll.qlInterestRateIndexMaturity(Currency&amp;"ibor"&amp;Tenor,BA1746,Trigger)</f>
        <v>51897</v>
      </c>
      <c r="BC1746" s="320">
        <f>_xll.qlIndexFixing($AC$5,AZ1746,TRUE,_xll.ohTrigger(Trigger,Trigger12M))</f>
        <v>1.4695903995192173E-2</v>
      </c>
      <c r="BD1746" s="320">
        <f>_xll.qlIndexFixing($BE$1,AZ1746,TRUE,_xll.ohTrigger(Trigger,Trigger12M))</f>
        <v>1.4885955321881032E-2</v>
      </c>
    </row>
    <row r="1747" spans="51:56" ht="11.25" customHeight="1" x14ac:dyDescent="0.25">
      <c r="AY1747" s="159" t="s">
        <v>90</v>
      </c>
      <c r="AZ1747" s="158">
        <f>_xll.qlInterestRateIndexFixingDate(Currency&amp;"ibor"&amp;Tenor,BA1747,Trigger)</f>
        <v>51537</v>
      </c>
      <c r="BA1747" s="158">
        <f>_xll.qlCalendarAdvance(Calendar,BA1746,AY1747,"f",,Trigger)</f>
        <v>51539</v>
      </c>
      <c r="BB1747" s="158">
        <f>_xll.qlInterestRateIndexMaturity(Currency&amp;"ibor"&amp;Tenor,BA1747,Trigger)</f>
        <v>51904</v>
      </c>
      <c r="BC1747" s="320">
        <f>_xll.qlIndexFixing($AC$5,AZ1747,TRUE,_xll.ohTrigger(Trigger,Trigger12M))</f>
        <v>1.4696457533006553E-2</v>
      </c>
      <c r="BD1747" s="320">
        <f>_xll.qlIndexFixing($BE$1,AZ1747,TRUE,_xll.ohTrigger(Trigger,Trigger12M))</f>
        <v>1.4886850289671429E-2</v>
      </c>
    </row>
    <row r="1748" spans="51:56" ht="11.25" customHeight="1" x14ac:dyDescent="0.25">
      <c r="AY1748" s="159" t="s">
        <v>90</v>
      </c>
      <c r="AZ1748" s="158">
        <f>_xll.qlInterestRateIndexFixingDate(Currency&amp;"ibor"&amp;Tenor,BA1748,Trigger)</f>
        <v>51544</v>
      </c>
      <c r="BA1748" s="158">
        <f>_xll.qlCalendarAdvance(Calendar,BA1747,AY1748,"f",,Trigger)</f>
        <v>51546</v>
      </c>
      <c r="BB1748" s="158">
        <f>_xll.qlInterestRateIndexMaturity(Currency&amp;"ibor"&amp;Tenor,BA1748,Trigger)</f>
        <v>51911</v>
      </c>
      <c r="BC1748" s="320">
        <f>_xll.qlIndexFixing($AC$5,AZ1748,TRUE,_xll.ohTrigger(Trigger,Trigger12M))</f>
        <v>1.4697010610438297E-2</v>
      </c>
      <c r="BD1748" s="320">
        <f>_xll.qlIndexFixing($BE$1,AZ1748,TRUE,_xll.ohTrigger(Trigger,Trigger12M))</f>
        <v>1.488773908145111E-2</v>
      </c>
    </row>
    <row r="1749" spans="51:56" ht="11.25" customHeight="1" x14ac:dyDescent="0.25">
      <c r="AY1749" s="159" t="s">
        <v>90</v>
      </c>
      <c r="AZ1749" s="158">
        <f>_xll.qlInterestRateIndexFixingDate(Currency&amp;"ibor"&amp;Tenor,BA1749,Trigger)</f>
        <v>51551</v>
      </c>
      <c r="BA1749" s="158">
        <f>_xll.qlCalendarAdvance(Calendar,BA1748,AY1749,"f",,Trigger)</f>
        <v>51553</v>
      </c>
      <c r="BB1749" s="158">
        <f>_xll.qlInterestRateIndexMaturity(Currency&amp;"ibor"&amp;Tenor,BA1749,Trigger)</f>
        <v>51918</v>
      </c>
      <c r="BC1749" s="320">
        <f>_xll.qlIndexFixing($AC$5,AZ1749,TRUE,_xll.ohTrigger(Trigger,Trigger12M))</f>
        <v>1.4697563227486747E-2</v>
      </c>
      <c r="BD1749" s="320">
        <f>_xll.qlIndexFixing($BE$1,AZ1749,TRUE,_xll.ohTrigger(Trigger,Trigger12M))</f>
        <v>1.488862168036123E-2</v>
      </c>
    </row>
    <row r="1750" spans="51:56" ht="11.25" customHeight="1" x14ac:dyDescent="0.25">
      <c r="AY1750" s="159" t="s">
        <v>90</v>
      </c>
      <c r="AZ1750" s="158">
        <f>_xll.qlInterestRateIndexFixingDate(Currency&amp;"ibor"&amp;Tenor,BA1750,Trigger)</f>
        <v>51558</v>
      </c>
      <c r="BA1750" s="158">
        <f>_xll.qlCalendarAdvance(Calendar,BA1749,AY1750,"f",,Trigger)</f>
        <v>51560</v>
      </c>
      <c r="BB1750" s="158">
        <f>_xll.qlInterestRateIndexMaturity(Currency&amp;"ibor"&amp;Tenor,BA1750,Trigger)</f>
        <v>51925</v>
      </c>
      <c r="BC1750" s="320">
        <f>_xll.qlIndexFixing($AC$5,AZ1750,TRUE,_xll.ohTrigger(Trigger,Trigger12M))</f>
        <v>1.469811538415081E-2</v>
      </c>
      <c r="BD1750" s="320">
        <f>_xll.qlIndexFixing($BE$1,AZ1750,TRUE,_xll.ohTrigger(Trigger,Trigger12M))</f>
        <v>1.4889498069543167E-2</v>
      </c>
    </row>
    <row r="1751" spans="51:56" ht="11.25" customHeight="1" x14ac:dyDescent="0.25">
      <c r="AY1751" s="159" t="s">
        <v>90</v>
      </c>
      <c r="AZ1751" s="158">
        <f>_xll.qlInterestRateIndexFixingDate(Currency&amp;"ibor"&amp;Tenor,BA1751,Trigger)</f>
        <v>51565</v>
      </c>
      <c r="BA1751" s="158">
        <f>_xll.qlCalendarAdvance(Calendar,BA1750,AY1751,"f",,Trigger)</f>
        <v>51567</v>
      </c>
      <c r="BB1751" s="158">
        <f>_xll.qlInterestRateIndexMaturity(Currency&amp;"ibor"&amp;Tenor,BA1751,Trigger)</f>
        <v>51932</v>
      </c>
      <c r="BC1751" s="320">
        <f>_xll.qlIndexFixing($AC$5,AZ1751,TRUE,_xll.ohTrigger(Trigger,Trigger12M))</f>
        <v>1.4698667080429608E-2</v>
      </c>
      <c r="BD1751" s="320">
        <f>_xll.qlIndexFixing($BE$1,AZ1751,TRUE,_xll.ohTrigger(Trigger,Trigger12M))</f>
        <v>1.4890368232138518E-2</v>
      </c>
    </row>
    <row r="1752" spans="51:56" ht="11.25" customHeight="1" x14ac:dyDescent="0.25">
      <c r="AY1752" s="159" t="s">
        <v>90</v>
      </c>
      <c r="AZ1752" s="158">
        <f>_xll.qlInterestRateIndexFixingDate(Currency&amp;"ibor"&amp;Tenor,BA1752,Trigger)</f>
        <v>51572</v>
      </c>
      <c r="BA1752" s="158">
        <f>_xll.qlCalendarAdvance(Calendar,BA1751,AY1752,"f",,Trigger)</f>
        <v>51574</v>
      </c>
      <c r="BB1752" s="158">
        <f>_xll.qlInterestRateIndexMaturity(Currency&amp;"ibor"&amp;Tenor,BA1752,Trigger)</f>
        <v>51939</v>
      </c>
      <c r="BC1752" s="320">
        <f>_xll.qlIndexFixing($AC$5,AZ1752,TRUE,_xll.ohTrigger(Trigger,Trigger12M))</f>
        <v>1.4699218316322923E-2</v>
      </c>
      <c r="BD1752" s="320">
        <f>_xll.qlIndexFixing($BE$1,AZ1752,TRUE,_xll.ohTrigger(Trigger,Trigger12M))</f>
        <v>1.4891232151288871E-2</v>
      </c>
    </row>
    <row r="1753" spans="51:56" ht="11.25" customHeight="1" x14ac:dyDescent="0.25">
      <c r="AY1753" s="159" t="s">
        <v>90</v>
      </c>
      <c r="AZ1753" s="158">
        <f>_xll.qlInterestRateIndexFixingDate(Currency&amp;"ibor"&amp;Tenor,BA1753,Trigger)</f>
        <v>51579</v>
      </c>
      <c r="BA1753" s="158">
        <f>_xll.qlCalendarAdvance(Calendar,BA1752,AY1753,"f",,Trigger)</f>
        <v>51581</v>
      </c>
      <c r="BB1753" s="158">
        <f>_xll.qlInterestRateIndexMaturity(Currency&amp;"ibor"&amp;Tenor,BA1753,Trigger)</f>
        <v>51946</v>
      </c>
      <c r="BC1753" s="320">
        <f>_xll.qlIndexFixing($AC$5,AZ1753,TRUE,_xll.ohTrigger(Trigger,Trigger12M))</f>
        <v>1.469976909182944E-2</v>
      </c>
      <c r="BD1753" s="320">
        <f>_xll.qlIndexFixing($BE$1,AZ1753,TRUE,_xll.ohTrigger(Trigger,Trigger12M))</f>
        <v>1.4892089810135827E-2</v>
      </c>
    </row>
    <row r="1754" spans="51:56" ht="11.25" customHeight="1" x14ac:dyDescent="0.25">
      <c r="AY1754" s="159" t="s">
        <v>90</v>
      </c>
      <c r="AZ1754" s="158">
        <f>_xll.qlInterestRateIndexFixingDate(Currency&amp;"ibor"&amp;Tenor,BA1754,Trigger)</f>
        <v>51586</v>
      </c>
      <c r="BA1754" s="158">
        <f>_xll.qlCalendarAdvance(Calendar,BA1753,AY1754,"f",,Trigger)</f>
        <v>51588</v>
      </c>
      <c r="BB1754" s="158">
        <f>_xll.qlInterestRateIndexMaturity(Currency&amp;"ibor"&amp;Tenor,BA1754,Trigger)</f>
        <v>51953</v>
      </c>
      <c r="BC1754" s="320">
        <f>_xll.qlIndexFixing($AC$5,AZ1754,TRUE,_xll.ohTrigger(Trigger,Trigger12M))</f>
        <v>1.4700319406948723E-2</v>
      </c>
      <c r="BD1754" s="320">
        <f>_xll.qlIndexFixing($BE$1,AZ1754,TRUE,_xll.ohTrigger(Trigger,Trigger12M))</f>
        <v>1.489294119182076E-2</v>
      </c>
    </row>
    <row r="1755" spans="51:56" ht="11.25" customHeight="1" x14ac:dyDescent="0.25">
      <c r="AY1755" s="159" t="s">
        <v>90</v>
      </c>
      <c r="AZ1755" s="158">
        <f>_xll.qlInterestRateIndexFixingDate(Currency&amp;"ibor"&amp;Tenor,BA1755,Trigger)</f>
        <v>51593</v>
      </c>
      <c r="BA1755" s="158">
        <f>_xll.qlCalendarAdvance(Calendar,BA1754,AY1755,"f",,Trigger)</f>
        <v>51595</v>
      </c>
      <c r="BB1755" s="158">
        <f>_xll.qlInterestRateIndexMaturity(Currency&amp;"ibor"&amp;Tenor,BA1755,Trigger)</f>
        <v>51964</v>
      </c>
      <c r="BC1755" s="320">
        <f>_xll.qlIndexFixing($AC$5,AZ1755,TRUE,_xll.ohTrigger(Trigger,Trigger12M))</f>
        <v>1.4702290394822974E-2</v>
      </c>
      <c r="BD1755" s="320">
        <f>_xll.qlIndexFixing($BE$1,AZ1755,TRUE,_xll.ohTrigger(Trigger,Trigger12M))</f>
        <v>1.4895237112946378E-2</v>
      </c>
    </row>
    <row r="1756" spans="51:56" ht="11.25" customHeight="1" x14ac:dyDescent="0.25">
      <c r="AY1756" s="159" t="s">
        <v>90</v>
      </c>
      <c r="AZ1756" s="158">
        <f>_xll.qlInterestRateIndexFixingDate(Currency&amp;"ibor"&amp;Tenor,BA1756,Trigger)</f>
        <v>51600</v>
      </c>
      <c r="BA1756" s="158">
        <f>_xll.qlCalendarAdvance(Calendar,BA1755,AY1756,"f",,Trigger)</f>
        <v>51602</v>
      </c>
      <c r="BB1756" s="158">
        <f>_xll.qlInterestRateIndexMaturity(Currency&amp;"ibor"&amp;Tenor,BA1756,Trigger)</f>
        <v>51967</v>
      </c>
      <c r="BC1756" s="320">
        <f>_xll.qlIndexFixing($AC$5,AZ1756,TRUE,_xll.ohTrigger(Trigger,Trigger12M))</f>
        <v>1.4701418656022296E-2</v>
      </c>
      <c r="BD1756" s="320">
        <f>_xll.qlIndexFixing($BE$1,AZ1756,TRUE,_xll.ohTrigger(Trigger,Trigger12M))</f>
        <v>1.4894625056273345E-2</v>
      </c>
    </row>
    <row r="1757" spans="51:56" ht="11.25" customHeight="1" x14ac:dyDescent="0.25">
      <c r="AY1757" s="159" t="s">
        <v>90</v>
      </c>
      <c r="AZ1757" s="158">
        <f>_xll.qlInterestRateIndexFixingDate(Currency&amp;"ibor"&amp;Tenor,BA1757,Trigger)</f>
        <v>51607</v>
      </c>
      <c r="BA1757" s="158">
        <f>_xll.qlCalendarAdvance(Calendar,BA1756,AY1757,"f",,Trigger)</f>
        <v>51609</v>
      </c>
      <c r="BB1757" s="158">
        <f>_xll.qlInterestRateIndexMaturity(Currency&amp;"ibor"&amp;Tenor,BA1757,Trigger)</f>
        <v>51974</v>
      </c>
      <c r="BC1757" s="320">
        <f>_xll.qlIndexFixing($AC$5,AZ1757,TRUE,_xll.ohTrigger(Trigger,Trigger12M))</f>
        <v>1.4701967589975056E-2</v>
      </c>
      <c r="BD1757" s="320">
        <f>_xll.qlIndexFixing($BE$1,AZ1757,TRUE,_xll.ohTrigger(Trigger,Trigger12M))</f>
        <v>1.4895457505323969E-2</v>
      </c>
    </row>
    <row r="1758" spans="51:56" ht="11.25" customHeight="1" x14ac:dyDescent="0.25">
      <c r="AY1758" s="159" t="s">
        <v>90</v>
      </c>
      <c r="AZ1758" s="158">
        <f>_xll.qlInterestRateIndexFixingDate(Currency&amp;"ibor"&amp;Tenor,BA1758,Trigger)</f>
        <v>51614</v>
      </c>
      <c r="BA1758" s="158">
        <f>_xll.qlCalendarAdvance(Calendar,BA1757,AY1758,"f",,Trigger)</f>
        <v>51616</v>
      </c>
      <c r="BB1758" s="158">
        <f>_xll.qlInterestRateIndexMaturity(Currency&amp;"ibor"&amp;Tenor,BA1758,Trigger)</f>
        <v>51981</v>
      </c>
      <c r="BC1758" s="320">
        <f>_xll.qlIndexFixing($AC$5,AZ1758,TRUE,_xll.ohTrigger(Trigger,Trigger12M))</f>
        <v>1.4702516063537294E-2</v>
      </c>
      <c r="BD1758" s="320">
        <f>_xll.qlIndexFixing($BE$1,AZ1758,TRUE,_xll.ohTrigger(Trigger,Trigger12M))</f>
        <v>1.4896283609780262E-2</v>
      </c>
    </row>
    <row r="1759" spans="51:56" ht="11.25" customHeight="1" x14ac:dyDescent="0.25">
      <c r="AY1759" s="159" t="s">
        <v>90</v>
      </c>
      <c r="AZ1759" s="158">
        <f>_xll.qlInterestRateIndexFixingDate(Currency&amp;"ibor"&amp;Tenor,BA1759,Trigger)</f>
        <v>51620</v>
      </c>
      <c r="BA1759" s="158">
        <f>_xll.qlCalendarAdvance(Calendar,BA1758,AY1759,"f",,Trigger)</f>
        <v>51623</v>
      </c>
      <c r="BB1759" s="158">
        <f>_xll.qlInterestRateIndexMaturity(Currency&amp;"ibor"&amp;Tenor,BA1759,Trigger)</f>
        <v>51988</v>
      </c>
      <c r="BC1759" s="320">
        <f>_xll.qlIndexFixing($AC$5,AZ1759,TRUE,_xll.ohTrigger(Trigger,Trigger12M))</f>
        <v>1.4703064076708575E-2</v>
      </c>
      <c r="BD1759" s="320">
        <f>_xll.qlIndexFixing($BE$1,AZ1759,TRUE,_xll.ohTrigger(Trigger,Trigger12M))</f>
        <v>1.4897103352784042E-2</v>
      </c>
    </row>
    <row r="1760" spans="51:56" ht="11.25" customHeight="1" x14ac:dyDescent="0.25">
      <c r="AY1760" s="159" t="s">
        <v>90</v>
      </c>
      <c r="AZ1760" s="158">
        <f>_xll.qlInterestRateIndexFixingDate(Currency&amp;"ibor"&amp;Tenor,BA1760,Trigger)</f>
        <v>51628</v>
      </c>
      <c r="BA1760" s="158">
        <f>_xll.qlCalendarAdvance(Calendar,BA1759,AY1760,"f",,Trigger)</f>
        <v>51630</v>
      </c>
      <c r="BB1760" s="158">
        <f>_xll.qlInterestRateIndexMaturity(Currency&amp;"ibor"&amp;Tenor,BA1760,Trigger)</f>
        <v>51995</v>
      </c>
      <c r="BC1760" s="320">
        <f>_xll.qlIndexFixing($AC$5,AZ1760,TRUE,_xll.ohTrigger(Trigger,Trigger12M))</f>
        <v>1.4703611629488239E-2</v>
      </c>
      <c r="BD1760" s="320">
        <f>_xll.qlIndexFixing($BE$1,AZ1760,TRUE,_xll.ohTrigger(Trigger,Trigger12M))</f>
        <v>1.4897916717477557E-2</v>
      </c>
    </row>
    <row r="1761" spans="51:56" ht="11.25" customHeight="1" x14ac:dyDescent="0.25">
      <c r="AY1761" s="159" t="s">
        <v>90</v>
      </c>
      <c r="AZ1761" s="158">
        <f>_xll.qlInterestRateIndexFixingDate(Currency&amp;"ibor"&amp;Tenor,BA1761,Trigger)</f>
        <v>51635</v>
      </c>
      <c r="BA1761" s="158">
        <f>_xll.qlCalendarAdvance(Calendar,BA1760,AY1761,"f",,Trigger)</f>
        <v>51637</v>
      </c>
      <c r="BB1761" s="158">
        <f>_xll.qlInterestRateIndexMaturity(Currency&amp;"ibor"&amp;Tenor,BA1761,Trigger)</f>
        <v>52002</v>
      </c>
      <c r="BC1761" s="320">
        <f>_xll.qlIndexFixing($AC$5,AZ1761,TRUE,_xll.ohTrigger(Trigger,Trigger12M))</f>
        <v>1.4704328403501315E-2</v>
      </c>
      <c r="BD1761" s="320">
        <f>_xll.qlIndexFixing($BE$1,AZ1761,TRUE,_xll.ohTrigger(Trigger,Trigger12M))</f>
        <v>1.4898723687002841E-2</v>
      </c>
    </row>
    <row r="1762" spans="51:56" ht="11.25" customHeight="1" x14ac:dyDescent="0.25">
      <c r="AY1762" s="159" t="s">
        <v>90</v>
      </c>
      <c r="AZ1762" s="158">
        <f>_xll.qlInterestRateIndexFixingDate(Currency&amp;"ibor"&amp;Tenor,BA1762,Trigger)</f>
        <v>51642</v>
      </c>
      <c r="BA1762" s="158">
        <f>_xll.qlCalendarAdvance(Calendar,BA1761,AY1762,"f",,Trigger)</f>
        <v>51644</v>
      </c>
      <c r="BB1762" s="158">
        <f>_xll.qlInterestRateIndexMaturity(Currency&amp;"ibor"&amp;Tenor,BA1762,Trigger)</f>
        <v>52009</v>
      </c>
      <c r="BC1762" s="320">
        <f>_xll.qlIndexFixing($AC$5,AZ1762,TRUE,_xll.ohTrigger(Trigger,Trigger12M))</f>
        <v>1.4705469474544776E-2</v>
      </c>
      <c r="BD1762" s="320">
        <f>_xll.qlIndexFixing($BE$1,AZ1762,TRUE,_xll.ohTrigger(Trigger,Trigger12M))</f>
        <v>1.4899524244501928E-2</v>
      </c>
    </row>
    <row r="1763" spans="51:56" ht="11.25" customHeight="1" x14ac:dyDescent="0.25">
      <c r="AY1763" s="159" t="s">
        <v>90</v>
      </c>
      <c r="AZ1763" s="158">
        <f>_xll.qlInterestRateIndexFixingDate(Currency&amp;"ibor"&amp;Tenor,BA1763,Trigger)</f>
        <v>51649</v>
      </c>
      <c r="BA1763" s="158">
        <f>_xll.qlCalendarAdvance(Calendar,BA1762,AY1763,"f",,Trigger)</f>
        <v>51651</v>
      </c>
      <c r="BB1763" s="158">
        <f>_xll.qlInterestRateIndexMaturity(Currency&amp;"ibor"&amp;Tenor,BA1763,Trigger)</f>
        <v>52016</v>
      </c>
      <c r="BC1763" s="320">
        <f>_xll.qlIndexFixing($AC$5,AZ1763,TRUE,_xll.ohTrigger(Trigger,Trigger12M))</f>
        <v>1.4706610945973935E-2</v>
      </c>
      <c r="BD1763" s="320">
        <f>_xll.qlIndexFixing($BE$1,AZ1763,TRUE,_xll.ohTrigger(Trigger,Trigger12M))</f>
        <v>1.4900318373117507E-2</v>
      </c>
    </row>
    <row r="1764" spans="51:56" ht="11.25" customHeight="1" x14ac:dyDescent="0.25">
      <c r="AY1764" s="159" t="s">
        <v>90</v>
      </c>
      <c r="AZ1764" s="158">
        <f>_xll.qlInterestRateIndexFixingDate(Currency&amp;"ibor"&amp;Tenor,BA1764,Trigger)</f>
        <v>51656</v>
      </c>
      <c r="BA1764" s="158">
        <f>_xll.qlCalendarAdvance(Calendar,BA1763,AY1764,"f",,Trigger)</f>
        <v>51658</v>
      </c>
      <c r="BB1764" s="158">
        <f>_xll.qlInterestRateIndexMaturity(Currency&amp;"ibor"&amp;Tenor,BA1764,Trigger)</f>
        <v>52023</v>
      </c>
      <c r="BC1764" s="320">
        <f>_xll.qlIndexFixing($AC$5,AZ1764,TRUE,_xll.ohTrigger(Trigger,Trigger12M))</f>
        <v>1.4707752817790324E-2</v>
      </c>
      <c r="BD1764" s="320">
        <f>_xll.qlIndexFixing($BE$1,AZ1764,TRUE,_xll.ohTrigger(Trigger,Trigger12M))</f>
        <v>1.4901106055991391E-2</v>
      </c>
    </row>
    <row r="1765" spans="51:56" ht="11.25" customHeight="1" x14ac:dyDescent="0.25">
      <c r="AY1765" s="159" t="s">
        <v>90</v>
      </c>
      <c r="AZ1765" s="158">
        <f>_xll.qlInterestRateIndexFixingDate(Currency&amp;"ibor"&amp;Tenor,BA1765,Trigger)</f>
        <v>51663</v>
      </c>
      <c r="BA1765" s="158">
        <f>_xll.qlCalendarAdvance(Calendar,BA1764,AY1765,"f",,Trigger)</f>
        <v>51665</v>
      </c>
      <c r="BB1765" s="158">
        <f>_xll.qlInterestRateIndexMaturity(Currency&amp;"ibor"&amp;Tenor,BA1765,Trigger)</f>
        <v>52030</v>
      </c>
      <c r="BC1765" s="320">
        <f>_xll.qlIndexFixing($AC$5,AZ1765,TRUE,_xll.ohTrigger(Trigger,Trigger12M))</f>
        <v>1.4708895089995476E-2</v>
      </c>
      <c r="BD1765" s="320">
        <f>_xll.qlIndexFixing($BE$1,AZ1765,TRUE,_xll.ohTrigger(Trigger,Trigger12M))</f>
        <v>1.4901887276266273E-2</v>
      </c>
    </row>
    <row r="1766" spans="51:56" ht="11.25" customHeight="1" x14ac:dyDescent="0.25">
      <c r="AY1766" s="159" t="s">
        <v>90</v>
      </c>
      <c r="AZ1766" s="158">
        <f>_xll.qlInterestRateIndexFixingDate(Currency&amp;"ibor"&amp;Tenor,BA1766,Trigger)</f>
        <v>51670</v>
      </c>
      <c r="BA1766" s="158">
        <f>_xll.qlCalendarAdvance(Calendar,BA1765,AY1766,"f",,Trigger)</f>
        <v>51672</v>
      </c>
      <c r="BB1766" s="158">
        <f>_xll.qlInterestRateIndexMaturity(Currency&amp;"ibor"&amp;Tenor,BA1766,Trigger)</f>
        <v>52037</v>
      </c>
      <c r="BC1766" s="320">
        <f>_xll.qlIndexFixing($AC$5,AZ1766,TRUE,_xll.ohTrigger(Trigger,Trigger12M))</f>
        <v>1.4710037762590049E-2</v>
      </c>
      <c r="BD1766" s="320">
        <f>_xll.qlIndexFixing($BE$1,AZ1766,TRUE,_xll.ohTrigger(Trigger,Trigger12M))</f>
        <v>1.4902662017084621E-2</v>
      </c>
    </row>
    <row r="1767" spans="51:56" ht="11.25" customHeight="1" x14ac:dyDescent="0.25">
      <c r="AY1767" s="159" t="s">
        <v>90</v>
      </c>
      <c r="AZ1767" s="158">
        <f>_xll.qlInterestRateIndexFixingDate(Currency&amp;"ibor"&amp;Tenor,BA1767,Trigger)</f>
        <v>51677</v>
      </c>
      <c r="BA1767" s="158">
        <f>_xll.qlCalendarAdvance(Calendar,BA1766,AY1767,"f",,Trigger)</f>
        <v>51679</v>
      </c>
      <c r="BB1767" s="158">
        <f>_xll.qlInterestRateIndexMaturity(Currency&amp;"ibor"&amp;Tenor,BA1767,Trigger)</f>
        <v>52044</v>
      </c>
      <c r="BC1767" s="320">
        <f>_xll.qlIndexFixing($AC$5,AZ1767,TRUE,_xll.ohTrigger(Trigger,Trigger12M))</f>
        <v>1.4711180835575793E-2</v>
      </c>
      <c r="BD1767" s="320">
        <f>_xll.qlIndexFixing($BE$1,AZ1767,TRUE,_xll.ohTrigger(Trigger,Trigger12M))</f>
        <v>1.4903430261588689E-2</v>
      </c>
    </row>
    <row r="1768" spans="51:56" ht="11.25" customHeight="1" x14ac:dyDescent="0.25">
      <c r="AY1768" s="159" t="s">
        <v>90</v>
      </c>
      <c r="AZ1768" s="158">
        <f>_xll.qlInterestRateIndexFixingDate(Currency&amp;"ibor"&amp;Tenor,BA1768,Trigger)</f>
        <v>51684</v>
      </c>
      <c r="BA1768" s="158">
        <f>_xll.qlCalendarAdvance(Calendar,BA1767,AY1768,"f",,Trigger)</f>
        <v>51686</v>
      </c>
      <c r="BB1768" s="158">
        <f>_xll.qlInterestRateIndexMaturity(Currency&amp;"ibor"&amp;Tenor,BA1768,Trigger)</f>
        <v>52051</v>
      </c>
      <c r="BC1768" s="320">
        <f>_xll.qlIndexFixing($AC$5,AZ1768,TRUE,_xll.ohTrigger(Trigger,Trigger12M))</f>
        <v>1.4712324308954243E-2</v>
      </c>
      <c r="BD1768" s="320">
        <f>_xll.qlIndexFixing($BE$1,AZ1768,TRUE,_xll.ohTrigger(Trigger,Trigger12M))</f>
        <v>1.4904191992921602E-2</v>
      </c>
    </row>
    <row r="1769" spans="51:56" ht="11.25" customHeight="1" x14ac:dyDescent="0.25">
      <c r="AY1769" s="159" t="s">
        <v>90</v>
      </c>
      <c r="AZ1769" s="158">
        <f>_xll.qlInterestRateIndexFixingDate(Currency&amp;"ibor"&amp;Tenor,BA1769,Trigger)</f>
        <v>51691</v>
      </c>
      <c r="BA1769" s="158">
        <f>_xll.qlCalendarAdvance(Calendar,BA1768,AY1769,"f",,Trigger)</f>
        <v>51693</v>
      </c>
      <c r="BB1769" s="158">
        <f>_xll.qlInterestRateIndexMaturity(Currency&amp;"ibor"&amp;Tenor,BA1769,Trigger)</f>
        <v>52058</v>
      </c>
      <c r="BC1769" s="320">
        <f>_xll.qlIndexFixing($AC$5,AZ1769,TRUE,_xll.ohTrigger(Trigger,Trigger12M))</f>
        <v>1.4713468182726713E-2</v>
      </c>
      <c r="BD1769" s="320">
        <f>_xll.qlIndexFixing($BE$1,AZ1769,TRUE,_xll.ohTrigger(Trigger,Trigger12M))</f>
        <v>1.4904947194225615E-2</v>
      </c>
    </row>
    <row r="1770" spans="51:56" ht="11.25" customHeight="1" x14ac:dyDescent="0.25">
      <c r="AY1770" s="159" t="s">
        <v>90</v>
      </c>
      <c r="AZ1770" s="158">
        <f>_xll.qlInterestRateIndexFixingDate(Currency&amp;"ibor"&amp;Tenor,BA1770,Trigger)</f>
        <v>51698</v>
      </c>
      <c r="BA1770" s="158">
        <f>_xll.qlCalendarAdvance(Calendar,BA1769,AY1770,"f",,Trigger)</f>
        <v>51700</v>
      </c>
      <c r="BB1770" s="158">
        <f>_xll.qlInterestRateIndexMaturity(Currency&amp;"ibor"&amp;Tenor,BA1770,Trigger)</f>
        <v>52065</v>
      </c>
      <c r="BC1770" s="320">
        <f>_xll.qlIndexFixing($AC$5,AZ1770,TRUE,_xll.ohTrigger(Trigger,Trigger12M))</f>
        <v>1.4714612456894297E-2</v>
      </c>
      <c r="BD1770" s="320">
        <f>_xll.qlIndexFixing($BE$1,AZ1770,TRUE,_xll.ohTrigger(Trigger,Trigger12M))</f>
        <v>1.4905695848643855E-2</v>
      </c>
    </row>
    <row r="1771" spans="51:56" ht="11.25" customHeight="1" x14ac:dyDescent="0.25">
      <c r="AY1771" s="159" t="s">
        <v>90</v>
      </c>
      <c r="AZ1771" s="158">
        <f>_xll.qlInterestRateIndexFixingDate(Currency&amp;"ibor"&amp;Tenor,BA1771,Trigger)</f>
        <v>51705</v>
      </c>
      <c r="BA1771" s="158">
        <f>_xll.qlCalendarAdvance(Calendar,BA1770,AY1771,"f",,Trigger)</f>
        <v>51707</v>
      </c>
      <c r="BB1771" s="158">
        <f>_xll.qlInterestRateIndexMaturity(Currency&amp;"ibor"&amp;Tenor,BA1771,Trigger)</f>
        <v>52072</v>
      </c>
      <c r="BC1771" s="320">
        <f>_xll.qlIndexFixing($AC$5,AZ1771,TRUE,_xll.ohTrigger(Trigger,Trigger12M))</f>
        <v>1.4715757131458746E-2</v>
      </c>
      <c r="BD1771" s="320">
        <f>_xll.qlIndexFixing($BE$1,AZ1771,TRUE,_xll.ohTrigger(Trigger,Trigger12M))</f>
        <v>1.4906437939318793E-2</v>
      </c>
    </row>
    <row r="1772" spans="51:56" ht="11.25" customHeight="1" x14ac:dyDescent="0.25">
      <c r="AY1772" s="159" t="s">
        <v>90</v>
      </c>
      <c r="AZ1772" s="158">
        <f>_xll.qlInterestRateIndexFixingDate(Currency&amp;"ibor"&amp;Tenor,BA1772,Trigger)</f>
        <v>51712</v>
      </c>
      <c r="BA1772" s="158">
        <f>_xll.qlCalendarAdvance(Calendar,BA1771,AY1772,"f",,Trigger)</f>
        <v>51714</v>
      </c>
      <c r="BB1772" s="158">
        <f>_xll.qlInterestRateIndexMaturity(Currency&amp;"ibor"&amp;Tenor,BA1772,Trigger)</f>
        <v>52079</v>
      </c>
      <c r="BC1772" s="320">
        <f>_xll.qlIndexFixing($AC$5,AZ1772,TRUE,_xll.ohTrigger(Trigger,Trigger12M))</f>
        <v>1.471690220642094E-2</v>
      </c>
      <c r="BD1772" s="320">
        <f>_xll.qlIndexFixing($BE$1,AZ1772,TRUE,_xll.ohTrigger(Trigger,Trigger12M))</f>
        <v>1.4907173449393775E-2</v>
      </c>
    </row>
    <row r="1773" spans="51:56" ht="11.25" customHeight="1" x14ac:dyDescent="0.25">
      <c r="AY1773" s="159" t="s">
        <v>90</v>
      </c>
      <c r="AZ1773" s="158">
        <f>_xll.qlInterestRateIndexFixingDate(Currency&amp;"ibor"&amp;Tenor,BA1773,Trigger)</f>
        <v>51719</v>
      </c>
      <c r="BA1773" s="158">
        <f>_xll.qlCalendarAdvance(Calendar,BA1772,AY1773,"f",,Trigger)</f>
        <v>51721</v>
      </c>
      <c r="BB1773" s="158">
        <f>_xll.qlInterestRateIndexMaturity(Currency&amp;"ibor"&amp;Tenor,BA1773,Trigger)</f>
        <v>52086</v>
      </c>
      <c r="BC1773" s="320">
        <f>_xll.qlIndexFixing($AC$5,AZ1773,TRUE,_xll.ohTrigger(Trigger,Trigger12M))</f>
        <v>1.4718047681783064E-2</v>
      </c>
      <c r="BD1773" s="320">
        <f>_xll.qlIndexFixing($BE$1,AZ1773,TRUE,_xll.ohTrigger(Trigger,Trigger12M))</f>
        <v>1.4907902362011491E-2</v>
      </c>
    </row>
    <row r="1774" spans="51:56" ht="11.25" customHeight="1" x14ac:dyDescent="0.25">
      <c r="AY1774" s="159" t="s">
        <v>90</v>
      </c>
      <c r="AZ1774" s="158">
        <f>_xll.qlInterestRateIndexFixingDate(Currency&amp;"ibor"&amp;Tenor,BA1774,Trigger)</f>
        <v>51726</v>
      </c>
      <c r="BA1774" s="158">
        <f>_xll.qlCalendarAdvance(Calendar,BA1773,AY1774,"f",,Trigger)</f>
        <v>51728</v>
      </c>
      <c r="BB1774" s="158">
        <f>_xll.qlInterestRateIndexMaturity(Currency&amp;"ibor"&amp;Tenor,BA1774,Trigger)</f>
        <v>52093</v>
      </c>
      <c r="BC1774" s="320">
        <f>_xll.qlIndexFixing($AC$5,AZ1774,TRUE,_xll.ohTrigger(Trigger,Trigger12M))</f>
        <v>1.471919355754556E-2</v>
      </c>
      <c r="BD1774" s="320">
        <f>_xll.qlIndexFixing($BE$1,AZ1774,TRUE,_xll.ohTrigger(Trigger,Trigger12M))</f>
        <v>1.4908624660315071E-2</v>
      </c>
    </row>
    <row r="1775" spans="51:56" ht="11.25" customHeight="1" x14ac:dyDescent="0.25">
      <c r="AY1775" s="159" t="s">
        <v>90</v>
      </c>
      <c r="AZ1775" s="158">
        <f>_xll.qlInterestRateIndexFixingDate(Currency&amp;"ibor"&amp;Tenor,BA1775,Trigger)</f>
        <v>51733</v>
      </c>
      <c r="BA1775" s="158">
        <f>_xll.qlCalendarAdvance(Calendar,BA1774,AY1775,"f",,Trigger)</f>
        <v>51735</v>
      </c>
      <c r="BB1775" s="158">
        <f>_xll.qlInterestRateIndexMaturity(Currency&amp;"ibor"&amp;Tenor,BA1775,Trigger)</f>
        <v>52100</v>
      </c>
      <c r="BC1775" s="320">
        <f>_xll.qlIndexFixing($AC$5,AZ1775,TRUE,_xll.ohTrigger(Trigger,Trigger12M))</f>
        <v>1.4720339833710397E-2</v>
      </c>
      <c r="BD1775" s="320">
        <f>_xll.qlIndexFixing($BE$1,AZ1775,TRUE,_xll.ohTrigger(Trigger,Trigger12M))</f>
        <v>1.4909340327447859E-2</v>
      </c>
    </row>
    <row r="1776" spans="51:56" ht="11.25" customHeight="1" x14ac:dyDescent="0.25">
      <c r="AY1776" s="159" t="s">
        <v>90</v>
      </c>
      <c r="AZ1776" s="158">
        <f>_xll.qlInterestRateIndexFixingDate(Currency&amp;"ibor"&amp;Tenor,BA1776,Trigger)</f>
        <v>51740</v>
      </c>
      <c r="BA1776" s="158">
        <f>_xll.qlCalendarAdvance(Calendar,BA1775,AY1776,"f",,Trigger)</f>
        <v>51742</v>
      </c>
      <c r="BB1776" s="158">
        <f>_xll.qlInterestRateIndexMaturity(Currency&amp;"ibor"&amp;Tenor,BA1776,Trigger)</f>
        <v>52107</v>
      </c>
      <c r="BC1776" s="320">
        <f>_xll.qlIndexFixing($AC$5,AZ1776,TRUE,_xll.ohTrigger(Trigger,Trigger12M))</f>
        <v>1.4721486510278669E-2</v>
      </c>
      <c r="BD1776" s="320">
        <f>_xll.qlIndexFixing($BE$1,AZ1776,TRUE,_xll.ohTrigger(Trigger,Trigger12M))</f>
        <v>1.4910049346552766E-2</v>
      </c>
    </row>
    <row r="1777" spans="51:56" ht="11.25" customHeight="1" x14ac:dyDescent="0.25">
      <c r="AY1777" s="159" t="s">
        <v>90</v>
      </c>
      <c r="AZ1777" s="158">
        <f>_xll.qlInterestRateIndexFixingDate(Currency&amp;"ibor"&amp;Tenor,BA1777,Trigger)</f>
        <v>51747</v>
      </c>
      <c r="BA1777" s="158">
        <f>_xll.qlCalendarAdvance(Calendar,BA1776,AY1777,"f",,Trigger)</f>
        <v>51749</v>
      </c>
      <c r="BB1777" s="158">
        <f>_xll.qlInterestRateIndexMaturity(Currency&amp;"ibor"&amp;Tenor,BA1777,Trigger)</f>
        <v>52114</v>
      </c>
      <c r="BC1777" s="320">
        <f>_xll.qlIndexFixing($AC$5,AZ1777,TRUE,_xll.ohTrigger(Trigger,Trigger12M))</f>
        <v>1.4722633587252131E-2</v>
      </c>
      <c r="BD1777" s="320">
        <f>_xll.qlIndexFixing($BE$1,AZ1777,TRUE,_xll.ohTrigger(Trigger,Trigger12M))</f>
        <v>1.4910751700773795E-2</v>
      </c>
    </row>
    <row r="1778" spans="51:56" ht="11.25" customHeight="1" x14ac:dyDescent="0.25">
      <c r="AY1778" s="159" t="s">
        <v>90</v>
      </c>
      <c r="AZ1778" s="158">
        <f>_xll.qlInterestRateIndexFixingDate(Currency&amp;"ibor"&amp;Tenor,BA1778,Trigger)</f>
        <v>51754</v>
      </c>
      <c r="BA1778" s="158">
        <f>_xll.qlCalendarAdvance(Calendar,BA1777,AY1778,"f",,Trigger)</f>
        <v>51756</v>
      </c>
      <c r="BB1778" s="158">
        <f>_xll.qlInterestRateIndexMaturity(Currency&amp;"ibor"&amp;Tenor,BA1778,Trigger)</f>
        <v>52121</v>
      </c>
      <c r="BC1778" s="320">
        <f>_xll.qlIndexFixing($AC$5,AZ1778,TRUE,_xll.ohTrigger(Trigger,Trigger12M))</f>
        <v>1.4723781064631656E-2</v>
      </c>
      <c r="BD1778" s="320">
        <f>_xll.qlIndexFixing($BE$1,AZ1778,TRUE,_xll.ohTrigger(Trigger,Trigger12M))</f>
        <v>1.4911447373253636E-2</v>
      </c>
    </row>
    <row r="1779" spans="51:56" ht="11.25" customHeight="1" x14ac:dyDescent="0.25">
      <c r="AY1779" s="159" t="s">
        <v>90</v>
      </c>
      <c r="AZ1779" s="158">
        <f>_xll.qlInterestRateIndexFixingDate(Currency&amp;"ibor"&amp;Tenor,BA1779,Trigger)</f>
        <v>51761</v>
      </c>
      <c r="BA1779" s="158">
        <f>_xll.qlCalendarAdvance(Calendar,BA1778,AY1779,"f",,Trigger)</f>
        <v>51763</v>
      </c>
      <c r="BB1779" s="158">
        <f>_xll.qlInterestRateIndexMaturity(Currency&amp;"ibor"&amp;Tenor,BA1779,Trigger)</f>
        <v>52128</v>
      </c>
      <c r="BC1779" s="320">
        <f>_xll.qlIndexFixing($AC$5,AZ1779,TRUE,_xll.ohTrigger(Trigger,Trigger12M))</f>
        <v>1.472492894241878E-2</v>
      </c>
      <c r="BD1779" s="320">
        <f>_xll.qlIndexFixing($BE$1,AZ1779,TRUE,_xll.ohTrigger(Trigger,Trigger12M))</f>
        <v>1.4912136347136295E-2</v>
      </c>
    </row>
    <row r="1780" spans="51:56" ht="11.25" customHeight="1" x14ac:dyDescent="0.25">
      <c r="AY1780" s="159" t="s">
        <v>90</v>
      </c>
      <c r="AZ1780" s="158">
        <f>_xll.qlInterestRateIndexFixingDate(Currency&amp;"ibor"&amp;Tenor,BA1780,Trigger)</f>
        <v>51768</v>
      </c>
      <c r="BA1780" s="158">
        <f>_xll.qlCalendarAdvance(Calendar,BA1779,AY1780,"f",,Trigger)</f>
        <v>51770</v>
      </c>
      <c r="BB1780" s="158">
        <f>_xll.qlInterestRateIndexMaturity(Currency&amp;"ibor"&amp;Tenor,BA1780,Trigger)</f>
        <v>52135</v>
      </c>
      <c r="BC1780" s="320">
        <f>_xll.qlIndexFixing($AC$5,AZ1780,TRUE,_xll.ohTrigger(Trigger,Trigger12M))</f>
        <v>1.4726077220615034E-2</v>
      </c>
      <c r="BD1780" s="320">
        <f>_xll.qlIndexFixing($BE$1,AZ1780,TRUE,_xll.ohTrigger(Trigger,Trigger12M))</f>
        <v>1.4912818605565115E-2</v>
      </c>
    </row>
    <row r="1781" spans="51:56" ht="11.25" customHeight="1" x14ac:dyDescent="0.25">
      <c r="AY1781" s="159" t="s">
        <v>90</v>
      </c>
      <c r="AZ1781" s="158">
        <f>_xll.qlInterestRateIndexFixingDate(Currency&amp;"ibor"&amp;Tenor,BA1781,Trigger)</f>
        <v>51775</v>
      </c>
      <c r="BA1781" s="158">
        <f>_xll.qlCalendarAdvance(Calendar,BA1780,AY1781,"f",,Trigger)</f>
        <v>51777</v>
      </c>
      <c r="BB1781" s="158">
        <f>_xll.qlInterestRateIndexMaturity(Currency&amp;"ibor"&amp;Tenor,BA1781,Trigger)</f>
        <v>52142</v>
      </c>
      <c r="BC1781" s="320">
        <f>_xll.qlIndexFixing($AC$5,AZ1781,TRUE,_xll.ohTrigger(Trigger,Trigger12M))</f>
        <v>1.4727225899221732E-2</v>
      </c>
      <c r="BD1781" s="320">
        <f>_xll.qlIndexFixing($BE$1,AZ1781,TRUE,_xll.ohTrigger(Trigger,Trigger12M))</f>
        <v>1.4913494131683884E-2</v>
      </c>
    </row>
    <row r="1782" spans="51:56" ht="11.25" customHeight="1" x14ac:dyDescent="0.25">
      <c r="AY1782" s="159" t="s">
        <v>90</v>
      </c>
      <c r="AZ1782" s="158">
        <f>_xll.qlInterestRateIndexFixingDate(Currency&amp;"ibor"&amp;Tenor,BA1782,Trigger)</f>
        <v>51782</v>
      </c>
      <c r="BA1782" s="158">
        <f>_xll.qlCalendarAdvance(Calendar,BA1781,AY1782,"f",,Trigger)</f>
        <v>51784</v>
      </c>
      <c r="BB1782" s="158">
        <f>_xll.qlInterestRateIndexMaturity(Currency&amp;"ibor"&amp;Tenor,BA1782,Trigger)</f>
        <v>52149</v>
      </c>
      <c r="BC1782" s="320">
        <f>_xll.qlIndexFixing($AC$5,AZ1782,TRUE,_xll.ohTrigger(Trigger,Trigger12M))</f>
        <v>1.4728374978240189E-2</v>
      </c>
      <c r="BD1782" s="320">
        <f>_xll.qlIndexFixing($BE$1,AZ1782,TRUE,_xll.ohTrigger(Trigger,Trigger12M))</f>
        <v>1.4914162908636605E-2</v>
      </c>
    </row>
    <row r="1783" spans="51:56" ht="11.25" customHeight="1" x14ac:dyDescent="0.25">
      <c r="AY1783" s="159" t="s">
        <v>90</v>
      </c>
      <c r="AZ1783" s="158">
        <f>_xll.qlInterestRateIndexFixingDate(Currency&amp;"ibor"&amp;Tenor,BA1783,Trigger)</f>
        <v>51789</v>
      </c>
      <c r="BA1783" s="158">
        <f>_xll.qlCalendarAdvance(Calendar,BA1782,AY1783,"f",,Trigger)</f>
        <v>51791</v>
      </c>
      <c r="BB1783" s="158">
        <f>_xll.qlInterestRateIndexMaturity(Currency&amp;"ibor"&amp;Tenor,BA1783,Trigger)</f>
        <v>52156</v>
      </c>
      <c r="BC1783" s="320">
        <f>_xll.qlIndexFixing($AC$5,AZ1783,TRUE,_xll.ohTrigger(Trigger,Trigger12M))</f>
        <v>1.4729524457671719E-2</v>
      </c>
      <c r="BD1783" s="320">
        <f>_xll.qlIndexFixing($BE$1,AZ1783,TRUE,_xll.ohTrigger(Trigger,Trigger12M))</f>
        <v>1.4914824919566406E-2</v>
      </c>
    </row>
    <row r="1784" spans="51:56" ht="11.25" customHeight="1" x14ac:dyDescent="0.25">
      <c r="AY1784" s="159" t="s">
        <v>90</v>
      </c>
      <c r="AZ1784" s="158">
        <f>_xll.qlInterestRateIndexFixingDate(Currency&amp;"ibor"&amp;Tenor,BA1784,Trigger)</f>
        <v>51796</v>
      </c>
      <c r="BA1784" s="158">
        <f>_xll.qlCalendarAdvance(Calendar,BA1783,AY1784,"f",,Trigger)</f>
        <v>51798</v>
      </c>
      <c r="BB1784" s="158">
        <f>_xll.qlInterestRateIndexMaturity(Currency&amp;"ibor"&amp;Tenor,BA1784,Trigger)</f>
        <v>52163</v>
      </c>
      <c r="BC1784" s="320">
        <f>_xll.qlIndexFixing($AC$5,AZ1784,TRUE,_xll.ohTrigger(Trigger,Trigger12M))</f>
        <v>1.4730674337517855E-2</v>
      </c>
      <c r="BD1784" s="320">
        <f>_xll.qlIndexFixing($BE$1,AZ1784,TRUE,_xll.ohTrigger(Trigger,Trigger12M))</f>
        <v>1.4915480147618168E-2</v>
      </c>
    </row>
    <row r="1785" spans="51:56" ht="11.25" customHeight="1" x14ac:dyDescent="0.25">
      <c r="AY1785" s="159" t="s">
        <v>90</v>
      </c>
      <c r="AZ1785" s="158">
        <f>_xll.qlInterestRateIndexFixingDate(Currency&amp;"ibor"&amp;Tenor,BA1785,Trigger)</f>
        <v>51803</v>
      </c>
      <c r="BA1785" s="158">
        <f>_xll.qlCalendarAdvance(Calendar,BA1784,AY1785,"f",,Trigger)</f>
        <v>51805</v>
      </c>
      <c r="BB1785" s="158">
        <f>_xll.qlInterestRateIndexMaturity(Currency&amp;"ibor"&amp;Tenor,BA1785,Trigger)</f>
        <v>52170</v>
      </c>
      <c r="BC1785" s="320">
        <f>_xll.qlIndexFixing($AC$5,AZ1785,TRUE,_xll.ohTrigger(Trigger,Trigger12M))</f>
        <v>1.473182461777991E-2</v>
      </c>
      <c r="BD1785" s="320">
        <f>_xll.qlIndexFixing($BE$1,AZ1785,TRUE,_xll.ohTrigger(Trigger,Trigger12M))</f>
        <v>1.4916128575935455E-2</v>
      </c>
    </row>
    <row r="1786" spans="51:56" ht="11.25" customHeight="1" x14ac:dyDescent="0.25">
      <c r="AY1786" s="159" t="s">
        <v>90</v>
      </c>
      <c r="AZ1786" s="158">
        <f>_xll.qlInterestRateIndexFixingDate(Currency&amp;"ibor"&amp;Tenor,BA1786,Trigger)</f>
        <v>51810</v>
      </c>
      <c r="BA1786" s="158">
        <f>_xll.qlCalendarAdvance(Calendar,BA1785,AY1786,"f",,Trigger)</f>
        <v>51812</v>
      </c>
      <c r="BB1786" s="158">
        <f>_xll.qlInterestRateIndexMaturity(Currency&amp;"ibor"&amp;Tenor,BA1786,Trigger)</f>
        <v>52177</v>
      </c>
      <c r="BC1786" s="320">
        <f>_xll.qlIndexFixing($AC$5,AZ1786,TRUE,_xll.ohTrigger(Trigger,Trigger12M))</f>
        <v>1.4732975298459197E-2</v>
      </c>
      <c r="BD1786" s="320">
        <f>_xll.qlIndexFixing($BE$1,AZ1786,TRUE,_xll.ohTrigger(Trigger,Trigger12M))</f>
        <v>1.4916770187662489E-2</v>
      </c>
    </row>
    <row r="1787" spans="51:56" ht="11.25" customHeight="1" x14ac:dyDescent="0.25">
      <c r="AY1787" s="159" t="s">
        <v>90</v>
      </c>
      <c r="AZ1787" s="158">
        <f>_xll.qlInterestRateIndexFixingDate(Currency&amp;"ibor"&amp;Tenor,BA1787,Trigger)</f>
        <v>51817</v>
      </c>
      <c r="BA1787" s="158">
        <f>_xll.qlCalendarAdvance(Calendar,BA1786,AY1787,"f",,Trigger)</f>
        <v>51819</v>
      </c>
      <c r="BB1787" s="158">
        <f>_xll.qlInterestRateIndexMaturity(Currency&amp;"ibor"&amp;Tenor,BA1787,Trigger)</f>
        <v>52184</v>
      </c>
      <c r="BC1787" s="320">
        <f>_xll.qlIndexFixing($AC$5,AZ1787,TRUE,_xll.ohTrigger(Trigger,Trigger12M))</f>
        <v>1.4734126379557252E-2</v>
      </c>
      <c r="BD1787" s="320">
        <f>_xll.qlIndexFixing($BE$1,AZ1787,TRUE,_xll.ohTrigger(Trigger,Trigger12M))</f>
        <v>1.4917404965943716E-2</v>
      </c>
    </row>
    <row r="1788" spans="51:56" ht="11.25" customHeight="1" x14ac:dyDescent="0.25">
      <c r="AY1788" s="159" t="s">
        <v>90</v>
      </c>
      <c r="AZ1788" s="158">
        <f>_xll.qlInterestRateIndexFixingDate(Currency&amp;"ibor"&amp;Tenor,BA1788,Trigger)</f>
        <v>51824</v>
      </c>
      <c r="BA1788" s="158">
        <f>_xll.qlCalendarAdvance(Calendar,BA1787,AY1788,"f",,Trigger)</f>
        <v>51826</v>
      </c>
      <c r="BB1788" s="158">
        <f>_xll.qlInterestRateIndexMaturity(Currency&amp;"ibor"&amp;Tenor,BA1788,Trigger)</f>
        <v>52191</v>
      </c>
      <c r="BC1788" s="320">
        <f>_xll.qlIndexFixing($AC$5,AZ1788,TRUE,_xll.ohTrigger(Trigger,Trigger12M))</f>
        <v>1.4735277861075169E-2</v>
      </c>
      <c r="BD1788" s="320">
        <f>_xll.qlIndexFixing($BE$1,AZ1788,TRUE,_xll.ohTrigger(Trigger,Trigger12M))</f>
        <v>1.4918032893922918E-2</v>
      </c>
    </row>
    <row r="1789" spans="51:56" ht="11.25" customHeight="1" x14ac:dyDescent="0.25">
      <c r="AY1789" s="159" t="s">
        <v>90</v>
      </c>
      <c r="AZ1789" s="158">
        <f>_xll.qlInterestRateIndexFixingDate(Currency&amp;"ibor"&amp;Tenor,BA1789,Trigger)</f>
        <v>51831</v>
      </c>
      <c r="BA1789" s="158">
        <f>_xll.qlCalendarAdvance(Calendar,BA1788,AY1789,"f",,Trigger)</f>
        <v>51833</v>
      </c>
      <c r="BB1789" s="158">
        <f>_xll.qlInterestRateIndexMaturity(Currency&amp;"ibor"&amp;Tenor,BA1789,Trigger)</f>
        <v>52198</v>
      </c>
      <c r="BC1789" s="320">
        <f>_xll.qlIndexFixing($AC$5,AZ1789,TRUE,_xll.ohTrigger(Trigger,Trigger12M))</f>
        <v>1.4736429743014701E-2</v>
      </c>
      <c r="BD1789" s="320">
        <f>_xll.qlIndexFixing($BE$1,AZ1789,TRUE,_xll.ohTrigger(Trigger,Trigger12M))</f>
        <v>1.4918653954745195E-2</v>
      </c>
    </row>
    <row r="1790" spans="51:56" ht="11.25" customHeight="1" x14ac:dyDescent="0.25">
      <c r="AY1790" s="159" t="s">
        <v>90</v>
      </c>
      <c r="AZ1790" s="158">
        <f>_xll.qlInterestRateIndexFixingDate(Currency&amp;"ibor"&amp;Tenor,BA1790,Trigger)</f>
        <v>51838</v>
      </c>
      <c r="BA1790" s="158">
        <f>_xll.qlCalendarAdvance(Calendar,BA1789,AY1790,"f",,Trigger)</f>
        <v>51840</v>
      </c>
      <c r="BB1790" s="158">
        <f>_xll.qlInterestRateIndexMaturity(Currency&amp;"ibor"&amp;Tenor,BA1790,Trigger)</f>
        <v>52205</v>
      </c>
      <c r="BC1790" s="320">
        <f>_xll.qlIndexFixing($AC$5,AZ1790,TRUE,_xll.ohTrigger(Trigger,Trigger12M))</f>
        <v>1.4737582025377158E-2</v>
      </c>
      <c r="BD1790" s="320">
        <f>_xll.qlIndexFixing($BE$1,AZ1790,TRUE,_xll.ohTrigger(Trigger,Trigger12M))</f>
        <v>1.491926813155477E-2</v>
      </c>
    </row>
    <row r="1791" spans="51:56" ht="11.25" customHeight="1" x14ac:dyDescent="0.25">
      <c r="AY1791" s="159" t="s">
        <v>90</v>
      </c>
      <c r="AZ1791" s="158">
        <f>_xll.qlInterestRateIndexFixingDate(Currency&amp;"ibor"&amp;Tenor,BA1791,Trigger)</f>
        <v>51845</v>
      </c>
      <c r="BA1791" s="158">
        <f>_xll.qlCalendarAdvance(Calendar,BA1790,AY1791,"f",,Trigger)</f>
        <v>51847</v>
      </c>
      <c r="BB1791" s="158">
        <f>_xll.qlInterestRateIndexMaturity(Currency&amp;"ibor"&amp;Tenor,BA1791,Trigger)</f>
        <v>52212</v>
      </c>
      <c r="BC1791" s="320">
        <f>_xll.qlIndexFixing($AC$5,AZ1791,TRUE,_xll.ohTrigger(Trigger,Trigger12M))</f>
        <v>1.4738734708163639E-2</v>
      </c>
      <c r="BD1791" s="320">
        <f>_xll.qlIndexFixing($BE$1,AZ1791,TRUE,_xll.ohTrigger(Trigger,Trigger12M))</f>
        <v>1.4919875407496303E-2</v>
      </c>
    </row>
    <row r="1792" spans="51:56" ht="11.25" customHeight="1" x14ac:dyDescent="0.25">
      <c r="AY1792" s="159" t="s">
        <v>90</v>
      </c>
      <c r="AZ1792" s="158">
        <f>_xll.qlInterestRateIndexFixingDate(Currency&amp;"ibor"&amp;Tenor,BA1792,Trigger)</f>
        <v>51852</v>
      </c>
      <c r="BA1792" s="158">
        <f>_xll.qlCalendarAdvance(Calendar,BA1791,AY1792,"f",,Trigger)</f>
        <v>51854</v>
      </c>
      <c r="BB1792" s="158">
        <f>_xll.qlInterestRateIndexMaturity(Currency&amp;"ibor"&amp;Tenor,BA1792,Trigger)</f>
        <v>52219</v>
      </c>
      <c r="BC1792" s="320">
        <f>_xll.qlIndexFixing($AC$5,AZ1792,TRUE,_xll.ohTrigger(Trigger,Trigger12M))</f>
        <v>1.4739887791375675E-2</v>
      </c>
      <c r="BD1792" s="320">
        <f>_xll.qlIndexFixing($BE$1,AZ1792,TRUE,_xll.ohTrigger(Trigger,Trigger12M))</f>
        <v>1.4920475765714675E-2</v>
      </c>
    </row>
    <row r="1793" spans="51:56" ht="11.25" customHeight="1" x14ac:dyDescent="0.25">
      <c r="AY1793" s="159" t="s">
        <v>90</v>
      </c>
      <c r="AZ1793" s="158">
        <f>_xll.qlInterestRateIndexFixingDate(Currency&amp;"ibor"&amp;Tenor,BA1793,Trigger)</f>
        <v>51858</v>
      </c>
      <c r="BA1793" s="158">
        <f>_xll.qlCalendarAdvance(Calendar,BA1792,AY1793,"f",,Trigger)</f>
        <v>51862</v>
      </c>
      <c r="BB1793" s="158">
        <f>_xll.qlInterestRateIndexMaturity(Currency&amp;"ibor"&amp;Tenor,BA1793,Trigger)</f>
        <v>52229</v>
      </c>
      <c r="BC1793" s="320">
        <f>_xll.qlIndexFixing($AC$5,AZ1793,TRUE,_xll.ohTrigger(Trigger,Trigger12M))</f>
        <v>1.474196231592537E-2</v>
      </c>
      <c r="BD1793" s="320">
        <f>_xll.qlIndexFixing($BE$1,AZ1793,TRUE,_xll.ohTrigger(Trigger,Trigger12M))</f>
        <v>1.4921844177156088E-2</v>
      </c>
    </row>
    <row r="1794" spans="51:56" ht="11.25" customHeight="1" x14ac:dyDescent="0.25">
      <c r="AY1794" s="159" t="s">
        <v>90</v>
      </c>
      <c r="AZ1794" s="158">
        <f>_xll.qlInterestRateIndexFixingDate(Currency&amp;"ibor"&amp;Tenor,BA1794,Trigger)</f>
        <v>51866</v>
      </c>
      <c r="BA1794" s="158">
        <f>_xll.qlCalendarAdvance(Calendar,BA1793,AY1794,"f",,Trigger)</f>
        <v>51869</v>
      </c>
      <c r="BB1794" s="158">
        <f>_xll.qlInterestRateIndexMaturity(Currency&amp;"ibor"&amp;Tenor,BA1794,Trigger)</f>
        <v>52236</v>
      </c>
      <c r="BC1794" s="320">
        <f>_xll.qlIndexFixing($AC$5,AZ1794,TRUE,_xll.ohTrigger(Trigger,Trigger12M))</f>
        <v>1.4743114860464306E-2</v>
      </c>
      <c r="BD1794" s="320">
        <f>_xll.qlIndexFixing($BE$1,AZ1794,TRUE,_xll.ohTrigger(Trigger,Trigger12M))</f>
        <v>1.4922428687259841E-2</v>
      </c>
    </row>
    <row r="1795" spans="51:56" ht="11.25" customHeight="1" x14ac:dyDescent="0.25">
      <c r="AY1795" s="159" t="s">
        <v>90</v>
      </c>
      <c r="AZ1795" s="158">
        <f>_xll.qlInterestRateIndexFixingDate(Currency&amp;"ibor"&amp;Tenor,BA1795,Trigger)</f>
        <v>51874</v>
      </c>
      <c r="BA1795" s="158">
        <f>_xll.qlCalendarAdvance(Calendar,BA1794,AY1795,"f",,Trigger)</f>
        <v>51876</v>
      </c>
      <c r="BB1795" s="158">
        <f>_xll.qlInterestRateIndexMaturity(Currency&amp;"ibor"&amp;Tenor,BA1795,Trigger)</f>
        <v>52243</v>
      </c>
      <c r="BC1795" s="320">
        <f>_xll.qlIndexFixing($AC$5,AZ1795,TRUE,_xll.ohTrigger(Trigger,Trigger12M))</f>
        <v>1.4744267803294559E-2</v>
      </c>
      <c r="BD1795" s="320">
        <f>_xll.qlIndexFixing($BE$1,AZ1795,TRUE,_xll.ohTrigger(Trigger,Trigger12M))</f>
        <v>1.4923006223687677E-2</v>
      </c>
    </row>
    <row r="1796" spans="51:56" ht="11.25" customHeight="1" x14ac:dyDescent="0.25">
      <c r="AY1796" s="159" t="s">
        <v>90</v>
      </c>
      <c r="AZ1796" s="158">
        <f>_xll.qlInterestRateIndexFixingDate(Currency&amp;"ibor"&amp;Tenor,BA1796,Trigger)</f>
        <v>51881</v>
      </c>
      <c r="BA1796" s="158">
        <f>_xll.qlCalendarAdvance(Calendar,BA1795,AY1796,"f",,Trigger)</f>
        <v>51883</v>
      </c>
      <c r="BB1796" s="158">
        <f>_xll.qlInterestRateIndexMaturity(Currency&amp;"ibor"&amp;Tenor,BA1796,Trigger)</f>
        <v>52250</v>
      </c>
      <c r="BC1796" s="320">
        <f>_xll.qlIndexFixing($AC$5,AZ1796,TRUE,_xll.ohTrigger(Trigger,Trigger12M))</f>
        <v>1.4745421144417438E-2</v>
      </c>
      <c r="BD1796" s="320">
        <f>_xll.qlIndexFixing($BE$1,AZ1796,TRUE,_xll.ohTrigger(Trigger,Trigger12M))</f>
        <v>1.4923576769583329E-2</v>
      </c>
    </row>
    <row r="1797" spans="51:56" ht="11.25" customHeight="1" x14ac:dyDescent="0.25">
      <c r="AY1797" s="159" t="s">
        <v>90</v>
      </c>
      <c r="AZ1797" s="158">
        <f>_xll.qlInterestRateIndexFixingDate(Currency&amp;"ibor"&amp;Tenor,BA1797,Trigger)</f>
        <v>51888</v>
      </c>
      <c r="BA1797" s="158">
        <f>_xll.qlCalendarAdvance(Calendar,BA1796,AY1797,"f",,Trigger)</f>
        <v>51890</v>
      </c>
      <c r="BB1797" s="158">
        <f>_xll.qlInterestRateIndexMaturity(Currency&amp;"ibor"&amp;Tenor,BA1797,Trigger)</f>
        <v>52257</v>
      </c>
      <c r="BC1797" s="320">
        <f>_xll.qlIndexFixing($AC$5,AZ1797,TRUE,_xll.ohTrigger(Trigger,Trigger12M))</f>
        <v>1.4746574883834247E-2</v>
      </c>
      <c r="BD1797" s="320">
        <f>_xll.qlIndexFixing($BE$1,AZ1797,TRUE,_xll.ohTrigger(Trigger,Trigger12M))</f>
        <v>1.4924140308090523E-2</v>
      </c>
    </row>
    <row r="1798" spans="51:56" ht="11.25" customHeight="1" x14ac:dyDescent="0.25">
      <c r="AY1798" s="159" t="s">
        <v>90</v>
      </c>
      <c r="AZ1798" s="158">
        <f>_xll.qlInterestRateIndexFixingDate(Currency&amp;"ibor"&amp;Tenor,BA1798,Trigger)</f>
        <v>51895</v>
      </c>
      <c r="BA1798" s="158">
        <f>_xll.qlCalendarAdvance(Calendar,BA1797,AY1798,"f",,Trigger)</f>
        <v>51897</v>
      </c>
      <c r="BB1798" s="158">
        <f>_xll.qlInterestRateIndexMaturity(Currency&amp;"ibor"&amp;Tenor,BA1798,Trigger)</f>
        <v>52261</v>
      </c>
      <c r="BC1798" s="320">
        <f>_xll.qlIndexFixing($AC$5,AZ1798,TRUE,_xll.ohTrigger(Trigger,Trigger12M))</f>
        <v>1.4746605121183478E-2</v>
      </c>
      <c r="BD1798" s="320">
        <f>_xll.qlIndexFixing($BE$1,AZ1798,TRUE,_xll.ohTrigger(Trigger,Trigger12M))</f>
        <v>1.4923667897413465E-2</v>
      </c>
    </row>
    <row r="1799" spans="51:56" ht="11.25" customHeight="1" x14ac:dyDescent="0.25">
      <c r="AY1799" s="159" t="s">
        <v>90</v>
      </c>
      <c r="AZ1799" s="158">
        <f>_xll.qlInterestRateIndexFixingDate(Currency&amp;"ibor"&amp;Tenor,BA1799,Trigger)</f>
        <v>51902</v>
      </c>
      <c r="BA1799" s="158">
        <f>_xll.qlCalendarAdvance(Calendar,BA1798,AY1799,"f",,Trigger)</f>
        <v>51904</v>
      </c>
      <c r="BB1799" s="158">
        <f>_xll.qlInterestRateIndexMaturity(Currency&amp;"ibor"&amp;Tenor,BA1799,Trigger)</f>
        <v>52271</v>
      </c>
      <c r="BC1799" s="320">
        <f>_xll.qlIndexFixing($AC$5,AZ1799,TRUE,_xll.ohTrigger(Trigger,Trigger12M))</f>
        <v>1.4748883557555544E-2</v>
      </c>
      <c r="BD1799" s="320">
        <f>_xll.qlIndexFixing($BE$1,AZ1799,TRUE,_xll.ohTrigger(Trigger,Trigger12M))</f>
        <v>1.4925246295515544E-2</v>
      </c>
    </row>
    <row r="1800" spans="51:56" ht="11.25" customHeight="1" x14ac:dyDescent="0.25">
      <c r="AY1800" s="159" t="s">
        <v>90</v>
      </c>
      <c r="AZ1800" s="158">
        <f>_xll.qlInterestRateIndexFixingDate(Currency&amp;"ibor"&amp;Tenor,BA1800,Trigger)</f>
        <v>51909</v>
      </c>
      <c r="BA1800" s="158">
        <f>_xll.qlCalendarAdvance(Calendar,BA1799,AY1800,"f",,Trigger)</f>
        <v>51911</v>
      </c>
      <c r="BB1800" s="158">
        <f>_xll.qlInterestRateIndexMaturity(Currency&amp;"ibor"&amp;Tenor,BA1800,Trigger)</f>
        <v>52278</v>
      </c>
      <c r="BC1800" s="320">
        <f>_xll.qlIndexFixing($AC$5,AZ1800,TRUE,_xll.ohTrigger(Trigger,Trigger12M))</f>
        <v>1.4750038491863082E-2</v>
      </c>
      <c r="BD1800" s="320">
        <f>_xll.qlIndexFixing($BE$1,AZ1800,TRUE,_xll.ohTrigger(Trigger,Trigger12M))</f>
        <v>1.4925788710721701E-2</v>
      </c>
    </row>
    <row r="1801" spans="51:56" ht="11.25" customHeight="1" x14ac:dyDescent="0.25">
      <c r="AY1801" s="159" t="s">
        <v>90</v>
      </c>
      <c r="AZ1801" s="158">
        <f>_xll.qlInterestRateIndexFixingDate(Currency&amp;"ibor"&amp;Tenor,BA1801,Trigger)</f>
        <v>51916</v>
      </c>
      <c r="BA1801" s="158">
        <f>_xll.qlCalendarAdvance(Calendar,BA1800,AY1801,"f",,Trigger)</f>
        <v>51918</v>
      </c>
      <c r="BB1801" s="158">
        <f>_xll.qlInterestRateIndexMaturity(Currency&amp;"ibor"&amp;Tenor,BA1801,Trigger)</f>
        <v>52285</v>
      </c>
      <c r="BC1801" s="320">
        <f>_xll.qlIndexFixing($AC$5,AZ1801,TRUE,_xll.ohTrigger(Trigger,Trigger12M))</f>
        <v>1.4751193824469776E-2</v>
      </c>
      <c r="BD1801" s="320">
        <f>_xll.qlIndexFixing($BE$1,AZ1801,TRUE,_xll.ohTrigger(Trigger,Trigger12M))</f>
        <v>1.4926324051116276E-2</v>
      </c>
    </row>
    <row r="1802" spans="51:56" ht="11.25" customHeight="1" x14ac:dyDescent="0.25">
      <c r="AY1802" s="159" t="s">
        <v>90</v>
      </c>
      <c r="AZ1802" s="158">
        <f>_xll.qlInterestRateIndexFixingDate(Currency&amp;"ibor"&amp;Tenor,BA1802,Trigger)</f>
        <v>51923</v>
      </c>
      <c r="BA1802" s="158">
        <f>_xll.qlCalendarAdvance(Calendar,BA1801,AY1802,"f",,Trigger)</f>
        <v>51925</v>
      </c>
      <c r="BB1802" s="158">
        <f>_xll.qlInterestRateIndexMaturity(Currency&amp;"ibor"&amp;Tenor,BA1802,Trigger)</f>
        <v>52289</v>
      </c>
      <c r="BC1802" s="320">
        <f>_xll.qlIndexFixing($AC$5,AZ1802,TRUE,_xll.ohTrigger(Trigger,Trigger12M))</f>
        <v>1.4751234143265389E-2</v>
      </c>
      <c r="BD1802" s="320">
        <f>_xll.qlIndexFixing($BE$1,AZ1802,TRUE,_xll.ohTrigger(Trigger,Trigger12M))</f>
        <v>1.4925829296324522E-2</v>
      </c>
    </row>
    <row r="1803" spans="51:56" ht="11.25" customHeight="1" x14ac:dyDescent="0.25">
      <c r="AY1803" s="159" t="s">
        <v>90</v>
      </c>
      <c r="AZ1803" s="158">
        <f>_xll.qlInterestRateIndexFixingDate(Currency&amp;"ibor"&amp;Tenor,BA1803,Trigger)</f>
        <v>51930</v>
      </c>
      <c r="BA1803" s="158">
        <f>_xll.qlCalendarAdvance(Calendar,BA1802,AY1803,"f",,Trigger)</f>
        <v>51932</v>
      </c>
      <c r="BB1803" s="158">
        <f>_xll.qlInterestRateIndexMaturity(Currency&amp;"ibor"&amp;Tenor,BA1803,Trigger)</f>
        <v>52299</v>
      </c>
      <c r="BC1803" s="320">
        <f>_xll.qlIndexFixing($AC$5,AZ1803,TRUE,_xll.ohTrigger(Trigger,Trigger12M))</f>
        <v>1.475350568458718E-2</v>
      </c>
      <c r="BD1803" s="320">
        <f>_xll.qlIndexFixing($BE$1,AZ1803,TRUE,_xll.ohTrigger(Trigger,Trigger12M))</f>
        <v>1.4927373440047341E-2</v>
      </c>
    </row>
    <row r="1804" spans="51:56" ht="11.25" customHeight="1" x14ac:dyDescent="0.25">
      <c r="AY1804" s="159" t="s">
        <v>90</v>
      </c>
      <c r="AZ1804" s="158">
        <f>_xll.qlInterestRateIndexFixingDate(Currency&amp;"ibor"&amp;Tenor,BA1804,Trigger)</f>
        <v>51937</v>
      </c>
      <c r="BA1804" s="158">
        <f>_xll.qlCalendarAdvance(Calendar,BA1803,AY1804,"f",,Trigger)</f>
        <v>51939</v>
      </c>
      <c r="BB1804" s="158">
        <f>_xll.qlInterestRateIndexMaturity(Currency&amp;"ibor"&amp;Tenor,BA1804,Trigger)</f>
        <v>52306</v>
      </c>
      <c r="BC1804" s="320">
        <f>_xll.qlIndexFixing($AC$5,AZ1804,TRUE,_xll.ohTrigger(Trigger,Trigger12M))</f>
        <v>1.4754662212100937E-2</v>
      </c>
      <c r="BD1804" s="320">
        <f>_xll.qlIndexFixing($BE$1,AZ1804,TRUE,_xll.ohTrigger(Trigger,Trigger12M))</f>
        <v>1.4927887454873031E-2</v>
      </c>
    </row>
    <row r="1805" spans="51:56" ht="11.25" customHeight="1" x14ac:dyDescent="0.25">
      <c r="AY1805" s="159" t="s">
        <v>90</v>
      </c>
      <c r="AZ1805" s="158">
        <f>_xll.qlInterestRateIndexFixingDate(Currency&amp;"ibor"&amp;Tenor,BA1805,Trigger)</f>
        <v>51944</v>
      </c>
      <c r="BA1805" s="158">
        <f>_xll.qlCalendarAdvance(Calendar,BA1804,AY1805,"f",,Trigger)</f>
        <v>51946</v>
      </c>
      <c r="BB1805" s="158">
        <f>_xll.qlInterestRateIndexMaturity(Currency&amp;"ibor"&amp;Tenor,BA1805,Trigger)</f>
        <v>52313</v>
      </c>
      <c r="BC1805" s="320">
        <f>_xll.qlIndexFixing($AC$5,AZ1805,TRUE,_xll.ohTrigger(Trigger,Trigger12M))</f>
        <v>1.4755819137919735E-2</v>
      </c>
      <c r="BD1805" s="320">
        <f>_xll.qlIndexFixing($BE$1,AZ1805,TRUE,_xll.ohTrigger(Trigger,Trigger12M))</f>
        <v>1.4928394327465322E-2</v>
      </c>
    </row>
    <row r="1806" spans="51:56" ht="11.25" customHeight="1" x14ac:dyDescent="0.25">
      <c r="AY1806" s="159" t="s">
        <v>90</v>
      </c>
      <c r="AZ1806" s="158">
        <f>_xll.qlInterestRateIndexFixingDate(Currency&amp;"ibor"&amp;Tenor,BA1806,Trigger)</f>
        <v>51951</v>
      </c>
      <c r="BA1806" s="158">
        <f>_xll.qlCalendarAdvance(Calendar,BA1805,AY1806,"f",,Trigger)</f>
        <v>51953</v>
      </c>
      <c r="BB1806" s="158">
        <f>_xll.qlInterestRateIndexMaturity(Currency&amp;"ibor"&amp;Tenor,BA1806,Trigger)</f>
        <v>52321</v>
      </c>
      <c r="BC1806" s="320">
        <f>_xll.qlIndexFixing($AC$5,AZ1806,TRUE,_xll.ohTrigger(Trigger,Trigger12M))</f>
        <v>1.4757345391122709E-2</v>
      </c>
      <c r="BD1806" s="320">
        <f>_xll.qlIndexFixing($BE$1,AZ1806,TRUE,_xll.ohTrigger(Trigger,Trigger12M))</f>
        <v>1.4929232965812028E-2</v>
      </c>
    </row>
    <row r="1807" spans="51:56" ht="11.25" customHeight="1" x14ac:dyDescent="0.25">
      <c r="AY1807" s="159" t="s">
        <v>90</v>
      </c>
      <c r="AZ1807" s="158">
        <f>_xll.qlInterestRateIndexFixingDate(Currency&amp;"ibor"&amp;Tenor,BA1807,Trigger)</f>
        <v>51958</v>
      </c>
      <c r="BA1807" s="158">
        <f>_xll.qlCalendarAdvance(Calendar,BA1806,AY1807,"f",,Trigger)</f>
        <v>51964</v>
      </c>
      <c r="BB1807" s="158">
        <f>_xll.qlInterestRateIndexMaturity(Currency&amp;"ibor"&amp;Tenor,BA1807,Trigger)</f>
        <v>52329</v>
      </c>
      <c r="BC1807" s="320">
        <f>_xll.qlIndexFixing($AC$5,AZ1807,TRUE,_xll.ohTrigger(Trigger,Trigger12M))</f>
        <v>1.4758060257994084E-2</v>
      </c>
      <c r="BD1807" s="320">
        <f>_xll.qlIndexFixing($BE$1,AZ1807,TRUE,_xll.ohTrigger(Trigger,Trigger12M))</f>
        <v>1.492898841563816E-2</v>
      </c>
    </row>
    <row r="1808" spans="51:56" ht="11.25" customHeight="1" x14ac:dyDescent="0.25">
      <c r="AY1808" s="159" t="s">
        <v>90</v>
      </c>
      <c r="AZ1808" s="158">
        <f>_xll.qlInterestRateIndexFixingDate(Currency&amp;"ibor"&amp;Tenor,BA1808,Trigger)</f>
        <v>51967</v>
      </c>
      <c r="BA1808" s="158">
        <f>_xll.qlCalendarAdvance(Calendar,BA1807,AY1808,"f",,Trigger)</f>
        <v>51971</v>
      </c>
      <c r="BB1808" s="158">
        <f>_xll.qlInterestRateIndexMaturity(Currency&amp;"ibor"&amp;Tenor,BA1808,Trigger)</f>
        <v>52336</v>
      </c>
      <c r="BC1808" s="320">
        <f>_xll.qlIndexFixing($AC$5,AZ1808,TRUE,_xll.ohTrigger(Trigger,Trigger12M))</f>
        <v>1.4759220034238222E-2</v>
      </c>
      <c r="BD1808" s="320">
        <f>_xll.qlIndexFixing($BE$1,AZ1808,TRUE,_xll.ohTrigger(Trigger,Trigger12M))</f>
        <v>1.4929470653886617E-2</v>
      </c>
    </row>
    <row r="1809" spans="51:56" ht="11.25" customHeight="1" x14ac:dyDescent="0.25">
      <c r="AY1809" s="159" t="s">
        <v>90</v>
      </c>
      <c r="AZ1809" s="158">
        <f>_xll.qlInterestRateIndexFixingDate(Currency&amp;"ibor"&amp;Tenor,BA1809,Trigger)</f>
        <v>51974</v>
      </c>
      <c r="BA1809" s="158">
        <f>_xll.qlCalendarAdvance(Calendar,BA1808,AY1809,"f",,Trigger)</f>
        <v>51978</v>
      </c>
      <c r="BB1809" s="158">
        <f>_xll.qlInterestRateIndexMaturity(Currency&amp;"ibor"&amp;Tenor,BA1809,Trigger)</f>
        <v>52343</v>
      </c>
      <c r="BC1809" s="320">
        <f>_xll.qlIndexFixing($AC$5,AZ1809,TRUE,_xll.ohTrigger(Trigger,Trigger12M))</f>
        <v>1.4760380210932443E-2</v>
      </c>
      <c r="BD1809" s="320">
        <f>_xll.qlIndexFixing($BE$1,AZ1809,TRUE,_xll.ohTrigger(Trigger,Trigger12M))</f>
        <v>1.4929945675851394E-2</v>
      </c>
    </row>
    <row r="1810" spans="51:56" ht="11.25" customHeight="1" x14ac:dyDescent="0.25">
      <c r="AY1810" s="159" t="s">
        <v>90</v>
      </c>
      <c r="AZ1810" s="158">
        <f>_xll.qlInterestRateIndexFixingDate(Currency&amp;"ibor"&amp;Tenor,BA1810,Trigger)</f>
        <v>51981</v>
      </c>
      <c r="BA1810" s="158">
        <f>_xll.qlCalendarAdvance(Calendar,BA1809,AY1810,"f",,Trigger)</f>
        <v>51985</v>
      </c>
      <c r="BB1810" s="158">
        <f>_xll.qlInterestRateIndexMaturity(Currency&amp;"ibor"&amp;Tenor,BA1810,Trigger)</f>
        <v>52350</v>
      </c>
      <c r="BC1810" s="320">
        <f>_xll.qlIndexFixing($AC$5,AZ1810,TRUE,_xll.ohTrigger(Trigger,Trigger12M))</f>
        <v>1.4761540788078282E-2</v>
      </c>
      <c r="BD1810" s="320">
        <f>_xll.qlIndexFixing($BE$1,AZ1810,TRUE,_xll.ohTrigger(Trigger,Trigger12M))</f>
        <v>1.4930413464679123E-2</v>
      </c>
    </row>
    <row r="1811" spans="51:56" ht="11.25" customHeight="1" x14ac:dyDescent="0.25">
      <c r="AY1811" s="159" t="s">
        <v>90</v>
      </c>
      <c r="AZ1811" s="158">
        <f>_xll.qlInterestRateIndexFixingDate(Currency&amp;"ibor"&amp;Tenor,BA1811,Trigger)</f>
        <v>51988</v>
      </c>
      <c r="BA1811" s="158">
        <f>_xll.qlCalendarAdvance(Calendar,BA1810,AY1811,"f",,Trigger)</f>
        <v>51992</v>
      </c>
      <c r="BB1811" s="158">
        <f>_xll.qlInterestRateIndexMaturity(Currency&amp;"ibor"&amp;Tenor,BA1811,Trigger)</f>
        <v>52357</v>
      </c>
      <c r="BC1811" s="320">
        <f>_xll.qlIndexFixing($AC$5,AZ1811,TRUE,_xll.ohTrigger(Trigger,Trigger12M))</f>
        <v>1.4762701765676832E-2</v>
      </c>
      <c r="BD1811" s="320">
        <f>_xll.qlIndexFixing($BE$1,AZ1811,TRUE,_xll.ohTrigger(Trigger,Trigger12M))</f>
        <v>1.4930874003516654E-2</v>
      </c>
    </row>
    <row r="1812" spans="51:56" ht="11.25" customHeight="1" x14ac:dyDescent="0.25">
      <c r="AY1812" s="159" t="s">
        <v>90</v>
      </c>
      <c r="AZ1812" s="158">
        <f>_xll.qlInterestRateIndexFixingDate(Currency&amp;"ibor"&amp;Tenor,BA1812,Trigger)</f>
        <v>51995</v>
      </c>
      <c r="BA1812" s="158">
        <f>_xll.qlCalendarAdvance(Calendar,BA1811,AY1812,"f",,Trigger)</f>
        <v>51999</v>
      </c>
      <c r="BB1812" s="158">
        <f>_xll.qlInterestRateIndexMaturity(Currency&amp;"ibor"&amp;Tenor,BA1812,Trigger)</f>
        <v>52364</v>
      </c>
      <c r="BC1812" s="320">
        <f>_xll.qlIndexFixing($AC$5,AZ1812,TRUE,_xll.ohTrigger(Trigger,Trigger12M))</f>
        <v>1.4763863143729629E-2</v>
      </c>
      <c r="BD1812" s="320">
        <f>_xll.qlIndexFixing($BE$1,AZ1812,TRUE,_xll.ohTrigger(Trigger,Trigger12M))</f>
        <v>1.4931327275511276E-2</v>
      </c>
    </row>
    <row r="1813" spans="51:56" ht="11.25" customHeight="1" x14ac:dyDescent="0.25">
      <c r="AY1813" s="159" t="s">
        <v>90</v>
      </c>
      <c r="AZ1813" s="158">
        <f>_xll.qlInterestRateIndexFixingDate(Currency&amp;"ibor"&amp;Tenor,BA1813,Trigger)</f>
        <v>52002</v>
      </c>
      <c r="BA1813" s="158">
        <f>_xll.qlCalendarAdvance(Calendar,BA1812,AY1813,"f",,Trigger)</f>
        <v>52006</v>
      </c>
      <c r="BB1813" s="158">
        <f>_xll.qlInterestRateIndexMaturity(Currency&amp;"ibor"&amp;Tenor,BA1813,Trigger)</f>
        <v>52371</v>
      </c>
      <c r="BC1813" s="320">
        <f>_xll.qlIndexFixing($AC$5,AZ1813,TRUE,_xll.ohTrigger(Trigger,Trigger12M))</f>
        <v>1.4765442545491442E-2</v>
      </c>
      <c r="BD1813" s="320">
        <f>_xll.qlIndexFixing($BE$1,AZ1813,TRUE,_xll.ohTrigger(Trigger,Trigger12M))</f>
        <v>1.4931773263810061E-2</v>
      </c>
    </row>
    <row r="1814" spans="51:56" ht="11.25" customHeight="1" x14ac:dyDescent="0.25">
      <c r="AY1814" s="159" t="s">
        <v>90</v>
      </c>
      <c r="AZ1814" s="158">
        <f>_xll.qlInterestRateIndexFixingDate(Currency&amp;"ibor"&amp;Tenor,BA1814,Trigger)</f>
        <v>52009</v>
      </c>
      <c r="BA1814" s="158">
        <f>_xll.qlCalendarAdvance(Calendar,BA1813,AY1814,"f",,Trigger)</f>
        <v>52013</v>
      </c>
      <c r="BB1814" s="158">
        <f>_xll.qlInterestRateIndexMaturity(Currency&amp;"ibor"&amp;Tenor,BA1814,Trigger)</f>
        <v>52378</v>
      </c>
      <c r="BC1814" s="320">
        <f>_xll.qlIndexFixing($AC$5,AZ1814,TRUE,_xll.ohTrigger(Trigger,Trigger12M))</f>
        <v>1.4767092558493946E-2</v>
      </c>
      <c r="BD1814" s="320">
        <f>_xll.qlIndexFixing($BE$1,AZ1814,TRUE,_xll.ohTrigger(Trigger,Trigger12M))</f>
        <v>1.4932211951560517E-2</v>
      </c>
    </row>
    <row r="1815" spans="51:56" ht="11.25" customHeight="1" x14ac:dyDescent="0.25">
      <c r="AY1815" s="159" t="s">
        <v>90</v>
      </c>
      <c r="AZ1815" s="158">
        <f>_xll.qlInterestRateIndexFixingDate(Currency&amp;"ibor"&amp;Tenor,BA1815,Trigger)</f>
        <v>52016</v>
      </c>
      <c r="BA1815" s="158">
        <f>_xll.qlCalendarAdvance(Calendar,BA1814,AY1815,"f",,Trigger)</f>
        <v>52020</v>
      </c>
      <c r="BB1815" s="158">
        <f>_xll.qlInterestRateIndexMaturity(Currency&amp;"ibor"&amp;Tenor,BA1815,Trigger)</f>
        <v>52385</v>
      </c>
      <c r="BC1815" s="320">
        <f>_xll.qlIndexFixing($AC$5,AZ1815,TRUE,_xll.ohTrigger(Trigger,Trigger12M))</f>
        <v>1.4768743625551048E-2</v>
      </c>
      <c r="BD1815" s="320">
        <f>_xll.qlIndexFixing($BE$1,AZ1815,TRUE,_xll.ohTrigger(Trigger,Trigger12M))</f>
        <v>1.4932643321910367E-2</v>
      </c>
    </row>
    <row r="1816" spans="51:56" ht="11.25" customHeight="1" x14ac:dyDescent="0.25">
      <c r="AY1816" s="159" t="s">
        <v>90</v>
      </c>
      <c r="AZ1816" s="158">
        <f>_xll.qlInterestRateIndexFixingDate(Currency&amp;"ibor"&amp;Tenor,BA1816,Trigger)</f>
        <v>52023</v>
      </c>
      <c r="BA1816" s="158">
        <f>_xll.qlCalendarAdvance(Calendar,BA1815,AY1816,"f",,Trigger)</f>
        <v>52027</v>
      </c>
      <c r="BB1816" s="158">
        <f>_xll.qlInterestRateIndexMaturity(Currency&amp;"ibor"&amp;Tenor,BA1816,Trigger)</f>
        <v>52392</v>
      </c>
      <c r="BC1816" s="320">
        <f>_xll.qlIndexFixing($AC$5,AZ1816,TRUE,_xll.ohTrigger(Trigger,Trigger12M))</f>
        <v>1.4770395746668439E-2</v>
      </c>
      <c r="BD1816" s="320">
        <f>_xll.qlIndexFixing($BE$1,AZ1816,TRUE,_xll.ohTrigger(Trigger,Trigger12M))</f>
        <v>1.4933067358006686E-2</v>
      </c>
    </row>
    <row r="1817" spans="51:56" ht="11.25" customHeight="1" x14ac:dyDescent="0.25">
      <c r="AY1817" s="159" t="s">
        <v>90</v>
      </c>
      <c r="AZ1817" s="158">
        <f>_xll.qlInterestRateIndexFixingDate(Currency&amp;"ibor"&amp;Tenor,BA1817,Trigger)</f>
        <v>52030</v>
      </c>
      <c r="BA1817" s="158">
        <f>_xll.qlCalendarAdvance(Calendar,BA1816,AY1817,"f",,Trigger)</f>
        <v>52034</v>
      </c>
      <c r="BB1817" s="158">
        <f>_xll.qlInterestRateIndexMaturity(Currency&amp;"ibor"&amp;Tenor,BA1817,Trigger)</f>
        <v>52399</v>
      </c>
      <c r="BC1817" s="320">
        <f>_xll.qlIndexFixing($AC$5,AZ1817,TRUE,_xll.ohTrigger(Trigger,Trigger12M))</f>
        <v>1.4772048921851159E-2</v>
      </c>
      <c r="BD1817" s="320">
        <f>_xll.qlIndexFixing($BE$1,AZ1817,TRUE,_xll.ohTrigger(Trigger,Trigger12M))</f>
        <v>1.4933484042997417E-2</v>
      </c>
    </row>
    <row r="1818" spans="51:56" ht="11.25" customHeight="1" x14ac:dyDescent="0.25">
      <c r="AY1818" s="159" t="s">
        <v>90</v>
      </c>
      <c r="AZ1818" s="158">
        <f>_xll.qlInterestRateIndexFixingDate(Currency&amp;"ibor"&amp;Tenor,BA1818,Trigger)</f>
        <v>52037</v>
      </c>
      <c r="BA1818" s="158">
        <f>_xll.qlCalendarAdvance(Calendar,BA1817,AY1818,"f",,Trigger)</f>
        <v>52041</v>
      </c>
      <c r="BB1818" s="158">
        <f>_xll.qlInterestRateIndexMaturity(Currency&amp;"ibor"&amp;Tenor,BA1818,Trigger)</f>
        <v>52406</v>
      </c>
      <c r="BC1818" s="320">
        <f>_xll.qlIndexFixing($AC$5,AZ1818,TRUE,_xll.ohTrigger(Trigger,Trigger12M))</f>
        <v>1.4773703151104465E-2</v>
      </c>
      <c r="BD1818" s="320">
        <f>_xll.qlIndexFixing($BE$1,AZ1818,TRUE,_xll.ohTrigger(Trigger,Trigger12M))</f>
        <v>1.4933893360030944E-2</v>
      </c>
    </row>
    <row r="1819" spans="51:56" ht="11.25" customHeight="1" x14ac:dyDescent="0.25">
      <c r="AY1819" s="159" t="s">
        <v>90</v>
      </c>
      <c r="AZ1819" s="158">
        <f>_xll.qlInterestRateIndexFixingDate(Currency&amp;"ibor"&amp;Tenor,BA1819,Trigger)</f>
        <v>52044</v>
      </c>
      <c r="BA1819" s="158">
        <f>_xll.qlCalendarAdvance(Calendar,BA1818,AY1819,"f",,Trigger)</f>
        <v>52048</v>
      </c>
      <c r="BB1819" s="158">
        <f>_xll.qlInterestRateIndexMaturity(Currency&amp;"ibor"&amp;Tenor,BA1819,Trigger)</f>
        <v>52413</v>
      </c>
      <c r="BC1819" s="320">
        <f>_xll.qlIndexFixing($AC$5,AZ1819,TRUE,_xll.ohTrigger(Trigger,Trigger12M))</f>
        <v>1.4775358434433828E-2</v>
      </c>
      <c r="BD1819" s="320">
        <f>_xll.qlIndexFixing($BE$1,AZ1819,TRUE,_xll.ohTrigger(Trigger,Trigger12M))</f>
        <v>1.4934295292254558E-2</v>
      </c>
    </row>
    <row r="1820" spans="51:56" ht="11.25" customHeight="1" x14ac:dyDescent="0.25">
      <c r="AY1820" s="159" t="s">
        <v>90</v>
      </c>
      <c r="AZ1820" s="158">
        <f>_xll.qlInterestRateIndexFixingDate(Currency&amp;"ibor"&amp;Tenor,BA1820,Trigger)</f>
        <v>52051</v>
      </c>
      <c r="BA1820" s="158">
        <f>_xll.qlCalendarAdvance(Calendar,BA1819,AY1820,"f",,Trigger)</f>
        <v>52055</v>
      </c>
      <c r="BB1820" s="158">
        <f>_xll.qlInterestRateIndexMaturity(Currency&amp;"ibor"&amp;Tenor,BA1820,Trigger)</f>
        <v>52420</v>
      </c>
      <c r="BC1820" s="320">
        <f>_xll.qlIndexFixing($AC$5,AZ1820,TRUE,_xll.ohTrigger(Trigger,Trigger12M))</f>
        <v>1.4777014771844288E-2</v>
      </c>
      <c r="BD1820" s="320">
        <f>_xll.qlIndexFixing($BE$1,AZ1820,TRUE,_xll.ohTrigger(Trigger,Trigger12M))</f>
        <v>1.4934689822817298E-2</v>
      </c>
    </row>
    <row r="1821" spans="51:56" ht="11.25" customHeight="1" x14ac:dyDescent="0.25">
      <c r="AY1821" s="159" t="s">
        <v>90</v>
      </c>
      <c r="AZ1821" s="158">
        <f>_xll.qlInterestRateIndexFixingDate(Currency&amp;"ibor"&amp;Tenor,BA1821,Trigger)</f>
        <v>52058</v>
      </c>
      <c r="BA1821" s="158">
        <f>_xll.qlCalendarAdvance(Calendar,BA1820,AY1821,"f",,Trigger)</f>
        <v>52062</v>
      </c>
      <c r="BB1821" s="158">
        <f>_xll.qlInterestRateIndexMaturity(Currency&amp;"ibor"&amp;Tenor,BA1821,Trigger)</f>
        <v>52427</v>
      </c>
      <c r="BC1821" s="320">
        <f>_xll.qlIndexFixing($AC$5,AZ1821,TRUE,_xll.ohTrigger(Trigger,Trigger12M))</f>
        <v>1.4778672163340443E-2</v>
      </c>
      <c r="BD1821" s="320">
        <f>_xll.qlIndexFixing($BE$1,AZ1821,TRUE,_xll.ohTrigger(Trigger,Trigger12M))</f>
        <v>1.4935076934866672E-2</v>
      </c>
    </row>
    <row r="1822" spans="51:56" ht="11.25" customHeight="1" x14ac:dyDescent="0.25">
      <c r="AY1822" s="159" t="s">
        <v>90</v>
      </c>
      <c r="AZ1822" s="158">
        <f>_xll.qlInterestRateIndexFixingDate(Currency&amp;"ibor"&amp;Tenor,BA1822,Trigger)</f>
        <v>52065</v>
      </c>
      <c r="BA1822" s="158">
        <f>_xll.qlCalendarAdvance(Calendar,BA1821,AY1822,"f",,Trigger)</f>
        <v>52069</v>
      </c>
      <c r="BB1822" s="158">
        <f>_xll.qlInterestRateIndexMaturity(Currency&amp;"ibor"&amp;Tenor,BA1822,Trigger)</f>
        <v>52434</v>
      </c>
      <c r="BC1822" s="320">
        <f>_xll.qlIndexFixing($AC$5,AZ1822,TRUE,_xll.ohTrigger(Trigger,Trigger12M))</f>
        <v>1.4780330608928645E-2</v>
      </c>
      <c r="BD1822" s="320">
        <f>_xll.qlIndexFixing($BE$1,AZ1822,TRUE,_xll.ohTrigger(Trigger,Trigger12M))</f>
        <v>1.4935456611551724E-2</v>
      </c>
    </row>
    <row r="1823" spans="51:56" ht="11.25" customHeight="1" x14ac:dyDescent="0.25">
      <c r="AY1823" s="159" t="s">
        <v>90</v>
      </c>
      <c r="AZ1823" s="158">
        <f>_xll.qlInterestRateIndexFixingDate(Currency&amp;"ibor"&amp;Tenor,BA1823,Trigger)</f>
        <v>52072</v>
      </c>
      <c r="BA1823" s="158">
        <f>_xll.qlCalendarAdvance(Calendar,BA1822,AY1823,"f",,Trigger)</f>
        <v>52076</v>
      </c>
      <c r="BB1823" s="158">
        <f>_xll.qlInterestRateIndexMaturity(Currency&amp;"ibor"&amp;Tenor,BA1823,Trigger)</f>
        <v>52441</v>
      </c>
      <c r="BC1823" s="320">
        <f>_xll.qlIndexFixing($AC$5,AZ1823,TRUE,_xll.ohTrigger(Trigger,Trigger12M))</f>
        <v>1.4781990108613493E-2</v>
      </c>
      <c r="BD1823" s="320">
        <f>_xll.qlIndexFixing($BE$1,AZ1823,TRUE,_xll.ohTrigger(Trigger,Trigger12M))</f>
        <v>1.4935828836020395E-2</v>
      </c>
    </row>
    <row r="1824" spans="51:56" ht="11.25" customHeight="1" x14ac:dyDescent="0.25">
      <c r="AY1824" s="159" t="s">
        <v>90</v>
      </c>
      <c r="AZ1824" s="158">
        <f>_xll.qlInterestRateIndexFixingDate(Currency&amp;"ibor"&amp;Tenor,BA1824,Trigger)</f>
        <v>52079</v>
      </c>
      <c r="BA1824" s="158">
        <f>_xll.qlCalendarAdvance(Calendar,BA1823,AY1824,"f",,Trigger)</f>
        <v>52083</v>
      </c>
      <c r="BB1824" s="158">
        <f>_xll.qlInterestRateIndexMaturity(Currency&amp;"ibor"&amp;Tenor,BA1824,Trigger)</f>
        <v>52448</v>
      </c>
      <c r="BC1824" s="320">
        <f>_xll.qlIndexFixing($AC$5,AZ1824,TRUE,_xll.ohTrigger(Trigger,Trigger12M))</f>
        <v>1.4783650662400243E-2</v>
      </c>
      <c r="BD1824" s="320">
        <f>_xll.qlIndexFixing($BE$1,AZ1824,TRUE,_xll.ohTrigger(Trigger,Trigger12M))</f>
        <v>1.493619359142195E-2</v>
      </c>
    </row>
    <row r="1825" spans="51:56" ht="11.25" customHeight="1" x14ac:dyDescent="0.25">
      <c r="AY1825" s="159" t="s">
        <v>90</v>
      </c>
      <c r="AZ1825" s="158">
        <f>_xll.qlInterestRateIndexFixingDate(Currency&amp;"ibor"&amp;Tenor,BA1825,Trigger)</f>
        <v>52086</v>
      </c>
      <c r="BA1825" s="158">
        <f>_xll.qlCalendarAdvance(Calendar,BA1824,AY1825,"f",,Trigger)</f>
        <v>52090</v>
      </c>
      <c r="BB1825" s="158">
        <f>_xll.qlInterestRateIndexMaturity(Currency&amp;"ibor"&amp;Tenor,BA1825,Trigger)</f>
        <v>52455</v>
      </c>
      <c r="BC1825" s="320">
        <f>_xll.qlIndexFixing($AC$5,AZ1825,TRUE,_xll.ohTrigger(Trigger,Trigger12M))</f>
        <v>1.478531227029393E-2</v>
      </c>
      <c r="BD1825" s="320">
        <f>_xll.qlIndexFixing($BE$1,AZ1825,TRUE,_xll.ohTrigger(Trigger,Trigger12M))</f>
        <v>1.4936550860904769E-2</v>
      </c>
    </row>
    <row r="1826" spans="51:56" ht="11.25" customHeight="1" x14ac:dyDescent="0.25">
      <c r="AY1826" s="159" t="s">
        <v>90</v>
      </c>
      <c r="AZ1826" s="158">
        <f>_xll.qlInterestRateIndexFixingDate(Currency&amp;"ibor"&amp;Tenor,BA1826,Trigger)</f>
        <v>52093</v>
      </c>
      <c r="BA1826" s="158">
        <f>_xll.qlCalendarAdvance(Calendar,BA1825,AY1826,"f",,Trigger)</f>
        <v>52097</v>
      </c>
      <c r="BB1826" s="158">
        <f>_xll.qlInterestRateIndexMaturity(Currency&amp;"ibor"&amp;Tenor,BA1826,Trigger)</f>
        <v>52462</v>
      </c>
      <c r="BC1826" s="320">
        <f>_xll.qlIndexFixing($AC$5,AZ1826,TRUE,_xll.ohTrigger(Trigger,Trigger12M))</f>
        <v>1.478697493230025E-2</v>
      </c>
      <c r="BD1826" s="320">
        <f>_xll.qlIndexFixing($BE$1,AZ1826,TRUE,_xll.ohTrigger(Trigger,Trigger12M))</f>
        <v>1.4936900627618772E-2</v>
      </c>
    </row>
    <row r="1827" spans="51:56" ht="11.25" customHeight="1" x14ac:dyDescent="0.25">
      <c r="AY1827" s="159" t="s">
        <v>90</v>
      </c>
      <c r="AZ1827" s="158">
        <f>_xll.qlInterestRateIndexFixingDate(Currency&amp;"ibor"&amp;Tenor,BA1827,Trigger)</f>
        <v>52100</v>
      </c>
      <c r="BA1827" s="158">
        <f>_xll.qlCalendarAdvance(Calendar,BA1826,AY1827,"f",,Trigger)</f>
        <v>52104</v>
      </c>
      <c r="BB1827" s="158">
        <f>_xll.qlInterestRateIndexMaturity(Currency&amp;"ibor"&amp;Tenor,BA1827,Trigger)</f>
        <v>52469</v>
      </c>
      <c r="BC1827" s="320">
        <f>_xll.qlIndexFixing($AC$5,AZ1827,TRUE,_xll.ohTrigger(Trigger,Trigger12M))</f>
        <v>1.4788638648424461E-2</v>
      </c>
      <c r="BD1827" s="320">
        <f>_xll.qlIndexFixing($BE$1,AZ1827,TRUE,_xll.ohTrigger(Trigger,Trigger12M))</f>
        <v>1.4937242874712122E-2</v>
      </c>
    </row>
    <row r="1828" spans="51:56" ht="11.25" customHeight="1" x14ac:dyDescent="0.25">
      <c r="AY1828" s="159" t="s">
        <v>90</v>
      </c>
      <c r="AZ1828" s="158">
        <f>_xll.qlInterestRateIndexFixingDate(Currency&amp;"ibor"&amp;Tenor,BA1828,Trigger)</f>
        <v>52107</v>
      </c>
      <c r="BA1828" s="158">
        <f>_xll.qlCalendarAdvance(Calendar,BA1827,AY1828,"f",,Trigger)</f>
        <v>52111</v>
      </c>
      <c r="BB1828" s="158">
        <f>_xll.qlInterestRateIndexMaturity(Currency&amp;"ibor"&amp;Tenor,BA1828,Trigger)</f>
        <v>52476</v>
      </c>
      <c r="BC1828" s="320">
        <f>_xll.qlIndexFixing($AC$5,AZ1828,TRUE,_xll.ohTrigger(Trigger,Trigger12M))</f>
        <v>1.4790303418671378E-2</v>
      </c>
      <c r="BD1828" s="320">
        <f>_xll.qlIndexFixing($BE$1,AZ1828,TRUE,_xll.ohTrigger(Trigger,Trigger12M))</f>
        <v>1.4937577585334519E-2</v>
      </c>
    </row>
    <row r="1829" spans="51:56" ht="11.25" customHeight="1" x14ac:dyDescent="0.25">
      <c r="AY1829" s="159" t="s">
        <v>90</v>
      </c>
      <c r="AZ1829" s="158">
        <f>_xll.qlInterestRateIndexFixingDate(Currency&amp;"ibor"&amp;Tenor,BA1829,Trigger)</f>
        <v>52114</v>
      </c>
      <c r="BA1829" s="158">
        <f>_xll.qlCalendarAdvance(Calendar,BA1828,AY1829,"f",,Trigger)</f>
        <v>52118</v>
      </c>
      <c r="BB1829" s="158">
        <f>_xll.qlInterestRateIndexMaturity(Currency&amp;"ibor"&amp;Tenor,BA1829,Trigger)</f>
        <v>52483</v>
      </c>
      <c r="BC1829" s="320">
        <f>_xll.qlIndexFixing($AC$5,AZ1829,TRUE,_xll.ohTrigger(Trigger,Trigger12M))</f>
        <v>1.4791969243046257E-2</v>
      </c>
      <c r="BD1829" s="320">
        <f>_xll.qlIndexFixing($BE$1,AZ1829,TRUE,_xll.ohTrigger(Trigger,Trigger12M))</f>
        <v>1.493790474263566E-2</v>
      </c>
    </row>
    <row r="1830" spans="51:56" ht="11.25" customHeight="1" x14ac:dyDescent="0.25">
      <c r="AY1830" s="159" t="s">
        <v>90</v>
      </c>
      <c r="AZ1830" s="158">
        <f>_xll.qlInterestRateIndexFixingDate(Currency&amp;"ibor"&amp;Tenor,BA1830,Trigger)</f>
        <v>52121</v>
      </c>
      <c r="BA1830" s="158">
        <f>_xll.qlCalendarAdvance(Calendar,BA1829,AY1830,"f",,Trigger)</f>
        <v>52125</v>
      </c>
      <c r="BB1830" s="158">
        <f>_xll.qlInterestRateIndexMaturity(Currency&amp;"ibor"&amp;Tenor,BA1830,Trigger)</f>
        <v>52490</v>
      </c>
      <c r="BC1830" s="320">
        <f>_xll.qlIndexFixing($AC$5,AZ1830,TRUE,_xll.ohTrigger(Trigger,Trigger12M))</f>
        <v>1.4793636121554795E-2</v>
      </c>
      <c r="BD1830" s="320">
        <f>_xll.qlIndexFixing($BE$1,AZ1830,TRUE,_xll.ohTrigger(Trigger,Trigger12M))</f>
        <v>1.4938224329764585E-2</v>
      </c>
    </row>
    <row r="1831" spans="51:56" ht="11.25" customHeight="1" x14ac:dyDescent="0.25">
      <c r="AY1831" s="159" t="s">
        <v>90</v>
      </c>
      <c r="AZ1831" s="158">
        <f>_xll.qlInterestRateIndexFixingDate(Currency&amp;"ibor"&amp;Tenor,BA1831,Trigger)</f>
        <v>52128</v>
      </c>
      <c r="BA1831" s="158">
        <f>_xll.qlCalendarAdvance(Calendar,BA1830,AY1831,"f",,Trigger)</f>
        <v>52132</v>
      </c>
      <c r="BB1831" s="158">
        <f>_xll.qlInterestRateIndexMaturity(Currency&amp;"ibor"&amp;Tenor,BA1831,Trigger)</f>
        <v>52497</v>
      </c>
      <c r="BC1831" s="320">
        <f>_xll.qlIndexFixing($AC$5,AZ1831,TRUE,_xll.ohTrigger(Trigger,Trigger12M))</f>
        <v>1.4795304054202025E-2</v>
      </c>
      <c r="BD1831" s="320">
        <f>_xll.qlIndexFixing($BE$1,AZ1831,TRUE,_xll.ohTrigger(Trigger,Trigger12M))</f>
        <v>1.4938536329871431E-2</v>
      </c>
    </row>
    <row r="1832" spans="51:56" ht="11.25" customHeight="1" x14ac:dyDescent="0.25">
      <c r="AY1832" s="159" t="s">
        <v>90</v>
      </c>
      <c r="AZ1832" s="158">
        <f>_xll.qlInterestRateIndexFixingDate(Currency&amp;"ibor"&amp;Tenor,BA1832,Trigger)</f>
        <v>52135</v>
      </c>
      <c r="BA1832" s="158">
        <f>_xll.qlCalendarAdvance(Calendar,BA1831,AY1832,"f",,Trigger)</f>
        <v>52139</v>
      </c>
      <c r="BB1832" s="158">
        <f>_xll.qlInterestRateIndexMaturity(Currency&amp;"ibor"&amp;Tenor,BA1832,Trigger)</f>
        <v>52504</v>
      </c>
      <c r="BC1832" s="320">
        <f>_xll.qlIndexFixing($AC$5,AZ1832,TRUE,_xll.ohTrigger(Trigger,Trigger12M))</f>
        <v>1.4796973040993205E-2</v>
      </c>
      <c r="BD1832" s="320">
        <f>_xll.qlIndexFixing($BE$1,AZ1832,TRUE,_xll.ohTrigger(Trigger,Trigger12M))</f>
        <v>1.4938840726106333E-2</v>
      </c>
    </row>
    <row r="1833" spans="51:56" ht="11.25" customHeight="1" x14ac:dyDescent="0.25">
      <c r="AY1833" s="159" t="s">
        <v>90</v>
      </c>
      <c r="AZ1833" s="158">
        <f>_xll.qlInterestRateIndexFixingDate(Currency&amp;"ibor"&amp;Tenor,BA1833,Trigger)</f>
        <v>52142</v>
      </c>
      <c r="BA1833" s="158">
        <f>_xll.qlCalendarAdvance(Calendar,BA1832,AY1833,"f",,Trigger)</f>
        <v>52146</v>
      </c>
      <c r="BB1833" s="158">
        <f>_xll.qlInterestRateIndexMaturity(Currency&amp;"ibor"&amp;Tenor,BA1833,Trigger)</f>
        <v>52511</v>
      </c>
      <c r="BC1833" s="320">
        <f>_xll.qlIndexFixing($AC$5,AZ1833,TRUE,_xll.ohTrigger(Trigger,Trigger12M))</f>
        <v>1.4798643081933155E-2</v>
      </c>
      <c r="BD1833" s="320">
        <f>_xll.qlIndexFixing($BE$1,AZ1833,TRUE,_xll.ohTrigger(Trigger,Trigger12M))</f>
        <v>1.4939137501618554E-2</v>
      </c>
    </row>
    <row r="1834" spans="51:56" ht="11.25" customHeight="1" x14ac:dyDescent="0.25">
      <c r="AY1834" s="159" t="s">
        <v>90</v>
      </c>
      <c r="AZ1834" s="158">
        <f>_xll.qlInterestRateIndexFixingDate(Currency&amp;"ibor"&amp;Tenor,BA1834,Trigger)</f>
        <v>52149</v>
      </c>
      <c r="BA1834" s="158">
        <f>_xll.qlCalendarAdvance(Calendar,BA1833,AY1834,"f",,Trigger)</f>
        <v>52153</v>
      </c>
      <c r="BB1834" s="158">
        <f>_xll.qlInterestRateIndexMaturity(Currency&amp;"ibor"&amp;Tenor,BA1834,Trigger)</f>
        <v>52518</v>
      </c>
      <c r="BC1834" s="320">
        <f>_xll.qlIndexFixing($AC$5,AZ1834,TRUE,_xll.ohTrigger(Trigger,Trigger12M))</f>
        <v>1.4800314177028224E-2</v>
      </c>
      <c r="BD1834" s="320">
        <f>_xll.qlIndexFixing($BE$1,AZ1834,TRUE,_xll.ohTrigger(Trigger,Trigger12M))</f>
        <v>1.4939426639559102E-2</v>
      </c>
    </row>
    <row r="1835" spans="51:56" ht="11.25" customHeight="1" x14ac:dyDescent="0.25">
      <c r="AY1835" s="159" t="s">
        <v>90</v>
      </c>
      <c r="AZ1835" s="158">
        <f>_xll.qlInterestRateIndexFixingDate(Currency&amp;"ibor"&amp;Tenor,BA1835,Trigger)</f>
        <v>52156</v>
      </c>
      <c r="BA1835" s="158">
        <f>_xll.qlCalendarAdvance(Calendar,BA1834,AY1835,"f",,Trigger)</f>
        <v>52160</v>
      </c>
      <c r="BB1835" s="158">
        <f>_xll.qlInterestRateIndexMaturity(Currency&amp;"ibor"&amp;Tenor,BA1835,Trigger)</f>
        <v>52525</v>
      </c>
      <c r="BC1835" s="320">
        <f>_xll.qlIndexFixing($AC$5,AZ1835,TRUE,_xll.ohTrigger(Trigger,Trigger12M))</f>
        <v>1.4801986326282792E-2</v>
      </c>
      <c r="BD1835" s="320">
        <f>_xll.qlIndexFixing($BE$1,AZ1835,TRUE,_xll.ohTrigger(Trigger,Trigger12M))</f>
        <v>1.4939708123077898E-2</v>
      </c>
    </row>
    <row r="1836" spans="51:56" ht="11.25" customHeight="1" x14ac:dyDescent="0.25">
      <c r="AY1836" s="159" t="s">
        <v>90</v>
      </c>
      <c r="AZ1836" s="158">
        <f>_xll.qlInterestRateIndexFixingDate(Currency&amp;"ibor"&amp;Tenor,BA1836,Trigger)</f>
        <v>52163</v>
      </c>
      <c r="BA1836" s="158">
        <f>_xll.qlCalendarAdvance(Calendar,BA1835,AY1836,"f",,Trigger)</f>
        <v>52167</v>
      </c>
      <c r="BB1836" s="158">
        <f>_xll.qlInterestRateIndexMaturity(Currency&amp;"ibor"&amp;Tenor,BA1836,Trigger)</f>
        <v>52532</v>
      </c>
      <c r="BC1836" s="320">
        <f>_xll.qlIndexFixing($AC$5,AZ1836,TRUE,_xll.ohTrigger(Trigger,Trigger12M))</f>
        <v>1.4803659529702334E-2</v>
      </c>
      <c r="BD1836" s="320">
        <f>_xll.qlIndexFixing($BE$1,AZ1836,TRUE,_xll.ohTrigger(Trigger,Trigger12M))</f>
        <v>1.4939981935325513E-2</v>
      </c>
    </row>
    <row r="1837" spans="51:56" ht="11.25" customHeight="1" x14ac:dyDescent="0.25">
      <c r="AY1837" s="159" t="s">
        <v>90</v>
      </c>
      <c r="AZ1837" s="158">
        <f>_xll.qlInterestRateIndexFixingDate(Currency&amp;"ibor"&amp;Tenor,BA1837,Trigger)</f>
        <v>52170</v>
      </c>
      <c r="BA1837" s="158">
        <f>_xll.qlCalendarAdvance(Calendar,BA1836,AY1837,"f",,Trigger)</f>
        <v>52174</v>
      </c>
      <c r="BB1837" s="158">
        <f>_xll.qlInterestRateIndexMaturity(Currency&amp;"ibor"&amp;Tenor,BA1837,Trigger)</f>
        <v>52539</v>
      </c>
      <c r="BC1837" s="320">
        <f>_xll.qlIndexFixing($AC$5,AZ1837,TRUE,_xll.ohTrigger(Trigger,Trigger12M))</f>
        <v>1.4805333787292109E-2</v>
      </c>
      <c r="BD1837" s="320">
        <f>_xll.qlIndexFixing($BE$1,AZ1837,TRUE,_xll.ohTrigger(Trigger,Trigger12M))</f>
        <v>1.494024805945296E-2</v>
      </c>
    </row>
    <row r="1838" spans="51:56" ht="11.25" customHeight="1" x14ac:dyDescent="0.25">
      <c r="AY1838" s="159" t="s">
        <v>90</v>
      </c>
      <c r="AZ1838" s="158">
        <f>_xll.qlInterestRateIndexFixingDate(Currency&amp;"ibor"&amp;Tenor,BA1838,Trigger)</f>
        <v>52177</v>
      </c>
      <c r="BA1838" s="158">
        <f>_xll.qlCalendarAdvance(Calendar,BA1837,AY1838,"f",,Trigger)</f>
        <v>52181</v>
      </c>
      <c r="BB1838" s="158">
        <f>_xll.qlInterestRateIndexMaturity(Currency&amp;"ibor"&amp;Tenor,BA1838,Trigger)</f>
        <v>52546</v>
      </c>
      <c r="BC1838" s="320">
        <f>_xll.qlIndexFixing($AC$5,AZ1838,TRUE,_xll.ohTrigger(Trigger,Trigger12M))</f>
        <v>1.4807009099057586E-2</v>
      </c>
      <c r="BD1838" s="320">
        <f>_xll.qlIndexFixing($BE$1,AZ1838,TRUE,_xll.ohTrigger(Trigger,Trigger12M))</f>
        <v>1.4940506478610813E-2</v>
      </c>
    </row>
    <row r="1839" spans="51:56" ht="11.25" customHeight="1" x14ac:dyDescent="0.25">
      <c r="AY1839" s="159" t="s">
        <v>90</v>
      </c>
      <c r="AZ1839" s="158">
        <f>_xll.qlInterestRateIndexFixingDate(Currency&amp;"ibor"&amp;Tenor,BA1839,Trigger)</f>
        <v>52184</v>
      </c>
      <c r="BA1839" s="158">
        <f>_xll.qlCalendarAdvance(Calendar,BA1838,AY1839,"f",,Trigger)</f>
        <v>52188</v>
      </c>
      <c r="BB1839" s="158">
        <f>_xll.qlInterestRateIndexMaturity(Currency&amp;"ibor"&amp;Tenor,BA1839,Trigger)</f>
        <v>52553</v>
      </c>
      <c r="BC1839" s="320">
        <f>_xll.qlIndexFixing($AC$5,AZ1839,TRUE,_xll.ohTrigger(Trigger,Trigger12M))</f>
        <v>1.4808685465003808E-2</v>
      </c>
      <c r="BD1839" s="320">
        <f>_xll.qlIndexFixing($BE$1,AZ1839,TRUE,_xll.ohTrigger(Trigger,Trigger12M))</f>
        <v>1.4940757175949646E-2</v>
      </c>
    </row>
    <row r="1840" spans="51:56" ht="11.25" customHeight="1" x14ac:dyDescent="0.25">
      <c r="AY1840" s="159" t="s">
        <v>90</v>
      </c>
      <c r="AZ1840" s="158">
        <f>_xll.qlInterestRateIndexFixingDate(Currency&amp;"ibor"&amp;Tenor,BA1840,Trigger)</f>
        <v>52191</v>
      </c>
      <c r="BA1840" s="158">
        <f>_xll.qlCalendarAdvance(Calendar,BA1839,AY1840,"f",,Trigger)</f>
        <v>52195</v>
      </c>
      <c r="BB1840" s="158">
        <f>_xll.qlInterestRateIndexMaturity(Currency&amp;"ibor"&amp;Tenor,BA1840,Trigger)</f>
        <v>52560</v>
      </c>
      <c r="BC1840" s="320">
        <f>_xll.qlIndexFixing($AC$5,AZ1840,TRUE,_xll.ohTrigger(Trigger,Trigger12M))</f>
        <v>1.4810362885136029E-2</v>
      </c>
      <c r="BD1840" s="320">
        <f>_xll.qlIndexFixing($BE$1,AZ1840,TRUE,_xll.ohTrigger(Trigger,Trigger12M))</f>
        <v>1.4941000134621348E-2</v>
      </c>
    </row>
    <row r="1841" spans="51:56" ht="11.25" customHeight="1" x14ac:dyDescent="0.25">
      <c r="AY1841" s="159" t="s">
        <v>90</v>
      </c>
      <c r="AZ1841" s="158">
        <f>_xll.qlInterestRateIndexFixingDate(Currency&amp;"ibor"&amp;Tenor,BA1841,Trigger)</f>
        <v>52198</v>
      </c>
      <c r="BA1841" s="158">
        <f>_xll.qlCalendarAdvance(Calendar,BA1840,AY1841,"f",,Trigger)</f>
        <v>52202</v>
      </c>
      <c r="BB1841" s="158">
        <f>_xll.qlInterestRateIndexMaturity(Currency&amp;"ibor"&amp;Tenor,BA1841,Trigger)</f>
        <v>52567</v>
      </c>
      <c r="BC1841" s="320">
        <f>_xll.qlIndexFixing($AC$5,AZ1841,TRUE,_xll.ohTrigger(Trigger,Trigger12M))</f>
        <v>1.4812041359459941E-2</v>
      </c>
      <c r="BD1841" s="320">
        <f>_xll.qlIndexFixing($BE$1,AZ1841,TRUE,_xll.ohTrigger(Trigger,Trigger12M))</f>
        <v>1.494123533777693E-2</v>
      </c>
    </row>
    <row r="1842" spans="51:56" ht="11.25" customHeight="1" x14ac:dyDescent="0.25">
      <c r="AY1842" s="159" t="s">
        <v>90</v>
      </c>
      <c r="AZ1842" s="158">
        <f>_xll.qlInterestRateIndexFixingDate(Currency&amp;"ibor"&amp;Tenor,BA1842,Trigger)</f>
        <v>52205</v>
      </c>
      <c r="BA1842" s="158">
        <f>_xll.qlCalendarAdvance(Calendar,BA1841,AY1842,"f",,Trigger)</f>
        <v>52209</v>
      </c>
      <c r="BB1842" s="158">
        <f>_xll.qlInterestRateIndexMaturity(Currency&amp;"ibor"&amp;Tenor,BA1842,Trigger)</f>
        <v>52574</v>
      </c>
      <c r="BC1842" s="320">
        <f>_xll.qlIndexFixing($AC$5,AZ1842,TRUE,_xll.ohTrigger(Trigger,Trigger12M))</f>
        <v>1.4813720887980365E-2</v>
      </c>
      <c r="BD1842" s="320">
        <f>_xll.qlIndexFixing($BE$1,AZ1842,TRUE,_xll.ohTrigger(Trigger,Trigger12M))</f>
        <v>1.4941462768567624E-2</v>
      </c>
    </row>
    <row r="1843" spans="51:56" ht="11.25" customHeight="1" x14ac:dyDescent="0.25">
      <c r="AY1843" s="159" t="s">
        <v>90</v>
      </c>
      <c r="AZ1843" s="158">
        <f>_xll.qlInterestRateIndexFixingDate(Currency&amp;"ibor"&amp;Tenor,BA1843,Trigger)</f>
        <v>52212</v>
      </c>
      <c r="BA1843" s="158">
        <f>_xll.qlCalendarAdvance(Calendar,BA1842,AY1843,"f",,Trigger)</f>
        <v>52216</v>
      </c>
      <c r="BB1843" s="158">
        <f>_xll.qlInterestRateIndexMaturity(Currency&amp;"ibor"&amp;Tenor,BA1843,Trigger)</f>
        <v>52581</v>
      </c>
      <c r="BC1843" s="320">
        <f>_xll.qlIndexFixing($AC$5,AZ1843,TRUE,_xll.ohTrigger(Trigger,Trigger12M))</f>
        <v>1.4815401470702995E-2</v>
      </c>
      <c r="BD1843" s="320">
        <f>_xll.qlIndexFixing($BE$1,AZ1843,TRUE,_xll.ohTrigger(Trigger,Trigger12M))</f>
        <v>1.4941682410145755E-2</v>
      </c>
    </row>
    <row r="1844" spans="51:56" ht="11.25" customHeight="1" x14ac:dyDescent="0.25">
      <c r="AY1844" s="159" t="s">
        <v>90</v>
      </c>
      <c r="AZ1844" s="158">
        <f>_xll.qlInterestRateIndexFixingDate(Currency&amp;"ibor"&amp;Tenor,BA1844,Trigger)</f>
        <v>52219</v>
      </c>
      <c r="BA1844" s="158">
        <f>_xll.qlCalendarAdvance(Calendar,BA1843,AY1844,"f",,Trigger)</f>
        <v>52223</v>
      </c>
      <c r="BB1844" s="158">
        <f>_xll.qlInterestRateIndexMaturity(Currency&amp;"ibor"&amp;Tenor,BA1844,Trigger)</f>
        <v>52588</v>
      </c>
      <c r="BC1844" s="320">
        <f>_xll.qlIndexFixing($AC$5,AZ1844,TRUE,_xll.ohTrigger(Trigger,Trigger12M))</f>
        <v>1.4817083107633085E-2</v>
      </c>
      <c r="BD1844" s="320">
        <f>_xll.qlIndexFixing($BE$1,AZ1844,TRUE,_xll.ohTrigger(Trigger,Trigger12M))</f>
        <v>1.4941894245662335E-2</v>
      </c>
    </row>
    <row r="1845" spans="51:56" ht="11.25" customHeight="1" x14ac:dyDescent="0.25">
      <c r="AY1845" s="159" t="s">
        <v>90</v>
      </c>
      <c r="AZ1845" s="158">
        <f>_xll.qlInterestRateIndexFixingDate(Currency&amp;"ibor"&amp;Tenor,BA1845,Trigger)</f>
        <v>52224</v>
      </c>
      <c r="BA1845" s="158">
        <f>_xll.qlCalendarAdvance(Calendar,BA1844,AY1845,"f",,Trigger)</f>
        <v>52230</v>
      </c>
      <c r="BB1845" s="158">
        <f>_xll.qlInterestRateIndexMaturity(Currency&amp;"ibor"&amp;Tenor,BA1845,Trigger)</f>
        <v>52595</v>
      </c>
      <c r="BC1845" s="320">
        <f>_xll.qlIndexFixing($AC$5,AZ1845,TRUE,_xll.ohTrigger(Trigger,Trigger12M))</f>
        <v>1.4818765798775453E-2</v>
      </c>
      <c r="BD1845" s="320">
        <f>_xll.qlIndexFixing($BE$1,AZ1845,TRUE,_xll.ohTrigger(Trigger,Trigger12M))</f>
        <v>1.494209825826991E-2</v>
      </c>
    </row>
    <row r="1846" spans="51:56" ht="11.25" customHeight="1" x14ac:dyDescent="0.25">
      <c r="AY1846" s="159" t="s">
        <v>90</v>
      </c>
      <c r="AZ1846" s="158">
        <f>_xll.qlInterestRateIndexFixingDate(Currency&amp;"ibor"&amp;Tenor,BA1846,Trigger)</f>
        <v>52233</v>
      </c>
      <c r="BA1846" s="158">
        <f>_xll.qlCalendarAdvance(Calendar,BA1845,AY1846,"f",,Trigger)</f>
        <v>52237</v>
      </c>
      <c r="BB1846" s="158">
        <f>_xll.qlInterestRateIndexMaturity(Currency&amp;"ibor"&amp;Tenor,BA1846,Trigger)</f>
        <v>52602</v>
      </c>
      <c r="BC1846" s="320">
        <f>_xll.qlIndexFixing($AC$5,AZ1846,TRUE,_xll.ohTrigger(Trigger,Trigger12M))</f>
        <v>1.4820449544135797E-2</v>
      </c>
      <c r="BD1846" s="320">
        <f>_xll.qlIndexFixing($BE$1,AZ1846,TRUE,_xll.ohTrigger(Trigger,Trigger12M))</f>
        <v>1.4942294431120367E-2</v>
      </c>
    </row>
    <row r="1847" spans="51:56" ht="11.25" customHeight="1" x14ac:dyDescent="0.25">
      <c r="AY1847" s="159" t="s">
        <v>90</v>
      </c>
      <c r="AZ1847" s="158">
        <f>_xll.qlInterestRateIndexFixingDate(Currency&amp;"ibor"&amp;Tenor,BA1847,Trigger)</f>
        <v>52240</v>
      </c>
      <c r="BA1847" s="158">
        <f>_xll.qlCalendarAdvance(Calendar,BA1846,AY1847,"f",,Trigger)</f>
        <v>52244</v>
      </c>
      <c r="BB1847" s="158">
        <f>_xll.qlInterestRateIndexMaturity(Currency&amp;"ibor"&amp;Tenor,BA1847,Trigger)</f>
        <v>52609</v>
      </c>
      <c r="BC1847" s="320">
        <f>_xll.qlIndexFixing($AC$5,AZ1847,TRUE,_xll.ohTrigger(Trigger,Trigger12M))</f>
        <v>1.4822134343719368E-2</v>
      </c>
      <c r="BD1847" s="320">
        <f>_xll.qlIndexFixing($BE$1,AZ1847,TRUE,_xll.ohTrigger(Trigger,Trigger12M))</f>
        <v>1.4942482747366032E-2</v>
      </c>
    </row>
    <row r="1848" spans="51:56" ht="11.25" customHeight="1" x14ac:dyDescent="0.25">
      <c r="AY1848" s="159" t="s">
        <v>90</v>
      </c>
      <c r="AZ1848" s="158">
        <f>_xll.qlInterestRateIndexFixingDate(Currency&amp;"ibor"&amp;Tenor,BA1848,Trigger)</f>
        <v>52247</v>
      </c>
      <c r="BA1848" s="158">
        <f>_xll.qlCalendarAdvance(Calendar,BA1847,AY1848,"f",,Trigger)</f>
        <v>52251</v>
      </c>
      <c r="BB1848" s="158">
        <f>_xll.qlInterestRateIndexMaturity(Currency&amp;"ibor"&amp;Tenor,BA1848,Trigger)</f>
        <v>52616</v>
      </c>
      <c r="BC1848" s="320">
        <f>_xll.qlIndexFixing($AC$5,AZ1848,TRUE,_xll.ohTrigger(Trigger,Trigger12M))</f>
        <v>1.4823820197531425E-2</v>
      </c>
      <c r="BD1848" s="320">
        <f>_xll.qlIndexFixing($BE$1,AZ1848,TRUE,_xll.ohTrigger(Trigger,Trigger12M))</f>
        <v>1.4942663190159671E-2</v>
      </c>
    </row>
    <row r="1849" spans="51:56" ht="11.25" customHeight="1" x14ac:dyDescent="0.25">
      <c r="AY1849" s="159" t="s">
        <v>90</v>
      </c>
      <c r="AZ1849" s="158">
        <f>_xll.qlInterestRateIndexFixingDate(Currency&amp;"ibor"&amp;Tenor,BA1849,Trigger)</f>
        <v>52254</v>
      </c>
      <c r="BA1849" s="158">
        <f>_xll.qlCalendarAdvance(Calendar,BA1848,AY1849,"f",,Trigger)</f>
        <v>52258</v>
      </c>
      <c r="BB1849" s="158">
        <f>_xll.qlInterestRateIndexMaturity(Currency&amp;"ibor"&amp;Tenor,BA1849,Trigger)</f>
        <v>52623</v>
      </c>
      <c r="BC1849" s="320">
        <f>_xll.qlIndexFixing($AC$5,AZ1849,TRUE,_xll.ohTrigger(Trigger,Trigger12M))</f>
        <v>1.4825507105577661E-2</v>
      </c>
      <c r="BD1849" s="320">
        <f>_xll.qlIndexFixing($BE$1,AZ1849,TRUE,_xll.ohTrigger(Trigger,Trigger12M))</f>
        <v>1.4942835742653609E-2</v>
      </c>
    </row>
    <row r="1850" spans="51:56" ht="11.25" customHeight="1" x14ac:dyDescent="0.25">
      <c r="AY1850" s="159" t="s">
        <v>90</v>
      </c>
      <c r="AZ1850" s="158">
        <f>_xll.qlInterestRateIndexFixingDate(Currency&amp;"ibor"&amp;Tenor,BA1850,Trigger)</f>
        <v>52261</v>
      </c>
      <c r="BA1850" s="158">
        <f>_xll.qlCalendarAdvance(Calendar,BA1849,AY1850,"f",,Trigger)</f>
        <v>52265</v>
      </c>
      <c r="BB1850" s="158">
        <f>_xll.qlInterestRateIndexMaturity(Currency&amp;"ibor"&amp;Tenor,BA1850,Trigger)</f>
        <v>52630</v>
      </c>
      <c r="BC1850" s="320">
        <f>_xll.qlIndexFixing($AC$5,AZ1850,TRUE,_xll.ohTrigger(Trigger,Trigger12M))</f>
        <v>1.4827195067862895E-2</v>
      </c>
      <c r="BD1850" s="320">
        <f>_xll.qlIndexFixing($BE$1,AZ1850,TRUE,_xll.ohTrigger(Trigger,Trigger12M))</f>
        <v>1.4943000388001046E-2</v>
      </c>
    </row>
    <row r="1851" spans="51:56" ht="11.25" customHeight="1" x14ac:dyDescent="0.25">
      <c r="AY1851" s="159" t="s">
        <v>90</v>
      </c>
      <c r="AZ1851" s="158">
        <f>_xll.qlInterestRateIndexFixingDate(Currency&amp;"ibor"&amp;Tenor,BA1851,Trigger)</f>
        <v>52268</v>
      </c>
      <c r="BA1851" s="158">
        <f>_xll.qlCalendarAdvance(Calendar,BA1850,AY1851,"f",,Trigger)</f>
        <v>52272</v>
      </c>
      <c r="BB1851" s="158">
        <f>_xll.qlInterestRateIndexMaturity(Currency&amp;"ibor"&amp;Tenor,BA1851,Trigger)</f>
        <v>52637</v>
      </c>
      <c r="BC1851" s="320">
        <f>_xll.qlIndexFixing($AC$5,AZ1851,TRUE,_xll.ohTrigger(Trigger,Trigger12M))</f>
        <v>1.4828884084392382E-2</v>
      </c>
      <c r="BD1851" s="320">
        <f>_xll.qlIndexFixing($BE$1,AZ1851,TRUE,_xll.ohTrigger(Trigger,Trigger12M))</f>
        <v>1.4943157109354311E-2</v>
      </c>
    </row>
    <row r="1852" spans="51:56" ht="11.25" customHeight="1" x14ac:dyDescent="0.25">
      <c r="AY1852" s="159" t="s">
        <v>90</v>
      </c>
      <c r="AZ1852" s="158">
        <f>_xll.qlInterestRateIndexFixingDate(Currency&amp;"ibor"&amp;Tenor,BA1852,Trigger)</f>
        <v>52275</v>
      </c>
      <c r="BA1852" s="158">
        <f>_xll.qlCalendarAdvance(Calendar,BA1851,AY1852,"f",,Trigger)</f>
        <v>52279</v>
      </c>
      <c r="BB1852" s="158">
        <f>_xll.qlInterestRateIndexMaturity(Currency&amp;"ibor"&amp;Tenor,BA1852,Trigger)</f>
        <v>52644</v>
      </c>
      <c r="BC1852" s="320">
        <f>_xll.qlIndexFixing($AC$5,AZ1852,TRUE,_xll.ohTrigger(Trigger,Trigger12M))</f>
        <v>1.4830574155172036E-2</v>
      </c>
      <c r="BD1852" s="320">
        <f>_xll.qlIndexFixing($BE$1,AZ1852,TRUE,_xll.ohTrigger(Trigger,Trigger12M))</f>
        <v>1.4943305889867262E-2</v>
      </c>
    </row>
    <row r="1853" spans="51:56" ht="11.25" customHeight="1" x14ac:dyDescent="0.25">
      <c r="AY1853" s="159" t="s">
        <v>90</v>
      </c>
      <c r="AZ1853" s="158">
        <f>_xll.qlInterestRateIndexFixingDate(Currency&amp;"ibor"&amp;Tenor,BA1853,Trigger)</f>
        <v>52282</v>
      </c>
      <c r="BA1853" s="158">
        <f>_xll.qlCalendarAdvance(Calendar,BA1852,AY1853,"f",,Trigger)</f>
        <v>52286</v>
      </c>
      <c r="BB1853" s="158">
        <f>_xll.qlInterestRateIndexMaturity(Currency&amp;"ibor"&amp;Tenor,BA1853,Trigger)</f>
        <v>52651</v>
      </c>
      <c r="BC1853" s="320">
        <f>_xll.qlIndexFixing($AC$5,AZ1853,TRUE,_xll.ohTrigger(Trigger,Trigger12M))</f>
        <v>1.4832265280206675E-2</v>
      </c>
      <c r="BD1853" s="320">
        <f>_xll.qlIndexFixing($BE$1,AZ1853,TRUE,_xll.ohTrigger(Trigger,Trigger12M))</f>
        <v>1.4943446712693539E-2</v>
      </c>
    </row>
    <row r="1854" spans="51:56" ht="11.25" customHeight="1" x14ac:dyDescent="0.25">
      <c r="AY1854" s="159" t="s">
        <v>90</v>
      </c>
      <c r="AZ1854" s="158">
        <f>_xll.qlInterestRateIndexFixingDate(Currency&amp;"ibor"&amp;Tenor,BA1854,Trigger)</f>
        <v>52289</v>
      </c>
      <c r="BA1854" s="158">
        <f>_xll.qlCalendarAdvance(Calendar,BA1853,AY1854,"f",,Trigger)</f>
        <v>52293</v>
      </c>
      <c r="BB1854" s="158">
        <f>_xll.qlInterestRateIndexMaturity(Currency&amp;"ibor"&amp;Tenor,BA1854,Trigger)</f>
        <v>52659</v>
      </c>
      <c r="BC1854" s="320">
        <f>_xll.qlIndexFixing($AC$5,AZ1854,TRUE,_xll.ohTrigger(Trigger,Trigger12M))</f>
        <v>1.4834349811767639E-2</v>
      </c>
      <c r="BD1854" s="320">
        <f>_xll.qlIndexFixing($BE$1,AZ1854,TRUE,_xll.ohTrigger(Trigger,Trigger12M))</f>
        <v>1.4943892379721388E-2</v>
      </c>
    </row>
    <row r="1855" spans="51:56" ht="11.25" customHeight="1" x14ac:dyDescent="0.25">
      <c r="AY1855" s="159" t="s">
        <v>90</v>
      </c>
      <c r="AZ1855" s="158">
        <f>_xll.qlInterestRateIndexFixingDate(Currency&amp;"ibor"&amp;Tenor,BA1855,Trigger)</f>
        <v>52296</v>
      </c>
      <c r="BA1855" s="158">
        <f>_xll.qlCalendarAdvance(Calendar,BA1854,AY1855,"f",,Trigger)</f>
        <v>52300</v>
      </c>
      <c r="BB1855" s="158">
        <f>_xll.qlInterestRateIndexMaturity(Currency&amp;"ibor"&amp;Tenor,BA1855,Trigger)</f>
        <v>52666</v>
      </c>
      <c r="BC1855" s="320">
        <f>_xll.qlIndexFixing($AC$5,AZ1855,TRUE,_xll.ohTrigger(Trigger,Trigger12M))</f>
        <v>1.4836041043848579E-2</v>
      </c>
      <c r="BD1855" s="320">
        <f>_xll.qlIndexFixing($BE$1,AZ1855,TRUE,_xll.ohTrigger(Trigger,Trigger12M))</f>
        <v>1.4944016659826283E-2</v>
      </c>
    </row>
    <row r="1856" spans="51:56" ht="11.25" customHeight="1" x14ac:dyDescent="0.25">
      <c r="AY1856" s="159" t="s">
        <v>90</v>
      </c>
      <c r="AZ1856" s="158">
        <f>_xll.qlInterestRateIndexFixingDate(Currency&amp;"ibor"&amp;Tenor,BA1856,Trigger)</f>
        <v>52303</v>
      </c>
      <c r="BA1856" s="158">
        <f>_xll.qlCalendarAdvance(Calendar,BA1855,AY1856,"f",,Trigger)</f>
        <v>52307</v>
      </c>
      <c r="BB1856" s="158">
        <f>_xll.qlInterestRateIndexMaturity(Currency&amp;"ibor"&amp;Tenor,BA1856,Trigger)</f>
        <v>52673</v>
      </c>
      <c r="BC1856" s="320">
        <f>_xll.qlIndexFixing($AC$5,AZ1856,TRUE,_xll.ohTrigger(Trigger,Trigger12M))</f>
        <v>1.4837733327371946E-2</v>
      </c>
      <c r="BD1856" s="320">
        <f>_xll.qlIndexFixing($BE$1,AZ1856,TRUE,_xll.ohTrigger(Trigger,Trigger12M))</f>
        <v>1.4944132930172422E-2</v>
      </c>
    </row>
    <row r="1857" spans="51:56" ht="11.25" customHeight="1" x14ac:dyDescent="0.25">
      <c r="AY1857" s="159" t="s">
        <v>90</v>
      </c>
      <c r="AZ1857" s="158">
        <f>_xll.qlInterestRateIndexFixingDate(Currency&amp;"ibor"&amp;Tenor,BA1857,Trigger)</f>
        <v>52310</v>
      </c>
      <c r="BA1857" s="158">
        <f>_xll.qlCalendarAdvance(Calendar,BA1856,AY1857,"f",,Trigger)</f>
        <v>52314</v>
      </c>
      <c r="BB1857" s="158">
        <f>_xll.qlInterestRateIndexMaturity(Currency&amp;"ibor"&amp;Tenor,BA1857,Trigger)</f>
        <v>52680</v>
      </c>
      <c r="BC1857" s="320">
        <f>_xll.qlIndexFixing($AC$5,AZ1857,TRUE,_xll.ohTrigger(Trigger,Trigger12M))</f>
        <v>1.4839426662343204E-2</v>
      </c>
      <c r="BD1857" s="320">
        <f>_xll.qlIndexFixing($BE$1,AZ1857,TRUE,_xll.ohTrigger(Trigger,Trigger12M))</f>
        <v>1.4944241173912513E-2</v>
      </c>
    </row>
    <row r="1858" spans="51:56" ht="11.25" customHeight="1" x14ac:dyDescent="0.25">
      <c r="AY1858" s="159" t="s">
        <v>90</v>
      </c>
      <c r="AZ1858" s="158">
        <f>_xll.qlInterestRateIndexFixingDate(Currency&amp;"ibor"&amp;Tenor,BA1858,Trigger)</f>
        <v>52315</v>
      </c>
      <c r="BA1858" s="158">
        <f>_xll.qlCalendarAdvance(Calendar,BA1857,AY1858,"f",,Trigger)</f>
        <v>52321</v>
      </c>
      <c r="BB1858" s="158">
        <f>_xll.qlInterestRateIndexMaturity(Currency&amp;"ibor"&amp;Tenor,BA1858,Trigger)</f>
        <v>52687</v>
      </c>
      <c r="BC1858" s="320">
        <f>_xll.qlIndexFixing($AC$5,AZ1858,TRUE,_xll.ohTrigger(Trigger,Trigger12M))</f>
        <v>1.4841121048767159E-2</v>
      </c>
      <c r="BD1858" s="320">
        <f>_xll.qlIndexFixing($BE$1,AZ1858,TRUE,_xll.ohTrigger(Trigger,Trigger12M))</f>
        <v>1.494434137420058E-2</v>
      </c>
    </row>
    <row r="1859" spans="51:56" ht="11.25" customHeight="1" x14ac:dyDescent="0.25">
      <c r="AY1859" s="159" t="s">
        <v>90</v>
      </c>
      <c r="AZ1859" s="158">
        <f>_xll.qlInterestRateIndexFixingDate(Currency&amp;"ibor"&amp;Tenor,BA1859,Trigger)</f>
        <v>52324</v>
      </c>
      <c r="BA1859" s="158">
        <f>_xll.qlCalendarAdvance(Calendar,BA1858,AY1859,"f",,Trigger)</f>
        <v>52328</v>
      </c>
      <c r="BB1859" s="158">
        <f>_xll.qlInterestRateIndexMaturity(Currency&amp;"ibor"&amp;Tenor,BA1859,Trigger)</f>
        <v>52694</v>
      </c>
      <c r="BC1859" s="320">
        <f>_xll.qlIndexFixing($AC$5,AZ1859,TRUE,_xll.ohTrigger(Trigger,Trigger12M))</f>
        <v>1.4842816486649705E-2</v>
      </c>
      <c r="BD1859" s="320">
        <f>_xll.qlIndexFixing($BE$1,AZ1859,TRUE,_xll.ohTrigger(Trigger,Trigger12M))</f>
        <v>1.4944433514190425E-2</v>
      </c>
    </row>
    <row r="1860" spans="51:56" ht="11.25" customHeight="1" x14ac:dyDescent="0.25">
      <c r="AY1860" s="159" t="s">
        <v>90</v>
      </c>
      <c r="AZ1860" s="158">
        <f>_xll.qlInterestRateIndexFixingDate(Currency&amp;"ibor"&amp;Tenor,BA1860,Trigger)</f>
        <v>52331</v>
      </c>
      <c r="BA1860" s="158">
        <f>_xll.qlCalendarAdvance(Calendar,BA1859,AY1860,"f",,Trigger)</f>
        <v>52335</v>
      </c>
      <c r="BB1860" s="158">
        <f>_xll.qlInterestRateIndexMaturity(Currency&amp;"ibor"&amp;Tenor,BA1860,Trigger)</f>
        <v>52701</v>
      </c>
      <c r="BC1860" s="320">
        <f>_xll.qlIndexFixing($AC$5,AZ1860,TRUE,_xll.ohTrigger(Trigger,Trigger12M))</f>
        <v>1.4844512975996085E-2</v>
      </c>
      <c r="BD1860" s="320">
        <f>_xll.qlIndexFixing($BE$1,AZ1860,TRUE,_xll.ohTrigger(Trigger,Trigger12M))</f>
        <v>1.4944517577035852E-2</v>
      </c>
    </row>
    <row r="1861" spans="51:56" ht="11.25" customHeight="1" x14ac:dyDescent="0.25">
      <c r="AY1861" s="159" t="s">
        <v>90</v>
      </c>
      <c r="AZ1861" s="158">
        <f>_xll.qlInterestRateIndexFixingDate(Currency&amp;"ibor"&amp;Tenor,BA1861,Trigger)</f>
        <v>52338</v>
      </c>
      <c r="BA1861" s="158">
        <f>_xll.qlCalendarAdvance(Calendar,BA1860,AY1861,"f",,Trigger)</f>
        <v>52342</v>
      </c>
      <c r="BB1861" s="158">
        <f>_xll.qlInterestRateIndexMaturity(Currency&amp;"ibor"&amp;Tenor,BA1861,Trigger)</f>
        <v>52708</v>
      </c>
      <c r="BC1861" s="320">
        <f>_xll.qlIndexFixing($AC$5,AZ1861,TRUE,_xll.ohTrigger(Trigger,Trigger12M))</f>
        <v>1.4846210516811542E-2</v>
      </c>
      <c r="BD1861" s="320">
        <f>_xll.qlIndexFixing($BE$1,AZ1861,TRUE,_xll.ohTrigger(Trigger,Trigger12M))</f>
        <v>1.4944593545891323E-2</v>
      </c>
    </row>
    <row r="1862" spans="51:56" ht="11.25" customHeight="1" x14ac:dyDescent="0.25">
      <c r="AY1862" s="159" t="s">
        <v>90</v>
      </c>
      <c r="AZ1862" s="158">
        <f>_xll.qlInterestRateIndexFixingDate(Currency&amp;"ibor"&amp;Tenor,BA1862,Trigger)</f>
        <v>52345</v>
      </c>
      <c r="BA1862" s="158">
        <f>_xll.qlCalendarAdvance(Calendar,BA1861,AY1862,"f",,Trigger)</f>
        <v>52349</v>
      </c>
      <c r="BB1862" s="158">
        <f>_xll.qlInterestRateIndexMaturity(Currency&amp;"ibor"&amp;Tenor,BA1862,Trigger)</f>
        <v>52715</v>
      </c>
      <c r="BC1862" s="320">
        <f>_xll.qlIndexFixing($AC$5,AZ1862,TRUE,_xll.ohTrigger(Trigger,Trigger12M))</f>
        <v>1.4847909109101316E-2</v>
      </c>
      <c r="BD1862" s="320">
        <f>_xll.qlIndexFixing($BE$1,AZ1862,TRUE,_xll.ohTrigger(Trigger,Trigger12M))</f>
        <v>1.4944661403910852E-2</v>
      </c>
    </row>
    <row r="1863" spans="51:56" ht="11.25" customHeight="1" x14ac:dyDescent="0.25">
      <c r="AY1863" s="159" t="s">
        <v>90</v>
      </c>
      <c r="AZ1863" s="158">
        <f>_xll.qlInterestRateIndexFixingDate(Currency&amp;"ibor"&amp;Tenor,BA1863,Trigger)</f>
        <v>52351</v>
      </c>
      <c r="BA1863" s="158">
        <f>_xll.qlCalendarAdvance(Calendar,BA1862,AY1863,"f",,Trigger)</f>
        <v>52356</v>
      </c>
      <c r="BB1863" s="158">
        <f>_xll.qlInterestRateIndexMaturity(Currency&amp;"ibor"&amp;Tenor,BA1863,Trigger)</f>
        <v>52722</v>
      </c>
      <c r="BC1863" s="320">
        <f>_xll.qlIndexFixing($AC$5,AZ1863,TRUE,_xll.ohTrigger(Trigger,Trigger12M))</f>
        <v>1.4849608752871085E-2</v>
      </c>
      <c r="BD1863" s="320">
        <f>_xll.qlIndexFixing($BE$1,AZ1863,TRUE,_xll.ohTrigger(Trigger,Trigger12M))</f>
        <v>1.4944721134249123E-2</v>
      </c>
    </row>
    <row r="1864" spans="51:56" ht="11.25" customHeight="1" x14ac:dyDescent="0.25">
      <c r="AY1864" s="159" t="s">
        <v>90</v>
      </c>
      <c r="AZ1864" s="158">
        <f>_xll.qlInterestRateIndexFixingDate(Currency&amp;"ibor"&amp;Tenor,BA1864,Trigger)</f>
        <v>52359</v>
      </c>
      <c r="BA1864" s="158">
        <f>_xll.qlCalendarAdvance(Calendar,BA1863,AY1864,"f",,Trigger)</f>
        <v>52363</v>
      </c>
      <c r="BB1864" s="158">
        <f>_xll.qlInterestRateIndexMaturity(Currency&amp;"ibor"&amp;Tenor,BA1864,Trigger)</f>
        <v>52729</v>
      </c>
      <c r="BC1864" s="320">
        <f>_xll.qlIndexFixing($AC$5,AZ1864,TRUE,_xll.ohTrigger(Trigger,Trigger12M))</f>
        <v>1.4851309448125873E-2</v>
      </c>
      <c r="BD1864" s="320">
        <f>_xll.qlIndexFixing($BE$1,AZ1864,TRUE,_xll.ohTrigger(Trigger,Trigger12M))</f>
        <v>1.4944772720061249E-2</v>
      </c>
    </row>
    <row r="1865" spans="51:56" ht="11.25" customHeight="1" x14ac:dyDescent="0.25">
      <c r="AY1865" s="159" t="s">
        <v>90</v>
      </c>
      <c r="AZ1865" s="158">
        <f>_xll.qlInterestRateIndexFixingDate(Currency&amp;"ibor"&amp;Tenor,BA1865,Trigger)</f>
        <v>52366</v>
      </c>
      <c r="BA1865" s="158">
        <f>_xll.qlCalendarAdvance(Calendar,BA1864,AY1865,"f",,Trigger)</f>
        <v>52370</v>
      </c>
      <c r="BB1865" s="158">
        <f>_xll.qlInterestRateIndexMaturity(Currency&amp;"ibor"&amp;Tenor,BA1865,Trigger)</f>
        <v>52736</v>
      </c>
      <c r="BC1865" s="320">
        <f>_xll.qlIndexFixing($AC$5,AZ1865,TRUE,_xll.ohTrigger(Trigger,Trigger12M))</f>
        <v>1.4853071322241765E-2</v>
      </c>
      <c r="BD1865" s="320">
        <f>_xll.qlIndexFixing($BE$1,AZ1865,TRUE,_xll.ohTrigger(Trigger,Trigger12M))</f>
        <v>1.4944816144501468E-2</v>
      </c>
    </row>
    <row r="1866" spans="51:56" ht="11.25" customHeight="1" x14ac:dyDescent="0.25">
      <c r="AY1866" s="159" t="s">
        <v>90</v>
      </c>
      <c r="AZ1866" s="158">
        <f>_xll.qlInterestRateIndexFixingDate(Currency&amp;"ibor"&amp;Tenor,BA1866,Trigger)</f>
        <v>52373</v>
      </c>
      <c r="BA1866" s="158">
        <f>_xll.qlCalendarAdvance(Calendar,BA1865,AY1866,"f",,Trigger)</f>
        <v>52377</v>
      </c>
      <c r="BB1866" s="158">
        <f>_xll.qlInterestRateIndexMaturity(Currency&amp;"ibor"&amp;Tenor,BA1866,Trigger)</f>
        <v>52743</v>
      </c>
      <c r="BC1866" s="320">
        <f>_xll.qlIndexFixing($AC$5,AZ1866,TRUE,_xll.ohTrigger(Trigger,Trigger12M))</f>
        <v>1.4855425872595361E-2</v>
      </c>
      <c r="BD1866" s="320">
        <f>_xll.qlIndexFixing($BE$1,AZ1866,TRUE,_xll.ohTrigger(Trigger,Trigger12M))</f>
        <v>1.4944851390725331E-2</v>
      </c>
    </row>
    <row r="1867" spans="51:56" ht="11.25" customHeight="1" x14ac:dyDescent="0.25">
      <c r="AY1867" s="159" t="s">
        <v>90</v>
      </c>
      <c r="AZ1867" s="158">
        <f>_xll.qlInterestRateIndexFixingDate(Currency&amp;"ibor"&amp;Tenor,BA1867,Trigger)</f>
        <v>52380</v>
      </c>
      <c r="BA1867" s="158">
        <f>_xll.qlCalendarAdvance(Calendar,BA1866,AY1867,"f",,Trigger)</f>
        <v>52384</v>
      </c>
      <c r="BB1867" s="158">
        <f>_xll.qlInterestRateIndexMaturity(Currency&amp;"ibor"&amp;Tenor,BA1867,Trigger)</f>
        <v>52750</v>
      </c>
      <c r="BC1867" s="320">
        <f>_xll.qlIndexFixing($AC$5,AZ1867,TRUE,_xll.ohTrigger(Trigger,Trigger12M))</f>
        <v>1.4857782301121329E-2</v>
      </c>
      <c r="BD1867" s="320">
        <f>_xll.qlIndexFixing($BE$1,AZ1867,TRUE,_xll.ohTrigger(Trigger,Trigger12M))</f>
        <v>1.4944878441888389E-2</v>
      </c>
    </row>
    <row r="1868" spans="51:56" ht="11.25" customHeight="1" x14ac:dyDescent="0.25">
      <c r="AY1868" s="159" t="s">
        <v>90</v>
      </c>
      <c r="AZ1868" s="158">
        <f>_xll.qlInterestRateIndexFixingDate(Currency&amp;"ibor"&amp;Tenor,BA1868,Trigger)</f>
        <v>52387</v>
      </c>
      <c r="BA1868" s="158">
        <f>_xll.qlCalendarAdvance(Calendar,BA1867,AY1868,"f",,Trigger)</f>
        <v>52391</v>
      </c>
      <c r="BB1868" s="158">
        <f>_xll.qlInterestRateIndexMaturity(Currency&amp;"ibor"&amp;Tenor,BA1868,Trigger)</f>
        <v>52757</v>
      </c>
      <c r="BC1868" s="320">
        <f>_xll.qlIndexFixing($AC$5,AZ1868,TRUE,_xll.ohTrigger(Trigger,Trigger12M))</f>
        <v>1.4860140607832556E-2</v>
      </c>
      <c r="BD1868" s="320">
        <f>_xll.qlIndexFixing($BE$1,AZ1868,TRUE,_xll.ohTrigger(Trigger,Trigger12M))</f>
        <v>1.4944897281145756E-2</v>
      </c>
    </row>
    <row r="1869" spans="51:56" ht="11.25" customHeight="1" x14ac:dyDescent="0.25">
      <c r="AY1869" s="159" t="s">
        <v>90</v>
      </c>
      <c r="AZ1869" s="158">
        <f>_xll.qlInterestRateIndexFixingDate(Currency&amp;"ibor"&amp;Tenor,BA1869,Trigger)</f>
        <v>52394</v>
      </c>
      <c r="BA1869" s="158">
        <f>_xll.qlCalendarAdvance(Calendar,BA1868,AY1869,"f",,Trigger)</f>
        <v>52398</v>
      </c>
      <c r="BB1869" s="158">
        <f>_xll.qlInterestRateIndexMaturity(Currency&amp;"ibor"&amp;Tenor,BA1869,Trigger)</f>
        <v>52764</v>
      </c>
      <c r="BC1869" s="320">
        <f>_xll.qlIndexFixing($AC$5,AZ1869,TRUE,_xll.ohTrigger(Trigger,Trigger12M))</f>
        <v>1.4862500792742797E-2</v>
      </c>
      <c r="BD1869" s="320">
        <f>_xll.qlIndexFixing($BE$1,AZ1869,TRUE,_xll.ohTrigger(Trigger,Trigger12M))</f>
        <v>1.4944907891653201E-2</v>
      </c>
    </row>
    <row r="1870" spans="51:56" ht="11.25" customHeight="1" x14ac:dyDescent="0.25">
      <c r="AY1870" s="159" t="s">
        <v>90</v>
      </c>
      <c r="AZ1870" s="158">
        <f>_xll.qlInterestRateIndexFixingDate(Currency&amp;"ibor"&amp;Tenor,BA1870,Trigger)</f>
        <v>52401</v>
      </c>
      <c r="BA1870" s="158">
        <f>_xll.qlCalendarAdvance(Calendar,BA1869,AY1870,"f",,Trigger)</f>
        <v>52405</v>
      </c>
      <c r="BB1870" s="158">
        <f>_xll.qlInterestRateIndexMaturity(Currency&amp;"ibor"&amp;Tenor,BA1870,Trigger)</f>
        <v>52771</v>
      </c>
      <c r="BC1870" s="320">
        <f>_xll.qlIndexFixing($AC$5,AZ1870,TRUE,_xll.ohTrigger(Trigger,Trigger12M))</f>
        <v>1.4864862855864944E-2</v>
      </c>
      <c r="BD1870" s="320">
        <f>_xll.qlIndexFixing($BE$1,AZ1870,TRUE,_xll.ohTrigger(Trigger,Trigger12M))</f>
        <v>1.494491025656693E-2</v>
      </c>
    </row>
    <row r="1871" spans="51:56" ht="11.25" customHeight="1" x14ac:dyDescent="0.25">
      <c r="AY1871" s="159" t="s">
        <v>90</v>
      </c>
      <c r="AZ1871" s="158">
        <f>_xll.qlInterestRateIndexFixingDate(Currency&amp;"ibor"&amp;Tenor,BA1871,Trigger)</f>
        <v>52408</v>
      </c>
      <c r="BA1871" s="158">
        <f>_xll.qlCalendarAdvance(Calendar,BA1870,AY1871,"f",,Trigger)</f>
        <v>52412</v>
      </c>
      <c r="BB1871" s="158">
        <f>_xll.qlInterestRateIndexMaturity(Currency&amp;"ibor"&amp;Tenor,BA1871,Trigger)</f>
        <v>52778</v>
      </c>
      <c r="BC1871" s="320">
        <f>_xll.qlIndexFixing($AC$5,AZ1871,TRUE,_xll.ohTrigger(Trigger,Trigger12M))</f>
        <v>1.4867226797212316E-2</v>
      </c>
      <c r="BD1871" s="320">
        <f>_xll.qlIndexFixing($BE$1,AZ1871,TRUE,_xll.ohTrigger(Trigger,Trigger12M))</f>
        <v>1.4944904359042931E-2</v>
      </c>
    </row>
    <row r="1872" spans="51:56" ht="11.25" customHeight="1" x14ac:dyDescent="0.25">
      <c r="AY1872" s="159" t="s">
        <v>90</v>
      </c>
      <c r="AZ1872" s="158">
        <f>_xll.qlInterestRateIndexFixingDate(Currency&amp;"ibor"&amp;Tenor,BA1872,Trigger)</f>
        <v>52415</v>
      </c>
      <c r="BA1872" s="158">
        <f>_xll.qlCalendarAdvance(Calendar,BA1871,AY1872,"f",,Trigger)</f>
        <v>52419</v>
      </c>
      <c r="BB1872" s="158">
        <f>_xll.qlInterestRateIndexMaturity(Currency&amp;"ibor"&amp;Tenor,BA1872,Trigger)</f>
        <v>52785</v>
      </c>
      <c r="BC1872" s="320">
        <f>_xll.qlIndexFixing($AC$5,AZ1872,TRUE,_xll.ohTrigger(Trigger,Trigger12M))</f>
        <v>1.4869592616798235E-2</v>
      </c>
      <c r="BD1872" s="320">
        <f>_xll.qlIndexFixing($BE$1,AZ1872,TRUE,_xll.ohTrigger(Trigger,Trigger12M))</f>
        <v>1.4944890182237628E-2</v>
      </c>
    </row>
    <row r="1873" spans="51:56" ht="11.25" customHeight="1" x14ac:dyDescent="0.25">
      <c r="AY1873" s="159" t="s">
        <v>90</v>
      </c>
      <c r="AZ1873" s="158">
        <f>_xll.qlInterestRateIndexFixingDate(Currency&amp;"ibor"&amp;Tenor,BA1873,Trigger)</f>
        <v>52422</v>
      </c>
      <c r="BA1873" s="158">
        <f>_xll.qlCalendarAdvance(Calendar,BA1872,AY1873,"f",,Trigger)</f>
        <v>52426</v>
      </c>
      <c r="BB1873" s="158">
        <f>_xll.qlInterestRateIndexMaturity(Currency&amp;"ibor"&amp;Tenor,BA1873,Trigger)</f>
        <v>52792</v>
      </c>
      <c r="BC1873" s="320">
        <f>_xll.qlIndexFixing($AC$5,AZ1873,TRUE,_xll.ohTrigger(Trigger,Trigger12M))</f>
        <v>1.4871960314636244E-2</v>
      </c>
      <c r="BD1873" s="320">
        <f>_xll.qlIndexFixing($BE$1,AZ1873,TRUE,_xll.ohTrigger(Trigger,Trigger12M))</f>
        <v>1.4944867709307445E-2</v>
      </c>
    </row>
    <row r="1874" spans="51:56" ht="11.25" customHeight="1" x14ac:dyDescent="0.25">
      <c r="AY1874" s="159" t="s">
        <v>90</v>
      </c>
      <c r="AZ1874" s="158">
        <f>_xll.qlInterestRateIndexFixingDate(Currency&amp;"ibor"&amp;Tenor,BA1874,Trigger)</f>
        <v>52429</v>
      </c>
      <c r="BA1874" s="158">
        <f>_xll.qlCalendarAdvance(Calendar,BA1873,AY1874,"f",,Trigger)</f>
        <v>52433</v>
      </c>
      <c r="BB1874" s="158">
        <f>_xll.qlInterestRateIndexMaturity(Currency&amp;"ibor"&amp;Tenor,BA1874,Trigger)</f>
        <v>52799</v>
      </c>
      <c r="BC1874" s="320">
        <f>_xll.qlIndexFixing($AC$5,AZ1874,TRUE,_xll.ohTrigger(Trigger,Trigger12M))</f>
        <v>1.4874329890739883E-2</v>
      </c>
      <c r="BD1874" s="320">
        <f>_xll.qlIndexFixing($BE$1,AZ1874,TRUE,_xll.ohTrigger(Trigger,Trigger12M))</f>
        <v>1.4944836923409243E-2</v>
      </c>
    </row>
    <row r="1875" spans="51:56" ht="11.25" customHeight="1" x14ac:dyDescent="0.25">
      <c r="AY1875" s="159" t="s">
        <v>90</v>
      </c>
      <c r="AZ1875" s="158">
        <f>_xll.qlInterestRateIndexFixingDate(Currency&amp;"ibor"&amp;Tenor,BA1875,Trigger)</f>
        <v>52436</v>
      </c>
      <c r="BA1875" s="158">
        <f>_xll.qlCalendarAdvance(Calendar,BA1874,AY1875,"f",,Trigger)</f>
        <v>52440</v>
      </c>
      <c r="BB1875" s="158">
        <f>_xll.qlInterestRateIndexMaturity(Currency&amp;"ibor"&amp;Tenor,BA1875,Trigger)</f>
        <v>52806</v>
      </c>
      <c r="BC1875" s="320">
        <f>_xll.qlIndexFixing($AC$5,AZ1875,TRUE,_xll.ohTrigger(Trigger,Trigger12M))</f>
        <v>1.4876701345121602E-2</v>
      </c>
      <c r="BD1875" s="320">
        <f>_xll.qlIndexFixing($BE$1,AZ1875,TRUE,_xll.ohTrigger(Trigger,Trigger12M))</f>
        <v>1.4944797807699882E-2</v>
      </c>
    </row>
    <row r="1876" spans="51:56" ht="11.25" customHeight="1" x14ac:dyDescent="0.25">
      <c r="AY1876" s="159" t="s">
        <v>90</v>
      </c>
      <c r="AZ1876" s="158">
        <f>_xll.qlInterestRateIndexFixingDate(Currency&amp;"ibor"&amp;Tenor,BA1876,Trigger)</f>
        <v>52443</v>
      </c>
      <c r="BA1876" s="158">
        <f>_xll.qlCalendarAdvance(Calendar,BA1875,AY1876,"f",,Trigger)</f>
        <v>52447</v>
      </c>
      <c r="BB1876" s="158">
        <f>_xll.qlInterestRateIndexMaturity(Currency&amp;"ibor"&amp;Tenor,BA1876,Trigger)</f>
        <v>52813</v>
      </c>
      <c r="BC1876" s="320">
        <f>_xll.qlIndexFixing($AC$5,AZ1876,TRUE,_xll.ohTrigger(Trigger,Trigger12M))</f>
        <v>1.4879074677795598E-2</v>
      </c>
      <c r="BD1876" s="320">
        <f>_xll.qlIndexFixing($BE$1,AZ1876,TRUE,_xll.ohTrigger(Trigger,Trigger12M))</f>
        <v>1.494475034533688E-2</v>
      </c>
    </row>
    <row r="1877" spans="51:56" ht="11.25" customHeight="1" x14ac:dyDescent="0.25">
      <c r="AY1877" s="159" t="s">
        <v>90</v>
      </c>
      <c r="AZ1877" s="158">
        <f>_xll.qlInterestRateIndexFixingDate(Currency&amp;"ibor"&amp;Tenor,BA1877,Trigger)</f>
        <v>52450</v>
      </c>
      <c r="BA1877" s="158">
        <f>_xll.qlCalendarAdvance(Calendar,BA1876,AY1877,"f",,Trigger)</f>
        <v>52454</v>
      </c>
      <c r="BB1877" s="158">
        <f>_xll.qlInterestRateIndexMaturity(Currency&amp;"ibor"&amp;Tenor,BA1877,Trigger)</f>
        <v>52820</v>
      </c>
      <c r="BC1877" s="320">
        <f>_xll.qlIndexFixing($AC$5,AZ1877,TRUE,_xll.ohTrigger(Trigger,Trigger12M))</f>
        <v>1.4881449888774973E-2</v>
      </c>
      <c r="BD1877" s="320">
        <f>_xll.qlIndexFixing($BE$1,AZ1877,TRUE,_xll.ohTrigger(Trigger,Trigger12M))</f>
        <v>1.4944694519477317E-2</v>
      </c>
    </row>
    <row r="1878" spans="51:56" ht="11.25" customHeight="1" x14ac:dyDescent="0.25">
      <c r="AY1878" s="159" t="s">
        <v>90</v>
      </c>
      <c r="AZ1878" s="158">
        <f>_xll.qlInterestRateIndexFixingDate(Currency&amp;"ibor"&amp;Tenor,BA1878,Trigger)</f>
        <v>52457</v>
      </c>
      <c r="BA1878" s="158">
        <f>_xll.qlCalendarAdvance(Calendar,BA1877,AY1878,"f",,Trigger)</f>
        <v>52461</v>
      </c>
      <c r="BB1878" s="158">
        <f>_xll.qlInterestRateIndexMaturity(Currency&amp;"ibor"&amp;Tenor,BA1878,Trigger)</f>
        <v>52827</v>
      </c>
      <c r="BC1878" s="320">
        <f>_xll.qlIndexFixing($AC$5,AZ1878,TRUE,_xll.ohTrigger(Trigger,Trigger12M))</f>
        <v>1.4883826978072832E-2</v>
      </c>
      <c r="BD1878" s="320">
        <f>_xll.qlIndexFixing($BE$1,AZ1878,TRUE,_xll.ohTrigger(Trigger,Trigger12M))</f>
        <v>1.4944630313278707E-2</v>
      </c>
    </row>
    <row r="1879" spans="51:56" ht="11.25" customHeight="1" x14ac:dyDescent="0.25">
      <c r="AY1879" s="159" t="s">
        <v>90</v>
      </c>
      <c r="AZ1879" s="158">
        <f>_xll.qlInterestRateIndexFixingDate(Currency&amp;"ibor"&amp;Tenor,BA1879,Trigger)</f>
        <v>52464</v>
      </c>
      <c r="BA1879" s="158">
        <f>_xll.qlCalendarAdvance(Calendar,BA1878,AY1879,"f",,Trigger)</f>
        <v>52468</v>
      </c>
      <c r="BB1879" s="158">
        <f>_xll.qlInterestRateIndexMaturity(Currency&amp;"ibor"&amp;Tenor,BA1879,Trigger)</f>
        <v>52834</v>
      </c>
      <c r="BC1879" s="320">
        <f>_xll.qlIndexFixing($AC$5,AZ1879,TRUE,_xll.ohTrigger(Trigger,Trigger12M))</f>
        <v>1.4886205945703154E-2</v>
      </c>
      <c r="BD1879" s="320">
        <f>_xll.qlIndexFixing($BE$1,AZ1879,TRUE,_xll.ohTrigger(Trigger,Trigger12M))</f>
        <v>1.4944557709899444E-2</v>
      </c>
    </row>
    <row r="1880" spans="51:56" ht="11.25" customHeight="1" x14ac:dyDescent="0.25">
      <c r="AY1880" s="159" t="s">
        <v>90</v>
      </c>
      <c r="AZ1880" s="158">
        <f>_xll.qlInterestRateIndexFixingDate(Currency&amp;"ibor"&amp;Tenor,BA1880,Trigger)</f>
        <v>52471</v>
      </c>
      <c r="BA1880" s="158">
        <f>_xll.qlCalendarAdvance(Calendar,BA1879,AY1880,"f",,Trigger)</f>
        <v>52475</v>
      </c>
      <c r="BB1880" s="158">
        <f>_xll.qlInterestRateIndexMaturity(Currency&amp;"ibor"&amp;Tenor,BA1880,Trigger)</f>
        <v>52841</v>
      </c>
      <c r="BC1880" s="320">
        <f>_xll.qlIndexFixing($AC$5,AZ1880,TRUE,_xll.ohTrigger(Trigger,Trigger12M))</f>
        <v>1.4888586791679042E-2</v>
      </c>
      <c r="BD1880" s="320">
        <f>_xll.qlIndexFixing($BE$1,AZ1880,TRUE,_xll.ohTrigger(Trigger,Trigger12M))</f>
        <v>1.4944476692496602E-2</v>
      </c>
    </row>
    <row r="1881" spans="51:56" ht="11.25" customHeight="1" x14ac:dyDescent="0.25">
      <c r="AY1881" s="159" t="s">
        <v>90</v>
      </c>
      <c r="AZ1881" s="158">
        <f>_xll.qlInterestRateIndexFixingDate(Currency&amp;"ibor"&amp;Tenor,BA1881,Trigger)</f>
        <v>52478</v>
      </c>
      <c r="BA1881" s="158">
        <f>_xll.qlCalendarAdvance(Calendar,BA1880,AY1881,"f",,Trigger)</f>
        <v>52482</v>
      </c>
      <c r="BB1881" s="158">
        <f>_xll.qlInterestRateIndexMaturity(Currency&amp;"ibor"&amp;Tenor,BA1881,Trigger)</f>
        <v>52848</v>
      </c>
      <c r="BC1881" s="320">
        <f>_xll.qlIndexFixing($AC$5,AZ1881,TRUE,_xll.ohTrigger(Trigger,Trigger12M))</f>
        <v>1.48909695160136E-2</v>
      </c>
      <c r="BD1881" s="320">
        <f>_xll.qlIndexFixing($BE$1,AZ1881,TRUE,_xll.ohTrigger(Trigger,Trigger12M))</f>
        <v>1.4944387244229447E-2</v>
      </c>
    </row>
    <row r="1882" spans="51:56" ht="11.25" customHeight="1" x14ac:dyDescent="0.25">
      <c r="AY1882" s="159" t="s">
        <v>90</v>
      </c>
      <c r="AZ1882" s="158">
        <f>_xll.qlInterestRateIndexFixingDate(Currency&amp;"ibor"&amp;Tenor,BA1882,Trigger)</f>
        <v>52485</v>
      </c>
      <c r="BA1882" s="158">
        <f>_xll.qlCalendarAdvance(Calendar,BA1881,AY1882,"f",,Trigger)</f>
        <v>52489</v>
      </c>
      <c r="BB1882" s="158">
        <f>_xll.qlInterestRateIndexMaturity(Currency&amp;"ibor"&amp;Tenor,BA1882,Trigger)</f>
        <v>52855</v>
      </c>
      <c r="BC1882" s="320">
        <f>_xll.qlIndexFixing($AC$5,AZ1882,TRUE,_xll.ohTrigger(Trigger,Trigger12M))</f>
        <v>1.489335411872059E-2</v>
      </c>
      <c r="BD1882" s="320">
        <f>_xll.qlIndexFixing($BE$1,AZ1882,TRUE,_xll.ohTrigger(Trigger,Trigger12M))</f>
        <v>1.4944289348255934E-2</v>
      </c>
    </row>
    <row r="1883" spans="51:56" ht="11.25" customHeight="1" x14ac:dyDescent="0.25">
      <c r="AY1883" s="159" t="s">
        <v>90</v>
      </c>
      <c r="AZ1883" s="158">
        <f>_xll.qlInterestRateIndexFixingDate(Currency&amp;"ibor"&amp;Tenor,BA1883,Trigger)</f>
        <v>52492</v>
      </c>
      <c r="BA1883" s="158">
        <f>_xll.qlCalendarAdvance(Calendar,BA1882,AY1883,"f",,Trigger)</f>
        <v>52496</v>
      </c>
      <c r="BB1883" s="158">
        <f>_xll.qlInterestRateIndexMaturity(Currency&amp;"ibor"&amp;Tenor,BA1883,Trigger)</f>
        <v>52862</v>
      </c>
      <c r="BC1883" s="320">
        <f>_xll.qlIndexFixing($AC$5,AZ1883,TRUE,_xll.ohTrigger(Trigger,Trigger12M))</f>
        <v>1.4895740599813551E-2</v>
      </c>
      <c r="BD1883" s="320">
        <f>_xll.qlIndexFixing($BE$1,AZ1883,TRUE,_xll.ohTrigger(Trigger,Trigger12M))</f>
        <v>1.494418298773467E-2</v>
      </c>
    </row>
    <row r="1884" spans="51:56" ht="11.25" customHeight="1" x14ac:dyDescent="0.25">
      <c r="AY1884" s="159" t="s">
        <v>90</v>
      </c>
      <c r="AZ1884" s="158">
        <f>_xll.qlInterestRateIndexFixingDate(Currency&amp;"ibor"&amp;Tenor,BA1884,Trigger)</f>
        <v>52499</v>
      </c>
      <c r="BA1884" s="158">
        <f>_xll.qlCalendarAdvance(Calendar,BA1883,AY1884,"f",,Trigger)</f>
        <v>52503</v>
      </c>
      <c r="BB1884" s="158">
        <f>_xll.qlInterestRateIndexMaturity(Currency&amp;"ibor"&amp;Tenor,BA1884,Trigger)</f>
        <v>52869</v>
      </c>
      <c r="BC1884" s="320">
        <f>_xll.qlIndexFixing($AC$5,AZ1884,TRUE,_xll.ohTrigger(Trigger,Trigger12M))</f>
        <v>1.4898128959305586E-2</v>
      </c>
      <c r="BD1884" s="320">
        <f>_xll.qlIndexFixing($BE$1,AZ1884,TRUE,_xll.ohTrigger(Trigger,Trigger12M))</f>
        <v>1.4944068145825136E-2</v>
      </c>
    </row>
    <row r="1885" spans="51:56" ht="11.25" customHeight="1" x14ac:dyDescent="0.25">
      <c r="AY1885" s="159" t="s">
        <v>90</v>
      </c>
      <c r="AZ1885" s="158">
        <f>_xll.qlInterestRateIndexFixingDate(Currency&amp;"ibor"&amp;Tenor,BA1885,Trigger)</f>
        <v>52506</v>
      </c>
      <c r="BA1885" s="158">
        <f>_xll.qlCalendarAdvance(Calendar,BA1884,AY1885,"f",,Trigger)</f>
        <v>52510</v>
      </c>
      <c r="BB1885" s="158">
        <f>_xll.qlInterestRateIndexMaturity(Currency&amp;"ibor"&amp;Tenor,BA1885,Trigger)</f>
        <v>52876</v>
      </c>
      <c r="BC1885" s="320">
        <f>_xll.qlIndexFixing($AC$5,AZ1885,TRUE,_xll.ohTrigger(Trigger,Trigger12M))</f>
        <v>1.490051919721002E-2</v>
      </c>
      <c r="BD1885" s="320">
        <f>_xll.qlIndexFixing($BE$1,AZ1885,TRUE,_xll.ohTrigger(Trigger,Trigger12M))</f>
        <v>1.4943944805685722E-2</v>
      </c>
    </row>
    <row r="1886" spans="51:56" ht="11.25" customHeight="1" x14ac:dyDescent="0.25">
      <c r="AY1886" s="159" t="s">
        <v>90</v>
      </c>
      <c r="AZ1886" s="158">
        <f>_xll.qlInterestRateIndexFixingDate(Currency&amp;"ibor"&amp;Tenor,BA1886,Trigger)</f>
        <v>52513</v>
      </c>
      <c r="BA1886" s="158">
        <f>_xll.qlCalendarAdvance(Calendar,BA1885,AY1886,"f",,Trigger)</f>
        <v>52517</v>
      </c>
      <c r="BB1886" s="158">
        <f>_xll.qlInterestRateIndexMaturity(Currency&amp;"ibor"&amp;Tenor,BA1886,Trigger)</f>
        <v>52883</v>
      </c>
      <c r="BC1886" s="320">
        <f>_xll.qlIndexFixing($AC$5,AZ1886,TRUE,_xll.ohTrigger(Trigger,Trigger12M))</f>
        <v>1.490291131354105E-2</v>
      </c>
      <c r="BD1886" s="320">
        <f>_xll.qlIndexFixing($BE$1,AZ1886,TRUE,_xll.ohTrigger(Trigger,Trigger12M))</f>
        <v>1.4943812950476349E-2</v>
      </c>
    </row>
    <row r="1887" spans="51:56" ht="11.25" customHeight="1" x14ac:dyDescent="0.25">
      <c r="AY1887" s="159" t="s">
        <v>90</v>
      </c>
      <c r="AZ1887" s="158">
        <f>_xll.qlInterestRateIndexFixingDate(Currency&amp;"ibor"&amp;Tenor,BA1887,Trigger)</f>
        <v>52520</v>
      </c>
      <c r="BA1887" s="158">
        <f>_xll.qlCalendarAdvance(Calendar,BA1886,AY1887,"f",,Trigger)</f>
        <v>52524</v>
      </c>
      <c r="BB1887" s="158">
        <f>_xll.qlInterestRateIndexMaturity(Currency&amp;"ibor"&amp;Tenor,BA1887,Trigger)</f>
        <v>52890</v>
      </c>
      <c r="BC1887" s="320">
        <f>_xll.qlIndexFixing($AC$5,AZ1887,TRUE,_xll.ohTrigger(Trigger,Trigger12M))</f>
        <v>1.4905305308311559E-2</v>
      </c>
      <c r="BD1887" s="320">
        <f>_xll.qlIndexFixing($BE$1,AZ1887,TRUE,_xll.ohTrigger(Trigger,Trigger12M))</f>
        <v>1.4943672563356278E-2</v>
      </c>
    </row>
    <row r="1888" spans="51:56" ht="11.25" customHeight="1" x14ac:dyDescent="0.25">
      <c r="AY1888" s="159" t="s">
        <v>90</v>
      </c>
      <c r="AZ1888" s="158">
        <f>_xll.qlInterestRateIndexFixingDate(Currency&amp;"ibor"&amp;Tenor,BA1888,Trigger)</f>
        <v>52527</v>
      </c>
      <c r="BA1888" s="158">
        <f>_xll.qlCalendarAdvance(Calendar,BA1887,AY1888,"f",,Trigger)</f>
        <v>52531</v>
      </c>
      <c r="BB1888" s="158">
        <f>_xll.qlInterestRateIndexMaturity(Currency&amp;"ibor"&amp;Tenor,BA1888,Trigger)</f>
        <v>52897</v>
      </c>
      <c r="BC1888" s="320">
        <f>_xll.qlIndexFixing($AC$5,AZ1888,TRUE,_xll.ohTrigger(Trigger,Trigger12M))</f>
        <v>1.490770118153509E-2</v>
      </c>
      <c r="BD1888" s="320">
        <f>_xll.qlIndexFixing($BE$1,AZ1888,TRUE,_xll.ohTrigger(Trigger,Trigger12M))</f>
        <v>1.4943523627485866E-2</v>
      </c>
    </row>
    <row r="1889" spans="51:56" ht="11.25" customHeight="1" x14ac:dyDescent="0.25">
      <c r="AY1889" s="159" t="s">
        <v>90</v>
      </c>
      <c r="AZ1889" s="158">
        <f>_xll.qlInterestRateIndexFixingDate(Currency&amp;"ibor"&amp;Tenor,BA1889,Trigger)</f>
        <v>52534</v>
      </c>
      <c r="BA1889" s="158">
        <f>_xll.qlCalendarAdvance(Calendar,BA1888,AY1889,"f",,Trigger)</f>
        <v>52538</v>
      </c>
      <c r="BB1889" s="158">
        <f>_xll.qlInterestRateIndexMaturity(Currency&amp;"ibor"&amp;Tenor,BA1889,Trigger)</f>
        <v>52904</v>
      </c>
      <c r="BC1889" s="320">
        <f>_xll.qlIndexFixing($AC$5,AZ1889,TRUE,_xll.ohTrigger(Trigger,Trigger12M))</f>
        <v>1.4910098933225183E-2</v>
      </c>
      <c r="BD1889" s="320">
        <f>_xll.qlIndexFixing($BE$1,AZ1889,TRUE,_xll.ohTrigger(Trigger,Trigger12M))</f>
        <v>1.4943366126024593E-2</v>
      </c>
    </row>
    <row r="1890" spans="51:56" ht="11.25" customHeight="1" x14ac:dyDescent="0.25">
      <c r="AY1890" s="159" t="s">
        <v>90</v>
      </c>
      <c r="AZ1890" s="158">
        <f>_xll.qlInterestRateIndexFixingDate(Currency&amp;"ibor"&amp;Tenor,BA1890,Trigger)</f>
        <v>52541</v>
      </c>
      <c r="BA1890" s="158">
        <f>_xll.qlCalendarAdvance(Calendar,BA1889,AY1890,"f",,Trigger)</f>
        <v>52545</v>
      </c>
      <c r="BB1890" s="158">
        <f>_xll.qlInterestRateIndexMaturity(Currency&amp;"ibor"&amp;Tenor,BA1890,Trigger)</f>
        <v>52911</v>
      </c>
      <c r="BC1890" s="320">
        <f>_xll.qlIndexFixing($AC$5,AZ1890,TRUE,_xll.ohTrigger(Trigger,Trigger12M))</f>
        <v>1.491249856339538E-2</v>
      </c>
      <c r="BD1890" s="320">
        <f>_xll.qlIndexFixing($BE$1,AZ1890,TRUE,_xll.ohTrigger(Trigger,Trigger12M))</f>
        <v>1.4943200042132817E-2</v>
      </c>
    </row>
    <row r="1891" spans="51:56" ht="11.25" customHeight="1" x14ac:dyDescent="0.25">
      <c r="AY1891" s="159" t="s">
        <v>90</v>
      </c>
      <c r="AZ1891" s="158">
        <f>_xll.qlInterestRateIndexFixingDate(Currency&amp;"ibor"&amp;Tenor,BA1891,Trigger)</f>
        <v>52548</v>
      </c>
      <c r="BA1891" s="158">
        <f>_xll.qlCalendarAdvance(Calendar,BA1890,AY1891,"f",,Trigger)</f>
        <v>52552</v>
      </c>
      <c r="BB1891" s="158">
        <f>_xll.qlInterestRateIndexMaturity(Currency&amp;"ibor"&amp;Tenor,BA1891,Trigger)</f>
        <v>52918</v>
      </c>
      <c r="BC1891" s="320">
        <f>_xll.qlIndexFixing($AC$5,AZ1891,TRUE,_xll.ohTrigger(Trigger,Trigger12M))</f>
        <v>1.4914900072059442E-2</v>
      </c>
      <c r="BD1891" s="320">
        <f>_xll.qlIndexFixing($BE$1,AZ1891,TRUE,_xll.ohTrigger(Trigger,Trigger12M))</f>
        <v>1.4943025358971329E-2</v>
      </c>
    </row>
    <row r="1892" spans="51:56" ht="11.25" customHeight="1" x14ac:dyDescent="0.25">
      <c r="AY1892" s="159" t="s">
        <v>90</v>
      </c>
      <c r="AZ1892" s="158">
        <f>_xll.qlInterestRateIndexFixingDate(Currency&amp;"ibor"&amp;Tenor,BA1892,Trigger)</f>
        <v>52555</v>
      </c>
      <c r="BA1892" s="158">
        <f>_xll.qlCalendarAdvance(Calendar,BA1891,AY1892,"f",,Trigger)</f>
        <v>52559</v>
      </c>
      <c r="BB1892" s="158">
        <f>_xll.qlInterestRateIndexMaturity(Currency&amp;"ibor"&amp;Tenor,BA1892,Trigger)</f>
        <v>52925</v>
      </c>
      <c r="BC1892" s="320">
        <f>_xll.qlIndexFixing($AC$5,AZ1892,TRUE,_xll.ohTrigger(Trigger,Trigger12M))</f>
        <v>1.4917303459230469E-2</v>
      </c>
      <c r="BD1892" s="320">
        <f>_xll.qlIndexFixing($BE$1,AZ1892,TRUE,_xll.ohTrigger(Trigger,Trigger12M))</f>
        <v>1.4942842059700704E-2</v>
      </c>
    </row>
    <row r="1893" spans="51:56" ht="11.25" customHeight="1" x14ac:dyDescent="0.25">
      <c r="AY1893" s="159" t="s">
        <v>90</v>
      </c>
      <c r="AZ1893" s="158">
        <f>_xll.qlInterestRateIndexFixingDate(Currency&amp;"ibor"&amp;Tenor,BA1893,Trigger)</f>
        <v>52562</v>
      </c>
      <c r="BA1893" s="158">
        <f>_xll.qlCalendarAdvance(Calendar,BA1892,AY1893,"f",,Trigger)</f>
        <v>52566</v>
      </c>
      <c r="BB1893" s="158">
        <f>_xll.qlInterestRateIndexMaturity(Currency&amp;"ibor"&amp;Tenor,BA1893,Trigger)</f>
        <v>52932</v>
      </c>
      <c r="BC1893" s="320">
        <f>_xll.qlIndexFixing($AC$5,AZ1893,TRUE,_xll.ohTrigger(Trigger,Trigger12M))</f>
        <v>1.4919708724922006E-2</v>
      </c>
      <c r="BD1893" s="320">
        <f>_xll.qlIndexFixing($BE$1,AZ1893,TRUE,_xll.ohTrigger(Trigger,Trigger12M))</f>
        <v>1.4942650127481952E-2</v>
      </c>
    </row>
    <row r="1894" spans="51:56" ht="11.25" customHeight="1" x14ac:dyDescent="0.25">
      <c r="AY1894" s="159" t="s">
        <v>90</v>
      </c>
      <c r="AZ1894" s="158">
        <f>_xll.qlInterestRateIndexFixingDate(Currency&amp;"ibor"&amp;Tenor,BA1894,Trigger)</f>
        <v>52569</v>
      </c>
      <c r="BA1894" s="158">
        <f>_xll.qlCalendarAdvance(Calendar,BA1893,AY1894,"f",,Trigger)</f>
        <v>52573</v>
      </c>
      <c r="BB1894" s="158">
        <f>_xll.qlInterestRateIndexMaturity(Currency&amp;"ibor"&amp;Tenor,BA1894,Trigger)</f>
        <v>52939</v>
      </c>
      <c r="BC1894" s="320">
        <f>_xll.qlIndexFixing($AC$5,AZ1894,TRUE,_xll.ohTrigger(Trigger,Trigger12M))</f>
        <v>1.4922115869148029E-2</v>
      </c>
      <c r="BD1894" s="320">
        <f>_xll.qlIndexFixing($BE$1,AZ1894,TRUE,_xll.ohTrigger(Trigger,Trigger12M))</f>
        <v>1.4942449545476303E-2</v>
      </c>
    </row>
    <row r="1895" spans="51:56" ht="11.25" customHeight="1" x14ac:dyDescent="0.25">
      <c r="AY1895" s="159" t="s">
        <v>90</v>
      </c>
      <c r="AZ1895" s="158">
        <f>_xll.qlInterestRateIndexFixingDate(Currency&amp;"ibor"&amp;Tenor,BA1895,Trigger)</f>
        <v>52576</v>
      </c>
      <c r="BA1895" s="158">
        <f>_xll.qlCalendarAdvance(Calendar,BA1894,AY1895,"f",,Trigger)</f>
        <v>52580</v>
      </c>
      <c r="BB1895" s="158">
        <f>_xll.qlInterestRateIndexMaturity(Currency&amp;"ibor"&amp;Tenor,BA1895,Trigger)</f>
        <v>52946</v>
      </c>
      <c r="BC1895" s="320">
        <f>_xll.qlIndexFixing($AC$5,AZ1895,TRUE,_xll.ohTrigger(Trigger,Trigger12M))</f>
        <v>1.4924524891921861E-2</v>
      </c>
      <c r="BD1895" s="320">
        <f>_xll.qlIndexFixing($BE$1,AZ1895,TRUE,_xll.ohTrigger(Trigger,Trigger12M))</f>
        <v>1.4942240296845202E-2</v>
      </c>
    </row>
    <row r="1896" spans="51:56" ht="11.25" customHeight="1" x14ac:dyDescent="0.25">
      <c r="AY1896" s="159" t="s">
        <v>90</v>
      </c>
      <c r="AZ1896" s="158">
        <f>_xll.qlInterestRateIndexFixingDate(Currency&amp;"ibor"&amp;Tenor,BA1896,Trigger)</f>
        <v>52583</v>
      </c>
      <c r="BA1896" s="158">
        <f>_xll.qlCalendarAdvance(Calendar,BA1895,AY1896,"f",,Trigger)</f>
        <v>52587</v>
      </c>
      <c r="BB1896" s="158">
        <f>_xll.qlInterestRateIndexMaturity(Currency&amp;"ibor"&amp;Tenor,BA1896,Trigger)</f>
        <v>52953</v>
      </c>
      <c r="BC1896" s="320">
        <f>_xll.qlIndexFixing($AC$5,AZ1896,TRUE,_xll.ohTrigger(Trigger,Trigger12M))</f>
        <v>1.4926935793256825E-2</v>
      </c>
      <c r="BD1896" s="320">
        <f>_xll.qlIndexFixing($BE$1,AZ1896,TRUE,_xll.ohTrigger(Trigger,Trigger12M))</f>
        <v>1.4942022364750318E-2</v>
      </c>
    </row>
    <row r="1897" spans="51:56" ht="11.25" customHeight="1" x14ac:dyDescent="0.25">
      <c r="AY1897" s="159" t="s">
        <v>90</v>
      </c>
      <c r="AZ1897" s="158">
        <f>_xll.qlInterestRateIndexFixingDate(Currency&amp;"ibor"&amp;Tenor,BA1897,Trigger)</f>
        <v>52589</v>
      </c>
      <c r="BA1897" s="158">
        <f>_xll.qlCalendarAdvance(Calendar,BA1896,AY1897,"f",,Trigger)</f>
        <v>52594</v>
      </c>
      <c r="BB1897" s="158">
        <f>_xll.qlInterestRateIndexMaturity(Currency&amp;"ibor"&amp;Tenor,BA1897,Trigger)</f>
        <v>52960</v>
      </c>
      <c r="BC1897" s="320">
        <f>_xll.qlIndexFixing($AC$5,AZ1897,TRUE,_xll.ohTrigger(Trigger,Trigger12M))</f>
        <v>1.4929348573167118E-2</v>
      </c>
      <c r="BD1897" s="320">
        <f>_xll.qlIndexFixing($BE$1,AZ1897,TRUE,_xll.ohTrigger(Trigger,Trigger12M))</f>
        <v>1.4941795732353972E-2</v>
      </c>
    </row>
    <row r="1898" spans="51:56" ht="11.25" customHeight="1" x14ac:dyDescent="0.25">
      <c r="AY1898" s="159" t="s">
        <v>90</v>
      </c>
      <c r="AZ1898" s="158">
        <f>_xll.qlInterestRateIndexFixingDate(Currency&amp;"ibor"&amp;Tenor,BA1898,Trigger)</f>
        <v>52596</v>
      </c>
      <c r="BA1898" s="158">
        <f>_xll.qlCalendarAdvance(Calendar,BA1897,AY1898,"f",,Trigger)</f>
        <v>52601</v>
      </c>
      <c r="BB1898" s="158">
        <f>_xll.qlInterestRateIndexMaturity(Currency&amp;"ibor"&amp;Tenor,BA1898,Trigger)</f>
        <v>52967</v>
      </c>
      <c r="BC1898" s="320">
        <f>_xll.qlIndexFixing($AC$5,AZ1898,TRUE,_xll.ohTrigger(Trigger,Trigger12M))</f>
        <v>1.4931763231665623E-2</v>
      </c>
      <c r="BD1898" s="320">
        <f>_xll.qlIndexFixing($BE$1,AZ1898,TRUE,_xll.ohTrigger(Trigger,Trigger12M))</f>
        <v>1.4941560382817827E-2</v>
      </c>
    </row>
    <row r="1899" spans="51:56" ht="11.25" customHeight="1" x14ac:dyDescent="0.25">
      <c r="AY1899" s="159" t="s">
        <v>90</v>
      </c>
      <c r="AZ1899" s="158">
        <f>_xll.qlInterestRateIndexFixingDate(Currency&amp;"ibor"&amp;Tenor,BA1899,Trigger)</f>
        <v>52604</v>
      </c>
      <c r="BA1899" s="158">
        <f>_xll.qlCalendarAdvance(Calendar,BA1898,AY1899,"f",,Trigger)</f>
        <v>52608</v>
      </c>
      <c r="BB1899" s="158">
        <f>_xll.qlInterestRateIndexMaturity(Currency&amp;"ibor"&amp;Tenor,BA1899,Trigger)</f>
        <v>52974</v>
      </c>
      <c r="BC1899" s="320">
        <f>_xll.qlIndexFixing($AC$5,AZ1899,TRUE,_xll.ohTrigger(Trigger,Trigger12M))</f>
        <v>1.4934179768765885E-2</v>
      </c>
      <c r="BD1899" s="320">
        <f>_xll.qlIndexFixing($BE$1,AZ1899,TRUE,_xll.ohTrigger(Trigger,Trigger12M))</f>
        <v>1.4941316299304426E-2</v>
      </c>
    </row>
    <row r="1900" spans="51:56" ht="11.25" customHeight="1" x14ac:dyDescent="0.25">
      <c r="AY1900" s="159" t="s">
        <v>90</v>
      </c>
      <c r="AZ1900" s="158">
        <f>_xll.qlInterestRateIndexFixingDate(Currency&amp;"ibor"&amp;Tenor,BA1900,Trigger)</f>
        <v>52611</v>
      </c>
      <c r="BA1900" s="158">
        <f>_xll.qlCalendarAdvance(Calendar,BA1899,AY1900,"f",,Trigger)</f>
        <v>52615</v>
      </c>
      <c r="BB1900" s="158">
        <f>_xll.qlInterestRateIndexMaturity(Currency&amp;"ibor"&amp;Tenor,BA1900,Trigger)</f>
        <v>52981</v>
      </c>
      <c r="BC1900" s="320">
        <f>_xll.qlIndexFixing($AC$5,AZ1900,TRUE,_xll.ohTrigger(Trigger,Trigger12M))</f>
        <v>1.4936598184482534E-2</v>
      </c>
      <c r="BD1900" s="320">
        <f>_xll.qlIndexFixing($BE$1,AZ1900,TRUE,_xll.ohTrigger(Trigger,Trigger12M))</f>
        <v>1.4941063464976527E-2</v>
      </c>
    </row>
    <row r="1901" spans="51:56" ht="11.25" customHeight="1" x14ac:dyDescent="0.25">
      <c r="AY1901" s="159" t="s">
        <v>90</v>
      </c>
      <c r="AZ1901" s="158">
        <f>_xll.qlInterestRateIndexFixingDate(Currency&amp;"ibor"&amp;Tenor,BA1901,Trigger)</f>
        <v>52618</v>
      </c>
      <c r="BA1901" s="158">
        <f>_xll.qlCalendarAdvance(Calendar,BA1900,AY1901,"f",,Trigger)</f>
        <v>52622</v>
      </c>
      <c r="BB1901" s="158">
        <f>_xll.qlInterestRateIndexMaturity(Currency&amp;"ibor"&amp;Tenor,BA1901,Trigger)</f>
        <v>52988</v>
      </c>
      <c r="BC1901" s="320">
        <f>_xll.qlIndexFixing($AC$5,AZ1901,TRUE,_xll.ohTrigger(Trigger,Trigger12M))</f>
        <v>1.4939018478828019E-2</v>
      </c>
      <c r="BD1901" s="320">
        <f>_xll.qlIndexFixing($BE$1,AZ1901,TRUE,_xll.ohTrigger(Trigger,Trigger12M))</f>
        <v>1.4940801862996667E-2</v>
      </c>
    </row>
    <row r="1902" spans="51:56" ht="11.25" customHeight="1" x14ac:dyDescent="0.25">
      <c r="AY1902" s="159" t="s">
        <v>90</v>
      </c>
      <c r="AZ1902" s="158">
        <f>_xll.qlInterestRateIndexFixingDate(Currency&amp;"ibor"&amp;Tenor,BA1902,Trigger)</f>
        <v>52625</v>
      </c>
      <c r="BA1902" s="158">
        <f>_xll.qlCalendarAdvance(Calendar,BA1901,AY1902,"f",,Trigger)</f>
        <v>52629</v>
      </c>
      <c r="BB1902" s="158">
        <f>_xll.qlInterestRateIndexMaturity(Currency&amp;"ibor"&amp;Tenor,BA1902,Trigger)</f>
        <v>52995</v>
      </c>
      <c r="BC1902" s="320">
        <f>_xll.qlIndexFixing($AC$5,AZ1902,TRUE,_xll.ohTrigger(Trigger,Trigger12M))</f>
        <v>1.4941440651816757E-2</v>
      </c>
      <c r="BD1902" s="320">
        <f>_xll.qlIndexFixing($BE$1,AZ1902,TRUE,_xll.ohTrigger(Trigger,Trigger12M))</f>
        <v>1.4940531476528915E-2</v>
      </c>
    </row>
    <row r="1903" spans="51:56" ht="11.25" customHeight="1" x14ac:dyDescent="0.25">
      <c r="AY1903" s="159" t="s">
        <v>90</v>
      </c>
      <c r="AZ1903" s="158">
        <f>_xll.qlInterestRateIndexFixingDate(Currency&amp;"ibor"&amp;Tenor,BA1903,Trigger)</f>
        <v>52632</v>
      </c>
      <c r="BA1903" s="158">
        <f>_xll.qlCalendarAdvance(Calendar,BA1902,AY1903,"f",,Trigger)</f>
        <v>52636</v>
      </c>
      <c r="BB1903" s="158">
        <f>_xll.qlInterestRateIndexMaturity(Currency&amp;"ibor"&amp;Tenor,BA1903,Trigger)</f>
        <v>53002</v>
      </c>
      <c r="BC1903" s="320">
        <f>_xll.qlIndexFixing($AC$5,AZ1903,TRUE,_xll.ohTrigger(Trigger,Trigger12M))</f>
        <v>1.4943864703462071E-2</v>
      </c>
      <c r="BD1903" s="320">
        <f>_xll.qlIndexFixing($BE$1,AZ1903,TRUE,_xll.ohTrigger(Trigger,Trigger12M))</f>
        <v>1.4940252288736031E-2</v>
      </c>
    </row>
    <row r="1904" spans="51:56" ht="11.25" customHeight="1" x14ac:dyDescent="0.25">
      <c r="AY1904" s="159" t="s">
        <v>90</v>
      </c>
      <c r="AZ1904" s="158">
        <f>_xll.qlInterestRateIndexFixingDate(Currency&amp;"ibor"&amp;Tenor,BA1904,Trigger)</f>
        <v>52639</v>
      </c>
      <c r="BA1904" s="158">
        <f>_xll.qlCalendarAdvance(Calendar,BA1903,AY1904,"f",,Trigger)</f>
        <v>52643</v>
      </c>
      <c r="BB1904" s="158">
        <f>_xll.qlInterestRateIndexMaturity(Currency&amp;"ibor"&amp;Tenor,BA1904,Trigger)</f>
        <v>53009</v>
      </c>
      <c r="BC1904" s="320">
        <f>_xll.qlIndexFixing($AC$5,AZ1904,TRUE,_xll.ohTrigger(Trigger,Trigger12M))</f>
        <v>1.4946290633777717E-2</v>
      </c>
      <c r="BD1904" s="320">
        <f>_xll.qlIndexFixing($BE$1,AZ1904,TRUE,_xll.ohTrigger(Trigger,Trigger12M))</f>
        <v>1.4939964282781864E-2</v>
      </c>
    </row>
    <row r="1905" spans="51:56" ht="11.25" customHeight="1" x14ac:dyDescent="0.25">
      <c r="AY1905" s="159" t="s">
        <v>90</v>
      </c>
      <c r="AZ1905" s="158">
        <f>_xll.qlInterestRateIndexFixingDate(Currency&amp;"ibor"&amp;Tenor,BA1905,Trigger)</f>
        <v>52646</v>
      </c>
      <c r="BA1905" s="158">
        <f>_xll.qlCalendarAdvance(Calendar,BA1904,AY1905,"f",,Trigger)</f>
        <v>52650</v>
      </c>
      <c r="BB1905" s="158">
        <f>_xll.qlInterestRateIndexMaturity(Currency&amp;"ibor"&amp;Tenor,BA1905,Trigger)</f>
        <v>53016</v>
      </c>
      <c r="BC1905" s="320">
        <f>_xll.qlIndexFixing($AC$5,AZ1905,TRUE,_xll.ohTrigger(Trigger,Trigger12M))</f>
        <v>1.4948718442777459E-2</v>
      </c>
      <c r="BD1905" s="320">
        <f>_xll.qlIndexFixing($BE$1,AZ1905,TRUE,_xll.ohTrigger(Trigger,Trigger12M))</f>
        <v>1.4939667441830264E-2</v>
      </c>
    </row>
    <row r="1906" spans="51:56" ht="11.25" customHeight="1" x14ac:dyDescent="0.25">
      <c r="AY1906" s="159" t="s">
        <v>90</v>
      </c>
      <c r="AZ1906" s="158">
        <f>_xll.qlInterestRateIndexFixingDate(Currency&amp;"ibor"&amp;Tenor,BA1906,Trigger)</f>
        <v>52653</v>
      </c>
      <c r="BA1906" s="158">
        <f>_xll.qlCalendarAdvance(Calendar,BA1905,AY1906,"f",,Trigger)</f>
        <v>52657</v>
      </c>
      <c r="BB1906" s="158">
        <f>_xll.qlInterestRateIndexMaturity(Currency&amp;"ibor"&amp;Tenor,BA1906,Trigger)</f>
        <v>53022</v>
      </c>
      <c r="BC1906" s="320">
        <f>_xll.qlIndexFixing($AC$5,AZ1906,TRUE,_xll.ohTrigger(Trigger,Trigger12M))</f>
        <v>1.4950723555338486E-2</v>
      </c>
      <c r="BD1906" s="320">
        <f>_xll.qlIndexFixing($BE$1,AZ1906,TRUE,_xll.ohTrigger(Trigger,Trigger12M))</f>
        <v>1.4939080972355091E-2</v>
      </c>
    </row>
    <row r="1907" spans="51:56" ht="11.25" customHeight="1" x14ac:dyDescent="0.25">
      <c r="AY1907" s="159" t="s">
        <v>90</v>
      </c>
      <c r="AZ1907" s="158">
        <f>_xll.qlInterestRateIndexFixingDate(Currency&amp;"ibor"&amp;Tenor,BA1907,Trigger)</f>
        <v>52660</v>
      </c>
      <c r="BA1907" s="158">
        <f>_xll.qlCalendarAdvance(Calendar,BA1906,AY1907,"f",,Trigger)</f>
        <v>52664</v>
      </c>
      <c r="BB1907" s="158">
        <f>_xll.qlInterestRateIndexMaturity(Currency&amp;"ibor"&amp;Tenor,BA1907,Trigger)</f>
        <v>53029</v>
      </c>
      <c r="BC1907" s="320">
        <f>_xll.qlIndexFixing($AC$5,AZ1907,TRUE,_xll.ohTrigger(Trigger,Trigger12M))</f>
        <v>1.4953158851702177E-2</v>
      </c>
      <c r="BD1907" s="320">
        <f>_xll.qlIndexFixing($BE$1,AZ1907,TRUE,_xll.ohTrigger(Trigger,Trigger12M))</f>
        <v>1.4938767068332973E-2</v>
      </c>
    </row>
    <row r="1908" spans="51:56" ht="11.25" customHeight="1" x14ac:dyDescent="0.25">
      <c r="AY1908" s="159" t="s">
        <v>90</v>
      </c>
      <c r="AZ1908" s="158">
        <f>_xll.qlInterestRateIndexFixingDate(Currency&amp;"ibor"&amp;Tenor,BA1908,Trigger)</f>
        <v>52667</v>
      </c>
      <c r="BA1908" s="158">
        <f>_xll.qlCalendarAdvance(Calendar,BA1907,AY1908,"f",,Trigger)</f>
        <v>52671</v>
      </c>
      <c r="BB1908" s="158">
        <f>_xll.qlInterestRateIndexMaturity(Currency&amp;"ibor"&amp;Tenor,BA1908,Trigger)</f>
        <v>53036</v>
      </c>
      <c r="BC1908" s="320">
        <f>_xll.qlIndexFixing($AC$5,AZ1908,TRUE,_xll.ohTrigger(Trigger,Trigger12M))</f>
        <v>1.4955596031846232E-2</v>
      </c>
      <c r="BD1908" s="320">
        <f>_xll.qlIndexFixing($BE$1,AZ1908,TRUE,_xll.ohTrigger(Trigger,Trigger12M))</f>
        <v>1.4938444280374857E-2</v>
      </c>
    </row>
    <row r="1909" spans="51:56" ht="11.25" customHeight="1" x14ac:dyDescent="0.25">
      <c r="AY1909" s="159" t="s">
        <v>90</v>
      </c>
      <c r="AZ1909" s="158">
        <f>_xll.qlInterestRateIndexFixingDate(Currency&amp;"ibor"&amp;Tenor,BA1909,Trigger)</f>
        <v>52674</v>
      </c>
      <c r="BA1909" s="158">
        <f>_xll.qlCalendarAdvance(Calendar,BA1908,AY1909,"f",,Trigger)</f>
        <v>52678</v>
      </c>
      <c r="BB1909" s="158">
        <f>_xll.qlInterestRateIndexMaturity(Currency&amp;"ibor"&amp;Tenor,BA1909,Trigger)</f>
        <v>53043</v>
      </c>
      <c r="BC1909" s="320">
        <f>_xll.qlIndexFixing($AC$5,AZ1909,TRUE,_xll.ohTrigger(Trigger,Trigger12M))</f>
        <v>1.4958035095784887E-2</v>
      </c>
      <c r="BD1909" s="320">
        <f>_xll.qlIndexFixing($BE$1,AZ1909,TRUE,_xll.ohTrigger(Trigger,Trigger12M))</f>
        <v>1.4938112591645991E-2</v>
      </c>
    </row>
    <row r="1910" spans="51:56" ht="11.25" customHeight="1" x14ac:dyDescent="0.25">
      <c r="AY1910" s="159" t="s">
        <v>90</v>
      </c>
      <c r="AZ1910" s="158">
        <f>_xll.qlInterestRateIndexFixingDate(Currency&amp;"ibor"&amp;Tenor,BA1910,Trigger)</f>
        <v>52681</v>
      </c>
      <c r="BA1910" s="158">
        <f>_xll.qlCalendarAdvance(Calendar,BA1909,AY1910,"f",,Trigger)</f>
        <v>52685</v>
      </c>
      <c r="BB1910" s="158">
        <f>_xll.qlInterestRateIndexMaturity(Currency&amp;"ibor"&amp;Tenor,BA1910,Trigger)</f>
        <v>53050</v>
      </c>
      <c r="BC1910" s="320">
        <f>_xll.qlIndexFixing($AC$5,AZ1910,TRUE,_xll.ohTrigger(Trigger,Trigger12M))</f>
        <v>1.4960476043531502E-2</v>
      </c>
      <c r="BD1910" s="320">
        <f>_xll.qlIndexFixing($BE$1,AZ1910,TRUE,_xll.ohTrigger(Trigger,Trigger12M))</f>
        <v>1.4937771985312936E-2</v>
      </c>
    </row>
    <row r="1911" spans="51:56" ht="11.25" customHeight="1" x14ac:dyDescent="0.25">
      <c r="AY1911" s="159" t="s">
        <v>90</v>
      </c>
      <c r="AZ1911" s="158">
        <f>_xll.qlInterestRateIndexFixingDate(Currency&amp;"ibor"&amp;Tenor,BA1911,Trigger)</f>
        <v>52688</v>
      </c>
      <c r="BA1911" s="158">
        <f>_xll.qlCalendarAdvance(Calendar,BA1910,AY1911,"f",,Trigger)</f>
        <v>52692</v>
      </c>
      <c r="BB1911" s="158">
        <f>_xll.qlInterestRateIndexMaturity(Currency&amp;"ibor"&amp;Tenor,BA1911,Trigger)</f>
        <v>53057</v>
      </c>
      <c r="BC1911" s="320">
        <f>_xll.qlIndexFixing($AC$5,AZ1911,TRUE,_xll.ohTrigger(Trigger,Trigger12M))</f>
        <v>1.4962918875099871E-2</v>
      </c>
      <c r="BD1911" s="320">
        <f>_xll.qlIndexFixing($BE$1,AZ1911,TRUE,_xll.ohTrigger(Trigger,Trigger12M))</f>
        <v>1.4937422444541156E-2</v>
      </c>
    </row>
    <row r="1912" spans="51:56" ht="11.25" customHeight="1" x14ac:dyDescent="0.25">
      <c r="AY1912" s="159" t="s">
        <v>90</v>
      </c>
      <c r="AZ1912" s="158">
        <f>_xll.qlInterestRateIndexFixingDate(Currency&amp;"ibor"&amp;Tenor,BA1912,Trigger)</f>
        <v>52695</v>
      </c>
      <c r="BA1912" s="158">
        <f>_xll.qlCalendarAdvance(Calendar,BA1911,AY1912,"f",,Trigger)</f>
        <v>52699</v>
      </c>
      <c r="BB1912" s="158">
        <f>_xll.qlInterestRateIndexMaturity(Currency&amp;"ibor"&amp;Tenor,BA1912,Trigger)</f>
        <v>53064</v>
      </c>
      <c r="BC1912" s="320">
        <f>_xll.qlIndexFixing($AC$5,AZ1912,TRUE,_xll.ohTrigger(Trigger,Trigger12M))</f>
        <v>1.4965363590503796E-2</v>
      </c>
      <c r="BD1912" s="320">
        <f>_xll.qlIndexFixing($BE$1,AZ1912,TRUE,_xll.ohTrigger(Trigger,Trigger12M))</f>
        <v>1.4937063952497215E-2</v>
      </c>
    </row>
    <row r="1913" spans="51:56" ht="11.25" customHeight="1" x14ac:dyDescent="0.25">
      <c r="AY1913" s="159" t="s">
        <v>90</v>
      </c>
      <c r="AZ1913" s="158">
        <f>_xll.qlInterestRateIndexFixingDate(Currency&amp;"ibor"&amp;Tenor,BA1913,Trigger)</f>
        <v>52700</v>
      </c>
      <c r="BA1913" s="158">
        <f>_xll.qlCalendarAdvance(Calendar,BA1912,AY1913,"f",,Trigger)</f>
        <v>52706</v>
      </c>
      <c r="BB1913" s="158">
        <f>_xll.qlInterestRateIndexMaturity(Currency&amp;"ibor"&amp;Tenor,BA1913,Trigger)</f>
        <v>53071</v>
      </c>
      <c r="BC1913" s="320">
        <f>_xll.qlIndexFixing($AC$5,AZ1913,TRUE,_xll.ohTrigger(Trigger,Trigger12M))</f>
        <v>1.4967810189756851E-2</v>
      </c>
      <c r="BD1913" s="320">
        <f>_xll.qlIndexFixing($BE$1,AZ1913,TRUE,_xll.ohTrigger(Trigger,Trigger12M))</f>
        <v>1.4936696492348113E-2</v>
      </c>
    </row>
    <row r="1914" spans="51:56" ht="11.25" customHeight="1" x14ac:dyDescent="0.25">
      <c r="AY1914" s="159" t="s">
        <v>90</v>
      </c>
      <c r="AZ1914" s="158">
        <f>_xll.qlInterestRateIndexFixingDate(Currency&amp;"ibor"&amp;Tenor,BA1914,Trigger)</f>
        <v>52709</v>
      </c>
      <c r="BA1914" s="158">
        <f>_xll.qlCalendarAdvance(Calendar,BA1913,AY1914,"f",,Trigger)</f>
        <v>52713</v>
      </c>
      <c r="BB1914" s="158">
        <f>_xll.qlInterestRateIndexMaturity(Currency&amp;"ibor"&amp;Tenor,BA1914,Trigger)</f>
        <v>53078</v>
      </c>
      <c r="BC1914" s="320">
        <f>_xll.qlIndexFixing($AC$5,AZ1914,TRUE,_xll.ohTrigger(Trigger,Trigger12M))</f>
        <v>1.4970258672872834E-2</v>
      </c>
      <c r="BD1914" s="320">
        <f>_xll.qlIndexFixing($BE$1,AZ1914,TRUE,_xll.ohTrigger(Trigger,Trigger12M))</f>
        <v>1.4936320047260409E-2</v>
      </c>
    </row>
    <row r="1915" spans="51:56" ht="11.25" customHeight="1" x14ac:dyDescent="0.25">
      <c r="AY1915" s="159" t="s">
        <v>90</v>
      </c>
      <c r="AZ1915" s="158">
        <f>_xll.qlInterestRateIndexFixingDate(Currency&amp;"ibor"&amp;Tenor,BA1915,Trigger)</f>
        <v>52716</v>
      </c>
      <c r="BA1915" s="158">
        <f>_xll.qlCalendarAdvance(Calendar,BA1914,AY1915,"f",,Trigger)</f>
        <v>52720</v>
      </c>
      <c r="BB1915" s="158">
        <f>_xll.qlInterestRateIndexMaturity(Currency&amp;"ibor"&amp;Tenor,BA1915,Trigger)</f>
        <v>53085</v>
      </c>
      <c r="BC1915" s="320">
        <f>_xll.qlIndexFixing($AC$5,AZ1915,TRUE,_xll.ohTrigger(Trigger,Trigger12M))</f>
        <v>1.4972709039865981E-2</v>
      </c>
      <c r="BD1915" s="320">
        <f>_xll.qlIndexFixing($BE$1,AZ1915,TRUE,_xll.ohTrigger(Trigger,Trigger12M))</f>
        <v>1.493593460040132E-2</v>
      </c>
    </row>
    <row r="1916" spans="51:56" ht="11.25" customHeight="1" x14ac:dyDescent="0.25">
      <c r="AY1916" s="159" t="s">
        <v>90</v>
      </c>
      <c r="AZ1916" s="158">
        <f>_xll.qlInterestRateIndexFixingDate(Currency&amp;"ibor"&amp;Tenor,BA1916,Trigger)</f>
        <v>52723</v>
      </c>
      <c r="BA1916" s="158">
        <f>_xll.qlCalendarAdvance(Calendar,BA1915,AY1916,"f",,Trigger)</f>
        <v>52727</v>
      </c>
      <c r="BB1916" s="158">
        <f>_xll.qlInterestRateIndexMaturity(Currency&amp;"ibor"&amp;Tenor,BA1916,Trigger)</f>
        <v>53092</v>
      </c>
      <c r="BC1916" s="320">
        <f>_xll.qlIndexFixing($AC$5,AZ1916,TRUE,_xll.ohTrigger(Trigger,Trigger12M))</f>
        <v>1.4975161290749432E-2</v>
      </c>
      <c r="BD1916" s="320">
        <f>_xll.qlIndexFixing($BE$1,AZ1916,TRUE,_xll.ohTrigger(Trigger,Trigger12M))</f>
        <v>1.4935540134938287E-2</v>
      </c>
    </row>
    <row r="1917" spans="51:56" ht="11.25" customHeight="1" x14ac:dyDescent="0.25">
      <c r="AY1917" s="159" t="s">
        <v>90</v>
      </c>
      <c r="AZ1917" s="158">
        <f>_xll.qlInterestRateIndexFixingDate(Currency&amp;"ibor"&amp;Tenor,BA1917,Trigger)</f>
        <v>52730</v>
      </c>
      <c r="BA1917" s="158">
        <f>_xll.qlCalendarAdvance(Calendar,BA1916,AY1917,"f",,Trigger)</f>
        <v>52734</v>
      </c>
      <c r="BB1917" s="158">
        <f>_xll.qlInterestRateIndexMaturity(Currency&amp;"ibor"&amp;Tenor,BA1917,Trigger)</f>
        <v>53099</v>
      </c>
      <c r="BC1917" s="320">
        <f>_xll.qlIndexFixing($AC$5,AZ1917,TRUE,_xll.ohTrigger(Trigger,Trigger12M))</f>
        <v>1.4977847287398203E-2</v>
      </c>
      <c r="BD1917" s="320">
        <f>_xll.qlIndexFixing($BE$1,AZ1917,TRUE,_xll.ohTrigger(Trigger,Trigger12M))</f>
        <v>1.4935135942984736E-2</v>
      </c>
    </row>
    <row r="1918" spans="51:56" ht="11.25" customHeight="1" x14ac:dyDescent="0.25">
      <c r="AY1918" s="159" t="s">
        <v>90</v>
      </c>
      <c r="AZ1918" s="158">
        <f>_xll.qlInterestRateIndexFixingDate(Currency&amp;"ibor"&amp;Tenor,BA1918,Trigger)</f>
        <v>52737</v>
      </c>
      <c r="BA1918" s="158">
        <f>_xll.qlCalendarAdvance(Calendar,BA1917,AY1918,"f",,Trigger)</f>
        <v>52741</v>
      </c>
      <c r="BB1918" s="158">
        <f>_xll.qlInterestRateIndexMaturity(Currency&amp;"ibor"&amp;Tenor,BA1918,Trigger)</f>
        <v>53106</v>
      </c>
      <c r="BC1918" s="320">
        <f>_xll.qlIndexFixing($AC$5,AZ1918,TRUE,_xll.ohTrigger(Trigger,Trigger12M))</f>
        <v>1.498040421539225E-2</v>
      </c>
      <c r="BD1918" s="320">
        <f>_xll.qlIndexFixing($BE$1,AZ1918,TRUE,_xll.ohTrigger(Trigger,Trigger12M))</f>
        <v>1.4934710090695632E-2</v>
      </c>
    </row>
    <row r="1919" spans="51:56" ht="11.25" customHeight="1" x14ac:dyDescent="0.25">
      <c r="AY1919" s="159" t="s">
        <v>90</v>
      </c>
      <c r="AZ1919" s="158">
        <f>_xll.qlInterestRateIndexFixingDate(Currency&amp;"ibor"&amp;Tenor,BA1919,Trigger)</f>
        <v>52744</v>
      </c>
      <c r="BA1919" s="158">
        <f>_xll.qlCalendarAdvance(Calendar,BA1918,AY1919,"f",,Trigger)</f>
        <v>52748</v>
      </c>
      <c r="BB1919" s="158">
        <f>_xll.qlInterestRateIndexMaturity(Currency&amp;"ibor"&amp;Tenor,BA1919,Trigger)</f>
        <v>53113</v>
      </c>
      <c r="BC1919" s="320">
        <f>_xll.qlIndexFixing($AC$5,AZ1919,TRUE,_xll.ohTrigger(Trigger,Trigger12M))</f>
        <v>1.4982963093938895E-2</v>
      </c>
      <c r="BD1919" s="320">
        <f>_xll.qlIndexFixing($BE$1,AZ1919,TRUE,_xll.ohTrigger(Trigger,Trigger12M))</f>
        <v>1.4934258254408233E-2</v>
      </c>
    </row>
    <row r="1920" spans="51:56" ht="11.25" customHeight="1" x14ac:dyDescent="0.25">
      <c r="AY1920" s="159" t="s">
        <v>90</v>
      </c>
      <c r="AZ1920" s="158">
        <f>_xll.qlInterestRateIndexFixingDate(Currency&amp;"ibor"&amp;Tenor,BA1920,Trigger)</f>
        <v>52751</v>
      </c>
      <c r="BA1920" s="158">
        <f>_xll.qlCalendarAdvance(Calendar,BA1919,AY1920,"f",,Trigger)</f>
        <v>52755</v>
      </c>
      <c r="BB1920" s="158">
        <f>_xll.qlInterestRateIndexMaturity(Currency&amp;"ibor"&amp;Tenor,BA1920,Trigger)</f>
        <v>53120</v>
      </c>
      <c r="BC1920" s="320">
        <f>_xll.qlIndexFixing($AC$5,AZ1920,TRUE,_xll.ohTrigger(Trigger,Trigger12M))</f>
        <v>1.4985523923053464E-2</v>
      </c>
      <c r="BD1920" s="320">
        <f>_xll.qlIndexFixing($BE$1,AZ1920,TRUE,_xll.ohTrigger(Trigger,Trigger12M))</f>
        <v>1.4933780430797856E-2</v>
      </c>
    </row>
    <row r="1921" spans="51:56" ht="11.25" customHeight="1" x14ac:dyDescent="0.25">
      <c r="AY1921" s="159" t="s">
        <v>90</v>
      </c>
      <c r="AZ1921" s="158">
        <f>_xll.qlInterestRateIndexFixingDate(Currency&amp;"ibor"&amp;Tenor,BA1921,Trigger)</f>
        <v>52758</v>
      </c>
      <c r="BA1921" s="158">
        <f>_xll.qlCalendarAdvance(Calendar,BA1920,AY1921,"f",,Trigger)</f>
        <v>52762</v>
      </c>
      <c r="BB1921" s="158">
        <f>_xll.qlInterestRateIndexMaturity(Currency&amp;"ibor"&amp;Tenor,BA1921,Trigger)</f>
        <v>53127</v>
      </c>
      <c r="BC1921" s="320">
        <f>_xll.qlIndexFixing($AC$5,AZ1921,TRUE,_xll.ohTrigger(Trigger,Trigger12M))</f>
        <v>1.4988086702751072E-2</v>
      </c>
      <c r="BD1921" s="320">
        <f>_xll.qlIndexFixing($BE$1,AZ1921,TRUE,_xll.ohTrigger(Trigger,Trigger12M))</f>
        <v>1.4933276616657861E-2</v>
      </c>
    </row>
    <row r="1922" spans="51:56" ht="11.25" customHeight="1" x14ac:dyDescent="0.25">
      <c r="AY1922" s="159" t="s">
        <v>90</v>
      </c>
      <c r="AZ1922" s="158">
        <f>_xll.qlInterestRateIndexFixingDate(Currency&amp;"ibor"&amp;Tenor,BA1922,Trigger)</f>
        <v>52765</v>
      </c>
      <c r="BA1922" s="158">
        <f>_xll.qlCalendarAdvance(Calendar,BA1921,AY1922,"f",,Trigger)</f>
        <v>52769</v>
      </c>
      <c r="BB1922" s="158">
        <f>_xll.qlInterestRateIndexMaturity(Currency&amp;"ibor"&amp;Tenor,BA1922,Trigger)</f>
        <v>53134</v>
      </c>
      <c r="BC1922" s="320">
        <f>_xll.qlIndexFixing($AC$5,AZ1922,TRUE,_xll.ohTrigger(Trigger,Trigger12M))</f>
        <v>1.4990651433045952E-2</v>
      </c>
      <c r="BD1922" s="320">
        <f>_xll.qlIndexFixing($BE$1,AZ1922,TRUE,_xll.ohTrigger(Trigger,Trigger12M))</f>
        <v>1.4932746808902275E-2</v>
      </c>
    </row>
    <row r="1923" spans="51:56" ht="11.25" customHeight="1" x14ac:dyDescent="0.25">
      <c r="AY1923" s="159" t="s">
        <v>90</v>
      </c>
      <c r="AZ1923" s="158">
        <f>_xll.qlInterestRateIndexFixingDate(Currency&amp;"ibor"&amp;Tenor,BA1923,Trigger)</f>
        <v>52772</v>
      </c>
      <c r="BA1923" s="158">
        <f>_xll.qlCalendarAdvance(Calendar,BA1922,AY1923,"f",,Trigger)</f>
        <v>52776</v>
      </c>
      <c r="BB1923" s="158">
        <f>_xll.qlInterestRateIndexMaturity(Currency&amp;"ibor"&amp;Tenor,BA1923,Trigger)</f>
        <v>53141</v>
      </c>
      <c r="BC1923" s="320">
        <f>_xll.qlIndexFixing($AC$5,AZ1923,TRUE,_xll.ohTrigger(Trigger,Trigger12M))</f>
        <v>1.4993218113953873E-2</v>
      </c>
      <c r="BD1923" s="320">
        <f>_xll.qlIndexFixing($BE$1,AZ1923,TRUE,_xll.ohTrigger(Trigger,Trigger12M))</f>
        <v>1.4932191004562298E-2</v>
      </c>
    </row>
    <row r="1924" spans="51:56" ht="11.25" customHeight="1" x14ac:dyDescent="0.25">
      <c r="AY1924" s="159" t="s">
        <v>90</v>
      </c>
      <c r="AZ1924" s="158">
        <f>_xll.qlInterestRateIndexFixingDate(Currency&amp;"ibor"&amp;Tenor,BA1924,Trigger)</f>
        <v>52779</v>
      </c>
      <c r="BA1924" s="158">
        <f>_xll.qlCalendarAdvance(Calendar,BA1923,AY1924,"f",,Trigger)</f>
        <v>52783</v>
      </c>
      <c r="BB1924" s="158">
        <f>_xll.qlInterestRateIndexMaturity(Currency&amp;"ibor"&amp;Tenor,BA1924,Trigger)</f>
        <v>53148</v>
      </c>
      <c r="BC1924" s="320">
        <f>_xll.qlIndexFixing($AC$5,AZ1924,TRUE,_xll.ohTrigger(Trigger,Trigger12M))</f>
        <v>1.499578674548907E-2</v>
      </c>
      <c r="BD1924" s="320">
        <f>_xll.qlIndexFixing($BE$1,AZ1924,TRUE,_xll.ohTrigger(Trigger,Trigger12M))</f>
        <v>1.4931609200788263E-2</v>
      </c>
    </row>
    <row r="1925" spans="51:56" ht="11.25" customHeight="1" x14ac:dyDescent="0.25">
      <c r="AY1925" s="159" t="s">
        <v>90</v>
      </c>
      <c r="AZ1925" s="158">
        <f>_xll.qlInterestRateIndexFixingDate(Currency&amp;"ibor"&amp;Tenor,BA1925,Trigger)</f>
        <v>52786</v>
      </c>
      <c r="BA1925" s="158">
        <f>_xll.qlCalendarAdvance(Calendar,BA1924,AY1925,"f",,Trigger)</f>
        <v>52790</v>
      </c>
      <c r="BB1925" s="158">
        <f>_xll.qlInterestRateIndexMaturity(Currency&amp;"ibor"&amp;Tenor,BA1925,Trigger)</f>
        <v>53155</v>
      </c>
      <c r="BC1925" s="320">
        <f>_xll.qlIndexFixing($AC$5,AZ1925,TRUE,_xll.ohTrigger(Trigger,Trigger12M))</f>
        <v>1.4998357327667093E-2</v>
      </c>
      <c r="BD1925" s="320">
        <f>_xll.qlIndexFixing($BE$1,AZ1925,TRUE,_xll.ohTrigger(Trigger,Trigger12M))</f>
        <v>1.4931001394850299E-2</v>
      </c>
    </row>
    <row r="1926" spans="51:56" ht="11.25" customHeight="1" x14ac:dyDescent="0.25">
      <c r="AY1926" s="159" t="s">
        <v>90</v>
      </c>
      <c r="AZ1926" s="158">
        <f>_xll.qlInterestRateIndexFixingDate(Currency&amp;"ibor"&amp;Tenor,BA1926,Trigger)</f>
        <v>52793</v>
      </c>
      <c r="BA1926" s="158">
        <f>_xll.qlCalendarAdvance(Calendar,BA1925,AY1926,"f",,Trigger)</f>
        <v>52797</v>
      </c>
      <c r="BB1926" s="158">
        <f>_xll.qlInterestRateIndexMaturity(Currency&amp;"ibor"&amp;Tenor,BA1926,Trigger)</f>
        <v>53162</v>
      </c>
      <c r="BC1926" s="320">
        <f>_xll.qlIndexFixing($AC$5,AZ1926,TRUE,_xll.ohTrigger(Trigger,Trigger12M))</f>
        <v>1.5000929860502834E-2</v>
      </c>
      <c r="BD1926" s="320">
        <f>_xll.qlIndexFixing($BE$1,AZ1926,TRUE,_xll.ohTrigger(Trigger,Trigger12M))</f>
        <v>1.4930367584136361E-2</v>
      </c>
    </row>
    <row r="1927" spans="51:56" ht="11.25" customHeight="1" x14ac:dyDescent="0.25">
      <c r="AY1927" s="159" t="s">
        <v>90</v>
      </c>
      <c r="AZ1927" s="158">
        <f>_xll.qlInterestRateIndexFixingDate(Currency&amp;"ibor"&amp;Tenor,BA1927,Trigger)</f>
        <v>52800</v>
      </c>
      <c r="BA1927" s="158">
        <f>_xll.qlCalendarAdvance(Calendar,BA1926,AY1927,"f",,Trigger)</f>
        <v>52804</v>
      </c>
      <c r="BB1927" s="158">
        <f>_xll.qlInterestRateIndexMaturity(Currency&amp;"ibor"&amp;Tenor,BA1927,Trigger)</f>
        <v>53169</v>
      </c>
      <c r="BC1927" s="320">
        <f>_xll.qlIndexFixing($AC$5,AZ1927,TRUE,_xll.ohTrigger(Trigger,Trigger12M))</f>
        <v>1.5003504344010746E-2</v>
      </c>
      <c r="BD1927" s="320">
        <f>_xll.qlIndexFixing($BE$1,AZ1927,TRUE,_xll.ohTrigger(Trigger,Trigger12M))</f>
        <v>1.4929707766153754E-2</v>
      </c>
    </row>
    <row r="1928" spans="51:56" ht="11.25" customHeight="1" x14ac:dyDescent="0.25">
      <c r="AY1928" s="159" t="s">
        <v>90</v>
      </c>
      <c r="AZ1928" s="158">
        <f>_xll.qlInterestRateIndexFixingDate(Currency&amp;"ibor"&amp;Tenor,BA1928,Trigger)</f>
        <v>52807</v>
      </c>
      <c r="BA1928" s="158">
        <f>_xll.qlCalendarAdvance(Calendar,BA1927,AY1928,"f",,Trigger)</f>
        <v>52811</v>
      </c>
      <c r="BB1928" s="158">
        <f>_xll.qlInterestRateIndexMaturity(Currency&amp;"ibor"&amp;Tenor,BA1928,Trigger)</f>
        <v>53176</v>
      </c>
      <c r="BC1928" s="320">
        <f>_xll.qlIndexFixing($AC$5,AZ1928,TRUE,_xll.ohTrigger(Trigger,Trigger12M))</f>
        <v>1.5006080778206598E-2</v>
      </c>
      <c r="BD1928" s="320">
        <f>_xll.qlIndexFixing($BE$1,AZ1928,TRUE,_xll.ohTrigger(Trigger,Trigger12M))</f>
        <v>1.4929021938528486E-2</v>
      </c>
    </row>
    <row r="1929" spans="51:56" ht="11.25" customHeight="1" x14ac:dyDescent="0.25">
      <c r="AY1929" s="159" t="s">
        <v>90</v>
      </c>
      <c r="AZ1929" s="158">
        <f>_xll.qlInterestRateIndexFixingDate(Currency&amp;"ibor"&amp;Tenor,BA1929,Trigger)</f>
        <v>52814</v>
      </c>
      <c r="BA1929" s="158">
        <f>_xll.qlCalendarAdvance(Calendar,BA1928,AY1929,"f",,Trigger)</f>
        <v>52818</v>
      </c>
      <c r="BB1929" s="158">
        <f>_xll.qlInterestRateIndexMaturity(Currency&amp;"ibor"&amp;Tenor,BA1929,Trigger)</f>
        <v>53183</v>
      </c>
      <c r="BC1929" s="320">
        <f>_xll.qlIndexFixing($AC$5,AZ1929,TRUE,_xll.ohTrigger(Trigger,Trigger12M))</f>
        <v>1.5008659163104844E-2</v>
      </c>
      <c r="BD1929" s="320">
        <f>_xll.qlIndexFixing($BE$1,AZ1929,TRUE,_xll.ohTrigger(Trigger,Trigger12M))</f>
        <v>1.4928310099005051E-2</v>
      </c>
    </row>
    <row r="1930" spans="51:56" ht="11.25" customHeight="1" x14ac:dyDescent="0.25">
      <c r="AY1930" s="159" t="s">
        <v>90</v>
      </c>
      <c r="AZ1930" s="158">
        <f>_xll.qlInterestRateIndexFixingDate(Currency&amp;"ibor"&amp;Tenor,BA1930,Trigger)</f>
        <v>52821</v>
      </c>
      <c r="BA1930" s="158">
        <f>_xll.qlCalendarAdvance(Calendar,BA1929,AY1930,"f",,Trigger)</f>
        <v>52825</v>
      </c>
      <c r="BB1930" s="158">
        <f>_xll.qlInterestRateIndexMaturity(Currency&amp;"ibor"&amp;Tenor,BA1930,Trigger)</f>
        <v>53190</v>
      </c>
      <c r="BC1930" s="320">
        <f>_xll.qlIndexFixing($AC$5,AZ1930,TRUE,_xll.ohTrigger(Trigger,Trigger12M))</f>
        <v>1.5011239498720816E-2</v>
      </c>
      <c r="BD1930" s="320">
        <f>_xll.qlIndexFixing($BE$1,AZ1930,TRUE,_xll.ohTrigger(Trigger,Trigger12M))</f>
        <v>1.4927572245447948E-2</v>
      </c>
    </row>
    <row r="1931" spans="51:56" ht="11.25" customHeight="1" x14ac:dyDescent="0.25">
      <c r="AY1931" s="159" t="s">
        <v>90</v>
      </c>
      <c r="AZ1931" s="158">
        <f>_xll.qlInterestRateIndexFixingDate(Currency&amp;"ibor"&amp;Tenor,BA1931,Trigger)</f>
        <v>52828</v>
      </c>
      <c r="BA1931" s="158">
        <f>_xll.qlCalendarAdvance(Calendar,BA1930,AY1931,"f",,Trigger)</f>
        <v>52832</v>
      </c>
      <c r="BB1931" s="158">
        <f>_xll.qlInterestRateIndexMaturity(Currency&amp;"ibor"&amp;Tenor,BA1931,Trigger)</f>
        <v>53197</v>
      </c>
      <c r="BC1931" s="320">
        <f>_xll.qlIndexFixing($AC$5,AZ1931,TRUE,_xll.ohTrigger(Trigger,Trigger12M))</f>
        <v>1.5013821785069621E-2</v>
      </c>
      <c r="BD1931" s="320">
        <f>_xll.qlIndexFixing($BE$1,AZ1931,TRUE,_xll.ohTrigger(Trigger,Trigger12M))</f>
        <v>1.4926808375838848E-2</v>
      </c>
    </row>
    <row r="1932" spans="51:56" ht="11.25" customHeight="1" x14ac:dyDescent="0.25">
      <c r="AY1932" s="159" t="s">
        <v>90</v>
      </c>
      <c r="AZ1932" s="158">
        <f>_xll.qlInterestRateIndexFixingDate(Currency&amp;"ibor"&amp;Tenor,BA1932,Trigger)</f>
        <v>52835</v>
      </c>
      <c r="BA1932" s="158">
        <f>_xll.qlCalendarAdvance(Calendar,BA1931,AY1932,"f",,Trigger)</f>
        <v>52839</v>
      </c>
      <c r="BB1932" s="158">
        <f>_xll.qlInterestRateIndexMaturity(Currency&amp;"ibor"&amp;Tenor,BA1932,Trigger)</f>
        <v>53204</v>
      </c>
      <c r="BC1932" s="320">
        <f>_xll.qlIndexFixing($AC$5,AZ1932,TRUE,_xll.ohTrigger(Trigger,Trigger12M))</f>
        <v>1.5016406022166374E-2</v>
      </c>
      <c r="BD1932" s="320">
        <f>_xll.qlIndexFixing($BE$1,AZ1932,TRUE,_xll.ohTrigger(Trigger,Trigger12M))</f>
        <v>1.4926018488279871E-2</v>
      </c>
    </row>
    <row r="1933" spans="51:56" ht="11.25" customHeight="1" x14ac:dyDescent="0.25">
      <c r="AY1933" s="159" t="s">
        <v>90</v>
      </c>
      <c r="AZ1933" s="158">
        <f>_xll.qlInterestRateIndexFixingDate(Currency&amp;"ibor"&amp;Tenor,BA1933,Trigger)</f>
        <v>52842</v>
      </c>
      <c r="BA1933" s="158">
        <f>_xll.qlCalendarAdvance(Calendar,BA1932,AY1933,"f",,Trigger)</f>
        <v>52846</v>
      </c>
      <c r="BB1933" s="158">
        <f>_xll.qlInterestRateIndexMaturity(Currency&amp;"ibor"&amp;Tenor,BA1933,Trigger)</f>
        <v>53211</v>
      </c>
      <c r="BC1933" s="320">
        <f>_xll.qlIndexFixing($AC$5,AZ1933,TRUE,_xll.ohTrigger(Trigger,Trigger12M))</f>
        <v>1.5018992210025527E-2</v>
      </c>
      <c r="BD1933" s="320">
        <f>_xll.qlIndexFixing($BE$1,AZ1933,TRUE,_xll.ohTrigger(Trigger,Trigger12M))</f>
        <v>1.4925202580990742E-2</v>
      </c>
    </row>
    <row r="1934" spans="51:56" ht="11.25" customHeight="1" x14ac:dyDescent="0.25">
      <c r="AY1934" s="159" t="s">
        <v>90</v>
      </c>
      <c r="AZ1934" s="158">
        <f>_xll.qlInterestRateIndexFixingDate(Currency&amp;"ibor"&amp;Tenor,BA1934,Trigger)</f>
        <v>52849</v>
      </c>
      <c r="BA1934" s="158">
        <f>_xll.qlCalendarAdvance(Calendar,BA1933,AY1934,"f",,Trigger)</f>
        <v>52853</v>
      </c>
      <c r="BB1934" s="158">
        <f>_xll.qlInterestRateIndexMaturity(Currency&amp;"ibor"&amp;Tenor,BA1934,Trigger)</f>
        <v>53218</v>
      </c>
      <c r="BC1934" s="320">
        <f>_xll.qlIndexFixing($AC$5,AZ1934,TRUE,_xll.ohTrigger(Trigger,Trigger12M))</f>
        <v>1.5021580348662631E-2</v>
      </c>
      <c r="BD1934" s="320">
        <f>_xll.qlIndexFixing($BE$1,AZ1934,TRUE,_xll.ohTrigger(Trigger,Trigger12M))</f>
        <v>1.4924360652310764E-2</v>
      </c>
    </row>
    <row r="1935" spans="51:56" ht="11.25" customHeight="1" x14ac:dyDescent="0.25">
      <c r="AY1935" s="159" t="s">
        <v>90</v>
      </c>
      <c r="AZ1935" s="158">
        <f>_xll.qlInterestRateIndexFixingDate(Currency&amp;"ibor"&amp;Tenor,BA1935,Trigger)</f>
        <v>52856</v>
      </c>
      <c r="BA1935" s="158">
        <f>_xll.qlCalendarAdvance(Calendar,BA1934,AY1935,"f",,Trigger)</f>
        <v>52860</v>
      </c>
      <c r="BB1935" s="158">
        <f>_xll.qlInterestRateIndexMaturity(Currency&amp;"ibor"&amp;Tenor,BA1935,Trigger)</f>
        <v>53225</v>
      </c>
      <c r="BC1935" s="320">
        <f>_xll.qlIndexFixing($AC$5,AZ1935,TRUE,_xll.ohTrigger(Trigger,Trigger12M))</f>
        <v>1.5024170438093233E-2</v>
      </c>
      <c r="BD1935" s="320">
        <f>_xll.qlIndexFixing($BE$1,AZ1935,TRUE,_xll.ohTrigger(Trigger,Trigger12M))</f>
        <v>1.4923492700697935E-2</v>
      </c>
    </row>
    <row r="1936" spans="51:56" ht="11.25" customHeight="1" x14ac:dyDescent="0.25">
      <c r="AY1936" s="159" t="s">
        <v>90</v>
      </c>
      <c r="AZ1936" s="158">
        <f>_xll.qlInterestRateIndexFixingDate(Currency&amp;"ibor"&amp;Tenor,BA1936,Trigger)</f>
        <v>52863</v>
      </c>
      <c r="BA1936" s="158">
        <f>_xll.qlCalendarAdvance(Calendar,BA1935,AY1936,"f",,Trigger)</f>
        <v>52867</v>
      </c>
      <c r="BB1936" s="158">
        <f>_xll.qlInterestRateIndexMaturity(Currency&amp;"ibor"&amp;Tenor,BA1936,Trigger)</f>
        <v>53232</v>
      </c>
      <c r="BC1936" s="320">
        <f>_xll.qlIndexFixing($AC$5,AZ1936,TRUE,_xll.ohTrigger(Trigger,Trigger12M))</f>
        <v>1.5026762478331353E-2</v>
      </c>
      <c r="BD1936" s="320">
        <f>_xll.qlIndexFixing($BE$1,AZ1936,TRUE,_xll.ohTrigger(Trigger,Trigger12M))</f>
        <v>1.4922598724729395E-2</v>
      </c>
    </row>
    <row r="1937" spans="51:56" ht="11.25" customHeight="1" x14ac:dyDescent="0.25">
      <c r="AY1937" s="159" t="s">
        <v>90</v>
      </c>
      <c r="AZ1937" s="158">
        <f>_xll.qlInterestRateIndexFixingDate(Currency&amp;"ibor"&amp;Tenor,BA1937,Trigger)</f>
        <v>52870</v>
      </c>
      <c r="BA1937" s="158">
        <f>_xll.qlCalendarAdvance(Calendar,BA1936,AY1937,"f",,Trigger)</f>
        <v>52874</v>
      </c>
      <c r="BB1937" s="158">
        <f>_xll.qlInterestRateIndexMaturity(Currency&amp;"ibor"&amp;Tenor,BA1937,Trigger)</f>
        <v>53239</v>
      </c>
      <c r="BC1937" s="320">
        <f>_xll.qlIndexFixing($AC$5,AZ1937,TRUE,_xll.ohTrigger(Trigger,Trigger12M))</f>
        <v>1.5029356469392975E-2</v>
      </c>
      <c r="BD1937" s="320">
        <f>_xll.qlIndexFixing($BE$1,AZ1937,TRUE,_xll.ohTrigger(Trigger,Trigger12M))</f>
        <v>1.4921678723100105E-2</v>
      </c>
    </row>
    <row r="1938" spans="51:56" ht="11.25" customHeight="1" x14ac:dyDescent="0.25">
      <c r="AY1938" s="159" t="s">
        <v>90</v>
      </c>
      <c r="AZ1938" s="158">
        <f>_xll.qlInterestRateIndexFixingDate(Currency&amp;"ibor"&amp;Tenor,BA1938,Trigger)</f>
        <v>52877</v>
      </c>
      <c r="BA1938" s="158">
        <f>_xll.qlCalendarAdvance(Calendar,BA1937,AY1938,"f",,Trigger)</f>
        <v>52881</v>
      </c>
      <c r="BB1938" s="158">
        <f>_xll.qlInterestRateIndexMaturity(Currency&amp;"ibor"&amp;Tenor,BA1938,Trigger)</f>
        <v>53246</v>
      </c>
      <c r="BC1938" s="320">
        <f>_xll.qlIndexFixing($AC$5,AZ1938,TRUE,_xll.ohTrigger(Trigger,Trigger12M))</f>
        <v>1.503195241129299E-2</v>
      </c>
      <c r="BD1938" s="320">
        <f>_xll.qlIndexFixing($BE$1,AZ1938,TRUE,_xll.ohTrigger(Trigger,Trigger12M))</f>
        <v>1.4920732694625041E-2</v>
      </c>
    </row>
    <row r="1939" spans="51:56" ht="11.25" customHeight="1" x14ac:dyDescent="0.25">
      <c r="AY1939" s="159" t="s">
        <v>90</v>
      </c>
      <c r="AZ1939" s="158">
        <f>_xll.qlInterestRateIndexFixingDate(Currency&amp;"ibor"&amp;Tenor,BA1939,Trigger)</f>
        <v>52884</v>
      </c>
      <c r="BA1939" s="158">
        <f>_xll.qlCalendarAdvance(Calendar,BA1938,AY1939,"f",,Trigger)</f>
        <v>52888</v>
      </c>
      <c r="BB1939" s="158">
        <f>_xll.qlInterestRateIndexMaturity(Currency&amp;"ibor"&amp;Tenor,BA1939,Trigger)</f>
        <v>53253</v>
      </c>
      <c r="BC1939" s="320">
        <f>_xll.qlIndexFixing($AC$5,AZ1939,TRUE,_xll.ohTrigger(Trigger,Trigger12M))</f>
        <v>1.5034550304046513E-2</v>
      </c>
      <c r="BD1939" s="320">
        <f>_xll.qlIndexFixing($BE$1,AZ1939,TRUE,_xll.ohTrigger(Trigger,Trigger12M))</f>
        <v>1.4919760638237002E-2</v>
      </c>
    </row>
    <row r="1940" spans="51:56" ht="11.25" customHeight="1" x14ac:dyDescent="0.25">
      <c r="AY1940" s="159" t="s">
        <v>90</v>
      </c>
      <c r="AZ1940" s="158">
        <f>_xll.qlInterestRateIndexFixingDate(Currency&amp;"ibor"&amp;Tenor,BA1940,Trigger)</f>
        <v>52891</v>
      </c>
      <c r="BA1940" s="158">
        <f>_xll.qlCalendarAdvance(Calendar,BA1939,AY1940,"f",,Trigger)</f>
        <v>52895</v>
      </c>
      <c r="BB1940" s="158">
        <f>_xll.qlInterestRateIndexMaturity(Currency&amp;"ibor"&amp;Tenor,BA1940,Trigger)</f>
        <v>53260</v>
      </c>
      <c r="BC1940" s="320">
        <f>_xll.qlIndexFixing($AC$5,AZ1940,TRUE,_xll.ohTrigger(Trigger,Trigger12M))</f>
        <v>1.5037150147668434E-2</v>
      </c>
      <c r="BD1940" s="320">
        <f>_xll.qlIndexFixing($BE$1,AZ1940,TRUE,_xll.ohTrigger(Trigger,Trigger12M))</f>
        <v>1.4918762552989018E-2</v>
      </c>
    </row>
    <row r="1941" spans="51:56" ht="11.25" customHeight="1" x14ac:dyDescent="0.25">
      <c r="AY1941" s="159" t="s">
        <v>90</v>
      </c>
      <c r="AZ1941" s="158">
        <f>_xll.qlInterestRateIndexFixingDate(Currency&amp;"ibor"&amp;Tenor,BA1941,Trigger)</f>
        <v>52898</v>
      </c>
      <c r="BA1941" s="158">
        <f>_xll.qlCalendarAdvance(Calendar,BA1940,AY1941,"f",,Trigger)</f>
        <v>52902</v>
      </c>
      <c r="BB1941" s="158">
        <f>_xll.qlInterestRateIndexMaturity(Currency&amp;"ibor"&amp;Tenor,BA1941,Trigger)</f>
        <v>53267</v>
      </c>
      <c r="BC1941" s="320">
        <f>_xll.qlIndexFixing($AC$5,AZ1941,TRUE,_xll.ohTrigger(Trigger,Trigger12M))</f>
        <v>1.5039751942174303E-2</v>
      </c>
      <c r="BD1941" s="320">
        <f>_xll.qlIndexFixing($BE$1,AZ1941,TRUE,_xll.ohTrigger(Trigger,Trigger12M))</f>
        <v>1.4917738438051288E-2</v>
      </c>
    </row>
    <row r="1942" spans="51:56" ht="11.25" customHeight="1" x14ac:dyDescent="0.25">
      <c r="AY1942" s="159" t="s">
        <v>90</v>
      </c>
      <c r="AZ1942" s="158">
        <f>_xll.qlInterestRateIndexFixingDate(Currency&amp;"ibor"&amp;Tenor,BA1942,Trigger)</f>
        <v>52905</v>
      </c>
      <c r="BA1942" s="158">
        <f>_xll.qlCalendarAdvance(Calendar,BA1941,AY1942,"f",,Trigger)</f>
        <v>52909</v>
      </c>
      <c r="BB1942" s="158">
        <f>_xll.qlInterestRateIndexMaturity(Currency&amp;"ibor"&amp;Tenor,BA1942,Trigger)</f>
        <v>53274</v>
      </c>
      <c r="BC1942" s="320">
        <f>_xll.qlIndexFixing($AC$5,AZ1942,TRUE,_xll.ohTrigger(Trigger,Trigger12M))</f>
        <v>1.5042355687579228E-2</v>
      </c>
      <c r="BD1942" s="320">
        <f>_xll.qlIndexFixing($BE$1,AZ1942,TRUE,_xll.ohTrigger(Trigger,Trigger12M))</f>
        <v>1.4916688292714243E-2</v>
      </c>
    </row>
    <row r="1943" spans="51:56" ht="11.25" customHeight="1" x14ac:dyDescent="0.25">
      <c r="AY1943" s="159" t="s">
        <v>90</v>
      </c>
      <c r="AZ1943" s="158">
        <f>_xll.qlInterestRateIndexFixingDate(Currency&amp;"ibor"&amp;Tenor,BA1943,Trigger)</f>
        <v>52912</v>
      </c>
      <c r="BA1943" s="158">
        <f>_xll.qlCalendarAdvance(Calendar,BA1942,AY1943,"f",,Trigger)</f>
        <v>52916</v>
      </c>
      <c r="BB1943" s="158">
        <f>_xll.qlInterestRateIndexMaturity(Currency&amp;"ibor"&amp;Tenor,BA1943,Trigger)</f>
        <v>53281</v>
      </c>
      <c r="BC1943" s="320">
        <f>_xll.qlIndexFixing($AC$5,AZ1943,TRUE,_xll.ohTrigger(Trigger,Trigger12M))</f>
        <v>1.5044961383898325E-2</v>
      </c>
      <c r="BD1943" s="320">
        <f>_xll.qlIndexFixing($BE$1,AZ1943,TRUE,_xll.ohTrigger(Trigger,Trigger12M))</f>
        <v>1.4915612116386355E-2</v>
      </c>
    </row>
    <row r="1944" spans="51:56" ht="11.25" customHeight="1" x14ac:dyDescent="0.25">
      <c r="AY1944" s="159" t="s">
        <v>90</v>
      </c>
      <c r="AZ1944" s="158">
        <f>_xll.qlInterestRateIndexFixingDate(Currency&amp;"ibor"&amp;Tenor,BA1944,Trigger)</f>
        <v>52919</v>
      </c>
      <c r="BA1944" s="158">
        <f>_xll.qlCalendarAdvance(Calendar,BA1943,AY1944,"f",,Trigger)</f>
        <v>52923</v>
      </c>
      <c r="BB1944" s="158">
        <f>_xll.qlInterestRateIndexMaturity(Currency&amp;"ibor"&amp;Tenor,BA1944,Trigger)</f>
        <v>53288</v>
      </c>
      <c r="BC1944" s="320">
        <f>_xll.qlIndexFixing($AC$5,AZ1944,TRUE,_xll.ohTrigger(Trigger,Trigger12M))</f>
        <v>1.5047569031146485E-2</v>
      </c>
      <c r="BD1944" s="320">
        <f>_xll.qlIndexFixing($BE$1,AZ1944,TRUE,_xll.ohTrigger(Trigger,Trigger12M))</f>
        <v>1.4914509908595235E-2</v>
      </c>
    </row>
    <row r="1945" spans="51:56" ht="11.25" customHeight="1" x14ac:dyDescent="0.25">
      <c r="AY1945" s="159" t="s">
        <v>90</v>
      </c>
      <c r="AZ1945" s="158">
        <f>_xll.qlInterestRateIndexFixingDate(Currency&amp;"ibor"&amp;Tenor,BA1945,Trigger)</f>
        <v>52926</v>
      </c>
      <c r="BA1945" s="158">
        <f>_xll.qlCalendarAdvance(Calendar,BA1944,AY1945,"f",,Trigger)</f>
        <v>52930</v>
      </c>
      <c r="BB1945" s="158">
        <f>_xll.qlInterestRateIndexMaturity(Currency&amp;"ibor"&amp;Tenor,BA1945,Trigger)</f>
        <v>53295</v>
      </c>
      <c r="BC1945" s="320">
        <f>_xll.qlIndexFixing($AC$5,AZ1945,TRUE,_xll.ohTrigger(Trigger,Trigger12M))</f>
        <v>1.5050178629339255E-2</v>
      </c>
      <c r="BD1945" s="320">
        <f>_xll.qlIndexFixing($BE$1,AZ1945,TRUE,_xll.ohTrigger(Trigger,Trigger12M))</f>
        <v>1.4913381668987195E-2</v>
      </c>
    </row>
    <row r="1946" spans="51:56" ht="11.25" customHeight="1" x14ac:dyDescent="0.25">
      <c r="AY1946" s="159" t="s">
        <v>90</v>
      </c>
      <c r="AZ1946" s="158">
        <f>_xll.qlInterestRateIndexFixingDate(Currency&amp;"ibor"&amp;Tenor,BA1946,Trigger)</f>
        <v>52933</v>
      </c>
      <c r="BA1946" s="158">
        <f>_xll.qlCalendarAdvance(Calendar,BA1945,AY1946,"f",,Trigger)</f>
        <v>52937</v>
      </c>
      <c r="BB1946" s="158">
        <f>_xll.qlInterestRateIndexMaturity(Currency&amp;"ibor"&amp;Tenor,BA1946,Trigger)</f>
        <v>53302</v>
      </c>
      <c r="BC1946" s="320">
        <f>_xll.qlIndexFixing($AC$5,AZ1946,TRUE,_xll.ohTrigger(Trigger,Trigger12M))</f>
        <v>1.5052790178492186E-2</v>
      </c>
      <c r="BD1946" s="320">
        <f>_xll.qlIndexFixing($BE$1,AZ1946,TRUE,_xll.ohTrigger(Trigger,Trigger12M))</f>
        <v>1.4912227397327681E-2</v>
      </c>
    </row>
    <row r="1947" spans="51:56" ht="11.25" customHeight="1" x14ac:dyDescent="0.25">
      <c r="AY1947" s="159" t="s">
        <v>90</v>
      </c>
      <c r="AZ1947" s="158">
        <f>_xll.qlInterestRateIndexFixingDate(Currency&amp;"ibor"&amp;Tenor,BA1947,Trigger)</f>
        <v>52940</v>
      </c>
      <c r="BA1947" s="158">
        <f>_xll.qlCalendarAdvance(Calendar,BA1946,AY1947,"f",,Trigger)</f>
        <v>52944</v>
      </c>
      <c r="BB1947" s="158">
        <f>_xll.qlInterestRateIndexMaturity(Currency&amp;"ibor"&amp;Tenor,BA1947,Trigger)</f>
        <v>53309</v>
      </c>
      <c r="BC1947" s="320">
        <f>_xll.qlIndexFixing($AC$5,AZ1947,TRUE,_xll.ohTrigger(Trigger,Trigger12M))</f>
        <v>1.5055403678619952E-2</v>
      </c>
      <c r="BD1947" s="320">
        <f>_xll.qlIndexFixing($BE$1,AZ1947,TRUE,_xll.ohTrigger(Trigger,Trigger12M))</f>
        <v>1.4911047093500622E-2</v>
      </c>
    </row>
    <row r="1948" spans="51:56" ht="11.25" customHeight="1" x14ac:dyDescent="0.25">
      <c r="AY1948" s="159" t="s">
        <v>90</v>
      </c>
      <c r="AZ1948" s="158">
        <f>_xll.qlInterestRateIndexFixingDate(Currency&amp;"ibor"&amp;Tenor,BA1948,Trigger)</f>
        <v>52947</v>
      </c>
      <c r="BA1948" s="158">
        <f>_xll.qlCalendarAdvance(Calendar,BA1947,AY1948,"f",,Trigger)</f>
        <v>52951</v>
      </c>
      <c r="BB1948" s="158">
        <f>_xll.qlInterestRateIndexMaturity(Currency&amp;"ibor"&amp;Tenor,BA1948,Trigger)</f>
        <v>53316</v>
      </c>
      <c r="BC1948" s="320">
        <f>_xll.qlIndexFixing($AC$5,AZ1948,TRUE,_xll.ohTrigger(Trigger,Trigger12M))</f>
        <v>1.5058019129737662E-2</v>
      </c>
      <c r="BD1948" s="320">
        <f>_xll.qlIndexFixing($BE$1,AZ1948,TRUE,_xll.ohTrigger(Trigger,Trigger12M))</f>
        <v>1.4909840757509304E-2</v>
      </c>
    </row>
    <row r="1949" spans="51:56" ht="11.25" customHeight="1" x14ac:dyDescent="0.25">
      <c r="AY1949" s="159" t="s">
        <v>90</v>
      </c>
      <c r="AZ1949" s="158">
        <f>_xll.qlInterestRateIndexFixingDate(Currency&amp;"ibor"&amp;Tenor,BA1949,Trigger)</f>
        <v>52953</v>
      </c>
      <c r="BA1949" s="158">
        <f>_xll.qlCalendarAdvance(Calendar,BA1948,AY1949,"f",,Trigger)</f>
        <v>52958</v>
      </c>
      <c r="BB1949" s="158">
        <f>_xll.qlInterestRateIndexMaturity(Currency&amp;"ibor"&amp;Tenor,BA1949,Trigger)</f>
        <v>53323</v>
      </c>
      <c r="BC1949" s="320">
        <f>_xll.qlIndexFixing($AC$5,AZ1949,TRUE,_xll.ohTrigger(Trigger,Trigger12M))</f>
        <v>1.5060636531861083E-2</v>
      </c>
      <c r="BD1949" s="320">
        <f>_xll.qlIndexFixing($BE$1,AZ1949,TRUE,_xll.ohTrigger(Trigger,Trigger12M))</f>
        <v>1.4908608389475053E-2</v>
      </c>
    </row>
    <row r="1950" spans="51:56" ht="11.25" customHeight="1" x14ac:dyDescent="0.25">
      <c r="AY1950" s="159" t="s">
        <v>90</v>
      </c>
      <c r="AZ1950" s="158">
        <f>_xll.qlInterestRateIndexFixingDate(Currency&amp;"ibor"&amp;Tenor,BA1950,Trigger)</f>
        <v>52961</v>
      </c>
      <c r="BA1950" s="158">
        <f>_xll.qlCalendarAdvance(Calendar,BA1949,AY1950,"f",,Trigger)</f>
        <v>52965</v>
      </c>
      <c r="BB1950" s="158">
        <f>_xll.qlInterestRateIndexMaturity(Currency&amp;"ibor"&amp;Tenor,BA1950,Trigger)</f>
        <v>53330</v>
      </c>
      <c r="BC1950" s="320">
        <f>_xll.qlIndexFixing($AC$5,AZ1950,TRUE,_xll.ohTrigger(Trigger,Trigger12M))</f>
        <v>1.5063255885005112E-2</v>
      </c>
      <c r="BD1950" s="320">
        <f>_xll.qlIndexFixing($BE$1,AZ1950,TRUE,_xll.ohTrigger(Trigger,Trigger12M))</f>
        <v>1.4907349989638554E-2</v>
      </c>
    </row>
    <row r="1951" spans="51:56" ht="11.25" customHeight="1" x14ac:dyDescent="0.25">
      <c r="AY1951" s="159" t="s">
        <v>90</v>
      </c>
      <c r="AZ1951" s="158">
        <f>_xll.qlInterestRateIndexFixingDate(Currency&amp;"ibor"&amp;Tenor,BA1951,Trigger)</f>
        <v>52968</v>
      </c>
      <c r="BA1951" s="158">
        <f>_xll.qlCalendarAdvance(Calendar,BA1950,AY1951,"f",,Trigger)</f>
        <v>52972</v>
      </c>
      <c r="BB1951" s="158">
        <f>_xll.qlInterestRateIndexMaturity(Currency&amp;"ibor"&amp;Tenor,BA1951,Trigger)</f>
        <v>53337</v>
      </c>
      <c r="BC1951" s="320">
        <f>_xll.qlIndexFixing($AC$5,AZ1951,TRUE,_xll.ohTrigger(Trigger,Trigger12M))</f>
        <v>1.5065877189185515E-2</v>
      </c>
      <c r="BD1951" s="320">
        <f>_xll.qlIndexFixing($BE$1,AZ1951,TRUE,_xll.ohTrigger(Trigger,Trigger12M))</f>
        <v>1.4906065558359629E-2</v>
      </c>
    </row>
    <row r="1952" spans="51:56" ht="11.25" customHeight="1" x14ac:dyDescent="0.25">
      <c r="AY1952" s="159" t="s">
        <v>90</v>
      </c>
      <c r="AZ1952" s="158">
        <f>_xll.qlInterestRateIndexFixingDate(Currency&amp;"ibor"&amp;Tenor,BA1952,Trigger)</f>
        <v>52975</v>
      </c>
      <c r="BA1952" s="158">
        <f>_xll.qlCalendarAdvance(Calendar,BA1951,AY1952,"f",,Trigger)</f>
        <v>52979</v>
      </c>
      <c r="BB1952" s="158">
        <f>_xll.qlInterestRateIndexMaturity(Currency&amp;"ibor"&amp;Tenor,BA1952,Trigger)</f>
        <v>53344</v>
      </c>
      <c r="BC1952" s="320">
        <f>_xll.qlIndexFixing($AC$5,AZ1952,TRUE,_xll.ohTrigger(Trigger,Trigger12M))</f>
        <v>1.5068500444416964E-2</v>
      </c>
      <c r="BD1952" s="320">
        <f>_xll.qlIndexFixing($BE$1,AZ1952,TRUE,_xll.ohTrigger(Trigger,Trigger12M))</f>
        <v>1.4904755096116142E-2</v>
      </c>
    </row>
    <row r="1953" spans="51:56" ht="11.25" customHeight="1" x14ac:dyDescent="0.25">
      <c r="AY1953" s="159" t="s">
        <v>90</v>
      </c>
      <c r="AZ1953" s="158">
        <f>_xll.qlInterestRateIndexFixingDate(Currency&amp;"ibor"&amp;Tenor,BA1953,Trigger)</f>
        <v>52982</v>
      </c>
      <c r="BA1953" s="158">
        <f>_xll.qlCalendarAdvance(Calendar,BA1952,AY1953,"f",,Trigger)</f>
        <v>52986</v>
      </c>
      <c r="BB1953" s="158">
        <f>_xll.qlInterestRateIndexMaturity(Currency&amp;"ibor"&amp;Tenor,BA1953,Trigger)</f>
        <v>53351</v>
      </c>
      <c r="BC1953" s="320">
        <f>_xll.qlIndexFixing($AC$5,AZ1953,TRUE,_xll.ohTrigger(Trigger,Trigger12M))</f>
        <v>1.5071125650715007E-2</v>
      </c>
      <c r="BD1953" s="320">
        <f>_xll.qlIndexFixing($BE$1,AZ1953,TRUE,_xll.ohTrigger(Trigger,Trigger12M))</f>
        <v>1.490341860350575E-2</v>
      </c>
    </row>
    <row r="1954" spans="51:56" ht="11.25" customHeight="1" x14ac:dyDescent="0.25">
      <c r="AY1954" s="159" t="s">
        <v>90</v>
      </c>
      <c r="AZ1954" s="158">
        <f>_xll.qlInterestRateIndexFixingDate(Currency&amp;"ibor"&amp;Tenor,BA1954,Trigger)</f>
        <v>52989</v>
      </c>
      <c r="BA1954" s="158">
        <f>_xll.qlCalendarAdvance(Calendar,BA1953,AY1954,"f",,Trigger)</f>
        <v>52993</v>
      </c>
      <c r="BB1954" s="158">
        <f>_xll.qlInterestRateIndexMaturity(Currency&amp;"ibor"&amp;Tenor,BA1954,Trigger)</f>
        <v>53358</v>
      </c>
      <c r="BC1954" s="320">
        <f>_xll.qlIndexFixing($AC$5,AZ1954,TRUE,_xll.ohTrigger(Trigger,Trigger12M))</f>
        <v>1.5073752808094977E-2</v>
      </c>
      <c r="BD1954" s="320">
        <f>_xll.qlIndexFixing($BE$1,AZ1954,TRUE,_xll.ohTrigger(Trigger,Trigger12M))</f>
        <v>1.4902056081243941E-2</v>
      </c>
    </row>
    <row r="1955" spans="51:56" ht="11.25" customHeight="1" x14ac:dyDescent="0.25">
      <c r="AY1955" s="159" t="s">
        <v>90</v>
      </c>
      <c r="AZ1955" s="158">
        <f>_xll.qlInterestRateIndexFixingDate(Currency&amp;"ibor"&amp;Tenor,BA1955,Trigger)</f>
        <v>52996</v>
      </c>
      <c r="BA1955" s="158">
        <f>_xll.qlCalendarAdvance(Calendar,BA1954,AY1955,"f",,Trigger)</f>
        <v>53000</v>
      </c>
      <c r="BB1955" s="158">
        <f>_xll.qlInterestRateIndexMaturity(Currency&amp;"ibor"&amp;Tenor,BA1955,Trigger)</f>
        <v>53365</v>
      </c>
      <c r="BC1955" s="320">
        <f>_xll.qlIndexFixing($AC$5,AZ1955,TRUE,_xll.ohTrigger(Trigger,Trigger12M))</f>
        <v>1.5076381916572424E-2</v>
      </c>
      <c r="BD1955" s="320">
        <f>_xll.qlIndexFixing($BE$1,AZ1955,TRUE,_xll.ohTrigger(Trigger,Trigger12M))</f>
        <v>1.4900667530165767E-2</v>
      </c>
    </row>
    <row r="1956" spans="51:56" ht="11.25" customHeight="1" x14ac:dyDescent="0.25">
      <c r="AY1956" s="159" t="s">
        <v>90</v>
      </c>
      <c r="AZ1956" s="158">
        <f>_xll.qlInterestRateIndexFixingDate(Currency&amp;"ibor"&amp;Tenor,BA1956,Trigger)</f>
        <v>53003</v>
      </c>
      <c r="BA1956" s="158">
        <f>_xll.qlCalendarAdvance(Calendar,BA1955,AY1956,"f",,Trigger)</f>
        <v>53007</v>
      </c>
      <c r="BB1956" s="158">
        <f>_xll.qlInterestRateIndexMaturity(Currency&amp;"ibor"&amp;Tenor,BA1956,Trigger)</f>
        <v>53372</v>
      </c>
      <c r="BC1956" s="320">
        <f>_xll.qlIndexFixing($AC$5,AZ1956,TRUE,_xll.ohTrigger(Trigger,Trigger12M))</f>
        <v>1.5079012976162237E-2</v>
      </c>
      <c r="BD1956" s="320">
        <f>_xll.qlIndexFixing($BE$1,AZ1956,TRUE,_xll.ohTrigger(Trigger,Trigger12M))</f>
        <v>1.4899252951224988E-2</v>
      </c>
    </row>
    <row r="1957" spans="51:56" ht="11.25" customHeight="1" x14ac:dyDescent="0.25">
      <c r="AY1957" s="159" t="s">
        <v>90</v>
      </c>
      <c r="AZ1957" s="158">
        <f>_xll.qlInterestRateIndexFixingDate(Currency&amp;"ibor"&amp;Tenor,BA1957,Trigger)</f>
        <v>53010</v>
      </c>
      <c r="BA1957" s="158">
        <f>_xll.qlCalendarAdvance(Calendar,BA1956,AY1957,"f",,Trigger)</f>
        <v>53014</v>
      </c>
      <c r="BB1957" s="158">
        <f>_xll.qlInterestRateIndexMaturity(Currency&amp;"ibor"&amp;Tenor,BA1957,Trigger)</f>
        <v>53379</v>
      </c>
      <c r="BC1957" s="320">
        <f>_xll.qlIndexFixing($AC$5,AZ1957,TRUE,_xll.ohTrigger(Trigger,Trigger12M))</f>
        <v>1.5081645986880186E-2</v>
      </c>
      <c r="BD1957" s="320">
        <f>_xll.qlIndexFixing($BE$1,AZ1957,TRUE,_xll.ohTrigger(Trigger,Trigger12M))</f>
        <v>1.4897812345493843E-2</v>
      </c>
    </row>
    <row r="1958" spans="51:56" ht="11.25" customHeight="1" x14ac:dyDescent="0.25">
      <c r="AY1958" s="159" t="s">
        <v>90</v>
      </c>
      <c r="AZ1958" s="158">
        <f>_xll.qlInterestRateIndexFixingDate(Currency&amp;"ibor"&amp;Tenor,BA1958,Trigger)</f>
        <v>53017</v>
      </c>
      <c r="BA1958" s="158">
        <f>_xll.qlCalendarAdvance(Calendar,BA1957,AY1958,"f",,Trigger)</f>
        <v>53021</v>
      </c>
      <c r="BB1958" s="158">
        <f>_xll.qlInterestRateIndexMaturity(Currency&amp;"ibor"&amp;Tenor,BA1958,Trigger)</f>
        <v>53386</v>
      </c>
      <c r="BC1958" s="320">
        <f>_xll.qlIndexFixing($AC$5,AZ1958,TRUE,_xll.ohTrigger(Trigger,Trigger12M))</f>
        <v>1.5084280948741164E-2</v>
      </c>
      <c r="BD1958" s="320">
        <f>_xll.qlIndexFixing($BE$1,AZ1958,TRUE,_xll.ohTrigger(Trigger,Trigger12M))</f>
        <v>1.4896345714163707E-2</v>
      </c>
    </row>
    <row r="1959" spans="51:56" ht="11.25" customHeight="1" x14ac:dyDescent="0.25">
      <c r="AY1959" s="159" t="s">
        <v>90</v>
      </c>
      <c r="AZ1959" s="158">
        <f>_xll.qlInterestRateIndexFixingDate(Currency&amp;"ibor"&amp;Tenor,BA1959,Trigger)</f>
        <v>53024</v>
      </c>
      <c r="BA1959" s="158">
        <f>_xll.qlCalendarAdvance(Calendar,BA1958,AY1959,"f",,Trigger)</f>
        <v>53028</v>
      </c>
      <c r="BB1959" s="158">
        <f>_xll.qlInterestRateIndexMaturity(Currency&amp;"ibor"&amp;Tenor,BA1959,Trigger)</f>
        <v>53393</v>
      </c>
      <c r="BC1959" s="320">
        <f>_xll.qlIndexFixing($AC$5,AZ1959,TRUE,_xll.ohTrigger(Trigger,Trigger12M))</f>
        <v>1.5086917861760937E-2</v>
      </c>
      <c r="BD1959" s="320">
        <f>_xll.qlIndexFixing($BE$1,AZ1959,TRUE,_xll.ohTrigger(Trigger,Trigger12M))</f>
        <v>1.4894853058545094E-2</v>
      </c>
    </row>
    <row r="1960" spans="51:56" ht="11.25" customHeight="1" x14ac:dyDescent="0.25">
      <c r="AY1960" s="159" t="s">
        <v>90</v>
      </c>
      <c r="AZ1960" s="158">
        <f>_xll.qlInterestRateIndexFixingDate(Currency&amp;"ibor"&amp;Tenor,BA1960,Trigger)</f>
        <v>53031</v>
      </c>
      <c r="BA1960" s="158">
        <f>_xll.qlCalendarAdvance(Calendar,BA1959,AY1960,"f",,Trigger)</f>
        <v>53035</v>
      </c>
      <c r="BB1960" s="158">
        <f>_xll.qlInterestRateIndexMaturity(Currency&amp;"ibor"&amp;Tenor,BA1960,Trigger)</f>
        <v>53400</v>
      </c>
      <c r="BC1960" s="320">
        <f>_xll.qlIndexFixing($AC$5,AZ1960,TRUE,_xll.ohTrigger(Trigger,Trigger12M))</f>
        <v>1.5089556725954618E-2</v>
      </c>
      <c r="BD1960" s="320">
        <f>_xll.qlIndexFixing($BE$1,AZ1960,TRUE,_xll.ohTrigger(Trigger,Trigger12M))</f>
        <v>1.4893334380066339E-2</v>
      </c>
    </row>
    <row r="1961" spans="51:56" ht="11.25" customHeight="1" x14ac:dyDescent="0.25">
      <c r="AY1961" s="159" t="s">
        <v>90</v>
      </c>
      <c r="AZ1961" s="158">
        <f>_xll.qlInterestRateIndexFixingDate(Currency&amp;"ibor"&amp;Tenor,BA1961,Trigger)</f>
        <v>53038</v>
      </c>
      <c r="BA1961" s="158">
        <f>_xll.qlCalendarAdvance(Calendar,BA1960,AY1961,"f",,Trigger)</f>
        <v>53042</v>
      </c>
      <c r="BB1961" s="158">
        <f>_xll.qlInterestRateIndexMaturity(Currency&amp;"ibor"&amp;Tenor,BA1961,Trigger)</f>
        <v>53407</v>
      </c>
      <c r="BC1961" s="320">
        <f>_xll.qlIndexFixing($AC$5,AZ1961,TRUE,_xll.ohTrigger(Trigger,Trigger12M))</f>
        <v>1.5092197541337756E-2</v>
      </c>
      <c r="BD1961" s="320">
        <f>_xll.qlIndexFixing($BE$1,AZ1961,TRUE,_xll.ohTrigger(Trigger,Trigger12M))</f>
        <v>1.4891789680275795E-2</v>
      </c>
    </row>
    <row r="1962" spans="51:56" ht="11.25" customHeight="1" x14ac:dyDescent="0.25">
      <c r="AY1962" s="159" t="s">
        <v>90</v>
      </c>
      <c r="AZ1962" s="158">
        <f>_xll.qlInterestRateIndexFixingDate(Currency&amp;"ibor"&amp;Tenor,BA1962,Trigger)</f>
        <v>53045</v>
      </c>
      <c r="BA1962" s="158">
        <f>_xll.qlCalendarAdvance(Calendar,BA1961,AY1962,"f",,Trigger)</f>
        <v>53049</v>
      </c>
      <c r="BB1962" s="158">
        <f>_xll.qlInterestRateIndexMaturity(Currency&amp;"ibor"&amp;Tenor,BA1962,Trigger)</f>
        <v>53414</v>
      </c>
      <c r="BC1962" s="320">
        <f>_xll.qlIndexFixing($AC$5,AZ1962,TRUE,_xll.ohTrigger(Trigger,Trigger12M))</f>
        <v>1.509484030792568E-2</v>
      </c>
      <c r="BD1962" s="320">
        <f>_xll.qlIndexFixing($BE$1,AZ1962,TRUE,_xll.ohTrigger(Trigger,Trigger12M))</f>
        <v>1.4890218960840073E-2</v>
      </c>
    </row>
    <row r="1963" spans="51:56" ht="11.25" customHeight="1" x14ac:dyDescent="0.25">
      <c r="AY1963" s="159" t="s">
        <v>90</v>
      </c>
      <c r="AZ1963" s="158">
        <f>_xll.qlInterestRateIndexFixingDate(Currency&amp;"ibor"&amp;Tenor,BA1963,Trigger)</f>
        <v>53052</v>
      </c>
      <c r="BA1963" s="158">
        <f>_xll.qlCalendarAdvance(Calendar,BA1962,AY1963,"f",,Trigger)</f>
        <v>53056</v>
      </c>
      <c r="BB1963" s="158">
        <f>_xll.qlInterestRateIndexMaturity(Currency&amp;"ibor"&amp;Tenor,BA1963,Trigger)</f>
        <v>53421</v>
      </c>
      <c r="BC1963" s="320">
        <f>_xll.qlIndexFixing($AC$5,AZ1963,TRUE,_xll.ohTrigger(Trigger,Trigger12M))</f>
        <v>1.5097485025733721E-2</v>
      </c>
      <c r="BD1963" s="320">
        <f>_xll.qlIndexFixing($BE$1,AZ1963,TRUE,_xll.ohTrigger(Trigger,Trigger12M))</f>
        <v>1.4888622223544264E-2</v>
      </c>
    </row>
    <row r="1964" spans="51:56" ht="11.25" customHeight="1" x14ac:dyDescent="0.25">
      <c r="AY1964" s="159" t="s">
        <v>90</v>
      </c>
      <c r="AZ1964" s="158">
        <f>_xll.qlInterestRateIndexFixingDate(Currency&amp;"ibor"&amp;Tenor,BA1964,Trigger)</f>
        <v>53057</v>
      </c>
      <c r="BA1964" s="158">
        <f>_xll.qlCalendarAdvance(Calendar,BA1963,AY1964,"f",,Trigger)</f>
        <v>53063</v>
      </c>
      <c r="BB1964" s="158">
        <f>_xll.qlInterestRateIndexMaturity(Currency&amp;"ibor"&amp;Tenor,BA1964,Trigger)</f>
        <v>53428</v>
      </c>
      <c r="BC1964" s="320">
        <f>_xll.qlIndexFixing($AC$5,AZ1964,TRUE,_xll.ohTrigger(Trigger,Trigger12M))</f>
        <v>1.5100131694777429E-2</v>
      </c>
      <c r="BD1964" s="320">
        <f>_xll.qlIndexFixing($BE$1,AZ1964,TRUE,_xll.ohTrigger(Trigger,Trigger12M))</f>
        <v>1.4886999470293257E-2</v>
      </c>
    </row>
    <row r="1965" spans="51:56" ht="11.25" customHeight="1" x14ac:dyDescent="0.25">
      <c r="AY1965" s="159" t="s">
        <v>90</v>
      </c>
      <c r="AZ1965" s="158">
        <f>_xll.qlInterestRateIndexFixingDate(Currency&amp;"ibor"&amp;Tenor,BA1965,Trigger)</f>
        <v>53066</v>
      </c>
      <c r="BA1965" s="158">
        <f>_xll.qlCalendarAdvance(Calendar,BA1964,AY1965,"f",,Trigger)</f>
        <v>53070</v>
      </c>
      <c r="BB1965" s="158">
        <f>_xll.qlInterestRateIndexMaturity(Currency&amp;"ibor"&amp;Tenor,BA1965,Trigger)</f>
        <v>53435</v>
      </c>
      <c r="BC1965" s="320">
        <f>_xll.qlIndexFixing($AC$5,AZ1965,TRUE,_xll.ohTrigger(Trigger,Trigger12M))</f>
        <v>1.5102780315072352E-2</v>
      </c>
      <c r="BD1965" s="320">
        <f>_xll.qlIndexFixing($BE$1,AZ1965,TRUE,_xll.ohTrigger(Trigger,Trigger12M))</f>
        <v>1.4885350703109543E-2</v>
      </c>
    </row>
    <row r="1966" spans="51:56" ht="11.25" customHeight="1" x14ac:dyDescent="0.25">
      <c r="AY1966" s="159" t="s">
        <v>90</v>
      </c>
      <c r="AZ1966" s="158">
        <f>_xll.qlInterestRateIndexFixingDate(Currency&amp;"ibor"&amp;Tenor,BA1966,Trigger)</f>
        <v>53073</v>
      </c>
      <c r="BA1966" s="158">
        <f>_xll.qlCalendarAdvance(Calendar,BA1965,AY1966,"f",,Trigger)</f>
        <v>53077</v>
      </c>
      <c r="BB1966" s="158">
        <f>_xll.qlInterestRateIndexMaturity(Currency&amp;"ibor"&amp;Tenor,BA1966,Trigger)</f>
        <v>53442</v>
      </c>
      <c r="BC1966" s="320">
        <f>_xll.qlIndexFixing($AC$5,AZ1966,TRUE,_xll.ohTrigger(Trigger,Trigger12M))</f>
        <v>1.510543088663382E-2</v>
      </c>
      <c r="BD1966" s="320">
        <f>_xll.qlIndexFixing($BE$1,AZ1966,TRUE,_xll.ohTrigger(Trigger,Trigger12M))</f>
        <v>1.488367592413563E-2</v>
      </c>
    </row>
    <row r="1967" spans="51:56" ht="11.25" customHeight="1" x14ac:dyDescent="0.25">
      <c r="AY1967" s="159" t="s">
        <v>90</v>
      </c>
      <c r="AZ1967" s="158">
        <f>_xll.qlInterestRateIndexFixingDate(Currency&amp;"ibor"&amp;Tenor,BA1967,Trigger)</f>
        <v>53079</v>
      </c>
      <c r="BA1967" s="158">
        <f>_xll.qlCalendarAdvance(Calendar,BA1966,AY1967,"f",,Trigger)</f>
        <v>53084</v>
      </c>
      <c r="BB1967" s="158">
        <f>_xll.qlInterestRateIndexMaturity(Currency&amp;"ibor"&amp;Tenor,BA1967,Trigger)</f>
        <v>53449</v>
      </c>
      <c r="BC1967" s="320">
        <f>_xll.qlIndexFixing($AC$5,AZ1967,TRUE,_xll.ohTrigger(Trigger,Trigger12M))</f>
        <v>1.5108083409477164E-2</v>
      </c>
      <c r="BD1967" s="320">
        <f>_xll.qlIndexFixing($BE$1,AZ1967,TRUE,_xll.ohTrigger(Trigger,Trigger12M))</f>
        <v>1.4881975135631623E-2</v>
      </c>
    </row>
    <row r="1968" spans="51:56" ht="11.25" customHeight="1" x14ac:dyDescent="0.25">
      <c r="AY1968" s="159" t="s">
        <v>90</v>
      </c>
      <c r="AZ1968" s="158">
        <f>_xll.qlInterestRateIndexFixingDate(Currency&amp;"ibor"&amp;Tenor,BA1968,Trigger)</f>
        <v>53087</v>
      </c>
      <c r="BA1968" s="158">
        <f>_xll.qlCalendarAdvance(Calendar,BA1967,AY1968,"f",,Trigger)</f>
        <v>53091</v>
      </c>
      <c r="BB1968" s="158">
        <f>_xll.qlInterestRateIndexMaturity(Currency&amp;"ibor"&amp;Tenor,BA1968,Trigger)</f>
        <v>53456</v>
      </c>
      <c r="BC1968" s="320">
        <f>_xll.qlIndexFixing($AC$5,AZ1968,TRUE,_xll.ohTrigger(Trigger,Trigger12M))</f>
        <v>1.5110737883618152E-2</v>
      </c>
      <c r="BD1968" s="320">
        <f>_xll.qlIndexFixing($BE$1,AZ1968,TRUE,_xll.ohTrigger(Trigger,Trigger12M))</f>
        <v>1.4880248339977869E-2</v>
      </c>
    </row>
    <row r="1969" spans="51:56" ht="11.25" customHeight="1" x14ac:dyDescent="0.25">
      <c r="AY1969" s="159" t="s">
        <v>90</v>
      </c>
      <c r="AZ1969" s="158">
        <f>_xll.qlInterestRateIndexFixingDate(Currency&amp;"ibor"&amp;Tenor,BA1969,Trigger)</f>
        <v>53094</v>
      </c>
      <c r="BA1969" s="158">
        <f>_xll.qlCalendarAdvance(Calendar,BA1968,AY1969,"f",,Trigger)</f>
        <v>53098</v>
      </c>
      <c r="BB1969" s="158">
        <f>_xll.qlInterestRateIndexMaturity(Currency&amp;"ibor"&amp;Tenor,BA1969,Trigger)</f>
        <v>53463</v>
      </c>
      <c r="BC1969" s="320">
        <f>_xll.qlIndexFixing($AC$5,AZ1969,TRUE,_xll.ohTrigger(Trigger,Trigger12M))</f>
        <v>1.5113221337480215E-2</v>
      </c>
      <c r="BD1969" s="320">
        <f>_xll.qlIndexFixing($BE$1,AZ1969,TRUE,_xll.ohTrigger(Trigger,Trigger12M))</f>
        <v>1.4878495712432748E-2</v>
      </c>
    </row>
    <row r="1970" spans="51:56" ht="11.25" customHeight="1" x14ac:dyDescent="0.25">
      <c r="AY1970" s="159" t="s">
        <v>90</v>
      </c>
      <c r="AZ1970" s="158">
        <f>_xll.qlInterestRateIndexFixingDate(Currency&amp;"ibor"&amp;Tenor,BA1970,Trigger)</f>
        <v>53101</v>
      </c>
      <c r="BA1970" s="158">
        <f>_xll.qlCalendarAdvance(Calendar,BA1969,AY1970,"f",,Trigger)</f>
        <v>53105</v>
      </c>
      <c r="BB1970" s="158">
        <f>_xll.qlInterestRateIndexMaturity(Currency&amp;"ibor"&amp;Tenor,BA1970,Trigger)</f>
        <v>53470</v>
      </c>
      <c r="BC1970" s="320">
        <f>_xll.qlIndexFixing($AC$5,AZ1970,TRUE,_xll.ohTrigger(Trigger,Trigger12M))</f>
        <v>1.5114512139191433E-2</v>
      </c>
      <c r="BD1970" s="320">
        <f>_xll.qlIndexFixing($BE$1,AZ1970,TRUE,_xll.ohTrigger(Trigger,Trigger12M))</f>
        <v>1.4876727791073413E-2</v>
      </c>
    </row>
    <row r="1971" spans="51:56" ht="11.25" customHeight="1" x14ac:dyDescent="0.25">
      <c r="AY1971" s="159" t="s">
        <v>90</v>
      </c>
      <c r="AZ1971" s="158">
        <f>_xll.qlInterestRateIndexFixingDate(Currency&amp;"ibor"&amp;Tenor,BA1971,Trigger)</f>
        <v>53108</v>
      </c>
      <c r="BA1971" s="158">
        <f>_xll.qlCalendarAdvance(Calendar,BA1970,AY1971,"f",,Trigger)</f>
        <v>53112</v>
      </c>
      <c r="BB1971" s="158">
        <f>_xll.qlInterestRateIndexMaturity(Currency&amp;"ibor"&amp;Tenor,BA1971,Trigger)</f>
        <v>53477</v>
      </c>
      <c r="BC1971" s="320">
        <f>_xll.qlIndexFixing($AC$5,AZ1971,TRUE,_xll.ohTrigger(Trigger,Trigger12M))</f>
        <v>1.5115803135113542E-2</v>
      </c>
      <c r="BD1971" s="320">
        <f>_xll.qlIndexFixing($BE$1,AZ1971,TRUE,_xll.ohTrigger(Trigger,Trigger12M))</f>
        <v>1.4874950786200738E-2</v>
      </c>
    </row>
    <row r="1972" spans="51:56" ht="11.25" customHeight="1" x14ac:dyDescent="0.25">
      <c r="AY1972" s="159" t="s">
        <v>90</v>
      </c>
      <c r="AZ1972" s="158">
        <f>_xll.qlInterestRateIndexFixingDate(Currency&amp;"ibor"&amp;Tenor,BA1972,Trigger)</f>
        <v>53115</v>
      </c>
      <c r="BA1972" s="158">
        <f>_xll.qlCalendarAdvance(Calendar,BA1971,AY1972,"f",,Trigger)</f>
        <v>53119</v>
      </c>
      <c r="BB1972" s="158">
        <f>_xll.qlInterestRateIndexMaturity(Currency&amp;"ibor"&amp;Tenor,BA1972,Trigger)</f>
        <v>53484</v>
      </c>
      <c r="BC1972" s="320">
        <f>_xll.qlIndexFixing($AC$5,AZ1972,TRUE,_xll.ohTrigger(Trigger,Trigger12M))</f>
        <v>1.5117094325246548E-2</v>
      </c>
      <c r="BD1972" s="320">
        <f>_xll.qlIndexFixing($BE$1,AZ1972,TRUE,_xll.ohTrigger(Trigger,Trigger12M))</f>
        <v>1.4873164687111836E-2</v>
      </c>
    </row>
    <row r="1973" spans="51:56" ht="11.25" customHeight="1" x14ac:dyDescent="0.25">
      <c r="AY1973" s="159" t="s">
        <v>90</v>
      </c>
      <c r="AZ1973" s="158">
        <f>_xll.qlInterestRateIndexFixingDate(Currency&amp;"ibor"&amp;Tenor,BA1973,Trigger)</f>
        <v>53122</v>
      </c>
      <c r="BA1973" s="158">
        <f>_xll.qlCalendarAdvance(Calendar,BA1972,AY1973,"f",,Trigger)</f>
        <v>53126</v>
      </c>
      <c r="BB1973" s="158">
        <f>_xll.qlInterestRateIndexMaturity(Currency&amp;"ibor"&amp;Tenor,BA1973,Trigger)</f>
        <v>53491</v>
      </c>
      <c r="BC1973" s="320">
        <f>_xll.qlIndexFixing($AC$5,AZ1973,TRUE,_xll.ohTrigger(Trigger,Trigger12M))</f>
        <v>1.511838570959176E-2</v>
      </c>
      <c r="BD1973" s="320">
        <f>_xll.qlIndexFixing($BE$1,AZ1973,TRUE,_xll.ohTrigger(Trigger,Trigger12M))</f>
        <v>1.487136948310403E-2</v>
      </c>
    </row>
    <row r="1974" spans="51:56" ht="11.25" customHeight="1" x14ac:dyDescent="0.25">
      <c r="AY1974" s="159" t="s">
        <v>90</v>
      </c>
      <c r="AZ1974" s="158">
        <f>_xll.qlInterestRateIndexFixingDate(Currency&amp;"ibor"&amp;Tenor,BA1974,Trigger)</f>
        <v>53129</v>
      </c>
      <c r="BA1974" s="158">
        <f>_xll.qlCalendarAdvance(Calendar,BA1973,AY1974,"f",,Trigger)</f>
        <v>53133</v>
      </c>
      <c r="BB1974" s="158">
        <f>_xll.qlInterestRateIndexMaturity(Currency&amp;"ibor"&amp;Tenor,BA1974,Trigger)</f>
        <v>53498</v>
      </c>
      <c r="BC1974" s="320">
        <f>_xll.qlIndexFixing($AC$5,AZ1974,TRUE,_xll.ohTrigger(Trigger,Trigger12M))</f>
        <v>1.5119677288149619E-2</v>
      </c>
      <c r="BD1974" s="320">
        <f>_xll.qlIndexFixing($BE$1,AZ1974,TRUE,_xll.ohTrigger(Trigger,Trigger12M))</f>
        <v>1.4869565163475091E-2</v>
      </c>
    </row>
    <row r="1975" spans="51:56" ht="11.25" customHeight="1" x14ac:dyDescent="0.25">
      <c r="AY1975" s="159" t="s">
        <v>90</v>
      </c>
      <c r="AZ1975" s="158">
        <f>_xll.qlInterestRateIndexFixingDate(Currency&amp;"ibor"&amp;Tenor,BA1975,Trigger)</f>
        <v>53136</v>
      </c>
      <c r="BA1975" s="158">
        <f>_xll.qlCalendarAdvance(Calendar,BA1974,AY1975,"f",,Trigger)</f>
        <v>53140</v>
      </c>
      <c r="BB1975" s="158">
        <f>_xll.qlInterestRateIndexMaturity(Currency&amp;"ibor"&amp;Tenor,BA1975,Trigger)</f>
        <v>53505</v>
      </c>
      <c r="BC1975" s="320">
        <f>_xll.qlIndexFixing($AC$5,AZ1975,TRUE,_xll.ohTrigger(Trigger,Trigger12M))</f>
        <v>1.5120969060921217E-2</v>
      </c>
      <c r="BD1975" s="320">
        <f>_xll.qlIndexFixing($BE$1,AZ1975,TRUE,_xll.ohTrigger(Trigger,Trigger12M))</f>
        <v>1.4867751717523661E-2</v>
      </c>
    </row>
    <row r="1976" spans="51:56" ht="11.25" customHeight="1" x14ac:dyDescent="0.25">
      <c r="AY1976" s="159" t="s">
        <v>90</v>
      </c>
      <c r="AZ1976" s="158">
        <f>_xll.qlInterestRateIndexFixingDate(Currency&amp;"ibor"&amp;Tenor,BA1976,Trigger)</f>
        <v>53143</v>
      </c>
      <c r="BA1976" s="158">
        <f>_xll.qlCalendarAdvance(Calendar,BA1975,AY1976,"f",,Trigger)</f>
        <v>53147</v>
      </c>
      <c r="BB1976" s="158">
        <f>_xll.qlInterestRateIndexMaturity(Currency&amp;"ibor"&amp;Tenor,BA1976,Trigger)</f>
        <v>53512</v>
      </c>
      <c r="BC1976" s="320">
        <f>_xll.qlIndexFixing($AC$5,AZ1976,TRUE,_xll.ohTrigger(Trigger,Trigger12M))</f>
        <v>1.5122261027906996E-2</v>
      </c>
      <c r="BD1976" s="320">
        <f>_xll.qlIndexFixing($BE$1,AZ1976,TRUE,_xll.ohTrigger(Trigger,Trigger12M))</f>
        <v>1.4865929134547283E-2</v>
      </c>
    </row>
    <row r="1977" spans="51:56" ht="11.25" customHeight="1" x14ac:dyDescent="0.25">
      <c r="AY1977" s="159" t="s">
        <v>90</v>
      </c>
      <c r="AZ1977" s="158">
        <f>_xll.qlInterestRateIndexFixingDate(Currency&amp;"ibor"&amp;Tenor,BA1977,Trigger)</f>
        <v>53150</v>
      </c>
      <c r="BA1977" s="158">
        <f>_xll.qlCalendarAdvance(Calendar,BA1976,AY1977,"f",,Trigger)</f>
        <v>53154</v>
      </c>
      <c r="BB1977" s="158">
        <f>_xll.qlInterestRateIndexMaturity(Currency&amp;"ibor"&amp;Tenor,BA1977,Trigger)</f>
        <v>53519</v>
      </c>
      <c r="BC1977" s="320">
        <f>_xll.qlIndexFixing($AC$5,AZ1977,TRUE,_xll.ohTrigger(Trigger,Trigger12M))</f>
        <v>1.5123553189107828E-2</v>
      </c>
      <c r="BD1977" s="320">
        <f>_xll.qlIndexFixing($BE$1,AZ1977,TRUE,_xll.ohTrigger(Trigger,Trigger12M))</f>
        <v>1.4864097403845481E-2</v>
      </c>
    </row>
    <row r="1978" spans="51:56" ht="11.25" customHeight="1" x14ac:dyDescent="0.25">
      <c r="AY1978" s="159" t="s">
        <v>90</v>
      </c>
      <c r="AZ1978" s="158">
        <f>_xll.qlInterestRateIndexFixingDate(Currency&amp;"ibor"&amp;Tenor,BA1978,Trigger)</f>
        <v>53157</v>
      </c>
      <c r="BA1978" s="158">
        <f>_xll.qlCalendarAdvance(Calendar,BA1977,AY1978,"f",,Trigger)</f>
        <v>53161</v>
      </c>
      <c r="BB1978" s="158">
        <f>_xll.qlInterestRateIndexMaturity(Currency&amp;"ibor"&amp;Tenor,BA1978,Trigger)</f>
        <v>53526</v>
      </c>
      <c r="BC1978" s="320">
        <f>_xll.qlIndexFixing($AC$5,AZ1978,TRUE,_xll.ohTrigger(Trigger,Trigger12M))</f>
        <v>1.5124845544524155E-2</v>
      </c>
      <c r="BD1978" s="320">
        <f>_xll.qlIndexFixing($BE$1,AZ1978,TRUE,_xll.ohTrigger(Trigger,Trigger12M))</f>
        <v>1.4862256514716893E-2</v>
      </c>
    </row>
    <row r="1979" spans="51:56" ht="11.25" customHeight="1" x14ac:dyDescent="0.25">
      <c r="AY1979" s="159" t="s">
        <v>90</v>
      </c>
      <c r="AZ1979" s="158">
        <f>_xll.qlInterestRateIndexFixingDate(Currency&amp;"ibor"&amp;Tenor,BA1979,Trigger)</f>
        <v>53164</v>
      </c>
      <c r="BA1979" s="158">
        <f>_xll.qlCalendarAdvance(Calendar,BA1978,AY1979,"f",,Trigger)</f>
        <v>53168</v>
      </c>
      <c r="BB1979" s="158">
        <f>_xll.qlInterestRateIndexMaturity(Currency&amp;"ibor"&amp;Tenor,BA1979,Trigger)</f>
        <v>53533</v>
      </c>
      <c r="BC1979" s="320">
        <f>_xll.qlIndexFixing($AC$5,AZ1979,TRUE,_xll.ohTrigger(Trigger,Trigger12M))</f>
        <v>1.5126138094157507E-2</v>
      </c>
      <c r="BD1979" s="320">
        <f>_xll.qlIndexFixing($BE$1,AZ1979,TRUE,_xll.ohTrigger(Trigger,Trigger12M))</f>
        <v>1.486040645646104E-2</v>
      </c>
    </row>
    <row r="1980" spans="51:56" ht="11.25" customHeight="1" x14ac:dyDescent="0.25">
      <c r="AY1980" s="159" t="s">
        <v>90</v>
      </c>
      <c r="AZ1980" s="158">
        <f>_xll.qlInterestRateIndexFixingDate(Currency&amp;"ibor"&amp;Tenor,BA1980,Trigger)</f>
        <v>53171</v>
      </c>
      <c r="BA1980" s="158">
        <f>_xll.qlCalendarAdvance(Calendar,BA1979,AY1980,"f",,Trigger)</f>
        <v>53175</v>
      </c>
      <c r="BB1980" s="158">
        <f>_xll.qlInterestRateIndexMaturity(Currency&amp;"ibor"&amp;Tenor,BA1980,Trigger)</f>
        <v>53540</v>
      </c>
      <c r="BC1980" s="320">
        <f>_xll.qlIndexFixing($AC$5,AZ1980,TRUE,_xll.ohTrigger(Trigger,Trigger12M))</f>
        <v>1.5127430838007447E-2</v>
      </c>
      <c r="BD1980" s="320">
        <f>_xll.qlIndexFixing($BE$1,AZ1980,TRUE,_xll.ohTrigger(Trigger,Trigger12M))</f>
        <v>1.4858547218377661E-2</v>
      </c>
    </row>
    <row r="1981" spans="51:56" ht="11.25" customHeight="1" x14ac:dyDescent="0.25">
      <c r="AY1981" s="159" t="s">
        <v>90</v>
      </c>
      <c r="AZ1981" s="158">
        <f>_xll.qlInterestRateIndexFixingDate(Currency&amp;"ibor"&amp;Tenor,BA1981,Trigger)</f>
        <v>53178</v>
      </c>
      <c r="BA1981" s="158">
        <f>_xll.qlCalendarAdvance(Calendar,BA1980,AY1981,"f",,Trigger)</f>
        <v>53182</v>
      </c>
      <c r="BB1981" s="158">
        <f>_xll.qlInterestRateIndexMaturity(Currency&amp;"ibor"&amp;Tenor,BA1981,Trigger)</f>
        <v>53547</v>
      </c>
      <c r="BC1981" s="320">
        <f>_xll.qlIndexFixing($AC$5,AZ1981,TRUE,_xll.ohTrigger(Trigger,Trigger12M))</f>
        <v>1.5128723776075947E-2</v>
      </c>
      <c r="BD1981" s="320">
        <f>_xll.qlIndexFixing($BE$1,AZ1981,TRUE,_xll.ohTrigger(Trigger,Trigger12M))</f>
        <v>1.4856678789767146E-2</v>
      </c>
    </row>
    <row r="1982" spans="51:56" ht="11.25" customHeight="1" x14ac:dyDescent="0.25">
      <c r="AY1982" s="159" t="s">
        <v>90</v>
      </c>
      <c r="AZ1982" s="158">
        <f>_xll.qlInterestRateIndexFixingDate(Currency&amp;"ibor"&amp;Tenor,BA1982,Trigger)</f>
        <v>53185</v>
      </c>
      <c r="BA1982" s="158">
        <f>_xll.qlCalendarAdvance(Calendar,BA1981,AY1982,"f",,Trigger)</f>
        <v>53189</v>
      </c>
      <c r="BB1982" s="158">
        <f>_xll.qlInterestRateIndexMaturity(Currency&amp;"ibor"&amp;Tenor,BA1982,Trigger)</f>
        <v>53554</v>
      </c>
      <c r="BC1982" s="320">
        <f>_xll.qlIndexFixing($AC$5,AZ1982,TRUE,_xll.ohTrigger(Trigger,Trigger12M))</f>
        <v>1.5130016908362786E-2</v>
      </c>
      <c r="BD1982" s="320">
        <f>_xll.qlIndexFixing($BE$1,AZ1982,TRUE,_xll.ohTrigger(Trigger,Trigger12M))</f>
        <v>1.4854801159929673E-2</v>
      </c>
    </row>
    <row r="1983" spans="51:56" ht="11.25" customHeight="1" x14ac:dyDescent="0.25">
      <c r="AY1983" s="159" t="s">
        <v>90</v>
      </c>
      <c r="AZ1983" s="158">
        <f>_xll.qlInterestRateIndexFixingDate(Currency&amp;"ibor"&amp;Tenor,BA1983,Trigger)</f>
        <v>53192</v>
      </c>
      <c r="BA1983" s="158">
        <f>_xll.qlCalendarAdvance(Calendar,BA1982,AY1983,"f",,Trigger)</f>
        <v>53196</v>
      </c>
      <c r="BB1983" s="158">
        <f>_xll.qlInterestRateIndexMaturity(Currency&amp;"ibor"&amp;Tenor,BA1983,Trigger)</f>
        <v>53561</v>
      </c>
      <c r="BC1983" s="320">
        <f>_xll.qlIndexFixing($AC$5,AZ1983,TRUE,_xll.ohTrigger(Trigger,Trigger12M))</f>
        <v>1.5131310234869281E-2</v>
      </c>
      <c r="BD1983" s="320">
        <f>_xll.qlIndexFixing($BE$1,AZ1983,TRUE,_xll.ohTrigger(Trigger,Trigger12M))</f>
        <v>1.4852914318165855E-2</v>
      </c>
    </row>
    <row r="1984" spans="51:56" ht="11.25" customHeight="1" x14ac:dyDescent="0.25">
      <c r="AY1984" s="159" t="s">
        <v>90</v>
      </c>
      <c r="AZ1984" s="158">
        <f>_xll.qlInterestRateIndexFixingDate(Currency&amp;"ibor"&amp;Tenor,BA1984,Trigger)</f>
        <v>53199</v>
      </c>
      <c r="BA1984" s="158">
        <f>_xll.qlCalendarAdvance(Calendar,BA1983,AY1984,"f",,Trigger)</f>
        <v>53203</v>
      </c>
      <c r="BB1984" s="158">
        <f>_xll.qlInterestRateIndexMaturity(Currency&amp;"ibor"&amp;Tenor,BA1984,Trigger)</f>
        <v>53568</v>
      </c>
      <c r="BC1984" s="320">
        <f>_xll.qlIndexFixing($AC$5,AZ1984,TRUE,_xll.ohTrigger(Trigger,Trigger12M))</f>
        <v>1.5132603755596084E-2</v>
      </c>
      <c r="BD1984" s="320">
        <f>_xll.qlIndexFixing($BE$1,AZ1984,TRUE,_xll.ohTrigger(Trigger,Trigger12M))</f>
        <v>1.4851018253776743E-2</v>
      </c>
    </row>
    <row r="1985" spans="51:56" ht="11.25" customHeight="1" x14ac:dyDescent="0.25">
      <c r="AY1985" s="159" t="s">
        <v>90</v>
      </c>
      <c r="AZ1985" s="158">
        <f>_xll.qlInterestRateIndexFixingDate(Currency&amp;"ibor"&amp;Tenor,BA1985,Trigger)</f>
        <v>53206</v>
      </c>
      <c r="BA1985" s="158">
        <f>_xll.qlCalendarAdvance(Calendar,BA1984,AY1985,"f",,Trigger)</f>
        <v>53210</v>
      </c>
      <c r="BB1985" s="158">
        <f>_xll.qlInterestRateIndexMaturity(Currency&amp;"ibor"&amp;Tenor,BA1985,Trigger)</f>
        <v>53575</v>
      </c>
      <c r="BC1985" s="320">
        <f>_xll.qlIndexFixing($AC$5,AZ1985,TRUE,_xll.ohTrigger(Trigger,Trigger12M))</f>
        <v>1.5133897470543858E-2</v>
      </c>
      <c r="BD1985" s="320">
        <f>_xll.qlIndexFixing($BE$1,AZ1985,TRUE,_xll.ohTrigger(Trigger,Trigger12M))</f>
        <v>1.4849112956064265E-2</v>
      </c>
    </row>
    <row r="1986" spans="51:56" ht="11.25" customHeight="1" x14ac:dyDescent="0.25">
      <c r="AY1986" s="159" t="s">
        <v>90</v>
      </c>
      <c r="AZ1986" s="158">
        <f>_xll.qlInterestRateIndexFixingDate(Currency&amp;"ibor"&amp;Tenor,BA1986,Trigger)</f>
        <v>53213</v>
      </c>
      <c r="BA1986" s="158">
        <f>_xll.qlCalendarAdvance(Calendar,BA1985,AY1986,"f",,Trigger)</f>
        <v>53217</v>
      </c>
      <c r="BB1986" s="158">
        <f>_xll.qlInterestRateIndexMaturity(Currency&amp;"ibor"&amp;Tenor,BA1986,Trigger)</f>
        <v>53582</v>
      </c>
      <c r="BC1986" s="320">
        <f>_xll.qlIndexFixing($AC$5,AZ1986,TRUE,_xll.ohTrigger(Trigger,Trigger12M))</f>
        <v>1.5135191379713473E-2</v>
      </c>
      <c r="BD1986" s="320">
        <f>_xll.qlIndexFixing($BE$1,AZ1986,TRUE,_xll.ohTrigger(Trigger,Trigger12M))</f>
        <v>1.4847198414329472E-2</v>
      </c>
    </row>
    <row r="1987" spans="51:56" ht="11.25" customHeight="1" x14ac:dyDescent="0.25">
      <c r="AY1987" s="159" t="s">
        <v>90</v>
      </c>
      <c r="AZ1987" s="158">
        <f>_xll.qlInterestRateIndexFixingDate(Currency&amp;"ibor"&amp;Tenor,BA1987,Trigger)</f>
        <v>53220</v>
      </c>
      <c r="BA1987" s="158">
        <f>_xll.qlCalendarAdvance(Calendar,BA1986,AY1987,"f",,Trigger)</f>
        <v>53224</v>
      </c>
      <c r="BB1987" s="158">
        <f>_xll.qlInterestRateIndexMaturity(Currency&amp;"ibor"&amp;Tenor,BA1987,Trigger)</f>
        <v>53589</v>
      </c>
      <c r="BC1987" s="320">
        <f>_xll.qlIndexFixing($AC$5,AZ1987,TRUE,_xll.ohTrigger(Trigger,Trigger12M))</f>
        <v>1.5136485483105372E-2</v>
      </c>
      <c r="BD1987" s="320">
        <f>_xll.qlIndexFixing($BE$1,AZ1987,TRUE,_xll.ohTrigger(Trigger,Trigger12M))</f>
        <v>1.4845274617874949E-2</v>
      </c>
    </row>
    <row r="1988" spans="51:56" ht="11.25" customHeight="1" x14ac:dyDescent="0.25">
      <c r="AY1988" s="159" t="s">
        <v>90</v>
      </c>
      <c r="AZ1988" s="158">
        <f>_xll.qlInterestRateIndexFixingDate(Currency&amp;"ibor"&amp;Tenor,BA1988,Trigger)</f>
        <v>53227</v>
      </c>
      <c r="BA1988" s="158">
        <f>_xll.qlCalendarAdvance(Calendar,BA1987,AY1988,"f",,Trigger)</f>
        <v>53231</v>
      </c>
      <c r="BB1988" s="158">
        <f>_xll.qlInterestRateIndexMaturity(Currency&amp;"ibor"&amp;Tenor,BA1988,Trigger)</f>
        <v>53596</v>
      </c>
      <c r="BC1988" s="320">
        <f>_xll.qlIndexFixing($AC$5,AZ1988,TRUE,_xll.ohTrigger(Trigger,Trigger12M))</f>
        <v>1.5137779780720648E-2</v>
      </c>
      <c r="BD1988" s="320">
        <f>_xll.qlIndexFixing($BE$1,AZ1988,TRUE,_xll.ohTrigger(Trigger,Trigger12M))</f>
        <v>1.4843341556003063E-2</v>
      </c>
    </row>
    <row r="1989" spans="51:56" ht="11.25" customHeight="1" x14ac:dyDescent="0.25">
      <c r="AY1989" s="159" t="s">
        <v>90</v>
      </c>
      <c r="AZ1989" s="158">
        <f>_xll.qlInterestRateIndexFixingDate(Currency&amp;"ibor"&amp;Tenor,BA1989,Trigger)</f>
        <v>53234</v>
      </c>
      <c r="BA1989" s="158">
        <f>_xll.qlCalendarAdvance(Calendar,BA1988,AY1989,"f",,Trigger)</f>
        <v>53238</v>
      </c>
      <c r="BB1989" s="158">
        <f>_xll.qlInterestRateIndexMaturity(Currency&amp;"ibor"&amp;Tenor,BA1989,Trigger)</f>
        <v>53603</v>
      </c>
      <c r="BC1989" s="320">
        <f>_xll.qlIndexFixing($AC$5,AZ1989,TRUE,_xll.ohTrigger(Trigger,Trigger12M))</f>
        <v>1.5139074272559958E-2</v>
      </c>
      <c r="BD1989" s="320">
        <f>_xll.qlIndexFixing($BE$1,AZ1989,TRUE,_xll.ohTrigger(Trigger,Trigger12M))</f>
        <v>1.4841399218016613E-2</v>
      </c>
    </row>
    <row r="1990" spans="51:56" ht="11.25" customHeight="1" x14ac:dyDescent="0.25">
      <c r="AY1990" s="159" t="s">
        <v>90</v>
      </c>
      <c r="AZ1990" s="158">
        <f>_xll.qlInterestRateIndexFixingDate(Currency&amp;"ibor"&amp;Tenor,BA1990,Trigger)</f>
        <v>53241</v>
      </c>
      <c r="BA1990" s="158">
        <f>_xll.qlCalendarAdvance(Calendar,BA1989,AY1990,"f",,Trigger)</f>
        <v>53245</v>
      </c>
      <c r="BB1990" s="158">
        <f>_xll.qlInterestRateIndexMaturity(Currency&amp;"ibor"&amp;Tenor,BA1990,Trigger)</f>
        <v>53610</v>
      </c>
      <c r="BC1990" s="320">
        <f>_xll.qlIndexFixing($AC$5,AZ1990,TRUE,_xll.ohTrigger(Trigger,Trigger12M))</f>
        <v>1.5140368958623959E-2</v>
      </c>
      <c r="BD1990" s="320">
        <f>_xll.qlIndexFixing($BE$1,AZ1990,TRUE,_xll.ohTrigger(Trigger,Trigger12M))</f>
        <v>1.4839447593218624E-2</v>
      </c>
    </row>
    <row r="1991" spans="51:56" ht="11.25" customHeight="1" x14ac:dyDescent="0.25">
      <c r="AY1991" s="159" t="s">
        <v>90</v>
      </c>
      <c r="AZ1991" s="158">
        <f>_xll.qlInterestRateIndexFixingDate(Currency&amp;"ibor"&amp;Tenor,BA1991,Trigger)</f>
        <v>53248</v>
      </c>
      <c r="BA1991" s="158">
        <f>_xll.qlCalendarAdvance(Calendar,BA1990,AY1991,"f",,Trigger)</f>
        <v>53252</v>
      </c>
      <c r="BB1991" s="158">
        <f>_xll.qlInterestRateIndexMaturity(Currency&amp;"ibor"&amp;Tenor,BA1991,Trigger)</f>
        <v>53617</v>
      </c>
      <c r="BC1991" s="320">
        <f>_xll.qlIndexFixing($AC$5,AZ1991,TRUE,_xll.ohTrigger(Trigger,Trigger12M))</f>
        <v>1.5141663838913308E-2</v>
      </c>
      <c r="BD1991" s="320">
        <f>_xll.qlIndexFixing($BE$1,AZ1991,TRUE,_xll.ohTrigger(Trigger,Trigger12M))</f>
        <v>1.4837486670912338E-2</v>
      </c>
    </row>
    <row r="1992" spans="51:56" ht="11.25" customHeight="1" x14ac:dyDescent="0.25">
      <c r="AY1992" s="159" t="s">
        <v>90</v>
      </c>
      <c r="AZ1992" s="158">
        <f>_xll.qlInterestRateIndexFixingDate(Currency&amp;"ibor"&amp;Tenor,BA1992,Trigger)</f>
        <v>53255</v>
      </c>
      <c r="BA1992" s="158">
        <f>_xll.qlCalendarAdvance(Calendar,BA1991,AY1992,"f",,Trigger)</f>
        <v>53259</v>
      </c>
      <c r="BB1992" s="158">
        <f>_xll.qlInterestRateIndexMaturity(Currency&amp;"ibor"&amp;Tenor,BA1992,Trigger)</f>
        <v>53624</v>
      </c>
      <c r="BC1992" s="320">
        <f>_xll.qlIndexFixing($AC$5,AZ1992,TRUE,_xll.ohTrigger(Trigger,Trigger12M))</f>
        <v>1.514295891342932E-2</v>
      </c>
      <c r="BD1992" s="320">
        <f>_xll.qlIndexFixing($BE$1,AZ1992,TRUE,_xll.ohTrigger(Trigger,Trigger12M))</f>
        <v>1.4835516440402092E-2</v>
      </c>
    </row>
    <row r="1993" spans="51:56" ht="11.25" customHeight="1" x14ac:dyDescent="0.25">
      <c r="AY1993" s="159" t="s">
        <v>90</v>
      </c>
      <c r="AZ1993" s="158">
        <f>_xll.qlInterestRateIndexFixingDate(Currency&amp;"ibor"&amp;Tenor,BA1993,Trigger)</f>
        <v>53262</v>
      </c>
      <c r="BA1993" s="158">
        <f>_xll.qlCalendarAdvance(Calendar,BA1992,AY1993,"f",,Trigger)</f>
        <v>53266</v>
      </c>
      <c r="BB1993" s="158">
        <f>_xll.qlInterestRateIndexMaturity(Currency&amp;"ibor"&amp;Tenor,BA1993,Trigger)</f>
        <v>53631</v>
      </c>
      <c r="BC1993" s="320">
        <f>_xll.qlIndexFixing($AC$5,AZ1993,TRUE,_xll.ohTrigger(Trigger,Trigger12M))</f>
        <v>1.5144254182171775E-2</v>
      </c>
      <c r="BD1993" s="320">
        <f>_xll.qlIndexFixing($BE$1,AZ1993,TRUE,_xll.ohTrigger(Trigger,Trigger12M))</f>
        <v>1.4833536890991345E-2</v>
      </c>
    </row>
    <row r="1994" spans="51:56" ht="11.25" customHeight="1" x14ac:dyDescent="0.25">
      <c r="AY1994" s="159" t="s">
        <v>90</v>
      </c>
      <c r="AZ1994" s="158">
        <f>_xll.qlInterestRateIndexFixingDate(Currency&amp;"ibor"&amp;Tenor,BA1994,Trigger)</f>
        <v>53269</v>
      </c>
      <c r="BA1994" s="158">
        <f>_xll.qlCalendarAdvance(Calendar,BA1993,AY1994,"f",,Trigger)</f>
        <v>53273</v>
      </c>
      <c r="BB1994" s="158">
        <f>_xll.qlInterestRateIndexMaturity(Currency&amp;"ibor"&amp;Tenor,BA1994,Trigger)</f>
        <v>53638</v>
      </c>
      <c r="BC1994" s="320">
        <f>_xll.qlIndexFixing($AC$5,AZ1994,TRUE,_xll.ohTrigger(Trigger,Trigger12M))</f>
        <v>1.5145549645142205E-2</v>
      </c>
      <c r="BD1994" s="320">
        <f>_xll.qlIndexFixing($BE$1,AZ1994,TRUE,_xll.ohTrigger(Trigger,Trigger12M))</f>
        <v>1.483154801198531E-2</v>
      </c>
    </row>
    <row r="1995" spans="51:56" ht="11.25" customHeight="1" x14ac:dyDescent="0.25">
      <c r="AY1995" s="159" t="s">
        <v>90</v>
      </c>
      <c r="AZ1995" s="158">
        <f>_xll.qlInterestRateIndexFixingDate(Currency&amp;"ibor"&amp;Tenor,BA1995,Trigger)</f>
        <v>53276</v>
      </c>
      <c r="BA1995" s="158">
        <f>_xll.qlCalendarAdvance(Calendar,BA1994,AY1995,"f",,Trigger)</f>
        <v>53280</v>
      </c>
      <c r="BB1995" s="158">
        <f>_xll.qlInterestRateIndexMaturity(Currency&amp;"ibor"&amp;Tenor,BA1995,Trigger)</f>
        <v>53645</v>
      </c>
      <c r="BC1995" s="320">
        <f>_xll.qlIndexFixing($AC$5,AZ1995,TRUE,_xll.ohTrigger(Trigger,Trigger12M))</f>
        <v>1.5146845302341051E-2</v>
      </c>
      <c r="BD1995" s="320">
        <f>_xll.qlIndexFixing($BE$1,AZ1995,TRUE,_xll.ohTrigger(Trigger,Trigger12M))</f>
        <v>1.4829549792688322E-2</v>
      </c>
    </row>
    <row r="1996" spans="51:56" ht="11.25" customHeight="1" x14ac:dyDescent="0.25">
      <c r="AY1996" s="159" t="s">
        <v>90</v>
      </c>
      <c r="AZ1996" s="158">
        <f>_xll.qlInterestRateIndexFixingDate(Currency&amp;"ibor"&amp;Tenor,BA1996,Trigger)</f>
        <v>53283</v>
      </c>
      <c r="BA1996" s="158">
        <f>_xll.qlCalendarAdvance(Calendar,BA1995,AY1996,"f",,Trigger)</f>
        <v>53287</v>
      </c>
      <c r="BB1996" s="158">
        <f>_xll.qlInterestRateIndexMaturity(Currency&amp;"ibor"&amp;Tenor,BA1996,Trigger)</f>
        <v>53652</v>
      </c>
      <c r="BC1996" s="320">
        <f>_xll.qlIndexFixing($AC$5,AZ1996,TRUE,_xll.ohTrigger(Trigger,Trigger12M))</f>
        <v>1.5148141153769404E-2</v>
      </c>
      <c r="BD1996" s="320">
        <f>_xll.qlIndexFixing($BE$1,AZ1996,TRUE,_xll.ohTrigger(Trigger,Trigger12M))</f>
        <v>1.4827542222406034E-2</v>
      </c>
    </row>
    <row r="1997" spans="51:56" ht="11.25" customHeight="1" x14ac:dyDescent="0.25">
      <c r="AY1997" s="159" t="s">
        <v>90</v>
      </c>
      <c r="AZ1997" s="158">
        <f>_xll.qlInterestRateIndexFixingDate(Currency&amp;"ibor"&amp;Tenor,BA1997,Trigger)</f>
        <v>53290</v>
      </c>
      <c r="BA1997" s="158">
        <f>_xll.qlCalendarAdvance(Calendar,BA1996,AY1997,"f",,Trigger)</f>
        <v>53294</v>
      </c>
      <c r="BB1997" s="158">
        <f>_xll.qlInterestRateIndexMaturity(Currency&amp;"ibor"&amp;Tenor,BA1997,Trigger)</f>
        <v>53659</v>
      </c>
      <c r="BC1997" s="320">
        <f>_xll.qlIndexFixing($AC$5,AZ1997,TRUE,_xll.ohTrigger(Trigger,Trigger12M))</f>
        <v>1.5149437199427487E-2</v>
      </c>
      <c r="BD1997" s="320">
        <f>_xll.qlIndexFixing($BE$1,AZ1997,TRUE,_xll.ohTrigger(Trigger,Trigger12M))</f>
        <v>1.4825525290443439E-2</v>
      </c>
    </row>
    <row r="1998" spans="51:56" ht="11.25" customHeight="1" x14ac:dyDescent="0.25">
      <c r="AY1998" s="159" t="s">
        <v>90</v>
      </c>
      <c r="AZ1998" s="158">
        <f>_xll.qlInterestRateIndexFixingDate(Currency&amp;"ibor"&amp;Tenor,BA1998,Trigger)</f>
        <v>53297</v>
      </c>
      <c r="BA1998" s="158">
        <f>_xll.qlCalendarAdvance(Calendar,BA1997,AY1998,"f",,Trigger)</f>
        <v>53301</v>
      </c>
      <c r="BB1998" s="158">
        <f>_xll.qlInterestRateIndexMaturity(Currency&amp;"ibor"&amp;Tenor,BA1998,Trigger)</f>
        <v>53666</v>
      </c>
      <c r="BC1998" s="320">
        <f>_xll.qlIndexFixing($AC$5,AZ1998,TRUE,_xll.ohTrigger(Trigger,Trigger12M))</f>
        <v>1.5150733439316392E-2</v>
      </c>
      <c r="BD1998" s="320">
        <f>_xll.qlIndexFixing($BE$1,AZ1998,TRUE,_xll.ohTrigger(Trigger,Trigger12M))</f>
        <v>1.4823498986106404E-2</v>
      </c>
    </row>
    <row r="1999" spans="51:56" ht="11.25" customHeight="1" x14ac:dyDescent="0.25">
      <c r="AY1999" s="159" t="s">
        <v>90</v>
      </c>
      <c r="AZ1999" s="158">
        <f>_xll.qlInterestRateIndexFixingDate(Currency&amp;"ibor"&amp;Tenor,BA1999,Trigger)</f>
        <v>53304</v>
      </c>
      <c r="BA1999" s="158">
        <f>_xll.qlCalendarAdvance(Calendar,BA1998,AY1999,"f",,Trigger)</f>
        <v>53308</v>
      </c>
      <c r="BB1999" s="158">
        <f>_xll.qlInterestRateIndexMaturity(Currency&amp;"ibor"&amp;Tenor,BA1999,Trigger)</f>
        <v>53673</v>
      </c>
      <c r="BC1999" s="320">
        <f>_xll.qlIndexFixing($AC$5,AZ1999,TRUE,_xll.ohTrigger(Trigger,Trigger12M))</f>
        <v>1.5152029873436779E-2</v>
      </c>
      <c r="BD1999" s="320">
        <f>_xll.qlIndexFixing($BE$1,AZ1999,TRUE,_xll.ohTrigger(Trigger,Trigger12M))</f>
        <v>1.4821463298701678E-2</v>
      </c>
    </row>
    <row r="2000" spans="51:56" ht="11.25" customHeight="1" x14ac:dyDescent="0.25">
      <c r="AY2000" s="159" t="s">
        <v>90</v>
      </c>
      <c r="AZ2000" s="158">
        <f>_xll.qlInterestRateIndexFixingDate(Currency&amp;"ibor"&amp;Tenor,BA2000,Trigger)</f>
        <v>53311</v>
      </c>
      <c r="BA2000" s="158">
        <f>_xll.qlCalendarAdvance(Calendar,BA1999,AY2000,"f",,Trigger)</f>
        <v>53315</v>
      </c>
      <c r="BB2000" s="158">
        <f>_xll.qlInterestRateIndexMaturity(Currency&amp;"ibor"&amp;Tenor,BA2000,Trigger)</f>
        <v>53680</v>
      </c>
      <c r="BC2000" s="320">
        <f>_xll.qlIndexFixing($AC$5,AZ2000,TRUE,_xll.ohTrigger(Trigger,Trigger12M))</f>
        <v>1.5153326501789082E-2</v>
      </c>
      <c r="BD2000" s="320">
        <f>_xll.qlIndexFixing($BE$1,AZ2000,TRUE,_xll.ohTrigger(Trigger,Trigger12M))</f>
        <v>1.4819418217535567E-2</v>
      </c>
    </row>
    <row r="2001" spans="51:56" ht="11.25" customHeight="1" x14ac:dyDescent="0.25">
      <c r="AY2001" s="159" t="s">
        <v>90</v>
      </c>
      <c r="AZ2001" s="158">
        <f>_xll.qlInterestRateIndexFixingDate(Currency&amp;"ibor"&amp;Tenor,BA2001,Trigger)</f>
        <v>53317</v>
      </c>
      <c r="BA2001" s="158">
        <f>_xll.qlCalendarAdvance(Calendar,BA2000,AY2001,"f",,Trigger)</f>
        <v>53323</v>
      </c>
      <c r="BB2001" s="158">
        <f>_xll.qlInterestRateIndexMaturity(Currency&amp;"ibor"&amp;Tenor,BA2001,Trigger)</f>
        <v>53688</v>
      </c>
      <c r="BC2001" s="320">
        <f>_xll.qlIndexFixing($AC$5,AZ2001,TRUE,_xll.ohTrigger(Trigger,Trigger12M))</f>
        <v>1.5154808600599885E-2</v>
      </c>
      <c r="BD2001" s="320">
        <f>_xll.qlIndexFixing($BE$1,AZ2001,TRUE,_xll.ohTrigger(Trigger,Trigger12M))</f>
        <v>1.4817069465635307E-2</v>
      </c>
    </row>
    <row r="2002" spans="51:56" ht="11.25" customHeight="1" x14ac:dyDescent="0.25">
      <c r="AY2002" s="159" t="s">
        <v>90</v>
      </c>
      <c r="AZ2002" s="158">
        <f>_xll.qlInterestRateIndexFixingDate(Currency&amp;"ibor"&amp;Tenor,BA2002,Trigger)</f>
        <v>53325</v>
      </c>
      <c r="BA2002" s="158">
        <f>_xll.qlCalendarAdvance(Calendar,BA2001,AY2002,"f",,Trigger)</f>
        <v>53330</v>
      </c>
      <c r="BB2002" s="158">
        <f>_xll.qlInterestRateIndexMaturity(Currency&amp;"ibor"&amp;Tenor,BA2002,Trigger)</f>
        <v>53695</v>
      </c>
      <c r="BC2002" s="320">
        <f>_xll.qlIndexFixing($AC$5,AZ2002,TRUE,_xll.ohTrigger(Trigger,Trigger12M))</f>
        <v>1.5156105645166977E-2</v>
      </c>
      <c r="BD2002" s="320">
        <f>_xll.qlIndexFixing($BE$1,AZ2002,TRUE,_xll.ohTrigger(Trigger,Trigger12M))</f>
        <v>1.4815004218973839E-2</v>
      </c>
    </row>
    <row r="2003" spans="51:56" ht="11.25" customHeight="1" x14ac:dyDescent="0.25">
      <c r="AY2003" s="159" t="s">
        <v>90</v>
      </c>
      <c r="AZ2003" s="158">
        <f>_xll.qlInterestRateIndexFixingDate(Currency&amp;"ibor"&amp;Tenor,BA2003,Trigger)</f>
        <v>53335</v>
      </c>
      <c r="BA2003" s="158">
        <f>_xll.qlCalendarAdvance(Calendar,BA2002,AY2003,"f",,Trigger)</f>
        <v>53337</v>
      </c>
      <c r="BB2003" s="158">
        <f>_xll.qlInterestRateIndexMaturity(Currency&amp;"ibor"&amp;Tenor,BA2003,Trigger)</f>
        <v>53702</v>
      </c>
      <c r="BC2003" s="320">
        <f>_xll.qlIndexFixing($AC$5,AZ2003,TRUE,_xll.ohTrigger(Trigger,Trigger12M))</f>
        <v>1.5157402883968397E-2</v>
      </c>
      <c r="BD2003" s="320">
        <f>_xll.qlIndexFixing($BE$1,AZ2003,TRUE,_xll.ohTrigger(Trigger,Trigger12M))</f>
        <v>1.4812929544945211E-2</v>
      </c>
    </row>
    <row r="2004" spans="51:56" ht="11.25" customHeight="1" x14ac:dyDescent="0.25">
      <c r="AY2004" s="159" t="s">
        <v>90</v>
      </c>
      <c r="AZ2004" s="158">
        <f>_xll.qlInterestRateIndexFixingDate(Currency&amp;"ibor"&amp;Tenor,BA2004,Trigger)</f>
        <v>53342</v>
      </c>
      <c r="BA2004" s="158">
        <f>_xll.qlCalendarAdvance(Calendar,BA2003,AY2004,"f",,Trigger)</f>
        <v>53344</v>
      </c>
      <c r="BB2004" s="158">
        <f>_xll.qlInterestRateIndexMaturity(Currency&amp;"ibor"&amp;Tenor,BA2004,Trigger)</f>
        <v>53709</v>
      </c>
      <c r="BC2004" s="320">
        <f>_xll.qlIndexFixing($AC$5,AZ2004,TRUE,_xll.ohTrigger(Trigger,Trigger12M))</f>
        <v>1.5158700317005457E-2</v>
      </c>
      <c r="BD2004" s="320">
        <f>_xll.qlIndexFixing($BE$1,AZ2004,TRUE,_xll.ohTrigger(Trigger,Trigger12M))</f>
        <v>1.4810845432857699E-2</v>
      </c>
    </row>
    <row r="2005" spans="51:56" ht="11.25" customHeight="1" x14ac:dyDescent="0.25">
      <c r="AY2005" s="159" t="s">
        <v>90</v>
      </c>
      <c r="AZ2005" s="158">
        <f>_xll.qlInterestRateIndexFixingDate(Currency&amp;"ibor"&amp;Tenor,BA2005,Trigger)</f>
        <v>53349</v>
      </c>
      <c r="BA2005" s="158">
        <f>_xll.qlCalendarAdvance(Calendar,BA2004,AY2005,"f",,Trigger)</f>
        <v>53351</v>
      </c>
      <c r="BB2005" s="158">
        <f>_xll.qlInterestRateIndexMaturity(Currency&amp;"ibor"&amp;Tenor,BA2005,Trigger)</f>
        <v>53716</v>
      </c>
      <c r="BC2005" s="320">
        <f>_xll.qlIndexFixing($AC$5,AZ2005,TRUE,_xll.ohTrigger(Trigger,Trigger12M))</f>
        <v>1.5159997944278598E-2</v>
      </c>
      <c r="BD2005" s="320">
        <f>_xll.qlIndexFixing($BE$1,AZ2005,TRUE,_xll.ohTrigger(Trigger,Trigger12M))</f>
        <v>1.4808751872019804E-2</v>
      </c>
    </row>
    <row r="2006" spans="51:56" ht="11.25" customHeight="1" x14ac:dyDescent="0.25">
      <c r="AY2006" s="159" t="s">
        <v>90</v>
      </c>
      <c r="AZ2006" s="158">
        <f>_xll.qlInterestRateIndexFixingDate(Currency&amp;"ibor"&amp;Tenor,BA2006,Trigger)</f>
        <v>53356</v>
      </c>
      <c r="BA2006" s="158">
        <f>_xll.qlCalendarAdvance(Calendar,BA2005,AY2006,"f",,Trigger)</f>
        <v>53358</v>
      </c>
      <c r="BB2006" s="158">
        <f>_xll.qlInterestRateIndexMaturity(Currency&amp;"ibor"&amp;Tenor,BA2006,Trigger)</f>
        <v>53723</v>
      </c>
      <c r="BC2006" s="320">
        <f>_xll.qlIndexFixing($AC$5,AZ2006,TRUE,_xll.ohTrigger(Trigger,Trigger12M))</f>
        <v>1.5161295765788474E-2</v>
      </c>
      <c r="BD2006" s="320">
        <f>_xll.qlIndexFixing($BE$1,AZ2006,TRUE,_xll.ohTrigger(Trigger,Trigger12M))</f>
        <v>1.4806648851740021E-2</v>
      </c>
    </row>
    <row r="2007" spans="51:56" ht="11.25" customHeight="1" x14ac:dyDescent="0.25">
      <c r="AY2007" s="159" t="s">
        <v>90</v>
      </c>
      <c r="AZ2007" s="158">
        <f>_xll.qlInterestRateIndexFixingDate(Currency&amp;"ibor"&amp;Tenor,BA2007,Trigger)</f>
        <v>53363</v>
      </c>
      <c r="BA2007" s="158">
        <f>_xll.qlCalendarAdvance(Calendar,BA2006,AY2007,"f",,Trigger)</f>
        <v>53365</v>
      </c>
      <c r="BB2007" s="158">
        <f>_xll.qlInterestRateIndexMaturity(Currency&amp;"ibor"&amp;Tenor,BA2007,Trigger)</f>
        <v>53730</v>
      </c>
      <c r="BC2007" s="320">
        <f>_xll.qlIndexFixing($AC$5,AZ2007,TRUE,_xll.ohTrigger(Trigger,Trigger12M))</f>
        <v>1.5162593781535963E-2</v>
      </c>
      <c r="BD2007" s="320">
        <f>_xll.qlIndexFixing($BE$1,AZ2007,TRUE,_xll.ohTrigger(Trigger,Trigger12M))</f>
        <v>1.4804536361327943E-2</v>
      </c>
    </row>
    <row r="2008" spans="51:56" ht="11.25" customHeight="1" x14ac:dyDescent="0.25">
      <c r="AY2008" s="159" t="s">
        <v>90</v>
      </c>
      <c r="AZ2008" s="158">
        <f>_xll.qlInterestRateIndexFixingDate(Currency&amp;"ibor"&amp;Tenor,BA2008,Trigger)</f>
        <v>53370</v>
      </c>
      <c r="BA2008" s="158">
        <f>_xll.qlCalendarAdvance(Calendar,BA2007,AY2008,"f",,Trigger)</f>
        <v>53372</v>
      </c>
      <c r="BB2008" s="158">
        <f>_xll.qlInterestRateIndexMaturity(Currency&amp;"ibor"&amp;Tenor,BA2008,Trigger)</f>
        <v>53737</v>
      </c>
      <c r="BC2008" s="320">
        <f>_xll.qlIndexFixing($AC$5,AZ2008,TRUE,_xll.ohTrigger(Trigger,Trigger12M))</f>
        <v>1.5163891991521721E-2</v>
      </c>
      <c r="BD2008" s="320">
        <f>_xll.qlIndexFixing($BE$1,AZ2008,TRUE,_xll.ohTrigger(Trigger,Trigger12M))</f>
        <v>1.4802414390092505E-2</v>
      </c>
    </row>
    <row r="2009" spans="51:56" ht="11.25" customHeight="1" x14ac:dyDescent="0.25">
      <c r="AY2009" s="159" t="s">
        <v>90</v>
      </c>
      <c r="AZ2009" s="158">
        <f>_xll.qlInterestRateIndexFixingDate(Currency&amp;"ibor"&amp;Tenor,BA2009,Trigger)</f>
        <v>53377</v>
      </c>
      <c r="BA2009" s="158">
        <f>_xll.qlCalendarAdvance(Calendar,BA2008,AY2009,"f",,Trigger)</f>
        <v>53379</v>
      </c>
      <c r="BB2009" s="158">
        <f>_xll.qlInterestRateIndexMaturity(Currency&amp;"ibor"&amp;Tenor,BA2009,Trigger)</f>
        <v>53744</v>
      </c>
      <c r="BC2009" s="320">
        <f>_xll.qlIndexFixing($AC$5,AZ2009,TRUE,_xll.ohTrigger(Trigger,Trigger12M))</f>
        <v>1.5165190395746625E-2</v>
      </c>
      <c r="BD2009" s="320">
        <f>_xll.qlIndexFixing($BE$1,AZ2009,TRUE,_xll.ohTrigger(Trigger,Trigger12M))</f>
        <v>1.480028292734374E-2</v>
      </c>
    </row>
    <row r="2010" spans="51:56" ht="11.25" customHeight="1" x14ac:dyDescent="0.25">
      <c r="AY2010" s="159" t="s">
        <v>90</v>
      </c>
      <c r="AZ2010" s="158">
        <f>_xll.qlInterestRateIndexFixingDate(Currency&amp;"ibor"&amp;Tenor,BA2010,Trigger)</f>
        <v>53384</v>
      </c>
      <c r="BA2010" s="158">
        <f>_xll.qlCalendarAdvance(Calendar,BA2009,AY2010,"f",,Trigger)</f>
        <v>53386</v>
      </c>
      <c r="BB2010" s="158">
        <f>_xll.qlInterestRateIndexMaturity(Currency&amp;"ibor"&amp;Tenor,BA2010,Trigger)</f>
        <v>53751</v>
      </c>
      <c r="BC2010" s="320">
        <f>_xll.qlIndexFixing($AC$5,AZ2010,TRUE,_xll.ohTrigger(Trigger,Trigger12M))</f>
        <v>1.516648899421155E-2</v>
      </c>
      <c r="BD2010" s="320">
        <f>_xll.qlIndexFixing($BE$1,AZ2010,TRUE,_xll.ohTrigger(Trigger,Trigger12M))</f>
        <v>1.4798141962391894E-2</v>
      </c>
    </row>
    <row r="2011" spans="51:56" ht="11.25" customHeight="1" x14ac:dyDescent="0.25">
      <c r="AY2011" s="159" t="s">
        <v>90</v>
      </c>
      <c r="AZ2011" s="158">
        <f>_xll.qlInterestRateIndexFixingDate(Currency&amp;"ibor"&amp;Tenor,BA2011,Trigger)</f>
        <v>53391</v>
      </c>
      <c r="BA2011" s="158">
        <f>_xll.qlCalendarAdvance(Calendar,BA2010,AY2011,"f",,Trigger)</f>
        <v>53393</v>
      </c>
      <c r="BB2011" s="158">
        <f>_xll.qlInterestRateIndexMaturity(Currency&amp;"ibor"&amp;Tenor,BA2011,Trigger)</f>
        <v>53758</v>
      </c>
      <c r="BC2011" s="320">
        <f>_xll.qlIndexFixing($AC$5,AZ2011,TRUE,_xll.ohTrigger(Trigger,Trigger12M))</f>
        <v>1.5167787786916935E-2</v>
      </c>
      <c r="BD2011" s="320">
        <f>_xll.qlIndexFixing($BE$1,AZ2011,TRUE,_xll.ohTrigger(Trigger,Trigger12M))</f>
        <v>1.479599148454744E-2</v>
      </c>
    </row>
    <row r="2012" spans="51:56" ht="11.25" customHeight="1" x14ac:dyDescent="0.25">
      <c r="AY2012" s="159" t="s">
        <v>90</v>
      </c>
      <c r="AZ2012" s="158">
        <f>_xll.qlInterestRateIndexFixingDate(Currency&amp;"ibor"&amp;Tenor,BA2012,Trigger)</f>
        <v>53398</v>
      </c>
      <c r="BA2012" s="158">
        <f>_xll.qlCalendarAdvance(Calendar,BA2011,AY2012,"f",,Trigger)</f>
        <v>53400</v>
      </c>
      <c r="BB2012" s="158">
        <f>_xll.qlInterestRateIndexMaturity(Currency&amp;"ibor"&amp;Tenor,BA2012,Trigger)</f>
        <v>53765</v>
      </c>
      <c r="BC2012" s="320">
        <f>_xll.qlIndexFixing($AC$5,AZ2012,TRUE,_xll.ohTrigger(Trigger,Trigger12M))</f>
        <v>1.5169086773863654E-2</v>
      </c>
      <c r="BD2012" s="320">
        <f>_xll.qlIndexFixing($BE$1,AZ2012,TRUE,_xll.ohTrigger(Trigger,Trigger12M))</f>
        <v>1.4793831483121279E-2</v>
      </c>
    </row>
    <row r="2013" spans="51:56" ht="11.25" customHeight="1" x14ac:dyDescent="0.25">
      <c r="AY2013" s="159" t="s">
        <v>90</v>
      </c>
      <c r="AZ2013" s="158">
        <f>_xll.qlInterestRateIndexFixingDate(Currency&amp;"ibor"&amp;Tenor,BA2013,Trigger)</f>
        <v>53405</v>
      </c>
      <c r="BA2013" s="158">
        <f>_xll.qlCalendarAdvance(Calendar,BA2012,AY2013,"f",,Trigger)</f>
        <v>53407</v>
      </c>
      <c r="BB2013" s="158">
        <f>_xll.qlInterestRateIndexMaturity(Currency&amp;"ibor"&amp;Tenor,BA2013,Trigger)</f>
        <v>53772</v>
      </c>
      <c r="BC2013" s="320">
        <f>_xll.qlIndexFixing($AC$5,AZ2013,TRUE,_xll.ohTrigger(Trigger,Trigger12M))</f>
        <v>1.5170385955052585E-2</v>
      </c>
      <c r="BD2013" s="320">
        <f>_xll.qlIndexFixing($BE$1,AZ2013,TRUE,_xll.ohTrigger(Trigger,Trigger12M))</f>
        <v>1.4791661947425198E-2</v>
      </c>
    </row>
    <row r="2014" spans="51:56" ht="11.25" customHeight="1" x14ac:dyDescent="0.25">
      <c r="AY2014" s="159" t="s">
        <v>90</v>
      </c>
      <c r="AZ2014" s="158">
        <f>_xll.qlInterestRateIndexFixingDate(Currency&amp;"ibor"&amp;Tenor,BA2014,Trigger)</f>
        <v>53408</v>
      </c>
      <c r="BA2014" s="158">
        <f>_xll.qlCalendarAdvance(Calendar,BA2013,AY2014,"f",,Trigger)</f>
        <v>53414</v>
      </c>
      <c r="BB2014" s="158">
        <f>_xll.qlInterestRateIndexMaturity(Currency&amp;"ibor"&amp;Tenor,BA2014,Trigger)</f>
        <v>53779</v>
      </c>
      <c r="BC2014" s="320">
        <f>_xll.qlIndexFixing($AC$5,AZ2014,TRUE,_xll.ohTrigger(Trigger,Trigger12M))</f>
        <v>1.5171685330484165E-2</v>
      </c>
      <c r="BD2014" s="320">
        <f>_xll.qlIndexFixing($BE$1,AZ2014,TRUE,_xll.ohTrigger(Trigger,Trigger12M))</f>
        <v>1.4789482866770102E-2</v>
      </c>
    </row>
    <row r="2015" spans="51:56" ht="11.25" customHeight="1" x14ac:dyDescent="0.25">
      <c r="AY2015" s="159" t="s">
        <v>90</v>
      </c>
      <c r="AZ2015" s="158">
        <f>_xll.qlInterestRateIndexFixingDate(Currency&amp;"ibor"&amp;Tenor,BA2015,Trigger)</f>
        <v>53419</v>
      </c>
      <c r="BA2015" s="158">
        <f>_xll.qlCalendarAdvance(Calendar,BA2014,AY2015,"f",,Trigger)</f>
        <v>53421</v>
      </c>
      <c r="BB2015" s="158">
        <f>_xll.qlInterestRateIndexMaturity(Currency&amp;"ibor"&amp;Tenor,BA2015,Trigger)</f>
        <v>53786</v>
      </c>
      <c r="BC2015" s="320">
        <f>_xll.qlIndexFixing($AC$5,AZ2015,TRUE,_xll.ohTrigger(Trigger,Trigger12M))</f>
        <v>1.5172984900159491E-2</v>
      </c>
      <c r="BD2015" s="320">
        <f>_xll.qlIndexFixing($BE$1,AZ2015,TRUE,_xll.ohTrigger(Trigger,Trigger12M))</f>
        <v>1.478729423046843E-2</v>
      </c>
    </row>
    <row r="2016" spans="51:56" ht="11.25" customHeight="1" x14ac:dyDescent="0.25">
      <c r="AY2016" s="159" t="s">
        <v>90</v>
      </c>
      <c r="AZ2016" s="158">
        <f>_xll.qlInterestRateIndexFixingDate(Currency&amp;"ibor"&amp;Tenor,BA2016,Trigger)</f>
        <v>53426</v>
      </c>
      <c r="BA2016" s="158">
        <f>_xll.qlCalendarAdvance(Calendar,BA2015,AY2016,"f",,Trigger)</f>
        <v>53428</v>
      </c>
      <c r="BB2016" s="158">
        <f>_xll.qlInterestRateIndexMaturity(Currency&amp;"ibor"&amp;Tenor,BA2016,Trigger)</f>
        <v>53793</v>
      </c>
      <c r="BC2016" s="320">
        <f>_xll.qlIndexFixing($AC$5,AZ2016,TRUE,_xll.ohTrigger(Trigger,Trigger12M))</f>
        <v>1.5174284664079217E-2</v>
      </c>
      <c r="BD2016" s="320">
        <f>_xll.qlIndexFixing($BE$1,AZ2016,TRUE,_xll.ohTrigger(Trigger,Trigger12M))</f>
        <v>1.4785096027832623E-2</v>
      </c>
    </row>
    <row r="2017" spans="51:56" ht="11.25" customHeight="1" x14ac:dyDescent="0.25">
      <c r="AY2017" s="159" t="s">
        <v>90</v>
      </c>
      <c r="AZ2017" s="158">
        <f>_xll.qlInterestRateIndexFixingDate(Currency&amp;"ibor"&amp;Tenor,BA2017,Trigger)</f>
        <v>53433</v>
      </c>
      <c r="BA2017" s="158">
        <f>_xll.qlCalendarAdvance(Calendar,BA2016,AY2017,"f",,Trigger)</f>
        <v>53435</v>
      </c>
      <c r="BB2017" s="158">
        <f>_xll.qlInterestRateIndexMaturity(Currency&amp;"ibor"&amp;Tenor,BA2017,Trigger)</f>
        <v>53800</v>
      </c>
      <c r="BC2017" s="320">
        <f>_xll.qlIndexFixing($AC$5,AZ2017,TRUE,_xll.ohTrigger(Trigger,Trigger12M))</f>
        <v>1.5175584622243781E-2</v>
      </c>
      <c r="BD2017" s="320">
        <f>_xll.qlIndexFixing($BE$1,AZ2017,TRUE,_xll.ohTrigger(Trigger,Trigger12M))</f>
        <v>1.478288824817512E-2</v>
      </c>
    </row>
    <row r="2018" spans="51:56" ht="11.25" customHeight="1" x14ac:dyDescent="0.25">
      <c r="AY2018" s="159" t="s">
        <v>90</v>
      </c>
      <c r="AZ2018" s="158">
        <f>_xll.qlInterestRateIndexFixingDate(Currency&amp;"ibor"&amp;Tenor,BA2018,Trigger)</f>
        <v>53440</v>
      </c>
      <c r="BA2018" s="158">
        <f>_xll.qlCalendarAdvance(Calendar,BA2017,AY2018,"f",,Trigger)</f>
        <v>53442</v>
      </c>
      <c r="BB2018" s="158">
        <f>_xll.qlInterestRateIndexMaturity(Currency&amp;"ibor"&amp;Tenor,BA2018,Trigger)</f>
        <v>53807</v>
      </c>
      <c r="BC2018" s="320">
        <f>_xll.qlIndexFixing($AC$5,AZ2018,TRUE,_xll.ohTrigger(Trigger,Trigger12M))</f>
        <v>1.51768847746545E-2</v>
      </c>
      <c r="BD2018" s="320">
        <f>_xll.qlIndexFixing($BE$1,AZ2018,TRUE,_xll.ohTrigger(Trigger,Trigger12M))</f>
        <v>1.4780670880809454E-2</v>
      </c>
    </row>
    <row r="2019" spans="51:56" ht="11.25" customHeight="1" x14ac:dyDescent="0.25">
      <c r="AY2019" s="159" t="s">
        <v>90</v>
      </c>
      <c r="AZ2019" s="158">
        <f>_xll.qlInterestRateIndexFixingDate(Currency&amp;"ibor"&amp;Tenor,BA2019,Trigger)</f>
        <v>53444</v>
      </c>
      <c r="BA2019" s="158">
        <f>_xll.qlCalendarAdvance(Calendar,BA2018,AY2019,"f",,Trigger)</f>
        <v>53449</v>
      </c>
      <c r="BB2019" s="158">
        <f>_xll.qlInterestRateIndexMaturity(Currency&amp;"ibor"&amp;Tenor,BA2019,Trigger)</f>
        <v>53814</v>
      </c>
      <c r="BC2019" s="320">
        <f>_xll.qlIndexFixing($AC$5,AZ2019,TRUE,_xll.ohTrigger(Trigger,Trigger12M))</f>
        <v>1.517818512131181E-2</v>
      </c>
      <c r="BD2019" s="320">
        <f>_xll.qlIndexFixing($BE$1,AZ2019,TRUE,_xll.ohTrigger(Trigger,Trigger12M))</f>
        <v>1.4778443915048943E-2</v>
      </c>
    </row>
    <row r="2020" spans="51:56" ht="11.25" customHeight="1" x14ac:dyDescent="0.25">
      <c r="AY2020" s="159" t="s">
        <v>90</v>
      </c>
      <c r="AZ2020" s="158">
        <f>_xll.qlInterestRateIndexFixingDate(Currency&amp;"ibor"&amp;Tenor,BA2020,Trigger)</f>
        <v>53454</v>
      </c>
      <c r="BA2020" s="158">
        <f>_xll.qlCalendarAdvance(Calendar,BA2019,AY2020,"f",,Trigger)</f>
        <v>53456</v>
      </c>
      <c r="BB2020" s="158">
        <f>_xll.qlInterestRateIndexMaturity(Currency&amp;"ibor"&amp;Tenor,BA2020,Trigger)</f>
        <v>53821</v>
      </c>
      <c r="BC2020" s="320">
        <f>_xll.qlIndexFixing($AC$5,AZ2020,TRUE,_xll.ohTrigger(Trigger,Trigger12M))</f>
        <v>1.5179485662216151E-2</v>
      </c>
      <c r="BD2020" s="320">
        <f>_xll.qlIndexFixing($BE$1,AZ2020,TRUE,_xll.ohTrigger(Trigger,Trigger12M))</f>
        <v>1.4776207340207339E-2</v>
      </c>
    </row>
    <row r="2021" spans="51:56" ht="11.25" customHeight="1" x14ac:dyDescent="0.25">
      <c r="AY2021" s="159" t="s">
        <v>90</v>
      </c>
      <c r="AZ2021" s="158">
        <f>_xll.qlInterestRateIndexFixingDate(Currency&amp;"ibor"&amp;Tenor,BA2021,Trigger)</f>
        <v>53461</v>
      </c>
      <c r="BA2021" s="158">
        <f>_xll.qlCalendarAdvance(Calendar,BA2020,AY2021,"f",,Trigger)</f>
        <v>53463</v>
      </c>
      <c r="BB2021" s="158">
        <f>_xll.qlInterestRateIndexMaturity(Currency&amp;"ibor"&amp;Tenor,BA2021,Trigger)</f>
        <v>53828</v>
      </c>
      <c r="BC2021" s="320">
        <f>_xll.qlIndexFixing($AC$5,AZ2021,TRUE,_xll.ohTrigger(Trigger,Trigger12M))</f>
        <v>1.5180357632972791E-2</v>
      </c>
      <c r="BD2021" s="320">
        <f>_xll.qlIndexFixing($BE$1,AZ2021,TRUE,_xll.ohTrigger(Trigger,Trigger12M))</f>
        <v>1.4773961145598835E-2</v>
      </c>
    </row>
    <row r="2022" spans="51:56" ht="11.25" customHeight="1" x14ac:dyDescent="0.25">
      <c r="AY2022" s="159" t="s">
        <v>90</v>
      </c>
      <c r="AZ2022" s="158">
        <f>_xll.qlInterestRateIndexFixingDate(Currency&amp;"ibor"&amp;Tenor,BA2022,Trigger)</f>
        <v>53468</v>
      </c>
      <c r="BA2022" s="158">
        <f>_xll.qlCalendarAdvance(Calendar,BA2021,AY2022,"f",,Trigger)</f>
        <v>53470</v>
      </c>
      <c r="BB2022" s="158">
        <f>_xll.qlInterestRateIndexMaturity(Currency&amp;"ibor"&amp;Tenor,BA2022,Trigger)</f>
        <v>53835</v>
      </c>
      <c r="BC2022" s="320">
        <f>_xll.qlIndexFixing($AC$5,AZ2022,TRUE,_xll.ohTrigger(Trigger,Trigger12M))</f>
        <v>1.5180156726907746E-2</v>
      </c>
      <c r="BD2022" s="320">
        <f>_xll.qlIndexFixing($BE$1,AZ2022,TRUE,_xll.ohTrigger(Trigger,Trigger12M))</f>
        <v>1.4771705320538496E-2</v>
      </c>
    </row>
    <row r="2023" spans="51:56" ht="11.25" customHeight="1" x14ac:dyDescent="0.25">
      <c r="AY2023" s="159" t="s">
        <v>90</v>
      </c>
      <c r="AZ2023" s="158">
        <f>_xll.qlInterestRateIndexFixingDate(Currency&amp;"ibor"&amp;Tenor,BA2023,Trigger)</f>
        <v>53475</v>
      </c>
      <c r="BA2023" s="158">
        <f>_xll.qlCalendarAdvance(Calendar,BA2022,AY2023,"f",,Trigger)</f>
        <v>53477</v>
      </c>
      <c r="BB2023" s="158">
        <f>_xll.qlInterestRateIndexMaturity(Currency&amp;"ibor"&amp;Tenor,BA2023,Trigger)</f>
        <v>53842</v>
      </c>
      <c r="BC2023" s="320">
        <f>_xll.qlIndexFixing($AC$5,AZ2023,TRUE,_xll.ohTrigger(Trigger,Trigger12M))</f>
        <v>1.5179954210523153E-2</v>
      </c>
      <c r="BD2023" s="320">
        <f>_xll.qlIndexFixing($BE$1,AZ2023,TRUE,_xll.ohTrigger(Trigger,Trigger12M))</f>
        <v>1.4769439854340736E-2</v>
      </c>
    </row>
    <row r="2024" spans="51:56" ht="11.25" customHeight="1" x14ac:dyDescent="0.25">
      <c r="AY2024" s="159" t="s">
        <v>90</v>
      </c>
      <c r="AZ2024" s="158">
        <f>_xll.qlInterestRateIndexFixingDate(Currency&amp;"ibor"&amp;Tenor,BA2024,Trigger)</f>
        <v>53482</v>
      </c>
      <c r="BA2024" s="158">
        <f>_xll.qlCalendarAdvance(Calendar,BA2023,AY2024,"f",,Trigger)</f>
        <v>53484</v>
      </c>
      <c r="BB2024" s="158">
        <f>_xll.qlInterestRateIndexMaturity(Currency&amp;"ibor"&amp;Tenor,BA2024,Trigger)</f>
        <v>53849</v>
      </c>
      <c r="BC2024" s="320">
        <f>_xll.qlIndexFixing($AC$5,AZ2024,TRUE,_xll.ohTrigger(Trigger,Trigger12M))</f>
        <v>1.5179750083820324E-2</v>
      </c>
      <c r="BD2024" s="320">
        <f>_xll.qlIndexFixing($BE$1,AZ2024,TRUE,_xll.ohTrigger(Trigger,Trigger12M))</f>
        <v>1.4767164736321278E-2</v>
      </c>
    </row>
    <row r="2025" spans="51:56" ht="11.25" customHeight="1" x14ac:dyDescent="0.25">
      <c r="AY2025" s="159" t="s">
        <v>90</v>
      </c>
      <c r="AZ2025" s="158">
        <f>_xll.qlInterestRateIndexFixingDate(Currency&amp;"ibor"&amp;Tenor,BA2025,Trigger)</f>
        <v>53489</v>
      </c>
      <c r="BA2025" s="158">
        <f>_xll.qlCalendarAdvance(Calendar,BA2024,AY2025,"f",,Trigger)</f>
        <v>53491</v>
      </c>
      <c r="BB2025" s="158">
        <f>_xll.qlInterestRateIndexMaturity(Currency&amp;"ibor"&amp;Tenor,BA2025,Trigger)</f>
        <v>53856</v>
      </c>
      <c r="BC2025" s="320">
        <f>_xll.qlIndexFixing($AC$5,AZ2025,TRUE,_xll.ohTrigger(Trigger,Trigger12M))</f>
        <v>1.5179544346799479E-2</v>
      </c>
      <c r="BD2025" s="320">
        <f>_xll.qlIndexFixing($BE$1,AZ2025,TRUE,_xll.ohTrigger(Trigger,Trigger12M))</f>
        <v>1.4764879955795845E-2</v>
      </c>
    </row>
    <row r="2026" spans="51:56" ht="11.25" customHeight="1" x14ac:dyDescent="0.25">
      <c r="AY2026" s="159" t="s">
        <v>90</v>
      </c>
      <c r="AZ2026" s="158">
        <f>_xll.qlInterestRateIndexFixingDate(Currency&amp;"ibor"&amp;Tenor,BA2026,Trigger)</f>
        <v>53496</v>
      </c>
      <c r="BA2026" s="158">
        <f>_xll.qlCalendarAdvance(Calendar,BA2025,AY2026,"f",,Trigger)</f>
        <v>53498</v>
      </c>
      <c r="BB2026" s="158">
        <f>_xll.qlInterestRateIndexMaturity(Currency&amp;"ibor"&amp;Tenor,BA2026,Trigger)</f>
        <v>53863</v>
      </c>
      <c r="BC2026" s="320">
        <f>_xll.qlIndexFixing($AC$5,AZ2026,TRUE,_xll.ohTrigger(Trigger,Trigger12M))</f>
        <v>1.5179336999462809E-2</v>
      </c>
      <c r="BD2026" s="320">
        <f>_xll.qlIndexFixing($BE$1,AZ2026,TRUE,_xll.ohTrigger(Trigger,Trigger12M))</f>
        <v>1.4762585502080603E-2</v>
      </c>
    </row>
    <row r="2027" spans="51:56" ht="11.25" customHeight="1" x14ac:dyDescent="0.25">
      <c r="AY2027" s="159" t="s">
        <v>90</v>
      </c>
      <c r="AZ2027" s="158">
        <f>_xll.qlInterestRateIndexFixingDate(Currency&amp;"ibor"&amp;Tenor,BA2027,Trigger)</f>
        <v>53503</v>
      </c>
      <c r="BA2027" s="158">
        <f>_xll.qlCalendarAdvance(Calendar,BA2026,AY2027,"f",,Trigger)</f>
        <v>53505</v>
      </c>
      <c r="BB2027" s="158">
        <f>_xll.qlInterestRateIndexMaturity(Currency&amp;"ibor"&amp;Tenor,BA2027,Trigger)</f>
        <v>53870</v>
      </c>
      <c r="BC2027" s="320">
        <f>_xll.qlIndexFixing($AC$5,AZ2027,TRUE,_xll.ohTrigger(Trigger,Trigger12M))</f>
        <v>1.5179128041810095E-2</v>
      </c>
      <c r="BD2027" s="320">
        <f>_xll.qlIndexFixing($BE$1,AZ2027,TRUE,_xll.ohTrigger(Trigger,Trigger12M))</f>
        <v>1.4760281364491932E-2</v>
      </c>
    </row>
    <row r="2028" spans="51:56" ht="11.25" customHeight="1" x14ac:dyDescent="0.25">
      <c r="AY2028" s="159" t="s">
        <v>90</v>
      </c>
      <c r="AZ2028" s="158">
        <f>_xll.qlInterestRateIndexFixingDate(Currency&amp;"ibor"&amp;Tenor,BA2028,Trigger)</f>
        <v>53510</v>
      </c>
      <c r="BA2028" s="158">
        <f>_xll.qlCalendarAdvance(Calendar,BA2027,AY2028,"f",,Trigger)</f>
        <v>53512</v>
      </c>
      <c r="BB2028" s="158">
        <f>_xll.qlInterestRateIndexMaturity(Currency&amp;"ibor"&amp;Tenor,BA2028,Trigger)</f>
        <v>53877</v>
      </c>
      <c r="BC2028" s="320">
        <f>_xll.qlIndexFixing($AC$5,AZ2028,TRUE,_xll.ohTrigger(Trigger,Trigger12M))</f>
        <v>1.5178917473843086E-2</v>
      </c>
      <c r="BD2028" s="320">
        <f>_xll.qlIndexFixing($BE$1,AZ2028,TRUE,_xll.ohTrigger(Trigger,Trigger12M))</f>
        <v>1.4757967532346431E-2</v>
      </c>
    </row>
    <row r="2029" spans="51:56" ht="11.25" customHeight="1" x14ac:dyDescent="0.25">
      <c r="AY2029" s="159" t="s">
        <v>90</v>
      </c>
      <c r="AZ2029" s="158">
        <f>_xll.qlInterestRateIndexFixingDate(Currency&amp;"ibor"&amp;Tenor,BA2029,Trigger)</f>
        <v>53517</v>
      </c>
      <c r="BA2029" s="158">
        <f>_xll.qlCalendarAdvance(Calendar,BA2028,AY2029,"f",,Trigger)</f>
        <v>53519</v>
      </c>
      <c r="BB2029" s="158">
        <f>_xll.qlInterestRateIndexMaturity(Currency&amp;"ibor"&amp;Tenor,BA2029,Trigger)</f>
        <v>53884</v>
      </c>
      <c r="BC2029" s="320">
        <f>_xll.qlIndexFixing($AC$5,AZ2029,TRUE,_xll.ohTrigger(Trigger,Trigger12M))</f>
        <v>1.517870529556288E-2</v>
      </c>
      <c r="BD2029" s="320">
        <f>_xll.qlIndexFixing($BE$1,AZ2029,TRUE,_xll.ohTrigger(Trigger,Trigger12M))</f>
        <v>1.4755643994961798E-2</v>
      </c>
    </row>
    <row r="2030" spans="51:56" ht="11.25" customHeight="1" x14ac:dyDescent="0.25">
      <c r="AY2030" s="159" t="s">
        <v>90</v>
      </c>
      <c r="AZ2030" s="158">
        <f>_xll.qlInterestRateIndexFixingDate(Currency&amp;"ibor"&amp;Tenor,BA2030,Trigger)</f>
        <v>53524</v>
      </c>
      <c r="BA2030" s="158">
        <f>_xll.qlCalendarAdvance(Calendar,BA2029,AY2030,"f",,Trigger)</f>
        <v>53526</v>
      </c>
      <c r="BB2030" s="158">
        <f>_xll.qlInterestRateIndexMaturity(Currency&amp;"ibor"&amp;Tenor,BA2030,Trigger)</f>
        <v>53891</v>
      </c>
      <c r="BC2030" s="320">
        <f>_xll.qlIndexFixing($AC$5,AZ2030,TRUE,_xll.ohTrigger(Trigger,Trigger12M))</f>
        <v>1.5178491506969915E-2</v>
      </c>
      <c r="BD2030" s="320">
        <f>_xll.qlIndexFixing($BE$1,AZ2030,TRUE,_xll.ohTrigger(Trigger,Trigger12M))</f>
        <v>1.4753310741655727E-2</v>
      </c>
    </row>
    <row r="2031" spans="51:56" ht="11.25" customHeight="1" x14ac:dyDescent="0.25">
      <c r="AY2031" s="159" t="s">
        <v>90</v>
      </c>
      <c r="AZ2031" s="158">
        <f>_xll.qlInterestRateIndexFixingDate(Currency&amp;"ibor"&amp;Tenor,BA2031,Trigger)</f>
        <v>53531</v>
      </c>
      <c r="BA2031" s="158">
        <f>_xll.qlCalendarAdvance(Calendar,BA2030,AY2031,"f",,Trigger)</f>
        <v>53533</v>
      </c>
      <c r="BB2031" s="158">
        <f>_xll.qlInterestRateIndexMaturity(Currency&amp;"ibor"&amp;Tenor,BA2031,Trigger)</f>
        <v>53898</v>
      </c>
      <c r="BC2031" s="320">
        <f>_xll.qlIndexFixing($AC$5,AZ2031,TRUE,_xll.ohTrigger(Trigger,Trigger12M))</f>
        <v>1.5178276108065504E-2</v>
      </c>
      <c r="BD2031" s="320">
        <f>_xll.qlIndexFixing($BE$1,AZ2031,TRUE,_xll.ohTrigger(Trigger,Trigger12M))</f>
        <v>1.4750967761745695E-2</v>
      </c>
    </row>
    <row r="2032" spans="51:56" ht="11.25" customHeight="1" x14ac:dyDescent="0.25">
      <c r="AY2032" s="159" t="s">
        <v>90</v>
      </c>
      <c r="AZ2032" s="158">
        <f>_xll.qlInterestRateIndexFixingDate(Currency&amp;"ibor"&amp;Tenor,BA2032,Trigger)</f>
        <v>53538</v>
      </c>
      <c r="BA2032" s="158">
        <f>_xll.qlCalendarAdvance(Calendar,BA2031,AY2032,"f",,Trigger)</f>
        <v>53540</v>
      </c>
      <c r="BB2032" s="158">
        <f>_xll.qlInterestRateIndexMaturity(Currency&amp;"ibor"&amp;Tenor,BA2032,Trigger)</f>
        <v>53905</v>
      </c>
      <c r="BC2032" s="320">
        <f>_xll.qlIndexFixing($AC$5,AZ2032,TRUE,_xll.ohTrigger(Trigger,Trigger12M))</f>
        <v>1.5178059098850961E-2</v>
      </c>
      <c r="BD2032" s="320">
        <f>_xll.qlIndexFixing($BE$1,AZ2032,TRUE,_xll.ohTrigger(Trigger,Trigger12M))</f>
        <v>1.4748615044550713E-2</v>
      </c>
    </row>
    <row r="2033" spans="51:56" ht="11.25" customHeight="1" x14ac:dyDescent="0.25">
      <c r="AY2033" s="159" t="s">
        <v>90</v>
      </c>
      <c r="AZ2033" s="158">
        <f>_xll.qlInterestRateIndexFixingDate(Currency&amp;"ibor"&amp;Tenor,BA2033,Trigger)</f>
        <v>53545</v>
      </c>
      <c r="BA2033" s="158">
        <f>_xll.qlCalendarAdvance(Calendar,BA2032,AY2033,"f",,Trigger)</f>
        <v>53547</v>
      </c>
      <c r="BB2033" s="158">
        <f>_xll.qlInterestRateIndexMaturity(Currency&amp;"ibor"&amp;Tenor,BA2033,Trigger)</f>
        <v>53912</v>
      </c>
      <c r="BC2033" s="320">
        <f>_xll.qlIndexFixing($AC$5,AZ2033,TRUE,_xll.ohTrigger(Trigger,Trigger12M))</f>
        <v>1.5177840479326942E-2</v>
      </c>
      <c r="BD2033" s="320">
        <f>_xll.qlIndexFixing($BE$1,AZ2033,TRUE,_xll.ohTrigger(Trigger,Trigger12M))</f>
        <v>1.4746252579389132E-2</v>
      </c>
    </row>
    <row r="2034" spans="51:56" ht="11.25" customHeight="1" x14ac:dyDescent="0.25">
      <c r="AY2034" s="159" t="s">
        <v>90</v>
      </c>
      <c r="AZ2034" s="158">
        <f>_xll.qlInterestRateIndexFixingDate(Currency&amp;"ibor"&amp;Tenor,BA2034,Trigger)</f>
        <v>53552</v>
      </c>
      <c r="BA2034" s="158">
        <f>_xll.qlCalendarAdvance(Calendar,BA2033,AY2034,"f",,Trigger)</f>
        <v>53554</v>
      </c>
      <c r="BB2034" s="158">
        <f>_xll.qlInterestRateIndexMaturity(Currency&amp;"ibor"&amp;Tenor,BA2034,Trigger)</f>
        <v>53919</v>
      </c>
      <c r="BC2034" s="320">
        <f>_xll.qlIndexFixing($AC$5,AZ2034,TRUE,_xll.ohTrigger(Trigger,Trigger12M))</f>
        <v>1.5177620249494983E-2</v>
      </c>
      <c r="BD2034" s="320">
        <f>_xll.qlIndexFixing($BE$1,AZ2034,TRUE,_xll.ohTrigger(Trigger,Trigger12M))</f>
        <v>1.474388035558062E-2</v>
      </c>
    </row>
    <row r="2035" spans="51:56" ht="11.25" customHeight="1" x14ac:dyDescent="0.25">
      <c r="AY2035" s="159" t="s">
        <v>90</v>
      </c>
      <c r="AZ2035" s="158">
        <f>_xll.qlInterestRateIndexFixingDate(Currency&amp;"ibor"&amp;Tenor,BA2035,Trigger)</f>
        <v>53559</v>
      </c>
      <c r="BA2035" s="158">
        <f>_xll.qlCalendarAdvance(Calendar,BA2034,AY2035,"f",,Trigger)</f>
        <v>53561</v>
      </c>
      <c r="BB2035" s="158">
        <f>_xll.qlInterestRateIndexMaturity(Currency&amp;"ibor"&amp;Tenor,BA2035,Trigger)</f>
        <v>53926</v>
      </c>
      <c r="BC2035" s="320">
        <f>_xll.qlIndexFixing($AC$5,AZ2035,TRUE,_xll.ohTrigger(Trigger,Trigger12M))</f>
        <v>1.51773984093553E-2</v>
      </c>
      <c r="BD2035" s="320">
        <f>_xll.qlIndexFixing($BE$1,AZ2035,TRUE,_xll.ohTrigger(Trigger,Trigger12M))</f>
        <v>1.4741498362444405E-2</v>
      </c>
    </row>
    <row r="2036" spans="51:56" ht="11.25" customHeight="1" x14ac:dyDescent="0.25">
      <c r="AY2036" s="159" t="s">
        <v>90</v>
      </c>
      <c r="AZ2036" s="158">
        <f>_xll.qlInterestRateIndexFixingDate(Currency&amp;"ibor"&amp;Tenor,BA2036,Trigger)</f>
        <v>53566</v>
      </c>
      <c r="BA2036" s="158">
        <f>_xll.qlCalendarAdvance(Calendar,BA2035,AY2036,"f",,Trigger)</f>
        <v>53568</v>
      </c>
      <c r="BB2036" s="158">
        <f>_xll.qlInterestRateIndexMaturity(Currency&amp;"ibor"&amp;Tenor,BA2036,Trigger)</f>
        <v>53933</v>
      </c>
      <c r="BC2036" s="320">
        <f>_xll.qlIndexFixing($AC$5,AZ2036,TRUE,_xll.ohTrigger(Trigger,Trigger12M))</f>
        <v>1.5177174958909865E-2</v>
      </c>
      <c r="BD2036" s="320">
        <f>_xll.qlIndexFixing($BE$1,AZ2036,TRUE,_xll.ohTrigger(Trigger,Trigger12M))</f>
        <v>1.4739106589300154E-2</v>
      </c>
    </row>
    <row r="2037" spans="51:56" ht="11.25" customHeight="1" x14ac:dyDescent="0.25">
      <c r="AY2037" s="159" t="s">
        <v>90</v>
      </c>
      <c r="AZ2037" s="158">
        <f>_xll.qlInterestRateIndexFixingDate(Currency&amp;"ibor"&amp;Tenor,BA2037,Trigger)</f>
        <v>53573</v>
      </c>
      <c r="BA2037" s="158">
        <f>_xll.qlCalendarAdvance(Calendar,BA2036,AY2037,"f",,Trigger)</f>
        <v>53575</v>
      </c>
      <c r="BB2037" s="158">
        <f>_xll.qlInterestRateIndexMaturity(Currency&amp;"ibor"&amp;Tenor,BA2037,Trigger)</f>
        <v>53940</v>
      </c>
      <c r="BC2037" s="320">
        <f>_xll.qlIndexFixing($AC$5,AZ2037,TRUE,_xll.ohTrigger(Trigger,Trigger12M))</f>
        <v>1.5176949898159335E-2</v>
      </c>
      <c r="BD2037" s="320">
        <f>_xll.qlIndexFixing($BE$1,AZ2037,TRUE,_xll.ohTrigger(Trigger,Trigger12M))</f>
        <v>1.4736705025468847E-2</v>
      </c>
    </row>
    <row r="2038" spans="51:56" ht="11.25" customHeight="1" x14ac:dyDescent="0.25">
      <c r="AY2038" s="159" t="s">
        <v>90</v>
      </c>
      <c r="AZ2038" s="158">
        <f>_xll.qlInterestRateIndexFixingDate(Currency&amp;"ibor"&amp;Tenor,BA2038,Trigger)</f>
        <v>53580</v>
      </c>
      <c r="BA2038" s="158">
        <f>_xll.qlCalendarAdvance(Calendar,BA2037,AY2038,"f",,Trigger)</f>
        <v>53582</v>
      </c>
      <c r="BB2038" s="158">
        <f>_xll.qlInterestRateIndexMaturity(Currency&amp;"ibor"&amp;Tenor,BA2038,Trigger)</f>
        <v>53947</v>
      </c>
      <c r="BC2038" s="320">
        <f>_xll.qlIndexFixing($AC$5,AZ2038,TRUE,_xll.ohTrigger(Trigger,Trigger12M))</f>
        <v>1.5176723227104807E-2</v>
      </c>
      <c r="BD2038" s="320">
        <f>_xll.qlIndexFixing($BE$1,AZ2038,TRUE,_xll.ohTrigger(Trigger,Trigger12M))</f>
        <v>1.4734293660271026E-2</v>
      </c>
    </row>
    <row r="2039" spans="51:56" ht="11.25" customHeight="1" x14ac:dyDescent="0.25">
      <c r="AY2039" s="159" t="s">
        <v>90</v>
      </c>
      <c r="AZ2039" s="158">
        <f>_xll.qlInterestRateIndexFixingDate(Currency&amp;"ibor"&amp;Tenor,BA2039,Trigger)</f>
        <v>53587</v>
      </c>
      <c r="BA2039" s="158">
        <f>_xll.qlCalendarAdvance(Calendar,BA2038,AY2039,"f",,Trigger)</f>
        <v>53589</v>
      </c>
      <c r="BB2039" s="158">
        <f>_xll.qlInterestRateIndexMaturity(Currency&amp;"ibor"&amp;Tenor,BA2039,Trigger)</f>
        <v>53954</v>
      </c>
      <c r="BC2039" s="320">
        <f>_xll.qlIndexFixing($AC$5,AZ2039,TRUE,_xll.ohTrigger(Trigger,Trigger12M))</f>
        <v>1.5176494945747155E-2</v>
      </c>
      <c r="BD2039" s="320">
        <f>_xll.qlIndexFixing($BE$1,AZ2039,TRUE,_xll.ohTrigger(Trigger,Trigger12M))</f>
        <v>1.4731872483027455E-2</v>
      </c>
    </row>
    <row r="2040" spans="51:56" ht="11.25" customHeight="1" x14ac:dyDescent="0.25">
      <c r="AY2040" s="159" t="s">
        <v>90</v>
      </c>
      <c r="AZ2040" s="158">
        <f>_xll.qlInterestRateIndexFixingDate(Currency&amp;"ibor"&amp;Tenor,BA2040,Trigger)</f>
        <v>53594</v>
      </c>
      <c r="BA2040" s="158">
        <f>_xll.qlCalendarAdvance(Calendar,BA2039,AY2040,"f",,Trigger)</f>
        <v>53596</v>
      </c>
      <c r="BB2040" s="158">
        <f>_xll.qlInterestRateIndexMaturity(Currency&amp;"ibor"&amp;Tenor,BA2040,Trigger)</f>
        <v>53961</v>
      </c>
      <c r="BC2040" s="320">
        <f>_xll.qlIndexFixing($AC$5,AZ2040,TRUE,_xll.ohTrigger(Trigger,Trigger12M))</f>
        <v>1.5176265054087911E-2</v>
      </c>
      <c r="BD2040" s="320">
        <f>_xll.qlIndexFixing($BE$1,AZ2040,TRUE,_xll.ohTrigger(Trigger,Trigger12M))</f>
        <v>1.4729441483059991E-2</v>
      </c>
    </row>
    <row r="2041" spans="51:56" ht="11.25" customHeight="1" x14ac:dyDescent="0.25">
      <c r="AY2041" s="159" t="s">
        <v>90</v>
      </c>
      <c r="AZ2041" s="158">
        <f>_xll.qlInterestRateIndexFixingDate(Currency&amp;"ibor"&amp;Tenor,BA2041,Trigger)</f>
        <v>53601</v>
      </c>
      <c r="BA2041" s="158">
        <f>_xll.qlCalendarAdvance(Calendar,BA2040,AY2041,"f",,Trigger)</f>
        <v>53603</v>
      </c>
      <c r="BB2041" s="158">
        <f>_xll.qlInterestRateIndexMaturity(Currency&amp;"ibor"&amp;Tenor,BA2041,Trigger)</f>
        <v>53968</v>
      </c>
      <c r="BC2041" s="320">
        <f>_xll.qlIndexFixing($AC$5,AZ2041,TRUE,_xll.ohTrigger(Trigger,Trigger12M))</f>
        <v>1.5176033552127953E-2</v>
      </c>
      <c r="BD2041" s="320">
        <f>_xll.qlIndexFixing($BE$1,AZ2041,TRUE,_xll.ohTrigger(Trigger,Trigger12M))</f>
        <v>1.4727000649690486E-2</v>
      </c>
    </row>
    <row r="2042" spans="51:56" ht="11.25" customHeight="1" x14ac:dyDescent="0.25">
      <c r="AY2042" s="159" t="s">
        <v>90</v>
      </c>
      <c r="AZ2042" s="158">
        <f>_xll.qlInterestRateIndexFixingDate(Currency&amp;"ibor"&amp;Tenor,BA2042,Trigger)</f>
        <v>53608</v>
      </c>
      <c r="BA2042" s="158">
        <f>_xll.qlCalendarAdvance(Calendar,BA2041,AY2042,"f",,Trigger)</f>
        <v>53610</v>
      </c>
      <c r="BB2042" s="158">
        <f>_xll.qlInterestRateIndexMaturity(Currency&amp;"ibor"&amp;Tenor,BA2042,Trigger)</f>
        <v>53975</v>
      </c>
      <c r="BC2042" s="320">
        <f>_xll.qlIndexFixing($AC$5,AZ2042,TRUE,_xll.ohTrigger(Trigger,Trigger12M))</f>
        <v>1.5175800439868374E-2</v>
      </c>
      <c r="BD2042" s="320">
        <f>_xll.qlIndexFixing($BE$1,AZ2042,TRUE,_xll.ohTrigger(Trigger,Trigger12M))</f>
        <v>1.4724549972241239E-2</v>
      </c>
    </row>
    <row r="2043" spans="51:56" ht="11.25" customHeight="1" x14ac:dyDescent="0.25">
      <c r="AY2043" s="159" t="s">
        <v>90</v>
      </c>
      <c r="AZ2043" s="158">
        <f>_xll.qlInterestRateIndexFixingDate(Currency&amp;"ibor"&amp;Tenor,BA2043,Trigger)</f>
        <v>53615</v>
      </c>
      <c r="BA2043" s="158">
        <f>_xll.qlCalendarAdvance(Calendar,BA2042,AY2043,"f",,Trigger)</f>
        <v>53617</v>
      </c>
      <c r="BB2043" s="158">
        <f>_xll.qlInterestRateIndexMaturity(Currency&amp;"ibor"&amp;Tenor,BA2043,Trigger)</f>
        <v>53982</v>
      </c>
      <c r="BC2043" s="320">
        <f>_xll.qlIndexFixing($AC$5,AZ2043,TRUE,_xll.ohTrigger(Trigger,Trigger12M))</f>
        <v>1.5175565717310711E-2</v>
      </c>
      <c r="BD2043" s="320">
        <f>_xll.qlIndexFixing($BE$1,AZ2043,TRUE,_xll.ohTrigger(Trigger,Trigger12M))</f>
        <v>1.4722089440034763E-2</v>
      </c>
    </row>
    <row r="2044" spans="51:56" ht="11.25" customHeight="1" x14ac:dyDescent="0.25">
      <c r="AY2044" s="159" t="s">
        <v>90</v>
      </c>
      <c r="AZ2044" s="158">
        <f>_xll.qlInterestRateIndexFixingDate(Currency&amp;"ibor"&amp;Tenor,BA2044,Trigger)</f>
        <v>53622</v>
      </c>
      <c r="BA2044" s="158">
        <f>_xll.qlCalendarAdvance(Calendar,BA2043,AY2044,"f",,Trigger)</f>
        <v>53624</v>
      </c>
      <c r="BB2044" s="158">
        <f>_xll.qlInterestRateIndexMaturity(Currency&amp;"ibor"&amp;Tenor,BA2044,Trigger)</f>
        <v>53989</v>
      </c>
      <c r="BC2044" s="320">
        <f>_xll.qlIndexFixing($AC$5,AZ2044,TRUE,_xll.ohTrigger(Trigger,Trigger12M))</f>
        <v>1.5175329384455616E-2</v>
      </c>
      <c r="BD2044" s="320">
        <f>_xll.qlIndexFixing($BE$1,AZ2044,TRUE,_xll.ohTrigger(Trigger,Trigger12M))</f>
        <v>1.4719619042394447E-2</v>
      </c>
    </row>
    <row r="2045" spans="51:56" ht="11.25" customHeight="1" x14ac:dyDescent="0.25">
      <c r="AY2045" s="159" t="s">
        <v>90</v>
      </c>
      <c r="AZ2045" s="158">
        <f>_xll.qlInterestRateIndexFixingDate(Currency&amp;"ibor"&amp;Tenor,BA2045,Trigger)</f>
        <v>53629</v>
      </c>
      <c r="BA2045" s="158">
        <f>_xll.qlCalendarAdvance(Calendar,BA2044,AY2045,"f",,Trigger)</f>
        <v>53631</v>
      </c>
      <c r="BB2045" s="158">
        <f>_xll.qlInterestRateIndexMaturity(Currency&amp;"ibor"&amp;Tenor,BA2045,Trigger)</f>
        <v>53996</v>
      </c>
      <c r="BC2045" s="320">
        <f>_xll.qlIndexFixing($AC$5,AZ2045,TRUE,_xll.ohTrigger(Trigger,Trigger12M))</f>
        <v>1.5175091441304188E-2</v>
      </c>
      <c r="BD2045" s="320">
        <f>_xll.qlIndexFixing($BE$1,AZ2045,TRUE,_xll.ohTrigger(Trigger,Trigger12M))</f>
        <v>1.4717138768643901E-2</v>
      </c>
    </row>
    <row r="2046" spans="51:56" ht="11.25" customHeight="1" x14ac:dyDescent="0.25">
      <c r="AY2046" s="159" t="s">
        <v>90</v>
      </c>
      <c r="AZ2046" s="158">
        <f>_xll.qlInterestRateIndexFixingDate(Currency&amp;"ibor"&amp;Tenor,BA2046,Trigger)</f>
        <v>53636</v>
      </c>
      <c r="BA2046" s="158">
        <f>_xll.qlCalendarAdvance(Calendar,BA2045,AY2046,"f",,Trigger)</f>
        <v>53638</v>
      </c>
      <c r="BB2046" s="158">
        <f>_xll.qlInterestRateIndexMaturity(Currency&amp;"ibor"&amp;Tenor,BA2046,Trigger)</f>
        <v>54003</v>
      </c>
      <c r="BC2046" s="320">
        <f>_xll.qlIndexFixing($AC$5,AZ2046,TRUE,_xll.ohTrigger(Trigger,Trigger12M))</f>
        <v>1.5174851887857957E-2</v>
      </c>
      <c r="BD2046" s="320">
        <f>_xll.qlIndexFixing($BE$1,AZ2046,TRUE,_xll.ohTrigger(Trigger,Trigger12M))</f>
        <v>1.4714648608106512E-2</v>
      </c>
    </row>
    <row r="2047" spans="51:56" ht="11.25" customHeight="1" x14ac:dyDescent="0.25">
      <c r="AY2047" s="159" t="s">
        <v>90</v>
      </c>
      <c r="AZ2047" s="158">
        <f>_xll.qlInterestRateIndexFixingDate(Currency&amp;"ibor"&amp;Tenor,BA2047,Trigger)</f>
        <v>53643</v>
      </c>
      <c r="BA2047" s="158">
        <f>_xll.qlCalendarAdvance(Calendar,BA2046,AY2047,"f",,Trigger)</f>
        <v>53645</v>
      </c>
      <c r="BB2047" s="158">
        <f>_xll.qlInterestRateIndexMaturity(Currency&amp;"ibor"&amp;Tenor,BA2047,Trigger)</f>
        <v>54010</v>
      </c>
      <c r="BC2047" s="320">
        <f>_xll.qlIndexFixing($AC$5,AZ2047,TRUE,_xll.ohTrigger(Trigger,Trigger12M))</f>
        <v>1.5174610724117802E-2</v>
      </c>
      <c r="BD2047" s="320">
        <f>_xll.qlIndexFixing($BE$1,AZ2047,TRUE,_xll.ohTrigger(Trigger,Trigger12M))</f>
        <v>1.4712148550106767E-2</v>
      </c>
    </row>
    <row r="2048" spans="51:56" ht="11.25" customHeight="1" x14ac:dyDescent="0.25">
      <c r="AY2048" s="159" t="s">
        <v>90</v>
      </c>
      <c r="AZ2048" s="158">
        <f>_xll.qlInterestRateIndexFixingDate(Currency&amp;"ibor"&amp;Tenor,BA2048,Trigger)</f>
        <v>53650</v>
      </c>
      <c r="BA2048" s="158">
        <f>_xll.qlCalendarAdvance(Calendar,BA2047,AY2048,"f",,Trigger)</f>
        <v>53652</v>
      </c>
      <c r="BB2048" s="158">
        <f>_xll.qlInterestRateIndexMaturity(Currency&amp;"ibor"&amp;Tenor,BA2048,Trigger)</f>
        <v>54017</v>
      </c>
      <c r="BC2048" s="320">
        <f>_xll.qlIndexFixing($AC$5,AZ2048,TRUE,_xll.ohTrigger(Trigger,Trigger12M))</f>
        <v>1.5174367950084595E-2</v>
      </c>
      <c r="BD2048" s="320">
        <f>_xll.qlIndexFixing($BE$1,AZ2048,TRUE,_xll.ohTrigger(Trigger,Trigger12M))</f>
        <v>1.4709638583969589E-2</v>
      </c>
    </row>
    <row r="2049" spans="51:56" ht="11.25" customHeight="1" x14ac:dyDescent="0.25">
      <c r="AY2049" s="159" t="s">
        <v>90</v>
      </c>
      <c r="AZ2049" s="158">
        <f>_xll.qlInterestRateIndexFixingDate(Currency&amp;"ibor"&amp;Tenor,BA2049,Trigger)</f>
        <v>53657</v>
      </c>
      <c r="BA2049" s="158">
        <f>_xll.qlCalendarAdvance(Calendar,BA2048,AY2049,"f",,Trigger)</f>
        <v>53659</v>
      </c>
      <c r="BB2049" s="158">
        <f>_xll.qlInterestRateIndexMaturity(Currency&amp;"ibor"&amp;Tenor,BA2049,Trigger)</f>
        <v>54024</v>
      </c>
      <c r="BC2049" s="320">
        <f>_xll.qlIndexFixing($AC$5,AZ2049,TRUE,_xll.ohTrigger(Trigger,Trigger12M))</f>
        <v>1.5174123565760311E-2</v>
      </c>
      <c r="BD2049" s="320">
        <f>_xll.qlIndexFixing($BE$1,AZ2049,TRUE,_xll.ohTrigger(Trigger,Trigger12M))</f>
        <v>1.4707118699019899E-2</v>
      </c>
    </row>
    <row r="2050" spans="51:56" ht="11.25" customHeight="1" x14ac:dyDescent="0.25">
      <c r="AY2050" s="159" t="s">
        <v>90</v>
      </c>
      <c r="AZ2050" s="158">
        <f>_xll.qlInterestRateIndexFixingDate(Currency&amp;"ibor"&amp;Tenor,BA2050,Trigger)</f>
        <v>53664</v>
      </c>
      <c r="BA2050" s="158">
        <f>_xll.qlCalendarAdvance(Calendar,BA2049,AY2050,"f",,Trigger)</f>
        <v>53666</v>
      </c>
      <c r="BB2050" s="158">
        <f>_xll.qlInterestRateIndexMaturity(Currency&amp;"ibor"&amp;Tenor,BA2050,Trigger)</f>
        <v>54031</v>
      </c>
      <c r="BC2050" s="320">
        <f>_xll.qlIndexFixing($AC$5,AZ2050,TRUE,_xll.ohTrigger(Trigger,Trigger12M))</f>
        <v>1.5173877571145607E-2</v>
      </c>
      <c r="BD2050" s="320">
        <f>_xll.qlIndexFixing($BE$1,AZ2050,TRUE,_xll.ohTrigger(Trigger,Trigger12M))</f>
        <v>1.4704588884583279E-2</v>
      </c>
    </row>
    <row r="2051" spans="51:56" ht="11.25" customHeight="1" x14ac:dyDescent="0.25">
      <c r="AY2051" s="159" t="s">
        <v>90</v>
      </c>
      <c r="AZ2051" s="158">
        <f>_xll.qlInterestRateIndexFixingDate(Currency&amp;"ibor"&amp;Tenor,BA2051,Trigger)</f>
        <v>53671</v>
      </c>
      <c r="BA2051" s="158">
        <f>_xll.qlCalendarAdvance(Calendar,BA2050,AY2051,"f",,Trigger)</f>
        <v>53673</v>
      </c>
      <c r="BB2051" s="158">
        <f>_xll.qlInterestRateIndexMaturity(Currency&amp;"ibor"&amp;Tenor,BA2051,Trigger)</f>
        <v>54038</v>
      </c>
      <c r="BC2051" s="320">
        <f>_xll.qlIndexFixing($AC$5,AZ2051,TRUE,_xll.ohTrigger(Trigger,Trigger12M))</f>
        <v>1.5173629966241794E-2</v>
      </c>
      <c r="BD2051" s="320">
        <f>_xll.qlIndexFixing($BE$1,AZ2051,TRUE,_xll.ohTrigger(Trigger,Trigger12M))</f>
        <v>1.4702049129985526E-2</v>
      </c>
    </row>
    <row r="2052" spans="51:56" ht="11.25" customHeight="1" x14ac:dyDescent="0.25">
      <c r="AY2052" s="159" t="s">
        <v>90</v>
      </c>
      <c r="AZ2052" s="158">
        <f>_xll.qlInterestRateIndexFixingDate(Currency&amp;"ibor"&amp;Tenor,BA2052,Trigger)</f>
        <v>53678</v>
      </c>
      <c r="BA2052" s="158">
        <f>_xll.qlCalendarAdvance(Calendar,BA2051,AY2052,"f",,Trigger)</f>
        <v>53680</v>
      </c>
      <c r="BB2052" s="158">
        <f>_xll.qlInterestRateIndexMaturity(Currency&amp;"ibor"&amp;Tenor,BA2052,Trigger)</f>
        <v>54045</v>
      </c>
      <c r="BC2052" s="320">
        <f>_xll.qlIndexFixing($AC$5,AZ2052,TRUE,_xll.ohTrigger(Trigger,Trigger12M))</f>
        <v>1.5173380751049967E-2</v>
      </c>
      <c r="BD2052" s="320">
        <f>_xll.qlIndexFixing($BE$1,AZ2052,TRUE,_xll.ohTrigger(Trigger,Trigger12M))</f>
        <v>1.4699499424553314E-2</v>
      </c>
    </row>
    <row r="2053" spans="51:56" ht="11.25" customHeight="1" x14ac:dyDescent="0.25">
      <c r="AY2053" s="159" t="s">
        <v>90</v>
      </c>
      <c r="AZ2053" s="158">
        <f>_xll.qlInterestRateIndexFixingDate(Currency&amp;"ibor"&amp;Tenor,BA2053,Trigger)</f>
        <v>53682</v>
      </c>
      <c r="BA2053" s="158">
        <f>_xll.qlCalendarAdvance(Calendar,BA2052,AY2053,"f",,Trigger)</f>
        <v>53688</v>
      </c>
      <c r="BB2053" s="158">
        <f>_xll.qlInterestRateIndexMaturity(Currency&amp;"ibor"&amp;Tenor,BA2053,Trigger)</f>
        <v>54053</v>
      </c>
      <c r="BC2053" s="320">
        <f>_xll.qlIndexFixing($AC$5,AZ2053,TRUE,_xll.ohTrigger(Trigger,Trigger12M))</f>
        <v>1.5173093961908272E-2</v>
      </c>
      <c r="BD2053" s="320">
        <f>_xll.qlIndexFixing($BE$1,AZ2053,TRUE,_xll.ohTrigger(Trigger,Trigger12M))</f>
        <v>1.4696573277100096E-2</v>
      </c>
    </row>
    <row r="2054" spans="51:56" ht="11.25" customHeight="1" x14ac:dyDescent="0.25">
      <c r="AY2054" s="159" t="s">
        <v>90</v>
      </c>
      <c r="AZ2054" s="158">
        <f>_xll.qlInterestRateIndexFixingDate(Currency&amp;"ibor"&amp;Tenor,BA2054,Trigger)</f>
        <v>53692</v>
      </c>
      <c r="BA2054" s="158">
        <f>_xll.qlCalendarAdvance(Calendar,BA2053,AY2054,"f",,Trigger)</f>
        <v>53695</v>
      </c>
      <c r="BB2054" s="158">
        <f>_xll.qlInterestRateIndexMaturity(Currency&amp;"ibor"&amp;Tenor,BA2054,Trigger)</f>
        <v>54060</v>
      </c>
      <c r="BC2054" s="320">
        <f>_xll.qlIndexFixing($AC$5,AZ2054,TRUE,_xll.ohTrigger(Trigger,Trigger12M))</f>
        <v>1.5172841296103501E-2</v>
      </c>
      <c r="BD2054" s="320">
        <f>_xll.qlIndexFixing($BE$1,AZ2054,TRUE,_xll.ohTrigger(Trigger,Trigger12M))</f>
        <v>1.4694002212510155E-2</v>
      </c>
    </row>
    <row r="2055" spans="51:56" ht="11.25" customHeight="1" x14ac:dyDescent="0.25">
      <c r="AY2055" s="159" t="s">
        <v>90</v>
      </c>
      <c r="AZ2055" s="158">
        <f>_xll.qlInterestRateIndexFixingDate(Currency&amp;"ibor"&amp;Tenor,BA2055,Trigger)</f>
        <v>53700</v>
      </c>
      <c r="BA2055" s="158">
        <f>_xll.qlCalendarAdvance(Calendar,BA2054,AY2055,"f",,Trigger)</f>
        <v>53702</v>
      </c>
      <c r="BB2055" s="158">
        <f>_xll.qlInterestRateIndexMaturity(Currency&amp;"ibor"&amp;Tenor,BA2055,Trigger)</f>
        <v>54067</v>
      </c>
      <c r="BC2055" s="320">
        <f>_xll.qlIndexFixing($AC$5,AZ2055,TRUE,_xll.ohTrigger(Trigger,Trigger12M))</f>
        <v>1.517258702001466E-2</v>
      </c>
      <c r="BD2055" s="320">
        <f>_xll.qlIndexFixing($BE$1,AZ2055,TRUE,_xll.ohTrigger(Trigger,Trigger12M))</f>
        <v>1.4691421163542176E-2</v>
      </c>
    </row>
    <row r="2056" spans="51:56" ht="11.25" customHeight="1" x14ac:dyDescent="0.25">
      <c r="AY2056" s="159" t="s">
        <v>90</v>
      </c>
      <c r="AZ2056" s="158">
        <f>_xll.qlInterestRateIndexFixingDate(Currency&amp;"ibor"&amp;Tenor,BA2056,Trigger)</f>
        <v>53707</v>
      </c>
      <c r="BA2056" s="158">
        <f>_xll.qlCalendarAdvance(Calendar,BA2055,AY2056,"f",,Trigger)</f>
        <v>53709</v>
      </c>
      <c r="BB2056" s="158">
        <f>_xll.qlInterestRateIndexMaturity(Currency&amp;"ibor"&amp;Tenor,BA2056,Trigger)</f>
        <v>54074</v>
      </c>
      <c r="BC2056" s="320">
        <f>_xll.qlIndexFixing($AC$5,AZ2056,TRUE,_xll.ohTrigger(Trigger,Trigger12M))</f>
        <v>1.5172331133642622E-2</v>
      </c>
      <c r="BD2056" s="320">
        <f>_xll.qlIndexFixing($BE$1,AZ2056,TRUE,_xll.ohTrigger(Trigger,Trigger12M))</f>
        <v>1.468883011952437E-2</v>
      </c>
    </row>
    <row r="2057" spans="51:56" ht="11.25" customHeight="1" x14ac:dyDescent="0.25">
      <c r="AY2057" s="159" t="s">
        <v>90</v>
      </c>
      <c r="AZ2057" s="158">
        <f>_xll.qlInterestRateIndexFixingDate(Currency&amp;"ibor"&amp;Tenor,BA2057,Trigger)</f>
        <v>53714</v>
      </c>
      <c r="BA2057" s="158">
        <f>_xll.qlCalendarAdvance(Calendar,BA2056,AY2057,"f",,Trigger)</f>
        <v>53716</v>
      </c>
      <c r="BB2057" s="158">
        <f>_xll.qlInterestRateIndexMaturity(Currency&amp;"ibor"&amp;Tenor,BA2057,Trigger)</f>
        <v>54081</v>
      </c>
      <c r="BC2057" s="320">
        <f>_xll.qlIndexFixing($AC$5,AZ2057,TRUE,_xll.ohTrigger(Trigger,Trigger12M))</f>
        <v>1.5172073636989143E-2</v>
      </c>
      <c r="BD2057" s="320">
        <f>_xll.qlIndexFixing($BE$1,AZ2057,TRUE,_xll.ohTrigger(Trigger,Trigger12M))</f>
        <v>1.4686229069784503E-2</v>
      </c>
    </row>
    <row r="2058" spans="51:56" ht="11.25" customHeight="1" x14ac:dyDescent="0.25">
      <c r="AY2058" s="159" t="s">
        <v>90</v>
      </c>
      <c r="AZ2058" s="158">
        <f>_xll.qlInterestRateIndexFixingDate(Currency&amp;"ibor"&amp;Tenor,BA2058,Trigger)</f>
        <v>53721</v>
      </c>
      <c r="BA2058" s="158">
        <f>_xll.qlCalendarAdvance(Calendar,BA2057,AY2058,"f",,Trigger)</f>
        <v>53723</v>
      </c>
      <c r="BB2058" s="158">
        <f>_xll.qlInterestRateIndexMaturity(Currency&amp;"ibor"&amp;Tenor,BA2058,Trigger)</f>
        <v>54088</v>
      </c>
      <c r="BC2058" s="320">
        <f>_xll.qlIndexFixing($AC$5,AZ2058,TRUE,_xll.ohTrigger(Trigger,Trigger12M))</f>
        <v>1.5171814530054879E-2</v>
      </c>
      <c r="BD2058" s="320">
        <f>_xll.qlIndexFixing($BE$1,AZ2058,TRUE,_xll.ohTrigger(Trigger,Trigger12M))</f>
        <v>1.46836180036521E-2</v>
      </c>
    </row>
    <row r="2059" spans="51:56" ht="11.25" customHeight="1" x14ac:dyDescent="0.25">
      <c r="AY2059" s="159" t="s">
        <v>90</v>
      </c>
      <c r="AZ2059" s="158">
        <f>_xll.qlInterestRateIndexFixingDate(Currency&amp;"ibor"&amp;Tenor,BA2059,Trigger)</f>
        <v>53728</v>
      </c>
      <c r="BA2059" s="158">
        <f>_xll.qlCalendarAdvance(Calendar,BA2058,AY2059,"f",,Trigger)</f>
        <v>53730</v>
      </c>
      <c r="BB2059" s="158">
        <f>_xll.qlInterestRateIndexMaturity(Currency&amp;"ibor"&amp;Tenor,BA2059,Trigger)</f>
        <v>54095</v>
      </c>
      <c r="BC2059" s="320">
        <f>_xll.qlIndexFixing($AC$5,AZ2059,TRUE,_xll.ohTrigger(Trigger,Trigger12M))</f>
        <v>1.51715538128418E-2</v>
      </c>
      <c r="BD2059" s="320">
        <f>_xll.qlIndexFixing($BE$1,AZ2059,TRUE,_xll.ohTrigger(Trigger,Trigger12M))</f>
        <v>1.4680996910456025E-2</v>
      </c>
    </row>
    <row r="2060" spans="51:56" ht="11.25" customHeight="1" x14ac:dyDescent="0.25">
      <c r="AY2060" s="159" t="s">
        <v>90</v>
      </c>
      <c r="AZ2060" s="158">
        <f>_xll.qlInterestRateIndexFixingDate(Currency&amp;"ibor"&amp;Tenor,BA2060,Trigger)</f>
        <v>53735</v>
      </c>
      <c r="BA2060" s="158">
        <f>_xll.qlCalendarAdvance(Calendar,BA2059,AY2060,"f",,Trigger)</f>
        <v>53737</v>
      </c>
      <c r="BB2060" s="158">
        <f>_xll.qlInterestRateIndexMaturity(Currency&amp;"ibor"&amp;Tenor,BA2060,Trigger)</f>
        <v>54102</v>
      </c>
      <c r="BC2060" s="320">
        <f>_xll.qlIndexFixing($AC$5,AZ2060,TRUE,_xll.ohTrigger(Trigger,Trigger12M))</f>
        <v>1.5171291485350564E-2</v>
      </c>
      <c r="BD2060" s="320">
        <f>_xll.qlIndexFixing($BE$1,AZ2060,TRUE,_xll.ohTrigger(Trigger,Trigger12M))</f>
        <v>1.4678365779526454E-2</v>
      </c>
    </row>
    <row r="2061" spans="51:56" ht="11.25" customHeight="1" x14ac:dyDescent="0.25">
      <c r="AY2061" s="159" t="s">
        <v>90</v>
      </c>
      <c r="AZ2061" s="158">
        <f>_xll.qlInterestRateIndexFixingDate(Currency&amp;"ibor"&amp;Tenor,BA2061,Trigger)</f>
        <v>53742</v>
      </c>
      <c r="BA2061" s="158">
        <f>_xll.qlCalendarAdvance(Calendar,BA2060,AY2061,"f",,Trigger)</f>
        <v>53744</v>
      </c>
      <c r="BB2061" s="158">
        <f>_xll.qlInterestRateIndexMaturity(Currency&amp;"ibor"&amp;Tenor,BA2061,Trigger)</f>
        <v>54109</v>
      </c>
      <c r="BC2061" s="320">
        <f>_xll.qlIndexFixing($AC$5,AZ2061,TRUE,_xll.ohTrigger(Trigger,Trigger12M))</f>
        <v>1.5171027547582703E-2</v>
      </c>
      <c r="BD2061" s="320">
        <f>_xll.qlIndexFixing($BE$1,AZ2061,TRUE,_xll.ohTrigger(Trigger,Trigger12M))</f>
        <v>1.4675724600192694E-2</v>
      </c>
    </row>
    <row r="2062" spans="51:56" ht="11.25" customHeight="1" x14ac:dyDescent="0.25">
      <c r="AY2062" s="159" t="s">
        <v>90</v>
      </c>
      <c r="AZ2062" s="158">
        <f>_xll.qlInterestRateIndexFixingDate(Currency&amp;"ibor"&amp;Tenor,BA2062,Trigger)</f>
        <v>53749</v>
      </c>
      <c r="BA2062" s="158">
        <f>_xll.qlCalendarAdvance(Calendar,BA2061,AY2062,"f",,Trigger)</f>
        <v>53751</v>
      </c>
      <c r="BB2062" s="158">
        <f>_xll.qlInterestRateIndexMaturity(Currency&amp;"ibor"&amp;Tenor,BA2062,Trigger)</f>
        <v>54116</v>
      </c>
      <c r="BC2062" s="320">
        <f>_xll.qlIndexFixing($AC$5,AZ2062,TRUE,_xll.ohTrigger(Trigger,Trigger12M))</f>
        <v>1.5170761999539312E-2</v>
      </c>
      <c r="BD2062" s="320">
        <f>_xll.qlIndexFixing($BE$1,AZ2062,TRUE,_xll.ohTrigger(Trigger,Trigger12M))</f>
        <v>1.4673073361785798E-2</v>
      </c>
    </row>
    <row r="2063" spans="51:56" ht="11.25" customHeight="1" x14ac:dyDescent="0.25">
      <c r="AY2063" s="159" t="s">
        <v>90</v>
      </c>
      <c r="AZ2063" s="158">
        <f>_xll.qlInterestRateIndexFixingDate(Currency&amp;"ibor"&amp;Tenor,BA2063,Trigger)</f>
        <v>53756</v>
      </c>
      <c r="BA2063" s="158">
        <f>_xll.qlCalendarAdvance(Calendar,BA2062,AY2063,"f",,Trigger)</f>
        <v>53758</v>
      </c>
      <c r="BB2063" s="158">
        <f>_xll.qlInterestRateIndexMaturity(Currency&amp;"ibor"&amp;Tenor,BA2063,Trigger)</f>
        <v>54126</v>
      </c>
      <c r="BC2063" s="320">
        <f>_xll.qlIndexFixing($AC$5,AZ2063,TRUE,_xll.ohTrigger(Trigger,Trigger12M))</f>
        <v>1.5171570448246909E-2</v>
      </c>
      <c r="BD2063" s="320">
        <f>_xll.qlIndexFixing($BE$1,AZ2063,TRUE,_xll.ohTrigger(Trigger,Trigger12M))</f>
        <v>1.4670713900508501E-2</v>
      </c>
    </row>
    <row r="2064" spans="51:56" ht="11.25" customHeight="1" x14ac:dyDescent="0.25">
      <c r="AY2064" s="159" t="s">
        <v>90</v>
      </c>
      <c r="AZ2064" s="158">
        <f>_xll.qlInterestRateIndexFixingDate(Currency&amp;"ibor"&amp;Tenor,BA2064,Trigger)</f>
        <v>53763</v>
      </c>
      <c r="BA2064" s="158">
        <f>_xll.qlCalendarAdvance(Calendar,BA2063,AY2064,"f",,Trigger)</f>
        <v>53765</v>
      </c>
      <c r="BB2064" s="158">
        <f>_xll.qlInterestRateIndexMaturity(Currency&amp;"ibor"&amp;Tenor,BA2064,Trigger)</f>
        <v>54133</v>
      </c>
      <c r="BC2064" s="320">
        <f>_xll.qlIndexFixing($AC$5,AZ2064,TRUE,_xll.ohTrigger(Trigger,Trigger12M))</f>
        <v>1.5171312488018512E-2</v>
      </c>
      <c r="BD2064" s="320">
        <f>_xll.qlIndexFixing($BE$1,AZ2064,TRUE,_xll.ohTrigger(Trigger,Trigger12M))</f>
        <v>1.4668040005998998E-2</v>
      </c>
    </row>
    <row r="2065" spans="51:56" ht="11.25" customHeight="1" x14ac:dyDescent="0.25">
      <c r="AY2065" s="159" t="s">
        <v>90</v>
      </c>
      <c r="AZ2065" s="158">
        <f>_xll.qlInterestRateIndexFixingDate(Currency&amp;"ibor"&amp;Tenor,BA2065,Trigger)</f>
        <v>53770</v>
      </c>
      <c r="BA2065" s="158">
        <f>_xll.qlCalendarAdvance(Calendar,BA2064,AY2065,"f",,Trigger)</f>
        <v>53772</v>
      </c>
      <c r="BB2065" s="158">
        <f>_xll.qlInterestRateIndexMaturity(Currency&amp;"ibor"&amp;Tenor,BA2065,Trigger)</f>
        <v>54140</v>
      </c>
      <c r="BC2065" s="320">
        <f>_xll.qlIndexFixing($AC$5,AZ2065,TRUE,_xll.ohTrigger(Trigger,Trigger12M))</f>
        <v>1.5171052930440474E-2</v>
      </c>
      <c r="BD2065" s="320">
        <f>_xll.qlIndexFixing($BE$1,AZ2065,TRUE,_xll.ohTrigger(Trigger,Trigger12M))</f>
        <v>1.466535601695863E-2</v>
      </c>
    </row>
    <row r="2066" spans="51:56" ht="11.25" customHeight="1" x14ac:dyDescent="0.25">
      <c r="AY2066" s="159" t="s">
        <v>90</v>
      </c>
      <c r="AZ2066" s="158">
        <f>_xll.qlInterestRateIndexFixingDate(Currency&amp;"ibor"&amp;Tenor,BA2066,Trigger)</f>
        <v>53777</v>
      </c>
      <c r="BA2066" s="158">
        <f>_xll.qlCalendarAdvance(Calendar,BA2065,AY2066,"f",,Trigger)</f>
        <v>53779</v>
      </c>
      <c r="BB2066" s="158">
        <f>_xll.qlInterestRateIndexMaturity(Currency&amp;"ibor"&amp;Tenor,BA2066,Trigger)</f>
        <v>54147</v>
      </c>
      <c r="BC2066" s="320">
        <f>_xll.qlIndexFixing($AC$5,AZ2066,TRUE,_xll.ohTrigger(Trigger,Trigger12M))</f>
        <v>1.517079177551366E-2</v>
      </c>
      <c r="BD2066" s="320">
        <f>_xll.qlIndexFixing($BE$1,AZ2066,TRUE,_xll.ohTrigger(Trigger,Trigger12M))</f>
        <v>1.4662661922719193E-2</v>
      </c>
    </row>
    <row r="2067" spans="51:56" ht="11.25" customHeight="1" x14ac:dyDescent="0.25">
      <c r="AY2067" s="159" t="s">
        <v>90</v>
      </c>
      <c r="AZ2067" s="158">
        <f>_xll.qlInterestRateIndexFixingDate(Currency&amp;"ibor"&amp;Tenor,BA2067,Trigger)</f>
        <v>53784</v>
      </c>
      <c r="BA2067" s="158">
        <f>_xll.qlCalendarAdvance(Calendar,BA2066,AY2067,"f",,Trigger)</f>
        <v>53786</v>
      </c>
      <c r="BB2067" s="158">
        <f>_xll.qlInterestRateIndexMaturity(Currency&amp;"ibor"&amp;Tenor,BA2067,Trigger)</f>
        <v>54155</v>
      </c>
      <c r="BC2067" s="320">
        <f>_xll.qlIndexFixing($AC$5,AZ2067,TRUE,_xll.ohTrigger(Trigger,Trigger12M))</f>
        <v>1.5170902248463328E-2</v>
      </c>
      <c r="BD2067" s="320">
        <f>_xll.qlIndexFixing($BE$1,AZ2067,TRUE,_xll.ohTrigger(Trigger,Trigger12M))</f>
        <v>1.4660054824084837E-2</v>
      </c>
    </row>
    <row r="2068" spans="51:56" ht="11.25" customHeight="1" x14ac:dyDescent="0.25">
      <c r="AY2068" s="159" t="s">
        <v>90</v>
      </c>
      <c r="AZ2068" s="158">
        <f>_xll.qlInterestRateIndexFixingDate(Currency&amp;"ibor"&amp;Tenor,BA2068,Trigger)</f>
        <v>53791</v>
      </c>
      <c r="BA2068" s="158">
        <f>_xll.qlCalendarAdvance(Calendar,BA2067,AY2068,"f",,Trigger)</f>
        <v>53793</v>
      </c>
      <c r="BB2068" s="158">
        <f>_xll.qlInterestRateIndexMaturity(Currency&amp;"ibor"&amp;Tenor,BA2068,Trigger)</f>
        <v>54161</v>
      </c>
      <c r="BC2068" s="320">
        <f>_xll.qlIndexFixing($AC$5,AZ2068,TRUE,_xll.ohTrigger(Trigger,Trigger12M))</f>
        <v>1.5170264673621309E-2</v>
      </c>
      <c r="BD2068" s="320">
        <f>_xll.qlIndexFixing($BE$1,AZ2068,TRUE,_xll.ohTrigger(Trigger,Trigger12M))</f>
        <v>1.4657243375970727E-2</v>
      </c>
    </row>
    <row r="2069" spans="51:56" ht="11.25" customHeight="1" x14ac:dyDescent="0.25">
      <c r="AY2069" s="159" t="s">
        <v>90</v>
      </c>
      <c r="AZ2069" s="158">
        <f>_xll.qlInterestRateIndexFixingDate(Currency&amp;"ibor"&amp;Tenor,BA2069,Trigger)</f>
        <v>53798</v>
      </c>
      <c r="BA2069" s="158">
        <f>_xll.qlCalendarAdvance(Calendar,BA2068,AY2069,"f",,Trigger)</f>
        <v>53800</v>
      </c>
      <c r="BB2069" s="158">
        <f>_xll.qlInterestRateIndexMaturity(Currency&amp;"ibor"&amp;Tenor,BA2069,Trigger)</f>
        <v>54168</v>
      </c>
      <c r="BC2069" s="320">
        <f>_xll.qlIndexFixing($AC$5,AZ2069,TRUE,_xll.ohTrigger(Trigger,Trigger12M))</f>
        <v>1.5169998726657726E-2</v>
      </c>
      <c r="BD2069" s="320">
        <f>_xll.qlIndexFixing($BE$1,AZ2069,TRUE,_xll.ohTrigger(Trigger,Trigger12M))</f>
        <v>1.4654518902127241E-2</v>
      </c>
    </row>
    <row r="2070" spans="51:56" ht="11.25" customHeight="1" x14ac:dyDescent="0.25">
      <c r="AY2070" s="159" t="s">
        <v>90</v>
      </c>
      <c r="AZ2070" s="158">
        <f>_xll.qlInterestRateIndexFixingDate(Currency&amp;"ibor"&amp;Tenor,BA2070,Trigger)</f>
        <v>53805</v>
      </c>
      <c r="BA2070" s="158">
        <f>_xll.qlCalendarAdvance(Calendar,BA2069,AY2070,"f",,Trigger)</f>
        <v>53807</v>
      </c>
      <c r="BB2070" s="158">
        <f>_xll.qlInterestRateIndexMaturity(Currency&amp;"ibor"&amp;Tenor,BA2070,Trigger)</f>
        <v>54175</v>
      </c>
      <c r="BC2070" s="320">
        <f>_xll.qlIndexFixing($AC$5,AZ2070,TRUE,_xll.ohTrigger(Trigger,Trigger12M))</f>
        <v>1.5169731182351017E-2</v>
      </c>
      <c r="BD2070" s="320">
        <f>_xll.qlIndexFixing($BE$1,AZ2070,TRUE,_xll.ohTrigger(Trigger,Trigger12M))</f>
        <v>1.4651784280415341E-2</v>
      </c>
    </row>
    <row r="2071" spans="51:56" ht="11.25" customHeight="1" x14ac:dyDescent="0.25">
      <c r="AY2071" s="159" t="s">
        <v>90</v>
      </c>
      <c r="AZ2071" s="158">
        <f>_xll.qlInterestRateIndexFixingDate(Currency&amp;"ibor"&amp;Tenor,BA2071,Trigger)</f>
        <v>53811</v>
      </c>
      <c r="BA2071" s="158">
        <f>_xll.qlCalendarAdvance(Calendar,BA2070,AY2071,"f",,Trigger)</f>
        <v>53814</v>
      </c>
      <c r="BB2071" s="158">
        <f>_xll.qlInterestRateIndexMaturity(Currency&amp;"ibor"&amp;Tenor,BA2071,Trigger)</f>
        <v>54182</v>
      </c>
      <c r="BC2071" s="320">
        <f>_xll.qlIndexFixing($AC$5,AZ2071,TRUE,_xll.ohTrigger(Trigger,Trigger12M))</f>
        <v>1.5169462040702268E-2</v>
      </c>
      <c r="BD2071" s="320">
        <f>_xll.qlIndexFixing($BE$1,AZ2071,TRUE,_xll.ohTrigger(Trigger,Trigger12M))</f>
        <v>1.464903950016834E-2</v>
      </c>
    </row>
    <row r="2072" spans="51:56" ht="11.25" customHeight="1" x14ac:dyDescent="0.25">
      <c r="AY2072" s="159" t="s">
        <v>90</v>
      </c>
      <c r="AZ2072" s="158">
        <f>_xll.qlInterestRateIndexFixingDate(Currency&amp;"ibor"&amp;Tenor,BA2072,Trigger)</f>
        <v>53819</v>
      </c>
      <c r="BA2072" s="158">
        <f>_xll.qlCalendarAdvance(Calendar,BA2071,AY2072,"f",,Trigger)</f>
        <v>53821</v>
      </c>
      <c r="BB2072" s="158">
        <f>_xll.qlInterestRateIndexMaturity(Currency&amp;"ibor"&amp;Tenor,BA2072,Trigger)</f>
        <v>54189</v>
      </c>
      <c r="BC2072" s="320">
        <f>_xll.qlIndexFixing($AC$5,AZ2072,TRUE,_xll.ohTrigger(Trigger,Trigger12M))</f>
        <v>1.5169191301712997E-2</v>
      </c>
      <c r="BD2072" s="320">
        <f>_xll.qlIndexFixing($BE$1,AZ2072,TRUE,_xll.ohTrigger(Trigger,Trigger12M))</f>
        <v>1.464628455072129E-2</v>
      </c>
    </row>
    <row r="2073" spans="51:56" ht="11.25" customHeight="1" x14ac:dyDescent="0.25">
      <c r="AY2073" s="159" t="s">
        <v>90</v>
      </c>
      <c r="AZ2073" s="158">
        <f>_xll.qlInterestRateIndexFixingDate(Currency&amp;"ibor"&amp;Tenor,BA2073,Trigger)</f>
        <v>53826</v>
      </c>
      <c r="BA2073" s="158">
        <f>_xll.qlCalendarAdvance(Calendar,BA2072,AY2073,"f",,Trigger)</f>
        <v>53828</v>
      </c>
      <c r="BB2073" s="158">
        <f>_xll.qlInterestRateIndexMaturity(Currency&amp;"ibor"&amp;Tenor,BA2073,Trigger)</f>
        <v>54196</v>
      </c>
      <c r="BC2073" s="320">
        <f>_xll.qlIndexFixing($AC$5,AZ2073,TRUE,_xll.ohTrigger(Trigger,Trigger12M))</f>
        <v>1.5167825503422879E-2</v>
      </c>
      <c r="BD2073" s="320">
        <f>_xll.qlIndexFixing($BE$1,AZ2073,TRUE,_xll.ohTrigger(Trigger,Trigger12M))</f>
        <v>1.4643519421407727E-2</v>
      </c>
    </row>
    <row r="2074" spans="51:56" ht="11.25" customHeight="1" x14ac:dyDescent="0.25">
      <c r="AY2074" s="159" t="s">
        <v>90</v>
      </c>
      <c r="AZ2074" s="158">
        <f>_xll.qlInterestRateIndexFixingDate(Currency&amp;"ibor"&amp;Tenor,BA2074,Trigger)</f>
        <v>53833</v>
      </c>
      <c r="BA2074" s="158">
        <f>_xll.qlCalendarAdvance(Calendar,BA2073,AY2074,"f",,Trigger)</f>
        <v>53835</v>
      </c>
      <c r="BB2074" s="158">
        <f>_xll.qlInterestRateIndexMaturity(Currency&amp;"ibor"&amp;Tenor,BA2074,Trigger)</f>
        <v>54203</v>
      </c>
      <c r="BC2074" s="320">
        <f>_xll.qlIndexFixing($AC$5,AZ2074,TRUE,_xll.ohTrigger(Trigger,Trigger12M))</f>
        <v>1.5166303720256659E-2</v>
      </c>
      <c r="BD2074" s="320">
        <f>_xll.qlIndexFixing($BE$1,AZ2074,TRUE,_xll.ohTrigger(Trigger,Trigger12M))</f>
        <v>1.4640744101563354E-2</v>
      </c>
    </row>
    <row r="2075" spans="51:56" ht="11.25" customHeight="1" x14ac:dyDescent="0.25">
      <c r="AY2075" s="159" t="s">
        <v>90</v>
      </c>
      <c r="AZ2075" s="158">
        <f>_xll.qlInterestRateIndexFixingDate(Currency&amp;"ibor"&amp;Tenor,BA2075,Trigger)</f>
        <v>53840</v>
      </c>
      <c r="BA2075" s="158">
        <f>_xll.qlCalendarAdvance(Calendar,BA2074,AY2075,"f",,Trigger)</f>
        <v>53842</v>
      </c>
      <c r="BB2075" s="158">
        <f>_xll.qlInterestRateIndexMaturity(Currency&amp;"ibor"&amp;Tenor,BA2075,Trigger)</f>
        <v>54207</v>
      </c>
      <c r="BC2075" s="320">
        <f>_xll.qlIndexFixing($AC$5,AZ2075,TRUE,_xll.ohTrigger(Trigger,Trigger12M))</f>
        <v>1.5164661322669769E-2</v>
      </c>
      <c r="BD2075" s="320">
        <f>_xll.qlIndexFixing($BE$1,AZ2075,TRUE,_xll.ohTrigger(Trigger,Trigger12M))</f>
        <v>1.4637687032948345E-2</v>
      </c>
    </row>
    <row r="2076" spans="51:56" ht="11.25" customHeight="1" x14ac:dyDescent="0.25">
      <c r="AY2076" s="159" t="s">
        <v>90</v>
      </c>
      <c r="AZ2076" s="158">
        <f>_xll.qlInterestRateIndexFixingDate(Currency&amp;"ibor"&amp;Tenor,BA2076,Trigger)</f>
        <v>53847</v>
      </c>
      <c r="BA2076" s="158">
        <f>_xll.qlCalendarAdvance(Calendar,BA2075,AY2076,"f",,Trigger)</f>
        <v>53849</v>
      </c>
      <c r="BB2076" s="158">
        <f>_xll.qlInterestRateIndexMaturity(Currency&amp;"ibor"&amp;Tenor,BA2076,Trigger)</f>
        <v>54217</v>
      </c>
      <c r="BC2076" s="320">
        <f>_xll.qlIndexFixing($AC$5,AZ2076,TRUE,_xll.ohTrigger(Trigger,Trigger12M))</f>
        <v>1.5163251173827335E-2</v>
      </c>
      <c r="BD2076" s="320">
        <f>_xll.qlIndexFixing($BE$1,AZ2076,TRUE,_xll.ohTrigger(Trigger,Trigger12M))</f>
        <v>1.4635162847624341E-2</v>
      </c>
    </row>
    <row r="2077" spans="51:56" ht="11.25" customHeight="1" x14ac:dyDescent="0.25">
      <c r="AY2077" s="159" t="s">
        <v>90</v>
      </c>
      <c r="AZ2077" s="158">
        <f>_xll.qlInterestRateIndexFixingDate(Currency&amp;"ibor"&amp;Tenor,BA2077,Trigger)</f>
        <v>53854</v>
      </c>
      <c r="BA2077" s="158">
        <f>_xll.qlCalendarAdvance(Calendar,BA2076,AY2077,"f",,Trigger)</f>
        <v>53856</v>
      </c>
      <c r="BB2077" s="158">
        <f>_xll.qlInterestRateIndexMaturity(Currency&amp;"ibor"&amp;Tenor,BA2077,Trigger)</f>
        <v>54224</v>
      </c>
      <c r="BC2077" s="320">
        <f>_xll.qlIndexFixing($AC$5,AZ2077,TRUE,_xll.ohTrigger(Trigger,Trigger12M))</f>
        <v>1.5161720410591819E-2</v>
      </c>
      <c r="BD2077" s="320">
        <f>_xll.qlIndexFixing($BE$1,AZ2077,TRUE,_xll.ohTrigger(Trigger,Trigger12M))</f>
        <v>1.4632356892201978E-2</v>
      </c>
    </row>
    <row r="2078" spans="51:56" ht="11.25" customHeight="1" x14ac:dyDescent="0.25">
      <c r="AY2078" s="159" t="s">
        <v>90</v>
      </c>
      <c r="AZ2078" s="158">
        <f>_xll.qlInterestRateIndexFixingDate(Currency&amp;"ibor"&amp;Tenor,BA2078,Trigger)</f>
        <v>53861</v>
      </c>
      <c r="BA2078" s="158">
        <f>_xll.qlCalendarAdvance(Calendar,BA2077,AY2078,"f",,Trigger)</f>
        <v>53863</v>
      </c>
      <c r="BB2078" s="158">
        <f>_xll.qlInterestRateIndexMaturity(Currency&amp;"ibor"&amp;Tenor,BA2078,Trigger)</f>
        <v>54231</v>
      </c>
      <c r="BC2078" s="320">
        <f>_xll.qlIndexFixing($AC$5,AZ2078,TRUE,_xll.ohTrigger(Trigger,Trigger12M))</f>
        <v>1.5160186654027458E-2</v>
      </c>
      <c r="BD2078" s="320">
        <f>_xll.qlIndexFixing($BE$1,AZ2078,TRUE,_xll.ohTrigger(Trigger,Trigger12M))</f>
        <v>1.4629540703592929E-2</v>
      </c>
    </row>
    <row r="2079" spans="51:56" ht="11.25" customHeight="1" x14ac:dyDescent="0.25">
      <c r="AY2079" s="159" t="s">
        <v>90</v>
      </c>
      <c r="AZ2079" s="158">
        <f>_xll.qlInterestRateIndexFixingDate(Currency&amp;"ibor"&amp;Tenor,BA2079,Trigger)</f>
        <v>53868</v>
      </c>
      <c r="BA2079" s="158">
        <f>_xll.qlCalendarAdvance(Calendar,BA2078,AY2079,"f",,Trigger)</f>
        <v>53870</v>
      </c>
      <c r="BB2079" s="158">
        <f>_xll.qlInterestRateIndexMaturity(Currency&amp;"ibor"&amp;Tenor,BA2079,Trigger)</f>
        <v>54238</v>
      </c>
      <c r="BC2079" s="320">
        <f>_xll.qlIndexFixing($AC$5,AZ2079,TRUE,_xll.ohTrigger(Trigger,Trigger12M))</f>
        <v>1.5158649904148152E-2</v>
      </c>
      <c r="BD2079" s="320">
        <f>_xll.qlIndexFixing($BE$1,AZ2079,TRUE,_xll.ohTrigger(Trigger,Trigger12M))</f>
        <v>1.4626714271134629E-2</v>
      </c>
    </row>
    <row r="2080" spans="51:56" ht="11.25" customHeight="1" x14ac:dyDescent="0.25">
      <c r="AY2080" s="159" t="s">
        <v>90</v>
      </c>
      <c r="AZ2080" s="158">
        <f>_xll.qlInterestRateIndexFixingDate(Currency&amp;"ibor"&amp;Tenor,BA2080,Trigger)</f>
        <v>53875</v>
      </c>
      <c r="BA2080" s="158">
        <f>_xll.qlCalendarAdvance(Calendar,BA2079,AY2080,"f",,Trigger)</f>
        <v>53877</v>
      </c>
      <c r="BB2080" s="158">
        <f>_xll.qlInterestRateIndexMaturity(Currency&amp;"ibor"&amp;Tenor,BA2080,Trigger)</f>
        <v>54245</v>
      </c>
      <c r="BC2080" s="320">
        <f>_xll.qlIndexFixing($AC$5,AZ2080,TRUE,_xll.ohTrigger(Trigger,Trigger12M))</f>
        <v>1.5157110160967803E-2</v>
      </c>
      <c r="BD2080" s="320">
        <f>_xll.qlIndexFixing($BE$1,AZ2080,TRUE,_xll.ohTrigger(Trigger,Trigger12M))</f>
        <v>1.4623877584164962E-2</v>
      </c>
    </row>
    <row r="2081" spans="51:56" ht="11.25" customHeight="1" x14ac:dyDescent="0.25">
      <c r="AY2081" s="159" t="s">
        <v>90</v>
      </c>
      <c r="AZ2081" s="158">
        <f>_xll.qlInterestRateIndexFixingDate(Currency&amp;"ibor"&amp;Tenor,BA2081,Trigger)</f>
        <v>53882</v>
      </c>
      <c r="BA2081" s="158">
        <f>_xll.qlCalendarAdvance(Calendar,BA2080,AY2081,"f",,Trigger)</f>
        <v>53884</v>
      </c>
      <c r="BB2081" s="158">
        <f>_xll.qlInterestRateIndexMaturity(Currency&amp;"ibor"&amp;Tenor,BA2081,Trigger)</f>
        <v>54252</v>
      </c>
      <c r="BC2081" s="320">
        <f>_xll.qlIndexFixing($AC$5,AZ2081,TRUE,_xll.ohTrigger(Trigger,Trigger12M))</f>
        <v>1.5155567424500098E-2</v>
      </c>
      <c r="BD2081" s="320">
        <f>_xll.qlIndexFixing($BE$1,AZ2081,TRUE,_xll.ohTrigger(Trigger,Trigger12M))</f>
        <v>1.4621030632022016E-2</v>
      </c>
    </row>
    <row r="2082" spans="51:56" ht="11.25" customHeight="1" x14ac:dyDescent="0.25">
      <c r="AY2082" s="159" t="s">
        <v>90</v>
      </c>
      <c r="AZ2082" s="158">
        <f>_xll.qlInterestRateIndexFixingDate(Currency&amp;"ibor"&amp;Tenor,BA2082,Trigger)</f>
        <v>53889</v>
      </c>
      <c r="BA2082" s="158">
        <f>_xll.qlCalendarAdvance(Calendar,BA2081,AY2082,"f",,Trigger)</f>
        <v>53891</v>
      </c>
      <c r="BB2082" s="158">
        <f>_xll.qlInterestRateIndexMaturity(Currency&amp;"ibor"&amp;Tenor,BA2082,Trigger)</f>
        <v>54259</v>
      </c>
      <c r="BC2082" s="320">
        <f>_xll.qlIndexFixing($AC$5,AZ2082,TRUE,_xll.ohTrigger(Trigger,Trigger12M))</f>
        <v>1.515402169475959E-2</v>
      </c>
      <c r="BD2082" s="320">
        <f>_xll.qlIndexFixing($BE$1,AZ2082,TRUE,_xll.ohTrigger(Trigger,Trigger12M))</f>
        <v>1.4618173404043889E-2</v>
      </c>
    </row>
    <row r="2083" spans="51:56" ht="11.25" customHeight="1" x14ac:dyDescent="0.25">
      <c r="AY2083" s="159" t="s">
        <v>90</v>
      </c>
      <c r="AZ2083" s="158">
        <f>_xll.qlInterestRateIndexFixingDate(Currency&amp;"ibor"&amp;Tenor,BA2083,Trigger)</f>
        <v>53896</v>
      </c>
      <c r="BA2083" s="158">
        <f>_xll.qlCalendarAdvance(Calendar,BA2082,AY2083,"f",,Trigger)</f>
        <v>53898</v>
      </c>
      <c r="BB2083" s="158">
        <f>_xll.qlInterestRateIndexMaturity(Currency&amp;"ibor"&amp;Tenor,BA2083,Trigger)</f>
        <v>54266</v>
      </c>
      <c r="BC2083" s="320">
        <f>_xll.qlIndexFixing($AC$5,AZ2083,TRUE,_xll.ohTrigger(Trigger,Trigger12M))</f>
        <v>1.5152472971759746E-2</v>
      </c>
      <c r="BD2083" s="320">
        <f>_xll.qlIndexFixing($BE$1,AZ2083,TRUE,_xll.ohTrigger(Trigger,Trigger12M))</f>
        <v>1.4615305889570411E-2</v>
      </c>
    </row>
    <row r="2084" spans="51:56" ht="11.25" customHeight="1" x14ac:dyDescent="0.25">
      <c r="AY2084" s="159" t="s">
        <v>90</v>
      </c>
      <c r="AZ2084" s="158">
        <f>_xll.qlInterestRateIndexFixingDate(Currency&amp;"ibor"&amp;Tenor,BA2084,Trigger)</f>
        <v>53903</v>
      </c>
      <c r="BA2084" s="158">
        <f>_xll.qlCalendarAdvance(Calendar,BA2083,AY2084,"f",,Trigger)</f>
        <v>53905</v>
      </c>
      <c r="BB2084" s="158">
        <f>_xll.qlInterestRateIndexMaturity(Currency&amp;"ibor"&amp;Tenor,BA2084,Trigger)</f>
        <v>54273</v>
      </c>
      <c r="BC2084" s="320">
        <f>_xll.qlIndexFixing($AC$5,AZ2084,TRUE,_xll.ohTrigger(Trigger,Trigger12M))</f>
        <v>1.5150921255514467E-2</v>
      </c>
      <c r="BD2084" s="320">
        <f>_xll.qlIndexFixing($BE$1,AZ2084,TRUE,_xll.ohTrigger(Trigger,Trigger12M))</f>
        <v>1.4612428077940108E-2</v>
      </c>
    </row>
    <row r="2085" spans="51:56" ht="11.25" customHeight="1" x14ac:dyDescent="0.25">
      <c r="AY2085" s="159" t="s">
        <v>90</v>
      </c>
      <c r="AZ2085" s="158">
        <f>_xll.qlInterestRateIndexFixingDate(Currency&amp;"ibor"&amp;Tenor,BA2085,Trigger)</f>
        <v>53910</v>
      </c>
      <c r="BA2085" s="158">
        <f>_xll.qlCalendarAdvance(Calendar,BA2084,AY2085,"f",,Trigger)</f>
        <v>53912</v>
      </c>
      <c r="BB2085" s="158">
        <f>_xll.qlInterestRateIndexMaturity(Currency&amp;"ibor"&amp;Tenor,BA2085,Trigger)</f>
        <v>54280</v>
      </c>
      <c r="BC2085" s="320">
        <f>_xll.qlIndexFixing($AC$5,AZ2085,TRUE,_xll.ohTrigger(Trigger,Trigger12M))</f>
        <v>1.5149366546038524E-2</v>
      </c>
      <c r="BD2085" s="320">
        <f>_xll.qlIndexFixing($BE$1,AZ2085,TRUE,_xll.ohTrigger(Trigger,Trigger12M))</f>
        <v>1.4609539958493033E-2</v>
      </c>
    </row>
    <row r="2086" spans="51:56" ht="11.25" customHeight="1" x14ac:dyDescent="0.25">
      <c r="AY2086" s="159" t="s">
        <v>90</v>
      </c>
      <c r="AZ2086" s="158">
        <f>_xll.qlInterestRateIndexFixingDate(Currency&amp;"ibor"&amp;Tenor,BA2086,Trigger)</f>
        <v>53917</v>
      </c>
      <c r="BA2086" s="158">
        <f>_xll.qlCalendarAdvance(Calendar,BA2085,AY2086,"f",,Trigger)</f>
        <v>53919</v>
      </c>
      <c r="BB2086" s="158">
        <f>_xll.qlInterestRateIndexMaturity(Currency&amp;"ibor"&amp;Tenor,BA2086,Trigger)</f>
        <v>54287</v>
      </c>
      <c r="BC2086" s="320">
        <f>_xll.qlIndexFixing($AC$5,AZ2086,TRUE,_xll.ohTrigger(Trigger,Trigger12M))</f>
        <v>1.5147808843345387E-2</v>
      </c>
      <c r="BD2086" s="320">
        <f>_xll.qlIndexFixing($BE$1,AZ2086,TRUE,_xll.ohTrigger(Trigger,Trigger12M))</f>
        <v>1.4606641520570101E-2</v>
      </c>
    </row>
    <row r="2087" spans="51:56" ht="11.25" customHeight="1" x14ac:dyDescent="0.25">
      <c r="AY2087" s="159" t="s">
        <v>90</v>
      </c>
      <c r="AZ2087" s="158">
        <f>_xll.qlInterestRateIndexFixingDate(Currency&amp;"ibor"&amp;Tenor,BA2087,Trigger)</f>
        <v>53924</v>
      </c>
      <c r="BA2087" s="158">
        <f>_xll.qlCalendarAdvance(Calendar,BA2086,AY2087,"f",,Trigger)</f>
        <v>53926</v>
      </c>
      <c r="BB2087" s="158">
        <f>_xll.qlInterestRateIndexMaturity(Currency&amp;"ibor"&amp;Tenor,BA2087,Trigger)</f>
        <v>54294</v>
      </c>
      <c r="BC2087" s="320">
        <f>_xll.qlIndexFixing($AC$5,AZ2087,TRUE,_xll.ohTrigger(Trigger,Trigger12M))</f>
        <v>1.5146248147448955E-2</v>
      </c>
      <c r="BD2087" s="320">
        <f>_xll.qlIndexFixing($BE$1,AZ2087,TRUE,_xll.ohTrigger(Trigger,Trigger12M))</f>
        <v>1.4603732753511577E-2</v>
      </c>
    </row>
    <row r="2088" spans="51:56" ht="11.25" customHeight="1" x14ac:dyDescent="0.25">
      <c r="AY2088" s="159" t="s">
        <v>90</v>
      </c>
      <c r="AZ2088" s="158">
        <f>_xll.qlInterestRateIndexFixingDate(Currency&amp;"ibor"&amp;Tenor,BA2088,Trigger)</f>
        <v>53931</v>
      </c>
      <c r="BA2088" s="158">
        <f>_xll.qlCalendarAdvance(Calendar,BA2087,AY2088,"f",,Trigger)</f>
        <v>53933</v>
      </c>
      <c r="BB2088" s="158">
        <f>_xll.qlInterestRateIndexMaturity(Currency&amp;"ibor"&amp;Tenor,BA2088,Trigger)</f>
        <v>54301</v>
      </c>
      <c r="BC2088" s="320">
        <f>_xll.qlIndexFixing($AC$5,AZ2088,TRUE,_xll.ohTrigger(Trigger,Trigger12M))</f>
        <v>1.5144684458364E-2</v>
      </c>
      <c r="BD2088" s="320">
        <f>_xll.qlIndexFixing($BE$1,AZ2088,TRUE,_xll.ohTrigger(Trigger,Trigger12M))</f>
        <v>1.4600813646658817E-2</v>
      </c>
    </row>
    <row r="2089" spans="51:56" ht="11.25" customHeight="1" x14ac:dyDescent="0.25">
      <c r="AY2089" s="159" t="s">
        <v>90</v>
      </c>
      <c r="AZ2089" s="158">
        <f>_xll.qlInterestRateIndexFixingDate(Currency&amp;"ibor"&amp;Tenor,BA2089,Trigger)</f>
        <v>53938</v>
      </c>
      <c r="BA2089" s="158">
        <f>_xll.qlCalendarAdvance(Calendar,BA2088,AY2089,"f",,Trigger)</f>
        <v>53940</v>
      </c>
      <c r="BB2089" s="158">
        <f>_xll.qlInterestRateIndexMaturity(Currency&amp;"ibor"&amp;Tenor,BA2089,Trigger)</f>
        <v>54308</v>
      </c>
      <c r="BC2089" s="320">
        <f>_xll.qlIndexFixing($AC$5,AZ2089,TRUE,_xll.ohTrigger(Trigger,Trigger12M))</f>
        <v>1.5143117776103989E-2</v>
      </c>
      <c r="BD2089" s="320">
        <f>_xll.qlIndexFixing($BE$1,AZ2089,TRUE,_xll.ohTrigger(Trigger,Trigger12M))</f>
        <v>1.4597884189353387E-2</v>
      </c>
    </row>
    <row r="2090" spans="51:56" ht="11.25" customHeight="1" x14ac:dyDescent="0.25">
      <c r="AY2090" s="159" t="s">
        <v>90</v>
      </c>
      <c r="AZ2090" s="158">
        <f>_xll.qlInterestRateIndexFixingDate(Currency&amp;"ibor"&amp;Tenor,BA2090,Trigger)</f>
        <v>53945</v>
      </c>
      <c r="BA2090" s="158">
        <f>_xll.qlCalendarAdvance(Calendar,BA2089,AY2090,"f",,Trigger)</f>
        <v>53947</v>
      </c>
      <c r="BB2090" s="158">
        <f>_xll.qlInterestRateIndexMaturity(Currency&amp;"ibor"&amp;Tenor,BA2090,Trigger)</f>
        <v>54315</v>
      </c>
      <c r="BC2090" s="320">
        <f>_xll.qlIndexFixing($AC$5,AZ2090,TRUE,_xll.ohTrigger(Trigger,Trigger12M))</f>
        <v>1.5141548100683477E-2</v>
      </c>
      <c r="BD2090" s="320">
        <f>_xll.qlIndexFixing($BE$1,AZ2090,TRUE,_xll.ohTrigger(Trigger,Trigger12M))</f>
        <v>1.459494437093751E-2</v>
      </c>
    </row>
    <row r="2091" spans="51:56" ht="11.25" customHeight="1" x14ac:dyDescent="0.25">
      <c r="AY2091" s="159" t="s">
        <v>90</v>
      </c>
      <c r="AZ2091" s="158">
        <f>_xll.qlInterestRateIndexFixingDate(Currency&amp;"ibor"&amp;Tenor,BA2091,Trigger)</f>
        <v>53952</v>
      </c>
      <c r="BA2091" s="158">
        <f>_xll.qlCalendarAdvance(Calendar,BA2090,AY2091,"f",,Trigger)</f>
        <v>53954</v>
      </c>
      <c r="BB2091" s="158">
        <f>_xll.qlInterestRateIndexMaturity(Currency&amp;"ibor"&amp;Tenor,BA2091,Trigger)</f>
        <v>54322</v>
      </c>
      <c r="BC2091" s="320">
        <f>_xll.qlIndexFixing($AC$5,AZ2091,TRUE,_xll.ohTrigger(Trigger,Trigger12M))</f>
        <v>1.5139975432116799E-2</v>
      </c>
      <c r="BD2091" s="320">
        <f>_xll.qlIndexFixing($BE$1,AZ2091,TRUE,_xll.ohTrigger(Trigger,Trigger12M))</f>
        <v>1.4591994180753839E-2</v>
      </c>
    </row>
    <row r="2092" spans="51:56" ht="11.25" customHeight="1" x14ac:dyDescent="0.25">
      <c r="AY2092" s="159" t="s">
        <v>90</v>
      </c>
      <c r="AZ2092" s="158">
        <f>_xll.qlInterestRateIndexFixingDate(Currency&amp;"ibor"&amp;Tenor,BA2092,Trigger)</f>
        <v>53959</v>
      </c>
      <c r="BA2092" s="158">
        <f>_xll.qlCalendarAdvance(Calendar,BA2091,AY2092,"f",,Trigger)</f>
        <v>53961</v>
      </c>
      <c r="BB2092" s="158">
        <f>_xll.qlInterestRateIndexMaturity(Currency&amp;"ibor"&amp;Tenor,BA2092,Trigger)</f>
        <v>54329</v>
      </c>
      <c r="BC2092" s="320">
        <f>_xll.qlIndexFixing($AC$5,AZ2092,TRUE,_xll.ohTrigger(Trigger,Trigger12M))</f>
        <v>1.5138399770417857E-2</v>
      </c>
      <c r="BD2092" s="320">
        <f>_xll.qlIndexFixing($BE$1,AZ2092,TRUE,_xll.ohTrigger(Trigger,Trigger12M))</f>
        <v>1.4589033608145251E-2</v>
      </c>
    </row>
    <row r="2093" spans="51:56" ht="11.25" customHeight="1" x14ac:dyDescent="0.25">
      <c r="AY2093" s="159" t="s">
        <v>90</v>
      </c>
      <c r="AZ2093" s="158">
        <f>_xll.qlInterestRateIndexFixingDate(Currency&amp;"ibor"&amp;Tenor,BA2093,Trigger)</f>
        <v>53966</v>
      </c>
      <c r="BA2093" s="158">
        <f>_xll.qlCalendarAdvance(Calendar,BA2092,AY2093,"f",,Trigger)</f>
        <v>53968</v>
      </c>
      <c r="BB2093" s="158">
        <f>_xll.qlInterestRateIndexMaturity(Currency&amp;"ibor"&amp;Tenor,BA2093,Trigger)</f>
        <v>54336</v>
      </c>
      <c r="BC2093" s="320">
        <f>_xll.qlIndexFixing($AC$5,AZ2093,TRUE,_xll.ohTrigger(Trigger,Trigger12M))</f>
        <v>1.5136821115601204E-2</v>
      </c>
      <c r="BD2093" s="320">
        <f>_xll.qlIndexFixing($BE$1,AZ2093,TRUE,_xll.ohTrigger(Trigger,Trigger12M))</f>
        <v>1.4586062642455048E-2</v>
      </c>
    </row>
    <row r="2094" spans="51:56" ht="11.25" customHeight="1" x14ac:dyDescent="0.25">
      <c r="AY2094" s="159" t="s">
        <v>90</v>
      </c>
      <c r="AZ2094" s="158">
        <f>_xll.qlInterestRateIndexFixingDate(Currency&amp;"ibor"&amp;Tenor,BA2094,Trigger)</f>
        <v>53973</v>
      </c>
      <c r="BA2094" s="158">
        <f>_xll.qlCalendarAdvance(Calendar,BA2093,AY2094,"f",,Trigger)</f>
        <v>53975</v>
      </c>
      <c r="BB2094" s="158">
        <f>_xll.qlInterestRateIndexMaturity(Currency&amp;"ibor"&amp;Tenor,BA2094,Trigger)</f>
        <v>54343</v>
      </c>
      <c r="BC2094" s="320">
        <f>_xll.qlIndexFixing($AC$5,AZ2094,TRUE,_xll.ohTrigger(Trigger,Trigger12M))</f>
        <v>1.5135239467680526E-2</v>
      </c>
      <c r="BD2094" s="320">
        <f>_xll.qlIndexFixing($BE$1,AZ2094,TRUE,_xll.ohTrigger(Trigger,Trigger12M))</f>
        <v>1.4583081273027626E-2</v>
      </c>
    </row>
    <row r="2095" spans="51:56" ht="11.25" customHeight="1" x14ac:dyDescent="0.25">
      <c r="AY2095" s="159" t="s">
        <v>90</v>
      </c>
      <c r="AZ2095" s="158">
        <f>_xll.qlInterestRateIndexFixingDate(Currency&amp;"ibor"&amp;Tenor,BA2095,Trigger)</f>
        <v>53980</v>
      </c>
      <c r="BA2095" s="158">
        <f>_xll.qlCalendarAdvance(Calendar,BA2094,AY2095,"f",,Trigger)</f>
        <v>53982</v>
      </c>
      <c r="BB2095" s="158">
        <f>_xll.qlInterestRateIndexMaturity(Currency&amp;"ibor"&amp;Tenor,BA2095,Trigger)</f>
        <v>54350</v>
      </c>
      <c r="BC2095" s="320">
        <f>_xll.qlIndexFixing($AC$5,AZ2095,TRUE,_xll.ohTrigger(Trigger,Trigger12M))</f>
        <v>1.5133654826670595E-2</v>
      </c>
      <c r="BD2095" s="320">
        <f>_xll.qlIndexFixing($BE$1,AZ2095,TRUE,_xll.ohTrigger(Trigger,Trigger12M))</f>
        <v>1.458008948920716E-2</v>
      </c>
    </row>
    <row r="2096" spans="51:56" ht="11.25" customHeight="1" x14ac:dyDescent="0.25">
      <c r="AY2096" s="159" t="s">
        <v>90</v>
      </c>
      <c r="AZ2096" s="158">
        <f>_xll.qlInterestRateIndexFixingDate(Currency&amp;"ibor"&amp;Tenor,BA2096,Trigger)</f>
        <v>53987</v>
      </c>
      <c r="BA2096" s="158">
        <f>_xll.qlCalendarAdvance(Calendar,BA2095,AY2096,"f",,Trigger)</f>
        <v>53989</v>
      </c>
      <c r="BB2096" s="158">
        <f>_xll.qlInterestRateIndexMaturity(Currency&amp;"ibor"&amp;Tenor,BA2096,Trigger)</f>
        <v>54357</v>
      </c>
      <c r="BC2096" s="320">
        <f>_xll.qlIndexFixing($AC$5,AZ2096,TRUE,_xll.ohTrigger(Trigger,Trigger12M))</f>
        <v>1.5132067192585743E-2</v>
      </c>
      <c r="BD2096" s="320">
        <f>_xll.qlIndexFixing($BE$1,AZ2096,TRUE,_xll.ohTrigger(Trigger,Trigger12M))</f>
        <v>1.4577087280338262E-2</v>
      </c>
    </row>
    <row r="2097" spans="51:56" ht="11.25" customHeight="1" x14ac:dyDescent="0.25">
      <c r="AY2097" s="159" t="s">
        <v>90</v>
      </c>
      <c r="AZ2097" s="158">
        <f>_xll.qlInterestRateIndexFixingDate(Currency&amp;"ibor"&amp;Tenor,BA2097,Trigger)</f>
        <v>53994</v>
      </c>
      <c r="BA2097" s="158">
        <f>_xll.qlCalendarAdvance(Calendar,BA2096,AY2097,"f",,Trigger)</f>
        <v>53996</v>
      </c>
      <c r="BB2097" s="158">
        <f>_xll.qlInterestRateIndexMaturity(Currency&amp;"ibor"&amp;Tenor,BA2097,Trigger)</f>
        <v>54361</v>
      </c>
      <c r="BC2097" s="320">
        <f>_xll.qlIndexFixing($AC$5,AZ2097,TRUE,_xll.ohTrigger(Trigger,Trigger12M))</f>
        <v>1.5129917937830853E-2</v>
      </c>
      <c r="BD2097" s="320">
        <f>_xll.qlIndexFixing($BE$1,AZ2097,TRUE,_xll.ohTrigger(Trigger,Trigger12M))</f>
        <v>1.4573859930442691E-2</v>
      </c>
    </row>
    <row r="2098" spans="51:56" ht="11.25" customHeight="1" x14ac:dyDescent="0.25">
      <c r="AY2098" s="159" t="s">
        <v>90</v>
      </c>
      <c r="AZ2098" s="158">
        <f>_xll.qlInterestRateIndexFixingDate(Currency&amp;"ibor"&amp;Tenor,BA2098,Trigger)</f>
        <v>54001</v>
      </c>
      <c r="BA2098" s="158">
        <f>_xll.qlCalendarAdvance(Calendar,BA2097,AY2098,"f",,Trigger)</f>
        <v>54003</v>
      </c>
      <c r="BB2098" s="158">
        <f>_xll.qlInterestRateIndexMaturity(Currency&amp;"ibor"&amp;Tenor,BA2098,Trigger)</f>
        <v>54371</v>
      </c>
      <c r="BC2098" s="320">
        <f>_xll.qlIndexFixing($AC$5,AZ2098,TRUE,_xll.ohTrigger(Trigger,Trigger12M))</f>
        <v>1.5128882945248849E-2</v>
      </c>
      <c r="BD2098" s="320">
        <f>_xll.qlIndexFixing($BE$1,AZ2098,TRUE,_xll.ohTrigger(Trigger,Trigger12M))</f>
        <v>1.4571051544837515E-2</v>
      </c>
    </row>
    <row r="2099" spans="51:56" ht="11.25" customHeight="1" x14ac:dyDescent="0.25">
      <c r="AY2099" s="159" t="s">
        <v>90</v>
      </c>
      <c r="AZ2099" s="158">
        <f>_xll.qlInterestRateIndexFixingDate(Currency&amp;"ibor"&amp;Tenor,BA2099,Trigger)</f>
        <v>54008</v>
      </c>
      <c r="BA2099" s="158">
        <f>_xll.qlCalendarAdvance(Calendar,BA2098,AY2099,"f",,Trigger)</f>
        <v>54010</v>
      </c>
      <c r="BB2099" s="158">
        <f>_xll.qlInterestRateIndexMaturity(Currency&amp;"ibor"&amp;Tenor,BA2099,Trigger)</f>
        <v>54378</v>
      </c>
      <c r="BC2099" s="320">
        <f>_xll.qlIndexFixing($AC$5,AZ2099,TRUE,_xll.ohTrigger(Trigger,Trigger12M))</f>
        <v>1.5127286332025262E-2</v>
      </c>
      <c r="BD2099" s="320">
        <f>_xll.qlIndexFixing($BE$1,AZ2099,TRUE,_xll.ohTrigger(Trigger,Trigger12M))</f>
        <v>1.4568017996897713E-2</v>
      </c>
    </row>
    <row r="2100" spans="51:56" ht="11.25" customHeight="1" x14ac:dyDescent="0.25">
      <c r="AY2100" s="159" t="s">
        <v>90</v>
      </c>
      <c r="AZ2100" s="158">
        <f>_xll.qlInterestRateIndexFixingDate(Currency&amp;"ibor"&amp;Tenor,BA2100,Trigger)</f>
        <v>54015</v>
      </c>
      <c r="BA2100" s="158">
        <f>_xll.qlCalendarAdvance(Calendar,BA2099,AY2100,"f",,Trigger)</f>
        <v>54017</v>
      </c>
      <c r="BB2100" s="158">
        <f>_xll.qlInterestRateIndexMaturity(Currency&amp;"ibor"&amp;Tenor,BA2100,Trigger)</f>
        <v>54385</v>
      </c>
      <c r="BC2100" s="320">
        <f>_xll.qlIndexFixing($AC$5,AZ2100,TRUE,_xll.ohTrigger(Trigger,Trigger12M))</f>
        <v>1.5125686725784536E-2</v>
      </c>
      <c r="BD2100" s="320">
        <f>_xll.qlIndexFixing($BE$1,AZ2100,TRUE,_xll.ohTrigger(Trigger,Trigger12M))</f>
        <v>1.4564973981293351E-2</v>
      </c>
    </row>
    <row r="2101" spans="51:56" ht="11.25" customHeight="1" x14ac:dyDescent="0.25">
      <c r="AY2101" s="159" t="s">
        <v>90</v>
      </c>
      <c r="AZ2101" s="158">
        <f>_xll.qlInterestRateIndexFixingDate(Currency&amp;"ibor"&amp;Tenor,BA2101,Trigger)</f>
        <v>54022</v>
      </c>
      <c r="BA2101" s="158">
        <f>_xll.qlCalendarAdvance(Calendar,BA2100,AY2101,"f",,Trigger)</f>
        <v>54024</v>
      </c>
      <c r="BB2101" s="158">
        <f>_xll.qlInterestRateIndexMaturity(Currency&amp;"ibor"&amp;Tenor,BA2101,Trigger)</f>
        <v>54392</v>
      </c>
      <c r="BC2101" s="320">
        <f>_xll.qlIndexFixing($AC$5,AZ2101,TRUE,_xll.ohTrigger(Trigger,Trigger12M))</f>
        <v>1.5124084126540789E-2</v>
      </c>
      <c r="BD2101" s="320">
        <f>_xll.qlIndexFixing($BE$1,AZ2101,TRUE,_xll.ohTrigger(Trigger,Trigger12M))</f>
        <v>1.4561919487372076E-2</v>
      </c>
    </row>
    <row r="2102" spans="51:56" ht="11.25" customHeight="1" x14ac:dyDescent="0.25">
      <c r="AY2102" s="159" t="s">
        <v>90</v>
      </c>
      <c r="AZ2102" s="158">
        <f>_xll.qlInterestRateIndexFixingDate(Currency&amp;"ibor"&amp;Tenor,BA2102,Trigger)</f>
        <v>54029</v>
      </c>
      <c r="BA2102" s="158">
        <f>_xll.qlCalendarAdvance(Calendar,BA2101,AY2102,"f",,Trigger)</f>
        <v>54031</v>
      </c>
      <c r="BB2102" s="158">
        <f>_xll.qlInterestRateIndexMaturity(Currency&amp;"ibor"&amp;Tenor,BA2102,Trigger)</f>
        <v>54399</v>
      </c>
      <c r="BC2102" s="320">
        <f>_xll.qlIndexFixing($AC$5,AZ2102,TRUE,_xll.ohTrigger(Trigger,Trigger12M))</f>
        <v>1.5122478534308578E-2</v>
      </c>
      <c r="BD2102" s="320">
        <f>_xll.qlIndexFixing($BE$1,AZ2102,TRUE,_xll.ohTrigger(Trigger,Trigger12M))</f>
        <v>1.4558854504481545E-2</v>
      </c>
    </row>
    <row r="2103" spans="51:56" ht="11.25" customHeight="1" x14ac:dyDescent="0.25">
      <c r="AY2103" s="159" t="s">
        <v>90</v>
      </c>
      <c r="AZ2103" s="158">
        <f>_xll.qlInterestRateIndexFixingDate(Currency&amp;"ibor"&amp;Tenor,BA2103,Trigger)</f>
        <v>54036</v>
      </c>
      <c r="BA2103" s="158">
        <f>_xll.qlCalendarAdvance(Calendar,BA2102,AY2103,"f",,Trigger)</f>
        <v>54038</v>
      </c>
      <c r="BB2103" s="158">
        <f>_xll.qlInterestRateIndexMaturity(Currency&amp;"ibor"&amp;Tenor,BA2103,Trigger)</f>
        <v>54406</v>
      </c>
      <c r="BC2103" s="320">
        <f>_xll.qlIndexFixing($AC$5,AZ2103,TRUE,_xll.ohTrigger(Trigger,Trigger12M))</f>
        <v>1.5120869949102238E-2</v>
      </c>
      <c r="BD2103" s="320">
        <f>_xll.qlIndexFixing($BE$1,AZ2103,TRUE,_xll.ohTrigger(Trigger,Trigger12M))</f>
        <v>1.4555779021969188E-2</v>
      </c>
    </row>
    <row r="2104" spans="51:56" ht="11.25" customHeight="1" x14ac:dyDescent="0.25">
      <c r="AY2104" s="159" t="s">
        <v>90</v>
      </c>
      <c r="AZ2104" s="158">
        <f>_xll.qlInterestRateIndexFixingDate(Currency&amp;"ibor"&amp;Tenor,BA2104,Trigger)</f>
        <v>54043</v>
      </c>
      <c r="BA2104" s="158">
        <f>_xll.qlCalendarAdvance(Calendar,BA2103,AY2104,"f",,Trigger)</f>
        <v>54045</v>
      </c>
      <c r="BB2104" s="158">
        <f>_xll.qlInterestRateIndexMaturity(Currency&amp;"ibor"&amp;Tenor,BA2104,Trigger)</f>
        <v>54413</v>
      </c>
      <c r="BC2104" s="320">
        <f>_xll.qlIndexFixing($AC$5,AZ2104,TRUE,_xll.ohTrigger(Trigger,Trigger12M))</f>
        <v>1.5119258370936755E-2</v>
      </c>
      <c r="BD2104" s="320">
        <f>_xll.qlIndexFixing($BE$1,AZ2104,TRUE,_xll.ohTrigger(Trigger,Trigger12M))</f>
        <v>1.4552693029184181E-2</v>
      </c>
    </row>
    <row r="2105" spans="51:56" ht="11.25" customHeight="1" x14ac:dyDescent="0.25">
      <c r="AY2105" s="159" t="s">
        <v>90</v>
      </c>
      <c r="AZ2105" s="158">
        <f>_xll.qlInterestRateIndexFixingDate(Currency&amp;"ibor"&amp;Tenor,BA2105,Trigger)</f>
        <v>54049</v>
      </c>
      <c r="BA2105" s="158">
        <f>_xll.qlCalendarAdvance(Calendar,BA2104,AY2105,"f",,Trigger)</f>
        <v>54053</v>
      </c>
      <c r="BB2105" s="158">
        <f>_xll.qlInterestRateIndexMaturity(Currency&amp;"ibor"&amp;Tenor,BA2105,Trigger)</f>
        <v>54420</v>
      </c>
      <c r="BC2105" s="320">
        <f>_xll.qlIndexFixing($AC$5,AZ2105,TRUE,_xll.ohTrigger(Trigger,Trigger12M))</f>
        <v>1.5117170534822134E-2</v>
      </c>
      <c r="BD2105" s="320">
        <f>_xll.qlIndexFixing($BE$1,AZ2105,TRUE,_xll.ohTrigger(Trigger,Trigger12M))</f>
        <v>1.4549088966301684E-2</v>
      </c>
    </row>
    <row r="2106" spans="51:56" ht="11.25" customHeight="1" x14ac:dyDescent="0.25">
      <c r="AY2106" s="159" t="s">
        <v>90</v>
      </c>
      <c r="AZ2106" s="158">
        <f>_xll.qlInterestRateIndexFixingDate(Currency&amp;"ibor"&amp;Tenor,BA2106,Trigger)</f>
        <v>54057</v>
      </c>
      <c r="BA2106" s="158">
        <f>_xll.qlCalendarAdvance(Calendar,BA2105,AY2106,"f",,Trigger)</f>
        <v>54060</v>
      </c>
      <c r="BB2106" s="158">
        <f>_xll.qlInterestRateIndexMaturity(Currency&amp;"ibor"&amp;Tenor,BA2106,Trigger)</f>
        <v>54427</v>
      </c>
      <c r="BC2106" s="320">
        <f>_xll.qlIndexFixing($AC$5,AZ2106,TRUE,_xll.ohTrigger(Trigger,Trigger12M))</f>
        <v>1.5115545739923618E-2</v>
      </c>
      <c r="BD2106" s="320">
        <f>_xll.qlIndexFixing($BE$1,AZ2106,TRUE,_xll.ohTrigger(Trigger,Trigger12M))</f>
        <v>1.4545981299713533E-2</v>
      </c>
    </row>
    <row r="2107" spans="51:56" ht="11.25" customHeight="1" x14ac:dyDescent="0.25">
      <c r="AY2107" s="159" t="s">
        <v>90</v>
      </c>
      <c r="AZ2107" s="158">
        <f>_xll.qlInterestRateIndexFixingDate(Currency&amp;"ibor"&amp;Tenor,BA2107,Trigger)</f>
        <v>54065</v>
      </c>
      <c r="BA2107" s="158">
        <f>_xll.qlCalendarAdvance(Calendar,BA2106,AY2107,"f",,Trigger)</f>
        <v>54067</v>
      </c>
      <c r="BB2107" s="158">
        <f>_xll.qlInterestRateIndexMaturity(Currency&amp;"ibor"&amp;Tenor,BA2107,Trigger)</f>
        <v>54434</v>
      </c>
      <c r="BC2107" s="320">
        <f>_xll.qlIndexFixing($AC$5,AZ2107,TRUE,_xll.ohTrigger(Trigger,Trigger12M))</f>
        <v>1.511391794408958E-2</v>
      </c>
      <c r="BD2107" s="320">
        <f>_xll.qlIndexFixing($BE$1,AZ2107,TRUE,_xll.ohTrigger(Trigger,Trigger12M))</f>
        <v>1.4542863090536455E-2</v>
      </c>
    </row>
    <row r="2108" spans="51:56" ht="11.25" customHeight="1" x14ac:dyDescent="0.25">
      <c r="AY2108" s="159" t="s">
        <v>90</v>
      </c>
      <c r="AZ2108" s="158">
        <f>_xll.qlInterestRateIndexFixingDate(Currency&amp;"ibor"&amp;Tenor,BA2108,Trigger)</f>
        <v>54072</v>
      </c>
      <c r="BA2108" s="158">
        <f>_xll.qlCalendarAdvance(Calendar,BA2107,AY2108,"f",,Trigger)</f>
        <v>54074</v>
      </c>
      <c r="BB2108" s="158">
        <f>_xll.qlInterestRateIndexMaturity(Currency&amp;"ibor"&amp;Tenor,BA2108,Trigger)</f>
        <v>54441</v>
      </c>
      <c r="BC2108" s="320">
        <f>_xll.qlIndexFixing($AC$5,AZ2108,TRUE,_xll.ohTrigger(Trigger,Trigger12M))</f>
        <v>1.5112287147334614E-2</v>
      </c>
      <c r="BD2108" s="320">
        <f>_xll.qlIndexFixing($BE$1,AZ2108,TRUE,_xll.ohTrigger(Trigger,Trigger12M))</f>
        <v>1.4539734328121091E-2</v>
      </c>
    </row>
    <row r="2109" spans="51:56" ht="11.25" customHeight="1" x14ac:dyDescent="0.25">
      <c r="AY2109" s="159" t="s">
        <v>90</v>
      </c>
      <c r="AZ2109" s="158">
        <f>_xll.qlInterestRateIndexFixingDate(Currency&amp;"ibor"&amp;Tenor,BA2109,Trigger)</f>
        <v>54079</v>
      </c>
      <c r="BA2109" s="158">
        <f>_xll.qlCalendarAdvance(Calendar,BA2108,AY2109,"f",,Trigger)</f>
        <v>54081</v>
      </c>
      <c r="BB2109" s="158">
        <f>_xll.qlInterestRateIndexMaturity(Currency&amp;"ibor"&amp;Tenor,BA2109,Trigger)</f>
        <v>54448</v>
      </c>
      <c r="BC2109" s="320">
        <f>_xll.qlIndexFixing($AC$5,AZ2109,TRUE,_xll.ohTrigger(Trigger,Trigger12M))</f>
        <v>1.5110653349673094E-2</v>
      </c>
      <c r="BD2109" s="320">
        <f>_xll.qlIndexFixing($BE$1,AZ2109,TRUE,_xll.ohTrigger(Trigger,Trigger12M))</f>
        <v>1.4536595001818526E-2</v>
      </c>
    </row>
    <row r="2110" spans="51:56" ht="11.25" customHeight="1" x14ac:dyDescent="0.25">
      <c r="AY2110" s="159" t="s">
        <v>90</v>
      </c>
      <c r="AZ2110" s="158">
        <f>_xll.qlInterestRateIndexFixingDate(Currency&amp;"ibor"&amp;Tenor,BA2110,Trigger)</f>
        <v>54086</v>
      </c>
      <c r="BA2110" s="158">
        <f>_xll.qlCalendarAdvance(Calendar,BA2109,AY2110,"f",,Trigger)</f>
        <v>54088</v>
      </c>
      <c r="BB2110" s="158">
        <f>_xll.qlInterestRateIndexMaturity(Currency&amp;"ibor"&amp;Tenor,BA2110,Trigger)</f>
        <v>54452</v>
      </c>
      <c r="BC2110" s="320">
        <f>_xll.qlIndexFixing($AC$5,AZ2110,TRUE,_xll.ohTrigger(Trigger,Trigger12M))</f>
        <v>1.5108190603562301E-2</v>
      </c>
      <c r="BD2110" s="320">
        <f>_xll.qlIndexFixing($BE$1,AZ2110,TRUE,_xll.ohTrigger(Trigger,Trigger12M))</f>
        <v>1.453326490249905E-2</v>
      </c>
    </row>
    <row r="2111" spans="51:56" ht="11.25" customHeight="1" x14ac:dyDescent="0.25">
      <c r="AY2111" s="159" t="s">
        <v>90</v>
      </c>
      <c r="AZ2111" s="158">
        <f>_xll.qlInterestRateIndexFixingDate(Currency&amp;"ibor"&amp;Tenor,BA2111,Trigger)</f>
        <v>54093</v>
      </c>
      <c r="BA2111" s="158">
        <f>_xll.qlCalendarAdvance(Calendar,BA2110,AY2111,"f",,Trigger)</f>
        <v>54095</v>
      </c>
      <c r="BB2111" s="158">
        <f>_xll.qlInterestRateIndexMaturity(Currency&amp;"ibor"&amp;Tenor,BA2111,Trigger)</f>
        <v>54462</v>
      </c>
      <c r="BC2111" s="320">
        <f>_xll.qlIndexFixing($AC$5,AZ2111,TRUE,_xll.ohTrigger(Trigger,Trigger12M))</f>
        <v>1.5107376751691382E-2</v>
      </c>
      <c r="BD2111" s="320">
        <f>_xll.qlIndexFixing($BE$1,AZ2111,TRUE,_xll.ohTrigger(Trigger,Trigger12M))</f>
        <v>1.4530284614958061E-2</v>
      </c>
    </row>
    <row r="2112" spans="51:56" ht="11.25" customHeight="1" x14ac:dyDescent="0.25">
      <c r="AY2112" s="159" t="s">
        <v>90</v>
      </c>
      <c r="AZ2112" s="158">
        <f>_xll.qlInterestRateIndexFixingDate(Currency&amp;"ibor"&amp;Tenor,BA2112,Trigger)</f>
        <v>54100</v>
      </c>
      <c r="BA2112" s="158">
        <f>_xll.qlCalendarAdvance(Calendar,BA2111,AY2112,"f",,Trigger)</f>
        <v>54102</v>
      </c>
      <c r="BB2112" s="158">
        <f>_xll.qlInterestRateIndexMaturity(Currency&amp;"ibor"&amp;Tenor,BA2112,Trigger)</f>
        <v>54469</v>
      </c>
      <c r="BC2112" s="320">
        <f>_xll.qlIndexFixing($AC$5,AZ2112,TRUE,_xll.ohTrigger(Trigger,Trigger12M))</f>
        <v>1.5105733951400377E-2</v>
      </c>
      <c r="BD2112" s="320">
        <f>_xll.qlIndexFixing($BE$1,AZ2112,TRUE,_xll.ohTrigger(Trigger,Trigger12M))</f>
        <v>1.4527113533104718E-2</v>
      </c>
    </row>
    <row r="2113" spans="51:56" ht="11.25" customHeight="1" x14ac:dyDescent="0.25">
      <c r="AY2113" s="159" t="s">
        <v>90</v>
      </c>
      <c r="AZ2113" s="158">
        <f>_xll.qlInterestRateIndexFixingDate(Currency&amp;"ibor"&amp;Tenor,BA2113,Trigger)</f>
        <v>54107</v>
      </c>
      <c r="BA2113" s="158">
        <f>_xll.qlCalendarAdvance(Calendar,BA2112,AY2113,"f",,Trigger)</f>
        <v>54109</v>
      </c>
      <c r="BB2113" s="158">
        <f>_xll.qlInterestRateIndexMaturity(Currency&amp;"ibor"&amp;Tenor,BA2113,Trigger)</f>
        <v>54476</v>
      </c>
      <c r="BC2113" s="320">
        <f>_xll.qlIndexFixing($AC$5,AZ2113,TRUE,_xll.ohTrigger(Trigger,Trigger12M))</f>
        <v>1.5104088150262497E-2</v>
      </c>
      <c r="BD2113" s="320">
        <f>_xll.qlIndexFixing($BE$1,AZ2113,TRUE,_xll.ohTrigger(Trigger,Trigger12M))</f>
        <v>1.4523931844773281E-2</v>
      </c>
    </row>
    <row r="2114" spans="51:56" ht="11.25" customHeight="1" x14ac:dyDescent="0.25">
      <c r="AY2114" s="159" t="s">
        <v>90</v>
      </c>
      <c r="AZ2114" s="158">
        <f>_xll.qlInterestRateIndexFixingDate(Currency&amp;"ibor"&amp;Tenor,BA2114,Trigger)</f>
        <v>54114</v>
      </c>
      <c r="BA2114" s="158">
        <f>_xll.qlCalendarAdvance(Calendar,BA2113,AY2114,"f",,Trigger)</f>
        <v>54116</v>
      </c>
      <c r="BB2114" s="158">
        <f>_xll.qlInterestRateIndexMaturity(Currency&amp;"ibor"&amp;Tenor,BA2114,Trigger)</f>
        <v>54480</v>
      </c>
      <c r="BC2114" s="320">
        <f>_xll.qlIndexFixing($AC$5,AZ2114,TRUE,_xll.ohTrigger(Trigger,Trigger12M))</f>
        <v>1.5101530236304804E-2</v>
      </c>
      <c r="BD2114" s="320">
        <f>_xll.qlIndexFixing($BE$1,AZ2114,TRUE,_xll.ohTrigger(Trigger,Trigger12M))</f>
        <v>1.4520570036771843E-2</v>
      </c>
    </row>
    <row r="2115" spans="51:56" ht="11.25" customHeight="1" x14ac:dyDescent="0.25">
      <c r="AY2115" s="159" t="s">
        <v>90</v>
      </c>
      <c r="AZ2115" s="158">
        <f>_xll.qlInterestRateIndexFixingDate(Currency&amp;"ibor"&amp;Tenor,BA2115,Trigger)</f>
        <v>54121</v>
      </c>
      <c r="BA2115" s="158">
        <f>_xll.qlCalendarAdvance(Calendar,BA2114,AY2115,"f",,Trigger)</f>
        <v>54123</v>
      </c>
      <c r="BB2115" s="158">
        <f>_xll.qlInterestRateIndexMaturity(Currency&amp;"ibor"&amp;Tenor,BA2115,Trigger)</f>
        <v>54490</v>
      </c>
      <c r="BC2115" s="320">
        <f>_xll.qlIndexFixing($AC$5,AZ2115,TRUE,_xll.ohTrigger(Trigger,Trigger12M))</f>
        <v>1.5100787545505142E-2</v>
      </c>
      <c r="BD2115" s="320">
        <f>_xll.qlIndexFixing($BE$1,AZ2115,TRUE,_xll.ohTrigger(Trigger,Trigger12M))</f>
        <v>1.4517536606090245E-2</v>
      </c>
    </row>
    <row r="2116" spans="51:56" ht="11.25" customHeight="1" x14ac:dyDescent="0.25">
      <c r="AY2116" s="159" t="s">
        <v>90</v>
      </c>
      <c r="AZ2116" s="158">
        <f>_xll.qlInterestRateIndexFixingDate(Currency&amp;"ibor"&amp;Tenor,BA2116,Trigger)</f>
        <v>54128</v>
      </c>
      <c r="BA2116" s="158">
        <f>_xll.qlCalendarAdvance(Calendar,BA2115,AY2116,"f",,Trigger)</f>
        <v>54130</v>
      </c>
      <c r="BB2116" s="158">
        <f>_xll.qlInterestRateIndexMaturity(Currency&amp;"ibor"&amp;Tenor,BA2116,Trigger)</f>
        <v>54497</v>
      </c>
      <c r="BC2116" s="320">
        <f>_xll.qlIndexFixing($AC$5,AZ2116,TRUE,_xll.ohTrigger(Trigger,Trigger12M))</f>
        <v>1.5099132741915945E-2</v>
      </c>
      <c r="BD2116" s="320">
        <f>_xll.qlIndexFixing($BE$1,AZ2116,TRUE,_xll.ohTrigger(Trigger,Trigger12M))</f>
        <v>1.4514323034446469E-2</v>
      </c>
    </row>
    <row r="2117" spans="51:56" ht="11.25" customHeight="1" x14ac:dyDescent="0.25">
      <c r="AY2117" s="159" t="s">
        <v>90</v>
      </c>
      <c r="AZ2117" s="158">
        <f>_xll.qlInterestRateIndexFixingDate(Currency&amp;"ibor"&amp;Tenor,BA2117,Trigger)</f>
        <v>54135</v>
      </c>
      <c r="BA2117" s="158">
        <f>_xll.qlCalendarAdvance(Calendar,BA2116,AY2117,"f",,Trigger)</f>
        <v>54137</v>
      </c>
      <c r="BB2117" s="158">
        <f>_xll.qlInterestRateIndexMaturity(Currency&amp;"ibor"&amp;Tenor,BA2117,Trigger)</f>
        <v>54504</v>
      </c>
      <c r="BC2117" s="320">
        <f>_xll.qlIndexFixing($AC$5,AZ2117,TRUE,_xll.ohTrigger(Trigger,Trigger12M))</f>
        <v>1.5097474937539553E-2</v>
      </c>
      <c r="BD2117" s="320">
        <f>_xll.qlIndexFixing($BE$1,AZ2117,TRUE,_xll.ohTrigger(Trigger,Trigger12M))</f>
        <v>1.4511098813741333E-2</v>
      </c>
    </row>
    <row r="2118" spans="51:56" ht="11.25" customHeight="1" x14ac:dyDescent="0.25">
      <c r="AY2118" s="159" t="s">
        <v>90</v>
      </c>
      <c r="AZ2118" s="158">
        <f>_xll.qlInterestRateIndexFixingDate(Currency&amp;"ibor"&amp;Tenor,BA2118,Trigger)</f>
        <v>54142</v>
      </c>
      <c r="BA2118" s="158">
        <f>_xll.qlCalendarAdvance(Calendar,BA2117,AY2118,"f",,Trigger)</f>
        <v>54144</v>
      </c>
      <c r="BB2118" s="158">
        <f>_xll.qlInterestRateIndexMaturity(Currency&amp;"ibor"&amp;Tenor,BA2118,Trigger)</f>
        <v>54511</v>
      </c>
      <c r="BC2118" s="320">
        <f>_xll.qlIndexFixing($AC$5,AZ2118,TRUE,_xll.ohTrigger(Trigger,Trigger12M))</f>
        <v>1.5095814132390778E-2</v>
      </c>
      <c r="BD2118" s="320">
        <f>_xll.qlIndexFixing($BE$1,AZ2118,TRUE,_xll.ohTrigger(Trigger,Trigger12M))</f>
        <v>1.4507863933330053E-2</v>
      </c>
    </row>
    <row r="2119" spans="51:56" ht="11.25" customHeight="1" x14ac:dyDescent="0.25">
      <c r="AY2119" s="159" t="s">
        <v>90</v>
      </c>
      <c r="AZ2119" s="158">
        <f>_xll.qlInterestRateIndexFixingDate(Currency&amp;"ibor"&amp;Tenor,BA2119,Trigger)</f>
        <v>54149</v>
      </c>
      <c r="BA2119" s="158">
        <f>_xll.qlCalendarAdvance(Calendar,BA2118,AY2119,"f",,Trigger)</f>
        <v>54155</v>
      </c>
      <c r="BB2119" s="158">
        <f>_xll.qlInterestRateIndexMaturity(Currency&amp;"ibor"&amp;Tenor,BA2119,Trigger)</f>
        <v>54520</v>
      </c>
      <c r="BC2119" s="320">
        <f>_xll.qlIndexFixing($AC$5,AZ2119,TRUE,_xll.ohTrigger(Trigger,Trigger12M))</f>
        <v>1.5092514285591156E-2</v>
      </c>
      <c r="BD2119" s="320">
        <f>_xll.qlIndexFixing($BE$1,AZ2119,TRUE,_xll.ohTrigger(Trigger,Trigger12M))</f>
        <v>1.4502656064283198E-2</v>
      </c>
    </row>
    <row r="2120" spans="51:56" ht="11.25" customHeight="1" x14ac:dyDescent="0.25">
      <c r="AY2120" s="159" t="s">
        <v>90</v>
      </c>
      <c r="AZ2120" s="158">
        <f>_xll.qlInterestRateIndexFixingDate(Currency&amp;"ibor"&amp;Tenor,BA2120,Trigger)</f>
        <v>54158</v>
      </c>
      <c r="BA2120" s="158">
        <f>_xll.qlCalendarAdvance(Calendar,BA2119,AY2120,"f",,Trigger)</f>
        <v>54162</v>
      </c>
      <c r="BB2120" s="158">
        <f>_xll.qlInterestRateIndexMaturity(Currency&amp;"ibor"&amp;Tenor,BA2120,Trigger)</f>
        <v>54527</v>
      </c>
      <c r="BC2120" s="320">
        <f>_xll.qlIndexFixing($AC$5,AZ2120,TRUE,_xll.ohTrigger(Trigger,Trigger12M))</f>
        <v>1.5090831810718311E-2</v>
      </c>
      <c r="BD2120" s="320">
        <f>_xll.qlIndexFixing($BE$1,AZ2120,TRUE,_xll.ohTrigger(Trigger,Trigger12M))</f>
        <v>1.4499395525808367E-2</v>
      </c>
    </row>
    <row r="2121" spans="51:56" ht="11.25" customHeight="1" x14ac:dyDescent="0.25">
      <c r="AY2121" s="159" t="s">
        <v>90</v>
      </c>
      <c r="AZ2121" s="158">
        <f>_xll.qlInterestRateIndexFixingDate(Currency&amp;"ibor"&amp;Tenor,BA2121,Trigger)</f>
        <v>54165</v>
      </c>
      <c r="BA2121" s="158">
        <f>_xll.qlCalendarAdvance(Calendar,BA2120,AY2121,"f",,Trigger)</f>
        <v>54169</v>
      </c>
      <c r="BB2121" s="158">
        <f>_xll.qlInterestRateIndexMaturity(Currency&amp;"ibor"&amp;Tenor,BA2121,Trigger)</f>
        <v>54534</v>
      </c>
      <c r="BC2121" s="320">
        <f>_xll.qlIndexFixing($AC$5,AZ2121,TRUE,_xll.ohTrigger(Trigger,Trigger12M))</f>
        <v>1.5089146318952647E-2</v>
      </c>
      <c r="BD2121" s="320">
        <f>_xll.qlIndexFixing($BE$1,AZ2121,TRUE,_xll.ohTrigger(Trigger,Trigger12M))</f>
        <v>1.4496124291931933E-2</v>
      </c>
    </row>
    <row r="2122" spans="51:56" ht="11.25" customHeight="1" x14ac:dyDescent="0.25">
      <c r="AY2122" s="159" t="s">
        <v>90</v>
      </c>
      <c r="AZ2122" s="158">
        <f>_xll.qlInterestRateIndexFixingDate(Currency&amp;"ibor"&amp;Tenor,BA2122,Trigger)</f>
        <v>54172</v>
      </c>
      <c r="BA2122" s="158">
        <f>_xll.qlCalendarAdvance(Calendar,BA2121,AY2122,"f",,Trigger)</f>
        <v>54176</v>
      </c>
      <c r="BB2122" s="158">
        <f>_xll.qlInterestRateIndexMaturity(Currency&amp;"ibor"&amp;Tenor,BA2122,Trigger)</f>
        <v>54541</v>
      </c>
      <c r="BC2122" s="320">
        <f>_xll.qlIndexFixing($AC$5,AZ2122,TRUE,_xll.ohTrigger(Trigger,Trigger12M))</f>
        <v>1.5087457810309277E-2</v>
      </c>
      <c r="BD2122" s="320">
        <f>_xll.qlIndexFixing($BE$1,AZ2122,TRUE,_xll.ohTrigger(Trigger,Trigger12M))</f>
        <v>1.4492842352011445E-2</v>
      </c>
    </row>
    <row r="2123" spans="51:56" ht="11.25" customHeight="1" x14ac:dyDescent="0.25">
      <c r="AY2123" s="159" t="s">
        <v>90</v>
      </c>
      <c r="AZ2123" s="158">
        <f>_xll.qlInterestRateIndexFixingDate(Currency&amp;"ibor"&amp;Tenor,BA2123,Trigger)</f>
        <v>54178</v>
      </c>
      <c r="BA2123" s="158">
        <f>_xll.qlCalendarAdvance(Calendar,BA2122,AY2123,"f",,Trigger)</f>
        <v>54183</v>
      </c>
      <c r="BB2123" s="158">
        <f>_xll.qlInterestRateIndexMaturity(Currency&amp;"ibor"&amp;Tenor,BA2123,Trigger)</f>
        <v>54548</v>
      </c>
      <c r="BC2123" s="320">
        <f>_xll.qlIndexFixing($AC$5,AZ2123,TRUE,_xll.ohTrigger(Trigger,Trigger12M))</f>
        <v>1.508576628480331E-2</v>
      </c>
      <c r="BD2123" s="320">
        <f>_xll.qlIndexFixing($BE$1,AZ2123,TRUE,_xll.ohTrigger(Trigger,Trigger12M))</f>
        <v>1.4489549695405337E-2</v>
      </c>
    </row>
    <row r="2124" spans="51:56" ht="11.25" customHeight="1" x14ac:dyDescent="0.25">
      <c r="AY2124" s="159" t="s">
        <v>90</v>
      </c>
      <c r="AZ2124" s="158">
        <f>_xll.qlInterestRateIndexFixingDate(Currency&amp;"ibor"&amp;Tenor,BA2124,Trigger)</f>
        <v>54186</v>
      </c>
      <c r="BA2124" s="158">
        <f>_xll.qlCalendarAdvance(Calendar,BA2123,AY2124,"f",,Trigger)</f>
        <v>54190</v>
      </c>
      <c r="BB2124" s="158">
        <f>_xll.qlInterestRateIndexMaturity(Currency&amp;"ibor"&amp;Tenor,BA2124,Trigger)</f>
        <v>54555</v>
      </c>
      <c r="BC2124" s="320">
        <f>_xll.qlIndexFixing($AC$5,AZ2124,TRUE,_xll.ohTrigger(Trigger,Trigger12M))</f>
        <v>1.5084071742450736E-2</v>
      </c>
      <c r="BD2124" s="320">
        <f>_xll.qlIndexFixing($BE$1,AZ2124,TRUE,_xll.ohTrigger(Trigger,Trigger12M))</f>
        <v>1.4486246311472037E-2</v>
      </c>
    </row>
    <row r="2125" spans="51:56" ht="11.25" customHeight="1" x14ac:dyDescent="0.25">
      <c r="AY2125" s="159" t="s">
        <v>90</v>
      </c>
      <c r="AZ2125" s="158">
        <f>_xll.qlInterestRateIndexFixingDate(Currency&amp;"ibor"&amp;Tenor,BA2125,Trigger)</f>
        <v>54193</v>
      </c>
      <c r="BA2125" s="158">
        <f>_xll.qlCalendarAdvance(Calendar,BA2124,AY2125,"f",,Trigger)</f>
        <v>54197</v>
      </c>
      <c r="BB2125" s="158">
        <f>_xll.qlInterestRateIndexMaturity(Currency&amp;"ibor"&amp;Tenor,BA2125,Trigger)</f>
        <v>54562</v>
      </c>
      <c r="BC2125" s="320">
        <f>_xll.qlIndexFixing($AC$5,AZ2125,TRUE,_xll.ohTrigger(Trigger,Trigger12M))</f>
        <v>1.5080696602685257E-2</v>
      </c>
      <c r="BD2125" s="320">
        <f>_xll.qlIndexFixing($BE$1,AZ2125,TRUE,_xll.ohTrigger(Trigger,Trigger12M))</f>
        <v>1.4482932189571291E-2</v>
      </c>
    </row>
    <row r="2126" spans="51:56" ht="11.25" customHeight="1" x14ac:dyDescent="0.25">
      <c r="AY2126" s="159" t="s">
        <v>90</v>
      </c>
      <c r="AZ2126" s="158">
        <f>_xll.qlInterestRateIndexFixingDate(Currency&amp;"ibor"&amp;Tenor,BA2126,Trigger)</f>
        <v>54200</v>
      </c>
      <c r="BA2126" s="158">
        <f>_xll.qlCalendarAdvance(Calendar,BA2125,AY2126,"f",,Trigger)</f>
        <v>54204</v>
      </c>
      <c r="BB2126" s="158">
        <f>_xll.qlInterestRateIndexMaturity(Currency&amp;"ibor"&amp;Tenor,BA2126,Trigger)</f>
        <v>54569</v>
      </c>
      <c r="BC2126" s="320">
        <f>_xll.qlIndexFixing($AC$5,AZ2126,TRUE,_xll.ohTrigger(Trigger,Trigger12M))</f>
        <v>1.5076645233374212E-2</v>
      </c>
      <c r="BD2126" s="320">
        <f>_xll.qlIndexFixing($BE$1,AZ2126,TRUE,_xll.ohTrigger(Trigger,Trigger12M))</f>
        <v>1.4479607319062405E-2</v>
      </c>
    </row>
    <row r="2127" spans="51:56" ht="11.25" customHeight="1" x14ac:dyDescent="0.25">
      <c r="AY2127" s="159" t="s">
        <v>90</v>
      </c>
      <c r="AZ2127" s="158">
        <f>_xll.qlInterestRateIndexFixingDate(Currency&amp;"ibor"&amp;Tenor,BA2127,Trigger)</f>
        <v>54207</v>
      </c>
      <c r="BA2127" s="158">
        <f>_xll.qlCalendarAdvance(Calendar,BA2126,AY2127,"f",,Trigger)</f>
        <v>54211</v>
      </c>
      <c r="BB2127" s="158">
        <f>_xll.qlInterestRateIndexMaturity(Currency&amp;"ibor"&amp;Tenor,BA2127,Trigger)</f>
        <v>54576</v>
      </c>
      <c r="BC2127" s="320">
        <f>_xll.qlIndexFixing($AC$5,AZ2127,TRUE,_xll.ohTrigger(Trigger,Trigger12M))</f>
        <v>1.5072588303396061E-2</v>
      </c>
      <c r="BD2127" s="320">
        <f>_xll.qlIndexFixing($BE$1,AZ2127,TRUE,_xll.ohTrigger(Trigger,Trigger12M))</f>
        <v>1.4476271689305559E-2</v>
      </c>
    </row>
    <row r="2128" spans="51:56" ht="11.25" customHeight="1" x14ac:dyDescent="0.25">
      <c r="AY2128" s="159" t="s">
        <v>90</v>
      </c>
      <c r="AZ2128" s="158">
        <f>_xll.qlInterestRateIndexFixingDate(Currency&amp;"ibor"&amp;Tenor,BA2128,Trigger)</f>
        <v>54214</v>
      </c>
      <c r="BA2128" s="158">
        <f>_xll.qlCalendarAdvance(Calendar,BA2127,AY2128,"f",,Trigger)</f>
        <v>54218</v>
      </c>
      <c r="BB2128" s="158">
        <f>_xll.qlInterestRateIndexMaturity(Currency&amp;"ibor"&amp;Tenor,BA2128,Trigger)</f>
        <v>54583</v>
      </c>
      <c r="BC2128" s="320">
        <f>_xll.qlIndexFixing($AC$5,AZ2128,TRUE,_xll.ohTrigger(Trigger,Trigger12M))</f>
        <v>1.5068525812818699E-2</v>
      </c>
      <c r="BD2128" s="320">
        <f>_xll.qlIndexFixing($BE$1,AZ2128,TRUE,_xll.ohTrigger(Trigger,Trigger12M))</f>
        <v>1.4472925289661815E-2</v>
      </c>
    </row>
    <row r="2129" spans="51:56" ht="11.25" customHeight="1" x14ac:dyDescent="0.25">
      <c r="AY2129" s="159" t="s">
        <v>90</v>
      </c>
      <c r="AZ2129" s="158">
        <f>_xll.qlInterestRateIndexFixingDate(Currency&amp;"ibor"&amp;Tenor,BA2129,Trigger)</f>
        <v>54221</v>
      </c>
      <c r="BA2129" s="158">
        <f>_xll.qlCalendarAdvance(Calendar,BA2128,AY2129,"f",,Trigger)</f>
        <v>54225</v>
      </c>
      <c r="BB2129" s="158">
        <f>_xll.qlInterestRateIndexMaturity(Currency&amp;"ibor"&amp;Tenor,BA2129,Trigger)</f>
        <v>54590</v>
      </c>
      <c r="BC2129" s="320">
        <f>_xll.qlIndexFixing($AC$5,AZ2129,TRUE,_xll.ohTrigger(Trigger,Trigger12M))</f>
        <v>1.5064457761709792E-2</v>
      </c>
      <c r="BD2129" s="320">
        <f>_xll.qlIndexFixing($BE$1,AZ2129,TRUE,_xll.ohTrigger(Trigger,Trigger12M))</f>
        <v>1.4469568109492008E-2</v>
      </c>
    </row>
    <row r="2130" spans="51:56" ht="11.25" customHeight="1" x14ac:dyDescent="0.25">
      <c r="AY2130" s="159" t="s">
        <v>90</v>
      </c>
      <c r="AZ2130" s="158">
        <f>_xll.qlInterestRateIndexFixingDate(Currency&amp;"ibor"&amp;Tenor,BA2130,Trigger)</f>
        <v>54228</v>
      </c>
      <c r="BA2130" s="158">
        <f>_xll.qlCalendarAdvance(Calendar,BA2129,AY2130,"f",,Trigger)</f>
        <v>54232</v>
      </c>
      <c r="BB2130" s="158">
        <f>_xll.qlInterestRateIndexMaturity(Currency&amp;"ibor"&amp;Tenor,BA2130,Trigger)</f>
        <v>54597</v>
      </c>
      <c r="BC2130" s="320">
        <f>_xll.qlIndexFixing($AC$5,AZ2130,TRUE,_xll.ohTrigger(Trigger,Trigger12M))</f>
        <v>1.5060384150137454E-2</v>
      </c>
      <c r="BD2130" s="320">
        <f>_xll.qlIndexFixing($BE$1,AZ2130,TRUE,_xll.ohTrigger(Trigger,Trigger12M))</f>
        <v>1.4466200138158075E-2</v>
      </c>
    </row>
    <row r="2131" spans="51:56" ht="11.25" customHeight="1" x14ac:dyDescent="0.25">
      <c r="AY2131" s="159" t="s">
        <v>90</v>
      </c>
      <c r="AZ2131" s="158">
        <f>_xll.qlInterestRateIndexFixingDate(Currency&amp;"ibor"&amp;Tenor,BA2131,Trigger)</f>
        <v>54235</v>
      </c>
      <c r="BA2131" s="158">
        <f>_xll.qlCalendarAdvance(Calendar,BA2130,AY2131,"f",,Trigger)</f>
        <v>54239</v>
      </c>
      <c r="BB2131" s="158">
        <f>_xll.qlInterestRateIndexMaturity(Currency&amp;"ibor"&amp;Tenor,BA2131,Trigger)</f>
        <v>54604</v>
      </c>
      <c r="BC2131" s="320">
        <f>_xll.qlIndexFixing($AC$5,AZ2131,TRUE,_xll.ohTrigger(Trigger,Trigger12M))</f>
        <v>1.5056304978169137E-2</v>
      </c>
      <c r="BD2131" s="320">
        <f>_xll.qlIndexFixing($BE$1,AZ2131,TRUE,_xll.ohTrigger(Trigger,Trigger12M))</f>
        <v>1.446282136502239E-2</v>
      </c>
    </row>
    <row r="2132" spans="51:56" ht="11.25" customHeight="1" x14ac:dyDescent="0.25">
      <c r="AY2132" s="159" t="s">
        <v>90</v>
      </c>
      <c r="AZ2132" s="158">
        <f>_xll.qlInterestRateIndexFixingDate(Currency&amp;"ibor"&amp;Tenor,BA2132,Trigger)</f>
        <v>54242</v>
      </c>
      <c r="BA2132" s="158">
        <f>_xll.qlCalendarAdvance(Calendar,BA2131,AY2132,"f",,Trigger)</f>
        <v>54246</v>
      </c>
      <c r="BB2132" s="158">
        <f>_xll.qlInterestRateIndexMaturity(Currency&amp;"ibor"&amp;Tenor,BA2132,Trigger)</f>
        <v>54611</v>
      </c>
      <c r="BC2132" s="320">
        <f>_xll.qlIndexFixing($AC$5,AZ2132,TRUE,_xll.ohTrigger(Trigger,Trigger12M))</f>
        <v>1.5052220245873389E-2</v>
      </c>
      <c r="BD2132" s="320">
        <f>_xll.qlIndexFixing($BE$1,AZ2132,TRUE,_xll.ohTrigger(Trigger,Trigger12M))</f>
        <v>1.4459431779447319E-2</v>
      </c>
    </row>
    <row r="2133" spans="51:56" ht="11.25" customHeight="1" x14ac:dyDescent="0.25">
      <c r="AY2133" s="159" t="s">
        <v>90</v>
      </c>
      <c r="AZ2133" s="158">
        <f>_xll.qlInterestRateIndexFixingDate(Currency&amp;"ibor"&amp;Tenor,BA2133,Trigger)</f>
        <v>54249</v>
      </c>
      <c r="BA2133" s="158">
        <f>_xll.qlCalendarAdvance(Calendar,BA2132,AY2133,"f",,Trigger)</f>
        <v>54253</v>
      </c>
      <c r="BB2133" s="158">
        <f>_xll.qlInterestRateIndexMaturity(Currency&amp;"ibor"&amp;Tenor,BA2133,Trigger)</f>
        <v>54618</v>
      </c>
      <c r="BC2133" s="320">
        <f>_xll.qlIndexFixing($AC$5,AZ2133,TRUE,_xll.ohTrigger(Trigger,Trigger12M))</f>
        <v>1.5048129953318537E-2</v>
      </c>
      <c r="BD2133" s="320">
        <f>_xll.qlIndexFixing($BE$1,AZ2133,TRUE,_xll.ohTrigger(Trigger,Trigger12M))</f>
        <v>1.4456031370796117E-2</v>
      </c>
    </row>
    <row r="2134" spans="51:56" ht="11.25" customHeight="1" x14ac:dyDescent="0.25">
      <c r="AY2134" s="159" t="s">
        <v>90</v>
      </c>
      <c r="AZ2134" s="158">
        <f>_xll.qlInterestRateIndexFixingDate(Currency&amp;"ibor"&amp;Tenor,BA2134,Trigger)</f>
        <v>54256</v>
      </c>
      <c r="BA2134" s="158">
        <f>_xll.qlCalendarAdvance(Calendar,BA2133,AY2134,"f",,Trigger)</f>
        <v>54260</v>
      </c>
      <c r="BB2134" s="158">
        <f>_xll.qlInterestRateIndexMaturity(Currency&amp;"ibor"&amp;Tenor,BA2134,Trigger)</f>
        <v>54625</v>
      </c>
      <c r="BC2134" s="320">
        <f>_xll.qlIndexFixing($AC$5,AZ2134,TRUE,_xll.ohTrigger(Trigger,Trigger12M))</f>
        <v>1.5044034100572257E-2</v>
      </c>
      <c r="BD2134" s="320">
        <f>_xll.qlIndexFixing($BE$1,AZ2134,TRUE,_xll.ohTrigger(Trigger,Trigger12M))</f>
        <v>1.4452620128432028E-2</v>
      </c>
    </row>
    <row r="2135" spans="51:56" ht="11.25" customHeight="1" x14ac:dyDescent="0.25">
      <c r="AY2135" s="159" t="s">
        <v>90</v>
      </c>
      <c r="AZ2135" s="158">
        <f>_xll.qlInterestRateIndexFixingDate(Currency&amp;"ibor"&amp;Tenor,BA2135,Trigger)</f>
        <v>54263</v>
      </c>
      <c r="BA2135" s="158">
        <f>_xll.qlCalendarAdvance(Calendar,BA2134,AY2135,"f",,Trigger)</f>
        <v>54267</v>
      </c>
      <c r="BB2135" s="158">
        <f>_xll.qlInterestRateIndexMaturity(Currency&amp;"ibor"&amp;Tenor,BA2135,Trigger)</f>
        <v>54632</v>
      </c>
      <c r="BC2135" s="320">
        <f>_xll.qlIndexFixing($AC$5,AZ2135,TRUE,_xll.ohTrigger(Trigger,Trigger12M))</f>
        <v>1.5039932687703093E-2</v>
      </c>
      <c r="BD2135" s="320">
        <f>_xll.qlIndexFixing($BE$1,AZ2135,TRUE,_xll.ohTrigger(Trigger,Trigger12M))</f>
        <v>1.4449198041720054E-2</v>
      </c>
    </row>
    <row r="2136" spans="51:56" ht="11.25" customHeight="1" x14ac:dyDescent="0.25">
      <c r="AY2136" s="159" t="s">
        <v>90</v>
      </c>
      <c r="AZ2136" s="158">
        <f>_xll.qlInterestRateIndexFixingDate(Currency&amp;"ibor"&amp;Tenor,BA2136,Trigger)</f>
        <v>54270</v>
      </c>
      <c r="BA2136" s="158">
        <f>_xll.qlCalendarAdvance(Calendar,BA2135,AY2136,"f",,Trigger)</f>
        <v>54274</v>
      </c>
      <c r="BB2136" s="158">
        <f>_xll.qlInterestRateIndexMaturity(Currency&amp;"ibor"&amp;Tenor,BA2136,Trigger)</f>
        <v>54639</v>
      </c>
      <c r="BC2136" s="320">
        <f>_xll.qlIndexFixing($AC$5,AZ2136,TRUE,_xll.ohTrigger(Trigger,Trigger12M))</f>
        <v>1.5035825714780031E-2</v>
      </c>
      <c r="BD2136" s="320">
        <f>_xll.qlIndexFixing($BE$1,AZ2136,TRUE,_xll.ohTrigger(Trigger,Trigger12M))</f>
        <v>1.4445765100024099E-2</v>
      </c>
    </row>
    <row r="2137" spans="51:56" ht="11.25" customHeight="1" x14ac:dyDescent="0.25">
      <c r="AY2137" s="159" t="s">
        <v>90</v>
      </c>
      <c r="AZ2137" s="158">
        <f>_xll.qlInterestRateIndexFixingDate(Currency&amp;"ibor"&amp;Tenor,BA2137,Trigger)</f>
        <v>54277</v>
      </c>
      <c r="BA2137" s="158">
        <f>_xll.qlCalendarAdvance(Calendar,BA2136,AY2137,"f",,Trigger)</f>
        <v>54281</v>
      </c>
      <c r="BB2137" s="158">
        <f>_xll.qlInterestRateIndexMaturity(Currency&amp;"ibor"&amp;Tenor,BA2137,Trigger)</f>
        <v>54646</v>
      </c>
      <c r="BC2137" s="320">
        <f>_xll.qlIndexFixing($AC$5,AZ2137,TRUE,_xll.ohTrigger(Trigger,Trigger12M))</f>
        <v>1.5031713181871183E-2</v>
      </c>
      <c r="BD2137" s="320">
        <f>_xll.qlIndexFixing($BE$1,AZ2137,TRUE,_xll.ohTrigger(Trigger,Trigger12M))</f>
        <v>1.4442321292709823E-2</v>
      </c>
    </row>
    <row r="2138" spans="51:56" ht="11.25" customHeight="1" x14ac:dyDescent="0.25">
      <c r="AY2138" s="159" t="s">
        <v>90</v>
      </c>
      <c r="AZ2138" s="158">
        <f>_xll.qlInterestRateIndexFixingDate(Currency&amp;"ibor"&amp;Tenor,BA2138,Trigger)</f>
        <v>54284</v>
      </c>
      <c r="BA2138" s="158">
        <f>_xll.qlCalendarAdvance(Calendar,BA2137,AY2138,"f",,Trigger)</f>
        <v>54288</v>
      </c>
      <c r="BB2138" s="158">
        <f>_xll.qlInterestRateIndexMaturity(Currency&amp;"ibor"&amp;Tenor,BA2138,Trigger)</f>
        <v>54653</v>
      </c>
      <c r="BC2138" s="320">
        <f>_xll.qlIndexFixing($AC$5,AZ2138,TRUE,_xll.ohTrigger(Trigger,Trigger12M))</f>
        <v>1.5027595089045316E-2</v>
      </c>
      <c r="BD2138" s="320">
        <f>_xll.qlIndexFixing($BE$1,AZ2138,TRUE,_xll.ohTrigger(Trigger,Trigger12M))</f>
        <v>1.443886660914266E-2</v>
      </c>
    </row>
    <row r="2139" spans="51:56" ht="11.25" customHeight="1" x14ac:dyDescent="0.25">
      <c r="AY2139" s="159" t="s">
        <v>90</v>
      </c>
      <c r="AZ2139" s="158">
        <f>_xll.qlInterestRateIndexFixingDate(Currency&amp;"ibor"&amp;Tenor,BA2139,Trigger)</f>
        <v>54291</v>
      </c>
      <c r="BA2139" s="158">
        <f>_xll.qlCalendarAdvance(Calendar,BA2138,AY2139,"f",,Trigger)</f>
        <v>54295</v>
      </c>
      <c r="BB2139" s="158">
        <f>_xll.qlInterestRateIndexMaturity(Currency&amp;"ibor"&amp;Tenor,BA2139,Trigger)</f>
        <v>54660</v>
      </c>
      <c r="BC2139" s="320">
        <f>_xll.qlIndexFixing($AC$5,AZ2139,TRUE,_xll.ohTrigger(Trigger,Trigger12M))</f>
        <v>1.5023471436371415E-2</v>
      </c>
      <c r="BD2139" s="320">
        <f>_xll.qlIndexFixing($BE$1,AZ2139,TRUE,_xll.ohTrigger(Trigger,Trigger12M))</f>
        <v>1.4435401038688709E-2</v>
      </c>
    </row>
    <row r="2140" spans="51:56" ht="11.25" customHeight="1" x14ac:dyDescent="0.25">
      <c r="AY2140" s="159" t="s">
        <v>90</v>
      </c>
      <c r="AZ2140" s="158">
        <f>_xll.qlInterestRateIndexFixingDate(Currency&amp;"ibor"&amp;Tenor,BA2140,Trigger)</f>
        <v>54298</v>
      </c>
      <c r="BA2140" s="158">
        <f>_xll.qlCalendarAdvance(Calendar,BA2139,AY2140,"f",,Trigger)</f>
        <v>54302</v>
      </c>
      <c r="BB2140" s="158">
        <f>_xll.qlInterestRateIndexMaturity(Currency&amp;"ibor"&amp;Tenor,BA2140,Trigger)</f>
        <v>54667</v>
      </c>
      <c r="BC2140" s="320">
        <f>_xll.qlIndexFixing($AC$5,AZ2140,TRUE,_xll.ohTrigger(Trigger,Trigger12M))</f>
        <v>1.5019342223917589E-2</v>
      </c>
      <c r="BD2140" s="320">
        <f>_xll.qlIndexFixing($BE$1,AZ2140,TRUE,_xll.ohTrigger(Trigger,Trigger12M))</f>
        <v>1.4431924570715158E-2</v>
      </c>
    </row>
    <row r="2141" spans="51:56" ht="11.25" customHeight="1" x14ac:dyDescent="0.25">
      <c r="AY2141" s="159" t="s">
        <v>90</v>
      </c>
      <c r="AZ2141" s="158">
        <f>_xll.qlInterestRateIndexFixingDate(Currency&amp;"ibor"&amp;Tenor,BA2141,Trigger)</f>
        <v>54305</v>
      </c>
      <c r="BA2141" s="158">
        <f>_xll.qlCalendarAdvance(Calendar,BA2140,AY2141,"f",,Trigger)</f>
        <v>54309</v>
      </c>
      <c r="BB2141" s="158">
        <f>_xll.qlInterestRateIndexMaturity(Currency&amp;"ibor"&amp;Tenor,BA2141,Trigger)</f>
        <v>54674</v>
      </c>
      <c r="BC2141" s="320">
        <f>_xll.qlIndexFixing($AC$5,AZ2141,TRUE,_xll.ohTrigger(Trigger,Trigger12M))</f>
        <v>1.5015207451753262E-2</v>
      </c>
      <c r="BD2141" s="320">
        <f>_xll.qlIndexFixing($BE$1,AZ2141,TRUE,_xll.ohTrigger(Trigger,Trigger12M))</f>
        <v>1.4428437194588542E-2</v>
      </c>
    </row>
    <row r="2142" spans="51:56" ht="11.25" customHeight="1" x14ac:dyDescent="0.25">
      <c r="AY2142" s="159" t="s">
        <v>90</v>
      </c>
      <c r="AZ2142" s="158">
        <f>_xll.qlInterestRateIndexFixingDate(Currency&amp;"ibor"&amp;Tenor,BA2142,Trigger)</f>
        <v>54312</v>
      </c>
      <c r="BA2142" s="158">
        <f>_xll.qlCalendarAdvance(Calendar,BA2141,AY2142,"f",,Trigger)</f>
        <v>54316</v>
      </c>
      <c r="BB2142" s="158">
        <f>_xll.qlInterestRateIndexMaturity(Currency&amp;"ibor"&amp;Tenor,BA2142,Trigger)</f>
        <v>54681</v>
      </c>
      <c r="BC2142" s="320">
        <f>_xll.qlIndexFixing($AC$5,AZ2142,TRUE,_xll.ohTrigger(Trigger,Trigger12M))</f>
        <v>1.5011067119947423E-2</v>
      </c>
      <c r="BD2142" s="320">
        <f>_xll.qlIndexFixing($BE$1,AZ2142,TRUE,_xll.ohTrigger(Trigger,Trigger12M))</f>
        <v>1.4424938899677145E-2</v>
      </c>
    </row>
    <row r="2143" spans="51:56" ht="11.25" customHeight="1" x14ac:dyDescent="0.25">
      <c r="AY2143" s="159" t="s">
        <v>90</v>
      </c>
      <c r="AZ2143" s="158">
        <f>_xll.qlInterestRateIndexFixingDate(Currency&amp;"ibor"&amp;Tenor,BA2143,Trigger)</f>
        <v>54319</v>
      </c>
      <c r="BA2143" s="158">
        <f>_xll.qlCalendarAdvance(Calendar,BA2142,AY2143,"f",,Trigger)</f>
        <v>54323</v>
      </c>
      <c r="BB2143" s="158">
        <f>_xll.qlInterestRateIndexMaturity(Currency&amp;"ibor"&amp;Tenor,BA2143,Trigger)</f>
        <v>54688</v>
      </c>
      <c r="BC2143" s="320">
        <f>_xll.qlIndexFixing($AC$5,AZ2143,TRUE,_xll.ohTrigger(Trigger,Trigger12M))</f>
        <v>1.5006921228569054E-2</v>
      </c>
      <c r="BD2143" s="320">
        <f>_xll.qlIndexFixing($BE$1,AZ2143,TRUE,_xll.ohTrigger(Trigger,Trigger12M))</f>
        <v>1.4421429675348379E-2</v>
      </c>
    </row>
    <row r="2144" spans="51:56" ht="11.25" customHeight="1" x14ac:dyDescent="0.25">
      <c r="AY2144" s="159" t="s">
        <v>90</v>
      </c>
      <c r="AZ2144" s="158">
        <f>_xll.qlInterestRateIndexFixingDate(Currency&amp;"ibor"&amp;Tenor,BA2144,Trigger)</f>
        <v>54326</v>
      </c>
      <c r="BA2144" s="158">
        <f>_xll.qlCalendarAdvance(Calendar,BA2143,AY2144,"f",,Trigger)</f>
        <v>54330</v>
      </c>
      <c r="BB2144" s="158">
        <f>_xll.qlInterestRateIndexMaturity(Currency&amp;"ibor"&amp;Tenor,BA2144,Trigger)</f>
        <v>54695</v>
      </c>
      <c r="BC2144" s="320">
        <f>_xll.qlIndexFixing($AC$5,AZ2144,TRUE,_xll.ohTrigger(Trigger,Trigger12M))</f>
        <v>1.500276977768758E-2</v>
      </c>
      <c r="BD2144" s="320">
        <f>_xll.qlIndexFixing($BE$1,AZ2144,TRUE,_xll.ohTrigger(Trigger,Trigger12M))</f>
        <v>1.4417909510971621E-2</v>
      </c>
    </row>
    <row r="2145" spans="51:56" ht="11.25" customHeight="1" x14ac:dyDescent="0.25">
      <c r="AY2145" s="159" t="s">
        <v>90</v>
      </c>
      <c r="AZ2145" s="158">
        <f>_xll.qlInterestRateIndexFixingDate(Currency&amp;"ibor"&amp;Tenor,BA2145,Trigger)</f>
        <v>54333</v>
      </c>
      <c r="BA2145" s="158">
        <f>_xll.qlCalendarAdvance(Calendar,BA2144,AY2145,"f",,Trigger)</f>
        <v>54337</v>
      </c>
      <c r="BB2145" s="158">
        <f>_xll.qlInterestRateIndexMaturity(Currency&amp;"ibor"&amp;Tenor,BA2145,Trigger)</f>
        <v>54702</v>
      </c>
      <c r="BC2145" s="320">
        <f>_xll.qlIndexFixing($AC$5,AZ2145,TRUE,_xll.ohTrigger(Trigger,Trigger12M))</f>
        <v>1.4998612767371989E-2</v>
      </c>
      <c r="BD2145" s="320">
        <f>_xll.qlIndexFixing($BE$1,AZ2145,TRUE,_xll.ohTrigger(Trigger,Trigger12M))</f>
        <v>1.4414378395916033E-2</v>
      </c>
    </row>
    <row r="2146" spans="51:56" ht="11.25" customHeight="1" x14ac:dyDescent="0.25">
      <c r="AY2146" s="159" t="s">
        <v>90</v>
      </c>
      <c r="AZ2146" s="158">
        <f>_xll.qlInterestRateIndexFixingDate(Currency&amp;"ibor"&amp;Tenor,BA2146,Trigger)</f>
        <v>54340</v>
      </c>
      <c r="BA2146" s="158">
        <f>_xll.qlCalendarAdvance(Calendar,BA2145,AY2146,"f",,Trigger)</f>
        <v>54344</v>
      </c>
      <c r="BB2146" s="158">
        <f>_xll.qlInterestRateIndexMaturity(Currency&amp;"ibor"&amp;Tenor,BA2146,Trigger)</f>
        <v>54709</v>
      </c>
      <c r="BC2146" s="320">
        <f>_xll.qlIndexFixing($AC$5,AZ2146,TRUE,_xll.ohTrigger(Trigger,Trigger12M))</f>
        <v>1.4994450197691921E-2</v>
      </c>
      <c r="BD2146" s="320">
        <f>_xll.qlIndexFixing($BE$1,AZ2146,TRUE,_xll.ohTrigger(Trigger,Trigger12M))</f>
        <v>1.4410836319550776E-2</v>
      </c>
    </row>
    <row r="2147" spans="51:56" ht="11.25" customHeight="1" x14ac:dyDescent="0.25">
      <c r="AY2147" s="159" t="s">
        <v>90</v>
      </c>
      <c r="AZ2147" s="158">
        <f>_xll.qlInterestRateIndexFixingDate(Currency&amp;"ibor"&amp;Tenor,BA2147,Trigger)</f>
        <v>54347</v>
      </c>
      <c r="BA2147" s="158">
        <f>_xll.qlCalendarAdvance(Calendar,BA2146,AY2147,"f",,Trigger)</f>
        <v>54351</v>
      </c>
      <c r="BB2147" s="158">
        <f>_xll.qlInterestRateIndexMaturity(Currency&amp;"ibor"&amp;Tenor,BA2147,Trigger)</f>
        <v>54716</v>
      </c>
      <c r="BC2147" s="320">
        <f>_xll.qlIndexFixing($AC$5,AZ2147,TRUE,_xll.ohTrigger(Trigger,Trigger12M))</f>
        <v>1.4990282068716802E-2</v>
      </c>
      <c r="BD2147" s="320">
        <f>_xll.qlIndexFixing($BE$1,AZ2147,TRUE,_xll.ohTrigger(Trigger,Trigger12M))</f>
        <v>1.4407283271246765E-2</v>
      </c>
    </row>
    <row r="2148" spans="51:56" ht="11.25" customHeight="1" x14ac:dyDescent="0.25">
      <c r="AY2148" s="159" t="s">
        <v>90</v>
      </c>
      <c r="AZ2148" s="158">
        <f>_xll.qlInterestRateIndexFixingDate(Currency&amp;"ibor"&amp;Tenor,BA2148,Trigger)</f>
        <v>54354</v>
      </c>
      <c r="BA2148" s="158">
        <f>_xll.qlCalendarAdvance(Calendar,BA2147,AY2148,"f",,Trigger)</f>
        <v>54358</v>
      </c>
      <c r="BB2148" s="158">
        <f>_xll.qlInterestRateIndexMaturity(Currency&amp;"ibor"&amp;Tenor,BA2148,Trigger)</f>
        <v>54723</v>
      </c>
      <c r="BC2148" s="320">
        <f>_xll.qlIndexFixing($AC$5,AZ2148,TRUE,_xll.ohTrigger(Trigger,Trigger12M))</f>
        <v>1.4986108380515837E-2</v>
      </c>
      <c r="BD2148" s="320">
        <f>_xll.qlIndexFixing($BE$1,AZ2148,TRUE,_xll.ohTrigger(Trigger,Trigger12M))</f>
        <v>1.4403719240374474E-2</v>
      </c>
    </row>
    <row r="2149" spans="51:56" ht="11.25" customHeight="1" x14ac:dyDescent="0.25">
      <c r="AY2149" s="159" t="s">
        <v>90</v>
      </c>
      <c r="AZ2149" s="158">
        <f>_xll.qlInterestRateIndexFixingDate(Currency&amp;"ibor"&amp;Tenor,BA2149,Trigger)</f>
        <v>54361</v>
      </c>
      <c r="BA2149" s="158">
        <f>_xll.qlCalendarAdvance(Calendar,BA2148,AY2149,"f",,Trigger)</f>
        <v>54365</v>
      </c>
      <c r="BB2149" s="158">
        <f>_xll.qlInterestRateIndexMaturity(Currency&amp;"ibor"&amp;Tenor,BA2149,Trigger)</f>
        <v>54730</v>
      </c>
      <c r="BC2149" s="320">
        <f>_xll.qlIndexFixing($AC$5,AZ2149,TRUE,_xll.ohTrigger(Trigger,Trigger12M))</f>
        <v>1.4981929133159324E-2</v>
      </c>
      <c r="BD2149" s="320">
        <f>_xll.qlIndexFixing($BE$1,AZ2149,TRUE,_xll.ohTrigger(Trigger,Trigger12M))</f>
        <v>1.4400144216305038E-2</v>
      </c>
    </row>
    <row r="2150" spans="51:56" ht="11.25" customHeight="1" x14ac:dyDescent="0.25">
      <c r="AY2150" s="159" t="s">
        <v>90</v>
      </c>
      <c r="AZ2150" s="158">
        <f>_xll.qlInterestRateIndexFixingDate(Currency&amp;"ibor"&amp;Tenor,BA2150,Trigger)</f>
        <v>54368</v>
      </c>
      <c r="BA2150" s="158">
        <f>_xll.qlCalendarAdvance(Calendar,BA2149,AY2150,"f",,Trigger)</f>
        <v>54372</v>
      </c>
      <c r="BB2150" s="158">
        <f>_xll.qlInterestRateIndexMaturity(Currency&amp;"ibor"&amp;Tenor,BA2150,Trigger)</f>
        <v>54737</v>
      </c>
      <c r="BC2150" s="320">
        <f>_xll.qlIndexFixing($AC$5,AZ2150,TRUE,_xll.ohTrigger(Trigger,Trigger12M))</f>
        <v>1.4977744326716688E-2</v>
      </c>
      <c r="BD2150" s="320">
        <f>_xll.qlIndexFixing($BE$1,AZ2150,TRUE,_xll.ohTrigger(Trigger,Trigger12M))</f>
        <v>1.4396558188410461E-2</v>
      </c>
    </row>
    <row r="2151" spans="51:56" ht="11.25" customHeight="1" x14ac:dyDescent="0.25">
      <c r="AY2151" s="159" t="s">
        <v>90</v>
      </c>
      <c r="AZ2151" s="158">
        <f>_xll.qlInterestRateIndexFixingDate(Currency&amp;"ibor"&amp;Tenor,BA2151,Trigger)</f>
        <v>54375</v>
      </c>
      <c r="BA2151" s="158">
        <f>_xll.qlCalendarAdvance(Calendar,BA2150,AY2151,"f",,Trigger)</f>
        <v>54379</v>
      </c>
      <c r="BB2151" s="158">
        <f>_xll.qlInterestRateIndexMaturity(Currency&amp;"ibor"&amp;Tenor,BA2151,Trigger)</f>
        <v>54744</v>
      </c>
      <c r="BC2151" s="320">
        <f>_xll.qlIndexFixing($AC$5,AZ2151,TRUE,_xll.ohTrigger(Trigger,Trigger12M))</f>
        <v>1.4973553961257572E-2</v>
      </c>
      <c r="BD2151" s="320">
        <f>_xll.qlIndexFixing($BE$1,AZ2151,TRUE,_xll.ohTrigger(Trigger,Trigger12M))</f>
        <v>1.4392961146062755E-2</v>
      </c>
    </row>
    <row r="2152" spans="51:56" ht="11.25" customHeight="1" x14ac:dyDescent="0.25">
      <c r="AY2152" s="159" t="s">
        <v>90</v>
      </c>
      <c r="AZ2152" s="158">
        <f>_xll.qlInterestRateIndexFixingDate(Currency&amp;"ibor"&amp;Tenor,BA2152,Trigger)</f>
        <v>54382</v>
      </c>
      <c r="BA2152" s="158">
        <f>_xll.qlCalendarAdvance(Calendar,BA2151,AY2152,"f",,Trigger)</f>
        <v>54386</v>
      </c>
      <c r="BB2152" s="158">
        <f>_xll.qlInterestRateIndexMaturity(Currency&amp;"ibor"&amp;Tenor,BA2152,Trigger)</f>
        <v>54751</v>
      </c>
      <c r="BC2152" s="320">
        <f>_xll.qlIndexFixing($AC$5,AZ2152,TRUE,_xll.ohTrigger(Trigger,Trigger12M))</f>
        <v>1.4969358036852277E-2</v>
      </c>
      <c r="BD2152" s="320">
        <f>_xll.qlIndexFixing($BE$1,AZ2152,TRUE,_xll.ohTrigger(Trigger,Trigger12M))</f>
        <v>1.4389353078635021E-2</v>
      </c>
    </row>
    <row r="2153" spans="51:56" ht="11.25" customHeight="1" x14ac:dyDescent="0.25">
      <c r="AY2153" s="159" t="s">
        <v>90</v>
      </c>
      <c r="AZ2153" s="158">
        <f>_xll.qlInterestRateIndexFixingDate(Currency&amp;"ibor"&amp;Tenor,BA2153,Trigger)</f>
        <v>54389</v>
      </c>
      <c r="BA2153" s="158">
        <f>_xll.qlCalendarAdvance(Calendar,BA2152,AY2153,"f",,Trigger)</f>
        <v>54393</v>
      </c>
      <c r="BB2153" s="158">
        <f>_xll.qlInterestRateIndexMaturity(Currency&amp;"ibor"&amp;Tenor,BA2153,Trigger)</f>
        <v>54758</v>
      </c>
      <c r="BC2153" s="320">
        <f>_xll.qlIndexFixing($AC$5,AZ2153,TRUE,_xll.ohTrigger(Trigger,Trigger12M))</f>
        <v>1.4965156553570664E-2</v>
      </c>
      <c r="BD2153" s="320">
        <f>_xll.qlIndexFixing($BE$1,AZ2153,TRUE,_xll.ohTrigger(Trigger,Trigger12M))</f>
        <v>1.4385733975500583E-2</v>
      </c>
    </row>
    <row r="2154" spans="51:56" ht="11.25" customHeight="1" x14ac:dyDescent="0.25">
      <c r="AY2154" s="159" t="s">
        <v>90</v>
      </c>
      <c r="AZ2154" s="158">
        <f>_xll.qlInterestRateIndexFixingDate(Currency&amp;"ibor"&amp;Tenor,BA2154,Trigger)</f>
        <v>54396</v>
      </c>
      <c r="BA2154" s="158">
        <f>_xll.qlCalendarAdvance(Calendar,BA2153,AY2154,"f",,Trigger)</f>
        <v>54400</v>
      </c>
      <c r="BB2154" s="158">
        <f>_xll.qlInterestRateIndexMaturity(Currency&amp;"ibor"&amp;Tenor,BA2154,Trigger)</f>
        <v>54765</v>
      </c>
      <c r="BC2154" s="320">
        <f>_xll.qlIndexFixing($AC$5,AZ2154,TRUE,_xll.ohTrigger(Trigger,Trigger12M))</f>
        <v>1.4960949511483031E-2</v>
      </c>
      <c r="BD2154" s="320">
        <f>_xll.qlIndexFixing($BE$1,AZ2154,TRUE,_xll.ohTrigger(Trigger,Trigger12M))</f>
        <v>1.43821038260332E-2</v>
      </c>
    </row>
    <row r="2155" spans="51:56" ht="11.25" customHeight="1" x14ac:dyDescent="0.25">
      <c r="AY2155" s="159" t="s">
        <v>90</v>
      </c>
      <c r="AZ2155" s="158">
        <f>_xll.qlInterestRateIndexFixingDate(Currency&amp;"ibor"&amp;Tenor,BA2155,Trigger)</f>
        <v>54403</v>
      </c>
      <c r="BA2155" s="158">
        <f>_xll.qlCalendarAdvance(Calendar,BA2154,AY2155,"f",,Trigger)</f>
        <v>54407</v>
      </c>
      <c r="BB2155" s="158">
        <f>_xll.qlInterestRateIndexMaturity(Currency&amp;"ibor"&amp;Tenor,BA2155,Trigger)</f>
        <v>54772</v>
      </c>
      <c r="BC2155" s="320">
        <f>_xll.qlIndexFixing($AC$5,AZ2155,TRUE,_xll.ohTrigger(Trigger,Trigger12M))</f>
        <v>1.4956736910659463E-2</v>
      </c>
      <c r="BD2155" s="320">
        <f>_xll.qlIndexFixing($BE$1,AZ2155,TRUE,_xll.ohTrigger(Trigger,Trigger12M))</f>
        <v>1.4378462619607072E-2</v>
      </c>
    </row>
    <row r="2156" spans="51:56" ht="11.25" customHeight="1" x14ac:dyDescent="0.25">
      <c r="AY2156" s="159" t="s">
        <v>90</v>
      </c>
      <c r="AZ2156" s="158">
        <f>_xll.qlInterestRateIndexFixingDate(Currency&amp;"ibor"&amp;Tenor,BA2156,Trigger)</f>
        <v>54410</v>
      </c>
      <c r="BA2156" s="158">
        <f>_xll.qlCalendarAdvance(Calendar,BA2155,AY2156,"f",,Trigger)</f>
        <v>54414</v>
      </c>
      <c r="BB2156" s="158">
        <f>_xll.qlInterestRateIndexMaturity(Currency&amp;"ibor"&amp;Tenor,BA2156,Trigger)</f>
        <v>54779</v>
      </c>
      <c r="BC2156" s="320">
        <f>_xll.qlIndexFixing($AC$5,AZ2156,TRUE,_xll.ohTrigger(Trigger,Trigger12M))</f>
        <v>1.4952518751169817E-2</v>
      </c>
      <c r="BD2156" s="320">
        <f>_xll.qlIndexFixing($BE$1,AZ2156,TRUE,_xll.ohTrigger(Trigger,Trigger12M))</f>
        <v>1.4374810345597273E-2</v>
      </c>
    </row>
    <row r="2157" spans="51:56" ht="11.25" customHeight="1" x14ac:dyDescent="0.25">
      <c r="AY2157" s="159" t="s">
        <v>90</v>
      </c>
      <c r="AZ2157" s="158">
        <f>_xll.qlInterestRateIndexFixingDate(Currency&amp;"ibor"&amp;Tenor,BA2157,Trigger)</f>
        <v>54416</v>
      </c>
      <c r="BA2157" s="158">
        <f>_xll.qlCalendarAdvance(Calendar,BA2156,AY2157,"f",,Trigger)</f>
        <v>54421</v>
      </c>
      <c r="BB2157" s="158">
        <f>_xll.qlInterestRateIndexMaturity(Currency&amp;"ibor"&amp;Tenor,BA2157,Trigger)</f>
        <v>54786</v>
      </c>
      <c r="BC2157" s="320">
        <f>_xll.qlIndexFixing($AC$5,AZ2157,TRUE,_xll.ohTrigger(Trigger,Trigger12M))</f>
        <v>1.4948295033085273E-2</v>
      </c>
      <c r="BD2157" s="320">
        <f>_xll.qlIndexFixing($BE$1,AZ2157,TRUE,_xll.ohTrigger(Trigger,Trigger12M))</f>
        <v>1.4371146993379314E-2</v>
      </c>
    </row>
    <row r="2158" spans="51:56" ht="11.25" customHeight="1" x14ac:dyDescent="0.25">
      <c r="AY2158" s="159" t="s">
        <v>90</v>
      </c>
      <c r="AZ2158" s="158">
        <f>_xll.qlInterestRateIndexFixingDate(Currency&amp;"ibor"&amp;Tenor,BA2158,Trigger)</f>
        <v>54423</v>
      </c>
      <c r="BA2158" s="158">
        <f>_xll.qlCalendarAdvance(Calendar,BA2157,AY2158,"f",,Trigger)</f>
        <v>54428</v>
      </c>
      <c r="BB2158" s="158">
        <f>_xll.qlInterestRateIndexMaturity(Currency&amp;"ibor"&amp;Tenor,BA2158,Trigger)</f>
        <v>54793</v>
      </c>
      <c r="BC2158" s="320">
        <f>_xll.qlIndexFixing($AC$5,AZ2158,TRUE,_xll.ohTrigger(Trigger,Trigger12M))</f>
        <v>1.4944065756476129E-2</v>
      </c>
      <c r="BD2158" s="320">
        <f>_xll.qlIndexFixing($BE$1,AZ2158,TRUE,_xll.ohTrigger(Trigger,Trigger12M))</f>
        <v>1.4367472552329147E-2</v>
      </c>
    </row>
    <row r="2159" spans="51:56" ht="11.25" customHeight="1" x14ac:dyDescent="0.25">
      <c r="AY2159" s="159" t="s">
        <v>90</v>
      </c>
      <c r="AZ2159" s="158">
        <f>_xll.qlInterestRateIndexFixingDate(Currency&amp;"ibor"&amp;Tenor,BA2159,Trigger)</f>
        <v>54431</v>
      </c>
      <c r="BA2159" s="158">
        <f>_xll.qlCalendarAdvance(Calendar,BA2158,AY2159,"f",,Trigger)</f>
        <v>54435</v>
      </c>
      <c r="BB2159" s="158">
        <f>_xll.qlInterestRateIndexMaturity(Currency&amp;"ibor"&amp;Tenor,BA2159,Trigger)</f>
        <v>54800</v>
      </c>
      <c r="BC2159" s="320">
        <f>_xll.qlIndexFixing($AC$5,AZ2159,TRUE,_xll.ohTrigger(Trigger,Trigger12M))</f>
        <v>1.4939830921412687E-2</v>
      </c>
      <c r="BD2159" s="320">
        <f>_xll.qlIndexFixing($BE$1,AZ2159,TRUE,_xll.ohTrigger(Trigger,Trigger12M))</f>
        <v>1.436378701182294E-2</v>
      </c>
    </row>
    <row r="2160" spans="51:56" ht="11.25" customHeight="1" x14ac:dyDescent="0.25">
      <c r="AY2160" s="159" t="s">
        <v>90</v>
      </c>
      <c r="AZ2160" s="158">
        <f>_xll.qlInterestRateIndexFixingDate(Currency&amp;"ibor"&amp;Tenor,BA2160,Trigger)</f>
        <v>54438</v>
      </c>
      <c r="BA2160" s="158">
        <f>_xll.qlCalendarAdvance(Calendar,BA2159,AY2160,"f",,Trigger)</f>
        <v>54442</v>
      </c>
      <c r="BB2160" s="158">
        <f>_xll.qlInterestRateIndexMaturity(Currency&amp;"ibor"&amp;Tenor,BA2160,Trigger)</f>
        <v>54807</v>
      </c>
      <c r="BC2160" s="320">
        <f>_xll.qlIndexFixing($AC$5,AZ2160,TRUE,_xll.ohTrigger(Trigger,Trigger12M))</f>
        <v>1.4935590527965462E-2</v>
      </c>
      <c r="BD2160" s="320">
        <f>_xll.qlIndexFixing($BE$1,AZ2160,TRUE,_xll.ohTrigger(Trigger,Trigger12M))</f>
        <v>1.4360090361238177E-2</v>
      </c>
    </row>
    <row r="2161" spans="51:56" ht="11.25" customHeight="1" x14ac:dyDescent="0.25">
      <c r="AY2161" s="159" t="s">
        <v>90</v>
      </c>
      <c r="AZ2161" s="158">
        <f>_xll.qlInterestRateIndexFixingDate(Currency&amp;"ibor"&amp;Tenor,BA2161,Trigger)</f>
        <v>54445</v>
      </c>
      <c r="BA2161" s="158">
        <f>_xll.qlCalendarAdvance(Calendar,BA2160,AY2161,"f",,Trigger)</f>
        <v>54449</v>
      </c>
      <c r="BB2161" s="158">
        <f>_xll.qlInterestRateIndexMaturity(Currency&amp;"ibor"&amp;Tenor,BA2161,Trigger)</f>
        <v>54814</v>
      </c>
      <c r="BC2161" s="320">
        <f>_xll.qlIndexFixing($AC$5,AZ2161,TRUE,_xll.ohTrigger(Trigger,Trigger12M))</f>
        <v>1.4931344576205853E-2</v>
      </c>
      <c r="BD2161" s="320">
        <f>_xll.qlIndexFixing($BE$1,AZ2161,TRUE,_xll.ohTrigger(Trigger,Trigger12M))</f>
        <v>1.4356382589951904E-2</v>
      </c>
    </row>
    <row r="2162" spans="51:56" ht="11.25" customHeight="1" x14ac:dyDescent="0.25">
      <c r="AY2162" s="159" t="s">
        <v>90</v>
      </c>
      <c r="AZ2162" s="158">
        <f>_xll.qlInterestRateIndexFixingDate(Currency&amp;"ibor"&amp;Tenor,BA2162,Trigger)</f>
        <v>54452</v>
      </c>
      <c r="BA2162" s="158">
        <f>_xll.qlCalendarAdvance(Calendar,BA2161,AY2162,"f",,Trigger)</f>
        <v>54456</v>
      </c>
      <c r="BB2162" s="158">
        <f>_xll.qlInterestRateIndexMaturity(Currency&amp;"ibor"&amp;Tenor,BA2162,Trigger)</f>
        <v>54821</v>
      </c>
      <c r="BC2162" s="320">
        <f>_xll.qlIndexFixing($AC$5,AZ2162,TRUE,_xll.ohTrigger(Trigger,Trigger12M))</f>
        <v>1.4927093066204376E-2</v>
      </c>
      <c r="BD2162" s="320">
        <f>_xll.qlIndexFixing($BE$1,AZ2162,TRUE,_xll.ohTrigger(Trigger,Trigger12M))</f>
        <v>1.4352663687342481E-2</v>
      </c>
    </row>
    <row r="2163" spans="51:56" ht="11.25" customHeight="1" x14ac:dyDescent="0.25">
      <c r="AY2163" s="159" t="s">
        <v>90</v>
      </c>
      <c r="AZ2163" s="158">
        <f>_xll.qlInterestRateIndexFixingDate(Currency&amp;"ibor"&amp;Tenor,BA2163,Trigger)</f>
        <v>54459</v>
      </c>
      <c r="BA2163" s="158">
        <f>_xll.qlCalendarAdvance(Calendar,BA2162,AY2163,"f",,Trigger)</f>
        <v>54463</v>
      </c>
      <c r="BB2163" s="158">
        <f>_xll.qlInterestRateIndexMaturity(Currency&amp;"ibor"&amp;Tenor,BA2163,Trigger)</f>
        <v>54828</v>
      </c>
      <c r="BC2163" s="320">
        <f>_xll.qlIndexFixing($AC$5,AZ2163,TRUE,_xll.ohTrigger(Trigger,Trigger12M))</f>
        <v>1.4922835998031989E-2</v>
      </c>
      <c r="BD2163" s="320">
        <f>_xll.qlIndexFixing($BE$1,AZ2163,TRUE,_xll.ohTrigger(Trigger,Trigger12M))</f>
        <v>1.4348933642788267E-2</v>
      </c>
    </row>
    <row r="2164" spans="51:56" ht="11.25" customHeight="1" x14ac:dyDescent="0.25">
      <c r="AY2164" s="159" t="s">
        <v>90</v>
      </c>
      <c r="AZ2164" s="158">
        <f>_xll.qlInterestRateIndexFixingDate(Currency&amp;"ibor"&amp;Tenor,BA2164,Trigger)</f>
        <v>54466</v>
      </c>
      <c r="BA2164" s="158">
        <f>_xll.qlCalendarAdvance(Calendar,BA2163,AY2164,"f",,Trigger)</f>
        <v>54470</v>
      </c>
      <c r="BB2164" s="158">
        <f>_xll.qlInterestRateIndexMaturity(Currency&amp;"ibor"&amp;Tenor,BA2164,Trigger)</f>
        <v>54835</v>
      </c>
      <c r="BC2164" s="320">
        <f>_xll.qlIndexFixing($AC$5,AZ2164,TRUE,_xll.ohTrigger(Trigger,Trigger12M))</f>
        <v>1.491857337175965E-2</v>
      </c>
      <c r="BD2164" s="320">
        <f>_xll.qlIndexFixing($BE$1,AZ2164,TRUE,_xll.ohTrigger(Trigger,Trigger12M))</f>
        <v>1.4345192445668713E-2</v>
      </c>
    </row>
    <row r="2165" spans="51:56" ht="11.25" customHeight="1" x14ac:dyDescent="0.25">
      <c r="AY2165" s="159" t="s">
        <v>90</v>
      </c>
      <c r="AZ2165" s="158">
        <f>_xll.qlInterestRateIndexFixingDate(Currency&amp;"ibor"&amp;Tenor,BA2165,Trigger)</f>
        <v>54473</v>
      </c>
      <c r="BA2165" s="158">
        <f>_xll.qlCalendarAdvance(Calendar,BA2164,AY2165,"f",,Trigger)</f>
        <v>54477</v>
      </c>
      <c r="BB2165" s="158">
        <f>_xll.qlInterestRateIndexMaturity(Currency&amp;"ibor"&amp;Tenor,BA2165,Trigger)</f>
        <v>54842</v>
      </c>
      <c r="BC2165" s="320">
        <f>_xll.qlIndexFixing($AC$5,AZ2165,TRUE,_xll.ohTrigger(Trigger,Trigger12M))</f>
        <v>1.4914305187458973E-2</v>
      </c>
      <c r="BD2165" s="320">
        <f>_xll.qlIndexFixing($BE$1,AZ2165,TRUE,_xll.ohTrigger(Trigger,Trigger12M))</f>
        <v>1.4341440085363061E-2</v>
      </c>
    </row>
    <row r="2166" spans="51:56" ht="11.25" customHeight="1" x14ac:dyDescent="0.25">
      <c r="AY2166" s="159" t="s">
        <v>90</v>
      </c>
      <c r="AZ2166" s="158">
        <f>_xll.qlInterestRateIndexFixingDate(Currency&amp;"ibor"&amp;Tenor,BA2166,Trigger)</f>
        <v>54480</v>
      </c>
      <c r="BA2166" s="158">
        <f>_xll.qlCalendarAdvance(Calendar,BA2165,AY2166,"f",,Trigger)</f>
        <v>54484</v>
      </c>
      <c r="BB2166" s="158">
        <f>_xll.qlInterestRateIndexMaturity(Currency&amp;"ibor"&amp;Tenor,BA2166,Trigger)</f>
        <v>54849</v>
      </c>
      <c r="BC2166" s="320">
        <f>_xll.qlIndexFixing($AC$5,AZ2166,TRUE,_xll.ohTrigger(Trigger,Trigger12M))</f>
        <v>1.4910031445200693E-2</v>
      </c>
      <c r="BD2166" s="320">
        <f>_xll.qlIndexFixing($BE$1,AZ2166,TRUE,_xll.ohTrigger(Trigger,Trigger12M))</f>
        <v>1.4337676551251856E-2</v>
      </c>
    </row>
    <row r="2167" spans="51:56" ht="11.25" customHeight="1" x14ac:dyDescent="0.25">
      <c r="AY2167" s="159" t="s">
        <v>90</v>
      </c>
      <c r="AZ2167" s="158">
        <f>_xll.qlInterestRateIndexFixingDate(Currency&amp;"ibor"&amp;Tenor,BA2167,Trigger)</f>
        <v>54487</v>
      </c>
      <c r="BA2167" s="158">
        <f>_xll.qlCalendarAdvance(Calendar,BA2166,AY2167,"f",,Trigger)</f>
        <v>54491</v>
      </c>
      <c r="BB2167" s="158">
        <f>_xll.qlInterestRateIndexMaturity(Currency&amp;"ibor"&amp;Tenor,BA2167,Trigger)</f>
        <v>54856</v>
      </c>
      <c r="BC2167" s="320">
        <f>_xll.qlIndexFixing($AC$5,AZ2167,TRUE,_xll.ohTrigger(Trigger,Trigger12M))</f>
        <v>1.4905752145056208E-2</v>
      </c>
      <c r="BD2167" s="320">
        <f>_xll.qlIndexFixing($BE$1,AZ2167,TRUE,_xll.ohTrigger(Trigger,Trigger12M))</f>
        <v>1.4333901832715866E-2</v>
      </c>
    </row>
    <row r="2168" spans="51:56" ht="11.25" customHeight="1" x14ac:dyDescent="0.25">
      <c r="AY2168" s="159" t="s">
        <v>90</v>
      </c>
      <c r="AZ2168" s="158">
        <f>_xll.qlInterestRateIndexFixingDate(Currency&amp;"ibor"&amp;Tenor,BA2168,Trigger)</f>
        <v>54494</v>
      </c>
      <c r="BA2168" s="158">
        <f>_xll.qlCalendarAdvance(Calendar,BA2167,AY2168,"f",,Trigger)</f>
        <v>54498</v>
      </c>
      <c r="BB2168" s="158">
        <f>_xll.qlInterestRateIndexMaturity(Currency&amp;"ibor"&amp;Tenor,BA2168,Trigger)</f>
        <v>54863</v>
      </c>
      <c r="BC2168" s="320">
        <f>_xll.qlIndexFixing($AC$5,AZ2168,TRUE,_xll.ohTrigger(Trigger,Trigger12M))</f>
        <v>1.4901467287097131E-2</v>
      </c>
      <c r="BD2168" s="320">
        <f>_xll.qlIndexFixing($BE$1,AZ2168,TRUE,_xll.ohTrigger(Trigger,Trigger12M))</f>
        <v>1.4330115919135642E-2</v>
      </c>
    </row>
    <row r="2169" spans="51:56" ht="11.25" customHeight="1" x14ac:dyDescent="0.25">
      <c r="AY2169" s="159" t="s">
        <v>90</v>
      </c>
      <c r="AZ2169" s="158">
        <f>_xll.qlInterestRateIndexFixingDate(Currency&amp;"ibor"&amp;Tenor,BA2169,Trigger)</f>
        <v>54501</v>
      </c>
      <c r="BA2169" s="158">
        <f>_xll.qlCalendarAdvance(Calendar,BA2168,AY2169,"f",,Trigger)</f>
        <v>54505</v>
      </c>
      <c r="BB2169" s="158">
        <f>_xll.qlInterestRateIndexMaturity(Currency&amp;"ibor"&amp;Tenor,BA2169,Trigger)</f>
        <v>54870</v>
      </c>
      <c r="BC2169" s="320">
        <f>_xll.qlIndexFixing($AC$5,AZ2169,TRUE,_xll.ohTrigger(Trigger,Trigger12M))</f>
        <v>1.4897176871394857E-2</v>
      </c>
      <c r="BD2169" s="320">
        <f>_xll.qlIndexFixing($BE$1,AZ2169,TRUE,_xll.ohTrigger(Trigger,Trigger12M))</f>
        <v>1.4326318799894143E-2</v>
      </c>
    </row>
    <row r="2170" spans="51:56" ht="11.25" customHeight="1" x14ac:dyDescent="0.25">
      <c r="AY2170" s="159" t="s">
        <v>90</v>
      </c>
      <c r="AZ2170" s="158">
        <f>_xll.qlInterestRateIndexFixingDate(Currency&amp;"ibor"&amp;Tenor,BA2170,Trigger)</f>
        <v>54508</v>
      </c>
      <c r="BA2170" s="158">
        <f>_xll.qlCalendarAdvance(Calendar,BA2169,AY2170,"f",,Trigger)</f>
        <v>54512</v>
      </c>
      <c r="BB2170" s="158">
        <f>_xll.qlInterestRateIndexMaturity(Currency&amp;"ibor"&amp;Tenor,BA2170,Trigger)</f>
        <v>54877</v>
      </c>
      <c r="BC2170" s="320">
        <f>_xll.qlIndexFixing($AC$5,AZ2170,TRUE,_xll.ohTrigger(Trigger,Trigger12M))</f>
        <v>1.4892880898021E-2</v>
      </c>
      <c r="BD2170" s="320">
        <f>_xll.qlIndexFixing($BE$1,AZ2170,TRUE,_xll.ohTrigger(Trigger,Trigger12M))</f>
        <v>1.4322510464372575E-2</v>
      </c>
    </row>
    <row r="2171" spans="51:56" ht="11.25" customHeight="1" x14ac:dyDescent="0.25">
      <c r="AY2171" s="159" t="s">
        <v>90</v>
      </c>
      <c r="AZ2171" s="158">
        <f>_xll.qlInterestRateIndexFixingDate(Currency&amp;"ibor"&amp;Tenor,BA2171,Trigger)</f>
        <v>54515</v>
      </c>
      <c r="BA2171" s="158">
        <f>_xll.qlCalendarAdvance(Calendar,BA2170,AY2171,"f",,Trigger)</f>
        <v>54519</v>
      </c>
      <c r="BB2171" s="158">
        <f>_xll.qlInterestRateIndexMaturity(Currency&amp;"ibor"&amp;Tenor,BA2171,Trigger)</f>
        <v>54884</v>
      </c>
      <c r="BC2171" s="320">
        <f>_xll.qlIndexFixing($AC$5,AZ2171,TRUE,_xll.ohTrigger(Trigger,Trigger12M))</f>
        <v>1.4888579367047173E-2</v>
      </c>
      <c r="BD2171" s="320">
        <f>_xll.qlIndexFixing($BE$1,AZ2171,TRUE,_xll.ohTrigger(Trigger,Trigger12M))</f>
        <v>1.4318690901954773E-2</v>
      </c>
    </row>
    <row r="2172" spans="51:56" ht="11.25" customHeight="1" x14ac:dyDescent="0.25">
      <c r="AY2172" s="159" t="s">
        <v>90</v>
      </c>
      <c r="AZ2172" s="158">
        <f>_xll.qlInterestRateIndexFixingDate(Currency&amp;"ibor"&amp;Tenor,BA2172,Trigger)</f>
        <v>54522</v>
      </c>
      <c r="BA2172" s="158">
        <f>_xll.qlCalendarAdvance(Calendar,BA2171,AY2172,"f",,Trigger)</f>
        <v>54526</v>
      </c>
      <c r="BB2172" s="158">
        <f>_xll.qlInterestRateIndexMaturity(Currency&amp;"ibor"&amp;Tenor,BA2172,Trigger)</f>
        <v>54891</v>
      </c>
      <c r="BC2172" s="320">
        <f>_xll.qlIndexFixing($AC$5,AZ2172,TRUE,_xll.ohTrigger(Trigger,Trigger12M))</f>
        <v>1.488427227854521E-2</v>
      </c>
      <c r="BD2172" s="320">
        <f>_xll.qlIndexFixing($BE$1,AZ2172,TRUE,_xll.ohTrigger(Trigger,Trigger12M))</f>
        <v>1.4314860102023257E-2</v>
      </c>
    </row>
    <row r="2173" spans="51:56" ht="11.25" customHeight="1" x14ac:dyDescent="0.25">
      <c r="AY2173" s="159" t="s">
        <v>90</v>
      </c>
      <c r="AZ2173" s="158">
        <f>_xll.qlInterestRateIndexFixingDate(Currency&amp;"ibor"&amp;Tenor,BA2173,Trigger)</f>
        <v>54527</v>
      </c>
      <c r="BA2173" s="158">
        <f>_xll.qlCalendarAdvance(Calendar,BA2172,AY2173,"f",,Trigger)</f>
        <v>54533</v>
      </c>
      <c r="BB2173" s="158">
        <f>_xll.qlInterestRateIndexMaturity(Currency&amp;"ibor"&amp;Tenor,BA2173,Trigger)</f>
        <v>54898</v>
      </c>
      <c r="BC2173" s="320">
        <f>_xll.qlIndexFixing($AC$5,AZ2173,TRUE,_xll.ohTrigger(Trigger,Trigger12M))</f>
        <v>1.4879959632587382E-2</v>
      </c>
      <c r="BD2173" s="320">
        <f>_xll.qlIndexFixing($BE$1,AZ2173,TRUE,_xll.ohTrigger(Trigger,Trigger12M))</f>
        <v>1.4311018053962954E-2</v>
      </c>
    </row>
    <row r="2174" spans="51:56" ht="11.25" customHeight="1" x14ac:dyDescent="0.25">
      <c r="AY2174" s="159" t="s">
        <v>90</v>
      </c>
      <c r="AZ2174" s="158">
        <f>_xll.qlInterestRateIndexFixingDate(Currency&amp;"ibor"&amp;Tenor,BA2174,Trigger)</f>
        <v>54536</v>
      </c>
      <c r="BA2174" s="158">
        <f>_xll.qlCalendarAdvance(Calendar,BA2173,AY2174,"f",,Trigger)</f>
        <v>54540</v>
      </c>
      <c r="BB2174" s="158">
        <f>_xll.qlInterestRateIndexMaturity(Currency&amp;"ibor"&amp;Tenor,BA2174,Trigger)</f>
        <v>54905</v>
      </c>
      <c r="BC2174" s="320">
        <f>_xll.qlIndexFixing($AC$5,AZ2174,TRUE,_xll.ohTrigger(Trigger,Trigger12M))</f>
        <v>1.4875641429245082E-2</v>
      </c>
      <c r="BD2174" s="320">
        <f>_xll.qlIndexFixing($BE$1,AZ2174,TRUE,_xll.ohTrigger(Trigger,Trigger12M))</f>
        <v>1.4307164747157484E-2</v>
      </c>
    </row>
    <row r="2175" spans="51:56" ht="11.25" customHeight="1" x14ac:dyDescent="0.25">
      <c r="AY2175" s="159" t="s">
        <v>90</v>
      </c>
      <c r="AZ2175" s="158">
        <f>_xll.qlInterestRateIndexFixingDate(Currency&amp;"ibor"&amp;Tenor,BA2175,Trigger)</f>
        <v>54543</v>
      </c>
      <c r="BA2175" s="158">
        <f>_xll.qlCalendarAdvance(Calendar,BA2174,AY2175,"f",,Trigger)</f>
        <v>54547</v>
      </c>
      <c r="BB2175" s="158">
        <f>_xll.qlInterestRateIndexMaturity(Currency&amp;"ibor"&amp;Tenor,BA2175,Trigger)</f>
        <v>54912</v>
      </c>
      <c r="BC2175" s="320">
        <f>_xll.qlIndexFixing($AC$5,AZ2175,TRUE,_xll.ohTrigger(Trigger,Trigger12M))</f>
        <v>1.4871317668590584E-2</v>
      </c>
      <c r="BD2175" s="320">
        <f>_xll.qlIndexFixing($BE$1,AZ2175,TRUE,_xll.ohTrigger(Trigger,Trigger12M))</f>
        <v>1.4303300170992432E-2</v>
      </c>
    </row>
    <row r="2176" spans="51:56" ht="11.25" customHeight="1" x14ac:dyDescent="0.25">
      <c r="AY2176" s="159" t="s">
        <v>90</v>
      </c>
      <c r="AZ2176" s="158">
        <f>_xll.qlInterestRateIndexFixingDate(Currency&amp;"ibor"&amp;Tenor,BA2176,Trigger)</f>
        <v>54550</v>
      </c>
      <c r="BA2176" s="158">
        <f>_xll.qlCalendarAdvance(Calendar,BA2175,AY2176,"f",,Trigger)</f>
        <v>54554</v>
      </c>
      <c r="BB2176" s="158">
        <f>_xll.qlInterestRateIndexMaturity(Currency&amp;"ibor"&amp;Tenor,BA2176,Trigger)</f>
        <v>54919</v>
      </c>
      <c r="BC2176" s="320">
        <f>_xll.qlIndexFixing($AC$5,AZ2176,TRUE,_xll.ohTrigger(Trigger,Trigger12M))</f>
        <v>1.4866988350696376E-2</v>
      </c>
      <c r="BD2176" s="320">
        <f>_xll.qlIndexFixing($BE$1,AZ2176,TRUE,_xll.ohTrigger(Trigger,Trigger12M))</f>
        <v>1.4299424314853164E-2</v>
      </c>
    </row>
    <row r="2177" spans="51:56" ht="11.25" customHeight="1" x14ac:dyDescent="0.25">
      <c r="AY2177" s="159" t="s">
        <v>90</v>
      </c>
      <c r="AZ2177" s="158">
        <f>_xll.qlInterestRateIndexFixingDate(Currency&amp;"ibor"&amp;Tenor,BA2177,Trigger)</f>
        <v>54557</v>
      </c>
      <c r="BA2177" s="158">
        <f>_xll.qlCalendarAdvance(Calendar,BA2176,AY2177,"f",,Trigger)</f>
        <v>54561</v>
      </c>
      <c r="BB2177" s="158">
        <f>_xll.qlInterestRateIndexMaturity(Currency&amp;"ibor"&amp;Tenor,BA2177,Trigger)</f>
        <v>54926</v>
      </c>
      <c r="BC2177" s="320">
        <f>_xll.qlIndexFixing($AC$5,AZ2177,TRUE,_xll.ohTrigger(Trigger,Trigger12M))</f>
        <v>1.4864213673819951E-2</v>
      </c>
      <c r="BD2177" s="320">
        <f>_xll.qlIndexFixing($BE$1,AZ2177,TRUE,_xll.ohTrigger(Trigger,Trigger12M))</f>
        <v>1.4295537168125925E-2</v>
      </c>
    </row>
    <row r="2178" spans="51:56" ht="11.25" customHeight="1" x14ac:dyDescent="0.25">
      <c r="AY2178" s="159" t="s">
        <v>90</v>
      </c>
      <c r="AZ2178" s="158">
        <f>_xll.qlInterestRateIndexFixingDate(Currency&amp;"ibor"&amp;Tenor,BA2178,Trigger)</f>
        <v>54564</v>
      </c>
      <c r="BA2178" s="158">
        <f>_xll.qlCalendarAdvance(Calendar,BA2177,AY2178,"f",,Trigger)</f>
        <v>54568</v>
      </c>
      <c r="BB2178" s="158">
        <f>_xll.qlInterestRateIndexMaturity(Currency&amp;"ibor"&amp;Tenor,BA2178,Trigger)</f>
        <v>54933</v>
      </c>
      <c r="BC2178" s="320">
        <f>_xll.qlIndexFixing($AC$5,AZ2178,TRUE,_xll.ohTrigger(Trigger,Trigger12M))</f>
        <v>1.4860386580918514E-2</v>
      </c>
      <c r="BD2178" s="320">
        <f>_xll.qlIndexFixing($BE$1,AZ2178,TRUE,_xll.ohTrigger(Trigger,Trigger12M))</f>
        <v>1.4291638720197614E-2</v>
      </c>
    </row>
    <row r="2179" spans="51:56" ht="11.25" customHeight="1" x14ac:dyDescent="0.25">
      <c r="AY2179" s="159" t="s">
        <v>90</v>
      </c>
      <c r="AZ2179" s="158">
        <f>_xll.qlInterestRateIndexFixingDate(Currency&amp;"ibor"&amp;Tenor,BA2179,Trigger)</f>
        <v>54571</v>
      </c>
      <c r="BA2179" s="158">
        <f>_xll.qlCalendarAdvance(Calendar,BA2178,AY2179,"f",,Trigger)</f>
        <v>54575</v>
      </c>
      <c r="BB2179" s="158">
        <f>_xll.qlInterestRateIndexMaturity(Currency&amp;"ibor"&amp;Tenor,BA2179,Trigger)</f>
        <v>54940</v>
      </c>
      <c r="BC2179" s="320">
        <f>_xll.qlIndexFixing($AC$5,AZ2179,TRUE,_xll.ohTrigger(Trigger,Trigger12M))</f>
        <v>1.4856554646446208E-2</v>
      </c>
      <c r="BD2179" s="320">
        <f>_xll.qlIndexFixing($BE$1,AZ2179,TRUE,_xll.ohTrigger(Trigger,Trigger12M))</f>
        <v>1.4287728960454915E-2</v>
      </c>
    </row>
    <row r="2180" spans="51:56" ht="11.25" customHeight="1" x14ac:dyDescent="0.25">
      <c r="AY2180" s="159" t="s">
        <v>90</v>
      </c>
      <c r="AZ2180" s="158">
        <f>_xll.qlInterestRateIndexFixingDate(Currency&amp;"ibor"&amp;Tenor,BA2180,Trigger)</f>
        <v>54578</v>
      </c>
      <c r="BA2180" s="158">
        <f>_xll.qlCalendarAdvance(Calendar,BA2179,AY2180,"f",,Trigger)</f>
        <v>54582</v>
      </c>
      <c r="BB2180" s="158">
        <f>_xll.qlInterestRateIndexMaturity(Currency&amp;"ibor"&amp;Tenor,BA2180,Trigger)</f>
        <v>54947</v>
      </c>
      <c r="BC2180" s="320">
        <f>_xll.qlIndexFixing($AC$5,AZ2180,TRUE,_xll.ohTrigger(Trigger,Trigger12M))</f>
        <v>1.4852717870458E-2</v>
      </c>
      <c r="BD2180" s="320">
        <f>_xll.qlIndexFixing($BE$1,AZ2180,TRUE,_xll.ohTrigger(Trigger,Trigger12M))</f>
        <v>1.4283807878286479E-2</v>
      </c>
    </row>
    <row r="2181" spans="51:56" ht="11.25" customHeight="1" x14ac:dyDescent="0.25">
      <c r="AY2181" s="159" t="s">
        <v>90</v>
      </c>
      <c r="AZ2181" s="158">
        <f>_xll.qlInterestRateIndexFixingDate(Currency&amp;"ibor"&amp;Tenor,BA2181,Trigger)</f>
        <v>54585</v>
      </c>
      <c r="BA2181" s="158">
        <f>_xll.qlCalendarAdvance(Calendar,BA2180,AY2181,"f",,Trigger)</f>
        <v>54589</v>
      </c>
      <c r="BB2181" s="158">
        <f>_xll.qlInterestRateIndexMaturity(Currency&amp;"ibor"&amp;Tenor,BA2181,Trigger)</f>
        <v>54954</v>
      </c>
      <c r="BC2181" s="320">
        <f>_xll.qlIndexFixing($AC$5,AZ2181,TRUE,_xll.ohTrigger(Trigger,Trigger12M))</f>
        <v>1.4848876253010615E-2</v>
      </c>
      <c r="BD2181" s="320">
        <f>_xll.qlIndexFixing($BE$1,AZ2181,TRUE,_xll.ohTrigger(Trigger,Trigger12M))</f>
        <v>1.4279875463079645E-2</v>
      </c>
    </row>
    <row r="2182" spans="51:56" ht="11.25" customHeight="1" x14ac:dyDescent="0.25">
      <c r="AY2182" s="159" t="s">
        <v>90</v>
      </c>
      <c r="AZ2182" s="158">
        <f>_xll.qlInterestRateIndexFixingDate(Currency&amp;"ibor"&amp;Tenor,BA2182,Trigger)</f>
        <v>54592</v>
      </c>
      <c r="BA2182" s="158">
        <f>_xll.qlCalendarAdvance(Calendar,BA2181,AY2182,"f",,Trigger)</f>
        <v>54596</v>
      </c>
      <c r="BB2182" s="158">
        <f>_xll.qlInterestRateIndexMaturity(Currency&amp;"ibor"&amp;Tenor,BA2182,Trigger)</f>
        <v>54961</v>
      </c>
      <c r="BC2182" s="320">
        <f>_xll.qlIndexFixing($AC$5,AZ2182,TRUE,_xll.ohTrigger(Trigger,Trigger12M))</f>
        <v>1.4845029794159458E-2</v>
      </c>
      <c r="BD2182" s="320">
        <f>_xll.qlIndexFixing($BE$1,AZ2182,TRUE,_xll.ohTrigger(Trigger,Trigger12M))</f>
        <v>1.4275931704223942E-2</v>
      </c>
    </row>
    <row r="2183" spans="51:56" ht="11.25" customHeight="1" x14ac:dyDescent="0.25">
      <c r="AY2183" s="159" t="s">
        <v>90</v>
      </c>
      <c r="AZ2183" s="158">
        <f>_xll.qlInterestRateIndexFixingDate(Currency&amp;"ibor"&amp;Tenor,BA2183,Trigger)</f>
        <v>54599</v>
      </c>
      <c r="BA2183" s="158">
        <f>_xll.qlCalendarAdvance(Calendar,BA2182,AY2183,"f",,Trigger)</f>
        <v>54603</v>
      </c>
      <c r="BB2183" s="158">
        <f>_xll.qlInterestRateIndexMaturity(Currency&amp;"ibor"&amp;Tenor,BA2183,Trigger)</f>
        <v>54968</v>
      </c>
      <c r="BC2183" s="320">
        <f>_xll.qlIndexFixing($AC$5,AZ2183,TRUE,_xll.ohTrigger(Trigger,Trigger12M))</f>
        <v>1.4841178493960593E-2</v>
      </c>
      <c r="BD2183" s="320">
        <f>_xll.qlIndexFixing($BE$1,AZ2183,TRUE,_xll.ohTrigger(Trigger,Trigger12M))</f>
        <v>1.4271976591108897E-2</v>
      </c>
    </row>
    <row r="2184" spans="51:56" ht="11.25" customHeight="1" x14ac:dyDescent="0.25">
      <c r="AY2184" s="159" t="s">
        <v>90</v>
      </c>
      <c r="AZ2184" s="158">
        <f>_xll.qlInterestRateIndexFixingDate(Currency&amp;"ibor"&amp;Tenor,BA2184,Trigger)</f>
        <v>54606</v>
      </c>
      <c r="BA2184" s="158">
        <f>_xll.qlCalendarAdvance(Calendar,BA2183,AY2184,"f",,Trigger)</f>
        <v>54610</v>
      </c>
      <c r="BB2184" s="158">
        <f>_xll.qlInterestRateIndexMaturity(Currency&amp;"ibor"&amp;Tenor,BA2184,Trigger)</f>
        <v>54975</v>
      </c>
      <c r="BC2184" s="320">
        <f>_xll.qlIndexFixing($AC$5,AZ2184,TRUE,_xll.ohTrigger(Trigger,Trigger12M))</f>
        <v>1.4837322352469869E-2</v>
      </c>
      <c r="BD2184" s="320">
        <f>_xll.qlIndexFixing($BE$1,AZ2184,TRUE,_xll.ohTrigger(Trigger,Trigger12M))</f>
        <v>1.4268010113124039E-2</v>
      </c>
    </row>
    <row r="2185" spans="51:56" ht="11.25" customHeight="1" x14ac:dyDescent="0.25">
      <c r="AY2185" s="159" t="s">
        <v>90</v>
      </c>
      <c r="AZ2185" s="158">
        <f>_xll.qlInterestRateIndexFixingDate(Currency&amp;"ibor"&amp;Tenor,BA2185,Trigger)</f>
        <v>54613</v>
      </c>
      <c r="BA2185" s="158">
        <f>_xll.qlCalendarAdvance(Calendar,BA2184,AY2185,"f",,Trigger)</f>
        <v>54617</v>
      </c>
      <c r="BB2185" s="158">
        <f>_xll.qlInterestRateIndexMaturity(Currency&amp;"ibor"&amp;Tenor,BA2185,Trigger)</f>
        <v>54982</v>
      </c>
      <c r="BC2185" s="320">
        <f>_xll.qlIndexFixing($AC$5,AZ2185,TRUE,_xll.ohTrigger(Trigger,Trigger12M))</f>
        <v>1.483346136974335E-2</v>
      </c>
      <c r="BD2185" s="320">
        <f>_xll.qlIndexFixing($BE$1,AZ2185,TRUE,_xll.ohTrigger(Trigger,Trigger12M))</f>
        <v>1.4264032259660652E-2</v>
      </c>
    </row>
    <row r="2186" spans="51:56" ht="11.25" customHeight="1" x14ac:dyDescent="0.25">
      <c r="AY2186" s="159" t="s">
        <v>90</v>
      </c>
      <c r="AZ2186" s="158">
        <f>_xll.qlInterestRateIndexFixingDate(Currency&amp;"ibor"&amp;Tenor,BA2186,Trigger)</f>
        <v>54620</v>
      </c>
      <c r="BA2186" s="158">
        <f>_xll.qlCalendarAdvance(Calendar,BA2185,AY2186,"f",,Trigger)</f>
        <v>54624</v>
      </c>
      <c r="BB2186" s="158">
        <f>_xll.qlInterestRateIndexMaturity(Currency&amp;"ibor"&amp;Tenor,BA2186,Trigger)</f>
        <v>54989</v>
      </c>
      <c r="BC2186" s="320">
        <f>_xll.qlIndexFixing($AC$5,AZ2186,TRUE,_xll.ohTrigger(Trigger,Trigger12M))</f>
        <v>1.4829595545837099E-2</v>
      </c>
      <c r="BD2186" s="320">
        <f>_xll.qlIndexFixing($BE$1,AZ2186,TRUE,_xll.ohTrigger(Trigger,Trigger12M))</f>
        <v>1.4260043020109574E-2</v>
      </c>
    </row>
    <row r="2187" spans="51:56" ht="11.25" customHeight="1" x14ac:dyDescent="0.25">
      <c r="AY2187" s="159" t="s">
        <v>90</v>
      </c>
      <c r="AZ2187" s="158">
        <f>_xll.qlInterestRateIndexFixingDate(Currency&amp;"ibor"&amp;Tenor,BA2187,Trigger)</f>
        <v>54627</v>
      </c>
      <c r="BA2187" s="158">
        <f>_xll.qlCalendarAdvance(Calendar,BA2186,AY2187,"f",,Trigger)</f>
        <v>54631</v>
      </c>
      <c r="BB2187" s="158">
        <f>_xll.qlInterestRateIndexMaturity(Currency&amp;"ibor"&amp;Tenor,BA2187,Trigger)</f>
        <v>54996</v>
      </c>
      <c r="BC2187" s="320">
        <f>_xll.qlIndexFixing($AC$5,AZ2187,TRUE,_xll.ohTrigger(Trigger,Trigger12M))</f>
        <v>1.482572488080762E-2</v>
      </c>
      <c r="BD2187" s="320">
        <f>_xll.qlIndexFixing($BE$1,AZ2187,TRUE,_xll.ohTrigger(Trigger,Trigger12M))</f>
        <v>1.4256042383862086E-2</v>
      </c>
    </row>
    <row r="2188" spans="51:56" ht="11.25" customHeight="1" x14ac:dyDescent="0.25">
      <c r="AY2188" s="159" t="s">
        <v>90</v>
      </c>
      <c r="AZ2188" s="158">
        <f>_xll.qlInterestRateIndexFixingDate(Currency&amp;"ibor"&amp;Tenor,BA2188,Trigger)</f>
        <v>54634</v>
      </c>
      <c r="BA2188" s="158">
        <f>_xll.qlCalendarAdvance(Calendar,BA2187,AY2188,"f",,Trigger)</f>
        <v>54638</v>
      </c>
      <c r="BB2188" s="158">
        <f>_xll.qlInterestRateIndexMaturity(Currency&amp;"ibor"&amp;Tenor,BA2188,Trigger)</f>
        <v>55003</v>
      </c>
      <c r="BC2188" s="320">
        <f>_xll.qlIndexFixing($AC$5,AZ2188,TRUE,_xll.ohTrigger(Trigger,Trigger12M))</f>
        <v>1.4821849374710977E-2</v>
      </c>
      <c r="BD2188" s="320">
        <f>_xll.qlIndexFixing($BE$1,AZ2188,TRUE,_xll.ohTrigger(Trigger,Trigger12M))</f>
        <v>1.4252030340310567E-2</v>
      </c>
    </row>
    <row r="2189" spans="51:56" ht="11.25" customHeight="1" x14ac:dyDescent="0.25">
      <c r="AY2189" s="159" t="s">
        <v>90</v>
      </c>
      <c r="AZ2189" s="158">
        <f>_xll.qlInterestRateIndexFixingDate(Currency&amp;"ibor"&amp;Tenor,BA2189,Trigger)</f>
        <v>54641</v>
      </c>
      <c r="BA2189" s="158">
        <f>_xll.qlCalendarAdvance(Calendar,BA2188,AY2189,"f",,Trigger)</f>
        <v>54645</v>
      </c>
      <c r="BB2189" s="158">
        <f>_xll.qlInterestRateIndexMaturity(Currency&amp;"ibor"&amp;Tenor,BA2189,Trigger)</f>
        <v>55010</v>
      </c>
      <c r="BC2189" s="320">
        <f>_xll.qlIndexFixing($AC$5,AZ2189,TRUE,_xll.ohTrigger(Trigger,Trigger12M))</f>
        <v>1.4817969027603455E-2</v>
      </c>
      <c r="BD2189" s="320">
        <f>_xll.qlIndexFixing($BE$1,AZ2189,TRUE,_xll.ohTrigger(Trigger,Trigger12M))</f>
        <v>1.4248006878848267E-2</v>
      </c>
    </row>
    <row r="2190" spans="51:56" ht="11.25" customHeight="1" x14ac:dyDescent="0.25">
      <c r="AY2190" s="159" t="s">
        <v>90</v>
      </c>
      <c r="AZ2190" s="158">
        <f>_xll.qlInterestRateIndexFixingDate(Currency&amp;"ibor"&amp;Tenor,BA2190,Trigger)</f>
        <v>54648</v>
      </c>
      <c r="BA2190" s="158">
        <f>_xll.qlCalendarAdvance(Calendar,BA2189,AY2190,"f",,Trigger)</f>
        <v>54652</v>
      </c>
      <c r="BB2190" s="158">
        <f>_xll.qlInterestRateIndexMaturity(Currency&amp;"ibor"&amp;Tenor,BA2190,Trigger)</f>
        <v>55017</v>
      </c>
      <c r="BC2190" s="320">
        <f>_xll.qlIndexFixing($AC$5,AZ2190,TRUE,_xll.ohTrigger(Trigger,Trigger12M))</f>
        <v>1.4814083839541555E-2</v>
      </c>
      <c r="BD2190" s="320">
        <f>_xll.qlIndexFixing($BE$1,AZ2190,TRUE,_xll.ohTrigger(Trigger,Trigger12M))</f>
        <v>1.4243971988868436E-2</v>
      </c>
    </row>
    <row r="2191" spans="51:56" ht="11.25" customHeight="1" x14ac:dyDescent="0.25">
      <c r="AY2191" s="159" t="s">
        <v>90</v>
      </c>
      <c r="AZ2191" s="158">
        <f>_xll.qlInterestRateIndexFixingDate(Currency&amp;"ibor"&amp;Tenor,BA2191,Trigger)</f>
        <v>54655</v>
      </c>
      <c r="BA2191" s="158">
        <f>_xll.qlCalendarAdvance(Calendar,BA2190,AY2191,"f",,Trigger)</f>
        <v>54659</v>
      </c>
      <c r="BB2191" s="158">
        <f>_xll.qlInterestRateIndexMaturity(Currency&amp;"ibor"&amp;Tenor,BA2191,Trigger)</f>
        <v>55024</v>
      </c>
      <c r="BC2191" s="320">
        <f>_xll.qlIndexFixing($AC$5,AZ2191,TRUE,_xll.ohTrigger(Trigger,Trigger12M))</f>
        <v>1.4810193810581561E-2</v>
      </c>
      <c r="BD2191" s="320">
        <f>_xll.qlIndexFixing($BE$1,AZ2191,TRUE,_xll.ohTrigger(Trigger,Trigger12M))</f>
        <v>1.4239925659764547E-2</v>
      </c>
    </row>
    <row r="2192" spans="51:56" ht="11.25" customHeight="1" x14ac:dyDescent="0.25">
      <c r="AY2192" s="159" t="s">
        <v>90</v>
      </c>
      <c r="AZ2192" s="158">
        <f>_xll.qlInterestRateIndexFixingDate(Currency&amp;"ibor"&amp;Tenor,BA2192,Trigger)</f>
        <v>54662</v>
      </c>
      <c r="BA2192" s="158">
        <f>_xll.qlCalendarAdvance(Calendar,BA2191,AY2192,"f",,Trigger)</f>
        <v>54666</v>
      </c>
      <c r="BB2192" s="158">
        <f>_xll.qlInterestRateIndexMaturity(Currency&amp;"ibor"&amp;Tenor,BA2192,Trigger)</f>
        <v>55031</v>
      </c>
      <c r="BC2192" s="320">
        <f>_xll.qlIndexFixing($AC$5,AZ2192,TRUE,_xll.ohTrigger(Trigger,Trigger12M))</f>
        <v>1.4806298940780635E-2</v>
      </c>
      <c r="BD2192" s="320">
        <f>_xll.qlIndexFixing($BE$1,AZ2192,TRUE,_xll.ohTrigger(Trigger,Trigger12M))</f>
        <v>1.4235867880931822E-2</v>
      </c>
    </row>
    <row r="2193" spans="51:56" ht="11.25" customHeight="1" x14ac:dyDescent="0.25">
      <c r="AY2193" s="159" t="s">
        <v>90</v>
      </c>
      <c r="AZ2193" s="158">
        <f>_xll.qlInterestRateIndexFixingDate(Currency&amp;"ibor"&amp;Tenor,BA2193,Trigger)</f>
        <v>54669</v>
      </c>
      <c r="BA2193" s="158">
        <f>_xll.qlCalendarAdvance(Calendar,BA2192,AY2193,"f",,Trigger)</f>
        <v>54673</v>
      </c>
      <c r="BB2193" s="158">
        <f>_xll.qlInterestRateIndexMaturity(Currency&amp;"ibor"&amp;Tenor,BA2193,Trigger)</f>
        <v>55038</v>
      </c>
      <c r="BC2193" s="320">
        <f>_xll.qlIndexFixing($AC$5,AZ2193,TRUE,_xll.ohTrigger(Trigger,Trigger12M))</f>
        <v>1.4802399230194403E-2</v>
      </c>
      <c r="BD2193" s="320">
        <f>_xll.qlIndexFixing($BE$1,AZ2193,TRUE,_xll.ohTrigger(Trigger,Trigger12M))</f>
        <v>1.4231798641764826E-2</v>
      </c>
    </row>
    <row r="2194" spans="51:56" ht="11.25" customHeight="1" x14ac:dyDescent="0.25">
      <c r="AY2194" s="159" t="s">
        <v>90</v>
      </c>
      <c r="AZ2194" s="158">
        <f>_xll.qlInterestRateIndexFixingDate(Currency&amp;"ibor"&amp;Tenor,BA2194,Trigger)</f>
        <v>54676</v>
      </c>
      <c r="BA2194" s="158">
        <f>_xll.qlCalendarAdvance(Calendar,BA2193,AY2194,"f",,Trigger)</f>
        <v>54680</v>
      </c>
      <c r="BB2194" s="158">
        <f>_xll.qlInterestRateIndexMaturity(Currency&amp;"ibor"&amp;Tenor,BA2194,Trigger)</f>
        <v>55045</v>
      </c>
      <c r="BC2194" s="320">
        <f>_xll.qlIndexFixing($AC$5,AZ2194,TRUE,_xll.ohTrigger(Trigger,Trigger12M))</f>
        <v>1.4798494678880459E-2</v>
      </c>
      <c r="BD2194" s="320">
        <f>_xll.qlIndexFixing($BE$1,AZ2194,TRUE,_xll.ohTrigger(Trigger,Trigger12M))</f>
        <v>1.422771793165944E-2</v>
      </c>
    </row>
    <row r="2195" spans="51:56" ht="11.25" customHeight="1" x14ac:dyDescent="0.25">
      <c r="AY2195" s="159" t="s">
        <v>90</v>
      </c>
      <c r="AZ2195" s="158">
        <f>_xll.qlInterestRateIndexFixingDate(Currency&amp;"ibor"&amp;Tenor,BA2195,Trigger)</f>
        <v>54683</v>
      </c>
      <c r="BA2195" s="158">
        <f>_xll.qlCalendarAdvance(Calendar,BA2194,AY2195,"f",,Trigger)</f>
        <v>54687</v>
      </c>
      <c r="BB2195" s="158">
        <f>_xll.qlInterestRateIndexMaturity(Currency&amp;"ibor"&amp;Tenor,BA2195,Trigger)</f>
        <v>55052</v>
      </c>
      <c r="BC2195" s="320">
        <f>_xll.qlIndexFixing($AC$5,AZ2195,TRUE,_xll.ohTrigger(Trigger,Trigger12M))</f>
        <v>1.4794585286895092E-2</v>
      </c>
      <c r="BD2195" s="320">
        <f>_xll.qlIndexFixing($BE$1,AZ2195,TRUE,_xll.ohTrigger(Trigger,Trigger12M))</f>
        <v>1.4223625740011542E-2</v>
      </c>
    </row>
    <row r="2196" spans="51:56" ht="11.25" customHeight="1" x14ac:dyDescent="0.25">
      <c r="AY2196" s="159" t="s">
        <v>90</v>
      </c>
      <c r="AZ2196" s="158">
        <f>_xll.qlInterestRateIndexFixingDate(Currency&amp;"ibor"&amp;Tenor,BA2196,Trigger)</f>
        <v>54690</v>
      </c>
      <c r="BA2196" s="158">
        <f>_xll.qlCalendarAdvance(Calendar,BA2195,AY2196,"f",,Trigger)</f>
        <v>54694</v>
      </c>
      <c r="BB2196" s="158">
        <f>_xll.qlInterestRateIndexMaturity(Currency&amp;"ibor"&amp;Tenor,BA2196,Trigger)</f>
        <v>55059</v>
      </c>
      <c r="BC2196" s="320">
        <f>_xll.qlIndexFixing($AC$5,AZ2196,TRUE,_xll.ohTrigger(Trigger,Trigger12M))</f>
        <v>1.479067105429502E-2</v>
      </c>
      <c r="BD2196" s="320">
        <f>_xll.qlIndexFixing($BE$1,AZ2196,TRUE,_xll.ohTrigger(Trigger,Trigger12M))</f>
        <v>1.4219522056218544E-2</v>
      </c>
    </row>
    <row r="2197" spans="51:56" ht="11.25" customHeight="1" x14ac:dyDescent="0.25">
      <c r="AY2197" s="159" t="s">
        <v>90</v>
      </c>
      <c r="AZ2197" s="158">
        <f>_xll.qlInterestRateIndexFixingDate(Currency&amp;"ibor"&amp;Tenor,BA2197,Trigger)</f>
        <v>54697</v>
      </c>
      <c r="BA2197" s="158">
        <f>_xll.qlCalendarAdvance(Calendar,BA2196,AY2197,"f",,Trigger)</f>
        <v>54701</v>
      </c>
      <c r="BB2197" s="158">
        <f>_xll.qlInterestRateIndexMaturity(Currency&amp;"ibor"&amp;Tenor,BA2197,Trigger)</f>
        <v>55066</v>
      </c>
      <c r="BC2197" s="320">
        <f>_xll.qlIndexFixing($AC$5,AZ2197,TRUE,_xll.ohTrigger(Trigger,Trigger12M))</f>
        <v>1.4786751981137623E-2</v>
      </c>
      <c r="BD2197" s="320">
        <f>_xll.qlIndexFixing($BE$1,AZ2197,TRUE,_xll.ohTrigger(Trigger,Trigger12M))</f>
        <v>1.4215406869676987E-2</v>
      </c>
    </row>
    <row r="2198" spans="51:56" ht="11.25" customHeight="1" x14ac:dyDescent="0.25">
      <c r="AY2198" s="159" t="s">
        <v>90</v>
      </c>
      <c r="AZ2198" s="158">
        <f>_xll.qlInterestRateIndexFixingDate(Currency&amp;"ibor"&amp;Tenor,BA2198,Trigger)</f>
        <v>54704</v>
      </c>
      <c r="BA2198" s="158">
        <f>_xll.qlCalendarAdvance(Calendar,BA2197,AY2198,"f",,Trigger)</f>
        <v>54708</v>
      </c>
      <c r="BB2198" s="158">
        <f>_xll.qlInterestRateIndexMaturity(Currency&amp;"ibor"&amp;Tenor,BA2198,Trigger)</f>
        <v>55073</v>
      </c>
      <c r="BC2198" s="320">
        <f>_xll.qlIndexFixing($AC$5,AZ2198,TRUE,_xll.ohTrigger(Trigger,Trigger12M))</f>
        <v>1.4782828067479624E-2</v>
      </c>
      <c r="BD2198" s="320">
        <f>_xll.qlIndexFixing($BE$1,AZ2198,TRUE,_xll.ohTrigger(Trigger,Trigger12M))</f>
        <v>1.4211280169785592E-2</v>
      </c>
    </row>
    <row r="2199" spans="51:56" ht="11.25" customHeight="1" x14ac:dyDescent="0.25">
      <c r="AY2199" s="159" t="s">
        <v>90</v>
      </c>
      <c r="AZ2199" s="158">
        <f>_xll.qlInterestRateIndexFixingDate(Currency&amp;"ibor"&amp;Tenor,BA2199,Trigger)</f>
        <v>54711</v>
      </c>
      <c r="BA2199" s="158">
        <f>_xll.qlCalendarAdvance(Calendar,BA2198,AY2199,"f",,Trigger)</f>
        <v>54715</v>
      </c>
      <c r="BB2199" s="158">
        <f>_xll.qlInterestRateIndexMaturity(Currency&amp;"ibor"&amp;Tenor,BA2199,Trigger)</f>
        <v>55080</v>
      </c>
      <c r="BC2199" s="320">
        <f>_xll.qlIndexFixing($AC$5,AZ2199,TRUE,_xll.ohTrigger(Trigger,Trigger12M))</f>
        <v>1.4778899313377525E-2</v>
      </c>
      <c r="BD2199" s="320">
        <f>_xll.qlIndexFixing($BE$1,AZ2199,TRUE,_xll.ohTrigger(Trigger,Trigger12M))</f>
        <v>1.4207141945942433E-2</v>
      </c>
    </row>
    <row r="2200" spans="51:56" ht="11.25" customHeight="1" x14ac:dyDescent="0.25">
      <c r="AY2200" s="159" t="s">
        <v>90</v>
      </c>
      <c r="AZ2200" s="158">
        <f>_xll.qlInterestRateIndexFixingDate(Currency&amp;"ibor"&amp;Tenor,BA2200,Trigger)</f>
        <v>54718</v>
      </c>
      <c r="BA2200" s="158">
        <f>_xll.qlCalendarAdvance(Calendar,BA2199,AY2200,"f",,Trigger)</f>
        <v>54722</v>
      </c>
      <c r="BB2200" s="158">
        <f>_xll.qlInterestRateIndexMaturity(Currency&amp;"ibor"&amp;Tenor,BA2200,Trigger)</f>
        <v>55087</v>
      </c>
      <c r="BC2200" s="320">
        <f>_xll.qlIndexFixing($AC$5,AZ2200,TRUE,_xll.ohTrigger(Trigger,Trigger12M))</f>
        <v>1.4774965718889579E-2</v>
      </c>
      <c r="BD2200" s="320">
        <f>_xll.qlIndexFixing($BE$1,AZ2200,TRUE,_xll.ohTrigger(Trigger,Trigger12M))</f>
        <v>1.4202992187546235E-2</v>
      </c>
    </row>
    <row r="2201" spans="51:56" ht="11.25" customHeight="1" x14ac:dyDescent="0.25">
      <c r="AY2201" s="159" t="s">
        <v>90</v>
      </c>
      <c r="AZ2201" s="158">
        <f>_xll.qlInterestRateIndexFixingDate(Currency&amp;"ibor"&amp;Tenor,BA2201,Trigger)</f>
        <v>54725</v>
      </c>
      <c r="BA2201" s="158">
        <f>_xll.qlCalendarAdvance(Calendar,BA2200,AY2201,"f",,Trigger)</f>
        <v>54729</v>
      </c>
      <c r="BB2201" s="158">
        <f>_xll.qlInterestRateIndexMaturity(Currency&amp;"ibor"&amp;Tenor,BA2201,Trigger)</f>
        <v>55094</v>
      </c>
      <c r="BC2201" s="320">
        <f>_xll.qlIndexFixing($AC$5,AZ2201,TRUE,_xll.ohTrigger(Trigger,Trigger12M))</f>
        <v>1.4771027284072072E-2</v>
      </c>
      <c r="BD2201" s="320">
        <f>_xll.qlIndexFixing($BE$1,AZ2201,TRUE,_xll.ohTrigger(Trigger,Trigger12M))</f>
        <v>1.4198830883997916E-2</v>
      </c>
    </row>
    <row r="2202" spans="51:56" ht="11.25" customHeight="1" x14ac:dyDescent="0.25">
      <c r="AY2202" s="159" t="s">
        <v>90</v>
      </c>
      <c r="AZ2202" s="158">
        <f>_xll.qlInterestRateIndexFixingDate(Currency&amp;"ibor"&amp;Tenor,BA2202,Trigger)</f>
        <v>54732</v>
      </c>
      <c r="BA2202" s="158">
        <f>_xll.qlCalendarAdvance(Calendar,BA2201,AY2202,"f",,Trigger)</f>
        <v>54736</v>
      </c>
      <c r="BB2202" s="158">
        <f>_xll.qlInterestRateIndexMaturity(Currency&amp;"ibor"&amp;Tenor,BA2202,Trigger)</f>
        <v>55101</v>
      </c>
      <c r="BC2202" s="320">
        <f>_xll.qlIndexFixing($AC$5,AZ2202,TRUE,_xll.ohTrigger(Trigger,Trigger12M))</f>
        <v>1.4767084008982819E-2</v>
      </c>
      <c r="BD2202" s="320">
        <f>_xll.qlIndexFixing($BE$1,AZ2202,TRUE,_xll.ohTrigger(Trigger,Trigger12M))</f>
        <v>1.4194658024695982E-2</v>
      </c>
    </row>
    <row r="2203" spans="51:56" ht="11.25" customHeight="1" x14ac:dyDescent="0.25">
      <c r="AY2203" s="159" t="s">
        <v>90</v>
      </c>
      <c r="AZ2203" s="158">
        <f>_xll.qlInterestRateIndexFixingDate(Currency&amp;"ibor"&amp;Tenor,BA2203,Trigger)</f>
        <v>54739</v>
      </c>
      <c r="BA2203" s="158">
        <f>_xll.qlCalendarAdvance(Calendar,BA2202,AY2203,"f",,Trigger)</f>
        <v>54743</v>
      </c>
      <c r="BB2203" s="158">
        <f>_xll.qlInterestRateIndexMaturity(Currency&amp;"ibor"&amp;Tenor,BA2203,Trigger)</f>
        <v>55108</v>
      </c>
      <c r="BC2203" s="320">
        <f>_xll.qlIndexFixing($AC$5,AZ2203,TRUE,_xll.ohTrigger(Trigger,Trigger12M))</f>
        <v>1.4763135893678107E-2</v>
      </c>
      <c r="BD2203" s="320">
        <f>_xll.qlIndexFixing($BE$1,AZ2203,TRUE,_xll.ohTrigger(Trigger,Trigger12M))</f>
        <v>1.4190473599042882E-2</v>
      </c>
    </row>
    <row r="2204" spans="51:56" ht="11.25" customHeight="1" x14ac:dyDescent="0.25">
      <c r="AY2204" s="159" t="s">
        <v>90</v>
      </c>
      <c r="AZ2204" s="158">
        <f>_xll.qlInterestRateIndexFixingDate(Currency&amp;"ibor"&amp;Tenor,BA2204,Trigger)</f>
        <v>54746</v>
      </c>
      <c r="BA2204" s="158">
        <f>_xll.qlCalendarAdvance(Calendar,BA2203,AY2204,"f",,Trigger)</f>
        <v>54750</v>
      </c>
      <c r="BB2204" s="158">
        <f>_xll.qlInterestRateIndexMaturity(Currency&amp;"ibor"&amp;Tenor,BA2204,Trigger)</f>
        <v>55115</v>
      </c>
      <c r="BC2204" s="320">
        <f>_xll.qlIndexFixing($AC$5,AZ2204,TRUE,_xll.ohTrigger(Trigger,Trigger12M))</f>
        <v>1.4759182938216625E-2</v>
      </c>
      <c r="BD2204" s="320">
        <f>_xll.qlIndexFixing($BE$1,AZ2204,TRUE,_xll.ohTrigger(Trigger,Trigger12M))</f>
        <v>1.4186277596439098E-2</v>
      </c>
    </row>
    <row r="2205" spans="51:56" ht="11.25" customHeight="1" x14ac:dyDescent="0.25">
      <c r="AY2205" s="159" t="s">
        <v>90</v>
      </c>
      <c r="AZ2205" s="158">
        <f>_xll.qlInterestRateIndexFixingDate(Currency&amp;"ibor"&amp;Tenor,BA2205,Trigger)</f>
        <v>54753</v>
      </c>
      <c r="BA2205" s="158">
        <f>_xll.qlCalendarAdvance(Calendar,BA2204,AY2205,"f",,Trigger)</f>
        <v>54757</v>
      </c>
      <c r="BB2205" s="158">
        <f>_xll.qlInterestRateIndexMaturity(Currency&amp;"ibor"&amp;Tenor,BA2205,Trigger)</f>
        <v>55122</v>
      </c>
      <c r="BC2205" s="320">
        <f>_xll.qlIndexFixing($AC$5,AZ2205,TRUE,_xll.ohTrigger(Trigger,Trigger12M))</f>
        <v>1.4755225142655315E-2</v>
      </c>
      <c r="BD2205" s="320">
        <f>_xll.qlIndexFixing($BE$1,AZ2205,TRUE,_xll.ohTrigger(Trigger,Trigger12M))</f>
        <v>1.4182070006286858E-2</v>
      </c>
    </row>
    <row r="2206" spans="51:56" ht="11.25" customHeight="1" x14ac:dyDescent="0.25">
      <c r="AY2206" s="159" t="s">
        <v>90</v>
      </c>
      <c r="AZ2206" s="158">
        <f>_xll.qlInterestRateIndexFixingDate(Currency&amp;"ibor"&amp;Tenor,BA2206,Trigger)</f>
        <v>54760</v>
      </c>
      <c r="BA2206" s="158">
        <f>_xll.qlCalendarAdvance(Calendar,BA2205,AY2206,"f",,Trigger)</f>
        <v>54764</v>
      </c>
      <c r="BB2206" s="158">
        <f>_xll.qlInterestRateIndexMaturity(Currency&amp;"ibor"&amp;Tenor,BA2206,Trigger)</f>
        <v>55129</v>
      </c>
      <c r="BC2206" s="320">
        <f>_xll.qlIndexFixing($AC$5,AZ2206,TRUE,_xll.ohTrigger(Trigger,Trigger12M))</f>
        <v>1.4751262507051338E-2</v>
      </c>
      <c r="BD2206" s="320">
        <f>_xll.qlIndexFixing($BE$1,AZ2206,TRUE,_xll.ohTrigger(Trigger,Trigger12M))</f>
        <v>1.4177850817988395E-2</v>
      </c>
    </row>
    <row r="2207" spans="51:56" ht="11.25" customHeight="1" x14ac:dyDescent="0.25">
      <c r="AY2207" s="159" t="s">
        <v>90</v>
      </c>
      <c r="AZ2207" s="158">
        <f>_xll.qlInterestRateIndexFixingDate(Currency&amp;"ibor"&amp;Tenor,BA2207,Trigger)</f>
        <v>54767</v>
      </c>
      <c r="BA2207" s="158">
        <f>_xll.qlCalendarAdvance(Calendar,BA2206,AY2207,"f",,Trigger)</f>
        <v>54771</v>
      </c>
      <c r="BB2207" s="158">
        <f>_xll.qlInterestRateIndexMaturity(Currency&amp;"ibor"&amp;Tenor,BA2207,Trigger)</f>
        <v>55136</v>
      </c>
      <c r="BC2207" s="320">
        <f>_xll.qlIndexFixing($AC$5,AZ2207,TRUE,_xll.ohTrigger(Trigger,Trigger12M))</f>
        <v>1.4747295031463164E-2</v>
      </c>
      <c r="BD2207" s="320">
        <f>_xll.qlIndexFixing($BE$1,AZ2207,TRUE,_xll.ohTrigger(Trigger,Trigger12M))</f>
        <v>1.4173620020947252E-2</v>
      </c>
    </row>
    <row r="2208" spans="51:56" ht="11.25" customHeight="1" x14ac:dyDescent="0.25">
      <c r="AY2208" s="159" t="s">
        <v>90</v>
      </c>
      <c r="AZ2208" s="158">
        <f>_xll.qlInterestRateIndexFixingDate(Currency&amp;"ibor"&amp;Tenor,BA2208,Trigger)</f>
        <v>54774</v>
      </c>
      <c r="BA2208" s="158">
        <f>_xll.qlCalendarAdvance(Calendar,BA2207,AY2208,"f",,Trigger)</f>
        <v>54778</v>
      </c>
      <c r="BB2208" s="158">
        <f>_xll.qlInterestRateIndexMaturity(Currency&amp;"ibor"&amp;Tenor,BA2208,Trigger)</f>
        <v>55143</v>
      </c>
      <c r="BC2208" s="320">
        <f>_xll.qlIndexFixing($AC$5,AZ2208,TRUE,_xll.ohTrigger(Trigger,Trigger12M))</f>
        <v>1.4743322715947301E-2</v>
      </c>
      <c r="BD2208" s="320">
        <f>_xll.qlIndexFixing($BE$1,AZ2208,TRUE,_xll.ohTrigger(Trigger,Trigger12M))</f>
        <v>1.4169377604566973E-2</v>
      </c>
    </row>
    <row r="2209" spans="51:56" ht="11.25" customHeight="1" x14ac:dyDescent="0.25">
      <c r="AY2209" s="159" t="s">
        <v>90</v>
      </c>
      <c r="AZ2209" s="158">
        <f>_xll.qlInterestRateIndexFixingDate(Currency&amp;"ibor"&amp;Tenor,BA2209,Trigger)</f>
        <v>54781</v>
      </c>
      <c r="BA2209" s="158">
        <f>_xll.qlCalendarAdvance(Calendar,BA2208,AY2209,"f",,Trigger)</f>
        <v>54785</v>
      </c>
      <c r="BB2209" s="158">
        <f>_xll.qlInterestRateIndexMaturity(Currency&amp;"ibor"&amp;Tenor,BA2209,Trigger)</f>
        <v>55150</v>
      </c>
      <c r="BC2209" s="320">
        <f>_xll.qlIndexFixing($AC$5,AZ2209,TRUE,_xll.ohTrigger(Trigger,Trigger12M))</f>
        <v>1.4739345560562221E-2</v>
      </c>
      <c r="BD2209" s="320">
        <f>_xll.qlIndexFixing($BE$1,AZ2209,TRUE,_xll.ohTrigger(Trigger,Trigger12M))</f>
        <v>1.4165123558252201E-2</v>
      </c>
    </row>
    <row r="2210" spans="51:56" ht="11.25" customHeight="1" x14ac:dyDescent="0.25">
      <c r="AY2210" s="159" t="s">
        <v>90</v>
      </c>
      <c r="AZ2210" s="158">
        <f>_xll.qlInterestRateIndexFixingDate(Currency&amp;"ibor"&amp;Tenor,BA2210,Trigger)</f>
        <v>54788</v>
      </c>
      <c r="BA2210" s="158">
        <f>_xll.qlCalendarAdvance(Calendar,BA2209,AY2210,"f",,Trigger)</f>
        <v>54792</v>
      </c>
      <c r="BB2210" s="158">
        <f>_xll.qlInterestRateIndexMaturity(Currency&amp;"ibor"&amp;Tenor,BA2210,Trigger)</f>
        <v>55157</v>
      </c>
      <c r="BC2210" s="320">
        <f>_xll.qlIndexFixing($AC$5,AZ2210,TRUE,_xll.ohTrigger(Trigger,Trigger12M))</f>
        <v>1.4735363565365957E-2</v>
      </c>
      <c r="BD2210" s="320">
        <f>_xll.qlIndexFixing($BE$1,AZ2210,TRUE,_xll.ohTrigger(Trigger,Trigger12M))</f>
        <v>1.4160857871407355E-2</v>
      </c>
    </row>
    <row r="2211" spans="51:56" ht="11.25" customHeight="1" x14ac:dyDescent="0.25">
      <c r="AY2211" s="159" t="s">
        <v>90</v>
      </c>
      <c r="AZ2211" s="158">
        <f>_xll.qlInterestRateIndexFixingDate(Currency&amp;"ibor"&amp;Tenor,BA2211,Trigger)</f>
        <v>54795</v>
      </c>
      <c r="BA2211" s="158">
        <f>_xll.qlCalendarAdvance(Calendar,BA2210,AY2211,"f",,Trigger)</f>
        <v>54799</v>
      </c>
      <c r="BB2211" s="158">
        <f>_xll.qlInterestRateIndexMaturity(Currency&amp;"ibor"&amp;Tenor,BA2211,Trigger)</f>
        <v>55164</v>
      </c>
      <c r="BC2211" s="320">
        <f>_xll.qlIndexFixing($AC$5,AZ2211,TRUE,_xll.ohTrigger(Trigger,Trigger12M))</f>
        <v>1.473137673041589E-2</v>
      </c>
      <c r="BD2211" s="320">
        <f>_xll.qlIndexFixing($BE$1,AZ2211,TRUE,_xll.ohTrigger(Trigger,Trigger12M))</f>
        <v>1.4156580533437949E-2</v>
      </c>
    </row>
    <row r="2212" spans="51:56" ht="11.25" customHeight="1" x14ac:dyDescent="0.25">
      <c r="AY2212" s="159" t="s">
        <v>90</v>
      </c>
      <c r="AZ2212" s="158">
        <f>_xll.qlInterestRateIndexFixingDate(Currency&amp;"ibor"&amp;Tenor,BA2212,Trigger)</f>
        <v>54802</v>
      </c>
      <c r="BA2212" s="158">
        <f>_xll.qlCalendarAdvance(Calendar,BA2211,AY2212,"f",,Trigger)</f>
        <v>54806</v>
      </c>
      <c r="BB2212" s="158">
        <f>_xll.qlInterestRateIndexMaturity(Currency&amp;"ibor"&amp;Tenor,BA2212,Trigger)</f>
        <v>55171</v>
      </c>
      <c r="BC2212" s="320">
        <f>_xll.qlIndexFixing($AC$5,AZ2212,TRUE,_xll.ohTrigger(Trigger,Trigger12M))</f>
        <v>1.4727385055770056E-2</v>
      </c>
      <c r="BD2212" s="320">
        <f>_xll.qlIndexFixing($BE$1,AZ2212,TRUE,_xll.ohTrigger(Trigger,Trigger12M))</f>
        <v>1.4152291533750597E-2</v>
      </c>
    </row>
    <row r="2213" spans="51:56" ht="11.25" customHeight="1" x14ac:dyDescent="0.25">
      <c r="AY2213" s="159" t="s">
        <v>90</v>
      </c>
      <c r="AZ2213" s="158">
        <f>_xll.qlInterestRateIndexFixingDate(Currency&amp;"ibor"&amp;Tenor,BA2213,Trigger)</f>
        <v>54809</v>
      </c>
      <c r="BA2213" s="158">
        <f>_xll.qlCalendarAdvance(Calendar,BA2212,AY2213,"f",,Trigger)</f>
        <v>54813</v>
      </c>
      <c r="BB2213" s="158">
        <f>_xll.qlInterestRateIndexMaturity(Currency&amp;"ibor"&amp;Tenor,BA2213,Trigger)</f>
        <v>55178</v>
      </c>
      <c r="BC2213" s="320">
        <f>_xll.qlIndexFixing($AC$5,AZ2213,TRUE,_xll.ohTrigger(Trigger,Trigger12M))</f>
        <v>1.4723388541486492E-2</v>
      </c>
      <c r="BD2213" s="320">
        <f>_xll.qlIndexFixing($BE$1,AZ2213,TRUE,_xll.ohTrigger(Trigger,Trigger12M))</f>
        <v>1.414799086175147E-2</v>
      </c>
    </row>
    <row r="2214" spans="51:56" ht="11.25" customHeight="1" x14ac:dyDescent="0.25">
      <c r="AY2214" s="159" t="s">
        <v>90</v>
      </c>
      <c r="AZ2214" s="158">
        <f>_xll.qlInterestRateIndexFixingDate(Currency&amp;"ibor"&amp;Tenor,BA2214,Trigger)</f>
        <v>54816</v>
      </c>
      <c r="BA2214" s="158">
        <f>_xll.qlCalendarAdvance(Calendar,BA2213,AY2214,"f",,Trigger)</f>
        <v>54820</v>
      </c>
      <c r="BB2214" s="158">
        <f>_xll.qlInterestRateIndexMaturity(Currency&amp;"ibor"&amp;Tenor,BA2214,Trigger)</f>
        <v>55185</v>
      </c>
      <c r="BC2214" s="320">
        <f>_xll.qlIndexFixing($AC$5,AZ2214,TRUE,_xll.ohTrigger(Trigger,Trigger12M))</f>
        <v>1.4719387187623667E-2</v>
      </c>
      <c r="BD2214" s="320">
        <f>_xll.qlIndexFixing($BE$1,AZ2214,TRUE,_xll.ohTrigger(Trigger,Trigger12M))</f>
        <v>1.4143678506848055E-2</v>
      </c>
    </row>
    <row r="2215" spans="51:56" ht="11.25" customHeight="1" x14ac:dyDescent="0.25">
      <c r="AY2215" s="159" t="s">
        <v>90</v>
      </c>
      <c r="AZ2215" s="158">
        <f>_xll.qlInterestRateIndexFixingDate(Currency&amp;"ibor"&amp;Tenor,BA2215,Trigger)</f>
        <v>54823</v>
      </c>
      <c r="BA2215" s="158">
        <f>_xll.qlCalendarAdvance(Calendar,BA2214,AY2215,"f",,Trigger)</f>
        <v>54827</v>
      </c>
      <c r="BB2215" s="158">
        <f>_xll.qlInterestRateIndexMaturity(Currency&amp;"ibor"&amp;Tenor,BA2215,Trigger)</f>
        <v>55192</v>
      </c>
      <c r="BC2215" s="320">
        <f>_xll.qlIndexFixing($AC$5,AZ2215,TRUE,_xll.ohTrigger(Trigger,Trigger12M))</f>
        <v>1.4715380994239403E-2</v>
      </c>
      <c r="BD2215" s="320">
        <f>_xll.qlIndexFixing($BE$1,AZ2215,TRUE,_xll.ohTrigger(Trigger,Trigger12M))</f>
        <v>1.4139354458448057E-2</v>
      </c>
    </row>
    <row r="2216" spans="51:56" ht="11.25" customHeight="1" x14ac:dyDescent="0.25">
      <c r="AY2216" s="159" t="s">
        <v>90</v>
      </c>
      <c r="AZ2216" s="158">
        <f>_xll.qlInterestRateIndexFixingDate(Currency&amp;"ibor"&amp;Tenor,BA2216,Trigger)</f>
        <v>54830</v>
      </c>
      <c r="BA2216" s="158">
        <f>_xll.qlCalendarAdvance(Calendar,BA2215,AY2216,"f",,Trigger)</f>
        <v>54834</v>
      </c>
      <c r="BB2216" s="158">
        <f>_xll.qlInterestRateIndexMaturity(Currency&amp;"ibor"&amp;Tenor,BA2216,Trigger)</f>
        <v>55199</v>
      </c>
      <c r="BC2216" s="320">
        <f>_xll.qlIndexFixing($AC$5,AZ2216,TRUE,_xll.ohTrigger(Trigger,Trigger12M))</f>
        <v>1.4711369961391513E-2</v>
      </c>
      <c r="BD2216" s="320">
        <f>_xll.qlIndexFixing($BE$1,AZ2216,TRUE,_xll.ohTrigger(Trigger,Trigger12M))</f>
        <v>1.4135018705960279E-2</v>
      </c>
    </row>
    <row r="2217" spans="51:56" ht="11.25" customHeight="1" x14ac:dyDescent="0.25">
      <c r="AY2217" s="159" t="s">
        <v>90</v>
      </c>
      <c r="AZ2217" s="158">
        <f>_xll.qlInterestRateIndexFixingDate(Currency&amp;"ibor"&amp;Tenor,BA2217,Trigger)</f>
        <v>54837</v>
      </c>
      <c r="BA2217" s="158">
        <f>_xll.qlCalendarAdvance(Calendar,BA2216,AY2217,"f",,Trigger)</f>
        <v>54841</v>
      </c>
      <c r="BB2217" s="158">
        <f>_xll.qlInterestRateIndexMaturity(Currency&amp;"ibor"&amp;Tenor,BA2217,Trigger)</f>
        <v>55206</v>
      </c>
      <c r="BC2217" s="320">
        <f>_xll.qlIndexFixing($AC$5,AZ2217,TRUE,_xll.ohTrigger(Trigger,Trigger12M))</f>
        <v>1.4707354089138912E-2</v>
      </c>
      <c r="BD2217" s="320">
        <f>_xll.qlIndexFixing($BE$1,AZ2217,TRUE,_xll.ohTrigger(Trigger,Trigger12M))</f>
        <v>1.4130671238793521E-2</v>
      </c>
    </row>
    <row r="2218" spans="51:56" ht="11.25" customHeight="1" x14ac:dyDescent="0.25">
      <c r="AY2218" s="159" t="s">
        <v>90</v>
      </c>
      <c r="AZ2218" s="158">
        <f>_xll.qlInterestRateIndexFixingDate(Currency&amp;"ibor"&amp;Tenor,BA2218,Trigger)</f>
        <v>54844</v>
      </c>
      <c r="BA2218" s="158">
        <f>_xll.qlCalendarAdvance(Calendar,BA2217,AY2218,"f",,Trigger)</f>
        <v>54848</v>
      </c>
      <c r="BB2218" s="158">
        <f>_xll.qlInterestRateIndexMaturity(Currency&amp;"ibor"&amp;Tenor,BA2218,Trigger)</f>
        <v>55213</v>
      </c>
      <c r="BC2218" s="320">
        <f>_xll.qlIndexFixing($AC$5,AZ2218,TRUE,_xll.ohTrigger(Trigger,Trigger12M))</f>
        <v>1.4703333377540073E-2</v>
      </c>
      <c r="BD2218" s="320">
        <f>_xll.qlIndexFixing($BE$1,AZ2218,TRUE,_xll.ohTrigger(Trigger,Trigger12M))</f>
        <v>1.4126312046357677E-2</v>
      </c>
    </row>
    <row r="2219" spans="51:56" ht="11.25" customHeight="1" x14ac:dyDescent="0.25">
      <c r="AY2219" s="159" t="s">
        <v>90</v>
      </c>
      <c r="AZ2219" s="158">
        <f>_xll.qlInterestRateIndexFixingDate(Currency&amp;"ibor"&amp;Tenor,BA2219,Trigger)</f>
        <v>54851</v>
      </c>
      <c r="BA2219" s="158">
        <f>_xll.qlCalendarAdvance(Calendar,BA2218,AY2219,"f",,Trigger)</f>
        <v>54855</v>
      </c>
      <c r="BB2219" s="158">
        <f>_xll.qlInterestRateIndexMaturity(Currency&amp;"ibor"&amp;Tenor,BA2219,Trigger)</f>
        <v>55220</v>
      </c>
      <c r="BC2219" s="320">
        <f>_xll.qlIndexFixing($AC$5,AZ2219,TRUE,_xll.ohTrigger(Trigger,Trigger12M))</f>
        <v>1.4699307826653248E-2</v>
      </c>
      <c r="BD2219" s="320">
        <f>_xll.qlIndexFixing($BE$1,AZ2219,TRUE,_xll.ohTrigger(Trigger,Trigger12M))</f>
        <v>1.4121941118062427E-2</v>
      </c>
    </row>
    <row r="2220" spans="51:56" ht="11.25" customHeight="1" x14ac:dyDescent="0.25">
      <c r="AY2220" s="159" t="s">
        <v>90</v>
      </c>
      <c r="AZ2220" s="158">
        <f>_xll.qlInterestRateIndexFixingDate(Currency&amp;"ibor"&amp;Tenor,BA2220,Trigger)</f>
        <v>54858</v>
      </c>
      <c r="BA2220" s="158">
        <f>_xll.qlCalendarAdvance(Calendar,BA2219,AY2220,"f",,Trigger)</f>
        <v>54862</v>
      </c>
      <c r="BB2220" s="158">
        <f>_xll.qlInterestRateIndexMaturity(Currency&amp;"ibor"&amp;Tenor,BA2220,Trigger)</f>
        <v>55227</v>
      </c>
      <c r="BC2220" s="320">
        <f>_xll.qlIndexFixing($AC$5,AZ2220,TRUE,_xll.ohTrigger(Trigger,Trigger12M))</f>
        <v>1.4695277436536475E-2</v>
      </c>
      <c r="BD2220" s="320">
        <f>_xll.qlIndexFixing($BE$1,AZ2220,TRUE,_xll.ohTrigger(Trigger,Trigger12M))</f>
        <v>1.4117558443318979E-2</v>
      </c>
    </row>
    <row r="2221" spans="51:56" ht="11.25" customHeight="1" x14ac:dyDescent="0.25">
      <c r="AY2221" s="159" t="s">
        <v>90</v>
      </c>
      <c r="AZ2221" s="158">
        <f>_xll.qlInterestRateIndexFixingDate(Currency&amp;"ibor"&amp;Tenor,BA2221,Trigger)</f>
        <v>54865</v>
      </c>
      <c r="BA2221" s="158">
        <f>_xll.qlCalendarAdvance(Calendar,BA2220,AY2221,"f",,Trigger)</f>
        <v>54869</v>
      </c>
      <c r="BB2221" s="158">
        <f>_xll.qlInterestRateIndexMaturity(Currency&amp;"ibor"&amp;Tenor,BA2221,Trigger)</f>
        <v>55234</v>
      </c>
      <c r="BC2221" s="320">
        <f>_xll.qlIndexFixing($AC$5,AZ2221,TRUE,_xll.ohTrigger(Trigger,Trigger12M))</f>
        <v>1.4691242207249105E-2</v>
      </c>
      <c r="BD2221" s="320">
        <f>_xll.qlIndexFixing($BE$1,AZ2221,TRUE,_xll.ohTrigger(Trigger,Trigger12M))</f>
        <v>1.4113164011539199E-2</v>
      </c>
    </row>
    <row r="2222" spans="51:56" ht="11.25" customHeight="1" x14ac:dyDescent="0.25">
      <c r="AY2222" s="159" t="s">
        <v>90</v>
      </c>
      <c r="AZ2222" s="158">
        <f>_xll.qlInterestRateIndexFixingDate(Currency&amp;"ibor"&amp;Tenor,BA2222,Trigger)</f>
        <v>54872</v>
      </c>
      <c r="BA2222" s="158">
        <f>_xll.qlCalendarAdvance(Calendar,BA2221,AY2222,"f",,Trigger)</f>
        <v>54876</v>
      </c>
      <c r="BB2222" s="158">
        <f>_xll.qlInterestRateIndexMaturity(Currency&amp;"ibor"&amp;Tenor,BA2222,Trigger)</f>
        <v>55241</v>
      </c>
      <c r="BC2222" s="320">
        <f>_xll.qlIndexFixing($AC$5,AZ2222,TRUE,_xll.ohTrigger(Trigger,Trigger12M))</f>
        <v>1.468720213884939E-2</v>
      </c>
      <c r="BD2222" s="320">
        <f>_xll.qlIndexFixing($BE$1,AZ2222,TRUE,_xll.ohTrigger(Trigger,Trigger12M))</f>
        <v>1.41087578121343E-2</v>
      </c>
    </row>
    <row r="2223" spans="51:56" ht="11.25" customHeight="1" x14ac:dyDescent="0.25">
      <c r="AY2223" s="159" t="s">
        <v>90</v>
      </c>
      <c r="AZ2223" s="158">
        <f>_xll.qlInterestRateIndexFixingDate(Currency&amp;"ibor"&amp;Tenor,BA2223,Trigger)</f>
        <v>54879</v>
      </c>
      <c r="BA2223" s="158">
        <f>_xll.qlCalendarAdvance(Calendar,BA2222,AY2223,"f",,Trigger)</f>
        <v>54883</v>
      </c>
      <c r="BB2223" s="158">
        <f>_xll.qlInterestRateIndexMaturity(Currency&amp;"ibor"&amp;Tenor,BA2223,Trigger)</f>
        <v>55248</v>
      </c>
      <c r="BC2223" s="320">
        <f>_xll.qlIndexFixing($AC$5,AZ2223,TRUE,_xll.ohTrigger(Trigger,Trigger12M))</f>
        <v>1.4683157231395806E-2</v>
      </c>
      <c r="BD2223" s="320">
        <f>_xll.qlIndexFixing($BE$1,AZ2223,TRUE,_xll.ohTrigger(Trigger,Trigger12M))</f>
        <v>1.4104339834517898E-2</v>
      </c>
    </row>
    <row r="2224" spans="51:56" ht="11.25" customHeight="1" x14ac:dyDescent="0.25">
      <c r="AY2224" s="159" t="s">
        <v>90</v>
      </c>
      <c r="AZ2224" s="158">
        <f>_xll.qlInterestRateIndexFixingDate(Currency&amp;"ibor"&amp;Tenor,BA2224,Trigger)</f>
        <v>54884</v>
      </c>
      <c r="BA2224" s="158">
        <f>_xll.qlCalendarAdvance(Calendar,BA2223,AY2224,"f",,Trigger)</f>
        <v>54890</v>
      </c>
      <c r="BB2224" s="158">
        <f>_xll.qlInterestRateIndexMaturity(Currency&amp;"ibor"&amp;Tenor,BA2224,Trigger)</f>
        <v>55255</v>
      </c>
      <c r="BC2224" s="320">
        <f>_xll.qlIndexFixing($AC$5,AZ2224,TRUE,_xll.ohTrigger(Trigger,Trigger12M))</f>
        <v>1.46791074849477E-2</v>
      </c>
      <c r="BD2224" s="320">
        <f>_xll.qlIndexFixing($BE$1,AZ2224,TRUE,_xll.ohTrigger(Trigger,Trigger12M))</f>
        <v>1.4099910068102298E-2</v>
      </c>
    </row>
    <row r="2225" spans="51:56" ht="11.25" customHeight="1" x14ac:dyDescent="0.25">
      <c r="AY2225" s="159" t="s">
        <v>90</v>
      </c>
      <c r="AZ2225" s="158">
        <f>_xll.qlInterestRateIndexFixingDate(Currency&amp;"ibor"&amp;Tenor,BA2225,Trigger)</f>
        <v>54893</v>
      </c>
      <c r="BA2225" s="158">
        <f>_xll.qlCalendarAdvance(Calendar,BA2224,AY2225,"f",,Trigger)</f>
        <v>54897</v>
      </c>
      <c r="BB2225" s="158">
        <f>_xll.qlInterestRateIndexMaturity(Currency&amp;"ibor"&amp;Tenor,BA2225,Trigger)</f>
        <v>55262</v>
      </c>
      <c r="BC2225" s="320">
        <f>_xll.qlIndexFixing($AC$5,AZ2225,TRUE,_xll.ohTrigger(Trigger,Trigger12M))</f>
        <v>1.4675052899563768E-2</v>
      </c>
      <c r="BD2225" s="320">
        <f>_xll.qlIndexFixing($BE$1,AZ2225,TRUE,_xll.ohTrigger(Trigger,Trigger12M))</f>
        <v>1.4095468502301997E-2</v>
      </c>
    </row>
    <row r="2226" spans="51:56" ht="11.25" customHeight="1" x14ac:dyDescent="0.25">
      <c r="AY2226" s="159" t="s">
        <v>90</v>
      </c>
      <c r="AZ2226" s="158">
        <f>_xll.qlInterestRateIndexFixingDate(Currency&amp;"ibor"&amp;Tenor,BA2226,Trigger)</f>
        <v>54900</v>
      </c>
      <c r="BA2226" s="158">
        <f>_xll.qlCalendarAdvance(Calendar,BA2225,AY2226,"f",,Trigger)</f>
        <v>54904</v>
      </c>
      <c r="BB2226" s="158">
        <f>_xll.qlInterestRateIndexMaturity(Currency&amp;"ibor"&amp;Tenor,BA2226,Trigger)</f>
        <v>55269</v>
      </c>
      <c r="BC2226" s="320">
        <f>_xll.qlIndexFixing($AC$5,AZ2226,TRUE,_xll.ohTrigger(Trigger,Trigger12M))</f>
        <v>1.46709934753027E-2</v>
      </c>
      <c r="BD2226" s="320">
        <f>_xll.qlIndexFixing($BE$1,AZ2226,TRUE,_xll.ohTrigger(Trigger,Trigger12M))</f>
        <v>1.4091015126531489E-2</v>
      </c>
    </row>
    <row r="2227" spans="51:56" ht="11.25" customHeight="1" x14ac:dyDescent="0.25">
      <c r="AY2227" s="159" t="s">
        <v>90</v>
      </c>
      <c r="AZ2227" s="158">
        <f>_xll.qlInterestRateIndexFixingDate(Currency&amp;"ibor"&amp;Tenor,BA2227,Trigger)</f>
        <v>54907</v>
      </c>
      <c r="BA2227" s="158">
        <f>_xll.qlCalendarAdvance(Calendar,BA2226,AY2227,"f",,Trigger)</f>
        <v>54911</v>
      </c>
      <c r="BB2227" s="158">
        <f>_xll.qlInterestRateIndexMaturity(Currency&amp;"ibor"&amp;Tenor,BA2227,Trigger)</f>
        <v>55276</v>
      </c>
      <c r="BC2227" s="320">
        <f>_xll.qlIndexFixing($AC$5,AZ2227,TRUE,_xll.ohTrigger(Trigger,Trigger12M))</f>
        <v>1.466692921222385E-2</v>
      </c>
      <c r="BD2227" s="320">
        <f>_xll.qlIndexFixing($BE$1,AZ2227,TRUE,_xll.ohTrigger(Trigger,Trigger12M))</f>
        <v>1.4086549930205706E-2</v>
      </c>
    </row>
    <row r="2228" spans="51:56" ht="11.25" customHeight="1" x14ac:dyDescent="0.25">
      <c r="AY2228" s="159" t="s">
        <v>90</v>
      </c>
      <c r="AZ2228" s="158">
        <f>_xll.qlInterestRateIndexFixingDate(Currency&amp;"ibor"&amp;Tenor,BA2228,Trigger)</f>
        <v>54914</v>
      </c>
      <c r="BA2228" s="158">
        <f>_xll.qlCalendarAdvance(Calendar,BA2227,AY2228,"f",,Trigger)</f>
        <v>54918</v>
      </c>
      <c r="BB2228" s="158">
        <f>_xll.qlInterestRateIndexMaturity(Currency&amp;"ibor"&amp;Tenor,BA2228,Trigger)</f>
        <v>55283</v>
      </c>
      <c r="BC2228" s="320">
        <f>_xll.qlIndexFixing($AC$5,AZ2228,TRUE,_xll.ohTrigger(Trigger,Trigger12M))</f>
        <v>1.4662860110385686E-2</v>
      </c>
      <c r="BD2228" s="320">
        <f>_xll.qlIndexFixing($BE$1,AZ2228,TRUE,_xll.ohTrigger(Trigger,Trigger12M))</f>
        <v>1.4082072902740239E-2</v>
      </c>
    </row>
    <row r="2229" spans="51:56" ht="11.25" customHeight="1" x14ac:dyDescent="0.25">
      <c r="AY2229" s="159" t="s">
        <v>90</v>
      </c>
      <c r="AZ2229" s="158">
        <f>_xll.qlInterestRateIndexFixingDate(Currency&amp;"ibor"&amp;Tenor,BA2229,Trigger)</f>
        <v>54921</v>
      </c>
      <c r="BA2229" s="158">
        <f>_xll.qlCalendarAdvance(Calendar,BA2228,AY2229,"f",,Trigger)</f>
        <v>54925</v>
      </c>
      <c r="BB2229" s="158">
        <f>_xll.qlInterestRateIndexMaturity(Currency&amp;"ibor"&amp;Tenor,BA2229,Trigger)</f>
        <v>55290</v>
      </c>
      <c r="BC2229" s="320">
        <f>_xll.qlIndexFixing($AC$5,AZ2229,TRUE,_xll.ohTrigger(Trigger,Trigger12M))</f>
        <v>1.4657563725618871E-2</v>
      </c>
      <c r="BD2229" s="320">
        <f>_xll.qlIndexFixing($BE$1,AZ2229,TRUE,_xll.ohTrigger(Trigger,Trigger12M))</f>
        <v>1.4077584033551334E-2</v>
      </c>
    </row>
    <row r="2230" spans="51:56" ht="11.25" customHeight="1" x14ac:dyDescent="0.25">
      <c r="AY2230" s="159" t="s">
        <v>90</v>
      </c>
      <c r="AZ2230" s="158">
        <f>_xll.qlInterestRateIndexFixingDate(Currency&amp;"ibor"&amp;Tenor,BA2230,Trigger)</f>
        <v>54928</v>
      </c>
      <c r="BA2230" s="158">
        <f>_xll.qlCalendarAdvance(Calendar,BA2229,AY2230,"f",,Trigger)</f>
        <v>54932</v>
      </c>
      <c r="BB2230" s="158">
        <f>_xll.qlInterestRateIndexMaturity(Currency&amp;"ibor"&amp;Tenor,BA2230,Trigger)</f>
        <v>55297</v>
      </c>
      <c r="BC2230" s="320">
        <f>_xll.qlIndexFixing($AC$5,AZ2230,TRUE,_xll.ohTrigger(Trigger,Trigger12M))</f>
        <v>1.4651422368242035E-2</v>
      </c>
      <c r="BD2230" s="320">
        <f>_xll.qlIndexFixing($BE$1,AZ2230,TRUE,_xll.ohTrigger(Trigger,Trigger12M))</f>
        <v>1.4073083312056334E-2</v>
      </c>
    </row>
    <row r="2231" spans="51:56" ht="11.25" customHeight="1" x14ac:dyDescent="0.25">
      <c r="AY2231" s="159" t="s">
        <v>90</v>
      </c>
      <c r="AZ2231" s="158">
        <f>_xll.qlInterestRateIndexFixingDate(Currency&amp;"ibor"&amp;Tenor,BA2231,Trigger)</f>
        <v>54935</v>
      </c>
      <c r="BA2231" s="158">
        <f>_xll.qlCalendarAdvance(Calendar,BA2230,AY2231,"f",,Trigger)</f>
        <v>54939</v>
      </c>
      <c r="BB2231" s="158">
        <f>_xll.qlInterestRateIndexMaturity(Currency&amp;"ibor"&amp;Tenor,BA2231,Trigger)</f>
        <v>55304</v>
      </c>
      <c r="BC2231" s="320">
        <f>_xll.qlIndexFixing($AC$5,AZ2231,TRUE,_xll.ohTrigger(Trigger,Trigger12M))</f>
        <v>1.4645274134647029E-2</v>
      </c>
      <c r="BD2231" s="320">
        <f>_xll.qlIndexFixing($BE$1,AZ2231,TRUE,_xll.ohTrigger(Trigger,Trigger12M))</f>
        <v>1.4068570727672581E-2</v>
      </c>
    </row>
    <row r="2232" spans="51:56" ht="11.25" customHeight="1" x14ac:dyDescent="0.25">
      <c r="AY2232" s="159" t="s">
        <v>90</v>
      </c>
      <c r="AZ2232" s="158">
        <f>_xll.qlInterestRateIndexFixingDate(Currency&amp;"ibor"&amp;Tenor,BA2232,Trigger)</f>
        <v>54942</v>
      </c>
      <c r="BA2232" s="158">
        <f>_xll.qlCalendarAdvance(Calendar,BA2231,AY2232,"f",,Trigger)</f>
        <v>54946</v>
      </c>
      <c r="BB2232" s="158">
        <f>_xll.qlInterestRateIndexMaturity(Currency&amp;"ibor"&amp;Tenor,BA2232,Trigger)</f>
        <v>55311</v>
      </c>
      <c r="BC2232" s="320">
        <f>_xll.qlIndexFixing($AC$5,AZ2232,TRUE,_xll.ohTrigger(Trigger,Trigger12M))</f>
        <v>1.4639119024961534E-2</v>
      </c>
      <c r="BD2232" s="320">
        <f>_xll.qlIndexFixing($BE$1,AZ2232,TRUE,_xll.ohTrigger(Trigger,Trigger12M))</f>
        <v>1.4064046269818073E-2</v>
      </c>
    </row>
    <row r="2233" spans="51:56" ht="11.25" customHeight="1" x14ac:dyDescent="0.25">
      <c r="AY2233" s="159" t="s">
        <v>90</v>
      </c>
      <c r="AZ2233" s="158">
        <f>_xll.qlInterestRateIndexFixingDate(Currency&amp;"ibor"&amp;Tenor,BA2233,Trigger)</f>
        <v>54949</v>
      </c>
      <c r="BA2233" s="158">
        <f>_xll.qlCalendarAdvance(Calendar,BA2232,AY2233,"f",,Trigger)</f>
        <v>54953</v>
      </c>
      <c r="BB2233" s="158">
        <f>_xll.qlInterestRateIndexMaturity(Currency&amp;"ibor"&amp;Tenor,BA2233,Trigger)</f>
        <v>55318</v>
      </c>
      <c r="BC2233" s="320">
        <f>_xll.qlIndexFixing($AC$5,AZ2233,TRUE,_xll.ohTrigger(Trigger,Trigger12M))</f>
        <v>1.4632957039312347E-2</v>
      </c>
      <c r="BD2233" s="320">
        <f>_xll.qlIndexFixing($BE$1,AZ2233,TRUE,_xll.ohTrigger(Trigger,Trigger12M))</f>
        <v>1.4059509927911685E-2</v>
      </c>
    </row>
    <row r="2234" spans="51:56" ht="11.25" customHeight="1" x14ac:dyDescent="0.25">
      <c r="AY2234" s="159" t="s">
        <v>90</v>
      </c>
      <c r="AZ2234" s="158">
        <f>_xll.qlInterestRateIndexFixingDate(Currency&amp;"ibor"&amp;Tenor,BA2234,Trigger)</f>
        <v>54956</v>
      </c>
      <c r="BA2234" s="158">
        <f>_xll.qlCalendarAdvance(Calendar,BA2233,AY2234,"f",,Trigger)</f>
        <v>54960</v>
      </c>
      <c r="BB2234" s="158">
        <f>_xll.qlInterestRateIndexMaturity(Currency&amp;"ibor"&amp;Tenor,BA2234,Trigger)</f>
        <v>55325</v>
      </c>
      <c r="BC2234" s="320">
        <f>_xll.qlIndexFixing($AC$5,AZ2234,TRUE,_xll.ohTrigger(Trigger,Trigger12M))</f>
        <v>1.4626788177826934E-2</v>
      </c>
      <c r="BD2234" s="320">
        <f>_xll.qlIndexFixing($BE$1,AZ2234,TRUE,_xll.ohTrigger(Trigger,Trigger12M))</f>
        <v>1.405496169137295E-2</v>
      </c>
    </row>
    <row r="2235" spans="51:56" ht="11.25" customHeight="1" x14ac:dyDescent="0.25">
      <c r="AY2235" s="159" t="s">
        <v>90</v>
      </c>
      <c r="AZ2235" s="158">
        <f>_xll.qlInterestRateIndexFixingDate(Currency&amp;"ibor"&amp;Tenor,BA2235,Trigger)</f>
        <v>54963</v>
      </c>
      <c r="BA2235" s="158">
        <f>_xll.qlCalendarAdvance(Calendar,BA2234,AY2235,"f",,Trigger)</f>
        <v>54967</v>
      </c>
      <c r="BB2235" s="158">
        <f>_xll.qlInterestRateIndexMaturity(Currency&amp;"ibor"&amp;Tenor,BA2235,Trigger)</f>
        <v>55332</v>
      </c>
      <c r="BC2235" s="320">
        <f>_xll.qlIndexFixing($AC$5,AZ2235,TRUE,_xll.ohTrigger(Trigger,Trigger12M))</f>
        <v>1.4620612440632967E-2</v>
      </c>
      <c r="BD2235" s="320">
        <f>_xll.qlIndexFixing($BE$1,AZ2235,TRUE,_xll.ohTrigger(Trigger,Trigger12M))</f>
        <v>1.4050401549621836E-2</v>
      </c>
    </row>
    <row r="2236" spans="51:56" ht="11.25" customHeight="1" x14ac:dyDescent="0.25">
      <c r="AY2236" s="159" t="s">
        <v>90</v>
      </c>
      <c r="AZ2236" s="158">
        <f>_xll.qlInterestRateIndexFixingDate(Currency&amp;"ibor"&amp;Tenor,BA2236,Trigger)</f>
        <v>54970</v>
      </c>
      <c r="BA2236" s="158">
        <f>_xll.qlCalendarAdvance(Calendar,BA2235,AY2236,"f",,Trigger)</f>
        <v>54974</v>
      </c>
      <c r="BB2236" s="158">
        <f>_xll.qlInterestRateIndexMaturity(Currency&amp;"ibor"&amp;Tenor,BA2236,Trigger)</f>
        <v>55339</v>
      </c>
      <c r="BC2236" s="320">
        <f>_xll.qlIndexFixing($AC$5,AZ2236,TRUE,_xll.ohTrigger(Trigger,Trigger12M))</f>
        <v>1.4614429827857912E-2</v>
      </c>
      <c r="BD2236" s="320">
        <f>_xll.qlIndexFixing($BE$1,AZ2236,TRUE,_xll.ohTrigger(Trigger,Trigger12M))</f>
        <v>1.4045829492078754E-2</v>
      </c>
    </row>
    <row r="2237" spans="51:56" ht="11.25" customHeight="1" x14ac:dyDescent="0.25">
      <c r="AY2237" s="159" t="s">
        <v>90</v>
      </c>
      <c r="AZ2237" s="158">
        <f>_xll.qlInterestRateIndexFixingDate(Currency&amp;"ibor"&amp;Tenor,BA2237,Trigger)</f>
        <v>54977</v>
      </c>
      <c r="BA2237" s="158">
        <f>_xll.qlCalendarAdvance(Calendar,BA2236,AY2237,"f",,Trigger)</f>
        <v>54981</v>
      </c>
      <c r="BB2237" s="158">
        <f>_xll.qlInterestRateIndexMaturity(Currency&amp;"ibor"&amp;Tenor,BA2237,Trigger)</f>
        <v>55346</v>
      </c>
      <c r="BC2237" s="320">
        <f>_xll.qlIndexFixing($AC$5,AZ2237,TRUE,_xll.ohTrigger(Trigger,Trigger12M))</f>
        <v>1.4608240339630539E-2</v>
      </c>
      <c r="BD2237" s="320">
        <f>_xll.qlIndexFixing($BE$1,AZ2237,TRUE,_xll.ohTrigger(Trigger,Trigger12M))</f>
        <v>1.4041245508165205E-2</v>
      </c>
    </row>
    <row r="2238" spans="51:56" ht="11.25" customHeight="1" x14ac:dyDescent="0.25">
      <c r="AY2238" s="159" t="s">
        <v>90</v>
      </c>
      <c r="AZ2238" s="158">
        <f>_xll.qlInterestRateIndexFixingDate(Currency&amp;"ibor"&amp;Tenor,BA2238,Trigger)</f>
        <v>54984</v>
      </c>
      <c r="BA2238" s="158">
        <f>_xll.qlCalendarAdvance(Calendar,BA2237,AY2238,"f",,Trigger)</f>
        <v>54988</v>
      </c>
      <c r="BB2238" s="158">
        <f>_xll.qlInterestRateIndexMaturity(Currency&amp;"ibor"&amp;Tenor,BA2238,Trigger)</f>
        <v>55353</v>
      </c>
      <c r="BC2238" s="320">
        <f>_xll.qlIndexFixing($AC$5,AZ2238,TRUE,_xll.ohTrigger(Trigger,Trigger12M))</f>
        <v>1.460204397607809E-2</v>
      </c>
      <c r="BD2238" s="320">
        <f>_xll.qlIndexFixing($BE$1,AZ2238,TRUE,_xll.ohTrigger(Trigger,Trigger12M))</f>
        <v>1.4036649587302911E-2</v>
      </c>
    </row>
    <row r="2239" spans="51:56" ht="11.25" customHeight="1" x14ac:dyDescent="0.25">
      <c r="AY2239" s="159" t="s">
        <v>90</v>
      </c>
      <c r="AZ2239" s="158">
        <f>_xll.qlInterestRateIndexFixingDate(Currency&amp;"ibor"&amp;Tenor,BA2239,Trigger)</f>
        <v>54991</v>
      </c>
      <c r="BA2239" s="158">
        <f>_xll.qlCalendarAdvance(Calendar,BA2238,AY2239,"f",,Trigger)</f>
        <v>54995</v>
      </c>
      <c r="BB2239" s="158">
        <f>_xll.qlInterestRateIndexMaturity(Currency&amp;"ibor"&amp;Tenor,BA2239,Trigger)</f>
        <v>55360</v>
      </c>
      <c r="BC2239" s="320">
        <f>_xll.qlIndexFixing($AC$5,AZ2239,TRUE,_xll.ohTrigger(Trigger,Trigger12M))</f>
        <v>1.4595840737328681E-2</v>
      </c>
      <c r="BD2239" s="320">
        <f>_xll.qlIndexFixing($BE$1,AZ2239,TRUE,_xll.ohTrigger(Trigger,Trigger12M))</f>
        <v>1.4032041718914472E-2</v>
      </c>
    </row>
    <row r="2240" spans="51:56" ht="11.25" customHeight="1" x14ac:dyDescent="0.25">
      <c r="AY2240" s="159" t="s">
        <v>90</v>
      </c>
      <c r="AZ2240" s="158">
        <f>_xll.qlInterestRateIndexFixingDate(Currency&amp;"ibor"&amp;Tenor,BA2240,Trigger)</f>
        <v>54998</v>
      </c>
      <c r="BA2240" s="158">
        <f>_xll.qlCalendarAdvance(Calendar,BA2239,AY2240,"f",,Trigger)</f>
        <v>55002</v>
      </c>
      <c r="BB2240" s="158">
        <f>_xll.qlInterestRateIndexMaturity(Currency&amp;"ibor"&amp;Tenor,BA2240,Trigger)</f>
        <v>55367</v>
      </c>
      <c r="BC2240" s="320">
        <f>_xll.qlIndexFixing($AC$5,AZ2240,TRUE,_xll.ohTrigger(Trigger,Trigger12M))</f>
        <v>1.4589630623510867E-2</v>
      </c>
      <c r="BD2240" s="320">
        <f>_xll.qlIndexFixing($BE$1,AZ2240,TRUE,_xll.ohTrigger(Trigger,Trigger12M))</f>
        <v>1.4027421892423359E-2</v>
      </c>
    </row>
    <row r="2241" spans="51:56" ht="11.25" customHeight="1" x14ac:dyDescent="0.25">
      <c r="AY2241" s="159" t="s">
        <v>90</v>
      </c>
      <c r="AZ2241" s="158">
        <f>_xll.qlInterestRateIndexFixingDate(Currency&amp;"ibor"&amp;Tenor,BA2241,Trigger)</f>
        <v>55005</v>
      </c>
      <c r="BA2241" s="158">
        <f>_xll.qlCalendarAdvance(Calendar,BA2240,AY2241,"f",,Trigger)</f>
        <v>55009</v>
      </c>
      <c r="BB2241" s="158">
        <f>_xll.qlInterestRateIndexMaturity(Currency&amp;"ibor"&amp;Tenor,BA2241,Trigger)</f>
        <v>55374</v>
      </c>
      <c r="BC2241" s="320">
        <f>_xll.qlIndexFixing($AC$5,AZ2241,TRUE,_xll.ohTrigger(Trigger,Trigger12M))</f>
        <v>1.4583413634753201E-2</v>
      </c>
      <c r="BD2241" s="320">
        <f>_xll.qlIndexFixing($BE$1,AZ2241,TRUE,_xll.ohTrigger(Trigger,Trigger12M))</f>
        <v>1.4022790097252611E-2</v>
      </c>
    </row>
    <row r="2242" spans="51:56" ht="11.25" customHeight="1" x14ac:dyDescent="0.25">
      <c r="AY2242" s="159" t="s">
        <v>90</v>
      </c>
      <c r="AZ2242" s="158">
        <f>_xll.qlInterestRateIndexFixingDate(Currency&amp;"ibor"&amp;Tenor,BA2242,Trigger)</f>
        <v>55012</v>
      </c>
      <c r="BA2242" s="158">
        <f>_xll.qlCalendarAdvance(Calendar,BA2241,AY2242,"f",,Trigger)</f>
        <v>55016</v>
      </c>
      <c r="BB2242" s="158">
        <f>_xll.qlInterestRateIndexMaturity(Currency&amp;"ibor"&amp;Tenor,BA2242,Trigger)</f>
        <v>55381</v>
      </c>
      <c r="BC2242" s="320">
        <f>_xll.qlIndexFixing($AC$5,AZ2242,TRUE,_xll.ohTrigger(Trigger,Trigger12M))</f>
        <v>1.4577189771184242E-2</v>
      </c>
      <c r="BD2242" s="320">
        <f>_xll.qlIndexFixing($BE$1,AZ2242,TRUE,_xll.ohTrigger(Trigger,Trigger12M))</f>
        <v>1.4018146322827232E-2</v>
      </c>
    </row>
    <row r="2243" spans="51:56" ht="11.25" customHeight="1" x14ac:dyDescent="0.25">
      <c r="AY2243" s="159" t="s">
        <v>90</v>
      </c>
      <c r="AZ2243" s="158">
        <f>_xll.qlInterestRateIndexFixingDate(Currency&amp;"ibor"&amp;Tenor,BA2243,Trigger)</f>
        <v>55019</v>
      </c>
      <c r="BA2243" s="158">
        <f>_xll.qlCalendarAdvance(Calendar,BA2242,AY2243,"f",,Trigger)</f>
        <v>55023</v>
      </c>
      <c r="BB2243" s="158">
        <f>_xll.qlInterestRateIndexMaturity(Currency&amp;"ibor"&amp;Tenor,BA2243,Trigger)</f>
        <v>55388</v>
      </c>
      <c r="BC2243" s="320">
        <f>_xll.qlIndexFixing($AC$5,AZ2243,TRUE,_xll.ohTrigger(Trigger,Trigger12M))</f>
        <v>1.457095903293276E-2</v>
      </c>
      <c r="BD2243" s="320">
        <f>_xll.qlIndexFixing($BE$1,AZ2243,TRUE,_xll.ohTrigger(Trigger,Trigger12M))</f>
        <v>1.4013490558571356E-2</v>
      </c>
    </row>
    <row r="2244" spans="51:56" ht="11.25" customHeight="1" x14ac:dyDescent="0.25">
      <c r="AY2244" s="159" t="s">
        <v>90</v>
      </c>
      <c r="AZ2244" s="158">
        <f>_xll.qlInterestRateIndexFixingDate(Currency&amp;"ibor"&amp;Tenor,BA2244,Trigger)</f>
        <v>55026</v>
      </c>
      <c r="BA2244" s="158">
        <f>_xll.qlCalendarAdvance(Calendar,BA2243,AY2244,"f",,Trigger)</f>
        <v>55030</v>
      </c>
      <c r="BB2244" s="158">
        <f>_xll.qlInterestRateIndexMaturity(Currency&amp;"ibor"&amp;Tenor,BA2244,Trigger)</f>
        <v>55395</v>
      </c>
      <c r="BC2244" s="320">
        <f>_xll.qlIndexFixing($AC$5,AZ2244,TRUE,_xll.ohTrigger(Trigger,Trigger12M))</f>
        <v>1.4564721420126873E-2</v>
      </c>
      <c r="BD2244" s="320">
        <f>_xll.qlIndexFixing($BE$1,AZ2244,TRUE,_xll.ohTrigger(Trigger,Trigger12M))</f>
        <v>1.4008822793911739E-2</v>
      </c>
    </row>
    <row r="2245" spans="51:56" ht="11.25" customHeight="1" x14ac:dyDescent="0.25">
      <c r="AY2245" s="159" t="s">
        <v>90</v>
      </c>
      <c r="AZ2245" s="158">
        <f>_xll.qlInterestRateIndexFixingDate(Currency&amp;"ibor"&amp;Tenor,BA2245,Trigger)</f>
        <v>55033</v>
      </c>
      <c r="BA2245" s="158">
        <f>_xll.qlCalendarAdvance(Calendar,BA2244,AY2245,"f",,Trigger)</f>
        <v>55037</v>
      </c>
      <c r="BB2245" s="158">
        <f>_xll.qlInterestRateIndexMaturity(Currency&amp;"ibor"&amp;Tenor,BA2245,Trigger)</f>
        <v>55402</v>
      </c>
      <c r="BC2245" s="320">
        <f>_xll.qlIndexFixing($AC$5,AZ2245,TRUE,_xll.ohTrigger(Trigger,Trigger12M))</f>
        <v>1.4558476932896889E-2</v>
      </c>
      <c r="BD2245" s="320">
        <f>_xll.qlIndexFixing($BE$1,AZ2245,TRUE,_xll.ohTrigger(Trigger,Trigger12M))</f>
        <v>1.4004143018274268E-2</v>
      </c>
    </row>
    <row r="2246" spans="51:56" ht="11.25" customHeight="1" x14ac:dyDescent="0.25">
      <c r="AY2246" s="159" t="s">
        <v>90</v>
      </c>
      <c r="AZ2246" s="158">
        <f>_xll.qlInterestRateIndexFixingDate(Currency&amp;"ibor"&amp;Tenor,BA2246,Trigger)</f>
        <v>55040</v>
      </c>
      <c r="BA2246" s="158">
        <f>_xll.qlCalendarAdvance(Calendar,BA2245,AY2246,"f",,Trigger)</f>
        <v>55044</v>
      </c>
      <c r="BB2246" s="158">
        <f>_xll.qlInterestRateIndexMaturity(Currency&amp;"ibor"&amp;Tenor,BA2246,Trigger)</f>
        <v>55409</v>
      </c>
      <c r="BC2246" s="320">
        <f>_xll.qlIndexFixing($AC$5,AZ2246,TRUE,_xll.ohTrigger(Trigger,Trigger12M))</f>
        <v>1.4552225571370921E-2</v>
      </c>
      <c r="BD2246" s="320">
        <f>_xll.qlIndexFixing($BE$1,AZ2246,TRUE,_xll.ohTrigger(Trigger,Trigger12M))</f>
        <v>1.3999451221085479E-2</v>
      </c>
    </row>
    <row r="2247" spans="51:56" ht="11.25" customHeight="1" x14ac:dyDescent="0.25">
      <c r="AY2247" s="159" t="s">
        <v>90</v>
      </c>
      <c r="AZ2247" s="158">
        <f>_xll.qlInterestRateIndexFixingDate(Currency&amp;"ibor"&amp;Tenor,BA2247,Trigger)</f>
        <v>55047</v>
      </c>
      <c r="BA2247" s="158">
        <f>_xll.qlCalendarAdvance(Calendar,BA2246,AY2247,"f",,Trigger)</f>
        <v>55051</v>
      </c>
      <c r="BB2247" s="158">
        <f>_xll.qlInterestRateIndexMaturity(Currency&amp;"ibor"&amp;Tenor,BA2247,Trigger)</f>
        <v>55416</v>
      </c>
      <c r="BC2247" s="320">
        <f>_xll.qlIndexFixing($AC$5,AZ2247,TRUE,_xll.ohTrigger(Trigger,Trigger12M))</f>
        <v>1.4545967335678841E-2</v>
      </c>
      <c r="BD2247" s="320">
        <f>_xll.qlIndexFixing($BE$1,AZ2247,TRUE,_xll.ohTrigger(Trigger,Trigger12M))</f>
        <v>1.399474739177323E-2</v>
      </c>
    </row>
    <row r="2248" spans="51:56" ht="11.25" customHeight="1" x14ac:dyDescent="0.25">
      <c r="AY2248" s="159" t="s">
        <v>90</v>
      </c>
      <c r="AZ2248" s="158">
        <f>_xll.qlInterestRateIndexFixingDate(Currency&amp;"ibor"&amp;Tenor,BA2248,Trigger)</f>
        <v>55054</v>
      </c>
      <c r="BA2248" s="158">
        <f>_xll.qlCalendarAdvance(Calendar,BA2247,AY2248,"f",,Trigger)</f>
        <v>55058</v>
      </c>
      <c r="BB2248" s="158">
        <f>_xll.qlInterestRateIndexMaturity(Currency&amp;"ibor"&amp;Tenor,BA2248,Trigger)</f>
        <v>55423</v>
      </c>
      <c r="BC2248" s="320">
        <f>_xll.qlIndexFixing($AC$5,AZ2248,TRUE,_xll.ohTrigger(Trigger,Trigger12M))</f>
        <v>1.4539702225949641E-2</v>
      </c>
      <c r="BD2248" s="320">
        <f>_xll.qlIndexFixing($BE$1,AZ2248,TRUE,_xll.ohTrigger(Trigger,Trigger12M))</f>
        <v>1.3990031519765592E-2</v>
      </c>
    </row>
    <row r="2249" spans="51:56" ht="11.25" customHeight="1" x14ac:dyDescent="0.25">
      <c r="AY2249" s="159" t="s">
        <v>90</v>
      </c>
      <c r="AZ2249" s="158">
        <f>_xll.qlInterestRateIndexFixingDate(Currency&amp;"ibor"&amp;Tenor,BA2249,Trigger)</f>
        <v>55061</v>
      </c>
      <c r="BA2249" s="158">
        <f>_xll.qlCalendarAdvance(Calendar,BA2248,AY2249,"f",,Trigger)</f>
        <v>55065</v>
      </c>
      <c r="BB2249" s="158">
        <f>_xll.qlInterestRateIndexMaturity(Currency&amp;"ibor"&amp;Tenor,BA2249,Trigger)</f>
        <v>55430</v>
      </c>
      <c r="BC2249" s="320">
        <f>_xll.qlIndexFixing($AC$5,AZ2249,TRUE,_xll.ohTrigger(Trigger,Trigger12M))</f>
        <v>1.4533430242313407E-2</v>
      </c>
      <c r="BD2249" s="320">
        <f>_xll.qlIndexFixing($BE$1,AZ2249,TRUE,_xll.ohTrigger(Trigger,Trigger12M))</f>
        <v>1.3985303594491731E-2</v>
      </c>
    </row>
    <row r="2250" spans="51:56" ht="11.25" customHeight="1" x14ac:dyDescent="0.25">
      <c r="AY2250" s="159" t="s">
        <v>90</v>
      </c>
      <c r="AZ2250" s="158">
        <f>_xll.qlInterestRateIndexFixingDate(Currency&amp;"ibor"&amp;Tenor,BA2250,Trigger)</f>
        <v>55068</v>
      </c>
      <c r="BA2250" s="158">
        <f>_xll.qlCalendarAdvance(Calendar,BA2249,AY2250,"f",,Trigger)</f>
        <v>55072</v>
      </c>
      <c r="BB2250" s="158">
        <f>_xll.qlInterestRateIndexMaturity(Currency&amp;"ibor"&amp;Tenor,BA2250,Trigger)</f>
        <v>55437</v>
      </c>
      <c r="BC2250" s="320">
        <f>_xll.qlIndexFixing($AC$5,AZ2250,TRUE,_xll.ohTrigger(Trigger,Trigger12M))</f>
        <v>1.4527151384899573E-2</v>
      </c>
      <c r="BD2250" s="320">
        <f>_xll.qlIndexFixing($BE$1,AZ2250,TRUE,_xll.ohTrigger(Trigger,Trigger12M))</f>
        <v>1.398056360538082E-2</v>
      </c>
    </row>
    <row r="2251" spans="51:56" ht="11.25" customHeight="1" x14ac:dyDescent="0.25">
      <c r="AY2251" s="159" t="s">
        <v>90</v>
      </c>
      <c r="AZ2251" s="158">
        <f>_xll.qlInterestRateIndexFixingDate(Currency&amp;"ibor"&amp;Tenor,BA2251,Trigger)</f>
        <v>55075</v>
      </c>
      <c r="BA2251" s="158">
        <f>_xll.qlCalendarAdvance(Calendar,BA2250,AY2251,"f",,Trigger)</f>
        <v>55079</v>
      </c>
      <c r="BB2251" s="158">
        <f>_xll.qlInterestRateIndexMaturity(Currency&amp;"ibor"&amp;Tenor,BA2251,Trigger)</f>
        <v>55444</v>
      </c>
      <c r="BC2251" s="320">
        <f>_xll.qlIndexFixing($AC$5,AZ2251,TRUE,_xll.ohTrigger(Trigger,Trigger12M))</f>
        <v>1.4520865653837785E-2</v>
      </c>
      <c r="BD2251" s="320">
        <f>_xll.qlIndexFixing($BE$1,AZ2251,TRUE,_xll.ohTrigger(Trigger,Trigger12M))</f>
        <v>1.3975811541862681E-2</v>
      </c>
    </row>
    <row r="2252" spans="51:56" ht="11.25" customHeight="1" x14ac:dyDescent="0.25">
      <c r="AY2252" s="159" t="s">
        <v>90</v>
      </c>
      <c r="AZ2252" s="158">
        <f>_xll.qlInterestRateIndexFixingDate(Currency&amp;"ibor"&amp;Tenor,BA2252,Trigger)</f>
        <v>55082</v>
      </c>
      <c r="BA2252" s="158">
        <f>_xll.qlCalendarAdvance(Calendar,BA2251,AY2252,"f",,Trigger)</f>
        <v>55086</v>
      </c>
      <c r="BB2252" s="158">
        <f>_xll.qlInterestRateIndexMaturity(Currency&amp;"ibor"&amp;Tenor,BA2252,Trigger)</f>
        <v>55451</v>
      </c>
      <c r="BC2252" s="320">
        <f>_xll.qlIndexFixing($AC$5,AZ2252,TRUE,_xll.ohTrigger(Trigger,Trigger12M))</f>
        <v>1.4514573049258571E-2</v>
      </c>
      <c r="BD2252" s="320">
        <f>_xll.qlIndexFixing($BE$1,AZ2252,TRUE,_xll.ohTrigger(Trigger,Trigger12M))</f>
        <v>1.3971047393368671E-2</v>
      </c>
    </row>
    <row r="2253" spans="51:56" ht="11.25" customHeight="1" x14ac:dyDescent="0.25">
      <c r="AY2253" s="159" t="s">
        <v>90</v>
      </c>
      <c r="AZ2253" s="158">
        <f>_xll.qlInterestRateIndexFixingDate(Currency&amp;"ibor"&amp;Tenor,BA2253,Trigger)</f>
        <v>55089</v>
      </c>
      <c r="BA2253" s="158">
        <f>_xll.qlCalendarAdvance(Calendar,BA2252,AY2253,"f",,Trigger)</f>
        <v>55093</v>
      </c>
      <c r="BB2253" s="158">
        <f>_xll.qlInterestRateIndexMaturity(Currency&amp;"ibor"&amp;Tenor,BA2253,Trigger)</f>
        <v>55458</v>
      </c>
      <c r="BC2253" s="320">
        <f>_xll.qlIndexFixing($AC$5,AZ2253,TRUE,_xll.ohTrigger(Trigger,Trigger12M))</f>
        <v>1.450827357129158E-2</v>
      </c>
      <c r="BD2253" s="320">
        <f>_xll.qlIndexFixing($BE$1,AZ2253,TRUE,_xll.ohTrigger(Trigger,Trigger12M))</f>
        <v>1.3966271149329275E-2</v>
      </c>
    </row>
    <row r="2254" spans="51:56" ht="11.25" customHeight="1" x14ac:dyDescent="0.25">
      <c r="AY2254" s="159" t="s">
        <v>90</v>
      </c>
      <c r="AZ2254" s="158">
        <f>_xll.qlInterestRateIndexFixingDate(Currency&amp;"ibor"&amp;Tenor,BA2254,Trigger)</f>
        <v>55096</v>
      </c>
      <c r="BA2254" s="158">
        <f>_xll.qlCalendarAdvance(Calendar,BA2253,AY2254,"f",,Trigger)</f>
        <v>55100</v>
      </c>
      <c r="BB2254" s="158">
        <f>_xll.qlInterestRateIndexMaturity(Currency&amp;"ibor"&amp;Tenor,BA2254,Trigger)</f>
        <v>55465</v>
      </c>
      <c r="BC2254" s="320">
        <f>_xll.qlIndexFixing($AC$5,AZ2254,TRUE,_xll.ohTrigger(Trigger,Trigger12M))</f>
        <v>1.4501967220067557E-2</v>
      </c>
      <c r="BD2254" s="320">
        <f>_xll.qlIndexFixing($BE$1,AZ2254,TRUE,_xll.ohTrigger(Trigger,Trigger12M))</f>
        <v>1.3961482799177383E-2</v>
      </c>
    </row>
    <row r="2255" spans="51:56" ht="11.25" customHeight="1" x14ac:dyDescent="0.25">
      <c r="AY2255" s="159" t="s">
        <v>90</v>
      </c>
      <c r="AZ2255" s="158">
        <f>_xll.qlInterestRateIndexFixingDate(Currency&amp;"ibor"&amp;Tenor,BA2255,Trigger)</f>
        <v>55103</v>
      </c>
      <c r="BA2255" s="158">
        <f>_xll.qlCalendarAdvance(Calendar,BA2254,AY2255,"f",,Trigger)</f>
        <v>55107</v>
      </c>
      <c r="BB2255" s="158">
        <f>_xll.qlInterestRateIndexMaturity(Currency&amp;"ibor"&amp;Tenor,BA2255,Trigger)</f>
        <v>55472</v>
      </c>
      <c r="BC2255" s="320">
        <f>_xll.qlIndexFixing($AC$5,AZ2255,TRUE,_xll.ohTrigger(Trigger,Trigger12M))</f>
        <v>1.4495653995716591E-2</v>
      </c>
      <c r="BD2255" s="320">
        <f>_xll.qlIndexFixing($BE$1,AZ2255,TRUE,_xll.ohTrigger(Trigger,Trigger12M))</f>
        <v>1.3956682332345229E-2</v>
      </c>
    </row>
    <row r="2256" spans="51:56" ht="11.25" customHeight="1" x14ac:dyDescent="0.25">
      <c r="AY2256" s="159" t="s">
        <v>90</v>
      </c>
      <c r="AZ2256" s="158">
        <f>_xll.qlInterestRateIndexFixingDate(Currency&amp;"ibor"&amp;Tenor,BA2256,Trigger)</f>
        <v>55110</v>
      </c>
      <c r="BA2256" s="158">
        <f>_xll.qlCalendarAdvance(Calendar,BA2255,AY2256,"f",,Trigger)</f>
        <v>55114</v>
      </c>
      <c r="BB2256" s="158">
        <f>_xll.qlInterestRateIndexMaturity(Currency&amp;"ibor"&amp;Tenor,BA2256,Trigger)</f>
        <v>55479</v>
      </c>
      <c r="BC2256" s="320">
        <f>_xll.qlIndexFixing($AC$5,AZ2256,TRUE,_xll.ohTrigger(Trigger,Trigger12M))</f>
        <v>1.4489333898369205E-2</v>
      </c>
      <c r="BD2256" s="320">
        <f>_xll.qlIndexFixing($BE$1,AZ2256,TRUE,_xll.ohTrigger(Trigger,Trigger12M))</f>
        <v>1.395186973826658E-2</v>
      </c>
    </row>
    <row r="2257" spans="51:56" ht="11.25" customHeight="1" x14ac:dyDescent="0.25">
      <c r="AY2257" s="159" t="s">
        <v>90</v>
      </c>
      <c r="AZ2257" s="158">
        <f>_xll.qlInterestRateIndexFixingDate(Currency&amp;"ibor"&amp;Tenor,BA2257,Trigger)</f>
        <v>55117</v>
      </c>
      <c r="BA2257" s="158">
        <f>_xll.qlCalendarAdvance(Calendar,BA2256,AY2257,"f",,Trigger)</f>
        <v>55121</v>
      </c>
      <c r="BB2257" s="158">
        <f>_xll.qlInterestRateIndexMaturity(Currency&amp;"ibor"&amp;Tenor,BA2257,Trigger)</f>
        <v>55486</v>
      </c>
      <c r="BC2257" s="320">
        <f>_xll.qlIndexFixing($AC$5,AZ2257,TRUE,_xll.ohTrigger(Trigger,Trigger12M))</f>
        <v>1.4483006928156584E-2</v>
      </c>
      <c r="BD2257" s="320">
        <f>_xll.qlIndexFixing($BE$1,AZ2257,TRUE,_xll.ohTrigger(Trigger,Trigger12M))</f>
        <v>1.3947045006375204E-2</v>
      </c>
    </row>
    <row r="2258" spans="51:56" ht="11.25" customHeight="1" x14ac:dyDescent="0.25">
      <c r="AY2258" s="159" t="s">
        <v>90</v>
      </c>
      <c r="AZ2258" s="158">
        <f>_xll.qlInterestRateIndexFixingDate(Currency&amp;"ibor"&amp;Tenor,BA2258,Trigger)</f>
        <v>55124</v>
      </c>
      <c r="BA2258" s="158">
        <f>_xll.qlCalendarAdvance(Calendar,BA2257,AY2258,"f",,Trigger)</f>
        <v>55128</v>
      </c>
      <c r="BB2258" s="158">
        <f>_xll.qlInterestRateIndexMaturity(Currency&amp;"ibor"&amp;Tenor,BA2258,Trigger)</f>
        <v>55493</v>
      </c>
      <c r="BC2258" s="320">
        <f>_xll.qlIndexFixing($AC$5,AZ2258,TRUE,_xll.ohTrigger(Trigger,Trigger12M))</f>
        <v>1.4476673085209033E-2</v>
      </c>
      <c r="BD2258" s="320">
        <f>_xll.qlIndexFixing($BE$1,AZ2258,TRUE,_xll.ohTrigger(Trigger,Trigger12M))</f>
        <v>1.3942208126105306E-2</v>
      </c>
    </row>
    <row r="2259" spans="51:56" ht="11.25" customHeight="1" x14ac:dyDescent="0.25">
      <c r="AY2259" s="159" t="s">
        <v>90</v>
      </c>
      <c r="AZ2259" s="158">
        <f>_xll.qlInterestRateIndexFixingDate(Currency&amp;"ibor"&amp;Tenor,BA2259,Trigger)</f>
        <v>55131</v>
      </c>
      <c r="BA2259" s="158">
        <f>_xll.qlCalendarAdvance(Calendar,BA2258,AY2259,"f",,Trigger)</f>
        <v>55135</v>
      </c>
      <c r="BB2259" s="158">
        <f>_xll.qlInterestRateIndexMaturity(Currency&amp;"ibor"&amp;Tenor,BA2259,Trigger)</f>
        <v>55500</v>
      </c>
      <c r="BC2259" s="320">
        <f>_xll.qlIndexFixing($AC$5,AZ2259,TRUE,_xll.ohTrigger(Trigger,Trigger12M))</f>
        <v>1.4470332369657737E-2</v>
      </c>
      <c r="BD2259" s="320">
        <f>_xll.qlIndexFixing($BE$1,AZ2259,TRUE,_xll.ohTrigger(Trigger,Trigger12M))</f>
        <v>1.3937359086892186E-2</v>
      </c>
    </row>
    <row r="2260" spans="51:56" ht="11.25" customHeight="1" x14ac:dyDescent="0.25">
      <c r="AY2260" s="159" t="s">
        <v>90</v>
      </c>
      <c r="AZ2260" s="158">
        <f>_xll.qlInterestRateIndexFixingDate(Currency&amp;"ibor"&amp;Tenor,BA2260,Trigger)</f>
        <v>55138</v>
      </c>
      <c r="BA2260" s="158">
        <f>_xll.qlCalendarAdvance(Calendar,BA2259,AY2260,"f",,Trigger)</f>
        <v>55142</v>
      </c>
      <c r="BB2260" s="158">
        <f>_xll.qlInterestRateIndexMaturity(Currency&amp;"ibor"&amp;Tenor,BA2260,Trigger)</f>
        <v>55507</v>
      </c>
      <c r="BC2260" s="320">
        <f>_xll.qlIndexFixing($AC$5,AZ2260,TRUE,_xll.ohTrigger(Trigger,Trigger12M))</f>
        <v>1.4463984781634095E-2</v>
      </c>
      <c r="BD2260" s="320">
        <f>_xll.qlIndexFixing($BE$1,AZ2260,TRUE,_xll.ohTrigger(Trigger,Trigger12M))</f>
        <v>1.3932497878172457E-2</v>
      </c>
    </row>
    <row r="2261" spans="51:56" ht="11.25" customHeight="1" x14ac:dyDescent="0.25">
      <c r="AY2261" s="159" t="s">
        <v>90</v>
      </c>
      <c r="AZ2261" s="158">
        <f>_xll.qlInterestRateIndexFixingDate(Currency&amp;"ibor"&amp;Tenor,BA2261,Trigger)</f>
        <v>55144</v>
      </c>
      <c r="BA2261" s="158">
        <f>_xll.qlCalendarAdvance(Calendar,BA2260,AY2261,"f",,Trigger)</f>
        <v>55149</v>
      </c>
      <c r="BB2261" s="158">
        <f>_xll.qlInterestRateIndexMaturity(Currency&amp;"ibor"&amp;Tenor,BA2261,Trigger)</f>
        <v>55514</v>
      </c>
      <c r="BC2261" s="320">
        <f>_xll.qlIndexFixing($AC$5,AZ2261,TRUE,_xll.ohTrigger(Trigger,Trigger12M))</f>
        <v>1.4457630321268854E-2</v>
      </c>
      <c r="BD2261" s="320">
        <f>_xll.qlIndexFixing($BE$1,AZ2261,TRUE,_xll.ohTrigger(Trigger,Trigger12M))</f>
        <v>1.3927624489381858E-2</v>
      </c>
    </row>
    <row r="2262" spans="51:56" ht="11.25" customHeight="1" x14ac:dyDescent="0.25">
      <c r="AY2262" s="159" t="s">
        <v>90</v>
      </c>
      <c r="AZ2262" s="158">
        <f>_xll.qlInterestRateIndexFixingDate(Currency&amp;"ibor"&amp;Tenor,BA2262,Trigger)</f>
        <v>55152</v>
      </c>
      <c r="BA2262" s="158">
        <f>_xll.qlCalendarAdvance(Calendar,BA2261,AY2262,"f",,Trigger)</f>
        <v>55156</v>
      </c>
      <c r="BB2262" s="158">
        <f>_xll.qlInterestRateIndexMaturity(Currency&amp;"ibor"&amp;Tenor,BA2262,Trigger)</f>
        <v>55521</v>
      </c>
      <c r="BC2262" s="320">
        <f>_xll.qlIndexFixing($AC$5,AZ2262,TRUE,_xll.ohTrigger(Trigger,Trigger12M))</f>
        <v>1.4451268988694073E-2</v>
      </c>
      <c r="BD2262" s="320">
        <f>_xll.qlIndexFixing($BE$1,AZ2262,TRUE,_xll.ohTrigger(Trigger,Trigger12M))</f>
        <v>1.3922738909958099E-2</v>
      </c>
    </row>
    <row r="2263" spans="51:56" ht="11.25" customHeight="1" x14ac:dyDescent="0.25">
      <c r="AY2263" s="159" t="s">
        <v>90</v>
      </c>
      <c r="AZ2263" s="158">
        <f>_xll.qlInterestRateIndexFixingDate(Currency&amp;"ibor"&amp;Tenor,BA2263,Trigger)</f>
        <v>55159</v>
      </c>
      <c r="BA2263" s="158">
        <f>_xll.qlCalendarAdvance(Calendar,BA2262,AY2263,"f",,Trigger)</f>
        <v>55163</v>
      </c>
      <c r="BB2263" s="158">
        <f>_xll.qlInterestRateIndexMaturity(Currency&amp;"ibor"&amp;Tenor,BA2263,Trigger)</f>
        <v>55528</v>
      </c>
      <c r="BC2263" s="320">
        <f>_xll.qlIndexFixing($AC$5,AZ2263,TRUE,_xll.ohTrigger(Trigger,Trigger12M))</f>
        <v>1.4444900784040931E-2</v>
      </c>
      <c r="BD2263" s="320">
        <f>_xll.qlIndexFixing($BE$1,AZ2263,TRUE,_xll.ohTrigger(Trigger,Trigger12M))</f>
        <v>1.3917841129339109E-2</v>
      </c>
    </row>
    <row r="2264" spans="51:56" ht="11.25" customHeight="1" x14ac:dyDescent="0.25">
      <c r="AY2264" s="159" t="s">
        <v>90</v>
      </c>
      <c r="AZ2264" s="158">
        <f>_xll.qlInterestRateIndexFixingDate(Currency&amp;"ibor"&amp;Tenor,BA2264,Trigger)</f>
        <v>55166</v>
      </c>
      <c r="BA2264" s="158">
        <f>_xll.qlCalendarAdvance(Calendar,BA2263,AY2264,"f",,Trigger)</f>
        <v>55170</v>
      </c>
      <c r="BB2264" s="158">
        <f>_xll.qlInterestRateIndexMaturity(Currency&amp;"ibor"&amp;Tenor,BA2264,Trigger)</f>
        <v>55535</v>
      </c>
      <c r="BC2264" s="320">
        <f>_xll.qlIndexFixing($AC$5,AZ2264,TRUE,_xll.ohTrigger(Trigger,Trigger12M))</f>
        <v>1.4438525707441271E-2</v>
      </c>
      <c r="BD2264" s="320">
        <f>_xll.qlIndexFixing($BE$1,AZ2264,TRUE,_xll.ohTrigger(Trigger,Trigger12M))</f>
        <v>1.3912931136963033E-2</v>
      </c>
    </row>
    <row r="2265" spans="51:56" ht="11.25" customHeight="1" x14ac:dyDescent="0.25">
      <c r="AY2265" s="159" t="s">
        <v>90</v>
      </c>
      <c r="AZ2265" s="158">
        <f>_xll.qlInterestRateIndexFixingDate(Currency&amp;"ibor"&amp;Tenor,BA2265,Trigger)</f>
        <v>55173</v>
      </c>
      <c r="BA2265" s="158">
        <f>_xll.qlCalendarAdvance(Calendar,BA2264,AY2265,"f",,Trigger)</f>
        <v>55177</v>
      </c>
      <c r="BB2265" s="158">
        <f>_xll.qlInterestRateIndexMaturity(Currency&amp;"ibor"&amp;Tenor,BA2265,Trigger)</f>
        <v>55542</v>
      </c>
      <c r="BC2265" s="320">
        <f>_xll.qlIndexFixing($AC$5,AZ2265,TRUE,_xll.ohTrigger(Trigger,Trigger12M))</f>
        <v>1.4432143759026714E-2</v>
      </c>
      <c r="BD2265" s="320">
        <f>_xll.qlIndexFixing($BE$1,AZ2265,TRUE,_xll.ohTrigger(Trigger,Trigger12M))</f>
        <v>1.3908008922269115E-2</v>
      </c>
    </row>
    <row r="2266" spans="51:56" ht="11.25" customHeight="1" x14ac:dyDescent="0.25">
      <c r="AY2266" s="159" t="s">
        <v>90</v>
      </c>
      <c r="AZ2266" s="158">
        <f>_xll.qlInterestRateIndexFixingDate(Currency&amp;"ibor"&amp;Tenor,BA2266,Trigger)</f>
        <v>55180</v>
      </c>
      <c r="BA2266" s="158">
        <f>_xll.qlCalendarAdvance(Calendar,BA2265,AY2266,"f",,Trigger)</f>
        <v>55184</v>
      </c>
      <c r="BB2266" s="158">
        <f>_xll.qlInterestRateIndexMaturity(Currency&amp;"ibor"&amp;Tenor,BA2266,Trigger)</f>
        <v>55549</v>
      </c>
      <c r="BC2266" s="320">
        <f>_xll.qlIndexFixing($AC$5,AZ2266,TRUE,_xll.ohTrigger(Trigger,Trigger12M))</f>
        <v>1.4425754938929317E-2</v>
      </c>
      <c r="BD2266" s="320">
        <f>_xll.qlIndexFixing($BE$1,AZ2266,TRUE,_xll.ohTrigger(Trigger,Trigger12M))</f>
        <v>1.3903074474697909E-2</v>
      </c>
    </row>
    <row r="2267" spans="51:56" ht="11.25" customHeight="1" x14ac:dyDescent="0.25">
      <c r="AY2267" s="159" t="s">
        <v>90</v>
      </c>
      <c r="AZ2267" s="158">
        <f>_xll.qlInterestRateIndexFixingDate(Currency&amp;"ibor"&amp;Tenor,BA2267,Trigger)</f>
        <v>55187</v>
      </c>
      <c r="BA2267" s="158">
        <f>_xll.qlCalendarAdvance(Calendar,BA2266,AY2267,"f",,Trigger)</f>
        <v>55191</v>
      </c>
      <c r="BB2267" s="158">
        <f>_xll.qlInterestRateIndexMaturity(Currency&amp;"ibor"&amp;Tenor,BA2267,Trigger)</f>
        <v>55556</v>
      </c>
      <c r="BC2267" s="320">
        <f>_xll.qlIndexFixing($AC$5,AZ2267,TRUE,_xll.ohTrigger(Trigger,Trigger12M))</f>
        <v>1.441935924728136E-2</v>
      </c>
      <c r="BD2267" s="320">
        <f>_xll.qlIndexFixing($BE$1,AZ2267,TRUE,_xll.ohTrigger(Trigger,Trigger12M))</f>
        <v>1.3898127783689098E-2</v>
      </c>
    </row>
    <row r="2268" spans="51:56" ht="11.25" customHeight="1" x14ac:dyDescent="0.25">
      <c r="AY2268" s="159" t="s">
        <v>90</v>
      </c>
      <c r="AZ2268" s="158">
        <f>_xll.qlInterestRateIndexFixingDate(Currency&amp;"ibor"&amp;Tenor,BA2268,Trigger)</f>
        <v>55194</v>
      </c>
      <c r="BA2268" s="158">
        <f>_xll.qlCalendarAdvance(Calendar,BA2267,AY2268,"f",,Trigger)</f>
        <v>55198</v>
      </c>
      <c r="BB2268" s="158">
        <f>_xll.qlInterestRateIndexMaturity(Currency&amp;"ibor"&amp;Tenor,BA2268,Trigger)</f>
        <v>55563</v>
      </c>
      <c r="BC2268" s="320">
        <f>_xll.qlIndexFixing($AC$5,AZ2268,TRUE,_xll.ohTrigger(Trigger,Trigger12M))</f>
        <v>1.4412956684215337E-2</v>
      </c>
      <c r="BD2268" s="320">
        <f>_xll.qlIndexFixing($BE$1,AZ2268,TRUE,_xll.ohTrigger(Trigger,Trigger12M))</f>
        <v>1.3893168838684113E-2</v>
      </c>
    </row>
    <row r="2269" spans="51:56" ht="11.25" customHeight="1" x14ac:dyDescent="0.25">
      <c r="AY2269" s="159" t="s">
        <v>90</v>
      </c>
      <c r="AZ2269" s="158">
        <f>_xll.qlInterestRateIndexFixingDate(Currency&amp;"ibor"&amp;Tenor,BA2269,Trigger)</f>
        <v>55201</v>
      </c>
      <c r="BA2269" s="158">
        <f>_xll.qlCalendarAdvance(Calendar,BA2268,AY2269,"f",,Trigger)</f>
        <v>55205</v>
      </c>
      <c r="BB2269" s="158">
        <f>_xll.qlInterestRateIndexMaturity(Currency&amp;"ibor"&amp;Tenor,BA2269,Trigger)</f>
        <v>55570</v>
      </c>
      <c r="BC2269" s="320">
        <f>_xll.qlIndexFixing($AC$5,AZ2269,TRUE,_xll.ohTrigger(Trigger,Trigger12M))</f>
        <v>1.4406547249863089E-2</v>
      </c>
      <c r="BD2269" s="320">
        <f>_xll.qlIndexFixing($BE$1,AZ2269,TRUE,_xll.ohTrigger(Trigger,Trigger12M))</f>
        <v>1.3888197629124605E-2</v>
      </c>
    </row>
    <row r="2270" spans="51:56" ht="11.25" customHeight="1" x14ac:dyDescent="0.25">
      <c r="AY2270" s="159" t="s">
        <v>90</v>
      </c>
      <c r="AZ2270" s="158">
        <f>_xll.qlInterestRateIndexFixingDate(Currency&amp;"ibor"&amp;Tenor,BA2270,Trigger)</f>
        <v>55208</v>
      </c>
      <c r="BA2270" s="158">
        <f>_xll.qlCalendarAdvance(Calendar,BA2269,AY2270,"f",,Trigger)</f>
        <v>55212</v>
      </c>
      <c r="BB2270" s="158">
        <f>_xll.qlInterestRateIndexMaturity(Currency&amp;"ibor"&amp;Tenor,BA2270,Trigger)</f>
        <v>55578</v>
      </c>
      <c r="BC2270" s="320">
        <f>_xll.qlIndexFixing($AC$5,AZ2270,TRUE,_xll.ohTrigger(Trigger,Trigger12M))</f>
        <v>1.4400225951084497E-2</v>
      </c>
      <c r="BD2270" s="320">
        <f>_xll.qlIndexFixing($BE$1,AZ2270,TRUE,_xll.ohTrigger(Trigger,Trigger12M))</f>
        <v>1.3883116500243478E-2</v>
      </c>
    </row>
    <row r="2271" spans="51:56" ht="11.25" customHeight="1" x14ac:dyDescent="0.25">
      <c r="AY2271" s="159" t="s">
        <v>90</v>
      </c>
      <c r="AZ2271" s="158">
        <f>_xll.qlInterestRateIndexFixingDate(Currency&amp;"ibor"&amp;Tenor,BA2271,Trigger)</f>
        <v>55215</v>
      </c>
      <c r="BA2271" s="158">
        <f>_xll.qlCalendarAdvance(Calendar,BA2270,AY2271,"f",,Trigger)</f>
        <v>55219</v>
      </c>
      <c r="BB2271" s="158">
        <f>_xll.qlInterestRateIndexMaturity(Currency&amp;"ibor"&amp;Tenor,BA2271,Trigger)</f>
        <v>55585</v>
      </c>
      <c r="BC2271" s="320">
        <f>_xll.qlIndexFixing($AC$5,AZ2271,TRUE,_xll.ohTrigger(Trigger,Trigger12M))</f>
        <v>1.4393820067614266E-2</v>
      </c>
      <c r="BD2271" s="320">
        <f>_xll.qlIndexFixing($BE$1,AZ2271,TRUE,_xll.ohTrigger(Trigger,Trigger12M))</f>
        <v>1.3878119653999378E-2</v>
      </c>
    </row>
    <row r="2272" spans="51:56" ht="11.25" customHeight="1" x14ac:dyDescent="0.25">
      <c r="AY2272" s="159" t="s">
        <v>90</v>
      </c>
      <c r="AZ2272" s="158">
        <f>_xll.qlInterestRateIndexFixingDate(Currency&amp;"ibor"&amp;Tenor,BA2272,Trigger)</f>
        <v>55222</v>
      </c>
      <c r="BA2272" s="158">
        <f>_xll.qlCalendarAdvance(Calendar,BA2271,AY2272,"f",,Trigger)</f>
        <v>55226</v>
      </c>
      <c r="BB2272" s="158">
        <f>_xll.qlInterestRateIndexMaturity(Currency&amp;"ibor"&amp;Tenor,BA2272,Trigger)</f>
        <v>55592</v>
      </c>
      <c r="BC2272" s="320">
        <f>_xll.qlIndexFixing($AC$5,AZ2272,TRUE,_xll.ohTrigger(Trigger,Trigger12M))</f>
        <v>1.4387407331758055E-2</v>
      </c>
      <c r="BD2272" s="320">
        <f>_xll.qlIndexFixing($BE$1,AZ2272,TRUE,_xll.ohTrigger(Trigger,Trigger12M))</f>
        <v>1.3873110510374898E-2</v>
      </c>
    </row>
    <row r="2273" spans="51:56" ht="11.25" customHeight="1" x14ac:dyDescent="0.25">
      <c r="AY2273" s="159" t="s">
        <v>90</v>
      </c>
      <c r="AZ2273" s="158">
        <f>_xll.qlInterestRateIndexFixingDate(Currency&amp;"ibor"&amp;Tenor,BA2273,Trigger)</f>
        <v>55229</v>
      </c>
      <c r="BA2273" s="158">
        <f>_xll.qlCalendarAdvance(Calendar,BA2272,AY2273,"f",,Trigger)</f>
        <v>55233</v>
      </c>
      <c r="BB2273" s="158">
        <f>_xll.qlInterestRateIndexMaturity(Currency&amp;"ibor"&amp;Tenor,BA2273,Trigger)</f>
        <v>55599</v>
      </c>
      <c r="BC2273" s="320">
        <f>_xll.qlIndexFixing($AC$5,AZ2273,TRUE,_xll.ohTrigger(Trigger,Trigger12M))</f>
        <v>1.4380987743648871E-2</v>
      </c>
      <c r="BD2273" s="320">
        <f>_xll.qlIndexFixing($BE$1,AZ2273,TRUE,_xll.ohTrigger(Trigger,Trigger12M))</f>
        <v>1.386808905881389E-2</v>
      </c>
    </row>
    <row r="2274" spans="51:56" ht="11.25" customHeight="1" x14ac:dyDescent="0.25">
      <c r="AY2274" s="159" t="s">
        <v>90</v>
      </c>
      <c r="AZ2274" s="158">
        <f>_xll.qlInterestRateIndexFixingDate(Currency&amp;"ibor"&amp;Tenor,BA2274,Trigger)</f>
        <v>55236</v>
      </c>
      <c r="BA2274" s="158">
        <f>_xll.qlCalendarAdvance(Calendar,BA2273,AY2274,"f",,Trigger)</f>
        <v>55240</v>
      </c>
      <c r="BB2274" s="158">
        <f>_xll.qlInterestRateIndexMaturity(Currency&amp;"ibor"&amp;Tenor,BA2274,Trigger)</f>
        <v>55606</v>
      </c>
      <c r="BC2274" s="320">
        <f>_xll.qlIndexFixing($AC$5,AZ2274,TRUE,_xll.ohTrigger(Trigger,Trigger12M))</f>
        <v>1.4374561303419504E-2</v>
      </c>
      <c r="BD2274" s="320">
        <f>_xll.qlIndexFixing($BE$1,AZ2274,TRUE,_xll.ohTrigger(Trigger,Trigger12M))</f>
        <v>1.3863055288762173E-2</v>
      </c>
    </row>
    <row r="2275" spans="51:56" ht="11.25" customHeight="1" x14ac:dyDescent="0.25">
      <c r="AY2275" s="159" t="s">
        <v>90</v>
      </c>
      <c r="AZ2275" s="158">
        <f>_xll.qlInterestRateIndexFixingDate(Currency&amp;"ibor"&amp;Tenor,BA2275,Trigger)</f>
        <v>55241</v>
      </c>
      <c r="BA2275" s="158">
        <f>_xll.qlCalendarAdvance(Calendar,BA2274,AY2275,"f",,Trigger)</f>
        <v>55247</v>
      </c>
      <c r="BB2275" s="158">
        <f>_xll.qlInterestRateIndexMaturity(Currency&amp;"ibor"&amp;Tenor,BA2275,Trigger)</f>
        <v>55613</v>
      </c>
      <c r="BC2275" s="320">
        <f>_xll.qlIndexFixing($AC$5,AZ2275,TRUE,_xll.ohTrigger(Trigger,Trigger12M))</f>
        <v>1.4368128011202744E-2</v>
      </c>
      <c r="BD2275" s="320">
        <f>_xll.qlIndexFixing($BE$1,AZ2275,TRUE,_xll.ohTrigger(Trigger,Trigger12M))</f>
        <v>1.3858009189665786E-2</v>
      </c>
    </row>
    <row r="2276" spans="51:56" ht="11.25" customHeight="1" x14ac:dyDescent="0.25">
      <c r="AY2276" s="159" t="s">
        <v>90</v>
      </c>
      <c r="AZ2276" s="158">
        <f>_xll.qlInterestRateIndexFixingDate(Currency&amp;"ibor"&amp;Tenor,BA2276,Trigger)</f>
        <v>55250</v>
      </c>
      <c r="BA2276" s="158">
        <f>_xll.qlCalendarAdvance(Calendar,BA2275,AY2276,"f",,Trigger)</f>
        <v>55254</v>
      </c>
      <c r="BB2276" s="158">
        <f>_xll.qlInterestRateIndexMaturity(Currency&amp;"ibor"&amp;Tenor,BA2276,Trigger)</f>
        <v>55620</v>
      </c>
      <c r="BC2276" s="320">
        <f>_xll.qlIndexFixing($AC$5,AZ2276,TRUE,_xll.ohTrigger(Trigger,Trigger12M))</f>
        <v>1.4361687867131382E-2</v>
      </c>
      <c r="BD2276" s="320">
        <f>_xll.qlIndexFixing($BE$1,AZ2276,TRUE,_xll.ohTrigger(Trigger,Trigger12M))</f>
        <v>1.3852950750970984E-2</v>
      </c>
    </row>
    <row r="2277" spans="51:56" ht="11.25" customHeight="1" x14ac:dyDescent="0.25">
      <c r="AY2277" s="159" t="s">
        <v>90</v>
      </c>
      <c r="AZ2277" s="158">
        <f>_xll.qlInterestRateIndexFixingDate(Currency&amp;"ibor"&amp;Tenor,BA2277,Trigger)</f>
        <v>55257</v>
      </c>
      <c r="BA2277" s="158">
        <f>_xll.qlCalendarAdvance(Calendar,BA2276,AY2277,"f",,Trigger)</f>
        <v>55261</v>
      </c>
      <c r="BB2277" s="158">
        <f>_xll.qlInterestRateIndexMaturity(Currency&amp;"ibor"&amp;Tenor,BA2277,Trigger)</f>
        <v>55627</v>
      </c>
      <c r="BC2277" s="320">
        <f>_xll.qlIndexFixing($AC$5,AZ2277,TRUE,_xll.ohTrigger(Trigger,Trigger12M))</f>
        <v>1.4355240871339081E-2</v>
      </c>
      <c r="BD2277" s="320">
        <f>_xll.qlIndexFixing($BE$1,AZ2277,TRUE,_xll.ohTrigger(Trigger,Trigger12M))</f>
        <v>1.3847879962125336E-2</v>
      </c>
    </row>
    <row r="2278" spans="51:56" ht="11.25" customHeight="1" x14ac:dyDescent="0.25">
      <c r="AY2278" s="159" t="s">
        <v>90</v>
      </c>
      <c r="AZ2278" s="158">
        <f>_xll.qlInterestRateIndexFixingDate(Currency&amp;"ibor"&amp;Tenor,BA2278,Trigger)</f>
        <v>55264</v>
      </c>
      <c r="BA2278" s="158">
        <f>_xll.qlCalendarAdvance(Calendar,BA2277,AY2278,"f",,Trigger)</f>
        <v>55268</v>
      </c>
      <c r="BB2278" s="158">
        <f>_xll.qlInterestRateIndexMaturity(Currency&amp;"ibor"&amp;Tenor,BA2278,Trigger)</f>
        <v>55634</v>
      </c>
      <c r="BC2278" s="320">
        <f>_xll.qlIndexFixing($AC$5,AZ2278,TRUE,_xll.ohTrigger(Trigger,Trigger12M))</f>
        <v>1.4348787023959066E-2</v>
      </c>
      <c r="BD2278" s="320">
        <f>_xll.qlIndexFixing($BE$1,AZ2278,TRUE,_xll.ohTrigger(Trigger,Trigger12M))</f>
        <v>1.3842796812576844E-2</v>
      </c>
    </row>
    <row r="2279" spans="51:56" ht="11.25" customHeight="1" x14ac:dyDescent="0.25">
      <c r="AY2279" s="159" t="s">
        <v>90</v>
      </c>
      <c r="AZ2279" s="158">
        <f>_xll.qlInterestRateIndexFixingDate(Currency&amp;"ibor"&amp;Tenor,BA2279,Trigger)</f>
        <v>55270</v>
      </c>
      <c r="BA2279" s="158">
        <f>_xll.qlCalendarAdvance(Calendar,BA2278,AY2279,"f",,Trigger)</f>
        <v>55275</v>
      </c>
      <c r="BB2279" s="158">
        <f>_xll.qlInterestRateIndexMaturity(Currency&amp;"ibor"&amp;Tenor,BA2279,Trigger)</f>
        <v>55641</v>
      </c>
      <c r="BC2279" s="320">
        <f>_xll.qlIndexFixing($AC$5,AZ2279,TRUE,_xll.ohTrigger(Trigger,Trigger12M))</f>
        <v>1.4342326325124348E-2</v>
      </c>
      <c r="BD2279" s="320">
        <f>_xll.qlIndexFixing($BE$1,AZ2279,TRUE,_xll.ohTrigger(Trigger,Trigger12M))</f>
        <v>1.3837701291774385E-2</v>
      </c>
    </row>
    <row r="2280" spans="51:56" ht="11.25" customHeight="1" x14ac:dyDescent="0.25">
      <c r="AY2280" s="159" t="s">
        <v>90</v>
      </c>
      <c r="AZ2280" s="158">
        <f>_xll.qlInterestRateIndexFixingDate(Currency&amp;"ibor"&amp;Tenor,BA2280,Trigger)</f>
        <v>55278</v>
      </c>
      <c r="BA2280" s="158">
        <f>_xll.qlCalendarAdvance(Calendar,BA2279,AY2280,"f",,Trigger)</f>
        <v>55282</v>
      </c>
      <c r="BB2280" s="158">
        <f>_xll.qlInterestRateIndexMaturity(Currency&amp;"ibor"&amp;Tenor,BA2280,Trigger)</f>
        <v>55648</v>
      </c>
      <c r="BC2280" s="320">
        <f>_xll.qlIndexFixing($AC$5,AZ2280,TRUE,_xll.ohTrigger(Trigger,Trigger12M))</f>
        <v>1.4335858774969026E-2</v>
      </c>
      <c r="BD2280" s="320">
        <f>_xll.qlIndexFixing($BE$1,AZ2280,TRUE,_xll.ohTrigger(Trigger,Trigger12M))</f>
        <v>1.3832593389166837E-2</v>
      </c>
    </row>
    <row r="2281" spans="51:56" ht="11.25" customHeight="1" x14ac:dyDescent="0.25">
      <c r="AY2281" s="159" t="s">
        <v>90</v>
      </c>
      <c r="AZ2281" s="158">
        <f>_xll.qlInterestRateIndexFixingDate(Currency&amp;"ibor"&amp;Tenor,BA2281,Trigger)</f>
        <v>55285</v>
      </c>
      <c r="BA2281" s="158">
        <f>_xll.qlCalendarAdvance(Calendar,BA2280,AY2281,"f",,Trigger)</f>
        <v>55289</v>
      </c>
      <c r="BB2281" s="158">
        <f>_xll.qlInterestRateIndexMaturity(Currency&amp;"ibor"&amp;Tenor,BA2281,Trigger)</f>
        <v>55655</v>
      </c>
      <c r="BC2281" s="320">
        <f>_xll.qlIndexFixing($AC$5,AZ2281,TRUE,_xll.ohTrigger(Trigger,Trigger12M))</f>
        <v>1.4328163685522505E-2</v>
      </c>
      <c r="BD2281" s="320">
        <f>_xll.qlIndexFixing($BE$1,AZ2281,TRUE,_xll.ohTrigger(Trigger,Trigger12M))</f>
        <v>1.3827473094204823E-2</v>
      </c>
    </row>
    <row r="2282" spans="51:56" ht="11.25" customHeight="1" x14ac:dyDescent="0.25">
      <c r="AY2282" s="159" t="s">
        <v>90</v>
      </c>
      <c r="AZ2282" s="158">
        <f>_xll.qlInterestRateIndexFixingDate(Currency&amp;"ibor"&amp;Tenor,BA2282,Trigger)</f>
        <v>55292</v>
      </c>
      <c r="BA2282" s="158">
        <f>_xll.qlCalendarAdvance(Calendar,BA2281,AY2282,"f",,Trigger)</f>
        <v>55296</v>
      </c>
      <c r="BB2282" s="158">
        <f>_xll.qlInterestRateIndexMaturity(Currency&amp;"ibor"&amp;Tenor,BA2282,Trigger)</f>
        <v>55662</v>
      </c>
      <c r="BC2282" s="320">
        <f>_xll.qlIndexFixing($AC$5,AZ2282,TRUE,_xll.ohTrigger(Trigger,Trigger12M))</f>
        <v>1.4320647012344411E-2</v>
      </c>
      <c r="BD2282" s="320">
        <f>_xll.qlIndexFixing($BE$1,AZ2282,TRUE,_xll.ohTrigger(Trigger,Trigger12M))</f>
        <v>1.3822340396339186E-2</v>
      </c>
    </row>
    <row r="2283" spans="51:56" ht="11.25" customHeight="1" x14ac:dyDescent="0.25">
      <c r="AY2283" s="159" t="s">
        <v>90</v>
      </c>
      <c r="AZ2283" s="158">
        <f>_xll.qlInterestRateIndexFixingDate(Currency&amp;"ibor"&amp;Tenor,BA2283,Trigger)</f>
        <v>55299</v>
      </c>
      <c r="BA2283" s="158">
        <f>_xll.qlCalendarAdvance(Calendar,BA2282,AY2283,"f",,Trigger)</f>
        <v>55303</v>
      </c>
      <c r="BB2283" s="158">
        <f>_xll.qlInterestRateIndexMaturity(Currency&amp;"ibor"&amp;Tenor,BA2283,Trigger)</f>
        <v>55669</v>
      </c>
      <c r="BC2283" s="320">
        <f>_xll.qlIndexFixing($AC$5,AZ2283,TRUE,_xll.ohTrigger(Trigger,Trigger12M))</f>
        <v>1.4313122618246455E-2</v>
      </c>
      <c r="BD2283" s="320">
        <f>_xll.qlIndexFixing($BE$1,AZ2283,TRUE,_xll.ohTrigger(Trigger,Trigger12M))</f>
        <v>1.3817195285020553E-2</v>
      </c>
    </row>
    <row r="2284" spans="51:56" ht="11.25" customHeight="1" x14ac:dyDescent="0.25">
      <c r="AY2284" s="159" t="s">
        <v>90</v>
      </c>
      <c r="AZ2284" s="158">
        <f>_xll.qlInterestRateIndexFixingDate(Currency&amp;"ibor"&amp;Tenor,BA2284,Trigger)</f>
        <v>55306</v>
      </c>
      <c r="BA2284" s="158">
        <f>_xll.qlCalendarAdvance(Calendar,BA2283,AY2284,"f",,Trigger)</f>
        <v>55310</v>
      </c>
      <c r="BB2284" s="158">
        <f>_xll.qlInterestRateIndexMaturity(Currency&amp;"ibor"&amp;Tenor,BA2284,Trigger)</f>
        <v>55676</v>
      </c>
      <c r="BC2284" s="320">
        <f>_xll.qlIndexFixing($AC$5,AZ2284,TRUE,_xll.ohTrigger(Trigger,Trigger12M))</f>
        <v>1.4305590503403583E-2</v>
      </c>
      <c r="BD2284" s="320">
        <f>_xll.qlIndexFixing($BE$1,AZ2284,TRUE,_xll.ohTrigger(Trigger,Trigger12M))</f>
        <v>1.3812037749701512E-2</v>
      </c>
    </row>
    <row r="2285" spans="51:56" ht="11.25" customHeight="1" x14ac:dyDescent="0.25">
      <c r="AY2285" s="159" t="s">
        <v>90</v>
      </c>
      <c r="AZ2285" s="158">
        <f>_xll.qlInterestRateIndexFixingDate(Currency&amp;"ibor"&amp;Tenor,BA2285,Trigger)</f>
        <v>55313</v>
      </c>
      <c r="BA2285" s="158">
        <f>_xll.qlCalendarAdvance(Calendar,BA2284,AY2285,"f",,Trigger)</f>
        <v>55317</v>
      </c>
      <c r="BB2285" s="158">
        <f>_xll.qlInterestRateIndexMaturity(Currency&amp;"ibor"&amp;Tenor,BA2285,Trigger)</f>
        <v>55683</v>
      </c>
      <c r="BC2285" s="320">
        <f>_xll.qlIndexFixing($AC$5,AZ2285,TRUE,_xll.ohTrigger(Trigger,Trigger12M))</f>
        <v>1.4298050667992482E-2</v>
      </c>
      <c r="BD2285" s="320">
        <f>_xll.qlIndexFixing($BE$1,AZ2285,TRUE,_xll.ohTrigger(Trigger,Trigger12M))</f>
        <v>1.3806867779835308E-2</v>
      </c>
    </row>
    <row r="2286" spans="51:56" ht="11.25" customHeight="1" x14ac:dyDescent="0.25">
      <c r="AY2286" s="159" t="s">
        <v>90</v>
      </c>
      <c r="AZ2286" s="158">
        <f>_xll.qlInterestRateIndexFixingDate(Currency&amp;"ibor"&amp;Tenor,BA2286,Trigger)</f>
        <v>55320</v>
      </c>
      <c r="BA2286" s="158">
        <f>_xll.qlCalendarAdvance(Calendar,BA2285,AY2286,"f",,Trigger)</f>
        <v>55324</v>
      </c>
      <c r="BB2286" s="158">
        <f>_xll.qlInterestRateIndexMaturity(Currency&amp;"ibor"&amp;Tenor,BA2286,Trigger)</f>
        <v>55690</v>
      </c>
      <c r="BC2286" s="320">
        <f>_xll.qlIndexFixing($AC$5,AZ2286,TRUE,_xll.ohTrigger(Trigger,Trigger12M))</f>
        <v>1.4290503112188314E-2</v>
      </c>
      <c r="BD2286" s="320">
        <f>_xll.qlIndexFixing($BE$1,AZ2286,TRUE,_xll.ohTrigger(Trigger,Trigger12M))</f>
        <v>1.3801685364874751E-2</v>
      </c>
    </row>
    <row r="2287" spans="51:56" ht="11.25" customHeight="1" x14ac:dyDescent="0.25">
      <c r="AY2287" s="159" t="s">
        <v>90</v>
      </c>
      <c r="AZ2287" s="158">
        <f>_xll.qlInterestRateIndexFixingDate(Currency&amp;"ibor"&amp;Tenor,BA2287,Trigger)</f>
        <v>55327</v>
      </c>
      <c r="BA2287" s="158">
        <f>_xll.qlCalendarAdvance(Calendar,BA2286,AY2287,"f",,Trigger)</f>
        <v>55331</v>
      </c>
      <c r="BB2287" s="158">
        <f>_xll.qlInterestRateIndexMaturity(Currency&amp;"ibor"&amp;Tenor,BA2287,Trigger)</f>
        <v>55697</v>
      </c>
      <c r="BC2287" s="320">
        <f>_xll.qlIndexFixing($AC$5,AZ2287,TRUE,_xll.ohTrigger(Trigger,Trigger12M))</f>
        <v>1.4282947836166892E-2</v>
      </c>
      <c r="BD2287" s="320">
        <f>_xll.qlIndexFixing($BE$1,AZ2287,TRUE,_xll.ohTrigger(Trigger,Trigger12M))</f>
        <v>1.3796490494274396E-2</v>
      </c>
    </row>
    <row r="2288" spans="51:56" ht="11.25" customHeight="1" x14ac:dyDescent="0.25">
      <c r="AY2288" s="159" t="s">
        <v>90</v>
      </c>
      <c r="AZ2288" s="158">
        <f>_xll.qlInterestRateIndexFixingDate(Currency&amp;"ibor"&amp;Tenor,BA2288,Trigger)</f>
        <v>55334</v>
      </c>
      <c r="BA2288" s="158">
        <f>_xll.qlCalendarAdvance(Calendar,BA2287,AY2288,"f",,Trigger)</f>
        <v>55338</v>
      </c>
      <c r="BB2288" s="158">
        <f>_xll.qlInterestRateIndexMaturity(Currency&amp;"ibor"&amp;Tenor,BA2288,Trigger)</f>
        <v>55704</v>
      </c>
      <c r="BC2288" s="320">
        <f>_xll.qlIndexFixing($AC$5,AZ2288,TRUE,_xll.ohTrigger(Trigger,Trigger12M))</f>
        <v>1.4275384840104689E-2</v>
      </c>
      <c r="BD2288" s="320">
        <f>_xll.qlIndexFixing($BE$1,AZ2288,TRUE,_xll.ohTrigger(Trigger,Trigger12M))</f>
        <v>1.3791283157488579E-2</v>
      </c>
    </row>
    <row r="2289" spans="51:56" ht="11.25" customHeight="1" x14ac:dyDescent="0.25">
      <c r="AY2289" s="159" t="s">
        <v>90</v>
      </c>
      <c r="AZ2289" s="158">
        <f>_xll.qlInterestRateIndexFixingDate(Currency&amp;"ibor"&amp;Tenor,BA2289,Trigger)</f>
        <v>55341</v>
      </c>
      <c r="BA2289" s="158">
        <f>_xll.qlCalendarAdvance(Calendar,BA2288,AY2289,"f",,Trigger)</f>
        <v>55345</v>
      </c>
      <c r="BB2289" s="158">
        <f>_xll.qlInterestRateIndexMaturity(Currency&amp;"ibor"&amp;Tenor,BA2289,Trigger)</f>
        <v>55711</v>
      </c>
      <c r="BC2289" s="320">
        <f>_xll.qlIndexFixing($AC$5,AZ2289,TRUE,_xll.ohTrigger(Trigger,Trigger12M))</f>
        <v>1.4267814124178612E-2</v>
      </c>
      <c r="BD2289" s="320">
        <f>_xll.qlIndexFixing($BE$1,AZ2289,TRUE,_xll.ohTrigger(Trigger,Trigger12M))</f>
        <v>1.3786063343973604E-2</v>
      </c>
    </row>
    <row r="2290" spans="51:56" ht="11.25" customHeight="1" x14ac:dyDescent="0.25">
      <c r="AY2290" s="159" t="s">
        <v>90</v>
      </c>
      <c r="AZ2290" s="158">
        <f>_xll.qlInterestRateIndexFixingDate(Currency&amp;"ibor"&amp;Tenor,BA2290,Trigger)</f>
        <v>55348</v>
      </c>
      <c r="BA2290" s="158">
        <f>_xll.qlCalendarAdvance(Calendar,BA2289,AY2290,"f",,Trigger)</f>
        <v>55352</v>
      </c>
      <c r="BB2290" s="158">
        <f>_xll.qlInterestRateIndexMaturity(Currency&amp;"ibor"&amp;Tenor,BA2290,Trigger)</f>
        <v>55718</v>
      </c>
      <c r="BC2290" s="320">
        <f>_xll.qlIndexFixing($AC$5,AZ2290,TRUE,_xll.ohTrigger(Trigger,Trigger12M))</f>
        <v>1.4260235688564478E-2</v>
      </c>
      <c r="BD2290" s="320">
        <f>_xll.qlIndexFixing($BE$1,AZ2290,TRUE,_xll.ohTrigger(Trigger,Trigger12M))</f>
        <v>1.3780831043185338E-2</v>
      </c>
    </row>
    <row r="2291" spans="51:56" ht="11.25" customHeight="1" x14ac:dyDescent="0.25">
      <c r="AY2291" s="159" t="s">
        <v>90</v>
      </c>
      <c r="AZ2291" s="158">
        <f>_xll.qlInterestRateIndexFixingDate(Currency&amp;"ibor"&amp;Tenor,BA2291,Trigger)</f>
        <v>55355</v>
      </c>
      <c r="BA2291" s="158">
        <f>_xll.qlCalendarAdvance(Calendar,BA2290,AY2291,"f",,Trigger)</f>
        <v>55359</v>
      </c>
      <c r="BB2291" s="158">
        <f>_xll.qlInterestRateIndexMaturity(Currency&amp;"ibor"&amp;Tenor,BA2291,Trigger)</f>
        <v>55725</v>
      </c>
      <c r="BC2291" s="320">
        <f>_xll.qlIndexFixing($AC$5,AZ2291,TRUE,_xll.ohTrigger(Trigger,Trigger12M))</f>
        <v>1.425264953343941E-2</v>
      </c>
      <c r="BD2291" s="320">
        <f>_xll.qlIndexFixing($BE$1,AZ2291,TRUE,_xll.ohTrigger(Trigger,Trigger12M))</f>
        <v>1.3775586244580737E-2</v>
      </c>
    </row>
    <row r="2292" spans="51:56" ht="11.25" customHeight="1" x14ac:dyDescent="0.25">
      <c r="AY2292" s="159" t="s">
        <v>90</v>
      </c>
      <c r="AZ2292" s="158">
        <f>_xll.qlInterestRateIndexFixingDate(Currency&amp;"ibor"&amp;Tenor,BA2292,Trigger)</f>
        <v>55362</v>
      </c>
      <c r="BA2292" s="158">
        <f>_xll.qlCalendarAdvance(Calendar,BA2291,AY2292,"f",,Trigger)</f>
        <v>55366</v>
      </c>
      <c r="BB2292" s="158">
        <f>_xll.qlInterestRateIndexMaturity(Currency&amp;"ibor"&amp;Tenor,BA2292,Trigger)</f>
        <v>55732</v>
      </c>
      <c r="BC2292" s="320">
        <f>_xll.qlIndexFixing($AC$5,AZ2292,TRUE,_xll.ohTrigger(Trigger,Trigger12M))</f>
        <v>1.4245055658980319E-2</v>
      </c>
      <c r="BD2292" s="320">
        <f>_xll.qlIndexFixing($BE$1,AZ2292,TRUE,_xll.ohTrigger(Trigger,Trigger12M))</f>
        <v>1.3770328937617198E-2</v>
      </c>
    </row>
    <row r="2293" spans="51:56" ht="11.25" customHeight="1" x14ac:dyDescent="0.25">
      <c r="AY2293" s="159" t="s">
        <v>90</v>
      </c>
      <c r="AZ2293" s="158">
        <f>_xll.qlInterestRateIndexFixingDate(Currency&amp;"ibor"&amp;Tenor,BA2293,Trigger)</f>
        <v>55369</v>
      </c>
      <c r="BA2293" s="158">
        <f>_xll.qlCalendarAdvance(Calendar,BA2292,AY2293,"f",,Trigger)</f>
        <v>55373</v>
      </c>
      <c r="BB2293" s="158">
        <f>_xll.qlInterestRateIndexMaturity(Currency&amp;"ibor"&amp;Tenor,BA2293,Trigger)</f>
        <v>55739</v>
      </c>
      <c r="BC2293" s="320">
        <f>_xll.qlIndexFixing($AC$5,AZ2293,TRUE,_xll.ohTrigger(Trigger,Trigger12M))</f>
        <v>1.4237454065364112E-2</v>
      </c>
      <c r="BD2293" s="320">
        <f>_xll.qlIndexFixing($BE$1,AZ2293,TRUE,_xll.ohTrigger(Trigger,Trigger12M))</f>
        <v>1.3765059111753644E-2</v>
      </c>
    </row>
    <row r="2294" spans="51:56" ht="11.25" customHeight="1" x14ac:dyDescent="0.25">
      <c r="AY2294" s="159" t="s">
        <v>90</v>
      </c>
      <c r="AZ2294" s="158">
        <f>_xll.qlInterestRateIndexFixingDate(Currency&amp;"ibor"&amp;Tenor,BA2294,Trigger)</f>
        <v>55376</v>
      </c>
      <c r="BA2294" s="158">
        <f>_xll.qlCalendarAdvance(Calendar,BA2293,AY2294,"f",,Trigger)</f>
        <v>55380</v>
      </c>
      <c r="BB2294" s="158">
        <f>_xll.qlInterestRateIndexMaturity(Currency&amp;"ibor"&amp;Tenor,BA2294,Trigger)</f>
        <v>55746</v>
      </c>
      <c r="BC2294" s="320">
        <f>_xll.qlIndexFixing($AC$5,AZ2294,TRUE,_xll.ohTrigger(Trigger,Trigger12M))</f>
        <v>1.422984475276835E-2</v>
      </c>
      <c r="BD2294" s="320">
        <f>_xll.qlIndexFixing($BE$1,AZ2294,TRUE,_xll.ohTrigger(Trigger,Trigger12M))</f>
        <v>1.3759776756448561E-2</v>
      </c>
    </row>
    <row r="2295" spans="51:56" ht="11.25" customHeight="1" x14ac:dyDescent="0.25">
      <c r="AY2295" s="159" t="s">
        <v>90</v>
      </c>
      <c r="AZ2295" s="158">
        <f>_xll.qlInterestRateIndexFixingDate(Currency&amp;"ibor"&amp;Tenor,BA2295,Trigger)</f>
        <v>55383</v>
      </c>
      <c r="BA2295" s="158">
        <f>_xll.qlCalendarAdvance(Calendar,BA2294,AY2295,"f",,Trigger)</f>
        <v>55387</v>
      </c>
      <c r="BB2295" s="158">
        <f>_xll.qlInterestRateIndexMaturity(Currency&amp;"ibor"&amp;Tenor,BA2295,Trigger)</f>
        <v>55753</v>
      </c>
      <c r="BC2295" s="320">
        <f>_xll.qlIndexFixing($AC$5,AZ2295,TRUE,_xll.ohTrigger(Trigger,Trigger12M))</f>
        <v>1.4222227721370377E-2</v>
      </c>
      <c r="BD2295" s="320">
        <f>_xll.qlIndexFixing($BE$1,AZ2295,TRUE,_xll.ohTrigger(Trigger,Trigger12M))</f>
        <v>1.3754481861161749E-2</v>
      </c>
    </row>
    <row r="2296" spans="51:56" ht="11.25" customHeight="1" x14ac:dyDescent="0.25">
      <c r="AY2296" s="159" t="s">
        <v>90</v>
      </c>
      <c r="AZ2296" s="158">
        <f>_xll.qlInterestRateIndexFixingDate(Currency&amp;"ibor"&amp;Tenor,BA2296,Trigger)</f>
        <v>55390</v>
      </c>
      <c r="BA2296" s="158">
        <f>_xll.qlCalendarAdvance(Calendar,BA2295,AY2296,"f",,Trigger)</f>
        <v>55394</v>
      </c>
      <c r="BB2296" s="158">
        <f>_xll.qlInterestRateIndexMaturity(Currency&amp;"ibor"&amp;Tenor,BA2296,Trigger)</f>
        <v>55760</v>
      </c>
      <c r="BC2296" s="320">
        <f>_xll.qlIndexFixing($AC$5,AZ2296,TRUE,_xll.ohTrigger(Trigger,Trigger12M))</f>
        <v>1.4214602971347978E-2</v>
      </c>
      <c r="BD2296" s="320">
        <f>_xll.qlIndexFixing($BE$1,AZ2296,TRUE,_xll.ohTrigger(Trigger,Trigger12M))</f>
        <v>1.3749174415354094E-2</v>
      </c>
    </row>
    <row r="2297" spans="51:56" ht="11.25" customHeight="1" x14ac:dyDescent="0.25">
      <c r="AY2297" s="159" t="s">
        <v>90</v>
      </c>
      <c r="AZ2297" s="158">
        <f>_xll.qlInterestRateIndexFixingDate(Currency&amp;"ibor"&amp;Tenor,BA2297,Trigger)</f>
        <v>55397</v>
      </c>
      <c r="BA2297" s="158">
        <f>_xll.qlCalendarAdvance(Calendar,BA2296,AY2297,"f",,Trigger)</f>
        <v>55401</v>
      </c>
      <c r="BB2297" s="158">
        <f>_xll.qlInterestRateIndexMaturity(Currency&amp;"ibor"&amp;Tenor,BA2297,Trigger)</f>
        <v>55767</v>
      </c>
      <c r="BC2297" s="320">
        <f>_xll.qlIndexFixing($AC$5,AZ2297,TRUE,_xll.ohTrigger(Trigger,Trigger12M))</f>
        <v>1.4206970502878932E-2</v>
      </c>
      <c r="BD2297" s="320">
        <f>_xll.qlIndexFixing($BE$1,AZ2297,TRUE,_xll.ohTrigger(Trigger,Trigger12M))</f>
        <v>1.3743854408486271E-2</v>
      </c>
    </row>
    <row r="2298" spans="51:56" ht="11.25" customHeight="1" x14ac:dyDescent="0.25">
      <c r="AY2298" s="159" t="s">
        <v>90</v>
      </c>
      <c r="AZ2298" s="158">
        <f>_xll.qlInterestRateIndexFixingDate(Currency&amp;"ibor"&amp;Tenor,BA2298,Trigger)</f>
        <v>55404</v>
      </c>
      <c r="BA2298" s="158">
        <f>_xll.qlCalendarAdvance(Calendar,BA2297,AY2298,"f",,Trigger)</f>
        <v>55408</v>
      </c>
      <c r="BB2298" s="158">
        <f>_xll.qlInterestRateIndexMaturity(Currency&amp;"ibor"&amp;Tenor,BA2298,Trigger)</f>
        <v>55774</v>
      </c>
      <c r="BC2298" s="320">
        <f>_xll.qlIndexFixing($AC$5,AZ2298,TRUE,_xll.ohTrigger(Trigger,Trigger12M))</f>
        <v>1.4199330316140801E-2</v>
      </c>
      <c r="BD2298" s="320">
        <f>_xll.qlIndexFixing($BE$1,AZ2298,TRUE,_xll.ohTrigger(Trigger,Trigger12M))</f>
        <v>1.3738521830020257E-2</v>
      </c>
    </row>
    <row r="2299" spans="51:56" ht="11.25" customHeight="1" x14ac:dyDescent="0.25">
      <c r="AY2299" s="159" t="s">
        <v>90</v>
      </c>
      <c r="AZ2299" s="158">
        <f>_xll.qlInterestRateIndexFixingDate(Currency&amp;"ibor"&amp;Tenor,BA2299,Trigger)</f>
        <v>55411</v>
      </c>
      <c r="BA2299" s="158">
        <f>_xll.qlCalendarAdvance(Calendar,BA2298,AY2299,"f",,Trigger)</f>
        <v>55415</v>
      </c>
      <c r="BB2299" s="158">
        <f>_xll.qlInterestRateIndexMaturity(Currency&amp;"ibor"&amp;Tenor,BA2299,Trigger)</f>
        <v>55781</v>
      </c>
      <c r="BC2299" s="320">
        <f>_xll.qlIndexFixing($AC$5,AZ2299,TRUE,_xll.ohTrigger(Trigger,Trigger12M))</f>
        <v>1.4191682411312898E-2</v>
      </c>
      <c r="BD2299" s="320">
        <f>_xll.qlIndexFixing($BE$1,AZ2299,TRUE,_xll.ohTrigger(Trigger,Trigger12M))</f>
        <v>1.3733176669418475E-2</v>
      </c>
    </row>
    <row r="2300" spans="51:56" ht="11.25" customHeight="1" x14ac:dyDescent="0.25">
      <c r="AY2300" s="159" t="s">
        <v>90</v>
      </c>
      <c r="AZ2300" s="158">
        <f>_xll.qlInterestRateIndexFixingDate(Currency&amp;"ibor"&amp;Tenor,BA2300,Trigger)</f>
        <v>55418</v>
      </c>
      <c r="BA2300" s="158">
        <f>_xll.qlCalendarAdvance(Calendar,BA2299,AY2300,"f",,Trigger)</f>
        <v>55422</v>
      </c>
      <c r="BB2300" s="158">
        <f>_xll.qlInterestRateIndexMaturity(Currency&amp;"ibor"&amp;Tenor,BA2300,Trigger)</f>
        <v>55788</v>
      </c>
      <c r="BC2300" s="320">
        <f>_xll.qlIndexFixing($AC$5,AZ2300,TRUE,_xll.ohTrigger(Trigger,Trigger12M))</f>
        <v>1.4184026788572127E-2</v>
      </c>
      <c r="BD2300" s="320">
        <f>_xll.qlIndexFixing($BE$1,AZ2300,TRUE,_xll.ohTrigger(Trigger,Trigger12M))</f>
        <v>1.3727818916144432E-2</v>
      </c>
    </row>
    <row r="2301" spans="51:56" ht="11.25" customHeight="1" x14ac:dyDescent="0.25">
      <c r="AY2301" s="159" t="s">
        <v>90</v>
      </c>
      <c r="AZ2301" s="158">
        <f>_xll.qlInterestRateIndexFixingDate(Currency&amp;"ibor"&amp;Tenor,BA2301,Trigger)</f>
        <v>55425</v>
      </c>
      <c r="BA2301" s="158">
        <f>_xll.qlCalendarAdvance(Calendar,BA2300,AY2301,"f",,Trigger)</f>
        <v>55429</v>
      </c>
      <c r="BB2301" s="158">
        <f>_xll.qlInterestRateIndexMaturity(Currency&amp;"ibor"&amp;Tenor,BA2301,Trigger)</f>
        <v>55795</v>
      </c>
      <c r="BC2301" s="320">
        <f>_xll.qlIndexFixing($AC$5,AZ2301,TRUE,_xll.ohTrigger(Trigger,Trigger12M))</f>
        <v>1.4176363448098236E-2</v>
      </c>
      <c r="BD2301" s="320">
        <f>_xll.qlIndexFixing($BE$1,AZ2301,TRUE,_xll.ohTrigger(Trigger,Trigger12M))</f>
        <v>1.3722448559662075E-2</v>
      </c>
    </row>
    <row r="2302" spans="51:56" ht="11.25" customHeight="1" x14ac:dyDescent="0.25">
      <c r="AY2302" s="159" t="s">
        <v>90</v>
      </c>
      <c r="AZ2302" s="158">
        <f>_xll.qlInterestRateIndexFixingDate(Currency&amp;"ibor"&amp;Tenor,BA2302,Trigger)</f>
        <v>55432</v>
      </c>
      <c r="BA2302" s="158">
        <f>_xll.qlCalendarAdvance(Calendar,BA2301,AY2302,"f",,Trigger)</f>
        <v>55436</v>
      </c>
      <c r="BB2302" s="158">
        <f>_xll.qlInterestRateIndexMaturity(Currency&amp;"ibor"&amp;Tenor,BA2302,Trigger)</f>
        <v>55802</v>
      </c>
      <c r="BC2302" s="320">
        <f>_xll.qlIndexFixing($AC$5,AZ2302,TRUE,_xll.ohTrigger(Trigger,Trigger12M))</f>
        <v>1.4168692390069227E-2</v>
      </c>
      <c r="BD2302" s="320">
        <f>_xll.qlIndexFixing($BE$1,AZ2302,TRUE,_xll.ohTrigger(Trigger,Trigger12M))</f>
        <v>1.3717065589435789E-2</v>
      </c>
    </row>
    <row r="2303" spans="51:56" ht="11.25" customHeight="1" x14ac:dyDescent="0.25">
      <c r="AY2303" s="159" t="s">
        <v>90</v>
      </c>
      <c r="AZ2303" s="158">
        <f>_xll.qlInterestRateIndexFixingDate(Currency&amp;"ibor"&amp;Tenor,BA2303,Trigger)</f>
        <v>55439</v>
      </c>
      <c r="BA2303" s="158">
        <f>_xll.qlCalendarAdvance(Calendar,BA2302,AY2303,"f",,Trigger)</f>
        <v>55443</v>
      </c>
      <c r="BB2303" s="158">
        <f>_xll.qlInterestRateIndexMaturity(Currency&amp;"ibor"&amp;Tenor,BA2303,Trigger)</f>
        <v>55809</v>
      </c>
      <c r="BC2303" s="320">
        <f>_xll.qlIndexFixing($AC$5,AZ2303,TRUE,_xll.ohTrigger(Trigger,Trigger12M))</f>
        <v>1.4161013614664408E-2</v>
      </c>
      <c r="BD2303" s="320">
        <f>_xll.qlIndexFixing($BE$1,AZ2303,TRUE,_xll.ohTrigger(Trigger,Trigger12M))</f>
        <v>1.3711669994931269E-2</v>
      </c>
    </row>
    <row r="2304" spans="51:56" ht="11.25" customHeight="1" x14ac:dyDescent="0.25">
      <c r="AY2304" s="159" t="s">
        <v>90</v>
      </c>
      <c r="AZ2304" s="158">
        <f>_xll.qlInterestRateIndexFixingDate(Currency&amp;"ibor"&amp;Tenor,BA2304,Trigger)</f>
        <v>55446</v>
      </c>
      <c r="BA2304" s="158">
        <f>_xll.qlCalendarAdvance(Calendar,BA2303,AY2304,"f",,Trigger)</f>
        <v>55450</v>
      </c>
      <c r="BB2304" s="158">
        <f>_xll.qlInterestRateIndexMaturity(Currency&amp;"ibor"&amp;Tenor,BA2304,Trigger)</f>
        <v>55816</v>
      </c>
      <c r="BC2304" s="320">
        <f>_xll.qlIndexFixing($AC$5,AZ2304,TRUE,_xll.ohTrigger(Trigger,Trigger12M))</f>
        <v>1.4153327122062654E-2</v>
      </c>
      <c r="BD2304" s="320">
        <f>_xll.qlIndexFixing($BE$1,AZ2304,TRUE,_xll.ohTrigger(Trigger,Trigger12M))</f>
        <v>1.3706261765614427E-2</v>
      </c>
    </row>
    <row r="2305" spans="51:56" ht="11.25" customHeight="1" x14ac:dyDescent="0.25">
      <c r="AY2305" s="159" t="s">
        <v>90</v>
      </c>
      <c r="AZ2305" s="158">
        <f>_xll.qlInterestRateIndexFixingDate(Currency&amp;"ibor"&amp;Tenor,BA2305,Trigger)</f>
        <v>55453</v>
      </c>
      <c r="BA2305" s="158">
        <f>_xll.qlCalendarAdvance(Calendar,BA2304,AY2305,"f",,Trigger)</f>
        <v>55457</v>
      </c>
      <c r="BB2305" s="158">
        <f>_xll.qlInterestRateIndexMaturity(Currency&amp;"ibor"&amp;Tenor,BA2305,Trigger)</f>
        <v>55823</v>
      </c>
      <c r="BC2305" s="320">
        <f>_xll.qlIndexFixing($AC$5,AZ2305,TRUE,_xll.ohTrigger(Trigger,Trigger12M))</f>
        <v>1.4145632912443274E-2</v>
      </c>
      <c r="BD2305" s="320">
        <f>_xll.qlIndexFixing($BE$1,AZ2305,TRUE,_xll.ohTrigger(Trigger,Trigger12M))</f>
        <v>1.3700840890952049E-2</v>
      </c>
    </row>
    <row r="2306" spans="51:56" ht="11.25" customHeight="1" x14ac:dyDescent="0.25">
      <c r="AY2306" s="159" t="s">
        <v>90</v>
      </c>
      <c r="AZ2306" s="158">
        <f>_xll.qlInterestRateIndexFixingDate(Currency&amp;"ibor"&amp;Tenor,BA2306,Trigger)</f>
        <v>55460</v>
      </c>
      <c r="BA2306" s="158">
        <f>_xll.qlCalendarAdvance(Calendar,BA2305,AY2306,"f",,Trigger)</f>
        <v>55464</v>
      </c>
      <c r="BB2306" s="158">
        <f>_xll.qlInterestRateIndexMaturity(Currency&amp;"ibor"&amp;Tenor,BA2306,Trigger)</f>
        <v>55830</v>
      </c>
      <c r="BC2306" s="320">
        <f>_xll.qlIndexFixing($AC$5,AZ2306,TRUE,_xll.ohTrigger(Trigger,Trigger12M))</f>
        <v>1.4137930985986013E-2</v>
      </c>
      <c r="BD2306" s="320">
        <f>_xll.qlIndexFixing($BE$1,AZ2306,TRUE,_xll.ohTrigger(Trigger,Trigger12M))</f>
        <v>1.3695407360411577E-2</v>
      </c>
    </row>
    <row r="2307" spans="51:56" ht="11.25" customHeight="1" x14ac:dyDescent="0.25">
      <c r="AY2307" s="159" t="s">
        <v>90</v>
      </c>
      <c r="AZ2307" s="158">
        <f>_xll.qlInterestRateIndexFixingDate(Currency&amp;"ibor"&amp;Tenor,BA2307,Trigger)</f>
        <v>55467</v>
      </c>
      <c r="BA2307" s="158">
        <f>_xll.qlCalendarAdvance(Calendar,BA2306,AY2307,"f",,Trigger)</f>
        <v>55471</v>
      </c>
      <c r="BB2307" s="158">
        <f>_xll.qlInterestRateIndexMaturity(Currency&amp;"ibor"&amp;Tenor,BA2307,Trigger)</f>
        <v>55837</v>
      </c>
      <c r="BC2307" s="320">
        <f>_xll.qlIndexFixing($AC$5,AZ2307,TRUE,_xll.ohTrigger(Trigger,Trigger12M))</f>
        <v>1.4130221342870184E-2</v>
      </c>
      <c r="BD2307" s="320">
        <f>_xll.qlIndexFixing($BE$1,AZ2307,TRUE,_xll.ohTrigger(Trigger,Trigger12M))</f>
        <v>1.3689961163461543E-2</v>
      </c>
    </row>
    <row r="2308" spans="51:56" ht="11.25" customHeight="1" x14ac:dyDescent="0.25">
      <c r="AY2308" s="159" t="s">
        <v>90</v>
      </c>
      <c r="AZ2308" s="158">
        <f>_xll.qlInterestRateIndexFixingDate(Currency&amp;"ibor"&amp;Tenor,BA2308,Trigger)</f>
        <v>55474</v>
      </c>
      <c r="BA2308" s="158">
        <f>_xll.qlCalendarAdvance(Calendar,BA2307,AY2308,"f",,Trigger)</f>
        <v>55478</v>
      </c>
      <c r="BB2308" s="158">
        <f>_xll.qlInterestRateIndexMaturity(Currency&amp;"ibor"&amp;Tenor,BA2308,Trigger)</f>
        <v>55844</v>
      </c>
      <c r="BC2308" s="320">
        <f>_xll.qlIndexFixing($AC$5,AZ2308,TRUE,_xll.ohTrigger(Trigger,Trigger12M))</f>
        <v>1.4122503983275534E-2</v>
      </c>
      <c r="BD2308" s="320">
        <f>_xll.qlIndexFixing($BE$1,AZ2308,TRUE,_xll.ohTrigger(Trigger,Trigger12M))</f>
        <v>1.3684502289570483E-2</v>
      </c>
    </row>
    <row r="2309" spans="51:56" ht="11.25" customHeight="1" x14ac:dyDescent="0.25">
      <c r="AY2309" s="159" t="s">
        <v>90</v>
      </c>
      <c r="AZ2309" s="158">
        <f>_xll.qlInterestRateIndexFixingDate(Currency&amp;"ibor"&amp;Tenor,BA2309,Trigger)</f>
        <v>55481</v>
      </c>
      <c r="BA2309" s="158">
        <f>_xll.qlCalendarAdvance(Calendar,BA2308,AY2309,"f",,Trigger)</f>
        <v>55485</v>
      </c>
      <c r="BB2309" s="158">
        <f>_xll.qlInterestRateIndexMaturity(Currency&amp;"ibor"&amp;Tenor,BA2309,Trigger)</f>
        <v>55851</v>
      </c>
      <c r="BC2309" s="320">
        <f>_xll.qlIndexFixing($AC$5,AZ2309,TRUE,_xll.ohTrigger(Trigger,Trigger12M))</f>
        <v>1.4114778907381807E-2</v>
      </c>
      <c r="BD2309" s="320">
        <f>_xll.qlIndexFixing($BE$1,AZ2309,TRUE,_xll.ohTrigger(Trigger,Trigger12M))</f>
        <v>1.3679030728208461E-2</v>
      </c>
    </row>
    <row r="2310" spans="51:56" ht="11.25" customHeight="1" x14ac:dyDescent="0.25">
      <c r="AY2310" s="159" t="s">
        <v>90</v>
      </c>
      <c r="AZ2310" s="158">
        <f>_xll.qlInterestRateIndexFixingDate(Currency&amp;"ibor"&amp;Tenor,BA2310,Trigger)</f>
        <v>55488</v>
      </c>
      <c r="BA2310" s="158">
        <f>_xll.qlCalendarAdvance(Calendar,BA2309,AY2310,"f",,Trigger)</f>
        <v>55492</v>
      </c>
      <c r="BB2310" s="158">
        <f>_xll.qlInterestRateIndexMaturity(Currency&amp;"ibor"&amp;Tenor,BA2310,Trigger)</f>
        <v>55858</v>
      </c>
      <c r="BC2310" s="320">
        <f>_xll.qlIndexFixing($AC$5,AZ2310,TRUE,_xll.ohTrigger(Trigger,Trigger12M))</f>
        <v>1.4107046115369845E-2</v>
      </c>
      <c r="BD2310" s="320">
        <f>_xll.qlIndexFixing($BE$1,AZ2310,TRUE,_xll.ohTrigger(Trigger,Trigger12M))</f>
        <v>1.3673546468845534E-2</v>
      </c>
    </row>
    <row r="2311" spans="51:56" ht="11.25" customHeight="1" x14ac:dyDescent="0.25">
      <c r="AY2311" s="159" t="s">
        <v>90</v>
      </c>
      <c r="AZ2311" s="158">
        <f>_xll.qlInterestRateIndexFixingDate(Currency&amp;"ibor"&amp;Tenor,BA2311,Trigger)</f>
        <v>55495</v>
      </c>
      <c r="BA2311" s="158">
        <f>_xll.qlCalendarAdvance(Calendar,BA2310,AY2311,"f",,Trigger)</f>
        <v>55499</v>
      </c>
      <c r="BB2311" s="158">
        <f>_xll.qlInterestRateIndexMaturity(Currency&amp;"ibor"&amp;Tenor,BA2311,Trigger)</f>
        <v>55865</v>
      </c>
      <c r="BC2311" s="320">
        <f>_xll.qlIndexFixing($AC$5,AZ2311,TRUE,_xll.ohTrigger(Trigger,Trigger12M))</f>
        <v>1.4099305607419612E-2</v>
      </c>
      <c r="BD2311" s="320">
        <f>_xll.qlIndexFixing($BE$1,AZ2311,TRUE,_xll.ohTrigger(Trigger,Trigger12M))</f>
        <v>1.3668049500953077E-2</v>
      </c>
    </row>
    <row r="2312" spans="51:56" ht="11.25" customHeight="1" x14ac:dyDescent="0.25">
      <c r="AY2312" s="159" t="s">
        <v>90</v>
      </c>
      <c r="AZ2312" s="158">
        <f>_xll.qlInterestRateIndexFixingDate(Currency&amp;"ibor"&amp;Tenor,BA2312,Trigger)</f>
        <v>55502</v>
      </c>
      <c r="BA2312" s="158">
        <f>_xll.qlCalendarAdvance(Calendar,BA2311,AY2312,"f",,Trigger)</f>
        <v>55506</v>
      </c>
      <c r="BB2312" s="158">
        <f>_xll.qlInterestRateIndexMaturity(Currency&amp;"ibor"&amp;Tenor,BA2312,Trigger)</f>
        <v>55872</v>
      </c>
      <c r="BC2312" s="320">
        <f>_xll.qlIndexFixing($AC$5,AZ2312,TRUE,_xll.ohTrigger(Trigger,Trigger12M))</f>
        <v>1.409155738371151E-2</v>
      </c>
      <c r="BD2312" s="320">
        <f>_xll.qlIndexFixing($BE$1,AZ2312,TRUE,_xll.ohTrigger(Trigger,Trigger12M))</f>
        <v>1.3662539814002903E-2</v>
      </c>
    </row>
    <row r="2313" spans="51:56" ht="11.25" customHeight="1" x14ac:dyDescent="0.25">
      <c r="AY2313" s="159" t="s">
        <v>90</v>
      </c>
      <c r="AZ2313" s="158">
        <f>_xll.qlInterestRateIndexFixingDate(Currency&amp;"ibor"&amp;Tenor,BA2313,Trigger)</f>
        <v>55508</v>
      </c>
      <c r="BA2313" s="158">
        <f>_xll.qlCalendarAdvance(Calendar,BA2312,AY2313,"f",,Trigger)</f>
        <v>55514</v>
      </c>
      <c r="BB2313" s="158">
        <f>_xll.qlInterestRateIndexMaturity(Currency&amp;"ibor"&amp;Tenor,BA2313,Trigger)</f>
        <v>55880</v>
      </c>
      <c r="BC2313" s="320">
        <f>_xll.qlIndexFixing($AC$5,AZ2313,TRUE,_xll.ohTrigger(Trigger,Trigger12M))</f>
        <v>1.408269282326757E-2</v>
      </c>
      <c r="BD2313" s="320">
        <f>_xll.qlIndexFixing($BE$1,AZ2313,TRUE,_xll.ohTrigger(Trigger,Trigger12M))</f>
        <v>1.3656227441055713E-2</v>
      </c>
    </row>
    <row r="2314" spans="51:56" ht="11.25" customHeight="1" x14ac:dyDescent="0.25">
      <c r="AY2314" s="159" t="s">
        <v>90</v>
      </c>
      <c r="AZ2314" s="158">
        <f>_xll.qlInterestRateIndexFixingDate(Currency&amp;"ibor"&amp;Tenor,BA2314,Trigger)</f>
        <v>55516</v>
      </c>
      <c r="BA2314" s="158">
        <f>_xll.qlCalendarAdvance(Calendar,BA2313,AY2314,"f",,Trigger)</f>
        <v>55521</v>
      </c>
      <c r="BB2314" s="158">
        <f>_xll.qlInterestRateIndexMaturity(Currency&amp;"ibor"&amp;Tenor,BA2314,Trigger)</f>
        <v>55887</v>
      </c>
      <c r="BC2314" s="320">
        <f>_xll.qlIndexFixing($AC$5,AZ2314,TRUE,_xll.ohTrigger(Trigger,Trigger12M))</f>
        <v>1.4074928066401456E-2</v>
      </c>
      <c r="BD2314" s="320">
        <f>_xll.qlIndexFixing($BE$1,AZ2314,TRUE,_xll.ohTrigger(Trigger,Trigger12M))</f>
        <v>1.3650690463532676E-2</v>
      </c>
    </row>
    <row r="2315" spans="51:56" ht="11.25" customHeight="1" x14ac:dyDescent="0.25">
      <c r="AY2315" s="159" t="s">
        <v>90</v>
      </c>
      <c r="AZ2315" s="158">
        <f>_xll.qlInterestRateIndexFixingDate(Currency&amp;"ibor"&amp;Tenor,BA2315,Trigger)</f>
        <v>55526</v>
      </c>
      <c r="BA2315" s="158">
        <f>_xll.qlCalendarAdvance(Calendar,BA2314,AY2315,"f",,Trigger)</f>
        <v>55528</v>
      </c>
      <c r="BB2315" s="158">
        <f>_xll.qlInterestRateIndexMaturity(Currency&amp;"ibor"&amp;Tenor,BA2315,Trigger)</f>
        <v>55894</v>
      </c>
      <c r="BC2315" s="320">
        <f>_xll.qlIndexFixing($AC$5,AZ2315,TRUE,_xll.ohTrigger(Trigger,Trigger12M))</f>
        <v>1.4067155594346636E-2</v>
      </c>
      <c r="BD2315" s="320">
        <f>_xll.qlIndexFixing($BE$1,AZ2315,TRUE,_xll.ohTrigger(Trigger,Trigger12M))</f>
        <v>1.364514073386822E-2</v>
      </c>
    </row>
    <row r="2316" spans="51:56" ht="11.25" customHeight="1" x14ac:dyDescent="0.25">
      <c r="AY2316" s="159" t="s">
        <v>90</v>
      </c>
      <c r="AZ2316" s="158">
        <f>_xll.qlInterestRateIndexFixingDate(Currency&amp;"ibor"&amp;Tenor,BA2316,Trigger)</f>
        <v>55533</v>
      </c>
      <c r="BA2316" s="158">
        <f>_xll.qlCalendarAdvance(Calendar,BA2315,AY2316,"f",,Trigger)</f>
        <v>55535</v>
      </c>
      <c r="BB2316" s="158">
        <f>_xll.qlInterestRateIndexMaturity(Currency&amp;"ibor"&amp;Tenor,BA2316,Trigger)</f>
        <v>55901</v>
      </c>
      <c r="BC2316" s="320">
        <f>_xll.qlIndexFixing($AC$5,AZ2316,TRUE,_xll.ohTrigger(Trigger,Trigger12M))</f>
        <v>1.4059375407283293E-2</v>
      </c>
      <c r="BD2316" s="320">
        <f>_xll.qlIndexFixing($BE$1,AZ2316,TRUE,_xll.ohTrigger(Trigger,Trigger12M))</f>
        <v>1.3639578241537212E-2</v>
      </c>
    </row>
    <row r="2317" spans="51:56" ht="11.25" customHeight="1" x14ac:dyDescent="0.25">
      <c r="AY2317" s="159" t="s">
        <v>90</v>
      </c>
      <c r="AZ2317" s="158">
        <f>_xll.qlInterestRateIndexFixingDate(Currency&amp;"ibor"&amp;Tenor,BA2317,Trigger)</f>
        <v>55540</v>
      </c>
      <c r="BA2317" s="158">
        <f>_xll.qlCalendarAdvance(Calendar,BA2316,AY2317,"f",,Trigger)</f>
        <v>55542</v>
      </c>
      <c r="BB2317" s="158">
        <f>_xll.qlInterestRateIndexMaturity(Currency&amp;"ibor"&amp;Tenor,BA2317,Trigger)</f>
        <v>55908</v>
      </c>
      <c r="BC2317" s="320">
        <f>_xll.qlIndexFixing($AC$5,AZ2317,TRUE,_xll.ohTrigger(Trigger,Trigger12M))</f>
        <v>1.4051587505393358E-2</v>
      </c>
      <c r="BD2317" s="320">
        <f>_xll.qlIndexFixing($BE$1,AZ2317,TRUE,_xll.ohTrigger(Trigger,Trigger12M))</f>
        <v>1.3634002976014518E-2</v>
      </c>
    </row>
    <row r="2318" spans="51:56" ht="11.25" customHeight="1" x14ac:dyDescent="0.25">
      <c r="AY2318" s="159" t="s">
        <v>90</v>
      </c>
      <c r="AZ2318" s="158">
        <f>_xll.qlInterestRateIndexFixingDate(Currency&amp;"ibor"&amp;Tenor,BA2318,Trigger)</f>
        <v>55547</v>
      </c>
      <c r="BA2318" s="158">
        <f>_xll.qlCalendarAdvance(Calendar,BA2317,AY2318,"f",,Trigger)</f>
        <v>55549</v>
      </c>
      <c r="BB2318" s="158">
        <f>_xll.qlInterestRateIndexMaturity(Currency&amp;"ibor"&amp;Tenor,BA2318,Trigger)</f>
        <v>55915</v>
      </c>
      <c r="BC2318" s="320">
        <f>_xll.qlIndexFixing($AC$5,AZ2318,TRUE,_xll.ohTrigger(Trigger,Trigger12M))</f>
        <v>1.4043791888858763E-2</v>
      </c>
      <c r="BD2318" s="320">
        <f>_xll.qlIndexFixing($BE$1,AZ2318,TRUE,_xll.ohTrigger(Trigger,Trigger12M))</f>
        <v>1.3628414926776754E-2</v>
      </c>
    </row>
    <row r="2319" spans="51:56" ht="11.25" customHeight="1" x14ac:dyDescent="0.25">
      <c r="AY2319" s="159" t="s">
        <v>90</v>
      </c>
      <c r="AZ2319" s="158">
        <f>_xll.qlInterestRateIndexFixingDate(Currency&amp;"ibor"&amp;Tenor,BA2319,Trigger)</f>
        <v>55554</v>
      </c>
      <c r="BA2319" s="158">
        <f>_xll.qlCalendarAdvance(Calendar,BA2318,AY2319,"f",,Trigger)</f>
        <v>55556</v>
      </c>
      <c r="BB2319" s="158">
        <f>_xll.qlInterestRateIndexMaturity(Currency&amp;"ibor"&amp;Tenor,BA2319,Trigger)</f>
        <v>55922</v>
      </c>
      <c r="BC2319" s="320">
        <f>_xll.qlIndexFixing($AC$5,AZ2319,TRUE,_xll.ohTrigger(Trigger,Trigger12M))</f>
        <v>1.4035988557861218E-2</v>
      </c>
      <c r="BD2319" s="320">
        <f>_xll.qlIndexFixing($BE$1,AZ2319,TRUE,_xll.ohTrigger(Trigger,Trigger12M))</f>
        <v>1.3622814083301191E-2</v>
      </c>
    </row>
    <row r="2320" spans="51:56" ht="11.25" customHeight="1" x14ac:dyDescent="0.25">
      <c r="AY2320" s="159" t="s">
        <v>90</v>
      </c>
      <c r="AZ2320" s="158">
        <f>_xll.qlInterestRateIndexFixingDate(Currency&amp;"ibor"&amp;Tenor,BA2320,Trigger)</f>
        <v>55561</v>
      </c>
      <c r="BA2320" s="158">
        <f>_xll.qlCalendarAdvance(Calendar,BA2319,AY2320,"f",,Trigger)</f>
        <v>55563</v>
      </c>
      <c r="BB2320" s="158">
        <f>_xll.qlInterestRateIndexMaturity(Currency&amp;"ibor"&amp;Tenor,BA2320,Trigger)</f>
        <v>55929</v>
      </c>
      <c r="BC2320" s="320">
        <f>_xll.qlIndexFixing($AC$5,AZ2320,TRUE,_xll.ohTrigger(Trigger,Trigger12M))</f>
        <v>1.4028177512582221E-2</v>
      </c>
      <c r="BD2320" s="320">
        <f>_xll.qlIndexFixing($BE$1,AZ2320,TRUE,_xll.ohTrigger(Trigger,Trigger12M))</f>
        <v>1.3617200435065752E-2</v>
      </c>
    </row>
    <row r="2321" spans="51:56" ht="11.25" customHeight="1" x14ac:dyDescent="0.25">
      <c r="AY2321" s="159" t="s">
        <v>90</v>
      </c>
      <c r="AZ2321" s="158">
        <f>_xll.qlInterestRateIndexFixingDate(Currency&amp;"ibor"&amp;Tenor,BA2321,Trigger)</f>
        <v>55568</v>
      </c>
      <c r="BA2321" s="158">
        <f>_xll.qlCalendarAdvance(Calendar,BA2320,AY2321,"f",,Trigger)</f>
        <v>55570</v>
      </c>
      <c r="BB2321" s="158">
        <f>_xll.qlInterestRateIndexMaturity(Currency&amp;"ibor"&amp;Tenor,BA2321,Trigger)</f>
        <v>55936</v>
      </c>
      <c r="BC2321" s="320">
        <f>_xll.qlIndexFixing($AC$5,AZ2321,TRUE,_xll.ohTrigger(Trigger,Trigger12M))</f>
        <v>1.4020358753204136E-2</v>
      </c>
      <c r="BD2321" s="320">
        <f>_xll.qlIndexFixing($BE$1,AZ2321,TRUE,_xll.ohTrigger(Trigger,Trigger12M))</f>
        <v>1.3611573971548581E-2</v>
      </c>
    </row>
    <row r="2322" spans="51:56" ht="11.25" customHeight="1" x14ac:dyDescent="0.25">
      <c r="AY2322" s="159" t="s">
        <v>90</v>
      </c>
      <c r="AZ2322" s="158">
        <f>_xll.qlInterestRateIndexFixingDate(Currency&amp;"ibor"&amp;Tenor,BA2322,Trigger)</f>
        <v>55575</v>
      </c>
      <c r="BA2322" s="158">
        <f>_xll.qlCalendarAdvance(Calendar,BA2321,AY2322,"f",,Trigger)</f>
        <v>55577</v>
      </c>
      <c r="BB2322" s="158">
        <f>_xll.qlInterestRateIndexMaturity(Currency&amp;"ibor"&amp;Tenor,BA2322,Trigger)</f>
        <v>55943</v>
      </c>
      <c r="BC2322" s="320">
        <f>_xll.qlIndexFixing($AC$5,AZ2322,TRUE,_xll.ohTrigger(Trigger,Trigger12M))</f>
        <v>1.4012532279909772E-2</v>
      </c>
      <c r="BD2322" s="320">
        <f>_xll.qlIndexFixing($BE$1,AZ2322,TRUE,_xll.ohTrigger(Trigger,Trigger12M))</f>
        <v>1.3605934682228914E-2</v>
      </c>
    </row>
    <row r="2323" spans="51:56" ht="11.25" customHeight="1" x14ac:dyDescent="0.25">
      <c r="AY2323" s="159" t="s">
        <v>90</v>
      </c>
      <c r="AZ2323" s="158">
        <f>_xll.qlInterestRateIndexFixingDate(Currency&amp;"ibor"&amp;Tenor,BA2323,Trigger)</f>
        <v>55582</v>
      </c>
      <c r="BA2323" s="158">
        <f>_xll.qlCalendarAdvance(Calendar,BA2322,AY2323,"f",,Trigger)</f>
        <v>55584</v>
      </c>
      <c r="BB2323" s="158">
        <f>_xll.qlInterestRateIndexMaturity(Currency&amp;"ibor"&amp;Tenor,BA2323,Trigger)</f>
        <v>55949</v>
      </c>
      <c r="BC2323" s="320">
        <f>_xll.qlIndexFixing($AC$5,AZ2323,TRUE,_xll.ohTrigger(Trigger,Trigger12M))</f>
        <v>1.4004657789588062E-2</v>
      </c>
      <c r="BD2323" s="320">
        <f>_xll.qlIndexFixing($BE$1,AZ2323,TRUE,_xll.ohTrigger(Trigger,Trigger12M))</f>
        <v>1.360043897493286E-2</v>
      </c>
    </row>
    <row r="2324" spans="51:56" ht="11.25" customHeight="1" x14ac:dyDescent="0.25">
      <c r="AY2324" s="159" t="s">
        <v>90</v>
      </c>
      <c r="AZ2324" s="158">
        <f>_xll.qlInterestRateIndexFixingDate(Currency&amp;"ibor"&amp;Tenor,BA2324,Trigger)</f>
        <v>55589</v>
      </c>
      <c r="BA2324" s="158">
        <f>_xll.qlCalendarAdvance(Calendar,BA2323,AY2324,"f",,Trigger)</f>
        <v>55591</v>
      </c>
      <c r="BB2324" s="158">
        <f>_xll.qlInterestRateIndexMaturity(Currency&amp;"ibor"&amp;Tenor,BA2324,Trigger)</f>
        <v>55956</v>
      </c>
      <c r="BC2324" s="320">
        <f>_xll.qlIndexFixing($AC$5,AZ2324,TRUE,_xll.ohTrigger(Trigger,Trigger12M))</f>
        <v>1.3996795823461613E-2</v>
      </c>
      <c r="BD2324" s="320">
        <f>_xll.qlIndexFixing($BE$1,AZ2324,TRUE,_xll.ohTrigger(Trigger,Trigger12M))</f>
        <v>1.3594775139530425E-2</v>
      </c>
    </row>
    <row r="2325" spans="51:56" ht="11.25" customHeight="1" x14ac:dyDescent="0.25">
      <c r="AY2325" s="159" t="s">
        <v>90</v>
      </c>
      <c r="AZ2325" s="158">
        <f>_xll.qlInterestRateIndexFixingDate(Currency&amp;"ibor"&amp;Tenor,BA2325,Trigger)</f>
        <v>55596</v>
      </c>
      <c r="BA2325" s="158">
        <f>_xll.qlCalendarAdvance(Calendar,BA2324,AY2325,"f",,Trigger)</f>
        <v>55598</v>
      </c>
      <c r="BB2325" s="158">
        <f>_xll.qlInterestRateIndexMaturity(Currency&amp;"ibor"&amp;Tenor,BA2325,Trigger)</f>
        <v>55963</v>
      </c>
      <c r="BC2325" s="320">
        <f>_xll.qlIndexFixing($AC$5,AZ2325,TRUE,_xll.ohTrigger(Trigger,Trigger12M))</f>
        <v>1.398892612311357E-2</v>
      </c>
      <c r="BD2325" s="320">
        <f>_xll.qlIndexFixing($BE$1,AZ2325,TRUE,_xll.ohTrigger(Trigger,Trigger12M))</f>
        <v>1.3589098447913487E-2</v>
      </c>
    </row>
    <row r="2326" spans="51:56" ht="11.25" customHeight="1" x14ac:dyDescent="0.25">
      <c r="AY2326" s="159" t="s">
        <v>90</v>
      </c>
      <c r="AZ2326" s="158">
        <f>_xll.qlInterestRateIndexFixingDate(Currency&amp;"ibor"&amp;Tenor,BA2326,Trigger)</f>
        <v>55603</v>
      </c>
      <c r="BA2326" s="158">
        <f>_xll.qlCalendarAdvance(Calendar,BA2325,AY2326,"f",,Trigger)</f>
        <v>55605</v>
      </c>
      <c r="BB2326" s="158">
        <f>_xll.qlInterestRateIndexMaturity(Currency&amp;"ibor"&amp;Tenor,BA2326,Trigger)</f>
        <v>55970</v>
      </c>
      <c r="BC2326" s="320">
        <f>_xll.qlIndexFixing($AC$5,AZ2326,TRUE,_xll.ohTrigger(Trigger,Trigger12M))</f>
        <v>1.3981048688727243E-2</v>
      </c>
      <c r="BD2326" s="320">
        <f>_xll.qlIndexFixing($BE$1,AZ2326,TRUE,_xll.ohTrigger(Trigger,Trigger12M))</f>
        <v>1.3583408889563118E-2</v>
      </c>
    </row>
    <row r="2327" spans="51:56" ht="11.25" customHeight="1" x14ac:dyDescent="0.25">
      <c r="AY2327" s="159" t="s">
        <v>90</v>
      </c>
      <c r="AZ2327" s="158">
        <f>_xll.qlInterestRateIndexFixingDate(Currency&amp;"ibor"&amp;Tenor,BA2327,Trigger)</f>
        <v>55610</v>
      </c>
      <c r="BA2327" s="158">
        <f>_xll.qlCalendarAdvance(Calendar,BA2326,AY2327,"f",,Trigger)</f>
        <v>55612</v>
      </c>
      <c r="BB2327" s="158">
        <f>_xll.qlInterestRateIndexMaturity(Currency&amp;"ibor"&amp;Tenor,BA2327,Trigger)</f>
        <v>55977</v>
      </c>
      <c r="BC2327" s="320">
        <f>_xll.qlIndexFixing($AC$5,AZ2327,TRUE,_xll.ohTrigger(Trigger,Trigger12M))</f>
        <v>1.3973163520486153E-2</v>
      </c>
      <c r="BD2327" s="320">
        <f>_xll.qlIndexFixing($BE$1,AZ2327,TRUE,_xll.ohTrigger(Trigger,Trigger12M))</f>
        <v>1.3577706453962139E-2</v>
      </c>
    </row>
    <row r="2328" spans="51:56" ht="11.25" customHeight="1" x14ac:dyDescent="0.25">
      <c r="AY2328" s="159" t="s">
        <v>90</v>
      </c>
      <c r="AZ2328" s="158">
        <f>_xll.qlInterestRateIndexFixingDate(Currency&amp;"ibor"&amp;Tenor,BA2328,Trigger)</f>
        <v>55617</v>
      </c>
      <c r="BA2328" s="158">
        <f>_xll.qlCalendarAdvance(Calendar,BA2327,AY2328,"f",,Trigger)</f>
        <v>55619</v>
      </c>
      <c r="BB2328" s="158">
        <f>_xll.qlInterestRateIndexMaturity(Currency&amp;"ibor"&amp;Tenor,BA2328,Trigger)</f>
        <v>55984</v>
      </c>
      <c r="BC2328" s="320">
        <f>_xll.qlIndexFixing($AC$5,AZ2328,TRUE,_xll.ohTrigger(Trigger,Trigger12M))</f>
        <v>1.3965270618574919E-2</v>
      </c>
      <c r="BD2328" s="320">
        <f>_xll.qlIndexFixing($BE$1,AZ2328,TRUE,_xll.ohTrigger(Trigger,Trigger12M))</f>
        <v>1.3571991130594251E-2</v>
      </c>
    </row>
    <row r="2329" spans="51:56" ht="11.25" customHeight="1" x14ac:dyDescent="0.25">
      <c r="AY2329" s="159" t="s">
        <v>90</v>
      </c>
      <c r="AZ2329" s="158">
        <f>_xll.qlInterestRateIndexFixingDate(Currency&amp;"ibor"&amp;Tenor,BA2329,Trigger)</f>
        <v>55624</v>
      </c>
      <c r="BA2329" s="158">
        <f>_xll.qlCalendarAdvance(Calendar,BA2328,AY2329,"f",,Trigger)</f>
        <v>55626</v>
      </c>
      <c r="BB2329" s="158">
        <f>_xll.qlInterestRateIndexMaturity(Currency&amp;"ibor"&amp;Tenor,BA2329,Trigger)</f>
        <v>55991</v>
      </c>
      <c r="BC2329" s="320">
        <f>_xll.qlIndexFixing($AC$5,AZ2329,TRUE,_xll.ohTrigger(Trigger,Trigger12M))</f>
        <v>1.3957369983176629E-2</v>
      </c>
      <c r="BD2329" s="320">
        <f>_xll.qlIndexFixing($BE$1,AZ2329,TRUE,_xll.ohTrigger(Trigger,Trigger12M))</f>
        <v>1.3566262908943374E-2</v>
      </c>
    </row>
    <row r="2330" spans="51:56" ht="11.25" customHeight="1" x14ac:dyDescent="0.25">
      <c r="AY2330" s="159" t="s">
        <v>90</v>
      </c>
      <c r="AZ2330" s="158">
        <f>_xll.qlInterestRateIndexFixingDate(Currency&amp;"ibor"&amp;Tenor,BA2330,Trigger)</f>
        <v>55627</v>
      </c>
      <c r="BA2330" s="158">
        <f>_xll.qlCalendarAdvance(Calendar,BA2329,AY2330,"f",,Trigger)</f>
        <v>55633</v>
      </c>
      <c r="BB2330" s="158">
        <f>_xll.qlInterestRateIndexMaturity(Currency&amp;"ibor"&amp;Tenor,BA2330,Trigger)</f>
        <v>55998</v>
      </c>
      <c r="BC2330" s="320">
        <f>_xll.qlIndexFixing($AC$5,AZ2330,TRUE,_xll.ohTrigger(Trigger,Trigger12M))</f>
        <v>1.3949461614476341E-2</v>
      </c>
      <c r="BD2330" s="320">
        <f>_xll.qlIndexFixing($BE$1,AZ2330,TRUE,_xll.ohTrigger(Trigger,Trigger12M))</f>
        <v>1.3560521778494742E-2</v>
      </c>
    </row>
    <row r="2331" spans="51:56" ht="11.25" customHeight="1" x14ac:dyDescent="0.25">
      <c r="AY2331" s="159" t="s">
        <v>90</v>
      </c>
      <c r="AZ2331" s="158">
        <f>_xll.qlInterestRateIndexFixingDate(Currency&amp;"ibor"&amp;Tenor,BA2331,Trigger)</f>
        <v>55638</v>
      </c>
      <c r="BA2331" s="158">
        <f>_xll.qlCalendarAdvance(Calendar,BA2330,AY2331,"f",,Trigger)</f>
        <v>55641</v>
      </c>
      <c r="BB2331" s="158">
        <f>_xll.qlInterestRateIndexMaturity(Currency&amp;"ibor"&amp;Tenor,BA2331,Trigger)</f>
        <v>56006</v>
      </c>
      <c r="BC2331" s="320">
        <f>_xll.qlIndexFixing($AC$5,AZ2331,TRUE,_xll.ohTrigger(Trigger,Trigger12M))</f>
        <v>1.3940414009705752E-2</v>
      </c>
      <c r="BD2331" s="320">
        <f>_xll.qlIndexFixing($BE$1,AZ2331,TRUE,_xll.ohTrigger(Trigger,Trigger12M))</f>
        <v>1.3553944666373838E-2</v>
      </c>
    </row>
    <row r="2332" spans="51:56" ht="11.25" customHeight="1" x14ac:dyDescent="0.25">
      <c r="AY2332" s="159" t="s">
        <v>90</v>
      </c>
      <c r="AZ2332" s="158">
        <f>_xll.qlInterestRateIndexFixingDate(Currency&amp;"ibor"&amp;Tenor,BA2332,Trigger)</f>
        <v>55646</v>
      </c>
      <c r="BA2332" s="158">
        <f>_xll.qlCalendarAdvance(Calendar,BA2331,AY2332,"f",,Trigger)</f>
        <v>55648</v>
      </c>
      <c r="BB2332" s="158">
        <f>_xll.qlInterestRateIndexMaturity(Currency&amp;"ibor"&amp;Tenor,BA2332,Trigger)</f>
        <v>56013</v>
      </c>
      <c r="BC2332" s="320">
        <f>_xll.qlIndexFixing($AC$5,AZ2332,TRUE,_xll.ohTrigger(Trigger,Trigger12M))</f>
        <v>1.3932489070264191E-2</v>
      </c>
      <c r="BD2332" s="320">
        <f>_xll.qlIndexFixing($BE$1,AZ2332,TRUE,_xll.ohTrigger(Trigger,Trigger12M))</f>
        <v>1.3548175838810466E-2</v>
      </c>
    </row>
    <row r="2333" spans="51:56" ht="11.25" customHeight="1" x14ac:dyDescent="0.25">
      <c r="AY2333" s="159" t="s">
        <v>90</v>
      </c>
      <c r="AZ2333" s="158">
        <f>_xll.qlInterestRateIndexFixingDate(Currency&amp;"ibor"&amp;Tenor,BA2333,Trigger)</f>
        <v>55653</v>
      </c>
      <c r="BA2333" s="158">
        <f>_xll.qlCalendarAdvance(Calendar,BA2332,AY2333,"f",,Trigger)</f>
        <v>55655</v>
      </c>
      <c r="BB2333" s="158">
        <f>_xll.qlInterestRateIndexMaturity(Currency&amp;"ibor"&amp;Tenor,BA2333,Trigger)</f>
        <v>56020</v>
      </c>
      <c r="BC2333" s="320">
        <f>_xll.qlIndexFixing($AC$5,AZ2333,TRUE,_xll.ohTrigger(Trigger,Trigger12M))</f>
        <v>1.3924245212442926E-2</v>
      </c>
      <c r="BD2333" s="320">
        <f>_xll.qlIndexFixing($BE$1,AZ2333,TRUE,_xll.ohTrigger(Trigger,Trigger12M))</f>
        <v>1.3542394069406398E-2</v>
      </c>
    </row>
    <row r="2334" spans="51:56" ht="11.25" customHeight="1" x14ac:dyDescent="0.25">
      <c r="AY2334" s="159" t="s">
        <v>90</v>
      </c>
      <c r="AZ2334" s="158">
        <f>_xll.qlInterestRateIndexFixingDate(Currency&amp;"ibor"&amp;Tenor,BA2334,Trigger)</f>
        <v>55660</v>
      </c>
      <c r="BA2334" s="158">
        <f>_xll.qlCalendarAdvance(Calendar,BA2333,AY2334,"f",,Trigger)</f>
        <v>55662</v>
      </c>
      <c r="BB2334" s="158">
        <f>_xll.qlInterestRateIndexMaturity(Currency&amp;"ibor"&amp;Tenor,BA2334,Trigger)</f>
        <v>56027</v>
      </c>
      <c r="BC2334" s="320">
        <f>_xll.qlIndexFixing($AC$5,AZ2334,TRUE,_xll.ohTrigger(Trigger,Trigger12M))</f>
        <v>1.3915215095553287E-2</v>
      </c>
      <c r="BD2334" s="320">
        <f>_xll.qlIndexFixing($BE$1,AZ2334,TRUE,_xll.ohTrigger(Trigger,Trigger12M))</f>
        <v>1.3536599347650155E-2</v>
      </c>
    </row>
    <row r="2335" spans="51:56" ht="11.25" customHeight="1" x14ac:dyDescent="0.25">
      <c r="AY2335" s="159" t="s">
        <v>90</v>
      </c>
      <c r="AZ2335" s="158">
        <f>_xll.qlInterestRateIndexFixingDate(Currency&amp;"ibor"&amp;Tenor,BA2335,Trigger)</f>
        <v>55667</v>
      </c>
      <c r="BA2335" s="158">
        <f>_xll.qlCalendarAdvance(Calendar,BA2334,AY2335,"f",,Trigger)</f>
        <v>55669</v>
      </c>
      <c r="BB2335" s="158">
        <f>_xll.qlInterestRateIndexMaturity(Currency&amp;"ibor"&amp;Tenor,BA2335,Trigger)</f>
        <v>56034</v>
      </c>
      <c r="BC2335" s="320">
        <f>_xll.qlIndexFixing($AC$5,AZ2335,TRUE,_xll.ohTrigger(Trigger,Trigger12M))</f>
        <v>1.3906176371524319E-2</v>
      </c>
      <c r="BD2335" s="320">
        <f>_xll.qlIndexFixing($BE$1,AZ2335,TRUE,_xll.ohTrigger(Trigger,Trigger12M))</f>
        <v>1.3530791663029593E-2</v>
      </c>
    </row>
    <row r="2336" spans="51:56" ht="11.25" customHeight="1" x14ac:dyDescent="0.25">
      <c r="AY2336" s="159" t="s">
        <v>90</v>
      </c>
      <c r="AZ2336" s="158">
        <f>_xll.qlInterestRateIndexFixingDate(Currency&amp;"ibor"&amp;Tenor,BA2336,Trigger)</f>
        <v>55674</v>
      </c>
      <c r="BA2336" s="158">
        <f>_xll.qlCalendarAdvance(Calendar,BA2335,AY2336,"f",,Trigger)</f>
        <v>55676</v>
      </c>
      <c r="BB2336" s="158">
        <f>_xll.qlInterestRateIndexMaturity(Currency&amp;"ibor"&amp;Tenor,BA2336,Trigger)</f>
        <v>56041</v>
      </c>
      <c r="BC2336" s="320">
        <f>_xll.qlIndexFixing($AC$5,AZ2336,TRUE,_xll.ohTrigger(Trigger,Trigger12M))</f>
        <v>1.3897129040591667E-2</v>
      </c>
      <c r="BD2336" s="320">
        <f>_xll.qlIndexFixing($BE$1,AZ2336,TRUE,_xll.ohTrigger(Trigger,Trigger12M))</f>
        <v>1.3524971005034768E-2</v>
      </c>
    </row>
    <row r="2337" spans="51:56" ht="11.25" customHeight="1" x14ac:dyDescent="0.25">
      <c r="AY2337" s="159" t="s">
        <v>90</v>
      </c>
      <c r="AZ2337" s="158">
        <f>_xll.qlInterestRateIndexFixingDate(Currency&amp;"ibor"&amp;Tenor,BA2337,Trigger)</f>
        <v>55681</v>
      </c>
      <c r="BA2337" s="158">
        <f>_xll.qlCalendarAdvance(Calendar,BA2336,AY2337,"f",,Trigger)</f>
        <v>55683</v>
      </c>
      <c r="BB2337" s="158">
        <f>_xll.qlInterestRateIndexMaturity(Currency&amp;"ibor"&amp;Tenor,BA2337,Trigger)</f>
        <v>56048</v>
      </c>
      <c r="BC2337" s="320">
        <f>_xll.qlIndexFixing($AC$5,AZ2337,TRUE,_xll.ohTrigger(Trigger,Trigger12M))</f>
        <v>1.3888073102989448E-2</v>
      </c>
      <c r="BD2337" s="320">
        <f>_xll.qlIndexFixing($BE$1,AZ2337,TRUE,_xll.ohTrigger(Trigger,Trigger12M))</f>
        <v>1.3519137363155728E-2</v>
      </c>
    </row>
    <row r="2338" spans="51:56" ht="11.25" customHeight="1" x14ac:dyDescent="0.25">
      <c r="AY2338" s="159" t="s">
        <v>90</v>
      </c>
      <c r="AZ2338" s="158">
        <f>_xll.qlInterestRateIndexFixingDate(Currency&amp;"ibor"&amp;Tenor,BA2338,Trigger)</f>
        <v>55688</v>
      </c>
      <c r="BA2338" s="158">
        <f>_xll.qlCalendarAdvance(Calendar,BA2337,AY2338,"f",,Trigger)</f>
        <v>55690</v>
      </c>
      <c r="BB2338" s="158">
        <f>_xll.qlInterestRateIndexMaturity(Currency&amp;"ibor"&amp;Tenor,BA2338,Trigger)</f>
        <v>56055</v>
      </c>
      <c r="BC2338" s="320">
        <f>_xll.qlIndexFixing($AC$5,AZ2338,TRUE,_xll.ohTrigger(Trigger,Trigger12M))</f>
        <v>1.3879008558953743E-2</v>
      </c>
      <c r="BD2338" s="320">
        <f>_xll.qlIndexFixing($BE$1,AZ2338,TRUE,_xll.ohTrigger(Trigger,Trigger12M))</f>
        <v>1.3513290726883839E-2</v>
      </c>
    </row>
    <row r="2339" spans="51:56" ht="11.25" customHeight="1" x14ac:dyDescent="0.25">
      <c r="AY2339" s="159" t="s">
        <v>90</v>
      </c>
      <c r="AZ2339" s="158">
        <f>_xll.qlInterestRateIndexFixingDate(Currency&amp;"ibor"&amp;Tenor,BA2339,Trigger)</f>
        <v>55695</v>
      </c>
      <c r="BA2339" s="158">
        <f>_xll.qlCalendarAdvance(Calendar,BA2338,AY2339,"f",,Trigger)</f>
        <v>55697</v>
      </c>
      <c r="BB2339" s="158">
        <f>_xll.qlInterestRateIndexMaturity(Currency&amp;"ibor"&amp;Tenor,BA2339,Trigger)</f>
        <v>56062</v>
      </c>
      <c r="BC2339" s="320">
        <f>_xll.qlIndexFixing($AC$5,AZ2339,TRUE,_xll.ohTrigger(Trigger,Trigger12M))</f>
        <v>1.3869935408719546E-2</v>
      </c>
      <c r="BD2339" s="320">
        <f>_xll.qlIndexFixing($BE$1,AZ2339,TRUE,_xll.ohTrigger(Trigger,Trigger12M))</f>
        <v>1.3507431085710684E-2</v>
      </c>
    </row>
    <row r="2340" spans="51:56" ht="11.25" customHeight="1" x14ac:dyDescent="0.25">
      <c r="AY2340" s="159" t="s">
        <v>90</v>
      </c>
      <c r="AZ2340" s="158">
        <f>_xll.qlInterestRateIndexFixingDate(Currency&amp;"ibor"&amp;Tenor,BA2340,Trigger)</f>
        <v>55702</v>
      </c>
      <c r="BA2340" s="158">
        <f>_xll.qlCalendarAdvance(Calendar,BA2339,AY2340,"f",,Trigger)</f>
        <v>55704</v>
      </c>
      <c r="BB2340" s="158">
        <f>_xll.qlInterestRateIndexMaturity(Currency&amp;"ibor"&amp;Tenor,BA2340,Trigger)</f>
        <v>56069</v>
      </c>
      <c r="BC2340" s="320">
        <f>_xll.qlIndexFixing($AC$5,AZ2340,TRUE,_xll.ohTrigger(Trigger,Trigger12M))</f>
        <v>1.386085365252294E-2</v>
      </c>
      <c r="BD2340" s="320">
        <f>_xll.qlIndexFixing($BE$1,AZ2340,TRUE,_xll.ohTrigger(Trigger,Trigger12M))</f>
        <v>1.3501558429128724E-2</v>
      </c>
    </row>
    <row r="2341" spans="51:56" ht="11.25" customHeight="1" x14ac:dyDescent="0.25">
      <c r="AY2341" s="159" t="s">
        <v>90</v>
      </c>
      <c r="AZ2341" s="158">
        <f>_xll.qlInterestRateIndexFixingDate(Currency&amp;"ibor"&amp;Tenor,BA2341,Trigger)</f>
        <v>55709</v>
      </c>
      <c r="BA2341" s="158">
        <f>_xll.qlCalendarAdvance(Calendar,BA2340,AY2341,"f",,Trigger)</f>
        <v>55711</v>
      </c>
      <c r="BB2341" s="158">
        <f>_xll.qlInterestRateIndexMaturity(Currency&amp;"ibor"&amp;Tenor,BA2341,Trigger)</f>
        <v>56076</v>
      </c>
      <c r="BC2341" s="320">
        <f>_xll.qlIndexFixing($AC$5,AZ2341,TRUE,_xll.ohTrigger(Trigger,Trigger12M))</f>
        <v>1.3851763290599353E-2</v>
      </c>
      <c r="BD2341" s="320">
        <f>_xll.qlIndexFixing($BE$1,AZ2341,TRUE,_xll.ohTrigger(Trigger,Trigger12M))</f>
        <v>1.3495672746631293E-2</v>
      </c>
    </row>
    <row r="2342" spans="51:56" ht="11.25" customHeight="1" x14ac:dyDescent="0.25">
      <c r="AY2342" s="159" t="s">
        <v>90</v>
      </c>
      <c r="AZ2342" s="158">
        <f>_xll.qlInterestRateIndexFixingDate(Currency&amp;"ibor"&amp;Tenor,BA2342,Trigger)</f>
        <v>55716</v>
      </c>
      <c r="BA2342" s="158">
        <f>_xll.qlCalendarAdvance(Calendar,BA2341,AY2342,"f",,Trigger)</f>
        <v>55718</v>
      </c>
      <c r="BB2342" s="158">
        <f>_xll.qlInterestRateIndexMaturity(Currency&amp;"ibor"&amp;Tenor,BA2342,Trigger)</f>
        <v>56083</v>
      </c>
      <c r="BC2342" s="320">
        <f>_xll.qlIndexFixing($AC$5,AZ2342,TRUE,_xll.ohTrigger(Trigger,Trigger12M))</f>
        <v>1.384266432318553E-2</v>
      </c>
      <c r="BD2342" s="320">
        <f>_xll.qlIndexFixing($BE$1,AZ2342,TRUE,_xll.ohTrigger(Trigger,Trigger12M))</f>
        <v>1.3489774027712387E-2</v>
      </c>
    </row>
    <row r="2343" spans="51:56" ht="11.25" customHeight="1" x14ac:dyDescent="0.25">
      <c r="AY2343" s="159" t="s">
        <v>90</v>
      </c>
      <c r="AZ2343" s="158">
        <f>_xll.qlInterestRateIndexFixingDate(Currency&amp;"ibor"&amp;Tenor,BA2343,Trigger)</f>
        <v>55723</v>
      </c>
      <c r="BA2343" s="158">
        <f>_xll.qlCalendarAdvance(Calendar,BA2342,AY2343,"f",,Trigger)</f>
        <v>55725</v>
      </c>
      <c r="BB2343" s="158">
        <f>_xll.qlInterestRateIndexMaturity(Currency&amp;"ibor"&amp;Tenor,BA2343,Trigger)</f>
        <v>56090</v>
      </c>
      <c r="BC2343" s="320">
        <f>_xll.qlIndexFixing($AC$5,AZ2343,TRUE,_xll.ohTrigger(Trigger,Trigger12M))</f>
        <v>1.3833556750517333E-2</v>
      </c>
      <c r="BD2343" s="320">
        <f>_xll.qlIndexFixing($BE$1,AZ2343,TRUE,_xll.ohTrigger(Trigger,Trigger12M))</f>
        <v>1.3483862261867312E-2</v>
      </c>
    </row>
    <row r="2344" spans="51:56" ht="11.25" customHeight="1" x14ac:dyDescent="0.25">
      <c r="AY2344" s="159" t="s">
        <v>90</v>
      </c>
      <c r="AZ2344" s="158">
        <f>_xll.qlInterestRateIndexFixingDate(Currency&amp;"ibor"&amp;Tenor,BA2344,Trigger)</f>
        <v>55730</v>
      </c>
      <c r="BA2344" s="158">
        <f>_xll.qlCalendarAdvance(Calendar,BA2343,AY2344,"f",,Trigger)</f>
        <v>55732</v>
      </c>
      <c r="BB2344" s="158">
        <f>_xll.qlInterestRateIndexMaturity(Currency&amp;"ibor"&amp;Tenor,BA2344,Trigger)</f>
        <v>56097</v>
      </c>
      <c r="BC2344" s="320">
        <f>_xll.qlIndexFixing($AC$5,AZ2344,TRUE,_xll.ohTrigger(Trigger,Trigger12M))</f>
        <v>1.3824440572831288E-2</v>
      </c>
      <c r="BD2344" s="320">
        <f>_xll.qlIndexFixing($BE$1,AZ2344,TRUE,_xll.ohTrigger(Trigger,Trigger12M))</f>
        <v>1.3477937438590715E-2</v>
      </c>
    </row>
    <row r="2345" spans="51:56" ht="11.25" customHeight="1" x14ac:dyDescent="0.25">
      <c r="AY2345" s="159" t="s">
        <v>90</v>
      </c>
      <c r="AZ2345" s="158">
        <f>_xll.qlInterestRateIndexFixingDate(Currency&amp;"ibor"&amp;Tenor,BA2345,Trigger)</f>
        <v>55737</v>
      </c>
      <c r="BA2345" s="158">
        <f>_xll.qlCalendarAdvance(Calendar,BA2344,AY2345,"f",,Trigger)</f>
        <v>55739</v>
      </c>
      <c r="BB2345" s="158">
        <f>_xll.qlInterestRateIndexMaturity(Currency&amp;"ibor"&amp;Tenor,BA2345,Trigger)</f>
        <v>56104</v>
      </c>
      <c r="BC2345" s="320">
        <f>_xll.qlIndexFixing($AC$5,AZ2345,TRUE,_xll.ohTrigger(Trigger,Trigger12M))</f>
        <v>1.3815315790364793E-2</v>
      </c>
      <c r="BD2345" s="320">
        <f>_xll.qlIndexFixing($BE$1,AZ2345,TRUE,_xll.ohTrigger(Trigger,Trigger12M))</f>
        <v>1.3471999547379659E-2</v>
      </c>
    </row>
    <row r="2346" spans="51:56" ht="11.25" customHeight="1" x14ac:dyDescent="0.25">
      <c r="AY2346" s="159" t="s">
        <v>90</v>
      </c>
      <c r="AZ2346" s="158">
        <f>_xll.qlInterestRateIndexFixingDate(Currency&amp;"ibor"&amp;Tenor,BA2346,Trigger)</f>
        <v>55744</v>
      </c>
      <c r="BA2346" s="158">
        <f>_xll.qlCalendarAdvance(Calendar,BA2345,AY2346,"f",,Trigger)</f>
        <v>55746</v>
      </c>
      <c r="BB2346" s="158">
        <f>_xll.qlInterestRateIndexMaturity(Currency&amp;"ibor"&amp;Tenor,BA2346,Trigger)</f>
        <v>56111</v>
      </c>
      <c r="BC2346" s="320">
        <f>_xll.qlIndexFixing($AC$5,AZ2346,TRUE,_xll.ohTrigger(Trigger,Trigger12M))</f>
        <v>1.3806182403354369E-2</v>
      </c>
      <c r="BD2346" s="320">
        <f>_xll.qlIndexFixing($BE$1,AZ2346,TRUE,_xll.ohTrigger(Trigger,Trigger12M))</f>
        <v>1.3466048577731201E-2</v>
      </c>
    </row>
    <row r="2347" spans="51:56" ht="11.25" customHeight="1" x14ac:dyDescent="0.25">
      <c r="AY2347" s="159" t="s">
        <v>90</v>
      </c>
      <c r="AZ2347" s="158">
        <f>_xll.qlInterestRateIndexFixingDate(Currency&amp;"ibor"&amp;Tenor,BA2347,Trigger)</f>
        <v>55751</v>
      </c>
      <c r="BA2347" s="158">
        <f>_xll.qlCalendarAdvance(Calendar,BA2346,AY2347,"f",,Trigger)</f>
        <v>55753</v>
      </c>
      <c r="BB2347" s="158">
        <f>_xll.qlInterestRateIndexMaturity(Currency&amp;"ibor"&amp;Tenor,BA2347,Trigger)</f>
        <v>56118</v>
      </c>
      <c r="BC2347" s="320">
        <f>_xll.qlIndexFixing($AC$5,AZ2347,TRUE,_xll.ohTrigger(Trigger,Trigger12M))</f>
        <v>1.3797040412037638E-2</v>
      </c>
      <c r="BD2347" s="320">
        <f>_xll.qlIndexFixing($BE$1,AZ2347,TRUE,_xll.ohTrigger(Trigger,Trigger12M))</f>
        <v>1.3460084519143057E-2</v>
      </c>
    </row>
    <row r="2348" spans="51:56" ht="11.25" customHeight="1" x14ac:dyDescent="0.25">
      <c r="AY2348" s="159" t="s">
        <v>90</v>
      </c>
      <c r="AZ2348" s="158">
        <f>_xll.qlInterestRateIndexFixingDate(Currency&amp;"ibor"&amp;Tenor,BA2348,Trigger)</f>
        <v>55758</v>
      </c>
      <c r="BA2348" s="158">
        <f>_xll.qlCalendarAdvance(Calendar,BA2347,AY2348,"f",,Trigger)</f>
        <v>55760</v>
      </c>
      <c r="BB2348" s="158">
        <f>_xll.qlInterestRateIndexMaturity(Currency&amp;"ibor"&amp;Tenor,BA2348,Trigger)</f>
        <v>56125</v>
      </c>
      <c r="BC2348" s="320">
        <f>_xll.qlIndexFixing($AC$5,AZ2348,TRUE,_xll.ohTrigger(Trigger,Trigger12M))</f>
        <v>1.378788981665178E-2</v>
      </c>
      <c r="BD2348" s="320">
        <f>_xll.qlIndexFixing($BE$1,AZ2348,TRUE,_xll.ohTrigger(Trigger,Trigger12M))</f>
        <v>1.345410736111404E-2</v>
      </c>
    </row>
    <row r="2349" spans="51:56" ht="11.25" customHeight="1" x14ac:dyDescent="0.25">
      <c r="AY2349" s="159" t="s">
        <v>90</v>
      </c>
      <c r="AZ2349" s="158">
        <f>_xll.qlInterestRateIndexFixingDate(Currency&amp;"ibor"&amp;Tenor,BA2349,Trigger)</f>
        <v>55765</v>
      </c>
      <c r="BA2349" s="158">
        <f>_xll.qlCalendarAdvance(Calendar,BA2348,AY2349,"f",,Trigger)</f>
        <v>55767</v>
      </c>
      <c r="BB2349" s="158">
        <f>_xll.qlInterestRateIndexMaturity(Currency&amp;"ibor"&amp;Tenor,BA2349,Trigger)</f>
        <v>56132</v>
      </c>
      <c r="BC2349" s="320">
        <f>_xll.qlIndexFixing($AC$5,AZ2349,TRUE,_xll.ohTrigger(Trigger,Trigger12M))</f>
        <v>1.3778730617434849E-2</v>
      </c>
      <c r="BD2349" s="320">
        <f>_xll.qlIndexFixing($BE$1,AZ2349,TRUE,_xll.ohTrigger(Trigger,Trigger12M))</f>
        <v>1.3448117093143397E-2</v>
      </c>
    </row>
    <row r="2350" spans="51:56" ht="11.25" customHeight="1" x14ac:dyDescent="0.25">
      <c r="AY2350" s="159" t="s">
        <v>90</v>
      </c>
      <c r="AZ2350" s="158">
        <f>_xll.qlInterestRateIndexFixingDate(Currency&amp;"ibor"&amp;Tenor,BA2350,Trigger)</f>
        <v>55772</v>
      </c>
      <c r="BA2350" s="158">
        <f>_xll.qlCalendarAdvance(Calendar,BA2349,AY2350,"f",,Trigger)</f>
        <v>55774</v>
      </c>
      <c r="BB2350" s="158">
        <f>_xll.qlInterestRateIndexMaturity(Currency&amp;"ibor"&amp;Tenor,BA2350,Trigger)</f>
        <v>56139</v>
      </c>
      <c r="BC2350" s="320">
        <f>_xll.qlIndexFixing($AC$5,AZ2350,TRUE,_xll.ohTrigger(Trigger,Trigger12M))</f>
        <v>1.3769562814624464E-2</v>
      </c>
      <c r="BD2350" s="320">
        <f>_xll.qlIndexFixing($BE$1,AZ2350,TRUE,_xll.ohTrigger(Trigger,Trigger12M))</f>
        <v>1.3442113704731473E-2</v>
      </c>
    </row>
    <row r="2351" spans="51:56" ht="11.25" customHeight="1" x14ac:dyDescent="0.25">
      <c r="AY2351" s="159" t="s">
        <v>90</v>
      </c>
      <c r="AZ2351" s="158">
        <f>_xll.qlInterestRateIndexFixingDate(Currency&amp;"ibor"&amp;Tenor,BA2351,Trigger)</f>
        <v>55779</v>
      </c>
      <c r="BA2351" s="158">
        <f>_xll.qlCalendarAdvance(Calendar,BA2350,AY2351,"f",,Trigger)</f>
        <v>55781</v>
      </c>
      <c r="BB2351" s="158">
        <f>_xll.qlInterestRateIndexMaturity(Currency&amp;"ibor"&amp;Tenor,BA2351,Trigger)</f>
        <v>56146</v>
      </c>
      <c r="BC2351" s="320">
        <f>_xll.qlIndexFixing($AC$5,AZ2351,TRUE,_xll.ohTrigger(Trigger,Trigger12M))</f>
        <v>1.3760386408458681E-2</v>
      </c>
      <c r="BD2351" s="320">
        <f>_xll.qlIndexFixing($BE$1,AZ2351,TRUE,_xll.ohTrigger(Trigger,Trigger12M))</f>
        <v>1.3436097185379048E-2</v>
      </c>
    </row>
    <row r="2352" spans="51:56" ht="11.25" customHeight="1" x14ac:dyDescent="0.25">
      <c r="AY2352" s="159" t="s">
        <v>90</v>
      </c>
      <c r="AZ2352" s="158">
        <f>_xll.qlInterestRateIndexFixingDate(Currency&amp;"ibor"&amp;Tenor,BA2352,Trigger)</f>
        <v>55786</v>
      </c>
      <c r="BA2352" s="158">
        <f>_xll.qlCalendarAdvance(Calendar,BA2351,AY2352,"f",,Trigger)</f>
        <v>55788</v>
      </c>
      <c r="BB2352" s="158">
        <f>_xll.qlInterestRateIndexMaturity(Currency&amp;"ibor"&amp;Tenor,BA2352,Trigger)</f>
        <v>56153</v>
      </c>
      <c r="BC2352" s="320">
        <f>_xll.qlIndexFixing($AC$5,AZ2352,TRUE,_xll.ohTrigger(Trigger,Trigger12M))</f>
        <v>1.3751201399176212E-2</v>
      </c>
      <c r="BD2352" s="320">
        <f>_xll.qlIndexFixing($BE$1,AZ2352,TRUE,_xll.ohTrigger(Trigger,Trigger12M))</f>
        <v>1.3430067524588002E-2</v>
      </c>
    </row>
    <row r="2353" spans="51:56" ht="11.25" customHeight="1" x14ac:dyDescent="0.25">
      <c r="AY2353" s="159" t="s">
        <v>90</v>
      </c>
      <c r="AZ2353" s="158">
        <f>_xll.qlInterestRateIndexFixingDate(Currency&amp;"ibor"&amp;Tenor,BA2353,Trigger)</f>
        <v>55793</v>
      </c>
      <c r="BA2353" s="158">
        <f>_xll.qlCalendarAdvance(Calendar,BA2352,AY2353,"f",,Trigger)</f>
        <v>55795</v>
      </c>
      <c r="BB2353" s="158">
        <f>_xll.qlInterestRateIndexMaturity(Currency&amp;"ibor"&amp;Tenor,BA2353,Trigger)</f>
        <v>56160</v>
      </c>
      <c r="BC2353" s="320">
        <f>_xll.qlIndexFixing($AC$5,AZ2353,TRUE,_xll.ohTrigger(Trigger,Trigger12M))</f>
        <v>1.3742007787015115E-2</v>
      </c>
      <c r="BD2353" s="320">
        <f>_xll.qlIndexFixing($BE$1,AZ2353,TRUE,_xll.ohTrigger(Trigger,Trigger12M))</f>
        <v>1.3424024711860869E-2</v>
      </c>
    </row>
    <row r="2354" spans="51:56" ht="11.25" customHeight="1" x14ac:dyDescent="0.25">
      <c r="AY2354" s="159" t="s">
        <v>90</v>
      </c>
      <c r="AZ2354" s="158">
        <f>_xll.qlInterestRateIndexFixingDate(Currency&amp;"ibor"&amp;Tenor,BA2354,Trigger)</f>
        <v>55800</v>
      </c>
      <c r="BA2354" s="158">
        <f>_xll.qlCalendarAdvance(Calendar,BA2353,AY2354,"f",,Trigger)</f>
        <v>55802</v>
      </c>
      <c r="BB2354" s="158">
        <f>_xll.qlInterestRateIndexMaturity(Currency&amp;"ibor"&amp;Tenor,BA2354,Trigger)</f>
        <v>56167</v>
      </c>
      <c r="BC2354" s="320">
        <f>_xll.qlIndexFixing($AC$5,AZ2354,TRUE,_xll.ohTrigger(Trigger,Trigger12M))</f>
        <v>1.3732805572214979E-2</v>
      </c>
      <c r="BD2354" s="320">
        <f>_xll.qlIndexFixing($BE$1,AZ2354,TRUE,_xll.ohTrigger(Trigger,Trigger12M))</f>
        <v>1.3417968736701055E-2</v>
      </c>
    </row>
    <row r="2355" spans="51:56" ht="11.25" customHeight="1" x14ac:dyDescent="0.25">
      <c r="AY2355" s="159" t="s">
        <v>90</v>
      </c>
      <c r="AZ2355" s="158">
        <f>_xll.qlInterestRateIndexFixingDate(Currency&amp;"ibor"&amp;Tenor,BA2355,Trigger)</f>
        <v>55807</v>
      </c>
      <c r="BA2355" s="158">
        <f>_xll.qlCalendarAdvance(Calendar,BA2354,AY2355,"f",,Trigger)</f>
        <v>55809</v>
      </c>
      <c r="BB2355" s="158">
        <f>_xll.qlInterestRateIndexMaturity(Currency&amp;"ibor"&amp;Tenor,BA2355,Trigger)</f>
        <v>56174</v>
      </c>
      <c r="BC2355" s="320">
        <f>_xll.qlIndexFixing($AC$5,AZ2355,TRUE,_xll.ohTrigger(Trigger,Trigger12M))</f>
        <v>1.3723594755014517E-2</v>
      </c>
      <c r="BD2355" s="320">
        <f>_xll.qlIndexFixing($BE$1,AZ2355,TRUE,_xll.ohTrigger(Trigger,Trigger12M))</f>
        <v>1.3411899588612414E-2</v>
      </c>
    </row>
    <row r="2356" spans="51:56" ht="11.25" customHeight="1" x14ac:dyDescent="0.25">
      <c r="AY2356" s="159" t="s">
        <v>90</v>
      </c>
      <c r="AZ2356" s="158">
        <f>_xll.qlInterestRateIndexFixingDate(Currency&amp;"ibor"&amp;Tenor,BA2356,Trigger)</f>
        <v>55814</v>
      </c>
      <c r="BA2356" s="158">
        <f>_xll.qlCalendarAdvance(Calendar,BA2355,AY2356,"f",,Trigger)</f>
        <v>55816</v>
      </c>
      <c r="BB2356" s="158">
        <f>_xll.qlInterestRateIndexMaturity(Currency&amp;"ibor"&amp;Tenor,BA2356,Trigger)</f>
        <v>56181</v>
      </c>
      <c r="BC2356" s="320">
        <f>_xll.qlIndexFixing($AC$5,AZ2356,TRUE,_xll.ohTrigger(Trigger,Trigger12M))</f>
        <v>1.3714375335652659E-2</v>
      </c>
      <c r="BD2356" s="320">
        <f>_xll.qlIndexFixing($BE$1,AZ2356,TRUE,_xll.ohTrigger(Trigger,Trigger12M))</f>
        <v>1.3405817257100104E-2</v>
      </c>
    </row>
    <row r="2357" spans="51:56" ht="11.25" customHeight="1" x14ac:dyDescent="0.25">
      <c r="AY2357" s="159" t="s">
        <v>90</v>
      </c>
      <c r="AZ2357" s="158">
        <f>_xll.qlInterestRateIndexFixingDate(Currency&amp;"ibor"&amp;Tenor,BA2357,Trigger)</f>
        <v>55821</v>
      </c>
      <c r="BA2357" s="158">
        <f>_xll.qlCalendarAdvance(Calendar,BA2356,AY2357,"f",,Trigger)</f>
        <v>55823</v>
      </c>
      <c r="BB2357" s="158">
        <f>_xll.qlInterestRateIndexMaturity(Currency&amp;"ibor"&amp;Tenor,BA2357,Trigger)</f>
        <v>56188</v>
      </c>
      <c r="BC2357" s="320">
        <f>_xll.qlIndexFixing($AC$5,AZ2357,TRUE,_xll.ohTrigger(Trigger,Trigger12M))</f>
        <v>1.3705147314369217E-2</v>
      </c>
      <c r="BD2357" s="320">
        <f>_xll.qlIndexFixing($BE$1,AZ2357,TRUE,_xll.ohTrigger(Trigger,Trigger12M))</f>
        <v>1.3399721731669288E-2</v>
      </c>
    </row>
    <row r="2358" spans="51:56" ht="11.25" customHeight="1" x14ac:dyDescent="0.25">
      <c r="AY2358" s="159" t="s">
        <v>90</v>
      </c>
      <c r="AZ2358" s="158">
        <f>_xll.qlInterestRateIndexFixingDate(Currency&amp;"ibor"&amp;Tenor,BA2358,Trigger)</f>
        <v>55828</v>
      </c>
      <c r="BA2358" s="158">
        <f>_xll.qlCalendarAdvance(Calendar,BA2357,AY2358,"f",,Trigger)</f>
        <v>55830</v>
      </c>
      <c r="BB2358" s="158">
        <f>_xll.qlInterestRateIndexMaturity(Currency&amp;"ibor"&amp;Tenor,BA2358,Trigger)</f>
        <v>56195</v>
      </c>
      <c r="BC2358" s="320">
        <f>_xll.qlIndexFixing($AC$5,AZ2358,TRUE,_xll.ohTrigger(Trigger,Trigger12M))</f>
        <v>1.369591069140356E-2</v>
      </c>
      <c r="BD2358" s="320">
        <f>_xll.qlIndexFixing($BE$1,AZ2358,TRUE,_xll.ohTrigger(Trigger,Trigger12M))</f>
        <v>1.3393613001826879E-2</v>
      </c>
    </row>
    <row r="2359" spans="51:56" ht="11.25" customHeight="1" x14ac:dyDescent="0.25">
      <c r="AY2359" s="159" t="s">
        <v>90</v>
      </c>
      <c r="AZ2359" s="158">
        <f>_xll.qlInterestRateIndexFixingDate(Currency&amp;"ibor"&amp;Tenor,BA2359,Trigger)</f>
        <v>55835</v>
      </c>
      <c r="BA2359" s="158">
        <f>_xll.qlCalendarAdvance(Calendar,BA2358,AY2359,"f",,Trigger)</f>
        <v>55837</v>
      </c>
      <c r="BB2359" s="158">
        <f>_xll.qlInterestRateIndexMaturity(Currency&amp;"ibor"&amp;Tenor,BA2359,Trigger)</f>
        <v>56202</v>
      </c>
      <c r="BC2359" s="320">
        <f>_xll.qlIndexFixing($AC$5,AZ2359,TRUE,_xll.ohTrigger(Trigger,Trigger12M))</f>
        <v>1.3686665466996151E-2</v>
      </c>
      <c r="BD2359" s="320">
        <f>_xll.qlIndexFixing($BE$1,AZ2359,TRUE,_xll.ohTrigger(Trigger,Trigger12M))</f>
        <v>1.3387491057080014E-2</v>
      </c>
    </row>
    <row r="2360" spans="51:56" ht="11.25" customHeight="1" x14ac:dyDescent="0.25">
      <c r="AY2360" s="159" t="s">
        <v>90</v>
      </c>
      <c r="AZ2360" s="158">
        <f>_xll.qlInterestRateIndexFixingDate(Currency&amp;"ibor"&amp;Tenor,BA2360,Trigger)</f>
        <v>55842</v>
      </c>
      <c r="BA2360" s="158">
        <f>_xll.qlCalendarAdvance(Calendar,BA2359,AY2360,"f",,Trigger)</f>
        <v>55844</v>
      </c>
      <c r="BB2360" s="158">
        <f>_xll.qlInterestRateIndexMaturity(Currency&amp;"ibor"&amp;Tenor,BA2360,Trigger)</f>
        <v>56209</v>
      </c>
      <c r="BC2360" s="320">
        <f>_xll.qlIndexFixing($AC$5,AZ2360,TRUE,_xll.ohTrigger(Trigger,Trigger12M))</f>
        <v>1.367741164138658E-2</v>
      </c>
      <c r="BD2360" s="320">
        <f>_xll.qlIndexFixing($BE$1,AZ2360,TRUE,_xll.ohTrigger(Trigger,Trigger12M))</f>
        <v>1.338135588693648E-2</v>
      </c>
    </row>
    <row r="2361" spans="51:56" ht="11.25" customHeight="1" x14ac:dyDescent="0.25">
      <c r="AY2361" s="159" t="s">
        <v>90</v>
      </c>
      <c r="AZ2361" s="158">
        <f>_xll.qlInterestRateIndexFixingDate(Currency&amp;"ibor"&amp;Tenor,BA2361,Trigger)</f>
        <v>55849</v>
      </c>
      <c r="BA2361" s="158">
        <f>_xll.qlCalendarAdvance(Calendar,BA2360,AY2361,"f",,Trigger)</f>
        <v>55851</v>
      </c>
      <c r="BB2361" s="158">
        <f>_xll.qlInterestRateIndexMaturity(Currency&amp;"ibor"&amp;Tenor,BA2361,Trigger)</f>
        <v>56216</v>
      </c>
      <c r="BC2361" s="320">
        <f>_xll.qlIndexFixing($AC$5,AZ2361,TRUE,_xll.ohTrigger(Trigger,Trigger12M))</f>
        <v>1.366814921481597E-2</v>
      </c>
      <c r="BD2361" s="320">
        <f>_xll.qlIndexFixing($BE$1,AZ2361,TRUE,_xll.ohTrigger(Trigger,Trigger12M))</f>
        <v>1.3375207480905383E-2</v>
      </c>
    </row>
    <row r="2362" spans="51:56" ht="11.25" customHeight="1" x14ac:dyDescent="0.25">
      <c r="AY2362" s="159" t="s">
        <v>90</v>
      </c>
      <c r="AZ2362" s="158">
        <f>_xll.qlInterestRateIndexFixingDate(Currency&amp;"ibor"&amp;Tenor,BA2362,Trigger)</f>
        <v>55856</v>
      </c>
      <c r="BA2362" s="158">
        <f>_xll.qlCalendarAdvance(Calendar,BA2361,AY2362,"f",,Trigger)</f>
        <v>55858</v>
      </c>
      <c r="BB2362" s="158">
        <f>_xll.qlInterestRateIndexMaturity(Currency&amp;"ibor"&amp;Tenor,BA2362,Trigger)</f>
        <v>56223</v>
      </c>
      <c r="BC2362" s="320">
        <f>_xll.qlIndexFixing($AC$5,AZ2362,TRUE,_xll.ohTrigger(Trigger,Trigger12M))</f>
        <v>1.3658878187523909E-2</v>
      </c>
      <c r="BD2362" s="320">
        <f>_xll.qlIndexFixing($BE$1,AZ2362,TRUE,_xll.ohTrigger(Trigger,Trigger12M))</f>
        <v>1.3369045828495825E-2</v>
      </c>
    </row>
    <row r="2363" spans="51:56" ht="11.25" customHeight="1" x14ac:dyDescent="0.25">
      <c r="AY2363" s="159" t="s">
        <v>90</v>
      </c>
      <c r="AZ2363" s="158">
        <f>_xll.qlInterestRateIndexFixingDate(Currency&amp;"ibor"&amp;Tenor,BA2363,Trigger)</f>
        <v>55863</v>
      </c>
      <c r="BA2363" s="158">
        <f>_xll.qlCalendarAdvance(Calendar,BA2362,AY2363,"f",,Trigger)</f>
        <v>55865</v>
      </c>
      <c r="BB2363" s="158">
        <f>_xll.qlInterestRateIndexMaturity(Currency&amp;"ibor"&amp;Tenor,BA2363,Trigger)</f>
        <v>56230</v>
      </c>
      <c r="BC2363" s="320">
        <f>_xll.qlIndexFixing($AC$5,AZ2363,TRUE,_xll.ohTrigger(Trigger,Trigger12M))</f>
        <v>1.364959855975174E-2</v>
      </c>
      <c r="BD2363" s="320">
        <f>_xll.qlIndexFixing($BE$1,AZ2363,TRUE,_xll.ohTrigger(Trigger,Trigger12M))</f>
        <v>1.3362870919218882E-2</v>
      </c>
    </row>
    <row r="2364" spans="51:56" ht="11.25" customHeight="1" x14ac:dyDescent="0.25">
      <c r="AY2364" s="159" t="s">
        <v>90</v>
      </c>
      <c r="AZ2364" s="158">
        <f>_xll.qlInterestRateIndexFixingDate(Currency&amp;"ibor"&amp;Tenor,BA2364,Trigger)</f>
        <v>55870</v>
      </c>
      <c r="BA2364" s="158">
        <f>_xll.qlCalendarAdvance(Calendar,BA2363,AY2364,"f",,Trigger)</f>
        <v>55872</v>
      </c>
      <c r="BB2364" s="158">
        <f>_xll.qlInterestRateIndexMaturity(Currency&amp;"ibor"&amp;Tenor,BA2364,Trigger)</f>
        <v>56237</v>
      </c>
      <c r="BC2364" s="320">
        <f>_xll.qlIndexFixing($AC$5,AZ2364,TRUE,_xll.ohTrigger(Trigger,Trigger12M))</f>
        <v>1.3640310331740804E-2</v>
      </c>
      <c r="BD2364" s="320">
        <f>_xll.qlIndexFixing($BE$1,AZ2364,TRUE,_xll.ohTrigger(Trigger,Trigger12M))</f>
        <v>1.3356682742585193E-2</v>
      </c>
    </row>
    <row r="2365" spans="51:56" ht="11.25" customHeight="1" x14ac:dyDescent="0.25">
      <c r="AY2365" s="159" t="s">
        <v>90</v>
      </c>
      <c r="AZ2365" s="158">
        <f>_xll.qlInterestRateIndexFixingDate(Currency&amp;"ibor"&amp;Tenor,BA2365,Trigger)</f>
        <v>55876</v>
      </c>
      <c r="BA2365" s="158">
        <f>_xll.qlCalendarAdvance(Calendar,BA2364,AY2365,"f",,Trigger)</f>
        <v>55880</v>
      </c>
      <c r="BB2365" s="158">
        <f>_xll.qlInterestRateIndexMaturity(Currency&amp;"ibor"&amp;Tenor,BA2365,Trigger)</f>
        <v>56247</v>
      </c>
      <c r="BC2365" s="320">
        <f>_xll.qlIndexFixing($AC$5,AZ2365,TRUE,_xll.ohTrigger(Trigger,Trigger12M))</f>
        <v>1.362915920280602E-2</v>
      </c>
      <c r="BD2365" s="320">
        <f>_xll.qlIndexFixing($BE$1,AZ2365,TRUE,_xll.ohTrigger(Trigger,Trigger12M))</f>
        <v>1.3349183168822979E-2</v>
      </c>
    </row>
    <row r="2366" spans="51:56" ht="11.25" customHeight="1" x14ac:dyDescent="0.25">
      <c r="AY2366" s="160" t="s">
        <v>90</v>
      </c>
      <c r="AZ2366" s="161">
        <f>_xll.qlInterestRateIndexFixingDate(Currency&amp;"ibor"&amp;Tenor,BA2366,Trigger)</f>
        <v>55884</v>
      </c>
      <c r="BA2366" s="161">
        <f>_xll.qlCalendarAdvance(Calendar,BA2365,AY2366,"f",,Trigger)</f>
        <v>55887</v>
      </c>
      <c r="BB2366" s="161">
        <f>_xll.qlInterestRateIndexMaturity(Currency&amp;"ibor"&amp;Tenor,BA2366,Trigger)</f>
        <v>56254</v>
      </c>
      <c r="BC2366" s="322">
        <f>_xll.qlIndexFixing($AC$5,AZ2366,TRUE,_xll.ohTrigger(Trigger,Trigger12M))</f>
        <v>1.3619897887621406E-2</v>
      </c>
      <c r="BD2366" s="322">
        <f>_xll.qlIndexFixing($BE$1,AZ2366,TRUE,_xll.ohTrigger(Trigger,Trigger12M))</f>
        <v>1.3342964156177521E-2</v>
      </c>
    </row>
    <row r="2367" spans="51:56" ht="11.25" customHeight="1" x14ac:dyDescent="0.25">
      <c r="BD2367" s="346"/>
    </row>
    <row r="2368" spans="51:56" ht="11.25" customHeight="1" x14ac:dyDescent="0.25">
      <c r="BD2368" s="346"/>
    </row>
    <row r="2369" spans="56:56" ht="11.25" customHeight="1" x14ac:dyDescent="0.25">
      <c r="BD2369" s="346"/>
    </row>
    <row r="2370" spans="56:56" ht="11.25" customHeight="1" x14ac:dyDescent="0.25">
      <c r="BD2370" s="346"/>
    </row>
    <row r="2371" spans="56:56" ht="11.25" customHeight="1" x14ac:dyDescent="0.25">
      <c r="BD2371" s="346"/>
    </row>
    <row r="2372" spans="56:56" ht="11.25" customHeight="1" x14ac:dyDescent="0.25">
      <c r="BD2372" s="346"/>
    </row>
    <row r="2373" spans="56:56" ht="11.25" customHeight="1" x14ac:dyDescent="0.25">
      <c r="BD2373" s="346"/>
    </row>
    <row r="2374" spans="56:56" ht="11.25" customHeight="1" x14ac:dyDescent="0.25">
      <c r="BD2374" s="346"/>
    </row>
    <row r="2375" spans="56:56" ht="11.25" customHeight="1" x14ac:dyDescent="0.25">
      <c r="BD2375" s="346"/>
    </row>
    <row r="2376" spans="56:56" ht="11.25" customHeight="1" x14ac:dyDescent="0.25">
      <c r="BD2376" s="346"/>
    </row>
    <row r="2377" spans="56:56" ht="11.25" customHeight="1" x14ac:dyDescent="0.25">
      <c r="BD2377" s="346"/>
    </row>
    <row r="2378" spans="56:56" ht="11.25" customHeight="1" x14ac:dyDescent="0.25">
      <c r="BD2378" s="346"/>
    </row>
    <row r="2379" spans="56:56" ht="11.25" customHeight="1" x14ac:dyDescent="0.25">
      <c r="BD2379" s="346"/>
    </row>
    <row r="2380" spans="56:56" ht="11.25" customHeight="1" x14ac:dyDescent="0.25">
      <c r="BD2380" s="346"/>
    </row>
    <row r="2381" spans="56:56" ht="11.25" customHeight="1" x14ac:dyDescent="0.25">
      <c r="BD2381" s="346"/>
    </row>
    <row r="2382" spans="56:56" ht="11.25" customHeight="1" x14ac:dyDescent="0.25">
      <c r="BD2382" s="346"/>
    </row>
    <row r="2383" spans="56:56" ht="11.25" customHeight="1" x14ac:dyDescent="0.25">
      <c r="BD2383" s="346"/>
    </row>
    <row r="2384" spans="56:56" ht="11.25" customHeight="1" x14ac:dyDescent="0.25">
      <c r="BD2384" s="346"/>
    </row>
    <row r="2385" spans="56:56" x14ac:dyDescent="0.25">
      <c r="BD2385" s="346"/>
    </row>
    <row r="2386" spans="56:56" x14ac:dyDescent="0.25">
      <c r="BD2386" s="346"/>
    </row>
    <row r="2387" spans="56:56" x14ac:dyDescent="0.25">
      <c r="BD2387" s="346"/>
    </row>
    <row r="2388" spans="56:56" x14ac:dyDescent="0.25">
      <c r="BD2388" s="346"/>
    </row>
    <row r="2389" spans="56:56" x14ac:dyDescent="0.25">
      <c r="BD2389" s="346"/>
    </row>
    <row r="2390" spans="56:56" x14ac:dyDescent="0.25">
      <c r="BD2390" s="346"/>
    </row>
    <row r="2391" spans="56:56" x14ac:dyDescent="0.25">
      <c r="BD2391" s="346"/>
    </row>
    <row r="2392" spans="56:56" x14ac:dyDescent="0.25">
      <c r="BD2392" s="346"/>
    </row>
    <row r="2393" spans="56:56" x14ac:dyDescent="0.25">
      <c r="BD2393" s="346"/>
    </row>
    <row r="2394" spans="56:56" x14ac:dyDescent="0.25">
      <c r="BD2394" s="346"/>
    </row>
    <row r="2395" spans="56:56" x14ac:dyDescent="0.25">
      <c r="BD2395" s="346"/>
    </row>
    <row r="2396" spans="56:56" x14ac:dyDescent="0.25">
      <c r="BD2396" s="346"/>
    </row>
    <row r="2397" spans="56:56" x14ac:dyDescent="0.25">
      <c r="BD2397" s="346"/>
    </row>
    <row r="2398" spans="56:56" x14ac:dyDescent="0.25">
      <c r="BD2398" s="346"/>
    </row>
    <row r="2399" spans="56:56" x14ac:dyDescent="0.25">
      <c r="BD2399" s="346"/>
    </row>
    <row r="2400" spans="56:56" x14ac:dyDescent="0.25">
      <c r="BD2400" s="346"/>
    </row>
    <row r="2401" spans="56:56" x14ac:dyDescent="0.25">
      <c r="BD2401" s="346"/>
    </row>
    <row r="2402" spans="56:56" x14ac:dyDescent="0.25">
      <c r="BD2402" s="346"/>
    </row>
    <row r="2403" spans="56:56" x14ac:dyDescent="0.25">
      <c r="BD2403" s="346"/>
    </row>
    <row r="2404" spans="56:56" x14ac:dyDescent="0.25">
      <c r="BD2404" s="346"/>
    </row>
    <row r="2405" spans="56:56" x14ac:dyDescent="0.25">
      <c r="BD2405" s="346"/>
    </row>
    <row r="2406" spans="56:56" x14ac:dyDescent="0.25">
      <c r="BD2406" s="346"/>
    </row>
    <row r="2407" spans="56:56" x14ac:dyDescent="0.25">
      <c r="BD2407" s="346"/>
    </row>
    <row r="2408" spans="56:56" x14ac:dyDescent="0.25">
      <c r="BD2408" s="346"/>
    </row>
    <row r="2409" spans="56:56" x14ac:dyDescent="0.25">
      <c r="BD2409" s="346"/>
    </row>
    <row r="2410" spans="56:56" x14ac:dyDescent="0.25">
      <c r="BD2410" s="346"/>
    </row>
    <row r="2411" spans="56:56" x14ac:dyDescent="0.25">
      <c r="BD2411" s="346"/>
    </row>
    <row r="2412" spans="56:56" x14ac:dyDescent="0.25">
      <c r="BD2412" s="346"/>
    </row>
    <row r="2413" spans="56:56" x14ac:dyDescent="0.25">
      <c r="BD2413" s="346"/>
    </row>
    <row r="2414" spans="56:56" x14ac:dyDescent="0.25">
      <c r="BD2414" s="346"/>
    </row>
    <row r="2415" spans="56:56" x14ac:dyDescent="0.25">
      <c r="BD2415" s="346"/>
    </row>
    <row r="2416" spans="56:56" x14ac:dyDescent="0.25">
      <c r="BD2416" s="346"/>
    </row>
    <row r="2417" spans="56:56" x14ac:dyDescent="0.25">
      <c r="BD2417" s="346"/>
    </row>
    <row r="2418" spans="56:56" x14ac:dyDescent="0.25">
      <c r="BD2418" s="346"/>
    </row>
    <row r="2419" spans="56:56" x14ac:dyDescent="0.25">
      <c r="BD2419" s="346"/>
    </row>
    <row r="2420" spans="56:56" x14ac:dyDescent="0.25">
      <c r="BD2420" s="346"/>
    </row>
    <row r="2421" spans="56:56" x14ac:dyDescent="0.25">
      <c r="BD2421" s="346"/>
    </row>
    <row r="2422" spans="56:56" x14ac:dyDescent="0.25">
      <c r="BD2422" s="346"/>
    </row>
    <row r="2423" spans="56:56" x14ac:dyDescent="0.25">
      <c r="BD2423" s="346"/>
    </row>
    <row r="2424" spans="56:56" x14ac:dyDescent="0.25">
      <c r="BD2424" s="346"/>
    </row>
    <row r="2425" spans="56:56" x14ac:dyDescent="0.25">
      <c r="BD2425" s="346"/>
    </row>
    <row r="2426" spans="56:56" x14ac:dyDescent="0.25">
      <c r="BD2426" s="346"/>
    </row>
    <row r="2427" spans="56:56" x14ac:dyDescent="0.25">
      <c r="BD2427" s="346"/>
    </row>
    <row r="2428" spans="56:56" x14ac:dyDescent="0.25">
      <c r="BD2428" s="346"/>
    </row>
    <row r="2429" spans="56:56" x14ac:dyDescent="0.25">
      <c r="BD2429" s="346"/>
    </row>
    <row r="2430" spans="56:56" x14ac:dyDescent="0.25">
      <c r="BD2430" s="346"/>
    </row>
    <row r="2431" spans="56:56" x14ac:dyDescent="0.25">
      <c r="BD2431" s="346"/>
    </row>
    <row r="2432" spans="56:56" x14ac:dyDescent="0.25">
      <c r="BD2432" s="346"/>
    </row>
    <row r="2433" spans="56:56" x14ac:dyDescent="0.25">
      <c r="BD2433" s="346"/>
    </row>
    <row r="2434" spans="56:56" x14ac:dyDescent="0.25">
      <c r="BD2434" s="346"/>
    </row>
    <row r="2435" spans="56:56" x14ac:dyDescent="0.25">
      <c r="BD2435" s="346"/>
    </row>
    <row r="2436" spans="56:56" x14ac:dyDescent="0.25">
      <c r="BD2436" s="346"/>
    </row>
    <row r="2437" spans="56:56" x14ac:dyDescent="0.25">
      <c r="BD2437" s="346"/>
    </row>
    <row r="2438" spans="56:56" x14ac:dyDescent="0.25">
      <c r="BD2438" s="346"/>
    </row>
    <row r="2439" spans="56:56" x14ac:dyDescent="0.25">
      <c r="BD2439" s="346"/>
    </row>
    <row r="2440" spans="56:56" x14ac:dyDescent="0.25">
      <c r="BD2440" s="346"/>
    </row>
    <row r="2441" spans="56:56" x14ac:dyDescent="0.25">
      <c r="BD2441" s="346"/>
    </row>
    <row r="2442" spans="56:56" x14ac:dyDescent="0.25">
      <c r="BD2442" s="346"/>
    </row>
    <row r="2443" spans="56:56" x14ac:dyDescent="0.25">
      <c r="BD2443" s="346"/>
    </row>
    <row r="2444" spans="56:56" x14ac:dyDescent="0.25">
      <c r="BD2444" s="346"/>
    </row>
    <row r="2445" spans="56:56" x14ac:dyDescent="0.25">
      <c r="BD2445" s="346"/>
    </row>
    <row r="2446" spans="56:56" x14ac:dyDescent="0.25">
      <c r="BD2446" s="346"/>
    </row>
    <row r="2447" spans="56:56" x14ac:dyDescent="0.25">
      <c r="BD2447" s="346"/>
    </row>
    <row r="2448" spans="56:56" x14ac:dyDescent="0.25">
      <c r="BD2448" s="346"/>
    </row>
    <row r="2449" spans="56:56" x14ac:dyDescent="0.25">
      <c r="BD2449" s="346"/>
    </row>
    <row r="2450" spans="56:56" x14ac:dyDescent="0.25">
      <c r="BD2450" s="346"/>
    </row>
    <row r="2451" spans="56:56" x14ac:dyDescent="0.25">
      <c r="BD2451" s="346"/>
    </row>
    <row r="2452" spans="56:56" x14ac:dyDescent="0.25">
      <c r="BD2452" s="346"/>
    </row>
    <row r="2453" spans="56:56" x14ac:dyDescent="0.25">
      <c r="BD2453" s="346"/>
    </row>
    <row r="2454" spans="56:56" x14ac:dyDescent="0.25">
      <c r="BD2454" s="346"/>
    </row>
    <row r="2455" spans="56:56" x14ac:dyDescent="0.25">
      <c r="BD2455" s="346"/>
    </row>
    <row r="2456" spans="56:56" x14ac:dyDescent="0.25">
      <c r="BD2456" s="346"/>
    </row>
    <row r="2457" spans="56:56" x14ac:dyDescent="0.25">
      <c r="BD2457" s="346"/>
    </row>
    <row r="2458" spans="56:56" x14ac:dyDescent="0.25">
      <c r="BD2458" s="346"/>
    </row>
    <row r="2459" spans="56:56" x14ac:dyDescent="0.25">
      <c r="BD2459" s="346"/>
    </row>
    <row r="2460" spans="56:56" x14ac:dyDescent="0.25">
      <c r="BD2460" s="346"/>
    </row>
    <row r="2461" spans="56:56" x14ac:dyDescent="0.25">
      <c r="BD2461" s="346"/>
    </row>
    <row r="2462" spans="56:56" x14ac:dyDescent="0.25">
      <c r="BD2462" s="346"/>
    </row>
    <row r="2463" spans="56:56" x14ac:dyDescent="0.25">
      <c r="BD2463" s="346"/>
    </row>
    <row r="2464" spans="56:56" x14ac:dyDescent="0.25">
      <c r="BD2464" s="346"/>
    </row>
    <row r="2465" spans="56:56" x14ac:dyDescent="0.25">
      <c r="BD2465" s="346"/>
    </row>
    <row r="2466" spans="56:56" x14ac:dyDescent="0.25">
      <c r="BD2466" s="346"/>
    </row>
    <row r="2467" spans="56:56" x14ac:dyDescent="0.25">
      <c r="BD2467" s="346"/>
    </row>
    <row r="2468" spans="56:56" x14ac:dyDescent="0.25">
      <c r="BD2468" s="346"/>
    </row>
    <row r="2469" spans="56:56" x14ac:dyDescent="0.25">
      <c r="BD2469" s="346"/>
    </row>
    <row r="2470" spans="56:56" x14ac:dyDescent="0.25">
      <c r="BD2470" s="346"/>
    </row>
    <row r="2471" spans="56:56" x14ac:dyDescent="0.25">
      <c r="BD2471" s="346"/>
    </row>
    <row r="2472" spans="56:56" x14ac:dyDescent="0.25">
      <c r="BD2472" s="346"/>
    </row>
    <row r="2473" spans="56:56" x14ac:dyDescent="0.25">
      <c r="BD2473" s="346"/>
    </row>
    <row r="2474" spans="56:56" x14ac:dyDescent="0.25">
      <c r="BD2474" s="346"/>
    </row>
    <row r="2475" spans="56:56" x14ac:dyDescent="0.25">
      <c r="BD2475" s="346"/>
    </row>
    <row r="2476" spans="56:56" x14ac:dyDescent="0.25">
      <c r="BD2476" s="346"/>
    </row>
    <row r="2477" spans="56:56" x14ac:dyDescent="0.25">
      <c r="BD2477" s="346"/>
    </row>
    <row r="2478" spans="56:56" x14ac:dyDescent="0.25">
      <c r="BD2478" s="346"/>
    </row>
    <row r="2479" spans="56:56" x14ac:dyDescent="0.25">
      <c r="BD2479" s="346"/>
    </row>
    <row r="2480" spans="56:56" x14ac:dyDescent="0.25">
      <c r="BD2480" s="346"/>
    </row>
    <row r="2481" spans="56:56" x14ac:dyDescent="0.25">
      <c r="BD2481" s="346"/>
    </row>
    <row r="2482" spans="56:56" x14ac:dyDescent="0.25">
      <c r="BD2482" s="346"/>
    </row>
    <row r="2483" spans="56:56" x14ac:dyDescent="0.25">
      <c r="BD2483" s="346"/>
    </row>
    <row r="2484" spans="56:56" x14ac:dyDescent="0.25">
      <c r="BD2484" s="346"/>
    </row>
    <row r="2485" spans="56:56" x14ac:dyDescent="0.25">
      <c r="BD2485" s="346"/>
    </row>
    <row r="2486" spans="56:56" x14ac:dyDescent="0.25">
      <c r="BD2486" s="346"/>
    </row>
    <row r="2487" spans="56:56" x14ac:dyDescent="0.25">
      <c r="BD2487" s="346"/>
    </row>
    <row r="2488" spans="56:56" x14ac:dyDescent="0.25">
      <c r="BD2488" s="346"/>
    </row>
    <row r="2489" spans="56:56" x14ac:dyDescent="0.25">
      <c r="BD2489" s="346"/>
    </row>
    <row r="2490" spans="56:56" x14ac:dyDescent="0.25">
      <c r="BD2490" s="346"/>
    </row>
    <row r="2491" spans="56:56" x14ac:dyDescent="0.25">
      <c r="BD2491" s="346"/>
    </row>
    <row r="2492" spans="56:56" x14ac:dyDescent="0.25">
      <c r="BD2492" s="346"/>
    </row>
    <row r="2493" spans="56:56" x14ac:dyDescent="0.25">
      <c r="BD2493" s="346"/>
    </row>
    <row r="2494" spans="56:56" x14ac:dyDescent="0.25">
      <c r="BD2494" s="346"/>
    </row>
    <row r="2495" spans="56:56" x14ac:dyDescent="0.25">
      <c r="BD2495" s="346"/>
    </row>
    <row r="2496" spans="56:56" x14ac:dyDescent="0.25">
      <c r="BD2496" s="346"/>
    </row>
    <row r="2497" spans="56:56" x14ac:dyDescent="0.25">
      <c r="BD2497" s="346"/>
    </row>
    <row r="2498" spans="56:56" x14ac:dyDescent="0.25">
      <c r="BD2498" s="346"/>
    </row>
    <row r="2499" spans="56:56" x14ac:dyDescent="0.25">
      <c r="BD2499" s="346"/>
    </row>
    <row r="2500" spans="56:56" x14ac:dyDescent="0.25">
      <c r="BD2500" s="346"/>
    </row>
    <row r="2501" spans="56:56" x14ac:dyDescent="0.25">
      <c r="BD2501" s="346"/>
    </row>
    <row r="2502" spans="56:56" x14ac:dyDescent="0.25">
      <c r="BD2502" s="346"/>
    </row>
    <row r="2503" spans="56:56" x14ac:dyDescent="0.25">
      <c r="BD2503" s="346"/>
    </row>
    <row r="2504" spans="56:56" x14ac:dyDescent="0.25">
      <c r="BD2504" s="346"/>
    </row>
    <row r="2505" spans="56:56" x14ac:dyDescent="0.25">
      <c r="BD2505" s="346"/>
    </row>
    <row r="2506" spans="56:56" x14ac:dyDescent="0.25">
      <c r="BD2506" s="346"/>
    </row>
    <row r="2507" spans="56:56" x14ac:dyDescent="0.25">
      <c r="BD2507" s="346"/>
    </row>
    <row r="2508" spans="56:56" x14ac:dyDescent="0.25">
      <c r="BD2508" s="346"/>
    </row>
    <row r="2509" spans="56:56" x14ac:dyDescent="0.25">
      <c r="BD2509" s="346"/>
    </row>
    <row r="2510" spans="56:56" x14ac:dyDescent="0.25">
      <c r="BD2510" s="346"/>
    </row>
    <row r="2511" spans="56:56" x14ac:dyDescent="0.25">
      <c r="BD2511" s="346"/>
    </row>
    <row r="2512" spans="56:56" x14ac:dyDescent="0.25">
      <c r="BD2512" s="346"/>
    </row>
    <row r="2513" spans="56:56" x14ac:dyDescent="0.25">
      <c r="BD2513" s="346"/>
    </row>
    <row r="2514" spans="56:56" x14ac:dyDescent="0.25">
      <c r="BD2514" s="346"/>
    </row>
    <row r="2515" spans="56:56" x14ac:dyDescent="0.25">
      <c r="BD2515" s="346"/>
    </row>
    <row r="2516" spans="56:56" x14ac:dyDescent="0.25">
      <c r="BD2516" s="346"/>
    </row>
    <row r="2517" spans="56:56" x14ac:dyDescent="0.25">
      <c r="BD2517" s="346"/>
    </row>
    <row r="2518" spans="56:56" x14ac:dyDescent="0.25">
      <c r="BD2518" s="346"/>
    </row>
    <row r="2519" spans="56:56" x14ac:dyDescent="0.25">
      <c r="BD2519" s="346"/>
    </row>
    <row r="2520" spans="56:56" x14ac:dyDescent="0.25">
      <c r="BD2520" s="346"/>
    </row>
    <row r="2521" spans="56:56" x14ac:dyDescent="0.25">
      <c r="BD2521" s="346"/>
    </row>
    <row r="2522" spans="56:56" x14ac:dyDescent="0.25">
      <c r="BD2522" s="346"/>
    </row>
    <row r="2523" spans="56:56" x14ac:dyDescent="0.25">
      <c r="BD2523" s="346"/>
    </row>
    <row r="2524" spans="56:56" x14ac:dyDescent="0.25">
      <c r="BD2524" s="346"/>
    </row>
    <row r="2525" spans="56:56" x14ac:dyDescent="0.25">
      <c r="BD2525" s="346"/>
    </row>
    <row r="2526" spans="56:56" x14ac:dyDescent="0.25">
      <c r="BD2526" s="346"/>
    </row>
    <row r="2527" spans="56:56" x14ac:dyDescent="0.25">
      <c r="BD2527" s="346"/>
    </row>
    <row r="2528" spans="56:56" x14ac:dyDescent="0.25">
      <c r="BD2528" s="346"/>
    </row>
    <row r="2529" spans="56:56" x14ac:dyDescent="0.25">
      <c r="BD2529" s="346"/>
    </row>
    <row r="2530" spans="56:56" x14ac:dyDescent="0.25">
      <c r="BD2530" s="346"/>
    </row>
    <row r="2531" spans="56:56" x14ac:dyDescent="0.25">
      <c r="BD2531" s="346"/>
    </row>
    <row r="2532" spans="56:56" x14ac:dyDescent="0.25">
      <c r="BD2532" s="346"/>
    </row>
    <row r="2533" spans="56:56" x14ac:dyDescent="0.25">
      <c r="BD2533" s="346"/>
    </row>
    <row r="2534" spans="56:56" x14ac:dyDescent="0.25">
      <c r="BD2534" s="346"/>
    </row>
    <row r="2535" spans="56:56" x14ac:dyDescent="0.25">
      <c r="BD2535" s="346"/>
    </row>
    <row r="2536" spans="56:56" x14ac:dyDescent="0.25">
      <c r="BD2536" s="346"/>
    </row>
    <row r="2537" spans="56:56" x14ac:dyDescent="0.25">
      <c r="BD2537" s="346"/>
    </row>
    <row r="2538" spans="56:56" x14ac:dyDescent="0.25">
      <c r="BD2538" s="346"/>
    </row>
    <row r="2539" spans="56:56" x14ac:dyDescent="0.25">
      <c r="BD2539" s="346"/>
    </row>
    <row r="2540" spans="56:56" x14ac:dyDescent="0.25">
      <c r="BD2540" s="346"/>
    </row>
    <row r="2541" spans="56:56" x14ac:dyDescent="0.25">
      <c r="BD2541" s="346"/>
    </row>
    <row r="2542" spans="56:56" x14ac:dyDescent="0.25">
      <c r="BD2542" s="346"/>
    </row>
    <row r="2543" spans="56:56" x14ac:dyDescent="0.25">
      <c r="BD2543" s="346"/>
    </row>
    <row r="2544" spans="56:56" x14ac:dyDescent="0.25">
      <c r="BD2544" s="346"/>
    </row>
    <row r="2545" spans="56:56" x14ac:dyDescent="0.25">
      <c r="BD2545" s="346"/>
    </row>
    <row r="2546" spans="56:56" x14ac:dyDescent="0.25">
      <c r="BD2546" s="346"/>
    </row>
    <row r="2547" spans="56:56" x14ac:dyDescent="0.25">
      <c r="BD2547" s="346"/>
    </row>
    <row r="2548" spans="56:56" x14ac:dyDescent="0.25">
      <c r="BD2548" s="346"/>
    </row>
    <row r="2549" spans="56:56" x14ac:dyDescent="0.25">
      <c r="BD2549" s="346"/>
    </row>
    <row r="2550" spans="56:56" x14ac:dyDescent="0.25">
      <c r="BD2550" s="346"/>
    </row>
    <row r="2551" spans="56:56" x14ac:dyDescent="0.25">
      <c r="BD2551" s="346"/>
    </row>
    <row r="2552" spans="56:56" x14ac:dyDescent="0.25">
      <c r="BD2552" s="346"/>
    </row>
    <row r="2553" spans="56:56" x14ac:dyDescent="0.25">
      <c r="BD2553" s="346"/>
    </row>
    <row r="2554" spans="56:56" x14ac:dyDescent="0.25">
      <c r="BD2554" s="346"/>
    </row>
    <row r="2555" spans="56:56" x14ac:dyDescent="0.25">
      <c r="BD2555" s="346"/>
    </row>
    <row r="2556" spans="56:56" x14ac:dyDescent="0.25">
      <c r="BD2556" s="346"/>
    </row>
    <row r="2557" spans="56:56" x14ac:dyDescent="0.25">
      <c r="BD2557" s="346"/>
    </row>
    <row r="2558" spans="56:56" x14ac:dyDescent="0.25">
      <c r="BD2558" s="346"/>
    </row>
    <row r="2559" spans="56:56" x14ac:dyDescent="0.25">
      <c r="BD2559" s="346"/>
    </row>
    <row r="2560" spans="56:56" x14ac:dyDescent="0.25">
      <c r="BD2560" s="346"/>
    </row>
    <row r="2561" spans="56:56" x14ac:dyDescent="0.25">
      <c r="BD2561" s="346"/>
    </row>
    <row r="2562" spans="56:56" x14ac:dyDescent="0.25">
      <c r="BD2562" s="346"/>
    </row>
    <row r="2563" spans="56:56" x14ac:dyDescent="0.25">
      <c r="BD2563" s="346"/>
    </row>
    <row r="2564" spans="56:56" x14ac:dyDescent="0.25">
      <c r="BD2564" s="346"/>
    </row>
    <row r="2565" spans="56:56" x14ac:dyDescent="0.25">
      <c r="BD2565" s="346"/>
    </row>
    <row r="2566" spans="56:56" x14ac:dyDescent="0.25">
      <c r="BD2566" s="346"/>
    </row>
    <row r="2567" spans="56:56" x14ac:dyDescent="0.25">
      <c r="BD2567" s="346"/>
    </row>
    <row r="2568" spans="56:56" x14ac:dyDescent="0.25">
      <c r="BD2568" s="346"/>
    </row>
    <row r="2569" spans="56:56" x14ac:dyDescent="0.25">
      <c r="BD2569" s="346"/>
    </row>
    <row r="2570" spans="56:56" x14ac:dyDescent="0.25">
      <c r="BD2570" s="346"/>
    </row>
    <row r="2571" spans="56:56" x14ac:dyDescent="0.25">
      <c r="BD2571" s="346"/>
    </row>
    <row r="2572" spans="56:56" x14ac:dyDescent="0.25">
      <c r="BD2572" s="346"/>
    </row>
    <row r="2573" spans="56:56" x14ac:dyDescent="0.25">
      <c r="BD2573" s="346"/>
    </row>
    <row r="2574" spans="56:56" x14ac:dyDescent="0.25">
      <c r="BD2574" s="346"/>
    </row>
    <row r="2575" spans="56:56" x14ac:dyDescent="0.25">
      <c r="BD2575" s="346"/>
    </row>
    <row r="2576" spans="56:56" x14ac:dyDescent="0.25">
      <c r="BD2576" s="346"/>
    </row>
    <row r="2577" spans="56:56" x14ac:dyDescent="0.25">
      <c r="BD2577" s="346"/>
    </row>
    <row r="2578" spans="56:56" x14ac:dyDescent="0.25">
      <c r="BD2578" s="346"/>
    </row>
    <row r="2579" spans="56:56" x14ac:dyDescent="0.25">
      <c r="BD2579" s="346"/>
    </row>
    <row r="2580" spans="56:56" x14ac:dyDescent="0.25">
      <c r="BD2580" s="346"/>
    </row>
    <row r="2581" spans="56:56" x14ac:dyDescent="0.25">
      <c r="BD2581" s="346"/>
    </row>
    <row r="2582" spans="56:56" x14ac:dyDescent="0.25">
      <c r="BD2582" s="346"/>
    </row>
    <row r="2583" spans="56:56" x14ac:dyDescent="0.25">
      <c r="BD2583" s="346"/>
    </row>
    <row r="2584" spans="56:56" x14ac:dyDescent="0.25">
      <c r="BD2584" s="346"/>
    </row>
    <row r="2585" spans="56:56" x14ac:dyDescent="0.25">
      <c r="BD2585" s="346"/>
    </row>
    <row r="2586" spans="56:56" x14ac:dyDescent="0.25">
      <c r="BD2586" s="346"/>
    </row>
    <row r="2587" spans="56:56" x14ac:dyDescent="0.25">
      <c r="BD2587" s="346"/>
    </row>
    <row r="2588" spans="56:56" x14ac:dyDescent="0.25">
      <c r="BD2588" s="346"/>
    </row>
    <row r="2589" spans="56:56" x14ac:dyDescent="0.25">
      <c r="BD2589" s="346"/>
    </row>
    <row r="2590" spans="56:56" x14ac:dyDescent="0.25">
      <c r="BD2590" s="346"/>
    </row>
    <row r="2591" spans="56:56" x14ac:dyDescent="0.25">
      <c r="BD2591" s="346"/>
    </row>
    <row r="2592" spans="56:56" x14ac:dyDescent="0.25">
      <c r="BD2592" s="346"/>
    </row>
    <row r="2593" spans="56:56" x14ac:dyDescent="0.25">
      <c r="BD2593" s="346"/>
    </row>
    <row r="2594" spans="56:56" x14ac:dyDescent="0.25">
      <c r="BD2594" s="346"/>
    </row>
    <row r="2595" spans="56:56" x14ac:dyDescent="0.25">
      <c r="BD2595" s="346"/>
    </row>
    <row r="2596" spans="56:56" x14ac:dyDescent="0.25">
      <c r="BD2596" s="346"/>
    </row>
    <row r="2597" spans="56:56" x14ac:dyDescent="0.25">
      <c r="BD2597" s="346"/>
    </row>
    <row r="2598" spans="56:56" x14ac:dyDescent="0.25">
      <c r="BD2598" s="346"/>
    </row>
    <row r="2599" spans="56:56" x14ac:dyDescent="0.25">
      <c r="BD2599" s="346"/>
    </row>
    <row r="2600" spans="56:56" x14ac:dyDescent="0.25">
      <c r="BD2600" s="346"/>
    </row>
    <row r="2601" spans="56:56" x14ac:dyDescent="0.25">
      <c r="BD2601" s="346"/>
    </row>
    <row r="2602" spans="56:56" x14ac:dyDescent="0.25">
      <c r="BD2602" s="346"/>
    </row>
    <row r="2603" spans="56:56" x14ac:dyDescent="0.25">
      <c r="BD2603" s="346"/>
    </row>
    <row r="2604" spans="56:56" x14ac:dyDescent="0.25">
      <c r="BD2604" s="346"/>
    </row>
    <row r="2605" spans="56:56" x14ac:dyDescent="0.25">
      <c r="BD2605" s="346"/>
    </row>
    <row r="2606" spans="56:56" x14ac:dyDescent="0.25">
      <c r="BD2606" s="346"/>
    </row>
    <row r="2607" spans="56:56" x14ac:dyDescent="0.25">
      <c r="BD2607" s="346"/>
    </row>
    <row r="2608" spans="56:56" x14ac:dyDescent="0.25">
      <c r="BD2608" s="346"/>
    </row>
    <row r="2609" spans="56:56" x14ac:dyDescent="0.25">
      <c r="BD2609" s="346"/>
    </row>
    <row r="2610" spans="56:56" x14ac:dyDescent="0.25">
      <c r="BD2610" s="346"/>
    </row>
    <row r="2611" spans="56:56" x14ac:dyDescent="0.25">
      <c r="BD2611" s="346"/>
    </row>
    <row r="2612" spans="56:56" x14ac:dyDescent="0.25">
      <c r="BD2612" s="346"/>
    </row>
    <row r="2613" spans="56:56" x14ac:dyDescent="0.25">
      <c r="BD2613" s="346"/>
    </row>
    <row r="2614" spans="56:56" x14ac:dyDescent="0.25">
      <c r="BD2614" s="346"/>
    </row>
    <row r="2615" spans="56:56" x14ac:dyDescent="0.25">
      <c r="BD2615" s="346"/>
    </row>
    <row r="2616" spans="56:56" x14ac:dyDescent="0.25">
      <c r="BD2616" s="346"/>
    </row>
    <row r="2617" spans="56:56" x14ac:dyDescent="0.25">
      <c r="BD2617" s="346"/>
    </row>
    <row r="2618" spans="56:56" x14ac:dyDescent="0.25">
      <c r="BD2618" s="346"/>
    </row>
    <row r="2619" spans="56:56" x14ac:dyDescent="0.25">
      <c r="BD2619" s="346"/>
    </row>
    <row r="2620" spans="56:56" x14ac:dyDescent="0.25">
      <c r="BD2620" s="346"/>
    </row>
    <row r="2621" spans="56:56" x14ac:dyDescent="0.25">
      <c r="BD2621" s="346"/>
    </row>
    <row r="2622" spans="56:56" x14ac:dyDescent="0.25">
      <c r="BD2622" s="346"/>
    </row>
    <row r="2623" spans="56:56" x14ac:dyDescent="0.25">
      <c r="BD2623" s="346"/>
    </row>
    <row r="2624" spans="56:56" x14ac:dyDescent="0.25">
      <c r="BD2624" s="346"/>
    </row>
    <row r="2625" spans="56:56" x14ac:dyDescent="0.25">
      <c r="BD2625" s="346"/>
    </row>
    <row r="2626" spans="56:56" x14ac:dyDescent="0.25">
      <c r="BD2626" s="346"/>
    </row>
    <row r="2627" spans="56:56" x14ac:dyDescent="0.25">
      <c r="BD2627" s="346"/>
    </row>
    <row r="2628" spans="56:56" x14ac:dyDescent="0.25">
      <c r="BD2628" s="346"/>
    </row>
    <row r="2629" spans="56:56" x14ac:dyDescent="0.25">
      <c r="BD2629" s="346"/>
    </row>
    <row r="2630" spans="56:56" x14ac:dyDescent="0.25">
      <c r="BD2630" s="346"/>
    </row>
    <row r="2631" spans="56:56" x14ac:dyDescent="0.25">
      <c r="BD2631" s="346"/>
    </row>
    <row r="2632" spans="56:56" x14ac:dyDescent="0.25">
      <c r="BD2632" s="346"/>
    </row>
    <row r="2633" spans="56:56" x14ac:dyDescent="0.25">
      <c r="BD2633" s="346"/>
    </row>
    <row r="2634" spans="56:56" x14ac:dyDescent="0.25">
      <c r="BD2634" s="346"/>
    </row>
    <row r="2635" spans="56:56" x14ac:dyDescent="0.25">
      <c r="BD2635" s="346"/>
    </row>
    <row r="2636" spans="56:56" x14ac:dyDescent="0.25">
      <c r="BD2636" s="346"/>
    </row>
    <row r="2637" spans="56:56" x14ac:dyDescent="0.25">
      <c r="BD2637" s="346"/>
    </row>
    <row r="2638" spans="56:56" x14ac:dyDescent="0.25">
      <c r="BD2638" s="346"/>
    </row>
    <row r="2639" spans="56:56" x14ac:dyDescent="0.25">
      <c r="BD2639" s="346"/>
    </row>
    <row r="2640" spans="56:56" x14ac:dyDescent="0.25">
      <c r="BD2640" s="346"/>
    </row>
    <row r="2641" spans="56:56" x14ac:dyDescent="0.25">
      <c r="BD2641" s="346"/>
    </row>
    <row r="2642" spans="56:56" x14ac:dyDescent="0.25">
      <c r="BD2642" s="346"/>
    </row>
    <row r="2643" spans="56:56" x14ac:dyDescent="0.25">
      <c r="BD2643" s="346"/>
    </row>
    <row r="2644" spans="56:56" x14ac:dyDescent="0.25">
      <c r="BD2644" s="346"/>
    </row>
    <row r="2645" spans="56:56" x14ac:dyDescent="0.25">
      <c r="BD2645" s="346"/>
    </row>
    <row r="2646" spans="56:56" x14ac:dyDescent="0.25">
      <c r="BD2646" s="346"/>
    </row>
    <row r="2647" spans="56:56" x14ac:dyDescent="0.25">
      <c r="BD2647" s="346"/>
    </row>
    <row r="2648" spans="56:56" x14ac:dyDescent="0.25">
      <c r="BD2648" s="346"/>
    </row>
    <row r="2649" spans="56:56" x14ac:dyDescent="0.25">
      <c r="BD2649" s="346"/>
    </row>
    <row r="2650" spans="56:56" x14ac:dyDescent="0.25">
      <c r="BD2650" s="346"/>
    </row>
    <row r="2651" spans="56:56" x14ac:dyDescent="0.25">
      <c r="BD2651" s="346"/>
    </row>
    <row r="2652" spans="56:56" x14ac:dyDescent="0.25">
      <c r="BD2652" s="346"/>
    </row>
    <row r="2653" spans="56:56" x14ac:dyDescent="0.25">
      <c r="BD2653" s="346"/>
    </row>
    <row r="2654" spans="56:56" x14ac:dyDescent="0.25">
      <c r="BD2654" s="346"/>
    </row>
    <row r="2655" spans="56:56" x14ac:dyDescent="0.25">
      <c r="BD2655" s="346"/>
    </row>
    <row r="2656" spans="56:56" x14ac:dyDescent="0.25">
      <c r="BD2656" s="346"/>
    </row>
    <row r="2657" spans="56:56" x14ac:dyDescent="0.25">
      <c r="BD2657" s="346"/>
    </row>
    <row r="2658" spans="56:56" x14ac:dyDescent="0.25">
      <c r="BD2658" s="346"/>
    </row>
    <row r="2659" spans="56:56" x14ac:dyDescent="0.25">
      <c r="BD2659" s="346"/>
    </row>
    <row r="2660" spans="56:56" x14ac:dyDescent="0.25">
      <c r="BD2660" s="346"/>
    </row>
    <row r="2661" spans="56:56" x14ac:dyDescent="0.25">
      <c r="BD2661" s="346"/>
    </row>
    <row r="2662" spans="56:56" x14ac:dyDescent="0.25">
      <c r="BD2662" s="346"/>
    </row>
    <row r="2663" spans="56:56" x14ac:dyDescent="0.25">
      <c r="BD2663" s="346"/>
    </row>
    <row r="2664" spans="56:56" x14ac:dyDescent="0.25">
      <c r="BD2664" s="346"/>
    </row>
    <row r="2665" spans="56:56" x14ac:dyDescent="0.25">
      <c r="BD2665" s="346"/>
    </row>
    <row r="2666" spans="56:56" x14ac:dyDescent="0.25">
      <c r="BD2666" s="346"/>
    </row>
    <row r="2667" spans="56:56" x14ac:dyDescent="0.25">
      <c r="BD2667" s="346"/>
    </row>
    <row r="2668" spans="56:56" x14ac:dyDescent="0.25">
      <c r="BD2668" s="346"/>
    </row>
    <row r="2669" spans="56:56" x14ac:dyDescent="0.25">
      <c r="BD2669" s="346"/>
    </row>
    <row r="2670" spans="56:56" x14ac:dyDescent="0.25">
      <c r="BD2670" s="346"/>
    </row>
    <row r="2671" spans="56:56" x14ac:dyDescent="0.25">
      <c r="BD2671" s="346"/>
    </row>
    <row r="2672" spans="56:56" x14ac:dyDescent="0.25">
      <c r="BD2672" s="346"/>
    </row>
    <row r="2673" spans="56:56" x14ac:dyDescent="0.25">
      <c r="BD2673" s="346"/>
    </row>
    <row r="2674" spans="56:56" x14ac:dyDescent="0.25">
      <c r="BD2674" s="346"/>
    </row>
    <row r="2675" spans="56:56" x14ac:dyDescent="0.25">
      <c r="BD2675" s="346"/>
    </row>
    <row r="2676" spans="56:56" x14ac:dyDescent="0.25">
      <c r="BD2676" s="346"/>
    </row>
    <row r="2677" spans="56:56" x14ac:dyDescent="0.25">
      <c r="BD2677" s="346"/>
    </row>
    <row r="2678" spans="56:56" x14ac:dyDescent="0.25">
      <c r="BD2678" s="346"/>
    </row>
    <row r="2679" spans="56:56" x14ac:dyDescent="0.25">
      <c r="BD2679" s="346"/>
    </row>
    <row r="2680" spans="56:56" x14ac:dyDescent="0.25">
      <c r="BD2680" s="346"/>
    </row>
    <row r="2681" spans="56:56" x14ac:dyDescent="0.25">
      <c r="BD2681" s="346"/>
    </row>
    <row r="2682" spans="56:56" x14ac:dyDescent="0.25">
      <c r="BD2682" s="346"/>
    </row>
    <row r="2683" spans="56:56" x14ac:dyDescent="0.25">
      <c r="BD2683" s="346"/>
    </row>
    <row r="2684" spans="56:56" x14ac:dyDescent="0.25">
      <c r="BD2684" s="346"/>
    </row>
    <row r="2685" spans="56:56" x14ac:dyDescent="0.25">
      <c r="BD2685" s="346"/>
    </row>
    <row r="2686" spans="56:56" x14ac:dyDescent="0.25">
      <c r="BD2686" s="346"/>
    </row>
    <row r="2687" spans="56:56" x14ac:dyDescent="0.25">
      <c r="BD2687" s="346"/>
    </row>
    <row r="2688" spans="56:56" x14ac:dyDescent="0.25">
      <c r="BD2688" s="346"/>
    </row>
    <row r="2689" spans="56:56" x14ac:dyDescent="0.25">
      <c r="BD2689" s="346"/>
    </row>
    <row r="2690" spans="56:56" x14ac:dyDescent="0.25">
      <c r="BD2690" s="346"/>
    </row>
    <row r="2691" spans="56:56" x14ac:dyDescent="0.25">
      <c r="BD2691" s="346"/>
    </row>
    <row r="2692" spans="56:56" x14ac:dyDescent="0.25">
      <c r="BD2692" s="346"/>
    </row>
    <row r="2693" spans="56:56" x14ac:dyDescent="0.25">
      <c r="BD2693" s="346"/>
    </row>
    <row r="2694" spans="56:56" x14ac:dyDescent="0.25">
      <c r="BD2694" s="346"/>
    </row>
    <row r="2695" spans="56:56" x14ac:dyDescent="0.25">
      <c r="BD2695" s="346"/>
    </row>
    <row r="2696" spans="56:56" x14ac:dyDescent="0.25">
      <c r="BD2696" s="346"/>
    </row>
    <row r="2697" spans="56:56" x14ac:dyDescent="0.25">
      <c r="BD2697" s="346"/>
    </row>
    <row r="2698" spans="56:56" x14ac:dyDescent="0.25">
      <c r="BD2698" s="346"/>
    </row>
    <row r="2699" spans="56:56" x14ac:dyDescent="0.25">
      <c r="BD2699" s="346"/>
    </row>
    <row r="2700" spans="56:56" x14ac:dyDescent="0.25">
      <c r="BD2700" s="346"/>
    </row>
    <row r="2701" spans="56:56" x14ac:dyDescent="0.25">
      <c r="BD2701" s="346"/>
    </row>
    <row r="2702" spans="56:56" x14ac:dyDescent="0.25">
      <c r="BD2702" s="346"/>
    </row>
    <row r="2703" spans="56:56" x14ac:dyDescent="0.25">
      <c r="BD2703" s="346"/>
    </row>
    <row r="2704" spans="56:56" x14ac:dyDescent="0.25">
      <c r="BD2704" s="346"/>
    </row>
    <row r="2705" spans="56:56" x14ac:dyDescent="0.25">
      <c r="BD2705" s="346"/>
    </row>
    <row r="2706" spans="56:56" x14ac:dyDescent="0.25">
      <c r="BD2706" s="346"/>
    </row>
    <row r="2707" spans="56:56" x14ac:dyDescent="0.25">
      <c r="BD2707" s="346"/>
    </row>
    <row r="2708" spans="56:56" x14ac:dyDescent="0.25">
      <c r="BD2708" s="346"/>
    </row>
    <row r="2709" spans="56:56" x14ac:dyDescent="0.25">
      <c r="BD2709" s="346"/>
    </row>
    <row r="2710" spans="56:56" x14ac:dyDescent="0.25">
      <c r="BD2710" s="346"/>
    </row>
    <row r="2711" spans="56:56" x14ac:dyDescent="0.25">
      <c r="BD2711" s="346"/>
    </row>
    <row r="2712" spans="56:56" x14ac:dyDescent="0.25">
      <c r="BD2712" s="346"/>
    </row>
    <row r="2713" spans="56:56" x14ac:dyDescent="0.25">
      <c r="BD2713" s="346"/>
    </row>
    <row r="2714" spans="56:56" x14ac:dyDescent="0.25">
      <c r="BD2714" s="346"/>
    </row>
    <row r="2715" spans="56:56" x14ac:dyDescent="0.25">
      <c r="BD2715" s="346"/>
    </row>
    <row r="2716" spans="56:56" x14ac:dyDescent="0.25">
      <c r="BD2716" s="346"/>
    </row>
    <row r="2717" spans="56:56" x14ac:dyDescent="0.25">
      <c r="BD2717" s="346"/>
    </row>
    <row r="2718" spans="56:56" x14ac:dyDescent="0.25">
      <c r="BD2718" s="346"/>
    </row>
    <row r="2719" spans="56:56" x14ac:dyDescent="0.25">
      <c r="BD2719" s="346"/>
    </row>
    <row r="2720" spans="56:56" x14ac:dyDescent="0.25">
      <c r="BD2720" s="346"/>
    </row>
    <row r="2721" spans="56:56" x14ac:dyDescent="0.25">
      <c r="BD2721" s="346"/>
    </row>
    <row r="2722" spans="56:56" x14ac:dyDescent="0.25">
      <c r="BD2722" s="346"/>
    </row>
    <row r="2723" spans="56:56" x14ac:dyDescent="0.25">
      <c r="BD2723" s="346"/>
    </row>
    <row r="2724" spans="56:56" x14ac:dyDescent="0.25">
      <c r="BD2724" s="346"/>
    </row>
    <row r="2725" spans="56:56" x14ac:dyDescent="0.25">
      <c r="BD2725" s="346"/>
    </row>
    <row r="2726" spans="56:56" x14ac:dyDescent="0.25">
      <c r="BD2726" s="346"/>
    </row>
    <row r="2727" spans="56:56" x14ac:dyDescent="0.25">
      <c r="BD2727" s="346"/>
    </row>
    <row r="2728" spans="56:56" x14ac:dyDescent="0.25">
      <c r="BD2728" s="346"/>
    </row>
    <row r="2729" spans="56:56" x14ac:dyDescent="0.25">
      <c r="BD2729" s="346"/>
    </row>
    <row r="2730" spans="56:56" x14ac:dyDescent="0.25">
      <c r="BD2730" s="346"/>
    </row>
    <row r="2731" spans="56:56" x14ac:dyDescent="0.25">
      <c r="BD2731" s="346"/>
    </row>
    <row r="2732" spans="56:56" x14ac:dyDescent="0.25">
      <c r="BD2732" s="346"/>
    </row>
    <row r="2733" spans="56:56" x14ac:dyDescent="0.25">
      <c r="BD2733" s="346"/>
    </row>
    <row r="2734" spans="56:56" x14ac:dyDescent="0.25">
      <c r="BD2734" s="346"/>
    </row>
    <row r="2735" spans="56:56" x14ac:dyDescent="0.25">
      <c r="BD2735" s="346"/>
    </row>
    <row r="2736" spans="56:56" x14ac:dyDescent="0.25">
      <c r="BD2736" s="346"/>
    </row>
    <row r="2737" spans="56:56" x14ac:dyDescent="0.25">
      <c r="BD2737" s="346"/>
    </row>
    <row r="2738" spans="56:56" x14ac:dyDescent="0.25">
      <c r="BD2738" s="346"/>
    </row>
    <row r="2739" spans="56:56" x14ac:dyDescent="0.25">
      <c r="BD2739" s="346"/>
    </row>
    <row r="2740" spans="56:56" x14ac:dyDescent="0.25">
      <c r="BD2740" s="346"/>
    </row>
    <row r="2741" spans="56:56" x14ac:dyDescent="0.25">
      <c r="BD2741" s="346"/>
    </row>
    <row r="2742" spans="56:56" x14ac:dyDescent="0.25">
      <c r="BD2742" s="346"/>
    </row>
    <row r="2743" spans="56:56" x14ac:dyDescent="0.25">
      <c r="BD2743" s="346"/>
    </row>
    <row r="2744" spans="56:56" x14ac:dyDescent="0.25">
      <c r="BD2744" s="346"/>
    </row>
    <row r="2745" spans="56:56" x14ac:dyDescent="0.25">
      <c r="BD2745" s="346"/>
    </row>
    <row r="2746" spans="56:56" x14ac:dyDescent="0.25">
      <c r="BD2746" s="346"/>
    </row>
    <row r="2747" spans="56:56" x14ac:dyDescent="0.25">
      <c r="BD2747" s="346"/>
    </row>
    <row r="2748" spans="56:56" x14ac:dyDescent="0.25">
      <c r="BD2748" s="346"/>
    </row>
    <row r="2749" spans="56:56" x14ac:dyDescent="0.25">
      <c r="BD2749" s="346"/>
    </row>
    <row r="2750" spans="56:56" x14ac:dyDescent="0.25">
      <c r="BD2750" s="346"/>
    </row>
    <row r="2751" spans="56:56" x14ac:dyDescent="0.25">
      <c r="BD2751" s="346"/>
    </row>
    <row r="2752" spans="56:56" x14ac:dyDescent="0.25">
      <c r="BD2752" s="346"/>
    </row>
    <row r="2753" spans="56:56" x14ac:dyDescent="0.25">
      <c r="BD2753" s="346"/>
    </row>
    <row r="2754" spans="56:56" x14ac:dyDescent="0.25">
      <c r="BD2754" s="346"/>
    </row>
    <row r="2755" spans="56:56" x14ac:dyDescent="0.25">
      <c r="BD2755" s="346"/>
    </row>
    <row r="2756" spans="56:56" x14ac:dyDescent="0.25">
      <c r="BD2756" s="346"/>
    </row>
    <row r="2757" spans="56:56" x14ac:dyDescent="0.25">
      <c r="BD2757" s="346"/>
    </row>
    <row r="2758" spans="56:56" x14ac:dyDescent="0.25">
      <c r="BD2758" s="346"/>
    </row>
    <row r="2759" spans="56:56" x14ac:dyDescent="0.25">
      <c r="BD2759" s="346"/>
    </row>
    <row r="2760" spans="56:56" x14ac:dyDescent="0.25">
      <c r="BD2760" s="346"/>
    </row>
    <row r="2761" spans="56:56" x14ac:dyDescent="0.25">
      <c r="BD2761" s="346"/>
    </row>
    <row r="2762" spans="56:56" x14ac:dyDescent="0.25">
      <c r="BD2762" s="346"/>
    </row>
    <row r="2763" spans="56:56" x14ac:dyDescent="0.25">
      <c r="BD2763" s="346"/>
    </row>
    <row r="2764" spans="56:56" x14ac:dyDescent="0.25">
      <c r="BD2764" s="346"/>
    </row>
    <row r="2765" spans="56:56" x14ac:dyDescent="0.25">
      <c r="BD2765" s="346"/>
    </row>
    <row r="2766" spans="56:56" x14ac:dyDescent="0.25">
      <c r="BD2766" s="346"/>
    </row>
    <row r="2767" spans="56:56" x14ac:dyDescent="0.25">
      <c r="BD2767" s="346"/>
    </row>
    <row r="2768" spans="56:56" x14ac:dyDescent="0.25">
      <c r="BD2768" s="346"/>
    </row>
    <row r="2769" spans="56:56" x14ac:dyDescent="0.25">
      <c r="BD2769" s="346"/>
    </row>
    <row r="2770" spans="56:56" x14ac:dyDescent="0.25">
      <c r="BD2770" s="346"/>
    </row>
    <row r="2771" spans="56:56" x14ac:dyDescent="0.25">
      <c r="BD2771" s="346"/>
    </row>
    <row r="2772" spans="56:56" x14ac:dyDescent="0.25">
      <c r="BD2772" s="346"/>
    </row>
    <row r="2773" spans="56:56" x14ac:dyDescent="0.25">
      <c r="BD2773" s="346"/>
    </row>
    <row r="2774" spans="56:56" x14ac:dyDescent="0.25">
      <c r="BD2774" s="346"/>
    </row>
    <row r="2775" spans="56:56" x14ac:dyDescent="0.25">
      <c r="BD2775" s="346"/>
    </row>
    <row r="2776" spans="56:56" x14ac:dyDescent="0.25">
      <c r="BD2776" s="346"/>
    </row>
    <row r="2777" spans="56:56" x14ac:dyDescent="0.25">
      <c r="BD2777" s="346"/>
    </row>
    <row r="2778" spans="56:56" x14ac:dyDescent="0.25">
      <c r="BD2778" s="346"/>
    </row>
    <row r="2779" spans="56:56" x14ac:dyDescent="0.25">
      <c r="BD2779" s="346"/>
    </row>
    <row r="2780" spans="56:56" x14ac:dyDescent="0.25">
      <c r="BD2780" s="346"/>
    </row>
    <row r="2781" spans="56:56" x14ac:dyDescent="0.25">
      <c r="BD2781" s="346"/>
    </row>
    <row r="2782" spans="56:56" x14ac:dyDescent="0.25">
      <c r="BD2782" s="346"/>
    </row>
    <row r="2783" spans="56:56" x14ac:dyDescent="0.25">
      <c r="BD2783" s="346"/>
    </row>
    <row r="2784" spans="56:56" x14ac:dyDescent="0.25">
      <c r="BD2784" s="346"/>
    </row>
    <row r="2785" spans="56:56" x14ac:dyDescent="0.25">
      <c r="BD2785" s="346"/>
    </row>
    <row r="2786" spans="56:56" x14ac:dyDescent="0.25">
      <c r="BD2786" s="346"/>
    </row>
    <row r="2787" spans="56:56" x14ac:dyDescent="0.25">
      <c r="BD2787" s="346"/>
    </row>
    <row r="2788" spans="56:56" x14ac:dyDescent="0.25">
      <c r="BD2788" s="346"/>
    </row>
    <row r="2789" spans="56:56" x14ac:dyDescent="0.25">
      <c r="BD2789" s="346"/>
    </row>
    <row r="2790" spans="56:56" x14ac:dyDescent="0.25">
      <c r="BD2790" s="346"/>
    </row>
    <row r="2791" spans="56:56" x14ac:dyDescent="0.25">
      <c r="BD2791" s="346"/>
    </row>
    <row r="2792" spans="56:56" x14ac:dyDescent="0.25">
      <c r="BD2792" s="346"/>
    </row>
    <row r="2793" spans="56:56" x14ac:dyDescent="0.25">
      <c r="BD2793" s="346"/>
    </row>
    <row r="2794" spans="56:56" x14ac:dyDescent="0.25">
      <c r="BD2794" s="346"/>
    </row>
    <row r="2795" spans="56:56" x14ac:dyDescent="0.25">
      <c r="BD2795" s="346"/>
    </row>
    <row r="2796" spans="56:56" x14ac:dyDescent="0.25">
      <c r="BD2796" s="346"/>
    </row>
    <row r="2797" spans="56:56" x14ac:dyDescent="0.25">
      <c r="BD2797" s="346"/>
    </row>
    <row r="2798" spans="56:56" x14ac:dyDescent="0.25">
      <c r="BD2798" s="346"/>
    </row>
    <row r="2799" spans="56:56" x14ac:dyDescent="0.25">
      <c r="BD2799" s="346"/>
    </row>
    <row r="2800" spans="56:56" x14ac:dyDescent="0.25">
      <c r="BD2800" s="346"/>
    </row>
    <row r="2801" spans="56:56" x14ac:dyDescent="0.25">
      <c r="BD2801" s="346"/>
    </row>
    <row r="2802" spans="56:56" x14ac:dyDescent="0.25">
      <c r="BD2802" s="346"/>
    </row>
    <row r="2803" spans="56:56" x14ac:dyDescent="0.25">
      <c r="BD2803" s="346"/>
    </row>
    <row r="2804" spans="56:56" x14ac:dyDescent="0.25">
      <c r="BD2804" s="346"/>
    </row>
    <row r="2805" spans="56:56" x14ac:dyDescent="0.25">
      <c r="BD2805" s="346"/>
    </row>
    <row r="2806" spans="56:56" x14ac:dyDescent="0.25">
      <c r="BD2806" s="346"/>
    </row>
    <row r="2807" spans="56:56" x14ac:dyDescent="0.25">
      <c r="BD2807" s="346"/>
    </row>
    <row r="2808" spans="56:56" x14ac:dyDescent="0.25">
      <c r="BD2808" s="346"/>
    </row>
    <row r="2809" spans="56:56" x14ac:dyDescent="0.25">
      <c r="BD2809" s="346"/>
    </row>
    <row r="2810" spans="56:56" x14ac:dyDescent="0.25">
      <c r="BD2810" s="346"/>
    </row>
    <row r="2811" spans="56:56" x14ac:dyDescent="0.25">
      <c r="BD2811" s="346"/>
    </row>
    <row r="2812" spans="56:56" x14ac:dyDescent="0.25">
      <c r="BD2812" s="346"/>
    </row>
    <row r="2813" spans="56:56" x14ac:dyDescent="0.25">
      <c r="BD2813" s="346"/>
    </row>
    <row r="2814" spans="56:56" x14ac:dyDescent="0.25">
      <c r="BD2814" s="346"/>
    </row>
    <row r="2815" spans="56:56" x14ac:dyDescent="0.25">
      <c r="BD2815" s="346"/>
    </row>
    <row r="2816" spans="56:56" x14ac:dyDescent="0.25">
      <c r="BD2816" s="346"/>
    </row>
    <row r="2817" spans="56:56" x14ac:dyDescent="0.25">
      <c r="BD2817" s="346"/>
    </row>
    <row r="2818" spans="56:56" x14ac:dyDescent="0.25">
      <c r="BD2818" s="346"/>
    </row>
    <row r="2819" spans="56:56" x14ac:dyDescent="0.25">
      <c r="BD2819" s="346"/>
    </row>
    <row r="2820" spans="56:56" x14ac:dyDescent="0.25">
      <c r="BD2820" s="346"/>
    </row>
    <row r="2821" spans="56:56" x14ac:dyDescent="0.25">
      <c r="BD2821" s="346"/>
    </row>
    <row r="2822" spans="56:56" x14ac:dyDescent="0.25">
      <c r="BD2822" s="346"/>
    </row>
    <row r="2823" spans="56:56" x14ac:dyDescent="0.25">
      <c r="BD2823" s="346"/>
    </row>
    <row r="2824" spans="56:56" x14ac:dyDescent="0.25">
      <c r="BD2824" s="346"/>
    </row>
    <row r="2825" spans="56:56" x14ac:dyDescent="0.25">
      <c r="BD2825" s="346"/>
    </row>
    <row r="2826" spans="56:56" x14ac:dyDescent="0.25">
      <c r="BD2826" s="346"/>
    </row>
    <row r="2827" spans="56:56" x14ac:dyDescent="0.25">
      <c r="BD2827" s="346"/>
    </row>
    <row r="2828" spans="56:56" x14ac:dyDescent="0.25">
      <c r="BD2828" s="346"/>
    </row>
    <row r="2829" spans="56:56" x14ac:dyDescent="0.25">
      <c r="BD2829" s="346"/>
    </row>
    <row r="2830" spans="56:56" x14ac:dyDescent="0.25">
      <c r="BD2830" s="346"/>
    </row>
    <row r="2831" spans="56:56" x14ac:dyDescent="0.25">
      <c r="BD2831" s="346"/>
    </row>
    <row r="2832" spans="56:56" x14ac:dyDescent="0.25">
      <c r="BD2832" s="346"/>
    </row>
    <row r="2833" spans="56:56" x14ac:dyDescent="0.25">
      <c r="BD2833" s="346"/>
    </row>
    <row r="2834" spans="56:56" x14ac:dyDescent="0.25">
      <c r="BD2834" s="346"/>
    </row>
    <row r="2835" spans="56:56" x14ac:dyDescent="0.25">
      <c r="BD2835" s="346"/>
    </row>
    <row r="2836" spans="56:56" x14ac:dyDescent="0.25">
      <c r="BD2836" s="346"/>
    </row>
    <row r="2837" spans="56:56" x14ac:dyDescent="0.25">
      <c r="BD2837" s="346"/>
    </row>
    <row r="2838" spans="56:56" x14ac:dyDescent="0.25">
      <c r="BD2838" s="346"/>
    </row>
    <row r="2839" spans="56:56" x14ac:dyDescent="0.25">
      <c r="BD2839" s="346"/>
    </row>
    <row r="2840" spans="56:56" x14ac:dyDescent="0.25">
      <c r="BD2840" s="346"/>
    </row>
    <row r="2841" spans="56:56" x14ac:dyDescent="0.25">
      <c r="BD2841" s="346"/>
    </row>
    <row r="2842" spans="56:56" x14ac:dyDescent="0.25">
      <c r="BD2842" s="346"/>
    </row>
    <row r="2843" spans="56:56" x14ac:dyDescent="0.25">
      <c r="BD2843" s="346"/>
    </row>
    <row r="2844" spans="56:56" x14ac:dyDescent="0.25">
      <c r="BD2844" s="346"/>
    </row>
    <row r="2845" spans="56:56" x14ac:dyDescent="0.25">
      <c r="BD2845" s="346"/>
    </row>
    <row r="2846" spans="56:56" x14ac:dyDescent="0.25">
      <c r="BD2846" s="346"/>
    </row>
    <row r="2847" spans="56:56" x14ac:dyDescent="0.25">
      <c r="BD2847" s="346"/>
    </row>
    <row r="2848" spans="56:56" x14ac:dyDescent="0.25">
      <c r="BD2848" s="346"/>
    </row>
    <row r="2849" spans="56:56" x14ac:dyDescent="0.25">
      <c r="BD2849" s="346"/>
    </row>
    <row r="2850" spans="56:56" x14ac:dyDescent="0.25">
      <c r="BD2850" s="346"/>
    </row>
    <row r="2851" spans="56:56" x14ac:dyDescent="0.25">
      <c r="BD2851" s="346"/>
    </row>
    <row r="2852" spans="56:56" x14ac:dyDescent="0.25">
      <c r="BD2852" s="346"/>
    </row>
    <row r="2853" spans="56:56" x14ac:dyDescent="0.25">
      <c r="BD2853" s="346"/>
    </row>
    <row r="2854" spans="56:56" x14ac:dyDescent="0.25">
      <c r="BD2854" s="346"/>
    </row>
    <row r="2855" spans="56:56" x14ac:dyDescent="0.25">
      <c r="BD2855" s="346"/>
    </row>
    <row r="2856" spans="56:56" x14ac:dyDescent="0.25">
      <c r="BD2856" s="346"/>
    </row>
    <row r="2857" spans="56:56" x14ac:dyDescent="0.25">
      <c r="BD2857" s="346"/>
    </row>
    <row r="2858" spans="56:56" x14ac:dyDescent="0.25">
      <c r="BD2858" s="346"/>
    </row>
    <row r="2859" spans="56:56" x14ac:dyDescent="0.25">
      <c r="BD2859" s="346"/>
    </row>
    <row r="2860" spans="56:56" x14ac:dyDescent="0.25">
      <c r="BD2860" s="346"/>
    </row>
    <row r="2861" spans="56:56" x14ac:dyDescent="0.25">
      <c r="BD2861" s="346"/>
    </row>
    <row r="2862" spans="56:56" x14ac:dyDescent="0.25">
      <c r="BD2862" s="346"/>
    </row>
    <row r="2863" spans="56:56" x14ac:dyDescent="0.25">
      <c r="BD2863" s="346"/>
    </row>
    <row r="2864" spans="56:56" x14ac:dyDescent="0.25">
      <c r="BD2864" s="346"/>
    </row>
    <row r="2865" spans="56:56" x14ac:dyDescent="0.25">
      <c r="BD2865" s="346"/>
    </row>
    <row r="2866" spans="56:56" x14ac:dyDescent="0.25">
      <c r="BD2866" s="346"/>
    </row>
    <row r="2867" spans="56:56" x14ac:dyDescent="0.25">
      <c r="BD2867" s="346"/>
    </row>
    <row r="2868" spans="56:56" x14ac:dyDescent="0.25">
      <c r="BD2868" s="346"/>
    </row>
    <row r="2869" spans="56:56" x14ac:dyDescent="0.25">
      <c r="BD2869" s="346"/>
    </row>
    <row r="2870" spans="56:56" x14ac:dyDescent="0.25">
      <c r="BD2870" s="346"/>
    </row>
    <row r="2871" spans="56:56" x14ac:dyDescent="0.25">
      <c r="BD2871" s="346"/>
    </row>
    <row r="2872" spans="56:56" x14ac:dyDescent="0.25">
      <c r="BD2872" s="346"/>
    </row>
    <row r="2873" spans="56:56" x14ac:dyDescent="0.25">
      <c r="BD2873" s="346"/>
    </row>
    <row r="2874" spans="56:56" x14ac:dyDescent="0.25">
      <c r="BD2874" s="346"/>
    </row>
    <row r="2875" spans="56:56" x14ac:dyDescent="0.25">
      <c r="BD2875" s="346"/>
    </row>
    <row r="2876" spans="56:56" x14ac:dyDescent="0.25">
      <c r="BD2876" s="346"/>
    </row>
    <row r="2877" spans="56:56" x14ac:dyDescent="0.25">
      <c r="BD2877" s="346"/>
    </row>
    <row r="2878" spans="56:56" x14ac:dyDescent="0.25">
      <c r="BD2878" s="346"/>
    </row>
    <row r="2879" spans="56:56" x14ac:dyDescent="0.25">
      <c r="BD2879" s="346"/>
    </row>
    <row r="2880" spans="56:56" x14ac:dyDescent="0.25">
      <c r="BD2880" s="346"/>
    </row>
    <row r="2881" spans="56:56" x14ac:dyDescent="0.25">
      <c r="BD2881" s="346"/>
    </row>
    <row r="2882" spans="56:56" x14ac:dyDescent="0.25">
      <c r="BD2882" s="346"/>
    </row>
    <row r="2883" spans="56:56" x14ac:dyDescent="0.25">
      <c r="BD2883" s="346"/>
    </row>
    <row r="2884" spans="56:56" x14ac:dyDescent="0.25">
      <c r="BD2884" s="346"/>
    </row>
    <row r="2885" spans="56:56" x14ac:dyDescent="0.25">
      <c r="BD2885" s="346"/>
    </row>
    <row r="2886" spans="56:56" x14ac:dyDescent="0.25">
      <c r="BD2886" s="346"/>
    </row>
    <row r="2887" spans="56:56" x14ac:dyDescent="0.25">
      <c r="BD2887" s="346"/>
    </row>
    <row r="2888" spans="56:56" x14ac:dyDescent="0.25">
      <c r="BD2888" s="346"/>
    </row>
    <row r="2889" spans="56:56" x14ac:dyDescent="0.25">
      <c r="BD2889" s="346"/>
    </row>
    <row r="2890" spans="56:56" x14ac:dyDescent="0.25">
      <c r="BD2890" s="346"/>
    </row>
    <row r="2891" spans="56:56" x14ac:dyDescent="0.25">
      <c r="BD2891" s="346"/>
    </row>
    <row r="2892" spans="56:56" x14ac:dyDescent="0.25">
      <c r="BD2892" s="346"/>
    </row>
    <row r="2893" spans="56:56" x14ac:dyDescent="0.25">
      <c r="BD2893" s="346"/>
    </row>
    <row r="2894" spans="56:56" x14ac:dyDescent="0.25">
      <c r="BD2894" s="346"/>
    </row>
    <row r="2895" spans="56:56" x14ac:dyDescent="0.25">
      <c r="BD2895" s="346"/>
    </row>
    <row r="2896" spans="56:56" x14ac:dyDescent="0.25">
      <c r="BD2896" s="346"/>
    </row>
    <row r="2897" spans="56:56" x14ac:dyDescent="0.25">
      <c r="BD2897" s="346"/>
    </row>
    <row r="2898" spans="56:56" x14ac:dyDescent="0.25">
      <c r="BD2898" s="346"/>
    </row>
    <row r="2899" spans="56:56" x14ac:dyDescent="0.25">
      <c r="BD2899" s="346"/>
    </row>
    <row r="2900" spans="56:56" x14ac:dyDescent="0.25">
      <c r="BD2900" s="346"/>
    </row>
    <row r="2901" spans="56:56" x14ac:dyDescent="0.25">
      <c r="BD2901" s="346"/>
    </row>
    <row r="2902" spans="56:56" x14ac:dyDescent="0.25">
      <c r="BD2902" s="346"/>
    </row>
    <row r="2903" spans="56:56" x14ac:dyDescent="0.25">
      <c r="BD2903" s="346"/>
    </row>
    <row r="2904" spans="56:56" x14ac:dyDescent="0.25">
      <c r="BD2904" s="346"/>
    </row>
    <row r="2905" spans="56:56" x14ac:dyDescent="0.25">
      <c r="BD2905" s="346"/>
    </row>
    <row r="2906" spans="56:56" x14ac:dyDescent="0.25">
      <c r="BD2906" s="346"/>
    </row>
    <row r="2907" spans="56:56" x14ac:dyDescent="0.25">
      <c r="BD2907" s="346"/>
    </row>
    <row r="2908" spans="56:56" x14ac:dyDescent="0.25">
      <c r="BD2908" s="346"/>
    </row>
    <row r="2909" spans="56:56" x14ac:dyDescent="0.25">
      <c r="BD2909" s="346"/>
    </row>
    <row r="2910" spans="56:56" x14ac:dyDescent="0.25">
      <c r="BD2910" s="346"/>
    </row>
    <row r="2911" spans="56:56" x14ac:dyDescent="0.25">
      <c r="BD2911" s="346"/>
    </row>
    <row r="2912" spans="56:56" x14ac:dyDescent="0.25">
      <c r="BD2912" s="346"/>
    </row>
    <row r="2913" spans="56:56" x14ac:dyDescent="0.25">
      <c r="BD2913" s="346"/>
    </row>
    <row r="2914" spans="56:56" x14ac:dyDescent="0.25">
      <c r="BD2914" s="346"/>
    </row>
    <row r="2915" spans="56:56" x14ac:dyDescent="0.25">
      <c r="BD2915" s="346"/>
    </row>
    <row r="2916" spans="56:56" x14ac:dyDescent="0.25">
      <c r="BD2916" s="346"/>
    </row>
    <row r="2917" spans="56:56" x14ac:dyDescent="0.25">
      <c r="BD2917" s="346"/>
    </row>
    <row r="2918" spans="56:56" x14ac:dyDescent="0.25">
      <c r="BD2918" s="346"/>
    </row>
    <row r="2919" spans="56:56" x14ac:dyDescent="0.25">
      <c r="BD2919" s="346"/>
    </row>
    <row r="2920" spans="56:56" x14ac:dyDescent="0.25">
      <c r="BD2920" s="346"/>
    </row>
    <row r="2921" spans="56:56" x14ac:dyDescent="0.25">
      <c r="BD2921" s="346"/>
    </row>
    <row r="2922" spans="56:56" x14ac:dyDescent="0.25">
      <c r="BD2922" s="346"/>
    </row>
    <row r="2923" spans="56:56" x14ac:dyDescent="0.25">
      <c r="BD2923" s="346"/>
    </row>
    <row r="2924" spans="56:56" x14ac:dyDescent="0.25">
      <c r="BD2924" s="346"/>
    </row>
    <row r="2925" spans="56:56" x14ac:dyDescent="0.25">
      <c r="BD2925" s="346"/>
    </row>
    <row r="2926" spans="56:56" x14ac:dyDescent="0.25">
      <c r="BD2926" s="346"/>
    </row>
    <row r="2927" spans="56:56" x14ac:dyDescent="0.25">
      <c r="BD2927" s="346"/>
    </row>
    <row r="2928" spans="56:56" x14ac:dyDescent="0.25">
      <c r="BD2928" s="346"/>
    </row>
    <row r="2929" spans="56:56" x14ac:dyDescent="0.25">
      <c r="BD2929" s="346"/>
    </row>
    <row r="2930" spans="56:56" x14ac:dyDescent="0.25">
      <c r="BD2930" s="346"/>
    </row>
    <row r="2931" spans="56:56" x14ac:dyDescent="0.25">
      <c r="BD2931" s="346"/>
    </row>
    <row r="2932" spans="56:56" x14ac:dyDescent="0.25">
      <c r="BD2932" s="346"/>
    </row>
    <row r="2933" spans="56:56" x14ac:dyDescent="0.25">
      <c r="BD2933" s="346"/>
    </row>
    <row r="2934" spans="56:56" x14ac:dyDescent="0.25">
      <c r="BD2934" s="346"/>
    </row>
    <row r="2935" spans="56:56" x14ac:dyDescent="0.25">
      <c r="BD2935" s="346"/>
    </row>
    <row r="2936" spans="56:56" x14ac:dyDescent="0.25">
      <c r="BD2936" s="346"/>
    </row>
    <row r="2937" spans="56:56" x14ac:dyDescent="0.25">
      <c r="BD2937" s="346"/>
    </row>
    <row r="2938" spans="56:56" x14ac:dyDescent="0.25">
      <c r="BD2938" s="346"/>
    </row>
    <row r="2939" spans="56:56" x14ac:dyDescent="0.25">
      <c r="BD2939" s="346"/>
    </row>
    <row r="2940" spans="56:56" x14ac:dyDescent="0.25">
      <c r="BD2940" s="346"/>
    </row>
    <row r="2941" spans="56:56" x14ac:dyDescent="0.25">
      <c r="BD2941" s="346"/>
    </row>
    <row r="2942" spans="56:56" x14ac:dyDescent="0.25">
      <c r="BD2942" s="346"/>
    </row>
    <row r="2943" spans="56:56" x14ac:dyDescent="0.25">
      <c r="BD2943" s="346"/>
    </row>
    <row r="2944" spans="56:56" x14ac:dyDescent="0.25">
      <c r="BD2944" s="346"/>
    </row>
    <row r="2945" spans="56:56" x14ac:dyDescent="0.25">
      <c r="BD2945" s="346"/>
    </row>
    <row r="2946" spans="56:56" x14ac:dyDescent="0.25">
      <c r="BD2946" s="346"/>
    </row>
    <row r="2947" spans="56:56" x14ac:dyDescent="0.25">
      <c r="BD2947" s="346"/>
    </row>
    <row r="2948" spans="56:56" x14ac:dyDescent="0.25">
      <c r="BD2948" s="346"/>
    </row>
    <row r="2949" spans="56:56" x14ac:dyDescent="0.25">
      <c r="BD2949" s="346"/>
    </row>
    <row r="2950" spans="56:56" x14ac:dyDescent="0.25">
      <c r="BD2950" s="346"/>
    </row>
    <row r="2951" spans="56:56" x14ac:dyDescent="0.25">
      <c r="BD2951" s="346"/>
    </row>
    <row r="2952" spans="56:56" x14ac:dyDescent="0.25">
      <c r="BD2952" s="346"/>
    </row>
    <row r="2953" spans="56:56" x14ac:dyDescent="0.25">
      <c r="BD2953" s="346"/>
    </row>
    <row r="2954" spans="56:56" x14ac:dyDescent="0.25">
      <c r="BD2954" s="346"/>
    </row>
    <row r="2955" spans="56:56" x14ac:dyDescent="0.25">
      <c r="BD2955" s="346"/>
    </row>
    <row r="2956" spans="56:56" x14ac:dyDescent="0.25">
      <c r="BD2956" s="346"/>
    </row>
    <row r="2957" spans="56:56" x14ac:dyDescent="0.25">
      <c r="BD2957" s="346"/>
    </row>
    <row r="2958" spans="56:56" x14ac:dyDescent="0.25">
      <c r="BD2958" s="346"/>
    </row>
    <row r="2959" spans="56:56" x14ac:dyDescent="0.25">
      <c r="BD2959" s="346"/>
    </row>
    <row r="2960" spans="56:56" x14ac:dyDescent="0.25">
      <c r="BD2960" s="346"/>
    </row>
    <row r="2961" spans="56:56" x14ac:dyDescent="0.25">
      <c r="BD2961" s="346"/>
    </row>
    <row r="2962" spans="56:56" x14ac:dyDescent="0.25">
      <c r="BD2962" s="346"/>
    </row>
    <row r="2963" spans="56:56" x14ac:dyDescent="0.25">
      <c r="BD2963" s="346"/>
    </row>
    <row r="2964" spans="56:56" x14ac:dyDescent="0.25">
      <c r="BD2964" s="346"/>
    </row>
    <row r="2965" spans="56:56" x14ac:dyDescent="0.25">
      <c r="BD2965" s="346"/>
    </row>
    <row r="2966" spans="56:56" x14ac:dyDescent="0.25">
      <c r="BD2966" s="346"/>
    </row>
    <row r="2967" spans="56:56" x14ac:dyDescent="0.25">
      <c r="BD2967" s="346"/>
    </row>
    <row r="2968" spans="56:56" x14ac:dyDescent="0.25">
      <c r="BD2968" s="346"/>
    </row>
    <row r="2969" spans="56:56" x14ac:dyDescent="0.25">
      <c r="BD2969" s="346"/>
    </row>
    <row r="2970" spans="56:56" x14ac:dyDescent="0.25">
      <c r="BD2970" s="346"/>
    </row>
    <row r="2971" spans="56:56" x14ac:dyDescent="0.25">
      <c r="BD2971" s="346"/>
    </row>
    <row r="2972" spans="56:56" x14ac:dyDescent="0.25">
      <c r="BD2972" s="346"/>
    </row>
    <row r="2973" spans="56:56" x14ac:dyDescent="0.25">
      <c r="BD2973" s="346"/>
    </row>
    <row r="2974" spans="56:56" x14ac:dyDescent="0.25">
      <c r="BD2974" s="346"/>
    </row>
    <row r="2975" spans="56:56" x14ac:dyDescent="0.25">
      <c r="BD2975" s="346"/>
    </row>
    <row r="2976" spans="56:56" x14ac:dyDescent="0.25">
      <c r="BD2976" s="346"/>
    </row>
    <row r="2977" spans="56:56" x14ac:dyDescent="0.25">
      <c r="BD2977" s="346"/>
    </row>
    <row r="2978" spans="56:56" x14ac:dyDescent="0.25">
      <c r="BD2978" s="346"/>
    </row>
    <row r="2979" spans="56:56" x14ac:dyDescent="0.25">
      <c r="BD2979" s="346"/>
    </row>
    <row r="2980" spans="56:56" x14ac:dyDescent="0.25">
      <c r="BD2980" s="346"/>
    </row>
    <row r="2981" spans="56:56" x14ac:dyDescent="0.25">
      <c r="BD2981" s="346"/>
    </row>
    <row r="2982" spans="56:56" x14ac:dyDescent="0.25">
      <c r="BD2982" s="346"/>
    </row>
    <row r="2983" spans="56:56" x14ac:dyDescent="0.25">
      <c r="BD2983" s="346"/>
    </row>
    <row r="2984" spans="56:56" x14ac:dyDescent="0.25">
      <c r="BD2984" s="346"/>
    </row>
    <row r="2985" spans="56:56" x14ac:dyDescent="0.25">
      <c r="BD2985" s="346"/>
    </row>
    <row r="2986" spans="56:56" x14ac:dyDescent="0.25">
      <c r="BD2986" s="346"/>
    </row>
    <row r="2987" spans="56:56" x14ac:dyDescent="0.25">
      <c r="BD2987" s="346"/>
    </row>
    <row r="2988" spans="56:56" x14ac:dyDescent="0.25">
      <c r="BD2988" s="346"/>
    </row>
    <row r="2989" spans="56:56" x14ac:dyDescent="0.25">
      <c r="BD2989" s="346"/>
    </row>
    <row r="2990" spans="56:56" x14ac:dyDescent="0.25">
      <c r="BD2990" s="346"/>
    </row>
    <row r="2991" spans="56:56" x14ac:dyDescent="0.25">
      <c r="BD2991" s="346"/>
    </row>
    <row r="2992" spans="56:56" x14ac:dyDescent="0.25">
      <c r="BD2992" s="346"/>
    </row>
    <row r="2993" spans="56:56" x14ac:dyDescent="0.25">
      <c r="BD2993" s="346"/>
    </row>
    <row r="2994" spans="56:56" x14ac:dyDescent="0.25">
      <c r="BD2994" s="346"/>
    </row>
    <row r="2995" spans="56:56" x14ac:dyDescent="0.25">
      <c r="BD2995" s="346"/>
    </row>
    <row r="2996" spans="56:56" x14ac:dyDescent="0.25">
      <c r="BD2996" s="346"/>
    </row>
    <row r="2997" spans="56:56" x14ac:dyDescent="0.25">
      <c r="BD2997" s="346"/>
    </row>
    <row r="2998" spans="56:56" x14ac:dyDescent="0.25">
      <c r="BD2998" s="346"/>
    </row>
    <row r="2999" spans="56:56" x14ac:dyDescent="0.25">
      <c r="BD2999" s="346"/>
    </row>
    <row r="3000" spans="56:56" x14ac:dyDescent="0.25">
      <c r="BD3000" s="346"/>
    </row>
    <row r="3001" spans="56:56" x14ac:dyDescent="0.25">
      <c r="BD3001" s="346"/>
    </row>
    <row r="3002" spans="56:56" x14ac:dyDescent="0.25">
      <c r="BD3002" s="346"/>
    </row>
    <row r="3003" spans="56:56" x14ac:dyDescent="0.25">
      <c r="BD3003" s="346"/>
    </row>
    <row r="3004" spans="56:56" x14ac:dyDescent="0.25">
      <c r="BD3004" s="346"/>
    </row>
    <row r="3005" spans="56:56" x14ac:dyDescent="0.25">
      <c r="BD3005" s="346"/>
    </row>
    <row r="3006" spans="56:56" x14ac:dyDescent="0.25">
      <c r="BD3006" s="346"/>
    </row>
    <row r="3007" spans="56:56" x14ac:dyDescent="0.25">
      <c r="BD3007" s="346"/>
    </row>
    <row r="3008" spans="56:56" x14ac:dyDescent="0.25">
      <c r="BD3008" s="346"/>
    </row>
    <row r="3009" spans="56:56" x14ac:dyDescent="0.25">
      <c r="BD3009" s="346"/>
    </row>
    <row r="3010" spans="56:56" x14ac:dyDescent="0.25">
      <c r="BD3010" s="346"/>
    </row>
    <row r="3011" spans="56:56" x14ac:dyDescent="0.25">
      <c r="BD3011" s="346"/>
    </row>
    <row r="3012" spans="56:56" x14ac:dyDescent="0.25">
      <c r="BD3012" s="346"/>
    </row>
    <row r="3013" spans="56:56" x14ac:dyDescent="0.25">
      <c r="BD3013" s="346"/>
    </row>
    <row r="3014" spans="56:56" x14ac:dyDescent="0.25">
      <c r="BD3014" s="346"/>
    </row>
    <row r="3015" spans="56:56" x14ac:dyDescent="0.25">
      <c r="BD3015" s="346"/>
    </row>
    <row r="3016" spans="56:56" x14ac:dyDescent="0.25">
      <c r="BD3016" s="346"/>
    </row>
    <row r="3017" spans="56:56" x14ac:dyDescent="0.25">
      <c r="BD3017" s="346"/>
    </row>
    <row r="3018" spans="56:56" x14ac:dyDescent="0.25">
      <c r="BD3018" s="346"/>
    </row>
    <row r="3019" spans="56:56" x14ac:dyDescent="0.25">
      <c r="BD3019" s="346"/>
    </row>
    <row r="3020" spans="56:56" x14ac:dyDescent="0.25">
      <c r="BD3020" s="346"/>
    </row>
    <row r="3021" spans="56:56" x14ac:dyDescent="0.25">
      <c r="BD3021" s="346"/>
    </row>
    <row r="3022" spans="56:56" x14ac:dyDescent="0.25">
      <c r="BD3022" s="346"/>
    </row>
    <row r="3023" spans="56:56" x14ac:dyDescent="0.25">
      <c r="BD3023" s="346"/>
    </row>
    <row r="3024" spans="56:56" x14ac:dyDescent="0.25">
      <c r="BD3024" s="346"/>
    </row>
    <row r="3025" spans="56:56" x14ac:dyDescent="0.25">
      <c r="BD3025" s="346"/>
    </row>
    <row r="3026" spans="56:56" x14ac:dyDescent="0.25">
      <c r="BD3026" s="346"/>
    </row>
    <row r="3027" spans="56:56" x14ac:dyDescent="0.25">
      <c r="BD3027" s="346"/>
    </row>
    <row r="3028" spans="56:56" x14ac:dyDescent="0.25">
      <c r="BD3028" s="346"/>
    </row>
    <row r="3029" spans="56:56" x14ac:dyDescent="0.25">
      <c r="BD3029" s="346"/>
    </row>
    <row r="3030" spans="56:56" x14ac:dyDescent="0.25">
      <c r="BD3030" s="346"/>
    </row>
    <row r="3031" spans="56:56" x14ac:dyDescent="0.25">
      <c r="BD3031" s="346"/>
    </row>
    <row r="3032" spans="56:56" x14ac:dyDescent="0.25">
      <c r="BD3032" s="346"/>
    </row>
    <row r="3033" spans="56:56" x14ac:dyDescent="0.25">
      <c r="BD3033" s="346"/>
    </row>
    <row r="3034" spans="56:56" x14ac:dyDescent="0.25">
      <c r="BD3034" s="346"/>
    </row>
    <row r="3035" spans="56:56" x14ac:dyDescent="0.25">
      <c r="BD3035" s="346"/>
    </row>
    <row r="3036" spans="56:56" x14ac:dyDescent="0.25">
      <c r="BD3036" s="346"/>
    </row>
    <row r="3037" spans="56:56" x14ac:dyDescent="0.25">
      <c r="BD3037" s="346"/>
    </row>
    <row r="3038" spans="56:56" x14ac:dyDescent="0.25">
      <c r="BD3038" s="346"/>
    </row>
    <row r="3039" spans="56:56" x14ac:dyDescent="0.25">
      <c r="BD3039" s="346"/>
    </row>
    <row r="3040" spans="56:56" x14ac:dyDescent="0.25">
      <c r="BD3040" s="346"/>
    </row>
    <row r="3041" spans="56:56" x14ac:dyDescent="0.25">
      <c r="BD3041" s="346"/>
    </row>
    <row r="3042" spans="56:56" x14ac:dyDescent="0.25">
      <c r="BD3042" s="346"/>
    </row>
    <row r="3043" spans="56:56" x14ac:dyDescent="0.25">
      <c r="BD3043" s="346"/>
    </row>
    <row r="3044" spans="56:56" x14ac:dyDescent="0.25">
      <c r="BD3044" s="346"/>
    </row>
    <row r="3045" spans="56:56" x14ac:dyDescent="0.25">
      <c r="BD3045" s="346"/>
    </row>
    <row r="3046" spans="56:56" x14ac:dyDescent="0.25">
      <c r="BD3046" s="346"/>
    </row>
    <row r="3047" spans="56:56" x14ac:dyDescent="0.25">
      <c r="BD3047" s="346"/>
    </row>
    <row r="3048" spans="56:56" x14ac:dyDescent="0.25">
      <c r="BD3048" s="346"/>
    </row>
    <row r="3049" spans="56:56" x14ac:dyDescent="0.25">
      <c r="BD3049" s="346"/>
    </row>
    <row r="3050" spans="56:56" x14ac:dyDescent="0.25">
      <c r="BD3050" s="346"/>
    </row>
    <row r="3051" spans="56:56" x14ac:dyDescent="0.25">
      <c r="BD3051" s="346"/>
    </row>
    <row r="3052" spans="56:56" x14ac:dyDescent="0.25">
      <c r="BD3052" s="346"/>
    </row>
    <row r="3053" spans="56:56" x14ac:dyDescent="0.25">
      <c r="BD3053" s="346"/>
    </row>
    <row r="3054" spans="56:56" x14ac:dyDescent="0.25">
      <c r="BD3054" s="346"/>
    </row>
    <row r="3055" spans="56:56" x14ac:dyDescent="0.25">
      <c r="BD3055" s="346"/>
    </row>
    <row r="3056" spans="56:56" x14ac:dyDescent="0.25">
      <c r="BD3056" s="346"/>
    </row>
    <row r="3057" spans="56:56" x14ac:dyDescent="0.25">
      <c r="BD3057" s="346"/>
    </row>
    <row r="3058" spans="56:56" x14ac:dyDescent="0.25">
      <c r="BD3058" s="346"/>
    </row>
    <row r="3059" spans="56:56" x14ac:dyDescent="0.25">
      <c r="BD3059" s="346"/>
    </row>
    <row r="3060" spans="56:56" x14ac:dyDescent="0.25">
      <c r="BD3060" s="346"/>
    </row>
    <row r="3061" spans="56:56" x14ac:dyDescent="0.25">
      <c r="BD3061" s="346"/>
    </row>
    <row r="3062" spans="56:56" x14ac:dyDescent="0.25">
      <c r="BD3062" s="346"/>
    </row>
    <row r="3063" spans="56:56" x14ac:dyDescent="0.25">
      <c r="BD3063" s="346"/>
    </row>
    <row r="3064" spans="56:56" x14ac:dyDescent="0.25">
      <c r="BD3064" s="346"/>
    </row>
    <row r="3065" spans="56:56" x14ac:dyDescent="0.25">
      <c r="BD3065" s="346"/>
    </row>
    <row r="3066" spans="56:56" x14ac:dyDescent="0.25">
      <c r="BD3066" s="346"/>
    </row>
    <row r="3067" spans="56:56" x14ac:dyDescent="0.25">
      <c r="BD3067" s="346"/>
    </row>
    <row r="3068" spans="56:56" x14ac:dyDescent="0.25">
      <c r="BD3068" s="346"/>
    </row>
    <row r="3069" spans="56:56" x14ac:dyDescent="0.25">
      <c r="BD3069" s="346"/>
    </row>
    <row r="3070" spans="56:56" x14ac:dyDescent="0.25">
      <c r="BD3070" s="346"/>
    </row>
    <row r="3071" spans="56:56" x14ac:dyDescent="0.25">
      <c r="BD3071" s="346"/>
    </row>
    <row r="3072" spans="56:56" x14ac:dyDescent="0.25">
      <c r="BD3072" s="346"/>
    </row>
    <row r="3073" spans="56:56" x14ac:dyDescent="0.25">
      <c r="BD3073" s="346"/>
    </row>
    <row r="3074" spans="56:56" x14ac:dyDescent="0.25">
      <c r="BD3074" s="346"/>
    </row>
    <row r="3075" spans="56:56" x14ac:dyDescent="0.25">
      <c r="BD3075" s="346"/>
    </row>
    <row r="3076" spans="56:56" x14ac:dyDescent="0.25">
      <c r="BD3076" s="346"/>
    </row>
    <row r="3077" spans="56:56" x14ac:dyDescent="0.25">
      <c r="BD3077" s="346"/>
    </row>
    <row r="3078" spans="56:56" x14ac:dyDescent="0.25">
      <c r="BD3078" s="346"/>
    </row>
    <row r="3079" spans="56:56" x14ac:dyDescent="0.25">
      <c r="BD3079" s="346"/>
    </row>
    <row r="3080" spans="56:56" x14ac:dyDescent="0.25">
      <c r="BD3080" s="346"/>
    </row>
    <row r="3081" spans="56:56" x14ac:dyDescent="0.25">
      <c r="BD3081" s="346"/>
    </row>
    <row r="3082" spans="56:56" x14ac:dyDescent="0.25">
      <c r="BD3082" s="346"/>
    </row>
    <row r="3083" spans="56:56" x14ac:dyDescent="0.25">
      <c r="BD3083" s="346"/>
    </row>
    <row r="3084" spans="56:56" x14ac:dyDescent="0.25">
      <c r="BD3084" s="346"/>
    </row>
    <row r="3085" spans="56:56" x14ac:dyDescent="0.25">
      <c r="BD3085" s="346"/>
    </row>
    <row r="3086" spans="56:56" x14ac:dyDescent="0.25">
      <c r="BD3086" s="346"/>
    </row>
    <row r="3087" spans="56:56" x14ac:dyDescent="0.25">
      <c r="BD3087" s="346"/>
    </row>
    <row r="3088" spans="56:56" x14ac:dyDescent="0.25">
      <c r="BD3088" s="346"/>
    </row>
    <row r="3089" spans="56:56" x14ac:dyDescent="0.25">
      <c r="BD3089" s="346"/>
    </row>
    <row r="3090" spans="56:56" x14ac:dyDescent="0.25">
      <c r="BD3090" s="346"/>
    </row>
    <row r="3091" spans="56:56" x14ac:dyDescent="0.25">
      <c r="BD3091" s="346"/>
    </row>
    <row r="3092" spans="56:56" x14ac:dyDescent="0.25">
      <c r="BD3092" s="346"/>
    </row>
    <row r="3093" spans="56:56" x14ac:dyDescent="0.25">
      <c r="BD3093" s="346"/>
    </row>
    <row r="3094" spans="56:56" x14ac:dyDescent="0.25">
      <c r="BD3094" s="346"/>
    </row>
    <row r="3095" spans="56:56" x14ac:dyDescent="0.25">
      <c r="BD3095" s="346"/>
    </row>
    <row r="3096" spans="56:56" x14ac:dyDescent="0.25">
      <c r="BD3096" s="346"/>
    </row>
    <row r="3097" spans="56:56" x14ac:dyDescent="0.25">
      <c r="BD3097" s="346"/>
    </row>
    <row r="3098" spans="56:56" x14ac:dyDescent="0.25">
      <c r="BD3098" s="346"/>
    </row>
    <row r="3099" spans="56:56" x14ac:dyDescent="0.25">
      <c r="BD3099" s="346"/>
    </row>
    <row r="3100" spans="56:56" x14ac:dyDescent="0.25">
      <c r="BD3100" s="346"/>
    </row>
    <row r="3101" spans="56:56" x14ac:dyDescent="0.25">
      <c r="BD3101" s="346"/>
    </row>
    <row r="3102" spans="56:56" x14ac:dyDescent="0.25">
      <c r="BD3102" s="346"/>
    </row>
    <row r="3103" spans="56:56" x14ac:dyDescent="0.25">
      <c r="BD3103" s="346"/>
    </row>
    <row r="3104" spans="56:56" x14ac:dyDescent="0.25">
      <c r="BD3104" s="346"/>
    </row>
    <row r="3105" spans="56:56" x14ac:dyDescent="0.25">
      <c r="BD3105" s="346"/>
    </row>
    <row r="3106" spans="56:56" x14ac:dyDescent="0.25">
      <c r="BD3106" s="346"/>
    </row>
    <row r="3107" spans="56:56" x14ac:dyDescent="0.25">
      <c r="BD3107" s="346"/>
    </row>
    <row r="3108" spans="56:56" x14ac:dyDescent="0.25">
      <c r="BD3108" s="346"/>
    </row>
    <row r="3109" spans="56:56" x14ac:dyDescent="0.25">
      <c r="BD3109" s="346"/>
    </row>
    <row r="3110" spans="56:56" x14ac:dyDescent="0.25">
      <c r="BD3110" s="346"/>
    </row>
    <row r="3111" spans="56:56" x14ac:dyDescent="0.25">
      <c r="BD3111" s="346"/>
    </row>
    <row r="3112" spans="56:56" x14ac:dyDescent="0.25">
      <c r="BD3112" s="346"/>
    </row>
    <row r="3113" spans="56:56" x14ac:dyDescent="0.25">
      <c r="BD3113" s="346"/>
    </row>
    <row r="3114" spans="56:56" x14ac:dyDescent="0.25">
      <c r="BD3114" s="346"/>
    </row>
    <row r="3115" spans="56:56" x14ac:dyDescent="0.25">
      <c r="BD3115" s="346"/>
    </row>
    <row r="3116" spans="56:56" x14ac:dyDescent="0.25">
      <c r="BD3116" s="346"/>
    </row>
    <row r="3117" spans="56:56" x14ac:dyDescent="0.25">
      <c r="BD3117" s="346"/>
    </row>
    <row r="3118" spans="56:56" x14ac:dyDescent="0.25">
      <c r="BD3118" s="346"/>
    </row>
    <row r="3119" spans="56:56" x14ac:dyDescent="0.25">
      <c r="BD3119" s="346"/>
    </row>
    <row r="3120" spans="56:56" x14ac:dyDescent="0.25">
      <c r="BD3120" s="346"/>
    </row>
    <row r="3121" spans="56:56" x14ac:dyDescent="0.25">
      <c r="BD3121" s="346"/>
    </row>
    <row r="3122" spans="56:56" x14ac:dyDescent="0.25">
      <c r="BD3122" s="346"/>
    </row>
    <row r="3123" spans="56:56" x14ac:dyDescent="0.25">
      <c r="BD3123" s="346"/>
    </row>
    <row r="3124" spans="56:56" x14ac:dyDescent="0.25">
      <c r="BD3124" s="346"/>
    </row>
    <row r="3125" spans="56:56" x14ac:dyDescent="0.25">
      <c r="BD3125" s="346"/>
    </row>
    <row r="3126" spans="56:56" x14ac:dyDescent="0.25">
      <c r="BD3126" s="346"/>
    </row>
    <row r="3127" spans="56:56" x14ac:dyDescent="0.25">
      <c r="BD3127" s="346"/>
    </row>
    <row r="3128" spans="56:56" x14ac:dyDescent="0.25">
      <c r="BD3128" s="346"/>
    </row>
    <row r="3129" spans="56:56" x14ac:dyDescent="0.25">
      <c r="BD3129" s="346"/>
    </row>
    <row r="3130" spans="56:56" x14ac:dyDescent="0.25">
      <c r="BD3130" s="346"/>
    </row>
    <row r="3131" spans="56:56" x14ac:dyDescent="0.25">
      <c r="BD3131" s="346"/>
    </row>
    <row r="3132" spans="56:56" x14ac:dyDescent="0.25">
      <c r="BD3132" s="346"/>
    </row>
    <row r="3133" spans="56:56" x14ac:dyDescent="0.25">
      <c r="BD3133" s="346"/>
    </row>
    <row r="3134" spans="56:56" x14ac:dyDescent="0.25">
      <c r="BD3134" s="346"/>
    </row>
    <row r="3135" spans="56:56" x14ac:dyDescent="0.25">
      <c r="BD3135" s="346"/>
    </row>
    <row r="3136" spans="56:56" x14ac:dyDescent="0.25">
      <c r="BD3136" s="346"/>
    </row>
    <row r="3137" spans="56:56" x14ac:dyDescent="0.25">
      <c r="BD3137" s="346"/>
    </row>
    <row r="3138" spans="56:56" x14ac:dyDescent="0.25">
      <c r="BD3138" s="346"/>
    </row>
    <row r="3139" spans="56:56" x14ac:dyDescent="0.25">
      <c r="BD3139" s="346"/>
    </row>
    <row r="3140" spans="56:56" x14ac:dyDescent="0.25">
      <c r="BD3140" s="346"/>
    </row>
    <row r="3141" spans="56:56" x14ac:dyDescent="0.25">
      <c r="BD3141" s="346"/>
    </row>
    <row r="3142" spans="56:56" x14ac:dyDescent="0.25">
      <c r="BD3142" s="346"/>
    </row>
    <row r="3143" spans="56:56" x14ac:dyDescent="0.25">
      <c r="BD3143" s="346"/>
    </row>
    <row r="3144" spans="56:56" x14ac:dyDescent="0.25">
      <c r="BD3144" s="346"/>
    </row>
    <row r="3145" spans="56:56" x14ac:dyDescent="0.25">
      <c r="BD3145" s="346"/>
    </row>
    <row r="3146" spans="56:56" x14ac:dyDescent="0.25">
      <c r="BD3146" s="346"/>
    </row>
    <row r="3147" spans="56:56" x14ac:dyDescent="0.25">
      <c r="BD3147" s="346"/>
    </row>
    <row r="3148" spans="56:56" x14ac:dyDescent="0.25">
      <c r="BD3148" s="346"/>
    </row>
    <row r="3149" spans="56:56" x14ac:dyDescent="0.25">
      <c r="BD3149" s="346"/>
    </row>
    <row r="3150" spans="56:56" x14ac:dyDescent="0.25">
      <c r="BD3150" s="346"/>
    </row>
    <row r="3151" spans="56:56" x14ac:dyDescent="0.25">
      <c r="BD3151" s="346"/>
    </row>
    <row r="3152" spans="56:56" x14ac:dyDescent="0.25">
      <c r="BD3152" s="346"/>
    </row>
    <row r="3153" spans="56:56" x14ac:dyDescent="0.25">
      <c r="BD3153" s="346"/>
    </row>
    <row r="3154" spans="56:56" x14ac:dyDescent="0.25">
      <c r="BD3154" s="346"/>
    </row>
    <row r="3155" spans="56:56" x14ac:dyDescent="0.25">
      <c r="BD3155" s="346"/>
    </row>
    <row r="3156" spans="56:56" x14ac:dyDescent="0.25">
      <c r="BD3156" s="346"/>
    </row>
    <row r="3157" spans="56:56" x14ac:dyDescent="0.25">
      <c r="BD3157" s="346"/>
    </row>
    <row r="3158" spans="56:56" x14ac:dyDescent="0.25">
      <c r="BD3158" s="346"/>
    </row>
    <row r="3159" spans="56:56" x14ac:dyDescent="0.25">
      <c r="BD3159" s="346"/>
    </row>
    <row r="3160" spans="56:56" x14ac:dyDescent="0.25">
      <c r="BD3160" s="346"/>
    </row>
    <row r="3161" spans="56:56" x14ac:dyDescent="0.25">
      <c r="BD3161" s="346"/>
    </row>
    <row r="3162" spans="56:56" x14ac:dyDescent="0.25">
      <c r="BD3162" s="346"/>
    </row>
    <row r="3163" spans="56:56" x14ac:dyDescent="0.25">
      <c r="BD3163" s="346"/>
    </row>
    <row r="3164" spans="56:56" x14ac:dyDescent="0.25">
      <c r="BD3164" s="346"/>
    </row>
    <row r="3165" spans="56:56" x14ac:dyDescent="0.25">
      <c r="BD3165" s="346"/>
    </row>
    <row r="3166" spans="56:56" x14ac:dyDescent="0.25">
      <c r="BD3166" s="346"/>
    </row>
    <row r="3167" spans="56:56" x14ac:dyDescent="0.25">
      <c r="BD3167" s="346"/>
    </row>
    <row r="3168" spans="56:56" x14ac:dyDescent="0.25">
      <c r="BD3168" s="346"/>
    </row>
    <row r="3169" spans="56:56" x14ac:dyDescent="0.25">
      <c r="BD3169" s="346"/>
    </row>
    <row r="3170" spans="56:56" x14ac:dyDescent="0.25">
      <c r="BD3170" s="346"/>
    </row>
    <row r="3171" spans="56:56" x14ac:dyDescent="0.25">
      <c r="BD3171" s="346"/>
    </row>
    <row r="3172" spans="56:56" x14ac:dyDescent="0.25">
      <c r="BD3172" s="346"/>
    </row>
    <row r="3173" spans="56:56" x14ac:dyDescent="0.25">
      <c r="BD3173" s="346"/>
    </row>
    <row r="3174" spans="56:56" x14ac:dyDescent="0.25">
      <c r="BD3174" s="346"/>
    </row>
    <row r="3175" spans="56:56" x14ac:dyDescent="0.25">
      <c r="BD3175" s="346"/>
    </row>
    <row r="3176" spans="56:56" x14ac:dyDescent="0.25">
      <c r="BD3176" s="346"/>
    </row>
    <row r="3177" spans="56:56" x14ac:dyDescent="0.25">
      <c r="BD3177" s="346"/>
    </row>
    <row r="3178" spans="56:56" x14ac:dyDescent="0.25">
      <c r="BD3178" s="346"/>
    </row>
    <row r="3179" spans="56:56" x14ac:dyDescent="0.25">
      <c r="BD3179" s="346"/>
    </row>
    <row r="3180" spans="56:56" x14ac:dyDescent="0.25">
      <c r="BD3180" s="346"/>
    </row>
    <row r="3181" spans="56:56" x14ac:dyDescent="0.25">
      <c r="BD3181" s="346"/>
    </row>
    <row r="3182" spans="56:56" x14ac:dyDescent="0.25">
      <c r="BD3182" s="346"/>
    </row>
    <row r="3183" spans="56:56" x14ac:dyDescent="0.25">
      <c r="BD3183" s="346"/>
    </row>
    <row r="3184" spans="56:56" x14ac:dyDescent="0.25">
      <c r="BD3184" s="346"/>
    </row>
    <row r="3185" spans="56:56" x14ac:dyDescent="0.25">
      <c r="BD3185" s="346"/>
    </row>
    <row r="3186" spans="56:56" x14ac:dyDescent="0.25">
      <c r="BD3186" s="346"/>
    </row>
    <row r="3187" spans="56:56" x14ac:dyDescent="0.25">
      <c r="BD3187" s="346"/>
    </row>
    <row r="3188" spans="56:56" x14ac:dyDescent="0.25">
      <c r="BD3188" s="346"/>
    </row>
    <row r="3189" spans="56:56" x14ac:dyDescent="0.25">
      <c r="BD3189" s="346"/>
    </row>
    <row r="3190" spans="56:56" x14ac:dyDescent="0.25">
      <c r="BD3190" s="346"/>
    </row>
    <row r="3191" spans="56:56" x14ac:dyDescent="0.25">
      <c r="BD3191" s="346"/>
    </row>
    <row r="3192" spans="56:56" x14ac:dyDescent="0.25">
      <c r="BD3192" s="346"/>
    </row>
    <row r="3193" spans="56:56" x14ac:dyDescent="0.25">
      <c r="BD3193" s="346"/>
    </row>
    <row r="3194" spans="56:56" x14ac:dyDescent="0.25">
      <c r="BD3194" s="346"/>
    </row>
    <row r="3195" spans="56:56" x14ac:dyDescent="0.25">
      <c r="BD3195" s="346"/>
    </row>
    <row r="3196" spans="56:56" x14ac:dyDescent="0.25">
      <c r="BD3196" s="346"/>
    </row>
    <row r="3197" spans="56:56" x14ac:dyDescent="0.25">
      <c r="BD3197" s="346"/>
    </row>
    <row r="3198" spans="56:56" x14ac:dyDescent="0.25">
      <c r="BD3198" s="346"/>
    </row>
    <row r="3199" spans="56:56" x14ac:dyDescent="0.25">
      <c r="BD3199" s="346"/>
    </row>
    <row r="3200" spans="56:56" x14ac:dyDescent="0.25">
      <c r="BD3200" s="346"/>
    </row>
    <row r="3201" spans="56:56" x14ac:dyDescent="0.25">
      <c r="BD3201" s="346"/>
    </row>
    <row r="3202" spans="56:56" x14ac:dyDescent="0.25">
      <c r="BD3202" s="346"/>
    </row>
    <row r="3203" spans="56:56" x14ac:dyDescent="0.25">
      <c r="BD3203" s="346"/>
    </row>
    <row r="3204" spans="56:56" x14ac:dyDescent="0.25">
      <c r="BD3204" s="346"/>
    </row>
    <row r="3205" spans="56:56" x14ac:dyDescent="0.25">
      <c r="BD3205" s="346"/>
    </row>
    <row r="3206" spans="56:56" x14ac:dyDescent="0.25">
      <c r="BD3206" s="346"/>
    </row>
    <row r="3207" spans="56:56" x14ac:dyDescent="0.25">
      <c r="BD3207" s="346"/>
    </row>
    <row r="3208" spans="56:56" x14ac:dyDescent="0.25">
      <c r="BD3208" s="346"/>
    </row>
    <row r="3209" spans="56:56" x14ac:dyDescent="0.25">
      <c r="BD3209" s="346"/>
    </row>
    <row r="3210" spans="56:56" x14ac:dyDescent="0.25">
      <c r="BD3210" s="346"/>
    </row>
    <row r="3211" spans="56:56" x14ac:dyDescent="0.25">
      <c r="BD3211" s="346"/>
    </row>
    <row r="3212" spans="56:56" x14ac:dyDescent="0.25">
      <c r="BD3212" s="346"/>
    </row>
    <row r="3213" spans="56:56" x14ac:dyDescent="0.25">
      <c r="BD3213" s="346"/>
    </row>
    <row r="3214" spans="56:56" x14ac:dyDescent="0.25">
      <c r="BD3214" s="346"/>
    </row>
    <row r="3215" spans="56:56" x14ac:dyDescent="0.25">
      <c r="BD3215" s="346"/>
    </row>
    <row r="3216" spans="56:56" x14ac:dyDescent="0.25">
      <c r="BD3216" s="346"/>
    </row>
    <row r="3217" spans="56:56" x14ac:dyDescent="0.25">
      <c r="BD3217" s="346"/>
    </row>
    <row r="3218" spans="56:56" x14ac:dyDescent="0.25">
      <c r="BD3218" s="346"/>
    </row>
    <row r="3219" spans="56:56" x14ac:dyDescent="0.25">
      <c r="BD3219" s="346"/>
    </row>
    <row r="3220" spans="56:56" x14ac:dyDescent="0.25">
      <c r="BD3220" s="346"/>
    </row>
    <row r="3221" spans="56:56" x14ac:dyDescent="0.25">
      <c r="BD3221" s="346"/>
    </row>
    <row r="3222" spans="56:56" x14ac:dyDescent="0.25">
      <c r="BD3222" s="346"/>
    </row>
    <row r="3223" spans="56:56" x14ac:dyDescent="0.25">
      <c r="BD3223" s="346"/>
    </row>
    <row r="3224" spans="56:56" x14ac:dyDescent="0.25">
      <c r="BD3224" s="346"/>
    </row>
    <row r="3225" spans="56:56" x14ac:dyDescent="0.25">
      <c r="BD3225" s="346"/>
    </row>
    <row r="3226" spans="56:56" x14ac:dyDescent="0.25">
      <c r="BD3226" s="346"/>
    </row>
    <row r="3227" spans="56:56" x14ac:dyDescent="0.25">
      <c r="BD3227" s="346"/>
    </row>
    <row r="3228" spans="56:56" x14ac:dyDescent="0.25">
      <c r="BD3228" s="346"/>
    </row>
    <row r="3229" spans="56:56" x14ac:dyDescent="0.25">
      <c r="BD3229" s="346"/>
    </row>
    <row r="3230" spans="56:56" x14ac:dyDescent="0.25">
      <c r="BD3230" s="346"/>
    </row>
    <row r="3231" spans="56:56" x14ac:dyDescent="0.25">
      <c r="BD3231" s="346"/>
    </row>
    <row r="3232" spans="56:56" x14ac:dyDescent="0.25">
      <c r="BD3232" s="346"/>
    </row>
    <row r="3233" spans="56:56" x14ac:dyDescent="0.25">
      <c r="BD3233" s="346"/>
    </row>
    <row r="3234" spans="56:56" x14ac:dyDescent="0.25">
      <c r="BD3234" s="346"/>
    </row>
    <row r="3235" spans="56:56" x14ac:dyDescent="0.25">
      <c r="BD3235" s="346"/>
    </row>
    <row r="3236" spans="56:56" x14ac:dyDescent="0.25">
      <c r="BD3236" s="346"/>
    </row>
    <row r="3237" spans="56:56" x14ac:dyDescent="0.25">
      <c r="BD3237" s="346"/>
    </row>
    <row r="3238" spans="56:56" x14ac:dyDescent="0.25">
      <c r="BD3238" s="346"/>
    </row>
    <row r="3239" spans="56:56" x14ac:dyDescent="0.25">
      <c r="BD3239" s="346"/>
    </row>
    <row r="3240" spans="56:56" x14ac:dyDescent="0.25">
      <c r="BD3240" s="346"/>
    </row>
    <row r="3241" spans="56:56" x14ac:dyDescent="0.25">
      <c r="BD3241" s="346"/>
    </row>
    <row r="3242" spans="56:56" x14ac:dyDescent="0.25">
      <c r="BD3242" s="346"/>
    </row>
    <row r="3243" spans="56:56" x14ac:dyDescent="0.25">
      <c r="BD3243" s="346"/>
    </row>
    <row r="3244" spans="56:56" x14ac:dyDescent="0.25">
      <c r="BD3244" s="346"/>
    </row>
    <row r="3245" spans="56:56" x14ac:dyDescent="0.25">
      <c r="BD3245" s="346"/>
    </row>
    <row r="3246" spans="56:56" x14ac:dyDescent="0.25">
      <c r="BD3246" s="346"/>
    </row>
    <row r="3247" spans="56:56" x14ac:dyDescent="0.25">
      <c r="BD3247" s="346"/>
    </row>
    <row r="3248" spans="56:56" x14ac:dyDescent="0.25">
      <c r="BD3248" s="346"/>
    </row>
    <row r="3249" spans="56:56" x14ac:dyDescent="0.25">
      <c r="BD3249" s="346"/>
    </row>
    <row r="3250" spans="56:56" x14ac:dyDescent="0.25">
      <c r="BD3250" s="346"/>
    </row>
    <row r="3251" spans="56:56" x14ac:dyDescent="0.25">
      <c r="BD3251" s="346"/>
    </row>
    <row r="3252" spans="56:56" x14ac:dyDescent="0.25">
      <c r="BD3252" s="346"/>
    </row>
    <row r="3253" spans="56:56" x14ac:dyDescent="0.25">
      <c r="BD3253" s="346"/>
    </row>
    <row r="3254" spans="56:56" x14ac:dyDescent="0.25">
      <c r="BD3254" s="346"/>
    </row>
    <row r="3255" spans="56:56" x14ac:dyDescent="0.25">
      <c r="BD3255" s="346"/>
    </row>
    <row r="3256" spans="56:56" x14ac:dyDescent="0.25">
      <c r="BD3256" s="346"/>
    </row>
    <row r="3257" spans="56:56" x14ac:dyDescent="0.25">
      <c r="BD3257" s="346"/>
    </row>
    <row r="3258" spans="56:56" x14ac:dyDescent="0.25">
      <c r="BD3258" s="346"/>
    </row>
    <row r="3259" spans="56:56" x14ac:dyDescent="0.25">
      <c r="BD3259" s="346"/>
    </row>
    <row r="3260" spans="56:56" x14ac:dyDescent="0.25">
      <c r="BD3260" s="346"/>
    </row>
    <row r="3261" spans="56:56" x14ac:dyDescent="0.25">
      <c r="BD3261" s="346"/>
    </row>
    <row r="3262" spans="56:56" x14ac:dyDescent="0.25">
      <c r="BD3262" s="346"/>
    </row>
    <row r="3263" spans="56:56" x14ac:dyDescent="0.25">
      <c r="BD3263" s="346"/>
    </row>
    <row r="3264" spans="56:56" x14ac:dyDescent="0.25">
      <c r="BD3264" s="346"/>
    </row>
    <row r="3265" spans="56:56" x14ac:dyDescent="0.25">
      <c r="BD3265" s="346"/>
    </row>
    <row r="3266" spans="56:56" x14ac:dyDescent="0.25">
      <c r="BD3266" s="346"/>
    </row>
    <row r="3267" spans="56:56" x14ac:dyDescent="0.25">
      <c r="BD3267" s="346"/>
    </row>
    <row r="3268" spans="56:56" x14ac:dyDescent="0.25">
      <c r="BD3268" s="346"/>
    </row>
    <row r="3269" spans="56:56" x14ac:dyDescent="0.25">
      <c r="BD3269" s="346"/>
    </row>
    <row r="3270" spans="56:56" x14ac:dyDescent="0.25">
      <c r="BD3270" s="346"/>
    </row>
    <row r="3271" spans="56:56" x14ac:dyDescent="0.25">
      <c r="BD3271" s="346"/>
    </row>
    <row r="3272" spans="56:56" x14ac:dyDescent="0.25">
      <c r="BD3272" s="346"/>
    </row>
    <row r="3273" spans="56:56" x14ac:dyDescent="0.25">
      <c r="BD3273" s="346"/>
    </row>
    <row r="3274" spans="56:56" x14ac:dyDescent="0.25">
      <c r="BD3274" s="346"/>
    </row>
    <row r="3275" spans="56:56" x14ac:dyDescent="0.25">
      <c r="BD3275" s="346"/>
    </row>
    <row r="3276" spans="56:56" x14ac:dyDescent="0.25">
      <c r="BD3276" s="346"/>
    </row>
    <row r="3277" spans="56:56" x14ac:dyDescent="0.25">
      <c r="BD3277" s="346"/>
    </row>
    <row r="3278" spans="56:56" x14ac:dyDescent="0.25">
      <c r="BD3278" s="346"/>
    </row>
    <row r="3279" spans="56:56" x14ac:dyDescent="0.25">
      <c r="BD3279" s="346"/>
    </row>
    <row r="3280" spans="56:56" x14ac:dyDescent="0.25">
      <c r="BD3280" s="346"/>
    </row>
    <row r="3281" spans="56:56" x14ac:dyDescent="0.25">
      <c r="BD3281" s="346"/>
    </row>
    <row r="3282" spans="56:56" x14ac:dyDescent="0.25">
      <c r="BD3282" s="346"/>
    </row>
    <row r="3283" spans="56:56" x14ac:dyDescent="0.25">
      <c r="BD3283" s="346"/>
    </row>
    <row r="3284" spans="56:56" x14ac:dyDescent="0.25">
      <c r="BD3284" s="346"/>
    </row>
    <row r="3285" spans="56:56" x14ac:dyDescent="0.25">
      <c r="BD3285" s="346"/>
    </row>
    <row r="3286" spans="56:56" x14ac:dyDescent="0.25">
      <c r="BD3286" s="346"/>
    </row>
    <row r="3287" spans="56:56" x14ac:dyDescent="0.25">
      <c r="BD3287" s="346"/>
    </row>
    <row r="3288" spans="56:56" x14ac:dyDescent="0.25">
      <c r="BD3288" s="346"/>
    </row>
    <row r="3289" spans="56:56" x14ac:dyDescent="0.25">
      <c r="BD3289" s="346"/>
    </row>
    <row r="3290" spans="56:56" x14ac:dyDescent="0.25">
      <c r="BD3290" s="346"/>
    </row>
    <row r="3291" spans="56:56" x14ac:dyDescent="0.25">
      <c r="BD3291" s="346"/>
    </row>
    <row r="3292" spans="56:56" x14ac:dyDescent="0.25">
      <c r="BD3292" s="346"/>
    </row>
    <row r="3293" spans="56:56" x14ac:dyDescent="0.25">
      <c r="BD3293" s="346"/>
    </row>
    <row r="3294" spans="56:56" x14ac:dyDescent="0.25">
      <c r="BD3294" s="346"/>
    </row>
    <row r="3295" spans="56:56" x14ac:dyDescent="0.25">
      <c r="BD3295" s="346"/>
    </row>
    <row r="3296" spans="56:56" x14ac:dyDescent="0.25">
      <c r="BD3296" s="346"/>
    </row>
    <row r="3297" spans="56:56" x14ac:dyDescent="0.25">
      <c r="BD3297" s="346"/>
    </row>
    <row r="3298" spans="56:56" x14ac:dyDescent="0.25">
      <c r="BD3298" s="346"/>
    </row>
    <row r="3299" spans="56:56" x14ac:dyDescent="0.25">
      <c r="BD3299" s="346"/>
    </row>
    <row r="3300" spans="56:56" x14ac:dyDescent="0.25">
      <c r="BD3300" s="346"/>
    </row>
    <row r="3301" spans="56:56" x14ac:dyDescent="0.25">
      <c r="BD3301" s="346"/>
    </row>
    <row r="3302" spans="56:56" x14ac:dyDescent="0.25">
      <c r="BD3302" s="346"/>
    </row>
    <row r="3303" spans="56:56" x14ac:dyDescent="0.25">
      <c r="BD3303" s="346"/>
    </row>
    <row r="3304" spans="56:56" x14ac:dyDescent="0.25">
      <c r="BD3304" s="346"/>
    </row>
    <row r="3305" spans="56:56" x14ac:dyDescent="0.25">
      <c r="BD3305" s="346"/>
    </row>
    <row r="3306" spans="56:56" x14ac:dyDescent="0.25">
      <c r="BD3306" s="346"/>
    </row>
    <row r="3307" spans="56:56" x14ac:dyDescent="0.25">
      <c r="BD3307" s="346"/>
    </row>
    <row r="3308" spans="56:56" x14ac:dyDescent="0.25">
      <c r="BD3308" s="346"/>
    </row>
    <row r="3309" spans="56:56" x14ac:dyDescent="0.25">
      <c r="BD3309" s="346"/>
    </row>
    <row r="3310" spans="56:56" x14ac:dyDescent="0.25">
      <c r="BD3310" s="346"/>
    </row>
    <row r="3311" spans="56:56" x14ac:dyDescent="0.25">
      <c r="BD3311" s="346"/>
    </row>
    <row r="3312" spans="56:56" x14ac:dyDescent="0.25">
      <c r="BD3312" s="346"/>
    </row>
    <row r="3313" spans="56:56" x14ac:dyDescent="0.25">
      <c r="BD3313" s="346"/>
    </row>
    <row r="3314" spans="56:56" x14ac:dyDescent="0.25">
      <c r="BD3314" s="346"/>
    </row>
    <row r="3315" spans="56:56" x14ac:dyDescent="0.25">
      <c r="BD3315" s="346"/>
    </row>
    <row r="3316" spans="56:56" x14ac:dyDescent="0.25">
      <c r="BD3316" s="346"/>
    </row>
    <row r="3317" spans="56:56" x14ac:dyDescent="0.25">
      <c r="BD3317" s="346"/>
    </row>
    <row r="3318" spans="56:56" x14ac:dyDescent="0.25">
      <c r="BD3318" s="346"/>
    </row>
    <row r="3319" spans="56:56" x14ac:dyDescent="0.25">
      <c r="BD3319" s="346"/>
    </row>
    <row r="3320" spans="56:56" x14ac:dyDescent="0.25">
      <c r="BD3320" s="346"/>
    </row>
    <row r="3321" spans="56:56" x14ac:dyDescent="0.25">
      <c r="BD3321" s="346"/>
    </row>
    <row r="3322" spans="56:56" x14ac:dyDescent="0.25">
      <c r="BD3322" s="346"/>
    </row>
    <row r="3323" spans="56:56" x14ac:dyDescent="0.25">
      <c r="BD3323" s="346"/>
    </row>
    <row r="3324" spans="56:56" x14ac:dyDescent="0.25">
      <c r="BD3324" s="346"/>
    </row>
    <row r="3325" spans="56:56" x14ac:dyDescent="0.25">
      <c r="BD3325" s="346"/>
    </row>
    <row r="3326" spans="56:56" x14ac:dyDescent="0.25">
      <c r="BD3326" s="346"/>
    </row>
    <row r="3327" spans="56:56" x14ac:dyDescent="0.25">
      <c r="BD3327" s="346"/>
    </row>
    <row r="3328" spans="56:56" x14ac:dyDescent="0.25">
      <c r="BD3328" s="346"/>
    </row>
    <row r="3329" spans="56:56" x14ac:dyDescent="0.25">
      <c r="BD3329" s="346"/>
    </row>
    <row r="3330" spans="56:56" x14ac:dyDescent="0.25">
      <c r="BD3330" s="346"/>
    </row>
    <row r="3331" spans="56:56" x14ac:dyDescent="0.25">
      <c r="BD3331" s="346"/>
    </row>
    <row r="3332" spans="56:56" x14ac:dyDescent="0.25">
      <c r="BD3332" s="346"/>
    </row>
    <row r="3333" spans="56:56" x14ac:dyDescent="0.25">
      <c r="BD3333" s="346"/>
    </row>
    <row r="3334" spans="56:56" x14ac:dyDescent="0.25">
      <c r="BD3334" s="346"/>
    </row>
    <row r="3335" spans="56:56" x14ac:dyDescent="0.25">
      <c r="BD3335" s="346"/>
    </row>
    <row r="3336" spans="56:56" x14ac:dyDescent="0.25">
      <c r="BD3336" s="346"/>
    </row>
    <row r="3337" spans="56:56" x14ac:dyDescent="0.25">
      <c r="BD3337" s="346"/>
    </row>
    <row r="3338" spans="56:56" x14ac:dyDescent="0.25">
      <c r="BD3338" s="346"/>
    </row>
    <row r="3339" spans="56:56" x14ac:dyDescent="0.25">
      <c r="BD3339" s="346"/>
    </row>
    <row r="3340" spans="56:56" x14ac:dyDescent="0.25">
      <c r="BD3340" s="346"/>
    </row>
    <row r="3341" spans="56:56" x14ac:dyDescent="0.25">
      <c r="BD3341" s="346"/>
    </row>
    <row r="3342" spans="56:56" x14ac:dyDescent="0.25">
      <c r="BD3342" s="346"/>
    </row>
    <row r="3343" spans="56:56" x14ac:dyDescent="0.25">
      <c r="BD3343" s="346"/>
    </row>
    <row r="3344" spans="56:56" x14ac:dyDescent="0.25">
      <c r="BD3344" s="346"/>
    </row>
    <row r="3345" spans="56:56" x14ac:dyDescent="0.25">
      <c r="BD3345" s="346"/>
    </row>
    <row r="3346" spans="56:56" x14ac:dyDescent="0.25">
      <c r="BD3346" s="346"/>
    </row>
    <row r="3347" spans="56:56" x14ac:dyDescent="0.25">
      <c r="BD3347" s="346"/>
    </row>
    <row r="3348" spans="56:56" x14ac:dyDescent="0.25">
      <c r="BD3348" s="346"/>
    </row>
    <row r="3349" spans="56:56" x14ac:dyDescent="0.25">
      <c r="BD3349" s="346"/>
    </row>
    <row r="3350" spans="56:56" x14ac:dyDescent="0.25">
      <c r="BD3350" s="346"/>
    </row>
    <row r="3351" spans="56:56" x14ac:dyDescent="0.25">
      <c r="BD3351" s="346"/>
    </row>
    <row r="3352" spans="56:56" x14ac:dyDescent="0.25">
      <c r="BD3352" s="346"/>
    </row>
    <row r="3353" spans="56:56" x14ac:dyDescent="0.25">
      <c r="BD3353" s="346"/>
    </row>
    <row r="3354" spans="56:56" x14ac:dyDescent="0.25">
      <c r="BD3354" s="346"/>
    </row>
    <row r="3355" spans="56:56" x14ac:dyDescent="0.25">
      <c r="BD3355" s="346"/>
    </row>
    <row r="3356" spans="56:56" x14ac:dyDescent="0.25">
      <c r="BD3356" s="346"/>
    </row>
    <row r="3357" spans="56:56" x14ac:dyDescent="0.25">
      <c r="BD3357" s="346"/>
    </row>
    <row r="3358" spans="56:56" x14ac:dyDescent="0.25">
      <c r="BD3358" s="346"/>
    </row>
    <row r="3359" spans="56:56" x14ac:dyDescent="0.25">
      <c r="BD3359" s="346"/>
    </row>
    <row r="3360" spans="56:56" x14ac:dyDescent="0.25">
      <c r="BD3360" s="346"/>
    </row>
    <row r="3361" spans="56:56" x14ac:dyDescent="0.25">
      <c r="BD3361" s="346"/>
    </row>
    <row r="3362" spans="56:56" x14ac:dyDescent="0.25">
      <c r="BD3362" s="346"/>
    </row>
    <row r="3363" spans="56:56" x14ac:dyDescent="0.25">
      <c r="BD3363" s="346"/>
    </row>
    <row r="3364" spans="56:56" x14ac:dyDescent="0.25">
      <c r="BD3364" s="346"/>
    </row>
    <row r="3365" spans="56:56" x14ac:dyDescent="0.25">
      <c r="BD3365" s="346"/>
    </row>
    <row r="3366" spans="56:56" x14ac:dyDescent="0.25">
      <c r="BD3366" s="346"/>
    </row>
    <row r="3367" spans="56:56" x14ac:dyDescent="0.25">
      <c r="BD3367" s="346"/>
    </row>
    <row r="3368" spans="56:56" x14ac:dyDescent="0.25">
      <c r="BD3368" s="346"/>
    </row>
    <row r="3369" spans="56:56" x14ac:dyDescent="0.25">
      <c r="BD3369" s="346"/>
    </row>
    <row r="3370" spans="56:56" x14ac:dyDescent="0.25">
      <c r="BD3370" s="346"/>
    </row>
    <row r="3371" spans="56:56" x14ac:dyDescent="0.25">
      <c r="BD3371" s="346"/>
    </row>
    <row r="3372" spans="56:56" x14ac:dyDescent="0.25">
      <c r="BD3372" s="346"/>
    </row>
    <row r="3373" spans="56:56" x14ac:dyDescent="0.25">
      <c r="BD3373" s="346"/>
    </row>
    <row r="3374" spans="56:56" x14ac:dyDescent="0.25">
      <c r="BD3374" s="346"/>
    </row>
    <row r="3375" spans="56:56" x14ac:dyDescent="0.25">
      <c r="BD3375" s="346"/>
    </row>
    <row r="3376" spans="56:56" x14ac:dyDescent="0.25">
      <c r="BD3376" s="346"/>
    </row>
    <row r="3377" spans="56:56" x14ac:dyDescent="0.25">
      <c r="BD3377" s="346"/>
    </row>
    <row r="3378" spans="56:56" x14ac:dyDescent="0.25">
      <c r="BD3378" s="346"/>
    </row>
    <row r="3379" spans="56:56" x14ac:dyDescent="0.25">
      <c r="BD3379" s="346"/>
    </row>
    <row r="3380" spans="56:56" x14ac:dyDescent="0.25">
      <c r="BD3380" s="346"/>
    </row>
    <row r="3381" spans="56:56" x14ac:dyDescent="0.25">
      <c r="BD3381" s="346"/>
    </row>
    <row r="3382" spans="56:56" x14ac:dyDescent="0.25">
      <c r="BD3382" s="346"/>
    </row>
    <row r="3383" spans="56:56" x14ac:dyDescent="0.25">
      <c r="BD3383" s="346"/>
    </row>
    <row r="3384" spans="56:56" x14ac:dyDescent="0.25">
      <c r="BD3384" s="346"/>
    </row>
    <row r="3385" spans="56:56" x14ac:dyDescent="0.25">
      <c r="BD3385" s="346"/>
    </row>
    <row r="3386" spans="56:56" x14ac:dyDescent="0.25">
      <c r="BD3386" s="346"/>
    </row>
    <row r="3387" spans="56:56" x14ac:dyDescent="0.25">
      <c r="BD3387" s="346"/>
    </row>
    <row r="3388" spans="56:56" x14ac:dyDescent="0.25">
      <c r="BD3388" s="346"/>
    </row>
    <row r="3389" spans="56:56" x14ac:dyDescent="0.25">
      <c r="BD3389" s="346"/>
    </row>
    <row r="3390" spans="56:56" x14ac:dyDescent="0.25">
      <c r="BD3390" s="346"/>
    </row>
    <row r="3391" spans="56:56" x14ac:dyDescent="0.25">
      <c r="BD3391" s="346"/>
    </row>
    <row r="3392" spans="56:56" x14ac:dyDescent="0.25">
      <c r="BD3392" s="346"/>
    </row>
    <row r="3393" spans="56:56" x14ac:dyDescent="0.25">
      <c r="BD3393" s="346"/>
    </row>
    <row r="3394" spans="56:56" x14ac:dyDescent="0.25">
      <c r="BD3394" s="346"/>
    </row>
    <row r="3395" spans="56:56" x14ac:dyDescent="0.25">
      <c r="BD3395" s="346"/>
    </row>
    <row r="3396" spans="56:56" x14ac:dyDescent="0.25">
      <c r="BD3396" s="346"/>
    </row>
    <row r="3397" spans="56:56" x14ac:dyDescent="0.25">
      <c r="BD3397" s="346"/>
    </row>
    <row r="3398" spans="56:56" x14ac:dyDescent="0.25">
      <c r="BD3398" s="346"/>
    </row>
    <row r="3399" spans="56:56" x14ac:dyDescent="0.25">
      <c r="BD3399" s="346"/>
    </row>
    <row r="3400" spans="56:56" x14ac:dyDescent="0.25">
      <c r="BD3400" s="346"/>
    </row>
    <row r="3401" spans="56:56" x14ac:dyDescent="0.25">
      <c r="BD3401" s="346"/>
    </row>
    <row r="3402" spans="56:56" x14ac:dyDescent="0.25">
      <c r="BD3402" s="346"/>
    </row>
    <row r="3403" spans="56:56" x14ac:dyDescent="0.25">
      <c r="BD3403" s="346"/>
    </row>
    <row r="3404" spans="56:56" x14ac:dyDescent="0.25">
      <c r="BD3404" s="346"/>
    </row>
    <row r="3405" spans="56:56" x14ac:dyDescent="0.25">
      <c r="BD3405" s="346"/>
    </row>
    <row r="3406" spans="56:56" x14ac:dyDescent="0.25">
      <c r="BD3406" s="346"/>
    </row>
    <row r="3407" spans="56:56" x14ac:dyDescent="0.25">
      <c r="BD3407" s="346"/>
    </row>
    <row r="3408" spans="56:56" x14ac:dyDescent="0.25">
      <c r="BD3408" s="346"/>
    </row>
    <row r="3409" spans="56:56" x14ac:dyDescent="0.25">
      <c r="BD3409" s="346"/>
    </row>
    <row r="3410" spans="56:56" x14ac:dyDescent="0.25">
      <c r="BD3410" s="346"/>
    </row>
    <row r="3411" spans="56:56" x14ac:dyDescent="0.25">
      <c r="BD3411" s="346"/>
    </row>
    <row r="3412" spans="56:56" x14ac:dyDescent="0.25">
      <c r="BD3412" s="346"/>
    </row>
    <row r="3413" spans="56:56" x14ac:dyDescent="0.25">
      <c r="BD3413" s="346"/>
    </row>
    <row r="3414" spans="56:56" x14ac:dyDescent="0.25">
      <c r="BD3414" s="346"/>
    </row>
    <row r="3415" spans="56:56" x14ac:dyDescent="0.25">
      <c r="BD3415" s="346"/>
    </row>
    <row r="3416" spans="56:56" x14ac:dyDescent="0.25">
      <c r="BD3416" s="346"/>
    </row>
    <row r="3417" spans="56:56" x14ac:dyDescent="0.25">
      <c r="BD3417" s="346"/>
    </row>
    <row r="3418" spans="56:56" x14ac:dyDescent="0.25">
      <c r="BD3418" s="346"/>
    </row>
    <row r="3419" spans="56:56" x14ac:dyDescent="0.25">
      <c r="BD3419" s="346"/>
    </row>
    <row r="3420" spans="56:56" x14ac:dyDescent="0.25">
      <c r="BD3420" s="346"/>
    </row>
    <row r="3421" spans="56:56" x14ac:dyDescent="0.25">
      <c r="BD3421" s="346"/>
    </row>
    <row r="3422" spans="56:56" x14ac:dyDescent="0.25">
      <c r="BD3422" s="346"/>
    </row>
    <row r="3423" spans="56:56" x14ac:dyDescent="0.25">
      <c r="BD3423" s="346"/>
    </row>
    <row r="3424" spans="56:56" x14ac:dyDescent="0.25">
      <c r="BD3424" s="346"/>
    </row>
    <row r="3425" spans="56:56" x14ac:dyDescent="0.25">
      <c r="BD3425" s="346"/>
    </row>
    <row r="3426" spans="56:56" x14ac:dyDescent="0.25">
      <c r="BD3426" s="346"/>
    </row>
    <row r="3427" spans="56:56" x14ac:dyDescent="0.25">
      <c r="BD3427" s="346"/>
    </row>
    <row r="3428" spans="56:56" x14ac:dyDescent="0.25">
      <c r="BD3428" s="346"/>
    </row>
    <row r="3429" spans="56:56" x14ac:dyDescent="0.25">
      <c r="BD3429" s="346"/>
    </row>
    <row r="3430" spans="56:56" x14ac:dyDescent="0.25">
      <c r="BD3430" s="346"/>
    </row>
    <row r="3431" spans="56:56" x14ac:dyDescent="0.25">
      <c r="BD3431" s="346"/>
    </row>
    <row r="3432" spans="56:56" x14ac:dyDescent="0.25">
      <c r="BD3432" s="346"/>
    </row>
    <row r="3433" spans="56:56" x14ac:dyDescent="0.25">
      <c r="BD3433" s="346"/>
    </row>
    <row r="3434" spans="56:56" x14ac:dyDescent="0.25">
      <c r="BD3434" s="346"/>
    </row>
    <row r="3435" spans="56:56" x14ac:dyDescent="0.25">
      <c r="BD3435" s="346"/>
    </row>
    <row r="3436" spans="56:56" x14ac:dyDescent="0.25">
      <c r="BD3436" s="346"/>
    </row>
    <row r="3437" spans="56:56" x14ac:dyDescent="0.25">
      <c r="BD3437" s="346"/>
    </row>
    <row r="3438" spans="56:56" x14ac:dyDescent="0.25">
      <c r="BD3438" s="346"/>
    </row>
    <row r="3439" spans="56:56" x14ac:dyDescent="0.25">
      <c r="BD3439" s="346"/>
    </row>
    <row r="3440" spans="56:56" x14ac:dyDescent="0.25">
      <c r="BD3440" s="346"/>
    </row>
    <row r="3441" spans="56:56" x14ac:dyDescent="0.25">
      <c r="BD3441" s="346"/>
    </row>
    <row r="3442" spans="56:56" x14ac:dyDescent="0.25">
      <c r="BD3442" s="346"/>
    </row>
    <row r="3443" spans="56:56" x14ac:dyDescent="0.25">
      <c r="BD3443" s="346"/>
    </row>
    <row r="3444" spans="56:56" x14ac:dyDescent="0.25">
      <c r="BD3444" s="346"/>
    </row>
    <row r="3445" spans="56:56" x14ac:dyDescent="0.25">
      <c r="BD3445" s="346"/>
    </row>
    <row r="3446" spans="56:56" x14ac:dyDescent="0.25">
      <c r="BD3446" s="346"/>
    </row>
    <row r="3447" spans="56:56" x14ac:dyDescent="0.25">
      <c r="BD3447" s="346"/>
    </row>
    <row r="3448" spans="56:56" x14ac:dyDescent="0.25">
      <c r="BD3448" s="346"/>
    </row>
    <row r="3449" spans="56:56" x14ac:dyDescent="0.25">
      <c r="BD3449" s="346"/>
    </row>
    <row r="3450" spans="56:56" x14ac:dyDescent="0.25">
      <c r="BD3450" s="346"/>
    </row>
    <row r="3451" spans="56:56" x14ac:dyDescent="0.25">
      <c r="BD3451" s="346"/>
    </row>
    <row r="3452" spans="56:56" x14ac:dyDescent="0.25">
      <c r="BD3452" s="346"/>
    </row>
    <row r="3453" spans="56:56" x14ac:dyDescent="0.25">
      <c r="BD3453" s="346"/>
    </row>
    <row r="3454" spans="56:56" x14ac:dyDescent="0.25">
      <c r="BD3454" s="346"/>
    </row>
    <row r="3455" spans="56:56" x14ac:dyDescent="0.25">
      <c r="BD3455" s="346"/>
    </row>
    <row r="3456" spans="56:56" x14ac:dyDescent="0.25">
      <c r="BD3456" s="346"/>
    </row>
    <row r="3457" spans="56:56" x14ac:dyDescent="0.25">
      <c r="BD3457" s="346"/>
    </row>
    <row r="3458" spans="56:56" x14ac:dyDescent="0.25">
      <c r="BD3458" s="346"/>
    </row>
    <row r="3459" spans="56:56" x14ac:dyDescent="0.25">
      <c r="BD3459" s="346"/>
    </row>
    <row r="3460" spans="56:56" x14ac:dyDescent="0.25">
      <c r="BD3460" s="346"/>
    </row>
    <row r="3461" spans="56:56" x14ac:dyDescent="0.25">
      <c r="BD3461" s="346"/>
    </row>
    <row r="3462" spans="56:56" x14ac:dyDescent="0.25">
      <c r="BD3462" s="346"/>
    </row>
    <row r="3463" spans="56:56" x14ac:dyDescent="0.25">
      <c r="BD3463" s="346"/>
    </row>
    <row r="3464" spans="56:56" x14ac:dyDescent="0.25">
      <c r="BD3464" s="346"/>
    </row>
    <row r="3465" spans="56:56" x14ac:dyDescent="0.25">
      <c r="BD3465" s="346"/>
    </row>
    <row r="3466" spans="56:56" x14ac:dyDescent="0.25">
      <c r="BD3466" s="346"/>
    </row>
    <row r="3467" spans="56:56" x14ac:dyDescent="0.25">
      <c r="BD3467" s="346"/>
    </row>
    <row r="3468" spans="56:56" x14ac:dyDescent="0.25">
      <c r="BD3468" s="346"/>
    </row>
    <row r="3469" spans="56:56" x14ac:dyDescent="0.25">
      <c r="BD3469" s="346"/>
    </row>
    <row r="3470" spans="56:56" x14ac:dyDescent="0.25">
      <c r="BD3470" s="346"/>
    </row>
    <row r="3471" spans="56:56" x14ac:dyDescent="0.25">
      <c r="BD3471" s="346"/>
    </row>
    <row r="3472" spans="56:56" x14ac:dyDescent="0.25">
      <c r="BD3472" s="346"/>
    </row>
    <row r="3473" spans="56:56" x14ac:dyDescent="0.25">
      <c r="BD3473" s="346"/>
    </row>
    <row r="3474" spans="56:56" x14ac:dyDescent="0.25">
      <c r="BD3474" s="346"/>
    </row>
    <row r="3475" spans="56:56" x14ac:dyDescent="0.25">
      <c r="BD3475" s="346"/>
    </row>
    <row r="3476" spans="56:56" x14ac:dyDescent="0.25">
      <c r="BD3476" s="346"/>
    </row>
    <row r="3477" spans="56:56" x14ac:dyDescent="0.25">
      <c r="BD3477" s="346"/>
    </row>
    <row r="3478" spans="56:56" x14ac:dyDescent="0.25">
      <c r="BD3478" s="346"/>
    </row>
    <row r="3479" spans="56:56" x14ac:dyDescent="0.25">
      <c r="BD3479" s="346"/>
    </row>
    <row r="3480" spans="56:56" x14ac:dyDescent="0.25">
      <c r="BD3480" s="346"/>
    </row>
    <row r="3481" spans="56:56" x14ac:dyDescent="0.25">
      <c r="BD3481" s="346"/>
    </row>
    <row r="3482" spans="56:56" x14ac:dyDescent="0.25">
      <c r="BD3482" s="346"/>
    </row>
    <row r="3483" spans="56:56" x14ac:dyDescent="0.25">
      <c r="BD3483" s="346"/>
    </row>
    <row r="3484" spans="56:56" x14ac:dyDescent="0.25">
      <c r="BD3484" s="346"/>
    </row>
    <row r="3485" spans="56:56" x14ac:dyDescent="0.25">
      <c r="BD3485" s="346"/>
    </row>
    <row r="3486" spans="56:56" x14ac:dyDescent="0.25">
      <c r="BD3486" s="346"/>
    </row>
    <row r="3487" spans="56:56" x14ac:dyDescent="0.25">
      <c r="BD3487" s="346"/>
    </row>
    <row r="3488" spans="56:56" x14ac:dyDescent="0.25">
      <c r="BD3488" s="346"/>
    </row>
    <row r="3489" spans="56:56" x14ac:dyDescent="0.25">
      <c r="BD3489" s="346"/>
    </row>
    <row r="3490" spans="56:56" x14ac:dyDescent="0.25">
      <c r="BD3490" s="346"/>
    </row>
    <row r="3491" spans="56:56" x14ac:dyDescent="0.25">
      <c r="BD3491" s="346"/>
    </row>
    <row r="3492" spans="56:56" x14ac:dyDescent="0.25">
      <c r="BD3492" s="346"/>
    </row>
    <row r="3493" spans="56:56" x14ac:dyDescent="0.25">
      <c r="BD3493" s="346"/>
    </row>
    <row r="3494" spans="56:56" x14ac:dyDescent="0.25">
      <c r="BD3494" s="346"/>
    </row>
    <row r="3495" spans="56:56" x14ac:dyDescent="0.25">
      <c r="BD3495" s="346"/>
    </row>
    <row r="3496" spans="56:56" x14ac:dyDescent="0.25">
      <c r="BD3496" s="346"/>
    </row>
    <row r="3497" spans="56:56" x14ac:dyDescent="0.25">
      <c r="BD3497" s="346"/>
    </row>
    <row r="3498" spans="56:56" x14ac:dyDescent="0.25">
      <c r="BD3498" s="346"/>
    </row>
    <row r="3499" spans="56:56" x14ac:dyDescent="0.25">
      <c r="BD3499" s="346"/>
    </row>
    <row r="3500" spans="56:56" x14ac:dyDescent="0.25">
      <c r="BD3500" s="346"/>
    </row>
    <row r="3501" spans="56:56" x14ac:dyDescent="0.25">
      <c r="BD3501" s="346"/>
    </row>
    <row r="3502" spans="56:56" x14ac:dyDescent="0.25">
      <c r="BD3502" s="346"/>
    </row>
    <row r="3503" spans="56:56" x14ac:dyDescent="0.25">
      <c r="BD3503" s="346"/>
    </row>
    <row r="3504" spans="56:56" x14ac:dyDescent="0.25">
      <c r="BD3504" s="346"/>
    </row>
    <row r="3505" spans="56:56" x14ac:dyDescent="0.25">
      <c r="BD3505" s="346"/>
    </row>
    <row r="3506" spans="56:56" x14ac:dyDescent="0.25">
      <c r="BD3506" s="346"/>
    </row>
    <row r="3507" spans="56:56" x14ac:dyDescent="0.25">
      <c r="BD3507" s="346"/>
    </row>
    <row r="3508" spans="56:56" x14ac:dyDescent="0.25">
      <c r="BD3508" s="346"/>
    </row>
    <row r="3509" spans="56:56" x14ac:dyDescent="0.25">
      <c r="BD3509" s="346"/>
    </row>
    <row r="3510" spans="56:56" x14ac:dyDescent="0.25">
      <c r="BD3510" s="346"/>
    </row>
    <row r="3511" spans="56:56" x14ac:dyDescent="0.25">
      <c r="BD3511" s="346"/>
    </row>
    <row r="3512" spans="56:56" x14ac:dyDescent="0.25">
      <c r="BD3512" s="346"/>
    </row>
    <row r="3513" spans="56:56" x14ac:dyDescent="0.25">
      <c r="BD3513" s="346"/>
    </row>
    <row r="3514" spans="56:56" x14ac:dyDescent="0.25">
      <c r="BD3514" s="346"/>
    </row>
    <row r="3515" spans="56:56" x14ac:dyDescent="0.25">
      <c r="BD3515" s="346"/>
    </row>
    <row r="3516" spans="56:56" x14ac:dyDescent="0.25">
      <c r="BD3516" s="346"/>
    </row>
    <row r="3517" spans="56:56" x14ac:dyDescent="0.25">
      <c r="BD3517" s="346"/>
    </row>
    <row r="3518" spans="56:56" x14ac:dyDescent="0.25">
      <c r="BD3518" s="346"/>
    </row>
    <row r="3519" spans="56:56" x14ac:dyDescent="0.25">
      <c r="BD3519" s="346"/>
    </row>
    <row r="3520" spans="56:56" x14ac:dyDescent="0.25">
      <c r="BD3520" s="346"/>
    </row>
    <row r="3521" spans="56:56" x14ac:dyDescent="0.25">
      <c r="BD3521" s="346"/>
    </row>
    <row r="3522" spans="56:56" x14ac:dyDescent="0.25">
      <c r="BD3522" s="346"/>
    </row>
    <row r="3523" spans="56:56" x14ac:dyDescent="0.25">
      <c r="BD3523" s="346"/>
    </row>
    <row r="3524" spans="56:56" x14ac:dyDescent="0.25">
      <c r="BD3524" s="346"/>
    </row>
    <row r="3525" spans="56:56" x14ac:dyDescent="0.25">
      <c r="BD3525" s="346"/>
    </row>
    <row r="3526" spans="56:56" x14ac:dyDescent="0.25">
      <c r="BD3526" s="346"/>
    </row>
    <row r="3527" spans="56:56" x14ac:dyDescent="0.25">
      <c r="BD3527" s="346"/>
    </row>
    <row r="3528" spans="56:56" x14ac:dyDescent="0.25">
      <c r="BD3528" s="346"/>
    </row>
    <row r="3529" spans="56:56" x14ac:dyDescent="0.25">
      <c r="BD3529" s="346"/>
    </row>
    <row r="3530" spans="56:56" x14ac:dyDescent="0.25">
      <c r="BD3530" s="346"/>
    </row>
    <row r="3531" spans="56:56" x14ac:dyDescent="0.25">
      <c r="BD3531" s="346"/>
    </row>
    <row r="3532" spans="56:56" x14ac:dyDescent="0.25">
      <c r="BD3532" s="346"/>
    </row>
    <row r="3533" spans="56:56" x14ac:dyDescent="0.25">
      <c r="BD3533" s="346"/>
    </row>
    <row r="3534" spans="56:56" x14ac:dyDescent="0.25">
      <c r="BD3534" s="346"/>
    </row>
    <row r="3535" spans="56:56" ht="15.75" thickBot="1" x14ac:dyDescent="0.3">
      <c r="BD3535" s="347"/>
    </row>
  </sheetData>
  <dataValidations count="6">
    <dataValidation type="list" allowBlank="1" showInputMessage="1" showErrorMessage="1" sqref="B23:B30">
      <formula1>"IMM,ASX"</formula1>
    </dataValidation>
    <dataValidation type="list" allowBlank="1" showInputMessage="1" showErrorMessage="1" sqref="F3:F20">
      <formula1>"Following,Modified Following,Preceding,Modified Preceding,Unadjusted,Half-Month Modified Following"</formula1>
    </dataValidation>
    <dataValidation type="list" allowBlank="1" showInputMessage="1" showErrorMessage="1" sqref="F34:F99">
      <formula1>"Following,Modified Following,Preceding,Modified Preceding,Month End Reference,Unadjusted Month End,Unadjusted"</formula1>
    </dataValidation>
    <dataValidation type="list" allowBlank="1" showInputMessage="1" showErrorMessage="1" sqref="G34:G99">
      <formula1>"Annual,Semiannual,EveryFourthMonth,Quarterly,Bimonthly,Monthly,Biweekly,Weekly,Daily,Once,NoFrequency"</formula1>
    </dataValidation>
    <dataValidation type="list" allowBlank="1" showInputMessage="1" showErrorMessage="1" sqref="H3:H20 H34:H99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AC2">
      <formula1>"AllDepos,DeposBeforeFirstFuturesStartDate,DeposBeforeFirstFuturesStartDatePlusOne,DeposBeforeFirstFuturesExpiryDate"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BE3535"/>
  <sheetViews>
    <sheetView workbookViewId="0">
      <selection activeCell="AY2" sqref="AY2:BD2366"/>
    </sheetView>
  </sheetViews>
  <sheetFormatPr defaultRowHeight="15" outlineLevelCol="1" x14ac:dyDescent="0.25"/>
  <cols>
    <col min="1" max="1" width="5" style="145" customWidth="1" outlineLevel="1"/>
    <col min="2" max="2" width="11" style="145" customWidth="1" outlineLevel="1"/>
    <col min="3" max="3" width="10" style="145" customWidth="1" outlineLevel="1"/>
    <col min="4" max="4" width="9" style="148" customWidth="1" outlineLevel="1"/>
    <col min="5" max="5" width="10" style="147" customWidth="1" outlineLevel="1"/>
    <col min="6" max="6" width="19" style="149" customWidth="1" outlineLevel="1"/>
    <col min="7" max="7" width="10" style="145" customWidth="1" outlineLevel="1"/>
    <col min="8" max="8" width="20.28515625" style="145" customWidth="1" outlineLevel="1"/>
    <col min="9" max="9" width="11.5703125" style="145" customWidth="1" outlineLevel="1"/>
    <col min="10" max="10" width="19.28515625" style="145" customWidth="1" outlineLevel="1"/>
    <col min="11" max="11" width="15.140625" style="145" customWidth="1" outlineLevel="1"/>
    <col min="12" max="12" width="9" style="147" customWidth="1" outlineLevel="1"/>
    <col min="13" max="13" width="2.7109375" style="145" customWidth="1"/>
    <col min="14" max="15" width="5" style="145" hidden="1" customWidth="1" outlineLevel="1"/>
    <col min="16" max="16" width="15.140625" style="411" hidden="1" customWidth="1" outlineLevel="1"/>
    <col min="17" max="17" width="9.140625" style="145" hidden="1" customWidth="1" outlineLevel="1"/>
    <col min="18" max="18" width="8.85546875" style="411" hidden="1" customWidth="1" outlineLevel="1"/>
    <col min="19" max="19" width="5" style="411" hidden="1" customWidth="1" outlineLevel="1"/>
    <col min="20" max="20" width="15.140625" style="145" hidden="1" customWidth="1" outlineLevel="1"/>
    <col min="21" max="21" width="19.28515625" style="145" bestFit="1" customWidth="1" collapsed="1"/>
    <col min="22" max="22" width="16.140625" style="145" bestFit="1" customWidth="1"/>
    <col min="23" max="23" width="9" style="145" bestFit="1" customWidth="1"/>
    <col min="24" max="25" width="17.28515625" style="145" bestFit="1" customWidth="1"/>
    <col min="26" max="26" width="10" style="145" bestFit="1" customWidth="1"/>
    <col min="27" max="27" width="2.7109375" style="145" customWidth="1"/>
    <col min="28" max="28" width="15.140625" style="145" customWidth="1"/>
    <col min="29" max="29" width="14.85546875" style="145" customWidth="1"/>
    <col min="30" max="30" width="2.7109375" style="145" customWidth="1"/>
    <col min="31" max="31" width="3" style="337" bestFit="1" customWidth="1"/>
    <col min="32" max="32" width="5" style="337" bestFit="1" customWidth="1"/>
    <col min="33" max="33" width="15.140625" style="337" bestFit="1" customWidth="1"/>
    <col min="34" max="35" width="8" style="337" bestFit="1" customWidth="1"/>
    <col min="36" max="36" width="8" style="145" bestFit="1" customWidth="1"/>
    <col min="37" max="37" width="17.28515625" style="145" bestFit="1" customWidth="1"/>
    <col min="38" max="38" width="11.7109375" style="145" customWidth="1"/>
    <col min="39" max="39" width="2.7109375" style="145" customWidth="1"/>
    <col min="40" max="40" width="3" style="145" bestFit="1" customWidth="1"/>
    <col min="41" max="41" width="5" style="145" bestFit="1" customWidth="1"/>
    <col min="42" max="42" width="15.140625" style="145" bestFit="1" customWidth="1"/>
    <col min="43" max="43" width="9" style="145" bestFit="1" customWidth="1"/>
    <col min="44" max="44" width="8" style="145" bestFit="1" customWidth="1"/>
    <col min="45" max="45" width="9" style="145" bestFit="1" customWidth="1"/>
    <col min="46" max="46" width="17.28515625" style="145" customWidth="1" outlineLevel="1"/>
    <col min="47" max="47" width="17.28515625" style="145" customWidth="1"/>
    <col min="48" max="48" width="10" style="145" bestFit="1" customWidth="1"/>
    <col min="49" max="49" width="9" style="145" bestFit="1" customWidth="1"/>
    <col min="50" max="50" width="2.7109375" style="145" customWidth="1"/>
    <col min="51" max="51" width="3" style="145" bestFit="1" customWidth="1"/>
    <col min="52" max="54" width="17.28515625" style="145" bestFit="1" customWidth="1"/>
    <col min="55" max="55" width="9" style="145" bestFit="1" customWidth="1"/>
    <col min="56" max="16384" width="9.140625" style="145"/>
  </cols>
  <sheetData>
    <row r="1" spans="1:57" s="137" customFormat="1" ht="21.75" customHeight="1" x14ac:dyDescent="0.2">
      <c r="B1" s="138"/>
      <c r="C1" s="138"/>
      <c r="D1" s="139"/>
      <c r="E1" s="140"/>
      <c r="F1" s="141"/>
      <c r="G1" s="142"/>
      <c r="H1" s="137" t="s">
        <v>1</v>
      </c>
      <c r="I1" s="473" t="s">
        <v>0</v>
      </c>
      <c r="L1" s="140"/>
      <c r="P1" s="394"/>
      <c r="R1" s="394"/>
      <c r="S1" s="394"/>
      <c r="U1" s="498" t="str">
        <f>Currency&amp;" "&amp;Tenor</f>
        <v>EUR 3M</v>
      </c>
      <c r="V1" s="296"/>
      <c r="W1" s="296"/>
      <c r="X1" s="277"/>
      <c r="Y1" s="276"/>
      <c r="Z1" s="315" t="s">
        <v>229</v>
      </c>
      <c r="AB1" s="316" t="s">
        <v>220</v>
      </c>
      <c r="AC1" s="314">
        <v>6</v>
      </c>
      <c r="AN1" s="323"/>
      <c r="AO1" s="323"/>
      <c r="AP1" s="323" t="s">
        <v>80</v>
      </c>
      <c r="AQ1" s="323" t="s">
        <v>234</v>
      </c>
      <c r="AR1" s="323" t="s">
        <v>235</v>
      </c>
      <c r="AS1" s="323" t="s">
        <v>236</v>
      </c>
      <c r="AT1" s="323" t="s">
        <v>237</v>
      </c>
      <c r="AU1" s="323" t="s">
        <v>239</v>
      </c>
      <c r="AV1" s="323" t="s">
        <v>238</v>
      </c>
      <c r="AW1" s="345" t="s">
        <v>242</v>
      </c>
      <c r="AY1" s="163"/>
      <c r="AZ1" s="163" t="s">
        <v>264</v>
      </c>
      <c r="BA1" s="163" t="s">
        <v>239</v>
      </c>
      <c r="BB1" s="163" t="s">
        <v>265</v>
      </c>
      <c r="BC1" s="163" t="str">
        <f>"F "&amp;Tenor</f>
        <v>F 3M</v>
      </c>
      <c r="BD1" s="163" t="str">
        <f>"F "&amp;Tenor&amp;" QL"</f>
        <v>F 3M QL</v>
      </c>
      <c r="BE1" s="137" t="str">
        <f>_xll.qlEuribor(,Tenor,Currency&amp;Tenor)</f>
        <v>obj_00b60#0000</v>
      </c>
    </row>
    <row r="2" spans="1:57" s="137" customFormat="1" ht="22.5" customHeight="1" x14ac:dyDescent="0.2">
      <c r="A2" s="117" t="s">
        <v>18</v>
      </c>
      <c r="B2" s="117" t="s">
        <v>244</v>
      </c>
      <c r="C2" s="117" t="s">
        <v>245</v>
      </c>
      <c r="D2" s="117" t="s">
        <v>57</v>
      </c>
      <c r="E2" s="117" t="s">
        <v>246</v>
      </c>
      <c r="F2" s="117" t="s">
        <v>13</v>
      </c>
      <c r="G2" s="117" t="s">
        <v>247</v>
      </c>
      <c r="H2" s="117" t="s">
        <v>248</v>
      </c>
      <c r="I2" s="117" t="s">
        <v>259</v>
      </c>
      <c r="J2" s="432" t="s">
        <v>260</v>
      </c>
      <c r="K2" s="117" t="s">
        <v>44</v>
      </c>
      <c r="L2" s="117" t="s">
        <v>48</v>
      </c>
      <c r="N2" s="225" t="s">
        <v>18</v>
      </c>
      <c r="O2" s="225"/>
      <c r="P2" s="225" t="s">
        <v>44</v>
      </c>
      <c r="Q2" s="225" t="s">
        <v>218</v>
      </c>
      <c r="R2" s="225" t="s">
        <v>228</v>
      </c>
      <c r="S2" s="225" t="s">
        <v>219</v>
      </c>
      <c r="T2" s="225" t="s">
        <v>44</v>
      </c>
      <c r="U2" s="225" t="s">
        <v>80</v>
      </c>
      <c r="V2" s="224" t="s">
        <v>40</v>
      </c>
      <c r="W2" s="224"/>
      <c r="X2" s="225" t="s">
        <v>38</v>
      </c>
      <c r="Y2" s="225" t="s">
        <v>39</v>
      </c>
      <c r="Z2" s="319">
        <f t="array" ref="Z2:Z93">_xll.qlPiecewiseYieldCurveData(YieldCurve_STD,Trigger)</f>
        <v>-1.2166676805520972E-3</v>
      </c>
      <c r="AB2" s="316" t="s">
        <v>221</v>
      </c>
      <c r="AC2" s="313" t="s">
        <v>232</v>
      </c>
      <c r="AN2" s="504">
        <v>1</v>
      </c>
      <c r="AO2" s="504" t="str">
        <f>"X"&amp;AN2+3&amp;"F"</f>
        <v>X4F</v>
      </c>
      <c r="AP2" s="504" t="str">
        <f t="shared" ref="AP2:AP13" si="0">Currency&amp;AN2&amp;AO2&amp;"=ICAP"</f>
        <v>EUR1X4F=ICAP</v>
      </c>
      <c r="AQ2" s="505" t="e">
        <f>_xll.RtGet("IDN",AP2,$AQ$1)/100</f>
        <v>#VALUE!</v>
      </c>
      <c r="AR2" s="505" t="e">
        <f>_xll.RtGet("IDN",AP2,$AR$1)/100</f>
        <v>#VALUE!</v>
      </c>
      <c r="AS2" s="505" t="e">
        <f>AVERAGE(AQ2:AR2)</f>
        <v>#VALUE!</v>
      </c>
      <c r="AT2" s="506">
        <f>_xll.qlInterestRateIndexFixingDate($AC$5,AU2)</f>
        <v>42166</v>
      </c>
      <c r="AU2" s="506">
        <f>_xll.qlCalendarAdvance(Calendar,Settlementdate,AN2&amp;"M","mf",TRUE,Trigger)</f>
        <v>42170</v>
      </c>
      <c r="AV2" s="505">
        <f>_xll.qlIndexFixing($AC$5,AT2,,_xll.ohTrigger(Trigger,Trigger3M))</f>
        <v>5.872501888631624E-4</v>
      </c>
      <c r="AW2" s="505" t="e">
        <f>(AS2-AV2)/10000</f>
        <v>#VALUE!</v>
      </c>
      <c r="AY2" s="504" t="s">
        <v>211</v>
      </c>
      <c r="AZ2" s="506">
        <f>Evaluationdate</f>
        <v>42136</v>
      </c>
      <c r="BA2" s="506">
        <f>Settlementdate</f>
        <v>42138</v>
      </c>
      <c r="BB2" s="506">
        <f>_xll.qlInterestRateIndexMaturity(Currency&amp;"ibor"&amp;Tenor,BA2,Trigger)</f>
        <v>42230</v>
      </c>
      <c r="BC2" s="505">
        <f>_xll.qlIndexFixing($AC$5,AZ2,TRUE,_xll.ohTrigger(Trigger,Trigger3M))</f>
        <v>9.9999999999786254E-5</v>
      </c>
      <c r="BD2" s="505">
        <f>_xll.qlIndexFixing($BE$1,AZ2,TRUE,_xll.ohTrigger(Trigger,Trigger3M))</f>
        <v>-1.7000000000059239E-4</v>
      </c>
    </row>
    <row r="3" spans="1:57" s="137" customFormat="1" ht="11.25" customHeight="1" x14ac:dyDescent="0.2">
      <c r="A3" s="348" t="s">
        <v>249</v>
      </c>
      <c r="B3" s="470" t="str">
        <f t="array" ref="B3:B20">_xll.ohFilter(Quote!Q4:Q102,Quote!P4:P102="DP")</f>
        <v>ON</v>
      </c>
      <c r="C3" s="351" t="str">
        <f t="array" ref="C3:C20">SUBSTITUTE(_xll.ohFilter(PastedValue!O2:O62,PastedValue!K2:K62="DP"),"/N","N")</f>
        <v>ON</v>
      </c>
      <c r="D3" s="350" t="str">
        <f t="shared" ref="D3:D20" si="1">IF(DataSelect="Reference",$C3,$B3)</f>
        <v>ON</v>
      </c>
      <c r="E3" s="349">
        <f t="shared" ref="E3:E20" si="2">IF($D3="ON",0,IF($D3="TN",1,2))</f>
        <v>0</v>
      </c>
      <c r="F3" s="350" t="s">
        <v>252</v>
      </c>
      <c r="G3" s="351" t="b">
        <v>0</v>
      </c>
      <c r="H3" s="352" t="s">
        <v>51</v>
      </c>
      <c r="I3" s="474">
        <f t="array" ref="I3:I20">_xll.ohFilter(PastedValue!R2:R62,PastedValue!K2:K62="Dp")/100</f>
        <v>-1.199999E-3</v>
      </c>
      <c r="J3" s="477" t="str">
        <f>Currency&amp;"X"&amp;B3&amp;"D="</f>
        <v>EURXOND=</v>
      </c>
      <c r="K3" s="429" t="str">
        <f>IFERROR(_xll.qlDepositRateHelper2(,IF(DataSelect="Reference",$I3,$J3),IF(RIGHT($D3,1)="N","1D",$D3),$E3,Calendar,$F3,$G3,$H3,,_xll.ohTrigger(Trigger,DataSelect)),"--")</f>
        <v>obj_00b99#0006</v>
      </c>
      <c r="L3" s="349" t="b">
        <f>IF(K3="--",FALSE,TRUE)</f>
        <v>1</v>
      </c>
      <c r="M3" s="138"/>
      <c r="N3" s="416" t="str">
        <f t="shared" ref="N3:N19" si="3">A3</f>
        <v>DP</v>
      </c>
      <c r="O3" s="416" t="str">
        <f t="shared" ref="O3:O19" si="4">C3</f>
        <v>ON</v>
      </c>
      <c r="P3" s="401" t="str">
        <f>K3</f>
        <v>obj_00b99#0006</v>
      </c>
      <c r="Q3" s="155" t="b">
        <f>L3</f>
        <v>1</v>
      </c>
      <c r="R3" s="401">
        <v>1</v>
      </c>
      <c r="S3" s="401">
        <v>1</v>
      </c>
      <c r="T3" s="155" t="str">
        <f t="array" ref="T3:T93">_xll.qlRateHelperSelection(_xll.ohFilter(P3:P93,Q3:Q93),_xll.ohFilter(S3:S93,Q3:Q93),$AC$1,$AC$3,$AC$4,$AC$2,_xll.ohFilter(R3:R93,Q3:Q93),Trigger)</f>
        <v>obj_00b99</v>
      </c>
      <c r="U3" s="155" t="str">
        <f>_xll.qlRateHelperQuoteName(T3)</f>
        <v/>
      </c>
      <c r="V3" s="499">
        <f>_xll.qlRateHelperRate(T3,_xll.ohTrigger(Trigger,Trigger3M))</f>
        <v>-1.199999E-3</v>
      </c>
      <c r="W3" s="413" t="str">
        <f>IFERROR(_xll.qlFuturesRateHelperConvexityAdjustment(T3,Trigger),"--")</f>
        <v>--</v>
      </c>
      <c r="X3" s="156">
        <f>_xll.qlRateHelperEarliestDate(T3,Trigger)</f>
        <v>42136</v>
      </c>
      <c r="Y3" s="156">
        <f>_xll.qlRateHelperLatestDate(T3,Trigger)</f>
        <v>42137</v>
      </c>
      <c r="Z3" s="320">
        <v>-1.2166676805520972E-3</v>
      </c>
      <c r="AB3" s="316" t="s">
        <v>230</v>
      </c>
      <c r="AC3" s="321">
        <v>0</v>
      </c>
      <c r="AD3" s="324"/>
      <c r="AN3" s="507">
        <v>2</v>
      </c>
      <c r="AO3" s="507" t="str">
        <f t="shared" ref="AO3:AO13" si="5">"X"&amp;AN3+3&amp;"F"</f>
        <v>X5F</v>
      </c>
      <c r="AP3" s="507" t="str">
        <f t="shared" si="0"/>
        <v>EUR2X5F=ICAP</v>
      </c>
      <c r="AQ3" s="508" t="e">
        <f>_xll.RtGet("IDN",AP3,$AQ$1)/100</f>
        <v>#VALUE!</v>
      </c>
      <c r="AR3" s="508" t="e">
        <f>_xll.RtGet("IDN",AP3,$AR$1)/100</f>
        <v>#VALUE!</v>
      </c>
      <c r="AS3" s="508" t="e">
        <f t="shared" ref="AS3:AS13" si="6">AVERAGE(AQ3:AR3)</f>
        <v>#VALUE!</v>
      </c>
      <c r="AT3" s="509">
        <f>_xll.qlInterestRateIndexFixingDate($AC$5,AU3)</f>
        <v>42195</v>
      </c>
      <c r="AU3" s="509">
        <f>_xll.qlCalendarAdvance(Calendar,Settlementdate,AN3&amp;"M","mf",TRUE,Trigger)</f>
        <v>42199</v>
      </c>
      <c r="AV3" s="508">
        <f>_xll.qlIndexFixing($AC$5,AT3,,_xll.ohTrigger(Trigger,Trigger3M))</f>
        <v>9.6416310881371518E-4</v>
      </c>
      <c r="AW3" s="510" t="e">
        <f t="shared" ref="AW3:AW13" si="7">(AS3-AV3)/10000</f>
        <v>#VALUE!</v>
      </c>
      <c r="AY3" s="507" t="s">
        <v>211</v>
      </c>
      <c r="AZ3" s="509">
        <f>_xll.qlInterestRateIndexFixingDate(Currency&amp;"ibor"&amp;Tenor,BA3,Trigger)</f>
        <v>42137</v>
      </c>
      <c r="BA3" s="509">
        <f>_xll.qlCalendarAdvance(Calendar,BA2,AY3,"f",,Trigger)</f>
        <v>42139</v>
      </c>
      <c r="BB3" s="509">
        <f>_xll.qlInterestRateIndexMaturity(Currency&amp;"ibor"&amp;Tenor,BA3,Trigger)</f>
        <v>42233</v>
      </c>
      <c r="BC3" s="508">
        <f>_xll.qlIndexFixing($AC$5,AZ3,TRUE,_xll.ohTrigger(Trigger,Trigger3M))</f>
        <v>1.3115696072951946E-4</v>
      </c>
      <c r="BD3" s="508">
        <f>_xll.qlIndexFixing($BE$1,AZ3,TRUE,_xll.ohTrigger(Trigger,Trigger3M))</f>
        <v>-1.6305495262034837E-4</v>
      </c>
    </row>
    <row r="4" spans="1:57" s="137" customFormat="1" ht="11.25" customHeight="1" x14ac:dyDescent="0.2">
      <c r="A4" s="354" t="s">
        <v>249</v>
      </c>
      <c r="B4" s="471" t="str">
        <v>TN</v>
      </c>
      <c r="C4" s="357" t="str">
        <v>TN</v>
      </c>
      <c r="D4" s="356" t="str">
        <f t="shared" si="1"/>
        <v>TN</v>
      </c>
      <c r="E4" s="355">
        <f t="shared" si="2"/>
        <v>1</v>
      </c>
      <c r="F4" s="356" t="s">
        <v>252</v>
      </c>
      <c r="G4" s="357" t="b">
        <v>0</v>
      </c>
      <c r="H4" s="358" t="s">
        <v>51</v>
      </c>
      <c r="I4" s="475">
        <v>-1.1999999999999999E-3</v>
      </c>
      <c r="J4" s="478" t="str">
        <f>Currency&amp;"X"&amp;B4&amp;"D="</f>
        <v>EURXTND=</v>
      </c>
      <c r="K4" s="430" t="str">
        <f>IFERROR(_xll.qlDepositRateHelper2(,IF(DataSelect="Reference",$I4,$J4),IF(RIGHT($D4,1)="N","1D",$D4),$E4,Calendar,$F4,$G4,$H4,,_xll.ohTrigger(Trigger,DataSelect)),"--")</f>
        <v>obj_00b92#0004</v>
      </c>
      <c r="L4" s="355" t="b">
        <f t="shared" ref="L4:L20" si="8">IF(K4="--",FALSE,TRUE)</f>
        <v>1</v>
      </c>
      <c r="M4" s="144"/>
      <c r="N4" s="414" t="str">
        <f t="shared" si="3"/>
        <v>DP</v>
      </c>
      <c r="O4" s="414" t="str">
        <f t="shared" si="4"/>
        <v>TN</v>
      </c>
      <c r="P4" s="415" t="str">
        <f t="shared" ref="P4:Q19" si="9">K4</f>
        <v>obj_00b92#0004</v>
      </c>
      <c r="Q4" s="157" t="b">
        <f t="shared" si="9"/>
        <v>1</v>
      </c>
      <c r="R4" s="415">
        <v>1</v>
      </c>
      <c r="S4" s="415">
        <v>1</v>
      </c>
      <c r="T4" s="157" t="str">
        <v>obj_00b92</v>
      </c>
      <c r="U4" s="157" t="str">
        <f>_xll.qlRateHelperQuoteName(T4)</f>
        <v/>
      </c>
      <c r="V4" s="500">
        <f>_xll.qlRateHelperRate(T4,_xll.ohTrigger(Trigger,Trigger3M))</f>
        <v>-1.1999999999999999E-3</v>
      </c>
      <c r="W4" s="412" t="str">
        <f>IFERROR(_xll.qlFuturesRateHelperConvexityAdjustment(T4,Trigger),"--")</f>
        <v>--</v>
      </c>
      <c r="X4" s="158">
        <f>_xll.qlRateHelperEarliestDate(T4,Trigger)</f>
        <v>42137</v>
      </c>
      <c r="Y4" s="158">
        <f>_xll.qlRateHelperLatestDate(T4,Trigger)</f>
        <v>42138</v>
      </c>
      <c r="Z4" s="320">
        <v>-1.2166681874897247E-3</v>
      </c>
      <c r="AB4" s="316" t="s">
        <v>231</v>
      </c>
      <c r="AC4" s="321">
        <v>4</v>
      </c>
      <c r="AD4" s="324"/>
      <c r="AN4" s="507">
        <v>3</v>
      </c>
      <c r="AO4" s="507" t="str">
        <f t="shared" si="5"/>
        <v>X6F</v>
      </c>
      <c r="AP4" s="507" t="str">
        <f t="shared" si="0"/>
        <v>EUR3X6F=ICAP</v>
      </c>
      <c r="AQ4" s="508" t="e">
        <f>_xll.RtGet("IDN",AP4,$AQ$1)/100</f>
        <v>#VALUE!</v>
      </c>
      <c r="AR4" s="508" t="e">
        <f>_xll.RtGet("IDN",AP4,$AR$1)/100</f>
        <v>#VALUE!</v>
      </c>
      <c r="AS4" s="508" t="e">
        <f t="shared" si="6"/>
        <v>#VALUE!</v>
      </c>
      <c r="AT4" s="509">
        <f>_xll.qlInterestRateIndexFixingDate($AC$5,AU4)</f>
        <v>42228</v>
      </c>
      <c r="AU4" s="509">
        <f>_xll.qlCalendarAdvance(Calendar,Settlementdate,AN4&amp;"M","mf",TRUE,Trigger)</f>
        <v>42230</v>
      </c>
      <c r="AV4" s="508">
        <f>_xll.qlIndexFixing($AC$5,AT4,,_xll.ohTrigger(Trigger,Trigger3M))</f>
        <v>1.6829357150345942E-3</v>
      </c>
      <c r="AW4" s="510" t="e">
        <f t="shared" si="7"/>
        <v>#VALUE!</v>
      </c>
      <c r="AY4" s="507" t="s">
        <v>211</v>
      </c>
      <c r="AZ4" s="509">
        <f>_xll.qlInterestRateIndexFixingDate(Currency&amp;"ibor"&amp;Tenor,BA4,Trigger)</f>
        <v>42138</v>
      </c>
      <c r="BA4" s="509">
        <f>_xll.qlCalendarAdvance(Calendar,BA3,AY4,"f",,Trigger)</f>
        <v>42142</v>
      </c>
      <c r="BB4" s="509">
        <f>_xll.qlInterestRateIndexMaturity(Currency&amp;"ibor"&amp;Tenor,BA4,Trigger)</f>
        <v>42234</v>
      </c>
      <c r="BC4" s="508">
        <f>_xll.qlIndexFixing($AC$5,AZ4,TRUE,_xll.ohTrigger(Trigger,Trigger3M))</f>
        <v>1.684570894508343E-4</v>
      </c>
      <c r="BD4" s="508">
        <f>_xll.qlIndexFixing($BE$1,AZ4,TRUE,_xll.ohTrigger(Trigger,Trigger3M))</f>
        <v>-1.523273607312062E-4</v>
      </c>
    </row>
    <row r="5" spans="1:57" s="137" customFormat="1" ht="11.25" customHeight="1" x14ac:dyDescent="0.2">
      <c r="A5" s="354" t="s">
        <v>249</v>
      </c>
      <c r="B5" s="471" t="str">
        <v>SN</v>
      </c>
      <c r="C5" s="357" t="str">
        <v>SN</v>
      </c>
      <c r="D5" s="356" t="str">
        <f t="shared" si="1"/>
        <v>SN</v>
      </c>
      <c r="E5" s="355">
        <f t="shared" si="2"/>
        <v>2</v>
      </c>
      <c r="F5" s="356" t="s">
        <v>252</v>
      </c>
      <c r="G5" s="357" t="b">
        <v>0</v>
      </c>
      <c r="H5" s="358" t="s">
        <v>51</v>
      </c>
      <c r="I5" s="475">
        <v>-1E-3</v>
      </c>
      <c r="J5" s="478" t="str">
        <f t="shared" ref="J5:J20" si="10">IF(LEFT(B5,1)="#","STUB"&amp;Tenor,Currency&amp;"_CURVE_DEP"&amp;Tenor&amp;"_"&amp;B5)</f>
        <v>EUR_CURVE_DEP3M_SN</v>
      </c>
      <c r="K5" s="430" t="str">
        <f>IFERROR(_xll.qlDepositRateHelper2(,IF(DataSelect="Reference",$I5,$J5),IF(RIGHT($D5,1)="N","1D",$D5),$E5,Calendar,$F5,$G5,$H5,,_xll.ohTrigger(Trigger,DataSelect)),"--")</f>
        <v>obj_00b9a#0004</v>
      </c>
      <c r="L5" s="355" t="b">
        <f t="shared" si="8"/>
        <v>1</v>
      </c>
      <c r="M5" s="144"/>
      <c r="N5" s="414" t="str">
        <f t="shared" si="3"/>
        <v>DP</v>
      </c>
      <c r="O5" s="414" t="str">
        <f t="shared" si="4"/>
        <v>SN</v>
      </c>
      <c r="P5" s="415" t="str">
        <f t="shared" si="9"/>
        <v>obj_00b9a#0004</v>
      </c>
      <c r="Q5" s="157" t="b">
        <f t="shared" si="9"/>
        <v>1</v>
      </c>
      <c r="R5" s="415">
        <v>1</v>
      </c>
      <c r="S5" s="415">
        <v>1</v>
      </c>
      <c r="T5" s="157" t="str">
        <v>obj_00b9a</v>
      </c>
      <c r="U5" s="157" t="str">
        <f>_xll.qlRateHelperQuoteName(T5)</f>
        <v/>
      </c>
      <c r="V5" s="500">
        <f>_xll.qlRateHelperRate(T5,_xll.ohTrigger(Trigger,Trigger3M))</f>
        <v>-1E-3</v>
      </c>
      <c r="W5" s="412" t="str">
        <f>IFERROR(_xll.qlFuturesRateHelperConvexityAdjustment(T5,Trigger),"--")</f>
        <v>--</v>
      </c>
      <c r="X5" s="158">
        <f>_xll.qlRateHelperEarliestDate(T5,Trigger)</f>
        <v>42138</v>
      </c>
      <c r="Y5" s="158">
        <f>_xll.qlRateHelperLatestDate(T5,Trigger)</f>
        <v>42139</v>
      </c>
      <c r="Z5" s="320">
        <v>-1.1490755573449489E-3</v>
      </c>
      <c r="AB5" s="316" t="s">
        <v>9</v>
      </c>
      <c r="AC5" s="503" t="str">
        <f>_xll.qlEuribor(,Tenor,YieldCurve_STD,Permanent,YieldCurve_STD,ObjectOverwrite)</f>
        <v>obj_00b9d#0002</v>
      </c>
      <c r="AD5" s="324"/>
      <c r="AN5" s="507">
        <v>4</v>
      </c>
      <c r="AO5" s="507" t="str">
        <f t="shared" si="5"/>
        <v>X7F</v>
      </c>
      <c r="AP5" s="507" t="str">
        <f t="shared" si="0"/>
        <v>EUR4X7F=ICAP</v>
      </c>
      <c r="AQ5" s="508" t="e">
        <f>_xll.RtGet("IDN",AP5,$AQ$1)/100</f>
        <v>#VALUE!</v>
      </c>
      <c r="AR5" s="508" t="e">
        <f>_xll.RtGet("IDN",AP5,$AR$1)/100</f>
        <v>#VALUE!</v>
      </c>
      <c r="AS5" s="508" t="e">
        <f t="shared" si="6"/>
        <v>#VALUE!</v>
      </c>
      <c r="AT5" s="509">
        <f>_xll.qlInterestRateIndexFixingDate($AC$5,AU5)</f>
        <v>42257</v>
      </c>
      <c r="AU5" s="509">
        <f>_xll.qlCalendarAdvance(Calendar,Settlementdate,AN5&amp;"M","mf",TRUE,Trigger)</f>
        <v>42261</v>
      </c>
      <c r="AV5" s="508">
        <f>_xll.qlIndexFixing($AC$5,AT5,,_xll.ohTrigger(Trigger,Trigger3M))</f>
        <v>1.5377987988414094E-3</v>
      </c>
      <c r="AW5" s="510" t="e">
        <f t="shared" si="7"/>
        <v>#VALUE!</v>
      </c>
      <c r="AY5" s="507" t="s">
        <v>211</v>
      </c>
      <c r="AZ5" s="509">
        <f>_xll.qlInterestRateIndexFixingDate(Currency&amp;"ibor"&amp;Tenor,BA5,Trigger)</f>
        <v>42139</v>
      </c>
      <c r="BA5" s="509">
        <f>_xll.qlCalendarAdvance(Calendar,BA4,AY5,"f",,Trigger)</f>
        <v>42143</v>
      </c>
      <c r="BB5" s="509">
        <f>_xll.qlInterestRateIndexMaturity(Currency&amp;"ibor"&amp;Tenor,BA5,Trigger)</f>
        <v>42235</v>
      </c>
      <c r="BC5" s="508">
        <f>_xll.qlIndexFixing($AC$5,AZ5,TRUE,_xll.ohTrigger(Trigger,Trigger3M))</f>
        <v>1.8308025141389669E-4</v>
      </c>
      <c r="BD5" s="508">
        <f>_xll.qlIndexFixing($BE$1,AZ5,TRUE,_xll.ohTrigger(Trigger,Trigger3M))</f>
        <v>-1.4791919618086503E-4</v>
      </c>
    </row>
    <row r="6" spans="1:57" s="137" customFormat="1" ht="11.25" customHeight="1" x14ac:dyDescent="0.2">
      <c r="A6" s="354" t="s">
        <v>249</v>
      </c>
      <c r="B6" s="471" t="str">
        <v>1W</v>
      </c>
      <c r="C6" s="357" t="str">
        <v>1W</v>
      </c>
      <c r="D6" s="356" t="str">
        <f t="shared" si="1"/>
        <v>1W</v>
      </c>
      <c r="E6" s="355">
        <f t="shared" si="2"/>
        <v>2</v>
      </c>
      <c r="F6" s="356" t="s">
        <v>252</v>
      </c>
      <c r="G6" s="357" t="b">
        <v>0</v>
      </c>
      <c r="H6" s="358" t="s">
        <v>51</v>
      </c>
      <c r="I6" s="475">
        <v>-7.000000000000001E-4</v>
      </c>
      <c r="J6" s="478" t="str">
        <f t="shared" si="10"/>
        <v>EUR_CURVE_DEP3M_1W</v>
      </c>
      <c r="K6" s="430" t="str">
        <f>IFERROR(_xll.qlDepositRateHelper2(,IF(DataSelect="Reference",$I6,$J6),IF(RIGHT($D6,1)="N","1D",$D6),$E6,Calendar,$F6,$G6,$H6,,_xll.ohTrigger(Trigger,DataSelect)),"--")</f>
        <v>obj_00b9b#0004</v>
      </c>
      <c r="L6" s="355" t="b">
        <f t="shared" si="8"/>
        <v>1</v>
      </c>
      <c r="M6" s="144"/>
      <c r="N6" s="414" t="str">
        <f t="shared" si="3"/>
        <v>DP</v>
      </c>
      <c r="O6" s="414" t="str">
        <f t="shared" si="4"/>
        <v>1W</v>
      </c>
      <c r="P6" s="415" t="str">
        <f t="shared" si="9"/>
        <v>obj_00b9b#0004</v>
      </c>
      <c r="Q6" s="157" t="b">
        <f t="shared" si="9"/>
        <v>1</v>
      </c>
      <c r="R6" s="415">
        <v>1</v>
      </c>
      <c r="S6" s="415">
        <v>1</v>
      </c>
      <c r="T6" s="157" t="str">
        <v>obj_00b9b</v>
      </c>
      <c r="U6" s="157" t="str">
        <f>_xll.qlRateHelperQuoteName(T6)</f>
        <v/>
      </c>
      <c r="V6" s="500">
        <f>_xll.qlRateHelperRate(T6,_xll.ohTrigger(Trigger,Trigger3M))</f>
        <v>-7.000000000000001E-4</v>
      </c>
      <c r="W6" s="412" t="str">
        <f>IFERROR(_xll.qlFuturesRateHelperConvexityAdjustment(T6,Trigger),"--")</f>
        <v>--</v>
      </c>
      <c r="X6" s="158">
        <f>_xll.qlRateHelperEarliestDate(T6,Trigger)</f>
        <v>42138</v>
      </c>
      <c r="Y6" s="158">
        <f>_xll.qlRateHelperLatestDate(T6,Trigger)</f>
        <v>42145</v>
      </c>
      <c r="Z6" s="320">
        <v>-8.2238063791330914E-4</v>
      </c>
      <c r="AD6" s="324"/>
      <c r="AN6" s="507">
        <v>5</v>
      </c>
      <c r="AO6" s="507" t="str">
        <f t="shared" si="5"/>
        <v>X8F</v>
      </c>
      <c r="AP6" s="507" t="str">
        <f t="shared" si="0"/>
        <v>EUR5X8F=ICAP</v>
      </c>
      <c r="AQ6" s="508" t="e">
        <f>_xll.RtGet("IDN",AP6,$AQ$1)/100</f>
        <v>#VALUE!</v>
      </c>
      <c r="AR6" s="508" t="e">
        <f>_xll.RtGet("IDN",AP6,$AR$1)/100</f>
        <v>#VALUE!</v>
      </c>
      <c r="AS6" s="508" t="e">
        <f t="shared" si="6"/>
        <v>#VALUE!</v>
      </c>
      <c r="AT6" s="509">
        <f>_xll.qlInterestRateIndexFixingDate($AC$5,AU6)</f>
        <v>42289</v>
      </c>
      <c r="AU6" s="509">
        <f>_xll.qlCalendarAdvance(Calendar,Settlementdate,AN6&amp;"M","mf",TRUE,Trigger)</f>
        <v>42291</v>
      </c>
      <c r="AV6" s="508">
        <f>_xll.qlIndexFixing($AC$5,AT6,,_xll.ohTrigger(Trigger,Trigger3M))</f>
        <v>1.1546100352723676E-3</v>
      </c>
      <c r="AW6" s="510" t="e">
        <f t="shared" si="7"/>
        <v>#VALUE!</v>
      </c>
      <c r="AY6" s="507" t="s">
        <v>211</v>
      </c>
      <c r="AZ6" s="509">
        <f>_xll.qlInterestRateIndexFixingDate(Currency&amp;"ibor"&amp;Tenor,BA6,Trigger)</f>
        <v>42142</v>
      </c>
      <c r="BA6" s="509">
        <f>_xll.qlCalendarAdvance(Calendar,BA5,AY6,"f",,Trigger)</f>
        <v>42144</v>
      </c>
      <c r="BB6" s="509">
        <f>_xll.qlInterestRateIndexMaturity(Currency&amp;"ibor"&amp;Tenor,BA6,Trigger)</f>
        <v>42236</v>
      </c>
      <c r="BC6" s="508">
        <f>_xll.qlIndexFixing($AC$5,AZ6,TRUE,_xll.ohTrigger(Trigger,Trigger3M))</f>
        <v>1.9667876294984427E-4</v>
      </c>
      <c r="BD6" s="508">
        <f>_xll.qlIndexFixing($BE$1,AZ6,TRUE,_xll.ohTrigger(Trigger,Trigger3M))</f>
        <v>-1.4351838781835664E-4</v>
      </c>
    </row>
    <row r="7" spans="1:57" s="137" customFormat="1" ht="11.25" customHeight="1" x14ac:dyDescent="0.2">
      <c r="A7" s="354" t="s">
        <v>249</v>
      </c>
      <c r="B7" s="471" t="str">
        <v>2W</v>
      </c>
      <c r="C7" s="357" t="str">
        <v>2W</v>
      </c>
      <c r="D7" s="356" t="str">
        <f t="shared" si="1"/>
        <v>2W</v>
      </c>
      <c r="E7" s="355">
        <f t="shared" si="2"/>
        <v>2</v>
      </c>
      <c r="F7" s="356" t="s">
        <v>252</v>
      </c>
      <c r="G7" s="357" t="b">
        <v>0</v>
      </c>
      <c r="H7" s="358" t="s">
        <v>51</v>
      </c>
      <c r="I7" s="475">
        <v>-7.000000000000001E-4</v>
      </c>
      <c r="J7" s="478" t="str">
        <f t="shared" si="10"/>
        <v>EUR_CURVE_DEP3M_2W</v>
      </c>
      <c r="K7" s="430" t="str">
        <f>IFERROR(_xll.qlDepositRateHelper2(,IF(DataSelect="Reference",$I7,$J7),IF(RIGHT($D7,1)="N","1D",$D7),$E7,Calendar,$F7,$G7,$H7,,_xll.ohTrigger(Trigger,DataSelect)),"--")</f>
        <v>obj_00b98#0004</v>
      </c>
      <c r="L7" s="355" t="b">
        <f t="shared" si="8"/>
        <v>1</v>
      </c>
      <c r="M7" s="144"/>
      <c r="N7" s="414" t="str">
        <f t="shared" si="3"/>
        <v>DP</v>
      </c>
      <c r="O7" s="414" t="str">
        <f t="shared" si="4"/>
        <v>2W</v>
      </c>
      <c r="P7" s="415" t="str">
        <f t="shared" si="9"/>
        <v>obj_00b98#0004</v>
      </c>
      <c r="Q7" s="157" t="b">
        <f t="shared" si="9"/>
        <v>1</v>
      </c>
      <c r="R7" s="415">
        <v>1</v>
      </c>
      <c r="S7" s="415">
        <v>1</v>
      </c>
      <c r="T7" s="157" t="str">
        <v>obj_00b98</v>
      </c>
      <c r="U7" s="157" t="str">
        <f>_xll.qlRateHelperQuoteName(T7)</f>
        <v/>
      </c>
      <c r="V7" s="500">
        <f>_xll.qlRateHelperRate(T7,_xll.ohTrigger(Trigger,Trigger3M))</f>
        <v>-7.000000000000001E-4</v>
      </c>
      <c r="W7" s="412" t="str">
        <f>IFERROR(_xll.qlFuturesRateHelperConvexityAdjustment(T7,Trigger),"--")</f>
        <v>--</v>
      </c>
      <c r="X7" s="158">
        <f>_xll.qlRateHelperEarliestDate(T7,Trigger)</f>
        <v>42138</v>
      </c>
      <c r="Y7" s="158">
        <f>_xll.qlRateHelperLatestDate(T7,Trigger)</f>
        <v>42152</v>
      </c>
      <c r="Z7" s="320">
        <v>-7.7309892062765576E-4</v>
      </c>
      <c r="AD7" s="324"/>
      <c r="AN7" s="507">
        <v>6</v>
      </c>
      <c r="AO7" s="507" t="str">
        <f t="shared" si="5"/>
        <v>X9F</v>
      </c>
      <c r="AP7" s="507" t="str">
        <f t="shared" si="0"/>
        <v>EUR6X9F=ICAP</v>
      </c>
      <c r="AQ7" s="508" t="e">
        <f>_xll.RtGet("IDN",AP7,$AQ$1)/100</f>
        <v>#VALUE!</v>
      </c>
      <c r="AR7" s="508" t="e">
        <f>_xll.RtGet("IDN",AP7,$AR$1)/100</f>
        <v>#VALUE!</v>
      </c>
      <c r="AS7" s="508" t="e">
        <f t="shared" si="6"/>
        <v>#VALUE!</v>
      </c>
      <c r="AT7" s="509">
        <f>_xll.qlInterestRateIndexFixingDate($AC$5,AU7)</f>
        <v>42320</v>
      </c>
      <c r="AU7" s="509">
        <f>_xll.qlCalendarAdvance(Calendar,Settlementdate,AN7&amp;"M","mf",TRUE,Trigger)</f>
        <v>42324</v>
      </c>
      <c r="AV7" s="508">
        <f>_xll.qlIndexFixing($AC$5,AT7,,_xll.ohTrigger(Trigger,Trigger3M))</f>
        <v>1.7749568195137556E-4</v>
      </c>
      <c r="AW7" s="510" t="e">
        <f t="shared" si="7"/>
        <v>#VALUE!</v>
      </c>
      <c r="AY7" s="507" t="s">
        <v>211</v>
      </c>
      <c r="AZ7" s="509">
        <f>_xll.qlInterestRateIndexFixingDate(Currency&amp;"ibor"&amp;Tenor,BA7,Trigger)</f>
        <v>42143</v>
      </c>
      <c r="BA7" s="509">
        <f>_xll.qlCalendarAdvance(Calendar,BA6,AY7,"f",,Trigger)</f>
        <v>42145</v>
      </c>
      <c r="BB7" s="509">
        <f>_xll.qlInterestRateIndexMaturity(Currency&amp;"ibor"&amp;Tenor,BA7,Trigger)</f>
        <v>42237</v>
      </c>
      <c r="BC7" s="508">
        <f>_xll.qlIndexFixing($AC$5,AZ7,TRUE,_xll.ohTrigger(Trigger,Trigger3M))</f>
        <v>2.0925261337418033E-4</v>
      </c>
      <c r="BD7" s="508">
        <f>_xll.qlIndexFixing($BE$1,AZ7,TRUE,_xll.ohTrigger(Trigger,Trigger3M))</f>
        <v>-1.3912664645169802E-4</v>
      </c>
    </row>
    <row r="8" spans="1:57" s="137" customFormat="1" ht="11.25" customHeight="1" x14ac:dyDescent="0.2">
      <c r="A8" s="354" t="s">
        <v>249</v>
      </c>
      <c r="B8" s="471" t="str">
        <v>3W</v>
      </c>
      <c r="C8" s="357" t="str">
        <v>3W</v>
      </c>
      <c r="D8" s="356" t="str">
        <f t="shared" si="1"/>
        <v>3W</v>
      </c>
      <c r="E8" s="355">
        <f t="shared" si="2"/>
        <v>2</v>
      </c>
      <c r="F8" s="356" t="s">
        <v>252</v>
      </c>
      <c r="G8" s="357" t="b">
        <v>0</v>
      </c>
      <c r="H8" s="358" t="s">
        <v>51</v>
      </c>
      <c r="I8" s="475">
        <v>-7.000000000000001E-4</v>
      </c>
      <c r="J8" s="478" t="str">
        <f t="shared" si="10"/>
        <v>EUR_CURVE_DEP3M_3W</v>
      </c>
      <c r="K8" s="430" t="str">
        <f>IFERROR(_xll.qlDepositRateHelper2(,IF(DataSelect="Reference",$I8,$J8),IF(RIGHT($D8,1)="N","1D",$D8),$E8,Calendar,$F8,$G8,$H8,,_xll.ohTrigger(Trigger,DataSelect)),"--")</f>
        <v>obj_00b91#0004</v>
      </c>
      <c r="L8" s="355" t="b">
        <f t="shared" si="8"/>
        <v>1</v>
      </c>
      <c r="M8" s="144"/>
      <c r="N8" s="414" t="str">
        <f t="shared" si="3"/>
        <v>DP</v>
      </c>
      <c r="O8" s="414" t="str">
        <f t="shared" si="4"/>
        <v>3W</v>
      </c>
      <c r="P8" s="415" t="str">
        <f t="shared" si="9"/>
        <v>obj_00b91#0004</v>
      </c>
      <c r="Q8" s="157" t="b">
        <f t="shared" si="9"/>
        <v>1</v>
      </c>
      <c r="R8" s="415">
        <v>1</v>
      </c>
      <c r="S8" s="415">
        <v>1</v>
      </c>
      <c r="T8" s="157" t="str">
        <v>obj_00b91</v>
      </c>
      <c r="U8" s="157" t="str">
        <f>_xll.qlRateHelperQuoteName(T8)</f>
        <v/>
      </c>
      <c r="V8" s="500">
        <f>_xll.qlRateHelperRate(T8,_xll.ohTrigger(Trigger,Trigger3M))</f>
        <v>-7.000000000000001E-4</v>
      </c>
      <c r="W8" s="412" t="str">
        <f>IFERROR(_xll.qlFuturesRateHelperConvexityAdjustment(T8,Trigger),"--")</f>
        <v>--</v>
      </c>
      <c r="X8" s="158">
        <f>_xll.qlRateHelperEarliestDate(T8,Trigger)</f>
        <v>42138</v>
      </c>
      <c r="Y8" s="158">
        <f>_xll.qlRateHelperLatestDate(T8,Trigger)</f>
        <v>42159</v>
      </c>
      <c r="Z8" s="320">
        <v>-7.5381771057797195E-4</v>
      </c>
      <c r="AD8" s="324"/>
      <c r="AN8" s="507">
        <v>7</v>
      </c>
      <c r="AO8" s="507" t="str">
        <f t="shared" si="5"/>
        <v>X10F</v>
      </c>
      <c r="AP8" s="507" t="str">
        <f t="shared" si="0"/>
        <v>EUR7X10F=ICAP</v>
      </c>
      <c r="AQ8" s="508" t="e">
        <f>_xll.RtGet("IDN",AP8,$AQ$1)/100</f>
        <v>#VALUE!</v>
      </c>
      <c r="AR8" s="508" t="e">
        <f>_xll.RtGet("IDN",AP8,$AR$1)/100</f>
        <v>#VALUE!</v>
      </c>
      <c r="AS8" s="508" t="e">
        <f t="shared" si="6"/>
        <v>#VALUE!</v>
      </c>
      <c r="AT8" s="509">
        <f>_xll.qlInterestRateIndexFixingDate($AC$5,AU8)</f>
        <v>42348</v>
      </c>
      <c r="AU8" s="509">
        <f>_xll.qlCalendarAdvance(Calendar,Settlementdate,AN8&amp;"M","mf",TRUE,Trigger)</f>
        <v>42352</v>
      </c>
      <c r="AV8" s="508">
        <f>_xll.qlIndexFixing($AC$5,AT8,,_xll.ohTrigger(Trigger,Trigger3M))</f>
        <v>3.9999530744331237E-5</v>
      </c>
      <c r="AW8" s="510" t="e">
        <f t="shared" si="7"/>
        <v>#VALUE!</v>
      </c>
      <c r="AY8" s="507" t="s">
        <v>211</v>
      </c>
      <c r="AZ8" s="509">
        <f>_xll.qlInterestRateIndexFixingDate(Currency&amp;"ibor"&amp;Tenor,BA8,Trigger)</f>
        <v>42144</v>
      </c>
      <c r="BA8" s="509">
        <f>_xll.qlCalendarAdvance(Calendar,BA7,AY8,"f",,Trigger)</f>
        <v>42146</v>
      </c>
      <c r="BB8" s="509">
        <f>_xll.qlInterestRateIndexMaturity(Currency&amp;"ibor"&amp;Tenor,BA8,Trigger)</f>
        <v>42240</v>
      </c>
      <c r="BC8" s="508">
        <f>_xll.qlIndexFixing($AC$5,AZ8,TRUE,_xll.ohTrigger(Trigger,Trigger3M))</f>
        <v>2.3827304249317134E-4</v>
      </c>
      <c r="BD8" s="508">
        <f>_xll.qlIndexFixing($BE$1,AZ8,TRUE,_xll.ohTrigger(Trigger,Trigger3M))</f>
        <v>-1.3299061835440735E-4</v>
      </c>
    </row>
    <row r="9" spans="1:57" s="137" customFormat="1" ht="11.25" customHeight="1" x14ac:dyDescent="0.2">
      <c r="A9" s="354" t="s">
        <v>249</v>
      </c>
      <c r="B9" s="471" t="str">
        <v>1M</v>
      </c>
      <c r="C9" s="357" t="str">
        <v>1M</v>
      </c>
      <c r="D9" s="356" t="str">
        <f t="shared" si="1"/>
        <v>1M</v>
      </c>
      <c r="E9" s="355">
        <f t="shared" si="2"/>
        <v>2</v>
      </c>
      <c r="F9" s="356" t="s">
        <v>15</v>
      </c>
      <c r="G9" s="357" t="b">
        <v>1</v>
      </c>
      <c r="H9" s="358" t="s">
        <v>51</v>
      </c>
      <c r="I9" s="475">
        <v>-5.0000000000000001E-4</v>
      </c>
      <c r="J9" s="478" t="str">
        <f t="shared" si="10"/>
        <v>EUR_CURVE_DEP3M_1M</v>
      </c>
      <c r="K9" s="430" t="str">
        <f>IFERROR(_xll.qlDepositRateHelper2(,IF(DataSelect="Reference",$I9,$J9),IF(RIGHT($D9,1)="N","1D",$D9),$E9,Calendar,$F9,$G9,$H9,,_xll.ohTrigger(Trigger,DataSelect)),"--")</f>
        <v>obj_00b97#0004</v>
      </c>
      <c r="L9" s="355" t="b">
        <f t="shared" si="8"/>
        <v>1</v>
      </c>
      <c r="M9" s="144"/>
      <c r="N9" s="414" t="str">
        <f t="shared" si="3"/>
        <v>DP</v>
      </c>
      <c r="O9" s="414" t="str">
        <f t="shared" si="4"/>
        <v>1M</v>
      </c>
      <c r="P9" s="415" t="str">
        <f t="shared" si="9"/>
        <v>obj_00b97#0004</v>
      </c>
      <c r="Q9" s="157" t="b">
        <f t="shared" si="9"/>
        <v>1</v>
      </c>
      <c r="R9" s="415">
        <v>1</v>
      </c>
      <c r="S9" s="415">
        <v>1</v>
      </c>
      <c r="T9" s="157" t="str">
        <v>obj_00b97</v>
      </c>
      <c r="U9" s="157" t="str">
        <f>_xll.qlRateHelperQuoteName(T9)</f>
        <v/>
      </c>
      <c r="V9" s="500">
        <f>_xll.qlRateHelperRate(T9,_xll.ohTrigger(Trigger,Trigger3M))</f>
        <v>-5.0000000000000001E-4</v>
      </c>
      <c r="W9" s="412" t="str">
        <f>IFERROR(_xll.qlFuturesRateHelperConvexityAdjustment(T9,Trigger),"--")</f>
        <v>--</v>
      </c>
      <c r="X9" s="158">
        <f>_xll.qlRateHelperEarliestDate(T9,Trigger)</f>
        <v>42138</v>
      </c>
      <c r="Y9" s="158">
        <f>_xll.qlRateHelperLatestDate(T9,Trigger)</f>
        <v>42170</v>
      </c>
      <c r="Z9" s="320">
        <v>-5.4870350299180651E-4</v>
      </c>
      <c r="AD9" s="324"/>
      <c r="AN9" s="507">
        <v>8</v>
      </c>
      <c r="AO9" s="507" t="str">
        <f t="shared" si="5"/>
        <v>X11F</v>
      </c>
      <c r="AP9" s="507" t="str">
        <f t="shared" si="0"/>
        <v>EUR8X11F=ICAP</v>
      </c>
      <c r="AQ9" s="508" t="e">
        <f>_xll.RtGet("IDN",AP9,$AQ$1)/100</f>
        <v>#VALUE!</v>
      </c>
      <c r="AR9" s="508" t="e">
        <f>_xll.RtGet("IDN",AP9,$AR$1)/100</f>
        <v>#VALUE!</v>
      </c>
      <c r="AS9" s="508" t="e">
        <f t="shared" si="6"/>
        <v>#VALUE!</v>
      </c>
      <c r="AT9" s="509">
        <f>_xll.qlInterestRateIndexFixingDate($AC$5,AU9)</f>
        <v>42381</v>
      </c>
      <c r="AU9" s="509">
        <f>_xll.qlCalendarAdvance(Calendar,Settlementdate,AN9&amp;"M","mf",TRUE,Trigger)</f>
        <v>42383</v>
      </c>
      <c r="AV9" s="508">
        <f>_xll.qlIndexFixing($AC$5,AT9,,_xll.ohTrigger(Trigger,Trigger3M))</f>
        <v>3.5424646697353808E-5</v>
      </c>
      <c r="AW9" s="510" t="e">
        <f t="shared" si="7"/>
        <v>#VALUE!</v>
      </c>
      <c r="AY9" s="507" t="s">
        <v>211</v>
      </c>
      <c r="AZ9" s="509">
        <f>_xll.qlInterestRateIndexFixingDate(Currency&amp;"ibor"&amp;Tenor,BA9,Trigger)</f>
        <v>42145</v>
      </c>
      <c r="BA9" s="509">
        <f>_xll.qlCalendarAdvance(Calendar,BA8,AY9,"f",,Trigger)</f>
        <v>42149</v>
      </c>
      <c r="BB9" s="509">
        <f>_xll.qlInterestRateIndexMaturity(Currency&amp;"ibor"&amp;Tenor,BA9,Trigger)</f>
        <v>42241</v>
      </c>
      <c r="BC9" s="508">
        <f>_xll.qlIndexFixing($AC$5,AZ9,TRUE,_xll.ohTrigger(Trigger,Trigger3M))</f>
        <v>2.7573225767586328E-4</v>
      </c>
      <c r="BD9" s="508">
        <f>_xll.qlIndexFixing($BE$1,AZ9,TRUE,_xll.ohTrigger(Trigger,Trigger3M))</f>
        <v>-1.2168520239528593E-4</v>
      </c>
    </row>
    <row r="10" spans="1:57" s="137" customFormat="1" ht="11.25" customHeight="1" x14ac:dyDescent="0.2">
      <c r="A10" s="354" t="s">
        <v>249</v>
      </c>
      <c r="B10" s="471" t="str">
        <v>2M</v>
      </c>
      <c r="C10" s="357" t="str">
        <v>2M</v>
      </c>
      <c r="D10" s="356" t="str">
        <f t="shared" si="1"/>
        <v>2M</v>
      </c>
      <c r="E10" s="355">
        <f t="shared" si="2"/>
        <v>2</v>
      </c>
      <c r="F10" s="356" t="s">
        <v>15</v>
      </c>
      <c r="G10" s="357" t="b">
        <v>1</v>
      </c>
      <c r="H10" s="358" t="s">
        <v>51</v>
      </c>
      <c r="I10" s="475">
        <v>-2.0000000000000001E-4</v>
      </c>
      <c r="J10" s="478" t="str">
        <f t="shared" si="10"/>
        <v>EUR_CURVE_DEP3M_2M</v>
      </c>
      <c r="K10" s="430" t="str">
        <f>IFERROR(_xll.qlDepositRateHelper2(,IF(DataSelect="Reference",$I10,$J10),IF(RIGHT($D10,1)="N","1D",$D10),$E10,Calendar,$F10,$G10,$H10,,_xll.ohTrigger(Trigger,DataSelect)),"--")</f>
        <v>obj_00b93#0004</v>
      </c>
      <c r="L10" s="355" t="b">
        <f t="shared" si="8"/>
        <v>1</v>
      </c>
      <c r="M10" s="144"/>
      <c r="N10" s="414" t="str">
        <f t="shared" si="3"/>
        <v>DP</v>
      </c>
      <c r="O10" s="414" t="str">
        <f t="shared" si="4"/>
        <v>2M</v>
      </c>
      <c r="P10" s="415" t="str">
        <f t="shared" si="9"/>
        <v>obj_00b93#0004</v>
      </c>
      <c r="Q10" s="157" t="b">
        <f t="shared" si="9"/>
        <v>1</v>
      </c>
      <c r="R10" s="415">
        <v>1</v>
      </c>
      <c r="S10" s="415">
        <v>1</v>
      </c>
      <c r="T10" s="157" t="str">
        <v>obj_00b93</v>
      </c>
      <c r="U10" s="157" t="str">
        <f>_xll.qlRateHelperQuoteName(T10)</f>
        <v/>
      </c>
      <c r="V10" s="500">
        <f>_xll.qlRateHelperRate(T10,_xll.ohTrigger(Trigger,Trigger3M))</f>
        <v>-2.0000000000000001E-4</v>
      </c>
      <c r="W10" s="412" t="str">
        <f>IFERROR(_xll.qlFuturesRateHelperConvexityAdjustment(T10,Trigger),"--")</f>
        <v>--</v>
      </c>
      <c r="X10" s="158">
        <f>_xll.qlRateHelperEarliestDate(T10,Trigger)</f>
        <v>42138</v>
      </c>
      <c r="Y10" s="158">
        <f>_xll.qlRateHelperLatestDate(T10,Trigger)</f>
        <v>42199</v>
      </c>
      <c r="Z10" s="320">
        <v>-2.3496810186602991E-4</v>
      </c>
      <c r="AD10" s="324"/>
      <c r="AN10" s="507">
        <v>9</v>
      </c>
      <c r="AO10" s="507" t="str">
        <f t="shared" si="5"/>
        <v>X12F</v>
      </c>
      <c r="AP10" s="507" t="str">
        <f t="shared" si="0"/>
        <v>EUR9X12F=ICAP</v>
      </c>
      <c r="AQ10" s="508" t="e">
        <f>_xll.RtGet("IDN",AP10,$AQ$1)/100</f>
        <v>#VALUE!</v>
      </c>
      <c r="AR10" s="508" t="e">
        <f>_xll.RtGet("IDN",AP10,$AR$1)/100</f>
        <v>#VALUE!</v>
      </c>
      <c r="AS10" s="508" t="e">
        <f t="shared" si="6"/>
        <v>#VALUE!</v>
      </c>
      <c r="AT10" s="509">
        <f>_xll.qlInterestRateIndexFixingDate($AC$5,AU10)</f>
        <v>42411</v>
      </c>
      <c r="AU10" s="509">
        <f>_xll.qlCalendarAdvance(Calendar,Settlementdate,AN10&amp;"M","mf",TRUE,Trigger)</f>
        <v>42415</v>
      </c>
      <c r="AV10" s="508">
        <f>_xll.qlIndexFixing($AC$5,AT10,,_xll.ohTrigger(Trigger,Trigger3M))</f>
        <v>7.1365299143606389E-5</v>
      </c>
      <c r="AW10" s="510" t="e">
        <f t="shared" si="7"/>
        <v>#VALUE!</v>
      </c>
      <c r="AY10" s="507" t="s">
        <v>211</v>
      </c>
      <c r="AZ10" s="509">
        <f>_xll.qlInterestRateIndexFixingDate(Currency&amp;"ibor"&amp;Tenor,BA10,Trigger)</f>
        <v>42146</v>
      </c>
      <c r="BA10" s="509">
        <f>_xll.qlCalendarAdvance(Calendar,BA9,AY10,"f",,Trigger)</f>
        <v>42150</v>
      </c>
      <c r="BB10" s="509">
        <f>_xll.qlInterestRateIndexMaturity(Currency&amp;"ibor"&amp;Tenor,BA10,Trigger)</f>
        <v>42242</v>
      </c>
      <c r="BC10" s="508">
        <f>_xll.qlIndexFixing($AC$5,AZ10,TRUE,_xll.ohTrigger(Trigger,Trigger3M))</f>
        <v>2.9233198568888875E-4</v>
      </c>
      <c r="BD10" s="508">
        <f>_xll.qlIndexFixing($BE$1,AZ10,TRUE,_xll.ohTrigger(Trigger,Trigger3M))</f>
        <v>-1.1736509343254886E-4</v>
      </c>
    </row>
    <row r="11" spans="1:57" s="137" customFormat="1" ht="11.25" customHeight="1" x14ac:dyDescent="0.2">
      <c r="A11" s="354" t="s">
        <v>249</v>
      </c>
      <c r="B11" s="471" t="str">
        <v>3M</v>
      </c>
      <c r="C11" s="357" t="str">
        <v>3M</v>
      </c>
      <c r="D11" s="356" t="str">
        <f t="shared" si="1"/>
        <v>3M</v>
      </c>
      <c r="E11" s="355">
        <f t="shared" si="2"/>
        <v>2</v>
      </c>
      <c r="F11" s="356" t="s">
        <v>15</v>
      </c>
      <c r="G11" s="357" t="b">
        <v>1</v>
      </c>
      <c r="H11" s="358" t="s">
        <v>51</v>
      </c>
      <c r="I11" s="475">
        <v>1E-4</v>
      </c>
      <c r="J11" s="478" t="str">
        <f t="shared" si="10"/>
        <v>EUR_CURVE_DEP3M_3M</v>
      </c>
      <c r="K11" s="430" t="str">
        <f>IFERROR(_xll.qlDepositRateHelper2(,IF(DataSelect="Reference",$I11,$J11),IF(RIGHT($D11,1)="N","1D",$D11),$E11,Calendar,$F11,$G11,$H11,,_xll.ohTrigger(Trigger,DataSelect)),"--")</f>
        <v>obj_00b95#0004</v>
      </c>
      <c r="L11" s="355" t="b">
        <f t="shared" si="8"/>
        <v>1</v>
      </c>
      <c r="M11" s="144"/>
      <c r="N11" s="414" t="str">
        <f t="shared" si="3"/>
        <v>DP</v>
      </c>
      <c r="O11" s="414" t="str">
        <f t="shared" si="4"/>
        <v>3M</v>
      </c>
      <c r="P11" s="415" t="str">
        <f t="shared" si="9"/>
        <v>obj_00b95#0004</v>
      </c>
      <c r="Q11" s="157" t="b">
        <f t="shared" si="9"/>
        <v>1</v>
      </c>
      <c r="R11" s="415">
        <v>1</v>
      </c>
      <c r="S11" s="415">
        <v>1</v>
      </c>
      <c r="T11" s="157" t="str">
        <v>obj_00b95</v>
      </c>
      <c r="U11" s="157" t="str">
        <f>_xll.qlRateHelperQuoteName(T11)</f>
        <v/>
      </c>
      <c r="V11" s="500">
        <f>_xll.qlRateHelperRate(T11,_xll.ohTrigger(Trigger,Trigger3M))</f>
        <v>1E-4</v>
      </c>
      <c r="W11" s="412" t="str">
        <f>IFERROR(_xll.qlFuturesRateHelperConvexityAdjustment(T11,Trigger),"--")</f>
        <v>--</v>
      </c>
      <c r="X11" s="158">
        <f>_xll.qlRateHelperEarliestDate(T11,Trigger)</f>
        <v>42138</v>
      </c>
      <c r="Y11" s="158">
        <f>_xll.qlRateHelperLatestDate(T11,Trigger)</f>
        <v>42230</v>
      </c>
      <c r="Z11" s="320">
        <v>7.3343853367856894E-5</v>
      </c>
      <c r="AD11" s="324"/>
      <c r="AN11" s="507">
        <v>10</v>
      </c>
      <c r="AO11" s="507" t="str">
        <f t="shared" si="5"/>
        <v>X13F</v>
      </c>
      <c r="AP11" s="507" t="str">
        <f t="shared" si="0"/>
        <v>EUR10X13F=ICAP</v>
      </c>
      <c r="AQ11" s="508" t="e">
        <f>_xll.RtGet("IDN",AP11,$AQ$1)/100</f>
        <v>#VALUE!</v>
      </c>
      <c r="AR11" s="508" t="e">
        <f>_xll.RtGet("IDN",AP11,$AR$1)/100</f>
        <v>#VALUE!</v>
      </c>
      <c r="AS11" s="508" t="e">
        <f t="shared" si="6"/>
        <v>#VALUE!</v>
      </c>
      <c r="AT11" s="509">
        <f>_xll.qlInterestRateIndexFixingDate($AC$5,AU11)</f>
        <v>42439</v>
      </c>
      <c r="AU11" s="509">
        <f>_xll.qlCalendarAdvance(Calendar,Settlementdate,AN11&amp;"M","mf",TRUE,Trigger)</f>
        <v>42443</v>
      </c>
      <c r="AV11" s="508">
        <f>_xll.qlIndexFixing($AC$5,AT11,,_xll.ohTrigger(Trigger,Trigger3M))</f>
        <v>1.2759380211782218E-4</v>
      </c>
      <c r="AW11" s="510" t="e">
        <f t="shared" si="7"/>
        <v>#VALUE!</v>
      </c>
      <c r="AY11" s="507" t="s">
        <v>211</v>
      </c>
      <c r="AZ11" s="509">
        <f>_xll.qlInterestRateIndexFixingDate(Currency&amp;"ibor"&amp;Tenor,BA11,Trigger)</f>
        <v>42149</v>
      </c>
      <c r="BA11" s="509">
        <f>_xll.qlCalendarAdvance(Calendar,BA10,AY11,"f",,Trigger)</f>
        <v>42151</v>
      </c>
      <c r="BB11" s="509">
        <f>_xll.qlInterestRateIndexMaturity(Currency&amp;"ibor"&amp;Tenor,BA11,Trigger)</f>
        <v>42243</v>
      </c>
      <c r="BC11" s="508">
        <f>_xll.qlIndexFixing($AC$5,AZ11,TRUE,_xll.ohTrigger(Trigger,Trigger3M))</f>
        <v>3.0892364026955678E-4</v>
      </c>
      <c r="BD11" s="508">
        <f>_xll.qlIndexFixing($BE$1,AZ11,TRUE,_xll.ohTrigger(Trigger,Trigger3M))</f>
        <v>-1.1306469750188806E-4</v>
      </c>
    </row>
    <row r="12" spans="1:57" s="137" customFormat="1" ht="11.25" customHeight="1" x14ac:dyDescent="0.2">
      <c r="A12" s="354" t="s">
        <v>249</v>
      </c>
      <c r="B12" s="471" t="str">
        <v>4M</v>
      </c>
      <c r="C12" s="357" t="str">
        <v>4M</v>
      </c>
      <c r="D12" s="356" t="str">
        <f t="shared" si="1"/>
        <v>4M</v>
      </c>
      <c r="E12" s="355">
        <f t="shared" si="2"/>
        <v>2</v>
      </c>
      <c r="F12" s="356" t="s">
        <v>15</v>
      </c>
      <c r="G12" s="357" t="b">
        <v>1</v>
      </c>
      <c r="H12" s="358" t="s">
        <v>51</v>
      </c>
      <c r="I12" s="475">
        <v>2.9999999999999997E-4</v>
      </c>
      <c r="J12" s="478" t="str">
        <f t="shared" si="10"/>
        <v>EUR_CURVE_DEP3M_4M</v>
      </c>
      <c r="K12" s="430" t="str">
        <f>IFERROR(_xll.qlDepositRateHelper2(,IF(DataSelect="Reference",$I12,$J12),IF(RIGHT($D12,1)="N","1D",$D12),$E12,Calendar,$F12,$G12,$H12,,_xll.ohTrigger(Trigger,DataSelect)),"--")</f>
        <v>obj_00b90#0004</v>
      </c>
      <c r="L12" s="355" t="b">
        <f t="shared" si="8"/>
        <v>1</v>
      </c>
      <c r="M12" s="144"/>
      <c r="N12" s="414" t="str">
        <f t="shared" si="3"/>
        <v>DP</v>
      </c>
      <c r="O12" s="414" t="str">
        <f t="shared" si="4"/>
        <v>4M</v>
      </c>
      <c r="P12" s="415" t="str">
        <f t="shared" si="9"/>
        <v>obj_00b90#0004</v>
      </c>
      <c r="Q12" s="157" t="b">
        <f t="shared" si="9"/>
        <v>1</v>
      </c>
      <c r="R12" s="415">
        <v>1</v>
      </c>
      <c r="S12" s="415">
        <v>1</v>
      </c>
      <c r="T12" s="157" t="str">
        <v>obj_00b90</v>
      </c>
      <c r="U12" s="157" t="str">
        <f>_xll.qlRateHelperQuoteName(T12)</f>
        <v/>
      </c>
      <c r="V12" s="500">
        <f>_xll.qlRateHelperRate(T12,_xll.ohTrigger(Trigger,Trigger3M))</f>
        <v>2.9999999999999997E-4</v>
      </c>
      <c r="W12" s="412" t="str">
        <f>IFERROR(_xll.qlFuturesRateHelperConvexityAdjustment(T12,Trigger),"--")</f>
        <v>--</v>
      </c>
      <c r="X12" s="158">
        <f>_xll.qlRateHelperEarliestDate(T12,Trigger)</f>
        <v>42138</v>
      </c>
      <c r="Y12" s="158">
        <f>_xll.qlRateHelperLatestDate(T12,Trigger)</f>
        <v>42261</v>
      </c>
      <c r="Z12" s="320">
        <v>2.7981797092338522E-4</v>
      </c>
      <c r="AD12" s="324"/>
      <c r="AN12" s="507">
        <v>11</v>
      </c>
      <c r="AO12" s="507" t="str">
        <f t="shared" si="5"/>
        <v>X14F</v>
      </c>
      <c r="AP12" s="507" t="str">
        <f t="shared" si="0"/>
        <v>EUR11X14F=ICAP</v>
      </c>
      <c r="AQ12" s="508" t="e">
        <f>_xll.RtGet("IDN",AP12,$AQ$1)/100</f>
        <v>#VALUE!</v>
      </c>
      <c r="AR12" s="508" t="e">
        <f>_xll.RtGet("IDN",AP12,$AR$1)/100</f>
        <v>#VALUE!</v>
      </c>
      <c r="AS12" s="508" t="e">
        <f t="shared" si="6"/>
        <v>#VALUE!</v>
      </c>
      <c r="AT12" s="509">
        <f>_xll.qlInterestRateIndexFixingDate($AC$5,AU12)</f>
        <v>42472</v>
      </c>
      <c r="AU12" s="509">
        <f>_xll.qlCalendarAdvance(Calendar,Settlementdate,AN12&amp;"M","mf",TRUE,Trigger)</f>
        <v>42474</v>
      </c>
      <c r="AV12" s="508">
        <f>_xll.qlIndexFixing($AC$5,AT12,,_xll.ohTrigger(Trigger,Trigger3M))</f>
        <v>1.3628178782663239E-4</v>
      </c>
      <c r="AW12" s="510" t="e">
        <f t="shared" si="7"/>
        <v>#VALUE!</v>
      </c>
      <c r="AY12" s="507" t="s">
        <v>211</v>
      </c>
      <c r="AZ12" s="509">
        <f>_xll.qlInterestRateIndexFixingDate(Currency&amp;"ibor"&amp;Tenor,BA12,Trigger)</f>
        <v>42150</v>
      </c>
      <c r="BA12" s="509">
        <f>_xll.qlCalendarAdvance(Calendar,BA11,AY12,"f",,Trigger)</f>
        <v>42152</v>
      </c>
      <c r="BB12" s="509">
        <f>_xll.qlInterestRateIndexMaturity(Currency&amp;"ibor"&amp;Tenor,BA12,Trigger)</f>
        <v>42244</v>
      </c>
      <c r="BC12" s="508">
        <f>_xll.qlIndexFixing($AC$5,AZ12,TRUE,_xll.ohTrigger(Trigger,Trigger3M))</f>
        <v>3.2550722131534073E-4</v>
      </c>
      <c r="BD12" s="508">
        <f>_xll.qlIndexFixing($BE$1,AZ12,TRUE,_xll.ohTrigger(Trigger,Trigger3M))</f>
        <v>-1.0878585247793862E-4</v>
      </c>
    </row>
    <row r="13" spans="1:57" s="137" customFormat="1" ht="11.25" customHeight="1" x14ac:dyDescent="0.2">
      <c r="A13" s="354" t="s">
        <v>249</v>
      </c>
      <c r="B13" s="471" t="str">
        <v>5M</v>
      </c>
      <c r="C13" s="357" t="str">
        <v>5M</v>
      </c>
      <c r="D13" s="356" t="str">
        <f t="shared" si="1"/>
        <v>5M</v>
      </c>
      <c r="E13" s="355">
        <f t="shared" si="2"/>
        <v>2</v>
      </c>
      <c r="F13" s="356" t="s">
        <v>15</v>
      </c>
      <c r="G13" s="357" t="b">
        <v>1</v>
      </c>
      <c r="H13" s="358" t="s">
        <v>51</v>
      </c>
      <c r="I13" s="475">
        <v>5.0000000000000001E-4</v>
      </c>
      <c r="J13" s="478" t="str">
        <f t="shared" si="10"/>
        <v>EUR_CURVE_DEP3M_5M</v>
      </c>
      <c r="K13" s="430" t="str">
        <f>IFERROR(_xll.qlDepositRateHelper2(,IF(DataSelect="Reference",$I13,$J13),IF(RIGHT($D13,1)="N","1D",$D13),$E13,Calendar,$F13,$G13,$H13,,_xll.ohTrigger(Trigger,DataSelect)),"--")</f>
        <v>obj_00b96#0004</v>
      </c>
      <c r="L13" s="355" t="b">
        <f t="shared" si="8"/>
        <v>1</v>
      </c>
      <c r="M13" s="144"/>
      <c r="N13" s="414" t="str">
        <f t="shared" si="3"/>
        <v>DP</v>
      </c>
      <c r="O13" s="414" t="str">
        <f t="shared" si="4"/>
        <v>5M</v>
      </c>
      <c r="P13" s="415" t="str">
        <f t="shared" si="9"/>
        <v>obj_00b96#0004</v>
      </c>
      <c r="Q13" s="157" t="b">
        <f t="shared" si="9"/>
        <v>1</v>
      </c>
      <c r="R13" s="415">
        <v>1</v>
      </c>
      <c r="S13" s="415">
        <v>1</v>
      </c>
      <c r="T13" s="157" t="str">
        <v>obj_00b96</v>
      </c>
      <c r="U13" s="157" t="str">
        <f>_xll.qlRateHelperQuoteName(T13)</f>
        <v/>
      </c>
      <c r="V13" s="500">
        <f>_xll.qlRateHelperRate(T13,_xll.ohTrigger(Trigger,Trigger3M))</f>
        <v>5.0000000000000001E-4</v>
      </c>
      <c r="W13" s="412" t="str">
        <f>IFERROR(_xll.qlFuturesRateHelperConvexityAdjustment(T13,Trigger),"--")</f>
        <v>--</v>
      </c>
      <c r="X13" s="158">
        <f>_xll.qlRateHelperEarliestDate(T13,Trigger)</f>
        <v>42138</v>
      </c>
      <c r="Y13" s="158">
        <f>_xll.qlRateHelperLatestDate(T13,Trigger)</f>
        <v>42291</v>
      </c>
      <c r="Z13" s="320">
        <v>4.846511209079796E-4</v>
      </c>
      <c r="AD13" s="324"/>
      <c r="AN13" s="511">
        <v>12</v>
      </c>
      <c r="AO13" s="511" t="str">
        <f t="shared" si="5"/>
        <v>X15F</v>
      </c>
      <c r="AP13" s="511" t="str">
        <f t="shared" si="0"/>
        <v>EUR12X15F=ICAP</v>
      </c>
      <c r="AQ13" s="512" t="e">
        <f>_xll.RtGet("IDN",AP13,$AQ$1)/100</f>
        <v>#VALUE!</v>
      </c>
      <c r="AR13" s="512" t="e">
        <f>_xll.RtGet("IDN",AP13,$AR$1)/100</f>
        <v>#VALUE!</v>
      </c>
      <c r="AS13" s="512" t="e">
        <f t="shared" si="6"/>
        <v>#VALUE!</v>
      </c>
      <c r="AT13" s="513">
        <f>_xll.qlInterestRateIndexFixingDate($AC$5,AU13)</f>
        <v>42502</v>
      </c>
      <c r="AU13" s="513">
        <f>_xll.qlCalendarAdvance(Calendar,Settlementdate,AN13&amp;"M","mf",TRUE,Trigger)</f>
        <v>42506</v>
      </c>
      <c r="AV13" s="512">
        <f>_xll.qlIndexFixing($AC$5,AT13,,_xll.ohTrigger(Trigger,Trigger3M))</f>
        <v>1.5261675282757963E-4</v>
      </c>
      <c r="AW13" s="514" t="e">
        <f t="shared" si="7"/>
        <v>#VALUE!</v>
      </c>
      <c r="AY13" s="507" t="s">
        <v>211</v>
      </c>
      <c r="AZ13" s="509">
        <f>_xll.qlInterestRateIndexFixingDate(Currency&amp;"ibor"&amp;Tenor,BA13,Trigger)</f>
        <v>42151</v>
      </c>
      <c r="BA13" s="509">
        <f>_xll.qlCalendarAdvance(Calendar,BA12,AY13,"f",,Trigger)</f>
        <v>42153</v>
      </c>
      <c r="BB13" s="509">
        <f>_xll.qlInterestRateIndexMaturity(Currency&amp;"ibor"&amp;Tenor,BA13,Trigger)</f>
        <v>42247</v>
      </c>
      <c r="BC13" s="508">
        <f>_xll.qlIndexFixing($AC$5,AZ13,TRUE,_xll.ohTrigger(Trigger,Trigger3M))</f>
        <v>3.5472085815562441E-4</v>
      </c>
      <c r="BD13" s="508">
        <f>_xll.qlIndexFixing($BE$1,AZ13,TRUE,_xll.ohTrigger(Trigger,Trigger3M))</f>
        <v>-1.0370148326225504E-4</v>
      </c>
    </row>
    <row r="14" spans="1:57" s="137" customFormat="1" ht="11.25" customHeight="1" x14ac:dyDescent="0.2">
      <c r="A14" s="354" t="s">
        <v>249</v>
      </c>
      <c r="B14" s="471" t="str">
        <v>6M</v>
      </c>
      <c r="C14" s="357" t="str">
        <v>6M</v>
      </c>
      <c r="D14" s="356" t="str">
        <f t="shared" si="1"/>
        <v>6M</v>
      </c>
      <c r="E14" s="355">
        <f t="shared" si="2"/>
        <v>2</v>
      </c>
      <c r="F14" s="356" t="s">
        <v>15</v>
      </c>
      <c r="G14" s="357" t="b">
        <v>1</v>
      </c>
      <c r="H14" s="358" t="s">
        <v>51</v>
      </c>
      <c r="I14" s="475">
        <v>8.9999999999999998E-4</v>
      </c>
      <c r="J14" s="478" t="str">
        <f t="shared" si="10"/>
        <v>EUR_CURVE_DEP3M_6M</v>
      </c>
      <c r="K14" s="430" t="str">
        <f>IFERROR(_xll.qlDepositRateHelper2(,IF(DataSelect="Reference",$I14,$J14),IF(RIGHT($D14,1)="N","1D",$D14),$E14,Calendar,$F14,$G14,$H14,,_xll.ohTrigger(Trigger,DataSelect)),"--")</f>
        <v>obj_00b94#0004</v>
      </c>
      <c r="L14" s="355" t="b">
        <f t="shared" si="8"/>
        <v>1</v>
      </c>
      <c r="M14" s="144"/>
      <c r="N14" s="414" t="str">
        <f t="shared" si="3"/>
        <v>DP</v>
      </c>
      <c r="O14" s="414" t="str">
        <f t="shared" si="4"/>
        <v>6M</v>
      </c>
      <c r="P14" s="415" t="str">
        <f t="shared" si="9"/>
        <v>obj_00b94#0004</v>
      </c>
      <c r="Q14" s="157" t="b">
        <f t="shared" si="9"/>
        <v>1</v>
      </c>
      <c r="R14" s="415">
        <v>1</v>
      </c>
      <c r="S14" s="415">
        <v>1</v>
      </c>
      <c r="T14" s="157" t="str">
        <v>obj_00b94</v>
      </c>
      <c r="U14" s="157" t="str">
        <f>_xll.qlRateHelperQuoteName(T14)</f>
        <v/>
      </c>
      <c r="V14" s="500">
        <f>_xll.qlRateHelperRate(T14,_xll.ohTrigger(Trigger,Trigger3M))</f>
        <v>8.9999999999999998E-4</v>
      </c>
      <c r="W14" s="412" t="str">
        <f>IFERROR(_xll.qlFuturesRateHelperConvexityAdjustment(T14,Trigger),"--")</f>
        <v>--</v>
      </c>
      <c r="X14" s="158">
        <f>_xll.qlRateHelperEarliestDate(T14,Trigger)</f>
        <v>42138</v>
      </c>
      <c r="Y14" s="158">
        <f>_xll.qlRateHelperLatestDate(T14,Trigger)</f>
        <v>42324</v>
      </c>
      <c r="Z14" s="320">
        <v>8.8963944037231111E-4</v>
      </c>
      <c r="AD14" s="324"/>
      <c r="AY14" s="507" t="s">
        <v>211</v>
      </c>
      <c r="AZ14" s="509">
        <f>_xll.qlInterestRateIndexFixingDate(Currency&amp;"ibor"&amp;Tenor,BA14,Trigger)</f>
        <v>42152</v>
      </c>
      <c r="BA14" s="509">
        <f>_xll.qlCalendarAdvance(Calendar,BA13,AY14,"f",,Trigger)</f>
        <v>42156</v>
      </c>
      <c r="BB14" s="509">
        <f>_xll.qlInterestRateIndexMaturity(Currency&amp;"ibor"&amp;Tenor,BA14,Trigger)</f>
        <v>42248</v>
      </c>
      <c r="BC14" s="508">
        <f>_xll.qlIndexFixing($AC$5,AZ14,TRUE,_xll.ohTrigger(Trigger,Trigger3M))</f>
        <v>3.954368972356749E-4</v>
      </c>
      <c r="BD14" s="508">
        <f>_xll.qlIndexFixing($BE$1,AZ14,TRUE,_xll.ohTrigger(Trigger,Trigger3M))</f>
        <v>-8.5662604157925017E-5</v>
      </c>
    </row>
    <row r="15" spans="1:57" s="137" customFormat="1" ht="11.25" customHeight="1" x14ac:dyDescent="0.2">
      <c r="A15" s="354" t="s">
        <v>249</v>
      </c>
      <c r="B15" s="471" t="str">
        <v>7M</v>
      </c>
      <c r="C15" s="357" t="str">
        <v>#20151216</v>
      </c>
      <c r="D15" s="356" t="str">
        <f t="shared" si="1"/>
        <v>#20151216</v>
      </c>
      <c r="E15" s="355">
        <f t="shared" si="2"/>
        <v>2</v>
      </c>
      <c r="F15" s="356" t="s">
        <v>15</v>
      </c>
      <c r="G15" s="357" t="b">
        <v>1</v>
      </c>
      <c r="H15" s="358" t="s">
        <v>51</v>
      </c>
      <c r="I15" s="475">
        <v>1.00322581E-3</v>
      </c>
      <c r="J15" s="478" t="str">
        <f t="shared" si="10"/>
        <v>EUR_CURVE_DEP3M_7M</v>
      </c>
      <c r="K15" s="430" t="str">
        <f>IFERROR(_xll.qlDepositRateHelper2(,IF(DataSelect="Reference",$I15,$J15),IF(RIGHT($D15,1)="N","1D",$D15),$E15,Calendar,$F15,$G15,$H15,,_xll.ohTrigger(Trigger,DataSelect)),"--")</f>
        <v>--</v>
      </c>
      <c r="L15" s="355" t="b">
        <f t="shared" si="8"/>
        <v>0</v>
      </c>
      <c r="M15" s="144"/>
      <c r="N15" s="414" t="str">
        <f t="shared" si="3"/>
        <v>DP</v>
      </c>
      <c r="O15" s="414" t="str">
        <f t="shared" si="4"/>
        <v>#20151216</v>
      </c>
      <c r="P15" s="415" t="str">
        <f t="shared" si="9"/>
        <v>--</v>
      </c>
      <c r="Q15" s="157" t="b">
        <f t="shared" si="9"/>
        <v>0</v>
      </c>
      <c r="R15" s="415">
        <v>1</v>
      </c>
      <c r="S15" s="415">
        <v>1</v>
      </c>
      <c r="T15" s="157" t="str">
        <v>obj_00b9c</v>
      </c>
      <c r="U15" s="157" t="str">
        <f>_xll.qlRateHelperQuoteName(T15)</f>
        <v/>
      </c>
      <c r="V15" s="500">
        <f>_xll.qlRateHelperRate(T15,_xll.ohTrigger(Trigger,Trigger3M))</f>
        <v>2.9999999999974492E-5</v>
      </c>
      <c r="W15" s="412">
        <f>IFERROR(_xll.qlFuturesRateHelperConvexityAdjustment(T15,Trigger),"--")</f>
        <v>0</v>
      </c>
      <c r="X15" s="158">
        <f>_xll.qlRateHelperEarliestDate(T15,Trigger)</f>
        <v>42354</v>
      </c>
      <c r="Y15" s="158">
        <f>_xll.qlRateHelperLatestDate(T15,Trigger)</f>
        <v>42445</v>
      </c>
      <c r="Z15" s="320">
        <v>5.8295516443393957E-4</v>
      </c>
      <c r="AD15" s="324"/>
      <c r="AY15" s="507" t="s">
        <v>211</v>
      </c>
      <c r="AZ15" s="509">
        <f>_xll.qlInterestRateIndexFixingDate(Currency&amp;"ibor"&amp;Tenor,BA15,Trigger)</f>
        <v>42153</v>
      </c>
      <c r="BA15" s="509">
        <f>_xll.qlCalendarAdvance(Calendar,BA14,AY15,"f",,Trigger)</f>
        <v>42157</v>
      </c>
      <c r="BB15" s="509">
        <f>_xll.qlInterestRateIndexMaturity(Currency&amp;"ibor"&amp;Tenor,BA15,Trigger)</f>
        <v>42249</v>
      </c>
      <c r="BC15" s="508">
        <f>_xll.qlIndexFixing($AC$5,AZ15,TRUE,_xll.ohTrigger(Trigger,Trigger3M))</f>
        <v>4.131289080233636E-4</v>
      </c>
      <c r="BD15" s="508">
        <f>_xll.qlIndexFixing($BE$1,AZ15,TRUE,_xll.ohTrigger(Trigger,Trigger3M))</f>
        <v>-8.1519710459824736E-5</v>
      </c>
    </row>
    <row r="16" spans="1:57" s="137" customFormat="1" ht="11.25" customHeight="1" x14ac:dyDescent="0.2">
      <c r="A16" s="354" t="s">
        <v>249</v>
      </c>
      <c r="B16" s="471" t="str">
        <v>8M</v>
      </c>
      <c r="C16" s="357" t="e">
        <v>#N/A</v>
      </c>
      <c r="D16" s="356" t="e">
        <f t="shared" si="1"/>
        <v>#N/A</v>
      </c>
      <c r="E16" s="355" t="e">
        <f t="shared" si="2"/>
        <v>#N/A</v>
      </c>
      <c r="F16" s="356" t="s">
        <v>15</v>
      </c>
      <c r="G16" s="357" t="b">
        <v>1</v>
      </c>
      <c r="H16" s="358" t="s">
        <v>51</v>
      </c>
      <c r="I16" s="475" t="e">
        <v>#N/A</v>
      </c>
      <c r="J16" s="478" t="str">
        <f t="shared" si="10"/>
        <v>EUR_CURVE_DEP3M_8M</v>
      </c>
      <c r="K16" s="430" t="str">
        <f>IFERROR(_xll.qlDepositRateHelper2(,IF(DataSelect="Reference",$I16,$J16),IF(RIGHT($D16,1)="N","1D",$D16),$E16,Calendar,$F16,$G16,$H16,,_xll.ohTrigger(Trigger,DataSelect)),"--")</f>
        <v>--</v>
      </c>
      <c r="L16" s="355" t="b">
        <f t="shared" si="8"/>
        <v>0</v>
      </c>
      <c r="M16" s="144"/>
      <c r="N16" s="414" t="str">
        <f t="shared" si="3"/>
        <v>DP</v>
      </c>
      <c r="O16" s="414" t="e">
        <f t="shared" si="4"/>
        <v>#N/A</v>
      </c>
      <c r="P16" s="415" t="str">
        <f t="shared" si="9"/>
        <v>--</v>
      </c>
      <c r="Q16" s="157" t="b">
        <f t="shared" si="9"/>
        <v>0</v>
      </c>
      <c r="R16" s="415">
        <v>1</v>
      </c>
      <c r="S16" s="415">
        <v>1</v>
      </c>
      <c r="T16" s="157" t="str">
        <v>obj_00b8f</v>
      </c>
      <c r="U16" s="157" t="str">
        <f>_xll.qlRateHelperQuoteName(T16)</f>
        <v/>
      </c>
      <c r="V16" s="500">
        <f>_xll.qlRateHelperRate(T16,_xll.ohTrigger(Trigger,Trigger3M))</f>
        <v>1.3250000000007451E-4</v>
      </c>
      <c r="W16" s="412">
        <f>IFERROR(_xll.qlFuturesRateHelperConvexityAdjustment(T16,Trigger),"--")</f>
        <v>-2.5000000000000002E-6</v>
      </c>
      <c r="X16" s="158">
        <f>_xll.qlRateHelperEarliestDate(T16,Trigger)</f>
        <v>42445</v>
      </c>
      <c r="Y16" s="158">
        <f>_xll.qlRateHelperLatestDate(T16,Trigger)</f>
        <v>42537</v>
      </c>
      <c r="Z16" s="320">
        <v>4.8003052890436068E-4</v>
      </c>
      <c r="AD16" s="324"/>
      <c r="AY16" s="507" t="s">
        <v>211</v>
      </c>
      <c r="AZ16" s="509">
        <f>_xll.qlInterestRateIndexFixingDate(Currency&amp;"ibor"&amp;Tenor,BA16,Trigger)</f>
        <v>42156</v>
      </c>
      <c r="BA16" s="509">
        <f>_xll.qlCalendarAdvance(Calendar,BA15,AY16,"f",,Trigger)</f>
        <v>42158</v>
      </c>
      <c r="BB16" s="509">
        <f>_xll.qlInterestRateIndexMaturity(Currency&amp;"ibor"&amp;Tenor,BA16,Trigger)</f>
        <v>42250</v>
      </c>
      <c r="BC16" s="508">
        <f>_xll.qlIndexFixing($AC$5,AZ16,TRUE,_xll.ohTrigger(Trigger,Trigger3M))</f>
        <v>4.3090475779724051E-4</v>
      </c>
      <c r="BD16" s="508">
        <f>_xll.qlIndexFixing($BE$1,AZ16,TRUE,_xll.ohTrigger(Trigger,Trigger3M))</f>
        <v>-7.7409776157371979E-5</v>
      </c>
    </row>
    <row r="17" spans="1:56" s="137" customFormat="1" ht="11.25" customHeight="1" x14ac:dyDescent="0.2">
      <c r="A17" s="354" t="s">
        <v>249</v>
      </c>
      <c r="B17" s="471" t="str">
        <v>9M</v>
      </c>
      <c r="C17" s="357" t="e">
        <v>#N/A</v>
      </c>
      <c r="D17" s="356" t="e">
        <f t="shared" si="1"/>
        <v>#N/A</v>
      </c>
      <c r="E17" s="355" t="e">
        <f t="shared" si="2"/>
        <v>#N/A</v>
      </c>
      <c r="F17" s="356" t="s">
        <v>15</v>
      </c>
      <c r="G17" s="357" t="b">
        <v>1</v>
      </c>
      <c r="H17" s="358" t="s">
        <v>51</v>
      </c>
      <c r="I17" s="475" t="e">
        <v>#N/A</v>
      </c>
      <c r="J17" s="478" t="str">
        <f t="shared" si="10"/>
        <v>EUR_CURVE_DEP3M_9M</v>
      </c>
      <c r="K17" s="430" t="str">
        <f>IFERROR(_xll.qlDepositRateHelper2(,IF(DataSelect="Reference",$I17,$J17),IF(RIGHT($D17,1)="N","1D",$D17),$E17,Calendar,$F17,$G17,$H17,,_xll.ohTrigger(Trigger,DataSelect)),"--")</f>
        <v>--</v>
      </c>
      <c r="L17" s="355" t="b">
        <f t="shared" si="8"/>
        <v>0</v>
      </c>
      <c r="M17" s="144"/>
      <c r="N17" s="414" t="str">
        <f t="shared" si="3"/>
        <v>DP</v>
      </c>
      <c r="O17" s="414" t="e">
        <f t="shared" si="4"/>
        <v>#N/A</v>
      </c>
      <c r="P17" s="415" t="str">
        <f t="shared" si="9"/>
        <v>--</v>
      </c>
      <c r="Q17" s="157" t="b">
        <f t="shared" si="9"/>
        <v>0</v>
      </c>
      <c r="R17" s="415">
        <v>1</v>
      </c>
      <c r="S17" s="415">
        <v>1</v>
      </c>
      <c r="T17" s="157" t="str">
        <v>obj_00b80</v>
      </c>
      <c r="U17" s="157" t="str">
        <f>_xll.qlRateHelperQuoteName(T17)</f>
        <v/>
      </c>
      <c r="V17" s="500">
        <f>_xll.qlRateHelperRate(T17,_xll.ohTrigger(Trigger,Trigger3M))</f>
        <v>1.7750000000003624E-4</v>
      </c>
      <c r="W17" s="412">
        <f>IFERROR(_xll.qlFuturesRateHelperConvexityAdjustment(T17,Trigger),"--")</f>
        <v>-2.5000000000000002E-6</v>
      </c>
      <c r="X17" s="158">
        <f>_xll.qlRateHelperEarliestDate(T17,Trigger)</f>
        <v>42536</v>
      </c>
      <c r="Y17" s="158">
        <f>_xll.qlRateHelperLatestDate(T17,Trigger)</f>
        <v>42628</v>
      </c>
      <c r="Z17" s="320">
        <v>4.2482955289124374E-4</v>
      </c>
      <c r="AD17" s="324"/>
      <c r="AY17" s="507" t="s">
        <v>211</v>
      </c>
      <c r="AZ17" s="509">
        <f>_xll.qlInterestRateIndexFixingDate(Currency&amp;"ibor"&amp;Tenor,BA17,Trigger)</f>
        <v>42157</v>
      </c>
      <c r="BA17" s="509">
        <f>_xll.qlCalendarAdvance(Calendar,BA16,AY17,"f",,Trigger)</f>
        <v>42159</v>
      </c>
      <c r="BB17" s="509">
        <f>_xll.qlInterestRateIndexMaturity(Currency&amp;"ibor"&amp;Tenor,BA17,Trigger)</f>
        <v>42251</v>
      </c>
      <c r="BC17" s="508">
        <f>_xll.qlIndexFixing($AC$5,AZ17,TRUE,_xll.ohTrigger(Trigger,Trigger3M))</f>
        <v>4.4876444770073888E-4</v>
      </c>
      <c r="BD17" s="508">
        <f>_xll.qlIndexFixing($BE$1,AZ17,TRUE,_xll.ohTrigger(Trigger,Trigger3M))</f>
        <v>-7.3334766190516617E-5</v>
      </c>
    </row>
    <row r="18" spans="1:56" s="137" customFormat="1" ht="11.25" customHeight="1" x14ac:dyDescent="0.2">
      <c r="A18" s="354" t="s">
        <v>249</v>
      </c>
      <c r="B18" s="471" t="str">
        <v>10M</v>
      </c>
      <c r="C18" s="357" t="e">
        <v>#N/A</v>
      </c>
      <c r="D18" s="356" t="e">
        <f t="shared" si="1"/>
        <v>#N/A</v>
      </c>
      <c r="E18" s="355" t="e">
        <f t="shared" si="2"/>
        <v>#N/A</v>
      </c>
      <c r="F18" s="356" t="s">
        <v>15</v>
      </c>
      <c r="G18" s="357" t="b">
        <v>1</v>
      </c>
      <c r="H18" s="358" t="s">
        <v>51</v>
      </c>
      <c r="I18" s="475" t="e">
        <v>#N/A</v>
      </c>
      <c r="J18" s="478" t="str">
        <f t="shared" si="10"/>
        <v>EUR_CURVE_DEP3M_10M</v>
      </c>
      <c r="K18" s="430" t="str">
        <f>IFERROR(_xll.qlDepositRateHelper2(,IF(DataSelect="Reference",$I18,$J18),IF(RIGHT($D18,1)="N","1D",$D18),$E18,Calendar,$F18,$G18,$H18,,_xll.ohTrigger(Trigger,DataSelect)),"--")</f>
        <v>--</v>
      </c>
      <c r="L18" s="355" t="b">
        <f t="shared" si="8"/>
        <v>0</v>
      </c>
      <c r="M18" s="146"/>
      <c r="N18" s="414" t="str">
        <f t="shared" si="3"/>
        <v>DP</v>
      </c>
      <c r="O18" s="414" t="e">
        <f t="shared" si="4"/>
        <v>#N/A</v>
      </c>
      <c r="P18" s="415" t="str">
        <f t="shared" si="9"/>
        <v>--</v>
      </c>
      <c r="Q18" s="157" t="b">
        <f t="shared" si="9"/>
        <v>0</v>
      </c>
      <c r="R18" s="415">
        <v>1</v>
      </c>
      <c r="S18" s="415">
        <v>1</v>
      </c>
      <c r="T18" s="157" t="str">
        <v>obj_00b65</v>
      </c>
      <c r="U18" s="157" t="str">
        <f>_xll.qlRateHelperQuoteName(T18)</f>
        <v/>
      </c>
      <c r="V18" s="500">
        <f>_xll.qlRateHelperRate(T18,_xll.ohTrigger(Trigger,Trigger3M))</f>
        <v>3.7499999999990319E-4</v>
      </c>
      <c r="W18" s="412">
        <f>IFERROR(_xll.qlFuturesRateHelperConvexityAdjustment(T18,Trigger),"--")</f>
        <v>0</v>
      </c>
      <c r="X18" s="158">
        <f>_xll.qlRateHelperEarliestDate(T18,Trigger)</f>
        <v>42634</v>
      </c>
      <c r="Y18" s="158">
        <f>_xll.qlRateHelperLatestDate(T18,Trigger)</f>
        <v>42725</v>
      </c>
      <c r="Z18" s="320">
        <v>4.1755223160442836E-4</v>
      </c>
      <c r="AD18" s="333"/>
      <c r="AY18" s="507" t="s">
        <v>211</v>
      </c>
      <c r="AZ18" s="509">
        <f>_xll.qlInterestRateIndexFixingDate(Currency&amp;"ibor"&amp;Tenor,BA18,Trigger)</f>
        <v>42158</v>
      </c>
      <c r="BA18" s="509">
        <f>_xll.qlCalendarAdvance(Calendar,BA17,AY18,"f",,Trigger)</f>
        <v>42160</v>
      </c>
      <c r="BB18" s="509">
        <f>_xll.qlInterestRateIndexMaturity(Currency&amp;"ibor"&amp;Tenor,BA18,Trigger)</f>
        <v>42254</v>
      </c>
      <c r="BC18" s="508">
        <f>_xll.qlIndexFixing($AC$5,AZ18,TRUE,_xll.ohTrigger(Trigger,Trigger3M))</f>
        <v>4.7388508750695687E-4</v>
      </c>
      <c r="BD18" s="508">
        <f>_xll.qlIndexFixing($BE$1,AZ18,TRUE,_xll.ohTrigger(Trigger,Trigger3M))</f>
        <v>-6.9683032538223936E-5</v>
      </c>
    </row>
    <row r="19" spans="1:56" s="137" customFormat="1" ht="11.25" customHeight="1" x14ac:dyDescent="0.2">
      <c r="A19" s="354" t="s">
        <v>249</v>
      </c>
      <c r="B19" s="471" t="str">
        <v>11M</v>
      </c>
      <c r="C19" s="357" t="e">
        <v>#N/A</v>
      </c>
      <c r="D19" s="356" t="e">
        <f t="shared" si="1"/>
        <v>#N/A</v>
      </c>
      <c r="E19" s="355" t="e">
        <f t="shared" si="2"/>
        <v>#N/A</v>
      </c>
      <c r="F19" s="356" t="s">
        <v>15</v>
      </c>
      <c r="G19" s="357" t="b">
        <v>1</v>
      </c>
      <c r="H19" s="358" t="s">
        <v>51</v>
      </c>
      <c r="I19" s="475" t="e">
        <v>#N/A</v>
      </c>
      <c r="J19" s="478" t="str">
        <f t="shared" si="10"/>
        <v>EUR_CURVE_DEP3M_11M</v>
      </c>
      <c r="K19" s="430" t="str">
        <f>IFERROR(_xll.qlDepositRateHelper2(,IF(DataSelect="Reference",$I19,$J19),IF(RIGHT($D19,1)="N","1D",$D19),$E19,Calendar,$F19,$G19,$H19,,_xll.ohTrigger(Trigger,DataSelect)),"--")</f>
        <v>--</v>
      </c>
      <c r="L19" s="355" t="b">
        <f t="shared" si="8"/>
        <v>0</v>
      </c>
      <c r="M19" s="144"/>
      <c r="N19" s="414" t="str">
        <f t="shared" si="3"/>
        <v>DP</v>
      </c>
      <c r="O19" s="414" t="e">
        <f t="shared" si="4"/>
        <v>#N/A</v>
      </c>
      <c r="P19" s="415" t="str">
        <f t="shared" si="9"/>
        <v>--</v>
      </c>
      <c r="Q19" s="157" t="b">
        <f t="shared" si="9"/>
        <v>0</v>
      </c>
      <c r="R19" s="415">
        <v>1</v>
      </c>
      <c r="S19" s="415">
        <v>1</v>
      </c>
      <c r="T19" s="157" t="str">
        <v>obj_00b88</v>
      </c>
      <c r="U19" s="157" t="str">
        <f>_xll.qlRateHelperQuoteName(T19)</f>
        <v/>
      </c>
      <c r="V19" s="500">
        <f>_xll.qlRateHelperRate(T19,_xll.ohTrigger(Trigger,Trigger3M))</f>
        <v>6.7249999999996479E-4</v>
      </c>
      <c r="W19" s="412">
        <f>IFERROR(_xll.qlFuturesRateHelperConvexityAdjustment(T19,Trigger),"--")</f>
        <v>0</v>
      </c>
      <c r="X19" s="158">
        <f>_xll.qlRateHelperEarliestDate(T19,Trigger)</f>
        <v>42725</v>
      </c>
      <c r="Y19" s="158">
        <f>_xll.qlRateHelperLatestDate(T19,Trigger)</f>
        <v>42815</v>
      </c>
      <c r="Z19" s="320">
        <v>4.5257545129796654E-4</v>
      </c>
      <c r="AD19" s="333"/>
      <c r="AY19" s="507" t="s">
        <v>211</v>
      </c>
      <c r="AZ19" s="509">
        <f>_xll.qlInterestRateIndexFixingDate(Currency&amp;"ibor"&amp;Tenor,BA19,Trigger)</f>
        <v>42159</v>
      </c>
      <c r="BA19" s="509">
        <f>_xll.qlCalendarAdvance(Calendar,BA18,AY19,"f",,Trigger)</f>
        <v>42163</v>
      </c>
      <c r="BB19" s="509">
        <f>_xll.qlInterestRateIndexMaturity(Currency&amp;"ibor"&amp;Tenor,BA19,Trigger)</f>
        <v>42255</v>
      </c>
      <c r="BC19" s="508">
        <f>_xll.qlIndexFixing($AC$5,AZ19,TRUE,_xll.ohTrigger(Trigger,Trigger3M))</f>
        <v>5.0263862498613264E-4</v>
      </c>
      <c r="BD19" s="508">
        <f>_xll.qlIndexFixing($BE$1,AZ19,TRUE,_xll.ohTrigger(Trigger,Trigger3M))</f>
        <v>-5.7423903864158326E-5</v>
      </c>
    </row>
    <row r="20" spans="1:56" s="137" customFormat="1" ht="11.25" customHeight="1" x14ac:dyDescent="0.2">
      <c r="A20" s="360" t="s">
        <v>249</v>
      </c>
      <c r="B20" s="472" t="str">
        <v>12M</v>
      </c>
      <c r="C20" s="363" t="e">
        <v>#N/A</v>
      </c>
      <c r="D20" s="362" t="e">
        <f t="shared" si="1"/>
        <v>#N/A</v>
      </c>
      <c r="E20" s="361" t="e">
        <f t="shared" si="2"/>
        <v>#N/A</v>
      </c>
      <c r="F20" s="362" t="s">
        <v>15</v>
      </c>
      <c r="G20" s="363" t="b">
        <v>1</v>
      </c>
      <c r="H20" s="364" t="s">
        <v>51</v>
      </c>
      <c r="I20" s="476" t="e">
        <v>#N/A</v>
      </c>
      <c r="J20" s="479" t="str">
        <f t="shared" si="10"/>
        <v>EUR_CURVE_DEP3M_12M</v>
      </c>
      <c r="K20" s="431" t="str">
        <f>IFERROR(_xll.qlDepositRateHelper2(,IF(DataSelect="Reference",$I20,$J20),IF(RIGHT($D20,1)="N","1D",$D20),$E20,Calendar,$F20,$G20,$H20,,_xll.ohTrigger(Trigger,DataSelect)),"--")</f>
        <v>--</v>
      </c>
      <c r="L20" s="361" t="b">
        <f t="shared" si="8"/>
        <v>0</v>
      </c>
      <c r="M20" s="144"/>
      <c r="N20" s="416" t="str">
        <f t="shared" ref="N20:N27" si="11">A23</f>
        <v>SF</v>
      </c>
      <c r="O20" s="416" t="str">
        <f t="shared" ref="O20:O27" si="12">E23</f>
        <v>Z5</v>
      </c>
      <c r="P20" s="417" t="str">
        <f>K23</f>
        <v>obj_00b9c#0003</v>
      </c>
      <c r="Q20" s="155" t="b">
        <f>L23</f>
        <v>1</v>
      </c>
      <c r="R20" s="401">
        <v>1</v>
      </c>
      <c r="S20" s="401">
        <v>1</v>
      </c>
      <c r="T20" s="157" t="str">
        <v>obj_00b78</v>
      </c>
      <c r="U20" s="157" t="str">
        <f>_xll.qlRateHelperQuoteName(T20)</f>
        <v/>
      </c>
      <c r="V20" s="500">
        <f>_xll.qlRateHelperRate(T20,_xll.ohTrigger(Trigger,Trigger3M))</f>
        <v>9.3999999999994446E-4</v>
      </c>
      <c r="W20" s="412">
        <f>IFERROR(_xll.qlFuturesRateHelperConvexityAdjustment(T20,Trigger),"--")</f>
        <v>1.7500000000000002E-5</v>
      </c>
      <c r="X20" s="158">
        <f>_xll.qlRateHelperEarliestDate(T20,Trigger)</f>
        <v>42809</v>
      </c>
      <c r="Y20" s="158">
        <f>_xll.qlRateHelperLatestDate(T20,Trigger)</f>
        <v>42901</v>
      </c>
      <c r="Z20" s="320">
        <v>5.1069605871453556E-4</v>
      </c>
      <c r="AD20" s="333"/>
      <c r="AY20" s="507" t="s">
        <v>211</v>
      </c>
      <c r="AZ20" s="509">
        <f>_xll.qlInterestRateIndexFixingDate(Currency&amp;"ibor"&amp;Tenor,BA20,Trigger)</f>
        <v>42160</v>
      </c>
      <c r="BA20" s="509">
        <f>_xll.qlCalendarAdvance(Calendar,BA19,AY20,"f",,Trigger)</f>
        <v>42164</v>
      </c>
      <c r="BB20" s="509">
        <f>_xll.qlInterestRateIndexMaturity(Currency&amp;"ibor"&amp;Tenor,BA20,Trigger)</f>
        <v>42256</v>
      </c>
      <c r="BC20" s="508">
        <f>_xll.qlIndexFixing($AC$5,AZ20,TRUE,_xll.ohTrigger(Trigger,Trigger3M))</f>
        <v>5.1546469533715188E-4</v>
      </c>
      <c r="BD20" s="508">
        <f>_xll.qlIndexFixing($BE$1,AZ20,TRUE,_xll.ohTrigger(Trigger,Trigger3M))</f>
        <v>-5.3553625037604675E-5</v>
      </c>
    </row>
    <row r="21" spans="1:56" s="137" customFormat="1" ht="11.25" customHeight="1" x14ac:dyDescent="0.2">
      <c r="A21" s="145"/>
      <c r="B21" s="145"/>
      <c r="C21" s="145"/>
      <c r="D21" s="145"/>
      <c r="E21" s="145"/>
      <c r="F21" s="145"/>
      <c r="G21" s="145"/>
      <c r="H21" s="145"/>
      <c r="I21" s="145"/>
      <c r="J21" s="145"/>
      <c r="K21" s="145"/>
      <c r="L21" s="147"/>
      <c r="M21" s="144"/>
      <c r="N21" s="414" t="str">
        <f t="shared" si="11"/>
        <v>SF</v>
      </c>
      <c r="O21" s="414" t="str">
        <f t="shared" si="12"/>
        <v>H6</v>
      </c>
      <c r="P21" s="418" t="str">
        <f t="shared" ref="P21:Q27" si="13">K24</f>
        <v>obj_00b8f#0003</v>
      </c>
      <c r="Q21" s="157" t="b">
        <f t="shared" si="13"/>
        <v>1</v>
      </c>
      <c r="R21" s="415">
        <v>1</v>
      </c>
      <c r="S21" s="415">
        <v>1</v>
      </c>
      <c r="T21" s="157" t="str">
        <v>obj_00b87</v>
      </c>
      <c r="U21" s="157" t="str">
        <f>_xll.qlRateHelperQuoteName(T21)</f>
        <v/>
      </c>
      <c r="V21" s="500">
        <f>_xll.qlRateHelperRate(T21,_xll.ohTrigger(Trigger,Trigger3M))</f>
        <v>1.6300000000000002E-3</v>
      </c>
      <c r="W21" s="412" t="str">
        <f>IFERROR(_xll.qlFuturesRateHelperConvexityAdjustment(T21,Trigger),"--")</f>
        <v>--</v>
      </c>
      <c r="X21" s="158">
        <f>_xll.qlRateHelperEarliestDate(T21,Trigger)</f>
        <v>42138</v>
      </c>
      <c r="Y21" s="158">
        <f>_xll.qlRateHelperLatestDate(T21,Trigger)</f>
        <v>43234</v>
      </c>
      <c r="Z21" s="320">
        <v>1.6224479084755872E-3</v>
      </c>
      <c r="AD21" s="333"/>
      <c r="AY21" s="507" t="s">
        <v>211</v>
      </c>
      <c r="AZ21" s="509">
        <f>_xll.qlInterestRateIndexFixingDate(Currency&amp;"ibor"&amp;Tenor,BA21,Trigger)</f>
        <v>42163</v>
      </c>
      <c r="BA21" s="509">
        <f>_xll.qlCalendarAdvance(Calendar,BA20,AY21,"f",,Trigger)</f>
        <v>42165</v>
      </c>
      <c r="BB21" s="509">
        <f>_xll.qlInterestRateIndexMaturity(Currency&amp;"ibor"&amp;Tenor,BA21,Trigger)</f>
        <v>42257</v>
      </c>
      <c r="BC21" s="508">
        <f>_xll.qlIndexFixing($AC$5,AZ21,TRUE,_xll.ohTrigger(Trigger,Trigger3M))</f>
        <v>5.2803377097135947E-4</v>
      </c>
      <c r="BD21" s="508">
        <f>_xll.qlIndexFixing($BE$1,AZ21,TRUE,_xll.ohTrigger(Trigger,Trigger3M))</f>
        <v>-4.9730441393587391E-5</v>
      </c>
    </row>
    <row r="22" spans="1:56" s="137" customFormat="1" ht="11.25" customHeight="1" x14ac:dyDescent="0.2">
      <c r="A22" s="383" t="s">
        <v>18</v>
      </c>
      <c r="B22" s="383"/>
      <c r="C22" s="117" t="s">
        <v>253</v>
      </c>
      <c r="D22" s="117" t="s">
        <v>254</v>
      </c>
      <c r="E22" s="117" t="s">
        <v>255</v>
      </c>
      <c r="F22" s="117" t="s">
        <v>36</v>
      </c>
      <c r="G22" s="117" t="s">
        <v>9</v>
      </c>
      <c r="H22" s="117" t="s">
        <v>259</v>
      </c>
      <c r="I22" s="117" t="s">
        <v>10</v>
      </c>
      <c r="J22" s="117" t="s">
        <v>260</v>
      </c>
      <c r="K22" s="117" t="s">
        <v>44</v>
      </c>
      <c r="L22" s="117" t="s">
        <v>48</v>
      </c>
      <c r="M22" s="144"/>
      <c r="N22" s="414" t="str">
        <f t="shared" si="11"/>
        <v>SF</v>
      </c>
      <c r="O22" s="414" t="str">
        <f t="shared" si="12"/>
        <v>M6</v>
      </c>
      <c r="P22" s="418" t="str">
        <f t="shared" si="13"/>
        <v>obj_00b80#0003</v>
      </c>
      <c r="Q22" s="157" t="b">
        <f t="shared" si="13"/>
        <v>1</v>
      </c>
      <c r="R22" s="415">
        <v>1</v>
      </c>
      <c r="S22" s="415">
        <v>1</v>
      </c>
      <c r="T22" s="157" t="str">
        <v>obj_00b8a</v>
      </c>
      <c r="U22" s="157" t="str">
        <f>_xll.qlRateHelperQuoteName(T22)</f>
        <v/>
      </c>
      <c r="V22" s="500">
        <f>_xll.qlRateHelperRate(T22,_xll.ohTrigger(Trigger,Trigger3M))</f>
        <v>2.5800000000000003E-3</v>
      </c>
      <c r="W22" s="412" t="str">
        <f>IFERROR(_xll.qlFuturesRateHelperConvexityAdjustment(T22,Trigger),"--")</f>
        <v>--</v>
      </c>
      <c r="X22" s="158">
        <f>_xll.qlRateHelperEarliestDate(T22,Trigger)</f>
        <v>42138</v>
      </c>
      <c r="Y22" s="158">
        <f>_xll.qlRateHelperLatestDate(T22,Trigger)</f>
        <v>43599</v>
      </c>
      <c r="Z22" s="320">
        <v>2.571719397448189E-3</v>
      </c>
      <c r="AD22" s="333"/>
      <c r="AY22" s="507" t="s">
        <v>211</v>
      </c>
      <c r="AZ22" s="509">
        <f>_xll.qlInterestRateIndexFixingDate(Currency&amp;"ibor"&amp;Tenor,BA22,Trigger)</f>
        <v>42164</v>
      </c>
      <c r="BA22" s="509">
        <f>_xll.qlCalendarAdvance(Calendar,BA21,AY22,"f",,Trigger)</f>
        <v>42166</v>
      </c>
      <c r="BB22" s="509">
        <f>_xll.qlInterestRateIndexMaturity(Currency&amp;"ibor"&amp;Tenor,BA22,Trigger)</f>
        <v>42258</v>
      </c>
      <c r="BC22" s="508">
        <f>_xll.qlIndexFixing($AC$5,AZ22,TRUE,_xll.ohTrigger(Trigger,Trigger3M))</f>
        <v>5.4034584941073751E-4</v>
      </c>
      <c r="BD22" s="508">
        <f>_xll.qlIndexFixing($BE$1,AZ22,TRUE,_xll.ohTrigger(Trigger,Trigger3M))</f>
        <v>-4.59564449343301E-5</v>
      </c>
    </row>
    <row r="23" spans="1:56" s="137" customFormat="1" ht="11.25" customHeight="1" x14ac:dyDescent="0.2">
      <c r="A23" s="368" t="s">
        <v>250</v>
      </c>
      <c r="B23" s="155" t="s">
        <v>256</v>
      </c>
      <c r="C23" s="483" t="str">
        <f t="array" ref="C23:C30">_xll.ohFilter(Quote!Q4:Q102,Quote!P4:P102="SF")</f>
        <v>Z5</v>
      </c>
      <c r="D23" s="370" t="str">
        <f t="array" ref="D23:D30">_xll.qlIMMcode(_xll.ohFilter(PastedValue!L2:L62,PastedValue!K2:K62="Sf"),Trigger)</f>
        <v>Z5</v>
      </c>
      <c r="E23" s="371" t="str">
        <f t="shared" ref="E23:E30" si="14">IF(DataSelect="Mx_Live",$C23,$D23)</f>
        <v>Z5</v>
      </c>
      <c r="F23" s="408">
        <f>_xll.qlIMMdate(E23,ImportedDate,Trigger)</f>
        <v>42354</v>
      </c>
      <c r="G23" s="480" t="str">
        <f t="shared" ref="G23:G30" si="15">PROPER(Currency)&amp;FamilyName&amp;Tenor</f>
        <v>Euribor3M</v>
      </c>
      <c r="H23" s="438">
        <f t="array" ref="H23:H30">_xll.ohFilter(PastedValue!R2:R62,PastedValue!K2:K62="Sf")</f>
        <v>99.997</v>
      </c>
      <c r="I23" s="384">
        <f>Quote!AP23/100</f>
        <v>0</v>
      </c>
      <c r="J23" s="494" t="str">
        <f t="shared" ref="J23:J30" si="16">Currency&amp;"_CURVE_FUT"&amp;Tenor&amp;"_"&amp;$C23</f>
        <v>EUR_CURVE_FUT3M_Z5</v>
      </c>
      <c r="K23" s="372" t="str">
        <f>IFERROR(_xll.qlFuturesRateHelper(,IF(DataSelect="Reference",$H23,$J23),B23,$E23,$G23,$I23,Permanent,Trigger,ObjectOverwrite),"--")</f>
        <v>obj_00b9c#0003</v>
      </c>
      <c r="L23" s="349" t="b">
        <f>IF(K23="--",FALSE,TRUE)</f>
        <v>1</v>
      </c>
      <c r="M23" s="144"/>
      <c r="N23" s="414" t="str">
        <f t="shared" si="11"/>
        <v>SF</v>
      </c>
      <c r="O23" s="414" t="str">
        <f t="shared" si="12"/>
        <v>U6</v>
      </c>
      <c r="P23" s="418" t="str">
        <f t="shared" si="13"/>
        <v>obj_00b65#0003</v>
      </c>
      <c r="Q23" s="157" t="b">
        <f t="shared" si="13"/>
        <v>1</v>
      </c>
      <c r="R23" s="415">
        <v>1</v>
      </c>
      <c r="S23" s="415">
        <v>1</v>
      </c>
      <c r="T23" s="157" t="str">
        <v>obj_00b89</v>
      </c>
      <c r="U23" s="157" t="str">
        <f>_xll.qlRateHelperQuoteName(T23)</f>
        <v/>
      </c>
      <c r="V23" s="500">
        <f>_xll.qlRateHelperRate(T23,_xll.ohTrigger(Trigger,Trigger3M))</f>
        <v>3.7000000000000002E-3</v>
      </c>
      <c r="W23" s="412" t="str">
        <f>IFERROR(_xll.qlFuturesRateHelperConvexityAdjustment(T23,Trigger),"--")</f>
        <v>--</v>
      </c>
      <c r="X23" s="158">
        <f>_xll.qlRateHelperEarliestDate(T23,Trigger)</f>
        <v>42138</v>
      </c>
      <c r="Y23" s="158">
        <f>_xll.qlRateHelperLatestDate(T23,Trigger)</f>
        <v>43965</v>
      </c>
      <c r="Z23" s="320">
        <v>3.6909398765091607E-3</v>
      </c>
      <c r="AD23" s="333"/>
      <c r="AY23" s="507" t="s">
        <v>211</v>
      </c>
      <c r="AZ23" s="509">
        <f>_xll.qlInterestRateIndexFixingDate(Currency&amp;"ibor"&amp;Tenor,BA23,Trigger)</f>
        <v>42165</v>
      </c>
      <c r="BA23" s="509">
        <f>_xll.qlCalendarAdvance(Calendar,BA22,AY23,"f",,Trigger)</f>
        <v>42167</v>
      </c>
      <c r="BB23" s="509">
        <f>_xll.qlInterestRateIndexMaturity(Currency&amp;"ibor"&amp;Tenor,BA23,Trigger)</f>
        <v>42261</v>
      </c>
      <c r="BC23" s="508">
        <f>_xll.qlIndexFixing($AC$5,AZ23,TRUE,_xll.ohTrigger(Trigger,Trigger3M))</f>
        <v>5.6371483918920987E-4</v>
      </c>
      <c r="BD23" s="508">
        <f>_xll.qlIndexFixing($BE$1,AZ23,TRUE,_xll.ohTrigger(Trigger,Trigger3M))</f>
        <v>-4.385612060147612E-5</v>
      </c>
    </row>
    <row r="24" spans="1:56" s="137" customFormat="1" ht="11.25" customHeight="1" x14ac:dyDescent="0.2">
      <c r="A24" s="373" t="s">
        <v>250</v>
      </c>
      <c r="B24" s="157" t="s">
        <v>256</v>
      </c>
      <c r="C24" s="484" t="str">
        <v>H6</v>
      </c>
      <c r="D24" s="375" t="str">
        <v>H6</v>
      </c>
      <c r="E24" s="376" t="str">
        <f t="shared" si="14"/>
        <v>H6</v>
      </c>
      <c r="F24" s="409">
        <f>_xll.qlIMMdate(E24,ImportedDate,Trigger)</f>
        <v>42445</v>
      </c>
      <c r="G24" s="481" t="str">
        <f t="shared" ref="G24:G31" si="17">PROPER(Currency)&amp;FamilyName&amp;Tenor</f>
        <v>Euribor3M</v>
      </c>
      <c r="H24" s="439">
        <v>99.986999999999995</v>
      </c>
      <c r="I24" s="386">
        <f>Quote!AP24/100</f>
        <v>-2.5000000000000002E-6</v>
      </c>
      <c r="J24" s="495" t="str">
        <f t="shared" si="16"/>
        <v>EUR_CURVE_FUT3M_H6</v>
      </c>
      <c r="K24" s="377" t="str">
        <f>IFERROR(_xll.qlFuturesRateHelper(,IF(DataSelect="Reference",$H24,$J24),B24,$E24,$G24,$I24,Permanent,Trigger,ObjectOverwrite),"--")</f>
        <v>obj_00b8f#0003</v>
      </c>
      <c r="L24" s="377" t="b">
        <f t="shared" ref="L24:L30" si="18">IF(K24="--",FALSE,TRUE)</f>
        <v>1</v>
      </c>
      <c r="M24" s="144"/>
      <c r="N24" s="414" t="str">
        <f t="shared" si="11"/>
        <v>SF</v>
      </c>
      <c r="O24" s="414" t="str">
        <f t="shared" si="12"/>
        <v>Z6</v>
      </c>
      <c r="P24" s="418" t="str">
        <f t="shared" si="13"/>
        <v>obj_00b88#0003</v>
      </c>
      <c r="Q24" s="157" t="b">
        <f t="shared" si="13"/>
        <v>1</v>
      </c>
      <c r="R24" s="415">
        <v>1</v>
      </c>
      <c r="S24" s="415">
        <v>1</v>
      </c>
      <c r="T24" s="157" t="str">
        <v>obj_00b73</v>
      </c>
      <c r="U24" s="157" t="str">
        <f>_xll.qlRateHelperQuoteName(T24)</f>
        <v/>
      </c>
      <c r="V24" s="500">
        <f>_xll.qlRateHelperRate(T24,_xll.ohTrigger(Trigger,Trigger3M))</f>
        <v>4.8900000000000002E-3</v>
      </c>
      <c r="W24" s="412" t="str">
        <f>IFERROR(_xll.qlFuturesRateHelperConvexityAdjustment(T24,Trigger),"--")</f>
        <v>--</v>
      </c>
      <c r="X24" s="158">
        <f>_xll.qlRateHelperEarliestDate(T24,Trigger)</f>
        <v>42138</v>
      </c>
      <c r="Y24" s="158">
        <f>_xll.qlRateHelperLatestDate(T24,Trigger)</f>
        <v>44330</v>
      </c>
      <c r="Z24" s="320">
        <v>4.8861728133288559E-3</v>
      </c>
      <c r="AD24" s="324"/>
      <c r="AY24" s="507" t="s">
        <v>211</v>
      </c>
      <c r="AZ24" s="509">
        <f>_xll.qlInterestRateIndexFixingDate(Currency&amp;"ibor"&amp;Tenor,BA24,Trigger)</f>
        <v>42166</v>
      </c>
      <c r="BA24" s="509">
        <f>_xll.qlCalendarAdvance(Calendar,BA23,AY24,"f",,Trigger)</f>
        <v>42170</v>
      </c>
      <c r="BB24" s="509">
        <f>_xll.qlInterestRateIndexMaturity(Currency&amp;"ibor"&amp;Tenor,BA24,Trigger)</f>
        <v>42262</v>
      </c>
      <c r="BC24" s="508">
        <f>_xll.qlIndexFixing($AC$5,AZ24,TRUE,_xll.ohTrigger(Trigger,Trigger3M))</f>
        <v>5.872501888631624E-4</v>
      </c>
      <c r="BD24" s="508">
        <f>_xll.qlIndexFixing($BE$1,AZ24,TRUE,_xll.ohTrigger(Trigger,Trigger3M))</f>
        <v>-3.139480634548898E-5</v>
      </c>
    </row>
    <row r="25" spans="1:56" s="137" customFormat="1" ht="11.25" customHeight="1" x14ac:dyDescent="0.2">
      <c r="A25" s="373" t="s">
        <v>250</v>
      </c>
      <c r="B25" s="157" t="s">
        <v>256</v>
      </c>
      <c r="C25" s="484" t="str">
        <v>M6</v>
      </c>
      <c r="D25" s="375" t="str">
        <v>M6</v>
      </c>
      <c r="E25" s="376" t="str">
        <f t="shared" si="14"/>
        <v>M6</v>
      </c>
      <c r="F25" s="409">
        <f>_xll.qlIMMdate(E25,ImportedDate,Trigger)</f>
        <v>42536</v>
      </c>
      <c r="G25" s="481" t="str">
        <f t="shared" si="17"/>
        <v>Euribor3M</v>
      </c>
      <c r="H25" s="439">
        <v>99.982500000000002</v>
      </c>
      <c r="I25" s="386">
        <f>Quote!AP25/100</f>
        <v>-2.5000000000000002E-6</v>
      </c>
      <c r="J25" s="495" t="str">
        <f t="shared" si="16"/>
        <v>EUR_CURVE_FUT3M_M6</v>
      </c>
      <c r="K25" s="377" t="str">
        <f>IFERROR(_xll.qlFuturesRateHelper(,IF(DataSelect="Reference",$H25,$J25),B25,$E25,$G25,$I25,Permanent,Trigger,ObjectOverwrite),"--")</f>
        <v>obj_00b80#0003</v>
      </c>
      <c r="L25" s="377" t="b">
        <f t="shared" si="18"/>
        <v>1</v>
      </c>
      <c r="M25" s="144"/>
      <c r="N25" s="414" t="str">
        <f t="shared" si="11"/>
        <v>SF</v>
      </c>
      <c r="O25" s="414" t="str">
        <f t="shared" si="12"/>
        <v>H7</v>
      </c>
      <c r="P25" s="418" t="str">
        <f t="shared" si="13"/>
        <v>obj_00b78#0003</v>
      </c>
      <c r="Q25" s="157" t="b">
        <f t="shared" si="13"/>
        <v>1</v>
      </c>
      <c r="R25" s="415">
        <v>1</v>
      </c>
      <c r="S25" s="415">
        <v>1</v>
      </c>
      <c r="T25" s="157" t="str">
        <v>obj_00b6f</v>
      </c>
      <c r="U25" s="157" t="str">
        <f>_xll.qlRateHelperQuoteName(T25)</f>
        <v/>
      </c>
      <c r="V25" s="500">
        <f>_xll.qlRateHelperRate(T25,_xll.ohTrigger(Trigger,Trigger3M))</f>
        <v>6.0699999999999999E-3</v>
      </c>
      <c r="W25" s="412" t="str">
        <f>IFERROR(_xll.qlFuturesRateHelperConvexityAdjustment(T25,Trigger),"--")</f>
        <v>--</v>
      </c>
      <c r="X25" s="158">
        <f>_xll.qlRateHelperEarliestDate(T25,Trigger)</f>
        <v>42138</v>
      </c>
      <c r="Y25" s="158">
        <f>_xll.qlRateHelperLatestDate(T25,Trigger)</f>
        <v>44697</v>
      </c>
      <c r="Z25" s="320">
        <v>6.0770075307022518E-3</v>
      </c>
      <c r="AD25" s="324"/>
      <c r="AY25" s="507" t="s">
        <v>211</v>
      </c>
      <c r="AZ25" s="509">
        <f>_xll.qlInterestRateIndexFixingDate(Currency&amp;"ibor"&amp;Tenor,BA25,Trigger)</f>
        <v>42167</v>
      </c>
      <c r="BA25" s="509">
        <f>_xll.qlCalendarAdvance(Calendar,BA24,AY25,"f",,Trigger)</f>
        <v>42171</v>
      </c>
      <c r="BB25" s="509">
        <f>_xll.qlInterestRateIndexMaturity(Currency&amp;"ibor"&amp;Tenor,BA25,Trigger)</f>
        <v>42263</v>
      </c>
      <c r="BC25" s="508">
        <f>_xll.qlIndexFixing($AC$5,AZ25,TRUE,_xll.ohTrigger(Trigger,Trigger3M))</f>
        <v>6.0144468598607884E-4</v>
      </c>
      <c r="BD25" s="508">
        <f>_xll.qlIndexFixing($BE$1,AZ25,TRUE,_xll.ohTrigger(Trigger,Trigger3M))</f>
        <v>-2.8030992023617987E-5</v>
      </c>
    </row>
    <row r="26" spans="1:56" s="137" customFormat="1" ht="11.25" customHeight="1" x14ac:dyDescent="0.2">
      <c r="A26" s="373" t="s">
        <v>250</v>
      </c>
      <c r="B26" s="157" t="s">
        <v>256</v>
      </c>
      <c r="C26" s="484" t="str">
        <v>U6</v>
      </c>
      <c r="D26" s="375" t="str">
        <v>U6</v>
      </c>
      <c r="E26" s="376" t="str">
        <f t="shared" si="14"/>
        <v>U6</v>
      </c>
      <c r="F26" s="409">
        <f>_xll.qlIMMdate(E26,ImportedDate,Trigger)</f>
        <v>42634</v>
      </c>
      <c r="G26" s="481" t="str">
        <f t="shared" si="17"/>
        <v>Euribor3M</v>
      </c>
      <c r="H26" s="439">
        <v>99.962500000000006</v>
      </c>
      <c r="I26" s="386">
        <f>Quote!AP26/100</f>
        <v>0</v>
      </c>
      <c r="J26" s="495" t="str">
        <f t="shared" si="16"/>
        <v>EUR_CURVE_FUT3M_U6</v>
      </c>
      <c r="K26" s="377" t="str">
        <f>IFERROR(_xll.qlFuturesRateHelper(,IF(DataSelect="Reference",$H26,$J26),B26,$E26,$G26,$I26,Permanent,Trigger,ObjectOverwrite),"--")</f>
        <v>obj_00b65#0003</v>
      </c>
      <c r="L26" s="377" t="b">
        <f t="shared" si="18"/>
        <v>1</v>
      </c>
      <c r="M26" s="144"/>
      <c r="N26" s="414" t="str">
        <f t="shared" si="11"/>
        <v>SF</v>
      </c>
      <c r="O26" s="414" t="e">
        <f t="shared" si="12"/>
        <v>#N/A</v>
      </c>
      <c r="P26" s="418" t="str">
        <f t="shared" si="13"/>
        <v>--</v>
      </c>
      <c r="Q26" s="157" t="b">
        <f t="shared" si="13"/>
        <v>0</v>
      </c>
      <c r="R26" s="415">
        <v>1</v>
      </c>
      <c r="S26" s="415">
        <v>1</v>
      </c>
      <c r="T26" s="157" t="str">
        <v>obj_00b75</v>
      </c>
      <c r="U26" s="157" t="str">
        <f>_xll.qlRateHelperQuoteName(T26)</f>
        <v/>
      </c>
      <c r="V26" s="500">
        <f>_xll.qlRateHelperRate(T26,_xll.ohTrigger(Trigger,Trigger3M))</f>
        <v>7.1799999999999998E-3</v>
      </c>
      <c r="W26" s="412" t="str">
        <f>IFERROR(_xll.qlFuturesRateHelperConvexityAdjustment(T26,Trigger),"--")</f>
        <v>--</v>
      </c>
      <c r="X26" s="158">
        <f>_xll.qlRateHelperEarliestDate(T26,Trigger)</f>
        <v>42138</v>
      </c>
      <c r="Y26" s="158">
        <f>_xll.qlRateHelperLatestDate(T26,Trigger)</f>
        <v>45061</v>
      </c>
      <c r="Z26" s="320">
        <v>7.2032180727696184E-3</v>
      </c>
      <c r="AD26" s="324"/>
      <c r="AY26" s="507" t="s">
        <v>211</v>
      </c>
      <c r="AZ26" s="509">
        <f>_xll.qlInterestRateIndexFixingDate(Currency&amp;"ibor"&amp;Tenor,BA26,Trigger)</f>
        <v>42170</v>
      </c>
      <c r="BA26" s="509">
        <f>_xll.qlCalendarAdvance(Calendar,BA25,AY26,"f",,Trigger)</f>
        <v>42172</v>
      </c>
      <c r="BB26" s="509">
        <f>_xll.qlInterestRateIndexMaturity(Currency&amp;"ibor"&amp;Tenor,BA26,Trigger)</f>
        <v>42264</v>
      </c>
      <c r="BC26" s="508">
        <f>_xll.qlIndexFixing($AC$5,AZ26,TRUE,_xll.ohTrigger(Trigger,Trigger3M))</f>
        <v>6.1555365540407706E-4</v>
      </c>
      <c r="BD26" s="508">
        <f>_xll.qlIndexFixing($BE$1,AZ26,TRUE,_xll.ohTrigger(Trigger,Trigger3M))</f>
        <v>-2.4999998880624538E-5</v>
      </c>
    </row>
    <row r="27" spans="1:56" s="137" customFormat="1" ht="11.25" customHeight="1" x14ac:dyDescent="0.2">
      <c r="A27" s="373" t="s">
        <v>250</v>
      </c>
      <c r="B27" s="157" t="s">
        <v>256</v>
      </c>
      <c r="C27" s="484" t="str">
        <v>Z6</v>
      </c>
      <c r="D27" s="375" t="str">
        <v>Z6</v>
      </c>
      <c r="E27" s="376" t="str">
        <f t="shared" si="14"/>
        <v>Z6</v>
      </c>
      <c r="F27" s="409">
        <f>_xll.qlIMMdate(E27,ImportedDate,Trigger)</f>
        <v>42725</v>
      </c>
      <c r="G27" s="481" t="str">
        <f t="shared" si="17"/>
        <v>Euribor3M</v>
      </c>
      <c r="H27" s="439">
        <v>99.932749999999999</v>
      </c>
      <c r="I27" s="386">
        <f>Quote!AP27/100</f>
        <v>0</v>
      </c>
      <c r="J27" s="495" t="str">
        <f t="shared" si="16"/>
        <v>EUR_CURVE_FUT3M_Z6</v>
      </c>
      <c r="K27" s="377" t="str">
        <f>IFERROR(_xll.qlFuturesRateHelper(,IF(DataSelect="Reference",$H27,$J27),B27,$E27,$G27,$I27,Permanent,Trigger,ObjectOverwrite),"--")</f>
        <v>obj_00b88#0003</v>
      </c>
      <c r="L27" s="377" t="b">
        <f t="shared" si="18"/>
        <v>1</v>
      </c>
      <c r="M27" s="144"/>
      <c r="N27" s="419" t="str">
        <f t="shared" si="11"/>
        <v>SF</v>
      </c>
      <c r="O27" s="419" t="e">
        <f t="shared" si="12"/>
        <v>#N/A</v>
      </c>
      <c r="P27" s="420" t="str">
        <f t="shared" si="13"/>
        <v>--</v>
      </c>
      <c r="Q27" s="168" t="b">
        <f t="shared" si="13"/>
        <v>0</v>
      </c>
      <c r="R27" s="421">
        <v>1</v>
      </c>
      <c r="S27" s="421">
        <v>1</v>
      </c>
      <c r="T27" s="157" t="str">
        <v>obj_00b6a</v>
      </c>
      <c r="U27" s="157" t="str">
        <f>_xll.qlRateHelperQuoteName(T27)</f>
        <v/>
      </c>
      <c r="V27" s="500">
        <f>_xll.qlRateHelperRate(T27,_xll.ohTrigger(Trigger,Trigger3M))</f>
        <v>8.1899999999999994E-3</v>
      </c>
      <c r="W27" s="412" t="str">
        <f>IFERROR(_xll.qlFuturesRateHelperConvexityAdjustment(T27,Trigger),"--")</f>
        <v>--</v>
      </c>
      <c r="X27" s="158">
        <f>_xll.qlRateHelperEarliestDate(T27,Trigger)</f>
        <v>42138</v>
      </c>
      <c r="Y27" s="158">
        <f>_xll.qlRateHelperLatestDate(T27,Trigger)</f>
        <v>45426</v>
      </c>
      <c r="Z27" s="320">
        <v>8.2312843690092279E-3</v>
      </c>
      <c r="AD27" s="324"/>
      <c r="AY27" s="507" t="s">
        <v>211</v>
      </c>
      <c r="AZ27" s="509">
        <f>_xll.qlInterestRateIndexFixingDate(Currency&amp;"ibor"&amp;Tenor,BA27,Trigger)</f>
        <v>42171</v>
      </c>
      <c r="BA27" s="509">
        <f>_xll.qlCalendarAdvance(Calendar,BA26,AY27,"f",,Trigger)</f>
        <v>42173</v>
      </c>
      <c r="BB27" s="509">
        <f>_xll.qlInterestRateIndexMaturity(Currency&amp;"ibor"&amp;Tenor,BA27,Trigger)</f>
        <v>42265</v>
      </c>
      <c r="BC27" s="508">
        <f>_xll.qlIndexFixing($AC$5,AZ27,TRUE,_xll.ohTrigger(Trigger,Trigger3M))</f>
        <v>6.2957709619094126E-4</v>
      </c>
      <c r="BD27" s="508">
        <f>_xll.qlIndexFixing($BE$1,AZ27,TRUE,_xll.ohTrigger(Trigger,Trigger3M))</f>
        <v>-2.2312426413006534E-5</v>
      </c>
    </row>
    <row r="28" spans="1:56" s="137" customFormat="1" ht="11.25" customHeight="1" x14ac:dyDescent="0.2">
      <c r="A28" s="373" t="s">
        <v>250</v>
      </c>
      <c r="B28" s="157" t="s">
        <v>256</v>
      </c>
      <c r="C28" s="484" t="str">
        <v>H7</v>
      </c>
      <c r="D28" s="375" t="str">
        <v>H7</v>
      </c>
      <c r="E28" s="376" t="str">
        <f t="shared" si="14"/>
        <v>H7</v>
      </c>
      <c r="F28" s="409">
        <f>_xll.qlIMMdate(E28,ImportedDate,Trigger)</f>
        <v>42809</v>
      </c>
      <c r="G28" s="481" t="str">
        <f t="shared" si="17"/>
        <v>Euribor3M</v>
      </c>
      <c r="H28" s="439">
        <v>99.904250000000005</v>
      </c>
      <c r="I28" s="386">
        <f>Quote!AP28/100</f>
        <v>1.7500000000000002E-5</v>
      </c>
      <c r="J28" s="495" t="str">
        <f t="shared" si="16"/>
        <v>EUR_CURVE_FUT3M_H7</v>
      </c>
      <c r="K28" s="377" t="str">
        <f>IFERROR(_xll.qlFuturesRateHelper(,IF(DataSelect="Reference",$H28,$J28),B28,$E28,$G28,$I28,Permanent,Trigger,ObjectOverwrite),"--")</f>
        <v>obj_00b78#0003</v>
      </c>
      <c r="L28" s="377" t="b">
        <f t="shared" si="18"/>
        <v>1</v>
      </c>
      <c r="M28" s="144"/>
      <c r="N28" s="414" t="str">
        <f t="shared" ref="N28:O43" si="19">A34</f>
        <v>SW</v>
      </c>
      <c r="O28" s="414" t="str">
        <f t="shared" si="19"/>
        <v>1Y</v>
      </c>
      <c r="P28" s="418" t="str">
        <f>K34</f>
        <v>obj_00b87#0001</v>
      </c>
      <c r="Q28" s="414" t="b">
        <f>L34</f>
        <v>1</v>
      </c>
      <c r="R28" s="422">
        <v>1</v>
      </c>
      <c r="S28" s="422">
        <v>1</v>
      </c>
      <c r="T28" s="157" t="str">
        <v>obj_00b64</v>
      </c>
      <c r="U28" s="157" t="str">
        <f>_xll.qlRateHelperQuoteName(T28)</f>
        <v/>
      </c>
      <c r="V28" s="500">
        <f>_xll.qlRateHelperRate(T28,_xll.ohTrigger(Trigger,Trigger3M))</f>
        <v>9.0500000000000008E-3</v>
      </c>
      <c r="W28" s="412" t="str">
        <f>IFERROR(_xll.qlFuturesRateHelperConvexityAdjustment(T28,Trigger),"--")</f>
        <v>--</v>
      </c>
      <c r="X28" s="158">
        <f>_xll.qlRateHelperEarliestDate(T28,Trigger)</f>
        <v>42138</v>
      </c>
      <c r="Y28" s="158">
        <f>_xll.qlRateHelperLatestDate(T28,Trigger)</f>
        <v>45791</v>
      </c>
      <c r="Z28" s="320">
        <v>9.1132701767082346E-3</v>
      </c>
      <c r="AD28" s="324"/>
      <c r="AY28" s="507" t="s">
        <v>211</v>
      </c>
      <c r="AZ28" s="509">
        <f>_xll.qlInterestRateIndexFixingDate(Currency&amp;"ibor"&amp;Tenor,BA28,Trigger)</f>
        <v>42172</v>
      </c>
      <c r="BA28" s="509">
        <f>_xll.qlCalendarAdvance(Calendar,BA27,AY28,"f",,Trigger)</f>
        <v>42174</v>
      </c>
      <c r="BB28" s="509">
        <f>_xll.qlInterestRateIndexMaturity(Currency&amp;"ibor"&amp;Tenor,BA28,Trigger)</f>
        <v>42268</v>
      </c>
      <c r="BC28" s="508">
        <f>_xll.qlIndexFixing($AC$5,AZ28,TRUE,_xll.ohTrigger(Trigger,Trigger3M))</f>
        <v>6.5532909034560921E-4</v>
      </c>
      <c r="BD28" s="508">
        <f>_xll.qlIndexFixing($BE$1,AZ28,TRUE,_xll.ohTrigger(Trigger,Trigger3M))</f>
        <v>-2.2928410717708143E-5</v>
      </c>
    </row>
    <row r="29" spans="1:56" s="137" customFormat="1" ht="11.25" customHeight="1" x14ac:dyDescent="0.2">
      <c r="A29" s="373" t="s">
        <v>250</v>
      </c>
      <c r="B29" s="157" t="s">
        <v>256</v>
      </c>
      <c r="C29" s="484" t="e">
        <v>#N/A</v>
      </c>
      <c r="D29" s="375" t="e">
        <v>#N/A</v>
      </c>
      <c r="E29" s="376" t="e">
        <f t="shared" si="14"/>
        <v>#N/A</v>
      </c>
      <c r="F29" s="409" t="e">
        <f>_xll.qlIMMdate(E29,ImportedDate,Trigger)</f>
        <v>#NUM!</v>
      </c>
      <c r="G29" s="481" t="str">
        <f t="shared" si="17"/>
        <v>Euribor3M</v>
      </c>
      <c r="H29" s="439" t="e">
        <v>#N/A</v>
      </c>
      <c r="I29" s="386">
        <f>Quote!AP29/100</f>
        <v>0</v>
      </c>
      <c r="J29" s="495" t="e">
        <f t="shared" si="16"/>
        <v>#N/A</v>
      </c>
      <c r="K29" s="377" t="str">
        <f>IFERROR(_xll.qlFuturesRateHelper(,IF(DataSelect="Reference",$H29,$J29),B29,$E29,$G29,$I29,Permanent,Trigger,ObjectOverwrite),"--")</f>
        <v>--</v>
      </c>
      <c r="L29" s="377" t="b">
        <f t="shared" si="18"/>
        <v>0</v>
      </c>
      <c r="M29" s="144"/>
      <c r="N29" s="414" t="str">
        <f t="shared" si="19"/>
        <v>SW</v>
      </c>
      <c r="O29" s="414" t="str">
        <f t="shared" si="19"/>
        <v>1Y3M</v>
      </c>
      <c r="P29" s="418" t="str">
        <f t="shared" ref="P29:Q44" si="20">K35</f>
        <v>obj_00b8a#0001</v>
      </c>
      <c r="Q29" s="414" t="b">
        <f t="shared" si="20"/>
        <v>1</v>
      </c>
      <c r="R29" s="422">
        <v>1</v>
      </c>
      <c r="S29" s="422">
        <v>1</v>
      </c>
      <c r="T29" s="157" t="str">
        <v>obj_00b61</v>
      </c>
      <c r="U29" s="157" t="str">
        <f>_xll.qlRateHelperQuoteName(T29)</f>
        <v/>
      </c>
      <c r="V29" s="500">
        <f>_xll.qlRateHelperRate(T29,_xll.ohTrigger(Trigger,Trigger3M))</f>
        <v>9.8081175199999995E-3</v>
      </c>
      <c r="W29" s="412" t="str">
        <f>IFERROR(_xll.qlFuturesRateHelperConvexityAdjustment(T29,Trigger),"--")</f>
        <v>--</v>
      </c>
      <c r="X29" s="158">
        <f>_xll.qlRateHelperEarliestDate(T29,Trigger)</f>
        <v>42138</v>
      </c>
      <c r="Y29" s="158">
        <f>_xll.qlRateHelperLatestDate(T29,Trigger)</f>
        <v>46156</v>
      </c>
      <c r="Z29" s="320">
        <v>9.8947624841465003E-3</v>
      </c>
      <c r="AD29" s="324"/>
      <c r="AY29" s="507" t="s">
        <v>211</v>
      </c>
      <c r="AZ29" s="509">
        <f>_xll.qlInterestRateIndexFixingDate(Currency&amp;"ibor"&amp;Tenor,BA29,Trigger)</f>
        <v>42173</v>
      </c>
      <c r="BA29" s="509">
        <f>_xll.qlCalendarAdvance(Calendar,BA28,AY29,"f",,Trigger)</f>
        <v>42177</v>
      </c>
      <c r="BB29" s="509">
        <f>_xll.qlInterestRateIndexMaturity(Currency&amp;"ibor"&amp;Tenor,BA29,Trigger)</f>
        <v>42269</v>
      </c>
      <c r="BC29" s="508">
        <f>_xll.qlIndexFixing($AC$5,AZ29,TRUE,_xll.ohTrigger(Trigger,Trigger3M))</f>
        <v>6.8481555471648821E-4</v>
      </c>
      <c r="BD29" s="508">
        <f>_xll.qlIndexFixing($BE$1,AZ29,TRUE,_xll.ohTrigger(Trigger,Trigger3M))</f>
        <v>-1.5112421987296049E-5</v>
      </c>
    </row>
    <row r="30" spans="1:56" s="137" customFormat="1" ht="11.25" customHeight="1" x14ac:dyDescent="0.2">
      <c r="A30" s="378" t="s">
        <v>250</v>
      </c>
      <c r="B30" s="168" t="s">
        <v>256</v>
      </c>
      <c r="C30" s="485" t="e">
        <v>#N/A</v>
      </c>
      <c r="D30" s="380" t="e">
        <v>#N/A</v>
      </c>
      <c r="E30" s="381" t="e">
        <f t="shared" si="14"/>
        <v>#N/A</v>
      </c>
      <c r="F30" s="410" t="e">
        <f>_xll.qlIMMdate(E30,ImportedDate,Trigger)</f>
        <v>#NUM!</v>
      </c>
      <c r="G30" s="482" t="str">
        <f t="shared" si="17"/>
        <v>Euribor3M</v>
      </c>
      <c r="H30" s="440" t="e">
        <v>#N/A</v>
      </c>
      <c r="I30" s="388">
        <f>Quote!AP30/100</f>
        <v>0</v>
      </c>
      <c r="J30" s="496" t="e">
        <f t="shared" si="16"/>
        <v>#N/A</v>
      </c>
      <c r="K30" s="382" t="str">
        <f>IFERROR(_xll.qlFuturesRateHelper(,IF(DataSelect="Reference",$H30,$J30),B30,$E30,$G30,$I30,Permanent,Trigger,ObjectOverwrite),"--")</f>
        <v>--</v>
      </c>
      <c r="L30" s="382" t="b">
        <f t="shared" si="18"/>
        <v>0</v>
      </c>
      <c r="M30" s="144"/>
      <c r="N30" s="414" t="str">
        <f t="shared" si="19"/>
        <v>SW</v>
      </c>
      <c r="O30" s="414" t="str">
        <f t="shared" si="19"/>
        <v>1Y6M</v>
      </c>
      <c r="P30" s="418" t="str">
        <f t="shared" si="20"/>
        <v>obj_00b89#0001</v>
      </c>
      <c r="Q30" s="414" t="b">
        <f t="shared" si="20"/>
        <v>1</v>
      </c>
      <c r="R30" s="422">
        <v>1</v>
      </c>
      <c r="S30" s="422">
        <v>1</v>
      </c>
      <c r="T30" s="157" t="str">
        <v>obj_00b74</v>
      </c>
      <c r="U30" s="157" t="str">
        <f>_xll.qlRateHelperQuoteName(T30)</f>
        <v/>
      </c>
      <c r="V30" s="500">
        <f>_xll.qlRateHelperRate(T30,_xll.ohTrigger(Trigger,Trigger3M))</f>
        <v>1.047E-2</v>
      </c>
      <c r="W30" s="412" t="str">
        <f>IFERROR(_xll.qlFuturesRateHelperConvexityAdjustment(T30,Trigger),"--")</f>
        <v>--</v>
      </c>
      <c r="X30" s="158">
        <f>_xll.qlRateHelperEarliestDate(T30,Trigger)</f>
        <v>42138</v>
      </c>
      <c r="Y30" s="158">
        <f>_xll.qlRateHelperLatestDate(T30,Trigger)</f>
        <v>46521</v>
      </c>
      <c r="Z30" s="320">
        <v>1.0580279228353003E-2</v>
      </c>
      <c r="AD30" s="324"/>
      <c r="AY30" s="507" t="s">
        <v>211</v>
      </c>
      <c r="AZ30" s="509">
        <f>_xll.qlInterestRateIndexFixingDate(Currency&amp;"ibor"&amp;Tenor,BA30,Trigger)</f>
        <v>42174</v>
      </c>
      <c r="BA30" s="509">
        <f>_xll.qlCalendarAdvance(Calendar,BA29,AY30,"f",,Trigger)</f>
        <v>42178</v>
      </c>
      <c r="BB30" s="509">
        <f>_xll.qlInterestRateIndexMaturity(Currency&amp;"ibor"&amp;Tenor,BA30,Trigger)</f>
        <v>42270</v>
      </c>
      <c r="BC30" s="508">
        <f>_xll.qlIndexFixing($AC$5,AZ30,TRUE,_xll.ohTrigger(Trigger,Trigger3M))</f>
        <v>6.9841133866297713E-4</v>
      </c>
      <c r="BD30" s="508">
        <f>_xll.qlIndexFixing($BE$1,AZ30,TRUE,_xll.ohTrigger(Trigger,Trigger3M))</f>
        <v>-1.4211159446611193E-5</v>
      </c>
    </row>
    <row r="31" spans="1:56" s="137" customFormat="1" ht="11.25" customHeight="1" x14ac:dyDescent="0.2">
      <c r="A31" s="145"/>
      <c r="B31" s="145"/>
      <c r="C31" s="145"/>
      <c r="D31" s="148"/>
      <c r="E31" s="147"/>
      <c r="F31" s="149"/>
      <c r="G31" s="145"/>
      <c r="H31" s="145"/>
      <c r="I31" s="145"/>
      <c r="J31" s="145"/>
      <c r="K31" s="145"/>
      <c r="L31" s="147"/>
      <c r="M31" s="144"/>
      <c r="N31" s="414" t="str">
        <f t="shared" si="19"/>
        <v>SW</v>
      </c>
      <c r="O31" s="414" t="str">
        <f t="shared" si="19"/>
        <v>1Y9M</v>
      </c>
      <c r="P31" s="418" t="str">
        <f t="shared" si="20"/>
        <v>obj_00b73#0001</v>
      </c>
      <c r="Q31" s="414" t="b">
        <f t="shared" si="20"/>
        <v>1</v>
      </c>
      <c r="R31" s="422">
        <v>1</v>
      </c>
      <c r="S31" s="422">
        <v>1</v>
      </c>
      <c r="T31" s="157" t="str">
        <v>obj_00b6d</v>
      </c>
      <c r="U31" s="157" t="str">
        <f>_xll.qlRateHelperQuoteName(T31)</f>
        <v/>
      </c>
      <c r="V31" s="500">
        <f>_xll.qlRateHelperRate(T31,_xll.ohTrigger(Trigger,Trigger3M))</f>
        <v>1.1023238600000001E-2</v>
      </c>
      <c r="W31" s="412" t="str">
        <f>IFERROR(_xll.qlFuturesRateHelperConvexityAdjustment(T31,Trigger),"--")</f>
        <v>--</v>
      </c>
      <c r="X31" s="158">
        <f>_xll.qlRateHelperEarliestDate(T31,Trigger)</f>
        <v>42138</v>
      </c>
      <c r="Y31" s="158">
        <f>_xll.qlRateHelperLatestDate(T31,Trigger)</f>
        <v>46888</v>
      </c>
      <c r="Z31" s="320">
        <v>1.1152717043471254E-2</v>
      </c>
      <c r="AD31" s="324"/>
      <c r="AY31" s="507" t="s">
        <v>211</v>
      </c>
      <c r="AZ31" s="509">
        <f>_xll.qlInterestRateIndexFixingDate(Currency&amp;"ibor"&amp;Tenor,BA31,Trigger)</f>
        <v>42177</v>
      </c>
      <c r="BA31" s="509">
        <f>_xll.qlCalendarAdvance(Calendar,BA30,AY31,"f",,Trigger)</f>
        <v>42179</v>
      </c>
      <c r="BB31" s="509">
        <f>_xll.qlInterestRateIndexMaturity(Currency&amp;"ibor"&amp;Tenor,BA31,Trigger)</f>
        <v>42271</v>
      </c>
      <c r="BC31" s="508">
        <f>_xll.qlIndexFixing($AC$5,AZ31,TRUE,_xll.ohTrigger(Trigger,Trigger3M))</f>
        <v>7.1192158854441797E-4</v>
      </c>
      <c r="BD31" s="508">
        <f>_xll.qlIndexFixing($BE$1,AZ31,TRUE,_xll.ohTrigger(Trigger,Trigger3M))</f>
        <v>-1.36676634171254E-5</v>
      </c>
    </row>
    <row r="32" spans="1:56" s="137" customFormat="1" ht="11.25" customHeight="1" x14ac:dyDescent="0.2">
      <c r="A32" s="145"/>
      <c r="B32" s="145"/>
      <c r="C32" s="145"/>
      <c r="D32" s="145"/>
      <c r="E32" s="145"/>
      <c r="F32" s="145"/>
      <c r="G32" s="145"/>
      <c r="H32" s="143"/>
      <c r="I32" s="117" t="s">
        <v>9</v>
      </c>
      <c r="J32" s="117"/>
      <c r="K32" s="497" t="str">
        <f>_xll.qlEuribor(,Tenor,,,Trigger)</f>
        <v>obj_00b5f#0000</v>
      </c>
      <c r="M32" s="144"/>
      <c r="N32" s="414" t="str">
        <f t="shared" si="19"/>
        <v>SW</v>
      </c>
      <c r="O32" s="414" t="str">
        <f t="shared" si="19"/>
        <v>2Y</v>
      </c>
      <c r="P32" s="418" t="str">
        <f t="shared" si="20"/>
        <v>obj_00b6f#0001</v>
      </c>
      <c r="Q32" s="414" t="b">
        <f t="shared" si="20"/>
        <v>1</v>
      </c>
      <c r="R32" s="422">
        <v>1</v>
      </c>
      <c r="S32" s="422">
        <v>1</v>
      </c>
      <c r="T32" s="157" t="str">
        <v>obj_00b6c</v>
      </c>
      <c r="U32" s="157" t="str">
        <f>_xll.qlRateHelperQuoteName(T32)</f>
        <v/>
      </c>
      <c r="V32" s="500">
        <f>_xll.qlRateHelperRate(T32,_xll.ohTrigger(Trigger,Trigger3M))</f>
        <v>1.1488977419999999E-2</v>
      </c>
      <c r="W32" s="412" t="str">
        <f>IFERROR(_xll.qlFuturesRateHelperConvexityAdjustment(T32,Trigger),"--")</f>
        <v>--</v>
      </c>
      <c r="X32" s="158">
        <f>_xll.qlRateHelperEarliestDate(T32,Trigger)</f>
        <v>42138</v>
      </c>
      <c r="Y32" s="158">
        <f>_xll.qlRateHelperLatestDate(T32,Trigger)</f>
        <v>47252</v>
      </c>
      <c r="Z32" s="320">
        <v>1.1637881064655343E-2</v>
      </c>
      <c r="AD32" s="324"/>
      <c r="AY32" s="507" t="s">
        <v>211</v>
      </c>
      <c r="AZ32" s="509">
        <f>_xll.qlInterestRateIndexFixingDate(Currency&amp;"ibor"&amp;Tenor,BA32,Trigger)</f>
        <v>42178</v>
      </c>
      <c r="BA32" s="509">
        <f>_xll.qlCalendarAdvance(Calendar,BA31,AY32,"f",,Trigger)</f>
        <v>42180</v>
      </c>
      <c r="BB32" s="509">
        <f>_xll.qlInterestRateIndexMaturity(Currency&amp;"ibor"&amp;Tenor,BA32,Trigger)</f>
        <v>42272</v>
      </c>
      <c r="BC32" s="508">
        <f>_xll.qlIndexFixing($AC$5,AZ32,TRUE,_xll.ohTrigger(Trigger,Trigger3M))</f>
        <v>7.2534630347456306E-4</v>
      </c>
      <c r="BD32" s="508">
        <f>_xll.qlIndexFixing($BE$1,AZ32,TRUE,_xll.ohTrigger(Trigger,Trigger3M))</f>
        <v>-1.3477971537964475E-5</v>
      </c>
    </row>
    <row r="33" spans="1:56" s="137" customFormat="1" ht="11.25" customHeight="1" x14ac:dyDescent="0.2">
      <c r="A33" s="117" t="s">
        <v>18</v>
      </c>
      <c r="B33" s="117" t="s">
        <v>244</v>
      </c>
      <c r="C33" s="117" t="s">
        <v>245</v>
      </c>
      <c r="D33" s="117" t="s">
        <v>57</v>
      </c>
      <c r="E33" s="117" t="s">
        <v>257</v>
      </c>
      <c r="F33" s="117" t="s">
        <v>261</v>
      </c>
      <c r="G33" s="117" t="s">
        <v>12</v>
      </c>
      <c r="H33" s="117" t="s">
        <v>262</v>
      </c>
      <c r="I33" s="117" t="s">
        <v>259</v>
      </c>
      <c r="J33" s="117" t="s">
        <v>260</v>
      </c>
      <c r="K33" s="117" t="s">
        <v>44</v>
      </c>
      <c r="L33" s="117" t="s">
        <v>48</v>
      </c>
      <c r="N33" s="414" t="str">
        <f t="shared" si="19"/>
        <v>SW</v>
      </c>
      <c r="O33" s="414" t="str">
        <f t="shared" si="19"/>
        <v>2Y3M</v>
      </c>
      <c r="P33" s="418" t="str">
        <f t="shared" si="20"/>
        <v>obj_00b75#0001</v>
      </c>
      <c r="Q33" s="414" t="b">
        <f t="shared" si="20"/>
        <v>1</v>
      </c>
      <c r="R33" s="422">
        <v>1</v>
      </c>
      <c r="S33" s="422">
        <v>1</v>
      </c>
      <c r="T33" s="157" t="str">
        <v>obj_00b70</v>
      </c>
      <c r="U33" s="157" t="str">
        <f>_xll.qlRateHelperQuoteName(T33)</f>
        <v/>
      </c>
      <c r="V33" s="500">
        <f>_xll.qlRateHelperRate(T33,_xll.ohTrigger(Trigger,Trigger3M))</f>
        <v>1.188E-2</v>
      </c>
      <c r="W33" s="412" t="str">
        <f>IFERROR(_xll.qlFuturesRateHelperConvexityAdjustment(T33,Trigger),"--")</f>
        <v>--</v>
      </c>
      <c r="X33" s="158">
        <f>_xll.qlRateHelperEarliestDate(T33,Trigger)</f>
        <v>42138</v>
      </c>
      <c r="Y33" s="158">
        <f>_xll.qlRateHelperLatestDate(T33,Trigger)</f>
        <v>47617</v>
      </c>
      <c r="Z33" s="320">
        <v>1.2045772929401434E-2</v>
      </c>
      <c r="AD33" s="324"/>
      <c r="AY33" s="507" t="s">
        <v>211</v>
      </c>
      <c r="AZ33" s="509">
        <f>_xll.qlInterestRateIndexFixingDate(Currency&amp;"ibor"&amp;Tenor,BA33,Trigger)</f>
        <v>42179</v>
      </c>
      <c r="BA33" s="509">
        <f>_xll.qlCalendarAdvance(Calendar,BA32,AY33,"f",,Trigger)</f>
        <v>42181</v>
      </c>
      <c r="BB33" s="509">
        <f>_xll.qlInterestRateIndexMaturity(Currency&amp;"ibor"&amp;Tenor,BA33,Trigger)</f>
        <v>42275</v>
      </c>
      <c r="BC33" s="508">
        <f>_xll.qlIndexFixing($AC$5,AZ33,TRUE,_xll.ohTrigger(Trigger,Trigger3M))</f>
        <v>7.5048161854953332E-4</v>
      </c>
      <c r="BD33" s="508">
        <f>_xll.qlIndexFixing($BE$1,AZ33,TRUE,_xll.ohTrigger(Trigger,Trigger3M))</f>
        <v>-1.7639837511961226E-5</v>
      </c>
    </row>
    <row r="34" spans="1:56" s="137" customFormat="1" ht="11.25" customHeight="1" x14ac:dyDescent="0.2">
      <c r="A34" s="353" t="s">
        <v>251</v>
      </c>
      <c r="B34" s="486" t="str">
        <f t="array" ref="B34:B99">_xll.ohFilter(Quote!Q4:Q102,Quote!P4:P102="SW")</f>
        <v>1Y</v>
      </c>
      <c r="C34" s="352" t="str">
        <f t="array" ref="C34:C99">_xll.ohFilter(PastedValue!E2:E62,PastedValue!A2:A62="Sw")</f>
        <v>3Y</v>
      </c>
      <c r="D34" s="352" t="str">
        <f>IF(DataSelect="Reference",$C34,$B34)</f>
        <v>3Y</v>
      </c>
      <c r="E34" s="401" t="s">
        <v>14</v>
      </c>
      <c r="F34" s="395" t="s">
        <v>15</v>
      </c>
      <c r="G34" s="352" t="s">
        <v>16</v>
      </c>
      <c r="H34" s="395" t="s">
        <v>17</v>
      </c>
      <c r="I34" s="396">
        <f t="array" ref="I34:I99">_xll.ohFilter(PastedValue!R2:R62,PastedValue!K2:K62="Sw")/100</f>
        <v>1.6300000000000002E-3</v>
      </c>
      <c r="J34" s="490" t="str">
        <f t="shared" ref="J34:J65" si="21">Currency&amp;"_CURVE_"&amp;Tenor&amp;"_"&amp;$B34</f>
        <v>EUR_CURVE_3M_1Y</v>
      </c>
      <c r="K34" s="397" t="str">
        <f>IFERROR(_xll.qlSwapRateHelper2(,IF(DataSelect="Reference",$I34,J34),,$D34,Calendar,$G34,$F34,$H34,$K$32,0,E34,Discounting,Permanent,_xll.ohTrigger(Trigger,DataSelect),ObjectOverwrite),"--")</f>
        <v>obj_00b87#0001</v>
      </c>
      <c r="L34" s="349" t="b">
        <f>IF(K34="--",FALSE,TRUE)</f>
        <v>1</v>
      </c>
      <c r="N34" s="414" t="str">
        <f t="shared" si="19"/>
        <v>SW</v>
      </c>
      <c r="O34" s="414" t="str">
        <f t="shared" si="19"/>
        <v>2Y6M</v>
      </c>
      <c r="P34" s="418" t="str">
        <f t="shared" si="20"/>
        <v>obj_00b6a#0001</v>
      </c>
      <c r="Q34" s="414" t="b">
        <f t="shared" si="20"/>
        <v>1</v>
      </c>
      <c r="R34" s="422">
        <v>1</v>
      </c>
      <c r="S34" s="422">
        <v>1</v>
      </c>
      <c r="T34" s="157" t="str">
        <v>obj_00b7d</v>
      </c>
      <c r="U34" s="157" t="str">
        <f>_xll.qlRateHelperQuoteName(T34)</f>
        <v/>
      </c>
      <c r="V34" s="500">
        <f>_xll.qlRateHelperRate(T34,_xll.ohTrigger(Trigger,Trigger3M))</f>
        <v>1.220716543E-2</v>
      </c>
      <c r="W34" s="412" t="str">
        <f>IFERROR(_xll.qlFuturesRateHelperConvexityAdjustment(T34,Trigger),"--")</f>
        <v>--</v>
      </c>
      <c r="X34" s="158">
        <f>_xll.qlRateHelperEarliestDate(T34,Trigger)</f>
        <v>42138</v>
      </c>
      <c r="Y34" s="158">
        <f>_xll.qlRateHelperLatestDate(T34,Trigger)</f>
        <v>47982</v>
      </c>
      <c r="Z34" s="320">
        <v>1.2387140521403554E-2</v>
      </c>
      <c r="AD34" s="324"/>
      <c r="AY34" s="507" t="s">
        <v>211</v>
      </c>
      <c r="AZ34" s="509">
        <f>_xll.qlInterestRateIndexFixingDate(Currency&amp;"ibor"&amp;Tenor,BA34,Trigger)</f>
        <v>42180</v>
      </c>
      <c r="BA34" s="509">
        <f>_xll.qlCalendarAdvance(Calendar,BA33,AY34,"f",,Trigger)</f>
        <v>42184</v>
      </c>
      <c r="BB34" s="509">
        <f>_xll.qlInterestRateIndexMaturity(Currency&amp;"ibor"&amp;Tenor,BA34,Trigger)</f>
        <v>42276</v>
      </c>
      <c r="BC34" s="508">
        <f>_xll.qlIndexFixing($AC$5,AZ34,TRUE,_xll.ohTrigger(Trigger,Trigger3M))</f>
        <v>7.7818979615012335E-4</v>
      </c>
      <c r="BD34" s="508">
        <f>_xll.qlIndexFixing($BE$1,AZ34,TRUE,_xll.ohTrigger(Trigger,Trigger3M))</f>
        <v>-1.6116040287066756E-5</v>
      </c>
    </row>
    <row r="35" spans="1:56" s="137" customFormat="1" ht="11.25" customHeight="1" x14ac:dyDescent="0.2">
      <c r="A35" s="359" t="s">
        <v>251</v>
      </c>
      <c r="B35" s="487" t="str">
        <v>1Y3M</v>
      </c>
      <c r="C35" s="358" t="str">
        <v>4Y</v>
      </c>
      <c r="D35" s="358" t="str">
        <f t="shared" ref="D35:D98" si="22">IF(DataSelect="Reference",$C35,$B35)</f>
        <v>4Y</v>
      </c>
      <c r="E35" s="358" t="s">
        <v>14</v>
      </c>
      <c r="F35" s="398" t="s">
        <v>15</v>
      </c>
      <c r="G35" s="358" t="s">
        <v>16</v>
      </c>
      <c r="H35" s="398" t="s">
        <v>17</v>
      </c>
      <c r="I35" s="399">
        <v>2.5800000000000003E-3</v>
      </c>
      <c r="J35" s="491" t="str">
        <f t="shared" si="21"/>
        <v>EUR_CURVE_3M_1Y3M</v>
      </c>
      <c r="K35" s="400" t="str">
        <f>IFERROR(_xll.qlSwapRateHelper2(,IF(DataSelect="Reference",$I35,J35),,$D35,Calendar,$G35,$F35,$H35,$K$32,0,E35,Discounting,Permanent,_xll.ohTrigger(Trigger,DataSelect),ObjectOverwrite),"--")</f>
        <v>obj_00b8a#0001</v>
      </c>
      <c r="L35" s="355" t="b">
        <f t="shared" ref="L35:L98" si="23">IF(K35="--",FALSE,TRUE)</f>
        <v>1</v>
      </c>
      <c r="N35" s="414" t="str">
        <f t="shared" si="19"/>
        <v>SW</v>
      </c>
      <c r="O35" s="414" t="str">
        <f t="shared" si="19"/>
        <v>2Y9M</v>
      </c>
      <c r="P35" s="418" t="str">
        <f t="shared" si="20"/>
        <v>obj_00b64#0001</v>
      </c>
      <c r="Q35" s="414" t="b">
        <f t="shared" si="20"/>
        <v>1</v>
      </c>
      <c r="R35" s="422">
        <v>1</v>
      </c>
      <c r="S35" s="422">
        <v>1</v>
      </c>
      <c r="T35" s="157" t="str">
        <v>obj_00b84</v>
      </c>
      <c r="U35" s="157" t="str">
        <f>_xll.qlRateHelperQuoteName(T35)</f>
        <v/>
      </c>
      <c r="V35" s="500">
        <f>_xll.qlRateHelperRate(T35,_xll.ohTrigger(Trigger,Trigger3M))</f>
        <v>1.248263036E-2</v>
      </c>
      <c r="W35" s="412" t="str">
        <f>IFERROR(_xll.qlFuturesRateHelperConvexityAdjustment(T35,Trigger),"--")</f>
        <v>--</v>
      </c>
      <c r="X35" s="158">
        <f>_xll.qlRateHelperEarliestDate(T35,Trigger)</f>
        <v>42138</v>
      </c>
      <c r="Y35" s="158">
        <f>_xll.qlRateHelperLatestDate(T35,Trigger)</f>
        <v>48348</v>
      </c>
      <c r="Z35" s="320">
        <v>1.2672362267654211E-2</v>
      </c>
      <c r="AD35" s="324"/>
      <c r="AY35" s="507" t="s">
        <v>211</v>
      </c>
      <c r="AZ35" s="509">
        <f>_xll.qlInterestRateIndexFixingDate(Currency&amp;"ibor"&amp;Tenor,BA35,Trigger)</f>
        <v>42181</v>
      </c>
      <c r="BA35" s="509">
        <f>_xll.qlCalendarAdvance(Calendar,BA34,AY35,"f",,Trigger)</f>
        <v>42185</v>
      </c>
      <c r="BB35" s="509">
        <f>_xll.qlInterestRateIndexMaturity(Currency&amp;"ibor"&amp;Tenor,BA35,Trigger)</f>
        <v>42277</v>
      </c>
      <c r="BC35" s="508">
        <f>_xll.qlIndexFixing($AC$5,AZ35,TRUE,_xll.ohTrigger(Trigger,Trigger3M))</f>
        <v>7.9118682322730938E-4</v>
      </c>
      <c r="BD35" s="508">
        <f>_xll.qlIndexFixing($BE$1,AZ35,TRUE,_xll.ohTrigger(Trigger,Trigger3M))</f>
        <v>-1.7573975853687909E-5</v>
      </c>
    </row>
    <row r="36" spans="1:56" s="137" customFormat="1" ht="11.25" customHeight="1" x14ac:dyDescent="0.2">
      <c r="A36" s="359" t="s">
        <v>251</v>
      </c>
      <c r="B36" s="487" t="str">
        <v>1Y6M</v>
      </c>
      <c r="C36" s="358" t="str">
        <v>5Y</v>
      </c>
      <c r="D36" s="358" t="str">
        <f t="shared" si="22"/>
        <v>5Y</v>
      </c>
      <c r="E36" s="358" t="s">
        <v>14</v>
      </c>
      <c r="F36" s="398" t="s">
        <v>15</v>
      </c>
      <c r="G36" s="358" t="s">
        <v>16</v>
      </c>
      <c r="H36" s="398" t="s">
        <v>17</v>
      </c>
      <c r="I36" s="399">
        <v>3.7000000000000002E-3</v>
      </c>
      <c r="J36" s="491" t="str">
        <f t="shared" si="21"/>
        <v>EUR_CURVE_3M_1Y6M</v>
      </c>
      <c r="K36" s="400" t="str">
        <f>IFERROR(_xll.qlSwapRateHelper2(,IF(DataSelect="Reference",$I36,J36),,$D36,Calendar,$G36,$F36,$H36,$K$32,0,E36,Discounting,Permanent,_xll.ohTrigger(Trigger,DataSelect),ObjectOverwrite),"--")</f>
        <v>obj_00b89#0001</v>
      </c>
      <c r="L36" s="355" t="b">
        <f t="shared" si="23"/>
        <v>1</v>
      </c>
      <c r="N36" s="414" t="str">
        <f t="shared" si="19"/>
        <v>SW</v>
      </c>
      <c r="O36" s="414" t="str">
        <f t="shared" si="19"/>
        <v>3Y</v>
      </c>
      <c r="P36" s="418" t="str">
        <f t="shared" si="20"/>
        <v>obj_00b61#0001</v>
      </c>
      <c r="Q36" s="414" t="b">
        <f t="shared" si="20"/>
        <v>1</v>
      </c>
      <c r="R36" s="422">
        <v>1</v>
      </c>
      <c r="S36" s="422">
        <v>1</v>
      </c>
      <c r="T36" s="157" t="str">
        <v>obj_00b8c</v>
      </c>
      <c r="U36" s="157" t="str">
        <f>_xll.qlRateHelperQuoteName(T36)</f>
        <v/>
      </c>
      <c r="V36" s="500">
        <f>_xll.qlRateHelperRate(T36,_xll.ohTrigger(Trigger,Trigger3M))</f>
        <v>1.2702611720000001E-2</v>
      </c>
      <c r="W36" s="412" t="str">
        <f>IFERROR(_xll.qlFuturesRateHelperConvexityAdjustment(T36,Trigger),"--")</f>
        <v>--</v>
      </c>
      <c r="X36" s="158">
        <f>_xll.qlRateHelperEarliestDate(T36,Trigger)</f>
        <v>42138</v>
      </c>
      <c r="Y36" s="158">
        <f>_xll.qlRateHelperLatestDate(T36,Trigger)</f>
        <v>48715</v>
      </c>
      <c r="Z36" s="320">
        <v>1.2900605381196781E-2</v>
      </c>
      <c r="AD36" s="324"/>
      <c r="AY36" s="507" t="s">
        <v>211</v>
      </c>
      <c r="AZ36" s="509">
        <f>_xll.qlInterestRateIndexFixingDate(Currency&amp;"ibor"&amp;Tenor,BA36,Trigger)</f>
        <v>42184</v>
      </c>
      <c r="BA36" s="509">
        <f>_xll.qlCalendarAdvance(Calendar,BA35,AY36,"f",,Trigger)</f>
        <v>42186</v>
      </c>
      <c r="BB36" s="509">
        <f>_xll.qlInterestRateIndexMaturity(Currency&amp;"ibor"&amp;Tenor,BA36,Trigger)</f>
        <v>42278</v>
      </c>
      <c r="BC36" s="508">
        <f>_xll.qlIndexFixing($AC$5,AZ36,TRUE,_xll.ohTrigger(Trigger,Trigger3M))</f>
        <v>8.0409831015214263E-4</v>
      </c>
      <c r="BD36" s="508">
        <f>_xll.qlIndexFixing($BE$1,AZ36,TRUE,_xll.ohTrigger(Trigger,Trigger3M))</f>
        <v>1.0511335841560364E-4</v>
      </c>
    </row>
    <row r="37" spans="1:56" s="137" customFormat="1" ht="11.25" customHeight="1" x14ac:dyDescent="0.2">
      <c r="A37" s="359" t="s">
        <v>251</v>
      </c>
      <c r="B37" s="487" t="str">
        <v>1Y9M</v>
      </c>
      <c r="C37" s="358" t="str">
        <v>6Y</v>
      </c>
      <c r="D37" s="358" t="str">
        <f t="shared" si="22"/>
        <v>6Y</v>
      </c>
      <c r="E37" s="358" t="s">
        <v>14</v>
      </c>
      <c r="F37" s="398" t="s">
        <v>15</v>
      </c>
      <c r="G37" s="358" t="s">
        <v>16</v>
      </c>
      <c r="H37" s="398" t="s">
        <v>17</v>
      </c>
      <c r="I37" s="399">
        <v>4.8900000000000002E-3</v>
      </c>
      <c r="J37" s="491" t="str">
        <f t="shared" si="21"/>
        <v>EUR_CURVE_3M_1Y9M</v>
      </c>
      <c r="K37" s="400" t="str">
        <f>IFERROR(_xll.qlSwapRateHelper2(,IF(DataSelect="Reference",$I37,J37),,$D37,Calendar,$G37,$F37,$H37,$K$32,0,E37,Discounting,Permanent,_xll.ohTrigger(Trigger,DataSelect),ObjectOverwrite),"--")</f>
        <v>obj_00b73#0001</v>
      </c>
      <c r="L37" s="355" t="b">
        <f t="shared" si="23"/>
        <v>1</v>
      </c>
      <c r="N37" s="414" t="str">
        <f t="shared" si="19"/>
        <v>SW</v>
      </c>
      <c r="O37" s="414" t="str">
        <f t="shared" si="19"/>
        <v>4Y</v>
      </c>
      <c r="P37" s="418" t="str">
        <f t="shared" si="20"/>
        <v>obj_00b74#0001</v>
      </c>
      <c r="Q37" s="414" t="b">
        <f t="shared" si="20"/>
        <v>1</v>
      </c>
      <c r="R37" s="422">
        <v>1</v>
      </c>
      <c r="S37" s="422">
        <v>1</v>
      </c>
      <c r="T37" s="157" t="str">
        <v>obj_00b72</v>
      </c>
      <c r="U37" s="157" t="str">
        <f>_xll.qlRateHelperQuoteName(T37)</f>
        <v/>
      </c>
      <c r="V37" s="500">
        <f>_xll.qlRateHelperRate(T37,_xll.ohTrigger(Trigger,Trigger3M))</f>
        <v>1.288084726E-2</v>
      </c>
      <c r="W37" s="412" t="str">
        <f>IFERROR(_xll.qlFuturesRateHelperConvexityAdjustment(T37,Trigger),"--")</f>
        <v>--</v>
      </c>
      <c r="X37" s="158">
        <f>_xll.qlRateHelperEarliestDate(T37,Trigger)</f>
        <v>42138</v>
      </c>
      <c r="Y37" s="158">
        <f>_xll.qlRateHelperLatestDate(T37,Trigger)</f>
        <v>49079</v>
      </c>
      <c r="Z37" s="320">
        <v>1.3084503427216591E-2</v>
      </c>
      <c r="AD37" s="324"/>
      <c r="AY37" s="507" t="s">
        <v>211</v>
      </c>
      <c r="AZ37" s="509">
        <f>_xll.qlInterestRateIndexFixingDate(Currency&amp;"ibor"&amp;Tenor,BA37,Trigger)</f>
        <v>42185</v>
      </c>
      <c r="BA37" s="509">
        <f>_xll.qlCalendarAdvance(Calendar,BA36,AY37,"f",,Trigger)</f>
        <v>42187</v>
      </c>
      <c r="BB37" s="509">
        <f>_xll.qlInterestRateIndexMaturity(Currency&amp;"ibor"&amp;Tenor,BA37,Trigger)</f>
        <v>42279</v>
      </c>
      <c r="BC37" s="508">
        <f>_xll.qlIndexFixing($AC$5,AZ37,TRUE,_xll.ohTrigger(Trigger,Trigger3M))</f>
        <v>8.1692425608008142E-4</v>
      </c>
      <c r="BD37" s="508">
        <f>_xll.qlIndexFixing($BE$1,AZ37,TRUE,_xll.ohTrigger(Trigger,Trigger3M))</f>
        <v>1.0308600142636007E-4</v>
      </c>
    </row>
    <row r="38" spans="1:56" s="137" customFormat="1" ht="11.25" customHeight="1" x14ac:dyDescent="0.2">
      <c r="A38" s="359" t="s">
        <v>251</v>
      </c>
      <c r="B38" s="487" t="str">
        <v>2Y</v>
      </c>
      <c r="C38" s="358" t="str">
        <v>7Y</v>
      </c>
      <c r="D38" s="358" t="str">
        <f t="shared" si="22"/>
        <v>7Y</v>
      </c>
      <c r="E38" s="358" t="s">
        <v>14</v>
      </c>
      <c r="F38" s="398" t="s">
        <v>15</v>
      </c>
      <c r="G38" s="358" t="s">
        <v>16</v>
      </c>
      <c r="H38" s="398" t="s">
        <v>17</v>
      </c>
      <c r="I38" s="399">
        <v>6.0699999999999999E-3</v>
      </c>
      <c r="J38" s="491" t="str">
        <f t="shared" si="21"/>
        <v>EUR_CURVE_3M_2Y</v>
      </c>
      <c r="K38" s="400" t="str">
        <f>IFERROR(_xll.qlSwapRateHelper2(,IF(DataSelect="Reference",$I38,J38),,$D38,Calendar,$G38,$F38,$H38,$K$32,0,E38,Discounting,Permanent,_xll.ohTrigger(Trigger,DataSelect),ObjectOverwrite),"--")</f>
        <v>obj_00b6f#0001</v>
      </c>
      <c r="L38" s="355" t="b">
        <f t="shared" si="23"/>
        <v>1</v>
      </c>
      <c r="N38" s="414" t="str">
        <f t="shared" si="19"/>
        <v>SW</v>
      </c>
      <c r="O38" s="414" t="str">
        <f t="shared" si="19"/>
        <v>5Y</v>
      </c>
      <c r="P38" s="418" t="str">
        <f t="shared" si="20"/>
        <v>obj_00b6d#0001</v>
      </c>
      <c r="Q38" s="414" t="b">
        <f t="shared" si="20"/>
        <v>1</v>
      </c>
      <c r="R38" s="422">
        <v>1</v>
      </c>
      <c r="S38" s="422">
        <v>1</v>
      </c>
      <c r="T38" s="157" t="str">
        <v>obj_00b6e</v>
      </c>
      <c r="U38" s="157" t="str">
        <f>_xll.qlRateHelperQuoteName(T38)</f>
        <v/>
      </c>
      <c r="V38" s="500">
        <f>_xll.qlRateHelperRate(T38,_xll.ohTrigger(Trigger,Trigger3M))</f>
        <v>1.302E-2</v>
      </c>
      <c r="W38" s="412" t="str">
        <f>IFERROR(_xll.qlFuturesRateHelperConvexityAdjustment(T38,Trigger),"--")</f>
        <v>--</v>
      </c>
      <c r="X38" s="158">
        <f>_xll.qlRateHelperEarliestDate(T38,Trigger)</f>
        <v>42138</v>
      </c>
      <c r="Y38" s="158">
        <f>_xll.qlRateHelperLatestDate(T38,Trigger)</f>
        <v>49443</v>
      </c>
      <c r="Z38" s="320">
        <v>1.3226306100027381E-2</v>
      </c>
      <c r="AD38" s="324"/>
      <c r="AY38" s="507" t="s">
        <v>211</v>
      </c>
      <c r="AZ38" s="509">
        <f>_xll.qlInterestRateIndexFixingDate(Currency&amp;"ibor"&amp;Tenor,BA38,Trigger)</f>
        <v>42186</v>
      </c>
      <c r="BA38" s="509">
        <f>_xll.qlCalendarAdvance(Calendar,BA37,AY38,"f",,Trigger)</f>
        <v>42188</v>
      </c>
      <c r="BB38" s="509">
        <f>_xll.qlInterestRateIndexMaturity(Currency&amp;"ibor"&amp;Tenor,BA38,Trigger)</f>
        <v>42282</v>
      </c>
      <c r="BC38" s="508">
        <f>_xll.qlIndexFixing($AC$5,AZ38,TRUE,_xll.ohTrigger(Trigger,Trigger3M))</f>
        <v>8.4153209276335546E-4</v>
      </c>
      <c r="BD38" s="508">
        <f>_xll.qlIndexFixing($BE$1,AZ38,TRUE,_xll.ohTrigger(Trigger,Trigger3M))</f>
        <v>9.3453524501091337E-5</v>
      </c>
    </row>
    <row r="39" spans="1:56" s="137" customFormat="1" ht="11.25" customHeight="1" x14ac:dyDescent="0.2">
      <c r="A39" s="359" t="s">
        <v>251</v>
      </c>
      <c r="B39" s="487" t="str">
        <v>2Y3M</v>
      </c>
      <c r="C39" s="358" t="str">
        <v>8Y</v>
      </c>
      <c r="D39" s="358" t="str">
        <f t="shared" si="22"/>
        <v>8Y</v>
      </c>
      <c r="E39" s="358" t="s">
        <v>14</v>
      </c>
      <c r="F39" s="398" t="s">
        <v>15</v>
      </c>
      <c r="G39" s="358" t="s">
        <v>16</v>
      </c>
      <c r="H39" s="398" t="s">
        <v>17</v>
      </c>
      <c r="I39" s="399">
        <v>7.1799999999999998E-3</v>
      </c>
      <c r="J39" s="491" t="str">
        <f t="shared" si="21"/>
        <v>EUR_CURVE_3M_2Y3M</v>
      </c>
      <c r="K39" s="400" t="str">
        <f>IFERROR(_xll.qlSwapRateHelper2(,IF(DataSelect="Reference",$I39,J39),,$D39,Calendar,$G39,$F39,$H39,$K$32,0,E39,Discounting,Permanent,_xll.ohTrigger(Trigger,DataSelect),ObjectOverwrite),"--")</f>
        <v>obj_00b75#0001</v>
      </c>
      <c r="L39" s="355" t="b">
        <f t="shared" si="23"/>
        <v>1</v>
      </c>
      <c r="N39" s="414" t="str">
        <f t="shared" si="19"/>
        <v>SW</v>
      </c>
      <c r="O39" s="414" t="str">
        <f t="shared" si="19"/>
        <v>6Y</v>
      </c>
      <c r="P39" s="418" t="str">
        <f t="shared" si="20"/>
        <v>obj_00b6c#0001</v>
      </c>
      <c r="Q39" s="414" t="b">
        <f t="shared" si="20"/>
        <v>1</v>
      </c>
      <c r="R39" s="422">
        <v>1</v>
      </c>
      <c r="S39" s="422">
        <v>1</v>
      </c>
      <c r="T39" s="157" t="str">
        <v>obj_00b82</v>
      </c>
      <c r="U39" s="157" t="str">
        <f>_xll.qlRateHelperQuoteName(T39)</f>
        <v/>
      </c>
      <c r="V39" s="500">
        <f>_xll.qlRateHelperRate(T39,_xll.ohTrigger(Trigger,Trigger3M))</f>
        <v>1.312587787E-2</v>
      </c>
      <c r="W39" s="412" t="str">
        <f>IFERROR(_xll.qlFuturesRateHelperConvexityAdjustment(T39,Trigger),"--")</f>
        <v>--</v>
      </c>
      <c r="X39" s="158">
        <f>_xll.qlRateHelperEarliestDate(T39,Trigger)</f>
        <v>42138</v>
      </c>
      <c r="Y39" s="158">
        <f>_xll.qlRateHelperLatestDate(T39,Trigger)</f>
        <v>49809</v>
      </c>
      <c r="Z39" s="320">
        <v>1.333038633876411E-2</v>
      </c>
      <c r="AD39" s="324"/>
      <c r="AY39" s="507" t="s">
        <v>211</v>
      </c>
      <c r="AZ39" s="509">
        <f>_xll.qlInterestRateIndexFixingDate(Currency&amp;"ibor"&amp;Tenor,BA39,Trigger)</f>
        <v>42187</v>
      </c>
      <c r="BA39" s="509">
        <f>_xll.qlCalendarAdvance(Calendar,BA38,AY39,"f",,Trigger)</f>
        <v>42191</v>
      </c>
      <c r="BB39" s="509">
        <f>_xll.qlInterestRateIndexMaturity(Currency&amp;"ibor"&amp;Tenor,BA39,Trigger)</f>
        <v>42283</v>
      </c>
      <c r="BC39" s="508">
        <f>_xll.qlIndexFixing($AC$5,AZ39,TRUE,_xll.ohTrigger(Trigger,Trigger3M))</f>
        <v>8.6737261307628694E-4</v>
      </c>
      <c r="BD39" s="508">
        <f>_xll.qlIndexFixing($BE$1,AZ39,TRUE,_xll.ohTrigger(Trigger,Trigger3M))</f>
        <v>9.2600513238208634E-5</v>
      </c>
    </row>
    <row r="40" spans="1:56" s="137" customFormat="1" ht="11.25" customHeight="1" x14ac:dyDescent="0.2">
      <c r="A40" s="359" t="s">
        <v>251</v>
      </c>
      <c r="B40" s="487" t="str">
        <v>2Y6M</v>
      </c>
      <c r="C40" s="358" t="str">
        <v>9Y</v>
      </c>
      <c r="D40" s="358" t="str">
        <f t="shared" si="22"/>
        <v>9Y</v>
      </c>
      <c r="E40" s="358" t="s">
        <v>14</v>
      </c>
      <c r="F40" s="398" t="s">
        <v>15</v>
      </c>
      <c r="G40" s="358" t="s">
        <v>16</v>
      </c>
      <c r="H40" s="398" t="s">
        <v>17</v>
      </c>
      <c r="I40" s="399">
        <v>8.1899999999999994E-3</v>
      </c>
      <c r="J40" s="491" t="str">
        <f t="shared" si="21"/>
        <v>EUR_CURVE_3M_2Y6M</v>
      </c>
      <c r="K40" s="400" t="str">
        <f>IFERROR(_xll.qlSwapRateHelper2(,IF(DataSelect="Reference",$I40,J40),,$D40,Calendar,$G40,$F40,$H40,$K$32,0,E40,Discounting,Permanent,_xll.ohTrigger(Trigger,DataSelect),ObjectOverwrite),"--")</f>
        <v>obj_00b6a#0001</v>
      </c>
      <c r="L40" s="355" t="b">
        <f t="shared" si="23"/>
        <v>1</v>
      </c>
      <c r="N40" s="414" t="str">
        <f t="shared" si="19"/>
        <v>SW</v>
      </c>
      <c r="O40" s="414" t="str">
        <f t="shared" si="19"/>
        <v>7Y</v>
      </c>
      <c r="P40" s="418" t="str">
        <f t="shared" si="20"/>
        <v>obj_00b70#0001</v>
      </c>
      <c r="Q40" s="414" t="b">
        <f t="shared" si="20"/>
        <v>1</v>
      </c>
      <c r="R40" s="422">
        <v>1</v>
      </c>
      <c r="S40" s="422">
        <v>1</v>
      </c>
      <c r="T40" s="157" t="str">
        <v>obj_00b81</v>
      </c>
      <c r="U40" s="157" t="str">
        <f>_xll.qlRateHelperQuoteName(T40)</f>
        <v/>
      </c>
      <c r="V40" s="500">
        <f>_xll.qlRateHelperRate(T40,_xll.ohTrigger(Trigger,Trigger3M))</f>
        <v>1.320336202E-2</v>
      </c>
      <c r="W40" s="412" t="str">
        <f>IFERROR(_xll.qlFuturesRateHelperConvexityAdjustment(T40,Trigger),"--")</f>
        <v>--</v>
      </c>
      <c r="X40" s="158">
        <f>_xll.qlRateHelperEarliestDate(T40,Trigger)</f>
        <v>42138</v>
      </c>
      <c r="Y40" s="158">
        <f>_xll.qlRateHelperLatestDate(T40,Trigger)</f>
        <v>50174</v>
      </c>
      <c r="Z40" s="320">
        <v>1.3405438506430325E-2</v>
      </c>
      <c r="AD40" s="324"/>
      <c r="AY40" s="507" t="s">
        <v>211</v>
      </c>
      <c r="AZ40" s="509">
        <f>_xll.qlInterestRateIndexFixingDate(Currency&amp;"ibor"&amp;Tenor,BA40,Trigger)</f>
        <v>42188</v>
      </c>
      <c r="BA40" s="509">
        <f>_xll.qlCalendarAdvance(Calendar,BA39,AY40,"f",,Trigger)</f>
        <v>42192</v>
      </c>
      <c r="BB40" s="509">
        <f>_xll.qlInterestRateIndexMaturity(Currency&amp;"ibor"&amp;Tenor,BA40,Trigger)</f>
        <v>42284</v>
      </c>
      <c r="BC40" s="508">
        <f>_xll.qlIndexFixing($AC$5,AZ40,TRUE,_xll.ohTrigger(Trigger,Trigger3M))</f>
        <v>8.7977084151062885E-4</v>
      </c>
      <c r="BD40" s="508">
        <f>_xll.qlIndexFixing($BE$1,AZ40,TRUE,_xll.ohTrigger(Trigger,Trigger3M))</f>
        <v>8.9497876013678251E-5</v>
      </c>
    </row>
    <row r="41" spans="1:56" s="137" customFormat="1" ht="11.25" customHeight="1" x14ac:dyDescent="0.2">
      <c r="A41" s="359" t="s">
        <v>251</v>
      </c>
      <c r="B41" s="487" t="str">
        <v>2Y9M</v>
      </c>
      <c r="C41" s="358" t="str">
        <v>10Y</v>
      </c>
      <c r="D41" s="358" t="str">
        <f t="shared" si="22"/>
        <v>10Y</v>
      </c>
      <c r="E41" s="358" t="s">
        <v>14</v>
      </c>
      <c r="F41" s="398" t="s">
        <v>15</v>
      </c>
      <c r="G41" s="358" t="s">
        <v>16</v>
      </c>
      <c r="H41" s="398" t="s">
        <v>17</v>
      </c>
      <c r="I41" s="399">
        <v>9.0500000000000008E-3</v>
      </c>
      <c r="J41" s="491" t="str">
        <f t="shared" si="21"/>
        <v>EUR_CURVE_3M_2Y9M</v>
      </c>
      <c r="K41" s="400" t="str">
        <f>IFERROR(_xll.qlSwapRateHelper2(,IF(DataSelect="Reference",$I41,J41),,$D41,Calendar,$G41,$F41,$H41,$K$32,0,E41,Discounting,Permanent,_xll.ohTrigger(Trigger,DataSelect),ObjectOverwrite),"--")</f>
        <v>obj_00b64#0001</v>
      </c>
      <c r="L41" s="355" t="b">
        <f t="shared" si="23"/>
        <v>1</v>
      </c>
      <c r="N41" s="414" t="str">
        <f t="shared" si="19"/>
        <v>SW</v>
      </c>
      <c r="O41" s="414" t="str">
        <f t="shared" si="19"/>
        <v>8Y</v>
      </c>
      <c r="P41" s="418" t="str">
        <f t="shared" si="20"/>
        <v>obj_00b7d#0001</v>
      </c>
      <c r="Q41" s="414" t="b">
        <f t="shared" si="20"/>
        <v>1</v>
      </c>
      <c r="R41" s="422">
        <v>1</v>
      </c>
      <c r="S41" s="422">
        <v>1</v>
      </c>
      <c r="T41" s="157" t="str">
        <v>obj_00b8b</v>
      </c>
      <c r="U41" s="157" t="str">
        <f>_xll.qlRateHelperQuoteName(T41)</f>
        <v/>
      </c>
      <c r="V41" s="500">
        <f>_xll.qlRateHelperRate(T41,_xll.ohTrigger(Trigger,Trigger3M))</f>
        <v>1.326258892E-2</v>
      </c>
      <c r="W41" s="412" t="str">
        <f>IFERROR(_xll.qlFuturesRateHelperConvexityAdjustment(T41,Trigger),"--")</f>
        <v>--</v>
      </c>
      <c r="X41" s="158">
        <f>_xll.qlRateHelperEarliestDate(T41,Trigger)</f>
        <v>42138</v>
      </c>
      <c r="Y41" s="158">
        <f>_xll.qlRateHelperLatestDate(T41,Trigger)</f>
        <v>50539</v>
      </c>
      <c r="Z41" s="320">
        <v>1.3460880458620506E-2</v>
      </c>
      <c r="AD41" s="324"/>
      <c r="AY41" s="507" t="s">
        <v>211</v>
      </c>
      <c r="AZ41" s="509">
        <f>_xll.qlInterestRateIndexFixingDate(Currency&amp;"ibor"&amp;Tenor,BA41,Trigger)</f>
        <v>42191</v>
      </c>
      <c r="BA41" s="509">
        <f>_xll.qlCalendarAdvance(Calendar,BA40,AY41,"f",,Trigger)</f>
        <v>42193</v>
      </c>
      <c r="BB41" s="509">
        <f>_xll.qlInterestRateIndexMaturity(Currency&amp;"ibor"&amp;Tenor,BA41,Trigger)</f>
        <v>42285</v>
      </c>
      <c r="BC41" s="508">
        <f>_xll.qlIndexFixing($AC$5,AZ41,TRUE,_xll.ohTrigger(Trigger,Trigger3M))</f>
        <v>8.9208352398335194E-4</v>
      </c>
      <c r="BD41" s="508">
        <f>_xll.qlIndexFixing($BE$1,AZ41,TRUE,_xll.ohTrigger(Trigger,Trigger3M))</f>
        <v>8.6254028172904213E-5</v>
      </c>
    </row>
    <row r="42" spans="1:56" s="137" customFormat="1" ht="11.25" customHeight="1" x14ac:dyDescent="0.2">
      <c r="A42" s="359" t="s">
        <v>251</v>
      </c>
      <c r="B42" s="487" t="str">
        <v>3Y</v>
      </c>
      <c r="C42" s="358" t="str">
        <v>11Y</v>
      </c>
      <c r="D42" s="358" t="str">
        <f t="shared" si="22"/>
        <v>11Y</v>
      </c>
      <c r="E42" s="358" t="s">
        <v>14</v>
      </c>
      <c r="F42" s="398" t="s">
        <v>15</v>
      </c>
      <c r="G42" s="358" t="s">
        <v>16</v>
      </c>
      <c r="H42" s="398" t="s">
        <v>17</v>
      </c>
      <c r="I42" s="399">
        <v>9.8081175199999995E-3</v>
      </c>
      <c r="J42" s="491" t="str">
        <f t="shared" si="21"/>
        <v>EUR_CURVE_3M_3Y</v>
      </c>
      <c r="K42" s="400" t="str">
        <f>IFERROR(_xll.qlSwapRateHelper2(,IF(DataSelect="Reference",$I42,J42),,$D42,Calendar,$G42,$F42,$H42,$K$32,0,E42,Discounting,Permanent,_xll.ohTrigger(Trigger,DataSelect),ObjectOverwrite),"--")</f>
        <v>obj_00b61#0001</v>
      </c>
      <c r="L42" s="355" t="b">
        <f t="shared" si="23"/>
        <v>1</v>
      </c>
      <c r="N42" s="414" t="str">
        <f t="shared" si="19"/>
        <v>SW</v>
      </c>
      <c r="O42" s="414" t="str">
        <f t="shared" si="19"/>
        <v>9Y</v>
      </c>
      <c r="P42" s="418" t="str">
        <f t="shared" si="20"/>
        <v>obj_00b84#0001</v>
      </c>
      <c r="Q42" s="414" t="b">
        <f t="shared" si="20"/>
        <v>1</v>
      </c>
      <c r="R42" s="422">
        <v>1</v>
      </c>
      <c r="S42" s="422">
        <v>1</v>
      </c>
      <c r="T42" s="157" t="str">
        <v>obj_00b6b</v>
      </c>
      <c r="U42" s="157" t="str">
        <f>_xll.qlRateHelperQuoteName(T42)</f>
        <v/>
      </c>
      <c r="V42" s="500">
        <f>_xll.qlRateHelperRate(T42,_xll.ohTrigger(Trigger,Trigger3M))</f>
        <v>1.330816234E-2</v>
      </c>
      <c r="W42" s="412" t="str">
        <f>IFERROR(_xll.qlFuturesRateHelperConvexityAdjustment(T42,Trigger),"--")</f>
        <v>--</v>
      </c>
      <c r="X42" s="158">
        <f>_xll.qlRateHelperEarliestDate(T42,Trigger)</f>
        <v>42138</v>
      </c>
      <c r="Y42" s="158">
        <f>_xll.qlRateHelperLatestDate(T42,Trigger)</f>
        <v>50906</v>
      </c>
      <c r="Z42" s="320">
        <v>1.3501660539512312E-2</v>
      </c>
      <c r="AD42" s="324"/>
      <c r="AY42" s="507" t="s">
        <v>211</v>
      </c>
      <c r="AZ42" s="509">
        <f>_xll.qlInterestRateIndexFixingDate(Currency&amp;"ibor"&amp;Tenor,BA42,Trigger)</f>
        <v>42192</v>
      </c>
      <c r="BA42" s="509">
        <f>_xll.qlCalendarAdvance(Calendar,BA41,AY42,"f",,Trigger)</f>
        <v>42194</v>
      </c>
      <c r="BB42" s="509">
        <f>_xll.qlInterestRateIndexMaturity(Currency&amp;"ibor"&amp;Tenor,BA42,Trigger)</f>
        <v>42286</v>
      </c>
      <c r="BC42" s="508">
        <f>_xll.qlIndexFixing($AC$5,AZ42,TRUE,_xll.ohTrigger(Trigger,Trigger3M))</f>
        <v>9.0431065968901356E-4</v>
      </c>
      <c r="BD42" s="508">
        <f>_xll.qlIndexFixing($BE$1,AZ42,TRUE,_xll.ohTrigger(Trigger,Trigger3M))</f>
        <v>8.289771514279488E-5</v>
      </c>
    </row>
    <row r="43" spans="1:56" s="137" customFormat="1" ht="11.25" customHeight="1" x14ac:dyDescent="0.2">
      <c r="A43" s="359" t="s">
        <v>251</v>
      </c>
      <c r="B43" s="487" t="str">
        <v>4Y</v>
      </c>
      <c r="C43" s="358" t="str">
        <v>12Y</v>
      </c>
      <c r="D43" s="358" t="str">
        <f t="shared" si="22"/>
        <v>12Y</v>
      </c>
      <c r="E43" s="358" t="s">
        <v>14</v>
      </c>
      <c r="F43" s="398" t="s">
        <v>15</v>
      </c>
      <c r="G43" s="358" t="s">
        <v>16</v>
      </c>
      <c r="H43" s="398" t="s">
        <v>17</v>
      </c>
      <c r="I43" s="399">
        <v>1.047E-2</v>
      </c>
      <c r="J43" s="491" t="str">
        <f t="shared" si="21"/>
        <v>EUR_CURVE_3M_4Y</v>
      </c>
      <c r="K43" s="400" t="str">
        <f>IFERROR(_xll.qlSwapRateHelper2(,IF(DataSelect="Reference",$I43,J43),,$D43,Calendar,$G43,$F43,$H43,$K$32,0,E43,Discounting,Permanent,_xll.ohTrigger(Trigger,DataSelect),ObjectOverwrite),"--")</f>
        <v>obj_00b74#0001</v>
      </c>
      <c r="L43" s="355" t="b">
        <f t="shared" si="23"/>
        <v>1</v>
      </c>
      <c r="N43" s="414" t="str">
        <f t="shared" si="19"/>
        <v>SW</v>
      </c>
      <c r="O43" s="414" t="str">
        <f t="shared" si="19"/>
        <v>10Y</v>
      </c>
      <c r="P43" s="418" t="str">
        <f t="shared" si="20"/>
        <v>obj_00b8c#0001</v>
      </c>
      <c r="Q43" s="414" t="b">
        <f t="shared" si="20"/>
        <v>1</v>
      </c>
      <c r="R43" s="422">
        <v>1</v>
      </c>
      <c r="S43" s="422">
        <v>1</v>
      </c>
      <c r="T43" s="157" t="str">
        <v>obj_00b76</v>
      </c>
      <c r="U43" s="157" t="str">
        <f>_xll.qlRateHelperQuoteName(T43)</f>
        <v/>
      </c>
      <c r="V43" s="500">
        <f>_xll.qlRateHelperRate(T43,_xll.ohTrigger(Trigger,Trigger3M))</f>
        <v>1.3349999999999999E-2</v>
      </c>
      <c r="W43" s="412" t="str">
        <f>IFERROR(_xll.qlFuturesRateHelperConvexityAdjustment(T43,Trigger),"--")</f>
        <v>--</v>
      </c>
      <c r="X43" s="158">
        <f>_xll.qlRateHelperEarliestDate(T43,Trigger)</f>
        <v>42138</v>
      </c>
      <c r="Y43" s="158">
        <f>_xll.qlRateHelperLatestDate(T43,Trigger)</f>
        <v>51270</v>
      </c>
      <c r="Z43" s="320">
        <v>1.3537639435507771E-2</v>
      </c>
      <c r="AD43" s="324"/>
      <c r="AY43" s="507" t="s">
        <v>211</v>
      </c>
      <c r="AZ43" s="509">
        <f>_xll.qlInterestRateIndexFixingDate(Currency&amp;"ibor"&amp;Tenor,BA43,Trigger)</f>
        <v>42193</v>
      </c>
      <c r="BA43" s="509">
        <f>_xll.qlCalendarAdvance(Calendar,BA42,AY43,"f",,Trigger)</f>
        <v>42195</v>
      </c>
      <c r="BB43" s="509">
        <f>_xll.qlInterestRateIndexMaturity(Currency&amp;"ibor"&amp;Tenor,BA43,Trigger)</f>
        <v>42289</v>
      </c>
      <c r="BC43" s="508">
        <f>_xll.qlIndexFixing($AC$5,AZ43,TRUE,_xll.ohTrigger(Trigger,Trigger3M))</f>
        <v>9.2848022036497906E-4</v>
      </c>
      <c r="BD43" s="508">
        <f>_xll.qlIndexFixing($BE$1,AZ43,TRUE,_xll.ohTrigger(Trigger,Trigger3M))</f>
        <v>7.1694903068821066E-5</v>
      </c>
    </row>
    <row r="44" spans="1:56" s="137" customFormat="1" ht="11.25" customHeight="1" x14ac:dyDescent="0.2">
      <c r="A44" s="359" t="s">
        <v>251</v>
      </c>
      <c r="B44" s="487" t="str">
        <v>5Y</v>
      </c>
      <c r="C44" s="358" t="str">
        <v>13Y</v>
      </c>
      <c r="D44" s="358" t="str">
        <f t="shared" si="22"/>
        <v>13Y</v>
      </c>
      <c r="E44" s="358" t="s">
        <v>14</v>
      </c>
      <c r="F44" s="398" t="s">
        <v>15</v>
      </c>
      <c r="G44" s="358" t="s">
        <v>16</v>
      </c>
      <c r="H44" s="398" t="s">
        <v>17</v>
      </c>
      <c r="I44" s="399">
        <v>1.1023238600000001E-2</v>
      </c>
      <c r="J44" s="491" t="str">
        <f t="shared" si="21"/>
        <v>EUR_CURVE_3M_5Y</v>
      </c>
      <c r="K44" s="400" t="str">
        <f>IFERROR(_xll.qlSwapRateHelper2(,IF(DataSelect="Reference",$I44,J44),,$D44,Calendar,$G44,$F44,$H44,$K$32,0,E44,Discounting,Permanent,_xll.ohTrigger(Trigger,DataSelect),ObjectOverwrite),"--")</f>
        <v>obj_00b6d#0001</v>
      </c>
      <c r="L44" s="355" t="b">
        <f t="shared" si="23"/>
        <v>1</v>
      </c>
      <c r="N44" s="414" t="str">
        <f t="shared" ref="N44:O107" si="24">A50</f>
        <v>SW</v>
      </c>
      <c r="O44" s="414" t="str">
        <f t="shared" si="24"/>
        <v>11Y</v>
      </c>
      <c r="P44" s="418" t="str">
        <f t="shared" si="20"/>
        <v>obj_00b72#0001</v>
      </c>
      <c r="Q44" s="414" t="b">
        <f t="shared" si="20"/>
        <v>1</v>
      </c>
      <c r="R44" s="422">
        <v>1</v>
      </c>
      <c r="S44" s="422">
        <v>1</v>
      </c>
      <c r="T44" s="157" t="str">
        <v>obj_00b85</v>
      </c>
      <c r="U44" s="157" t="str">
        <f>_xll.qlRateHelperQuoteName(T44)</f>
        <v/>
      </c>
      <c r="V44" s="500">
        <f>_xll.qlRateHelperRate(T44,_xll.ohTrigger(Trigger,Trigger3M))</f>
        <v>1.3388080899999998E-2</v>
      </c>
      <c r="W44" s="412" t="str">
        <f>IFERROR(_xll.qlFuturesRateHelperConvexityAdjustment(T44,Trigger),"--")</f>
        <v>--</v>
      </c>
      <c r="X44" s="158">
        <f>_xll.qlRateHelperEarliestDate(T44,Trigger)</f>
        <v>42138</v>
      </c>
      <c r="Y44" s="158">
        <f>_xll.qlRateHelperLatestDate(T44,Trigger)</f>
        <v>51635</v>
      </c>
      <c r="Z44" s="320">
        <v>1.3571576735322151E-2</v>
      </c>
      <c r="AD44" s="324"/>
      <c r="AY44" s="507" t="s">
        <v>211</v>
      </c>
      <c r="AZ44" s="509">
        <f>_xll.qlInterestRateIndexFixingDate(Currency&amp;"ibor"&amp;Tenor,BA44,Trigger)</f>
        <v>42194</v>
      </c>
      <c r="BA44" s="509">
        <f>_xll.qlCalendarAdvance(Calendar,BA43,AY44,"f",,Trigger)</f>
        <v>42198</v>
      </c>
      <c r="BB44" s="509">
        <f>_xll.qlInterestRateIndexMaturity(Currency&amp;"ibor"&amp;Tenor,BA44,Trigger)</f>
        <v>42290</v>
      </c>
      <c r="BC44" s="508">
        <f>_xll.qlIndexFixing($AC$5,AZ44,TRUE,_xll.ohTrigger(Trigger,Trigger3M))</f>
        <v>9.5236371886860442E-4</v>
      </c>
      <c r="BD44" s="508">
        <f>_xll.qlIndexFixing($BE$1,AZ44,TRUE,_xll.ohTrigger(Trigger,Trigger3M))</f>
        <v>6.8984672475272532E-5</v>
      </c>
    </row>
    <row r="45" spans="1:56" s="137" customFormat="1" ht="11.25" customHeight="1" x14ac:dyDescent="0.2">
      <c r="A45" s="359" t="s">
        <v>251</v>
      </c>
      <c r="B45" s="487" t="str">
        <v>6Y</v>
      </c>
      <c r="C45" s="358" t="str">
        <v>14Y</v>
      </c>
      <c r="D45" s="358" t="str">
        <f t="shared" si="22"/>
        <v>14Y</v>
      </c>
      <c r="E45" s="358" t="s">
        <v>14</v>
      </c>
      <c r="F45" s="398" t="s">
        <v>15</v>
      </c>
      <c r="G45" s="358" t="s">
        <v>16</v>
      </c>
      <c r="H45" s="398" t="s">
        <v>17</v>
      </c>
      <c r="I45" s="399">
        <v>1.1488977419999999E-2</v>
      </c>
      <c r="J45" s="491" t="str">
        <f t="shared" si="21"/>
        <v>EUR_CURVE_3M_6Y</v>
      </c>
      <c r="K45" s="400" t="str">
        <f>IFERROR(_xll.qlSwapRateHelper2(,IF(DataSelect="Reference",$I45,J45),,$D45,Calendar,$G45,$F45,$H45,$K$32,0,E45,Discounting,Permanent,_xll.ohTrigger(Trigger,DataSelect),ObjectOverwrite),"--")</f>
        <v>obj_00b6c#0001</v>
      </c>
      <c r="L45" s="355" t="b">
        <f t="shared" si="23"/>
        <v>1</v>
      </c>
      <c r="N45" s="414" t="str">
        <f t="shared" si="24"/>
        <v>SW</v>
      </c>
      <c r="O45" s="414" t="str">
        <f t="shared" si="24"/>
        <v>12Y</v>
      </c>
      <c r="P45" s="418" t="str">
        <f t="shared" ref="P45:Q60" si="25">K51</f>
        <v>obj_00b6e#0001</v>
      </c>
      <c r="Q45" s="414" t="b">
        <f t="shared" si="25"/>
        <v>1</v>
      </c>
      <c r="R45" s="422">
        <v>1</v>
      </c>
      <c r="S45" s="422">
        <v>1</v>
      </c>
      <c r="T45" s="157" t="str">
        <v>obj_00b62</v>
      </c>
      <c r="U45" s="157" t="str">
        <f>_xll.qlRateHelperQuoteName(T45)</f>
        <v/>
      </c>
      <c r="V45" s="500">
        <f>_xll.qlRateHelperRate(T45,_xll.ohTrigger(Trigger,Trigger3M))</f>
        <v>1.342471393E-2</v>
      </c>
      <c r="W45" s="412" t="str">
        <f>IFERROR(_xll.qlFuturesRateHelperConvexityAdjustment(T45,Trigger),"--")</f>
        <v>--</v>
      </c>
      <c r="X45" s="158">
        <f>_xll.qlRateHelperEarliestDate(T45,Trigger)</f>
        <v>42138</v>
      </c>
      <c r="Y45" s="158">
        <f>_xll.qlRateHelperLatestDate(T45,Trigger)</f>
        <v>52000</v>
      </c>
      <c r="Z45" s="320">
        <v>1.3604565021740608E-2</v>
      </c>
      <c r="AD45" s="324"/>
      <c r="AY45" s="507" t="s">
        <v>211</v>
      </c>
      <c r="AZ45" s="509">
        <f>_xll.qlInterestRateIndexFixingDate(Currency&amp;"ibor"&amp;Tenor,BA45,Trigger)</f>
        <v>42195</v>
      </c>
      <c r="BA45" s="509">
        <f>_xll.qlCalendarAdvance(Calendar,BA44,AY45,"f",,Trigger)</f>
        <v>42199</v>
      </c>
      <c r="BB45" s="509">
        <f>_xll.qlInterestRateIndexMaturity(Currency&amp;"ibor"&amp;Tenor,BA45,Trigger)</f>
        <v>42291</v>
      </c>
      <c r="BC45" s="508">
        <f>_xll.qlIndexFixing($AC$5,AZ45,TRUE,_xll.ohTrigger(Trigger,Trigger3M))</f>
        <v>9.6416310881371518E-4</v>
      </c>
      <c r="BD45" s="508">
        <f>_xll.qlIndexFixing($BE$1,AZ45,TRUE,_xll.ohTrigger(Trigger,Trigger3M))</f>
        <v>6.5559167514717132E-5</v>
      </c>
    </row>
    <row r="46" spans="1:56" s="137" customFormat="1" ht="11.25" customHeight="1" x14ac:dyDescent="0.2">
      <c r="A46" s="359" t="s">
        <v>251</v>
      </c>
      <c r="B46" s="487" t="str">
        <v>7Y</v>
      </c>
      <c r="C46" s="358" t="str">
        <v>15Y</v>
      </c>
      <c r="D46" s="358" t="str">
        <f t="shared" si="22"/>
        <v>15Y</v>
      </c>
      <c r="E46" s="358" t="s">
        <v>14</v>
      </c>
      <c r="F46" s="398" t="s">
        <v>15</v>
      </c>
      <c r="G46" s="358" t="s">
        <v>16</v>
      </c>
      <c r="H46" s="398" t="s">
        <v>17</v>
      </c>
      <c r="I46" s="399">
        <v>1.188E-2</v>
      </c>
      <c r="J46" s="491" t="str">
        <f t="shared" si="21"/>
        <v>EUR_CURVE_3M_7Y</v>
      </c>
      <c r="K46" s="400" t="str">
        <f>IFERROR(_xll.qlSwapRateHelper2(,IF(DataSelect="Reference",$I46,J46),,$D46,Calendar,$G46,$F46,$H46,$K$32,0,E46,Discounting,Permanent,_xll.ohTrigger(Trigger,DataSelect),ObjectOverwrite),"--")</f>
        <v>obj_00b70#0001</v>
      </c>
      <c r="L46" s="355" t="b">
        <f t="shared" si="23"/>
        <v>1</v>
      </c>
      <c r="N46" s="414" t="str">
        <f t="shared" si="24"/>
        <v>SW</v>
      </c>
      <c r="O46" s="414" t="str">
        <f t="shared" si="24"/>
        <v>13Y</v>
      </c>
      <c r="P46" s="418" t="str">
        <f t="shared" si="25"/>
        <v>obj_00b82#0001</v>
      </c>
      <c r="Q46" s="414" t="b">
        <f t="shared" si="25"/>
        <v>1</v>
      </c>
      <c r="R46" s="422">
        <v>1</v>
      </c>
      <c r="S46" s="422">
        <v>1</v>
      </c>
      <c r="T46" s="157" t="str">
        <v>obj_00b83</v>
      </c>
      <c r="U46" s="157" t="str">
        <f>_xll.qlRateHelperQuoteName(T46)</f>
        <v/>
      </c>
      <c r="V46" s="500">
        <f>_xll.qlRateHelperRate(T46,_xll.ohTrigger(Trigger,Trigger3M))</f>
        <v>1.346021828E-2</v>
      </c>
      <c r="W46" s="412" t="str">
        <f>IFERROR(_xll.qlFuturesRateHelperConvexityAdjustment(T46,Trigger),"--")</f>
        <v>--</v>
      </c>
      <c r="X46" s="158">
        <f>_xll.qlRateHelperEarliestDate(T46,Trigger)</f>
        <v>42138</v>
      </c>
      <c r="Y46" s="158">
        <f>_xll.qlRateHelperLatestDate(T46,Trigger)</f>
        <v>52365</v>
      </c>
      <c r="Z46" s="320">
        <v>1.3636933494694737E-2</v>
      </c>
      <c r="AD46" s="324"/>
      <c r="AY46" s="507" t="s">
        <v>211</v>
      </c>
      <c r="AZ46" s="509">
        <f>_xll.qlInterestRateIndexFixingDate(Currency&amp;"ibor"&amp;Tenor,BA46,Trigger)</f>
        <v>42198</v>
      </c>
      <c r="BA46" s="509">
        <f>_xll.qlCalendarAdvance(Calendar,BA45,AY46,"f",,Trigger)</f>
        <v>42200</v>
      </c>
      <c r="BB46" s="509">
        <f>_xll.qlInterestRateIndexMaturity(Currency&amp;"ibor"&amp;Tenor,BA46,Trigger)</f>
        <v>42292</v>
      </c>
      <c r="BC46" s="508">
        <f>_xll.qlIndexFixing($AC$5,AZ46,TRUE,_xll.ohTrigger(Trigger,Trigger3M))</f>
        <v>9.8558398925098077E-4</v>
      </c>
      <c r="BD46" s="508">
        <f>_xll.qlIndexFixing($BE$1,AZ46,TRUE,_xll.ohTrigger(Trigger,Trigger3M))</f>
        <v>6.2150582439654428E-5</v>
      </c>
    </row>
    <row r="47" spans="1:56" s="137" customFormat="1" ht="11.25" customHeight="1" x14ac:dyDescent="0.2">
      <c r="A47" s="359" t="s">
        <v>251</v>
      </c>
      <c r="B47" s="487" t="str">
        <v>8Y</v>
      </c>
      <c r="C47" s="358" t="str">
        <v>16Y</v>
      </c>
      <c r="D47" s="358" t="str">
        <f t="shared" si="22"/>
        <v>16Y</v>
      </c>
      <c r="E47" s="358" t="s">
        <v>14</v>
      </c>
      <c r="F47" s="398" t="s">
        <v>15</v>
      </c>
      <c r="G47" s="358" t="s">
        <v>16</v>
      </c>
      <c r="H47" s="398" t="s">
        <v>17</v>
      </c>
      <c r="I47" s="399">
        <v>1.220716543E-2</v>
      </c>
      <c r="J47" s="491" t="str">
        <f t="shared" si="21"/>
        <v>EUR_CURVE_3M_8Y</v>
      </c>
      <c r="K47" s="400" t="str">
        <f>IFERROR(_xll.qlSwapRateHelper2(,IF(DataSelect="Reference",$I47,J47),,$D47,Calendar,$G47,$F47,$H47,$K$32,0,E47,Discounting,Permanent,_xll.ohTrigger(Trigger,DataSelect),ObjectOverwrite),"--")</f>
        <v>obj_00b7d#0001</v>
      </c>
      <c r="L47" s="355" t="b">
        <f t="shared" si="23"/>
        <v>1</v>
      </c>
      <c r="N47" s="414" t="str">
        <f t="shared" si="24"/>
        <v>SW</v>
      </c>
      <c r="O47" s="414" t="str">
        <f t="shared" si="24"/>
        <v>14Y</v>
      </c>
      <c r="P47" s="418" t="str">
        <f t="shared" si="25"/>
        <v>obj_00b81#0001</v>
      </c>
      <c r="Q47" s="414" t="b">
        <f t="shared" si="25"/>
        <v>1</v>
      </c>
      <c r="R47" s="422">
        <v>1</v>
      </c>
      <c r="S47" s="422">
        <v>1</v>
      </c>
      <c r="T47" s="157" t="str">
        <v>obj_00b67</v>
      </c>
      <c r="U47" s="157" t="str">
        <f>_xll.qlRateHelperQuoteName(T47)</f>
        <v/>
      </c>
      <c r="V47" s="500">
        <f>_xll.qlRateHelperRate(T47,_xll.ohTrigger(Trigger,Trigger3M))</f>
        <v>1.3496090519999998E-2</v>
      </c>
      <c r="W47" s="412" t="str">
        <f>IFERROR(_xll.qlFuturesRateHelperConvexityAdjustment(T47,Trigger),"--")</f>
        <v>--</v>
      </c>
      <c r="X47" s="158">
        <f>_xll.qlRateHelperEarliestDate(T47,Trigger)</f>
        <v>42138</v>
      </c>
      <c r="Y47" s="158">
        <f>_xll.qlRateHelperLatestDate(T47,Trigger)</f>
        <v>52733</v>
      </c>
      <c r="Z47" s="320">
        <v>1.3668990683956286E-2</v>
      </c>
      <c r="AD47" s="324"/>
      <c r="AY47" s="507" t="s">
        <v>211</v>
      </c>
      <c r="AZ47" s="509">
        <f>_xll.qlInterestRateIndexFixingDate(Currency&amp;"ibor"&amp;Tenor,BA47,Trigger)</f>
        <v>42199</v>
      </c>
      <c r="BA47" s="509">
        <f>_xll.qlCalendarAdvance(Calendar,BA46,AY47,"f",,Trigger)</f>
        <v>42201</v>
      </c>
      <c r="BB47" s="509">
        <f>_xll.qlInterestRateIndexMaturity(Currency&amp;"ibor"&amp;Tenor,BA47,Trigger)</f>
        <v>42293</v>
      </c>
      <c r="BC47" s="508">
        <f>_xll.qlIndexFixing($AC$5,AZ47,TRUE,_xll.ohTrigger(Trigger,Trigger3M))</f>
        <v>1.0070548900248148E-3</v>
      </c>
      <c r="BD47" s="508">
        <f>_xll.qlIndexFixing($BE$1,AZ47,TRUE,_xll.ohTrigger(Trigger,Trigger3M))</f>
        <v>5.8694390085603153E-5</v>
      </c>
    </row>
    <row r="48" spans="1:56" s="137" customFormat="1" ht="11.25" customHeight="1" x14ac:dyDescent="0.2">
      <c r="A48" s="359" t="s">
        <v>251</v>
      </c>
      <c r="B48" s="487" t="str">
        <v>9Y</v>
      </c>
      <c r="C48" s="358" t="str">
        <v>17Y</v>
      </c>
      <c r="D48" s="358" t="str">
        <f t="shared" si="22"/>
        <v>17Y</v>
      </c>
      <c r="E48" s="358" t="s">
        <v>14</v>
      </c>
      <c r="F48" s="398" t="s">
        <v>15</v>
      </c>
      <c r="G48" s="358" t="s">
        <v>16</v>
      </c>
      <c r="H48" s="398" t="s">
        <v>17</v>
      </c>
      <c r="I48" s="399">
        <v>1.248263036E-2</v>
      </c>
      <c r="J48" s="491" t="str">
        <f t="shared" si="21"/>
        <v>EUR_CURVE_3M_9Y</v>
      </c>
      <c r="K48" s="400" t="str">
        <f>IFERROR(_xll.qlSwapRateHelper2(,IF(DataSelect="Reference",$I48,J48),,$D48,Calendar,$G48,$F48,$H48,$K$32,0,E48,Discounting,Permanent,_xll.ohTrigger(Trigger,DataSelect),ObjectOverwrite),"--")</f>
        <v>obj_00b84#0001</v>
      </c>
      <c r="L48" s="355" t="b">
        <f t="shared" si="23"/>
        <v>1</v>
      </c>
      <c r="N48" s="414" t="str">
        <f t="shared" si="24"/>
        <v>SW</v>
      </c>
      <c r="O48" s="414" t="str">
        <f t="shared" si="24"/>
        <v>15Y</v>
      </c>
      <c r="P48" s="418" t="str">
        <f t="shared" si="25"/>
        <v>obj_00b8b#0001</v>
      </c>
      <c r="Q48" s="414" t="b">
        <f t="shared" si="25"/>
        <v>1</v>
      </c>
      <c r="R48" s="422">
        <v>1</v>
      </c>
      <c r="S48" s="422">
        <v>1</v>
      </c>
      <c r="T48" s="157" t="str">
        <v>obj_00b66</v>
      </c>
      <c r="U48" s="157" t="str">
        <f>_xll.qlRateHelperQuoteName(T48)</f>
        <v/>
      </c>
      <c r="V48" s="500">
        <f>_xll.qlRateHelperRate(T48,_xll.ohTrigger(Trigger,Trigger3M))</f>
        <v>1.353E-2</v>
      </c>
      <c r="W48" s="412" t="str">
        <f>IFERROR(_xll.qlFuturesRateHelperConvexityAdjustment(T48,Trigger),"--")</f>
        <v>--</v>
      </c>
      <c r="X48" s="158">
        <f>_xll.qlRateHelperEarliestDate(T48,Trigger)</f>
        <v>42138</v>
      </c>
      <c r="Y48" s="158">
        <f>_xll.qlRateHelperLatestDate(T48,Trigger)</f>
        <v>53097</v>
      </c>
      <c r="Z48" s="320">
        <v>1.3700721456014591E-2</v>
      </c>
      <c r="AD48" s="324"/>
      <c r="AY48" s="507" t="s">
        <v>211</v>
      </c>
      <c r="AZ48" s="509">
        <f>_xll.qlInterestRateIndexFixingDate(Currency&amp;"ibor"&amp;Tenor,BA48,Trigger)</f>
        <v>42200</v>
      </c>
      <c r="BA48" s="509">
        <f>_xll.qlCalendarAdvance(Calendar,BA47,AY48,"f",,Trigger)</f>
        <v>42202</v>
      </c>
      <c r="BB48" s="509">
        <f>_xll.qlInterestRateIndexMaturity(Currency&amp;"ibor"&amp;Tenor,BA48,Trigger)</f>
        <v>42296</v>
      </c>
      <c r="BC48" s="508">
        <f>_xll.qlIndexFixing($AC$5,AZ48,TRUE,_xll.ohTrigger(Trigger,Trigger3M))</f>
        <v>1.0588543516481257E-3</v>
      </c>
      <c r="BD48" s="508">
        <f>_xll.qlIndexFixing($BE$1,AZ48,TRUE,_xll.ohTrigger(Trigger,Trigger3M))</f>
        <v>4.7138816328638017E-5</v>
      </c>
    </row>
    <row r="49" spans="1:56" s="137" customFormat="1" ht="11.25" customHeight="1" x14ac:dyDescent="0.2">
      <c r="A49" s="359" t="s">
        <v>251</v>
      </c>
      <c r="B49" s="487" t="str">
        <v>10Y</v>
      </c>
      <c r="C49" s="358" t="str">
        <v>18Y</v>
      </c>
      <c r="D49" s="358" t="str">
        <f t="shared" si="22"/>
        <v>18Y</v>
      </c>
      <c r="E49" s="358" t="s">
        <v>14</v>
      </c>
      <c r="F49" s="398" t="s">
        <v>15</v>
      </c>
      <c r="G49" s="358" t="s">
        <v>16</v>
      </c>
      <c r="H49" s="398" t="s">
        <v>17</v>
      </c>
      <c r="I49" s="399">
        <v>1.2702611720000001E-2</v>
      </c>
      <c r="J49" s="491" t="str">
        <f t="shared" si="21"/>
        <v>EUR_CURVE_3M_10Y</v>
      </c>
      <c r="K49" s="400" t="str">
        <f>IFERROR(_xll.qlSwapRateHelper2(,IF(DataSelect="Reference",$I49,J49),,$D49,Calendar,$G49,$F49,$H49,$K$32,0,E49,Discounting,Permanent,_xll.ohTrigger(Trigger,DataSelect),ObjectOverwrite),"--")</f>
        <v>obj_00b8c#0001</v>
      </c>
      <c r="L49" s="355" t="b">
        <f t="shared" si="23"/>
        <v>1</v>
      </c>
      <c r="N49" s="414" t="str">
        <f t="shared" si="24"/>
        <v>SW</v>
      </c>
      <c r="O49" s="414" t="str">
        <f t="shared" si="24"/>
        <v>16Y</v>
      </c>
      <c r="P49" s="418" t="str">
        <f t="shared" si="25"/>
        <v>obj_00b6b#0001</v>
      </c>
      <c r="Q49" s="414" t="b">
        <f t="shared" si="25"/>
        <v>1</v>
      </c>
      <c r="R49" s="422">
        <v>1</v>
      </c>
      <c r="S49" s="422">
        <v>1</v>
      </c>
      <c r="T49" s="157" t="str">
        <v>obj_00b69</v>
      </c>
      <c r="U49" s="157" t="str">
        <f>_xll.qlRateHelperQuoteName(T49)</f>
        <v/>
      </c>
      <c r="V49" s="500">
        <f>_xll.qlRateHelperRate(T49,_xll.ohTrigger(Trigger,Trigger3M))</f>
        <v>1.356332559E-2</v>
      </c>
      <c r="W49" s="412" t="str">
        <f>IFERROR(_xll.qlFuturesRateHelperConvexityAdjustment(T49,Trigger),"--")</f>
        <v>--</v>
      </c>
      <c r="X49" s="158">
        <f>_xll.qlRateHelperEarliestDate(T49,Trigger)</f>
        <v>42138</v>
      </c>
      <c r="Y49" s="158">
        <f>_xll.qlRateHelperLatestDate(T49,Trigger)</f>
        <v>53461</v>
      </c>
      <c r="Z49" s="320">
        <v>1.3732275922453038E-2</v>
      </c>
      <c r="AD49" s="324"/>
      <c r="AY49" s="507" t="s">
        <v>211</v>
      </c>
      <c r="AZ49" s="509">
        <f>_xll.qlInterestRateIndexFixingDate(Currency&amp;"ibor"&amp;Tenor,BA49,Trigger)</f>
        <v>42201</v>
      </c>
      <c r="BA49" s="509">
        <f>_xll.qlCalendarAdvance(Calendar,BA48,AY49,"f",,Trigger)</f>
        <v>42205</v>
      </c>
      <c r="BB49" s="509">
        <f>_xll.qlInterestRateIndexMaturity(Currency&amp;"ibor"&amp;Tenor,BA49,Trigger)</f>
        <v>42297</v>
      </c>
      <c r="BC49" s="508">
        <f>_xll.qlIndexFixing($AC$5,AZ49,TRUE,_xll.ohTrigger(Trigger,Trigger3M))</f>
        <v>1.0934387129318099E-3</v>
      </c>
      <c r="BD49" s="508">
        <f>_xll.qlIndexFixing($BE$1,AZ49,TRUE,_xll.ohTrigger(Trigger,Trigger3M))</f>
        <v>4.4458306566620763E-5</v>
      </c>
    </row>
    <row r="50" spans="1:56" s="137" customFormat="1" ht="11.25" customHeight="1" x14ac:dyDescent="0.2">
      <c r="A50" s="359" t="s">
        <v>251</v>
      </c>
      <c r="B50" s="487" t="str">
        <v>11Y</v>
      </c>
      <c r="C50" s="358" t="str">
        <v>19Y</v>
      </c>
      <c r="D50" s="358" t="str">
        <f t="shared" si="22"/>
        <v>19Y</v>
      </c>
      <c r="E50" s="358" t="s">
        <v>14</v>
      </c>
      <c r="F50" s="398" t="s">
        <v>15</v>
      </c>
      <c r="G50" s="358" t="s">
        <v>16</v>
      </c>
      <c r="H50" s="398" t="s">
        <v>17</v>
      </c>
      <c r="I50" s="399">
        <v>1.288084726E-2</v>
      </c>
      <c r="J50" s="491" t="str">
        <f t="shared" si="21"/>
        <v>EUR_CURVE_3M_11Y</v>
      </c>
      <c r="K50" s="400" t="str">
        <f>IFERROR(_xll.qlSwapRateHelper2(,IF(DataSelect="Reference",$I50,J50),,$D50,Calendar,$G50,$F50,$H50,$K$32,0,E50,Discounting,Permanent,_xll.ohTrigger(Trigger,DataSelect),ObjectOverwrite),"--")</f>
        <v>obj_00b72#0001</v>
      </c>
      <c r="L50" s="355" t="b">
        <f t="shared" si="23"/>
        <v>1</v>
      </c>
      <c r="N50" s="414" t="str">
        <f t="shared" si="24"/>
        <v>SW</v>
      </c>
      <c r="O50" s="414" t="str">
        <f t="shared" si="24"/>
        <v>17Y</v>
      </c>
      <c r="P50" s="418" t="str">
        <f t="shared" si="25"/>
        <v>obj_00b76#0001</v>
      </c>
      <c r="Q50" s="414" t="b">
        <f t="shared" si="25"/>
        <v>1</v>
      </c>
      <c r="R50" s="422">
        <v>1</v>
      </c>
      <c r="S50" s="422">
        <v>1</v>
      </c>
      <c r="T50" s="157" t="str">
        <v>obj_00b7e</v>
      </c>
      <c r="U50" s="157" t="str">
        <f>_xll.qlRateHelperQuoteName(T50)</f>
        <v/>
      </c>
      <c r="V50" s="500">
        <f>_xll.qlRateHelperRate(T50,_xll.ohTrigger(Trigger,Trigger3M))</f>
        <v>1.3594986659999999E-2</v>
      </c>
      <c r="W50" s="412" t="str">
        <f>IFERROR(_xll.qlFuturesRateHelperConvexityAdjustment(T50,Trigger),"--")</f>
        <v>--</v>
      </c>
      <c r="X50" s="158">
        <f>_xll.qlRateHelperEarliestDate(T50,Trigger)</f>
        <v>42138</v>
      </c>
      <c r="Y50" s="158">
        <f>_xll.qlRateHelperLatestDate(T50,Trigger)</f>
        <v>53826</v>
      </c>
      <c r="Z50" s="320">
        <v>1.3762322445733775E-2</v>
      </c>
      <c r="AD50" s="324"/>
      <c r="AY50" s="507" t="s">
        <v>211</v>
      </c>
      <c r="AZ50" s="509">
        <f>_xll.qlInterestRateIndexFixingDate(Currency&amp;"ibor"&amp;Tenor,BA50,Trigger)</f>
        <v>42202</v>
      </c>
      <c r="BA50" s="509">
        <f>_xll.qlCalendarAdvance(Calendar,BA49,AY50,"f",,Trigger)</f>
        <v>42206</v>
      </c>
      <c r="BB50" s="509">
        <f>_xll.qlInterestRateIndexMaturity(Currency&amp;"ibor"&amp;Tenor,BA50,Trigger)</f>
        <v>42298</v>
      </c>
      <c r="BC50" s="508">
        <f>_xll.qlIndexFixing($AC$5,AZ50,TRUE,_xll.ohTrigger(Trigger,Trigger3M))</f>
        <v>1.1151597277455579E-3</v>
      </c>
      <c r="BD50" s="508">
        <f>_xll.qlIndexFixing($BE$1,AZ50,TRUE,_xll.ohTrigger(Trigger,Trigger3M))</f>
        <v>4.0811280384699053E-5</v>
      </c>
    </row>
    <row r="51" spans="1:56" s="137" customFormat="1" ht="11.25" customHeight="1" x14ac:dyDescent="0.2">
      <c r="A51" s="359" t="s">
        <v>251</v>
      </c>
      <c r="B51" s="487" t="str">
        <v>12Y</v>
      </c>
      <c r="C51" s="358" t="str">
        <v>20Y</v>
      </c>
      <c r="D51" s="358" t="str">
        <f t="shared" si="22"/>
        <v>20Y</v>
      </c>
      <c r="E51" s="358" t="s">
        <v>14</v>
      </c>
      <c r="F51" s="398" t="s">
        <v>15</v>
      </c>
      <c r="G51" s="358" t="s">
        <v>16</v>
      </c>
      <c r="H51" s="398" t="s">
        <v>17</v>
      </c>
      <c r="I51" s="399">
        <v>1.302E-2</v>
      </c>
      <c r="J51" s="491" t="str">
        <f t="shared" si="21"/>
        <v>EUR_CURVE_3M_12Y</v>
      </c>
      <c r="K51" s="400" t="str">
        <f>IFERROR(_xll.qlSwapRateHelper2(,IF(DataSelect="Reference",$I51,J51),,$D51,Calendar,$G51,$F51,$H51,$K$32,0,E51,Discounting,Permanent,_xll.ohTrigger(Trigger,DataSelect),ObjectOverwrite),"--")</f>
        <v>obj_00b6e#0001</v>
      </c>
      <c r="L51" s="355" t="b">
        <f t="shared" si="23"/>
        <v>1</v>
      </c>
      <c r="N51" s="414" t="str">
        <f t="shared" si="24"/>
        <v>SW</v>
      </c>
      <c r="O51" s="414" t="str">
        <f t="shared" si="24"/>
        <v>18Y</v>
      </c>
      <c r="P51" s="418" t="str">
        <f t="shared" si="25"/>
        <v>obj_00b85#0001</v>
      </c>
      <c r="Q51" s="414" t="b">
        <f t="shared" si="25"/>
        <v>1</v>
      </c>
      <c r="R51" s="422">
        <v>1</v>
      </c>
      <c r="S51" s="422">
        <v>1</v>
      </c>
      <c r="T51" s="157" t="str">
        <v>obj_00b77</v>
      </c>
      <c r="U51" s="157" t="str">
        <f>_xll.qlRateHelperQuoteName(T51)</f>
        <v/>
      </c>
      <c r="V51" s="500">
        <f>_xll.qlRateHelperRate(T51,_xll.ohTrigger(Trigger,Trigger3M))</f>
        <v>1.3624873070000001E-2</v>
      </c>
      <c r="W51" s="412" t="str">
        <f>IFERROR(_xll.qlFuturesRateHelperConvexityAdjustment(T51,Trigger),"--")</f>
        <v>--</v>
      </c>
      <c r="X51" s="158">
        <f>_xll.qlRateHelperEarliestDate(T51,Trigger)</f>
        <v>42138</v>
      </c>
      <c r="Y51" s="158">
        <f>_xll.qlRateHelperLatestDate(T51,Trigger)</f>
        <v>54192</v>
      </c>
      <c r="Z51" s="320">
        <v>1.3789568465918835E-2</v>
      </c>
      <c r="AD51" s="324"/>
      <c r="AY51" s="507" t="s">
        <v>211</v>
      </c>
      <c r="AZ51" s="509">
        <f>_xll.qlInterestRateIndexFixingDate(Currency&amp;"ibor"&amp;Tenor,BA51,Trigger)</f>
        <v>42205</v>
      </c>
      <c r="BA51" s="509">
        <f>_xll.qlCalendarAdvance(Calendar,BA50,AY51,"f",,Trigger)</f>
        <v>42207</v>
      </c>
      <c r="BB51" s="509">
        <f>_xll.qlInterestRateIndexMaturity(Currency&amp;"ibor"&amp;Tenor,BA51,Trigger)</f>
        <v>42299</v>
      </c>
      <c r="BC51" s="508">
        <f>_xll.qlIndexFixing($AC$5,AZ51,TRUE,_xll.ohTrigger(Trigger,Trigger3M))</f>
        <v>1.1369307678545165E-3</v>
      </c>
      <c r="BD51" s="508">
        <f>_xll.qlIndexFixing($BE$1,AZ51,TRUE,_xll.ohTrigger(Trigger,Trigger3M))</f>
        <v>3.7134434789751566E-5</v>
      </c>
    </row>
    <row r="52" spans="1:56" s="137" customFormat="1" ht="11.25" customHeight="1" x14ac:dyDescent="0.2">
      <c r="A52" s="359" t="s">
        <v>251</v>
      </c>
      <c r="B52" s="487" t="str">
        <v>13Y</v>
      </c>
      <c r="C52" s="358" t="str">
        <v>21Y</v>
      </c>
      <c r="D52" s="358" t="str">
        <f t="shared" si="22"/>
        <v>21Y</v>
      </c>
      <c r="E52" s="358" t="s">
        <v>14</v>
      </c>
      <c r="F52" s="398" t="s">
        <v>15</v>
      </c>
      <c r="G52" s="358" t="s">
        <v>16</v>
      </c>
      <c r="H52" s="398" t="s">
        <v>17</v>
      </c>
      <c r="I52" s="399">
        <v>1.312587787E-2</v>
      </c>
      <c r="J52" s="491" t="str">
        <f t="shared" si="21"/>
        <v>EUR_CURVE_3M_13Y</v>
      </c>
      <c r="K52" s="400" t="str">
        <f>IFERROR(_xll.qlSwapRateHelper2(,IF(DataSelect="Reference",$I52,J52),,$D52,Calendar,$G52,$F52,$H52,$K$32,0,E52,Discounting,Permanent,_xll.ohTrigger(Trigger,DataSelect),ObjectOverwrite),"--")</f>
        <v>obj_00b82#0001</v>
      </c>
      <c r="L52" s="355" t="b">
        <f t="shared" si="23"/>
        <v>1</v>
      </c>
      <c r="N52" s="414" t="str">
        <f t="shared" si="24"/>
        <v>SW</v>
      </c>
      <c r="O52" s="414" t="str">
        <f t="shared" si="24"/>
        <v>19Y</v>
      </c>
      <c r="P52" s="418" t="str">
        <f t="shared" si="25"/>
        <v>obj_00b62#0001</v>
      </c>
      <c r="Q52" s="414" t="b">
        <f t="shared" si="25"/>
        <v>1</v>
      </c>
      <c r="R52" s="422">
        <v>1</v>
      </c>
      <c r="S52" s="422">
        <v>1</v>
      </c>
      <c r="T52" s="157" t="str">
        <v>obj_00b7f</v>
      </c>
      <c r="U52" s="157" t="str">
        <f>_xll.qlRateHelperQuoteName(T52)</f>
        <v/>
      </c>
      <c r="V52" s="500">
        <f>_xll.qlRateHelperRate(T52,_xll.ohTrigger(Trigger,Trigger3M))</f>
        <v>1.3650192930000001E-2</v>
      </c>
      <c r="W52" s="412" t="str">
        <f>IFERROR(_xll.qlFuturesRateHelperConvexityAdjustment(T52,Trigger),"--")</f>
        <v>--</v>
      </c>
      <c r="X52" s="158">
        <f>_xll.qlRateHelperEarliestDate(T52,Trigger)</f>
        <v>42138</v>
      </c>
      <c r="Y52" s="158">
        <f>_xll.qlRateHelperLatestDate(T52,Trigger)</f>
        <v>54557</v>
      </c>
      <c r="Z52" s="320">
        <v>1.3812962976444916E-2</v>
      </c>
      <c r="AD52" s="324"/>
      <c r="AY52" s="507" t="s">
        <v>211</v>
      </c>
      <c r="AZ52" s="509">
        <f>_xll.qlInterestRateIndexFixingDate(Currency&amp;"ibor"&amp;Tenor,BA52,Trigger)</f>
        <v>42206</v>
      </c>
      <c r="BA52" s="509">
        <f>_xll.qlCalendarAdvance(Calendar,BA51,AY52,"f",,Trigger)</f>
        <v>42208</v>
      </c>
      <c r="BB52" s="509">
        <f>_xll.qlInterestRateIndexMaturity(Currency&amp;"ibor"&amp;Tenor,BA52,Trigger)</f>
        <v>42300</v>
      </c>
      <c r="BC52" s="508">
        <f>_xll.qlIndexFixing($AC$5,AZ52,TRUE,_xll.ohTrigger(Trigger,Trigger3M))</f>
        <v>1.1587518340928011E-3</v>
      </c>
      <c r="BD52" s="508">
        <f>_xll.qlIndexFixing($BE$1,AZ52,TRUE,_xll.ohTrigger(Trigger,Trigger3M))</f>
        <v>3.3430187853608025E-5</v>
      </c>
    </row>
    <row r="53" spans="1:56" s="137" customFormat="1" ht="11.25" customHeight="1" x14ac:dyDescent="0.2">
      <c r="A53" s="359" t="s">
        <v>251</v>
      </c>
      <c r="B53" s="487" t="str">
        <v>14Y</v>
      </c>
      <c r="C53" s="358" t="str">
        <v>22Y</v>
      </c>
      <c r="D53" s="358" t="str">
        <f t="shared" si="22"/>
        <v>22Y</v>
      </c>
      <c r="E53" s="358" t="s">
        <v>14</v>
      </c>
      <c r="F53" s="398" t="s">
        <v>15</v>
      </c>
      <c r="G53" s="358" t="s">
        <v>16</v>
      </c>
      <c r="H53" s="398" t="s">
        <v>17</v>
      </c>
      <c r="I53" s="399">
        <v>1.320336202E-2</v>
      </c>
      <c r="J53" s="491" t="str">
        <f t="shared" si="21"/>
        <v>EUR_CURVE_3M_14Y</v>
      </c>
      <c r="K53" s="400" t="str">
        <f>IFERROR(_xll.qlSwapRateHelper2(,IF(DataSelect="Reference",$I53,J53),,$D53,Calendar,$G53,$F53,$H53,$K$32,0,E53,Discounting,Permanent,_xll.ohTrigger(Trigger,DataSelect),ObjectOverwrite),"--")</f>
        <v>obj_00b81#0001</v>
      </c>
      <c r="L53" s="355" t="b">
        <f t="shared" si="23"/>
        <v>1</v>
      </c>
      <c r="N53" s="414" t="str">
        <f t="shared" si="24"/>
        <v>SW</v>
      </c>
      <c r="O53" s="414" t="str">
        <f t="shared" si="24"/>
        <v>20Y</v>
      </c>
      <c r="P53" s="418" t="str">
        <f t="shared" si="25"/>
        <v>obj_00b83#0001</v>
      </c>
      <c r="Q53" s="414" t="b">
        <f t="shared" si="25"/>
        <v>1</v>
      </c>
      <c r="R53" s="422">
        <v>1</v>
      </c>
      <c r="S53" s="422">
        <v>1</v>
      </c>
      <c r="T53" s="157" t="str">
        <v>obj_00b8e</v>
      </c>
      <c r="U53" s="157" t="str">
        <f>_xll.qlRateHelperQuoteName(T53)</f>
        <v/>
      </c>
      <c r="V53" s="500">
        <f>_xll.qlRateHelperRate(T53,_xll.ohTrigger(Trigger,Trigger3M))</f>
        <v>1.367E-2</v>
      </c>
      <c r="W53" s="412" t="str">
        <f>IFERROR(_xll.qlFuturesRateHelperConvexityAdjustment(T53,Trigger),"--")</f>
        <v>--</v>
      </c>
      <c r="X53" s="158">
        <f>_xll.qlRateHelperEarliestDate(T53,Trigger)</f>
        <v>42138</v>
      </c>
      <c r="Y53" s="158">
        <f>_xll.qlRateHelperLatestDate(T53,Trigger)</f>
        <v>54924</v>
      </c>
      <c r="Z53" s="320">
        <v>1.3830122305682235E-2</v>
      </c>
      <c r="AD53" s="324"/>
      <c r="AY53" s="507" t="s">
        <v>211</v>
      </c>
      <c r="AZ53" s="509">
        <f>_xll.qlInterestRateIndexFixingDate(Currency&amp;"ibor"&amp;Tenor,BA53,Trigger)</f>
        <v>42207</v>
      </c>
      <c r="BA53" s="509">
        <f>_xll.qlCalendarAdvance(Calendar,BA52,AY53,"f",,Trigger)</f>
        <v>42209</v>
      </c>
      <c r="BB53" s="509">
        <f>_xll.qlInterestRateIndexMaturity(Currency&amp;"ibor"&amp;Tenor,BA53,Trigger)</f>
        <v>42303</v>
      </c>
      <c r="BC53" s="508">
        <f>_xll.qlIndexFixing($AC$5,AZ53,TRUE,_xll.ohTrigger(Trigger,Trigger3M))</f>
        <v>1.2112751108145712E-3</v>
      </c>
      <c r="BD53" s="508">
        <f>_xll.qlIndexFixing($BE$1,AZ53,TRUE,_xll.ohTrigger(Trigger,Trigger3M))</f>
        <v>2.1474818162023995E-5</v>
      </c>
    </row>
    <row r="54" spans="1:56" s="137" customFormat="1" ht="11.25" customHeight="1" x14ac:dyDescent="0.2">
      <c r="A54" s="359" t="s">
        <v>251</v>
      </c>
      <c r="B54" s="487" t="str">
        <v>15Y</v>
      </c>
      <c r="C54" s="358" t="str">
        <v>23Y</v>
      </c>
      <c r="D54" s="358" t="str">
        <f t="shared" si="22"/>
        <v>23Y</v>
      </c>
      <c r="E54" s="358" t="s">
        <v>14</v>
      </c>
      <c r="F54" s="398" t="s">
        <v>15</v>
      </c>
      <c r="G54" s="358" t="s">
        <v>16</v>
      </c>
      <c r="H54" s="398" t="s">
        <v>17</v>
      </c>
      <c r="I54" s="399">
        <v>1.326258892E-2</v>
      </c>
      <c r="J54" s="491" t="str">
        <f t="shared" si="21"/>
        <v>EUR_CURVE_3M_15Y</v>
      </c>
      <c r="K54" s="400" t="str">
        <f>IFERROR(_xll.qlSwapRateHelper2(,IF(DataSelect="Reference",$I54,J54),,$D54,Calendar,$G54,$F54,$H54,$K$32,0,E54,Discounting,Permanent,_xll.ohTrigger(Trigger,DataSelect),ObjectOverwrite),"--")</f>
        <v>obj_00b8b#0001</v>
      </c>
      <c r="L54" s="355" t="b">
        <f t="shared" si="23"/>
        <v>1</v>
      </c>
      <c r="N54" s="414" t="str">
        <f t="shared" si="24"/>
        <v>SW</v>
      </c>
      <c r="O54" s="414" t="str">
        <f t="shared" si="24"/>
        <v>21Y</v>
      </c>
      <c r="P54" s="418" t="str">
        <f t="shared" si="25"/>
        <v>obj_00b67#0001</v>
      </c>
      <c r="Q54" s="414" t="b">
        <f t="shared" si="25"/>
        <v>1</v>
      </c>
      <c r="R54" s="422">
        <v>1</v>
      </c>
      <c r="S54" s="422">
        <v>1</v>
      </c>
      <c r="T54" s="157" t="str">
        <v>obj_00b68</v>
      </c>
      <c r="U54" s="157" t="str">
        <f>_xll.qlRateHelperQuoteName(T54)</f>
        <v/>
      </c>
      <c r="V54" s="500">
        <f>_xll.qlRateHelperRate(T54,_xll.ohTrigger(Trigger,Trigger3M))</f>
        <v>1.3685639140000001E-2</v>
      </c>
      <c r="W54" s="412" t="str">
        <f>IFERROR(_xll.qlFuturesRateHelperConvexityAdjustment(T54,Trigger),"--")</f>
        <v>--</v>
      </c>
      <c r="X54" s="158">
        <f>_xll.qlRateHelperEarliestDate(T54,Trigger)</f>
        <v>42138</v>
      </c>
      <c r="Y54" s="158">
        <f>_xll.qlRateHelperLatestDate(T54,Trigger)</f>
        <v>55288</v>
      </c>
      <c r="Z54" s="320">
        <v>1.3842632486413814E-2</v>
      </c>
      <c r="AD54" s="324"/>
      <c r="AY54" s="507" t="s">
        <v>211</v>
      </c>
      <c r="AZ54" s="509">
        <f>_xll.qlInterestRateIndexFixingDate(Currency&amp;"ibor"&amp;Tenor,BA54,Trigger)</f>
        <v>42208</v>
      </c>
      <c r="BA54" s="509">
        <f>_xll.qlCalendarAdvance(Calendar,BA53,AY54,"f",,Trigger)</f>
        <v>42212</v>
      </c>
      <c r="BB54" s="509">
        <f>_xll.qlInterestRateIndexMaturity(Currency&amp;"ibor"&amp;Tenor,BA54,Trigger)</f>
        <v>42304</v>
      </c>
      <c r="BC54" s="508">
        <f>_xll.qlIndexFixing($AC$5,AZ54,TRUE,_xll.ohTrigger(Trigger,Trigger3M))</f>
        <v>1.2465363770632126E-3</v>
      </c>
      <c r="BD54" s="508">
        <f>_xll.qlIndexFixing($BE$1,AZ54,TRUE,_xll.ohTrigger(Trigger,Trigger3M))</f>
        <v>1.8382082322385987E-5</v>
      </c>
    </row>
    <row r="55" spans="1:56" s="137" customFormat="1" ht="11.25" customHeight="1" x14ac:dyDescent="0.2">
      <c r="A55" s="359" t="s">
        <v>251</v>
      </c>
      <c r="B55" s="487" t="str">
        <v>16Y</v>
      </c>
      <c r="C55" s="358" t="str">
        <v>24Y</v>
      </c>
      <c r="D55" s="358" t="str">
        <f t="shared" si="22"/>
        <v>24Y</v>
      </c>
      <c r="E55" s="358" t="s">
        <v>14</v>
      </c>
      <c r="F55" s="398" t="s">
        <v>15</v>
      </c>
      <c r="G55" s="358" t="s">
        <v>16</v>
      </c>
      <c r="H55" s="398" t="s">
        <v>17</v>
      </c>
      <c r="I55" s="399">
        <v>1.330816234E-2</v>
      </c>
      <c r="J55" s="491" t="str">
        <f t="shared" si="21"/>
        <v>EUR_CURVE_3M_16Y</v>
      </c>
      <c r="K55" s="400" t="str">
        <f>IFERROR(_xll.qlSwapRateHelper2(,IF(DataSelect="Reference",$I55,J55),,$D55,Calendar,$G55,$F55,$H55,$K$32,0,E55,Discounting,Permanent,_xll.ohTrigger(Trigger,DataSelect),ObjectOverwrite),"--")</f>
        <v>obj_00b6b#0001</v>
      </c>
      <c r="L55" s="355" t="b">
        <f t="shared" si="23"/>
        <v>1</v>
      </c>
      <c r="N55" s="414" t="str">
        <f t="shared" si="24"/>
        <v>SW</v>
      </c>
      <c r="O55" s="414" t="str">
        <f t="shared" si="24"/>
        <v>22Y</v>
      </c>
      <c r="P55" s="418" t="str">
        <f t="shared" si="25"/>
        <v>obj_00b66#0001</v>
      </c>
      <c r="Q55" s="414" t="b">
        <f t="shared" si="25"/>
        <v>1</v>
      </c>
      <c r="R55" s="422">
        <v>1</v>
      </c>
      <c r="S55" s="422">
        <v>1</v>
      </c>
      <c r="T55" s="157" t="str">
        <v>obj_00b7a</v>
      </c>
      <c r="U55" s="157" t="str">
        <f>_xll.qlRateHelperQuoteName(T55)</f>
        <v/>
      </c>
      <c r="V55" s="500">
        <f>_xll.qlRateHelperRate(T55,_xll.ohTrigger(Trigger,Trigger3M))</f>
        <v>1.369708735E-2</v>
      </c>
      <c r="W55" s="412" t="str">
        <f>IFERROR(_xll.qlFuturesRateHelperConvexityAdjustment(T55,Trigger),"--")</f>
        <v>--</v>
      </c>
      <c r="X55" s="158">
        <f>_xll.qlRateHelperEarliestDate(T55,Trigger)</f>
        <v>42138</v>
      </c>
      <c r="Y55" s="158">
        <f>_xll.qlRateHelperLatestDate(T55,Trigger)</f>
        <v>55653</v>
      </c>
      <c r="Z55" s="320">
        <v>1.384936840044859E-2</v>
      </c>
      <c r="AD55" s="324"/>
      <c r="AY55" s="507" t="s">
        <v>211</v>
      </c>
      <c r="AZ55" s="509">
        <f>_xll.qlInterestRateIndexFixingDate(Currency&amp;"ibor"&amp;Tenor,BA55,Trigger)</f>
        <v>42209</v>
      </c>
      <c r="BA55" s="509">
        <f>_xll.qlCalendarAdvance(Calendar,BA54,AY55,"f",,Trigger)</f>
        <v>42213</v>
      </c>
      <c r="BB55" s="509">
        <f>_xll.qlInterestRateIndexMaturity(Currency&amp;"ibor"&amp;Tenor,BA55,Trigger)</f>
        <v>42305</v>
      </c>
      <c r="BC55" s="508">
        <f>_xll.qlIndexFixing($AC$5,AZ55,TRUE,_xll.ohTrigger(Trigger,Trigger3M))</f>
        <v>1.2686075865102524E-3</v>
      </c>
      <c r="BD55" s="508">
        <f>_xll.qlIndexFixing($BE$1,AZ55,TRUE,_xll.ohTrigger(Trigger,Trigger3M))</f>
        <v>1.4571633984656499E-5</v>
      </c>
    </row>
    <row r="56" spans="1:56" s="137" customFormat="1" ht="11.25" customHeight="1" x14ac:dyDescent="0.2">
      <c r="A56" s="359" t="s">
        <v>251</v>
      </c>
      <c r="B56" s="487" t="str">
        <v>17Y</v>
      </c>
      <c r="C56" s="358" t="str">
        <v>25Y</v>
      </c>
      <c r="D56" s="358" t="str">
        <f t="shared" si="22"/>
        <v>25Y</v>
      </c>
      <c r="E56" s="358" t="s">
        <v>14</v>
      </c>
      <c r="F56" s="398" t="s">
        <v>15</v>
      </c>
      <c r="G56" s="358" t="s">
        <v>16</v>
      </c>
      <c r="H56" s="398" t="s">
        <v>17</v>
      </c>
      <c r="I56" s="399">
        <v>1.3349999999999999E-2</v>
      </c>
      <c r="J56" s="491" t="str">
        <f t="shared" si="21"/>
        <v>EUR_CURVE_3M_17Y</v>
      </c>
      <c r="K56" s="400" t="str">
        <f>IFERROR(_xll.qlSwapRateHelper2(,IF(DataSelect="Reference",$I56,J56),,$D56,Calendar,$G56,$F56,$H56,$K$32,0,E56,Discounting,Permanent,_xll.ohTrigger(Trigger,DataSelect),ObjectOverwrite),"--")</f>
        <v>obj_00b76#0001</v>
      </c>
      <c r="L56" s="355" t="b">
        <f t="shared" si="23"/>
        <v>1</v>
      </c>
      <c r="N56" s="414" t="str">
        <f t="shared" si="24"/>
        <v>SW</v>
      </c>
      <c r="O56" s="414" t="str">
        <f t="shared" si="24"/>
        <v>23Y</v>
      </c>
      <c r="P56" s="418" t="str">
        <f t="shared" si="25"/>
        <v>obj_00b69#0001</v>
      </c>
      <c r="Q56" s="414" t="b">
        <f t="shared" si="25"/>
        <v>1</v>
      </c>
      <c r="R56" s="422">
        <v>1</v>
      </c>
      <c r="S56" s="422">
        <v>1</v>
      </c>
      <c r="T56" s="157" t="str">
        <v>obj_00b79</v>
      </c>
      <c r="U56" s="157" t="str">
        <f>_xll.qlRateHelperQuoteName(T56)</f>
        <v/>
      </c>
      <c r="V56" s="500">
        <f>_xll.qlRateHelperRate(T56,_xll.ohTrigger(Trigger,Trigger3M))</f>
        <v>1.3702806670000001E-2</v>
      </c>
      <c r="W56" s="412" t="str">
        <f>IFERROR(_xll.qlFuturesRateHelperConvexityAdjustment(T56,Trigger),"--")</f>
        <v>--</v>
      </c>
      <c r="X56" s="158">
        <f>_xll.qlRateHelperEarliestDate(T56,Trigger)</f>
        <v>42138</v>
      </c>
      <c r="Y56" s="158">
        <f>_xll.qlRateHelperLatestDate(T56,Trigger)</f>
        <v>56018</v>
      </c>
      <c r="Z56" s="320">
        <v>1.3850506328364317E-2</v>
      </c>
      <c r="AD56" s="324"/>
      <c r="AY56" s="507" t="s">
        <v>211</v>
      </c>
      <c r="AZ56" s="509">
        <f>_xll.qlInterestRateIndexFixingDate(Currency&amp;"ibor"&amp;Tenor,BA56,Trigger)</f>
        <v>42212</v>
      </c>
      <c r="BA56" s="509">
        <f>_xll.qlCalendarAdvance(Calendar,BA55,AY56,"f",,Trigger)</f>
        <v>42214</v>
      </c>
      <c r="BB56" s="509">
        <f>_xll.qlInterestRateIndexMaturity(Currency&amp;"ibor"&amp;Tenor,BA56,Trigger)</f>
        <v>42306</v>
      </c>
      <c r="BC56" s="508">
        <f>_xll.qlIndexFixing($AC$5,AZ56,TRUE,_xll.ohTrigger(Trigger,Trigger3M))</f>
        <v>1.290728827127803E-3</v>
      </c>
      <c r="BD56" s="508">
        <f>_xll.qlIndexFixing($BE$1,AZ56,TRUE,_xll.ohTrigger(Trigger,Trigger3M))</f>
        <v>1.0745013299987127E-5</v>
      </c>
    </row>
    <row r="57" spans="1:56" s="137" customFormat="1" ht="11.25" customHeight="1" x14ac:dyDescent="0.2">
      <c r="A57" s="359" t="s">
        <v>251</v>
      </c>
      <c r="B57" s="487" t="str">
        <v>18Y</v>
      </c>
      <c r="C57" s="358" t="str">
        <v>26Y</v>
      </c>
      <c r="D57" s="358" t="str">
        <f t="shared" si="22"/>
        <v>26Y</v>
      </c>
      <c r="E57" s="358" t="s">
        <v>14</v>
      </c>
      <c r="F57" s="398" t="s">
        <v>15</v>
      </c>
      <c r="G57" s="358" t="s">
        <v>16</v>
      </c>
      <c r="H57" s="398" t="s">
        <v>17</v>
      </c>
      <c r="I57" s="399">
        <v>1.3388080899999998E-2</v>
      </c>
      <c r="J57" s="491" t="str">
        <f t="shared" si="21"/>
        <v>EUR_CURVE_3M_18Y</v>
      </c>
      <c r="K57" s="400" t="str">
        <f>IFERROR(_xll.qlSwapRateHelper2(,IF(DataSelect="Reference",$I57,J57),,$D57,Calendar,$G57,$F57,$H57,$K$32,0,E57,Discounting,Permanent,_xll.ohTrigger(Trigger,DataSelect),ObjectOverwrite),"--")</f>
        <v>obj_00b85#0001</v>
      </c>
      <c r="L57" s="355" t="b">
        <f t="shared" si="23"/>
        <v>1</v>
      </c>
      <c r="N57" s="414" t="str">
        <f t="shared" si="24"/>
        <v>SW</v>
      </c>
      <c r="O57" s="414" t="str">
        <f t="shared" si="24"/>
        <v>24Y</v>
      </c>
      <c r="P57" s="418" t="str">
        <f t="shared" si="25"/>
        <v>obj_00b7e#0001</v>
      </c>
      <c r="Q57" s="414" t="b">
        <f t="shared" si="25"/>
        <v>1</v>
      </c>
      <c r="R57" s="422">
        <v>1</v>
      </c>
      <c r="S57" s="422">
        <v>1</v>
      </c>
      <c r="T57" s="157" t="str">
        <v>obj_00b71</v>
      </c>
      <c r="U57" s="157" t="str">
        <f>_xll.qlRateHelperQuoteName(T57)</f>
        <v/>
      </c>
      <c r="V57" s="500">
        <f>_xll.qlRateHelperRate(T57,_xll.ohTrigger(Trigger,Trigger3M))</f>
        <v>1.3703755159999999E-2</v>
      </c>
      <c r="W57" s="412" t="str">
        <f>IFERROR(_xll.qlFuturesRateHelperConvexityAdjustment(T57,Trigger),"--")</f>
        <v>--</v>
      </c>
      <c r="X57" s="158">
        <f>_xll.qlRateHelperEarliestDate(T57,Trigger)</f>
        <v>42138</v>
      </c>
      <c r="Y57" s="158">
        <f>_xll.qlRateHelperLatestDate(T57,Trigger)</f>
        <v>56383</v>
      </c>
      <c r="Z57" s="320">
        <v>1.384614547812367E-2</v>
      </c>
      <c r="AD57" s="324"/>
      <c r="AY57" s="507" t="s">
        <v>211</v>
      </c>
      <c r="AZ57" s="509">
        <f>_xll.qlInterestRateIndexFixingDate(Currency&amp;"ibor"&amp;Tenor,BA57,Trigger)</f>
        <v>42213</v>
      </c>
      <c r="BA57" s="509">
        <f>_xll.qlCalendarAdvance(Calendar,BA56,AY57,"f",,Trigger)</f>
        <v>42215</v>
      </c>
      <c r="BB57" s="509">
        <f>_xll.qlInterestRateIndexMaturity(Currency&amp;"ibor"&amp;Tenor,BA57,Trigger)</f>
        <v>42307</v>
      </c>
      <c r="BC57" s="508">
        <f>_xll.qlIndexFixing($AC$5,AZ57,TRUE,_xll.ohTrigger(Trigger,Trigger3M))</f>
        <v>1.3129000997604062E-3</v>
      </c>
      <c r="BD57" s="508">
        <f>_xll.qlIndexFixing($BE$1,AZ57,TRUE,_xll.ohTrigger(Trigger,Trigger3M))</f>
        <v>6.9035451989778842E-6</v>
      </c>
    </row>
    <row r="58" spans="1:56" s="137" customFormat="1" ht="11.25" customHeight="1" x14ac:dyDescent="0.2">
      <c r="A58" s="359" t="s">
        <v>251</v>
      </c>
      <c r="B58" s="487" t="str">
        <v>19Y</v>
      </c>
      <c r="C58" s="358" t="str">
        <v>27Y</v>
      </c>
      <c r="D58" s="358" t="str">
        <f t="shared" si="22"/>
        <v>27Y</v>
      </c>
      <c r="E58" s="358" t="s">
        <v>14</v>
      </c>
      <c r="F58" s="398" t="s">
        <v>15</v>
      </c>
      <c r="G58" s="358" t="s">
        <v>16</v>
      </c>
      <c r="H58" s="398" t="s">
        <v>17</v>
      </c>
      <c r="I58" s="399">
        <v>1.342471393E-2</v>
      </c>
      <c r="J58" s="491" t="str">
        <f t="shared" si="21"/>
        <v>EUR_CURVE_3M_19Y</v>
      </c>
      <c r="K58" s="400" t="str">
        <f>IFERROR(_xll.qlSwapRateHelper2(,IF(DataSelect="Reference",$I58,J58),,$D58,Calendar,$G58,$F58,$H58,$K$32,0,E58,Discounting,Permanent,_xll.ohTrigger(Trigger,DataSelect),ObjectOverwrite),"--")</f>
        <v>obj_00b62#0001</v>
      </c>
      <c r="L58" s="355" t="b">
        <f t="shared" si="23"/>
        <v>1</v>
      </c>
      <c r="N58" s="414" t="str">
        <f t="shared" si="24"/>
        <v>SW</v>
      </c>
      <c r="O58" s="414" t="str">
        <f t="shared" si="24"/>
        <v>25Y</v>
      </c>
      <c r="P58" s="418" t="str">
        <f t="shared" si="25"/>
        <v>obj_00b77#0001</v>
      </c>
      <c r="Q58" s="414" t="b">
        <f t="shared" si="25"/>
        <v>1</v>
      </c>
      <c r="R58" s="422">
        <v>1</v>
      </c>
      <c r="S58" s="422">
        <v>1</v>
      </c>
      <c r="T58" s="157" t="str">
        <v>obj_00b86</v>
      </c>
      <c r="U58" s="157" t="str">
        <f>_xll.qlRateHelperQuoteName(T58)</f>
        <v/>
      </c>
      <c r="V58" s="500">
        <f>_xll.qlRateHelperRate(T58,_xll.ohTrigger(Trigger,Trigger3M))</f>
        <v>1.37E-2</v>
      </c>
      <c r="W58" s="412" t="str">
        <f>IFERROR(_xll.qlFuturesRateHelperConvexityAdjustment(T58,Trigger),"--")</f>
        <v>--</v>
      </c>
      <c r="X58" s="158">
        <f>_xll.qlRateHelperEarliestDate(T58,Trigger)</f>
        <v>42138</v>
      </c>
      <c r="Y58" s="158">
        <f>_xll.qlRateHelperLatestDate(T58,Trigger)</f>
        <v>56748</v>
      </c>
      <c r="Z58" s="320">
        <v>1.3836348742031566E-2</v>
      </c>
      <c r="AD58" s="324"/>
      <c r="AY58" s="507" t="s">
        <v>211</v>
      </c>
      <c r="AZ58" s="509">
        <f>_xll.qlInterestRateIndexFixingDate(Currency&amp;"ibor"&amp;Tenor,BA58,Trigger)</f>
        <v>42214</v>
      </c>
      <c r="BA58" s="509">
        <f>_xll.qlCalendarAdvance(Calendar,BA57,AY58,"f",,Trigger)</f>
        <v>42216</v>
      </c>
      <c r="BB58" s="509">
        <f>_xll.qlInterestRateIndexMaturity(Currency&amp;"ibor"&amp;Tenor,BA58,Trigger)</f>
        <v>42307</v>
      </c>
      <c r="BC58" s="508">
        <f>_xll.qlIndexFixing($AC$5,AZ58,TRUE,_xll.ohTrigger(Trigger,Trigger3M))</f>
        <v>1.3195233803103895E-3</v>
      </c>
      <c r="BD58" s="508">
        <f>_xll.qlIndexFixing($BE$1,AZ58,TRUE,_xll.ohTrigger(Trigger,Trigger3M))</f>
        <v>7.2502000306692331E-6</v>
      </c>
    </row>
    <row r="59" spans="1:56" s="137" customFormat="1" ht="11.25" customHeight="1" x14ac:dyDescent="0.2">
      <c r="A59" s="359" t="s">
        <v>251</v>
      </c>
      <c r="B59" s="487" t="str">
        <v>20Y</v>
      </c>
      <c r="C59" s="358" t="str">
        <v>28Y</v>
      </c>
      <c r="D59" s="358" t="str">
        <f t="shared" si="22"/>
        <v>28Y</v>
      </c>
      <c r="E59" s="358" t="s">
        <v>14</v>
      </c>
      <c r="F59" s="398" t="s">
        <v>15</v>
      </c>
      <c r="G59" s="358" t="s">
        <v>16</v>
      </c>
      <c r="H59" s="398" t="s">
        <v>17</v>
      </c>
      <c r="I59" s="399">
        <v>1.346021828E-2</v>
      </c>
      <c r="J59" s="491" t="str">
        <f t="shared" si="21"/>
        <v>EUR_CURVE_3M_20Y</v>
      </c>
      <c r="K59" s="400" t="str">
        <f>IFERROR(_xll.qlSwapRateHelper2(,IF(DataSelect="Reference",$I59,J59),,$D59,Calendar,$G59,$F59,$H59,$K$32,0,E59,Discounting,Permanent,_xll.ohTrigger(Trigger,DataSelect),ObjectOverwrite),"--")</f>
        <v>obj_00b83#0001</v>
      </c>
      <c r="L59" s="355" t="b">
        <f t="shared" si="23"/>
        <v>1</v>
      </c>
      <c r="N59" s="414" t="str">
        <f t="shared" si="24"/>
        <v>SW</v>
      </c>
      <c r="O59" s="414" t="str">
        <f t="shared" si="24"/>
        <v>26Y</v>
      </c>
      <c r="P59" s="418" t="str">
        <f t="shared" si="25"/>
        <v>obj_00b7f#0001</v>
      </c>
      <c r="Q59" s="414" t="b">
        <f t="shared" si="25"/>
        <v>1</v>
      </c>
      <c r="R59" s="422">
        <v>1</v>
      </c>
      <c r="S59" s="422">
        <v>1</v>
      </c>
      <c r="T59" s="157" t="str">
        <v>obj_00b63</v>
      </c>
      <c r="U59" s="157" t="str">
        <f>_xll.qlRateHelperQuoteName(T59)</f>
        <v/>
      </c>
      <c r="V59" s="500">
        <f>_xll.qlRateHelperRate(T59,_xll.ohTrigger(Trigger,Trigger3M))</f>
        <v>8.0099999999999998E-3</v>
      </c>
      <c r="W59" s="412" t="str">
        <f>IFERROR(_xll.qlFuturesRateHelperConvexityAdjustment(T59,Trigger),"--")</f>
        <v>--</v>
      </c>
      <c r="X59" s="158">
        <f>_xll.qlRateHelperEarliestDate(T59,Trigger)</f>
        <v>42138</v>
      </c>
      <c r="Y59" s="158">
        <f>_xll.qlRateHelperLatestDate(T59,Trigger)</f>
        <v>60401</v>
      </c>
      <c r="Z59" s="320">
        <v>6.7913328938276679E-3</v>
      </c>
      <c r="AD59" s="324"/>
      <c r="AY59" s="507" t="s">
        <v>211</v>
      </c>
      <c r="AZ59" s="509">
        <f>_xll.qlInterestRateIndexFixingDate(Currency&amp;"ibor"&amp;Tenor,BA59,Trigger)</f>
        <v>42215</v>
      </c>
      <c r="BA59" s="509">
        <f>_xll.qlCalendarAdvance(Calendar,BA58,AY59,"f",,Trigger)</f>
        <v>42219</v>
      </c>
      <c r="BB59" s="509">
        <f>_xll.qlInterestRateIndexMaturity(Currency&amp;"ibor"&amp;Tenor,BA59,Trigger)</f>
        <v>42311</v>
      </c>
      <c r="BC59" s="508">
        <f>_xll.qlIndexFixing($AC$5,AZ59,TRUE,_xll.ohTrigger(Trigger,Trigger3M))</f>
        <v>1.4020855274573E-3</v>
      </c>
      <c r="BD59" s="508">
        <f>_xll.qlIndexFixing($BE$1,AZ59,TRUE,_xll.ohTrigger(Trigger,Trigger3M))</f>
        <v>7.1238019526831891E-5</v>
      </c>
    </row>
    <row r="60" spans="1:56" s="137" customFormat="1" ht="11.25" customHeight="1" x14ac:dyDescent="0.2">
      <c r="A60" s="359" t="s">
        <v>251</v>
      </c>
      <c r="B60" s="487" t="str">
        <v>21Y</v>
      </c>
      <c r="C60" s="358" t="str">
        <v>29Y</v>
      </c>
      <c r="D60" s="358" t="str">
        <f t="shared" si="22"/>
        <v>29Y</v>
      </c>
      <c r="E60" s="358" t="s">
        <v>14</v>
      </c>
      <c r="F60" s="398" t="s">
        <v>15</v>
      </c>
      <c r="G60" s="358" t="s">
        <v>16</v>
      </c>
      <c r="H60" s="398" t="s">
        <v>17</v>
      </c>
      <c r="I60" s="399">
        <v>1.3496090519999998E-2</v>
      </c>
      <c r="J60" s="491" t="str">
        <f t="shared" si="21"/>
        <v>EUR_CURVE_3M_21Y</v>
      </c>
      <c r="K60" s="400" t="str">
        <f>IFERROR(_xll.qlSwapRateHelper2(,IF(DataSelect="Reference",$I60,J60),,$D60,Calendar,$G60,$F60,$H60,$K$32,0,E60,Discounting,Permanent,_xll.ohTrigger(Trigger,DataSelect),ObjectOverwrite),"--")</f>
        <v>obj_00b67#0001</v>
      </c>
      <c r="L60" s="355" t="b">
        <f t="shared" si="23"/>
        <v>1</v>
      </c>
      <c r="N60" s="414" t="str">
        <f t="shared" si="24"/>
        <v>SW</v>
      </c>
      <c r="O60" s="414" t="str">
        <f t="shared" si="24"/>
        <v>27Y</v>
      </c>
      <c r="P60" s="418" t="str">
        <f t="shared" si="25"/>
        <v>obj_00b8e#0001</v>
      </c>
      <c r="Q60" s="414" t="b">
        <f t="shared" si="25"/>
        <v>1</v>
      </c>
      <c r="R60" s="422">
        <v>1</v>
      </c>
      <c r="S60" s="422">
        <v>1</v>
      </c>
      <c r="T60" s="157" t="str">
        <v>obj_00b7b</v>
      </c>
      <c r="U60" s="157" t="str">
        <f>_xll.qlRateHelperQuoteName(T60)</f>
        <v/>
      </c>
      <c r="V60" s="500">
        <f>_xll.qlRateHelperRate(T60,_xll.ohTrigger(Trigger,Trigger3M))</f>
        <v>7.8600000000000007E-3</v>
      </c>
      <c r="W60" s="412" t="str">
        <f>IFERROR(_xll.qlFuturesRateHelperConvexityAdjustment(T60,Trigger),"--")</f>
        <v>--</v>
      </c>
      <c r="X60" s="158">
        <f>_xll.qlRateHelperEarliestDate(T60,Trigger)</f>
        <v>42138</v>
      </c>
      <c r="Y60" s="158">
        <f>_xll.qlRateHelperLatestDate(T60,Trigger)</f>
        <v>64053</v>
      </c>
      <c r="Z60" s="320">
        <v>6.7997679395176642E-3</v>
      </c>
      <c r="AD60" s="324"/>
      <c r="AY60" s="507" t="s">
        <v>211</v>
      </c>
      <c r="AZ60" s="509">
        <f>_xll.qlInterestRateIndexFixingDate(Currency&amp;"ibor"&amp;Tenor,BA60,Trigger)</f>
        <v>42216</v>
      </c>
      <c r="BA60" s="509">
        <f>_xll.qlCalendarAdvance(Calendar,BA59,AY60,"f",,Trigger)</f>
        <v>42220</v>
      </c>
      <c r="BB60" s="509">
        <f>_xll.qlInterestRateIndexMaturity(Currency&amp;"ibor"&amp;Tenor,BA60,Trigger)</f>
        <v>42312</v>
      </c>
      <c r="BC60" s="508">
        <f>_xll.qlIndexFixing($AC$5,AZ60,TRUE,_xll.ohTrigger(Trigger,Trigger3M))</f>
        <v>1.4245069729392963E-3</v>
      </c>
      <c r="BD60" s="508">
        <f>_xll.qlIndexFixing($BE$1,AZ60,TRUE,_xll.ohTrigger(Trigger,Trigger3M))</f>
        <v>6.7336643277815042E-5</v>
      </c>
    </row>
    <row r="61" spans="1:56" s="137" customFormat="1" ht="11.25" customHeight="1" x14ac:dyDescent="0.2">
      <c r="A61" s="359" t="s">
        <v>251</v>
      </c>
      <c r="B61" s="487" t="str">
        <v>22Y</v>
      </c>
      <c r="C61" s="358" t="str">
        <v>30Y</v>
      </c>
      <c r="D61" s="358" t="str">
        <f t="shared" si="22"/>
        <v>30Y</v>
      </c>
      <c r="E61" s="358" t="s">
        <v>14</v>
      </c>
      <c r="F61" s="398" t="s">
        <v>15</v>
      </c>
      <c r="G61" s="358" t="s">
        <v>16</v>
      </c>
      <c r="H61" s="398" t="s">
        <v>17</v>
      </c>
      <c r="I61" s="399">
        <v>1.353E-2</v>
      </c>
      <c r="J61" s="491" t="str">
        <f t="shared" si="21"/>
        <v>EUR_CURVE_3M_22Y</v>
      </c>
      <c r="K61" s="400" t="str">
        <f>IFERROR(_xll.qlSwapRateHelper2(,IF(DataSelect="Reference",$I61,J61),,$D61,Calendar,$G61,$F61,$H61,$K$32,0,E61,Discounting,Permanent,_xll.ohTrigger(Trigger,DataSelect),ObjectOverwrite),"--")</f>
        <v>obj_00b66#0001</v>
      </c>
      <c r="L61" s="355" t="b">
        <f t="shared" si="23"/>
        <v>1</v>
      </c>
      <c r="N61" s="414" t="str">
        <f t="shared" si="24"/>
        <v>SW</v>
      </c>
      <c r="O61" s="414" t="str">
        <f t="shared" si="24"/>
        <v>28Y</v>
      </c>
      <c r="P61" s="418" t="str">
        <f t="shared" ref="P61:Q76" si="26">K67</f>
        <v>obj_00b68#0001</v>
      </c>
      <c r="Q61" s="414" t="b">
        <f t="shared" si="26"/>
        <v>1</v>
      </c>
      <c r="R61" s="422">
        <v>1</v>
      </c>
      <c r="S61" s="422">
        <v>1</v>
      </c>
      <c r="T61" s="157" t="e">
        <v>#N/A</v>
      </c>
      <c r="U61" s="157" t="e">
        <f>_xll.qlRateHelperQuoteName(T61)</f>
        <v>#VALUE!</v>
      </c>
      <c r="V61" s="500" t="e">
        <f>_xll.qlRateHelperRate(T61,_xll.ohTrigger(Trigger,Trigger3M))</f>
        <v>#VALUE!</v>
      </c>
      <c r="W61" s="412" t="str">
        <f>IFERROR(_xll.qlFuturesRateHelperConvexityAdjustment(T61,Trigger),"--")</f>
        <v>--</v>
      </c>
      <c r="X61" s="158" t="e">
        <f>_xll.qlRateHelperEarliestDate(T61,Trigger)</f>
        <v>#VALUE!</v>
      </c>
      <c r="Y61" s="158" t="e">
        <f>_xll.qlRateHelperLatestDate(T61,Trigger)</f>
        <v>#VALUE!</v>
      </c>
      <c r="Z61" s="320" t="e">
        <v>#N/A</v>
      </c>
      <c r="AD61" s="324"/>
      <c r="AY61" s="507" t="s">
        <v>211</v>
      </c>
      <c r="AZ61" s="509">
        <f>_xll.qlInterestRateIndexFixingDate(Currency&amp;"ibor"&amp;Tenor,BA61,Trigger)</f>
        <v>42219</v>
      </c>
      <c r="BA61" s="509">
        <f>_xll.qlCalendarAdvance(Calendar,BA60,AY61,"f",,Trigger)</f>
        <v>42221</v>
      </c>
      <c r="BB61" s="509">
        <f>_xll.qlInterestRateIndexMaturity(Currency&amp;"ibor"&amp;Tenor,BA61,Trigger)</f>
        <v>42313</v>
      </c>
      <c r="BC61" s="508">
        <f>_xll.qlIndexFixing($AC$5,AZ61,TRUE,_xll.ohTrigger(Trigger,Trigger3M))</f>
        <v>1.4469784555592037E-3</v>
      </c>
      <c r="BD61" s="508">
        <f>_xll.qlIndexFixing($BE$1,AZ61,TRUE,_xll.ohTrigger(Trigger,Trigger3M))</f>
        <v>6.3425089715023872E-5</v>
      </c>
    </row>
    <row r="62" spans="1:56" s="137" customFormat="1" ht="11.25" customHeight="1" x14ac:dyDescent="0.2">
      <c r="A62" s="359" t="s">
        <v>251</v>
      </c>
      <c r="B62" s="487" t="str">
        <v>23Y</v>
      </c>
      <c r="C62" s="358" t="str">
        <v>31Y</v>
      </c>
      <c r="D62" s="358" t="str">
        <f t="shared" si="22"/>
        <v>31Y</v>
      </c>
      <c r="E62" s="358" t="s">
        <v>14</v>
      </c>
      <c r="F62" s="398" t="s">
        <v>15</v>
      </c>
      <c r="G62" s="358" t="s">
        <v>16</v>
      </c>
      <c r="H62" s="398" t="s">
        <v>17</v>
      </c>
      <c r="I62" s="399">
        <v>1.356332559E-2</v>
      </c>
      <c r="J62" s="491" t="str">
        <f t="shared" si="21"/>
        <v>EUR_CURVE_3M_23Y</v>
      </c>
      <c r="K62" s="400" t="str">
        <f>IFERROR(_xll.qlSwapRateHelper2(,IF(DataSelect="Reference",$I62,J62),,$D62,Calendar,$G62,$F62,$H62,$K$32,0,E62,Discounting,Permanent,_xll.ohTrigger(Trigger,DataSelect),ObjectOverwrite),"--")</f>
        <v>obj_00b69#0001</v>
      </c>
      <c r="L62" s="355" t="b">
        <f t="shared" si="23"/>
        <v>1</v>
      </c>
      <c r="N62" s="414" t="str">
        <f t="shared" si="24"/>
        <v>SW</v>
      </c>
      <c r="O62" s="414" t="str">
        <f t="shared" si="24"/>
        <v>29Y</v>
      </c>
      <c r="P62" s="418" t="str">
        <f t="shared" si="26"/>
        <v>obj_00b7a#0001</v>
      </c>
      <c r="Q62" s="414" t="b">
        <f t="shared" si="26"/>
        <v>1</v>
      </c>
      <c r="R62" s="422">
        <v>1</v>
      </c>
      <c r="S62" s="422">
        <v>1</v>
      </c>
      <c r="T62" s="157" t="e">
        <v>#N/A</v>
      </c>
      <c r="U62" s="157" t="e">
        <f>_xll.qlRateHelperQuoteName(T62)</f>
        <v>#VALUE!</v>
      </c>
      <c r="V62" s="500" t="e">
        <f>_xll.qlRateHelperRate(T62,_xll.ohTrigger(Trigger,Trigger3M))</f>
        <v>#VALUE!</v>
      </c>
      <c r="W62" s="412" t="str">
        <f>IFERROR(_xll.qlFuturesRateHelperConvexityAdjustment(T62,Trigger),"--")</f>
        <v>--</v>
      </c>
      <c r="X62" s="158" t="e">
        <f>_xll.qlRateHelperEarliestDate(T62,Trigger)</f>
        <v>#VALUE!</v>
      </c>
      <c r="Y62" s="158" t="e">
        <f>_xll.qlRateHelperLatestDate(T62,Trigger)</f>
        <v>#VALUE!</v>
      </c>
      <c r="Z62" s="320" t="e">
        <v>#N/A</v>
      </c>
      <c r="AD62" s="324"/>
      <c r="AY62" s="507" t="s">
        <v>211</v>
      </c>
      <c r="AZ62" s="509">
        <f>_xll.qlInterestRateIndexFixingDate(Currency&amp;"ibor"&amp;Tenor,BA62,Trigger)</f>
        <v>42220</v>
      </c>
      <c r="BA62" s="509">
        <f>_xll.qlCalendarAdvance(Calendar,BA61,AY62,"f",,Trigger)</f>
        <v>42222</v>
      </c>
      <c r="BB62" s="509">
        <f>_xll.qlInterestRateIndexMaturity(Currency&amp;"ibor"&amp;Tenor,BA62,Trigger)</f>
        <v>42314</v>
      </c>
      <c r="BC62" s="508">
        <f>_xll.qlIndexFixing($AC$5,AZ62,TRUE,_xll.ohTrigger(Trigger,Trigger3M))</f>
        <v>1.4694999761763353E-3</v>
      </c>
      <c r="BD62" s="508">
        <f>_xll.qlIndexFixing($BE$1,AZ62,TRUE,_xll.ohTrigger(Trigger,Trigger3M))</f>
        <v>5.9503590679960865E-5</v>
      </c>
    </row>
    <row r="63" spans="1:56" s="137" customFormat="1" ht="11.25" customHeight="1" x14ac:dyDescent="0.2">
      <c r="A63" s="359" t="s">
        <v>251</v>
      </c>
      <c r="B63" s="487" t="str">
        <v>24Y</v>
      </c>
      <c r="C63" s="358" t="str">
        <v>32Y</v>
      </c>
      <c r="D63" s="358" t="str">
        <f t="shared" si="22"/>
        <v>32Y</v>
      </c>
      <c r="E63" s="358" t="s">
        <v>14</v>
      </c>
      <c r="F63" s="398" t="s">
        <v>15</v>
      </c>
      <c r="G63" s="358" t="s">
        <v>16</v>
      </c>
      <c r="H63" s="398" t="s">
        <v>17</v>
      </c>
      <c r="I63" s="399">
        <v>1.3594986659999999E-2</v>
      </c>
      <c r="J63" s="491" t="str">
        <f t="shared" si="21"/>
        <v>EUR_CURVE_3M_24Y</v>
      </c>
      <c r="K63" s="400" t="str">
        <f>IFERROR(_xll.qlSwapRateHelper2(,IF(DataSelect="Reference",$I63,J63),,$D63,Calendar,$G63,$F63,$H63,$K$32,0,E63,Discounting,Permanent,_xll.ohTrigger(Trigger,DataSelect),ObjectOverwrite),"--")</f>
        <v>obj_00b7e#0001</v>
      </c>
      <c r="L63" s="355" t="b">
        <f t="shared" si="23"/>
        <v>1</v>
      </c>
      <c r="N63" s="414" t="str">
        <f t="shared" si="24"/>
        <v>SW</v>
      </c>
      <c r="O63" s="414" t="str">
        <f t="shared" si="24"/>
        <v>30Y</v>
      </c>
      <c r="P63" s="418" t="str">
        <f t="shared" si="26"/>
        <v>obj_00b79#0001</v>
      </c>
      <c r="Q63" s="414" t="b">
        <f t="shared" si="26"/>
        <v>1</v>
      </c>
      <c r="R63" s="422">
        <v>1</v>
      </c>
      <c r="S63" s="422">
        <v>1</v>
      </c>
      <c r="T63" s="157" t="e">
        <v>#N/A</v>
      </c>
      <c r="U63" s="157" t="e">
        <f>_xll.qlRateHelperQuoteName(T63)</f>
        <v>#VALUE!</v>
      </c>
      <c r="V63" s="500" t="e">
        <f>_xll.qlRateHelperRate(T63,_xll.ohTrigger(Trigger,Trigger3M))</f>
        <v>#VALUE!</v>
      </c>
      <c r="W63" s="412" t="str">
        <f>IFERROR(_xll.qlFuturesRateHelperConvexityAdjustment(T63,Trigger),"--")</f>
        <v>--</v>
      </c>
      <c r="X63" s="158" t="e">
        <f>_xll.qlRateHelperEarliestDate(T63,Trigger)</f>
        <v>#VALUE!</v>
      </c>
      <c r="Y63" s="158" t="e">
        <f>_xll.qlRateHelperLatestDate(T63,Trigger)</f>
        <v>#VALUE!</v>
      </c>
      <c r="Z63" s="320" t="e">
        <v>#N/A</v>
      </c>
      <c r="AD63" s="324"/>
      <c r="AY63" s="507" t="s">
        <v>211</v>
      </c>
      <c r="AZ63" s="509">
        <f>_xll.qlInterestRateIndexFixingDate(Currency&amp;"ibor"&amp;Tenor,BA63,Trigger)</f>
        <v>42221</v>
      </c>
      <c r="BA63" s="509">
        <f>_xll.qlCalendarAdvance(Calendar,BA62,AY63,"f",,Trigger)</f>
        <v>42223</v>
      </c>
      <c r="BB63" s="509">
        <f>_xll.qlInterestRateIndexMaturity(Currency&amp;"ibor"&amp;Tenor,BA63,Trigger)</f>
        <v>42317</v>
      </c>
      <c r="BC63" s="508">
        <f>_xll.qlIndexFixing($AC$5,AZ63,TRUE,_xll.ohTrigger(Trigger,Trigger3M))</f>
        <v>1.5233154998342605E-3</v>
      </c>
      <c r="BD63" s="508">
        <f>_xll.qlIndexFixing($BE$1,AZ63,TRUE,_xll.ohTrigger(Trigger,Trigger3M))</f>
        <v>4.5764295719816389E-5</v>
      </c>
    </row>
    <row r="64" spans="1:56" s="137" customFormat="1" ht="11.25" customHeight="1" x14ac:dyDescent="0.2">
      <c r="A64" s="359" t="s">
        <v>251</v>
      </c>
      <c r="B64" s="487" t="str">
        <v>25Y</v>
      </c>
      <c r="C64" s="358" t="str">
        <v>33Y</v>
      </c>
      <c r="D64" s="358" t="str">
        <f t="shared" si="22"/>
        <v>33Y</v>
      </c>
      <c r="E64" s="358" t="s">
        <v>14</v>
      </c>
      <c r="F64" s="398" t="s">
        <v>15</v>
      </c>
      <c r="G64" s="358" t="s">
        <v>16</v>
      </c>
      <c r="H64" s="398" t="s">
        <v>17</v>
      </c>
      <c r="I64" s="399">
        <v>1.3624873070000001E-2</v>
      </c>
      <c r="J64" s="491" t="str">
        <f t="shared" si="21"/>
        <v>EUR_CURVE_3M_25Y</v>
      </c>
      <c r="K64" s="400" t="str">
        <f>IFERROR(_xll.qlSwapRateHelper2(,IF(DataSelect="Reference",$I64,J64),,$D64,Calendar,$G64,$F64,$H64,$K$32,0,E64,Discounting,Permanent,_xll.ohTrigger(Trigger,DataSelect),ObjectOverwrite),"--")</f>
        <v>obj_00b77#0001</v>
      </c>
      <c r="L64" s="355" t="b">
        <f t="shared" si="23"/>
        <v>1</v>
      </c>
      <c r="N64" s="414" t="str">
        <f t="shared" si="24"/>
        <v>SW</v>
      </c>
      <c r="O64" s="414" t="str">
        <f t="shared" si="24"/>
        <v>31Y</v>
      </c>
      <c r="P64" s="418" t="str">
        <f t="shared" si="26"/>
        <v>obj_00b71#0001</v>
      </c>
      <c r="Q64" s="414" t="b">
        <f t="shared" si="26"/>
        <v>1</v>
      </c>
      <c r="R64" s="422">
        <v>1</v>
      </c>
      <c r="S64" s="422">
        <v>1</v>
      </c>
      <c r="T64" s="157" t="e">
        <v>#N/A</v>
      </c>
      <c r="U64" s="157" t="e">
        <f>_xll.qlRateHelperQuoteName(T64)</f>
        <v>#VALUE!</v>
      </c>
      <c r="V64" s="500" t="e">
        <f>_xll.qlRateHelperRate(T64,_xll.ohTrigger(Trigger,Trigger3M))</f>
        <v>#VALUE!</v>
      </c>
      <c r="W64" s="412" t="str">
        <f>IFERROR(_xll.qlFuturesRateHelperConvexityAdjustment(T64,Trigger),"--")</f>
        <v>--</v>
      </c>
      <c r="X64" s="158" t="e">
        <f>_xll.qlRateHelperEarliestDate(T64,Trigger)</f>
        <v>#VALUE!</v>
      </c>
      <c r="Y64" s="158" t="e">
        <f>_xll.qlRateHelperLatestDate(T64,Trigger)</f>
        <v>#VALUE!</v>
      </c>
      <c r="Z64" s="157" t="e">
        <v>#N/A</v>
      </c>
      <c r="AY64" s="507" t="s">
        <v>211</v>
      </c>
      <c r="AZ64" s="509">
        <f>_xll.qlInterestRateIndexFixingDate(Currency&amp;"ibor"&amp;Tenor,BA64,Trigger)</f>
        <v>42222</v>
      </c>
      <c r="BA64" s="509">
        <f>_xll.qlCalendarAdvance(Calendar,BA63,AY64,"f",,Trigger)</f>
        <v>42226</v>
      </c>
      <c r="BB64" s="509">
        <f>_xll.qlInterestRateIndexMaturity(Currency&amp;"ibor"&amp;Tenor,BA64,Trigger)</f>
        <v>42318</v>
      </c>
      <c r="BC64" s="508">
        <f>_xll.qlIndexFixing($AC$5,AZ64,TRUE,_xll.ohTrigger(Trigger,Trigger3M))</f>
        <v>1.5600864558911092E-3</v>
      </c>
      <c r="BD64" s="508">
        <f>_xll.qlIndexFixing($BE$1,AZ64,TRUE,_xll.ohTrigger(Trigger,Trigger3M))</f>
        <v>4.3717311222406423E-5</v>
      </c>
    </row>
    <row r="65" spans="1:56" s="137" customFormat="1" ht="11.25" customHeight="1" x14ac:dyDescent="0.2">
      <c r="A65" s="359" t="s">
        <v>251</v>
      </c>
      <c r="B65" s="487" t="str">
        <v>26Y</v>
      </c>
      <c r="C65" s="358" t="str">
        <v>34Y</v>
      </c>
      <c r="D65" s="358" t="str">
        <f t="shared" si="22"/>
        <v>34Y</v>
      </c>
      <c r="E65" s="358" t="s">
        <v>14</v>
      </c>
      <c r="F65" s="398" t="s">
        <v>15</v>
      </c>
      <c r="G65" s="358" t="s">
        <v>16</v>
      </c>
      <c r="H65" s="398" t="s">
        <v>17</v>
      </c>
      <c r="I65" s="399">
        <v>1.3650192930000001E-2</v>
      </c>
      <c r="J65" s="491" t="str">
        <f t="shared" si="21"/>
        <v>EUR_CURVE_3M_26Y</v>
      </c>
      <c r="K65" s="400" t="str">
        <f>IFERROR(_xll.qlSwapRateHelper2(,IF(DataSelect="Reference",$I65,J65),,$D65,Calendar,$G65,$F65,$H65,$K$32,0,E65,Discounting,Permanent,_xll.ohTrigger(Trigger,DataSelect),ObjectOverwrite),"--")</f>
        <v>obj_00b7f#0001</v>
      </c>
      <c r="L65" s="355" t="b">
        <f t="shared" si="23"/>
        <v>1</v>
      </c>
      <c r="N65" s="414" t="str">
        <f t="shared" si="24"/>
        <v>SW</v>
      </c>
      <c r="O65" s="414" t="str">
        <f t="shared" si="24"/>
        <v>32Y</v>
      </c>
      <c r="P65" s="418" t="str">
        <f t="shared" si="26"/>
        <v>obj_00b86#0001</v>
      </c>
      <c r="Q65" s="414" t="b">
        <f t="shared" si="26"/>
        <v>1</v>
      </c>
      <c r="R65" s="422">
        <v>1</v>
      </c>
      <c r="S65" s="422">
        <v>1</v>
      </c>
      <c r="T65" s="157" t="e">
        <v>#N/A</v>
      </c>
      <c r="U65" s="157" t="e">
        <f>_xll.qlRateHelperQuoteName(T65)</f>
        <v>#VALUE!</v>
      </c>
      <c r="V65" s="500" t="e">
        <f>_xll.qlRateHelperRate(T65,_xll.ohTrigger(Trigger,Trigger3M))</f>
        <v>#VALUE!</v>
      </c>
      <c r="W65" s="412" t="str">
        <f>IFERROR(_xll.qlFuturesRateHelperConvexityAdjustment(T65,Trigger),"--")</f>
        <v>--</v>
      </c>
      <c r="X65" s="158" t="e">
        <f>_xll.qlRateHelperEarliestDate(T65,Trigger)</f>
        <v>#VALUE!</v>
      </c>
      <c r="Y65" s="158" t="e">
        <f>_xll.qlRateHelperLatestDate(T65,Trigger)</f>
        <v>#VALUE!</v>
      </c>
      <c r="Z65" s="157" t="e">
        <v>#N/A</v>
      </c>
      <c r="AY65" s="507" t="s">
        <v>211</v>
      </c>
      <c r="AZ65" s="509">
        <f>_xll.qlInterestRateIndexFixingDate(Currency&amp;"ibor"&amp;Tenor,BA65,Trigger)</f>
        <v>42223</v>
      </c>
      <c r="BA65" s="509">
        <f>_xll.qlCalendarAdvance(Calendar,BA64,AY65,"f",,Trigger)</f>
        <v>42227</v>
      </c>
      <c r="BB65" s="509">
        <f>_xll.qlInterestRateIndexMaturity(Currency&amp;"ibor"&amp;Tenor,BA65,Trigger)</f>
        <v>42319</v>
      </c>
      <c r="BC65" s="508">
        <f>_xll.qlIndexFixing($AC$5,AZ65,TRUE,_xll.ohTrigger(Trigger,Trigger3M))</f>
        <v>1.5828581794657237E-3</v>
      </c>
      <c r="BD65" s="508">
        <f>_xll.qlIndexFixing($BE$1,AZ65,TRUE,_xll.ohTrigger(Trigger,Trigger3M))</f>
        <v>3.9744097021280879E-5</v>
      </c>
    </row>
    <row r="66" spans="1:56" s="137" customFormat="1" ht="11.25" customHeight="1" x14ac:dyDescent="0.2">
      <c r="A66" s="359" t="s">
        <v>251</v>
      </c>
      <c r="B66" s="487" t="str">
        <v>27Y</v>
      </c>
      <c r="C66" s="358" t="str">
        <v>35Y</v>
      </c>
      <c r="D66" s="358" t="str">
        <f t="shared" si="22"/>
        <v>35Y</v>
      </c>
      <c r="E66" s="358" t="s">
        <v>14</v>
      </c>
      <c r="F66" s="398" t="s">
        <v>15</v>
      </c>
      <c r="G66" s="358" t="s">
        <v>16</v>
      </c>
      <c r="H66" s="398" t="s">
        <v>17</v>
      </c>
      <c r="I66" s="399">
        <v>1.367E-2</v>
      </c>
      <c r="J66" s="491" t="str">
        <f t="shared" ref="J66:J99" si="27">Currency&amp;"_CURVE_"&amp;Tenor&amp;"_"&amp;$B66</f>
        <v>EUR_CURVE_3M_27Y</v>
      </c>
      <c r="K66" s="400" t="str">
        <f>IFERROR(_xll.qlSwapRateHelper2(,IF(DataSelect="Reference",$I66,J66),,$D66,Calendar,$G66,$F66,$H66,$K$32,0,E66,Discounting,Permanent,_xll.ohTrigger(Trigger,DataSelect),ObjectOverwrite),"--")</f>
        <v>obj_00b8e#0001</v>
      </c>
      <c r="L66" s="355" t="b">
        <f t="shared" si="23"/>
        <v>1</v>
      </c>
      <c r="N66" s="414" t="str">
        <f t="shared" si="24"/>
        <v>SW</v>
      </c>
      <c r="O66" s="414" t="str">
        <f t="shared" si="24"/>
        <v>33Y</v>
      </c>
      <c r="P66" s="418" t="str">
        <f t="shared" si="26"/>
        <v>obj_00b8d#0001</v>
      </c>
      <c r="Q66" s="414" t="b">
        <f t="shared" si="26"/>
        <v>1</v>
      </c>
      <c r="R66" s="422">
        <v>1</v>
      </c>
      <c r="S66" s="422">
        <v>1</v>
      </c>
      <c r="T66" s="157" t="e">
        <v>#N/A</v>
      </c>
      <c r="U66" s="157" t="e">
        <f>_xll.qlRateHelperQuoteName(T66)</f>
        <v>#VALUE!</v>
      </c>
      <c r="V66" s="500" t="e">
        <f>_xll.qlRateHelperRate(T66,_xll.ohTrigger(Trigger,Trigger3M))</f>
        <v>#VALUE!</v>
      </c>
      <c r="W66" s="412" t="str">
        <f>IFERROR(_xll.qlFuturesRateHelperConvexityAdjustment(T66,Trigger),"--")</f>
        <v>--</v>
      </c>
      <c r="X66" s="158" t="e">
        <f>_xll.qlRateHelperEarliestDate(T66,Trigger)</f>
        <v>#VALUE!</v>
      </c>
      <c r="Y66" s="158" t="e">
        <f>_xll.qlRateHelperLatestDate(T66,Trigger)</f>
        <v>#VALUE!</v>
      </c>
      <c r="Z66" s="157" t="e">
        <v>#N/A</v>
      </c>
      <c r="AN66" s="145"/>
      <c r="AO66" s="145"/>
      <c r="AP66" s="145"/>
      <c r="AQ66" s="145"/>
      <c r="AR66" s="145"/>
      <c r="AS66" s="145"/>
      <c r="AT66" s="145"/>
      <c r="AU66" s="145"/>
      <c r="AV66" s="145"/>
      <c r="AW66" s="145"/>
      <c r="AY66" s="507" t="s">
        <v>211</v>
      </c>
      <c r="AZ66" s="509">
        <f>_xll.qlInterestRateIndexFixingDate(Currency&amp;"ibor"&amp;Tenor,BA66,Trigger)</f>
        <v>42226</v>
      </c>
      <c r="BA66" s="509">
        <f>_xll.qlCalendarAdvance(Calendar,BA65,AY66,"f",,Trigger)</f>
        <v>42228</v>
      </c>
      <c r="BB66" s="509">
        <f>_xll.qlInterestRateIndexMaturity(Currency&amp;"ibor"&amp;Tenor,BA66,Trigger)</f>
        <v>42320</v>
      </c>
      <c r="BC66" s="508">
        <f>_xll.qlIndexFixing($AC$5,AZ66,TRUE,_xll.ohTrigger(Trigger,Trigger3M))</f>
        <v>1.6056799462412256E-3</v>
      </c>
      <c r="BD66" s="508">
        <f>_xll.qlIndexFixing($BE$1,AZ66,TRUE,_xll.ohTrigger(Trigger,Trigger3M))</f>
        <v>3.5759049144376917E-5</v>
      </c>
    </row>
    <row r="67" spans="1:56" s="137" customFormat="1" ht="11.25" customHeight="1" x14ac:dyDescent="0.2">
      <c r="A67" s="359" t="s">
        <v>251</v>
      </c>
      <c r="B67" s="487" t="str">
        <v>28Y</v>
      </c>
      <c r="C67" s="358" t="str">
        <v>36Y</v>
      </c>
      <c r="D67" s="358" t="str">
        <f t="shared" si="22"/>
        <v>36Y</v>
      </c>
      <c r="E67" s="358" t="s">
        <v>14</v>
      </c>
      <c r="F67" s="398" t="s">
        <v>15</v>
      </c>
      <c r="G67" s="358" t="s">
        <v>16</v>
      </c>
      <c r="H67" s="398" t="s">
        <v>17</v>
      </c>
      <c r="I67" s="399">
        <v>1.3685639140000001E-2</v>
      </c>
      <c r="J67" s="491" t="str">
        <f t="shared" si="27"/>
        <v>EUR_CURVE_3M_28Y</v>
      </c>
      <c r="K67" s="400" t="str">
        <f>IFERROR(_xll.qlSwapRateHelper2(,IF(DataSelect="Reference",$I67,J67),,$D67,Calendar,$G67,$F67,$H67,$K$32,0,E67,Discounting,Permanent,_xll.ohTrigger(Trigger,DataSelect),ObjectOverwrite),"--")</f>
        <v>obj_00b68#0001</v>
      </c>
      <c r="L67" s="355" t="b">
        <f t="shared" si="23"/>
        <v>1</v>
      </c>
      <c r="N67" s="414" t="str">
        <f t="shared" si="24"/>
        <v>SW</v>
      </c>
      <c r="O67" s="414" t="str">
        <f t="shared" si="24"/>
        <v>34Y</v>
      </c>
      <c r="P67" s="418" t="str">
        <f t="shared" si="26"/>
        <v>obj_00b7c#0001</v>
      </c>
      <c r="Q67" s="414" t="b">
        <f t="shared" si="26"/>
        <v>1</v>
      </c>
      <c r="R67" s="422">
        <v>1</v>
      </c>
      <c r="S67" s="422">
        <v>1</v>
      </c>
      <c r="T67" s="157" t="e">
        <v>#N/A</v>
      </c>
      <c r="U67" s="157" t="e">
        <f>_xll.qlRateHelperQuoteName(T67)</f>
        <v>#VALUE!</v>
      </c>
      <c r="V67" s="500" t="e">
        <f>_xll.qlRateHelperRate(T67,_xll.ohTrigger(Trigger,Trigger3M))</f>
        <v>#VALUE!</v>
      </c>
      <c r="W67" s="412" t="str">
        <f>IFERROR(_xll.qlFuturesRateHelperConvexityAdjustment(T67,Trigger),"--")</f>
        <v>--</v>
      </c>
      <c r="X67" s="158" t="e">
        <f>_xll.qlRateHelperEarliestDate(T67,Trigger)</f>
        <v>#VALUE!</v>
      </c>
      <c r="Y67" s="158" t="e">
        <f>_xll.qlRateHelperLatestDate(T67,Trigger)</f>
        <v>#VALUE!</v>
      </c>
      <c r="Z67" s="157" t="e">
        <v>#N/A</v>
      </c>
      <c r="AN67" s="145"/>
      <c r="AO67" s="145"/>
      <c r="AP67" s="145"/>
      <c r="AQ67" s="145"/>
      <c r="AR67" s="145"/>
      <c r="AS67" s="145"/>
      <c r="AT67" s="145"/>
      <c r="AU67" s="145"/>
      <c r="AV67" s="145"/>
      <c r="AW67" s="145"/>
      <c r="AY67" s="507" t="s">
        <v>211</v>
      </c>
      <c r="AZ67" s="509">
        <f>_xll.qlInterestRateIndexFixingDate(Currency&amp;"ibor"&amp;Tenor,BA67,Trigger)</f>
        <v>42227</v>
      </c>
      <c r="BA67" s="509">
        <f>_xll.qlCalendarAdvance(Calendar,BA66,AY67,"f",,Trigger)</f>
        <v>42229</v>
      </c>
      <c r="BB67" s="509">
        <f>_xll.qlInterestRateIndexMaturity(Currency&amp;"ibor"&amp;Tenor,BA67,Trigger)</f>
        <v>42321</v>
      </c>
      <c r="BC67" s="508">
        <f>_xll.qlIndexFixing($AC$5,AZ67,TRUE,_xll.ohTrigger(Trigger,Trigger3M))</f>
        <v>1.6285517570882231E-3</v>
      </c>
      <c r="BD67" s="508">
        <f>_xll.qlIndexFixing($BE$1,AZ67,TRUE,_xll.ohTrigger(Trigger,Trigger3M))</f>
        <v>3.1761306354526006E-5</v>
      </c>
    </row>
    <row r="68" spans="1:56" s="137" customFormat="1" ht="11.25" customHeight="1" x14ac:dyDescent="0.2">
      <c r="A68" s="359" t="s">
        <v>251</v>
      </c>
      <c r="B68" s="487" t="str">
        <v>29Y</v>
      </c>
      <c r="C68" s="358" t="str">
        <v>37Y</v>
      </c>
      <c r="D68" s="358" t="str">
        <f t="shared" si="22"/>
        <v>37Y</v>
      </c>
      <c r="E68" s="358" t="s">
        <v>14</v>
      </c>
      <c r="F68" s="398" t="s">
        <v>15</v>
      </c>
      <c r="G68" s="358" t="s">
        <v>16</v>
      </c>
      <c r="H68" s="398" t="s">
        <v>17</v>
      </c>
      <c r="I68" s="399">
        <v>1.369708735E-2</v>
      </c>
      <c r="J68" s="491" t="str">
        <f t="shared" si="27"/>
        <v>EUR_CURVE_3M_29Y</v>
      </c>
      <c r="K68" s="400" t="str">
        <f>IFERROR(_xll.qlSwapRateHelper2(,IF(DataSelect="Reference",$I68,J68),,$D68,Calendar,$G68,$F68,$H68,$K$32,0,E68,Discounting,Permanent,_xll.ohTrigger(Trigger,DataSelect),ObjectOverwrite),"--")</f>
        <v>obj_00b7a#0001</v>
      </c>
      <c r="L68" s="355" t="b">
        <f t="shared" si="23"/>
        <v>1</v>
      </c>
      <c r="N68" s="414" t="str">
        <f t="shared" si="24"/>
        <v>SW</v>
      </c>
      <c r="O68" s="414" t="str">
        <f t="shared" si="24"/>
        <v>35Y</v>
      </c>
      <c r="P68" s="418" t="str">
        <f t="shared" si="26"/>
        <v>obj_00b63#0001</v>
      </c>
      <c r="Q68" s="414" t="b">
        <f t="shared" si="26"/>
        <v>1</v>
      </c>
      <c r="R68" s="422">
        <v>1</v>
      </c>
      <c r="S68" s="422">
        <v>1</v>
      </c>
      <c r="T68" s="157" t="e">
        <v>#N/A</v>
      </c>
      <c r="U68" s="157" t="e">
        <f>_xll.qlRateHelperQuoteName(T68)</f>
        <v>#VALUE!</v>
      </c>
      <c r="V68" s="500" t="e">
        <f>_xll.qlRateHelperRate(T68,_xll.ohTrigger(Trigger,Trigger3M))</f>
        <v>#VALUE!</v>
      </c>
      <c r="W68" s="412" t="str">
        <f>IFERROR(_xll.qlFuturesRateHelperConvexityAdjustment(T68,Trigger),"--")</f>
        <v>--</v>
      </c>
      <c r="X68" s="158" t="e">
        <f>_xll.qlRateHelperEarliestDate(T68,Trigger)</f>
        <v>#VALUE!</v>
      </c>
      <c r="Y68" s="158" t="e">
        <f>_xll.qlRateHelperLatestDate(T68,Trigger)</f>
        <v>#VALUE!</v>
      </c>
      <c r="Z68" s="157" t="e">
        <v>#N/A</v>
      </c>
      <c r="AN68" s="145"/>
      <c r="AO68" s="145"/>
      <c r="AP68" s="145"/>
      <c r="AQ68" s="145"/>
      <c r="AR68" s="145"/>
      <c r="AS68" s="145"/>
      <c r="AT68" s="145"/>
      <c r="AU68" s="145"/>
      <c r="AV68" s="145"/>
      <c r="AW68" s="145"/>
      <c r="AY68" s="507" t="s">
        <v>211</v>
      </c>
      <c r="AZ68" s="509">
        <f>_xll.qlInterestRateIndexFixingDate(Currency&amp;"ibor"&amp;Tenor,BA68,Trigger)</f>
        <v>42228</v>
      </c>
      <c r="BA68" s="509">
        <f>_xll.qlCalendarAdvance(Calendar,BA67,AY68,"f",,Trigger)</f>
        <v>42230</v>
      </c>
      <c r="BB68" s="509">
        <f>_xll.qlInterestRateIndexMaturity(Currency&amp;"ibor"&amp;Tenor,BA68,Trigger)</f>
        <v>42324</v>
      </c>
      <c r="BC68" s="508">
        <f>_xll.qlIndexFixing($AC$5,AZ68,TRUE,_xll.ohTrigger(Trigger,Trigger3M))</f>
        <v>1.6829357150345942E-3</v>
      </c>
      <c r="BD68" s="508">
        <f>_xll.qlIndexFixing($BE$1,AZ68,TRUE,_xll.ohTrigger(Trigger,Trigger3M))</f>
        <v>1.8273029424905867E-5</v>
      </c>
    </row>
    <row r="69" spans="1:56" s="137" customFormat="1" ht="11.25" customHeight="1" x14ac:dyDescent="0.2">
      <c r="A69" s="359" t="s">
        <v>251</v>
      </c>
      <c r="B69" s="487" t="str">
        <v>30Y</v>
      </c>
      <c r="C69" s="358" t="str">
        <v>38Y</v>
      </c>
      <c r="D69" s="358" t="str">
        <f t="shared" si="22"/>
        <v>38Y</v>
      </c>
      <c r="E69" s="358" t="s">
        <v>14</v>
      </c>
      <c r="F69" s="398" t="s">
        <v>15</v>
      </c>
      <c r="G69" s="358" t="s">
        <v>16</v>
      </c>
      <c r="H69" s="398" t="s">
        <v>17</v>
      </c>
      <c r="I69" s="399">
        <v>1.3702806670000001E-2</v>
      </c>
      <c r="J69" s="491" t="str">
        <f t="shared" si="27"/>
        <v>EUR_CURVE_3M_30Y</v>
      </c>
      <c r="K69" s="400" t="str">
        <f>IFERROR(_xll.qlSwapRateHelper2(,IF(DataSelect="Reference",$I69,J69),,$D69,Calendar,$G69,$F69,$H69,$K$32,0,E69,Discounting,Permanent,_xll.ohTrigger(Trigger,DataSelect),ObjectOverwrite),"--")</f>
        <v>obj_00b79#0001</v>
      </c>
      <c r="L69" s="355" t="b">
        <f t="shared" si="23"/>
        <v>1</v>
      </c>
      <c r="N69" s="414" t="str">
        <f t="shared" si="24"/>
        <v>SW</v>
      </c>
      <c r="O69" s="414" t="str">
        <f t="shared" si="24"/>
        <v>36Y</v>
      </c>
      <c r="P69" s="418" t="str">
        <f t="shared" si="26"/>
        <v>obj_00b7b#0001</v>
      </c>
      <c r="Q69" s="414" t="b">
        <f t="shared" si="26"/>
        <v>1</v>
      </c>
      <c r="R69" s="422">
        <v>1</v>
      </c>
      <c r="S69" s="422">
        <v>1</v>
      </c>
      <c r="T69" s="157" t="e">
        <v>#N/A</v>
      </c>
      <c r="U69" s="157" t="e">
        <f>_xll.qlRateHelperQuoteName(T69)</f>
        <v>#VALUE!</v>
      </c>
      <c r="V69" s="500" t="e">
        <f>_xll.qlRateHelperRate(T69,_xll.ohTrigger(Trigger,Trigger3M))</f>
        <v>#VALUE!</v>
      </c>
      <c r="W69" s="412" t="str">
        <f>IFERROR(_xll.qlFuturesRateHelperConvexityAdjustment(T69,Trigger),"--")</f>
        <v>--</v>
      </c>
      <c r="X69" s="158" t="e">
        <f>_xll.qlRateHelperEarliestDate(T69,Trigger)</f>
        <v>#VALUE!</v>
      </c>
      <c r="Y69" s="158" t="e">
        <f>_xll.qlRateHelperLatestDate(T69,Trigger)</f>
        <v>#VALUE!</v>
      </c>
      <c r="Z69" s="157" t="e">
        <v>#N/A</v>
      </c>
      <c r="AD69" s="145"/>
      <c r="AN69" s="145"/>
      <c r="AO69" s="145"/>
      <c r="AP69" s="145"/>
      <c r="AQ69" s="145"/>
      <c r="AR69" s="145"/>
      <c r="AS69" s="145"/>
      <c r="AT69" s="145"/>
      <c r="AU69" s="145"/>
      <c r="AV69" s="145"/>
      <c r="AW69" s="145"/>
      <c r="AY69" s="507" t="s">
        <v>211</v>
      </c>
      <c r="AZ69" s="509">
        <f>_xll.qlInterestRateIndexFixingDate(Currency&amp;"ibor"&amp;Tenor,BA69,Trigger)</f>
        <v>42229</v>
      </c>
      <c r="BA69" s="509">
        <f>_xll.qlCalendarAdvance(Calendar,BA68,AY69,"f",,Trigger)</f>
        <v>42233</v>
      </c>
      <c r="BB69" s="509">
        <f>_xll.qlInterestRateIndexMaturity(Currency&amp;"ibor"&amp;Tenor,BA69,Trigger)</f>
        <v>42325</v>
      </c>
      <c r="BC69" s="508">
        <f>_xll.qlIndexFixing($AC$5,AZ69,TRUE,_xll.ohTrigger(Trigger,Trigger3M))</f>
        <v>1.7007774292642848E-3</v>
      </c>
      <c r="BD69" s="508">
        <f>_xll.qlIndexFixing($BE$1,AZ69,TRUE,_xll.ohTrigger(Trigger,Trigger3M))</f>
        <v>1.56438769946894E-5</v>
      </c>
    </row>
    <row r="70" spans="1:56" s="137" customFormat="1" ht="11.25" customHeight="1" x14ac:dyDescent="0.2">
      <c r="A70" s="359" t="s">
        <v>251</v>
      </c>
      <c r="B70" s="487" t="str">
        <v>31Y</v>
      </c>
      <c r="C70" s="358" t="str">
        <v>39Y</v>
      </c>
      <c r="D70" s="358" t="str">
        <f t="shared" si="22"/>
        <v>39Y</v>
      </c>
      <c r="E70" s="358" t="s">
        <v>14</v>
      </c>
      <c r="F70" s="398" t="s">
        <v>15</v>
      </c>
      <c r="G70" s="358" t="s">
        <v>16</v>
      </c>
      <c r="H70" s="398" t="s">
        <v>17</v>
      </c>
      <c r="I70" s="399">
        <v>1.3703755159999999E-2</v>
      </c>
      <c r="J70" s="491" t="str">
        <f t="shared" si="27"/>
        <v>EUR_CURVE_3M_31Y</v>
      </c>
      <c r="K70" s="400" t="str">
        <f>IFERROR(_xll.qlSwapRateHelper2(,IF(DataSelect="Reference",$I70,J70),,$D70,Calendar,$G70,$F70,$H70,$K$32,0,E70,Discounting,Permanent,_xll.ohTrigger(Trigger,DataSelect),ObjectOverwrite),"--")</f>
        <v>obj_00b71#0001</v>
      </c>
      <c r="L70" s="355" t="b">
        <f t="shared" si="23"/>
        <v>1</v>
      </c>
      <c r="N70" s="414" t="str">
        <f t="shared" si="24"/>
        <v>SW</v>
      </c>
      <c r="O70" s="414" t="str">
        <f t="shared" si="24"/>
        <v>37Y</v>
      </c>
      <c r="P70" s="418" t="str">
        <f t="shared" si="26"/>
        <v>--</v>
      </c>
      <c r="Q70" s="414" t="b">
        <f t="shared" si="26"/>
        <v>0</v>
      </c>
      <c r="R70" s="422">
        <v>1</v>
      </c>
      <c r="S70" s="422">
        <v>1</v>
      </c>
      <c r="T70" s="157" t="e">
        <v>#N/A</v>
      </c>
      <c r="U70" s="157" t="e">
        <f>_xll.qlRateHelperQuoteName(T70)</f>
        <v>#VALUE!</v>
      </c>
      <c r="V70" s="500" t="e">
        <f>_xll.qlRateHelperRate(T70,_xll.ohTrigger(Trigger,Trigger3M))</f>
        <v>#VALUE!</v>
      </c>
      <c r="W70" s="412" t="str">
        <f>IFERROR(_xll.qlFuturesRateHelperConvexityAdjustment(T70,Trigger),"--")</f>
        <v>--</v>
      </c>
      <c r="X70" s="158" t="e">
        <f>_xll.qlRateHelperEarliestDate(T70,Trigger)</f>
        <v>#VALUE!</v>
      </c>
      <c r="Y70" s="158" t="e">
        <f>_xll.qlRateHelperLatestDate(T70,Trigger)</f>
        <v>#VALUE!</v>
      </c>
      <c r="Z70" s="157" t="e">
        <v>#N/A</v>
      </c>
      <c r="AD70" s="145"/>
      <c r="AN70" s="145"/>
      <c r="AO70" s="145"/>
      <c r="AP70" s="145"/>
      <c r="AQ70" s="145"/>
      <c r="AR70" s="145"/>
      <c r="AS70" s="145"/>
      <c r="AT70" s="145"/>
      <c r="AU70" s="145"/>
      <c r="AV70" s="145"/>
      <c r="AW70" s="145"/>
      <c r="AY70" s="507" t="s">
        <v>211</v>
      </c>
      <c r="AZ70" s="509">
        <f>_xll.qlInterestRateIndexFixingDate(Currency&amp;"ibor"&amp;Tenor,BA70,Trigger)</f>
        <v>42230</v>
      </c>
      <c r="BA70" s="509">
        <f>_xll.qlCalendarAdvance(Calendar,BA69,AY70,"f",,Trigger)</f>
        <v>42234</v>
      </c>
      <c r="BB70" s="509">
        <f>_xll.qlInterestRateIndexMaturity(Currency&amp;"ibor"&amp;Tenor,BA70,Trigger)</f>
        <v>42326</v>
      </c>
      <c r="BC70" s="508">
        <f>_xll.qlIndexFixing($AC$5,AZ70,TRUE,_xll.ohTrigger(Trigger,Trigger3M))</f>
        <v>1.6971252926867781E-3</v>
      </c>
      <c r="BD70" s="508">
        <f>_xll.qlIndexFixing($BE$1,AZ70,TRUE,_xll.ohTrigger(Trigger,Trigger3M))</f>
        <v>1.1596620654187657E-5</v>
      </c>
    </row>
    <row r="71" spans="1:56" s="137" customFormat="1" ht="11.25" customHeight="1" x14ac:dyDescent="0.2">
      <c r="A71" s="359" t="s">
        <v>251</v>
      </c>
      <c r="B71" s="487" t="str">
        <v>32Y</v>
      </c>
      <c r="C71" s="358" t="str">
        <v>40Y</v>
      </c>
      <c r="D71" s="358" t="str">
        <f t="shared" si="22"/>
        <v>40Y</v>
      </c>
      <c r="E71" s="358" t="s">
        <v>14</v>
      </c>
      <c r="F71" s="398" t="s">
        <v>15</v>
      </c>
      <c r="G71" s="358" t="s">
        <v>16</v>
      </c>
      <c r="H71" s="398" t="s">
        <v>17</v>
      </c>
      <c r="I71" s="399">
        <v>1.37E-2</v>
      </c>
      <c r="J71" s="491" t="str">
        <f t="shared" si="27"/>
        <v>EUR_CURVE_3M_32Y</v>
      </c>
      <c r="K71" s="400" t="str">
        <f>IFERROR(_xll.qlSwapRateHelper2(,IF(DataSelect="Reference",$I71,J71),,$D71,Calendar,$G71,$F71,$H71,$K$32,0,E71,Discounting,Permanent,_xll.ohTrigger(Trigger,DataSelect),ObjectOverwrite),"--")</f>
        <v>obj_00b86#0001</v>
      </c>
      <c r="L71" s="355" t="b">
        <f t="shared" si="23"/>
        <v>1</v>
      </c>
      <c r="N71" s="414" t="str">
        <f t="shared" si="24"/>
        <v>SW</v>
      </c>
      <c r="O71" s="414" t="str">
        <f t="shared" si="24"/>
        <v>38Y</v>
      </c>
      <c r="P71" s="418" t="str">
        <f t="shared" si="26"/>
        <v>--</v>
      </c>
      <c r="Q71" s="414" t="b">
        <f t="shared" si="26"/>
        <v>0</v>
      </c>
      <c r="R71" s="422">
        <v>1</v>
      </c>
      <c r="S71" s="422">
        <v>1</v>
      </c>
      <c r="T71" s="157" t="e">
        <v>#N/A</v>
      </c>
      <c r="U71" s="157" t="e">
        <f>_xll.qlRateHelperQuoteName(T71)</f>
        <v>#VALUE!</v>
      </c>
      <c r="V71" s="500" t="e">
        <f>_xll.qlRateHelperRate(T71,_xll.ohTrigger(Trigger,Trigger3M))</f>
        <v>#VALUE!</v>
      </c>
      <c r="W71" s="412" t="str">
        <f>IFERROR(_xll.qlFuturesRateHelperConvexityAdjustment(T71,Trigger),"--")</f>
        <v>--</v>
      </c>
      <c r="X71" s="158" t="e">
        <f>_xll.qlRateHelperEarliestDate(T71,Trigger)</f>
        <v>#VALUE!</v>
      </c>
      <c r="Y71" s="158" t="e">
        <f>_xll.qlRateHelperLatestDate(T71,Trigger)</f>
        <v>#VALUE!</v>
      </c>
      <c r="Z71" s="157" t="e">
        <v>#N/A</v>
      </c>
      <c r="AD71" s="145"/>
      <c r="AN71" s="145"/>
      <c r="AO71" s="145"/>
      <c r="AP71" s="145"/>
      <c r="AQ71" s="145"/>
      <c r="AR71" s="145"/>
      <c r="AS71" s="145"/>
      <c r="AT71" s="145"/>
      <c r="AU71" s="145"/>
      <c r="AV71" s="145"/>
      <c r="AW71" s="145"/>
      <c r="AY71" s="507" t="s">
        <v>211</v>
      </c>
      <c r="AZ71" s="509">
        <f>_xll.qlInterestRateIndexFixingDate(Currency&amp;"ibor"&amp;Tenor,BA71,Trigger)</f>
        <v>42233</v>
      </c>
      <c r="BA71" s="509">
        <f>_xll.qlCalendarAdvance(Calendar,BA70,AY71,"f",,Trigger)</f>
        <v>42235</v>
      </c>
      <c r="BB71" s="509">
        <f>_xll.qlInterestRateIndexMaturity(Currency&amp;"ibor"&amp;Tenor,BA71,Trigger)</f>
        <v>42327</v>
      </c>
      <c r="BC71" s="508">
        <f>_xll.qlIndexFixing($AC$5,AZ71,TRUE,_xll.ohTrigger(Trigger,Trigger3M))</f>
        <v>1.6932759203545863E-3</v>
      </c>
      <c r="BD71" s="508">
        <f>_xll.qlIndexFixing($BE$1,AZ71,TRUE,_xll.ohTrigger(Trigger,Trigger3M))</f>
        <v>7.5499305807191783E-6</v>
      </c>
    </row>
    <row r="72" spans="1:56" ht="11.25" customHeight="1" x14ac:dyDescent="0.25">
      <c r="A72" s="359" t="s">
        <v>251</v>
      </c>
      <c r="B72" s="487" t="str">
        <v>33Y</v>
      </c>
      <c r="C72" s="358" t="str">
        <v>50Y</v>
      </c>
      <c r="D72" s="358" t="str">
        <f t="shared" si="22"/>
        <v>50Y</v>
      </c>
      <c r="E72" s="358" t="s">
        <v>14</v>
      </c>
      <c r="F72" s="398" t="s">
        <v>15</v>
      </c>
      <c r="G72" s="358" t="s">
        <v>16</v>
      </c>
      <c r="H72" s="398" t="s">
        <v>17</v>
      </c>
      <c r="I72" s="399">
        <v>1.324E-2</v>
      </c>
      <c r="J72" s="491" t="str">
        <f t="shared" si="27"/>
        <v>EUR_CURVE_3M_33Y</v>
      </c>
      <c r="K72" s="400" t="str">
        <f>IFERROR(_xll.qlSwapRateHelper2(,IF(DataSelect="Reference",$I72,J72),,$D72,Calendar,$G72,$F72,$H72,$K$32,0,E72,Discounting,Permanent,_xll.ohTrigger(Trigger,DataSelect),ObjectOverwrite),"--")</f>
        <v>obj_00b8d#0001</v>
      </c>
      <c r="L72" s="355" t="b">
        <f t="shared" si="23"/>
        <v>1</v>
      </c>
      <c r="M72" s="137"/>
      <c r="N72" s="414" t="str">
        <f t="shared" si="24"/>
        <v>SW</v>
      </c>
      <c r="O72" s="414" t="str">
        <f t="shared" si="24"/>
        <v>39Y</v>
      </c>
      <c r="P72" s="418" t="str">
        <f t="shared" si="26"/>
        <v>--</v>
      </c>
      <c r="Q72" s="414" t="b">
        <f t="shared" si="26"/>
        <v>0</v>
      </c>
      <c r="R72" s="422">
        <v>1</v>
      </c>
      <c r="S72" s="422">
        <v>1</v>
      </c>
      <c r="T72" s="159" t="e">
        <v>#N/A</v>
      </c>
      <c r="U72" s="157" t="e">
        <f>_xll.qlRateHelperQuoteName(T72)</f>
        <v>#VALUE!</v>
      </c>
      <c r="V72" s="501" t="e">
        <f>_xll.qlRateHelperRate(T72,_xll.ohTrigger(Trigger,Trigger3M))</f>
        <v>#VALUE!</v>
      </c>
      <c r="W72" s="159" t="str">
        <f>IFERROR(_xll.qlFuturesRateHelperConvexityAdjustment(T72,Trigger),"--")</f>
        <v>--</v>
      </c>
      <c r="X72" s="159" t="e">
        <f>_xll.qlRateHelperEarliestDate(T72,Trigger)</f>
        <v>#VALUE!</v>
      </c>
      <c r="Y72" s="159" t="e">
        <f>_xll.qlRateHelperLatestDate(T72,Trigger)</f>
        <v>#VALUE!</v>
      </c>
      <c r="Z72" s="159" t="e">
        <v>#N/A</v>
      </c>
      <c r="AY72" s="507" t="s">
        <v>211</v>
      </c>
      <c r="AZ72" s="509">
        <f>_xll.qlInterestRateIndexFixingDate(Currency&amp;"ibor"&amp;Tenor,BA72,Trigger)</f>
        <v>42234</v>
      </c>
      <c r="BA72" s="509">
        <f>_xll.qlCalendarAdvance(Calendar,BA71,AY72,"f",,Trigger)</f>
        <v>42236</v>
      </c>
      <c r="BB72" s="509">
        <f>_xll.qlInterestRateIndexMaturity(Currency&amp;"ibor"&amp;Tenor,BA72,Trigger)</f>
        <v>42328</v>
      </c>
      <c r="BC72" s="508">
        <f>_xll.qlIndexFixing($AC$5,AZ72,TRUE,_xll.ohTrigger(Trigger,Trigger3M))</f>
        <v>1.6892293128489835E-3</v>
      </c>
      <c r="BD72" s="508">
        <f>_xll.qlIndexFixing($BE$1,AZ72,TRUE,_xll.ohTrigger(Trigger,Trigger3M))</f>
        <v>3.5078171020060416E-6</v>
      </c>
    </row>
    <row r="73" spans="1:56" ht="11.25" customHeight="1" x14ac:dyDescent="0.25">
      <c r="A73" s="359" t="s">
        <v>251</v>
      </c>
      <c r="B73" s="487" t="str">
        <v>34Y</v>
      </c>
      <c r="C73" s="358" t="str">
        <v>60Y</v>
      </c>
      <c r="D73" s="358" t="str">
        <f t="shared" si="22"/>
        <v>60Y</v>
      </c>
      <c r="E73" s="358" t="s">
        <v>14</v>
      </c>
      <c r="F73" s="398" t="s">
        <v>15</v>
      </c>
      <c r="G73" s="358" t="s">
        <v>16</v>
      </c>
      <c r="H73" s="398" t="s">
        <v>17</v>
      </c>
      <c r="I73" s="399">
        <v>1.3089999999999999E-2</v>
      </c>
      <c r="J73" s="491" t="str">
        <f t="shared" si="27"/>
        <v>EUR_CURVE_3M_34Y</v>
      </c>
      <c r="K73" s="400" t="str">
        <f>IFERROR(_xll.qlSwapRateHelper2(,IF(DataSelect="Reference",$I73,J73),,$D73,Calendar,$G73,$F73,$H73,$K$32,0,E73,Discounting,Permanent,_xll.ohTrigger(Trigger,DataSelect),ObjectOverwrite),"--")</f>
        <v>obj_00b7c#0001</v>
      </c>
      <c r="L73" s="355" t="b">
        <f t="shared" si="23"/>
        <v>1</v>
      </c>
      <c r="M73" s="137"/>
      <c r="N73" s="414" t="str">
        <f t="shared" si="24"/>
        <v>SW</v>
      </c>
      <c r="O73" s="414" t="str">
        <f t="shared" si="24"/>
        <v>40Y</v>
      </c>
      <c r="P73" s="418" t="str">
        <f t="shared" si="26"/>
        <v>--</v>
      </c>
      <c r="Q73" s="414" t="b">
        <f t="shared" si="26"/>
        <v>0</v>
      </c>
      <c r="R73" s="422">
        <v>1</v>
      </c>
      <c r="S73" s="422">
        <v>1</v>
      </c>
      <c r="T73" s="159" t="e">
        <v>#N/A</v>
      </c>
      <c r="U73" s="157" t="e">
        <f>_xll.qlRateHelperQuoteName(T73)</f>
        <v>#VALUE!</v>
      </c>
      <c r="V73" s="501" t="e">
        <f>_xll.qlRateHelperRate(T73,_xll.ohTrigger(Trigger,Trigger3M))</f>
        <v>#VALUE!</v>
      </c>
      <c r="W73" s="159" t="str">
        <f>IFERROR(_xll.qlFuturesRateHelperConvexityAdjustment(T73,Trigger),"--")</f>
        <v>--</v>
      </c>
      <c r="X73" s="159" t="e">
        <f>_xll.qlRateHelperEarliestDate(T73,Trigger)</f>
        <v>#VALUE!</v>
      </c>
      <c r="Y73" s="159" t="e">
        <f>_xll.qlRateHelperLatestDate(T73,Trigger)</f>
        <v>#VALUE!</v>
      </c>
      <c r="Z73" s="159" t="e">
        <v>#N/A</v>
      </c>
      <c r="AY73" s="507" t="s">
        <v>211</v>
      </c>
      <c r="AZ73" s="509">
        <f>_xll.qlInterestRateIndexFixingDate(Currency&amp;"ibor"&amp;Tenor,BA73,Trigger)</f>
        <v>42235</v>
      </c>
      <c r="BA73" s="509">
        <f>_xll.qlCalendarAdvance(Calendar,BA72,AY73,"f",,Trigger)</f>
        <v>42237</v>
      </c>
      <c r="BB73" s="509">
        <f>_xll.qlInterestRateIndexMaturity(Currency&amp;"ibor"&amp;Tenor,BA73,Trigger)</f>
        <v>42331</v>
      </c>
      <c r="BC73" s="508">
        <f>_xll.qlIndexFixing($AC$5,AZ73,TRUE,_xll.ohTrigger(Trigger,Trigger3M))</f>
        <v>1.6571696828714092E-3</v>
      </c>
      <c r="BD73" s="508">
        <f>_xll.qlIndexFixing($BE$1,AZ73,TRUE,_xll.ohTrigger(Trigger,Trigger3M))</f>
        <v>-9.4537261602002206E-6</v>
      </c>
    </row>
    <row r="74" spans="1:56" ht="11.25" customHeight="1" x14ac:dyDescent="0.25">
      <c r="A74" s="359" t="s">
        <v>251</v>
      </c>
      <c r="B74" s="487" t="str">
        <v>35Y</v>
      </c>
      <c r="C74" s="358" t="str">
        <v>50Y</v>
      </c>
      <c r="D74" s="358" t="str">
        <f t="shared" si="22"/>
        <v>50Y</v>
      </c>
      <c r="E74" s="358" t="s">
        <v>14</v>
      </c>
      <c r="F74" s="398" t="s">
        <v>15</v>
      </c>
      <c r="G74" s="358" t="s">
        <v>16</v>
      </c>
      <c r="H74" s="398" t="s">
        <v>17</v>
      </c>
      <c r="I74" s="399">
        <v>8.0099999999999998E-3</v>
      </c>
      <c r="J74" s="491" t="str">
        <f t="shared" si="27"/>
        <v>EUR_CURVE_3M_35Y</v>
      </c>
      <c r="K74" s="400" t="str">
        <f>IFERROR(_xll.qlSwapRateHelper2(,IF(DataSelect="Reference",$I74,J74),,$D74,Calendar,$G74,$F74,$H74,$K$32,0,E74,Discounting,Permanent,_xll.ohTrigger(Trigger,DataSelect),ObjectOverwrite),"--")</f>
        <v>obj_00b63#0001</v>
      </c>
      <c r="L74" s="355" t="b">
        <f t="shared" si="23"/>
        <v>1</v>
      </c>
      <c r="M74" s="137"/>
      <c r="N74" s="414" t="str">
        <f t="shared" si="24"/>
        <v>SW</v>
      </c>
      <c r="O74" s="414" t="str">
        <f t="shared" si="24"/>
        <v>41Y</v>
      </c>
      <c r="P74" s="418" t="str">
        <f t="shared" si="26"/>
        <v>--</v>
      </c>
      <c r="Q74" s="414" t="b">
        <f t="shared" si="26"/>
        <v>0</v>
      </c>
      <c r="R74" s="422">
        <v>1</v>
      </c>
      <c r="S74" s="422">
        <v>1</v>
      </c>
      <c r="T74" s="159" t="e">
        <v>#N/A</v>
      </c>
      <c r="U74" s="157" t="e">
        <f>_xll.qlRateHelperQuoteName(T74)</f>
        <v>#VALUE!</v>
      </c>
      <c r="V74" s="501" t="e">
        <f>_xll.qlRateHelperRate(T74,_xll.ohTrigger(Trigger,Trigger3M))</f>
        <v>#VALUE!</v>
      </c>
      <c r="W74" s="159" t="str">
        <f>IFERROR(_xll.qlFuturesRateHelperConvexityAdjustment(T74,Trigger),"--")</f>
        <v>--</v>
      </c>
      <c r="X74" s="159" t="e">
        <f>_xll.qlRateHelperEarliestDate(T74,Trigger)</f>
        <v>#VALUE!</v>
      </c>
      <c r="Y74" s="159" t="e">
        <f>_xll.qlRateHelperLatestDate(T74,Trigger)</f>
        <v>#VALUE!</v>
      </c>
      <c r="Z74" s="159" t="e">
        <v>#N/A</v>
      </c>
      <c r="AY74" s="507" t="s">
        <v>211</v>
      </c>
      <c r="AZ74" s="509">
        <f>_xll.qlInterestRateIndexFixingDate(Currency&amp;"ibor"&amp;Tenor,BA74,Trigger)</f>
        <v>42236</v>
      </c>
      <c r="BA74" s="509">
        <f>_xll.qlCalendarAdvance(Calendar,BA73,AY74,"f",,Trigger)</f>
        <v>42240</v>
      </c>
      <c r="BB74" s="509">
        <f>_xll.qlInterestRateIndexMaturity(Currency&amp;"ibor"&amp;Tenor,BA74,Trigger)</f>
        <v>42332</v>
      </c>
      <c r="BC74" s="508">
        <f>_xll.qlIndexFixing($AC$5,AZ74,TRUE,_xll.ohTrigger(Trigger,Trigger3M))</f>
        <v>1.6710705437779664E-3</v>
      </c>
      <c r="BD74" s="508">
        <f>_xll.qlIndexFixing($BE$1,AZ74,TRUE,_xll.ohTrigger(Trigger,Trigger3M))</f>
        <v>-1.2532538870592958E-5</v>
      </c>
    </row>
    <row r="75" spans="1:56" ht="11.25" customHeight="1" x14ac:dyDescent="0.25">
      <c r="A75" s="359" t="s">
        <v>251</v>
      </c>
      <c r="B75" s="487" t="str">
        <v>36Y</v>
      </c>
      <c r="C75" s="358" t="str">
        <v>60Y</v>
      </c>
      <c r="D75" s="358" t="str">
        <f t="shared" si="22"/>
        <v>60Y</v>
      </c>
      <c r="E75" s="358" t="s">
        <v>14</v>
      </c>
      <c r="F75" s="398" t="s">
        <v>15</v>
      </c>
      <c r="G75" s="358" t="s">
        <v>16</v>
      </c>
      <c r="H75" s="398" t="s">
        <v>17</v>
      </c>
      <c r="I75" s="399">
        <v>7.8600000000000007E-3</v>
      </c>
      <c r="J75" s="491" t="str">
        <f t="shared" si="27"/>
        <v>EUR_CURVE_3M_36Y</v>
      </c>
      <c r="K75" s="400" t="str">
        <f>IFERROR(_xll.qlSwapRateHelper2(,IF(DataSelect="Reference",$I75,J75),,$D75,Calendar,$G75,$F75,$H75,$K$32,0,E75,Discounting,Permanent,_xll.ohTrigger(Trigger,DataSelect),ObjectOverwrite),"--")</f>
        <v>obj_00b7b#0001</v>
      </c>
      <c r="L75" s="355" t="b">
        <f t="shared" si="23"/>
        <v>1</v>
      </c>
      <c r="M75" s="137"/>
      <c r="N75" s="414" t="str">
        <f t="shared" si="24"/>
        <v>SW</v>
      </c>
      <c r="O75" s="414" t="str">
        <f t="shared" si="24"/>
        <v>42Y</v>
      </c>
      <c r="P75" s="418" t="str">
        <f t="shared" si="26"/>
        <v>--</v>
      </c>
      <c r="Q75" s="414" t="b">
        <f t="shared" si="26"/>
        <v>0</v>
      </c>
      <c r="R75" s="422">
        <v>1</v>
      </c>
      <c r="S75" s="422">
        <v>1</v>
      </c>
      <c r="T75" s="159" t="e">
        <v>#N/A</v>
      </c>
      <c r="U75" s="157" t="e">
        <f>_xll.qlRateHelperQuoteName(T75)</f>
        <v>#VALUE!</v>
      </c>
      <c r="V75" s="501" t="e">
        <f>_xll.qlRateHelperRate(T75,_xll.ohTrigger(Trigger,Trigger3M))</f>
        <v>#VALUE!</v>
      </c>
      <c r="W75" s="159" t="str">
        <f>IFERROR(_xll.qlFuturesRateHelperConvexityAdjustment(T75,Trigger),"--")</f>
        <v>--</v>
      </c>
      <c r="X75" s="159" t="e">
        <f>_xll.qlRateHelperEarliestDate(T75,Trigger)</f>
        <v>#VALUE!</v>
      </c>
      <c r="Y75" s="159" t="e">
        <f>_xll.qlRateHelperLatestDate(T75,Trigger)</f>
        <v>#VALUE!</v>
      </c>
      <c r="Z75" s="159" t="e">
        <v>#N/A</v>
      </c>
      <c r="AY75" s="507" t="s">
        <v>211</v>
      </c>
      <c r="AZ75" s="509">
        <f>_xll.qlInterestRateIndexFixingDate(Currency&amp;"ibor"&amp;Tenor,BA75,Trigger)</f>
        <v>42237</v>
      </c>
      <c r="BA75" s="509">
        <f>_xll.qlCalendarAdvance(Calendar,BA74,AY75,"f",,Trigger)</f>
        <v>42241</v>
      </c>
      <c r="BB75" s="509">
        <f>_xll.qlInterestRateIndexMaturity(Currency&amp;"ibor"&amp;Tenor,BA75,Trigger)</f>
        <v>42333</v>
      </c>
      <c r="BC75" s="508">
        <f>_xll.qlIndexFixing($AC$5,AZ75,TRUE,_xll.ohTrigger(Trigger,Trigger3M))</f>
        <v>1.6660377701783603E-3</v>
      </c>
      <c r="BD75" s="508">
        <f>_xll.qlIndexFixing($BE$1,AZ75,TRUE,_xll.ohTrigger(Trigger,Trigger3M))</f>
        <v>-1.6489489029431652E-5</v>
      </c>
    </row>
    <row r="76" spans="1:56" ht="11.25" customHeight="1" x14ac:dyDescent="0.25">
      <c r="A76" s="359" t="s">
        <v>251</v>
      </c>
      <c r="B76" s="487" t="str">
        <v>37Y</v>
      </c>
      <c r="C76" s="358" t="e">
        <v>#N/A</v>
      </c>
      <c r="D76" s="358" t="e">
        <f t="shared" si="22"/>
        <v>#N/A</v>
      </c>
      <c r="E76" s="358" t="s">
        <v>14</v>
      </c>
      <c r="F76" s="398" t="s">
        <v>15</v>
      </c>
      <c r="G76" s="358" t="s">
        <v>16</v>
      </c>
      <c r="H76" s="398" t="s">
        <v>17</v>
      </c>
      <c r="I76" s="399" t="e">
        <v>#N/A</v>
      </c>
      <c r="J76" s="491" t="str">
        <f t="shared" si="27"/>
        <v>EUR_CURVE_3M_37Y</v>
      </c>
      <c r="K76" s="400" t="str">
        <f>IFERROR(_xll.qlSwapRateHelper2(,IF(DataSelect="Reference",$I76,J76),,$D76,Calendar,$G76,$F76,$H76,$K$32,0,E76,Discounting,Permanent,_xll.ohTrigger(Trigger,DataSelect),ObjectOverwrite),"--")</f>
        <v>--</v>
      </c>
      <c r="L76" s="355" t="b">
        <f t="shared" si="23"/>
        <v>0</v>
      </c>
      <c r="M76" s="137"/>
      <c r="N76" s="414" t="str">
        <f t="shared" si="24"/>
        <v>SW</v>
      </c>
      <c r="O76" s="414" t="str">
        <f t="shared" si="24"/>
        <v>43Y</v>
      </c>
      <c r="P76" s="418" t="str">
        <f t="shared" si="26"/>
        <v>--</v>
      </c>
      <c r="Q76" s="414" t="b">
        <f t="shared" si="26"/>
        <v>0</v>
      </c>
      <c r="R76" s="422">
        <v>1</v>
      </c>
      <c r="S76" s="422">
        <v>1</v>
      </c>
      <c r="T76" s="159" t="e">
        <v>#N/A</v>
      </c>
      <c r="U76" s="157" t="e">
        <f>_xll.qlRateHelperQuoteName(T76)</f>
        <v>#VALUE!</v>
      </c>
      <c r="V76" s="501" t="e">
        <f>_xll.qlRateHelperRate(T76,_xll.ohTrigger(Trigger,Trigger3M))</f>
        <v>#VALUE!</v>
      </c>
      <c r="W76" s="159" t="str">
        <f>IFERROR(_xll.qlFuturesRateHelperConvexityAdjustment(T76,Trigger),"--")</f>
        <v>--</v>
      </c>
      <c r="X76" s="159" t="e">
        <f>_xll.qlRateHelperEarliestDate(T76,Trigger)</f>
        <v>#VALUE!</v>
      </c>
      <c r="Y76" s="159" t="e">
        <f>_xll.qlRateHelperLatestDate(T76,Trigger)</f>
        <v>#VALUE!</v>
      </c>
      <c r="Z76" s="159" t="e">
        <v>#N/A</v>
      </c>
      <c r="AY76" s="507" t="s">
        <v>211</v>
      </c>
      <c r="AZ76" s="509">
        <f>_xll.qlInterestRateIndexFixingDate(Currency&amp;"ibor"&amp;Tenor,BA76,Trigger)</f>
        <v>42240</v>
      </c>
      <c r="BA76" s="509">
        <f>_xll.qlCalendarAdvance(Calendar,BA75,AY76,"f",,Trigger)</f>
        <v>42242</v>
      </c>
      <c r="BB76" s="509">
        <f>_xll.qlInterestRateIndexMaturity(Currency&amp;"ibor"&amp;Tenor,BA76,Trigger)</f>
        <v>42334</v>
      </c>
      <c r="BC76" s="508">
        <f>_xll.qlIndexFixing($AC$5,AZ76,TRUE,_xll.ohTrigger(Trigger,Trigger3M))</f>
        <v>1.6608077655220501E-3</v>
      </c>
      <c r="BD76" s="508">
        <f>_xll.qlIndexFixing($BE$1,AZ76,TRUE,_xll.ohTrigger(Trigger,Trigger3M))</f>
        <v>-2.0416525373366948E-5</v>
      </c>
    </row>
    <row r="77" spans="1:56" ht="11.25" customHeight="1" x14ac:dyDescent="0.25">
      <c r="A77" s="359" t="s">
        <v>251</v>
      </c>
      <c r="B77" s="487" t="str">
        <v>38Y</v>
      </c>
      <c r="C77" s="358" t="e">
        <v>#N/A</v>
      </c>
      <c r="D77" s="358" t="e">
        <f t="shared" si="22"/>
        <v>#N/A</v>
      </c>
      <c r="E77" s="358" t="s">
        <v>14</v>
      </c>
      <c r="F77" s="398" t="s">
        <v>15</v>
      </c>
      <c r="G77" s="358" t="s">
        <v>16</v>
      </c>
      <c r="H77" s="398" t="s">
        <v>17</v>
      </c>
      <c r="I77" s="399" t="e">
        <v>#N/A</v>
      </c>
      <c r="J77" s="491" t="str">
        <f t="shared" si="27"/>
        <v>EUR_CURVE_3M_38Y</v>
      </c>
      <c r="K77" s="400" t="str">
        <f>IFERROR(_xll.qlSwapRateHelper2(,IF(DataSelect="Reference",$I77,J77),,$D77,Calendar,$G77,$F77,$H77,$K$32,0,E77,Discounting,Permanent,_xll.ohTrigger(Trigger,DataSelect),ObjectOverwrite),"--")</f>
        <v>--</v>
      </c>
      <c r="L77" s="355" t="b">
        <f t="shared" si="23"/>
        <v>0</v>
      </c>
      <c r="M77" s="137"/>
      <c r="N77" s="414" t="str">
        <f t="shared" si="24"/>
        <v>SW</v>
      </c>
      <c r="O77" s="414" t="str">
        <f t="shared" si="24"/>
        <v>44Y</v>
      </c>
      <c r="P77" s="418" t="str">
        <f t="shared" ref="P77:Q92" si="28">K83</f>
        <v>--</v>
      </c>
      <c r="Q77" s="414" t="b">
        <f t="shared" si="28"/>
        <v>0</v>
      </c>
      <c r="R77" s="422">
        <v>1</v>
      </c>
      <c r="S77" s="422">
        <v>1</v>
      </c>
      <c r="T77" s="159" t="e">
        <v>#N/A</v>
      </c>
      <c r="U77" s="157" t="e">
        <f>_xll.qlRateHelperQuoteName(T77)</f>
        <v>#VALUE!</v>
      </c>
      <c r="V77" s="501" t="e">
        <f>_xll.qlRateHelperRate(T77,_xll.ohTrigger(Trigger,Trigger3M))</f>
        <v>#VALUE!</v>
      </c>
      <c r="W77" s="159" t="str">
        <f>IFERROR(_xll.qlFuturesRateHelperConvexityAdjustment(T77,Trigger),"--")</f>
        <v>--</v>
      </c>
      <c r="X77" s="159" t="e">
        <f>_xll.qlRateHelperEarliestDate(T77,Trigger)</f>
        <v>#VALUE!</v>
      </c>
      <c r="Y77" s="159" t="e">
        <f>_xll.qlRateHelperLatestDate(T77,Trigger)</f>
        <v>#VALUE!</v>
      </c>
      <c r="Z77" s="159" t="e">
        <v>#N/A</v>
      </c>
      <c r="AY77" s="507" t="s">
        <v>211</v>
      </c>
      <c r="AZ77" s="509">
        <f>_xll.qlInterestRateIndexFixingDate(Currency&amp;"ibor"&amp;Tenor,BA77,Trigger)</f>
        <v>42241</v>
      </c>
      <c r="BA77" s="509">
        <f>_xll.qlCalendarAdvance(Calendar,BA76,AY77,"f",,Trigger)</f>
        <v>42243</v>
      </c>
      <c r="BB77" s="509">
        <f>_xll.qlInterestRateIndexMaturity(Currency&amp;"ibor"&amp;Tenor,BA77,Trigger)</f>
        <v>42335</v>
      </c>
      <c r="BC77" s="508">
        <f>_xll.qlIndexFixing($AC$5,AZ77,TRUE,_xll.ohTrigger(Trigger,Trigger3M))</f>
        <v>1.6553805306014455E-3</v>
      </c>
      <c r="BD77" s="508">
        <f>_xll.qlIndexFixing($BE$1,AZ77,TRUE,_xll.ohTrigger(Trigger,Trigger3M))</f>
        <v>-2.4309212492533369E-5</v>
      </c>
    </row>
    <row r="78" spans="1:56" ht="11.25" customHeight="1" x14ac:dyDescent="0.25">
      <c r="A78" s="359" t="s">
        <v>251</v>
      </c>
      <c r="B78" s="487" t="str">
        <v>39Y</v>
      </c>
      <c r="C78" s="358" t="e">
        <v>#N/A</v>
      </c>
      <c r="D78" s="358" t="e">
        <f t="shared" si="22"/>
        <v>#N/A</v>
      </c>
      <c r="E78" s="358" t="s">
        <v>14</v>
      </c>
      <c r="F78" s="398" t="s">
        <v>15</v>
      </c>
      <c r="G78" s="358" t="s">
        <v>16</v>
      </c>
      <c r="H78" s="398" t="s">
        <v>17</v>
      </c>
      <c r="I78" s="399" t="e">
        <v>#N/A</v>
      </c>
      <c r="J78" s="491" t="str">
        <f t="shared" si="27"/>
        <v>EUR_CURVE_3M_39Y</v>
      </c>
      <c r="K78" s="400" t="str">
        <f>IFERROR(_xll.qlSwapRateHelper2(,IF(DataSelect="Reference",$I78,J78),,$D78,Calendar,$G78,$F78,$H78,$K$32,0,E78,Discounting,Permanent,_xll.ohTrigger(Trigger,DataSelect),ObjectOverwrite),"--")</f>
        <v>--</v>
      </c>
      <c r="L78" s="355" t="b">
        <f t="shared" si="23"/>
        <v>0</v>
      </c>
      <c r="M78" s="137"/>
      <c r="N78" s="414" t="str">
        <f t="shared" si="24"/>
        <v>SW</v>
      </c>
      <c r="O78" s="414" t="str">
        <f t="shared" si="24"/>
        <v>45Y</v>
      </c>
      <c r="P78" s="418" t="str">
        <f t="shared" si="28"/>
        <v>--</v>
      </c>
      <c r="Q78" s="414" t="b">
        <f t="shared" si="28"/>
        <v>0</v>
      </c>
      <c r="R78" s="422">
        <v>1</v>
      </c>
      <c r="S78" s="422">
        <v>1</v>
      </c>
      <c r="T78" s="159" t="e">
        <v>#N/A</v>
      </c>
      <c r="U78" s="157" t="e">
        <f>_xll.qlRateHelperQuoteName(T78)</f>
        <v>#VALUE!</v>
      </c>
      <c r="V78" s="501" t="e">
        <f>_xll.qlRateHelperRate(T78,_xll.ohTrigger(Trigger,Trigger3M))</f>
        <v>#VALUE!</v>
      </c>
      <c r="W78" s="159" t="str">
        <f>IFERROR(_xll.qlFuturesRateHelperConvexityAdjustment(T78,Trigger),"--")</f>
        <v>--</v>
      </c>
      <c r="X78" s="159" t="e">
        <f>_xll.qlRateHelperEarliestDate(T78,Trigger)</f>
        <v>#VALUE!</v>
      </c>
      <c r="Y78" s="159" t="e">
        <f>_xll.qlRateHelperLatestDate(T78,Trigger)</f>
        <v>#VALUE!</v>
      </c>
      <c r="Z78" s="159" t="e">
        <v>#N/A</v>
      </c>
      <c r="AY78" s="507" t="s">
        <v>211</v>
      </c>
      <c r="AZ78" s="509">
        <f>_xll.qlInterestRateIndexFixingDate(Currency&amp;"ibor"&amp;Tenor,BA78,Trigger)</f>
        <v>42242</v>
      </c>
      <c r="BA78" s="509">
        <f>_xll.qlCalendarAdvance(Calendar,BA77,AY78,"f",,Trigger)</f>
        <v>42244</v>
      </c>
      <c r="BB78" s="509">
        <f>_xll.qlInterestRateIndexMaturity(Currency&amp;"ibor"&amp;Tenor,BA78,Trigger)</f>
        <v>42338</v>
      </c>
      <c r="BC78" s="508">
        <f>_xll.qlIndexFixing($AC$5,AZ78,TRUE,_xll.ohTrigger(Trigger,Trigger3M))</f>
        <v>1.62194481308188E-3</v>
      </c>
      <c r="BD78" s="508">
        <f>_xll.qlIndexFixing($BE$1,AZ78,TRUE,_xll.ohTrigger(Trigger,Trigger3M))</f>
        <v>-3.6319371389094204E-5</v>
      </c>
    </row>
    <row r="79" spans="1:56" ht="11.25" customHeight="1" x14ac:dyDescent="0.25">
      <c r="A79" s="159" t="s">
        <v>251</v>
      </c>
      <c r="B79" s="488" t="str">
        <v>40Y</v>
      </c>
      <c r="C79" s="159" t="e">
        <v>#N/A</v>
      </c>
      <c r="D79" s="402" t="e">
        <f t="shared" si="22"/>
        <v>#N/A</v>
      </c>
      <c r="E79" s="402" t="s">
        <v>14</v>
      </c>
      <c r="F79" s="398" t="s">
        <v>15</v>
      </c>
      <c r="G79" s="358" t="s">
        <v>16</v>
      </c>
      <c r="H79" s="398" t="s">
        <v>17</v>
      </c>
      <c r="I79" s="403" t="e">
        <v>#N/A</v>
      </c>
      <c r="J79" s="492" t="str">
        <f t="shared" si="27"/>
        <v>EUR_CURVE_3M_40Y</v>
      </c>
      <c r="K79" s="159" t="str">
        <f>IFERROR(_xll.qlSwapRateHelper2(,IF(DataSelect="Reference",$I79,J79),,$D79,Calendar,$G79,$F79,$H79,$K$32,0,E79,Discounting,Permanent,_xll.ohTrigger(Trigger,DataSelect),ObjectOverwrite),"--")</f>
        <v>--</v>
      </c>
      <c r="L79" s="402" t="b">
        <f t="shared" si="23"/>
        <v>0</v>
      </c>
      <c r="N79" s="414" t="str">
        <f t="shared" si="24"/>
        <v>SW</v>
      </c>
      <c r="O79" s="414" t="str">
        <f t="shared" si="24"/>
        <v>46Y</v>
      </c>
      <c r="P79" s="418" t="str">
        <f t="shared" si="28"/>
        <v>--</v>
      </c>
      <c r="Q79" s="414" t="b">
        <f t="shared" si="28"/>
        <v>0</v>
      </c>
      <c r="R79" s="422">
        <v>1</v>
      </c>
      <c r="S79" s="422">
        <v>1</v>
      </c>
      <c r="T79" s="159" t="e">
        <v>#N/A</v>
      </c>
      <c r="U79" s="157" t="e">
        <f>_xll.qlRateHelperQuoteName(T79)</f>
        <v>#VALUE!</v>
      </c>
      <c r="V79" s="501" t="e">
        <f>_xll.qlRateHelperRate(T79,_xll.ohTrigger(Trigger,Trigger3M))</f>
        <v>#VALUE!</v>
      </c>
      <c r="W79" s="159" t="str">
        <f>IFERROR(_xll.qlFuturesRateHelperConvexityAdjustment(T79,Trigger),"--")</f>
        <v>--</v>
      </c>
      <c r="X79" s="159" t="e">
        <f>_xll.qlRateHelperEarliestDate(T79,Trigger)</f>
        <v>#VALUE!</v>
      </c>
      <c r="Y79" s="159" t="e">
        <f>_xll.qlRateHelperLatestDate(T79,Trigger)</f>
        <v>#VALUE!</v>
      </c>
      <c r="Z79" s="159" t="e">
        <v>#N/A</v>
      </c>
      <c r="AY79" s="507" t="s">
        <v>211</v>
      </c>
      <c r="AZ79" s="509">
        <f>_xll.qlInterestRateIndexFixingDate(Currency&amp;"ibor"&amp;Tenor,BA79,Trigger)</f>
        <v>42243</v>
      </c>
      <c r="BA79" s="509">
        <f>_xll.qlCalendarAdvance(Calendar,BA78,AY79,"f",,Trigger)</f>
        <v>42247</v>
      </c>
      <c r="BB79" s="509">
        <f>_xll.qlInterestRateIndexMaturity(Currency&amp;"ibor"&amp;Tenor,BA79,Trigger)</f>
        <v>42338</v>
      </c>
      <c r="BC79" s="508">
        <f>_xll.qlIndexFixing($AC$5,AZ79,TRUE,_xll.ohTrigger(Trigger,Trigger3M))</f>
        <v>1.6459474030066773E-3</v>
      </c>
      <c r="BD79" s="508">
        <f>_xll.qlIndexFixing($BE$1,AZ79,TRUE,_xll.ohTrigger(Trigger,Trigger3M))</f>
        <v>-3.5394307815617268E-5</v>
      </c>
    </row>
    <row r="80" spans="1:56" ht="11.25" customHeight="1" x14ac:dyDescent="0.25">
      <c r="A80" s="159" t="s">
        <v>251</v>
      </c>
      <c r="B80" s="488" t="str">
        <v>41Y</v>
      </c>
      <c r="C80" s="159" t="e">
        <v>#N/A</v>
      </c>
      <c r="D80" s="402" t="e">
        <f t="shared" si="22"/>
        <v>#N/A</v>
      </c>
      <c r="E80" s="402" t="s">
        <v>14</v>
      </c>
      <c r="F80" s="398" t="s">
        <v>15</v>
      </c>
      <c r="G80" s="358" t="s">
        <v>16</v>
      </c>
      <c r="H80" s="398" t="s">
        <v>17</v>
      </c>
      <c r="I80" s="403" t="e">
        <v>#N/A</v>
      </c>
      <c r="J80" s="492" t="str">
        <f t="shared" si="27"/>
        <v>EUR_CURVE_3M_41Y</v>
      </c>
      <c r="K80" s="159" t="str">
        <f>IFERROR(_xll.qlSwapRateHelper2(,IF(DataSelect="Reference",$I80,J80),,$D80,Calendar,$G80,$F80,$H80,$K$32,0,E80,Discounting,Permanent,_xll.ohTrigger(Trigger,DataSelect),ObjectOverwrite),"--")</f>
        <v>--</v>
      </c>
      <c r="L80" s="402" t="b">
        <f t="shared" si="23"/>
        <v>0</v>
      </c>
      <c r="N80" s="414" t="str">
        <f t="shared" si="24"/>
        <v>SW</v>
      </c>
      <c r="O80" s="414" t="str">
        <f t="shared" si="24"/>
        <v>47Y</v>
      </c>
      <c r="P80" s="418" t="str">
        <f t="shared" si="28"/>
        <v>--</v>
      </c>
      <c r="Q80" s="414" t="b">
        <f t="shared" si="28"/>
        <v>0</v>
      </c>
      <c r="R80" s="422">
        <v>1</v>
      </c>
      <c r="S80" s="422">
        <v>1</v>
      </c>
      <c r="T80" s="159" t="e">
        <v>#N/A</v>
      </c>
      <c r="U80" s="157" t="e">
        <f>_xll.qlRateHelperQuoteName(T80)</f>
        <v>#VALUE!</v>
      </c>
      <c r="V80" s="501" t="e">
        <f>_xll.qlRateHelperRate(T80,_xll.ohTrigger(Trigger,Trigger3M))</f>
        <v>#VALUE!</v>
      </c>
      <c r="W80" s="159" t="str">
        <f>IFERROR(_xll.qlFuturesRateHelperConvexityAdjustment(T80,Trigger),"--")</f>
        <v>--</v>
      </c>
      <c r="X80" s="159" t="e">
        <f>_xll.qlRateHelperEarliestDate(T80,Trigger)</f>
        <v>#VALUE!</v>
      </c>
      <c r="Y80" s="159" t="e">
        <f>_xll.qlRateHelperLatestDate(T80,Trigger)</f>
        <v>#VALUE!</v>
      </c>
      <c r="Z80" s="159" t="e">
        <v>#N/A</v>
      </c>
      <c r="AY80" s="507" t="s">
        <v>211</v>
      </c>
      <c r="AZ80" s="509">
        <f>_xll.qlInterestRateIndexFixingDate(Currency&amp;"ibor"&amp;Tenor,BA80,Trigger)</f>
        <v>42244</v>
      </c>
      <c r="BA80" s="509">
        <f>_xll.qlCalendarAdvance(Calendar,BA79,AY80,"f",,Trigger)</f>
        <v>42248</v>
      </c>
      <c r="BB80" s="509">
        <f>_xll.qlInterestRateIndexMaturity(Currency&amp;"ibor"&amp;Tenor,BA80,Trigger)</f>
        <v>42339</v>
      </c>
      <c r="BC80" s="508">
        <f>_xll.qlIndexFixing($AC$5,AZ80,TRUE,_xll.ohTrigger(Trigger,Trigger3M))</f>
        <v>1.6395185238211889E-3</v>
      </c>
      <c r="BD80" s="508">
        <f>_xll.qlIndexFixing($BE$1,AZ80,TRUE,_xll.ohTrigger(Trigger,Trigger3M))</f>
        <v>-2.9225275787985489E-5</v>
      </c>
    </row>
    <row r="81" spans="1:56" ht="11.25" customHeight="1" x14ac:dyDescent="0.25">
      <c r="A81" s="159" t="s">
        <v>251</v>
      </c>
      <c r="B81" s="488" t="str">
        <v>42Y</v>
      </c>
      <c r="C81" s="159" t="e">
        <v>#N/A</v>
      </c>
      <c r="D81" s="402" t="e">
        <f t="shared" si="22"/>
        <v>#N/A</v>
      </c>
      <c r="E81" s="402" t="s">
        <v>14</v>
      </c>
      <c r="F81" s="398" t="s">
        <v>15</v>
      </c>
      <c r="G81" s="358" t="s">
        <v>16</v>
      </c>
      <c r="H81" s="398" t="s">
        <v>17</v>
      </c>
      <c r="I81" s="403" t="e">
        <v>#N/A</v>
      </c>
      <c r="J81" s="492" t="str">
        <f t="shared" si="27"/>
        <v>EUR_CURVE_3M_42Y</v>
      </c>
      <c r="K81" s="159" t="str">
        <f>IFERROR(_xll.qlSwapRateHelper2(,IF(DataSelect="Reference",$I81,J81),,$D81,Calendar,$G81,$F81,$H81,$K$32,0,E81,Discounting,Permanent,_xll.ohTrigger(Trigger,DataSelect),ObjectOverwrite),"--")</f>
        <v>--</v>
      </c>
      <c r="L81" s="402" t="b">
        <f t="shared" si="23"/>
        <v>0</v>
      </c>
      <c r="N81" s="414" t="str">
        <f t="shared" si="24"/>
        <v>SW</v>
      </c>
      <c r="O81" s="414" t="str">
        <f t="shared" si="24"/>
        <v>48Y</v>
      </c>
      <c r="P81" s="418" t="str">
        <f t="shared" si="28"/>
        <v>--</v>
      </c>
      <c r="Q81" s="414" t="b">
        <f t="shared" si="28"/>
        <v>0</v>
      </c>
      <c r="R81" s="422">
        <v>1</v>
      </c>
      <c r="S81" s="422">
        <v>1</v>
      </c>
      <c r="T81" s="159" t="e">
        <v>#N/A</v>
      </c>
      <c r="U81" s="157" t="e">
        <f>_xll.qlRateHelperQuoteName(T81)</f>
        <v>#VALUE!</v>
      </c>
      <c r="V81" s="501" t="e">
        <f>_xll.qlRateHelperRate(T81,_xll.ohTrigger(Trigger,Trigger3M))</f>
        <v>#VALUE!</v>
      </c>
      <c r="W81" s="159" t="str">
        <f>IFERROR(_xll.qlFuturesRateHelperConvexityAdjustment(T81,Trigger),"--")</f>
        <v>--</v>
      </c>
      <c r="X81" s="159" t="e">
        <f>_xll.qlRateHelperEarliestDate(T81,Trigger)</f>
        <v>#VALUE!</v>
      </c>
      <c r="Y81" s="159" t="e">
        <f>_xll.qlRateHelperLatestDate(T81,Trigger)</f>
        <v>#VALUE!</v>
      </c>
      <c r="Z81" s="159" t="e">
        <v>#N/A</v>
      </c>
      <c r="AY81" s="507" t="s">
        <v>211</v>
      </c>
      <c r="AZ81" s="509">
        <f>_xll.qlInterestRateIndexFixingDate(Currency&amp;"ibor"&amp;Tenor,BA81,Trigger)</f>
        <v>42247</v>
      </c>
      <c r="BA81" s="509">
        <f>_xll.qlCalendarAdvance(Calendar,BA80,AY81,"f",,Trigger)</f>
        <v>42249</v>
      </c>
      <c r="BB81" s="509">
        <f>_xll.qlInterestRateIndexMaturity(Currency&amp;"ibor"&amp;Tenor,BA81,Trigger)</f>
        <v>42340</v>
      </c>
      <c r="BC81" s="508">
        <f>_xll.qlIndexFixing($AC$5,AZ81,TRUE,_xll.ohTrigger(Trigger,Trigger3M))</f>
        <v>1.6328902524336106E-3</v>
      </c>
      <c r="BD81" s="508">
        <f>_xll.qlIndexFixing($BE$1,AZ81,TRUE,_xll.ohTrigger(Trigger,Trigger3M))</f>
        <v>-3.2886346840018833E-5</v>
      </c>
    </row>
    <row r="82" spans="1:56" ht="11.25" customHeight="1" x14ac:dyDescent="0.25">
      <c r="A82" s="159" t="s">
        <v>251</v>
      </c>
      <c r="B82" s="488" t="str">
        <v>43Y</v>
      </c>
      <c r="C82" s="159" t="e">
        <v>#N/A</v>
      </c>
      <c r="D82" s="402" t="e">
        <f t="shared" si="22"/>
        <v>#N/A</v>
      </c>
      <c r="E82" s="402" t="s">
        <v>14</v>
      </c>
      <c r="F82" s="398" t="s">
        <v>15</v>
      </c>
      <c r="G82" s="358" t="s">
        <v>16</v>
      </c>
      <c r="H82" s="398" t="s">
        <v>17</v>
      </c>
      <c r="I82" s="403" t="e">
        <v>#N/A</v>
      </c>
      <c r="J82" s="492" t="str">
        <f t="shared" si="27"/>
        <v>EUR_CURVE_3M_43Y</v>
      </c>
      <c r="K82" s="159" t="str">
        <f>IFERROR(_xll.qlSwapRateHelper2(,IF(DataSelect="Reference",$I82,J82),,$D82,Calendar,$G82,$F82,$H82,$K$32,0,E82,Discounting,Permanent,_xll.ohTrigger(Trigger,DataSelect),ObjectOverwrite),"--")</f>
        <v>--</v>
      </c>
      <c r="L82" s="402" t="b">
        <f t="shared" si="23"/>
        <v>0</v>
      </c>
      <c r="N82" s="414" t="str">
        <f t="shared" si="24"/>
        <v>SW</v>
      </c>
      <c r="O82" s="414" t="str">
        <f t="shared" si="24"/>
        <v>49Y</v>
      </c>
      <c r="P82" s="418" t="str">
        <f t="shared" si="28"/>
        <v>--</v>
      </c>
      <c r="Q82" s="414" t="b">
        <f t="shared" si="28"/>
        <v>0</v>
      </c>
      <c r="R82" s="422">
        <v>1</v>
      </c>
      <c r="S82" s="422">
        <v>1</v>
      </c>
      <c r="T82" s="159" t="e">
        <v>#N/A</v>
      </c>
      <c r="U82" s="157" t="e">
        <f>_xll.qlRateHelperQuoteName(T82)</f>
        <v>#VALUE!</v>
      </c>
      <c r="V82" s="501" t="e">
        <f>_xll.qlRateHelperRate(T82,_xll.ohTrigger(Trigger,Trigger3M))</f>
        <v>#VALUE!</v>
      </c>
      <c r="W82" s="159" t="str">
        <f>IFERROR(_xll.qlFuturesRateHelperConvexityAdjustment(T82,Trigger),"--")</f>
        <v>--</v>
      </c>
      <c r="X82" s="159" t="e">
        <f>_xll.qlRateHelperEarliestDate(T82,Trigger)</f>
        <v>#VALUE!</v>
      </c>
      <c r="Y82" s="159" t="e">
        <f>_xll.qlRateHelperLatestDate(T82,Trigger)</f>
        <v>#VALUE!</v>
      </c>
      <c r="Z82" s="159" t="e">
        <v>#N/A</v>
      </c>
      <c r="AY82" s="507" t="s">
        <v>211</v>
      </c>
      <c r="AZ82" s="509">
        <f>_xll.qlInterestRateIndexFixingDate(Currency&amp;"ibor"&amp;Tenor,BA82,Trigger)</f>
        <v>42248</v>
      </c>
      <c r="BA82" s="509">
        <f>_xll.qlCalendarAdvance(Calendar,BA81,AY82,"f",,Trigger)</f>
        <v>42250</v>
      </c>
      <c r="BB82" s="509">
        <f>_xll.qlInterestRateIndexMaturity(Currency&amp;"ibor"&amp;Tenor,BA82,Trigger)</f>
        <v>42341</v>
      </c>
      <c r="BC82" s="508">
        <f>_xll.qlIndexFixing($AC$5,AZ82,TRUE,_xll.ohTrigger(Trigger,Trigger3M))</f>
        <v>1.6260625898453388E-3</v>
      </c>
      <c r="BD82" s="508">
        <f>_xll.qlIndexFixing($BE$1,AZ82,TRUE,_xll.ohTrigger(Trigger,Trigger3M))</f>
        <v>-3.6482528811569702E-5</v>
      </c>
    </row>
    <row r="83" spans="1:56" ht="11.25" customHeight="1" x14ac:dyDescent="0.25">
      <c r="A83" s="159" t="s">
        <v>251</v>
      </c>
      <c r="B83" s="488" t="str">
        <v>44Y</v>
      </c>
      <c r="C83" s="159" t="e">
        <v>#N/A</v>
      </c>
      <c r="D83" s="402" t="e">
        <f t="shared" si="22"/>
        <v>#N/A</v>
      </c>
      <c r="E83" s="402" t="s">
        <v>14</v>
      </c>
      <c r="F83" s="398" t="s">
        <v>15</v>
      </c>
      <c r="G83" s="358" t="s">
        <v>16</v>
      </c>
      <c r="H83" s="398" t="s">
        <v>17</v>
      </c>
      <c r="I83" s="403" t="e">
        <v>#N/A</v>
      </c>
      <c r="J83" s="492" t="str">
        <f t="shared" si="27"/>
        <v>EUR_CURVE_3M_44Y</v>
      </c>
      <c r="K83" s="159" t="str">
        <f>IFERROR(_xll.qlSwapRateHelper2(,IF(DataSelect="Reference",$I83,J83),,$D83,Calendar,$G83,$F83,$H83,$K$32,0,E83,Discounting,Permanent,_xll.ohTrigger(Trigger,DataSelect),ObjectOverwrite),"--")</f>
        <v>--</v>
      </c>
      <c r="L83" s="402" t="b">
        <f t="shared" si="23"/>
        <v>0</v>
      </c>
      <c r="N83" s="414" t="str">
        <f t="shared" si="24"/>
        <v>SW</v>
      </c>
      <c r="O83" s="414" t="str">
        <f t="shared" si="24"/>
        <v>50Y</v>
      </c>
      <c r="P83" s="418" t="str">
        <f t="shared" si="28"/>
        <v>--</v>
      </c>
      <c r="Q83" s="414" t="b">
        <f t="shared" si="28"/>
        <v>0</v>
      </c>
      <c r="R83" s="422">
        <v>1</v>
      </c>
      <c r="S83" s="422">
        <v>1</v>
      </c>
      <c r="T83" s="159" t="e">
        <v>#N/A</v>
      </c>
      <c r="U83" s="157" t="e">
        <f>_xll.qlRateHelperQuoteName(T83)</f>
        <v>#VALUE!</v>
      </c>
      <c r="V83" s="501" t="e">
        <f>_xll.qlRateHelperRate(T83,_xll.ohTrigger(Trigger,Trigger3M))</f>
        <v>#VALUE!</v>
      </c>
      <c r="W83" s="159" t="str">
        <f>IFERROR(_xll.qlFuturesRateHelperConvexityAdjustment(T83,Trigger),"--")</f>
        <v>--</v>
      </c>
      <c r="X83" s="159" t="e">
        <f>_xll.qlRateHelperEarliestDate(T83,Trigger)</f>
        <v>#VALUE!</v>
      </c>
      <c r="Y83" s="159" t="e">
        <f>_xll.qlRateHelperLatestDate(T83,Trigger)</f>
        <v>#VALUE!</v>
      </c>
      <c r="Z83" s="159" t="e">
        <v>#N/A</v>
      </c>
      <c r="AY83" s="507" t="s">
        <v>211</v>
      </c>
      <c r="AZ83" s="509">
        <f>_xll.qlInterestRateIndexFixingDate(Currency&amp;"ibor"&amp;Tenor,BA83,Trigger)</f>
        <v>42249</v>
      </c>
      <c r="BA83" s="509">
        <f>_xll.qlCalendarAdvance(Calendar,BA82,AY83,"f",,Trigger)</f>
        <v>42251</v>
      </c>
      <c r="BB83" s="509">
        <f>_xll.qlInterestRateIndexMaturity(Currency&amp;"ibor"&amp;Tenor,BA83,Trigger)</f>
        <v>42342</v>
      </c>
      <c r="BC83" s="508">
        <f>_xll.qlIndexFixing($AC$5,AZ83,TRUE,_xll.ohTrigger(Trigger,Trigger3M))</f>
        <v>1.6190355370885154E-3</v>
      </c>
      <c r="BD83" s="508">
        <f>_xll.qlIndexFixing($BE$1,AZ83,TRUE,_xll.ohTrigger(Trigger,Trigger3M))</f>
        <v>-4.0008889436174696E-5</v>
      </c>
    </row>
    <row r="84" spans="1:56" ht="11.25" customHeight="1" x14ac:dyDescent="0.25">
      <c r="A84" s="159" t="s">
        <v>251</v>
      </c>
      <c r="B84" s="488" t="str">
        <v>45Y</v>
      </c>
      <c r="C84" s="159" t="e">
        <v>#N/A</v>
      </c>
      <c r="D84" s="402" t="e">
        <f t="shared" si="22"/>
        <v>#N/A</v>
      </c>
      <c r="E84" s="402" t="s">
        <v>14</v>
      </c>
      <c r="F84" s="398" t="s">
        <v>15</v>
      </c>
      <c r="G84" s="358" t="s">
        <v>16</v>
      </c>
      <c r="H84" s="398" t="s">
        <v>17</v>
      </c>
      <c r="I84" s="403" t="e">
        <v>#N/A</v>
      </c>
      <c r="J84" s="492" t="str">
        <f t="shared" si="27"/>
        <v>EUR_CURVE_3M_45Y</v>
      </c>
      <c r="K84" s="159" t="str">
        <f>IFERROR(_xll.qlSwapRateHelper2(,IF(DataSelect="Reference",$I84,J84),,$D84,Calendar,$G84,$F84,$H84,$K$32,0,E84,Discounting,Permanent,_xll.ohTrigger(Trigger,DataSelect),ObjectOverwrite),"--")</f>
        <v>--</v>
      </c>
      <c r="L84" s="402" t="b">
        <f t="shared" si="23"/>
        <v>0</v>
      </c>
      <c r="N84" s="414" t="str">
        <f t="shared" si="24"/>
        <v>SW</v>
      </c>
      <c r="O84" s="414" t="str">
        <f t="shared" si="24"/>
        <v>51Y</v>
      </c>
      <c r="P84" s="418" t="str">
        <f t="shared" si="28"/>
        <v>--</v>
      </c>
      <c r="Q84" s="414" t="b">
        <f t="shared" si="28"/>
        <v>0</v>
      </c>
      <c r="R84" s="422">
        <v>1</v>
      </c>
      <c r="S84" s="422">
        <v>1</v>
      </c>
      <c r="T84" s="159" t="e">
        <v>#N/A</v>
      </c>
      <c r="U84" s="157" t="e">
        <f>_xll.qlRateHelperQuoteName(T84)</f>
        <v>#VALUE!</v>
      </c>
      <c r="V84" s="501" t="e">
        <f>_xll.qlRateHelperRate(T84,_xll.ohTrigger(Trigger,Trigger3M))</f>
        <v>#VALUE!</v>
      </c>
      <c r="W84" s="159" t="str">
        <f>IFERROR(_xll.qlFuturesRateHelperConvexityAdjustment(T84,Trigger),"--")</f>
        <v>--</v>
      </c>
      <c r="X84" s="159" t="e">
        <f>_xll.qlRateHelperEarliestDate(T84,Trigger)</f>
        <v>#VALUE!</v>
      </c>
      <c r="Y84" s="159" t="e">
        <f>_xll.qlRateHelperLatestDate(T84,Trigger)</f>
        <v>#VALUE!</v>
      </c>
      <c r="Z84" s="159" t="e">
        <v>#N/A</v>
      </c>
      <c r="AY84" s="507" t="s">
        <v>211</v>
      </c>
      <c r="AZ84" s="509">
        <f>_xll.qlInterestRateIndexFixingDate(Currency&amp;"ibor"&amp;Tenor,BA84,Trigger)</f>
        <v>42250</v>
      </c>
      <c r="BA84" s="509">
        <f>_xll.qlCalendarAdvance(Calendar,BA83,AY84,"f",,Trigger)</f>
        <v>42254</v>
      </c>
      <c r="BB84" s="509">
        <f>_xll.qlInterestRateIndexMaturity(Currency&amp;"ibor"&amp;Tenor,BA84,Trigger)</f>
        <v>42345</v>
      </c>
      <c r="BC84" s="508">
        <f>_xll.qlIndexFixing($AC$5,AZ84,TRUE,_xll.ohTrigger(Trigger,Trigger3M))</f>
        <v>1.5967580485796553E-3</v>
      </c>
      <c r="BD84" s="508">
        <f>_xll.qlIndexFixing($BE$1,AZ84,TRUE,_xll.ohTrigger(Trigger,Trigger3M))</f>
        <v>-5.0118799653738927E-5</v>
      </c>
    </row>
    <row r="85" spans="1:56" ht="11.25" customHeight="1" x14ac:dyDescent="0.25">
      <c r="A85" s="159" t="s">
        <v>251</v>
      </c>
      <c r="B85" s="488" t="str">
        <v>46Y</v>
      </c>
      <c r="C85" s="159" t="e">
        <v>#N/A</v>
      </c>
      <c r="D85" s="402" t="e">
        <f t="shared" si="22"/>
        <v>#N/A</v>
      </c>
      <c r="E85" s="402" t="s">
        <v>14</v>
      </c>
      <c r="F85" s="398" t="s">
        <v>15</v>
      </c>
      <c r="G85" s="358" t="s">
        <v>16</v>
      </c>
      <c r="H85" s="398" t="s">
        <v>17</v>
      </c>
      <c r="I85" s="403" t="e">
        <v>#N/A</v>
      </c>
      <c r="J85" s="492" t="str">
        <f t="shared" si="27"/>
        <v>EUR_CURVE_3M_46Y</v>
      </c>
      <c r="K85" s="159" t="str">
        <f>IFERROR(_xll.qlSwapRateHelper2(,IF(DataSelect="Reference",$I85,J85),,$D85,Calendar,$G85,$F85,$H85,$K$32,0,E85,Discounting,Permanent,_xll.ohTrigger(Trigger,DataSelect),ObjectOverwrite),"--")</f>
        <v>--</v>
      </c>
      <c r="L85" s="402" t="b">
        <f t="shared" si="23"/>
        <v>0</v>
      </c>
      <c r="N85" s="414" t="str">
        <f t="shared" si="24"/>
        <v>SW</v>
      </c>
      <c r="O85" s="414" t="str">
        <f t="shared" si="24"/>
        <v>52Y</v>
      </c>
      <c r="P85" s="418" t="str">
        <f t="shared" si="28"/>
        <v>--</v>
      </c>
      <c r="Q85" s="414" t="b">
        <f t="shared" si="28"/>
        <v>0</v>
      </c>
      <c r="R85" s="422">
        <v>1</v>
      </c>
      <c r="S85" s="422">
        <v>1</v>
      </c>
      <c r="T85" s="159" t="e">
        <v>#N/A</v>
      </c>
      <c r="U85" s="157" t="e">
        <f>_xll.qlRateHelperQuoteName(T85)</f>
        <v>#VALUE!</v>
      </c>
      <c r="V85" s="501" t="e">
        <f>_xll.qlRateHelperRate(T85,_xll.ohTrigger(Trigger,Trigger3M))</f>
        <v>#VALUE!</v>
      </c>
      <c r="W85" s="159" t="str">
        <f>IFERROR(_xll.qlFuturesRateHelperConvexityAdjustment(T85,Trigger),"--")</f>
        <v>--</v>
      </c>
      <c r="X85" s="159" t="e">
        <f>_xll.qlRateHelperEarliestDate(T85,Trigger)</f>
        <v>#VALUE!</v>
      </c>
      <c r="Y85" s="159" t="e">
        <f>_xll.qlRateHelperLatestDate(T85,Trigger)</f>
        <v>#VALUE!</v>
      </c>
      <c r="Z85" s="159" t="e">
        <v>#N/A</v>
      </c>
      <c r="AY85" s="507" t="s">
        <v>211</v>
      </c>
      <c r="AZ85" s="509">
        <f>_xll.qlInterestRateIndexFixingDate(Currency&amp;"ibor"&amp;Tenor,BA85,Trigger)</f>
        <v>42251</v>
      </c>
      <c r="BA85" s="509">
        <f>_xll.qlCalendarAdvance(Calendar,BA84,AY85,"f",,Trigger)</f>
        <v>42255</v>
      </c>
      <c r="BB85" s="509">
        <f>_xll.qlInterestRateIndexMaturity(Currency&amp;"ibor"&amp;Tenor,BA85,Trigger)</f>
        <v>42346</v>
      </c>
      <c r="BC85" s="508">
        <f>_xll.qlIndexFixing($AC$5,AZ85,TRUE,_xll.ohTrigger(Trigger,Trigger3M))</f>
        <v>1.5889334460717553E-3</v>
      </c>
      <c r="BD85" s="508">
        <f>_xll.qlIndexFixing($BE$1,AZ85,TRUE,_xll.ohTrigger(Trigger,Trigger3M))</f>
        <v>-5.3315324328582363E-5</v>
      </c>
    </row>
    <row r="86" spans="1:56" ht="11.25" customHeight="1" x14ac:dyDescent="0.25">
      <c r="A86" s="159" t="s">
        <v>251</v>
      </c>
      <c r="B86" s="488" t="str">
        <v>47Y</v>
      </c>
      <c r="C86" s="159" t="e">
        <v>#N/A</v>
      </c>
      <c r="D86" s="402" t="e">
        <f t="shared" si="22"/>
        <v>#N/A</v>
      </c>
      <c r="E86" s="402" t="s">
        <v>14</v>
      </c>
      <c r="F86" s="398" t="s">
        <v>15</v>
      </c>
      <c r="G86" s="358" t="s">
        <v>16</v>
      </c>
      <c r="H86" s="398" t="s">
        <v>17</v>
      </c>
      <c r="I86" s="403" t="e">
        <v>#N/A</v>
      </c>
      <c r="J86" s="492" t="str">
        <f t="shared" si="27"/>
        <v>EUR_CURVE_3M_47Y</v>
      </c>
      <c r="K86" s="159" t="str">
        <f>IFERROR(_xll.qlSwapRateHelper2(,IF(DataSelect="Reference",$I86,J86),,$D86,Calendar,$G86,$F86,$H86,$K$32,0,E86,Discounting,Permanent,_xll.ohTrigger(Trigger,DataSelect),ObjectOverwrite),"--")</f>
        <v>--</v>
      </c>
      <c r="L86" s="402" t="b">
        <f t="shared" si="23"/>
        <v>0</v>
      </c>
      <c r="N86" s="414" t="str">
        <f t="shared" si="24"/>
        <v>SW</v>
      </c>
      <c r="O86" s="414" t="str">
        <f t="shared" si="24"/>
        <v>53Y</v>
      </c>
      <c r="P86" s="418" t="str">
        <f t="shared" si="28"/>
        <v>--</v>
      </c>
      <c r="Q86" s="414" t="b">
        <f t="shared" si="28"/>
        <v>0</v>
      </c>
      <c r="R86" s="422">
        <v>1</v>
      </c>
      <c r="S86" s="422">
        <v>1</v>
      </c>
      <c r="T86" s="159" t="e">
        <v>#N/A</v>
      </c>
      <c r="U86" s="157" t="e">
        <f>_xll.qlRateHelperQuoteName(T86)</f>
        <v>#VALUE!</v>
      </c>
      <c r="V86" s="501" t="e">
        <f>_xll.qlRateHelperRate(T86,_xll.ohTrigger(Trigger,Trigger3M))</f>
        <v>#VALUE!</v>
      </c>
      <c r="W86" s="159" t="str">
        <f>IFERROR(_xll.qlFuturesRateHelperConvexityAdjustment(T86,Trigger),"--")</f>
        <v>--</v>
      </c>
      <c r="X86" s="159" t="e">
        <f>_xll.qlRateHelperEarliestDate(T86,Trigger)</f>
        <v>#VALUE!</v>
      </c>
      <c r="Y86" s="159" t="e">
        <f>_xll.qlRateHelperLatestDate(T86,Trigger)</f>
        <v>#VALUE!</v>
      </c>
      <c r="Z86" s="159" t="e">
        <v>#N/A</v>
      </c>
      <c r="AY86" s="507" t="s">
        <v>211</v>
      </c>
      <c r="AZ86" s="509">
        <f>_xll.qlInterestRateIndexFixingDate(Currency&amp;"ibor"&amp;Tenor,BA86,Trigger)</f>
        <v>42254</v>
      </c>
      <c r="BA86" s="509">
        <f>_xll.qlCalendarAdvance(Calendar,BA85,AY86,"f",,Trigger)</f>
        <v>42256</v>
      </c>
      <c r="BB86" s="509">
        <f>_xll.qlInterestRateIndexMaturity(Currency&amp;"ibor"&amp;Tenor,BA86,Trigger)</f>
        <v>42347</v>
      </c>
      <c r="BC86" s="508">
        <f>_xll.qlIndexFixing($AC$5,AZ86,TRUE,_xll.ohTrigger(Trigger,Trigger3M))</f>
        <v>1.5809094590075172E-3</v>
      </c>
      <c r="BD86" s="508">
        <f>_xll.qlIndexFixing($BE$1,AZ86,TRUE,_xll.ohTrigger(Trigger,Trigger3M))</f>
        <v>-5.6416445383037447E-5</v>
      </c>
    </row>
    <row r="87" spans="1:56" ht="11.25" customHeight="1" x14ac:dyDescent="0.25">
      <c r="A87" s="159" t="s">
        <v>251</v>
      </c>
      <c r="B87" s="488" t="str">
        <v>48Y</v>
      </c>
      <c r="C87" s="159" t="e">
        <v>#N/A</v>
      </c>
      <c r="D87" s="402" t="e">
        <f t="shared" si="22"/>
        <v>#N/A</v>
      </c>
      <c r="E87" s="402" t="s">
        <v>14</v>
      </c>
      <c r="F87" s="398" t="s">
        <v>15</v>
      </c>
      <c r="G87" s="358" t="s">
        <v>16</v>
      </c>
      <c r="H87" s="398" t="s">
        <v>17</v>
      </c>
      <c r="I87" s="403" t="e">
        <v>#N/A</v>
      </c>
      <c r="J87" s="492" t="str">
        <f t="shared" si="27"/>
        <v>EUR_CURVE_3M_48Y</v>
      </c>
      <c r="K87" s="159" t="str">
        <f>IFERROR(_xll.qlSwapRateHelper2(,IF(DataSelect="Reference",$I87,J87),,$D87,Calendar,$G87,$F87,$H87,$K$32,0,E87,Discounting,Permanent,_xll.ohTrigger(Trigger,DataSelect),ObjectOverwrite),"--")</f>
        <v>--</v>
      </c>
      <c r="L87" s="402" t="b">
        <f t="shared" si="23"/>
        <v>0</v>
      </c>
      <c r="N87" s="414" t="str">
        <f t="shared" si="24"/>
        <v>SW</v>
      </c>
      <c r="O87" s="414" t="str">
        <f t="shared" si="24"/>
        <v>54Y</v>
      </c>
      <c r="P87" s="418" t="str">
        <f t="shared" si="28"/>
        <v>--</v>
      </c>
      <c r="Q87" s="414" t="b">
        <f t="shared" si="28"/>
        <v>0</v>
      </c>
      <c r="R87" s="422">
        <v>1</v>
      </c>
      <c r="S87" s="422">
        <v>1</v>
      </c>
      <c r="T87" s="159" t="e">
        <v>#N/A</v>
      </c>
      <c r="U87" s="157" t="e">
        <f>_xll.qlRateHelperQuoteName(T87)</f>
        <v>#VALUE!</v>
      </c>
      <c r="V87" s="501" t="e">
        <f>_xll.qlRateHelperRate(T87,_xll.ohTrigger(Trigger,Trigger3M))</f>
        <v>#VALUE!</v>
      </c>
      <c r="W87" s="159" t="str">
        <f>IFERROR(_xll.qlFuturesRateHelperConvexityAdjustment(T87,Trigger),"--")</f>
        <v>--</v>
      </c>
      <c r="X87" s="159" t="e">
        <f>_xll.qlRateHelperEarliestDate(T87,Trigger)</f>
        <v>#VALUE!</v>
      </c>
      <c r="Y87" s="159" t="e">
        <f>_xll.qlRateHelperLatestDate(T87,Trigger)</f>
        <v>#VALUE!</v>
      </c>
      <c r="Z87" s="159" t="e">
        <v>#N/A</v>
      </c>
      <c r="AY87" s="507" t="s">
        <v>211</v>
      </c>
      <c r="AZ87" s="509">
        <f>_xll.qlInterestRateIndexFixingDate(Currency&amp;"ibor"&amp;Tenor,BA87,Trigger)</f>
        <v>42255</v>
      </c>
      <c r="BA87" s="509">
        <f>_xll.qlCalendarAdvance(Calendar,BA86,AY87,"f",,Trigger)</f>
        <v>42257</v>
      </c>
      <c r="BB87" s="509">
        <f>_xll.qlInterestRateIndexMaturity(Currency&amp;"ibor"&amp;Tenor,BA87,Trigger)</f>
        <v>42348</v>
      </c>
      <c r="BC87" s="508">
        <f>_xll.qlIndexFixing($AC$5,AZ87,TRUE,_xll.ohTrigger(Trigger,Trigger3M))</f>
        <v>1.5726860885991588E-3</v>
      </c>
      <c r="BD87" s="508">
        <f>_xll.qlIndexFixing($BE$1,AZ87,TRUE,_xll.ohTrigger(Trigger,Trigger3M))</f>
        <v>-5.9416862167075392E-5</v>
      </c>
    </row>
    <row r="88" spans="1:56" ht="11.25" customHeight="1" x14ac:dyDescent="0.25">
      <c r="A88" s="159" t="s">
        <v>251</v>
      </c>
      <c r="B88" s="488" t="str">
        <v>49Y</v>
      </c>
      <c r="C88" s="159" t="e">
        <v>#N/A</v>
      </c>
      <c r="D88" s="402" t="e">
        <f t="shared" si="22"/>
        <v>#N/A</v>
      </c>
      <c r="E88" s="402" t="s">
        <v>14</v>
      </c>
      <c r="F88" s="398" t="s">
        <v>15</v>
      </c>
      <c r="G88" s="358" t="s">
        <v>16</v>
      </c>
      <c r="H88" s="398" t="s">
        <v>17</v>
      </c>
      <c r="I88" s="403" t="e">
        <v>#N/A</v>
      </c>
      <c r="J88" s="492" t="str">
        <f t="shared" si="27"/>
        <v>EUR_CURVE_3M_49Y</v>
      </c>
      <c r="K88" s="159" t="str">
        <f>IFERROR(_xll.qlSwapRateHelper2(,IF(DataSelect="Reference",$I88,J88),,$D88,Calendar,$G88,$F88,$H88,$K$32,0,E88,Discounting,Permanent,_xll.ohTrigger(Trigger,DataSelect),ObjectOverwrite),"--")</f>
        <v>--</v>
      </c>
      <c r="L88" s="402" t="b">
        <f t="shared" si="23"/>
        <v>0</v>
      </c>
      <c r="N88" s="414" t="str">
        <f t="shared" si="24"/>
        <v>SW</v>
      </c>
      <c r="O88" s="414" t="str">
        <f t="shared" si="24"/>
        <v>55Y</v>
      </c>
      <c r="P88" s="418" t="str">
        <f t="shared" si="28"/>
        <v>--</v>
      </c>
      <c r="Q88" s="414" t="b">
        <f t="shared" si="28"/>
        <v>0</v>
      </c>
      <c r="R88" s="422">
        <v>1</v>
      </c>
      <c r="S88" s="422">
        <v>1</v>
      </c>
      <c r="T88" s="159" t="e">
        <v>#N/A</v>
      </c>
      <c r="U88" s="157" t="e">
        <f>_xll.qlRateHelperQuoteName(T88)</f>
        <v>#VALUE!</v>
      </c>
      <c r="V88" s="501" t="e">
        <f>_xll.qlRateHelperRate(T88,_xll.ohTrigger(Trigger,Trigger3M))</f>
        <v>#VALUE!</v>
      </c>
      <c r="W88" s="159" t="str">
        <f>IFERROR(_xll.qlFuturesRateHelperConvexityAdjustment(T88,Trigger),"--")</f>
        <v>--</v>
      </c>
      <c r="X88" s="159" t="e">
        <f>_xll.qlRateHelperEarliestDate(T88,Trigger)</f>
        <v>#VALUE!</v>
      </c>
      <c r="Y88" s="159" t="e">
        <f>_xll.qlRateHelperLatestDate(T88,Trigger)</f>
        <v>#VALUE!</v>
      </c>
      <c r="Z88" s="159" t="e">
        <v>#N/A</v>
      </c>
      <c r="AY88" s="507" t="s">
        <v>211</v>
      </c>
      <c r="AZ88" s="509">
        <f>_xll.qlInterestRateIndexFixingDate(Currency&amp;"ibor"&amp;Tenor,BA88,Trigger)</f>
        <v>42256</v>
      </c>
      <c r="BA88" s="509">
        <f>_xll.qlCalendarAdvance(Calendar,BA87,AY88,"f",,Trigger)</f>
        <v>42258</v>
      </c>
      <c r="BB88" s="509">
        <f>_xll.qlInterestRateIndexMaturity(Currency&amp;"ibor"&amp;Tenor,BA88,Trigger)</f>
        <v>42349</v>
      </c>
      <c r="BC88" s="508">
        <f>_xll.qlIndexFixing($AC$5,AZ88,TRUE,_xll.ohTrigger(Trigger,Trigger3M))</f>
        <v>1.5642633360905198E-3</v>
      </c>
      <c r="BD88" s="508">
        <f>_xll.qlIndexFixing($BE$1,AZ88,TRUE,_xll.ohTrigger(Trigger,Trigger3M))</f>
        <v>-6.2311212629673207E-5</v>
      </c>
    </row>
    <row r="89" spans="1:56" ht="11.25" customHeight="1" x14ac:dyDescent="0.25">
      <c r="A89" s="159" t="s">
        <v>251</v>
      </c>
      <c r="B89" s="488" t="str">
        <v>50Y</v>
      </c>
      <c r="C89" s="159" t="e">
        <v>#N/A</v>
      </c>
      <c r="D89" s="402" t="e">
        <f t="shared" si="22"/>
        <v>#N/A</v>
      </c>
      <c r="E89" s="402" t="s">
        <v>14</v>
      </c>
      <c r="F89" s="398" t="s">
        <v>15</v>
      </c>
      <c r="G89" s="358" t="s">
        <v>16</v>
      </c>
      <c r="H89" s="398" t="s">
        <v>17</v>
      </c>
      <c r="I89" s="403" t="e">
        <v>#N/A</v>
      </c>
      <c r="J89" s="492" t="str">
        <f t="shared" si="27"/>
        <v>EUR_CURVE_3M_50Y</v>
      </c>
      <c r="K89" s="159" t="str">
        <f>IFERROR(_xll.qlSwapRateHelper2(,IF(DataSelect="Reference",$I89,J89),,$D89,Calendar,$G89,$F89,$H89,$K$32,0,E89,Discounting,Permanent,_xll.ohTrigger(Trigger,DataSelect),ObjectOverwrite),"--")</f>
        <v>--</v>
      </c>
      <c r="L89" s="402" t="b">
        <f t="shared" si="23"/>
        <v>0</v>
      </c>
      <c r="N89" s="414" t="str">
        <f t="shared" si="24"/>
        <v>SW</v>
      </c>
      <c r="O89" s="414" t="str">
        <f t="shared" si="24"/>
        <v>56Y</v>
      </c>
      <c r="P89" s="418" t="str">
        <f t="shared" si="28"/>
        <v>--</v>
      </c>
      <c r="Q89" s="414" t="b">
        <f t="shared" si="28"/>
        <v>0</v>
      </c>
      <c r="R89" s="422">
        <v>1</v>
      </c>
      <c r="S89" s="422">
        <v>1</v>
      </c>
      <c r="T89" s="159" t="e">
        <v>#N/A</v>
      </c>
      <c r="U89" s="157" t="e">
        <f>_xll.qlRateHelperQuoteName(T89)</f>
        <v>#VALUE!</v>
      </c>
      <c r="V89" s="501" t="e">
        <f>_xll.qlRateHelperRate(T89,_xll.ohTrigger(Trigger,Trigger3M))</f>
        <v>#VALUE!</v>
      </c>
      <c r="W89" s="159" t="str">
        <f>IFERROR(_xll.qlFuturesRateHelperConvexityAdjustment(T89,Trigger),"--")</f>
        <v>--</v>
      </c>
      <c r="X89" s="159" t="e">
        <f>_xll.qlRateHelperEarliestDate(T89,Trigger)</f>
        <v>#VALUE!</v>
      </c>
      <c r="Y89" s="159" t="e">
        <f>_xll.qlRateHelperLatestDate(T89,Trigger)</f>
        <v>#VALUE!</v>
      </c>
      <c r="Z89" s="159" t="e">
        <v>#N/A</v>
      </c>
      <c r="AY89" s="507" t="s">
        <v>211</v>
      </c>
      <c r="AZ89" s="509">
        <f>_xll.qlInterestRateIndexFixingDate(Currency&amp;"ibor"&amp;Tenor,BA89,Trigger)</f>
        <v>42257</v>
      </c>
      <c r="BA89" s="509">
        <f>_xll.qlCalendarAdvance(Calendar,BA88,AY89,"f",,Trigger)</f>
        <v>42261</v>
      </c>
      <c r="BB89" s="509">
        <f>_xll.qlInterestRateIndexMaturity(Currency&amp;"ibor"&amp;Tenor,BA89,Trigger)</f>
        <v>42352</v>
      </c>
      <c r="BC89" s="508">
        <f>_xll.qlIndexFixing($AC$5,AZ89,TRUE,_xll.ohTrigger(Trigger,Trigger3M))</f>
        <v>1.5377987988414094E-3</v>
      </c>
      <c r="BD89" s="508">
        <f>_xll.qlIndexFixing($BE$1,AZ89,TRUE,_xll.ohTrigger(Trigger,Trigger3M))</f>
        <v>-7.0303324520641012E-5</v>
      </c>
    </row>
    <row r="90" spans="1:56" ht="11.25" customHeight="1" x14ac:dyDescent="0.25">
      <c r="A90" s="159" t="s">
        <v>251</v>
      </c>
      <c r="B90" s="488" t="str">
        <v>51Y</v>
      </c>
      <c r="C90" s="159" t="e">
        <v>#N/A</v>
      </c>
      <c r="D90" s="402" t="e">
        <f t="shared" si="22"/>
        <v>#N/A</v>
      </c>
      <c r="E90" s="402" t="s">
        <v>14</v>
      </c>
      <c r="F90" s="398" t="s">
        <v>15</v>
      </c>
      <c r="G90" s="358" t="s">
        <v>16</v>
      </c>
      <c r="H90" s="398" t="s">
        <v>17</v>
      </c>
      <c r="I90" s="403" t="e">
        <v>#N/A</v>
      </c>
      <c r="J90" s="492" t="str">
        <f t="shared" si="27"/>
        <v>EUR_CURVE_3M_51Y</v>
      </c>
      <c r="K90" s="159" t="str">
        <f>IFERROR(_xll.qlSwapRateHelper2(,IF(DataSelect="Reference",$I90,J90),,$D90,Calendar,$G90,$F90,$H90,$K$32,0,E90,Discounting,Permanent,_xll.ohTrigger(Trigger,DataSelect),ObjectOverwrite),"--")</f>
        <v>--</v>
      </c>
      <c r="L90" s="402" t="b">
        <f t="shared" si="23"/>
        <v>0</v>
      </c>
      <c r="N90" s="414" t="str">
        <f t="shared" si="24"/>
        <v>SW</v>
      </c>
      <c r="O90" s="414" t="str">
        <f t="shared" si="24"/>
        <v>57Y</v>
      </c>
      <c r="P90" s="418" t="str">
        <f t="shared" si="28"/>
        <v>--</v>
      </c>
      <c r="Q90" s="414" t="b">
        <f t="shared" si="28"/>
        <v>0</v>
      </c>
      <c r="R90" s="422">
        <v>1</v>
      </c>
      <c r="S90" s="422">
        <v>1</v>
      </c>
      <c r="T90" s="159" t="e">
        <v>#N/A</v>
      </c>
      <c r="U90" s="157" t="e">
        <f>_xll.qlRateHelperQuoteName(T90)</f>
        <v>#VALUE!</v>
      </c>
      <c r="V90" s="501" t="e">
        <f>_xll.qlRateHelperRate(T90,_xll.ohTrigger(Trigger,Trigger3M))</f>
        <v>#VALUE!</v>
      </c>
      <c r="W90" s="159" t="str">
        <f>IFERROR(_xll.qlFuturesRateHelperConvexityAdjustment(T90,Trigger),"--")</f>
        <v>--</v>
      </c>
      <c r="X90" s="159" t="e">
        <f>_xll.qlRateHelperEarliestDate(T90,Trigger)</f>
        <v>#VALUE!</v>
      </c>
      <c r="Y90" s="159" t="e">
        <f>_xll.qlRateHelperLatestDate(T90,Trigger)</f>
        <v>#VALUE!</v>
      </c>
      <c r="Z90" s="159" t="e">
        <v>#N/A</v>
      </c>
      <c r="AY90" s="507" t="s">
        <v>211</v>
      </c>
      <c r="AZ90" s="509">
        <f>_xll.qlInterestRateIndexFixingDate(Currency&amp;"ibor"&amp;Tenor,BA90,Trigger)</f>
        <v>42258</v>
      </c>
      <c r="BA90" s="509">
        <f>_xll.qlCalendarAdvance(Calendar,BA89,AY90,"f",,Trigger)</f>
        <v>42262</v>
      </c>
      <c r="BB90" s="509">
        <f>_xll.qlInterestRateIndexMaturity(Currency&amp;"ibor"&amp;Tenor,BA90,Trigger)</f>
        <v>42353</v>
      </c>
      <c r="BC90" s="508">
        <f>_xll.qlIndexFixing($AC$5,AZ90,TRUE,_xll.ohTrigger(Trigger,Trigger3M))</f>
        <v>1.5283499475540782E-3</v>
      </c>
      <c r="BD90" s="508">
        <f>_xll.qlIndexFixing($BE$1,AZ90,TRUE,_xll.ohTrigger(Trigger,Trigger3M))</f>
        <v>-7.2718561105436546E-5</v>
      </c>
    </row>
    <row r="91" spans="1:56" ht="11.25" customHeight="1" x14ac:dyDescent="0.25">
      <c r="A91" s="159" t="s">
        <v>251</v>
      </c>
      <c r="B91" s="488" t="str">
        <v>52Y</v>
      </c>
      <c r="C91" s="159" t="e">
        <v>#N/A</v>
      </c>
      <c r="D91" s="402" t="e">
        <f t="shared" si="22"/>
        <v>#N/A</v>
      </c>
      <c r="E91" s="402" t="s">
        <v>14</v>
      </c>
      <c r="F91" s="398" t="s">
        <v>15</v>
      </c>
      <c r="G91" s="358" t="s">
        <v>16</v>
      </c>
      <c r="H91" s="398" t="s">
        <v>17</v>
      </c>
      <c r="I91" s="403" t="e">
        <v>#N/A</v>
      </c>
      <c r="J91" s="492" t="str">
        <f t="shared" si="27"/>
        <v>EUR_CURVE_3M_52Y</v>
      </c>
      <c r="K91" s="159" t="str">
        <f>IFERROR(_xll.qlSwapRateHelper2(,IF(DataSelect="Reference",$I91,J91),,$D91,Calendar,$G91,$F91,$H91,$K$32,0,E91,Discounting,Permanent,_xll.ohTrigger(Trigger,DataSelect),ObjectOverwrite),"--")</f>
        <v>--</v>
      </c>
      <c r="L91" s="402" t="b">
        <f t="shared" si="23"/>
        <v>0</v>
      </c>
      <c r="N91" s="414" t="str">
        <f t="shared" si="24"/>
        <v>SW</v>
      </c>
      <c r="O91" s="414" t="str">
        <f t="shared" si="24"/>
        <v>58Y</v>
      </c>
      <c r="P91" s="418" t="str">
        <f t="shared" si="28"/>
        <v>--</v>
      </c>
      <c r="Q91" s="414" t="b">
        <f t="shared" si="28"/>
        <v>0</v>
      </c>
      <c r="R91" s="422">
        <v>1</v>
      </c>
      <c r="S91" s="422">
        <v>1</v>
      </c>
      <c r="T91" s="159" t="e">
        <v>#N/A</v>
      </c>
      <c r="U91" s="157" t="e">
        <f>_xll.qlRateHelperQuoteName(T91)</f>
        <v>#VALUE!</v>
      </c>
      <c r="V91" s="501" t="e">
        <f>_xll.qlRateHelperRate(T91,_xll.ohTrigger(Trigger,Trigger3M))</f>
        <v>#VALUE!</v>
      </c>
      <c r="W91" s="159" t="str">
        <f>IFERROR(_xll.qlFuturesRateHelperConvexityAdjustment(T91,Trigger),"--")</f>
        <v>--</v>
      </c>
      <c r="X91" s="159" t="e">
        <f>_xll.qlRateHelperEarliestDate(T91,Trigger)</f>
        <v>#VALUE!</v>
      </c>
      <c r="Y91" s="159" t="e">
        <f>_xll.qlRateHelperLatestDate(T91,Trigger)</f>
        <v>#VALUE!</v>
      </c>
      <c r="Z91" s="159" t="e">
        <v>#N/A</v>
      </c>
      <c r="AY91" s="507" t="s">
        <v>211</v>
      </c>
      <c r="AZ91" s="509">
        <f>_xll.qlInterestRateIndexFixingDate(Currency&amp;"ibor"&amp;Tenor,BA91,Trigger)</f>
        <v>42261</v>
      </c>
      <c r="BA91" s="509">
        <f>_xll.qlCalendarAdvance(Calendar,BA90,AY91,"f",,Trigger)</f>
        <v>42263</v>
      </c>
      <c r="BB91" s="509">
        <f>_xll.qlInterestRateIndexMaturity(Currency&amp;"ibor"&amp;Tenor,BA91,Trigger)</f>
        <v>42354</v>
      </c>
      <c r="BC91" s="508">
        <f>_xll.qlIndexFixing($AC$5,AZ91,TRUE,_xll.ohTrigger(Trigger,Trigger3M))</f>
        <v>1.5186980936348999E-3</v>
      </c>
      <c r="BD91" s="508">
        <f>_xll.qlIndexFixing($BE$1,AZ91,TRUE,_xll.ohTrigger(Trigger,Trigger3M))</f>
        <v>-7.5000000046059287E-5</v>
      </c>
    </row>
    <row r="92" spans="1:56" ht="11.25" customHeight="1" x14ac:dyDescent="0.25">
      <c r="A92" s="159" t="s">
        <v>251</v>
      </c>
      <c r="B92" s="488" t="str">
        <v>53Y</v>
      </c>
      <c r="C92" s="159" t="e">
        <v>#N/A</v>
      </c>
      <c r="D92" s="402" t="e">
        <f t="shared" si="22"/>
        <v>#N/A</v>
      </c>
      <c r="E92" s="402" t="s">
        <v>14</v>
      </c>
      <c r="F92" s="398" t="s">
        <v>15</v>
      </c>
      <c r="G92" s="358" t="s">
        <v>16</v>
      </c>
      <c r="H92" s="398" t="s">
        <v>17</v>
      </c>
      <c r="I92" s="403" t="e">
        <v>#N/A</v>
      </c>
      <c r="J92" s="492" t="str">
        <f t="shared" si="27"/>
        <v>EUR_CURVE_3M_53Y</v>
      </c>
      <c r="K92" s="159" t="str">
        <f>IFERROR(_xll.qlSwapRateHelper2(,IF(DataSelect="Reference",$I92,J92),,$D92,Calendar,$G92,$F92,$H92,$K$32,0,E92,Discounting,Permanent,_xll.ohTrigger(Trigger,DataSelect),ObjectOverwrite),"--")</f>
        <v>--</v>
      </c>
      <c r="L92" s="402" t="b">
        <f t="shared" si="23"/>
        <v>0</v>
      </c>
      <c r="N92" s="414" t="str">
        <f t="shared" si="24"/>
        <v>SW</v>
      </c>
      <c r="O92" s="414" t="str">
        <f t="shared" si="24"/>
        <v>59Y</v>
      </c>
      <c r="P92" s="418" t="str">
        <f t="shared" si="28"/>
        <v>--</v>
      </c>
      <c r="Q92" s="414" t="b">
        <f t="shared" si="28"/>
        <v>0</v>
      </c>
      <c r="R92" s="422">
        <v>1</v>
      </c>
      <c r="S92" s="422">
        <v>1</v>
      </c>
      <c r="T92" s="159" t="e">
        <v>#N/A</v>
      </c>
      <c r="U92" s="157" t="e">
        <f>_xll.qlRateHelperQuoteName(T92)</f>
        <v>#VALUE!</v>
      </c>
      <c r="V92" s="501" t="e">
        <f>_xll.qlRateHelperRate(T92,_xll.ohTrigger(Trigger,Trigger3M))</f>
        <v>#VALUE!</v>
      </c>
      <c r="W92" s="159" t="str">
        <f>IFERROR(_xll.qlFuturesRateHelperConvexityAdjustment(T92,Trigger),"--")</f>
        <v>--</v>
      </c>
      <c r="X92" s="159" t="e">
        <f>_xll.qlRateHelperEarliestDate(T92,Trigger)</f>
        <v>#VALUE!</v>
      </c>
      <c r="Y92" s="159" t="e">
        <f>_xll.qlRateHelperLatestDate(T92,Trigger)</f>
        <v>#VALUE!</v>
      </c>
      <c r="Z92" s="159" t="e">
        <v>#N/A</v>
      </c>
      <c r="AY92" s="507" t="s">
        <v>211</v>
      </c>
      <c r="AZ92" s="509">
        <f>_xll.qlInterestRateIndexFixingDate(Currency&amp;"ibor"&amp;Tenor,BA92,Trigger)</f>
        <v>42262</v>
      </c>
      <c r="BA92" s="509">
        <f>_xll.qlCalendarAdvance(Calendar,BA91,AY92,"f",,Trigger)</f>
        <v>42264</v>
      </c>
      <c r="BB92" s="509">
        <f>_xll.qlInterestRateIndexMaturity(Currency&amp;"ibor"&amp;Tenor,BA92,Trigger)</f>
        <v>42355</v>
      </c>
      <c r="BC92" s="508">
        <f>_xll.qlIndexFixing($AC$5,AZ92,TRUE,_xll.ohTrigger(Trigger,Trigger3M))</f>
        <v>1.5088432385701579E-3</v>
      </c>
      <c r="BD92" s="508">
        <f>_xll.qlIndexFixing($BE$1,AZ92,TRUE,_xll.ohTrigger(Trigger,Trigger3M))</f>
        <v>-7.7146855135365916E-5</v>
      </c>
    </row>
    <row r="93" spans="1:56" ht="11.25" customHeight="1" x14ac:dyDescent="0.25">
      <c r="A93" s="159" t="s">
        <v>251</v>
      </c>
      <c r="B93" s="488" t="str">
        <v>54Y</v>
      </c>
      <c r="C93" s="159" t="e">
        <v>#N/A</v>
      </c>
      <c r="D93" s="402" t="e">
        <f t="shared" si="22"/>
        <v>#N/A</v>
      </c>
      <c r="E93" s="402" t="s">
        <v>14</v>
      </c>
      <c r="F93" s="398" t="s">
        <v>15</v>
      </c>
      <c r="G93" s="358" t="s">
        <v>16</v>
      </c>
      <c r="H93" s="398" t="s">
        <v>17</v>
      </c>
      <c r="I93" s="403" t="e">
        <v>#N/A</v>
      </c>
      <c r="J93" s="492" t="str">
        <f t="shared" si="27"/>
        <v>EUR_CURVE_3M_54Y</v>
      </c>
      <c r="K93" s="159" t="str">
        <f>IFERROR(_xll.qlSwapRateHelper2(,IF(DataSelect="Reference",$I93,J93),,$D93,Calendar,$G93,$F93,$H93,$K$32,0,E93,Discounting,Permanent,_xll.ohTrigger(Trigger,DataSelect),ObjectOverwrite),"--")</f>
        <v>--</v>
      </c>
      <c r="L93" s="402" t="b">
        <f t="shared" si="23"/>
        <v>0</v>
      </c>
      <c r="N93" s="419" t="str">
        <f t="shared" si="24"/>
        <v>SW</v>
      </c>
      <c r="O93" s="419" t="str">
        <f t="shared" si="24"/>
        <v>60Y</v>
      </c>
      <c r="P93" s="420" t="str">
        <f t="shared" ref="P93:Q93" si="29">K99</f>
        <v>--</v>
      </c>
      <c r="Q93" s="419" t="b">
        <f t="shared" si="29"/>
        <v>0</v>
      </c>
      <c r="R93" s="423">
        <v>1</v>
      </c>
      <c r="S93" s="423">
        <v>1</v>
      </c>
      <c r="T93" s="160" t="e">
        <v>#N/A</v>
      </c>
      <c r="U93" s="168" t="e">
        <f>_xll.qlRateHelperQuoteName(T93)</f>
        <v>#VALUE!</v>
      </c>
      <c r="V93" s="502" t="e">
        <f>_xll.qlRateHelperRate(T93,_xll.ohTrigger(Trigger,Trigger3M))</f>
        <v>#VALUE!</v>
      </c>
      <c r="W93" s="160" t="str">
        <f>IFERROR(_xll.qlFuturesRateHelperConvexityAdjustment(T93,Trigger),"--")</f>
        <v>--</v>
      </c>
      <c r="X93" s="160" t="e">
        <f>_xll.qlRateHelperEarliestDate(T93,Trigger)</f>
        <v>#VALUE!</v>
      </c>
      <c r="Y93" s="160" t="e">
        <f>_xll.qlRateHelperLatestDate(T93,Trigger)</f>
        <v>#VALUE!</v>
      </c>
      <c r="Z93" s="160" t="e">
        <v>#N/A</v>
      </c>
      <c r="AY93" s="507" t="s">
        <v>211</v>
      </c>
      <c r="AZ93" s="509">
        <f>_xll.qlInterestRateIndexFixingDate(Currency&amp;"ibor"&amp;Tenor,BA93,Trigger)</f>
        <v>42263</v>
      </c>
      <c r="BA93" s="509">
        <f>_xll.qlCalendarAdvance(Calendar,BA92,AY93,"f",,Trigger)</f>
        <v>42265</v>
      </c>
      <c r="BB93" s="509">
        <f>_xll.qlInterestRateIndexMaturity(Currency&amp;"ibor"&amp;Tenor,BA93,Trigger)</f>
        <v>42356</v>
      </c>
      <c r="BC93" s="508">
        <f>_xll.qlIndexFixing($AC$5,AZ93,TRUE,_xll.ohTrigger(Trigger,Trigger3M))</f>
        <v>1.4987853838751234E-3</v>
      </c>
      <c r="BD93" s="508">
        <f>_xll.qlIndexFixing($BE$1,AZ93,TRUE,_xll.ohTrigger(Trigger,Trigger3M))</f>
        <v>-7.9160274554247441E-5</v>
      </c>
    </row>
    <row r="94" spans="1:56" ht="11.25" customHeight="1" x14ac:dyDescent="0.25">
      <c r="A94" s="159" t="s">
        <v>251</v>
      </c>
      <c r="B94" s="488" t="str">
        <v>55Y</v>
      </c>
      <c r="C94" s="159" t="e">
        <v>#N/A</v>
      </c>
      <c r="D94" s="402" t="e">
        <f t="shared" si="22"/>
        <v>#N/A</v>
      </c>
      <c r="E94" s="402" t="s">
        <v>14</v>
      </c>
      <c r="F94" s="398" t="s">
        <v>15</v>
      </c>
      <c r="G94" s="358" t="s">
        <v>16</v>
      </c>
      <c r="H94" s="398" t="s">
        <v>17</v>
      </c>
      <c r="I94" s="403" t="e">
        <v>#N/A</v>
      </c>
      <c r="J94" s="492" t="str">
        <f t="shared" si="27"/>
        <v>EUR_CURVE_3M_55Y</v>
      </c>
      <c r="K94" s="159" t="str">
        <f>IFERROR(_xll.qlSwapRateHelper2(,IF(DataSelect="Reference",$I94,J94),,$D94,Calendar,$G94,$F94,$H94,$K$32,0,E94,Discounting,Permanent,_xll.ohTrigger(Trigger,DataSelect),ObjectOverwrite),"--")</f>
        <v>--</v>
      </c>
      <c r="L94" s="402" t="b">
        <f t="shared" si="23"/>
        <v>0</v>
      </c>
      <c r="AY94" s="507" t="s">
        <v>211</v>
      </c>
      <c r="AZ94" s="509">
        <f>_xll.qlInterestRateIndexFixingDate(Currency&amp;"ibor"&amp;Tenor,BA94,Trigger)</f>
        <v>42264</v>
      </c>
      <c r="BA94" s="509">
        <f>_xll.qlCalendarAdvance(Calendar,BA93,AY94,"f",,Trigger)</f>
        <v>42268</v>
      </c>
      <c r="BB94" s="509">
        <f>_xll.qlInterestRateIndexMaturity(Currency&amp;"ibor"&amp;Tenor,BA94,Trigger)</f>
        <v>42359</v>
      </c>
      <c r="BC94" s="508">
        <f>_xll.qlIndexFixing($AC$5,AZ94,TRUE,_xll.ohTrigger(Trigger,Trigger3M))</f>
        <v>1.4673938376458678E-3</v>
      </c>
      <c r="BD94" s="508">
        <f>_xll.qlIndexFixing($BE$1,AZ94,TRUE,_xll.ohTrigger(Trigger,Trigger3M))</f>
        <v>-8.4390514986648076E-5</v>
      </c>
    </row>
    <row r="95" spans="1:56" ht="11.25" customHeight="1" x14ac:dyDescent="0.25">
      <c r="A95" s="159" t="s">
        <v>251</v>
      </c>
      <c r="B95" s="488" t="str">
        <v>56Y</v>
      </c>
      <c r="C95" s="159" t="e">
        <v>#N/A</v>
      </c>
      <c r="D95" s="402" t="e">
        <f t="shared" si="22"/>
        <v>#N/A</v>
      </c>
      <c r="E95" s="402" t="s">
        <v>14</v>
      </c>
      <c r="F95" s="398" t="s">
        <v>15</v>
      </c>
      <c r="G95" s="358" t="s">
        <v>16</v>
      </c>
      <c r="H95" s="398" t="s">
        <v>17</v>
      </c>
      <c r="I95" s="403" t="e">
        <v>#N/A</v>
      </c>
      <c r="J95" s="492" t="str">
        <f t="shared" si="27"/>
        <v>EUR_CURVE_3M_56Y</v>
      </c>
      <c r="K95" s="159" t="str">
        <f>IFERROR(_xll.qlSwapRateHelper2(,IF(DataSelect="Reference",$I95,J95),,$D95,Calendar,$G95,$F95,$H95,$K$32,0,E95,Discounting,Permanent,_xll.ohTrigger(Trigger,DataSelect),ObjectOverwrite),"--")</f>
        <v>--</v>
      </c>
      <c r="L95" s="402" t="b">
        <f t="shared" si="23"/>
        <v>0</v>
      </c>
      <c r="AY95" s="507" t="s">
        <v>211</v>
      </c>
      <c r="AZ95" s="509">
        <f>_xll.qlInterestRateIndexFixingDate(Currency&amp;"ibor"&amp;Tenor,BA95,Trigger)</f>
        <v>42265</v>
      </c>
      <c r="BA95" s="509">
        <f>_xll.qlCalendarAdvance(Calendar,BA94,AY95,"f",,Trigger)</f>
        <v>42269</v>
      </c>
      <c r="BB95" s="509">
        <f>_xll.qlInterestRateIndexMaturity(Currency&amp;"ibor"&amp;Tenor,BA95,Trigger)</f>
        <v>42360</v>
      </c>
      <c r="BC95" s="508">
        <f>_xll.qlIndexFixing($AC$5,AZ95,TRUE,_xll.ohTrigger(Trigger,Trigger3M))</f>
        <v>1.4565240002227455E-3</v>
      </c>
      <c r="BD95" s="508">
        <f>_xll.qlIndexFixing($BE$1,AZ95,TRUE,_xll.ohTrigger(Trigger,Trigger3M))</f>
        <v>-8.5863005334323777E-5</v>
      </c>
    </row>
    <row r="96" spans="1:56" ht="11.25" customHeight="1" x14ac:dyDescent="0.25">
      <c r="A96" s="159" t="s">
        <v>251</v>
      </c>
      <c r="B96" s="488" t="str">
        <v>57Y</v>
      </c>
      <c r="C96" s="159" t="e">
        <v>#N/A</v>
      </c>
      <c r="D96" s="402" t="e">
        <f t="shared" si="22"/>
        <v>#N/A</v>
      </c>
      <c r="E96" s="402" t="s">
        <v>14</v>
      </c>
      <c r="F96" s="398" t="s">
        <v>15</v>
      </c>
      <c r="G96" s="358" t="s">
        <v>16</v>
      </c>
      <c r="H96" s="398" t="s">
        <v>17</v>
      </c>
      <c r="I96" s="403" t="e">
        <v>#N/A</v>
      </c>
      <c r="J96" s="492" t="str">
        <f t="shared" si="27"/>
        <v>EUR_CURVE_3M_57Y</v>
      </c>
      <c r="K96" s="159" t="str">
        <f>IFERROR(_xll.qlSwapRateHelper2(,IF(DataSelect="Reference",$I96,J96),,$D96,Calendar,$G96,$F96,$H96,$K$32,0,E96,Discounting,Permanent,_xll.ohTrigger(Trigger,DataSelect),ObjectOverwrite),"--")</f>
        <v>--</v>
      </c>
      <c r="L96" s="402" t="b">
        <f t="shared" si="23"/>
        <v>0</v>
      </c>
      <c r="AY96" s="507" t="s">
        <v>211</v>
      </c>
      <c r="AZ96" s="509">
        <f>_xll.qlInterestRateIndexFixingDate(Currency&amp;"ibor"&amp;Tenor,BA96,Trigger)</f>
        <v>42268</v>
      </c>
      <c r="BA96" s="509">
        <f>_xll.qlCalendarAdvance(Calendar,BA95,AY96,"f",,Trigger)</f>
        <v>42270</v>
      </c>
      <c r="BB96" s="509">
        <f>_xll.qlInterestRateIndexMaturity(Currency&amp;"ibor"&amp;Tenor,BA96,Trigger)</f>
        <v>42361</v>
      </c>
      <c r="BC96" s="508">
        <f>_xll.qlIndexFixing($AC$5,AZ96,TRUE,_xll.ohTrigger(Trigger,Trigger3M))</f>
        <v>1.4454511712209122E-3</v>
      </c>
      <c r="BD96" s="508">
        <f>_xll.qlIndexFixing($BE$1,AZ96,TRUE,_xll.ohTrigger(Trigger,Trigger3M))</f>
        <v>-8.7199728629893254E-5</v>
      </c>
    </row>
    <row r="97" spans="1:56" ht="11.25" customHeight="1" x14ac:dyDescent="0.25">
      <c r="A97" s="159" t="s">
        <v>251</v>
      </c>
      <c r="B97" s="488" t="str">
        <v>58Y</v>
      </c>
      <c r="C97" s="159" t="e">
        <v>#N/A</v>
      </c>
      <c r="D97" s="402" t="e">
        <f t="shared" si="22"/>
        <v>#N/A</v>
      </c>
      <c r="E97" s="402" t="s">
        <v>14</v>
      </c>
      <c r="F97" s="398" t="s">
        <v>15</v>
      </c>
      <c r="G97" s="358" t="s">
        <v>16</v>
      </c>
      <c r="H97" s="398" t="s">
        <v>17</v>
      </c>
      <c r="I97" s="403" t="e">
        <v>#N/A</v>
      </c>
      <c r="J97" s="492" t="str">
        <f t="shared" si="27"/>
        <v>EUR_CURVE_3M_58Y</v>
      </c>
      <c r="K97" s="159" t="str">
        <f>IFERROR(_xll.qlSwapRateHelper2(,IF(DataSelect="Reference",$I97,J97),,$D97,Calendar,$G97,$F97,$H97,$K$32,0,E97,Discounting,Permanent,_xll.ohTrigger(Trigger,DataSelect),ObjectOverwrite),"--")</f>
        <v>--</v>
      </c>
      <c r="L97" s="402" t="b">
        <f t="shared" si="23"/>
        <v>0</v>
      </c>
      <c r="AY97" s="507" t="s">
        <v>211</v>
      </c>
      <c r="AZ97" s="509">
        <f>_xll.qlInterestRateIndexFixingDate(Currency&amp;"ibor"&amp;Tenor,BA97,Trigger)</f>
        <v>42269</v>
      </c>
      <c r="BA97" s="509">
        <f>_xll.qlCalendarAdvance(Calendar,BA96,AY97,"f",,Trigger)</f>
        <v>42271</v>
      </c>
      <c r="BB97" s="509">
        <f>_xll.qlInterestRateIndexMaturity(Currency&amp;"ibor"&amp;Tenor,BA97,Trigger)</f>
        <v>42362</v>
      </c>
      <c r="BC97" s="508">
        <f>_xll.qlIndexFixing($AC$5,AZ97,TRUE,_xll.ohTrigger(Trigger,Trigger3M))</f>
        <v>1.4341753523453779E-3</v>
      </c>
      <c r="BD97" s="508">
        <f>_xll.qlIndexFixing($BE$1,AZ97,TRUE,_xll.ohTrigger(Trigger,Trigger3M))</f>
        <v>-8.8400593441878748E-5</v>
      </c>
    </row>
    <row r="98" spans="1:56" ht="11.25" customHeight="1" x14ac:dyDescent="0.25">
      <c r="A98" s="159" t="s">
        <v>251</v>
      </c>
      <c r="B98" s="488" t="str">
        <v>59Y</v>
      </c>
      <c r="C98" s="159" t="e">
        <v>#N/A</v>
      </c>
      <c r="D98" s="402" t="e">
        <f t="shared" si="22"/>
        <v>#N/A</v>
      </c>
      <c r="E98" s="402" t="s">
        <v>14</v>
      </c>
      <c r="F98" s="398" t="s">
        <v>15</v>
      </c>
      <c r="G98" s="358" t="s">
        <v>16</v>
      </c>
      <c r="H98" s="398" t="s">
        <v>17</v>
      </c>
      <c r="I98" s="403" t="e">
        <v>#N/A</v>
      </c>
      <c r="J98" s="492" t="str">
        <f t="shared" si="27"/>
        <v>EUR_CURVE_3M_59Y</v>
      </c>
      <c r="K98" s="159" t="str">
        <f>IFERROR(_xll.qlSwapRateHelper2(,IF(DataSelect="Reference",$I98,J98),,$D98,Calendar,$G98,$F98,$H98,$K$32,0,E98,Discounting,Permanent,_xll.ohTrigger(Trigger,DataSelect),ObjectOverwrite),"--")</f>
        <v>--</v>
      </c>
      <c r="L98" s="402" t="b">
        <f t="shared" si="23"/>
        <v>0</v>
      </c>
      <c r="AY98" s="507" t="s">
        <v>211</v>
      </c>
      <c r="AZ98" s="509">
        <f>_xll.qlInterestRateIndexFixingDate(Currency&amp;"ibor"&amp;Tenor,BA98,Trigger)</f>
        <v>42270</v>
      </c>
      <c r="BA98" s="509">
        <f>_xll.qlCalendarAdvance(Calendar,BA97,AY98,"f",,Trigger)</f>
        <v>42272</v>
      </c>
      <c r="BB98" s="509">
        <f>_xll.qlInterestRateIndexMaturity(Currency&amp;"ibor"&amp;Tenor,BA98,Trigger)</f>
        <v>42366</v>
      </c>
      <c r="BC98" s="508">
        <f>_xll.qlIndexFixing($AC$5,AZ98,TRUE,_xll.ohTrigger(Trigger,Trigger3M))</f>
        <v>1.3838359327245087E-3</v>
      </c>
      <c r="BD98" s="508">
        <f>_xll.qlIndexFixing($BE$1,AZ98,TRUE,_xll.ohTrigger(Trigger,Trigger3M))</f>
        <v>-9.5256532532052551E-5</v>
      </c>
    </row>
    <row r="99" spans="1:56" ht="11.25" customHeight="1" x14ac:dyDescent="0.25">
      <c r="A99" s="160" t="s">
        <v>251</v>
      </c>
      <c r="B99" s="489" t="str">
        <v>60Y</v>
      </c>
      <c r="C99" s="160" t="e">
        <v>#N/A</v>
      </c>
      <c r="D99" s="404" t="e">
        <f t="shared" ref="D99:D132" si="30">IF(DataSelect="Reference",$C99,$B99)</f>
        <v>#N/A</v>
      </c>
      <c r="E99" s="404" t="s">
        <v>14</v>
      </c>
      <c r="F99" s="405" t="s">
        <v>15</v>
      </c>
      <c r="G99" s="364" t="s">
        <v>16</v>
      </c>
      <c r="H99" s="405" t="s">
        <v>17</v>
      </c>
      <c r="I99" s="406" t="e">
        <v>#N/A</v>
      </c>
      <c r="J99" s="493" t="str">
        <f t="shared" si="27"/>
        <v>EUR_CURVE_3M_60Y</v>
      </c>
      <c r="K99" s="160" t="str">
        <f>IFERROR(_xll.qlSwapRateHelper2(,IF(DataSelect="Reference",$I99,J99),,$D99,Calendar,$G99,$F99,$H99,$K$32,0,E99,Discounting,Permanent,_xll.ohTrigger(Trigger,DataSelect),ObjectOverwrite),"--")</f>
        <v>--</v>
      </c>
      <c r="L99" s="404" t="b">
        <f t="shared" ref="L99" si="31">IF(K99="--",FALSE,TRUE)</f>
        <v>0</v>
      </c>
      <c r="AY99" s="507" t="s">
        <v>211</v>
      </c>
      <c r="AZ99" s="509">
        <f>_xll.qlInterestRateIndexFixingDate(Currency&amp;"ibor"&amp;Tenor,BA99,Trigger)</f>
        <v>42271</v>
      </c>
      <c r="BA99" s="509">
        <f>_xll.qlCalendarAdvance(Calendar,BA98,AY99,"f",,Trigger)</f>
        <v>42275</v>
      </c>
      <c r="BB99" s="509">
        <f>_xll.qlInterestRateIndexMaturity(Currency&amp;"ibor"&amp;Tenor,BA99,Trigger)</f>
        <v>42366</v>
      </c>
      <c r="BC99" s="508">
        <f>_xll.qlIndexFixing($AC$5,AZ99,TRUE,_xll.ohTrigger(Trigger,Trigger3M))</f>
        <v>1.3870422132754591E-3</v>
      </c>
      <c r="BD99" s="508">
        <f>_xll.qlIndexFixing($BE$1,AZ99,TRUE,_xll.ohTrigger(Trigger,Trigger3M))</f>
        <v>-9.1845782721234031E-5</v>
      </c>
    </row>
    <row r="100" spans="1:56" ht="11.25" customHeight="1" x14ac:dyDescent="0.25">
      <c r="AY100" s="507" t="s">
        <v>211</v>
      </c>
      <c r="AZ100" s="509">
        <f>_xll.qlInterestRateIndexFixingDate(Currency&amp;"ibor"&amp;Tenor,BA100,Trigger)</f>
        <v>42272</v>
      </c>
      <c r="BA100" s="509">
        <f>_xll.qlCalendarAdvance(Calendar,BA99,AY100,"f",,Trigger)</f>
        <v>42276</v>
      </c>
      <c r="BB100" s="509">
        <f>_xll.qlInterestRateIndexMaturity(Currency&amp;"ibor"&amp;Tenor,BA100,Trigger)</f>
        <v>42367</v>
      </c>
      <c r="BC100" s="508">
        <f>_xll.qlIndexFixing($AC$5,AZ100,TRUE,_xll.ohTrigger(Trigger,Trigger3M))</f>
        <v>1.3747514716835061E-3</v>
      </c>
      <c r="BD100" s="508">
        <f>_xll.qlIndexFixing($BE$1,AZ100,TRUE,_xll.ohTrigger(Trigger,Trigger3M))</f>
        <v>-9.2368127131596639E-5</v>
      </c>
    </row>
    <row r="101" spans="1:56" ht="11.25" customHeight="1" x14ac:dyDescent="0.25">
      <c r="AY101" s="507" t="s">
        <v>211</v>
      </c>
      <c r="AZ101" s="509">
        <f>_xll.qlInterestRateIndexFixingDate(Currency&amp;"ibor"&amp;Tenor,BA101,Trigger)</f>
        <v>42275</v>
      </c>
      <c r="BA101" s="509">
        <f>_xll.qlCalendarAdvance(Calendar,BA100,AY101,"f",,Trigger)</f>
        <v>42277</v>
      </c>
      <c r="BB101" s="509">
        <f>_xll.qlInterestRateIndexMaturity(Currency&amp;"ibor"&amp;Tenor,BA101,Trigger)</f>
        <v>42369</v>
      </c>
      <c r="BC101" s="508">
        <f>_xll.qlIndexFixing($AC$5,AZ101,TRUE,_xll.ohTrigger(Trigger,Trigger3M))</f>
        <v>1.3494620688787693E-3</v>
      </c>
      <c r="BD101" s="508">
        <f>_xll.qlIndexFixing($BE$1,AZ101,TRUE,_xll.ohTrigger(Trigger,Trigger3M))</f>
        <v>-9.4423713020225477E-5</v>
      </c>
    </row>
    <row r="102" spans="1:56" ht="11.25" customHeight="1" x14ac:dyDescent="0.25">
      <c r="AY102" s="507" t="s">
        <v>211</v>
      </c>
      <c r="AZ102" s="509">
        <f>_xll.qlInterestRateIndexFixingDate(Currency&amp;"ibor"&amp;Tenor,BA102,Trigger)</f>
        <v>42276</v>
      </c>
      <c r="BA102" s="509">
        <f>_xll.qlCalendarAdvance(Calendar,BA101,AY102,"f",,Trigger)</f>
        <v>42278</v>
      </c>
      <c r="BB102" s="509">
        <f>_xll.qlInterestRateIndexMaturity(Currency&amp;"ibor"&amp;Tenor,BA102,Trigger)</f>
        <v>42373</v>
      </c>
      <c r="BC102" s="508">
        <f>_xll.qlIndexFixing($AC$5,AZ102,TRUE,_xll.ohTrigger(Trigger,Trigger3M))</f>
        <v>1.3000027330656657E-3</v>
      </c>
      <c r="BD102" s="508">
        <f>_xll.qlIndexFixing($BE$1,AZ102,TRUE,_xll.ohTrigger(Trigger,Trigger3M))</f>
        <v>-1.9014071348063952E-4</v>
      </c>
    </row>
    <row r="103" spans="1:56" ht="11.25" customHeight="1" x14ac:dyDescent="0.25">
      <c r="AY103" s="507" t="s">
        <v>211</v>
      </c>
      <c r="AZ103" s="509">
        <f>_xll.qlInterestRateIndexFixingDate(Currency&amp;"ibor"&amp;Tenor,BA103,Trigger)</f>
        <v>42277</v>
      </c>
      <c r="BA103" s="509">
        <f>_xll.qlCalendarAdvance(Calendar,BA102,AY103,"f",,Trigger)</f>
        <v>42279</v>
      </c>
      <c r="BB103" s="509">
        <f>_xll.qlInterestRateIndexMaturity(Currency&amp;"ibor"&amp;Tenor,BA103,Trigger)</f>
        <v>42373</v>
      </c>
      <c r="BC103" s="508">
        <f>_xll.qlIndexFixing($AC$5,AZ103,TRUE,_xll.ohTrigger(Trigger,Trigger3M))</f>
        <v>1.2994290908154044E-3</v>
      </c>
      <c r="BD103" s="508">
        <f>_xll.qlIndexFixing($BE$1,AZ103,TRUE,_xll.ohTrigger(Trigger,Trigger3M))</f>
        <v>-1.8972346307818196E-4</v>
      </c>
    </row>
    <row r="104" spans="1:56" ht="11.25" customHeight="1" x14ac:dyDescent="0.25">
      <c r="AY104" s="507" t="s">
        <v>211</v>
      </c>
      <c r="AZ104" s="509">
        <f>_xll.qlInterestRateIndexFixingDate(Currency&amp;"ibor"&amp;Tenor,BA104,Trigger)</f>
        <v>42278</v>
      </c>
      <c r="BA104" s="509">
        <f>_xll.qlCalendarAdvance(Calendar,BA103,AY104,"f",,Trigger)</f>
        <v>42282</v>
      </c>
      <c r="BB104" s="509">
        <f>_xll.qlInterestRateIndexMaturity(Currency&amp;"ibor"&amp;Tenor,BA104,Trigger)</f>
        <v>42374</v>
      </c>
      <c r="BC104" s="508">
        <f>_xll.qlIndexFixing($AC$5,AZ104,TRUE,_xll.ohTrigger(Trigger,Trigger3M))</f>
        <v>1.2843891031724315E-3</v>
      </c>
      <c r="BD104" s="508">
        <f>_xll.qlIndexFixing($BE$1,AZ104,TRUE,_xll.ohTrigger(Trigger,Trigger3M))</f>
        <v>-1.8831926071940703E-4</v>
      </c>
    </row>
    <row r="105" spans="1:56" ht="11.25" customHeight="1" x14ac:dyDescent="0.25">
      <c r="AY105" s="507" t="s">
        <v>211</v>
      </c>
      <c r="AZ105" s="509">
        <f>_xll.qlInterestRateIndexFixingDate(Currency&amp;"ibor"&amp;Tenor,BA105,Trigger)</f>
        <v>42279</v>
      </c>
      <c r="BA105" s="509">
        <f>_xll.qlCalendarAdvance(Calendar,BA104,AY105,"f",,Trigger)</f>
        <v>42283</v>
      </c>
      <c r="BB105" s="509">
        <f>_xll.qlInterestRateIndexMaturity(Currency&amp;"ibor"&amp;Tenor,BA105,Trigger)</f>
        <v>42375</v>
      </c>
      <c r="BC105" s="508">
        <f>_xll.qlIndexFixing($AC$5,AZ105,TRUE,_xll.ohTrigger(Trigger,Trigger3M))</f>
        <v>1.2707722202425125E-3</v>
      </c>
      <c r="BD105" s="508">
        <f>_xll.qlIndexFixing($BE$1,AZ105,TRUE,_xll.ohTrigger(Trigger,Trigger3M))</f>
        <v>-1.8784391937008162E-4</v>
      </c>
    </row>
    <row r="106" spans="1:56" ht="11.25" customHeight="1" x14ac:dyDescent="0.25">
      <c r="AY106" s="507" t="s">
        <v>211</v>
      </c>
      <c r="AZ106" s="509">
        <f>_xll.qlInterestRateIndexFixingDate(Currency&amp;"ibor"&amp;Tenor,BA106,Trigger)</f>
        <v>42282</v>
      </c>
      <c r="BA106" s="509">
        <f>_xll.qlCalendarAdvance(Calendar,BA105,AY106,"f",,Trigger)</f>
        <v>42284</v>
      </c>
      <c r="BB106" s="509">
        <f>_xll.qlInterestRateIndexMaturity(Currency&amp;"ibor"&amp;Tenor,BA106,Trigger)</f>
        <v>42376</v>
      </c>
      <c r="BC106" s="508">
        <f>_xll.qlIndexFixing($AC$5,AZ106,TRUE,_xll.ohTrigger(Trigger,Trigger3M))</f>
        <v>1.2569545788670736E-3</v>
      </c>
      <c r="BD106" s="508">
        <f>_xll.qlIndexFixing($BE$1,AZ106,TRUE,_xll.ohTrigger(Trigger,Trigger3M))</f>
        <v>-1.8723880799429246E-4</v>
      </c>
    </row>
    <row r="107" spans="1:56" ht="11.25" customHeight="1" x14ac:dyDescent="0.25">
      <c r="AY107" s="507" t="s">
        <v>211</v>
      </c>
      <c r="AZ107" s="509">
        <f>_xll.qlInterestRateIndexFixingDate(Currency&amp;"ibor"&amp;Tenor,BA107,Trigger)</f>
        <v>42283</v>
      </c>
      <c r="BA107" s="509">
        <f>_xll.qlCalendarAdvance(Calendar,BA106,AY107,"f",,Trigger)</f>
        <v>42285</v>
      </c>
      <c r="BB107" s="509">
        <f>_xll.qlInterestRateIndexMaturity(Currency&amp;"ibor"&amp;Tenor,BA107,Trigger)</f>
        <v>42377</v>
      </c>
      <c r="BC107" s="508">
        <f>_xll.qlIndexFixing($AC$5,AZ107,TRUE,_xll.ohTrigger(Trigger,Trigger3M))</f>
        <v>1.2429361811722404E-3</v>
      </c>
      <c r="BD107" s="508">
        <f>_xll.qlIndexFixing($BE$1,AZ107,TRUE,_xll.ohTrigger(Trigger,Trigger3M))</f>
        <v>-1.8650470219162409E-4</v>
      </c>
    </row>
    <row r="108" spans="1:56" ht="11.25" customHeight="1" x14ac:dyDescent="0.25">
      <c r="AY108" s="507" t="s">
        <v>211</v>
      </c>
      <c r="AZ108" s="509">
        <f>_xll.qlInterestRateIndexFixingDate(Currency&amp;"ibor"&amp;Tenor,BA108,Trigger)</f>
        <v>42284</v>
      </c>
      <c r="BA108" s="509">
        <f>_xll.qlCalendarAdvance(Calendar,BA107,AY108,"f",,Trigger)</f>
        <v>42286</v>
      </c>
      <c r="BB108" s="509">
        <f>_xll.qlInterestRateIndexMaturity(Currency&amp;"ibor"&amp;Tenor,BA108,Trigger)</f>
        <v>42380</v>
      </c>
      <c r="BC108" s="508">
        <f>_xll.qlIndexFixing($AC$5,AZ108,TRUE,_xll.ohTrigger(Trigger,Trigger3M))</f>
        <v>1.2053940248618728E-3</v>
      </c>
      <c r="BD108" s="508">
        <f>_xll.qlIndexFixing($BE$1,AZ108,TRUE,_xll.ohTrigger(Trigger,Trigger3M))</f>
        <v>-1.8558431570822302E-4</v>
      </c>
    </row>
    <row r="109" spans="1:56" ht="11.25" customHeight="1" x14ac:dyDescent="0.25">
      <c r="AY109" s="507" t="s">
        <v>211</v>
      </c>
      <c r="AZ109" s="509">
        <f>_xll.qlInterestRateIndexFixingDate(Currency&amp;"ibor"&amp;Tenor,BA109,Trigger)</f>
        <v>42285</v>
      </c>
      <c r="BA109" s="509">
        <f>_xll.qlCalendarAdvance(Calendar,BA108,AY109,"f",,Trigger)</f>
        <v>42289</v>
      </c>
      <c r="BB109" s="509">
        <f>_xll.qlInterestRateIndexMaturity(Currency&amp;"ibor"&amp;Tenor,BA109,Trigger)</f>
        <v>42381</v>
      </c>
      <c r="BC109" s="508">
        <f>_xll.qlIndexFixing($AC$5,AZ109,TRUE,_xll.ohTrigger(Trigger,Trigger3M))</f>
        <v>1.1848550708119015E-3</v>
      </c>
      <c r="BD109" s="508">
        <f>_xll.qlIndexFixing($BE$1,AZ109,TRUE,_xll.ohTrigger(Trigger,Trigger3M))</f>
        <v>-1.8229596690699307E-4</v>
      </c>
    </row>
    <row r="110" spans="1:56" ht="11.25" customHeight="1" x14ac:dyDescent="0.25">
      <c r="AY110" s="507" t="s">
        <v>211</v>
      </c>
      <c r="AZ110" s="509">
        <f>_xll.qlInterestRateIndexFixingDate(Currency&amp;"ibor"&amp;Tenor,BA110,Trigger)</f>
        <v>42286</v>
      </c>
      <c r="BA110" s="509">
        <f>_xll.qlCalendarAdvance(Calendar,BA109,AY110,"f",,Trigger)</f>
        <v>42290</v>
      </c>
      <c r="BB110" s="509">
        <f>_xll.qlInterestRateIndexMaturity(Currency&amp;"ibor"&amp;Tenor,BA110,Trigger)</f>
        <v>42382</v>
      </c>
      <c r="BC110" s="508">
        <f>_xll.qlIndexFixing($AC$5,AZ110,TRUE,_xll.ohTrigger(Trigger,Trigger3M))</f>
        <v>1.1698329244989327E-3</v>
      </c>
      <c r="BD110" s="508">
        <f>_xll.qlIndexFixing($BE$1,AZ110,TRUE,_xll.ohTrigger(Trigger,Trigger3M))</f>
        <v>-1.809306431594551E-4</v>
      </c>
    </row>
    <row r="111" spans="1:56" ht="11.25" customHeight="1" x14ac:dyDescent="0.25">
      <c r="AY111" s="507" t="s">
        <v>211</v>
      </c>
      <c r="AZ111" s="509">
        <f>_xll.qlInterestRateIndexFixingDate(Currency&amp;"ibor"&amp;Tenor,BA111,Trigger)</f>
        <v>42289</v>
      </c>
      <c r="BA111" s="509">
        <f>_xll.qlCalendarAdvance(Calendar,BA110,AY111,"f",,Trigger)</f>
        <v>42291</v>
      </c>
      <c r="BB111" s="509">
        <f>_xll.qlInterestRateIndexMaturity(Currency&amp;"ibor"&amp;Tenor,BA111,Trigger)</f>
        <v>42383</v>
      </c>
      <c r="BC111" s="508">
        <f>_xll.qlIndexFixing($AC$5,AZ111,TRUE,_xll.ohTrigger(Trigger,Trigger3M))</f>
        <v>1.1546100352723676E-3</v>
      </c>
      <c r="BD111" s="508">
        <f>_xll.qlIndexFixing($BE$1,AZ111,TRUE,_xll.ohTrigger(Trigger,Trigger3M))</f>
        <v>-1.7944225070147716E-4</v>
      </c>
    </row>
    <row r="112" spans="1:56" ht="11.25" customHeight="1" x14ac:dyDescent="0.25">
      <c r="AY112" s="507" t="s">
        <v>211</v>
      </c>
      <c r="AZ112" s="509">
        <f>_xll.qlInterestRateIndexFixingDate(Currency&amp;"ibor"&amp;Tenor,BA112,Trigger)</f>
        <v>42290</v>
      </c>
      <c r="BA112" s="509">
        <f>_xll.qlCalendarAdvance(Calendar,BA111,AY112,"f",,Trigger)</f>
        <v>42292</v>
      </c>
      <c r="BB112" s="509">
        <f>_xll.qlInterestRateIndexMaturity(Currency&amp;"ibor"&amp;Tenor,BA112,Trigger)</f>
        <v>42384</v>
      </c>
      <c r="BC112" s="508">
        <f>_xll.qlIndexFixing($AC$5,AZ112,TRUE,_xll.ohTrigger(Trigger,Trigger3M))</f>
        <v>1.1300780823711081E-3</v>
      </c>
      <c r="BD112" s="508">
        <f>_xll.qlIndexFixing($BE$1,AZ112,TRUE,_xll.ohTrigger(Trigger,Trigger3M))</f>
        <v>-1.7783198917474964E-4</v>
      </c>
    </row>
    <row r="113" spans="51:56" ht="11.25" customHeight="1" x14ac:dyDescent="0.25">
      <c r="AY113" s="507" t="s">
        <v>211</v>
      </c>
      <c r="AZ113" s="509">
        <f>_xll.qlInterestRateIndexFixingDate(Currency&amp;"ibor"&amp;Tenor,BA113,Trigger)</f>
        <v>42291</v>
      </c>
      <c r="BA113" s="509">
        <f>_xll.qlCalendarAdvance(Calendar,BA112,AY113,"f",,Trigger)</f>
        <v>42293</v>
      </c>
      <c r="BB113" s="509">
        <f>_xll.qlInterestRateIndexMaturity(Currency&amp;"ibor"&amp;Tenor,BA113,Trigger)</f>
        <v>42387</v>
      </c>
      <c r="BC113" s="508">
        <f>_xll.qlIndexFixing($AC$5,AZ113,TRUE,_xll.ohTrigger(Trigger,Trigger3M))</f>
        <v>1.0837881801648904E-3</v>
      </c>
      <c r="BD113" s="508">
        <f>_xll.qlIndexFixing($BE$1,AZ113,TRUE,_xll.ohTrigger(Trigger,Trigger3M))</f>
        <v>-1.7538748913533E-4</v>
      </c>
    </row>
    <row r="114" spans="51:56" ht="11.25" customHeight="1" x14ac:dyDescent="0.25">
      <c r="AY114" s="507" t="s">
        <v>211</v>
      </c>
      <c r="AZ114" s="509">
        <f>_xll.qlInterestRateIndexFixingDate(Currency&amp;"ibor"&amp;Tenor,BA114,Trigger)</f>
        <v>42292</v>
      </c>
      <c r="BA114" s="509">
        <f>_xll.qlCalendarAdvance(Calendar,BA113,AY114,"f",,Trigger)</f>
        <v>42296</v>
      </c>
      <c r="BB114" s="509">
        <f>_xll.qlInterestRateIndexMaturity(Currency&amp;"ibor"&amp;Tenor,BA114,Trigger)</f>
        <v>42388</v>
      </c>
      <c r="BC114" s="508">
        <f>_xll.qlIndexFixing($AC$5,AZ114,TRUE,_xll.ohTrigger(Trigger,Trigger3M))</f>
        <v>1.028776163796635E-3</v>
      </c>
      <c r="BD114" s="508">
        <f>_xll.qlIndexFixing($BE$1,AZ114,TRUE,_xll.ohTrigger(Trigger,Trigger3M))</f>
        <v>-1.7019836548202451E-4</v>
      </c>
    </row>
    <row r="115" spans="51:56" ht="11.25" customHeight="1" x14ac:dyDescent="0.25">
      <c r="AY115" s="507" t="s">
        <v>211</v>
      </c>
      <c r="AZ115" s="509">
        <f>_xll.qlInterestRateIndexFixingDate(Currency&amp;"ibor"&amp;Tenor,BA115,Trigger)</f>
        <v>42293</v>
      </c>
      <c r="BA115" s="509">
        <f>_xll.qlCalendarAdvance(Calendar,BA114,AY115,"f",,Trigger)</f>
        <v>42297</v>
      </c>
      <c r="BB115" s="509">
        <f>_xll.qlInterestRateIndexMaturity(Currency&amp;"ibor"&amp;Tenor,BA115,Trigger)</f>
        <v>42389</v>
      </c>
      <c r="BC115" s="508">
        <f>_xll.qlIndexFixing($AC$5,AZ115,TRUE,_xll.ohTrigger(Trigger,Trigger3M))</f>
        <v>1.0026571882281806E-3</v>
      </c>
      <c r="BD115" s="508">
        <f>_xll.qlIndexFixing($BE$1,AZ115,TRUE,_xll.ohTrigger(Trigger,Trigger3M))</f>
        <v>-1.6799887351998355E-4</v>
      </c>
    </row>
    <row r="116" spans="51:56" ht="11.25" customHeight="1" x14ac:dyDescent="0.25">
      <c r="AY116" s="507" t="s">
        <v>211</v>
      </c>
      <c r="AZ116" s="509">
        <f>_xll.qlInterestRateIndexFixingDate(Currency&amp;"ibor"&amp;Tenor,BA116,Trigger)</f>
        <v>42296</v>
      </c>
      <c r="BA116" s="509">
        <f>_xll.qlCalendarAdvance(Calendar,BA115,AY116,"f",,Trigger)</f>
        <v>42298</v>
      </c>
      <c r="BB116" s="509">
        <f>_xll.qlInterestRateIndexMaturity(Currency&amp;"ibor"&amp;Tenor,BA116,Trigger)</f>
        <v>42390</v>
      </c>
      <c r="BC116" s="508">
        <f>_xll.qlIndexFixing($AC$5,AZ116,TRUE,_xll.ohTrigger(Trigger,Trigger3M))</f>
        <v>9.7622082688467301E-4</v>
      </c>
      <c r="BD116" s="508">
        <f>_xll.qlIndexFixing($BE$1,AZ116,TRUE,_xll.ohTrigger(Trigger,Trigger3M))</f>
        <v>-1.6568598251908779E-4</v>
      </c>
    </row>
    <row r="117" spans="51:56" ht="11.25" customHeight="1" x14ac:dyDescent="0.25">
      <c r="AY117" s="507" t="s">
        <v>211</v>
      </c>
      <c r="AZ117" s="509">
        <f>_xll.qlInterestRateIndexFixingDate(Currency&amp;"ibor"&amp;Tenor,BA117,Trigger)</f>
        <v>42297</v>
      </c>
      <c r="BA117" s="509">
        <f>_xll.qlCalendarAdvance(Calendar,BA116,AY117,"f",,Trigger)</f>
        <v>42299</v>
      </c>
      <c r="BB117" s="509">
        <f>_xll.qlInterestRateIndexMaturity(Currency&amp;"ibor"&amp;Tenor,BA117,Trigger)</f>
        <v>42391</v>
      </c>
      <c r="BC117" s="508">
        <f>_xll.qlIndexFixing($AC$5,AZ117,TRUE,_xll.ohTrigger(Trigger,Trigger3M))</f>
        <v>9.4946708620096527E-4</v>
      </c>
      <c r="BD117" s="508">
        <f>_xll.qlIndexFixing($BE$1,AZ117,TRUE,_xll.ohTrigger(Trigger,Trigger3M))</f>
        <v>-1.6326131618485517E-4</v>
      </c>
    </row>
    <row r="118" spans="51:56" ht="11.25" customHeight="1" x14ac:dyDescent="0.25">
      <c r="AY118" s="507" t="s">
        <v>211</v>
      </c>
      <c r="AZ118" s="509">
        <f>_xll.qlInterestRateIndexFixingDate(Currency&amp;"ibor"&amp;Tenor,BA118,Trigger)</f>
        <v>42298</v>
      </c>
      <c r="BA118" s="509">
        <f>_xll.qlCalendarAdvance(Calendar,BA117,AY118,"f",,Trigger)</f>
        <v>42300</v>
      </c>
      <c r="BB118" s="509">
        <f>_xll.qlInterestRateIndexMaturity(Currency&amp;"ibor"&amp;Tenor,BA118,Trigger)</f>
        <v>42394</v>
      </c>
      <c r="BC118" s="508">
        <f>_xll.qlIndexFixing($AC$5,AZ118,TRUE,_xll.ohTrigger(Trigger,Trigger3M))</f>
        <v>9.0410058638018184E-4</v>
      </c>
      <c r="BD118" s="508">
        <f>_xll.qlIndexFixing($BE$1,AZ118,TRUE,_xll.ohTrigger(Trigger,Trigger3M))</f>
        <v>-1.5952744638174926E-4</v>
      </c>
    </row>
    <row r="119" spans="51:56" ht="11.25" customHeight="1" x14ac:dyDescent="0.25">
      <c r="AY119" s="507" t="s">
        <v>211</v>
      </c>
      <c r="AZ119" s="509">
        <f>_xll.qlInterestRateIndexFixingDate(Currency&amp;"ibor"&amp;Tenor,BA119,Trigger)</f>
        <v>42299</v>
      </c>
      <c r="BA119" s="509">
        <f>_xll.qlCalendarAdvance(Calendar,BA118,AY119,"f",,Trigger)</f>
        <v>42303</v>
      </c>
      <c r="BB119" s="509">
        <f>_xll.qlInterestRateIndexMaturity(Currency&amp;"ibor"&amp;Tenor,BA119,Trigger)</f>
        <v>42395</v>
      </c>
      <c r="BC119" s="508">
        <f>_xll.qlIndexFixing($AC$5,AZ119,TRUE,_xll.ohTrigger(Trigger,Trigger3M))</f>
        <v>8.3927846143730519E-4</v>
      </c>
      <c r="BD119" s="508">
        <f>_xll.qlIndexFixing($BE$1,AZ119,TRUE,_xll.ohTrigger(Trigger,Trigger3M))</f>
        <v>-1.5247949209827523E-4</v>
      </c>
    </row>
    <row r="120" spans="51:56" ht="11.25" customHeight="1" x14ac:dyDescent="0.25">
      <c r="AY120" s="507" t="s">
        <v>211</v>
      </c>
      <c r="AZ120" s="509">
        <f>_xll.qlInterestRateIndexFixingDate(Currency&amp;"ibor"&amp;Tenor,BA120,Trigger)</f>
        <v>42300</v>
      </c>
      <c r="BA120" s="509">
        <f>_xll.qlCalendarAdvance(Calendar,BA119,AY120,"f",,Trigger)</f>
        <v>42304</v>
      </c>
      <c r="BB120" s="509">
        <f>_xll.qlInterestRateIndexMaturity(Currency&amp;"ibor"&amp;Tenor,BA120,Trigger)</f>
        <v>42396</v>
      </c>
      <c r="BC120" s="508">
        <f>_xll.qlIndexFixing($AC$5,AZ120,TRUE,_xll.ohTrigger(Trigger,Trigger3M))</f>
        <v>8.1093792325758829E-4</v>
      </c>
      <c r="BD120" s="508">
        <f>_xll.qlIndexFixing($BE$1,AZ120,TRUE,_xll.ohTrigger(Trigger,Trigger3M))</f>
        <v>-1.4952242514523401E-4</v>
      </c>
    </row>
    <row r="121" spans="51:56" ht="11.25" customHeight="1" x14ac:dyDescent="0.25">
      <c r="AY121" s="507" t="s">
        <v>211</v>
      </c>
      <c r="AZ121" s="509">
        <f>_xll.qlInterestRateIndexFixingDate(Currency&amp;"ibor"&amp;Tenor,BA121,Trigger)</f>
        <v>42303</v>
      </c>
      <c r="BA121" s="509">
        <f>_xll.qlCalendarAdvance(Calendar,BA120,AY121,"f",,Trigger)</f>
        <v>42305</v>
      </c>
      <c r="BB121" s="509">
        <f>_xll.qlInterestRateIndexMaturity(Currency&amp;"ibor"&amp;Tenor,BA121,Trigger)</f>
        <v>42397</v>
      </c>
      <c r="BC121" s="508">
        <f>_xll.qlIndexFixing($AC$5,AZ121,TRUE,_xll.ohTrigger(Trigger,Trigger3M))</f>
        <v>7.8228004595854133E-4</v>
      </c>
      <c r="BD121" s="508">
        <f>_xll.qlIndexFixing($BE$1,AZ121,TRUE,_xll.ohTrigger(Trigger,Trigger3M))</f>
        <v>-1.4646459737337373E-4</v>
      </c>
    </row>
    <row r="122" spans="51:56" ht="11.25" customHeight="1" x14ac:dyDescent="0.25">
      <c r="AY122" s="507" t="s">
        <v>211</v>
      </c>
      <c r="AZ122" s="509">
        <f>_xll.qlInterestRateIndexFixingDate(Currency&amp;"ibor"&amp;Tenor,BA122,Trigger)</f>
        <v>42304</v>
      </c>
      <c r="BA122" s="509">
        <f>_xll.qlCalendarAdvance(Calendar,BA121,AY122,"f",,Trigger)</f>
        <v>42306</v>
      </c>
      <c r="BB122" s="509">
        <f>_xll.qlInterestRateIndexMaturity(Currency&amp;"ibor"&amp;Tenor,BA122,Trigger)</f>
        <v>42398</v>
      </c>
      <c r="BC122" s="508">
        <f>_xll.qlIndexFixing($AC$5,AZ122,TRUE,_xll.ohTrigger(Trigger,Trigger3M))</f>
        <v>7.53304836516323E-4</v>
      </c>
      <c r="BD122" s="508">
        <f>_xll.qlIndexFixing($BE$1,AZ122,TRUE,_xll.ohTrigger(Trigger,Trigger3M))</f>
        <v>-1.4330805658722907E-4</v>
      </c>
    </row>
    <row r="123" spans="51:56" ht="11.25" customHeight="1" x14ac:dyDescent="0.25">
      <c r="AY123" s="507" t="s">
        <v>211</v>
      </c>
      <c r="AZ123" s="509">
        <f>_xll.qlInterestRateIndexFixingDate(Currency&amp;"ibor"&amp;Tenor,BA123,Trigger)</f>
        <v>42305</v>
      </c>
      <c r="BA123" s="509">
        <f>_xll.qlCalendarAdvance(Calendar,BA122,AY123,"f",,Trigger)</f>
        <v>42307</v>
      </c>
      <c r="BB123" s="509">
        <f>_xll.qlInterestRateIndexMaturity(Currency&amp;"ibor"&amp;Tenor,BA123,Trigger)</f>
        <v>42398</v>
      </c>
      <c r="BC123" s="508">
        <f>_xll.qlIndexFixing($AC$5,AZ123,TRUE,_xll.ohTrigger(Trigger,Trigger3M))</f>
        <v>7.3158379890696343E-4</v>
      </c>
      <c r="BD123" s="508">
        <f>_xll.qlIndexFixing($BE$1,AZ123,TRUE,_xll.ohTrigger(Trigger,Trigger3M))</f>
        <v>-1.4075622115905029E-4</v>
      </c>
    </row>
    <row r="124" spans="51:56" ht="11.25" customHeight="1" x14ac:dyDescent="0.25">
      <c r="AY124" s="507" t="s">
        <v>211</v>
      </c>
      <c r="AZ124" s="509">
        <f>_xll.qlInterestRateIndexFixingDate(Currency&amp;"ibor"&amp;Tenor,BA124,Trigger)</f>
        <v>42306</v>
      </c>
      <c r="BA124" s="509">
        <f>_xll.qlCalendarAdvance(Calendar,BA123,AY124,"f",,Trigger)</f>
        <v>42310</v>
      </c>
      <c r="BB124" s="509">
        <f>_xll.qlInterestRateIndexMaturity(Currency&amp;"ibor"&amp;Tenor,BA124,Trigger)</f>
        <v>42402</v>
      </c>
      <c r="BC124" s="508">
        <f>_xll.qlIndexFixing($AC$5,AZ124,TRUE,_xll.ohTrigger(Trigger,Trigger3M))</f>
        <v>6.3423081947853956E-4</v>
      </c>
      <c r="BD124" s="508">
        <f>_xll.qlIndexFixing($BE$1,AZ124,TRUE,_xll.ohTrigger(Trigger,Trigger3M))</f>
        <v>-1.966490931640856E-4</v>
      </c>
    </row>
    <row r="125" spans="51:56" ht="11.25" customHeight="1" x14ac:dyDescent="0.25">
      <c r="AY125" s="507" t="s">
        <v>211</v>
      </c>
      <c r="AZ125" s="509">
        <f>_xll.qlInterestRateIndexFixingDate(Currency&amp;"ibor"&amp;Tenor,BA125,Trigger)</f>
        <v>42307</v>
      </c>
      <c r="BA125" s="509">
        <f>_xll.qlCalendarAdvance(Calendar,BA124,AY125,"f",,Trigger)</f>
        <v>42311</v>
      </c>
      <c r="BB125" s="509">
        <f>_xll.qlInterestRateIndexMaturity(Currency&amp;"ibor"&amp;Tenor,BA125,Trigger)</f>
        <v>42403</v>
      </c>
      <c r="BC125" s="508">
        <f>_xll.qlIndexFixing($AC$5,AZ125,TRUE,_xll.ohTrigger(Trigger,Trigger3M))</f>
        <v>6.0366905662332672E-4</v>
      </c>
      <c r="BD125" s="508">
        <f>_xll.qlIndexFixing($BE$1,AZ125,TRUE,_xll.ohTrigger(Trigger,Trigger3M))</f>
        <v>-1.9303188683092806E-4</v>
      </c>
    </row>
    <row r="126" spans="51:56" ht="11.25" customHeight="1" x14ac:dyDescent="0.25">
      <c r="AY126" s="507" t="s">
        <v>211</v>
      </c>
      <c r="AZ126" s="509">
        <f>_xll.qlInterestRateIndexFixingDate(Currency&amp;"ibor"&amp;Tenor,BA126,Trigger)</f>
        <v>42310</v>
      </c>
      <c r="BA126" s="509">
        <f>_xll.qlCalendarAdvance(Calendar,BA125,AY126,"f",,Trigger)</f>
        <v>42312</v>
      </c>
      <c r="BB126" s="509">
        <f>_xll.qlInterestRateIndexMaturity(Currency&amp;"ibor"&amp;Tenor,BA126,Trigger)</f>
        <v>42404</v>
      </c>
      <c r="BC126" s="508">
        <f>_xll.qlIndexFixing($AC$5,AZ126,TRUE,_xll.ohTrigger(Trigger,Trigger3M))</f>
        <v>5.7279000508756741E-4</v>
      </c>
      <c r="BD126" s="508">
        <f>_xll.qlIndexFixing($BE$1,AZ126,TRUE,_xll.ohTrigger(Trigger,Trigger3M))</f>
        <v>-1.8932952814086575E-4</v>
      </c>
    </row>
    <row r="127" spans="51:56" ht="11.25" customHeight="1" x14ac:dyDescent="0.25">
      <c r="AY127" s="507" t="s">
        <v>211</v>
      </c>
      <c r="AZ127" s="509">
        <f>_xll.qlInterestRateIndexFixingDate(Currency&amp;"ibor"&amp;Tenor,BA127,Trigger)</f>
        <v>42311</v>
      </c>
      <c r="BA127" s="509">
        <f>_xll.qlCalendarAdvance(Calendar,BA126,AY127,"f",,Trigger)</f>
        <v>42313</v>
      </c>
      <c r="BB127" s="509">
        <f>_xll.qlInterestRateIndexMaturity(Currency&amp;"ibor"&amp;Tenor,BA127,Trigger)</f>
        <v>42405</v>
      </c>
      <c r="BC127" s="508">
        <f>_xll.qlIndexFixing($AC$5,AZ127,TRUE,_xll.ohTrigger(Trigger,Trigger3M))</f>
        <v>5.4159367238525104E-4</v>
      </c>
      <c r="BD127" s="508">
        <f>_xll.qlIndexFixing($BE$1,AZ127,TRUE,_xll.ohTrigger(Trigger,Trigger3M))</f>
        <v>-1.8554448899049913E-4</v>
      </c>
    </row>
    <row r="128" spans="51:56" ht="11.25" customHeight="1" x14ac:dyDescent="0.25">
      <c r="AY128" s="507" t="s">
        <v>211</v>
      </c>
      <c r="AZ128" s="509">
        <f>_xll.qlInterestRateIndexFixingDate(Currency&amp;"ibor"&amp;Tenor,BA128,Trigger)</f>
        <v>42312</v>
      </c>
      <c r="BA128" s="509">
        <f>_xll.qlCalendarAdvance(Calendar,BA127,AY128,"f",,Trigger)</f>
        <v>42314</v>
      </c>
      <c r="BB128" s="509">
        <f>_xll.qlInterestRateIndexMaturity(Currency&amp;"ibor"&amp;Tenor,BA128,Trigger)</f>
        <v>42408</v>
      </c>
      <c r="BC128" s="508">
        <f>_xll.qlIndexFixing($AC$5,AZ128,TRUE,_xll.ohTrigger(Trigger,Trigger3M))</f>
        <v>4.9906774558748374E-4</v>
      </c>
      <c r="BD128" s="508">
        <f>_xll.qlIndexFixing($BE$1,AZ128,TRUE,_xll.ohTrigger(Trigger,Trigger3M))</f>
        <v>-1.7859521899663648E-4</v>
      </c>
    </row>
    <row r="129" spans="51:56" ht="11.25" customHeight="1" x14ac:dyDescent="0.25">
      <c r="AY129" s="507" t="s">
        <v>211</v>
      </c>
      <c r="AZ129" s="509">
        <f>_xll.qlInterestRateIndexFixingDate(Currency&amp;"ibor"&amp;Tenor,BA129,Trigger)</f>
        <v>42313</v>
      </c>
      <c r="BA129" s="509">
        <f>_xll.qlCalendarAdvance(Calendar,BA128,AY129,"f",,Trigger)</f>
        <v>42317</v>
      </c>
      <c r="BB129" s="509">
        <f>_xll.qlInterestRateIndexMaturity(Currency&amp;"ibor"&amp;Tenor,BA129,Trigger)</f>
        <v>42409</v>
      </c>
      <c r="BC129" s="508">
        <f>_xll.qlIndexFixing($AC$5,AZ129,TRUE,_xll.ohTrigger(Trigger,Trigger3M))</f>
        <v>4.1363568289499579E-4</v>
      </c>
      <c r="BD129" s="508">
        <f>_xll.qlIndexFixing($BE$1,AZ129,TRUE,_xll.ohTrigger(Trigger,Trigger3M))</f>
        <v>-1.6962908645289039E-4</v>
      </c>
    </row>
    <row r="130" spans="51:56" ht="11.25" customHeight="1" x14ac:dyDescent="0.25">
      <c r="AY130" s="507" t="s">
        <v>211</v>
      </c>
      <c r="AZ130" s="509">
        <f>_xll.qlInterestRateIndexFixingDate(Currency&amp;"ibor"&amp;Tenor,BA130,Trigger)</f>
        <v>42314</v>
      </c>
      <c r="BA130" s="509">
        <f>_xll.qlCalendarAdvance(Calendar,BA129,AY130,"f",,Trigger)</f>
        <v>42318</v>
      </c>
      <c r="BB130" s="509">
        <f>_xll.qlInterestRateIndexMaturity(Currency&amp;"ibor"&amp;Tenor,BA130,Trigger)</f>
        <v>42410</v>
      </c>
      <c r="BC130" s="508">
        <f>_xll.qlIndexFixing($AC$5,AZ130,TRUE,_xll.ohTrigger(Trigger,Trigger3M))</f>
        <v>3.8085305977365934E-4</v>
      </c>
      <c r="BD130" s="508">
        <f>_xll.qlIndexFixing($BE$1,AZ130,TRUE,_xll.ohTrigger(Trigger,Trigger3M))</f>
        <v>-1.6546984420401611E-4</v>
      </c>
    </row>
    <row r="131" spans="51:56" ht="11.25" customHeight="1" x14ac:dyDescent="0.25">
      <c r="AY131" s="507" t="s">
        <v>211</v>
      </c>
      <c r="AZ131" s="509">
        <f>_xll.qlInterestRateIndexFixingDate(Currency&amp;"ibor"&amp;Tenor,BA131,Trigger)</f>
        <v>42317</v>
      </c>
      <c r="BA131" s="509">
        <f>_xll.qlCalendarAdvance(Calendar,BA130,AY131,"f",,Trigger)</f>
        <v>42319</v>
      </c>
      <c r="BB131" s="509">
        <f>_xll.qlInterestRateIndexMaturity(Currency&amp;"ibor"&amp;Tenor,BA131,Trigger)</f>
        <v>42411</v>
      </c>
      <c r="BC131" s="508">
        <f>_xll.qlIndexFixing($AC$5,AZ131,TRUE,_xll.ohTrigger(Trigger,Trigger3M))</f>
        <v>3.4775320219014523E-4</v>
      </c>
      <c r="BD131" s="508">
        <f>_xll.qlIndexFixing($BE$1,AZ131,TRUE,_xll.ohTrigger(Trigger,Trigger3M))</f>
        <v>-1.6124402534309237E-4</v>
      </c>
    </row>
    <row r="132" spans="51:56" ht="11.25" customHeight="1" x14ac:dyDescent="0.25">
      <c r="AY132" s="507" t="s">
        <v>211</v>
      </c>
      <c r="AZ132" s="509">
        <f>_xll.qlInterestRateIndexFixingDate(Currency&amp;"ibor"&amp;Tenor,BA132,Trigger)</f>
        <v>42318</v>
      </c>
      <c r="BA132" s="509">
        <f>_xll.qlCalendarAdvance(Calendar,BA131,AY132,"f",,Trigger)</f>
        <v>42320</v>
      </c>
      <c r="BB132" s="509">
        <f>_xll.qlInterestRateIndexMaturity(Currency&amp;"ibor"&amp;Tenor,BA132,Trigger)</f>
        <v>42412</v>
      </c>
      <c r="BC132" s="508">
        <f>_xll.qlIndexFixing($AC$5,AZ132,TRUE,_xll.ohTrigger(Trigger,Trigger3M))</f>
        <v>3.1433611819974911E-4</v>
      </c>
      <c r="BD132" s="508">
        <f>_xll.qlIndexFixing($BE$1,AZ132,TRUE,_xll.ohTrigger(Trigger,Trigger3M))</f>
        <v>-1.5695452593133614E-4</v>
      </c>
    </row>
    <row r="133" spans="51:56" ht="11.25" customHeight="1" x14ac:dyDescent="0.25">
      <c r="AY133" s="507" t="s">
        <v>211</v>
      </c>
      <c r="AZ133" s="509">
        <f>_xll.qlInterestRateIndexFixingDate(Currency&amp;"ibor"&amp;Tenor,BA133,Trigger)</f>
        <v>42319</v>
      </c>
      <c r="BA133" s="509">
        <f>_xll.qlCalendarAdvance(Calendar,BA132,AY133,"f",,Trigger)</f>
        <v>42321</v>
      </c>
      <c r="BB133" s="509">
        <f>_xll.qlInterestRateIndexMaturity(Currency&amp;"ibor"&amp;Tenor,BA133,Trigger)</f>
        <v>42415</v>
      </c>
      <c r="BC133" s="508">
        <f>_xll.qlIndexFixing($AC$5,AZ133,TRUE,_xll.ohTrigger(Trigger,Trigger3M))</f>
        <v>2.7372732813582367E-4</v>
      </c>
      <c r="BD133" s="508">
        <f>_xll.qlIndexFixing($BE$1,AZ133,TRUE,_xll.ohTrigger(Trigger,Trigger3M))</f>
        <v>-1.4953645162767945E-4</v>
      </c>
    </row>
    <row r="134" spans="51:56" ht="11.25" customHeight="1" x14ac:dyDescent="0.25">
      <c r="AY134" s="507" t="s">
        <v>211</v>
      </c>
      <c r="AZ134" s="509">
        <f>_xll.qlInterestRateIndexFixingDate(Currency&amp;"ibor"&amp;Tenor,BA134,Trigger)</f>
        <v>42320</v>
      </c>
      <c r="BA134" s="509">
        <f>_xll.qlCalendarAdvance(Calendar,BA133,AY134,"f",,Trigger)</f>
        <v>42324</v>
      </c>
      <c r="BB134" s="509">
        <f>_xll.qlInterestRateIndexMaturity(Currency&amp;"ibor"&amp;Tenor,BA134,Trigger)</f>
        <v>42416</v>
      </c>
      <c r="BC134" s="508">
        <f>_xll.qlIndexFixing($AC$5,AZ134,TRUE,_xll.ohTrigger(Trigger,Trigger3M))</f>
        <v>1.7749568195137556E-4</v>
      </c>
      <c r="BD134" s="508">
        <f>_xll.qlIndexFixing($BE$1,AZ134,TRUE,_xll.ohTrigger(Trigger,Trigger3M))</f>
        <v>-1.3921976498284481E-4</v>
      </c>
    </row>
    <row r="135" spans="51:56" ht="11.25" customHeight="1" x14ac:dyDescent="0.25">
      <c r="AY135" s="507" t="s">
        <v>211</v>
      </c>
      <c r="AZ135" s="509">
        <f>_xll.qlInterestRateIndexFixingDate(Currency&amp;"ibor"&amp;Tenor,BA135,Trigger)</f>
        <v>42321</v>
      </c>
      <c r="BA135" s="509">
        <f>_xll.qlCalendarAdvance(Calendar,BA134,AY135,"f",,Trigger)</f>
        <v>42325</v>
      </c>
      <c r="BB135" s="509">
        <f>_xll.qlInterestRateIndexMaturity(Currency&amp;"ibor"&amp;Tenor,BA135,Trigger)</f>
        <v>42417</v>
      </c>
      <c r="BC135" s="508">
        <f>_xll.qlIndexFixing($AC$5,AZ135,TRUE,_xll.ohTrigger(Trigger,Trigger3M))</f>
        <v>1.724957373425996E-4</v>
      </c>
      <c r="BD135" s="508">
        <f>_xll.qlIndexFixing($BE$1,AZ135,TRUE,_xll.ohTrigger(Trigger,Trigger3M))</f>
        <v>-1.3465742471943776E-4</v>
      </c>
    </row>
    <row r="136" spans="51:56" ht="11.25" customHeight="1" x14ac:dyDescent="0.25">
      <c r="AY136" s="507" t="s">
        <v>211</v>
      </c>
      <c r="AZ136" s="509">
        <f>_xll.qlInterestRateIndexFixingDate(Currency&amp;"ibor"&amp;Tenor,BA136,Trigger)</f>
        <v>42324</v>
      </c>
      <c r="BA136" s="509">
        <f>_xll.qlCalendarAdvance(Calendar,BA135,AY136,"f",,Trigger)</f>
        <v>42326</v>
      </c>
      <c r="BB136" s="509">
        <f>_xll.qlInterestRateIndexMaturity(Currency&amp;"ibor"&amp;Tenor,BA136,Trigger)</f>
        <v>42418</v>
      </c>
      <c r="BC136" s="508">
        <f>_xll.qlIndexFixing($AC$5,AZ136,TRUE,_xll.ohTrigger(Trigger,Trigger3M))</f>
        <v>1.674957991217573E-4</v>
      </c>
      <c r="BD136" s="508">
        <f>_xll.qlIndexFixing($BE$1,AZ136,TRUE,_xll.ohTrigger(Trigger,Trigger3M))</f>
        <v>-1.3005005287235134E-4</v>
      </c>
    </row>
    <row r="137" spans="51:56" ht="11.25" customHeight="1" x14ac:dyDescent="0.25">
      <c r="AY137" s="507" t="s">
        <v>211</v>
      </c>
      <c r="AZ137" s="509">
        <f>_xll.qlInterestRateIndexFixingDate(Currency&amp;"ibor"&amp;Tenor,BA137,Trigger)</f>
        <v>42325</v>
      </c>
      <c r="BA137" s="509">
        <f>_xll.qlCalendarAdvance(Calendar,BA136,AY137,"f",,Trigger)</f>
        <v>42327</v>
      </c>
      <c r="BB137" s="509">
        <f>_xll.qlInterestRateIndexMaturity(Currency&amp;"ibor"&amp;Tenor,BA137,Trigger)</f>
        <v>42419</v>
      </c>
      <c r="BC137" s="508">
        <f>_xll.qlIndexFixing($AC$5,AZ137,TRUE,_xll.ohTrigger(Trigger,Trigger3M))</f>
        <v>1.6249586728971752E-4</v>
      </c>
      <c r="BD137" s="508">
        <f>_xll.qlIndexFixing($BE$1,AZ137,TRUE,_xll.ohTrigger(Trigger,Trigger3M))</f>
        <v>-1.2540096970782146E-4</v>
      </c>
    </row>
    <row r="138" spans="51:56" ht="11.25" customHeight="1" x14ac:dyDescent="0.25">
      <c r="AY138" s="507" t="s">
        <v>211</v>
      </c>
      <c r="AZ138" s="509">
        <f>_xll.qlInterestRateIndexFixingDate(Currency&amp;"ibor"&amp;Tenor,BA138,Trigger)</f>
        <v>42326</v>
      </c>
      <c r="BA138" s="509">
        <f>_xll.qlCalendarAdvance(Calendar,BA137,AY138,"f",,Trigger)</f>
        <v>42328</v>
      </c>
      <c r="BB138" s="509">
        <f>_xll.qlInterestRateIndexMaturity(Currency&amp;"ibor"&amp;Tenor,BA138,Trigger)</f>
        <v>42422</v>
      </c>
      <c r="BC138" s="508">
        <f>_xll.qlIndexFixing($AC$5,AZ138,TRUE,_xll.ohTrigger(Trigger,Trigger3M))</f>
        <v>1.5249608738670268E-4</v>
      </c>
      <c r="BD138" s="508">
        <f>_xll.qlIndexFixing($BE$1,AZ138,TRUE,_xll.ohTrigger(Trigger,Trigger3M))</f>
        <v>-1.1781607315911814E-4</v>
      </c>
    </row>
    <row r="139" spans="51:56" ht="11.25" customHeight="1" x14ac:dyDescent="0.25">
      <c r="AY139" s="507" t="s">
        <v>211</v>
      </c>
      <c r="AZ139" s="509">
        <f>_xll.qlInterestRateIndexFixingDate(Currency&amp;"ibor"&amp;Tenor,BA139,Trigger)</f>
        <v>42327</v>
      </c>
      <c r="BA139" s="509">
        <f>_xll.qlCalendarAdvance(Calendar,BA138,AY139,"f",,Trigger)</f>
        <v>42331</v>
      </c>
      <c r="BB139" s="509">
        <f>_xll.qlInterestRateIndexMaturity(Currency&amp;"ibor"&amp;Tenor,BA139,Trigger)</f>
        <v>42423</v>
      </c>
      <c r="BC139" s="508">
        <f>_xll.qlIndexFixing($AC$5,AZ139,TRUE,_xll.ohTrigger(Trigger,Trigger3M))</f>
        <v>1.4249620384437054E-4</v>
      </c>
      <c r="BD139" s="508">
        <f>_xll.qlIndexFixing($BE$1,AZ139,TRUE,_xll.ohTrigger(Trigger,Trigger3M))</f>
        <v>-1.0645605037278681E-4</v>
      </c>
    </row>
    <row r="140" spans="51:56" ht="11.25" customHeight="1" x14ac:dyDescent="0.25">
      <c r="AY140" s="507" t="s">
        <v>211</v>
      </c>
      <c r="AZ140" s="509">
        <f>_xll.qlInterestRateIndexFixingDate(Currency&amp;"ibor"&amp;Tenor,BA140,Trigger)</f>
        <v>42328</v>
      </c>
      <c r="BA140" s="509">
        <f>_xll.qlCalendarAdvance(Calendar,BA139,AY140,"f",,Trigger)</f>
        <v>42332</v>
      </c>
      <c r="BB140" s="509">
        <f>_xll.qlInterestRateIndexMaturity(Currency&amp;"ibor"&amp;Tenor,BA140,Trigger)</f>
        <v>42424</v>
      </c>
      <c r="BC140" s="508">
        <f>_xll.qlIndexFixing($AC$5,AZ140,TRUE,_xll.ohTrigger(Trigger,Trigger3M))</f>
        <v>1.3749630395460571E-4</v>
      </c>
      <c r="BD140" s="508">
        <f>_xll.qlIndexFixing($BE$1,AZ140,TRUE,_xll.ohTrigger(Trigger,Trigger3M))</f>
        <v>-1.0165033579085551E-4</v>
      </c>
    </row>
    <row r="141" spans="51:56" ht="11.25" customHeight="1" x14ac:dyDescent="0.25">
      <c r="AY141" s="507" t="s">
        <v>211</v>
      </c>
      <c r="AZ141" s="509">
        <f>_xll.qlInterestRateIndexFixingDate(Currency&amp;"ibor"&amp;Tenor,BA141,Trigger)</f>
        <v>42331</v>
      </c>
      <c r="BA141" s="509">
        <f>_xll.qlCalendarAdvance(Calendar,BA140,AY141,"f",,Trigger)</f>
        <v>42333</v>
      </c>
      <c r="BB141" s="509">
        <f>_xll.qlInterestRateIndexMaturity(Currency&amp;"ibor"&amp;Tenor,BA141,Trigger)</f>
        <v>42425</v>
      </c>
      <c r="BC141" s="508">
        <f>_xll.qlIndexFixing($AC$5,AZ141,TRUE,_xll.ohTrigger(Trigger,Trigger3M))</f>
        <v>1.3249641045190563E-4</v>
      </c>
      <c r="BD141" s="508">
        <f>_xll.qlIndexFixing($BE$1,AZ141,TRUE,_xll.ohTrigger(Trigger,Trigger3M))</f>
        <v>-9.6824104199528421E-5</v>
      </c>
    </row>
    <row r="142" spans="51:56" ht="11.25" customHeight="1" x14ac:dyDescent="0.25">
      <c r="AY142" s="507" t="s">
        <v>211</v>
      </c>
      <c r="AZ142" s="509">
        <f>_xll.qlInterestRateIndexFixingDate(Currency&amp;"ibor"&amp;Tenor,BA142,Trigger)</f>
        <v>42332</v>
      </c>
      <c r="BA142" s="509">
        <f>_xll.qlCalendarAdvance(Calendar,BA141,AY142,"f",,Trigger)</f>
        <v>42334</v>
      </c>
      <c r="BB142" s="509">
        <f>_xll.qlInterestRateIndexMaturity(Currency&amp;"ibor"&amp;Tenor,BA142,Trigger)</f>
        <v>42426</v>
      </c>
      <c r="BC142" s="508">
        <f>_xll.qlIndexFixing($AC$5,AZ142,TRUE,_xll.ohTrigger(Trigger,Trigger3M))</f>
        <v>1.2749652333887695E-4</v>
      </c>
      <c r="BD142" s="508">
        <f>_xll.qlIndexFixing($BE$1,AZ142,TRUE,_xll.ohTrigger(Trigger,Trigger3M))</f>
        <v>-9.1981100108725101E-5</v>
      </c>
    </row>
    <row r="143" spans="51:56" ht="11.25" customHeight="1" x14ac:dyDescent="0.25">
      <c r="AY143" s="507" t="s">
        <v>211</v>
      </c>
      <c r="AZ143" s="509">
        <f>_xll.qlInterestRateIndexFixingDate(Currency&amp;"ibor"&amp;Tenor,BA143,Trigger)</f>
        <v>42333</v>
      </c>
      <c r="BA143" s="509">
        <f>_xll.qlCalendarAdvance(Calendar,BA142,AY143,"f",,Trigger)</f>
        <v>42335</v>
      </c>
      <c r="BB143" s="509">
        <f>_xll.qlInterestRateIndexMaturity(Currency&amp;"ibor"&amp;Tenor,BA143,Trigger)</f>
        <v>42429</v>
      </c>
      <c r="BC143" s="508">
        <f>_xll.qlIndexFixing($AC$5,AZ143,TRUE,_xll.ohTrigger(Trigger,Trigger3M))</f>
        <v>1.1749680662548215E-4</v>
      </c>
      <c r="BD143" s="508">
        <f>_xll.qlIndexFixing($BE$1,AZ143,TRUE,_xll.ohTrigger(Trigger,Trigger3M))</f>
        <v>-8.454044323400088E-5</v>
      </c>
    </row>
    <row r="144" spans="51:56" ht="11.25" customHeight="1" x14ac:dyDescent="0.25">
      <c r="AY144" s="507" t="s">
        <v>211</v>
      </c>
      <c r="AZ144" s="509">
        <f>_xll.qlInterestRateIndexFixingDate(Currency&amp;"ibor"&amp;Tenor,BA144,Trigger)</f>
        <v>42334</v>
      </c>
      <c r="BA144" s="509">
        <f>_xll.qlCalendarAdvance(Calendar,BA143,AY144,"f",,Trigger)</f>
        <v>42338</v>
      </c>
      <c r="BB144" s="509">
        <f>_xll.qlInterestRateIndexMaturity(Currency&amp;"ibor"&amp;Tenor,BA144,Trigger)</f>
        <v>42429</v>
      </c>
      <c r="BC144" s="508">
        <f>_xll.qlIndexFixing($AC$5,AZ144,TRUE,_xll.ohTrigger(Trigger,Trigger3M))</f>
        <v>1.0999695194603286E-4</v>
      </c>
      <c r="BD144" s="508">
        <f>_xll.qlIndexFixing($BE$1,AZ144,TRUE,_xll.ohTrigger(Trigger,Trigger3M))</f>
        <v>-7.3729695901548028E-5</v>
      </c>
    </row>
    <row r="145" spans="51:56" ht="11.25" customHeight="1" x14ac:dyDescent="0.25">
      <c r="AY145" s="507" t="s">
        <v>211</v>
      </c>
      <c r="AZ145" s="509">
        <f>_xll.qlInterestRateIndexFixingDate(Currency&amp;"ibor"&amp;Tenor,BA145,Trigger)</f>
        <v>42335</v>
      </c>
      <c r="BA145" s="509">
        <f>_xll.qlCalendarAdvance(Calendar,BA144,AY145,"f",,Trigger)</f>
        <v>42339</v>
      </c>
      <c r="BB145" s="509">
        <f>_xll.qlInterestRateIndexMaturity(Currency&amp;"ibor"&amp;Tenor,BA145,Trigger)</f>
        <v>42430</v>
      </c>
      <c r="BC145" s="508">
        <f>_xll.qlIndexFixing($AC$5,AZ145,TRUE,_xll.ohTrigger(Trigger,Trigger3M))</f>
        <v>1.0499709507289506E-4</v>
      </c>
      <c r="BD145" s="508">
        <f>_xll.qlIndexFixing($BE$1,AZ145,TRUE,_xll.ohTrigger(Trigger,Trigger3M))</f>
        <v>-9.5335640948690154E-5</v>
      </c>
    </row>
    <row r="146" spans="51:56" ht="11.25" customHeight="1" x14ac:dyDescent="0.25">
      <c r="AY146" s="507" t="s">
        <v>211</v>
      </c>
      <c r="AZ146" s="509">
        <f>_xll.qlInterestRateIndexFixingDate(Currency&amp;"ibor"&amp;Tenor,BA146,Trigger)</f>
        <v>42338</v>
      </c>
      <c r="BA146" s="509">
        <f>_xll.qlCalendarAdvance(Calendar,BA145,AY146,"f",,Trigger)</f>
        <v>42340</v>
      </c>
      <c r="BB146" s="509">
        <f>_xll.qlInterestRateIndexMaturity(Currency&amp;"ibor"&amp;Tenor,BA146,Trigger)</f>
        <v>42431</v>
      </c>
      <c r="BC146" s="508">
        <f>_xll.qlIndexFixing($AC$5,AZ146,TRUE,_xll.ohTrigger(Trigger,Trigger3M))</f>
        <v>9.9997244519097907E-5</v>
      </c>
      <c r="BD146" s="508">
        <f>_xll.qlIndexFixing($BE$1,AZ146,TRUE,_xll.ohTrigger(Trigger,Trigger3M))</f>
        <v>-9.0442245829690045E-5</v>
      </c>
    </row>
    <row r="147" spans="51:56" ht="11.25" customHeight="1" x14ac:dyDescent="0.25">
      <c r="AY147" s="507" t="s">
        <v>211</v>
      </c>
      <c r="AZ147" s="509">
        <f>_xll.qlInterestRateIndexFixingDate(Currency&amp;"ibor"&amp;Tenor,BA147,Trigger)</f>
        <v>42339</v>
      </c>
      <c r="BA147" s="509">
        <f>_xll.qlCalendarAdvance(Calendar,BA146,AY147,"f",,Trigger)</f>
        <v>42341</v>
      </c>
      <c r="BB147" s="509">
        <f>_xll.qlInterestRateIndexMaturity(Currency&amp;"ibor"&amp;Tenor,BA147,Trigger)</f>
        <v>42432</v>
      </c>
      <c r="BC147" s="508">
        <f>_xll.qlIndexFixing($AC$5,AZ147,TRUE,_xll.ohTrigger(Trigger,Trigger3M))</f>
        <v>9.4997400283763003E-5</v>
      </c>
      <c r="BD147" s="508">
        <f>_xll.qlIndexFixing($BE$1,AZ147,TRUE,_xll.ohTrigger(Trigger,Trigger3M))</f>
        <v>-8.5558797539105812E-5</v>
      </c>
    </row>
    <row r="148" spans="51:56" ht="11.25" customHeight="1" x14ac:dyDescent="0.25">
      <c r="AY148" s="507" t="s">
        <v>211</v>
      </c>
      <c r="AZ148" s="509">
        <f>_xll.qlInterestRateIndexFixingDate(Currency&amp;"ibor"&amp;Tenor,BA148,Trigger)</f>
        <v>42340</v>
      </c>
      <c r="BA148" s="509">
        <f>_xll.qlCalendarAdvance(Calendar,BA147,AY148,"f",,Trigger)</f>
        <v>42342</v>
      </c>
      <c r="BB148" s="509">
        <f>_xll.qlInterestRateIndexMaturity(Currency&amp;"ibor"&amp;Tenor,BA148,Trigger)</f>
        <v>42433</v>
      </c>
      <c r="BC148" s="508">
        <f>_xll.qlIndexFixing($AC$5,AZ148,TRUE,_xll.ohTrigger(Trigger,Trigger3M))</f>
        <v>8.9997562367768739E-5</v>
      </c>
      <c r="BD148" s="508">
        <f>_xll.qlIndexFixing($BE$1,AZ148,TRUE,_xll.ohTrigger(Trigger,Trigger3M))</f>
        <v>-8.0689553716892338E-5</v>
      </c>
    </row>
    <row r="149" spans="51:56" ht="11.25" customHeight="1" x14ac:dyDescent="0.25">
      <c r="AY149" s="507" t="s">
        <v>211</v>
      </c>
      <c r="AZ149" s="509">
        <f>_xll.qlInterestRateIndexFixingDate(Currency&amp;"ibor"&amp;Tenor,BA149,Trigger)</f>
        <v>42341</v>
      </c>
      <c r="BA149" s="509">
        <f>_xll.qlCalendarAdvance(Calendar,BA148,AY149,"f",,Trigger)</f>
        <v>42345</v>
      </c>
      <c r="BB149" s="509">
        <f>_xll.qlInterestRateIndexMaturity(Currency&amp;"ibor"&amp;Tenor,BA149,Trigger)</f>
        <v>42436</v>
      </c>
      <c r="BC149" s="508">
        <f>_xll.qlIndexFixing($AC$5,AZ149,TRUE,_xll.ohTrigger(Trigger,Trigger3M))</f>
        <v>7.4998086533194648E-5</v>
      </c>
      <c r="BD149" s="508">
        <f>_xll.qlIndexFixing($BE$1,AZ149,TRUE,_xll.ohTrigger(Trigger,Trigger3M))</f>
        <v>-6.6210544595562173E-5</v>
      </c>
    </row>
    <row r="150" spans="51:56" ht="11.25" customHeight="1" x14ac:dyDescent="0.25">
      <c r="AY150" s="507" t="s">
        <v>211</v>
      </c>
      <c r="AZ150" s="509">
        <f>_xll.qlInterestRateIndexFixingDate(Currency&amp;"ibor"&amp;Tenor,BA150,Trigger)</f>
        <v>42342</v>
      </c>
      <c r="BA150" s="509">
        <f>_xll.qlCalendarAdvance(Calendar,BA149,AY150,"f",,Trigger)</f>
        <v>42346</v>
      </c>
      <c r="BB150" s="509">
        <f>_xll.qlInterestRateIndexMaturity(Currency&amp;"ibor"&amp;Tenor,BA150,Trigger)</f>
        <v>42437</v>
      </c>
      <c r="BC150" s="508">
        <f>_xll.qlIndexFixing($AC$5,AZ150,TRUE,_xll.ohTrigger(Trigger,Trigger3M))</f>
        <v>6.999827389280617E-5</v>
      </c>
      <c r="BD150" s="508">
        <f>_xll.qlIndexFixing($BE$1,AZ150,TRUE,_xll.ohTrigger(Trigger,Trigger3M))</f>
        <v>-6.1441920569360362E-5</v>
      </c>
    </row>
    <row r="151" spans="51:56" ht="11.25" customHeight="1" x14ac:dyDescent="0.25">
      <c r="AY151" s="507" t="s">
        <v>211</v>
      </c>
      <c r="AZ151" s="509">
        <f>_xll.qlInterestRateIndexFixingDate(Currency&amp;"ibor"&amp;Tenor,BA151,Trigger)</f>
        <v>42345</v>
      </c>
      <c r="BA151" s="509">
        <f>_xll.qlCalendarAdvance(Calendar,BA150,AY151,"f",,Trigger)</f>
        <v>42347</v>
      </c>
      <c r="BB151" s="509">
        <f>_xll.qlInterestRateIndexMaturity(Currency&amp;"ibor"&amp;Tenor,BA151,Trigger)</f>
        <v>42438</v>
      </c>
      <c r="BC151" s="508">
        <f>_xll.qlIndexFixing($AC$5,AZ151,TRUE,_xll.ohTrigger(Trigger,Trigger3M))</f>
        <v>6.499846757087994E-5</v>
      </c>
      <c r="BD151" s="508">
        <f>_xll.qlIndexFixing($BE$1,AZ151,TRUE,_xll.ohTrigger(Trigger,Trigger3M))</f>
        <v>-5.6709708360016886E-5</v>
      </c>
    </row>
    <row r="152" spans="51:56" ht="11.25" customHeight="1" x14ac:dyDescent="0.25">
      <c r="AY152" s="507" t="s">
        <v>211</v>
      </c>
      <c r="AZ152" s="509">
        <f>_xll.qlInterestRateIndexFixingDate(Currency&amp;"ibor"&amp;Tenor,BA152,Trigger)</f>
        <v>42346</v>
      </c>
      <c r="BA152" s="509">
        <f>_xll.qlCalendarAdvance(Calendar,BA151,AY152,"f",,Trigger)</f>
        <v>42348</v>
      </c>
      <c r="BB152" s="509">
        <f>_xll.qlInterestRateIndexMaturity(Currency&amp;"ibor"&amp;Tenor,BA152,Trigger)</f>
        <v>42439</v>
      </c>
      <c r="BC152" s="508">
        <f>_xll.qlIndexFixing($AC$5,AZ152,TRUE,_xll.ohTrigger(Trigger,Trigger3M))</f>
        <v>5.9998667568294355E-5</v>
      </c>
      <c r="BD152" s="508">
        <f>_xll.qlIndexFixing($BE$1,AZ152,TRUE,_xll.ohTrigger(Trigger,Trigger3M))</f>
        <v>-5.2018533269870708E-5</v>
      </c>
    </row>
    <row r="153" spans="51:56" ht="11.25" customHeight="1" x14ac:dyDescent="0.25">
      <c r="AY153" s="507" t="s">
        <v>211</v>
      </c>
      <c r="AZ153" s="509">
        <f>_xll.qlInterestRateIndexFixingDate(Currency&amp;"ibor"&amp;Tenor,BA153,Trigger)</f>
        <v>42347</v>
      </c>
      <c r="BA153" s="509">
        <f>_xll.qlCalendarAdvance(Calendar,BA152,AY153,"f",,Trigger)</f>
        <v>42349</v>
      </c>
      <c r="BB153" s="509">
        <f>_xll.qlInterestRateIndexMaturity(Currency&amp;"ibor"&amp;Tenor,BA153,Trigger)</f>
        <v>42440</v>
      </c>
      <c r="BC153" s="508">
        <f>_xll.qlIndexFixing($AC$5,AZ153,TRUE,_xll.ohTrigger(Trigger,Trigger3M))</f>
        <v>5.499887388329259E-5</v>
      </c>
      <c r="BD153" s="508">
        <f>_xll.qlIndexFixing($BE$1,AZ153,TRUE,_xll.ohTrigger(Trigger,Trigger3M))</f>
        <v>-4.7373081874005875E-5</v>
      </c>
    </row>
    <row r="154" spans="51:56" ht="11.25" customHeight="1" x14ac:dyDescent="0.25">
      <c r="AY154" s="507" t="s">
        <v>211</v>
      </c>
      <c r="AZ154" s="509">
        <f>_xll.qlInterestRateIndexFixingDate(Currency&amp;"ibor"&amp;Tenor,BA154,Trigger)</f>
        <v>42348</v>
      </c>
      <c r="BA154" s="509">
        <f>_xll.qlCalendarAdvance(Calendar,BA153,AY154,"f",,Trigger)</f>
        <v>42352</v>
      </c>
      <c r="BB154" s="509">
        <f>_xll.qlInterestRateIndexMaturity(Currency&amp;"ibor"&amp;Tenor,BA154,Trigger)</f>
        <v>42443</v>
      </c>
      <c r="BC154" s="508">
        <f>_xll.qlIndexFixing($AC$5,AZ154,TRUE,_xll.ohTrigger(Trigger,Trigger3M))</f>
        <v>3.9999530744331237E-5</v>
      </c>
      <c r="BD154" s="508">
        <f>_xll.qlIndexFixing($BE$1,AZ154,TRUE,_xll.ohTrigger(Trigger,Trigger3M))</f>
        <v>-3.3758854809189582E-5</v>
      </c>
    </row>
    <row r="155" spans="51:56" ht="11.25" customHeight="1" x14ac:dyDescent="0.25">
      <c r="AY155" s="507" t="s">
        <v>211</v>
      </c>
      <c r="AZ155" s="509">
        <f>_xll.qlInterestRateIndexFixingDate(Currency&amp;"ibor"&amp;Tenor,BA155,Trigger)</f>
        <v>42349</v>
      </c>
      <c r="BA155" s="509">
        <f>_xll.qlCalendarAdvance(Calendar,BA154,AY155,"f",,Trigger)</f>
        <v>42353</v>
      </c>
      <c r="BB155" s="509">
        <f>_xll.qlInterestRateIndexMaturity(Currency&amp;"ibor"&amp;Tenor,BA155,Trigger)</f>
        <v>42444</v>
      </c>
      <c r="BC155" s="508">
        <f>_xll.qlIndexFixing($AC$5,AZ155,TRUE,_xll.ohTrigger(Trigger,Trigger3M))</f>
        <v>3.4999762335813672E-5</v>
      </c>
      <c r="BD155" s="508">
        <f>_xll.qlIndexFixing($BE$1,AZ155,TRUE,_xll.ohTrigger(Trigger,Trigger3M))</f>
        <v>-2.934438952488135E-5</v>
      </c>
    </row>
    <row r="156" spans="51:56" ht="11.25" customHeight="1" x14ac:dyDescent="0.25">
      <c r="AY156" s="507" t="s">
        <v>211</v>
      </c>
      <c r="AZ156" s="509">
        <f>_xll.qlInterestRateIndexFixingDate(Currency&amp;"ibor"&amp;Tenor,BA156,Trigger)</f>
        <v>42352</v>
      </c>
      <c r="BA156" s="509">
        <f>_xll.qlCalendarAdvance(Calendar,BA155,AY156,"f",,Trigger)</f>
        <v>42354</v>
      </c>
      <c r="BB156" s="509">
        <f>_xll.qlInterestRateIndexMaturity(Currency&amp;"ibor"&amp;Tenor,BA156,Trigger)</f>
        <v>42445</v>
      </c>
      <c r="BC156" s="508">
        <f>_xll.qlIndexFixing($AC$5,AZ156,TRUE,_xll.ohTrigger(Trigger,Trigger3M))</f>
        <v>3.000000024575835E-5</v>
      </c>
      <c r="BD156" s="508">
        <f>_xll.qlIndexFixing($BE$1,AZ156,TRUE,_xll.ohTrigger(Trigger,Trigger3M))</f>
        <v>-2.4999999979191546E-5</v>
      </c>
    </row>
    <row r="157" spans="51:56" ht="11.25" customHeight="1" x14ac:dyDescent="0.25">
      <c r="AY157" s="507" t="s">
        <v>211</v>
      </c>
      <c r="AZ157" s="509">
        <f>_xll.qlInterestRateIndexFixingDate(Currency&amp;"ibor"&amp;Tenor,BA157,Trigger)</f>
        <v>42353</v>
      </c>
      <c r="BA157" s="509">
        <f>_xll.qlCalendarAdvance(Calendar,BA156,AY157,"f",,Trigger)</f>
        <v>42355</v>
      </c>
      <c r="BB157" s="509">
        <f>_xll.qlInterestRateIndexMaturity(Currency&amp;"ibor"&amp;Tenor,BA157,Trigger)</f>
        <v>42446</v>
      </c>
      <c r="BC157" s="508">
        <f>_xll.qlIndexFixing($AC$5,AZ157,TRUE,_xll.ohTrigger(Trigger,Trigger3M))</f>
        <v>2.9757379869221768E-5</v>
      </c>
      <c r="BD157" s="508">
        <f>_xll.qlIndexFixing($BE$1,AZ157,TRUE,_xll.ohTrigger(Trigger,Trigger3M))</f>
        <v>-2.0727066639289318E-5</v>
      </c>
    </row>
    <row r="158" spans="51:56" ht="11.25" customHeight="1" x14ac:dyDescent="0.25">
      <c r="AY158" s="507" t="s">
        <v>211</v>
      </c>
      <c r="AZ158" s="509">
        <f>_xll.qlInterestRateIndexFixingDate(Currency&amp;"ibor"&amp;Tenor,BA158,Trigger)</f>
        <v>42354</v>
      </c>
      <c r="BA158" s="509">
        <f>_xll.qlCalendarAdvance(Calendar,BA157,AY158,"f",,Trigger)</f>
        <v>42356</v>
      </c>
      <c r="BB158" s="509">
        <f>_xll.qlInterestRateIndexMaturity(Currency&amp;"ibor"&amp;Tenor,BA158,Trigger)</f>
        <v>42447</v>
      </c>
      <c r="BC158" s="508">
        <f>_xll.qlIndexFixing($AC$5,AZ158,TRUE,_xll.ohTrigger(Trigger,Trigger3M))</f>
        <v>2.9545450719827325E-5</v>
      </c>
      <c r="BD158" s="508">
        <f>_xll.qlIndexFixing($BE$1,AZ158,TRUE,_xll.ohTrigger(Trigger,Trigger3M))</f>
        <v>-1.6523612388242957E-5</v>
      </c>
    </row>
    <row r="159" spans="51:56" ht="11.25" customHeight="1" x14ac:dyDescent="0.25">
      <c r="AY159" s="507" t="s">
        <v>211</v>
      </c>
      <c r="AZ159" s="509">
        <f>_xll.qlInterestRateIndexFixingDate(Currency&amp;"ibor"&amp;Tenor,BA159,Trigger)</f>
        <v>42355</v>
      </c>
      <c r="BA159" s="509">
        <f>_xll.qlCalendarAdvance(Calendar,BA158,AY159,"f",,Trigger)</f>
        <v>42359</v>
      </c>
      <c r="BB159" s="509">
        <f>_xll.qlInterestRateIndexMaturity(Currency&amp;"ibor"&amp;Tenor,BA159,Trigger)</f>
        <v>42450</v>
      </c>
      <c r="BC159" s="508">
        <f>_xll.qlIndexFixing($AC$5,AZ159,TRUE,_xll.ohTrigger(Trigger,Trigger3M))</f>
        <v>2.9093810593211173E-5</v>
      </c>
      <c r="BD159" s="508">
        <f>_xll.qlIndexFixing($BE$1,AZ159,TRUE,_xll.ohTrigger(Trigger,Trigger3M))</f>
        <v>-4.3298781839072646E-6</v>
      </c>
    </row>
    <row r="160" spans="51:56" ht="11.25" customHeight="1" x14ac:dyDescent="0.25">
      <c r="AY160" s="507" t="s">
        <v>211</v>
      </c>
      <c r="AZ160" s="509">
        <f>_xll.qlInterestRateIndexFixingDate(Currency&amp;"ibor"&amp;Tenor,BA160,Trigger)</f>
        <v>42356</v>
      </c>
      <c r="BA160" s="509">
        <f>_xll.qlCalendarAdvance(Calendar,BA159,AY160,"f",,Trigger)</f>
        <v>42360</v>
      </c>
      <c r="BB160" s="509">
        <f>_xll.qlInterestRateIndexMaturity(Currency&amp;"ibor"&amp;Tenor,BA160,Trigger)</f>
        <v>42451</v>
      </c>
      <c r="BC160" s="508">
        <f>_xll.qlIndexFixing($AC$5,AZ160,TRUE,_xll.ohTrigger(Trigger,Trigger3M))</f>
        <v>2.9004646312856467E-5</v>
      </c>
      <c r="BD160" s="508">
        <f>_xll.qlIndexFixing($BE$1,AZ160,TRUE,_xll.ohTrigger(Trigger,Trigger3M))</f>
        <v>-4.0398568051264854E-7</v>
      </c>
    </row>
    <row r="161" spans="51:56" ht="11.25" customHeight="1" x14ac:dyDescent="0.25">
      <c r="AY161" s="507" t="s">
        <v>211</v>
      </c>
      <c r="AZ161" s="509">
        <f>_xll.qlInterestRateIndexFixingDate(Currency&amp;"ibor"&amp;Tenor,BA161,Trigger)</f>
        <v>42359</v>
      </c>
      <c r="BA161" s="509">
        <f>_xll.qlCalendarAdvance(Calendar,BA160,AY161,"f",,Trigger)</f>
        <v>42361</v>
      </c>
      <c r="BB161" s="509">
        <f>_xll.qlInterestRateIndexMaturity(Currency&amp;"ibor"&amp;Tenor,BA161,Trigger)</f>
        <v>42452</v>
      </c>
      <c r="BC161" s="508">
        <f>_xll.qlIndexFixing($AC$5,AZ161,TRUE,_xll.ohTrigger(Trigger,Trigger3M))</f>
        <v>2.8946173242953952E-5</v>
      </c>
      <c r="BD161" s="508">
        <f>_xll.qlIndexFixing($BE$1,AZ161,TRUE,_xll.ohTrigger(Trigger,Trigger3M))</f>
        <v>3.4527136552029462E-6</v>
      </c>
    </row>
    <row r="162" spans="51:56" ht="11.25" customHeight="1" x14ac:dyDescent="0.25">
      <c r="AY162" s="507" t="s">
        <v>211</v>
      </c>
      <c r="AZ162" s="509">
        <f>_xll.qlInterestRateIndexFixingDate(Currency&amp;"ibor"&amp;Tenor,BA162,Trigger)</f>
        <v>42360</v>
      </c>
      <c r="BA162" s="509">
        <f>_xll.qlCalendarAdvance(Calendar,BA161,AY162,"f",,Trigger)</f>
        <v>42362</v>
      </c>
      <c r="BB162" s="509">
        <f>_xll.qlInterestRateIndexMaturity(Currency&amp;"ibor"&amp;Tenor,BA162,Trigger)</f>
        <v>42453</v>
      </c>
      <c r="BC162" s="508">
        <f>_xll.qlIndexFixing($AC$5,AZ162,TRUE,_xll.ohTrigger(Trigger,Trigger3M))</f>
        <v>2.8918391380868374E-5</v>
      </c>
      <c r="BD162" s="508">
        <f>_xll.qlIndexFixing($BE$1,AZ162,TRUE,_xll.ohTrigger(Trigger,Trigger3M))</f>
        <v>7.2403421798698416E-6</v>
      </c>
    </row>
    <row r="163" spans="51:56" ht="11.25" customHeight="1" x14ac:dyDescent="0.25">
      <c r="AY163" s="507" t="s">
        <v>211</v>
      </c>
      <c r="AZ163" s="509">
        <f>_xll.qlInterestRateIndexFixingDate(Currency&amp;"ibor"&amp;Tenor,BA163,Trigger)</f>
        <v>42361</v>
      </c>
      <c r="BA163" s="509">
        <f>_xll.qlCalendarAdvance(Calendar,BA162,AY163,"f",,Trigger)</f>
        <v>42366</v>
      </c>
      <c r="BB163" s="509">
        <f>_xll.qlInterestRateIndexMaturity(Currency&amp;"ibor"&amp;Tenor,BA163,Trigger)</f>
        <v>42458</v>
      </c>
      <c r="BC163" s="508">
        <f>_xll.qlIndexFixing($AC$5,AZ163,TRUE,_xll.ohTrigger(Trigger,Trigger3M))</f>
        <v>3.1041505901371288E-5</v>
      </c>
      <c r="BD163" s="508">
        <f>_xll.qlIndexFixing($BE$1,AZ163,TRUE,_xll.ohTrigger(Trigger,Trigger3M))</f>
        <v>2.2064408139696336E-5</v>
      </c>
    </row>
    <row r="164" spans="51:56" ht="11.25" customHeight="1" x14ac:dyDescent="0.25">
      <c r="AY164" s="507" t="s">
        <v>211</v>
      </c>
      <c r="AZ164" s="509">
        <f>_xll.qlInterestRateIndexFixingDate(Currency&amp;"ibor"&amp;Tenor,BA164,Trigger)</f>
        <v>42362</v>
      </c>
      <c r="BA164" s="509">
        <f>_xll.qlCalendarAdvance(Calendar,BA163,AY164,"f",,Trigger)</f>
        <v>42367</v>
      </c>
      <c r="BB164" s="509">
        <f>_xll.qlInterestRateIndexMaturity(Currency&amp;"ibor"&amp;Tenor,BA164,Trigger)</f>
        <v>42458</v>
      </c>
      <c r="BC164" s="508">
        <f>_xll.qlIndexFixing($AC$5,AZ164,TRUE,_xll.ohTrigger(Trigger,Trigger3M))</f>
        <v>2.9239850207019759E-5</v>
      </c>
      <c r="BD164" s="508">
        <f>_xll.qlIndexFixing($BE$1,AZ164,TRUE,_xll.ohTrigger(Trigger,Trigger3M))</f>
        <v>2.5148225625893295E-5</v>
      </c>
    </row>
    <row r="165" spans="51:56" ht="11.25" customHeight="1" x14ac:dyDescent="0.25">
      <c r="AY165" s="507" t="s">
        <v>211</v>
      </c>
      <c r="AZ165" s="509">
        <f>_xll.qlInterestRateIndexFixingDate(Currency&amp;"ibor"&amp;Tenor,BA165,Trigger)</f>
        <v>42366</v>
      </c>
      <c r="BA165" s="509">
        <f>_xll.qlCalendarAdvance(Calendar,BA164,AY165,"f",,Trigger)</f>
        <v>42368</v>
      </c>
      <c r="BB165" s="509">
        <f>_xll.qlInterestRateIndexMaturity(Currency&amp;"ibor"&amp;Tenor,BA165,Trigger)</f>
        <v>42459</v>
      </c>
      <c r="BC165" s="508">
        <f>_xll.qlIndexFixing($AC$5,AZ165,TRUE,_xll.ohTrigger(Trigger,Trigger3M))</f>
        <v>2.9396215609404172E-5</v>
      </c>
      <c r="BD165" s="508">
        <f>_xll.qlIndexFixing($BE$1,AZ165,TRUE,_xll.ohTrigger(Trigger,Trigger3M))</f>
        <v>2.8525215214079406E-5</v>
      </c>
    </row>
    <row r="166" spans="51:56" ht="11.25" customHeight="1" x14ac:dyDescent="0.25">
      <c r="AY166" s="507" t="s">
        <v>211</v>
      </c>
      <c r="AZ166" s="509">
        <f>_xll.qlInterestRateIndexFixingDate(Currency&amp;"ibor"&amp;Tenor,BA166,Trigger)</f>
        <v>42367</v>
      </c>
      <c r="BA166" s="509">
        <f>_xll.qlCalendarAdvance(Calendar,BA165,AY166,"f",,Trigger)</f>
        <v>42369</v>
      </c>
      <c r="BB166" s="509">
        <f>_xll.qlInterestRateIndexMaturity(Currency&amp;"ibor"&amp;Tenor,BA166,Trigger)</f>
        <v>42460</v>
      </c>
      <c r="BC166" s="508">
        <f>_xll.qlIndexFixing($AC$5,AZ166,TRUE,_xll.ohTrigger(Trigger,Trigger3M))</f>
        <v>2.9583272231903379E-5</v>
      </c>
      <c r="BD166" s="508">
        <f>_xll.qlIndexFixing($BE$1,AZ166,TRUE,_xll.ohTrigger(Trigger,Trigger3M))</f>
        <v>3.1834598722410294E-5</v>
      </c>
    </row>
    <row r="167" spans="51:56" ht="11.25" customHeight="1" x14ac:dyDescent="0.25">
      <c r="AY167" s="507" t="s">
        <v>211</v>
      </c>
      <c r="AZ167" s="509">
        <f>_xll.qlInterestRateIndexFixingDate(Currency&amp;"ibor"&amp;Tenor,BA167,Trigger)</f>
        <v>42368</v>
      </c>
      <c r="BA167" s="509">
        <f>_xll.qlCalendarAdvance(Calendar,BA166,AY167,"f",,Trigger)</f>
        <v>42373</v>
      </c>
      <c r="BB167" s="509">
        <f>_xll.qlInterestRateIndexMaturity(Currency&amp;"ibor"&amp;Tenor,BA167,Trigger)</f>
        <v>42464</v>
      </c>
      <c r="BC167" s="508">
        <f>_xll.qlIndexFixing($AC$5,AZ167,TRUE,_xll.ohTrigger(Trigger,Trigger3M))</f>
        <v>3.0638411009133127E-5</v>
      </c>
      <c r="BD167" s="508">
        <f>_xll.qlIndexFixing($BE$1,AZ167,TRUE,_xll.ohTrigger(Trigger,Trigger3M))</f>
        <v>1.8687715469155976E-5</v>
      </c>
    </row>
    <row r="168" spans="51:56" ht="11.25" customHeight="1" x14ac:dyDescent="0.25">
      <c r="AY168" s="507" t="s">
        <v>211</v>
      </c>
      <c r="AZ168" s="509">
        <f>_xll.qlInterestRateIndexFixingDate(Currency&amp;"ibor"&amp;Tenor,BA168,Trigger)</f>
        <v>42369</v>
      </c>
      <c r="BA168" s="509">
        <f>_xll.qlCalendarAdvance(Calendar,BA167,AY168,"f",,Trigger)</f>
        <v>42374</v>
      </c>
      <c r="BB168" s="509">
        <f>_xll.qlInterestRateIndexMaturity(Currency&amp;"ibor"&amp;Tenor,BA168,Trigger)</f>
        <v>42465</v>
      </c>
      <c r="BC168" s="508">
        <f>_xll.qlIndexFixing($AC$5,AZ168,TRUE,_xll.ohTrigger(Trigger,Trigger3M))</f>
        <v>3.0978923806871848E-5</v>
      </c>
      <c r="BD168" s="508">
        <f>_xll.qlIndexFixing($BE$1,AZ168,TRUE,_xll.ohTrigger(Trigger,Trigger3M))</f>
        <v>2.1663925839177824E-5</v>
      </c>
    </row>
    <row r="169" spans="51:56" ht="11.25" customHeight="1" x14ac:dyDescent="0.25">
      <c r="AY169" s="507" t="s">
        <v>211</v>
      </c>
      <c r="AZ169" s="509">
        <f>_xll.qlInterestRateIndexFixingDate(Currency&amp;"ibor"&amp;Tenor,BA169,Trigger)</f>
        <v>42373</v>
      </c>
      <c r="BA169" s="509">
        <f>_xll.qlCalendarAdvance(Calendar,BA168,AY169,"f",,Trigger)</f>
        <v>42375</v>
      </c>
      <c r="BB169" s="509">
        <f>_xll.qlInterestRateIndexMaturity(Currency&amp;"ibor"&amp;Tenor,BA169,Trigger)</f>
        <v>42466</v>
      </c>
      <c r="BC169" s="508">
        <f>_xll.qlIndexFixing($AC$5,AZ169,TRUE,_xll.ohTrigger(Trigger,Trigger3M))</f>
        <v>3.1350127860740506E-5</v>
      </c>
      <c r="BD169" s="508">
        <f>_xll.qlIndexFixing($BE$1,AZ169,TRUE,_xll.ohTrigger(Trigger,Trigger3M))</f>
        <v>2.4574633262835984E-5</v>
      </c>
    </row>
    <row r="170" spans="51:56" ht="11.25" customHeight="1" x14ac:dyDescent="0.25">
      <c r="AY170" s="507" t="s">
        <v>211</v>
      </c>
      <c r="AZ170" s="509">
        <f>_xll.qlInterestRateIndexFixingDate(Currency&amp;"ibor"&amp;Tenor,BA170,Trigger)</f>
        <v>42374</v>
      </c>
      <c r="BA170" s="509">
        <f>_xll.qlCalendarAdvance(Calendar,BA169,AY170,"f",,Trigger)</f>
        <v>42376</v>
      </c>
      <c r="BB170" s="509">
        <f>_xll.qlInterestRateIndexMaturity(Currency&amp;"ibor"&amp;Tenor,BA170,Trigger)</f>
        <v>42467</v>
      </c>
      <c r="BC170" s="508">
        <f>_xll.qlIndexFixing($AC$5,AZ170,TRUE,_xll.ohTrigger(Trigger,Trigger3M))</f>
        <v>3.1752023179523293E-5</v>
      </c>
      <c r="BD170" s="508">
        <f>_xll.qlIndexFixing($BE$1,AZ170,TRUE,_xll.ohTrigger(Trigger,Trigger3M))</f>
        <v>2.7420264222715971E-5</v>
      </c>
    </row>
    <row r="171" spans="51:56" ht="11.25" customHeight="1" x14ac:dyDescent="0.25">
      <c r="AY171" s="507" t="s">
        <v>211</v>
      </c>
      <c r="AZ171" s="509">
        <f>_xll.qlInterestRateIndexFixingDate(Currency&amp;"ibor"&amp;Tenor,BA171,Trigger)</f>
        <v>42375</v>
      </c>
      <c r="BA171" s="509">
        <f>_xll.qlCalendarAdvance(Calendar,BA170,AY171,"f",,Trigger)</f>
        <v>42377</v>
      </c>
      <c r="BB171" s="509">
        <f>_xll.qlInterestRateIndexMaturity(Currency&amp;"ibor"&amp;Tenor,BA171,Trigger)</f>
        <v>42468</v>
      </c>
      <c r="BC171" s="508">
        <f>_xll.qlIndexFixing($AC$5,AZ171,TRUE,_xll.ohTrigger(Trigger,Trigger3M))</f>
        <v>3.2184609772004376E-5</v>
      </c>
      <c r="BD171" s="508">
        <f>_xll.qlIndexFixing($BE$1,AZ171,TRUE,_xll.ohTrigger(Trigger,Trigger3M))</f>
        <v>3.0201266923807385E-5</v>
      </c>
    </row>
    <row r="172" spans="51:56" ht="11.25" customHeight="1" x14ac:dyDescent="0.25">
      <c r="AY172" s="507" t="s">
        <v>211</v>
      </c>
      <c r="AZ172" s="509">
        <f>_xll.qlInterestRateIndexFixingDate(Currency&amp;"ibor"&amp;Tenor,BA172,Trigger)</f>
        <v>42376</v>
      </c>
      <c r="BA172" s="509">
        <f>_xll.qlCalendarAdvance(Calendar,BA171,AY172,"f",,Trigger)</f>
        <v>42380</v>
      </c>
      <c r="BB172" s="509">
        <f>_xll.qlInterestRateIndexMaturity(Currency&amp;"ibor"&amp;Tenor,BA172,Trigger)</f>
        <v>42471</v>
      </c>
      <c r="BC172" s="508">
        <f>_xll.qlIndexFixing($AC$5,AZ172,TRUE,_xll.ohTrigger(Trigger,Trigger3M))</f>
        <v>3.3666517298804486E-5</v>
      </c>
      <c r="BD172" s="508">
        <f>_xll.qlIndexFixing($BE$1,AZ172,TRUE,_xll.ohTrigger(Trigger,Trigger3M))</f>
        <v>3.8161313391052356E-5</v>
      </c>
    </row>
    <row r="173" spans="51:56" ht="11.25" customHeight="1" x14ac:dyDescent="0.25">
      <c r="AY173" s="507" t="s">
        <v>211</v>
      </c>
      <c r="AZ173" s="509">
        <f>_xll.qlInterestRateIndexFixingDate(Currency&amp;"ibor"&amp;Tenor,BA173,Trigger)</f>
        <v>42377</v>
      </c>
      <c r="BA173" s="509">
        <f>_xll.qlCalendarAdvance(Calendar,BA172,AY173,"f",,Trigger)</f>
        <v>42381</v>
      </c>
      <c r="BB173" s="509">
        <f>_xll.qlInterestRateIndexMaturity(Currency&amp;"ibor"&amp;Tenor,BA173,Trigger)</f>
        <v>42472</v>
      </c>
      <c r="BC173" s="508">
        <f>_xll.qlIndexFixing($AC$5,AZ173,TRUE,_xll.ohTrigger(Trigger,Trigger3M))</f>
        <v>3.4221869095881067E-5</v>
      </c>
      <c r="BD173" s="508">
        <f>_xll.qlIndexFixing($BE$1,AZ173,TRUE,_xll.ohTrigger(Trigger,Trigger3M))</f>
        <v>4.0688719589225772E-5</v>
      </c>
    </row>
    <row r="174" spans="51:56" ht="11.25" customHeight="1" x14ac:dyDescent="0.25">
      <c r="AY174" s="507" t="s">
        <v>211</v>
      </c>
      <c r="AZ174" s="509">
        <f>_xll.qlInterestRateIndexFixingDate(Currency&amp;"ibor"&amp;Tenor,BA174,Trigger)</f>
        <v>42380</v>
      </c>
      <c r="BA174" s="509">
        <f>_xll.qlCalendarAdvance(Calendar,BA173,AY174,"f",,Trigger)</f>
        <v>42382</v>
      </c>
      <c r="BB174" s="509">
        <f>_xll.qlInterestRateIndexMaturity(Currency&amp;"ibor"&amp;Tenor,BA174,Trigger)</f>
        <v>42473</v>
      </c>
      <c r="BC174" s="508">
        <f>_xll.qlIndexFixing($AC$5,AZ174,TRUE,_xll.ohTrigger(Trigger,Trigger3M))</f>
        <v>3.480791222375314E-5</v>
      </c>
      <c r="BD174" s="508">
        <f>_xll.qlIndexFixing($BE$1,AZ174,TRUE,_xll.ohTrigger(Trigger,Trigger3M))</f>
        <v>4.315406441509421E-5</v>
      </c>
    </row>
    <row r="175" spans="51:56" ht="11.25" customHeight="1" x14ac:dyDescent="0.25">
      <c r="AY175" s="507" t="s">
        <v>211</v>
      </c>
      <c r="AZ175" s="509">
        <f>_xll.qlInterestRateIndexFixingDate(Currency&amp;"ibor"&amp;Tenor,BA175,Trigger)</f>
        <v>42381</v>
      </c>
      <c r="BA175" s="509">
        <f>_xll.qlCalendarAdvance(Calendar,BA174,AY175,"f",,Trigger)</f>
        <v>42383</v>
      </c>
      <c r="BB175" s="509">
        <f>_xll.qlInterestRateIndexMaturity(Currency&amp;"ibor"&amp;Tenor,BA175,Trigger)</f>
        <v>42474</v>
      </c>
      <c r="BC175" s="508">
        <f>_xll.qlIndexFixing($AC$5,AZ175,TRUE,_xll.ohTrigger(Trigger,Trigger3M))</f>
        <v>3.5424646697353808E-5</v>
      </c>
      <c r="BD175" s="508">
        <f>_xll.qlIndexFixing($BE$1,AZ175,TRUE,_xll.ohTrigger(Trigger,Trigger3M))</f>
        <v>4.5557926413342352E-5</v>
      </c>
    </row>
    <row r="176" spans="51:56" ht="11.25" customHeight="1" x14ac:dyDescent="0.25">
      <c r="AY176" s="507" t="s">
        <v>211</v>
      </c>
      <c r="AZ176" s="509">
        <f>_xll.qlInterestRateIndexFixingDate(Currency&amp;"ibor"&amp;Tenor,BA176,Trigger)</f>
        <v>42382</v>
      </c>
      <c r="BA176" s="509">
        <f>_xll.qlCalendarAdvance(Calendar,BA175,AY176,"f",,Trigger)</f>
        <v>42384</v>
      </c>
      <c r="BB176" s="509">
        <f>_xll.qlInterestRateIndexMaturity(Currency&amp;"ibor"&amp;Tenor,BA176,Trigger)</f>
        <v>42475</v>
      </c>
      <c r="BC176" s="508">
        <f>_xll.qlIndexFixing($AC$5,AZ176,TRUE,_xll.ohTrigger(Trigger,Trigger3M))</f>
        <v>3.6072072530737766E-5</v>
      </c>
      <c r="BD176" s="508">
        <f>_xll.qlIndexFixing($BE$1,AZ176,TRUE,_xll.ohTrigger(Trigger,Trigger3M))</f>
        <v>4.7900905858086335E-5</v>
      </c>
    </row>
    <row r="177" spans="51:56" ht="11.25" customHeight="1" x14ac:dyDescent="0.25">
      <c r="AY177" s="507" t="s">
        <v>211</v>
      </c>
      <c r="AZ177" s="509">
        <f>_xll.qlInterestRateIndexFixingDate(Currency&amp;"ibor"&amp;Tenor,BA177,Trigger)</f>
        <v>42383</v>
      </c>
      <c r="BA177" s="509">
        <f>_xll.qlCalendarAdvance(Calendar,BA176,AY177,"f",,Trigger)</f>
        <v>42387</v>
      </c>
      <c r="BB177" s="509">
        <f>_xll.qlInterestRateIndexMaturity(Currency&amp;"ibor"&amp;Tenor,BA177,Trigger)</f>
        <v>42478</v>
      </c>
      <c r="BC177" s="508">
        <f>_xll.qlIndexFixing($AC$5,AZ177,TRUE,_xll.ohTrigger(Trigger,Trigger3M))</f>
        <v>3.8198498341555721E-5</v>
      </c>
      <c r="BD177" s="508">
        <f>_xll.qlIndexFixing($BE$1,AZ177,TRUE,_xll.ohTrigger(Trigger,Trigger3M))</f>
        <v>5.4570877428312367E-5</v>
      </c>
    </row>
    <row r="178" spans="51:56" ht="11.25" customHeight="1" x14ac:dyDescent="0.25">
      <c r="AY178" s="507" t="s">
        <v>211</v>
      </c>
      <c r="AZ178" s="509">
        <f>_xll.qlInterestRateIndexFixingDate(Currency&amp;"ibor"&amp;Tenor,BA178,Trigger)</f>
        <v>42384</v>
      </c>
      <c r="BA178" s="509">
        <f>_xll.qlCalendarAdvance(Calendar,BA177,AY178,"f",,Trigger)</f>
        <v>42388</v>
      </c>
      <c r="BB178" s="509">
        <f>_xll.qlInterestRateIndexMaturity(Currency&amp;"ibor"&amp;Tenor,BA178,Trigger)</f>
        <v>42479</v>
      </c>
      <c r="BC178" s="508">
        <f>_xll.qlIndexFixing($AC$5,AZ178,TRUE,_xll.ohTrigger(Trigger,Trigger3M))</f>
        <v>3.896868977043128E-5</v>
      </c>
      <c r="BD178" s="508">
        <f>_xll.qlIndexFixing($BE$1,AZ178,TRUE,_xll.ohTrigger(Trigger,Trigger3M))</f>
        <v>5.6676763837741848E-5</v>
      </c>
    </row>
    <row r="179" spans="51:56" ht="11.25" customHeight="1" x14ac:dyDescent="0.25">
      <c r="AY179" s="507" t="s">
        <v>211</v>
      </c>
      <c r="AZ179" s="509">
        <f>_xll.qlInterestRateIndexFixingDate(Currency&amp;"ibor"&amp;Tenor,BA179,Trigger)</f>
        <v>42387</v>
      </c>
      <c r="BA179" s="509">
        <f>_xll.qlCalendarAdvance(Calendar,BA178,AY179,"f",,Trigger)</f>
        <v>42389</v>
      </c>
      <c r="BB179" s="509">
        <f>_xll.qlInterestRateIndexMaturity(Currency&amp;"ibor"&amp;Tenor,BA179,Trigger)</f>
        <v>42480</v>
      </c>
      <c r="BC179" s="508">
        <f>_xll.qlIndexFixing($AC$5,AZ179,TRUE,_xll.ohTrigger(Trigger,Trigger3M))</f>
        <v>3.9769572641661443E-5</v>
      </c>
      <c r="BD179" s="508">
        <f>_xll.qlIndexFixing($BE$1,AZ179,TRUE,_xll.ohTrigger(Trigger,Trigger3M))</f>
        <v>5.8725094906458165E-5</v>
      </c>
    </row>
    <row r="180" spans="51:56" ht="11.25" customHeight="1" x14ac:dyDescent="0.25">
      <c r="AY180" s="507" t="s">
        <v>211</v>
      </c>
      <c r="AZ180" s="509">
        <f>_xll.qlInterestRateIndexFixingDate(Currency&amp;"ibor"&amp;Tenor,BA180,Trigger)</f>
        <v>42388</v>
      </c>
      <c r="BA180" s="509">
        <f>_xll.qlCalendarAdvance(Calendar,BA179,AY180,"f",,Trigger)</f>
        <v>42390</v>
      </c>
      <c r="BB180" s="509">
        <f>_xll.qlInterestRateIndexMaturity(Currency&amp;"ibor"&amp;Tenor,BA180,Trigger)</f>
        <v>42481</v>
      </c>
      <c r="BC180" s="508">
        <f>_xll.qlIndexFixing($AC$5,AZ180,TRUE,_xll.ohTrigger(Trigger,Trigger3M))</f>
        <v>4.0601146973692988E-5</v>
      </c>
      <c r="BD180" s="508">
        <f>_xll.qlIndexFixing($BE$1,AZ180,TRUE,_xll.ohTrigger(Trigger,Trigger3M))</f>
        <v>6.0716601243002006E-5</v>
      </c>
    </row>
    <row r="181" spans="51:56" ht="11.25" customHeight="1" x14ac:dyDescent="0.25">
      <c r="AY181" s="507" t="s">
        <v>211</v>
      </c>
      <c r="AZ181" s="509">
        <f>_xll.qlInterestRateIndexFixingDate(Currency&amp;"ibor"&amp;Tenor,BA181,Trigger)</f>
        <v>42389</v>
      </c>
      <c r="BA181" s="509">
        <f>_xll.qlCalendarAdvance(Calendar,BA180,AY181,"f",,Trigger)</f>
        <v>42391</v>
      </c>
      <c r="BB181" s="509">
        <f>_xll.qlInterestRateIndexMaturity(Currency&amp;"ibor"&amp;Tenor,BA181,Trigger)</f>
        <v>42482</v>
      </c>
      <c r="BC181" s="508">
        <f>_xll.qlIndexFixing($AC$5,AZ181,TRUE,_xll.ohTrigger(Trigger,Trigger3M))</f>
        <v>4.1463412785851113E-5</v>
      </c>
      <c r="BD181" s="508">
        <f>_xll.qlIndexFixing($BE$1,AZ181,TRUE,_xll.ohTrigger(Trigger,Trigger3M))</f>
        <v>6.2652035183588677E-5</v>
      </c>
    </row>
    <row r="182" spans="51:56" ht="11.25" customHeight="1" x14ac:dyDescent="0.25">
      <c r="AY182" s="507" t="s">
        <v>211</v>
      </c>
      <c r="AZ182" s="509">
        <f>_xll.qlInterestRateIndexFixingDate(Currency&amp;"ibor"&amp;Tenor,BA182,Trigger)</f>
        <v>42390</v>
      </c>
      <c r="BA182" s="509">
        <f>_xll.qlCalendarAdvance(Calendar,BA181,AY182,"f",,Trigger)</f>
        <v>42394</v>
      </c>
      <c r="BB182" s="509">
        <f>_xll.qlInterestRateIndexMaturity(Currency&amp;"ibor"&amp;Tenor,BA182,Trigger)</f>
        <v>42485</v>
      </c>
      <c r="BC182" s="508">
        <f>_xll.qlIndexFixing($AC$5,AZ182,TRUE,_xll.ohTrigger(Trigger,Trigger3M))</f>
        <v>4.4234359305999623E-5</v>
      </c>
      <c r="BD182" s="508">
        <f>_xll.qlIndexFixing($BE$1,AZ182,TRUE,_xll.ohTrigger(Trigger,Trigger3M))</f>
        <v>6.8129751850659067E-5</v>
      </c>
    </row>
    <row r="183" spans="51:56" ht="11.25" customHeight="1" x14ac:dyDescent="0.25">
      <c r="AY183" s="507" t="s">
        <v>211</v>
      </c>
      <c r="AZ183" s="509">
        <f>_xll.qlInterestRateIndexFixingDate(Currency&amp;"ibor"&amp;Tenor,BA183,Trigger)</f>
        <v>42391</v>
      </c>
      <c r="BA183" s="509">
        <f>_xll.qlCalendarAdvance(Calendar,BA182,AY183,"f",,Trigger)</f>
        <v>42395</v>
      </c>
      <c r="BB183" s="509">
        <f>_xll.qlInterestRateIndexMaturity(Currency&amp;"ibor"&amp;Tenor,BA183,Trigger)</f>
        <v>42486</v>
      </c>
      <c r="BC183" s="508">
        <f>_xll.qlIndexFixing($AC$5,AZ183,TRUE,_xll.ohTrigger(Trigger,Trigger3M))</f>
        <v>4.521939124597079E-5</v>
      </c>
      <c r="BD183" s="508">
        <f>_xll.qlIndexFixing($BE$1,AZ183,TRUE,_xll.ohTrigger(Trigger,Trigger3M))</f>
        <v>6.9848854038734073E-5</v>
      </c>
    </row>
    <row r="184" spans="51:56" ht="11.25" customHeight="1" x14ac:dyDescent="0.25">
      <c r="AY184" s="507" t="s">
        <v>211</v>
      </c>
      <c r="AZ184" s="509">
        <f>_xll.qlInterestRateIndexFixingDate(Currency&amp;"ibor"&amp;Tenor,BA184,Trigger)</f>
        <v>42394</v>
      </c>
      <c r="BA184" s="509">
        <f>_xll.qlCalendarAdvance(Calendar,BA183,AY184,"f",,Trigger)</f>
        <v>42396</v>
      </c>
      <c r="BB184" s="509">
        <f>_xll.qlInterestRateIndexMaturity(Currency&amp;"ibor"&amp;Tenor,BA184,Trigger)</f>
        <v>42487</v>
      </c>
      <c r="BC184" s="508">
        <f>_xll.qlIndexFixing($AC$5,AZ184,TRUE,_xll.ohTrigger(Trigger,Trigger3M))</f>
        <v>4.6235114774113987E-5</v>
      </c>
      <c r="BD184" s="508">
        <f>_xll.qlIndexFixing($BE$1,AZ184,TRUE,_xll.ohTrigger(Trigger,Trigger3M))</f>
        <v>7.1515971361166126E-5</v>
      </c>
    </row>
    <row r="185" spans="51:56" ht="11.25" customHeight="1" x14ac:dyDescent="0.25">
      <c r="AY185" s="507" t="s">
        <v>211</v>
      </c>
      <c r="AZ185" s="509">
        <f>_xll.qlInterestRateIndexFixingDate(Currency&amp;"ibor"&amp;Tenor,BA185,Trigger)</f>
        <v>42395</v>
      </c>
      <c r="BA185" s="509">
        <f>_xll.qlCalendarAdvance(Calendar,BA184,AY185,"f",,Trigger)</f>
        <v>42397</v>
      </c>
      <c r="BB185" s="509">
        <f>_xll.qlInterestRateIndexMaturity(Currency&amp;"ibor"&amp;Tenor,BA185,Trigger)</f>
        <v>42488</v>
      </c>
      <c r="BC185" s="508">
        <f>_xll.qlIndexFixing($AC$5,AZ185,TRUE,_xll.ohTrigger(Trigger,Trigger3M))</f>
        <v>4.7281529912389668E-5</v>
      </c>
      <c r="BD185" s="508">
        <f>_xll.qlIndexFixing($BE$1,AZ185,TRUE,_xll.ohTrigger(Trigger,Trigger3M))</f>
        <v>7.3131986492987208E-5</v>
      </c>
    </row>
    <row r="186" spans="51:56" ht="11.25" customHeight="1" x14ac:dyDescent="0.25">
      <c r="AY186" s="507" t="s">
        <v>211</v>
      </c>
      <c r="AZ186" s="509">
        <f>_xll.qlInterestRateIndexFixingDate(Currency&amp;"ibor"&amp;Tenor,BA186,Trigger)</f>
        <v>42396</v>
      </c>
      <c r="BA186" s="509">
        <f>_xll.qlCalendarAdvance(Calendar,BA185,AY186,"f",,Trigger)</f>
        <v>42398</v>
      </c>
      <c r="BB186" s="509">
        <f>_xll.qlInterestRateIndexMaturity(Currency&amp;"ibor"&amp;Tenor,BA186,Trigger)</f>
        <v>42489</v>
      </c>
      <c r="BC186" s="508">
        <f>_xll.qlIndexFixing($AC$5,AZ186,TRUE,_xll.ohTrigger(Trigger,Trigger3M))</f>
        <v>4.8358636687150369E-5</v>
      </c>
      <c r="BD186" s="508">
        <f>_xll.qlIndexFixing($BE$1,AZ186,TRUE,_xll.ohTrigger(Trigger,Trigger3M))</f>
        <v>7.4697803834268632E-5</v>
      </c>
    </row>
    <row r="187" spans="51:56" ht="11.25" customHeight="1" x14ac:dyDescent="0.25">
      <c r="AY187" s="507" t="s">
        <v>211</v>
      </c>
      <c r="AZ187" s="509">
        <f>_xll.qlInterestRateIndexFixingDate(Currency&amp;"ibor"&amp;Tenor,BA187,Trigger)</f>
        <v>42397</v>
      </c>
      <c r="BA187" s="509">
        <f>_xll.qlCalendarAdvance(Calendar,BA186,AY187,"f",,Trigger)</f>
        <v>42401</v>
      </c>
      <c r="BB187" s="509">
        <f>_xll.qlInterestRateIndexMaturity(Currency&amp;"ibor"&amp;Tenor,BA187,Trigger)</f>
        <v>42492</v>
      </c>
      <c r="BC187" s="508">
        <f>_xll.qlIndexFixing($AC$5,AZ187,TRUE,_xll.ohTrigger(Trigger,Trigger3M))</f>
        <v>5.1774107077178175E-5</v>
      </c>
      <c r="BD187" s="508">
        <f>_xll.qlIndexFixing($BE$1,AZ187,TRUE,_xll.ohTrigger(Trigger,Trigger3M))</f>
        <v>5.3784251344481197E-5</v>
      </c>
    </row>
    <row r="188" spans="51:56" ht="11.25" customHeight="1" x14ac:dyDescent="0.25">
      <c r="AY188" s="507" t="s">
        <v>211</v>
      </c>
      <c r="AZ188" s="509">
        <f>_xll.qlInterestRateIndexFixingDate(Currency&amp;"ibor"&amp;Tenor,BA188,Trigger)</f>
        <v>42398</v>
      </c>
      <c r="BA188" s="509">
        <f>_xll.qlCalendarAdvance(Calendar,BA187,AY188,"f",,Trigger)</f>
        <v>42402</v>
      </c>
      <c r="BB188" s="509">
        <f>_xll.qlInterestRateIndexMaturity(Currency&amp;"ibor"&amp;Tenor,BA188,Trigger)</f>
        <v>42492</v>
      </c>
      <c r="BC188" s="508">
        <f>_xll.qlIndexFixing($AC$5,AZ188,TRUE,_xll.ohTrigger(Trigger,Trigger3M))</f>
        <v>5.212714487079495E-5</v>
      </c>
      <c r="BD188" s="508">
        <f>_xll.qlIndexFixing($BE$1,AZ188,TRUE,_xll.ohTrigger(Trigger,Trigger3M))</f>
        <v>5.5067464378666386E-5</v>
      </c>
    </row>
    <row r="189" spans="51:56" ht="11.25" customHeight="1" x14ac:dyDescent="0.25">
      <c r="AY189" s="507" t="s">
        <v>211</v>
      </c>
      <c r="AZ189" s="509">
        <f>_xll.qlInterestRateIndexFixingDate(Currency&amp;"ibor"&amp;Tenor,BA189,Trigger)</f>
        <v>42401</v>
      </c>
      <c r="BA189" s="509">
        <f>_xll.qlCalendarAdvance(Calendar,BA188,AY189,"f",,Trigger)</f>
        <v>42403</v>
      </c>
      <c r="BB189" s="509">
        <f>_xll.qlInterestRateIndexMaturity(Currency&amp;"ibor"&amp;Tenor,BA189,Trigger)</f>
        <v>42493</v>
      </c>
      <c r="BC189" s="508">
        <f>_xll.qlIndexFixing($AC$5,AZ189,TRUE,_xll.ohTrigger(Trigger,Trigger3M))</f>
        <v>5.3395903502284625E-5</v>
      </c>
      <c r="BD189" s="508">
        <f>_xll.qlIndexFixing($BE$1,AZ189,TRUE,_xll.ohTrigger(Trigger,Trigger3M))</f>
        <v>5.6404925325104216E-5</v>
      </c>
    </row>
    <row r="190" spans="51:56" ht="11.25" customHeight="1" x14ac:dyDescent="0.25">
      <c r="AY190" s="507" t="s">
        <v>211</v>
      </c>
      <c r="AZ190" s="509">
        <f>_xll.qlInterestRateIndexFixingDate(Currency&amp;"ibor"&amp;Tenor,BA190,Trigger)</f>
        <v>42402</v>
      </c>
      <c r="BA190" s="509">
        <f>_xll.qlCalendarAdvance(Calendar,BA189,AY190,"f",,Trigger)</f>
        <v>42404</v>
      </c>
      <c r="BB190" s="509">
        <f>_xll.qlInterestRateIndexMaturity(Currency&amp;"ibor"&amp;Tenor,BA190,Trigger)</f>
        <v>42494</v>
      </c>
      <c r="BC190" s="508">
        <f>_xll.qlIndexFixing($AC$5,AZ190,TRUE,_xll.ohTrigger(Trigger,Trigger3M))</f>
        <v>5.4695694956308216E-5</v>
      </c>
      <c r="BD190" s="508">
        <f>_xll.qlIndexFixing($BE$1,AZ190,TRUE,_xll.ohTrigger(Trigger,Trigger3M))</f>
        <v>5.7697325527072962E-5</v>
      </c>
    </row>
    <row r="191" spans="51:56" ht="11.25" customHeight="1" x14ac:dyDescent="0.25">
      <c r="AY191" s="507" t="s">
        <v>211</v>
      </c>
      <c r="AZ191" s="509">
        <f>_xll.qlInterestRateIndexFixingDate(Currency&amp;"ibor"&amp;Tenor,BA191,Trigger)</f>
        <v>42403</v>
      </c>
      <c r="BA191" s="509">
        <f>_xll.qlCalendarAdvance(Calendar,BA190,AY191,"f",,Trigger)</f>
        <v>42405</v>
      </c>
      <c r="BB191" s="509">
        <f>_xll.qlInterestRateIndexMaturity(Currency&amp;"ibor"&amp;Tenor,BA191,Trigger)</f>
        <v>42495</v>
      </c>
      <c r="BC191" s="508">
        <f>_xll.qlIndexFixing($AC$5,AZ191,TRUE,_xll.ohTrigger(Trigger,Trigger3M))</f>
        <v>5.6026519261287433E-5</v>
      </c>
      <c r="BD191" s="508">
        <f>_xll.qlIndexFixing($BE$1,AZ191,TRUE,_xll.ohTrigger(Trigger,Trigger3M))</f>
        <v>5.8945729603188113E-5</v>
      </c>
    </row>
    <row r="192" spans="51:56" ht="11.25" customHeight="1" x14ac:dyDescent="0.25">
      <c r="AY192" s="507" t="s">
        <v>211</v>
      </c>
      <c r="AZ192" s="509">
        <f>_xll.qlInterestRateIndexFixingDate(Currency&amp;"ibor"&amp;Tenor,BA192,Trigger)</f>
        <v>42404</v>
      </c>
      <c r="BA192" s="509">
        <f>_xll.qlCalendarAdvance(Calendar,BA191,AY192,"f",,Trigger)</f>
        <v>42408</v>
      </c>
      <c r="BB192" s="509">
        <f>_xll.qlInterestRateIndexMaturity(Currency&amp;"ibor"&amp;Tenor,BA192,Trigger)</f>
        <v>42499</v>
      </c>
      <c r="BC192" s="508">
        <f>_xll.qlIndexFixing($AC$5,AZ192,TRUE,_xll.ohTrigger(Trigger,Trigger3M))</f>
        <v>6.0817750251292052E-5</v>
      </c>
      <c r="BD192" s="508">
        <f>_xll.qlIndexFixing($BE$1,AZ192,TRUE,_xll.ohTrigger(Trigger,Trigger3M))</f>
        <v>6.2490354701838627E-5</v>
      </c>
    </row>
    <row r="193" spans="51:56" ht="11.25" customHeight="1" x14ac:dyDescent="0.25">
      <c r="AY193" s="507" t="s">
        <v>211</v>
      </c>
      <c r="AZ193" s="509">
        <f>_xll.qlInterestRateIndexFixingDate(Currency&amp;"ibor"&amp;Tenor,BA193,Trigger)</f>
        <v>42405</v>
      </c>
      <c r="BA193" s="509">
        <f>_xll.qlCalendarAdvance(Calendar,BA192,AY193,"f",,Trigger)</f>
        <v>42409</v>
      </c>
      <c r="BB193" s="509">
        <f>_xll.qlInterestRateIndexMaturity(Currency&amp;"ibor"&amp;Tenor,BA193,Trigger)</f>
        <v>42499</v>
      </c>
      <c r="BC193" s="508">
        <f>_xll.qlIndexFixing($AC$5,AZ193,TRUE,_xll.ohTrigger(Trigger,Trigger3M))</f>
        <v>6.1660145626696305E-5</v>
      </c>
      <c r="BD193" s="508">
        <f>_xll.qlIndexFixing($BE$1,AZ193,TRUE,_xll.ohTrigger(Trigger,Trigger3M))</f>
        <v>6.3521445790470921E-5</v>
      </c>
    </row>
    <row r="194" spans="51:56" ht="11.25" customHeight="1" x14ac:dyDescent="0.25">
      <c r="AY194" s="507" t="s">
        <v>211</v>
      </c>
      <c r="AZ194" s="509">
        <f>_xll.qlInterestRateIndexFixingDate(Currency&amp;"ibor"&amp;Tenor,BA194,Trigger)</f>
        <v>42408</v>
      </c>
      <c r="BA194" s="509">
        <f>_xll.qlCalendarAdvance(Calendar,BA193,AY194,"f",,Trigger)</f>
        <v>42410</v>
      </c>
      <c r="BB194" s="509">
        <f>_xll.qlInterestRateIndexMaturity(Currency&amp;"ibor"&amp;Tenor,BA194,Trigger)</f>
        <v>42500</v>
      </c>
      <c r="BC194" s="508">
        <f>_xll.qlIndexFixing($AC$5,AZ194,TRUE,_xll.ohTrigger(Trigger,Trigger3M))</f>
        <v>6.3146134667846354E-5</v>
      </c>
      <c r="BD194" s="508">
        <f>_xll.qlIndexFixing($BE$1,AZ194,TRUE,_xll.ohTrigger(Trigger,Trigger3M))</f>
        <v>6.4566607271387966E-5</v>
      </c>
    </row>
    <row r="195" spans="51:56" ht="11.25" customHeight="1" x14ac:dyDescent="0.25">
      <c r="AY195" s="507" t="s">
        <v>211</v>
      </c>
      <c r="AZ195" s="509">
        <f>_xll.qlInterestRateIndexFixingDate(Currency&amp;"ibor"&amp;Tenor,BA195,Trigger)</f>
        <v>42409</v>
      </c>
      <c r="BA195" s="509">
        <f>_xll.qlCalendarAdvance(Calendar,BA194,AY195,"f",,Trigger)</f>
        <v>42411</v>
      </c>
      <c r="BB195" s="509">
        <f>_xll.qlInterestRateIndexMaturity(Currency&amp;"ibor"&amp;Tenor,BA195,Trigger)</f>
        <v>42501</v>
      </c>
      <c r="BC195" s="508">
        <f>_xll.qlIndexFixing($AC$5,AZ195,TRUE,_xll.ohTrigger(Trigger,Trigger3M))</f>
        <v>6.4663156758015816E-5</v>
      </c>
      <c r="BD195" s="508">
        <f>_xll.qlIndexFixing($BE$1,AZ195,TRUE,_xll.ohTrigger(Trigger,Trigger3M))</f>
        <v>6.5574621582520365E-5</v>
      </c>
    </row>
    <row r="196" spans="51:56" ht="11.25" customHeight="1" x14ac:dyDescent="0.25">
      <c r="AY196" s="507" t="s">
        <v>211</v>
      </c>
      <c r="AZ196" s="509">
        <f>_xll.qlInterestRateIndexFixingDate(Currency&amp;"ibor"&amp;Tenor,BA196,Trigger)</f>
        <v>42410</v>
      </c>
      <c r="BA196" s="509">
        <f>_xll.qlCalendarAdvance(Calendar,BA195,AY196,"f",,Trigger)</f>
        <v>42412</v>
      </c>
      <c r="BB196" s="509">
        <f>_xll.qlInterestRateIndexMaturity(Currency&amp;"ibor"&amp;Tenor,BA196,Trigger)</f>
        <v>42502</v>
      </c>
      <c r="BC196" s="508">
        <f>_xll.qlIndexFixing($AC$5,AZ196,TRUE,_xll.ohTrigger(Trigger,Trigger3M))</f>
        <v>6.6211211930955471E-5</v>
      </c>
      <c r="BD196" s="508">
        <f>_xll.qlIndexFixing($BE$1,AZ196,TRUE,_xll.ohTrigger(Trigger,Trigger3M))</f>
        <v>6.6546707087944412E-5</v>
      </c>
    </row>
    <row r="197" spans="51:56" ht="11.25" customHeight="1" x14ac:dyDescent="0.25">
      <c r="AY197" s="507" t="s">
        <v>211</v>
      </c>
      <c r="AZ197" s="509">
        <f>_xll.qlInterestRateIndexFixingDate(Currency&amp;"ibor"&amp;Tenor,BA197,Trigger)</f>
        <v>42411</v>
      </c>
      <c r="BA197" s="509">
        <f>_xll.qlCalendarAdvance(Calendar,BA196,AY197,"f",,Trigger)</f>
        <v>42415</v>
      </c>
      <c r="BB197" s="509">
        <f>_xll.qlInterestRateIndexMaturity(Currency&amp;"ibor"&amp;Tenor,BA197,Trigger)</f>
        <v>42506</v>
      </c>
      <c r="BC197" s="508">
        <f>_xll.qlIndexFixing($AC$5,AZ197,TRUE,_xll.ohTrigger(Trigger,Trigger3M))</f>
        <v>7.1365299143606389E-5</v>
      </c>
      <c r="BD197" s="508">
        <f>_xll.qlIndexFixing($BE$1,AZ197,TRUE,_xll.ohTrigger(Trigger,Trigger3M))</f>
        <v>6.9298757448037437E-5</v>
      </c>
    </row>
    <row r="198" spans="51:56" ht="11.25" customHeight="1" x14ac:dyDescent="0.25">
      <c r="AY198" s="507" t="s">
        <v>211</v>
      </c>
      <c r="AZ198" s="509">
        <f>_xll.qlInterestRateIndexFixingDate(Currency&amp;"ibor"&amp;Tenor,BA198,Trigger)</f>
        <v>42412</v>
      </c>
      <c r="BA198" s="509">
        <f>_xll.qlCalendarAdvance(Calendar,BA197,AY198,"f",,Trigger)</f>
        <v>42416</v>
      </c>
      <c r="BB198" s="509">
        <f>_xll.qlInterestRateIndexMaturity(Currency&amp;"ibor"&amp;Tenor,BA198,Trigger)</f>
        <v>42506</v>
      </c>
      <c r="BC198" s="508">
        <f>_xll.qlIndexFixing($AC$5,AZ198,TRUE,_xll.ohTrigger(Trigger,Trigger3M))</f>
        <v>7.2713764191156827E-5</v>
      </c>
      <c r="BD198" s="508">
        <f>_xll.qlIndexFixing($BE$1,AZ198,TRUE,_xll.ohTrigger(Trigger,Trigger3M))</f>
        <v>7.0100897030300757E-5</v>
      </c>
    </row>
    <row r="199" spans="51:56" ht="11.25" customHeight="1" x14ac:dyDescent="0.25">
      <c r="AY199" s="507" t="s">
        <v>211</v>
      </c>
      <c r="AZ199" s="509">
        <f>_xll.qlInterestRateIndexFixingDate(Currency&amp;"ibor"&amp;Tenor,BA199,Trigger)</f>
        <v>42415</v>
      </c>
      <c r="BA199" s="509">
        <f>_xll.qlCalendarAdvance(Calendar,BA198,AY199,"f",,Trigger)</f>
        <v>42417</v>
      </c>
      <c r="BB199" s="509">
        <f>_xll.qlInterestRateIndexMaturity(Currency&amp;"ibor"&amp;Tenor,BA199,Trigger)</f>
        <v>42507</v>
      </c>
      <c r="BC199" s="508">
        <f>_xll.qlIndexFixing($AC$5,AZ199,TRUE,_xll.ohTrigger(Trigger,Trigger3M))</f>
        <v>7.4416985336611674E-5</v>
      </c>
      <c r="BD199" s="508">
        <f>_xll.qlIndexFixing($BE$1,AZ199,TRUE,_xll.ohTrigger(Trigger,Trigger3M))</f>
        <v>7.0912382664545248E-5</v>
      </c>
    </row>
    <row r="200" spans="51:56" ht="11.25" customHeight="1" x14ac:dyDescent="0.25">
      <c r="AY200" s="507" t="s">
        <v>211</v>
      </c>
      <c r="AZ200" s="509">
        <f>_xll.qlInterestRateIndexFixingDate(Currency&amp;"ibor"&amp;Tenor,BA200,Trigger)</f>
        <v>42416</v>
      </c>
      <c r="BA200" s="509">
        <f>_xll.qlCalendarAdvance(Calendar,BA199,AY200,"f",,Trigger)</f>
        <v>42418</v>
      </c>
      <c r="BB200" s="509">
        <f>_xll.qlInterestRateIndexMaturity(Currency&amp;"ibor"&amp;Tenor,BA200,Trigger)</f>
        <v>42508</v>
      </c>
      <c r="BC200" s="508">
        <f>_xll.qlIndexFixing($AC$5,AZ200,TRUE,_xll.ohTrigger(Trigger,Trigger3M))</f>
        <v>7.615123979221039E-5</v>
      </c>
      <c r="BD200" s="508">
        <f>_xll.qlIndexFixing($BE$1,AZ200,TRUE,_xll.ohTrigger(Trigger,Trigger3M))</f>
        <v>7.1695710894381648E-5</v>
      </c>
    </row>
    <row r="201" spans="51:56" ht="11.25" customHeight="1" x14ac:dyDescent="0.25">
      <c r="AY201" s="507" t="s">
        <v>211</v>
      </c>
      <c r="AZ201" s="509">
        <f>_xll.qlInterestRateIndexFixingDate(Currency&amp;"ibor"&amp;Tenor,BA201,Trigger)</f>
        <v>42417</v>
      </c>
      <c r="BA201" s="509">
        <f>_xll.qlCalendarAdvance(Calendar,BA200,AY201,"f",,Trigger)</f>
        <v>42419</v>
      </c>
      <c r="BB201" s="509">
        <f>_xll.qlInterestRateIndexMaturity(Currency&amp;"ibor"&amp;Tenor,BA201,Trigger)</f>
        <v>42509</v>
      </c>
      <c r="BC201" s="508">
        <f>_xll.qlIndexFixing($AC$5,AZ201,TRUE,_xll.ohTrigger(Trigger,Trigger3M))</f>
        <v>7.7916527599697361E-5</v>
      </c>
      <c r="BD201" s="508">
        <f>_xll.qlIndexFixing($BE$1,AZ201,TRUE,_xll.ohTrigger(Trigger,Trigger3M))</f>
        <v>7.2452253824017987E-5</v>
      </c>
    </row>
    <row r="202" spans="51:56" ht="11.25" customHeight="1" x14ac:dyDescent="0.25">
      <c r="AY202" s="507" t="s">
        <v>211</v>
      </c>
      <c r="AZ202" s="509">
        <f>_xll.qlInterestRateIndexFixingDate(Currency&amp;"ibor"&amp;Tenor,BA202,Trigger)</f>
        <v>42418</v>
      </c>
      <c r="BA202" s="509">
        <f>_xll.qlCalendarAdvance(Calendar,BA201,AY202,"f",,Trigger)</f>
        <v>42422</v>
      </c>
      <c r="BB202" s="509">
        <f>_xll.qlInterestRateIndexMaturity(Currency&amp;"ibor"&amp;Tenor,BA202,Trigger)</f>
        <v>42513</v>
      </c>
      <c r="BC202" s="508">
        <f>_xll.qlIndexFixing($AC$5,AZ202,TRUE,_xll.ohTrigger(Trigger,Trigger3M))</f>
        <v>8.3416765781423396E-5</v>
      </c>
      <c r="BD202" s="508">
        <f>_xll.qlIndexFixing($BE$1,AZ202,TRUE,_xll.ohTrigger(Trigger,Trigger3M))</f>
        <v>7.4631426650079955E-5</v>
      </c>
    </row>
    <row r="203" spans="51:56" ht="11.25" customHeight="1" x14ac:dyDescent="0.25">
      <c r="AY203" s="507" t="s">
        <v>211</v>
      </c>
      <c r="AZ203" s="509">
        <f>_xll.qlInterestRateIndexFixingDate(Currency&amp;"ibor"&amp;Tenor,BA203,Trigger)</f>
        <v>42419</v>
      </c>
      <c r="BA203" s="509">
        <f>_xll.qlCalendarAdvance(Calendar,BA202,AY203,"f",,Trigger)</f>
        <v>42423</v>
      </c>
      <c r="BB203" s="509">
        <f>_xll.qlInterestRateIndexMaturity(Currency&amp;"ibor"&amp;Tenor,BA203,Trigger)</f>
        <v>42513</v>
      </c>
      <c r="BC203" s="508">
        <f>_xll.qlIndexFixing($AC$5,AZ203,TRUE,_xll.ohTrigger(Trigger,Trigger3M))</f>
        <v>8.5288013169204646E-5</v>
      </c>
      <c r="BD203" s="508">
        <f>_xll.qlIndexFixing($BE$1,AZ203,TRUE,_xll.ohTrigger(Trigger,Trigger3M))</f>
        <v>7.523878326942679E-5</v>
      </c>
    </row>
    <row r="204" spans="51:56" ht="11.25" customHeight="1" x14ac:dyDescent="0.25">
      <c r="AY204" s="507" t="s">
        <v>211</v>
      </c>
      <c r="AZ204" s="509">
        <f>_xll.qlInterestRateIndexFixingDate(Currency&amp;"ibor"&amp;Tenor,BA204,Trigger)</f>
        <v>42422</v>
      </c>
      <c r="BA204" s="509">
        <f>_xll.qlCalendarAdvance(Calendar,BA203,AY204,"f",,Trigger)</f>
        <v>42424</v>
      </c>
      <c r="BB204" s="509">
        <f>_xll.qlInterestRateIndexMaturity(Currency&amp;"ibor"&amp;Tenor,BA204,Trigger)</f>
        <v>42514</v>
      </c>
      <c r="BC204" s="508">
        <f>_xll.qlIndexFixing($AC$5,AZ204,TRUE,_xll.ohTrigger(Trigger,Trigger3M))</f>
        <v>8.7208468361410496E-5</v>
      </c>
      <c r="BD204" s="508">
        <f>_xll.qlIndexFixing($BE$1,AZ204,TRUE,_xll.ohTrigger(Trigger,Trigger3M))</f>
        <v>7.5882749919209402E-5</v>
      </c>
    </row>
    <row r="205" spans="51:56" ht="11.25" customHeight="1" x14ac:dyDescent="0.25">
      <c r="AY205" s="507" t="s">
        <v>211</v>
      </c>
      <c r="AZ205" s="509">
        <f>_xll.qlInterestRateIndexFixingDate(Currency&amp;"ibor"&amp;Tenor,BA205,Trigger)</f>
        <v>42423</v>
      </c>
      <c r="BA205" s="509">
        <f>_xll.qlCalendarAdvance(Calendar,BA204,AY205,"f",,Trigger)</f>
        <v>42425</v>
      </c>
      <c r="BB205" s="509">
        <f>_xll.qlInterestRateIndexMaturity(Currency&amp;"ibor"&amp;Tenor,BA205,Trigger)</f>
        <v>42515</v>
      </c>
      <c r="BC205" s="508">
        <f>_xll.qlIndexFixing($AC$5,AZ205,TRUE,_xll.ohTrigger(Trigger,Trigger3M))</f>
        <v>8.9159957162188164E-5</v>
      </c>
      <c r="BD205" s="508">
        <f>_xll.qlIndexFixing($BE$1,AZ205,TRUE,_xll.ohTrigger(Trigger,Trigger3M))</f>
        <v>7.6508625091342708E-5</v>
      </c>
    </row>
    <row r="206" spans="51:56" ht="11.25" customHeight="1" x14ac:dyDescent="0.25">
      <c r="AY206" s="507" t="s">
        <v>211</v>
      </c>
      <c r="AZ206" s="509">
        <f>_xll.qlInterestRateIndexFixingDate(Currency&amp;"ibor"&amp;Tenor,BA206,Trigger)</f>
        <v>42424</v>
      </c>
      <c r="BA206" s="509">
        <f>_xll.qlCalendarAdvance(Calendar,BA205,AY206,"f",,Trigger)</f>
        <v>42426</v>
      </c>
      <c r="BB206" s="509">
        <f>_xll.qlInterestRateIndexMaturity(Currency&amp;"ibor"&amp;Tenor,BA206,Trigger)</f>
        <v>42516</v>
      </c>
      <c r="BC206" s="508">
        <f>_xll.qlIndexFixing($AC$5,AZ206,TRUE,_xll.ohTrigger(Trigger,Trigger3M))</f>
        <v>9.114247961594657E-5</v>
      </c>
      <c r="BD206" s="508">
        <f>_xll.qlIndexFixing($BE$1,AZ206,TRUE,_xll.ohTrigger(Trigger,Trigger3M))</f>
        <v>7.711793462661376E-5</v>
      </c>
    </row>
    <row r="207" spans="51:56" ht="11.25" customHeight="1" x14ac:dyDescent="0.25">
      <c r="AY207" s="507" t="s">
        <v>211</v>
      </c>
      <c r="AZ207" s="509">
        <f>_xll.qlInterestRateIndexFixingDate(Currency&amp;"ibor"&amp;Tenor,BA207,Trigger)</f>
        <v>42425</v>
      </c>
      <c r="BA207" s="509">
        <f>_xll.qlCalendarAdvance(Calendar,BA206,AY207,"f",,Trigger)</f>
        <v>42429</v>
      </c>
      <c r="BB207" s="509">
        <f>_xll.qlInterestRateIndexMaturity(Currency&amp;"ibor"&amp;Tenor,BA207,Trigger)</f>
        <v>42521</v>
      </c>
      <c r="BC207" s="508">
        <f>_xll.qlIndexFixing($AC$5,AZ207,TRUE,_xll.ohTrigger(Trigger,Trigger3M))</f>
        <v>9.6650701156299746E-5</v>
      </c>
      <c r="BD207" s="508">
        <f>_xll.qlIndexFixing($BE$1,AZ207,TRUE,_xll.ohTrigger(Trigger,Trigger3M))</f>
        <v>7.907495591536643E-5</v>
      </c>
    </row>
    <row r="208" spans="51:56" ht="11.25" customHeight="1" x14ac:dyDescent="0.25">
      <c r="AY208" s="507" t="s">
        <v>211</v>
      </c>
      <c r="AZ208" s="509">
        <f>_xll.qlInterestRateIndexFixingDate(Currency&amp;"ibor"&amp;Tenor,BA208,Trigger)</f>
        <v>42426</v>
      </c>
      <c r="BA208" s="509">
        <f>_xll.qlCalendarAdvance(Calendar,BA207,AY208,"f",,Trigger)</f>
        <v>42430</v>
      </c>
      <c r="BB208" s="509">
        <f>_xll.qlInterestRateIndexMaturity(Currency&amp;"ibor"&amp;Tenor,BA208,Trigger)</f>
        <v>42522</v>
      </c>
      <c r="BC208" s="508">
        <f>_xll.qlIndexFixing($AC$5,AZ208,TRUE,_xll.ohTrigger(Trigger,Trigger3M))</f>
        <v>9.8663586550316821E-5</v>
      </c>
      <c r="BD208" s="508">
        <f>_xll.qlIndexFixing($BE$1,AZ208,TRUE,_xll.ohTrigger(Trigger,Trigger3M))</f>
        <v>6.6345740775155249E-5</v>
      </c>
    </row>
    <row r="209" spans="51:56" ht="11.25" customHeight="1" x14ac:dyDescent="0.25">
      <c r="AY209" s="507" t="s">
        <v>211</v>
      </c>
      <c r="AZ209" s="509">
        <f>_xll.qlInterestRateIndexFixingDate(Currency&amp;"ibor"&amp;Tenor,BA209,Trigger)</f>
        <v>42429</v>
      </c>
      <c r="BA209" s="509">
        <f>_xll.qlCalendarAdvance(Calendar,BA208,AY209,"f",,Trigger)</f>
        <v>42431</v>
      </c>
      <c r="BB209" s="509">
        <f>_xll.qlInterestRateIndexMaturity(Currency&amp;"ibor"&amp;Tenor,BA209,Trigger)</f>
        <v>42523</v>
      </c>
      <c r="BC209" s="508">
        <f>_xll.qlIndexFixing($AC$5,AZ209,TRUE,_xll.ohTrigger(Trigger,Trigger3M))</f>
        <v>1.007068311455738E-4</v>
      </c>
      <c r="BD209" s="508">
        <f>_xll.qlIndexFixing($BE$1,AZ209,TRUE,_xll.ohTrigger(Trigger,Trigger3M))</f>
        <v>6.6913410204879099E-5</v>
      </c>
    </row>
    <row r="210" spans="51:56" ht="11.25" customHeight="1" x14ac:dyDescent="0.25">
      <c r="AY210" s="507" t="s">
        <v>211</v>
      </c>
      <c r="AZ210" s="509">
        <f>_xll.qlInterestRateIndexFixingDate(Currency&amp;"ibor"&amp;Tenor,BA210,Trigger)</f>
        <v>42430</v>
      </c>
      <c r="BA210" s="509">
        <f>_xll.qlCalendarAdvance(Calendar,BA209,AY210,"f",,Trigger)</f>
        <v>42432</v>
      </c>
      <c r="BB210" s="509">
        <f>_xll.qlInterestRateIndexMaturity(Currency&amp;"ibor"&amp;Tenor,BA210,Trigger)</f>
        <v>42524</v>
      </c>
      <c r="BC210" s="508">
        <f>_xll.qlIndexFixing($AC$5,AZ210,TRUE,_xll.ohTrigger(Trigger,Trigger3M))</f>
        <v>1.0278043499159628E-4</v>
      </c>
      <c r="BD210" s="508">
        <f>_xll.qlIndexFixing($BE$1,AZ210,TRUE,_xll.ohTrigger(Trigger,Trigger3M))</f>
        <v>6.747497607346817E-5</v>
      </c>
    </row>
    <row r="211" spans="51:56" ht="11.25" customHeight="1" x14ac:dyDescent="0.25">
      <c r="AY211" s="507" t="s">
        <v>211</v>
      </c>
      <c r="AZ211" s="509">
        <f>_xll.qlInterestRateIndexFixingDate(Currency&amp;"ibor"&amp;Tenor,BA211,Trigger)</f>
        <v>42431</v>
      </c>
      <c r="BA211" s="509">
        <f>_xll.qlCalendarAdvance(Calendar,BA210,AY211,"f",,Trigger)</f>
        <v>42433</v>
      </c>
      <c r="BB211" s="509">
        <f>_xll.qlInterestRateIndexMaturity(Currency&amp;"ibor"&amp;Tenor,BA211,Trigger)</f>
        <v>42527</v>
      </c>
      <c r="BC211" s="508">
        <f>_xll.qlIndexFixing($AC$5,AZ211,TRUE,_xll.ohTrigger(Trigger,Trigger3M))</f>
        <v>1.0382855548521186E-4</v>
      </c>
      <c r="BD211" s="508">
        <f>_xll.qlIndexFixing($BE$1,AZ211,TRUE,_xll.ohTrigger(Trigger,Trigger3M))</f>
        <v>6.8650265167026522E-5</v>
      </c>
    </row>
    <row r="212" spans="51:56" ht="11.25" customHeight="1" x14ac:dyDescent="0.25">
      <c r="AY212" s="507" t="s">
        <v>211</v>
      </c>
      <c r="AZ212" s="509">
        <f>_xll.qlInterestRateIndexFixingDate(Currency&amp;"ibor"&amp;Tenor,BA212,Trigger)</f>
        <v>42432</v>
      </c>
      <c r="BA212" s="509">
        <f>_xll.qlCalendarAdvance(Calendar,BA211,AY212,"f",,Trigger)</f>
        <v>42436</v>
      </c>
      <c r="BB212" s="509">
        <f>_xll.qlInterestRateIndexMaturity(Currency&amp;"ibor"&amp;Tenor,BA212,Trigger)</f>
        <v>42528</v>
      </c>
      <c r="BC212" s="508">
        <f>_xll.qlIndexFixing($AC$5,AZ212,TRUE,_xll.ohTrigger(Trigger,Trigger3M))</f>
        <v>1.1137844385386927E-4</v>
      </c>
      <c r="BD212" s="508">
        <f>_xll.qlIndexFixing($BE$1,AZ212,TRUE,_xll.ohTrigger(Trigger,Trigger3M))</f>
        <v>6.9693526880011745E-5</v>
      </c>
    </row>
    <row r="213" spans="51:56" ht="11.25" customHeight="1" x14ac:dyDescent="0.25">
      <c r="AY213" s="507" t="s">
        <v>211</v>
      </c>
      <c r="AZ213" s="509">
        <f>_xll.qlInterestRateIndexFixingDate(Currency&amp;"ibor"&amp;Tenor,BA213,Trigger)</f>
        <v>42433</v>
      </c>
      <c r="BA213" s="509">
        <f>_xll.qlCalendarAdvance(Calendar,BA212,AY213,"f",,Trigger)</f>
        <v>42437</v>
      </c>
      <c r="BB213" s="509">
        <f>_xll.qlInterestRateIndexMaturity(Currency&amp;"ibor"&amp;Tenor,BA213,Trigger)</f>
        <v>42529</v>
      </c>
      <c r="BC213" s="508">
        <f>_xll.qlIndexFixing($AC$5,AZ213,TRUE,_xll.ohTrigger(Trigger,Trigger3M))</f>
        <v>1.1360384468878347E-4</v>
      </c>
      <c r="BD213" s="508">
        <f>_xll.qlIndexFixing($BE$1,AZ213,TRUE,_xll.ohTrigger(Trigger,Trigger3M))</f>
        <v>7.0249755141722588E-5</v>
      </c>
    </row>
    <row r="214" spans="51:56" ht="11.25" customHeight="1" x14ac:dyDescent="0.25">
      <c r="AY214" s="507" t="s">
        <v>211</v>
      </c>
      <c r="AZ214" s="509">
        <f>_xll.qlInterestRateIndexFixingDate(Currency&amp;"ibor"&amp;Tenor,BA214,Trigger)</f>
        <v>42436</v>
      </c>
      <c r="BA214" s="509">
        <f>_xll.qlCalendarAdvance(Calendar,BA213,AY214,"f",,Trigger)</f>
        <v>42438</v>
      </c>
      <c r="BB214" s="509">
        <f>_xll.qlInterestRateIndexMaturity(Currency&amp;"ibor"&amp;Tenor,BA214,Trigger)</f>
        <v>42530</v>
      </c>
      <c r="BC214" s="508">
        <f>_xll.qlIndexFixing($AC$5,AZ214,TRUE,_xll.ohTrigger(Trigger,Trigger3M))</f>
        <v>1.1585960507422338E-4</v>
      </c>
      <c r="BD214" s="508">
        <f>_xll.qlIndexFixing($BE$1,AZ214,TRUE,_xll.ohTrigger(Trigger,Trigger3M))</f>
        <v>7.0810102312125821E-5</v>
      </c>
    </row>
    <row r="215" spans="51:56" ht="11.25" customHeight="1" x14ac:dyDescent="0.25">
      <c r="AY215" s="507" t="s">
        <v>211</v>
      </c>
      <c r="AZ215" s="509">
        <f>_xll.qlInterestRateIndexFixingDate(Currency&amp;"ibor"&amp;Tenor,BA215,Trigger)</f>
        <v>42437</v>
      </c>
      <c r="BA215" s="509">
        <f>_xll.qlCalendarAdvance(Calendar,BA214,AY215,"f",,Trigger)</f>
        <v>42439</v>
      </c>
      <c r="BB215" s="509">
        <f>_xll.qlInterestRateIndexMaturity(Currency&amp;"ibor"&amp;Tenor,BA215,Trigger)</f>
        <v>42531</v>
      </c>
      <c r="BC215" s="508">
        <f>_xll.qlIndexFixing($AC$5,AZ215,TRUE,_xll.ohTrigger(Trigger,Trigger3M))</f>
        <v>1.1814572506232123E-4</v>
      </c>
      <c r="BD215" s="508">
        <f>_xll.qlIndexFixing($BE$1,AZ215,TRUE,_xll.ohTrigger(Trigger,Trigger3M))</f>
        <v>7.1376347333432363E-5</v>
      </c>
    </row>
    <row r="216" spans="51:56" ht="11.25" customHeight="1" x14ac:dyDescent="0.25">
      <c r="AY216" s="507" t="s">
        <v>211</v>
      </c>
      <c r="AZ216" s="509">
        <f>_xll.qlInterestRateIndexFixingDate(Currency&amp;"ibor"&amp;Tenor,BA216,Trigger)</f>
        <v>42438</v>
      </c>
      <c r="BA216" s="509">
        <f>_xll.qlCalendarAdvance(Calendar,BA215,AY216,"f",,Trigger)</f>
        <v>42440</v>
      </c>
      <c r="BB216" s="509">
        <f>_xll.qlInterestRateIndexMaturity(Currency&amp;"ibor"&amp;Tenor,BA216,Trigger)</f>
        <v>42534</v>
      </c>
      <c r="BC216" s="508">
        <f>_xll.qlIndexFixing($AC$5,AZ216,TRUE,_xll.ohTrigger(Trigger,Trigger3M))</f>
        <v>1.1874623531620323E-4</v>
      </c>
      <c r="BD216" s="508">
        <f>_xll.qlIndexFixing($BE$1,AZ216,TRUE,_xll.ohTrigger(Trigger,Trigger3M))</f>
        <v>7.2726674076175989E-5</v>
      </c>
    </row>
    <row r="217" spans="51:56" ht="11.25" customHeight="1" x14ac:dyDescent="0.25">
      <c r="AY217" s="507" t="s">
        <v>211</v>
      </c>
      <c r="AZ217" s="509">
        <f>_xll.qlInterestRateIndexFixingDate(Currency&amp;"ibor"&amp;Tenor,BA217,Trigger)</f>
        <v>42439</v>
      </c>
      <c r="BA217" s="509">
        <f>_xll.qlCalendarAdvance(Calendar,BA216,AY217,"f",,Trigger)</f>
        <v>42443</v>
      </c>
      <c r="BB217" s="509">
        <f>_xll.qlInterestRateIndexMaturity(Currency&amp;"ibor"&amp;Tenor,BA217,Trigger)</f>
        <v>42535</v>
      </c>
      <c r="BC217" s="508">
        <f>_xll.qlIndexFixing($AC$5,AZ217,TRUE,_xll.ohTrigger(Trigger,Trigger3M))</f>
        <v>1.2759380211782218E-4</v>
      </c>
      <c r="BD217" s="508">
        <f>_xll.qlIndexFixing($BE$1,AZ217,TRUE,_xll.ohTrigger(Trigger,Trigger3M))</f>
        <v>7.373663668522444E-5</v>
      </c>
    </row>
    <row r="218" spans="51:56" ht="11.25" customHeight="1" x14ac:dyDescent="0.25">
      <c r="AY218" s="507" t="s">
        <v>211</v>
      </c>
      <c r="AZ218" s="509">
        <f>_xll.qlInterestRateIndexFixingDate(Currency&amp;"ibor"&amp;Tenor,BA218,Trigger)</f>
        <v>42440</v>
      </c>
      <c r="BA218" s="509">
        <f>_xll.qlCalendarAdvance(Calendar,BA217,AY218,"f",,Trigger)</f>
        <v>42444</v>
      </c>
      <c r="BB218" s="509">
        <f>_xll.qlInterestRateIndexMaturity(Currency&amp;"ibor"&amp;Tenor,BA218,Trigger)</f>
        <v>42536</v>
      </c>
      <c r="BC218" s="508">
        <f>_xll.qlIndexFixing($AC$5,AZ218,TRUE,_xll.ohTrigger(Trigger,Trigger3M))</f>
        <v>1.3003172093247221E-4</v>
      </c>
      <c r="BD218" s="508">
        <f>_xll.qlIndexFixing($BE$1,AZ218,TRUE,_xll.ohTrigger(Trigger,Trigger3M))</f>
        <v>7.4359807023165374E-5</v>
      </c>
    </row>
    <row r="219" spans="51:56" ht="11.25" customHeight="1" x14ac:dyDescent="0.25">
      <c r="AY219" s="507" t="s">
        <v>211</v>
      </c>
      <c r="AZ219" s="509">
        <f>_xll.qlInterestRateIndexFixingDate(Currency&amp;"ibor"&amp;Tenor,BA219,Trigger)</f>
        <v>42443</v>
      </c>
      <c r="BA219" s="509">
        <f>_xll.qlCalendarAdvance(Calendar,BA218,AY219,"f",,Trigger)</f>
        <v>42445</v>
      </c>
      <c r="BB219" s="509">
        <f>_xll.qlInterestRateIndexMaturity(Currency&amp;"ibor"&amp;Tenor,BA219,Trigger)</f>
        <v>42537</v>
      </c>
      <c r="BC219" s="508">
        <f>_xll.qlIndexFixing($AC$5,AZ219,TRUE,_xll.ohTrigger(Trigger,Trigger3M))</f>
        <v>1.3249999967995083E-4</v>
      </c>
      <c r="BD219" s="508">
        <f>_xll.qlIndexFixing($BE$1,AZ219,TRUE,_xll.ohTrigger(Trigger,Trigger3M))</f>
        <v>7.5000000030467362E-5</v>
      </c>
    </row>
    <row r="220" spans="51:56" ht="11.25" customHeight="1" x14ac:dyDescent="0.25">
      <c r="AY220" s="507" t="s">
        <v>211</v>
      </c>
      <c r="AZ220" s="509">
        <f>_xll.qlInterestRateIndexFixingDate(Currency&amp;"ibor"&amp;Tenor,BA220,Trigger)</f>
        <v>42444</v>
      </c>
      <c r="BA220" s="509">
        <f>_xll.qlCalendarAdvance(Calendar,BA219,AY220,"f",,Trigger)</f>
        <v>42446</v>
      </c>
      <c r="BB220" s="509">
        <f>_xll.qlInterestRateIndexMaturity(Currency&amp;"ibor"&amp;Tenor,BA220,Trigger)</f>
        <v>42538</v>
      </c>
      <c r="BC220" s="508">
        <f>_xll.qlIndexFixing($AC$5,AZ220,TRUE,_xll.ohTrigger(Trigger,Trigger3M))</f>
        <v>1.3250034034483843E-4</v>
      </c>
      <c r="BD220" s="508">
        <f>_xll.qlIndexFixing($BE$1,AZ220,TRUE,_xll.ohTrigger(Trigger,Trigger3M))</f>
        <v>7.5660363022582146E-5</v>
      </c>
    </row>
    <row r="221" spans="51:56" ht="11.25" customHeight="1" x14ac:dyDescent="0.25">
      <c r="AY221" s="507" t="s">
        <v>211</v>
      </c>
      <c r="AZ221" s="509">
        <f>_xll.qlInterestRateIndexFixingDate(Currency&amp;"ibor"&amp;Tenor,BA221,Trigger)</f>
        <v>42445</v>
      </c>
      <c r="BA221" s="509">
        <f>_xll.qlCalendarAdvance(Calendar,BA220,AY221,"f",,Trigger)</f>
        <v>42447</v>
      </c>
      <c r="BB221" s="509">
        <f>_xll.qlInterestRateIndexMaturity(Currency&amp;"ibor"&amp;Tenor,BA221,Trigger)</f>
        <v>42541</v>
      </c>
      <c r="BC221" s="508">
        <f>_xll.qlIndexFixing($AC$5,AZ221,TRUE,_xll.ohTrigger(Trigger,Trigger3M))</f>
        <v>1.3458496416892697E-4</v>
      </c>
      <c r="BD221" s="508">
        <f>_xll.qlIndexFixing($BE$1,AZ221,TRUE,_xll.ohTrigger(Trigger,Trigger3M))</f>
        <v>7.7302172738680455E-5</v>
      </c>
    </row>
    <row r="222" spans="51:56" ht="11.25" customHeight="1" x14ac:dyDescent="0.25">
      <c r="AY222" s="507" t="s">
        <v>211</v>
      </c>
      <c r="AZ222" s="509">
        <f>_xll.qlInterestRateIndexFixingDate(Currency&amp;"ibor"&amp;Tenor,BA222,Trigger)</f>
        <v>42446</v>
      </c>
      <c r="BA222" s="509">
        <f>_xll.qlCalendarAdvance(Calendar,BA221,AY222,"f",,Trigger)</f>
        <v>42450</v>
      </c>
      <c r="BB222" s="509">
        <f>_xll.qlInterestRateIndexMaturity(Currency&amp;"ibor"&amp;Tenor,BA222,Trigger)</f>
        <v>42542</v>
      </c>
      <c r="BC222" s="508">
        <f>_xll.qlIndexFixing($AC$5,AZ222,TRUE,_xll.ohTrigger(Trigger,Trigger3M))</f>
        <v>1.3261151677724649E-4</v>
      </c>
      <c r="BD222" s="508">
        <f>_xll.qlIndexFixing($BE$1,AZ222,TRUE,_xll.ohTrigger(Trigger,Trigger3M))</f>
        <v>7.8523582516254464E-5</v>
      </c>
    </row>
    <row r="223" spans="51:56" ht="11.25" customHeight="1" x14ac:dyDescent="0.25">
      <c r="AY223" s="507" t="s">
        <v>211</v>
      </c>
      <c r="AZ223" s="509">
        <f>_xll.qlInterestRateIndexFixingDate(Currency&amp;"ibor"&amp;Tenor,BA223,Trigger)</f>
        <v>42447</v>
      </c>
      <c r="BA223" s="509">
        <f>_xll.qlCalendarAdvance(Calendar,BA222,AY223,"f",,Trigger)</f>
        <v>42451</v>
      </c>
      <c r="BB223" s="509">
        <f>_xll.qlInterestRateIndexMaturity(Currency&amp;"ibor"&amp;Tenor,BA223,Trigger)</f>
        <v>42543</v>
      </c>
      <c r="BC223" s="508">
        <f>_xll.qlIndexFixing($AC$5,AZ223,TRUE,_xll.ohTrigger(Trigger,Trigger3M))</f>
        <v>1.3266676433073508E-4</v>
      </c>
      <c r="BD223" s="508">
        <f>_xll.qlIndexFixing($BE$1,AZ223,TRUE,_xll.ohTrigger(Trigger,Trigger3M))</f>
        <v>7.9295238081787147E-5</v>
      </c>
    </row>
    <row r="224" spans="51:56" ht="11.25" customHeight="1" x14ac:dyDescent="0.25">
      <c r="AY224" s="507" t="s">
        <v>211</v>
      </c>
      <c r="AZ224" s="509">
        <f>_xll.qlInterestRateIndexFixingDate(Currency&amp;"ibor"&amp;Tenor,BA224,Trigger)</f>
        <v>42450</v>
      </c>
      <c r="BA224" s="509">
        <f>_xll.qlCalendarAdvance(Calendar,BA223,AY224,"f",,Trigger)</f>
        <v>42452</v>
      </c>
      <c r="BB224" s="509">
        <f>_xll.qlInterestRateIndexMaturity(Currency&amp;"ibor"&amp;Tenor,BA224,Trigger)</f>
        <v>42544</v>
      </c>
      <c r="BC224" s="508">
        <f>_xll.qlIndexFixing($AC$5,AZ224,TRUE,_xll.ohTrigger(Trigger,Trigger3M))</f>
        <v>1.3273299326350784E-4</v>
      </c>
      <c r="BD224" s="508">
        <f>_xll.qlIndexFixing($BE$1,AZ224,TRUE,_xll.ohTrigger(Trigger,Trigger3M))</f>
        <v>8.0089389300486147E-5</v>
      </c>
    </row>
    <row r="225" spans="51:56" ht="11.25" customHeight="1" x14ac:dyDescent="0.25">
      <c r="AY225" s="507" t="s">
        <v>211</v>
      </c>
      <c r="AZ225" s="509">
        <f>_xll.qlInterestRateIndexFixingDate(Currency&amp;"ibor"&amp;Tenor,BA225,Trigger)</f>
        <v>42451</v>
      </c>
      <c r="BA225" s="509">
        <f>_xll.qlCalendarAdvance(Calendar,BA224,AY225,"f",,Trigger)</f>
        <v>42453</v>
      </c>
      <c r="BB225" s="509">
        <f>_xll.qlInterestRateIndexMaturity(Currency&amp;"ibor"&amp;Tenor,BA225,Trigger)</f>
        <v>42545</v>
      </c>
      <c r="BC225" s="508">
        <f>_xll.qlIndexFixing($AC$5,AZ225,TRUE,_xll.ohTrigger(Trigger,Trigger3M))</f>
        <v>1.3281020357556474E-4</v>
      </c>
      <c r="BD225" s="508">
        <f>_xll.qlIndexFixing($BE$1,AZ225,TRUE,_xll.ohTrigger(Trigger,Trigger3M))</f>
        <v>8.0906109781296535E-5</v>
      </c>
    </row>
    <row r="226" spans="51:56" ht="11.25" customHeight="1" x14ac:dyDescent="0.25">
      <c r="AY226" s="507" t="s">
        <v>211</v>
      </c>
      <c r="AZ226" s="509">
        <f>_xll.qlInterestRateIndexFixingDate(Currency&amp;"ibor"&amp;Tenor,BA226,Trigger)</f>
        <v>42452</v>
      </c>
      <c r="BA226" s="509">
        <f>_xll.qlCalendarAdvance(Calendar,BA225,AY226,"f",,Trigger)</f>
        <v>42458</v>
      </c>
      <c r="BB226" s="509">
        <f>_xll.qlInterestRateIndexMaturity(Currency&amp;"ibor"&amp;Tenor,BA226,Trigger)</f>
        <v>42550</v>
      </c>
      <c r="BC226" s="508">
        <f>_xll.qlIndexFixing($AC$5,AZ226,TRUE,_xll.ohTrigger(Trigger,Trigger3M))</f>
        <v>1.3336097585552224E-4</v>
      </c>
      <c r="BD226" s="508">
        <f>_xll.qlIndexFixing($BE$1,AZ226,TRUE,_xll.ohTrigger(Trigger,Trigger3M))</f>
        <v>8.5330664556901667E-5</v>
      </c>
    </row>
    <row r="227" spans="51:56" ht="11.25" customHeight="1" x14ac:dyDescent="0.25">
      <c r="AY227" s="507" t="s">
        <v>211</v>
      </c>
      <c r="AZ227" s="509">
        <f>_xll.qlInterestRateIndexFixingDate(Currency&amp;"ibor"&amp;Tenor,BA227,Trigger)</f>
        <v>42453</v>
      </c>
      <c r="BA227" s="509">
        <f>_xll.qlCalendarAdvance(Calendar,BA226,AY227,"f",,Trigger)</f>
        <v>42459</v>
      </c>
      <c r="BB227" s="509">
        <f>_xll.qlInterestRateIndexMaturity(Currency&amp;"ibor"&amp;Tenor,BA227,Trigger)</f>
        <v>42551</v>
      </c>
      <c r="BC227" s="508">
        <f>_xll.qlIndexFixing($AC$5,AZ227,TRUE,_xll.ohTrigger(Trigger,Trigger3M))</f>
        <v>1.335040744623993E-4</v>
      </c>
      <c r="BD227" s="508">
        <f>_xll.qlIndexFixing($BE$1,AZ227,TRUE,_xll.ohTrigger(Trigger,Trigger3M))</f>
        <v>8.6284216067696832E-5</v>
      </c>
    </row>
    <row r="228" spans="51:56" ht="11.25" customHeight="1" x14ac:dyDescent="0.25">
      <c r="AY228" s="507" t="s">
        <v>211</v>
      </c>
      <c r="AZ228" s="509">
        <f>_xll.qlInterestRateIndexFixingDate(Currency&amp;"ibor"&amp;Tenor,BA228,Trigger)</f>
        <v>42458</v>
      </c>
      <c r="BA228" s="509">
        <f>_xll.qlCalendarAdvance(Calendar,BA227,AY228,"f",,Trigger)</f>
        <v>42460</v>
      </c>
      <c r="BB228" s="509">
        <f>_xll.qlInterestRateIndexMaturity(Currency&amp;"ibor"&amp;Tenor,BA228,Trigger)</f>
        <v>42551</v>
      </c>
      <c r="BC228" s="508">
        <f>_xll.qlIndexFixing($AC$5,AZ228,TRUE,_xll.ohTrigger(Trigger,Trigger3M))</f>
        <v>1.3275115111265469E-4</v>
      </c>
      <c r="BD228" s="508">
        <f>_xll.qlIndexFixing($BE$1,AZ228,TRUE,_xll.ohTrigger(Trigger,Trigger3M))</f>
        <v>8.6629072802246382E-5</v>
      </c>
    </row>
    <row r="229" spans="51:56" ht="11.25" customHeight="1" x14ac:dyDescent="0.25">
      <c r="AY229" s="507" t="s">
        <v>211</v>
      </c>
      <c r="AZ229" s="509">
        <f>_xll.qlInterestRateIndexFixingDate(Currency&amp;"ibor"&amp;Tenor,BA229,Trigger)</f>
        <v>42459</v>
      </c>
      <c r="BA229" s="509">
        <f>_xll.qlCalendarAdvance(Calendar,BA228,AY229,"f",,Trigger)</f>
        <v>42461</v>
      </c>
      <c r="BB229" s="509">
        <f>_xll.qlInterestRateIndexMaturity(Currency&amp;"ibor"&amp;Tenor,BA229,Trigger)</f>
        <v>42552</v>
      </c>
      <c r="BC229" s="508">
        <f>_xll.qlIndexFixing($AC$5,AZ229,TRUE,_xll.ohTrigger(Trigger,Trigger3M))</f>
        <v>1.3293117602455548E-4</v>
      </c>
      <c r="BD229" s="508">
        <f>_xll.qlIndexFixing($BE$1,AZ229,TRUE,_xll.ohTrigger(Trigger,Trigger3M))</f>
        <v>8.2868926447965036E-5</v>
      </c>
    </row>
    <row r="230" spans="51:56" ht="11.25" customHeight="1" x14ac:dyDescent="0.25">
      <c r="AY230" s="507" t="s">
        <v>211</v>
      </c>
      <c r="AZ230" s="509">
        <f>_xll.qlInterestRateIndexFixingDate(Currency&amp;"ibor"&amp;Tenor,BA230,Trigger)</f>
        <v>42460</v>
      </c>
      <c r="BA230" s="509">
        <f>_xll.qlCalendarAdvance(Calendar,BA229,AY230,"f",,Trigger)</f>
        <v>42464</v>
      </c>
      <c r="BB230" s="509">
        <f>_xll.qlInterestRateIndexMaturity(Currency&amp;"ibor"&amp;Tenor,BA230,Trigger)</f>
        <v>42555</v>
      </c>
      <c r="BC230" s="508">
        <f>_xll.qlIndexFixing($AC$5,AZ230,TRUE,_xll.ohTrigger(Trigger,Trigger3M))</f>
        <v>1.3353786311457168E-4</v>
      </c>
      <c r="BD230" s="508">
        <f>_xll.qlIndexFixing($BE$1,AZ230,TRUE,_xll.ohTrigger(Trigger,Trigger3M))</f>
        <v>8.5969915888579418E-5</v>
      </c>
    </row>
    <row r="231" spans="51:56" ht="11.25" customHeight="1" x14ac:dyDescent="0.25">
      <c r="AY231" s="507" t="s">
        <v>211</v>
      </c>
      <c r="AZ231" s="509">
        <f>_xll.qlInterestRateIndexFixingDate(Currency&amp;"ibor"&amp;Tenor,BA231,Trigger)</f>
        <v>42461</v>
      </c>
      <c r="BA231" s="509">
        <f>_xll.qlCalendarAdvance(Calendar,BA230,AY231,"f",,Trigger)</f>
        <v>42465</v>
      </c>
      <c r="BB231" s="509">
        <f>_xll.qlInterestRateIndexMaturity(Currency&amp;"ibor"&amp;Tenor,BA231,Trigger)</f>
        <v>42556</v>
      </c>
      <c r="BC231" s="508">
        <f>_xll.qlIndexFixing($AC$5,AZ231,TRUE,_xll.ohTrigger(Trigger,Trigger3M))</f>
        <v>1.337622962679522E-4</v>
      </c>
      <c r="BD231" s="508">
        <f>_xll.qlIndexFixing($BE$1,AZ231,TRUE,_xll.ohTrigger(Trigger,Trigger3M))</f>
        <v>8.7050189667581393E-5</v>
      </c>
    </row>
    <row r="232" spans="51:56" ht="11.25" customHeight="1" x14ac:dyDescent="0.25">
      <c r="AY232" s="507" t="s">
        <v>211</v>
      </c>
      <c r="AZ232" s="509">
        <f>_xll.qlInterestRateIndexFixingDate(Currency&amp;"ibor"&amp;Tenor,BA232,Trigger)</f>
        <v>42464</v>
      </c>
      <c r="BA232" s="509">
        <f>_xll.qlCalendarAdvance(Calendar,BA231,AY232,"f",,Trigger)</f>
        <v>42466</v>
      </c>
      <c r="BB232" s="509">
        <f>_xll.qlInterestRateIndexMaturity(Currency&amp;"ibor"&amp;Tenor,BA232,Trigger)</f>
        <v>42557</v>
      </c>
      <c r="BC232" s="508">
        <f>_xll.qlIndexFixing($AC$5,AZ232,TRUE,_xll.ohTrigger(Trigger,Trigger3M))</f>
        <v>1.3399783148653396E-4</v>
      </c>
      <c r="BD232" s="508">
        <f>_xll.qlIndexFixing($BE$1,AZ232,TRUE,_xll.ohTrigger(Trigger,Trigger3M))</f>
        <v>8.8153841791118346E-5</v>
      </c>
    </row>
    <row r="233" spans="51:56" ht="11.25" customHeight="1" x14ac:dyDescent="0.25">
      <c r="AY233" s="507" t="s">
        <v>211</v>
      </c>
      <c r="AZ233" s="509">
        <f>_xll.qlInterestRateIndexFixingDate(Currency&amp;"ibor"&amp;Tenor,BA233,Trigger)</f>
        <v>42465</v>
      </c>
      <c r="BA233" s="509">
        <f>_xll.qlCalendarAdvance(Calendar,BA232,AY233,"f",,Trigger)</f>
        <v>42467</v>
      </c>
      <c r="BB233" s="509">
        <f>_xll.qlInterestRateIndexMaturity(Currency&amp;"ibor"&amp;Tenor,BA233,Trigger)</f>
        <v>42558</v>
      </c>
      <c r="BC233" s="508">
        <f>_xll.qlIndexFixing($AC$5,AZ233,TRUE,_xll.ohTrigger(Trigger,Trigger3M))</f>
        <v>1.3424446877207375E-4</v>
      </c>
      <c r="BD233" s="508">
        <f>_xll.qlIndexFixing($BE$1,AZ233,TRUE,_xll.ohTrigger(Trigger,Trigger3M))</f>
        <v>8.9280912550477077E-5</v>
      </c>
    </row>
    <row r="234" spans="51:56" ht="11.25" customHeight="1" x14ac:dyDescent="0.25">
      <c r="AY234" s="507" t="s">
        <v>211</v>
      </c>
      <c r="AZ234" s="509">
        <f>_xll.qlInterestRateIndexFixingDate(Currency&amp;"ibor"&amp;Tenor,BA234,Trigger)</f>
        <v>42466</v>
      </c>
      <c r="BA234" s="509">
        <f>_xll.qlCalendarAdvance(Calendar,BA233,AY234,"f",,Trigger)</f>
        <v>42468</v>
      </c>
      <c r="BB234" s="509">
        <f>_xll.qlInterestRateIndexMaturity(Currency&amp;"ibor"&amp;Tenor,BA234,Trigger)</f>
        <v>42559</v>
      </c>
      <c r="BC234" s="508">
        <f>_xll.qlIndexFixing($AC$5,AZ234,TRUE,_xll.ohTrigger(Trigger,Trigger3M))</f>
        <v>1.3450220812545005E-4</v>
      </c>
      <c r="BD234" s="508">
        <f>_xll.qlIndexFixing($BE$1,AZ234,TRUE,_xll.ohTrigger(Trigger,Trigger3M))</f>
        <v>9.0431439875756183E-5</v>
      </c>
    </row>
    <row r="235" spans="51:56" ht="11.25" customHeight="1" x14ac:dyDescent="0.25">
      <c r="AY235" s="507" t="s">
        <v>211</v>
      </c>
      <c r="AZ235" s="509">
        <f>_xll.qlInterestRateIndexFixingDate(Currency&amp;"ibor"&amp;Tenor,BA235,Trigger)</f>
        <v>42467</v>
      </c>
      <c r="BA235" s="509">
        <f>_xll.qlCalendarAdvance(Calendar,BA234,AY235,"f",,Trigger)</f>
        <v>42471</v>
      </c>
      <c r="BB235" s="509">
        <f>_xll.qlInterestRateIndexMaturity(Currency&amp;"ibor"&amp;Tenor,BA235,Trigger)</f>
        <v>42562</v>
      </c>
      <c r="BC235" s="508">
        <f>_xll.qlIndexFixing($AC$5,AZ235,TRUE,_xll.ohTrigger(Trigger,Trigger3M))</f>
        <v>1.3534203862422087E-4</v>
      </c>
      <c r="BD235" s="508">
        <f>_xll.qlIndexFixing($BE$1,AZ235,TRUE,_xll.ohTrigger(Trigger,Trigger3M))</f>
        <v>9.4024105270826486E-5</v>
      </c>
    </row>
    <row r="236" spans="51:56" ht="11.25" customHeight="1" x14ac:dyDescent="0.25">
      <c r="AY236" s="507" t="s">
        <v>211</v>
      </c>
      <c r="AZ236" s="509">
        <f>_xll.qlInterestRateIndexFixingDate(Currency&amp;"ibor"&amp;Tenor,BA236,Trigger)</f>
        <v>42468</v>
      </c>
      <c r="BA236" s="509">
        <f>_xll.qlCalendarAdvance(Calendar,BA235,AY236,"f",,Trigger)</f>
        <v>42472</v>
      </c>
      <c r="BB236" s="509">
        <f>_xll.qlInterestRateIndexMaturity(Currency&amp;"ibor"&amp;Tenor,BA236,Trigger)</f>
        <v>42563</v>
      </c>
      <c r="BC236" s="508">
        <f>_xll.qlIndexFixing($AC$5,AZ236,TRUE,_xll.ohTrigger(Trigger,Trigger3M))</f>
        <v>1.3564418627705249E-4</v>
      </c>
      <c r="BD236" s="508">
        <f>_xll.qlIndexFixing($BE$1,AZ236,TRUE,_xll.ohTrigger(Trigger,Trigger3M))</f>
        <v>9.5268791107423165E-5</v>
      </c>
    </row>
    <row r="237" spans="51:56" ht="11.25" customHeight="1" x14ac:dyDescent="0.25">
      <c r="AY237" s="507" t="s">
        <v>211</v>
      </c>
      <c r="AZ237" s="509">
        <f>_xll.qlInterestRateIndexFixingDate(Currency&amp;"ibor"&amp;Tenor,BA237,Trigger)</f>
        <v>42471</v>
      </c>
      <c r="BA237" s="509">
        <f>_xll.qlCalendarAdvance(Calendar,BA236,AY237,"f",,Trigger)</f>
        <v>42473</v>
      </c>
      <c r="BB237" s="509">
        <f>_xll.qlInterestRateIndexMaturity(Currency&amp;"ibor"&amp;Tenor,BA237,Trigger)</f>
        <v>42564</v>
      </c>
      <c r="BC237" s="508">
        <f>_xll.qlIndexFixing($AC$5,AZ237,TRUE,_xll.ohTrigger(Trigger,Trigger3M))</f>
        <v>1.3595743601001843E-4</v>
      </c>
      <c r="BD237" s="508">
        <f>_xll.qlIndexFixing($BE$1,AZ237,TRUE,_xll.ohTrigger(Trigger,Trigger3M))</f>
        <v>9.6537087862075702E-5</v>
      </c>
    </row>
    <row r="238" spans="51:56" ht="11.25" customHeight="1" x14ac:dyDescent="0.25">
      <c r="AY238" s="507" t="s">
        <v>211</v>
      </c>
      <c r="AZ238" s="509">
        <f>_xll.qlInterestRateIndexFixingDate(Currency&amp;"ibor"&amp;Tenor,BA238,Trigger)</f>
        <v>42472</v>
      </c>
      <c r="BA238" s="509">
        <f>_xll.qlCalendarAdvance(Calendar,BA237,AY238,"f",,Trigger)</f>
        <v>42474</v>
      </c>
      <c r="BB238" s="509">
        <f>_xll.qlInterestRateIndexMaturity(Currency&amp;"ibor"&amp;Tenor,BA238,Trigger)</f>
        <v>42565</v>
      </c>
      <c r="BC238" s="508">
        <f>_xll.qlIndexFixing($AC$5,AZ238,TRUE,_xll.ohTrigger(Trigger,Trigger3M))</f>
        <v>1.3628178782663239E-4</v>
      </c>
      <c r="BD238" s="508">
        <f>_xll.qlIndexFixing($BE$1,AZ238,TRUE,_xll.ohTrigger(Trigger,Trigger3M))</f>
        <v>9.7829019343431453E-5</v>
      </c>
    </row>
    <row r="239" spans="51:56" ht="11.25" customHeight="1" x14ac:dyDescent="0.25">
      <c r="AY239" s="507" t="s">
        <v>211</v>
      </c>
      <c r="AZ239" s="509">
        <f>_xll.qlInterestRateIndexFixingDate(Currency&amp;"ibor"&amp;Tenor,BA239,Trigger)</f>
        <v>42473</v>
      </c>
      <c r="BA239" s="509">
        <f>_xll.qlCalendarAdvance(Calendar,BA238,AY239,"f",,Trigger)</f>
        <v>42475</v>
      </c>
      <c r="BB239" s="509">
        <f>_xll.qlInterestRateIndexMaturity(Currency&amp;"ibor"&amp;Tenor,BA239,Trigger)</f>
        <v>42566</v>
      </c>
      <c r="BC239" s="508">
        <f>_xll.qlIndexFixing($AC$5,AZ239,TRUE,_xll.ohTrigger(Trigger,Trigger3M))</f>
        <v>1.3661724172952961E-4</v>
      </c>
      <c r="BD239" s="508">
        <f>_xll.qlIndexFixing($BE$1,AZ239,TRUE,_xll.ohTrigger(Trigger,Trigger3M))</f>
        <v>9.9144607001584872E-5</v>
      </c>
    </row>
    <row r="240" spans="51:56" ht="11.25" customHeight="1" x14ac:dyDescent="0.25">
      <c r="AY240" s="507" t="s">
        <v>211</v>
      </c>
      <c r="AZ240" s="509">
        <f>_xll.qlInterestRateIndexFixingDate(Currency&amp;"ibor"&amp;Tenor,BA240,Trigger)</f>
        <v>42474</v>
      </c>
      <c r="BA240" s="509">
        <f>_xll.qlCalendarAdvance(Calendar,BA239,AY240,"f",,Trigger)</f>
        <v>42478</v>
      </c>
      <c r="BB240" s="509">
        <f>_xll.qlInterestRateIndexMaturity(Currency&amp;"ibor"&amp;Tenor,BA240,Trigger)</f>
        <v>42569</v>
      </c>
      <c r="BC240" s="508">
        <f>_xll.qlIndexFixing($AC$5,AZ240,TRUE,_xll.ohTrigger(Trigger,Trigger3M))</f>
        <v>1.3769021598315185E-4</v>
      </c>
      <c r="BD240" s="508">
        <f>_xll.qlIndexFixing($BE$1,AZ240,TRUE,_xll.ohTrigger(Trigger,Trigger3M))</f>
        <v>1.032334862648921E-4</v>
      </c>
    </row>
    <row r="241" spans="51:56" ht="11.25" customHeight="1" x14ac:dyDescent="0.25">
      <c r="AY241" s="507" t="s">
        <v>211</v>
      </c>
      <c r="AZ241" s="509">
        <f>_xll.qlInterestRateIndexFixingDate(Currency&amp;"ibor"&amp;Tenor,BA241,Trigger)</f>
        <v>42475</v>
      </c>
      <c r="BA241" s="509">
        <f>_xll.qlCalendarAdvance(Calendar,BA240,AY241,"f",,Trigger)</f>
        <v>42479</v>
      </c>
      <c r="BB241" s="509">
        <f>_xll.qlInterestRateIndexMaturity(Currency&amp;"ibor"&amp;Tenor,BA241,Trigger)</f>
        <v>42570</v>
      </c>
      <c r="BC241" s="508">
        <f>_xll.qlIndexFixing($AC$5,AZ241,TRUE,_xll.ohTrigger(Trigger,Trigger3M))</f>
        <v>1.380700782592915E-4</v>
      </c>
      <c r="BD241" s="508">
        <f>_xll.qlIndexFixing($BE$1,AZ241,TRUE,_xll.ohTrigger(Trigger,Trigger3M))</f>
        <v>1.0464386608222253E-4</v>
      </c>
    </row>
    <row r="242" spans="51:56" ht="11.25" customHeight="1" x14ac:dyDescent="0.25">
      <c r="AY242" s="507" t="s">
        <v>211</v>
      </c>
      <c r="AZ242" s="509">
        <f>_xll.qlInterestRateIndexFixingDate(Currency&amp;"ibor"&amp;Tenor,BA242,Trigger)</f>
        <v>42478</v>
      </c>
      <c r="BA242" s="509">
        <f>_xll.qlCalendarAdvance(Calendar,BA241,AY242,"f",,Trigger)</f>
        <v>42480</v>
      </c>
      <c r="BB242" s="509">
        <f>_xll.qlInterestRateIndexMaturity(Currency&amp;"ibor"&amp;Tenor,BA242,Trigger)</f>
        <v>42571</v>
      </c>
      <c r="BC242" s="508">
        <f>_xll.qlIndexFixing($AC$5,AZ242,TRUE,_xll.ohTrigger(Trigger,Trigger3M))</f>
        <v>1.3846104263664756E-4</v>
      </c>
      <c r="BD242" s="508">
        <f>_xll.qlIndexFixing($BE$1,AZ242,TRUE,_xll.ohTrigger(Trigger,Trigger3M))</f>
        <v>1.0607797402846525E-4</v>
      </c>
    </row>
    <row r="243" spans="51:56" ht="11.25" customHeight="1" x14ac:dyDescent="0.25">
      <c r="AY243" s="507" t="s">
        <v>211</v>
      </c>
      <c r="AZ243" s="509">
        <f>_xll.qlInterestRateIndexFixingDate(Currency&amp;"ibor"&amp;Tenor,BA243,Trigger)</f>
        <v>42479</v>
      </c>
      <c r="BA243" s="509">
        <f>_xll.qlCalendarAdvance(Calendar,BA242,AY243,"f",,Trigger)</f>
        <v>42481</v>
      </c>
      <c r="BB243" s="509">
        <f>_xll.qlInterestRateIndexMaturity(Currency&amp;"ibor"&amp;Tenor,BA243,Trigger)</f>
        <v>42572</v>
      </c>
      <c r="BC243" s="508">
        <f>_xll.qlIndexFixing($AC$5,AZ243,TRUE,_xll.ohTrigger(Trigger,Trigger3M))</f>
        <v>1.3886310911873364E-4</v>
      </c>
      <c r="BD243" s="508">
        <f>_xll.qlIndexFixing($BE$1,AZ243,TRUE,_xll.ohTrigger(Trigger,Trigger3M))</f>
        <v>1.0753581743314181E-4</v>
      </c>
    </row>
    <row r="244" spans="51:56" ht="11.25" customHeight="1" x14ac:dyDescent="0.25">
      <c r="AY244" s="507" t="s">
        <v>211</v>
      </c>
      <c r="AZ244" s="509">
        <f>_xll.qlInterestRateIndexFixingDate(Currency&amp;"ibor"&amp;Tenor,BA244,Trigger)</f>
        <v>42480</v>
      </c>
      <c r="BA244" s="509">
        <f>_xll.qlCalendarAdvance(Calendar,BA243,AY244,"f",,Trigger)</f>
        <v>42482</v>
      </c>
      <c r="BB244" s="509">
        <f>_xll.qlInterestRateIndexMaturity(Currency&amp;"ibor"&amp;Tenor,BA244,Trigger)</f>
        <v>42573</v>
      </c>
      <c r="BC244" s="508">
        <f>_xll.qlIndexFixing($AC$5,AZ244,TRUE,_xll.ohTrigger(Trigger,Trigger3M))</f>
        <v>1.3927627770818503E-4</v>
      </c>
      <c r="BD244" s="508">
        <f>_xll.qlIndexFixing($BE$1,AZ244,TRUE,_xll.ohTrigger(Trigger,Trigger3M))</f>
        <v>1.0901740126809936E-4</v>
      </c>
    </row>
    <row r="245" spans="51:56" ht="11.25" customHeight="1" x14ac:dyDescent="0.25">
      <c r="AY245" s="507" t="s">
        <v>211</v>
      </c>
      <c r="AZ245" s="509">
        <f>_xll.qlInterestRateIndexFixingDate(Currency&amp;"ibor"&amp;Tenor,BA245,Trigger)</f>
        <v>42481</v>
      </c>
      <c r="BA245" s="509">
        <f>_xll.qlCalendarAdvance(Calendar,BA244,AY245,"f",,Trigger)</f>
        <v>42485</v>
      </c>
      <c r="BB245" s="509">
        <f>_xll.qlInterestRateIndexMaturity(Currency&amp;"ibor"&amp;Tenor,BA245,Trigger)</f>
        <v>42576</v>
      </c>
      <c r="BC245" s="508">
        <f>_xll.qlIndexFixing($AC$5,AZ245,TRUE,_xll.ohTrigger(Trigger,Trigger3M))</f>
        <v>1.4058239615938147E-4</v>
      </c>
      <c r="BD245" s="508">
        <f>_xll.qlIndexFixing($BE$1,AZ245,TRUE,_xll.ohTrigger(Trigger,Trigger3M))</f>
        <v>1.1360460976774399E-4</v>
      </c>
    </row>
    <row r="246" spans="51:56" ht="11.25" customHeight="1" x14ac:dyDescent="0.25">
      <c r="AY246" s="507" t="s">
        <v>211</v>
      </c>
      <c r="AZ246" s="509">
        <f>_xll.qlInterestRateIndexFixingDate(Currency&amp;"ibor"&amp;Tenor,BA246,Trigger)</f>
        <v>42482</v>
      </c>
      <c r="BA246" s="509">
        <f>_xll.qlCalendarAdvance(Calendar,BA245,AY246,"f",,Trigger)</f>
        <v>42486</v>
      </c>
      <c r="BB246" s="509">
        <f>_xll.qlInterestRateIndexMaturity(Currency&amp;"ibor"&amp;Tenor,BA246,Trigger)</f>
        <v>42577</v>
      </c>
      <c r="BC246" s="508">
        <f>_xll.qlIndexFixing($AC$5,AZ246,TRUE,_xll.ohTrigger(Trigger,Trigger3M))</f>
        <v>1.4103997321606606E-4</v>
      </c>
      <c r="BD246" s="508">
        <f>_xll.qlIndexFixing($BE$1,AZ246,TRUE,_xll.ohTrigger(Trigger,Trigger3M))</f>
        <v>1.1518115796874271E-4</v>
      </c>
    </row>
    <row r="247" spans="51:56" ht="11.25" customHeight="1" x14ac:dyDescent="0.25">
      <c r="AY247" s="507" t="s">
        <v>211</v>
      </c>
      <c r="AZ247" s="509">
        <f>_xll.qlInterestRateIndexFixingDate(Currency&amp;"ibor"&amp;Tenor,BA247,Trigger)</f>
        <v>42485</v>
      </c>
      <c r="BA247" s="509">
        <f>_xll.qlCalendarAdvance(Calendar,BA246,AY247,"f",,Trigger)</f>
        <v>42487</v>
      </c>
      <c r="BB247" s="509">
        <f>_xll.qlInterestRateIndexMaturity(Currency&amp;"ibor"&amp;Tenor,BA247,Trigger)</f>
        <v>42578</v>
      </c>
      <c r="BC247" s="508">
        <f>_xll.qlIndexFixing($AC$5,AZ247,TRUE,_xll.ohTrigger(Trigger,Trigger3M))</f>
        <v>1.4150865239856273E-4</v>
      </c>
      <c r="BD247" s="508">
        <f>_xll.qlIndexFixing($BE$1,AZ247,TRUE,_xll.ohTrigger(Trigger,Trigger3M))</f>
        <v>1.167814361512377E-4</v>
      </c>
    </row>
    <row r="248" spans="51:56" ht="11.25" customHeight="1" x14ac:dyDescent="0.25">
      <c r="AY248" s="507" t="s">
        <v>211</v>
      </c>
      <c r="AZ248" s="509">
        <f>_xll.qlInterestRateIndexFixingDate(Currency&amp;"ibor"&amp;Tenor,BA248,Trigger)</f>
        <v>42486</v>
      </c>
      <c r="BA248" s="509">
        <f>_xll.qlCalendarAdvance(Calendar,BA247,AY248,"f",,Trigger)</f>
        <v>42488</v>
      </c>
      <c r="BB248" s="509">
        <f>_xll.qlInterestRateIndexMaturity(Currency&amp;"ibor"&amp;Tenor,BA248,Trigger)</f>
        <v>42579</v>
      </c>
      <c r="BC248" s="508">
        <f>_xll.qlIndexFixing($AC$5,AZ248,TRUE,_xll.ohTrigger(Trigger,Trigger3M))</f>
        <v>1.4198843371126358E-4</v>
      </c>
      <c r="BD248" s="508">
        <f>_xll.qlIndexFixing($BE$1,AZ248,TRUE,_xll.ohTrigger(Trigger,Trigger3M))</f>
        <v>1.1840543516123275E-4</v>
      </c>
    </row>
    <row r="249" spans="51:56" ht="11.25" customHeight="1" x14ac:dyDescent="0.25">
      <c r="AY249" s="507" t="s">
        <v>211</v>
      </c>
      <c r="AZ249" s="509">
        <f>_xll.qlInterestRateIndexFixingDate(Currency&amp;"ibor"&amp;Tenor,BA249,Trigger)</f>
        <v>42487</v>
      </c>
      <c r="BA249" s="509">
        <f>_xll.qlCalendarAdvance(Calendar,BA248,AY249,"f",,Trigger)</f>
        <v>42489</v>
      </c>
      <c r="BB249" s="509">
        <f>_xll.qlInterestRateIndexMaturity(Currency&amp;"ibor"&amp;Tenor,BA249,Trigger)</f>
        <v>42580</v>
      </c>
      <c r="BC249" s="508">
        <f>_xll.qlIndexFixing($AC$5,AZ249,TRUE,_xll.ohTrigger(Trigger,Trigger3M))</f>
        <v>1.4247931715856071E-4</v>
      </c>
      <c r="BD249" s="508">
        <f>_xll.qlIndexFixing($BE$1,AZ249,TRUE,_xll.ohTrigger(Trigger,Trigger3M))</f>
        <v>1.2005314349320603E-4</v>
      </c>
    </row>
    <row r="250" spans="51:56" ht="11.25" customHeight="1" x14ac:dyDescent="0.25">
      <c r="AY250" s="507" t="s">
        <v>211</v>
      </c>
      <c r="AZ250" s="509">
        <f>_xll.qlInterestRateIndexFixingDate(Currency&amp;"ibor"&amp;Tenor,BA250,Trigger)</f>
        <v>42488</v>
      </c>
      <c r="BA250" s="509">
        <f>_xll.qlCalendarAdvance(Calendar,BA249,AY250,"f",,Trigger)</f>
        <v>42492</v>
      </c>
      <c r="BB250" s="509">
        <f>_xll.qlInterestRateIndexMaturity(Currency&amp;"ibor"&amp;Tenor,BA250,Trigger)</f>
        <v>42584</v>
      </c>
      <c r="BC250" s="508">
        <f>_xll.qlIndexFixing($AC$5,AZ250,TRUE,_xll.ohTrigger(Trigger,Trigger3M))</f>
        <v>1.4438689808380175E-4</v>
      </c>
      <c r="BD250" s="508">
        <f>_xll.qlIndexFixing($BE$1,AZ250,TRUE,_xll.ohTrigger(Trigger,Trigger3M))</f>
        <v>1.2619048140253807E-4</v>
      </c>
    </row>
    <row r="251" spans="51:56" ht="11.25" customHeight="1" x14ac:dyDescent="0.25">
      <c r="AY251" s="507" t="s">
        <v>211</v>
      </c>
      <c r="AZ251" s="509">
        <f>_xll.qlInterestRateIndexFixingDate(Currency&amp;"ibor"&amp;Tenor,BA251,Trigger)</f>
        <v>42489</v>
      </c>
      <c r="BA251" s="509">
        <f>_xll.qlCalendarAdvance(Calendar,BA250,AY251,"f",,Trigger)</f>
        <v>42493</v>
      </c>
      <c r="BB251" s="509">
        <f>_xll.qlInterestRateIndexMaturity(Currency&amp;"ibor"&amp;Tenor,BA251,Trigger)</f>
        <v>42585</v>
      </c>
      <c r="BC251" s="508">
        <f>_xll.qlIndexFixing($AC$5,AZ251,TRUE,_xll.ohTrigger(Trigger,Trigger3M))</f>
        <v>1.4490336509643677E-4</v>
      </c>
      <c r="BD251" s="508">
        <f>_xll.qlIndexFixing($BE$1,AZ251,TRUE,_xll.ohTrigger(Trigger,Trigger3M))</f>
        <v>1.2794359906922654E-4</v>
      </c>
    </row>
    <row r="252" spans="51:56" ht="11.25" customHeight="1" x14ac:dyDescent="0.25">
      <c r="AY252" s="507" t="s">
        <v>211</v>
      </c>
      <c r="AZ252" s="509">
        <f>_xll.qlInterestRateIndexFixingDate(Currency&amp;"ibor"&amp;Tenor,BA252,Trigger)</f>
        <v>42492</v>
      </c>
      <c r="BA252" s="509">
        <f>_xll.qlCalendarAdvance(Calendar,BA251,AY252,"f",,Trigger)</f>
        <v>42494</v>
      </c>
      <c r="BB252" s="509">
        <f>_xll.qlInterestRateIndexMaturity(Currency&amp;"ibor"&amp;Tenor,BA252,Trigger)</f>
        <v>42586</v>
      </c>
      <c r="BC252" s="508">
        <f>_xll.qlIndexFixing($AC$5,AZ252,TRUE,_xll.ohTrigger(Trigger,Trigger3M))</f>
        <v>1.4543081359001374E-4</v>
      </c>
      <c r="BD252" s="508">
        <f>_xll.qlIndexFixing($BE$1,AZ252,TRUE,_xll.ohTrigger(Trigger,Trigger3M))</f>
        <v>1.297202990772121E-4</v>
      </c>
    </row>
    <row r="253" spans="51:56" ht="11.25" customHeight="1" x14ac:dyDescent="0.25">
      <c r="AY253" s="507" t="s">
        <v>211</v>
      </c>
      <c r="AZ253" s="509">
        <f>_xll.qlInterestRateIndexFixingDate(Currency&amp;"ibor"&amp;Tenor,BA253,Trigger)</f>
        <v>42493</v>
      </c>
      <c r="BA253" s="509">
        <f>_xll.qlCalendarAdvance(Calendar,BA252,AY253,"f",,Trigger)</f>
        <v>42495</v>
      </c>
      <c r="BB253" s="509">
        <f>_xll.qlInterestRateIndexMaturity(Currency&amp;"ibor"&amp;Tenor,BA253,Trigger)</f>
        <v>42587</v>
      </c>
      <c r="BC253" s="508">
        <f>_xll.qlIndexFixing($AC$5,AZ253,TRUE,_xll.ohTrigger(Trigger,Trigger3M))</f>
        <v>1.4596924357148367E-4</v>
      </c>
      <c r="BD253" s="508">
        <f>_xll.qlIndexFixing($BE$1,AZ253,TRUE,_xll.ohTrigger(Trigger,Trigger3M))</f>
        <v>1.3152055723106656E-4</v>
      </c>
    </row>
    <row r="254" spans="51:56" ht="11.25" customHeight="1" x14ac:dyDescent="0.25">
      <c r="AY254" s="507" t="s">
        <v>211</v>
      </c>
      <c r="AZ254" s="509">
        <f>_xll.qlInterestRateIndexFixingDate(Currency&amp;"ibor"&amp;Tenor,BA254,Trigger)</f>
        <v>42494</v>
      </c>
      <c r="BA254" s="509">
        <f>_xll.qlCalendarAdvance(Calendar,BA253,AY254,"f",,Trigger)</f>
        <v>42496</v>
      </c>
      <c r="BB254" s="509">
        <f>_xll.qlInterestRateIndexMaturity(Currency&amp;"ibor"&amp;Tenor,BA254,Trigger)</f>
        <v>42590</v>
      </c>
      <c r="BC254" s="508">
        <f>_xll.qlIndexFixing($AC$5,AZ254,TRUE,_xll.ohTrigger(Trigger,Trigger3M))</f>
        <v>1.4704639746439174E-4</v>
      </c>
      <c r="BD254" s="508">
        <f>_xll.qlIndexFixing($BE$1,AZ254,TRUE,_xll.ohTrigger(Trigger,Trigger3M))</f>
        <v>1.3555413734808435E-4</v>
      </c>
    </row>
    <row r="255" spans="51:56" ht="11.25" customHeight="1" x14ac:dyDescent="0.25">
      <c r="AY255" s="507" t="s">
        <v>211</v>
      </c>
      <c r="AZ255" s="509">
        <f>_xll.qlInterestRateIndexFixingDate(Currency&amp;"ibor"&amp;Tenor,BA255,Trigger)</f>
        <v>42495</v>
      </c>
      <c r="BA255" s="509">
        <f>_xll.qlCalendarAdvance(Calendar,BA254,AY255,"f",,Trigger)</f>
        <v>42499</v>
      </c>
      <c r="BB255" s="509">
        <f>_xll.qlInterestRateIndexMaturity(Currency&amp;"ibor"&amp;Tenor,BA255,Trigger)</f>
        <v>42591</v>
      </c>
      <c r="BC255" s="508">
        <f>_xll.qlIndexFixing($AC$5,AZ255,TRUE,_xll.ohTrigger(Trigger,Trigger3M))</f>
        <v>1.4823277845101558E-4</v>
      </c>
      <c r="BD255" s="508">
        <f>_xll.qlIndexFixing($BE$1,AZ255,TRUE,_xll.ohTrigger(Trigger,Trigger3M))</f>
        <v>1.389566059600109E-4</v>
      </c>
    </row>
    <row r="256" spans="51:56" ht="11.25" customHeight="1" x14ac:dyDescent="0.25">
      <c r="AY256" s="507" t="s">
        <v>211</v>
      </c>
      <c r="AZ256" s="509">
        <f>_xll.qlInterestRateIndexFixingDate(Currency&amp;"ibor"&amp;Tenor,BA256,Trigger)</f>
        <v>42496</v>
      </c>
      <c r="BA256" s="509">
        <f>_xll.qlCalendarAdvance(Calendar,BA255,AY256,"f",,Trigger)</f>
        <v>42500</v>
      </c>
      <c r="BB256" s="509">
        <f>_xll.qlInterestRateIndexMaturity(Currency&amp;"ibor"&amp;Tenor,BA256,Trigger)</f>
        <v>42592</v>
      </c>
      <c r="BC256" s="508">
        <f>_xll.qlIndexFixing($AC$5,AZ256,TRUE,_xll.ohTrigger(Trigger,Trigger3M))</f>
        <v>1.4882611593363995E-4</v>
      </c>
      <c r="BD256" s="508">
        <f>_xll.qlIndexFixing($BE$1,AZ256,TRUE,_xll.ohTrigger(Trigger,Trigger3M))</f>
        <v>1.4087421045172948E-4</v>
      </c>
    </row>
    <row r="257" spans="51:56" ht="11.25" customHeight="1" x14ac:dyDescent="0.25">
      <c r="AY257" s="507" t="s">
        <v>211</v>
      </c>
      <c r="AZ257" s="509">
        <f>_xll.qlInterestRateIndexFixingDate(Currency&amp;"ibor"&amp;Tenor,BA257,Trigger)</f>
        <v>42499</v>
      </c>
      <c r="BA257" s="509">
        <f>_xll.qlCalendarAdvance(Calendar,BA256,AY257,"f",,Trigger)</f>
        <v>42501</v>
      </c>
      <c r="BB257" s="509">
        <f>_xll.qlInterestRateIndexMaturity(Currency&amp;"ibor"&amp;Tenor,BA257,Trigger)</f>
        <v>42593</v>
      </c>
      <c r="BC257" s="508">
        <f>_xll.qlIndexFixing($AC$5,AZ257,TRUE,_xll.ohTrigger(Trigger,Trigger3M))</f>
        <v>1.4943043493196114E-4</v>
      </c>
      <c r="BD257" s="508">
        <f>_xll.qlIndexFixing($BE$1,AZ257,TRUE,_xll.ohTrigger(Trigger,Trigger3M))</f>
        <v>1.4281517902976591E-4</v>
      </c>
    </row>
    <row r="258" spans="51:56" ht="11.25" customHeight="1" x14ac:dyDescent="0.25">
      <c r="AY258" s="507" t="s">
        <v>211</v>
      </c>
      <c r="AZ258" s="509">
        <f>_xll.qlInterestRateIndexFixingDate(Currency&amp;"ibor"&amp;Tenor,BA258,Trigger)</f>
        <v>42500</v>
      </c>
      <c r="BA258" s="509">
        <f>_xll.qlCalendarAdvance(Calendar,BA257,AY258,"f",,Trigger)</f>
        <v>42502</v>
      </c>
      <c r="BB258" s="509">
        <f>_xll.qlInterestRateIndexMaturity(Currency&amp;"ibor"&amp;Tenor,BA258,Trigger)</f>
        <v>42594</v>
      </c>
      <c r="BC258" s="508">
        <f>_xll.qlIndexFixing($AC$5,AZ258,TRUE,_xll.ohTrigger(Trigger,Trigger3M))</f>
        <v>1.5004573544945458E-4</v>
      </c>
      <c r="BD258" s="508">
        <f>_xll.qlIndexFixing($BE$1,AZ258,TRUE,_xll.ohTrigger(Trigger,Trigger3M))</f>
        <v>1.4477947119781817E-4</v>
      </c>
    </row>
    <row r="259" spans="51:56" ht="11.25" customHeight="1" x14ac:dyDescent="0.25">
      <c r="AY259" s="507" t="s">
        <v>211</v>
      </c>
      <c r="AZ259" s="509">
        <f>_xll.qlInterestRateIndexFixingDate(Currency&amp;"ibor"&amp;Tenor,BA259,Trigger)</f>
        <v>42501</v>
      </c>
      <c r="BA259" s="509">
        <f>_xll.qlCalendarAdvance(Calendar,BA258,AY259,"f",,Trigger)</f>
        <v>42503</v>
      </c>
      <c r="BB259" s="509">
        <f>_xll.qlInterestRateIndexMaturity(Currency&amp;"ibor"&amp;Tenor,BA259,Trigger)</f>
        <v>42597</v>
      </c>
      <c r="BC259" s="508">
        <f>_xll.qlIndexFixing($AC$5,AZ259,TRUE,_xll.ohTrigger(Trigger,Trigger3M))</f>
        <v>1.5093317196238843E-4</v>
      </c>
      <c r="BD259" s="508">
        <f>_xll.qlIndexFixing($BE$1,AZ259,TRUE,_xll.ohTrigger(Trigger,Trigger3M))</f>
        <v>1.4912429423733474E-4</v>
      </c>
    </row>
    <row r="260" spans="51:56" ht="11.25" customHeight="1" x14ac:dyDescent="0.25">
      <c r="AY260" s="507" t="s">
        <v>211</v>
      </c>
      <c r="AZ260" s="509">
        <f>_xll.qlInterestRateIndexFixingDate(Currency&amp;"ibor"&amp;Tenor,BA260,Trigger)</f>
        <v>42502</v>
      </c>
      <c r="BA260" s="509">
        <f>_xll.qlCalendarAdvance(Calendar,BA259,AY260,"f",,Trigger)</f>
        <v>42506</v>
      </c>
      <c r="BB260" s="509">
        <f>_xll.qlInterestRateIndexMaturity(Currency&amp;"ibor"&amp;Tenor,BA260,Trigger)</f>
        <v>42598</v>
      </c>
      <c r="BC260" s="508">
        <f>_xll.qlIndexFixing($AC$5,AZ260,TRUE,_xll.ohTrigger(Trigger,Trigger3M))</f>
        <v>1.5261675282757963E-4</v>
      </c>
      <c r="BD260" s="508">
        <f>_xll.qlIndexFixing($BE$1,AZ260,TRUE,_xll.ohTrigger(Trigger,Trigger3M))</f>
        <v>1.528689843840904E-4</v>
      </c>
    </row>
    <row r="261" spans="51:56" ht="11.25" customHeight="1" x14ac:dyDescent="0.25">
      <c r="AY261" s="507" t="s">
        <v>211</v>
      </c>
      <c r="AZ261" s="509">
        <f>_xll.qlInterestRateIndexFixingDate(Currency&amp;"ibor"&amp;Tenor,BA261,Trigger)</f>
        <v>42503</v>
      </c>
      <c r="BA261" s="509">
        <f>_xll.qlCalendarAdvance(Calendar,BA260,AY261,"f",,Trigger)</f>
        <v>42507</v>
      </c>
      <c r="BB261" s="509">
        <f>_xll.qlInterestRateIndexMaturity(Currency&amp;"ibor"&amp;Tenor,BA261,Trigger)</f>
        <v>42599</v>
      </c>
      <c r="BC261" s="508">
        <f>_xll.qlIndexFixing($AC$5,AZ261,TRUE,_xll.ohTrigger(Trigger,Trigger3M))</f>
        <v>1.5328696102521479E-4</v>
      </c>
      <c r="BD261" s="508">
        <f>_xll.qlIndexFixing($BE$1,AZ261,TRUE,_xll.ohTrigger(Trigger,Trigger3M))</f>
        <v>1.5494920558199672E-4</v>
      </c>
    </row>
    <row r="262" spans="51:56" ht="11.25" customHeight="1" x14ac:dyDescent="0.25">
      <c r="AY262" s="507" t="s">
        <v>211</v>
      </c>
      <c r="AZ262" s="509">
        <f>_xll.qlInterestRateIndexFixingDate(Currency&amp;"ibor"&amp;Tenor,BA262,Trigger)</f>
        <v>42506</v>
      </c>
      <c r="BA262" s="509">
        <f>_xll.qlCalendarAdvance(Calendar,BA261,AY262,"f",,Trigger)</f>
        <v>42508</v>
      </c>
      <c r="BB262" s="509">
        <f>_xll.qlInterestRateIndexMaturity(Currency&amp;"ibor"&amp;Tenor,BA262,Trigger)</f>
        <v>42600</v>
      </c>
      <c r="BC262" s="508">
        <f>_xll.qlIndexFixing($AC$5,AZ262,TRUE,_xll.ohTrigger(Trigger,Trigger3M))</f>
        <v>1.5396815077590818E-4</v>
      </c>
      <c r="BD262" s="508">
        <f>_xll.qlIndexFixing($BE$1,AZ262,TRUE,_xll.ohTrigger(Trigger,Trigger3M))</f>
        <v>1.5705245849817473E-4</v>
      </c>
    </row>
    <row r="263" spans="51:56" ht="11.25" customHeight="1" x14ac:dyDescent="0.25">
      <c r="AY263" s="507" t="s">
        <v>211</v>
      </c>
      <c r="AZ263" s="509">
        <f>_xll.qlInterestRateIndexFixingDate(Currency&amp;"ibor"&amp;Tenor,BA263,Trigger)</f>
        <v>42507</v>
      </c>
      <c r="BA263" s="509">
        <f>_xll.qlCalendarAdvance(Calendar,BA262,AY263,"f",,Trigger)</f>
        <v>42509</v>
      </c>
      <c r="BB263" s="509">
        <f>_xll.qlInterestRateIndexMaturity(Currency&amp;"ibor"&amp;Tenor,BA263,Trigger)</f>
        <v>42601</v>
      </c>
      <c r="BC263" s="508">
        <f>_xll.qlIndexFixing($AC$5,AZ263,TRUE,_xll.ohTrigger(Trigger,Trigger3M))</f>
        <v>1.5466032208487297E-4</v>
      </c>
      <c r="BD263" s="508">
        <f>_xll.qlIndexFixing($BE$1,AZ263,TRUE,_xll.ohTrigger(Trigger,Trigger3M))</f>
        <v>1.5917868633892428E-4</v>
      </c>
    </row>
    <row r="264" spans="51:56" ht="11.25" customHeight="1" x14ac:dyDescent="0.25">
      <c r="AY264" s="507" t="s">
        <v>211</v>
      </c>
      <c r="AZ264" s="509">
        <f>_xll.qlInterestRateIndexFixingDate(Currency&amp;"ibor"&amp;Tenor,BA264,Trigger)</f>
        <v>42508</v>
      </c>
      <c r="BA264" s="509">
        <f>_xll.qlCalendarAdvance(Calendar,BA263,AY264,"f",,Trigger)</f>
        <v>42510</v>
      </c>
      <c r="BB264" s="509">
        <f>_xll.qlInterestRateIndexMaturity(Currency&amp;"ibor"&amp;Tenor,BA264,Trigger)</f>
        <v>42604</v>
      </c>
      <c r="BC264" s="508">
        <f>_xll.qlIndexFixing($AC$5,AZ264,TRUE,_xll.ohTrigger(Trigger,Trigger3M))</f>
        <v>1.5534659272825718E-4</v>
      </c>
      <c r="BD264" s="508">
        <f>_xll.qlIndexFixing($BE$1,AZ264,TRUE,_xll.ohTrigger(Trigger,Trigger3M))</f>
        <v>1.6383095432281891E-4</v>
      </c>
    </row>
    <row r="265" spans="51:56" ht="11.25" customHeight="1" x14ac:dyDescent="0.25">
      <c r="AY265" s="507" t="s">
        <v>211</v>
      </c>
      <c r="AZ265" s="509">
        <f>_xll.qlInterestRateIndexFixingDate(Currency&amp;"ibor"&amp;Tenor,BA265,Trigger)</f>
        <v>42509</v>
      </c>
      <c r="BA265" s="509">
        <f>_xll.qlCalendarAdvance(Calendar,BA264,AY265,"f",,Trigger)</f>
        <v>42513</v>
      </c>
      <c r="BB265" s="509">
        <f>_xll.qlInterestRateIndexMaturity(Currency&amp;"ibor"&amp;Tenor,BA265,Trigger)</f>
        <v>42605</v>
      </c>
      <c r="BC265" s="508">
        <f>_xll.qlIndexFixing($AC$5,AZ265,TRUE,_xll.ohTrigger(Trigger,Trigger3M))</f>
        <v>1.5753882302161278E-4</v>
      </c>
      <c r="BD265" s="508">
        <f>_xll.qlIndexFixing($BE$1,AZ265,TRUE,_xll.ohTrigger(Trigger,Trigger3M))</f>
        <v>1.6791212947803413E-4</v>
      </c>
    </row>
    <row r="266" spans="51:56" ht="11.25" customHeight="1" x14ac:dyDescent="0.25">
      <c r="AY266" s="507" t="s">
        <v>211</v>
      </c>
      <c r="AZ266" s="509">
        <f>_xll.qlInterestRateIndexFixingDate(Currency&amp;"ibor"&amp;Tenor,BA266,Trigger)</f>
        <v>42510</v>
      </c>
      <c r="BA266" s="509">
        <f>_xll.qlCalendarAdvance(Calendar,BA265,AY266,"f",,Trigger)</f>
        <v>42514</v>
      </c>
      <c r="BB266" s="509">
        <f>_xll.qlInterestRateIndexMaturity(Currency&amp;"ibor"&amp;Tenor,BA266,Trigger)</f>
        <v>42606</v>
      </c>
      <c r="BC266" s="508">
        <f>_xll.qlIndexFixing($AC$5,AZ266,TRUE,_xll.ohTrigger(Trigger,Trigger3M))</f>
        <v>1.5828590221142832E-4</v>
      </c>
      <c r="BD266" s="508">
        <f>_xll.qlIndexFixing($BE$1,AZ266,TRUE,_xll.ohTrigger(Trigger,Trigger3M))</f>
        <v>1.7015229847181803E-4</v>
      </c>
    </row>
    <row r="267" spans="51:56" ht="11.25" customHeight="1" x14ac:dyDescent="0.25">
      <c r="AY267" s="507" t="s">
        <v>211</v>
      </c>
      <c r="AZ267" s="509">
        <f>_xll.qlInterestRateIndexFixingDate(Currency&amp;"ibor"&amp;Tenor,BA267,Trigger)</f>
        <v>42513</v>
      </c>
      <c r="BA267" s="509">
        <f>_xll.qlCalendarAdvance(Calendar,BA266,AY267,"f",,Trigger)</f>
        <v>42515</v>
      </c>
      <c r="BB267" s="509">
        <f>_xll.qlInterestRateIndexMaturity(Currency&amp;"ibor"&amp;Tenor,BA267,Trigger)</f>
        <v>42607</v>
      </c>
      <c r="BC267" s="508">
        <f>_xll.qlIndexFixing($AC$5,AZ267,TRUE,_xll.ohTrigger(Trigger,Trigger3M))</f>
        <v>1.5904396299513897E-4</v>
      </c>
      <c r="BD267" s="508">
        <f>_xll.qlIndexFixing($BE$1,AZ267,TRUE,_xll.ohTrigger(Trigger,Trigger3M))</f>
        <v>1.7241505270189182E-4</v>
      </c>
    </row>
    <row r="268" spans="51:56" ht="11.25" customHeight="1" x14ac:dyDescent="0.25">
      <c r="AY268" s="507" t="s">
        <v>211</v>
      </c>
      <c r="AZ268" s="509">
        <f>_xll.qlInterestRateIndexFixingDate(Currency&amp;"ibor"&amp;Tenor,BA268,Trigger)</f>
        <v>42514</v>
      </c>
      <c r="BA268" s="509">
        <f>_xll.qlCalendarAdvance(Calendar,BA267,AY268,"f",,Trigger)</f>
        <v>42516</v>
      </c>
      <c r="BB268" s="509">
        <f>_xll.qlInterestRateIndexMaturity(Currency&amp;"ibor"&amp;Tenor,BA268,Trigger)</f>
        <v>42608</v>
      </c>
      <c r="BC268" s="508">
        <f>_xll.qlIndexFixing($AC$5,AZ268,TRUE,_xll.ohTrigger(Trigger,Trigger3M))</f>
        <v>1.5981300538143344E-4</v>
      </c>
      <c r="BD268" s="508">
        <f>_xll.qlIndexFixing($BE$1,AZ268,TRUE,_xll.ohTrigger(Trigger,Trigger3M))</f>
        <v>1.7470031907020612E-4</v>
      </c>
    </row>
    <row r="269" spans="51:56" ht="11.25" customHeight="1" x14ac:dyDescent="0.25">
      <c r="AY269" s="507" t="s">
        <v>211</v>
      </c>
      <c r="AZ269" s="509">
        <f>_xll.qlInterestRateIndexFixingDate(Currency&amp;"ibor"&amp;Tenor,BA269,Trigger)</f>
        <v>42515</v>
      </c>
      <c r="BA269" s="509">
        <f>_xll.qlCalendarAdvance(Calendar,BA268,AY269,"f",,Trigger)</f>
        <v>42517</v>
      </c>
      <c r="BB269" s="509">
        <f>_xll.qlInterestRateIndexMaturity(Currency&amp;"ibor"&amp;Tenor,BA269,Trigger)</f>
        <v>42611</v>
      </c>
      <c r="BC269" s="508">
        <f>_xll.qlIndexFixing($AC$5,AZ269,TRUE,_xll.ohTrigger(Trigger,Trigger3M))</f>
        <v>1.6028666158266928E-4</v>
      </c>
      <c r="BD269" s="508">
        <f>_xll.qlIndexFixing($BE$1,AZ269,TRUE,_xll.ohTrigger(Trigger,Trigger3M))</f>
        <v>1.7965661269297404E-4</v>
      </c>
    </row>
    <row r="270" spans="51:56" ht="11.25" customHeight="1" x14ac:dyDescent="0.25">
      <c r="AY270" s="507" t="s">
        <v>211</v>
      </c>
      <c r="AZ270" s="509">
        <f>_xll.qlInterestRateIndexFixingDate(Currency&amp;"ibor"&amp;Tenor,BA270,Trigger)</f>
        <v>42516</v>
      </c>
      <c r="BA270" s="509">
        <f>_xll.qlCalendarAdvance(Calendar,BA269,AY270,"f",,Trigger)</f>
        <v>42520</v>
      </c>
      <c r="BB270" s="509">
        <f>_xll.qlInterestRateIndexMaturity(Currency&amp;"ibor"&amp;Tenor,BA270,Trigger)</f>
        <v>42612</v>
      </c>
      <c r="BC270" s="508">
        <f>_xll.qlIndexFixing($AC$5,AZ270,TRUE,_xll.ohTrigger(Trigger,Trigger3M))</f>
        <v>1.6299899106453353E-4</v>
      </c>
      <c r="BD270" s="508">
        <f>_xll.qlIndexFixing($BE$1,AZ270,TRUE,_xll.ohTrigger(Trigger,Trigger3M))</f>
        <v>1.8406496243531572E-4</v>
      </c>
    </row>
    <row r="271" spans="51:56" ht="11.25" customHeight="1" x14ac:dyDescent="0.25">
      <c r="AY271" s="507" t="s">
        <v>211</v>
      </c>
      <c r="AZ271" s="509">
        <f>_xll.qlInterestRateIndexFixingDate(Currency&amp;"ibor"&amp;Tenor,BA271,Trigger)</f>
        <v>42517</v>
      </c>
      <c r="BA271" s="509">
        <f>_xll.qlCalendarAdvance(Calendar,BA270,AY271,"f",,Trigger)</f>
        <v>42521</v>
      </c>
      <c r="BB271" s="509">
        <f>_xll.qlInterestRateIndexMaturity(Currency&amp;"ibor"&amp;Tenor,BA271,Trigger)</f>
        <v>42613</v>
      </c>
      <c r="BC271" s="508">
        <f>_xll.qlIndexFixing($AC$5,AZ271,TRUE,_xll.ohTrigger(Trigger,Trigger3M))</f>
        <v>1.6382294155410952E-4</v>
      </c>
      <c r="BD271" s="508">
        <f>_xll.qlIndexFixing($BE$1,AZ271,TRUE,_xll.ohTrigger(Trigger,Trigger3M))</f>
        <v>1.8646161149713322E-4</v>
      </c>
    </row>
    <row r="272" spans="51:56" ht="11.25" customHeight="1" x14ac:dyDescent="0.25">
      <c r="AY272" s="507" t="s">
        <v>211</v>
      </c>
      <c r="AZ272" s="509">
        <f>_xll.qlInterestRateIndexFixingDate(Currency&amp;"ibor"&amp;Tenor,BA272,Trigger)</f>
        <v>42520</v>
      </c>
      <c r="BA272" s="509">
        <f>_xll.qlCalendarAdvance(Calendar,BA271,AY272,"f",,Trigger)</f>
        <v>42522</v>
      </c>
      <c r="BB272" s="509">
        <f>_xll.qlInterestRateIndexMaturity(Currency&amp;"ibor"&amp;Tenor,BA272,Trigger)</f>
        <v>42614</v>
      </c>
      <c r="BC272" s="508">
        <f>_xll.qlIndexFixing($AC$5,AZ272,TRUE,_xll.ohTrigger(Trigger,Trigger3M))</f>
        <v>1.6465787368536846E-4</v>
      </c>
      <c r="BD272" s="508">
        <f>_xll.qlIndexFixing($BE$1,AZ272,TRUE,_xll.ohTrigger(Trigger,Trigger3M))</f>
        <v>1.8888028519671647E-4</v>
      </c>
    </row>
    <row r="273" spans="51:56" ht="11.25" customHeight="1" x14ac:dyDescent="0.25">
      <c r="AY273" s="507" t="s">
        <v>211</v>
      </c>
      <c r="AZ273" s="509">
        <f>_xll.qlInterestRateIndexFixingDate(Currency&amp;"ibor"&amp;Tenor,BA273,Trigger)</f>
        <v>42521</v>
      </c>
      <c r="BA273" s="509">
        <f>_xll.qlCalendarAdvance(Calendar,BA272,AY273,"f",,Trigger)</f>
        <v>42523</v>
      </c>
      <c r="BB273" s="509">
        <f>_xll.qlInterestRateIndexMaturity(Currency&amp;"ibor"&amp;Tenor,BA273,Trigger)</f>
        <v>42615</v>
      </c>
      <c r="BC273" s="508">
        <f>_xll.qlIndexFixing($AC$5,AZ273,TRUE,_xll.ohTrigger(Trigger,Trigger3M))</f>
        <v>1.6550378746439244E-4</v>
      </c>
      <c r="BD273" s="508">
        <f>_xll.qlIndexFixing($BE$1,AZ273,TRUE,_xll.ohTrigger(Trigger,Trigger3M))</f>
        <v>1.9132089413079805E-4</v>
      </c>
    </row>
    <row r="274" spans="51:56" ht="11.25" customHeight="1" x14ac:dyDescent="0.25">
      <c r="AY274" s="507" t="s">
        <v>211</v>
      </c>
      <c r="AZ274" s="509">
        <f>_xll.qlInterestRateIndexFixingDate(Currency&amp;"ibor"&amp;Tenor,BA274,Trigger)</f>
        <v>42522</v>
      </c>
      <c r="BA274" s="509">
        <f>_xll.qlCalendarAdvance(Calendar,BA273,AY274,"f",,Trigger)</f>
        <v>42524</v>
      </c>
      <c r="BB274" s="509">
        <f>_xll.qlInterestRateIndexMaturity(Currency&amp;"ibor"&amp;Tenor,BA274,Trigger)</f>
        <v>42618</v>
      </c>
      <c r="BC274" s="508">
        <f>_xll.qlIndexFixing($AC$5,AZ274,TRUE,_xll.ohTrigger(Trigger,Trigger3M))</f>
        <v>1.6575338056314381E-4</v>
      </c>
      <c r="BD274" s="508">
        <f>_xll.qlIndexFixing($BE$1,AZ274,TRUE,_xll.ohTrigger(Trigger,Trigger3M))</f>
        <v>1.9657829173564672E-4</v>
      </c>
    </row>
    <row r="275" spans="51:56" ht="11.25" customHeight="1" x14ac:dyDescent="0.25">
      <c r="AY275" s="507" t="s">
        <v>211</v>
      </c>
      <c r="AZ275" s="509">
        <f>_xll.qlInterestRateIndexFixingDate(Currency&amp;"ibor"&amp;Tenor,BA275,Trigger)</f>
        <v>42523</v>
      </c>
      <c r="BA275" s="509">
        <f>_xll.qlCalendarAdvance(Calendar,BA274,AY275,"f",,Trigger)</f>
        <v>42527</v>
      </c>
      <c r="BB275" s="509">
        <f>_xll.qlInterestRateIndexMaturity(Currency&amp;"ibor"&amp;Tenor,BA275,Trigger)</f>
        <v>42619</v>
      </c>
      <c r="BC275" s="508">
        <f>_xll.qlIndexFixing($AC$5,AZ275,TRUE,_xll.ohTrigger(Trigger,Trigger3M))</f>
        <v>1.6899725920758459E-4</v>
      </c>
      <c r="BD275" s="508">
        <f>_xll.qlIndexFixing($BE$1,AZ275,TRUE,_xll.ohTrigger(Trigger,Trigger3M))</f>
        <v>2.0130081266324436E-4</v>
      </c>
    </row>
    <row r="276" spans="51:56" ht="11.25" customHeight="1" x14ac:dyDescent="0.25">
      <c r="AY276" s="507" t="s">
        <v>211</v>
      </c>
      <c r="AZ276" s="509">
        <f>_xll.qlInterestRateIndexFixingDate(Currency&amp;"ibor"&amp;Tenor,BA276,Trigger)</f>
        <v>42524</v>
      </c>
      <c r="BA276" s="509">
        <f>_xll.qlCalendarAdvance(Calendar,BA275,AY276,"f",,Trigger)</f>
        <v>42528</v>
      </c>
      <c r="BB276" s="509">
        <f>_xll.qlInterestRateIndexMaturity(Currency&amp;"ibor"&amp;Tenor,BA276,Trigger)</f>
        <v>42620</v>
      </c>
      <c r="BC276" s="508">
        <f>_xll.qlIndexFixing($AC$5,AZ276,TRUE,_xll.ohTrigger(Trigger,Trigger3M))</f>
        <v>1.6989808133751811E-4</v>
      </c>
      <c r="BD276" s="508">
        <f>_xll.qlIndexFixing($BE$1,AZ276,TRUE,_xll.ohTrigger(Trigger,Trigger3M))</f>
        <v>2.0384967522860242E-4</v>
      </c>
    </row>
    <row r="277" spans="51:56" ht="11.25" customHeight="1" x14ac:dyDescent="0.25">
      <c r="AY277" s="507" t="s">
        <v>211</v>
      </c>
      <c r="AZ277" s="509">
        <f>_xll.qlInterestRateIndexFixingDate(Currency&amp;"ibor"&amp;Tenor,BA277,Trigger)</f>
        <v>42527</v>
      </c>
      <c r="BA277" s="509">
        <f>_xll.qlCalendarAdvance(Calendar,BA276,AY277,"f",,Trigger)</f>
        <v>42529</v>
      </c>
      <c r="BB277" s="509">
        <f>_xll.qlInterestRateIndexMaturity(Currency&amp;"ibor"&amp;Tenor,BA277,Trigger)</f>
        <v>42621</v>
      </c>
      <c r="BC277" s="508">
        <f>_xll.qlIndexFixing($AC$5,AZ277,TRUE,_xll.ohTrigger(Trigger,Trigger3M))</f>
        <v>1.7080988515952904E-4</v>
      </c>
      <c r="BD277" s="508">
        <f>_xll.qlIndexFixing($BE$1,AZ277,TRUE,_xll.ohTrigger(Trigger,Trigger3M))</f>
        <v>2.0641988770623337E-4</v>
      </c>
    </row>
    <row r="278" spans="51:56" ht="11.25" customHeight="1" x14ac:dyDescent="0.25">
      <c r="AY278" s="507" t="s">
        <v>211</v>
      </c>
      <c r="AZ278" s="509">
        <f>_xll.qlInterestRateIndexFixingDate(Currency&amp;"ibor"&amp;Tenor,BA278,Trigger)</f>
        <v>42528</v>
      </c>
      <c r="BA278" s="509">
        <f>_xll.qlCalendarAdvance(Calendar,BA277,AY278,"f",,Trigger)</f>
        <v>42530</v>
      </c>
      <c r="BB278" s="509">
        <f>_xll.qlInterestRateIndexMaturity(Currency&amp;"ibor"&amp;Tenor,BA278,Trigger)</f>
        <v>42622</v>
      </c>
      <c r="BC278" s="508">
        <f>_xll.qlIndexFixing($AC$5,AZ278,TRUE,_xll.ohTrigger(Trigger,Trigger3M))</f>
        <v>1.7173267068143727E-4</v>
      </c>
      <c r="BD278" s="508">
        <f>_xll.qlIndexFixing($BE$1,AZ278,TRUE,_xll.ohTrigger(Trigger,Trigger3M))</f>
        <v>2.0901134439460273E-4</v>
      </c>
    </row>
    <row r="279" spans="51:56" ht="11.25" customHeight="1" x14ac:dyDescent="0.25">
      <c r="AY279" s="507" t="s">
        <v>211</v>
      </c>
      <c r="AZ279" s="509">
        <f>_xll.qlInterestRateIndexFixingDate(Currency&amp;"ibor"&amp;Tenor,BA279,Trigger)</f>
        <v>42529</v>
      </c>
      <c r="BA279" s="509">
        <f>_xll.qlCalendarAdvance(Calendar,BA278,AY279,"f",,Trigger)</f>
        <v>42531</v>
      </c>
      <c r="BB279" s="509">
        <f>_xll.qlInterestRateIndexMaturity(Currency&amp;"ibor"&amp;Tenor,BA279,Trigger)</f>
        <v>42625</v>
      </c>
      <c r="BC279" s="508">
        <f>_xll.qlIndexFixing($AC$5,AZ279,TRUE,_xll.ohTrigger(Trigger,Trigger3M))</f>
        <v>1.7174675192574841E-4</v>
      </c>
      <c r="BD279" s="508">
        <f>_xll.qlIndexFixing($BE$1,AZ279,TRUE,_xll.ohTrigger(Trigger,Trigger3M))</f>
        <v>2.1456754096206356E-4</v>
      </c>
    </row>
    <row r="280" spans="51:56" ht="11.25" customHeight="1" x14ac:dyDescent="0.25">
      <c r="AY280" s="507" t="s">
        <v>211</v>
      </c>
      <c r="AZ280" s="509">
        <f>_xll.qlInterestRateIndexFixingDate(Currency&amp;"ibor"&amp;Tenor,BA280,Trigger)</f>
        <v>42530</v>
      </c>
      <c r="BA280" s="509">
        <f>_xll.qlCalendarAdvance(Calendar,BA279,AY280,"f",,Trigger)</f>
        <v>42534</v>
      </c>
      <c r="BB280" s="509">
        <f>_xll.qlInterestRateIndexMaturity(Currency&amp;"ibor"&amp;Tenor,BA280,Trigger)</f>
        <v>42626</v>
      </c>
      <c r="BC280" s="508">
        <f>_xll.qlIndexFixing($AC$5,AZ280,TRUE,_xll.ohTrigger(Trigger,Trigger3M))</f>
        <v>1.7553362992791486E-4</v>
      </c>
      <c r="BD280" s="508">
        <f>_xll.qlIndexFixing($BE$1,AZ280,TRUE,_xll.ohTrigger(Trigger,Trigger3M))</f>
        <v>2.1958741760223958E-4</v>
      </c>
    </row>
    <row r="281" spans="51:56" ht="11.25" customHeight="1" x14ac:dyDescent="0.25">
      <c r="AY281" s="507" t="s">
        <v>211</v>
      </c>
      <c r="AZ281" s="509">
        <f>_xll.qlInterestRateIndexFixingDate(Currency&amp;"ibor"&amp;Tenor,BA281,Trigger)</f>
        <v>42531</v>
      </c>
      <c r="BA281" s="509">
        <f>_xll.qlCalendarAdvance(Calendar,BA280,AY281,"f",,Trigger)</f>
        <v>42535</v>
      </c>
      <c r="BB281" s="509">
        <f>_xll.qlInterestRateIndexMaturity(Currency&amp;"ibor"&amp;Tenor,BA281,Trigger)</f>
        <v>42627</v>
      </c>
      <c r="BC281" s="508">
        <f>_xll.qlIndexFixing($AC$5,AZ281,TRUE,_xll.ohTrigger(Trigger,Trigger3M))</f>
        <v>1.7651132406834461E-4</v>
      </c>
      <c r="BD281" s="508">
        <f>_xll.qlIndexFixing($BE$1,AZ281,TRUE,_xll.ohTrigger(Trigger,Trigger3M))</f>
        <v>2.2228342823089707E-4</v>
      </c>
    </row>
    <row r="282" spans="51:56" ht="11.25" customHeight="1" x14ac:dyDescent="0.25">
      <c r="AY282" s="507" t="s">
        <v>211</v>
      </c>
      <c r="AZ282" s="509">
        <f>_xll.qlInterestRateIndexFixingDate(Currency&amp;"ibor"&amp;Tenor,BA282,Trigger)</f>
        <v>42534</v>
      </c>
      <c r="BA282" s="509">
        <f>_xll.qlCalendarAdvance(Calendar,BA281,AY282,"f",,Trigger)</f>
        <v>42536</v>
      </c>
      <c r="BB282" s="509">
        <f>_xll.qlInterestRateIndexMaturity(Currency&amp;"ibor"&amp;Tenor,BA282,Trigger)</f>
        <v>42628</v>
      </c>
      <c r="BC282" s="508">
        <f>_xll.qlIndexFixing($AC$5,AZ282,TRUE,_xll.ohTrigger(Trigger,Trigger3M))</f>
        <v>1.7749999995732836E-4</v>
      </c>
      <c r="BD282" s="508">
        <f>_xll.qlIndexFixing($BE$1,AZ282,TRUE,_xll.ohTrigger(Trigger,Trigger3M))</f>
        <v>2.2499999992544789E-4</v>
      </c>
    </row>
    <row r="283" spans="51:56" ht="11.25" customHeight="1" x14ac:dyDescent="0.25">
      <c r="AY283" s="507" t="s">
        <v>211</v>
      </c>
      <c r="AZ283" s="509">
        <f>_xll.qlInterestRateIndexFixingDate(Currency&amp;"ibor"&amp;Tenor,BA283,Trigger)</f>
        <v>42535</v>
      </c>
      <c r="BA283" s="509">
        <f>_xll.qlCalendarAdvance(Calendar,BA282,AY283,"f",,Trigger)</f>
        <v>42537</v>
      </c>
      <c r="BB283" s="509">
        <f>_xll.qlInterestRateIndexMaturity(Currency&amp;"ibor"&amp;Tenor,BA283,Trigger)</f>
        <v>42629</v>
      </c>
      <c r="BC283" s="508">
        <f>_xll.qlIndexFixing($AC$5,AZ283,TRUE,_xll.ohTrigger(Trigger,Trigger3M))</f>
        <v>1.8130934169068448E-4</v>
      </c>
      <c r="BD283" s="508">
        <f>_xll.qlIndexFixing($BE$1,AZ283,TRUE,_xll.ohTrigger(Trigger,Trigger3M))</f>
        <v>2.2773693977585631E-4</v>
      </c>
    </row>
    <row r="284" spans="51:56" ht="11.25" customHeight="1" x14ac:dyDescent="0.25">
      <c r="AY284" s="507" t="s">
        <v>211</v>
      </c>
      <c r="AZ284" s="509">
        <f>_xll.qlInterestRateIndexFixingDate(Currency&amp;"ibor"&amp;Tenor,BA284,Trigger)</f>
        <v>42536</v>
      </c>
      <c r="BA284" s="509">
        <f>_xll.qlCalendarAdvance(Calendar,BA283,AY284,"f",,Trigger)</f>
        <v>42538</v>
      </c>
      <c r="BB284" s="509">
        <f>_xll.qlInterestRateIndexMaturity(Currency&amp;"ibor"&amp;Tenor,BA284,Trigger)</f>
        <v>42632</v>
      </c>
      <c r="BC284" s="508">
        <f>_xll.qlIndexFixing($AC$5,AZ284,TRUE,_xll.ohTrigger(Trigger,Trigger3M))</f>
        <v>1.8717302251603424E-4</v>
      </c>
      <c r="BD284" s="508">
        <f>_xll.qlIndexFixing($BE$1,AZ284,TRUE,_xll.ohTrigger(Trigger,Trigger3M))</f>
        <v>2.3358600672005551E-4</v>
      </c>
    </row>
    <row r="285" spans="51:56" ht="11.25" customHeight="1" x14ac:dyDescent="0.25">
      <c r="AY285" s="507" t="s">
        <v>211</v>
      </c>
      <c r="AZ285" s="509">
        <f>_xll.qlInterestRateIndexFixingDate(Currency&amp;"ibor"&amp;Tenor,BA285,Trigger)</f>
        <v>42537</v>
      </c>
      <c r="BA285" s="509">
        <f>_xll.qlCalendarAdvance(Calendar,BA284,AY285,"f",,Trigger)</f>
        <v>42541</v>
      </c>
      <c r="BB285" s="509">
        <f>_xll.qlInterestRateIndexMaturity(Currency&amp;"ibor"&amp;Tenor,BA285,Trigger)</f>
        <v>42633</v>
      </c>
      <c r="BC285" s="508">
        <f>_xll.qlIndexFixing($AC$5,AZ285,TRUE,_xll.ohTrigger(Trigger,Trigger3M))</f>
        <v>1.8787549308980732E-4</v>
      </c>
      <c r="BD285" s="508">
        <f>_xll.qlIndexFixing($BE$1,AZ285,TRUE,_xll.ohTrigger(Trigger,Trigger3M))</f>
        <v>2.3888049116880541E-4</v>
      </c>
    </row>
    <row r="286" spans="51:56" ht="11.25" customHeight="1" x14ac:dyDescent="0.25">
      <c r="AY286" s="507" t="s">
        <v>211</v>
      </c>
      <c r="AZ286" s="509">
        <f>_xll.qlInterestRateIndexFixingDate(Currency&amp;"ibor"&amp;Tenor,BA286,Trigger)</f>
        <v>42538</v>
      </c>
      <c r="BA286" s="509">
        <f>_xll.qlCalendarAdvance(Calendar,BA285,AY286,"f",,Trigger)</f>
        <v>42542</v>
      </c>
      <c r="BB286" s="509">
        <f>_xll.qlInterestRateIndexMaturity(Currency&amp;"ibor"&amp;Tenor,BA286,Trigger)</f>
        <v>42634</v>
      </c>
      <c r="BC286" s="508">
        <f>_xll.qlIndexFixing($AC$5,AZ286,TRUE,_xll.ohTrigger(Trigger,Trigger3M))</f>
        <v>1.8954552851280229E-4</v>
      </c>
      <c r="BD286" s="508">
        <f>_xll.qlIndexFixing($BE$1,AZ286,TRUE,_xll.ohTrigger(Trigger,Trigger3M))</f>
        <v>2.4171364796406013E-4</v>
      </c>
    </row>
    <row r="287" spans="51:56" ht="11.25" customHeight="1" x14ac:dyDescent="0.25">
      <c r="AY287" s="507" t="s">
        <v>211</v>
      </c>
      <c r="AZ287" s="509">
        <f>_xll.qlInterestRateIndexFixingDate(Currency&amp;"ibor"&amp;Tenor,BA287,Trigger)</f>
        <v>42541</v>
      </c>
      <c r="BA287" s="509">
        <f>_xll.qlCalendarAdvance(Calendar,BA286,AY287,"f",,Trigger)</f>
        <v>42543</v>
      </c>
      <c r="BB287" s="509">
        <f>_xll.qlInterestRateIndexMaturity(Currency&amp;"ibor"&amp;Tenor,BA287,Trigger)</f>
        <v>42635</v>
      </c>
      <c r="BC287" s="508">
        <f>_xll.qlIndexFixing($AC$5,AZ287,TRUE,_xll.ohTrigger(Trigger,Trigger3M))</f>
        <v>1.9122696299401633E-4</v>
      </c>
      <c r="BD287" s="508">
        <f>_xll.qlIndexFixing($BE$1,AZ287,TRUE,_xll.ohTrigger(Trigger,Trigger3M))</f>
        <v>2.4456504403809779E-4</v>
      </c>
    </row>
    <row r="288" spans="51:56" ht="11.25" customHeight="1" x14ac:dyDescent="0.25">
      <c r="AY288" s="507" t="s">
        <v>211</v>
      </c>
      <c r="AZ288" s="509">
        <f>_xll.qlInterestRateIndexFixingDate(Currency&amp;"ibor"&amp;Tenor,BA288,Trigger)</f>
        <v>42542</v>
      </c>
      <c r="BA288" s="509">
        <f>_xll.qlCalendarAdvance(Calendar,BA287,AY288,"f",,Trigger)</f>
        <v>42544</v>
      </c>
      <c r="BB288" s="509">
        <f>_xll.qlInterestRateIndexMaturity(Currency&amp;"ibor"&amp;Tenor,BA288,Trigger)</f>
        <v>42636</v>
      </c>
      <c r="BC288" s="508">
        <f>_xll.qlIndexFixing($AC$5,AZ288,TRUE,_xll.ohTrigger(Trigger,Trigger3M))</f>
        <v>1.9291979654908911E-4</v>
      </c>
      <c r="BD288" s="508">
        <f>_xll.qlIndexFixing($BE$1,AZ288,TRUE,_xll.ohTrigger(Trigger,Trigger3M))</f>
        <v>2.4743433917349895E-4</v>
      </c>
    </row>
    <row r="289" spans="51:56" ht="11.25" customHeight="1" x14ac:dyDescent="0.25">
      <c r="AY289" s="507" t="s">
        <v>211</v>
      </c>
      <c r="AZ289" s="509">
        <f>_xll.qlInterestRateIndexFixingDate(Currency&amp;"ibor"&amp;Tenor,BA289,Trigger)</f>
        <v>42543</v>
      </c>
      <c r="BA289" s="509">
        <f>_xll.qlCalendarAdvance(Calendar,BA288,AY289,"f",,Trigger)</f>
        <v>42545</v>
      </c>
      <c r="BB289" s="509">
        <f>_xll.qlInterestRateIndexMaturity(Currency&amp;"ibor"&amp;Tenor,BA289,Trigger)</f>
        <v>42639</v>
      </c>
      <c r="BC289" s="508">
        <f>_xll.qlIndexFixing($AC$5,AZ289,TRUE,_xll.ohTrigger(Trigger,Trigger3M))</f>
        <v>1.9859252372365644E-4</v>
      </c>
      <c r="BD289" s="508">
        <f>_xll.qlIndexFixing($BE$1,AZ289,TRUE,_xll.ohTrigger(Trigger,Trigger3M))</f>
        <v>2.5353313683707673E-4</v>
      </c>
    </row>
    <row r="290" spans="51:56" ht="11.25" customHeight="1" x14ac:dyDescent="0.25">
      <c r="AY290" s="507" t="s">
        <v>211</v>
      </c>
      <c r="AZ290" s="509">
        <f>_xll.qlInterestRateIndexFixingDate(Currency&amp;"ibor"&amp;Tenor,BA290,Trigger)</f>
        <v>42544</v>
      </c>
      <c r="BA290" s="509">
        <f>_xll.qlCalendarAdvance(Calendar,BA289,AY290,"f",,Trigger)</f>
        <v>42548</v>
      </c>
      <c r="BB290" s="509">
        <f>_xll.qlInterestRateIndexMaturity(Currency&amp;"ibor"&amp;Tenor,BA290,Trigger)</f>
        <v>42640</v>
      </c>
      <c r="BC290" s="508">
        <f>_xll.qlIndexFixing($AC$5,AZ290,TRUE,_xll.ohTrigger(Trigger,Trigger3M))</f>
        <v>1.9980512179556374E-4</v>
      </c>
      <c r="BD290" s="508">
        <f>_xll.qlIndexFixing($BE$1,AZ290,TRUE,_xll.ohTrigger(Trigger,Trigger3M))</f>
        <v>2.590835846808574E-4</v>
      </c>
    </row>
    <row r="291" spans="51:56" ht="11.25" customHeight="1" x14ac:dyDescent="0.25">
      <c r="AY291" s="507" t="s">
        <v>211</v>
      </c>
      <c r="AZ291" s="509">
        <f>_xll.qlInterestRateIndexFixingDate(Currency&amp;"ibor"&amp;Tenor,BA291,Trigger)</f>
        <v>42545</v>
      </c>
      <c r="BA291" s="509">
        <f>_xll.qlCalendarAdvance(Calendar,BA290,AY291,"f",,Trigger)</f>
        <v>42549</v>
      </c>
      <c r="BB291" s="509">
        <f>_xll.qlInterestRateIndexMaturity(Currency&amp;"ibor"&amp;Tenor,BA291,Trigger)</f>
        <v>42641</v>
      </c>
      <c r="BC291" s="508">
        <f>_xll.qlIndexFixing($AC$5,AZ291,TRUE,_xll.ohTrigger(Trigger,Trigger3M))</f>
        <v>2.0155495093975441E-4</v>
      </c>
      <c r="BD291" s="508">
        <f>_xll.qlIndexFixing($BE$1,AZ291,TRUE,_xll.ohTrigger(Trigger,Trigger3M))</f>
        <v>2.6203715055794774E-4</v>
      </c>
    </row>
    <row r="292" spans="51:56" ht="11.25" customHeight="1" x14ac:dyDescent="0.25">
      <c r="AY292" s="507" t="s">
        <v>211</v>
      </c>
      <c r="AZ292" s="509">
        <f>_xll.qlInterestRateIndexFixingDate(Currency&amp;"ibor"&amp;Tenor,BA292,Trigger)</f>
        <v>42548</v>
      </c>
      <c r="BA292" s="509">
        <f>_xll.qlCalendarAdvance(Calendar,BA291,AY292,"f",,Trigger)</f>
        <v>42550</v>
      </c>
      <c r="BB292" s="509">
        <f>_xll.qlInterestRateIndexMaturity(Currency&amp;"ibor"&amp;Tenor,BA292,Trigger)</f>
        <v>42642</v>
      </c>
      <c r="BC292" s="508">
        <f>_xll.qlIndexFixing($AC$5,AZ292,TRUE,_xll.ohTrigger(Trigger,Trigger3M))</f>
        <v>2.0331617924642859E-4</v>
      </c>
      <c r="BD292" s="508">
        <f>_xll.qlIndexFixing($BE$1,AZ292,TRUE,_xll.ohTrigger(Trigger,Trigger3M))</f>
        <v>2.6500650140575993E-4</v>
      </c>
    </row>
    <row r="293" spans="51:56" ht="11.25" customHeight="1" x14ac:dyDescent="0.25">
      <c r="AY293" s="507" t="s">
        <v>211</v>
      </c>
      <c r="AZ293" s="509">
        <f>_xll.qlInterestRateIndexFixingDate(Currency&amp;"ibor"&amp;Tenor,BA293,Trigger)</f>
        <v>42549</v>
      </c>
      <c r="BA293" s="509">
        <f>_xll.qlCalendarAdvance(Calendar,BA292,AY293,"f",,Trigger)</f>
        <v>42551</v>
      </c>
      <c r="BB293" s="509">
        <f>_xll.qlInterestRateIndexMaturity(Currency&amp;"ibor"&amp;Tenor,BA293,Trigger)</f>
        <v>42643</v>
      </c>
      <c r="BC293" s="508">
        <f>_xll.qlIndexFixing($AC$5,AZ293,TRUE,_xll.ohTrigger(Trigger,Trigger3M))</f>
        <v>2.0508880673296366E-4</v>
      </c>
      <c r="BD293" s="508">
        <f>_xll.qlIndexFixing($BE$1,AZ293,TRUE,_xll.ohTrigger(Trigger,Trigger3M))</f>
        <v>2.6799127274454318E-4</v>
      </c>
    </row>
    <row r="294" spans="51:56" ht="11.25" customHeight="1" x14ac:dyDescent="0.25">
      <c r="AY294" s="507" t="s">
        <v>211</v>
      </c>
      <c r="AZ294" s="509">
        <f>_xll.qlInterestRateIndexFixingDate(Currency&amp;"ibor"&amp;Tenor,BA294,Trigger)</f>
        <v>42550</v>
      </c>
      <c r="BA294" s="509">
        <f>_xll.qlCalendarAdvance(Calendar,BA293,AY294,"f",,Trigger)</f>
        <v>42552</v>
      </c>
      <c r="BB294" s="509">
        <f>_xll.qlInterestRateIndexMaturity(Currency&amp;"ibor"&amp;Tenor,BA294,Trigger)</f>
        <v>42646</v>
      </c>
      <c r="BC294" s="508">
        <f>_xll.qlIndexFixing($AC$5,AZ294,TRUE,_xll.ohTrigger(Trigger,Trigger3M))</f>
        <v>2.1055869783822117E-4</v>
      </c>
      <c r="BD294" s="508">
        <f>_xll.qlIndexFixing($BE$1,AZ294,TRUE,_xll.ohTrigger(Trigger,Trigger3M))</f>
        <v>2.7428813114326012E-4</v>
      </c>
    </row>
    <row r="295" spans="51:56" ht="11.25" customHeight="1" x14ac:dyDescent="0.25">
      <c r="AY295" s="507" t="s">
        <v>211</v>
      </c>
      <c r="AZ295" s="509">
        <f>_xll.qlInterestRateIndexFixingDate(Currency&amp;"ibor"&amp;Tenor,BA295,Trigger)</f>
        <v>42551</v>
      </c>
      <c r="BA295" s="509">
        <f>_xll.qlCalendarAdvance(Calendar,BA294,AY295,"f",,Trigger)</f>
        <v>42555</v>
      </c>
      <c r="BB295" s="509">
        <f>_xll.qlInterestRateIndexMaturity(Currency&amp;"ibor"&amp;Tenor,BA295,Trigger)</f>
        <v>42647</v>
      </c>
      <c r="BC295" s="508">
        <f>_xll.qlIndexFixing($AC$5,AZ295,TRUE,_xll.ohTrigger(Trigger,Trigger3M))</f>
        <v>2.1229330877573554E-4</v>
      </c>
      <c r="BD295" s="508">
        <f>_xll.qlIndexFixing($BE$1,AZ295,TRUE,_xll.ohTrigger(Trigger,Trigger3M))</f>
        <v>2.8007715206187936E-4</v>
      </c>
    </row>
    <row r="296" spans="51:56" ht="11.25" customHeight="1" x14ac:dyDescent="0.25">
      <c r="AY296" s="507" t="s">
        <v>211</v>
      </c>
      <c r="AZ296" s="509">
        <f>_xll.qlInterestRateIndexFixingDate(Currency&amp;"ibor"&amp;Tenor,BA296,Trigger)</f>
        <v>42552</v>
      </c>
      <c r="BA296" s="509">
        <f>_xll.qlCalendarAdvance(Calendar,BA295,AY296,"f",,Trigger)</f>
        <v>42556</v>
      </c>
      <c r="BB296" s="509">
        <f>_xll.qlInterestRateIndexMaturity(Currency&amp;"ibor"&amp;Tenor,BA296,Trigger)</f>
        <v>42648</v>
      </c>
      <c r="BC296" s="508">
        <f>_xll.qlIndexFixing($AC$5,AZ296,TRUE,_xll.ohTrigger(Trigger,Trigger3M))</f>
        <v>2.1412293239008804E-4</v>
      </c>
      <c r="BD296" s="508">
        <f>_xll.qlIndexFixing($BE$1,AZ296,TRUE,_xll.ohTrigger(Trigger,Trigger3M))</f>
        <v>2.8313343731371489E-4</v>
      </c>
    </row>
    <row r="297" spans="51:56" ht="11.25" customHeight="1" x14ac:dyDescent="0.25">
      <c r="AY297" s="507" t="s">
        <v>211</v>
      </c>
      <c r="AZ297" s="509">
        <f>_xll.qlInterestRateIndexFixingDate(Currency&amp;"ibor"&amp;Tenor,BA297,Trigger)</f>
        <v>42555</v>
      </c>
      <c r="BA297" s="509">
        <f>_xll.qlCalendarAdvance(Calendar,BA296,AY297,"f",,Trigger)</f>
        <v>42557</v>
      </c>
      <c r="BB297" s="509">
        <f>_xll.qlInterestRateIndexMaturity(Currency&amp;"ibor"&amp;Tenor,BA297,Trigger)</f>
        <v>42649</v>
      </c>
      <c r="BC297" s="508">
        <f>_xll.qlIndexFixing($AC$5,AZ297,TRUE,_xll.ohTrigger(Trigger,Trigger3M))</f>
        <v>2.1596395527727051E-4</v>
      </c>
      <c r="BD297" s="508">
        <f>_xll.qlIndexFixing($BE$1,AZ297,TRUE,_xll.ohTrigger(Trigger,Trigger3M))</f>
        <v>2.8620288337799022E-4</v>
      </c>
    </row>
    <row r="298" spans="51:56" ht="11.25" customHeight="1" x14ac:dyDescent="0.25">
      <c r="AY298" s="507" t="s">
        <v>211</v>
      </c>
      <c r="AZ298" s="509">
        <f>_xll.qlInterestRateIndexFixingDate(Currency&amp;"ibor"&amp;Tenor,BA298,Trigger)</f>
        <v>42556</v>
      </c>
      <c r="BA298" s="509">
        <f>_xll.qlCalendarAdvance(Calendar,BA297,AY298,"f",,Trigger)</f>
        <v>42558</v>
      </c>
      <c r="BB298" s="509">
        <f>_xll.qlInterestRateIndexMaturity(Currency&amp;"ibor"&amp;Tenor,BA298,Trigger)</f>
        <v>42650</v>
      </c>
      <c r="BC298" s="508">
        <f>_xll.qlIndexFixing($AC$5,AZ298,TRUE,_xll.ohTrigger(Trigger,Trigger3M))</f>
        <v>2.1781637745379157E-4</v>
      </c>
      <c r="BD298" s="508">
        <f>_xll.qlIndexFixing($BE$1,AZ298,TRUE,_xll.ohTrigger(Trigger,Trigger3M))</f>
        <v>2.8928510150306585E-4</v>
      </c>
    </row>
    <row r="299" spans="51:56" ht="11.25" customHeight="1" x14ac:dyDescent="0.25">
      <c r="AY299" s="507" t="s">
        <v>211</v>
      </c>
      <c r="AZ299" s="509">
        <f>_xll.qlInterestRateIndexFixingDate(Currency&amp;"ibor"&amp;Tenor,BA299,Trigger)</f>
        <v>42557</v>
      </c>
      <c r="BA299" s="509">
        <f>_xll.qlCalendarAdvance(Calendar,BA298,AY299,"f",,Trigger)</f>
        <v>42559</v>
      </c>
      <c r="BB299" s="509">
        <f>_xll.qlInterestRateIndexMaturity(Currency&amp;"ibor"&amp;Tenor,BA299,Trigger)</f>
        <v>42653</v>
      </c>
      <c r="BC299" s="508">
        <f>_xll.qlIndexFixing($AC$5,AZ299,TRUE,_xll.ohTrigger(Trigger,Trigger3M))</f>
        <v>2.2307154998414E-4</v>
      </c>
      <c r="BD299" s="508">
        <f>_xll.qlIndexFixing($BE$1,AZ299,TRUE,_xll.ohTrigger(Trigger,Trigger3M))</f>
        <v>2.9572824867142843E-4</v>
      </c>
    </row>
    <row r="300" spans="51:56" ht="11.25" customHeight="1" x14ac:dyDescent="0.25">
      <c r="AY300" s="507" t="s">
        <v>211</v>
      </c>
      <c r="AZ300" s="509">
        <f>_xll.qlInterestRateIndexFixingDate(Currency&amp;"ibor"&amp;Tenor,BA300,Trigger)</f>
        <v>42558</v>
      </c>
      <c r="BA300" s="509">
        <f>_xll.qlCalendarAdvance(Calendar,BA299,AY300,"f",,Trigger)</f>
        <v>42562</v>
      </c>
      <c r="BB300" s="509">
        <f>_xll.qlInterestRateIndexMaturity(Currency&amp;"ibor"&amp;Tenor,BA300,Trigger)</f>
        <v>42654</v>
      </c>
      <c r="BC300" s="508">
        <f>_xll.qlIndexFixing($AC$5,AZ300,TRUE,_xll.ohTrigger(Trigger,Trigger3M))</f>
        <v>2.2534005937821874E-4</v>
      </c>
      <c r="BD300" s="508">
        <f>_xll.qlIndexFixing($BE$1,AZ300,TRUE,_xll.ohTrigger(Trigger,Trigger3M))</f>
        <v>3.0173379838161412E-4</v>
      </c>
    </row>
    <row r="301" spans="51:56" ht="11.25" customHeight="1" x14ac:dyDescent="0.25">
      <c r="AY301" s="507" t="s">
        <v>211</v>
      </c>
      <c r="AZ301" s="509">
        <f>_xll.qlInterestRateIndexFixingDate(Currency&amp;"ibor"&amp;Tenor,BA301,Trigger)</f>
        <v>42559</v>
      </c>
      <c r="BA301" s="509">
        <f>_xll.qlCalendarAdvance(Calendar,BA300,AY301,"f",,Trigger)</f>
        <v>42563</v>
      </c>
      <c r="BB301" s="509">
        <f>_xll.qlInterestRateIndexMaturity(Currency&amp;"ibor"&amp;Tenor,BA301,Trigger)</f>
        <v>42655</v>
      </c>
      <c r="BC301" s="508">
        <f>_xll.qlIndexFixing($AC$5,AZ301,TRUE,_xll.ohTrigger(Trigger,Trigger3M))</f>
        <v>2.2724947824645395E-4</v>
      </c>
      <c r="BD301" s="508">
        <f>_xll.qlIndexFixing($BE$1,AZ301,TRUE,_xll.ohTrigger(Trigger,Trigger3M))</f>
        <v>3.0487392429655736E-4</v>
      </c>
    </row>
    <row r="302" spans="51:56" ht="11.25" customHeight="1" x14ac:dyDescent="0.25">
      <c r="AY302" s="507" t="s">
        <v>211</v>
      </c>
      <c r="AZ302" s="509">
        <f>_xll.qlInterestRateIndexFixingDate(Currency&amp;"ibor"&amp;Tenor,BA302,Trigger)</f>
        <v>42562</v>
      </c>
      <c r="BA302" s="509">
        <f>_xll.qlCalendarAdvance(Calendar,BA301,AY302,"f",,Trigger)</f>
        <v>42564</v>
      </c>
      <c r="BB302" s="509">
        <f>_xll.qlInterestRateIndexMaturity(Currency&amp;"ibor"&amp;Tenor,BA302,Trigger)</f>
        <v>42656</v>
      </c>
      <c r="BC302" s="508">
        <f>_xll.qlIndexFixing($AC$5,AZ302,TRUE,_xll.ohTrigger(Trigger,Trigger3M))</f>
        <v>2.2917029650134117E-4</v>
      </c>
      <c r="BD302" s="508">
        <f>_xll.qlIndexFixing($BE$1,AZ302,TRUE,_xll.ohTrigger(Trigger,Trigger3M))</f>
        <v>3.0802441699545363E-4</v>
      </c>
    </row>
    <row r="303" spans="51:56" ht="11.25" customHeight="1" x14ac:dyDescent="0.25">
      <c r="AY303" s="507" t="s">
        <v>211</v>
      </c>
      <c r="AZ303" s="509">
        <f>_xll.qlInterestRateIndexFixingDate(Currency&amp;"ibor"&amp;Tenor,BA303,Trigger)</f>
        <v>42563</v>
      </c>
      <c r="BA303" s="509">
        <f>_xll.qlCalendarAdvance(Calendar,BA302,AY303,"f",,Trigger)</f>
        <v>42565</v>
      </c>
      <c r="BB303" s="509">
        <f>_xll.qlInterestRateIndexMaturity(Currency&amp;"ibor"&amp;Tenor,BA303,Trigger)</f>
        <v>42657</v>
      </c>
      <c r="BC303" s="508">
        <f>_xll.qlIndexFixing($AC$5,AZ303,TRUE,_xll.ohTrigger(Trigger,Trigger3M))</f>
        <v>2.3110251416199554E-4</v>
      </c>
      <c r="BD303" s="508">
        <f>_xll.qlIndexFixing($BE$1,AZ303,TRUE,_xll.ohTrigger(Trigger,Trigger3M))</f>
        <v>3.111848634660698E-4</v>
      </c>
    </row>
    <row r="304" spans="51:56" ht="11.25" customHeight="1" x14ac:dyDescent="0.25">
      <c r="AY304" s="507" t="s">
        <v>211</v>
      </c>
      <c r="AZ304" s="509">
        <f>_xll.qlInterestRateIndexFixingDate(Currency&amp;"ibor"&amp;Tenor,BA304,Trigger)</f>
        <v>42564</v>
      </c>
      <c r="BA304" s="509">
        <f>_xll.qlCalendarAdvance(Calendar,BA303,AY304,"f",,Trigger)</f>
        <v>42566</v>
      </c>
      <c r="BB304" s="509">
        <f>_xll.qlInterestRateIndexMaturity(Currency&amp;"ibor"&amp;Tenor,BA304,Trigger)</f>
        <v>42660</v>
      </c>
      <c r="BC304" s="508">
        <f>_xll.qlIndexFixing($AC$5,AZ304,TRUE,_xll.ohTrigger(Trigger,Trigger3M))</f>
        <v>2.3613108551882953E-4</v>
      </c>
      <c r="BD304" s="508">
        <f>_xll.qlIndexFixing($BE$1,AZ304,TRUE,_xll.ohTrigger(Trigger,Trigger3M))</f>
        <v>3.1772260233743188E-4</v>
      </c>
    </row>
    <row r="305" spans="51:56" ht="11.25" customHeight="1" x14ac:dyDescent="0.25">
      <c r="AY305" s="507" t="s">
        <v>211</v>
      </c>
      <c r="AZ305" s="509">
        <f>_xll.qlInterestRateIndexFixingDate(Currency&amp;"ibor"&amp;Tenor,BA305,Trigger)</f>
        <v>42565</v>
      </c>
      <c r="BA305" s="509">
        <f>_xll.qlCalendarAdvance(Calendar,BA304,AY305,"f",,Trigger)</f>
        <v>42569</v>
      </c>
      <c r="BB305" s="509">
        <f>_xll.qlInterestRateIndexMaturity(Currency&amp;"ibor"&amp;Tenor,BA305,Trigger)</f>
        <v>42661</v>
      </c>
      <c r="BC305" s="508">
        <f>_xll.qlIndexFixing($AC$5,AZ305,TRUE,_xll.ohTrigger(Trigger,Trigger3M))</f>
        <v>2.3894537918811096E-4</v>
      </c>
      <c r="BD305" s="508">
        <f>_xll.qlIndexFixing($BE$1,AZ305,TRUE,_xll.ohTrigger(Trigger,Trigger3M))</f>
        <v>3.2391780545467606E-4</v>
      </c>
    </row>
    <row r="306" spans="51:56" ht="11.25" customHeight="1" x14ac:dyDescent="0.25">
      <c r="AY306" s="507" t="s">
        <v>211</v>
      </c>
      <c r="AZ306" s="509">
        <f>_xll.qlInterestRateIndexFixingDate(Currency&amp;"ibor"&amp;Tenor,BA306,Trigger)</f>
        <v>42566</v>
      </c>
      <c r="BA306" s="509">
        <f>_xll.qlCalendarAdvance(Calendar,BA305,AY306,"f",,Trigger)</f>
        <v>42570</v>
      </c>
      <c r="BB306" s="509">
        <f>_xll.qlInterestRateIndexMaturity(Currency&amp;"ibor"&amp;Tenor,BA306,Trigger)</f>
        <v>42662</v>
      </c>
      <c r="BC306" s="508">
        <f>_xll.qlIndexFixing($AC$5,AZ306,TRUE,_xll.ohTrigger(Trigger,Trigger3M))</f>
        <v>2.4093459412783574E-4</v>
      </c>
      <c r="BD306" s="508">
        <f>_xll.qlIndexFixing($BE$1,AZ306,TRUE,_xll.ohTrigger(Trigger,Trigger3M))</f>
        <v>3.2712170424268862E-4</v>
      </c>
    </row>
    <row r="307" spans="51:56" ht="11.25" customHeight="1" x14ac:dyDescent="0.25">
      <c r="AY307" s="507" t="s">
        <v>211</v>
      </c>
      <c r="AZ307" s="509">
        <f>_xll.qlInterestRateIndexFixingDate(Currency&amp;"ibor"&amp;Tenor,BA307,Trigger)</f>
        <v>42569</v>
      </c>
      <c r="BA307" s="509">
        <f>_xll.qlCalendarAdvance(Calendar,BA306,AY307,"f",,Trigger)</f>
        <v>42571</v>
      </c>
      <c r="BB307" s="509">
        <f>_xll.qlInterestRateIndexMaturity(Currency&amp;"ibor"&amp;Tenor,BA307,Trigger)</f>
        <v>42663</v>
      </c>
      <c r="BC307" s="508">
        <f>_xll.qlIndexFixing($AC$5,AZ307,TRUE,_xll.ohTrigger(Trigger,Trigger3M))</f>
        <v>2.4293520857411661E-4</v>
      </c>
      <c r="BD307" s="508">
        <f>_xll.qlIndexFixing($BE$1,AZ307,TRUE,_xll.ohTrigger(Trigger,Trigger3M))</f>
        <v>3.3033300591770023E-4</v>
      </c>
    </row>
    <row r="308" spans="51:56" ht="11.25" customHeight="1" x14ac:dyDescent="0.25">
      <c r="AY308" s="507" t="s">
        <v>211</v>
      </c>
      <c r="AZ308" s="509">
        <f>_xll.qlInterestRateIndexFixingDate(Currency&amp;"ibor"&amp;Tenor,BA308,Trigger)</f>
        <v>42570</v>
      </c>
      <c r="BA308" s="509">
        <f>_xll.qlCalendarAdvance(Calendar,BA307,AY308,"f",,Trigger)</f>
        <v>42572</v>
      </c>
      <c r="BB308" s="509">
        <f>_xll.qlInterestRateIndexMaturity(Currency&amp;"ibor"&amp;Tenor,BA308,Trigger)</f>
        <v>42664</v>
      </c>
      <c r="BC308" s="508">
        <f>_xll.qlIndexFixing($AC$5,AZ308,TRUE,_xll.ohTrigger(Trigger,Trigger3M))</f>
        <v>2.4494722254519985E-4</v>
      </c>
      <c r="BD308" s="508">
        <f>_xll.qlIndexFixing($BE$1,AZ308,TRUE,_xll.ohTrigger(Trigger,Trigger3M))</f>
        <v>3.3355127319819553E-4</v>
      </c>
    </row>
    <row r="309" spans="51:56" ht="11.25" customHeight="1" x14ac:dyDescent="0.25">
      <c r="AY309" s="507" t="s">
        <v>211</v>
      </c>
      <c r="AZ309" s="509">
        <f>_xll.qlInterestRateIndexFixingDate(Currency&amp;"ibor"&amp;Tenor,BA309,Trigger)</f>
        <v>42571</v>
      </c>
      <c r="BA309" s="509">
        <f>_xll.qlCalendarAdvance(Calendar,BA308,AY309,"f",,Trigger)</f>
        <v>42573</v>
      </c>
      <c r="BB309" s="509">
        <f>_xll.qlInterestRateIndexMaturity(Currency&amp;"ibor"&amp;Tenor,BA309,Trigger)</f>
        <v>42667</v>
      </c>
      <c r="BC309" s="508">
        <f>_xll.qlIndexFixing($AC$5,AZ309,TRUE,_xll.ohTrigger(Trigger,Trigger3M))</f>
        <v>2.497373100344123E-4</v>
      </c>
      <c r="BD309" s="508">
        <f>_xll.qlIndexFixing($BE$1,AZ309,TRUE,_xll.ohTrigger(Trigger,Trigger3M))</f>
        <v>3.4013215850050004E-4</v>
      </c>
    </row>
    <row r="310" spans="51:56" ht="11.25" customHeight="1" x14ac:dyDescent="0.25">
      <c r="AY310" s="507" t="s">
        <v>211</v>
      </c>
      <c r="AZ310" s="509">
        <f>_xll.qlInterestRateIndexFixingDate(Currency&amp;"ibor"&amp;Tenor,BA310,Trigger)</f>
        <v>42572</v>
      </c>
      <c r="BA310" s="509">
        <f>_xll.qlCalendarAdvance(Calendar,BA309,AY310,"f",,Trigger)</f>
        <v>42576</v>
      </c>
      <c r="BB310" s="509">
        <f>_xll.qlInterestRateIndexMaturity(Currency&amp;"ibor"&amp;Tenor,BA310,Trigger)</f>
        <v>42668</v>
      </c>
      <c r="BC310" s="508">
        <f>_xll.qlIndexFixing($AC$5,AZ310,TRUE,_xll.ohTrigger(Trigger,Trigger3M))</f>
        <v>2.5310927403292456E-4</v>
      </c>
      <c r="BD310" s="508">
        <f>_xll.qlIndexFixing($BE$1,AZ310,TRUE,_xll.ohTrigger(Trigger,Trigger3M))</f>
        <v>3.4648513140350911E-4</v>
      </c>
    </row>
    <row r="311" spans="51:56" ht="11.25" customHeight="1" x14ac:dyDescent="0.25">
      <c r="AY311" s="507" t="s">
        <v>211</v>
      </c>
      <c r="AZ311" s="509">
        <f>_xll.qlInterestRateIndexFixingDate(Currency&amp;"ibor"&amp;Tenor,BA311,Trigger)</f>
        <v>42573</v>
      </c>
      <c r="BA311" s="509">
        <f>_xll.qlCalendarAdvance(Calendar,BA310,AY311,"f",,Trigger)</f>
        <v>42577</v>
      </c>
      <c r="BB311" s="509">
        <f>_xll.qlInterestRateIndexMaturity(Currency&amp;"ibor"&amp;Tenor,BA311,Trigger)</f>
        <v>42669</v>
      </c>
      <c r="BC311" s="508">
        <f>_xll.qlIndexFixing($AC$5,AZ311,TRUE,_xll.ohTrigger(Trigger,Trigger3M))</f>
        <v>2.5517828589476284E-4</v>
      </c>
      <c r="BD311" s="508">
        <f>_xll.qlIndexFixing($BE$1,AZ311,TRUE,_xll.ohTrigger(Trigger,Trigger3M))</f>
        <v>3.4973154614488825E-4</v>
      </c>
    </row>
    <row r="312" spans="51:56" ht="11.25" customHeight="1" x14ac:dyDescent="0.25">
      <c r="AY312" s="507" t="s">
        <v>211</v>
      </c>
      <c r="AZ312" s="509">
        <f>_xll.qlInterestRateIndexFixingDate(Currency&amp;"ibor"&amp;Tenor,BA312,Trigger)</f>
        <v>42576</v>
      </c>
      <c r="BA312" s="509">
        <f>_xll.qlCalendarAdvance(Calendar,BA311,AY312,"f",,Trigger)</f>
        <v>42578</v>
      </c>
      <c r="BB312" s="509">
        <f>_xll.qlInterestRateIndexMaturity(Currency&amp;"ibor"&amp;Tenor,BA312,Trigger)</f>
        <v>42670</v>
      </c>
      <c r="BC312" s="508">
        <f>_xll.qlIndexFixing($AC$5,AZ312,TRUE,_xll.ohTrigger(Trigger,Trigger3M))</f>
        <v>2.5725869738827453E-4</v>
      </c>
      <c r="BD312" s="508">
        <f>_xll.qlIndexFixing($BE$1,AZ312,TRUE,_xll.ohTrigger(Trigger,Trigger3M))</f>
        <v>3.5298222999568119E-4</v>
      </c>
    </row>
    <row r="313" spans="51:56" ht="11.25" customHeight="1" x14ac:dyDescent="0.25">
      <c r="AY313" s="507" t="s">
        <v>211</v>
      </c>
      <c r="AZ313" s="509">
        <f>_xll.qlInterestRateIndexFixingDate(Currency&amp;"ibor"&amp;Tenor,BA313,Trigger)</f>
        <v>42577</v>
      </c>
      <c r="BA313" s="509">
        <f>_xll.qlCalendarAdvance(Calendar,BA312,AY313,"f",,Trigger)</f>
        <v>42579</v>
      </c>
      <c r="BB313" s="509">
        <f>_xll.qlInterestRateIndexMaturity(Currency&amp;"ibor"&amp;Tenor,BA313,Trigger)</f>
        <v>42671</v>
      </c>
      <c r="BC313" s="508">
        <f>_xll.qlIndexFixing($AC$5,AZ313,TRUE,_xll.ohTrigger(Trigger,Trigger3M))</f>
        <v>2.5935050853257476E-4</v>
      </c>
      <c r="BD313" s="508">
        <f>_xll.qlIndexFixing($BE$1,AZ313,TRUE,_xll.ohTrigger(Trigger,Trigger3M))</f>
        <v>3.562367214050904E-4</v>
      </c>
    </row>
    <row r="314" spans="51:56" ht="11.25" customHeight="1" x14ac:dyDescent="0.25">
      <c r="AY314" s="507" t="s">
        <v>211</v>
      </c>
      <c r="AZ314" s="509">
        <f>_xll.qlInterestRateIndexFixingDate(Currency&amp;"ibor"&amp;Tenor,BA314,Trigger)</f>
        <v>42578</v>
      </c>
      <c r="BA314" s="509">
        <f>_xll.qlCalendarAdvance(Calendar,BA313,AY314,"f",,Trigger)</f>
        <v>42580</v>
      </c>
      <c r="BB314" s="509">
        <f>_xll.qlInterestRateIndexMaturity(Currency&amp;"ibor"&amp;Tenor,BA314,Trigger)</f>
        <v>42674</v>
      </c>
      <c r="BC314" s="508">
        <f>_xll.qlIndexFixing($AC$5,AZ314,TRUE,_xll.ohTrigger(Trigger,Trigger3M))</f>
        <v>2.6389022935771671E-4</v>
      </c>
      <c r="BD314" s="508">
        <f>_xll.qlIndexFixing($BE$1,AZ314,TRUE,_xll.ohTrigger(Trigger,Trigger3M))</f>
        <v>3.6280973656186051E-4</v>
      </c>
    </row>
    <row r="315" spans="51:56" ht="11.25" customHeight="1" x14ac:dyDescent="0.25">
      <c r="AY315" s="507" t="s">
        <v>211</v>
      </c>
      <c r="AZ315" s="509">
        <f>_xll.qlInterestRateIndexFixingDate(Currency&amp;"ibor"&amp;Tenor,BA315,Trigger)</f>
        <v>42579</v>
      </c>
      <c r="BA315" s="509">
        <f>_xll.qlCalendarAdvance(Calendar,BA314,AY315,"f",,Trigger)</f>
        <v>42583</v>
      </c>
      <c r="BB315" s="509">
        <f>_xll.qlInterestRateIndexMaturity(Currency&amp;"ibor"&amp;Tenor,BA315,Trigger)</f>
        <v>42675</v>
      </c>
      <c r="BC315" s="508">
        <f>_xll.qlIndexFixing($AC$5,AZ315,TRUE,_xll.ohTrigger(Trigger,Trigger3M))</f>
        <v>2.6783174997650462E-4</v>
      </c>
      <c r="BD315" s="508">
        <f>_xll.qlIndexFixing($BE$1,AZ315,TRUE,_xll.ohTrigger(Trigger,Trigger3M))</f>
        <v>3.6928341025870671E-4</v>
      </c>
    </row>
    <row r="316" spans="51:56" ht="11.25" customHeight="1" x14ac:dyDescent="0.25">
      <c r="AY316" s="507" t="s">
        <v>211</v>
      </c>
      <c r="AZ316" s="509">
        <f>_xll.qlInterestRateIndexFixingDate(Currency&amp;"ibor"&amp;Tenor,BA316,Trigger)</f>
        <v>42580</v>
      </c>
      <c r="BA316" s="509">
        <f>_xll.qlCalendarAdvance(Calendar,BA315,AY316,"f",,Trigger)</f>
        <v>42584</v>
      </c>
      <c r="BB316" s="509">
        <f>_xll.qlInterestRateIndexMaturity(Currency&amp;"ibor"&amp;Tenor,BA316,Trigger)</f>
        <v>42676</v>
      </c>
      <c r="BC316" s="508">
        <f>_xll.qlIndexFixing($AC$5,AZ316,TRUE,_xll.ohTrigger(Trigger,Trigger3M))</f>
        <v>2.6998055964670399E-4</v>
      </c>
      <c r="BD316" s="508">
        <f>_xll.qlIndexFixing($BE$1,AZ316,TRUE,_xll.ohTrigger(Trigger,Trigger3M))</f>
        <v>3.7254989484674002E-4</v>
      </c>
    </row>
    <row r="317" spans="51:56" ht="11.25" customHeight="1" x14ac:dyDescent="0.25">
      <c r="AY317" s="507" t="s">
        <v>211</v>
      </c>
      <c r="AZ317" s="509">
        <f>_xll.qlInterestRateIndexFixingDate(Currency&amp;"ibor"&amp;Tenor,BA317,Trigger)</f>
        <v>42583</v>
      </c>
      <c r="BA317" s="509">
        <f>_xll.qlCalendarAdvance(Calendar,BA316,AY317,"f",,Trigger)</f>
        <v>42585</v>
      </c>
      <c r="BB317" s="509">
        <f>_xll.qlInterestRateIndexMaturity(Currency&amp;"ibor"&amp;Tenor,BA317,Trigger)</f>
        <v>42677</v>
      </c>
      <c r="BC317" s="508">
        <f>_xll.qlIndexFixing($AC$5,AZ317,TRUE,_xll.ohTrigger(Trigger,Trigger3M))</f>
        <v>2.7214076907890731E-4</v>
      </c>
      <c r="BD317" s="508">
        <f>_xll.qlIndexFixing($BE$1,AZ317,TRUE,_xll.ohTrigger(Trigger,Trigger3M))</f>
        <v>3.7581734487901963E-4</v>
      </c>
    </row>
    <row r="318" spans="51:56" ht="11.25" customHeight="1" x14ac:dyDescent="0.25">
      <c r="AY318" s="507" t="s">
        <v>211</v>
      </c>
      <c r="AZ318" s="509">
        <f>_xll.qlInterestRateIndexFixingDate(Currency&amp;"ibor"&amp;Tenor,BA318,Trigger)</f>
        <v>42584</v>
      </c>
      <c r="BA318" s="509">
        <f>_xll.qlCalendarAdvance(Calendar,BA317,AY318,"f",,Trigger)</f>
        <v>42586</v>
      </c>
      <c r="BB318" s="509">
        <f>_xll.qlInterestRateIndexMaturity(Currency&amp;"ibor"&amp;Tenor,BA318,Trigger)</f>
        <v>42678</v>
      </c>
      <c r="BC318" s="508">
        <f>_xll.qlIndexFixing($AC$5,AZ318,TRUE,_xll.ohTrigger(Trigger,Trigger3M))</f>
        <v>2.7431237829049195E-4</v>
      </c>
      <c r="BD318" s="508">
        <f>_xll.qlIndexFixing($BE$1,AZ318,TRUE,_xll.ohTrigger(Trigger,Trigger3M))</f>
        <v>3.7908527453285904E-4</v>
      </c>
    </row>
    <row r="319" spans="51:56" ht="11.25" customHeight="1" x14ac:dyDescent="0.25">
      <c r="AY319" s="507" t="s">
        <v>211</v>
      </c>
      <c r="AZ319" s="509">
        <f>_xll.qlInterestRateIndexFixingDate(Currency&amp;"ibor"&amp;Tenor,BA319,Trigger)</f>
        <v>42585</v>
      </c>
      <c r="BA319" s="509">
        <f>_xll.qlCalendarAdvance(Calendar,BA318,AY319,"f",,Trigger)</f>
        <v>42587</v>
      </c>
      <c r="BB319" s="509">
        <f>_xll.qlInterestRateIndexMaturity(Currency&amp;"ibor"&amp;Tenor,BA319,Trigger)</f>
        <v>42681</v>
      </c>
      <c r="BC319" s="508">
        <f>_xll.qlIndexFixing($AC$5,AZ319,TRUE,_xll.ohTrigger(Trigger,Trigger3M))</f>
        <v>2.7858984954772577E-4</v>
      </c>
      <c r="BD319" s="508">
        <f>_xll.qlIndexFixing($BE$1,AZ319,TRUE,_xll.ohTrigger(Trigger,Trigger3M))</f>
        <v>3.8560000858886968E-4</v>
      </c>
    </row>
    <row r="320" spans="51:56" ht="11.25" customHeight="1" x14ac:dyDescent="0.25">
      <c r="AY320" s="507" t="s">
        <v>211</v>
      </c>
      <c r="AZ320" s="509">
        <f>_xll.qlInterestRateIndexFixingDate(Currency&amp;"ibor"&amp;Tenor,BA320,Trigger)</f>
        <v>42586</v>
      </c>
      <c r="BA320" s="509">
        <f>_xll.qlCalendarAdvance(Calendar,BA319,AY320,"f",,Trigger)</f>
        <v>42590</v>
      </c>
      <c r="BB320" s="509">
        <f>_xll.qlInterestRateIndexMaturity(Currency&amp;"ibor"&amp;Tenor,BA320,Trigger)</f>
        <v>42682</v>
      </c>
      <c r="BC320" s="508">
        <f>_xll.qlIndexFixing($AC$5,AZ320,TRUE,_xll.ohTrigger(Trigger,Trigger3M))</f>
        <v>2.8311281332250437E-4</v>
      </c>
      <c r="BD320" s="508">
        <f>_xll.qlIndexFixing($BE$1,AZ320,TRUE,_xll.ohTrigger(Trigger,Trigger3M))</f>
        <v>3.9215195159756163E-4</v>
      </c>
    </row>
    <row r="321" spans="51:56" ht="11.25" customHeight="1" x14ac:dyDescent="0.25">
      <c r="AY321" s="507" t="s">
        <v>211</v>
      </c>
      <c r="AZ321" s="509">
        <f>_xll.qlInterestRateIndexFixingDate(Currency&amp;"ibor"&amp;Tenor,BA321,Trigger)</f>
        <v>42587</v>
      </c>
      <c r="BA321" s="509">
        <f>_xll.qlCalendarAdvance(Calendar,BA320,AY321,"f",,Trigger)</f>
        <v>42591</v>
      </c>
      <c r="BB321" s="509">
        <f>_xll.qlInterestRateIndexMaturity(Currency&amp;"ibor"&amp;Tenor,BA321,Trigger)</f>
        <v>42683</v>
      </c>
      <c r="BC321" s="508">
        <f>_xll.qlIndexFixing($AC$5,AZ321,TRUE,_xll.ohTrigger(Trigger,Trigger3M))</f>
        <v>2.8534142172206725E-4</v>
      </c>
      <c r="BD321" s="508">
        <f>_xll.qlIndexFixing($BE$1,AZ321,TRUE,_xll.ohTrigger(Trigger,Trigger3M))</f>
        <v>3.9541487069334568E-4</v>
      </c>
    </row>
    <row r="322" spans="51:56" ht="11.25" customHeight="1" x14ac:dyDescent="0.25">
      <c r="AY322" s="507" t="s">
        <v>211</v>
      </c>
      <c r="AZ322" s="509">
        <f>_xll.qlInterestRateIndexFixingDate(Currency&amp;"ibor"&amp;Tenor,BA322,Trigger)</f>
        <v>42590</v>
      </c>
      <c r="BA322" s="509">
        <f>_xll.qlCalendarAdvance(Calendar,BA321,AY322,"f",,Trigger)</f>
        <v>42592</v>
      </c>
      <c r="BB322" s="509">
        <f>_xll.qlInterestRateIndexMaturity(Currency&amp;"ibor"&amp;Tenor,BA322,Trigger)</f>
        <v>42684</v>
      </c>
      <c r="BC322" s="508">
        <f>_xll.qlIndexFixing($AC$5,AZ322,TRUE,_xll.ohTrigger(Trigger,Trigger3M))</f>
        <v>2.8758143001744008E-4</v>
      </c>
      <c r="BD322" s="508">
        <f>_xll.qlIndexFixing($BE$1,AZ322,TRUE,_xll.ohTrigger(Trigger,Trigger3M))</f>
        <v>3.9867528167280642E-4</v>
      </c>
    </row>
    <row r="323" spans="51:56" ht="11.25" customHeight="1" x14ac:dyDescent="0.25">
      <c r="AY323" s="507" t="s">
        <v>211</v>
      </c>
      <c r="AZ323" s="509">
        <f>_xll.qlInterestRateIndexFixingDate(Currency&amp;"ibor"&amp;Tenor,BA323,Trigger)</f>
        <v>42591</v>
      </c>
      <c r="BA323" s="509">
        <f>_xll.qlCalendarAdvance(Calendar,BA322,AY323,"f",,Trigger)</f>
        <v>42593</v>
      </c>
      <c r="BB323" s="509">
        <f>_xll.qlInterestRateIndexMaturity(Currency&amp;"ibor"&amp;Tenor,BA323,Trigger)</f>
        <v>42685</v>
      </c>
      <c r="BC323" s="508">
        <f>_xll.qlIndexFixing($AC$5,AZ323,TRUE,_xll.ohTrigger(Trigger,Trigger3M))</f>
        <v>2.8983283822686911E-4</v>
      </c>
      <c r="BD323" s="508">
        <f>_xll.qlIndexFixing($BE$1,AZ323,TRUE,_xll.ohTrigger(Trigger,Trigger3M))</f>
        <v>4.0193267444397509E-4</v>
      </c>
    </row>
    <row r="324" spans="51:56" ht="11.25" customHeight="1" x14ac:dyDescent="0.25">
      <c r="AY324" s="507" t="s">
        <v>211</v>
      </c>
      <c r="AZ324" s="509">
        <f>_xll.qlInterestRateIndexFixingDate(Currency&amp;"ibor"&amp;Tenor,BA324,Trigger)</f>
        <v>42592</v>
      </c>
      <c r="BA324" s="509">
        <f>_xll.qlCalendarAdvance(Calendar,BA323,AY324,"f",,Trigger)</f>
        <v>42594</v>
      </c>
      <c r="BB324" s="509">
        <f>_xll.qlInterestRateIndexMaturity(Currency&amp;"ibor"&amp;Tenor,BA324,Trigger)</f>
        <v>42688</v>
      </c>
      <c r="BC324" s="508">
        <f>_xll.qlIndexFixing($AC$5,AZ324,TRUE,_xll.ohTrigger(Trigger,Trigger3M))</f>
        <v>2.9383617689812853E-4</v>
      </c>
      <c r="BD324" s="508">
        <f>_xll.qlIndexFixing($BE$1,AZ324,TRUE,_xll.ohTrigger(Trigger,Trigger3M))</f>
        <v>4.0833949900122079E-4</v>
      </c>
    </row>
    <row r="325" spans="51:56" ht="11.25" customHeight="1" x14ac:dyDescent="0.25">
      <c r="AY325" s="507" t="s">
        <v>211</v>
      </c>
      <c r="AZ325" s="509">
        <f>_xll.qlInterestRateIndexFixingDate(Currency&amp;"ibor"&amp;Tenor,BA325,Trigger)</f>
        <v>42593</v>
      </c>
      <c r="BA325" s="509">
        <f>_xll.qlCalendarAdvance(Calendar,BA324,AY325,"f",,Trigger)</f>
        <v>42597</v>
      </c>
      <c r="BB325" s="509">
        <f>_xll.qlInterestRateIndexMaturity(Currency&amp;"ibor"&amp;Tenor,BA325,Trigger)</f>
        <v>42689</v>
      </c>
      <c r="BC325" s="508">
        <f>_xll.qlIndexFixing($AC$5,AZ325,TRUE,_xll.ohTrigger(Trigger,Trigger3M))</f>
        <v>2.989524706143853E-4</v>
      </c>
      <c r="BD325" s="508">
        <f>_xll.qlIndexFixing($BE$1,AZ325,TRUE,_xll.ohTrigger(Trigger,Trigger3M))</f>
        <v>4.1492174024604372E-4</v>
      </c>
    </row>
    <row r="326" spans="51:56" ht="11.25" customHeight="1" x14ac:dyDescent="0.25">
      <c r="AY326" s="507" t="s">
        <v>211</v>
      </c>
      <c r="AZ326" s="509">
        <f>_xll.qlInterestRateIndexFixingDate(Currency&amp;"ibor"&amp;Tenor,BA326,Trigger)</f>
        <v>42594</v>
      </c>
      <c r="BA326" s="509">
        <f>_xll.qlCalendarAdvance(Calendar,BA325,AY326,"f",,Trigger)</f>
        <v>42598</v>
      </c>
      <c r="BB326" s="509">
        <f>_xll.qlInterestRateIndexMaturity(Currency&amp;"ibor"&amp;Tenor,BA326,Trigger)</f>
        <v>42690</v>
      </c>
      <c r="BC326" s="508">
        <f>_xll.qlIndexFixing($AC$5,AZ326,TRUE,_xll.ohTrigger(Trigger,Trigger3M))</f>
        <v>3.0126087869733118E-4</v>
      </c>
      <c r="BD326" s="508">
        <f>_xll.qlIndexFixing($BE$1,AZ326,TRUE,_xll.ohTrigger(Trigger,Trigger3M))</f>
        <v>4.1815626923764714E-4</v>
      </c>
    </row>
    <row r="327" spans="51:56" ht="11.25" customHeight="1" x14ac:dyDescent="0.25">
      <c r="AY327" s="507" t="s">
        <v>211</v>
      </c>
      <c r="AZ327" s="509">
        <f>_xll.qlInterestRateIndexFixingDate(Currency&amp;"ibor"&amp;Tenor,BA327,Trigger)</f>
        <v>42597</v>
      </c>
      <c r="BA327" s="509">
        <f>_xll.qlCalendarAdvance(Calendar,BA326,AY327,"f",,Trigger)</f>
        <v>42599</v>
      </c>
      <c r="BB327" s="509">
        <f>_xll.qlInterestRateIndexMaturity(Currency&amp;"ibor"&amp;Tenor,BA327,Trigger)</f>
        <v>42691</v>
      </c>
      <c r="BC327" s="508">
        <f>_xll.qlIndexFixing($AC$5,AZ327,TRUE,_xll.ohTrigger(Trigger,Trigger3M))</f>
        <v>3.0358068681423728E-4</v>
      </c>
      <c r="BD327" s="508">
        <f>_xll.qlIndexFixing($BE$1,AZ327,TRUE,_xll.ohTrigger(Trigger,Trigger3M))</f>
        <v>4.2138464665521783E-4</v>
      </c>
    </row>
    <row r="328" spans="51:56" ht="11.25" customHeight="1" x14ac:dyDescent="0.25">
      <c r="AY328" s="507" t="s">
        <v>211</v>
      </c>
      <c r="AZ328" s="509">
        <f>_xll.qlInterestRateIndexFixingDate(Currency&amp;"ibor"&amp;Tenor,BA328,Trigger)</f>
        <v>42598</v>
      </c>
      <c r="BA328" s="509">
        <f>_xll.qlCalendarAdvance(Calendar,BA327,AY328,"f",,Trigger)</f>
        <v>42600</v>
      </c>
      <c r="BB328" s="509">
        <f>_xll.qlInterestRateIndexMaturity(Currency&amp;"ibor"&amp;Tenor,BA328,Trigger)</f>
        <v>42692</v>
      </c>
      <c r="BC328" s="508">
        <f>_xll.qlIndexFixing($AC$5,AZ328,TRUE,_xll.ohTrigger(Trigger,Trigger3M))</f>
        <v>3.059118949868255E-4</v>
      </c>
      <c r="BD328" s="508">
        <f>_xll.qlIndexFixing($BE$1,AZ328,TRUE,_xll.ohTrigger(Trigger,Trigger3M))</f>
        <v>4.2460633813316048E-4</v>
      </c>
    </row>
    <row r="329" spans="51:56" ht="11.25" customHeight="1" x14ac:dyDescent="0.25">
      <c r="AY329" s="507" t="s">
        <v>211</v>
      </c>
      <c r="AZ329" s="509">
        <f>_xll.qlInterestRateIndexFixingDate(Currency&amp;"ibor"&amp;Tenor,BA329,Trigger)</f>
        <v>42599</v>
      </c>
      <c r="BA329" s="509">
        <f>_xll.qlCalendarAdvance(Calendar,BA328,AY329,"f",,Trigger)</f>
        <v>42601</v>
      </c>
      <c r="BB329" s="509">
        <f>_xll.qlInterestRateIndexMaturity(Currency&amp;"ibor"&amp;Tenor,BA329,Trigger)</f>
        <v>42695</v>
      </c>
      <c r="BC329" s="508">
        <f>_xll.qlIndexFixing($AC$5,AZ329,TRUE,_xll.ohTrigger(Trigger,Trigger3M))</f>
        <v>3.0962921793987102E-4</v>
      </c>
      <c r="BD329" s="508">
        <f>_xll.qlIndexFixing($BE$1,AZ329,TRUE,_xll.ohTrigger(Trigger,Trigger3M))</f>
        <v>4.3085658432008122E-4</v>
      </c>
    </row>
    <row r="330" spans="51:56" ht="11.25" customHeight="1" x14ac:dyDescent="0.25">
      <c r="AY330" s="507" t="s">
        <v>211</v>
      </c>
      <c r="AZ330" s="509">
        <f>_xll.qlInterestRateIndexFixingDate(Currency&amp;"ibor"&amp;Tenor,BA330,Trigger)</f>
        <v>42600</v>
      </c>
      <c r="BA330" s="509">
        <f>_xll.qlCalendarAdvance(Calendar,BA329,AY330,"f",,Trigger)</f>
        <v>42604</v>
      </c>
      <c r="BB330" s="509">
        <f>_xll.qlInterestRateIndexMaturity(Currency&amp;"ibor"&amp;Tenor,BA330,Trigger)</f>
        <v>42696</v>
      </c>
      <c r="BC330" s="508">
        <f>_xll.qlIndexFixing($AC$5,AZ330,TRUE,_xll.ohTrigger(Trigger,Trigger3M))</f>
        <v>3.1535072863454815E-4</v>
      </c>
      <c r="BD330" s="508">
        <f>_xll.qlIndexFixing($BE$1,AZ330,TRUE,_xll.ohTrigger(Trigger,Trigger3M))</f>
        <v>4.3741543603986022E-4</v>
      </c>
    </row>
    <row r="331" spans="51:56" ht="11.25" customHeight="1" x14ac:dyDescent="0.25">
      <c r="AY331" s="507" t="s">
        <v>211</v>
      </c>
      <c r="AZ331" s="509">
        <f>_xll.qlInterestRateIndexFixingDate(Currency&amp;"ibor"&amp;Tenor,BA331,Trigger)</f>
        <v>42601</v>
      </c>
      <c r="BA331" s="509">
        <f>_xll.qlCalendarAdvance(Calendar,BA330,AY331,"f",,Trigger)</f>
        <v>42605</v>
      </c>
      <c r="BB331" s="509">
        <f>_xll.qlInterestRateIndexMaturity(Currency&amp;"ibor"&amp;Tenor,BA331,Trigger)</f>
        <v>42697</v>
      </c>
      <c r="BC331" s="508">
        <f>_xll.qlIndexFixing($AC$5,AZ331,TRUE,_xll.ohTrigger(Trigger,Trigger3M))</f>
        <v>3.1773893738965122E-4</v>
      </c>
      <c r="BD331" s="508">
        <f>_xll.qlIndexFixing($BE$1,AZ331,TRUE,_xll.ohTrigger(Trigger,Trigger3M))</f>
        <v>4.4059556101712664E-4</v>
      </c>
    </row>
    <row r="332" spans="51:56" ht="11.25" customHeight="1" x14ac:dyDescent="0.25">
      <c r="AY332" s="507" t="s">
        <v>211</v>
      </c>
      <c r="AZ332" s="509">
        <f>_xll.qlInterestRateIndexFixingDate(Currency&amp;"ibor"&amp;Tenor,BA332,Trigger)</f>
        <v>42604</v>
      </c>
      <c r="BA332" s="509">
        <f>_xll.qlCalendarAdvance(Calendar,BA331,AY332,"f",,Trigger)</f>
        <v>42606</v>
      </c>
      <c r="BB332" s="509">
        <f>_xll.qlInterestRateIndexMaturity(Currency&amp;"ibor"&amp;Tenor,BA332,Trigger)</f>
        <v>42698</v>
      </c>
      <c r="BC332" s="508">
        <f>_xll.qlIndexFixing($AC$5,AZ332,TRUE,_xll.ohTrigger(Trigger,Trigger3M))</f>
        <v>3.2013854632294704E-4</v>
      </c>
      <c r="BD332" s="508">
        <f>_xll.qlIndexFixing($BE$1,AZ332,TRUE,_xll.ohTrigger(Trigger,Trigger3M))</f>
        <v>4.4376572106116666E-4</v>
      </c>
    </row>
    <row r="333" spans="51:56" ht="11.25" customHeight="1" x14ac:dyDescent="0.25">
      <c r="AY333" s="507" t="s">
        <v>211</v>
      </c>
      <c r="AZ333" s="509">
        <f>_xll.qlInterestRateIndexFixingDate(Currency&amp;"ibor"&amp;Tenor,BA333,Trigger)</f>
        <v>42605</v>
      </c>
      <c r="BA333" s="509">
        <f>_xll.qlCalendarAdvance(Calendar,BA332,AY333,"f",,Trigger)</f>
        <v>42607</v>
      </c>
      <c r="BB333" s="509">
        <f>_xll.qlInterestRateIndexMaturity(Currency&amp;"ibor"&amp;Tenor,BA333,Trigger)</f>
        <v>42699</v>
      </c>
      <c r="BC333" s="508">
        <f>_xll.qlIndexFixing($AC$5,AZ333,TRUE,_xll.ohTrigger(Trigger,Trigger3M))</f>
        <v>3.2254955545528853E-4</v>
      </c>
      <c r="BD333" s="508">
        <f>_xll.qlIndexFixing($BE$1,AZ333,TRUE,_xll.ohTrigger(Trigger,Trigger3M))</f>
        <v>4.4692535753449618E-4</v>
      </c>
    </row>
    <row r="334" spans="51:56" ht="11.25" customHeight="1" x14ac:dyDescent="0.25">
      <c r="AY334" s="507" t="s">
        <v>211</v>
      </c>
      <c r="AZ334" s="509">
        <f>_xll.qlInterestRateIndexFixingDate(Currency&amp;"ibor"&amp;Tenor,BA334,Trigger)</f>
        <v>42606</v>
      </c>
      <c r="BA334" s="509">
        <f>_xll.qlCalendarAdvance(Calendar,BA333,AY334,"f",,Trigger)</f>
        <v>42608</v>
      </c>
      <c r="BB334" s="509">
        <f>_xll.qlInterestRateIndexMaturity(Currency&amp;"ibor"&amp;Tenor,BA334,Trigger)</f>
        <v>42702</v>
      </c>
      <c r="BC334" s="508">
        <f>_xll.qlIndexFixing($AC$5,AZ334,TRUE,_xll.ohTrigger(Trigger,Trigger3M))</f>
        <v>3.2596897943350272E-4</v>
      </c>
      <c r="BD334" s="508">
        <f>_xll.qlIndexFixing($BE$1,AZ334,TRUE,_xll.ohTrigger(Trigger,Trigger3M))</f>
        <v>4.5297149298610993E-4</v>
      </c>
    </row>
    <row r="335" spans="51:56" ht="11.25" customHeight="1" x14ac:dyDescent="0.25">
      <c r="AY335" s="507" t="s">
        <v>211</v>
      </c>
      <c r="AZ335" s="509">
        <f>_xll.qlInterestRateIndexFixingDate(Currency&amp;"ibor"&amp;Tenor,BA335,Trigger)</f>
        <v>42607</v>
      </c>
      <c r="BA335" s="509">
        <f>_xll.qlCalendarAdvance(Calendar,BA334,AY335,"f",,Trigger)</f>
        <v>42611</v>
      </c>
      <c r="BB335" s="509">
        <f>_xll.qlInterestRateIndexMaturity(Currency&amp;"ibor"&amp;Tenor,BA335,Trigger)</f>
        <v>42703</v>
      </c>
      <c r="BC335" s="508">
        <f>_xll.qlIndexFixing($AC$5,AZ335,TRUE,_xll.ohTrigger(Trigger,Trigger3M))</f>
        <v>3.3230759440520171E-4</v>
      </c>
      <c r="BD335" s="508">
        <f>_xll.qlIndexFixing($BE$1,AZ335,TRUE,_xll.ohTrigger(Trigger,Trigger3M))</f>
        <v>4.594473736715351E-4</v>
      </c>
    </row>
    <row r="336" spans="51:56" ht="11.25" customHeight="1" x14ac:dyDescent="0.25">
      <c r="AY336" s="507" t="s">
        <v>211</v>
      </c>
      <c r="AZ336" s="509">
        <f>_xll.qlInterestRateIndexFixingDate(Currency&amp;"ibor"&amp;Tenor,BA336,Trigger)</f>
        <v>42608</v>
      </c>
      <c r="BA336" s="509">
        <f>_xll.qlCalendarAdvance(Calendar,BA335,AY336,"f",,Trigger)</f>
        <v>42612</v>
      </c>
      <c r="BB336" s="509">
        <f>_xll.qlInterestRateIndexMaturity(Currency&amp;"ibor"&amp;Tenor,BA336,Trigger)</f>
        <v>42704</v>
      </c>
      <c r="BC336" s="508">
        <f>_xll.qlIndexFixing($AC$5,AZ336,TRUE,_xll.ohTrigger(Trigger,Trigger3M))</f>
        <v>3.3477560485425337E-4</v>
      </c>
      <c r="BD336" s="508">
        <f>_xll.qlIndexFixing($BE$1,AZ336,TRUE,_xll.ohTrigger(Trigger,Trigger3M))</f>
        <v>4.6254589141044326E-4</v>
      </c>
    </row>
    <row r="337" spans="51:56" ht="11.25" customHeight="1" x14ac:dyDescent="0.25">
      <c r="AY337" s="507" t="s">
        <v>211</v>
      </c>
      <c r="AZ337" s="509">
        <f>_xll.qlInterestRateIndexFixingDate(Currency&amp;"ibor"&amp;Tenor,BA337,Trigger)</f>
        <v>42611</v>
      </c>
      <c r="BA337" s="509">
        <f>_xll.qlCalendarAdvance(Calendar,BA336,AY337,"f",,Trigger)</f>
        <v>42613</v>
      </c>
      <c r="BB337" s="509">
        <f>_xll.qlInterestRateIndexMaturity(Currency&amp;"ibor"&amp;Tenor,BA337,Trigger)</f>
        <v>42704</v>
      </c>
      <c r="BC337" s="508">
        <f>_xll.qlIndexFixing($AC$5,AZ337,TRUE,_xll.ohTrigger(Trigger,Trigger3M))</f>
        <v>3.3688073859736373E-4</v>
      </c>
      <c r="BD337" s="508">
        <f>_xll.qlIndexFixing($BE$1,AZ337,TRUE,_xll.ohTrigger(Trigger,Trigger3M))</f>
        <v>4.642241316884181E-4</v>
      </c>
    </row>
    <row r="338" spans="51:56" ht="11.25" customHeight="1" x14ac:dyDescent="0.25">
      <c r="AY338" s="507" t="s">
        <v>211</v>
      </c>
      <c r="AZ338" s="509">
        <f>_xll.qlInterestRateIndexFixingDate(Currency&amp;"ibor"&amp;Tenor,BA338,Trigger)</f>
        <v>42612</v>
      </c>
      <c r="BA338" s="509">
        <f>_xll.qlCalendarAdvance(Calendar,BA337,AY338,"f",,Trigger)</f>
        <v>42614</v>
      </c>
      <c r="BB338" s="509">
        <f>_xll.qlInterestRateIndexMaturity(Currency&amp;"ibor"&amp;Tenor,BA338,Trigger)</f>
        <v>42705</v>
      </c>
      <c r="BC338" s="508">
        <f>_xll.qlIndexFixing($AC$5,AZ338,TRUE,_xll.ohTrigger(Trigger,Trigger3M))</f>
        <v>3.3940054510586833E-4</v>
      </c>
      <c r="BD338" s="508">
        <f>_xll.qlIndexFixing($BE$1,AZ338,TRUE,_xll.ohTrigger(Trigger,Trigger3M))</f>
        <v>4.6730559289944959E-4</v>
      </c>
    </row>
    <row r="339" spans="51:56" ht="11.25" customHeight="1" x14ac:dyDescent="0.25">
      <c r="AY339" s="507" t="s">
        <v>211</v>
      </c>
      <c r="AZ339" s="509">
        <f>_xll.qlInterestRateIndexFixingDate(Currency&amp;"ibor"&amp;Tenor,BA339,Trigger)</f>
        <v>42613</v>
      </c>
      <c r="BA339" s="509">
        <f>_xll.qlCalendarAdvance(Calendar,BA338,AY339,"f",,Trigger)</f>
        <v>42615</v>
      </c>
      <c r="BB339" s="509">
        <f>_xll.qlInterestRateIndexMaturity(Currency&amp;"ibor"&amp;Tenor,BA339,Trigger)</f>
        <v>42706</v>
      </c>
      <c r="BC339" s="508">
        <f>_xll.qlIndexFixing($AC$5,AZ339,TRUE,_xll.ohTrigger(Trigger,Trigger3M))</f>
        <v>3.4193187725547385E-4</v>
      </c>
      <c r="BD339" s="508">
        <f>_xll.qlIndexFixing($BE$1,AZ339,TRUE,_xll.ohTrigger(Trigger,Trigger3M))</f>
        <v>4.7037210425110871E-4</v>
      </c>
    </row>
    <row r="340" spans="51:56" ht="11.25" customHeight="1" x14ac:dyDescent="0.25">
      <c r="AY340" s="507" t="s">
        <v>211</v>
      </c>
      <c r="AZ340" s="509">
        <f>_xll.qlInterestRateIndexFixingDate(Currency&amp;"ibor"&amp;Tenor,BA340,Trigger)</f>
        <v>42614</v>
      </c>
      <c r="BA340" s="509">
        <f>_xll.qlCalendarAdvance(Calendar,BA339,AY340,"f",,Trigger)</f>
        <v>42618</v>
      </c>
      <c r="BB340" s="509">
        <f>_xll.qlInterestRateIndexMaturity(Currency&amp;"ibor"&amp;Tenor,BA340,Trigger)</f>
        <v>42709</v>
      </c>
      <c r="BC340" s="508">
        <f>_xll.qlIndexFixing($AC$5,AZ340,TRUE,_xll.ohTrigger(Trigger,Trigger3M))</f>
        <v>3.4959502776347269E-4</v>
      </c>
      <c r="BD340" s="508">
        <f>_xll.qlIndexFixing($BE$1,AZ340,TRUE,_xll.ohTrigger(Trigger,Trigger3M))</f>
        <v>4.7947598171398819E-4</v>
      </c>
    </row>
    <row r="341" spans="51:56" ht="11.25" customHeight="1" x14ac:dyDescent="0.25">
      <c r="AY341" s="507" t="s">
        <v>211</v>
      </c>
      <c r="AZ341" s="509">
        <f>_xll.qlInterestRateIndexFixingDate(Currency&amp;"ibor"&amp;Tenor,BA341,Trigger)</f>
        <v>42615</v>
      </c>
      <c r="BA341" s="509">
        <f>_xll.qlCalendarAdvance(Calendar,BA340,AY341,"f",,Trigger)</f>
        <v>42619</v>
      </c>
      <c r="BB341" s="509">
        <f>_xll.qlInterestRateIndexMaturity(Currency&amp;"ibor"&amp;Tenor,BA341,Trigger)</f>
        <v>42710</v>
      </c>
      <c r="BC341" s="508">
        <f>_xll.qlIndexFixing($AC$5,AZ341,TRUE,_xll.ohTrigger(Trigger,Trigger3M))</f>
        <v>3.5217246269445094E-4</v>
      </c>
      <c r="BD341" s="508">
        <f>_xll.qlIndexFixing($BE$1,AZ341,TRUE,_xll.ohTrigger(Trigger,Trigger3M))</f>
        <v>4.8247671866345873E-4</v>
      </c>
    </row>
    <row r="342" spans="51:56" ht="11.25" customHeight="1" x14ac:dyDescent="0.25">
      <c r="AY342" s="507" t="s">
        <v>211</v>
      </c>
      <c r="AZ342" s="509">
        <f>_xll.qlInterestRateIndexFixingDate(Currency&amp;"ibor"&amp;Tenor,BA342,Trigger)</f>
        <v>42618</v>
      </c>
      <c r="BA342" s="509">
        <f>_xll.qlCalendarAdvance(Calendar,BA341,AY342,"f",,Trigger)</f>
        <v>42620</v>
      </c>
      <c r="BB342" s="509">
        <f>_xll.qlInterestRateIndexMaturity(Currency&amp;"ibor"&amp;Tenor,BA342,Trigger)</f>
        <v>42711</v>
      </c>
      <c r="BC342" s="508">
        <f>_xll.qlIndexFixing($AC$5,AZ342,TRUE,_xll.ohTrigger(Trigger,Trigger3M))</f>
        <v>3.5476142337721072E-4</v>
      </c>
      <c r="BD342" s="508">
        <f>_xll.qlIndexFixing($BE$1,AZ342,TRUE,_xll.ohTrigger(Trigger,Trigger3M))</f>
        <v>4.8545950074368956E-4</v>
      </c>
    </row>
    <row r="343" spans="51:56" ht="11.25" customHeight="1" x14ac:dyDescent="0.25">
      <c r="AY343" s="507" t="s">
        <v>211</v>
      </c>
      <c r="AZ343" s="509">
        <f>_xll.qlInterestRateIndexFixingDate(Currency&amp;"ibor"&amp;Tenor,BA343,Trigger)</f>
        <v>42619</v>
      </c>
      <c r="BA343" s="509">
        <f>_xll.qlCalendarAdvance(Calendar,BA342,AY343,"f",,Trigger)</f>
        <v>42621</v>
      </c>
      <c r="BB343" s="509">
        <f>_xll.qlInterestRateIndexMaturity(Currency&amp;"ibor"&amp;Tenor,BA343,Trigger)</f>
        <v>42712</v>
      </c>
      <c r="BC343" s="508">
        <f>_xll.qlIndexFixing($AC$5,AZ343,TRUE,_xll.ohTrigger(Trigger,Trigger3M))</f>
        <v>3.5736190983371254E-4</v>
      </c>
      <c r="BD343" s="508">
        <f>_xll.qlIndexFixing($BE$1,AZ343,TRUE,_xll.ohTrigger(Trigger,Trigger3M))</f>
        <v>4.8842371643593291E-4</v>
      </c>
    </row>
    <row r="344" spans="51:56" ht="11.25" customHeight="1" x14ac:dyDescent="0.25">
      <c r="AY344" s="507" t="s">
        <v>211</v>
      </c>
      <c r="AZ344" s="509">
        <f>_xll.qlInterestRateIndexFixingDate(Currency&amp;"ibor"&amp;Tenor,BA344,Trigger)</f>
        <v>42620</v>
      </c>
      <c r="BA344" s="509">
        <f>_xll.qlCalendarAdvance(Calendar,BA343,AY344,"f",,Trigger)</f>
        <v>42622</v>
      </c>
      <c r="BB344" s="509">
        <f>_xll.qlInterestRateIndexMaturity(Currency&amp;"ibor"&amp;Tenor,BA344,Trigger)</f>
        <v>42713</v>
      </c>
      <c r="BC344" s="508">
        <f>_xll.qlIndexFixing($AC$5,AZ344,TRUE,_xll.ohTrigger(Trigger,Trigger3M))</f>
        <v>3.5997392208767361E-4</v>
      </c>
      <c r="BD344" s="508">
        <f>_xll.qlIndexFixing($BE$1,AZ344,TRUE,_xll.ohTrigger(Trigger,Trigger3M))</f>
        <v>4.9136875071655235E-4</v>
      </c>
    </row>
    <row r="345" spans="51:56" ht="11.25" customHeight="1" x14ac:dyDescent="0.25">
      <c r="AY345" s="507" t="s">
        <v>211</v>
      </c>
      <c r="AZ345" s="509">
        <f>_xll.qlInterestRateIndexFixingDate(Currency&amp;"ibor"&amp;Tenor,BA345,Trigger)</f>
        <v>42621</v>
      </c>
      <c r="BA345" s="509">
        <f>_xll.qlCalendarAdvance(Calendar,BA344,AY345,"f",,Trigger)</f>
        <v>42625</v>
      </c>
      <c r="BB345" s="509">
        <f>_xll.qlInterestRateIndexMaturity(Currency&amp;"ibor"&amp;Tenor,BA345,Trigger)</f>
        <v>42716</v>
      </c>
      <c r="BC345" s="508">
        <f>_xll.qlIndexFixing($AC$5,AZ345,TRUE,_xll.ohTrigger(Trigger,Trigger3M))</f>
        <v>3.6787911385830938E-4</v>
      </c>
      <c r="BD345" s="508">
        <f>_xll.qlIndexFixing($BE$1,AZ345,TRUE,_xll.ohTrigger(Trigger,Trigger3M))</f>
        <v>5.0008256227458095E-4</v>
      </c>
    </row>
    <row r="346" spans="51:56" ht="11.25" customHeight="1" x14ac:dyDescent="0.25">
      <c r="AY346" s="507" t="s">
        <v>211</v>
      </c>
      <c r="AZ346" s="509">
        <f>_xll.qlInterestRateIndexFixingDate(Currency&amp;"ibor"&amp;Tenor,BA346,Trigger)</f>
        <v>42622</v>
      </c>
      <c r="BA346" s="509">
        <f>_xll.qlCalendarAdvance(Calendar,BA345,AY346,"f",,Trigger)</f>
        <v>42626</v>
      </c>
      <c r="BB346" s="509">
        <f>_xll.qlInterestRateIndexMaturity(Currency&amp;"ibor"&amp;Tenor,BA346,Trigger)</f>
        <v>42717</v>
      </c>
      <c r="BC346" s="508">
        <f>_xll.qlIndexFixing($AC$5,AZ346,TRUE,_xll.ohTrigger(Trigger,Trigger3M))</f>
        <v>3.705372295287396E-4</v>
      </c>
      <c r="BD346" s="508">
        <f>_xll.qlIndexFixing($BE$1,AZ346,TRUE,_xll.ohTrigger(Trigger,Trigger3M))</f>
        <v>5.0294465056490443E-4</v>
      </c>
    </row>
    <row r="347" spans="51:56" ht="11.25" customHeight="1" x14ac:dyDescent="0.25">
      <c r="AY347" s="507" t="s">
        <v>211</v>
      </c>
      <c r="AZ347" s="509">
        <f>_xll.qlInterestRateIndexFixingDate(Currency&amp;"ibor"&amp;Tenor,BA347,Trigger)</f>
        <v>42625</v>
      </c>
      <c r="BA347" s="509">
        <f>_xll.qlCalendarAdvance(Calendar,BA346,AY347,"f",,Trigger)</f>
        <v>42627</v>
      </c>
      <c r="BB347" s="509">
        <f>_xll.qlInterestRateIndexMaturity(Currency&amp;"ibor"&amp;Tenor,BA347,Trigger)</f>
        <v>42718</v>
      </c>
      <c r="BC347" s="508">
        <f>_xll.qlIndexFixing($AC$5,AZ347,TRUE,_xll.ohTrigger(Trigger,Trigger3M))</f>
        <v>3.7320687111170187E-4</v>
      </c>
      <c r="BD347" s="508">
        <f>_xll.qlIndexFixing($BE$1,AZ347,TRUE,_xll.ohTrigger(Trigger,Trigger3M))</f>
        <v>5.0578442974682114E-4</v>
      </c>
    </row>
    <row r="348" spans="51:56" ht="11.25" customHeight="1" x14ac:dyDescent="0.25">
      <c r="AY348" s="507" t="s">
        <v>211</v>
      </c>
      <c r="AZ348" s="509">
        <f>_xll.qlInterestRateIndexFixingDate(Currency&amp;"ibor"&amp;Tenor,BA348,Trigger)</f>
        <v>42626</v>
      </c>
      <c r="BA348" s="509">
        <f>_xll.qlCalendarAdvance(Calendar,BA347,AY348,"f",,Trigger)</f>
        <v>42628</v>
      </c>
      <c r="BB348" s="509">
        <f>_xll.qlInterestRateIndexMaturity(Currency&amp;"ibor"&amp;Tenor,BA348,Trigger)</f>
        <v>42719</v>
      </c>
      <c r="BC348" s="508">
        <f>_xll.qlIndexFixing($AC$5,AZ348,TRUE,_xll.ohTrigger(Trigger,Trigger3M))</f>
        <v>3.7588803862915673E-4</v>
      </c>
      <c r="BD348" s="508">
        <f>_xll.qlIndexFixing($BE$1,AZ348,TRUE,_xll.ohTrigger(Trigger,Trigger3M))</f>
        <v>5.0860126376297047E-4</v>
      </c>
    </row>
    <row r="349" spans="51:56" ht="11.25" customHeight="1" x14ac:dyDescent="0.25">
      <c r="AY349" s="507" t="s">
        <v>211</v>
      </c>
      <c r="AZ349" s="509">
        <f>_xll.qlInterestRateIndexFixingDate(Currency&amp;"ibor"&amp;Tenor,BA349,Trigger)</f>
        <v>42627</v>
      </c>
      <c r="BA349" s="509">
        <f>_xll.qlCalendarAdvance(Calendar,BA348,AY349,"f",,Trigger)</f>
        <v>42629</v>
      </c>
      <c r="BB349" s="509">
        <f>_xll.qlInterestRateIndexMaturity(Currency&amp;"ibor"&amp;Tenor,BA349,Trigger)</f>
        <v>42720</v>
      </c>
      <c r="BC349" s="508">
        <f>_xll.qlIndexFixing($AC$5,AZ349,TRUE,_xll.ohTrigger(Trigger,Trigger3M))</f>
        <v>3.7574003215878042E-4</v>
      </c>
      <c r="BD349" s="508">
        <f>_xll.qlIndexFixing($BE$1,AZ349,TRUE,_xll.ohTrigger(Trigger,Trigger3M))</f>
        <v>5.1139458473617851E-4</v>
      </c>
    </row>
    <row r="350" spans="51:56" ht="11.25" customHeight="1" x14ac:dyDescent="0.25">
      <c r="AY350" s="507" t="s">
        <v>211</v>
      </c>
      <c r="AZ350" s="509">
        <f>_xll.qlInterestRateIndexFixingDate(Currency&amp;"ibor"&amp;Tenor,BA350,Trigger)</f>
        <v>42628</v>
      </c>
      <c r="BA350" s="509">
        <f>_xll.qlCalendarAdvance(Calendar,BA349,AY350,"f",,Trigger)</f>
        <v>42632</v>
      </c>
      <c r="BB350" s="509">
        <f>_xll.qlInterestRateIndexMaturity(Currency&amp;"ibor"&amp;Tenor,BA350,Trigger)</f>
        <v>42723</v>
      </c>
      <c r="BC350" s="508">
        <f>_xll.qlIndexFixing($AC$5,AZ350,TRUE,_xll.ohTrigger(Trigger,Trigger3M))</f>
        <v>3.7529601278103139E-4</v>
      </c>
      <c r="BD350" s="508">
        <f>_xll.qlIndexFixing($BE$1,AZ350,TRUE,_xll.ohTrigger(Trigger,Trigger3M))</f>
        <v>5.1963092007915749E-4</v>
      </c>
    </row>
    <row r="351" spans="51:56" ht="11.25" customHeight="1" x14ac:dyDescent="0.25">
      <c r="AY351" s="507" t="s">
        <v>211</v>
      </c>
      <c r="AZ351" s="509">
        <f>_xll.qlInterestRateIndexFixingDate(Currency&amp;"ibor"&amp;Tenor,BA351,Trigger)</f>
        <v>42629</v>
      </c>
      <c r="BA351" s="509">
        <f>_xll.qlCalendarAdvance(Calendar,BA350,AY351,"f",,Trigger)</f>
        <v>42633</v>
      </c>
      <c r="BB351" s="509">
        <f>_xll.qlInterestRateIndexMaturity(Currency&amp;"ibor"&amp;Tenor,BA351,Trigger)</f>
        <v>42724</v>
      </c>
      <c r="BC351" s="508">
        <f>_xll.qlIndexFixing($AC$5,AZ351,TRUE,_xll.ohTrigger(Trigger,Trigger3M))</f>
        <v>3.7514800633261554E-4</v>
      </c>
      <c r="BD351" s="508">
        <f>_xll.qlIndexFixing($BE$1,AZ351,TRUE,_xll.ohTrigger(Trigger,Trigger3M))</f>
        <v>5.2232778234409191E-4</v>
      </c>
    </row>
    <row r="352" spans="51:56" ht="11.25" customHeight="1" x14ac:dyDescent="0.25">
      <c r="AY352" s="507" t="s">
        <v>211</v>
      </c>
      <c r="AZ352" s="509">
        <f>_xll.qlInterestRateIndexFixingDate(Currency&amp;"ibor"&amp;Tenor,BA352,Trigger)</f>
        <v>42632</v>
      </c>
      <c r="BA352" s="509">
        <f>_xll.qlCalendarAdvance(Calendar,BA351,AY352,"f",,Trigger)</f>
        <v>42634</v>
      </c>
      <c r="BB352" s="509">
        <f>_xll.qlInterestRateIndexMaturity(Currency&amp;"ibor"&amp;Tenor,BA352,Trigger)</f>
        <v>42725</v>
      </c>
      <c r="BC352" s="508">
        <f>_xll.qlIndexFixing($AC$5,AZ352,TRUE,_xll.ohTrigger(Trigger,Trigger3M))</f>
        <v>3.7499999989034857E-4</v>
      </c>
      <c r="BD352" s="508">
        <f>_xll.qlIndexFixing($BE$1,AZ352,TRUE,_xll.ohTrigger(Trigger,Trigger3M))</f>
        <v>5.249999996890755E-4</v>
      </c>
    </row>
    <row r="353" spans="51:56" ht="11.25" customHeight="1" x14ac:dyDescent="0.25">
      <c r="AY353" s="507" t="s">
        <v>211</v>
      </c>
      <c r="AZ353" s="509">
        <f>_xll.qlInterestRateIndexFixingDate(Currency&amp;"ibor"&amp;Tenor,BA353,Trigger)</f>
        <v>42633</v>
      </c>
      <c r="BA353" s="509">
        <f>_xll.qlCalendarAdvance(Calendar,BA352,AY353,"f",,Trigger)</f>
        <v>42635</v>
      </c>
      <c r="BB353" s="509">
        <f>_xll.qlInterestRateIndexMaturity(Currency&amp;"ibor"&amp;Tenor,BA353,Trigger)</f>
        <v>42726</v>
      </c>
      <c r="BC353" s="508">
        <f>_xll.qlIndexFixing($AC$5,AZ353,TRUE,_xll.ohTrigger(Trigger,Trigger3M))</f>
        <v>3.7782050949029128E-4</v>
      </c>
      <c r="BD353" s="508">
        <f>_xll.qlIndexFixing($BE$1,AZ353,TRUE,_xll.ohTrigger(Trigger,Trigger3M))</f>
        <v>5.2764753830730456E-4</v>
      </c>
    </row>
    <row r="354" spans="51:56" ht="11.25" customHeight="1" x14ac:dyDescent="0.25">
      <c r="AY354" s="507" t="s">
        <v>211</v>
      </c>
      <c r="AZ354" s="509">
        <f>_xll.qlInterestRateIndexFixingDate(Currency&amp;"ibor"&amp;Tenor,BA354,Trigger)</f>
        <v>42634</v>
      </c>
      <c r="BA354" s="509">
        <f>_xll.qlCalendarAdvance(Calendar,BA353,AY354,"f",,Trigger)</f>
        <v>42636</v>
      </c>
      <c r="BB354" s="509">
        <f>_xll.qlInterestRateIndexMaturity(Currency&amp;"ibor"&amp;Tenor,BA354,Trigger)</f>
        <v>42727</v>
      </c>
      <c r="BC354" s="508">
        <f>_xll.qlIndexFixing($AC$5,AZ354,TRUE,_xll.ohTrigger(Trigger,Trigger3M))</f>
        <v>3.8065108387791853E-4</v>
      </c>
      <c r="BD354" s="508">
        <f>_xll.qlIndexFixing($BE$1,AZ354,TRUE,_xll.ohTrigger(Trigger,Trigger3M))</f>
        <v>5.3027107998220014E-4</v>
      </c>
    </row>
    <row r="355" spans="51:56" ht="11.25" customHeight="1" x14ac:dyDescent="0.25">
      <c r="AY355" s="507" t="s">
        <v>211</v>
      </c>
      <c r="AZ355" s="509">
        <f>_xll.qlInterestRateIndexFixingDate(Currency&amp;"ibor"&amp;Tenor,BA355,Trigger)</f>
        <v>42635</v>
      </c>
      <c r="BA355" s="509">
        <f>_xll.qlCalendarAdvance(Calendar,BA354,AY355,"f",,Trigger)</f>
        <v>42639</v>
      </c>
      <c r="BB355" s="509">
        <f>_xll.qlInterestRateIndexMaturity(Currency&amp;"ibor"&amp;Tenor,BA355,Trigger)</f>
        <v>42731</v>
      </c>
      <c r="BC355" s="508">
        <f>_xll.qlIndexFixing($AC$5,AZ355,TRUE,_xll.ohTrigger(Trigger,Trigger3M))</f>
        <v>3.9195300633121383E-4</v>
      </c>
      <c r="BD355" s="508">
        <f>_xll.qlIndexFixing($BE$1,AZ355,TRUE,_xll.ohTrigger(Trigger,Trigger3M))</f>
        <v>5.3908756709413592E-4</v>
      </c>
    </row>
    <row r="356" spans="51:56" ht="11.25" customHeight="1" x14ac:dyDescent="0.25">
      <c r="AY356" s="507" t="s">
        <v>211</v>
      </c>
      <c r="AZ356" s="509">
        <f>_xll.qlInterestRateIndexFixingDate(Currency&amp;"ibor"&amp;Tenor,BA356,Trigger)</f>
        <v>42636</v>
      </c>
      <c r="BA356" s="509">
        <f>_xll.qlCalendarAdvance(Calendar,BA355,AY356,"f",,Trigger)</f>
        <v>42640</v>
      </c>
      <c r="BB356" s="509">
        <f>_xll.qlInterestRateIndexMaturity(Currency&amp;"ibor"&amp;Tenor,BA356,Trigger)</f>
        <v>42731</v>
      </c>
      <c r="BC356" s="508">
        <f>_xll.qlIndexFixing($AC$5,AZ356,TRUE,_xll.ohTrigger(Trigger,Trigger3M))</f>
        <v>3.9207402974272587E-4</v>
      </c>
      <c r="BD356" s="508">
        <f>_xll.qlIndexFixing($BE$1,AZ356,TRUE,_xll.ohTrigger(Trigger,Trigger3M))</f>
        <v>5.4054272144398558E-4</v>
      </c>
    </row>
    <row r="357" spans="51:56" ht="11.25" customHeight="1" x14ac:dyDescent="0.25">
      <c r="AY357" s="507" t="s">
        <v>211</v>
      </c>
      <c r="AZ357" s="509">
        <f>_xll.qlInterestRateIndexFixingDate(Currency&amp;"ibor"&amp;Tenor,BA357,Trigger)</f>
        <v>42639</v>
      </c>
      <c r="BA357" s="509">
        <f>_xll.qlCalendarAdvance(Calendar,BA356,AY357,"f",,Trigger)</f>
        <v>42641</v>
      </c>
      <c r="BB357" s="509">
        <f>_xll.qlInterestRateIndexMaturity(Currency&amp;"ibor"&amp;Tenor,BA357,Trigger)</f>
        <v>42732</v>
      </c>
      <c r="BC357" s="508">
        <f>_xll.qlIndexFixing($AC$5,AZ357,TRUE,_xll.ohTrigger(Trigger,Trigger3M))</f>
        <v>3.9495492839642618E-4</v>
      </c>
      <c r="BD357" s="508">
        <f>_xll.qlIndexFixing($BE$1,AZ357,TRUE,_xll.ohTrigger(Trigger,Trigger3M))</f>
        <v>5.4305942524143509E-4</v>
      </c>
    </row>
    <row r="358" spans="51:56" ht="11.25" customHeight="1" x14ac:dyDescent="0.25">
      <c r="AY358" s="507" t="s">
        <v>211</v>
      </c>
      <c r="AZ358" s="509">
        <f>_xll.qlInterestRateIndexFixingDate(Currency&amp;"ibor"&amp;Tenor,BA358,Trigger)</f>
        <v>42640</v>
      </c>
      <c r="BA358" s="509">
        <f>_xll.qlCalendarAdvance(Calendar,BA357,AY358,"f",,Trigger)</f>
        <v>42642</v>
      </c>
      <c r="BB358" s="509">
        <f>_xll.qlInterestRateIndexMaturity(Currency&amp;"ibor"&amp;Tenor,BA358,Trigger)</f>
        <v>42733</v>
      </c>
      <c r="BC358" s="508">
        <f>_xll.qlIndexFixing($AC$5,AZ358,TRUE,_xll.ohTrigger(Trigger,Trigger3M))</f>
        <v>3.9784589196781691E-4</v>
      </c>
      <c r="BD358" s="508">
        <f>_xll.qlIndexFixing($BE$1,AZ358,TRUE,_xll.ohTrigger(Trigger,Trigger3M))</f>
        <v>5.4555744179109146E-4</v>
      </c>
    </row>
    <row r="359" spans="51:56" ht="11.25" customHeight="1" x14ac:dyDescent="0.25">
      <c r="AY359" s="507" t="s">
        <v>211</v>
      </c>
      <c r="AZ359" s="509">
        <f>_xll.qlInterestRateIndexFixingDate(Currency&amp;"ibor"&amp;Tenor,BA359,Trigger)</f>
        <v>42641</v>
      </c>
      <c r="BA359" s="509">
        <f>_xll.qlCalendarAdvance(Calendar,BA358,AY359,"f",,Trigger)</f>
        <v>42643</v>
      </c>
      <c r="BB359" s="509">
        <f>_xll.qlInterestRateIndexMaturity(Currency&amp;"ibor"&amp;Tenor,BA359,Trigger)</f>
        <v>42734</v>
      </c>
      <c r="BC359" s="508">
        <f>_xll.qlIndexFixing($AC$5,AZ359,TRUE,_xll.ohTrigger(Trigger,Trigger3M))</f>
        <v>4.007469204806155E-4</v>
      </c>
      <c r="BD359" s="508">
        <f>_xll.qlIndexFixing($BE$1,AZ359,TRUE,_xll.ohTrigger(Trigger,Trigger3M))</f>
        <v>5.4803768151809654E-4</v>
      </c>
    </row>
    <row r="360" spans="51:56" ht="11.25" customHeight="1" x14ac:dyDescent="0.25">
      <c r="AY360" s="507" t="s">
        <v>211</v>
      </c>
      <c r="AZ360" s="509">
        <f>_xll.qlInterestRateIndexFixingDate(Currency&amp;"ibor"&amp;Tenor,BA360,Trigger)</f>
        <v>42642</v>
      </c>
      <c r="BA360" s="509">
        <f>_xll.qlCalendarAdvance(Calendar,BA359,AY360,"f",,Trigger)</f>
        <v>42646</v>
      </c>
      <c r="BB360" s="509">
        <f>_xll.qlInterestRateIndexMaturity(Currency&amp;"ibor"&amp;Tenor,BA360,Trigger)</f>
        <v>42738</v>
      </c>
      <c r="BC360" s="508">
        <f>_xll.qlIndexFixing($AC$5,AZ360,TRUE,_xll.ohTrigger(Trigger,Trigger3M))</f>
        <v>4.1209792457257811E-4</v>
      </c>
      <c r="BD360" s="508">
        <f>_xll.qlIndexFixing($BE$1,AZ360,TRUE,_xll.ohTrigger(Trigger,Trigger3M))</f>
        <v>6.8909836663116658E-4</v>
      </c>
    </row>
    <row r="361" spans="51:56" ht="11.25" customHeight="1" x14ac:dyDescent="0.25">
      <c r="AY361" s="507" t="s">
        <v>211</v>
      </c>
      <c r="AZ361" s="509">
        <f>_xll.qlInterestRateIndexFixingDate(Currency&amp;"ibor"&amp;Tenor,BA361,Trigger)</f>
        <v>42643</v>
      </c>
      <c r="BA361" s="509">
        <f>_xll.qlCalendarAdvance(Calendar,BA360,AY361,"f",,Trigger)</f>
        <v>42647</v>
      </c>
      <c r="BB361" s="509">
        <f>_xll.qlInterestRateIndexMaturity(Currency&amp;"ibor"&amp;Tenor,BA361,Trigger)</f>
        <v>42739</v>
      </c>
      <c r="BC361" s="508">
        <f>_xll.qlIndexFixing($AC$5,AZ361,TRUE,_xll.ohTrigger(Trigger,Trigger3M))</f>
        <v>4.1501559248941189E-4</v>
      </c>
      <c r="BD361" s="508">
        <f>_xll.qlIndexFixing($BE$1,AZ361,TRUE,_xll.ohTrigger(Trigger,Trigger3M))</f>
        <v>6.9151484500422063E-4</v>
      </c>
    </row>
    <row r="362" spans="51:56" ht="11.25" customHeight="1" x14ac:dyDescent="0.25">
      <c r="AY362" s="507" t="s">
        <v>211</v>
      </c>
      <c r="AZ362" s="509">
        <f>_xll.qlInterestRateIndexFixingDate(Currency&amp;"ibor"&amp;Tenor,BA362,Trigger)</f>
        <v>42646</v>
      </c>
      <c r="BA362" s="509">
        <f>_xll.qlCalendarAdvance(Calendar,BA361,AY362,"f",,Trigger)</f>
        <v>42648</v>
      </c>
      <c r="BB362" s="509">
        <f>_xll.qlInterestRateIndexMaturity(Currency&amp;"ibor"&amp;Tenor,BA362,Trigger)</f>
        <v>42740</v>
      </c>
      <c r="BC362" s="508">
        <f>_xll.qlIndexFixing($AC$5,AZ362,TRUE,_xll.ohTrigger(Trigger,Trigger3M))</f>
        <v>4.1794321608513567E-4</v>
      </c>
      <c r="BD362" s="508">
        <f>_xll.qlIndexFixing($BE$1,AZ362,TRUE,_xll.ohTrigger(Trigger,Trigger3M))</f>
        <v>6.9391909735273404E-4</v>
      </c>
    </row>
    <row r="363" spans="51:56" ht="11.25" customHeight="1" x14ac:dyDescent="0.25">
      <c r="AY363" s="507" t="s">
        <v>211</v>
      </c>
      <c r="AZ363" s="509">
        <f>_xll.qlInterestRateIndexFixingDate(Currency&amp;"ibor"&amp;Tenor,BA363,Trigger)</f>
        <v>42647</v>
      </c>
      <c r="BA363" s="509">
        <f>_xll.qlCalendarAdvance(Calendar,BA362,AY363,"f",,Trigger)</f>
        <v>42649</v>
      </c>
      <c r="BB363" s="509">
        <f>_xll.qlInterestRateIndexMaturity(Currency&amp;"ibor"&amp;Tenor,BA363,Trigger)</f>
        <v>42741</v>
      </c>
      <c r="BC363" s="508">
        <f>_xll.qlIndexFixing($AC$5,AZ363,TRUE,_xll.ohTrigger(Trigger,Trigger3M))</f>
        <v>4.2088079538320889E-4</v>
      </c>
      <c r="BD363" s="508">
        <f>_xll.qlIndexFixing($BE$1,AZ363,TRUE,_xll.ohTrigger(Trigger,Trigger3M))</f>
        <v>6.9631207234220074E-4</v>
      </c>
    </row>
    <row r="364" spans="51:56" ht="11.25" customHeight="1" x14ac:dyDescent="0.25">
      <c r="AY364" s="507" t="s">
        <v>211</v>
      </c>
      <c r="AZ364" s="509">
        <f>_xll.qlInterestRateIndexFixingDate(Currency&amp;"ibor"&amp;Tenor,BA364,Trigger)</f>
        <v>42648</v>
      </c>
      <c r="BA364" s="509">
        <f>_xll.qlCalendarAdvance(Calendar,BA363,AY364,"f",,Trigger)</f>
        <v>42650</v>
      </c>
      <c r="BB364" s="509">
        <f>_xll.qlInterestRateIndexMaturity(Currency&amp;"ibor"&amp;Tenor,BA364,Trigger)</f>
        <v>42744</v>
      </c>
      <c r="BC364" s="508">
        <f>_xll.qlIndexFixing($AC$5,AZ364,TRUE,_xll.ohTrigger(Trigger,Trigger3M))</f>
        <v>4.286785610995796E-4</v>
      </c>
      <c r="BD364" s="508">
        <f>_xll.qlIndexFixing($BE$1,AZ364,TRUE,_xll.ohTrigger(Trigger,Trigger3M))</f>
        <v>6.9796547655444851E-4</v>
      </c>
    </row>
    <row r="365" spans="51:56" ht="11.25" customHeight="1" x14ac:dyDescent="0.25">
      <c r="AY365" s="507" t="s">
        <v>211</v>
      </c>
      <c r="AZ365" s="509">
        <f>_xll.qlInterestRateIndexFixingDate(Currency&amp;"ibor"&amp;Tenor,BA365,Trigger)</f>
        <v>42649</v>
      </c>
      <c r="BA365" s="509">
        <f>_xll.qlCalendarAdvance(Calendar,BA364,AY365,"f",,Trigger)</f>
        <v>42653</v>
      </c>
      <c r="BB365" s="509">
        <f>_xll.qlInterestRateIndexMaturity(Currency&amp;"ibor"&amp;Tenor,BA365,Trigger)</f>
        <v>42745</v>
      </c>
      <c r="BC365" s="508">
        <f>_xll.qlIndexFixing($AC$5,AZ365,TRUE,_xll.ohTrigger(Trigger,Trigger3M))</f>
        <v>4.3273067004820245E-4</v>
      </c>
      <c r="BD365" s="508">
        <f>_xll.qlIndexFixing($BE$1,AZ365,TRUE,_xll.ohTrigger(Trigger,Trigger3M))</f>
        <v>7.0579042401182172E-4</v>
      </c>
    </row>
    <row r="366" spans="51:56" ht="11.25" customHeight="1" x14ac:dyDescent="0.25">
      <c r="AY366" s="507" t="s">
        <v>211</v>
      </c>
      <c r="AZ366" s="509">
        <f>_xll.qlInterestRateIndexFixingDate(Currency&amp;"ibor"&amp;Tenor,BA366,Trigger)</f>
        <v>42650</v>
      </c>
      <c r="BA366" s="509">
        <f>_xll.qlCalendarAdvance(Calendar,BA365,AY366,"f",,Trigger)</f>
        <v>42654</v>
      </c>
      <c r="BB366" s="509">
        <f>_xll.qlInterestRateIndexMaturity(Currency&amp;"ibor"&amp;Tenor,BA366,Trigger)</f>
        <v>42746</v>
      </c>
      <c r="BC366" s="508">
        <f>_xll.qlIndexFixing($AC$5,AZ366,TRUE,_xll.ohTrigger(Trigger,Trigger3M))</f>
        <v>4.3571802819514471E-4</v>
      </c>
      <c r="BD366" s="508">
        <f>_xll.qlIndexFixing($BE$1,AZ366,TRUE,_xll.ohTrigger(Trigger,Trigger3M))</f>
        <v>7.081414941912318E-4</v>
      </c>
    </row>
    <row r="367" spans="51:56" ht="11.25" customHeight="1" x14ac:dyDescent="0.25">
      <c r="AY367" s="507" t="s">
        <v>211</v>
      </c>
      <c r="AZ367" s="509">
        <f>_xll.qlInterestRateIndexFixingDate(Currency&amp;"ibor"&amp;Tenor,BA367,Trigger)</f>
        <v>42653</v>
      </c>
      <c r="BA367" s="509">
        <f>_xll.qlCalendarAdvance(Calendar,BA366,AY367,"f",,Trigger)</f>
        <v>42655</v>
      </c>
      <c r="BB367" s="509">
        <f>_xll.qlInterestRateIndexMaturity(Currency&amp;"ibor"&amp;Tenor,BA367,Trigger)</f>
        <v>42747</v>
      </c>
      <c r="BC367" s="508">
        <f>_xll.qlIndexFixing($AC$5,AZ367,TRUE,_xll.ohTrigger(Trigger,Trigger3M))</f>
        <v>4.3871534217911133E-4</v>
      </c>
      <c r="BD367" s="508">
        <f>_xll.qlIndexFixing($BE$1,AZ367,TRUE,_xll.ohTrigger(Trigger,Trigger3M))</f>
        <v>7.1048713021316999E-4</v>
      </c>
    </row>
    <row r="368" spans="51:56" ht="11.25" customHeight="1" x14ac:dyDescent="0.25">
      <c r="AY368" s="507" t="s">
        <v>211</v>
      </c>
      <c r="AZ368" s="509">
        <f>_xll.qlInterestRateIndexFixingDate(Currency&amp;"ibor"&amp;Tenor,BA368,Trigger)</f>
        <v>42654</v>
      </c>
      <c r="BA368" s="509">
        <f>_xll.qlCalendarAdvance(Calendar,BA367,AY368,"f",,Trigger)</f>
        <v>42656</v>
      </c>
      <c r="BB368" s="509">
        <f>_xll.qlInterestRateIndexMaturity(Currency&amp;"ibor"&amp;Tenor,BA368,Trigger)</f>
        <v>42748</v>
      </c>
      <c r="BC368" s="508">
        <f>_xll.qlIndexFixing($AC$5,AZ368,TRUE,_xll.ohTrigger(Trigger,Trigger3M))</f>
        <v>4.417226120252995E-4</v>
      </c>
      <c r="BD368" s="508">
        <f>_xll.qlIndexFixing($BE$1,AZ368,TRUE,_xll.ohTrigger(Trigger,Trigger3M))</f>
        <v>7.1282833114715916E-4</v>
      </c>
    </row>
    <row r="369" spans="51:56" ht="11.25" customHeight="1" x14ac:dyDescent="0.25">
      <c r="AY369" s="507" t="s">
        <v>211</v>
      </c>
      <c r="AZ369" s="509">
        <f>_xll.qlInterestRateIndexFixingDate(Currency&amp;"ibor"&amp;Tenor,BA369,Trigger)</f>
        <v>42655</v>
      </c>
      <c r="BA369" s="509">
        <f>_xll.qlCalendarAdvance(Calendar,BA368,AY369,"f",,Trigger)</f>
        <v>42657</v>
      </c>
      <c r="BB369" s="509">
        <f>_xll.qlInterestRateIndexMaturity(Currency&amp;"ibor"&amp;Tenor,BA369,Trigger)</f>
        <v>42751</v>
      </c>
      <c r="BC369" s="508">
        <f>_xll.qlIndexFixing($AC$5,AZ369,TRUE,_xll.ohTrigger(Trigger,Trigger3M))</f>
        <v>4.4925955847315631E-4</v>
      </c>
      <c r="BD369" s="508">
        <f>_xll.qlIndexFixing($BE$1,AZ369,TRUE,_xll.ohTrigger(Trigger,Trigger3M))</f>
        <v>7.1450870917568647E-4</v>
      </c>
    </row>
    <row r="370" spans="51:56" ht="11.25" customHeight="1" x14ac:dyDescent="0.25">
      <c r="AY370" s="507" t="s">
        <v>211</v>
      </c>
      <c r="AZ370" s="509">
        <f>_xll.qlInterestRateIndexFixingDate(Currency&amp;"ibor"&amp;Tenor,BA370,Trigger)</f>
        <v>42656</v>
      </c>
      <c r="BA370" s="509">
        <f>_xll.qlCalendarAdvance(Calendar,BA369,AY370,"f",,Trigger)</f>
        <v>42660</v>
      </c>
      <c r="BB370" s="509">
        <f>_xll.qlInterestRateIndexMaturity(Currency&amp;"ibor"&amp;Tenor,BA370,Trigger)</f>
        <v>42752</v>
      </c>
      <c r="BC370" s="508">
        <f>_xll.qlIndexFixing($AC$5,AZ370,TRUE,_xll.ohTrigger(Trigger,Trigger3M))</f>
        <v>4.538512504736542E-4</v>
      </c>
      <c r="BD370" s="508">
        <f>_xll.qlIndexFixing($BE$1,AZ370,TRUE,_xll.ohTrigger(Trigger,Trigger3M))</f>
        <v>7.2216901742986391E-4</v>
      </c>
    </row>
    <row r="371" spans="51:56" ht="11.25" customHeight="1" x14ac:dyDescent="0.25">
      <c r="AY371" s="507" t="s">
        <v>211</v>
      </c>
      <c r="AZ371" s="509">
        <f>_xll.qlInterestRateIndexFixingDate(Currency&amp;"ibor"&amp;Tenor,BA371,Trigger)</f>
        <v>42657</v>
      </c>
      <c r="BA371" s="509">
        <f>_xll.qlCalendarAdvance(Calendar,BA370,AY371,"f",,Trigger)</f>
        <v>42661</v>
      </c>
      <c r="BB371" s="509">
        <f>_xll.qlInterestRateIndexMaturity(Currency&amp;"ibor"&amp;Tenor,BA371,Trigger)</f>
        <v>42753</v>
      </c>
      <c r="BC371" s="508">
        <f>_xll.qlIndexFixing($AC$5,AZ371,TRUE,_xll.ohTrigger(Trigger,Trigger3M))</f>
        <v>4.5690829996807198E-4</v>
      </c>
      <c r="BD371" s="508">
        <f>_xll.qlIndexFixing($BE$1,AZ371,TRUE,_xll.ohTrigger(Trigger,Trigger3M))</f>
        <v>7.2450328100273273E-4</v>
      </c>
    </row>
    <row r="372" spans="51:56" ht="11.25" customHeight="1" x14ac:dyDescent="0.25">
      <c r="AY372" s="507" t="s">
        <v>211</v>
      </c>
      <c r="AZ372" s="509">
        <f>_xll.qlInterestRateIndexFixingDate(Currency&amp;"ibor"&amp;Tenor,BA372,Trigger)</f>
        <v>42660</v>
      </c>
      <c r="BA372" s="509">
        <f>_xll.qlCalendarAdvance(Calendar,BA371,AY372,"f",,Trigger)</f>
        <v>42662</v>
      </c>
      <c r="BB372" s="509">
        <f>_xll.qlInterestRateIndexMaturity(Currency&amp;"ibor"&amp;Tenor,BA372,Trigger)</f>
        <v>42754</v>
      </c>
      <c r="BC372" s="508">
        <f>_xll.qlIndexFixing($AC$5,AZ372,TRUE,_xll.ohTrigger(Trigger,Trigger3M))</f>
        <v>4.5997530546112395E-4</v>
      </c>
      <c r="BD372" s="508">
        <f>_xll.qlIndexFixing($BE$1,AZ372,TRUE,_xll.ohTrigger(Trigger,Trigger3M))</f>
        <v>7.2683925512382632E-4</v>
      </c>
    </row>
    <row r="373" spans="51:56" ht="11.25" customHeight="1" x14ac:dyDescent="0.25">
      <c r="AY373" s="507" t="s">
        <v>211</v>
      </c>
      <c r="AZ373" s="509">
        <f>_xll.qlInterestRateIndexFixingDate(Currency&amp;"ibor"&amp;Tenor,BA373,Trigger)</f>
        <v>42661</v>
      </c>
      <c r="BA373" s="509">
        <f>_xll.qlCalendarAdvance(Calendar,BA372,AY373,"f",,Trigger)</f>
        <v>42663</v>
      </c>
      <c r="BB373" s="509">
        <f>_xll.qlInterestRateIndexMaturity(Currency&amp;"ibor"&amp;Tenor,BA373,Trigger)</f>
        <v>42755</v>
      </c>
      <c r="BC373" s="508">
        <f>_xll.qlIndexFixing($AC$5,AZ373,TRUE,_xll.ohTrigger(Trigger,Trigger3M))</f>
        <v>4.6305226697887627E-4</v>
      </c>
      <c r="BD373" s="508">
        <f>_xll.qlIndexFixing($BE$1,AZ373,TRUE,_xll.ohTrigger(Trigger,Trigger3M))</f>
        <v>7.2917798927190952E-4</v>
      </c>
    </row>
    <row r="374" spans="51:56" ht="11.25" customHeight="1" x14ac:dyDescent="0.25">
      <c r="AY374" s="507" t="s">
        <v>211</v>
      </c>
      <c r="AZ374" s="509">
        <f>_xll.qlInterestRateIndexFixingDate(Currency&amp;"ibor"&amp;Tenor,BA374,Trigger)</f>
        <v>42662</v>
      </c>
      <c r="BA374" s="509">
        <f>_xll.qlCalendarAdvance(Calendar,BA373,AY374,"f",,Trigger)</f>
        <v>42664</v>
      </c>
      <c r="BB374" s="509">
        <f>_xll.qlInterestRateIndexMaturity(Currency&amp;"ibor"&amp;Tenor,BA374,Trigger)</f>
        <v>42758</v>
      </c>
      <c r="BC374" s="508">
        <f>_xll.qlIndexFixing($AC$5,AZ374,TRUE,_xll.ohTrigger(Trigger,Trigger3M))</f>
        <v>4.7031801870662046E-4</v>
      </c>
      <c r="BD374" s="508">
        <f>_xll.qlIndexFixing($BE$1,AZ374,TRUE,_xll.ohTrigger(Trigger,Trigger3M))</f>
        <v>7.3101457165079787E-4</v>
      </c>
    </row>
    <row r="375" spans="51:56" ht="11.25" customHeight="1" x14ac:dyDescent="0.25">
      <c r="AY375" s="507" t="s">
        <v>211</v>
      </c>
      <c r="AZ375" s="509">
        <f>_xll.qlInterestRateIndexFixingDate(Currency&amp;"ibor"&amp;Tenor,BA375,Trigger)</f>
        <v>42663</v>
      </c>
      <c r="BA375" s="509">
        <f>_xll.qlCalendarAdvance(Calendar,BA374,AY375,"f",,Trigger)</f>
        <v>42667</v>
      </c>
      <c r="BB375" s="509">
        <f>_xll.qlInterestRateIndexMaturity(Currency&amp;"ibor"&amp;Tenor,BA375,Trigger)</f>
        <v>42759</v>
      </c>
      <c r="BC375" s="508">
        <f>_xll.qlIndexFixing($AC$5,AZ375,TRUE,_xll.ohTrigger(Trigger,Trigger3M))</f>
        <v>4.7545967374522564E-4</v>
      </c>
      <c r="BD375" s="508">
        <f>_xll.qlIndexFixing($BE$1,AZ375,TRUE,_xll.ohTrigger(Trigger,Trigger3M))</f>
        <v>7.3858176767918257E-4</v>
      </c>
    </row>
    <row r="376" spans="51:56" ht="11.25" customHeight="1" x14ac:dyDescent="0.25">
      <c r="AY376" s="507" t="s">
        <v>211</v>
      </c>
      <c r="AZ376" s="509">
        <f>_xll.qlInterestRateIndexFixingDate(Currency&amp;"ibor"&amp;Tenor,BA376,Trigger)</f>
        <v>42664</v>
      </c>
      <c r="BA376" s="509">
        <f>_xll.qlCalendarAdvance(Calendar,BA375,AY376,"f",,Trigger)</f>
        <v>42668</v>
      </c>
      <c r="BB376" s="509">
        <f>_xll.qlInterestRateIndexMaturity(Currency&amp;"ibor"&amp;Tenor,BA376,Trigger)</f>
        <v>42760</v>
      </c>
      <c r="BC376" s="508">
        <f>_xll.qlIndexFixing($AC$5,AZ376,TRUE,_xll.ohTrigger(Trigger,Trigger3M))</f>
        <v>4.7858641573055212E-4</v>
      </c>
      <c r="BD376" s="508">
        <f>_xll.qlIndexFixing($BE$1,AZ376,TRUE,_xll.ohTrigger(Trigger,Trigger3M))</f>
        <v>7.4095029613428732E-4</v>
      </c>
    </row>
    <row r="377" spans="51:56" ht="11.25" customHeight="1" x14ac:dyDescent="0.25">
      <c r="AY377" s="507" t="s">
        <v>211</v>
      </c>
      <c r="AZ377" s="509">
        <f>_xll.qlInterestRateIndexFixingDate(Currency&amp;"ibor"&amp;Tenor,BA377,Trigger)</f>
        <v>42667</v>
      </c>
      <c r="BA377" s="509">
        <f>_xll.qlCalendarAdvance(Calendar,BA376,AY377,"f",,Trigger)</f>
        <v>42669</v>
      </c>
      <c r="BB377" s="509">
        <f>_xll.qlInterestRateIndexMaturity(Currency&amp;"ibor"&amp;Tenor,BA377,Trigger)</f>
        <v>42761</v>
      </c>
      <c r="BC377" s="508">
        <f>_xll.qlIndexFixing($AC$5,AZ377,TRUE,_xll.ohTrigger(Trigger,Trigger3M))</f>
        <v>4.81723113880467E-4</v>
      </c>
      <c r="BD377" s="508">
        <f>_xll.qlIndexFixing($BE$1,AZ377,TRUE,_xll.ohTrigger(Trigger,Trigger3M))</f>
        <v>7.4332803269497446E-4</v>
      </c>
    </row>
    <row r="378" spans="51:56" ht="11.25" customHeight="1" x14ac:dyDescent="0.25">
      <c r="AY378" s="507" t="s">
        <v>211</v>
      </c>
      <c r="AZ378" s="509">
        <f>_xll.qlInterestRateIndexFixingDate(Currency&amp;"ibor"&amp;Tenor,BA378,Trigger)</f>
        <v>42668</v>
      </c>
      <c r="BA378" s="509">
        <f>_xll.qlCalendarAdvance(Calendar,BA377,AY378,"f",,Trigger)</f>
        <v>42670</v>
      </c>
      <c r="BB378" s="509">
        <f>_xll.qlInterestRateIndexMaturity(Currency&amp;"ibor"&amp;Tenor,BA378,Trigger)</f>
        <v>42762</v>
      </c>
      <c r="BC378" s="508">
        <f>_xll.qlIndexFixing($AC$5,AZ378,TRUE,_xll.ohTrigger(Trigger,Trigger3M))</f>
        <v>4.8486976821842981E-4</v>
      </c>
      <c r="BD378" s="508">
        <f>_xll.qlIndexFixing($BE$1,AZ378,TRUE,_xll.ohTrigger(Trigger,Trigger3M))</f>
        <v>7.4571607724316857E-4</v>
      </c>
    </row>
    <row r="379" spans="51:56" ht="11.25" customHeight="1" x14ac:dyDescent="0.25">
      <c r="AY379" s="507" t="s">
        <v>211</v>
      </c>
      <c r="AZ379" s="509">
        <f>_xll.qlInterestRateIndexFixingDate(Currency&amp;"ibor"&amp;Tenor,BA379,Trigger)</f>
        <v>42669</v>
      </c>
      <c r="BA379" s="509">
        <f>_xll.qlCalendarAdvance(Calendar,BA378,AY379,"f",,Trigger)</f>
        <v>42671</v>
      </c>
      <c r="BB379" s="509">
        <f>_xll.qlInterestRateIndexMaturity(Currency&amp;"ibor"&amp;Tenor,BA379,Trigger)</f>
        <v>42765</v>
      </c>
      <c r="BC379" s="508">
        <f>_xll.qlIndexFixing($AC$5,AZ379,TRUE,_xll.ohTrigger(Trigger,Trigger3M))</f>
        <v>4.9185394967367368E-4</v>
      </c>
      <c r="BD379" s="508">
        <f>_xll.qlIndexFixing($BE$1,AZ379,TRUE,_xll.ohTrigger(Trigger,Trigger3M))</f>
        <v>7.478362459545126E-4</v>
      </c>
    </row>
    <row r="380" spans="51:56" ht="11.25" customHeight="1" x14ac:dyDescent="0.25">
      <c r="AY380" s="507" t="s">
        <v>211</v>
      </c>
      <c r="AZ380" s="509">
        <f>_xll.qlInterestRateIndexFixingDate(Currency&amp;"ibor"&amp;Tenor,BA380,Trigger)</f>
        <v>42670</v>
      </c>
      <c r="BA380" s="509">
        <f>_xll.qlCalendarAdvance(Calendar,BA379,AY380,"f",,Trigger)</f>
        <v>42674</v>
      </c>
      <c r="BB380" s="509">
        <f>_xll.qlInterestRateIndexMaturity(Currency&amp;"ibor"&amp;Tenor,BA380,Trigger)</f>
        <v>42766</v>
      </c>
      <c r="BC380" s="508">
        <f>_xll.qlIndexFixing($AC$5,AZ380,TRUE,_xll.ohTrigger(Trigger,Trigger3M))</f>
        <v>4.9755594794254066E-4</v>
      </c>
      <c r="BD380" s="508">
        <f>_xll.qlIndexFixing($BE$1,AZ380,TRUE,_xll.ohTrigger(Trigger,Trigger3M))</f>
        <v>7.5539358504872001E-4</v>
      </c>
    </row>
    <row r="381" spans="51:56" ht="11.25" customHeight="1" x14ac:dyDescent="0.25">
      <c r="AY381" s="507" t="s">
        <v>211</v>
      </c>
      <c r="AZ381" s="509">
        <f>_xll.qlInterestRateIndexFixingDate(Currency&amp;"ibor"&amp;Tenor,BA381,Trigger)</f>
        <v>42671</v>
      </c>
      <c r="BA381" s="509">
        <f>_xll.qlCalendarAdvance(Calendar,BA380,AY381,"f",,Trigger)</f>
        <v>42675</v>
      </c>
      <c r="BB381" s="509">
        <f>_xll.qlInterestRateIndexMaturity(Currency&amp;"ibor"&amp;Tenor,BA381,Trigger)</f>
        <v>42767</v>
      </c>
      <c r="BC381" s="508">
        <f>_xll.qlIndexFixing($AC$5,AZ381,TRUE,_xll.ohTrigger(Trigger,Trigger3M))</f>
        <v>5.0075238358740623E-4</v>
      </c>
      <c r="BD381" s="508">
        <f>_xll.qlIndexFixing($BE$1,AZ381,TRUE,_xll.ohTrigger(Trigger,Trigger3M))</f>
        <v>7.5784991984602194E-4</v>
      </c>
    </row>
    <row r="382" spans="51:56" ht="11.25" customHeight="1" x14ac:dyDescent="0.25">
      <c r="AY382" s="507" t="s">
        <v>211</v>
      </c>
      <c r="AZ382" s="509">
        <f>_xll.qlInterestRateIndexFixingDate(Currency&amp;"ibor"&amp;Tenor,BA382,Trigger)</f>
        <v>42674</v>
      </c>
      <c r="BA382" s="509">
        <f>_xll.qlCalendarAdvance(Calendar,BA381,AY382,"f",,Trigger)</f>
        <v>42676</v>
      </c>
      <c r="BB382" s="509">
        <f>_xll.qlInterestRateIndexMaturity(Currency&amp;"ibor"&amp;Tenor,BA382,Trigger)</f>
        <v>42768</v>
      </c>
      <c r="BC382" s="508">
        <f>_xll.qlIndexFixing($AC$5,AZ382,TRUE,_xll.ohTrigger(Trigger,Trigger3M))</f>
        <v>5.0395877556629E-4</v>
      </c>
      <c r="BD382" s="508">
        <f>_xll.qlIndexFixing($BE$1,AZ382,TRUE,_xll.ohTrigger(Trigger,Trigger3M))</f>
        <v>7.603233131640068E-4</v>
      </c>
    </row>
    <row r="383" spans="51:56" ht="11.25" customHeight="1" x14ac:dyDescent="0.25">
      <c r="AY383" s="507" t="s">
        <v>211</v>
      </c>
      <c r="AZ383" s="509">
        <f>_xll.qlInterestRateIndexFixingDate(Currency&amp;"ibor"&amp;Tenor,BA383,Trigger)</f>
        <v>42675</v>
      </c>
      <c r="BA383" s="509">
        <f>_xll.qlCalendarAdvance(Calendar,BA382,AY383,"f",,Trigger)</f>
        <v>42677</v>
      </c>
      <c r="BB383" s="509">
        <f>_xll.qlInterestRateIndexMaturity(Currency&amp;"ibor"&amp;Tenor,BA383,Trigger)</f>
        <v>42769</v>
      </c>
      <c r="BC383" s="508">
        <f>_xll.qlIndexFixing($AC$5,AZ383,TRUE,_xll.ohTrigger(Trigger,Trigger3M))</f>
        <v>5.0717512390352016E-4</v>
      </c>
      <c r="BD383" s="508">
        <f>_xll.qlIndexFixing($BE$1,AZ383,TRUE,_xll.ohTrigger(Trigger,Trigger3M))</f>
        <v>7.6281491529644791E-4</v>
      </c>
    </row>
    <row r="384" spans="51:56" ht="11.25" customHeight="1" x14ac:dyDescent="0.25">
      <c r="AY384" s="507" t="s">
        <v>211</v>
      </c>
      <c r="AZ384" s="509">
        <f>_xll.qlInterestRateIndexFixingDate(Currency&amp;"ibor"&amp;Tenor,BA384,Trigger)</f>
        <v>42676</v>
      </c>
      <c r="BA384" s="509">
        <f>_xll.qlCalendarAdvance(Calendar,BA383,AY384,"f",,Trigger)</f>
        <v>42678</v>
      </c>
      <c r="BB384" s="509">
        <f>_xll.qlInterestRateIndexMaturity(Currency&amp;"ibor"&amp;Tenor,BA384,Trigger)</f>
        <v>42772</v>
      </c>
      <c r="BC384" s="508">
        <f>_xll.qlIndexFixing($AC$5,AZ384,TRUE,_xll.ohTrigger(Trigger,Trigger3M))</f>
        <v>5.1386735942659839E-4</v>
      </c>
      <c r="BD384" s="508">
        <f>_xll.qlIndexFixing($BE$1,AZ384,TRUE,_xll.ohTrigger(Trigger,Trigger3M))</f>
        <v>7.6534383634641046E-4</v>
      </c>
    </row>
    <row r="385" spans="51:56" ht="11.25" customHeight="1" x14ac:dyDescent="0.25">
      <c r="AY385" s="507" t="s">
        <v>211</v>
      </c>
      <c r="AZ385" s="509">
        <f>_xll.qlInterestRateIndexFixingDate(Currency&amp;"ibor"&amp;Tenor,BA385,Trigger)</f>
        <v>42677</v>
      </c>
      <c r="BA385" s="509">
        <f>_xll.qlCalendarAdvance(Calendar,BA384,AY385,"f",,Trigger)</f>
        <v>42681</v>
      </c>
      <c r="BB385" s="509">
        <f>_xll.qlInterestRateIndexMaturity(Currency&amp;"ibor"&amp;Tenor,BA385,Trigger)</f>
        <v>42773</v>
      </c>
      <c r="BC385" s="508">
        <f>_xll.qlIndexFixing($AC$5,AZ385,TRUE,_xll.ohTrigger(Trigger,Trigger3M))</f>
        <v>5.2014008132942376E-4</v>
      </c>
      <c r="BD385" s="508">
        <f>_xll.qlIndexFixing($BE$1,AZ385,TRUE,_xll.ohTrigger(Trigger,Trigger3M))</f>
        <v>7.7298666990982783E-4</v>
      </c>
    </row>
    <row r="386" spans="51:56" ht="11.25" customHeight="1" x14ac:dyDescent="0.25">
      <c r="AY386" s="507" t="s">
        <v>211</v>
      </c>
      <c r="AZ386" s="509">
        <f>_xll.qlInterestRateIndexFixingDate(Currency&amp;"ibor"&amp;Tenor,BA386,Trigger)</f>
        <v>42678</v>
      </c>
      <c r="BA386" s="509">
        <f>_xll.qlCalendarAdvance(Calendar,BA385,AY386,"f",,Trigger)</f>
        <v>42682</v>
      </c>
      <c r="BB386" s="509">
        <f>_xll.qlInterestRateIndexMaturity(Currency&amp;"ibor"&amp;Tenor,BA386,Trigger)</f>
        <v>42774</v>
      </c>
      <c r="BC386" s="508">
        <f>_xll.qlIndexFixing($AC$5,AZ386,TRUE,_xll.ohTrigger(Trigger,Trigger3M))</f>
        <v>5.2340621182852501E-4</v>
      </c>
      <c r="BD386" s="508">
        <f>_xll.qlIndexFixing($BE$1,AZ386,TRUE,_xll.ohTrigger(Trigger,Trigger3M))</f>
        <v>7.7558682258560563E-4</v>
      </c>
    </row>
    <row r="387" spans="51:56" ht="11.25" customHeight="1" x14ac:dyDescent="0.25">
      <c r="AY387" s="507" t="s">
        <v>211</v>
      </c>
      <c r="AZ387" s="509">
        <f>_xll.qlInterestRateIndexFixingDate(Currency&amp;"ibor"&amp;Tenor,BA387,Trigger)</f>
        <v>42681</v>
      </c>
      <c r="BA387" s="509">
        <f>_xll.qlCalendarAdvance(Calendar,BA386,AY387,"f",,Trigger)</f>
        <v>42683</v>
      </c>
      <c r="BB387" s="509">
        <f>_xll.qlInterestRateIndexMaturity(Currency&amp;"ibor"&amp;Tenor,BA387,Trigger)</f>
        <v>42775</v>
      </c>
      <c r="BC387" s="508">
        <f>_xll.qlIndexFixing($AC$5,AZ387,TRUE,_xll.ohTrigger(Trigger,Trigger3M))</f>
        <v>5.2668229883541832E-4</v>
      </c>
      <c r="BD387" s="508">
        <f>_xll.qlIndexFixing($BE$1,AZ387,TRUE,_xll.ohTrigger(Trigger,Trigger3M))</f>
        <v>7.7821223707923832E-4</v>
      </c>
    </row>
    <row r="388" spans="51:56" ht="11.25" customHeight="1" x14ac:dyDescent="0.25">
      <c r="AY388" s="507" t="s">
        <v>211</v>
      </c>
      <c r="AZ388" s="509">
        <f>_xll.qlInterestRateIndexFixingDate(Currency&amp;"ibor"&amp;Tenor,BA388,Trigger)</f>
        <v>42682</v>
      </c>
      <c r="BA388" s="509">
        <f>_xll.qlCalendarAdvance(Calendar,BA387,AY388,"f",,Trigger)</f>
        <v>42684</v>
      </c>
      <c r="BB388" s="509">
        <f>_xll.qlInterestRateIndexMaturity(Currency&amp;"ibor"&amp;Tenor,BA388,Trigger)</f>
        <v>42776</v>
      </c>
      <c r="BC388" s="508">
        <f>_xll.qlIndexFixing($AC$5,AZ388,TRUE,_xll.ohTrigger(Trigger,Trigger3M))</f>
        <v>5.2996834237356333E-4</v>
      </c>
      <c r="BD388" s="508">
        <f>_xll.qlIndexFixing($BE$1,AZ388,TRUE,_xll.ohTrigger(Trigger,Trigger3M))</f>
        <v>7.8086411409808562E-4</v>
      </c>
    </row>
    <row r="389" spans="51:56" ht="11.25" customHeight="1" x14ac:dyDescent="0.25">
      <c r="AY389" s="507" t="s">
        <v>211</v>
      </c>
      <c r="AZ389" s="509">
        <f>_xll.qlInterestRateIndexFixingDate(Currency&amp;"ibor"&amp;Tenor,BA389,Trigger)</f>
        <v>42683</v>
      </c>
      <c r="BA389" s="509">
        <f>_xll.qlCalendarAdvance(Calendar,BA388,AY389,"f",,Trigger)</f>
        <v>42685</v>
      </c>
      <c r="BB389" s="509">
        <f>_xll.qlInterestRateIndexMaturity(Currency&amp;"ibor"&amp;Tenor,BA389,Trigger)</f>
        <v>42779</v>
      </c>
      <c r="BC389" s="508">
        <f>_xll.qlIndexFixing($AC$5,AZ389,TRUE,_xll.ohTrigger(Trigger,Trigger3M))</f>
        <v>5.363582561971076E-4</v>
      </c>
      <c r="BD389" s="508">
        <f>_xll.qlIndexFixing($BE$1,AZ389,TRUE,_xll.ohTrigger(Trigger,Trigger3M))</f>
        <v>7.8392437022470633E-4</v>
      </c>
    </row>
    <row r="390" spans="51:56" ht="11.25" customHeight="1" x14ac:dyDescent="0.25">
      <c r="AY390" s="507" t="s">
        <v>211</v>
      </c>
      <c r="AZ390" s="509">
        <f>_xll.qlInterestRateIndexFixingDate(Currency&amp;"ibor"&amp;Tenor,BA390,Trigger)</f>
        <v>42684</v>
      </c>
      <c r="BA390" s="509">
        <f>_xll.qlCalendarAdvance(Calendar,BA389,AY390,"f",,Trigger)</f>
        <v>42688</v>
      </c>
      <c r="BB390" s="509">
        <f>_xll.qlInterestRateIndexMaturity(Currency&amp;"ibor"&amp;Tenor,BA390,Trigger)</f>
        <v>42780</v>
      </c>
      <c r="BC390" s="508">
        <f>_xll.qlIndexFixing($AC$5,AZ390,TRUE,_xll.ohTrigger(Trigger,Trigger3M))</f>
        <v>5.4321208234868652E-4</v>
      </c>
      <c r="BD390" s="508">
        <f>_xll.qlIndexFixing($BE$1,AZ390,TRUE,_xll.ohTrigger(Trigger,Trigger3M))</f>
        <v>7.9176051365725331E-4</v>
      </c>
    </row>
    <row r="391" spans="51:56" ht="11.25" customHeight="1" x14ac:dyDescent="0.25">
      <c r="AY391" s="507" t="s">
        <v>211</v>
      </c>
      <c r="AZ391" s="509">
        <f>_xll.qlInterestRateIndexFixingDate(Currency&amp;"ibor"&amp;Tenor,BA391,Trigger)</f>
        <v>42685</v>
      </c>
      <c r="BA391" s="509">
        <f>_xll.qlCalendarAdvance(Calendar,BA390,AY391,"f",,Trigger)</f>
        <v>42689</v>
      </c>
      <c r="BB391" s="509">
        <f>_xll.qlInterestRateIndexMaturity(Currency&amp;"ibor"&amp;Tenor,BA391,Trigger)</f>
        <v>42781</v>
      </c>
      <c r="BC391" s="508">
        <f>_xll.qlIndexFixing($AC$5,AZ391,TRUE,_xll.ohTrigger(Trigger,Trigger3M))</f>
        <v>5.4654790892365486E-4</v>
      </c>
      <c r="BD391" s="508">
        <f>_xll.qlIndexFixing($BE$1,AZ391,TRUE,_xll.ohTrigger(Trigger,Trigger3M))</f>
        <v>7.9456296600135254E-4</v>
      </c>
    </row>
    <row r="392" spans="51:56" ht="11.25" customHeight="1" x14ac:dyDescent="0.25">
      <c r="AY392" s="507" t="s">
        <v>211</v>
      </c>
      <c r="AZ392" s="509">
        <f>_xll.qlInterestRateIndexFixingDate(Currency&amp;"ibor"&amp;Tenor,BA392,Trigger)</f>
        <v>42688</v>
      </c>
      <c r="BA392" s="509">
        <f>_xll.qlCalendarAdvance(Calendar,BA391,AY392,"f",,Trigger)</f>
        <v>42690</v>
      </c>
      <c r="BB392" s="509">
        <f>_xll.qlInterestRateIndexMaturity(Currency&amp;"ibor"&amp;Tenor,BA392,Trigger)</f>
        <v>42782</v>
      </c>
      <c r="BC392" s="508">
        <f>_xll.qlIndexFixing($AC$5,AZ392,TRUE,_xll.ohTrigger(Trigger,Trigger3M))</f>
        <v>5.4989369218279597E-4</v>
      </c>
      <c r="BD392" s="508">
        <f>_xll.qlIndexFixing($BE$1,AZ392,TRUE,_xll.ohTrigger(Trigger,Trigger3M))</f>
        <v>7.9739923636948503E-4</v>
      </c>
    </row>
    <row r="393" spans="51:56" ht="11.25" customHeight="1" x14ac:dyDescent="0.25">
      <c r="AY393" s="507" t="s">
        <v>211</v>
      </c>
      <c r="AZ393" s="509">
        <f>_xll.qlInterestRateIndexFixingDate(Currency&amp;"ibor"&amp;Tenor,BA393,Trigger)</f>
        <v>42689</v>
      </c>
      <c r="BA393" s="509">
        <f>_xll.qlCalendarAdvance(Calendar,BA392,AY393,"f",,Trigger)</f>
        <v>42691</v>
      </c>
      <c r="BB393" s="509">
        <f>_xll.qlInterestRateIndexMaturity(Currency&amp;"ibor"&amp;Tenor,BA393,Trigger)</f>
        <v>42783</v>
      </c>
      <c r="BC393" s="508">
        <f>_xll.qlIndexFixing($AC$5,AZ393,TRUE,_xll.ohTrigger(Trigger,Trigger3M))</f>
        <v>5.5324943215043828E-4</v>
      </c>
      <c r="BD393" s="508">
        <f>_xll.qlIndexFixing($BE$1,AZ393,TRUE,_xll.ohTrigger(Trigger,Trigger3M))</f>
        <v>8.0027057588867882E-4</v>
      </c>
    </row>
    <row r="394" spans="51:56" ht="11.25" customHeight="1" x14ac:dyDescent="0.25">
      <c r="AY394" s="507" t="s">
        <v>211</v>
      </c>
      <c r="AZ394" s="509">
        <f>_xll.qlInterestRateIndexFixingDate(Currency&amp;"ibor"&amp;Tenor,BA394,Trigger)</f>
        <v>42690</v>
      </c>
      <c r="BA394" s="509">
        <f>_xll.qlCalendarAdvance(Calendar,BA393,AY394,"f",,Trigger)</f>
        <v>42692</v>
      </c>
      <c r="BB394" s="509">
        <f>_xll.qlInterestRateIndexMaturity(Currency&amp;"ibor"&amp;Tenor,BA394,Trigger)</f>
        <v>42786</v>
      </c>
      <c r="BC394" s="508">
        <f>_xll.qlIndexFixing($AC$5,AZ394,TRUE,_xll.ohTrigger(Trigger,Trigger3M))</f>
        <v>5.5932664839549514E-4</v>
      </c>
      <c r="BD394" s="508">
        <f>_xll.qlIndexFixing($BE$1,AZ394,TRUE,_xll.ohTrigger(Trigger,Trigger3M))</f>
        <v>8.0398179941968382E-4</v>
      </c>
    </row>
    <row r="395" spans="51:56" ht="11.25" customHeight="1" x14ac:dyDescent="0.25">
      <c r="AY395" s="507" t="s">
        <v>211</v>
      </c>
      <c r="AZ395" s="509">
        <f>_xll.qlInterestRateIndexFixingDate(Currency&amp;"ibor"&amp;Tenor,BA395,Trigger)</f>
        <v>42691</v>
      </c>
      <c r="BA395" s="509">
        <f>_xll.qlCalendarAdvance(Calendar,BA394,AY395,"f",,Trigger)</f>
        <v>42695</v>
      </c>
      <c r="BB395" s="509">
        <f>_xll.qlInterestRateIndexMaturity(Currency&amp;"ibor"&amp;Tenor,BA395,Trigger)</f>
        <v>42787</v>
      </c>
      <c r="BC395" s="508">
        <f>_xll.qlIndexFixing($AC$5,AZ395,TRUE,_xll.ohTrigger(Trigger,Trigger3M))</f>
        <v>5.6677195962647224E-4</v>
      </c>
      <c r="BD395" s="508">
        <f>_xll.qlIndexFixing($BE$1,AZ395,TRUE,_xll.ohTrigger(Trigger,Trigger3M))</f>
        <v>8.1213190012105355E-4</v>
      </c>
    </row>
    <row r="396" spans="51:56" ht="11.25" customHeight="1" x14ac:dyDescent="0.25">
      <c r="AY396" s="507" t="s">
        <v>211</v>
      </c>
      <c r="AZ396" s="509">
        <f>_xll.qlInterestRateIndexFixingDate(Currency&amp;"ibor"&amp;Tenor,BA396,Trigger)</f>
        <v>42692</v>
      </c>
      <c r="BA396" s="509">
        <f>_xll.qlCalendarAdvance(Calendar,BA395,AY396,"f",,Trigger)</f>
        <v>42696</v>
      </c>
      <c r="BB396" s="509">
        <f>_xll.qlInterestRateIndexMaturity(Currency&amp;"ibor"&amp;Tenor,BA396,Trigger)</f>
        <v>42788</v>
      </c>
      <c r="BC396" s="508">
        <f>_xll.qlIndexFixing($AC$5,AZ396,TRUE,_xll.ohTrigger(Trigger,Trigger3M))</f>
        <v>5.7017748352587423E-4</v>
      </c>
      <c r="BD396" s="508">
        <f>_xll.qlIndexFixing($BE$1,AZ396,TRUE,_xll.ohTrigger(Trigger,Trigger3M))</f>
        <v>8.1519760441061285E-4</v>
      </c>
    </row>
    <row r="397" spans="51:56" ht="11.25" customHeight="1" x14ac:dyDescent="0.25">
      <c r="AY397" s="507" t="s">
        <v>211</v>
      </c>
      <c r="AZ397" s="509">
        <f>_xll.qlInterestRateIndexFixingDate(Currency&amp;"ibor"&amp;Tenor,BA397,Trigger)</f>
        <v>42695</v>
      </c>
      <c r="BA397" s="509">
        <f>_xll.qlCalendarAdvance(Calendar,BA396,AY397,"f",,Trigger)</f>
        <v>42697</v>
      </c>
      <c r="BB397" s="509">
        <f>_xll.qlInterestRateIndexMaturity(Currency&amp;"ibor"&amp;Tenor,BA397,Trigger)</f>
        <v>42789</v>
      </c>
      <c r="BC397" s="508">
        <f>_xll.qlIndexFixing($AC$5,AZ397,TRUE,_xll.ohTrigger(Trigger,Trigger3M))</f>
        <v>5.7359296428843615E-4</v>
      </c>
      <c r="BD397" s="508">
        <f>_xll.qlIndexFixing($BE$1,AZ397,TRUE,_xll.ohTrigger(Trigger,Trigger3M))</f>
        <v>8.183060358819647E-4</v>
      </c>
    </row>
    <row r="398" spans="51:56" ht="11.25" customHeight="1" x14ac:dyDescent="0.25">
      <c r="AY398" s="507" t="s">
        <v>211</v>
      </c>
      <c r="AZ398" s="509">
        <f>_xll.qlInterestRateIndexFixingDate(Currency&amp;"ibor"&amp;Tenor,BA398,Trigger)</f>
        <v>42696</v>
      </c>
      <c r="BA398" s="509">
        <f>_xll.qlCalendarAdvance(Calendar,BA397,AY398,"f",,Trigger)</f>
        <v>42698</v>
      </c>
      <c r="BB398" s="509">
        <f>_xll.qlInterestRateIndexMaturity(Currency&amp;"ibor"&amp;Tenor,BA398,Trigger)</f>
        <v>42790</v>
      </c>
      <c r="BC398" s="508">
        <f>_xll.qlIndexFixing($AC$5,AZ398,TRUE,_xll.ohTrigger(Trigger,Trigger3M))</f>
        <v>5.7701840194109314E-4</v>
      </c>
      <c r="BD398" s="508">
        <f>_xll.qlIndexFixing($BE$1,AZ398,TRUE,_xll.ohTrigger(Trigger,Trigger3M))</f>
        <v>8.2145849608875662E-4</v>
      </c>
    </row>
    <row r="399" spans="51:56" ht="11.25" customHeight="1" x14ac:dyDescent="0.25">
      <c r="AY399" s="507" t="s">
        <v>211</v>
      </c>
      <c r="AZ399" s="509">
        <f>_xll.qlInterestRateIndexFixingDate(Currency&amp;"ibor"&amp;Tenor,BA399,Trigger)</f>
        <v>42697</v>
      </c>
      <c r="BA399" s="509">
        <f>_xll.qlCalendarAdvance(Calendar,BA398,AY399,"f",,Trigger)</f>
        <v>42699</v>
      </c>
      <c r="BB399" s="509">
        <f>_xll.qlInterestRateIndexMaturity(Currency&amp;"ibor"&amp;Tenor,BA399,Trigger)</f>
        <v>42793</v>
      </c>
      <c r="BC399" s="508">
        <f>_xll.qlIndexFixing($AC$5,AZ399,TRUE,_xll.ohTrigger(Trigger,Trigger3M))</f>
        <v>5.8277254460808406E-4</v>
      </c>
      <c r="BD399" s="508">
        <f>_xll.qlIndexFixing($BE$1,AZ399,TRUE,_xll.ohTrigger(Trigger,Trigger3M))</f>
        <v>8.2593700194548512E-4</v>
      </c>
    </row>
    <row r="400" spans="51:56" ht="11.25" customHeight="1" x14ac:dyDescent="0.25">
      <c r="AY400" s="507" t="s">
        <v>211</v>
      </c>
      <c r="AZ400" s="509">
        <f>_xll.qlInterestRateIndexFixingDate(Currency&amp;"ibor"&amp;Tenor,BA400,Trigger)</f>
        <v>42698</v>
      </c>
      <c r="BA400" s="509">
        <f>_xll.qlCalendarAdvance(Calendar,BA399,AY400,"f",,Trigger)</f>
        <v>42702</v>
      </c>
      <c r="BB400" s="509">
        <f>_xll.qlInterestRateIndexMaturity(Currency&amp;"ibor"&amp;Tenor,BA400,Trigger)</f>
        <v>42794</v>
      </c>
      <c r="BC400" s="508">
        <f>_xll.qlIndexFixing($AC$5,AZ400,TRUE,_xll.ohTrigger(Trigger,Trigger3M))</f>
        <v>5.9081972197486251E-4</v>
      </c>
      <c r="BD400" s="508">
        <f>_xll.qlIndexFixing($BE$1,AZ400,TRUE,_xll.ohTrigger(Trigger,Trigger3M))</f>
        <v>8.3453490745986371E-4</v>
      </c>
    </row>
    <row r="401" spans="51:56" ht="11.25" customHeight="1" x14ac:dyDescent="0.25">
      <c r="AY401" s="507" t="s">
        <v>211</v>
      </c>
      <c r="AZ401" s="509">
        <f>_xll.qlInterestRateIndexFixingDate(Currency&amp;"ibor"&amp;Tenor,BA401,Trigger)</f>
        <v>42699</v>
      </c>
      <c r="BA401" s="509">
        <f>_xll.qlCalendarAdvance(Calendar,BA400,AY401,"f",,Trigger)</f>
        <v>42703</v>
      </c>
      <c r="BB401" s="509">
        <f>_xll.qlInterestRateIndexMaturity(Currency&amp;"ibor"&amp;Tenor,BA401,Trigger)</f>
        <v>42794</v>
      </c>
      <c r="BC401" s="508">
        <f>_xll.qlIndexFixing($AC$5,AZ401,TRUE,_xll.ohTrigger(Trigger,Trigger3M))</f>
        <v>5.9322835283214014E-4</v>
      </c>
      <c r="BD401" s="508">
        <f>_xll.qlIndexFixing($BE$1,AZ401,TRUE,_xll.ohTrigger(Trigger,Trigger3M))</f>
        <v>8.3722747211067495E-4</v>
      </c>
    </row>
    <row r="402" spans="51:56" ht="11.25" customHeight="1" x14ac:dyDescent="0.25">
      <c r="AY402" s="507" t="s">
        <v>211</v>
      </c>
      <c r="AZ402" s="509">
        <f>_xll.qlInterestRateIndexFixingDate(Currency&amp;"ibor"&amp;Tenor,BA402,Trigger)</f>
        <v>42702</v>
      </c>
      <c r="BA402" s="509">
        <f>_xll.qlCalendarAdvance(Calendar,BA401,AY402,"f",,Trigger)</f>
        <v>42704</v>
      </c>
      <c r="BB402" s="509">
        <f>_xll.qlInterestRateIndexMaturity(Currency&amp;"ibor"&amp;Tenor,BA402,Trigger)</f>
        <v>42794</v>
      </c>
      <c r="BC402" s="508">
        <f>_xll.qlIndexFixing($AC$5,AZ402,TRUE,_xll.ohTrigger(Trigger,Trigger3M))</f>
        <v>5.9569215768728867E-4</v>
      </c>
      <c r="BD402" s="508">
        <f>_xll.qlIndexFixing($BE$1,AZ402,TRUE,_xll.ohTrigger(Trigger,Trigger3M))</f>
        <v>8.3995665559299937E-4</v>
      </c>
    </row>
    <row r="403" spans="51:56" ht="11.25" customHeight="1" x14ac:dyDescent="0.25">
      <c r="AY403" s="507" t="s">
        <v>211</v>
      </c>
      <c r="AZ403" s="509">
        <f>_xll.qlInterestRateIndexFixingDate(Currency&amp;"ibor"&amp;Tenor,BA403,Trigger)</f>
        <v>42703</v>
      </c>
      <c r="BA403" s="509">
        <f>_xll.qlCalendarAdvance(Calendar,BA402,AY403,"f",,Trigger)</f>
        <v>42705</v>
      </c>
      <c r="BB403" s="509">
        <f>_xll.qlInterestRateIndexMaturity(Currency&amp;"ibor"&amp;Tenor,BA403,Trigger)</f>
        <v>42795</v>
      </c>
      <c r="BC403" s="508">
        <f>_xll.qlIndexFixing($AC$5,AZ403,TRUE,_xll.ohTrigger(Trigger,Trigger3M))</f>
        <v>5.9924788923026995E-4</v>
      </c>
      <c r="BD403" s="508">
        <f>_xll.qlIndexFixing($BE$1,AZ403,TRUE,_xll.ohTrigger(Trigger,Trigger3M))</f>
        <v>8.4337828915881374E-4</v>
      </c>
    </row>
    <row r="404" spans="51:56" ht="11.25" customHeight="1" x14ac:dyDescent="0.25">
      <c r="AY404" s="507" t="s">
        <v>211</v>
      </c>
      <c r="AZ404" s="509">
        <f>_xll.qlInterestRateIndexFixingDate(Currency&amp;"ibor"&amp;Tenor,BA404,Trigger)</f>
        <v>42704</v>
      </c>
      <c r="BA404" s="509">
        <f>_xll.qlCalendarAdvance(Calendar,BA403,AY404,"f",,Trigger)</f>
        <v>42706</v>
      </c>
      <c r="BB404" s="509">
        <f>_xll.qlInterestRateIndexMaturity(Currency&amp;"ibor"&amp;Tenor,BA404,Trigger)</f>
        <v>42796</v>
      </c>
      <c r="BC404" s="508">
        <f>_xll.qlIndexFixing($AC$5,AZ404,TRUE,_xll.ohTrigger(Trigger,Trigger3M))</f>
        <v>6.0281379907412003E-4</v>
      </c>
      <c r="BD404" s="508">
        <f>_xll.qlIndexFixing($BE$1,AZ404,TRUE,_xll.ohTrigger(Trigger,Trigger3M))</f>
        <v>8.4685373505166694E-4</v>
      </c>
    </row>
    <row r="405" spans="51:56" ht="11.25" customHeight="1" x14ac:dyDescent="0.25">
      <c r="AY405" s="507" t="s">
        <v>211</v>
      </c>
      <c r="AZ405" s="509">
        <f>_xll.qlInterestRateIndexFixingDate(Currency&amp;"ibor"&amp;Tenor,BA405,Trigger)</f>
        <v>42705</v>
      </c>
      <c r="BA405" s="509">
        <f>_xll.qlCalendarAdvance(Calendar,BA404,AY405,"f",,Trigger)</f>
        <v>42709</v>
      </c>
      <c r="BB405" s="509">
        <f>_xll.qlInterestRateIndexMaturity(Currency&amp;"ibor"&amp;Tenor,BA405,Trigger)</f>
        <v>42800</v>
      </c>
      <c r="BC405" s="508">
        <f>_xll.qlIndexFixing($AC$5,AZ405,TRUE,_xll.ohTrigger(Trigger,Trigger3M))</f>
        <v>6.1446955822717475E-4</v>
      </c>
      <c r="BD405" s="508">
        <f>_xll.qlIndexFixing($BE$1,AZ405,TRUE,_xll.ohTrigger(Trigger,Trigger3M))</f>
        <v>8.5848839631163837E-4</v>
      </c>
    </row>
    <row r="406" spans="51:56" ht="11.25" customHeight="1" x14ac:dyDescent="0.25">
      <c r="AY406" s="507" t="s">
        <v>211</v>
      </c>
      <c r="AZ406" s="509">
        <f>_xll.qlInterestRateIndexFixingDate(Currency&amp;"ibor"&amp;Tenor,BA406,Trigger)</f>
        <v>42706</v>
      </c>
      <c r="BA406" s="509">
        <f>_xll.qlCalendarAdvance(Calendar,BA405,AY406,"f",,Trigger)</f>
        <v>42710</v>
      </c>
      <c r="BB406" s="509">
        <f>_xll.qlInterestRateIndexMaturity(Currency&amp;"ibor"&amp;Tenor,BA406,Trigger)</f>
        <v>42800</v>
      </c>
      <c r="BC406" s="508">
        <f>_xll.qlIndexFixing($AC$5,AZ406,TRUE,_xll.ohTrigger(Trigger,Trigger3M))</f>
        <v>6.1717922199910902E-4</v>
      </c>
      <c r="BD406" s="508">
        <f>_xll.qlIndexFixing($BE$1,AZ406,TRUE,_xll.ohTrigger(Trigger,Trigger3M))</f>
        <v>8.6132148714046508E-4</v>
      </c>
    </row>
    <row r="407" spans="51:56" ht="11.25" customHeight="1" x14ac:dyDescent="0.25">
      <c r="AY407" s="507" t="s">
        <v>211</v>
      </c>
      <c r="AZ407" s="509">
        <f>_xll.qlInterestRateIndexFixingDate(Currency&amp;"ibor"&amp;Tenor,BA407,Trigger)</f>
        <v>42709</v>
      </c>
      <c r="BA407" s="509">
        <f>_xll.qlCalendarAdvance(Calendar,BA406,AY407,"f",,Trigger)</f>
        <v>42711</v>
      </c>
      <c r="BB407" s="509">
        <f>_xll.qlInterestRateIndexMaturity(Currency&amp;"ibor"&amp;Tenor,BA407,Trigger)</f>
        <v>42801</v>
      </c>
      <c r="BC407" s="508">
        <f>_xll.qlIndexFixing($AC$5,AZ407,TRUE,_xll.ohTrigger(Trigger,Trigger3M))</f>
        <v>6.20796023754977E-4</v>
      </c>
      <c r="BD407" s="508">
        <f>_xll.qlIndexFixing($BE$1,AZ407,TRUE,_xll.ohTrigger(Trigger,Trigger3M))</f>
        <v>8.65086943058202E-4</v>
      </c>
    </row>
    <row r="408" spans="51:56" ht="11.25" customHeight="1" x14ac:dyDescent="0.25">
      <c r="AY408" s="507" t="s">
        <v>211</v>
      </c>
      <c r="AZ408" s="509">
        <f>_xll.qlInterestRateIndexFixingDate(Currency&amp;"ibor"&amp;Tenor,BA408,Trigger)</f>
        <v>42710</v>
      </c>
      <c r="BA408" s="509">
        <f>_xll.qlCalendarAdvance(Calendar,BA407,AY408,"f",,Trigger)</f>
        <v>42712</v>
      </c>
      <c r="BB408" s="509">
        <f>_xll.qlInterestRateIndexMaturity(Currency&amp;"ibor"&amp;Tenor,BA408,Trigger)</f>
        <v>42802</v>
      </c>
      <c r="BC408" s="508">
        <f>_xll.qlIndexFixing($AC$5,AZ408,TRUE,_xll.ohTrigger(Trigger,Trigger3M))</f>
        <v>6.2442300397513861E-4</v>
      </c>
      <c r="BD408" s="508">
        <f>_xll.qlIndexFixing($BE$1,AZ408,TRUE,_xll.ohTrigger(Trigger,Trigger3M))</f>
        <v>8.689146422229399E-4</v>
      </c>
    </row>
    <row r="409" spans="51:56" ht="11.25" customHeight="1" x14ac:dyDescent="0.25">
      <c r="AY409" s="507" t="s">
        <v>211</v>
      </c>
      <c r="AZ409" s="509">
        <f>_xll.qlInterestRateIndexFixingDate(Currency&amp;"ibor"&amp;Tenor,BA409,Trigger)</f>
        <v>42711</v>
      </c>
      <c r="BA409" s="509">
        <f>_xll.qlCalendarAdvance(Calendar,BA408,AY409,"f",,Trigger)</f>
        <v>42713</v>
      </c>
      <c r="BB409" s="509">
        <f>_xll.qlInterestRateIndexMaturity(Currency&amp;"ibor"&amp;Tenor,BA409,Trigger)</f>
        <v>42803</v>
      </c>
      <c r="BC409" s="508">
        <f>_xll.qlIndexFixing($AC$5,AZ409,TRUE,_xll.ohTrigger(Trigger,Trigger3M))</f>
        <v>6.2806016268801557E-4</v>
      </c>
      <c r="BD409" s="508">
        <f>_xll.qlIndexFixing($BE$1,AZ409,TRUE,_xll.ohTrigger(Trigger,Trigger3M))</f>
        <v>8.7280601557093718E-4</v>
      </c>
    </row>
    <row r="410" spans="51:56" ht="11.25" customHeight="1" x14ac:dyDescent="0.25">
      <c r="AY410" s="507" t="s">
        <v>211</v>
      </c>
      <c r="AZ410" s="509">
        <f>_xll.qlInterestRateIndexFixingDate(Currency&amp;"ibor"&amp;Tenor,BA410,Trigger)</f>
        <v>42712</v>
      </c>
      <c r="BA410" s="509">
        <f>_xll.qlCalendarAdvance(Calendar,BA409,AY410,"f",,Trigger)</f>
        <v>42716</v>
      </c>
      <c r="BB410" s="509">
        <f>_xll.qlInterestRateIndexMaturity(Currency&amp;"ibor"&amp;Tenor,BA410,Trigger)</f>
        <v>42807</v>
      </c>
      <c r="BC410" s="508">
        <f>_xll.qlIndexFixing($AC$5,AZ410,TRUE,_xll.ohTrigger(Trigger,Trigger3M))</f>
        <v>6.3970899496206348E-4</v>
      </c>
      <c r="BD410" s="508">
        <f>_xll.qlIndexFixing($BE$1,AZ410,TRUE,_xll.ohTrigger(Trigger,Trigger3M))</f>
        <v>8.8603651155818805E-4</v>
      </c>
    </row>
    <row r="411" spans="51:56" ht="11.25" customHeight="1" x14ac:dyDescent="0.25">
      <c r="AY411" s="507" t="s">
        <v>211</v>
      </c>
      <c r="AZ411" s="509">
        <f>_xll.qlInterestRateIndexFixingDate(Currency&amp;"ibor"&amp;Tenor,BA411,Trigger)</f>
        <v>42713</v>
      </c>
      <c r="BA411" s="509">
        <f>_xll.qlCalendarAdvance(Calendar,BA410,AY411,"f",,Trigger)</f>
        <v>42717</v>
      </c>
      <c r="BB411" s="509">
        <f>_xll.qlInterestRateIndexMaturity(Currency&amp;"ibor"&amp;Tenor,BA411,Trigger)</f>
        <v>42807</v>
      </c>
      <c r="BC411" s="508">
        <f>_xll.qlIndexFixing($AC$5,AZ411,TRUE,_xll.ohTrigger(Trigger,Trigger3M))</f>
        <v>6.4271058302267647E-4</v>
      </c>
      <c r="BD411" s="508">
        <f>_xll.qlIndexFixing($BE$1,AZ411,TRUE,_xll.ohTrigger(Trigger,Trigger3M))</f>
        <v>8.8903712738641616E-4</v>
      </c>
    </row>
    <row r="412" spans="51:56" ht="11.25" customHeight="1" x14ac:dyDescent="0.25">
      <c r="AY412" s="507" t="s">
        <v>211</v>
      </c>
      <c r="AZ412" s="509">
        <f>_xll.qlInterestRateIndexFixingDate(Currency&amp;"ibor"&amp;Tenor,BA412,Trigger)</f>
        <v>42716</v>
      </c>
      <c r="BA412" s="509">
        <f>_xll.qlCalendarAdvance(Calendar,BA411,AY412,"f",,Trigger)</f>
        <v>42718</v>
      </c>
      <c r="BB412" s="509">
        <f>_xll.qlInterestRateIndexMaturity(Currency&amp;"ibor"&amp;Tenor,BA412,Trigger)</f>
        <v>42808</v>
      </c>
      <c r="BC412" s="508">
        <f>_xll.qlIndexFixing($AC$5,AZ412,TRUE,_xll.ohTrigger(Trigger,Trigger3M))</f>
        <v>6.4639863461657399E-4</v>
      </c>
      <c r="BD412" s="508">
        <f>_xll.qlIndexFixing($BE$1,AZ412,TRUE,_xll.ohTrigger(Trigger,Trigger3M))</f>
        <v>8.9326859356209098E-4</v>
      </c>
    </row>
    <row r="413" spans="51:56" ht="11.25" customHeight="1" x14ac:dyDescent="0.25">
      <c r="AY413" s="507" t="s">
        <v>211</v>
      </c>
      <c r="AZ413" s="509">
        <f>_xll.qlInterestRateIndexFixingDate(Currency&amp;"ibor"&amp;Tenor,BA413,Trigger)</f>
        <v>42717</v>
      </c>
      <c r="BA413" s="509">
        <f>_xll.qlCalendarAdvance(Calendar,BA412,AY413,"f",,Trigger)</f>
        <v>42719</v>
      </c>
      <c r="BB413" s="509">
        <f>_xll.qlInterestRateIndexMaturity(Currency&amp;"ibor"&amp;Tenor,BA413,Trigger)</f>
        <v>42809</v>
      </c>
      <c r="BC413" s="508">
        <f>_xll.qlIndexFixing($AC$5,AZ413,TRUE,_xll.ohTrigger(Trigger,Trigger3M))</f>
        <v>6.5009686487105256E-4</v>
      </c>
      <c r="BD413" s="508">
        <f>_xll.qlIndexFixing($BE$1,AZ413,TRUE,_xll.ohTrigger(Trigger,Trigger3M))</f>
        <v>8.975724742601443E-4</v>
      </c>
    </row>
    <row r="414" spans="51:56" ht="11.25" customHeight="1" x14ac:dyDescent="0.25">
      <c r="AY414" s="507" t="s">
        <v>211</v>
      </c>
      <c r="AZ414" s="509">
        <f>_xll.qlInterestRateIndexFixingDate(Currency&amp;"ibor"&amp;Tenor,BA414,Trigger)</f>
        <v>42718</v>
      </c>
      <c r="BA414" s="509">
        <f>_xll.qlCalendarAdvance(Calendar,BA413,AY414,"f",,Trigger)</f>
        <v>42720</v>
      </c>
      <c r="BB414" s="509">
        <f>_xll.qlInterestRateIndexMaturity(Currency&amp;"ibor"&amp;Tenor,BA414,Trigger)</f>
        <v>42810</v>
      </c>
      <c r="BC414" s="508">
        <f>_xll.qlIndexFixing($AC$5,AZ414,TRUE,_xll.ohTrigger(Trigger,Trigger3M))</f>
        <v>6.5380527381364573E-4</v>
      </c>
      <c r="BD414" s="508">
        <f>_xll.qlIndexFixing($BE$1,AZ414,TRUE,_xll.ohTrigger(Trigger,Trigger3M))</f>
        <v>9.019502519942435E-4</v>
      </c>
    </row>
    <row r="415" spans="51:56" ht="11.25" customHeight="1" x14ac:dyDescent="0.25">
      <c r="AY415" s="507" t="s">
        <v>211</v>
      </c>
      <c r="AZ415" s="509">
        <f>_xll.qlInterestRateIndexFixingDate(Currency&amp;"ibor"&amp;Tenor,BA415,Trigger)</f>
        <v>42719</v>
      </c>
      <c r="BA415" s="509">
        <f>_xll.qlCalendarAdvance(Calendar,BA414,AY415,"f",,Trigger)</f>
        <v>42723</v>
      </c>
      <c r="BB415" s="509">
        <f>_xll.qlInterestRateIndexMaturity(Currency&amp;"ibor"&amp;Tenor,BA415,Trigger)</f>
        <v>42814</v>
      </c>
      <c r="BC415" s="508">
        <f>_xll.qlIndexFixing($AC$5,AZ415,TRUE,_xll.ohTrigger(Trigger,Trigger3M))</f>
        <v>6.6544170424327775E-4</v>
      </c>
      <c r="BD415" s="508">
        <f>_xll.qlIndexFixing($BE$1,AZ415,TRUE,_xll.ohTrigger(Trigger,Trigger3M))</f>
        <v>9.1700628266799811E-4</v>
      </c>
    </row>
    <row r="416" spans="51:56" ht="11.25" customHeight="1" x14ac:dyDescent="0.25">
      <c r="AY416" s="507" t="s">
        <v>211</v>
      </c>
      <c r="AZ416" s="509">
        <f>_xll.qlInterestRateIndexFixingDate(Currency&amp;"ibor"&amp;Tenor,BA416,Trigger)</f>
        <v>42720</v>
      </c>
      <c r="BA416" s="509">
        <f>_xll.qlCalendarAdvance(Calendar,BA415,AY416,"f",,Trigger)</f>
        <v>42724</v>
      </c>
      <c r="BB416" s="509">
        <f>_xll.qlInterestRateIndexMaturity(Currency&amp;"ibor"&amp;Tenor,BA416,Trigger)</f>
        <v>42814</v>
      </c>
      <c r="BC416" s="508">
        <f>_xll.qlIndexFixing($AC$5,AZ416,TRUE,_xll.ohTrigger(Trigger,Trigger3M))</f>
        <v>6.6874069703537486E-4</v>
      </c>
      <c r="BD416" s="508">
        <f>_xll.qlIndexFixing($BE$1,AZ416,TRUE,_xll.ohTrigger(Trigger,Trigger3M))</f>
        <v>9.2023024148613075E-4</v>
      </c>
    </row>
    <row r="417" spans="51:56" ht="11.25" customHeight="1" x14ac:dyDescent="0.25">
      <c r="AY417" s="507" t="s">
        <v>211</v>
      </c>
      <c r="AZ417" s="509">
        <f>_xll.qlInterestRateIndexFixingDate(Currency&amp;"ibor"&amp;Tenor,BA417,Trigger)</f>
        <v>42723</v>
      </c>
      <c r="BA417" s="509">
        <f>_xll.qlCalendarAdvance(Calendar,BA416,AY417,"f",,Trigger)</f>
        <v>42725</v>
      </c>
      <c r="BB417" s="509">
        <f>_xll.qlInterestRateIndexMaturity(Currency&amp;"ibor"&amp;Tenor,BA417,Trigger)</f>
        <v>42815</v>
      </c>
      <c r="BC417" s="508">
        <f>_xll.qlIndexFixing($AC$5,AZ417,TRUE,_xll.ohTrigger(Trigger,Trigger3M))</f>
        <v>6.7249999984753117E-4</v>
      </c>
      <c r="BD417" s="508">
        <f>_xll.qlIndexFixing($BE$1,AZ417,TRUE,_xll.ohTrigger(Trigger,Trigger3M))</f>
        <v>9.2500000003248317E-4</v>
      </c>
    </row>
    <row r="418" spans="51:56" ht="11.25" customHeight="1" x14ac:dyDescent="0.25">
      <c r="AY418" s="507" t="s">
        <v>211</v>
      </c>
      <c r="AZ418" s="509">
        <f>_xll.qlInterestRateIndexFixingDate(Currency&amp;"ibor"&amp;Tenor,BA418,Trigger)</f>
        <v>42724</v>
      </c>
      <c r="BA418" s="509">
        <f>_xll.qlCalendarAdvance(Calendar,BA417,AY418,"f",,Trigger)</f>
        <v>42726</v>
      </c>
      <c r="BB418" s="509">
        <f>_xll.qlInterestRateIndexMaturity(Currency&amp;"ibor"&amp;Tenor,BA418,Trigger)</f>
        <v>42816</v>
      </c>
      <c r="BC418" s="508">
        <f>_xll.qlIndexFixing($AC$5,AZ418,TRUE,_xll.ohTrigger(Trigger,Trigger3M))</f>
        <v>6.7540443267155581E-4</v>
      </c>
      <c r="BD418" s="508">
        <f>_xll.qlIndexFixing($BE$1,AZ418,TRUE,_xll.ohTrigger(Trigger,Trigger3M))</f>
        <v>9.2985228114628171E-4</v>
      </c>
    </row>
    <row r="419" spans="51:56" ht="11.25" customHeight="1" x14ac:dyDescent="0.25">
      <c r="AY419" s="507" t="s">
        <v>211</v>
      </c>
      <c r="AZ419" s="509">
        <f>_xll.qlInterestRateIndexFixingDate(Currency&amp;"ibor"&amp;Tenor,BA419,Trigger)</f>
        <v>42725</v>
      </c>
      <c r="BA419" s="509">
        <f>_xll.qlCalendarAdvance(Calendar,BA418,AY419,"f",,Trigger)</f>
        <v>42727</v>
      </c>
      <c r="BB419" s="509">
        <f>_xll.qlInterestRateIndexMaturity(Currency&amp;"ibor"&amp;Tenor,BA419,Trigger)</f>
        <v>42817</v>
      </c>
      <c r="BC419" s="508">
        <f>_xll.qlIndexFixing($AC$5,AZ419,TRUE,_xll.ohTrigger(Trigger,Trigger3M))</f>
        <v>6.7831515193894631E-4</v>
      </c>
      <c r="BD419" s="508">
        <f>_xll.qlIndexFixing($BE$1,AZ419,TRUE,_xll.ohTrigger(Trigger,Trigger3M))</f>
        <v>9.3478649203770914E-4</v>
      </c>
    </row>
    <row r="420" spans="51:56" ht="11.25" customHeight="1" x14ac:dyDescent="0.25">
      <c r="AY420" s="507" t="s">
        <v>211</v>
      </c>
      <c r="AZ420" s="509">
        <f>_xll.qlInterestRateIndexFixingDate(Currency&amp;"ibor"&amp;Tenor,BA420,Trigger)</f>
        <v>42726</v>
      </c>
      <c r="BA420" s="509">
        <f>_xll.qlCalendarAdvance(Calendar,BA419,AY420,"f",,Trigger)</f>
        <v>42731</v>
      </c>
      <c r="BB420" s="509">
        <f>_xll.qlInterestRateIndexMaturity(Currency&amp;"ibor"&amp;Tenor,BA420,Trigger)</f>
        <v>42821</v>
      </c>
      <c r="BC420" s="508">
        <f>_xll.qlIndexFixing($AC$5,AZ420,TRUE,_xll.ohTrigger(Trigger,Trigger3M))</f>
        <v>6.9002089371039688E-4</v>
      </c>
      <c r="BD420" s="508">
        <f>_xll.qlIndexFixing($BE$1,AZ420,TRUE,_xll.ohTrigger(Trigger,Trigger3M))</f>
        <v>9.5532201570058817E-4</v>
      </c>
    </row>
    <row r="421" spans="51:56" ht="11.25" customHeight="1" x14ac:dyDescent="0.25">
      <c r="AY421" s="507" t="s">
        <v>211</v>
      </c>
      <c r="AZ421" s="509">
        <f>_xll.qlInterestRateIndexFixingDate(Currency&amp;"ibor"&amp;Tenor,BA421,Trigger)</f>
        <v>42727</v>
      </c>
      <c r="BA421" s="509">
        <f>_xll.qlCalendarAdvance(Calendar,BA420,AY421,"f",,Trigger)</f>
        <v>42732</v>
      </c>
      <c r="BB421" s="509">
        <f>_xll.qlInterestRateIndexMaturity(Currency&amp;"ibor"&amp;Tenor,BA421,Trigger)</f>
        <v>42822</v>
      </c>
      <c r="BC421" s="508">
        <f>_xll.qlIndexFixing($AC$5,AZ421,TRUE,_xll.ohTrigger(Trigger,Trigger3M))</f>
        <v>6.9296304539712139E-4</v>
      </c>
      <c r="BD421" s="508">
        <f>_xll.qlIndexFixing($BE$1,AZ421,TRUE,_xll.ohTrigger(Trigger,Trigger3M))</f>
        <v>9.6065033663084165E-4</v>
      </c>
    </row>
    <row r="422" spans="51:56" ht="11.25" customHeight="1" x14ac:dyDescent="0.25">
      <c r="AY422" s="507" t="s">
        <v>211</v>
      </c>
      <c r="AZ422" s="509">
        <f>_xll.qlInterestRateIndexFixingDate(Currency&amp;"ibor"&amp;Tenor,BA422,Trigger)</f>
        <v>42731</v>
      </c>
      <c r="BA422" s="509">
        <f>_xll.qlCalendarAdvance(Calendar,BA421,AY422,"f",,Trigger)</f>
        <v>42733</v>
      </c>
      <c r="BB422" s="509">
        <f>_xll.qlInterestRateIndexMaturity(Currency&amp;"ibor"&amp;Tenor,BA422,Trigger)</f>
        <v>42823</v>
      </c>
      <c r="BC422" s="508">
        <f>_xll.qlIndexFixing($AC$5,AZ422,TRUE,_xll.ohTrigger(Trigger,Trigger3M))</f>
        <v>6.9591148360981236E-4</v>
      </c>
      <c r="BD422" s="508">
        <f>_xll.qlIndexFixing($BE$1,AZ422,TRUE,_xll.ohTrigger(Trigger,Trigger3M))</f>
        <v>9.6605431132790187E-4</v>
      </c>
    </row>
    <row r="423" spans="51:56" ht="11.25" customHeight="1" x14ac:dyDescent="0.25">
      <c r="AY423" s="507" t="s">
        <v>211</v>
      </c>
      <c r="AZ423" s="509">
        <f>_xll.qlInterestRateIndexFixingDate(Currency&amp;"ibor"&amp;Tenor,BA423,Trigger)</f>
        <v>42732</v>
      </c>
      <c r="BA423" s="509">
        <f>_xll.qlCalendarAdvance(Calendar,BA422,AY423,"f",,Trigger)</f>
        <v>42734</v>
      </c>
      <c r="BB423" s="509">
        <f>_xll.qlInterestRateIndexMaturity(Currency&amp;"ibor"&amp;Tenor,BA423,Trigger)</f>
        <v>42825</v>
      </c>
      <c r="BC423" s="508">
        <f>_xll.qlIndexFixing($AC$5,AZ423,TRUE,_xll.ohTrigger(Trigger,Trigger3M))</f>
        <v>7.0120611079516797E-4</v>
      </c>
      <c r="BD423" s="508">
        <f>_xll.qlIndexFixing($BE$1,AZ423,TRUE,_xll.ohTrigger(Trigger,Trigger3M))</f>
        <v>9.7343565641666639E-4</v>
      </c>
    </row>
    <row r="424" spans="51:56" ht="11.25" customHeight="1" x14ac:dyDescent="0.25">
      <c r="AY424" s="507" t="s">
        <v>211</v>
      </c>
      <c r="AZ424" s="509">
        <f>_xll.qlInterestRateIndexFixingDate(Currency&amp;"ibor"&amp;Tenor,BA424,Trigger)</f>
        <v>42733</v>
      </c>
      <c r="BA424" s="509">
        <f>_xll.qlCalendarAdvance(Calendar,BA423,AY424,"f",,Trigger)</f>
        <v>42737</v>
      </c>
      <c r="BB424" s="509">
        <f>_xll.qlInterestRateIndexMaturity(Currency&amp;"ibor"&amp;Tenor,BA424,Trigger)</f>
        <v>42828</v>
      </c>
      <c r="BC424" s="508">
        <f>_xll.qlIndexFixing($AC$5,AZ424,TRUE,_xll.ohTrigger(Trigger,Trigger3M))</f>
        <v>7.1005416082320664E-4</v>
      </c>
      <c r="BD424" s="508">
        <f>_xll.qlIndexFixing($BE$1,AZ424,TRUE,_xll.ohTrigger(Trigger,Trigger3M))</f>
        <v>8.5625978906563906E-4</v>
      </c>
    </row>
    <row r="425" spans="51:56" ht="11.25" customHeight="1" x14ac:dyDescent="0.25">
      <c r="AY425" s="507" t="s">
        <v>211</v>
      </c>
      <c r="AZ425" s="509">
        <f>_xll.qlInterestRateIndexFixingDate(Currency&amp;"ibor"&amp;Tenor,BA425,Trigger)</f>
        <v>42734</v>
      </c>
      <c r="BA425" s="509">
        <f>_xll.qlCalendarAdvance(Calendar,BA424,AY425,"f",,Trigger)</f>
        <v>42738</v>
      </c>
      <c r="BB425" s="509">
        <f>_xll.qlInterestRateIndexMaturity(Currency&amp;"ibor"&amp;Tenor,BA425,Trigger)</f>
        <v>42828</v>
      </c>
      <c r="BC425" s="508">
        <f>_xll.qlIndexFixing($AC$5,AZ425,TRUE,_xll.ohTrigger(Trigger,Trigger3M))</f>
        <v>7.1074797304149229E-4</v>
      </c>
      <c r="BD425" s="508">
        <f>_xll.qlIndexFixing($BE$1,AZ425,TRUE,_xll.ohTrigger(Trigger,Trigger3M))</f>
        <v>8.5853731817220336E-4</v>
      </c>
    </row>
    <row r="426" spans="51:56" ht="11.25" customHeight="1" x14ac:dyDescent="0.25">
      <c r="AY426" s="507" t="s">
        <v>211</v>
      </c>
      <c r="AZ426" s="509">
        <f>_xll.qlInterestRateIndexFixingDate(Currency&amp;"ibor"&amp;Tenor,BA426,Trigger)</f>
        <v>42737</v>
      </c>
      <c r="BA426" s="509">
        <f>_xll.qlCalendarAdvance(Calendar,BA425,AY426,"f",,Trigger)</f>
        <v>42739</v>
      </c>
      <c r="BB426" s="509">
        <f>_xll.qlInterestRateIndexMaturity(Currency&amp;"ibor"&amp;Tenor,BA426,Trigger)</f>
        <v>42829</v>
      </c>
      <c r="BC426" s="508">
        <f>_xll.qlIndexFixing($AC$5,AZ426,TRUE,_xll.ohTrigger(Trigger,Trigger3M))</f>
        <v>7.1373413069952818E-4</v>
      </c>
      <c r="BD426" s="508">
        <f>_xll.qlIndexFixing($BE$1,AZ426,TRUE,_xll.ohTrigger(Trigger,Trigger3M))</f>
        <v>8.643721142540528E-4</v>
      </c>
    </row>
    <row r="427" spans="51:56" ht="11.25" customHeight="1" x14ac:dyDescent="0.25">
      <c r="AY427" s="507" t="s">
        <v>211</v>
      </c>
      <c r="AZ427" s="509">
        <f>_xll.qlInterestRateIndexFixingDate(Currency&amp;"ibor"&amp;Tenor,BA427,Trigger)</f>
        <v>42738</v>
      </c>
      <c r="BA427" s="509">
        <f>_xll.qlCalendarAdvance(Calendar,BA426,AY427,"f",,Trigger)</f>
        <v>42740</v>
      </c>
      <c r="BB427" s="509">
        <f>_xll.qlInterestRateIndexMaturity(Currency&amp;"ibor"&amp;Tenor,BA427,Trigger)</f>
        <v>42830</v>
      </c>
      <c r="BC427" s="508">
        <f>_xll.qlIndexFixing($AC$5,AZ427,TRUE,_xll.ohTrigger(Trigger,Trigger3M))</f>
        <v>7.1672657498123016E-4</v>
      </c>
      <c r="BD427" s="508">
        <f>_xll.qlIndexFixing($BE$1,AZ427,TRUE,_xll.ohTrigger(Trigger,Trigger3M))</f>
        <v>8.7027484668755761E-4</v>
      </c>
    </row>
    <row r="428" spans="51:56" ht="11.25" customHeight="1" x14ac:dyDescent="0.25">
      <c r="AY428" s="507" t="s">
        <v>211</v>
      </c>
      <c r="AZ428" s="509">
        <f>_xll.qlInterestRateIndexFixingDate(Currency&amp;"ibor"&amp;Tenor,BA428,Trigger)</f>
        <v>42739</v>
      </c>
      <c r="BA428" s="509">
        <f>_xll.qlCalendarAdvance(Calendar,BA427,AY428,"f",,Trigger)</f>
        <v>42741</v>
      </c>
      <c r="BB428" s="509">
        <f>_xll.qlInterestRateIndexMaturity(Currency&amp;"ibor"&amp;Tenor,BA428,Trigger)</f>
        <v>42831</v>
      </c>
      <c r="BC428" s="508">
        <f>_xll.qlIndexFixing($AC$5,AZ428,TRUE,_xll.ohTrigger(Trigger,Trigger3M))</f>
        <v>7.1972530590080908E-4</v>
      </c>
      <c r="BD428" s="508">
        <f>_xll.qlIndexFixing($BE$1,AZ428,TRUE,_xll.ohTrigger(Trigger,Trigger3M))</f>
        <v>8.762443787881935E-4</v>
      </c>
    </row>
    <row r="429" spans="51:56" ht="11.25" customHeight="1" x14ac:dyDescent="0.25">
      <c r="AY429" s="507" t="s">
        <v>211</v>
      </c>
      <c r="AZ429" s="509">
        <f>_xll.qlInterestRateIndexFixingDate(Currency&amp;"ibor"&amp;Tenor,BA429,Trigger)</f>
        <v>42740</v>
      </c>
      <c r="BA429" s="509">
        <f>_xll.qlCalendarAdvance(Calendar,BA428,AY429,"f",,Trigger)</f>
        <v>42744</v>
      </c>
      <c r="BB429" s="509">
        <f>_xll.qlInterestRateIndexMaturity(Currency&amp;"ibor"&amp;Tenor,BA429,Trigger)</f>
        <v>42835</v>
      </c>
      <c r="BC429" s="508">
        <f>_xll.qlIndexFixing($AC$5,AZ429,TRUE,_xll.ohTrigger(Trigger,Trigger3M))</f>
        <v>7.3091722577532702E-4</v>
      </c>
      <c r="BD429" s="508">
        <f>_xll.qlIndexFixing($BE$1,AZ429,TRUE,_xll.ohTrigger(Trigger,Trigger3M))</f>
        <v>8.9821394652012847E-4</v>
      </c>
    </row>
    <row r="430" spans="51:56" ht="11.25" customHeight="1" x14ac:dyDescent="0.25">
      <c r="AY430" s="507" t="s">
        <v>211</v>
      </c>
      <c r="AZ430" s="509">
        <f>_xll.qlInterestRateIndexFixingDate(Currency&amp;"ibor"&amp;Tenor,BA430,Trigger)</f>
        <v>42741</v>
      </c>
      <c r="BA430" s="509">
        <f>_xll.qlCalendarAdvance(Calendar,BA429,AY430,"f",,Trigger)</f>
        <v>42745</v>
      </c>
      <c r="BB430" s="509">
        <f>_xll.qlInterestRateIndexMaturity(Currency&amp;"ibor"&amp;Tenor,BA430,Trigger)</f>
        <v>42835</v>
      </c>
      <c r="BC430" s="508">
        <f>_xll.qlIndexFixing($AC$5,AZ430,TRUE,_xll.ohTrigger(Trigger,Trigger3M))</f>
        <v>7.3178309623500581E-4</v>
      </c>
      <c r="BD430" s="508">
        <f>_xll.qlIndexFixing($BE$1,AZ430,TRUE,_xll.ohTrigger(Trigger,Trigger3M))</f>
        <v>9.0076746774325755E-4</v>
      </c>
    </row>
    <row r="431" spans="51:56" ht="11.25" customHeight="1" x14ac:dyDescent="0.25">
      <c r="AY431" s="507" t="s">
        <v>211</v>
      </c>
      <c r="AZ431" s="509">
        <f>_xll.qlInterestRateIndexFixingDate(Currency&amp;"ibor"&amp;Tenor,BA431,Trigger)</f>
        <v>42744</v>
      </c>
      <c r="BA431" s="509">
        <f>_xll.qlCalendarAdvance(Calendar,BA430,AY431,"f",,Trigger)</f>
        <v>42746</v>
      </c>
      <c r="BB431" s="509">
        <f>_xll.qlInterestRateIndexMaturity(Currency&amp;"ibor"&amp;Tenor,BA431,Trigger)</f>
        <v>42836</v>
      </c>
      <c r="BC431" s="508">
        <f>_xll.qlIndexFixing($AC$5,AZ431,TRUE,_xll.ohTrigger(Trigger,Trigger3M))</f>
        <v>7.3481326055357954E-4</v>
      </c>
      <c r="BD431" s="508">
        <f>_xll.qlIndexFixing($BE$1,AZ431,TRUE,_xll.ohTrigger(Trigger,Trigger3M))</f>
        <v>9.0705364547716272E-4</v>
      </c>
    </row>
    <row r="432" spans="51:56" ht="11.25" customHeight="1" x14ac:dyDescent="0.25">
      <c r="AY432" s="507" t="s">
        <v>211</v>
      </c>
      <c r="AZ432" s="509">
        <f>_xll.qlInterestRateIndexFixingDate(Currency&amp;"ibor"&amp;Tenor,BA432,Trigger)</f>
        <v>42745</v>
      </c>
      <c r="BA432" s="509">
        <f>_xll.qlCalendarAdvance(Calendar,BA431,AY432,"f",,Trigger)</f>
        <v>42747</v>
      </c>
      <c r="BB432" s="509">
        <f>_xll.qlInterestRateIndexMaturity(Currency&amp;"ibor"&amp;Tenor,BA432,Trigger)</f>
        <v>42837</v>
      </c>
      <c r="BC432" s="508">
        <f>_xll.qlIndexFixing($AC$5,AZ432,TRUE,_xll.ohTrigger(Trigger,Trigger3M))</f>
        <v>7.3784971159529533E-4</v>
      </c>
      <c r="BD432" s="508">
        <f>_xll.qlIndexFixing($BE$1,AZ432,TRUE,_xll.ohTrigger(Trigger,Trigger3M))</f>
        <v>9.133996213002149E-4</v>
      </c>
    </row>
    <row r="433" spans="51:56" ht="11.25" customHeight="1" x14ac:dyDescent="0.25">
      <c r="AY433" s="507" t="s">
        <v>211</v>
      </c>
      <c r="AZ433" s="509">
        <f>_xll.qlInterestRateIndexFixingDate(Currency&amp;"ibor"&amp;Tenor,BA433,Trigger)</f>
        <v>42746</v>
      </c>
      <c r="BA433" s="509">
        <f>_xll.qlCalendarAdvance(Calendar,BA432,AY433,"f",,Trigger)</f>
        <v>42748</v>
      </c>
      <c r="BB433" s="509">
        <f>_xll.qlInterestRateIndexMaturity(Currency&amp;"ibor"&amp;Tenor,BA433,Trigger)</f>
        <v>42838</v>
      </c>
      <c r="BC433" s="508">
        <f>_xll.qlIndexFixing($AC$5,AZ433,TRUE,_xll.ohTrigger(Trigger,Trigger3M))</f>
        <v>7.4089244937347587E-4</v>
      </c>
      <c r="BD433" s="508">
        <f>_xll.qlIndexFixing($BE$1,AZ433,TRUE,_xll.ohTrigger(Trigger,Trigger3M))</f>
        <v>9.1980419803938673E-4</v>
      </c>
    </row>
    <row r="434" spans="51:56" ht="11.25" customHeight="1" x14ac:dyDescent="0.25">
      <c r="AY434" s="507" t="s">
        <v>211</v>
      </c>
      <c r="AZ434" s="509">
        <f>_xll.qlInterestRateIndexFixingDate(Currency&amp;"ibor"&amp;Tenor,BA434,Trigger)</f>
        <v>42747</v>
      </c>
      <c r="BA434" s="509">
        <f>_xll.qlCalendarAdvance(Calendar,BA433,AY434,"f",,Trigger)</f>
        <v>42751</v>
      </c>
      <c r="BB434" s="509">
        <f>_xll.qlInterestRateIndexMaturity(Currency&amp;"ibor"&amp;Tenor,BA434,Trigger)</f>
        <v>42843</v>
      </c>
      <c r="BC434" s="508">
        <f>_xll.qlIndexFixing($AC$5,AZ434,TRUE,_xll.ohTrigger(Trigger,Trigger3M))</f>
        <v>7.5408199141328066E-4</v>
      </c>
      <c r="BD434" s="508">
        <f>_xll.qlIndexFixing($BE$1,AZ434,TRUE,_xll.ohTrigger(Trigger,Trigger3M))</f>
        <v>9.4696733070966652E-4</v>
      </c>
    </row>
    <row r="435" spans="51:56" ht="11.25" customHeight="1" x14ac:dyDescent="0.25">
      <c r="AY435" s="507" t="s">
        <v>211</v>
      </c>
      <c r="AZ435" s="509">
        <f>_xll.qlInterestRateIndexFixingDate(Currency&amp;"ibor"&amp;Tenor,BA435,Trigger)</f>
        <v>42748</v>
      </c>
      <c r="BA435" s="509">
        <f>_xll.qlCalendarAdvance(Calendar,BA434,AY435,"f",,Trigger)</f>
        <v>42752</v>
      </c>
      <c r="BB435" s="509">
        <f>_xll.qlInterestRateIndexMaturity(Currency&amp;"ibor"&amp;Tenor,BA435,Trigger)</f>
        <v>42843</v>
      </c>
      <c r="BC435" s="508">
        <f>_xll.qlIndexFixing($AC$5,AZ435,TRUE,_xll.ohTrigger(Trigger,Trigger3M))</f>
        <v>7.5513378773544465E-4</v>
      </c>
      <c r="BD435" s="508">
        <f>_xll.qlIndexFixing($BE$1,AZ435,TRUE,_xll.ohTrigger(Trigger,Trigger3M))</f>
        <v>9.4980195181716643E-4</v>
      </c>
    </row>
    <row r="436" spans="51:56" ht="11.25" customHeight="1" x14ac:dyDescent="0.25">
      <c r="AY436" s="507" t="s">
        <v>211</v>
      </c>
      <c r="AZ436" s="509">
        <f>_xll.qlInterestRateIndexFixingDate(Currency&amp;"ibor"&amp;Tenor,BA436,Trigger)</f>
        <v>42751</v>
      </c>
      <c r="BA436" s="509">
        <f>_xll.qlCalendarAdvance(Calendar,BA435,AY436,"f",,Trigger)</f>
        <v>42753</v>
      </c>
      <c r="BB436" s="509">
        <f>_xll.qlInterestRateIndexMaturity(Currency&amp;"ibor"&amp;Tenor,BA436,Trigger)</f>
        <v>42843</v>
      </c>
      <c r="BC436" s="508">
        <f>_xll.qlIndexFixing($AC$5,AZ436,TRUE,_xll.ohTrigger(Trigger,Trigger3M))</f>
        <v>7.5620043982471685E-4</v>
      </c>
      <c r="BD436" s="508">
        <f>_xll.qlIndexFixing($BE$1,AZ436,TRUE,_xll.ohTrigger(Trigger,Trigger3M))</f>
        <v>9.5266358921541894E-4</v>
      </c>
    </row>
    <row r="437" spans="51:56" ht="11.25" customHeight="1" x14ac:dyDescent="0.25">
      <c r="AY437" s="507" t="s">
        <v>211</v>
      </c>
      <c r="AZ437" s="509">
        <f>_xll.qlInterestRateIndexFixingDate(Currency&amp;"ibor"&amp;Tenor,BA437,Trigger)</f>
        <v>42752</v>
      </c>
      <c r="BA437" s="509">
        <f>_xll.qlCalendarAdvance(Calendar,BA436,AY437,"f",,Trigger)</f>
        <v>42754</v>
      </c>
      <c r="BB437" s="509">
        <f>_xll.qlInterestRateIndexMaturity(Currency&amp;"ibor"&amp;Tenor,BA437,Trigger)</f>
        <v>42844</v>
      </c>
      <c r="BC437" s="508">
        <f>_xll.qlIndexFixing($AC$5,AZ437,TRUE,_xll.ohTrigger(Trigger,Trigger3M))</f>
        <v>7.5928089832810741E-4</v>
      </c>
      <c r="BD437" s="508">
        <f>_xll.qlIndexFixing($BE$1,AZ437,TRUE,_xll.ohTrigger(Trigger,Trigger3M))</f>
        <v>9.5939414669121703E-4</v>
      </c>
    </row>
    <row r="438" spans="51:56" ht="11.25" customHeight="1" x14ac:dyDescent="0.25">
      <c r="AY438" s="507" t="s">
        <v>211</v>
      </c>
      <c r="AZ438" s="509">
        <f>_xll.qlInterestRateIndexFixingDate(Currency&amp;"ibor"&amp;Tenor,BA438,Trigger)</f>
        <v>42753</v>
      </c>
      <c r="BA438" s="509">
        <f>_xll.qlCalendarAdvance(Calendar,BA437,AY438,"f",,Trigger)</f>
        <v>42755</v>
      </c>
      <c r="BB438" s="509">
        <f>_xll.qlInterestRateIndexMaturity(Currency&amp;"ibor"&amp;Tenor,BA438,Trigger)</f>
        <v>42845</v>
      </c>
      <c r="BC438" s="508">
        <f>_xll.qlIndexFixing($AC$5,AZ438,TRUE,_xll.ohTrigger(Trigger,Trigger3M))</f>
        <v>7.6236764366832688E-4</v>
      </c>
      <c r="BD438" s="508">
        <f>_xll.qlIndexFixing($BE$1,AZ438,TRUE,_xll.ohTrigger(Trigger,Trigger3M))</f>
        <v>9.6617468282200747E-4</v>
      </c>
    </row>
    <row r="439" spans="51:56" ht="11.25" customHeight="1" x14ac:dyDescent="0.25">
      <c r="AY439" s="507" t="s">
        <v>211</v>
      </c>
      <c r="AZ439" s="509">
        <f>_xll.qlInterestRateIndexFixingDate(Currency&amp;"ibor"&amp;Tenor,BA439,Trigger)</f>
        <v>42754</v>
      </c>
      <c r="BA439" s="509">
        <f>_xll.qlCalendarAdvance(Calendar,BA438,AY439,"f",,Trigger)</f>
        <v>42758</v>
      </c>
      <c r="BB439" s="509">
        <f>_xll.qlInterestRateIndexMaturity(Currency&amp;"ibor"&amp;Tenor,BA439,Trigger)</f>
        <v>42849</v>
      </c>
      <c r="BC439" s="508">
        <f>_xll.qlIndexFixing($AC$5,AZ439,TRUE,_xll.ohTrigger(Trigger,Trigger3M))</f>
        <v>7.7355735480737924E-4</v>
      </c>
      <c r="BD439" s="508">
        <f>_xll.qlIndexFixing($BE$1,AZ439,TRUE,_xll.ohTrigger(Trigger,Trigger3M))</f>
        <v>9.9068893159356074E-4</v>
      </c>
    </row>
    <row r="440" spans="51:56" ht="11.25" customHeight="1" x14ac:dyDescent="0.25">
      <c r="AY440" s="507" t="s">
        <v>211</v>
      </c>
      <c r="AZ440" s="509">
        <f>_xll.qlInterestRateIndexFixingDate(Currency&amp;"ibor"&amp;Tenor,BA440,Trigger)</f>
        <v>42755</v>
      </c>
      <c r="BA440" s="509">
        <f>_xll.qlCalendarAdvance(Calendar,BA439,AY440,"f",,Trigger)</f>
        <v>42759</v>
      </c>
      <c r="BB440" s="509">
        <f>_xll.qlInterestRateIndexMaturity(Currency&amp;"ibor"&amp;Tenor,BA440,Trigger)</f>
        <v>42849</v>
      </c>
      <c r="BC440" s="508">
        <f>_xll.qlIndexFixing($AC$5,AZ440,TRUE,_xll.ohTrigger(Trigger,Trigger3M))</f>
        <v>7.7477749370391535E-4</v>
      </c>
      <c r="BD440" s="508">
        <f>_xll.qlIndexFixing($BE$1,AZ440,TRUE,_xll.ohTrigger(Trigger,Trigger3M))</f>
        <v>9.9377115766596802E-4</v>
      </c>
    </row>
    <row r="441" spans="51:56" ht="11.25" customHeight="1" x14ac:dyDescent="0.25">
      <c r="AY441" s="507" t="s">
        <v>211</v>
      </c>
      <c r="AZ441" s="509">
        <f>_xll.qlInterestRateIndexFixingDate(Currency&amp;"ibor"&amp;Tenor,BA441,Trigger)</f>
        <v>42758</v>
      </c>
      <c r="BA441" s="509">
        <f>_xll.qlCalendarAdvance(Calendar,BA440,AY441,"f",,Trigger)</f>
        <v>42760</v>
      </c>
      <c r="BB441" s="509">
        <f>_xll.qlInterestRateIndexMaturity(Currency&amp;"ibor"&amp;Tenor,BA441,Trigger)</f>
        <v>42850</v>
      </c>
      <c r="BC441" s="508">
        <f>_xll.qlIndexFixing($AC$5,AZ441,TRUE,_xll.ohTrigger(Trigger,Trigger3M))</f>
        <v>7.7789567345387667E-4</v>
      </c>
      <c r="BD441" s="508">
        <f>_xll.qlIndexFixing($BE$1,AZ441,TRUE,_xll.ohTrigger(Trigger,Trigger3M))</f>
        <v>1.0007824192541648E-3</v>
      </c>
    </row>
    <row r="442" spans="51:56" ht="11.25" customHeight="1" x14ac:dyDescent="0.25">
      <c r="AY442" s="507" t="s">
        <v>211</v>
      </c>
      <c r="AZ442" s="509">
        <f>_xll.qlInterestRateIndexFixingDate(Currency&amp;"ibor"&amp;Tenor,BA442,Trigger)</f>
        <v>42759</v>
      </c>
      <c r="BA442" s="509">
        <f>_xll.qlCalendarAdvance(Calendar,BA441,AY442,"f",,Trigger)</f>
        <v>42761</v>
      </c>
      <c r="BB442" s="509">
        <f>_xll.qlInterestRateIndexMaturity(Currency&amp;"ibor"&amp;Tenor,BA442,Trigger)</f>
        <v>42851</v>
      </c>
      <c r="BC442" s="508">
        <f>_xll.qlIndexFixing($AC$5,AZ442,TRUE,_xll.ohTrigger(Trigger,Trigger3M))</f>
        <v>7.8102014012948473E-4</v>
      </c>
      <c r="BD442" s="508">
        <f>_xll.qlIndexFixing($BE$1,AZ442,TRUE,_xll.ohTrigger(Trigger,Trigger3M))</f>
        <v>1.0078359318503871E-3</v>
      </c>
    </row>
    <row r="443" spans="51:56" ht="11.25" customHeight="1" x14ac:dyDescent="0.25">
      <c r="AY443" s="507" t="s">
        <v>211</v>
      </c>
      <c r="AZ443" s="509">
        <f>_xll.qlInterestRateIndexFixingDate(Currency&amp;"ibor"&amp;Tenor,BA443,Trigger)</f>
        <v>42760</v>
      </c>
      <c r="BA443" s="509">
        <f>_xll.qlCalendarAdvance(Calendar,BA442,AY443,"f",,Trigger)</f>
        <v>42762</v>
      </c>
      <c r="BB443" s="509">
        <f>_xll.qlInterestRateIndexMaturity(Currency&amp;"ibor"&amp;Tenor,BA443,Trigger)</f>
        <v>42852</v>
      </c>
      <c r="BC443" s="508">
        <f>_xll.qlIndexFixing($AC$5,AZ443,TRUE,_xll.ohTrigger(Trigger,Trigger3M))</f>
        <v>7.8415089374495039E-4</v>
      </c>
      <c r="BD443" s="508">
        <f>_xll.qlIndexFixing($BE$1,AZ443,TRUE,_xll.ohTrigger(Trigger,Trigger3M))</f>
        <v>1.0149303772584162E-3</v>
      </c>
    </row>
    <row r="444" spans="51:56" ht="11.25" customHeight="1" x14ac:dyDescent="0.25">
      <c r="AY444" s="507" t="s">
        <v>211</v>
      </c>
      <c r="AZ444" s="509">
        <f>_xll.qlInterestRateIndexFixingDate(Currency&amp;"ibor"&amp;Tenor,BA444,Trigger)</f>
        <v>42761</v>
      </c>
      <c r="BA444" s="509">
        <f>_xll.qlCalendarAdvance(Calendar,BA443,AY444,"f",,Trigger)</f>
        <v>42765</v>
      </c>
      <c r="BB444" s="509">
        <f>_xll.qlInterestRateIndexMaturity(Currency&amp;"ibor"&amp;Tenor,BA444,Trigger)</f>
        <v>42853</v>
      </c>
      <c r="BC444" s="508">
        <f>_xll.qlIndexFixing($AC$5,AZ444,TRUE,_xll.ohTrigger(Trigger,Trigger3M))</f>
        <v>7.8999975357702489E-4</v>
      </c>
      <c r="BD444" s="508">
        <f>_xll.qlIndexFixing($BE$1,AZ444,TRUE,_xll.ohTrigger(Trigger,Trigger3M))</f>
        <v>1.0285878670774301E-3</v>
      </c>
    </row>
    <row r="445" spans="51:56" ht="11.25" customHeight="1" x14ac:dyDescent="0.25">
      <c r="AY445" s="507" t="s">
        <v>211</v>
      </c>
      <c r="AZ445" s="509">
        <f>_xll.qlInterestRateIndexFixingDate(Currency&amp;"ibor"&amp;Tenor,BA445,Trigger)</f>
        <v>42762</v>
      </c>
      <c r="BA445" s="509">
        <f>_xll.qlCalendarAdvance(Calendar,BA444,AY445,"f",,Trigger)</f>
        <v>42766</v>
      </c>
      <c r="BB445" s="509">
        <f>_xll.qlInterestRateIndexMaturity(Currency&amp;"ibor"&amp;Tenor,BA445,Trigger)</f>
        <v>42853</v>
      </c>
      <c r="BC445" s="508">
        <f>_xll.qlIndexFixing($AC$5,AZ445,TRUE,_xll.ohTrigger(Trigger,Trigger3M))</f>
        <v>7.9138920250767977E-4</v>
      </c>
      <c r="BD445" s="508">
        <f>_xll.qlIndexFixing($BE$1,AZ445,TRUE,_xll.ohTrigger(Trigger,Trigger3M))</f>
        <v>1.0318892706706606E-3</v>
      </c>
    </row>
    <row r="446" spans="51:56" ht="11.25" customHeight="1" x14ac:dyDescent="0.25">
      <c r="AY446" s="507" t="s">
        <v>211</v>
      </c>
      <c r="AZ446" s="509">
        <f>_xll.qlInterestRateIndexFixingDate(Currency&amp;"ibor"&amp;Tenor,BA446,Trigger)</f>
        <v>42765</v>
      </c>
      <c r="BA446" s="509">
        <f>_xll.qlCalendarAdvance(Calendar,BA445,AY446,"f",,Trigger)</f>
        <v>42767</v>
      </c>
      <c r="BB446" s="509">
        <f>_xll.qlInterestRateIndexMaturity(Currency&amp;"ibor"&amp;Tenor,BA446,Trigger)</f>
        <v>42857</v>
      </c>
      <c r="BC446" s="508">
        <f>_xll.qlIndexFixing($AC$5,AZ446,TRUE,_xll.ohTrigger(Trigger,Trigger3M))</f>
        <v>7.9989896645038527E-4</v>
      </c>
      <c r="BD446" s="508">
        <f>_xll.qlIndexFixing($BE$1,AZ446,TRUE,_xll.ohTrigger(Trigger,Trigger3M))</f>
        <v>1.0509698541651957E-3</v>
      </c>
    </row>
    <row r="447" spans="51:56" ht="11.25" customHeight="1" x14ac:dyDescent="0.25">
      <c r="AY447" s="507" t="s">
        <v>211</v>
      </c>
      <c r="AZ447" s="509">
        <f>_xll.qlInterestRateIndexFixingDate(Currency&amp;"ibor"&amp;Tenor,BA447,Trigger)</f>
        <v>42766</v>
      </c>
      <c r="BA447" s="509">
        <f>_xll.qlCalendarAdvance(Calendar,BA446,AY447,"f",,Trigger)</f>
        <v>42768</v>
      </c>
      <c r="BB447" s="509">
        <f>_xll.qlInterestRateIndexMaturity(Currency&amp;"ibor"&amp;Tenor,BA447,Trigger)</f>
        <v>42857</v>
      </c>
      <c r="BC447" s="508">
        <f>_xll.qlIndexFixing($AC$5,AZ447,TRUE,_xll.ohTrigger(Trigger,Trigger3M))</f>
        <v>8.0135111374747656E-4</v>
      </c>
      <c r="BD447" s="508">
        <f>_xll.qlIndexFixing($BE$1,AZ447,TRUE,_xll.ohTrigger(Trigger,Trigger3M))</f>
        <v>1.0543502169232351E-3</v>
      </c>
    </row>
    <row r="448" spans="51:56" ht="11.25" customHeight="1" x14ac:dyDescent="0.25">
      <c r="AY448" s="507" t="s">
        <v>211</v>
      </c>
      <c r="AZ448" s="509">
        <f>_xll.qlInterestRateIndexFixingDate(Currency&amp;"ibor"&amp;Tenor,BA448,Trigger)</f>
        <v>42767</v>
      </c>
      <c r="BA448" s="509">
        <f>_xll.qlCalendarAdvance(Calendar,BA447,AY448,"f",,Trigger)</f>
        <v>42769</v>
      </c>
      <c r="BB448" s="509">
        <f>_xll.qlInterestRateIndexMaturity(Currency&amp;"ibor"&amp;Tenor,BA448,Trigger)</f>
        <v>42858</v>
      </c>
      <c r="BC448" s="508">
        <f>_xll.qlIndexFixing($AC$5,AZ448,TRUE,_xll.ohTrigger(Trigger,Trigger3M))</f>
        <v>8.045465574018758E-4</v>
      </c>
      <c r="BD448" s="508">
        <f>_xll.qlIndexFixing($BE$1,AZ448,TRUE,_xll.ohTrigger(Trigger,Trigger3M))</f>
        <v>1.061693736369702E-3</v>
      </c>
    </row>
    <row r="449" spans="51:56" ht="11.25" customHeight="1" x14ac:dyDescent="0.25">
      <c r="AY449" s="507" t="s">
        <v>211</v>
      </c>
      <c r="AZ449" s="509">
        <f>_xll.qlInterestRateIndexFixingDate(Currency&amp;"ibor"&amp;Tenor,BA449,Trigger)</f>
        <v>42768</v>
      </c>
      <c r="BA449" s="509">
        <f>_xll.qlCalendarAdvance(Calendar,BA448,AY449,"f",,Trigger)</f>
        <v>42772</v>
      </c>
      <c r="BB449" s="509">
        <f>_xll.qlInterestRateIndexMaturity(Currency&amp;"ibor"&amp;Tenor,BA449,Trigger)</f>
        <v>42863</v>
      </c>
      <c r="BC449" s="508">
        <f>_xll.qlIndexFixing($AC$5,AZ449,TRUE,_xll.ohTrigger(Trigger,Trigger3M))</f>
        <v>8.1741618228444888E-4</v>
      </c>
      <c r="BD449" s="508">
        <f>_xll.qlIndexFixing($BE$1,AZ449,TRUE,_xll.ohTrigger(Trigger,Trigger3M))</f>
        <v>1.0917482680505731E-3</v>
      </c>
    </row>
    <row r="450" spans="51:56" ht="11.25" customHeight="1" x14ac:dyDescent="0.25">
      <c r="AY450" s="507" t="s">
        <v>211</v>
      </c>
      <c r="AZ450" s="509">
        <f>_xll.qlInterestRateIndexFixingDate(Currency&amp;"ibor"&amp;Tenor,BA450,Trigger)</f>
        <v>42769</v>
      </c>
      <c r="BA450" s="509">
        <f>_xll.qlCalendarAdvance(Calendar,BA449,AY450,"f",,Trigger)</f>
        <v>42773</v>
      </c>
      <c r="BB450" s="509">
        <f>_xll.qlInterestRateIndexMaturity(Currency&amp;"ibor"&amp;Tenor,BA450,Trigger)</f>
        <v>42863</v>
      </c>
      <c r="BC450" s="508">
        <f>_xll.qlIndexFixing($AC$5,AZ450,TRUE,_xll.ohTrigger(Trigger,Trigger3M))</f>
        <v>8.1900412583379989E-4</v>
      </c>
      <c r="BD450" s="508">
        <f>_xll.qlIndexFixing($BE$1,AZ450,TRUE,_xll.ohTrigger(Trigger,Trigger3M))</f>
        <v>1.0952851815142495E-3</v>
      </c>
    </row>
    <row r="451" spans="51:56" ht="11.25" customHeight="1" x14ac:dyDescent="0.25">
      <c r="AY451" s="507" t="s">
        <v>211</v>
      </c>
      <c r="AZ451" s="509">
        <f>_xll.qlInterestRateIndexFixingDate(Currency&amp;"ibor"&amp;Tenor,BA451,Trigger)</f>
        <v>42772</v>
      </c>
      <c r="BA451" s="509">
        <f>_xll.qlCalendarAdvance(Calendar,BA450,AY451,"f",,Trigger)</f>
        <v>42774</v>
      </c>
      <c r="BB451" s="509">
        <f>_xll.qlInterestRateIndexMaturity(Currency&amp;"ibor"&amp;Tenor,BA451,Trigger)</f>
        <v>42863</v>
      </c>
      <c r="BC451" s="508">
        <f>_xll.qlIndexFixing($AC$5,AZ451,TRUE,_xll.ohTrigger(Trigger,Trigger3M))</f>
        <v>8.2061914087365408E-4</v>
      </c>
      <c r="BD451" s="508">
        <f>_xll.qlIndexFixing($BE$1,AZ451,TRUE,_xll.ohTrigger(Trigger,Trigger3M))</f>
        <v>1.0988464250588324E-3</v>
      </c>
    </row>
    <row r="452" spans="51:56" ht="11.25" customHeight="1" x14ac:dyDescent="0.25">
      <c r="AY452" s="507" t="s">
        <v>211</v>
      </c>
      <c r="AZ452" s="509">
        <f>_xll.qlInterestRateIndexFixingDate(Currency&amp;"ibor"&amp;Tenor,BA452,Trigger)</f>
        <v>42773</v>
      </c>
      <c r="BA452" s="509">
        <f>_xll.qlCalendarAdvance(Calendar,BA451,AY452,"f",,Trigger)</f>
        <v>42775</v>
      </c>
      <c r="BB452" s="509">
        <f>_xll.qlInterestRateIndexMaturity(Currency&amp;"ibor"&amp;Tenor,BA452,Trigger)</f>
        <v>42864</v>
      </c>
      <c r="BC452" s="508">
        <f>_xll.qlIndexFixing($AC$5,AZ452,TRUE,_xll.ohTrigger(Trigger,Trigger3M))</f>
        <v>8.2385273071448775E-4</v>
      </c>
      <c r="BD452" s="508">
        <f>_xll.qlIndexFixing($BE$1,AZ452,TRUE,_xll.ohTrigger(Trigger,Trigger3M))</f>
        <v>1.1063540024716125E-3</v>
      </c>
    </row>
    <row r="453" spans="51:56" ht="11.25" customHeight="1" x14ac:dyDescent="0.25">
      <c r="AY453" s="507" t="s">
        <v>211</v>
      </c>
      <c r="AZ453" s="509">
        <f>_xll.qlInterestRateIndexFixingDate(Currency&amp;"ibor"&amp;Tenor,BA453,Trigger)</f>
        <v>42774</v>
      </c>
      <c r="BA453" s="509">
        <f>_xll.qlCalendarAdvance(Calendar,BA452,AY453,"f",,Trigger)</f>
        <v>42776</v>
      </c>
      <c r="BB453" s="509">
        <f>_xll.qlInterestRateIndexMaturity(Currency&amp;"ibor"&amp;Tenor,BA453,Trigger)</f>
        <v>42865</v>
      </c>
      <c r="BC453" s="508">
        <f>_xll.qlIndexFixing($AC$5,AZ453,TRUE,_xll.ohTrigger(Trigger,Trigger3M))</f>
        <v>8.2709267830560263E-4</v>
      </c>
      <c r="BD453" s="508">
        <f>_xll.qlIndexFixing($BE$1,AZ453,TRUE,_xll.ohTrigger(Trigger,Trigger3M))</f>
        <v>1.1138838927586376E-3</v>
      </c>
    </row>
    <row r="454" spans="51:56" ht="11.25" customHeight="1" x14ac:dyDescent="0.25">
      <c r="AY454" s="507" t="s">
        <v>211</v>
      </c>
      <c r="AZ454" s="509">
        <f>_xll.qlInterestRateIndexFixingDate(Currency&amp;"ibor"&amp;Tenor,BA454,Trigger)</f>
        <v>42775</v>
      </c>
      <c r="BA454" s="509">
        <f>_xll.qlCalendarAdvance(Calendar,BA453,AY454,"f",,Trigger)</f>
        <v>42779</v>
      </c>
      <c r="BB454" s="509">
        <f>_xll.qlInterestRateIndexMaturity(Currency&amp;"ibor"&amp;Tenor,BA454,Trigger)</f>
        <v>42870</v>
      </c>
      <c r="BC454" s="508">
        <f>_xll.qlIndexFixing($AC$5,AZ454,TRUE,_xll.ohTrigger(Trigger,Trigger3M))</f>
        <v>8.3980262055856239E-4</v>
      </c>
      <c r="BD454" s="508">
        <f>_xll.qlIndexFixing($BE$1,AZ454,TRUE,_xll.ohTrigger(Trigger,Trigger3M))</f>
        <v>1.1443558765099507E-3</v>
      </c>
    </row>
    <row r="455" spans="51:56" ht="11.25" customHeight="1" x14ac:dyDescent="0.25">
      <c r="AY455" s="507" t="s">
        <v>211</v>
      </c>
      <c r="AZ455" s="509">
        <f>_xll.qlInterestRateIndexFixingDate(Currency&amp;"ibor"&amp;Tenor,BA455,Trigger)</f>
        <v>42776</v>
      </c>
      <c r="BA455" s="509">
        <f>_xll.qlCalendarAdvance(Calendar,BA454,AY455,"f",,Trigger)</f>
        <v>42780</v>
      </c>
      <c r="BB455" s="509">
        <f>_xll.qlInterestRateIndexMaturity(Currency&amp;"ibor"&amp;Tenor,BA455,Trigger)</f>
        <v>42870</v>
      </c>
      <c r="BC455" s="508">
        <f>_xll.qlIndexFixing($AC$5,AZ455,TRUE,_xll.ohTrigger(Trigger,Trigger3M))</f>
        <v>8.4157954262042978E-4</v>
      </c>
      <c r="BD455" s="508">
        <f>_xll.qlIndexFixing($BE$1,AZ455,TRUE,_xll.ohTrigger(Trigger,Trigger3M))</f>
        <v>1.1480754046662156E-3</v>
      </c>
    </row>
    <row r="456" spans="51:56" ht="11.25" customHeight="1" x14ac:dyDescent="0.25">
      <c r="AY456" s="507" t="s">
        <v>211</v>
      </c>
      <c r="AZ456" s="509">
        <f>_xll.qlInterestRateIndexFixingDate(Currency&amp;"ibor"&amp;Tenor,BA456,Trigger)</f>
        <v>42779</v>
      </c>
      <c r="BA456" s="509">
        <f>_xll.qlCalendarAdvance(Calendar,BA455,AY456,"f",,Trigger)</f>
        <v>42781</v>
      </c>
      <c r="BB456" s="509">
        <f>_xll.qlInterestRateIndexMaturity(Currency&amp;"ibor"&amp;Tenor,BA456,Trigger)</f>
        <v>42870</v>
      </c>
      <c r="BC456" s="508">
        <f>_xll.qlIndexFixing($AC$5,AZ456,TRUE,_xll.ohTrigger(Trigger,Trigger3M))</f>
        <v>8.4338778305878201E-4</v>
      </c>
      <c r="BD456" s="508">
        <f>_xll.qlIndexFixing($BE$1,AZ456,TRUE,_xll.ohTrigger(Trigger,Trigger3M))</f>
        <v>1.1518166137310275E-3</v>
      </c>
    </row>
    <row r="457" spans="51:56" ht="11.25" customHeight="1" x14ac:dyDescent="0.25">
      <c r="AY457" s="507" t="s">
        <v>211</v>
      </c>
      <c r="AZ457" s="509">
        <f>_xll.qlInterestRateIndexFixingDate(Currency&amp;"ibor"&amp;Tenor,BA457,Trigger)</f>
        <v>42780</v>
      </c>
      <c r="BA457" s="509">
        <f>_xll.qlCalendarAdvance(Calendar,BA456,AY457,"f",,Trigger)</f>
        <v>42782</v>
      </c>
      <c r="BB457" s="509">
        <f>_xll.qlInterestRateIndexMaturity(Currency&amp;"ibor"&amp;Tenor,BA457,Trigger)</f>
        <v>42871</v>
      </c>
      <c r="BC457" s="508">
        <f>_xll.qlIndexFixing($AC$5,AZ457,TRUE,_xll.ohTrigger(Trigger,Trigger3M))</f>
        <v>8.4666587747671783E-4</v>
      </c>
      <c r="BD457" s="508">
        <f>_xll.qlIndexFixing($BE$1,AZ457,TRUE,_xll.ohTrigger(Trigger,Trigger3M))</f>
        <v>1.159449404672342E-3</v>
      </c>
    </row>
    <row r="458" spans="51:56" ht="11.25" customHeight="1" x14ac:dyDescent="0.25">
      <c r="AY458" s="507" t="s">
        <v>211</v>
      </c>
      <c r="AZ458" s="509">
        <f>_xll.qlInterestRateIndexFixingDate(Currency&amp;"ibor"&amp;Tenor,BA458,Trigger)</f>
        <v>42781</v>
      </c>
      <c r="BA458" s="509">
        <f>_xll.qlCalendarAdvance(Calendar,BA457,AY458,"f",,Trigger)</f>
        <v>42783</v>
      </c>
      <c r="BB458" s="509">
        <f>_xll.qlInterestRateIndexMaturity(Currency&amp;"ibor"&amp;Tenor,BA458,Trigger)</f>
        <v>42872</v>
      </c>
      <c r="BC458" s="508">
        <f>_xll.qlIndexFixing($AC$5,AZ458,TRUE,_xll.ohTrigger(Trigger,Trigger3M))</f>
        <v>8.4995032975271388E-4</v>
      </c>
      <c r="BD458" s="508">
        <f>_xll.qlIndexFixing($BE$1,AZ458,TRUE,_xll.ohTrigger(Trigger,Trigger3M))</f>
        <v>1.1670941013260277E-3</v>
      </c>
    </row>
    <row r="459" spans="51:56" ht="11.25" customHeight="1" x14ac:dyDescent="0.25">
      <c r="AY459" s="507" t="s">
        <v>211</v>
      </c>
      <c r="AZ459" s="509">
        <f>_xll.qlInterestRateIndexFixingDate(Currency&amp;"ibor"&amp;Tenor,BA459,Trigger)</f>
        <v>42782</v>
      </c>
      <c r="BA459" s="509">
        <f>_xll.qlCalendarAdvance(Calendar,BA458,AY459,"f",,Trigger)</f>
        <v>42786</v>
      </c>
      <c r="BB459" s="509">
        <f>_xll.qlInterestRateIndexMaturity(Currency&amp;"ibor"&amp;Tenor,BA459,Trigger)</f>
        <v>42877</v>
      </c>
      <c r="BC459" s="508">
        <f>_xll.qlIndexFixing($AC$5,AZ459,TRUE,_xll.ohTrigger(Trigger,Trigger3M))</f>
        <v>8.6249374872357607E-4</v>
      </c>
      <c r="BD459" s="508">
        <f>_xll.qlIndexFixing($BE$1,AZ459,TRUE,_xll.ohTrigger(Trigger,Trigger3M))</f>
        <v>1.1976990730924884E-3</v>
      </c>
    </row>
    <row r="460" spans="51:56" ht="11.25" customHeight="1" x14ac:dyDescent="0.25">
      <c r="AY460" s="507" t="s">
        <v>211</v>
      </c>
      <c r="AZ460" s="509">
        <f>_xll.qlInterestRateIndexFixingDate(Currency&amp;"ibor"&amp;Tenor,BA460,Trigger)</f>
        <v>42783</v>
      </c>
      <c r="BA460" s="509">
        <f>_xll.qlCalendarAdvance(Calendar,BA459,AY460,"f",,Trigger)</f>
        <v>42787</v>
      </c>
      <c r="BB460" s="509">
        <f>_xll.qlInterestRateIndexMaturity(Currency&amp;"ibor"&amp;Tenor,BA460,Trigger)</f>
        <v>42877</v>
      </c>
      <c r="BC460" s="508">
        <f>_xll.qlIndexFixing($AC$5,AZ460,TRUE,_xll.ohTrigger(Trigger,Trigger3M))</f>
        <v>8.6446303347997855E-4</v>
      </c>
      <c r="BD460" s="508">
        <f>_xll.qlIndexFixing($BE$1,AZ460,TRUE,_xll.ohTrigger(Trigger,Trigger3M))</f>
        <v>1.2015618883456369E-3</v>
      </c>
    </row>
    <row r="461" spans="51:56" ht="11.25" customHeight="1" x14ac:dyDescent="0.25">
      <c r="AY461" s="507" t="s">
        <v>211</v>
      </c>
      <c r="AZ461" s="509">
        <f>_xll.qlInterestRateIndexFixingDate(Currency&amp;"ibor"&amp;Tenor,BA461,Trigger)</f>
        <v>42786</v>
      </c>
      <c r="BA461" s="509">
        <f>_xll.qlCalendarAdvance(Calendar,BA460,AY461,"f",,Trigger)</f>
        <v>42788</v>
      </c>
      <c r="BB461" s="509">
        <f>_xll.qlInterestRateIndexMaturity(Currency&amp;"ibor"&amp;Tenor,BA461,Trigger)</f>
        <v>42877</v>
      </c>
      <c r="BC461" s="508">
        <f>_xll.qlIndexFixing($AC$5,AZ461,TRUE,_xll.ohTrigger(Trigger,Trigger3M))</f>
        <v>8.6646795955057625E-4</v>
      </c>
      <c r="BD461" s="508">
        <f>_xll.qlIndexFixing($BE$1,AZ461,TRUE,_xll.ohTrigger(Trigger,Trigger3M))</f>
        <v>1.205442603795739E-3</v>
      </c>
    </row>
    <row r="462" spans="51:56" ht="11.25" customHeight="1" x14ac:dyDescent="0.25">
      <c r="AY462" s="507" t="s">
        <v>211</v>
      </c>
      <c r="AZ462" s="509">
        <f>_xll.qlInterestRateIndexFixingDate(Currency&amp;"ibor"&amp;Tenor,BA462,Trigger)</f>
        <v>42787</v>
      </c>
      <c r="BA462" s="509">
        <f>_xll.qlCalendarAdvance(Calendar,BA461,AY462,"f",,Trigger)</f>
        <v>42789</v>
      </c>
      <c r="BB462" s="509">
        <f>_xll.qlInterestRateIndexMaturity(Currency&amp;"ibor"&amp;Tenor,BA462,Trigger)</f>
        <v>42878</v>
      </c>
      <c r="BC462" s="508">
        <f>_xll.qlIndexFixing($AC$5,AZ462,TRUE,_xll.ohTrigger(Trigger,Trigger3M))</f>
        <v>8.6979055930365965E-4</v>
      </c>
      <c r="BD462" s="508">
        <f>_xll.qlIndexFixing($BE$1,AZ462,TRUE,_xll.ohTrigger(Trigger,Trigger3M))</f>
        <v>1.2131264723762504E-3</v>
      </c>
    </row>
    <row r="463" spans="51:56" ht="11.25" customHeight="1" x14ac:dyDescent="0.25">
      <c r="AY463" s="507" t="s">
        <v>211</v>
      </c>
      <c r="AZ463" s="509">
        <f>_xll.qlInterestRateIndexFixingDate(Currency&amp;"ibor"&amp;Tenor,BA463,Trigger)</f>
        <v>42788</v>
      </c>
      <c r="BA463" s="509">
        <f>_xll.qlCalendarAdvance(Calendar,BA462,AY463,"f",,Trigger)</f>
        <v>42790</v>
      </c>
      <c r="BB463" s="509">
        <f>_xll.qlInterestRateIndexMaturity(Currency&amp;"ibor"&amp;Tenor,BA463,Trigger)</f>
        <v>42879</v>
      </c>
      <c r="BC463" s="508">
        <f>_xll.qlIndexFixing($AC$5,AZ463,TRUE,_xll.ohTrigger(Trigger,Trigger3M))</f>
        <v>8.7311951702258219E-4</v>
      </c>
      <c r="BD463" s="508">
        <f>_xll.qlIndexFixing($BE$1,AZ463,TRUE,_xll.ohTrigger(Trigger,Trigger3M))</f>
        <v>1.2208114109134695E-3</v>
      </c>
    </row>
    <row r="464" spans="51:56" ht="11.25" customHeight="1" x14ac:dyDescent="0.25">
      <c r="AY464" s="507" t="s">
        <v>211</v>
      </c>
      <c r="AZ464" s="509">
        <f>_xll.qlInterestRateIndexFixingDate(Currency&amp;"ibor"&amp;Tenor,BA464,Trigger)</f>
        <v>42789</v>
      </c>
      <c r="BA464" s="509">
        <f>_xll.qlCalendarAdvance(Calendar,BA463,AY464,"f",,Trigger)</f>
        <v>42793</v>
      </c>
      <c r="BB464" s="509">
        <f>_xll.qlInterestRateIndexMaturity(Currency&amp;"ibor"&amp;Tenor,BA464,Trigger)</f>
        <v>42884</v>
      </c>
      <c r="BC464" s="508">
        <f>_xll.qlIndexFixing($AC$5,AZ464,TRUE,_xll.ohTrigger(Trigger,Trigger3M))</f>
        <v>8.8548957202276796E-4</v>
      </c>
      <c r="BD464" s="508">
        <f>_xll.qlIndexFixing($BE$1,AZ464,TRUE,_xll.ohTrigger(Trigger,Trigger3M))</f>
        <v>1.2512649051789049E-3</v>
      </c>
    </row>
    <row r="465" spans="51:56" ht="11.25" customHeight="1" x14ac:dyDescent="0.25">
      <c r="AY465" s="507" t="s">
        <v>211</v>
      </c>
      <c r="AZ465" s="509">
        <f>_xll.qlInterestRateIndexFixingDate(Currency&amp;"ibor"&amp;Tenor,BA465,Trigger)</f>
        <v>42790</v>
      </c>
      <c r="BA465" s="509">
        <f>_xll.qlCalendarAdvance(Calendar,BA464,AY465,"f",,Trigger)</f>
        <v>42794</v>
      </c>
      <c r="BB465" s="509">
        <f>_xll.qlInterestRateIndexMaturity(Currency&amp;"ibor"&amp;Tenor,BA465,Trigger)</f>
        <v>42886</v>
      </c>
      <c r="BC465" s="508">
        <f>_xll.qlIndexFixing($AC$5,AZ465,TRUE,_xll.ohTrigger(Trigger,Trigger3M))</f>
        <v>8.8993415541153194E-4</v>
      </c>
      <c r="BD465" s="508">
        <f>_xll.qlIndexFixing($BE$1,AZ465,TRUE,_xll.ohTrigger(Trigger,Trigger3M))</f>
        <v>1.2625706551510944E-3</v>
      </c>
    </row>
    <row r="466" spans="51:56" ht="11.25" customHeight="1" x14ac:dyDescent="0.25">
      <c r="AY466" s="507" t="s">
        <v>211</v>
      </c>
      <c r="AZ466" s="509">
        <f>_xll.qlInterestRateIndexFixingDate(Currency&amp;"ibor"&amp;Tenor,BA466,Trigger)</f>
        <v>42793</v>
      </c>
      <c r="BA466" s="509">
        <f>_xll.qlCalendarAdvance(Calendar,BA465,AY466,"f",,Trigger)</f>
        <v>42795</v>
      </c>
      <c r="BB466" s="509">
        <f>_xll.qlInterestRateIndexMaturity(Currency&amp;"ibor"&amp;Tenor,BA466,Trigger)</f>
        <v>42887</v>
      </c>
      <c r="BC466" s="508">
        <f>_xll.qlIndexFixing($AC$5,AZ466,TRUE,_xll.ohTrigger(Trigger,Trigger3M))</f>
        <v>8.9322882190333243E-4</v>
      </c>
      <c r="BD466" s="508">
        <f>_xll.qlIndexFixing($BE$1,AZ466,TRUE,_xll.ohTrigger(Trigger,Trigger3M))</f>
        <v>1.2701847287931109E-3</v>
      </c>
    </row>
    <row r="467" spans="51:56" ht="11.25" customHeight="1" x14ac:dyDescent="0.25">
      <c r="AY467" s="507" t="s">
        <v>211</v>
      </c>
      <c r="AZ467" s="509">
        <f>_xll.qlInterestRateIndexFixingDate(Currency&amp;"ibor"&amp;Tenor,BA467,Trigger)</f>
        <v>42794</v>
      </c>
      <c r="BA467" s="509">
        <f>_xll.qlCalendarAdvance(Calendar,BA466,AY467,"f",,Trigger)</f>
        <v>42796</v>
      </c>
      <c r="BB467" s="509">
        <f>_xll.qlInterestRateIndexMaturity(Currency&amp;"ibor"&amp;Tenor,BA467,Trigger)</f>
        <v>42888</v>
      </c>
      <c r="BC467" s="508">
        <f>_xll.qlIndexFixing($AC$5,AZ467,TRUE,_xll.ohTrigger(Trigger,Trigger3M))</f>
        <v>8.9652963925234775E-4</v>
      </c>
      <c r="BD467" s="508">
        <f>_xll.qlIndexFixing($BE$1,AZ467,TRUE,_xll.ohTrigger(Trigger,Trigger3M))</f>
        <v>1.2777888455163594E-3</v>
      </c>
    </row>
    <row r="468" spans="51:56" ht="11.25" customHeight="1" x14ac:dyDescent="0.25">
      <c r="AY468" s="507" t="s">
        <v>211</v>
      </c>
      <c r="AZ468" s="509">
        <f>_xll.qlInterestRateIndexFixingDate(Currency&amp;"ibor"&amp;Tenor,BA468,Trigger)</f>
        <v>42795</v>
      </c>
      <c r="BA468" s="509">
        <f>_xll.qlCalendarAdvance(Calendar,BA467,AY468,"f",,Trigger)</f>
        <v>42797</v>
      </c>
      <c r="BB468" s="509">
        <f>_xll.qlInterestRateIndexMaturity(Currency&amp;"ibor"&amp;Tenor,BA468,Trigger)</f>
        <v>42891</v>
      </c>
      <c r="BC468" s="508">
        <f>_xll.qlIndexFixing($AC$5,AZ468,TRUE,_xll.ohTrigger(Trigger,Trigger3M))</f>
        <v>9.019504917127674E-4</v>
      </c>
      <c r="BD468" s="508">
        <f>_xll.qlIndexFixing($BE$1,AZ468,TRUE,_xll.ohTrigger(Trigger,Trigger3M))</f>
        <v>1.2925612274965045E-3</v>
      </c>
    </row>
    <row r="469" spans="51:56" ht="11.25" customHeight="1" x14ac:dyDescent="0.25">
      <c r="AY469" s="507" t="s">
        <v>211</v>
      </c>
      <c r="AZ469" s="509">
        <f>_xll.qlInterestRateIndexFixingDate(Currency&amp;"ibor"&amp;Tenor,BA469,Trigger)</f>
        <v>42796</v>
      </c>
      <c r="BA469" s="509">
        <f>_xll.qlCalendarAdvance(Calendar,BA468,AY469,"f",,Trigger)</f>
        <v>42800</v>
      </c>
      <c r="BB469" s="509">
        <f>_xll.qlInterestRateIndexMaturity(Currency&amp;"ibor"&amp;Tenor,BA469,Trigger)</f>
        <v>42892</v>
      </c>
      <c r="BC469" s="508">
        <f>_xll.qlIndexFixing($AC$5,AZ469,TRUE,_xll.ohTrigger(Trigger,Trigger3M))</f>
        <v>9.0979441753682641E-4</v>
      </c>
      <c r="BD469" s="508">
        <f>_xll.qlIndexFixing($BE$1,AZ469,TRUE,_xll.ohTrigger(Trigger,Trigger3M))</f>
        <v>1.3080737599943056E-3</v>
      </c>
    </row>
    <row r="470" spans="51:56" ht="11.25" customHeight="1" x14ac:dyDescent="0.25">
      <c r="AY470" s="507" t="s">
        <v>211</v>
      </c>
      <c r="AZ470" s="509">
        <f>_xll.qlInterestRateIndexFixingDate(Currency&amp;"ibor"&amp;Tenor,BA470,Trigger)</f>
        <v>42797</v>
      </c>
      <c r="BA470" s="509">
        <f>_xll.qlCalendarAdvance(Calendar,BA469,AY470,"f",,Trigger)</f>
        <v>42801</v>
      </c>
      <c r="BB470" s="509">
        <f>_xll.qlInterestRateIndexMaturity(Currency&amp;"ibor"&amp;Tenor,BA470,Trigger)</f>
        <v>42893</v>
      </c>
      <c r="BC470" s="508">
        <f>_xll.qlIndexFixing($AC$5,AZ470,TRUE,_xll.ohTrigger(Trigger,Trigger3M))</f>
        <v>9.1312598940824878E-4</v>
      </c>
      <c r="BD470" s="508">
        <f>_xll.qlIndexFixing($BE$1,AZ470,TRUE,_xll.ohTrigger(Trigger,Trigger3M))</f>
        <v>1.3156040306465571E-3</v>
      </c>
    </row>
    <row r="471" spans="51:56" ht="11.25" customHeight="1" x14ac:dyDescent="0.25">
      <c r="AY471" s="507" t="s">
        <v>211</v>
      </c>
      <c r="AZ471" s="509">
        <f>_xll.qlInterestRateIndexFixingDate(Currency&amp;"ibor"&amp;Tenor,BA471,Trigger)</f>
        <v>42800</v>
      </c>
      <c r="BA471" s="509">
        <f>_xll.qlCalendarAdvance(Calendar,BA470,AY471,"f",,Trigger)</f>
        <v>42802</v>
      </c>
      <c r="BB471" s="509">
        <f>_xll.qlInterestRateIndexMaturity(Currency&amp;"ibor"&amp;Tenor,BA471,Trigger)</f>
        <v>42894</v>
      </c>
      <c r="BC471" s="508">
        <f>_xll.qlIndexFixing($AC$5,AZ471,TRUE,_xll.ohTrigger(Trigger,Trigger3M))</f>
        <v>9.1646371223072401E-4</v>
      </c>
      <c r="BD471" s="508">
        <f>_xll.qlIndexFixing($BE$1,AZ471,TRUE,_xll.ohTrigger(Trigger,Trigger3M))</f>
        <v>1.3231146605445681E-3</v>
      </c>
    </row>
    <row r="472" spans="51:56" ht="11.25" customHeight="1" x14ac:dyDescent="0.25">
      <c r="AY472" s="507" t="s">
        <v>211</v>
      </c>
      <c r="AZ472" s="509">
        <f>_xll.qlInterestRateIndexFixingDate(Currency&amp;"ibor"&amp;Tenor,BA472,Trigger)</f>
        <v>42801</v>
      </c>
      <c r="BA472" s="509">
        <f>_xll.qlCalendarAdvance(Calendar,BA471,AY472,"f",,Trigger)</f>
        <v>42803</v>
      </c>
      <c r="BB472" s="509">
        <f>_xll.qlInterestRateIndexMaturity(Currency&amp;"ibor"&amp;Tenor,BA472,Trigger)</f>
        <v>42895</v>
      </c>
      <c r="BC472" s="508">
        <f>_xll.qlIndexFixing($AC$5,AZ472,TRUE,_xll.ohTrigger(Trigger,Trigger3M))</f>
        <v>9.198075860198916E-4</v>
      </c>
      <c r="BD472" s="508">
        <f>_xll.qlIndexFixing($BE$1,AZ472,TRUE,_xll.ohTrigger(Trigger,Trigger3M))</f>
        <v>1.3306040060943821E-3</v>
      </c>
    </row>
    <row r="473" spans="51:56" ht="11.25" customHeight="1" x14ac:dyDescent="0.25">
      <c r="AY473" s="507" t="s">
        <v>211</v>
      </c>
      <c r="AZ473" s="509">
        <f>_xll.qlInterestRateIndexFixingDate(Currency&amp;"ibor"&amp;Tenor,BA473,Trigger)</f>
        <v>42802</v>
      </c>
      <c r="BA473" s="509">
        <f>_xll.qlCalendarAdvance(Calendar,BA472,AY473,"f",,Trigger)</f>
        <v>42804</v>
      </c>
      <c r="BB473" s="509">
        <f>_xll.qlInterestRateIndexMaturity(Currency&amp;"ibor"&amp;Tenor,BA473,Trigger)</f>
        <v>42898</v>
      </c>
      <c r="BC473" s="508">
        <f>_xll.qlIndexFixing($AC$5,AZ473,TRUE,_xll.ohTrigger(Trigger,Trigger3M))</f>
        <v>9.2497402882957378E-4</v>
      </c>
      <c r="BD473" s="508">
        <f>_xll.qlIndexFixing($BE$1,AZ473,TRUE,_xll.ohTrigger(Trigger,Trigger3M))</f>
        <v>1.3449654001199424E-3</v>
      </c>
    </row>
    <row r="474" spans="51:56" ht="11.25" customHeight="1" x14ac:dyDescent="0.25">
      <c r="AY474" s="507" t="s">
        <v>211</v>
      </c>
      <c r="AZ474" s="509">
        <f>_xll.qlInterestRateIndexFixingDate(Currency&amp;"ibor"&amp;Tenor,BA474,Trigger)</f>
        <v>42803</v>
      </c>
      <c r="BA474" s="509">
        <f>_xll.qlCalendarAdvance(Calendar,BA473,AY474,"f",,Trigger)</f>
        <v>42807</v>
      </c>
      <c r="BB474" s="509">
        <f>_xll.qlInterestRateIndexMaturity(Currency&amp;"ibor"&amp;Tenor,BA474,Trigger)</f>
        <v>42899</v>
      </c>
      <c r="BC474" s="508">
        <f>_xll.qlIndexFixing($AC$5,AZ474,TRUE,_xll.ohTrigger(Trigger,Trigger3M))</f>
        <v>9.3324459116149395E-4</v>
      </c>
      <c r="BD474" s="508">
        <f>_xll.qlIndexFixing($BE$1,AZ474,TRUE,_xll.ohTrigger(Trigger,Trigger3M))</f>
        <v>1.3603153767120972E-3</v>
      </c>
    </row>
    <row r="475" spans="51:56" ht="11.25" customHeight="1" x14ac:dyDescent="0.25">
      <c r="AY475" s="507" t="s">
        <v>211</v>
      </c>
      <c r="AZ475" s="509">
        <f>_xll.qlInterestRateIndexFixingDate(Currency&amp;"ibor"&amp;Tenor,BA475,Trigger)</f>
        <v>42804</v>
      </c>
      <c r="BA475" s="509">
        <f>_xll.qlCalendarAdvance(Calendar,BA474,AY475,"f",,Trigger)</f>
        <v>42808</v>
      </c>
      <c r="BB475" s="509">
        <f>_xll.qlInterestRateIndexMaturity(Currency&amp;"ibor"&amp;Tenor,BA475,Trigger)</f>
        <v>42900</v>
      </c>
      <c r="BC475" s="508">
        <f>_xll.qlIndexFixing($AC$5,AZ475,TRUE,_xll.ohTrigger(Trigger,Trigger3M))</f>
        <v>9.3661922002306354E-4</v>
      </c>
      <c r="BD475" s="508">
        <f>_xll.qlIndexFixing($BE$1,AZ475,TRUE,_xll.ohTrigger(Trigger,Trigger3M))</f>
        <v>1.3676733503920069E-3</v>
      </c>
    </row>
    <row r="476" spans="51:56" ht="11.25" customHeight="1" x14ac:dyDescent="0.25">
      <c r="AY476" s="507" t="s">
        <v>211</v>
      </c>
      <c r="AZ476" s="509">
        <f>_xll.qlInterestRateIndexFixingDate(Currency&amp;"ibor"&amp;Tenor,BA476,Trigger)</f>
        <v>42807</v>
      </c>
      <c r="BA476" s="509">
        <f>_xll.qlCalendarAdvance(Calendar,BA475,AY476,"f",,Trigger)</f>
        <v>42809</v>
      </c>
      <c r="BB476" s="509">
        <f>_xll.qlInterestRateIndexMaturity(Currency&amp;"ibor"&amp;Tenor,BA476,Trigger)</f>
        <v>42901</v>
      </c>
      <c r="BC476" s="508">
        <f>_xll.qlIndexFixing($AC$5,AZ476,TRUE,_xll.ohTrigger(Trigger,Trigger3M))</f>
        <v>9.399999999460324E-4</v>
      </c>
      <c r="BD476" s="508">
        <f>_xll.qlIndexFixing($BE$1,AZ476,TRUE,_xll.ohTrigger(Trigger,Trigger3M))</f>
        <v>1.3750000004291068E-3</v>
      </c>
    </row>
    <row r="477" spans="51:56" ht="11.25" customHeight="1" x14ac:dyDescent="0.25">
      <c r="AY477" s="507" t="s">
        <v>211</v>
      </c>
      <c r="AZ477" s="509">
        <f>_xll.qlInterestRateIndexFixingDate(Currency&amp;"ibor"&amp;Tenor,BA477,Trigger)</f>
        <v>42808</v>
      </c>
      <c r="BA477" s="509">
        <f>_xll.qlCalendarAdvance(Calendar,BA476,AY477,"f",,Trigger)</f>
        <v>42810</v>
      </c>
      <c r="BB477" s="509">
        <f>_xll.qlInterestRateIndexMaturity(Currency&amp;"ibor"&amp;Tenor,BA477,Trigger)</f>
        <v>42902</v>
      </c>
      <c r="BC477" s="508">
        <f>_xll.qlIndexFixing($AC$5,AZ477,TRUE,_xll.ohTrigger(Trigger,Trigger3M))</f>
        <v>9.6525903925837053E-4</v>
      </c>
      <c r="BD477" s="508">
        <f>_xll.qlIndexFixing($BE$1,AZ477,TRUE,_xll.ohTrigger(Trigger,Trigger3M))</f>
        <v>1.3822937356127551E-3</v>
      </c>
    </row>
    <row r="478" spans="51:56" ht="11.25" customHeight="1" x14ac:dyDescent="0.25">
      <c r="AY478" s="507" t="s">
        <v>211</v>
      </c>
      <c r="AZ478" s="509">
        <f>_xll.qlInterestRateIndexFixingDate(Currency&amp;"ibor"&amp;Tenor,BA478,Trigger)</f>
        <v>42809</v>
      </c>
      <c r="BA478" s="509">
        <f>_xll.qlCalendarAdvance(Calendar,BA477,AY478,"f",,Trigger)</f>
        <v>42811</v>
      </c>
      <c r="BB478" s="509">
        <f>_xll.qlInterestRateIndexMaturity(Currency&amp;"ibor"&amp;Tenor,BA478,Trigger)</f>
        <v>42905</v>
      </c>
      <c r="BC478" s="508">
        <f>_xll.qlIndexFixing($AC$5,AZ478,TRUE,_xll.ohTrigger(Trigger,Trigger3M))</f>
        <v>1.0342561719354308E-3</v>
      </c>
      <c r="BD478" s="508">
        <f>_xll.qlIndexFixing($BE$1,AZ478,TRUE,_xll.ohTrigger(Trigger,Trigger3M))</f>
        <v>1.3961378111706406E-3</v>
      </c>
    </row>
    <row r="479" spans="51:56" ht="11.25" customHeight="1" x14ac:dyDescent="0.25">
      <c r="AY479" s="507" t="s">
        <v>211</v>
      </c>
      <c r="AZ479" s="509">
        <f>_xll.qlInterestRateIndexFixingDate(Currency&amp;"ibor"&amp;Tenor,BA479,Trigger)</f>
        <v>42810</v>
      </c>
      <c r="BA479" s="509">
        <f>_xll.qlCalendarAdvance(Calendar,BA478,AY479,"f",,Trigger)</f>
        <v>42814</v>
      </c>
      <c r="BB479" s="509">
        <f>_xll.qlInterestRateIndexMaturity(Currency&amp;"ibor"&amp;Tenor,BA479,Trigger)</f>
        <v>42906</v>
      </c>
      <c r="BC479" s="508">
        <f>_xll.qlIndexFixing($AC$5,AZ479,TRUE,_xll.ohTrigger(Trigger,Trigger3M))</f>
        <v>1.0669293998410508E-3</v>
      </c>
      <c r="BD479" s="508">
        <f>_xll.qlIndexFixing($BE$1,AZ479,TRUE,_xll.ohTrigger(Trigger,Trigger3M))</f>
        <v>1.411117527019472E-3</v>
      </c>
    </row>
    <row r="480" spans="51:56" ht="11.25" customHeight="1" x14ac:dyDescent="0.25">
      <c r="AY480" s="507" t="s">
        <v>211</v>
      </c>
      <c r="AZ480" s="509">
        <f>_xll.qlInterestRateIndexFixingDate(Currency&amp;"ibor"&amp;Tenor,BA480,Trigger)</f>
        <v>42811</v>
      </c>
      <c r="BA480" s="509">
        <f>_xll.qlCalendarAdvance(Calendar,BA479,AY480,"f",,Trigger)</f>
        <v>42815</v>
      </c>
      <c r="BB480" s="509">
        <f>_xll.qlInterestRateIndexMaturity(Currency&amp;"ibor"&amp;Tenor,BA480,Trigger)</f>
        <v>42907</v>
      </c>
      <c r="BC480" s="508">
        <f>_xll.qlIndexFixing($AC$5,AZ480,TRUE,_xll.ohTrigger(Trigger,Trigger3M))</f>
        <v>1.0925055469872933E-3</v>
      </c>
      <c r="BD480" s="508">
        <f>_xll.qlIndexFixing($BE$1,AZ480,TRUE,_xll.ohTrigger(Trigger,Trigger3M))</f>
        <v>1.4182304223487247E-3</v>
      </c>
    </row>
    <row r="481" spans="51:56" ht="11.25" customHeight="1" x14ac:dyDescent="0.25">
      <c r="AY481" s="507" t="s">
        <v>211</v>
      </c>
      <c r="AZ481" s="509">
        <f>_xll.qlInterestRateIndexFixingDate(Currency&amp;"ibor"&amp;Tenor,BA481,Trigger)</f>
        <v>42814</v>
      </c>
      <c r="BA481" s="509">
        <f>_xll.qlCalendarAdvance(Calendar,BA480,AY481,"f",,Trigger)</f>
        <v>42816</v>
      </c>
      <c r="BB481" s="509">
        <f>_xll.qlInterestRateIndexMaturity(Currency&amp;"ibor"&amp;Tenor,BA481,Trigger)</f>
        <v>42908</v>
      </c>
      <c r="BC481" s="508">
        <f>_xll.qlIndexFixing($AC$5,AZ481,TRUE,_xll.ohTrigger(Trigger,Trigger3M))</f>
        <v>1.1160546530107559E-3</v>
      </c>
      <c r="BD481" s="508">
        <f>_xll.qlIndexFixing($BE$1,AZ481,TRUE,_xll.ohTrigger(Trigger,Trigger3M))</f>
        <v>1.4253042120140531E-3</v>
      </c>
    </row>
    <row r="482" spans="51:56" ht="11.25" customHeight="1" x14ac:dyDescent="0.25">
      <c r="AY482" s="507" t="s">
        <v>211</v>
      </c>
      <c r="AZ482" s="509">
        <f>_xll.qlInterestRateIndexFixingDate(Currency&amp;"ibor"&amp;Tenor,BA482,Trigger)</f>
        <v>42815</v>
      </c>
      <c r="BA482" s="509">
        <f>_xll.qlCalendarAdvance(Calendar,BA481,AY482,"f",,Trigger)</f>
        <v>42817</v>
      </c>
      <c r="BB482" s="509">
        <f>_xll.qlInterestRateIndexMaturity(Currency&amp;"ibor"&amp;Tenor,BA482,Trigger)</f>
        <v>42909</v>
      </c>
      <c r="BC482" s="508">
        <f>_xll.qlIndexFixing($AC$5,AZ482,TRUE,_xll.ohTrigger(Trigger,Trigger3M))</f>
        <v>1.1396610107523672E-3</v>
      </c>
      <c r="BD482" s="508">
        <f>_xll.qlIndexFixing($BE$1,AZ482,TRUE,_xll.ohTrigger(Trigger,Trigger3M))</f>
        <v>1.4323390222066882E-3</v>
      </c>
    </row>
    <row r="483" spans="51:56" ht="11.25" customHeight="1" x14ac:dyDescent="0.25">
      <c r="AY483" s="507" t="s">
        <v>211</v>
      </c>
      <c r="AZ483" s="509">
        <f>_xll.qlInterestRateIndexFixingDate(Currency&amp;"ibor"&amp;Tenor,BA483,Trigger)</f>
        <v>42816</v>
      </c>
      <c r="BA483" s="509">
        <f>_xll.qlCalendarAdvance(Calendar,BA482,AY483,"f",,Trigger)</f>
        <v>42818</v>
      </c>
      <c r="BB483" s="509">
        <f>_xll.qlInterestRateIndexMaturity(Currency&amp;"ibor"&amp;Tenor,BA483,Trigger)</f>
        <v>42912</v>
      </c>
      <c r="BC483" s="508">
        <f>_xll.qlIndexFixing($AC$5,AZ483,TRUE,_xll.ohTrigger(Trigger,Trigger3M))</f>
        <v>1.2043079278529483E-3</v>
      </c>
      <c r="BD483" s="508">
        <f>_xll.qlIndexFixing($BE$1,AZ483,TRUE,_xll.ohTrigger(Trigger,Trigger3M))</f>
        <v>1.4456398493464273E-3</v>
      </c>
    </row>
    <row r="484" spans="51:56" ht="11.25" customHeight="1" x14ac:dyDescent="0.25">
      <c r="AY484" s="507" t="s">
        <v>211</v>
      </c>
      <c r="AZ484" s="509">
        <f>_xll.qlInterestRateIndexFixingDate(Currency&amp;"ibor"&amp;Tenor,BA484,Trigger)</f>
        <v>42817</v>
      </c>
      <c r="BA484" s="509">
        <f>_xll.qlCalendarAdvance(Calendar,BA483,AY484,"f",,Trigger)</f>
        <v>42821</v>
      </c>
      <c r="BB484" s="509">
        <f>_xll.qlInterestRateIndexMaturity(Currency&amp;"ibor"&amp;Tenor,BA484,Trigger)</f>
        <v>42913</v>
      </c>
      <c r="BC484" s="508">
        <f>_xll.qlIndexFixing($AC$5,AZ484,TRUE,_xll.ohTrigger(Trigger,Trigger3M))</f>
        <v>1.234658979615036E-3</v>
      </c>
      <c r="BD484" s="508">
        <f>_xll.qlIndexFixing($BE$1,AZ484,TRUE,_xll.ohTrigger(Trigger,Trigger3M))</f>
        <v>1.4600958758960992E-3</v>
      </c>
    </row>
    <row r="485" spans="51:56" ht="11.25" customHeight="1" x14ac:dyDescent="0.25">
      <c r="AY485" s="507" t="s">
        <v>211</v>
      </c>
      <c r="AZ485" s="509">
        <f>_xll.qlInterestRateIndexFixingDate(Currency&amp;"ibor"&amp;Tenor,BA485,Trigger)</f>
        <v>42818</v>
      </c>
      <c r="BA485" s="509">
        <f>_xll.qlCalendarAdvance(Calendar,BA484,AY485,"f",,Trigger)</f>
        <v>42822</v>
      </c>
      <c r="BB485" s="509">
        <f>_xll.qlInterestRateIndexMaturity(Currency&amp;"ibor"&amp;Tenor,BA485,Trigger)</f>
        <v>42914</v>
      </c>
      <c r="BC485" s="508">
        <f>_xll.qlIndexFixing($AC$5,AZ485,TRUE,_xll.ohTrigger(Trigger,Trigger3M))</f>
        <v>1.2585516115071194E-3</v>
      </c>
      <c r="BD485" s="508">
        <f>_xll.qlIndexFixing($BE$1,AZ485,TRUE,_xll.ohTrigger(Trigger,Trigger3M))</f>
        <v>1.4669413751704885E-3</v>
      </c>
    </row>
    <row r="486" spans="51:56" ht="11.25" customHeight="1" x14ac:dyDescent="0.25">
      <c r="AY486" s="507" t="s">
        <v>211</v>
      </c>
      <c r="AZ486" s="509">
        <f>_xll.qlInterestRateIndexFixingDate(Currency&amp;"ibor"&amp;Tenor,BA486,Trigger)</f>
        <v>42821</v>
      </c>
      <c r="BA486" s="509">
        <f>_xll.qlCalendarAdvance(Calendar,BA485,AY486,"f",,Trigger)</f>
        <v>42823</v>
      </c>
      <c r="BB486" s="509">
        <f>_xll.qlInterestRateIndexMaturity(Currency&amp;"ibor"&amp;Tenor,BA486,Trigger)</f>
        <v>42915</v>
      </c>
      <c r="BC486" s="508">
        <f>_xll.qlIndexFixing($AC$5,AZ486,TRUE,_xll.ohTrigger(Trigger,Trigger3M))</f>
        <v>1.2825015013593151E-3</v>
      </c>
      <c r="BD486" s="508">
        <f>_xll.qlIndexFixing($BE$1,AZ486,TRUE,_xll.ohTrigger(Trigger,Trigger3M))</f>
        <v>1.4737501541215738E-3</v>
      </c>
    </row>
    <row r="487" spans="51:56" ht="11.25" customHeight="1" x14ac:dyDescent="0.25">
      <c r="AY487" s="507" t="s">
        <v>211</v>
      </c>
      <c r="AZ487" s="509">
        <f>_xll.qlInterestRateIndexFixingDate(Currency&amp;"ibor"&amp;Tenor,BA487,Trigger)</f>
        <v>42822</v>
      </c>
      <c r="BA487" s="509">
        <f>_xll.qlCalendarAdvance(Calendar,BA486,AY487,"f",,Trigger)</f>
        <v>42824</v>
      </c>
      <c r="BB487" s="509">
        <f>_xll.qlInterestRateIndexMaturity(Currency&amp;"ibor"&amp;Tenor,BA487,Trigger)</f>
        <v>42916</v>
      </c>
      <c r="BC487" s="508">
        <f>_xll.qlIndexFixing($AC$5,AZ487,TRUE,_xll.ohTrigger(Trigger,Trigger3M))</f>
        <v>1.3065086502203496E-3</v>
      </c>
      <c r="BD487" s="508">
        <f>_xll.qlIndexFixing($BE$1,AZ487,TRUE,_xll.ohTrigger(Trigger,Trigger3M))</f>
        <v>1.4805226015592093E-3</v>
      </c>
    </row>
    <row r="488" spans="51:56" ht="11.25" customHeight="1" x14ac:dyDescent="0.25">
      <c r="AY488" s="507" t="s">
        <v>211</v>
      </c>
      <c r="AZ488" s="509">
        <f>_xll.qlInterestRateIndexFixingDate(Currency&amp;"ibor"&amp;Tenor,BA488,Trigger)</f>
        <v>42823</v>
      </c>
      <c r="BA488" s="509">
        <f>_xll.qlCalendarAdvance(Calendar,BA487,AY488,"f",,Trigger)</f>
        <v>42825</v>
      </c>
      <c r="BB488" s="509">
        <f>_xll.qlInterestRateIndexMaturity(Currency&amp;"ibor"&amp;Tenor,BA488,Trigger)</f>
        <v>42916</v>
      </c>
      <c r="BC488" s="508">
        <f>_xll.qlIndexFixing($AC$5,AZ488,TRUE,_xll.ohTrigger(Trigger,Trigger3M))</f>
        <v>1.3108445680806316E-3</v>
      </c>
      <c r="BD488" s="508">
        <f>_xll.qlIndexFixing($BE$1,AZ488,TRUE,_xll.ohTrigger(Trigger,Trigger3M))</f>
        <v>1.484211438820393E-3</v>
      </c>
    </row>
    <row r="489" spans="51:56" ht="11.25" customHeight="1" x14ac:dyDescent="0.25">
      <c r="AY489" s="507" t="s">
        <v>211</v>
      </c>
      <c r="AZ489" s="509">
        <f>_xll.qlInterestRateIndexFixingDate(Currency&amp;"ibor"&amp;Tenor,BA489,Trigger)</f>
        <v>42824</v>
      </c>
      <c r="BA489" s="509">
        <f>_xll.qlCalendarAdvance(Calendar,BA488,AY489,"f",,Trigger)</f>
        <v>42828</v>
      </c>
      <c r="BB489" s="509">
        <f>_xll.qlInterestRateIndexMaturity(Currency&amp;"ibor"&amp;Tenor,BA489,Trigger)</f>
        <v>42919</v>
      </c>
      <c r="BC489" s="508">
        <f>_xll.qlIndexFixing($AC$5,AZ489,TRUE,_xll.ohTrigger(Trigger,Trigger3M))</f>
        <v>1.3839606492921314E-3</v>
      </c>
      <c r="BD489" s="508">
        <f>_xll.qlIndexFixing($BE$1,AZ489,TRUE,_xll.ohTrigger(Trigger,Trigger3M))</f>
        <v>1.5042548234181527E-3</v>
      </c>
    </row>
    <row r="490" spans="51:56" ht="11.25" customHeight="1" x14ac:dyDescent="0.25">
      <c r="AY490" s="507" t="s">
        <v>211</v>
      </c>
      <c r="AZ490" s="509">
        <f>_xll.qlInterestRateIndexFixingDate(Currency&amp;"ibor"&amp;Tenor,BA490,Trigger)</f>
        <v>42825</v>
      </c>
      <c r="BA490" s="509">
        <f>_xll.qlCalendarAdvance(Calendar,BA489,AY490,"f",,Trigger)</f>
        <v>42829</v>
      </c>
      <c r="BB490" s="509">
        <f>_xll.qlInterestRateIndexMaturity(Currency&amp;"ibor"&amp;Tenor,BA490,Trigger)</f>
        <v>42920</v>
      </c>
      <c r="BC490" s="508">
        <f>_xll.qlIndexFixing($AC$5,AZ490,TRUE,_xll.ohTrigger(Trigger,Trigger3M))</f>
        <v>1.4084484592758518E-3</v>
      </c>
      <c r="BD490" s="508">
        <f>_xll.qlIndexFixing($BE$1,AZ490,TRUE,_xll.ohTrigger(Trigger,Trigger3M))</f>
        <v>1.5108658723501816E-3</v>
      </c>
    </row>
    <row r="491" spans="51:56" ht="11.25" customHeight="1" x14ac:dyDescent="0.25">
      <c r="AY491" s="507" t="s">
        <v>211</v>
      </c>
      <c r="AZ491" s="509">
        <f>_xll.qlInterestRateIndexFixingDate(Currency&amp;"ibor"&amp;Tenor,BA491,Trigger)</f>
        <v>42828</v>
      </c>
      <c r="BA491" s="509">
        <f>_xll.qlCalendarAdvance(Calendar,BA490,AY491,"f",,Trigger)</f>
        <v>42830</v>
      </c>
      <c r="BB491" s="509">
        <f>_xll.qlInterestRateIndexMaturity(Currency&amp;"ibor"&amp;Tenor,BA491,Trigger)</f>
        <v>42921</v>
      </c>
      <c r="BC491" s="508">
        <f>_xll.qlIndexFixing($AC$5,AZ491,TRUE,_xll.ohTrigger(Trigger,Trigger3M))</f>
        <v>1.4329941625005425E-3</v>
      </c>
      <c r="BD491" s="508">
        <f>_xll.qlIndexFixing($BE$1,AZ491,TRUE,_xll.ohTrigger(Trigger,Trigger3M))</f>
        <v>1.5174425694052631E-3</v>
      </c>
    </row>
    <row r="492" spans="51:56" ht="11.25" customHeight="1" x14ac:dyDescent="0.25">
      <c r="AY492" s="507" t="s">
        <v>211</v>
      </c>
      <c r="AZ492" s="509">
        <f>_xll.qlInterestRateIndexFixingDate(Currency&amp;"ibor"&amp;Tenor,BA492,Trigger)</f>
        <v>42829</v>
      </c>
      <c r="BA492" s="509">
        <f>_xll.qlCalendarAdvance(Calendar,BA491,AY492,"f",,Trigger)</f>
        <v>42831</v>
      </c>
      <c r="BB492" s="509">
        <f>_xll.qlInterestRateIndexMaturity(Currency&amp;"ibor"&amp;Tenor,BA492,Trigger)</f>
        <v>42922</v>
      </c>
      <c r="BC492" s="508">
        <f>_xll.qlIndexFixing($AC$5,AZ492,TRUE,_xll.ohTrigger(Trigger,Trigger3M))</f>
        <v>1.4575977600431442E-3</v>
      </c>
      <c r="BD492" s="508">
        <f>_xll.qlIndexFixing($BE$1,AZ492,TRUE,_xll.ohTrigger(Trigger,Trigger3M))</f>
        <v>1.5239853325585021E-3</v>
      </c>
    </row>
    <row r="493" spans="51:56" ht="11.25" customHeight="1" x14ac:dyDescent="0.25">
      <c r="AY493" s="507" t="s">
        <v>211</v>
      </c>
      <c r="AZ493" s="509">
        <f>_xll.qlInterestRateIndexFixingDate(Currency&amp;"ibor"&amp;Tenor,BA493,Trigger)</f>
        <v>42830</v>
      </c>
      <c r="BA493" s="509">
        <f>_xll.qlCalendarAdvance(Calendar,BA492,AY493,"f",,Trigger)</f>
        <v>42832</v>
      </c>
      <c r="BB493" s="509">
        <f>_xll.qlInterestRateIndexMaturity(Currency&amp;"ibor"&amp;Tenor,BA493,Trigger)</f>
        <v>42923</v>
      </c>
      <c r="BC493" s="508">
        <f>_xll.qlIndexFixing($AC$5,AZ493,TRUE,_xll.ohTrigger(Trigger,Trigger3M))</f>
        <v>1.4822592529805979E-3</v>
      </c>
      <c r="BD493" s="508">
        <f>_xll.qlIndexFixing($BE$1,AZ493,TRUE,_xll.ohTrigger(Trigger,Trigger3M))</f>
        <v>1.5304945833355705E-3</v>
      </c>
    </row>
    <row r="494" spans="51:56" ht="11.25" customHeight="1" x14ac:dyDescent="0.25">
      <c r="AY494" s="507" t="s">
        <v>211</v>
      </c>
      <c r="AZ494" s="509">
        <f>_xll.qlInterestRateIndexFixingDate(Currency&amp;"ibor"&amp;Tenor,BA494,Trigger)</f>
        <v>42831</v>
      </c>
      <c r="BA494" s="509">
        <f>_xll.qlCalendarAdvance(Calendar,BA493,AY494,"f",,Trigger)</f>
        <v>42835</v>
      </c>
      <c r="BB494" s="509">
        <f>_xll.qlInterestRateIndexMaturity(Currency&amp;"ibor"&amp;Tenor,BA494,Trigger)</f>
        <v>42926</v>
      </c>
      <c r="BC494" s="508">
        <f>_xll.qlIndexFixing($AC$5,AZ494,TRUE,_xll.ohTrigger(Trigger,Trigger3M))</f>
        <v>1.5565911149815473E-3</v>
      </c>
      <c r="BD494" s="508">
        <f>_xll.qlIndexFixing($BE$1,AZ494,TRUE,_xll.ohTrigger(Trigger,Trigger3M))</f>
        <v>1.5498255298977311E-3</v>
      </c>
    </row>
    <row r="495" spans="51:56" ht="11.25" customHeight="1" x14ac:dyDescent="0.25">
      <c r="AY495" s="507" t="s">
        <v>211</v>
      </c>
      <c r="AZ495" s="509">
        <f>_xll.qlInterestRateIndexFixingDate(Currency&amp;"ibor"&amp;Tenor,BA495,Trigger)</f>
        <v>42832</v>
      </c>
      <c r="BA495" s="509">
        <f>_xll.qlCalendarAdvance(Calendar,BA494,AY495,"f",,Trigger)</f>
        <v>42836</v>
      </c>
      <c r="BB495" s="509">
        <f>_xll.qlInterestRateIndexMaturity(Currency&amp;"ibor"&amp;Tenor,BA495,Trigger)</f>
        <v>42927</v>
      </c>
      <c r="BC495" s="508">
        <f>_xll.qlIndexFixing($AC$5,AZ495,TRUE,_xll.ohTrigger(Trigger,Trigger3M))</f>
        <v>1.5814842003301834E-3</v>
      </c>
      <c r="BD495" s="508">
        <f>_xll.qlIndexFixing($BE$1,AZ495,TRUE,_xll.ohTrigger(Trigger,Trigger3M))</f>
        <v>1.5562050174012664E-3</v>
      </c>
    </row>
    <row r="496" spans="51:56" ht="11.25" customHeight="1" x14ac:dyDescent="0.25">
      <c r="AY496" s="507" t="s">
        <v>211</v>
      </c>
      <c r="AZ496" s="509">
        <f>_xll.qlInterestRateIndexFixingDate(Currency&amp;"ibor"&amp;Tenor,BA496,Trigger)</f>
        <v>42835</v>
      </c>
      <c r="BA496" s="509">
        <f>_xll.qlCalendarAdvance(Calendar,BA495,AY496,"f",,Trigger)</f>
        <v>42837</v>
      </c>
      <c r="BB496" s="509">
        <f>_xll.qlInterestRateIndexMaturity(Currency&amp;"ibor"&amp;Tenor,BA496,Trigger)</f>
        <v>42928</v>
      </c>
      <c r="BC496" s="508">
        <f>_xll.qlIndexFixing($AC$5,AZ496,TRUE,_xll.ohTrigger(Trigger,Trigger3M))</f>
        <v>1.6064351865014176E-3</v>
      </c>
      <c r="BD496" s="508">
        <f>_xll.qlIndexFixing($BE$1,AZ496,TRUE,_xll.ohTrigger(Trigger,Trigger3M))</f>
        <v>1.5625531533900109E-3</v>
      </c>
    </row>
    <row r="497" spans="51:56" ht="11.25" customHeight="1" x14ac:dyDescent="0.25">
      <c r="AY497" s="507" t="s">
        <v>211</v>
      </c>
      <c r="AZ497" s="509">
        <f>_xll.qlInterestRateIndexFixingDate(Currency&amp;"ibor"&amp;Tenor,BA497,Trigger)</f>
        <v>42836</v>
      </c>
      <c r="BA497" s="509">
        <f>_xll.qlCalendarAdvance(Calendar,BA496,AY497,"f",,Trigger)</f>
        <v>42838</v>
      </c>
      <c r="BB497" s="509">
        <f>_xll.qlInterestRateIndexMaturity(Currency&amp;"ibor"&amp;Tenor,BA497,Trigger)</f>
        <v>42929</v>
      </c>
      <c r="BC497" s="508">
        <f>_xll.qlIndexFixing($AC$5,AZ497,TRUE,_xll.ohTrigger(Trigger,Trigger3M))</f>
        <v>1.6314440745888806E-3</v>
      </c>
      <c r="BD497" s="508">
        <f>_xll.qlIndexFixing($BE$1,AZ497,TRUE,_xll.ohTrigger(Trigger,Trigger3M))</f>
        <v>1.5688703806807367E-3</v>
      </c>
    </row>
    <row r="498" spans="51:56" ht="11.25" customHeight="1" x14ac:dyDescent="0.25">
      <c r="AY498" s="507" t="s">
        <v>211</v>
      </c>
      <c r="AZ498" s="509">
        <f>_xll.qlInterestRateIndexFixingDate(Currency&amp;"ibor"&amp;Tenor,BA498,Trigger)</f>
        <v>42837</v>
      </c>
      <c r="BA498" s="509">
        <f>_xll.qlCalendarAdvance(Calendar,BA497,AY498,"f",,Trigger)</f>
        <v>42843</v>
      </c>
      <c r="BB498" s="509">
        <f>_xll.qlInterestRateIndexMaturity(Currency&amp;"ibor"&amp;Tenor,BA498,Trigger)</f>
        <v>42934</v>
      </c>
      <c r="BC498" s="508">
        <f>_xll.qlIndexFixing($AC$5,AZ498,TRUE,_xll.ohTrigger(Trigger,Trigger3M))</f>
        <v>1.7573570822030579E-3</v>
      </c>
      <c r="BD498" s="508">
        <f>_xll.qlIndexFixing($BE$1,AZ498,TRUE,_xll.ohTrigger(Trigger,Trigger3M))</f>
        <v>1.6000086337512372E-3</v>
      </c>
    </row>
    <row r="499" spans="51:56" ht="11.25" customHeight="1" x14ac:dyDescent="0.25">
      <c r="AY499" s="507" t="s">
        <v>211</v>
      </c>
      <c r="AZ499" s="509">
        <f>_xll.qlInterestRateIndexFixingDate(Currency&amp;"ibor"&amp;Tenor,BA499,Trigger)</f>
        <v>42838</v>
      </c>
      <c r="BA499" s="509">
        <f>_xll.qlCalendarAdvance(Calendar,BA498,AY499,"f",,Trigger)</f>
        <v>42844</v>
      </c>
      <c r="BB499" s="509">
        <f>_xll.qlInterestRateIndexMaturity(Currency&amp;"ibor"&amp;Tenor,BA499,Trigger)</f>
        <v>42935</v>
      </c>
      <c r="BC499" s="508">
        <f>_xll.qlIndexFixing($AC$5,AZ499,TRUE,_xll.ohTrigger(Trigger,Trigger3M))</f>
        <v>1.7827134048841431E-3</v>
      </c>
      <c r="BD499" s="508">
        <f>_xll.qlIndexFixing($BE$1,AZ499,TRUE,_xll.ohTrigger(Trigger,Trigger3M))</f>
        <v>1.6061499067877194E-3</v>
      </c>
    </row>
    <row r="500" spans="51:56" ht="11.25" customHeight="1" x14ac:dyDescent="0.25">
      <c r="AY500" s="507" t="s">
        <v>211</v>
      </c>
      <c r="AZ500" s="509">
        <f>_xll.qlInterestRateIndexFixingDate(Currency&amp;"ibor"&amp;Tenor,BA500,Trigger)</f>
        <v>42843</v>
      </c>
      <c r="BA500" s="509">
        <f>_xll.qlCalendarAdvance(Calendar,BA499,AY500,"f",,Trigger)</f>
        <v>42845</v>
      </c>
      <c r="BB500" s="509">
        <f>_xll.qlInterestRateIndexMaturity(Currency&amp;"ibor"&amp;Tenor,BA500,Trigger)</f>
        <v>42936</v>
      </c>
      <c r="BC500" s="508">
        <f>_xll.qlIndexFixing($AC$5,AZ500,TRUE,_xll.ohTrigger(Trigger,Trigger3M))</f>
        <v>1.8081276372053886E-3</v>
      </c>
      <c r="BD500" s="508">
        <f>_xll.qlIndexFixing($BE$1,AZ500,TRUE,_xll.ohTrigger(Trigger,Trigger3M))</f>
        <v>1.6122634702251907E-3</v>
      </c>
    </row>
    <row r="501" spans="51:56" ht="11.25" customHeight="1" x14ac:dyDescent="0.25">
      <c r="AY501" s="507" t="s">
        <v>211</v>
      </c>
      <c r="AZ501" s="509">
        <f>_xll.qlInterestRateIndexFixingDate(Currency&amp;"ibor"&amp;Tenor,BA501,Trigger)</f>
        <v>42844</v>
      </c>
      <c r="BA501" s="509">
        <f>_xll.qlCalendarAdvance(Calendar,BA500,AY501,"f",,Trigger)</f>
        <v>42846</v>
      </c>
      <c r="BB501" s="509">
        <f>_xll.qlInterestRateIndexMaturity(Currency&amp;"ibor"&amp;Tenor,BA501,Trigger)</f>
        <v>42937</v>
      </c>
      <c r="BC501" s="508">
        <f>_xll.qlIndexFixing($AC$5,AZ501,TRUE,_xll.ohTrigger(Trigger,Trigger3M))</f>
        <v>1.8335997802779933E-3</v>
      </c>
      <c r="BD501" s="508">
        <f>_xll.qlIndexFixing($BE$1,AZ501,TRUE,_xll.ohTrigger(Trigger,Trigger3M))</f>
        <v>1.6183497952744136E-3</v>
      </c>
    </row>
    <row r="502" spans="51:56" ht="11.25" customHeight="1" x14ac:dyDescent="0.25">
      <c r="AY502" s="507" t="s">
        <v>211</v>
      </c>
      <c r="AZ502" s="509">
        <f>_xll.qlInterestRateIndexFixingDate(Currency&amp;"ibor"&amp;Tenor,BA502,Trigger)</f>
        <v>42845</v>
      </c>
      <c r="BA502" s="509">
        <f>_xll.qlCalendarAdvance(Calendar,BA501,AY502,"f",,Trigger)</f>
        <v>42849</v>
      </c>
      <c r="BB502" s="509">
        <f>_xll.qlInterestRateIndexMaturity(Currency&amp;"ibor"&amp;Tenor,BA502,Trigger)</f>
        <v>42940</v>
      </c>
      <c r="BC502" s="508">
        <f>_xll.qlIndexFixing($AC$5,AZ502,TRUE,_xll.ohTrigger(Trigger,Trigger3M))</f>
        <v>1.9103636851862257E-3</v>
      </c>
      <c r="BD502" s="508">
        <f>_xll.qlIndexFixing($BE$1,AZ502,TRUE,_xll.ohTrigger(Trigger,Trigger3M))</f>
        <v>1.6364501054121606E-3</v>
      </c>
    </row>
    <row r="503" spans="51:56" ht="11.25" customHeight="1" x14ac:dyDescent="0.25">
      <c r="AY503" s="507" t="s">
        <v>211</v>
      </c>
      <c r="AZ503" s="509">
        <f>_xll.qlInterestRateIndexFixingDate(Currency&amp;"ibor"&amp;Tenor,BA503,Trigger)</f>
        <v>42846</v>
      </c>
      <c r="BA503" s="509">
        <f>_xll.qlCalendarAdvance(Calendar,BA502,AY503,"f",,Trigger)</f>
        <v>42850</v>
      </c>
      <c r="BB503" s="509">
        <f>_xll.qlInterestRateIndexMaturity(Currency&amp;"ibor"&amp;Tenor,BA503,Trigger)</f>
        <v>42941</v>
      </c>
      <c r="BC503" s="508">
        <f>_xll.qlIndexFixing($AC$5,AZ503,TRUE,_xll.ohTrigger(Trigger,Trigger3M))</f>
        <v>1.9360674824544365E-3</v>
      </c>
      <c r="BD503" s="508">
        <f>_xll.qlIndexFixing($BE$1,AZ503,TRUE,_xll.ohTrigger(Trigger,Trigger3M))</f>
        <v>1.6424322599755199E-3</v>
      </c>
    </row>
    <row r="504" spans="51:56" ht="11.25" customHeight="1" x14ac:dyDescent="0.25">
      <c r="AY504" s="507" t="s">
        <v>211</v>
      </c>
      <c r="AZ504" s="509">
        <f>_xll.qlInterestRateIndexFixingDate(Currency&amp;"ibor"&amp;Tenor,BA504,Trigger)</f>
        <v>42849</v>
      </c>
      <c r="BA504" s="509">
        <f>_xll.qlCalendarAdvance(Calendar,BA503,AY504,"f",,Trigger)</f>
        <v>42851</v>
      </c>
      <c r="BB504" s="509">
        <f>_xll.qlInterestRateIndexMaturity(Currency&amp;"ibor"&amp;Tenor,BA504,Trigger)</f>
        <v>42942</v>
      </c>
      <c r="BC504" s="508">
        <f>_xll.qlIndexFixing($AC$5,AZ504,TRUE,_xll.ohTrigger(Trigger,Trigger3M))</f>
        <v>1.9618291960827069E-3</v>
      </c>
      <c r="BD504" s="508">
        <f>_xll.qlIndexFixing($BE$1,AZ504,TRUE,_xll.ohTrigger(Trigger,Trigger3M))</f>
        <v>1.6483895854286828E-3</v>
      </c>
    </row>
    <row r="505" spans="51:56" ht="11.25" customHeight="1" x14ac:dyDescent="0.25">
      <c r="AY505" s="507" t="s">
        <v>211</v>
      </c>
      <c r="AZ505" s="509">
        <f>_xll.qlInterestRateIndexFixingDate(Currency&amp;"ibor"&amp;Tenor,BA505,Trigger)</f>
        <v>42850</v>
      </c>
      <c r="BA505" s="509">
        <f>_xll.qlCalendarAdvance(Calendar,BA504,AY505,"f",,Trigger)</f>
        <v>42852</v>
      </c>
      <c r="BB505" s="509">
        <f>_xll.qlInterestRateIndexMaturity(Currency&amp;"ibor"&amp;Tenor,BA505,Trigger)</f>
        <v>42943</v>
      </c>
      <c r="BC505" s="508">
        <f>_xll.qlIndexFixing($AC$5,AZ505,TRUE,_xll.ohTrigger(Trigger,Trigger3M))</f>
        <v>1.98764882719629E-3</v>
      </c>
      <c r="BD505" s="508">
        <f>_xll.qlIndexFixing($BE$1,AZ505,TRUE,_xll.ohTrigger(Trigger,Trigger3M))</f>
        <v>1.654322574274391E-3</v>
      </c>
    </row>
    <row r="506" spans="51:56" ht="11.25" customHeight="1" x14ac:dyDescent="0.25">
      <c r="AY506" s="507" t="s">
        <v>211</v>
      </c>
      <c r="AZ506" s="509">
        <f>_xll.qlInterestRateIndexFixingDate(Currency&amp;"ibor"&amp;Tenor,BA506,Trigger)</f>
        <v>42851</v>
      </c>
      <c r="BA506" s="509">
        <f>_xll.qlCalendarAdvance(Calendar,BA505,AY506,"f",,Trigger)</f>
        <v>42853</v>
      </c>
      <c r="BB506" s="509">
        <f>_xll.qlInterestRateIndexMaturity(Currency&amp;"ibor"&amp;Tenor,BA506,Trigger)</f>
        <v>42947</v>
      </c>
      <c r="BC506" s="508">
        <f>_xll.qlIndexFixing($AC$5,AZ506,TRUE,_xll.ohTrigger(Trigger,Trigger3M))</f>
        <v>2.0551437096899194E-3</v>
      </c>
      <c r="BD506" s="508">
        <f>_xll.qlIndexFixing($BE$1,AZ506,TRUE,_xll.ohTrigger(Trigger,Trigger3M))</f>
        <v>1.6685133743715836E-3</v>
      </c>
    </row>
    <row r="507" spans="51:56" ht="11.25" customHeight="1" x14ac:dyDescent="0.25">
      <c r="AY507" s="507" t="s">
        <v>211</v>
      </c>
      <c r="AZ507" s="509">
        <f>_xll.qlInterestRateIndexFixingDate(Currency&amp;"ibor"&amp;Tenor,BA507,Trigger)</f>
        <v>42852</v>
      </c>
      <c r="BA507" s="509">
        <f>_xll.qlCalendarAdvance(Calendar,BA506,AY507,"f",,Trigger)</f>
        <v>42857</v>
      </c>
      <c r="BB507" s="509">
        <f>_xll.qlInterestRateIndexMaturity(Currency&amp;"ibor"&amp;Tenor,BA507,Trigger)</f>
        <v>42949</v>
      </c>
      <c r="BC507" s="508">
        <f>_xll.qlIndexFixing($AC$5,AZ507,TRUE,_xll.ohTrigger(Trigger,Trigger3M))</f>
        <v>2.1308738821202845E-3</v>
      </c>
      <c r="BD507" s="508">
        <f>_xll.qlIndexFixing($BE$1,AZ507,TRUE,_xll.ohTrigger(Trigger,Trigger3M))</f>
        <v>1.686382935225818E-3</v>
      </c>
    </row>
    <row r="508" spans="51:56" ht="11.25" customHeight="1" x14ac:dyDescent="0.25">
      <c r="AY508" s="507" t="s">
        <v>211</v>
      </c>
      <c r="AZ508" s="509">
        <f>_xll.qlInterestRateIndexFixingDate(Currency&amp;"ibor"&amp;Tenor,BA508,Trigger)</f>
        <v>42853</v>
      </c>
      <c r="BA508" s="509">
        <f>_xll.qlCalendarAdvance(Calendar,BA507,AY508,"f",,Trigger)</f>
        <v>42858</v>
      </c>
      <c r="BB508" s="509">
        <f>_xll.qlInterestRateIndexMaturity(Currency&amp;"ibor"&amp;Tenor,BA508,Trigger)</f>
        <v>42950</v>
      </c>
      <c r="BC508" s="508">
        <f>_xll.qlIndexFixing($AC$5,AZ508,TRUE,_xll.ohTrigger(Trigger,Trigger3M))</f>
        <v>2.1568284795341727E-3</v>
      </c>
      <c r="BD508" s="508">
        <f>_xll.qlIndexFixing($BE$1,AZ508,TRUE,_xll.ohTrigger(Trigger,Trigger3M))</f>
        <v>1.6921765178021123E-3</v>
      </c>
    </row>
    <row r="509" spans="51:56" ht="11.25" customHeight="1" x14ac:dyDescent="0.25">
      <c r="AY509" s="507" t="s">
        <v>211</v>
      </c>
      <c r="AZ509" s="509">
        <f>_xll.qlInterestRateIndexFixingDate(Currency&amp;"ibor"&amp;Tenor,BA509,Trigger)</f>
        <v>42857</v>
      </c>
      <c r="BA509" s="509">
        <f>_xll.qlCalendarAdvance(Calendar,BA508,AY509,"f",,Trigger)</f>
        <v>42859</v>
      </c>
      <c r="BB509" s="509">
        <f>_xll.qlInterestRateIndexMaturity(Currency&amp;"ibor"&amp;Tenor,BA509,Trigger)</f>
        <v>42951</v>
      </c>
      <c r="BC509" s="508">
        <f>_xll.qlIndexFixing($AC$5,AZ509,TRUE,_xll.ohTrigger(Trigger,Trigger3M))</f>
        <v>2.1828403742636493E-3</v>
      </c>
      <c r="BD509" s="508">
        <f>_xll.qlIndexFixing($BE$1,AZ509,TRUE,_xll.ohTrigger(Trigger,Trigger3M))</f>
        <v>1.6979495887712113E-3</v>
      </c>
    </row>
    <row r="510" spans="51:56" ht="11.25" customHeight="1" x14ac:dyDescent="0.25">
      <c r="AY510" s="507" t="s">
        <v>211</v>
      </c>
      <c r="AZ510" s="509">
        <f>_xll.qlInterestRateIndexFixingDate(Currency&amp;"ibor"&amp;Tenor,BA510,Trigger)</f>
        <v>42858</v>
      </c>
      <c r="BA510" s="509">
        <f>_xll.qlCalendarAdvance(Calendar,BA509,AY510,"f",,Trigger)</f>
        <v>42860</v>
      </c>
      <c r="BB510" s="509">
        <f>_xll.qlInterestRateIndexMaturity(Currency&amp;"ibor"&amp;Tenor,BA510,Trigger)</f>
        <v>42954</v>
      </c>
      <c r="BC510" s="508">
        <f>_xll.qlIndexFixing($AC$5,AZ510,TRUE,_xll.ohTrigger(Trigger,Trigger3M))</f>
        <v>2.2335524844656427E-3</v>
      </c>
      <c r="BD510" s="508">
        <f>_xll.qlIndexFixing($BE$1,AZ510,TRUE,_xll.ohTrigger(Trigger,Trigger3M))</f>
        <v>1.7091665810219771E-3</v>
      </c>
    </row>
    <row r="511" spans="51:56" ht="11.25" customHeight="1" x14ac:dyDescent="0.25">
      <c r="AY511" s="507" t="s">
        <v>211</v>
      </c>
      <c r="AZ511" s="509">
        <f>_xll.qlInterestRateIndexFixingDate(Currency&amp;"ibor"&amp;Tenor,BA511,Trigger)</f>
        <v>42859</v>
      </c>
      <c r="BA511" s="509">
        <f>_xll.qlCalendarAdvance(Calendar,BA510,AY511,"f",,Trigger)</f>
        <v>42863</v>
      </c>
      <c r="BB511" s="509">
        <f>_xll.qlInterestRateIndexMaturity(Currency&amp;"ibor"&amp;Tenor,BA511,Trigger)</f>
        <v>42955</v>
      </c>
      <c r="BC511" s="508">
        <f>_xll.qlIndexFixing($AC$5,AZ511,TRUE,_xll.ohTrigger(Trigger,Trigger3M))</f>
        <v>2.2874609491704717E-3</v>
      </c>
      <c r="BD511" s="508">
        <f>_xll.qlIndexFixing($BE$1,AZ511,TRUE,_xll.ohTrigger(Trigger,Trigger3M))</f>
        <v>1.720847112881032E-3</v>
      </c>
    </row>
    <row r="512" spans="51:56" ht="11.25" customHeight="1" x14ac:dyDescent="0.25">
      <c r="AY512" s="507" t="s">
        <v>211</v>
      </c>
      <c r="AZ512" s="509">
        <f>_xll.qlInterestRateIndexFixingDate(Currency&amp;"ibor"&amp;Tenor,BA512,Trigger)</f>
        <v>42860</v>
      </c>
      <c r="BA512" s="509">
        <f>_xll.qlCalendarAdvance(Calendar,BA511,AY512,"f",,Trigger)</f>
        <v>42864</v>
      </c>
      <c r="BB512" s="509">
        <f>_xll.qlInterestRateIndexMaturity(Currency&amp;"ibor"&amp;Tenor,BA512,Trigger)</f>
        <v>42956</v>
      </c>
      <c r="BC512" s="508">
        <f>_xll.qlIndexFixing($AC$5,AZ512,TRUE,_xll.ohTrigger(Trigger,Trigger3M))</f>
        <v>2.3137593476250397E-3</v>
      </c>
      <c r="BD512" s="508">
        <f>_xll.qlIndexFixing($BE$1,AZ512,TRUE,_xll.ohTrigger(Trigger,Trigger3M))</f>
        <v>1.726525423756446E-3</v>
      </c>
    </row>
    <row r="513" spans="51:56" ht="11.25" customHeight="1" x14ac:dyDescent="0.25">
      <c r="AY513" s="515" t="s">
        <v>90</v>
      </c>
      <c r="AZ513" s="509">
        <f>_xll.qlInterestRateIndexFixingDate(Currency&amp;"ibor"&amp;Tenor,BA513,Trigger)</f>
        <v>42867</v>
      </c>
      <c r="BA513" s="509">
        <f>_xll.qlCalendarAdvance(Calendar,BA512,AY513,"f",,Trigger)</f>
        <v>42871</v>
      </c>
      <c r="BB513" s="509">
        <f>_xll.qlInterestRateIndexMaturity(Currency&amp;"ibor"&amp;Tenor,BA513,Trigger)</f>
        <v>42963</v>
      </c>
      <c r="BC513" s="508">
        <f>_xll.qlIndexFixing($AC$5,AZ513,TRUE,_xll.ohTrigger(Trigger,Trigger3M))</f>
        <v>2.4994527190245488E-3</v>
      </c>
      <c r="BD513" s="508">
        <f>_xll.qlIndexFixing($BE$1,AZ513,TRUE,_xll.ohTrigger(Trigger,Trigger3M))</f>
        <v>1.7658175752202272E-3</v>
      </c>
    </row>
    <row r="514" spans="51:56" ht="11.25" customHeight="1" x14ac:dyDescent="0.25">
      <c r="AY514" s="515" t="s">
        <v>90</v>
      </c>
      <c r="AZ514" s="509">
        <f>_xll.qlInterestRateIndexFixingDate(Currency&amp;"ibor"&amp;Tenor,BA514,Trigger)</f>
        <v>42874</v>
      </c>
      <c r="BA514" s="509">
        <f>_xll.qlCalendarAdvance(Calendar,BA513,AY514,"f",,Trigger)</f>
        <v>42878</v>
      </c>
      <c r="BB514" s="509">
        <f>_xll.qlInterestRateIndexMaturity(Currency&amp;"ibor"&amp;Tenor,BA514,Trigger)</f>
        <v>42970</v>
      </c>
      <c r="BC514" s="508">
        <f>_xll.qlIndexFixing($AC$5,AZ514,TRUE,_xll.ohTrigger(Trigger,Trigger3M))</f>
        <v>2.6879543950138018E-3</v>
      </c>
      <c r="BD514" s="508">
        <f>_xll.qlIndexFixing($BE$1,AZ514,TRUE,_xll.ohTrigger(Trigger,Trigger3M))</f>
        <v>1.8044469333403212E-3</v>
      </c>
    </row>
    <row r="515" spans="51:56" ht="11.25" customHeight="1" x14ac:dyDescent="0.25">
      <c r="AY515" s="515" t="s">
        <v>90</v>
      </c>
      <c r="AZ515" s="509">
        <f>_xll.qlInterestRateIndexFixingDate(Currency&amp;"ibor"&amp;Tenor,BA515,Trigger)</f>
        <v>42881</v>
      </c>
      <c r="BA515" s="509">
        <f>_xll.qlCalendarAdvance(Calendar,BA514,AY515,"f",,Trigger)</f>
        <v>42885</v>
      </c>
      <c r="BB515" s="509">
        <f>_xll.qlInterestRateIndexMaturity(Currency&amp;"ibor"&amp;Tenor,BA515,Trigger)</f>
        <v>42977</v>
      </c>
      <c r="BC515" s="508">
        <f>_xll.qlIndexFixing($AC$5,AZ515,TRUE,_xll.ohTrigger(Trigger,Trigger3M))</f>
        <v>2.8792647803299117E-3</v>
      </c>
      <c r="BD515" s="508">
        <f>_xll.qlIndexFixing($BE$1,AZ515,TRUE,_xll.ohTrigger(Trigger,Trigger3M))</f>
        <v>1.8426094700197816E-3</v>
      </c>
    </row>
    <row r="516" spans="51:56" ht="11.25" customHeight="1" x14ac:dyDescent="0.25">
      <c r="AY516" s="515" t="s">
        <v>90</v>
      </c>
      <c r="AZ516" s="509">
        <f>_xll.qlInterestRateIndexFixingDate(Currency&amp;"ibor"&amp;Tenor,BA516,Trigger)</f>
        <v>42888</v>
      </c>
      <c r="BA516" s="509">
        <f>_xll.qlCalendarAdvance(Calendar,BA515,AY516,"f",,Trigger)</f>
        <v>42892</v>
      </c>
      <c r="BB516" s="509">
        <f>_xll.qlInterestRateIndexMaturity(Currency&amp;"ibor"&amp;Tenor,BA516,Trigger)</f>
        <v>42984</v>
      </c>
      <c r="BC516" s="508">
        <f>_xll.qlIndexFixing($AC$5,AZ516,TRUE,_xll.ohTrigger(Trigger,Trigger3M))</f>
        <v>3.0733842857547222E-3</v>
      </c>
      <c r="BD516" s="508">
        <f>_xll.qlIndexFixing($BE$1,AZ516,TRUE,_xll.ohTrigger(Trigger,Trigger3M))</f>
        <v>1.8805095854710161E-3</v>
      </c>
    </row>
    <row r="517" spans="51:56" ht="11.25" customHeight="1" x14ac:dyDescent="0.25">
      <c r="AY517" s="515" t="s">
        <v>90</v>
      </c>
      <c r="AZ517" s="509">
        <f>_xll.qlInterestRateIndexFixingDate(Currency&amp;"ibor"&amp;Tenor,BA517,Trigger)</f>
        <v>42895</v>
      </c>
      <c r="BA517" s="509">
        <f>_xll.qlCalendarAdvance(Calendar,BA516,AY517,"f",,Trigger)</f>
        <v>42899</v>
      </c>
      <c r="BB517" s="509">
        <f>_xll.qlInterestRateIndexMaturity(Currency&amp;"ibor"&amp;Tenor,BA517,Trigger)</f>
        <v>42991</v>
      </c>
      <c r="BC517" s="508">
        <f>_xll.qlIndexFixing($AC$5,AZ517,TRUE,_xll.ohTrigger(Trigger,Trigger3M))</f>
        <v>3.2703133281122001E-3</v>
      </c>
      <c r="BD517" s="508">
        <f>_xll.qlIndexFixing($BE$1,AZ517,TRUE,_xll.ohTrigger(Trigger,Trigger3M))</f>
        <v>1.9183601084399558E-3</v>
      </c>
    </row>
    <row r="518" spans="51:56" ht="11.25" customHeight="1" x14ac:dyDescent="0.25">
      <c r="AY518" s="515" t="s">
        <v>90</v>
      </c>
      <c r="AZ518" s="509">
        <f>_xll.qlInterestRateIndexFixingDate(Currency&amp;"ibor"&amp;Tenor,BA518,Trigger)</f>
        <v>42902</v>
      </c>
      <c r="BA518" s="509">
        <f>_xll.qlCalendarAdvance(Calendar,BA517,AY518,"f",,Trigger)</f>
        <v>42906</v>
      </c>
      <c r="BB518" s="509">
        <f>_xll.qlInterestRateIndexMaturity(Currency&amp;"ibor"&amp;Tenor,BA518,Trigger)</f>
        <v>42998</v>
      </c>
      <c r="BC518" s="508">
        <f>_xll.qlIndexFixing($AC$5,AZ518,TRUE,_xll.ohTrigger(Trigger,Trigger3M))</f>
        <v>3.3600516014375007E-3</v>
      </c>
      <c r="BD518" s="508">
        <f>_xll.qlIndexFixing($BE$1,AZ518,TRUE,_xll.ohTrigger(Trigger,Trigger3M))</f>
        <v>1.9563682680309121E-3</v>
      </c>
    </row>
    <row r="519" spans="51:56" ht="11.25" customHeight="1" x14ac:dyDescent="0.25">
      <c r="AY519" s="515" t="s">
        <v>90</v>
      </c>
      <c r="AZ519" s="509">
        <f>_xll.qlInterestRateIndexFixingDate(Currency&amp;"ibor"&amp;Tenor,BA519,Trigger)</f>
        <v>42909</v>
      </c>
      <c r="BA519" s="509">
        <f>_xll.qlCalendarAdvance(Calendar,BA518,AY519,"f",,Trigger)</f>
        <v>42913</v>
      </c>
      <c r="BB519" s="509">
        <f>_xll.qlInterestRateIndexMaturity(Currency&amp;"ibor"&amp;Tenor,BA519,Trigger)</f>
        <v>43005</v>
      </c>
      <c r="BC519" s="508">
        <f>_xll.qlIndexFixing($AC$5,AZ519,TRUE,_xll.ohTrigger(Trigger,Trigger3M))</f>
        <v>3.4061914980808719E-3</v>
      </c>
      <c r="BD519" s="508">
        <f>_xll.qlIndexFixing($BE$1,AZ519,TRUE,_xll.ohTrigger(Trigger,Trigger3M))</f>
        <v>1.994610137125792E-3</v>
      </c>
    </row>
    <row r="520" spans="51:56" ht="11.25" customHeight="1" x14ac:dyDescent="0.25">
      <c r="AY520" s="515" t="s">
        <v>90</v>
      </c>
      <c r="AZ520" s="509">
        <f>_xll.qlInterestRateIndexFixingDate(Currency&amp;"ibor"&amp;Tenor,BA520,Trigger)</f>
        <v>42916</v>
      </c>
      <c r="BA520" s="509">
        <f>_xll.qlCalendarAdvance(Calendar,BA519,AY520,"f",,Trigger)</f>
        <v>42920</v>
      </c>
      <c r="BB520" s="509">
        <f>_xll.qlInterestRateIndexMaturity(Currency&amp;"ibor"&amp;Tenor,BA520,Trigger)</f>
        <v>43012</v>
      </c>
      <c r="BC520" s="508">
        <f>_xll.qlIndexFixing($AC$5,AZ520,TRUE,_xll.ohTrigger(Trigger,Trigger3M))</f>
        <v>3.4523319383076823E-3</v>
      </c>
      <c r="BD520" s="508">
        <f>_xll.qlIndexFixing($BE$1,AZ520,TRUE,_xll.ohTrigger(Trigger,Trigger3M))</f>
        <v>2.0330850258486128E-3</v>
      </c>
    </row>
    <row r="521" spans="51:56" ht="11.25" customHeight="1" x14ac:dyDescent="0.25">
      <c r="AY521" s="515" t="s">
        <v>90</v>
      </c>
      <c r="AZ521" s="509">
        <f>_xll.qlInterestRateIndexFixingDate(Currency&amp;"ibor"&amp;Tenor,BA521,Trigger)</f>
        <v>42923</v>
      </c>
      <c r="BA521" s="509">
        <f>_xll.qlCalendarAdvance(Calendar,BA520,AY521,"f",,Trigger)</f>
        <v>42927</v>
      </c>
      <c r="BB521" s="509">
        <f>_xll.qlInterestRateIndexMaturity(Currency&amp;"ibor"&amp;Tenor,BA521,Trigger)</f>
        <v>43019</v>
      </c>
      <c r="BC521" s="508">
        <f>_xll.qlIndexFixing($AC$5,AZ521,TRUE,_xll.ohTrigger(Trigger,Trigger3M))</f>
        <v>3.4984729221240137E-3</v>
      </c>
      <c r="BD521" s="508">
        <f>_xll.qlIndexFixing($BE$1,AZ521,TRUE,_xll.ohTrigger(Trigger,Trigger3M))</f>
        <v>2.071791354671562E-3</v>
      </c>
    </row>
    <row r="522" spans="51:56" ht="11.25" customHeight="1" x14ac:dyDescent="0.25">
      <c r="AY522" s="515" t="s">
        <v>90</v>
      </c>
      <c r="AZ522" s="509">
        <f>_xll.qlInterestRateIndexFixingDate(Currency&amp;"ibor"&amp;Tenor,BA522,Trigger)</f>
        <v>42930</v>
      </c>
      <c r="BA522" s="509">
        <f>_xll.qlCalendarAdvance(Calendar,BA521,AY522,"f",,Trigger)</f>
        <v>42934</v>
      </c>
      <c r="BB522" s="509">
        <f>_xll.qlInterestRateIndexMaturity(Currency&amp;"ibor"&amp;Tenor,BA522,Trigger)</f>
        <v>43026</v>
      </c>
      <c r="BC522" s="508">
        <f>_xll.qlIndexFixing($AC$5,AZ522,TRUE,_xll.ohTrigger(Trigger,Trigger3M))</f>
        <v>3.5446144495350799E-3</v>
      </c>
      <c r="BD522" s="508">
        <f>_xll.qlIndexFixing($BE$1,AZ522,TRUE,_xll.ohTrigger(Trigger,Trigger3M))</f>
        <v>2.1107275440442356E-3</v>
      </c>
    </row>
    <row r="523" spans="51:56" ht="11.25" customHeight="1" x14ac:dyDescent="0.25">
      <c r="AY523" s="515" t="s">
        <v>90</v>
      </c>
      <c r="AZ523" s="509">
        <f>_xll.qlInterestRateIndexFixingDate(Currency&amp;"ibor"&amp;Tenor,BA523,Trigger)</f>
        <v>42937</v>
      </c>
      <c r="BA523" s="509">
        <f>_xll.qlCalendarAdvance(Calendar,BA522,AY523,"f",,Trigger)</f>
        <v>42941</v>
      </c>
      <c r="BB523" s="509">
        <f>_xll.qlInterestRateIndexMaturity(Currency&amp;"ibor"&amp;Tenor,BA523,Trigger)</f>
        <v>43033</v>
      </c>
      <c r="BC523" s="508">
        <f>_xll.qlIndexFixing($AC$5,AZ523,TRUE,_xll.ohTrigger(Trigger,Trigger3M))</f>
        <v>3.5907565205495692E-3</v>
      </c>
      <c r="BD523" s="508">
        <f>_xll.qlIndexFixing($BE$1,AZ523,TRUE,_xll.ohTrigger(Trigger,Trigger3M))</f>
        <v>2.1498920143936395E-3</v>
      </c>
    </row>
    <row r="524" spans="51:56" ht="11.25" customHeight="1" x14ac:dyDescent="0.25">
      <c r="AY524" s="515" t="s">
        <v>90</v>
      </c>
      <c r="AZ524" s="509">
        <f>_xll.qlInterestRateIndexFixingDate(Currency&amp;"ibor"&amp;Tenor,BA524,Trigger)</f>
        <v>42944</v>
      </c>
      <c r="BA524" s="509">
        <f>_xll.qlCalendarAdvance(Calendar,BA523,AY524,"f",,Trigger)</f>
        <v>42948</v>
      </c>
      <c r="BB524" s="509">
        <f>_xll.qlInterestRateIndexMaturity(Currency&amp;"ibor"&amp;Tenor,BA524,Trigger)</f>
        <v>43040</v>
      </c>
      <c r="BC524" s="508">
        <f>_xll.qlIndexFixing($AC$5,AZ524,TRUE,_xll.ohTrigger(Trigger,Trigger3M))</f>
        <v>3.6368991351718259E-3</v>
      </c>
      <c r="BD524" s="508">
        <f>_xll.qlIndexFixing($BE$1,AZ524,TRUE,_xll.ohTrigger(Trigger,Trigger3M))</f>
        <v>2.1892831861233205E-3</v>
      </c>
    </row>
    <row r="525" spans="51:56" ht="11.25" customHeight="1" x14ac:dyDescent="0.25">
      <c r="AY525" s="515" t="s">
        <v>90</v>
      </c>
      <c r="AZ525" s="509">
        <f>_xll.qlInterestRateIndexFixingDate(Currency&amp;"ibor"&amp;Tenor,BA525,Trigger)</f>
        <v>42951</v>
      </c>
      <c r="BA525" s="509">
        <f>_xll.qlCalendarAdvance(Calendar,BA524,AY525,"f",,Trigger)</f>
        <v>42955</v>
      </c>
      <c r="BB525" s="509">
        <f>_xll.qlInterestRateIndexMaturity(Currency&amp;"ibor"&amp;Tenor,BA525,Trigger)</f>
        <v>43047</v>
      </c>
      <c r="BC525" s="508">
        <f>_xll.qlIndexFixing($AC$5,AZ525,TRUE,_xll.ohTrigger(Trigger,Trigger3M))</f>
        <v>3.6830422934096699E-3</v>
      </c>
      <c r="BD525" s="508">
        <f>_xll.qlIndexFixing($BE$1,AZ525,TRUE,_xll.ohTrigger(Trigger,Trigger3M))</f>
        <v>2.2288994796133654E-3</v>
      </c>
    </row>
    <row r="526" spans="51:56" ht="11.25" customHeight="1" x14ac:dyDescent="0.25">
      <c r="AY526" s="515" t="s">
        <v>90</v>
      </c>
      <c r="AZ526" s="509">
        <f>_xll.qlInterestRateIndexFixingDate(Currency&amp;"ibor"&amp;Tenor,BA526,Trigger)</f>
        <v>42958</v>
      </c>
      <c r="BA526" s="509">
        <f>_xll.qlCalendarAdvance(Calendar,BA525,AY526,"f",,Trigger)</f>
        <v>42962</v>
      </c>
      <c r="BB526" s="509">
        <f>_xll.qlInterestRateIndexMaturity(Currency&amp;"ibor"&amp;Tenor,BA526,Trigger)</f>
        <v>43054</v>
      </c>
      <c r="BC526" s="508">
        <f>_xll.qlIndexFixing($AC$5,AZ526,TRUE,_xll.ohTrigger(Trigger,Trigger3M))</f>
        <v>3.7291859952683147E-3</v>
      </c>
      <c r="BD526" s="508">
        <f>_xll.qlIndexFixing($BE$1,AZ526,TRUE,_xll.ohTrigger(Trigger,Trigger3M))</f>
        <v>2.2687393152186633E-3</v>
      </c>
    </row>
    <row r="527" spans="51:56" ht="11.25" customHeight="1" x14ac:dyDescent="0.25">
      <c r="AY527" s="515" t="s">
        <v>90</v>
      </c>
      <c r="AZ527" s="509">
        <f>_xll.qlInterestRateIndexFixingDate(Currency&amp;"ibor"&amp;Tenor,BA527,Trigger)</f>
        <v>42965</v>
      </c>
      <c r="BA527" s="509">
        <f>_xll.qlCalendarAdvance(Calendar,BA526,AY527,"f",,Trigger)</f>
        <v>42969</v>
      </c>
      <c r="BB527" s="509">
        <f>_xll.qlInterestRateIndexMaturity(Currency&amp;"ibor"&amp;Tenor,BA527,Trigger)</f>
        <v>43061</v>
      </c>
      <c r="BC527" s="508">
        <f>_xll.qlIndexFixing($AC$5,AZ527,TRUE,_xll.ohTrigger(Trigger,Trigger3M))</f>
        <v>3.7753302407538417E-3</v>
      </c>
      <c r="BD527" s="508">
        <f>_xll.qlIndexFixing($BE$1,AZ527,TRUE,_xll.ohTrigger(Trigger,Trigger3M))</f>
        <v>2.3088011132663005E-3</v>
      </c>
    </row>
    <row r="528" spans="51:56" ht="11.25" customHeight="1" x14ac:dyDescent="0.25">
      <c r="AY528" s="515" t="s">
        <v>90</v>
      </c>
      <c r="AZ528" s="509">
        <f>_xll.qlInterestRateIndexFixingDate(Currency&amp;"ibor"&amp;Tenor,BA528,Trigger)</f>
        <v>42972</v>
      </c>
      <c r="BA528" s="509">
        <f>_xll.qlCalendarAdvance(Calendar,BA527,AY528,"f",,Trigger)</f>
        <v>42976</v>
      </c>
      <c r="BB528" s="509">
        <f>_xll.qlInterestRateIndexMaturity(Currency&amp;"ibor"&amp;Tenor,BA528,Trigger)</f>
        <v>43068</v>
      </c>
      <c r="BC528" s="508">
        <f>_xll.qlIndexFixing($AC$5,AZ528,TRUE,_xll.ohTrigger(Trigger,Trigger3M))</f>
        <v>3.8214750298749402E-3</v>
      </c>
      <c r="BD528" s="508">
        <f>_xll.qlIndexFixing($BE$1,AZ528,TRUE,_xll.ohTrigger(Trigger,Trigger3M))</f>
        <v>2.349083294058165E-3</v>
      </c>
    </row>
    <row r="529" spans="51:56" ht="11.25" customHeight="1" x14ac:dyDescent="0.25">
      <c r="AY529" s="515" t="s">
        <v>90</v>
      </c>
      <c r="AZ529" s="509">
        <f>_xll.qlInterestRateIndexFixingDate(Currency&amp;"ibor"&amp;Tenor,BA529,Trigger)</f>
        <v>42979</v>
      </c>
      <c r="BA529" s="509">
        <f>_xll.qlCalendarAdvance(Calendar,BA528,AY529,"f",,Trigger)</f>
        <v>42983</v>
      </c>
      <c r="BB529" s="509">
        <f>_xll.qlInterestRateIndexMaturity(Currency&amp;"ibor"&amp;Tenor,BA529,Trigger)</f>
        <v>43074</v>
      </c>
      <c r="BC529" s="508">
        <f>_xll.qlIndexFixing($AC$5,AZ529,TRUE,_xll.ohTrigger(Trigger,Trigger3M))</f>
        <v>3.8643035160269559E-3</v>
      </c>
      <c r="BD529" s="508">
        <f>_xll.qlIndexFixing($BE$1,AZ529,TRUE,_xll.ohTrigger(Trigger,Trigger3M))</f>
        <v>2.3866424636191882E-3</v>
      </c>
    </row>
    <row r="530" spans="51:56" ht="11.25" customHeight="1" x14ac:dyDescent="0.25">
      <c r="AY530" s="515" t="s">
        <v>90</v>
      </c>
      <c r="AZ530" s="509">
        <f>_xll.qlInterestRateIndexFixingDate(Currency&amp;"ibor"&amp;Tenor,BA530,Trigger)</f>
        <v>42986</v>
      </c>
      <c r="BA530" s="509">
        <f>_xll.qlCalendarAdvance(Calendar,BA529,AY530,"f",,Trigger)</f>
        <v>42990</v>
      </c>
      <c r="BB530" s="509">
        <f>_xll.qlInterestRateIndexMaturity(Currency&amp;"ibor"&amp;Tenor,BA530,Trigger)</f>
        <v>43081</v>
      </c>
      <c r="BC530" s="508">
        <f>_xll.qlIndexFixing($AC$5,AZ530,TRUE,_xll.ohTrigger(Trigger,Trigger3M))</f>
        <v>3.9104488555553709E-3</v>
      </c>
      <c r="BD530" s="508">
        <f>_xll.qlIndexFixing($BE$1,AZ530,TRUE,_xll.ohTrigger(Trigger,Trigger3M))</f>
        <v>2.4273451816090945E-3</v>
      </c>
    </row>
    <row r="531" spans="51:56" ht="11.25" customHeight="1" x14ac:dyDescent="0.25">
      <c r="AY531" s="515" t="s">
        <v>90</v>
      </c>
      <c r="AZ531" s="509">
        <f>_xll.qlInterestRateIndexFixingDate(Currency&amp;"ibor"&amp;Tenor,BA531,Trigger)</f>
        <v>42993</v>
      </c>
      <c r="BA531" s="509">
        <f>_xll.qlCalendarAdvance(Calendar,BA530,AY531,"f",,Trigger)</f>
        <v>42997</v>
      </c>
      <c r="BB531" s="509">
        <f>_xll.qlInterestRateIndexMaturity(Currency&amp;"ibor"&amp;Tenor,BA531,Trigger)</f>
        <v>43088</v>
      </c>
      <c r="BC531" s="508">
        <f>_xll.qlIndexFixing($AC$5,AZ531,TRUE,_xll.ohTrigger(Trigger,Trigger3M))</f>
        <v>3.9565947328215525E-3</v>
      </c>
      <c r="BD531" s="508">
        <f>_xll.qlIndexFixing($BE$1,AZ531,TRUE,_xll.ohTrigger(Trigger,Trigger3M))</f>
        <v>2.4682636498439227E-3</v>
      </c>
    </row>
    <row r="532" spans="51:56" ht="11.25" customHeight="1" x14ac:dyDescent="0.25">
      <c r="AY532" s="515" t="s">
        <v>90</v>
      </c>
      <c r="AZ532" s="509">
        <f>_xll.qlInterestRateIndexFixingDate(Currency&amp;"ibor"&amp;Tenor,BA532,Trigger)</f>
        <v>43000</v>
      </c>
      <c r="BA532" s="509">
        <f>_xll.qlCalendarAdvance(Calendar,BA531,AY532,"f",,Trigger)</f>
        <v>43004</v>
      </c>
      <c r="BB532" s="509">
        <f>_xll.qlInterestRateIndexMaturity(Currency&amp;"ibor"&amp;Tenor,BA532,Trigger)</f>
        <v>43096</v>
      </c>
      <c r="BC532" s="508">
        <f>_xll.qlIndexFixing($AC$5,AZ532,TRUE,_xll.ohTrigger(Trigger,Trigger3M))</f>
        <v>4.0060596228271321E-3</v>
      </c>
      <c r="BD532" s="508">
        <f>_xll.qlIndexFixing($BE$1,AZ532,TRUE,_xll.ohTrigger(Trigger,Trigger3M))</f>
        <v>2.5123842497047333E-3</v>
      </c>
    </row>
    <row r="533" spans="51:56" ht="11.25" customHeight="1" x14ac:dyDescent="0.25">
      <c r="AY533" s="515" t="s">
        <v>90</v>
      </c>
      <c r="AZ533" s="509">
        <f>_xll.qlInterestRateIndexFixingDate(Currency&amp;"ibor"&amp;Tenor,BA533,Trigger)</f>
        <v>43007</v>
      </c>
      <c r="BA533" s="509">
        <f>_xll.qlCalendarAdvance(Calendar,BA532,AY533,"f",,Trigger)</f>
        <v>43011</v>
      </c>
      <c r="BB533" s="509">
        <f>_xll.qlInterestRateIndexMaturity(Currency&amp;"ibor"&amp;Tenor,BA533,Trigger)</f>
        <v>43103</v>
      </c>
      <c r="BC533" s="508">
        <f>_xll.qlIndexFixing($AC$5,AZ533,TRUE,_xll.ohTrigger(Trigger,Trigger3M))</f>
        <v>4.0522071302138436E-3</v>
      </c>
      <c r="BD533" s="508">
        <f>_xll.qlIndexFixing($BE$1,AZ533,TRUE,_xll.ohTrigger(Trigger,Trigger3M))</f>
        <v>2.5537446477320929E-3</v>
      </c>
    </row>
    <row r="534" spans="51:56" ht="11.25" customHeight="1" x14ac:dyDescent="0.25">
      <c r="AY534" s="515" t="s">
        <v>90</v>
      </c>
      <c r="AZ534" s="509">
        <f>_xll.qlInterestRateIndexFixingDate(Currency&amp;"ibor"&amp;Tenor,BA534,Trigger)</f>
        <v>43014</v>
      </c>
      <c r="BA534" s="509">
        <f>_xll.qlCalendarAdvance(Calendar,BA533,AY534,"f",,Trigger)</f>
        <v>43018</v>
      </c>
      <c r="BB534" s="509">
        <f>_xll.qlInterestRateIndexMaturity(Currency&amp;"ibor"&amp;Tenor,BA534,Trigger)</f>
        <v>43110</v>
      </c>
      <c r="BC534" s="508">
        <f>_xll.qlIndexFixing($AC$5,AZ534,TRUE,_xll.ohTrigger(Trigger,Trigger3M))</f>
        <v>4.0983551812743563E-3</v>
      </c>
      <c r="BD534" s="508">
        <f>_xll.qlIndexFixing($BE$1,AZ534,TRUE,_xll.ohTrigger(Trigger,Trigger3M))</f>
        <v>2.5953159496955075E-3</v>
      </c>
    </row>
    <row r="535" spans="51:56" ht="11.25" customHeight="1" x14ac:dyDescent="0.25">
      <c r="AY535" s="515" t="s">
        <v>90</v>
      </c>
      <c r="AZ535" s="509">
        <f>_xll.qlInterestRateIndexFixingDate(Currency&amp;"ibor"&amp;Tenor,BA535,Trigger)</f>
        <v>43021</v>
      </c>
      <c r="BA535" s="509">
        <f>_xll.qlCalendarAdvance(Calendar,BA534,AY535,"f",,Trigger)</f>
        <v>43025</v>
      </c>
      <c r="BB535" s="509">
        <f>_xll.qlInterestRateIndexMaturity(Currency&amp;"ibor"&amp;Tenor,BA535,Trigger)</f>
        <v>43117</v>
      </c>
      <c r="BC535" s="508">
        <f>_xll.qlIndexFixing($AC$5,AZ535,TRUE,_xll.ohTrigger(Trigger,Trigger3M))</f>
        <v>4.144503776013015E-3</v>
      </c>
      <c r="BD535" s="508">
        <f>_xll.qlIndexFixing($BE$1,AZ535,TRUE,_xll.ohTrigger(Trigger,Trigger3M))</f>
        <v>2.6370965756831229E-3</v>
      </c>
    </row>
    <row r="536" spans="51:56" ht="11.25" customHeight="1" x14ac:dyDescent="0.25">
      <c r="AY536" s="515" t="s">
        <v>90</v>
      </c>
      <c r="AZ536" s="509">
        <f>_xll.qlInterestRateIndexFixingDate(Currency&amp;"ibor"&amp;Tenor,BA536,Trigger)</f>
        <v>43028</v>
      </c>
      <c r="BA536" s="509">
        <f>_xll.qlCalendarAdvance(Calendar,BA535,AY536,"f",,Trigger)</f>
        <v>43032</v>
      </c>
      <c r="BB536" s="509">
        <f>_xll.qlInterestRateIndexMaturity(Currency&amp;"ibor"&amp;Tenor,BA536,Trigger)</f>
        <v>43124</v>
      </c>
      <c r="BC536" s="508">
        <f>_xll.qlIndexFixing($AC$5,AZ536,TRUE,_xll.ohTrigger(Trigger,Trigger3M))</f>
        <v>4.1906529144376398E-3</v>
      </c>
      <c r="BD536" s="508">
        <f>_xll.qlIndexFixing($BE$1,AZ536,TRUE,_xll.ohTrigger(Trigger,Trigger3M))</f>
        <v>2.6790849457474621E-3</v>
      </c>
    </row>
    <row r="537" spans="51:56" ht="11.25" customHeight="1" x14ac:dyDescent="0.25">
      <c r="AY537" s="515" t="s">
        <v>90</v>
      </c>
      <c r="AZ537" s="509">
        <f>_xll.qlInterestRateIndexFixingDate(Currency&amp;"ibor"&amp;Tenor,BA537,Trigger)</f>
        <v>43035</v>
      </c>
      <c r="BA537" s="509">
        <f>_xll.qlCalendarAdvance(Calendar,BA536,AY537,"f",,Trigger)</f>
        <v>43039</v>
      </c>
      <c r="BB537" s="509">
        <f>_xll.qlInterestRateIndexMaturity(Currency&amp;"ibor"&amp;Tenor,BA537,Trigger)</f>
        <v>43131</v>
      </c>
      <c r="BC537" s="508">
        <f>_xll.qlIndexFixing($AC$5,AZ537,TRUE,_xll.ohTrigger(Trigger,Trigger3M))</f>
        <v>4.2368025965534434E-3</v>
      </c>
      <c r="BD537" s="508">
        <f>_xll.qlIndexFixing($BE$1,AZ537,TRUE,_xll.ohTrigger(Trigger,Trigger3M))</f>
        <v>2.7212794799071618E-3</v>
      </c>
    </row>
    <row r="538" spans="51:56" ht="11.25" customHeight="1" x14ac:dyDescent="0.25">
      <c r="AY538" s="515" t="s">
        <v>90</v>
      </c>
      <c r="AZ538" s="509">
        <f>_xll.qlInterestRateIndexFixingDate(Currency&amp;"ibor"&amp;Tenor,BA538,Trigger)</f>
        <v>43042</v>
      </c>
      <c r="BA538" s="509">
        <f>_xll.qlCalendarAdvance(Calendar,BA537,AY538,"f",,Trigger)</f>
        <v>43046</v>
      </c>
      <c r="BB538" s="509">
        <f>_xll.qlInterestRateIndexMaturity(Currency&amp;"ibor"&amp;Tenor,BA538,Trigger)</f>
        <v>43138</v>
      </c>
      <c r="BC538" s="508">
        <f>_xll.qlIndexFixing($AC$5,AZ538,TRUE,_xll.ohTrigger(Trigger,Trigger3M))</f>
        <v>4.282952822368246E-3</v>
      </c>
      <c r="BD538" s="508">
        <f>_xll.qlIndexFixing($BE$1,AZ538,TRUE,_xll.ohTrigger(Trigger,Trigger3M))</f>
        <v>2.7636785981478419E-3</v>
      </c>
    </row>
    <row r="539" spans="51:56" ht="11.25" customHeight="1" x14ac:dyDescent="0.25">
      <c r="AY539" s="515" t="s">
        <v>90</v>
      </c>
      <c r="AZ539" s="509">
        <f>_xll.qlInterestRateIndexFixingDate(Currency&amp;"ibor"&amp;Tenor,BA539,Trigger)</f>
        <v>43049</v>
      </c>
      <c r="BA539" s="509">
        <f>_xll.qlCalendarAdvance(Calendar,BA538,AY539,"f",,Trigger)</f>
        <v>43053</v>
      </c>
      <c r="BB539" s="509">
        <f>_xll.qlInterestRateIndexMaturity(Currency&amp;"ibor"&amp;Tenor,BA539,Trigger)</f>
        <v>43145</v>
      </c>
      <c r="BC539" s="508">
        <f>_xll.qlIndexFixing($AC$5,AZ539,TRUE,_xll.ohTrigger(Trigger,Trigger3M))</f>
        <v>4.3291035918863914E-3</v>
      </c>
      <c r="BD539" s="508">
        <f>_xll.qlIndexFixing($BE$1,AZ539,TRUE,_xll.ohTrigger(Trigger,Trigger3M))</f>
        <v>2.8062807204142855E-3</v>
      </c>
    </row>
    <row r="540" spans="51:56" ht="11.25" customHeight="1" x14ac:dyDescent="0.25">
      <c r="AY540" s="515" t="s">
        <v>90</v>
      </c>
      <c r="AZ540" s="509">
        <f>_xll.qlInterestRateIndexFixingDate(Currency&amp;"ibor"&amp;Tenor,BA540,Trigger)</f>
        <v>43056</v>
      </c>
      <c r="BA540" s="509">
        <f>_xll.qlCalendarAdvance(Calendar,BA539,AY540,"f",,Trigger)</f>
        <v>43060</v>
      </c>
      <c r="BB540" s="509">
        <f>_xll.qlInterestRateIndexMaturity(Currency&amp;"ibor"&amp;Tenor,BA540,Trigger)</f>
        <v>43152</v>
      </c>
      <c r="BC540" s="508">
        <f>_xll.qlIndexFixing($AC$5,AZ540,TRUE,_xll.ohTrigger(Trigger,Trigger3M))</f>
        <v>4.3752549051174379E-3</v>
      </c>
      <c r="BD540" s="508">
        <f>_xll.qlIndexFixing($BE$1,AZ540,TRUE,_xll.ohTrigger(Trigger,Trigger3M))</f>
        <v>2.8490842666156519E-3</v>
      </c>
    </row>
    <row r="541" spans="51:56" ht="11.25" customHeight="1" x14ac:dyDescent="0.25">
      <c r="AY541" s="515" t="s">
        <v>90</v>
      </c>
      <c r="AZ541" s="509">
        <f>_xll.qlInterestRateIndexFixingDate(Currency&amp;"ibor"&amp;Tenor,BA541,Trigger)</f>
        <v>43063</v>
      </c>
      <c r="BA541" s="509">
        <f>_xll.qlCalendarAdvance(Calendar,BA540,AY541,"f",,Trigger)</f>
        <v>43067</v>
      </c>
      <c r="BB541" s="509">
        <f>_xll.qlInterestRateIndexMaturity(Currency&amp;"ibor"&amp;Tenor,BA541,Trigger)</f>
        <v>43159</v>
      </c>
      <c r="BC541" s="508">
        <f>_xll.qlIndexFixing($AC$5,AZ541,TRUE,_xll.ohTrigger(Trigger,Trigger3M))</f>
        <v>4.4214067620648601E-3</v>
      </c>
      <c r="BD541" s="508">
        <f>_xll.qlIndexFixing($BE$1,AZ541,TRUE,_xll.ohTrigger(Trigger,Trigger3M))</f>
        <v>2.8920876566228696E-3</v>
      </c>
    </row>
    <row r="542" spans="51:56" ht="11.25" customHeight="1" x14ac:dyDescent="0.25">
      <c r="AY542" s="515" t="s">
        <v>90</v>
      </c>
      <c r="AZ542" s="509">
        <f>_xll.qlInterestRateIndexFixingDate(Currency&amp;"ibor"&amp;Tenor,BA542,Trigger)</f>
        <v>43070</v>
      </c>
      <c r="BA542" s="509">
        <f>_xll.qlCalendarAdvance(Calendar,BA541,AY542,"f",,Trigger)</f>
        <v>43074</v>
      </c>
      <c r="BB542" s="509">
        <f>_xll.qlInterestRateIndexMaturity(Currency&amp;"ibor"&amp;Tenor,BA542,Trigger)</f>
        <v>43164</v>
      </c>
      <c r="BC542" s="508">
        <f>_xll.qlIndexFixing($AC$5,AZ542,TRUE,_xll.ohTrigger(Trigger,Trigger3M))</f>
        <v>4.4609106724200487E-3</v>
      </c>
      <c r="BD542" s="508">
        <f>_xll.qlIndexFixing($BE$1,AZ542,TRUE,_xll.ohTrigger(Trigger,Trigger3M))</f>
        <v>2.9290209413632695E-3</v>
      </c>
    </row>
    <row r="543" spans="51:56" ht="11.25" customHeight="1" x14ac:dyDescent="0.25">
      <c r="AY543" s="515" t="s">
        <v>90</v>
      </c>
      <c r="AZ543" s="509">
        <f>_xll.qlInterestRateIndexFixingDate(Currency&amp;"ibor"&amp;Tenor,BA543,Trigger)</f>
        <v>43077</v>
      </c>
      <c r="BA543" s="509">
        <f>_xll.qlCalendarAdvance(Calendar,BA542,AY543,"f",,Trigger)</f>
        <v>43081</v>
      </c>
      <c r="BB543" s="509">
        <f>_xll.qlInterestRateIndexMaturity(Currency&amp;"ibor"&amp;Tenor,BA543,Trigger)</f>
        <v>43171</v>
      </c>
      <c r="BC543" s="508">
        <f>_xll.qlIndexFixing($AC$5,AZ543,TRUE,_xll.ohTrigger(Trigger,Trigger3M))</f>
        <v>4.5070623900880236E-3</v>
      </c>
      <c r="BD543" s="508">
        <f>_xll.qlIndexFixing($BE$1,AZ543,TRUE,_xll.ohTrigger(Trigger,Trigger3M))</f>
        <v>2.9723910573213885E-3</v>
      </c>
    </row>
    <row r="544" spans="51:56" ht="11.25" customHeight="1" x14ac:dyDescent="0.25">
      <c r="AY544" s="515" t="s">
        <v>90</v>
      </c>
      <c r="AZ544" s="509">
        <f>_xll.qlInterestRateIndexFixingDate(Currency&amp;"ibor"&amp;Tenor,BA544,Trigger)</f>
        <v>43084</v>
      </c>
      <c r="BA544" s="509">
        <f>_xll.qlCalendarAdvance(Calendar,BA543,AY544,"f",,Trigger)</f>
        <v>43088</v>
      </c>
      <c r="BB544" s="509">
        <f>_xll.qlInterestRateIndexMaturity(Currency&amp;"ibor"&amp;Tenor,BA544,Trigger)</f>
        <v>43178</v>
      </c>
      <c r="BC544" s="508">
        <f>_xll.qlIndexFixing($AC$5,AZ544,TRUE,_xll.ohTrigger(Trigger,Trigger3M))</f>
        <v>4.5532146396585205E-3</v>
      </c>
      <c r="BD544" s="508">
        <f>_xll.qlIndexFixing($BE$1,AZ544,TRUE,_xll.ohTrigger(Trigger,Trigger3M))</f>
        <v>3.0159564885101631E-3</v>
      </c>
    </row>
    <row r="545" spans="51:56" ht="11.25" customHeight="1" x14ac:dyDescent="0.25">
      <c r="AY545" s="515" t="s">
        <v>90</v>
      </c>
      <c r="AZ545" s="509">
        <f>_xll.qlInterestRateIndexFixingDate(Currency&amp;"ibor"&amp;Tenor,BA545,Trigger)</f>
        <v>43090</v>
      </c>
      <c r="BA545" s="509">
        <f>_xll.qlCalendarAdvance(Calendar,BA544,AY545,"f",,Trigger)</f>
        <v>43096</v>
      </c>
      <c r="BB545" s="509">
        <f>_xll.qlInterestRateIndexMaturity(Currency&amp;"ibor"&amp;Tenor,BA545,Trigger)</f>
        <v>43186</v>
      </c>
      <c r="BC545" s="508">
        <f>_xll.qlIndexFixing($AC$5,AZ545,TRUE,_xll.ohTrigger(Trigger,Trigger3M))</f>
        <v>4.6059607190542806E-3</v>
      </c>
      <c r="BD545" s="508">
        <f>_xll.qlIndexFixing($BE$1,AZ545,TRUE,_xll.ohTrigger(Trigger,Trigger3M))</f>
        <v>3.0659826868983941E-3</v>
      </c>
    </row>
    <row r="546" spans="51:56" ht="11.25" customHeight="1" x14ac:dyDescent="0.25">
      <c r="AY546" s="515" t="s">
        <v>90</v>
      </c>
      <c r="AZ546" s="509">
        <f>_xll.qlInterestRateIndexFixingDate(Currency&amp;"ibor"&amp;Tenor,BA546,Trigger)</f>
        <v>43098</v>
      </c>
      <c r="BA546" s="509">
        <f>_xll.qlCalendarAdvance(Calendar,BA545,AY546,"f",,Trigger)</f>
        <v>43103</v>
      </c>
      <c r="BB546" s="509">
        <f>_xll.qlInterestRateIndexMaturity(Currency&amp;"ibor"&amp;Tenor,BA546,Trigger)</f>
        <v>43193</v>
      </c>
      <c r="BC546" s="508">
        <f>_xll.qlIndexFixing($AC$5,AZ546,TRUE,_xll.ohTrigger(Trigger,Trigger3M))</f>
        <v>4.6521141084348017E-3</v>
      </c>
      <c r="BD546" s="508">
        <f>_xll.qlIndexFixing($BE$1,AZ546,TRUE,_xll.ohTrigger(Trigger,Trigger3M))</f>
        <v>3.109961328923383E-3</v>
      </c>
    </row>
    <row r="547" spans="51:56" ht="11.25" customHeight="1" x14ac:dyDescent="0.25">
      <c r="AY547" s="515" t="s">
        <v>90</v>
      </c>
      <c r="AZ547" s="509">
        <f>_xll.qlInterestRateIndexFixingDate(Currency&amp;"ibor"&amp;Tenor,BA547,Trigger)</f>
        <v>43108</v>
      </c>
      <c r="BA547" s="509">
        <f>_xll.qlCalendarAdvance(Calendar,BA546,AY547,"f",,Trigger)</f>
        <v>43110</v>
      </c>
      <c r="BB547" s="509">
        <f>_xll.qlInterestRateIndexMaturity(Currency&amp;"ibor"&amp;Tenor,BA547,Trigger)</f>
        <v>43200</v>
      </c>
      <c r="BC547" s="508">
        <f>_xll.qlIndexFixing($AC$5,AZ547,TRUE,_xll.ohTrigger(Trigger,Trigger3M))</f>
        <v>4.6982680297364965E-3</v>
      </c>
      <c r="BD547" s="508">
        <f>_xll.qlIndexFixing($BE$1,AZ547,TRUE,_xll.ohTrigger(Trigger,Trigger3M))</f>
        <v>3.1541303190731895E-3</v>
      </c>
    </row>
    <row r="548" spans="51:56" ht="11.25" customHeight="1" x14ac:dyDescent="0.25">
      <c r="AY548" s="515" t="s">
        <v>90</v>
      </c>
      <c r="AZ548" s="509">
        <f>_xll.qlInterestRateIndexFixingDate(Currency&amp;"ibor"&amp;Tenor,BA548,Trigger)</f>
        <v>43115</v>
      </c>
      <c r="BA548" s="509">
        <f>_xll.qlCalendarAdvance(Calendar,BA547,AY548,"f",,Trigger)</f>
        <v>43117</v>
      </c>
      <c r="BB548" s="509">
        <f>_xll.qlInterestRateIndexMaturity(Currency&amp;"ibor"&amp;Tenor,BA548,Trigger)</f>
        <v>43207</v>
      </c>
      <c r="BC548" s="508">
        <f>_xll.qlIndexFixing($AC$5,AZ548,TRUE,_xll.ohTrigger(Trigger,Trigger3M))</f>
        <v>4.7444224829664705E-3</v>
      </c>
      <c r="BD548" s="508">
        <f>_xll.qlIndexFixing($BE$1,AZ548,TRUE,_xll.ohTrigger(Trigger,Trigger3M))</f>
        <v>3.198488076819217E-3</v>
      </c>
    </row>
    <row r="549" spans="51:56" ht="11.25" customHeight="1" x14ac:dyDescent="0.25">
      <c r="AY549" s="515" t="s">
        <v>90</v>
      </c>
      <c r="AZ549" s="509">
        <f>_xll.qlInterestRateIndexFixingDate(Currency&amp;"ibor"&amp;Tenor,BA549,Trigger)</f>
        <v>43122</v>
      </c>
      <c r="BA549" s="509">
        <f>_xll.qlCalendarAdvance(Calendar,BA548,AY549,"f",,Trigger)</f>
        <v>43124</v>
      </c>
      <c r="BB549" s="509">
        <f>_xll.qlInterestRateIndexMaturity(Currency&amp;"ibor"&amp;Tenor,BA549,Trigger)</f>
        <v>43214</v>
      </c>
      <c r="BC549" s="508">
        <f>_xll.qlIndexFixing($AC$5,AZ549,TRUE,_xll.ohTrigger(Trigger,Trigger3M))</f>
        <v>4.7905774681291646E-3</v>
      </c>
      <c r="BD549" s="508">
        <f>_xll.qlIndexFixing($BE$1,AZ549,TRUE,_xll.ohTrigger(Trigger,Trigger3M))</f>
        <v>3.2430330215884595E-3</v>
      </c>
    </row>
    <row r="550" spans="51:56" ht="11.25" customHeight="1" x14ac:dyDescent="0.25">
      <c r="AY550" s="515" t="s">
        <v>90</v>
      </c>
      <c r="AZ550" s="509">
        <f>_xll.qlInterestRateIndexFixingDate(Currency&amp;"ibor"&amp;Tenor,BA550,Trigger)</f>
        <v>43129</v>
      </c>
      <c r="BA550" s="509">
        <f>_xll.qlCalendarAdvance(Calendar,BA549,AY550,"f",,Trigger)</f>
        <v>43131</v>
      </c>
      <c r="BB550" s="509">
        <f>_xll.qlInterestRateIndexMaturity(Currency&amp;"ibor"&amp;Tenor,BA550,Trigger)</f>
        <v>43220</v>
      </c>
      <c r="BC550" s="508">
        <f>_xll.qlIndexFixing($AC$5,AZ550,TRUE,_xll.ohTrigger(Trigger,Trigger3M))</f>
        <v>4.8334037107799046E-3</v>
      </c>
      <c r="BD550" s="508">
        <f>_xll.qlIndexFixing($BE$1,AZ550,TRUE,_xll.ohTrigger(Trigger,Trigger3M))</f>
        <v>3.2845194807951117E-3</v>
      </c>
    </row>
    <row r="551" spans="51:56" ht="11.25" customHeight="1" x14ac:dyDescent="0.25">
      <c r="AY551" s="515" t="s">
        <v>90</v>
      </c>
      <c r="AZ551" s="509">
        <f>_xll.qlInterestRateIndexFixingDate(Currency&amp;"ibor"&amp;Tenor,BA551,Trigger)</f>
        <v>43136</v>
      </c>
      <c r="BA551" s="509">
        <f>_xll.qlCalendarAdvance(Calendar,BA550,AY551,"f",,Trigger)</f>
        <v>43138</v>
      </c>
      <c r="BB551" s="509">
        <f>_xll.qlInterestRateIndexMaturity(Currency&amp;"ibor"&amp;Tenor,BA551,Trigger)</f>
        <v>43227</v>
      </c>
      <c r="BC551" s="508">
        <f>_xll.qlIndexFixing($AC$5,AZ551,TRUE,_xll.ohTrigger(Trigger,Trigger3M))</f>
        <v>4.8795590995546739E-3</v>
      </c>
      <c r="BD551" s="508">
        <f>_xll.qlIndexFixing($BE$1,AZ551,TRUE,_xll.ohTrigger(Trigger,Trigger3M))</f>
        <v>3.3294207943648508E-3</v>
      </c>
    </row>
    <row r="552" spans="51:56" ht="11.25" customHeight="1" x14ac:dyDescent="0.25">
      <c r="AY552" s="515" t="s">
        <v>90</v>
      </c>
      <c r="AZ552" s="509">
        <f>_xll.qlInterestRateIndexFixingDate(Currency&amp;"ibor"&amp;Tenor,BA552,Trigger)</f>
        <v>43143</v>
      </c>
      <c r="BA552" s="509">
        <f>_xll.qlCalendarAdvance(Calendar,BA551,AY552,"f",,Trigger)</f>
        <v>43145</v>
      </c>
      <c r="BB552" s="509">
        <f>_xll.qlInterestRateIndexMaturity(Currency&amp;"ibor"&amp;Tenor,BA552,Trigger)</f>
        <v>43234</v>
      </c>
      <c r="BC552" s="508">
        <f>_xll.qlIndexFixing($AC$5,AZ552,TRUE,_xll.ohTrigger(Trigger,Trigger3M))</f>
        <v>4.9257150143634902E-3</v>
      </c>
      <c r="BD552" s="508">
        <f>_xll.qlIndexFixing($BE$1,AZ552,TRUE,_xll.ohTrigger(Trigger,Trigger3M))</f>
        <v>3.374504658577956E-3</v>
      </c>
    </row>
    <row r="553" spans="51:56" ht="11.25" customHeight="1" x14ac:dyDescent="0.25">
      <c r="AY553" s="515" t="s">
        <v>90</v>
      </c>
      <c r="AZ553" s="509">
        <f>_xll.qlInterestRateIndexFixingDate(Currency&amp;"ibor"&amp;Tenor,BA553,Trigger)</f>
        <v>43150</v>
      </c>
      <c r="BA553" s="509">
        <f>_xll.qlCalendarAdvance(Calendar,BA552,AY553,"f",,Trigger)</f>
        <v>43152</v>
      </c>
      <c r="BB553" s="509">
        <f>_xll.qlInterestRateIndexMaturity(Currency&amp;"ibor"&amp;Tenor,BA553,Trigger)</f>
        <v>43241</v>
      </c>
      <c r="BC553" s="508">
        <f>_xll.qlIndexFixing($AC$5,AZ553,TRUE,_xll.ohTrigger(Trigger,Trigger3M))</f>
        <v>4.9085459998756209E-3</v>
      </c>
      <c r="BD553" s="508">
        <f>_xll.qlIndexFixing($BE$1,AZ553,TRUE,_xll.ohTrigger(Trigger,Trigger3M))</f>
        <v>3.4197696354566001E-3</v>
      </c>
    </row>
    <row r="554" spans="51:56" ht="11.25" customHeight="1" x14ac:dyDescent="0.25">
      <c r="AY554" s="515" t="s">
        <v>90</v>
      </c>
      <c r="AZ554" s="509">
        <f>_xll.qlInterestRateIndexFixingDate(Currency&amp;"ibor"&amp;Tenor,BA554,Trigger)</f>
        <v>43157</v>
      </c>
      <c r="BA554" s="509">
        <f>_xll.qlCalendarAdvance(Calendar,BA553,AY554,"f",,Trigger)</f>
        <v>43159</v>
      </c>
      <c r="BB554" s="509">
        <f>_xll.qlInterestRateIndexMaturity(Currency&amp;"ibor"&amp;Tenor,BA554,Trigger)</f>
        <v>43251</v>
      </c>
      <c r="BC554" s="508">
        <f>_xll.qlIndexFixing($AC$5,AZ554,TRUE,_xll.ohTrigger(Trigger,Trigger3M))</f>
        <v>4.8778960269419587E-3</v>
      </c>
      <c r="BD554" s="508">
        <f>_xll.qlIndexFixing($BE$1,AZ554,TRUE,_xll.ohTrigger(Trigger,Trigger3M))</f>
        <v>3.4751089573611346E-3</v>
      </c>
    </row>
    <row r="555" spans="51:56" ht="11.25" customHeight="1" x14ac:dyDescent="0.25">
      <c r="AY555" s="515" t="s">
        <v>90</v>
      </c>
      <c r="AZ555" s="509">
        <f>_xll.qlInterestRateIndexFixingDate(Currency&amp;"ibor"&amp;Tenor,BA555,Trigger)</f>
        <v>43164</v>
      </c>
      <c r="BA555" s="509">
        <f>_xll.qlCalendarAdvance(Calendar,BA554,AY555,"f",,Trigger)</f>
        <v>43166</v>
      </c>
      <c r="BB555" s="509">
        <f>_xll.qlInterestRateIndexMaturity(Currency&amp;"ibor"&amp;Tenor,BA555,Trigger)</f>
        <v>43258</v>
      </c>
      <c r="BC555" s="508">
        <f>_xll.qlIndexFixing($AC$5,AZ555,TRUE,_xll.ohTrigger(Trigger,Trigger3M))</f>
        <v>4.8609065453004315E-3</v>
      </c>
      <c r="BD555" s="508">
        <f>_xll.qlIndexFixing($BE$1,AZ555,TRUE,_xll.ohTrigger(Trigger,Trigger3M))</f>
        <v>3.5207731407965498E-3</v>
      </c>
    </row>
    <row r="556" spans="51:56" ht="11.25" customHeight="1" x14ac:dyDescent="0.25">
      <c r="AY556" s="515" t="s">
        <v>90</v>
      </c>
      <c r="AZ556" s="509">
        <f>_xll.qlInterestRateIndexFixingDate(Currency&amp;"ibor"&amp;Tenor,BA556,Trigger)</f>
        <v>43171</v>
      </c>
      <c r="BA556" s="509">
        <f>_xll.qlCalendarAdvance(Calendar,BA555,AY556,"f",,Trigger)</f>
        <v>43173</v>
      </c>
      <c r="BB556" s="509">
        <f>_xll.qlInterestRateIndexMaturity(Currency&amp;"ibor"&amp;Tenor,BA556,Trigger)</f>
        <v>43265</v>
      </c>
      <c r="BC556" s="508">
        <f>_xll.qlIndexFixing($AC$5,AZ556,TRUE,_xll.ohTrigger(Trigger,Trigger3M))</f>
        <v>4.843140973503285E-3</v>
      </c>
      <c r="BD556" s="508">
        <f>_xll.qlIndexFixing($BE$1,AZ556,TRUE,_xll.ohTrigger(Trigger,Trigger3M))</f>
        <v>3.5666161852136425E-3</v>
      </c>
    </row>
    <row r="557" spans="51:56" ht="11.25" customHeight="1" x14ac:dyDescent="0.25">
      <c r="AY557" s="515" t="s">
        <v>90</v>
      </c>
      <c r="AZ557" s="509">
        <f>_xll.qlInterestRateIndexFixingDate(Currency&amp;"ibor"&amp;Tenor,BA557,Trigger)</f>
        <v>43178</v>
      </c>
      <c r="BA557" s="509">
        <f>_xll.qlCalendarAdvance(Calendar,BA556,AY557,"f",,Trigger)</f>
        <v>43180</v>
      </c>
      <c r="BB557" s="509">
        <f>_xll.qlInterestRateIndexMaturity(Currency&amp;"ibor"&amp;Tenor,BA557,Trigger)</f>
        <v>43272</v>
      </c>
      <c r="BC557" s="508">
        <f>_xll.qlIndexFixing($AC$5,AZ557,TRUE,_xll.ohTrigger(Trigger,Trigger3M))</f>
        <v>4.8245993221107675E-3</v>
      </c>
      <c r="BD557" s="508">
        <f>_xll.qlIndexFixing($BE$1,AZ557,TRUE,_xll.ohTrigger(Trigger,Trigger3M))</f>
        <v>3.612637416370012E-3</v>
      </c>
    </row>
    <row r="558" spans="51:56" ht="11.25" customHeight="1" x14ac:dyDescent="0.25">
      <c r="AY558" s="515" t="s">
        <v>90</v>
      </c>
      <c r="AZ558" s="509">
        <f>_xll.qlInterestRateIndexFixingDate(Currency&amp;"ibor"&amp;Tenor,BA558,Trigger)</f>
        <v>43185</v>
      </c>
      <c r="BA558" s="509">
        <f>_xll.qlCalendarAdvance(Calendar,BA557,AY558,"f",,Trigger)</f>
        <v>43187</v>
      </c>
      <c r="BB558" s="509">
        <f>_xll.qlInterestRateIndexMaturity(Currency&amp;"ibor"&amp;Tenor,BA558,Trigger)</f>
        <v>43279</v>
      </c>
      <c r="BC558" s="508">
        <f>_xll.qlIndexFixing($AC$5,AZ558,TRUE,_xll.ohTrigger(Trigger,Trigger3M))</f>
        <v>4.8052816021401544E-3</v>
      </c>
      <c r="BD558" s="508">
        <f>_xll.qlIndexFixing($BE$1,AZ558,TRUE,_xll.ohTrigger(Trigger,Trigger3M))</f>
        <v>3.6588361810646862E-3</v>
      </c>
    </row>
    <row r="559" spans="51:56" ht="11.25" customHeight="1" x14ac:dyDescent="0.25">
      <c r="AY559" s="515" t="s">
        <v>90</v>
      </c>
      <c r="AZ559" s="509">
        <f>_xll.qlInterestRateIndexFixingDate(Currency&amp;"ibor"&amp;Tenor,BA559,Trigger)</f>
        <v>43188</v>
      </c>
      <c r="BA559" s="509">
        <f>_xll.qlCalendarAdvance(Calendar,BA558,AY559,"f",,Trigger)</f>
        <v>43194</v>
      </c>
      <c r="BB559" s="509">
        <f>_xll.qlInterestRateIndexMaturity(Currency&amp;"ibor"&amp;Tenor,BA559,Trigger)</f>
        <v>43285</v>
      </c>
      <c r="BC559" s="508">
        <f>_xll.qlIndexFixing($AC$5,AZ559,TRUE,_xll.ohTrigger(Trigger,Trigger3M))</f>
        <v>4.7862709651730279E-3</v>
      </c>
      <c r="BD559" s="508">
        <f>_xll.qlIndexFixing($BE$1,AZ559,TRUE,_xll.ohTrigger(Trigger,Trigger3M))</f>
        <v>3.7018470324663971E-3</v>
      </c>
    </row>
    <row r="560" spans="51:56" ht="11.25" customHeight="1" x14ac:dyDescent="0.25">
      <c r="AY560" s="515" t="s">
        <v>90</v>
      </c>
      <c r="AZ560" s="509">
        <f>_xll.qlInterestRateIndexFixingDate(Currency&amp;"ibor"&amp;Tenor,BA560,Trigger)</f>
        <v>43199</v>
      </c>
      <c r="BA560" s="509">
        <f>_xll.qlCalendarAdvance(Calendar,BA559,AY560,"f",,Trigger)</f>
        <v>43201</v>
      </c>
      <c r="BB560" s="509">
        <f>_xll.qlInterestRateIndexMaturity(Currency&amp;"ibor"&amp;Tenor,BA560,Trigger)</f>
        <v>43292</v>
      </c>
      <c r="BC560" s="508">
        <f>_xll.qlIndexFixing($AC$5,AZ560,TRUE,_xll.ohTrigger(Trigger,Trigger3M))</f>
        <v>4.7647769698474672E-3</v>
      </c>
      <c r="BD560" s="508">
        <f>_xll.qlIndexFixing($BE$1,AZ560,TRUE,_xll.ohTrigger(Trigger,Trigger3M))</f>
        <v>3.7483859684847181E-3</v>
      </c>
    </row>
    <row r="561" spans="51:56" ht="11.25" customHeight="1" x14ac:dyDescent="0.25">
      <c r="AY561" s="515" t="s">
        <v>90</v>
      </c>
      <c r="AZ561" s="509">
        <f>_xll.qlInterestRateIndexFixingDate(Currency&amp;"ibor"&amp;Tenor,BA561,Trigger)</f>
        <v>43206</v>
      </c>
      <c r="BA561" s="509">
        <f>_xll.qlCalendarAdvance(Calendar,BA560,AY561,"f",,Trigger)</f>
        <v>43208</v>
      </c>
      <c r="BB561" s="509">
        <f>_xll.qlInterestRateIndexMaturity(Currency&amp;"ibor"&amp;Tenor,BA561,Trigger)</f>
        <v>43299</v>
      </c>
      <c r="BC561" s="508">
        <f>_xll.qlIndexFixing($AC$5,AZ561,TRUE,_xll.ohTrigger(Trigger,Trigger3M))</f>
        <v>4.7424984285447105E-3</v>
      </c>
      <c r="BD561" s="508">
        <f>_xll.qlIndexFixing($BE$1,AZ561,TRUE,_xll.ohTrigger(Trigger,Trigger3M))</f>
        <v>3.7951006498869989E-3</v>
      </c>
    </row>
    <row r="562" spans="51:56" ht="11.25" customHeight="1" x14ac:dyDescent="0.25">
      <c r="AY562" s="515" t="s">
        <v>90</v>
      </c>
      <c r="AZ562" s="509">
        <f>_xll.qlInterestRateIndexFixingDate(Currency&amp;"ibor"&amp;Tenor,BA562,Trigger)</f>
        <v>43213</v>
      </c>
      <c r="BA562" s="509">
        <f>_xll.qlCalendarAdvance(Calendar,BA561,AY562,"f",,Trigger)</f>
        <v>43215</v>
      </c>
      <c r="BB562" s="509">
        <f>_xll.qlInterestRateIndexMaturity(Currency&amp;"ibor"&amp;Tenor,BA562,Trigger)</f>
        <v>43306</v>
      </c>
      <c r="BC562" s="508">
        <f>_xll.qlIndexFixing($AC$5,AZ562,TRUE,_xll.ohTrigger(Trigger,Trigger3M))</f>
        <v>4.7194353545042794E-3</v>
      </c>
      <c r="BD562" s="508">
        <f>_xll.qlIndexFixing($BE$1,AZ562,TRUE,_xll.ohTrigger(Trigger,Trigger3M))</f>
        <v>3.8419905156565123E-3</v>
      </c>
    </row>
    <row r="563" spans="51:56" ht="11.25" customHeight="1" x14ac:dyDescent="0.25">
      <c r="AY563" s="515" t="s">
        <v>90</v>
      </c>
      <c r="AZ563" s="509">
        <f>_xll.qlInterestRateIndexFixingDate(Currency&amp;"ibor"&amp;Tenor,BA563,Trigger)</f>
        <v>43217</v>
      </c>
      <c r="BA563" s="509">
        <f>_xll.qlCalendarAdvance(Calendar,BA562,AY563,"f",,Trigger)</f>
        <v>43222</v>
      </c>
      <c r="BB563" s="509">
        <f>_xll.qlInterestRateIndexMaturity(Currency&amp;"ibor"&amp;Tenor,BA563,Trigger)</f>
        <v>43314</v>
      </c>
      <c r="BC563" s="508">
        <f>_xll.qlIndexFixing($AC$5,AZ563,TRUE,_xll.ohTrigger(Trigger,Trigger3M))</f>
        <v>4.6970523915943283E-3</v>
      </c>
      <c r="BD563" s="508">
        <f>_xll.qlIndexFixing($BE$1,AZ563,TRUE,_xll.ohTrigger(Trigger,Trigger3M))</f>
        <v>3.8924716184595772E-3</v>
      </c>
    </row>
    <row r="564" spans="51:56" ht="11.25" customHeight="1" x14ac:dyDescent="0.25">
      <c r="AY564" s="515" t="s">
        <v>90</v>
      </c>
      <c r="AZ564" s="509">
        <f>_xll.qlInterestRateIndexFixingDate(Currency&amp;"ibor"&amp;Tenor,BA564,Trigger)</f>
        <v>43227</v>
      </c>
      <c r="BA564" s="509">
        <f>_xll.qlCalendarAdvance(Calendar,BA563,AY564,"f",,Trigger)</f>
        <v>43229</v>
      </c>
      <c r="BB564" s="509">
        <f>_xll.qlInterestRateIndexMaturity(Currency&amp;"ibor"&amp;Tenor,BA564,Trigger)</f>
        <v>43321</v>
      </c>
      <c r="BC564" s="508">
        <f>_xll.qlIndexFixing($AC$5,AZ564,TRUE,_xll.ohTrigger(Trigger,Trigger3M))</f>
        <v>4.6730785173937127E-3</v>
      </c>
      <c r="BD564" s="508">
        <f>_xll.qlIndexFixing($BE$1,AZ564,TRUE,_xll.ohTrigger(Trigger,Trigger3M))</f>
        <v>3.9397230454872052E-3</v>
      </c>
    </row>
    <row r="565" spans="51:56" ht="11.25" customHeight="1" x14ac:dyDescent="0.25">
      <c r="AY565" s="515" t="s">
        <v>90</v>
      </c>
      <c r="AZ565" s="509">
        <f>_xll.qlInterestRateIndexFixingDate(Currency&amp;"ibor"&amp;Tenor,BA565,Trigger)</f>
        <v>43234</v>
      </c>
      <c r="BA565" s="509">
        <f>_xll.qlCalendarAdvance(Calendar,BA564,AY565,"f",,Trigger)</f>
        <v>43236</v>
      </c>
      <c r="BB565" s="509">
        <f>_xll.qlInterestRateIndexMaturity(Currency&amp;"ibor"&amp;Tenor,BA565,Trigger)</f>
        <v>43328</v>
      </c>
      <c r="BC565" s="508">
        <f>_xll.qlIndexFixing($AC$5,AZ565,TRUE,_xll.ohTrigger(Trigger,Trigger3M))</f>
        <v>4.6657519211961542E-3</v>
      </c>
      <c r="BD565" s="508">
        <f>_xll.qlIndexFixing($BE$1,AZ565,TRUE,_xll.ohTrigger(Trigger,Trigger3M))</f>
        <v>3.9871480196193455E-3</v>
      </c>
    </row>
    <row r="566" spans="51:56" ht="11.25" customHeight="1" x14ac:dyDescent="0.25">
      <c r="AY566" s="515" t="s">
        <v>90</v>
      </c>
      <c r="AZ566" s="509">
        <f>_xll.qlInterestRateIndexFixingDate(Currency&amp;"ibor"&amp;Tenor,BA566,Trigger)</f>
        <v>43241</v>
      </c>
      <c r="BA566" s="509">
        <f>_xll.qlCalendarAdvance(Calendar,BA565,AY566,"f",,Trigger)</f>
        <v>43243</v>
      </c>
      <c r="BB566" s="509">
        <f>_xll.qlInterestRateIndexMaturity(Currency&amp;"ibor"&amp;Tenor,BA566,Trigger)</f>
        <v>43335</v>
      </c>
      <c r="BC566" s="508">
        <f>_xll.qlIndexFixing($AC$5,AZ566,TRUE,_xll.ohTrigger(Trigger,Trigger3M))</f>
        <v>4.7017065462334031E-3</v>
      </c>
      <c r="BD566" s="508">
        <f>_xll.qlIndexFixing($BE$1,AZ566,TRUE,_xll.ohTrigger(Trigger,Trigger3M))</f>
        <v>4.0347457713793434E-3</v>
      </c>
    </row>
    <row r="567" spans="51:56" ht="11.25" customHeight="1" x14ac:dyDescent="0.25">
      <c r="AY567" s="515" t="s">
        <v>90</v>
      </c>
      <c r="AZ567" s="509">
        <f>_xll.qlInterestRateIndexFixingDate(Currency&amp;"ibor"&amp;Tenor,BA567,Trigger)</f>
        <v>43248</v>
      </c>
      <c r="BA567" s="509">
        <f>_xll.qlCalendarAdvance(Calendar,BA566,AY567,"f",,Trigger)</f>
        <v>43250</v>
      </c>
      <c r="BB567" s="509">
        <f>_xll.qlInterestRateIndexMaturity(Currency&amp;"ibor"&amp;Tenor,BA567,Trigger)</f>
        <v>43342</v>
      </c>
      <c r="BC567" s="508">
        <f>_xll.qlIndexFixing($AC$5,AZ567,TRUE,_xll.ohTrigger(Trigger,Trigger3M))</f>
        <v>4.7376615012432229E-3</v>
      </c>
      <c r="BD567" s="508">
        <f>_xll.qlIndexFixing($BE$1,AZ567,TRUE,_xll.ohTrigger(Trigger,Trigger3M))</f>
        <v>4.0825150463071848E-3</v>
      </c>
    </row>
    <row r="568" spans="51:56" ht="11.25" customHeight="1" x14ac:dyDescent="0.25">
      <c r="AY568" s="515" t="s">
        <v>90</v>
      </c>
      <c r="AZ568" s="509">
        <f>_xll.qlInterestRateIndexFixingDate(Currency&amp;"ibor"&amp;Tenor,BA568,Trigger)</f>
        <v>43255</v>
      </c>
      <c r="BA568" s="509">
        <f>_xll.qlCalendarAdvance(Calendar,BA567,AY568,"f",,Trigger)</f>
        <v>43257</v>
      </c>
      <c r="BB568" s="509">
        <f>_xll.qlInterestRateIndexMaturity(Currency&amp;"ibor"&amp;Tenor,BA568,Trigger)</f>
        <v>43349</v>
      </c>
      <c r="BC568" s="508">
        <f>_xll.qlIndexFixing($AC$5,AZ568,TRUE,_xll.ohTrigger(Trigger,Trigger3M))</f>
        <v>4.7736167862282202E-3</v>
      </c>
      <c r="BD568" s="508">
        <f>_xll.qlIndexFixing($BE$1,AZ568,TRUE,_xll.ohTrigger(Trigger,Trigger3M))</f>
        <v>4.1304545400879513E-3</v>
      </c>
    </row>
    <row r="569" spans="51:56" ht="11.25" customHeight="1" x14ac:dyDescent="0.25">
      <c r="AY569" s="515" t="s">
        <v>90</v>
      </c>
      <c r="AZ569" s="509">
        <f>_xll.qlInterestRateIndexFixingDate(Currency&amp;"ibor"&amp;Tenor,BA569,Trigger)</f>
        <v>43262</v>
      </c>
      <c r="BA569" s="509">
        <f>_xll.qlCalendarAdvance(Calendar,BA568,AY569,"f",,Trigger)</f>
        <v>43264</v>
      </c>
      <c r="BB569" s="509">
        <f>_xll.qlInterestRateIndexMaturity(Currency&amp;"ibor"&amp;Tenor,BA569,Trigger)</f>
        <v>43356</v>
      </c>
      <c r="BC569" s="508">
        <f>_xll.qlIndexFixing($AC$5,AZ569,TRUE,_xll.ohTrigger(Trigger,Trigger3M))</f>
        <v>4.8095724011910021E-3</v>
      </c>
      <c r="BD569" s="508">
        <f>_xll.qlIndexFixing($BE$1,AZ569,TRUE,_xll.ohTrigger(Trigger,Trigger3M))</f>
        <v>4.1785629483641522E-3</v>
      </c>
    </row>
    <row r="570" spans="51:56" ht="11.25" customHeight="1" x14ac:dyDescent="0.25">
      <c r="AY570" s="515" t="s">
        <v>90</v>
      </c>
      <c r="AZ570" s="509">
        <f>_xll.qlInterestRateIndexFixingDate(Currency&amp;"ibor"&amp;Tenor,BA570,Trigger)</f>
        <v>43269</v>
      </c>
      <c r="BA570" s="509">
        <f>_xll.qlCalendarAdvance(Calendar,BA569,AY570,"f",,Trigger)</f>
        <v>43271</v>
      </c>
      <c r="BB570" s="509">
        <f>_xll.qlInterestRateIndexMaturity(Currency&amp;"ibor"&amp;Tenor,BA570,Trigger)</f>
        <v>43363</v>
      </c>
      <c r="BC570" s="508">
        <f>_xll.qlIndexFixing($AC$5,AZ570,TRUE,_xll.ohTrigger(Trigger,Trigger3M))</f>
        <v>4.8455283461359125E-3</v>
      </c>
      <c r="BD570" s="508">
        <f>_xll.qlIndexFixing($BE$1,AZ570,TRUE,_xll.ohTrigger(Trigger,Trigger3M))</f>
        <v>4.2268389667383284E-3</v>
      </c>
    </row>
    <row r="571" spans="51:56" ht="11.25" customHeight="1" x14ac:dyDescent="0.25">
      <c r="AY571" s="515" t="s">
        <v>90</v>
      </c>
      <c r="AZ571" s="509">
        <f>_xll.qlInterestRateIndexFixingDate(Currency&amp;"ibor"&amp;Tenor,BA571,Trigger)</f>
        <v>43276</v>
      </c>
      <c r="BA571" s="509">
        <f>_xll.qlCalendarAdvance(Calendar,BA570,AY571,"f",,Trigger)</f>
        <v>43278</v>
      </c>
      <c r="BB571" s="509">
        <f>_xll.qlInterestRateIndexMaturity(Currency&amp;"ibor"&amp;Tenor,BA571,Trigger)</f>
        <v>43370</v>
      </c>
      <c r="BC571" s="508">
        <f>_xll.qlIndexFixing($AC$5,AZ571,TRUE,_xll.ohTrigger(Trigger,Trigger3M))</f>
        <v>4.8814846210646894E-3</v>
      </c>
      <c r="BD571" s="508">
        <f>_xll.qlIndexFixing($BE$1,AZ571,TRUE,_xll.ohTrigger(Trigger,Trigger3M))</f>
        <v>4.2752812907643628E-3</v>
      </c>
    </row>
    <row r="572" spans="51:56" ht="11.25" customHeight="1" x14ac:dyDescent="0.25">
      <c r="AY572" s="515" t="s">
        <v>90</v>
      </c>
      <c r="AZ572" s="509">
        <f>_xll.qlInterestRateIndexFixingDate(Currency&amp;"ibor"&amp;Tenor,BA572,Trigger)</f>
        <v>43283</v>
      </c>
      <c r="BA572" s="509">
        <f>_xll.qlCalendarAdvance(Calendar,BA571,AY572,"f",,Trigger)</f>
        <v>43285</v>
      </c>
      <c r="BB572" s="509">
        <f>_xll.qlInterestRateIndexMaturity(Currency&amp;"ibor"&amp;Tenor,BA572,Trigger)</f>
        <v>43377</v>
      </c>
      <c r="BC572" s="508">
        <f>_xll.qlIndexFixing($AC$5,AZ572,TRUE,_xll.ohTrigger(Trigger,Trigger3M))</f>
        <v>4.9174412259808077E-3</v>
      </c>
      <c r="BD572" s="508">
        <f>_xll.qlIndexFixing($BE$1,AZ572,TRUE,_xll.ohTrigger(Trigger,Trigger3M))</f>
        <v>4.3238886159579085E-3</v>
      </c>
    </row>
    <row r="573" spans="51:56" ht="11.25" customHeight="1" x14ac:dyDescent="0.25">
      <c r="AY573" s="515" t="s">
        <v>90</v>
      </c>
      <c r="AZ573" s="509">
        <f>_xll.qlInterestRateIndexFixingDate(Currency&amp;"ibor"&amp;Tenor,BA573,Trigger)</f>
        <v>43290</v>
      </c>
      <c r="BA573" s="509">
        <f>_xll.qlCalendarAdvance(Calendar,BA572,AY573,"f",,Trigger)</f>
        <v>43292</v>
      </c>
      <c r="BB573" s="509">
        <f>_xll.qlInterestRateIndexMaturity(Currency&amp;"ibor"&amp;Tenor,BA573,Trigger)</f>
        <v>43384</v>
      </c>
      <c r="BC573" s="508">
        <f>_xll.qlIndexFixing($AC$5,AZ573,TRUE,_xll.ohTrigger(Trigger,Trigger3M))</f>
        <v>4.9533981608868745E-3</v>
      </c>
      <c r="BD573" s="508">
        <f>_xll.qlIndexFixing($BE$1,AZ573,TRUE,_xll.ohTrigger(Trigger,Trigger3M))</f>
        <v>4.3726596377885694E-3</v>
      </c>
    </row>
    <row r="574" spans="51:56" ht="11.25" customHeight="1" x14ac:dyDescent="0.25">
      <c r="AY574" s="515" t="s">
        <v>90</v>
      </c>
      <c r="AZ574" s="509">
        <f>_xll.qlInterestRateIndexFixingDate(Currency&amp;"ibor"&amp;Tenor,BA574,Trigger)</f>
        <v>43297</v>
      </c>
      <c r="BA574" s="509">
        <f>_xll.qlCalendarAdvance(Calendar,BA573,AY574,"f",,Trigger)</f>
        <v>43299</v>
      </c>
      <c r="BB574" s="509">
        <f>_xll.qlInterestRateIndexMaturity(Currency&amp;"ibor"&amp;Tenor,BA574,Trigger)</f>
        <v>43391</v>
      </c>
      <c r="BC574" s="508">
        <f>_xll.qlIndexFixing($AC$5,AZ574,TRUE,_xll.ohTrigger(Trigger,Trigger3M))</f>
        <v>4.9893554257872336E-3</v>
      </c>
      <c r="BD574" s="508">
        <f>_xll.qlIndexFixing($BE$1,AZ574,TRUE,_xll.ohTrigger(Trigger,Trigger3M))</f>
        <v>4.421593051681637E-3</v>
      </c>
    </row>
    <row r="575" spans="51:56" ht="11.25" customHeight="1" x14ac:dyDescent="0.25">
      <c r="AY575" s="515" t="s">
        <v>90</v>
      </c>
      <c r="AZ575" s="509">
        <f>_xll.qlInterestRateIndexFixingDate(Currency&amp;"ibor"&amp;Tenor,BA575,Trigger)</f>
        <v>43304</v>
      </c>
      <c r="BA575" s="509">
        <f>_xll.qlCalendarAdvance(Calendar,BA574,AY575,"f",,Trigger)</f>
        <v>43306</v>
      </c>
      <c r="BB575" s="509">
        <f>_xll.qlInterestRateIndexMaturity(Currency&amp;"ibor"&amp;Tenor,BA575,Trigger)</f>
        <v>43398</v>
      </c>
      <c r="BC575" s="508">
        <f>_xll.qlIndexFixing($AC$5,AZ575,TRUE,_xll.ohTrigger(Trigger,Trigger3M))</f>
        <v>5.0253130206836241E-3</v>
      </c>
      <c r="BD575" s="508">
        <f>_xll.qlIndexFixing($BE$1,AZ575,TRUE,_xll.ohTrigger(Trigger,Trigger3M))</f>
        <v>4.4706875530172189E-3</v>
      </c>
    </row>
    <row r="576" spans="51:56" ht="11.25" customHeight="1" x14ac:dyDescent="0.25">
      <c r="AY576" s="515" t="s">
        <v>90</v>
      </c>
      <c r="AZ576" s="509">
        <f>_xll.qlInterestRateIndexFixingDate(Currency&amp;"ibor"&amp;Tenor,BA576,Trigger)</f>
        <v>43311</v>
      </c>
      <c r="BA576" s="509">
        <f>_xll.qlCalendarAdvance(Calendar,BA575,AY576,"f",,Trigger)</f>
        <v>43313</v>
      </c>
      <c r="BB576" s="509">
        <f>_xll.qlInterestRateIndexMaturity(Currency&amp;"ibor"&amp;Tenor,BA576,Trigger)</f>
        <v>43405</v>
      </c>
      <c r="BC576" s="508">
        <f>_xll.qlIndexFixing($AC$5,AZ576,TRUE,_xll.ohTrigger(Trigger,Trigger3M))</f>
        <v>5.0612709455786515E-3</v>
      </c>
      <c r="BD576" s="508">
        <f>_xll.qlIndexFixing($BE$1,AZ576,TRUE,_xll.ohTrigger(Trigger,Trigger3M))</f>
        <v>4.5199418371293766E-3</v>
      </c>
    </row>
    <row r="577" spans="51:56" ht="11.25" customHeight="1" x14ac:dyDescent="0.25">
      <c r="AY577" s="515" t="s">
        <v>90</v>
      </c>
      <c r="AZ577" s="509">
        <f>_xll.qlInterestRateIndexFixingDate(Currency&amp;"ibor"&amp;Tenor,BA577,Trigger)</f>
        <v>43318</v>
      </c>
      <c r="BA577" s="509">
        <f>_xll.qlCalendarAdvance(Calendar,BA576,AY577,"f",,Trigger)</f>
        <v>43320</v>
      </c>
      <c r="BB577" s="509">
        <f>_xll.qlInterestRateIndexMaturity(Currency&amp;"ibor"&amp;Tenor,BA577,Trigger)</f>
        <v>43412</v>
      </c>
      <c r="BC577" s="508">
        <f>_xll.qlIndexFixing($AC$5,AZ577,TRUE,_xll.ohTrigger(Trigger,Trigger3M))</f>
        <v>5.0972292004766604E-3</v>
      </c>
      <c r="BD577" s="508">
        <f>_xll.qlIndexFixing($BE$1,AZ577,TRUE,_xll.ohTrigger(Trigger,Trigger3M))</f>
        <v>4.5693545993061181E-3</v>
      </c>
    </row>
    <row r="578" spans="51:56" ht="11.25" customHeight="1" x14ac:dyDescent="0.25">
      <c r="AY578" s="515" t="s">
        <v>90</v>
      </c>
      <c r="AZ578" s="509">
        <f>_xll.qlInterestRateIndexFixingDate(Currency&amp;"ibor"&amp;Tenor,BA578,Trigger)</f>
        <v>43325</v>
      </c>
      <c r="BA578" s="509">
        <f>_xll.qlCalendarAdvance(Calendar,BA577,AY578,"f",,Trigger)</f>
        <v>43327</v>
      </c>
      <c r="BB578" s="509">
        <f>_xll.qlInterestRateIndexMaturity(Currency&amp;"ibor"&amp;Tenor,BA578,Trigger)</f>
        <v>43419</v>
      </c>
      <c r="BC578" s="508">
        <f>_xll.qlIndexFixing($AC$5,AZ578,TRUE,_xll.ohTrigger(Trigger,Trigger3M))</f>
        <v>5.1331877853802565E-3</v>
      </c>
      <c r="BD578" s="508">
        <f>_xll.qlIndexFixing($BE$1,AZ578,TRUE,_xll.ohTrigger(Trigger,Trigger3M))</f>
        <v>4.6189245347885355E-3</v>
      </c>
    </row>
    <row r="579" spans="51:56" ht="11.25" customHeight="1" x14ac:dyDescent="0.25">
      <c r="AY579" s="515" t="s">
        <v>90</v>
      </c>
      <c r="AZ579" s="509">
        <f>_xll.qlInterestRateIndexFixingDate(Currency&amp;"ibor"&amp;Tenor,BA579,Trigger)</f>
        <v>43332</v>
      </c>
      <c r="BA579" s="509">
        <f>_xll.qlCalendarAdvance(Calendar,BA578,AY579,"f",,Trigger)</f>
        <v>43334</v>
      </c>
      <c r="BB579" s="509">
        <f>_xll.qlInterestRateIndexMaturity(Currency&amp;"ibor"&amp;Tenor,BA579,Trigger)</f>
        <v>43426</v>
      </c>
      <c r="BC579" s="508">
        <f>_xll.qlIndexFixing($AC$5,AZ579,TRUE,_xll.ohTrigger(Trigger,Trigger3M))</f>
        <v>5.1691467002929169E-3</v>
      </c>
      <c r="BD579" s="508">
        <f>_xll.qlIndexFixing($BE$1,AZ579,TRUE,_xll.ohTrigger(Trigger,Trigger3M))</f>
        <v>4.6686503387707978E-3</v>
      </c>
    </row>
    <row r="580" spans="51:56" ht="11.25" customHeight="1" x14ac:dyDescent="0.25">
      <c r="AY580" s="515" t="s">
        <v>90</v>
      </c>
      <c r="AZ580" s="509">
        <f>_xll.qlInterestRateIndexFixingDate(Currency&amp;"ibor"&amp;Tenor,BA580,Trigger)</f>
        <v>43339</v>
      </c>
      <c r="BA580" s="509">
        <f>_xll.qlCalendarAdvance(Calendar,BA579,AY580,"f",,Trigger)</f>
        <v>43341</v>
      </c>
      <c r="BB580" s="509">
        <f>_xll.qlInterestRateIndexMaturity(Currency&amp;"ibor"&amp;Tenor,BA580,Trigger)</f>
        <v>43433</v>
      </c>
      <c r="BC580" s="508">
        <f>_xll.qlIndexFixing($AC$5,AZ580,TRUE,_xll.ohTrigger(Trigger,Trigger3M))</f>
        <v>5.2051059452163789E-3</v>
      </c>
      <c r="BD580" s="508">
        <f>_xll.qlIndexFixing($BE$1,AZ580,TRUE,_xll.ohTrigger(Trigger,Trigger3M))</f>
        <v>4.7185307063984218E-3</v>
      </c>
    </row>
    <row r="581" spans="51:56" ht="11.25" customHeight="1" x14ac:dyDescent="0.25">
      <c r="AY581" s="515" t="s">
        <v>90</v>
      </c>
      <c r="AZ581" s="509">
        <f>_xll.qlInterestRateIndexFixingDate(Currency&amp;"ibor"&amp;Tenor,BA581,Trigger)</f>
        <v>43346</v>
      </c>
      <c r="BA581" s="509">
        <f>_xll.qlCalendarAdvance(Calendar,BA580,AY581,"f",,Trigger)</f>
        <v>43348</v>
      </c>
      <c r="BB581" s="509">
        <f>_xll.qlInterestRateIndexMaturity(Currency&amp;"ibor"&amp;Tenor,BA581,Trigger)</f>
        <v>43439</v>
      </c>
      <c r="BC581" s="508">
        <f>_xll.qlIndexFixing($AC$5,AZ581,TRUE,_xll.ohTrigger(Trigger,Trigger3M))</f>
        <v>5.2384588716431844E-3</v>
      </c>
      <c r="BD581" s="508">
        <f>_xll.qlIndexFixing($BE$1,AZ581,TRUE,_xll.ohTrigger(Trigger,Trigger3M))</f>
        <v>4.7649303652906273E-3</v>
      </c>
    </row>
    <row r="582" spans="51:56" ht="11.25" customHeight="1" x14ac:dyDescent="0.25">
      <c r="AY582" s="515" t="s">
        <v>90</v>
      </c>
      <c r="AZ582" s="509">
        <f>_xll.qlInterestRateIndexFixingDate(Currency&amp;"ibor"&amp;Tenor,BA582,Trigger)</f>
        <v>43353</v>
      </c>
      <c r="BA582" s="509">
        <f>_xll.qlCalendarAdvance(Calendar,BA581,AY582,"f",,Trigger)</f>
        <v>43355</v>
      </c>
      <c r="BB582" s="509">
        <f>_xll.qlInterestRateIndexMaturity(Currency&amp;"ibor"&amp;Tenor,BA582,Trigger)</f>
        <v>43446</v>
      </c>
      <c r="BC582" s="508">
        <f>_xll.qlIndexFixing($AC$5,AZ582,TRUE,_xll.ohTrigger(Trigger,Trigger3M))</f>
        <v>5.2744182283205676E-3</v>
      </c>
      <c r="BD582" s="508">
        <f>_xll.qlIndexFixing($BE$1,AZ582,TRUE,_xll.ohTrigger(Trigger,Trigger3M))</f>
        <v>4.8151046713649252E-3</v>
      </c>
    </row>
    <row r="583" spans="51:56" ht="11.25" customHeight="1" x14ac:dyDescent="0.25">
      <c r="AY583" s="515" t="s">
        <v>90</v>
      </c>
      <c r="AZ583" s="509">
        <f>_xll.qlInterestRateIndexFixingDate(Currency&amp;"ibor"&amp;Tenor,BA583,Trigger)</f>
        <v>43360</v>
      </c>
      <c r="BA583" s="509">
        <f>_xll.qlCalendarAdvance(Calendar,BA582,AY583,"f",,Trigger)</f>
        <v>43362</v>
      </c>
      <c r="BB583" s="509">
        <f>_xll.qlInterestRateIndexMaturity(Currency&amp;"ibor"&amp;Tenor,BA583,Trigger)</f>
        <v>43453</v>
      </c>
      <c r="BC583" s="508">
        <f>_xll.qlIndexFixing($AC$5,AZ583,TRUE,_xll.ohTrigger(Trigger,Trigger3M))</f>
        <v>5.3103779114260664E-3</v>
      </c>
      <c r="BD583" s="508">
        <f>_xll.qlIndexFixing($BE$1,AZ583,TRUE,_xll.ohTrigger(Trigger,Trigger3M))</f>
        <v>4.8654297104310257E-3</v>
      </c>
    </row>
    <row r="584" spans="51:56" ht="11.25" customHeight="1" x14ac:dyDescent="0.25">
      <c r="AY584" s="515" t="s">
        <v>90</v>
      </c>
      <c r="AZ584" s="509">
        <f>_xll.qlInterestRateIndexFixingDate(Currency&amp;"ibor"&amp;Tenor,BA584,Trigger)</f>
        <v>43367</v>
      </c>
      <c r="BA584" s="509">
        <f>_xll.qlCalendarAdvance(Calendar,BA583,AY584,"f",,Trigger)</f>
        <v>43369</v>
      </c>
      <c r="BB584" s="509">
        <f>_xll.qlInterestRateIndexMaturity(Currency&amp;"ibor"&amp;Tenor,BA584,Trigger)</f>
        <v>43461</v>
      </c>
      <c r="BC584" s="508">
        <f>_xll.qlIndexFixing($AC$5,AZ584,TRUE,_xll.ohTrigger(Trigger,Trigger3M))</f>
        <v>5.3489462250877473E-3</v>
      </c>
      <c r="BD584" s="508">
        <f>_xll.qlIndexFixing($BE$1,AZ584,TRUE,_xll.ohTrigger(Trigger,Trigger3M))</f>
        <v>4.9195717145846035E-3</v>
      </c>
    </row>
    <row r="585" spans="51:56" ht="11.25" customHeight="1" x14ac:dyDescent="0.25">
      <c r="AY585" s="515" t="s">
        <v>90</v>
      </c>
      <c r="AZ585" s="509">
        <f>_xll.qlInterestRateIndexFixingDate(Currency&amp;"ibor"&amp;Tenor,BA585,Trigger)</f>
        <v>43374</v>
      </c>
      <c r="BA585" s="509">
        <f>_xll.qlCalendarAdvance(Calendar,BA584,AY585,"f",,Trigger)</f>
        <v>43376</v>
      </c>
      <c r="BB585" s="509">
        <f>_xll.qlInterestRateIndexMaturity(Currency&amp;"ibor"&amp;Tenor,BA585,Trigger)</f>
        <v>43468</v>
      </c>
      <c r="BC585" s="508">
        <f>_xll.qlIndexFixing($AC$5,AZ585,TRUE,_xll.ohTrigger(Trigger,Trigger3M))</f>
        <v>5.3849071201147415E-3</v>
      </c>
      <c r="BD585" s="508">
        <f>_xll.qlIndexFixing($BE$1,AZ585,TRUE,_xll.ohTrigger(Trigger,Trigger3M))</f>
        <v>4.9702053259213725E-3</v>
      </c>
    </row>
    <row r="586" spans="51:56" ht="11.25" customHeight="1" x14ac:dyDescent="0.25">
      <c r="AY586" s="515" t="s">
        <v>90</v>
      </c>
      <c r="AZ586" s="509">
        <f>_xll.qlInterestRateIndexFixingDate(Currency&amp;"ibor"&amp;Tenor,BA586,Trigger)</f>
        <v>43381</v>
      </c>
      <c r="BA586" s="509">
        <f>_xll.qlCalendarAdvance(Calendar,BA585,AY586,"f",,Trigger)</f>
        <v>43383</v>
      </c>
      <c r="BB586" s="509">
        <f>_xll.qlInterestRateIndexMaturity(Currency&amp;"ibor"&amp;Tenor,BA586,Trigger)</f>
        <v>43475</v>
      </c>
      <c r="BC586" s="508">
        <f>_xll.qlIndexFixing($AC$5,AZ586,TRUE,_xll.ohTrigger(Trigger,Trigger3M))</f>
        <v>5.4208683451707823E-3</v>
      </c>
      <c r="BD586" s="508">
        <f>_xll.qlIndexFixing($BE$1,AZ586,TRUE,_xll.ohTrigger(Trigger,Trigger3M))</f>
        <v>5.02098567074698E-3</v>
      </c>
    </row>
    <row r="587" spans="51:56" ht="11.25" customHeight="1" x14ac:dyDescent="0.25">
      <c r="AY587" s="515" t="s">
        <v>90</v>
      </c>
      <c r="AZ587" s="509">
        <f>_xll.qlInterestRateIndexFixingDate(Currency&amp;"ibor"&amp;Tenor,BA587,Trigger)</f>
        <v>43388</v>
      </c>
      <c r="BA587" s="509">
        <f>_xll.qlCalendarAdvance(Calendar,BA586,AY587,"f",,Trigger)</f>
        <v>43390</v>
      </c>
      <c r="BB587" s="509">
        <f>_xll.qlInterestRateIndexMaturity(Currency&amp;"ibor"&amp;Tenor,BA587,Trigger)</f>
        <v>43482</v>
      </c>
      <c r="BC587" s="508">
        <f>_xll.qlIndexFixing($AC$5,AZ587,TRUE,_xll.ohTrigger(Trigger,Trigger3M))</f>
        <v>5.456829900260216E-3</v>
      </c>
      <c r="BD587" s="508">
        <f>_xll.qlIndexFixing($BE$1,AZ587,TRUE,_xll.ohTrigger(Trigger,Trigger3M))</f>
        <v>5.0719114438585221E-3</v>
      </c>
    </row>
    <row r="588" spans="51:56" ht="11.25" customHeight="1" x14ac:dyDescent="0.25">
      <c r="AY588" s="515" t="s">
        <v>90</v>
      </c>
      <c r="AZ588" s="509">
        <f>_xll.qlInterestRateIndexFixingDate(Currency&amp;"ibor"&amp;Tenor,BA588,Trigger)</f>
        <v>43395</v>
      </c>
      <c r="BA588" s="509">
        <f>_xll.qlCalendarAdvance(Calendar,BA587,AY588,"f",,Trigger)</f>
        <v>43397</v>
      </c>
      <c r="BB588" s="509">
        <f>_xll.qlInterestRateIndexMaturity(Currency&amp;"ibor"&amp;Tenor,BA588,Trigger)</f>
        <v>43489</v>
      </c>
      <c r="BC588" s="508">
        <f>_xll.qlIndexFixing($AC$5,AZ588,TRUE,_xll.ohTrigger(Trigger,Trigger3M))</f>
        <v>5.4927917853847784E-3</v>
      </c>
      <c r="BD588" s="508">
        <f>_xll.qlIndexFixing($BE$1,AZ588,TRUE,_xll.ohTrigger(Trigger,Trigger3M))</f>
        <v>5.1229813400000962E-3</v>
      </c>
    </row>
    <row r="589" spans="51:56" ht="11.25" customHeight="1" x14ac:dyDescent="0.25">
      <c r="AY589" s="515" t="s">
        <v>90</v>
      </c>
      <c r="AZ589" s="509">
        <f>_xll.qlInterestRateIndexFixingDate(Currency&amp;"ibor"&amp;Tenor,BA589,Trigger)</f>
        <v>43402</v>
      </c>
      <c r="BA589" s="509">
        <f>_xll.qlCalendarAdvance(Calendar,BA588,AY589,"f",,Trigger)</f>
        <v>43404</v>
      </c>
      <c r="BB589" s="509">
        <f>_xll.qlInterestRateIndexMaturity(Currency&amp;"ibor"&amp;Tenor,BA589,Trigger)</f>
        <v>43496</v>
      </c>
      <c r="BC589" s="508">
        <f>_xll.qlIndexFixing($AC$5,AZ589,TRUE,_xll.ohTrigger(Trigger,Trigger3M))</f>
        <v>5.5287540005496847E-3</v>
      </c>
      <c r="BD589" s="508">
        <f>_xll.qlIndexFixing($BE$1,AZ589,TRUE,_xll.ohTrigger(Trigger,Trigger3M))</f>
        <v>5.1741940538645352E-3</v>
      </c>
    </row>
    <row r="590" spans="51:56" ht="11.25" customHeight="1" x14ac:dyDescent="0.25">
      <c r="AY590" s="515" t="s">
        <v>90</v>
      </c>
      <c r="AZ590" s="509">
        <f>_xll.qlInterestRateIndexFixingDate(Currency&amp;"ibor"&amp;Tenor,BA590,Trigger)</f>
        <v>43409</v>
      </c>
      <c r="BA590" s="509">
        <f>_xll.qlCalendarAdvance(Calendar,BA589,AY590,"f",,Trigger)</f>
        <v>43411</v>
      </c>
      <c r="BB590" s="509">
        <f>_xll.qlInterestRateIndexMaturity(Currency&amp;"ibor"&amp;Tenor,BA590,Trigger)</f>
        <v>43503</v>
      </c>
      <c r="BC590" s="508">
        <f>_xll.qlIndexFixing($AC$5,AZ590,TRUE,_xll.ohTrigger(Trigger,Trigger3M))</f>
        <v>5.5647165457558016E-3</v>
      </c>
      <c r="BD590" s="508">
        <f>_xll.qlIndexFixing($BE$1,AZ590,TRUE,_xll.ohTrigger(Trigger,Trigger3M))</f>
        <v>5.2255482800925412E-3</v>
      </c>
    </row>
    <row r="591" spans="51:56" ht="11.25" customHeight="1" x14ac:dyDescent="0.25">
      <c r="AY591" s="515" t="s">
        <v>90</v>
      </c>
      <c r="AZ591" s="509">
        <f>_xll.qlInterestRateIndexFixingDate(Currency&amp;"ibor"&amp;Tenor,BA591,Trigger)</f>
        <v>43416</v>
      </c>
      <c r="BA591" s="509">
        <f>_xll.qlCalendarAdvance(Calendar,BA590,AY591,"f",,Trigger)</f>
        <v>43418</v>
      </c>
      <c r="BB591" s="509">
        <f>_xll.qlInterestRateIndexMaturity(Currency&amp;"ibor"&amp;Tenor,BA591,Trigger)</f>
        <v>43510</v>
      </c>
      <c r="BC591" s="508">
        <f>_xll.qlIndexFixing($AC$5,AZ591,TRUE,_xll.ohTrigger(Trigger,Trigger3M))</f>
        <v>5.600679421005738E-3</v>
      </c>
      <c r="BD591" s="508">
        <f>_xll.qlIndexFixing($BE$1,AZ591,TRUE,_xll.ohTrigger(Trigger,Trigger3M))</f>
        <v>5.2770427132709449E-3</v>
      </c>
    </row>
    <row r="592" spans="51:56" ht="11.25" customHeight="1" x14ac:dyDescent="0.25">
      <c r="AY592" s="515" t="s">
        <v>90</v>
      </c>
      <c r="AZ592" s="509">
        <f>_xll.qlInterestRateIndexFixingDate(Currency&amp;"ibor"&amp;Tenor,BA592,Trigger)</f>
        <v>43423</v>
      </c>
      <c r="BA592" s="509">
        <f>_xll.qlCalendarAdvance(Calendar,BA591,AY592,"f",,Trigger)</f>
        <v>43425</v>
      </c>
      <c r="BB592" s="509">
        <f>_xll.qlInterestRateIndexMaturity(Currency&amp;"ibor"&amp;Tenor,BA592,Trigger)</f>
        <v>43517</v>
      </c>
      <c r="BC592" s="508">
        <f>_xll.qlIndexFixing($AC$5,AZ592,TRUE,_xll.ohTrigger(Trigger,Trigger3M))</f>
        <v>5.636642626304705E-3</v>
      </c>
      <c r="BD592" s="508">
        <f>_xll.qlIndexFixing($BE$1,AZ592,TRUE,_xll.ohTrigger(Trigger,Trigger3M))</f>
        <v>5.3286760479309692E-3</v>
      </c>
    </row>
    <row r="593" spans="51:56" ht="11.25" customHeight="1" x14ac:dyDescent="0.25">
      <c r="AY593" s="515" t="s">
        <v>90</v>
      </c>
      <c r="AZ593" s="509">
        <f>_xll.qlInterestRateIndexFixingDate(Currency&amp;"ibor"&amp;Tenor,BA593,Trigger)</f>
        <v>43430</v>
      </c>
      <c r="BA593" s="509">
        <f>_xll.qlCalendarAdvance(Calendar,BA592,AY593,"f",,Trigger)</f>
        <v>43432</v>
      </c>
      <c r="BB593" s="509">
        <f>_xll.qlInterestRateIndexMaturity(Currency&amp;"ibor"&amp;Tenor,BA593,Trigger)</f>
        <v>43524</v>
      </c>
      <c r="BC593" s="508">
        <f>_xll.qlIndexFixing($AC$5,AZ593,TRUE,_xll.ohTrigger(Trigger,Trigger3M))</f>
        <v>5.6726061616535726E-3</v>
      </c>
      <c r="BD593" s="508">
        <f>_xll.qlIndexFixing($BE$1,AZ593,TRUE,_xll.ohTrigger(Trigger,Trigger3M))</f>
        <v>5.3804469785543128E-3</v>
      </c>
    </row>
    <row r="594" spans="51:56" ht="11.25" customHeight="1" x14ac:dyDescent="0.25">
      <c r="AY594" s="515" t="s">
        <v>90</v>
      </c>
      <c r="AZ594" s="509">
        <f>_xll.qlInterestRateIndexFixingDate(Currency&amp;"ibor"&amp;Tenor,BA594,Trigger)</f>
        <v>43437</v>
      </c>
      <c r="BA594" s="509">
        <f>_xll.qlCalendarAdvance(Calendar,BA593,AY594,"f",,Trigger)</f>
        <v>43439</v>
      </c>
      <c r="BB594" s="509">
        <f>_xll.qlInterestRateIndexMaturity(Currency&amp;"ibor"&amp;Tenor,BA594,Trigger)</f>
        <v>43529</v>
      </c>
      <c r="BC594" s="508">
        <f>_xll.qlIndexFixing($AC$5,AZ594,TRUE,_xll.ohTrigger(Trigger,Trigger3M))</f>
        <v>5.7033419978917976E-3</v>
      </c>
      <c r="BD594" s="508">
        <f>_xll.qlIndexFixing($BE$1,AZ594,TRUE,_xll.ohTrigger(Trigger,Trigger3M))</f>
        <v>5.4248072521287938E-3</v>
      </c>
    </row>
    <row r="595" spans="51:56" ht="11.25" customHeight="1" x14ac:dyDescent="0.25">
      <c r="AY595" s="515" t="s">
        <v>90</v>
      </c>
      <c r="AZ595" s="509">
        <f>_xll.qlInterestRateIndexFixingDate(Currency&amp;"ibor"&amp;Tenor,BA595,Trigger)</f>
        <v>43444</v>
      </c>
      <c r="BA595" s="509">
        <f>_xll.qlCalendarAdvance(Calendar,BA594,AY595,"f",,Trigger)</f>
        <v>43446</v>
      </c>
      <c r="BB595" s="509">
        <f>_xll.qlInterestRateIndexMaturity(Currency&amp;"ibor"&amp;Tenor,BA595,Trigger)</f>
        <v>43536</v>
      </c>
      <c r="BC595" s="508">
        <f>_xll.qlIndexFixing($AC$5,AZ595,TRUE,_xll.ohTrigger(Trigger,Trigger3M))</f>
        <v>5.7393050039102889E-3</v>
      </c>
      <c r="BD595" s="508">
        <f>_xll.qlIndexFixing($BE$1,AZ595,TRUE,_xll.ohTrigger(Trigger,Trigger3M))</f>
        <v>5.4768290852402757E-3</v>
      </c>
    </row>
    <row r="596" spans="51:56" ht="11.25" customHeight="1" x14ac:dyDescent="0.25">
      <c r="AY596" s="515" t="s">
        <v>90</v>
      </c>
      <c r="AZ596" s="509">
        <f>_xll.qlInterestRateIndexFixingDate(Currency&amp;"ibor"&amp;Tenor,BA596,Trigger)</f>
        <v>43451</v>
      </c>
      <c r="BA596" s="509">
        <f>_xll.qlCalendarAdvance(Calendar,BA595,AY596,"f",,Trigger)</f>
        <v>43453</v>
      </c>
      <c r="BB596" s="509">
        <f>_xll.qlInterestRateIndexMaturity(Currency&amp;"ibor"&amp;Tenor,BA596,Trigger)</f>
        <v>43543</v>
      </c>
      <c r="BC596" s="508">
        <f>_xll.qlIndexFixing($AC$5,AZ596,TRUE,_xll.ohTrigger(Trigger,Trigger3M))</f>
        <v>5.7752683328038401E-3</v>
      </c>
      <c r="BD596" s="508">
        <f>_xll.qlIndexFixing($BE$1,AZ596,TRUE,_xll.ohTrigger(Trigger,Trigger3M))</f>
        <v>5.5289847648349877E-3</v>
      </c>
    </row>
    <row r="597" spans="51:56" ht="11.25" customHeight="1" x14ac:dyDescent="0.25">
      <c r="AY597" s="515" t="s">
        <v>90</v>
      </c>
      <c r="AZ597" s="509">
        <f>_xll.qlInterestRateIndexFixingDate(Currency&amp;"ibor"&amp;Tenor,BA597,Trigger)</f>
        <v>43455</v>
      </c>
      <c r="BA597" s="509">
        <f>_xll.qlCalendarAdvance(Calendar,BA596,AY597,"f",,Trigger)</f>
        <v>43461</v>
      </c>
      <c r="BB597" s="509">
        <f>_xll.qlInterestRateIndexMaturity(Currency&amp;"ibor"&amp;Tenor,BA597,Trigger)</f>
        <v>43551</v>
      </c>
      <c r="BC597" s="508">
        <f>_xll.qlIndexFixing($AC$5,AZ597,TRUE,_xll.ohTrigger(Trigger,Trigger3M))</f>
        <v>5.8163696754700567E-3</v>
      </c>
      <c r="BD597" s="508">
        <f>_xll.qlIndexFixing($BE$1,AZ597,TRUE,_xll.ohTrigger(Trigger,Trigger3M))</f>
        <v>5.5887534743579437E-3</v>
      </c>
    </row>
    <row r="598" spans="51:56" ht="11.25" customHeight="1" x14ac:dyDescent="0.25">
      <c r="AY598" s="515" t="s">
        <v>90</v>
      </c>
      <c r="AZ598" s="509">
        <f>_xll.qlInterestRateIndexFixingDate(Currency&amp;"ibor"&amp;Tenor,BA598,Trigger)</f>
        <v>43465</v>
      </c>
      <c r="BA598" s="509">
        <f>_xll.qlCalendarAdvance(Calendar,BA597,AY598,"f",,Trigger)</f>
        <v>43468</v>
      </c>
      <c r="BB598" s="509">
        <f>_xll.qlInterestRateIndexMaturity(Currency&amp;"ibor"&amp;Tenor,BA598,Trigger)</f>
        <v>43558</v>
      </c>
      <c r="BC598" s="508">
        <f>_xll.qlIndexFixing($AC$5,AZ598,TRUE,_xll.ohTrigger(Trigger,Trigger3M))</f>
        <v>5.8523336962457151E-3</v>
      </c>
      <c r="BD598" s="508">
        <f>_xll.qlIndexFixing($BE$1,AZ598,TRUE,_xll.ohTrigger(Trigger,Trigger3M))</f>
        <v>5.6411915706577886E-3</v>
      </c>
    </row>
    <row r="599" spans="51:56" ht="11.25" customHeight="1" x14ac:dyDescent="0.25">
      <c r="AY599" s="515" t="s">
        <v>90</v>
      </c>
      <c r="AZ599" s="509">
        <f>_xll.qlInterestRateIndexFixingDate(Currency&amp;"ibor"&amp;Tenor,BA599,Trigger)</f>
        <v>43473</v>
      </c>
      <c r="BA599" s="509">
        <f>_xll.qlCalendarAdvance(Calendar,BA598,AY599,"f",,Trigger)</f>
        <v>43475</v>
      </c>
      <c r="BB599" s="509">
        <f>_xll.qlInterestRateIndexMaturity(Currency&amp;"ibor"&amp;Tenor,BA599,Trigger)</f>
        <v>43565</v>
      </c>
      <c r="BC599" s="508">
        <f>_xll.qlIndexFixing($AC$5,AZ599,TRUE,_xll.ohTrigger(Trigger,Trigger3M))</f>
        <v>5.8882980399044271E-3</v>
      </c>
      <c r="BD599" s="508">
        <f>_xll.qlIndexFixing($BE$1,AZ599,TRUE,_xll.ohTrigger(Trigger,Trigger3M))</f>
        <v>5.6937594092785204E-3</v>
      </c>
    </row>
    <row r="600" spans="51:56" ht="11.25" customHeight="1" x14ac:dyDescent="0.25">
      <c r="AY600" s="515" t="s">
        <v>90</v>
      </c>
      <c r="AZ600" s="509">
        <f>_xll.qlInterestRateIndexFixingDate(Currency&amp;"ibor"&amp;Tenor,BA600,Trigger)</f>
        <v>43480</v>
      </c>
      <c r="BA600" s="509">
        <f>_xll.qlCalendarAdvance(Calendar,BA599,AY600,"f",,Trigger)</f>
        <v>43482</v>
      </c>
      <c r="BB600" s="509">
        <f>_xll.qlInterestRateIndexMaturity(Currency&amp;"ibor"&amp;Tenor,BA600,Trigger)</f>
        <v>43572</v>
      </c>
      <c r="BC600" s="508">
        <f>_xll.qlIndexFixing($AC$5,AZ600,TRUE,_xll.ohTrigger(Trigger,Trigger3M))</f>
        <v>5.9242627064506337E-3</v>
      </c>
      <c r="BD600" s="508">
        <f>_xll.qlIndexFixing($BE$1,AZ600,TRUE,_xll.ohTrigger(Trigger,Trigger3M))</f>
        <v>5.7464556842354853E-3</v>
      </c>
    </row>
    <row r="601" spans="51:56" ht="11.25" customHeight="1" x14ac:dyDescent="0.25">
      <c r="AY601" s="515" t="s">
        <v>90</v>
      </c>
      <c r="AZ601" s="509">
        <f>_xll.qlInterestRateIndexFixingDate(Currency&amp;"ibor"&amp;Tenor,BA601,Trigger)</f>
        <v>43487</v>
      </c>
      <c r="BA601" s="509">
        <f>_xll.qlCalendarAdvance(Calendar,BA600,AY601,"f",,Trigger)</f>
        <v>43489</v>
      </c>
      <c r="BB601" s="509">
        <f>_xll.qlInterestRateIndexMaturity(Currency&amp;"ibor"&amp;Tenor,BA601,Trigger)</f>
        <v>43579</v>
      </c>
      <c r="BC601" s="508">
        <f>_xll.qlIndexFixing($AC$5,AZ601,TRUE,_xll.ohTrigger(Trigger,Trigger3M))</f>
        <v>5.9602276958843348E-3</v>
      </c>
      <c r="BD601" s="508">
        <f>_xll.qlIndexFixing($BE$1,AZ601,TRUE,_xll.ohTrigger(Trigger,Trigger3M))</f>
        <v>5.7992790894854096E-3</v>
      </c>
    </row>
    <row r="602" spans="51:56" ht="11.25" customHeight="1" x14ac:dyDescent="0.25">
      <c r="AY602" s="515" t="s">
        <v>90</v>
      </c>
      <c r="AZ602" s="509">
        <f>_xll.qlInterestRateIndexFixingDate(Currency&amp;"ibor"&amp;Tenor,BA602,Trigger)</f>
        <v>43494</v>
      </c>
      <c r="BA602" s="509">
        <f>_xll.qlCalendarAdvance(Calendar,BA601,AY602,"f",,Trigger)</f>
        <v>43496</v>
      </c>
      <c r="BB602" s="509">
        <f>_xll.qlInterestRateIndexMaturity(Currency&amp;"ibor"&amp;Tenor,BA602,Trigger)</f>
        <v>43585</v>
      </c>
      <c r="BC602" s="508">
        <f>_xll.qlIndexFixing($AC$5,AZ602,TRUE,_xll.ohTrigger(Trigger,Trigger3M))</f>
        <v>5.9935741780093249E-3</v>
      </c>
      <c r="BD602" s="508">
        <f>_xll.qlIndexFixing($BE$1,AZ602,TRUE,_xll.ohTrigger(Trigger,Trigger3M))</f>
        <v>5.848375743523644E-3</v>
      </c>
    </row>
    <row r="603" spans="51:56" ht="11.25" customHeight="1" x14ac:dyDescent="0.25">
      <c r="AY603" s="515" t="s">
        <v>90</v>
      </c>
      <c r="AZ603" s="509">
        <f>_xll.qlInterestRateIndexFixingDate(Currency&amp;"ibor"&amp;Tenor,BA603,Trigger)</f>
        <v>43501</v>
      </c>
      <c r="BA603" s="509">
        <f>_xll.qlCalendarAdvance(Calendar,BA602,AY603,"f",,Trigger)</f>
        <v>43503</v>
      </c>
      <c r="BB603" s="509">
        <f>_xll.qlInterestRateIndexMaturity(Currency&amp;"ibor"&amp;Tenor,BA603,Trigger)</f>
        <v>43592</v>
      </c>
      <c r="BC603" s="508">
        <f>_xll.qlIndexFixing($AC$5,AZ603,TRUE,_xll.ohTrigger(Trigger,Trigger3M))</f>
        <v>6.02953919003582E-3</v>
      </c>
      <c r="BD603" s="508">
        <f>_xll.qlIndexFixing($BE$1,AZ603,TRUE,_xll.ohTrigger(Trigger,Trigger3M))</f>
        <v>5.9014399741547782E-3</v>
      </c>
    </row>
    <row r="604" spans="51:56" ht="11.25" customHeight="1" x14ac:dyDescent="0.25">
      <c r="AY604" s="515" t="s">
        <v>90</v>
      </c>
      <c r="AZ604" s="509">
        <f>_xll.qlInterestRateIndexFixingDate(Currency&amp;"ibor"&amp;Tenor,BA604,Trigger)</f>
        <v>43508</v>
      </c>
      <c r="BA604" s="509">
        <f>_xll.qlCalendarAdvance(Calendar,BA603,AY604,"f",,Trigger)</f>
        <v>43510</v>
      </c>
      <c r="BB604" s="509">
        <f>_xll.qlInterestRateIndexMaturity(Currency&amp;"ibor"&amp;Tenor,BA604,Trigger)</f>
        <v>43599</v>
      </c>
      <c r="BC604" s="508">
        <f>_xll.qlIndexFixing($AC$5,AZ604,TRUE,_xll.ohTrigger(Trigger,Trigger3M))</f>
        <v>6.0655045213664494E-3</v>
      </c>
      <c r="BD604" s="508">
        <f>_xll.qlIndexFixing($BE$1,AZ604,TRUE,_xll.ohTrigger(Trigger,Trigger3M))</f>
        <v>5.954627500069109E-3</v>
      </c>
    </row>
    <row r="605" spans="51:56" ht="11.25" customHeight="1" x14ac:dyDescent="0.25">
      <c r="AY605" s="515" t="s">
        <v>90</v>
      </c>
      <c r="AZ605" s="509">
        <f>_xll.qlInterestRateIndexFixingDate(Currency&amp;"ibor"&amp;Tenor,BA605,Trigger)</f>
        <v>43515</v>
      </c>
      <c r="BA605" s="509">
        <f>_xll.qlCalendarAdvance(Calendar,BA604,AY605,"f",,Trigger)</f>
        <v>43517</v>
      </c>
      <c r="BB605" s="509">
        <f>_xll.qlInterestRateIndexMaturity(Currency&amp;"ibor"&amp;Tenor,BA605,Trigger)</f>
        <v>43606</v>
      </c>
      <c r="BC605" s="508">
        <f>_xll.qlIndexFixing($AC$5,AZ605,TRUE,_xll.ohTrigger(Trigger,Trigger3M))</f>
        <v>6.1536896454306277E-3</v>
      </c>
      <c r="BD605" s="508">
        <f>_xll.qlIndexFixing($BE$1,AZ605,TRUE,_xll.ohTrigger(Trigger,Trigger3M))</f>
        <v>6.0079355052702118E-3</v>
      </c>
    </row>
    <row r="606" spans="51:56" ht="11.25" customHeight="1" x14ac:dyDescent="0.25">
      <c r="AY606" s="515" t="s">
        <v>90</v>
      </c>
      <c r="AZ606" s="509">
        <f>_xll.qlInterestRateIndexFixingDate(Currency&amp;"ibor"&amp;Tenor,BA606,Trigger)</f>
        <v>43522</v>
      </c>
      <c r="BA606" s="509">
        <f>_xll.qlCalendarAdvance(Calendar,BA605,AY606,"f",,Trigger)</f>
        <v>43524</v>
      </c>
      <c r="BB606" s="509">
        <f>_xll.qlInterestRateIndexMaturity(Currency&amp;"ibor"&amp;Tenor,BA606,Trigger)</f>
        <v>43616</v>
      </c>
      <c r="BC606" s="508">
        <f>_xll.qlIndexFixing($AC$5,AZ606,TRUE,_xll.ohTrigger(Trigger,Trigger3M))</f>
        <v>6.2688271564504822E-3</v>
      </c>
      <c r="BD606" s="508">
        <f>_xll.qlIndexFixing($BE$1,AZ606,TRUE,_xll.ohTrigger(Trigger,Trigger3M))</f>
        <v>6.0730193097084844E-3</v>
      </c>
    </row>
    <row r="607" spans="51:56" ht="11.25" customHeight="1" x14ac:dyDescent="0.25">
      <c r="AY607" s="515" t="s">
        <v>90</v>
      </c>
      <c r="AZ607" s="509">
        <f>_xll.qlInterestRateIndexFixingDate(Currency&amp;"ibor"&amp;Tenor,BA607,Trigger)</f>
        <v>43529</v>
      </c>
      <c r="BA607" s="509">
        <f>_xll.qlCalendarAdvance(Calendar,BA606,AY607,"f",,Trigger)</f>
        <v>43531</v>
      </c>
      <c r="BB607" s="509">
        <f>_xll.qlInterestRateIndexMaturity(Currency&amp;"ibor"&amp;Tenor,BA607,Trigger)</f>
        <v>43623</v>
      </c>
      <c r="BC607" s="508">
        <f>_xll.qlIndexFixing($AC$5,AZ607,TRUE,_xll.ohTrigger(Trigger,Trigger3M))</f>
        <v>6.3564868840854348E-3</v>
      </c>
      <c r="BD607" s="508">
        <f>_xll.qlIndexFixing($BE$1,AZ607,TRUE,_xll.ohTrigger(Trigger,Trigger3M))</f>
        <v>6.1265579257394429E-3</v>
      </c>
    </row>
    <row r="608" spans="51:56" ht="11.25" customHeight="1" x14ac:dyDescent="0.25">
      <c r="AY608" s="515" t="s">
        <v>90</v>
      </c>
      <c r="AZ608" s="509">
        <f>_xll.qlInterestRateIndexFixingDate(Currency&amp;"ibor"&amp;Tenor,BA608,Trigger)</f>
        <v>43536</v>
      </c>
      <c r="BA608" s="509">
        <f>_xll.qlCalendarAdvance(Calendar,BA607,AY608,"f",,Trigger)</f>
        <v>43538</v>
      </c>
      <c r="BB608" s="509">
        <f>_xll.qlInterestRateIndexMaturity(Currency&amp;"ibor"&amp;Tenor,BA608,Trigger)</f>
        <v>43630</v>
      </c>
      <c r="BC608" s="508">
        <f>_xll.qlIndexFixing($AC$5,AZ608,TRUE,_xll.ohTrigger(Trigger,Trigger3M))</f>
        <v>6.4446297468409939E-3</v>
      </c>
      <c r="BD608" s="508">
        <f>_xll.qlIndexFixing($BE$1,AZ608,TRUE,_xll.ohTrigger(Trigger,Trigger3M))</f>
        <v>6.1801834605599588E-3</v>
      </c>
    </row>
    <row r="609" spans="51:56" ht="11.25" customHeight="1" x14ac:dyDescent="0.25">
      <c r="AY609" s="515" t="s">
        <v>90</v>
      </c>
      <c r="AZ609" s="509">
        <f>_xll.qlInterestRateIndexFixingDate(Currency&amp;"ibor"&amp;Tenor,BA609,Trigger)</f>
        <v>43543</v>
      </c>
      <c r="BA609" s="509">
        <f>_xll.qlCalendarAdvance(Calendar,BA608,AY609,"f",,Trigger)</f>
        <v>43545</v>
      </c>
      <c r="BB609" s="509">
        <f>_xll.qlInterestRateIndexMaturity(Currency&amp;"ibor"&amp;Tenor,BA609,Trigger)</f>
        <v>43637</v>
      </c>
      <c r="BC609" s="508">
        <f>_xll.qlIndexFixing($AC$5,AZ609,TRUE,_xll.ohTrigger(Trigger,Trigger3M))</f>
        <v>6.5332557772224617E-3</v>
      </c>
      <c r="BD609" s="508">
        <f>_xll.qlIndexFixing($BE$1,AZ609,TRUE,_xll.ohTrigger(Trigger,Trigger3M))</f>
        <v>6.2338852277869488E-3</v>
      </c>
    </row>
    <row r="610" spans="51:56" ht="11.25" customHeight="1" x14ac:dyDescent="0.25">
      <c r="AY610" s="515" t="s">
        <v>90</v>
      </c>
      <c r="AZ610" s="509">
        <f>_xll.qlInterestRateIndexFixingDate(Currency&amp;"ibor"&amp;Tenor,BA610,Trigger)</f>
        <v>43550</v>
      </c>
      <c r="BA610" s="509">
        <f>_xll.qlCalendarAdvance(Calendar,BA609,AY610,"f",,Trigger)</f>
        <v>43552</v>
      </c>
      <c r="BB610" s="509">
        <f>_xll.qlInterestRateIndexMaturity(Currency&amp;"ibor"&amp;Tenor,BA610,Trigger)</f>
        <v>43644</v>
      </c>
      <c r="BC610" s="508">
        <f>_xll.qlIndexFixing($AC$5,AZ610,TRUE,_xll.ohTrigger(Trigger,Trigger3M))</f>
        <v>6.6223650079167348E-3</v>
      </c>
      <c r="BD610" s="508">
        <f>_xll.qlIndexFixing($BE$1,AZ610,TRUE,_xll.ohTrigger(Trigger,Trigger3M))</f>
        <v>6.2876523733019392E-3</v>
      </c>
    </row>
    <row r="611" spans="51:56" ht="11.25" customHeight="1" x14ac:dyDescent="0.25">
      <c r="AY611" s="515" t="s">
        <v>90</v>
      </c>
      <c r="AZ611" s="509">
        <f>_xll.qlInterestRateIndexFixingDate(Currency&amp;"ibor"&amp;Tenor,BA611,Trigger)</f>
        <v>43557</v>
      </c>
      <c r="BA611" s="509">
        <f>_xll.qlCalendarAdvance(Calendar,BA610,AY611,"f",,Trigger)</f>
        <v>43559</v>
      </c>
      <c r="BB611" s="509">
        <f>_xll.qlInterestRateIndexMaturity(Currency&amp;"ibor"&amp;Tenor,BA611,Trigger)</f>
        <v>43650</v>
      </c>
      <c r="BC611" s="508">
        <f>_xll.qlIndexFixing($AC$5,AZ611,TRUE,_xll.ohTrigger(Trigger,Trigger3M))</f>
        <v>6.705802440723478E-3</v>
      </c>
      <c r="BD611" s="508">
        <f>_xll.qlIndexFixing($BE$1,AZ611,TRUE,_xll.ohTrigger(Trigger,Trigger3M))</f>
        <v>6.3375658282366657E-3</v>
      </c>
    </row>
    <row r="612" spans="51:56" ht="11.25" customHeight="1" x14ac:dyDescent="0.25">
      <c r="AY612" s="515" t="s">
        <v>90</v>
      </c>
      <c r="AZ612" s="509">
        <f>_xll.qlInterestRateIndexFixingDate(Currency&amp;"ibor"&amp;Tenor,BA612,Trigger)</f>
        <v>43564</v>
      </c>
      <c r="BA612" s="509">
        <f>_xll.qlCalendarAdvance(Calendar,BA611,AY612,"f",,Trigger)</f>
        <v>43566</v>
      </c>
      <c r="BB612" s="509">
        <f>_xll.qlInterestRateIndexMaturity(Currency&amp;"ibor"&amp;Tenor,BA612,Trigger)</f>
        <v>43657</v>
      </c>
      <c r="BC612" s="508">
        <f>_xll.qlIndexFixing($AC$5,AZ612,TRUE,_xll.ohTrigger(Trigger,Trigger3M))</f>
        <v>6.7964013666761101E-3</v>
      </c>
      <c r="BD612" s="508">
        <f>_xll.qlIndexFixing($BE$1,AZ612,TRUE,_xll.ohTrigger(Trigger,Trigger3M))</f>
        <v>6.3914292252197618E-3</v>
      </c>
    </row>
    <row r="613" spans="51:56" ht="11.25" customHeight="1" x14ac:dyDescent="0.25">
      <c r="AY613" s="515" t="s">
        <v>90</v>
      </c>
      <c r="AZ613" s="509">
        <f>_xll.qlInterestRateIndexFixingDate(Currency&amp;"ibor"&amp;Tenor,BA613,Trigger)</f>
        <v>43571</v>
      </c>
      <c r="BA613" s="509">
        <f>_xll.qlCalendarAdvance(Calendar,BA612,AY613,"f",,Trigger)</f>
        <v>43573</v>
      </c>
      <c r="BB613" s="509">
        <f>_xll.qlInterestRateIndexMaturity(Currency&amp;"ibor"&amp;Tenor,BA613,Trigger)</f>
        <v>43664</v>
      </c>
      <c r="BC613" s="508">
        <f>_xll.qlIndexFixing($AC$5,AZ613,TRUE,_xll.ohTrigger(Trigger,Trigger3M))</f>
        <v>6.8874888717777479E-3</v>
      </c>
      <c r="BD613" s="508">
        <f>_xll.qlIndexFixing($BE$1,AZ613,TRUE,_xll.ohTrigger(Trigger,Trigger3M))</f>
        <v>6.4453251047935402E-3</v>
      </c>
    </row>
    <row r="614" spans="51:56" ht="11.25" customHeight="1" x14ac:dyDescent="0.25">
      <c r="AY614" s="515" t="s">
        <v>90</v>
      </c>
      <c r="AZ614" s="509">
        <f>_xll.qlInterestRateIndexFixingDate(Currency&amp;"ibor"&amp;Tenor,BA614,Trigger)</f>
        <v>43578</v>
      </c>
      <c r="BA614" s="509">
        <f>_xll.qlCalendarAdvance(Calendar,BA613,AY614,"f",,Trigger)</f>
        <v>43580</v>
      </c>
      <c r="BB614" s="509">
        <f>_xll.qlInterestRateIndexMaturity(Currency&amp;"ibor"&amp;Tenor,BA614,Trigger)</f>
        <v>43671</v>
      </c>
      <c r="BC614" s="508">
        <f>_xll.qlIndexFixing($AC$5,AZ614,TRUE,_xll.ohTrigger(Trigger,Trigger3M))</f>
        <v>6.9790649896243756E-3</v>
      </c>
      <c r="BD614" s="508">
        <f>_xll.qlIndexFixing($BE$1,AZ614,TRUE,_xll.ohTrigger(Trigger,Trigger3M))</f>
        <v>6.4992418538738815E-3</v>
      </c>
    </row>
    <row r="615" spans="51:56" ht="11.25" customHeight="1" x14ac:dyDescent="0.25">
      <c r="AY615" s="515" t="s">
        <v>90</v>
      </c>
      <c r="AZ615" s="509">
        <f>_xll.qlInterestRateIndexFixingDate(Currency&amp;"ibor"&amp;Tenor,BA615,Trigger)</f>
        <v>43584</v>
      </c>
      <c r="BA615" s="509">
        <f>_xll.qlCalendarAdvance(Calendar,BA614,AY615,"f",,Trigger)</f>
        <v>43587</v>
      </c>
      <c r="BB615" s="509">
        <f>_xll.qlInterestRateIndexMaturity(Currency&amp;"ibor"&amp;Tenor,BA615,Trigger)</f>
        <v>43679</v>
      </c>
      <c r="BC615" s="508">
        <f>_xll.qlIndexFixing($AC$5,AZ615,TRUE,_xll.ohTrigger(Trigger,Trigger3M))</f>
        <v>7.0751603225837701E-3</v>
      </c>
      <c r="BD615" s="508">
        <f>_xll.qlIndexFixing($BE$1,AZ615,TRUE,_xll.ohTrigger(Trigger,Trigger3M))</f>
        <v>6.5570771375380787E-3</v>
      </c>
    </row>
    <row r="616" spans="51:56" ht="11.25" customHeight="1" x14ac:dyDescent="0.25">
      <c r="AY616" s="515" t="s">
        <v>90</v>
      </c>
      <c r="AZ616" s="509">
        <f>_xll.qlInterestRateIndexFixingDate(Currency&amp;"ibor"&amp;Tenor,BA616,Trigger)</f>
        <v>43592</v>
      </c>
      <c r="BA616" s="509">
        <f>_xll.qlCalendarAdvance(Calendar,BA615,AY616,"f",,Trigger)</f>
        <v>43594</v>
      </c>
      <c r="BB616" s="509">
        <f>_xll.qlInterestRateIndexMaturity(Currency&amp;"ibor"&amp;Tenor,BA616,Trigger)</f>
        <v>43686</v>
      </c>
      <c r="BC616" s="508">
        <f>_xll.qlIndexFixing($AC$5,AZ616,TRUE,_xll.ohTrigger(Trigger,Trigger3M))</f>
        <v>7.167169451562155E-3</v>
      </c>
      <c r="BD616" s="508">
        <f>_xll.qlIndexFixing($BE$1,AZ616,TRUE,_xll.ohTrigger(Trigger,Trigger3M))</f>
        <v>6.6109992211840904E-3</v>
      </c>
    </row>
    <row r="617" spans="51:56" ht="11.25" customHeight="1" x14ac:dyDescent="0.25">
      <c r="AY617" s="515" t="s">
        <v>90</v>
      </c>
      <c r="AZ617" s="509">
        <f>_xll.qlInterestRateIndexFixingDate(Currency&amp;"ibor"&amp;Tenor,BA617,Trigger)</f>
        <v>43599</v>
      </c>
      <c r="BA617" s="509">
        <f>_xll.qlCalendarAdvance(Calendar,BA616,AY617,"f",,Trigger)</f>
        <v>43601</v>
      </c>
      <c r="BB617" s="509">
        <f>_xll.qlInterestRateIndexMaturity(Currency&amp;"ibor"&amp;Tenor,BA617,Trigger)</f>
        <v>43693</v>
      </c>
      <c r="BC617" s="508">
        <f>_xll.qlIndexFixing($AC$5,AZ617,TRUE,_xll.ohTrigger(Trigger,Trigger3M))</f>
        <v>7.2452729127137558E-3</v>
      </c>
      <c r="BD617" s="508">
        <f>_xll.qlIndexFixing($BE$1,AZ617,TRUE,_xll.ohTrigger(Trigger,Trigger3M))</f>
        <v>6.6649060404351361E-3</v>
      </c>
    </row>
    <row r="618" spans="51:56" ht="11.25" customHeight="1" x14ac:dyDescent="0.25">
      <c r="AY618" s="515" t="s">
        <v>90</v>
      </c>
      <c r="AZ618" s="509">
        <f>_xll.qlInterestRateIndexFixingDate(Currency&amp;"ibor"&amp;Tenor,BA618,Trigger)</f>
        <v>43606</v>
      </c>
      <c r="BA618" s="509">
        <f>_xll.qlCalendarAdvance(Calendar,BA617,AY618,"f",,Trigger)</f>
        <v>43608</v>
      </c>
      <c r="BB618" s="509">
        <f>_xll.qlInterestRateIndexMaturity(Currency&amp;"ibor"&amp;Tenor,BA618,Trigger)</f>
        <v>43700</v>
      </c>
      <c r="BC618" s="508">
        <f>_xll.qlIndexFixing($AC$5,AZ618,TRUE,_xll.ohTrigger(Trigger,Trigger3M))</f>
        <v>7.287576574457816E-3</v>
      </c>
      <c r="BD618" s="508">
        <f>_xll.qlIndexFixing($BE$1,AZ618,TRUE,_xll.ohTrigger(Trigger,Trigger3M))</f>
        <v>6.718788405906311E-3</v>
      </c>
    </row>
    <row r="619" spans="51:56" ht="11.25" customHeight="1" x14ac:dyDescent="0.25">
      <c r="AY619" s="515" t="s">
        <v>90</v>
      </c>
      <c r="AZ619" s="509">
        <f>_xll.qlInterestRateIndexFixingDate(Currency&amp;"ibor"&amp;Tenor,BA619,Trigger)</f>
        <v>43613</v>
      </c>
      <c r="BA619" s="509">
        <f>_xll.qlCalendarAdvance(Calendar,BA618,AY619,"f",,Trigger)</f>
        <v>43615</v>
      </c>
      <c r="BB619" s="509">
        <f>_xll.qlInterestRateIndexMaturity(Currency&amp;"ibor"&amp;Tenor,BA619,Trigger)</f>
        <v>43707</v>
      </c>
      <c r="BC619" s="508">
        <f>_xll.qlIndexFixing($AC$5,AZ619,TRUE,_xll.ohTrigger(Trigger,Trigger3M))</f>
        <v>7.3298806926993245E-3</v>
      </c>
      <c r="BD619" s="508">
        <f>_xll.qlIndexFixing($BE$1,AZ619,TRUE,_xll.ohTrigger(Trigger,Trigger3M))</f>
        <v>6.7726422798822369E-3</v>
      </c>
    </row>
    <row r="620" spans="51:56" ht="11.25" customHeight="1" x14ac:dyDescent="0.25">
      <c r="AY620" s="515" t="s">
        <v>90</v>
      </c>
      <c r="AZ620" s="509">
        <f>_xll.qlInterestRateIndexFixingDate(Currency&amp;"ibor"&amp;Tenor,BA620,Trigger)</f>
        <v>43620</v>
      </c>
      <c r="BA620" s="509">
        <f>_xll.qlCalendarAdvance(Calendar,BA619,AY620,"f",,Trigger)</f>
        <v>43622</v>
      </c>
      <c r="BB620" s="509">
        <f>_xll.qlInterestRateIndexMaturity(Currency&amp;"ibor"&amp;Tenor,BA620,Trigger)</f>
        <v>43714</v>
      </c>
      <c r="BC620" s="508">
        <f>_xll.qlIndexFixing($AC$5,AZ620,TRUE,_xll.ohTrigger(Trigger,Trigger3M))</f>
        <v>7.3721852674426261E-3</v>
      </c>
      <c r="BD620" s="508">
        <f>_xll.qlIndexFixing($BE$1,AZ620,TRUE,_xll.ohTrigger(Trigger,Trigger3M))</f>
        <v>6.826464152447944E-3</v>
      </c>
    </row>
    <row r="621" spans="51:56" ht="11.25" customHeight="1" x14ac:dyDescent="0.25">
      <c r="AY621" s="515" t="s">
        <v>90</v>
      </c>
      <c r="AZ621" s="509">
        <f>_xll.qlInterestRateIndexFixingDate(Currency&amp;"ibor"&amp;Tenor,BA621,Trigger)</f>
        <v>43627</v>
      </c>
      <c r="BA621" s="509">
        <f>_xll.qlCalendarAdvance(Calendar,BA620,AY621,"f",,Trigger)</f>
        <v>43629</v>
      </c>
      <c r="BB621" s="509">
        <f>_xll.qlInterestRateIndexMaturity(Currency&amp;"ibor"&amp;Tenor,BA621,Trigger)</f>
        <v>43721</v>
      </c>
      <c r="BC621" s="508">
        <f>_xll.qlIndexFixing($AC$5,AZ621,TRUE,_xll.ohTrigger(Trigger,Trigger3M))</f>
        <v>7.4144902986920651E-3</v>
      </c>
      <c r="BD621" s="508">
        <f>_xll.qlIndexFixing($BE$1,AZ621,TRUE,_xll.ohTrigger(Trigger,Trigger3M))</f>
        <v>6.8802505134973159E-3</v>
      </c>
    </row>
    <row r="622" spans="51:56" ht="11.25" customHeight="1" x14ac:dyDescent="0.25">
      <c r="AY622" s="515" t="s">
        <v>90</v>
      </c>
      <c r="AZ622" s="509">
        <f>_xll.qlInterestRateIndexFixingDate(Currency&amp;"ibor"&amp;Tenor,BA622,Trigger)</f>
        <v>43634</v>
      </c>
      <c r="BA622" s="509">
        <f>_xll.qlCalendarAdvance(Calendar,BA621,AY622,"f",,Trigger)</f>
        <v>43636</v>
      </c>
      <c r="BB622" s="509">
        <f>_xll.qlInterestRateIndexMaturity(Currency&amp;"ibor"&amp;Tenor,BA622,Trigger)</f>
        <v>43728</v>
      </c>
      <c r="BC622" s="508">
        <f>_xll.qlIndexFixing($AC$5,AZ622,TRUE,_xll.ohTrigger(Trigger,Trigger3M))</f>
        <v>7.4567957864537229E-3</v>
      </c>
      <c r="BD622" s="508">
        <f>_xll.qlIndexFixing($BE$1,AZ622,TRUE,_xll.ohTrigger(Trigger,Trigger3M))</f>
        <v>6.9339978527339502E-3</v>
      </c>
    </row>
    <row r="623" spans="51:56" ht="11.25" customHeight="1" x14ac:dyDescent="0.25">
      <c r="AY623" s="515" t="s">
        <v>90</v>
      </c>
      <c r="AZ623" s="509">
        <f>_xll.qlInterestRateIndexFixingDate(Currency&amp;"ibor"&amp;Tenor,BA623,Trigger)</f>
        <v>43641</v>
      </c>
      <c r="BA623" s="509">
        <f>_xll.qlCalendarAdvance(Calendar,BA622,AY623,"f",,Trigger)</f>
        <v>43643</v>
      </c>
      <c r="BB623" s="509">
        <f>_xll.qlInterestRateIndexMaturity(Currency&amp;"ibor"&amp;Tenor,BA623,Trigger)</f>
        <v>43735</v>
      </c>
      <c r="BC623" s="508">
        <f>_xll.qlIndexFixing($AC$5,AZ623,TRUE,_xll.ohTrigger(Trigger,Trigger3M))</f>
        <v>7.4991017307328139E-3</v>
      </c>
      <c r="BD623" s="508">
        <f>_xll.qlIndexFixing($BE$1,AZ623,TRUE,_xll.ohTrigger(Trigger,Trigger3M))</f>
        <v>6.987702659668556E-3</v>
      </c>
    </row>
    <row r="624" spans="51:56" ht="11.25" customHeight="1" x14ac:dyDescent="0.25">
      <c r="AY624" s="515" t="s">
        <v>90</v>
      </c>
      <c r="AZ624" s="509">
        <f>_xll.qlInterestRateIndexFixingDate(Currency&amp;"ibor"&amp;Tenor,BA624,Trigger)</f>
        <v>43648</v>
      </c>
      <c r="BA624" s="509">
        <f>_xll.qlCalendarAdvance(Calendar,BA623,AY624,"f",,Trigger)</f>
        <v>43650</v>
      </c>
      <c r="BB624" s="509">
        <f>_xll.qlInterestRateIndexMaturity(Currency&amp;"ibor"&amp;Tenor,BA624,Trigger)</f>
        <v>43742</v>
      </c>
      <c r="BC624" s="508">
        <f>_xll.qlIndexFixing($AC$5,AZ624,TRUE,_xll.ohTrigger(Trigger,Trigger3M))</f>
        <v>7.5414081315328127E-3</v>
      </c>
      <c r="BD624" s="508">
        <f>_xll.qlIndexFixing($BE$1,AZ624,TRUE,_xll.ohTrigger(Trigger,Trigger3M))</f>
        <v>7.0413614236232982E-3</v>
      </c>
    </row>
    <row r="625" spans="51:56" ht="11.25" customHeight="1" x14ac:dyDescent="0.25">
      <c r="AY625" s="515" t="s">
        <v>90</v>
      </c>
      <c r="AZ625" s="509">
        <f>_xll.qlInterestRateIndexFixingDate(Currency&amp;"ibor"&amp;Tenor,BA625,Trigger)</f>
        <v>43655</v>
      </c>
      <c r="BA625" s="509">
        <f>_xll.qlCalendarAdvance(Calendar,BA624,AY625,"f",,Trigger)</f>
        <v>43657</v>
      </c>
      <c r="BB625" s="509">
        <f>_xll.qlInterestRateIndexMaturity(Currency&amp;"ibor"&amp;Tenor,BA625,Trigger)</f>
        <v>43749</v>
      </c>
      <c r="BC625" s="508">
        <f>_xll.qlIndexFixing($AC$5,AZ625,TRUE,_xll.ohTrigger(Trigger,Trigger3M))</f>
        <v>7.5837149888580632E-3</v>
      </c>
      <c r="BD625" s="508">
        <f>_xll.qlIndexFixing($BE$1,AZ625,TRUE,_xll.ohTrigger(Trigger,Trigger3M))</f>
        <v>7.0949706337265842E-3</v>
      </c>
    </row>
    <row r="626" spans="51:56" ht="11.25" customHeight="1" x14ac:dyDescent="0.25">
      <c r="AY626" s="515" t="s">
        <v>90</v>
      </c>
      <c r="AZ626" s="509">
        <f>_xll.qlInterestRateIndexFixingDate(Currency&amp;"ibor"&amp;Tenor,BA626,Trigger)</f>
        <v>43662</v>
      </c>
      <c r="BA626" s="509">
        <f>_xll.qlCalendarAdvance(Calendar,BA625,AY626,"f",,Trigger)</f>
        <v>43664</v>
      </c>
      <c r="BB626" s="509">
        <f>_xll.qlInterestRateIndexMaturity(Currency&amp;"ibor"&amp;Tenor,BA626,Trigger)</f>
        <v>43756</v>
      </c>
      <c r="BC626" s="508">
        <f>_xll.qlIndexFixing($AC$5,AZ626,TRUE,_xll.ohTrigger(Trigger,Trigger3M))</f>
        <v>7.6260223027163872E-3</v>
      </c>
      <c r="BD626" s="508">
        <f>_xll.qlIndexFixing($BE$1,AZ626,TRUE,_xll.ohTrigger(Trigger,Trigger3M))</f>
        <v>7.1485267789182742E-3</v>
      </c>
    </row>
    <row r="627" spans="51:56" ht="11.25" customHeight="1" x14ac:dyDescent="0.25">
      <c r="AY627" s="515" t="s">
        <v>90</v>
      </c>
      <c r="AZ627" s="509">
        <f>_xll.qlInterestRateIndexFixingDate(Currency&amp;"ibor"&amp;Tenor,BA627,Trigger)</f>
        <v>43669</v>
      </c>
      <c r="BA627" s="509">
        <f>_xll.qlCalendarAdvance(Calendar,BA626,AY627,"f",,Trigger)</f>
        <v>43671</v>
      </c>
      <c r="BB627" s="509">
        <f>_xll.qlInterestRateIndexMaturity(Currency&amp;"ibor"&amp;Tenor,BA627,Trigger)</f>
        <v>43763</v>
      </c>
      <c r="BC627" s="508">
        <f>_xll.qlIndexFixing($AC$5,AZ627,TRUE,_xll.ohTrigger(Trigger,Trigger3M))</f>
        <v>7.6683300731103885E-3</v>
      </c>
      <c r="BD627" s="508">
        <f>_xll.qlIndexFixing($BE$1,AZ627,TRUE,_xll.ohTrigger(Trigger,Trigger3M))</f>
        <v>7.2020263479488167E-3</v>
      </c>
    </row>
    <row r="628" spans="51:56" ht="11.25" customHeight="1" x14ac:dyDescent="0.25">
      <c r="AY628" s="515" t="s">
        <v>90</v>
      </c>
      <c r="AZ628" s="509">
        <f>_xll.qlInterestRateIndexFixingDate(Currency&amp;"ibor"&amp;Tenor,BA628,Trigger)</f>
        <v>43676</v>
      </c>
      <c r="BA628" s="509">
        <f>_xll.qlCalendarAdvance(Calendar,BA627,AY628,"f",,Trigger)</f>
        <v>43678</v>
      </c>
      <c r="BB628" s="509">
        <f>_xll.qlInterestRateIndexMaturity(Currency&amp;"ibor"&amp;Tenor,BA628,Trigger)</f>
        <v>43770</v>
      </c>
      <c r="BC628" s="508">
        <f>_xll.qlIndexFixing($AC$5,AZ628,TRUE,_xll.ohTrigger(Trigger,Trigger3M))</f>
        <v>7.7106383000461517E-3</v>
      </c>
      <c r="BD628" s="508">
        <f>_xll.qlIndexFixing($BE$1,AZ628,TRUE,_xll.ohTrigger(Trigger,Trigger3M))</f>
        <v>7.2554658293792467E-3</v>
      </c>
    </row>
    <row r="629" spans="51:56" ht="11.25" customHeight="1" x14ac:dyDescent="0.25">
      <c r="AY629" s="515" t="s">
        <v>90</v>
      </c>
      <c r="AZ629" s="509">
        <f>_xll.qlInterestRateIndexFixingDate(Currency&amp;"ibor"&amp;Tenor,BA629,Trigger)</f>
        <v>43683</v>
      </c>
      <c r="BA629" s="509">
        <f>_xll.qlCalendarAdvance(Calendar,BA628,AY629,"f",,Trigger)</f>
        <v>43685</v>
      </c>
      <c r="BB629" s="509">
        <f>_xll.qlInterestRateIndexMaturity(Currency&amp;"ibor"&amp;Tenor,BA629,Trigger)</f>
        <v>43777</v>
      </c>
      <c r="BC629" s="508">
        <f>_xll.qlIndexFixing($AC$5,AZ629,TRUE,_xll.ohTrigger(Trigger,Trigger3M))</f>
        <v>7.7529469835280205E-3</v>
      </c>
      <c r="BD629" s="508">
        <f>_xll.qlIndexFixing($BE$1,AZ629,TRUE,_xll.ohTrigger(Trigger,Trigger3M))</f>
        <v>7.3088417115820528E-3</v>
      </c>
    </row>
    <row r="630" spans="51:56" ht="11.25" customHeight="1" x14ac:dyDescent="0.25">
      <c r="AY630" s="515" t="s">
        <v>90</v>
      </c>
      <c r="AZ630" s="509">
        <f>_xll.qlInterestRateIndexFixingDate(Currency&amp;"ibor"&amp;Tenor,BA630,Trigger)</f>
        <v>43690</v>
      </c>
      <c r="BA630" s="509">
        <f>_xll.qlCalendarAdvance(Calendar,BA629,AY630,"f",,Trigger)</f>
        <v>43692</v>
      </c>
      <c r="BB630" s="509">
        <f>_xll.qlInterestRateIndexMaturity(Currency&amp;"ibor"&amp;Tenor,BA630,Trigger)</f>
        <v>43784</v>
      </c>
      <c r="BC630" s="508">
        <f>_xll.qlIndexFixing($AC$5,AZ630,TRUE,_xll.ohTrigger(Trigger,Trigger3M))</f>
        <v>7.7952561235603377E-3</v>
      </c>
      <c r="BD630" s="508">
        <f>_xll.qlIndexFixing($BE$1,AZ630,TRUE,_xll.ohTrigger(Trigger,Trigger3M))</f>
        <v>7.3621504827403117E-3</v>
      </c>
    </row>
    <row r="631" spans="51:56" ht="11.25" customHeight="1" x14ac:dyDescent="0.25">
      <c r="AY631" s="515" t="s">
        <v>90</v>
      </c>
      <c r="AZ631" s="509">
        <f>_xll.qlInterestRateIndexFixingDate(Currency&amp;"ibor"&amp;Tenor,BA631,Trigger)</f>
        <v>43697</v>
      </c>
      <c r="BA631" s="509">
        <f>_xll.qlCalendarAdvance(Calendar,BA630,AY631,"f",,Trigger)</f>
        <v>43699</v>
      </c>
      <c r="BB631" s="509">
        <f>_xll.qlInterestRateIndexMaturity(Currency&amp;"ibor"&amp;Tenor,BA631,Trigger)</f>
        <v>43791</v>
      </c>
      <c r="BC631" s="508">
        <f>_xll.qlIndexFixing($AC$5,AZ631,TRUE,_xll.ohTrigger(Trigger,Trigger3M))</f>
        <v>7.8375657201500571E-3</v>
      </c>
      <c r="BD631" s="508">
        <f>_xll.qlIndexFixing($BE$1,AZ631,TRUE,_xll.ohTrigger(Trigger,Trigger3M))</f>
        <v>7.4153886308520288E-3</v>
      </c>
    </row>
    <row r="632" spans="51:56" ht="11.25" customHeight="1" x14ac:dyDescent="0.25">
      <c r="AY632" s="515" t="s">
        <v>90</v>
      </c>
      <c r="AZ632" s="509">
        <f>_xll.qlInterestRateIndexFixingDate(Currency&amp;"ibor"&amp;Tenor,BA632,Trigger)</f>
        <v>43704</v>
      </c>
      <c r="BA632" s="509">
        <f>_xll.qlCalendarAdvance(Calendar,BA631,AY632,"f",,Trigger)</f>
        <v>43706</v>
      </c>
      <c r="BB632" s="509">
        <f>_xll.qlInterestRateIndexMaturity(Currency&amp;"ibor"&amp;Tenor,BA632,Trigger)</f>
        <v>43798</v>
      </c>
      <c r="BC632" s="508">
        <f>_xll.qlIndexFixing($AC$5,AZ632,TRUE,_xll.ohTrigger(Trigger,Trigger3M))</f>
        <v>7.8798757732989142E-3</v>
      </c>
      <c r="BD632" s="508">
        <f>_xll.qlIndexFixing($BE$1,AZ632,TRUE,_xll.ohTrigger(Trigger,Trigger3M))</f>
        <v>7.4685526437257982E-3</v>
      </c>
    </row>
    <row r="633" spans="51:56" ht="11.25" customHeight="1" x14ac:dyDescent="0.25">
      <c r="AY633" s="515" t="s">
        <v>90</v>
      </c>
      <c r="AZ633" s="509">
        <f>_xll.qlInterestRateIndexFixingDate(Currency&amp;"ibor"&amp;Tenor,BA633,Trigger)</f>
        <v>43711</v>
      </c>
      <c r="BA633" s="509">
        <f>_xll.qlCalendarAdvance(Calendar,BA632,AY633,"f",,Trigger)</f>
        <v>43713</v>
      </c>
      <c r="BB633" s="509">
        <f>_xll.qlInterestRateIndexMaturity(Currency&amp;"ibor"&amp;Tenor,BA633,Trigger)</f>
        <v>43804</v>
      </c>
      <c r="BC633" s="508">
        <f>_xll.qlIndexFixing($AC$5,AZ633,TRUE,_xll.ohTrigger(Trigger,Trigger3M))</f>
        <v>7.9190770463333348E-3</v>
      </c>
      <c r="BD633" s="508">
        <f>_xll.qlIndexFixing($BE$1,AZ633,TRUE,_xll.ohTrigger(Trigger,Trigger3M))</f>
        <v>7.5177840310587194E-3</v>
      </c>
    </row>
    <row r="634" spans="51:56" ht="11.25" customHeight="1" x14ac:dyDescent="0.25">
      <c r="AY634" s="515" t="s">
        <v>90</v>
      </c>
      <c r="AZ634" s="509">
        <f>_xll.qlInterestRateIndexFixingDate(Currency&amp;"ibor"&amp;Tenor,BA634,Trigger)</f>
        <v>43718</v>
      </c>
      <c r="BA634" s="509">
        <f>_xll.qlCalendarAdvance(Calendar,BA633,AY634,"f",,Trigger)</f>
        <v>43720</v>
      </c>
      <c r="BB634" s="509">
        <f>_xll.qlInterestRateIndexMaturity(Currency&amp;"ibor"&amp;Tenor,BA634,Trigger)</f>
        <v>43811</v>
      </c>
      <c r="BC634" s="508">
        <f>_xll.qlIndexFixing($AC$5,AZ634,TRUE,_xll.ohTrigger(Trigger,Trigger3M))</f>
        <v>7.9613870477355398E-3</v>
      </c>
      <c r="BD634" s="508">
        <f>_xll.qlIndexFixing($BE$1,AZ634,TRUE,_xll.ohTrigger(Trigger,Trigger3M))</f>
        <v>7.5707945862015895E-3</v>
      </c>
    </row>
    <row r="635" spans="51:56" ht="11.25" customHeight="1" x14ac:dyDescent="0.25">
      <c r="AY635" s="515" t="s">
        <v>90</v>
      </c>
      <c r="AZ635" s="509">
        <f>_xll.qlInterestRateIndexFixingDate(Currency&amp;"ibor"&amp;Tenor,BA635,Trigger)</f>
        <v>43725</v>
      </c>
      <c r="BA635" s="509">
        <f>_xll.qlCalendarAdvance(Calendar,BA634,AY635,"f",,Trigger)</f>
        <v>43727</v>
      </c>
      <c r="BB635" s="509">
        <f>_xll.qlInterestRateIndexMaturity(Currency&amp;"ibor"&amp;Tenor,BA635,Trigger)</f>
        <v>43818</v>
      </c>
      <c r="BC635" s="508">
        <f>_xll.qlIndexFixing($AC$5,AZ635,TRUE,_xll.ohTrigger(Trigger,Trigger3M))</f>
        <v>8.0036975007386976E-3</v>
      </c>
      <c r="BD635" s="508">
        <f>_xll.qlIndexFixing($BE$1,AZ635,TRUE,_xll.ohTrigger(Trigger,Trigger3M))</f>
        <v>7.6237207133466791E-3</v>
      </c>
    </row>
    <row r="636" spans="51:56" ht="11.25" customHeight="1" x14ac:dyDescent="0.25">
      <c r="AY636" s="515" t="s">
        <v>90</v>
      </c>
      <c r="AZ636" s="509">
        <f>_xll.qlInterestRateIndexFixingDate(Currency&amp;"ibor"&amp;Tenor,BA636,Trigger)</f>
        <v>43732</v>
      </c>
      <c r="BA636" s="509">
        <f>_xll.qlCalendarAdvance(Calendar,BA635,AY636,"f",,Trigger)</f>
        <v>43734</v>
      </c>
      <c r="BB636" s="509">
        <f>_xll.qlInterestRateIndexMaturity(Currency&amp;"ibor"&amp;Tenor,BA636,Trigger)</f>
        <v>43826</v>
      </c>
      <c r="BC636" s="508">
        <f>_xll.qlIndexFixing($AC$5,AZ636,TRUE,_xll.ohTrigger(Trigger,Trigger3M))</f>
        <v>8.0491205516064965E-3</v>
      </c>
      <c r="BD636" s="508">
        <f>_xll.qlIndexFixing($BE$1,AZ636,TRUE,_xll.ohTrigger(Trigger,Trigger3M))</f>
        <v>7.6803970925306024E-3</v>
      </c>
    </row>
    <row r="637" spans="51:56" ht="11.25" customHeight="1" x14ac:dyDescent="0.25">
      <c r="AY637" s="515" t="s">
        <v>90</v>
      </c>
      <c r="AZ637" s="509">
        <f>_xll.qlInterestRateIndexFixingDate(Currency&amp;"ibor"&amp;Tenor,BA637,Trigger)</f>
        <v>43739</v>
      </c>
      <c r="BA637" s="509">
        <f>_xll.qlCalendarAdvance(Calendar,BA636,AY637,"f",,Trigger)</f>
        <v>43741</v>
      </c>
      <c r="BB637" s="509">
        <f>_xll.qlInterestRateIndexMaturity(Currency&amp;"ibor"&amp;Tenor,BA637,Trigger)</f>
        <v>43833</v>
      </c>
      <c r="BC637" s="508">
        <f>_xll.qlIndexFixing($AC$5,AZ637,TRUE,_xll.ohTrigger(Trigger,Trigger3M))</f>
        <v>8.0914328876353254E-3</v>
      </c>
      <c r="BD637" s="508">
        <f>_xll.qlIndexFixing($BE$1,AZ637,TRUE,_xll.ohTrigger(Trigger,Trigger3M))</f>
        <v>7.7331377398652239E-3</v>
      </c>
    </row>
    <row r="638" spans="51:56" ht="11.25" customHeight="1" x14ac:dyDescent="0.25">
      <c r="AY638" s="515" t="s">
        <v>90</v>
      </c>
      <c r="AZ638" s="509">
        <f>_xll.qlInterestRateIndexFixingDate(Currency&amp;"ibor"&amp;Tenor,BA638,Trigger)</f>
        <v>43746</v>
      </c>
      <c r="BA638" s="509">
        <f>_xll.qlCalendarAdvance(Calendar,BA637,AY638,"f",,Trigger)</f>
        <v>43748</v>
      </c>
      <c r="BB638" s="509">
        <f>_xll.qlInterestRateIndexMaturity(Currency&amp;"ibor"&amp;Tenor,BA638,Trigger)</f>
        <v>43840</v>
      </c>
      <c r="BC638" s="508">
        <f>_xll.qlIndexFixing($AC$5,AZ638,TRUE,_xll.ohTrigger(Trigger,Trigger3M))</f>
        <v>8.1337456802545727E-3</v>
      </c>
      <c r="BD638" s="508">
        <f>_xll.qlIndexFixing($BE$1,AZ638,TRUE,_xll.ohTrigger(Trigger,Trigger3M))</f>
        <v>7.7857831749322095E-3</v>
      </c>
    </row>
    <row r="639" spans="51:56" ht="11.25" customHeight="1" x14ac:dyDescent="0.25">
      <c r="AY639" s="515" t="s">
        <v>90</v>
      </c>
      <c r="AZ639" s="509">
        <f>_xll.qlInterestRateIndexFixingDate(Currency&amp;"ibor"&amp;Tenor,BA639,Trigger)</f>
        <v>43753</v>
      </c>
      <c r="BA639" s="509">
        <f>_xll.qlCalendarAdvance(Calendar,BA638,AY639,"f",,Trigger)</f>
        <v>43755</v>
      </c>
      <c r="BB639" s="509">
        <f>_xll.qlInterestRateIndexMaturity(Currency&amp;"ibor"&amp;Tenor,BA639,Trigger)</f>
        <v>43847</v>
      </c>
      <c r="BC639" s="508">
        <f>_xll.qlIndexFixing($AC$5,AZ639,TRUE,_xll.ohTrigger(Trigger,Trigger3M))</f>
        <v>8.1760589294685802E-3</v>
      </c>
      <c r="BD639" s="508">
        <f>_xll.qlIndexFixing($BE$1,AZ639,TRUE,_xll.ohTrigger(Trigger,Trigger3M))</f>
        <v>7.8383298842542252E-3</v>
      </c>
    </row>
    <row r="640" spans="51:56" ht="11.25" customHeight="1" x14ac:dyDescent="0.25">
      <c r="AY640" s="515" t="s">
        <v>90</v>
      </c>
      <c r="AZ640" s="509">
        <f>_xll.qlInterestRateIndexFixingDate(Currency&amp;"ibor"&amp;Tenor,BA640,Trigger)</f>
        <v>43760</v>
      </c>
      <c r="BA640" s="509">
        <f>_xll.qlCalendarAdvance(Calendar,BA639,AY640,"f",,Trigger)</f>
        <v>43762</v>
      </c>
      <c r="BB640" s="509">
        <f>_xll.qlInterestRateIndexMaturity(Currency&amp;"ibor"&amp;Tenor,BA640,Trigger)</f>
        <v>43854</v>
      </c>
      <c r="BC640" s="508">
        <f>_xll.qlIndexFixing($AC$5,AZ640,TRUE,_xll.ohTrigger(Trigger,Trigger3M))</f>
        <v>8.2183726352834333E-3</v>
      </c>
      <c r="BD640" s="508">
        <f>_xll.qlIndexFixing($BE$1,AZ640,TRUE,_xll.ohTrigger(Trigger,Trigger3M))</f>
        <v>7.8907743541706023E-3</v>
      </c>
    </row>
    <row r="641" spans="51:56" ht="11.25" customHeight="1" x14ac:dyDescent="0.25">
      <c r="AY641" s="515" t="s">
        <v>90</v>
      </c>
      <c r="AZ641" s="509">
        <f>_xll.qlInterestRateIndexFixingDate(Currency&amp;"ibor"&amp;Tenor,BA641,Trigger)</f>
        <v>43767</v>
      </c>
      <c r="BA641" s="509">
        <f>_xll.qlCalendarAdvance(Calendar,BA640,AY641,"f",,Trigger)</f>
        <v>43769</v>
      </c>
      <c r="BB641" s="509">
        <f>_xll.qlInterestRateIndexMaturity(Currency&amp;"ibor"&amp;Tenor,BA641,Trigger)</f>
        <v>43861</v>
      </c>
      <c r="BC641" s="508">
        <f>_xll.qlIndexFixing($AC$5,AZ641,TRUE,_xll.ohTrigger(Trigger,Trigger3M))</f>
        <v>8.2606867977034742E-3</v>
      </c>
      <c r="BD641" s="508">
        <f>_xll.qlIndexFixing($BE$1,AZ641,TRUE,_xll.ohTrigger(Trigger,Trigger3M))</f>
        <v>7.943113070840821E-3</v>
      </c>
    </row>
    <row r="642" spans="51:56" ht="11.25" customHeight="1" x14ac:dyDescent="0.25">
      <c r="AY642" s="515" t="s">
        <v>90</v>
      </c>
      <c r="AZ642" s="509">
        <f>_xll.qlInterestRateIndexFixingDate(Currency&amp;"ibor"&amp;Tenor,BA642,Trigger)</f>
        <v>43774</v>
      </c>
      <c r="BA642" s="509">
        <f>_xll.qlCalendarAdvance(Calendar,BA641,AY642,"f",,Trigger)</f>
        <v>43776</v>
      </c>
      <c r="BB642" s="509">
        <f>_xll.qlInterestRateIndexMaturity(Currency&amp;"ibor"&amp;Tenor,BA642,Trigger)</f>
        <v>43868</v>
      </c>
      <c r="BC642" s="508">
        <f>_xll.qlIndexFixing($AC$5,AZ642,TRUE,_xll.ohTrigger(Trigger,Trigger3M))</f>
        <v>8.3030014167339173E-3</v>
      </c>
      <c r="BD642" s="508">
        <f>_xll.qlIndexFixing($BE$1,AZ642,TRUE,_xll.ohTrigger(Trigger,Trigger3M))</f>
        <v>7.9953425202488448E-3</v>
      </c>
    </row>
    <row r="643" spans="51:56" ht="11.25" customHeight="1" x14ac:dyDescent="0.25">
      <c r="AY643" s="515" t="s">
        <v>90</v>
      </c>
      <c r="AZ643" s="509">
        <f>_xll.qlInterestRateIndexFixingDate(Currency&amp;"ibor"&amp;Tenor,BA643,Trigger)</f>
        <v>43781</v>
      </c>
      <c r="BA643" s="509">
        <f>_xll.qlCalendarAdvance(Calendar,BA642,AY643,"f",,Trigger)</f>
        <v>43783</v>
      </c>
      <c r="BB643" s="509">
        <f>_xll.qlInterestRateIndexMaturity(Currency&amp;"ibor"&amp;Tenor,BA643,Trigger)</f>
        <v>43875</v>
      </c>
      <c r="BC643" s="508">
        <f>_xll.qlIndexFixing($AC$5,AZ643,TRUE,_xll.ohTrigger(Trigger,Trigger3M))</f>
        <v>8.3453164923799738E-3</v>
      </c>
      <c r="BD643" s="508">
        <f>_xll.qlIndexFixing($BE$1,AZ643,TRUE,_xll.ohTrigger(Trigger,Trigger3M))</f>
        <v>8.0474591881944373E-3</v>
      </c>
    </row>
    <row r="644" spans="51:56" ht="11.25" customHeight="1" x14ac:dyDescent="0.25">
      <c r="AY644" s="515" t="s">
        <v>90</v>
      </c>
      <c r="AZ644" s="509">
        <f>_xll.qlInterestRateIndexFixingDate(Currency&amp;"ibor"&amp;Tenor,BA644,Trigger)</f>
        <v>43788</v>
      </c>
      <c r="BA644" s="509">
        <f>_xll.qlCalendarAdvance(Calendar,BA643,AY644,"f",,Trigger)</f>
        <v>43790</v>
      </c>
      <c r="BB644" s="509">
        <f>_xll.qlInterestRateIndexMaturity(Currency&amp;"ibor"&amp;Tenor,BA644,Trigger)</f>
        <v>43882</v>
      </c>
      <c r="BC644" s="508">
        <f>_xll.qlIndexFixing($AC$5,AZ644,TRUE,_xll.ohTrigger(Trigger,Trigger3M))</f>
        <v>8.3876320246451218E-3</v>
      </c>
      <c r="BD644" s="508">
        <f>_xll.qlIndexFixing($BE$1,AZ644,TRUE,_xll.ohTrigger(Trigger,Trigger3M))</f>
        <v>8.0994595603061971E-3</v>
      </c>
    </row>
    <row r="645" spans="51:56" ht="11.25" customHeight="1" x14ac:dyDescent="0.25">
      <c r="AY645" s="515" t="s">
        <v>90</v>
      </c>
      <c r="AZ645" s="509">
        <f>_xll.qlInterestRateIndexFixingDate(Currency&amp;"ibor"&amp;Tenor,BA645,Trigger)</f>
        <v>43795</v>
      </c>
      <c r="BA645" s="509">
        <f>_xll.qlCalendarAdvance(Calendar,BA644,AY645,"f",,Trigger)</f>
        <v>43797</v>
      </c>
      <c r="BB645" s="509">
        <f>_xll.qlInterestRateIndexMaturity(Currency&amp;"ibor"&amp;Tenor,BA645,Trigger)</f>
        <v>43889</v>
      </c>
      <c r="BC645" s="508">
        <f>_xll.qlIndexFixing($AC$5,AZ645,TRUE,_xll.ohTrigger(Trigger,Trigger3M))</f>
        <v>8.4299480135363123E-3</v>
      </c>
      <c r="BD645" s="508">
        <f>_xll.qlIndexFixing($BE$1,AZ645,TRUE,_xll.ohTrigger(Trigger,Trigger3M))</f>
        <v>8.1513401220328664E-3</v>
      </c>
    </row>
    <row r="646" spans="51:56" ht="11.25" customHeight="1" x14ac:dyDescent="0.25">
      <c r="AY646" s="515" t="s">
        <v>90</v>
      </c>
      <c r="AZ646" s="509">
        <f>_xll.qlInterestRateIndexFixingDate(Currency&amp;"ibor"&amp;Tenor,BA646,Trigger)</f>
        <v>43802</v>
      </c>
      <c r="BA646" s="509">
        <f>_xll.qlCalendarAdvance(Calendar,BA645,AY646,"f",,Trigger)</f>
        <v>43804</v>
      </c>
      <c r="BB646" s="509">
        <f>_xll.qlInterestRateIndexMaturity(Currency&amp;"ibor"&amp;Tenor,BA646,Trigger)</f>
        <v>43895</v>
      </c>
      <c r="BC646" s="508">
        <f>_xll.qlIndexFixing($AC$5,AZ646,TRUE,_xll.ohTrigger(Trigger,Trigger3M))</f>
        <v>8.4691422909358924E-3</v>
      </c>
      <c r="BD646" s="508">
        <f>_xll.qlIndexFixing($BE$1,AZ646,TRUE,_xll.ohTrigger(Trigger,Trigger3M))</f>
        <v>8.199331072929918E-3</v>
      </c>
    </row>
    <row r="647" spans="51:56" ht="11.25" customHeight="1" x14ac:dyDescent="0.25">
      <c r="AY647" s="515" t="s">
        <v>90</v>
      </c>
      <c r="AZ647" s="509">
        <f>_xll.qlInterestRateIndexFixingDate(Currency&amp;"ibor"&amp;Tenor,BA647,Trigger)</f>
        <v>43809</v>
      </c>
      <c r="BA647" s="509">
        <f>_xll.qlCalendarAdvance(Calendar,BA646,AY647,"f",,Trigger)</f>
        <v>43811</v>
      </c>
      <c r="BB647" s="509">
        <f>_xll.qlInterestRateIndexMaturity(Currency&amp;"ibor"&amp;Tenor,BA647,Trigger)</f>
        <v>43902</v>
      </c>
      <c r="BC647" s="508">
        <f>_xll.qlIndexFixing($AC$5,AZ647,TRUE,_xll.ohTrigger(Trigger,Trigger3M))</f>
        <v>8.51145816354755E-3</v>
      </c>
      <c r="BD647" s="508">
        <f>_xll.qlIndexFixing($BE$1,AZ647,TRUE,_xll.ohTrigger(Trigger,Trigger3M))</f>
        <v>8.2509700139502869E-3</v>
      </c>
    </row>
    <row r="648" spans="51:56" ht="11.25" customHeight="1" x14ac:dyDescent="0.25">
      <c r="AY648" s="515" t="s">
        <v>90</v>
      </c>
      <c r="AZ648" s="509">
        <f>_xll.qlInterestRateIndexFixingDate(Currency&amp;"ibor"&amp;Tenor,BA648,Trigger)</f>
        <v>43816</v>
      </c>
      <c r="BA648" s="509">
        <f>_xll.qlCalendarAdvance(Calendar,BA647,AY648,"f",,Trigger)</f>
        <v>43818</v>
      </c>
      <c r="BB648" s="509">
        <f>_xll.qlInterestRateIndexMaturity(Currency&amp;"ibor"&amp;Tenor,BA648,Trigger)</f>
        <v>43909</v>
      </c>
      <c r="BC648" s="508">
        <f>_xll.qlIndexFixing($AC$5,AZ648,TRUE,_xll.ohTrigger(Trigger,Trigger3M))</f>
        <v>8.5537744878242845E-3</v>
      </c>
      <c r="BD648" s="508">
        <f>_xll.qlIndexFixing($BE$1,AZ648,TRUE,_xll.ohTrigger(Trigger,Trigger3M))</f>
        <v>8.3024788465929592E-3</v>
      </c>
    </row>
    <row r="649" spans="51:56" ht="11.25" customHeight="1" x14ac:dyDescent="0.25">
      <c r="AY649" s="515" t="s">
        <v>90</v>
      </c>
      <c r="AZ649" s="509">
        <f>_xll.qlInterestRateIndexFixingDate(Currency&amp;"ibor"&amp;Tenor,BA649,Trigger)</f>
        <v>43822</v>
      </c>
      <c r="BA649" s="509">
        <f>_xll.qlCalendarAdvance(Calendar,BA648,AY649,"f",,Trigger)</f>
        <v>43826</v>
      </c>
      <c r="BB649" s="509">
        <f>_xll.qlInterestRateIndexMaturity(Currency&amp;"ibor"&amp;Tenor,BA649,Trigger)</f>
        <v>43917</v>
      </c>
      <c r="BC649" s="508">
        <f>_xll.qlIndexFixing($AC$5,AZ649,TRUE,_xll.ohTrigger(Trigger,Trigger3M))</f>
        <v>8.6021365543498263E-3</v>
      </c>
      <c r="BD649" s="508">
        <f>_xll.qlIndexFixing($BE$1,AZ649,TRUE,_xll.ohTrigger(Trigger,Trigger3M))</f>
        <v>8.3611822583509535E-3</v>
      </c>
    </row>
    <row r="650" spans="51:56" ht="11.25" customHeight="1" x14ac:dyDescent="0.25">
      <c r="AY650" s="515" t="s">
        <v>90</v>
      </c>
      <c r="AZ650" s="509">
        <f>_xll.qlInterestRateIndexFixingDate(Currency&amp;"ibor"&amp;Tenor,BA650,Trigger)</f>
        <v>43830</v>
      </c>
      <c r="BA650" s="509">
        <f>_xll.qlCalendarAdvance(Calendar,BA649,AY650,"f",,Trigger)</f>
        <v>43833</v>
      </c>
      <c r="BB650" s="509">
        <f>_xll.qlInterestRateIndexMaturity(Currency&amp;"ibor"&amp;Tenor,BA650,Trigger)</f>
        <v>43924</v>
      </c>
      <c r="BC650" s="508">
        <f>_xll.qlIndexFixing($AC$5,AZ650,TRUE,_xll.ohTrigger(Trigger,Trigger3M))</f>
        <v>8.6444538464967424E-3</v>
      </c>
      <c r="BD650" s="508">
        <f>_xll.qlIndexFixing($BE$1,AZ650,TRUE,_xll.ohTrigger(Trigger,Trigger3M))</f>
        <v>8.4124004505693704E-3</v>
      </c>
    </row>
    <row r="651" spans="51:56" ht="11.25" customHeight="1" x14ac:dyDescent="0.25">
      <c r="AY651" s="515" t="s">
        <v>90</v>
      </c>
      <c r="AZ651" s="509">
        <f>_xll.qlInterestRateIndexFixingDate(Currency&amp;"ibor"&amp;Tenor,BA651,Trigger)</f>
        <v>43838</v>
      </c>
      <c r="BA651" s="509">
        <f>_xll.qlCalendarAdvance(Calendar,BA650,AY651,"f",,Trigger)</f>
        <v>43840</v>
      </c>
      <c r="BB651" s="509">
        <f>_xll.qlInterestRateIndexMaturity(Currency&amp;"ibor"&amp;Tenor,BA651,Trigger)</f>
        <v>43935</v>
      </c>
      <c r="BC651" s="508">
        <f>_xll.qlIndexFixing($AC$5,AZ651,TRUE,_xll.ohTrigger(Trigger,Trigger3M))</f>
        <v>8.6992825530141683E-3</v>
      </c>
      <c r="BD651" s="508">
        <f>_xll.qlIndexFixing($BE$1,AZ651,TRUE,_xll.ohTrigger(Trigger,Trigger3M))</f>
        <v>8.4783509662593026E-3</v>
      </c>
    </row>
    <row r="652" spans="51:56" ht="11.25" customHeight="1" x14ac:dyDescent="0.25">
      <c r="AY652" s="515" t="s">
        <v>90</v>
      </c>
      <c r="AZ652" s="509">
        <f>_xll.qlInterestRateIndexFixingDate(Currency&amp;"ibor"&amp;Tenor,BA652,Trigger)</f>
        <v>43845</v>
      </c>
      <c r="BA652" s="509">
        <f>_xll.qlCalendarAdvance(Calendar,BA651,AY652,"f",,Trigger)</f>
        <v>43847</v>
      </c>
      <c r="BB652" s="509">
        <f>_xll.qlInterestRateIndexMaturity(Currency&amp;"ibor"&amp;Tenor,BA652,Trigger)</f>
        <v>43938</v>
      </c>
      <c r="BC652" s="508">
        <f>_xll.qlIndexFixing($AC$5,AZ652,TRUE,_xll.ohTrigger(Trigger,Trigger3M))</f>
        <v>8.7290897858385147E-3</v>
      </c>
      <c r="BD652" s="508">
        <f>_xll.qlIndexFixing($BE$1,AZ652,TRUE,_xll.ohTrigger(Trigger,Trigger3M))</f>
        <v>8.5144098502386596E-3</v>
      </c>
    </row>
    <row r="653" spans="51:56" ht="11.25" customHeight="1" x14ac:dyDescent="0.25">
      <c r="AY653" s="515" t="s">
        <v>90</v>
      </c>
      <c r="AZ653" s="509">
        <f>_xll.qlInterestRateIndexFixingDate(Currency&amp;"ibor"&amp;Tenor,BA653,Trigger)</f>
        <v>43852</v>
      </c>
      <c r="BA653" s="509">
        <f>_xll.qlCalendarAdvance(Calendar,BA652,AY653,"f",,Trigger)</f>
        <v>43854</v>
      </c>
      <c r="BB653" s="509">
        <f>_xll.qlInterestRateIndexMaturity(Currency&amp;"ibor"&amp;Tenor,BA653,Trigger)</f>
        <v>43945</v>
      </c>
      <c r="BC653" s="508">
        <f>_xll.qlIndexFixing($AC$5,AZ653,TRUE,_xll.ohTrigger(Trigger,Trigger3M))</f>
        <v>8.7714084330421556E-3</v>
      </c>
      <c r="BD653" s="508">
        <f>_xll.qlIndexFixing($BE$1,AZ653,TRUE,_xll.ohTrigger(Trigger,Trigger3M))</f>
        <v>8.5651940262846237E-3</v>
      </c>
    </row>
    <row r="654" spans="51:56" ht="11.25" customHeight="1" x14ac:dyDescent="0.25">
      <c r="AY654" s="515" t="s">
        <v>90</v>
      </c>
      <c r="AZ654" s="509">
        <f>_xll.qlInterestRateIndexFixingDate(Currency&amp;"ibor"&amp;Tenor,BA654,Trigger)</f>
        <v>43859</v>
      </c>
      <c r="BA654" s="509">
        <f>_xll.qlCalendarAdvance(Calendar,BA653,AY654,"f",,Trigger)</f>
        <v>43861</v>
      </c>
      <c r="BB654" s="509">
        <f>_xll.qlInterestRateIndexMaturity(Currency&amp;"ibor"&amp;Tenor,BA654,Trigger)</f>
        <v>43951</v>
      </c>
      <c r="BC654" s="508">
        <f>_xll.qlIndexFixing($AC$5,AZ654,TRUE,_xll.ohTrigger(Trigger,Trigger3M))</f>
        <v>8.8105969876277612E-3</v>
      </c>
      <c r="BD654" s="508">
        <f>_xll.qlIndexFixing($BE$1,AZ654,TRUE,_xll.ohTrigger(Trigger,Trigger3M))</f>
        <v>8.6121360108064593E-3</v>
      </c>
    </row>
    <row r="655" spans="51:56" ht="11.25" customHeight="1" x14ac:dyDescent="0.25">
      <c r="AY655" s="515" t="s">
        <v>90</v>
      </c>
      <c r="AZ655" s="509">
        <f>_xll.qlInterestRateIndexFixingDate(Currency&amp;"ibor"&amp;Tenor,BA655,Trigger)</f>
        <v>43866</v>
      </c>
      <c r="BA655" s="509">
        <f>_xll.qlCalendarAdvance(Calendar,BA654,AY655,"f",,Trigger)</f>
        <v>43868</v>
      </c>
      <c r="BB655" s="509">
        <f>_xll.qlInterestRateIndexMaturity(Currency&amp;"ibor"&amp;Tenor,BA655,Trigger)</f>
        <v>43958</v>
      </c>
      <c r="BC655" s="508">
        <f>_xll.qlIndexFixing($AC$5,AZ655,TRUE,_xll.ohTrigger(Trigger,Trigger3M))</f>
        <v>8.8529154689078737E-3</v>
      </c>
      <c r="BD655" s="508">
        <f>_xll.qlIndexFixing($BE$1,AZ655,TRUE,_xll.ohTrigger(Trigger,Trigger3M))</f>
        <v>8.6626237975435672E-3</v>
      </c>
    </row>
    <row r="656" spans="51:56" ht="11.25" customHeight="1" x14ac:dyDescent="0.25">
      <c r="AY656" s="515" t="s">
        <v>90</v>
      </c>
      <c r="AZ656" s="509">
        <f>_xll.qlInterestRateIndexFixingDate(Currency&amp;"ibor"&amp;Tenor,BA656,Trigger)</f>
        <v>43873</v>
      </c>
      <c r="BA656" s="509">
        <f>_xll.qlCalendarAdvance(Calendar,BA655,AY656,"f",,Trigger)</f>
        <v>43875</v>
      </c>
      <c r="BB656" s="509">
        <f>_xll.qlInterestRateIndexMaturity(Currency&amp;"ibor"&amp;Tenor,BA656,Trigger)</f>
        <v>43965</v>
      </c>
      <c r="BC656" s="508">
        <f>_xll.qlIndexFixing($AC$5,AZ656,TRUE,_xll.ohTrigger(Trigger,Trigger3M))</f>
        <v>8.8952343969177505E-3</v>
      </c>
      <c r="BD656" s="508">
        <f>_xll.qlIndexFixing($BE$1,AZ656,TRUE,_xll.ohTrigger(Trigger,Trigger3M))</f>
        <v>8.7129530961114199E-3</v>
      </c>
    </row>
    <row r="657" spans="51:56" ht="11.25" customHeight="1" x14ac:dyDescent="0.25">
      <c r="AY657" s="515" t="s">
        <v>90</v>
      </c>
      <c r="AZ657" s="509">
        <f>_xll.qlInterestRateIndexFixingDate(Currency&amp;"ibor"&amp;Tenor,BA657,Trigger)</f>
        <v>43880</v>
      </c>
      <c r="BA657" s="509">
        <f>_xll.qlCalendarAdvance(Calendar,BA656,AY657,"f",,Trigger)</f>
        <v>43882</v>
      </c>
      <c r="BB657" s="509">
        <f>_xll.qlInterestRateIndexMaturity(Currency&amp;"ibor"&amp;Tenor,BA657,Trigger)</f>
        <v>43972</v>
      </c>
      <c r="BC657" s="508">
        <f>_xll.qlIndexFixing($AC$5,AZ657,TRUE,_xll.ohTrigger(Trigger,Trigger3M))</f>
        <v>8.9681332502467015E-3</v>
      </c>
      <c r="BD657" s="508">
        <f>_xll.qlIndexFixing($BE$1,AZ657,TRUE,_xll.ohTrigger(Trigger,Trigger3M))</f>
        <v>8.7631227468802919E-3</v>
      </c>
    </row>
    <row r="658" spans="51:56" ht="11.25" customHeight="1" x14ac:dyDescent="0.25">
      <c r="AY658" s="515" t="s">
        <v>90</v>
      </c>
      <c r="AZ658" s="509">
        <f>_xll.qlInterestRateIndexFixingDate(Currency&amp;"ibor"&amp;Tenor,BA658,Trigger)</f>
        <v>43887</v>
      </c>
      <c r="BA658" s="509">
        <f>_xll.qlCalendarAdvance(Calendar,BA657,AY658,"f",,Trigger)</f>
        <v>43889</v>
      </c>
      <c r="BB658" s="509">
        <f>_xll.qlInterestRateIndexMaturity(Currency&amp;"ibor"&amp;Tenor,BA658,Trigger)</f>
        <v>43980</v>
      </c>
      <c r="BC658" s="508">
        <f>_xll.qlIndexFixing($AC$5,AZ658,TRUE,_xll.ohTrigger(Trigger,Trigger3M))</f>
        <v>9.048100846438329E-3</v>
      </c>
      <c r="BD658" s="508">
        <f>_xll.qlIndexFixing($BE$1,AZ658,TRUE,_xll.ohTrigger(Trigger,Trigger3M))</f>
        <v>8.816792060465312E-3</v>
      </c>
    </row>
    <row r="659" spans="51:56" ht="11.25" customHeight="1" x14ac:dyDescent="0.25">
      <c r="AY659" s="515" t="s">
        <v>90</v>
      </c>
      <c r="AZ659" s="509">
        <f>_xll.qlInterestRateIndexFixingDate(Currency&amp;"ibor"&amp;Tenor,BA659,Trigger)</f>
        <v>43894</v>
      </c>
      <c r="BA659" s="509">
        <f>_xll.qlCalendarAdvance(Calendar,BA658,AY659,"f",,Trigger)</f>
        <v>43896</v>
      </c>
      <c r="BB659" s="509">
        <f>_xll.qlInterestRateIndexMaturity(Currency&amp;"ibor"&amp;Tenor,BA659,Trigger)</f>
        <v>43990</v>
      </c>
      <c r="BC659" s="508">
        <f>_xll.qlIndexFixing($AC$5,AZ659,TRUE,_xll.ohTrigger(Trigger,Trigger3M))</f>
        <v>9.1403429777696006E-3</v>
      </c>
      <c r="BD659" s="508">
        <f>_xll.qlIndexFixing($BE$1,AZ659,TRUE,_xll.ohTrigger(Trigger,Trigger3M))</f>
        <v>8.8775935644186503E-3</v>
      </c>
    </row>
    <row r="660" spans="51:56" ht="11.25" customHeight="1" x14ac:dyDescent="0.25">
      <c r="AY660" s="515" t="s">
        <v>90</v>
      </c>
      <c r="AZ660" s="509">
        <f>_xll.qlInterestRateIndexFixingDate(Currency&amp;"ibor"&amp;Tenor,BA660,Trigger)</f>
        <v>43901</v>
      </c>
      <c r="BA660" s="509">
        <f>_xll.qlCalendarAdvance(Calendar,BA659,AY660,"f",,Trigger)</f>
        <v>43903</v>
      </c>
      <c r="BB660" s="509">
        <f>_xll.qlInterestRateIndexMaturity(Currency&amp;"ibor"&amp;Tenor,BA660,Trigger)</f>
        <v>43997</v>
      </c>
      <c r="BC660" s="508">
        <f>_xll.qlIndexFixing($AC$5,AZ660,TRUE,_xll.ohTrigger(Trigger,Trigger3M))</f>
        <v>9.2127497034979605E-3</v>
      </c>
      <c r="BD660" s="508">
        <f>_xll.qlIndexFixing($BE$1,AZ660,TRUE,_xll.ohTrigger(Trigger,Trigger3M))</f>
        <v>8.9273212207101171E-3</v>
      </c>
    </row>
    <row r="661" spans="51:56" ht="11.25" customHeight="1" x14ac:dyDescent="0.25">
      <c r="AY661" s="515" t="s">
        <v>90</v>
      </c>
      <c r="AZ661" s="509">
        <f>_xll.qlInterestRateIndexFixingDate(Currency&amp;"ibor"&amp;Tenor,BA661,Trigger)</f>
        <v>43908</v>
      </c>
      <c r="BA661" s="509">
        <f>_xll.qlCalendarAdvance(Calendar,BA660,AY661,"f",,Trigger)</f>
        <v>43910</v>
      </c>
      <c r="BB661" s="509">
        <f>_xll.qlInterestRateIndexMaturity(Currency&amp;"ibor"&amp;Tenor,BA661,Trigger)</f>
        <v>44004</v>
      </c>
      <c r="BC661" s="508">
        <f>_xll.qlIndexFixing($AC$5,AZ661,TRUE,_xll.ohTrigger(Trigger,Trigger3M))</f>
        <v>9.2853810908296846E-3</v>
      </c>
      <c r="BD661" s="508">
        <f>_xll.qlIndexFixing($BE$1,AZ661,TRUE,_xll.ohTrigger(Trigger,Trigger3M))</f>
        <v>8.9769356526823024E-3</v>
      </c>
    </row>
    <row r="662" spans="51:56" ht="11.25" customHeight="1" x14ac:dyDescent="0.25">
      <c r="AY662" s="515" t="s">
        <v>90</v>
      </c>
      <c r="AZ662" s="509">
        <f>_xll.qlInterestRateIndexFixingDate(Currency&amp;"ibor"&amp;Tenor,BA662,Trigger)</f>
        <v>43915</v>
      </c>
      <c r="BA662" s="509">
        <f>_xll.qlCalendarAdvance(Calendar,BA661,AY662,"f",,Trigger)</f>
        <v>43917</v>
      </c>
      <c r="BB662" s="509">
        <f>_xll.qlInterestRateIndexMaturity(Currency&amp;"ibor"&amp;Tenor,BA662,Trigger)</f>
        <v>44011</v>
      </c>
      <c r="BC662" s="508">
        <f>_xll.qlIndexFixing($AC$5,AZ662,TRUE,_xll.ohTrigger(Trigger,Trigger3M))</f>
        <v>9.3582371524643989E-3</v>
      </c>
      <c r="BD662" s="508">
        <f>_xll.qlIndexFixing($BE$1,AZ662,TRUE,_xll.ohTrigger(Trigger,Trigger3M))</f>
        <v>9.0264478821382478E-3</v>
      </c>
    </row>
    <row r="663" spans="51:56" ht="11.25" customHeight="1" x14ac:dyDescent="0.25">
      <c r="AY663" s="515" t="s">
        <v>90</v>
      </c>
      <c r="AZ663" s="509">
        <f>_xll.qlInterestRateIndexFixingDate(Currency&amp;"ibor"&amp;Tenor,BA663,Trigger)</f>
        <v>43922</v>
      </c>
      <c r="BA663" s="509">
        <f>_xll.qlCalendarAdvance(Calendar,BA662,AY663,"f",,Trigger)</f>
        <v>43924</v>
      </c>
      <c r="BB663" s="509">
        <f>_xll.qlInterestRateIndexMaturity(Currency&amp;"ibor"&amp;Tenor,BA663,Trigger)</f>
        <v>44015</v>
      </c>
      <c r="BC663" s="508">
        <f>_xll.qlIndexFixing($AC$5,AZ663,TRUE,_xll.ohTrigger(Trigger,Trigger3M))</f>
        <v>9.4157288540206475E-3</v>
      </c>
      <c r="BD663" s="508">
        <f>_xll.qlIndexFixing($BE$1,AZ663,TRUE,_xll.ohTrigger(Trigger,Trigger3M))</f>
        <v>9.0649812679297146E-3</v>
      </c>
    </row>
    <row r="664" spans="51:56" ht="11.25" customHeight="1" x14ac:dyDescent="0.25">
      <c r="AY664" s="515" t="s">
        <v>90</v>
      </c>
      <c r="AZ664" s="509">
        <f>_xll.qlInterestRateIndexFixingDate(Currency&amp;"ibor"&amp;Tenor,BA664,Trigger)</f>
        <v>43929</v>
      </c>
      <c r="BA664" s="509">
        <f>_xll.qlCalendarAdvance(Calendar,BA663,AY664,"f",,Trigger)</f>
        <v>43935</v>
      </c>
      <c r="BB664" s="509">
        <f>_xll.qlInterestRateIndexMaturity(Currency&amp;"ibor"&amp;Tenor,BA664,Trigger)</f>
        <v>44026</v>
      </c>
      <c r="BC664" s="508">
        <f>_xll.qlIndexFixing($AC$5,AZ664,TRUE,_xll.ohTrigger(Trigger,Trigger3M))</f>
        <v>9.5324670515556809E-3</v>
      </c>
      <c r="BD664" s="508">
        <f>_xll.qlIndexFixing($BE$1,AZ664,TRUE,_xll.ohTrigger(Trigger,Trigger3M))</f>
        <v>9.1424920556511264E-3</v>
      </c>
    </row>
    <row r="665" spans="51:56" ht="11.25" customHeight="1" x14ac:dyDescent="0.25">
      <c r="AY665" s="515" t="s">
        <v>90</v>
      </c>
      <c r="AZ665" s="509">
        <f>_xll.qlInterestRateIndexFixingDate(Currency&amp;"ibor"&amp;Tenor,BA665,Trigger)</f>
        <v>43938</v>
      </c>
      <c r="BA665" s="509">
        <f>_xll.qlCalendarAdvance(Calendar,BA664,AY665,"f",,Trigger)</f>
        <v>43942</v>
      </c>
      <c r="BB665" s="509">
        <f>_xll.qlInterestRateIndexMaturity(Currency&amp;"ibor"&amp;Tenor,BA665,Trigger)</f>
        <v>44033</v>
      </c>
      <c r="BC665" s="508">
        <f>_xll.qlIndexFixing($AC$5,AZ665,TRUE,_xll.ohTrigger(Trigger,Trigger3M))</f>
        <v>9.6070533453404029E-3</v>
      </c>
      <c r="BD665" s="508">
        <f>_xll.qlIndexFixing($BE$1,AZ665,TRUE,_xll.ohTrigger(Trigger,Trigger3M))</f>
        <v>9.1917333124005886E-3</v>
      </c>
    </row>
    <row r="666" spans="51:56" ht="11.25" customHeight="1" x14ac:dyDescent="0.25">
      <c r="AY666" s="515" t="s">
        <v>90</v>
      </c>
      <c r="AZ666" s="509">
        <f>_xll.qlInterestRateIndexFixingDate(Currency&amp;"ibor"&amp;Tenor,BA666,Trigger)</f>
        <v>43945</v>
      </c>
      <c r="BA666" s="509">
        <f>_xll.qlCalendarAdvance(Calendar,BA665,AY666,"f",,Trigger)</f>
        <v>43949</v>
      </c>
      <c r="BB666" s="509">
        <f>_xll.qlInterestRateIndexMaturity(Currency&amp;"ibor"&amp;Tenor,BA666,Trigger)</f>
        <v>44040</v>
      </c>
      <c r="BC666" s="508">
        <f>_xll.qlIndexFixing($AC$5,AZ666,TRUE,_xll.ohTrigger(Trigger,Trigger3M))</f>
        <v>9.6818717045645195E-3</v>
      </c>
      <c r="BD666" s="508">
        <f>_xll.qlIndexFixing($BE$1,AZ666,TRUE,_xll.ohTrigger(Trigger,Trigger3M))</f>
        <v>9.2409241097639299E-3</v>
      </c>
    </row>
    <row r="667" spans="51:56" ht="11.25" customHeight="1" x14ac:dyDescent="0.25">
      <c r="AY667" s="515" t="s">
        <v>90</v>
      </c>
      <c r="AZ667" s="509">
        <f>_xll.qlInterestRateIndexFixingDate(Currency&amp;"ibor"&amp;Tenor,BA667,Trigger)</f>
        <v>43951</v>
      </c>
      <c r="BA667" s="509">
        <f>_xll.qlCalendarAdvance(Calendar,BA666,AY667,"f",,Trigger)</f>
        <v>43956</v>
      </c>
      <c r="BB667" s="509">
        <f>_xll.qlInterestRateIndexMaturity(Currency&amp;"ibor"&amp;Tenor,BA667,Trigger)</f>
        <v>44048</v>
      </c>
      <c r="BC667" s="508">
        <f>_xll.qlIndexFixing($AC$5,AZ667,TRUE,_xll.ohTrigger(Trigger,Trigger3M))</f>
        <v>9.7607111420268226E-3</v>
      </c>
      <c r="BD667" s="508">
        <f>_xll.qlIndexFixing($BE$1,AZ667,TRUE,_xll.ohTrigger(Trigger,Trigger3M))</f>
        <v>9.2937047671329386E-3</v>
      </c>
    </row>
    <row r="668" spans="51:56" ht="11.25" customHeight="1" x14ac:dyDescent="0.25">
      <c r="AY668" s="515" t="s">
        <v>90</v>
      </c>
      <c r="AZ668" s="509">
        <f>_xll.qlInterestRateIndexFixingDate(Currency&amp;"ibor"&amp;Tenor,BA668,Trigger)</f>
        <v>43959</v>
      </c>
      <c r="BA668" s="509">
        <f>_xll.qlCalendarAdvance(Calendar,BA667,AY668,"f",,Trigger)</f>
        <v>43963</v>
      </c>
      <c r="BB668" s="509">
        <f>_xll.qlInterestRateIndexMaturity(Currency&amp;"ibor"&amp;Tenor,BA668,Trigger)</f>
        <v>44055</v>
      </c>
      <c r="BC668" s="508">
        <f>_xll.qlIndexFixing($AC$5,AZ668,TRUE,_xll.ohTrigger(Trigger,Trigger3M))</f>
        <v>9.8356701876982557E-3</v>
      </c>
      <c r="BD668" s="508">
        <f>_xll.qlIndexFixing($BE$1,AZ668,TRUE,_xll.ohTrigger(Trigger,Trigger3M))</f>
        <v>9.3428332166414895E-3</v>
      </c>
    </row>
    <row r="669" spans="51:56" ht="11.25" customHeight="1" x14ac:dyDescent="0.25">
      <c r="AY669" s="515" t="s">
        <v>90</v>
      </c>
      <c r="AZ669" s="509">
        <f>_xll.qlInterestRateIndexFixingDate(Currency&amp;"ibor"&amp;Tenor,BA669,Trigger)</f>
        <v>43966</v>
      </c>
      <c r="BA669" s="509">
        <f>_xll.qlCalendarAdvance(Calendar,BA668,AY669,"f",,Trigger)</f>
        <v>43970</v>
      </c>
      <c r="BB669" s="509">
        <f>_xll.qlInterestRateIndexMaturity(Currency&amp;"ibor"&amp;Tenor,BA669,Trigger)</f>
        <v>44062</v>
      </c>
      <c r="BC669" s="508">
        <f>_xll.qlIndexFixing($AC$5,AZ669,TRUE,_xll.ohTrigger(Trigger,Trigger3M))</f>
        <v>9.8895082536332168E-3</v>
      </c>
      <c r="BD669" s="508">
        <f>_xll.qlIndexFixing($BE$1,AZ669,TRUE,_xll.ohTrigger(Trigger,Trigger3M))</f>
        <v>9.3919488116378045E-3</v>
      </c>
    </row>
    <row r="670" spans="51:56" ht="11.25" customHeight="1" x14ac:dyDescent="0.25">
      <c r="AY670" s="515" t="s">
        <v>90</v>
      </c>
      <c r="AZ670" s="509">
        <f>_xll.qlInterestRateIndexFixingDate(Currency&amp;"ibor"&amp;Tenor,BA670,Trigger)</f>
        <v>43973</v>
      </c>
      <c r="BA670" s="509">
        <f>_xll.qlCalendarAdvance(Calendar,BA669,AY670,"f",,Trigger)</f>
        <v>43977</v>
      </c>
      <c r="BB670" s="509">
        <f>_xll.qlInterestRateIndexMaturity(Currency&amp;"ibor"&amp;Tenor,BA670,Trigger)</f>
        <v>44069</v>
      </c>
      <c r="BC670" s="508">
        <f>_xll.qlIndexFixing($AC$5,AZ670,TRUE,_xll.ohTrigger(Trigger,Trigger3M))</f>
        <v>9.9348393356135187E-3</v>
      </c>
      <c r="BD670" s="508">
        <f>_xll.qlIndexFixing($BE$1,AZ670,TRUE,_xll.ohTrigger(Trigger,Trigger3M))</f>
        <v>9.441055514321145E-3</v>
      </c>
    </row>
    <row r="671" spans="51:56" ht="11.25" customHeight="1" x14ac:dyDescent="0.25">
      <c r="AY671" s="515" t="s">
        <v>90</v>
      </c>
      <c r="AZ671" s="509">
        <f>_xll.qlInterestRateIndexFixingDate(Currency&amp;"ibor"&amp;Tenor,BA671,Trigger)</f>
        <v>43980</v>
      </c>
      <c r="BA671" s="509">
        <f>_xll.qlCalendarAdvance(Calendar,BA670,AY671,"f",,Trigger)</f>
        <v>43984</v>
      </c>
      <c r="BB671" s="509">
        <f>_xll.qlInterestRateIndexMaturity(Currency&amp;"ibor"&amp;Tenor,BA671,Trigger)</f>
        <v>44076</v>
      </c>
      <c r="BC671" s="508">
        <f>_xll.qlIndexFixing($AC$5,AZ671,TRUE,_xll.ohTrigger(Trigger,Trigger3M))</f>
        <v>9.9801709414121982E-3</v>
      </c>
      <c r="BD671" s="508">
        <f>_xll.qlIndexFixing($BE$1,AZ671,TRUE,_xll.ohTrigger(Trigger,Trigger3M))</f>
        <v>9.490152642943811E-3</v>
      </c>
    </row>
    <row r="672" spans="51:56" ht="11.25" customHeight="1" x14ac:dyDescent="0.25">
      <c r="AY672" s="515" t="s">
        <v>90</v>
      </c>
      <c r="AZ672" s="509">
        <f>_xll.qlInterestRateIndexFixingDate(Currency&amp;"ibor"&amp;Tenor,BA672,Trigger)</f>
        <v>43987</v>
      </c>
      <c r="BA672" s="509">
        <f>_xll.qlCalendarAdvance(Calendar,BA671,AY672,"f",,Trigger)</f>
        <v>43991</v>
      </c>
      <c r="BB672" s="509">
        <f>_xll.qlInterestRateIndexMaturity(Currency&amp;"ibor"&amp;Tenor,BA672,Trigger)</f>
        <v>44083</v>
      </c>
      <c r="BC672" s="508">
        <f>_xll.qlIndexFixing($AC$5,AZ672,TRUE,_xll.ohTrigger(Trigger,Trigger3M))</f>
        <v>1.0025503071037079E-2</v>
      </c>
      <c r="BD672" s="508">
        <f>_xll.qlIndexFixing($BE$1,AZ672,TRUE,_xll.ohTrigger(Trigger,Trigger3M))</f>
        <v>9.539239462206155E-3</v>
      </c>
    </row>
    <row r="673" spans="51:56" ht="11.25" customHeight="1" x14ac:dyDescent="0.25">
      <c r="AY673" s="515" t="s">
        <v>90</v>
      </c>
      <c r="AZ673" s="509">
        <f>_xll.qlInterestRateIndexFixingDate(Currency&amp;"ibor"&amp;Tenor,BA673,Trigger)</f>
        <v>43994</v>
      </c>
      <c r="BA673" s="509">
        <f>_xll.qlCalendarAdvance(Calendar,BA672,AY673,"f",,Trigger)</f>
        <v>43998</v>
      </c>
      <c r="BB673" s="509">
        <f>_xll.qlInterestRateIndexMaturity(Currency&amp;"ibor"&amp;Tenor,BA673,Trigger)</f>
        <v>44090</v>
      </c>
      <c r="BC673" s="508">
        <f>_xll.qlIndexFixing($AC$5,AZ673,TRUE,_xll.ohTrigger(Trigger,Trigger3M))</f>
        <v>1.0070835724492503E-2</v>
      </c>
      <c r="BD673" s="508">
        <f>_xll.qlIndexFixing($BE$1,AZ673,TRUE,_xll.ohTrigger(Trigger,Trigger3M))</f>
        <v>9.5883152367711687E-3</v>
      </c>
    </row>
    <row r="674" spans="51:56" ht="11.25" customHeight="1" x14ac:dyDescent="0.25">
      <c r="AY674" s="515" t="s">
        <v>90</v>
      </c>
      <c r="AZ674" s="509">
        <f>_xll.qlInterestRateIndexFixingDate(Currency&amp;"ibor"&amp;Tenor,BA674,Trigger)</f>
        <v>44001</v>
      </c>
      <c r="BA674" s="509">
        <f>_xll.qlCalendarAdvance(Calendar,BA673,AY674,"f",,Trigger)</f>
        <v>44005</v>
      </c>
      <c r="BB674" s="509">
        <f>_xll.qlInterestRateIndexMaturity(Currency&amp;"ibor"&amp;Tenor,BA674,Trigger)</f>
        <v>44097</v>
      </c>
      <c r="BC674" s="508">
        <f>_xll.qlIndexFixing($AC$5,AZ674,TRUE,_xll.ohTrigger(Trigger,Trigger3M))</f>
        <v>1.0116168901784553E-2</v>
      </c>
      <c r="BD674" s="508">
        <f>_xll.qlIndexFixing($BE$1,AZ674,TRUE,_xll.ohTrigger(Trigger,Trigger3M))</f>
        <v>9.6373792312662177E-3</v>
      </c>
    </row>
    <row r="675" spans="51:56" ht="11.25" customHeight="1" x14ac:dyDescent="0.25">
      <c r="AY675" s="515" t="s">
        <v>90</v>
      </c>
      <c r="AZ675" s="509">
        <f>_xll.qlInterestRateIndexFixingDate(Currency&amp;"ibor"&amp;Tenor,BA675,Trigger)</f>
        <v>44008</v>
      </c>
      <c r="BA675" s="509">
        <f>_xll.qlCalendarAdvance(Calendar,BA674,AY675,"f",,Trigger)</f>
        <v>44012</v>
      </c>
      <c r="BB675" s="509">
        <f>_xll.qlInterestRateIndexMaturity(Currency&amp;"ibor"&amp;Tenor,BA675,Trigger)</f>
        <v>44104</v>
      </c>
      <c r="BC675" s="508">
        <f>_xll.qlIndexFixing($AC$5,AZ675,TRUE,_xll.ohTrigger(Trigger,Trigger3M))</f>
        <v>1.0161502602920182E-2</v>
      </c>
      <c r="BD675" s="508">
        <f>_xll.qlIndexFixing($BE$1,AZ675,TRUE,_xll.ohTrigger(Trigger,Trigger3M))</f>
        <v>9.6864307102795741E-3</v>
      </c>
    </row>
    <row r="676" spans="51:56" ht="11.25" customHeight="1" x14ac:dyDescent="0.25">
      <c r="AY676" s="515" t="s">
        <v>90</v>
      </c>
      <c r="AZ676" s="509">
        <f>_xll.qlInterestRateIndexFixingDate(Currency&amp;"ibor"&amp;Tenor,BA676,Trigger)</f>
        <v>44015</v>
      </c>
      <c r="BA676" s="509">
        <f>_xll.qlCalendarAdvance(Calendar,BA675,AY676,"f",,Trigger)</f>
        <v>44019</v>
      </c>
      <c r="BB676" s="509">
        <f>_xll.qlInterestRateIndexMaturity(Currency&amp;"ibor"&amp;Tenor,BA676,Trigger)</f>
        <v>44111</v>
      </c>
      <c r="BC676" s="508">
        <f>_xll.qlIndexFixing($AC$5,AZ676,TRUE,_xll.ohTrigger(Trigger,Trigger3M))</f>
        <v>1.0206836827905469E-2</v>
      </c>
      <c r="BD676" s="508">
        <f>_xll.qlIndexFixing($BE$1,AZ676,TRUE,_xll.ohTrigger(Trigger,Trigger3M))</f>
        <v>9.7354689383656184E-3</v>
      </c>
    </row>
    <row r="677" spans="51:56" ht="11.25" customHeight="1" x14ac:dyDescent="0.25">
      <c r="AY677" s="515" t="s">
        <v>90</v>
      </c>
      <c r="AZ677" s="509">
        <f>_xll.qlInterestRateIndexFixingDate(Currency&amp;"ibor"&amp;Tenor,BA677,Trigger)</f>
        <v>44022</v>
      </c>
      <c r="BA677" s="509">
        <f>_xll.qlCalendarAdvance(Calendar,BA676,AY677,"f",,Trigger)</f>
        <v>44026</v>
      </c>
      <c r="BB677" s="509">
        <f>_xll.qlInterestRateIndexMaturity(Currency&amp;"ibor"&amp;Tenor,BA677,Trigger)</f>
        <v>44118</v>
      </c>
      <c r="BC677" s="508">
        <f>_xll.qlIndexFixing($AC$5,AZ677,TRUE,_xll.ohTrigger(Trigger,Trigger3M))</f>
        <v>1.0252171576745628E-2</v>
      </c>
      <c r="BD677" s="508">
        <f>_xll.qlIndexFixing($BE$1,AZ677,TRUE,_xll.ohTrigger(Trigger,Trigger3M))</f>
        <v>9.7844931800396343E-3</v>
      </c>
    </row>
    <row r="678" spans="51:56" ht="11.25" customHeight="1" x14ac:dyDescent="0.25">
      <c r="AY678" s="515" t="s">
        <v>90</v>
      </c>
      <c r="AZ678" s="509">
        <f>_xll.qlInterestRateIndexFixingDate(Currency&amp;"ibor"&amp;Tenor,BA678,Trigger)</f>
        <v>44029</v>
      </c>
      <c r="BA678" s="509">
        <f>_xll.qlCalendarAdvance(Calendar,BA677,AY678,"f",,Trigger)</f>
        <v>44033</v>
      </c>
      <c r="BB678" s="509">
        <f>_xll.qlInterestRateIndexMaturity(Currency&amp;"ibor"&amp;Tenor,BA678,Trigger)</f>
        <v>44125</v>
      </c>
      <c r="BC678" s="508">
        <f>_xll.qlIndexFixing($AC$5,AZ678,TRUE,_xll.ohTrigger(Trigger,Trigger3M))</f>
        <v>1.029750684944848E-2</v>
      </c>
      <c r="BD678" s="508">
        <f>_xll.qlIndexFixing($BE$1,AZ678,TRUE,_xll.ohTrigger(Trigger,Trigger3M))</f>
        <v>9.833502699783888E-3</v>
      </c>
    </row>
    <row r="679" spans="51:56" ht="11.25" customHeight="1" x14ac:dyDescent="0.25">
      <c r="AY679" s="515" t="s">
        <v>90</v>
      </c>
      <c r="AZ679" s="509">
        <f>_xll.qlInterestRateIndexFixingDate(Currency&amp;"ibor"&amp;Tenor,BA679,Trigger)</f>
        <v>44036</v>
      </c>
      <c r="BA679" s="509">
        <f>_xll.qlCalendarAdvance(Calendar,BA678,AY679,"f",,Trigger)</f>
        <v>44040</v>
      </c>
      <c r="BB679" s="509">
        <f>_xll.qlInterestRateIndexMaturity(Currency&amp;"ibor"&amp;Tenor,BA679,Trigger)</f>
        <v>44132</v>
      </c>
      <c r="BC679" s="508">
        <f>_xll.qlIndexFixing($AC$5,AZ679,TRUE,_xll.ohTrigger(Trigger,Trigger3M))</f>
        <v>1.0342842646017501E-2</v>
      </c>
      <c r="BD679" s="508">
        <f>_xll.qlIndexFixing($BE$1,AZ679,TRUE,_xll.ohTrigger(Trigger,Trigger3M))</f>
        <v>9.8824967620398073E-3</v>
      </c>
    </row>
    <row r="680" spans="51:56" ht="11.25" customHeight="1" x14ac:dyDescent="0.25">
      <c r="AY680" s="515" t="s">
        <v>90</v>
      </c>
      <c r="AZ680" s="509">
        <f>_xll.qlInterestRateIndexFixingDate(Currency&amp;"ibor"&amp;Tenor,BA680,Trigger)</f>
        <v>44043</v>
      </c>
      <c r="BA680" s="509">
        <f>_xll.qlCalendarAdvance(Calendar,BA679,AY680,"f",,Trigger)</f>
        <v>44047</v>
      </c>
      <c r="BB680" s="509">
        <f>_xll.qlInterestRateIndexMaturity(Currency&amp;"ibor"&amp;Tenor,BA680,Trigger)</f>
        <v>44139</v>
      </c>
      <c r="BC680" s="508">
        <f>_xll.qlIndexFixing($AC$5,AZ680,TRUE,_xll.ohTrigger(Trigger,Trigger3M))</f>
        <v>1.0388178966460508E-2</v>
      </c>
      <c r="BD680" s="508">
        <f>_xll.qlIndexFixing($BE$1,AZ680,TRUE,_xll.ohTrigger(Trigger,Trigger3M))</f>
        <v>9.9314746312149389E-3</v>
      </c>
    </row>
    <row r="681" spans="51:56" ht="11.25" customHeight="1" x14ac:dyDescent="0.25">
      <c r="AY681" s="515" t="s">
        <v>90</v>
      </c>
      <c r="AZ681" s="509">
        <f>_xll.qlInterestRateIndexFixingDate(Currency&amp;"ibor"&amp;Tenor,BA681,Trigger)</f>
        <v>44050</v>
      </c>
      <c r="BA681" s="509">
        <f>_xll.qlCalendarAdvance(Calendar,BA680,AY681,"f",,Trigger)</f>
        <v>44054</v>
      </c>
      <c r="BB681" s="509">
        <f>_xll.qlInterestRateIndexMaturity(Currency&amp;"ibor"&amp;Tenor,BA681,Trigger)</f>
        <v>44146</v>
      </c>
      <c r="BC681" s="508">
        <f>_xll.qlIndexFixing($AC$5,AZ681,TRUE,_xll.ohTrigger(Trigger,Trigger3M))</f>
        <v>1.0433515810782716E-2</v>
      </c>
      <c r="BD681" s="508">
        <f>_xll.qlIndexFixing($BE$1,AZ681,TRUE,_xll.ohTrigger(Trigger,Trigger3M))</f>
        <v>9.9804355716785944E-3</v>
      </c>
    </row>
    <row r="682" spans="51:56" ht="11.25" customHeight="1" x14ac:dyDescent="0.25">
      <c r="AY682" s="515" t="s">
        <v>90</v>
      </c>
      <c r="AZ682" s="509">
        <f>_xll.qlInterestRateIndexFixingDate(Currency&amp;"ibor"&amp;Tenor,BA682,Trigger)</f>
        <v>44057</v>
      </c>
      <c r="BA682" s="509">
        <f>_xll.qlCalendarAdvance(Calendar,BA681,AY682,"f",,Trigger)</f>
        <v>44061</v>
      </c>
      <c r="BB682" s="509">
        <f>_xll.qlInterestRateIndexMaturity(Currency&amp;"ibor"&amp;Tenor,BA682,Trigger)</f>
        <v>44153</v>
      </c>
      <c r="BC682" s="508">
        <f>_xll.qlIndexFixing($AC$5,AZ682,TRUE,_xll.ohTrigger(Trigger,Trigger3M))</f>
        <v>1.0478853178991077E-2</v>
      </c>
      <c r="BD682" s="508">
        <f>_xll.qlIndexFixing($BE$1,AZ682,TRUE,_xll.ohTrigger(Trigger,Trigger3M))</f>
        <v>1.0029378847766201E-2</v>
      </c>
    </row>
    <row r="683" spans="51:56" ht="11.25" customHeight="1" x14ac:dyDescent="0.25">
      <c r="AY683" s="515" t="s">
        <v>90</v>
      </c>
      <c r="AZ683" s="509">
        <f>_xll.qlInterestRateIndexFixingDate(Currency&amp;"ibor"&amp;Tenor,BA683,Trigger)</f>
        <v>44064</v>
      </c>
      <c r="BA683" s="509">
        <f>_xll.qlCalendarAdvance(Calendar,BA682,AY683,"f",,Trigger)</f>
        <v>44068</v>
      </c>
      <c r="BB683" s="509">
        <f>_xll.qlInterestRateIndexMaturity(Currency&amp;"ibor"&amp;Tenor,BA683,Trigger)</f>
        <v>44160</v>
      </c>
      <c r="BC683" s="508">
        <f>_xll.qlIndexFixing($AC$5,AZ683,TRUE,_xll.ohTrigger(Trigger,Trigger3M))</f>
        <v>1.0524191071090802E-2</v>
      </c>
      <c r="BD683" s="508">
        <f>_xll.qlIndexFixing($BE$1,AZ683,TRUE,_xll.ohTrigger(Trigger,Trigger3M))</f>
        <v>1.0078303723774955E-2</v>
      </c>
    </row>
    <row r="684" spans="51:56" ht="11.25" customHeight="1" x14ac:dyDescent="0.25">
      <c r="AY684" s="515" t="s">
        <v>90</v>
      </c>
      <c r="AZ684" s="509">
        <f>_xll.qlInterestRateIndexFixingDate(Currency&amp;"ibor"&amp;Tenor,BA684,Trigger)</f>
        <v>44071</v>
      </c>
      <c r="BA684" s="509">
        <f>_xll.qlCalendarAdvance(Calendar,BA683,AY684,"f",,Trigger)</f>
        <v>44075</v>
      </c>
      <c r="BB684" s="509">
        <f>_xll.qlInterestRateIndexMaturity(Currency&amp;"ibor"&amp;Tenor,BA684,Trigger)</f>
        <v>44166</v>
      </c>
      <c r="BC684" s="508">
        <f>_xll.qlIndexFixing($AC$5,AZ684,TRUE,_xll.ohTrigger(Trigger,Trigger3M))</f>
        <v>1.0566136087734938E-2</v>
      </c>
      <c r="BD684" s="508">
        <f>_xll.qlIndexFixing($BE$1,AZ684,TRUE,_xll.ohTrigger(Trigger,Trigger3M))</f>
        <v>1.0123577803137426E-2</v>
      </c>
    </row>
    <row r="685" spans="51:56" ht="11.25" customHeight="1" x14ac:dyDescent="0.25">
      <c r="AY685" s="515" t="s">
        <v>90</v>
      </c>
      <c r="AZ685" s="509">
        <f>_xll.qlInterestRateIndexFixingDate(Currency&amp;"ibor"&amp;Tenor,BA685,Trigger)</f>
        <v>44078</v>
      </c>
      <c r="BA685" s="509">
        <f>_xll.qlCalendarAdvance(Calendar,BA684,AY685,"f",,Trigger)</f>
        <v>44082</v>
      </c>
      <c r="BB685" s="509">
        <f>_xll.qlInterestRateIndexMaturity(Currency&amp;"ibor"&amp;Tenor,BA685,Trigger)</f>
        <v>44173</v>
      </c>
      <c r="BC685" s="508">
        <f>_xll.qlIndexFixing($AC$5,AZ685,TRUE,_xll.ohTrigger(Trigger,Trigger3M))</f>
        <v>1.0611473658447121E-2</v>
      </c>
      <c r="BD685" s="508">
        <f>_xll.qlIndexFixing($BE$1,AZ685,TRUE,_xll.ohTrigger(Trigger,Trigger3M))</f>
        <v>1.0172463853654987E-2</v>
      </c>
    </row>
    <row r="686" spans="51:56" ht="11.25" customHeight="1" x14ac:dyDescent="0.25">
      <c r="AY686" s="515" t="s">
        <v>90</v>
      </c>
      <c r="AZ686" s="509">
        <f>_xll.qlInterestRateIndexFixingDate(Currency&amp;"ibor"&amp;Tenor,BA686,Trigger)</f>
        <v>44085</v>
      </c>
      <c r="BA686" s="509">
        <f>_xll.qlCalendarAdvance(Calendar,BA685,AY686,"f",,Trigger)</f>
        <v>44089</v>
      </c>
      <c r="BB686" s="509">
        <f>_xll.qlInterestRateIndexMaturity(Currency&amp;"ibor"&amp;Tenor,BA686,Trigger)</f>
        <v>44180</v>
      </c>
      <c r="BC686" s="508">
        <f>_xll.qlIndexFixing($AC$5,AZ686,TRUE,_xll.ohTrigger(Trigger,Trigger3M))</f>
        <v>1.0656811747358415E-2</v>
      </c>
      <c r="BD686" s="508">
        <f>_xll.qlIndexFixing($BE$1,AZ686,TRUE,_xll.ohTrigger(Trigger,Trigger3M))</f>
        <v>1.0221329343291201E-2</v>
      </c>
    </row>
    <row r="687" spans="51:56" ht="11.25" customHeight="1" x14ac:dyDescent="0.25">
      <c r="AY687" s="515" t="s">
        <v>90</v>
      </c>
      <c r="AZ687" s="509">
        <f>_xll.qlInterestRateIndexFixingDate(Currency&amp;"ibor"&amp;Tenor,BA687,Trigger)</f>
        <v>44092</v>
      </c>
      <c r="BA687" s="509">
        <f>_xll.qlCalendarAdvance(Calendar,BA686,AY687,"f",,Trigger)</f>
        <v>44096</v>
      </c>
      <c r="BB687" s="509">
        <f>_xll.qlInterestRateIndexMaturity(Currency&amp;"ibor"&amp;Tenor,BA687,Trigger)</f>
        <v>44187</v>
      </c>
      <c r="BC687" s="508">
        <f>_xll.qlIndexFixing($AC$5,AZ687,TRUE,_xll.ohTrigger(Trigger,Trigger3M))</f>
        <v>1.0702150354474967E-2</v>
      </c>
      <c r="BD687" s="508">
        <f>_xll.qlIndexFixing($BE$1,AZ687,TRUE,_xll.ohTrigger(Trigger,Trigger3M))</f>
        <v>1.0270173536227624E-2</v>
      </c>
    </row>
    <row r="688" spans="51:56" ht="11.25" customHeight="1" x14ac:dyDescent="0.25">
      <c r="AY688" s="515" t="s">
        <v>90</v>
      </c>
      <c r="AZ688" s="509">
        <f>_xll.qlInterestRateIndexFixingDate(Currency&amp;"ibor"&amp;Tenor,BA688,Trigger)</f>
        <v>44099</v>
      </c>
      <c r="BA688" s="509">
        <f>_xll.qlCalendarAdvance(Calendar,BA687,AY688,"f",,Trigger)</f>
        <v>44103</v>
      </c>
      <c r="BB688" s="509">
        <f>_xll.qlInterestRateIndexMaturity(Currency&amp;"ibor"&amp;Tenor,BA688,Trigger)</f>
        <v>44194</v>
      </c>
      <c r="BC688" s="508">
        <f>_xll.qlIndexFixing($AC$5,AZ688,TRUE,_xll.ohTrigger(Trigger,Trigger3M))</f>
        <v>1.0747489479802049E-2</v>
      </c>
      <c r="BD688" s="508">
        <f>_xll.qlIndexFixing($BE$1,AZ688,TRUE,_xll.ohTrigger(Trigger,Trigger3M))</f>
        <v>1.0318995696615076E-2</v>
      </c>
    </row>
    <row r="689" spans="51:56" ht="11.25" customHeight="1" x14ac:dyDescent="0.25">
      <c r="AY689" s="515" t="s">
        <v>90</v>
      </c>
      <c r="AZ689" s="509">
        <f>_xll.qlInterestRateIndexFixingDate(Currency&amp;"ibor"&amp;Tenor,BA689,Trigger)</f>
        <v>44106</v>
      </c>
      <c r="BA689" s="509">
        <f>_xll.qlCalendarAdvance(Calendar,BA688,AY689,"f",,Trigger)</f>
        <v>44110</v>
      </c>
      <c r="BB689" s="509">
        <f>_xll.qlInterestRateIndexMaturity(Currency&amp;"ibor"&amp;Tenor,BA689,Trigger)</f>
        <v>44202</v>
      </c>
      <c r="BC689" s="508">
        <f>_xll.qlIndexFixing($AC$5,AZ689,TRUE,_xll.ohTrigger(Trigger,Trigger3M))</f>
        <v>1.0796229425753631E-2</v>
      </c>
      <c r="BD689" s="508">
        <f>_xll.qlIndexFixing($BE$1,AZ689,TRUE,_xll.ohTrigger(Trigger,Trigger3M))</f>
        <v>1.0371425374229594E-2</v>
      </c>
    </row>
    <row r="690" spans="51:56" ht="11.25" customHeight="1" x14ac:dyDescent="0.25">
      <c r="AY690" s="515" t="s">
        <v>90</v>
      </c>
      <c r="AZ690" s="509">
        <f>_xll.qlInterestRateIndexFixingDate(Currency&amp;"ibor"&amp;Tenor,BA690,Trigger)</f>
        <v>44113</v>
      </c>
      <c r="BA690" s="509">
        <f>_xll.qlCalendarAdvance(Calendar,BA689,AY690,"f",,Trigger)</f>
        <v>44117</v>
      </c>
      <c r="BB690" s="509">
        <f>_xll.qlInterestRateIndexMaturity(Currency&amp;"ibor"&amp;Tenor,BA690,Trigger)</f>
        <v>44209</v>
      </c>
      <c r="BC690" s="508">
        <f>_xll.qlIndexFixing($AC$5,AZ690,TRUE,_xll.ohTrigger(Trigger,Trigger3M))</f>
        <v>1.084157098526408E-2</v>
      </c>
      <c r="BD690" s="508">
        <f>_xll.qlIndexFixing($BE$1,AZ690,TRUE,_xll.ohTrigger(Trigger,Trigger3M))</f>
        <v>1.042020084695643E-2</v>
      </c>
    </row>
    <row r="691" spans="51:56" ht="11.25" customHeight="1" x14ac:dyDescent="0.25">
      <c r="AY691" s="515" t="s">
        <v>90</v>
      </c>
      <c r="AZ691" s="509">
        <f>_xll.qlInterestRateIndexFixingDate(Currency&amp;"ibor"&amp;Tenor,BA691,Trigger)</f>
        <v>44120</v>
      </c>
      <c r="BA691" s="509">
        <f>_xll.qlCalendarAdvance(Calendar,BA690,AY691,"f",,Trigger)</f>
        <v>44124</v>
      </c>
      <c r="BB691" s="509">
        <f>_xll.qlInterestRateIndexMaturity(Currency&amp;"ibor"&amp;Tenor,BA691,Trigger)</f>
        <v>44216</v>
      </c>
      <c r="BC691" s="508">
        <f>_xll.qlIndexFixing($AC$5,AZ691,TRUE,_xll.ohTrigger(Trigger,Trigger3M))</f>
        <v>1.0886913068715419E-2</v>
      </c>
      <c r="BD691" s="508">
        <f>_xll.qlIndexFixing($BE$1,AZ691,TRUE,_xll.ohTrigger(Trigger,Trigger3M))</f>
        <v>1.0468952032674337E-2</v>
      </c>
    </row>
    <row r="692" spans="51:56" ht="11.25" customHeight="1" x14ac:dyDescent="0.25">
      <c r="AY692" s="515" t="s">
        <v>90</v>
      </c>
      <c r="AZ692" s="509">
        <f>_xll.qlInterestRateIndexFixingDate(Currency&amp;"ibor"&amp;Tenor,BA692,Trigger)</f>
        <v>44127</v>
      </c>
      <c r="BA692" s="509">
        <f>_xll.qlCalendarAdvance(Calendar,BA691,AY692,"f",,Trigger)</f>
        <v>44131</v>
      </c>
      <c r="BB692" s="509">
        <f>_xll.qlInterestRateIndexMaturity(Currency&amp;"ibor"&amp;Tenor,BA692,Trigger)</f>
        <v>44223</v>
      </c>
      <c r="BC692" s="508">
        <f>_xll.qlIndexFixing($AC$5,AZ692,TRUE,_xll.ohTrigger(Trigger,Trigger3M))</f>
        <v>1.0932255676113731E-2</v>
      </c>
      <c r="BD692" s="508">
        <f>_xll.qlIndexFixing($BE$1,AZ692,TRUE,_xll.ohTrigger(Trigger,Trigger3M))</f>
        <v>1.0517678195356428E-2</v>
      </c>
    </row>
    <row r="693" spans="51:56" ht="11.25" customHeight="1" x14ac:dyDescent="0.25">
      <c r="AY693" s="515" t="s">
        <v>90</v>
      </c>
      <c r="AZ693" s="509">
        <f>_xll.qlInterestRateIndexFixingDate(Currency&amp;"ibor"&amp;Tenor,BA693,Trigger)</f>
        <v>44134</v>
      </c>
      <c r="BA693" s="509">
        <f>_xll.qlCalendarAdvance(Calendar,BA692,AY693,"f",,Trigger)</f>
        <v>44138</v>
      </c>
      <c r="BB693" s="509">
        <f>_xll.qlInterestRateIndexMaturity(Currency&amp;"ibor"&amp;Tenor,BA693,Trigger)</f>
        <v>44230</v>
      </c>
      <c r="BC693" s="508">
        <f>_xll.qlIndexFixing($AC$5,AZ693,TRUE,_xll.ohTrigger(Trigger,Trigger3M))</f>
        <v>1.0977598807462491E-2</v>
      </c>
      <c r="BD693" s="508">
        <f>_xll.qlIndexFixing($BE$1,AZ693,TRUE,_xll.ohTrigger(Trigger,Trigger3M))</f>
        <v>1.0566378598936712E-2</v>
      </c>
    </row>
    <row r="694" spans="51:56" ht="11.25" customHeight="1" x14ac:dyDescent="0.25">
      <c r="AY694" s="515" t="s">
        <v>90</v>
      </c>
      <c r="AZ694" s="509">
        <f>_xll.qlInterestRateIndexFixingDate(Currency&amp;"ibor"&amp;Tenor,BA694,Trigger)</f>
        <v>44141</v>
      </c>
      <c r="BA694" s="509">
        <f>_xll.qlCalendarAdvance(Calendar,BA693,AY694,"f",,Trigger)</f>
        <v>44145</v>
      </c>
      <c r="BB694" s="509">
        <f>_xll.qlInterestRateIndexMaturity(Currency&amp;"ibor"&amp;Tenor,BA694,Trigger)</f>
        <v>44237</v>
      </c>
      <c r="BC694" s="508">
        <f>_xll.qlIndexFixing($AC$5,AZ694,TRUE,_xll.ohTrigger(Trigger,Trigger3M))</f>
        <v>1.1022942462770387E-2</v>
      </c>
      <c r="BD694" s="508">
        <f>_xll.qlIndexFixing($BE$1,AZ694,TRUE,_xll.ohTrigger(Trigger,Trigger3M))</f>
        <v>1.0615052507314442E-2</v>
      </c>
    </row>
    <row r="695" spans="51:56" ht="11.25" customHeight="1" x14ac:dyDescent="0.25">
      <c r="AY695" s="515" t="s">
        <v>90</v>
      </c>
      <c r="AZ695" s="509">
        <f>_xll.qlInterestRateIndexFixingDate(Currency&amp;"ibor"&amp;Tenor,BA695,Trigger)</f>
        <v>44148</v>
      </c>
      <c r="BA695" s="509">
        <f>_xll.qlCalendarAdvance(Calendar,BA694,AY695,"f",,Trigger)</f>
        <v>44152</v>
      </c>
      <c r="BB695" s="509">
        <f>_xll.qlInterestRateIndexMaturity(Currency&amp;"ibor"&amp;Tenor,BA695,Trigger)</f>
        <v>44244</v>
      </c>
      <c r="BC695" s="508">
        <f>_xll.qlIndexFixing($AC$5,AZ695,TRUE,_xll.ohTrigger(Trigger,Trigger3M))</f>
        <v>1.1068286642042634E-2</v>
      </c>
      <c r="BD695" s="508">
        <f>_xll.qlIndexFixing($BE$1,AZ695,TRUE,_xll.ohTrigger(Trigger,Trigger3M))</f>
        <v>1.0663699184352379E-2</v>
      </c>
    </row>
    <row r="696" spans="51:56" ht="11.25" customHeight="1" x14ac:dyDescent="0.25">
      <c r="AY696" s="515" t="s">
        <v>90</v>
      </c>
      <c r="AZ696" s="509">
        <f>_xll.qlInterestRateIndexFixingDate(Currency&amp;"ibor"&amp;Tenor,BA696,Trigger)</f>
        <v>44155</v>
      </c>
      <c r="BA696" s="509">
        <f>_xll.qlCalendarAdvance(Calendar,BA695,AY696,"f",,Trigger)</f>
        <v>44159</v>
      </c>
      <c r="BB696" s="509">
        <f>_xll.qlInterestRateIndexMaturity(Currency&amp;"ibor"&amp;Tenor,BA696,Trigger)</f>
        <v>44251</v>
      </c>
      <c r="BC696" s="508">
        <f>_xll.qlIndexFixing($AC$5,AZ696,TRUE,_xll.ohTrigger(Trigger,Trigger3M))</f>
        <v>1.1113631345285313E-2</v>
      </c>
      <c r="BD696" s="508">
        <f>_xll.qlIndexFixing($BE$1,AZ696,TRUE,_xll.ohTrigger(Trigger,Trigger3M))</f>
        <v>1.0712317893877664E-2</v>
      </c>
    </row>
    <row r="697" spans="51:56" ht="11.25" customHeight="1" x14ac:dyDescent="0.25">
      <c r="AY697" s="515" t="s">
        <v>90</v>
      </c>
      <c r="AZ697" s="509">
        <f>_xll.qlInterestRateIndexFixingDate(Currency&amp;"ibor"&amp;Tenor,BA697,Trigger)</f>
        <v>44162</v>
      </c>
      <c r="BA697" s="509">
        <f>_xll.qlCalendarAdvance(Calendar,BA696,AY697,"f",,Trigger)</f>
        <v>44166</v>
      </c>
      <c r="BB697" s="509">
        <f>_xll.qlInterestRateIndexMaturity(Currency&amp;"ibor"&amp;Tenor,BA697,Trigger)</f>
        <v>44256</v>
      </c>
      <c r="BC697" s="508">
        <f>_xll.qlIndexFixing($AC$5,AZ697,TRUE,_xll.ohTrigger(Trigger,Trigger3M))</f>
        <v>1.1152153490631811E-2</v>
      </c>
      <c r="BD697" s="508">
        <f>_xll.qlIndexFixing($BE$1,AZ697,TRUE,_xll.ohTrigger(Trigger,Trigger3M))</f>
        <v>1.0753656577264792E-2</v>
      </c>
    </row>
    <row r="698" spans="51:56" ht="11.25" customHeight="1" x14ac:dyDescent="0.25">
      <c r="AY698" s="515" t="s">
        <v>90</v>
      </c>
      <c r="AZ698" s="509">
        <f>_xll.qlInterestRateIndexFixingDate(Currency&amp;"ibor"&amp;Tenor,BA698,Trigger)</f>
        <v>44169</v>
      </c>
      <c r="BA698" s="509">
        <f>_xll.qlCalendarAdvance(Calendar,BA697,AY698,"f",,Trigger)</f>
        <v>44173</v>
      </c>
      <c r="BB698" s="509">
        <f>_xll.qlInterestRateIndexMaturity(Currency&amp;"ibor"&amp;Tenor,BA698,Trigger)</f>
        <v>44263</v>
      </c>
      <c r="BC698" s="508">
        <f>_xll.qlIndexFixing($AC$5,AZ698,TRUE,_xll.ohTrigger(Trigger,Trigger3M))</f>
        <v>1.1197496355823233E-2</v>
      </c>
      <c r="BD698" s="508">
        <f>_xll.qlIndexFixing($BE$1,AZ698,TRUE,_xll.ohTrigger(Trigger,Trigger3M))</f>
        <v>1.0802218717604006E-2</v>
      </c>
    </row>
    <row r="699" spans="51:56" ht="11.25" customHeight="1" x14ac:dyDescent="0.25">
      <c r="AY699" s="515" t="s">
        <v>90</v>
      </c>
      <c r="AZ699" s="509">
        <f>_xll.qlInterestRateIndexFixingDate(Currency&amp;"ibor"&amp;Tenor,BA699,Trigger)</f>
        <v>44176</v>
      </c>
      <c r="BA699" s="509">
        <f>_xll.qlCalendarAdvance(Calendar,BA698,AY699,"f",,Trigger)</f>
        <v>44180</v>
      </c>
      <c r="BB699" s="509">
        <f>_xll.qlInterestRateIndexMaturity(Currency&amp;"ibor"&amp;Tenor,BA699,Trigger)</f>
        <v>44270</v>
      </c>
      <c r="BC699" s="508">
        <f>_xll.qlIndexFixing($AC$5,AZ699,TRUE,_xll.ohTrigger(Trigger,Trigger3M))</f>
        <v>1.1242839733580645E-2</v>
      </c>
      <c r="BD699" s="508">
        <f>_xll.qlIndexFixing($BE$1,AZ699,TRUE,_xll.ohTrigger(Trigger,Trigger3M))</f>
        <v>1.085075077563058E-2</v>
      </c>
    </row>
    <row r="700" spans="51:56" ht="11.25" customHeight="1" x14ac:dyDescent="0.25">
      <c r="AY700" s="515" t="s">
        <v>90</v>
      </c>
      <c r="AZ700" s="509">
        <f>_xll.qlInterestRateIndexFixingDate(Currency&amp;"ibor"&amp;Tenor,BA700,Trigger)</f>
        <v>44183</v>
      </c>
      <c r="BA700" s="509">
        <f>_xll.qlCalendarAdvance(Calendar,BA699,AY700,"f",,Trigger)</f>
        <v>44187</v>
      </c>
      <c r="BB700" s="509">
        <f>_xll.qlInterestRateIndexMaturity(Currency&amp;"ibor"&amp;Tenor,BA700,Trigger)</f>
        <v>44277</v>
      </c>
      <c r="BC700" s="508">
        <f>_xll.qlIndexFixing($AC$5,AZ700,TRUE,_xll.ohTrigger(Trigger,Trigger3M))</f>
        <v>1.1288183623907599E-2</v>
      </c>
      <c r="BD700" s="508">
        <f>_xll.qlIndexFixing($BE$1,AZ700,TRUE,_xll.ohTrigger(Trigger,Trigger3M))</f>
        <v>1.0899252015104999E-2</v>
      </c>
    </row>
    <row r="701" spans="51:56" ht="11.25" customHeight="1" x14ac:dyDescent="0.25">
      <c r="AY701" s="515" t="s">
        <v>90</v>
      </c>
      <c r="AZ701" s="509">
        <f>_xll.qlInterestRateIndexFixingDate(Currency&amp;"ibor"&amp;Tenor,BA701,Trigger)</f>
        <v>44189</v>
      </c>
      <c r="BA701" s="509">
        <f>_xll.qlCalendarAdvance(Calendar,BA700,AY701,"f",,Trigger)</f>
        <v>44194</v>
      </c>
      <c r="BB701" s="509">
        <f>_xll.qlInterestRateIndexMaturity(Currency&amp;"ibor"&amp;Tenor,BA701,Trigger)</f>
        <v>44284</v>
      </c>
      <c r="BC701" s="508">
        <f>_xll.qlIndexFixing($AC$5,AZ701,TRUE,_xll.ohTrigger(Trigger,Trigger3M))</f>
        <v>1.133352802681209E-2</v>
      </c>
      <c r="BD701" s="508">
        <f>_xll.qlIndexFixing($BE$1,AZ701,TRUE,_xll.ohTrigger(Trigger,Trigger3M))</f>
        <v>1.0947721699749557E-2</v>
      </c>
    </row>
    <row r="702" spans="51:56" ht="11.25" customHeight="1" x14ac:dyDescent="0.25">
      <c r="AY702" s="515" t="s">
        <v>90</v>
      </c>
      <c r="AZ702" s="509">
        <f>_xll.qlInterestRateIndexFixingDate(Currency&amp;"ibor"&amp;Tenor,BA702,Trigger)</f>
        <v>44196</v>
      </c>
      <c r="BA702" s="509">
        <f>_xll.qlCalendarAdvance(Calendar,BA701,AY702,"f",,Trigger)</f>
        <v>44201</v>
      </c>
      <c r="BB702" s="509">
        <f>_xll.qlInterestRateIndexMaturity(Currency&amp;"ibor"&amp;Tenor,BA702,Trigger)</f>
        <v>44292</v>
      </c>
      <c r="BC702" s="508">
        <f>_xll.qlIndexFixing($AC$5,AZ702,TRUE,_xll.ohTrigger(Trigger,Trigger3M))</f>
        <v>1.1382291649899446E-2</v>
      </c>
      <c r="BD702" s="508">
        <f>_xll.qlIndexFixing($BE$1,AZ702,TRUE,_xll.ohTrigger(Trigger,Trigger3M))</f>
        <v>1.0999780362222178E-2</v>
      </c>
    </row>
    <row r="703" spans="51:56" ht="11.25" customHeight="1" x14ac:dyDescent="0.25">
      <c r="AY703" s="515" t="s">
        <v>90</v>
      </c>
      <c r="AZ703" s="509">
        <f>_xll.qlInterestRateIndexFixingDate(Currency&amp;"ibor"&amp;Tenor,BA703,Trigger)</f>
        <v>44204</v>
      </c>
      <c r="BA703" s="509">
        <f>_xll.qlCalendarAdvance(Calendar,BA702,AY703,"f",,Trigger)</f>
        <v>44208</v>
      </c>
      <c r="BB703" s="509">
        <f>_xll.qlInterestRateIndexMaturity(Currency&amp;"ibor"&amp;Tenor,BA703,Trigger)</f>
        <v>44298</v>
      </c>
      <c r="BC703" s="508">
        <f>_xll.qlIndexFixing($AC$5,AZ703,TRUE,_xll.ohTrigger(Trigger,Trigger3M))</f>
        <v>1.142421837037233E-2</v>
      </c>
      <c r="BD703" s="508">
        <f>_xll.qlIndexFixing($BE$1,AZ703,TRUE,_xll.ohTrigger(Trigger,Trigger3M))</f>
        <v>1.1044563459267742E-2</v>
      </c>
    </row>
    <row r="704" spans="51:56" ht="11.25" customHeight="1" x14ac:dyDescent="0.25">
      <c r="AY704" s="515" t="s">
        <v>90</v>
      </c>
      <c r="AZ704" s="509">
        <f>_xll.qlInterestRateIndexFixingDate(Currency&amp;"ibor"&amp;Tenor,BA704,Trigger)</f>
        <v>44211</v>
      </c>
      <c r="BA704" s="509">
        <f>_xll.qlCalendarAdvance(Calendar,BA703,AY704,"f",,Trigger)</f>
        <v>44215</v>
      </c>
      <c r="BB704" s="509">
        <f>_xll.qlInterestRateIndexMaturity(Currency&amp;"ibor"&amp;Tenor,BA704,Trigger)</f>
        <v>44305</v>
      </c>
      <c r="BC704" s="508">
        <f>_xll.qlIndexFixing($AC$5,AZ704,TRUE,_xll.ohTrigger(Trigger,Trigger3M))</f>
        <v>1.1469564311039626E-2</v>
      </c>
      <c r="BD704" s="508">
        <f>_xll.qlIndexFixing($BE$1,AZ704,TRUE,_xll.ohTrigger(Trigger,Trigger3M))</f>
        <v>1.1092934061414539E-2</v>
      </c>
    </row>
    <row r="705" spans="51:56" ht="11.25" customHeight="1" x14ac:dyDescent="0.25">
      <c r="AY705" s="515" t="s">
        <v>90</v>
      </c>
      <c r="AZ705" s="509">
        <f>_xll.qlInterestRateIndexFixingDate(Currency&amp;"ibor"&amp;Tenor,BA705,Trigger)</f>
        <v>44218</v>
      </c>
      <c r="BA705" s="509">
        <f>_xll.qlCalendarAdvance(Calendar,BA704,AY705,"f",,Trigger)</f>
        <v>44222</v>
      </c>
      <c r="BB705" s="509">
        <f>_xll.qlInterestRateIndexMaturity(Currency&amp;"ibor"&amp;Tenor,BA705,Trigger)</f>
        <v>44312</v>
      </c>
      <c r="BC705" s="508">
        <f>_xll.qlIndexFixing($AC$5,AZ705,TRUE,_xll.ohTrigger(Trigger,Trigger3M))</f>
        <v>1.1514910764306663E-2</v>
      </c>
      <c r="BD705" s="508">
        <f>_xll.qlIndexFixing($BE$1,AZ705,TRUE,_xll.ohTrigger(Trigger,Trigger3M))</f>
        <v>1.1141270163277817E-2</v>
      </c>
    </row>
    <row r="706" spans="51:56" ht="11.25" customHeight="1" x14ac:dyDescent="0.25">
      <c r="AY706" s="515" t="s">
        <v>90</v>
      </c>
      <c r="AZ706" s="509">
        <f>_xll.qlInterestRateIndexFixingDate(Currency&amp;"ibor"&amp;Tenor,BA706,Trigger)</f>
        <v>44225</v>
      </c>
      <c r="BA706" s="509">
        <f>_xll.qlCalendarAdvance(Calendar,BA705,AY706,"f",,Trigger)</f>
        <v>44229</v>
      </c>
      <c r="BB706" s="509">
        <f>_xll.qlInterestRateIndexMaturity(Currency&amp;"ibor"&amp;Tenor,BA706,Trigger)</f>
        <v>44319</v>
      </c>
      <c r="BC706" s="508">
        <f>_xll.qlIndexFixing($AC$5,AZ706,TRUE,_xll.ohTrigger(Trigger,Trigger3M))</f>
        <v>1.1560257730179657E-2</v>
      </c>
      <c r="BD706" s="508">
        <f>_xll.qlIndexFixing($BE$1,AZ706,TRUE,_xll.ohTrigger(Trigger,Trigger3M))</f>
        <v>1.1189571028406675E-2</v>
      </c>
    </row>
    <row r="707" spans="51:56" ht="11.25" customHeight="1" x14ac:dyDescent="0.25">
      <c r="AY707" s="515" t="s">
        <v>90</v>
      </c>
      <c r="AZ707" s="509">
        <f>_xll.qlInterestRateIndexFixingDate(Currency&amp;"ibor"&amp;Tenor,BA707,Trigger)</f>
        <v>44232</v>
      </c>
      <c r="BA707" s="509">
        <f>_xll.qlCalendarAdvance(Calendar,BA706,AY707,"f",,Trigger)</f>
        <v>44236</v>
      </c>
      <c r="BB707" s="509">
        <f>_xll.qlInterestRateIndexMaturity(Currency&amp;"ibor"&amp;Tenor,BA707,Trigger)</f>
        <v>44326</v>
      </c>
      <c r="BC707" s="508">
        <f>_xll.qlIndexFixing($AC$5,AZ707,TRUE,_xll.ohTrigger(Trigger,Trigger3M))</f>
        <v>1.1605605208663938E-2</v>
      </c>
      <c r="BD707" s="508">
        <f>_xll.qlIndexFixing($BE$1,AZ707,TRUE,_xll.ohTrigger(Trigger,Trigger3M))</f>
        <v>1.1237835920316464E-2</v>
      </c>
    </row>
    <row r="708" spans="51:56" ht="11.25" customHeight="1" x14ac:dyDescent="0.25">
      <c r="AY708" s="515" t="s">
        <v>90</v>
      </c>
      <c r="AZ708" s="509">
        <f>_xll.qlInterestRateIndexFixingDate(Currency&amp;"ibor"&amp;Tenor,BA708,Trigger)</f>
        <v>44239</v>
      </c>
      <c r="BA708" s="509">
        <f>_xll.qlCalendarAdvance(Calendar,BA707,AY708,"f",,Trigger)</f>
        <v>44243</v>
      </c>
      <c r="BB708" s="509">
        <f>_xll.qlInterestRateIndexMaturity(Currency&amp;"ibor"&amp;Tenor,BA708,Trigger)</f>
        <v>44333</v>
      </c>
      <c r="BC708" s="508">
        <f>_xll.qlIndexFixing($AC$5,AZ708,TRUE,_xll.ohTrigger(Trigger,Trigger3M))</f>
        <v>1.1648792332856317E-2</v>
      </c>
      <c r="BD708" s="508">
        <f>_xll.qlIndexFixing($BE$1,AZ708,TRUE,_xll.ohTrigger(Trigger,Trigger3M))</f>
        <v>1.1286063896560172E-2</v>
      </c>
    </row>
    <row r="709" spans="51:56" ht="11.25" customHeight="1" x14ac:dyDescent="0.25">
      <c r="AY709" s="515" t="s">
        <v>90</v>
      </c>
      <c r="AZ709" s="509">
        <f>_xll.qlInterestRateIndexFixingDate(Currency&amp;"ibor"&amp;Tenor,BA709,Trigger)</f>
        <v>44246</v>
      </c>
      <c r="BA709" s="509">
        <f>_xll.qlCalendarAdvance(Calendar,BA708,AY709,"f",,Trigger)</f>
        <v>44250</v>
      </c>
      <c r="BB709" s="509">
        <f>_xll.qlInterestRateIndexMaturity(Currency&amp;"ibor"&amp;Tenor,BA709,Trigger)</f>
        <v>44340</v>
      </c>
      <c r="BC709" s="508">
        <f>_xll.qlIndexFixing($AC$5,AZ709,TRUE,_xll.ohTrigger(Trigger,Trigger3M))</f>
        <v>1.1689075787091774E-2</v>
      </c>
      <c r="BD709" s="508">
        <f>_xll.qlIndexFixing($BE$1,AZ709,TRUE,_xll.ohTrigger(Trigger,Trigger3M))</f>
        <v>1.1334247187010149E-2</v>
      </c>
    </row>
    <row r="710" spans="51:56" ht="11.25" customHeight="1" x14ac:dyDescent="0.25">
      <c r="AY710" s="515" t="s">
        <v>90</v>
      </c>
      <c r="AZ710" s="509">
        <f>_xll.qlInterestRateIndexFixingDate(Currency&amp;"ibor"&amp;Tenor,BA710,Trigger)</f>
        <v>44253</v>
      </c>
      <c r="BA710" s="509">
        <f>_xll.qlCalendarAdvance(Calendar,BA709,AY710,"f",,Trigger)</f>
        <v>44257</v>
      </c>
      <c r="BB710" s="509">
        <f>_xll.qlInterestRateIndexMaturity(Currency&amp;"ibor"&amp;Tenor,BA710,Trigger)</f>
        <v>44349</v>
      </c>
      <c r="BC710" s="508">
        <f>_xll.qlIndexFixing($AC$5,AZ710,TRUE,_xll.ohTrigger(Trigger,Trigger3M))</f>
        <v>1.1735025545076647E-2</v>
      </c>
      <c r="BD710" s="508">
        <f>_xll.qlIndexFixing($BE$1,AZ710,TRUE,_xll.ohTrigger(Trigger,Trigger3M))</f>
        <v>1.138957934309563E-2</v>
      </c>
    </row>
    <row r="711" spans="51:56" ht="11.25" customHeight="1" x14ac:dyDescent="0.25">
      <c r="AY711" s="515" t="s">
        <v>90</v>
      </c>
      <c r="AZ711" s="509">
        <f>_xll.qlInterestRateIndexFixingDate(Currency&amp;"ibor"&amp;Tenor,BA711,Trigger)</f>
        <v>44260</v>
      </c>
      <c r="BA711" s="509">
        <f>_xll.qlCalendarAdvance(Calendar,BA710,AY711,"f",,Trigger)</f>
        <v>44264</v>
      </c>
      <c r="BB711" s="509">
        <f>_xll.qlInterestRateIndexMaturity(Currency&amp;"ibor"&amp;Tenor,BA711,Trigger)</f>
        <v>44356</v>
      </c>
      <c r="BC711" s="508">
        <f>_xll.qlIndexFixing($AC$5,AZ711,TRUE,_xll.ohTrigger(Trigger,Trigger3M))</f>
        <v>1.1775350757988988E-2</v>
      </c>
      <c r="BD711" s="508">
        <f>_xll.qlIndexFixing($BE$1,AZ711,TRUE,_xll.ohTrigger(Trigger,Trigger3M))</f>
        <v>1.1437609204024944E-2</v>
      </c>
    </row>
    <row r="712" spans="51:56" ht="11.25" customHeight="1" x14ac:dyDescent="0.25">
      <c r="AY712" s="515" t="s">
        <v>90</v>
      </c>
      <c r="AZ712" s="509">
        <f>_xll.qlInterestRateIndexFixingDate(Currency&amp;"ibor"&amp;Tenor,BA712,Trigger)</f>
        <v>44267</v>
      </c>
      <c r="BA712" s="509">
        <f>_xll.qlCalendarAdvance(Calendar,BA711,AY712,"f",,Trigger)</f>
        <v>44271</v>
      </c>
      <c r="BB712" s="509">
        <f>_xll.qlInterestRateIndexMaturity(Currency&amp;"ibor"&amp;Tenor,BA712,Trigger)</f>
        <v>44363</v>
      </c>
      <c r="BC712" s="508">
        <f>_xll.qlIndexFixing($AC$5,AZ712,TRUE,_xll.ohTrigger(Trigger,Trigger3M))</f>
        <v>1.1815644950921699E-2</v>
      </c>
      <c r="BD712" s="508">
        <f>_xll.qlIndexFixing($BE$1,AZ712,TRUE,_xll.ohTrigger(Trigger,Trigger3M))</f>
        <v>1.1485540982792733E-2</v>
      </c>
    </row>
    <row r="713" spans="51:56" ht="11.25" customHeight="1" x14ac:dyDescent="0.25">
      <c r="AY713" s="515" t="s">
        <v>90</v>
      </c>
      <c r="AZ713" s="509">
        <f>_xll.qlInterestRateIndexFixingDate(Currency&amp;"ibor"&amp;Tenor,BA713,Trigger)</f>
        <v>44274</v>
      </c>
      <c r="BA713" s="509">
        <f>_xll.qlCalendarAdvance(Calendar,BA712,AY713,"f",,Trigger)</f>
        <v>44278</v>
      </c>
      <c r="BB713" s="509">
        <f>_xll.qlInterestRateIndexMaturity(Currency&amp;"ibor"&amp;Tenor,BA713,Trigger)</f>
        <v>44370</v>
      </c>
      <c r="BC713" s="508">
        <f>_xll.qlIndexFixing($AC$5,AZ713,TRUE,_xll.ohTrigger(Trigger,Trigger3M))</f>
        <v>1.18559081229086E-2</v>
      </c>
      <c r="BD713" s="508">
        <f>_xll.qlIndexFixing($BE$1,AZ713,TRUE,_xll.ohTrigger(Trigger,Trigger3M))</f>
        <v>1.1533357778957955E-2</v>
      </c>
    </row>
    <row r="714" spans="51:56" ht="11.25" customHeight="1" x14ac:dyDescent="0.25">
      <c r="AY714" s="515" t="s">
        <v>90</v>
      </c>
      <c r="AZ714" s="509">
        <f>_xll.qlInterestRateIndexFixingDate(Currency&amp;"ibor"&amp;Tenor,BA714,Trigger)</f>
        <v>44281</v>
      </c>
      <c r="BA714" s="509">
        <f>_xll.qlCalendarAdvance(Calendar,BA713,AY714,"f",,Trigger)</f>
        <v>44285</v>
      </c>
      <c r="BB714" s="509">
        <f>_xll.qlInterestRateIndexMaturity(Currency&amp;"ibor"&amp;Tenor,BA714,Trigger)</f>
        <v>44377</v>
      </c>
      <c r="BC714" s="508">
        <f>_xll.qlIndexFixing($AC$5,AZ714,TRUE,_xll.ohTrigger(Trigger,Trigger3M))</f>
        <v>1.1896140272987847E-2</v>
      </c>
      <c r="BD714" s="508">
        <f>_xll.qlIndexFixing($BE$1,AZ714,TRUE,_xll.ohTrigger(Trigger,Trigger3M))</f>
        <v>1.1581042495366478E-2</v>
      </c>
    </row>
    <row r="715" spans="51:56" ht="11.25" customHeight="1" x14ac:dyDescent="0.25">
      <c r="AY715" s="515" t="s">
        <v>90</v>
      </c>
      <c r="AZ715" s="509">
        <f>_xll.qlInterestRateIndexFixingDate(Currency&amp;"ibor"&amp;Tenor,BA715,Trigger)</f>
        <v>44286</v>
      </c>
      <c r="BA715" s="509">
        <f>_xll.qlCalendarAdvance(Calendar,BA714,AY715,"f",,Trigger)</f>
        <v>44292</v>
      </c>
      <c r="BB715" s="509">
        <f>_xll.qlInterestRateIndexMaturity(Currency&amp;"ibor"&amp;Tenor,BA715,Trigger)</f>
        <v>44383</v>
      </c>
      <c r="BC715" s="508">
        <f>_xll.qlIndexFixing($AC$5,AZ715,TRUE,_xll.ohTrigger(Trigger,Trigger3M))</f>
        <v>1.1933222512864926E-2</v>
      </c>
      <c r="BD715" s="508">
        <f>_xll.qlIndexFixing($BE$1,AZ715,TRUE,_xll.ohTrigger(Trigger,Trigger3M))</f>
        <v>1.1625027231290035E-2</v>
      </c>
    </row>
    <row r="716" spans="51:56" ht="11.25" customHeight="1" x14ac:dyDescent="0.25">
      <c r="AY716" s="515" t="s">
        <v>90</v>
      </c>
      <c r="AZ716" s="509">
        <f>_xll.qlInterestRateIndexFixingDate(Currency&amp;"ibor"&amp;Tenor,BA716,Trigger)</f>
        <v>44295</v>
      </c>
      <c r="BA716" s="509">
        <f>_xll.qlCalendarAdvance(Calendar,BA715,AY716,"f",,Trigger)</f>
        <v>44299</v>
      </c>
      <c r="BB716" s="509">
        <f>_xll.qlInterestRateIndexMaturity(Currency&amp;"ibor"&amp;Tenor,BA716,Trigger)</f>
        <v>44390</v>
      </c>
      <c r="BC716" s="508">
        <f>_xll.qlIndexFixing($AC$5,AZ716,TRUE,_xll.ohTrigger(Trigger,Trigger3M))</f>
        <v>1.1973338822588711E-2</v>
      </c>
      <c r="BD716" s="508">
        <f>_xll.qlIndexFixing($BE$1,AZ716,TRUE,_xll.ohTrigger(Trigger,Trigger3M))</f>
        <v>1.1672410452046303E-2</v>
      </c>
    </row>
    <row r="717" spans="51:56" ht="11.25" customHeight="1" x14ac:dyDescent="0.25">
      <c r="AY717" s="515" t="s">
        <v>90</v>
      </c>
      <c r="AZ717" s="509">
        <f>_xll.qlInterestRateIndexFixingDate(Currency&amp;"ibor"&amp;Tenor,BA717,Trigger)</f>
        <v>44302</v>
      </c>
      <c r="BA717" s="509">
        <f>_xll.qlCalendarAdvance(Calendar,BA716,AY717,"f",,Trigger)</f>
        <v>44306</v>
      </c>
      <c r="BB717" s="509">
        <f>_xll.qlInterestRateIndexMaturity(Currency&amp;"ibor"&amp;Tenor,BA717,Trigger)</f>
        <v>44397</v>
      </c>
      <c r="BC717" s="508">
        <f>_xll.qlIndexFixing($AC$5,AZ717,TRUE,_xll.ohTrigger(Trigger,Trigger3M))</f>
        <v>1.2013423757609221E-2</v>
      </c>
      <c r="BD717" s="508">
        <f>_xll.qlIndexFixing($BE$1,AZ717,TRUE,_xll.ohTrigger(Trigger,Trigger3M))</f>
        <v>1.1719610083049939E-2</v>
      </c>
    </row>
    <row r="718" spans="51:56" ht="11.25" customHeight="1" x14ac:dyDescent="0.25">
      <c r="AY718" s="515" t="s">
        <v>90</v>
      </c>
      <c r="AZ718" s="509">
        <f>_xll.qlInterestRateIndexFixingDate(Currency&amp;"ibor"&amp;Tenor,BA718,Trigger)</f>
        <v>44309</v>
      </c>
      <c r="BA718" s="509">
        <f>_xll.qlCalendarAdvance(Calendar,BA717,AY718,"f",,Trigger)</f>
        <v>44313</v>
      </c>
      <c r="BB718" s="509">
        <f>_xll.qlInterestRateIndexMaturity(Currency&amp;"ibor"&amp;Tenor,BA718,Trigger)</f>
        <v>44404</v>
      </c>
      <c r="BC718" s="508">
        <f>_xll.qlIndexFixing($AC$5,AZ718,TRUE,_xll.ohTrigger(Trigger,Trigger3M))</f>
        <v>1.2053477316968979E-2</v>
      </c>
      <c r="BD718" s="508">
        <f>_xll.qlIndexFixing($BE$1,AZ718,TRUE,_xll.ohTrigger(Trigger,Trigger3M))</f>
        <v>1.1766608080866065E-2</v>
      </c>
    </row>
    <row r="719" spans="51:56" ht="11.25" customHeight="1" x14ac:dyDescent="0.25">
      <c r="AY719" s="515" t="s">
        <v>90</v>
      </c>
      <c r="AZ719" s="509">
        <f>_xll.qlInterestRateIndexFixingDate(Currency&amp;"ibor"&amp;Tenor,BA719,Trigger)</f>
        <v>44316</v>
      </c>
      <c r="BA719" s="509">
        <f>_xll.qlCalendarAdvance(Calendar,BA718,AY719,"f",,Trigger)</f>
        <v>44320</v>
      </c>
      <c r="BB719" s="509">
        <f>_xll.qlInterestRateIndexMaturity(Currency&amp;"ibor"&amp;Tenor,BA719,Trigger)</f>
        <v>44412</v>
      </c>
      <c r="BC719" s="508">
        <f>_xll.qlIndexFixing($AC$5,AZ719,TRUE,_xll.ohTrigger(Trigger,Trigger3M))</f>
        <v>1.2096835661105813E-2</v>
      </c>
      <c r="BD719" s="508">
        <f>_xll.qlIndexFixing($BE$1,AZ719,TRUE,_xll.ohTrigger(Trigger,Trigger3M))</f>
        <v>1.1816872709911826E-2</v>
      </c>
    </row>
    <row r="720" spans="51:56" ht="11.25" customHeight="1" x14ac:dyDescent="0.25">
      <c r="AY720" s="515" t="s">
        <v>90</v>
      </c>
      <c r="AZ720" s="509">
        <f>_xll.qlInterestRateIndexFixingDate(Currency&amp;"ibor"&amp;Tenor,BA720,Trigger)</f>
        <v>44323</v>
      </c>
      <c r="BA720" s="509">
        <f>_xll.qlCalendarAdvance(Calendar,BA719,AY720,"f",,Trigger)</f>
        <v>44327</v>
      </c>
      <c r="BB720" s="509">
        <f>_xll.qlInterestRateIndexMaturity(Currency&amp;"ibor"&amp;Tenor,BA720,Trigger)</f>
        <v>44419</v>
      </c>
      <c r="BC720" s="508">
        <f>_xll.qlIndexFixing($AC$5,AZ720,TRUE,_xll.ohTrigger(Trigger,Trigger3M))</f>
        <v>1.2136881659551823E-2</v>
      </c>
      <c r="BD720" s="508">
        <f>_xll.qlIndexFixing($BE$1,AZ720,TRUE,_xll.ohTrigger(Trigger,Trigger3M))</f>
        <v>1.1863394890831606E-2</v>
      </c>
    </row>
    <row r="721" spans="51:56" ht="11.25" customHeight="1" x14ac:dyDescent="0.25">
      <c r="AY721" s="515" t="s">
        <v>90</v>
      </c>
      <c r="AZ721" s="509">
        <f>_xll.qlInterestRateIndexFixingDate(Currency&amp;"ibor"&amp;Tenor,BA721,Trigger)</f>
        <v>44330</v>
      </c>
      <c r="BA721" s="509">
        <f>_xll.qlCalendarAdvance(Calendar,BA720,AY721,"f",,Trigger)</f>
        <v>44334</v>
      </c>
      <c r="BB721" s="509">
        <f>_xll.qlInterestRateIndexMaturity(Currency&amp;"ibor"&amp;Tenor,BA721,Trigger)</f>
        <v>44426</v>
      </c>
      <c r="BC721" s="508">
        <f>_xll.qlIndexFixing($AC$5,AZ721,TRUE,_xll.ohTrigger(Trigger,Trigger3M))</f>
        <v>1.2179716995983638E-2</v>
      </c>
      <c r="BD721" s="508">
        <f>_xll.qlIndexFixing($BE$1,AZ721,TRUE,_xll.ohTrigger(Trigger,Trigger3M))</f>
        <v>1.1909660281316382E-2</v>
      </c>
    </row>
    <row r="722" spans="51:56" ht="11.25" customHeight="1" x14ac:dyDescent="0.25">
      <c r="AY722" s="515" t="s">
        <v>90</v>
      </c>
      <c r="AZ722" s="509">
        <f>_xll.qlInterestRateIndexFixingDate(Currency&amp;"ibor"&amp;Tenor,BA722,Trigger)</f>
        <v>44337</v>
      </c>
      <c r="BA722" s="509">
        <f>_xll.qlCalendarAdvance(Calendar,BA721,AY722,"f",,Trigger)</f>
        <v>44341</v>
      </c>
      <c r="BB722" s="509">
        <f>_xll.qlInterestRateIndexMaturity(Currency&amp;"ibor"&amp;Tenor,BA722,Trigger)</f>
        <v>44433</v>
      </c>
      <c r="BC722" s="508">
        <f>_xll.qlIndexFixing($AC$5,AZ722,TRUE,_xll.ohTrigger(Trigger,Trigger3M))</f>
        <v>1.2224661362626793E-2</v>
      </c>
      <c r="BD722" s="508">
        <f>_xll.qlIndexFixing($BE$1,AZ722,TRUE,_xll.ohTrigger(Trigger,Trigger3M))</f>
        <v>1.1955658746125683E-2</v>
      </c>
    </row>
    <row r="723" spans="51:56" ht="11.25" customHeight="1" x14ac:dyDescent="0.25">
      <c r="AY723" s="515" t="s">
        <v>90</v>
      </c>
      <c r="AZ723" s="509">
        <f>_xll.qlInterestRateIndexFixingDate(Currency&amp;"ibor"&amp;Tenor,BA723,Trigger)</f>
        <v>44344</v>
      </c>
      <c r="BA723" s="509">
        <f>_xll.qlCalendarAdvance(Calendar,BA722,AY723,"f",,Trigger)</f>
        <v>44348</v>
      </c>
      <c r="BB723" s="509">
        <f>_xll.qlInterestRateIndexMaturity(Currency&amp;"ibor"&amp;Tenor,BA723,Trigger)</f>
        <v>44440</v>
      </c>
      <c r="BC723" s="508">
        <f>_xll.qlIndexFixing($AC$5,AZ723,TRUE,_xll.ohTrigger(Trigger,Trigger3M))</f>
        <v>1.2269606243888733E-2</v>
      </c>
      <c r="BD723" s="508">
        <f>_xll.qlIndexFixing($BE$1,AZ723,TRUE,_xll.ohTrigger(Trigger,Trigger3M))</f>
        <v>1.2001386764568812E-2</v>
      </c>
    </row>
    <row r="724" spans="51:56" ht="11.25" customHeight="1" x14ac:dyDescent="0.25">
      <c r="AY724" s="515" t="s">
        <v>90</v>
      </c>
      <c r="AZ724" s="509">
        <f>_xll.qlInterestRateIndexFixingDate(Currency&amp;"ibor"&amp;Tenor,BA724,Trigger)</f>
        <v>44351</v>
      </c>
      <c r="BA724" s="509">
        <f>_xll.qlCalendarAdvance(Calendar,BA723,AY724,"f",,Trigger)</f>
        <v>44355</v>
      </c>
      <c r="BB724" s="509">
        <f>_xll.qlInterestRateIndexMaturity(Currency&amp;"ibor"&amp;Tenor,BA724,Trigger)</f>
        <v>44447</v>
      </c>
      <c r="BC724" s="508">
        <f>_xll.qlIndexFixing($AC$5,AZ724,TRUE,_xll.ohTrigger(Trigger,Trigger3M))</f>
        <v>1.2314551639777273E-2</v>
      </c>
      <c r="BD724" s="508">
        <f>_xll.qlIndexFixing($BE$1,AZ724,TRUE,_xll.ohTrigger(Trigger,Trigger3M))</f>
        <v>1.2046841016797028E-2</v>
      </c>
    </row>
    <row r="725" spans="51:56" ht="11.25" customHeight="1" x14ac:dyDescent="0.25">
      <c r="AY725" s="515" t="s">
        <v>90</v>
      </c>
      <c r="AZ725" s="509">
        <f>_xll.qlInterestRateIndexFixingDate(Currency&amp;"ibor"&amp;Tenor,BA725,Trigger)</f>
        <v>44358</v>
      </c>
      <c r="BA725" s="509">
        <f>_xll.qlCalendarAdvance(Calendar,BA724,AY725,"f",,Trigger)</f>
        <v>44362</v>
      </c>
      <c r="BB725" s="509">
        <f>_xll.qlInterestRateIndexMaturity(Currency&amp;"ibor"&amp;Tenor,BA725,Trigger)</f>
        <v>44454</v>
      </c>
      <c r="BC725" s="508">
        <f>_xll.qlIndexFixing($AC$5,AZ725,TRUE,_xll.ohTrigger(Trigger,Trigger3M))</f>
        <v>1.2359497550295891E-2</v>
      </c>
      <c r="BD725" s="508">
        <f>_xll.qlIndexFixing($BE$1,AZ725,TRUE,_xll.ohTrigger(Trigger,Trigger3M))</f>
        <v>1.2092018182866007E-2</v>
      </c>
    </row>
    <row r="726" spans="51:56" ht="11.25" customHeight="1" x14ac:dyDescent="0.25">
      <c r="AY726" s="515" t="s">
        <v>90</v>
      </c>
      <c r="AZ726" s="509">
        <f>_xll.qlInterestRateIndexFixingDate(Currency&amp;"ibor"&amp;Tenor,BA726,Trigger)</f>
        <v>44365</v>
      </c>
      <c r="BA726" s="509">
        <f>_xll.qlCalendarAdvance(Calendar,BA725,AY726,"f",,Trigger)</f>
        <v>44369</v>
      </c>
      <c r="BB726" s="509">
        <f>_xll.qlInterestRateIndexMaturity(Currency&amp;"ibor"&amp;Tenor,BA726,Trigger)</f>
        <v>44461</v>
      </c>
      <c r="BC726" s="508">
        <f>_xll.qlIndexFixing($AC$5,AZ726,TRUE,_xll.ohTrigger(Trigger,Trigger3M))</f>
        <v>1.2404443975451538E-2</v>
      </c>
      <c r="BD726" s="508">
        <f>_xll.qlIndexFixing($BE$1,AZ726,TRUE,_xll.ohTrigger(Trigger,Trigger3M))</f>
        <v>1.2136914942735857E-2</v>
      </c>
    </row>
    <row r="727" spans="51:56" ht="11.25" customHeight="1" x14ac:dyDescent="0.25">
      <c r="AY727" s="515" t="s">
        <v>90</v>
      </c>
      <c r="AZ727" s="509">
        <f>_xll.qlInterestRateIndexFixingDate(Currency&amp;"ibor"&amp;Tenor,BA727,Trigger)</f>
        <v>44372</v>
      </c>
      <c r="BA727" s="509">
        <f>_xll.qlCalendarAdvance(Calendar,BA726,AY727,"f",,Trigger)</f>
        <v>44376</v>
      </c>
      <c r="BB727" s="509">
        <f>_xll.qlInterestRateIndexMaturity(Currency&amp;"ibor"&amp;Tenor,BA727,Trigger)</f>
        <v>44468</v>
      </c>
      <c r="BC727" s="508">
        <f>_xll.qlIndexFixing($AC$5,AZ727,TRUE,_xll.ohTrigger(Trigger,Trigger3M))</f>
        <v>1.2449390915251166E-2</v>
      </c>
      <c r="BD727" s="508">
        <f>_xll.qlIndexFixing($BE$1,AZ727,TRUE,_xll.ohTrigger(Trigger,Trigger3M))</f>
        <v>1.2181527976277189E-2</v>
      </c>
    </row>
    <row r="728" spans="51:56" ht="11.25" customHeight="1" x14ac:dyDescent="0.25">
      <c r="AY728" s="515" t="s">
        <v>90</v>
      </c>
      <c r="AZ728" s="509">
        <f>_xll.qlInterestRateIndexFixingDate(Currency&amp;"ibor"&amp;Tenor,BA728,Trigger)</f>
        <v>44379</v>
      </c>
      <c r="BA728" s="509">
        <f>_xll.qlCalendarAdvance(Calendar,BA727,AY728,"f",,Trigger)</f>
        <v>44383</v>
      </c>
      <c r="BB728" s="509">
        <f>_xll.qlInterestRateIndexMaturity(Currency&amp;"ibor"&amp;Tenor,BA728,Trigger)</f>
        <v>44475</v>
      </c>
      <c r="BC728" s="508">
        <f>_xll.qlIndexFixing($AC$5,AZ728,TRUE,_xll.ohTrigger(Trigger,Trigger3M))</f>
        <v>1.2494338369699116E-2</v>
      </c>
      <c r="BD728" s="508">
        <f>_xll.qlIndexFixing($BE$1,AZ728,TRUE,_xll.ohTrigger(Trigger,Trigger3M))</f>
        <v>1.2225853963271119E-2</v>
      </c>
    </row>
    <row r="729" spans="51:56" ht="11.25" customHeight="1" x14ac:dyDescent="0.25">
      <c r="AY729" s="515" t="s">
        <v>90</v>
      </c>
      <c r="AZ729" s="509">
        <f>_xll.qlInterestRateIndexFixingDate(Currency&amp;"ibor"&amp;Tenor,BA729,Trigger)</f>
        <v>44386</v>
      </c>
      <c r="BA729" s="509">
        <f>_xll.qlCalendarAdvance(Calendar,BA728,AY729,"f",,Trigger)</f>
        <v>44390</v>
      </c>
      <c r="BB729" s="509">
        <f>_xll.qlInterestRateIndexMaturity(Currency&amp;"ibor"&amp;Tenor,BA729,Trigger)</f>
        <v>44482</v>
      </c>
      <c r="BC729" s="508">
        <f>_xll.qlIndexFixing($AC$5,AZ729,TRUE,_xll.ohTrigger(Trigger,Trigger3M))</f>
        <v>1.2539286338801473E-2</v>
      </c>
      <c r="BD729" s="508">
        <f>_xll.qlIndexFixing($BE$1,AZ729,TRUE,_xll.ohTrigger(Trigger,Trigger3M))</f>
        <v>1.2269889583406668E-2</v>
      </c>
    </row>
    <row r="730" spans="51:56" ht="11.25" customHeight="1" x14ac:dyDescent="0.25">
      <c r="AY730" s="515" t="s">
        <v>90</v>
      </c>
      <c r="AZ730" s="509">
        <f>_xll.qlInterestRateIndexFixingDate(Currency&amp;"ibor"&amp;Tenor,BA730,Trigger)</f>
        <v>44393</v>
      </c>
      <c r="BA730" s="509">
        <f>_xll.qlCalendarAdvance(Calendar,BA729,AY730,"f",,Trigger)</f>
        <v>44397</v>
      </c>
      <c r="BB730" s="509">
        <f>_xll.qlInterestRateIndexMaturity(Currency&amp;"ibor"&amp;Tenor,BA730,Trigger)</f>
        <v>44489</v>
      </c>
      <c r="BC730" s="508">
        <f>_xll.qlIndexFixing($AC$5,AZ730,TRUE,_xll.ohTrigger(Trigger,Trigger3M))</f>
        <v>1.2584234822564318E-2</v>
      </c>
      <c r="BD730" s="508">
        <f>_xll.qlIndexFixing($BE$1,AZ730,TRUE,_xll.ohTrigger(Trigger,Trigger3M))</f>
        <v>1.2313631516295519E-2</v>
      </c>
    </row>
    <row r="731" spans="51:56" ht="11.25" customHeight="1" x14ac:dyDescent="0.25">
      <c r="AY731" s="515" t="s">
        <v>90</v>
      </c>
      <c r="AZ731" s="509">
        <f>_xll.qlInterestRateIndexFixingDate(Currency&amp;"ibor"&amp;Tenor,BA731,Trigger)</f>
        <v>44400</v>
      </c>
      <c r="BA731" s="509">
        <f>_xll.qlCalendarAdvance(Calendar,BA730,AY731,"f",,Trigger)</f>
        <v>44404</v>
      </c>
      <c r="BB731" s="509">
        <f>_xll.qlInterestRateIndexMaturity(Currency&amp;"ibor"&amp;Tenor,BA731,Trigger)</f>
        <v>44496</v>
      </c>
      <c r="BC731" s="508">
        <f>_xll.qlIndexFixing($AC$5,AZ731,TRUE,_xll.ohTrigger(Trigger,Trigger3M))</f>
        <v>1.2629183820994603E-2</v>
      </c>
      <c r="BD731" s="508">
        <f>_xll.qlIndexFixing($BE$1,AZ731,TRUE,_xll.ohTrigger(Trigger,Trigger3M))</f>
        <v>1.2357076441462474E-2</v>
      </c>
    </row>
    <row r="732" spans="51:56" ht="11.25" customHeight="1" x14ac:dyDescent="0.25">
      <c r="AY732" s="515" t="s">
        <v>90</v>
      </c>
      <c r="AZ732" s="509">
        <f>_xll.qlInterestRateIndexFixingDate(Currency&amp;"ibor"&amp;Tenor,BA732,Trigger)</f>
        <v>44407</v>
      </c>
      <c r="BA732" s="509">
        <f>_xll.qlCalendarAdvance(Calendar,BA731,AY732,"f",,Trigger)</f>
        <v>44411</v>
      </c>
      <c r="BB732" s="509">
        <f>_xll.qlInterestRateIndexMaturity(Currency&amp;"ibor"&amp;Tenor,BA732,Trigger)</f>
        <v>44503</v>
      </c>
      <c r="BC732" s="508">
        <f>_xll.qlIndexFixing($AC$5,AZ732,TRUE,_xll.ohTrigger(Trigger,Trigger3M))</f>
        <v>1.2674133334097538E-2</v>
      </c>
      <c r="BD732" s="508">
        <f>_xll.qlIndexFixing($BE$1,AZ732,TRUE,_xll.ohTrigger(Trigger,Trigger3M))</f>
        <v>1.240022103835327E-2</v>
      </c>
    </row>
    <row r="733" spans="51:56" ht="11.25" customHeight="1" x14ac:dyDescent="0.25">
      <c r="AY733" s="515" t="s">
        <v>90</v>
      </c>
      <c r="AZ733" s="509">
        <f>_xll.qlInterestRateIndexFixingDate(Currency&amp;"ibor"&amp;Tenor,BA733,Trigger)</f>
        <v>44414</v>
      </c>
      <c r="BA733" s="509">
        <f>_xll.qlCalendarAdvance(Calendar,BA732,AY733,"f",,Trigger)</f>
        <v>44418</v>
      </c>
      <c r="BB733" s="509">
        <f>_xll.qlInterestRateIndexMaturity(Currency&amp;"ibor"&amp;Tenor,BA733,Trigger)</f>
        <v>44510</v>
      </c>
      <c r="BC733" s="508">
        <f>_xll.qlIndexFixing($AC$5,AZ733,TRUE,_xll.ohTrigger(Trigger,Trigger3M))</f>
        <v>1.2719083361878341E-2</v>
      </c>
      <c r="BD733" s="508">
        <f>_xll.qlIndexFixing($BE$1,AZ733,TRUE,_xll.ohTrigger(Trigger,Trigger3M))</f>
        <v>1.2443061986339782E-2</v>
      </c>
    </row>
    <row r="734" spans="51:56" ht="11.25" customHeight="1" x14ac:dyDescent="0.25">
      <c r="AY734" s="515" t="s">
        <v>90</v>
      </c>
      <c r="AZ734" s="509">
        <f>_xll.qlInterestRateIndexFixingDate(Currency&amp;"ibor"&amp;Tenor,BA734,Trigger)</f>
        <v>44421</v>
      </c>
      <c r="BA734" s="509">
        <f>_xll.qlCalendarAdvance(Calendar,BA733,AY734,"f",,Trigger)</f>
        <v>44425</v>
      </c>
      <c r="BB734" s="509">
        <f>_xll.qlInterestRateIndexMaturity(Currency&amp;"ibor"&amp;Tenor,BA734,Trigger)</f>
        <v>44517</v>
      </c>
      <c r="BC734" s="508">
        <f>_xll.qlIndexFixing($AC$5,AZ734,TRUE,_xll.ohTrigger(Trigger,Trigger3M))</f>
        <v>1.2764033904343089E-2</v>
      </c>
      <c r="BD734" s="508">
        <f>_xll.qlIndexFixing($BE$1,AZ734,TRUE,_xll.ohTrigger(Trigger,Trigger3M))</f>
        <v>1.2485595964713089E-2</v>
      </c>
    </row>
    <row r="735" spans="51:56" ht="11.25" customHeight="1" x14ac:dyDescent="0.25">
      <c r="AY735" s="515" t="s">
        <v>90</v>
      </c>
      <c r="AZ735" s="509">
        <f>_xll.qlInterestRateIndexFixingDate(Currency&amp;"ibor"&amp;Tenor,BA735,Trigger)</f>
        <v>44428</v>
      </c>
      <c r="BA735" s="509">
        <f>_xll.qlCalendarAdvance(Calendar,BA734,AY735,"f",,Trigger)</f>
        <v>44432</v>
      </c>
      <c r="BB735" s="509">
        <f>_xll.qlInterestRateIndexMaturity(Currency&amp;"ibor"&amp;Tenor,BA735,Trigger)</f>
        <v>44524</v>
      </c>
      <c r="BC735" s="508">
        <f>_xll.qlIndexFixing($AC$5,AZ735,TRUE,_xll.ohTrigger(Trigger,Trigger3M))</f>
        <v>1.280898496149787E-2</v>
      </c>
      <c r="BD735" s="508">
        <f>_xll.qlIndexFixing($BE$1,AZ735,TRUE,_xll.ohTrigger(Trigger,Trigger3M))</f>
        <v>1.2527819652699099E-2</v>
      </c>
    </row>
    <row r="736" spans="51:56" ht="11.25" customHeight="1" x14ac:dyDescent="0.25">
      <c r="AY736" s="515" t="s">
        <v>90</v>
      </c>
      <c r="AZ736" s="509">
        <f>_xll.qlInterestRateIndexFixingDate(Currency&amp;"ibor"&amp;Tenor,BA736,Trigger)</f>
        <v>44435</v>
      </c>
      <c r="BA736" s="509">
        <f>_xll.qlCalendarAdvance(Calendar,BA735,AY736,"f",,Trigger)</f>
        <v>44439</v>
      </c>
      <c r="BB736" s="509">
        <f>_xll.qlInterestRateIndexMaturity(Currency&amp;"ibor"&amp;Tenor,BA736,Trigger)</f>
        <v>44530</v>
      </c>
      <c r="BC736" s="508">
        <f>_xll.qlIndexFixing($AC$5,AZ736,TRUE,_xll.ohTrigger(Trigger,Trigger3M))</f>
        <v>1.2850496580402368E-2</v>
      </c>
      <c r="BD736" s="508">
        <f>_xll.qlIndexFixing($BE$1,AZ736,TRUE,_xll.ohTrigger(Trigger,Trigger3M))</f>
        <v>1.2566576872081028E-2</v>
      </c>
    </row>
    <row r="737" spans="51:56" ht="11.25" customHeight="1" x14ac:dyDescent="0.25">
      <c r="AY737" s="515" t="s">
        <v>90</v>
      </c>
      <c r="AZ737" s="509">
        <f>_xll.qlInterestRateIndexFixingDate(Currency&amp;"ibor"&amp;Tenor,BA737,Trigger)</f>
        <v>44442</v>
      </c>
      <c r="BA737" s="509">
        <f>_xll.qlCalendarAdvance(Calendar,BA736,AY737,"f",,Trigger)</f>
        <v>44446</v>
      </c>
      <c r="BB737" s="509">
        <f>_xll.qlInterestRateIndexMaturity(Currency&amp;"ibor"&amp;Tenor,BA737,Trigger)</f>
        <v>44537</v>
      </c>
      <c r="BC737" s="508">
        <f>_xll.qlIndexFixing($AC$5,AZ737,TRUE,_xll.ohTrigger(Trigger,Trigger3M))</f>
        <v>1.289544702542217E-2</v>
      </c>
      <c r="BD737" s="508">
        <f>_xll.qlIndexFixing($BE$1,AZ737,TRUE,_xll.ohTrigger(Trigger,Trigger3M))</f>
        <v>1.2608191827778725E-2</v>
      </c>
    </row>
    <row r="738" spans="51:56" ht="11.25" customHeight="1" x14ac:dyDescent="0.25">
      <c r="AY738" s="515" t="s">
        <v>90</v>
      </c>
      <c r="AZ738" s="509">
        <f>_xll.qlInterestRateIndexFixingDate(Currency&amp;"ibor"&amp;Tenor,BA738,Trigger)</f>
        <v>44449</v>
      </c>
      <c r="BA738" s="509">
        <f>_xll.qlCalendarAdvance(Calendar,BA737,AY738,"f",,Trigger)</f>
        <v>44453</v>
      </c>
      <c r="BB738" s="509">
        <f>_xll.qlInterestRateIndexMaturity(Currency&amp;"ibor"&amp;Tenor,BA738,Trigger)</f>
        <v>44544</v>
      </c>
      <c r="BC738" s="508">
        <f>_xll.qlIndexFixing($AC$5,AZ738,TRUE,_xll.ohTrigger(Trigger,Trigger3M))</f>
        <v>1.2940397979537156E-2</v>
      </c>
      <c r="BD738" s="508">
        <f>_xll.qlIndexFixing($BE$1,AZ738,TRUE,_xll.ohTrigger(Trigger,Trigger3M))</f>
        <v>1.2649486774004315E-2</v>
      </c>
    </row>
    <row r="739" spans="51:56" ht="11.25" customHeight="1" x14ac:dyDescent="0.25">
      <c r="AY739" s="515" t="s">
        <v>90</v>
      </c>
      <c r="AZ739" s="509">
        <f>_xll.qlInterestRateIndexFixingDate(Currency&amp;"ibor"&amp;Tenor,BA739,Trigger)</f>
        <v>44456</v>
      </c>
      <c r="BA739" s="509">
        <f>_xll.qlCalendarAdvance(Calendar,BA738,AY739,"f",,Trigger)</f>
        <v>44460</v>
      </c>
      <c r="BB739" s="509">
        <f>_xll.qlInterestRateIndexMaturity(Currency&amp;"ibor"&amp;Tenor,BA739,Trigger)</f>
        <v>44551</v>
      </c>
      <c r="BC739" s="508">
        <f>_xll.qlIndexFixing($AC$5,AZ739,TRUE,_xll.ohTrigger(Trigger,Trigger3M))</f>
        <v>1.2985349442751717E-2</v>
      </c>
      <c r="BD739" s="508">
        <f>_xll.qlIndexFixing($BE$1,AZ739,TRUE,_xll.ohTrigger(Trigger,Trigger3M))</f>
        <v>1.2690458389948672E-2</v>
      </c>
    </row>
    <row r="740" spans="51:56" ht="11.25" customHeight="1" x14ac:dyDescent="0.25">
      <c r="AY740" s="515" t="s">
        <v>90</v>
      </c>
      <c r="AZ740" s="509">
        <f>_xll.qlInterestRateIndexFixingDate(Currency&amp;"ibor"&amp;Tenor,BA740,Trigger)</f>
        <v>44463</v>
      </c>
      <c r="BA740" s="509">
        <f>_xll.qlCalendarAdvance(Calendar,BA739,AY740,"f",,Trigger)</f>
        <v>44467</v>
      </c>
      <c r="BB740" s="509">
        <f>_xll.qlInterestRateIndexMaturity(Currency&amp;"ibor"&amp;Tenor,BA740,Trigger)</f>
        <v>44558</v>
      </c>
      <c r="BC740" s="508">
        <f>_xll.qlIndexFixing($AC$5,AZ740,TRUE,_xll.ohTrigger(Trigger,Trigger3M))</f>
        <v>1.3030301415072002E-2</v>
      </c>
      <c r="BD740" s="508">
        <f>_xll.qlIndexFixing($BE$1,AZ740,TRUE,_xll.ohTrigger(Trigger,Trigger3M))</f>
        <v>1.273110335474646E-2</v>
      </c>
    </row>
    <row r="741" spans="51:56" ht="11.25" customHeight="1" x14ac:dyDescent="0.25">
      <c r="AY741" s="515" t="s">
        <v>90</v>
      </c>
      <c r="AZ741" s="509">
        <f>_xll.qlInterestRateIndexFixingDate(Currency&amp;"ibor"&amp;Tenor,BA741,Trigger)</f>
        <v>44470</v>
      </c>
      <c r="BA741" s="509">
        <f>_xll.qlCalendarAdvance(Calendar,BA740,AY741,"f",,Trigger)</f>
        <v>44474</v>
      </c>
      <c r="BB741" s="509">
        <f>_xll.qlInterestRateIndexMaturity(Currency&amp;"ibor"&amp;Tenor,BA741,Trigger)</f>
        <v>44566</v>
      </c>
      <c r="BC741" s="508">
        <f>_xll.qlIndexFixing($AC$5,AZ741,TRUE,_xll.ohTrigger(Trigger,Trigger3M))</f>
        <v>1.3078702113251685E-2</v>
      </c>
      <c r="BD741" s="508">
        <f>_xll.qlIndexFixing($BE$1,AZ741,TRUE,_xll.ohTrigger(Trigger,Trigger3M))</f>
        <v>1.2774459710519735E-2</v>
      </c>
    </row>
    <row r="742" spans="51:56" ht="11.25" customHeight="1" x14ac:dyDescent="0.25">
      <c r="AY742" s="515" t="s">
        <v>90</v>
      </c>
      <c r="AZ742" s="509">
        <f>_xll.qlInterestRateIndexFixingDate(Currency&amp;"ibor"&amp;Tenor,BA742,Trigger)</f>
        <v>44477</v>
      </c>
      <c r="BA742" s="509">
        <f>_xll.qlCalendarAdvance(Calendar,BA741,AY742,"f",,Trigger)</f>
        <v>44481</v>
      </c>
      <c r="BB742" s="509">
        <f>_xll.qlInterestRateIndexMaturity(Currency&amp;"ibor"&amp;Tenor,BA742,Trigger)</f>
        <v>44573</v>
      </c>
      <c r="BC742" s="508">
        <f>_xll.qlIndexFixing($AC$5,AZ742,TRUE,_xll.ohTrigger(Trigger,Trigger3M))</f>
        <v>1.3123656773402626E-2</v>
      </c>
      <c r="BD742" s="508">
        <f>_xll.qlIndexFixing($BE$1,AZ742,TRUE,_xll.ohTrigger(Trigger,Trigger3M))</f>
        <v>1.2814418378529818E-2</v>
      </c>
    </row>
    <row r="743" spans="51:56" ht="11.25" customHeight="1" x14ac:dyDescent="0.25">
      <c r="AY743" s="515" t="s">
        <v>90</v>
      </c>
      <c r="AZ743" s="509">
        <f>_xll.qlInterestRateIndexFixingDate(Currency&amp;"ibor"&amp;Tenor,BA743,Trigger)</f>
        <v>44484</v>
      </c>
      <c r="BA743" s="509">
        <f>_xll.qlCalendarAdvance(Calendar,BA742,AY743,"f",,Trigger)</f>
        <v>44488</v>
      </c>
      <c r="BB743" s="509">
        <f>_xll.qlInterestRateIndexMaturity(Currency&amp;"ibor"&amp;Tenor,BA743,Trigger)</f>
        <v>44580</v>
      </c>
      <c r="BC743" s="508">
        <f>_xll.qlIndexFixing($AC$5,AZ743,TRUE,_xll.ohTrigger(Trigger,Trigger3M))</f>
        <v>1.3168611948291385E-2</v>
      </c>
      <c r="BD743" s="508">
        <f>_xll.qlIndexFixing($BE$1,AZ743,TRUE,_xll.ohTrigger(Trigger,Trigger3M))</f>
        <v>1.2854040187660851E-2</v>
      </c>
    </row>
    <row r="744" spans="51:56" ht="11.25" customHeight="1" x14ac:dyDescent="0.25">
      <c r="AY744" s="515" t="s">
        <v>90</v>
      </c>
      <c r="AZ744" s="509">
        <f>_xll.qlInterestRateIndexFixingDate(Currency&amp;"ibor"&amp;Tenor,BA744,Trigger)</f>
        <v>44491</v>
      </c>
      <c r="BA744" s="509">
        <f>_xll.qlCalendarAdvance(Calendar,BA743,AY744,"f",,Trigger)</f>
        <v>44495</v>
      </c>
      <c r="BB744" s="509">
        <f>_xll.qlInterestRateIndexMaturity(Currency&amp;"ibor"&amp;Tenor,BA744,Trigger)</f>
        <v>44587</v>
      </c>
      <c r="BC744" s="508">
        <f>_xll.qlIndexFixing($AC$5,AZ744,TRUE,_xll.ohTrigger(Trigger,Trigger3M))</f>
        <v>1.3213567637923175E-2</v>
      </c>
      <c r="BD744" s="508">
        <f>_xll.qlIndexFixing($BE$1,AZ744,TRUE,_xll.ohTrigger(Trigger,Trigger3M))</f>
        <v>1.289332181660786E-2</v>
      </c>
    </row>
    <row r="745" spans="51:56" ht="11.25" customHeight="1" x14ac:dyDescent="0.25">
      <c r="AY745" s="515" t="s">
        <v>90</v>
      </c>
      <c r="AZ745" s="509">
        <f>_xll.qlInterestRateIndexFixingDate(Currency&amp;"ibor"&amp;Tenor,BA745,Trigger)</f>
        <v>44498</v>
      </c>
      <c r="BA745" s="509">
        <f>_xll.qlCalendarAdvance(Calendar,BA744,AY745,"f",,Trigger)</f>
        <v>44502</v>
      </c>
      <c r="BB745" s="509">
        <f>_xll.qlInterestRateIndexMaturity(Currency&amp;"ibor"&amp;Tenor,BA745,Trigger)</f>
        <v>44594</v>
      </c>
      <c r="BC745" s="508">
        <f>_xll.qlIndexFixing($AC$5,AZ745,TRUE,_xll.ohTrigger(Trigger,Trigger3M))</f>
        <v>1.3258523842303209E-2</v>
      </c>
      <c r="BD745" s="508">
        <f>_xll.qlIndexFixing($BE$1,AZ745,TRUE,_xll.ohTrigger(Trigger,Trigger3M))</f>
        <v>1.2932259944022435E-2</v>
      </c>
    </row>
    <row r="746" spans="51:56" ht="11.25" customHeight="1" x14ac:dyDescent="0.25">
      <c r="AY746" s="515" t="s">
        <v>90</v>
      </c>
      <c r="AZ746" s="509">
        <f>_xll.qlInterestRateIndexFixingDate(Currency&amp;"ibor"&amp;Tenor,BA746,Trigger)</f>
        <v>44505</v>
      </c>
      <c r="BA746" s="509">
        <f>_xll.qlCalendarAdvance(Calendar,BA745,AY746,"f",,Trigger)</f>
        <v>44509</v>
      </c>
      <c r="BB746" s="509">
        <f>_xll.qlInterestRateIndexMaturity(Currency&amp;"ibor"&amp;Tenor,BA746,Trigger)</f>
        <v>44601</v>
      </c>
      <c r="BC746" s="508">
        <f>_xll.qlIndexFixing($AC$5,AZ746,TRUE,_xll.ohTrigger(Trigger,Trigger3M))</f>
        <v>1.3303480561439308E-2</v>
      </c>
      <c r="BD746" s="508">
        <f>_xll.qlIndexFixing($BE$1,AZ746,TRUE,_xll.ohTrigger(Trigger,Trigger3M))</f>
        <v>1.2970851248512718E-2</v>
      </c>
    </row>
    <row r="747" spans="51:56" ht="11.25" customHeight="1" x14ac:dyDescent="0.25">
      <c r="AY747" s="515" t="s">
        <v>90</v>
      </c>
      <c r="AZ747" s="509">
        <f>_xll.qlInterestRateIndexFixingDate(Currency&amp;"ibor"&amp;Tenor,BA747,Trigger)</f>
        <v>44512</v>
      </c>
      <c r="BA747" s="509">
        <f>_xll.qlCalendarAdvance(Calendar,BA746,AY747,"f",,Trigger)</f>
        <v>44516</v>
      </c>
      <c r="BB747" s="509">
        <f>_xll.qlInterestRateIndexMaturity(Currency&amp;"ibor"&amp;Tenor,BA747,Trigger)</f>
        <v>44608</v>
      </c>
      <c r="BC747" s="508">
        <f>_xll.qlIndexFixing($AC$5,AZ747,TRUE,_xll.ohTrigger(Trigger,Trigger3M))</f>
        <v>1.3348437795334945E-2</v>
      </c>
      <c r="BD747" s="508">
        <f>_xll.qlIndexFixing($BE$1,AZ747,TRUE,_xll.ohTrigger(Trigger,Trigger3M))</f>
        <v>1.3009092408649487E-2</v>
      </c>
    </row>
    <row r="748" spans="51:56" ht="11.25" customHeight="1" x14ac:dyDescent="0.25">
      <c r="AY748" s="515" t="s">
        <v>90</v>
      </c>
      <c r="AZ748" s="509">
        <f>_xll.qlInterestRateIndexFixingDate(Currency&amp;"ibor"&amp;Tenor,BA748,Trigger)</f>
        <v>44519</v>
      </c>
      <c r="BA748" s="509">
        <f>_xll.qlCalendarAdvance(Calendar,BA747,AY748,"f",,Trigger)</f>
        <v>44523</v>
      </c>
      <c r="BB748" s="509">
        <f>_xll.qlInterestRateIndexMaturity(Currency&amp;"ibor"&amp;Tenor,BA748,Trigger)</f>
        <v>44615</v>
      </c>
      <c r="BC748" s="508">
        <f>_xll.qlIndexFixing($AC$5,AZ748,TRUE,_xll.ohTrigger(Trigger,Trigger3M))</f>
        <v>1.339339554399881E-2</v>
      </c>
      <c r="BD748" s="508">
        <f>_xll.qlIndexFixing($BE$1,AZ748,TRUE,_xll.ohTrigger(Trigger,Trigger3M))</f>
        <v>1.3046980102966167E-2</v>
      </c>
    </row>
    <row r="749" spans="51:56" ht="11.25" customHeight="1" x14ac:dyDescent="0.25">
      <c r="AY749" s="515" t="s">
        <v>90</v>
      </c>
      <c r="AZ749" s="509">
        <f>_xll.qlInterestRateIndexFixingDate(Currency&amp;"ibor"&amp;Tenor,BA749,Trigger)</f>
        <v>44526</v>
      </c>
      <c r="BA749" s="509">
        <f>_xll.qlCalendarAdvance(Calendar,BA748,AY749,"f",,Trigger)</f>
        <v>44530</v>
      </c>
      <c r="BB749" s="509">
        <f>_xll.qlInterestRateIndexMaturity(Currency&amp;"ibor"&amp;Tenor,BA749,Trigger)</f>
        <v>44620</v>
      </c>
      <c r="BC749" s="508">
        <f>_xll.qlIndexFixing($AC$5,AZ749,TRUE,_xll.ohTrigger(Trigger,Trigger3M))</f>
        <v>1.3431430594024185E-2</v>
      </c>
      <c r="BD749" s="508">
        <f>_xll.qlIndexFixing($BE$1,AZ749,TRUE,_xll.ohTrigger(Trigger,Trigger3M))</f>
        <v>1.3078808199659342E-2</v>
      </c>
    </row>
    <row r="750" spans="51:56" ht="11.25" customHeight="1" x14ac:dyDescent="0.25">
      <c r="AY750" s="515" t="s">
        <v>90</v>
      </c>
      <c r="AZ750" s="509">
        <f>_xll.qlInterestRateIndexFixingDate(Currency&amp;"ibor"&amp;Tenor,BA750,Trigger)</f>
        <v>44533</v>
      </c>
      <c r="BA750" s="509">
        <f>_xll.qlCalendarAdvance(Calendar,BA749,AY750,"f",,Trigger)</f>
        <v>44537</v>
      </c>
      <c r="BB750" s="509">
        <f>_xll.qlInterestRateIndexMaturity(Currency&amp;"ibor"&amp;Tenor,BA750,Trigger)</f>
        <v>44627</v>
      </c>
      <c r="BC750" s="508">
        <f>_xll.qlIndexFixing($AC$5,AZ750,TRUE,_xll.ohTrigger(Trigger,Trigger3M))</f>
        <v>1.3476385944072078E-2</v>
      </c>
      <c r="BD750" s="508">
        <f>_xll.qlIndexFixing($BE$1,AZ750,TRUE,_xll.ohTrigger(Trigger,Trigger3M))</f>
        <v>1.3116028967286475E-2</v>
      </c>
    </row>
    <row r="751" spans="51:56" ht="11.25" customHeight="1" x14ac:dyDescent="0.25">
      <c r="AY751" s="515" t="s">
        <v>90</v>
      </c>
      <c r="AZ751" s="509">
        <f>_xll.qlInterestRateIndexFixingDate(Currency&amp;"ibor"&amp;Tenor,BA751,Trigger)</f>
        <v>44540</v>
      </c>
      <c r="BA751" s="509">
        <f>_xll.qlCalendarAdvance(Calendar,BA750,AY751,"f",,Trigger)</f>
        <v>44544</v>
      </c>
      <c r="BB751" s="509">
        <f>_xll.qlInterestRateIndexMaturity(Currency&amp;"ibor"&amp;Tenor,BA751,Trigger)</f>
        <v>44634</v>
      </c>
      <c r="BC751" s="508">
        <f>_xll.qlIndexFixing($AC$5,AZ751,TRUE,_xll.ohTrigger(Trigger,Trigger3M))</f>
        <v>1.3521341797674502E-2</v>
      </c>
      <c r="BD751" s="508">
        <f>_xll.qlIndexFixing($BE$1,AZ751,TRUE,_xll.ohTrigger(Trigger,Trigger3M))</f>
        <v>1.3152886797835883E-2</v>
      </c>
    </row>
    <row r="752" spans="51:56" ht="11.25" customHeight="1" x14ac:dyDescent="0.25">
      <c r="AY752" s="515" t="s">
        <v>90</v>
      </c>
      <c r="AZ752" s="509">
        <f>_xll.qlInterestRateIndexFixingDate(Currency&amp;"ibor"&amp;Tenor,BA752,Trigger)</f>
        <v>44547</v>
      </c>
      <c r="BA752" s="509">
        <f>_xll.qlCalendarAdvance(Calendar,BA751,AY752,"f",,Trigger)</f>
        <v>44551</v>
      </c>
      <c r="BB752" s="509">
        <f>_xll.qlInterestRateIndexMaturity(Currency&amp;"ibor"&amp;Tenor,BA752,Trigger)</f>
        <v>44641</v>
      </c>
      <c r="BC752" s="508">
        <f>_xll.qlIndexFixing($AC$5,AZ752,TRUE,_xll.ohTrigger(Trigger,Trigger3M))</f>
        <v>1.3566298154837675E-2</v>
      </c>
      <c r="BD752" s="508">
        <f>_xll.qlIndexFixing($BE$1,AZ752,TRUE,_xll.ohTrigger(Trigger,Trigger3M))</f>
        <v>1.3189378370196181E-2</v>
      </c>
    </row>
    <row r="753" spans="51:56" ht="11.25" customHeight="1" x14ac:dyDescent="0.25">
      <c r="AY753" s="515" t="s">
        <v>90</v>
      </c>
      <c r="AZ753" s="509">
        <f>_xll.qlInterestRateIndexFixingDate(Currency&amp;"ibor"&amp;Tenor,BA753,Trigger)</f>
        <v>44554</v>
      </c>
      <c r="BA753" s="509">
        <f>_xll.qlCalendarAdvance(Calendar,BA752,AY753,"f",,Trigger)</f>
        <v>44558</v>
      </c>
      <c r="BB753" s="509">
        <f>_xll.qlInterestRateIndexMaturity(Currency&amp;"ibor"&amp;Tenor,BA753,Trigger)</f>
        <v>44648</v>
      </c>
      <c r="BC753" s="508">
        <f>_xll.qlIndexFixing($AC$5,AZ753,TRUE,_xll.ohTrigger(Trigger,Trigger3M))</f>
        <v>1.3611255015566925E-2</v>
      </c>
      <c r="BD753" s="508">
        <f>_xll.qlIndexFixing($BE$1,AZ753,TRUE,_xll.ohTrigger(Trigger,Trigger3M))</f>
        <v>1.3225500363235554E-2</v>
      </c>
    </row>
    <row r="754" spans="51:56" ht="11.25" customHeight="1" x14ac:dyDescent="0.25">
      <c r="AY754" s="515" t="s">
        <v>90</v>
      </c>
      <c r="AZ754" s="509">
        <f>_xll.qlInterestRateIndexFixingDate(Currency&amp;"ibor"&amp;Tenor,BA754,Trigger)</f>
        <v>44561</v>
      </c>
      <c r="BA754" s="509">
        <f>_xll.qlCalendarAdvance(Calendar,BA753,AY754,"f",,Trigger)</f>
        <v>44565</v>
      </c>
      <c r="BB754" s="509">
        <f>_xll.qlInterestRateIndexMaturity(Currency&amp;"ibor"&amp;Tenor,BA754,Trigger)</f>
        <v>44655</v>
      </c>
      <c r="BC754" s="508">
        <f>_xll.qlIndexFixing($AC$5,AZ754,TRUE,_xll.ohTrigger(Trigger,Trigger3M))</f>
        <v>1.3656212379868471E-2</v>
      </c>
      <c r="BD754" s="508">
        <f>_xll.qlIndexFixing($BE$1,AZ754,TRUE,_xll.ohTrigger(Trigger,Trigger3M))</f>
        <v>1.3261249455805313E-2</v>
      </c>
    </row>
    <row r="755" spans="51:56" ht="11.25" customHeight="1" x14ac:dyDescent="0.25">
      <c r="AY755" s="515" t="s">
        <v>90</v>
      </c>
      <c r="AZ755" s="509">
        <f>_xll.qlInterestRateIndexFixingDate(Currency&amp;"ibor"&amp;Tenor,BA755,Trigger)</f>
        <v>44568</v>
      </c>
      <c r="BA755" s="509">
        <f>_xll.qlCalendarAdvance(Calendar,BA754,AY755,"f",,Trigger)</f>
        <v>44572</v>
      </c>
      <c r="BB755" s="509">
        <f>_xll.qlInterestRateIndexMaturity(Currency&amp;"ibor"&amp;Tenor,BA755,Trigger)</f>
        <v>44662</v>
      </c>
      <c r="BC755" s="508">
        <f>_xll.qlIndexFixing($AC$5,AZ755,TRUE,_xll.ohTrigger(Trigger,Trigger3M))</f>
        <v>1.370117024774764E-2</v>
      </c>
      <c r="BD755" s="508">
        <f>_xll.qlIndexFixing($BE$1,AZ755,TRUE,_xll.ohTrigger(Trigger,Trigger3M))</f>
        <v>1.3296622326739893E-2</v>
      </c>
    </row>
    <row r="756" spans="51:56" ht="11.25" customHeight="1" x14ac:dyDescent="0.25">
      <c r="AY756" s="515" t="s">
        <v>90</v>
      </c>
      <c r="AZ756" s="509">
        <f>_xll.qlInterestRateIndexFixingDate(Currency&amp;"ibor"&amp;Tenor,BA756,Trigger)</f>
        <v>44575</v>
      </c>
      <c r="BA756" s="509">
        <f>_xll.qlCalendarAdvance(Calendar,BA755,AY756,"f",,Trigger)</f>
        <v>44579</v>
      </c>
      <c r="BB756" s="509">
        <f>_xll.qlInterestRateIndexMaturity(Currency&amp;"ibor"&amp;Tenor,BA756,Trigger)</f>
        <v>44670</v>
      </c>
      <c r="BC756" s="508">
        <f>_xll.qlIndexFixing($AC$5,AZ756,TRUE,_xll.ohTrigger(Trigger,Trigger3M))</f>
        <v>1.3749602215335274E-2</v>
      </c>
      <c r="BD756" s="508">
        <f>_xll.qlIndexFixing($BE$1,AZ756,TRUE,_xll.ohTrigger(Trigger,Trigger3M))</f>
        <v>1.3334288226061246E-2</v>
      </c>
    </row>
    <row r="757" spans="51:56" ht="11.25" customHeight="1" x14ac:dyDescent="0.25">
      <c r="AY757" s="515" t="s">
        <v>90</v>
      </c>
      <c r="AZ757" s="509">
        <f>_xll.qlInterestRateIndexFixingDate(Currency&amp;"ibor"&amp;Tenor,BA757,Trigger)</f>
        <v>44582</v>
      </c>
      <c r="BA757" s="509">
        <f>_xll.qlCalendarAdvance(Calendar,BA756,AY757,"f",,Trigger)</f>
        <v>44586</v>
      </c>
      <c r="BB757" s="509">
        <f>_xll.qlInterestRateIndexMaturity(Currency&amp;"ibor"&amp;Tenor,BA757,Trigger)</f>
        <v>44676</v>
      </c>
      <c r="BC757" s="508">
        <f>_xll.qlIndexFixing($AC$5,AZ757,TRUE,_xll.ohTrigger(Trigger,Trigger3M))</f>
        <v>1.3791087494261056E-2</v>
      </c>
      <c r="BD757" s="508">
        <f>_xll.qlIndexFixing($BE$1,AZ757,TRUE,_xll.ohTrigger(Trigger,Trigger3M))</f>
        <v>1.3366226118993296E-2</v>
      </c>
    </row>
    <row r="758" spans="51:56" ht="11.25" customHeight="1" x14ac:dyDescent="0.25">
      <c r="AY758" s="515" t="s">
        <v>90</v>
      </c>
      <c r="AZ758" s="509">
        <f>_xll.qlInterestRateIndexFixingDate(Currency&amp;"ibor"&amp;Tenor,BA758,Trigger)</f>
        <v>44589</v>
      </c>
      <c r="BA758" s="509">
        <f>_xll.qlCalendarAdvance(Calendar,BA757,AY758,"f",,Trigger)</f>
        <v>44593</v>
      </c>
      <c r="BB758" s="509">
        <f>_xll.qlInterestRateIndexMaturity(Currency&amp;"ibor"&amp;Tenor,BA758,Trigger)</f>
        <v>44683</v>
      </c>
      <c r="BC758" s="508">
        <f>_xll.qlIndexFixing($AC$5,AZ758,TRUE,_xll.ohTrigger(Trigger,Trigger3M))</f>
        <v>1.3836046872906849E-2</v>
      </c>
      <c r="BD758" s="508">
        <f>_xll.qlIndexFixing($BE$1,AZ758,TRUE,_xll.ohTrigger(Trigger,Trigger3M))</f>
        <v>1.3400450397937469E-2</v>
      </c>
    </row>
    <row r="759" spans="51:56" ht="11.25" customHeight="1" x14ac:dyDescent="0.25">
      <c r="AY759" s="515" t="s">
        <v>90</v>
      </c>
      <c r="AZ759" s="509">
        <f>_xll.qlInterestRateIndexFixingDate(Currency&amp;"ibor"&amp;Tenor,BA759,Trigger)</f>
        <v>44596</v>
      </c>
      <c r="BA759" s="509">
        <f>_xll.qlCalendarAdvance(Calendar,BA758,AY759,"f",,Trigger)</f>
        <v>44600</v>
      </c>
      <c r="BB759" s="509">
        <f>_xll.qlInterestRateIndexMaturity(Currency&amp;"ibor"&amp;Tenor,BA759,Trigger)</f>
        <v>44690</v>
      </c>
      <c r="BC759" s="508">
        <f>_xll.qlIndexFixing($AC$5,AZ759,TRUE,_xll.ohTrigger(Trigger,Trigger3M))</f>
        <v>1.388100675515247E-2</v>
      </c>
      <c r="BD759" s="508">
        <f>_xll.qlIndexFixing($BE$1,AZ759,TRUE,_xll.ohTrigger(Trigger,Trigger3M))</f>
        <v>1.3434285170505156E-2</v>
      </c>
    </row>
    <row r="760" spans="51:56" ht="11.25" customHeight="1" x14ac:dyDescent="0.25">
      <c r="AY760" s="515" t="s">
        <v>90</v>
      </c>
      <c r="AZ760" s="509">
        <f>_xll.qlInterestRateIndexFixingDate(Currency&amp;"ibor"&amp;Tenor,BA760,Trigger)</f>
        <v>44603</v>
      </c>
      <c r="BA760" s="509">
        <f>_xll.qlCalendarAdvance(Calendar,BA759,AY760,"f",,Trigger)</f>
        <v>44607</v>
      </c>
      <c r="BB760" s="509">
        <f>_xll.qlInterestRateIndexMaturity(Currency&amp;"ibor"&amp;Tenor,BA760,Trigger)</f>
        <v>44697</v>
      </c>
      <c r="BC760" s="508">
        <f>_xll.qlIndexFixing($AC$5,AZ760,TRUE,_xll.ohTrigger(Trigger,Trigger3M))</f>
        <v>1.3925967141003248E-2</v>
      </c>
      <c r="BD760" s="508">
        <f>_xll.qlIndexFixing($BE$1,AZ760,TRUE,_xll.ohTrigger(Trigger,Trigger3M))</f>
        <v>1.3467727115506811E-2</v>
      </c>
    </row>
    <row r="761" spans="51:56" ht="11.25" customHeight="1" x14ac:dyDescent="0.25">
      <c r="AY761" s="515" t="s">
        <v>90</v>
      </c>
      <c r="AZ761" s="509">
        <f>_xll.qlInterestRateIndexFixingDate(Currency&amp;"ibor"&amp;Tenor,BA761,Trigger)</f>
        <v>44610</v>
      </c>
      <c r="BA761" s="509">
        <f>_xll.qlCalendarAdvance(Calendar,BA760,AY761,"f",,Trigger)</f>
        <v>44614</v>
      </c>
      <c r="BB761" s="509">
        <f>_xll.qlInterestRateIndexMaturity(Currency&amp;"ibor"&amp;Tenor,BA761,Trigger)</f>
        <v>44704</v>
      </c>
      <c r="BC761" s="508">
        <f>_xll.qlIndexFixing($AC$5,AZ761,TRUE,_xll.ohTrigger(Trigger,Trigger3M))</f>
        <v>1.3941117938252923E-2</v>
      </c>
      <c r="BD761" s="508">
        <f>_xll.qlIndexFixing($BE$1,AZ761,TRUE,_xll.ohTrigger(Trigger,Trigger3M))</f>
        <v>1.3500776764392874E-2</v>
      </c>
    </row>
    <row r="762" spans="51:56" ht="11.25" customHeight="1" x14ac:dyDescent="0.25">
      <c r="AY762" s="515" t="s">
        <v>90</v>
      </c>
      <c r="AZ762" s="509">
        <f>_xll.qlInterestRateIndexFixingDate(Currency&amp;"ibor"&amp;Tenor,BA762,Trigger)</f>
        <v>44617</v>
      </c>
      <c r="BA762" s="509">
        <f>_xll.qlCalendarAdvance(Calendar,BA761,AY762,"f",,Trigger)</f>
        <v>44621</v>
      </c>
      <c r="BB762" s="509">
        <f>_xll.qlInterestRateIndexMaturity(Currency&amp;"ibor"&amp;Tenor,BA762,Trigger)</f>
        <v>44713</v>
      </c>
      <c r="BC762" s="508">
        <f>_xll.qlIndexFixing($AC$5,AZ762,TRUE,_xll.ohTrigger(Trigger,Trigger3M))</f>
        <v>1.3955962627531009E-2</v>
      </c>
      <c r="BD762" s="508">
        <f>_xll.qlIndexFixing($BE$1,AZ762,TRUE,_xll.ohTrigger(Trigger,Trigger3M))</f>
        <v>1.353847900061781E-2</v>
      </c>
    </row>
    <row r="763" spans="51:56" ht="11.25" customHeight="1" x14ac:dyDescent="0.25">
      <c r="AY763" s="515" t="s">
        <v>90</v>
      </c>
      <c r="AZ763" s="509">
        <f>_xll.qlInterestRateIndexFixingDate(Currency&amp;"ibor"&amp;Tenor,BA763,Trigger)</f>
        <v>44624</v>
      </c>
      <c r="BA763" s="509">
        <f>_xll.qlCalendarAdvance(Calendar,BA762,AY763,"f",,Trigger)</f>
        <v>44628</v>
      </c>
      <c r="BB763" s="509">
        <f>_xll.qlInterestRateIndexMaturity(Currency&amp;"ibor"&amp;Tenor,BA763,Trigger)</f>
        <v>44720</v>
      </c>
      <c r="BC763" s="508">
        <f>_xll.qlIndexFixing($AC$5,AZ763,TRUE,_xll.ohTrigger(Trigger,Trigger3M))</f>
        <v>1.3971399387840158E-2</v>
      </c>
      <c r="BD763" s="508">
        <f>_xll.qlIndexFixing($BE$1,AZ763,TRUE,_xll.ohTrigger(Trigger,Trigger3M))</f>
        <v>1.3570755485240208E-2</v>
      </c>
    </row>
    <row r="764" spans="51:56" ht="11.25" customHeight="1" x14ac:dyDescent="0.25">
      <c r="AY764" s="515" t="s">
        <v>90</v>
      </c>
      <c r="AZ764" s="509">
        <f>_xll.qlInterestRateIndexFixingDate(Currency&amp;"ibor"&amp;Tenor,BA764,Trigger)</f>
        <v>44631</v>
      </c>
      <c r="BA764" s="509">
        <f>_xll.qlCalendarAdvance(Calendar,BA763,AY764,"f",,Trigger)</f>
        <v>44635</v>
      </c>
      <c r="BB764" s="509">
        <f>_xll.qlInterestRateIndexMaturity(Currency&amp;"ibor"&amp;Tenor,BA764,Trigger)</f>
        <v>44727</v>
      </c>
      <c r="BC764" s="508">
        <f>_xll.qlIndexFixing($AC$5,AZ764,TRUE,_xll.ohTrigger(Trigger,Trigger3M))</f>
        <v>1.3986677212180571E-2</v>
      </c>
      <c r="BD764" s="508">
        <f>_xll.qlIndexFixing($BE$1,AZ764,TRUE,_xll.ohTrigger(Trigger,Trigger3M))</f>
        <v>1.3602700817975825E-2</v>
      </c>
    </row>
    <row r="765" spans="51:56" ht="11.25" customHeight="1" x14ac:dyDescent="0.25">
      <c r="AY765" s="515" t="s">
        <v>90</v>
      </c>
      <c r="AZ765" s="509">
        <f>_xll.qlInterestRateIndexFixingDate(Currency&amp;"ibor"&amp;Tenor,BA765,Trigger)</f>
        <v>44638</v>
      </c>
      <c r="BA765" s="509">
        <f>_xll.qlCalendarAdvance(Calendar,BA764,AY765,"f",,Trigger)</f>
        <v>44642</v>
      </c>
      <c r="BB765" s="509">
        <f>_xll.qlInterestRateIndexMaturity(Currency&amp;"ibor"&amp;Tenor,BA765,Trigger)</f>
        <v>44734</v>
      </c>
      <c r="BC765" s="508">
        <f>_xll.qlIndexFixing($AC$5,AZ765,TRUE,_xll.ohTrigger(Trigger,Trigger3M))</f>
        <v>1.4001796098697214E-2</v>
      </c>
      <c r="BD765" s="508">
        <f>_xll.qlIndexFixing($BE$1,AZ765,TRUE,_xll.ohTrigger(Trigger,Trigger3M))</f>
        <v>1.3634335167332394E-2</v>
      </c>
    </row>
    <row r="766" spans="51:56" ht="11.25" customHeight="1" x14ac:dyDescent="0.25">
      <c r="AY766" s="515" t="s">
        <v>90</v>
      </c>
      <c r="AZ766" s="509">
        <f>_xll.qlInterestRateIndexFixingDate(Currency&amp;"ibor"&amp;Tenor,BA766,Trigger)</f>
        <v>44645</v>
      </c>
      <c r="BA766" s="509">
        <f>_xll.qlCalendarAdvance(Calendar,BA765,AY766,"f",,Trigger)</f>
        <v>44649</v>
      </c>
      <c r="BB766" s="509">
        <f>_xll.qlInterestRateIndexMaturity(Currency&amp;"ibor"&amp;Tenor,BA766,Trigger)</f>
        <v>44741</v>
      </c>
      <c r="BC766" s="508">
        <f>_xll.qlIndexFixing($AC$5,AZ766,TRUE,_xll.ohTrigger(Trigger,Trigger3M))</f>
        <v>1.4016756045555032E-2</v>
      </c>
      <c r="BD766" s="508">
        <f>_xll.qlIndexFixing($BE$1,AZ766,TRUE,_xll.ohTrigger(Trigger,Trigger3M))</f>
        <v>1.366567894933096E-2</v>
      </c>
    </row>
    <row r="767" spans="51:56" ht="11.25" customHeight="1" x14ac:dyDescent="0.25">
      <c r="AY767" s="515" t="s">
        <v>90</v>
      </c>
      <c r="AZ767" s="509">
        <f>_xll.qlInterestRateIndexFixingDate(Currency&amp;"ibor"&amp;Tenor,BA767,Trigger)</f>
        <v>44652</v>
      </c>
      <c r="BA767" s="509">
        <f>_xll.qlCalendarAdvance(Calendar,BA766,AY767,"f",,Trigger)</f>
        <v>44656</v>
      </c>
      <c r="BB767" s="509">
        <f>_xll.qlInterestRateIndexMaturity(Currency&amp;"ibor"&amp;Tenor,BA767,Trigger)</f>
        <v>44747</v>
      </c>
      <c r="BC767" s="508">
        <f>_xll.qlIndexFixing($AC$5,AZ767,TRUE,_xll.ohTrigger(Trigger,Trigger3M))</f>
        <v>1.4030063519178652E-2</v>
      </c>
      <c r="BD767" s="508">
        <f>_xll.qlIndexFixing($BE$1,AZ767,TRUE,_xll.ohTrigger(Trigger,Trigger3M))</f>
        <v>1.3694319695810501E-2</v>
      </c>
    </row>
    <row r="768" spans="51:56" ht="11.25" customHeight="1" x14ac:dyDescent="0.25">
      <c r="AY768" s="515" t="s">
        <v>90</v>
      </c>
      <c r="AZ768" s="509">
        <f>_xll.qlInterestRateIndexFixingDate(Currency&amp;"ibor"&amp;Tenor,BA768,Trigger)</f>
        <v>44659</v>
      </c>
      <c r="BA768" s="509">
        <f>_xll.qlCalendarAdvance(Calendar,BA767,AY768,"f",,Trigger)</f>
        <v>44663</v>
      </c>
      <c r="BB768" s="509">
        <f>_xll.qlInterestRateIndexMaturity(Currency&amp;"ibor"&amp;Tenor,BA768,Trigger)</f>
        <v>44754</v>
      </c>
      <c r="BC768" s="508">
        <f>_xll.qlIndexFixing($AC$5,AZ768,TRUE,_xll.ohTrigger(Trigger,Trigger3M))</f>
        <v>1.4044394758691564E-2</v>
      </c>
      <c r="BD768" s="508">
        <f>_xll.qlIndexFixing($BE$1,AZ768,TRUE,_xll.ohTrigger(Trigger,Trigger3M))</f>
        <v>1.3725155571976826E-2</v>
      </c>
    </row>
    <row r="769" spans="51:56" ht="11.25" customHeight="1" x14ac:dyDescent="0.25">
      <c r="AY769" s="515" t="s">
        <v>90</v>
      </c>
      <c r="AZ769" s="509">
        <f>_xll.qlInterestRateIndexFixingDate(Currency&amp;"ibor"&amp;Tenor,BA769,Trigger)</f>
        <v>44664</v>
      </c>
      <c r="BA769" s="509">
        <f>_xll.qlCalendarAdvance(Calendar,BA768,AY769,"f",,Trigger)</f>
        <v>44670</v>
      </c>
      <c r="BB769" s="509">
        <f>_xll.qlInterestRateIndexMaturity(Currency&amp;"ibor"&amp;Tenor,BA769,Trigger)</f>
        <v>44761</v>
      </c>
      <c r="BC769" s="508">
        <f>_xll.qlIndexFixing($AC$5,AZ769,TRUE,_xll.ohTrigger(Trigger,Trigger3M))</f>
        <v>1.4058565309383986E-2</v>
      </c>
      <c r="BD769" s="508">
        <f>_xll.qlIndexFixing($BE$1,AZ769,TRUE,_xll.ohTrigger(Trigger,Trigger3M))</f>
        <v>1.3755762453504516E-2</v>
      </c>
    </row>
    <row r="770" spans="51:56" ht="11.25" customHeight="1" x14ac:dyDescent="0.25">
      <c r="AY770" s="515" t="s">
        <v>90</v>
      </c>
      <c r="AZ770" s="509">
        <f>_xll.qlInterestRateIndexFixingDate(Currency&amp;"ibor"&amp;Tenor,BA770,Trigger)</f>
        <v>44673</v>
      </c>
      <c r="BA770" s="509">
        <f>_xll.qlCalendarAdvance(Calendar,BA769,AY770,"f",,Trigger)</f>
        <v>44677</v>
      </c>
      <c r="BB770" s="509">
        <f>_xll.qlInterestRateIndexMaturity(Currency&amp;"ibor"&amp;Tenor,BA770,Trigger)</f>
        <v>44768</v>
      </c>
      <c r="BC770" s="508">
        <f>_xll.qlIndexFixing($AC$5,AZ770,TRUE,_xll.ohTrigger(Trigger,Trigger3M))</f>
        <v>1.4072575169535972E-2</v>
      </c>
      <c r="BD770" s="508">
        <f>_xll.qlIndexFixing($BE$1,AZ770,TRUE,_xll.ohTrigger(Trigger,Trigger3M))</f>
        <v>1.378616198163885E-2</v>
      </c>
    </row>
    <row r="771" spans="51:56" ht="11.25" customHeight="1" x14ac:dyDescent="0.25">
      <c r="AY771" s="515" t="s">
        <v>90</v>
      </c>
      <c r="AZ771" s="509">
        <f>_xll.qlInterestRateIndexFixingDate(Currency&amp;"ibor"&amp;Tenor,BA771,Trigger)</f>
        <v>44680</v>
      </c>
      <c r="BA771" s="509">
        <f>_xll.qlCalendarAdvance(Calendar,BA770,AY771,"f",,Trigger)</f>
        <v>44684</v>
      </c>
      <c r="BB771" s="509">
        <f>_xll.qlInterestRateIndexMaturity(Currency&amp;"ibor"&amp;Tenor,BA771,Trigger)</f>
        <v>44776</v>
      </c>
      <c r="BC771" s="508">
        <f>_xll.qlIndexFixing($AC$5,AZ771,TRUE,_xll.ohTrigger(Trigger,Trigger3M))</f>
        <v>1.4089171622032942E-2</v>
      </c>
      <c r="BD771" s="508">
        <f>_xll.qlIndexFixing($BE$1,AZ771,TRUE,_xll.ohTrigger(Trigger,Trigger3M))</f>
        <v>1.3818771234743154E-2</v>
      </c>
    </row>
    <row r="772" spans="51:56" ht="11.25" customHeight="1" x14ac:dyDescent="0.25">
      <c r="AY772" s="515" t="s">
        <v>90</v>
      </c>
      <c r="AZ772" s="509">
        <f>_xll.qlInterestRateIndexFixingDate(Currency&amp;"ibor"&amp;Tenor,BA772,Trigger)</f>
        <v>44687</v>
      </c>
      <c r="BA772" s="509">
        <f>_xll.qlCalendarAdvance(Calendar,BA771,AY772,"f",,Trigger)</f>
        <v>44691</v>
      </c>
      <c r="BB772" s="509">
        <f>_xll.qlInterestRateIndexMaturity(Currency&amp;"ibor"&amp;Tenor,BA772,Trigger)</f>
        <v>44783</v>
      </c>
      <c r="BC772" s="508">
        <f>_xll.qlIndexFixing($AC$5,AZ772,TRUE,_xll.ohTrigger(Trigger,Trigger3M))</f>
        <v>1.4103177893453878E-2</v>
      </c>
      <c r="BD772" s="508">
        <f>_xll.qlIndexFixing($BE$1,AZ772,TRUE,_xll.ohTrigger(Trigger,Trigger3M))</f>
        <v>1.3848814208999331E-2</v>
      </c>
    </row>
    <row r="773" spans="51:56" ht="11.25" customHeight="1" x14ac:dyDescent="0.25">
      <c r="AY773" s="515" t="s">
        <v>90</v>
      </c>
      <c r="AZ773" s="509">
        <f>_xll.qlInterestRateIndexFixingDate(Currency&amp;"ibor"&amp;Tenor,BA773,Trigger)</f>
        <v>44694</v>
      </c>
      <c r="BA773" s="509">
        <f>_xll.qlCalendarAdvance(Calendar,BA772,AY773,"f",,Trigger)</f>
        <v>44698</v>
      </c>
      <c r="BB773" s="509">
        <f>_xll.qlInterestRateIndexMaturity(Currency&amp;"ibor"&amp;Tenor,BA773,Trigger)</f>
        <v>44790</v>
      </c>
      <c r="BC773" s="508">
        <f>_xll.qlIndexFixing($AC$5,AZ773,TRUE,_xll.ohTrigger(Trigger,Trigger3M))</f>
        <v>1.4121181979662724E-2</v>
      </c>
      <c r="BD773" s="508">
        <f>_xll.qlIndexFixing($BE$1,AZ773,TRUE,_xll.ohTrigger(Trigger,Trigger3M))</f>
        <v>1.387871644700329E-2</v>
      </c>
    </row>
    <row r="774" spans="51:56" ht="11.25" customHeight="1" x14ac:dyDescent="0.25">
      <c r="AY774" s="515" t="s">
        <v>90</v>
      </c>
      <c r="AZ774" s="509">
        <f>_xll.qlInterestRateIndexFixingDate(Currency&amp;"ibor"&amp;Tenor,BA774,Trigger)</f>
        <v>44701</v>
      </c>
      <c r="BA774" s="509">
        <f>_xll.qlCalendarAdvance(Calendar,BA773,AY774,"f",,Trigger)</f>
        <v>44705</v>
      </c>
      <c r="BB774" s="509">
        <f>_xll.qlInterestRateIndexMaturity(Currency&amp;"ibor"&amp;Tenor,BA774,Trigger)</f>
        <v>44797</v>
      </c>
      <c r="BC774" s="508">
        <f>_xll.qlIndexFixing($AC$5,AZ774,TRUE,_xll.ohTrigger(Trigger,Trigger3M))</f>
        <v>1.4164058811213184E-2</v>
      </c>
      <c r="BD774" s="508">
        <f>_xll.qlIndexFixing($BE$1,AZ774,TRUE,_xll.ohTrigger(Trigger,Trigger3M))</f>
        <v>1.3908494748569615E-2</v>
      </c>
    </row>
    <row r="775" spans="51:56" ht="11.25" customHeight="1" x14ac:dyDescent="0.25">
      <c r="AY775" s="515" t="s">
        <v>90</v>
      </c>
      <c r="AZ775" s="509">
        <f>_xll.qlInterestRateIndexFixingDate(Currency&amp;"ibor"&amp;Tenor,BA775,Trigger)</f>
        <v>44708</v>
      </c>
      <c r="BA775" s="509">
        <f>_xll.qlCalendarAdvance(Calendar,BA774,AY775,"f",,Trigger)</f>
        <v>44712</v>
      </c>
      <c r="BB775" s="509">
        <f>_xll.qlInterestRateIndexMaturity(Currency&amp;"ibor"&amp;Tenor,BA775,Trigger)</f>
        <v>44804</v>
      </c>
      <c r="BC775" s="508">
        <f>_xll.qlIndexFixing($AC$5,AZ775,TRUE,_xll.ohTrigger(Trigger,Trigger3M))</f>
        <v>1.4206936110892658E-2</v>
      </c>
      <c r="BD775" s="508">
        <f>_xll.qlIndexFixing($BE$1,AZ775,TRUE,_xll.ohTrigger(Trigger,Trigger3M))</f>
        <v>1.3938151404384206E-2</v>
      </c>
    </row>
    <row r="776" spans="51:56" ht="11.25" customHeight="1" x14ac:dyDescent="0.25">
      <c r="AY776" s="515" t="s">
        <v>90</v>
      </c>
      <c r="AZ776" s="509">
        <f>_xll.qlInterestRateIndexFixingDate(Currency&amp;"ibor"&amp;Tenor,BA776,Trigger)</f>
        <v>44715</v>
      </c>
      <c r="BA776" s="509">
        <f>_xll.qlCalendarAdvance(Calendar,BA775,AY776,"f",,Trigger)</f>
        <v>44719</v>
      </c>
      <c r="BB776" s="509">
        <f>_xll.qlInterestRateIndexMaturity(Currency&amp;"ibor"&amp;Tenor,BA776,Trigger)</f>
        <v>44811</v>
      </c>
      <c r="BC776" s="508">
        <f>_xll.qlIndexFixing($AC$5,AZ776,TRUE,_xll.ohTrigger(Trigger,Trigger3M))</f>
        <v>1.4249813878708096E-2</v>
      </c>
      <c r="BD776" s="508">
        <f>_xll.qlIndexFixing($BE$1,AZ776,TRUE,_xll.ohTrigger(Trigger,Trigger3M))</f>
        <v>1.3967686343377828E-2</v>
      </c>
    </row>
    <row r="777" spans="51:56" ht="11.25" customHeight="1" x14ac:dyDescent="0.25">
      <c r="AY777" s="515" t="s">
        <v>90</v>
      </c>
      <c r="AZ777" s="509">
        <f>_xll.qlInterestRateIndexFixingDate(Currency&amp;"ibor"&amp;Tenor,BA777,Trigger)</f>
        <v>44722</v>
      </c>
      <c r="BA777" s="509">
        <f>_xll.qlCalendarAdvance(Calendar,BA776,AY777,"f",,Trigger)</f>
        <v>44726</v>
      </c>
      <c r="BB777" s="509">
        <f>_xll.qlInterestRateIndexMaturity(Currency&amp;"ibor"&amp;Tenor,BA777,Trigger)</f>
        <v>44818</v>
      </c>
      <c r="BC777" s="508">
        <f>_xll.qlIndexFixing($AC$5,AZ777,TRUE,_xll.ohTrigger(Trigger,Trigger3M))</f>
        <v>1.4292692114663844E-2</v>
      </c>
      <c r="BD777" s="508">
        <f>_xll.qlIndexFixing($BE$1,AZ777,TRUE,_xll.ohTrigger(Trigger,Trigger3M))</f>
        <v>1.3997099494484718E-2</v>
      </c>
    </row>
    <row r="778" spans="51:56" ht="11.25" customHeight="1" x14ac:dyDescent="0.25">
      <c r="AY778" s="515" t="s">
        <v>90</v>
      </c>
      <c r="AZ778" s="509">
        <f>_xll.qlInterestRateIndexFixingDate(Currency&amp;"ibor"&amp;Tenor,BA778,Trigger)</f>
        <v>44729</v>
      </c>
      <c r="BA778" s="509">
        <f>_xll.qlCalendarAdvance(Calendar,BA777,AY778,"f",,Trigger)</f>
        <v>44733</v>
      </c>
      <c r="BB778" s="509">
        <f>_xll.qlInterestRateIndexMaturity(Currency&amp;"ibor"&amp;Tenor,BA778,Trigger)</f>
        <v>44825</v>
      </c>
      <c r="BC778" s="508">
        <f>_xll.qlIndexFixing($AC$5,AZ778,TRUE,_xll.ohTrigger(Trigger,Trigger3M))</f>
        <v>1.4335570818763375E-2</v>
      </c>
      <c r="BD778" s="508">
        <f>_xll.qlIndexFixing($BE$1,AZ778,TRUE,_xll.ohTrigger(Trigger,Trigger3M))</f>
        <v>1.4026390786653886E-2</v>
      </c>
    </row>
    <row r="779" spans="51:56" ht="11.25" customHeight="1" x14ac:dyDescent="0.25">
      <c r="AY779" s="515" t="s">
        <v>90</v>
      </c>
      <c r="AZ779" s="509">
        <f>_xll.qlInterestRateIndexFixingDate(Currency&amp;"ibor"&amp;Tenor,BA779,Trigger)</f>
        <v>44736</v>
      </c>
      <c r="BA779" s="509">
        <f>_xll.qlCalendarAdvance(Calendar,BA778,AY779,"f",,Trigger)</f>
        <v>44740</v>
      </c>
      <c r="BB779" s="509">
        <f>_xll.qlInterestRateIndexMaturity(Currency&amp;"ibor"&amp;Tenor,BA779,Trigger)</f>
        <v>44832</v>
      </c>
      <c r="BC779" s="508">
        <f>_xll.qlIndexFixing($AC$5,AZ779,TRUE,_xll.ohTrigger(Trigger,Trigger3M))</f>
        <v>1.4378449991013642E-2</v>
      </c>
      <c r="BD779" s="508">
        <f>_xll.qlIndexFixing($BE$1,AZ779,TRUE,_xll.ohTrigger(Trigger,Trigger3M))</f>
        <v>1.4055560148836944E-2</v>
      </c>
    </row>
    <row r="780" spans="51:56" ht="11.25" customHeight="1" x14ac:dyDescent="0.25">
      <c r="AY780" s="515" t="s">
        <v>90</v>
      </c>
      <c r="AZ780" s="509">
        <f>_xll.qlInterestRateIndexFixingDate(Currency&amp;"ibor"&amp;Tenor,BA780,Trigger)</f>
        <v>44743</v>
      </c>
      <c r="BA780" s="509">
        <f>_xll.qlCalendarAdvance(Calendar,BA779,AY780,"f",,Trigger)</f>
        <v>44747</v>
      </c>
      <c r="BB780" s="509">
        <f>_xll.qlInterestRateIndexMaturity(Currency&amp;"ibor"&amp;Tenor,BA780,Trigger)</f>
        <v>44839</v>
      </c>
      <c r="BC780" s="508">
        <f>_xll.qlIndexFixing($AC$5,AZ780,TRUE,_xll.ohTrigger(Trigger,Trigger3M))</f>
        <v>1.4421329631419859E-2</v>
      </c>
      <c r="BD780" s="508">
        <f>_xll.qlIndexFixing($BE$1,AZ780,TRUE,_xll.ohTrigger(Trigger,Trigger3M))</f>
        <v>1.4084607510002021E-2</v>
      </c>
    </row>
    <row r="781" spans="51:56" ht="11.25" customHeight="1" x14ac:dyDescent="0.25">
      <c r="AY781" s="515" t="s">
        <v>90</v>
      </c>
      <c r="AZ781" s="509">
        <f>_xll.qlInterestRateIndexFixingDate(Currency&amp;"ibor"&amp;Tenor,BA781,Trigger)</f>
        <v>44750</v>
      </c>
      <c r="BA781" s="509">
        <f>_xll.qlCalendarAdvance(Calendar,BA780,AY781,"f",,Trigger)</f>
        <v>44754</v>
      </c>
      <c r="BB781" s="509">
        <f>_xll.qlInterestRateIndexMaturity(Currency&amp;"ibor"&amp;Tenor,BA781,Trigger)</f>
        <v>44846</v>
      </c>
      <c r="BC781" s="508">
        <f>_xll.qlIndexFixing($AC$5,AZ781,TRUE,_xll.ohTrigger(Trigger,Trigger3M))</f>
        <v>1.4464209739984631E-2</v>
      </c>
      <c r="BD781" s="508">
        <f>_xll.qlIndexFixing($BE$1,AZ781,TRUE,_xll.ohTrigger(Trigger,Trigger3M))</f>
        <v>1.4113532799122449E-2</v>
      </c>
    </row>
    <row r="782" spans="51:56" ht="11.25" customHeight="1" x14ac:dyDescent="0.25">
      <c r="AY782" s="515" t="s">
        <v>90</v>
      </c>
      <c r="AZ782" s="509">
        <f>_xll.qlInterestRateIndexFixingDate(Currency&amp;"ibor"&amp;Tenor,BA782,Trigger)</f>
        <v>44757</v>
      </c>
      <c r="BA782" s="509">
        <f>_xll.qlCalendarAdvance(Calendar,BA781,AY782,"f",,Trigger)</f>
        <v>44761</v>
      </c>
      <c r="BB782" s="509">
        <f>_xll.qlInterestRateIndexMaturity(Currency&amp;"ibor"&amp;Tenor,BA782,Trigger)</f>
        <v>44853</v>
      </c>
      <c r="BC782" s="508">
        <f>_xll.qlIndexFixing($AC$5,AZ782,TRUE,_xll.ohTrigger(Trigger,Trigger3M))</f>
        <v>1.4507090316716646E-2</v>
      </c>
      <c r="BD782" s="508">
        <f>_xll.qlIndexFixing($BE$1,AZ782,TRUE,_xll.ohTrigger(Trigger,Trigger3M))</f>
        <v>1.4142335945181127E-2</v>
      </c>
    </row>
    <row r="783" spans="51:56" ht="11.25" customHeight="1" x14ac:dyDescent="0.25">
      <c r="AY783" s="515" t="s">
        <v>90</v>
      </c>
      <c r="AZ783" s="509">
        <f>_xll.qlInterestRateIndexFixingDate(Currency&amp;"ibor"&amp;Tenor,BA783,Trigger)</f>
        <v>44764</v>
      </c>
      <c r="BA783" s="509">
        <f>_xll.qlCalendarAdvance(Calendar,BA782,AY783,"f",,Trigger)</f>
        <v>44768</v>
      </c>
      <c r="BB783" s="509">
        <f>_xll.qlInterestRateIndexMaturity(Currency&amp;"ibor"&amp;Tenor,BA783,Trigger)</f>
        <v>44860</v>
      </c>
      <c r="BC783" s="508">
        <f>_xll.qlIndexFixing($AC$5,AZ783,TRUE,_xll.ohTrigger(Trigger,Trigger3M))</f>
        <v>1.4549971361619382E-2</v>
      </c>
      <c r="BD783" s="508">
        <f>_xll.qlIndexFixing($BE$1,AZ783,TRUE,_xll.ohTrigger(Trigger,Trigger3M))</f>
        <v>1.4171016877172243E-2</v>
      </c>
    </row>
    <row r="784" spans="51:56" ht="11.25" customHeight="1" x14ac:dyDescent="0.25">
      <c r="AY784" s="515" t="s">
        <v>90</v>
      </c>
      <c r="AZ784" s="509">
        <f>_xll.qlInterestRateIndexFixingDate(Currency&amp;"ibor"&amp;Tenor,BA784,Trigger)</f>
        <v>44771</v>
      </c>
      <c r="BA784" s="509">
        <f>_xll.qlCalendarAdvance(Calendar,BA783,AY784,"f",,Trigger)</f>
        <v>44775</v>
      </c>
      <c r="BB784" s="509">
        <f>_xll.qlInterestRateIndexMaturity(Currency&amp;"ibor"&amp;Tenor,BA784,Trigger)</f>
        <v>44867</v>
      </c>
      <c r="BC784" s="508">
        <f>_xll.qlIndexFixing($AC$5,AZ784,TRUE,_xll.ohTrigger(Trigger,Trigger3M))</f>
        <v>1.4592852874697183E-2</v>
      </c>
      <c r="BD784" s="508">
        <f>_xll.qlIndexFixing($BE$1,AZ784,TRUE,_xll.ohTrigger(Trigger,Trigger3M))</f>
        <v>1.4199575524096937E-2</v>
      </c>
    </row>
    <row r="785" spans="51:56" ht="11.25" customHeight="1" x14ac:dyDescent="0.25">
      <c r="AY785" s="515" t="s">
        <v>90</v>
      </c>
      <c r="AZ785" s="509">
        <f>_xll.qlInterestRateIndexFixingDate(Currency&amp;"ibor"&amp;Tenor,BA785,Trigger)</f>
        <v>44778</v>
      </c>
      <c r="BA785" s="509">
        <f>_xll.qlCalendarAdvance(Calendar,BA784,AY785,"f",,Trigger)</f>
        <v>44782</v>
      </c>
      <c r="BB785" s="509">
        <f>_xll.qlInterestRateIndexMaturity(Currency&amp;"ibor"&amp;Tenor,BA785,Trigger)</f>
        <v>44874</v>
      </c>
      <c r="BC785" s="508">
        <f>_xll.qlIndexFixing($AC$5,AZ785,TRUE,_xll.ohTrigger(Trigger,Trigger3M))</f>
        <v>1.4635734855956128E-2</v>
      </c>
      <c r="BD785" s="508">
        <f>_xll.qlIndexFixing($BE$1,AZ785,TRUE,_xll.ohTrigger(Trigger,Trigger3M))</f>
        <v>1.4228011814967648E-2</v>
      </c>
    </row>
    <row r="786" spans="51:56" ht="11.25" customHeight="1" x14ac:dyDescent="0.25">
      <c r="AY786" s="515" t="s">
        <v>90</v>
      </c>
      <c r="AZ786" s="509">
        <f>_xll.qlInterestRateIndexFixingDate(Currency&amp;"ibor"&amp;Tenor,BA786,Trigger)</f>
        <v>44785</v>
      </c>
      <c r="BA786" s="509">
        <f>_xll.qlCalendarAdvance(Calendar,BA785,AY786,"f",,Trigger)</f>
        <v>44789</v>
      </c>
      <c r="BB786" s="509">
        <f>_xll.qlInterestRateIndexMaturity(Currency&amp;"ibor"&amp;Tenor,BA786,Trigger)</f>
        <v>44881</v>
      </c>
      <c r="BC786" s="508">
        <f>_xll.qlIndexFixing($AC$5,AZ786,TRUE,_xll.ohTrigger(Trigger,Trigger3M))</f>
        <v>1.4678617305401433E-2</v>
      </c>
      <c r="BD786" s="508">
        <f>_xll.qlIndexFixing($BE$1,AZ786,TRUE,_xll.ohTrigger(Trigger,Trigger3M))</f>
        <v>1.4256325678805498E-2</v>
      </c>
    </row>
    <row r="787" spans="51:56" ht="11.25" customHeight="1" x14ac:dyDescent="0.25">
      <c r="AY787" s="515" t="s">
        <v>90</v>
      </c>
      <c r="AZ787" s="509">
        <f>_xll.qlInterestRateIndexFixingDate(Currency&amp;"ibor"&amp;Tenor,BA787,Trigger)</f>
        <v>44792</v>
      </c>
      <c r="BA787" s="509">
        <f>_xll.qlCalendarAdvance(Calendar,BA786,AY787,"f",,Trigger)</f>
        <v>44796</v>
      </c>
      <c r="BB787" s="509">
        <f>_xll.qlInterestRateIndexMaturity(Currency&amp;"ibor"&amp;Tenor,BA787,Trigger)</f>
        <v>44888</v>
      </c>
      <c r="BC787" s="508">
        <f>_xll.qlIndexFixing($AC$5,AZ787,TRUE,_xll.ohTrigger(Trigger,Trigger3M))</f>
        <v>1.4721500223036572E-2</v>
      </c>
      <c r="BD787" s="508">
        <f>_xll.qlIndexFixing($BE$1,AZ787,TRUE,_xll.ohTrigger(Trigger,Trigger3M))</f>
        <v>1.4284517044640304E-2</v>
      </c>
    </row>
    <row r="788" spans="51:56" ht="11.25" customHeight="1" x14ac:dyDescent="0.25">
      <c r="AY788" s="515" t="s">
        <v>90</v>
      </c>
      <c r="AZ788" s="509">
        <f>_xll.qlInterestRateIndexFixingDate(Currency&amp;"ibor"&amp;Tenor,BA788,Trigger)</f>
        <v>44799</v>
      </c>
      <c r="BA788" s="509">
        <f>_xll.qlCalendarAdvance(Calendar,BA787,AY788,"f",,Trigger)</f>
        <v>44803</v>
      </c>
      <c r="BB788" s="509">
        <f>_xll.qlInterestRateIndexMaturity(Currency&amp;"ibor"&amp;Tenor,BA788,Trigger)</f>
        <v>44895</v>
      </c>
      <c r="BC788" s="508">
        <f>_xll.qlIndexFixing($AC$5,AZ788,TRUE,_xll.ohTrigger(Trigger,Trigger3M))</f>
        <v>1.4764383608869365E-2</v>
      </c>
      <c r="BD788" s="508">
        <f>_xll.qlIndexFixing($BE$1,AZ788,TRUE,_xll.ohTrigger(Trigger,Trigger3M))</f>
        <v>1.4312585841514911E-2</v>
      </c>
    </row>
    <row r="789" spans="51:56" ht="11.25" customHeight="1" x14ac:dyDescent="0.25">
      <c r="AY789" s="515" t="s">
        <v>90</v>
      </c>
      <c r="AZ789" s="509">
        <f>_xll.qlInterestRateIndexFixingDate(Currency&amp;"ibor"&amp;Tenor,BA789,Trigger)</f>
        <v>44806</v>
      </c>
      <c r="BA789" s="509">
        <f>_xll.qlCalendarAdvance(Calendar,BA788,AY789,"f",,Trigger)</f>
        <v>44810</v>
      </c>
      <c r="BB789" s="509">
        <f>_xll.qlInterestRateIndexMaturity(Currency&amp;"ibor"&amp;Tenor,BA789,Trigger)</f>
        <v>44901</v>
      </c>
      <c r="BC789" s="508">
        <f>_xll.qlIndexFixing($AC$5,AZ789,TRUE,_xll.ohTrigger(Trigger,Trigger3M))</f>
        <v>1.4803900307162408E-2</v>
      </c>
      <c r="BD789" s="508">
        <f>_xll.qlIndexFixing($BE$1,AZ789,TRUE,_xll.ohTrigger(Trigger,Trigger3M))</f>
        <v>1.4338273842727362E-2</v>
      </c>
    </row>
    <row r="790" spans="51:56" ht="11.25" customHeight="1" x14ac:dyDescent="0.25">
      <c r="AY790" s="515" t="s">
        <v>90</v>
      </c>
      <c r="AZ790" s="509">
        <f>_xll.qlInterestRateIndexFixingDate(Currency&amp;"ibor"&amp;Tenor,BA790,Trigger)</f>
        <v>44813</v>
      </c>
      <c r="BA790" s="509">
        <f>_xll.qlCalendarAdvance(Calendar,BA789,AY790,"f",,Trigger)</f>
        <v>44817</v>
      </c>
      <c r="BB790" s="509">
        <f>_xll.qlInterestRateIndexMaturity(Currency&amp;"ibor"&amp;Tenor,BA790,Trigger)</f>
        <v>44908</v>
      </c>
      <c r="BC790" s="508">
        <f>_xll.qlIndexFixing($AC$5,AZ790,TRUE,_xll.ohTrigger(Trigger,Trigger3M))</f>
        <v>1.4846782833256883E-2</v>
      </c>
      <c r="BD790" s="508">
        <f>_xll.qlIndexFixing($BE$1,AZ790,TRUE,_xll.ohTrigger(Trigger,Trigger3M))</f>
        <v>1.4366104959452867E-2</v>
      </c>
    </row>
    <row r="791" spans="51:56" ht="11.25" customHeight="1" x14ac:dyDescent="0.25">
      <c r="AY791" s="515" t="s">
        <v>90</v>
      </c>
      <c r="AZ791" s="509">
        <f>_xll.qlInterestRateIndexFixingDate(Currency&amp;"ibor"&amp;Tenor,BA791,Trigger)</f>
        <v>44820</v>
      </c>
      <c r="BA791" s="509">
        <f>_xll.qlCalendarAdvance(Calendar,BA790,AY791,"f",,Trigger)</f>
        <v>44824</v>
      </c>
      <c r="BB791" s="509">
        <f>_xll.qlInterestRateIndexMaturity(Currency&amp;"ibor"&amp;Tenor,BA791,Trigger)</f>
        <v>44915</v>
      </c>
      <c r="BC791" s="508">
        <f>_xll.qlIndexFixing($AC$5,AZ791,TRUE,_xll.ohTrigger(Trigger,Trigger3M))</f>
        <v>1.4889665822453442E-2</v>
      </c>
      <c r="BD791" s="508">
        <f>_xll.qlIndexFixing($BE$1,AZ791,TRUE,_xll.ohTrigger(Trigger,Trigger3M))</f>
        <v>1.4393813302217702E-2</v>
      </c>
    </row>
    <row r="792" spans="51:56" ht="11.25" customHeight="1" x14ac:dyDescent="0.25">
      <c r="AY792" s="515" t="s">
        <v>90</v>
      </c>
      <c r="AZ792" s="509">
        <f>_xll.qlInterestRateIndexFixingDate(Currency&amp;"ibor"&amp;Tenor,BA792,Trigger)</f>
        <v>44827</v>
      </c>
      <c r="BA792" s="509">
        <f>_xll.qlCalendarAdvance(Calendar,BA791,AY792,"f",,Trigger)</f>
        <v>44831</v>
      </c>
      <c r="BB792" s="509">
        <f>_xll.qlInterestRateIndexMaturity(Currency&amp;"ibor"&amp;Tenor,BA792,Trigger)</f>
        <v>44922</v>
      </c>
      <c r="BC792" s="508">
        <f>_xll.qlIndexFixing($AC$5,AZ792,TRUE,_xll.ohTrigger(Trigger,Trigger3M))</f>
        <v>1.4932549274758233E-2</v>
      </c>
      <c r="BD792" s="508">
        <f>_xll.qlIndexFixing($BE$1,AZ792,TRUE,_xll.ohTrigger(Trigger,Trigger3M))</f>
        <v>1.442139880012825E-2</v>
      </c>
    </row>
    <row r="793" spans="51:56" ht="11.25" customHeight="1" x14ac:dyDescent="0.25">
      <c r="AY793" s="515" t="s">
        <v>90</v>
      </c>
      <c r="AZ793" s="509">
        <f>_xll.qlInterestRateIndexFixingDate(Currency&amp;"ibor"&amp;Tenor,BA793,Trigger)</f>
        <v>44834</v>
      </c>
      <c r="BA793" s="509">
        <f>_xll.qlCalendarAdvance(Calendar,BA792,AY793,"f",,Trigger)</f>
        <v>44838</v>
      </c>
      <c r="BB793" s="509">
        <f>_xll.qlInterestRateIndexMaturity(Currency&amp;"ibor"&amp;Tenor,BA793,Trigger)</f>
        <v>44930</v>
      </c>
      <c r="BC793" s="508">
        <f>_xll.qlIndexFixing($AC$5,AZ793,TRUE,_xll.ohTrigger(Trigger,Trigger3M))</f>
        <v>1.4978807561152814E-2</v>
      </c>
      <c r="BD793" s="508">
        <f>_xll.qlIndexFixing($BE$1,AZ793,TRUE,_xll.ohTrigger(Trigger,Trigger3M))</f>
        <v>1.4451088808529383E-2</v>
      </c>
    </row>
    <row r="794" spans="51:56" ht="11.25" customHeight="1" x14ac:dyDescent="0.25">
      <c r="AY794" s="515" t="s">
        <v>90</v>
      </c>
      <c r="AZ794" s="509">
        <f>_xll.qlInterestRateIndexFixingDate(Currency&amp;"ibor"&amp;Tenor,BA794,Trigger)</f>
        <v>44841</v>
      </c>
      <c r="BA794" s="509">
        <f>_xll.qlCalendarAdvance(Calendar,BA793,AY794,"f",,Trigger)</f>
        <v>44845</v>
      </c>
      <c r="BB794" s="509">
        <f>_xll.qlInterestRateIndexMaturity(Currency&amp;"ibor"&amp;Tenor,BA794,Trigger)</f>
        <v>44937</v>
      </c>
      <c r="BC794" s="508">
        <f>_xll.qlIndexFixing($AC$5,AZ794,TRUE,_xll.ohTrigger(Trigger,Trigger3M))</f>
        <v>1.5021693756269718E-2</v>
      </c>
      <c r="BD794" s="508">
        <f>_xll.qlIndexFixing($BE$1,AZ794,TRUE,_xll.ohTrigger(Trigger,Trigger3M))</f>
        <v>1.4478420702010901E-2</v>
      </c>
    </row>
    <row r="795" spans="51:56" ht="11.25" customHeight="1" x14ac:dyDescent="0.25">
      <c r="AY795" s="515" t="s">
        <v>90</v>
      </c>
      <c r="AZ795" s="509">
        <f>_xll.qlInterestRateIndexFixingDate(Currency&amp;"ibor"&amp;Tenor,BA795,Trigger)</f>
        <v>44848</v>
      </c>
      <c r="BA795" s="509">
        <f>_xll.qlCalendarAdvance(Calendar,BA794,AY795,"f",,Trigger)</f>
        <v>44852</v>
      </c>
      <c r="BB795" s="509">
        <f>_xll.qlInterestRateIndexMaturity(Currency&amp;"ibor"&amp;Tenor,BA795,Trigger)</f>
        <v>44944</v>
      </c>
      <c r="BC795" s="508">
        <f>_xll.qlIndexFixing($AC$5,AZ795,TRUE,_xll.ohTrigger(Trigger,Trigger3M))</f>
        <v>1.506458041961903E-2</v>
      </c>
      <c r="BD795" s="508">
        <f>_xll.qlIndexFixing($BE$1,AZ795,TRUE,_xll.ohTrigger(Trigger,Trigger3M))</f>
        <v>1.4505629530079776E-2</v>
      </c>
    </row>
    <row r="796" spans="51:56" ht="11.25" customHeight="1" x14ac:dyDescent="0.25">
      <c r="AY796" s="515" t="s">
        <v>90</v>
      </c>
      <c r="AZ796" s="509">
        <f>_xll.qlInterestRateIndexFixingDate(Currency&amp;"ibor"&amp;Tenor,BA796,Trigger)</f>
        <v>44855</v>
      </c>
      <c r="BA796" s="509">
        <f>_xll.qlCalendarAdvance(Calendar,BA795,AY796,"f",,Trigger)</f>
        <v>44859</v>
      </c>
      <c r="BB796" s="509">
        <f>_xll.qlInterestRateIndexMaturity(Currency&amp;"ibor"&amp;Tenor,BA796,Trigger)</f>
        <v>44951</v>
      </c>
      <c r="BC796" s="508">
        <f>_xll.qlIndexFixing($AC$5,AZ796,TRUE,_xll.ohTrigger(Trigger,Trigger3M))</f>
        <v>1.5107467551204228E-2</v>
      </c>
      <c r="BD796" s="508">
        <f>_xll.qlIndexFixing($BE$1,AZ796,TRUE,_xll.ohTrigger(Trigger,Trigger3M))</f>
        <v>1.453271522185271E-2</v>
      </c>
    </row>
    <row r="797" spans="51:56" ht="11.25" customHeight="1" x14ac:dyDescent="0.25">
      <c r="AY797" s="515" t="s">
        <v>90</v>
      </c>
      <c r="AZ797" s="509">
        <f>_xll.qlInterestRateIndexFixingDate(Currency&amp;"ibor"&amp;Tenor,BA797,Trigger)</f>
        <v>44862</v>
      </c>
      <c r="BA797" s="509">
        <f>_xll.qlCalendarAdvance(Calendar,BA796,AY797,"f",,Trigger)</f>
        <v>44866</v>
      </c>
      <c r="BB797" s="509">
        <f>_xll.qlInterestRateIndexMaturity(Currency&amp;"ibor"&amp;Tenor,BA797,Trigger)</f>
        <v>44958</v>
      </c>
      <c r="BC797" s="508">
        <f>_xll.qlIndexFixing($AC$5,AZ797,TRUE,_xll.ohTrigger(Trigger,Trigger3M))</f>
        <v>1.5150355151033131E-2</v>
      </c>
      <c r="BD797" s="508">
        <f>_xll.qlIndexFixing($BE$1,AZ797,TRUE,_xll.ohTrigger(Trigger,Trigger3M))</f>
        <v>1.4559677706457696E-2</v>
      </c>
    </row>
    <row r="798" spans="51:56" ht="11.25" customHeight="1" x14ac:dyDescent="0.25">
      <c r="AY798" s="515" t="s">
        <v>90</v>
      </c>
      <c r="AZ798" s="509">
        <f>_xll.qlInterestRateIndexFixingDate(Currency&amp;"ibor"&amp;Tenor,BA798,Trigger)</f>
        <v>44869</v>
      </c>
      <c r="BA798" s="509">
        <f>_xll.qlCalendarAdvance(Calendar,BA797,AY798,"f",,Trigger)</f>
        <v>44873</v>
      </c>
      <c r="BB798" s="509">
        <f>_xll.qlInterestRateIndexMaturity(Currency&amp;"ibor"&amp;Tenor,BA798,Trigger)</f>
        <v>44965</v>
      </c>
      <c r="BC798" s="508">
        <f>_xll.qlIndexFixing($AC$5,AZ798,TRUE,_xll.ohTrigger(Trigger,Trigger3M))</f>
        <v>1.5193243219108345E-2</v>
      </c>
      <c r="BD798" s="508">
        <f>_xll.qlIndexFixing($BE$1,AZ798,TRUE,_xll.ohTrigger(Trigger,Trigger3M))</f>
        <v>1.4586516913028815E-2</v>
      </c>
    </row>
    <row r="799" spans="51:56" ht="11.25" customHeight="1" x14ac:dyDescent="0.25">
      <c r="AY799" s="515" t="s">
        <v>90</v>
      </c>
      <c r="AZ799" s="509">
        <f>_xll.qlInterestRateIndexFixingDate(Currency&amp;"ibor"&amp;Tenor,BA799,Trigger)</f>
        <v>44876</v>
      </c>
      <c r="BA799" s="509">
        <f>_xll.qlCalendarAdvance(Calendar,BA798,AY799,"f",,Trigger)</f>
        <v>44880</v>
      </c>
      <c r="BB799" s="509">
        <f>_xll.qlInterestRateIndexMaturity(Currency&amp;"ibor"&amp;Tenor,BA799,Trigger)</f>
        <v>44972</v>
      </c>
      <c r="BC799" s="508">
        <f>_xll.qlIndexFixing($AC$5,AZ799,TRUE,_xll.ohTrigger(Trigger,Trigger3M))</f>
        <v>1.5236131755435952E-2</v>
      </c>
      <c r="BD799" s="508">
        <f>_xll.qlIndexFixing($BE$1,AZ799,TRUE,_xll.ohTrigger(Trigger,Trigger3M))</f>
        <v>1.4613232770714045E-2</v>
      </c>
    </row>
    <row r="800" spans="51:56" ht="11.25" customHeight="1" x14ac:dyDescent="0.25">
      <c r="AY800" s="515" t="s">
        <v>90</v>
      </c>
      <c r="AZ800" s="509">
        <f>_xll.qlInterestRateIndexFixingDate(Currency&amp;"ibor"&amp;Tenor,BA800,Trigger)</f>
        <v>44883</v>
      </c>
      <c r="BA800" s="509">
        <f>_xll.qlCalendarAdvance(Calendar,BA799,AY800,"f",,Trigger)</f>
        <v>44887</v>
      </c>
      <c r="BB800" s="509">
        <f>_xll.qlInterestRateIndexMaturity(Currency&amp;"ibor"&amp;Tenor,BA800,Trigger)</f>
        <v>44979</v>
      </c>
      <c r="BC800" s="508">
        <f>_xll.qlIndexFixing($AC$5,AZ800,TRUE,_xll.ohTrigger(Trigger,Trigger3M))</f>
        <v>1.5279020760022036E-2</v>
      </c>
      <c r="BD800" s="508">
        <f>_xll.qlIndexFixing($BE$1,AZ800,TRUE,_xll.ohTrigger(Trigger,Trigger3M))</f>
        <v>1.4639825208668317E-2</v>
      </c>
    </row>
    <row r="801" spans="51:56" ht="11.25" customHeight="1" x14ac:dyDescent="0.25">
      <c r="AY801" s="515" t="s">
        <v>90</v>
      </c>
      <c r="AZ801" s="509">
        <f>_xll.qlInterestRateIndexFixingDate(Currency&amp;"ibor"&amp;Tenor,BA801,Trigger)</f>
        <v>44890</v>
      </c>
      <c r="BA801" s="509">
        <f>_xll.qlCalendarAdvance(Calendar,BA800,AY801,"f",,Trigger)</f>
        <v>44894</v>
      </c>
      <c r="BB801" s="509">
        <f>_xll.qlInterestRateIndexMaturity(Currency&amp;"ibor"&amp;Tenor,BA801,Trigger)</f>
        <v>44985</v>
      </c>
      <c r="BC801" s="508">
        <f>_xll.qlIndexFixing($AC$5,AZ801,TRUE,_xll.ohTrigger(Trigger,Trigger3M))</f>
        <v>1.5318521186181747E-2</v>
      </c>
      <c r="BD801" s="508">
        <f>_xll.qlIndexFixing($BE$1,AZ801,TRUE,_xll.ohTrigger(Trigger,Trigger3M))</f>
        <v>1.4664128570603134E-2</v>
      </c>
    </row>
    <row r="802" spans="51:56" ht="11.25" customHeight="1" x14ac:dyDescent="0.25">
      <c r="AY802" s="515" t="s">
        <v>90</v>
      </c>
      <c r="AZ802" s="509">
        <f>_xll.qlInterestRateIndexFixingDate(Currency&amp;"ibor"&amp;Tenor,BA802,Trigger)</f>
        <v>44897</v>
      </c>
      <c r="BA802" s="509">
        <f>_xll.qlCalendarAdvance(Calendar,BA801,AY802,"f",,Trigger)</f>
        <v>44901</v>
      </c>
      <c r="BB802" s="509">
        <f>_xll.qlInterestRateIndexMaturity(Currency&amp;"ibor"&amp;Tenor,BA802,Trigger)</f>
        <v>44991</v>
      </c>
      <c r="BC802" s="508">
        <f>_xll.qlIndexFixing($AC$5,AZ802,TRUE,_xll.ohTrigger(Trigger,Trigger3M))</f>
        <v>1.5358018638285564E-2</v>
      </c>
      <c r="BD802" s="508">
        <f>_xll.qlIndexFixing($BE$1,AZ802,TRUE,_xll.ohTrigger(Trigger,Trigger3M))</f>
        <v>1.4688323220826582E-2</v>
      </c>
    </row>
    <row r="803" spans="51:56" ht="11.25" customHeight="1" x14ac:dyDescent="0.25">
      <c r="AY803" s="515" t="s">
        <v>90</v>
      </c>
      <c r="AZ803" s="509">
        <f>_xll.qlInterestRateIndexFixingDate(Currency&amp;"ibor"&amp;Tenor,BA803,Trigger)</f>
        <v>44904</v>
      </c>
      <c r="BA803" s="509">
        <f>_xll.qlCalendarAdvance(Calendar,BA802,AY803,"f",,Trigger)</f>
        <v>44908</v>
      </c>
      <c r="BB803" s="509">
        <f>_xll.qlInterestRateIndexMaturity(Currency&amp;"ibor"&amp;Tenor,BA803,Trigger)</f>
        <v>44998</v>
      </c>
      <c r="BC803" s="508">
        <f>_xll.qlIndexFixing($AC$5,AZ803,TRUE,_xll.ohTrigger(Trigger,Trigger3M))</f>
        <v>1.5400905323348368E-2</v>
      </c>
      <c r="BD803" s="508">
        <f>_xll.qlIndexFixing($BE$1,AZ803,TRUE,_xll.ohTrigger(Trigger,Trigger3M))</f>
        <v>1.4714560523024112E-2</v>
      </c>
    </row>
    <row r="804" spans="51:56" ht="11.25" customHeight="1" x14ac:dyDescent="0.25">
      <c r="AY804" s="515" t="s">
        <v>90</v>
      </c>
      <c r="AZ804" s="509">
        <f>_xll.qlInterestRateIndexFixingDate(Currency&amp;"ibor"&amp;Tenor,BA804,Trigger)</f>
        <v>44911</v>
      </c>
      <c r="BA804" s="509">
        <f>_xll.qlCalendarAdvance(Calendar,BA803,AY804,"f",,Trigger)</f>
        <v>44915</v>
      </c>
      <c r="BB804" s="509">
        <f>_xll.qlInterestRateIndexMaturity(Currency&amp;"ibor"&amp;Tenor,BA804,Trigger)</f>
        <v>45005</v>
      </c>
      <c r="BC804" s="508">
        <f>_xll.qlIndexFixing($AC$5,AZ804,TRUE,_xll.ohTrigger(Trigger,Trigger3M))</f>
        <v>1.5443792466468764E-2</v>
      </c>
      <c r="BD804" s="508">
        <f>_xll.qlIndexFixing($BE$1,AZ804,TRUE,_xll.ohTrigger(Trigger,Trigger3M))</f>
        <v>1.4740674138625565E-2</v>
      </c>
    </row>
    <row r="805" spans="51:56" ht="11.25" customHeight="1" x14ac:dyDescent="0.25">
      <c r="AY805" s="515" t="s">
        <v>90</v>
      </c>
      <c r="AZ805" s="509">
        <f>_xll.qlInterestRateIndexFixingDate(Currency&amp;"ibor"&amp;Tenor,BA805,Trigger)</f>
        <v>44917</v>
      </c>
      <c r="BA805" s="509">
        <f>_xll.qlCalendarAdvance(Calendar,BA804,AY805,"f",,Trigger)</f>
        <v>44922</v>
      </c>
      <c r="BB805" s="509">
        <f>_xll.qlInterestRateIndexMaturity(Currency&amp;"ibor"&amp;Tenor,BA805,Trigger)</f>
        <v>45012</v>
      </c>
      <c r="BC805" s="508">
        <f>_xll.qlIndexFixing($AC$5,AZ805,TRUE,_xll.ohTrigger(Trigger,Trigger3M))</f>
        <v>1.5486680067652081E-2</v>
      </c>
      <c r="BD805" s="508">
        <f>_xll.qlIndexFixing($BE$1,AZ805,TRUE,_xll.ohTrigger(Trigger,Trigger3M))</f>
        <v>1.4766663996894636E-2</v>
      </c>
    </row>
    <row r="806" spans="51:56" ht="11.25" customHeight="1" x14ac:dyDescent="0.25">
      <c r="AY806" s="515" t="s">
        <v>90</v>
      </c>
      <c r="AZ806" s="509">
        <f>_xll.qlInterestRateIndexFixingDate(Currency&amp;"ibor"&amp;Tenor,BA806,Trigger)</f>
        <v>44925</v>
      </c>
      <c r="BA806" s="509">
        <f>_xll.qlCalendarAdvance(Calendar,BA805,AY806,"f",,Trigger)</f>
        <v>44929</v>
      </c>
      <c r="BB806" s="509">
        <f>_xll.qlInterestRateIndexMaturity(Currency&amp;"ibor"&amp;Tenor,BA806,Trigger)</f>
        <v>45019</v>
      </c>
      <c r="BC806" s="508">
        <f>_xll.qlIndexFixing($AC$5,AZ806,TRUE,_xll.ohTrigger(Trigger,Trigger3M))</f>
        <v>1.5529568126903648E-2</v>
      </c>
      <c r="BD806" s="508">
        <f>_xll.qlIndexFixing($BE$1,AZ806,TRUE,_xll.ohTrigger(Trigger,Trigger3M))</f>
        <v>1.4792530027104789E-2</v>
      </c>
    </row>
    <row r="807" spans="51:56" ht="11.25" customHeight="1" x14ac:dyDescent="0.25">
      <c r="AY807" s="515" t="s">
        <v>90</v>
      </c>
      <c r="AZ807" s="509">
        <f>_xll.qlInterestRateIndexFixingDate(Currency&amp;"ibor"&amp;Tenor,BA807,Trigger)</f>
        <v>44932</v>
      </c>
      <c r="BA807" s="509">
        <f>_xll.qlCalendarAdvance(Calendar,BA806,AY807,"f",,Trigger)</f>
        <v>44936</v>
      </c>
      <c r="BB807" s="509">
        <f>_xll.qlInterestRateIndexMaturity(Currency&amp;"ibor"&amp;Tenor,BA807,Trigger)</f>
        <v>45027</v>
      </c>
      <c r="BC807" s="508">
        <f>_xll.qlIndexFixing($AC$5,AZ807,TRUE,_xll.ohTrigger(Trigger,Trigger3M))</f>
        <v>1.5575856635677147E-2</v>
      </c>
      <c r="BD807" s="508">
        <f>_xll.qlIndexFixing($BE$1,AZ807,TRUE,_xll.ohTrigger(Trigger,Trigger3M))</f>
        <v>1.4820391709654802E-2</v>
      </c>
    </row>
    <row r="808" spans="51:56" ht="11.25" customHeight="1" x14ac:dyDescent="0.25">
      <c r="AY808" s="515" t="s">
        <v>90</v>
      </c>
      <c r="AZ808" s="509">
        <f>_xll.qlInterestRateIndexFixingDate(Currency&amp;"ibor"&amp;Tenor,BA808,Trigger)</f>
        <v>44939</v>
      </c>
      <c r="BA808" s="509">
        <f>_xll.qlCalendarAdvance(Calendar,BA807,AY808,"f",,Trigger)</f>
        <v>44943</v>
      </c>
      <c r="BB808" s="509">
        <f>_xll.qlInterestRateIndexMaturity(Currency&amp;"ibor"&amp;Tenor,BA808,Trigger)</f>
        <v>45033</v>
      </c>
      <c r="BC808" s="508">
        <f>_xll.qlIndexFixing($AC$5,AZ808,TRUE,_xll.ohTrigger(Trigger,Trigger3M))</f>
        <v>1.5615345619630183E-2</v>
      </c>
      <c r="BD808" s="508">
        <f>_xll.qlIndexFixing($BE$1,AZ808,TRUE,_xll.ohTrigger(Trigger,Trigger3M))</f>
        <v>1.4843890320483943E-2</v>
      </c>
    </row>
    <row r="809" spans="51:56" ht="11.25" customHeight="1" x14ac:dyDescent="0.25">
      <c r="AY809" s="515" t="s">
        <v>90</v>
      </c>
      <c r="AZ809" s="509">
        <f>_xll.qlInterestRateIndexFixingDate(Currency&amp;"ibor"&amp;Tenor,BA809,Trigger)</f>
        <v>44946</v>
      </c>
      <c r="BA809" s="509">
        <f>_xll.qlCalendarAdvance(Calendar,BA808,AY809,"f",,Trigger)</f>
        <v>44950</v>
      </c>
      <c r="BB809" s="509">
        <f>_xll.qlInterestRateIndexMaturity(Currency&amp;"ibor"&amp;Tenor,BA809,Trigger)</f>
        <v>45040</v>
      </c>
      <c r="BC809" s="508">
        <f>_xll.qlIndexFixing($AC$5,AZ809,TRUE,_xll.ohTrigger(Trigger,Trigger3M))</f>
        <v>1.5658235053114922E-2</v>
      </c>
      <c r="BD809" s="508">
        <f>_xll.qlIndexFixing($BE$1,AZ809,TRUE,_xll.ohTrigger(Trigger,Trigger3M))</f>
        <v>1.4869384442247835E-2</v>
      </c>
    </row>
    <row r="810" spans="51:56" ht="11.25" customHeight="1" x14ac:dyDescent="0.25">
      <c r="AY810" s="515" t="s">
        <v>90</v>
      </c>
      <c r="AZ810" s="509">
        <f>_xll.qlInterestRateIndexFixingDate(Currency&amp;"ibor"&amp;Tenor,BA810,Trigger)</f>
        <v>44953</v>
      </c>
      <c r="BA810" s="509">
        <f>_xll.qlCalendarAdvance(Calendar,BA809,AY810,"f",,Trigger)</f>
        <v>44957</v>
      </c>
      <c r="BB810" s="509">
        <f>_xll.qlInterestRateIndexMaturity(Currency&amp;"ibor"&amp;Tenor,BA810,Trigger)</f>
        <v>45044</v>
      </c>
      <c r="BC810" s="508">
        <f>_xll.qlIndexFixing($AC$5,AZ810,TRUE,_xll.ohTrigger(Trigger,Trigger3M))</f>
        <v>1.5690909612014144E-2</v>
      </c>
      <c r="BD810" s="508">
        <f>_xll.qlIndexFixing($BE$1,AZ810,TRUE,_xll.ohTrigger(Trigger,Trigger3M))</f>
        <v>1.4888462069053469E-2</v>
      </c>
    </row>
    <row r="811" spans="51:56" ht="11.25" customHeight="1" x14ac:dyDescent="0.25">
      <c r="AY811" s="515" t="s">
        <v>90</v>
      </c>
      <c r="AZ811" s="509">
        <f>_xll.qlInterestRateIndexFixingDate(Currency&amp;"ibor"&amp;Tenor,BA811,Trigger)</f>
        <v>44960</v>
      </c>
      <c r="BA811" s="509">
        <f>_xll.qlCalendarAdvance(Calendar,BA810,AY811,"f",,Trigger)</f>
        <v>44964</v>
      </c>
      <c r="BB811" s="509">
        <f>_xll.qlInterestRateIndexMaturity(Currency&amp;"ibor"&amp;Tenor,BA811,Trigger)</f>
        <v>45054</v>
      </c>
      <c r="BC811" s="508">
        <f>_xll.qlIndexFixing($AC$5,AZ811,TRUE,_xll.ohTrigger(Trigger,Trigger3M))</f>
        <v>1.5744015294352209E-2</v>
      </c>
      <c r="BD811" s="508">
        <f>_xll.qlIndexFixing($BE$1,AZ811,TRUE,_xll.ohTrigger(Trigger,Trigger3M))</f>
        <v>1.492000028248075E-2</v>
      </c>
    </row>
    <row r="812" spans="51:56" ht="11.25" customHeight="1" x14ac:dyDescent="0.25">
      <c r="AY812" s="515" t="s">
        <v>90</v>
      </c>
      <c r="AZ812" s="509">
        <f>_xll.qlInterestRateIndexFixingDate(Currency&amp;"ibor"&amp;Tenor,BA812,Trigger)</f>
        <v>44967</v>
      </c>
      <c r="BA812" s="509">
        <f>_xll.qlCalendarAdvance(Calendar,BA811,AY812,"f",,Trigger)</f>
        <v>44971</v>
      </c>
      <c r="BB812" s="509">
        <f>_xll.qlInterestRateIndexMaturity(Currency&amp;"ibor"&amp;Tenor,BA812,Trigger)</f>
        <v>45061</v>
      </c>
      <c r="BC812" s="508">
        <f>_xll.qlIndexFixing($AC$5,AZ812,TRUE,_xll.ohTrigger(Trigger,Trigger3M))</f>
        <v>1.5786906102114528E-2</v>
      </c>
      <c r="BD812" s="508">
        <f>_xll.qlIndexFixing($BE$1,AZ812,TRUE,_xll.ohTrigger(Trigger,Trigger3M))</f>
        <v>1.4945121859604171E-2</v>
      </c>
    </row>
    <row r="813" spans="51:56" ht="11.25" customHeight="1" x14ac:dyDescent="0.25">
      <c r="AY813" s="515" t="s">
        <v>90</v>
      </c>
      <c r="AZ813" s="509">
        <f>_xll.qlInterestRateIndexFixingDate(Currency&amp;"ibor"&amp;Tenor,BA813,Trigger)</f>
        <v>44974</v>
      </c>
      <c r="BA813" s="509">
        <f>_xll.qlCalendarAdvance(Calendar,BA812,AY813,"f",,Trigger)</f>
        <v>44978</v>
      </c>
      <c r="BB813" s="509">
        <f>_xll.qlInterestRateIndexMaturity(Currency&amp;"ibor"&amp;Tenor,BA813,Trigger)</f>
        <v>45068</v>
      </c>
      <c r="BC813" s="508">
        <f>_xll.qlIndexFixing($AC$5,AZ813,TRUE,_xll.ohTrigger(Trigger,Trigger3M))</f>
        <v>1.5767165879174705E-2</v>
      </c>
      <c r="BD813" s="508">
        <f>_xll.qlIndexFixing($BE$1,AZ813,TRUE,_xll.ohTrigger(Trigger,Trigger3M))</f>
        <v>1.4970115822007912E-2</v>
      </c>
    </row>
    <row r="814" spans="51:56" ht="11.25" customHeight="1" x14ac:dyDescent="0.25">
      <c r="AY814" s="515" t="s">
        <v>90</v>
      </c>
      <c r="AZ814" s="509">
        <f>_xll.qlInterestRateIndexFixingDate(Currency&amp;"ibor"&amp;Tenor,BA814,Trigger)</f>
        <v>44981</v>
      </c>
      <c r="BA814" s="509">
        <f>_xll.qlCalendarAdvance(Calendar,BA813,AY814,"f",,Trigger)</f>
        <v>44985</v>
      </c>
      <c r="BB814" s="509">
        <f>_xll.qlInterestRateIndexMaturity(Currency&amp;"ibor"&amp;Tenor,BA814,Trigger)</f>
        <v>45077</v>
      </c>
      <c r="BC814" s="508">
        <f>_xll.qlIndexFixing($AC$5,AZ814,TRUE,_xll.ohTrigger(Trigger,Trigger3M))</f>
        <v>1.5739027881681529E-2</v>
      </c>
      <c r="BD814" s="508">
        <f>_xll.qlIndexFixing($BE$1,AZ814,TRUE,_xll.ohTrigger(Trigger,Trigger3M))</f>
        <v>1.4999082041851462E-2</v>
      </c>
    </row>
    <row r="815" spans="51:56" ht="11.25" customHeight="1" x14ac:dyDescent="0.25">
      <c r="AY815" s="515" t="s">
        <v>90</v>
      </c>
      <c r="AZ815" s="509">
        <f>_xll.qlInterestRateIndexFixingDate(Currency&amp;"ibor"&amp;Tenor,BA815,Trigger)</f>
        <v>44988</v>
      </c>
      <c r="BA815" s="509">
        <f>_xll.qlCalendarAdvance(Calendar,BA814,AY815,"f",,Trigger)</f>
        <v>44992</v>
      </c>
      <c r="BB815" s="509">
        <f>_xll.qlInterestRateIndexMaturity(Currency&amp;"ibor"&amp;Tenor,BA815,Trigger)</f>
        <v>45084</v>
      </c>
      <c r="BC815" s="508">
        <f>_xll.qlIndexFixing($AC$5,AZ815,TRUE,_xll.ohTrigger(Trigger,Trigger3M))</f>
        <v>1.57199790734186E-2</v>
      </c>
      <c r="BD815" s="508">
        <f>_xll.qlIndexFixing($BE$1,AZ815,TRUE,_xll.ohTrigger(Trigger,Trigger3M))</f>
        <v>1.5023738400864222E-2</v>
      </c>
    </row>
    <row r="816" spans="51:56" ht="11.25" customHeight="1" x14ac:dyDescent="0.25">
      <c r="AY816" s="515" t="s">
        <v>90</v>
      </c>
      <c r="AZ816" s="509">
        <f>_xll.qlInterestRateIndexFixingDate(Currency&amp;"ibor"&amp;Tenor,BA816,Trigger)</f>
        <v>44995</v>
      </c>
      <c r="BA816" s="509">
        <f>_xll.qlCalendarAdvance(Calendar,BA815,AY816,"f",,Trigger)</f>
        <v>44999</v>
      </c>
      <c r="BB816" s="509">
        <f>_xll.qlInterestRateIndexMaturity(Currency&amp;"ibor"&amp;Tenor,BA816,Trigger)</f>
        <v>45091</v>
      </c>
      <c r="BC816" s="508">
        <f>_xll.qlIndexFixing($AC$5,AZ816,TRUE,_xll.ohTrigger(Trigger,Trigger3M))</f>
        <v>1.5700637781544426E-2</v>
      </c>
      <c r="BD816" s="508">
        <f>_xll.qlIndexFixing($BE$1,AZ816,TRUE,_xll.ohTrigger(Trigger,Trigger3M))</f>
        <v>1.504820585451693E-2</v>
      </c>
    </row>
    <row r="817" spans="51:56" ht="11.25" customHeight="1" x14ac:dyDescent="0.25">
      <c r="AY817" s="515" t="s">
        <v>90</v>
      </c>
      <c r="AZ817" s="509">
        <f>_xll.qlInterestRateIndexFixingDate(Currency&amp;"ibor"&amp;Tenor,BA817,Trigger)</f>
        <v>45002</v>
      </c>
      <c r="BA817" s="509">
        <f>_xll.qlCalendarAdvance(Calendar,BA816,AY817,"f",,Trigger)</f>
        <v>45006</v>
      </c>
      <c r="BB817" s="509">
        <f>_xll.qlInterestRateIndexMaturity(Currency&amp;"ibor"&amp;Tenor,BA817,Trigger)</f>
        <v>45098</v>
      </c>
      <c r="BC817" s="508">
        <f>_xll.qlIndexFixing($AC$5,AZ817,TRUE,_xll.ohTrigger(Trigger,Trigger3M))</f>
        <v>1.56810040103799E-2</v>
      </c>
      <c r="BD817" s="508">
        <f>_xll.qlIndexFixing($BE$1,AZ817,TRUE,_xll.ohTrigger(Trigger,Trigger3M))</f>
        <v>1.5072464354250253E-2</v>
      </c>
    </row>
    <row r="818" spans="51:56" ht="11.25" customHeight="1" x14ac:dyDescent="0.25">
      <c r="AY818" s="515" t="s">
        <v>90</v>
      </c>
      <c r="AZ818" s="509">
        <f>_xll.qlInterestRateIndexFixingDate(Currency&amp;"ibor"&amp;Tenor,BA818,Trigger)</f>
        <v>45009</v>
      </c>
      <c r="BA818" s="509">
        <f>_xll.qlCalendarAdvance(Calendar,BA817,AY818,"f",,Trigger)</f>
        <v>45013</v>
      </c>
      <c r="BB818" s="509">
        <f>_xll.qlInterestRateIndexMaturity(Currency&amp;"ibor"&amp;Tenor,BA818,Trigger)</f>
        <v>45105</v>
      </c>
      <c r="BC818" s="508">
        <f>_xll.qlIndexFixing($AC$5,AZ818,TRUE,_xll.ohTrigger(Trigger,Trigger3M))</f>
        <v>1.5661077764310211E-2</v>
      </c>
      <c r="BD818" s="508">
        <f>_xll.qlIndexFixing($BE$1,AZ818,TRUE,_xll.ohTrigger(Trigger,Trigger3M))</f>
        <v>1.5096493666376425E-2</v>
      </c>
    </row>
    <row r="819" spans="51:56" ht="11.25" customHeight="1" x14ac:dyDescent="0.25">
      <c r="AY819" s="515" t="s">
        <v>90</v>
      </c>
      <c r="AZ819" s="509">
        <f>_xll.qlInterestRateIndexFixingDate(Currency&amp;"ibor"&amp;Tenor,BA819,Trigger)</f>
        <v>45016</v>
      </c>
      <c r="BA819" s="509">
        <f>_xll.qlCalendarAdvance(Calendar,BA818,AY819,"f",,Trigger)</f>
        <v>45020</v>
      </c>
      <c r="BB819" s="509">
        <f>_xll.qlInterestRateIndexMaturity(Currency&amp;"ibor"&amp;Tenor,BA819,Trigger)</f>
        <v>45111</v>
      </c>
      <c r="BC819" s="508">
        <f>_xll.qlIndexFixing($AC$5,AZ819,TRUE,_xll.ohTrigger(Trigger,Trigger3M))</f>
        <v>1.5641609757659079E-2</v>
      </c>
      <c r="BD819" s="508">
        <f>_xll.qlIndexFixing($BE$1,AZ819,TRUE,_xll.ohTrigger(Trigger,Trigger3M))</f>
        <v>1.5118309141727232E-2</v>
      </c>
    </row>
    <row r="820" spans="51:56" ht="11.25" customHeight="1" x14ac:dyDescent="0.25">
      <c r="AY820" s="515" t="s">
        <v>90</v>
      </c>
      <c r="AZ820" s="509">
        <f>_xll.qlInterestRateIndexFixingDate(Currency&amp;"ibor"&amp;Tenor,BA820,Trigger)</f>
        <v>45021</v>
      </c>
      <c r="BA820" s="509">
        <f>_xll.qlCalendarAdvance(Calendar,BA819,AY820,"f",,Trigger)</f>
        <v>45027</v>
      </c>
      <c r="BB820" s="509">
        <f>_xll.qlInterestRateIndexMaturity(Currency&amp;"ibor"&amp;Tenor,BA820,Trigger)</f>
        <v>45118</v>
      </c>
      <c r="BC820" s="508">
        <f>_xll.qlIndexFixing($AC$5,AZ820,TRUE,_xll.ohTrigger(Trigger,Trigger3M))</f>
        <v>1.5620444993269656E-2</v>
      </c>
      <c r="BD820" s="508">
        <f>_xll.qlIndexFixing($BE$1,AZ820,TRUE,_xll.ohTrigger(Trigger,Trigger3M))</f>
        <v>1.5141842263787512E-2</v>
      </c>
    </row>
    <row r="821" spans="51:56" ht="11.25" customHeight="1" x14ac:dyDescent="0.25">
      <c r="AY821" s="515" t="s">
        <v>90</v>
      </c>
      <c r="AZ821" s="509">
        <f>_xll.qlInterestRateIndexFixingDate(Currency&amp;"ibor"&amp;Tenor,BA821,Trigger)</f>
        <v>45030</v>
      </c>
      <c r="BA821" s="509">
        <f>_xll.qlCalendarAdvance(Calendar,BA820,AY821,"f",,Trigger)</f>
        <v>45034</v>
      </c>
      <c r="BB821" s="509">
        <f>_xll.qlInterestRateIndexMaturity(Currency&amp;"ibor"&amp;Tenor,BA821,Trigger)</f>
        <v>45125</v>
      </c>
      <c r="BC821" s="508">
        <f>_xll.qlIndexFixing($AC$5,AZ821,TRUE,_xll.ohTrigger(Trigger,Trigger3M))</f>
        <v>1.5598984570994368E-2</v>
      </c>
      <c r="BD821" s="508">
        <f>_xll.qlIndexFixing($BE$1,AZ821,TRUE,_xll.ohTrigger(Trigger,Trigger3M))</f>
        <v>1.5165085580638511E-2</v>
      </c>
    </row>
    <row r="822" spans="51:56" ht="11.25" customHeight="1" x14ac:dyDescent="0.25">
      <c r="AY822" s="515" t="s">
        <v>90</v>
      </c>
      <c r="AZ822" s="509">
        <f>_xll.qlInterestRateIndexFixingDate(Currency&amp;"ibor"&amp;Tenor,BA822,Trigger)</f>
        <v>45037</v>
      </c>
      <c r="BA822" s="509">
        <f>_xll.qlCalendarAdvance(Calendar,BA821,AY822,"f",,Trigger)</f>
        <v>45041</v>
      </c>
      <c r="BB822" s="509">
        <f>_xll.qlInterestRateIndexMaturity(Currency&amp;"ibor"&amp;Tenor,BA822,Trigger)</f>
        <v>45132</v>
      </c>
      <c r="BC822" s="508">
        <f>_xll.qlIndexFixing($AC$5,AZ822,TRUE,_xll.ohTrigger(Trigger,Trigger3M))</f>
        <v>1.5577228495625865E-2</v>
      </c>
      <c r="BD822" s="508">
        <f>_xll.qlIndexFixing($BE$1,AZ822,TRUE,_xll.ohTrigger(Trigger,Trigger3M))</f>
        <v>1.5188017916111718E-2</v>
      </c>
    </row>
    <row r="823" spans="51:56" ht="11.25" customHeight="1" x14ac:dyDescent="0.25">
      <c r="AY823" s="515" t="s">
        <v>90</v>
      </c>
      <c r="AZ823" s="509">
        <f>_xll.qlInterestRateIndexFixingDate(Currency&amp;"ibor"&amp;Tenor,BA823,Trigger)</f>
        <v>45043</v>
      </c>
      <c r="BA823" s="509">
        <f>_xll.qlCalendarAdvance(Calendar,BA822,AY823,"f",,Trigger)</f>
        <v>45048</v>
      </c>
      <c r="BB823" s="509">
        <f>_xll.qlInterestRateIndexMaturity(Currency&amp;"ibor"&amp;Tenor,BA823,Trigger)</f>
        <v>45140</v>
      </c>
      <c r="BC823" s="508">
        <f>_xll.qlIndexFixing($AC$5,AZ823,TRUE,_xll.ohTrigger(Trigger,Trigger3M))</f>
        <v>1.5557059568465674E-2</v>
      </c>
      <c r="BD823" s="508">
        <f>_xll.qlIndexFixing($BE$1,AZ823,TRUE,_xll.ohTrigger(Trigger,Trigger3M))</f>
        <v>1.5212481275623127E-2</v>
      </c>
    </row>
    <row r="824" spans="51:56" ht="11.25" customHeight="1" x14ac:dyDescent="0.25">
      <c r="AY824" s="515" t="s">
        <v>90</v>
      </c>
      <c r="AZ824" s="509">
        <f>_xll.qlInterestRateIndexFixingDate(Currency&amp;"ibor"&amp;Tenor,BA824,Trigger)</f>
        <v>45051</v>
      </c>
      <c r="BA824" s="509">
        <f>_xll.qlCalendarAdvance(Calendar,BA823,AY824,"f",,Trigger)</f>
        <v>45055</v>
      </c>
      <c r="BB824" s="509">
        <f>_xll.qlInterestRateIndexMaturity(Currency&amp;"ibor"&amp;Tenor,BA824,Trigger)</f>
        <v>45147</v>
      </c>
      <c r="BC824" s="508">
        <f>_xll.qlIndexFixing($AC$5,AZ824,TRUE,_xll.ohTrigger(Trigger,Trigger3M))</f>
        <v>1.5535378568728395E-2</v>
      </c>
      <c r="BD824" s="508">
        <f>_xll.qlIndexFixing($BE$1,AZ824,TRUE,_xll.ohTrigger(Trigger,Trigger3M))</f>
        <v>1.5234700188306765E-2</v>
      </c>
    </row>
    <row r="825" spans="51:56" ht="11.25" customHeight="1" x14ac:dyDescent="0.25">
      <c r="AY825" s="515" t="s">
        <v>90</v>
      </c>
      <c r="AZ825" s="509">
        <f>_xll.qlInterestRateIndexFixingDate(Currency&amp;"ibor"&amp;Tenor,BA825,Trigger)</f>
        <v>45058</v>
      </c>
      <c r="BA825" s="509">
        <f>_xll.qlCalendarAdvance(Calendar,BA824,AY825,"f",,Trigger)</f>
        <v>45062</v>
      </c>
      <c r="BB825" s="509">
        <f>_xll.qlInterestRateIndexMaturity(Currency&amp;"ibor"&amp;Tenor,BA825,Trigger)</f>
        <v>45154</v>
      </c>
      <c r="BC825" s="508">
        <f>_xll.qlIndexFixing($AC$5,AZ825,TRUE,_xll.ohTrigger(Trigger,Trigger3M))</f>
        <v>1.5522140202230587E-2</v>
      </c>
      <c r="BD825" s="508">
        <f>_xll.qlIndexFixing($BE$1,AZ825,TRUE,_xll.ohTrigger(Trigger,Trigger3M))</f>
        <v>1.5256543103956894E-2</v>
      </c>
    </row>
    <row r="826" spans="51:56" ht="11.25" customHeight="1" x14ac:dyDescent="0.25">
      <c r="AY826" s="515" t="s">
        <v>90</v>
      </c>
      <c r="AZ826" s="509">
        <f>_xll.qlInterestRateIndexFixingDate(Currency&amp;"ibor"&amp;Tenor,BA826,Trigger)</f>
        <v>45065</v>
      </c>
      <c r="BA826" s="509">
        <f>_xll.qlCalendarAdvance(Calendar,BA825,AY826,"f",,Trigger)</f>
        <v>45069</v>
      </c>
      <c r="BB826" s="509">
        <f>_xll.qlInterestRateIndexMaturity(Currency&amp;"ibor"&amp;Tenor,BA826,Trigger)</f>
        <v>45161</v>
      </c>
      <c r="BC826" s="508">
        <f>_xll.qlIndexFixing($AC$5,AZ826,TRUE,_xll.ohTrigger(Trigger,Trigger3M))</f>
        <v>1.5561187180031258E-2</v>
      </c>
      <c r="BD826" s="508">
        <f>_xll.qlIndexFixing($BE$1,AZ826,TRUE,_xll.ohTrigger(Trigger,Trigger3M))</f>
        <v>1.527799308940821E-2</v>
      </c>
    </row>
    <row r="827" spans="51:56" ht="11.25" customHeight="1" x14ac:dyDescent="0.25">
      <c r="AY827" s="515" t="s">
        <v>90</v>
      </c>
      <c r="AZ827" s="509">
        <f>_xll.qlInterestRateIndexFixingDate(Currency&amp;"ibor"&amp;Tenor,BA827,Trigger)</f>
        <v>45072</v>
      </c>
      <c r="BA827" s="509">
        <f>_xll.qlCalendarAdvance(Calendar,BA826,AY827,"f",,Trigger)</f>
        <v>45076</v>
      </c>
      <c r="BB827" s="509">
        <f>_xll.qlInterestRateIndexMaturity(Currency&amp;"ibor"&amp;Tenor,BA827,Trigger)</f>
        <v>45168</v>
      </c>
      <c r="BC827" s="508">
        <f>_xll.qlIndexFixing($AC$5,AZ827,TRUE,_xll.ohTrigger(Trigger,Trigger3M))</f>
        <v>1.5600234545929308E-2</v>
      </c>
      <c r="BD827" s="508">
        <f>_xll.qlIndexFixing($BE$1,AZ827,TRUE,_xll.ohTrigger(Trigger,Trigger3M))</f>
        <v>1.5299045623465122E-2</v>
      </c>
    </row>
    <row r="828" spans="51:56" ht="11.25" customHeight="1" x14ac:dyDescent="0.25">
      <c r="AY828" s="515" t="s">
        <v>90</v>
      </c>
      <c r="AZ828" s="509">
        <f>_xll.qlInterestRateIndexFixingDate(Currency&amp;"ibor"&amp;Tenor,BA828,Trigger)</f>
        <v>45079</v>
      </c>
      <c r="BA828" s="509">
        <f>_xll.qlCalendarAdvance(Calendar,BA827,AY828,"f",,Trigger)</f>
        <v>45083</v>
      </c>
      <c r="BB828" s="509">
        <f>_xll.qlInterestRateIndexMaturity(Currency&amp;"ibor"&amp;Tenor,BA828,Trigger)</f>
        <v>45175</v>
      </c>
      <c r="BC828" s="508">
        <f>_xll.qlIndexFixing($AC$5,AZ828,TRUE,_xll.ohTrigger(Trigger,Trigger3M))</f>
        <v>1.5639282299929082E-2</v>
      </c>
      <c r="BD828" s="508">
        <f>_xll.qlIndexFixing($BE$1,AZ828,TRUE,_xll.ohTrigger(Trigger,Trigger3M))</f>
        <v>1.5319698204235893E-2</v>
      </c>
    </row>
    <row r="829" spans="51:56" ht="11.25" customHeight="1" x14ac:dyDescent="0.25">
      <c r="AY829" s="515" t="s">
        <v>90</v>
      </c>
      <c r="AZ829" s="509">
        <f>_xll.qlInterestRateIndexFixingDate(Currency&amp;"ibor"&amp;Tenor,BA829,Trigger)</f>
        <v>45086</v>
      </c>
      <c r="BA829" s="509">
        <f>_xll.qlCalendarAdvance(Calendar,BA828,AY829,"f",,Trigger)</f>
        <v>45090</v>
      </c>
      <c r="BB829" s="509">
        <f>_xll.qlInterestRateIndexMaturity(Currency&amp;"ibor"&amp;Tenor,BA829,Trigger)</f>
        <v>45182</v>
      </c>
      <c r="BC829" s="508">
        <f>_xll.qlIndexFixing($AC$5,AZ829,TRUE,_xll.ohTrigger(Trigger,Trigger3M))</f>
        <v>1.5678330442033189E-2</v>
      </c>
      <c r="BD829" s="508">
        <f>_xll.qlIndexFixing($BE$1,AZ829,TRUE,_xll.ohTrigger(Trigger,Trigger3M))</f>
        <v>1.5339948329893948E-2</v>
      </c>
    </row>
    <row r="830" spans="51:56" ht="11.25" customHeight="1" x14ac:dyDescent="0.25">
      <c r="AY830" s="515" t="s">
        <v>90</v>
      </c>
      <c r="AZ830" s="509">
        <f>_xll.qlInterestRateIndexFixingDate(Currency&amp;"ibor"&amp;Tenor,BA830,Trigger)</f>
        <v>45093</v>
      </c>
      <c r="BA830" s="509">
        <f>_xll.qlCalendarAdvance(Calendar,BA829,AY830,"f",,Trigger)</f>
        <v>45097</v>
      </c>
      <c r="BB830" s="509">
        <f>_xll.qlInterestRateIndexMaturity(Currency&amp;"ibor"&amp;Tenor,BA830,Trigger)</f>
        <v>45189</v>
      </c>
      <c r="BC830" s="508">
        <f>_xll.qlIndexFixing($AC$5,AZ830,TRUE,_xll.ohTrigger(Trigger,Trigger3M))</f>
        <v>1.571737897224771E-2</v>
      </c>
      <c r="BD830" s="508">
        <f>_xll.qlIndexFixing($BE$1,AZ830,TRUE,_xll.ohTrigger(Trigger,Trigger3M))</f>
        <v>1.5359793498686573E-2</v>
      </c>
    </row>
    <row r="831" spans="51:56" ht="11.25" customHeight="1" x14ac:dyDescent="0.25">
      <c r="AY831" s="515" t="s">
        <v>90</v>
      </c>
      <c r="AZ831" s="509">
        <f>_xll.qlInterestRateIndexFixingDate(Currency&amp;"ibor"&amp;Tenor,BA831,Trigger)</f>
        <v>45100</v>
      </c>
      <c r="BA831" s="509">
        <f>_xll.qlCalendarAdvance(Calendar,BA830,AY831,"f",,Trigger)</f>
        <v>45104</v>
      </c>
      <c r="BB831" s="509">
        <f>_xll.qlInterestRateIndexMaturity(Currency&amp;"ibor"&amp;Tenor,BA831,Trigger)</f>
        <v>45196</v>
      </c>
      <c r="BC831" s="508">
        <f>_xll.qlIndexFixing($AC$5,AZ831,TRUE,_xll.ohTrigger(Trigger,Trigger3M))</f>
        <v>1.5756427890574382E-2</v>
      </c>
      <c r="BD831" s="508">
        <f>_xll.qlIndexFixing($BE$1,AZ831,TRUE,_xll.ohTrigger(Trigger,Trigger3M))</f>
        <v>1.5379231208934901E-2</v>
      </c>
    </row>
    <row r="832" spans="51:56" ht="11.25" customHeight="1" x14ac:dyDescent="0.25">
      <c r="AY832" s="515" t="s">
        <v>90</v>
      </c>
      <c r="AZ832" s="509">
        <f>_xll.qlInterestRateIndexFixingDate(Currency&amp;"ibor"&amp;Tenor,BA832,Trigger)</f>
        <v>45107</v>
      </c>
      <c r="BA832" s="509">
        <f>_xll.qlCalendarAdvance(Calendar,BA831,AY832,"f",,Trigger)</f>
        <v>45111</v>
      </c>
      <c r="BB832" s="509">
        <f>_xll.qlInterestRateIndexMaturity(Currency&amp;"ibor"&amp;Tenor,BA832,Trigger)</f>
        <v>45203</v>
      </c>
      <c r="BC832" s="508">
        <f>_xll.qlIndexFixing($AC$5,AZ832,TRUE,_xll.ohTrigger(Trigger,Trigger3M))</f>
        <v>1.5795477197017547E-2</v>
      </c>
      <c r="BD832" s="508">
        <f>_xll.qlIndexFixing($BE$1,AZ832,TRUE,_xll.ohTrigger(Trigger,Trigger3M))</f>
        <v>1.5398258959038265E-2</v>
      </c>
    </row>
    <row r="833" spans="51:56" ht="11.25" customHeight="1" x14ac:dyDescent="0.25">
      <c r="AY833" s="515" t="s">
        <v>90</v>
      </c>
      <c r="AZ833" s="509">
        <f>_xll.qlInterestRateIndexFixingDate(Currency&amp;"ibor"&amp;Tenor,BA833,Trigger)</f>
        <v>45114</v>
      </c>
      <c r="BA833" s="509">
        <f>_xll.qlCalendarAdvance(Calendar,BA832,AY833,"f",,Trigger)</f>
        <v>45118</v>
      </c>
      <c r="BB833" s="509">
        <f>_xll.qlInterestRateIndexMaturity(Currency&amp;"ibor"&amp;Tenor,BA833,Trigger)</f>
        <v>45210</v>
      </c>
      <c r="BC833" s="508">
        <f>_xll.qlIndexFixing($AC$5,AZ833,TRUE,_xll.ohTrigger(Trigger,Trigger3M))</f>
        <v>1.5834526891581553E-2</v>
      </c>
      <c r="BD833" s="508">
        <f>_xll.qlIndexFixing($BE$1,AZ833,TRUE,_xll.ohTrigger(Trigger,Trigger3M))</f>
        <v>1.5416874247473334E-2</v>
      </c>
    </row>
    <row r="834" spans="51:56" ht="11.25" customHeight="1" x14ac:dyDescent="0.25">
      <c r="AY834" s="515" t="s">
        <v>90</v>
      </c>
      <c r="AZ834" s="509">
        <f>_xll.qlInterestRateIndexFixingDate(Currency&amp;"ibor"&amp;Tenor,BA834,Trigger)</f>
        <v>45121</v>
      </c>
      <c r="BA834" s="509">
        <f>_xll.qlCalendarAdvance(Calendar,BA833,AY834,"f",,Trigger)</f>
        <v>45125</v>
      </c>
      <c r="BB834" s="509">
        <f>_xll.qlInterestRateIndexMaturity(Currency&amp;"ibor"&amp;Tenor,BA834,Trigger)</f>
        <v>45217</v>
      </c>
      <c r="BC834" s="508">
        <f>_xll.qlIndexFixing($AC$5,AZ834,TRUE,_xll.ohTrigger(Trigger,Trigger3M))</f>
        <v>1.5873576974270744E-2</v>
      </c>
      <c r="BD834" s="508">
        <f>_xll.qlIndexFixing($BE$1,AZ834,TRUE,_xll.ohTrigger(Trigger,Trigger3M))</f>
        <v>1.5435074572801915E-2</v>
      </c>
    </row>
    <row r="835" spans="51:56" ht="11.25" customHeight="1" x14ac:dyDescent="0.25">
      <c r="AY835" s="515" t="s">
        <v>90</v>
      </c>
      <c r="AZ835" s="509">
        <f>_xll.qlInterestRateIndexFixingDate(Currency&amp;"ibor"&amp;Tenor,BA835,Trigger)</f>
        <v>45128</v>
      </c>
      <c r="BA835" s="509">
        <f>_xll.qlCalendarAdvance(Calendar,BA834,AY835,"f",,Trigger)</f>
        <v>45132</v>
      </c>
      <c r="BB835" s="509">
        <f>_xll.qlInterestRateIndexMaturity(Currency&amp;"ibor"&amp;Tenor,BA835,Trigger)</f>
        <v>45224</v>
      </c>
      <c r="BC835" s="508">
        <f>_xll.qlIndexFixing($AC$5,AZ835,TRUE,_xll.ohTrigger(Trigger,Trigger3M))</f>
        <v>1.5912627445086858E-2</v>
      </c>
      <c r="BD835" s="508">
        <f>_xll.qlIndexFixing($BE$1,AZ835,TRUE,_xll.ohTrigger(Trigger,Trigger3M))</f>
        <v>1.5452857433665762E-2</v>
      </c>
    </row>
    <row r="836" spans="51:56" ht="11.25" customHeight="1" x14ac:dyDescent="0.25">
      <c r="AY836" s="515" t="s">
        <v>90</v>
      </c>
      <c r="AZ836" s="509">
        <f>_xll.qlInterestRateIndexFixingDate(Currency&amp;"ibor"&amp;Tenor,BA836,Trigger)</f>
        <v>45135</v>
      </c>
      <c r="BA836" s="509">
        <f>_xll.qlCalendarAdvance(Calendar,BA835,AY836,"f",,Trigger)</f>
        <v>45139</v>
      </c>
      <c r="BB836" s="509">
        <f>_xll.qlInterestRateIndexMaturity(Currency&amp;"ibor"&amp;Tenor,BA836,Trigger)</f>
        <v>45231</v>
      </c>
      <c r="BC836" s="508">
        <f>_xll.qlIndexFixing($AC$5,AZ836,TRUE,_xll.ohTrigger(Trigger,Trigger3M))</f>
        <v>1.5951678304036845E-2</v>
      </c>
      <c r="BD836" s="508">
        <f>_xll.qlIndexFixing($BE$1,AZ836,TRUE,_xll.ohTrigger(Trigger,Trigger3M))</f>
        <v>1.5470220328798722E-2</v>
      </c>
    </row>
    <row r="837" spans="51:56" ht="11.25" customHeight="1" x14ac:dyDescent="0.25">
      <c r="AY837" s="515" t="s">
        <v>90</v>
      </c>
      <c r="AZ837" s="509">
        <f>_xll.qlInterestRateIndexFixingDate(Currency&amp;"ibor"&amp;Tenor,BA837,Trigger)</f>
        <v>45142</v>
      </c>
      <c r="BA837" s="509">
        <f>_xll.qlCalendarAdvance(Calendar,BA836,AY837,"f",,Trigger)</f>
        <v>45146</v>
      </c>
      <c r="BB837" s="509">
        <f>_xll.qlInterestRateIndexMaturity(Currency&amp;"ibor"&amp;Tenor,BA837,Trigger)</f>
        <v>45238</v>
      </c>
      <c r="BC837" s="508">
        <f>_xll.qlIndexFixing($AC$5,AZ837,TRUE,_xll.ohTrigger(Trigger,Trigger3M))</f>
        <v>1.5990729551122438E-2</v>
      </c>
      <c r="BD837" s="508">
        <f>_xll.qlIndexFixing($BE$1,AZ837,TRUE,_xll.ohTrigger(Trigger,Trigger3M))</f>
        <v>1.5487160757022399E-2</v>
      </c>
    </row>
    <row r="838" spans="51:56" ht="11.25" customHeight="1" x14ac:dyDescent="0.25">
      <c r="AY838" s="515" t="s">
        <v>90</v>
      </c>
      <c r="AZ838" s="509">
        <f>_xll.qlInterestRateIndexFixingDate(Currency&amp;"ibor"&amp;Tenor,BA838,Trigger)</f>
        <v>45149</v>
      </c>
      <c r="BA838" s="509">
        <f>_xll.qlCalendarAdvance(Calendar,BA837,AY838,"f",,Trigger)</f>
        <v>45153</v>
      </c>
      <c r="BB838" s="509">
        <f>_xll.qlInterestRateIndexMaturity(Currency&amp;"ibor"&amp;Tenor,BA838,Trigger)</f>
        <v>45245</v>
      </c>
      <c r="BC838" s="508">
        <f>_xll.qlIndexFixing($AC$5,AZ838,TRUE,_xll.ohTrigger(Trigger,Trigger3M))</f>
        <v>1.6029781186347122E-2</v>
      </c>
      <c r="BD838" s="508">
        <f>_xll.qlIndexFixing($BE$1,AZ838,TRUE,_xll.ohTrigger(Trigger,Trigger3M))</f>
        <v>1.5503676217251371E-2</v>
      </c>
    </row>
    <row r="839" spans="51:56" ht="11.25" customHeight="1" x14ac:dyDescent="0.25">
      <c r="AY839" s="515" t="s">
        <v>90</v>
      </c>
      <c r="AZ839" s="509">
        <f>_xll.qlInterestRateIndexFixingDate(Currency&amp;"ibor"&amp;Tenor,BA839,Trigger)</f>
        <v>45156</v>
      </c>
      <c r="BA839" s="509">
        <f>_xll.qlCalendarAdvance(Calendar,BA838,AY839,"f",,Trigger)</f>
        <v>45160</v>
      </c>
      <c r="BB839" s="509">
        <f>_xll.qlInterestRateIndexMaturity(Currency&amp;"ibor"&amp;Tenor,BA839,Trigger)</f>
        <v>45252</v>
      </c>
      <c r="BC839" s="508">
        <f>_xll.qlIndexFixing($AC$5,AZ839,TRUE,_xll.ohTrigger(Trigger,Trigger3M))</f>
        <v>1.6068833209716103E-2</v>
      </c>
      <c r="BD839" s="508">
        <f>_xll.qlIndexFixing($BE$1,AZ839,TRUE,_xll.ohTrigger(Trigger,Trigger3M))</f>
        <v>1.5519764208495783E-2</v>
      </c>
    </row>
    <row r="840" spans="51:56" ht="11.25" customHeight="1" x14ac:dyDescent="0.25">
      <c r="AY840" s="515" t="s">
        <v>90</v>
      </c>
      <c r="AZ840" s="509">
        <f>_xll.qlInterestRateIndexFixingDate(Currency&amp;"ibor"&amp;Tenor,BA840,Trigger)</f>
        <v>45163</v>
      </c>
      <c r="BA840" s="509">
        <f>_xll.qlCalendarAdvance(Calendar,BA839,AY840,"f",,Trigger)</f>
        <v>45167</v>
      </c>
      <c r="BB840" s="509">
        <f>_xll.qlInterestRateIndexMaturity(Currency&amp;"ibor"&amp;Tenor,BA840,Trigger)</f>
        <v>45259</v>
      </c>
      <c r="BC840" s="508">
        <f>_xll.qlIndexFixing($AC$5,AZ840,TRUE,_xll.ohTrigger(Trigger,Trigger3M))</f>
        <v>1.6107885621232859E-2</v>
      </c>
      <c r="BD840" s="508">
        <f>_xll.qlIndexFixing($BE$1,AZ840,TRUE,_xll.ohTrigger(Trigger,Trigger3M))</f>
        <v>1.5535422229863972E-2</v>
      </c>
    </row>
    <row r="841" spans="51:56" ht="11.25" customHeight="1" x14ac:dyDescent="0.25">
      <c r="AY841" s="515" t="s">
        <v>90</v>
      </c>
      <c r="AZ841" s="509">
        <f>_xll.qlInterestRateIndexFixingDate(Currency&amp;"ibor"&amp;Tenor,BA841,Trigger)</f>
        <v>45170</v>
      </c>
      <c r="BA841" s="509">
        <f>_xll.qlCalendarAdvance(Calendar,BA840,AY841,"f",,Trigger)</f>
        <v>45174</v>
      </c>
      <c r="BB841" s="509">
        <f>_xll.qlInterestRateIndexMaturity(Currency&amp;"ibor"&amp;Tenor,BA841,Trigger)</f>
        <v>45265</v>
      </c>
      <c r="BC841" s="508">
        <f>_xll.qlIndexFixing($AC$5,AZ841,TRUE,_xll.ohTrigger(Trigger,Trigger3M))</f>
        <v>1.6143787433499372E-2</v>
      </c>
      <c r="BD841" s="508">
        <f>_xll.qlIndexFixing($BE$1,AZ841,TRUE,_xll.ohTrigger(Trigger,Trigger3M))</f>
        <v>1.5549306932129409E-2</v>
      </c>
    </row>
    <row r="842" spans="51:56" ht="11.25" customHeight="1" x14ac:dyDescent="0.25">
      <c r="AY842" s="515" t="s">
        <v>90</v>
      </c>
      <c r="AZ842" s="509">
        <f>_xll.qlInterestRateIndexFixingDate(Currency&amp;"ibor"&amp;Tenor,BA842,Trigger)</f>
        <v>45177</v>
      </c>
      <c r="BA842" s="509">
        <f>_xll.qlCalendarAdvance(Calendar,BA841,AY842,"f",,Trigger)</f>
        <v>45181</v>
      </c>
      <c r="BB842" s="509">
        <f>_xll.qlInterestRateIndexMaturity(Currency&amp;"ibor"&amp;Tenor,BA842,Trigger)</f>
        <v>45272</v>
      </c>
      <c r="BC842" s="508">
        <f>_xll.qlIndexFixing($AC$5,AZ842,TRUE,_xll.ohTrigger(Trigger,Trigger3M))</f>
        <v>1.6182838843796496E-2</v>
      </c>
      <c r="BD842" s="508">
        <f>_xll.qlIndexFixing($BE$1,AZ842,TRUE,_xll.ohTrigger(Trigger,Trigger3M))</f>
        <v>1.5564128413156518E-2</v>
      </c>
    </row>
    <row r="843" spans="51:56" ht="11.25" customHeight="1" x14ac:dyDescent="0.25">
      <c r="AY843" s="515" t="s">
        <v>90</v>
      </c>
      <c r="AZ843" s="509">
        <f>_xll.qlInterestRateIndexFixingDate(Currency&amp;"ibor"&amp;Tenor,BA843,Trigger)</f>
        <v>45184</v>
      </c>
      <c r="BA843" s="509">
        <f>_xll.qlCalendarAdvance(Calendar,BA842,AY843,"f",,Trigger)</f>
        <v>45188</v>
      </c>
      <c r="BB843" s="509">
        <f>_xll.qlInterestRateIndexMaturity(Currency&amp;"ibor"&amp;Tenor,BA843,Trigger)</f>
        <v>45279</v>
      </c>
      <c r="BC843" s="508">
        <f>_xll.qlIndexFixing($AC$5,AZ843,TRUE,_xll.ohTrigger(Trigger,Trigger3M))</f>
        <v>1.6221890638015962E-2</v>
      </c>
      <c r="BD843" s="508">
        <f>_xll.qlIndexFixing($BE$1,AZ843,TRUE,_xll.ohTrigger(Trigger,Trigger3M))</f>
        <v>1.5578512619131415E-2</v>
      </c>
    </row>
    <row r="844" spans="51:56" ht="11.25" customHeight="1" x14ac:dyDescent="0.25">
      <c r="AY844" s="515" t="s">
        <v>90</v>
      </c>
      <c r="AZ844" s="509">
        <f>_xll.qlInterestRateIndexFixingDate(Currency&amp;"ibor"&amp;Tenor,BA844,Trigger)</f>
        <v>45191</v>
      </c>
      <c r="BA844" s="509">
        <f>_xll.qlCalendarAdvance(Calendar,BA843,AY844,"f",,Trigger)</f>
        <v>45195</v>
      </c>
      <c r="BB844" s="509">
        <f>_xll.qlInterestRateIndexMaturity(Currency&amp;"ibor"&amp;Tenor,BA844,Trigger)</f>
        <v>45287</v>
      </c>
      <c r="BC844" s="508">
        <f>_xll.qlIndexFixing($AC$5,AZ844,TRUE,_xll.ohTrigger(Trigger,Trigger3M))</f>
        <v>1.6264099148853222E-2</v>
      </c>
      <c r="BD844" s="508">
        <f>_xll.qlIndexFixing($BE$1,AZ844,TRUE,_xll.ohTrigger(Trigger,Trigger3M))</f>
        <v>1.5593704602325209E-2</v>
      </c>
    </row>
    <row r="845" spans="51:56" ht="11.25" customHeight="1" x14ac:dyDescent="0.25">
      <c r="AY845" s="515" t="s">
        <v>90</v>
      </c>
      <c r="AZ845" s="509">
        <f>_xll.qlInterestRateIndexFixingDate(Currency&amp;"ibor"&amp;Tenor,BA845,Trigger)</f>
        <v>45198</v>
      </c>
      <c r="BA845" s="509">
        <f>_xll.qlCalendarAdvance(Calendar,BA844,AY845,"f",,Trigger)</f>
        <v>45202</v>
      </c>
      <c r="BB845" s="509">
        <f>_xll.qlInterestRateIndexMaturity(Currency&amp;"ibor"&amp;Tenor,BA845,Trigger)</f>
        <v>45294</v>
      </c>
      <c r="BC845" s="508">
        <f>_xll.qlIndexFixing($AC$5,AZ845,TRUE,_xll.ohTrigger(Trigger,Trigger3M))</f>
        <v>1.6303153501165329E-2</v>
      </c>
      <c r="BD845" s="508">
        <f>_xll.qlIndexFixing($BE$1,AZ845,TRUE,_xll.ohTrigger(Trigger,Trigger3M))</f>
        <v>1.5607175264560444E-2</v>
      </c>
    </row>
    <row r="846" spans="51:56" ht="11.25" customHeight="1" x14ac:dyDescent="0.25">
      <c r="AY846" s="515" t="s">
        <v>90</v>
      </c>
      <c r="AZ846" s="509">
        <f>_xll.qlInterestRateIndexFixingDate(Currency&amp;"ibor"&amp;Tenor,BA846,Trigger)</f>
        <v>45205</v>
      </c>
      <c r="BA846" s="509">
        <f>_xll.qlCalendarAdvance(Calendar,BA845,AY846,"f",,Trigger)</f>
        <v>45209</v>
      </c>
      <c r="BB846" s="509">
        <f>_xll.qlInterestRateIndexMaturity(Currency&amp;"ibor"&amp;Tenor,BA846,Trigger)</f>
        <v>45301</v>
      </c>
      <c r="BC846" s="508">
        <f>_xll.qlIndexFixing($AC$5,AZ846,TRUE,_xll.ohTrigger(Trigger,Trigger3M))</f>
        <v>1.6342208241649541E-2</v>
      </c>
      <c r="BD846" s="508">
        <f>_xll.qlIndexFixing($BE$1,AZ846,TRUE,_xll.ohTrigger(Trigger,Trigger3M))</f>
        <v>1.5620200953783331E-2</v>
      </c>
    </row>
    <row r="847" spans="51:56" ht="11.25" customHeight="1" x14ac:dyDescent="0.25">
      <c r="AY847" s="515" t="s">
        <v>90</v>
      </c>
      <c r="AZ847" s="509">
        <f>_xll.qlInterestRateIndexFixingDate(Currency&amp;"ibor"&amp;Tenor,BA847,Trigger)</f>
        <v>45212</v>
      </c>
      <c r="BA847" s="509">
        <f>_xll.qlCalendarAdvance(Calendar,BA846,AY847,"f",,Trigger)</f>
        <v>45216</v>
      </c>
      <c r="BB847" s="509">
        <f>_xll.qlInterestRateIndexMaturity(Currency&amp;"ibor"&amp;Tenor,BA847,Trigger)</f>
        <v>45308</v>
      </c>
      <c r="BC847" s="508">
        <f>_xll.qlIndexFixing($AC$5,AZ847,TRUE,_xll.ohTrigger(Trigger,Trigger3M))</f>
        <v>1.6381263370306723E-2</v>
      </c>
      <c r="BD847" s="508">
        <f>_xll.qlIndexFixing($BE$1,AZ847,TRUE,_xll.ohTrigger(Trigger,Trigger3M))</f>
        <v>1.5632779169865937E-2</v>
      </c>
    </row>
    <row r="848" spans="51:56" ht="11.25" customHeight="1" x14ac:dyDescent="0.25">
      <c r="AY848" s="515" t="s">
        <v>90</v>
      </c>
      <c r="AZ848" s="509">
        <f>_xll.qlInterestRateIndexFixingDate(Currency&amp;"ibor"&amp;Tenor,BA848,Trigger)</f>
        <v>45219</v>
      </c>
      <c r="BA848" s="509">
        <f>_xll.qlCalendarAdvance(Calendar,BA847,AY848,"f",,Trigger)</f>
        <v>45223</v>
      </c>
      <c r="BB848" s="509">
        <f>_xll.qlInterestRateIndexMaturity(Currency&amp;"ibor"&amp;Tenor,BA848,Trigger)</f>
        <v>45315</v>
      </c>
      <c r="BC848" s="508">
        <f>_xll.qlIndexFixing($AC$5,AZ848,TRUE,_xll.ohTrigger(Trigger,Trigger3M))</f>
        <v>1.6420318887143827E-2</v>
      </c>
      <c r="BD848" s="508">
        <f>_xll.qlIndexFixing($BE$1,AZ848,TRUE,_xll.ohTrigger(Trigger,Trigger3M))</f>
        <v>1.5644907412800235E-2</v>
      </c>
    </row>
    <row r="849" spans="51:56" ht="11.25" customHeight="1" x14ac:dyDescent="0.25">
      <c r="AY849" s="515" t="s">
        <v>90</v>
      </c>
      <c r="AZ849" s="509">
        <f>_xll.qlInterestRateIndexFixingDate(Currency&amp;"ibor"&amp;Tenor,BA849,Trigger)</f>
        <v>45226</v>
      </c>
      <c r="BA849" s="509">
        <f>_xll.qlCalendarAdvance(Calendar,BA848,AY849,"f",,Trigger)</f>
        <v>45230</v>
      </c>
      <c r="BB849" s="509">
        <f>_xll.qlInterestRateIndexMaturity(Currency&amp;"ibor"&amp;Tenor,BA849,Trigger)</f>
        <v>45322</v>
      </c>
      <c r="BC849" s="508">
        <f>_xll.qlIndexFixing($AC$5,AZ849,TRUE,_xll.ohTrigger(Trigger,Trigger3M))</f>
        <v>1.6459374792163462E-2</v>
      </c>
      <c r="BD849" s="508">
        <f>_xll.qlIndexFixing($BE$1,AZ849,TRUE,_xll.ohTrigger(Trigger,Trigger3M))</f>
        <v>1.5656583182704187E-2</v>
      </c>
    </row>
    <row r="850" spans="51:56" ht="11.25" customHeight="1" x14ac:dyDescent="0.25">
      <c r="AY850" s="515" t="s">
        <v>90</v>
      </c>
      <c r="AZ850" s="509">
        <f>_xll.qlInterestRateIndexFixingDate(Currency&amp;"ibor"&amp;Tenor,BA850,Trigger)</f>
        <v>45233</v>
      </c>
      <c r="BA850" s="509">
        <f>_xll.qlCalendarAdvance(Calendar,BA849,AY850,"f",,Trigger)</f>
        <v>45237</v>
      </c>
      <c r="BB850" s="509">
        <f>_xll.qlInterestRateIndexMaturity(Currency&amp;"ibor"&amp;Tenor,BA850,Trigger)</f>
        <v>45329</v>
      </c>
      <c r="BC850" s="508">
        <f>_xll.qlIndexFixing($AC$5,AZ850,TRUE,_xll.ohTrigger(Trigger,Trigger3M))</f>
        <v>1.6498431085368231E-2</v>
      </c>
      <c r="BD850" s="508">
        <f>_xll.qlIndexFixing($BE$1,AZ850,TRUE,_xll.ohTrigger(Trigger,Trigger3M))</f>
        <v>1.5667803979817391E-2</v>
      </c>
    </row>
    <row r="851" spans="51:56" ht="11.25" customHeight="1" x14ac:dyDescent="0.25">
      <c r="AY851" s="515" t="s">
        <v>90</v>
      </c>
      <c r="AZ851" s="509">
        <f>_xll.qlInterestRateIndexFixingDate(Currency&amp;"ibor"&amp;Tenor,BA851,Trigger)</f>
        <v>45240</v>
      </c>
      <c r="BA851" s="509">
        <f>_xll.qlCalendarAdvance(Calendar,BA850,AY851,"f",,Trigger)</f>
        <v>45244</v>
      </c>
      <c r="BB851" s="509">
        <f>_xll.qlInterestRateIndexMaturity(Currency&amp;"ibor"&amp;Tenor,BA851,Trigger)</f>
        <v>45336</v>
      </c>
      <c r="BC851" s="508">
        <f>_xll.qlIndexFixing($AC$5,AZ851,TRUE,_xll.ohTrigger(Trigger,Trigger3M))</f>
        <v>1.6537487766763354E-2</v>
      </c>
      <c r="BD851" s="508">
        <f>_xll.qlIndexFixing($BE$1,AZ851,TRUE,_xll.ohTrigger(Trigger,Trigger3M))</f>
        <v>1.5678567304511518E-2</v>
      </c>
    </row>
    <row r="852" spans="51:56" ht="11.25" customHeight="1" x14ac:dyDescent="0.25">
      <c r="AY852" s="515" t="s">
        <v>90</v>
      </c>
      <c r="AZ852" s="509">
        <f>_xll.qlInterestRateIndexFixingDate(Currency&amp;"ibor"&amp;Tenor,BA852,Trigger)</f>
        <v>45247</v>
      </c>
      <c r="BA852" s="509">
        <f>_xll.qlCalendarAdvance(Calendar,BA851,AY852,"f",,Trigger)</f>
        <v>45251</v>
      </c>
      <c r="BB852" s="509">
        <f>_xll.qlInterestRateIndexMaturity(Currency&amp;"ibor"&amp;Tenor,BA852,Trigger)</f>
        <v>45343</v>
      </c>
      <c r="BC852" s="508">
        <f>_xll.qlIndexFixing($AC$5,AZ852,TRUE,_xll.ohTrigger(Trigger,Trigger3M))</f>
        <v>1.6576544836353166E-2</v>
      </c>
      <c r="BD852" s="508">
        <f>_xll.qlIndexFixing($BE$1,AZ852,TRUE,_xll.ohTrigger(Trigger,Trigger3M))</f>
        <v>1.5688870657289435E-2</v>
      </c>
    </row>
    <row r="853" spans="51:56" ht="11.25" customHeight="1" x14ac:dyDescent="0.25">
      <c r="AY853" s="515" t="s">
        <v>90</v>
      </c>
      <c r="AZ853" s="509">
        <f>_xll.qlInterestRateIndexFixingDate(Currency&amp;"ibor"&amp;Tenor,BA853,Trigger)</f>
        <v>45254</v>
      </c>
      <c r="BA853" s="509">
        <f>_xll.qlCalendarAdvance(Calendar,BA852,AY853,"f",,Trigger)</f>
        <v>45258</v>
      </c>
      <c r="BB853" s="509">
        <f>_xll.qlInterestRateIndexMaturity(Currency&amp;"ibor"&amp;Tenor,BA853,Trigger)</f>
        <v>45350</v>
      </c>
      <c r="BC853" s="508">
        <f>_xll.qlIndexFixing($AC$5,AZ853,TRUE,_xll.ohTrigger(Trigger,Trigger3M))</f>
        <v>1.6615602294140282E-2</v>
      </c>
      <c r="BD853" s="508">
        <f>_xll.qlIndexFixing($BE$1,AZ853,TRUE,_xll.ohTrigger(Trigger,Trigger3M))</f>
        <v>1.5698711538789562E-2</v>
      </c>
    </row>
    <row r="854" spans="51:56" ht="11.25" customHeight="1" x14ac:dyDescent="0.25">
      <c r="AY854" s="515" t="s">
        <v>90</v>
      </c>
      <c r="AZ854" s="509">
        <f>_xll.qlInterestRateIndexFixingDate(Currency&amp;"ibor"&amp;Tenor,BA854,Trigger)</f>
        <v>45261</v>
      </c>
      <c r="BA854" s="509">
        <f>_xll.qlCalendarAdvance(Calendar,BA853,AY854,"f",,Trigger)</f>
        <v>45265</v>
      </c>
      <c r="BB854" s="509">
        <f>_xll.qlInterestRateIndexMaturity(Currency&amp;"ibor"&amp;Tenor,BA854,Trigger)</f>
        <v>45356</v>
      </c>
      <c r="BC854" s="508">
        <f>_xll.qlIndexFixing($AC$5,AZ854,TRUE,_xll.ohTrigger(Trigger,Trigger3M))</f>
        <v>1.6651485714403745E-2</v>
      </c>
      <c r="BD854" s="508">
        <f>_xll.qlIndexFixing($BE$1,AZ854,TRUE,_xll.ohTrigger(Trigger,Trigger3M))</f>
        <v>1.5707163722552823E-2</v>
      </c>
    </row>
    <row r="855" spans="51:56" ht="11.25" customHeight="1" x14ac:dyDescent="0.25">
      <c r="AY855" s="515" t="s">
        <v>90</v>
      </c>
      <c r="AZ855" s="509">
        <f>_xll.qlInterestRateIndexFixingDate(Currency&amp;"ibor"&amp;Tenor,BA855,Trigger)</f>
        <v>45268</v>
      </c>
      <c r="BA855" s="509">
        <f>_xll.qlCalendarAdvance(Calendar,BA854,AY855,"f",,Trigger)</f>
        <v>45272</v>
      </c>
      <c r="BB855" s="509">
        <f>_xll.qlInterestRateIndexMaturity(Currency&amp;"ibor"&amp;Tenor,BA855,Trigger)</f>
        <v>45363</v>
      </c>
      <c r="BC855" s="508">
        <f>_xll.qlIndexFixing($AC$5,AZ855,TRUE,_xll.ohTrigger(Trigger,Trigger3M))</f>
        <v>1.6690542115989131E-2</v>
      </c>
      <c r="BD855" s="508">
        <f>_xll.qlIndexFixing($BE$1,AZ855,TRUE,_xll.ohTrigger(Trigger,Trigger3M))</f>
        <v>1.5716105636565579E-2</v>
      </c>
    </row>
    <row r="856" spans="51:56" ht="11.25" customHeight="1" x14ac:dyDescent="0.25">
      <c r="AY856" s="515" t="s">
        <v>90</v>
      </c>
      <c r="AZ856" s="509">
        <f>_xll.qlInterestRateIndexFixingDate(Currency&amp;"ibor"&amp;Tenor,BA856,Trigger)</f>
        <v>45275</v>
      </c>
      <c r="BA856" s="509">
        <f>_xll.qlCalendarAdvance(Calendar,BA855,AY856,"f",,Trigger)</f>
        <v>45279</v>
      </c>
      <c r="BB856" s="509">
        <f>_xll.qlInterestRateIndexMaturity(Currency&amp;"ibor"&amp;Tenor,BA856,Trigger)</f>
        <v>45370</v>
      </c>
      <c r="BC856" s="508">
        <f>_xll.qlIndexFixing($AC$5,AZ856,TRUE,_xll.ohTrigger(Trigger,Trigger3M))</f>
        <v>1.6729598901545174E-2</v>
      </c>
      <c r="BD856" s="508">
        <f>_xll.qlIndexFixing($BE$1,AZ856,TRUE,_xll.ohTrigger(Trigger,Trigger3M))</f>
        <v>1.5724577780793066E-2</v>
      </c>
    </row>
    <row r="857" spans="51:56" ht="11.25" customHeight="1" x14ac:dyDescent="0.25">
      <c r="AY857" s="515" t="s">
        <v>90</v>
      </c>
      <c r="AZ857" s="509">
        <f>_xll.qlInterestRateIndexFixingDate(Currency&amp;"ibor"&amp;Tenor,BA857,Trigger)</f>
        <v>45281</v>
      </c>
      <c r="BA857" s="509">
        <f>_xll.qlCalendarAdvance(Calendar,BA856,AY857,"f",,Trigger)</f>
        <v>45287</v>
      </c>
      <c r="BB857" s="509">
        <f>_xll.qlInterestRateIndexMaturity(Currency&amp;"ibor"&amp;Tenor,BA857,Trigger)</f>
        <v>45378</v>
      </c>
      <c r="BC857" s="508">
        <f>_xll.qlIndexFixing($AC$5,AZ857,TRUE,_xll.ohTrigger(Trigger,Trigger3M))</f>
        <v>1.6774235698070548E-2</v>
      </c>
      <c r="BD857" s="508">
        <f>_xll.qlIndexFixing($BE$1,AZ857,TRUE,_xll.ohTrigger(Trigger,Trigger3M))</f>
        <v>1.5733681797755784E-2</v>
      </c>
    </row>
    <row r="858" spans="51:56" ht="11.25" customHeight="1" x14ac:dyDescent="0.25">
      <c r="AY858" s="515" t="s">
        <v>90</v>
      </c>
      <c r="AZ858" s="509">
        <f>_xll.qlInterestRateIndexFixingDate(Currency&amp;"ibor"&amp;Tenor,BA858,Trigger)</f>
        <v>45289</v>
      </c>
      <c r="BA858" s="509">
        <f>_xll.qlCalendarAdvance(Calendar,BA857,AY858,"f",,Trigger)</f>
        <v>45294</v>
      </c>
      <c r="BB858" s="509">
        <f>_xll.qlInterestRateIndexMaturity(Currency&amp;"ibor"&amp;Tenor,BA858,Trigger)</f>
        <v>45385</v>
      </c>
      <c r="BC858" s="508">
        <f>_xll.qlIndexFixing($AC$5,AZ858,TRUE,_xll.ohTrigger(Trigger,Trigger3M))</f>
        <v>1.6813293306436543E-2</v>
      </c>
      <c r="BD858" s="508">
        <f>_xll.qlIndexFixing($BE$1,AZ858,TRUE,_xll.ohTrigger(Trigger,Trigger3M))</f>
        <v>1.5741138878770006E-2</v>
      </c>
    </row>
    <row r="859" spans="51:56" ht="11.25" customHeight="1" x14ac:dyDescent="0.25">
      <c r="AY859" s="515" t="s">
        <v>90</v>
      </c>
      <c r="AZ859" s="509">
        <f>_xll.qlInterestRateIndexFixingDate(Currency&amp;"ibor"&amp;Tenor,BA859,Trigger)</f>
        <v>45299</v>
      </c>
      <c r="BA859" s="509">
        <f>_xll.qlCalendarAdvance(Calendar,BA858,AY859,"f",,Trigger)</f>
        <v>45301</v>
      </c>
      <c r="BB859" s="509">
        <f>_xll.qlInterestRateIndexMaturity(Currency&amp;"ibor"&amp;Tenor,BA859,Trigger)</f>
        <v>45392</v>
      </c>
      <c r="BC859" s="508">
        <f>_xll.qlIndexFixing($AC$5,AZ859,TRUE,_xll.ohTrigger(Trigger,Trigger3M))</f>
        <v>1.6852351298786369E-2</v>
      </c>
      <c r="BD859" s="508">
        <f>_xll.qlIndexFixing($BE$1,AZ859,TRUE,_xll.ohTrigger(Trigger,Trigger3M))</f>
        <v>1.5748118337561137E-2</v>
      </c>
    </row>
    <row r="860" spans="51:56" ht="11.25" customHeight="1" x14ac:dyDescent="0.25">
      <c r="AY860" s="515" t="s">
        <v>90</v>
      </c>
      <c r="AZ860" s="509">
        <f>_xll.qlInterestRateIndexFixingDate(Currency&amp;"ibor"&amp;Tenor,BA860,Trigger)</f>
        <v>45306</v>
      </c>
      <c r="BA860" s="509">
        <f>_xll.qlCalendarAdvance(Calendar,BA859,AY860,"f",,Trigger)</f>
        <v>45308</v>
      </c>
      <c r="BB860" s="509">
        <f>_xll.qlInterestRateIndexMaturity(Currency&amp;"ibor"&amp;Tenor,BA860,Trigger)</f>
        <v>45399</v>
      </c>
      <c r="BC860" s="508">
        <f>_xll.qlIndexFixing($AC$5,AZ860,TRUE,_xll.ohTrigger(Trigger,Trigger3M))</f>
        <v>1.6891409675123547E-2</v>
      </c>
      <c r="BD860" s="508">
        <f>_xll.qlIndexFixing($BE$1,AZ860,TRUE,_xll.ohTrigger(Trigger,Trigger3M))</f>
        <v>1.5754617675940271E-2</v>
      </c>
    </row>
    <row r="861" spans="51:56" ht="11.25" customHeight="1" x14ac:dyDescent="0.25">
      <c r="AY861" s="515" t="s">
        <v>90</v>
      </c>
      <c r="AZ861" s="509">
        <f>_xll.qlInterestRateIndexFixingDate(Currency&amp;"ibor"&amp;Tenor,BA861,Trigger)</f>
        <v>45313</v>
      </c>
      <c r="BA861" s="509">
        <f>_xll.qlCalendarAdvance(Calendar,BA860,AY861,"f",,Trigger)</f>
        <v>45315</v>
      </c>
      <c r="BB861" s="509">
        <f>_xll.qlInterestRateIndexMaturity(Currency&amp;"ibor"&amp;Tenor,BA861,Trigger)</f>
        <v>45406</v>
      </c>
      <c r="BC861" s="508">
        <f>_xll.qlIndexFixing($AC$5,AZ861,TRUE,_xll.ohTrigger(Trigger,Trigger3M))</f>
        <v>1.6930468435451582E-2</v>
      </c>
      <c r="BD861" s="508">
        <f>_xll.qlIndexFixing($BE$1,AZ861,TRUE,_xll.ohTrigger(Trigger,Trigger3M))</f>
        <v>1.576063439587749E-2</v>
      </c>
    </row>
    <row r="862" spans="51:56" ht="11.25" customHeight="1" x14ac:dyDescent="0.25">
      <c r="AY862" s="515" t="s">
        <v>90</v>
      </c>
      <c r="AZ862" s="509">
        <f>_xll.qlInterestRateIndexFixingDate(Currency&amp;"ibor"&amp;Tenor,BA862,Trigger)</f>
        <v>45320</v>
      </c>
      <c r="BA862" s="509">
        <f>_xll.qlCalendarAdvance(Calendar,BA861,AY862,"f",,Trigger)</f>
        <v>45322</v>
      </c>
      <c r="BB862" s="509">
        <f>_xll.qlInterestRateIndexMaturity(Currency&amp;"ibor"&amp;Tenor,BA862,Trigger)</f>
        <v>45412</v>
      </c>
      <c r="BC862" s="508">
        <f>_xll.qlIndexFixing($AC$5,AZ862,TRUE,_xll.ohTrigger(Trigger,Trigger3M))</f>
        <v>1.6966338385079105E-2</v>
      </c>
      <c r="BD862" s="508">
        <f>_xll.qlIndexFixing($BE$1,AZ862,TRUE,_xll.ohTrigger(Trigger,Trigger3M))</f>
        <v>1.5765517286482122E-2</v>
      </c>
    </row>
    <row r="863" spans="51:56" ht="11.25" customHeight="1" x14ac:dyDescent="0.25">
      <c r="AY863" s="515" t="s">
        <v>90</v>
      </c>
      <c r="AZ863" s="509">
        <f>_xll.qlInterestRateIndexFixingDate(Currency&amp;"ibor"&amp;Tenor,BA863,Trigger)</f>
        <v>45327</v>
      </c>
      <c r="BA863" s="509">
        <f>_xll.qlCalendarAdvance(Calendar,BA862,AY863,"f",,Trigger)</f>
        <v>45329</v>
      </c>
      <c r="BB863" s="509">
        <f>_xll.qlInterestRateIndexMaturity(Currency&amp;"ibor"&amp;Tenor,BA863,Trigger)</f>
        <v>45419</v>
      </c>
      <c r="BC863" s="508">
        <f>_xll.qlIndexFixing($AC$5,AZ863,TRUE,_xll.ohTrigger(Trigger,Trigger3M))</f>
        <v>1.700539604697493E-2</v>
      </c>
      <c r="BD863" s="508">
        <f>_xll.qlIndexFixing($BE$1,AZ863,TRUE,_xll.ohTrigger(Trigger,Trigger3M))</f>
        <v>1.5770596350667354E-2</v>
      </c>
    </row>
    <row r="864" spans="51:56" ht="11.25" customHeight="1" x14ac:dyDescent="0.25">
      <c r="AY864" s="515" t="s">
        <v>90</v>
      </c>
      <c r="AZ864" s="509">
        <f>_xll.qlInterestRateIndexFixingDate(Currency&amp;"ibor"&amp;Tenor,BA864,Trigger)</f>
        <v>45334</v>
      </c>
      <c r="BA864" s="509">
        <f>_xll.qlCalendarAdvance(Calendar,BA863,AY864,"f",,Trigger)</f>
        <v>45336</v>
      </c>
      <c r="BB864" s="509">
        <f>_xll.qlInterestRateIndexMaturity(Currency&amp;"ibor"&amp;Tenor,BA864,Trigger)</f>
        <v>45426</v>
      </c>
      <c r="BC864" s="508">
        <f>_xll.qlIndexFixing($AC$5,AZ864,TRUE,_xll.ohTrigger(Trigger,Trigger3M))</f>
        <v>1.7044454088634531E-2</v>
      </c>
      <c r="BD864" s="508">
        <f>_xll.qlIndexFixing($BE$1,AZ864,TRUE,_xll.ohTrigger(Trigger,Trigger3M))</f>
        <v>1.5775185503028588E-2</v>
      </c>
    </row>
    <row r="865" spans="51:56" ht="11.25" customHeight="1" x14ac:dyDescent="0.25">
      <c r="AY865" s="515" t="s">
        <v>90</v>
      </c>
      <c r="AZ865" s="509">
        <f>_xll.qlInterestRateIndexFixingDate(Currency&amp;"ibor"&amp;Tenor,BA865,Trigger)</f>
        <v>45341</v>
      </c>
      <c r="BA865" s="509">
        <f>_xll.qlCalendarAdvance(Calendar,BA864,AY865,"f",,Trigger)</f>
        <v>45343</v>
      </c>
      <c r="BB865" s="509">
        <f>_xll.qlInterestRateIndexMaturity(Currency&amp;"ibor"&amp;Tenor,BA865,Trigger)</f>
        <v>45433</v>
      </c>
      <c r="BC865" s="508">
        <f>_xll.qlIndexFixing($AC$5,AZ865,TRUE,_xll.ohTrigger(Trigger,Trigger3M))</f>
        <v>1.6981857488628904E-2</v>
      </c>
      <c r="BD865" s="508">
        <f>_xll.qlIndexFixing($BE$1,AZ865,TRUE,_xll.ohTrigger(Trigger,Trigger3M))</f>
        <v>1.5779292378248932E-2</v>
      </c>
    </row>
    <row r="866" spans="51:56" ht="11.25" customHeight="1" x14ac:dyDescent="0.25">
      <c r="AY866" s="515" t="s">
        <v>90</v>
      </c>
      <c r="AZ866" s="509">
        <f>_xll.qlInterestRateIndexFixingDate(Currency&amp;"ibor"&amp;Tenor,BA866,Trigger)</f>
        <v>45348</v>
      </c>
      <c r="BA866" s="509">
        <f>_xll.qlCalendarAdvance(Calendar,BA865,AY866,"f",,Trigger)</f>
        <v>45350</v>
      </c>
      <c r="BB866" s="509">
        <f>_xll.qlInterestRateIndexMaturity(Currency&amp;"ibor"&amp;Tenor,BA866,Trigger)</f>
        <v>45440</v>
      </c>
      <c r="BC866" s="508">
        <f>_xll.qlIndexFixing($AC$5,AZ866,TRUE,_xll.ohTrigger(Trigger,Trigger3M))</f>
        <v>1.6918830220119752E-2</v>
      </c>
      <c r="BD866" s="508">
        <f>_xll.qlIndexFixing($BE$1,AZ866,TRUE,_xll.ohTrigger(Trigger,Trigger3M))</f>
        <v>1.5782965311204045E-2</v>
      </c>
    </row>
    <row r="867" spans="51:56" ht="11.25" customHeight="1" x14ac:dyDescent="0.25">
      <c r="AY867" s="515" t="s">
        <v>90</v>
      </c>
      <c r="AZ867" s="509">
        <f>_xll.qlInterestRateIndexFixingDate(Currency&amp;"ibor"&amp;Tenor,BA867,Trigger)</f>
        <v>45355</v>
      </c>
      <c r="BA867" s="509">
        <f>_xll.qlCalendarAdvance(Calendar,BA866,AY867,"f",,Trigger)</f>
        <v>45357</v>
      </c>
      <c r="BB867" s="509">
        <f>_xll.qlInterestRateIndexMaturity(Currency&amp;"ibor"&amp;Tenor,BA867,Trigger)</f>
        <v>45449</v>
      </c>
      <c r="BC867" s="508">
        <f>_xll.qlIndexFixing($AC$5,AZ867,TRUE,_xll.ohTrigger(Trigger,Trigger3M))</f>
        <v>1.6839665424727097E-2</v>
      </c>
      <c r="BD867" s="508">
        <f>_xll.qlIndexFixing($BE$1,AZ867,TRUE,_xll.ohTrigger(Trigger,Trigger3M))</f>
        <v>1.5787281093286192E-2</v>
      </c>
    </row>
    <row r="868" spans="51:56" ht="11.25" customHeight="1" x14ac:dyDescent="0.25">
      <c r="AY868" s="515" t="s">
        <v>90</v>
      </c>
      <c r="AZ868" s="509">
        <f>_xll.qlInterestRateIndexFixingDate(Currency&amp;"ibor"&amp;Tenor,BA868,Trigger)</f>
        <v>45362</v>
      </c>
      <c r="BA868" s="509">
        <f>_xll.qlCalendarAdvance(Calendar,BA867,AY868,"f",,Trigger)</f>
        <v>45364</v>
      </c>
      <c r="BB868" s="509">
        <f>_xll.qlInterestRateIndexMaturity(Currency&amp;"ibor"&amp;Tenor,BA868,Trigger)</f>
        <v>45456</v>
      </c>
      <c r="BC868" s="508">
        <f>_xll.qlIndexFixing($AC$5,AZ868,TRUE,_xll.ohTrigger(Trigger,Trigger3M))</f>
        <v>1.6777888645117003E-2</v>
      </c>
      <c r="BD868" s="508">
        <f>_xll.qlIndexFixing($BE$1,AZ868,TRUE,_xll.ohTrigger(Trigger,Trigger3M))</f>
        <v>1.5790245866159482E-2</v>
      </c>
    </row>
    <row r="869" spans="51:56" ht="11.25" customHeight="1" x14ac:dyDescent="0.25">
      <c r="AY869" s="515" t="s">
        <v>90</v>
      </c>
      <c r="AZ869" s="509">
        <f>_xll.qlInterestRateIndexFixingDate(Currency&amp;"ibor"&amp;Tenor,BA869,Trigger)</f>
        <v>45369</v>
      </c>
      <c r="BA869" s="509">
        <f>_xll.qlCalendarAdvance(Calendar,BA868,AY869,"f",,Trigger)</f>
        <v>45371</v>
      </c>
      <c r="BB869" s="509">
        <f>_xll.qlInterestRateIndexMaturity(Currency&amp;"ibor"&amp;Tenor,BA869,Trigger)</f>
        <v>45463</v>
      </c>
      <c r="BC869" s="508">
        <f>_xll.qlIndexFixing($AC$5,AZ869,TRUE,_xll.ohTrigger(Trigger,Trigger3M))</f>
        <v>1.6715690558561057E-2</v>
      </c>
      <c r="BD869" s="508">
        <f>_xll.qlIndexFixing($BE$1,AZ869,TRUE,_xll.ohTrigger(Trigger,Trigger3M))</f>
        <v>1.5792966879484574E-2</v>
      </c>
    </row>
    <row r="870" spans="51:56" ht="11.25" customHeight="1" x14ac:dyDescent="0.25">
      <c r="AY870" s="515" t="s">
        <v>90</v>
      </c>
      <c r="AZ870" s="509">
        <f>_xll.qlInterestRateIndexFixingDate(Currency&amp;"ibor"&amp;Tenor,BA870,Trigger)</f>
        <v>45376</v>
      </c>
      <c r="BA870" s="509">
        <f>_xll.qlCalendarAdvance(Calendar,BA869,AY870,"f",,Trigger)</f>
        <v>45378</v>
      </c>
      <c r="BB870" s="509">
        <f>_xll.qlInterestRateIndexMaturity(Currency&amp;"ibor"&amp;Tenor,BA870,Trigger)</f>
        <v>45470</v>
      </c>
      <c r="BC870" s="508">
        <f>_xll.qlIndexFixing($AC$5,AZ870,TRUE,_xll.ohTrigger(Trigger,Trigger3M))</f>
        <v>1.6653071185095403E-2</v>
      </c>
      <c r="BD870" s="508">
        <f>_xll.qlIndexFixing($BE$1,AZ870,TRUE,_xll.ohTrigger(Trigger,Trigger3M))</f>
        <v>1.5795503404841284E-2</v>
      </c>
    </row>
    <row r="871" spans="51:56" ht="11.25" customHeight="1" x14ac:dyDescent="0.25">
      <c r="AY871" s="515" t="s">
        <v>90</v>
      </c>
      <c r="AZ871" s="509">
        <f>_xll.qlInterestRateIndexFixingDate(Currency&amp;"ibor"&amp;Tenor,BA871,Trigger)</f>
        <v>45379</v>
      </c>
      <c r="BA871" s="509">
        <f>_xll.qlCalendarAdvance(Calendar,BA870,AY871,"f",,Trigger)</f>
        <v>45385</v>
      </c>
      <c r="BB871" s="509">
        <f>_xll.qlInterestRateIndexMaturity(Currency&amp;"ibor"&amp;Tenor,BA871,Trigger)</f>
        <v>45476</v>
      </c>
      <c r="BC871" s="508">
        <f>_xll.qlIndexFixing($AC$5,AZ871,TRUE,_xll.ohTrigger(Trigger,Trigger3M))</f>
        <v>1.6593562651443201E-2</v>
      </c>
      <c r="BD871" s="508">
        <f>_xll.qlIndexFixing($BE$1,AZ871,TRUE,_xll.ohTrigger(Trigger,Trigger3M))</f>
        <v>1.5797407787513873E-2</v>
      </c>
    </row>
    <row r="872" spans="51:56" ht="11.25" customHeight="1" x14ac:dyDescent="0.25">
      <c r="AY872" s="515" t="s">
        <v>90</v>
      </c>
      <c r="AZ872" s="509">
        <f>_xll.qlInterestRateIndexFixingDate(Currency&amp;"ibor"&amp;Tenor,BA872,Trigger)</f>
        <v>45390</v>
      </c>
      <c r="BA872" s="509">
        <f>_xll.qlCalendarAdvance(Calendar,BA871,AY872,"f",,Trigger)</f>
        <v>45392</v>
      </c>
      <c r="BB872" s="509">
        <f>_xll.qlInterestRateIndexMaturity(Currency&amp;"ibor"&amp;Tenor,BA872,Trigger)</f>
        <v>45483</v>
      </c>
      <c r="BC872" s="508">
        <f>_xll.qlIndexFixing($AC$5,AZ872,TRUE,_xll.ohTrigger(Trigger,Trigger3M))</f>
        <v>1.6529038075349587E-2</v>
      </c>
      <c r="BD872" s="508">
        <f>_xll.qlIndexFixing($BE$1,AZ872,TRUE,_xll.ohTrigger(Trigger,Trigger3M))</f>
        <v>1.5799743925589829E-2</v>
      </c>
    </row>
    <row r="873" spans="51:56" ht="11.25" customHeight="1" x14ac:dyDescent="0.25">
      <c r="AY873" s="515" t="s">
        <v>90</v>
      </c>
      <c r="AZ873" s="509">
        <f>_xll.qlInterestRateIndexFixingDate(Currency&amp;"ibor"&amp;Tenor,BA873,Trigger)</f>
        <v>45397</v>
      </c>
      <c r="BA873" s="509">
        <f>_xll.qlCalendarAdvance(Calendar,BA872,AY873,"f",,Trigger)</f>
        <v>45399</v>
      </c>
      <c r="BB873" s="509">
        <f>_xll.qlInterestRateIndexMaturity(Currency&amp;"ibor"&amp;Tenor,BA873,Trigger)</f>
        <v>45490</v>
      </c>
      <c r="BC873" s="508">
        <f>_xll.qlIndexFixing($AC$5,AZ873,TRUE,_xll.ohTrigger(Trigger,Trigger3M))</f>
        <v>1.6464087675576361E-2</v>
      </c>
      <c r="BD873" s="508">
        <f>_xll.qlIndexFixing($BE$1,AZ873,TRUE,_xll.ohTrigger(Trigger,Trigger3M))</f>
        <v>1.5802073026200666E-2</v>
      </c>
    </row>
    <row r="874" spans="51:56" ht="11.25" customHeight="1" x14ac:dyDescent="0.25">
      <c r="AY874" s="515" t="s">
        <v>90</v>
      </c>
      <c r="AZ874" s="509">
        <f>_xll.qlInterestRateIndexFixingDate(Currency&amp;"ibor"&amp;Tenor,BA874,Trigger)</f>
        <v>45404</v>
      </c>
      <c r="BA874" s="509">
        <f>_xll.qlCalendarAdvance(Calendar,BA873,AY874,"f",,Trigger)</f>
        <v>45406</v>
      </c>
      <c r="BB874" s="509">
        <f>_xll.qlInterestRateIndexMaturity(Currency&amp;"ibor"&amp;Tenor,BA874,Trigger)</f>
        <v>45497</v>
      </c>
      <c r="BC874" s="508">
        <f>_xll.qlIndexFixing($AC$5,AZ874,TRUE,_xll.ohTrigger(Trigger,Trigger3M))</f>
        <v>1.639871147304393E-2</v>
      </c>
      <c r="BD874" s="508">
        <f>_xll.qlIndexFixing($BE$1,AZ874,TRUE,_xll.ohTrigger(Trigger,Trigger3M))</f>
        <v>1.5804457008466766E-2</v>
      </c>
    </row>
    <row r="875" spans="51:56" ht="11.25" customHeight="1" x14ac:dyDescent="0.25">
      <c r="AY875" s="515" t="s">
        <v>90</v>
      </c>
      <c r="AZ875" s="509">
        <f>_xll.qlInterestRateIndexFixingDate(Currency&amp;"ibor"&amp;Tenor,BA875,Trigger)</f>
        <v>45411</v>
      </c>
      <c r="BA875" s="509">
        <f>_xll.qlCalendarAdvance(Calendar,BA874,AY875,"f",,Trigger)</f>
        <v>45414</v>
      </c>
      <c r="BB875" s="509">
        <f>_xll.qlInterestRateIndexMaturity(Currency&amp;"ibor"&amp;Tenor,BA875,Trigger)</f>
        <v>45506</v>
      </c>
      <c r="BC875" s="508">
        <f>_xll.qlIndexFixing($AC$5,AZ875,TRUE,_xll.ohTrigger(Trigger,Trigger3M))</f>
        <v>1.63243748432246E-2</v>
      </c>
      <c r="BD875" s="508">
        <f>_xll.qlIndexFixing($BE$1,AZ875,TRUE,_xll.ohTrigger(Trigger,Trigger3M))</f>
        <v>1.580790210788207E-2</v>
      </c>
    </row>
    <row r="876" spans="51:56" ht="11.25" customHeight="1" x14ac:dyDescent="0.25">
      <c r="AY876" s="515" t="s">
        <v>90</v>
      </c>
      <c r="AZ876" s="509">
        <f>_xll.qlInterestRateIndexFixingDate(Currency&amp;"ibor"&amp;Tenor,BA876,Trigger)</f>
        <v>45419</v>
      </c>
      <c r="BA876" s="509">
        <f>_xll.qlCalendarAdvance(Calendar,BA875,AY876,"f",,Trigger)</f>
        <v>45421</v>
      </c>
      <c r="BB876" s="509">
        <f>_xll.qlInterestRateIndexMaturity(Currency&amp;"ibor"&amp;Tenor,BA876,Trigger)</f>
        <v>45513</v>
      </c>
      <c r="BC876" s="508">
        <f>_xll.qlIndexFixing($AC$5,AZ876,TRUE,_xll.ohTrigger(Trigger,Trigger3M))</f>
        <v>1.6259168012068233E-2</v>
      </c>
      <c r="BD876" s="508">
        <f>_xll.qlIndexFixing($BE$1,AZ876,TRUE,_xll.ohTrigger(Trigger,Trigger3M))</f>
        <v>1.5810635801861948E-2</v>
      </c>
    </row>
    <row r="877" spans="51:56" ht="11.25" customHeight="1" x14ac:dyDescent="0.25">
      <c r="AY877" s="515" t="s">
        <v>90</v>
      </c>
      <c r="AZ877" s="509">
        <f>_xll.qlInterestRateIndexFixingDate(Currency&amp;"ibor"&amp;Tenor,BA877,Trigger)</f>
        <v>45426</v>
      </c>
      <c r="BA877" s="509">
        <f>_xll.qlCalendarAdvance(Calendar,BA876,AY877,"f",,Trigger)</f>
        <v>45428</v>
      </c>
      <c r="BB877" s="509">
        <f>_xll.qlInterestRateIndexMaturity(Currency&amp;"ibor"&amp;Tenor,BA877,Trigger)</f>
        <v>45520</v>
      </c>
      <c r="BC877" s="508">
        <f>_xll.qlIndexFixing($AC$5,AZ877,TRUE,_xll.ohTrigger(Trigger,Trigger3M))</f>
        <v>1.6221906563704043E-2</v>
      </c>
      <c r="BD877" s="508">
        <f>_xll.qlIndexFixing($BE$1,AZ877,TRUE,_xll.ohTrigger(Trigger,Trigger3M))</f>
        <v>1.5813622848306053E-2</v>
      </c>
    </row>
    <row r="878" spans="51:56" ht="11.25" customHeight="1" x14ac:dyDescent="0.25">
      <c r="AY878" s="515" t="s">
        <v>90</v>
      </c>
      <c r="AZ878" s="509">
        <f>_xll.qlInterestRateIndexFixingDate(Currency&amp;"ibor"&amp;Tenor,BA878,Trigger)</f>
        <v>45433</v>
      </c>
      <c r="BA878" s="509">
        <f>_xll.qlCalendarAdvance(Calendar,BA877,AY878,"f",,Trigger)</f>
        <v>45435</v>
      </c>
      <c r="BB878" s="509">
        <f>_xll.qlInterestRateIndexMaturity(Currency&amp;"ibor"&amp;Tenor,BA878,Trigger)</f>
        <v>45527</v>
      </c>
      <c r="BC878" s="508">
        <f>_xll.qlIndexFixing($AC$5,AZ878,TRUE,_xll.ohTrigger(Trigger,Trigger3M))</f>
        <v>1.6255411202850605E-2</v>
      </c>
      <c r="BD878" s="508">
        <f>_xll.qlIndexFixing($BE$1,AZ878,TRUE,_xll.ohTrigger(Trigger,Trigger3M))</f>
        <v>1.5816906247459486E-2</v>
      </c>
    </row>
    <row r="879" spans="51:56" ht="11.25" customHeight="1" x14ac:dyDescent="0.25">
      <c r="AY879" s="515" t="s">
        <v>90</v>
      </c>
      <c r="AZ879" s="509">
        <f>_xll.qlInterestRateIndexFixingDate(Currency&amp;"ibor"&amp;Tenor,BA879,Trigger)</f>
        <v>45440</v>
      </c>
      <c r="BA879" s="509">
        <f>_xll.qlCalendarAdvance(Calendar,BA878,AY879,"f",,Trigger)</f>
        <v>45442</v>
      </c>
      <c r="BB879" s="509">
        <f>_xll.qlInterestRateIndexMaturity(Currency&amp;"ibor"&amp;Tenor,BA879,Trigger)</f>
        <v>45534</v>
      </c>
      <c r="BC879" s="508">
        <f>_xll.qlIndexFixing($AC$5,AZ879,TRUE,_xll.ohTrigger(Trigger,Trigger3M))</f>
        <v>1.6288916127689512E-2</v>
      </c>
      <c r="BD879" s="508">
        <f>_xll.qlIndexFixing($BE$1,AZ879,TRUE,_xll.ohTrigger(Trigger,Trigger3M))</f>
        <v>1.5820493746098514E-2</v>
      </c>
    </row>
    <row r="880" spans="51:56" ht="11.25" customHeight="1" x14ac:dyDescent="0.25">
      <c r="AY880" s="515" t="s">
        <v>90</v>
      </c>
      <c r="AZ880" s="509">
        <f>_xll.qlInterestRateIndexFixingDate(Currency&amp;"ibor"&amp;Tenor,BA880,Trigger)</f>
        <v>45447</v>
      </c>
      <c r="BA880" s="509">
        <f>_xll.qlCalendarAdvance(Calendar,BA879,AY880,"f",,Trigger)</f>
        <v>45449</v>
      </c>
      <c r="BB880" s="509">
        <f>_xll.qlInterestRateIndexMaturity(Currency&amp;"ibor"&amp;Tenor,BA880,Trigger)</f>
        <v>45541</v>
      </c>
      <c r="BC880" s="508">
        <f>_xll.qlIndexFixing($AC$5,AZ880,TRUE,_xll.ohTrigger(Trigger,Trigger3M))</f>
        <v>1.6322421338222492E-2</v>
      </c>
      <c r="BD880" s="508">
        <f>_xll.qlIndexFixing($BE$1,AZ880,TRUE,_xll.ohTrigger(Trigger,Trigger3M))</f>
        <v>1.5824389491766313E-2</v>
      </c>
    </row>
    <row r="881" spans="51:56" ht="11.25" customHeight="1" x14ac:dyDescent="0.25">
      <c r="AY881" s="515" t="s">
        <v>90</v>
      </c>
      <c r="AZ881" s="509">
        <f>_xll.qlInterestRateIndexFixingDate(Currency&amp;"ibor"&amp;Tenor,BA881,Trigger)</f>
        <v>45454</v>
      </c>
      <c r="BA881" s="509">
        <f>_xll.qlCalendarAdvance(Calendar,BA880,AY881,"f",,Trigger)</f>
        <v>45456</v>
      </c>
      <c r="BB881" s="509">
        <f>_xll.qlInterestRateIndexMaturity(Currency&amp;"ibor"&amp;Tenor,BA881,Trigger)</f>
        <v>45548</v>
      </c>
      <c r="BC881" s="508">
        <f>_xll.qlIndexFixing($AC$5,AZ881,TRUE,_xll.ohTrigger(Trigger,Trigger3M))</f>
        <v>1.6355926834452156E-2</v>
      </c>
      <c r="BD881" s="508">
        <f>_xll.qlIndexFixing($BE$1,AZ881,TRUE,_xll.ohTrigger(Trigger,Trigger3M))</f>
        <v>1.5828597632094685E-2</v>
      </c>
    </row>
    <row r="882" spans="51:56" ht="11.25" customHeight="1" x14ac:dyDescent="0.25">
      <c r="AY882" s="515" t="s">
        <v>90</v>
      </c>
      <c r="AZ882" s="509">
        <f>_xll.qlInterestRateIndexFixingDate(Currency&amp;"ibor"&amp;Tenor,BA882,Trigger)</f>
        <v>45461</v>
      </c>
      <c r="BA882" s="509">
        <f>_xll.qlCalendarAdvance(Calendar,BA881,AY882,"f",,Trigger)</f>
        <v>45463</v>
      </c>
      <c r="BB882" s="509">
        <f>_xll.qlInterestRateIndexMaturity(Currency&amp;"ibor"&amp;Tenor,BA882,Trigger)</f>
        <v>45555</v>
      </c>
      <c r="BC882" s="508">
        <f>_xll.qlIndexFixing($AC$5,AZ882,TRUE,_xll.ohTrigger(Trigger,Trigger3M))</f>
        <v>1.638943261638285E-2</v>
      </c>
      <c r="BD882" s="508">
        <f>_xll.qlIndexFixing($BE$1,AZ882,TRUE,_xll.ohTrigger(Trigger,Trigger3M))</f>
        <v>1.5833122314808403E-2</v>
      </c>
    </row>
    <row r="883" spans="51:56" ht="11.25" customHeight="1" x14ac:dyDescent="0.25">
      <c r="AY883" s="515" t="s">
        <v>90</v>
      </c>
      <c r="AZ883" s="509">
        <f>_xll.qlInterestRateIndexFixingDate(Currency&amp;"ibor"&amp;Tenor,BA883,Trigger)</f>
        <v>45468</v>
      </c>
      <c r="BA883" s="509">
        <f>_xll.qlCalendarAdvance(Calendar,BA882,AY883,"f",,Trigger)</f>
        <v>45470</v>
      </c>
      <c r="BB883" s="509">
        <f>_xll.qlInterestRateIndexMaturity(Currency&amp;"ibor"&amp;Tenor,BA883,Trigger)</f>
        <v>45562</v>
      </c>
      <c r="BC883" s="508">
        <f>_xll.qlIndexFixing($AC$5,AZ883,TRUE,_xll.ohTrigger(Trigger,Trigger3M))</f>
        <v>1.642293868401544E-2</v>
      </c>
      <c r="BD883" s="508">
        <f>_xll.qlIndexFixing($BE$1,AZ883,TRUE,_xll.ohTrigger(Trigger,Trigger3M))</f>
        <v>1.5837967687726082E-2</v>
      </c>
    </row>
    <row r="884" spans="51:56" ht="11.25" customHeight="1" x14ac:dyDescent="0.25">
      <c r="AY884" s="515" t="s">
        <v>90</v>
      </c>
      <c r="AZ884" s="509">
        <f>_xll.qlInterestRateIndexFixingDate(Currency&amp;"ibor"&amp;Tenor,BA884,Trigger)</f>
        <v>45475</v>
      </c>
      <c r="BA884" s="509">
        <f>_xll.qlCalendarAdvance(Calendar,BA883,AY884,"f",,Trigger)</f>
        <v>45477</v>
      </c>
      <c r="BB884" s="509">
        <f>_xll.qlInterestRateIndexMaturity(Currency&amp;"ibor"&amp;Tenor,BA884,Trigger)</f>
        <v>45569</v>
      </c>
      <c r="BC884" s="508">
        <f>_xll.qlIndexFixing($AC$5,AZ884,TRUE,_xll.ohTrigger(Trigger,Trigger3M))</f>
        <v>1.6456445037351664E-2</v>
      </c>
      <c r="BD884" s="508">
        <f>_xll.qlIndexFixing($BE$1,AZ884,TRUE,_xll.ohTrigger(Trigger,Trigger3M))</f>
        <v>1.5843137898764507E-2</v>
      </c>
    </row>
    <row r="885" spans="51:56" ht="11.25" customHeight="1" x14ac:dyDescent="0.25">
      <c r="AY885" s="515" t="s">
        <v>90</v>
      </c>
      <c r="AZ885" s="509">
        <f>_xll.qlInterestRateIndexFixingDate(Currency&amp;"ibor"&amp;Tenor,BA885,Trigger)</f>
        <v>45482</v>
      </c>
      <c r="BA885" s="509">
        <f>_xll.qlCalendarAdvance(Calendar,BA884,AY885,"f",,Trigger)</f>
        <v>45484</v>
      </c>
      <c r="BB885" s="509">
        <f>_xll.qlInterestRateIndexMaturity(Currency&amp;"ibor"&amp;Tenor,BA885,Trigger)</f>
        <v>45576</v>
      </c>
      <c r="BC885" s="508">
        <f>_xll.qlIndexFixing($AC$5,AZ885,TRUE,_xll.ohTrigger(Trigger,Trigger3M))</f>
        <v>1.6489951676394998E-2</v>
      </c>
      <c r="BD885" s="508">
        <f>_xll.qlIndexFixing($BE$1,AZ885,TRUE,_xll.ohTrigger(Trigger,Trigger3M))</f>
        <v>1.5848637095943006E-2</v>
      </c>
    </row>
    <row r="886" spans="51:56" ht="11.25" customHeight="1" x14ac:dyDescent="0.25">
      <c r="AY886" s="515" t="s">
        <v>90</v>
      </c>
      <c r="AZ886" s="509">
        <f>_xll.qlInterestRateIndexFixingDate(Currency&amp;"ibor"&amp;Tenor,BA886,Trigger)</f>
        <v>45489</v>
      </c>
      <c r="BA886" s="509">
        <f>_xll.qlCalendarAdvance(Calendar,BA885,AY886,"f",,Trigger)</f>
        <v>45491</v>
      </c>
      <c r="BB886" s="509">
        <f>_xll.qlInterestRateIndexMaturity(Currency&amp;"ibor"&amp;Tenor,BA886,Trigger)</f>
        <v>45583</v>
      </c>
      <c r="BC886" s="508">
        <f>_xll.qlIndexFixing($AC$5,AZ886,TRUE,_xll.ohTrigger(Trigger,Trigger3M))</f>
        <v>1.6523458601147182E-2</v>
      </c>
      <c r="BD886" s="508">
        <f>_xll.qlIndexFixing($BE$1,AZ886,TRUE,_xll.ohTrigger(Trigger,Trigger3M))</f>
        <v>1.5854469427384284E-2</v>
      </c>
    </row>
    <row r="887" spans="51:56" ht="11.25" customHeight="1" x14ac:dyDescent="0.25">
      <c r="AY887" s="515" t="s">
        <v>90</v>
      </c>
      <c r="AZ887" s="509">
        <f>_xll.qlInterestRateIndexFixingDate(Currency&amp;"ibor"&amp;Tenor,BA887,Trigger)</f>
        <v>45496</v>
      </c>
      <c r="BA887" s="509">
        <f>_xll.qlCalendarAdvance(Calendar,BA886,AY887,"f",,Trigger)</f>
        <v>45498</v>
      </c>
      <c r="BB887" s="509">
        <f>_xll.qlInterestRateIndexMaturity(Currency&amp;"ibor"&amp;Tenor,BA887,Trigger)</f>
        <v>45590</v>
      </c>
      <c r="BC887" s="508">
        <f>_xll.qlIndexFixing($AC$5,AZ887,TRUE,_xll.ohTrigger(Trigger,Trigger3M))</f>
        <v>1.6556965811611687E-2</v>
      </c>
      <c r="BD887" s="508">
        <f>_xll.qlIndexFixing($BE$1,AZ887,TRUE,_xll.ohTrigger(Trigger,Trigger3M))</f>
        <v>1.5860639041323149E-2</v>
      </c>
    </row>
    <row r="888" spans="51:56" ht="11.25" customHeight="1" x14ac:dyDescent="0.25">
      <c r="AY888" s="515" t="s">
        <v>90</v>
      </c>
      <c r="AZ888" s="509">
        <f>_xll.qlInterestRateIndexFixingDate(Currency&amp;"ibor"&amp;Tenor,BA888,Trigger)</f>
        <v>45503</v>
      </c>
      <c r="BA888" s="509">
        <f>_xll.qlCalendarAdvance(Calendar,BA887,AY888,"f",,Trigger)</f>
        <v>45505</v>
      </c>
      <c r="BB888" s="509">
        <f>_xll.qlInterestRateIndexMaturity(Currency&amp;"ibor"&amp;Tenor,BA888,Trigger)</f>
        <v>45597</v>
      </c>
      <c r="BC888" s="508">
        <f>_xll.qlIndexFixing($AC$5,AZ888,TRUE,_xll.ohTrigger(Trigger,Trigger3M))</f>
        <v>1.6590473307790257E-2</v>
      </c>
      <c r="BD888" s="508">
        <f>_xll.qlIndexFixing($BE$1,AZ888,TRUE,_xll.ohTrigger(Trigger,Trigger3M))</f>
        <v>1.5867150086103003E-2</v>
      </c>
    </row>
    <row r="889" spans="51:56" ht="11.25" customHeight="1" x14ac:dyDescent="0.25">
      <c r="AY889" s="515" t="s">
        <v>90</v>
      </c>
      <c r="AZ889" s="509">
        <f>_xll.qlInterestRateIndexFixingDate(Currency&amp;"ibor"&amp;Tenor,BA889,Trigger)</f>
        <v>45510</v>
      </c>
      <c r="BA889" s="509">
        <f>_xll.qlCalendarAdvance(Calendar,BA888,AY889,"f",,Trigger)</f>
        <v>45512</v>
      </c>
      <c r="BB889" s="509">
        <f>_xll.qlInterestRateIndexMaturity(Currency&amp;"ibor"&amp;Tenor,BA889,Trigger)</f>
        <v>45604</v>
      </c>
      <c r="BC889" s="508">
        <f>_xll.qlIndexFixing($AC$5,AZ889,TRUE,_xll.ohTrigger(Trigger,Trigger3M))</f>
        <v>1.6623981089686359E-2</v>
      </c>
      <c r="BD889" s="508">
        <f>_xll.qlIndexFixing($BE$1,AZ889,TRUE,_xll.ohTrigger(Trigger,Trigger3M))</f>
        <v>1.5874006710183686E-2</v>
      </c>
    </row>
    <row r="890" spans="51:56" ht="11.25" customHeight="1" x14ac:dyDescent="0.25">
      <c r="AY890" s="515" t="s">
        <v>90</v>
      </c>
      <c r="AZ890" s="509">
        <f>_xll.qlInterestRateIndexFixingDate(Currency&amp;"ibor"&amp;Tenor,BA890,Trigger)</f>
        <v>45517</v>
      </c>
      <c r="BA890" s="509">
        <f>_xll.qlCalendarAdvance(Calendar,BA889,AY890,"f",,Trigger)</f>
        <v>45519</v>
      </c>
      <c r="BB890" s="509">
        <f>_xll.qlInterestRateIndexMaturity(Currency&amp;"ibor"&amp;Tenor,BA890,Trigger)</f>
        <v>45611</v>
      </c>
      <c r="BC890" s="508">
        <f>_xll.qlIndexFixing($AC$5,AZ890,TRUE,_xll.ohTrigger(Trigger,Trigger3M))</f>
        <v>1.66574891573E-2</v>
      </c>
      <c r="BD890" s="508">
        <f>_xll.qlIndexFixing($BE$1,AZ890,TRUE,_xll.ohTrigger(Trigger,Trigger3M))</f>
        <v>1.5881213062148413E-2</v>
      </c>
    </row>
    <row r="891" spans="51:56" ht="11.25" customHeight="1" x14ac:dyDescent="0.25">
      <c r="AY891" s="515" t="s">
        <v>90</v>
      </c>
      <c r="AZ891" s="509">
        <f>_xll.qlInterestRateIndexFixingDate(Currency&amp;"ibor"&amp;Tenor,BA891,Trigger)</f>
        <v>45524</v>
      </c>
      <c r="BA891" s="509">
        <f>_xll.qlCalendarAdvance(Calendar,BA890,AY891,"f",,Trigger)</f>
        <v>45526</v>
      </c>
      <c r="BB891" s="509">
        <f>_xll.qlInterestRateIndexMaturity(Currency&amp;"ibor"&amp;Tenor,BA891,Trigger)</f>
        <v>45618</v>
      </c>
      <c r="BC891" s="508">
        <f>_xll.qlIndexFixing($AC$5,AZ891,TRUE,_xll.ohTrigger(Trigger,Trigger3M))</f>
        <v>1.669099751063639E-2</v>
      </c>
      <c r="BD891" s="508">
        <f>_xll.qlIndexFixing($BE$1,AZ891,TRUE,_xll.ohTrigger(Trigger,Trigger3M))</f>
        <v>1.5888773290698568E-2</v>
      </c>
    </row>
    <row r="892" spans="51:56" ht="11.25" customHeight="1" x14ac:dyDescent="0.25">
      <c r="AY892" s="515" t="s">
        <v>90</v>
      </c>
      <c r="AZ892" s="509">
        <f>_xll.qlInterestRateIndexFixingDate(Currency&amp;"ibor"&amp;Tenor,BA892,Trigger)</f>
        <v>45531</v>
      </c>
      <c r="BA892" s="509">
        <f>_xll.qlCalendarAdvance(Calendar,BA891,AY892,"f",,Trigger)</f>
        <v>45533</v>
      </c>
      <c r="BB892" s="509">
        <f>_xll.qlInterestRateIndexMaturity(Currency&amp;"ibor"&amp;Tenor,BA892,Trigger)</f>
        <v>45625</v>
      </c>
      <c r="BC892" s="508">
        <f>_xll.qlIndexFixing($AC$5,AZ892,TRUE,_xll.ohTrigger(Trigger,Trigger3M))</f>
        <v>1.6724506149696398E-2</v>
      </c>
      <c r="BD892" s="508">
        <f>_xll.qlIndexFixing($BE$1,AZ892,TRUE,_xll.ohTrigger(Trigger,Trigger3M))</f>
        <v>1.5896691544661515E-2</v>
      </c>
    </row>
    <row r="893" spans="51:56" ht="11.25" customHeight="1" x14ac:dyDescent="0.25">
      <c r="AY893" s="515" t="s">
        <v>90</v>
      </c>
      <c r="AZ893" s="509">
        <f>_xll.qlInterestRateIndexFixingDate(Currency&amp;"ibor"&amp;Tenor,BA893,Trigger)</f>
        <v>45538</v>
      </c>
      <c r="BA893" s="509">
        <f>_xll.qlCalendarAdvance(Calendar,BA892,AY893,"f",,Trigger)</f>
        <v>45540</v>
      </c>
      <c r="BB893" s="509">
        <f>_xll.qlInterestRateIndexMaturity(Currency&amp;"ibor"&amp;Tenor,BA893,Trigger)</f>
        <v>45631</v>
      </c>
      <c r="BC893" s="508">
        <f>_xll.qlIndexFixing($AC$5,AZ893,TRUE,_xll.ohTrigger(Trigger,Trigger3M))</f>
        <v>1.675523220004085E-2</v>
      </c>
      <c r="BD893" s="508">
        <f>_xll.qlIndexFixing($BE$1,AZ893,TRUE,_xll.ohTrigger(Trigger,Trigger3M))</f>
        <v>1.5903960623727956E-2</v>
      </c>
    </row>
    <row r="894" spans="51:56" ht="11.25" customHeight="1" x14ac:dyDescent="0.25">
      <c r="AY894" s="515" t="s">
        <v>90</v>
      </c>
      <c r="AZ894" s="509">
        <f>_xll.qlInterestRateIndexFixingDate(Currency&amp;"ibor"&amp;Tenor,BA894,Trigger)</f>
        <v>45545</v>
      </c>
      <c r="BA894" s="509">
        <f>_xll.qlCalendarAdvance(Calendar,BA893,AY894,"f",,Trigger)</f>
        <v>45547</v>
      </c>
      <c r="BB894" s="509">
        <f>_xll.qlInterestRateIndexMaturity(Currency&amp;"ibor"&amp;Tenor,BA894,Trigger)</f>
        <v>45638</v>
      </c>
      <c r="BC894" s="508">
        <f>_xll.qlIndexFixing($AC$5,AZ894,TRUE,_xll.ohTrigger(Trigger,Trigger3M))</f>
        <v>1.6788739832328134E-2</v>
      </c>
      <c r="BD894" s="508">
        <f>_xll.qlIndexFixing($BE$1,AZ894,TRUE,_xll.ohTrigger(Trigger,Trigger3M))</f>
        <v>1.5912580046423545E-2</v>
      </c>
    </row>
    <row r="895" spans="51:56" ht="11.25" customHeight="1" x14ac:dyDescent="0.25">
      <c r="AY895" s="515" t="s">
        <v>90</v>
      </c>
      <c r="AZ895" s="509">
        <f>_xll.qlInterestRateIndexFixingDate(Currency&amp;"ibor"&amp;Tenor,BA895,Trigger)</f>
        <v>45552</v>
      </c>
      <c r="BA895" s="509">
        <f>_xll.qlCalendarAdvance(Calendar,BA894,AY895,"f",,Trigger)</f>
        <v>45554</v>
      </c>
      <c r="BB895" s="509">
        <f>_xll.qlInterestRateIndexMaturity(Currency&amp;"ibor"&amp;Tenor,BA895,Trigger)</f>
        <v>45645</v>
      </c>
      <c r="BC895" s="508">
        <f>_xll.qlIndexFixing($AC$5,AZ895,TRUE,_xll.ohTrigger(Trigger,Trigger3M))</f>
        <v>1.6822247747228031E-2</v>
      </c>
      <c r="BD895" s="508">
        <f>_xll.qlIndexFixing($BE$1,AZ895,TRUE,_xll.ohTrigger(Trigger,Trigger3M))</f>
        <v>1.5921569628892736E-2</v>
      </c>
    </row>
    <row r="896" spans="51:56" ht="11.25" customHeight="1" x14ac:dyDescent="0.25">
      <c r="AY896" s="515" t="s">
        <v>90</v>
      </c>
      <c r="AZ896" s="509">
        <f>_xll.qlInterestRateIndexFixingDate(Currency&amp;"ibor"&amp;Tenor,BA896,Trigger)</f>
        <v>45559</v>
      </c>
      <c r="BA896" s="509">
        <f>_xll.qlCalendarAdvance(Calendar,BA895,AY896,"f",,Trigger)</f>
        <v>45561</v>
      </c>
      <c r="BB896" s="509">
        <f>_xll.qlInterestRateIndexMaturity(Currency&amp;"ibor"&amp;Tenor,BA896,Trigger)</f>
        <v>45653</v>
      </c>
      <c r="BC896" s="508">
        <f>_xll.qlIndexFixing($AC$5,AZ896,TRUE,_xll.ohTrigger(Trigger,Trigger3M))</f>
        <v>1.6858543563224752E-2</v>
      </c>
      <c r="BD896" s="508">
        <f>_xll.qlIndexFixing($BE$1,AZ896,TRUE,_xll.ohTrigger(Trigger,Trigger3M))</f>
        <v>1.5932027795920494E-2</v>
      </c>
    </row>
    <row r="897" spans="51:56" ht="11.25" customHeight="1" x14ac:dyDescent="0.25">
      <c r="AY897" s="515" t="s">
        <v>90</v>
      </c>
      <c r="AZ897" s="509">
        <f>_xll.qlInterestRateIndexFixingDate(Currency&amp;"ibor"&amp;Tenor,BA897,Trigger)</f>
        <v>45566</v>
      </c>
      <c r="BA897" s="509">
        <f>_xll.qlCalendarAdvance(Calendar,BA896,AY897,"f",,Trigger)</f>
        <v>45568</v>
      </c>
      <c r="BB897" s="509">
        <f>_xll.qlInterestRateIndexMaturity(Currency&amp;"ibor"&amp;Tenor,BA897,Trigger)</f>
        <v>45660</v>
      </c>
      <c r="BC897" s="508">
        <f>_xll.qlIndexFixing($AC$5,AZ897,TRUE,_xll.ohTrigger(Trigger,Trigger3M))</f>
        <v>1.6892053630941085E-2</v>
      </c>
      <c r="BD897" s="508">
        <f>_xll.qlIndexFixing($BE$1,AZ897,TRUE,_xll.ohTrigger(Trigger,Trigger3M))</f>
        <v>1.5941798414112401E-2</v>
      </c>
    </row>
    <row r="898" spans="51:56" ht="11.25" customHeight="1" x14ac:dyDescent="0.25">
      <c r="AY898" s="515" t="s">
        <v>90</v>
      </c>
      <c r="AZ898" s="509">
        <f>_xll.qlInterestRateIndexFixingDate(Currency&amp;"ibor"&amp;Tenor,BA898,Trigger)</f>
        <v>45573</v>
      </c>
      <c r="BA898" s="509">
        <f>_xll.qlCalendarAdvance(Calendar,BA897,AY898,"f",,Trigger)</f>
        <v>45575</v>
      </c>
      <c r="BB898" s="509">
        <f>_xll.qlInterestRateIndexMaturity(Currency&amp;"ibor"&amp;Tenor,BA898,Trigger)</f>
        <v>45667</v>
      </c>
      <c r="BC898" s="508">
        <f>_xll.qlIndexFixing($AC$5,AZ898,TRUE,_xll.ohTrigger(Trigger,Trigger3M))</f>
        <v>1.6925563984395806E-2</v>
      </c>
      <c r="BD898" s="508">
        <f>_xll.qlIndexFixing($BE$1,AZ898,TRUE,_xll.ohTrigger(Trigger,Trigger3M))</f>
        <v>1.5951951953577261E-2</v>
      </c>
    </row>
    <row r="899" spans="51:56" ht="11.25" customHeight="1" x14ac:dyDescent="0.25">
      <c r="AY899" s="515" t="s">
        <v>90</v>
      </c>
      <c r="AZ899" s="509">
        <f>_xll.qlInterestRateIndexFixingDate(Currency&amp;"ibor"&amp;Tenor,BA899,Trigger)</f>
        <v>45580</v>
      </c>
      <c r="BA899" s="509">
        <f>_xll.qlCalendarAdvance(Calendar,BA898,AY899,"f",,Trigger)</f>
        <v>45582</v>
      </c>
      <c r="BB899" s="509">
        <f>_xll.qlInterestRateIndexMaturity(Currency&amp;"ibor"&amp;Tenor,BA899,Trigger)</f>
        <v>45674</v>
      </c>
      <c r="BC899" s="508">
        <f>_xll.qlIndexFixing($AC$5,AZ899,TRUE,_xll.ohTrigger(Trigger,Trigger3M))</f>
        <v>1.6959074623592394E-2</v>
      </c>
      <c r="BD899" s="508">
        <f>_xll.qlIndexFixing($BE$1,AZ899,TRUE,_xll.ohTrigger(Trigger,Trigger3M))</f>
        <v>1.5962492564138168E-2</v>
      </c>
    </row>
    <row r="900" spans="51:56" ht="11.25" customHeight="1" x14ac:dyDescent="0.25">
      <c r="AY900" s="515" t="s">
        <v>90</v>
      </c>
      <c r="AZ900" s="509">
        <f>_xll.qlInterestRateIndexFixingDate(Currency&amp;"ibor"&amp;Tenor,BA900,Trigger)</f>
        <v>45587</v>
      </c>
      <c r="BA900" s="509">
        <f>_xll.qlCalendarAdvance(Calendar,BA899,AY900,"f",,Trigger)</f>
        <v>45589</v>
      </c>
      <c r="BB900" s="509">
        <f>_xll.qlInterestRateIndexMaturity(Currency&amp;"ibor"&amp;Tenor,BA900,Trigger)</f>
        <v>45681</v>
      </c>
      <c r="BC900" s="508">
        <f>_xll.qlIndexFixing($AC$5,AZ900,TRUE,_xll.ohTrigger(Trigger,Trigger3M))</f>
        <v>1.6992585548531714E-2</v>
      </c>
      <c r="BD900" s="508">
        <f>_xll.qlIndexFixing($BE$1,AZ900,TRUE,_xll.ohTrigger(Trigger,Trigger3M))</f>
        <v>1.5973424395778951E-2</v>
      </c>
    </row>
    <row r="901" spans="51:56" ht="11.25" customHeight="1" x14ac:dyDescent="0.25">
      <c r="AY901" s="515" t="s">
        <v>90</v>
      </c>
      <c r="AZ901" s="509">
        <f>_xll.qlInterestRateIndexFixingDate(Currency&amp;"ibor"&amp;Tenor,BA901,Trigger)</f>
        <v>45594</v>
      </c>
      <c r="BA901" s="509">
        <f>_xll.qlCalendarAdvance(Calendar,BA900,AY901,"f",,Trigger)</f>
        <v>45596</v>
      </c>
      <c r="BB901" s="509">
        <f>_xll.qlInterestRateIndexMaturity(Currency&amp;"ibor"&amp;Tenor,BA901,Trigger)</f>
        <v>45688</v>
      </c>
      <c r="BC901" s="508">
        <f>_xll.qlIndexFixing($AC$5,AZ901,TRUE,_xll.ohTrigger(Trigger,Trigger3M))</f>
        <v>1.7026096759217242E-2</v>
      </c>
      <c r="BD901" s="508">
        <f>_xll.qlIndexFixing($BE$1,AZ901,TRUE,_xll.ohTrigger(Trigger,Trigger3M))</f>
        <v>1.5984751598644192E-2</v>
      </c>
    </row>
    <row r="902" spans="51:56" ht="11.25" customHeight="1" x14ac:dyDescent="0.25">
      <c r="AY902" s="515" t="s">
        <v>90</v>
      </c>
      <c r="AZ902" s="509">
        <f>_xll.qlInterestRateIndexFixingDate(Currency&amp;"ibor"&amp;Tenor,BA902,Trigger)</f>
        <v>45601</v>
      </c>
      <c r="BA902" s="509">
        <f>_xll.qlCalendarAdvance(Calendar,BA901,AY902,"f",,Trigger)</f>
        <v>45603</v>
      </c>
      <c r="BB902" s="509">
        <f>_xll.qlInterestRateIndexMaturity(Currency&amp;"ibor"&amp;Tenor,BA902,Trigger)</f>
        <v>45695</v>
      </c>
      <c r="BC902" s="508">
        <f>_xll.qlIndexFixing($AC$5,AZ902,TRUE,_xll.ohTrigger(Trigger,Trigger3M))</f>
        <v>1.7059608255649852E-2</v>
      </c>
      <c r="BD902" s="508">
        <f>_xll.qlIndexFixing($BE$1,AZ902,TRUE,_xll.ohTrigger(Trigger,Trigger3M))</f>
        <v>1.5996478323047021E-2</v>
      </c>
    </row>
    <row r="903" spans="51:56" ht="11.25" customHeight="1" x14ac:dyDescent="0.25">
      <c r="AY903" s="515" t="s">
        <v>90</v>
      </c>
      <c r="AZ903" s="509">
        <f>_xll.qlInterestRateIndexFixingDate(Currency&amp;"ibor"&amp;Tenor,BA903,Trigger)</f>
        <v>45608</v>
      </c>
      <c r="BA903" s="509">
        <f>_xll.qlCalendarAdvance(Calendar,BA902,AY903,"f",,Trigger)</f>
        <v>45610</v>
      </c>
      <c r="BB903" s="509">
        <f>_xll.qlInterestRateIndexMaturity(Currency&amp;"ibor"&amp;Tenor,BA903,Trigger)</f>
        <v>45702</v>
      </c>
      <c r="BC903" s="508">
        <f>_xll.qlIndexFixing($AC$5,AZ903,TRUE,_xll.ohTrigger(Trigger,Trigger3M))</f>
        <v>1.7093120037834753E-2</v>
      </c>
      <c r="BD903" s="508">
        <f>_xll.qlIndexFixing($BE$1,AZ903,TRUE,_xll.ohTrigger(Trigger,Trigger3M))</f>
        <v>1.6008608719468274E-2</v>
      </c>
    </row>
    <row r="904" spans="51:56" ht="11.25" customHeight="1" x14ac:dyDescent="0.25">
      <c r="AY904" s="515" t="s">
        <v>90</v>
      </c>
      <c r="AZ904" s="509">
        <f>_xll.qlInterestRateIndexFixingDate(Currency&amp;"ibor"&amp;Tenor,BA904,Trigger)</f>
        <v>45615</v>
      </c>
      <c r="BA904" s="509">
        <f>_xll.qlCalendarAdvance(Calendar,BA903,AY904,"f",,Trigger)</f>
        <v>45617</v>
      </c>
      <c r="BB904" s="509">
        <f>_xll.qlInterestRateIndexMaturity(Currency&amp;"ibor"&amp;Tenor,BA904,Trigger)</f>
        <v>45709</v>
      </c>
      <c r="BC904" s="508">
        <f>_xll.qlIndexFixing($AC$5,AZ904,TRUE,_xll.ohTrigger(Trigger,Trigger3M))</f>
        <v>1.712663210577281E-2</v>
      </c>
      <c r="BD904" s="508">
        <f>_xll.qlIndexFixing($BE$1,AZ904,TRUE,_xll.ohTrigger(Trigger,Trigger3M))</f>
        <v>1.6021146938566894E-2</v>
      </c>
    </row>
    <row r="905" spans="51:56" ht="11.25" customHeight="1" x14ac:dyDescent="0.25">
      <c r="AY905" s="515" t="s">
        <v>90</v>
      </c>
      <c r="AZ905" s="509">
        <f>_xll.qlInterestRateIndexFixingDate(Currency&amp;"ibor"&amp;Tenor,BA905,Trigger)</f>
        <v>45622</v>
      </c>
      <c r="BA905" s="509">
        <f>_xll.qlCalendarAdvance(Calendar,BA904,AY905,"f",,Trigger)</f>
        <v>45624</v>
      </c>
      <c r="BB905" s="509">
        <f>_xll.qlInterestRateIndexMaturity(Currency&amp;"ibor"&amp;Tenor,BA905,Trigger)</f>
        <v>45716</v>
      </c>
      <c r="BC905" s="508">
        <f>_xll.qlIndexFixing($AC$5,AZ905,TRUE,_xll.ohTrigger(Trigger,Trigger3M))</f>
        <v>1.716014445946577E-2</v>
      </c>
      <c r="BD905" s="508">
        <f>_xll.qlIndexFixing($BE$1,AZ905,TRUE,_xll.ohTrigger(Trigger,Trigger3M))</f>
        <v>1.6034097131178211E-2</v>
      </c>
    </row>
    <row r="906" spans="51:56" ht="11.25" customHeight="1" x14ac:dyDescent="0.25">
      <c r="AY906" s="515" t="s">
        <v>90</v>
      </c>
      <c r="AZ906" s="509">
        <f>_xll.qlInterestRateIndexFixingDate(Currency&amp;"ibor"&amp;Tenor,BA906,Trigger)</f>
        <v>45629</v>
      </c>
      <c r="BA906" s="509">
        <f>_xll.qlCalendarAdvance(Calendar,BA905,AY906,"f",,Trigger)</f>
        <v>45631</v>
      </c>
      <c r="BB906" s="509">
        <f>_xll.qlInterestRateIndexMaturity(Currency&amp;"ibor"&amp;Tenor,BA906,Trigger)</f>
        <v>45721</v>
      </c>
      <c r="BC906" s="508">
        <f>_xll.qlIndexFixing($AC$5,AZ906,TRUE,_xll.ohTrigger(Trigger,Trigger3M))</f>
        <v>1.7188050072078909E-2</v>
      </c>
      <c r="BD906" s="508">
        <f>_xll.qlIndexFixing($BE$1,AZ906,TRUE,_xll.ohTrigger(Trigger,Trigger3M))</f>
        <v>1.6044684297131795E-2</v>
      </c>
    </row>
    <row r="907" spans="51:56" ht="11.25" customHeight="1" x14ac:dyDescent="0.25">
      <c r="AY907" s="515" t="s">
        <v>90</v>
      </c>
      <c r="AZ907" s="509">
        <f>_xll.qlInterestRateIndexFixingDate(Currency&amp;"ibor"&amp;Tenor,BA907,Trigger)</f>
        <v>45636</v>
      </c>
      <c r="BA907" s="509">
        <f>_xll.qlCalendarAdvance(Calendar,BA906,AY907,"f",,Trigger)</f>
        <v>45638</v>
      </c>
      <c r="BB907" s="509">
        <f>_xll.qlInterestRateIndexMaturity(Currency&amp;"ibor"&amp;Tenor,BA907,Trigger)</f>
        <v>45728</v>
      </c>
      <c r="BC907" s="508">
        <f>_xll.qlIndexFixing($AC$5,AZ907,TRUE,_xll.ohTrigger(Trigger,Trigger3M))</f>
        <v>1.7221559760252525E-2</v>
      </c>
      <c r="BD907" s="508">
        <f>_xll.qlIndexFixing($BE$1,AZ907,TRUE,_xll.ohTrigger(Trigger,Trigger3M))</f>
        <v>1.6058408090996679E-2</v>
      </c>
    </row>
    <row r="908" spans="51:56" ht="11.25" customHeight="1" x14ac:dyDescent="0.25">
      <c r="AY908" s="515" t="s">
        <v>90</v>
      </c>
      <c r="AZ908" s="509">
        <f>_xll.qlInterestRateIndexFixingDate(Currency&amp;"ibor"&amp;Tenor,BA908,Trigger)</f>
        <v>45643</v>
      </c>
      <c r="BA908" s="509">
        <f>_xll.qlCalendarAdvance(Calendar,BA907,AY908,"f",,Trigger)</f>
        <v>45645</v>
      </c>
      <c r="BB908" s="509">
        <f>_xll.qlInterestRateIndexMaturity(Currency&amp;"ibor"&amp;Tenor,BA908,Trigger)</f>
        <v>45735</v>
      </c>
      <c r="BC908" s="508">
        <f>_xll.qlIndexFixing($AC$5,AZ908,TRUE,_xll.ohTrigger(Trigger,Trigger3M))</f>
        <v>1.7255069727950101E-2</v>
      </c>
      <c r="BD908" s="508">
        <f>_xll.qlIndexFixing($BE$1,AZ908,TRUE,_xll.ohTrigger(Trigger,Trigger3M))</f>
        <v>1.6072555680099576E-2</v>
      </c>
    </row>
    <row r="909" spans="51:56" ht="11.25" customHeight="1" x14ac:dyDescent="0.25">
      <c r="AY909" s="515" t="s">
        <v>90</v>
      </c>
      <c r="AZ909" s="509">
        <f>_xll.qlInterestRateIndexFixingDate(Currency&amp;"ibor"&amp;Tenor,BA909,Trigger)</f>
        <v>45649</v>
      </c>
      <c r="BA909" s="509">
        <f>_xll.qlCalendarAdvance(Calendar,BA908,AY909,"f",,Trigger)</f>
        <v>45653</v>
      </c>
      <c r="BB909" s="509">
        <f>_xll.qlInterestRateIndexMaturity(Currency&amp;"ibor"&amp;Tenor,BA909,Trigger)</f>
        <v>45743</v>
      </c>
      <c r="BC909" s="508">
        <f>_xll.qlIndexFixing($AC$5,AZ909,TRUE,_xll.ohTrigger(Trigger,Trigger3M))</f>
        <v>1.7293367176166363E-2</v>
      </c>
      <c r="BD909" s="508">
        <f>_xll.qlIndexFixing($BE$1,AZ909,TRUE,_xll.ohTrigger(Trigger,Trigger3M))</f>
        <v>1.6089248611335982E-2</v>
      </c>
    </row>
    <row r="910" spans="51:56" ht="11.25" customHeight="1" x14ac:dyDescent="0.25">
      <c r="AY910" s="515" t="s">
        <v>90</v>
      </c>
      <c r="AZ910" s="509">
        <f>_xll.qlInterestRateIndexFixingDate(Currency&amp;"ibor"&amp;Tenor,BA910,Trigger)</f>
        <v>45657</v>
      </c>
      <c r="BA910" s="509">
        <f>_xll.qlCalendarAdvance(Calendar,BA909,AY910,"f",,Trigger)</f>
        <v>45660</v>
      </c>
      <c r="BB910" s="509">
        <f>_xll.qlInterestRateIndexMaturity(Currency&amp;"ibor"&amp;Tenor,BA910,Trigger)</f>
        <v>45750</v>
      </c>
      <c r="BC910" s="508">
        <f>_xll.qlIndexFixing($AC$5,AZ910,TRUE,_xll.ohTrigger(Trigger,Trigger3M))</f>
        <v>1.7326877742850577E-2</v>
      </c>
      <c r="BD910" s="508">
        <f>_xll.qlIndexFixing($BE$1,AZ910,TRUE,_xll.ohTrigger(Trigger,Trigger3M))</f>
        <v>1.6104318311529475E-2</v>
      </c>
    </row>
    <row r="911" spans="51:56" ht="11.25" customHeight="1" x14ac:dyDescent="0.25">
      <c r="AY911" s="515" t="s">
        <v>90</v>
      </c>
      <c r="AZ911" s="509">
        <f>_xll.qlInterestRateIndexFixingDate(Currency&amp;"ibor"&amp;Tenor,BA911,Trigger)</f>
        <v>45665</v>
      </c>
      <c r="BA911" s="509">
        <f>_xll.qlCalendarAdvance(Calendar,BA910,AY911,"f",,Trigger)</f>
        <v>45667</v>
      </c>
      <c r="BB911" s="509">
        <f>_xll.qlInterestRateIndexMaturity(Currency&amp;"ibor"&amp;Tenor,BA911,Trigger)</f>
        <v>45757</v>
      </c>
      <c r="BC911" s="508">
        <f>_xll.qlIndexFixing($AC$5,AZ911,TRUE,_xll.ohTrigger(Trigger,Trigger3M))</f>
        <v>1.7360388589066744E-2</v>
      </c>
      <c r="BD911" s="508">
        <f>_xll.qlIndexFixing($BE$1,AZ911,TRUE,_xll.ohTrigger(Trigger,Trigger3M))</f>
        <v>1.6119824853932485E-2</v>
      </c>
    </row>
    <row r="912" spans="51:56" ht="11.25" customHeight="1" x14ac:dyDescent="0.25">
      <c r="AY912" s="515" t="s">
        <v>90</v>
      </c>
      <c r="AZ912" s="509">
        <f>_xll.qlInterestRateIndexFixingDate(Currency&amp;"ibor"&amp;Tenor,BA912,Trigger)</f>
        <v>45672</v>
      </c>
      <c r="BA912" s="509">
        <f>_xll.qlCalendarAdvance(Calendar,BA911,AY912,"f",,Trigger)</f>
        <v>45674</v>
      </c>
      <c r="BB912" s="509">
        <f>_xll.qlInterestRateIndexMaturity(Currency&amp;"ibor"&amp;Tenor,BA912,Trigger)</f>
        <v>45764</v>
      </c>
      <c r="BC912" s="508">
        <f>_xll.qlIndexFixing($AC$5,AZ912,TRUE,_xll.ohTrigger(Trigger,Trigger3M))</f>
        <v>1.7393899714814864E-2</v>
      </c>
      <c r="BD912" s="508">
        <f>_xll.qlIndexFixing($BE$1,AZ912,TRUE,_xll.ohTrigger(Trigger,Trigger3M))</f>
        <v>1.6135772390274639E-2</v>
      </c>
    </row>
    <row r="913" spans="51:56" ht="11.25" customHeight="1" x14ac:dyDescent="0.25">
      <c r="AY913" s="515" t="s">
        <v>90</v>
      </c>
      <c r="AZ913" s="509">
        <f>_xll.qlInterestRateIndexFixingDate(Currency&amp;"ibor"&amp;Tenor,BA913,Trigger)</f>
        <v>45679</v>
      </c>
      <c r="BA913" s="509">
        <f>_xll.qlCalendarAdvance(Calendar,BA912,AY913,"f",,Trigger)</f>
        <v>45681</v>
      </c>
      <c r="BB913" s="509">
        <f>_xll.qlInterestRateIndexMaturity(Currency&amp;"ibor"&amp;Tenor,BA913,Trigger)</f>
        <v>45771</v>
      </c>
      <c r="BC913" s="508">
        <f>_xll.qlIndexFixing($AC$5,AZ913,TRUE,_xll.ohTrigger(Trigger,Trigger3M))</f>
        <v>1.7427411120099379E-2</v>
      </c>
      <c r="BD913" s="508">
        <f>_xll.qlIndexFixing($BE$1,AZ913,TRUE,_xll.ohTrigger(Trigger,Trigger3M))</f>
        <v>1.6152165072495173E-2</v>
      </c>
    </row>
    <row r="914" spans="51:56" ht="11.25" customHeight="1" x14ac:dyDescent="0.25">
      <c r="AY914" s="515" t="s">
        <v>90</v>
      </c>
      <c r="AZ914" s="509">
        <f>_xll.qlInterestRateIndexFixingDate(Currency&amp;"ibor"&amp;Tenor,BA914,Trigger)</f>
        <v>45686</v>
      </c>
      <c r="BA914" s="509">
        <f>_xll.qlCalendarAdvance(Calendar,BA913,AY914,"f",,Trigger)</f>
        <v>45688</v>
      </c>
      <c r="BB914" s="509">
        <f>_xll.qlInterestRateIndexMaturity(Currency&amp;"ibor"&amp;Tenor,BA914,Trigger)</f>
        <v>45777</v>
      </c>
      <c r="BC914" s="508">
        <f>_xll.qlIndexFixing($AC$5,AZ914,TRUE,_xll.ohTrigger(Trigger,Trigger3M))</f>
        <v>1.7458106391592173E-2</v>
      </c>
      <c r="BD914" s="508">
        <f>_xll.qlIndexFixing($BE$1,AZ914,TRUE,_xll.ohTrigger(Trigger,Trigger3M))</f>
        <v>1.616735754622645E-2</v>
      </c>
    </row>
    <row r="915" spans="51:56" ht="11.25" customHeight="1" x14ac:dyDescent="0.25">
      <c r="AY915" s="515" t="s">
        <v>90</v>
      </c>
      <c r="AZ915" s="509">
        <f>_xll.qlInterestRateIndexFixingDate(Currency&amp;"ibor"&amp;Tenor,BA915,Trigger)</f>
        <v>45693</v>
      </c>
      <c r="BA915" s="509">
        <f>_xll.qlCalendarAdvance(Calendar,BA914,AY915,"f",,Trigger)</f>
        <v>45695</v>
      </c>
      <c r="BB915" s="509">
        <f>_xll.qlInterestRateIndexMaturity(Currency&amp;"ibor"&amp;Tenor,BA915,Trigger)</f>
        <v>45784</v>
      </c>
      <c r="BC915" s="508">
        <f>_xll.qlIndexFixing($AC$5,AZ915,TRUE,_xll.ohTrigger(Trigger,Trigger3M))</f>
        <v>1.7491616712819281E-2</v>
      </c>
      <c r="BD915" s="508">
        <f>_xll.qlIndexFixing($BE$1,AZ915,TRUE,_xll.ohTrigger(Trigger,Trigger3M))</f>
        <v>1.6184619044300949E-2</v>
      </c>
    </row>
    <row r="916" spans="51:56" ht="11.25" customHeight="1" x14ac:dyDescent="0.25">
      <c r="AY916" s="515" t="s">
        <v>90</v>
      </c>
      <c r="AZ916" s="509">
        <f>_xll.qlInterestRateIndexFixingDate(Currency&amp;"ibor"&amp;Tenor,BA916,Trigger)</f>
        <v>45700</v>
      </c>
      <c r="BA916" s="509">
        <f>_xll.qlCalendarAdvance(Calendar,BA915,AY916,"f",,Trigger)</f>
        <v>45702</v>
      </c>
      <c r="BB916" s="509">
        <f>_xll.qlInterestRateIndexMaturity(Currency&amp;"ibor"&amp;Tenor,BA916,Trigger)</f>
        <v>45791</v>
      </c>
      <c r="BC916" s="508">
        <f>_xll.qlIndexFixing($AC$5,AZ916,TRUE,_xll.ohTrigger(Trigger,Trigger3M))</f>
        <v>1.752512731046707E-2</v>
      </c>
      <c r="BD916" s="508">
        <f>_xll.qlIndexFixing($BE$1,AZ916,TRUE,_xll.ohTrigger(Trigger,Trigger3M))</f>
        <v>1.620233782737902E-2</v>
      </c>
    </row>
    <row r="917" spans="51:56" ht="11.25" customHeight="1" x14ac:dyDescent="0.25">
      <c r="AY917" s="515" t="s">
        <v>90</v>
      </c>
      <c r="AZ917" s="509">
        <f>_xll.qlInterestRateIndexFixingDate(Currency&amp;"ibor"&amp;Tenor,BA917,Trigger)</f>
        <v>45707</v>
      </c>
      <c r="BA917" s="509">
        <f>_xll.qlCalendarAdvance(Calendar,BA916,AY917,"f",,Trigger)</f>
        <v>45709</v>
      </c>
      <c r="BB917" s="509">
        <f>_xll.qlInterestRateIndexMaturity(Currency&amp;"ibor"&amp;Tenor,BA917,Trigger)</f>
        <v>45798</v>
      </c>
      <c r="BC917" s="508">
        <f>_xll.qlIndexFixing($AC$5,AZ917,TRUE,_xll.ohTrigger(Trigger,Trigger3M))</f>
        <v>1.748008603706664E-2</v>
      </c>
      <c r="BD917" s="508">
        <f>_xll.qlIndexFixing($BE$1,AZ917,TRUE,_xll.ohTrigger(Trigger,Trigger3M))</f>
        <v>1.622050951971326E-2</v>
      </c>
    </row>
    <row r="918" spans="51:56" ht="11.25" customHeight="1" x14ac:dyDescent="0.25">
      <c r="AY918" s="515" t="s">
        <v>90</v>
      </c>
      <c r="AZ918" s="509">
        <f>_xll.qlInterestRateIndexFixingDate(Currency&amp;"ibor"&amp;Tenor,BA918,Trigger)</f>
        <v>45714</v>
      </c>
      <c r="BA918" s="509">
        <f>_xll.qlCalendarAdvance(Calendar,BA917,AY918,"f",,Trigger)</f>
        <v>45716</v>
      </c>
      <c r="BB918" s="509">
        <f>_xll.qlInterestRateIndexMaturity(Currency&amp;"ibor"&amp;Tenor,BA918,Trigger)</f>
        <v>45807</v>
      </c>
      <c r="BC918" s="508">
        <f>_xll.qlIndexFixing($AC$5,AZ918,TRUE,_xll.ohTrigger(Trigger,Trigger3M))</f>
        <v>1.7421745726239276E-2</v>
      </c>
      <c r="BD918" s="508">
        <f>_xll.qlIndexFixing($BE$1,AZ918,TRUE,_xll.ohTrigger(Trigger,Trigger3M))</f>
        <v>1.6242641719756808E-2</v>
      </c>
    </row>
    <row r="919" spans="51:56" ht="11.25" customHeight="1" x14ac:dyDescent="0.25">
      <c r="AY919" s="515" t="s">
        <v>90</v>
      </c>
      <c r="AZ919" s="509">
        <f>_xll.qlInterestRateIndexFixingDate(Currency&amp;"ibor"&amp;Tenor,BA919,Trigger)</f>
        <v>45721</v>
      </c>
      <c r="BA919" s="509">
        <f>_xll.qlCalendarAdvance(Calendar,BA918,AY919,"f",,Trigger)</f>
        <v>45723</v>
      </c>
      <c r="BB919" s="509">
        <f>_xll.qlInterestRateIndexMaturity(Currency&amp;"ibor"&amp;Tenor,BA919,Trigger)</f>
        <v>45817</v>
      </c>
      <c r="BC919" s="508">
        <f>_xll.qlIndexFixing($AC$5,AZ919,TRUE,_xll.ohTrigger(Trigger,Trigger3M))</f>
        <v>1.7362041637717728E-2</v>
      </c>
      <c r="BD919" s="508">
        <f>_xll.qlIndexFixing($BE$1,AZ919,TRUE,_xll.ohTrigger(Trigger,Trigger3M))</f>
        <v>1.6267009790021342E-2</v>
      </c>
    </row>
    <row r="920" spans="51:56" ht="11.25" customHeight="1" x14ac:dyDescent="0.25">
      <c r="AY920" s="515" t="s">
        <v>90</v>
      </c>
      <c r="AZ920" s="509">
        <f>_xll.qlInterestRateIndexFixingDate(Currency&amp;"ibor"&amp;Tenor,BA920,Trigger)</f>
        <v>45728</v>
      </c>
      <c r="BA920" s="509">
        <f>_xll.qlCalendarAdvance(Calendar,BA919,AY920,"f",,Trigger)</f>
        <v>45730</v>
      </c>
      <c r="BB920" s="509">
        <f>_xll.qlInterestRateIndexMaturity(Currency&amp;"ibor"&amp;Tenor,BA920,Trigger)</f>
        <v>45824</v>
      </c>
      <c r="BC920" s="508">
        <f>_xll.qlIndexFixing($AC$5,AZ920,TRUE,_xll.ohTrigger(Trigger,Trigger3M))</f>
        <v>1.7320114170849141E-2</v>
      </c>
      <c r="BD920" s="508">
        <f>_xll.qlIndexFixing($BE$1,AZ920,TRUE,_xll.ohTrigger(Trigger,Trigger3M))</f>
        <v>1.6286340971958246E-2</v>
      </c>
    </row>
    <row r="921" spans="51:56" ht="11.25" customHeight="1" x14ac:dyDescent="0.25">
      <c r="AY921" s="515" t="s">
        <v>90</v>
      </c>
      <c r="AZ921" s="509">
        <f>_xll.qlInterestRateIndexFixingDate(Currency&amp;"ibor"&amp;Tenor,BA921,Trigger)</f>
        <v>45735</v>
      </c>
      <c r="BA921" s="509">
        <f>_xll.qlCalendarAdvance(Calendar,BA920,AY921,"f",,Trigger)</f>
        <v>45737</v>
      </c>
      <c r="BB921" s="509">
        <f>_xll.qlInterestRateIndexMaturity(Currency&amp;"ibor"&amp;Tenor,BA921,Trigger)</f>
        <v>45831</v>
      </c>
      <c r="BC921" s="508">
        <f>_xll.qlIndexFixing($AC$5,AZ921,TRUE,_xll.ohTrigger(Trigger,Trigger3M))</f>
        <v>1.7277902775140963E-2</v>
      </c>
      <c r="BD921" s="508">
        <f>_xll.qlIndexFixing($BE$1,AZ921,TRUE,_xll.ohTrigger(Trigger,Trigger3M))</f>
        <v>1.6305919628980679E-2</v>
      </c>
    </row>
    <row r="922" spans="51:56" ht="11.25" customHeight="1" x14ac:dyDescent="0.25">
      <c r="AY922" s="515" t="s">
        <v>90</v>
      </c>
      <c r="AZ922" s="509">
        <f>_xll.qlInterestRateIndexFixingDate(Currency&amp;"ibor"&amp;Tenor,BA922,Trigger)</f>
        <v>45742</v>
      </c>
      <c r="BA922" s="509">
        <f>_xll.qlCalendarAdvance(Calendar,BA921,AY922,"f",,Trigger)</f>
        <v>45744</v>
      </c>
      <c r="BB922" s="509">
        <f>_xll.qlInterestRateIndexMaturity(Currency&amp;"ibor"&amp;Tenor,BA922,Trigger)</f>
        <v>45838</v>
      </c>
      <c r="BC922" s="508">
        <f>_xll.qlIndexFixing($AC$5,AZ922,TRUE,_xll.ohTrigger(Trigger,Trigger3M))</f>
        <v>1.7235407459947422E-2</v>
      </c>
      <c r="BD922" s="508">
        <f>_xll.qlIndexFixing($BE$1,AZ922,TRUE,_xll.ohTrigger(Trigger,Trigger3M))</f>
        <v>1.6325699611831456E-2</v>
      </c>
    </row>
    <row r="923" spans="51:56" ht="11.25" customHeight="1" x14ac:dyDescent="0.25">
      <c r="AY923" s="515" t="s">
        <v>90</v>
      </c>
      <c r="AZ923" s="509">
        <f>_xll.qlInterestRateIndexFixingDate(Currency&amp;"ibor"&amp;Tenor,BA923,Trigger)</f>
        <v>45749</v>
      </c>
      <c r="BA923" s="509">
        <f>_xll.qlCalendarAdvance(Calendar,BA922,AY923,"f",,Trigger)</f>
        <v>45751</v>
      </c>
      <c r="BB923" s="509">
        <f>_xll.qlInterestRateIndexMaturity(Currency&amp;"ibor"&amp;Tenor,BA923,Trigger)</f>
        <v>45842</v>
      </c>
      <c r="BC923" s="508">
        <f>_xll.qlIndexFixing($AC$5,AZ923,TRUE,_xll.ohTrigger(Trigger,Trigger3M))</f>
        <v>1.7198866911453298E-2</v>
      </c>
      <c r="BD923" s="508">
        <f>_xll.qlIndexFixing($BE$1,AZ923,TRUE,_xll.ohTrigger(Trigger,Trigger3M))</f>
        <v>1.6340193561094857E-2</v>
      </c>
    </row>
    <row r="924" spans="51:56" ht="11.25" customHeight="1" x14ac:dyDescent="0.25">
      <c r="AY924" s="515" t="s">
        <v>90</v>
      </c>
      <c r="AZ924" s="509">
        <f>_xll.qlInterestRateIndexFixingDate(Currency&amp;"ibor"&amp;Tenor,BA924,Trigger)</f>
        <v>45756</v>
      </c>
      <c r="BA924" s="509">
        <f>_xll.qlCalendarAdvance(Calendar,BA923,AY924,"f",,Trigger)</f>
        <v>45758</v>
      </c>
      <c r="BB924" s="509">
        <f>_xll.qlInterestRateIndexMaturity(Currency&amp;"ibor"&amp;Tenor,BA924,Trigger)</f>
        <v>45849</v>
      </c>
      <c r="BC924" s="508">
        <f>_xll.qlIndexFixing($AC$5,AZ924,TRUE,_xll.ohTrigger(Trigger,Trigger3M))</f>
        <v>1.7153411519177621E-2</v>
      </c>
      <c r="BD924" s="508">
        <f>_xll.qlIndexFixing($BE$1,AZ924,TRUE,_xll.ohTrigger(Trigger,Trigger3M))</f>
        <v>1.6360247342388869E-2</v>
      </c>
    </row>
    <row r="925" spans="51:56" ht="11.25" customHeight="1" x14ac:dyDescent="0.25">
      <c r="AY925" s="515" t="s">
        <v>90</v>
      </c>
      <c r="AZ925" s="509">
        <f>_xll.qlInterestRateIndexFixingDate(Currency&amp;"ibor"&amp;Tenor,BA925,Trigger)</f>
        <v>45763</v>
      </c>
      <c r="BA925" s="509">
        <f>_xll.qlCalendarAdvance(Calendar,BA924,AY925,"f",,Trigger)</f>
        <v>45769</v>
      </c>
      <c r="BB925" s="509">
        <f>_xll.qlInterestRateIndexMaturity(Currency&amp;"ibor"&amp;Tenor,BA925,Trigger)</f>
        <v>45860</v>
      </c>
      <c r="BC925" s="508">
        <f>_xll.qlIndexFixing($AC$5,AZ925,TRUE,_xll.ohTrigger(Trigger,Trigger3M))</f>
        <v>1.7081389264700802E-2</v>
      </c>
      <c r="BD925" s="508">
        <f>_xll.qlIndexFixing($BE$1,AZ925,TRUE,_xll.ohTrigger(Trigger,Trigger3M))</f>
        <v>1.6391879299193966E-2</v>
      </c>
    </row>
    <row r="926" spans="51:56" ht="11.25" customHeight="1" x14ac:dyDescent="0.25">
      <c r="AY926" s="515" t="s">
        <v>90</v>
      </c>
      <c r="AZ926" s="509">
        <f>_xll.qlInterestRateIndexFixingDate(Currency&amp;"ibor"&amp;Tenor,BA926,Trigger)</f>
        <v>45772</v>
      </c>
      <c r="BA926" s="509">
        <f>_xll.qlCalendarAdvance(Calendar,BA925,AY926,"f",,Trigger)</f>
        <v>45776</v>
      </c>
      <c r="BB926" s="509">
        <f>_xll.qlInterestRateIndexMaturity(Currency&amp;"ibor"&amp;Tenor,BA926,Trigger)</f>
        <v>45867</v>
      </c>
      <c r="BC926" s="508">
        <f>_xll.qlIndexFixing($AC$5,AZ926,TRUE,_xll.ohTrigger(Trigger,Trigger3M))</f>
        <v>1.7035179985006699E-2</v>
      </c>
      <c r="BD926" s="508">
        <f>_xll.qlIndexFixing($BE$1,AZ926,TRUE,_xll.ohTrigger(Trigger,Trigger3M))</f>
        <v>1.6412008940513052E-2</v>
      </c>
    </row>
    <row r="927" spans="51:56" ht="11.25" customHeight="1" x14ac:dyDescent="0.25">
      <c r="AY927" s="515" t="s">
        <v>90</v>
      </c>
      <c r="AZ927" s="509">
        <f>_xll.qlInterestRateIndexFixingDate(Currency&amp;"ibor"&amp;Tenor,BA927,Trigger)</f>
        <v>45779</v>
      </c>
      <c r="BA927" s="509">
        <f>_xll.qlCalendarAdvance(Calendar,BA926,AY927,"f",,Trigger)</f>
        <v>45783</v>
      </c>
      <c r="BB927" s="509">
        <f>_xll.qlInterestRateIndexMaturity(Currency&amp;"ibor"&amp;Tenor,BA927,Trigger)</f>
        <v>45875</v>
      </c>
      <c r="BC927" s="508">
        <f>_xll.qlIndexFixing($AC$5,AZ927,TRUE,_xll.ohTrigger(Trigger,Trigger3M))</f>
        <v>1.699024828926211E-2</v>
      </c>
      <c r="BD927" s="508">
        <f>_xll.qlIndexFixing($BE$1,AZ927,TRUE,_xll.ohTrigger(Trigger,Trigger3M))</f>
        <v>1.6433860352027155E-2</v>
      </c>
    </row>
    <row r="928" spans="51:56" ht="11.25" customHeight="1" x14ac:dyDescent="0.25">
      <c r="AY928" s="515" t="s">
        <v>90</v>
      </c>
      <c r="AZ928" s="509">
        <f>_xll.qlInterestRateIndexFixingDate(Currency&amp;"ibor"&amp;Tenor,BA928,Trigger)</f>
        <v>45786</v>
      </c>
      <c r="BA928" s="509">
        <f>_xll.qlCalendarAdvance(Calendar,BA927,AY928,"f",,Trigger)</f>
        <v>45790</v>
      </c>
      <c r="BB928" s="509">
        <f>_xll.qlInterestRateIndexMaturity(Currency&amp;"ibor"&amp;Tenor,BA928,Trigger)</f>
        <v>45882</v>
      </c>
      <c r="BC928" s="508">
        <f>_xll.qlIndexFixing($AC$5,AZ928,TRUE,_xll.ohTrigger(Trigger,Trigger3M))</f>
        <v>1.6944281897700347E-2</v>
      </c>
      <c r="BD928" s="508">
        <f>_xll.qlIndexFixing($BE$1,AZ928,TRUE,_xll.ohTrigger(Trigger,Trigger3M))</f>
        <v>1.6453810810467213E-2</v>
      </c>
    </row>
    <row r="929" spans="51:56" ht="11.25" customHeight="1" x14ac:dyDescent="0.25">
      <c r="AY929" s="515" t="s">
        <v>90</v>
      </c>
      <c r="AZ929" s="509">
        <f>_xll.qlInterestRateIndexFixingDate(Currency&amp;"ibor"&amp;Tenor,BA929,Trigger)</f>
        <v>45793</v>
      </c>
      <c r="BA929" s="509">
        <f>_xll.qlCalendarAdvance(Calendar,BA928,AY929,"f",,Trigger)</f>
        <v>45797</v>
      </c>
      <c r="BB929" s="509">
        <f>_xll.qlInterestRateIndexMaturity(Currency&amp;"ibor"&amp;Tenor,BA929,Trigger)</f>
        <v>45889</v>
      </c>
      <c r="BC929" s="508">
        <f>_xll.qlIndexFixing($AC$5,AZ929,TRUE,_xll.ohTrigger(Trigger,Trigger3M))</f>
        <v>1.6963142310181693E-2</v>
      </c>
      <c r="BD929" s="508">
        <f>_xll.qlIndexFixing($BE$1,AZ929,TRUE,_xll.ohTrigger(Trigger,Trigger3M))</f>
        <v>1.6473606593670309E-2</v>
      </c>
    </row>
    <row r="930" spans="51:56" ht="11.25" customHeight="1" x14ac:dyDescent="0.25">
      <c r="AY930" s="515" t="s">
        <v>90</v>
      </c>
      <c r="AZ930" s="509">
        <f>_xll.qlInterestRateIndexFixingDate(Currency&amp;"ibor"&amp;Tenor,BA930,Trigger)</f>
        <v>45800</v>
      </c>
      <c r="BA930" s="509">
        <f>_xll.qlCalendarAdvance(Calendar,BA929,AY930,"f",,Trigger)</f>
        <v>45804</v>
      </c>
      <c r="BB930" s="509">
        <f>_xll.qlInterestRateIndexMaturity(Currency&amp;"ibor"&amp;Tenor,BA930,Trigger)</f>
        <v>45896</v>
      </c>
      <c r="BC930" s="508">
        <f>_xll.qlIndexFixing($AC$5,AZ930,TRUE,_xll.ohTrigger(Trigger,Trigger3M))</f>
        <v>1.6992835015224236E-2</v>
      </c>
      <c r="BD930" s="508">
        <f>_xll.qlIndexFixing($BE$1,AZ930,TRUE,_xll.ohTrigger(Trigger,Trigger3M))</f>
        <v>1.6493234673332781E-2</v>
      </c>
    </row>
    <row r="931" spans="51:56" ht="11.25" customHeight="1" x14ac:dyDescent="0.25">
      <c r="AY931" s="515" t="s">
        <v>90</v>
      </c>
      <c r="AZ931" s="509">
        <f>_xll.qlInterestRateIndexFixingDate(Currency&amp;"ibor"&amp;Tenor,BA931,Trigger)</f>
        <v>45807</v>
      </c>
      <c r="BA931" s="509">
        <f>_xll.qlCalendarAdvance(Calendar,BA930,AY931,"f",,Trigger)</f>
        <v>45811</v>
      </c>
      <c r="BB931" s="509">
        <f>_xll.qlInterestRateIndexMaturity(Currency&amp;"ibor"&amp;Tenor,BA931,Trigger)</f>
        <v>45903</v>
      </c>
      <c r="BC931" s="508">
        <f>_xll.qlIndexFixing($AC$5,AZ931,TRUE,_xll.ohTrigger(Trigger,Trigger3M))</f>
        <v>1.7022527944606455E-2</v>
      </c>
      <c r="BD931" s="508">
        <f>_xll.qlIndexFixing($BE$1,AZ931,TRUE,_xll.ohTrigger(Trigger,Trigger3M))</f>
        <v>1.6512694192159529E-2</v>
      </c>
    </row>
    <row r="932" spans="51:56" ht="11.25" customHeight="1" x14ac:dyDescent="0.25">
      <c r="AY932" s="515" t="s">
        <v>90</v>
      </c>
      <c r="AZ932" s="509">
        <f>_xll.qlInterestRateIndexFixingDate(Currency&amp;"ibor"&amp;Tenor,BA932,Trigger)</f>
        <v>45814</v>
      </c>
      <c r="BA932" s="509">
        <f>_xll.qlCalendarAdvance(Calendar,BA931,AY932,"f",,Trigger)</f>
        <v>45818</v>
      </c>
      <c r="BB932" s="509">
        <f>_xll.qlInterestRateIndexMaturity(Currency&amp;"ibor"&amp;Tenor,BA932,Trigger)</f>
        <v>45910</v>
      </c>
      <c r="BC932" s="508">
        <f>_xll.qlIndexFixing($AC$5,AZ932,TRUE,_xll.ohTrigger(Trigger,Trigger3M))</f>
        <v>1.705222109833009E-2</v>
      </c>
      <c r="BD932" s="508">
        <f>_xll.qlIndexFixing($BE$1,AZ932,TRUE,_xll.ohTrigger(Trigger,Trigger3M))</f>
        <v>1.6531984316861464E-2</v>
      </c>
    </row>
    <row r="933" spans="51:56" ht="11.25" customHeight="1" x14ac:dyDescent="0.25">
      <c r="AY933" s="515" t="s">
        <v>90</v>
      </c>
      <c r="AZ933" s="509">
        <f>_xll.qlInterestRateIndexFixingDate(Currency&amp;"ibor"&amp;Tenor,BA933,Trigger)</f>
        <v>45821</v>
      </c>
      <c r="BA933" s="509">
        <f>_xll.qlCalendarAdvance(Calendar,BA932,AY933,"f",,Trigger)</f>
        <v>45825</v>
      </c>
      <c r="BB933" s="509">
        <f>_xll.qlInterestRateIndexMaturity(Currency&amp;"ibor"&amp;Tenor,BA933,Trigger)</f>
        <v>45917</v>
      </c>
      <c r="BC933" s="508">
        <f>_xll.qlIndexFixing($AC$5,AZ933,TRUE,_xll.ohTrigger(Trigger,Trigger3M))</f>
        <v>1.7081914476396877E-2</v>
      </c>
      <c r="BD933" s="508">
        <f>_xll.qlIndexFixing($BE$1,AZ933,TRUE,_xll.ohTrigger(Trigger,Trigger3M))</f>
        <v>1.6551104214159923E-2</v>
      </c>
    </row>
    <row r="934" spans="51:56" ht="11.25" customHeight="1" x14ac:dyDescent="0.25">
      <c r="AY934" s="515" t="s">
        <v>90</v>
      </c>
      <c r="AZ934" s="509">
        <f>_xll.qlInterestRateIndexFixingDate(Currency&amp;"ibor"&amp;Tenor,BA934,Trigger)</f>
        <v>45828</v>
      </c>
      <c r="BA934" s="509">
        <f>_xll.qlCalendarAdvance(Calendar,BA933,AY934,"f",,Trigger)</f>
        <v>45832</v>
      </c>
      <c r="BB934" s="509">
        <f>_xll.qlInterestRateIndexMaturity(Currency&amp;"ibor"&amp;Tenor,BA934,Trigger)</f>
        <v>45924</v>
      </c>
      <c r="BC934" s="508">
        <f>_xll.qlIndexFixing($AC$5,AZ934,TRUE,_xll.ohTrigger(Trigger,Trigger3M))</f>
        <v>1.7111608078807686E-2</v>
      </c>
      <c r="BD934" s="508">
        <f>_xll.qlIndexFixing($BE$1,AZ934,TRUE,_xll.ohTrigger(Trigger,Trigger3M))</f>
        <v>1.6570053050781453E-2</v>
      </c>
    </row>
    <row r="935" spans="51:56" ht="11.25" customHeight="1" x14ac:dyDescent="0.25">
      <c r="AY935" s="515" t="s">
        <v>90</v>
      </c>
      <c r="AZ935" s="509">
        <f>_xll.qlInterestRateIndexFixingDate(Currency&amp;"ibor"&amp;Tenor,BA935,Trigger)</f>
        <v>45835</v>
      </c>
      <c r="BA935" s="509">
        <f>_xll.qlCalendarAdvance(Calendar,BA934,AY935,"f",,Trigger)</f>
        <v>45839</v>
      </c>
      <c r="BB935" s="509">
        <f>_xll.qlInterestRateIndexMaturity(Currency&amp;"ibor"&amp;Tenor,BA935,Trigger)</f>
        <v>45931</v>
      </c>
      <c r="BC935" s="508">
        <f>_xll.qlIndexFixing($AC$5,AZ935,TRUE,_xll.ohTrigger(Trigger,Trigger3M))</f>
        <v>1.7141301905565995E-2</v>
      </c>
      <c r="BD935" s="508">
        <f>_xll.qlIndexFixing($BE$1,AZ935,TRUE,_xll.ohTrigger(Trigger,Trigger3M))</f>
        <v>1.658882999345521E-2</v>
      </c>
    </row>
    <row r="936" spans="51:56" ht="11.25" customHeight="1" x14ac:dyDescent="0.25">
      <c r="AY936" s="515" t="s">
        <v>90</v>
      </c>
      <c r="AZ936" s="509">
        <f>_xll.qlInterestRateIndexFixingDate(Currency&amp;"ibor"&amp;Tenor,BA936,Trigger)</f>
        <v>45842</v>
      </c>
      <c r="BA936" s="509">
        <f>_xll.qlCalendarAdvance(Calendar,BA935,AY936,"f",,Trigger)</f>
        <v>45846</v>
      </c>
      <c r="BB936" s="509">
        <f>_xll.qlInterestRateIndexMaturity(Currency&amp;"ibor"&amp;Tenor,BA936,Trigger)</f>
        <v>45938</v>
      </c>
      <c r="BC936" s="508">
        <f>_xll.qlIndexFixing($AC$5,AZ936,TRUE,_xll.ohTrigger(Trigger,Trigger3M))</f>
        <v>1.7170995956671795E-2</v>
      </c>
      <c r="BD936" s="508">
        <f>_xll.qlIndexFixing($BE$1,AZ936,TRUE,_xll.ohTrigger(Trigger,Trigger3M))</f>
        <v>1.6607434208919043E-2</v>
      </c>
    </row>
    <row r="937" spans="51:56" ht="11.25" customHeight="1" x14ac:dyDescent="0.25">
      <c r="AY937" s="515" t="s">
        <v>90</v>
      </c>
      <c r="AZ937" s="509">
        <f>_xll.qlInterestRateIndexFixingDate(Currency&amp;"ibor"&amp;Tenor,BA937,Trigger)</f>
        <v>45849</v>
      </c>
      <c r="BA937" s="509">
        <f>_xll.qlCalendarAdvance(Calendar,BA936,AY937,"f",,Trigger)</f>
        <v>45853</v>
      </c>
      <c r="BB937" s="509">
        <f>_xll.qlInterestRateIndexMaturity(Currency&amp;"ibor"&amp;Tenor,BA937,Trigger)</f>
        <v>45945</v>
      </c>
      <c r="BC937" s="508">
        <f>_xll.qlIndexFixing($AC$5,AZ937,TRUE,_xll.ohTrigger(Trigger,Trigger3M))</f>
        <v>1.7200690232127704E-2</v>
      </c>
      <c r="BD937" s="508">
        <f>_xll.qlIndexFixing($BE$1,AZ937,TRUE,_xll.ohTrigger(Trigger,Trigger3M))</f>
        <v>1.662586486392122E-2</v>
      </c>
    </row>
    <row r="938" spans="51:56" ht="11.25" customHeight="1" x14ac:dyDescent="0.25">
      <c r="AY938" s="515" t="s">
        <v>90</v>
      </c>
      <c r="AZ938" s="509">
        <f>_xll.qlInterestRateIndexFixingDate(Currency&amp;"ibor"&amp;Tenor,BA938,Trigger)</f>
        <v>45856</v>
      </c>
      <c r="BA938" s="509">
        <f>_xll.qlCalendarAdvance(Calendar,BA937,AY938,"f",,Trigger)</f>
        <v>45860</v>
      </c>
      <c r="BB938" s="509">
        <f>_xll.qlInterestRateIndexMaturity(Currency&amp;"ibor"&amp;Tenor,BA938,Trigger)</f>
        <v>45952</v>
      </c>
      <c r="BC938" s="508">
        <f>_xll.qlIndexFixing($AC$5,AZ938,TRUE,_xll.ohTrigger(Trigger,Trigger3M))</f>
        <v>1.7230384731936322E-2</v>
      </c>
      <c r="BD938" s="508">
        <f>_xll.qlIndexFixing($BE$1,AZ938,TRUE,_xll.ohTrigger(Trigger,Trigger3M))</f>
        <v>1.6644121125210014E-2</v>
      </c>
    </row>
    <row r="939" spans="51:56" ht="11.25" customHeight="1" x14ac:dyDescent="0.25">
      <c r="AY939" s="515" t="s">
        <v>90</v>
      </c>
      <c r="AZ939" s="509">
        <f>_xll.qlInterestRateIndexFixingDate(Currency&amp;"ibor"&amp;Tenor,BA939,Trigger)</f>
        <v>45863</v>
      </c>
      <c r="BA939" s="509">
        <f>_xll.qlCalendarAdvance(Calendar,BA938,AY939,"f",,Trigger)</f>
        <v>45867</v>
      </c>
      <c r="BB939" s="509">
        <f>_xll.qlInterestRateIndexMaturity(Currency&amp;"ibor"&amp;Tenor,BA939,Trigger)</f>
        <v>45959</v>
      </c>
      <c r="BC939" s="508">
        <f>_xll.qlIndexFixing($AC$5,AZ939,TRUE,_xll.ohTrigger(Trigger,Trigger3M))</f>
        <v>1.726007945609765E-2</v>
      </c>
      <c r="BD939" s="508">
        <f>_xll.qlIndexFixing($BE$1,AZ939,TRUE,_xll.ohTrigger(Trigger,Trigger3M))</f>
        <v>1.6662202159548469E-2</v>
      </c>
    </row>
    <row r="940" spans="51:56" ht="11.25" customHeight="1" x14ac:dyDescent="0.25">
      <c r="AY940" s="515" t="s">
        <v>90</v>
      </c>
      <c r="AZ940" s="509">
        <f>_xll.qlInterestRateIndexFixingDate(Currency&amp;"ibor"&amp;Tenor,BA940,Trigger)</f>
        <v>45870</v>
      </c>
      <c r="BA940" s="509">
        <f>_xll.qlCalendarAdvance(Calendar,BA939,AY940,"f",,Trigger)</f>
        <v>45874</v>
      </c>
      <c r="BB940" s="509">
        <f>_xll.qlInterestRateIndexMaturity(Currency&amp;"ibor"&amp;Tenor,BA940,Trigger)</f>
        <v>45966</v>
      </c>
      <c r="BC940" s="508">
        <f>_xll.qlIndexFixing($AC$5,AZ940,TRUE,_xll.ohTrigger(Trigger,Trigger3M))</f>
        <v>1.7289774404613427E-2</v>
      </c>
      <c r="BD940" s="508">
        <f>_xll.qlIndexFixing($BE$1,AZ940,TRUE,_xll.ohTrigger(Trigger,Trigger3M))</f>
        <v>1.6680107133703097E-2</v>
      </c>
    </row>
    <row r="941" spans="51:56" ht="11.25" customHeight="1" x14ac:dyDescent="0.25">
      <c r="AY941" s="515" t="s">
        <v>90</v>
      </c>
      <c r="AZ941" s="509">
        <f>_xll.qlInterestRateIndexFixingDate(Currency&amp;"ibor"&amp;Tenor,BA941,Trigger)</f>
        <v>45877</v>
      </c>
      <c r="BA941" s="509">
        <f>_xll.qlCalendarAdvance(Calendar,BA940,AY941,"f",,Trigger)</f>
        <v>45881</v>
      </c>
      <c r="BB941" s="509">
        <f>_xll.qlInterestRateIndexMaturity(Currency&amp;"ibor"&amp;Tenor,BA941,Trigger)</f>
        <v>45973</v>
      </c>
      <c r="BC941" s="508">
        <f>_xll.qlIndexFixing($AC$5,AZ941,TRUE,_xll.ohTrigger(Trigger,Trigger3M))</f>
        <v>1.7319469577486257E-2</v>
      </c>
      <c r="BD941" s="508">
        <f>_xll.qlIndexFixing($BE$1,AZ941,TRUE,_xll.ohTrigger(Trigger,Trigger3M))</f>
        <v>1.6697835214451718E-2</v>
      </c>
    </row>
    <row r="942" spans="51:56" ht="11.25" customHeight="1" x14ac:dyDescent="0.25">
      <c r="AY942" s="515" t="s">
        <v>90</v>
      </c>
      <c r="AZ942" s="509">
        <f>_xll.qlInterestRateIndexFixingDate(Currency&amp;"ibor"&amp;Tenor,BA942,Trigger)</f>
        <v>45884</v>
      </c>
      <c r="BA942" s="509">
        <f>_xll.qlCalendarAdvance(Calendar,BA941,AY942,"f",,Trigger)</f>
        <v>45888</v>
      </c>
      <c r="BB942" s="509">
        <f>_xll.qlInterestRateIndexMaturity(Currency&amp;"ibor"&amp;Tenor,BA942,Trigger)</f>
        <v>45980</v>
      </c>
      <c r="BC942" s="508">
        <f>_xll.qlIndexFixing($AC$5,AZ942,TRUE,_xll.ohTrigger(Trigger,Trigger3M))</f>
        <v>1.7349164974717009E-2</v>
      </c>
      <c r="BD942" s="508">
        <f>_xll.qlIndexFixing($BE$1,AZ942,TRUE,_xll.ohTrigger(Trigger,Trigger3M))</f>
        <v>1.6715385568578222E-2</v>
      </c>
    </row>
    <row r="943" spans="51:56" ht="11.25" customHeight="1" x14ac:dyDescent="0.25">
      <c r="AY943" s="515" t="s">
        <v>90</v>
      </c>
      <c r="AZ943" s="509">
        <f>_xll.qlInterestRateIndexFixingDate(Currency&amp;"ibor"&amp;Tenor,BA943,Trigger)</f>
        <v>45891</v>
      </c>
      <c r="BA943" s="509">
        <f>_xll.qlCalendarAdvance(Calendar,BA942,AY943,"f",,Trigger)</f>
        <v>45895</v>
      </c>
      <c r="BB943" s="509">
        <f>_xll.qlInterestRateIndexMaturity(Currency&amp;"ibor"&amp;Tenor,BA943,Trigger)</f>
        <v>45987</v>
      </c>
      <c r="BC943" s="508">
        <f>_xll.qlIndexFixing($AC$5,AZ943,TRUE,_xll.ohTrigger(Trigger,Trigger3M))</f>
        <v>1.7378860596309165E-2</v>
      </c>
      <c r="BD943" s="508">
        <f>_xll.qlIndexFixing($BE$1,AZ943,TRUE,_xll.ohTrigger(Trigger,Trigger3M))</f>
        <v>1.673275736287954E-2</v>
      </c>
    </row>
    <row r="944" spans="51:56" ht="11.25" customHeight="1" x14ac:dyDescent="0.25">
      <c r="AY944" s="515" t="s">
        <v>90</v>
      </c>
      <c r="AZ944" s="509">
        <f>_xll.qlInterestRateIndexFixingDate(Currency&amp;"ibor"&amp;Tenor,BA944,Trigger)</f>
        <v>45898</v>
      </c>
      <c r="BA944" s="509">
        <f>_xll.qlCalendarAdvance(Calendar,BA943,AY944,"f",,Trigger)</f>
        <v>45902</v>
      </c>
      <c r="BB944" s="509">
        <f>_xll.qlInterestRateIndexMaturity(Currency&amp;"ibor"&amp;Tenor,BA944,Trigger)</f>
        <v>45993</v>
      </c>
      <c r="BC944" s="508">
        <f>_xll.qlIndexFixing($AC$5,AZ944,TRUE,_xll.ohTrigger(Trigger,Trigger3M))</f>
        <v>1.7406015121212346E-2</v>
      </c>
      <c r="BD944" s="508">
        <f>_xll.qlIndexFixing($BE$1,AZ944,TRUE,_xll.ohTrigger(Trigger,Trigger3M))</f>
        <v>1.6748366698725262E-2</v>
      </c>
    </row>
    <row r="945" spans="51:56" ht="11.25" customHeight="1" x14ac:dyDescent="0.25">
      <c r="AY945" s="515" t="s">
        <v>90</v>
      </c>
      <c r="AZ945" s="509">
        <f>_xll.qlInterestRateIndexFixingDate(Currency&amp;"ibor"&amp;Tenor,BA945,Trigger)</f>
        <v>45905</v>
      </c>
      <c r="BA945" s="509">
        <f>_xll.qlCalendarAdvance(Calendar,BA944,AY945,"f",,Trigger)</f>
        <v>45909</v>
      </c>
      <c r="BB945" s="509">
        <f>_xll.qlInterestRateIndexMaturity(Currency&amp;"ibor"&amp;Tenor,BA945,Trigger)</f>
        <v>46000</v>
      </c>
      <c r="BC945" s="508">
        <f>_xll.qlIndexFixing($AC$5,AZ945,TRUE,_xll.ohTrigger(Trigger,Trigger3M))</f>
        <v>1.743570974166193E-2</v>
      </c>
      <c r="BD945" s="508">
        <f>_xll.qlIndexFixing($BE$1,AZ945,TRUE,_xll.ohTrigger(Trigger,Trigger3M))</f>
        <v>1.6765391113356697E-2</v>
      </c>
    </row>
    <row r="946" spans="51:56" ht="11.25" customHeight="1" x14ac:dyDescent="0.25">
      <c r="AY946" s="515" t="s">
        <v>90</v>
      </c>
      <c r="AZ946" s="509">
        <f>_xll.qlInterestRateIndexFixingDate(Currency&amp;"ibor"&amp;Tenor,BA946,Trigger)</f>
        <v>45912</v>
      </c>
      <c r="BA946" s="509">
        <f>_xll.qlCalendarAdvance(Calendar,BA945,AY946,"f",,Trigger)</f>
        <v>45916</v>
      </c>
      <c r="BB946" s="509">
        <f>_xll.qlInterestRateIndexMaturity(Currency&amp;"ibor"&amp;Tenor,BA946,Trigger)</f>
        <v>46007</v>
      </c>
      <c r="BC946" s="508">
        <f>_xll.qlIndexFixing($AC$5,AZ946,TRUE,_xll.ohTrigger(Trigger,Trigger3M))</f>
        <v>1.7465404584027185E-2</v>
      </c>
      <c r="BD946" s="508">
        <f>_xll.qlIndexFixing($BE$1,AZ946,TRUE,_xll.ohTrigger(Trigger,Trigger3M))</f>
        <v>1.6782234535735737E-2</v>
      </c>
    </row>
    <row r="947" spans="51:56" ht="11.25" customHeight="1" x14ac:dyDescent="0.25">
      <c r="AY947" s="515" t="s">
        <v>90</v>
      </c>
      <c r="AZ947" s="509">
        <f>_xll.qlInterestRateIndexFixingDate(Currency&amp;"ibor"&amp;Tenor,BA947,Trigger)</f>
        <v>45919</v>
      </c>
      <c r="BA947" s="509">
        <f>_xll.qlCalendarAdvance(Calendar,BA946,AY947,"f",,Trigger)</f>
        <v>45923</v>
      </c>
      <c r="BB947" s="509">
        <f>_xll.qlInterestRateIndexMaturity(Currency&amp;"ibor"&amp;Tenor,BA947,Trigger)</f>
        <v>46014</v>
      </c>
      <c r="BC947" s="508">
        <f>_xll.qlIndexFixing($AC$5,AZ947,TRUE,_xll.ohTrigger(Trigger,Trigger3M))</f>
        <v>1.7495099648309871E-2</v>
      </c>
      <c r="BD947" s="508">
        <f>_xll.qlIndexFixing($BE$1,AZ947,TRUE,_xll.ohTrigger(Trigger,Trigger3M))</f>
        <v>1.6798896132759127E-2</v>
      </c>
    </row>
    <row r="948" spans="51:56" ht="11.25" customHeight="1" x14ac:dyDescent="0.25">
      <c r="AY948" s="515" t="s">
        <v>90</v>
      </c>
      <c r="AZ948" s="509">
        <f>_xll.qlInterestRateIndexFixingDate(Currency&amp;"ibor"&amp;Tenor,BA948,Trigger)</f>
        <v>45926</v>
      </c>
      <c r="BA948" s="509">
        <f>_xll.qlCalendarAdvance(Calendar,BA947,AY948,"f",,Trigger)</f>
        <v>45930</v>
      </c>
      <c r="BB948" s="509">
        <f>_xll.qlInterestRateIndexMaturity(Currency&amp;"ibor"&amp;Tenor,BA948,Trigger)</f>
        <v>46022</v>
      </c>
      <c r="BC948" s="508">
        <f>_xll.qlIndexFixing($AC$5,AZ948,TRUE,_xll.ohTrigger(Trigger,Trigger3M))</f>
        <v>1.7527342069726538E-2</v>
      </c>
      <c r="BD948" s="508">
        <f>_xll.qlIndexFixing($BE$1,AZ948,TRUE,_xll.ohTrigger(Trigger,Trigger3M))</f>
        <v>1.6816908775488179E-2</v>
      </c>
    </row>
    <row r="949" spans="51:56" ht="11.25" customHeight="1" x14ac:dyDescent="0.25">
      <c r="AY949" s="515" t="s">
        <v>90</v>
      </c>
      <c r="AZ949" s="509">
        <f>_xll.qlInterestRateIndexFixingDate(Currency&amp;"ibor"&amp;Tenor,BA949,Trigger)</f>
        <v>45933</v>
      </c>
      <c r="BA949" s="509">
        <f>_xll.qlCalendarAdvance(Calendar,BA948,AY949,"f",,Trigger)</f>
        <v>45937</v>
      </c>
      <c r="BB949" s="509">
        <f>_xll.qlInterestRateIndexMaturity(Currency&amp;"ibor"&amp;Tenor,BA949,Trigger)</f>
        <v>46029</v>
      </c>
      <c r="BC949" s="508">
        <f>_xll.qlIndexFixing($AC$5,AZ949,TRUE,_xll.ohTrigger(Trigger,Trigger3M))</f>
        <v>1.755703903751402E-2</v>
      </c>
      <c r="BD949" s="508">
        <f>_xll.qlIndexFixing($BE$1,AZ949,TRUE,_xll.ohTrigger(Trigger,Trigger3M))</f>
        <v>1.6833191714080421E-2</v>
      </c>
    </row>
    <row r="950" spans="51:56" ht="11.25" customHeight="1" x14ac:dyDescent="0.25">
      <c r="AY950" s="515" t="s">
        <v>90</v>
      </c>
      <c r="AZ950" s="509">
        <f>_xll.qlInterestRateIndexFixingDate(Currency&amp;"ibor"&amp;Tenor,BA950,Trigger)</f>
        <v>45940</v>
      </c>
      <c r="BA950" s="509">
        <f>_xll.qlCalendarAdvance(Calendar,BA949,AY950,"f",,Trigger)</f>
        <v>45944</v>
      </c>
      <c r="BB950" s="509">
        <f>_xll.qlInterestRateIndexMaturity(Currency&amp;"ibor"&amp;Tenor,BA950,Trigger)</f>
        <v>46036</v>
      </c>
      <c r="BC950" s="508">
        <f>_xll.qlIndexFixing($AC$5,AZ950,TRUE,_xll.ohTrigger(Trigger,Trigger3M))</f>
        <v>1.7586736229673328E-2</v>
      </c>
      <c r="BD950" s="508">
        <f>_xll.qlIndexFixing($BE$1,AZ950,TRUE,_xll.ohTrigger(Trigger,Trigger3M))</f>
        <v>1.6849290260697931E-2</v>
      </c>
    </row>
    <row r="951" spans="51:56" ht="11.25" customHeight="1" x14ac:dyDescent="0.25">
      <c r="AY951" s="515" t="s">
        <v>90</v>
      </c>
      <c r="AZ951" s="509">
        <f>_xll.qlInterestRateIndexFixingDate(Currency&amp;"ibor"&amp;Tenor,BA951,Trigger)</f>
        <v>45947</v>
      </c>
      <c r="BA951" s="509">
        <f>_xll.qlCalendarAdvance(Calendar,BA950,AY951,"f",,Trigger)</f>
        <v>45951</v>
      </c>
      <c r="BB951" s="509">
        <f>_xll.qlInterestRateIndexMaturity(Currency&amp;"ibor"&amp;Tenor,BA951,Trigger)</f>
        <v>46043</v>
      </c>
      <c r="BC951" s="508">
        <f>_xll.qlIndexFixing($AC$5,AZ951,TRUE,_xll.ohTrigger(Trigger,Trigger3M))</f>
        <v>1.76164336462062E-2</v>
      </c>
      <c r="BD951" s="508">
        <f>_xll.qlIndexFixing($BE$1,AZ951,TRUE,_xll.ohTrigger(Trigger,Trigger3M))</f>
        <v>1.6865203582221048E-2</v>
      </c>
    </row>
    <row r="952" spans="51:56" ht="11.25" customHeight="1" x14ac:dyDescent="0.25">
      <c r="AY952" s="515" t="s">
        <v>90</v>
      </c>
      <c r="AZ952" s="509">
        <f>_xll.qlInterestRateIndexFixingDate(Currency&amp;"ibor"&amp;Tenor,BA952,Trigger)</f>
        <v>45954</v>
      </c>
      <c r="BA952" s="509">
        <f>_xll.qlCalendarAdvance(Calendar,BA951,AY952,"f",,Trigger)</f>
        <v>45958</v>
      </c>
      <c r="BB952" s="509">
        <f>_xll.qlInterestRateIndexMaturity(Currency&amp;"ibor"&amp;Tenor,BA952,Trigger)</f>
        <v>46050</v>
      </c>
      <c r="BC952" s="508">
        <f>_xll.qlIndexFixing($AC$5,AZ952,TRUE,_xll.ohTrigger(Trigger,Trigger3M))</f>
        <v>1.7646131287114373E-2</v>
      </c>
      <c r="BD952" s="508">
        <f>_xll.qlIndexFixing($BE$1,AZ952,TRUE,_xll.ohTrigger(Trigger,Trigger3M))</f>
        <v>1.6880930845547489E-2</v>
      </c>
    </row>
    <row r="953" spans="51:56" ht="11.25" customHeight="1" x14ac:dyDescent="0.25">
      <c r="AY953" s="515" t="s">
        <v>90</v>
      </c>
      <c r="AZ953" s="509">
        <f>_xll.qlInterestRateIndexFixingDate(Currency&amp;"ibor"&amp;Tenor,BA953,Trigger)</f>
        <v>45961</v>
      </c>
      <c r="BA953" s="509">
        <f>_xll.qlCalendarAdvance(Calendar,BA952,AY953,"f",,Trigger)</f>
        <v>45965</v>
      </c>
      <c r="BB953" s="509">
        <f>_xll.qlInterestRateIndexMaturity(Currency&amp;"ibor"&amp;Tenor,BA953,Trigger)</f>
        <v>46057</v>
      </c>
      <c r="BC953" s="508">
        <f>_xll.qlIndexFixing($AC$5,AZ953,TRUE,_xll.ohTrigger(Trigger,Trigger3M))</f>
        <v>1.767582915240045E-2</v>
      </c>
      <c r="BD953" s="508">
        <f>_xll.qlIndexFixing($BE$1,AZ953,TRUE,_xll.ohTrigger(Trigger,Trigger3M))</f>
        <v>1.6896471217582795E-2</v>
      </c>
    </row>
    <row r="954" spans="51:56" ht="11.25" customHeight="1" x14ac:dyDescent="0.25">
      <c r="AY954" s="515" t="s">
        <v>90</v>
      </c>
      <c r="AZ954" s="509">
        <f>_xll.qlInterestRateIndexFixingDate(Currency&amp;"ibor"&amp;Tenor,BA954,Trigger)</f>
        <v>45968</v>
      </c>
      <c r="BA954" s="509">
        <f>_xll.qlCalendarAdvance(Calendar,BA953,AY954,"f",,Trigger)</f>
        <v>45972</v>
      </c>
      <c r="BB954" s="509">
        <f>_xll.qlInterestRateIndexMaturity(Currency&amp;"ibor"&amp;Tenor,BA954,Trigger)</f>
        <v>46064</v>
      </c>
      <c r="BC954" s="508">
        <f>_xll.qlIndexFixing($AC$5,AZ954,TRUE,_xll.ohTrigger(Trigger,Trigger3M))</f>
        <v>1.770552724206444E-2</v>
      </c>
      <c r="BD954" s="508">
        <f>_xll.qlIndexFixing($BE$1,AZ954,TRUE,_xll.ohTrigger(Trigger,Trigger3M))</f>
        <v>1.6911823865249004E-2</v>
      </c>
    </row>
    <row r="955" spans="51:56" ht="11.25" customHeight="1" x14ac:dyDescent="0.25">
      <c r="AY955" s="515" t="s">
        <v>90</v>
      </c>
      <c r="AZ955" s="509">
        <f>_xll.qlInterestRateIndexFixingDate(Currency&amp;"ibor"&amp;Tenor,BA955,Trigger)</f>
        <v>45975</v>
      </c>
      <c r="BA955" s="509">
        <f>_xll.qlCalendarAdvance(Calendar,BA954,AY955,"f",,Trigger)</f>
        <v>45979</v>
      </c>
      <c r="BB955" s="509">
        <f>_xll.qlInterestRateIndexMaturity(Currency&amp;"ibor"&amp;Tenor,BA955,Trigger)</f>
        <v>46071</v>
      </c>
      <c r="BC955" s="508">
        <f>_xll.qlIndexFixing($AC$5,AZ955,TRUE,_xll.ohTrigger(Trigger,Trigger3M))</f>
        <v>1.773522555610894E-2</v>
      </c>
      <c r="BD955" s="508">
        <f>_xll.qlIndexFixing($BE$1,AZ955,TRUE,_xll.ohTrigger(Trigger,Trigger3M))</f>
        <v>1.6926987955481199E-2</v>
      </c>
    </row>
    <row r="956" spans="51:56" ht="11.25" customHeight="1" x14ac:dyDescent="0.25">
      <c r="AY956" s="515" t="s">
        <v>90</v>
      </c>
      <c r="AZ956" s="509">
        <f>_xll.qlInterestRateIndexFixingDate(Currency&amp;"ibor"&amp;Tenor,BA956,Trigger)</f>
        <v>45982</v>
      </c>
      <c r="BA956" s="509">
        <f>_xll.qlCalendarAdvance(Calendar,BA955,AY956,"f",,Trigger)</f>
        <v>45986</v>
      </c>
      <c r="BB956" s="509">
        <f>_xll.qlInterestRateIndexMaturity(Currency&amp;"ibor"&amp;Tenor,BA956,Trigger)</f>
        <v>46078</v>
      </c>
      <c r="BC956" s="508">
        <f>_xll.qlIndexFixing($AC$5,AZ956,TRUE,_xll.ohTrigger(Trigger,Trigger3M))</f>
        <v>1.7764924094536561E-2</v>
      </c>
      <c r="BD956" s="508">
        <f>_xll.qlIndexFixing($BE$1,AZ956,TRUE,_xll.ohTrigger(Trigger,Trigger3M))</f>
        <v>1.6941962655227492E-2</v>
      </c>
    </row>
    <row r="957" spans="51:56" ht="11.25" customHeight="1" x14ac:dyDescent="0.25">
      <c r="AY957" s="515" t="s">
        <v>90</v>
      </c>
      <c r="AZ957" s="509">
        <f>_xll.qlInterestRateIndexFixingDate(Currency&amp;"ibor"&amp;Tenor,BA957,Trigger)</f>
        <v>45989</v>
      </c>
      <c r="BA957" s="509">
        <f>_xll.qlCalendarAdvance(Calendar,BA956,AY957,"f",,Trigger)</f>
        <v>45993</v>
      </c>
      <c r="BB957" s="509">
        <f>_xll.qlInterestRateIndexMaturity(Currency&amp;"ibor"&amp;Tenor,BA957,Trigger)</f>
        <v>46083</v>
      </c>
      <c r="BC957" s="508">
        <f>_xll.qlIndexFixing($AC$5,AZ957,TRUE,_xll.ohTrigger(Trigger,Trigger3M))</f>
        <v>1.7789502361325482E-2</v>
      </c>
      <c r="BD957" s="508">
        <f>_xll.qlIndexFixing($BE$1,AZ957,TRUE,_xll.ohTrigger(Trigger,Trigger3M))</f>
        <v>1.6953908528178019E-2</v>
      </c>
    </row>
    <row r="958" spans="51:56" ht="11.25" customHeight="1" x14ac:dyDescent="0.25">
      <c r="AY958" s="515" t="s">
        <v>90</v>
      </c>
      <c r="AZ958" s="509">
        <f>_xll.qlInterestRateIndexFixingDate(Currency&amp;"ibor"&amp;Tenor,BA958,Trigger)</f>
        <v>45996</v>
      </c>
      <c r="BA958" s="509">
        <f>_xll.qlCalendarAdvance(Calendar,BA957,AY958,"f",,Trigger)</f>
        <v>46000</v>
      </c>
      <c r="BB958" s="509">
        <f>_xll.qlInterestRateIndexMaturity(Currency&amp;"ibor"&amp;Tenor,BA958,Trigger)</f>
        <v>46090</v>
      </c>
      <c r="BC958" s="508">
        <f>_xll.qlIndexFixing($AC$5,AZ958,TRUE,_xll.ohTrigger(Trigger,Trigger3M))</f>
        <v>1.7819198385515378E-2</v>
      </c>
      <c r="BD958" s="508">
        <f>_xll.qlIndexFixing($BE$1,AZ958,TRUE,_xll.ohTrigger(Trigger,Trigger3M))</f>
        <v>1.6968528175300257E-2</v>
      </c>
    </row>
    <row r="959" spans="51:56" ht="11.25" customHeight="1" x14ac:dyDescent="0.25">
      <c r="AY959" s="515" t="s">
        <v>90</v>
      </c>
      <c r="AZ959" s="509">
        <f>_xll.qlInterestRateIndexFixingDate(Currency&amp;"ibor"&amp;Tenor,BA959,Trigger)</f>
        <v>46003</v>
      </c>
      <c r="BA959" s="509">
        <f>_xll.qlCalendarAdvance(Calendar,BA958,AY959,"f",,Trigger)</f>
        <v>46007</v>
      </c>
      <c r="BB959" s="509">
        <f>_xll.qlInterestRateIndexMaturity(Currency&amp;"ibor"&amp;Tenor,BA959,Trigger)</f>
        <v>46097</v>
      </c>
      <c r="BC959" s="508">
        <f>_xll.qlIndexFixing($AC$5,AZ959,TRUE,_xll.ohTrigger(Trigger,Trigger3M))</f>
        <v>1.7848894629192813E-2</v>
      </c>
      <c r="BD959" s="508">
        <f>_xll.qlIndexFixing($BE$1,AZ959,TRUE,_xll.ohTrigger(Trigger,Trigger3M))</f>
        <v>1.6982956068746446E-2</v>
      </c>
    </row>
    <row r="960" spans="51:56" ht="11.25" customHeight="1" x14ac:dyDescent="0.25">
      <c r="AY960" s="515" t="s">
        <v>90</v>
      </c>
      <c r="AZ960" s="509">
        <f>_xll.qlInterestRateIndexFixingDate(Currency&amp;"ibor"&amp;Tenor,BA960,Trigger)</f>
        <v>46010</v>
      </c>
      <c r="BA960" s="509">
        <f>_xll.qlCalendarAdvance(Calendar,BA959,AY960,"f",,Trigger)</f>
        <v>46014</v>
      </c>
      <c r="BB960" s="509">
        <f>_xll.qlInterestRateIndexMaturity(Currency&amp;"ibor"&amp;Tenor,BA960,Trigger)</f>
        <v>46104</v>
      </c>
      <c r="BC960" s="508">
        <f>_xll.qlIndexFixing($AC$5,AZ960,TRUE,_xll.ohTrigger(Trigger,Trigger3M))</f>
        <v>1.7878591092358675E-2</v>
      </c>
      <c r="BD960" s="508">
        <f>_xll.qlIndexFixing($BE$1,AZ960,TRUE,_xll.ohTrigger(Trigger,Trigger3M))</f>
        <v>1.6997191375645926E-2</v>
      </c>
    </row>
    <row r="961" spans="51:56" ht="11.25" customHeight="1" x14ac:dyDescent="0.25">
      <c r="AY961" s="515" t="s">
        <v>90</v>
      </c>
      <c r="AZ961" s="509">
        <f>_xll.qlInterestRateIndexFixingDate(Currency&amp;"ibor"&amp;Tenor,BA961,Trigger)</f>
        <v>46015</v>
      </c>
      <c r="BA961" s="509">
        <f>_xll.qlCalendarAdvance(Calendar,BA960,AY961,"f",,Trigger)</f>
        <v>46021</v>
      </c>
      <c r="BB961" s="509">
        <f>_xll.qlInterestRateIndexMaturity(Currency&amp;"ibor"&amp;Tenor,BA961,Trigger)</f>
        <v>46111</v>
      </c>
      <c r="BC961" s="508">
        <f>_xll.qlIndexFixing($AC$5,AZ961,TRUE,_xll.ohTrigger(Trigger,Trigger3M))</f>
        <v>1.7908287775014742E-2</v>
      </c>
      <c r="BD961" s="508">
        <f>_xll.qlIndexFixing($BE$1,AZ961,TRUE,_xll.ohTrigger(Trigger,Trigger3M))</f>
        <v>1.7011233263148462E-2</v>
      </c>
    </row>
    <row r="962" spans="51:56" ht="11.25" customHeight="1" x14ac:dyDescent="0.25">
      <c r="AY962" s="515" t="s">
        <v>90</v>
      </c>
      <c r="AZ962" s="509">
        <f>_xll.qlInterestRateIndexFixingDate(Currency&amp;"ibor"&amp;Tenor,BA962,Trigger)</f>
        <v>46024</v>
      </c>
      <c r="BA962" s="509">
        <f>_xll.qlCalendarAdvance(Calendar,BA961,AY962,"f",,Trigger)</f>
        <v>46028</v>
      </c>
      <c r="BB962" s="509">
        <f>_xll.qlInterestRateIndexMaturity(Currency&amp;"ibor"&amp;Tenor,BA962,Trigger)</f>
        <v>46119</v>
      </c>
      <c r="BC962" s="508">
        <f>_xll.qlIndexFixing($AC$5,AZ962,TRUE,_xll.ohTrigger(Trigger,Trigger3M))</f>
        <v>1.794055224374673E-2</v>
      </c>
      <c r="BD962" s="508">
        <f>_xll.qlIndexFixing($BE$1,AZ962,TRUE,_xll.ohTrigger(Trigger,Trigger3M))</f>
        <v>1.7026434573300237E-2</v>
      </c>
    </row>
    <row r="963" spans="51:56" ht="11.25" customHeight="1" x14ac:dyDescent="0.25">
      <c r="AY963" s="515" t="s">
        <v>90</v>
      </c>
      <c r="AZ963" s="509">
        <f>_xll.qlInterestRateIndexFixingDate(Currency&amp;"ibor"&amp;Tenor,BA963,Trigger)</f>
        <v>46031</v>
      </c>
      <c r="BA963" s="509">
        <f>_xll.qlCalendarAdvance(Calendar,BA962,AY963,"f",,Trigger)</f>
        <v>46035</v>
      </c>
      <c r="BB963" s="509">
        <f>_xll.qlInterestRateIndexMaturity(Currency&amp;"ibor"&amp;Tenor,BA963,Trigger)</f>
        <v>46125</v>
      </c>
      <c r="BC963" s="508">
        <f>_xll.qlIndexFixing($AC$5,AZ963,TRUE,_xll.ohTrigger(Trigger,Trigger3M))</f>
        <v>1.7967681798805479E-2</v>
      </c>
      <c r="BD963" s="508">
        <f>_xll.qlIndexFixing($BE$1,AZ963,TRUE,_xll.ohTrigger(Trigger,Trigger3M))</f>
        <v>1.7038733448636378E-2</v>
      </c>
    </row>
    <row r="964" spans="51:56" ht="11.25" customHeight="1" x14ac:dyDescent="0.25">
      <c r="AY964" s="515" t="s">
        <v>90</v>
      </c>
      <c r="AZ964" s="509">
        <f>_xll.qlInterestRateIndexFixingDate(Currency&amp;"ibor"&amp;Tenor,BA964,Trigger)</f>
        <v>46038</v>
      </c>
      <c r="BA964" s="509">
        <f>_xll.qlCalendarAdvance(Calendar,BA963,AY964,"f",,Trigger)</f>
        <v>46042</v>
      </c>
      <c r="BB964" s="509">
        <f>_xll.qlInterestRateIndexMaturity(Currency&amp;"ibor"&amp;Tenor,BA964,Trigger)</f>
        <v>46132</v>
      </c>
      <c r="BC964" s="508">
        <f>_xll.qlIndexFixing($AC$5,AZ964,TRUE,_xll.ohTrigger(Trigger,Trigger3M))</f>
        <v>1.7997379139944591E-2</v>
      </c>
      <c r="BD964" s="508">
        <f>_xll.qlIndexFixing($BE$1,AZ964,TRUE,_xll.ohTrigger(Trigger,Trigger3M))</f>
        <v>1.705219008100034E-2</v>
      </c>
    </row>
    <row r="965" spans="51:56" ht="11.25" customHeight="1" x14ac:dyDescent="0.25">
      <c r="AY965" s="515" t="s">
        <v>90</v>
      </c>
      <c r="AZ965" s="509">
        <f>_xll.qlInterestRateIndexFixingDate(Currency&amp;"ibor"&amp;Tenor,BA965,Trigger)</f>
        <v>46045</v>
      </c>
      <c r="BA965" s="509">
        <f>_xll.qlCalendarAdvance(Calendar,BA964,AY965,"f",,Trigger)</f>
        <v>46049</v>
      </c>
      <c r="BB965" s="509">
        <f>_xll.qlInterestRateIndexMaturity(Currency&amp;"ibor"&amp;Tenor,BA965,Trigger)</f>
        <v>46139</v>
      </c>
      <c r="BC965" s="508">
        <f>_xll.qlIndexFixing($AC$5,AZ965,TRUE,_xll.ohTrigger(Trigger,Trigger3M))</f>
        <v>1.8027076700579237E-2</v>
      </c>
      <c r="BD965" s="508">
        <f>_xll.qlIndexFixing($BE$1,AZ965,TRUE,_xll.ohTrigger(Trigger,Trigger3M))</f>
        <v>1.7065449962724522E-2</v>
      </c>
    </row>
    <row r="966" spans="51:56" ht="11.25" customHeight="1" x14ac:dyDescent="0.25">
      <c r="AY966" s="515" t="s">
        <v>90</v>
      </c>
      <c r="AZ966" s="509">
        <f>_xll.qlInterestRateIndexFixingDate(Currency&amp;"ibor"&amp;Tenor,BA966,Trigger)</f>
        <v>46052</v>
      </c>
      <c r="BA966" s="509">
        <f>_xll.qlCalendarAdvance(Calendar,BA965,AY966,"f",,Trigger)</f>
        <v>46056</v>
      </c>
      <c r="BB966" s="509">
        <f>_xll.qlInterestRateIndexMaturity(Currency&amp;"ibor"&amp;Tenor,BA966,Trigger)</f>
        <v>46146</v>
      </c>
      <c r="BC966" s="508">
        <f>_xll.qlIndexFixing($AC$5,AZ966,TRUE,_xll.ohTrigger(Trigger,Trigger3M))</f>
        <v>1.8056774480712079E-2</v>
      </c>
      <c r="BD966" s="508">
        <f>_xll.qlIndexFixing($BE$1,AZ966,TRUE,_xll.ohTrigger(Trigger,Trigger3M))</f>
        <v>1.7078512261044843E-2</v>
      </c>
    </row>
    <row r="967" spans="51:56" ht="11.25" customHeight="1" x14ac:dyDescent="0.25">
      <c r="AY967" s="515" t="s">
        <v>90</v>
      </c>
      <c r="AZ967" s="509">
        <f>_xll.qlInterestRateIndexFixingDate(Currency&amp;"ibor"&amp;Tenor,BA967,Trigger)</f>
        <v>46059</v>
      </c>
      <c r="BA967" s="509">
        <f>_xll.qlCalendarAdvance(Calendar,BA966,AY967,"f",,Trigger)</f>
        <v>46063</v>
      </c>
      <c r="BB967" s="509">
        <f>_xll.qlInterestRateIndexMaturity(Currency&amp;"ibor"&amp;Tenor,BA967,Trigger)</f>
        <v>46153</v>
      </c>
      <c r="BC967" s="508">
        <f>_xll.qlIndexFixing($AC$5,AZ967,TRUE,_xll.ohTrigger(Trigger,Trigger3M))</f>
        <v>1.8086472480346671E-2</v>
      </c>
      <c r="BD967" s="508">
        <f>_xll.qlIndexFixing($BE$1,AZ967,TRUE,_xll.ohTrigger(Trigger,Trigger3M))</f>
        <v>1.709137614320877E-2</v>
      </c>
    </row>
    <row r="968" spans="51:56" ht="11.25" customHeight="1" x14ac:dyDescent="0.25">
      <c r="AY968" s="515" t="s">
        <v>90</v>
      </c>
      <c r="AZ968" s="509">
        <f>_xll.qlInterestRateIndexFixingDate(Currency&amp;"ibor"&amp;Tenor,BA968,Trigger)</f>
        <v>46066</v>
      </c>
      <c r="BA968" s="509">
        <f>_xll.qlCalendarAdvance(Calendar,BA967,AY968,"f",,Trigger)</f>
        <v>46070</v>
      </c>
      <c r="BB968" s="509">
        <f>_xll.qlInterestRateIndexMaturity(Currency&amp;"ibor"&amp;Tenor,BA968,Trigger)</f>
        <v>46160</v>
      </c>
      <c r="BC968" s="508">
        <f>_xll.qlIndexFixing($AC$5,AZ968,TRUE,_xll.ohTrigger(Trigger,Trigger3M))</f>
        <v>1.8069578536255904E-2</v>
      </c>
      <c r="BD968" s="508">
        <f>_xll.qlIndexFixing($BE$1,AZ968,TRUE,_xll.ohTrigger(Trigger,Trigger3M))</f>
        <v>1.7104040776491303E-2</v>
      </c>
    </row>
    <row r="969" spans="51:56" ht="11.25" customHeight="1" x14ac:dyDescent="0.25">
      <c r="AY969" s="515" t="s">
        <v>90</v>
      </c>
      <c r="AZ969" s="509">
        <f>_xll.qlInterestRateIndexFixingDate(Currency&amp;"ibor"&amp;Tenor,BA969,Trigger)</f>
        <v>46073</v>
      </c>
      <c r="BA969" s="509">
        <f>_xll.qlCalendarAdvance(Calendar,BA968,AY969,"f",,Trigger)</f>
        <v>46077</v>
      </c>
      <c r="BB969" s="509">
        <f>_xll.qlInterestRateIndexMaturity(Currency&amp;"ibor"&amp;Tenor,BA969,Trigger)</f>
        <v>46167</v>
      </c>
      <c r="BC969" s="508">
        <f>_xll.qlIndexFixing($AC$5,AZ969,TRUE,_xll.ohTrigger(Trigger,Trigger3M))</f>
        <v>1.8017518158955248E-2</v>
      </c>
      <c r="BD969" s="508">
        <f>_xll.qlIndexFixing($BE$1,AZ969,TRUE,_xll.ohTrigger(Trigger,Trigger3M))</f>
        <v>1.7116505328179876E-2</v>
      </c>
    </row>
    <row r="970" spans="51:56" ht="11.25" customHeight="1" x14ac:dyDescent="0.25">
      <c r="AY970" s="515" t="s">
        <v>90</v>
      </c>
      <c r="AZ970" s="509">
        <f>_xll.qlInterestRateIndexFixingDate(Currency&amp;"ibor"&amp;Tenor,BA970,Trigger)</f>
        <v>46080</v>
      </c>
      <c r="BA970" s="509">
        <f>_xll.qlCalendarAdvance(Calendar,BA969,AY970,"f",,Trigger)</f>
        <v>46084</v>
      </c>
      <c r="BB970" s="509">
        <f>_xll.qlInterestRateIndexMaturity(Currency&amp;"ibor"&amp;Tenor,BA970,Trigger)</f>
        <v>46176</v>
      </c>
      <c r="BC970" s="508">
        <f>_xll.qlIndexFixing($AC$5,AZ970,TRUE,_xll.ohTrigger(Trigger,Trigger3M))</f>
        <v>1.7951903245400708E-2</v>
      </c>
      <c r="BD970" s="508">
        <f>_xll.qlIndexFixing($BE$1,AZ970,TRUE,_xll.ohTrigger(Trigger,Trigger3M))</f>
        <v>1.7131255979587083E-2</v>
      </c>
    </row>
    <row r="971" spans="51:56" ht="11.25" customHeight="1" x14ac:dyDescent="0.25">
      <c r="AY971" s="515" t="s">
        <v>90</v>
      </c>
      <c r="AZ971" s="509">
        <f>_xll.qlInterestRateIndexFixingDate(Currency&amp;"ibor"&amp;Tenor,BA971,Trigger)</f>
        <v>46087</v>
      </c>
      <c r="BA971" s="509">
        <f>_xll.qlCalendarAdvance(Calendar,BA970,AY971,"f",,Trigger)</f>
        <v>46091</v>
      </c>
      <c r="BB971" s="509">
        <f>_xll.qlInterestRateIndexMaturity(Currency&amp;"ibor"&amp;Tenor,BA971,Trigger)</f>
        <v>46183</v>
      </c>
      <c r="BC971" s="508">
        <f>_xll.qlIndexFixing($AC$5,AZ971,TRUE,_xll.ohTrigger(Trigger,Trigger3M))</f>
        <v>1.7900982358987169E-2</v>
      </c>
      <c r="BD971" s="508">
        <f>_xll.qlIndexFixing($BE$1,AZ971,TRUE,_xll.ohTrigger(Trigger,Trigger3M))</f>
        <v>1.7143289866873739E-2</v>
      </c>
    </row>
    <row r="972" spans="51:56" ht="11.25" customHeight="1" x14ac:dyDescent="0.25">
      <c r="AY972" s="515" t="s">
        <v>90</v>
      </c>
      <c r="AZ972" s="509">
        <f>_xll.qlInterestRateIndexFixingDate(Currency&amp;"ibor"&amp;Tenor,BA972,Trigger)</f>
        <v>46094</v>
      </c>
      <c r="BA972" s="509">
        <f>_xll.qlCalendarAdvance(Calendar,BA971,AY972,"f",,Trigger)</f>
        <v>46098</v>
      </c>
      <c r="BB972" s="509">
        <f>_xll.qlInterestRateIndexMaturity(Currency&amp;"ibor"&amp;Tenor,BA972,Trigger)</f>
        <v>46190</v>
      </c>
      <c r="BC972" s="508">
        <f>_xll.qlIndexFixing($AC$5,AZ972,TRUE,_xll.ohTrigger(Trigger,Trigger3M))</f>
        <v>1.7849784613468422E-2</v>
      </c>
      <c r="BD972" s="508">
        <f>_xll.qlIndexFixing($BE$1,AZ972,TRUE,_xll.ohTrigger(Trigger,Trigger3M))</f>
        <v>1.7155121037127668E-2</v>
      </c>
    </row>
    <row r="973" spans="51:56" ht="11.25" customHeight="1" x14ac:dyDescent="0.25">
      <c r="AY973" s="515" t="s">
        <v>90</v>
      </c>
      <c r="AZ973" s="509">
        <f>_xll.qlInterestRateIndexFixingDate(Currency&amp;"ibor"&amp;Tenor,BA973,Trigger)</f>
        <v>46101</v>
      </c>
      <c r="BA973" s="509">
        <f>_xll.qlCalendarAdvance(Calendar,BA972,AY973,"f",,Trigger)</f>
        <v>46105</v>
      </c>
      <c r="BB973" s="509">
        <f>_xll.qlInterestRateIndexMaturity(Currency&amp;"ibor"&amp;Tenor,BA973,Trigger)</f>
        <v>46197</v>
      </c>
      <c r="BC973" s="508">
        <f>_xll.qlIndexFixing($AC$5,AZ973,TRUE,_xll.ohTrigger(Trigger,Trigger3M))</f>
        <v>1.7798310019678413E-2</v>
      </c>
      <c r="BD973" s="508">
        <f>_xll.qlIndexFixing($BE$1,AZ973,TRUE,_xll.ohTrigger(Trigger,Trigger3M))</f>
        <v>1.7166748657605431E-2</v>
      </c>
    </row>
    <row r="974" spans="51:56" ht="11.25" customHeight="1" x14ac:dyDescent="0.25">
      <c r="AY974" s="515" t="s">
        <v>90</v>
      </c>
      <c r="AZ974" s="509">
        <f>_xll.qlInterestRateIndexFixingDate(Currency&amp;"ibor"&amp;Tenor,BA974,Trigger)</f>
        <v>46108</v>
      </c>
      <c r="BA974" s="509">
        <f>_xll.qlCalendarAdvance(Calendar,BA973,AY974,"f",,Trigger)</f>
        <v>46112</v>
      </c>
      <c r="BB974" s="509">
        <f>_xll.qlInterestRateIndexMaturity(Currency&amp;"ibor"&amp;Tenor,BA974,Trigger)</f>
        <v>46203</v>
      </c>
      <c r="BC974" s="508">
        <f>_xll.qlIndexFixing($AC$5,AZ974,TRUE,_xll.ohTrigger(Trigger,Trigger3M))</f>
        <v>1.774970479126705E-2</v>
      </c>
      <c r="BD974" s="508">
        <f>_xll.qlIndexFixing($BE$1,AZ974,TRUE,_xll.ohTrigger(Trigger,Trigger3M))</f>
        <v>1.7176985470863295E-2</v>
      </c>
    </row>
    <row r="975" spans="51:56" ht="11.25" customHeight="1" x14ac:dyDescent="0.25">
      <c r="AY975" s="515" t="s">
        <v>90</v>
      </c>
      <c r="AZ975" s="509">
        <f>_xll.qlInterestRateIndexFixingDate(Currency&amp;"ibor"&amp;Tenor,BA975,Trigger)</f>
        <v>46113</v>
      </c>
      <c r="BA975" s="509">
        <f>_xll.qlCalendarAdvance(Calendar,BA974,AY975,"f",,Trigger)</f>
        <v>46119</v>
      </c>
      <c r="BB975" s="509">
        <f>_xll.qlInterestRateIndexMaturity(Currency&amp;"ibor"&amp;Tenor,BA975,Trigger)</f>
        <v>46210</v>
      </c>
      <c r="BC975" s="508">
        <f>_xll.qlIndexFixing($AC$5,AZ975,TRUE,_xll.ohTrigger(Trigger,Trigger3M))</f>
        <v>1.769682107468757E-2</v>
      </c>
      <c r="BD975" s="508">
        <f>_xll.qlIndexFixing($BE$1,AZ975,TRUE,_xll.ohTrigger(Trigger,Trigger3M))</f>
        <v>1.7188217773907891E-2</v>
      </c>
    </row>
    <row r="976" spans="51:56" ht="11.25" customHeight="1" x14ac:dyDescent="0.25">
      <c r="AY976" s="515" t="s">
        <v>90</v>
      </c>
      <c r="AZ976" s="509">
        <f>_xll.qlInterestRateIndexFixingDate(Currency&amp;"ibor"&amp;Tenor,BA976,Trigger)</f>
        <v>46122</v>
      </c>
      <c r="BA976" s="509">
        <f>_xll.qlCalendarAdvance(Calendar,BA975,AY976,"f",,Trigger)</f>
        <v>46126</v>
      </c>
      <c r="BB976" s="509">
        <f>_xll.qlInterestRateIndexMaturity(Currency&amp;"ibor"&amp;Tenor,BA976,Trigger)</f>
        <v>46217</v>
      </c>
      <c r="BC976" s="508">
        <f>_xll.qlIndexFixing($AC$5,AZ976,TRUE,_xll.ohTrigger(Trigger,Trigger3M))</f>
        <v>1.7643657521916947E-2</v>
      </c>
      <c r="BD976" s="508">
        <f>_xll.qlIndexFixing($BE$1,AZ976,TRUE,_xll.ohTrigger(Trigger,Trigger3M))</f>
        <v>1.7199244098015723E-2</v>
      </c>
    </row>
    <row r="977" spans="51:56" ht="11.25" customHeight="1" x14ac:dyDescent="0.25">
      <c r="AY977" s="515" t="s">
        <v>90</v>
      </c>
      <c r="AZ977" s="509">
        <f>_xll.qlInterestRateIndexFixingDate(Currency&amp;"ibor"&amp;Tenor,BA977,Trigger)</f>
        <v>46129</v>
      </c>
      <c r="BA977" s="509">
        <f>_xll.qlCalendarAdvance(Calendar,BA976,AY977,"f",,Trigger)</f>
        <v>46133</v>
      </c>
      <c r="BB977" s="509">
        <f>_xll.qlInterestRateIndexMaturity(Currency&amp;"ibor"&amp;Tenor,BA977,Trigger)</f>
        <v>46224</v>
      </c>
      <c r="BC977" s="508">
        <f>_xll.qlIndexFixing($AC$5,AZ977,TRUE,_xll.ohTrigger(Trigger,Trigger3M))</f>
        <v>1.7590214144203326E-2</v>
      </c>
      <c r="BD977" s="508">
        <f>_xll.qlIndexFixing($BE$1,AZ977,TRUE,_xll.ohTrigger(Trigger,Trigger3M))</f>
        <v>1.7210063610586867E-2</v>
      </c>
    </row>
    <row r="978" spans="51:56" ht="11.25" customHeight="1" x14ac:dyDescent="0.25">
      <c r="AY978" s="515" t="s">
        <v>90</v>
      </c>
      <c r="AZ978" s="509">
        <f>_xll.qlInterestRateIndexFixingDate(Currency&amp;"ibor"&amp;Tenor,BA978,Trigger)</f>
        <v>46136</v>
      </c>
      <c r="BA978" s="509">
        <f>_xll.qlCalendarAdvance(Calendar,BA977,AY978,"f",,Trigger)</f>
        <v>46140</v>
      </c>
      <c r="BB978" s="509">
        <f>_xll.qlInterestRateIndexMaturity(Currency&amp;"ibor"&amp;Tenor,BA978,Trigger)</f>
        <v>46231</v>
      </c>
      <c r="BC978" s="508">
        <f>_xll.qlIndexFixing($AC$5,AZ978,TRUE,_xll.ohTrigger(Trigger,Trigger3M))</f>
        <v>1.75364909528581E-2</v>
      </c>
      <c r="BD978" s="508">
        <f>_xll.qlIndexFixing($BE$1,AZ978,TRUE,_xll.ohTrigger(Trigger,Trigger3M))</f>
        <v>1.722067547904424E-2</v>
      </c>
    </row>
    <row r="979" spans="51:56" ht="11.25" customHeight="1" x14ac:dyDescent="0.25">
      <c r="AY979" s="515" t="s">
        <v>90</v>
      </c>
      <c r="AZ979" s="509">
        <f>_xll.qlInterestRateIndexFixingDate(Currency&amp;"ibor"&amp;Tenor,BA979,Trigger)</f>
        <v>46142</v>
      </c>
      <c r="BA979" s="509">
        <f>_xll.qlCalendarAdvance(Calendar,BA978,AY979,"f",,Trigger)</f>
        <v>46147</v>
      </c>
      <c r="BB979" s="509">
        <f>_xll.qlInterestRateIndexMaturity(Currency&amp;"ibor"&amp;Tenor,BA979,Trigger)</f>
        <v>46239</v>
      </c>
      <c r="BC979" s="508">
        <f>_xll.qlIndexFixing($AC$5,AZ979,TRUE,_xll.ohTrigger(Trigger,Trigger3M))</f>
        <v>1.7483649257362725E-2</v>
      </c>
      <c r="BD979" s="508">
        <f>_xll.qlIndexFixing($BE$1,AZ979,TRUE,_xll.ohTrigger(Trigger,Trigger3M))</f>
        <v>1.7232193204162208E-2</v>
      </c>
    </row>
    <row r="980" spans="51:56" ht="11.25" customHeight="1" x14ac:dyDescent="0.25">
      <c r="AY980" s="515" t="s">
        <v>90</v>
      </c>
      <c r="AZ980" s="509">
        <f>_xll.qlInterestRateIndexFixingDate(Currency&amp;"ibor"&amp;Tenor,BA980,Trigger)</f>
        <v>46150</v>
      </c>
      <c r="BA980" s="509">
        <f>_xll.qlCalendarAdvance(Calendar,BA979,AY980,"f",,Trigger)</f>
        <v>46154</v>
      </c>
      <c r="BB980" s="509">
        <f>_xll.qlInterestRateIndexMaturity(Currency&amp;"ibor"&amp;Tenor,BA980,Trigger)</f>
        <v>46246</v>
      </c>
      <c r="BC980" s="508">
        <f>_xll.qlIndexFixing($AC$5,AZ980,TRUE,_xll.ohTrigger(Trigger,Trigger3M))</f>
        <v>1.7430237033963781E-2</v>
      </c>
      <c r="BD980" s="508">
        <f>_xll.qlIndexFixing($BE$1,AZ980,TRUE,_xll.ohTrigger(Trigger,Trigger3M))</f>
        <v>1.724237266118734E-2</v>
      </c>
    </row>
    <row r="981" spans="51:56" ht="11.25" customHeight="1" x14ac:dyDescent="0.25">
      <c r="AY981" s="515" t="s">
        <v>90</v>
      </c>
      <c r="AZ981" s="509">
        <f>_xll.qlInterestRateIndexFixingDate(Currency&amp;"ibor"&amp;Tenor,BA981,Trigger)</f>
        <v>46157</v>
      </c>
      <c r="BA981" s="509">
        <f>_xll.qlCalendarAdvance(Calendar,BA980,AY981,"f",,Trigger)</f>
        <v>46161</v>
      </c>
      <c r="BB981" s="509">
        <f>_xll.qlInterestRateIndexMaturity(Currency&amp;"ibor"&amp;Tenor,BA981,Trigger)</f>
        <v>46253</v>
      </c>
      <c r="BC981" s="508">
        <f>_xll.qlIndexFixing($AC$5,AZ981,TRUE,_xll.ohTrigger(Trigger,Trigger3M))</f>
        <v>1.7433532052444453E-2</v>
      </c>
      <c r="BD981" s="508">
        <f>_xll.qlIndexFixing($BE$1,AZ981,TRUE,_xll.ohTrigger(Trigger,Trigger3M))</f>
        <v>1.7252341907283808E-2</v>
      </c>
    </row>
    <row r="982" spans="51:56" ht="11.25" customHeight="1" x14ac:dyDescent="0.25">
      <c r="AY982" s="515" t="s">
        <v>90</v>
      </c>
      <c r="AZ982" s="509">
        <f>_xll.qlInterestRateIndexFixingDate(Currency&amp;"ibor"&amp;Tenor,BA982,Trigger)</f>
        <v>46164</v>
      </c>
      <c r="BA982" s="509">
        <f>_xll.qlCalendarAdvance(Calendar,BA981,AY982,"f",,Trigger)</f>
        <v>46168</v>
      </c>
      <c r="BB982" s="509">
        <f>_xll.qlInterestRateIndexMaturity(Currency&amp;"ibor"&amp;Tenor,BA982,Trigger)</f>
        <v>46260</v>
      </c>
      <c r="BC982" s="508">
        <f>_xll.qlIndexFixing($AC$5,AZ982,TRUE,_xll.ohTrigger(Trigger,Trigger3M))</f>
        <v>1.7459581283074389E-2</v>
      </c>
      <c r="BD982" s="508">
        <f>_xll.qlIndexFixing($BE$1,AZ982,TRUE,_xll.ohTrigger(Trigger,Trigger3M))</f>
        <v>1.72621001099167E-2</v>
      </c>
    </row>
    <row r="983" spans="51:56" ht="11.25" customHeight="1" x14ac:dyDescent="0.25">
      <c r="AY983" s="515" t="s">
        <v>90</v>
      </c>
      <c r="AZ983" s="509">
        <f>_xll.qlInterestRateIndexFixingDate(Currency&amp;"ibor"&amp;Tenor,BA983,Trigger)</f>
        <v>46171</v>
      </c>
      <c r="BA983" s="509">
        <f>_xll.qlCalendarAdvance(Calendar,BA982,AY983,"f",,Trigger)</f>
        <v>46175</v>
      </c>
      <c r="BB983" s="509">
        <f>_xll.qlInterestRateIndexMaturity(Currency&amp;"ibor"&amp;Tenor,BA983,Trigger)</f>
        <v>46267</v>
      </c>
      <c r="BC983" s="508">
        <f>_xll.qlIndexFixing($AC$5,AZ983,TRUE,_xll.ohTrigger(Trigger,Trigger3M))</f>
        <v>1.7485630686345354E-2</v>
      </c>
      <c r="BD983" s="508">
        <f>_xll.qlIndexFixing($BE$1,AZ983,TRUE,_xll.ohTrigger(Trigger,Trigger3M))</f>
        <v>1.7271646436577175E-2</v>
      </c>
    </row>
    <row r="984" spans="51:56" ht="11.25" customHeight="1" x14ac:dyDescent="0.25">
      <c r="AY984" s="515" t="s">
        <v>90</v>
      </c>
      <c r="AZ984" s="509">
        <f>_xll.qlInterestRateIndexFixingDate(Currency&amp;"ibor"&amp;Tenor,BA984,Trigger)</f>
        <v>46178</v>
      </c>
      <c r="BA984" s="509">
        <f>_xll.qlCalendarAdvance(Calendar,BA983,AY984,"f",,Trigger)</f>
        <v>46182</v>
      </c>
      <c r="BB984" s="509">
        <f>_xll.qlInterestRateIndexMaturity(Currency&amp;"ibor"&amp;Tenor,BA984,Trigger)</f>
        <v>46274</v>
      </c>
      <c r="BC984" s="508">
        <f>_xll.qlIndexFixing($AC$5,AZ984,TRUE,_xll.ohTrigger(Trigger,Trigger3M))</f>
        <v>1.7511680262259091E-2</v>
      </c>
      <c r="BD984" s="508">
        <f>_xll.qlIndexFixing($BE$1,AZ984,TRUE,_xll.ohTrigger(Trigger,Trigger3M))</f>
        <v>1.7280980054781583E-2</v>
      </c>
    </row>
    <row r="985" spans="51:56" ht="11.25" customHeight="1" x14ac:dyDescent="0.25">
      <c r="AY985" s="515" t="s">
        <v>90</v>
      </c>
      <c r="AZ985" s="509">
        <f>_xll.qlInterestRateIndexFixingDate(Currency&amp;"ibor"&amp;Tenor,BA985,Trigger)</f>
        <v>46185</v>
      </c>
      <c r="BA985" s="509">
        <f>_xll.qlCalendarAdvance(Calendar,BA984,AY985,"f",,Trigger)</f>
        <v>46189</v>
      </c>
      <c r="BB985" s="509">
        <f>_xll.qlInterestRateIndexMaturity(Currency&amp;"ibor"&amp;Tenor,BA985,Trigger)</f>
        <v>46281</v>
      </c>
      <c r="BC985" s="508">
        <f>_xll.qlIndexFixing($AC$5,AZ985,TRUE,_xll.ohTrigger(Trigger,Trigger3M))</f>
        <v>1.7537730010815596E-2</v>
      </c>
      <c r="BD985" s="508">
        <f>_xll.qlIndexFixing($BE$1,AZ985,TRUE,_xll.ohTrigger(Trigger,Trigger3M))</f>
        <v>1.7290100132071475E-2</v>
      </c>
    </row>
    <row r="986" spans="51:56" ht="11.25" customHeight="1" x14ac:dyDescent="0.25">
      <c r="AY986" s="515" t="s">
        <v>90</v>
      </c>
      <c r="AZ986" s="509">
        <f>_xll.qlInterestRateIndexFixingDate(Currency&amp;"ibor"&amp;Tenor,BA986,Trigger)</f>
        <v>46192</v>
      </c>
      <c r="BA986" s="509">
        <f>_xll.qlCalendarAdvance(Calendar,BA985,AY986,"f",,Trigger)</f>
        <v>46196</v>
      </c>
      <c r="BB986" s="509">
        <f>_xll.qlInterestRateIndexMaturity(Currency&amp;"ibor"&amp;Tenor,BA986,Trigger)</f>
        <v>46288</v>
      </c>
      <c r="BC986" s="508">
        <f>_xll.qlIndexFixing($AC$5,AZ986,TRUE,_xll.ohTrigger(Trigger,Trigger3M))</f>
        <v>1.7563779932017479E-2</v>
      </c>
      <c r="BD986" s="508">
        <f>_xll.qlIndexFixing($BE$1,AZ986,TRUE,_xll.ohTrigger(Trigger,Trigger3M))</f>
        <v>1.7299005836020551E-2</v>
      </c>
    </row>
    <row r="987" spans="51:56" ht="11.25" customHeight="1" x14ac:dyDescent="0.25">
      <c r="AY987" s="515" t="s">
        <v>90</v>
      </c>
      <c r="AZ987" s="509">
        <f>_xll.qlInterestRateIndexFixingDate(Currency&amp;"ibor"&amp;Tenor,BA987,Trigger)</f>
        <v>46199</v>
      </c>
      <c r="BA987" s="509">
        <f>_xll.qlCalendarAdvance(Calendar,BA986,AY987,"f",,Trigger)</f>
        <v>46203</v>
      </c>
      <c r="BB987" s="509">
        <f>_xll.qlInterestRateIndexMaturity(Currency&amp;"ibor"&amp;Tenor,BA987,Trigger)</f>
        <v>46295</v>
      </c>
      <c r="BC987" s="508">
        <f>_xll.qlIndexFixing($AC$5,AZ987,TRUE,_xll.ohTrigger(Trigger,Trigger3M))</f>
        <v>1.7589830025864735E-2</v>
      </c>
      <c r="BD987" s="508">
        <f>_xll.qlIndexFixing($BE$1,AZ987,TRUE,_xll.ohTrigger(Trigger,Trigger3M))</f>
        <v>1.7307696334222487E-2</v>
      </c>
    </row>
    <row r="988" spans="51:56" ht="11.25" customHeight="1" x14ac:dyDescent="0.25">
      <c r="AY988" s="515" t="s">
        <v>90</v>
      </c>
      <c r="AZ988" s="509">
        <f>_xll.qlInterestRateIndexFixingDate(Currency&amp;"ibor"&amp;Tenor,BA988,Trigger)</f>
        <v>46206</v>
      </c>
      <c r="BA988" s="509">
        <f>_xll.qlCalendarAdvance(Calendar,BA987,AY988,"f",,Trigger)</f>
        <v>46210</v>
      </c>
      <c r="BB988" s="509">
        <f>_xll.qlInterestRateIndexMaturity(Currency&amp;"ibor"&amp;Tenor,BA988,Trigger)</f>
        <v>46302</v>
      </c>
      <c r="BC988" s="508">
        <f>_xll.qlIndexFixing($AC$5,AZ988,TRUE,_xll.ohTrigger(Trigger,Trigger3M))</f>
        <v>1.761588029235911E-2</v>
      </c>
      <c r="BD988" s="508">
        <f>_xll.qlIndexFixing($BE$1,AZ988,TRUE,_xll.ohTrigger(Trigger,Trigger3M))</f>
        <v>1.7316170794305728E-2</v>
      </c>
    </row>
    <row r="989" spans="51:56" ht="11.25" customHeight="1" x14ac:dyDescent="0.25">
      <c r="AY989" s="515" t="s">
        <v>90</v>
      </c>
      <c r="AZ989" s="509">
        <f>_xll.qlInterestRateIndexFixingDate(Currency&amp;"ibor"&amp;Tenor,BA989,Trigger)</f>
        <v>46213</v>
      </c>
      <c r="BA989" s="509">
        <f>_xll.qlCalendarAdvance(Calendar,BA988,AY989,"f",,Trigger)</f>
        <v>46217</v>
      </c>
      <c r="BB989" s="509">
        <f>_xll.qlInterestRateIndexMaturity(Currency&amp;"ibor"&amp;Tenor,BA989,Trigger)</f>
        <v>46309</v>
      </c>
      <c r="BC989" s="508">
        <f>_xll.qlIndexFixing($AC$5,AZ989,TRUE,_xll.ohTrigger(Trigger,Trigger3M))</f>
        <v>1.7641930731501464E-2</v>
      </c>
      <c r="BD989" s="508">
        <f>_xll.qlIndexFixing($BE$1,AZ989,TRUE,_xll.ohTrigger(Trigger,Trigger3M))</f>
        <v>1.732442838392477E-2</v>
      </c>
    </row>
    <row r="990" spans="51:56" ht="11.25" customHeight="1" x14ac:dyDescent="0.25">
      <c r="AY990" s="515" t="s">
        <v>90</v>
      </c>
      <c r="AZ990" s="509">
        <f>_xll.qlInterestRateIndexFixingDate(Currency&amp;"ibor"&amp;Tenor,BA990,Trigger)</f>
        <v>46220</v>
      </c>
      <c r="BA990" s="509">
        <f>_xll.qlCalendarAdvance(Calendar,BA989,AY990,"f",,Trigger)</f>
        <v>46224</v>
      </c>
      <c r="BB990" s="509">
        <f>_xll.qlInterestRateIndexMaturity(Currency&amp;"ibor"&amp;Tenor,BA990,Trigger)</f>
        <v>46316</v>
      </c>
      <c r="BC990" s="508">
        <f>_xll.qlIndexFixing($AC$5,AZ990,TRUE,_xll.ohTrigger(Trigger,Trigger3M))</f>
        <v>1.7667981343293539E-2</v>
      </c>
      <c r="BD990" s="508">
        <f>_xll.qlIndexFixing($BE$1,AZ990,TRUE,_xll.ohTrigger(Trigger,Trigger3M))</f>
        <v>1.7332468270759318E-2</v>
      </c>
    </row>
    <row r="991" spans="51:56" ht="11.25" customHeight="1" x14ac:dyDescent="0.25">
      <c r="AY991" s="515" t="s">
        <v>90</v>
      </c>
      <c r="AZ991" s="509">
        <f>_xll.qlInterestRateIndexFixingDate(Currency&amp;"ibor"&amp;Tenor,BA991,Trigger)</f>
        <v>46227</v>
      </c>
      <c r="BA991" s="509">
        <f>_xll.qlCalendarAdvance(Calendar,BA990,AY991,"f",,Trigger)</f>
        <v>46231</v>
      </c>
      <c r="BB991" s="509">
        <f>_xll.qlInterestRateIndexMaturity(Currency&amp;"ibor"&amp;Tenor,BA991,Trigger)</f>
        <v>46323</v>
      </c>
      <c r="BC991" s="508">
        <f>_xll.qlIndexFixing($AC$5,AZ991,TRUE,_xll.ohTrigger(Trigger,Trigger3M))</f>
        <v>1.7694032127735335E-2</v>
      </c>
      <c r="BD991" s="508">
        <f>_xll.qlIndexFixing($BE$1,AZ991,TRUE,_xll.ohTrigger(Trigger,Trigger3M))</f>
        <v>1.7340289622522959E-2</v>
      </c>
    </row>
    <row r="992" spans="51:56" ht="11.25" customHeight="1" x14ac:dyDescent="0.25">
      <c r="AY992" s="515" t="s">
        <v>90</v>
      </c>
      <c r="AZ992" s="509">
        <f>_xll.qlInterestRateIndexFixingDate(Currency&amp;"ibor"&amp;Tenor,BA992,Trigger)</f>
        <v>46234</v>
      </c>
      <c r="BA992" s="509">
        <f>_xll.qlCalendarAdvance(Calendar,BA991,AY992,"f",,Trigger)</f>
        <v>46238</v>
      </c>
      <c r="BB992" s="509">
        <f>_xll.qlInterestRateIndexMaturity(Currency&amp;"ibor"&amp;Tenor,BA992,Trigger)</f>
        <v>46330</v>
      </c>
      <c r="BC992" s="508">
        <f>_xll.qlIndexFixing($AC$5,AZ992,TRUE,_xll.ohTrigger(Trigger,Trigger3M))</f>
        <v>1.772008308482946E-2</v>
      </c>
      <c r="BD992" s="508">
        <f>_xll.qlIndexFixing($BE$1,AZ992,TRUE,_xll.ohTrigger(Trigger,Trigger3M))</f>
        <v>1.734789160695795E-2</v>
      </c>
    </row>
    <row r="993" spans="51:56" ht="11.25" customHeight="1" x14ac:dyDescent="0.25">
      <c r="AY993" s="515" t="s">
        <v>90</v>
      </c>
      <c r="AZ993" s="509">
        <f>_xll.qlInterestRateIndexFixingDate(Currency&amp;"ibor"&amp;Tenor,BA993,Trigger)</f>
        <v>46241</v>
      </c>
      <c r="BA993" s="509">
        <f>_xll.qlCalendarAdvance(Calendar,BA992,AY993,"f",,Trigger)</f>
        <v>46245</v>
      </c>
      <c r="BB993" s="509">
        <f>_xll.qlInterestRateIndexMaturity(Currency&amp;"ibor"&amp;Tenor,BA993,Trigger)</f>
        <v>46337</v>
      </c>
      <c r="BC993" s="508">
        <f>_xll.qlIndexFixing($AC$5,AZ993,TRUE,_xll.ohTrigger(Trigger,Trigger3M))</f>
        <v>1.7746134214575909E-2</v>
      </c>
      <c r="BD993" s="508">
        <f>_xll.qlIndexFixing($BE$1,AZ993,TRUE,_xll.ohTrigger(Trigger,Trigger3M))</f>
        <v>1.7355273391836089E-2</v>
      </c>
    </row>
    <row r="994" spans="51:56" ht="11.25" customHeight="1" x14ac:dyDescent="0.25">
      <c r="AY994" s="515" t="s">
        <v>90</v>
      </c>
      <c r="AZ994" s="509">
        <f>_xll.qlInterestRateIndexFixingDate(Currency&amp;"ibor"&amp;Tenor,BA994,Trigger)</f>
        <v>46248</v>
      </c>
      <c r="BA994" s="509">
        <f>_xll.qlCalendarAdvance(Calendar,BA993,AY994,"f",,Trigger)</f>
        <v>46252</v>
      </c>
      <c r="BB994" s="509">
        <f>_xll.qlInterestRateIndexMaturity(Currency&amp;"ibor"&amp;Tenor,BA994,Trigger)</f>
        <v>46344</v>
      </c>
      <c r="BC994" s="508">
        <f>_xll.qlIndexFixing($AC$5,AZ994,TRUE,_xll.ohTrigger(Trigger,Trigger3M))</f>
        <v>1.7772185516974688E-2</v>
      </c>
      <c r="BD994" s="508">
        <f>_xll.qlIndexFixing($BE$1,AZ994,TRUE,_xll.ohTrigger(Trigger,Trigger3M))</f>
        <v>1.7362434144959589E-2</v>
      </c>
    </row>
    <row r="995" spans="51:56" ht="11.25" customHeight="1" x14ac:dyDescent="0.25">
      <c r="AY995" s="515" t="s">
        <v>90</v>
      </c>
      <c r="AZ995" s="509">
        <f>_xll.qlInterestRateIndexFixingDate(Currency&amp;"ibor"&amp;Tenor,BA995,Trigger)</f>
        <v>46255</v>
      </c>
      <c r="BA995" s="509">
        <f>_xll.qlCalendarAdvance(Calendar,BA994,AY995,"f",,Trigger)</f>
        <v>46259</v>
      </c>
      <c r="BB995" s="509">
        <f>_xll.qlInterestRateIndexMaturity(Currency&amp;"ibor"&amp;Tenor,BA995,Trigger)</f>
        <v>46351</v>
      </c>
      <c r="BC995" s="508">
        <f>_xll.qlIndexFixing($AC$5,AZ995,TRUE,_xll.ohTrigger(Trigger,Trigger3M))</f>
        <v>1.7798236992030137E-2</v>
      </c>
      <c r="BD995" s="508">
        <f>_xll.qlIndexFixing($BE$1,AZ995,TRUE,_xll.ohTrigger(Trigger,Trigger3M))</f>
        <v>1.7369373034161945E-2</v>
      </c>
    </row>
    <row r="996" spans="51:56" ht="11.25" customHeight="1" x14ac:dyDescent="0.25">
      <c r="AY996" s="515" t="s">
        <v>90</v>
      </c>
      <c r="AZ996" s="509">
        <f>_xll.qlInterestRateIndexFixingDate(Currency&amp;"ibor"&amp;Tenor,BA996,Trigger)</f>
        <v>46262</v>
      </c>
      <c r="BA996" s="509">
        <f>_xll.qlCalendarAdvance(Calendar,BA995,AY996,"f",,Trigger)</f>
        <v>46266</v>
      </c>
      <c r="BB996" s="509">
        <f>_xll.qlInterestRateIndexMaturity(Currency&amp;"ibor"&amp;Tenor,BA996,Trigger)</f>
        <v>46357</v>
      </c>
      <c r="BC996" s="508">
        <f>_xll.qlIndexFixing($AC$5,AZ996,TRUE,_xll.ohTrigger(Trigger,Trigger3M))</f>
        <v>1.7821987312366186E-2</v>
      </c>
      <c r="BD996" s="508">
        <f>_xll.qlIndexFixing($BE$1,AZ996,TRUE,_xll.ohTrigger(Trigger,Trigger3M))</f>
        <v>1.7375232980525384E-2</v>
      </c>
    </row>
    <row r="997" spans="51:56" ht="11.25" customHeight="1" x14ac:dyDescent="0.25">
      <c r="AY997" s="515" t="s">
        <v>90</v>
      </c>
      <c r="AZ997" s="509">
        <f>_xll.qlInterestRateIndexFixingDate(Currency&amp;"ibor"&amp;Tenor,BA997,Trigger)</f>
        <v>46269</v>
      </c>
      <c r="BA997" s="509">
        <f>_xll.qlCalendarAdvance(Calendar,BA996,AY997,"f",,Trigger)</f>
        <v>46273</v>
      </c>
      <c r="BB997" s="509">
        <f>_xll.qlInterestRateIndexMaturity(Currency&amp;"ibor"&amp;Tenor,BA997,Trigger)</f>
        <v>46364</v>
      </c>
      <c r="BC997" s="508">
        <f>_xll.qlIndexFixing($AC$5,AZ997,TRUE,_xll.ohTrigger(Trigger,Trigger3M))</f>
        <v>1.7848037832683791E-2</v>
      </c>
      <c r="BD997" s="508">
        <f>_xll.qlIndexFixing($BE$1,AZ997,TRUE,_xll.ohTrigger(Trigger,Trigger3M))</f>
        <v>1.7381741455264756E-2</v>
      </c>
    </row>
    <row r="998" spans="51:56" ht="11.25" customHeight="1" x14ac:dyDescent="0.25">
      <c r="AY998" s="515" t="s">
        <v>90</v>
      </c>
      <c r="AZ998" s="509">
        <f>_xll.qlInterestRateIndexFixingDate(Currency&amp;"ibor"&amp;Tenor,BA998,Trigger)</f>
        <v>46276</v>
      </c>
      <c r="BA998" s="509">
        <f>_xll.qlCalendarAdvance(Calendar,BA997,AY998,"f",,Trigger)</f>
        <v>46280</v>
      </c>
      <c r="BB998" s="509">
        <f>_xll.qlInterestRateIndexMaturity(Currency&amp;"ibor"&amp;Tenor,BA998,Trigger)</f>
        <v>46371</v>
      </c>
      <c r="BC998" s="508">
        <f>_xll.qlIndexFixing($AC$5,AZ998,TRUE,_xll.ohTrigger(Trigger,Trigger3M))</f>
        <v>1.7874088523773802E-2</v>
      </c>
      <c r="BD998" s="508">
        <f>_xll.qlIndexFixing($BE$1,AZ998,TRUE,_xll.ohTrigger(Trigger,Trigger3M))</f>
        <v>1.7388025639901154E-2</v>
      </c>
    </row>
    <row r="999" spans="51:56" ht="11.25" customHeight="1" x14ac:dyDescent="0.25">
      <c r="AY999" s="515" t="s">
        <v>90</v>
      </c>
      <c r="AZ999" s="509">
        <f>_xll.qlInterestRateIndexFixingDate(Currency&amp;"ibor"&amp;Tenor,BA999,Trigger)</f>
        <v>46283</v>
      </c>
      <c r="BA999" s="509">
        <f>_xll.qlCalendarAdvance(Calendar,BA998,AY999,"f",,Trigger)</f>
        <v>46287</v>
      </c>
      <c r="BB999" s="509">
        <f>_xll.qlInterestRateIndexMaturity(Currency&amp;"ibor"&amp;Tenor,BA999,Trigger)</f>
        <v>46378</v>
      </c>
      <c r="BC999" s="508">
        <f>_xll.qlIndexFixing($AC$5,AZ999,TRUE,_xll.ohTrigger(Trigger,Trigger3M))</f>
        <v>1.7900139385638853E-2</v>
      </c>
      <c r="BD999" s="508">
        <f>_xll.qlIndexFixing($BE$1,AZ999,TRUE,_xll.ohTrigger(Trigger,Trigger3M))</f>
        <v>1.7394084702445158E-2</v>
      </c>
    </row>
    <row r="1000" spans="51:56" ht="11.25" customHeight="1" x14ac:dyDescent="0.25">
      <c r="AY1000" s="515" t="s">
        <v>90</v>
      </c>
      <c r="AZ1000" s="509">
        <f>_xll.qlInterestRateIndexFixingDate(Currency&amp;"ibor"&amp;Tenor,BA1000,Trigger)</f>
        <v>46290</v>
      </c>
      <c r="BA1000" s="509">
        <f>_xll.qlCalendarAdvance(Calendar,BA999,AY1000,"f",,Trigger)</f>
        <v>46294</v>
      </c>
      <c r="BB1000" s="509">
        <f>_xll.qlInterestRateIndexMaturity(Currency&amp;"ibor"&amp;Tenor,BA1000,Trigger)</f>
        <v>46385</v>
      </c>
      <c r="BC1000" s="508">
        <f>_xll.qlIndexFixing($AC$5,AZ1000,TRUE,_xll.ohTrigger(Trigger,Trigger3M))</f>
        <v>1.7926190418278948E-2</v>
      </c>
      <c r="BD1000" s="508">
        <f>_xll.qlIndexFixing($BE$1,AZ1000,TRUE,_xll.ohTrigger(Trigger,Trigger3M))</f>
        <v>1.7399917810943358E-2</v>
      </c>
    </row>
    <row r="1001" spans="51:56" ht="11.25" customHeight="1" x14ac:dyDescent="0.25">
      <c r="AY1001" s="515" t="s">
        <v>90</v>
      </c>
      <c r="AZ1001" s="509">
        <f>_xll.qlInterestRateIndexFixingDate(Currency&amp;"ibor"&amp;Tenor,BA1001,Trigger)</f>
        <v>46297</v>
      </c>
      <c r="BA1001" s="509">
        <f>_xll.qlCalendarAdvance(Calendar,BA1000,AY1001,"f",,Trigger)</f>
        <v>46301</v>
      </c>
      <c r="BB1001" s="509">
        <f>_xll.qlInterestRateIndexMaturity(Currency&amp;"ibor"&amp;Tenor,BA1001,Trigger)</f>
        <v>46393</v>
      </c>
      <c r="BC1001" s="508">
        <f>_xll.qlIndexFixing($AC$5,AZ1001,TRUE,_xll.ohTrigger(Trigger,Trigger3M))</f>
        <v>1.795454946817987E-2</v>
      </c>
      <c r="BD1001" s="508">
        <f>_xll.qlIndexFixing($BE$1,AZ1001,TRUE,_xll.ohTrigger(Trigger,Trigger3M))</f>
        <v>1.7406300629782427E-2</v>
      </c>
    </row>
    <row r="1002" spans="51:56" ht="11.25" customHeight="1" x14ac:dyDescent="0.25">
      <c r="AY1002" s="515" t="s">
        <v>90</v>
      </c>
      <c r="AZ1002" s="509">
        <f>_xll.qlInterestRateIndexFixingDate(Currency&amp;"ibor"&amp;Tenor,BA1002,Trigger)</f>
        <v>46304</v>
      </c>
      <c r="BA1002" s="509">
        <f>_xll.qlCalendarAdvance(Calendar,BA1001,AY1002,"f",,Trigger)</f>
        <v>46308</v>
      </c>
      <c r="BB1002" s="509">
        <f>_xll.qlInterestRateIndexMaturity(Currency&amp;"ibor"&amp;Tenor,BA1002,Trigger)</f>
        <v>46400</v>
      </c>
      <c r="BC1002" s="508">
        <f>_xll.qlIndexFixing($AC$5,AZ1002,TRUE,_xll.ohTrigger(Trigger,Trigger3M))</f>
        <v>1.7980602151851138E-2</v>
      </c>
      <c r="BD1002" s="508">
        <f>_xll.qlIndexFixing($BE$1,AZ1002,TRUE,_xll.ohTrigger(Trigger,Trigger3M))</f>
        <v>1.7411663173602727E-2</v>
      </c>
    </row>
    <row r="1003" spans="51:56" ht="11.25" customHeight="1" x14ac:dyDescent="0.25">
      <c r="AY1003" s="515" t="s">
        <v>90</v>
      </c>
      <c r="AZ1003" s="509">
        <f>_xll.qlInterestRateIndexFixingDate(Currency&amp;"ibor"&amp;Tenor,BA1003,Trigger)</f>
        <v>46311</v>
      </c>
      <c r="BA1003" s="509">
        <f>_xll.qlCalendarAdvance(Calendar,BA1002,AY1003,"f",,Trigger)</f>
        <v>46315</v>
      </c>
      <c r="BB1003" s="509">
        <f>_xll.qlInterestRateIndexMaturity(Currency&amp;"ibor"&amp;Tenor,BA1003,Trigger)</f>
        <v>46407</v>
      </c>
      <c r="BC1003" s="508">
        <f>_xll.qlIndexFixing($AC$5,AZ1003,TRUE,_xll.ohTrigger(Trigger,Trigger3M))</f>
        <v>1.8006655008187763E-2</v>
      </c>
      <c r="BD1003" s="508">
        <f>_xll.qlIndexFixing($BE$1,AZ1003,TRUE,_xll.ohTrigger(Trigger,Trigger3M))</f>
        <v>1.7416797197350599E-2</v>
      </c>
    </row>
    <row r="1004" spans="51:56" ht="11.25" customHeight="1" x14ac:dyDescent="0.25">
      <c r="AY1004" s="515" t="s">
        <v>90</v>
      </c>
      <c r="AZ1004" s="509">
        <f>_xll.qlInterestRateIndexFixingDate(Currency&amp;"ibor"&amp;Tenor,BA1004,Trigger)</f>
        <v>46318</v>
      </c>
      <c r="BA1004" s="509">
        <f>_xll.qlCalendarAdvance(Calendar,BA1003,AY1004,"f",,Trigger)</f>
        <v>46322</v>
      </c>
      <c r="BB1004" s="509">
        <f>_xll.qlInterestRateIndexMaturity(Currency&amp;"ibor"&amp;Tenor,BA1004,Trigger)</f>
        <v>46414</v>
      </c>
      <c r="BC1004" s="508">
        <f>_xll.qlIndexFixing($AC$5,AZ1004,TRUE,_xll.ohTrigger(Trigger,Trigger3M))</f>
        <v>1.8032708037188878E-2</v>
      </c>
      <c r="BD1004" s="508">
        <f>_xll.qlIndexFixing($BE$1,AZ1004,TRUE,_xll.ohTrigger(Trigger,Trigger3M))</f>
        <v>1.7421701869161896E-2</v>
      </c>
    </row>
    <row r="1005" spans="51:56" ht="11.25" customHeight="1" x14ac:dyDescent="0.25">
      <c r="AY1005" s="515" t="s">
        <v>90</v>
      </c>
      <c r="AZ1005" s="509">
        <f>_xll.qlInterestRateIndexFixingDate(Currency&amp;"ibor"&amp;Tenor,BA1005,Trigger)</f>
        <v>46325</v>
      </c>
      <c r="BA1005" s="509">
        <f>_xll.qlCalendarAdvance(Calendar,BA1004,AY1005,"f",,Trigger)</f>
        <v>46329</v>
      </c>
      <c r="BB1005" s="509">
        <f>_xll.qlInterestRateIndexMaturity(Currency&amp;"ibor"&amp;Tenor,BA1005,Trigger)</f>
        <v>46421</v>
      </c>
      <c r="BC1005" s="508">
        <f>_xll.qlIndexFixing($AC$5,AZ1005,TRUE,_xll.ohTrigger(Trigger,Trigger3M))</f>
        <v>1.8058761238856226E-2</v>
      </c>
      <c r="BD1005" s="508">
        <f>_xll.qlIndexFixing($BE$1,AZ1005,TRUE,_xll.ohTrigger(Trigger,Trigger3M))</f>
        <v>1.7426376357208104E-2</v>
      </c>
    </row>
    <row r="1006" spans="51:56" ht="11.25" customHeight="1" x14ac:dyDescent="0.25">
      <c r="AY1006" s="515" t="s">
        <v>90</v>
      </c>
      <c r="AZ1006" s="509">
        <f>_xll.qlInterestRateIndexFixingDate(Currency&amp;"ibor"&amp;Tenor,BA1006,Trigger)</f>
        <v>46332</v>
      </c>
      <c r="BA1006" s="509">
        <f>_xll.qlCalendarAdvance(Calendar,BA1005,AY1006,"f",,Trigger)</f>
        <v>46336</v>
      </c>
      <c r="BB1006" s="509">
        <f>_xll.qlInterestRateIndexMaturity(Currency&amp;"ibor"&amp;Tenor,BA1006,Trigger)</f>
        <v>46428</v>
      </c>
      <c r="BC1006" s="508">
        <f>_xll.qlIndexFixing($AC$5,AZ1006,TRUE,_xll.ohTrigger(Trigger,Trigger3M))</f>
        <v>1.808481461319154E-2</v>
      </c>
      <c r="BD1006" s="508">
        <f>_xll.qlIndexFixing($BE$1,AZ1006,TRUE,_xll.ohTrigger(Trigger,Trigger3M))</f>
        <v>1.7430819829694584E-2</v>
      </c>
    </row>
    <row r="1007" spans="51:56" ht="11.25" customHeight="1" x14ac:dyDescent="0.25">
      <c r="AY1007" s="515" t="s">
        <v>90</v>
      </c>
      <c r="AZ1007" s="509">
        <f>_xll.qlInterestRateIndexFixingDate(Currency&amp;"ibor"&amp;Tenor,BA1007,Trigger)</f>
        <v>46339</v>
      </c>
      <c r="BA1007" s="509">
        <f>_xll.qlCalendarAdvance(Calendar,BA1006,AY1007,"f",,Trigger)</f>
        <v>46343</v>
      </c>
      <c r="BB1007" s="509">
        <f>_xll.qlInterestRateIndexMaturity(Currency&amp;"ibor"&amp;Tenor,BA1007,Trigger)</f>
        <v>46435</v>
      </c>
      <c r="BC1007" s="508">
        <f>_xll.qlIndexFixing($AC$5,AZ1007,TRUE,_xll.ohTrigger(Trigger,Trigger3M))</f>
        <v>1.8110868160195689E-2</v>
      </c>
      <c r="BD1007" s="508">
        <f>_xll.qlIndexFixing($BE$1,AZ1007,TRUE,_xll.ohTrigger(Trigger,Trigger3M))</f>
        <v>1.7435031454868414E-2</v>
      </c>
    </row>
    <row r="1008" spans="51:56" ht="11.25" customHeight="1" x14ac:dyDescent="0.25">
      <c r="AY1008" s="515" t="s">
        <v>90</v>
      </c>
      <c r="AZ1008" s="509">
        <f>_xll.qlInterestRateIndexFixingDate(Currency&amp;"ibor"&amp;Tenor,BA1008,Trigger)</f>
        <v>46346</v>
      </c>
      <c r="BA1008" s="509">
        <f>_xll.qlCalendarAdvance(Calendar,BA1007,AY1008,"f",,Trigger)</f>
        <v>46350</v>
      </c>
      <c r="BB1008" s="509">
        <f>_xll.qlInterestRateIndexMaturity(Currency&amp;"ibor"&amp;Tenor,BA1008,Trigger)</f>
        <v>46442</v>
      </c>
      <c r="BC1008" s="508">
        <f>_xll.qlIndexFixing($AC$5,AZ1008,TRUE,_xll.ohTrigger(Trigger,Trigger3M))</f>
        <v>1.8136921879869542E-2</v>
      </c>
      <c r="BD1008" s="508">
        <f>_xll.qlIndexFixing($BE$1,AZ1008,TRUE,_xll.ohTrigger(Trigger,Trigger3M))</f>
        <v>1.7439010401010549E-2</v>
      </c>
    </row>
    <row r="1009" spans="51:56" ht="11.25" customHeight="1" x14ac:dyDescent="0.25">
      <c r="AY1009" s="515" t="s">
        <v>90</v>
      </c>
      <c r="AZ1009" s="509">
        <f>_xll.qlInterestRateIndexFixingDate(Currency&amp;"ibor"&amp;Tenor,BA1009,Trigger)</f>
        <v>46353</v>
      </c>
      <c r="BA1009" s="509">
        <f>_xll.qlCalendarAdvance(Calendar,BA1008,AY1009,"f",,Trigger)</f>
        <v>46357</v>
      </c>
      <c r="BB1009" s="509">
        <f>_xll.qlInterestRateIndexMaturity(Currency&amp;"ibor"&amp;Tenor,BA1009,Trigger)</f>
        <v>46447</v>
      </c>
      <c r="BC1009" s="508">
        <f>_xll.qlIndexFixing($AC$5,AZ1009,TRUE,_xll.ohTrigger(Trigger,Trigger3M))</f>
        <v>1.8158339225565534E-2</v>
      </c>
      <c r="BD1009" s="508">
        <f>_xll.qlIndexFixing($BE$1,AZ1009,TRUE,_xll.ohTrigger(Trigger,Trigger3M))</f>
        <v>1.7441463786525446E-2</v>
      </c>
    </row>
    <row r="1010" spans="51:56" ht="11.25" customHeight="1" x14ac:dyDescent="0.25">
      <c r="AY1010" s="515" t="s">
        <v>90</v>
      </c>
      <c r="AZ1010" s="509">
        <f>_xll.qlInterestRateIndexFixingDate(Currency&amp;"ibor"&amp;Tenor,BA1010,Trigger)</f>
        <v>46360</v>
      </c>
      <c r="BA1010" s="509">
        <f>_xll.qlCalendarAdvance(Calendar,BA1009,AY1010,"f",,Trigger)</f>
        <v>46364</v>
      </c>
      <c r="BB1010" s="509">
        <f>_xll.qlInterestRateIndexMaturity(Currency&amp;"ibor"&amp;Tenor,BA1010,Trigger)</f>
        <v>46454</v>
      </c>
      <c r="BC1010" s="508">
        <f>_xll.qlIndexFixing($AC$5,AZ1010,TRUE,_xll.ohTrigger(Trigger,Trigger3M))</f>
        <v>1.8184390641795112E-2</v>
      </c>
      <c r="BD1010" s="508">
        <f>_xll.qlIndexFixing($BE$1,AZ1010,TRUE,_xll.ohTrigger(Trigger,Trigger3M))</f>
        <v>1.7445008322509281E-2</v>
      </c>
    </row>
    <row r="1011" spans="51:56" ht="11.25" customHeight="1" x14ac:dyDescent="0.25">
      <c r="AY1011" s="515" t="s">
        <v>90</v>
      </c>
      <c r="AZ1011" s="509">
        <f>_xll.qlInterestRateIndexFixingDate(Currency&amp;"ibor"&amp;Tenor,BA1011,Trigger)</f>
        <v>46367</v>
      </c>
      <c r="BA1011" s="509">
        <f>_xll.qlCalendarAdvance(Calendar,BA1010,AY1011,"f",,Trigger)</f>
        <v>46371</v>
      </c>
      <c r="BB1011" s="509">
        <f>_xll.qlInterestRateIndexMaturity(Currency&amp;"ibor"&amp;Tenor,BA1011,Trigger)</f>
        <v>46461</v>
      </c>
      <c r="BC1011" s="508">
        <f>_xll.qlIndexFixing($AC$5,AZ1011,TRUE,_xll.ohTrigger(Trigger,Trigger3M))</f>
        <v>1.8210442226926915E-2</v>
      </c>
      <c r="BD1011" s="508">
        <f>_xll.qlIndexFixing($BE$1,AZ1011,TRUE,_xll.ohTrigger(Trigger,Trigger3M))</f>
        <v>1.7448317825994764E-2</v>
      </c>
    </row>
    <row r="1012" spans="51:56" ht="11.25" customHeight="1" x14ac:dyDescent="0.25">
      <c r="AY1012" s="515" t="s">
        <v>90</v>
      </c>
      <c r="AZ1012" s="509">
        <f>_xll.qlInterestRateIndexFixingDate(Currency&amp;"ibor"&amp;Tenor,BA1012,Trigger)</f>
        <v>46374</v>
      </c>
      <c r="BA1012" s="509">
        <f>_xll.qlCalendarAdvance(Calendar,BA1011,AY1012,"f",,Trigger)</f>
        <v>46378</v>
      </c>
      <c r="BB1012" s="509">
        <f>_xll.qlInterestRateIndexMaturity(Currency&amp;"ibor"&amp;Tenor,BA1012,Trigger)</f>
        <v>46468</v>
      </c>
      <c r="BC1012" s="508">
        <f>_xll.qlIndexFixing($AC$5,AZ1012,TRUE,_xll.ohTrigger(Trigger,Trigger3M))</f>
        <v>1.823649398096272E-2</v>
      </c>
      <c r="BD1012" s="508">
        <f>_xll.qlIndexFixing($BE$1,AZ1012,TRUE,_xll.ohTrigger(Trigger,Trigger3M))</f>
        <v>1.7451391465506561E-2</v>
      </c>
    </row>
    <row r="1013" spans="51:56" ht="11.25" customHeight="1" x14ac:dyDescent="0.25">
      <c r="AY1013" s="515" t="s">
        <v>90</v>
      </c>
      <c r="AZ1013" s="509">
        <f>_xll.qlInterestRateIndexFixingDate(Currency&amp;"ibor"&amp;Tenor,BA1013,Trigger)</f>
        <v>46380</v>
      </c>
      <c r="BA1013" s="509">
        <f>_xll.qlCalendarAdvance(Calendar,BA1012,AY1013,"f",,Trigger)</f>
        <v>46385</v>
      </c>
      <c r="BB1013" s="509">
        <f>_xll.qlInterestRateIndexMaturity(Currency&amp;"ibor"&amp;Tenor,BA1013,Trigger)</f>
        <v>46476</v>
      </c>
      <c r="BC1013" s="508">
        <f>_xll.qlIndexFixing($AC$5,AZ1013,TRUE,_xll.ohTrigger(Trigger,Trigger3M))</f>
        <v>1.8264869383670158E-2</v>
      </c>
      <c r="BD1013" s="508">
        <f>_xll.qlIndexFixing($BE$1,AZ1013,TRUE,_xll.ohTrigger(Trigger,Trigger3M))</f>
        <v>1.7454807927172338E-2</v>
      </c>
    </row>
    <row r="1014" spans="51:56" ht="11.25" customHeight="1" x14ac:dyDescent="0.25">
      <c r="AY1014" s="515" t="s">
        <v>90</v>
      </c>
      <c r="AZ1014" s="509">
        <f>_xll.qlInterestRateIndexFixingDate(Currency&amp;"ibor"&amp;Tenor,BA1014,Trigger)</f>
        <v>46387</v>
      </c>
      <c r="BA1014" s="509">
        <f>_xll.qlCalendarAdvance(Calendar,BA1013,AY1014,"f",,Trigger)</f>
        <v>46392</v>
      </c>
      <c r="BB1014" s="509">
        <f>_xll.qlInterestRateIndexMaturity(Currency&amp;"ibor"&amp;Tenor,BA1014,Trigger)</f>
        <v>46482</v>
      </c>
      <c r="BC1014" s="508">
        <f>_xll.qlIndexFixing($AC$5,AZ1014,TRUE,_xll.ohTrigger(Trigger,Trigger3M))</f>
        <v>1.8288597995748113E-2</v>
      </c>
      <c r="BD1014" s="508">
        <f>_xll.qlIndexFixing($BE$1,AZ1014,TRUE,_xll.ohTrigger(Trigger,Trigger3M))</f>
        <v>1.7456827826902277E-2</v>
      </c>
    </row>
    <row r="1015" spans="51:56" ht="11.25" customHeight="1" x14ac:dyDescent="0.25">
      <c r="AY1015" s="515" t="s">
        <v>90</v>
      </c>
      <c r="AZ1015" s="509">
        <f>_xll.qlInterestRateIndexFixingDate(Currency&amp;"ibor"&amp;Tenor,BA1015,Trigger)</f>
        <v>46395</v>
      </c>
      <c r="BA1015" s="509">
        <f>_xll.qlCalendarAdvance(Calendar,BA1014,AY1015,"f",,Trigger)</f>
        <v>46399</v>
      </c>
      <c r="BB1015" s="509">
        <f>_xll.qlInterestRateIndexMaturity(Currency&amp;"ibor"&amp;Tenor,BA1015,Trigger)</f>
        <v>46489</v>
      </c>
      <c r="BC1015" s="508">
        <f>_xll.qlIndexFixing($AC$5,AZ1015,TRUE,_xll.ohTrigger(Trigger,Trigger3M))</f>
        <v>1.8314650256500364E-2</v>
      </c>
      <c r="BD1015" s="508">
        <f>_xll.qlIndexFixing($BE$1,AZ1015,TRUE,_xll.ohTrigger(Trigger,Trigger3M))</f>
        <v>1.7459188886030041E-2</v>
      </c>
    </row>
    <row r="1016" spans="51:56" ht="11.25" customHeight="1" x14ac:dyDescent="0.25">
      <c r="AY1016" s="515" t="s">
        <v>90</v>
      </c>
      <c r="AZ1016" s="509">
        <f>_xll.qlInterestRateIndexFixingDate(Currency&amp;"ibor"&amp;Tenor,BA1016,Trigger)</f>
        <v>46402</v>
      </c>
      <c r="BA1016" s="509">
        <f>_xll.qlCalendarAdvance(Calendar,BA1015,AY1016,"f",,Trigger)</f>
        <v>46406</v>
      </c>
      <c r="BB1016" s="509">
        <f>_xll.qlInterestRateIndexMaturity(Currency&amp;"ibor"&amp;Tenor,BA1016,Trigger)</f>
        <v>46496</v>
      </c>
      <c r="BC1016" s="508">
        <f>_xll.qlIndexFixing($AC$5,AZ1016,TRUE,_xll.ohTrigger(Trigger,Trigger3M))</f>
        <v>1.8340702686160171E-2</v>
      </c>
      <c r="BD1016" s="508">
        <f>_xll.qlIndexFixing($BE$1,AZ1016,TRUE,_xll.ohTrigger(Trigger,Trigger3M))</f>
        <v>1.7461310755673587E-2</v>
      </c>
    </row>
    <row r="1017" spans="51:56" ht="11.25" customHeight="1" x14ac:dyDescent="0.25">
      <c r="AY1017" s="515" t="s">
        <v>90</v>
      </c>
      <c r="AZ1017" s="509">
        <f>_xll.qlInterestRateIndexFixingDate(Currency&amp;"ibor"&amp;Tenor,BA1017,Trigger)</f>
        <v>46409</v>
      </c>
      <c r="BA1017" s="509">
        <f>_xll.qlCalendarAdvance(Calendar,BA1016,AY1017,"f",,Trigger)</f>
        <v>46413</v>
      </c>
      <c r="BB1017" s="509">
        <f>_xll.qlInterestRateIndexMaturity(Currency&amp;"ibor"&amp;Tenor,BA1017,Trigger)</f>
        <v>46503</v>
      </c>
      <c r="BC1017" s="508">
        <f>_xll.qlIndexFixing($AC$5,AZ1017,TRUE,_xll.ohTrigger(Trigger,Trigger3M))</f>
        <v>1.836675528472842E-2</v>
      </c>
      <c r="BD1017" s="508">
        <f>_xll.qlIndexFixing($BE$1,AZ1017,TRUE,_xll.ohTrigger(Trigger,Trigger3M))</f>
        <v>1.7463192604555644E-2</v>
      </c>
    </row>
    <row r="1018" spans="51:56" ht="11.25" customHeight="1" x14ac:dyDescent="0.25">
      <c r="AY1018" s="515" t="s">
        <v>90</v>
      </c>
      <c r="AZ1018" s="509">
        <f>_xll.qlInterestRateIndexFixingDate(Currency&amp;"ibor"&amp;Tenor,BA1018,Trigger)</f>
        <v>46416</v>
      </c>
      <c r="BA1018" s="509">
        <f>_xll.qlCalendarAdvance(Calendar,BA1017,AY1018,"f",,Trigger)</f>
        <v>46420</v>
      </c>
      <c r="BB1018" s="509">
        <f>_xll.qlInterestRateIndexMaturity(Currency&amp;"ibor"&amp;Tenor,BA1018,Trigger)</f>
        <v>46510</v>
      </c>
      <c r="BC1018" s="508">
        <f>_xll.qlIndexFixing($AC$5,AZ1018,TRUE,_xll.ohTrigger(Trigger,Trigger3M))</f>
        <v>1.8392808052207776E-2</v>
      </c>
      <c r="BD1018" s="508">
        <f>_xll.qlIndexFixing($BE$1,AZ1018,TRUE,_xll.ohTrigger(Trigger,Trigger3M))</f>
        <v>1.7464833601444241E-2</v>
      </c>
    </row>
    <row r="1019" spans="51:56" ht="11.25" customHeight="1" x14ac:dyDescent="0.25">
      <c r="AY1019" s="515" t="s">
        <v>90</v>
      </c>
      <c r="AZ1019" s="509">
        <f>_xll.qlInterestRateIndexFixingDate(Currency&amp;"ibor"&amp;Tenor,BA1019,Trigger)</f>
        <v>46423</v>
      </c>
      <c r="BA1019" s="509">
        <f>_xll.qlCalendarAdvance(Calendar,BA1018,AY1019,"f",,Trigger)</f>
        <v>46427</v>
      </c>
      <c r="BB1019" s="509">
        <f>_xll.qlInterestRateIndexMaturity(Currency&amp;"ibor"&amp;Tenor,BA1019,Trigger)</f>
        <v>46517</v>
      </c>
      <c r="BC1019" s="508">
        <f>_xll.qlIndexFixing($AC$5,AZ1019,TRUE,_xll.ohTrigger(Trigger,Trigger3M))</f>
        <v>1.8418860988597352E-2</v>
      </c>
      <c r="BD1019" s="508">
        <f>_xll.qlIndexFixing($BE$1,AZ1019,TRUE,_xll.ohTrigger(Trigger,Trigger3M))</f>
        <v>1.746623291514382E-2</v>
      </c>
    </row>
    <row r="1020" spans="51:56" ht="11.25" customHeight="1" x14ac:dyDescent="0.25">
      <c r="AY1020" s="515" t="s">
        <v>90</v>
      </c>
      <c r="AZ1020" s="509">
        <f>_xll.qlInterestRateIndexFixingDate(Currency&amp;"ibor"&amp;Tenor,BA1020,Trigger)</f>
        <v>46430</v>
      </c>
      <c r="BA1020" s="509">
        <f>_xll.qlCalendarAdvance(Calendar,BA1019,AY1020,"f",,Trigger)</f>
        <v>46434</v>
      </c>
      <c r="BB1020" s="509">
        <f>_xll.qlInterestRateIndexMaturity(Currency&amp;"ibor"&amp;Tenor,BA1020,Trigger)</f>
        <v>46524</v>
      </c>
      <c r="BC1020" s="508">
        <f>_xll.qlIndexFixing($AC$5,AZ1020,TRUE,_xll.ohTrigger(Trigger,Trigger3M))</f>
        <v>1.8398776162137587E-2</v>
      </c>
      <c r="BD1020" s="508">
        <f>_xll.qlIndexFixing($BE$1,AZ1020,TRUE,_xll.ohTrigger(Trigger,Trigger3M))</f>
        <v>1.7467389914505915E-2</v>
      </c>
    </row>
    <row r="1021" spans="51:56" ht="11.25" customHeight="1" x14ac:dyDescent="0.25">
      <c r="AY1021" s="515" t="s">
        <v>90</v>
      </c>
      <c r="AZ1021" s="509">
        <f>_xll.qlInterestRateIndexFixingDate(Currency&amp;"ibor"&amp;Tenor,BA1021,Trigger)</f>
        <v>46437</v>
      </c>
      <c r="BA1021" s="509">
        <f>_xll.qlCalendarAdvance(Calendar,BA1020,AY1021,"f",,Trigger)</f>
        <v>46441</v>
      </c>
      <c r="BB1021" s="509">
        <f>_xll.qlInterestRateIndexMaturity(Currency&amp;"ibor"&amp;Tenor,BA1021,Trigger)</f>
        <v>46531</v>
      </c>
      <c r="BC1021" s="508">
        <f>_xll.qlIndexFixing($AC$5,AZ1021,TRUE,_xll.ohTrigger(Trigger,Trigger3M))</f>
        <v>1.8316929991654796E-2</v>
      </c>
      <c r="BD1021" s="508">
        <f>_xll.qlIndexFixing($BE$1,AZ1021,TRUE,_xll.ohTrigger(Trigger,Trigger3M))</f>
        <v>1.7468310587783087E-2</v>
      </c>
    </row>
    <row r="1022" spans="51:56" ht="11.25" customHeight="1" x14ac:dyDescent="0.25">
      <c r="AY1022" s="515" t="s">
        <v>90</v>
      </c>
      <c r="AZ1022" s="509">
        <f>_xll.qlInterestRateIndexFixingDate(Currency&amp;"ibor"&amp;Tenor,BA1022,Trigger)</f>
        <v>46444</v>
      </c>
      <c r="BA1022" s="509">
        <f>_xll.qlCalendarAdvance(Calendar,BA1021,AY1022,"f",,Trigger)</f>
        <v>46448</v>
      </c>
      <c r="BB1022" s="509">
        <f>_xll.qlInterestRateIndexMaturity(Currency&amp;"ibor"&amp;Tenor,BA1022,Trigger)</f>
        <v>46540</v>
      </c>
      <c r="BC1022" s="508">
        <f>_xll.qlIndexFixing($AC$5,AZ1022,TRUE,_xll.ohTrigger(Trigger,Trigger3M))</f>
        <v>1.8214770610520972E-2</v>
      </c>
      <c r="BD1022" s="508">
        <f>_xll.qlIndexFixing($BE$1,AZ1022,TRUE,_xll.ohTrigger(Trigger,Trigger3M))</f>
        <v>1.746986856974039E-2</v>
      </c>
    </row>
    <row r="1023" spans="51:56" ht="11.25" customHeight="1" x14ac:dyDescent="0.25">
      <c r="AY1023" s="515" t="s">
        <v>90</v>
      </c>
      <c r="AZ1023" s="509">
        <f>_xll.qlInterestRateIndexFixingDate(Currency&amp;"ibor"&amp;Tenor,BA1023,Trigger)</f>
        <v>46451</v>
      </c>
      <c r="BA1023" s="509">
        <f>_xll.qlCalendarAdvance(Calendar,BA1022,AY1023,"f",,Trigger)</f>
        <v>46455</v>
      </c>
      <c r="BB1023" s="509">
        <f>_xll.qlInterestRateIndexMaturity(Currency&amp;"ibor"&amp;Tenor,BA1023,Trigger)</f>
        <v>46547</v>
      </c>
      <c r="BC1023" s="508">
        <f>_xll.qlIndexFixing($AC$5,AZ1023,TRUE,_xll.ohTrigger(Trigger,Trigger3M))</f>
        <v>1.8134497649699894E-2</v>
      </c>
      <c r="BD1023" s="508">
        <f>_xll.qlIndexFixing($BE$1,AZ1023,TRUE,_xll.ohTrigger(Trigger,Trigger3M))</f>
        <v>1.7470335706230748E-2</v>
      </c>
    </row>
    <row r="1024" spans="51:56" ht="11.25" customHeight="1" x14ac:dyDescent="0.25">
      <c r="AY1024" s="515" t="s">
        <v>90</v>
      </c>
      <c r="AZ1024" s="509">
        <f>_xll.qlInterestRateIndexFixingDate(Currency&amp;"ibor"&amp;Tenor,BA1024,Trigger)</f>
        <v>46458</v>
      </c>
      <c r="BA1024" s="509">
        <f>_xll.qlCalendarAdvance(Calendar,BA1023,AY1024,"f",,Trigger)</f>
        <v>46462</v>
      </c>
      <c r="BB1024" s="509">
        <f>_xll.qlInterestRateIndexMaturity(Currency&amp;"ibor"&amp;Tenor,BA1024,Trigger)</f>
        <v>46554</v>
      </c>
      <c r="BC1024" s="508">
        <f>_xll.qlIndexFixing($AC$5,AZ1024,TRUE,_xll.ohTrigger(Trigger,Trigger3M))</f>
        <v>1.8053890316116292E-2</v>
      </c>
      <c r="BD1024" s="508">
        <f>_xll.qlIndexFixing($BE$1,AZ1024,TRUE,_xll.ohTrigger(Trigger,Trigger3M))</f>
        <v>1.7470612886262719E-2</v>
      </c>
    </row>
    <row r="1025" spans="51:56" ht="11.25" customHeight="1" x14ac:dyDescent="0.25">
      <c r="AY1025" s="515" t="s">
        <v>90</v>
      </c>
      <c r="AZ1025" s="509">
        <f>_xll.qlInterestRateIndexFixingDate(Currency&amp;"ibor"&amp;Tenor,BA1025,Trigger)</f>
        <v>46465</v>
      </c>
      <c r="BA1025" s="509">
        <f>_xll.qlCalendarAdvance(Calendar,BA1024,AY1025,"f",,Trigger)</f>
        <v>46469</v>
      </c>
      <c r="BB1025" s="509">
        <f>_xll.qlInterestRateIndexMaturity(Currency&amp;"ibor"&amp;Tenor,BA1025,Trigger)</f>
        <v>46561</v>
      </c>
      <c r="BC1025" s="508">
        <f>_xll.qlIndexFixing($AC$5,AZ1025,TRUE,_xll.ohTrigger(Trigger,Trigger3M))</f>
        <v>1.7972948630405834E-2</v>
      </c>
      <c r="BD1025" s="508">
        <f>_xll.qlIndexFixing($BE$1,AZ1025,TRUE,_xll.ohTrigger(Trigger,Trigger3M))</f>
        <v>1.7470714584654164E-2</v>
      </c>
    </row>
    <row r="1026" spans="51:56" ht="11.25" customHeight="1" x14ac:dyDescent="0.25">
      <c r="AY1026" s="515" t="s">
        <v>90</v>
      </c>
      <c r="AZ1026" s="509">
        <f>_xll.qlInterestRateIndexFixingDate(Currency&amp;"ibor"&amp;Tenor,BA1026,Trigger)</f>
        <v>46470</v>
      </c>
      <c r="BA1026" s="509">
        <f>_xll.qlCalendarAdvance(Calendar,BA1025,AY1026,"f",,Trigger)</f>
        <v>46476</v>
      </c>
      <c r="BB1026" s="509">
        <f>_xll.qlInterestRateIndexMaturity(Currency&amp;"ibor"&amp;Tenor,BA1026,Trigger)</f>
        <v>46568</v>
      </c>
      <c r="BC1026" s="508">
        <f>_xll.qlIndexFixing($AC$5,AZ1026,TRUE,_xll.ohTrigger(Trigger,Trigger3M))</f>
        <v>1.7891672613288473E-2</v>
      </c>
      <c r="BD1026" s="508">
        <f>_xll.qlIndexFixing($BE$1,AZ1026,TRUE,_xll.ohTrigger(Trigger,Trigger3M))</f>
        <v>1.7470655371464163E-2</v>
      </c>
    </row>
    <row r="1027" spans="51:56" ht="11.25" customHeight="1" x14ac:dyDescent="0.25">
      <c r="AY1027" s="515" t="s">
        <v>90</v>
      </c>
      <c r="AZ1027" s="509">
        <f>_xll.qlInterestRateIndexFixingDate(Currency&amp;"ibor"&amp;Tenor,BA1027,Trigger)</f>
        <v>46479</v>
      </c>
      <c r="BA1027" s="509">
        <f>_xll.qlCalendarAdvance(Calendar,BA1026,AY1027,"f",,Trigger)</f>
        <v>46483</v>
      </c>
      <c r="BB1027" s="509">
        <f>_xll.qlInterestRateIndexMaturity(Currency&amp;"ibor"&amp;Tenor,BA1027,Trigger)</f>
        <v>46574</v>
      </c>
      <c r="BC1027" s="508">
        <f>_xll.qlIndexFixing($AC$5,AZ1027,TRUE,_xll.ohTrigger(Trigger,Trigger3M))</f>
        <v>1.7814300248923259E-2</v>
      </c>
      <c r="BD1027" s="508">
        <f>_xll.qlIndexFixing($BE$1,AZ1027,TRUE,_xll.ohTrigger(Trigger,Trigger3M))</f>
        <v>1.7470065320302347E-2</v>
      </c>
    </row>
    <row r="1028" spans="51:56" ht="11.25" customHeight="1" x14ac:dyDescent="0.25">
      <c r="AY1028" s="515" t="s">
        <v>90</v>
      </c>
      <c r="AZ1028" s="509">
        <f>_xll.qlInterestRateIndexFixingDate(Currency&amp;"ibor"&amp;Tenor,BA1028,Trigger)</f>
        <v>46486</v>
      </c>
      <c r="BA1028" s="509">
        <f>_xll.qlCalendarAdvance(Calendar,BA1027,AY1028,"f",,Trigger)</f>
        <v>46490</v>
      </c>
      <c r="BB1028" s="509">
        <f>_xll.qlInterestRateIndexMaturity(Currency&amp;"ibor"&amp;Tenor,BA1028,Trigger)</f>
        <v>46581</v>
      </c>
      <c r="BC1028" s="508">
        <f>_xll.qlIndexFixing($AC$5,AZ1028,TRUE,_xll.ohTrigger(Trigger,Trigger3M))</f>
        <v>1.7731221393666015E-2</v>
      </c>
      <c r="BD1028" s="508">
        <f>_xll.qlIndexFixing($BE$1,AZ1028,TRUE,_xll.ohTrigger(Trigger,Trigger3M))</f>
        <v>1.7469734000023003E-2</v>
      </c>
    </row>
    <row r="1029" spans="51:56" ht="11.25" customHeight="1" x14ac:dyDescent="0.25">
      <c r="AY1029" s="515" t="s">
        <v>90</v>
      </c>
      <c r="AZ1029" s="509">
        <f>_xll.qlInterestRateIndexFixingDate(Currency&amp;"ibor"&amp;Tenor,BA1029,Trigger)</f>
        <v>46493</v>
      </c>
      <c r="BA1029" s="509">
        <f>_xll.qlCalendarAdvance(Calendar,BA1028,AY1029,"f",,Trigger)</f>
        <v>46497</v>
      </c>
      <c r="BB1029" s="509">
        <f>_xll.qlInterestRateIndexMaturity(Currency&amp;"ibor"&amp;Tenor,BA1029,Trigger)</f>
        <v>46588</v>
      </c>
      <c r="BC1029" s="508">
        <f>_xll.qlIndexFixing($AC$5,AZ1029,TRUE,_xll.ohTrigger(Trigger,Trigger3M))</f>
        <v>1.7647804622645705E-2</v>
      </c>
      <c r="BD1029" s="508">
        <f>_xll.qlIndexFixing($BE$1,AZ1029,TRUE,_xll.ohTrigger(Trigger,Trigger3M))</f>
        <v>1.7469285310389861E-2</v>
      </c>
    </row>
    <row r="1030" spans="51:56" ht="11.25" customHeight="1" x14ac:dyDescent="0.25">
      <c r="AY1030" s="515" t="s">
        <v>90</v>
      </c>
      <c r="AZ1030" s="509">
        <f>_xll.qlInterestRateIndexFixingDate(Currency&amp;"ibor"&amp;Tenor,BA1030,Trigger)</f>
        <v>46500</v>
      </c>
      <c r="BA1030" s="509">
        <f>_xll.qlCalendarAdvance(Calendar,BA1029,AY1030,"f",,Trigger)</f>
        <v>46504</v>
      </c>
      <c r="BB1030" s="509">
        <f>_xll.qlInterestRateIndexMaturity(Currency&amp;"ibor"&amp;Tenor,BA1030,Trigger)</f>
        <v>46595</v>
      </c>
      <c r="BC1030" s="508">
        <f>_xll.qlIndexFixing($AC$5,AZ1030,TRUE,_xll.ohTrigger(Trigger,Trigger3M))</f>
        <v>1.756404995721492E-2</v>
      </c>
      <c r="BD1030" s="508">
        <f>_xll.qlIndexFixing($BE$1,AZ1030,TRUE,_xll.ohTrigger(Trigger,Trigger3M))</f>
        <v>1.7468734361314488E-2</v>
      </c>
    </row>
    <row r="1031" spans="51:56" ht="11.25" customHeight="1" x14ac:dyDescent="0.25">
      <c r="AY1031" s="515" t="s">
        <v>90</v>
      </c>
      <c r="AZ1031" s="509">
        <f>_xll.qlInterestRateIndexFixingDate(Currency&amp;"ibor"&amp;Tenor,BA1031,Trigger)</f>
        <v>46507</v>
      </c>
      <c r="BA1031" s="509">
        <f>_xll.qlCalendarAdvance(Calendar,BA1030,AY1031,"f",,Trigger)</f>
        <v>46511</v>
      </c>
      <c r="BB1031" s="509">
        <f>_xll.qlInterestRateIndexMaturity(Currency&amp;"ibor"&amp;Tenor,BA1031,Trigger)</f>
        <v>46603</v>
      </c>
      <c r="BC1031" s="508">
        <f>_xll.qlIndexFixing($AC$5,AZ1031,TRUE,_xll.ohTrigger(Trigger,Trigger3M))</f>
        <v>1.7480278287835733E-2</v>
      </c>
      <c r="BD1031" s="508">
        <f>_xll.qlIndexFixing($BE$1,AZ1031,TRUE,_xll.ohTrigger(Trigger,Trigger3M))</f>
        <v>1.7468462250063155E-2</v>
      </c>
    </row>
    <row r="1032" spans="51:56" ht="11.25" customHeight="1" x14ac:dyDescent="0.25">
      <c r="AY1032" s="515" t="s">
        <v>90</v>
      </c>
      <c r="AZ1032" s="509">
        <f>_xll.qlInterestRateIndexFixingDate(Currency&amp;"ibor"&amp;Tenor,BA1032,Trigger)</f>
        <v>46514</v>
      </c>
      <c r="BA1032" s="509">
        <f>_xll.qlCalendarAdvance(Calendar,BA1031,AY1032,"f",,Trigger)</f>
        <v>46518</v>
      </c>
      <c r="BB1032" s="509">
        <f>_xll.qlInterestRateIndexMaturity(Currency&amp;"ibor"&amp;Tenor,BA1032,Trigger)</f>
        <v>46610</v>
      </c>
      <c r="BC1032" s="508">
        <f>_xll.qlIndexFixing($AC$5,AZ1032,TRUE,_xll.ohTrigger(Trigger,Trigger3M))</f>
        <v>1.7396996722208496E-2</v>
      </c>
      <c r="BD1032" s="508">
        <f>_xll.qlIndexFixing($BE$1,AZ1032,TRUE,_xll.ohTrigger(Trigger,Trigger3M))</f>
        <v>1.7467748871447846E-2</v>
      </c>
    </row>
    <row r="1033" spans="51:56" ht="11.25" customHeight="1" x14ac:dyDescent="0.25">
      <c r="AY1033" s="515" t="s">
        <v>90</v>
      </c>
      <c r="AZ1033" s="509">
        <f>_xll.qlInterestRateIndexFixingDate(Currency&amp;"ibor"&amp;Tenor,BA1033,Trigger)</f>
        <v>46521</v>
      </c>
      <c r="BA1033" s="509">
        <f>_xll.qlCalendarAdvance(Calendar,BA1032,AY1033,"f",,Trigger)</f>
        <v>46525</v>
      </c>
      <c r="BB1033" s="509">
        <f>_xll.qlInterestRateIndexMaturity(Currency&amp;"ibor"&amp;Tenor,BA1033,Trigger)</f>
        <v>46617</v>
      </c>
      <c r="BC1033" s="508">
        <f>_xll.qlIndexFixing($AC$5,AZ1033,TRUE,_xll.ohTrigger(Trigger,Trigger3M))</f>
        <v>1.7373564218093163E-2</v>
      </c>
      <c r="BD1033" s="508">
        <f>_xll.qlIndexFixing($BE$1,AZ1033,TRUE,_xll.ohTrigger(Trigger,Trigger3M))</f>
        <v>1.7466978774046345E-2</v>
      </c>
    </row>
    <row r="1034" spans="51:56" ht="11.25" customHeight="1" x14ac:dyDescent="0.25">
      <c r="AY1034" s="515" t="s">
        <v>90</v>
      </c>
      <c r="AZ1034" s="509">
        <f>_xll.qlInterestRateIndexFixingDate(Currency&amp;"ibor"&amp;Tenor,BA1034,Trigger)</f>
        <v>46528</v>
      </c>
      <c r="BA1034" s="509">
        <f>_xll.qlCalendarAdvance(Calendar,BA1033,AY1034,"f",,Trigger)</f>
        <v>46532</v>
      </c>
      <c r="BB1034" s="509">
        <f>_xll.qlInterestRateIndexMaturity(Currency&amp;"ibor"&amp;Tenor,BA1034,Trigger)</f>
        <v>46624</v>
      </c>
      <c r="BC1034" s="508">
        <f>_xll.qlIndexFixing($AC$5,AZ1034,TRUE,_xll.ohTrigger(Trigger,Trigger3M))</f>
        <v>1.7395197632975253E-2</v>
      </c>
      <c r="BD1034" s="508">
        <f>_xll.qlIndexFixing($BE$1,AZ1034,TRUE,_xll.ohTrigger(Trigger,Trigger3M))</f>
        <v>1.7466159017819099E-2</v>
      </c>
    </row>
    <row r="1035" spans="51:56" ht="11.25" customHeight="1" x14ac:dyDescent="0.25">
      <c r="AY1035" s="515" t="s">
        <v>90</v>
      </c>
      <c r="AZ1035" s="509">
        <f>_xll.qlInterestRateIndexFixingDate(Currency&amp;"ibor"&amp;Tenor,BA1035,Trigger)</f>
        <v>46535</v>
      </c>
      <c r="BA1035" s="509">
        <f>_xll.qlCalendarAdvance(Calendar,BA1034,AY1035,"f",,Trigger)</f>
        <v>46539</v>
      </c>
      <c r="BB1035" s="509">
        <f>_xll.qlInterestRateIndexMaturity(Currency&amp;"ibor"&amp;Tenor,BA1035,Trigger)</f>
        <v>46631</v>
      </c>
      <c r="BC1035" s="508">
        <f>_xll.qlIndexFixing($AC$5,AZ1035,TRUE,_xll.ohTrigger(Trigger,Trigger3M))</f>
        <v>1.7416831166930793E-2</v>
      </c>
      <c r="BD1035" s="508">
        <f>_xll.qlIndexFixing($BE$1,AZ1035,TRUE,_xll.ohTrigger(Trigger,Trigger3M))</f>
        <v>1.7465290218623905E-2</v>
      </c>
    </row>
    <row r="1036" spans="51:56" ht="11.25" customHeight="1" x14ac:dyDescent="0.25">
      <c r="AY1036" s="515" t="s">
        <v>90</v>
      </c>
      <c r="AZ1036" s="509">
        <f>_xll.qlInterestRateIndexFixingDate(Currency&amp;"ibor"&amp;Tenor,BA1036,Trigger)</f>
        <v>46542</v>
      </c>
      <c r="BA1036" s="509">
        <f>_xll.qlCalendarAdvance(Calendar,BA1035,AY1036,"f",,Trigger)</f>
        <v>46546</v>
      </c>
      <c r="BB1036" s="509">
        <f>_xll.qlInterestRateIndexMaturity(Currency&amp;"ibor"&amp;Tenor,BA1036,Trigger)</f>
        <v>46638</v>
      </c>
      <c r="BC1036" s="508">
        <f>_xll.qlIndexFixing($AC$5,AZ1036,TRUE,_xll.ohTrigger(Trigger,Trigger3M))</f>
        <v>1.7438464819958907E-2</v>
      </c>
      <c r="BD1036" s="508">
        <f>_xll.qlIndexFixing($BE$1,AZ1036,TRUE,_xll.ohTrigger(Trigger,Trigger3M))</f>
        <v>1.7464372796911393E-2</v>
      </c>
    </row>
    <row r="1037" spans="51:56" ht="11.25" customHeight="1" x14ac:dyDescent="0.25">
      <c r="AY1037" s="515" t="s">
        <v>90</v>
      </c>
      <c r="AZ1037" s="509">
        <f>_xll.qlInterestRateIndexFixingDate(Currency&amp;"ibor"&amp;Tenor,BA1037,Trigger)</f>
        <v>46549</v>
      </c>
      <c r="BA1037" s="509">
        <f>_xll.qlCalendarAdvance(Calendar,BA1036,AY1037,"f",,Trigger)</f>
        <v>46553</v>
      </c>
      <c r="BB1037" s="509">
        <f>_xll.qlInterestRateIndexMaturity(Currency&amp;"ibor"&amp;Tenor,BA1037,Trigger)</f>
        <v>46645</v>
      </c>
      <c r="BC1037" s="508">
        <f>_xll.qlIndexFixing($AC$5,AZ1037,TRUE,_xll.ohTrigger(Trigger,Trigger3M))</f>
        <v>1.746009859206047E-2</v>
      </c>
      <c r="BD1037" s="508">
        <f>_xll.qlIndexFixing($BE$1,AZ1037,TRUE,_xll.ohTrigger(Trigger,Trigger3M))</f>
        <v>1.7463407173135669E-2</v>
      </c>
    </row>
    <row r="1038" spans="51:56" ht="11.25" customHeight="1" x14ac:dyDescent="0.25">
      <c r="AY1038" s="515" t="s">
        <v>90</v>
      </c>
      <c r="AZ1038" s="509">
        <f>_xll.qlInterestRateIndexFixingDate(Currency&amp;"ibor"&amp;Tenor,BA1038,Trigger)</f>
        <v>46556</v>
      </c>
      <c r="BA1038" s="509">
        <f>_xll.qlCalendarAdvance(Calendar,BA1037,AY1038,"f",,Trigger)</f>
        <v>46560</v>
      </c>
      <c r="BB1038" s="509">
        <f>_xll.qlInterestRateIndexMaturity(Currency&amp;"ibor"&amp;Tenor,BA1038,Trigger)</f>
        <v>46652</v>
      </c>
      <c r="BC1038" s="508">
        <f>_xll.qlIndexFixing($AC$5,AZ1038,TRUE,_xll.ohTrigger(Trigger,Trigger3M))</f>
        <v>1.7481732483238088E-2</v>
      </c>
      <c r="BD1038" s="508">
        <f>_xll.qlIndexFixing($BE$1,AZ1038,TRUE,_xll.ohTrigger(Trigger,Trigger3M))</f>
        <v>1.7462393767750845E-2</v>
      </c>
    </row>
    <row r="1039" spans="51:56" ht="11.25" customHeight="1" x14ac:dyDescent="0.25">
      <c r="AY1039" s="515" t="s">
        <v>90</v>
      </c>
      <c r="AZ1039" s="509">
        <f>_xll.qlInterestRateIndexFixingDate(Currency&amp;"ibor"&amp;Tenor,BA1039,Trigger)</f>
        <v>46563</v>
      </c>
      <c r="BA1039" s="509">
        <f>_xll.qlCalendarAdvance(Calendar,BA1038,AY1039,"f",,Trigger)</f>
        <v>46567</v>
      </c>
      <c r="BB1039" s="509">
        <f>_xll.qlInterestRateIndexMaturity(Currency&amp;"ibor"&amp;Tenor,BA1039,Trigger)</f>
        <v>46659</v>
      </c>
      <c r="BC1039" s="508">
        <f>_xll.qlIndexFixing($AC$5,AZ1039,TRUE,_xll.ohTrigger(Trigger,Trigger3M))</f>
        <v>1.7503366493489152E-2</v>
      </c>
      <c r="BD1039" s="508">
        <f>_xll.qlIndexFixing($BE$1,AZ1039,TRUE,_xll.ohTrigger(Trigger,Trigger3M))</f>
        <v>1.7461333001213625E-2</v>
      </c>
    </row>
    <row r="1040" spans="51:56" ht="11.25" customHeight="1" x14ac:dyDescent="0.25">
      <c r="AY1040" s="515" t="s">
        <v>90</v>
      </c>
      <c r="AZ1040" s="509">
        <f>_xll.qlInterestRateIndexFixingDate(Currency&amp;"ibor"&amp;Tenor,BA1040,Trigger)</f>
        <v>46570</v>
      </c>
      <c r="BA1040" s="509">
        <f>_xll.qlCalendarAdvance(Calendar,BA1039,AY1040,"f",,Trigger)</f>
        <v>46574</v>
      </c>
      <c r="BB1040" s="509">
        <f>_xll.qlInterestRateIndexMaturity(Currency&amp;"ibor"&amp;Tenor,BA1040,Trigger)</f>
        <v>46666</v>
      </c>
      <c r="BC1040" s="508">
        <f>_xll.qlIndexFixing($AC$5,AZ1040,TRUE,_xll.ohTrigger(Trigger,Trigger3M))</f>
        <v>1.7525000622817137E-2</v>
      </c>
      <c r="BD1040" s="508">
        <f>_xll.qlIndexFixing($BE$1,AZ1040,TRUE,_xll.ohTrigger(Trigger,Trigger3M))</f>
        <v>1.7460225293978993E-2</v>
      </c>
    </row>
    <row r="1041" spans="51:56" ht="11.25" customHeight="1" x14ac:dyDescent="0.25">
      <c r="AY1041" s="515" t="s">
        <v>90</v>
      </c>
      <c r="AZ1041" s="509">
        <f>_xll.qlInterestRateIndexFixingDate(Currency&amp;"ibor"&amp;Tenor,BA1041,Trigger)</f>
        <v>46577</v>
      </c>
      <c r="BA1041" s="509">
        <f>_xll.qlCalendarAdvance(Calendar,BA1040,AY1041,"f",,Trigger)</f>
        <v>46581</v>
      </c>
      <c r="BB1041" s="509">
        <f>_xll.qlInterestRateIndexMaturity(Currency&amp;"ibor"&amp;Tenor,BA1041,Trigger)</f>
        <v>46673</v>
      </c>
      <c r="BC1041" s="508">
        <f>_xll.qlIndexFixing($AC$5,AZ1041,TRUE,_xll.ohTrigger(Trigger,Trigger3M))</f>
        <v>1.7546634871221174E-2</v>
      </c>
      <c r="BD1041" s="508">
        <f>_xll.qlIndexFixing($BE$1,AZ1041,TRUE,_xll.ohTrigger(Trigger,Trigger3M))</f>
        <v>1.7459071066507133E-2</v>
      </c>
    </row>
    <row r="1042" spans="51:56" ht="11.25" customHeight="1" x14ac:dyDescent="0.25">
      <c r="AY1042" s="515" t="s">
        <v>90</v>
      </c>
      <c r="AZ1042" s="509">
        <f>_xll.qlInterestRateIndexFixingDate(Currency&amp;"ibor"&amp;Tenor,BA1042,Trigger)</f>
        <v>46584</v>
      </c>
      <c r="BA1042" s="509">
        <f>_xll.qlCalendarAdvance(Calendar,BA1041,AY1042,"f",,Trigger)</f>
        <v>46588</v>
      </c>
      <c r="BB1042" s="509">
        <f>_xll.qlInterestRateIndexMaturity(Currency&amp;"ibor"&amp;Tenor,BA1042,Trigger)</f>
        <v>46680</v>
      </c>
      <c r="BC1042" s="508">
        <f>_xll.qlIndexFixing($AC$5,AZ1042,TRUE,_xll.ohTrigger(Trigger,Trigger3M))</f>
        <v>1.7568269238702135E-2</v>
      </c>
      <c r="BD1042" s="508">
        <f>_xll.qlIndexFixing($BE$1,AZ1042,TRUE,_xll.ohTrigger(Trigger,Trigger3M))</f>
        <v>1.7457870739257364E-2</v>
      </c>
    </row>
    <row r="1043" spans="51:56" ht="11.25" customHeight="1" x14ac:dyDescent="0.25">
      <c r="AY1043" s="515" t="s">
        <v>90</v>
      </c>
      <c r="AZ1043" s="509">
        <f>_xll.qlInterestRateIndexFixingDate(Currency&amp;"ibor"&amp;Tenor,BA1043,Trigger)</f>
        <v>46591</v>
      </c>
      <c r="BA1043" s="509">
        <f>_xll.qlCalendarAdvance(Calendar,BA1042,AY1043,"f",,Trigger)</f>
        <v>46595</v>
      </c>
      <c r="BB1043" s="509">
        <f>_xll.qlInterestRateIndexMaturity(Currency&amp;"ibor"&amp;Tenor,BA1043,Trigger)</f>
        <v>46687</v>
      </c>
      <c r="BC1043" s="508">
        <f>_xll.qlIndexFixing($AC$5,AZ1043,TRUE,_xll.ohTrigger(Trigger,Trigger3M))</f>
        <v>1.7589903725260887E-2</v>
      </c>
      <c r="BD1043" s="508">
        <f>_xll.qlIndexFixing($BE$1,AZ1043,TRUE,_xll.ohTrigger(Trigger,Trigger3M))</f>
        <v>1.7456624732689874E-2</v>
      </c>
    </row>
    <row r="1044" spans="51:56" ht="11.25" customHeight="1" x14ac:dyDescent="0.25">
      <c r="AY1044" s="515" t="s">
        <v>90</v>
      </c>
      <c r="AZ1044" s="509">
        <f>_xll.qlInterestRateIndexFixingDate(Currency&amp;"ibor"&amp;Tenor,BA1044,Trigger)</f>
        <v>46598</v>
      </c>
      <c r="BA1044" s="509">
        <f>_xll.qlCalendarAdvance(Calendar,BA1043,AY1044,"f",,Trigger)</f>
        <v>46602</v>
      </c>
      <c r="BB1044" s="509">
        <f>_xll.qlInterestRateIndexMaturity(Currency&amp;"ibor"&amp;Tenor,BA1044,Trigger)</f>
        <v>46694</v>
      </c>
      <c r="BC1044" s="508">
        <f>_xll.qlIndexFixing($AC$5,AZ1044,TRUE,_xll.ohTrigger(Trigger,Trigger3M))</f>
        <v>1.7611538330898298E-2</v>
      </c>
      <c r="BD1044" s="508">
        <f>_xll.qlIndexFixing($BE$1,AZ1044,TRUE,_xll.ohTrigger(Trigger,Trigger3M))</f>
        <v>1.7455333467265723E-2</v>
      </c>
    </row>
    <row r="1045" spans="51:56" ht="11.25" customHeight="1" x14ac:dyDescent="0.25">
      <c r="AY1045" s="515" t="s">
        <v>90</v>
      </c>
      <c r="AZ1045" s="509">
        <f>_xll.qlInterestRateIndexFixingDate(Currency&amp;"ibor"&amp;Tenor,BA1045,Trigger)</f>
        <v>46605</v>
      </c>
      <c r="BA1045" s="509">
        <f>_xll.qlCalendarAdvance(Calendar,BA1044,AY1045,"f",,Trigger)</f>
        <v>46609</v>
      </c>
      <c r="BB1045" s="509">
        <f>_xll.qlInterestRateIndexMaturity(Currency&amp;"ibor"&amp;Tenor,BA1045,Trigger)</f>
        <v>46701</v>
      </c>
      <c r="BC1045" s="508">
        <f>_xll.qlIndexFixing($AC$5,AZ1045,TRUE,_xll.ohTrigger(Trigger,Trigger3M))</f>
        <v>1.763317305561524E-2</v>
      </c>
      <c r="BD1045" s="508">
        <f>_xll.qlIndexFixing($BE$1,AZ1045,TRUE,_xll.ohTrigger(Trigger,Trigger3M))</f>
        <v>1.7453997363447705E-2</v>
      </c>
    </row>
    <row r="1046" spans="51:56" ht="11.25" customHeight="1" x14ac:dyDescent="0.25">
      <c r="AY1046" s="515" t="s">
        <v>90</v>
      </c>
      <c r="AZ1046" s="509">
        <f>_xll.qlInterestRateIndexFixingDate(Currency&amp;"ibor"&amp;Tenor,BA1046,Trigger)</f>
        <v>46612</v>
      </c>
      <c r="BA1046" s="509">
        <f>_xll.qlCalendarAdvance(Calendar,BA1045,AY1046,"f",,Trigger)</f>
        <v>46616</v>
      </c>
      <c r="BB1046" s="509">
        <f>_xll.qlInterestRateIndexMaturity(Currency&amp;"ibor"&amp;Tenor,BA1046,Trigger)</f>
        <v>46708</v>
      </c>
      <c r="BC1046" s="508">
        <f>_xll.qlIndexFixing($AC$5,AZ1046,TRUE,_xll.ohTrigger(Trigger,Trigger3M))</f>
        <v>1.7654807899410842E-2</v>
      </c>
      <c r="BD1046" s="508">
        <f>_xll.qlIndexFixing($BE$1,AZ1046,TRUE,_xll.ohTrigger(Trigger,Trigger3M))</f>
        <v>1.7452616841700352E-2</v>
      </c>
    </row>
    <row r="1047" spans="51:56" ht="11.25" customHeight="1" x14ac:dyDescent="0.25">
      <c r="AY1047" s="515" t="s">
        <v>90</v>
      </c>
      <c r="AZ1047" s="509">
        <f>_xll.qlInterestRateIndexFixingDate(Currency&amp;"ibor"&amp;Tenor,BA1047,Trigger)</f>
        <v>46619</v>
      </c>
      <c r="BA1047" s="509">
        <f>_xll.qlCalendarAdvance(Calendar,BA1046,AY1047,"f",,Trigger)</f>
        <v>46623</v>
      </c>
      <c r="BB1047" s="509">
        <f>_xll.qlInterestRateIndexMaturity(Currency&amp;"ibor"&amp;Tenor,BA1047,Trigger)</f>
        <v>46715</v>
      </c>
      <c r="BC1047" s="508">
        <f>_xll.qlIndexFixing($AC$5,AZ1047,TRUE,_xll.ohTrigger(Trigger,Trigger3M))</f>
        <v>1.7676442862287707E-2</v>
      </c>
      <c r="BD1047" s="508">
        <f>_xll.qlIndexFixing($BE$1,AZ1047,TRUE,_xll.ohTrigger(Trigger,Trigger3M))</f>
        <v>1.7451192322487326E-2</v>
      </c>
    </row>
    <row r="1048" spans="51:56" ht="11.25" customHeight="1" x14ac:dyDescent="0.25">
      <c r="AY1048" s="515" t="s">
        <v>90</v>
      </c>
      <c r="AZ1048" s="509">
        <f>_xll.qlInterestRateIndexFixingDate(Currency&amp;"ibor"&amp;Tenor,BA1048,Trigger)</f>
        <v>46626</v>
      </c>
      <c r="BA1048" s="509">
        <f>_xll.qlCalendarAdvance(Calendar,BA1047,AY1048,"f",,Trigger)</f>
        <v>46630</v>
      </c>
      <c r="BB1048" s="509">
        <f>_xll.qlInterestRateIndexMaturity(Currency&amp;"ibor"&amp;Tenor,BA1048,Trigger)</f>
        <v>46721</v>
      </c>
      <c r="BC1048" s="508">
        <f>_xll.qlIndexFixing($AC$5,AZ1048,TRUE,_xll.ohTrigger(Trigger,Trigger3M))</f>
        <v>1.7696098284074275E-2</v>
      </c>
      <c r="BD1048" s="508">
        <f>_xll.qlIndexFixing($BE$1,AZ1048,TRUE,_xll.ohTrigger(Trigger,Trigger3M))</f>
        <v>1.7449414968735592E-2</v>
      </c>
    </row>
    <row r="1049" spans="51:56" ht="11.25" customHeight="1" x14ac:dyDescent="0.25">
      <c r="AY1049" s="515" t="s">
        <v>90</v>
      </c>
      <c r="AZ1049" s="509">
        <f>_xll.qlInterestRateIndexFixingDate(Currency&amp;"ibor"&amp;Tenor,BA1049,Trigger)</f>
        <v>46633</v>
      </c>
      <c r="BA1049" s="509">
        <f>_xll.qlCalendarAdvance(Calendar,BA1048,AY1049,"f",,Trigger)</f>
        <v>46637</v>
      </c>
      <c r="BB1049" s="509">
        <f>_xll.qlInterestRateIndexMaturity(Currency&amp;"ibor"&amp;Tenor,BA1049,Trigger)</f>
        <v>46728</v>
      </c>
      <c r="BC1049" s="508">
        <f>_xll.qlIndexFixing($AC$5,AZ1049,TRUE,_xll.ohTrigger(Trigger,Trigger3M))</f>
        <v>1.771773241486263E-2</v>
      </c>
      <c r="BD1049" s="508">
        <f>_xll.qlIndexFixing($BE$1,AZ1049,TRUE,_xll.ohTrigger(Trigger,Trigger3M))</f>
        <v>1.7447906792170859E-2</v>
      </c>
    </row>
    <row r="1050" spans="51:56" ht="11.25" customHeight="1" x14ac:dyDescent="0.25">
      <c r="AY1050" s="515" t="s">
        <v>90</v>
      </c>
      <c r="AZ1050" s="509">
        <f>_xll.qlInterestRateIndexFixingDate(Currency&amp;"ibor"&amp;Tenor,BA1050,Trigger)</f>
        <v>46640</v>
      </c>
      <c r="BA1050" s="509">
        <f>_xll.qlCalendarAdvance(Calendar,BA1049,AY1050,"f",,Trigger)</f>
        <v>46644</v>
      </c>
      <c r="BB1050" s="509">
        <f>_xll.qlInterestRateIndexMaturity(Currency&amp;"ibor"&amp;Tenor,BA1050,Trigger)</f>
        <v>46735</v>
      </c>
      <c r="BC1050" s="508">
        <f>_xll.qlIndexFixing($AC$5,AZ1050,TRUE,_xll.ohTrigger(Trigger,Trigger3M))</f>
        <v>1.7739366663432815E-2</v>
      </c>
      <c r="BD1050" s="508">
        <f>_xll.qlIndexFixing($BE$1,AZ1050,TRUE,_xll.ohTrigger(Trigger,Trigger3M))</f>
        <v>1.7446355851566783E-2</v>
      </c>
    </row>
    <row r="1051" spans="51:56" ht="11.25" customHeight="1" x14ac:dyDescent="0.25">
      <c r="AY1051" s="515" t="s">
        <v>90</v>
      </c>
      <c r="AZ1051" s="509">
        <f>_xll.qlInterestRateIndexFixingDate(Currency&amp;"ibor"&amp;Tenor,BA1051,Trigger)</f>
        <v>46647</v>
      </c>
      <c r="BA1051" s="509">
        <f>_xll.qlCalendarAdvance(Calendar,BA1050,AY1051,"f",,Trigger)</f>
        <v>46651</v>
      </c>
      <c r="BB1051" s="509">
        <f>_xll.qlInterestRateIndexMaturity(Currency&amp;"ibor"&amp;Tenor,BA1051,Trigger)</f>
        <v>46742</v>
      </c>
      <c r="BC1051" s="508">
        <f>_xll.qlIndexFixing($AC$5,AZ1051,TRUE,_xll.ohTrigger(Trigger,Trigger3M))</f>
        <v>1.7761001029784826E-2</v>
      </c>
      <c r="BD1051" s="508">
        <f>_xll.qlIndexFixing($BE$1,AZ1051,TRUE,_xll.ohTrigger(Trigger,Trigger3M))</f>
        <v>1.7444762567372974E-2</v>
      </c>
    </row>
    <row r="1052" spans="51:56" ht="11.25" customHeight="1" x14ac:dyDescent="0.25">
      <c r="AY1052" s="515" t="s">
        <v>90</v>
      </c>
      <c r="AZ1052" s="509">
        <f>_xll.qlInterestRateIndexFixingDate(Currency&amp;"ibor"&amp;Tenor,BA1052,Trigger)</f>
        <v>46654</v>
      </c>
      <c r="BA1052" s="509">
        <f>_xll.qlCalendarAdvance(Calendar,BA1051,AY1052,"f",,Trigger)</f>
        <v>46658</v>
      </c>
      <c r="BB1052" s="509">
        <f>_xll.qlInterestRateIndexMaturity(Currency&amp;"ibor"&amp;Tenor,BA1052,Trigger)</f>
        <v>46749</v>
      </c>
      <c r="BC1052" s="508">
        <f>_xll.qlIndexFixing($AC$5,AZ1052,TRUE,_xll.ohTrigger(Trigger,Trigger3M))</f>
        <v>1.7782635513921303E-2</v>
      </c>
      <c r="BD1052" s="508">
        <f>_xll.qlIndexFixing($BE$1,AZ1052,TRUE,_xll.ohTrigger(Trigger,Trigger3M))</f>
        <v>1.7443127360033766E-2</v>
      </c>
    </row>
    <row r="1053" spans="51:56" ht="11.25" customHeight="1" x14ac:dyDescent="0.25">
      <c r="AY1053" s="515" t="s">
        <v>90</v>
      </c>
      <c r="AZ1053" s="509">
        <f>_xll.qlInterestRateIndexFixingDate(Currency&amp;"ibor"&amp;Tenor,BA1053,Trigger)</f>
        <v>46661</v>
      </c>
      <c r="BA1053" s="509">
        <f>_xll.qlCalendarAdvance(Calendar,BA1052,AY1053,"f",,Trigger)</f>
        <v>46665</v>
      </c>
      <c r="BB1053" s="509">
        <f>_xll.qlInterestRateIndexMaturity(Currency&amp;"ibor"&amp;Tenor,BA1053,Trigger)</f>
        <v>46757</v>
      </c>
      <c r="BC1053" s="508">
        <f>_xll.qlIndexFixing($AC$5,AZ1053,TRUE,_xll.ohTrigger(Trigger,Trigger3M))</f>
        <v>1.7806255140271152E-2</v>
      </c>
      <c r="BD1053" s="508">
        <f>_xll.qlIndexFixing($BE$1,AZ1053,TRUE,_xll.ohTrigger(Trigger,Trigger3M))</f>
        <v>1.74417448065621E-2</v>
      </c>
    </row>
    <row r="1054" spans="51:56" ht="11.25" customHeight="1" x14ac:dyDescent="0.25">
      <c r="AY1054" s="515" t="s">
        <v>90</v>
      </c>
      <c r="AZ1054" s="509">
        <f>_xll.qlInterestRateIndexFixingDate(Currency&amp;"ibor"&amp;Tenor,BA1054,Trigger)</f>
        <v>46668</v>
      </c>
      <c r="BA1054" s="509">
        <f>_xll.qlCalendarAdvance(Calendar,BA1053,AY1054,"f",,Trigger)</f>
        <v>46672</v>
      </c>
      <c r="BB1054" s="509">
        <f>_xll.qlInterestRateIndexMaturity(Currency&amp;"ibor"&amp;Tenor,BA1054,Trigger)</f>
        <v>46764</v>
      </c>
      <c r="BC1054" s="508">
        <f>_xll.qlIndexFixing($AC$5,AZ1054,TRUE,_xll.ohTrigger(Trigger,Trigger3M))</f>
        <v>1.782789093672818E-2</v>
      </c>
      <c r="BD1054" s="508">
        <f>_xll.qlIndexFixing($BE$1,AZ1054,TRUE,_xll.ohTrigger(Trigger,Trigger3M))</f>
        <v>1.7440024078168415E-2</v>
      </c>
    </row>
    <row r="1055" spans="51:56" ht="11.25" customHeight="1" x14ac:dyDescent="0.25">
      <c r="AY1055" s="515" t="s">
        <v>90</v>
      </c>
      <c r="AZ1055" s="509">
        <f>_xll.qlInterestRateIndexFixingDate(Currency&amp;"ibor"&amp;Tenor,BA1055,Trigger)</f>
        <v>46675</v>
      </c>
      <c r="BA1055" s="509">
        <f>_xll.qlCalendarAdvance(Calendar,BA1054,AY1055,"f",,Trigger)</f>
        <v>46679</v>
      </c>
      <c r="BB1055" s="509">
        <f>_xll.qlInterestRateIndexMaturity(Currency&amp;"ibor"&amp;Tenor,BA1055,Trigger)</f>
        <v>46771</v>
      </c>
      <c r="BC1055" s="508">
        <f>_xll.qlIndexFixing($AC$5,AZ1055,TRUE,_xll.ohTrigger(Trigger,Trigger3M))</f>
        <v>1.7849526852270821E-2</v>
      </c>
      <c r="BD1055" s="508">
        <f>_xll.qlIndexFixing($BE$1,AZ1055,TRUE,_xll.ohTrigger(Trigger,Trigger3M))</f>
        <v>1.7438262716053993E-2</v>
      </c>
    </row>
    <row r="1056" spans="51:56" ht="11.25" customHeight="1" x14ac:dyDescent="0.25">
      <c r="AY1056" s="515" t="s">
        <v>90</v>
      </c>
      <c r="AZ1056" s="509">
        <f>_xll.qlInterestRateIndexFixingDate(Currency&amp;"ibor"&amp;Tenor,BA1056,Trigger)</f>
        <v>46682</v>
      </c>
      <c r="BA1056" s="509">
        <f>_xll.qlCalendarAdvance(Calendar,BA1055,AY1056,"f",,Trigger)</f>
        <v>46686</v>
      </c>
      <c r="BB1056" s="509">
        <f>_xll.qlInterestRateIndexMaturity(Currency&amp;"ibor"&amp;Tenor,BA1056,Trigger)</f>
        <v>46778</v>
      </c>
      <c r="BC1056" s="508">
        <f>_xll.qlIndexFixing($AC$5,AZ1056,TRUE,_xll.ohTrigger(Trigger,Trigger3M))</f>
        <v>1.7871162886900809E-2</v>
      </c>
      <c r="BD1056" s="508">
        <f>_xll.qlIndexFixing($BE$1,AZ1056,TRUE,_xll.ohTrigger(Trigger,Trigger3M))</f>
        <v>1.743646114068945E-2</v>
      </c>
    </row>
    <row r="1057" spans="51:56" ht="11.25" customHeight="1" x14ac:dyDescent="0.25">
      <c r="AY1057" s="515" t="s">
        <v>90</v>
      </c>
      <c r="AZ1057" s="509">
        <f>_xll.qlInterestRateIndexFixingDate(Currency&amp;"ibor"&amp;Tenor,BA1057,Trigger)</f>
        <v>46689</v>
      </c>
      <c r="BA1057" s="509">
        <f>_xll.qlCalendarAdvance(Calendar,BA1056,AY1057,"f",,Trigger)</f>
        <v>46693</v>
      </c>
      <c r="BB1057" s="509">
        <f>_xll.qlInterestRateIndexMaturity(Currency&amp;"ibor"&amp;Tenor,BA1057,Trigger)</f>
        <v>46785</v>
      </c>
      <c r="BC1057" s="508">
        <f>_xll.qlIndexFixing($AC$5,AZ1057,TRUE,_xll.ohTrigger(Trigger,Trigger3M))</f>
        <v>1.7892799040617278E-2</v>
      </c>
      <c r="BD1057" s="508">
        <f>_xll.qlIndexFixing($BE$1,AZ1057,TRUE,_xll.ohTrigger(Trigger,Trigger3M))</f>
        <v>1.7434619772545401E-2</v>
      </c>
    </row>
    <row r="1058" spans="51:56" ht="11.25" customHeight="1" x14ac:dyDescent="0.25">
      <c r="AY1058" s="515" t="s">
        <v>90</v>
      </c>
      <c r="AZ1058" s="509">
        <f>_xll.qlInterestRateIndexFixingDate(Currency&amp;"ibor"&amp;Tenor,BA1058,Trigger)</f>
        <v>46696</v>
      </c>
      <c r="BA1058" s="509">
        <f>_xll.qlCalendarAdvance(Calendar,BA1057,AY1058,"f",,Trigger)</f>
        <v>46700</v>
      </c>
      <c r="BB1058" s="509">
        <f>_xll.qlInterestRateIndexMaturity(Currency&amp;"ibor"&amp;Tenor,BA1058,Trigger)</f>
        <v>46792</v>
      </c>
      <c r="BC1058" s="508">
        <f>_xll.qlIndexFixing($AC$5,AZ1058,TRUE,_xll.ohTrigger(Trigger,Trigger3M))</f>
        <v>1.7914435313421094E-2</v>
      </c>
      <c r="BD1058" s="508">
        <f>_xll.qlIndexFixing($BE$1,AZ1058,TRUE,_xll.ohTrigger(Trigger,Trigger3M))</f>
        <v>1.7432739032095065E-2</v>
      </c>
    </row>
    <row r="1059" spans="51:56" ht="11.25" customHeight="1" x14ac:dyDescent="0.25">
      <c r="AY1059" s="515" t="s">
        <v>90</v>
      </c>
      <c r="AZ1059" s="509">
        <f>_xll.qlInterestRateIndexFixingDate(Currency&amp;"ibor"&amp;Tenor,BA1059,Trigger)</f>
        <v>46703</v>
      </c>
      <c r="BA1059" s="509">
        <f>_xll.qlCalendarAdvance(Calendar,BA1058,AY1059,"f",,Trigger)</f>
        <v>46707</v>
      </c>
      <c r="BB1059" s="509">
        <f>_xll.qlInterestRateIndexMaturity(Currency&amp;"ibor"&amp;Tenor,BA1059,Trigger)</f>
        <v>46799</v>
      </c>
      <c r="BC1059" s="508">
        <f>_xll.qlIndexFixing($AC$5,AZ1059,TRUE,_xll.ohTrigger(Trigger,Trigger3M))</f>
        <v>1.7936071705313129E-2</v>
      </c>
      <c r="BD1059" s="508">
        <f>_xll.qlIndexFixing($BE$1,AZ1059,TRUE,_xll.ohTrigger(Trigger,Trigger3M))</f>
        <v>1.7430819339809063E-2</v>
      </c>
    </row>
    <row r="1060" spans="51:56" ht="11.25" customHeight="1" x14ac:dyDescent="0.25">
      <c r="AY1060" s="515" t="s">
        <v>90</v>
      </c>
      <c r="AZ1060" s="509">
        <f>_xll.qlInterestRateIndexFixingDate(Currency&amp;"ibor"&amp;Tenor,BA1060,Trigger)</f>
        <v>46710</v>
      </c>
      <c r="BA1060" s="509">
        <f>_xll.qlCalendarAdvance(Calendar,BA1059,AY1060,"f",,Trigger)</f>
        <v>46714</v>
      </c>
      <c r="BB1060" s="509">
        <f>_xll.qlInterestRateIndexMaturity(Currency&amp;"ibor"&amp;Tenor,BA1060,Trigger)</f>
        <v>46806</v>
      </c>
      <c r="BC1060" s="508">
        <f>_xll.qlIndexFixing($AC$5,AZ1060,TRUE,_xll.ohTrigger(Trigger,Trigger3M))</f>
        <v>1.7957708216294249E-2</v>
      </c>
      <c r="BD1060" s="508">
        <f>_xll.qlIndexFixing($BE$1,AZ1060,TRUE,_xll.ohTrigger(Trigger,Trigger3M))</f>
        <v>1.7428861116160609E-2</v>
      </c>
    </row>
    <row r="1061" spans="51:56" ht="11.25" customHeight="1" x14ac:dyDescent="0.25">
      <c r="AY1061" s="515" t="s">
        <v>90</v>
      </c>
      <c r="AZ1061" s="509">
        <f>_xll.qlInterestRateIndexFixingDate(Currency&amp;"ibor"&amp;Tenor,BA1061,Trigger)</f>
        <v>46717</v>
      </c>
      <c r="BA1061" s="509">
        <f>_xll.qlCalendarAdvance(Calendar,BA1060,AY1061,"f",,Trigger)</f>
        <v>46721</v>
      </c>
      <c r="BB1061" s="509">
        <f>_xll.qlInterestRateIndexMaturity(Currency&amp;"ibor"&amp;Tenor,BA1061,Trigger)</f>
        <v>46812</v>
      </c>
      <c r="BC1061" s="508">
        <f>_xll.qlIndexFixing($AC$5,AZ1061,TRUE,_xll.ohTrigger(Trigger,Trigger3M))</f>
        <v>1.7977351171507536E-2</v>
      </c>
      <c r="BD1061" s="508">
        <f>_xll.qlIndexFixing($BE$1,AZ1061,TRUE,_xll.ohTrigger(Trigger,Trigger3M))</f>
        <v>1.7426593326649149E-2</v>
      </c>
    </row>
    <row r="1062" spans="51:56" ht="11.25" customHeight="1" x14ac:dyDescent="0.25">
      <c r="AY1062" s="515" t="s">
        <v>90</v>
      </c>
      <c r="AZ1062" s="509">
        <f>_xll.qlInterestRateIndexFixingDate(Currency&amp;"ibor"&amp;Tenor,BA1062,Trigger)</f>
        <v>46724</v>
      </c>
      <c r="BA1062" s="509">
        <f>_xll.qlCalendarAdvance(Calendar,BA1061,AY1062,"f",,Trigger)</f>
        <v>46728</v>
      </c>
      <c r="BB1062" s="509">
        <f>_xll.qlInterestRateIndexMaturity(Currency&amp;"ibor"&amp;Tenor,BA1062,Trigger)</f>
        <v>46819</v>
      </c>
      <c r="BC1062" s="508">
        <f>_xll.qlIndexFixing($AC$5,AZ1062,TRUE,_xll.ohTrigger(Trigger,Trigger3M))</f>
        <v>1.7998986833513243E-2</v>
      </c>
      <c r="BD1062" s="508">
        <f>_xll.qlIndexFixing($BE$1,AZ1062,TRUE,_xll.ohTrigger(Trigger,Trigger3M))</f>
        <v>1.7424562012608221E-2</v>
      </c>
    </row>
    <row r="1063" spans="51:56" ht="11.25" customHeight="1" x14ac:dyDescent="0.25">
      <c r="AY1063" s="515" t="s">
        <v>90</v>
      </c>
      <c r="AZ1063" s="509">
        <f>_xll.qlInterestRateIndexFixingDate(Currency&amp;"ibor"&amp;Tenor,BA1063,Trigger)</f>
        <v>46731</v>
      </c>
      <c r="BA1063" s="509">
        <f>_xll.qlCalendarAdvance(Calendar,BA1062,AY1063,"f",,Trigger)</f>
        <v>46735</v>
      </c>
      <c r="BB1063" s="509">
        <f>_xll.qlInterestRateIndexMaturity(Currency&amp;"ibor"&amp;Tenor,BA1063,Trigger)</f>
        <v>46826</v>
      </c>
      <c r="BC1063" s="508">
        <f>_xll.qlIndexFixing($AC$5,AZ1063,TRUE,_xll.ohTrigger(Trigger,Trigger3M))</f>
        <v>1.8020622613309563E-2</v>
      </c>
      <c r="BD1063" s="508">
        <f>_xll.qlIndexFixing($BE$1,AZ1063,TRUE,_xll.ohTrigger(Trigger,Trigger3M))</f>
        <v>1.7422493400380774E-2</v>
      </c>
    </row>
    <row r="1064" spans="51:56" ht="11.25" customHeight="1" x14ac:dyDescent="0.25">
      <c r="AY1064" s="515" t="s">
        <v>90</v>
      </c>
      <c r="AZ1064" s="509">
        <f>_xll.qlInterestRateIndexFixingDate(Currency&amp;"ibor"&amp;Tenor,BA1064,Trigger)</f>
        <v>46738</v>
      </c>
      <c r="BA1064" s="509">
        <f>_xll.qlCalendarAdvance(Calendar,BA1063,AY1064,"f",,Trigger)</f>
        <v>46742</v>
      </c>
      <c r="BB1064" s="509">
        <f>_xll.qlInterestRateIndexMaturity(Currency&amp;"ibor"&amp;Tenor,BA1064,Trigger)</f>
        <v>46833</v>
      </c>
      <c r="BC1064" s="508">
        <f>_xll.qlIndexFixing($AC$5,AZ1064,TRUE,_xll.ohTrigger(Trigger,Trigger3M))</f>
        <v>1.8042258510897372E-2</v>
      </c>
      <c r="BD1064" s="508">
        <f>_xll.qlIndexFixing($BE$1,AZ1064,TRUE,_xll.ohTrigger(Trigger,Trigger3M))</f>
        <v>1.7420387910416418E-2</v>
      </c>
    </row>
    <row r="1065" spans="51:56" ht="11.25" customHeight="1" x14ac:dyDescent="0.25">
      <c r="AY1065" s="515" t="s">
        <v>90</v>
      </c>
      <c r="AZ1065" s="509">
        <f>_xll.qlInterestRateIndexFixingDate(Currency&amp;"ibor"&amp;Tenor,BA1065,Trigger)</f>
        <v>46745</v>
      </c>
      <c r="BA1065" s="509">
        <f>_xll.qlCalendarAdvance(Calendar,BA1064,AY1065,"f",,Trigger)</f>
        <v>46749</v>
      </c>
      <c r="BB1065" s="509">
        <f>_xll.qlInterestRateIndexMaturity(Currency&amp;"ibor"&amp;Tenor,BA1065,Trigger)</f>
        <v>46840</v>
      </c>
      <c r="BC1065" s="508">
        <f>_xll.qlIndexFixing($AC$5,AZ1065,TRUE,_xll.ohTrigger(Trigger,Trigger3M))</f>
        <v>1.8063894526276672E-2</v>
      </c>
      <c r="BD1065" s="508">
        <f>_xll.qlIndexFixing($BE$1,AZ1065,TRUE,_xll.ohTrigger(Trigger,Trigger3M))</f>
        <v>1.7418245963170913E-2</v>
      </c>
    </row>
    <row r="1066" spans="51:56" ht="11.25" customHeight="1" x14ac:dyDescent="0.25">
      <c r="AY1066" s="515" t="s">
        <v>90</v>
      </c>
      <c r="AZ1066" s="509">
        <f>_xll.qlInterestRateIndexFixingDate(Currency&amp;"ibor"&amp;Tenor,BA1066,Trigger)</f>
        <v>46752</v>
      </c>
      <c r="BA1066" s="509">
        <f>_xll.qlCalendarAdvance(Calendar,BA1065,AY1066,"f",,Trigger)</f>
        <v>46756</v>
      </c>
      <c r="BB1066" s="509">
        <f>_xll.qlInterestRateIndexMaturity(Currency&amp;"ibor"&amp;Tenor,BA1066,Trigger)</f>
        <v>46847</v>
      </c>
      <c r="BC1066" s="508">
        <f>_xll.qlIndexFixing($AC$5,AZ1066,TRUE,_xll.ohTrigger(Trigger,Trigger3M))</f>
        <v>1.8085530659448342E-2</v>
      </c>
      <c r="BD1066" s="508">
        <f>_xll.qlIndexFixing($BE$1,AZ1066,TRUE,_xll.ohTrigger(Trigger,Trigger3M))</f>
        <v>1.7416067979095624E-2</v>
      </c>
    </row>
    <row r="1067" spans="51:56" ht="11.25" customHeight="1" x14ac:dyDescent="0.25">
      <c r="AY1067" s="515" t="s">
        <v>90</v>
      </c>
      <c r="AZ1067" s="509">
        <f>_xll.qlInterestRateIndexFixingDate(Currency&amp;"ibor"&amp;Tenor,BA1067,Trigger)</f>
        <v>46759</v>
      </c>
      <c r="BA1067" s="509">
        <f>_xll.qlCalendarAdvance(Calendar,BA1066,AY1067,"f",,Trigger)</f>
        <v>46763</v>
      </c>
      <c r="BB1067" s="509">
        <f>_xll.qlInterestRateIndexMaturity(Currency&amp;"ibor"&amp;Tenor,BA1067,Trigger)</f>
        <v>46854</v>
      </c>
      <c r="BC1067" s="508">
        <f>_xll.qlIndexFixing($AC$5,AZ1067,TRUE,_xll.ohTrigger(Trigger,Trigger3M))</f>
        <v>1.8107166910412382E-2</v>
      </c>
      <c r="BD1067" s="508">
        <f>_xll.qlIndexFixing($BE$1,AZ1067,TRUE,_xll.ohTrigger(Trigger,Trigger3M))</f>
        <v>1.7413854378643675E-2</v>
      </c>
    </row>
    <row r="1068" spans="51:56" ht="11.25" customHeight="1" x14ac:dyDescent="0.25">
      <c r="AY1068" s="515" t="s">
        <v>90</v>
      </c>
      <c r="AZ1068" s="509">
        <f>_xll.qlInterestRateIndexFixingDate(Currency&amp;"ibor"&amp;Tenor,BA1068,Trigger)</f>
        <v>46766</v>
      </c>
      <c r="BA1068" s="509">
        <f>_xll.qlCalendarAdvance(Calendar,BA1067,AY1068,"f",,Trigger)</f>
        <v>46770</v>
      </c>
      <c r="BB1068" s="509">
        <f>_xll.qlInterestRateIndexMaturity(Currency&amp;"ibor"&amp;Tenor,BA1068,Trigger)</f>
        <v>46861</v>
      </c>
      <c r="BC1068" s="508">
        <f>_xll.qlIndexFixing($AC$5,AZ1068,TRUE,_xll.ohTrigger(Trigger,Trigger3M))</f>
        <v>1.8128803279170547E-2</v>
      </c>
      <c r="BD1068" s="508">
        <f>_xll.qlIndexFixing($BE$1,AZ1068,TRUE,_xll.ohTrigger(Trigger,Trigger3M))</f>
        <v>1.741160558226643E-2</v>
      </c>
    </row>
    <row r="1069" spans="51:56" ht="11.25" customHeight="1" x14ac:dyDescent="0.25">
      <c r="AY1069" s="515" t="s">
        <v>90</v>
      </c>
      <c r="AZ1069" s="509">
        <f>_xll.qlInterestRateIndexFixingDate(Currency&amp;"ibor"&amp;Tenor,BA1069,Trigger)</f>
        <v>46773</v>
      </c>
      <c r="BA1069" s="509">
        <f>_xll.qlCalendarAdvance(Calendar,BA1068,AY1069,"f",,Trigger)</f>
        <v>46777</v>
      </c>
      <c r="BB1069" s="509">
        <f>_xll.qlInterestRateIndexMaturity(Currency&amp;"ibor"&amp;Tenor,BA1069,Trigger)</f>
        <v>46868</v>
      </c>
      <c r="BC1069" s="508">
        <f>_xll.qlIndexFixing($AC$5,AZ1069,TRUE,_xll.ohTrigger(Trigger,Trigger3M))</f>
        <v>1.8150439765723714E-2</v>
      </c>
      <c r="BD1069" s="508">
        <f>_xll.qlIndexFixing($BE$1,AZ1069,TRUE,_xll.ohTrigger(Trigger,Trigger3M))</f>
        <v>1.7409322010418771E-2</v>
      </c>
    </row>
    <row r="1070" spans="51:56" ht="11.25" customHeight="1" x14ac:dyDescent="0.25">
      <c r="AY1070" s="515" t="s">
        <v>90</v>
      </c>
      <c r="AZ1070" s="509">
        <f>_xll.qlInterestRateIndexFixingDate(Currency&amp;"ibor"&amp;Tenor,BA1070,Trigger)</f>
        <v>46780</v>
      </c>
      <c r="BA1070" s="509">
        <f>_xll.qlCalendarAdvance(Calendar,BA1069,AY1070,"f",,Trigger)</f>
        <v>46784</v>
      </c>
      <c r="BB1070" s="509">
        <f>_xll.qlInterestRateIndexMaturity(Currency&amp;"ibor"&amp;Tenor,BA1070,Trigger)</f>
        <v>46875</v>
      </c>
      <c r="BC1070" s="508">
        <f>_xll.qlIndexFixing($AC$5,AZ1070,TRUE,_xll.ohTrigger(Trigger,Trigger3M))</f>
        <v>1.8172076370071011E-2</v>
      </c>
      <c r="BD1070" s="508">
        <f>_xll.qlIndexFixing($BE$1,AZ1070,TRUE,_xll.ohTrigger(Trigger,Trigger3M))</f>
        <v>1.7407004083552061E-2</v>
      </c>
    </row>
    <row r="1071" spans="51:56" ht="11.25" customHeight="1" x14ac:dyDescent="0.25">
      <c r="AY1071" s="515" t="s">
        <v>90</v>
      </c>
      <c r="AZ1071" s="509">
        <f>_xll.qlInterestRateIndexFixingDate(Currency&amp;"ibor"&amp;Tenor,BA1071,Trigger)</f>
        <v>46787</v>
      </c>
      <c r="BA1071" s="509">
        <f>_xll.qlCalendarAdvance(Calendar,BA1070,AY1071,"f",,Trigger)</f>
        <v>46791</v>
      </c>
      <c r="BB1071" s="509">
        <f>_xll.qlInterestRateIndexMaturity(Currency&amp;"ibor"&amp;Tenor,BA1071,Trigger)</f>
        <v>46881</v>
      </c>
      <c r="BC1071" s="508">
        <f>_xll.qlIndexFixing($AC$5,AZ1071,TRUE,_xll.ohTrigger(Trigger,Trigger3M))</f>
        <v>1.8191708659179184E-2</v>
      </c>
      <c r="BD1071" s="508">
        <f>_xll.qlIndexFixing($BE$1,AZ1071,TRUE,_xll.ohTrigger(Trigger,Trigger3M))</f>
        <v>1.7404406380791215E-2</v>
      </c>
    </row>
    <row r="1072" spans="51:56" ht="11.25" customHeight="1" x14ac:dyDescent="0.25">
      <c r="AY1072" s="515" t="s">
        <v>90</v>
      </c>
      <c r="AZ1072" s="509">
        <f>_xll.qlInterestRateIndexFixingDate(Currency&amp;"ibor"&amp;Tenor,BA1072,Trigger)</f>
        <v>46794</v>
      </c>
      <c r="BA1072" s="509">
        <f>_xll.qlCalendarAdvance(Calendar,BA1071,AY1072,"f",,Trigger)</f>
        <v>46798</v>
      </c>
      <c r="BB1072" s="509">
        <f>_xll.qlInterestRateIndexMaturity(Currency&amp;"ibor"&amp;Tenor,BA1072,Trigger)</f>
        <v>46888</v>
      </c>
      <c r="BC1072" s="508">
        <f>_xll.qlIndexFixing($AC$5,AZ1072,TRUE,_xll.ohTrigger(Trigger,Trigger3M))</f>
        <v>1.8213344399199194E-2</v>
      </c>
      <c r="BD1072" s="508">
        <f>_xll.qlIndexFixing($BE$1,AZ1072,TRUE,_xll.ohTrigger(Trigger,Trigger3M))</f>
        <v>1.7402023435410641E-2</v>
      </c>
    </row>
    <row r="1073" spans="51:56" ht="11.25" customHeight="1" x14ac:dyDescent="0.25">
      <c r="AY1073" s="515" t="s">
        <v>90</v>
      </c>
      <c r="AZ1073" s="509">
        <f>_xll.qlInterestRateIndexFixingDate(Currency&amp;"ibor"&amp;Tenor,BA1073,Trigger)</f>
        <v>46801</v>
      </c>
      <c r="BA1073" s="509">
        <f>_xll.qlCalendarAdvance(Calendar,BA1072,AY1073,"f",,Trigger)</f>
        <v>46805</v>
      </c>
      <c r="BB1073" s="509">
        <f>_xll.qlInterestRateIndexMaturity(Currency&amp;"ibor"&amp;Tenor,BA1073,Trigger)</f>
        <v>46895</v>
      </c>
      <c r="BC1073" s="508">
        <f>_xll.qlIndexFixing($AC$5,AZ1073,TRUE,_xll.ohTrigger(Trigger,Trigger3M))</f>
        <v>1.8151765320761015E-2</v>
      </c>
      <c r="BD1073" s="508">
        <f>_xll.qlIndexFixing($BE$1,AZ1073,TRUE,_xll.ohTrigger(Trigger,Trigger3M))</f>
        <v>1.7399607367917014E-2</v>
      </c>
    </row>
    <row r="1074" spans="51:56" ht="11.25" customHeight="1" x14ac:dyDescent="0.25">
      <c r="AY1074" s="515" t="s">
        <v>90</v>
      </c>
      <c r="AZ1074" s="509">
        <f>_xll.qlInterestRateIndexFixingDate(Currency&amp;"ibor"&amp;Tenor,BA1074,Trigger)</f>
        <v>46808</v>
      </c>
      <c r="BA1074" s="509">
        <f>_xll.qlCalendarAdvance(Calendar,BA1073,AY1074,"f",,Trigger)</f>
        <v>46812</v>
      </c>
      <c r="BB1074" s="509">
        <f>_xll.qlInterestRateIndexMaturity(Currency&amp;"ibor"&amp;Tenor,BA1074,Trigger)</f>
        <v>46904</v>
      </c>
      <c r="BC1074" s="508">
        <f>_xll.qlIndexFixing($AC$5,AZ1074,TRUE,_xll.ohTrigger(Trigger,Trigger3M))</f>
        <v>1.807419179854362E-2</v>
      </c>
      <c r="BD1074" s="508">
        <f>_xll.qlIndexFixing($BE$1,AZ1074,TRUE,_xll.ohTrigger(Trigger,Trigger3M))</f>
        <v>1.739763565705961E-2</v>
      </c>
    </row>
    <row r="1075" spans="51:56" ht="11.25" customHeight="1" x14ac:dyDescent="0.25">
      <c r="AY1075" s="515" t="s">
        <v>90</v>
      </c>
      <c r="AZ1075" s="509">
        <f>_xll.qlInterestRateIndexFixingDate(Currency&amp;"ibor"&amp;Tenor,BA1075,Trigger)</f>
        <v>46815</v>
      </c>
      <c r="BA1075" s="509">
        <f>_xll.qlCalendarAdvance(Calendar,BA1074,AY1075,"f",,Trigger)</f>
        <v>46819</v>
      </c>
      <c r="BB1075" s="509">
        <f>_xll.qlInterestRateIndexMaturity(Currency&amp;"ibor"&amp;Tenor,BA1075,Trigger)</f>
        <v>46911</v>
      </c>
      <c r="BC1075" s="508">
        <f>_xll.qlIndexFixing($AC$5,AZ1075,TRUE,_xll.ohTrigger(Trigger,Trigger3M))</f>
        <v>1.8013870415642761E-2</v>
      </c>
      <c r="BD1075" s="508">
        <f>_xll.qlIndexFixing($BE$1,AZ1075,TRUE,_xll.ohTrigger(Trigger,Trigger3M))</f>
        <v>1.7395149919778381E-2</v>
      </c>
    </row>
    <row r="1076" spans="51:56" ht="11.25" customHeight="1" x14ac:dyDescent="0.25">
      <c r="AY1076" s="515" t="s">
        <v>90</v>
      </c>
      <c r="AZ1076" s="509">
        <f>_xll.qlInterestRateIndexFixingDate(Currency&amp;"ibor"&amp;Tenor,BA1076,Trigger)</f>
        <v>46822</v>
      </c>
      <c r="BA1076" s="509">
        <f>_xll.qlCalendarAdvance(Calendar,BA1075,AY1076,"f",,Trigger)</f>
        <v>46826</v>
      </c>
      <c r="BB1076" s="509">
        <f>_xll.qlInterestRateIndexMaturity(Currency&amp;"ibor"&amp;Tenor,BA1076,Trigger)</f>
        <v>46918</v>
      </c>
      <c r="BC1076" s="508">
        <f>_xll.qlIndexFixing($AC$5,AZ1076,TRUE,_xll.ohTrigger(Trigger,Trigger3M))</f>
        <v>1.7953310469399776E-2</v>
      </c>
      <c r="BD1076" s="508">
        <f>_xll.qlIndexFixing($BE$1,AZ1076,TRUE,_xll.ohTrigger(Trigger,Trigger3M))</f>
        <v>1.7392632378707987E-2</v>
      </c>
    </row>
    <row r="1077" spans="51:56" ht="11.25" customHeight="1" x14ac:dyDescent="0.25">
      <c r="AY1077" s="515" t="s">
        <v>90</v>
      </c>
      <c r="AZ1077" s="509">
        <f>_xll.qlInterestRateIndexFixingDate(Currency&amp;"ibor"&amp;Tenor,BA1077,Trigger)</f>
        <v>46829</v>
      </c>
      <c r="BA1077" s="509">
        <f>_xll.qlCalendarAdvance(Calendar,BA1076,AY1077,"f",,Trigger)</f>
        <v>46833</v>
      </c>
      <c r="BB1077" s="509">
        <f>_xll.qlInterestRateIndexMaturity(Currency&amp;"ibor"&amp;Tenor,BA1077,Trigger)</f>
        <v>46925</v>
      </c>
      <c r="BC1077" s="508">
        <f>_xll.qlIndexFixing($AC$5,AZ1077,TRUE,_xll.ohTrigger(Trigger,Trigger3M))</f>
        <v>1.7892511970869305E-2</v>
      </c>
      <c r="BD1077" s="508">
        <f>_xll.qlIndexFixing($BE$1,AZ1077,TRUE,_xll.ohTrigger(Trigger,Trigger3M))</f>
        <v>1.7390083454321643E-2</v>
      </c>
    </row>
    <row r="1078" spans="51:56" ht="11.25" customHeight="1" x14ac:dyDescent="0.25">
      <c r="AY1078" s="515" t="s">
        <v>90</v>
      </c>
      <c r="AZ1078" s="509">
        <f>_xll.qlInterestRateIndexFixingDate(Currency&amp;"ibor"&amp;Tenor,BA1078,Trigger)</f>
        <v>46836</v>
      </c>
      <c r="BA1078" s="509">
        <f>_xll.qlCalendarAdvance(Calendar,BA1077,AY1078,"f",,Trigger)</f>
        <v>46840</v>
      </c>
      <c r="BB1078" s="509">
        <f>_xll.qlInterestRateIndexMaturity(Currency&amp;"ibor"&amp;Tenor,BA1078,Trigger)</f>
        <v>46932</v>
      </c>
      <c r="BC1078" s="508">
        <f>_xll.qlIndexFixing($AC$5,AZ1078,TRUE,_xll.ohTrigger(Trigger,Trigger3M))</f>
        <v>1.7831474931149421E-2</v>
      </c>
      <c r="BD1078" s="508">
        <f>_xll.qlIndexFixing($BE$1,AZ1078,TRUE,_xll.ohTrigger(Trigger,Trigger3M))</f>
        <v>1.7387503567090842E-2</v>
      </c>
    </row>
    <row r="1079" spans="51:56" ht="11.25" customHeight="1" x14ac:dyDescent="0.25">
      <c r="AY1079" s="515" t="s">
        <v>90</v>
      </c>
      <c r="AZ1079" s="509">
        <f>_xll.qlInterestRateIndexFixingDate(Currency&amp;"ibor"&amp;Tenor,BA1079,Trigger)</f>
        <v>46843</v>
      </c>
      <c r="BA1079" s="509">
        <f>_xll.qlCalendarAdvance(Calendar,BA1078,AY1079,"f",,Trigger)</f>
        <v>46847</v>
      </c>
      <c r="BB1079" s="509">
        <f>_xll.qlInterestRateIndexMaturity(Currency&amp;"ibor"&amp;Tenor,BA1079,Trigger)</f>
        <v>46938</v>
      </c>
      <c r="BC1079" s="508">
        <f>_xll.qlIndexFixing($AC$5,AZ1079,TRUE,_xll.ohTrigger(Trigger,Trigger3M))</f>
        <v>1.7773627422390574E-2</v>
      </c>
      <c r="BD1079" s="508">
        <f>_xll.qlIndexFixing($BE$1,AZ1079,TRUE,_xll.ohTrigger(Trigger,Trigger3M))</f>
        <v>1.7384666140546408E-2</v>
      </c>
    </row>
    <row r="1080" spans="51:56" ht="11.25" customHeight="1" x14ac:dyDescent="0.25">
      <c r="AY1080" s="515" t="s">
        <v>90</v>
      </c>
      <c r="AZ1080" s="509">
        <f>_xll.qlInterestRateIndexFixingDate(Currency&amp;"ibor"&amp;Tenor,BA1080,Trigger)</f>
        <v>46850</v>
      </c>
      <c r="BA1080" s="509">
        <f>_xll.qlCalendarAdvance(Calendar,BA1079,AY1080,"f",,Trigger)</f>
        <v>46854</v>
      </c>
      <c r="BB1080" s="509">
        <f>_xll.qlInterestRateIndexMaturity(Currency&amp;"ibor"&amp;Tenor,BA1080,Trigger)</f>
        <v>46945</v>
      </c>
      <c r="BC1080" s="508">
        <f>_xll.qlIndexFixing($AC$5,AZ1080,TRUE,_xll.ohTrigger(Trigger,Trigger3M))</f>
        <v>1.7711237203921228E-2</v>
      </c>
      <c r="BD1080" s="508">
        <f>_xll.qlIndexFixing($BE$1,AZ1080,TRUE,_xll.ohTrigger(Trigger,Trigger3M))</f>
        <v>1.7382027788359136E-2</v>
      </c>
    </row>
    <row r="1081" spans="51:56" ht="11.25" customHeight="1" x14ac:dyDescent="0.25">
      <c r="AY1081" s="515" t="s">
        <v>90</v>
      </c>
      <c r="AZ1081" s="509">
        <f>_xll.qlInterestRateIndexFixingDate(Currency&amp;"ibor"&amp;Tenor,BA1081,Trigger)</f>
        <v>46855</v>
      </c>
      <c r="BA1081" s="509">
        <f>_xll.qlCalendarAdvance(Calendar,BA1080,AY1081,"f",,Trigger)</f>
        <v>46861</v>
      </c>
      <c r="BB1081" s="509">
        <f>_xll.qlInterestRateIndexMaturity(Currency&amp;"ibor"&amp;Tenor,BA1081,Trigger)</f>
        <v>46952</v>
      </c>
      <c r="BC1081" s="508">
        <f>_xll.qlIndexFixing($AC$5,AZ1081,TRUE,_xll.ohTrigger(Trigger,Trigger3M))</f>
        <v>1.7648605874885644E-2</v>
      </c>
      <c r="BD1081" s="508">
        <f>_xll.qlIndexFixing($BE$1,AZ1081,TRUE,_xll.ohTrigger(Trigger,Trigger3M))</f>
        <v>1.7379359706120475E-2</v>
      </c>
    </row>
    <row r="1082" spans="51:56" ht="11.25" customHeight="1" x14ac:dyDescent="0.25">
      <c r="AY1082" s="515" t="s">
        <v>90</v>
      </c>
      <c r="AZ1082" s="509">
        <f>_xll.qlInterestRateIndexFixingDate(Currency&amp;"ibor"&amp;Tenor,BA1082,Trigger)</f>
        <v>46864</v>
      </c>
      <c r="BA1082" s="509">
        <f>_xll.qlCalendarAdvance(Calendar,BA1081,AY1082,"f",,Trigger)</f>
        <v>46868</v>
      </c>
      <c r="BB1082" s="509">
        <f>_xll.qlInterestRateIndexMaturity(Currency&amp;"ibor"&amp;Tenor,BA1082,Trigger)</f>
        <v>46959</v>
      </c>
      <c r="BC1082" s="508">
        <f>_xll.qlIndexFixing($AC$5,AZ1082,TRUE,_xll.ohTrigger(Trigger,Trigger3M))</f>
        <v>1.758573344671556E-2</v>
      </c>
      <c r="BD1082" s="508">
        <f>_xll.qlIndexFixing($BE$1,AZ1082,TRUE,_xll.ohTrigger(Trigger,Trigger3M))</f>
        <v>1.7376662314279156E-2</v>
      </c>
    </row>
    <row r="1083" spans="51:56" ht="11.25" customHeight="1" x14ac:dyDescent="0.25">
      <c r="AY1083" s="515" t="s">
        <v>90</v>
      </c>
      <c r="AZ1083" s="509">
        <f>_xll.qlInterestRateIndexFixingDate(Currency&amp;"ibor"&amp;Tenor,BA1083,Trigger)</f>
        <v>46870</v>
      </c>
      <c r="BA1083" s="509">
        <f>_xll.qlCalendarAdvance(Calendar,BA1082,AY1083,"f",,Trigger)</f>
        <v>46875</v>
      </c>
      <c r="BB1083" s="509">
        <f>_xll.qlInterestRateIndexMaturity(Currency&amp;"ibor"&amp;Tenor,BA1083,Trigger)</f>
        <v>46967</v>
      </c>
      <c r="BC1083" s="508">
        <f>_xll.qlIndexFixing($AC$5,AZ1083,TRUE,_xll.ohTrigger(Trigger,Trigger3M))</f>
        <v>1.7522712006140095E-2</v>
      </c>
      <c r="BD1083" s="508">
        <f>_xll.qlIndexFixing($BE$1,AZ1083,TRUE,_xll.ohTrigger(Trigger,Trigger3M))</f>
        <v>1.7374154404760526E-2</v>
      </c>
    </row>
    <row r="1084" spans="51:56" ht="11.25" customHeight="1" x14ac:dyDescent="0.25">
      <c r="AY1084" s="515" t="s">
        <v>90</v>
      </c>
      <c r="AZ1084" s="509">
        <f>_xll.qlInterestRateIndexFixingDate(Currency&amp;"ibor"&amp;Tenor,BA1084,Trigger)</f>
        <v>46878</v>
      </c>
      <c r="BA1084" s="509">
        <f>_xll.qlCalendarAdvance(Calendar,BA1083,AY1084,"f",,Trigger)</f>
        <v>46882</v>
      </c>
      <c r="BB1084" s="509">
        <f>_xll.qlInterestRateIndexMaturity(Currency&amp;"ibor"&amp;Tenor,BA1084,Trigger)</f>
        <v>46974</v>
      </c>
      <c r="BC1084" s="508">
        <f>_xll.qlIndexFixing($AC$5,AZ1084,TRUE,_xll.ohTrigger(Trigger,Trigger3M))</f>
        <v>1.7460243954756264E-2</v>
      </c>
      <c r="BD1084" s="508">
        <f>_xll.qlIndexFixing($BE$1,AZ1084,TRUE,_xll.ohTrigger(Trigger,Trigger3M))</f>
        <v>1.7371397570351072E-2</v>
      </c>
    </row>
    <row r="1085" spans="51:56" ht="11.25" customHeight="1" x14ac:dyDescent="0.25">
      <c r="AY1085" s="515" t="s">
        <v>90</v>
      </c>
      <c r="AZ1085" s="509">
        <f>_xll.qlInterestRateIndexFixingDate(Currency&amp;"ibor"&amp;Tenor,BA1085,Trigger)</f>
        <v>46885</v>
      </c>
      <c r="BA1085" s="509">
        <f>_xll.qlCalendarAdvance(Calendar,BA1084,AY1085,"f",,Trigger)</f>
        <v>46889</v>
      </c>
      <c r="BB1085" s="509">
        <f>_xll.qlInterestRateIndexMaturity(Currency&amp;"ibor"&amp;Tenor,BA1085,Trigger)</f>
        <v>46981</v>
      </c>
      <c r="BC1085" s="508">
        <f>_xll.qlIndexFixing($AC$5,AZ1085,TRUE,_xll.ohTrigger(Trigger,Trigger3M))</f>
        <v>1.7409151029728936E-2</v>
      </c>
      <c r="BD1085" s="508">
        <f>_xll.qlIndexFixing($BE$1,AZ1085,TRUE,_xll.ohTrigger(Trigger,Trigger3M))</f>
        <v>1.7368612716389724E-2</v>
      </c>
    </row>
    <row r="1086" spans="51:56" ht="11.25" customHeight="1" x14ac:dyDescent="0.25">
      <c r="AY1086" s="515" t="s">
        <v>90</v>
      </c>
      <c r="AZ1086" s="509">
        <f>_xll.qlInterestRateIndexFixingDate(Currency&amp;"ibor"&amp;Tenor,BA1086,Trigger)</f>
        <v>46892</v>
      </c>
      <c r="BA1086" s="509">
        <f>_xll.qlCalendarAdvance(Calendar,BA1085,AY1086,"f",,Trigger)</f>
        <v>46896</v>
      </c>
      <c r="BB1086" s="509">
        <f>_xll.qlInterestRateIndexMaturity(Currency&amp;"ibor"&amp;Tenor,BA1086,Trigger)</f>
        <v>46988</v>
      </c>
      <c r="BC1086" s="508">
        <f>_xll.qlIndexFixing($AC$5,AZ1086,TRUE,_xll.ohTrigger(Trigger,Trigger3M))</f>
        <v>1.7427637491185352E-2</v>
      </c>
      <c r="BD1086" s="508">
        <f>_xll.qlIndexFixing($BE$1,AZ1086,TRUE,_xll.ohTrigger(Trigger,Trigger3M))</f>
        <v>1.7365800263345357E-2</v>
      </c>
    </row>
    <row r="1087" spans="51:56" ht="11.25" customHeight="1" x14ac:dyDescent="0.25">
      <c r="AY1087" s="515" t="s">
        <v>90</v>
      </c>
      <c r="AZ1087" s="509">
        <f>_xll.qlInterestRateIndexFixingDate(Currency&amp;"ibor"&amp;Tenor,BA1087,Trigger)</f>
        <v>46899</v>
      </c>
      <c r="BA1087" s="509">
        <f>_xll.qlCalendarAdvance(Calendar,BA1086,AY1087,"f",,Trigger)</f>
        <v>46903</v>
      </c>
      <c r="BB1087" s="509">
        <f>_xll.qlInterestRateIndexMaturity(Currency&amp;"ibor"&amp;Tenor,BA1087,Trigger)</f>
        <v>46995</v>
      </c>
      <c r="BC1087" s="508">
        <f>_xll.qlIndexFixing($AC$5,AZ1087,TRUE,_xll.ohTrigger(Trigger,Trigger3M))</f>
        <v>1.7446124039591348E-2</v>
      </c>
      <c r="BD1087" s="508">
        <f>_xll.qlIndexFixing($BE$1,AZ1087,TRUE,_xll.ohTrigger(Trigger,Trigger3M))</f>
        <v>1.7362960631683372E-2</v>
      </c>
    </row>
    <row r="1088" spans="51:56" ht="11.25" customHeight="1" x14ac:dyDescent="0.25">
      <c r="AY1088" s="515" t="s">
        <v>90</v>
      </c>
      <c r="AZ1088" s="509">
        <f>_xll.qlInterestRateIndexFixingDate(Currency&amp;"ibor"&amp;Tenor,BA1088,Trigger)</f>
        <v>46906</v>
      </c>
      <c r="BA1088" s="509">
        <f>_xll.qlCalendarAdvance(Calendar,BA1087,AY1088,"f",,Trigger)</f>
        <v>46910</v>
      </c>
      <c r="BB1088" s="509">
        <f>_xll.qlInterestRateIndexMaturity(Currency&amp;"ibor"&amp;Tenor,BA1088,Trigger)</f>
        <v>47002</v>
      </c>
      <c r="BC1088" s="508">
        <f>_xll.qlIndexFixing($AC$5,AZ1088,TRUE,_xll.ohTrigger(Trigger,Trigger3M))</f>
        <v>1.7464610674946052E-2</v>
      </c>
      <c r="BD1088" s="508">
        <f>_xll.qlIndexFixing($BE$1,AZ1088,TRUE,_xll.ohTrigger(Trigger,Trigger3M))</f>
        <v>1.7360094241870912E-2</v>
      </c>
    </row>
    <row r="1089" spans="51:56" ht="11.25" customHeight="1" x14ac:dyDescent="0.25">
      <c r="AY1089" s="515" t="s">
        <v>90</v>
      </c>
      <c r="AZ1089" s="509">
        <f>_xll.qlInterestRateIndexFixingDate(Currency&amp;"ibor"&amp;Tenor,BA1089,Trigger)</f>
        <v>46913</v>
      </c>
      <c r="BA1089" s="509">
        <f>_xll.qlCalendarAdvance(Calendar,BA1088,AY1089,"f",,Trigger)</f>
        <v>46917</v>
      </c>
      <c r="BB1089" s="509">
        <f>_xll.qlInterestRateIndexMaturity(Currency&amp;"ibor"&amp;Tenor,BA1089,Trigger)</f>
        <v>47009</v>
      </c>
      <c r="BC1089" s="508">
        <f>_xll.qlIndexFixing($AC$5,AZ1089,TRUE,_xll.ohTrigger(Trigger,Trigger3M))</f>
        <v>1.7483097397250336E-2</v>
      </c>
      <c r="BD1089" s="508">
        <f>_xll.qlIndexFixing($BE$1,AZ1089,TRUE,_xll.ohTrigger(Trigger,Trigger3M))</f>
        <v>1.7357201514376849E-2</v>
      </c>
    </row>
    <row r="1090" spans="51:56" ht="11.25" customHeight="1" x14ac:dyDescent="0.25">
      <c r="AY1090" s="515" t="s">
        <v>90</v>
      </c>
      <c r="AZ1090" s="509">
        <f>_xll.qlInterestRateIndexFixingDate(Currency&amp;"ibor"&amp;Tenor,BA1090,Trigger)</f>
        <v>46920</v>
      </c>
      <c r="BA1090" s="509">
        <f>_xll.qlCalendarAdvance(Calendar,BA1089,AY1090,"f",,Trigger)</f>
        <v>46924</v>
      </c>
      <c r="BB1090" s="509">
        <f>_xll.qlInterestRateIndexMaturity(Currency&amp;"ibor"&amp;Tenor,BA1090,Trigger)</f>
        <v>47016</v>
      </c>
      <c r="BC1090" s="508">
        <f>_xll.qlIndexFixing($AC$5,AZ1090,TRUE,_xll.ohTrigger(Trigger,Trigger3M))</f>
        <v>1.7501584206505934E-2</v>
      </c>
      <c r="BD1090" s="508">
        <f>_xll.qlIndexFixing($BE$1,AZ1090,TRUE,_xll.ohTrigger(Trigger,Trigger3M))</f>
        <v>1.7354282869663111E-2</v>
      </c>
    </row>
    <row r="1091" spans="51:56" ht="11.25" customHeight="1" x14ac:dyDescent="0.25">
      <c r="AY1091" s="515" t="s">
        <v>90</v>
      </c>
      <c r="AZ1091" s="509">
        <f>_xll.qlInterestRateIndexFixingDate(Currency&amp;"ibor"&amp;Tenor,BA1091,Trigger)</f>
        <v>46927</v>
      </c>
      <c r="BA1091" s="509">
        <f>_xll.qlCalendarAdvance(Calendar,BA1090,AY1091,"f",,Trigger)</f>
        <v>46931</v>
      </c>
      <c r="BB1091" s="509">
        <f>_xll.qlInterestRateIndexMaturity(Currency&amp;"ibor"&amp;Tenor,BA1091,Trigger)</f>
        <v>47023</v>
      </c>
      <c r="BC1091" s="508">
        <f>_xll.qlIndexFixing($AC$5,AZ1091,TRUE,_xll.ohTrigger(Trigger,Trigger3M))</f>
        <v>1.7520071102711979E-2</v>
      </c>
      <c r="BD1091" s="508">
        <f>_xll.qlIndexFixing($BE$1,AZ1091,TRUE,_xll.ohTrigger(Trigger,Trigger3M))</f>
        <v>1.7351338728196837E-2</v>
      </c>
    </row>
    <row r="1092" spans="51:56" ht="11.25" customHeight="1" x14ac:dyDescent="0.25">
      <c r="AY1092" s="515" t="s">
        <v>90</v>
      </c>
      <c r="AZ1092" s="509">
        <f>_xll.qlInterestRateIndexFixingDate(Currency&amp;"ibor"&amp;Tenor,BA1092,Trigger)</f>
        <v>46934</v>
      </c>
      <c r="BA1092" s="509">
        <f>_xll.qlCalendarAdvance(Calendar,BA1091,AY1092,"f",,Trigger)</f>
        <v>46938</v>
      </c>
      <c r="BB1092" s="509">
        <f>_xll.qlInterestRateIndexMaturity(Currency&amp;"ibor"&amp;Tenor,BA1092,Trigger)</f>
        <v>47030</v>
      </c>
      <c r="BC1092" s="508">
        <f>_xll.qlIndexFixing($AC$5,AZ1092,TRUE,_xll.ohTrigger(Trigger,Trigger3M))</f>
        <v>1.7538558085868471E-2</v>
      </c>
      <c r="BD1092" s="508">
        <f>_xll.qlIndexFixing($BE$1,AZ1092,TRUE,_xll.ohTrigger(Trigger,Trigger3M))</f>
        <v>1.7348369510441691E-2</v>
      </c>
    </row>
    <row r="1093" spans="51:56" ht="11.25" customHeight="1" x14ac:dyDescent="0.25">
      <c r="AY1093" s="515" t="s">
        <v>90</v>
      </c>
      <c r="AZ1093" s="509">
        <f>_xll.qlInterestRateIndexFixingDate(Currency&amp;"ibor"&amp;Tenor,BA1093,Trigger)</f>
        <v>46941</v>
      </c>
      <c r="BA1093" s="509">
        <f>_xll.qlCalendarAdvance(Calendar,BA1092,AY1093,"f",,Trigger)</f>
        <v>46945</v>
      </c>
      <c r="BB1093" s="509">
        <f>_xll.qlInterestRateIndexMaturity(Currency&amp;"ibor"&amp;Tenor,BA1093,Trigger)</f>
        <v>47037</v>
      </c>
      <c r="BC1093" s="508">
        <f>_xll.qlIndexFixing($AC$5,AZ1093,TRUE,_xll.ohTrigger(Trigger,Trigger3M))</f>
        <v>1.7557045155977148E-2</v>
      </c>
      <c r="BD1093" s="508">
        <f>_xll.qlIndexFixing($BE$1,AZ1093,TRUE,_xll.ohTrigger(Trigger,Trigger3M))</f>
        <v>1.7345375636859603E-2</v>
      </c>
    </row>
    <row r="1094" spans="51:56" ht="11.25" customHeight="1" x14ac:dyDescent="0.25">
      <c r="AY1094" s="515" t="s">
        <v>90</v>
      </c>
      <c r="AZ1094" s="509">
        <f>_xll.qlInterestRateIndexFixingDate(Currency&amp;"ibor"&amp;Tenor,BA1094,Trigger)</f>
        <v>46948</v>
      </c>
      <c r="BA1094" s="509">
        <f>_xll.qlCalendarAdvance(Calendar,BA1093,AY1094,"f",,Trigger)</f>
        <v>46952</v>
      </c>
      <c r="BB1094" s="509">
        <f>_xll.qlInterestRateIndexMaturity(Currency&amp;"ibor"&amp;Tenor,BA1094,Trigger)</f>
        <v>47044</v>
      </c>
      <c r="BC1094" s="508">
        <f>_xll.qlIndexFixing($AC$5,AZ1094,TRUE,_xll.ohTrigger(Trigger,Trigger3M))</f>
        <v>1.7575532313037143E-2</v>
      </c>
      <c r="BD1094" s="508">
        <f>_xll.qlIndexFixing($BE$1,AZ1094,TRUE,_xll.ohTrigger(Trigger,Trigger3M))</f>
        <v>1.73423575279151E-2</v>
      </c>
    </row>
    <row r="1095" spans="51:56" ht="11.25" customHeight="1" x14ac:dyDescent="0.25">
      <c r="AY1095" s="515" t="s">
        <v>90</v>
      </c>
      <c r="AZ1095" s="509">
        <f>_xll.qlInterestRateIndexFixingDate(Currency&amp;"ibor"&amp;Tenor,BA1095,Trigger)</f>
        <v>46955</v>
      </c>
      <c r="BA1095" s="509">
        <f>_xll.qlCalendarAdvance(Calendar,BA1094,AY1095,"f",,Trigger)</f>
        <v>46959</v>
      </c>
      <c r="BB1095" s="509">
        <f>_xll.qlInterestRateIndexMaturity(Currency&amp;"ibor"&amp;Tenor,BA1095,Trigger)</f>
        <v>47051</v>
      </c>
      <c r="BC1095" s="508">
        <f>_xll.qlIndexFixing($AC$5,AZ1095,TRUE,_xll.ohTrigger(Trigger,Trigger3M))</f>
        <v>1.7594019557050186E-2</v>
      </c>
      <c r="BD1095" s="508">
        <f>_xll.qlIndexFixing($BE$1,AZ1095,TRUE,_xll.ohTrigger(Trigger,Trigger3M))</f>
        <v>1.733931560406924E-2</v>
      </c>
    </row>
    <row r="1096" spans="51:56" ht="11.25" customHeight="1" x14ac:dyDescent="0.25">
      <c r="AY1096" s="515" t="s">
        <v>90</v>
      </c>
      <c r="AZ1096" s="509">
        <f>_xll.qlInterestRateIndexFixingDate(Currency&amp;"ibor"&amp;Tenor,BA1096,Trigger)</f>
        <v>46962</v>
      </c>
      <c r="BA1096" s="509">
        <f>_xll.qlCalendarAdvance(Calendar,BA1095,AY1096,"f",,Trigger)</f>
        <v>46966</v>
      </c>
      <c r="BB1096" s="509">
        <f>_xll.qlInterestRateIndexMaturity(Currency&amp;"ibor"&amp;Tenor,BA1096,Trigger)</f>
        <v>47058</v>
      </c>
      <c r="BC1096" s="508">
        <f>_xll.qlIndexFixing($AC$5,AZ1096,TRUE,_xll.ohTrigger(Trigger,Trigger3M))</f>
        <v>1.7612506888016286E-2</v>
      </c>
      <c r="BD1096" s="508">
        <f>_xll.qlIndexFixing($BE$1,AZ1096,TRUE,_xll.ohTrigger(Trigger,Trigger3M))</f>
        <v>1.7336250285782215E-2</v>
      </c>
    </row>
    <row r="1097" spans="51:56" ht="11.25" customHeight="1" x14ac:dyDescent="0.25">
      <c r="AY1097" s="515" t="s">
        <v>90</v>
      </c>
      <c r="AZ1097" s="509">
        <f>_xll.qlInterestRateIndexFixingDate(Currency&amp;"ibor"&amp;Tenor,BA1097,Trigger)</f>
        <v>46969</v>
      </c>
      <c r="BA1097" s="509">
        <f>_xll.qlCalendarAdvance(Calendar,BA1096,AY1097,"f",,Trigger)</f>
        <v>46973</v>
      </c>
      <c r="BB1097" s="509">
        <f>_xll.qlInterestRateIndexMaturity(Currency&amp;"ibor"&amp;Tenor,BA1097,Trigger)</f>
        <v>47065</v>
      </c>
      <c r="BC1097" s="508">
        <f>_xll.qlIndexFixing($AC$5,AZ1097,TRUE,_xll.ohTrigger(Trigger,Trigger3M))</f>
        <v>1.763099430593457E-2</v>
      </c>
      <c r="BD1097" s="508">
        <f>_xll.qlIndexFixing($BE$1,AZ1097,TRUE,_xll.ohTrigger(Trigger,Trigger3M))</f>
        <v>1.7333161993515082E-2</v>
      </c>
    </row>
    <row r="1098" spans="51:56" ht="11.25" customHeight="1" x14ac:dyDescent="0.25">
      <c r="AY1098" s="515" t="s">
        <v>90</v>
      </c>
      <c r="AZ1098" s="509">
        <f>_xll.qlInterestRateIndexFixingDate(Currency&amp;"ibor"&amp;Tenor,BA1098,Trigger)</f>
        <v>46976</v>
      </c>
      <c r="BA1098" s="509">
        <f>_xll.qlCalendarAdvance(Calendar,BA1097,AY1098,"f",,Trigger)</f>
        <v>46980</v>
      </c>
      <c r="BB1098" s="509">
        <f>_xll.qlInterestRateIndexMaturity(Currency&amp;"ibor"&amp;Tenor,BA1098,Trigger)</f>
        <v>47072</v>
      </c>
      <c r="BC1098" s="508">
        <f>_xll.qlIndexFixing($AC$5,AZ1098,TRUE,_xll.ohTrigger(Trigger,Trigger3M))</f>
        <v>1.7649481810806777E-2</v>
      </c>
      <c r="BD1098" s="508">
        <f>_xll.qlIndexFixing($BE$1,AZ1098,TRUE,_xll.ohTrigger(Trigger,Trigger3M))</f>
        <v>1.733005114772455E-2</v>
      </c>
    </row>
    <row r="1099" spans="51:56" ht="11.25" customHeight="1" x14ac:dyDescent="0.25">
      <c r="AY1099" s="515" t="s">
        <v>90</v>
      </c>
      <c r="AZ1099" s="509">
        <f>_xll.qlInterestRateIndexFixingDate(Currency&amp;"ibor"&amp;Tenor,BA1099,Trigger)</f>
        <v>46983</v>
      </c>
      <c r="BA1099" s="509">
        <f>_xll.qlCalendarAdvance(Calendar,BA1098,AY1099,"f",,Trigger)</f>
        <v>46987</v>
      </c>
      <c r="BB1099" s="509">
        <f>_xll.qlInterestRateIndexMaturity(Currency&amp;"ibor"&amp;Tenor,BA1099,Trigger)</f>
        <v>47079</v>
      </c>
      <c r="BC1099" s="508">
        <f>_xll.qlIndexFixing($AC$5,AZ1099,TRUE,_xll.ohTrigger(Trigger,Trigger3M))</f>
        <v>1.7667969402632905E-2</v>
      </c>
      <c r="BD1099" s="508">
        <f>_xll.qlIndexFixing($BE$1,AZ1099,TRUE,_xll.ohTrigger(Trigger,Trigger3M))</f>
        <v>1.732691816887081E-2</v>
      </c>
    </row>
    <row r="1100" spans="51:56" ht="11.25" customHeight="1" x14ac:dyDescent="0.25">
      <c r="AY1100" s="515" t="s">
        <v>90</v>
      </c>
      <c r="AZ1100" s="509">
        <f>_xll.qlInterestRateIndexFixingDate(Currency&amp;"ibor"&amp;Tenor,BA1100,Trigger)</f>
        <v>46990</v>
      </c>
      <c r="BA1100" s="509">
        <f>_xll.qlCalendarAdvance(Calendar,BA1099,AY1100,"f",,Trigger)</f>
        <v>46994</v>
      </c>
      <c r="BB1100" s="509">
        <f>_xll.qlInterestRateIndexMaturity(Currency&amp;"ibor"&amp;Tenor,BA1100,Trigger)</f>
        <v>47086</v>
      </c>
      <c r="BC1100" s="508">
        <f>_xll.qlIndexFixing($AC$5,AZ1100,TRUE,_xll.ohTrigger(Trigger,Trigger3M))</f>
        <v>1.7686457081413826E-2</v>
      </c>
      <c r="BD1100" s="508">
        <f>_xll.qlIndexFixing($BE$1,AZ1100,TRUE,_xll.ohTrigger(Trigger,Trigger3M))</f>
        <v>1.7323763477409708E-2</v>
      </c>
    </row>
    <row r="1101" spans="51:56" ht="11.25" customHeight="1" x14ac:dyDescent="0.25">
      <c r="AY1101" s="515" t="s">
        <v>90</v>
      </c>
      <c r="AZ1101" s="509">
        <f>_xll.qlInterestRateIndexFixingDate(Currency&amp;"ibor"&amp;Tenor,BA1101,Trigger)</f>
        <v>46997</v>
      </c>
      <c r="BA1101" s="509">
        <f>_xll.qlCalendarAdvance(Calendar,BA1100,AY1101,"f",,Trigger)</f>
        <v>47001</v>
      </c>
      <c r="BB1101" s="509">
        <f>_xll.qlInterestRateIndexMaturity(Currency&amp;"ibor"&amp;Tenor,BA1101,Trigger)</f>
        <v>47092</v>
      </c>
      <c r="BC1101" s="508">
        <f>_xll.qlIndexFixing($AC$5,AZ1101,TRUE,_xll.ohTrigger(Trigger,Trigger3M))</f>
        <v>1.7703189648463163E-2</v>
      </c>
      <c r="BD1101" s="508">
        <f>_xll.qlIndexFixing($BE$1,AZ1101,TRUE,_xll.ohTrigger(Trigger,Trigger3M))</f>
        <v>1.732040223840467E-2</v>
      </c>
    </row>
    <row r="1102" spans="51:56" ht="11.25" customHeight="1" x14ac:dyDescent="0.25">
      <c r="AY1102" s="515" t="s">
        <v>90</v>
      </c>
      <c r="AZ1102" s="509">
        <f>_xll.qlInterestRateIndexFixingDate(Currency&amp;"ibor"&amp;Tenor,BA1102,Trigger)</f>
        <v>47004</v>
      </c>
      <c r="BA1102" s="509">
        <f>_xll.qlCalendarAdvance(Calendar,BA1101,AY1102,"f",,Trigger)</f>
        <v>47008</v>
      </c>
      <c r="BB1102" s="509">
        <f>_xll.qlInterestRateIndexMaturity(Currency&amp;"ibor"&amp;Tenor,BA1102,Trigger)</f>
        <v>47099</v>
      </c>
      <c r="BC1102" s="508">
        <f>_xll.qlIndexFixing($AC$5,AZ1102,TRUE,_xll.ohTrigger(Trigger,Trigger3M))</f>
        <v>1.7721676587371227E-2</v>
      </c>
      <c r="BD1102" s="508">
        <f>_xll.qlIndexFixing($BE$1,AZ1102,TRUE,_xll.ohTrigger(Trigger,Trigger3M))</f>
        <v>1.73172069479531E-2</v>
      </c>
    </row>
    <row r="1103" spans="51:56" ht="11.25" customHeight="1" x14ac:dyDescent="0.25">
      <c r="AY1103" s="515" t="s">
        <v>90</v>
      </c>
      <c r="AZ1103" s="509">
        <f>_xll.qlInterestRateIndexFixingDate(Currency&amp;"ibor"&amp;Tenor,BA1103,Trigger)</f>
        <v>47011</v>
      </c>
      <c r="BA1103" s="509">
        <f>_xll.qlCalendarAdvance(Calendar,BA1102,AY1103,"f",,Trigger)</f>
        <v>47015</v>
      </c>
      <c r="BB1103" s="509">
        <f>_xll.qlInterestRateIndexMaturity(Currency&amp;"ibor"&amp;Tenor,BA1103,Trigger)</f>
        <v>47106</v>
      </c>
      <c r="BC1103" s="508">
        <f>_xll.qlIndexFixing($AC$5,AZ1103,TRUE,_xll.ohTrigger(Trigger,Trigger3M))</f>
        <v>1.7740163612285219E-2</v>
      </c>
      <c r="BD1103" s="508">
        <f>_xll.qlIndexFixing($BE$1,AZ1103,TRUE,_xll.ohTrigger(Trigger,Trigger3M))</f>
        <v>1.7313991177181673E-2</v>
      </c>
    </row>
    <row r="1104" spans="51:56" ht="11.25" customHeight="1" x14ac:dyDescent="0.25">
      <c r="AY1104" s="515" t="s">
        <v>90</v>
      </c>
      <c r="AZ1104" s="509">
        <f>_xll.qlInterestRateIndexFixingDate(Currency&amp;"ibor"&amp;Tenor,BA1104,Trigger)</f>
        <v>47018</v>
      </c>
      <c r="BA1104" s="509">
        <f>_xll.qlCalendarAdvance(Calendar,BA1103,AY1104,"f",,Trigger)</f>
        <v>47022</v>
      </c>
      <c r="BB1104" s="509">
        <f>_xll.qlInterestRateIndexMaturity(Currency&amp;"ibor"&amp;Tenor,BA1104,Trigger)</f>
        <v>47114</v>
      </c>
      <c r="BC1104" s="508">
        <f>_xll.qlIndexFixing($AC$5,AZ1104,TRUE,_xll.ohTrigger(Trigger,Trigger3M))</f>
        <v>1.7760408666088891E-2</v>
      </c>
      <c r="BD1104" s="508">
        <f>_xll.qlIndexFixing($BE$1,AZ1104,TRUE,_xll.ohTrigger(Trigger,Trigger3M))</f>
        <v>1.7310935994603316E-2</v>
      </c>
    </row>
    <row r="1105" spans="51:56" ht="11.25" customHeight="1" x14ac:dyDescent="0.25">
      <c r="AY1105" s="515" t="s">
        <v>90</v>
      </c>
      <c r="AZ1105" s="509">
        <f>_xll.qlInterestRateIndexFixingDate(Currency&amp;"ibor"&amp;Tenor,BA1105,Trigger)</f>
        <v>47025</v>
      </c>
      <c r="BA1105" s="509">
        <f>_xll.qlCalendarAdvance(Calendar,BA1104,AY1105,"f",,Trigger)</f>
        <v>47029</v>
      </c>
      <c r="BB1105" s="509">
        <f>_xll.qlInterestRateIndexMaturity(Currency&amp;"ibor"&amp;Tenor,BA1105,Trigger)</f>
        <v>47121</v>
      </c>
      <c r="BC1105" s="508">
        <f>_xll.qlIndexFixing($AC$5,AZ1105,TRUE,_xll.ohTrigger(Trigger,Trigger3M))</f>
        <v>1.7778896779648112E-2</v>
      </c>
      <c r="BD1105" s="508">
        <f>_xll.qlIndexFixing($BE$1,AZ1105,TRUE,_xll.ohTrigger(Trigger,Trigger3M))</f>
        <v>1.7307679046928284E-2</v>
      </c>
    </row>
    <row r="1106" spans="51:56" ht="11.25" customHeight="1" x14ac:dyDescent="0.25">
      <c r="AY1106" s="515" t="s">
        <v>90</v>
      </c>
      <c r="AZ1106" s="509">
        <f>_xll.qlInterestRateIndexFixingDate(Currency&amp;"ibor"&amp;Tenor,BA1106,Trigger)</f>
        <v>47032</v>
      </c>
      <c r="BA1106" s="509">
        <f>_xll.qlCalendarAdvance(Calendar,BA1105,AY1106,"f",,Trigger)</f>
        <v>47036</v>
      </c>
      <c r="BB1106" s="509">
        <f>_xll.qlInterestRateIndexMaturity(Currency&amp;"ibor"&amp;Tenor,BA1106,Trigger)</f>
        <v>47128</v>
      </c>
      <c r="BC1106" s="508">
        <f>_xll.qlIndexFixing($AC$5,AZ1106,TRUE,_xll.ohTrigger(Trigger,Trigger3M))</f>
        <v>1.7797384980163859E-2</v>
      </c>
      <c r="BD1106" s="508">
        <f>_xll.qlIndexFixing($BE$1,AZ1106,TRUE,_xll.ohTrigger(Trigger,Trigger3M))</f>
        <v>1.7304402909367047E-2</v>
      </c>
    </row>
    <row r="1107" spans="51:56" ht="11.25" customHeight="1" x14ac:dyDescent="0.25">
      <c r="AY1107" s="515" t="s">
        <v>90</v>
      </c>
      <c r="AZ1107" s="509">
        <f>_xll.qlInterestRateIndexFixingDate(Currency&amp;"ibor"&amp;Tenor,BA1107,Trigger)</f>
        <v>47039</v>
      </c>
      <c r="BA1107" s="509">
        <f>_xll.qlCalendarAdvance(Calendar,BA1106,AY1107,"f",,Trigger)</f>
        <v>47043</v>
      </c>
      <c r="BB1107" s="509">
        <f>_xll.qlInterestRateIndexMaturity(Currency&amp;"ibor"&amp;Tenor,BA1107,Trigger)</f>
        <v>47135</v>
      </c>
      <c r="BC1107" s="508">
        <f>_xll.qlIndexFixing($AC$5,AZ1107,TRUE,_xll.ohTrigger(Trigger,Trigger3M))</f>
        <v>1.7815873267636138E-2</v>
      </c>
      <c r="BD1107" s="508">
        <f>_xll.qlIndexFixing($BE$1,AZ1107,TRUE,_xll.ohTrigger(Trigger,Trigger3M))</f>
        <v>1.7301108002370238E-2</v>
      </c>
    </row>
    <row r="1108" spans="51:56" ht="11.25" customHeight="1" x14ac:dyDescent="0.25">
      <c r="AY1108" s="515" t="s">
        <v>90</v>
      </c>
      <c r="AZ1108" s="509">
        <f>_xll.qlInterestRateIndexFixingDate(Currency&amp;"ibor"&amp;Tenor,BA1108,Trigger)</f>
        <v>47046</v>
      </c>
      <c r="BA1108" s="509">
        <f>_xll.qlCalendarAdvance(Calendar,BA1107,AY1108,"f",,Trigger)</f>
        <v>47050</v>
      </c>
      <c r="BB1108" s="509">
        <f>_xll.qlInterestRateIndexMaturity(Currency&amp;"ibor"&amp;Tenor,BA1108,Trigger)</f>
        <v>47142</v>
      </c>
      <c r="BC1108" s="508">
        <f>_xll.qlIndexFixing($AC$5,AZ1108,TRUE,_xll.ohTrigger(Trigger,Trigger3M))</f>
        <v>1.7834361642067552E-2</v>
      </c>
      <c r="BD1108" s="508">
        <f>_xll.qlIndexFixing($BE$1,AZ1108,TRUE,_xll.ohTrigger(Trigger,Trigger3M))</f>
        <v>1.7297794746385015E-2</v>
      </c>
    </row>
    <row r="1109" spans="51:56" ht="11.25" customHeight="1" x14ac:dyDescent="0.25">
      <c r="AY1109" s="515" t="s">
        <v>90</v>
      </c>
      <c r="AZ1109" s="509">
        <f>_xll.qlInterestRateIndexFixingDate(Currency&amp;"ibor"&amp;Tenor,BA1109,Trigger)</f>
        <v>47053</v>
      </c>
      <c r="BA1109" s="509">
        <f>_xll.qlCalendarAdvance(Calendar,BA1108,AY1109,"f",,Trigger)</f>
        <v>47057</v>
      </c>
      <c r="BB1109" s="509">
        <f>_xll.qlInterestRateIndexMaturity(Currency&amp;"ibor"&amp;Tenor,BA1109,Trigger)</f>
        <v>47149</v>
      </c>
      <c r="BC1109" s="508">
        <f>_xll.qlIndexFixing($AC$5,AZ1109,TRUE,_xll.ohTrigger(Trigger,Trigger3M))</f>
        <v>1.7852850103455494E-2</v>
      </c>
      <c r="BD1109" s="508">
        <f>_xll.qlIndexFixing($BE$1,AZ1109,TRUE,_xll.ohTrigger(Trigger,Trigger3M))</f>
        <v>1.7294463561859399E-2</v>
      </c>
    </row>
    <row r="1110" spans="51:56" ht="11.25" customHeight="1" x14ac:dyDescent="0.25">
      <c r="AY1110" s="515" t="s">
        <v>90</v>
      </c>
      <c r="AZ1110" s="509">
        <f>_xll.qlInterestRateIndexFixingDate(Currency&amp;"ibor"&amp;Tenor,BA1110,Trigger)</f>
        <v>47060</v>
      </c>
      <c r="BA1110" s="509">
        <f>_xll.qlCalendarAdvance(Calendar,BA1109,AY1110,"f",,Trigger)</f>
        <v>47064</v>
      </c>
      <c r="BB1110" s="509">
        <f>_xll.qlInterestRateIndexMaturity(Currency&amp;"ibor"&amp;Tenor,BA1110,Trigger)</f>
        <v>47156</v>
      </c>
      <c r="BC1110" s="508">
        <f>_xll.qlIndexFixing($AC$5,AZ1110,TRUE,_xll.ohTrigger(Trigger,Trigger3M))</f>
        <v>1.7871338651803442E-2</v>
      </c>
      <c r="BD1110" s="508">
        <f>_xll.qlIndexFixing($BE$1,AZ1110,TRUE,_xll.ohTrigger(Trigger,Trigger3M))</f>
        <v>1.729111486923968E-2</v>
      </c>
    </row>
    <row r="1111" spans="51:56" ht="11.25" customHeight="1" x14ac:dyDescent="0.25">
      <c r="AY1111" s="515" t="s">
        <v>90</v>
      </c>
      <c r="AZ1111" s="509">
        <f>_xll.qlInterestRateIndexFixingDate(Currency&amp;"ibor"&amp;Tenor,BA1111,Trigger)</f>
        <v>47067</v>
      </c>
      <c r="BA1111" s="509">
        <f>_xll.qlCalendarAdvance(Calendar,BA1110,AY1111,"f",,Trigger)</f>
        <v>47071</v>
      </c>
      <c r="BB1111" s="509">
        <f>_xll.qlInterestRateIndexMaturity(Currency&amp;"ibor"&amp;Tenor,BA1111,Trigger)</f>
        <v>47163</v>
      </c>
      <c r="BC1111" s="508">
        <f>_xll.qlIndexFixing($AC$5,AZ1111,TRUE,_xll.ohTrigger(Trigger,Trigger3M))</f>
        <v>1.7889827287109656E-2</v>
      </c>
      <c r="BD1111" s="508">
        <f>_xll.qlIndexFixing($BE$1,AZ1111,TRUE,_xll.ohTrigger(Trigger,Trigger3M))</f>
        <v>1.7287749088971273E-2</v>
      </c>
    </row>
    <row r="1112" spans="51:56" ht="11.25" customHeight="1" x14ac:dyDescent="0.25">
      <c r="AY1112" s="515" t="s">
        <v>90</v>
      </c>
      <c r="AZ1112" s="509">
        <f>_xll.qlInterestRateIndexFixingDate(Currency&amp;"ibor"&amp;Tenor,BA1112,Trigger)</f>
        <v>47074</v>
      </c>
      <c r="BA1112" s="509">
        <f>_xll.qlCalendarAdvance(Calendar,BA1111,AY1112,"f",,Trigger)</f>
        <v>47078</v>
      </c>
      <c r="BB1112" s="509">
        <f>_xll.qlInterestRateIndexMaturity(Currency&amp;"ibor"&amp;Tenor,BA1112,Trigger)</f>
        <v>47170</v>
      </c>
      <c r="BC1112" s="508">
        <f>_xll.qlIndexFixing($AC$5,AZ1112,TRUE,_xll.ohTrigger(Trigger,Trigger3M))</f>
        <v>1.7908316009375005E-2</v>
      </c>
      <c r="BD1112" s="508">
        <f>_xll.qlIndexFixing($BE$1,AZ1112,TRUE,_xll.ohTrigger(Trigger,Trigger3M))</f>
        <v>1.7284366641497857E-2</v>
      </c>
    </row>
    <row r="1113" spans="51:56" ht="11.25" customHeight="1" x14ac:dyDescent="0.25">
      <c r="AY1113" s="515" t="s">
        <v>90</v>
      </c>
      <c r="AZ1113" s="509">
        <f>_xll.qlInterestRateIndexFixingDate(Currency&amp;"ibor"&amp;Tenor,BA1113,Trigger)</f>
        <v>47081</v>
      </c>
      <c r="BA1113" s="509">
        <f>_xll.qlCalendarAdvance(Calendar,BA1112,AY1113,"f",,Trigger)</f>
        <v>47085</v>
      </c>
      <c r="BB1113" s="509">
        <f>_xll.qlInterestRateIndexMaturity(Currency&amp;"ibor"&amp;Tenor,BA1113,Trigger)</f>
        <v>47177</v>
      </c>
      <c r="BC1113" s="508">
        <f>_xll.qlIndexFixing($AC$5,AZ1113,TRUE,_xll.ohTrigger(Trigger,Trigger3M))</f>
        <v>1.7926804818599488E-2</v>
      </c>
      <c r="BD1113" s="508">
        <f>_xll.qlIndexFixing($BE$1,AZ1113,TRUE,_xll.ohTrigger(Trigger,Trigger3M))</f>
        <v>1.7280967947261378E-2</v>
      </c>
    </row>
    <row r="1114" spans="51:56" ht="11.25" customHeight="1" x14ac:dyDescent="0.25">
      <c r="AY1114" s="515" t="s">
        <v>90</v>
      </c>
      <c r="AZ1114" s="509">
        <f>_xll.qlInterestRateIndexFixingDate(Currency&amp;"ibor"&amp;Tenor,BA1114,Trigger)</f>
        <v>47088</v>
      </c>
      <c r="BA1114" s="509">
        <f>_xll.qlCalendarAdvance(Calendar,BA1113,AY1114,"f",,Trigger)</f>
        <v>47092</v>
      </c>
      <c r="BB1114" s="509">
        <f>_xll.qlInterestRateIndexMaturity(Currency&amp;"ibor"&amp;Tenor,BA1114,Trigger)</f>
        <v>47182</v>
      </c>
      <c r="BC1114" s="508">
        <f>_xll.qlIndexFixing($AC$5,AZ1114,TRUE,_xll.ohTrigger(Trigger,Trigger3M))</f>
        <v>1.7941759557536407E-2</v>
      </c>
      <c r="BD1114" s="508">
        <f>_xll.qlIndexFixing($BE$1,AZ1114,TRUE,_xll.ohTrigger(Trigger,Trigger3M))</f>
        <v>1.7277218948137829E-2</v>
      </c>
    </row>
    <row r="1115" spans="51:56" ht="11.25" customHeight="1" x14ac:dyDescent="0.25">
      <c r="AY1115" s="515" t="s">
        <v>90</v>
      </c>
      <c r="AZ1115" s="509">
        <f>_xll.qlInterestRateIndexFixingDate(Currency&amp;"ibor"&amp;Tenor,BA1115,Trigger)</f>
        <v>47095</v>
      </c>
      <c r="BA1115" s="509">
        <f>_xll.qlCalendarAdvance(Calendar,BA1114,AY1115,"f",,Trigger)</f>
        <v>47099</v>
      </c>
      <c r="BB1115" s="509">
        <f>_xll.qlInterestRateIndexMaturity(Currency&amp;"ibor"&amp;Tenor,BA1115,Trigger)</f>
        <v>47189</v>
      </c>
      <c r="BC1115" s="508">
        <f>_xll.qlIndexFixing($AC$5,AZ1115,TRUE,_xll.ohTrigger(Trigger,Trigger3M))</f>
        <v>1.796024668861218E-2</v>
      </c>
      <c r="BD1115" s="508">
        <f>_xll.qlIndexFixing($BE$1,AZ1115,TRUE,_xll.ohTrigger(Trigger,Trigger3M))</f>
        <v>1.7273791394938343E-2</v>
      </c>
    </row>
    <row r="1116" spans="51:56" ht="11.25" customHeight="1" x14ac:dyDescent="0.25">
      <c r="AY1116" s="515" t="s">
        <v>90</v>
      </c>
      <c r="AZ1116" s="509">
        <f>_xll.qlInterestRateIndexFixingDate(Currency&amp;"ibor"&amp;Tenor,BA1116,Trigger)</f>
        <v>47102</v>
      </c>
      <c r="BA1116" s="509">
        <f>_xll.qlCalendarAdvance(Calendar,BA1115,AY1116,"f",,Trigger)</f>
        <v>47106</v>
      </c>
      <c r="BB1116" s="509">
        <f>_xll.qlInterestRateIndexMaturity(Currency&amp;"ibor"&amp;Tenor,BA1116,Trigger)</f>
        <v>47196</v>
      </c>
      <c r="BC1116" s="508">
        <f>_xll.qlIndexFixing($AC$5,AZ1116,TRUE,_xll.ohTrigger(Trigger,Trigger3M))</f>
        <v>1.79787339047488E-2</v>
      </c>
      <c r="BD1116" s="508">
        <f>_xll.qlIndexFixing($BE$1,AZ1116,TRUE,_xll.ohTrigger(Trigger,Trigger3M))</f>
        <v>1.727034879760847E-2</v>
      </c>
    </row>
    <row r="1117" spans="51:56" ht="11.25" customHeight="1" x14ac:dyDescent="0.25">
      <c r="AY1117" s="515" t="s">
        <v>90</v>
      </c>
      <c r="AZ1117" s="509">
        <f>_xll.qlInterestRateIndexFixingDate(Currency&amp;"ibor"&amp;Tenor,BA1117,Trigger)</f>
        <v>47108</v>
      </c>
      <c r="BA1117" s="509">
        <f>_xll.qlCalendarAdvance(Calendar,BA1116,AY1117,"f",,Trigger)</f>
        <v>47114</v>
      </c>
      <c r="BB1117" s="509">
        <f>_xll.qlInterestRateIndexMaturity(Currency&amp;"ibor"&amp;Tenor,BA1117,Trigger)</f>
        <v>47204</v>
      </c>
      <c r="BC1117" s="508">
        <f>_xll.qlIndexFixing($AC$5,AZ1117,TRUE,_xll.ohTrigger(Trigger,Trigger3M))</f>
        <v>1.799986225592054E-2</v>
      </c>
      <c r="BD1117" s="508">
        <f>_xll.qlIndexFixing($BE$1,AZ1117,TRUE,_xll.ohTrigger(Trigger,Trigger3M))</f>
        <v>1.7266396518560434E-2</v>
      </c>
    </row>
    <row r="1118" spans="51:56" ht="11.25" customHeight="1" x14ac:dyDescent="0.25">
      <c r="AY1118" s="515" t="s">
        <v>90</v>
      </c>
      <c r="AZ1118" s="509">
        <f>_xll.qlInterestRateIndexFixingDate(Currency&amp;"ibor"&amp;Tenor,BA1118,Trigger)</f>
        <v>47116</v>
      </c>
      <c r="BA1118" s="509">
        <f>_xll.qlCalendarAdvance(Calendar,BA1117,AY1118,"f",,Trigger)</f>
        <v>47121</v>
      </c>
      <c r="BB1118" s="509">
        <f>_xll.qlInterestRateIndexMaturity(Currency&amp;"ibor"&amp;Tenor,BA1118,Trigger)</f>
        <v>47211</v>
      </c>
      <c r="BC1118" s="508">
        <f>_xll.qlIndexFixing($AC$5,AZ1118,TRUE,_xll.ohTrigger(Trigger,Trigger3M))</f>
        <v>1.8018349654334465E-2</v>
      </c>
      <c r="BD1118" s="508">
        <f>_xll.qlIndexFixing($BE$1,AZ1118,TRUE,_xll.ohTrigger(Trigger,Trigger3M))</f>
        <v>1.7262923099430338E-2</v>
      </c>
    </row>
    <row r="1119" spans="51:56" ht="11.25" customHeight="1" x14ac:dyDescent="0.25">
      <c r="AY1119" s="515" t="s">
        <v>90</v>
      </c>
      <c r="AZ1119" s="509">
        <f>_xll.qlInterestRateIndexFixingDate(Currency&amp;"ibor"&amp;Tenor,BA1119,Trigger)</f>
        <v>47126</v>
      </c>
      <c r="BA1119" s="509">
        <f>_xll.qlCalendarAdvance(Calendar,BA1118,AY1119,"f",,Trigger)</f>
        <v>47128</v>
      </c>
      <c r="BB1119" s="509">
        <f>_xll.qlInterestRateIndexMaturity(Currency&amp;"ibor"&amp;Tenor,BA1119,Trigger)</f>
        <v>47218</v>
      </c>
      <c r="BC1119" s="508">
        <f>_xll.qlIndexFixing($AC$5,AZ1119,TRUE,_xll.ohTrigger(Trigger,Trigger3M))</f>
        <v>1.8036837137812789E-2</v>
      </c>
      <c r="BD1119" s="508">
        <f>_xll.qlIndexFixing($BE$1,AZ1119,TRUE,_xll.ohTrigger(Trigger,Trigger3M))</f>
        <v>1.7259435957412528E-2</v>
      </c>
    </row>
    <row r="1120" spans="51:56" ht="11.25" customHeight="1" x14ac:dyDescent="0.25">
      <c r="AY1120" s="515" t="s">
        <v>90</v>
      </c>
      <c r="AZ1120" s="509">
        <f>_xll.qlInterestRateIndexFixingDate(Currency&amp;"ibor"&amp;Tenor,BA1120,Trigger)</f>
        <v>47133</v>
      </c>
      <c r="BA1120" s="509">
        <f>_xll.qlCalendarAdvance(Calendar,BA1119,AY1120,"f",,Trigger)</f>
        <v>47135</v>
      </c>
      <c r="BB1120" s="509">
        <f>_xll.qlInterestRateIndexMaturity(Currency&amp;"ibor"&amp;Tenor,BA1120,Trigger)</f>
        <v>47225</v>
      </c>
      <c r="BC1120" s="508">
        <f>_xll.qlIndexFixing($AC$5,AZ1120,TRUE,_xll.ohTrigger(Trigger,Trigger3M))</f>
        <v>1.8055324706353737E-2</v>
      </c>
      <c r="BD1120" s="508">
        <f>_xll.qlIndexFixing($BE$1,AZ1120,TRUE,_xll.ohTrigger(Trigger,Trigger3M))</f>
        <v>1.7255935512899612E-2</v>
      </c>
    </row>
    <row r="1121" spans="51:56" ht="11.25" customHeight="1" x14ac:dyDescent="0.25">
      <c r="AY1121" s="515" t="s">
        <v>90</v>
      </c>
      <c r="AZ1121" s="509">
        <f>_xll.qlInterestRateIndexFixingDate(Currency&amp;"ibor"&amp;Tenor,BA1121,Trigger)</f>
        <v>47140</v>
      </c>
      <c r="BA1121" s="509">
        <f>_xll.qlCalendarAdvance(Calendar,BA1120,AY1121,"f",,Trigger)</f>
        <v>47142</v>
      </c>
      <c r="BB1121" s="509">
        <f>_xll.qlInterestRateIndexMaturity(Currency&amp;"ibor"&amp;Tenor,BA1121,Trigger)</f>
        <v>47232</v>
      </c>
      <c r="BC1121" s="508">
        <f>_xll.qlIndexFixing($AC$5,AZ1121,TRUE,_xll.ohTrigger(Trigger,Trigger3M))</f>
        <v>1.8073812359958197E-2</v>
      </c>
      <c r="BD1121" s="508">
        <f>_xll.qlIndexFixing($BE$1,AZ1121,TRUE,_xll.ohTrigger(Trigger,Trigger3M))</f>
        <v>1.7252422186283312E-2</v>
      </c>
    </row>
    <row r="1122" spans="51:56" ht="11.25" customHeight="1" x14ac:dyDescent="0.25">
      <c r="AY1122" s="515" t="s">
        <v>90</v>
      </c>
      <c r="AZ1122" s="509">
        <f>_xll.qlInterestRateIndexFixingDate(Currency&amp;"ibor"&amp;Tenor,BA1122,Trigger)</f>
        <v>47147</v>
      </c>
      <c r="BA1122" s="509">
        <f>_xll.qlCalendarAdvance(Calendar,BA1121,AY1122,"f",,Trigger)</f>
        <v>47149</v>
      </c>
      <c r="BB1122" s="509">
        <f>_xll.qlInterestRateIndexMaturity(Currency&amp;"ibor"&amp;Tenor,BA1122,Trigger)</f>
        <v>47238</v>
      </c>
      <c r="BC1122" s="508">
        <f>_xll.qlIndexFixing($AC$5,AZ1122,TRUE,_xll.ohTrigger(Trigger,Trigger3M))</f>
        <v>1.809052567390108E-2</v>
      </c>
      <c r="BD1122" s="508">
        <f>_xll.qlIndexFixing($BE$1,AZ1122,TRUE,_xll.ohTrigger(Trigger,Trigger3M))</f>
        <v>1.7248737840909564E-2</v>
      </c>
    </row>
    <row r="1123" spans="51:56" ht="11.25" customHeight="1" x14ac:dyDescent="0.25">
      <c r="AY1123" s="515" t="s">
        <v>90</v>
      </c>
      <c r="AZ1123" s="509">
        <f>_xll.qlInterestRateIndexFixingDate(Currency&amp;"ibor"&amp;Tenor,BA1123,Trigger)</f>
        <v>47154</v>
      </c>
      <c r="BA1123" s="509">
        <f>_xll.qlCalendarAdvance(Calendar,BA1122,AY1123,"f",,Trigger)</f>
        <v>47156</v>
      </c>
      <c r="BB1123" s="509">
        <f>_xll.qlInterestRateIndexMaturity(Currency&amp;"ibor"&amp;Tenor,BA1123,Trigger)</f>
        <v>47245</v>
      </c>
      <c r="BC1123" s="508">
        <f>_xll.qlIndexFixing($AC$5,AZ1123,TRUE,_xll.ohTrigger(Trigger,Trigger3M))</f>
        <v>1.8109012564140849E-2</v>
      </c>
      <c r="BD1123" s="508">
        <f>_xll.qlIndexFixing($BE$1,AZ1123,TRUE,_xll.ohTrigger(Trigger,Trigger3M))</f>
        <v>1.7245200962512214E-2</v>
      </c>
    </row>
    <row r="1124" spans="51:56" ht="11.25" customHeight="1" x14ac:dyDescent="0.25">
      <c r="AY1124" s="515" t="s">
        <v>90</v>
      </c>
      <c r="AZ1124" s="509">
        <f>_xll.qlInterestRateIndexFixingDate(Currency&amp;"ibor"&amp;Tenor,BA1124,Trigger)</f>
        <v>47161</v>
      </c>
      <c r="BA1124" s="509">
        <f>_xll.qlCalendarAdvance(Calendar,BA1123,AY1124,"f",,Trigger)</f>
        <v>47163</v>
      </c>
      <c r="BB1124" s="509">
        <f>_xll.qlInterestRateIndexMaturity(Currency&amp;"ibor"&amp;Tenor,BA1124,Trigger)</f>
        <v>47252</v>
      </c>
      <c r="BC1124" s="508">
        <f>_xll.qlIndexFixing($AC$5,AZ1124,TRUE,_xll.ohTrigger(Trigger,Trigger3M))</f>
        <v>1.81274995384967E-2</v>
      </c>
      <c r="BD1124" s="508">
        <f>_xll.qlIndexFixing($BE$1,AZ1124,TRUE,_xll.ohTrigger(Trigger,Trigger3M))</f>
        <v>1.7241652433671557E-2</v>
      </c>
    </row>
    <row r="1125" spans="51:56" ht="11.25" customHeight="1" x14ac:dyDescent="0.25">
      <c r="AY1125" s="515" t="s">
        <v>90</v>
      </c>
      <c r="AZ1125" s="509">
        <f>_xll.qlInterestRateIndexFixingDate(Currency&amp;"ibor"&amp;Tenor,BA1125,Trigger)</f>
        <v>47168</v>
      </c>
      <c r="BA1125" s="509">
        <f>_xll.qlCalendarAdvance(Calendar,BA1124,AY1125,"f",,Trigger)</f>
        <v>47170</v>
      </c>
      <c r="BB1125" s="509">
        <f>_xll.qlInterestRateIndexMaturity(Currency&amp;"ibor"&amp;Tenor,BA1125,Trigger)</f>
        <v>47259</v>
      </c>
      <c r="BC1125" s="508">
        <f>_xll.qlIndexFixing($AC$5,AZ1125,TRUE,_xll.ohTrigger(Trigger,Trigger3M))</f>
        <v>1.8060018205223963E-2</v>
      </c>
      <c r="BD1125" s="508">
        <f>_xll.qlIndexFixing($BE$1,AZ1125,TRUE,_xll.ohTrigger(Trigger,Trigger3M))</f>
        <v>1.7238092674752459E-2</v>
      </c>
    </row>
    <row r="1126" spans="51:56" ht="11.25" customHeight="1" x14ac:dyDescent="0.25">
      <c r="AY1126" s="515" t="s">
        <v>90</v>
      </c>
      <c r="AZ1126" s="509">
        <f>_xll.qlInterestRateIndexFixingDate(Currency&amp;"ibor"&amp;Tenor,BA1126,Trigger)</f>
        <v>47175</v>
      </c>
      <c r="BA1126" s="509">
        <f>_xll.qlCalendarAdvance(Calendar,BA1125,AY1126,"f",,Trigger)</f>
        <v>47177</v>
      </c>
      <c r="BB1126" s="509">
        <f>_xll.qlInterestRateIndexMaturity(Currency&amp;"ibor"&amp;Tenor,BA1126,Trigger)</f>
        <v>47269</v>
      </c>
      <c r="BC1126" s="508">
        <f>_xll.qlIndexFixing($AC$5,AZ1126,TRUE,_xll.ohTrigger(Trigger,Trigger3M))</f>
        <v>1.796741348685885E-2</v>
      </c>
      <c r="BD1126" s="508">
        <f>_xll.qlIndexFixing($BE$1,AZ1126,TRUE,_xll.ohTrigger(Trigger,Trigger3M))</f>
        <v>1.7234986675611148E-2</v>
      </c>
    </row>
    <row r="1127" spans="51:56" ht="11.25" customHeight="1" x14ac:dyDescent="0.25">
      <c r="AY1127" s="515" t="s">
        <v>90</v>
      </c>
      <c r="AZ1127" s="509">
        <f>_xll.qlInterestRateIndexFixingDate(Currency&amp;"ibor"&amp;Tenor,BA1127,Trigger)</f>
        <v>47182</v>
      </c>
      <c r="BA1127" s="509">
        <f>_xll.qlCalendarAdvance(Calendar,BA1126,AY1127,"f",,Trigger)</f>
        <v>47184</v>
      </c>
      <c r="BB1127" s="509">
        <f>_xll.qlInterestRateIndexMaturity(Currency&amp;"ibor"&amp;Tenor,BA1127,Trigger)</f>
        <v>47276</v>
      </c>
      <c r="BC1127" s="508">
        <f>_xll.qlIndexFixing($AC$5,AZ1127,TRUE,_xll.ohTrigger(Trigger,Trigger3M))</f>
        <v>1.7902176367366296E-2</v>
      </c>
      <c r="BD1127" s="508">
        <f>_xll.qlIndexFixing($BE$1,AZ1127,TRUE,_xll.ohTrigger(Trigger,Trigger3M))</f>
        <v>1.7231403226661401E-2</v>
      </c>
    </row>
    <row r="1128" spans="51:56" ht="11.25" customHeight="1" x14ac:dyDescent="0.25">
      <c r="AY1128" s="515" t="s">
        <v>90</v>
      </c>
      <c r="AZ1128" s="509">
        <f>_xll.qlInterestRateIndexFixingDate(Currency&amp;"ibor"&amp;Tenor,BA1128,Trigger)</f>
        <v>47189</v>
      </c>
      <c r="BA1128" s="509">
        <f>_xll.qlCalendarAdvance(Calendar,BA1127,AY1128,"f",,Trigger)</f>
        <v>47191</v>
      </c>
      <c r="BB1128" s="509">
        <f>_xll.qlInterestRateIndexMaturity(Currency&amp;"ibor"&amp;Tenor,BA1128,Trigger)</f>
        <v>47283</v>
      </c>
      <c r="BC1128" s="508">
        <f>_xll.qlIndexFixing($AC$5,AZ1128,TRUE,_xll.ohTrigger(Trigger,Trigger3M))</f>
        <v>1.7836713040440086E-2</v>
      </c>
      <c r="BD1128" s="508">
        <f>_xll.qlIndexFixing($BE$1,AZ1128,TRUE,_xll.ohTrigger(Trigger,Trigger3M))</f>
        <v>1.7227809897489794E-2</v>
      </c>
    </row>
    <row r="1129" spans="51:56" ht="11.25" customHeight="1" x14ac:dyDescent="0.25">
      <c r="AY1129" s="515" t="s">
        <v>90</v>
      </c>
      <c r="AZ1129" s="509">
        <f>_xll.qlInterestRateIndexFixingDate(Currency&amp;"ibor"&amp;Tenor,BA1129,Trigger)</f>
        <v>47196</v>
      </c>
      <c r="BA1129" s="509">
        <f>_xll.qlCalendarAdvance(Calendar,BA1128,AY1129,"f",,Trigger)</f>
        <v>47198</v>
      </c>
      <c r="BB1129" s="509">
        <f>_xll.qlInterestRateIndexMaturity(Currency&amp;"ibor"&amp;Tenor,BA1129,Trigger)</f>
        <v>47290</v>
      </c>
      <c r="BC1129" s="508">
        <f>_xll.qlIndexFixing($AC$5,AZ1129,TRUE,_xll.ohTrigger(Trigger,Trigger3M))</f>
        <v>1.777102351741898E-2</v>
      </c>
      <c r="BD1129" s="508">
        <f>_xll.qlIndexFixing($BE$1,AZ1129,TRUE,_xll.ohTrigger(Trigger,Trigger3M))</f>
        <v>1.7224207108515684E-2</v>
      </c>
    </row>
    <row r="1130" spans="51:56" ht="11.25" customHeight="1" x14ac:dyDescent="0.25">
      <c r="AY1130" s="515" t="s">
        <v>90</v>
      </c>
      <c r="AZ1130" s="509">
        <f>_xll.qlInterestRateIndexFixingDate(Currency&amp;"ibor"&amp;Tenor,BA1130,Trigger)</f>
        <v>47203</v>
      </c>
      <c r="BA1130" s="509">
        <f>_xll.qlCalendarAdvance(Calendar,BA1129,AY1130,"f",,Trigger)</f>
        <v>47205</v>
      </c>
      <c r="BB1130" s="509">
        <f>_xll.qlInterestRateIndexMaturity(Currency&amp;"ibor"&amp;Tenor,BA1130,Trigger)</f>
        <v>47297</v>
      </c>
      <c r="BC1130" s="508">
        <f>_xll.qlIndexFixing($AC$5,AZ1130,TRUE,_xll.ohTrigger(Trigger,Trigger3M))</f>
        <v>1.7705107809677354E-2</v>
      </c>
      <c r="BD1130" s="508">
        <f>_xll.qlIndexFixing($BE$1,AZ1130,TRUE,_xll.ohTrigger(Trigger,Trigger3M))</f>
        <v>1.7220595280159286E-2</v>
      </c>
    </row>
    <row r="1131" spans="51:56" ht="11.25" customHeight="1" x14ac:dyDescent="0.25">
      <c r="AY1131" s="515" t="s">
        <v>90</v>
      </c>
      <c r="AZ1131" s="509">
        <f>_xll.qlInterestRateIndexFixingDate(Currency&amp;"ibor"&amp;Tenor,BA1131,Trigger)</f>
        <v>47206</v>
      </c>
      <c r="BA1131" s="509">
        <f>_xll.qlCalendarAdvance(Calendar,BA1130,AY1131,"f",,Trigger)</f>
        <v>47212</v>
      </c>
      <c r="BB1131" s="509">
        <f>_xll.qlInterestRateIndexMaturity(Currency&amp;"ibor"&amp;Tenor,BA1131,Trigger)</f>
        <v>47303</v>
      </c>
      <c r="BC1131" s="508">
        <f>_xll.qlIndexFixing($AC$5,AZ1131,TRUE,_xll.ohTrigger(Trigger,Trigger3M))</f>
        <v>1.764260163735035E-2</v>
      </c>
      <c r="BD1131" s="508">
        <f>_xll.qlIndexFixing($BE$1,AZ1131,TRUE,_xll.ohTrigger(Trigger,Trigger3M))</f>
        <v>1.7216823890382166E-2</v>
      </c>
    </row>
    <row r="1132" spans="51:56" ht="11.25" customHeight="1" x14ac:dyDescent="0.25">
      <c r="AY1132" s="515" t="s">
        <v>90</v>
      </c>
      <c r="AZ1132" s="509">
        <f>_xll.qlInterestRateIndexFixingDate(Currency&amp;"ibor"&amp;Tenor,BA1132,Trigger)</f>
        <v>47217</v>
      </c>
      <c r="BA1132" s="509">
        <f>_xll.qlCalendarAdvance(Calendar,BA1131,AY1132,"f",,Trigger)</f>
        <v>47219</v>
      </c>
      <c r="BB1132" s="509">
        <f>_xll.qlInterestRateIndexMaturity(Currency&amp;"ibor"&amp;Tenor,BA1132,Trigger)</f>
        <v>47310</v>
      </c>
      <c r="BC1132" s="508">
        <f>_xll.qlIndexFixing($AC$5,AZ1132,TRUE,_xll.ohTrigger(Trigger,Trigger3M))</f>
        <v>1.7575337163616981E-2</v>
      </c>
      <c r="BD1132" s="508">
        <f>_xll.qlIndexFixing($BE$1,AZ1132,TRUE,_xll.ohTrigger(Trigger,Trigger3M))</f>
        <v>1.721319592387649E-2</v>
      </c>
    </row>
    <row r="1133" spans="51:56" ht="11.25" customHeight="1" x14ac:dyDescent="0.25">
      <c r="AY1133" s="515" t="s">
        <v>90</v>
      </c>
      <c r="AZ1133" s="509">
        <f>_xll.qlInterestRateIndexFixingDate(Currency&amp;"ibor"&amp;Tenor,BA1133,Trigger)</f>
        <v>47224</v>
      </c>
      <c r="BA1133" s="509">
        <f>_xll.qlCalendarAdvance(Calendar,BA1132,AY1133,"f",,Trigger)</f>
        <v>47226</v>
      </c>
      <c r="BB1133" s="509">
        <f>_xll.qlInterestRateIndexMaturity(Currency&amp;"ibor"&amp;Tenor,BA1133,Trigger)</f>
        <v>47317</v>
      </c>
      <c r="BC1133" s="508">
        <f>_xll.qlIndexFixing($AC$5,AZ1133,TRUE,_xll.ohTrigger(Trigger,Trigger3M))</f>
        <v>1.7507844071079724E-2</v>
      </c>
      <c r="BD1133" s="508">
        <f>_xll.qlIndexFixing($BE$1,AZ1133,TRUE,_xll.ohTrigger(Trigger,Trigger3M))</f>
        <v>1.720956014954346E-2</v>
      </c>
    </row>
    <row r="1134" spans="51:56" ht="11.25" customHeight="1" x14ac:dyDescent="0.25">
      <c r="AY1134" s="515" t="s">
        <v>90</v>
      </c>
      <c r="AZ1134" s="509">
        <f>_xll.qlInterestRateIndexFixingDate(Currency&amp;"ibor"&amp;Tenor,BA1134,Trigger)</f>
        <v>47231</v>
      </c>
      <c r="BA1134" s="509">
        <f>_xll.qlCalendarAdvance(Calendar,BA1133,AY1134,"f",,Trigger)</f>
        <v>47233</v>
      </c>
      <c r="BB1134" s="509">
        <f>_xll.qlInterestRateIndexMaturity(Currency&amp;"ibor"&amp;Tenor,BA1134,Trigger)</f>
        <v>47324</v>
      </c>
      <c r="BC1134" s="508">
        <f>_xll.qlIndexFixing($AC$5,AZ1134,TRUE,_xll.ohTrigger(Trigger,Trigger3M))</f>
        <v>1.7440122371428567E-2</v>
      </c>
      <c r="BD1134" s="508">
        <f>_xll.qlIndexFixing($BE$1,AZ1134,TRUE,_xll.ohTrigger(Trigger,Trigger3M))</f>
        <v>1.7205916987775592E-2</v>
      </c>
    </row>
    <row r="1135" spans="51:56" ht="11.25" customHeight="1" x14ac:dyDescent="0.25">
      <c r="AY1135" s="515" t="s">
        <v>90</v>
      </c>
      <c r="AZ1135" s="509">
        <f>_xll.qlInterestRateIndexFixingDate(Currency&amp;"ibor"&amp;Tenor,BA1135,Trigger)</f>
        <v>47235</v>
      </c>
      <c r="BA1135" s="509">
        <f>_xll.qlCalendarAdvance(Calendar,BA1134,AY1135,"f",,Trigger)</f>
        <v>47240</v>
      </c>
      <c r="BB1135" s="509">
        <f>_xll.qlInterestRateIndexMaturity(Currency&amp;"ibor"&amp;Tenor,BA1135,Trigger)</f>
        <v>47332</v>
      </c>
      <c r="BC1135" s="508">
        <f>_xll.qlIndexFixing($AC$5,AZ1135,TRUE,_xll.ohTrigger(Trigger,Trigger3M))</f>
        <v>1.7372136901090313E-2</v>
      </c>
      <c r="BD1135" s="508">
        <f>_xll.qlIndexFixing($BE$1,AZ1135,TRUE,_xll.ohTrigger(Trigger,Trigger3M))</f>
        <v>1.7202415262207355E-2</v>
      </c>
    </row>
    <row r="1136" spans="51:56" ht="11.25" customHeight="1" x14ac:dyDescent="0.25">
      <c r="AY1136" s="515" t="s">
        <v>90</v>
      </c>
      <c r="AZ1136" s="509">
        <f>_xll.qlInterestRateIndexFixingDate(Currency&amp;"ibor"&amp;Tenor,BA1136,Trigger)</f>
        <v>47245</v>
      </c>
      <c r="BA1136" s="509">
        <f>_xll.qlCalendarAdvance(Calendar,BA1135,AY1136,"f",,Trigger)</f>
        <v>47247</v>
      </c>
      <c r="BB1136" s="509">
        <f>_xll.qlInterestRateIndexMaturity(Currency&amp;"ibor"&amp;Tenor,BA1136,Trigger)</f>
        <v>47339</v>
      </c>
      <c r="BC1136" s="508">
        <f>_xll.qlIndexFixing($AC$5,AZ1136,TRUE,_xll.ohTrigger(Trigger,Trigger3M))</f>
        <v>1.7304864326124891E-2</v>
      </c>
      <c r="BD1136" s="508">
        <f>_xll.qlIndexFixing($BE$1,AZ1136,TRUE,_xll.ohTrigger(Trigger,Trigger3M))</f>
        <v>1.7198758026274994E-2</v>
      </c>
    </row>
    <row r="1137" spans="51:56" ht="11.25" customHeight="1" x14ac:dyDescent="0.25">
      <c r="AY1137" s="515" t="s">
        <v>90</v>
      </c>
      <c r="AZ1137" s="509">
        <f>_xll.qlInterestRateIndexFixingDate(Currency&amp;"ibor"&amp;Tenor,BA1137,Trigger)</f>
        <v>47252</v>
      </c>
      <c r="BA1137" s="509">
        <f>_xll.qlCalendarAdvance(Calendar,BA1136,AY1137,"f",,Trigger)</f>
        <v>47254</v>
      </c>
      <c r="BB1137" s="509">
        <f>_xll.qlInterestRateIndexMaturity(Currency&amp;"ibor"&amp;Tenor,BA1137,Trigger)</f>
        <v>47346</v>
      </c>
      <c r="BC1137" s="508">
        <f>_xll.qlIndexFixing($AC$5,AZ1137,TRUE,_xll.ohTrigger(Trigger,Trigger3M))</f>
        <v>1.7261102315006525E-2</v>
      </c>
      <c r="BD1137" s="508">
        <f>_xll.qlIndexFixing($BE$1,AZ1137,TRUE,_xll.ohTrigger(Trigger,Trigger3M))</f>
        <v>1.7195094693850631E-2</v>
      </c>
    </row>
    <row r="1138" spans="51:56" ht="11.25" customHeight="1" x14ac:dyDescent="0.25">
      <c r="AY1138" s="515" t="s">
        <v>90</v>
      </c>
      <c r="AZ1138" s="509">
        <f>_xll.qlInterestRateIndexFixingDate(Currency&amp;"ibor"&amp;Tenor,BA1138,Trigger)</f>
        <v>47259</v>
      </c>
      <c r="BA1138" s="509">
        <f>_xll.qlCalendarAdvance(Calendar,BA1137,AY1138,"f",,Trigger)</f>
        <v>47261</v>
      </c>
      <c r="BB1138" s="509">
        <f>_xll.qlInterestRateIndexMaturity(Currency&amp;"ibor"&amp;Tenor,BA1138,Trigger)</f>
        <v>47353</v>
      </c>
      <c r="BC1138" s="508">
        <f>_xll.qlIndexFixing($AC$5,AZ1138,TRUE,_xll.ohTrigger(Trigger,Trigger3M))</f>
        <v>1.727660126373096E-2</v>
      </c>
      <c r="BD1138" s="508">
        <f>_xll.qlIndexFixing($BE$1,AZ1138,TRUE,_xll.ohTrigger(Trigger,Trigger3M))</f>
        <v>1.7191425685344052E-2</v>
      </c>
    </row>
    <row r="1139" spans="51:56" ht="11.25" customHeight="1" x14ac:dyDescent="0.25">
      <c r="AY1139" s="515" t="s">
        <v>90</v>
      </c>
      <c r="AZ1139" s="509">
        <f>_xll.qlInterestRateIndexFixingDate(Currency&amp;"ibor"&amp;Tenor,BA1139,Trigger)</f>
        <v>47266</v>
      </c>
      <c r="BA1139" s="509">
        <f>_xll.qlCalendarAdvance(Calendar,BA1138,AY1139,"f",,Trigger)</f>
        <v>47268</v>
      </c>
      <c r="BB1139" s="509">
        <f>_xll.qlInterestRateIndexMaturity(Currency&amp;"ibor"&amp;Tenor,BA1139,Trigger)</f>
        <v>47360</v>
      </c>
      <c r="BC1139" s="508">
        <f>_xll.qlIndexFixing($AC$5,AZ1139,TRUE,_xll.ohTrigger(Trigger,Trigger3M))</f>
        <v>1.7292100273575202E-2</v>
      </c>
      <c r="BD1139" s="508">
        <f>_xll.qlIndexFixing($BE$1,AZ1139,TRUE,_xll.ohTrigger(Trigger,Trigger3M))</f>
        <v>1.7187751421158106E-2</v>
      </c>
    </row>
    <row r="1140" spans="51:56" ht="11.25" customHeight="1" x14ac:dyDescent="0.25">
      <c r="AY1140" s="515" t="s">
        <v>90</v>
      </c>
      <c r="AZ1140" s="509">
        <f>_xll.qlInterestRateIndexFixingDate(Currency&amp;"ibor"&amp;Tenor,BA1140,Trigger)</f>
        <v>47273</v>
      </c>
      <c r="BA1140" s="509">
        <f>_xll.qlCalendarAdvance(Calendar,BA1139,AY1140,"f",,Trigger)</f>
        <v>47275</v>
      </c>
      <c r="BB1140" s="509">
        <f>_xll.qlInterestRateIndexMaturity(Currency&amp;"ibor"&amp;Tenor,BA1140,Trigger)</f>
        <v>47367</v>
      </c>
      <c r="BC1140" s="508">
        <f>_xll.qlIndexFixing($AC$5,AZ1140,TRUE,_xll.ohTrigger(Trigger,Trigger3M))</f>
        <v>1.7307599344538377E-2</v>
      </c>
      <c r="BD1140" s="508">
        <f>_xll.qlIndexFixing($BE$1,AZ1140,TRUE,_xll.ohTrigger(Trigger,Trigger3M))</f>
        <v>1.7184072321699106E-2</v>
      </c>
    </row>
    <row r="1141" spans="51:56" ht="11.25" customHeight="1" x14ac:dyDescent="0.25">
      <c r="AY1141" s="515" t="s">
        <v>90</v>
      </c>
      <c r="AZ1141" s="509">
        <f>_xll.qlInterestRateIndexFixingDate(Currency&amp;"ibor"&amp;Tenor,BA1141,Trigger)</f>
        <v>47280</v>
      </c>
      <c r="BA1141" s="509">
        <f>_xll.qlCalendarAdvance(Calendar,BA1140,AY1141,"f",,Trigger)</f>
        <v>47282</v>
      </c>
      <c r="BB1141" s="509">
        <f>_xll.qlInterestRateIndexMaturity(Currency&amp;"ibor"&amp;Tenor,BA1141,Trigger)</f>
        <v>47374</v>
      </c>
      <c r="BC1141" s="508">
        <f>_xll.qlIndexFixing($AC$5,AZ1141,TRUE,_xll.ohTrigger(Trigger,Trigger3M))</f>
        <v>1.7323098476622226E-2</v>
      </c>
      <c r="BD1141" s="508">
        <f>_xll.qlIndexFixing($BE$1,AZ1141,TRUE,_xll.ohTrigger(Trigger,Trigger3M))</f>
        <v>1.718038880736816E-2</v>
      </c>
    </row>
    <row r="1142" spans="51:56" ht="11.25" customHeight="1" x14ac:dyDescent="0.25">
      <c r="AY1142" s="515" t="s">
        <v>90</v>
      </c>
      <c r="AZ1142" s="509">
        <f>_xll.qlInterestRateIndexFixingDate(Currency&amp;"ibor"&amp;Tenor,BA1142,Trigger)</f>
        <v>47287</v>
      </c>
      <c r="BA1142" s="509">
        <f>_xll.qlCalendarAdvance(Calendar,BA1141,AY1142,"f",,Trigger)</f>
        <v>47289</v>
      </c>
      <c r="BB1142" s="509">
        <f>_xll.qlInterestRateIndexMaturity(Currency&amp;"ibor"&amp;Tenor,BA1142,Trigger)</f>
        <v>47381</v>
      </c>
      <c r="BC1142" s="508">
        <f>_xll.qlIndexFixing($AC$5,AZ1142,TRUE,_xll.ohTrigger(Trigger,Trigger3M))</f>
        <v>1.733859766982588E-2</v>
      </c>
      <c r="BD1142" s="508">
        <f>_xll.qlIndexFixing($BE$1,AZ1142,TRUE,_xll.ohTrigger(Trigger,Trigger3M))</f>
        <v>1.7176701298566372E-2</v>
      </c>
    </row>
    <row r="1143" spans="51:56" ht="11.25" customHeight="1" x14ac:dyDescent="0.25">
      <c r="AY1143" s="515" t="s">
        <v>90</v>
      </c>
      <c r="AZ1143" s="509">
        <f>_xll.qlInterestRateIndexFixingDate(Currency&amp;"ibor"&amp;Tenor,BA1143,Trigger)</f>
        <v>47294</v>
      </c>
      <c r="BA1143" s="509">
        <f>_xll.qlCalendarAdvance(Calendar,BA1142,AY1143,"f",,Trigger)</f>
        <v>47296</v>
      </c>
      <c r="BB1143" s="509">
        <f>_xll.qlInterestRateIndexMaturity(Currency&amp;"ibor"&amp;Tenor,BA1143,Trigger)</f>
        <v>47388</v>
      </c>
      <c r="BC1143" s="508">
        <f>_xll.qlIndexFixing($AC$5,AZ1143,TRUE,_xll.ohTrigger(Trigger,Trigger3M))</f>
        <v>1.7354096924148472E-2</v>
      </c>
      <c r="BD1143" s="508">
        <f>_xll.qlIndexFixing($BE$1,AZ1143,TRUE,_xll.ohTrigger(Trigger,Trigger3M))</f>
        <v>1.7173010215693112E-2</v>
      </c>
    </row>
    <row r="1144" spans="51:56" ht="11.25" customHeight="1" x14ac:dyDescent="0.25">
      <c r="AY1144" s="515" t="s">
        <v>90</v>
      </c>
      <c r="AZ1144" s="509">
        <f>_xll.qlInterestRateIndexFixingDate(Currency&amp;"ibor"&amp;Tenor,BA1144,Trigger)</f>
        <v>47301</v>
      </c>
      <c r="BA1144" s="509">
        <f>_xll.qlCalendarAdvance(Calendar,BA1143,AY1144,"f",,Trigger)</f>
        <v>47303</v>
      </c>
      <c r="BB1144" s="509">
        <f>_xll.qlInterestRateIndexMaturity(Currency&amp;"ibor"&amp;Tenor,BA1144,Trigger)</f>
        <v>47395</v>
      </c>
      <c r="BC1144" s="508">
        <f>_xll.qlIndexFixing($AC$5,AZ1144,TRUE,_xll.ohTrigger(Trigger,Trigger3M))</f>
        <v>1.7369596239592604E-2</v>
      </c>
      <c r="BD1144" s="508">
        <f>_xll.qlIndexFixing($BE$1,AZ1144,TRUE,_xll.ohTrigger(Trigger,Trigger3M))</f>
        <v>1.7169315979145141E-2</v>
      </c>
    </row>
    <row r="1145" spans="51:56" ht="11.25" customHeight="1" x14ac:dyDescent="0.25">
      <c r="AY1145" s="515" t="s">
        <v>90</v>
      </c>
      <c r="AZ1145" s="509">
        <f>_xll.qlInterestRateIndexFixingDate(Currency&amp;"ibor"&amp;Tenor,BA1145,Trigger)</f>
        <v>47308</v>
      </c>
      <c r="BA1145" s="509">
        <f>_xll.qlCalendarAdvance(Calendar,BA1144,AY1145,"f",,Trigger)</f>
        <v>47310</v>
      </c>
      <c r="BB1145" s="509">
        <f>_xll.qlInterestRateIndexMaturity(Currency&amp;"ibor"&amp;Tenor,BA1145,Trigger)</f>
        <v>47402</v>
      </c>
      <c r="BC1145" s="508">
        <f>_xll.qlIndexFixing($AC$5,AZ1145,TRUE,_xll.ohTrigger(Trigger,Trigger3M))</f>
        <v>1.7385095616157413E-2</v>
      </c>
      <c r="BD1145" s="508">
        <f>_xll.qlIndexFixing($BE$1,AZ1145,TRUE,_xll.ohTrigger(Trigger,Trigger3M))</f>
        <v>1.7165619009320083E-2</v>
      </c>
    </row>
    <row r="1146" spans="51:56" ht="11.25" customHeight="1" x14ac:dyDescent="0.25">
      <c r="AY1146" s="515" t="s">
        <v>90</v>
      </c>
      <c r="AZ1146" s="509">
        <f>_xll.qlInterestRateIndexFixingDate(Currency&amp;"ibor"&amp;Tenor,BA1146,Trigger)</f>
        <v>47315</v>
      </c>
      <c r="BA1146" s="509">
        <f>_xll.qlCalendarAdvance(Calendar,BA1145,AY1146,"f",,Trigger)</f>
        <v>47317</v>
      </c>
      <c r="BB1146" s="509">
        <f>_xll.qlInterestRateIndexMaturity(Currency&amp;"ibor"&amp;Tenor,BA1146,Trigger)</f>
        <v>47409</v>
      </c>
      <c r="BC1146" s="508">
        <f>_xll.qlIndexFixing($AC$5,AZ1146,TRUE,_xll.ohTrigger(Trigger,Trigger3M))</f>
        <v>1.7400595053842893E-2</v>
      </c>
      <c r="BD1146" s="508">
        <f>_xll.qlIndexFixing($BE$1,AZ1146,TRUE,_xll.ohTrigger(Trigger,Trigger3M))</f>
        <v>1.7161919726611231E-2</v>
      </c>
    </row>
    <row r="1147" spans="51:56" ht="11.25" customHeight="1" x14ac:dyDescent="0.25">
      <c r="AY1147" s="515" t="s">
        <v>90</v>
      </c>
      <c r="AZ1147" s="509">
        <f>_xll.qlInterestRateIndexFixingDate(Currency&amp;"ibor"&amp;Tenor,BA1147,Trigger)</f>
        <v>47322</v>
      </c>
      <c r="BA1147" s="509">
        <f>_xll.qlCalendarAdvance(Calendar,BA1146,AY1147,"f",,Trigger)</f>
        <v>47324</v>
      </c>
      <c r="BB1147" s="509">
        <f>_xll.qlInterestRateIndexMaturity(Currency&amp;"ibor"&amp;Tenor,BA1147,Trigger)</f>
        <v>47416</v>
      </c>
      <c r="BC1147" s="508">
        <f>_xll.qlIndexFixing($AC$5,AZ1147,TRUE,_xll.ohTrigger(Trigger,Trigger3M))</f>
        <v>1.7416094552649915E-2</v>
      </c>
      <c r="BD1147" s="508">
        <f>_xll.qlIndexFixing($BE$1,AZ1147,TRUE,_xll.ohTrigger(Trigger,Trigger3M))</f>
        <v>1.7158218551412734E-2</v>
      </c>
    </row>
    <row r="1148" spans="51:56" ht="11.25" customHeight="1" x14ac:dyDescent="0.25">
      <c r="AY1148" s="515" t="s">
        <v>90</v>
      </c>
      <c r="AZ1148" s="509">
        <f>_xll.qlInterestRateIndexFixingDate(Currency&amp;"ibor"&amp;Tenor,BA1148,Trigger)</f>
        <v>47329</v>
      </c>
      <c r="BA1148" s="509">
        <f>_xll.qlCalendarAdvance(Calendar,BA1147,AY1148,"f",,Trigger)</f>
        <v>47331</v>
      </c>
      <c r="BB1148" s="509">
        <f>_xll.qlInterestRateIndexMaturity(Currency&amp;"ibor"&amp;Tenor,BA1148,Trigger)</f>
        <v>47423</v>
      </c>
      <c r="BC1148" s="508">
        <f>_xll.qlIndexFixing($AC$5,AZ1148,TRUE,_xll.ohTrigger(Trigger,Trigger3M))</f>
        <v>1.7431594112578483E-2</v>
      </c>
      <c r="BD1148" s="508">
        <f>_xll.qlIndexFixing($BE$1,AZ1148,TRUE,_xll.ohTrigger(Trigger,Trigger3M))</f>
        <v>1.7154515904113536E-2</v>
      </c>
    </row>
    <row r="1149" spans="51:56" ht="11.25" customHeight="1" x14ac:dyDescent="0.25">
      <c r="AY1149" s="515" t="s">
        <v>90</v>
      </c>
      <c r="AZ1149" s="509">
        <f>_xll.qlInterestRateIndexFixingDate(Currency&amp;"ibor"&amp;Tenor,BA1149,Trigger)</f>
        <v>47336</v>
      </c>
      <c r="BA1149" s="509">
        <f>_xll.qlCalendarAdvance(Calendar,BA1148,AY1149,"f",,Trigger)</f>
        <v>47338</v>
      </c>
      <c r="BB1149" s="509">
        <f>_xll.qlInterestRateIndexMaturity(Currency&amp;"ibor"&amp;Tenor,BA1149,Trigger)</f>
        <v>47430</v>
      </c>
      <c r="BC1149" s="508">
        <f>_xll.qlIndexFixing($AC$5,AZ1149,TRUE,_xll.ohTrigger(Trigger,Trigger3M))</f>
        <v>1.7447093733628589E-2</v>
      </c>
      <c r="BD1149" s="508">
        <f>_xll.qlIndexFixing($BE$1,AZ1149,TRUE,_xll.ohTrigger(Trigger,Trigger3M))</f>
        <v>1.7150812205106919E-2</v>
      </c>
    </row>
    <row r="1150" spans="51:56" ht="11.25" customHeight="1" x14ac:dyDescent="0.25">
      <c r="AY1150" s="515" t="s">
        <v>90</v>
      </c>
      <c r="AZ1150" s="509">
        <f>_xll.qlInterestRateIndexFixingDate(Currency&amp;"ibor"&amp;Tenor,BA1150,Trigger)</f>
        <v>47343</v>
      </c>
      <c r="BA1150" s="509">
        <f>_xll.qlCalendarAdvance(Calendar,BA1149,AY1150,"f",,Trigger)</f>
        <v>47345</v>
      </c>
      <c r="BB1150" s="509">
        <f>_xll.qlInterestRateIndexMaturity(Currency&amp;"ibor"&amp;Tenor,BA1150,Trigger)</f>
        <v>47437</v>
      </c>
      <c r="BC1150" s="508">
        <f>_xll.qlIndexFixing($AC$5,AZ1150,TRUE,_xll.ohTrigger(Trigger,Trigger3M))</f>
        <v>1.746259341580024E-2</v>
      </c>
      <c r="BD1150" s="508">
        <f>_xll.qlIndexFixing($BE$1,AZ1150,TRUE,_xll.ohTrigger(Trigger,Trigger3M))</f>
        <v>1.714710787477922E-2</v>
      </c>
    </row>
    <row r="1151" spans="51:56" ht="11.25" customHeight="1" x14ac:dyDescent="0.25">
      <c r="AY1151" s="515" t="s">
        <v>90</v>
      </c>
      <c r="AZ1151" s="509">
        <f>_xll.qlInterestRateIndexFixingDate(Currency&amp;"ibor"&amp;Tenor,BA1151,Trigger)</f>
        <v>47350</v>
      </c>
      <c r="BA1151" s="509">
        <f>_xll.qlCalendarAdvance(Calendar,BA1150,AY1151,"f",,Trigger)</f>
        <v>47352</v>
      </c>
      <c r="BB1151" s="509">
        <f>_xll.qlInterestRateIndexMaturity(Currency&amp;"ibor"&amp;Tenor,BA1151,Trigger)</f>
        <v>47444</v>
      </c>
      <c r="BC1151" s="508">
        <f>_xll.qlIndexFixing($AC$5,AZ1151,TRUE,_xll.ohTrigger(Trigger,Trigger3M))</f>
        <v>1.7478093159094304E-2</v>
      </c>
      <c r="BD1151" s="508">
        <f>_xll.qlIndexFixing($BE$1,AZ1151,TRUE,_xll.ohTrigger(Trigger,Trigger3M))</f>
        <v>1.7143403333515907E-2</v>
      </c>
    </row>
    <row r="1152" spans="51:56" ht="11.25" customHeight="1" x14ac:dyDescent="0.25">
      <c r="AY1152" s="515" t="s">
        <v>90</v>
      </c>
      <c r="AZ1152" s="509">
        <f>_xll.qlInterestRateIndexFixingDate(Currency&amp;"ibor"&amp;Tenor,BA1152,Trigger)</f>
        <v>47357</v>
      </c>
      <c r="BA1152" s="509">
        <f>_xll.qlCalendarAdvance(Calendar,BA1151,AY1152,"f",,Trigger)</f>
        <v>47359</v>
      </c>
      <c r="BB1152" s="509">
        <f>_xll.qlInterestRateIndexMaturity(Currency&amp;"ibor"&amp;Tenor,BA1152,Trigger)</f>
        <v>47451</v>
      </c>
      <c r="BC1152" s="508">
        <f>_xll.qlIndexFixing($AC$5,AZ1152,TRUE,_xll.ohTrigger(Trigger,Trigger3M))</f>
        <v>1.7493592963510777E-2</v>
      </c>
      <c r="BD1152" s="508">
        <f>_xll.qlIndexFixing($BE$1,AZ1152,TRUE,_xll.ohTrigger(Trigger,Trigger3M))</f>
        <v>1.7139699001705047E-2</v>
      </c>
    </row>
    <row r="1153" spans="51:56" ht="11.25" customHeight="1" x14ac:dyDescent="0.25">
      <c r="AY1153" s="515" t="s">
        <v>90</v>
      </c>
      <c r="AZ1153" s="509">
        <f>_xll.qlInterestRateIndexFixingDate(Currency&amp;"ibor"&amp;Tenor,BA1153,Trigger)</f>
        <v>47364</v>
      </c>
      <c r="BA1153" s="509">
        <f>_xll.qlCalendarAdvance(Calendar,BA1152,AY1153,"f",,Trigger)</f>
        <v>47366</v>
      </c>
      <c r="BB1153" s="509">
        <f>_xll.qlInterestRateIndexMaturity(Currency&amp;"ibor"&amp;Tenor,BA1153,Trigger)</f>
        <v>47457</v>
      </c>
      <c r="BC1153" s="508">
        <f>_xll.qlIndexFixing($AC$5,AZ1153,TRUE,_xll.ohTrigger(Trigger,Trigger3M))</f>
        <v>1.7507560598678126E-2</v>
      </c>
      <c r="BD1153" s="508">
        <f>_xll.qlIndexFixing($BE$1,AZ1153,TRUE,_xll.ohTrigger(Trigger,Trigger3M))</f>
        <v>1.7135852413158754E-2</v>
      </c>
    </row>
    <row r="1154" spans="51:56" ht="11.25" customHeight="1" x14ac:dyDescent="0.25">
      <c r="AY1154" s="515" t="s">
        <v>90</v>
      </c>
      <c r="AZ1154" s="509">
        <f>_xll.qlInterestRateIndexFixingDate(Currency&amp;"ibor"&amp;Tenor,BA1154,Trigger)</f>
        <v>47371</v>
      </c>
      <c r="BA1154" s="509">
        <f>_xll.qlCalendarAdvance(Calendar,BA1153,AY1154,"f",,Trigger)</f>
        <v>47373</v>
      </c>
      <c r="BB1154" s="509">
        <f>_xll.qlInterestRateIndexMaturity(Currency&amp;"ibor"&amp;Tenor,BA1154,Trigger)</f>
        <v>47464</v>
      </c>
      <c r="BC1154" s="508">
        <f>_xll.qlIndexFixing($AC$5,AZ1154,TRUE,_xll.ohTrigger(Trigger,Trigger3M))</f>
        <v>1.7523059768529855E-2</v>
      </c>
      <c r="BD1154" s="508">
        <f>_xll.qlIndexFixing($BE$1,AZ1154,TRUE,_xll.ohTrigger(Trigger,Trigger3M))</f>
        <v>1.7132149782872867E-2</v>
      </c>
    </row>
    <row r="1155" spans="51:56" ht="11.25" customHeight="1" x14ac:dyDescent="0.25">
      <c r="AY1155" s="515" t="s">
        <v>90</v>
      </c>
      <c r="AZ1155" s="509">
        <f>_xll.qlInterestRateIndexFixingDate(Currency&amp;"ibor"&amp;Tenor,BA1155,Trigger)</f>
        <v>47378</v>
      </c>
      <c r="BA1155" s="509">
        <f>_xll.qlCalendarAdvance(Calendar,BA1154,AY1155,"f",,Trigger)</f>
        <v>47380</v>
      </c>
      <c r="BB1155" s="509">
        <f>_xll.qlInterestRateIndexMaturity(Currency&amp;"ibor"&amp;Tenor,BA1155,Trigger)</f>
        <v>47471</v>
      </c>
      <c r="BC1155" s="508">
        <f>_xll.qlIndexFixing($AC$5,AZ1155,TRUE,_xll.ohTrigger(Trigger,Trigger3M))</f>
        <v>1.7538558998836957E-2</v>
      </c>
      <c r="BD1155" s="508">
        <f>_xll.qlIndexFixing($BE$1,AZ1155,TRUE,_xll.ohTrigger(Trigger,Trigger3M))</f>
        <v>1.7128448593048792E-2</v>
      </c>
    </row>
    <row r="1156" spans="51:56" ht="11.25" customHeight="1" x14ac:dyDescent="0.25">
      <c r="AY1156" s="515" t="s">
        <v>90</v>
      </c>
      <c r="AZ1156" s="509">
        <f>_xll.qlInterestRateIndexFixingDate(Currency&amp;"ibor"&amp;Tenor,BA1156,Trigger)</f>
        <v>47385</v>
      </c>
      <c r="BA1156" s="509">
        <f>_xll.qlCalendarAdvance(Calendar,BA1155,AY1156,"f",,Trigger)</f>
        <v>47387</v>
      </c>
      <c r="BB1156" s="509">
        <f>_xll.qlInterestRateIndexMaturity(Currency&amp;"ibor"&amp;Tenor,BA1156,Trigger)</f>
        <v>47479</v>
      </c>
      <c r="BC1156" s="508">
        <f>_xll.qlIndexFixing($AC$5,AZ1156,TRUE,_xll.ohTrigger(Trigger,Trigger3M))</f>
        <v>1.7555592792406E-2</v>
      </c>
      <c r="BD1156" s="508">
        <f>_xll.qlIndexFixing($BE$1,AZ1156,TRUE,_xll.ohTrigger(Trigger,Trigger3M))</f>
        <v>1.7124892176612061E-2</v>
      </c>
    </row>
    <row r="1157" spans="51:56" ht="11.25" customHeight="1" x14ac:dyDescent="0.25">
      <c r="AY1157" s="515" t="s">
        <v>90</v>
      </c>
      <c r="AZ1157" s="509">
        <f>_xll.qlInterestRateIndexFixingDate(Currency&amp;"ibor"&amp;Tenor,BA1157,Trigger)</f>
        <v>47392</v>
      </c>
      <c r="BA1157" s="509">
        <f>_xll.qlCalendarAdvance(Calendar,BA1156,AY1157,"f",,Trigger)</f>
        <v>47394</v>
      </c>
      <c r="BB1157" s="509">
        <f>_xll.qlInterestRateIndexMaturity(Currency&amp;"ibor"&amp;Tenor,BA1157,Trigger)</f>
        <v>47486</v>
      </c>
      <c r="BC1157" s="508">
        <f>_xll.qlIndexFixing($AC$5,AZ1157,TRUE,_xll.ohTrigger(Trigger,Trigger3M))</f>
        <v>1.7571092902438877E-2</v>
      </c>
      <c r="BD1157" s="508">
        <f>_xll.qlIndexFixing($BE$1,AZ1157,TRUE,_xll.ohTrigger(Trigger,Trigger3M))</f>
        <v>1.7121195197775083E-2</v>
      </c>
    </row>
    <row r="1158" spans="51:56" ht="11.25" customHeight="1" x14ac:dyDescent="0.25">
      <c r="AY1158" s="515" t="s">
        <v>90</v>
      </c>
      <c r="AZ1158" s="509">
        <f>_xll.qlInterestRateIndexFixingDate(Currency&amp;"ibor"&amp;Tenor,BA1158,Trigger)</f>
        <v>47399</v>
      </c>
      <c r="BA1158" s="509">
        <f>_xll.qlCalendarAdvance(Calendar,BA1157,AY1158,"f",,Trigger)</f>
        <v>47401</v>
      </c>
      <c r="BB1158" s="509">
        <f>_xll.qlInterestRateIndexMaturity(Currency&amp;"ibor"&amp;Tenor,BA1158,Trigger)</f>
        <v>47493</v>
      </c>
      <c r="BC1158" s="508">
        <f>_xll.qlIndexFixing($AC$5,AZ1158,TRUE,_xll.ohTrigger(Trigger,Trigger3M))</f>
        <v>1.7586593073595034E-2</v>
      </c>
      <c r="BD1158" s="508">
        <f>_xll.qlIndexFixing($BE$1,AZ1158,TRUE,_xll.ohTrigger(Trigger,Trigger3M))</f>
        <v>1.7117500950665127E-2</v>
      </c>
    </row>
    <row r="1159" spans="51:56" ht="11.25" customHeight="1" x14ac:dyDescent="0.25">
      <c r="AY1159" s="515" t="s">
        <v>90</v>
      </c>
      <c r="AZ1159" s="509">
        <f>_xll.qlInterestRateIndexFixingDate(Currency&amp;"ibor"&amp;Tenor,BA1159,Trigger)</f>
        <v>47406</v>
      </c>
      <c r="BA1159" s="509">
        <f>_xll.qlCalendarAdvance(Calendar,BA1158,AY1159,"f",,Trigger)</f>
        <v>47408</v>
      </c>
      <c r="BB1159" s="509">
        <f>_xll.qlInterestRateIndexMaturity(Currency&amp;"ibor"&amp;Tenor,BA1159,Trigger)</f>
        <v>47500</v>
      </c>
      <c r="BC1159" s="508">
        <f>_xll.qlIndexFixing($AC$5,AZ1159,TRUE,_xll.ohTrigger(Trigger,Trigger3M))</f>
        <v>1.7602093305874471E-2</v>
      </c>
      <c r="BD1159" s="508">
        <f>_xll.qlIndexFixing($BE$1,AZ1159,TRUE,_xll.ohTrigger(Trigger,Trigger3M))</f>
        <v>1.7113809855658094E-2</v>
      </c>
    </row>
    <row r="1160" spans="51:56" ht="11.25" customHeight="1" x14ac:dyDescent="0.25">
      <c r="AY1160" s="515" t="s">
        <v>90</v>
      </c>
      <c r="AZ1160" s="509">
        <f>_xll.qlInterestRateIndexFixingDate(Currency&amp;"ibor"&amp;Tenor,BA1160,Trigger)</f>
        <v>47413</v>
      </c>
      <c r="BA1160" s="509">
        <f>_xll.qlCalendarAdvance(Calendar,BA1159,AY1160,"f",,Trigger)</f>
        <v>47415</v>
      </c>
      <c r="BB1160" s="509">
        <f>_xll.qlInterestRateIndexMaturity(Currency&amp;"ibor"&amp;Tenor,BA1160,Trigger)</f>
        <v>47507</v>
      </c>
      <c r="BC1160" s="508">
        <f>_xll.qlIndexFixing($AC$5,AZ1160,TRUE,_xll.ohTrigger(Trigger,Trigger3M))</f>
        <v>1.7617593599278922E-2</v>
      </c>
      <c r="BD1160" s="508">
        <f>_xll.qlIndexFixing($BE$1,AZ1160,TRUE,_xll.ohTrigger(Trigger,Trigger3M))</f>
        <v>1.7110122333124683E-2</v>
      </c>
    </row>
    <row r="1161" spans="51:56" ht="11.25" customHeight="1" x14ac:dyDescent="0.25">
      <c r="AY1161" s="515" t="s">
        <v>90</v>
      </c>
      <c r="AZ1161" s="509">
        <f>_xll.qlInterestRateIndexFixingDate(Currency&amp;"ibor"&amp;Tenor,BA1161,Trigger)</f>
        <v>47420</v>
      </c>
      <c r="BA1161" s="509">
        <f>_xll.qlCalendarAdvance(Calendar,BA1160,AY1161,"f",,Trigger)</f>
        <v>47422</v>
      </c>
      <c r="BB1161" s="509">
        <f>_xll.qlInterestRateIndexMaturity(Currency&amp;"ibor"&amp;Tenor,BA1161,Trigger)</f>
        <v>47514</v>
      </c>
      <c r="BC1161" s="508">
        <f>_xll.qlIndexFixing($AC$5,AZ1161,TRUE,_xll.ohTrigger(Trigger,Trigger3M))</f>
        <v>1.7633093953807528E-2</v>
      </c>
      <c r="BD1161" s="508">
        <f>_xll.qlIndexFixing($BE$1,AZ1161,TRUE,_xll.ohTrigger(Trigger,Trigger3M))</f>
        <v>1.7106438803436454E-2</v>
      </c>
    </row>
    <row r="1162" spans="51:56" ht="11.25" customHeight="1" x14ac:dyDescent="0.25">
      <c r="AY1162" s="515" t="s">
        <v>90</v>
      </c>
      <c r="AZ1162" s="509">
        <f>_xll.qlInterestRateIndexFixingDate(Currency&amp;"ibor"&amp;Tenor,BA1162,Trigger)</f>
        <v>47427</v>
      </c>
      <c r="BA1162" s="509">
        <f>_xll.qlCalendarAdvance(Calendar,BA1161,AY1162,"f",,Trigger)</f>
        <v>47429</v>
      </c>
      <c r="BB1162" s="509">
        <f>_xll.qlInterestRateIndexMaturity(Currency&amp;"ibor"&amp;Tenor,BA1162,Trigger)</f>
        <v>47521</v>
      </c>
      <c r="BC1162" s="508">
        <f>_xll.qlIndexFixing($AC$5,AZ1162,TRUE,_xll.ohTrigger(Trigger,Trigger3M))</f>
        <v>1.764859436946202E-2</v>
      </c>
      <c r="BD1162" s="508">
        <f>_xll.qlIndexFixing($BE$1,AZ1162,TRUE,_xll.ohTrigger(Trigger,Trigger3M))</f>
        <v>1.7102759686962371E-2</v>
      </c>
    </row>
    <row r="1163" spans="51:56" ht="11.25" customHeight="1" x14ac:dyDescent="0.25">
      <c r="AY1163" s="515" t="s">
        <v>90</v>
      </c>
      <c r="AZ1163" s="509">
        <f>_xll.qlInterestRateIndexFixingDate(Currency&amp;"ibor"&amp;Tenor,BA1163,Trigger)</f>
        <v>47434</v>
      </c>
      <c r="BA1163" s="509">
        <f>_xll.qlCalendarAdvance(Calendar,BA1162,AY1163,"f",,Trigger)</f>
        <v>47436</v>
      </c>
      <c r="BB1163" s="509">
        <f>_xll.qlInterestRateIndexMaturity(Currency&amp;"ibor"&amp;Tenor,BA1163,Trigger)</f>
        <v>47528</v>
      </c>
      <c r="BC1163" s="508">
        <f>_xll.qlIndexFixing($AC$5,AZ1163,TRUE,_xll.ohTrigger(Trigger,Trigger3M))</f>
        <v>1.7664094846241526E-2</v>
      </c>
      <c r="BD1163" s="508">
        <f>_xll.qlIndexFixing($BE$1,AZ1163,TRUE,_xll.ohTrigger(Trigger,Trigger3M))</f>
        <v>1.7099085404069649E-2</v>
      </c>
    </row>
    <row r="1164" spans="51:56" ht="11.25" customHeight="1" x14ac:dyDescent="0.25">
      <c r="AY1164" s="515" t="s">
        <v>90</v>
      </c>
      <c r="AZ1164" s="509">
        <f>_xll.qlInterestRateIndexFixingDate(Currency&amp;"ibor"&amp;Tenor,BA1164,Trigger)</f>
        <v>47441</v>
      </c>
      <c r="BA1164" s="509">
        <f>_xll.qlCalendarAdvance(Calendar,BA1163,AY1164,"f",,Trigger)</f>
        <v>47443</v>
      </c>
      <c r="BB1164" s="509">
        <f>_xll.qlInterestRateIndexMaturity(Currency&amp;"ibor"&amp;Tenor,BA1164,Trigger)</f>
        <v>47535</v>
      </c>
      <c r="BC1164" s="508">
        <f>_xll.qlIndexFixing($AC$5,AZ1164,TRUE,_xll.ohTrigger(Trigger,Trigger3M))</f>
        <v>1.7679595384146055E-2</v>
      </c>
      <c r="BD1164" s="508">
        <f>_xll.qlIndexFixing($BE$1,AZ1164,TRUE,_xll.ohTrigger(Trigger,Trigger3M))</f>
        <v>1.7095416375126373E-2</v>
      </c>
    </row>
    <row r="1165" spans="51:56" ht="11.25" customHeight="1" x14ac:dyDescent="0.25">
      <c r="AY1165" s="515" t="s">
        <v>90</v>
      </c>
      <c r="AZ1165" s="509">
        <f>_xll.qlInterestRateIndexFixingDate(Currency&amp;"ibor"&amp;Tenor,BA1165,Trigger)</f>
        <v>47448</v>
      </c>
      <c r="BA1165" s="509">
        <f>_xll.qlCalendarAdvance(Calendar,BA1164,AY1165,"f",,Trigger)</f>
        <v>47450</v>
      </c>
      <c r="BB1165" s="509">
        <f>_xll.qlInterestRateIndexMaturity(Currency&amp;"ibor"&amp;Tenor,BA1165,Trigger)</f>
        <v>47542</v>
      </c>
      <c r="BC1165" s="508">
        <f>_xll.qlIndexFixing($AC$5,AZ1165,TRUE,_xll.ohTrigger(Trigger,Trigger3M))</f>
        <v>1.7695095983175597E-2</v>
      </c>
      <c r="BD1165" s="508">
        <f>_xll.qlIndexFixing($BE$1,AZ1165,TRUE,_xll.ohTrigger(Trigger,Trigger3M))</f>
        <v>1.7091753020495426E-2</v>
      </c>
    </row>
    <row r="1166" spans="51:56" ht="11.25" customHeight="1" x14ac:dyDescent="0.25">
      <c r="AY1166" s="515" t="s">
        <v>90</v>
      </c>
      <c r="AZ1166" s="509">
        <f>_xll.qlInterestRateIndexFixingDate(Currency&amp;"ibor"&amp;Tenor,BA1166,Trigger)</f>
        <v>47455</v>
      </c>
      <c r="BA1166" s="509">
        <f>_xll.qlCalendarAdvance(Calendar,BA1165,AY1166,"f",,Trigger)</f>
        <v>47457</v>
      </c>
      <c r="BB1166" s="509">
        <f>_xll.qlInterestRateIndexMaturity(Currency&amp;"ibor"&amp;Tenor,BA1166,Trigger)</f>
        <v>47547</v>
      </c>
      <c r="BC1166" s="508">
        <f>_xll.qlIndexFixing($AC$5,AZ1166,TRUE,_xll.ohTrigger(Trigger,Trigger3M))</f>
        <v>1.7707512524627766E-2</v>
      </c>
      <c r="BD1166" s="508">
        <f>_xll.qlIndexFixing($BE$1,AZ1166,TRUE,_xll.ohTrigger(Trigger,Trigger3M))</f>
        <v>1.7087805875217299E-2</v>
      </c>
    </row>
    <row r="1167" spans="51:56" ht="11.25" customHeight="1" x14ac:dyDescent="0.25">
      <c r="AY1167" s="515" t="s">
        <v>90</v>
      </c>
      <c r="AZ1167" s="509">
        <f>_xll.qlInterestRateIndexFixingDate(Currency&amp;"ibor"&amp;Tenor,BA1167,Trigger)</f>
        <v>47462</v>
      </c>
      <c r="BA1167" s="509">
        <f>_xll.qlCalendarAdvance(Calendar,BA1166,AY1167,"f",,Trigger)</f>
        <v>47464</v>
      </c>
      <c r="BB1167" s="509">
        <f>_xll.qlInterestRateIndexMaturity(Currency&amp;"ibor"&amp;Tenor,BA1167,Trigger)</f>
        <v>47554</v>
      </c>
      <c r="BC1167" s="508">
        <f>_xll.qlIndexFixing($AC$5,AZ1167,TRUE,_xll.ohTrigger(Trigger,Trigger3M))</f>
        <v>1.772301171506907E-2</v>
      </c>
      <c r="BD1167" s="508">
        <f>_xll.qlIndexFixing($BE$1,AZ1167,TRUE,_xll.ohTrigger(Trigger,Trigger3M))</f>
        <v>1.7084154389613637E-2</v>
      </c>
    </row>
    <row r="1168" spans="51:56" ht="11.25" customHeight="1" x14ac:dyDescent="0.25">
      <c r="AY1168" s="515" t="s">
        <v>90</v>
      </c>
      <c r="AZ1168" s="509">
        <f>_xll.qlInterestRateIndexFixingDate(Currency&amp;"ibor"&amp;Tenor,BA1168,Trigger)</f>
        <v>47469</v>
      </c>
      <c r="BA1168" s="509">
        <f>_xll.qlCalendarAdvance(Calendar,BA1167,AY1168,"f",,Trigger)</f>
        <v>47471</v>
      </c>
      <c r="BB1168" s="509">
        <f>_xll.qlInterestRateIndexMaturity(Currency&amp;"ibor"&amp;Tenor,BA1168,Trigger)</f>
        <v>47561</v>
      </c>
      <c r="BC1168" s="508">
        <f>_xll.qlIndexFixing($AC$5,AZ1168,TRUE,_xll.ohTrigger(Trigger,Trigger3M))</f>
        <v>1.7738510965301657E-2</v>
      </c>
      <c r="BD1168" s="508">
        <f>_xll.qlIndexFixing($BE$1,AZ1168,TRUE,_xll.ohTrigger(Trigger,Trigger3M))</f>
        <v>1.7080509778630848E-2</v>
      </c>
    </row>
    <row r="1169" spans="51:56" ht="11.25" customHeight="1" x14ac:dyDescent="0.25">
      <c r="AY1169" s="515" t="s">
        <v>90</v>
      </c>
      <c r="AZ1169" s="509">
        <f>_xll.qlInterestRateIndexFixingDate(Currency&amp;"ibor"&amp;Tenor,BA1169,Trigger)</f>
        <v>47473</v>
      </c>
      <c r="BA1169" s="509">
        <f>_xll.qlCalendarAdvance(Calendar,BA1168,AY1169,"f",,Trigger)</f>
        <v>47479</v>
      </c>
      <c r="BB1169" s="509">
        <f>_xll.qlInterestRateIndexMaturity(Currency&amp;"ibor"&amp;Tenor,BA1169,Trigger)</f>
        <v>47569</v>
      </c>
      <c r="BC1169" s="508">
        <f>_xll.qlIndexFixing($AC$5,AZ1169,TRUE,_xll.ohTrigger(Trigger,Trigger3M))</f>
        <v>1.7756224467354365E-2</v>
      </c>
      <c r="BD1169" s="508">
        <f>_xll.qlIndexFixing($BE$1,AZ1169,TRUE,_xll.ohTrigger(Trigger,Trigger3M))</f>
        <v>1.7076353466025651E-2</v>
      </c>
    </row>
    <row r="1170" spans="51:56" ht="11.25" customHeight="1" x14ac:dyDescent="0.25">
      <c r="AY1170" s="515" t="s">
        <v>90</v>
      </c>
      <c r="AZ1170" s="509">
        <f>_xll.qlInterestRateIndexFixingDate(Currency&amp;"ibor"&amp;Tenor,BA1170,Trigger)</f>
        <v>47483</v>
      </c>
      <c r="BA1170" s="509">
        <f>_xll.qlCalendarAdvance(Calendar,BA1169,AY1170,"f",,Trigger)</f>
        <v>47486</v>
      </c>
      <c r="BB1170" s="509">
        <f>_xll.qlInterestRateIndexMaturity(Currency&amp;"ibor"&amp;Tenor,BA1170,Trigger)</f>
        <v>47576</v>
      </c>
      <c r="BC1170" s="508">
        <f>_xll.qlIndexFixing($AC$5,AZ1170,TRUE,_xll.ohTrigger(Trigger,Trigger3M))</f>
        <v>1.7771723845712017E-2</v>
      </c>
      <c r="BD1170" s="508">
        <f>_xll.qlIndexFixing($BE$1,AZ1170,TRUE,_xll.ohTrigger(Trigger,Trigger3M))</f>
        <v>1.7072725001734845E-2</v>
      </c>
    </row>
    <row r="1171" spans="51:56" ht="11.25" customHeight="1" x14ac:dyDescent="0.25">
      <c r="AY1171" s="515" t="s">
        <v>90</v>
      </c>
      <c r="AZ1171" s="509">
        <f>_xll.qlInterestRateIndexFixingDate(Currency&amp;"ibor"&amp;Tenor,BA1171,Trigger)</f>
        <v>47491</v>
      </c>
      <c r="BA1171" s="509">
        <f>_xll.qlCalendarAdvance(Calendar,BA1170,AY1171,"f",,Trigger)</f>
        <v>47493</v>
      </c>
      <c r="BB1171" s="509">
        <f>_xll.qlInterestRateIndexMaturity(Currency&amp;"ibor"&amp;Tenor,BA1171,Trigger)</f>
        <v>47583</v>
      </c>
      <c r="BC1171" s="508">
        <f>_xll.qlIndexFixing($AC$5,AZ1171,TRUE,_xll.ohTrigger(Trigger,Trigger3M))</f>
        <v>1.778722328386273E-2</v>
      </c>
      <c r="BD1171" s="508">
        <f>_xll.qlIndexFixing($BE$1,AZ1171,TRUE,_xll.ohTrigger(Trigger,Trigger3M))</f>
        <v>1.7069104733063334E-2</v>
      </c>
    </row>
    <row r="1172" spans="51:56" ht="11.25" customHeight="1" x14ac:dyDescent="0.25">
      <c r="AY1172" s="515" t="s">
        <v>90</v>
      </c>
      <c r="AZ1172" s="509">
        <f>_xll.qlInterestRateIndexFixingDate(Currency&amp;"ibor"&amp;Tenor,BA1172,Trigger)</f>
        <v>47498</v>
      </c>
      <c r="BA1172" s="509">
        <f>_xll.qlCalendarAdvance(Calendar,BA1171,AY1172,"f",,Trigger)</f>
        <v>47500</v>
      </c>
      <c r="BB1172" s="509">
        <f>_xll.qlInterestRateIndexMaturity(Currency&amp;"ibor"&amp;Tenor,BA1172,Trigger)</f>
        <v>47590</v>
      </c>
      <c r="BC1172" s="508">
        <f>_xll.qlIndexFixing($AC$5,AZ1172,TRUE,_xll.ohTrigger(Trigger,Trigger3M))</f>
        <v>1.7802722781806501E-2</v>
      </c>
      <c r="BD1172" s="508">
        <f>_xll.qlIndexFixing($BE$1,AZ1172,TRUE,_xll.ohTrigger(Trigger,Trigger3M))</f>
        <v>1.7065493080325567E-2</v>
      </c>
    </row>
    <row r="1173" spans="51:56" ht="11.25" customHeight="1" x14ac:dyDescent="0.25">
      <c r="AY1173" s="515" t="s">
        <v>90</v>
      </c>
      <c r="AZ1173" s="509">
        <f>_xll.qlInterestRateIndexFixingDate(Currency&amp;"ibor"&amp;Tenor,BA1173,Trigger)</f>
        <v>47505</v>
      </c>
      <c r="BA1173" s="509">
        <f>_xll.qlCalendarAdvance(Calendar,BA1172,AY1173,"f",,Trigger)</f>
        <v>47507</v>
      </c>
      <c r="BB1173" s="509">
        <f>_xll.qlInterestRateIndexMaturity(Currency&amp;"ibor"&amp;Tenor,BA1173,Trigger)</f>
        <v>47597</v>
      </c>
      <c r="BC1173" s="508">
        <f>_xll.qlIndexFixing($AC$5,AZ1173,TRUE,_xll.ohTrigger(Trigger,Trigger3M))</f>
        <v>1.7818222339541556E-2</v>
      </c>
      <c r="BD1173" s="508">
        <f>_xll.qlIndexFixing($BE$1,AZ1173,TRUE,_xll.ohTrigger(Trigger,Trigger3M))</f>
        <v>1.706189046383777E-2</v>
      </c>
    </row>
    <row r="1174" spans="51:56" ht="11.25" customHeight="1" x14ac:dyDescent="0.25">
      <c r="AY1174" s="515" t="s">
        <v>90</v>
      </c>
      <c r="AZ1174" s="509">
        <f>_xll.qlInterestRateIndexFixingDate(Currency&amp;"ibor"&amp;Tenor,BA1174,Trigger)</f>
        <v>47512</v>
      </c>
      <c r="BA1174" s="509">
        <f>_xll.qlCalendarAdvance(Calendar,BA1173,AY1174,"f",,Trigger)</f>
        <v>47514</v>
      </c>
      <c r="BB1174" s="509">
        <f>_xll.qlInterestRateIndexMaturity(Currency&amp;"ibor"&amp;Tenor,BA1174,Trigger)</f>
        <v>47603</v>
      </c>
      <c r="BC1174" s="508">
        <f>_xll.qlIndexFixing($AC$5,AZ1174,TRUE,_xll.ohTrigger(Trigger,Trigger3M))</f>
        <v>1.7832173832047854E-2</v>
      </c>
      <c r="BD1174" s="508">
        <f>_xll.qlIndexFixing($BE$1,AZ1174,TRUE,_xll.ohTrigger(Trigger,Trigger3M))</f>
        <v>1.7058148558367486E-2</v>
      </c>
    </row>
    <row r="1175" spans="51:56" ht="11.25" customHeight="1" x14ac:dyDescent="0.25">
      <c r="AY1175" s="515" t="s">
        <v>90</v>
      </c>
      <c r="AZ1175" s="509">
        <f>_xll.qlInterestRateIndexFixingDate(Currency&amp;"ibor"&amp;Tenor,BA1175,Trigger)</f>
        <v>47519</v>
      </c>
      <c r="BA1175" s="509">
        <f>_xll.qlCalendarAdvance(Calendar,BA1174,AY1175,"f",,Trigger)</f>
        <v>47521</v>
      </c>
      <c r="BB1175" s="509">
        <f>_xll.qlInterestRateIndexMaturity(Currency&amp;"ibor"&amp;Tenor,BA1175,Trigger)</f>
        <v>47610</v>
      </c>
      <c r="BC1175" s="508">
        <f>_xll.qlIndexFixing($AC$5,AZ1175,TRUE,_xll.ohTrigger(Trigger,Trigger3M))</f>
        <v>1.7847672738714696E-2</v>
      </c>
      <c r="BD1175" s="508">
        <f>_xll.qlIndexFixing($BE$1,AZ1175,TRUE,_xll.ohTrigger(Trigger,Trigger3M))</f>
        <v>1.705456466134923E-2</v>
      </c>
    </row>
    <row r="1176" spans="51:56" ht="11.25" customHeight="1" x14ac:dyDescent="0.25">
      <c r="AY1176" s="515" t="s">
        <v>90</v>
      </c>
      <c r="AZ1176" s="509">
        <f>_xll.qlInterestRateIndexFixingDate(Currency&amp;"ibor"&amp;Tenor,BA1176,Trigger)</f>
        <v>47526</v>
      </c>
      <c r="BA1176" s="509">
        <f>_xll.qlCalendarAdvance(Calendar,BA1175,AY1176,"f",,Trigger)</f>
        <v>47528</v>
      </c>
      <c r="BB1176" s="509">
        <f>_xll.qlInterestRateIndexMaturity(Currency&amp;"ibor"&amp;Tenor,BA1176,Trigger)</f>
        <v>47617</v>
      </c>
      <c r="BC1176" s="508">
        <f>_xll.qlIndexFixing($AC$5,AZ1176,TRUE,_xll.ohTrigger(Trigger,Trigger3M))</f>
        <v>1.7863171704508175E-2</v>
      </c>
      <c r="BD1176" s="508">
        <f>_xll.qlIndexFixing($BE$1,AZ1176,TRUE,_xll.ohTrigger(Trigger,Trigger3M))</f>
        <v>1.7050991030966155E-2</v>
      </c>
    </row>
    <row r="1177" spans="51:56" ht="11.25" customHeight="1" x14ac:dyDescent="0.25">
      <c r="AY1177" s="515" t="s">
        <v>90</v>
      </c>
      <c r="AZ1177" s="509">
        <f>_xll.qlInterestRateIndexFixingDate(Currency&amp;"ibor"&amp;Tenor,BA1177,Trigger)</f>
        <v>47533</v>
      </c>
      <c r="BA1177" s="509">
        <f>_xll.qlCalendarAdvance(Calendar,BA1176,AY1177,"f",,Trigger)</f>
        <v>47535</v>
      </c>
      <c r="BB1177" s="509">
        <f>_xll.qlInterestRateIndexMaturity(Currency&amp;"ibor"&amp;Tenor,BA1177,Trigger)</f>
        <v>47624</v>
      </c>
      <c r="BC1177" s="508">
        <f>_xll.qlIndexFixing($AC$5,AZ1177,TRUE,_xll.ohTrigger(Trigger,Trigger3M))</f>
        <v>1.7800736143595369E-2</v>
      </c>
      <c r="BD1177" s="508">
        <f>_xll.qlIndexFixing($BE$1,AZ1177,TRUE,_xll.ohTrigger(Trigger,Trigger3M))</f>
        <v>1.7047427409602314E-2</v>
      </c>
    </row>
    <row r="1178" spans="51:56" ht="11.25" customHeight="1" x14ac:dyDescent="0.25">
      <c r="AY1178" s="515" t="s">
        <v>90</v>
      </c>
      <c r="AZ1178" s="509">
        <f>_xll.qlInterestRateIndexFixingDate(Currency&amp;"ibor"&amp;Tenor,BA1178,Trigger)</f>
        <v>47540</v>
      </c>
      <c r="BA1178" s="509">
        <f>_xll.qlCalendarAdvance(Calendar,BA1177,AY1178,"f",,Trigger)</f>
        <v>47542</v>
      </c>
      <c r="BB1178" s="509">
        <f>_xll.qlInterestRateIndexMaturity(Currency&amp;"ibor"&amp;Tenor,BA1178,Trigger)</f>
        <v>47634</v>
      </c>
      <c r="BC1178" s="508">
        <f>_xll.qlIndexFixing($AC$5,AZ1178,TRUE,_xll.ohTrigger(Trigger,Trigger3M))</f>
        <v>1.7715366691557006E-2</v>
      </c>
      <c r="BD1178" s="508">
        <f>_xll.qlIndexFixing($BE$1,AZ1178,TRUE,_xll.ohTrigger(Trigger,Trigger3M))</f>
        <v>1.7044321224085758E-2</v>
      </c>
    </row>
    <row r="1179" spans="51:56" ht="11.25" customHeight="1" x14ac:dyDescent="0.25">
      <c r="AY1179" s="515" t="s">
        <v>90</v>
      </c>
      <c r="AZ1179" s="509">
        <f>_xll.qlInterestRateIndexFixingDate(Currency&amp;"ibor"&amp;Tenor,BA1179,Trigger)</f>
        <v>47547</v>
      </c>
      <c r="BA1179" s="509">
        <f>_xll.qlCalendarAdvance(Calendar,BA1178,AY1179,"f",,Trigger)</f>
        <v>47549</v>
      </c>
      <c r="BB1179" s="509">
        <f>_xll.qlInterestRateIndexMaturity(Currency&amp;"ibor"&amp;Tenor,BA1179,Trigger)</f>
        <v>47641</v>
      </c>
      <c r="BC1179" s="508">
        <f>_xll.qlIndexFixing($AC$5,AZ1179,TRUE,_xll.ohTrigger(Trigger,Trigger3M))</f>
        <v>1.765499870928396E-2</v>
      </c>
      <c r="BD1179" s="508">
        <f>_xll.qlIndexFixing($BE$1,AZ1179,TRUE,_xll.ohTrigger(Trigger,Trigger3M))</f>
        <v>1.7040766028318412E-2</v>
      </c>
    </row>
    <row r="1180" spans="51:56" ht="11.25" customHeight="1" x14ac:dyDescent="0.25">
      <c r="AY1180" s="515" t="s">
        <v>90</v>
      </c>
      <c r="AZ1180" s="509">
        <f>_xll.qlInterestRateIndexFixingDate(Currency&amp;"ibor"&amp;Tenor,BA1180,Trigger)</f>
        <v>47554</v>
      </c>
      <c r="BA1180" s="509">
        <f>_xll.qlCalendarAdvance(Calendar,BA1179,AY1180,"f",,Trigger)</f>
        <v>47556</v>
      </c>
      <c r="BB1180" s="509">
        <f>_xll.qlInterestRateIndexMaturity(Currency&amp;"ibor"&amp;Tenor,BA1180,Trigger)</f>
        <v>47648</v>
      </c>
      <c r="BC1180" s="508">
        <f>_xll.qlIndexFixing($AC$5,AZ1180,TRUE,_xll.ohTrigger(Trigger,Trigger3M))</f>
        <v>1.7594439307966822E-2</v>
      </c>
      <c r="BD1180" s="508">
        <f>_xll.qlIndexFixing($BE$1,AZ1180,TRUE,_xll.ohTrigger(Trigger,Trigger3M))</f>
        <v>1.703720927709965E-2</v>
      </c>
    </row>
    <row r="1181" spans="51:56" ht="11.25" customHeight="1" x14ac:dyDescent="0.25">
      <c r="AY1181" s="515" t="s">
        <v>90</v>
      </c>
      <c r="AZ1181" s="509">
        <f>_xll.qlInterestRateIndexFixingDate(Currency&amp;"ibor"&amp;Tenor,BA1181,Trigger)</f>
        <v>47561</v>
      </c>
      <c r="BA1181" s="509">
        <f>_xll.qlCalendarAdvance(Calendar,BA1180,AY1181,"f",,Trigger)</f>
        <v>47563</v>
      </c>
      <c r="BB1181" s="509">
        <f>_xll.qlInterestRateIndexMaturity(Currency&amp;"ibor"&amp;Tenor,BA1181,Trigger)</f>
        <v>47655</v>
      </c>
      <c r="BC1181" s="508">
        <f>_xll.qlIndexFixing($AC$5,AZ1181,TRUE,_xll.ohTrigger(Trigger,Trigger3M))</f>
        <v>1.7533688496482833E-2</v>
      </c>
      <c r="BD1181" s="508">
        <f>_xll.qlIndexFixing($BE$1,AZ1181,TRUE,_xll.ohTrigger(Trigger,Trigger3M))</f>
        <v>1.7033647381575902E-2</v>
      </c>
    </row>
    <row r="1182" spans="51:56" ht="11.25" customHeight="1" x14ac:dyDescent="0.25">
      <c r="AY1182" s="515" t="s">
        <v>90</v>
      </c>
      <c r="AZ1182" s="509">
        <f>_xll.qlInterestRateIndexFixingDate(Currency&amp;"ibor"&amp;Tenor,BA1182,Trigger)</f>
        <v>47568</v>
      </c>
      <c r="BA1182" s="509">
        <f>_xll.qlCalendarAdvance(Calendar,BA1181,AY1182,"f",,Trigger)</f>
        <v>47570</v>
      </c>
      <c r="BB1182" s="509">
        <f>_xll.qlInterestRateIndexMaturity(Currency&amp;"ibor"&amp;Tenor,BA1182,Trigger)</f>
        <v>47662</v>
      </c>
      <c r="BC1182" s="508">
        <f>_xll.qlIndexFixing($AC$5,AZ1182,TRUE,_xll.ohTrigger(Trigger,Trigger3M))</f>
        <v>1.7472746283736181E-2</v>
      </c>
      <c r="BD1182" s="508">
        <f>_xll.qlIndexFixing($BE$1,AZ1182,TRUE,_xll.ohTrigger(Trigger,Trigger3M))</f>
        <v>1.703007673282184E-2</v>
      </c>
    </row>
    <row r="1183" spans="51:56" ht="11.25" customHeight="1" x14ac:dyDescent="0.25">
      <c r="AY1183" s="515" t="s">
        <v>90</v>
      </c>
      <c r="AZ1183" s="509">
        <f>_xll.qlInterestRateIndexFixingDate(Currency&amp;"ibor"&amp;Tenor,BA1183,Trigger)</f>
        <v>47575</v>
      </c>
      <c r="BA1183" s="509">
        <f>_xll.qlCalendarAdvance(Calendar,BA1182,AY1183,"f",,Trigger)</f>
        <v>47577</v>
      </c>
      <c r="BB1183" s="509">
        <f>_xll.qlInterestRateIndexMaturity(Currency&amp;"ibor"&amp;Tenor,BA1183,Trigger)</f>
        <v>47668</v>
      </c>
      <c r="BC1183" s="508">
        <f>_xll.qlIndexFixing($AC$5,AZ1183,TRUE,_xll.ohTrigger(Trigger,Trigger3M))</f>
        <v>1.7414959428529997E-2</v>
      </c>
      <c r="BD1183" s="508">
        <f>_xll.qlIndexFixing($BE$1,AZ1183,TRUE,_xll.ohTrigger(Trigger,Trigger3M))</f>
        <v>1.7026350735123399E-2</v>
      </c>
    </row>
    <row r="1184" spans="51:56" ht="11.25" customHeight="1" x14ac:dyDescent="0.25">
      <c r="AY1184" s="515" t="s">
        <v>90</v>
      </c>
      <c r="AZ1184" s="509">
        <f>_xll.qlInterestRateIndexFixingDate(Currency&amp;"ibor"&amp;Tenor,BA1184,Trigger)</f>
        <v>47582</v>
      </c>
      <c r="BA1184" s="509">
        <f>_xll.qlCalendarAdvance(Calendar,BA1183,AY1184,"f",,Trigger)</f>
        <v>47584</v>
      </c>
      <c r="BB1184" s="509">
        <f>_xll.qlInterestRateIndexMaturity(Currency&amp;"ibor"&amp;Tenor,BA1184,Trigger)</f>
        <v>47675</v>
      </c>
      <c r="BC1184" s="508">
        <f>_xll.qlIndexFixing($AC$5,AZ1184,TRUE,_xll.ohTrigger(Trigger,Trigger3M))</f>
        <v>1.7352820935573172E-2</v>
      </c>
      <c r="BD1184" s="508">
        <f>_xll.qlIndexFixing($BE$1,AZ1184,TRUE,_xll.ohTrigger(Trigger,Trigger3M))</f>
        <v>1.7022753955124283E-2</v>
      </c>
    </row>
    <row r="1185" spans="51:56" ht="11.25" customHeight="1" x14ac:dyDescent="0.25">
      <c r="AY1185" s="515" t="s">
        <v>90</v>
      </c>
      <c r="AZ1185" s="509">
        <f>_xll.qlInterestRateIndexFixingDate(Currency&amp;"ibor"&amp;Tenor,BA1185,Trigger)</f>
        <v>47589</v>
      </c>
      <c r="BA1185" s="509">
        <f>_xll.qlCalendarAdvance(Calendar,BA1184,AY1185,"f",,Trigger)</f>
        <v>47591</v>
      </c>
      <c r="BB1185" s="509">
        <f>_xll.qlInterestRateIndexMaturity(Currency&amp;"ibor"&amp;Tenor,BA1185,Trigger)</f>
        <v>47682</v>
      </c>
      <c r="BC1185" s="508">
        <f>_xll.qlIndexFixing($AC$5,AZ1185,TRUE,_xll.ohTrigger(Trigger,Trigger3M))</f>
        <v>1.7290488978838607E-2</v>
      </c>
      <c r="BD1185" s="508">
        <f>_xll.qlIndexFixing($BE$1,AZ1185,TRUE,_xll.ohTrigger(Trigger,Trigger3M))</f>
        <v>1.7019137665534746E-2</v>
      </c>
    </row>
    <row r="1186" spans="51:56" ht="11.25" customHeight="1" x14ac:dyDescent="0.25">
      <c r="AY1186" s="515" t="s">
        <v>90</v>
      </c>
      <c r="AZ1186" s="509">
        <f>_xll.qlInterestRateIndexFixingDate(Currency&amp;"ibor"&amp;Tenor,BA1186,Trigger)</f>
        <v>47596</v>
      </c>
      <c r="BA1186" s="509">
        <f>_xll.qlCalendarAdvance(Calendar,BA1185,AY1186,"f",,Trigger)</f>
        <v>47598</v>
      </c>
      <c r="BB1186" s="509">
        <f>_xll.qlInterestRateIndexMaturity(Currency&amp;"ibor"&amp;Tenor,BA1186,Trigger)</f>
        <v>47689</v>
      </c>
      <c r="BC1186" s="508">
        <f>_xll.qlIndexFixing($AC$5,AZ1186,TRUE,_xll.ohTrigger(Trigger,Trigger3M))</f>
        <v>1.722796356746184E-2</v>
      </c>
      <c r="BD1186" s="508">
        <f>_xll.qlIndexFixing($BE$1,AZ1186,TRUE,_xll.ohTrigger(Trigger,Trigger3M))</f>
        <v>1.7015498135052039E-2</v>
      </c>
    </row>
    <row r="1187" spans="51:56" ht="11.25" customHeight="1" x14ac:dyDescent="0.25">
      <c r="AY1187" s="515" t="s">
        <v>90</v>
      </c>
      <c r="AZ1187" s="509">
        <f>_xll.qlInterestRateIndexFixingDate(Currency&amp;"ibor"&amp;Tenor,BA1187,Trigger)</f>
        <v>47602</v>
      </c>
      <c r="BA1187" s="509">
        <f>_xll.qlCalendarAdvance(Calendar,BA1186,AY1187,"f",,Trigger)</f>
        <v>47605</v>
      </c>
      <c r="BB1187" s="509">
        <f>_xll.qlInterestRateIndexMaturity(Currency&amp;"ibor"&amp;Tenor,BA1187,Trigger)</f>
        <v>47697</v>
      </c>
      <c r="BC1187" s="508">
        <f>_xll.qlIndexFixing($AC$5,AZ1187,TRUE,_xll.ohTrigger(Trigger,Trigger3M))</f>
        <v>1.7165164514653834E-2</v>
      </c>
      <c r="BD1187" s="508">
        <f>_xll.qlIndexFixing($BE$1,AZ1187,TRUE,_xll.ohTrigger(Trigger,Trigger3M))</f>
        <v>1.7011964473140209E-2</v>
      </c>
    </row>
    <row r="1188" spans="51:56" ht="11.25" customHeight="1" x14ac:dyDescent="0.25">
      <c r="AY1188" s="515" t="s">
        <v>90</v>
      </c>
      <c r="AZ1188" s="509">
        <f>_xll.qlInterestRateIndexFixingDate(Currency&amp;"ibor"&amp;Tenor,BA1188,Trigger)</f>
        <v>47610</v>
      </c>
      <c r="BA1188" s="509">
        <f>_xll.qlCalendarAdvance(Calendar,BA1187,AY1188,"f",,Trigger)</f>
        <v>47612</v>
      </c>
      <c r="BB1188" s="509">
        <f>_xll.qlInterestRateIndexMaturity(Currency&amp;"ibor"&amp;Tenor,BA1188,Trigger)</f>
        <v>47704</v>
      </c>
      <c r="BC1188" s="508">
        <f>_xll.qlIndexFixing($AC$5,AZ1188,TRUE,_xll.ohTrigger(Trigger,Trigger3M))</f>
        <v>1.7103074082879498E-2</v>
      </c>
      <c r="BD1188" s="508">
        <f>_xll.qlIndexFixing($BE$1,AZ1188,TRUE,_xll.ohTrigger(Trigger,Trigger3M))</f>
        <v>1.7008264393525336E-2</v>
      </c>
    </row>
    <row r="1189" spans="51:56" ht="11.25" customHeight="1" x14ac:dyDescent="0.25">
      <c r="AY1189" s="515" t="s">
        <v>90</v>
      </c>
      <c r="AZ1189" s="509">
        <f>_xll.qlInterestRateIndexFixingDate(Currency&amp;"ibor"&amp;Tenor,BA1189,Trigger)</f>
        <v>47617</v>
      </c>
      <c r="BA1189" s="509">
        <f>_xll.qlCalendarAdvance(Calendar,BA1188,AY1189,"f",,Trigger)</f>
        <v>47619</v>
      </c>
      <c r="BB1189" s="509">
        <f>_xll.qlInterestRateIndexMaturity(Currency&amp;"ibor"&amp;Tenor,BA1189,Trigger)</f>
        <v>47711</v>
      </c>
      <c r="BC1189" s="508">
        <f>_xll.qlIndexFixing($AC$5,AZ1189,TRUE,_xll.ohTrigger(Trigger,Trigger3M))</f>
        <v>1.7062312483060546E-2</v>
      </c>
      <c r="BD1189" s="508">
        <f>_xll.qlIndexFixing($BE$1,AZ1189,TRUE,_xll.ohTrigger(Trigger,Trigger3M))</f>
        <v>1.7004529751468857E-2</v>
      </c>
    </row>
    <row r="1190" spans="51:56" ht="11.25" customHeight="1" x14ac:dyDescent="0.25">
      <c r="AY1190" s="515" t="s">
        <v>90</v>
      </c>
      <c r="AZ1190" s="509">
        <f>_xll.qlInterestRateIndexFixingDate(Currency&amp;"ibor"&amp;Tenor,BA1190,Trigger)</f>
        <v>47624</v>
      </c>
      <c r="BA1190" s="509">
        <f>_xll.qlCalendarAdvance(Calendar,BA1189,AY1190,"f",,Trigger)</f>
        <v>47626</v>
      </c>
      <c r="BB1190" s="509">
        <f>_xll.qlInterestRateIndexMaturity(Currency&amp;"ibor"&amp;Tenor,BA1190,Trigger)</f>
        <v>47718</v>
      </c>
      <c r="BC1190" s="508">
        <f>_xll.qlIndexFixing($AC$5,AZ1190,TRUE,_xll.ohTrigger(Trigger,Trigger3M))</f>
        <v>1.7075283002840506E-2</v>
      </c>
      <c r="BD1190" s="508">
        <f>_xll.qlIndexFixing($BE$1,AZ1190,TRUE,_xll.ohTrigger(Trigger,Trigger3M))</f>
        <v>1.7000758126127249E-2</v>
      </c>
    </row>
    <row r="1191" spans="51:56" ht="11.25" customHeight="1" x14ac:dyDescent="0.25">
      <c r="AY1191" s="515" t="s">
        <v>90</v>
      </c>
      <c r="AZ1191" s="509">
        <f>_xll.qlInterestRateIndexFixingDate(Currency&amp;"ibor"&amp;Tenor,BA1191,Trigger)</f>
        <v>47631</v>
      </c>
      <c r="BA1191" s="509">
        <f>_xll.qlCalendarAdvance(Calendar,BA1190,AY1191,"f",,Trigger)</f>
        <v>47633</v>
      </c>
      <c r="BB1191" s="509">
        <f>_xll.qlInterestRateIndexMaturity(Currency&amp;"ibor"&amp;Tenor,BA1191,Trigger)</f>
        <v>47725</v>
      </c>
      <c r="BC1191" s="508">
        <f>_xll.qlIndexFixing($AC$5,AZ1191,TRUE,_xll.ohTrigger(Trigger,Trigger3M))</f>
        <v>1.7088253565426224E-2</v>
      </c>
      <c r="BD1191" s="508">
        <f>_xll.qlIndexFixing($BE$1,AZ1191,TRUE,_xll.ohTrigger(Trigger,Trigger3M))</f>
        <v>1.6996949435493069E-2</v>
      </c>
    </row>
    <row r="1192" spans="51:56" ht="11.25" customHeight="1" x14ac:dyDescent="0.25">
      <c r="AY1192" s="515" t="s">
        <v>90</v>
      </c>
      <c r="AZ1192" s="509">
        <f>_xll.qlInterestRateIndexFixingDate(Currency&amp;"ibor"&amp;Tenor,BA1192,Trigger)</f>
        <v>47638</v>
      </c>
      <c r="BA1192" s="509">
        <f>_xll.qlCalendarAdvance(Calendar,BA1191,AY1192,"f",,Trigger)</f>
        <v>47640</v>
      </c>
      <c r="BB1192" s="509">
        <f>_xll.qlInterestRateIndexMaturity(Currency&amp;"ibor"&amp;Tenor,BA1192,Trigger)</f>
        <v>47732</v>
      </c>
      <c r="BC1192" s="508">
        <f>_xll.qlIndexFixing($AC$5,AZ1192,TRUE,_xll.ohTrigger(Trigger,Trigger3M))</f>
        <v>1.710122417081944E-2</v>
      </c>
      <c r="BD1192" s="508">
        <f>_xll.qlIndexFixing($BE$1,AZ1192,TRUE,_xll.ohTrigger(Trigger,Trigger3M))</f>
        <v>1.6993103836063735E-2</v>
      </c>
    </row>
    <row r="1193" spans="51:56" ht="11.25" customHeight="1" x14ac:dyDescent="0.25">
      <c r="AY1193" s="515" t="s">
        <v>90</v>
      </c>
      <c r="AZ1193" s="509">
        <f>_xll.qlInterestRateIndexFixingDate(Currency&amp;"ibor"&amp;Tenor,BA1193,Trigger)</f>
        <v>47645</v>
      </c>
      <c r="BA1193" s="509">
        <f>_xll.qlCalendarAdvance(Calendar,BA1192,AY1193,"f",,Trigger)</f>
        <v>47647</v>
      </c>
      <c r="BB1193" s="509">
        <f>_xll.qlInterestRateIndexMaturity(Currency&amp;"ibor"&amp;Tenor,BA1193,Trigger)</f>
        <v>47739</v>
      </c>
      <c r="BC1193" s="508">
        <f>_xll.qlIndexFixing($AC$5,AZ1193,TRUE,_xll.ohTrigger(Trigger,Trigger3M))</f>
        <v>1.7114194819017544E-2</v>
      </c>
      <c r="BD1193" s="508">
        <f>_xll.qlIndexFixing($BE$1,AZ1193,TRUE,_xll.ohTrigger(Trigger,Trigger3M))</f>
        <v>1.6989221484336677E-2</v>
      </c>
    </row>
    <row r="1194" spans="51:56" ht="11.25" customHeight="1" x14ac:dyDescent="0.25">
      <c r="AY1194" s="515" t="s">
        <v>90</v>
      </c>
      <c r="AZ1194" s="509">
        <f>_xll.qlInterestRateIndexFixingDate(Currency&amp;"ibor"&amp;Tenor,BA1194,Trigger)</f>
        <v>47652</v>
      </c>
      <c r="BA1194" s="509">
        <f>_xll.qlCalendarAdvance(Calendar,BA1193,AY1194,"f",,Trigger)</f>
        <v>47654</v>
      </c>
      <c r="BB1194" s="509">
        <f>_xll.qlInterestRateIndexMaturity(Currency&amp;"ibor"&amp;Tenor,BA1194,Trigger)</f>
        <v>47746</v>
      </c>
      <c r="BC1194" s="508">
        <f>_xll.qlIndexFixing($AC$5,AZ1194,TRUE,_xll.ohTrigger(Trigger,Trigger3M))</f>
        <v>1.7127165510024016E-2</v>
      </c>
      <c r="BD1194" s="508">
        <f>_xll.qlIndexFixing($BE$1,AZ1194,TRUE,_xll.ohTrigger(Trigger,Trigger3M))</f>
        <v>1.6985302536809316E-2</v>
      </c>
    </row>
    <row r="1195" spans="51:56" ht="11.25" customHeight="1" x14ac:dyDescent="0.25">
      <c r="AY1195" s="515" t="s">
        <v>90</v>
      </c>
      <c r="AZ1195" s="509">
        <f>_xll.qlInterestRateIndexFixingDate(Currency&amp;"ibor"&amp;Tenor,BA1195,Trigger)</f>
        <v>47659</v>
      </c>
      <c r="BA1195" s="509">
        <f>_xll.qlCalendarAdvance(Calendar,BA1194,AY1195,"f",,Trigger)</f>
        <v>47661</v>
      </c>
      <c r="BB1195" s="509">
        <f>_xll.qlInterestRateIndexMaturity(Currency&amp;"ibor"&amp;Tenor,BA1195,Trigger)</f>
        <v>47753</v>
      </c>
      <c r="BC1195" s="508">
        <f>_xll.qlIndexFixing($AC$5,AZ1195,TRUE,_xll.ohTrigger(Trigger,Trigger3M))</f>
        <v>1.7140136243837981E-2</v>
      </c>
      <c r="BD1195" s="508">
        <f>_xll.qlIndexFixing($BE$1,AZ1195,TRUE,_xll.ohTrigger(Trigger,Trigger3M))</f>
        <v>1.6981347149979942E-2</v>
      </c>
    </row>
    <row r="1196" spans="51:56" ht="11.25" customHeight="1" x14ac:dyDescent="0.25">
      <c r="AY1196" s="515" t="s">
        <v>90</v>
      </c>
      <c r="AZ1196" s="509">
        <f>_xll.qlInterestRateIndexFixingDate(Currency&amp;"ibor"&amp;Tenor,BA1196,Trigger)</f>
        <v>47666</v>
      </c>
      <c r="BA1196" s="509">
        <f>_xll.qlCalendarAdvance(Calendar,BA1195,AY1196,"f",,Trigger)</f>
        <v>47668</v>
      </c>
      <c r="BB1196" s="509">
        <f>_xll.qlInterestRateIndexMaturity(Currency&amp;"ibor"&amp;Tenor,BA1196,Trigger)</f>
        <v>47760</v>
      </c>
      <c r="BC1196" s="508">
        <f>_xll.qlIndexFixing($AC$5,AZ1196,TRUE,_xll.ohTrigger(Trigger,Trigger3M))</f>
        <v>1.7153107020458577E-2</v>
      </c>
      <c r="BD1196" s="508">
        <f>_xll.qlIndexFixing($BE$1,AZ1196,TRUE,_xll.ohTrigger(Trigger,Trigger3M))</f>
        <v>1.6977355480347719E-2</v>
      </c>
    </row>
    <row r="1197" spans="51:56" ht="11.25" customHeight="1" x14ac:dyDescent="0.25">
      <c r="AY1197" s="515" t="s">
        <v>90</v>
      </c>
      <c r="AZ1197" s="509">
        <f>_xll.qlInterestRateIndexFixingDate(Currency&amp;"ibor"&amp;Tenor,BA1197,Trigger)</f>
        <v>47673</v>
      </c>
      <c r="BA1197" s="509">
        <f>_xll.qlCalendarAdvance(Calendar,BA1196,AY1197,"f",,Trigger)</f>
        <v>47675</v>
      </c>
      <c r="BB1197" s="509">
        <f>_xll.qlInterestRateIndexMaturity(Currency&amp;"ibor"&amp;Tenor,BA1197,Trigger)</f>
        <v>47767</v>
      </c>
      <c r="BC1197" s="508">
        <f>_xll.qlIndexFixing($AC$5,AZ1197,TRUE,_xll.ohTrigger(Trigger,Trigger3M))</f>
        <v>1.7166077839886669E-2</v>
      </c>
      <c r="BD1197" s="508">
        <f>_xll.qlIndexFixing($BE$1,AZ1197,TRUE,_xll.ohTrigger(Trigger,Trigger3M))</f>
        <v>1.6973327684411812E-2</v>
      </c>
    </row>
    <row r="1198" spans="51:56" ht="11.25" customHeight="1" x14ac:dyDescent="0.25">
      <c r="AY1198" s="515" t="s">
        <v>90</v>
      </c>
      <c r="AZ1198" s="509">
        <f>_xll.qlInterestRateIndexFixingDate(Currency&amp;"ibor"&amp;Tenor,BA1198,Trigger)</f>
        <v>47680</v>
      </c>
      <c r="BA1198" s="509">
        <f>_xll.qlCalendarAdvance(Calendar,BA1197,AY1198,"f",,Trigger)</f>
        <v>47682</v>
      </c>
      <c r="BB1198" s="509">
        <f>_xll.qlInterestRateIndexMaturity(Currency&amp;"ibor"&amp;Tenor,BA1198,Trigger)</f>
        <v>47774</v>
      </c>
      <c r="BC1198" s="508">
        <f>_xll.qlIndexFixing($AC$5,AZ1198,TRUE,_xll.ohTrigger(Trigger,Trigger3M))</f>
        <v>1.7179048702122255E-2</v>
      </c>
      <c r="BD1198" s="508">
        <f>_xll.qlIndexFixing($BE$1,AZ1198,TRUE,_xll.ohTrigger(Trigger,Trigger3M))</f>
        <v>1.6969263918670506E-2</v>
      </c>
    </row>
    <row r="1199" spans="51:56" ht="11.25" customHeight="1" x14ac:dyDescent="0.25">
      <c r="AY1199" s="515" t="s">
        <v>90</v>
      </c>
      <c r="AZ1199" s="509">
        <f>_xll.qlInterestRateIndexFixingDate(Currency&amp;"ibor"&amp;Tenor,BA1199,Trigger)</f>
        <v>47687</v>
      </c>
      <c r="BA1199" s="509">
        <f>_xll.qlCalendarAdvance(Calendar,BA1198,AY1199,"f",,Trigger)</f>
        <v>47689</v>
      </c>
      <c r="BB1199" s="509">
        <f>_xll.qlInterestRateIndexMaturity(Currency&amp;"ibor"&amp;Tenor,BA1199,Trigger)</f>
        <v>47781</v>
      </c>
      <c r="BC1199" s="508">
        <f>_xll.qlIndexFixing($AC$5,AZ1199,TRUE,_xll.ohTrigger(Trigger,Trigger3M))</f>
        <v>1.7192019607165342E-2</v>
      </c>
      <c r="BD1199" s="508">
        <f>_xll.qlIndexFixing($BE$1,AZ1199,TRUE,_xll.ohTrigger(Trigger,Trigger3M))</f>
        <v>1.6965164339623837E-2</v>
      </c>
    </row>
    <row r="1200" spans="51:56" ht="11.25" customHeight="1" x14ac:dyDescent="0.25">
      <c r="AY1200" s="515" t="s">
        <v>90</v>
      </c>
      <c r="AZ1200" s="509">
        <f>_xll.qlInterestRateIndexFixingDate(Currency&amp;"ibor"&amp;Tenor,BA1200,Trigger)</f>
        <v>47694</v>
      </c>
      <c r="BA1200" s="509">
        <f>_xll.qlCalendarAdvance(Calendar,BA1199,AY1200,"f",,Trigger)</f>
        <v>47696</v>
      </c>
      <c r="BB1200" s="509">
        <f>_xll.qlInterestRateIndexMaturity(Currency&amp;"ibor"&amp;Tenor,BA1200,Trigger)</f>
        <v>47788</v>
      </c>
      <c r="BC1200" s="508">
        <f>_xll.qlIndexFixing($AC$5,AZ1200,TRUE,_xll.ohTrigger(Trigger,Trigger3M))</f>
        <v>1.7204990555016793E-2</v>
      </c>
      <c r="BD1200" s="508">
        <f>_xll.qlIndexFixing($BE$1,AZ1200,TRUE,_xll.ohTrigger(Trigger,Trigger3M))</f>
        <v>1.6961029103772701E-2</v>
      </c>
    </row>
    <row r="1201" spans="51:56" ht="11.25" customHeight="1" x14ac:dyDescent="0.25">
      <c r="AY1201" s="515" t="s">
        <v>90</v>
      </c>
      <c r="AZ1201" s="509">
        <f>_xll.qlInterestRateIndexFixingDate(Currency&amp;"ibor"&amp;Tenor,BA1201,Trigger)</f>
        <v>47701</v>
      </c>
      <c r="BA1201" s="509">
        <f>_xll.qlCalendarAdvance(Calendar,BA1200,AY1201,"f",,Trigger)</f>
        <v>47703</v>
      </c>
      <c r="BB1201" s="509">
        <f>_xll.qlInterestRateIndexMaturity(Currency&amp;"ibor"&amp;Tenor,BA1201,Trigger)</f>
        <v>47795</v>
      </c>
      <c r="BC1201" s="508">
        <f>_xll.qlIndexFixing($AC$5,AZ1201,TRUE,_xll.ohTrigger(Trigger,Trigger3M))</f>
        <v>1.7217961545676608E-2</v>
      </c>
      <c r="BD1201" s="508">
        <f>_xll.qlIndexFixing($BE$1,AZ1201,TRUE,_xll.ohTrigger(Trigger,Trigger3M))</f>
        <v>1.6956858367617129E-2</v>
      </c>
    </row>
    <row r="1202" spans="51:56" ht="11.25" customHeight="1" x14ac:dyDescent="0.25">
      <c r="AY1202" s="515" t="s">
        <v>90</v>
      </c>
      <c r="AZ1202" s="509">
        <f>_xll.qlInterestRateIndexFixingDate(Currency&amp;"ibor"&amp;Tenor,BA1202,Trigger)</f>
        <v>47708</v>
      </c>
      <c r="BA1202" s="509">
        <f>_xll.qlCalendarAdvance(Calendar,BA1201,AY1202,"f",,Trigger)</f>
        <v>47710</v>
      </c>
      <c r="BB1202" s="509">
        <f>_xll.qlInterestRateIndexMaturity(Currency&amp;"ibor"&amp;Tenor,BA1202,Trigger)</f>
        <v>47802</v>
      </c>
      <c r="BC1202" s="508">
        <f>_xll.qlIndexFixing($AC$5,AZ1202,TRUE,_xll.ohTrigger(Trigger,Trigger3M))</f>
        <v>1.7230932579143921E-2</v>
      </c>
      <c r="BD1202" s="508">
        <f>_xll.qlIndexFixing($BE$1,AZ1202,TRUE,_xll.ohTrigger(Trigger,Trigger3M))</f>
        <v>1.6952652287657157E-2</v>
      </c>
    </row>
    <row r="1203" spans="51:56" ht="11.25" customHeight="1" x14ac:dyDescent="0.25">
      <c r="AY1203" s="515" t="s">
        <v>90</v>
      </c>
      <c r="AZ1203" s="509">
        <f>_xll.qlInterestRateIndexFixingDate(Currency&amp;"ibor"&amp;Tenor,BA1203,Trigger)</f>
        <v>47715</v>
      </c>
      <c r="BA1203" s="509">
        <f>_xll.qlCalendarAdvance(Calendar,BA1202,AY1203,"f",,Trigger)</f>
        <v>47717</v>
      </c>
      <c r="BB1203" s="509">
        <f>_xll.qlInterestRateIndexMaturity(Currency&amp;"ibor"&amp;Tenor,BA1203,Trigger)</f>
        <v>47809</v>
      </c>
      <c r="BC1203" s="508">
        <f>_xll.qlIndexFixing($AC$5,AZ1203,TRUE,_xll.ohTrigger(Trigger,Trigger3M))</f>
        <v>1.7243903655419598E-2</v>
      </c>
      <c r="BD1203" s="508">
        <f>_xll.qlIndexFixing($BE$1,AZ1203,TRUE,_xll.ohTrigger(Trigger,Trigger3M))</f>
        <v>1.6948411020394544E-2</v>
      </c>
    </row>
    <row r="1204" spans="51:56" ht="11.25" customHeight="1" x14ac:dyDescent="0.25">
      <c r="AY1204" s="515" t="s">
        <v>90</v>
      </c>
      <c r="AZ1204" s="509">
        <f>_xll.qlInterestRateIndexFixingDate(Currency&amp;"ibor"&amp;Tenor,BA1204,Trigger)</f>
        <v>47722</v>
      </c>
      <c r="BA1204" s="509">
        <f>_xll.qlCalendarAdvance(Calendar,BA1203,AY1204,"f",,Trigger)</f>
        <v>47724</v>
      </c>
      <c r="BB1204" s="509">
        <f>_xll.qlInterestRateIndexMaturity(Currency&amp;"ibor"&amp;Tenor,BA1204,Trigger)</f>
        <v>47816</v>
      </c>
      <c r="BC1204" s="508">
        <f>_xll.qlIndexFixing($AC$5,AZ1204,TRUE,_xll.ohTrigger(Trigger,Trigger3M))</f>
        <v>1.7256874774503644E-2</v>
      </c>
      <c r="BD1204" s="508">
        <f>_xll.qlIndexFixing($BE$1,AZ1204,TRUE,_xll.ohTrigger(Trigger,Trigger3M))</f>
        <v>1.6944134722330195E-2</v>
      </c>
    </row>
    <row r="1205" spans="51:56" ht="11.25" customHeight="1" x14ac:dyDescent="0.25">
      <c r="AY1205" s="515" t="s">
        <v>90</v>
      </c>
      <c r="AZ1205" s="509">
        <f>_xll.qlInterestRateIndexFixingDate(Currency&amp;"ibor"&amp;Tenor,BA1205,Trigger)</f>
        <v>47729</v>
      </c>
      <c r="BA1205" s="509">
        <f>_xll.qlCalendarAdvance(Calendar,BA1204,AY1205,"f",,Trigger)</f>
        <v>47731</v>
      </c>
      <c r="BB1205" s="509">
        <f>_xll.qlInterestRateIndexMaturity(Currency&amp;"ibor"&amp;Tenor,BA1205,Trigger)</f>
        <v>47822</v>
      </c>
      <c r="BC1205" s="508">
        <f>_xll.qlIndexFixing($AC$5,AZ1205,TRUE,_xll.ohTrigger(Trigger,Trigger3M))</f>
        <v>1.7268505849664016E-2</v>
      </c>
      <c r="BD1205" s="508">
        <f>_xll.qlIndexFixing($BE$1,AZ1205,TRUE,_xll.ohTrigger(Trigger,Trigger3M))</f>
        <v>1.6939740062142598E-2</v>
      </c>
    </row>
    <row r="1206" spans="51:56" ht="11.25" customHeight="1" x14ac:dyDescent="0.25">
      <c r="AY1206" s="515" t="s">
        <v>90</v>
      </c>
      <c r="AZ1206" s="509">
        <f>_xll.qlInterestRateIndexFixingDate(Currency&amp;"ibor"&amp;Tenor,BA1206,Trigger)</f>
        <v>47736</v>
      </c>
      <c r="BA1206" s="509">
        <f>_xll.qlCalendarAdvance(Calendar,BA1205,AY1206,"f",,Trigger)</f>
        <v>47738</v>
      </c>
      <c r="BB1206" s="509">
        <f>_xll.qlInterestRateIndexMaturity(Currency&amp;"ibor"&amp;Tenor,BA1206,Trigger)</f>
        <v>47829</v>
      </c>
      <c r="BC1206" s="508">
        <f>_xll.qlIndexFixing($AC$5,AZ1206,TRUE,_xll.ohTrigger(Trigger,Trigger3M))</f>
        <v>1.7281476430240198E-2</v>
      </c>
      <c r="BD1206" s="508">
        <f>_xll.qlIndexFixing($BE$1,AZ1206,TRUE,_xll.ohTrigger(Trigger,Trigger3M))</f>
        <v>1.693539682620291E-2</v>
      </c>
    </row>
    <row r="1207" spans="51:56" ht="11.25" customHeight="1" x14ac:dyDescent="0.25">
      <c r="AY1207" s="515" t="s">
        <v>90</v>
      </c>
      <c r="AZ1207" s="509">
        <f>_xll.qlInterestRateIndexFixingDate(Currency&amp;"ibor"&amp;Tenor,BA1207,Trigger)</f>
        <v>47743</v>
      </c>
      <c r="BA1207" s="509">
        <f>_xll.qlCalendarAdvance(Calendar,BA1206,AY1207,"f",,Trigger)</f>
        <v>47745</v>
      </c>
      <c r="BB1207" s="509">
        <f>_xll.qlInterestRateIndexMaturity(Currency&amp;"ibor"&amp;Tenor,BA1207,Trigger)</f>
        <v>47836</v>
      </c>
      <c r="BC1207" s="508">
        <f>_xll.qlIndexFixing($AC$5,AZ1207,TRUE,_xll.ohTrigger(Trigger,Trigger3M))</f>
        <v>1.7294447053157892E-2</v>
      </c>
      <c r="BD1207" s="508">
        <f>_xll.qlIndexFixing($BE$1,AZ1207,TRUE,_xll.ohTrigger(Trigger,Trigger3M))</f>
        <v>1.6931019019357962E-2</v>
      </c>
    </row>
    <row r="1208" spans="51:56" ht="11.25" customHeight="1" x14ac:dyDescent="0.25">
      <c r="AY1208" s="515" t="s">
        <v>90</v>
      </c>
      <c r="AZ1208" s="509">
        <f>_xll.qlInterestRateIndexFixingDate(Currency&amp;"ibor"&amp;Tenor,BA1208,Trigger)</f>
        <v>47750</v>
      </c>
      <c r="BA1208" s="509">
        <f>_xll.qlCalendarAdvance(Calendar,BA1207,AY1208,"f",,Trigger)</f>
        <v>47752</v>
      </c>
      <c r="BB1208" s="509">
        <f>_xll.qlInterestRateIndexMaturity(Currency&amp;"ibor"&amp;Tenor,BA1208,Trigger)</f>
        <v>47844</v>
      </c>
      <c r="BC1208" s="508">
        <f>_xll.qlIndexFixing($AC$5,AZ1208,TRUE,_xll.ohTrigger(Trigger,Trigger3M))</f>
        <v>1.7308759678926949E-2</v>
      </c>
      <c r="BD1208" s="508">
        <f>_xll.qlIndexFixing($BE$1,AZ1208,TRUE,_xll.ohTrigger(Trigger,Trigger3M))</f>
        <v>1.6926682352088173E-2</v>
      </c>
    </row>
    <row r="1209" spans="51:56" ht="11.25" customHeight="1" x14ac:dyDescent="0.25">
      <c r="AY1209" s="515" t="s">
        <v>90</v>
      </c>
      <c r="AZ1209" s="509">
        <f>_xll.qlInterestRateIndexFixingDate(Currency&amp;"ibor"&amp;Tenor,BA1209,Trigger)</f>
        <v>47757</v>
      </c>
      <c r="BA1209" s="509">
        <f>_xll.qlCalendarAdvance(Calendar,BA1208,AY1209,"f",,Trigger)</f>
        <v>47759</v>
      </c>
      <c r="BB1209" s="509">
        <f>_xll.qlInterestRateIndexMaturity(Currency&amp;"ibor"&amp;Tenor,BA1209,Trigger)</f>
        <v>47851</v>
      </c>
      <c r="BC1209" s="508">
        <f>_xll.qlIndexFixing($AC$5,AZ1209,TRUE,_xll.ohTrigger(Trigger,Trigger3M))</f>
        <v>1.7321731012055426E-2</v>
      </c>
      <c r="BD1209" s="508">
        <f>_xll.qlIndexFixing($BE$1,AZ1209,TRUE,_xll.ohTrigger(Trigger,Trigger3M))</f>
        <v>1.6922233247541656E-2</v>
      </c>
    </row>
    <row r="1210" spans="51:56" ht="11.25" customHeight="1" x14ac:dyDescent="0.25">
      <c r="AY1210" s="515" t="s">
        <v>90</v>
      </c>
      <c r="AZ1210" s="509">
        <f>_xll.qlInterestRateIndexFixingDate(Currency&amp;"ibor"&amp;Tenor,BA1210,Trigger)</f>
        <v>47764</v>
      </c>
      <c r="BA1210" s="509">
        <f>_xll.qlCalendarAdvance(Calendar,BA1209,AY1210,"f",,Trigger)</f>
        <v>47766</v>
      </c>
      <c r="BB1210" s="509">
        <f>_xll.qlInterestRateIndexMaturity(Currency&amp;"ibor"&amp;Tenor,BA1210,Trigger)</f>
        <v>47858</v>
      </c>
      <c r="BC1210" s="508">
        <f>_xll.qlIndexFixing($AC$5,AZ1210,TRUE,_xll.ohTrigger(Trigger,Trigger3M))</f>
        <v>1.7334702387993142E-2</v>
      </c>
      <c r="BD1210" s="508">
        <f>_xll.qlIndexFixing($BE$1,AZ1210,TRUE,_xll.ohTrigger(Trigger,Trigger3M))</f>
        <v>1.6917750051206618E-2</v>
      </c>
    </row>
    <row r="1211" spans="51:56" ht="11.25" customHeight="1" x14ac:dyDescent="0.25">
      <c r="AY1211" s="515" t="s">
        <v>90</v>
      </c>
      <c r="AZ1211" s="509">
        <f>_xll.qlInterestRateIndexFixingDate(Currency&amp;"ibor"&amp;Tenor,BA1211,Trigger)</f>
        <v>47771</v>
      </c>
      <c r="BA1211" s="509">
        <f>_xll.qlCalendarAdvance(Calendar,BA1210,AY1211,"f",,Trigger)</f>
        <v>47773</v>
      </c>
      <c r="BB1211" s="509">
        <f>_xll.qlInterestRateIndexMaturity(Currency&amp;"ibor"&amp;Tenor,BA1211,Trigger)</f>
        <v>47865</v>
      </c>
      <c r="BC1211" s="508">
        <f>_xll.qlIndexFixing($AC$5,AZ1211,TRUE,_xll.ohTrigger(Trigger,Trigger3M))</f>
        <v>1.7347673806740089E-2</v>
      </c>
      <c r="BD1211" s="508">
        <f>_xll.qlIndexFixing($BE$1,AZ1211,TRUE,_xll.ohTrigger(Trigger,Trigger3M))</f>
        <v>1.6913232919583954E-2</v>
      </c>
    </row>
    <row r="1212" spans="51:56" ht="11.25" customHeight="1" x14ac:dyDescent="0.25">
      <c r="AY1212" s="515" t="s">
        <v>90</v>
      </c>
      <c r="AZ1212" s="509">
        <f>_xll.qlInterestRateIndexFixingDate(Currency&amp;"ibor"&amp;Tenor,BA1212,Trigger)</f>
        <v>47778</v>
      </c>
      <c r="BA1212" s="509">
        <f>_xll.qlCalendarAdvance(Calendar,BA1211,AY1212,"f",,Trigger)</f>
        <v>47780</v>
      </c>
      <c r="BB1212" s="509">
        <f>_xll.qlInterestRateIndexMaturity(Currency&amp;"ibor"&amp;Tenor,BA1212,Trigger)</f>
        <v>47872</v>
      </c>
      <c r="BC1212" s="508">
        <f>_xll.qlIndexFixing($AC$5,AZ1212,TRUE,_xll.ohTrigger(Trigger,Trigger3M))</f>
        <v>1.7360645268296268E-2</v>
      </c>
      <c r="BD1212" s="508">
        <f>_xll.qlIndexFixing($BE$1,AZ1212,TRUE,_xll.ohTrigger(Trigger,Trigger3M))</f>
        <v>1.6908682009178042E-2</v>
      </c>
    </row>
    <row r="1213" spans="51:56" ht="11.25" customHeight="1" x14ac:dyDescent="0.25">
      <c r="AY1213" s="515" t="s">
        <v>90</v>
      </c>
      <c r="AZ1213" s="509">
        <f>_xll.qlInterestRateIndexFixingDate(Currency&amp;"ibor"&amp;Tenor,BA1213,Trigger)</f>
        <v>47785</v>
      </c>
      <c r="BA1213" s="509">
        <f>_xll.qlCalendarAdvance(Calendar,BA1212,AY1213,"f",,Trigger)</f>
        <v>47787</v>
      </c>
      <c r="BB1213" s="509">
        <f>_xll.qlInterestRateIndexMaturity(Currency&amp;"ibor"&amp;Tenor,BA1213,Trigger)</f>
        <v>47879</v>
      </c>
      <c r="BC1213" s="508">
        <f>_xll.qlIndexFixing($AC$5,AZ1213,TRUE,_xll.ohTrigger(Trigger,Trigger3M))</f>
        <v>1.7373616772662553E-2</v>
      </c>
      <c r="BD1213" s="508">
        <f>_xll.qlIndexFixing($BE$1,AZ1213,TRUE,_xll.ohTrigger(Trigger,Trigger3M))</f>
        <v>1.6904097476490649E-2</v>
      </c>
    </row>
    <row r="1214" spans="51:56" ht="11.25" customHeight="1" x14ac:dyDescent="0.25">
      <c r="AY1214" s="515" t="s">
        <v>90</v>
      </c>
      <c r="AZ1214" s="509">
        <f>_xll.qlInterestRateIndexFixingDate(Currency&amp;"ibor"&amp;Tenor,BA1214,Trigger)</f>
        <v>47792</v>
      </c>
      <c r="BA1214" s="509">
        <f>_xll.qlCalendarAdvance(Calendar,BA1213,AY1214,"f",,Trigger)</f>
        <v>47794</v>
      </c>
      <c r="BB1214" s="509">
        <f>_xll.qlInterestRateIndexMaturity(Currency&amp;"ibor"&amp;Tenor,BA1214,Trigger)</f>
        <v>47886</v>
      </c>
      <c r="BC1214" s="508">
        <f>_xll.qlIndexFixing($AC$5,AZ1214,TRUE,_xll.ohTrigger(Trigger,Trigger3M))</f>
        <v>1.7386588319838941E-2</v>
      </c>
      <c r="BD1214" s="508">
        <f>_xll.qlIndexFixing($BE$1,AZ1214,TRUE,_xll.ohTrigger(Trigger,Trigger3M))</f>
        <v>1.6899479478026152E-2</v>
      </c>
    </row>
    <row r="1215" spans="51:56" ht="11.25" customHeight="1" x14ac:dyDescent="0.25">
      <c r="AY1215" s="515" t="s">
        <v>90</v>
      </c>
      <c r="AZ1215" s="509">
        <f>_xll.qlInterestRateIndexFixingDate(Currency&amp;"ibor"&amp;Tenor,BA1215,Trigger)</f>
        <v>47799</v>
      </c>
      <c r="BA1215" s="509">
        <f>_xll.qlCalendarAdvance(Calendar,BA1214,AY1215,"f",,Trigger)</f>
        <v>47801</v>
      </c>
      <c r="BB1215" s="509">
        <f>_xll.qlInterestRateIndexMaturity(Currency&amp;"ibor"&amp;Tenor,BA1215,Trigger)</f>
        <v>47893</v>
      </c>
      <c r="BC1215" s="508">
        <f>_xll.qlIndexFixing($AC$5,AZ1215,TRUE,_xll.ohTrigger(Trigger,Trigger3M))</f>
        <v>1.7399559909823694E-2</v>
      </c>
      <c r="BD1215" s="508">
        <f>_xll.qlIndexFixing($BE$1,AZ1215,TRUE,_xll.ohTrigger(Trigger,Trigger3M))</f>
        <v>1.6894828170287184E-2</v>
      </c>
    </row>
    <row r="1216" spans="51:56" ht="11.25" customHeight="1" x14ac:dyDescent="0.25">
      <c r="AY1216" s="515" t="s">
        <v>90</v>
      </c>
      <c r="AZ1216" s="509">
        <f>_xll.qlInterestRateIndexFixingDate(Currency&amp;"ibor"&amp;Tenor,BA1216,Trigger)</f>
        <v>47806</v>
      </c>
      <c r="BA1216" s="509">
        <f>_xll.qlCalendarAdvance(Calendar,BA1215,AY1216,"f",,Trigger)</f>
        <v>47808</v>
      </c>
      <c r="BB1216" s="509">
        <f>_xll.qlInterestRateIndexMaturity(Currency&amp;"ibor"&amp;Tenor,BA1216,Trigger)</f>
        <v>47900</v>
      </c>
      <c r="BC1216" s="508">
        <f>_xll.qlIndexFixing($AC$5,AZ1216,TRUE,_xll.ohTrigger(Trigger,Trigger3M))</f>
        <v>1.7412531542620291E-2</v>
      </c>
      <c r="BD1216" s="508">
        <f>_xll.qlIndexFixing($BE$1,AZ1216,TRUE,_xll.ohTrigger(Trigger,Trigger3M))</f>
        <v>1.6890143709778122E-2</v>
      </c>
    </row>
    <row r="1217" spans="51:56" ht="11.25" customHeight="1" x14ac:dyDescent="0.25">
      <c r="AY1217" s="515" t="s">
        <v>90</v>
      </c>
      <c r="AZ1217" s="509">
        <f>_xll.qlInterestRateIndexFixingDate(Currency&amp;"ibor"&amp;Tenor,BA1217,Trigger)</f>
        <v>47813</v>
      </c>
      <c r="BA1217" s="509">
        <f>_xll.qlCalendarAdvance(Calendar,BA1216,AY1217,"f",,Trigger)</f>
        <v>47815</v>
      </c>
      <c r="BB1217" s="509">
        <f>_xll.qlInterestRateIndexMaturity(Currency&amp;"ibor"&amp;Tenor,BA1217,Trigger)</f>
        <v>47907</v>
      </c>
      <c r="BC1217" s="508">
        <f>_xll.qlIndexFixing($AC$5,AZ1217,TRUE,_xll.ohTrigger(Trigger,Trigger3M))</f>
        <v>1.7425503218226987E-2</v>
      </c>
      <c r="BD1217" s="508">
        <f>_xll.qlIndexFixing($BE$1,AZ1217,TRUE,_xll.ohTrigger(Trigger,Trigger3M))</f>
        <v>1.6885426253001601E-2</v>
      </c>
    </row>
    <row r="1218" spans="51:56" ht="11.25" customHeight="1" x14ac:dyDescent="0.25">
      <c r="AY1218" s="515" t="s">
        <v>90</v>
      </c>
      <c r="AZ1218" s="509">
        <f>_xll.qlInterestRateIndexFixingDate(Currency&amp;"ibor"&amp;Tenor,BA1218,Trigger)</f>
        <v>47820</v>
      </c>
      <c r="BA1218" s="509">
        <f>_xll.qlCalendarAdvance(Calendar,BA1217,AY1218,"f",,Trigger)</f>
        <v>47822</v>
      </c>
      <c r="BB1218" s="509">
        <f>_xll.qlInterestRateIndexMaturity(Currency&amp;"ibor"&amp;Tenor,BA1218,Trigger)</f>
        <v>47912</v>
      </c>
      <c r="BC1218" s="508">
        <f>_xll.qlIndexFixing($AC$5,AZ1218,TRUE,_xll.ohTrigger(Trigger,Trigger3M))</f>
        <v>1.7435778566383675E-2</v>
      </c>
      <c r="BD1218" s="508">
        <f>_xll.qlIndexFixing($BE$1,AZ1218,TRUE,_xll.ohTrigger(Trigger,Trigger3M))</f>
        <v>1.6880576247846335E-2</v>
      </c>
    </row>
    <row r="1219" spans="51:56" ht="11.25" customHeight="1" x14ac:dyDescent="0.25">
      <c r="AY1219" s="515" t="s">
        <v>90</v>
      </c>
      <c r="AZ1219" s="509">
        <f>_xll.qlInterestRateIndexFixingDate(Currency&amp;"ibor"&amp;Tenor,BA1219,Trigger)</f>
        <v>47827</v>
      </c>
      <c r="BA1219" s="509">
        <f>_xll.qlCalendarAdvance(Calendar,BA1218,AY1219,"f",,Trigger)</f>
        <v>47829</v>
      </c>
      <c r="BB1219" s="509">
        <f>_xll.qlInterestRateIndexMaturity(Currency&amp;"ibor"&amp;Tenor,BA1219,Trigger)</f>
        <v>47919</v>
      </c>
      <c r="BC1219" s="508">
        <f>_xll.qlIndexFixing($AC$5,AZ1219,TRUE,_xll.ohTrigger(Trigger,Trigger3M))</f>
        <v>1.7448749067305869E-2</v>
      </c>
      <c r="BD1219" s="508">
        <f>_xll.qlIndexFixing($BE$1,AZ1219,TRUE,_xll.ohTrigger(Trigger,Trigger3M))</f>
        <v>1.687579832617736E-2</v>
      </c>
    </row>
    <row r="1220" spans="51:56" ht="11.25" customHeight="1" x14ac:dyDescent="0.25">
      <c r="AY1220" s="515" t="s">
        <v>90</v>
      </c>
      <c r="AZ1220" s="509">
        <f>_xll.qlInterestRateIndexFixingDate(Currency&amp;"ibor"&amp;Tenor,BA1220,Trigger)</f>
        <v>47834</v>
      </c>
      <c r="BA1220" s="509">
        <f>_xll.qlCalendarAdvance(Calendar,BA1219,AY1220,"f",,Trigger)</f>
        <v>47836</v>
      </c>
      <c r="BB1220" s="509">
        <f>_xll.qlInterestRateIndexMaturity(Currency&amp;"ibor"&amp;Tenor,BA1220,Trigger)</f>
        <v>47926</v>
      </c>
      <c r="BC1220" s="508">
        <f>_xll.qlIndexFixing($AC$5,AZ1220,TRUE,_xll.ohTrigger(Trigger,Trigger3M))</f>
        <v>1.7461719610104787E-2</v>
      </c>
      <c r="BD1220" s="508">
        <f>_xll.qlIndexFixing($BE$1,AZ1220,TRUE,_xll.ohTrigger(Trigger,Trigger3M))</f>
        <v>1.6870987858312425E-2</v>
      </c>
    </row>
    <row r="1221" spans="51:56" ht="11.25" customHeight="1" x14ac:dyDescent="0.25">
      <c r="AY1221" s="515" t="s">
        <v>90</v>
      </c>
      <c r="AZ1221" s="509">
        <f>_xll.qlInterestRateIndexFixingDate(Currency&amp;"ibor"&amp;Tenor,BA1221,Trigger)</f>
        <v>47840</v>
      </c>
      <c r="BA1221" s="509">
        <f>_xll.qlCalendarAdvance(Calendar,BA1220,AY1221,"f",,Trigger)</f>
        <v>47844</v>
      </c>
      <c r="BB1221" s="509">
        <f>_xll.qlInterestRateIndexMaturity(Currency&amp;"ibor"&amp;Tenor,BA1221,Trigger)</f>
        <v>47934</v>
      </c>
      <c r="BC1221" s="508">
        <f>_xll.qlIndexFixing($AC$5,AZ1221,TRUE,_xll.ohTrigger(Trigger,Trigger3M))</f>
        <v>1.7476543138865708E-2</v>
      </c>
      <c r="BD1221" s="508">
        <f>_xll.qlIndexFixing($BE$1,AZ1221,TRUE,_xll.ohTrigger(Trigger,Trigger3M))</f>
        <v>1.6865450529008008E-2</v>
      </c>
    </row>
    <row r="1222" spans="51:56" ht="11.25" customHeight="1" x14ac:dyDescent="0.25">
      <c r="AY1222" s="515" t="s">
        <v>90</v>
      </c>
      <c r="AZ1222" s="509">
        <f>_xll.qlInterestRateIndexFixingDate(Currency&amp;"ibor"&amp;Tenor,BA1222,Trigger)</f>
        <v>47848</v>
      </c>
      <c r="BA1222" s="509">
        <f>_xll.qlCalendarAdvance(Calendar,BA1221,AY1222,"f",,Trigger)</f>
        <v>47851</v>
      </c>
      <c r="BB1222" s="509">
        <f>_xll.qlInterestRateIndexMaturity(Currency&amp;"ibor"&amp;Tenor,BA1222,Trigger)</f>
        <v>47941</v>
      </c>
      <c r="BC1222" s="508">
        <f>_xll.qlIndexFixing($AC$5,AZ1222,TRUE,_xll.ohTrigger(Trigger,Trigger3M))</f>
        <v>1.7489513771399068E-2</v>
      </c>
      <c r="BD1222" s="508">
        <f>_xll.qlIndexFixing($BE$1,AZ1222,TRUE,_xll.ohTrigger(Trigger,Trigger3M))</f>
        <v>1.6860570846238154E-2</v>
      </c>
    </row>
    <row r="1223" spans="51:56" ht="11.25" customHeight="1" x14ac:dyDescent="0.25">
      <c r="AY1223" s="515" t="s">
        <v>90</v>
      </c>
      <c r="AZ1223" s="509">
        <f>_xll.qlInterestRateIndexFixingDate(Currency&amp;"ibor"&amp;Tenor,BA1223,Trigger)</f>
        <v>47856</v>
      </c>
      <c r="BA1223" s="509">
        <f>_xll.qlCalendarAdvance(Calendar,BA1222,AY1223,"f",,Trigger)</f>
        <v>47858</v>
      </c>
      <c r="BB1223" s="509">
        <f>_xll.qlInterestRateIndexMaturity(Currency&amp;"ibor"&amp;Tenor,BA1223,Trigger)</f>
        <v>47948</v>
      </c>
      <c r="BC1223" s="508">
        <f>_xll.qlIndexFixing($AC$5,AZ1223,TRUE,_xll.ohTrigger(Trigger,Trigger3M))</f>
        <v>1.7502484445809152E-2</v>
      </c>
      <c r="BD1223" s="508">
        <f>_xll.qlIndexFixing($BE$1,AZ1223,TRUE,_xll.ohTrigger(Trigger,Trigger3M))</f>
        <v>1.6855659109088705E-2</v>
      </c>
    </row>
    <row r="1224" spans="51:56" ht="11.25" customHeight="1" x14ac:dyDescent="0.25">
      <c r="AY1224" s="515" t="s">
        <v>90</v>
      </c>
      <c r="AZ1224" s="509">
        <f>_xll.qlInterestRateIndexFixingDate(Currency&amp;"ibor"&amp;Tenor,BA1224,Trigger)</f>
        <v>47863</v>
      </c>
      <c r="BA1224" s="509">
        <f>_xll.qlCalendarAdvance(Calendar,BA1223,AY1224,"f",,Trigger)</f>
        <v>47865</v>
      </c>
      <c r="BB1224" s="509">
        <f>_xll.qlInterestRateIndexMaturity(Currency&amp;"ibor"&amp;Tenor,BA1224,Trigger)</f>
        <v>47955</v>
      </c>
      <c r="BC1224" s="508">
        <f>_xll.qlIndexFixing($AC$5,AZ1224,TRUE,_xll.ohTrigger(Trigger,Trigger3M))</f>
        <v>1.7515455162095073E-2</v>
      </c>
      <c r="BD1224" s="508">
        <f>_xll.qlIndexFixing($BE$1,AZ1224,TRUE,_xll.ohTrigger(Trigger,Trigger3M))</f>
        <v>1.6850715474044264E-2</v>
      </c>
    </row>
    <row r="1225" spans="51:56" ht="11.25" customHeight="1" x14ac:dyDescent="0.25">
      <c r="AY1225" s="515" t="s">
        <v>90</v>
      </c>
      <c r="AZ1225" s="509">
        <f>_xll.qlInterestRateIndexFixingDate(Currency&amp;"ibor"&amp;Tenor,BA1225,Trigger)</f>
        <v>47870</v>
      </c>
      <c r="BA1225" s="509">
        <f>_xll.qlCalendarAdvance(Calendar,BA1224,AY1225,"f",,Trigger)</f>
        <v>47872</v>
      </c>
      <c r="BB1225" s="509">
        <f>_xll.qlInterestRateIndexMaturity(Currency&amp;"ibor"&amp;Tenor,BA1225,Trigger)</f>
        <v>47962</v>
      </c>
      <c r="BC1225" s="508">
        <f>_xll.qlIndexFixing($AC$5,AZ1225,TRUE,_xll.ohTrigger(Trigger,Trigger3M))</f>
        <v>1.7528425920257718E-2</v>
      </c>
      <c r="BD1225" s="508">
        <f>_xll.qlIndexFixing($BE$1,AZ1225,TRUE,_xll.ohTrigger(Trigger,Trigger3M))</f>
        <v>1.6845740097591211E-2</v>
      </c>
    </row>
    <row r="1226" spans="51:56" ht="11.25" customHeight="1" x14ac:dyDescent="0.25">
      <c r="AY1226" s="515" t="s">
        <v>90</v>
      </c>
      <c r="AZ1226" s="509">
        <f>_xll.qlInterestRateIndexFixingDate(Currency&amp;"ibor"&amp;Tenor,BA1226,Trigger)</f>
        <v>47877</v>
      </c>
      <c r="BA1226" s="509">
        <f>_xll.qlCalendarAdvance(Calendar,BA1225,AY1226,"f",,Trigger)</f>
        <v>47879</v>
      </c>
      <c r="BB1226" s="509">
        <f>_xll.qlInterestRateIndexMaturity(Currency&amp;"ibor"&amp;Tenor,BA1226,Trigger)</f>
        <v>47968</v>
      </c>
      <c r="BC1226" s="508">
        <f>_xll.qlIndexFixing($AC$5,AZ1226,TRUE,_xll.ohTrigger(Trigger,Trigger3M))</f>
        <v>1.7540043546553363E-2</v>
      </c>
      <c r="BD1226" s="508">
        <f>_xll.qlIndexFixing($BE$1,AZ1226,TRUE,_xll.ohTrigger(Trigger,Trigger3M))</f>
        <v>1.6840703244457213E-2</v>
      </c>
    </row>
    <row r="1227" spans="51:56" ht="11.25" customHeight="1" x14ac:dyDescent="0.25">
      <c r="AY1227" s="515" t="s">
        <v>90</v>
      </c>
      <c r="AZ1227" s="509">
        <f>_xll.qlInterestRateIndexFixingDate(Currency&amp;"ibor"&amp;Tenor,BA1227,Trigger)</f>
        <v>47884</v>
      </c>
      <c r="BA1227" s="509">
        <f>_xll.qlCalendarAdvance(Calendar,BA1226,AY1227,"f",,Trigger)</f>
        <v>47886</v>
      </c>
      <c r="BB1227" s="509">
        <f>_xll.qlInterestRateIndexMaturity(Currency&amp;"ibor"&amp;Tenor,BA1227,Trigger)</f>
        <v>47975</v>
      </c>
      <c r="BC1227" s="508">
        <f>_xll.qlIndexFixing($AC$5,AZ1227,TRUE,_xll.ohTrigger(Trigger,Trigger3M))</f>
        <v>1.75530137546582E-2</v>
      </c>
      <c r="BD1227" s="508">
        <f>_xll.qlIndexFixing($BE$1,AZ1227,TRUE,_xll.ohTrigger(Trigger,Trigger3M))</f>
        <v>1.6835667305602074E-2</v>
      </c>
    </row>
    <row r="1228" spans="51:56" ht="11.25" customHeight="1" x14ac:dyDescent="0.25">
      <c r="AY1228" s="515" t="s">
        <v>90</v>
      </c>
      <c r="AZ1228" s="509">
        <f>_xll.qlInterestRateIndexFixingDate(Currency&amp;"ibor"&amp;Tenor,BA1228,Trigger)</f>
        <v>47891</v>
      </c>
      <c r="BA1228" s="509">
        <f>_xll.qlCalendarAdvance(Calendar,BA1227,AY1228,"f",,Trigger)</f>
        <v>47893</v>
      </c>
      <c r="BB1228" s="509">
        <f>_xll.qlInterestRateIndexMaturity(Currency&amp;"ibor"&amp;Tenor,BA1228,Trigger)</f>
        <v>47982</v>
      </c>
      <c r="BC1228" s="508">
        <f>_xll.qlIndexFixing($AC$5,AZ1228,TRUE,_xll.ohTrigger(Trigger,Trigger3M))</f>
        <v>1.756598400417261E-2</v>
      </c>
      <c r="BD1228" s="508">
        <f>_xll.qlIndexFixing($BE$1,AZ1228,TRUE,_xll.ohTrigger(Trigger,Trigger3M))</f>
        <v>1.6830600085010184E-2</v>
      </c>
    </row>
    <row r="1229" spans="51:56" ht="11.25" customHeight="1" x14ac:dyDescent="0.25">
      <c r="AY1229" s="515" t="s">
        <v>90</v>
      </c>
      <c r="AZ1229" s="509">
        <f>_xll.qlInterestRateIndexFixingDate(Currency&amp;"ibor"&amp;Tenor,BA1229,Trigger)</f>
        <v>47898</v>
      </c>
      <c r="BA1229" s="509">
        <f>_xll.qlCalendarAdvance(Calendar,BA1228,AY1229,"f",,Trigger)</f>
        <v>47900</v>
      </c>
      <c r="BB1229" s="509">
        <f>_xll.qlInterestRateIndexMaturity(Currency&amp;"ibor"&amp;Tenor,BA1229,Trigger)</f>
        <v>47989</v>
      </c>
      <c r="BC1229" s="508">
        <f>_xll.qlIndexFixing($AC$5,AZ1229,TRUE,_xll.ohTrigger(Trigger,Trigger3M))</f>
        <v>1.7507835080663496E-2</v>
      </c>
      <c r="BD1229" s="508">
        <f>_xll.qlIndexFixing($BE$1,AZ1229,TRUE,_xll.ohTrigger(Trigger,Trigger3M))</f>
        <v>1.6825501739158623E-2</v>
      </c>
    </row>
    <row r="1230" spans="51:56" ht="11.25" customHeight="1" x14ac:dyDescent="0.25">
      <c r="AY1230" s="515" t="s">
        <v>90</v>
      </c>
      <c r="AZ1230" s="509">
        <f>_xll.qlInterestRateIndexFixingDate(Currency&amp;"ibor"&amp;Tenor,BA1230,Trigger)</f>
        <v>47905</v>
      </c>
      <c r="BA1230" s="509">
        <f>_xll.qlCalendarAdvance(Calendar,BA1229,AY1230,"f",,Trigger)</f>
        <v>47907</v>
      </c>
      <c r="BB1230" s="509">
        <f>_xll.qlInterestRateIndexMaturity(Currency&amp;"ibor"&amp;Tenor,BA1230,Trigger)</f>
        <v>47998</v>
      </c>
      <c r="BC1230" s="508">
        <f>_xll.qlIndexFixing($AC$5,AZ1230,TRUE,_xll.ohTrigger(Trigger,Trigger3M))</f>
        <v>1.7435391876557144E-2</v>
      </c>
      <c r="BD1230" s="508">
        <f>_xll.qlIndexFixing($BE$1,AZ1230,TRUE,_xll.ohTrigger(Trigger,Trigger3M))</f>
        <v>1.682041248929823E-2</v>
      </c>
    </row>
    <row r="1231" spans="51:56" ht="11.25" customHeight="1" x14ac:dyDescent="0.25">
      <c r="AY1231" s="515" t="s">
        <v>90</v>
      </c>
      <c r="AZ1231" s="509">
        <f>_xll.qlInterestRateIndexFixingDate(Currency&amp;"ibor"&amp;Tenor,BA1231,Trigger)</f>
        <v>47912</v>
      </c>
      <c r="BA1231" s="509">
        <f>_xll.qlCalendarAdvance(Calendar,BA1230,AY1231,"f",,Trigger)</f>
        <v>47914</v>
      </c>
      <c r="BB1231" s="509">
        <f>_xll.qlInterestRateIndexMaturity(Currency&amp;"ibor"&amp;Tenor,BA1231,Trigger)</f>
        <v>48008</v>
      </c>
      <c r="BC1231" s="508">
        <f>_xll.qlIndexFixing($AC$5,AZ1231,TRUE,_xll.ohTrigger(Trigger,Trigger3M))</f>
        <v>1.7360702574694711E-2</v>
      </c>
      <c r="BD1231" s="508">
        <f>_xll.qlIndexFixing($BE$1,AZ1231,TRUE,_xll.ohTrigger(Trigger,Trigger3M))</f>
        <v>1.6815298695334754E-2</v>
      </c>
    </row>
    <row r="1232" spans="51:56" ht="11.25" customHeight="1" x14ac:dyDescent="0.25">
      <c r="AY1232" s="515" t="s">
        <v>90</v>
      </c>
      <c r="AZ1232" s="509">
        <f>_xll.qlInterestRateIndexFixingDate(Currency&amp;"ibor"&amp;Tenor,BA1232,Trigger)</f>
        <v>47919</v>
      </c>
      <c r="BA1232" s="509">
        <f>_xll.qlCalendarAdvance(Calendar,BA1231,AY1232,"f",,Trigger)</f>
        <v>47921</v>
      </c>
      <c r="BB1232" s="509">
        <f>_xll.qlInterestRateIndexMaturity(Currency&amp;"ibor"&amp;Tenor,BA1232,Trigger)</f>
        <v>48015</v>
      </c>
      <c r="BC1232" s="508">
        <f>_xll.qlIndexFixing($AC$5,AZ1232,TRUE,_xll.ohTrigger(Trigger,Trigger3M))</f>
        <v>1.7305727926146392E-2</v>
      </c>
      <c r="BD1232" s="508">
        <f>_xll.qlIndexFixing($BE$1,AZ1232,TRUE,_xll.ohTrigger(Trigger,Trigger3M))</f>
        <v>1.6810095911573491E-2</v>
      </c>
    </row>
    <row r="1233" spans="51:56" ht="11.25" customHeight="1" x14ac:dyDescent="0.25">
      <c r="AY1233" s="515" t="s">
        <v>90</v>
      </c>
      <c r="AZ1233" s="509">
        <f>_xll.qlInterestRateIndexFixingDate(Currency&amp;"ibor"&amp;Tenor,BA1233,Trigger)</f>
        <v>47926</v>
      </c>
      <c r="BA1233" s="509">
        <f>_xll.qlCalendarAdvance(Calendar,BA1232,AY1233,"f",,Trigger)</f>
        <v>47928</v>
      </c>
      <c r="BB1233" s="509">
        <f>_xll.qlInterestRateIndexMaturity(Currency&amp;"ibor"&amp;Tenor,BA1233,Trigger)</f>
        <v>48022</v>
      </c>
      <c r="BC1233" s="508">
        <f>_xll.qlIndexFixing($AC$5,AZ1233,TRUE,_xll.ohTrigger(Trigger,Trigger3M))</f>
        <v>1.725059297230308E-2</v>
      </c>
      <c r="BD1233" s="508">
        <f>_xll.qlIndexFixing($BE$1,AZ1233,TRUE,_xll.ohTrigger(Trigger,Trigger3M))</f>
        <v>1.6804862677632829E-2</v>
      </c>
    </row>
    <row r="1234" spans="51:56" ht="11.25" customHeight="1" x14ac:dyDescent="0.25">
      <c r="AY1234" s="515" t="s">
        <v>90</v>
      </c>
      <c r="AZ1234" s="509">
        <f>_xll.qlInterestRateIndexFixingDate(Currency&amp;"ibor"&amp;Tenor,BA1234,Trigger)</f>
        <v>47933</v>
      </c>
      <c r="BA1234" s="509">
        <f>_xll.qlCalendarAdvance(Calendar,BA1233,AY1234,"f",,Trigger)</f>
        <v>47935</v>
      </c>
      <c r="BB1234" s="509">
        <f>_xll.qlInterestRateIndexMaturity(Currency&amp;"ibor"&amp;Tenor,BA1234,Trigger)</f>
        <v>48029</v>
      </c>
      <c r="BC1234" s="508">
        <f>_xll.qlIndexFixing($AC$5,AZ1234,TRUE,_xll.ohTrigger(Trigger,Trigger3M))</f>
        <v>1.7195297720078391E-2</v>
      </c>
      <c r="BD1234" s="508">
        <f>_xll.qlIndexFixing($BE$1,AZ1234,TRUE,_xll.ohTrigger(Trigger,Trigger3M))</f>
        <v>1.6799599150034372E-2</v>
      </c>
    </row>
    <row r="1235" spans="51:56" ht="11.25" customHeight="1" x14ac:dyDescent="0.25">
      <c r="AY1235" s="515" t="s">
        <v>90</v>
      </c>
      <c r="AZ1235" s="509">
        <f>_xll.qlInterestRateIndexFixingDate(Currency&amp;"ibor"&amp;Tenor,BA1235,Trigger)</f>
        <v>47940</v>
      </c>
      <c r="BA1235" s="509">
        <f>_xll.qlCalendarAdvance(Calendar,BA1234,AY1235,"f",,Trigger)</f>
        <v>47942</v>
      </c>
      <c r="BB1235" s="509">
        <f>_xll.qlInterestRateIndexMaturity(Currency&amp;"ibor"&amp;Tenor,BA1235,Trigger)</f>
        <v>48033</v>
      </c>
      <c r="BC1235" s="508">
        <f>_xll.qlIndexFixing($AC$5,AZ1235,TRUE,_xll.ohTrigger(Trigger,Trigger3M))</f>
        <v>1.7148887254322998E-2</v>
      </c>
      <c r="BD1235" s="508">
        <f>_xll.qlIndexFixing($BE$1,AZ1235,TRUE,_xll.ohTrigger(Trigger,Trigger3M))</f>
        <v>1.6794282944605013E-2</v>
      </c>
    </row>
    <row r="1236" spans="51:56" ht="11.25" customHeight="1" x14ac:dyDescent="0.25">
      <c r="AY1236" s="515" t="s">
        <v>90</v>
      </c>
      <c r="AZ1236" s="509">
        <f>_xll.qlInterestRateIndexFixingDate(Currency&amp;"ibor"&amp;Tenor,BA1236,Trigger)</f>
        <v>47947</v>
      </c>
      <c r="BA1236" s="509">
        <f>_xll.qlCalendarAdvance(Calendar,BA1235,AY1236,"f",,Trigger)</f>
        <v>47953</v>
      </c>
      <c r="BB1236" s="509">
        <f>_xll.qlInterestRateIndexMaturity(Currency&amp;"ibor"&amp;Tenor,BA1236,Trigger)</f>
        <v>48044</v>
      </c>
      <c r="BC1236" s="508">
        <f>_xll.qlIndexFixing($AC$5,AZ1236,TRUE,_xll.ohTrigger(Trigger,Trigger3M))</f>
        <v>1.705798820024142E-2</v>
      </c>
      <c r="BD1236" s="508">
        <f>_xll.qlIndexFixing($BE$1,AZ1236,TRUE,_xll.ohTrigger(Trigger,Trigger3M))</f>
        <v>1.6785914927902591E-2</v>
      </c>
    </row>
    <row r="1237" spans="51:56" ht="11.25" customHeight="1" x14ac:dyDescent="0.25">
      <c r="AY1237" s="515" t="s">
        <v>90</v>
      </c>
      <c r="AZ1237" s="509">
        <f>_xll.qlInterestRateIndexFixingDate(Currency&amp;"ibor"&amp;Tenor,BA1237,Trigger)</f>
        <v>47956</v>
      </c>
      <c r="BA1237" s="509">
        <f>_xll.qlCalendarAdvance(Calendar,BA1236,AY1237,"f",,Trigger)</f>
        <v>47960</v>
      </c>
      <c r="BB1237" s="509">
        <f>_xll.qlInterestRateIndexMaturity(Currency&amp;"ibor"&amp;Tenor,BA1237,Trigger)</f>
        <v>48051</v>
      </c>
      <c r="BC1237" s="508">
        <f>_xll.qlIndexFixing($AC$5,AZ1237,TRUE,_xll.ohTrigger(Trigger,Trigger3M))</f>
        <v>1.6999930529667907E-2</v>
      </c>
      <c r="BD1237" s="508">
        <f>_xll.qlIndexFixing($BE$1,AZ1237,TRUE,_xll.ohTrigger(Trigger,Trigger3M))</f>
        <v>1.6780551519677792E-2</v>
      </c>
    </row>
    <row r="1238" spans="51:56" ht="11.25" customHeight="1" x14ac:dyDescent="0.25">
      <c r="AY1238" s="515" t="s">
        <v>90</v>
      </c>
      <c r="AZ1238" s="509">
        <f>_xll.qlInterestRateIndexFixingDate(Currency&amp;"ibor"&amp;Tenor,BA1238,Trigger)</f>
        <v>47963</v>
      </c>
      <c r="BA1238" s="509">
        <f>_xll.qlCalendarAdvance(Calendar,BA1237,AY1238,"f",,Trigger)</f>
        <v>47967</v>
      </c>
      <c r="BB1238" s="509">
        <f>_xll.qlInterestRateIndexMaturity(Currency&amp;"ibor"&amp;Tenor,BA1238,Trigger)</f>
        <v>48058</v>
      </c>
      <c r="BC1238" s="508">
        <f>_xll.qlIndexFixing($AC$5,AZ1238,TRUE,_xll.ohTrigger(Trigger,Trigger3M))</f>
        <v>1.6941707342663943E-2</v>
      </c>
      <c r="BD1238" s="508">
        <f>_xll.qlIndexFixing($BE$1,AZ1238,TRUE,_xll.ohTrigger(Trigger,Trigger3M))</f>
        <v>1.6775158503666003E-2</v>
      </c>
    </row>
    <row r="1239" spans="51:56" ht="11.25" customHeight="1" x14ac:dyDescent="0.25">
      <c r="AY1239" s="515" t="s">
        <v>90</v>
      </c>
      <c r="AZ1239" s="509">
        <f>_xll.qlInterestRateIndexFixingDate(Currency&amp;"ibor"&amp;Tenor,BA1239,Trigger)</f>
        <v>47970</v>
      </c>
      <c r="BA1239" s="509">
        <f>_xll.qlCalendarAdvance(Calendar,BA1238,AY1239,"f",,Trigger)</f>
        <v>47974</v>
      </c>
      <c r="BB1239" s="509">
        <f>_xll.qlInterestRateIndexMaturity(Currency&amp;"ibor"&amp;Tenor,BA1239,Trigger)</f>
        <v>48066</v>
      </c>
      <c r="BC1239" s="508">
        <f>_xll.qlIndexFixing($AC$5,AZ1239,TRUE,_xll.ohTrigger(Trigger,Trigger3M))</f>
        <v>1.688362410603864E-2</v>
      </c>
      <c r="BD1239" s="508">
        <f>_xll.qlIndexFixing($BE$1,AZ1239,TRUE,_xll.ohTrigger(Trigger,Trigger3M))</f>
        <v>1.676973306238003E-2</v>
      </c>
    </row>
    <row r="1240" spans="51:56" ht="11.25" customHeight="1" x14ac:dyDescent="0.25">
      <c r="AY1240" s="515" t="s">
        <v>90</v>
      </c>
      <c r="AZ1240" s="509">
        <f>_xll.qlInterestRateIndexFixingDate(Currency&amp;"ibor"&amp;Tenor,BA1240,Trigger)</f>
        <v>47977</v>
      </c>
      <c r="BA1240" s="509">
        <f>_xll.qlCalendarAdvance(Calendar,BA1239,AY1240,"f",,Trigger)</f>
        <v>47981</v>
      </c>
      <c r="BB1240" s="509">
        <f>_xll.qlInterestRateIndexMaturity(Currency&amp;"ibor"&amp;Tenor,BA1240,Trigger)</f>
        <v>48073</v>
      </c>
      <c r="BC1240" s="508">
        <f>_xll.qlIndexFixing($AC$5,AZ1240,TRUE,_xll.ohTrigger(Trigger,Trigger3M))</f>
        <v>1.6825821124297567E-2</v>
      </c>
      <c r="BD1240" s="508">
        <f>_xll.qlIndexFixing($BE$1,AZ1240,TRUE,_xll.ohTrigger(Trigger,Trigger3M))</f>
        <v>1.6764278984640155E-2</v>
      </c>
    </row>
    <row r="1241" spans="51:56" ht="11.25" customHeight="1" x14ac:dyDescent="0.25">
      <c r="AY1241" s="515" t="s">
        <v>90</v>
      </c>
      <c r="AZ1241" s="509">
        <f>_xll.qlInterestRateIndexFixingDate(Currency&amp;"ibor"&amp;Tenor,BA1241,Trigger)</f>
        <v>47984</v>
      </c>
      <c r="BA1241" s="509">
        <f>_xll.qlCalendarAdvance(Calendar,BA1240,AY1241,"f",,Trigger)</f>
        <v>47988</v>
      </c>
      <c r="BB1241" s="509">
        <f>_xll.qlInterestRateIndexMaturity(Currency&amp;"ibor"&amp;Tenor,BA1241,Trigger)</f>
        <v>48080</v>
      </c>
      <c r="BC1241" s="508">
        <f>_xll.qlIndexFixing($AC$5,AZ1241,TRUE,_xll.ohTrigger(Trigger,Trigger3M))</f>
        <v>1.6826813272511586E-2</v>
      </c>
      <c r="BD1241" s="508">
        <f>_xll.qlIndexFixing($BE$1,AZ1241,TRUE,_xll.ohTrigger(Trigger,Trigger3M))</f>
        <v>1.6758795778499719E-2</v>
      </c>
    </row>
    <row r="1242" spans="51:56" ht="11.25" customHeight="1" x14ac:dyDescent="0.25">
      <c r="AY1242" s="515" t="s">
        <v>90</v>
      </c>
      <c r="AZ1242" s="509">
        <f>_xll.qlInterestRateIndexFixingDate(Currency&amp;"ibor"&amp;Tenor,BA1242,Trigger)</f>
        <v>47991</v>
      </c>
      <c r="BA1242" s="509">
        <f>_xll.qlCalendarAdvance(Calendar,BA1241,AY1242,"f",,Trigger)</f>
        <v>47995</v>
      </c>
      <c r="BB1242" s="509">
        <f>_xll.qlInterestRateIndexMaturity(Currency&amp;"ibor"&amp;Tenor,BA1242,Trigger)</f>
        <v>48087</v>
      </c>
      <c r="BC1242" s="508">
        <f>_xll.qlIndexFixing($AC$5,AZ1242,TRUE,_xll.ohTrigger(Trigger,Trigger3M))</f>
        <v>1.6837620227962112E-2</v>
      </c>
      <c r="BD1242" s="508">
        <f>_xll.qlIndexFixing($BE$1,AZ1242,TRUE,_xll.ohTrigger(Trigger,Trigger3M))</f>
        <v>1.675328360045962E-2</v>
      </c>
    </row>
    <row r="1243" spans="51:56" ht="11.25" customHeight="1" x14ac:dyDescent="0.25">
      <c r="AY1243" s="515" t="s">
        <v>90</v>
      </c>
      <c r="AZ1243" s="509">
        <f>_xll.qlInterestRateIndexFixingDate(Currency&amp;"ibor"&amp;Tenor,BA1243,Trigger)</f>
        <v>47998</v>
      </c>
      <c r="BA1243" s="509">
        <f>_xll.qlCalendarAdvance(Calendar,BA1242,AY1243,"f",,Trigger)</f>
        <v>48002</v>
      </c>
      <c r="BB1243" s="509">
        <f>_xll.qlInterestRateIndexMaturity(Currency&amp;"ibor"&amp;Tenor,BA1243,Trigger)</f>
        <v>48094</v>
      </c>
      <c r="BC1243" s="508">
        <f>_xll.qlIndexFixing($AC$5,AZ1243,TRUE,_xll.ohTrigger(Trigger,Trigger3M))</f>
        <v>1.6848427213130606E-2</v>
      </c>
      <c r="BD1243" s="508">
        <f>_xll.qlIndexFixing($BE$1,AZ1243,TRUE,_xll.ohTrigger(Trigger,Trigger3M))</f>
        <v>1.6747742607022494E-2</v>
      </c>
    </row>
    <row r="1244" spans="51:56" ht="11.25" customHeight="1" x14ac:dyDescent="0.25">
      <c r="AY1244" s="515" t="s">
        <v>90</v>
      </c>
      <c r="AZ1244" s="509">
        <f>_xll.qlInterestRateIndexFixingDate(Currency&amp;"ibor"&amp;Tenor,BA1244,Trigger)</f>
        <v>48005</v>
      </c>
      <c r="BA1244" s="509">
        <f>_xll.qlCalendarAdvance(Calendar,BA1243,AY1244,"f",,Trigger)</f>
        <v>48009</v>
      </c>
      <c r="BB1244" s="509">
        <f>_xll.qlInterestRateIndexMaturity(Currency&amp;"ibor"&amp;Tenor,BA1244,Trigger)</f>
        <v>48101</v>
      </c>
      <c r="BC1244" s="508">
        <f>_xll.qlIndexFixing($AC$5,AZ1244,TRUE,_xll.ohTrigger(Trigger,Trigger3M))</f>
        <v>1.6859234228019673E-2</v>
      </c>
      <c r="BD1244" s="508">
        <f>_xll.qlIndexFixing($BE$1,AZ1244,TRUE,_xll.ohTrigger(Trigger,Trigger3M))</f>
        <v>1.6742172954690982E-2</v>
      </c>
    </row>
    <row r="1245" spans="51:56" ht="11.25" customHeight="1" x14ac:dyDescent="0.25">
      <c r="AY1245" s="515" t="s">
        <v>90</v>
      </c>
      <c r="AZ1245" s="509">
        <f>_xll.qlInterestRateIndexFixingDate(Currency&amp;"ibor"&amp;Tenor,BA1245,Trigger)</f>
        <v>48012</v>
      </c>
      <c r="BA1245" s="509">
        <f>_xll.qlCalendarAdvance(Calendar,BA1244,AY1245,"f",,Trigger)</f>
        <v>48016</v>
      </c>
      <c r="BB1245" s="509">
        <f>_xll.qlInterestRateIndexMaturity(Currency&amp;"ibor"&amp;Tenor,BA1245,Trigger)</f>
        <v>48108</v>
      </c>
      <c r="BC1245" s="508">
        <f>_xll.qlIndexFixing($AC$5,AZ1245,TRUE,_xll.ohTrigger(Trigger,Trigger3M))</f>
        <v>1.6870041272625837E-2</v>
      </c>
      <c r="BD1245" s="508">
        <f>_xll.qlIndexFixing($BE$1,AZ1245,TRUE,_xll.ohTrigger(Trigger,Trigger3M))</f>
        <v>1.6736574799963374E-2</v>
      </c>
    </row>
    <row r="1246" spans="51:56" ht="11.25" customHeight="1" x14ac:dyDescent="0.25">
      <c r="AY1246" s="515" t="s">
        <v>90</v>
      </c>
      <c r="AZ1246" s="509">
        <f>_xll.qlInterestRateIndexFixingDate(Currency&amp;"ibor"&amp;Tenor,BA1246,Trigger)</f>
        <v>48019</v>
      </c>
      <c r="BA1246" s="509">
        <f>_xll.qlCalendarAdvance(Calendar,BA1245,AY1246,"f",,Trigger)</f>
        <v>48023</v>
      </c>
      <c r="BB1246" s="509">
        <f>_xll.qlInterestRateIndexMaturity(Currency&amp;"ibor"&amp;Tenor,BA1246,Trigger)</f>
        <v>48115</v>
      </c>
      <c r="BC1246" s="508">
        <f>_xll.qlIndexFixing($AC$5,AZ1246,TRUE,_xll.ohTrigger(Trigger,Trigger3M))</f>
        <v>1.6880848346951711E-2</v>
      </c>
      <c r="BD1246" s="508">
        <f>_xll.qlIndexFixing($BE$1,AZ1246,TRUE,_xll.ohTrigger(Trigger,Trigger3M))</f>
        <v>1.6730948299341439E-2</v>
      </c>
    </row>
    <row r="1247" spans="51:56" ht="11.25" customHeight="1" x14ac:dyDescent="0.25">
      <c r="AY1247" s="515" t="s">
        <v>90</v>
      </c>
      <c r="AZ1247" s="509">
        <f>_xll.qlInterestRateIndexFixingDate(Currency&amp;"ibor"&amp;Tenor,BA1247,Trigger)</f>
        <v>48026</v>
      </c>
      <c r="BA1247" s="509">
        <f>_xll.qlCalendarAdvance(Calendar,BA1246,AY1247,"f",,Trigger)</f>
        <v>48030</v>
      </c>
      <c r="BB1247" s="509">
        <f>_xll.qlInterestRateIndexMaturity(Currency&amp;"ibor"&amp;Tenor,BA1247,Trigger)</f>
        <v>48122</v>
      </c>
      <c r="BC1247" s="508">
        <f>_xll.qlIndexFixing($AC$5,AZ1247,TRUE,_xll.ohTrigger(Trigger,Trigger3M))</f>
        <v>1.6891655450996416E-2</v>
      </c>
      <c r="BD1247" s="508">
        <f>_xll.qlIndexFixing($BE$1,AZ1247,TRUE,_xll.ohTrigger(Trigger,Trigger3M))</f>
        <v>1.6725293609324336E-2</v>
      </c>
    </row>
    <row r="1248" spans="51:56" ht="11.25" customHeight="1" x14ac:dyDescent="0.25">
      <c r="AY1248" s="515" t="s">
        <v>90</v>
      </c>
      <c r="AZ1248" s="509">
        <f>_xll.qlInterestRateIndexFixingDate(Currency&amp;"ibor"&amp;Tenor,BA1248,Trigger)</f>
        <v>48033</v>
      </c>
      <c r="BA1248" s="509">
        <f>_xll.qlCalendarAdvance(Calendar,BA1247,AY1248,"f",,Trigger)</f>
        <v>48037</v>
      </c>
      <c r="BB1248" s="509">
        <f>_xll.qlInterestRateIndexMaturity(Currency&amp;"ibor"&amp;Tenor,BA1248,Trigger)</f>
        <v>48129</v>
      </c>
      <c r="BC1248" s="508">
        <f>_xll.qlIndexFixing($AC$5,AZ1248,TRUE,_xll.ohTrigger(Trigger,Trigger3M))</f>
        <v>1.6902462584759959E-2</v>
      </c>
      <c r="BD1248" s="508">
        <f>_xll.qlIndexFixing($BE$1,AZ1248,TRUE,_xll.ohTrigger(Trigger,Trigger3M))</f>
        <v>1.6719610886415576E-2</v>
      </c>
    </row>
    <row r="1249" spans="51:56" ht="11.25" customHeight="1" x14ac:dyDescent="0.25">
      <c r="AY1249" s="515" t="s">
        <v>90</v>
      </c>
      <c r="AZ1249" s="509">
        <f>_xll.qlInterestRateIndexFixingDate(Currency&amp;"ibor"&amp;Tenor,BA1249,Trigger)</f>
        <v>48040</v>
      </c>
      <c r="BA1249" s="509">
        <f>_xll.qlCalendarAdvance(Calendar,BA1248,AY1249,"f",,Trigger)</f>
        <v>48044</v>
      </c>
      <c r="BB1249" s="509">
        <f>_xll.qlInterestRateIndexMaturity(Currency&amp;"ibor"&amp;Tenor,BA1249,Trigger)</f>
        <v>48136</v>
      </c>
      <c r="BC1249" s="508">
        <f>_xll.qlIndexFixing($AC$5,AZ1249,TRUE,_xll.ohTrigger(Trigger,Trigger3M))</f>
        <v>1.6913269748243205E-2</v>
      </c>
      <c r="BD1249" s="508">
        <f>_xll.qlIndexFixing($BE$1,AZ1249,TRUE,_xll.ohTrigger(Trigger,Trigger3M))</f>
        <v>1.671390028711171E-2</v>
      </c>
    </row>
    <row r="1250" spans="51:56" ht="11.25" customHeight="1" x14ac:dyDescent="0.25">
      <c r="AY1250" s="515" t="s">
        <v>90</v>
      </c>
      <c r="AZ1250" s="509">
        <f>_xll.qlInterestRateIndexFixingDate(Currency&amp;"ibor"&amp;Tenor,BA1250,Trigger)</f>
        <v>48047</v>
      </c>
      <c r="BA1250" s="509">
        <f>_xll.qlCalendarAdvance(Calendar,BA1249,AY1250,"f",,Trigger)</f>
        <v>48051</v>
      </c>
      <c r="BB1250" s="509">
        <f>_xll.qlInterestRateIndexMaturity(Currency&amp;"ibor"&amp;Tenor,BA1250,Trigger)</f>
        <v>48143</v>
      </c>
      <c r="BC1250" s="508">
        <f>_xll.qlIndexFixing($AC$5,AZ1250,TRUE,_xll.ohTrigger(Trigger,Trigger3M))</f>
        <v>1.6924076941444422E-2</v>
      </c>
      <c r="BD1250" s="508">
        <f>_xll.qlIndexFixing($BE$1,AZ1250,TRUE,_xll.ohTrigger(Trigger,Trigger3M))</f>
        <v>1.6708161967911899E-2</v>
      </c>
    </row>
    <row r="1251" spans="51:56" ht="11.25" customHeight="1" x14ac:dyDescent="0.25">
      <c r="AY1251" s="515" t="s">
        <v>90</v>
      </c>
      <c r="AZ1251" s="509">
        <f>_xll.qlInterestRateIndexFixingDate(Currency&amp;"ibor"&amp;Tenor,BA1251,Trigger)</f>
        <v>48054</v>
      </c>
      <c r="BA1251" s="509">
        <f>_xll.qlCalendarAdvance(Calendar,BA1250,AY1251,"f",,Trigger)</f>
        <v>48058</v>
      </c>
      <c r="BB1251" s="509">
        <f>_xll.qlInterestRateIndexMaturity(Currency&amp;"ibor"&amp;Tenor,BA1251,Trigger)</f>
        <v>48150</v>
      </c>
      <c r="BC1251" s="508">
        <f>_xll.qlIndexFixing($AC$5,AZ1251,TRUE,_xll.ohTrigger(Trigger,Trigger3M))</f>
        <v>1.6934884164365342E-2</v>
      </c>
      <c r="BD1251" s="508">
        <f>_xll.qlIndexFixing($BE$1,AZ1251,TRUE,_xll.ohTrigger(Trigger,Trigger3M))</f>
        <v>1.6702396085317914E-2</v>
      </c>
    </row>
    <row r="1252" spans="51:56" ht="11.25" customHeight="1" x14ac:dyDescent="0.25">
      <c r="AY1252" s="515" t="s">
        <v>90</v>
      </c>
      <c r="AZ1252" s="509">
        <f>_xll.qlInterestRateIndexFixingDate(Currency&amp;"ibor"&amp;Tenor,BA1252,Trigger)</f>
        <v>48061</v>
      </c>
      <c r="BA1252" s="509">
        <f>_xll.qlCalendarAdvance(Calendar,BA1251,AY1252,"f",,Trigger)</f>
        <v>48065</v>
      </c>
      <c r="BB1252" s="509">
        <f>_xll.qlInterestRateIndexMaturity(Currency&amp;"ibor"&amp;Tenor,BA1252,Trigger)</f>
        <v>48157</v>
      </c>
      <c r="BC1252" s="508">
        <f>_xll.qlIndexFixing($AC$5,AZ1252,TRUE,_xll.ohTrigger(Trigger,Trigger3M))</f>
        <v>1.6945691417005967E-2</v>
      </c>
      <c r="BD1252" s="508">
        <f>_xll.qlIndexFixing($BE$1,AZ1252,TRUE,_xll.ohTrigger(Trigger,Trigger3M))</f>
        <v>1.6696602795827173E-2</v>
      </c>
    </row>
    <row r="1253" spans="51:56" ht="11.25" customHeight="1" x14ac:dyDescent="0.25">
      <c r="AY1253" s="515" t="s">
        <v>90</v>
      </c>
      <c r="AZ1253" s="509">
        <f>_xll.qlInterestRateIndexFixingDate(Currency&amp;"ibor"&amp;Tenor,BA1253,Trigger)</f>
        <v>48068</v>
      </c>
      <c r="BA1253" s="509">
        <f>_xll.qlCalendarAdvance(Calendar,BA1252,AY1253,"f",,Trigger)</f>
        <v>48072</v>
      </c>
      <c r="BB1253" s="509">
        <f>_xll.qlInterestRateIndexMaturity(Currency&amp;"ibor"&amp;Tenor,BA1253,Trigger)</f>
        <v>48164</v>
      </c>
      <c r="BC1253" s="508">
        <f>_xll.qlIndexFixing($AC$5,AZ1253,TRUE,_xll.ohTrigger(Trigger,Trigger3M))</f>
        <v>1.6956498699366298E-2</v>
      </c>
      <c r="BD1253" s="508">
        <f>_xll.qlIndexFixing($BE$1,AZ1253,TRUE,_xll.ohTrigger(Trigger,Trigger3M))</f>
        <v>1.6690782255937106E-2</v>
      </c>
    </row>
    <row r="1254" spans="51:56" ht="11.25" customHeight="1" x14ac:dyDescent="0.25">
      <c r="AY1254" s="515" t="s">
        <v>90</v>
      </c>
      <c r="AZ1254" s="509">
        <f>_xll.qlInterestRateIndexFixingDate(Currency&amp;"ibor"&amp;Tenor,BA1254,Trigger)</f>
        <v>48075</v>
      </c>
      <c r="BA1254" s="509">
        <f>_xll.qlCalendarAdvance(Calendar,BA1253,AY1254,"f",,Trigger)</f>
        <v>48079</v>
      </c>
      <c r="BB1254" s="509">
        <f>_xll.qlInterestRateIndexMaturity(Currency&amp;"ibor"&amp;Tenor,BA1254,Trigger)</f>
        <v>48171</v>
      </c>
      <c r="BC1254" s="508">
        <f>_xll.qlIndexFixing($AC$5,AZ1254,TRUE,_xll.ohTrigger(Trigger,Trigger3M))</f>
        <v>1.6967306011445464E-2</v>
      </c>
      <c r="BD1254" s="508">
        <f>_xll.qlIndexFixing($BE$1,AZ1254,TRUE,_xll.ohTrigger(Trigger,Trigger3M))</f>
        <v>1.6684934622146874E-2</v>
      </c>
    </row>
    <row r="1255" spans="51:56" ht="11.25" customHeight="1" x14ac:dyDescent="0.25">
      <c r="AY1255" s="515" t="s">
        <v>90</v>
      </c>
      <c r="AZ1255" s="509">
        <f>_xll.qlInterestRateIndexFixingDate(Currency&amp;"ibor"&amp;Tenor,BA1255,Trigger)</f>
        <v>48082</v>
      </c>
      <c r="BA1255" s="509">
        <f>_xll.qlCalendarAdvance(Calendar,BA1254,AY1255,"f",,Trigger)</f>
        <v>48086</v>
      </c>
      <c r="BB1255" s="509">
        <f>_xll.qlInterestRateIndexMaturity(Currency&amp;"ibor"&amp;Tenor,BA1255,Trigger)</f>
        <v>48178</v>
      </c>
      <c r="BC1255" s="508">
        <f>_xll.qlIndexFixing($AC$5,AZ1255,TRUE,_xll.ohTrigger(Trigger,Trigger3M))</f>
        <v>1.6978113353244333E-2</v>
      </c>
      <c r="BD1255" s="508">
        <f>_xll.qlIndexFixing($BE$1,AZ1255,TRUE,_xll.ohTrigger(Trigger,Trigger3M))</f>
        <v>1.6679060050954764E-2</v>
      </c>
    </row>
    <row r="1256" spans="51:56" ht="11.25" customHeight="1" x14ac:dyDescent="0.25">
      <c r="AY1256" s="515" t="s">
        <v>90</v>
      </c>
      <c r="AZ1256" s="509">
        <f>_xll.qlInterestRateIndexFixingDate(Currency&amp;"ibor"&amp;Tenor,BA1256,Trigger)</f>
        <v>48089</v>
      </c>
      <c r="BA1256" s="509">
        <f>_xll.qlCalendarAdvance(Calendar,BA1255,AY1256,"f",,Trigger)</f>
        <v>48093</v>
      </c>
      <c r="BB1256" s="509">
        <f>_xll.qlInterestRateIndexMaturity(Currency&amp;"ibor"&amp;Tenor,BA1256,Trigger)</f>
        <v>48184</v>
      </c>
      <c r="BC1256" s="508">
        <f>_xll.qlIndexFixing($AC$5,AZ1256,TRUE,_xll.ohTrigger(Trigger,Trigger3M))</f>
        <v>1.6987748524310915E-2</v>
      </c>
      <c r="BD1256" s="508">
        <f>_xll.qlIndexFixing($BE$1,AZ1256,TRUE,_xll.ohTrigger(Trigger,Trigger3M))</f>
        <v>1.6673199685383704E-2</v>
      </c>
    </row>
    <row r="1257" spans="51:56" ht="11.25" customHeight="1" x14ac:dyDescent="0.25">
      <c r="AY1257" s="515" t="s">
        <v>90</v>
      </c>
      <c r="AZ1257" s="509">
        <f>_xll.qlInterestRateIndexFixingDate(Currency&amp;"ibor"&amp;Tenor,BA1257,Trigger)</f>
        <v>48096</v>
      </c>
      <c r="BA1257" s="509">
        <f>_xll.qlCalendarAdvance(Calendar,BA1256,AY1257,"f",,Trigger)</f>
        <v>48100</v>
      </c>
      <c r="BB1257" s="509">
        <f>_xll.qlInterestRateIndexMaturity(Currency&amp;"ibor"&amp;Tenor,BA1257,Trigger)</f>
        <v>48191</v>
      </c>
      <c r="BC1257" s="508">
        <f>_xll.qlIndexFixing($AC$5,AZ1257,TRUE,_xll.ohTrigger(Trigger,Trigger3M))</f>
        <v>1.6998555414387363E-2</v>
      </c>
      <c r="BD1257" s="508">
        <f>_xll.qlIndexFixing($BE$1,AZ1257,TRUE,_xll.ohTrigger(Trigger,Trigger3M))</f>
        <v>1.6667273854923528E-2</v>
      </c>
    </row>
    <row r="1258" spans="51:56" ht="11.25" customHeight="1" x14ac:dyDescent="0.25">
      <c r="AY1258" s="515" t="s">
        <v>90</v>
      </c>
      <c r="AZ1258" s="509">
        <f>_xll.qlInterestRateIndexFixingDate(Currency&amp;"ibor"&amp;Tenor,BA1258,Trigger)</f>
        <v>48103</v>
      </c>
      <c r="BA1258" s="509">
        <f>_xll.qlCalendarAdvance(Calendar,BA1257,AY1258,"f",,Trigger)</f>
        <v>48107</v>
      </c>
      <c r="BB1258" s="509">
        <f>_xll.qlInterestRateIndexMaturity(Currency&amp;"ibor"&amp;Tenor,BA1258,Trigger)</f>
        <v>48198</v>
      </c>
      <c r="BC1258" s="508">
        <f>_xll.qlIndexFixing($AC$5,AZ1258,TRUE,_xll.ohTrigger(Trigger,Trigger3M))</f>
        <v>1.7009362333859197E-2</v>
      </c>
      <c r="BD1258" s="508">
        <f>_xll.qlIndexFixing($BE$1,AZ1258,TRUE,_xll.ohTrigger(Trigger,Trigger3M))</f>
        <v>1.6661321546498915E-2</v>
      </c>
    </row>
    <row r="1259" spans="51:56" ht="11.25" customHeight="1" x14ac:dyDescent="0.25">
      <c r="AY1259" s="515" t="s">
        <v>90</v>
      </c>
      <c r="AZ1259" s="509">
        <f>_xll.qlInterestRateIndexFixingDate(Currency&amp;"ibor"&amp;Tenor,BA1259,Trigger)</f>
        <v>48110</v>
      </c>
      <c r="BA1259" s="509">
        <f>_xll.qlCalendarAdvance(Calendar,BA1258,AY1259,"f",,Trigger)</f>
        <v>48114</v>
      </c>
      <c r="BB1259" s="509">
        <f>_xll.qlInterestRateIndexMaturity(Currency&amp;"ibor"&amp;Tenor,BA1259,Trigger)</f>
        <v>48205</v>
      </c>
      <c r="BC1259" s="508">
        <f>_xll.qlIndexFixing($AC$5,AZ1259,TRUE,_xll.ohTrigger(Trigger,Trigger3M))</f>
        <v>1.7020169282726417E-2</v>
      </c>
      <c r="BD1259" s="508">
        <f>_xll.qlIndexFixing($BE$1,AZ1259,TRUE,_xll.ohTrigger(Trigger,Trigger3M))</f>
        <v>1.6655342916598315E-2</v>
      </c>
    </row>
    <row r="1260" spans="51:56" ht="11.25" customHeight="1" x14ac:dyDescent="0.25">
      <c r="AY1260" s="515" t="s">
        <v>90</v>
      </c>
      <c r="AZ1260" s="509">
        <f>_xll.qlInterestRateIndexFixingDate(Currency&amp;"ibor"&amp;Tenor,BA1260,Trigger)</f>
        <v>48117</v>
      </c>
      <c r="BA1260" s="509">
        <f>_xll.qlCalendarAdvance(Calendar,BA1259,AY1260,"f",,Trigger)</f>
        <v>48121</v>
      </c>
      <c r="BB1260" s="509">
        <f>_xll.qlInterestRateIndexMaturity(Currency&amp;"ibor"&amp;Tenor,BA1260,Trigger)</f>
        <v>48213</v>
      </c>
      <c r="BC1260" s="508">
        <f>_xll.qlIndexFixing($AC$5,AZ1260,TRUE,_xll.ohTrigger(Trigger,Trigger3M))</f>
        <v>1.7032150508036002E-2</v>
      </c>
      <c r="BD1260" s="508">
        <f>_xll.qlIndexFixing($BE$1,AZ1260,TRUE,_xll.ohTrigger(Trigger,Trigger3M))</f>
        <v>1.6649288611348137E-2</v>
      </c>
    </row>
    <row r="1261" spans="51:56" ht="11.25" customHeight="1" x14ac:dyDescent="0.25">
      <c r="AY1261" s="515" t="s">
        <v>90</v>
      </c>
      <c r="AZ1261" s="509">
        <f>_xll.qlInterestRateIndexFixingDate(Currency&amp;"ibor"&amp;Tenor,BA1261,Trigger)</f>
        <v>48124</v>
      </c>
      <c r="BA1261" s="509">
        <f>_xll.qlCalendarAdvance(Calendar,BA1260,AY1261,"f",,Trigger)</f>
        <v>48128</v>
      </c>
      <c r="BB1261" s="509">
        <f>_xll.qlInterestRateIndexMaturity(Currency&amp;"ibor"&amp;Tenor,BA1261,Trigger)</f>
        <v>48220</v>
      </c>
      <c r="BC1261" s="508">
        <f>_xll.qlIndexFixing($AC$5,AZ1261,TRUE,_xll.ohTrigger(Trigger,Trigger3M))</f>
        <v>1.704295802815484E-2</v>
      </c>
      <c r="BD1261" s="508">
        <f>_xll.qlIndexFixing($BE$1,AZ1261,TRUE,_xll.ohTrigger(Trigger,Trigger3M))</f>
        <v>1.6643255702170696E-2</v>
      </c>
    </row>
    <row r="1262" spans="51:56" ht="11.25" customHeight="1" x14ac:dyDescent="0.25">
      <c r="AY1262" s="515" t="s">
        <v>90</v>
      </c>
      <c r="AZ1262" s="509">
        <f>_xll.qlInterestRateIndexFixingDate(Currency&amp;"ibor"&amp;Tenor,BA1262,Trigger)</f>
        <v>48131</v>
      </c>
      <c r="BA1262" s="509">
        <f>_xll.qlCalendarAdvance(Calendar,BA1261,AY1262,"f",,Trigger)</f>
        <v>48135</v>
      </c>
      <c r="BB1262" s="509">
        <f>_xll.qlInterestRateIndexMaturity(Currency&amp;"ibor"&amp;Tenor,BA1262,Trigger)</f>
        <v>48227</v>
      </c>
      <c r="BC1262" s="508">
        <f>_xll.qlIndexFixing($AC$5,AZ1262,TRUE,_xll.ohTrigger(Trigger,Trigger3M))</f>
        <v>1.7053765577993381E-2</v>
      </c>
      <c r="BD1262" s="508">
        <f>_xll.qlIndexFixing($BE$1,AZ1262,TRUE,_xll.ohTrigger(Trigger,Trigger3M))</f>
        <v>1.6637196951062923E-2</v>
      </c>
    </row>
    <row r="1263" spans="51:56" ht="11.25" customHeight="1" x14ac:dyDescent="0.25">
      <c r="AY1263" s="515" t="s">
        <v>90</v>
      </c>
      <c r="AZ1263" s="509">
        <f>_xll.qlInterestRateIndexFixingDate(Currency&amp;"ibor"&amp;Tenor,BA1263,Trigger)</f>
        <v>48138</v>
      </c>
      <c r="BA1263" s="509">
        <f>_xll.qlCalendarAdvance(Calendar,BA1262,AY1263,"f",,Trigger)</f>
        <v>48142</v>
      </c>
      <c r="BB1263" s="509">
        <f>_xll.qlInterestRateIndexMaturity(Currency&amp;"ibor"&amp;Tenor,BA1263,Trigger)</f>
        <v>48234</v>
      </c>
      <c r="BC1263" s="508">
        <f>_xll.qlIndexFixing($AC$5,AZ1263,TRUE,_xll.ohTrigger(Trigger,Trigger3M))</f>
        <v>1.7064573157551631E-2</v>
      </c>
      <c r="BD1263" s="508">
        <f>_xll.qlIndexFixing($BE$1,AZ1263,TRUE,_xll.ohTrigger(Trigger,Trigger3M))</f>
        <v>1.6631112514521366E-2</v>
      </c>
    </row>
    <row r="1264" spans="51:56" ht="11.25" customHeight="1" x14ac:dyDescent="0.25">
      <c r="AY1264" s="515" t="s">
        <v>90</v>
      </c>
      <c r="AZ1264" s="509">
        <f>_xll.qlInterestRateIndexFixingDate(Currency&amp;"ibor"&amp;Tenor,BA1264,Trigger)</f>
        <v>48145</v>
      </c>
      <c r="BA1264" s="509">
        <f>_xll.qlCalendarAdvance(Calendar,BA1263,AY1264,"f",,Trigger)</f>
        <v>48149</v>
      </c>
      <c r="BB1264" s="509">
        <f>_xll.qlInterestRateIndexMaturity(Currency&amp;"ibor"&amp;Tenor,BA1264,Trigger)</f>
        <v>48241</v>
      </c>
      <c r="BC1264" s="508">
        <f>_xll.qlIndexFixing($AC$5,AZ1264,TRUE,_xll.ohTrigger(Trigger,Trigger3M))</f>
        <v>1.7075380766831322E-2</v>
      </c>
      <c r="BD1264" s="508">
        <f>_xll.qlIndexFixing($BE$1,AZ1264,TRUE,_xll.ohTrigger(Trigger,Trigger3M))</f>
        <v>1.6625002549036507E-2</v>
      </c>
    </row>
    <row r="1265" spans="51:56" ht="11.25" customHeight="1" x14ac:dyDescent="0.25">
      <c r="AY1265" s="515" t="s">
        <v>90</v>
      </c>
      <c r="AZ1265" s="509">
        <f>_xll.qlInterestRateIndexFixingDate(Currency&amp;"ibor"&amp;Tenor,BA1265,Trigger)</f>
        <v>48152</v>
      </c>
      <c r="BA1265" s="509">
        <f>_xll.qlCalendarAdvance(Calendar,BA1264,AY1265,"f",,Trigger)</f>
        <v>48156</v>
      </c>
      <c r="BB1265" s="509">
        <f>_xll.qlInterestRateIndexMaturity(Currency&amp;"ibor"&amp;Tenor,BA1265,Trigger)</f>
        <v>48248</v>
      </c>
      <c r="BC1265" s="508">
        <f>_xll.qlIndexFixing($AC$5,AZ1265,TRUE,_xll.ohTrigger(Trigger,Trigger3M))</f>
        <v>1.7086188405830718E-2</v>
      </c>
      <c r="BD1265" s="508">
        <f>_xll.qlIndexFixing($BE$1,AZ1265,TRUE,_xll.ohTrigger(Trigger,Trigger3M))</f>
        <v>1.6618867211104893E-2</v>
      </c>
    </row>
    <row r="1266" spans="51:56" ht="11.25" customHeight="1" x14ac:dyDescent="0.25">
      <c r="AY1266" s="515" t="s">
        <v>90</v>
      </c>
      <c r="AZ1266" s="509">
        <f>_xll.qlInterestRateIndexFixingDate(Currency&amp;"ibor"&amp;Tenor,BA1266,Trigger)</f>
        <v>48159</v>
      </c>
      <c r="BA1266" s="509">
        <f>_xll.qlCalendarAdvance(Calendar,BA1265,AY1266,"f",,Trigger)</f>
        <v>48163</v>
      </c>
      <c r="BB1266" s="509">
        <f>_xll.qlInterestRateIndexMaturity(Currency&amp;"ibor"&amp;Tenor,BA1266,Trigger)</f>
        <v>48255</v>
      </c>
      <c r="BC1266" s="508">
        <f>_xll.qlIndexFixing($AC$5,AZ1266,TRUE,_xll.ohTrigger(Trigger,Trigger3M))</f>
        <v>1.7096996074549817E-2</v>
      </c>
      <c r="BD1266" s="508">
        <f>_xll.qlIndexFixing($BE$1,AZ1266,TRUE,_xll.ohTrigger(Trigger,Trigger3M))</f>
        <v>1.6612706657217868E-2</v>
      </c>
    </row>
    <row r="1267" spans="51:56" ht="11.25" customHeight="1" x14ac:dyDescent="0.25">
      <c r="AY1267" s="515" t="s">
        <v>90</v>
      </c>
      <c r="AZ1267" s="509">
        <f>_xll.qlInterestRateIndexFixingDate(Currency&amp;"ibor"&amp;Tenor,BA1267,Trigger)</f>
        <v>48166</v>
      </c>
      <c r="BA1267" s="509">
        <f>_xll.qlCalendarAdvance(Calendar,BA1266,AY1267,"f",,Trigger)</f>
        <v>48170</v>
      </c>
      <c r="BB1267" s="509">
        <f>_xll.qlInterestRateIndexMaturity(Currency&amp;"ibor"&amp;Tenor,BA1267,Trigger)</f>
        <v>48262</v>
      </c>
      <c r="BC1267" s="508">
        <f>_xll.qlIndexFixing($AC$5,AZ1267,TRUE,_xll.ohTrigger(Trigger,Trigger3M))</f>
        <v>1.7107803772991231E-2</v>
      </c>
      <c r="BD1267" s="508">
        <f>_xll.qlIndexFixing($BE$1,AZ1267,TRUE,_xll.ohTrigger(Trigger,Trigger3M))</f>
        <v>1.6606521043869379E-2</v>
      </c>
    </row>
    <row r="1268" spans="51:56" ht="11.25" customHeight="1" x14ac:dyDescent="0.25">
      <c r="AY1268" s="515" t="s">
        <v>90</v>
      </c>
      <c r="AZ1268" s="509">
        <f>_xll.qlInterestRateIndexFixingDate(Currency&amp;"ibor"&amp;Tenor,BA1268,Trigger)</f>
        <v>48173</v>
      </c>
      <c r="BA1268" s="509">
        <f>_xll.qlCalendarAdvance(Calendar,BA1267,AY1268,"f",,Trigger)</f>
        <v>48177</v>
      </c>
      <c r="BB1268" s="509">
        <f>_xll.qlInterestRateIndexMaturity(Currency&amp;"ibor"&amp;Tenor,BA1268,Trigger)</f>
        <v>48269</v>
      </c>
      <c r="BC1268" s="508">
        <f>_xll.qlIndexFixing($AC$5,AZ1268,TRUE,_xll.ohTrigger(Trigger,Trigger3M))</f>
        <v>1.711861150115148E-2</v>
      </c>
      <c r="BD1268" s="508">
        <f>_xll.qlIndexFixing($BE$1,AZ1268,TRUE,_xll.ohTrigger(Trigger,Trigger3M))</f>
        <v>1.6600310527549036E-2</v>
      </c>
    </row>
    <row r="1269" spans="51:56" ht="11.25" customHeight="1" x14ac:dyDescent="0.25">
      <c r="AY1269" s="515" t="s">
        <v>90</v>
      </c>
      <c r="AZ1269" s="509">
        <f>_xll.qlInterestRateIndexFixingDate(Currency&amp;"ibor"&amp;Tenor,BA1269,Trigger)</f>
        <v>48180</v>
      </c>
      <c r="BA1269" s="509">
        <f>_xll.qlCalendarAdvance(Calendar,BA1268,AY1269,"f",,Trigger)</f>
        <v>48184</v>
      </c>
      <c r="BB1269" s="509">
        <f>_xll.qlInterestRateIndexMaturity(Currency&amp;"ibor"&amp;Tenor,BA1269,Trigger)</f>
        <v>48275</v>
      </c>
      <c r="BC1269" s="508">
        <f>_xll.qlIndexFixing($AC$5,AZ1269,TRUE,_xll.ohTrigger(Trigger,Trigger3M))</f>
        <v>1.7128240388167765E-2</v>
      </c>
      <c r="BD1269" s="508">
        <f>_xll.qlIndexFixing($BE$1,AZ1269,TRUE,_xll.ohTrigger(Trigger,Trigger3M))</f>
        <v>1.6594143363348135E-2</v>
      </c>
    </row>
    <row r="1270" spans="51:56" ht="11.25" customHeight="1" x14ac:dyDescent="0.25">
      <c r="AY1270" s="515" t="s">
        <v>90</v>
      </c>
      <c r="AZ1270" s="509">
        <f>_xll.qlInterestRateIndexFixingDate(Currency&amp;"ibor"&amp;Tenor,BA1270,Trigger)</f>
        <v>48187</v>
      </c>
      <c r="BA1270" s="509">
        <f>_xll.qlCalendarAdvance(Calendar,BA1269,AY1270,"f",,Trigger)</f>
        <v>48191</v>
      </c>
      <c r="BB1270" s="509">
        <f>_xll.qlInterestRateIndexMaturity(Currency&amp;"ibor"&amp;Tenor,BA1270,Trigger)</f>
        <v>48282</v>
      </c>
      <c r="BC1270" s="508">
        <f>_xll.qlIndexFixing($AC$5,AZ1270,TRUE,_xll.ohTrigger(Trigger,Trigger3M))</f>
        <v>1.7139047660390393E-2</v>
      </c>
      <c r="BD1270" s="508">
        <f>_xll.qlIndexFixing($BE$1,AZ1270,TRUE,_xll.ohTrigger(Trigger,Trigger3M))</f>
        <v>1.658788552526393E-2</v>
      </c>
    </row>
    <row r="1271" spans="51:56" ht="11.25" customHeight="1" x14ac:dyDescent="0.25">
      <c r="AY1271" s="515" t="s">
        <v>90</v>
      </c>
      <c r="AZ1271" s="509">
        <f>_xll.qlInterestRateIndexFixingDate(Currency&amp;"ibor"&amp;Tenor,BA1271,Trigger)</f>
        <v>48194</v>
      </c>
      <c r="BA1271" s="509">
        <f>_xll.qlCalendarAdvance(Calendar,BA1270,AY1271,"f",,Trigger)</f>
        <v>48198</v>
      </c>
      <c r="BB1271" s="509">
        <f>_xll.qlInterestRateIndexMaturity(Currency&amp;"ibor"&amp;Tenor,BA1271,Trigger)</f>
        <v>48289</v>
      </c>
      <c r="BC1271" s="508">
        <f>_xll.qlIndexFixing($AC$5,AZ1271,TRUE,_xll.ohTrigger(Trigger,Trigger3M))</f>
        <v>1.7149854962009287E-2</v>
      </c>
      <c r="BD1271" s="508">
        <f>_xll.qlIndexFixing($BE$1,AZ1271,TRUE,_xll.ohTrigger(Trigger,Trigger3M))</f>
        <v>1.6581603243517685E-2</v>
      </c>
    </row>
    <row r="1272" spans="51:56" ht="11.25" customHeight="1" x14ac:dyDescent="0.25">
      <c r="AY1272" s="515" t="s">
        <v>90</v>
      </c>
      <c r="AZ1272" s="509">
        <f>_xll.qlInterestRateIndexFixingDate(Currency&amp;"ibor"&amp;Tenor,BA1272,Trigger)</f>
        <v>48201</v>
      </c>
      <c r="BA1272" s="509">
        <f>_xll.qlCalendarAdvance(Calendar,BA1271,AY1272,"f",,Trigger)</f>
        <v>48205</v>
      </c>
      <c r="BB1272" s="509">
        <f>_xll.qlInterestRateIndexMaturity(Currency&amp;"ibor"&amp;Tenor,BA1272,Trigger)</f>
        <v>48296</v>
      </c>
      <c r="BC1272" s="508">
        <f>_xll.qlIndexFixing($AC$5,AZ1272,TRUE,_xll.ohTrigger(Trigger,Trigger3M))</f>
        <v>1.7160662293025326E-2</v>
      </c>
      <c r="BD1272" s="508">
        <f>_xll.qlIndexFixing($BE$1,AZ1272,TRUE,_xll.ohTrigger(Trigger,Trigger3M))</f>
        <v>1.6575296674593457E-2</v>
      </c>
    </row>
    <row r="1273" spans="51:56" ht="11.25" customHeight="1" x14ac:dyDescent="0.25">
      <c r="AY1273" s="515" t="s">
        <v>90</v>
      </c>
      <c r="AZ1273" s="509">
        <f>_xll.qlInterestRateIndexFixingDate(Currency&amp;"ibor"&amp;Tenor,BA1273,Trigger)</f>
        <v>48206</v>
      </c>
      <c r="BA1273" s="509">
        <f>_xll.qlCalendarAdvance(Calendar,BA1272,AY1273,"f",,Trigger)</f>
        <v>48212</v>
      </c>
      <c r="BB1273" s="509">
        <f>_xll.qlInterestRateIndexMaturity(Currency&amp;"ibor"&amp;Tenor,BA1273,Trigger)</f>
        <v>48303</v>
      </c>
      <c r="BC1273" s="508">
        <f>_xll.qlIndexFixing($AC$5,AZ1273,TRUE,_xll.ohTrigger(Trigger,Trigger3M))</f>
        <v>1.7171469653437632E-2</v>
      </c>
      <c r="BD1273" s="508">
        <f>_xll.qlIndexFixing($BE$1,AZ1273,TRUE,_xll.ohTrigger(Trigger,Trigger3M))</f>
        <v>1.6568965974970908E-2</v>
      </c>
    </row>
    <row r="1274" spans="51:56" ht="11.25" customHeight="1" x14ac:dyDescent="0.25">
      <c r="AY1274" s="515" t="s">
        <v>90</v>
      </c>
      <c r="AZ1274" s="509">
        <f>_xll.qlInterestRateIndexFixingDate(Currency&amp;"ibor"&amp;Tenor,BA1274,Trigger)</f>
        <v>48215</v>
      </c>
      <c r="BA1274" s="509">
        <f>_xll.qlCalendarAdvance(Calendar,BA1273,AY1274,"f",,Trigger)</f>
        <v>48219</v>
      </c>
      <c r="BB1274" s="509">
        <f>_xll.qlInterestRateIndexMaturity(Currency&amp;"ibor"&amp;Tenor,BA1274,Trigger)</f>
        <v>48310</v>
      </c>
      <c r="BC1274" s="508">
        <f>_xll.qlIndexFixing($AC$5,AZ1274,TRUE,_xll.ohTrigger(Trigger,Trigger3M))</f>
        <v>1.7182277043246201E-2</v>
      </c>
      <c r="BD1274" s="508">
        <f>_xll.qlIndexFixing($BE$1,AZ1274,TRUE,_xll.ohTrigger(Trigger,Trigger3M))</f>
        <v>1.6562611301131465E-2</v>
      </c>
    </row>
    <row r="1275" spans="51:56" ht="11.25" customHeight="1" x14ac:dyDescent="0.25">
      <c r="AY1275" s="515" t="s">
        <v>90</v>
      </c>
      <c r="AZ1275" s="509">
        <f>_xll.qlInterestRateIndexFixingDate(Currency&amp;"ibor"&amp;Tenor,BA1275,Trigger)</f>
        <v>48222</v>
      </c>
      <c r="BA1275" s="509">
        <f>_xll.qlCalendarAdvance(Calendar,BA1274,AY1275,"f",,Trigger)</f>
        <v>48226</v>
      </c>
      <c r="BB1275" s="509">
        <f>_xll.qlInterestRateIndexMaturity(Currency&amp;"ibor"&amp;Tenor,BA1275,Trigger)</f>
        <v>48317</v>
      </c>
      <c r="BC1275" s="508">
        <f>_xll.qlIndexFixing($AC$5,AZ1275,TRUE,_xll.ohTrigger(Trigger,Trigger3M))</f>
        <v>1.7193084462452796E-2</v>
      </c>
      <c r="BD1275" s="508">
        <f>_xll.qlIndexFixing($BE$1,AZ1275,TRUE,_xll.ohTrigger(Trigger,Trigger3M))</f>
        <v>1.6556232809553907E-2</v>
      </c>
    </row>
    <row r="1276" spans="51:56" ht="11.25" customHeight="1" x14ac:dyDescent="0.25">
      <c r="AY1276" s="515" t="s">
        <v>90</v>
      </c>
      <c r="AZ1276" s="509">
        <f>_xll.qlInterestRateIndexFixingDate(Currency&amp;"ibor"&amp;Tenor,BA1276,Trigger)</f>
        <v>48229</v>
      </c>
      <c r="BA1276" s="509">
        <f>_xll.qlCalendarAdvance(Calendar,BA1275,AY1276,"f",,Trigger)</f>
        <v>48233</v>
      </c>
      <c r="BB1276" s="509">
        <f>_xll.qlInterestRateIndexMaturity(Currency&amp;"ibor"&amp;Tenor,BA1276,Trigger)</f>
        <v>48324</v>
      </c>
      <c r="BC1276" s="508">
        <f>_xll.qlIndexFixing($AC$5,AZ1276,TRUE,_xll.ohTrigger(Trigger,Trigger3M))</f>
        <v>1.7203891911055653E-2</v>
      </c>
      <c r="BD1276" s="508">
        <f>_xll.qlIndexFixing($BE$1,AZ1276,TRUE,_xll.ohTrigger(Trigger,Trigger3M))</f>
        <v>1.6549830656717904E-2</v>
      </c>
    </row>
    <row r="1277" spans="51:56" ht="11.25" customHeight="1" x14ac:dyDescent="0.25">
      <c r="AY1277" s="515" t="s">
        <v>90</v>
      </c>
      <c r="AZ1277" s="509">
        <f>_xll.qlInterestRateIndexFixingDate(Currency&amp;"ibor"&amp;Tenor,BA1277,Trigger)</f>
        <v>48236</v>
      </c>
      <c r="BA1277" s="509">
        <f>_xll.qlCalendarAdvance(Calendar,BA1276,AY1277,"f",,Trigger)</f>
        <v>48240</v>
      </c>
      <c r="BB1277" s="509">
        <f>_xll.qlInterestRateIndexMaturity(Currency&amp;"ibor"&amp;Tenor,BA1277,Trigger)</f>
        <v>48331</v>
      </c>
      <c r="BC1277" s="508">
        <f>_xll.qlIndexFixing($AC$5,AZ1277,TRUE,_xll.ohTrigger(Trigger,Trigger3M))</f>
        <v>1.7214699389054778E-2</v>
      </c>
      <c r="BD1277" s="508">
        <f>_xll.qlIndexFixing($BE$1,AZ1277,TRUE,_xll.ohTrigger(Trigger,Trigger3M))</f>
        <v>1.6543404999101362E-2</v>
      </c>
    </row>
    <row r="1278" spans="51:56" ht="11.25" customHeight="1" x14ac:dyDescent="0.25">
      <c r="AY1278" s="515" t="s">
        <v>90</v>
      </c>
      <c r="AZ1278" s="509">
        <f>_xll.qlInterestRateIndexFixingDate(Currency&amp;"ibor"&amp;Tenor,BA1278,Trigger)</f>
        <v>48243</v>
      </c>
      <c r="BA1278" s="509">
        <f>_xll.qlCalendarAdvance(Calendar,BA1277,AY1278,"f",,Trigger)</f>
        <v>48247</v>
      </c>
      <c r="BB1278" s="509">
        <f>_xll.qlInterestRateIndexMaturity(Currency&amp;"ibor"&amp;Tenor,BA1278,Trigger)</f>
        <v>48337</v>
      </c>
      <c r="BC1278" s="508">
        <f>_xll.qlIndexFixing($AC$5,AZ1278,TRUE,_xll.ohTrigger(Trigger,Trigger3M))</f>
        <v>1.7224323462453839E-2</v>
      </c>
      <c r="BD1278" s="508">
        <f>_xll.qlIndexFixing($BE$1,AZ1278,TRUE,_xll.ohTrigger(Trigger,Trigger3M))</f>
        <v>1.6537041672164854E-2</v>
      </c>
    </row>
    <row r="1279" spans="51:56" ht="11.25" customHeight="1" x14ac:dyDescent="0.25">
      <c r="AY1279" s="515" t="s">
        <v>90</v>
      </c>
      <c r="AZ1279" s="509">
        <f>_xll.qlInterestRateIndexFixingDate(Currency&amp;"ibor"&amp;Tenor,BA1279,Trigger)</f>
        <v>48250</v>
      </c>
      <c r="BA1279" s="509">
        <f>_xll.qlCalendarAdvance(Calendar,BA1278,AY1279,"f",,Trigger)</f>
        <v>48254</v>
      </c>
      <c r="BB1279" s="509">
        <f>_xll.qlInterestRateIndexMaturity(Currency&amp;"ibor"&amp;Tenor,BA1279,Trigger)</f>
        <v>48344</v>
      </c>
      <c r="BC1279" s="508">
        <f>_xll.qlIndexFixing($AC$5,AZ1279,TRUE,_xll.ohTrigger(Trigger,Trigger3M))</f>
        <v>1.7235130481017435E-2</v>
      </c>
      <c r="BD1279" s="508">
        <f>_xll.qlIndexFixing($BE$1,AZ1279,TRUE,_xll.ohTrigger(Trigger,Trigger3M))</f>
        <v>1.653057139827574E-2</v>
      </c>
    </row>
    <row r="1280" spans="51:56" ht="11.25" customHeight="1" x14ac:dyDescent="0.25">
      <c r="AY1280" s="515" t="s">
        <v>90</v>
      </c>
      <c r="AZ1280" s="509">
        <f>_xll.qlInterestRateIndexFixingDate(Currency&amp;"ibor"&amp;Tenor,BA1280,Trigger)</f>
        <v>48257</v>
      </c>
      <c r="BA1280" s="509">
        <f>_xll.qlCalendarAdvance(Calendar,BA1279,AY1280,"f",,Trigger)</f>
        <v>48261</v>
      </c>
      <c r="BB1280" s="509">
        <f>_xll.qlInterestRateIndexMaturity(Currency&amp;"ibor"&amp;Tenor,BA1280,Trigger)</f>
        <v>48351</v>
      </c>
      <c r="BC1280" s="508">
        <f>_xll.qlIndexFixing($AC$5,AZ1280,TRUE,_xll.ohTrigger(Trigger,Trigger3M))</f>
        <v>1.7213642049545896E-2</v>
      </c>
      <c r="BD1280" s="508">
        <f>_xll.qlIndexFixing($BE$1,AZ1280,TRUE,_xll.ohTrigger(Trigger,Trigger3M))</f>
        <v>1.6524078078802518E-2</v>
      </c>
    </row>
    <row r="1281" spans="51:56" ht="11.25" customHeight="1" x14ac:dyDescent="0.25">
      <c r="AY1281" s="515" t="s">
        <v>90</v>
      </c>
      <c r="AZ1281" s="509">
        <f>_xll.qlInterestRateIndexFixingDate(Currency&amp;"ibor"&amp;Tenor,BA1281,Trigger)</f>
        <v>48264</v>
      </c>
      <c r="BA1281" s="509">
        <f>_xll.qlCalendarAdvance(Calendar,BA1280,AY1281,"f",,Trigger)</f>
        <v>48268</v>
      </c>
      <c r="BB1281" s="509">
        <f>_xll.qlInterestRateIndexMaturity(Currency&amp;"ibor"&amp;Tenor,BA1281,Trigger)</f>
        <v>48358</v>
      </c>
      <c r="BC1281" s="508">
        <f>_xll.qlIndexFixing($AC$5,AZ1281,TRUE,_xll.ohTrigger(Trigger,Trigger3M))</f>
        <v>1.7148972482061708E-2</v>
      </c>
      <c r="BD1281" s="508">
        <f>_xll.qlIndexFixing($BE$1,AZ1281,TRUE,_xll.ohTrigger(Trigger,Trigger3M))</f>
        <v>1.6517561870211139E-2</v>
      </c>
    </row>
    <row r="1282" spans="51:56" ht="11.25" customHeight="1" x14ac:dyDescent="0.25">
      <c r="AY1282" s="515" t="s">
        <v>90</v>
      </c>
      <c r="AZ1282" s="509">
        <f>_xll.qlInterestRateIndexFixingDate(Currency&amp;"ibor"&amp;Tenor,BA1282,Trigger)</f>
        <v>48271</v>
      </c>
      <c r="BA1282" s="509">
        <f>_xll.qlCalendarAdvance(Calendar,BA1281,AY1282,"f",,Trigger)</f>
        <v>48275</v>
      </c>
      <c r="BB1282" s="509">
        <f>_xll.qlInterestRateIndexMaturity(Currency&amp;"ibor"&amp;Tenor,BA1282,Trigger)</f>
        <v>48367</v>
      </c>
      <c r="BC1282" s="508">
        <f>_xll.qlIndexFixing($AC$5,AZ1282,TRUE,_xll.ohTrigger(Trigger,Trigger3M))</f>
        <v>1.7069300093723681E-2</v>
      </c>
      <c r="BD1282" s="508">
        <f>_xll.qlIndexFixing($BE$1,AZ1282,TRUE,_xll.ohTrigger(Trigger,Trigger3M))</f>
        <v>1.6510836121399669E-2</v>
      </c>
    </row>
    <row r="1283" spans="51:56" ht="11.25" customHeight="1" x14ac:dyDescent="0.25">
      <c r="AY1283" s="515" t="s">
        <v>90</v>
      </c>
      <c r="AZ1283" s="509">
        <f>_xll.qlInterestRateIndexFixingDate(Currency&amp;"ibor"&amp;Tenor,BA1283,Trigger)</f>
        <v>48278</v>
      </c>
      <c r="BA1283" s="509">
        <f>_xll.qlCalendarAdvance(Calendar,BA1282,AY1283,"f",,Trigger)</f>
        <v>48282</v>
      </c>
      <c r="BB1283" s="509">
        <f>_xll.qlInterestRateIndexMaturity(Currency&amp;"ibor"&amp;Tenor,BA1283,Trigger)</f>
        <v>48374</v>
      </c>
      <c r="BC1283" s="508">
        <f>_xll.qlIndexFixing($AC$5,AZ1283,TRUE,_xll.ohTrigger(Trigger,Trigger3M))</f>
        <v>1.7005888054203493E-2</v>
      </c>
      <c r="BD1283" s="508">
        <f>_xll.qlIndexFixing($BE$1,AZ1283,TRUE,_xll.ohTrigger(Trigger,Trigger3M))</f>
        <v>1.6504270839188744E-2</v>
      </c>
    </row>
    <row r="1284" spans="51:56" ht="11.25" customHeight="1" x14ac:dyDescent="0.25">
      <c r="AY1284" s="515" t="s">
        <v>90</v>
      </c>
      <c r="AZ1284" s="509">
        <f>_xll.qlInterestRateIndexFixingDate(Currency&amp;"ibor"&amp;Tenor,BA1284,Trigger)</f>
        <v>48285</v>
      </c>
      <c r="BA1284" s="509">
        <f>_xll.qlCalendarAdvance(Calendar,BA1283,AY1284,"f",,Trigger)</f>
        <v>48289</v>
      </c>
      <c r="BB1284" s="509">
        <f>_xll.qlInterestRateIndexMaturity(Currency&amp;"ibor"&amp;Tenor,BA1284,Trigger)</f>
        <v>48381</v>
      </c>
      <c r="BC1284" s="508">
        <f>_xll.qlIndexFixing($AC$5,AZ1284,TRUE,_xll.ohTrigger(Trigger,Trigger3M))</f>
        <v>1.6942310976035341E-2</v>
      </c>
      <c r="BD1284" s="508">
        <f>_xll.qlIndexFixing($BE$1,AZ1284,TRUE,_xll.ohTrigger(Trigger,Trigger3M))</f>
        <v>1.6497683157802263E-2</v>
      </c>
    </row>
    <row r="1285" spans="51:56" ht="11.25" customHeight="1" x14ac:dyDescent="0.25">
      <c r="AY1285" s="515" t="s">
        <v>90</v>
      </c>
      <c r="AZ1285" s="509">
        <f>_xll.qlInterestRateIndexFixingDate(Currency&amp;"ibor"&amp;Tenor,BA1285,Trigger)</f>
        <v>48292</v>
      </c>
      <c r="BA1285" s="509">
        <f>_xll.qlCalendarAdvance(Calendar,BA1284,AY1285,"f",,Trigger)</f>
        <v>48296</v>
      </c>
      <c r="BB1285" s="509">
        <f>_xll.qlInterestRateIndexMaturity(Currency&amp;"ibor"&amp;Tenor,BA1285,Trigger)</f>
        <v>48388</v>
      </c>
      <c r="BC1285" s="508">
        <f>_xll.qlIndexFixing($AC$5,AZ1285,TRUE,_xll.ohTrigger(Trigger,Trigger3M))</f>
        <v>1.687856886725975E-2</v>
      </c>
      <c r="BD1285" s="508">
        <f>_xll.qlIndexFixing($BE$1,AZ1285,TRUE,_xll.ohTrigger(Trigger,Trigger3M))</f>
        <v>1.6491073233721142E-2</v>
      </c>
    </row>
    <row r="1286" spans="51:56" ht="11.25" customHeight="1" x14ac:dyDescent="0.25">
      <c r="AY1286" s="515" t="s">
        <v>90</v>
      </c>
      <c r="AZ1286" s="509">
        <f>_xll.qlInterestRateIndexFixingDate(Currency&amp;"ibor"&amp;Tenor,BA1286,Trigger)</f>
        <v>48297</v>
      </c>
      <c r="BA1286" s="509">
        <f>_xll.qlCalendarAdvance(Calendar,BA1285,AY1286,"f",,Trigger)</f>
        <v>48303</v>
      </c>
      <c r="BB1286" s="509">
        <f>_xll.qlInterestRateIndexMaturity(Currency&amp;"ibor"&amp;Tenor,BA1286,Trigger)</f>
        <v>48395</v>
      </c>
      <c r="BC1286" s="508">
        <f>_xll.qlIndexFixing($AC$5,AZ1286,TRUE,_xll.ohTrigger(Trigger,Trigger3M))</f>
        <v>1.6814661735940702E-2</v>
      </c>
      <c r="BD1286" s="508">
        <f>_xll.qlIndexFixing($BE$1,AZ1286,TRUE,_xll.ohTrigger(Trigger,Trigger3M))</f>
        <v>1.6484441223430634E-2</v>
      </c>
    </row>
    <row r="1287" spans="51:56" ht="11.25" customHeight="1" x14ac:dyDescent="0.25">
      <c r="AY1287" s="515" t="s">
        <v>90</v>
      </c>
      <c r="AZ1287" s="509">
        <f>_xll.qlInterestRateIndexFixingDate(Currency&amp;"ibor"&amp;Tenor,BA1287,Trigger)</f>
        <v>48306</v>
      </c>
      <c r="BA1287" s="509">
        <f>_xll.qlCalendarAdvance(Calendar,BA1286,AY1287,"f",,Trigger)</f>
        <v>48310</v>
      </c>
      <c r="BB1287" s="509">
        <f>_xll.qlInterestRateIndexMaturity(Currency&amp;"ibor"&amp;Tenor,BA1287,Trigger)</f>
        <v>48401</v>
      </c>
      <c r="BC1287" s="508">
        <f>_xll.qlIndexFixing($AC$5,AZ1287,TRUE,_xll.ohTrigger(Trigger,Trigger3M))</f>
        <v>1.6753952748276974E-2</v>
      </c>
      <c r="BD1287" s="508">
        <f>_xll.qlIndexFixing($BE$1,AZ1287,TRUE,_xll.ohTrigger(Trigger,Trigger3M))</f>
        <v>1.6477890084901723E-2</v>
      </c>
    </row>
    <row r="1288" spans="51:56" ht="11.25" customHeight="1" x14ac:dyDescent="0.25">
      <c r="AY1288" s="515" t="s">
        <v>90</v>
      </c>
      <c r="AZ1288" s="509">
        <f>_xll.qlInterestRateIndexFixingDate(Currency&amp;"ibor"&amp;Tenor,BA1288,Trigger)</f>
        <v>48313</v>
      </c>
      <c r="BA1288" s="509">
        <f>_xll.qlCalendarAdvance(Calendar,BA1287,AY1288,"f",,Trigger)</f>
        <v>48317</v>
      </c>
      <c r="BB1288" s="509">
        <f>_xll.qlInterestRateIndexMaturity(Currency&amp;"ibor"&amp;Tenor,BA1288,Trigger)</f>
        <v>48408</v>
      </c>
      <c r="BC1288" s="508">
        <f>_xll.qlIndexFixing($AC$5,AZ1288,TRUE,_xll.ohTrigger(Trigger,Trigger3M))</f>
        <v>1.6688917880494019E-2</v>
      </c>
      <c r="BD1288" s="508">
        <f>_xll.qlIndexFixing($BE$1,AZ1288,TRUE,_xll.ohTrigger(Trigger,Trigger3M))</f>
        <v>1.6471216202118166E-2</v>
      </c>
    </row>
    <row r="1289" spans="51:56" ht="11.25" customHeight="1" x14ac:dyDescent="0.25">
      <c r="AY1289" s="515" t="s">
        <v>90</v>
      </c>
      <c r="AZ1289" s="509">
        <f>_xll.qlInterestRateIndexFixingDate(Currency&amp;"ibor"&amp;Tenor,BA1289,Trigger)</f>
        <v>48320</v>
      </c>
      <c r="BA1289" s="509">
        <f>_xll.qlCalendarAdvance(Calendar,BA1288,AY1289,"f",,Trigger)</f>
        <v>48324</v>
      </c>
      <c r="BB1289" s="509">
        <f>_xll.qlInterestRateIndexMaturity(Currency&amp;"ibor"&amp;Tenor,BA1289,Trigger)</f>
        <v>48415</v>
      </c>
      <c r="BC1289" s="508">
        <f>_xll.qlIndexFixing($AC$5,AZ1289,TRUE,_xll.ohTrigger(Trigger,Trigger3M))</f>
        <v>1.6623716212012096E-2</v>
      </c>
      <c r="BD1289" s="508">
        <f>_xll.qlIndexFixing($BE$1,AZ1289,TRUE,_xll.ohTrigger(Trigger,Trigger3M))</f>
        <v>1.6464520692250309E-2</v>
      </c>
    </row>
    <row r="1290" spans="51:56" ht="11.25" customHeight="1" x14ac:dyDescent="0.25">
      <c r="AY1290" s="515" t="s">
        <v>90</v>
      </c>
      <c r="AZ1290" s="509">
        <f>_xll.qlInterestRateIndexFixingDate(Currency&amp;"ibor"&amp;Tenor,BA1290,Trigger)</f>
        <v>48327</v>
      </c>
      <c r="BA1290" s="509">
        <f>_xll.qlCalendarAdvance(Calendar,BA1289,AY1290,"f",,Trigger)</f>
        <v>48331</v>
      </c>
      <c r="BB1290" s="509">
        <f>_xll.qlInterestRateIndexMaturity(Currency&amp;"ibor"&amp;Tenor,BA1290,Trigger)</f>
        <v>48422</v>
      </c>
      <c r="BC1290" s="508">
        <f>_xll.qlIndexFixing($AC$5,AZ1290,TRUE,_xll.ohTrigger(Trigger,Trigger3M))</f>
        <v>1.6558347751077798E-2</v>
      </c>
      <c r="BD1290" s="508">
        <f>_xll.qlIndexFixing($BE$1,AZ1290,TRUE,_xll.ohTrigger(Trigger,Trigger3M))</f>
        <v>1.6457803711767277E-2</v>
      </c>
    </row>
    <row r="1291" spans="51:56" ht="11.25" customHeight="1" x14ac:dyDescent="0.25">
      <c r="AY1291" s="515" t="s">
        <v>90</v>
      </c>
      <c r="AZ1291" s="509">
        <f>_xll.qlInterestRateIndexFixingDate(Currency&amp;"ibor"&amp;Tenor,BA1291,Trigger)</f>
        <v>48334</v>
      </c>
      <c r="BA1291" s="509">
        <f>_xll.qlCalendarAdvance(Calendar,BA1290,AY1291,"f",,Trigger)</f>
        <v>48338</v>
      </c>
      <c r="BB1291" s="509">
        <f>_xll.qlInterestRateIndexMaturity(Currency&amp;"ibor"&amp;Tenor,BA1291,Trigger)</f>
        <v>48430</v>
      </c>
      <c r="BC1291" s="508">
        <f>_xll.qlIndexFixing($AC$5,AZ1291,TRUE,_xll.ohTrigger(Trigger,Trigger3M))</f>
        <v>1.649265102487539E-2</v>
      </c>
      <c r="BD1291" s="508">
        <f>_xll.qlIndexFixing($BE$1,AZ1291,TRUE,_xll.ohTrigger(Trigger,Trigger3M))</f>
        <v>1.6450955355588579E-2</v>
      </c>
    </row>
    <row r="1292" spans="51:56" ht="11.25" customHeight="1" x14ac:dyDescent="0.25">
      <c r="AY1292" s="515" t="s">
        <v>90</v>
      </c>
      <c r="AZ1292" s="509">
        <f>_xll.qlInterestRateIndexFixingDate(Currency&amp;"ibor"&amp;Tenor,BA1292,Trigger)</f>
        <v>48341</v>
      </c>
      <c r="BA1292" s="509">
        <f>_xll.qlCalendarAdvance(Calendar,BA1291,AY1292,"f",,Trigger)</f>
        <v>48345</v>
      </c>
      <c r="BB1292" s="509">
        <f>_xll.qlInterestRateIndexMaturity(Currency&amp;"ibor"&amp;Tenor,BA1292,Trigger)</f>
        <v>48437</v>
      </c>
      <c r="BC1292" s="508">
        <f>_xll.qlIndexFixing($AC$5,AZ1292,TRUE,_xll.ohTrigger(Trigger,Trigger3M))</f>
        <v>1.6427753928794871E-2</v>
      </c>
      <c r="BD1292" s="508">
        <f>_xll.qlIndexFixing($BE$1,AZ1292,TRUE,_xll.ohTrigger(Trigger,Trigger3M))</f>
        <v>1.6444194114094073E-2</v>
      </c>
    </row>
    <row r="1293" spans="51:56" ht="11.25" customHeight="1" x14ac:dyDescent="0.25">
      <c r="AY1293" s="515" t="s">
        <v>90</v>
      </c>
      <c r="AZ1293" s="509">
        <f>_xll.qlInterestRateIndexFixingDate(Currency&amp;"ibor"&amp;Tenor,BA1293,Trigger)</f>
        <v>48348</v>
      </c>
      <c r="BA1293" s="509">
        <f>_xll.qlCalendarAdvance(Calendar,BA1292,AY1293,"f",,Trigger)</f>
        <v>48352</v>
      </c>
      <c r="BB1293" s="509">
        <f>_xll.qlInterestRateIndexMaturity(Currency&amp;"ibor"&amp;Tenor,BA1293,Trigger)</f>
        <v>48444</v>
      </c>
      <c r="BC1293" s="508">
        <f>_xll.qlIndexFixing($AC$5,AZ1293,TRUE,_xll.ohTrigger(Trigger,Trigger3M))</f>
        <v>1.640481812850891E-2</v>
      </c>
      <c r="BD1293" s="508">
        <f>_xll.qlIndexFixing($BE$1,AZ1293,TRUE,_xll.ohTrigger(Trigger,Trigger3M))</f>
        <v>1.6437411881734872E-2</v>
      </c>
    </row>
    <row r="1294" spans="51:56" ht="11.25" customHeight="1" x14ac:dyDescent="0.25">
      <c r="AY1294" s="515" t="s">
        <v>90</v>
      </c>
      <c r="AZ1294" s="509">
        <f>_xll.qlInterestRateIndexFixingDate(Currency&amp;"ibor"&amp;Tenor,BA1294,Trigger)</f>
        <v>48355</v>
      </c>
      <c r="BA1294" s="509">
        <f>_xll.qlCalendarAdvance(Calendar,BA1293,AY1294,"f",,Trigger)</f>
        <v>48359</v>
      </c>
      <c r="BB1294" s="509">
        <f>_xll.qlInterestRateIndexMaturity(Currency&amp;"ibor"&amp;Tenor,BA1294,Trigger)</f>
        <v>48451</v>
      </c>
      <c r="BC1294" s="508">
        <f>_xll.qlIndexFixing($AC$5,AZ1294,TRUE,_xll.ohTrigger(Trigger,Trigger3M))</f>
        <v>1.6413441690161502E-2</v>
      </c>
      <c r="BD1294" s="508">
        <f>_xll.qlIndexFixing($BE$1,AZ1294,TRUE,_xll.ohTrigger(Trigger,Trigger3M))</f>
        <v>1.6430608814991015E-2</v>
      </c>
    </row>
    <row r="1295" spans="51:56" ht="11.25" customHeight="1" x14ac:dyDescent="0.25">
      <c r="AY1295" s="515" t="s">
        <v>90</v>
      </c>
      <c r="AZ1295" s="509">
        <f>_xll.qlInterestRateIndexFixingDate(Currency&amp;"ibor"&amp;Tenor,BA1295,Trigger)</f>
        <v>48362</v>
      </c>
      <c r="BA1295" s="509">
        <f>_xll.qlCalendarAdvance(Calendar,BA1294,AY1295,"f",,Trigger)</f>
        <v>48366</v>
      </c>
      <c r="BB1295" s="509">
        <f>_xll.qlInterestRateIndexMaturity(Currency&amp;"ibor"&amp;Tenor,BA1295,Trigger)</f>
        <v>48458</v>
      </c>
      <c r="BC1295" s="508">
        <f>_xll.qlIndexFixing($AC$5,AZ1295,TRUE,_xll.ohTrigger(Trigger,Trigger3M))</f>
        <v>1.6422065270738955E-2</v>
      </c>
      <c r="BD1295" s="508">
        <f>_xll.qlIndexFixing($BE$1,AZ1295,TRUE,_xll.ohTrigger(Trigger,Trigger3M))</f>
        <v>1.6423785070334731E-2</v>
      </c>
    </row>
    <row r="1296" spans="51:56" ht="11.25" customHeight="1" x14ac:dyDescent="0.25">
      <c r="AY1296" s="515" t="s">
        <v>90</v>
      </c>
      <c r="AZ1296" s="509">
        <f>_xll.qlInterestRateIndexFixingDate(Currency&amp;"ibor"&amp;Tenor,BA1296,Trigger)</f>
        <v>48369</v>
      </c>
      <c r="BA1296" s="509">
        <f>_xll.qlCalendarAdvance(Calendar,BA1295,AY1296,"f",,Trigger)</f>
        <v>48373</v>
      </c>
      <c r="BB1296" s="509">
        <f>_xll.qlInterestRateIndexMaturity(Currency&amp;"ibor"&amp;Tenor,BA1296,Trigger)</f>
        <v>48465</v>
      </c>
      <c r="BC1296" s="508">
        <f>_xll.qlIndexFixing($AC$5,AZ1296,TRUE,_xll.ohTrigger(Trigger,Trigger3M))</f>
        <v>1.6430688870243008E-2</v>
      </c>
      <c r="BD1296" s="508">
        <f>_xll.qlIndexFixing($BE$1,AZ1296,TRUE,_xll.ohTrigger(Trigger,Trigger3M))</f>
        <v>1.641694080423825E-2</v>
      </c>
    </row>
    <row r="1297" spans="51:56" ht="11.25" customHeight="1" x14ac:dyDescent="0.25">
      <c r="AY1297" s="515" t="s">
        <v>90</v>
      </c>
      <c r="AZ1297" s="509">
        <f>_xll.qlInterestRateIndexFixingDate(Currency&amp;"ibor"&amp;Tenor,BA1297,Trigger)</f>
        <v>48376</v>
      </c>
      <c r="BA1297" s="509">
        <f>_xll.qlCalendarAdvance(Calendar,BA1296,AY1297,"f",,Trigger)</f>
        <v>48380</v>
      </c>
      <c r="BB1297" s="509">
        <f>_xll.qlInterestRateIndexMaturity(Currency&amp;"ibor"&amp;Tenor,BA1297,Trigger)</f>
        <v>48472</v>
      </c>
      <c r="BC1297" s="508">
        <f>_xll.qlIndexFixing($AC$5,AZ1297,TRUE,_xll.ohTrigger(Trigger,Trigger3M))</f>
        <v>1.6439312488670182E-2</v>
      </c>
      <c r="BD1297" s="508">
        <f>_xll.qlIndexFixing($BE$1,AZ1297,TRUE,_xll.ohTrigger(Trigger,Trigger3M))</f>
        <v>1.6410076173179008E-2</v>
      </c>
    </row>
    <row r="1298" spans="51:56" ht="11.25" customHeight="1" x14ac:dyDescent="0.25">
      <c r="AY1298" s="515" t="s">
        <v>90</v>
      </c>
      <c r="AZ1298" s="509">
        <f>_xll.qlInterestRateIndexFixingDate(Currency&amp;"ibor"&amp;Tenor,BA1298,Trigger)</f>
        <v>48383</v>
      </c>
      <c r="BA1298" s="509">
        <f>_xll.qlCalendarAdvance(Calendar,BA1297,AY1298,"f",,Trigger)</f>
        <v>48387</v>
      </c>
      <c r="BB1298" s="509">
        <f>_xll.qlInterestRateIndexMaturity(Currency&amp;"ibor"&amp;Tenor,BA1298,Trigger)</f>
        <v>48479</v>
      </c>
      <c r="BC1298" s="508">
        <f>_xll.qlIndexFixing($AC$5,AZ1298,TRUE,_xll.ohTrigger(Trigger,Trigger3M))</f>
        <v>1.6447936126023958E-2</v>
      </c>
      <c r="BD1298" s="508">
        <f>_xll.qlIndexFixing($BE$1,AZ1298,TRUE,_xll.ohTrigger(Trigger,Trigger3M))</f>
        <v>1.6403191333627498E-2</v>
      </c>
    </row>
    <row r="1299" spans="51:56" ht="11.25" customHeight="1" x14ac:dyDescent="0.25">
      <c r="AY1299" s="515" t="s">
        <v>90</v>
      </c>
      <c r="AZ1299" s="509">
        <f>_xll.qlInterestRateIndexFixingDate(Currency&amp;"ibor"&amp;Tenor,BA1299,Trigger)</f>
        <v>48390</v>
      </c>
      <c r="BA1299" s="509">
        <f>_xll.qlCalendarAdvance(Calendar,BA1298,AY1299,"f",,Trigger)</f>
        <v>48394</v>
      </c>
      <c r="BB1299" s="509">
        <f>_xll.qlInterestRateIndexMaturity(Currency&amp;"ibor"&amp;Tenor,BA1299,Trigger)</f>
        <v>48486</v>
      </c>
      <c r="BC1299" s="508">
        <f>_xll.qlIndexFixing($AC$5,AZ1299,TRUE,_xll.ohTrigger(Trigger,Trigger3M))</f>
        <v>1.6456559782303464E-2</v>
      </c>
      <c r="BD1299" s="508">
        <f>_xll.qlIndexFixing($BE$1,AZ1299,TRUE,_xll.ohTrigger(Trigger,Trigger3M))</f>
        <v>1.6396286442055073E-2</v>
      </c>
    </row>
    <row r="1300" spans="51:56" ht="11.25" customHeight="1" x14ac:dyDescent="0.25">
      <c r="AY1300" s="515" t="s">
        <v>90</v>
      </c>
      <c r="AZ1300" s="509">
        <f>_xll.qlInterestRateIndexFixingDate(Currency&amp;"ibor"&amp;Tenor,BA1300,Trigger)</f>
        <v>48397</v>
      </c>
      <c r="BA1300" s="509">
        <f>_xll.qlCalendarAdvance(Calendar,BA1299,AY1300,"f",,Trigger)</f>
        <v>48401</v>
      </c>
      <c r="BB1300" s="509">
        <f>_xll.qlInterestRateIndexMaturity(Currency&amp;"ibor"&amp;Tenor,BA1300,Trigger)</f>
        <v>48493</v>
      </c>
      <c r="BC1300" s="508">
        <f>_xll.qlIndexFixing($AC$5,AZ1300,TRUE,_xll.ohTrigger(Trigger,Trigger3M))</f>
        <v>1.6465183457508702E-2</v>
      </c>
      <c r="BD1300" s="508">
        <f>_xll.qlIndexFixing($BE$1,AZ1300,TRUE,_xll.ohTrigger(Trigger,Trigger3M))</f>
        <v>1.6389361654933092E-2</v>
      </c>
    </row>
    <row r="1301" spans="51:56" ht="11.25" customHeight="1" x14ac:dyDescent="0.25">
      <c r="AY1301" s="515" t="s">
        <v>90</v>
      </c>
      <c r="AZ1301" s="509">
        <f>_xll.qlInterestRateIndexFixingDate(Currency&amp;"ibor"&amp;Tenor,BA1301,Trigger)</f>
        <v>48404</v>
      </c>
      <c r="BA1301" s="509">
        <f>_xll.qlCalendarAdvance(Calendar,BA1300,AY1301,"f",,Trigger)</f>
        <v>48408</v>
      </c>
      <c r="BB1301" s="509">
        <f>_xll.qlInterestRateIndexMaturity(Currency&amp;"ibor"&amp;Tenor,BA1301,Trigger)</f>
        <v>48500</v>
      </c>
      <c r="BC1301" s="508">
        <f>_xll.qlIndexFixing($AC$5,AZ1301,TRUE,_xll.ohTrigger(Trigger,Trigger3M))</f>
        <v>1.6473807151638802E-2</v>
      </c>
      <c r="BD1301" s="508">
        <f>_xll.qlIndexFixing($BE$1,AZ1301,TRUE,_xll.ohTrigger(Trigger,Trigger3M))</f>
        <v>1.6382417128732913E-2</v>
      </c>
    </row>
    <row r="1302" spans="51:56" ht="11.25" customHeight="1" x14ac:dyDescent="0.25">
      <c r="AY1302" s="515" t="s">
        <v>90</v>
      </c>
      <c r="AZ1302" s="509">
        <f>_xll.qlInterestRateIndexFixingDate(Currency&amp;"ibor"&amp;Tenor,BA1302,Trigger)</f>
        <v>48411</v>
      </c>
      <c r="BA1302" s="509">
        <f>_xll.qlCalendarAdvance(Calendar,BA1301,AY1302,"f",,Trigger)</f>
        <v>48415</v>
      </c>
      <c r="BB1302" s="509">
        <f>_xll.qlInterestRateIndexMaturity(Currency&amp;"ibor"&amp;Tenor,BA1302,Trigger)</f>
        <v>48507</v>
      </c>
      <c r="BC1302" s="508">
        <f>_xll.qlIndexFixing($AC$5,AZ1302,TRUE,_xll.ohTrigger(Trigger,Trigger3M))</f>
        <v>1.6482430864694631E-2</v>
      </c>
      <c r="BD1302" s="508">
        <f>_xll.qlIndexFixing($BE$1,AZ1302,TRUE,_xll.ohTrigger(Trigger,Trigger3M))</f>
        <v>1.6375453019921549E-2</v>
      </c>
    </row>
    <row r="1303" spans="51:56" ht="11.25" customHeight="1" x14ac:dyDescent="0.25">
      <c r="AY1303" s="515" t="s">
        <v>90</v>
      </c>
      <c r="AZ1303" s="509">
        <f>_xll.qlInterestRateIndexFixingDate(Currency&amp;"ibor"&amp;Tenor,BA1303,Trigger)</f>
        <v>48418</v>
      </c>
      <c r="BA1303" s="509">
        <f>_xll.qlCalendarAdvance(Calendar,BA1302,AY1303,"f",,Trigger)</f>
        <v>48422</v>
      </c>
      <c r="BB1303" s="509">
        <f>_xll.qlInterestRateIndexMaturity(Currency&amp;"ibor"&amp;Tenor,BA1303,Trigger)</f>
        <v>48514</v>
      </c>
      <c r="BC1303" s="508">
        <f>_xll.qlIndexFixing($AC$5,AZ1303,TRUE,_xll.ohTrigger(Trigger,Trigger3M))</f>
        <v>1.6491054596675322E-2</v>
      </c>
      <c r="BD1303" s="508">
        <f>_xll.qlIndexFixing($BE$1,AZ1303,TRUE,_xll.ohTrigger(Trigger,Trigger3M))</f>
        <v>1.6368469484969488E-2</v>
      </c>
    </row>
    <row r="1304" spans="51:56" ht="11.25" customHeight="1" x14ac:dyDescent="0.25">
      <c r="AY1304" s="515" t="s">
        <v>90</v>
      </c>
      <c r="AZ1304" s="509">
        <f>_xll.qlInterestRateIndexFixingDate(Currency&amp;"ibor"&amp;Tenor,BA1304,Trigger)</f>
        <v>48425</v>
      </c>
      <c r="BA1304" s="509">
        <f>_xll.qlCalendarAdvance(Calendar,BA1303,AY1304,"f",,Trigger)</f>
        <v>48429</v>
      </c>
      <c r="BB1304" s="509">
        <f>_xll.qlInterestRateIndexMaturity(Currency&amp;"ibor"&amp;Tenor,BA1304,Trigger)</f>
        <v>48521</v>
      </c>
      <c r="BC1304" s="508">
        <f>_xll.qlIndexFixing($AC$5,AZ1304,TRUE,_xll.ohTrigger(Trigger,Trigger3M))</f>
        <v>1.6499678347582612E-2</v>
      </c>
      <c r="BD1304" s="508">
        <f>_xll.qlIndexFixing($BE$1,AZ1304,TRUE,_xll.ohTrigger(Trigger,Trigger3M))</f>
        <v>1.6361466680343745E-2</v>
      </c>
    </row>
    <row r="1305" spans="51:56" ht="11.25" customHeight="1" x14ac:dyDescent="0.25">
      <c r="AY1305" s="515" t="s">
        <v>90</v>
      </c>
      <c r="AZ1305" s="509">
        <f>_xll.qlInterestRateIndexFixingDate(Currency&amp;"ibor"&amp;Tenor,BA1305,Trigger)</f>
        <v>48432</v>
      </c>
      <c r="BA1305" s="509">
        <f>_xll.qlCalendarAdvance(Calendar,BA1304,AY1305,"f",,Trigger)</f>
        <v>48436</v>
      </c>
      <c r="BB1305" s="509">
        <f>_xll.qlInterestRateIndexMaturity(Currency&amp;"ibor"&amp;Tenor,BA1305,Trigger)</f>
        <v>48528</v>
      </c>
      <c r="BC1305" s="508">
        <f>_xll.qlIndexFixing($AC$5,AZ1305,TRUE,_xll.ohTrigger(Trigger,Trigger3M))</f>
        <v>1.6508302117415632E-2</v>
      </c>
      <c r="BD1305" s="508">
        <f>_xll.qlIndexFixing($BE$1,AZ1305,TRUE,_xll.ohTrigger(Trigger,Trigger3M))</f>
        <v>1.6354444762510464E-2</v>
      </c>
    </row>
    <row r="1306" spans="51:56" ht="11.25" customHeight="1" x14ac:dyDescent="0.25">
      <c r="AY1306" s="515" t="s">
        <v>90</v>
      </c>
      <c r="AZ1306" s="509">
        <f>_xll.qlInterestRateIndexFixingDate(Currency&amp;"ibor"&amp;Tenor,BA1306,Trigger)</f>
        <v>48439</v>
      </c>
      <c r="BA1306" s="509">
        <f>_xll.qlCalendarAdvance(Calendar,BA1305,AY1306,"f",,Trigger)</f>
        <v>48443</v>
      </c>
      <c r="BB1306" s="509">
        <f>_xll.qlInterestRateIndexMaturity(Currency&amp;"ibor"&amp;Tenor,BA1306,Trigger)</f>
        <v>48535</v>
      </c>
      <c r="BC1306" s="508">
        <f>_xll.qlIndexFixing($AC$5,AZ1306,TRUE,_xll.ohTrigger(Trigger,Trigger3M))</f>
        <v>1.6516925906174384E-2</v>
      </c>
      <c r="BD1306" s="508">
        <f>_xll.qlIndexFixing($BE$1,AZ1306,TRUE,_xll.ohTrigger(Trigger,Trigger3M))</f>
        <v>1.6347403887937526E-2</v>
      </c>
    </row>
    <row r="1307" spans="51:56" ht="11.25" customHeight="1" x14ac:dyDescent="0.25">
      <c r="AY1307" s="515" t="s">
        <v>90</v>
      </c>
      <c r="AZ1307" s="509">
        <f>_xll.qlInterestRateIndexFixingDate(Currency&amp;"ibor"&amp;Tenor,BA1307,Trigger)</f>
        <v>48446</v>
      </c>
      <c r="BA1307" s="509">
        <f>_xll.qlCalendarAdvance(Calendar,BA1306,AY1307,"f",,Trigger)</f>
        <v>48450</v>
      </c>
      <c r="BB1307" s="509">
        <f>_xll.qlInterestRateIndexMaturity(Currency&amp;"ibor"&amp;Tenor,BA1307,Trigger)</f>
        <v>48542</v>
      </c>
      <c r="BC1307" s="508">
        <f>_xll.qlIndexFixing($AC$5,AZ1307,TRUE,_xll.ohTrigger(Trigger,Trigger3M))</f>
        <v>1.6525549713858865E-2</v>
      </c>
      <c r="BD1307" s="508">
        <f>_xll.qlIndexFixing($BE$1,AZ1307,TRUE,_xll.ohTrigger(Trigger,Trigger3M))</f>
        <v>1.634034421308847E-2</v>
      </c>
    </row>
    <row r="1308" spans="51:56" ht="11.25" customHeight="1" x14ac:dyDescent="0.25">
      <c r="AY1308" s="515" t="s">
        <v>90</v>
      </c>
      <c r="AZ1308" s="509">
        <f>_xll.qlInterestRateIndexFixingDate(Currency&amp;"ibor"&amp;Tenor,BA1308,Trigger)</f>
        <v>48453</v>
      </c>
      <c r="BA1308" s="509">
        <f>_xll.qlCalendarAdvance(Calendar,BA1307,AY1308,"f",,Trigger)</f>
        <v>48457</v>
      </c>
      <c r="BB1308" s="509">
        <f>_xll.qlInterestRateIndexMaturity(Currency&amp;"ibor"&amp;Tenor,BA1308,Trigger)</f>
        <v>48548</v>
      </c>
      <c r="BC1308" s="508">
        <f>_xll.qlIndexFixing($AC$5,AZ1308,TRUE,_xll.ohTrigger(Trigger,Trigger3M))</f>
        <v>1.653317842699881E-2</v>
      </c>
      <c r="BD1308" s="508">
        <f>_xll.qlIndexFixing($BE$1,AZ1308,TRUE,_xll.ohTrigger(Trigger,Trigger3M))</f>
        <v>1.6333404959515956E-2</v>
      </c>
    </row>
    <row r="1309" spans="51:56" ht="11.25" customHeight="1" x14ac:dyDescent="0.25">
      <c r="AY1309" s="515" t="s">
        <v>90</v>
      </c>
      <c r="AZ1309" s="509">
        <f>_xll.qlInterestRateIndexFixingDate(Currency&amp;"ibor"&amp;Tenor,BA1309,Trigger)</f>
        <v>48460</v>
      </c>
      <c r="BA1309" s="509">
        <f>_xll.qlCalendarAdvance(Calendar,BA1308,AY1309,"f",,Trigger)</f>
        <v>48464</v>
      </c>
      <c r="BB1309" s="509">
        <f>_xll.qlInterestRateIndexMaturity(Currency&amp;"ibor"&amp;Tenor,BA1309,Trigger)</f>
        <v>48555</v>
      </c>
      <c r="BC1309" s="508">
        <f>_xll.qlIndexFixing($AC$5,AZ1309,TRUE,_xll.ohTrigger(Trigger,Trigger3M))</f>
        <v>1.6541801875860171E-2</v>
      </c>
      <c r="BD1309" s="508">
        <f>_xll.qlIndexFixing($BE$1,AZ1309,TRUE,_xll.ohTrigger(Trigger,Trigger3M))</f>
        <v>1.6326309765694474E-2</v>
      </c>
    </row>
    <row r="1310" spans="51:56" ht="11.25" customHeight="1" x14ac:dyDescent="0.25">
      <c r="AY1310" s="515" t="s">
        <v>90</v>
      </c>
      <c r="AZ1310" s="509">
        <f>_xll.qlInterestRateIndexFixingDate(Currency&amp;"ibor"&amp;Tenor,BA1310,Trigger)</f>
        <v>48467</v>
      </c>
      <c r="BA1310" s="509">
        <f>_xll.qlCalendarAdvance(Calendar,BA1309,AY1310,"f",,Trigger)</f>
        <v>48471</v>
      </c>
      <c r="BB1310" s="509">
        <f>_xll.qlInterestRateIndexMaturity(Currency&amp;"ibor"&amp;Tenor,BA1310,Trigger)</f>
        <v>48562</v>
      </c>
      <c r="BC1310" s="508">
        <f>_xll.qlIndexFixing($AC$5,AZ1310,TRUE,_xll.ohTrigger(Trigger,Trigger3M))</f>
        <v>1.6550425343440627E-2</v>
      </c>
      <c r="BD1310" s="508">
        <f>_xll.qlIndexFixing($BE$1,AZ1310,TRUE,_xll.ohTrigger(Trigger,Trigger3M))</f>
        <v>1.6319196230504131E-2</v>
      </c>
    </row>
    <row r="1311" spans="51:56" ht="11.25" customHeight="1" x14ac:dyDescent="0.25">
      <c r="AY1311" s="515" t="s">
        <v>90</v>
      </c>
      <c r="AZ1311" s="509">
        <f>_xll.qlInterestRateIndexFixingDate(Currency&amp;"ibor"&amp;Tenor,BA1311,Trigger)</f>
        <v>48474</v>
      </c>
      <c r="BA1311" s="509">
        <f>_xll.qlCalendarAdvance(Calendar,BA1310,AY1311,"f",,Trigger)</f>
        <v>48478</v>
      </c>
      <c r="BB1311" s="509">
        <f>_xll.qlInterestRateIndexMaturity(Currency&amp;"ibor"&amp;Tenor,BA1311,Trigger)</f>
        <v>48569</v>
      </c>
      <c r="BC1311" s="508">
        <f>_xll.qlIndexFixing($AC$5,AZ1311,TRUE,_xll.ohTrigger(Trigger,Trigger3M))</f>
        <v>1.6559048829740172E-2</v>
      </c>
      <c r="BD1311" s="508">
        <f>_xll.qlIndexFixing($BE$1,AZ1311,TRUE,_xll.ohTrigger(Trigger,Trigger3M))</f>
        <v>1.6312064510396476E-2</v>
      </c>
    </row>
    <row r="1312" spans="51:56" ht="11.25" customHeight="1" x14ac:dyDescent="0.25">
      <c r="AY1312" s="515" t="s">
        <v>90</v>
      </c>
      <c r="AZ1312" s="509">
        <f>_xll.qlInterestRateIndexFixingDate(Currency&amp;"ibor"&amp;Tenor,BA1312,Trigger)</f>
        <v>48481</v>
      </c>
      <c r="BA1312" s="509">
        <f>_xll.qlCalendarAdvance(Calendar,BA1311,AY1312,"f",,Trigger)</f>
        <v>48485</v>
      </c>
      <c r="BB1312" s="509">
        <f>_xll.qlInterestRateIndexMaturity(Currency&amp;"ibor"&amp;Tenor,BA1312,Trigger)</f>
        <v>48576</v>
      </c>
      <c r="BC1312" s="508">
        <f>_xll.qlIndexFixing($AC$5,AZ1312,TRUE,_xll.ohTrigger(Trigger,Trigger3M))</f>
        <v>1.6567672334759691E-2</v>
      </c>
      <c r="BD1312" s="508">
        <f>_xll.qlIndexFixing($BE$1,AZ1312,TRUE,_xll.ohTrigger(Trigger,Trigger3M))</f>
        <v>1.6304914761823948E-2</v>
      </c>
    </row>
    <row r="1313" spans="51:56" ht="11.25" customHeight="1" x14ac:dyDescent="0.25">
      <c r="AY1313" s="515" t="s">
        <v>90</v>
      </c>
      <c r="AZ1313" s="509">
        <f>_xll.qlInterestRateIndexFixingDate(Currency&amp;"ibor"&amp;Tenor,BA1313,Trigger)</f>
        <v>48488</v>
      </c>
      <c r="BA1313" s="509">
        <f>_xll.qlCalendarAdvance(Calendar,BA1312,AY1313,"f",,Trigger)</f>
        <v>48492</v>
      </c>
      <c r="BB1313" s="509">
        <f>_xll.qlInterestRateIndexMaturity(Currency&amp;"ibor"&amp;Tenor,BA1313,Trigger)</f>
        <v>48584</v>
      </c>
      <c r="BC1313" s="508">
        <f>_xll.qlIndexFixing($AC$5,AZ1313,TRUE,_xll.ohTrigger(Trigger,Trigger3M))</f>
        <v>1.657729295740697E-2</v>
      </c>
      <c r="BD1313" s="508">
        <f>_xll.qlIndexFixing($BE$1,AZ1313,TRUE,_xll.ohTrigger(Trigger,Trigger3M))</f>
        <v>1.6297600120153761E-2</v>
      </c>
    </row>
    <row r="1314" spans="51:56" ht="11.25" customHeight="1" x14ac:dyDescent="0.25">
      <c r="AY1314" s="515" t="s">
        <v>90</v>
      </c>
      <c r="AZ1314" s="509">
        <f>_xll.qlInterestRateIndexFixingDate(Currency&amp;"ibor"&amp;Tenor,BA1314,Trigger)</f>
        <v>48495</v>
      </c>
      <c r="BA1314" s="509">
        <f>_xll.qlCalendarAdvance(Calendar,BA1313,AY1314,"f",,Trigger)</f>
        <v>48499</v>
      </c>
      <c r="BB1314" s="509">
        <f>_xll.qlInterestRateIndexMaturity(Currency&amp;"ibor"&amp;Tenor,BA1314,Trigger)</f>
        <v>48591</v>
      </c>
      <c r="BC1314" s="508">
        <f>_xll.qlIndexFixing($AC$5,AZ1314,TRUE,_xll.ohTrigger(Trigger,Trigger3M))</f>
        <v>1.6585916897572432E-2</v>
      </c>
      <c r="BD1314" s="508">
        <f>_xll.qlIndexFixing($BE$1,AZ1314,TRUE,_xll.ohTrigger(Trigger,Trigger3M))</f>
        <v>1.6290413224330082E-2</v>
      </c>
    </row>
    <row r="1315" spans="51:56" ht="11.25" customHeight="1" x14ac:dyDescent="0.25">
      <c r="AY1315" s="515" t="s">
        <v>90</v>
      </c>
      <c r="AZ1315" s="509">
        <f>_xll.qlInterestRateIndexFixingDate(Currency&amp;"ibor"&amp;Tenor,BA1315,Trigger)</f>
        <v>48502</v>
      </c>
      <c r="BA1315" s="509">
        <f>_xll.qlCalendarAdvance(Calendar,BA1314,AY1315,"f",,Trigger)</f>
        <v>48506</v>
      </c>
      <c r="BB1315" s="509">
        <f>_xll.qlInterestRateIndexMaturity(Currency&amp;"ibor"&amp;Tenor,BA1315,Trigger)</f>
        <v>48598</v>
      </c>
      <c r="BC1315" s="508">
        <f>_xll.qlIndexFixing($AC$5,AZ1315,TRUE,_xll.ohTrigger(Trigger,Trigger3M))</f>
        <v>1.6594540856664498E-2</v>
      </c>
      <c r="BD1315" s="508">
        <f>_xll.qlIndexFixing($BE$1,AZ1315,TRUE,_xll.ohTrigger(Trigger,Trigger3M))</f>
        <v>1.6283208779922075E-2</v>
      </c>
    </row>
    <row r="1316" spans="51:56" ht="11.25" customHeight="1" x14ac:dyDescent="0.25">
      <c r="AY1316" s="515" t="s">
        <v>90</v>
      </c>
      <c r="AZ1316" s="509">
        <f>_xll.qlInterestRateIndexFixingDate(Currency&amp;"ibor"&amp;Tenor,BA1316,Trigger)</f>
        <v>48509</v>
      </c>
      <c r="BA1316" s="509">
        <f>_xll.qlCalendarAdvance(Calendar,BA1315,AY1316,"f",,Trigger)</f>
        <v>48513</v>
      </c>
      <c r="BB1316" s="509">
        <f>_xll.qlInterestRateIndexMaturity(Currency&amp;"ibor"&amp;Tenor,BA1316,Trigger)</f>
        <v>48605</v>
      </c>
      <c r="BC1316" s="508">
        <f>_xll.qlIndexFixing($AC$5,AZ1316,TRUE,_xll.ohTrigger(Trigger,Trigger3M))</f>
        <v>1.6603164834682292E-2</v>
      </c>
      <c r="BD1316" s="508">
        <f>_xll.qlIndexFixing($BE$1,AZ1316,TRUE,_xll.ohTrigger(Trigger,Trigger3M))</f>
        <v>1.6275986943384595E-2</v>
      </c>
    </row>
    <row r="1317" spans="51:56" ht="11.25" customHeight="1" x14ac:dyDescent="0.25">
      <c r="AY1317" s="515" t="s">
        <v>90</v>
      </c>
      <c r="AZ1317" s="509">
        <f>_xll.qlInterestRateIndexFixingDate(Currency&amp;"ibor"&amp;Tenor,BA1317,Trigger)</f>
        <v>48516</v>
      </c>
      <c r="BA1317" s="509">
        <f>_xll.qlCalendarAdvance(Calendar,BA1316,AY1317,"f",,Trigger)</f>
        <v>48520</v>
      </c>
      <c r="BB1317" s="509">
        <f>_xll.qlInterestRateIndexMaturity(Currency&amp;"ibor"&amp;Tenor,BA1317,Trigger)</f>
        <v>48612</v>
      </c>
      <c r="BC1317" s="508">
        <f>_xll.qlIndexFixing($AC$5,AZ1317,TRUE,_xll.ohTrigger(Trigger,Trigger3M))</f>
        <v>1.6611788831625816E-2</v>
      </c>
      <c r="BD1317" s="508">
        <f>_xll.qlIndexFixing($BE$1,AZ1317,TRUE,_xll.ohTrigger(Trigger,Trigger3M))</f>
        <v>1.6268747871176832E-2</v>
      </c>
    </row>
    <row r="1318" spans="51:56" ht="11.25" customHeight="1" x14ac:dyDescent="0.25">
      <c r="AY1318" s="515" t="s">
        <v>90</v>
      </c>
      <c r="AZ1318" s="509">
        <f>_xll.qlInterestRateIndexFixingDate(Currency&amp;"ibor"&amp;Tenor,BA1318,Trigger)</f>
        <v>48523</v>
      </c>
      <c r="BA1318" s="509">
        <f>_xll.qlCalendarAdvance(Calendar,BA1317,AY1318,"f",,Trigger)</f>
        <v>48527</v>
      </c>
      <c r="BB1318" s="509">
        <f>_xll.qlInterestRateIndexMaturity(Currency&amp;"ibor"&amp;Tenor,BA1318,Trigger)</f>
        <v>48619</v>
      </c>
      <c r="BC1318" s="508">
        <f>_xll.qlIndexFixing($AC$5,AZ1318,TRUE,_xll.ohTrigger(Trigger,Trigger3M))</f>
        <v>1.6620412847495943E-2</v>
      </c>
      <c r="BD1318" s="508">
        <f>_xll.qlIndexFixing($BE$1,AZ1318,TRUE,_xll.ohTrigger(Trigger,Trigger3M))</f>
        <v>1.6261491719752767E-2</v>
      </c>
    </row>
    <row r="1319" spans="51:56" ht="11.25" customHeight="1" x14ac:dyDescent="0.25">
      <c r="AY1319" s="515" t="s">
        <v>90</v>
      </c>
      <c r="AZ1319" s="509">
        <f>_xll.qlInterestRateIndexFixingDate(Currency&amp;"ibor"&amp;Tenor,BA1319,Trigger)</f>
        <v>48530</v>
      </c>
      <c r="BA1319" s="509">
        <f>_xll.qlCalendarAdvance(Calendar,BA1318,AY1319,"f",,Trigger)</f>
        <v>48534</v>
      </c>
      <c r="BB1319" s="509">
        <f>_xll.qlInterestRateIndexMaturity(Currency&amp;"ibor"&amp;Tenor,BA1319,Trigger)</f>
        <v>48626</v>
      </c>
      <c r="BC1319" s="508">
        <f>_xll.qlIndexFixing($AC$5,AZ1319,TRUE,_xll.ohTrigger(Trigger,Trigger3M))</f>
        <v>1.6629036882292666E-2</v>
      </c>
      <c r="BD1319" s="508">
        <f>_xll.qlIndexFixing($BE$1,AZ1319,TRUE,_xll.ohTrigger(Trigger,Trigger3M))</f>
        <v>1.6254218645567246E-2</v>
      </c>
    </row>
    <row r="1320" spans="51:56" ht="11.25" customHeight="1" x14ac:dyDescent="0.25">
      <c r="AY1320" s="515" t="s">
        <v>90</v>
      </c>
      <c r="AZ1320" s="509">
        <f>_xll.qlInterestRateIndexFixingDate(Currency&amp;"ibor"&amp;Tenor,BA1320,Trigger)</f>
        <v>48537</v>
      </c>
      <c r="BA1320" s="509">
        <f>_xll.qlCalendarAdvance(Calendar,BA1319,AY1320,"f",,Trigger)</f>
        <v>48541</v>
      </c>
      <c r="BB1320" s="509">
        <f>_xll.qlInterestRateIndexMaturity(Currency&amp;"ibor"&amp;Tenor,BA1320,Trigger)</f>
        <v>48633</v>
      </c>
      <c r="BC1320" s="508">
        <f>_xll.qlIndexFixing($AC$5,AZ1320,TRUE,_xll.ohTrigger(Trigger,Trigger3M))</f>
        <v>1.6637660936015989E-2</v>
      </c>
      <c r="BD1320" s="508">
        <f>_xll.qlIndexFixing($BE$1,AZ1320,TRUE,_xll.ohTrigger(Trigger,Trigger3M))</f>
        <v>1.6246928805074255E-2</v>
      </c>
    </row>
    <row r="1321" spans="51:56" ht="11.25" customHeight="1" x14ac:dyDescent="0.25">
      <c r="AY1321" s="515" t="s">
        <v>90</v>
      </c>
      <c r="AZ1321" s="509">
        <f>_xll.qlInterestRateIndexFixingDate(Currency&amp;"ibor"&amp;Tenor,BA1321,Trigger)</f>
        <v>48544</v>
      </c>
      <c r="BA1321" s="509">
        <f>_xll.qlCalendarAdvance(Calendar,BA1320,AY1321,"f",,Trigger)</f>
        <v>48548</v>
      </c>
      <c r="BB1321" s="509">
        <f>_xll.qlInterestRateIndexMaturity(Currency&amp;"ibor"&amp;Tenor,BA1321,Trigger)</f>
        <v>48638</v>
      </c>
      <c r="BC1321" s="508">
        <f>_xll.qlIndexFixing($AC$5,AZ1321,TRUE,_xll.ohTrigger(Trigger,Trigger3M))</f>
        <v>1.6644284504720552E-2</v>
      </c>
      <c r="BD1321" s="508">
        <f>_xll.qlIndexFixing($BE$1,AZ1321,TRUE,_xll.ohTrigger(Trigger,Trigger3M))</f>
        <v>1.6239940616583404E-2</v>
      </c>
    </row>
    <row r="1322" spans="51:56" ht="11.25" customHeight="1" x14ac:dyDescent="0.25">
      <c r="AY1322" s="515" t="s">
        <v>90</v>
      </c>
      <c r="AZ1322" s="509">
        <f>_xll.qlInterestRateIndexFixingDate(Currency&amp;"ibor"&amp;Tenor,BA1322,Trigger)</f>
        <v>48551</v>
      </c>
      <c r="BA1322" s="509">
        <f>_xll.qlCalendarAdvance(Calendar,BA1321,AY1322,"f",,Trigger)</f>
        <v>48555</v>
      </c>
      <c r="BB1322" s="509">
        <f>_xll.qlInterestRateIndexMaturity(Currency&amp;"ibor"&amp;Tenor,BA1322,Trigger)</f>
        <v>48645</v>
      </c>
      <c r="BC1322" s="508">
        <f>_xll.qlIndexFixing($AC$5,AZ1322,TRUE,_xll.ohTrigger(Trigger,Trigger3M))</f>
        <v>1.6652907797623406E-2</v>
      </c>
      <c r="BD1322" s="508">
        <f>_xll.qlIndexFixing($BE$1,AZ1322,TRUE,_xll.ohTrigger(Trigger,Trigger3M))</f>
        <v>1.6232620664297315E-2</v>
      </c>
    </row>
    <row r="1323" spans="51:56" ht="11.25" customHeight="1" x14ac:dyDescent="0.25">
      <c r="AY1323" s="515" t="s">
        <v>90</v>
      </c>
      <c r="AZ1323" s="509">
        <f>_xll.qlInterestRateIndexFixingDate(Currency&amp;"ibor"&amp;Tenor,BA1323,Trigger)</f>
        <v>48558</v>
      </c>
      <c r="BA1323" s="509">
        <f>_xll.qlCalendarAdvance(Calendar,BA1322,AY1323,"f",,Trigger)</f>
        <v>48562</v>
      </c>
      <c r="BB1323" s="509">
        <f>_xll.qlInterestRateIndexMaturity(Currency&amp;"ibor"&amp;Tenor,BA1323,Trigger)</f>
        <v>48652</v>
      </c>
      <c r="BC1323" s="508">
        <f>_xll.qlIndexFixing($AC$5,AZ1323,TRUE,_xll.ohTrigger(Trigger,Trigger3M))</f>
        <v>1.666153110904034E-2</v>
      </c>
      <c r="BD1323" s="508">
        <f>_xll.qlIndexFixing($BE$1,AZ1323,TRUE,_xll.ohTrigger(Trigger,Trigger3M))</f>
        <v>1.6225284393879491E-2</v>
      </c>
    </row>
    <row r="1324" spans="51:56" ht="11.25" customHeight="1" x14ac:dyDescent="0.25">
      <c r="AY1324" s="515" t="s">
        <v>90</v>
      </c>
      <c r="AZ1324" s="509">
        <f>_xll.qlInterestRateIndexFixingDate(Currency&amp;"ibor"&amp;Tenor,BA1324,Trigger)</f>
        <v>48565</v>
      </c>
      <c r="BA1324" s="509">
        <f>_xll.qlCalendarAdvance(Calendar,BA1323,AY1324,"f",,Trigger)</f>
        <v>48569</v>
      </c>
      <c r="BB1324" s="509">
        <f>_xll.qlInterestRateIndexMaturity(Currency&amp;"ibor"&amp;Tenor,BA1324,Trigger)</f>
        <v>48659</v>
      </c>
      <c r="BC1324" s="508">
        <f>_xll.qlIndexFixing($AC$5,AZ1324,TRUE,_xll.ohTrigger(Trigger,Trigger3M))</f>
        <v>1.6670154438969575E-2</v>
      </c>
      <c r="BD1324" s="508">
        <f>_xll.qlIndexFixing($BE$1,AZ1324,TRUE,_xll.ohTrigger(Trigger,Trigger3M))</f>
        <v>1.6217931961763909E-2</v>
      </c>
    </row>
    <row r="1325" spans="51:56" ht="11.25" customHeight="1" x14ac:dyDescent="0.25">
      <c r="AY1325" s="515" t="s">
        <v>90</v>
      </c>
      <c r="AZ1325" s="509">
        <f>_xll.qlInterestRateIndexFixingDate(Currency&amp;"ibor"&amp;Tenor,BA1325,Trigger)</f>
        <v>48572</v>
      </c>
      <c r="BA1325" s="509">
        <f>_xll.qlCalendarAdvance(Calendar,BA1324,AY1325,"f",,Trigger)</f>
        <v>48576</v>
      </c>
      <c r="BB1325" s="509">
        <f>_xll.qlInterestRateIndexMaturity(Currency&amp;"ibor"&amp;Tenor,BA1325,Trigger)</f>
        <v>48666</v>
      </c>
      <c r="BC1325" s="508">
        <f>_xll.qlIndexFixing($AC$5,AZ1325,TRUE,_xll.ohTrigger(Trigger,Trigger3M))</f>
        <v>1.6678777787412002E-2</v>
      </c>
      <c r="BD1325" s="508">
        <f>_xll.qlIndexFixing($BE$1,AZ1325,TRUE,_xll.ohTrigger(Trigger,Trigger3M))</f>
        <v>1.6210563524384547E-2</v>
      </c>
    </row>
    <row r="1326" spans="51:56" ht="11.25" customHeight="1" x14ac:dyDescent="0.25">
      <c r="AY1326" s="515" t="s">
        <v>90</v>
      </c>
      <c r="AZ1326" s="509">
        <f>_xll.qlInterestRateIndexFixingDate(Currency&amp;"ibor"&amp;Tenor,BA1326,Trigger)</f>
        <v>48579</v>
      </c>
      <c r="BA1326" s="509">
        <f>_xll.qlCalendarAdvance(Calendar,BA1325,AY1326,"f",,Trigger)</f>
        <v>48583</v>
      </c>
      <c r="BB1326" s="509">
        <f>_xll.qlInterestRateIndexMaturity(Currency&amp;"ibor"&amp;Tenor,BA1326,Trigger)</f>
        <v>48673</v>
      </c>
      <c r="BC1326" s="508">
        <f>_xll.qlIndexFixing($AC$5,AZ1326,TRUE,_xll.ohTrigger(Trigger,Trigger3M))</f>
        <v>1.668740115436762E-2</v>
      </c>
      <c r="BD1326" s="508">
        <f>_xll.qlIndexFixing($BE$1,AZ1326,TRUE,_xll.ohTrigger(Trigger,Trigger3M))</f>
        <v>1.6203179238171828E-2</v>
      </c>
    </row>
    <row r="1327" spans="51:56" ht="11.25" customHeight="1" x14ac:dyDescent="0.25">
      <c r="AY1327" s="515" t="s">
        <v>90</v>
      </c>
      <c r="AZ1327" s="509">
        <f>_xll.qlInterestRateIndexFixingDate(Currency&amp;"ibor"&amp;Tenor,BA1327,Trigger)</f>
        <v>48586</v>
      </c>
      <c r="BA1327" s="509">
        <f>_xll.qlCalendarAdvance(Calendar,BA1326,AY1327,"f",,Trigger)</f>
        <v>48590</v>
      </c>
      <c r="BB1327" s="509">
        <f>_xll.qlInterestRateIndexMaturity(Currency&amp;"ibor"&amp;Tenor,BA1327,Trigger)</f>
        <v>48680</v>
      </c>
      <c r="BC1327" s="508">
        <f>_xll.qlIndexFixing($AC$5,AZ1327,TRUE,_xll.ohTrigger(Trigger,Trigger3M))</f>
        <v>1.6696024539837317E-2</v>
      </c>
      <c r="BD1327" s="508">
        <f>_xll.qlIndexFixing($BE$1,AZ1327,TRUE,_xll.ohTrigger(Trigger,Trigger3M))</f>
        <v>1.6195779259557952E-2</v>
      </c>
    </row>
    <row r="1328" spans="51:56" ht="11.25" customHeight="1" x14ac:dyDescent="0.25">
      <c r="AY1328" s="515" t="s">
        <v>90</v>
      </c>
      <c r="AZ1328" s="509">
        <f>_xll.qlInterestRateIndexFixingDate(Currency&amp;"ibor"&amp;Tenor,BA1328,Trigger)</f>
        <v>48593</v>
      </c>
      <c r="BA1328" s="509">
        <f>_xll.qlCalendarAdvance(Calendar,BA1327,AY1328,"f",,Trigger)</f>
        <v>48597</v>
      </c>
      <c r="BB1328" s="509">
        <f>_xll.qlInterestRateIndexMaturity(Currency&amp;"ibor"&amp;Tenor,BA1328,Trigger)</f>
        <v>48688</v>
      </c>
      <c r="BC1328" s="508">
        <f>_xll.qlIndexFixing($AC$5,AZ1328,TRUE,_xll.ohTrigger(Trigger,Trigger3M))</f>
        <v>1.6705650960936153E-2</v>
      </c>
      <c r="BD1328" s="508">
        <f>_xll.qlIndexFixing($BE$1,AZ1328,TRUE,_xll.ohTrigger(Trigger,Trigger3M))</f>
        <v>1.6188194575588618E-2</v>
      </c>
    </row>
    <row r="1329" spans="51:56" ht="11.25" customHeight="1" x14ac:dyDescent="0.25">
      <c r="AY1329" s="515" t="s">
        <v>90</v>
      </c>
      <c r="AZ1329" s="509">
        <f>_xll.qlInterestRateIndexFixingDate(Currency&amp;"ibor"&amp;Tenor,BA1329,Trigger)</f>
        <v>48600</v>
      </c>
      <c r="BA1329" s="509">
        <f>_xll.qlCalendarAdvance(Calendar,BA1328,AY1329,"f",,Trigger)</f>
        <v>48604</v>
      </c>
      <c r="BB1329" s="509">
        <f>_xll.qlInterestRateIndexMaturity(Currency&amp;"ibor"&amp;Tenor,BA1329,Trigger)</f>
        <v>48694</v>
      </c>
      <c r="BC1329" s="508">
        <f>_xll.qlIndexFixing($AC$5,AZ1329,TRUE,_xll.ohTrigger(Trigger,Trigger3M))</f>
        <v>1.6713271366317173E-2</v>
      </c>
      <c r="BD1329" s="508">
        <f>_xll.qlIndexFixing($BE$1,AZ1329,TRUE,_xll.ohTrigger(Trigger,Trigger3M))</f>
        <v>1.6180932850843099E-2</v>
      </c>
    </row>
    <row r="1330" spans="51:56" ht="11.25" customHeight="1" x14ac:dyDescent="0.25">
      <c r="AY1330" s="515" t="s">
        <v>90</v>
      </c>
      <c r="AZ1330" s="509">
        <f>_xll.qlInterestRateIndexFixingDate(Currency&amp;"ibor"&amp;Tenor,BA1330,Trigger)</f>
        <v>48607</v>
      </c>
      <c r="BA1330" s="509">
        <f>_xll.qlCalendarAdvance(Calendar,BA1329,AY1330,"f",,Trigger)</f>
        <v>48611</v>
      </c>
      <c r="BB1330" s="509">
        <f>_xll.qlInterestRateIndexMaturity(Currency&amp;"ibor"&amp;Tenor,BA1330,Trigger)</f>
        <v>48701</v>
      </c>
      <c r="BC1330" s="508">
        <f>_xll.qlIndexFixing($AC$5,AZ1330,TRUE,_xll.ohTrigger(Trigger,Trigger3M))</f>
        <v>1.6721894807327331E-2</v>
      </c>
      <c r="BD1330" s="508">
        <f>_xll.qlIndexFixing($BE$1,AZ1330,TRUE,_xll.ohTrigger(Trigger,Trigger3M))</f>
        <v>1.6173486733600306E-2</v>
      </c>
    </row>
    <row r="1331" spans="51:56" ht="11.25" customHeight="1" x14ac:dyDescent="0.25">
      <c r="AY1331" s="515" t="s">
        <v>90</v>
      </c>
      <c r="AZ1331" s="509">
        <f>_xll.qlInterestRateIndexFixingDate(Currency&amp;"ibor"&amp;Tenor,BA1331,Trigger)</f>
        <v>48614</v>
      </c>
      <c r="BA1331" s="509">
        <f>_xll.qlCalendarAdvance(Calendar,BA1330,AY1331,"f",,Trigger)</f>
        <v>48618</v>
      </c>
      <c r="BB1331" s="509">
        <f>_xll.qlInterestRateIndexMaturity(Currency&amp;"ibor"&amp;Tenor,BA1331,Trigger)</f>
        <v>48708</v>
      </c>
      <c r="BC1331" s="508">
        <f>_xll.qlIndexFixing($AC$5,AZ1331,TRUE,_xll.ohTrigger(Trigger,Trigger3M))</f>
        <v>1.673051826685068E-2</v>
      </c>
      <c r="BD1331" s="508">
        <f>_xll.qlIndexFixing($BE$1,AZ1331,TRUE,_xll.ohTrigger(Trigger,Trigger3M))</f>
        <v>1.616602554967006E-2</v>
      </c>
    </row>
    <row r="1332" spans="51:56" ht="11.25" customHeight="1" x14ac:dyDescent="0.25">
      <c r="AY1332" s="515" t="s">
        <v>90</v>
      </c>
      <c r="AZ1332" s="509">
        <f>_xll.qlInterestRateIndexFixingDate(Currency&amp;"ibor"&amp;Tenor,BA1332,Trigger)</f>
        <v>48621</v>
      </c>
      <c r="BA1332" s="509">
        <f>_xll.qlCalendarAdvance(Calendar,BA1331,AY1332,"f",,Trigger)</f>
        <v>48625</v>
      </c>
      <c r="BB1332" s="509">
        <f>_xll.qlInterestRateIndexMaturity(Currency&amp;"ibor"&amp;Tenor,BA1332,Trigger)</f>
        <v>48715</v>
      </c>
      <c r="BC1332" s="508">
        <f>_xll.qlIndexFixing($AC$5,AZ1332,TRUE,_xll.ohTrigger(Trigger,Trigger3M))</f>
        <v>1.6739141744888109E-2</v>
      </c>
      <c r="BD1332" s="508">
        <f>_xll.qlIndexFixing($BE$1,AZ1332,TRUE,_xll.ohTrigger(Trigger,Trigger3M))</f>
        <v>1.6158549455477456E-2</v>
      </c>
    </row>
    <row r="1333" spans="51:56" ht="11.25" customHeight="1" x14ac:dyDescent="0.25">
      <c r="AY1333" s="515" t="s">
        <v>90</v>
      </c>
      <c r="AZ1333" s="509">
        <f>_xll.qlInterestRateIndexFixingDate(Currency&amp;"ibor"&amp;Tenor,BA1333,Trigger)</f>
        <v>48628</v>
      </c>
      <c r="BA1333" s="509">
        <f>_xll.qlCalendarAdvance(Calendar,BA1332,AY1333,"f",,Trigger)</f>
        <v>48632</v>
      </c>
      <c r="BB1333" s="509">
        <f>_xll.qlInterestRateIndexMaturity(Currency&amp;"ibor"&amp;Tenor,BA1333,Trigger)</f>
        <v>48722</v>
      </c>
      <c r="BC1333" s="508">
        <f>_xll.qlIndexFixing($AC$5,AZ1333,TRUE,_xll.ohTrigger(Trigger,Trigger3M))</f>
        <v>1.6688558053550295E-2</v>
      </c>
      <c r="BD1333" s="508">
        <f>_xll.qlIndexFixing($BE$1,AZ1333,TRUE,_xll.ohTrigger(Trigger,Trigger3M))</f>
        <v>1.6151058607450253E-2</v>
      </c>
    </row>
    <row r="1334" spans="51:56" ht="11.25" customHeight="1" x14ac:dyDescent="0.25">
      <c r="AY1334" s="515" t="s">
        <v>90</v>
      </c>
      <c r="AZ1334" s="509">
        <f>_xll.qlInterestRateIndexFixingDate(Currency&amp;"ibor"&amp;Tenor,BA1334,Trigger)</f>
        <v>48635</v>
      </c>
      <c r="BA1334" s="509">
        <f>_xll.qlCalendarAdvance(Calendar,BA1333,AY1334,"f",,Trigger)</f>
        <v>48639</v>
      </c>
      <c r="BB1334" s="509">
        <f>_xll.qlInterestRateIndexMaturity(Currency&amp;"ibor"&amp;Tenor,BA1334,Trigger)</f>
        <v>48731</v>
      </c>
      <c r="BC1334" s="508">
        <f>_xll.qlIndexFixing($AC$5,AZ1334,TRUE,_xll.ohTrigger(Trigger,Trigger3M))</f>
        <v>1.6625818635772956E-2</v>
      </c>
      <c r="BD1334" s="508">
        <f>_xll.qlIndexFixing($BE$1,AZ1334,TRUE,_xll.ohTrigger(Trigger,Trigger3M))</f>
        <v>1.6143198187547399E-2</v>
      </c>
    </row>
    <row r="1335" spans="51:56" ht="11.25" customHeight="1" x14ac:dyDescent="0.25">
      <c r="AY1335" s="515" t="s">
        <v>90</v>
      </c>
      <c r="AZ1335" s="509">
        <f>_xll.qlInterestRateIndexFixingDate(Currency&amp;"ibor"&amp;Tenor,BA1335,Trigger)</f>
        <v>48642</v>
      </c>
      <c r="BA1335" s="509">
        <f>_xll.qlCalendarAdvance(Calendar,BA1334,AY1335,"f",,Trigger)</f>
        <v>48646</v>
      </c>
      <c r="BB1335" s="509">
        <f>_xll.qlInterestRateIndexMaturity(Currency&amp;"ibor"&amp;Tenor,BA1335,Trigger)</f>
        <v>48738</v>
      </c>
      <c r="BC1335" s="508">
        <f>_xll.qlIndexFixing($AC$5,AZ1335,TRUE,_xll.ohTrigger(Trigger,Trigger3M))</f>
        <v>1.6576237473676116E-2</v>
      </c>
      <c r="BD1335" s="508">
        <f>_xll.qlIndexFixing($BE$1,AZ1335,TRUE,_xll.ohTrigger(Trigger,Trigger3M))</f>
        <v>1.6135675626205728E-2</v>
      </c>
    </row>
    <row r="1336" spans="51:56" ht="11.25" customHeight="1" x14ac:dyDescent="0.25">
      <c r="AY1336" s="515" t="s">
        <v>90</v>
      </c>
      <c r="AZ1336" s="509">
        <f>_xll.qlInterestRateIndexFixingDate(Currency&amp;"ibor"&amp;Tenor,BA1336,Trigger)</f>
        <v>48649</v>
      </c>
      <c r="BA1336" s="509">
        <f>_xll.qlCalendarAdvance(Calendar,BA1335,AY1336,"f",,Trigger)</f>
        <v>48653</v>
      </c>
      <c r="BB1336" s="509">
        <f>_xll.qlInterestRateIndexMaturity(Currency&amp;"ibor"&amp;Tenor,BA1336,Trigger)</f>
        <v>48745</v>
      </c>
      <c r="BC1336" s="508">
        <f>_xll.qlIndexFixing($AC$5,AZ1336,TRUE,_xll.ohTrigger(Trigger,Trigger3M))</f>
        <v>1.6526533809833141E-2</v>
      </c>
      <c r="BD1336" s="508">
        <f>_xll.qlIndexFixing($BE$1,AZ1336,TRUE,_xll.ohTrigger(Trigger,Trigger3M))</f>
        <v>1.6128138801681249E-2</v>
      </c>
    </row>
    <row r="1337" spans="51:56" ht="11.25" customHeight="1" x14ac:dyDescent="0.25">
      <c r="AY1337" s="515" t="s">
        <v>90</v>
      </c>
      <c r="AZ1337" s="509">
        <f>_xll.qlInterestRateIndexFixingDate(Currency&amp;"ibor"&amp;Tenor,BA1337,Trigger)</f>
        <v>48656</v>
      </c>
      <c r="BA1337" s="509">
        <f>_xll.qlCalendarAdvance(Calendar,BA1336,AY1337,"f",,Trigger)</f>
        <v>48660</v>
      </c>
      <c r="BB1337" s="509">
        <f>_xll.qlInterestRateIndexMaturity(Currency&amp;"ibor"&amp;Tenor,BA1337,Trigger)</f>
        <v>48752</v>
      </c>
      <c r="BC1337" s="508">
        <f>_xll.qlIndexFixing($AC$5,AZ1337,TRUE,_xll.ohTrigger(Trigger,Trigger3M))</f>
        <v>1.6476707648907254E-2</v>
      </c>
      <c r="BD1337" s="508">
        <f>_xll.qlIndexFixing($BE$1,AZ1337,TRUE,_xll.ohTrigger(Trigger,Trigger3M))</f>
        <v>1.6120587870408827E-2</v>
      </c>
    </row>
    <row r="1338" spans="51:56" ht="11.25" customHeight="1" x14ac:dyDescent="0.25">
      <c r="AY1338" s="515" t="s">
        <v>90</v>
      </c>
      <c r="AZ1338" s="509">
        <f>_xll.qlInterestRateIndexFixingDate(Currency&amp;"ibor"&amp;Tenor,BA1338,Trigger)</f>
        <v>48663</v>
      </c>
      <c r="BA1338" s="509">
        <f>_xll.qlCalendarAdvance(Calendar,BA1337,AY1338,"f",,Trigger)</f>
        <v>48667</v>
      </c>
      <c r="BB1338" s="509">
        <f>_xll.qlInterestRateIndexMaturity(Currency&amp;"ibor"&amp;Tenor,BA1338,Trigger)</f>
        <v>48759</v>
      </c>
      <c r="BC1338" s="508">
        <f>_xll.qlIndexFixing($AC$5,AZ1338,TRUE,_xll.ohTrigger(Trigger,Trigger3M))</f>
        <v>1.6426758995576451E-2</v>
      </c>
      <c r="BD1338" s="508">
        <f>_xll.qlIndexFixing($BE$1,AZ1338,TRUE,_xll.ohTrigger(Trigger,Trigger3M))</f>
        <v>1.6113022988825932E-2</v>
      </c>
    </row>
    <row r="1339" spans="51:56" ht="11.25" customHeight="1" x14ac:dyDescent="0.25">
      <c r="AY1339" s="515" t="s">
        <v>90</v>
      </c>
      <c r="AZ1339" s="509">
        <f>_xll.qlInterestRateIndexFixingDate(Currency&amp;"ibor"&amp;Tenor,BA1339,Trigger)</f>
        <v>48670</v>
      </c>
      <c r="BA1339" s="509">
        <f>_xll.qlCalendarAdvance(Calendar,BA1338,AY1339,"f",,Trigger)</f>
        <v>48674</v>
      </c>
      <c r="BB1339" s="509">
        <f>_xll.qlInterestRateIndexMaturity(Currency&amp;"ibor"&amp;Tenor,BA1339,Trigger)</f>
        <v>48765</v>
      </c>
      <c r="BC1339" s="508">
        <f>_xll.qlIndexFixing($AC$5,AZ1339,TRUE,_xll.ohTrigger(Trigger,Trigger3M))</f>
        <v>1.6379516191499452E-2</v>
      </c>
      <c r="BD1339" s="508">
        <f>_xll.qlIndexFixing($BE$1,AZ1339,TRUE,_xll.ohTrigger(Trigger,Trigger3M))</f>
        <v>1.6105628444511848E-2</v>
      </c>
    </row>
    <row r="1340" spans="51:56" ht="11.25" customHeight="1" x14ac:dyDescent="0.25">
      <c r="AY1340" s="515" t="s">
        <v>90</v>
      </c>
      <c r="AZ1340" s="509">
        <f>_xll.qlInterestRateIndexFixingDate(Currency&amp;"ibor"&amp;Tenor,BA1340,Trigger)</f>
        <v>48677</v>
      </c>
      <c r="BA1340" s="509">
        <f>_xll.qlCalendarAdvance(Calendar,BA1339,AY1340,"f",,Trigger)</f>
        <v>48681</v>
      </c>
      <c r="BB1340" s="509">
        <f>_xll.qlInterestRateIndexMaturity(Currency&amp;"ibor"&amp;Tenor,BA1340,Trigger)</f>
        <v>48772</v>
      </c>
      <c r="BC1340" s="508">
        <f>_xll.qlIndexFixing($AC$5,AZ1340,TRUE,_xll.ohTrigger(Trigger,Trigger3M))</f>
        <v>1.6328696274847409E-2</v>
      </c>
      <c r="BD1340" s="508">
        <f>_xll.qlIndexFixing($BE$1,AZ1340,TRUE,_xll.ohTrigger(Trigger,Trigger3M))</f>
        <v>1.6098037415033874E-2</v>
      </c>
    </row>
    <row r="1341" spans="51:56" ht="11.25" customHeight="1" x14ac:dyDescent="0.25">
      <c r="AY1341" s="515" t="s">
        <v>90</v>
      </c>
      <c r="AZ1341" s="509">
        <f>_xll.qlInterestRateIndexFixingDate(Currency&amp;"ibor"&amp;Tenor,BA1341,Trigger)</f>
        <v>48682</v>
      </c>
      <c r="BA1341" s="509">
        <f>_xll.qlCalendarAdvance(Calendar,BA1340,AY1341,"f",,Trigger)</f>
        <v>48688</v>
      </c>
      <c r="BB1341" s="509">
        <f>_xll.qlInterestRateIndexMaturity(Currency&amp;"ibor"&amp;Tenor,BA1341,Trigger)</f>
        <v>48779</v>
      </c>
      <c r="BC1341" s="508">
        <f>_xll.qlIndexFixing($AC$5,AZ1341,TRUE,_xll.ohTrigger(Trigger,Trigger3M))</f>
        <v>1.6277752541463554E-2</v>
      </c>
      <c r="BD1341" s="508">
        <f>_xll.qlIndexFixing($BE$1,AZ1341,TRUE,_xll.ohTrigger(Trigger,Trigger3M))</f>
        <v>1.6090432893814552E-2</v>
      </c>
    </row>
    <row r="1342" spans="51:56" ht="11.25" customHeight="1" x14ac:dyDescent="0.25">
      <c r="AY1342" s="515" t="s">
        <v>90</v>
      </c>
      <c r="AZ1342" s="509">
        <f>_xll.qlInterestRateIndexFixingDate(Currency&amp;"ibor"&amp;Tenor,BA1342,Trigger)</f>
        <v>48691</v>
      </c>
      <c r="BA1342" s="509">
        <f>_xll.qlCalendarAdvance(Calendar,BA1341,AY1342,"f",,Trigger)</f>
        <v>48695</v>
      </c>
      <c r="BB1342" s="509">
        <f>_xll.qlInterestRateIndexMaturity(Currency&amp;"ibor"&amp;Tenor,BA1342,Trigger)</f>
        <v>48786</v>
      </c>
      <c r="BC1342" s="508">
        <f>_xll.qlIndexFixing($AC$5,AZ1342,TRUE,_xll.ohTrigger(Trigger,Trigger3M))</f>
        <v>1.6226684996128237E-2</v>
      </c>
      <c r="BD1342" s="508">
        <f>_xll.qlIndexFixing($BE$1,AZ1342,TRUE,_xll.ohTrigger(Trigger,Trigger3M))</f>
        <v>1.6082815037275568E-2</v>
      </c>
    </row>
    <row r="1343" spans="51:56" ht="11.25" customHeight="1" x14ac:dyDescent="0.25">
      <c r="AY1343" s="515" t="s">
        <v>90</v>
      </c>
      <c r="AZ1343" s="509">
        <f>_xll.qlInterestRateIndexFixingDate(Currency&amp;"ibor"&amp;Tenor,BA1343,Trigger)</f>
        <v>48698</v>
      </c>
      <c r="BA1343" s="509">
        <f>_xll.qlCalendarAdvance(Calendar,BA1342,AY1343,"f",,Trigger)</f>
        <v>48702</v>
      </c>
      <c r="BB1343" s="509">
        <f>_xll.qlInterestRateIndexMaturity(Currency&amp;"ibor"&amp;Tenor,BA1343,Trigger)</f>
        <v>48794</v>
      </c>
      <c r="BC1343" s="508">
        <f>_xll.qlIndexFixing($AC$5,AZ1343,TRUE,_xll.ohTrigger(Trigger,Trigger3M))</f>
        <v>1.6175178507270235E-2</v>
      </c>
      <c r="BD1343" s="508">
        <f>_xll.qlIndexFixing($BE$1,AZ1343,TRUE,_xll.ohTrigger(Trigger,Trigger3M))</f>
        <v>1.6074994801412095E-2</v>
      </c>
    </row>
    <row r="1344" spans="51:56" ht="11.25" customHeight="1" x14ac:dyDescent="0.25">
      <c r="AY1344" s="515" t="s">
        <v>90</v>
      </c>
      <c r="AZ1344" s="509">
        <f>_xll.qlInterestRateIndexFixingDate(Currency&amp;"ibor"&amp;Tenor,BA1344,Trigger)</f>
        <v>48705</v>
      </c>
      <c r="BA1344" s="509">
        <f>_xll.qlCalendarAdvance(Calendar,BA1343,AY1344,"f",,Trigger)</f>
        <v>48709</v>
      </c>
      <c r="BB1344" s="509">
        <f>_xll.qlInterestRateIndexMaturity(Currency&amp;"ibor"&amp;Tenor,BA1344,Trigger)</f>
        <v>48801</v>
      </c>
      <c r="BC1344" s="508">
        <f>_xll.qlIndexFixing($AC$5,AZ1344,TRUE,_xll.ohTrigger(Trigger,Trigger3M))</f>
        <v>1.6124494998330893E-2</v>
      </c>
      <c r="BD1344" s="508">
        <f>_xll.qlIndexFixing($BE$1,AZ1344,TRUE,_xll.ohTrigger(Trigger,Trigger3M))</f>
        <v>1.6067349503049881E-2</v>
      </c>
    </row>
    <row r="1345" spans="51:56" ht="11.25" customHeight="1" x14ac:dyDescent="0.25">
      <c r="AY1345" s="515" t="s">
        <v>90</v>
      </c>
      <c r="AZ1345" s="509">
        <f>_xll.qlInterestRateIndexFixingDate(Currency&amp;"ibor"&amp;Tenor,BA1345,Trigger)</f>
        <v>48712</v>
      </c>
      <c r="BA1345" s="509">
        <f>_xll.qlCalendarAdvance(Calendar,BA1344,AY1345,"f",,Trigger)</f>
        <v>48716</v>
      </c>
      <c r="BB1345" s="509">
        <f>_xll.qlInterestRateIndexMaturity(Currency&amp;"ibor"&amp;Tenor,BA1345,Trigger)</f>
        <v>48808</v>
      </c>
      <c r="BC1345" s="508">
        <f>_xll.qlIndexFixing($AC$5,AZ1345,TRUE,_xll.ohTrigger(Trigger,Trigger3M))</f>
        <v>1.6081955205851001E-2</v>
      </c>
      <c r="BD1345" s="508">
        <f>_xll.qlIndexFixing($BE$1,AZ1345,TRUE,_xll.ohTrigger(Trigger,Trigger3M))</f>
        <v>1.605969134939431E-2</v>
      </c>
    </row>
    <row r="1346" spans="51:56" ht="11.25" customHeight="1" x14ac:dyDescent="0.25">
      <c r="AY1346" s="515" t="s">
        <v>90</v>
      </c>
      <c r="AZ1346" s="509">
        <f>_xll.qlInterestRateIndexFixingDate(Currency&amp;"ibor"&amp;Tenor,BA1346,Trigger)</f>
        <v>48719</v>
      </c>
      <c r="BA1346" s="509">
        <f>_xll.qlCalendarAdvance(Calendar,BA1345,AY1346,"f",,Trigger)</f>
        <v>48723</v>
      </c>
      <c r="BB1346" s="509">
        <f>_xll.qlInterestRateIndexMaturity(Currency&amp;"ibor"&amp;Tenor,BA1346,Trigger)</f>
        <v>48815</v>
      </c>
      <c r="BC1346" s="508">
        <f>_xll.qlIndexFixing($AC$5,AZ1346,TRUE,_xll.ohTrigger(Trigger,Trigger3M))</f>
        <v>1.6088959994082195E-2</v>
      </c>
      <c r="BD1346" s="508">
        <f>_xll.qlIndexFixing($BE$1,AZ1346,TRUE,_xll.ohTrigger(Trigger,Trigger3M))</f>
        <v>1.6052020496874174E-2</v>
      </c>
    </row>
    <row r="1347" spans="51:56" ht="11.25" customHeight="1" x14ac:dyDescent="0.25">
      <c r="AY1347" s="515" t="s">
        <v>90</v>
      </c>
      <c r="AZ1347" s="509">
        <f>_xll.qlInterestRateIndexFixingDate(Currency&amp;"ibor"&amp;Tenor,BA1347,Trigger)</f>
        <v>48726</v>
      </c>
      <c r="BA1347" s="509">
        <f>_xll.qlCalendarAdvance(Calendar,BA1346,AY1347,"f",,Trigger)</f>
        <v>48730</v>
      </c>
      <c r="BB1347" s="509">
        <f>_xll.qlInterestRateIndexMaturity(Currency&amp;"ibor"&amp;Tenor,BA1347,Trigger)</f>
        <v>48822</v>
      </c>
      <c r="BC1347" s="508">
        <f>_xll.qlIndexFixing($AC$5,AZ1347,TRUE,_xll.ohTrigger(Trigger,Trigger3M))</f>
        <v>1.6095964794802534E-2</v>
      </c>
      <c r="BD1347" s="508">
        <f>_xll.qlIndexFixing($BE$1,AZ1347,TRUE,_xll.ohTrigger(Trigger,Trigger3M))</f>
        <v>1.6044337101915645E-2</v>
      </c>
    </row>
    <row r="1348" spans="51:56" ht="11.25" customHeight="1" x14ac:dyDescent="0.25">
      <c r="AY1348" s="515" t="s">
        <v>90</v>
      </c>
      <c r="AZ1348" s="509">
        <f>_xll.qlInterestRateIndexFixingDate(Currency&amp;"ibor"&amp;Tenor,BA1348,Trigger)</f>
        <v>48733</v>
      </c>
      <c r="BA1348" s="509">
        <f>_xll.qlCalendarAdvance(Calendar,BA1347,AY1348,"f",,Trigger)</f>
        <v>48737</v>
      </c>
      <c r="BB1348" s="509">
        <f>_xll.qlInterestRateIndexMaturity(Currency&amp;"ibor"&amp;Tenor,BA1348,Trigger)</f>
        <v>48829</v>
      </c>
      <c r="BC1348" s="508">
        <f>_xll.qlIndexFixing($AC$5,AZ1348,TRUE,_xll.ohTrigger(Trigger,Trigger3M))</f>
        <v>1.6102969608008534E-2</v>
      </c>
      <c r="BD1348" s="508">
        <f>_xll.qlIndexFixing($BE$1,AZ1348,TRUE,_xll.ohTrigger(Trigger,Trigger3M))</f>
        <v>1.6036641320943162E-2</v>
      </c>
    </row>
    <row r="1349" spans="51:56" ht="11.25" customHeight="1" x14ac:dyDescent="0.25">
      <c r="AY1349" s="515" t="s">
        <v>90</v>
      </c>
      <c r="AZ1349" s="509">
        <f>_xll.qlInterestRateIndexFixingDate(Currency&amp;"ibor"&amp;Tenor,BA1349,Trigger)</f>
        <v>48740</v>
      </c>
      <c r="BA1349" s="509">
        <f>_xll.qlCalendarAdvance(Calendar,BA1348,AY1349,"f",,Trigger)</f>
        <v>48744</v>
      </c>
      <c r="BB1349" s="509">
        <f>_xll.qlInterestRateIndexMaturity(Currency&amp;"ibor"&amp;Tenor,BA1349,Trigger)</f>
        <v>48836</v>
      </c>
      <c r="BC1349" s="508">
        <f>_xll.qlIndexFixing($AC$5,AZ1349,TRUE,_xll.ohTrigger(Trigger,Trigger3M))</f>
        <v>1.6109974433704544E-2</v>
      </c>
      <c r="BD1349" s="508">
        <f>_xll.qlIndexFixing($BE$1,AZ1349,TRUE,_xll.ohTrigger(Trigger,Trigger3M))</f>
        <v>1.6028933310380293E-2</v>
      </c>
    </row>
    <row r="1350" spans="51:56" ht="11.25" customHeight="1" x14ac:dyDescent="0.25">
      <c r="AY1350" s="515" t="s">
        <v>90</v>
      </c>
      <c r="AZ1350" s="509">
        <f>_xll.qlInterestRateIndexFixingDate(Currency&amp;"ibor"&amp;Tenor,BA1350,Trigger)</f>
        <v>48747</v>
      </c>
      <c r="BA1350" s="509">
        <f>_xll.qlCalendarAdvance(Calendar,BA1349,AY1350,"f",,Trigger)</f>
        <v>48751</v>
      </c>
      <c r="BB1350" s="509">
        <f>_xll.qlInterestRateIndexMaturity(Currency&amp;"ibor"&amp;Tenor,BA1350,Trigger)</f>
        <v>48843</v>
      </c>
      <c r="BC1350" s="508">
        <f>_xll.qlIndexFixing($AC$5,AZ1350,TRUE,_xll.ohTrigger(Trigger,Trigger3M))</f>
        <v>1.6116979271888827E-2</v>
      </c>
      <c r="BD1350" s="508">
        <f>_xll.qlIndexFixing($BE$1,AZ1350,TRUE,_xll.ohTrigger(Trigger,Trigger3M))</f>
        <v>1.6021213226648005E-2</v>
      </c>
    </row>
    <row r="1351" spans="51:56" ht="11.25" customHeight="1" x14ac:dyDescent="0.25">
      <c r="AY1351" s="515" t="s">
        <v>90</v>
      </c>
      <c r="AZ1351" s="509">
        <f>_xll.qlInterestRateIndexFixingDate(Currency&amp;"ibor"&amp;Tenor,BA1351,Trigger)</f>
        <v>48754</v>
      </c>
      <c r="BA1351" s="509">
        <f>_xll.qlCalendarAdvance(Calendar,BA1350,AY1351,"f",,Trigger)</f>
        <v>48758</v>
      </c>
      <c r="BB1351" s="509">
        <f>_xll.qlInterestRateIndexMaturity(Currency&amp;"ibor"&amp;Tenor,BA1351,Trigger)</f>
        <v>48850</v>
      </c>
      <c r="BC1351" s="508">
        <f>_xll.qlIndexFixing($AC$5,AZ1351,TRUE,_xll.ohTrigger(Trigger,Trigger3M))</f>
        <v>1.612398412255964E-2</v>
      </c>
      <c r="BD1351" s="508">
        <f>_xll.qlIndexFixing($BE$1,AZ1351,TRUE,_xll.ohTrigger(Trigger,Trigger3M))</f>
        <v>1.6013481226171605E-2</v>
      </c>
    </row>
    <row r="1352" spans="51:56" ht="11.25" customHeight="1" x14ac:dyDescent="0.25">
      <c r="AY1352" s="515" t="s">
        <v>90</v>
      </c>
      <c r="AZ1352" s="509">
        <f>_xll.qlInterestRateIndexFixingDate(Currency&amp;"ibor"&amp;Tenor,BA1352,Trigger)</f>
        <v>48761</v>
      </c>
      <c r="BA1352" s="509">
        <f>_xll.qlCalendarAdvance(Calendar,BA1351,AY1352,"f",,Trigger)</f>
        <v>48765</v>
      </c>
      <c r="BB1352" s="509">
        <f>_xll.qlInterestRateIndexMaturity(Currency&amp;"ibor"&amp;Tenor,BA1352,Trigger)</f>
        <v>48857</v>
      </c>
      <c r="BC1352" s="508">
        <f>_xll.qlIndexFixing($AC$5,AZ1352,TRUE,_xll.ohTrigger(Trigger,Trigger3M))</f>
        <v>1.6130988985719599E-2</v>
      </c>
      <c r="BD1352" s="508">
        <f>_xll.qlIndexFixing($BE$1,AZ1352,TRUE,_xll.ohTrigger(Trigger,Trigger3M))</f>
        <v>1.6005737465367709E-2</v>
      </c>
    </row>
    <row r="1353" spans="51:56" ht="11.25" customHeight="1" x14ac:dyDescent="0.25">
      <c r="AY1353" s="515" t="s">
        <v>90</v>
      </c>
      <c r="AZ1353" s="509">
        <f>_xll.qlInterestRateIndexFixingDate(Currency&amp;"ibor"&amp;Tenor,BA1353,Trigger)</f>
        <v>48768</v>
      </c>
      <c r="BA1353" s="509">
        <f>_xll.qlCalendarAdvance(Calendar,BA1352,AY1353,"f",,Trigger)</f>
        <v>48772</v>
      </c>
      <c r="BB1353" s="509">
        <f>_xll.qlInterestRateIndexMaturity(Currency&amp;"ibor"&amp;Tenor,BA1353,Trigger)</f>
        <v>48864</v>
      </c>
      <c r="BC1353" s="508">
        <f>_xll.qlIndexFixing($AC$5,AZ1353,TRUE,_xll.ohTrigger(Trigger,Trigger3M))</f>
        <v>1.6137993861367824E-2</v>
      </c>
      <c r="BD1353" s="508">
        <f>_xll.qlIndexFixing($BE$1,AZ1353,TRUE,_xll.ohTrigger(Trigger,Trigger3M))</f>
        <v>1.5997982100656415E-2</v>
      </c>
    </row>
    <row r="1354" spans="51:56" ht="11.25" customHeight="1" x14ac:dyDescent="0.25">
      <c r="AY1354" s="515" t="s">
        <v>90</v>
      </c>
      <c r="AZ1354" s="509">
        <f>_xll.qlInterestRateIndexFixingDate(Currency&amp;"ibor"&amp;Tenor,BA1354,Trigger)</f>
        <v>48775</v>
      </c>
      <c r="BA1354" s="509">
        <f>_xll.qlCalendarAdvance(Calendar,BA1353,AY1354,"f",,Trigger)</f>
        <v>48779</v>
      </c>
      <c r="BB1354" s="509">
        <f>_xll.qlInterestRateIndexMaturity(Currency&amp;"ibor"&amp;Tenor,BA1354,Trigger)</f>
        <v>48871</v>
      </c>
      <c r="BC1354" s="508">
        <f>_xll.qlIndexFixing($AC$5,AZ1354,TRUE,_xll.ohTrigger(Trigger,Trigger3M))</f>
        <v>1.614499874950432E-2</v>
      </c>
      <c r="BD1354" s="508">
        <f>_xll.qlIndexFixing($BE$1,AZ1354,TRUE,_xll.ohTrigger(Trigger,Trigger3M))</f>
        <v>1.5990215288457812E-2</v>
      </c>
    </row>
    <row r="1355" spans="51:56" ht="11.25" customHeight="1" x14ac:dyDescent="0.25">
      <c r="AY1355" s="515" t="s">
        <v>90</v>
      </c>
      <c r="AZ1355" s="509">
        <f>_xll.qlInterestRateIndexFixingDate(Currency&amp;"ibor"&amp;Tenor,BA1355,Trigger)</f>
        <v>48782</v>
      </c>
      <c r="BA1355" s="509">
        <f>_xll.qlCalendarAdvance(Calendar,BA1354,AY1355,"f",,Trigger)</f>
        <v>48786</v>
      </c>
      <c r="BB1355" s="509">
        <f>_xll.qlInterestRateIndexMaturity(Currency&amp;"ibor"&amp;Tenor,BA1355,Trigger)</f>
        <v>48878</v>
      </c>
      <c r="BC1355" s="508">
        <f>_xll.qlIndexFixing($AC$5,AZ1355,TRUE,_xll.ohTrigger(Trigger,Trigger3M))</f>
        <v>1.6152003650129091E-2</v>
      </c>
      <c r="BD1355" s="508">
        <f>_xll.qlIndexFixing($BE$1,AZ1355,TRUE,_xll.ohTrigger(Trigger,Trigger3M))</f>
        <v>1.5982437185187656E-2</v>
      </c>
    </row>
    <row r="1356" spans="51:56" ht="11.25" customHeight="1" x14ac:dyDescent="0.25">
      <c r="AY1356" s="515" t="s">
        <v>90</v>
      </c>
      <c r="AZ1356" s="509">
        <f>_xll.qlInterestRateIndexFixingDate(Currency&amp;"ibor"&amp;Tenor,BA1356,Trigger)</f>
        <v>48789</v>
      </c>
      <c r="BA1356" s="509">
        <f>_xll.qlCalendarAdvance(Calendar,BA1355,AY1356,"f",,Trigger)</f>
        <v>48793</v>
      </c>
      <c r="BB1356" s="509">
        <f>_xll.qlInterestRateIndexMaturity(Currency&amp;"ibor"&amp;Tenor,BA1356,Trigger)</f>
        <v>48885</v>
      </c>
      <c r="BC1356" s="508">
        <f>_xll.qlIndexFixing($AC$5,AZ1356,TRUE,_xll.ohTrigger(Trigger,Trigger3M))</f>
        <v>1.6159008563241262E-2</v>
      </c>
      <c r="BD1356" s="508">
        <f>_xll.qlIndexFixing($BE$1,AZ1356,TRUE,_xll.ohTrigger(Trigger,Trigger3M))</f>
        <v>1.5974647947260823E-2</v>
      </c>
    </row>
    <row r="1357" spans="51:56" ht="11.25" customHeight="1" x14ac:dyDescent="0.25">
      <c r="AY1357" s="515" t="s">
        <v>90</v>
      </c>
      <c r="AZ1357" s="509">
        <f>_xll.qlInterestRateIndexFixingDate(Currency&amp;"ibor"&amp;Tenor,BA1357,Trigger)</f>
        <v>48796</v>
      </c>
      <c r="BA1357" s="509">
        <f>_xll.qlCalendarAdvance(Calendar,BA1356,AY1357,"f",,Trigger)</f>
        <v>48800</v>
      </c>
      <c r="BB1357" s="509">
        <f>_xll.qlInterestRateIndexMaturity(Currency&amp;"ibor"&amp;Tenor,BA1357,Trigger)</f>
        <v>48892</v>
      </c>
      <c r="BC1357" s="508">
        <f>_xll.qlIndexFixing($AC$5,AZ1357,TRUE,_xll.ohTrigger(Trigger,Trigger3M))</f>
        <v>1.6166013488842574E-2</v>
      </c>
      <c r="BD1357" s="508">
        <f>_xll.qlIndexFixing($BE$1,AZ1357,TRUE,_xll.ohTrigger(Trigger,Trigger3M))</f>
        <v>1.5966847731093064E-2</v>
      </c>
    </row>
    <row r="1358" spans="51:56" ht="11.25" customHeight="1" x14ac:dyDescent="0.25">
      <c r="AY1358" s="515" t="s">
        <v>90</v>
      </c>
      <c r="AZ1358" s="509">
        <f>_xll.qlInterestRateIndexFixingDate(Currency&amp;"ibor"&amp;Tenor,BA1358,Trigger)</f>
        <v>48803</v>
      </c>
      <c r="BA1358" s="509">
        <f>_xll.qlCalendarAdvance(Calendar,BA1357,AY1358,"f",,Trigger)</f>
        <v>48807</v>
      </c>
      <c r="BB1358" s="509">
        <f>_xll.qlInterestRateIndexMaturity(Currency&amp;"ibor"&amp;Tenor,BA1358,Trigger)</f>
        <v>48899</v>
      </c>
      <c r="BC1358" s="508">
        <f>_xll.qlIndexFixing($AC$5,AZ1358,TRUE,_xll.ohTrigger(Trigger,Trigger3M))</f>
        <v>1.6173018426932157E-2</v>
      </c>
      <c r="BD1358" s="508">
        <f>_xll.qlIndexFixing($BE$1,AZ1358,TRUE,_xll.ohTrigger(Trigger,Trigger3M))</f>
        <v>1.5959036693097527E-2</v>
      </c>
    </row>
    <row r="1359" spans="51:56" ht="11.25" customHeight="1" x14ac:dyDescent="0.25">
      <c r="AY1359" s="515" t="s">
        <v>90</v>
      </c>
      <c r="AZ1359" s="509">
        <f>_xll.qlInterestRateIndexFixingDate(Currency&amp;"ibor"&amp;Tenor,BA1359,Trigger)</f>
        <v>48810</v>
      </c>
      <c r="BA1359" s="509">
        <f>_xll.qlCalendarAdvance(Calendar,BA1358,AY1359,"f",,Trigger)</f>
        <v>48814</v>
      </c>
      <c r="BB1359" s="509">
        <f>_xll.qlInterestRateIndexMaturity(Currency&amp;"ibor"&amp;Tenor,BA1359,Trigger)</f>
        <v>48906</v>
      </c>
      <c r="BC1359" s="508">
        <f>_xll.qlIndexFixing($AC$5,AZ1359,TRUE,_xll.ohTrigger(Trigger,Trigger3M))</f>
        <v>1.6180023377509144E-2</v>
      </c>
      <c r="BD1359" s="508">
        <f>_xll.qlIndexFixing($BE$1,AZ1359,TRUE,_xll.ohTrigger(Trigger,Trigger3M))</f>
        <v>1.595121498968648E-2</v>
      </c>
    </row>
    <row r="1360" spans="51:56" ht="11.25" customHeight="1" x14ac:dyDescent="0.25">
      <c r="AY1360" s="515" t="s">
        <v>90</v>
      </c>
      <c r="AZ1360" s="509">
        <f>_xll.qlInterestRateIndexFixingDate(Currency&amp;"ibor"&amp;Tenor,BA1360,Trigger)</f>
        <v>48817</v>
      </c>
      <c r="BA1360" s="509">
        <f>_xll.qlCalendarAdvance(Calendar,BA1359,AY1360,"f",,Trigger)</f>
        <v>48821</v>
      </c>
      <c r="BB1360" s="509">
        <f>_xll.qlInterestRateIndexMaturity(Currency&amp;"ibor"&amp;Tenor,BA1360,Trigger)</f>
        <v>48913</v>
      </c>
      <c r="BC1360" s="508">
        <f>_xll.qlIndexFixing($AC$5,AZ1360,TRUE,_xll.ohTrigger(Trigger,Trigger3M))</f>
        <v>1.6187028340575269E-2</v>
      </c>
      <c r="BD1360" s="508">
        <f>_xll.qlIndexFixing($BE$1,AZ1360,TRUE,_xll.ohTrigger(Trigger,Trigger3M))</f>
        <v>1.5943382777273068E-2</v>
      </c>
    </row>
    <row r="1361" spans="51:56" ht="11.25" customHeight="1" x14ac:dyDescent="0.25">
      <c r="AY1361" s="515" t="s">
        <v>90</v>
      </c>
      <c r="AZ1361" s="509">
        <f>_xll.qlInterestRateIndexFixingDate(Currency&amp;"ibor"&amp;Tenor,BA1361,Trigger)</f>
        <v>48824</v>
      </c>
      <c r="BA1361" s="509">
        <f>_xll.qlCalendarAdvance(Calendar,BA1360,AY1361,"f",,Trigger)</f>
        <v>48828</v>
      </c>
      <c r="BB1361" s="509">
        <f>_xll.qlInterestRateIndexMaturity(Currency&amp;"ibor"&amp;Tenor,BA1361,Trigger)</f>
        <v>48919</v>
      </c>
      <c r="BC1361" s="508">
        <f>_xll.qlIndexFixing($AC$5,AZ1361,TRUE,_xll.ohTrigger(Trigger,Trigger3M))</f>
        <v>1.6193169258091913E-2</v>
      </c>
      <c r="BD1361" s="508">
        <f>_xll.qlIndexFixing($BE$1,AZ1361,TRUE,_xll.ohTrigger(Trigger,Trigger3M))</f>
        <v>1.5935750088010885E-2</v>
      </c>
    </row>
    <row r="1362" spans="51:56" ht="11.25" customHeight="1" x14ac:dyDescent="0.25">
      <c r="AY1362" s="515" t="s">
        <v>90</v>
      </c>
      <c r="AZ1362" s="509">
        <f>_xll.qlInterestRateIndexFixingDate(Currency&amp;"ibor"&amp;Tenor,BA1362,Trigger)</f>
        <v>48831</v>
      </c>
      <c r="BA1362" s="509">
        <f>_xll.qlCalendarAdvance(Calendar,BA1361,AY1362,"f",,Trigger)</f>
        <v>48835</v>
      </c>
      <c r="BB1362" s="509">
        <f>_xll.qlInterestRateIndexMaturity(Currency&amp;"ibor"&amp;Tenor,BA1362,Trigger)</f>
        <v>48926</v>
      </c>
      <c r="BC1362" s="508">
        <f>_xll.qlIndexFixing($AC$5,AZ1362,TRUE,_xll.ohTrigger(Trigger,Trigger3M))</f>
        <v>1.6200173930733395E-2</v>
      </c>
      <c r="BD1362" s="508">
        <f>_xll.qlIndexFixing($BE$1,AZ1362,TRUE,_xll.ohTrigger(Trigger,Trigger3M))</f>
        <v>1.592789837238508E-2</v>
      </c>
    </row>
    <row r="1363" spans="51:56" ht="11.25" customHeight="1" x14ac:dyDescent="0.25">
      <c r="AY1363" s="515" t="s">
        <v>90</v>
      </c>
      <c r="AZ1363" s="509">
        <f>_xll.qlInterestRateIndexFixingDate(Currency&amp;"ibor"&amp;Tenor,BA1363,Trigger)</f>
        <v>48838</v>
      </c>
      <c r="BA1363" s="509">
        <f>_xll.qlCalendarAdvance(Calendar,BA1362,AY1363,"f",,Trigger)</f>
        <v>48842</v>
      </c>
      <c r="BB1363" s="509">
        <f>_xll.qlInterestRateIndexMaturity(Currency&amp;"ibor"&amp;Tenor,BA1363,Trigger)</f>
        <v>48933</v>
      </c>
      <c r="BC1363" s="508">
        <f>_xll.qlIndexFixing($AC$5,AZ1363,TRUE,_xll.ohTrigger(Trigger,Trigger3M))</f>
        <v>1.6207178615726313E-2</v>
      </c>
      <c r="BD1363" s="508">
        <f>_xll.qlIndexFixing($BE$1,AZ1363,TRUE,_xll.ohTrigger(Trigger,Trigger3M))</f>
        <v>1.5920036606082502E-2</v>
      </c>
    </row>
    <row r="1364" spans="51:56" ht="11.25" customHeight="1" x14ac:dyDescent="0.25">
      <c r="AY1364" s="515" t="s">
        <v>90</v>
      </c>
      <c r="AZ1364" s="509">
        <f>_xll.qlInterestRateIndexFixingDate(Currency&amp;"ibor"&amp;Tenor,BA1364,Trigger)</f>
        <v>48845</v>
      </c>
      <c r="BA1364" s="509">
        <f>_xll.qlCalendarAdvance(Calendar,BA1363,AY1364,"f",,Trigger)</f>
        <v>48849</v>
      </c>
      <c r="BB1364" s="509">
        <f>_xll.qlInterestRateIndexMaturity(Currency&amp;"ibor"&amp;Tenor,BA1364,Trigger)</f>
        <v>48940</v>
      </c>
      <c r="BC1364" s="508">
        <f>_xll.qlIndexFixing($AC$5,AZ1364,TRUE,_xll.ohTrigger(Trigger,Trigger3M))</f>
        <v>1.6214183313072426E-2</v>
      </c>
      <c r="BD1364" s="508">
        <f>_xll.qlIndexFixing($BE$1,AZ1364,TRUE,_xll.ohTrigger(Trigger,Trigger3M))</f>
        <v>1.5912164945502877E-2</v>
      </c>
    </row>
    <row r="1365" spans="51:56" ht="11.25" customHeight="1" x14ac:dyDescent="0.25">
      <c r="AY1365" s="515" t="s">
        <v>90</v>
      </c>
      <c r="AZ1365" s="509">
        <f>_xll.qlInterestRateIndexFixingDate(Currency&amp;"ibor"&amp;Tenor,BA1365,Trigger)</f>
        <v>48852</v>
      </c>
      <c r="BA1365" s="509">
        <f>_xll.qlCalendarAdvance(Calendar,BA1364,AY1365,"f",,Trigger)</f>
        <v>48856</v>
      </c>
      <c r="BB1365" s="509">
        <f>_xll.qlInterestRateIndexMaturity(Currency&amp;"ibor"&amp;Tenor,BA1365,Trigger)</f>
        <v>48948</v>
      </c>
      <c r="BC1365" s="508">
        <f>_xll.qlIndexFixing($AC$5,AZ1365,TRUE,_xll.ohTrigger(Trigger,Trigger3M))</f>
        <v>1.6222053343229965E-2</v>
      </c>
      <c r="BD1365" s="508">
        <f>_xll.qlIndexFixing($BE$1,AZ1365,TRUE,_xll.ohTrigger(Trigger,Trigger3M))</f>
        <v>1.5904069554450718E-2</v>
      </c>
    </row>
    <row r="1366" spans="51:56" ht="11.25" customHeight="1" x14ac:dyDescent="0.25">
      <c r="AY1366" s="515" t="s">
        <v>90</v>
      </c>
      <c r="AZ1366" s="509">
        <f>_xll.qlInterestRateIndexFixingDate(Currency&amp;"ibor"&amp;Tenor,BA1366,Trigger)</f>
        <v>48859</v>
      </c>
      <c r="BA1366" s="509">
        <f>_xll.qlCalendarAdvance(Calendar,BA1365,AY1366,"f",,Trigger)</f>
        <v>48863</v>
      </c>
      <c r="BB1366" s="509">
        <f>_xll.qlInterestRateIndexMaturity(Currency&amp;"ibor"&amp;Tenor,BA1366,Trigger)</f>
        <v>48955</v>
      </c>
      <c r="BC1366" s="508">
        <f>_xll.qlIndexFixing($AC$5,AZ1366,TRUE,_xll.ohTrigger(Trigger,Trigger3M))</f>
        <v>1.6229058381225719E-2</v>
      </c>
      <c r="BD1366" s="508">
        <f>_xll.qlIndexFixing($BE$1,AZ1366,TRUE,_xll.ohTrigger(Trigger,Trigger3M))</f>
        <v>1.5896177572582704E-2</v>
      </c>
    </row>
    <row r="1367" spans="51:56" ht="11.25" customHeight="1" x14ac:dyDescent="0.25">
      <c r="AY1367" s="515" t="s">
        <v>90</v>
      </c>
      <c r="AZ1367" s="509">
        <f>_xll.qlInterestRateIndexFixingDate(Currency&amp;"ibor"&amp;Tenor,BA1367,Trigger)</f>
        <v>48866</v>
      </c>
      <c r="BA1367" s="509">
        <f>_xll.qlCalendarAdvance(Calendar,BA1366,AY1367,"f",,Trigger)</f>
        <v>48870</v>
      </c>
      <c r="BB1367" s="509">
        <f>_xll.qlInterestRateIndexMaturity(Currency&amp;"ibor"&amp;Tenor,BA1367,Trigger)</f>
        <v>48962</v>
      </c>
      <c r="BC1367" s="508">
        <f>_xll.qlIndexFixing($AC$5,AZ1367,TRUE,_xll.ohTrigger(Trigger,Trigger3M))</f>
        <v>1.6236063431711485E-2</v>
      </c>
      <c r="BD1367" s="508">
        <f>_xll.qlIndexFixing($BE$1,AZ1367,TRUE,_xll.ohTrigger(Trigger,Trigger3M))</f>
        <v>1.5888276176556543E-2</v>
      </c>
    </row>
    <row r="1368" spans="51:56" ht="11.25" customHeight="1" x14ac:dyDescent="0.25">
      <c r="AY1368" s="515" t="s">
        <v>90</v>
      </c>
      <c r="AZ1368" s="509">
        <f>_xll.qlInterestRateIndexFixingDate(Currency&amp;"ibor"&amp;Tenor,BA1368,Trigger)</f>
        <v>48873</v>
      </c>
      <c r="BA1368" s="509">
        <f>_xll.qlCalendarAdvance(Calendar,BA1367,AY1368,"f",,Trigger)</f>
        <v>48877</v>
      </c>
      <c r="BB1368" s="509">
        <f>_xll.qlInterestRateIndexMaturity(Currency&amp;"ibor"&amp;Tenor,BA1368,Trigger)</f>
        <v>48969</v>
      </c>
      <c r="BC1368" s="508">
        <f>_xll.qlIndexFixing($AC$5,AZ1368,TRUE,_xll.ohTrigger(Trigger,Trigger3M))</f>
        <v>1.6243068494684647E-2</v>
      </c>
      <c r="BD1368" s="508">
        <f>_xll.qlIndexFixing($BE$1,AZ1368,TRUE,_xll.ohTrigger(Trigger,Trigger3M))</f>
        <v>1.5880365522774078E-2</v>
      </c>
    </row>
    <row r="1369" spans="51:56" ht="11.25" customHeight="1" x14ac:dyDescent="0.25">
      <c r="AY1369" s="515" t="s">
        <v>90</v>
      </c>
      <c r="AZ1369" s="509">
        <f>_xll.qlInterestRateIndexFixingDate(Currency&amp;"ibor"&amp;Tenor,BA1369,Trigger)</f>
        <v>48880</v>
      </c>
      <c r="BA1369" s="509">
        <f>_xll.qlCalendarAdvance(Calendar,BA1368,AY1369,"f",,Trigger)</f>
        <v>48884</v>
      </c>
      <c r="BB1369" s="509">
        <f>_xll.qlInterestRateIndexMaturity(Currency&amp;"ibor"&amp;Tenor,BA1369,Trigger)</f>
        <v>48976</v>
      </c>
      <c r="BC1369" s="508">
        <f>_xll.qlIndexFixing($AC$5,AZ1369,TRUE,_xll.ohTrigger(Trigger,Trigger3M))</f>
        <v>1.6250073570146083E-2</v>
      </c>
      <c r="BD1369" s="508">
        <f>_xll.qlIndexFixing($BE$1,AZ1369,TRUE,_xll.ohTrigger(Trigger,Trigger3M))</f>
        <v>1.5872445767635426E-2</v>
      </c>
    </row>
    <row r="1370" spans="51:56" ht="11.25" customHeight="1" x14ac:dyDescent="0.25">
      <c r="AY1370" s="515" t="s">
        <v>90</v>
      </c>
      <c r="AZ1370" s="509">
        <f>_xll.qlInterestRateIndexFixingDate(Currency&amp;"ibor"&amp;Tenor,BA1370,Trigger)</f>
        <v>48887</v>
      </c>
      <c r="BA1370" s="509">
        <f>_xll.qlCalendarAdvance(Calendar,BA1369,AY1370,"f",,Trigger)</f>
        <v>48891</v>
      </c>
      <c r="BB1370" s="509">
        <f>_xll.qlInterestRateIndexMaturity(Currency&amp;"ibor"&amp;Tenor,BA1370,Trigger)</f>
        <v>48983</v>
      </c>
      <c r="BC1370" s="508">
        <f>_xll.qlIndexFixing($AC$5,AZ1370,TRUE,_xll.ohTrigger(Trigger,Trigger3M))</f>
        <v>1.6257078658096662E-2</v>
      </c>
      <c r="BD1370" s="508">
        <f>_xll.qlIndexFixing($BE$1,AZ1370,TRUE,_xll.ohTrigger(Trigger,Trigger3M))</f>
        <v>1.5864517067540693E-2</v>
      </c>
    </row>
    <row r="1371" spans="51:56" ht="11.25" customHeight="1" x14ac:dyDescent="0.25">
      <c r="AY1371" s="515" t="s">
        <v>90</v>
      </c>
      <c r="AZ1371" s="509">
        <f>_xll.qlInterestRateIndexFixingDate(Currency&amp;"ibor"&amp;Tenor,BA1371,Trigger)</f>
        <v>48894</v>
      </c>
      <c r="BA1371" s="509">
        <f>_xll.qlCalendarAdvance(Calendar,BA1370,AY1371,"f",,Trigger)</f>
        <v>48898</v>
      </c>
      <c r="BB1371" s="509">
        <f>_xll.qlInterestRateIndexMaturity(Currency&amp;"ibor"&amp;Tenor,BA1371,Trigger)</f>
        <v>48990</v>
      </c>
      <c r="BC1371" s="508">
        <f>_xll.qlIndexFixing($AC$5,AZ1371,TRUE,_xll.ohTrigger(Trigger,Trigger3M))</f>
        <v>1.6264083758535507E-2</v>
      </c>
      <c r="BD1371" s="508">
        <f>_xll.qlIndexFixing($BE$1,AZ1371,TRUE,_xll.ohTrigger(Trigger,Trigger3M))</f>
        <v>1.5856579578888252E-2</v>
      </c>
    </row>
    <row r="1372" spans="51:56" ht="11.25" customHeight="1" x14ac:dyDescent="0.25">
      <c r="AY1372" s="515" t="s">
        <v>90</v>
      </c>
      <c r="AZ1372" s="509">
        <f>_xll.qlInterestRateIndexFixingDate(Currency&amp;"ibor"&amp;Tenor,BA1372,Trigger)</f>
        <v>48901</v>
      </c>
      <c r="BA1372" s="509">
        <f>_xll.qlCalendarAdvance(Calendar,BA1371,AY1372,"f",,Trigger)</f>
        <v>48905</v>
      </c>
      <c r="BB1372" s="509">
        <f>_xll.qlInterestRateIndexMaturity(Currency&amp;"ibor"&amp;Tenor,BA1372,Trigger)</f>
        <v>48997</v>
      </c>
      <c r="BC1372" s="508">
        <f>_xll.qlIndexFixing($AC$5,AZ1372,TRUE,_xll.ohTrigger(Trigger,Trigger3M))</f>
        <v>1.6271088871462627E-2</v>
      </c>
      <c r="BD1372" s="508">
        <f>_xll.qlIndexFixing($BE$1,AZ1372,TRUE,_xll.ohTrigger(Trigger,Trigger3M))</f>
        <v>1.5848633458073868E-2</v>
      </c>
    </row>
    <row r="1373" spans="51:56" ht="11.25" customHeight="1" x14ac:dyDescent="0.25">
      <c r="AY1373" s="515" t="s">
        <v>90</v>
      </c>
      <c r="AZ1373" s="509">
        <f>_xll.qlInterestRateIndexFixingDate(Currency&amp;"ibor"&amp;Tenor,BA1373,Trigger)</f>
        <v>48908</v>
      </c>
      <c r="BA1373" s="509">
        <f>_xll.qlCalendarAdvance(Calendar,BA1372,AY1373,"f",,Trigger)</f>
        <v>48912</v>
      </c>
      <c r="BB1373" s="509">
        <f>_xll.qlInterestRateIndexMaturity(Currency&amp;"ibor"&amp;Tenor,BA1373,Trigger)</f>
        <v>49003</v>
      </c>
      <c r="BC1373" s="508">
        <f>_xll.qlIndexFixing($AC$5,AZ1373,TRUE,_xll.ohTrigger(Trigger,Trigger3M))</f>
        <v>1.6277226145031173E-2</v>
      </c>
      <c r="BD1373" s="508">
        <f>_xll.qlIndexFixing($BE$1,AZ1373,TRUE,_xll.ohTrigger(Trigger,Trigger3M))</f>
        <v>1.5840900563090066E-2</v>
      </c>
    </row>
    <row r="1374" spans="51:56" ht="11.25" customHeight="1" x14ac:dyDescent="0.25">
      <c r="AY1374" s="515" t="s">
        <v>90</v>
      </c>
      <c r="AZ1374" s="509">
        <f>_xll.qlInterestRateIndexFixingDate(Currency&amp;"ibor"&amp;Tenor,BA1374,Trigger)</f>
        <v>48915</v>
      </c>
      <c r="BA1374" s="509">
        <f>_xll.qlCalendarAdvance(Calendar,BA1373,AY1374,"f",,Trigger)</f>
        <v>48919</v>
      </c>
      <c r="BB1374" s="509">
        <f>_xll.qlInterestRateIndexMaturity(Currency&amp;"ibor"&amp;Tenor,BA1374,Trigger)</f>
        <v>49009</v>
      </c>
      <c r="BC1374" s="508">
        <f>_xll.qlIndexFixing($AC$5,AZ1374,TRUE,_xll.ohTrigger(Trigger,Trigger3M))</f>
        <v>1.6283362853321215E-2</v>
      </c>
      <c r="BD1374" s="508">
        <f>_xll.qlIndexFixing($BE$1,AZ1374,TRUE,_xll.ohTrigger(Trigger,Trigger3M))</f>
        <v>1.5833161085257785E-2</v>
      </c>
    </row>
    <row r="1375" spans="51:56" ht="11.25" customHeight="1" x14ac:dyDescent="0.25">
      <c r="AY1375" s="515" t="s">
        <v>90</v>
      </c>
      <c r="AZ1375" s="509">
        <f>_xll.qlInterestRateIndexFixingDate(Currency&amp;"ibor"&amp;Tenor,BA1375,Trigger)</f>
        <v>48922</v>
      </c>
      <c r="BA1375" s="509">
        <f>_xll.qlCalendarAdvance(Calendar,BA1374,AY1375,"f",,Trigger)</f>
        <v>48926</v>
      </c>
      <c r="BB1375" s="509">
        <f>_xll.qlInterestRateIndexMaturity(Currency&amp;"ibor"&amp;Tenor,BA1375,Trigger)</f>
        <v>49016</v>
      </c>
      <c r="BC1375" s="508">
        <f>_xll.qlIndexFixing($AC$5,AZ1375,TRUE,_xll.ohTrigger(Trigger,Trigger3M))</f>
        <v>1.6290367369403036E-2</v>
      </c>
      <c r="BD1375" s="508">
        <f>_xll.qlIndexFixing($BE$1,AZ1375,TRUE,_xll.ohTrigger(Trigger,Trigger3M))</f>
        <v>1.5825191813962469E-2</v>
      </c>
    </row>
    <row r="1376" spans="51:56" ht="11.25" customHeight="1" x14ac:dyDescent="0.25">
      <c r="AY1376" s="515" t="s">
        <v>90</v>
      </c>
      <c r="AZ1376" s="509">
        <f>_xll.qlInterestRateIndexFixingDate(Currency&amp;"ibor"&amp;Tenor,BA1376,Trigger)</f>
        <v>48929</v>
      </c>
      <c r="BA1376" s="509">
        <f>_xll.qlCalendarAdvance(Calendar,BA1375,AY1376,"f",,Trigger)</f>
        <v>48933</v>
      </c>
      <c r="BB1376" s="509">
        <f>_xll.qlInterestRateIndexMaturity(Currency&amp;"ibor"&amp;Tenor,BA1376,Trigger)</f>
        <v>49023</v>
      </c>
      <c r="BC1376" s="508">
        <f>_xll.qlIndexFixing($AC$5,AZ1376,TRUE,_xll.ohTrigger(Trigger,Trigger3M))</f>
        <v>1.6297371897699975E-2</v>
      </c>
      <c r="BD1376" s="508">
        <f>_xll.qlIndexFixing($BE$1,AZ1376,TRUE,_xll.ohTrigger(Trigger,Trigger3M))</f>
        <v>1.581721451409468E-2</v>
      </c>
    </row>
    <row r="1377" spans="51:56" ht="11.25" customHeight="1" x14ac:dyDescent="0.25">
      <c r="AY1377" s="515" t="s">
        <v>90</v>
      </c>
      <c r="AZ1377" s="509">
        <f>_xll.qlInterestRateIndexFixingDate(Currency&amp;"ibor"&amp;Tenor,BA1377,Trigger)</f>
        <v>48935</v>
      </c>
      <c r="BA1377" s="509">
        <f>_xll.qlCalendarAdvance(Calendar,BA1376,AY1377,"f",,Trigger)</f>
        <v>48940</v>
      </c>
      <c r="BB1377" s="509">
        <f>_xll.qlInterestRateIndexMaturity(Currency&amp;"ibor"&amp;Tenor,BA1377,Trigger)</f>
        <v>49030</v>
      </c>
      <c r="BC1377" s="508">
        <f>_xll.qlIndexFixing($AC$5,AZ1377,TRUE,_xll.ohTrigger(Trigger,Trigger3M))</f>
        <v>1.6304376438212032E-2</v>
      </c>
      <c r="BD1377" s="508">
        <f>_xll.qlIndexFixing($BE$1,AZ1377,TRUE,_xll.ohTrigger(Trigger,Trigger3M))</f>
        <v>1.5809229342028885E-2</v>
      </c>
    </row>
    <row r="1378" spans="51:56" ht="11.25" customHeight="1" x14ac:dyDescent="0.25">
      <c r="AY1378" s="515" t="s">
        <v>90</v>
      </c>
      <c r="AZ1378" s="509">
        <f>_xll.qlInterestRateIndexFixingDate(Currency&amp;"ibor"&amp;Tenor,BA1378,Trigger)</f>
        <v>48943</v>
      </c>
      <c r="BA1378" s="509">
        <f>_xll.qlCalendarAdvance(Calendar,BA1377,AY1378,"f",,Trigger)</f>
        <v>48947</v>
      </c>
      <c r="BB1378" s="509">
        <f>_xll.qlInterestRateIndexMaturity(Currency&amp;"ibor"&amp;Tenor,BA1378,Trigger)</f>
        <v>49037</v>
      </c>
      <c r="BC1378" s="508">
        <f>_xll.qlIndexFixing($AC$5,AZ1378,TRUE,_xll.ohTrigger(Trigger,Trigger3M))</f>
        <v>1.6311380990941871E-2</v>
      </c>
      <c r="BD1378" s="508">
        <f>_xll.qlIndexFixing($BE$1,AZ1378,TRUE,_xll.ohTrigger(Trigger,Trigger3M))</f>
        <v>1.5801236454140444E-2</v>
      </c>
    </row>
    <row r="1379" spans="51:56" ht="11.25" customHeight="1" x14ac:dyDescent="0.25">
      <c r="AY1379" s="515" t="s">
        <v>90</v>
      </c>
      <c r="AZ1379" s="509">
        <f>_xll.qlInterestRateIndexFixingDate(Currency&amp;"ibor"&amp;Tenor,BA1379,Trigger)</f>
        <v>48950</v>
      </c>
      <c r="BA1379" s="509">
        <f>_xll.qlCalendarAdvance(Calendar,BA1378,AY1379,"f",,Trigger)</f>
        <v>48954</v>
      </c>
      <c r="BB1379" s="509">
        <f>_xll.qlInterestRateIndexMaturity(Currency&amp;"ibor"&amp;Tenor,BA1379,Trigger)</f>
        <v>49045</v>
      </c>
      <c r="BC1379" s="508">
        <f>_xll.qlIndexFixing($AC$5,AZ1379,TRUE,_xll.ohTrigger(Trigger,Trigger3M))</f>
        <v>1.6319255255524606E-2</v>
      </c>
      <c r="BD1379" s="508">
        <f>_xll.qlIndexFixing($BE$1,AZ1379,TRUE,_xll.ohTrigger(Trigger,Trigger3M))</f>
        <v>1.5793009071347182E-2</v>
      </c>
    </row>
    <row r="1380" spans="51:56" ht="11.25" customHeight="1" x14ac:dyDescent="0.25">
      <c r="AY1380" s="515" t="s">
        <v>90</v>
      </c>
      <c r="AZ1380" s="509">
        <f>_xll.qlInterestRateIndexFixingDate(Currency&amp;"ibor"&amp;Tenor,BA1380,Trigger)</f>
        <v>48957</v>
      </c>
      <c r="BA1380" s="509">
        <f>_xll.qlCalendarAdvance(Calendar,BA1379,AY1380,"f",,Trigger)</f>
        <v>48961</v>
      </c>
      <c r="BB1380" s="509">
        <f>_xll.qlInterestRateIndexMaturity(Currency&amp;"ibor"&amp;Tenor,BA1380,Trigger)</f>
        <v>49051</v>
      </c>
      <c r="BC1380" s="508">
        <f>_xll.qlIndexFixing($AC$5,AZ1380,TRUE,_xll.ohTrigger(Trigger,Trigger3M))</f>
        <v>1.6325390133049567E-2</v>
      </c>
      <c r="BD1380" s="508">
        <f>_xll.qlIndexFixing($BE$1,AZ1380,TRUE,_xll.ohTrigger(Trigger,Trigger3M))</f>
        <v>1.5785228156391717E-2</v>
      </c>
    </row>
    <row r="1381" spans="51:56" ht="11.25" customHeight="1" x14ac:dyDescent="0.25">
      <c r="AY1381" s="515" t="s">
        <v>90</v>
      </c>
      <c r="AZ1381" s="509">
        <f>_xll.qlInterestRateIndexFixingDate(Currency&amp;"ibor"&amp;Tenor,BA1381,Trigger)</f>
        <v>48964</v>
      </c>
      <c r="BA1381" s="509">
        <f>_xll.qlCalendarAdvance(Calendar,BA1380,AY1381,"f",,Trigger)</f>
        <v>48968</v>
      </c>
      <c r="BB1381" s="509">
        <f>_xll.qlInterestRateIndexMaturity(Currency&amp;"ibor"&amp;Tenor,BA1381,Trigger)</f>
        <v>49058</v>
      </c>
      <c r="BC1381" s="508">
        <f>_xll.qlIndexFixing($AC$5,AZ1381,TRUE,_xll.ohTrigger(Trigger,Trigger3M))</f>
        <v>1.6332394722426535E-2</v>
      </c>
      <c r="BD1381" s="508">
        <f>_xll.qlIndexFixing($BE$1,AZ1381,TRUE,_xll.ohTrigger(Trigger,Trigger3M))</f>
        <v>1.577721305927593E-2</v>
      </c>
    </row>
    <row r="1382" spans="51:56" ht="11.25" customHeight="1" x14ac:dyDescent="0.25">
      <c r="AY1382" s="515" t="s">
        <v>90</v>
      </c>
      <c r="AZ1382" s="509">
        <f>_xll.qlInterestRateIndexFixingDate(Currency&amp;"ibor"&amp;Tenor,BA1382,Trigger)</f>
        <v>48971</v>
      </c>
      <c r="BA1382" s="509">
        <f>_xll.qlCalendarAdvance(Calendar,BA1381,AY1382,"f",,Trigger)</f>
        <v>48975</v>
      </c>
      <c r="BB1382" s="509">
        <f>_xll.qlInterestRateIndexMaturity(Currency&amp;"ibor"&amp;Tenor,BA1382,Trigger)</f>
        <v>49062</v>
      </c>
      <c r="BC1382" s="508">
        <f>_xll.qlIndexFixing($AC$5,AZ1382,TRUE,_xll.ohTrigger(Trigger,Trigger3M))</f>
        <v>1.6336787702906669E-2</v>
      </c>
      <c r="BD1382" s="508">
        <f>_xll.qlIndexFixing($BE$1,AZ1382,TRUE,_xll.ohTrigger(Trigger,Trigger3M))</f>
        <v>1.576987871841485E-2</v>
      </c>
    </row>
    <row r="1383" spans="51:56" ht="11.25" customHeight="1" x14ac:dyDescent="0.25">
      <c r="AY1383" s="515" t="s">
        <v>90</v>
      </c>
      <c r="AZ1383" s="509">
        <f>_xll.qlInterestRateIndexFixingDate(Currency&amp;"ibor"&amp;Tenor,BA1383,Trigger)</f>
        <v>48978</v>
      </c>
      <c r="BA1383" s="509">
        <f>_xll.qlCalendarAdvance(Calendar,BA1382,AY1383,"f",,Trigger)</f>
        <v>48982</v>
      </c>
      <c r="BB1383" s="509">
        <f>_xll.qlInterestRateIndexMaturity(Currency&amp;"ibor"&amp;Tenor,BA1383,Trigger)</f>
        <v>49072</v>
      </c>
      <c r="BC1383" s="508">
        <f>_xll.qlIndexFixing($AC$5,AZ1383,TRUE,_xll.ohTrigger(Trigger,Trigger3M))</f>
        <v>1.6346403937830267E-2</v>
      </c>
      <c r="BD1383" s="508">
        <f>_xll.qlIndexFixing($BE$1,AZ1383,TRUE,_xll.ohTrigger(Trigger,Trigger3M))</f>
        <v>1.5761161750411645E-2</v>
      </c>
    </row>
    <row r="1384" spans="51:56" ht="11.25" customHeight="1" x14ac:dyDescent="0.25">
      <c r="AY1384" s="515" t="s">
        <v>90</v>
      </c>
      <c r="AZ1384" s="509">
        <f>_xll.qlInterestRateIndexFixingDate(Currency&amp;"ibor"&amp;Tenor,BA1384,Trigger)</f>
        <v>48985</v>
      </c>
      <c r="BA1384" s="509">
        <f>_xll.qlCalendarAdvance(Calendar,BA1383,AY1384,"f",,Trigger)</f>
        <v>48989</v>
      </c>
      <c r="BB1384" s="509">
        <f>_xll.qlInterestRateIndexMaturity(Currency&amp;"ibor"&amp;Tenor,BA1384,Trigger)</f>
        <v>49079</v>
      </c>
      <c r="BC1384" s="508">
        <f>_xll.qlIndexFixing($AC$5,AZ1384,TRUE,_xll.ohTrigger(Trigger,Trigger3M))</f>
        <v>1.635340856385703E-2</v>
      </c>
      <c r="BD1384" s="508">
        <f>_xll.qlIndexFixing($BE$1,AZ1384,TRUE,_xll.ohTrigger(Trigger,Trigger3M))</f>
        <v>1.575312585140054E-2</v>
      </c>
    </row>
    <row r="1385" spans="51:56" ht="11.25" customHeight="1" x14ac:dyDescent="0.25">
      <c r="AY1385" s="515" t="s">
        <v>90</v>
      </c>
      <c r="AZ1385" s="509">
        <f>_xll.qlInterestRateIndexFixingDate(Currency&amp;"ibor"&amp;Tenor,BA1385,Trigger)</f>
        <v>48992</v>
      </c>
      <c r="BA1385" s="509">
        <f>_xll.qlCalendarAdvance(Calendar,BA1384,AY1385,"f",,Trigger)</f>
        <v>48996</v>
      </c>
      <c r="BB1385" s="509">
        <f>_xll.qlInterestRateIndexMaturity(Currency&amp;"ibor"&amp;Tenor,BA1385,Trigger)</f>
        <v>49086</v>
      </c>
      <c r="BC1385" s="508">
        <f>_xll.qlIndexFixing($AC$5,AZ1385,TRUE,_xll.ohTrigger(Trigger,Trigger3M))</f>
        <v>1.6298504415582116E-2</v>
      </c>
      <c r="BD1385" s="508">
        <f>_xll.qlIndexFixing($BE$1,AZ1385,TRUE,_xll.ohTrigger(Trigger,Trigger3M))</f>
        <v>1.5745083331160536E-2</v>
      </c>
    </row>
    <row r="1386" spans="51:56" ht="11.25" customHeight="1" x14ac:dyDescent="0.25">
      <c r="AY1386" s="515" t="s">
        <v>90</v>
      </c>
      <c r="AZ1386" s="509">
        <f>_xll.qlInterestRateIndexFixingDate(Currency&amp;"ibor"&amp;Tenor,BA1386,Trigger)</f>
        <v>48999</v>
      </c>
      <c r="BA1386" s="509">
        <f>_xll.qlCalendarAdvance(Calendar,BA1385,AY1386,"f",,Trigger)</f>
        <v>49003</v>
      </c>
      <c r="BB1386" s="509">
        <f>_xll.qlInterestRateIndexMaturity(Currency&amp;"ibor"&amp;Tenor,BA1386,Trigger)</f>
        <v>49095</v>
      </c>
      <c r="BC1386" s="508">
        <f>_xll.qlIndexFixing($AC$5,AZ1386,TRUE,_xll.ohTrigger(Trigger,Trigger3M))</f>
        <v>1.6230541438812023E-2</v>
      </c>
      <c r="BD1386" s="508">
        <f>_xll.qlIndexFixing($BE$1,AZ1386,TRUE,_xll.ohTrigger(Trigger,Trigger3M))</f>
        <v>1.573656896921919E-2</v>
      </c>
    </row>
    <row r="1387" spans="51:56" ht="11.25" customHeight="1" x14ac:dyDescent="0.25">
      <c r="AY1387" s="515" t="s">
        <v>90</v>
      </c>
      <c r="AZ1387" s="509">
        <f>_xll.qlInterestRateIndexFixingDate(Currency&amp;"ibor"&amp;Tenor,BA1387,Trigger)</f>
        <v>49006</v>
      </c>
      <c r="BA1387" s="509">
        <f>_xll.qlCalendarAdvance(Calendar,BA1386,AY1387,"f",,Trigger)</f>
        <v>49010</v>
      </c>
      <c r="BB1387" s="509">
        <f>_xll.qlInterestRateIndexMaturity(Currency&amp;"ibor"&amp;Tenor,BA1387,Trigger)</f>
        <v>49102</v>
      </c>
      <c r="BC1387" s="508">
        <f>_xll.qlIndexFixing($AC$5,AZ1387,TRUE,_xll.ohTrigger(Trigger,Trigger3M))</f>
        <v>1.6176701094955732E-2</v>
      </c>
      <c r="BD1387" s="508">
        <f>_xll.qlIndexFixing($BE$1,AZ1387,TRUE,_xll.ohTrigger(Trigger,Trigger3M))</f>
        <v>1.572851213280551E-2</v>
      </c>
    </row>
    <row r="1388" spans="51:56" ht="11.25" customHeight="1" x14ac:dyDescent="0.25">
      <c r="AY1388" s="515" t="s">
        <v>90</v>
      </c>
      <c r="AZ1388" s="509">
        <f>_xll.qlInterestRateIndexFixingDate(Currency&amp;"ibor"&amp;Tenor,BA1388,Trigger)</f>
        <v>49013</v>
      </c>
      <c r="BA1388" s="509">
        <f>_xll.qlCalendarAdvance(Calendar,BA1387,AY1388,"f",,Trigger)</f>
        <v>49017</v>
      </c>
      <c r="BB1388" s="509">
        <f>_xll.qlInterestRateIndexMaturity(Currency&amp;"ibor"&amp;Tenor,BA1388,Trigger)</f>
        <v>49109</v>
      </c>
      <c r="BC1388" s="508">
        <f>_xll.qlIndexFixing($AC$5,AZ1388,TRUE,_xll.ohTrigger(Trigger,Trigger3M))</f>
        <v>1.6122739486937248E-2</v>
      </c>
      <c r="BD1388" s="508">
        <f>_xll.qlIndexFixing($BE$1,AZ1388,TRUE,_xll.ohTrigger(Trigger,Trigger3M))</f>
        <v>1.5720449166417041E-2</v>
      </c>
    </row>
    <row r="1389" spans="51:56" ht="11.25" customHeight="1" x14ac:dyDescent="0.25">
      <c r="AY1389" s="515" t="s">
        <v>90</v>
      </c>
      <c r="AZ1389" s="509">
        <f>_xll.qlInterestRateIndexFixingDate(Currency&amp;"ibor"&amp;Tenor,BA1389,Trigger)</f>
        <v>49020</v>
      </c>
      <c r="BA1389" s="509">
        <f>_xll.qlCalendarAdvance(Calendar,BA1388,AY1389,"f",,Trigger)</f>
        <v>49024</v>
      </c>
      <c r="BB1389" s="509">
        <f>_xll.qlInterestRateIndexMaturity(Currency&amp;"ibor"&amp;Tenor,BA1389,Trigger)</f>
        <v>49116</v>
      </c>
      <c r="BC1389" s="508">
        <f>_xll.qlIndexFixing($AC$5,AZ1389,TRUE,_xll.ohTrigger(Trigger,Trigger3M))</f>
        <v>1.6068656619773435E-2</v>
      </c>
      <c r="BD1389" s="508">
        <f>_xll.qlIndexFixing($BE$1,AZ1389,TRUE,_xll.ohTrigger(Trigger,Trigger3M))</f>
        <v>1.5712380226428697E-2</v>
      </c>
    </row>
    <row r="1390" spans="51:56" ht="11.25" customHeight="1" x14ac:dyDescent="0.25">
      <c r="AY1390" s="515" t="s">
        <v>90</v>
      </c>
      <c r="AZ1390" s="509">
        <f>_xll.qlInterestRateIndexFixingDate(Currency&amp;"ibor"&amp;Tenor,BA1390,Trigger)</f>
        <v>49027</v>
      </c>
      <c r="BA1390" s="509">
        <f>_xll.qlCalendarAdvance(Calendar,BA1389,AY1390,"f",,Trigger)</f>
        <v>49031</v>
      </c>
      <c r="BB1390" s="509">
        <f>_xll.qlInterestRateIndexMaturity(Currency&amp;"ibor"&amp;Tenor,BA1390,Trigger)</f>
        <v>49123</v>
      </c>
      <c r="BC1390" s="508">
        <f>_xll.qlIndexFixing($AC$5,AZ1390,TRUE,_xll.ohTrigger(Trigger,Trigger3M))</f>
        <v>1.6014452498492437E-2</v>
      </c>
      <c r="BD1390" s="508">
        <f>_xll.qlIndexFixing($BE$1,AZ1390,TRUE,_xll.ohTrigger(Trigger,Trigger3M))</f>
        <v>1.5704305469217129E-2</v>
      </c>
    </row>
    <row r="1391" spans="51:56" ht="11.25" customHeight="1" x14ac:dyDescent="0.25">
      <c r="AY1391" s="515" t="s">
        <v>90</v>
      </c>
      <c r="AZ1391" s="509">
        <f>_xll.qlInterestRateIndexFixingDate(Currency&amp;"ibor"&amp;Tenor,BA1391,Trigger)</f>
        <v>49034</v>
      </c>
      <c r="BA1391" s="509">
        <f>_xll.qlCalendarAdvance(Calendar,BA1390,AY1391,"f",,Trigger)</f>
        <v>49038</v>
      </c>
      <c r="BB1391" s="509">
        <f>_xll.qlInterestRateIndexMaturity(Currency&amp;"ibor"&amp;Tenor,BA1391,Trigger)</f>
        <v>49129</v>
      </c>
      <c r="BC1391" s="508">
        <f>_xll.qlIndexFixing($AC$5,AZ1391,TRUE,_xll.ohTrigger(Trigger,Trigger3M))</f>
        <v>1.5963259026323211E-2</v>
      </c>
      <c r="BD1391" s="508">
        <f>_xll.qlIndexFixing($BE$1,AZ1391,TRUE,_xll.ohTrigger(Trigger,Trigger3M))</f>
        <v>1.5696461522961228E-2</v>
      </c>
    </row>
    <row r="1392" spans="51:56" ht="11.25" customHeight="1" x14ac:dyDescent="0.25">
      <c r="AY1392" s="515" t="s">
        <v>90</v>
      </c>
      <c r="AZ1392" s="509">
        <f>_xll.qlInterestRateIndexFixingDate(Currency&amp;"ibor"&amp;Tenor,BA1392,Trigger)</f>
        <v>49039</v>
      </c>
      <c r="BA1392" s="509">
        <f>_xll.qlCalendarAdvance(Calendar,BA1391,AY1392,"f",,Trigger)</f>
        <v>49045</v>
      </c>
      <c r="BB1392" s="509">
        <f>_xll.qlInterestRateIndexMaturity(Currency&amp;"ibor"&amp;Tenor,BA1392,Trigger)</f>
        <v>49136</v>
      </c>
      <c r="BC1392" s="508">
        <f>_xll.qlIndexFixing($AC$5,AZ1392,TRUE,_xll.ohTrigger(Trigger,Trigger3M))</f>
        <v>1.590815713431841E-2</v>
      </c>
      <c r="BD1392" s="508">
        <f>_xll.qlIndexFixing($BE$1,AZ1392,TRUE,_xll.ohTrigger(Trigger,Trigger3M))</f>
        <v>1.5688376315827975E-2</v>
      </c>
    </row>
    <row r="1393" spans="51:56" ht="11.25" customHeight="1" x14ac:dyDescent="0.25">
      <c r="AY1393" s="515" t="s">
        <v>90</v>
      </c>
      <c r="AZ1393" s="509">
        <f>_xll.qlInterestRateIndexFixingDate(Currency&amp;"ibor"&amp;Tenor,BA1393,Trigger)</f>
        <v>49048</v>
      </c>
      <c r="BA1393" s="509">
        <f>_xll.qlCalendarAdvance(Calendar,BA1392,AY1393,"f",,Trigger)</f>
        <v>49052</v>
      </c>
      <c r="BB1393" s="509">
        <f>_xll.qlInterestRateIndexMaturity(Currency&amp;"ibor"&amp;Tenor,BA1393,Trigger)</f>
        <v>49143</v>
      </c>
      <c r="BC1393" s="508">
        <f>_xll.qlIndexFixing($AC$5,AZ1393,TRUE,_xll.ohTrigger(Trigger,Trigger3M))</f>
        <v>1.5852932678014683E-2</v>
      </c>
      <c r="BD1393" s="508">
        <f>_xll.qlIndexFixing($BE$1,AZ1393,TRUE,_xll.ohTrigger(Trigger,Trigger3M))</f>
        <v>1.5680285749470453E-2</v>
      </c>
    </row>
    <row r="1394" spans="51:56" ht="11.25" customHeight="1" x14ac:dyDescent="0.25">
      <c r="AY1394" s="515" t="s">
        <v>90</v>
      </c>
      <c r="AZ1394" s="509">
        <f>_xll.qlInterestRateIndexFixingDate(Currency&amp;"ibor"&amp;Tenor,BA1394,Trigger)</f>
        <v>49055</v>
      </c>
      <c r="BA1394" s="509">
        <f>_xll.qlCalendarAdvance(Calendar,BA1393,AY1394,"f",,Trigger)</f>
        <v>49059</v>
      </c>
      <c r="BB1394" s="509">
        <f>_xll.qlInterestRateIndexMaturity(Currency&amp;"ibor"&amp;Tenor,BA1394,Trigger)</f>
        <v>49150</v>
      </c>
      <c r="BC1394" s="508">
        <f>_xll.qlIndexFixing($AC$5,AZ1394,TRUE,_xll.ohTrigger(Trigger,Trigger3M))</f>
        <v>1.5797585662546378E-2</v>
      </c>
      <c r="BD1394" s="508">
        <f>_xll.qlIndexFixing($BE$1,AZ1394,TRUE,_xll.ohTrigger(Trigger,Trigger3M))</f>
        <v>1.5672189980250609E-2</v>
      </c>
    </row>
    <row r="1395" spans="51:56" ht="11.25" customHeight="1" x14ac:dyDescent="0.25">
      <c r="AY1395" s="515" t="s">
        <v>90</v>
      </c>
      <c r="AZ1395" s="509">
        <f>_xll.qlInterestRateIndexFixingDate(Currency&amp;"ibor"&amp;Tenor,BA1395,Trigger)</f>
        <v>49061</v>
      </c>
      <c r="BA1395" s="509">
        <f>_xll.qlCalendarAdvance(Calendar,BA1394,AY1395,"f",,Trigger)</f>
        <v>49066</v>
      </c>
      <c r="BB1395" s="509">
        <f>_xll.qlInterestRateIndexMaturity(Currency&amp;"ibor"&amp;Tenor,BA1395,Trigger)</f>
        <v>49158</v>
      </c>
      <c r="BC1395" s="508">
        <f>_xll.qlIndexFixing($AC$5,AZ1395,TRUE,_xll.ohTrigger(Trigger,Trigger3M))</f>
        <v>1.5741613257076171E-2</v>
      </c>
      <c r="BD1395" s="508">
        <f>_xll.qlIndexFixing($BE$1,AZ1395,TRUE,_xll.ohTrigger(Trigger,Trigger3M))</f>
        <v>1.5663849897832077E-2</v>
      </c>
    </row>
    <row r="1396" spans="51:56" ht="11.25" customHeight="1" x14ac:dyDescent="0.25">
      <c r="AY1396" s="515" t="s">
        <v>90</v>
      </c>
      <c r="AZ1396" s="509">
        <f>_xll.qlInterestRateIndexFixingDate(Currency&amp;"ibor"&amp;Tenor,BA1396,Trigger)</f>
        <v>49069</v>
      </c>
      <c r="BA1396" s="509">
        <f>_xll.qlCalendarAdvance(Calendar,BA1395,AY1396,"f",,Trigger)</f>
        <v>49073</v>
      </c>
      <c r="BB1396" s="509">
        <f>_xll.qlInterestRateIndexMaturity(Currency&amp;"ibor"&amp;Tenor,BA1396,Trigger)</f>
        <v>49165</v>
      </c>
      <c r="BC1396" s="508">
        <f>_xll.qlIndexFixing($AC$5,AZ1396,TRUE,_xll.ohTrigger(Trigger,Trigger3M))</f>
        <v>1.568668171729843E-2</v>
      </c>
      <c r="BD1396" s="508">
        <f>_xll.qlIndexFixing($BE$1,AZ1396,TRUE,_xll.ohTrigger(Trigger,Trigger3M))</f>
        <v>1.5655743521077001E-2</v>
      </c>
    </row>
    <row r="1397" spans="51:56" ht="11.25" customHeight="1" x14ac:dyDescent="0.25">
      <c r="AY1397" s="515" t="s">
        <v>90</v>
      </c>
      <c r="AZ1397" s="509">
        <f>_xll.qlInterestRateIndexFixingDate(Currency&amp;"ibor"&amp;Tenor,BA1397,Trigger)</f>
        <v>49076</v>
      </c>
      <c r="BA1397" s="509">
        <f>_xll.qlCalendarAdvance(Calendar,BA1396,AY1397,"f",,Trigger)</f>
        <v>49080</v>
      </c>
      <c r="BB1397" s="509">
        <f>_xll.qlInterestRateIndexMaturity(Currency&amp;"ibor"&amp;Tenor,BA1397,Trigger)</f>
        <v>49172</v>
      </c>
      <c r="BC1397" s="508">
        <f>_xll.qlIndexFixing($AC$5,AZ1397,TRUE,_xll.ohTrigger(Trigger,Trigger3M))</f>
        <v>1.5640272593945438E-2</v>
      </c>
      <c r="BD1397" s="508">
        <f>_xll.qlIndexFixing($BE$1,AZ1397,TRUE,_xll.ohTrigger(Trigger,Trigger3M))</f>
        <v>1.5647632421687468E-2</v>
      </c>
    </row>
    <row r="1398" spans="51:56" ht="11.25" customHeight="1" x14ac:dyDescent="0.25">
      <c r="AY1398" s="515" t="s">
        <v>90</v>
      </c>
      <c r="AZ1398" s="509">
        <f>_xll.qlInterestRateIndexFixingDate(Currency&amp;"ibor"&amp;Tenor,BA1398,Trigger)</f>
        <v>49083</v>
      </c>
      <c r="BA1398" s="509">
        <f>_xll.qlCalendarAdvance(Calendar,BA1397,AY1398,"f",,Trigger)</f>
        <v>49087</v>
      </c>
      <c r="BB1398" s="509">
        <f>_xll.qlInterestRateIndexMaturity(Currency&amp;"ibor"&amp;Tenor,BA1398,Trigger)</f>
        <v>49179</v>
      </c>
      <c r="BC1398" s="508">
        <f>_xll.qlIndexFixing($AC$5,AZ1398,TRUE,_xll.ohTrigger(Trigger,Trigger3M))</f>
        <v>1.564567333557066E-2</v>
      </c>
      <c r="BD1398" s="508">
        <f>_xll.qlIndexFixing($BE$1,AZ1398,TRUE,_xll.ohTrigger(Trigger,Trigger3M))</f>
        <v>1.5639516756027098E-2</v>
      </c>
    </row>
    <row r="1399" spans="51:56" ht="11.25" customHeight="1" x14ac:dyDescent="0.25">
      <c r="AY1399" s="515" t="s">
        <v>90</v>
      </c>
      <c r="AZ1399" s="509">
        <f>_xll.qlInterestRateIndexFixingDate(Currency&amp;"ibor"&amp;Tenor,BA1399,Trigger)</f>
        <v>49090</v>
      </c>
      <c r="BA1399" s="509">
        <f>_xll.qlCalendarAdvance(Calendar,BA1398,AY1399,"f",,Trigger)</f>
        <v>49094</v>
      </c>
      <c r="BB1399" s="509">
        <f>_xll.qlInterestRateIndexMaturity(Currency&amp;"ibor"&amp;Tenor,BA1399,Trigger)</f>
        <v>49186</v>
      </c>
      <c r="BC1399" s="508">
        <f>_xll.qlIndexFixing($AC$5,AZ1399,TRUE,_xll.ohTrigger(Trigger,Trigger3M))</f>
        <v>1.5651074084621245E-2</v>
      </c>
      <c r="BD1399" s="508">
        <f>_xll.qlIndexFixing($BE$1,AZ1399,TRUE,_xll.ohTrigger(Trigger,Trigger3M))</f>
        <v>1.5631396680457765E-2</v>
      </c>
    </row>
    <row r="1400" spans="51:56" ht="11.25" customHeight="1" x14ac:dyDescent="0.25">
      <c r="AY1400" s="515" t="s">
        <v>90</v>
      </c>
      <c r="AZ1400" s="509">
        <f>_xll.qlInterestRateIndexFixingDate(Currency&amp;"ibor"&amp;Tenor,BA1400,Trigger)</f>
        <v>49097</v>
      </c>
      <c r="BA1400" s="509">
        <f>_xll.qlCalendarAdvance(Calendar,BA1399,AY1400,"f",,Trigger)</f>
        <v>49101</v>
      </c>
      <c r="BB1400" s="509">
        <f>_xll.qlInterestRateIndexMaturity(Currency&amp;"ibor"&amp;Tenor,BA1400,Trigger)</f>
        <v>49193</v>
      </c>
      <c r="BC1400" s="508">
        <f>_xll.qlIndexFixing($AC$5,AZ1400,TRUE,_xll.ohTrigger(Trigger,Trigger3M))</f>
        <v>1.565647484109459E-2</v>
      </c>
      <c r="BD1400" s="508">
        <f>_xll.qlIndexFixing($BE$1,AZ1400,TRUE,_xll.ohTrigger(Trigger,Trigger3M))</f>
        <v>1.5623272351344831E-2</v>
      </c>
    </row>
    <row r="1401" spans="51:56" ht="11.25" customHeight="1" x14ac:dyDescent="0.25">
      <c r="AY1401" s="515" t="s">
        <v>90</v>
      </c>
      <c r="AZ1401" s="509">
        <f>_xll.qlInterestRateIndexFixingDate(Currency&amp;"ibor"&amp;Tenor,BA1401,Trigger)</f>
        <v>49104</v>
      </c>
      <c r="BA1401" s="509">
        <f>_xll.qlCalendarAdvance(Calendar,BA1400,AY1401,"f",,Trigger)</f>
        <v>49108</v>
      </c>
      <c r="BB1401" s="509">
        <f>_xll.qlInterestRateIndexMaturity(Currency&amp;"ibor"&amp;Tenor,BA1401,Trigger)</f>
        <v>49200</v>
      </c>
      <c r="BC1401" s="508">
        <f>_xll.qlIndexFixing($AC$5,AZ1401,TRUE,_xll.ohTrigger(Trigger,Trigger3M))</f>
        <v>1.5661875604994165E-2</v>
      </c>
      <c r="BD1401" s="508">
        <f>_xll.qlIndexFixing($BE$1,AZ1401,TRUE,_xll.ohTrigger(Trigger,Trigger3M))</f>
        <v>1.5615143925046695E-2</v>
      </c>
    </row>
    <row r="1402" spans="51:56" ht="11.25" customHeight="1" x14ac:dyDescent="0.25">
      <c r="AY1402" s="515" t="s">
        <v>90</v>
      </c>
      <c r="AZ1402" s="509">
        <f>_xll.qlInterestRateIndexFixingDate(Currency&amp;"ibor"&amp;Tenor,BA1402,Trigger)</f>
        <v>49111</v>
      </c>
      <c r="BA1402" s="509">
        <f>_xll.qlCalendarAdvance(Calendar,BA1401,AY1402,"f",,Trigger)</f>
        <v>49115</v>
      </c>
      <c r="BB1402" s="509">
        <f>_xll.qlInterestRateIndexMaturity(Currency&amp;"ibor"&amp;Tenor,BA1402,Trigger)</f>
        <v>49207</v>
      </c>
      <c r="BC1402" s="508">
        <f>_xll.qlIndexFixing($AC$5,AZ1402,TRUE,_xll.ohTrigger(Trigger,Trigger3M))</f>
        <v>1.566727637631737E-2</v>
      </c>
      <c r="BD1402" s="508">
        <f>_xll.qlIndexFixing($BE$1,AZ1402,TRUE,_xll.ohTrigger(Trigger,Trigger3M))</f>
        <v>1.5607011557924372E-2</v>
      </c>
    </row>
    <row r="1403" spans="51:56" ht="11.25" customHeight="1" x14ac:dyDescent="0.25">
      <c r="AY1403" s="515" t="s">
        <v>90</v>
      </c>
      <c r="AZ1403" s="509">
        <f>_xll.qlInterestRateIndexFixingDate(Currency&amp;"ibor"&amp;Tenor,BA1403,Trigger)</f>
        <v>49118</v>
      </c>
      <c r="BA1403" s="509">
        <f>_xll.qlCalendarAdvance(Calendar,BA1402,AY1403,"f",,Trigger)</f>
        <v>49122</v>
      </c>
      <c r="BB1403" s="509">
        <f>_xll.qlInterestRateIndexMaturity(Currency&amp;"ibor"&amp;Tenor,BA1403,Trigger)</f>
        <v>49214</v>
      </c>
      <c r="BC1403" s="508">
        <f>_xll.qlIndexFixing($AC$5,AZ1403,TRUE,_xll.ohTrigger(Trigger,Trigger3M))</f>
        <v>1.5672677155064201E-2</v>
      </c>
      <c r="BD1403" s="508">
        <f>_xll.qlIndexFixing($BE$1,AZ1403,TRUE,_xll.ohTrigger(Trigger,Trigger3M))</f>
        <v>1.5598875406334525E-2</v>
      </c>
    </row>
    <row r="1404" spans="51:56" ht="11.25" customHeight="1" x14ac:dyDescent="0.25">
      <c r="AY1404" s="515" t="s">
        <v>90</v>
      </c>
      <c r="AZ1404" s="509">
        <f>_xll.qlInterestRateIndexFixingDate(Currency&amp;"ibor"&amp;Tenor,BA1404,Trigger)</f>
        <v>49125</v>
      </c>
      <c r="BA1404" s="509">
        <f>_xll.qlCalendarAdvance(Calendar,BA1403,AY1404,"f",,Trigger)</f>
        <v>49129</v>
      </c>
      <c r="BB1404" s="509">
        <f>_xll.qlInterestRateIndexMaturity(Currency&amp;"ibor"&amp;Tenor,BA1404,Trigger)</f>
        <v>49221</v>
      </c>
      <c r="BC1404" s="508">
        <f>_xll.qlIndexFixing($AC$5,AZ1404,TRUE,_xll.ohTrigger(Trigger,Trigger3M))</f>
        <v>1.5678077941236396E-2</v>
      </c>
      <c r="BD1404" s="508">
        <f>_xll.qlIndexFixing($BE$1,AZ1404,TRUE,_xll.ohTrigger(Trigger,Trigger3M))</f>
        <v>1.5590735626635561E-2</v>
      </c>
    </row>
    <row r="1405" spans="51:56" ht="11.25" customHeight="1" x14ac:dyDescent="0.25">
      <c r="AY1405" s="515" t="s">
        <v>90</v>
      </c>
      <c r="AZ1405" s="509">
        <f>_xll.qlInterestRateIndexFixingDate(Currency&amp;"ibor"&amp;Tenor,BA1405,Trigger)</f>
        <v>49132</v>
      </c>
      <c r="BA1405" s="509">
        <f>_xll.qlCalendarAdvance(Calendar,BA1404,AY1405,"f",,Trigger)</f>
        <v>49136</v>
      </c>
      <c r="BB1405" s="509">
        <f>_xll.qlInterestRateIndexMaturity(Currency&amp;"ibor"&amp;Tenor,BA1405,Trigger)</f>
        <v>49228</v>
      </c>
      <c r="BC1405" s="508">
        <f>_xll.qlIndexFixing($AC$5,AZ1405,TRUE,_xll.ohTrigger(Trigger,Trigger3M))</f>
        <v>1.5683478734833087E-2</v>
      </c>
      <c r="BD1405" s="508">
        <f>_xll.qlIndexFixing($BE$1,AZ1405,TRUE,_xll.ohTrigger(Trigger,Trigger3M))</f>
        <v>1.5582592375183278E-2</v>
      </c>
    </row>
    <row r="1406" spans="51:56" ht="11.25" customHeight="1" x14ac:dyDescent="0.25">
      <c r="AY1406" s="515" t="s">
        <v>90</v>
      </c>
      <c r="AZ1406" s="509">
        <f>_xll.qlInterestRateIndexFixingDate(Currency&amp;"ibor"&amp;Tenor,BA1406,Trigger)</f>
        <v>49139</v>
      </c>
      <c r="BA1406" s="509">
        <f>_xll.qlCalendarAdvance(Calendar,BA1405,AY1406,"f",,Trigger)</f>
        <v>49143</v>
      </c>
      <c r="BB1406" s="509">
        <f>_xll.qlInterestRateIndexMaturity(Currency&amp;"ibor"&amp;Tenor,BA1406,Trigger)</f>
        <v>49235</v>
      </c>
      <c r="BC1406" s="508">
        <f>_xll.qlIndexFixing($AC$5,AZ1406,TRUE,_xll.ohTrigger(Trigger,Trigger3M))</f>
        <v>1.5688879535853406E-2</v>
      </c>
      <c r="BD1406" s="508">
        <f>_xll.qlIndexFixing($BE$1,AZ1406,TRUE,_xll.ohTrigger(Trigger,Trigger3M))</f>
        <v>1.5574445808330867E-2</v>
      </c>
    </row>
    <row r="1407" spans="51:56" ht="11.25" customHeight="1" x14ac:dyDescent="0.25">
      <c r="AY1407" s="515" t="s">
        <v>90</v>
      </c>
      <c r="AZ1407" s="509">
        <f>_xll.qlInterestRateIndexFixingDate(Currency&amp;"ibor"&amp;Tenor,BA1407,Trigger)</f>
        <v>49146</v>
      </c>
      <c r="BA1407" s="509">
        <f>_xll.qlCalendarAdvance(Calendar,BA1406,AY1407,"f",,Trigger)</f>
        <v>49150</v>
      </c>
      <c r="BB1407" s="509">
        <f>_xll.qlInterestRateIndexMaturity(Currency&amp;"ibor"&amp;Tenor,BA1407,Trigger)</f>
        <v>49242</v>
      </c>
      <c r="BC1407" s="508">
        <f>_xll.qlIndexFixing($AC$5,AZ1407,TRUE,_xll.ohTrigger(Trigger,Trigger3M))</f>
        <v>1.5694280344298223E-2</v>
      </c>
      <c r="BD1407" s="508">
        <f>_xll.qlIndexFixing($BE$1,AZ1407,TRUE,_xll.ohTrigger(Trigger,Trigger3M))</f>
        <v>1.5566296082434124E-2</v>
      </c>
    </row>
    <row r="1408" spans="51:56" ht="11.25" customHeight="1" x14ac:dyDescent="0.25">
      <c r="AY1408" s="515" t="s">
        <v>90</v>
      </c>
      <c r="AZ1408" s="509">
        <f>_xll.qlInterestRateIndexFixingDate(Currency&amp;"ibor"&amp;Tenor,BA1408,Trigger)</f>
        <v>49153</v>
      </c>
      <c r="BA1408" s="509">
        <f>_xll.qlCalendarAdvance(Calendar,BA1407,AY1408,"f",,Trigger)</f>
        <v>49157</v>
      </c>
      <c r="BB1408" s="509">
        <f>_xll.qlInterestRateIndexMaturity(Currency&amp;"ibor"&amp;Tenor,BA1408,Trigger)</f>
        <v>49249</v>
      </c>
      <c r="BC1408" s="508">
        <f>_xll.qlIndexFixing($AC$5,AZ1408,TRUE,_xll.ohTrigger(Trigger,Trigger3M))</f>
        <v>1.5699681160168399E-2</v>
      </c>
      <c r="BD1408" s="508">
        <f>_xll.qlIndexFixing($BE$1,AZ1408,TRUE,_xll.ohTrigger(Trigger,Trigger3M))</f>
        <v>1.5558143353841898E-2</v>
      </c>
    </row>
    <row r="1409" spans="51:56" ht="11.25" customHeight="1" x14ac:dyDescent="0.25">
      <c r="AY1409" s="515" t="s">
        <v>90</v>
      </c>
      <c r="AZ1409" s="509">
        <f>_xll.qlInterestRateIndexFixingDate(Currency&amp;"ibor"&amp;Tenor,BA1409,Trigger)</f>
        <v>49160</v>
      </c>
      <c r="BA1409" s="509">
        <f>_xll.qlCalendarAdvance(Calendar,BA1408,AY1409,"f",,Trigger)</f>
        <v>49164</v>
      </c>
      <c r="BB1409" s="509">
        <f>_xll.qlInterestRateIndexMaturity(Currency&amp;"ibor"&amp;Tenor,BA1409,Trigger)</f>
        <v>49256</v>
      </c>
      <c r="BC1409" s="508">
        <f>_xll.qlIndexFixing($AC$5,AZ1409,TRUE,_xll.ohTrigger(Trigger,Trigger3M))</f>
        <v>1.5705081983462207E-2</v>
      </c>
      <c r="BD1409" s="508">
        <f>_xll.qlIndexFixing($BE$1,AZ1409,TRUE,_xll.ohTrigger(Trigger,Trigger3M))</f>
        <v>1.5549987778906512E-2</v>
      </c>
    </row>
    <row r="1410" spans="51:56" ht="11.25" customHeight="1" x14ac:dyDescent="0.25">
      <c r="AY1410" s="515" t="s">
        <v>90</v>
      </c>
      <c r="AZ1410" s="509">
        <f>_xll.qlInterestRateIndexFixingDate(Currency&amp;"ibor"&amp;Tenor,BA1410,Trigger)</f>
        <v>49167</v>
      </c>
      <c r="BA1410" s="509">
        <f>_xll.qlCalendarAdvance(Calendar,BA1409,AY1410,"f",,Trigger)</f>
        <v>49171</v>
      </c>
      <c r="BB1410" s="509">
        <f>_xll.qlInterestRateIndexMaturity(Currency&amp;"ibor"&amp;Tenor,BA1410,Trigger)</f>
        <v>49263</v>
      </c>
      <c r="BC1410" s="508">
        <f>_xll.qlIndexFixing($AC$5,AZ1410,TRUE,_xll.ohTrigger(Trigger,Trigger3M))</f>
        <v>1.5710482814181376E-2</v>
      </c>
      <c r="BD1410" s="508">
        <f>_xll.qlIndexFixing($BE$1,AZ1410,TRUE,_xll.ohTrigger(Trigger,Trigger3M))</f>
        <v>1.5541829513975942E-2</v>
      </c>
    </row>
    <row r="1411" spans="51:56" ht="11.25" customHeight="1" x14ac:dyDescent="0.25">
      <c r="AY1411" s="515" t="s">
        <v>90</v>
      </c>
      <c r="AZ1411" s="509">
        <f>_xll.qlInterestRateIndexFixingDate(Currency&amp;"ibor"&amp;Tenor,BA1411,Trigger)</f>
        <v>49174</v>
      </c>
      <c r="BA1411" s="509">
        <f>_xll.qlCalendarAdvance(Calendar,BA1410,AY1411,"f",,Trigger)</f>
        <v>49178</v>
      </c>
      <c r="BB1411" s="509">
        <f>_xll.qlInterestRateIndexMaturity(Currency&amp;"ibor"&amp;Tenor,BA1411,Trigger)</f>
        <v>49270</v>
      </c>
      <c r="BC1411" s="508">
        <f>_xll.qlIndexFixing($AC$5,AZ1411,TRUE,_xll.ohTrigger(Trigger,Trigger3M))</f>
        <v>1.5715883652324174E-2</v>
      </c>
      <c r="BD1411" s="508">
        <f>_xll.qlIndexFixing($BE$1,AZ1411,TRUE,_xll.ohTrigger(Trigger,Trigger3M))</f>
        <v>1.5533668715399905E-2</v>
      </c>
    </row>
    <row r="1412" spans="51:56" ht="11.25" customHeight="1" x14ac:dyDescent="0.25">
      <c r="AY1412" s="515" t="s">
        <v>90</v>
      </c>
      <c r="AZ1412" s="509">
        <f>_xll.qlInterestRateIndexFixingDate(Currency&amp;"ibor"&amp;Tenor,BA1412,Trigger)</f>
        <v>49181</v>
      </c>
      <c r="BA1412" s="509">
        <f>_xll.qlCalendarAdvance(Calendar,BA1411,AY1412,"f",,Trigger)</f>
        <v>49185</v>
      </c>
      <c r="BB1412" s="509">
        <f>_xll.qlInterestRateIndexMaturity(Currency&amp;"ibor"&amp;Tenor,BA1412,Trigger)</f>
        <v>49277</v>
      </c>
      <c r="BC1412" s="508">
        <f>_xll.qlIndexFixing($AC$5,AZ1412,TRUE,_xll.ohTrigger(Trigger,Trigger3M))</f>
        <v>1.5721284497893204E-2</v>
      </c>
      <c r="BD1412" s="508">
        <f>_xll.qlIndexFixing($BE$1,AZ1412,TRUE,_xll.ohTrigger(Trigger,Trigger3M))</f>
        <v>1.5525505539522904E-2</v>
      </c>
    </row>
    <row r="1413" spans="51:56" ht="11.25" customHeight="1" x14ac:dyDescent="0.25">
      <c r="AY1413" s="515" t="s">
        <v>90</v>
      </c>
      <c r="AZ1413" s="509">
        <f>_xll.qlInterestRateIndexFixingDate(Currency&amp;"ibor"&amp;Tenor,BA1413,Trigger)</f>
        <v>49188</v>
      </c>
      <c r="BA1413" s="509">
        <f>_xll.qlCalendarAdvance(Calendar,BA1412,AY1413,"f",,Trigger)</f>
        <v>49192</v>
      </c>
      <c r="BB1413" s="509">
        <f>_xll.qlInterestRateIndexMaturity(Currency&amp;"ibor"&amp;Tenor,BA1413,Trigger)</f>
        <v>49283</v>
      </c>
      <c r="BC1413" s="508">
        <f>_xll.qlIndexFixing($AC$5,AZ1413,TRUE,_xll.ohTrigger(Trigger,Trigger3M))</f>
        <v>1.572595654451428E-2</v>
      </c>
      <c r="BD1413" s="508">
        <f>_xll.qlIndexFixing($BE$1,AZ1413,TRUE,_xll.ohTrigger(Trigger,Trigger3M))</f>
        <v>1.5517589774611013E-2</v>
      </c>
    </row>
    <row r="1414" spans="51:56" ht="11.25" customHeight="1" x14ac:dyDescent="0.25">
      <c r="AY1414" s="515" t="s">
        <v>90</v>
      </c>
      <c r="AZ1414" s="509">
        <f>_xll.qlInterestRateIndexFixingDate(Currency&amp;"ibor"&amp;Tenor,BA1414,Trigger)</f>
        <v>49195</v>
      </c>
      <c r="BA1414" s="509">
        <f>_xll.qlCalendarAdvance(Calendar,BA1413,AY1414,"f",,Trigger)</f>
        <v>49199</v>
      </c>
      <c r="BB1414" s="509">
        <f>_xll.qlInterestRateIndexMaturity(Currency&amp;"ibor"&amp;Tenor,BA1414,Trigger)</f>
        <v>49290</v>
      </c>
      <c r="BC1414" s="508">
        <f>_xll.qlIndexFixing($AC$5,AZ1414,TRUE,_xll.ohTrigger(Trigger,Trigger3M))</f>
        <v>1.5731357168906807E-2</v>
      </c>
      <c r="BD1414" s="508">
        <f>_xll.qlIndexFixing($BE$1,AZ1414,TRUE,_xll.ohTrigger(Trigger,Trigger3M))</f>
        <v>1.5509422782389169E-2</v>
      </c>
    </row>
    <row r="1415" spans="51:56" ht="11.25" customHeight="1" x14ac:dyDescent="0.25">
      <c r="AY1415" s="515" t="s">
        <v>90</v>
      </c>
      <c r="AZ1415" s="509">
        <f>_xll.qlInterestRateIndexFixingDate(Currency&amp;"ibor"&amp;Tenor,BA1415,Trigger)</f>
        <v>49202</v>
      </c>
      <c r="BA1415" s="509">
        <f>_xll.qlCalendarAdvance(Calendar,BA1414,AY1415,"f",,Trigger)</f>
        <v>49206</v>
      </c>
      <c r="BB1415" s="509">
        <f>_xll.qlInterestRateIndexMaturity(Currency&amp;"ibor"&amp;Tenor,BA1415,Trigger)</f>
        <v>49297</v>
      </c>
      <c r="BC1415" s="508">
        <f>_xll.qlIndexFixing($AC$5,AZ1415,TRUE,_xll.ohTrigger(Trigger,Trigger3M))</f>
        <v>1.5736757800642036E-2</v>
      </c>
      <c r="BD1415" s="508">
        <f>_xll.qlIndexFixing($BE$1,AZ1415,TRUE,_xll.ohTrigger(Trigger,Trigger3M))</f>
        <v>1.5501253870632026E-2</v>
      </c>
    </row>
    <row r="1416" spans="51:56" ht="11.25" customHeight="1" x14ac:dyDescent="0.25">
      <c r="AY1416" s="515" t="s">
        <v>90</v>
      </c>
      <c r="AZ1416" s="509">
        <f>_xll.qlInterestRateIndexFixingDate(Currency&amp;"ibor"&amp;Tenor,BA1416,Trigger)</f>
        <v>49209</v>
      </c>
      <c r="BA1416" s="509">
        <f>_xll.qlCalendarAdvance(Calendar,BA1415,AY1416,"f",,Trigger)</f>
        <v>49213</v>
      </c>
      <c r="BB1416" s="509">
        <f>_xll.qlInterestRateIndexMaturity(Currency&amp;"ibor"&amp;Tenor,BA1416,Trigger)</f>
        <v>49305</v>
      </c>
      <c r="BC1416" s="508">
        <f>_xll.qlIndexFixing($AC$5,AZ1416,TRUE,_xll.ohTrigger(Trigger,Trigger3M))</f>
        <v>1.5742887954408206E-2</v>
      </c>
      <c r="BD1416" s="508">
        <f>_xll.qlIndexFixing($BE$1,AZ1416,TRUE,_xll.ohTrigger(Trigger,Trigger3M))</f>
        <v>1.5492832189909201E-2</v>
      </c>
    </row>
    <row r="1417" spans="51:56" ht="11.25" customHeight="1" x14ac:dyDescent="0.25">
      <c r="AY1417" s="515" t="s">
        <v>90</v>
      </c>
      <c r="AZ1417" s="509">
        <f>_xll.qlInterestRateIndexFixingDate(Currency&amp;"ibor"&amp;Tenor,BA1417,Trigger)</f>
        <v>49216</v>
      </c>
      <c r="BA1417" s="509">
        <f>_xll.qlCalendarAdvance(Calendar,BA1416,AY1417,"f",,Trigger)</f>
        <v>49220</v>
      </c>
      <c r="BB1417" s="509">
        <f>_xll.qlInterestRateIndexMaturity(Currency&amp;"ibor"&amp;Tenor,BA1417,Trigger)</f>
        <v>49312</v>
      </c>
      <c r="BC1417" s="508">
        <f>_xll.qlIndexFixing($AC$5,AZ1417,TRUE,_xll.ohTrigger(Trigger,Trigger3M))</f>
        <v>1.5748288837098848E-2</v>
      </c>
      <c r="BD1417" s="508">
        <f>_xll.qlIndexFixing($BE$1,AZ1417,TRUE,_xll.ohTrigger(Trigger,Trigger3M))</f>
        <v>1.548465947268883E-2</v>
      </c>
    </row>
    <row r="1418" spans="51:56" ht="11.25" customHeight="1" x14ac:dyDescent="0.25">
      <c r="AY1418" s="515" t="s">
        <v>90</v>
      </c>
      <c r="AZ1418" s="509">
        <f>_xll.qlInterestRateIndexFixingDate(Currency&amp;"ibor"&amp;Tenor,BA1418,Trigger)</f>
        <v>49223</v>
      </c>
      <c r="BA1418" s="509">
        <f>_xll.qlCalendarAdvance(Calendar,BA1417,AY1418,"f",,Trigger)</f>
        <v>49227</v>
      </c>
      <c r="BB1418" s="509">
        <f>_xll.qlInterestRateIndexMaturity(Currency&amp;"ibor"&amp;Tenor,BA1418,Trigger)</f>
        <v>49319</v>
      </c>
      <c r="BC1418" s="508">
        <f>_xll.qlIndexFixing($AC$5,AZ1418,TRUE,_xll.ohTrigger(Trigger,Trigger3M))</f>
        <v>1.5753689727213985E-2</v>
      </c>
      <c r="BD1418" s="508">
        <f>_xll.qlIndexFixing($BE$1,AZ1418,TRUE,_xll.ohTrigger(Trigger,Trigger3M))</f>
        <v>1.5476485316222349E-2</v>
      </c>
    </row>
    <row r="1419" spans="51:56" ht="11.25" customHeight="1" x14ac:dyDescent="0.25">
      <c r="AY1419" s="515" t="s">
        <v>90</v>
      </c>
      <c r="AZ1419" s="509">
        <f>_xll.qlInterestRateIndexFixingDate(Currency&amp;"ibor"&amp;Tenor,BA1419,Trigger)</f>
        <v>49230</v>
      </c>
      <c r="BA1419" s="509">
        <f>_xll.qlCalendarAdvance(Calendar,BA1418,AY1419,"f",,Trigger)</f>
        <v>49234</v>
      </c>
      <c r="BB1419" s="509">
        <f>_xll.qlInterestRateIndexMaturity(Currency&amp;"ibor"&amp;Tenor,BA1419,Trigger)</f>
        <v>49326</v>
      </c>
      <c r="BC1419" s="508">
        <f>_xll.qlIndexFixing($AC$5,AZ1419,TRUE,_xll.ohTrigger(Trigger,Trigger3M))</f>
        <v>1.5759090624753617E-2</v>
      </c>
      <c r="BD1419" s="508">
        <f>_xll.qlIndexFixing($BE$1,AZ1419,TRUE,_xll.ohTrigger(Trigger,Trigger3M))</f>
        <v>1.5468309876846434E-2</v>
      </c>
    </row>
    <row r="1420" spans="51:56" ht="11.25" customHeight="1" x14ac:dyDescent="0.25">
      <c r="AY1420" s="515" t="s">
        <v>90</v>
      </c>
      <c r="AZ1420" s="509">
        <f>_xll.qlInterestRateIndexFixingDate(Currency&amp;"ibor"&amp;Tenor,BA1420,Trigger)</f>
        <v>49237</v>
      </c>
      <c r="BA1420" s="509">
        <f>_xll.qlCalendarAdvance(Calendar,BA1419,AY1420,"f",,Trigger)</f>
        <v>49241</v>
      </c>
      <c r="BB1420" s="509">
        <f>_xll.qlInterestRateIndexMaturity(Currency&amp;"ibor"&amp;Tenor,BA1420,Trigger)</f>
        <v>49333</v>
      </c>
      <c r="BC1420" s="508">
        <f>_xll.qlIndexFixing($AC$5,AZ1420,TRUE,_xll.ohTrigger(Trigger,Trigger3M))</f>
        <v>1.5764491529716877E-2</v>
      </c>
      <c r="BD1420" s="508">
        <f>_xll.qlIndexFixing($BE$1,AZ1420,TRUE,_xll.ohTrigger(Trigger,Trigger3M))</f>
        <v>1.5460133310898641E-2</v>
      </c>
    </row>
    <row r="1421" spans="51:56" ht="11.25" customHeight="1" x14ac:dyDescent="0.25">
      <c r="AY1421" s="515" t="s">
        <v>90</v>
      </c>
      <c r="AZ1421" s="509">
        <f>_xll.qlInterestRateIndexFixingDate(Currency&amp;"ibor"&amp;Tenor,BA1421,Trigger)</f>
        <v>49244</v>
      </c>
      <c r="BA1421" s="509">
        <f>_xll.qlCalendarAdvance(Calendar,BA1420,AY1421,"f",,Trigger)</f>
        <v>49248</v>
      </c>
      <c r="BB1421" s="509">
        <f>_xll.qlInterestRateIndexMaturity(Currency&amp;"ibor"&amp;Tenor,BA1421,Trigger)</f>
        <v>49340</v>
      </c>
      <c r="BC1421" s="508">
        <f>_xll.qlIndexFixing($AC$5,AZ1421,TRUE,_xll.ohTrigger(Trigger,Trigger3M))</f>
        <v>1.576989244210637E-2</v>
      </c>
      <c r="BD1421" s="508">
        <f>_xll.qlIndexFixing($BE$1,AZ1421,TRUE,_xll.ohTrigger(Trigger,Trigger3M))</f>
        <v>1.5451955774712174E-2</v>
      </c>
    </row>
    <row r="1422" spans="51:56" ht="11.25" customHeight="1" x14ac:dyDescent="0.25">
      <c r="AY1422" s="515" t="s">
        <v>90</v>
      </c>
      <c r="AZ1422" s="509">
        <f>_xll.qlInterestRateIndexFixingDate(Currency&amp;"ibor"&amp;Tenor,BA1422,Trigger)</f>
        <v>49251</v>
      </c>
      <c r="BA1422" s="509">
        <f>_xll.qlCalendarAdvance(Calendar,BA1421,AY1422,"f",,Trigger)</f>
        <v>49255</v>
      </c>
      <c r="BB1422" s="509">
        <f>_xll.qlInterestRateIndexMaturity(Currency&amp;"ibor"&amp;Tenor,BA1422,Trigger)</f>
        <v>49347</v>
      </c>
      <c r="BC1422" s="508">
        <f>_xll.qlIndexFixing($AC$5,AZ1422,TRUE,_xll.ohTrigger(Trigger,Trigger3M))</f>
        <v>1.577529336191949E-2</v>
      </c>
      <c r="BD1422" s="508">
        <f>_xll.qlIndexFixing($BE$1,AZ1422,TRUE,_xll.ohTrigger(Trigger,Trigger3M))</f>
        <v>1.5443777424622851E-2</v>
      </c>
    </row>
    <row r="1423" spans="51:56" ht="11.25" customHeight="1" x14ac:dyDescent="0.25">
      <c r="AY1423" s="515" t="s">
        <v>90</v>
      </c>
      <c r="AZ1423" s="509">
        <f>_xll.qlInterestRateIndexFixingDate(Currency&amp;"ibor"&amp;Tenor,BA1423,Trigger)</f>
        <v>49258</v>
      </c>
      <c r="BA1423" s="509">
        <f>_xll.qlCalendarAdvance(Calendar,BA1422,AY1423,"f",,Trigger)</f>
        <v>49262</v>
      </c>
      <c r="BB1423" s="509">
        <f>_xll.qlInterestRateIndexMaturity(Currency&amp;"ibor"&amp;Tenor,BA1423,Trigger)</f>
        <v>49354</v>
      </c>
      <c r="BC1423" s="508">
        <f>_xll.qlIndexFixing($AC$5,AZ1423,TRUE,_xll.ohTrigger(Trigger,Trigger3M))</f>
        <v>1.5780694289157106E-2</v>
      </c>
      <c r="BD1423" s="508">
        <f>_xll.qlIndexFixing($BE$1,AZ1423,TRUE,_xll.ohTrigger(Trigger,Trigger3M))</f>
        <v>1.5435598416960402E-2</v>
      </c>
    </row>
    <row r="1424" spans="51:56" ht="11.25" customHeight="1" x14ac:dyDescent="0.25">
      <c r="AY1424" s="515" t="s">
        <v>90</v>
      </c>
      <c r="AZ1424" s="509">
        <f>_xll.qlInterestRateIndexFixingDate(Currency&amp;"ibor"&amp;Tenor,BA1424,Trigger)</f>
        <v>49265</v>
      </c>
      <c r="BA1424" s="509">
        <f>_xll.qlCalendarAdvance(Calendar,BA1423,AY1424,"f",,Trigger)</f>
        <v>49269</v>
      </c>
      <c r="BB1424" s="509">
        <f>_xll.qlInterestRateIndexMaturity(Currency&amp;"ibor"&amp;Tenor,BA1424,Trigger)</f>
        <v>49361</v>
      </c>
      <c r="BC1424" s="508">
        <f>_xll.qlIndexFixing($AC$5,AZ1424,TRUE,_xll.ohTrigger(Trigger,Trigger3M))</f>
        <v>1.5786095223820087E-2</v>
      </c>
      <c r="BD1424" s="508">
        <f>_xll.qlIndexFixing($BE$1,AZ1424,TRUE,_xll.ohTrigger(Trigger,Trigger3M))</f>
        <v>1.5427418908058033E-2</v>
      </c>
    </row>
    <row r="1425" spans="51:56" ht="11.25" customHeight="1" x14ac:dyDescent="0.25">
      <c r="AY1425" s="515" t="s">
        <v>90</v>
      </c>
      <c r="AZ1425" s="509">
        <f>_xll.qlInterestRateIndexFixingDate(Currency&amp;"ibor"&amp;Tenor,BA1425,Trigger)</f>
        <v>49272</v>
      </c>
      <c r="BA1425" s="509">
        <f>_xll.qlCalendarAdvance(Calendar,BA1424,AY1425,"f",,Trigger)</f>
        <v>49276</v>
      </c>
      <c r="BB1425" s="509">
        <f>_xll.qlInterestRateIndexMaturity(Currency&amp;"ibor"&amp;Tenor,BA1425,Trigger)</f>
        <v>49368</v>
      </c>
      <c r="BC1425" s="508">
        <f>_xll.qlIndexFixing($AC$5,AZ1425,TRUE,_xll.ohTrigger(Trigger,Trigger3M))</f>
        <v>1.5791496165907564E-2</v>
      </c>
      <c r="BD1425" s="508">
        <f>_xll.qlIndexFixing($BE$1,AZ1425,TRUE,_xll.ohTrigger(Trigger,Trigger3M))</f>
        <v>1.5419239054244608E-2</v>
      </c>
    </row>
    <row r="1426" spans="51:56" ht="11.25" customHeight="1" x14ac:dyDescent="0.25">
      <c r="AY1426" s="515" t="s">
        <v>90</v>
      </c>
      <c r="AZ1426" s="509">
        <f>_xll.qlInterestRateIndexFixingDate(Currency&amp;"ibor"&amp;Tenor,BA1426,Trigger)</f>
        <v>49279</v>
      </c>
      <c r="BA1426" s="509">
        <f>_xll.qlCalendarAdvance(Calendar,BA1425,AY1426,"f",,Trigger)</f>
        <v>49283</v>
      </c>
      <c r="BB1426" s="509">
        <f>_xll.qlInterestRateIndexMaturity(Currency&amp;"ibor"&amp;Tenor,BA1426,Trigger)</f>
        <v>49373</v>
      </c>
      <c r="BC1426" s="508">
        <f>_xll.qlIndexFixing($AC$5,AZ1426,TRUE,_xll.ohTrigger(Trigger,Trigger3M))</f>
        <v>1.5795433397326697E-2</v>
      </c>
      <c r="BD1426" s="508">
        <f>_xll.qlIndexFixing($BE$1,AZ1426,TRUE,_xll.ohTrigger(Trigger,Trigger3M))</f>
        <v>1.5411568676142906E-2</v>
      </c>
    </row>
    <row r="1427" spans="51:56" ht="11.25" customHeight="1" x14ac:dyDescent="0.25">
      <c r="AY1427" s="515" t="s">
        <v>90</v>
      </c>
      <c r="AZ1427" s="509">
        <f>_xll.qlInterestRateIndexFixingDate(Currency&amp;"ibor"&amp;Tenor,BA1427,Trigger)</f>
        <v>49286</v>
      </c>
      <c r="BA1427" s="509">
        <f>_xll.qlCalendarAdvance(Calendar,BA1426,AY1427,"f",,Trigger)</f>
        <v>49290</v>
      </c>
      <c r="BB1427" s="509">
        <f>_xll.qlInterestRateIndexMaturity(Currency&amp;"ibor"&amp;Tenor,BA1427,Trigger)</f>
        <v>49380</v>
      </c>
      <c r="BC1427" s="508">
        <f>_xll.qlIndexFixing($AC$5,AZ1427,TRUE,_xll.ohTrigger(Trigger,Trigger3M))</f>
        <v>1.5800833880128984E-2</v>
      </c>
      <c r="BD1427" s="508">
        <f>_xll.qlIndexFixing($BE$1,AZ1427,TRUE,_xll.ohTrigger(Trigger,Trigger3M))</f>
        <v>1.5403389246963606E-2</v>
      </c>
    </row>
    <row r="1428" spans="51:56" ht="11.25" customHeight="1" x14ac:dyDescent="0.25">
      <c r="AY1428" s="515" t="s">
        <v>90</v>
      </c>
      <c r="AZ1428" s="509">
        <f>_xll.qlInterestRateIndexFixingDate(Currency&amp;"ibor"&amp;Tenor,BA1428,Trigger)</f>
        <v>49293</v>
      </c>
      <c r="BA1428" s="509">
        <f>_xll.qlCalendarAdvance(Calendar,BA1427,AY1428,"f",,Trigger)</f>
        <v>49297</v>
      </c>
      <c r="BB1428" s="509">
        <f>_xll.qlInterestRateIndexMaturity(Currency&amp;"ibor"&amp;Tenor,BA1428,Trigger)</f>
        <v>49387</v>
      </c>
      <c r="BC1428" s="508">
        <f>_xll.qlIndexFixing($AC$5,AZ1428,TRUE,_xll.ohTrigger(Trigger,Trigger3M))</f>
        <v>1.5806234370193906E-2</v>
      </c>
      <c r="BD1428" s="508">
        <f>_xll.qlIndexFixing($BE$1,AZ1428,TRUE,_xll.ohTrigger(Trigger,Trigger3M))</f>
        <v>1.5395209919144115E-2</v>
      </c>
    </row>
    <row r="1429" spans="51:56" ht="11.25" customHeight="1" x14ac:dyDescent="0.25">
      <c r="AY1429" s="515" t="s">
        <v>90</v>
      </c>
      <c r="AZ1429" s="509">
        <f>_xll.qlInterestRateIndexFixingDate(Currency&amp;"ibor"&amp;Tenor,BA1429,Trigger)</f>
        <v>49299</v>
      </c>
      <c r="BA1429" s="509">
        <f>_xll.qlCalendarAdvance(Calendar,BA1428,AY1429,"f",,Trigger)</f>
        <v>49305</v>
      </c>
      <c r="BB1429" s="509">
        <f>_xll.qlInterestRateIndexMaturity(Currency&amp;"ibor"&amp;Tenor,BA1429,Trigger)</f>
        <v>49395</v>
      </c>
      <c r="BC1429" s="508">
        <f>_xll.qlIndexFixing($AC$5,AZ1429,TRUE,_xll.ohTrigger(Trigger,Trigger3M))</f>
        <v>1.5812406367731846E-2</v>
      </c>
      <c r="BD1429" s="508">
        <f>_xll.qlIndexFixing($BE$1,AZ1429,TRUE,_xll.ohTrigger(Trigger,Trigger3M))</f>
        <v>1.5385862440551179E-2</v>
      </c>
    </row>
    <row r="1430" spans="51:56" ht="11.25" customHeight="1" x14ac:dyDescent="0.25">
      <c r="AY1430" s="515" t="s">
        <v>90</v>
      </c>
      <c r="AZ1430" s="509">
        <f>_xll.qlInterestRateIndexFixingDate(Currency&amp;"ibor"&amp;Tenor,BA1430,Trigger)</f>
        <v>49307</v>
      </c>
      <c r="BA1430" s="509">
        <f>_xll.qlCalendarAdvance(Calendar,BA1429,AY1430,"f",,Trigger)</f>
        <v>49312</v>
      </c>
      <c r="BB1430" s="509">
        <f>_xll.qlInterestRateIndexMaturity(Currency&amp;"ibor"&amp;Tenor,BA1430,Trigger)</f>
        <v>49402</v>
      </c>
      <c r="BC1430" s="508">
        <f>_xll.qlIndexFixing($AC$5,AZ1430,TRUE,_xll.ohTrigger(Trigger,Trigger3M))</f>
        <v>1.5817806873360318E-2</v>
      </c>
      <c r="BD1430" s="508">
        <f>_xll.qlIndexFixing($BE$1,AZ1430,TRUE,_xll.ohTrigger(Trigger,Trigger3M))</f>
        <v>1.5377683856285351E-2</v>
      </c>
    </row>
    <row r="1431" spans="51:56" ht="11.25" customHeight="1" x14ac:dyDescent="0.25">
      <c r="AY1431" s="515" t="s">
        <v>90</v>
      </c>
      <c r="AZ1431" s="509">
        <f>_xll.qlInterestRateIndexFixingDate(Currency&amp;"ibor"&amp;Tenor,BA1431,Trigger)</f>
        <v>49317</v>
      </c>
      <c r="BA1431" s="509">
        <f>_xll.qlCalendarAdvance(Calendar,BA1430,AY1431,"f",,Trigger)</f>
        <v>49319</v>
      </c>
      <c r="BB1431" s="509">
        <f>_xll.qlInterestRateIndexMaturity(Currency&amp;"ibor"&amp;Tenor,BA1431,Trigger)</f>
        <v>49409</v>
      </c>
      <c r="BC1431" s="508">
        <f>_xll.qlIndexFixing($AC$5,AZ1431,TRUE,_xll.ohTrigger(Trigger,Trigger3M))</f>
        <v>1.5823207386250537E-2</v>
      </c>
      <c r="BD1431" s="508">
        <f>_xll.qlIndexFixing($BE$1,AZ1431,TRUE,_xll.ohTrigger(Trigger,Trigger3M))</f>
        <v>1.5369505864640587E-2</v>
      </c>
    </row>
    <row r="1432" spans="51:56" ht="11.25" customHeight="1" x14ac:dyDescent="0.25">
      <c r="AY1432" s="515" t="s">
        <v>90</v>
      </c>
      <c r="AZ1432" s="509">
        <f>_xll.qlInterestRateIndexFixingDate(Currency&amp;"ibor"&amp;Tenor,BA1432,Trigger)</f>
        <v>49324</v>
      </c>
      <c r="BA1432" s="509">
        <f>_xll.qlCalendarAdvance(Calendar,BA1431,AY1432,"f",,Trigger)</f>
        <v>49326</v>
      </c>
      <c r="BB1432" s="509">
        <f>_xll.qlInterestRateIndexMaturity(Currency&amp;"ibor"&amp;Tenor,BA1432,Trigger)</f>
        <v>49416</v>
      </c>
      <c r="BC1432" s="508">
        <f>_xll.qlIndexFixing($AC$5,AZ1432,TRUE,_xll.ohTrigger(Trigger,Trigger3M))</f>
        <v>1.5828607906403391E-2</v>
      </c>
      <c r="BD1432" s="508">
        <f>_xll.qlIndexFixing($BE$1,AZ1432,TRUE,_xll.ohTrigger(Trigger,Trigger3M))</f>
        <v>1.5361328621921189E-2</v>
      </c>
    </row>
    <row r="1433" spans="51:56" ht="11.25" customHeight="1" x14ac:dyDescent="0.25">
      <c r="AY1433" s="515" t="s">
        <v>90</v>
      </c>
      <c r="AZ1433" s="509">
        <f>_xll.qlInterestRateIndexFixingDate(Currency&amp;"ibor"&amp;Tenor,BA1433,Trigger)</f>
        <v>49331</v>
      </c>
      <c r="BA1433" s="509">
        <f>_xll.qlCalendarAdvance(Calendar,BA1432,AY1433,"f",,Trigger)</f>
        <v>49333</v>
      </c>
      <c r="BB1433" s="509">
        <f>_xll.qlInterestRateIndexMaturity(Currency&amp;"ibor"&amp;Tenor,BA1433,Trigger)</f>
        <v>49423</v>
      </c>
      <c r="BC1433" s="508">
        <f>_xll.qlIndexFixing($AC$5,AZ1433,TRUE,_xll.ohTrigger(Trigger,Trigger3M))</f>
        <v>1.583400843381888E-2</v>
      </c>
      <c r="BD1433" s="508">
        <f>_xll.qlIndexFixing($BE$1,AZ1433,TRUE,_xll.ohTrigger(Trigger,Trigger3M))</f>
        <v>1.5353152284437677E-2</v>
      </c>
    </row>
    <row r="1434" spans="51:56" ht="11.25" customHeight="1" x14ac:dyDescent="0.25">
      <c r="AY1434" s="515" t="s">
        <v>90</v>
      </c>
      <c r="AZ1434" s="509">
        <f>_xll.qlInterestRateIndexFixingDate(Currency&amp;"ibor"&amp;Tenor,BA1434,Trigger)</f>
        <v>49338</v>
      </c>
      <c r="BA1434" s="509">
        <f>_xll.qlCalendarAdvance(Calendar,BA1433,AY1434,"f",,Trigger)</f>
        <v>49340</v>
      </c>
      <c r="BB1434" s="509">
        <f>_xll.qlInterestRateIndexMaturity(Currency&amp;"ibor"&amp;Tenor,BA1434,Trigger)</f>
        <v>49429</v>
      </c>
      <c r="BC1434" s="508">
        <f>_xll.qlIndexFixing($AC$5,AZ1434,TRUE,_xll.ohTrigger(Trigger,Trigger3M))</f>
        <v>1.58386752428521E-2</v>
      </c>
      <c r="BD1434" s="508">
        <f>_xll.qlIndexFixing($BE$1,AZ1434,TRUE,_xll.ohTrigger(Trigger,Trigger3M))</f>
        <v>1.5345234094968669E-2</v>
      </c>
    </row>
    <row r="1435" spans="51:56" ht="11.25" customHeight="1" x14ac:dyDescent="0.25">
      <c r="AY1435" s="515" t="s">
        <v>90</v>
      </c>
      <c r="AZ1435" s="509">
        <f>_xll.qlInterestRateIndexFixingDate(Currency&amp;"ibor"&amp;Tenor,BA1435,Trigger)</f>
        <v>49345</v>
      </c>
      <c r="BA1435" s="509">
        <f>_xll.qlCalendarAdvance(Calendar,BA1434,AY1435,"f",,Trigger)</f>
        <v>49347</v>
      </c>
      <c r="BB1435" s="509">
        <f>_xll.qlInterestRateIndexMaturity(Currency&amp;"ibor"&amp;Tenor,BA1435,Trigger)</f>
        <v>49436</v>
      </c>
      <c r="BC1435" s="508">
        <f>_xll.qlIndexFixing($AC$5,AZ1435,TRUE,_xll.ohTrigger(Trigger,Trigger3M))</f>
        <v>1.5844075547099028E-2</v>
      </c>
      <c r="BD1435" s="508">
        <f>_xll.qlIndexFixing($BE$1,AZ1435,TRUE,_xll.ohTrigger(Trigger,Trigger3M))</f>
        <v>1.5337060268571817E-2</v>
      </c>
    </row>
    <row r="1436" spans="51:56" ht="11.25" customHeight="1" x14ac:dyDescent="0.25">
      <c r="AY1436" s="515" t="s">
        <v>90</v>
      </c>
      <c r="AZ1436" s="509">
        <f>_xll.qlInterestRateIndexFixingDate(Currency&amp;"ibor"&amp;Tenor,BA1436,Trigger)</f>
        <v>49352</v>
      </c>
      <c r="BA1436" s="509">
        <f>_xll.qlCalendarAdvance(Calendar,BA1435,AY1436,"f",,Trigger)</f>
        <v>49354</v>
      </c>
      <c r="BB1436" s="509">
        <f>_xll.qlInterestRateIndexMaturity(Currency&amp;"ibor"&amp;Tenor,BA1436,Trigger)</f>
        <v>49443</v>
      </c>
      <c r="BC1436" s="508">
        <f>_xll.qlIndexFixing($AC$5,AZ1436,TRUE,_xll.ohTrigger(Trigger,Trigger3M))</f>
        <v>1.5849475858527626E-2</v>
      </c>
      <c r="BD1436" s="508">
        <f>_xll.qlIndexFixing($BE$1,AZ1436,TRUE,_xll.ohTrigger(Trigger,Trigger3M))</f>
        <v>1.5328887804913201E-2</v>
      </c>
    </row>
    <row r="1437" spans="51:56" ht="11.25" customHeight="1" x14ac:dyDescent="0.25">
      <c r="AY1437" s="515" t="s">
        <v>90</v>
      </c>
      <c r="AZ1437" s="509">
        <f>_xll.qlInterestRateIndexFixingDate(Currency&amp;"ibor"&amp;Tenor,BA1437,Trigger)</f>
        <v>49359</v>
      </c>
      <c r="BA1437" s="509">
        <f>_xll.qlCalendarAdvance(Calendar,BA1436,AY1437,"f",,Trigger)</f>
        <v>49361</v>
      </c>
      <c r="BB1437" s="509">
        <f>_xll.qlInterestRateIndexMaturity(Currency&amp;"ibor"&amp;Tenor,BA1437,Trigger)</f>
        <v>49450</v>
      </c>
      <c r="BC1437" s="508">
        <f>_xll.qlIndexFixing($AC$5,AZ1437,TRUE,_xll.ohTrigger(Trigger,Trigger3M))</f>
        <v>1.5794957014119648E-2</v>
      </c>
      <c r="BD1437" s="508">
        <f>_xll.qlIndexFixing($BE$1,AZ1437,TRUE,_xll.ohTrigger(Trigger,Trigger3M))</f>
        <v>1.5320717013731574E-2</v>
      </c>
    </row>
    <row r="1438" spans="51:56" ht="11.25" customHeight="1" x14ac:dyDescent="0.25">
      <c r="AY1438" s="515" t="s">
        <v>90</v>
      </c>
      <c r="AZ1438" s="509">
        <f>_xll.qlInterestRateIndexFixingDate(Currency&amp;"ibor"&amp;Tenor,BA1438,Trigger)</f>
        <v>49366</v>
      </c>
      <c r="BA1438" s="509">
        <f>_xll.qlCalendarAdvance(Calendar,BA1437,AY1438,"f",,Trigger)</f>
        <v>49368</v>
      </c>
      <c r="BB1438" s="509">
        <f>_xll.qlInterestRateIndexMaturity(Currency&amp;"ibor"&amp;Tenor,BA1438,Trigger)</f>
        <v>49460</v>
      </c>
      <c r="BC1438" s="508">
        <f>_xll.qlIndexFixing($AC$5,AZ1438,TRUE,_xll.ohTrigger(Trigger,Trigger3M))</f>
        <v>1.5721498043981843E-2</v>
      </c>
      <c r="BD1438" s="508">
        <f>_xll.qlIndexFixing($BE$1,AZ1438,TRUE,_xll.ohTrigger(Trigger,Trigger3M))</f>
        <v>1.5311775812850367E-2</v>
      </c>
    </row>
    <row r="1439" spans="51:56" ht="11.25" customHeight="1" x14ac:dyDescent="0.25">
      <c r="AY1439" s="515" t="s">
        <v>90</v>
      </c>
      <c r="AZ1439" s="509">
        <f>_xll.qlInterestRateIndexFixingDate(Currency&amp;"ibor"&amp;Tenor,BA1439,Trigger)</f>
        <v>49373</v>
      </c>
      <c r="BA1439" s="509">
        <f>_xll.qlCalendarAdvance(Calendar,BA1438,AY1439,"f",,Trigger)</f>
        <v>49375</v>
      </c>
      <c r="BB1439" s="509">
        <f>_xll.qlInterestRateIndexMaturity(Currency&amp;"ibor"&amp;Tenor,BA1439,Trigger)</f>
        <v>49467</v>
      </c>
      <c r="BC1439" s="508">
        <f>_xll.qlIndexFixing($AC$5,AZ1439,TRUE,_xll.ohTrigger(Trigger,Trigger3M))</f>
        <v>1.5668658396488715E-2</v>
      </c>
      <c r="BD1439" s="508">
        <f>_xll.qlIndexFixing($BE$1,AZ1439,TRUE,_xll.ohTrigger(Trigger,Trigger3M))</f>
        <v>1.5303611688236624E-2</v>
      </c>
    </row>
    <row r="1440" spans="51:56" ht="11.25" customHeight="1" x14ac:dyDescent="0.25">
      <c r="AY1440" s="515" t="s">
        <v>90</v>
      </c>
      <c r="AZ1440" s="509">
        <f>_xll.qlInterestRateIndexFixingDate(Currency&amp;"ibor"&amp;Tenor,BA1440,Trigger)</f>
        <v>49380</v>
      </c>
      <c r="BA1440" s="509">
        <f>_xll.qlCalendarAdvance(Calendar,BA1439,AY1440,"f",,Trigger)</f>
        <v>49382</v>
      </c>
      <c r="BB1440" s="509">
        <f>_xll.qlInterestRateIndexMaturity(Currency&amp;"ibor"&amp;Tenor,BA1440,Trigger)</f>
        <v>49474</v>
      </c>
      <c r="BC1440" s="508">
        <f>_xll.qlIndexFixing($AC$5,AZ1440,TRUE,_xll.ohTrigger(Trigger,Trigger3M))</f>
        <v>1.5615708497492881E-2</v>
      </c>
      <c r="BD1440" s="508">
        <f>_xll.qlIndexFixing($BE$1,AZ1440,TRUE,_xll.ohTrigger(Trigger,Trigger3M))</f>
        <v>1.5295452657248401E-2</v>
      </c>
    </row>
    <row r="1441" spans="51:56" ht="11.25" customHeight="1" x14ac:dyDescent="0.25">
      <c r="AY1441" s="515" t="s">
        <v>90</v>
      </c>
      <c r="AZ1441" s="509">
        <f>_xll.qlInterestRateIndexFixingDate(Currency&amp;"ibor"&amp;Tenor,BA1441,Trigger)</f>
        <v>49387</v>
      </c>
      <c r="BA1441" s="509">
        <f>_xll.qlCalendarAdvance(Calendar,BA1440,AY1441,"f",,Trigger)</f>
        <v>49389</v>
      </c>
      <c r="BB1441" s="509">
        <f>_xll.qlInterestRateIndexMaturity(Currency&amp;"ibor"&amp;Tenor,BA1441,Trigger)</f>
        <v>49481</v>
      </c>
      <c r="BC1441" s="508">
        <f>_xll.qlIndexFixing($AC$5,AZ1441,TRUE,_xll.ohTrigger(Trigger,Trigger3M))</f>
        <v>1.5562648351470752E-2</v>
      </c>
      <c r="BD1441" s="508">
        <f>_xll.qlIndexFixing($BE$1,AZ1441,TRUE,_xll.ohTrigger(Trigger,Trigger3M))</f>
        <v>1.5287299779478115E-2</v>
      </c>
    </row>
    <row r="1442" spans="51:56" ht="11.25" customHeight="1" x14ac:dyDescent="0.25">
      <c r="AY1442" s="515" t="s">
        <v>90</v>
      </c>
      <c r="AZ1442" s="509">
        <f>_xll.qlInterestRateIndexFixingDate(Currency&amp;"ibor"&amp;Tenor,BA1442,Trigger)</f>
        <v>49390</v>
      </c>
      <c r="BA1442" s="509">
        <f>_xll.qlCalendarAdvance(Calendar,BA1441,AY1442,"f",,Trigger)</f>
        <v>49396</v>
      </c>
      <c r="BB1442" s="509">
        <f>_xll.qlInterestRateIndexMaturity(Currency&amp;"ibor"&amp;Tenor,BA1442,Trigger)</f>
        <v>49488</v>
      </c>
      <c r="BC1442" s="508">
        <f>_xll.qlIndexFixing($AC$5,AZ1442,TRUE,_xll.ohTrigger(Trigger,Trigger3M))</f>
        <v>1.5509477962910917E-2</v>
      </c>
      <c r="BD1442" s="508">
        <f>_xll.qlIndexFixing($BE$1,AZ1442,TRUE,_xll.ohTrigger(Trigger,Trigger3M))</f>
        <v>1.5279154117917196E-2</v>
      </c>
    </row>
    <row r="1443" spans="51:56" ht="11.25" customHeight="1" x14ac:dyDescent="0.25">
      <c r="AY1443" s="515" t="s">
        <v>90</v>
      </c>
      <c r="AZ1443" s="509">
        <f>_xll.qlInterestRateIndexFixingDate(Currency&amp;"ibor"&amp;Tenor,BA1443,Trigger)</f>
        <v>49401</v>
      </c>
      <c r="BA1443" s="509">
        <f>_xll.qlCalendarAdvance(Calendar,BA1442,AY1443,"f",,Trigger)</f>
        <v>49403</v>
      </c>
      <c r="BB1443" s="509">
        <f>_xll.qlInterestRateIndexMaturity(Currency&amp;"ibor"&amp;Tenor,BA1443,Trigger)</f>
        <v>49494</v>
      </c>
      <c r="BC1443" s="508">
        <f>_xll.qlIndexFixing($AC$5,AZ1443,TRUE,_xll.ohTrigger(Trigger,Trigger3M))</f>
        <v>1.5459200891054304E-2</v>
      </c>
      <c r="BD1443" s="508">
        <f>_xll.qlIndexFixing($BE$1,AZ1443,TRUE,_xll.ohTrigger(Trigger,Trigger3M))</f>
        <v>1.5271272696579187E-2</v>
      </c>
    </row>
    <row r="1444" spans="51:56" ht="11.25" customHeight="1" x14ac:dyDescent="0.25">
      <c r="AY1444" s="515" t="s">
        <v>90</v>
      </c>
      <c r="AZ1444" s="509">
        <f>_xll.qlInterestRateIndexFixingDate(Currency&amp;"ibor"&amp;Tenor,BA1444,Trigger)</f>
        <v>49408</v>
      </c>
      <c r="BA1444" s="509">
        <f>_xll.qlCalendarAdvance(Calendar,BA1443,AY1444,"f",,Trigger)</f>
        <v>49410</v>
      </c>
      <c r="BB1444" s="509">
        <f>_xll.qlInterestRateIndexMaturity(Currency&amp;"ibor"&amp;Tenor,BA1444,Trigger)</f>
        <v>49501</v>
      </c>
      <c r="BC1444" s="508">
        <f>_xll.qlIndexFixing($AC$5,AZ1444,TRUE,_xll.ohTrigger(Trigger,Trigger3M))</f>
        <v>1.5405182267395739E-2</v>
      </c>
      <c r="BD1444" s="508">
        <f>_xll.qlIndexFixing($BE$1,AZ1444,TRUE,_xll.ohTrigger(Trigger,Trigger3M))</f>
        <v>1.5263144081333665E-2</v>
      </c>
    </row>
    <row r="1445" spans="51:56" ht="11.25" customHeight="1" x14ac:dyDescent="0.25">
      <c r="AY1445" s="515" t="s">
        <v>90</v>
      </c>
      <c r="AZ1445" s="509">
        <f>_xll.qlInterestRateIndexFixingDate(Currency&amp;"ibor"&amp;Tenor,BA1445,Trigger)</f>
        <v>49415</v>
      </c>
      <c r="BA1445" s="509">
        <f>_xll.qlCalendarAdvance(Calendar,BA1444,AY1445,"f",,Trigger)</f>
        <v>49417</v>
      </c>
      <c r="BB1445" s="509">
        <f>_xll.qlInterestRateIndexMaturity(Currency&amp;"ibor"&amp;Tenor,BA1445,Trigger)</f>
        <v>49508</v>
      </c>
      <c r="BC1445" s="508">
        <f>_xll.qlIndexFixing($AC$5,AZ1445,TRUE,_xll.ohTrigger(Trigger,Trigger3M))</f>
        <v>1.5351052209265853E-2</v>
      </c>
      <c r="BD1445" s="508">
        <f>_xll.qlIndexFixing($BE$1,AZ1445,TRUE,_xll.ohTrigger(Trigger,Trigger3M))</f>
        <v>1.5255025831030455E-2</v>
      </c>
    </row>
    <row r="1446" spans="51:56" ht="11.25" customHeight="1" x14ac:dyDescent="0.25">
      <c r="AY1446" s="515" t="s">
        <v>90</v>
      </c>
      <c r="AZ1446" s="509">
        <f>_xll.qlInterestRateIndexFixingDate(Currency&amp;"ibor"&amp;Tenor,BA1446,Trigger)</f>
        <v>49422</v>
      </c>
      <c r="BA1446" s="509">
        <f>_xll.qlCalendarAdvance(Calendar,BA1445,AY1446,"f",,Trigger)</f>
        <v>49424</v>
      </c>
      <c r="BB1446" s="509">
        <f>_xll.qlInterestRateIndexMaturity(Currency&amp;"ibor"&amp;Tenor,BA1446,Trigger)</f>
        <v>49515</v>
      </c>
      <c r="BC1446" s="508">
        <f>_xll.qlIndexFixing($AC$5,AZ1446,TRUE,_xll.ohTrigger(Trigger,Trigger3M))</f>
        <v>1.5296810721243842E-2</v>
      </c>
      <c r="BD1446" s="508">
        <f>_xll.qlIndexFixing($BE$1,AZ1446,TRUE,_xll.ohTrigger(Trigger,Trigger3M))</f>
        <v>1.5246919031844221E-2</v>
      </c>
    </row>
    <row r="1447" spans="51:56" ht="11.25" customHeight="1" x14ac:dyDescent="0.25">
      <c r="AY1447" s="515" t="s">
        <v>90</v>
      </c>
      <c r="AZ1447" s="509">
        <f>_xll.qlInterestRateIndexFixingDate(Currency&amp;"ibor"&amp;Tenor,BA1447,Trigger)</f>
        <v>49426</v>
      </c>
      <c r="BA1447" s="509">
        <f>_xll.qlCalendarAdvance(Calendar,BA1446,AY1447,"f",,Trigger)</f>
        <v>49431</v>
      </c>
      <c r="BB1447" s="509">
        <f>_xll.qlInterestRateIndexMaturity(Currency&amp;"ibor"&amp;Tenor,BA1447,Trigger)</f>
        <v>49523</v>
      </c>
      <c r="BC1447" s="508">
        <f>_xll.qlIndexFixing($AC$5,AZ1447,TRUE,_xll.ohTrigger(Trigger,Trigger3M))</f>
        <v>1.5241972539696547E-2</v>
      </c>
      <c r="BD1447" s="508">
        <f>_xll.qlIndexFixing($BE$1,AZ1447,TRUE,_xll.ohTrigger(Trigger,Trigger3M))</f>
        <v>1.5238571496220134E-2</v>
      </c>
    </row>
    <row r="1448" spans="51:56" ht="11.25" customHeight="1" x14ac:dyDescent="0.25">
      <c r="AY1448" s="515" t="s">
        <v>90</v>
      </c>
      <c r="AZ1448" s="509">
        <f>_xll.qlInterestRateIndexFixingDate(Currency&amp;"ibor"&amp;Tenor,BA1448,Trigger)</f>
        <v>49436</v>
      </c>
      <c r="BA1448" s="509">
        <f>_xll.qlCalendarAdvance(Calendar,BA1447,AY1448,"f",,Trigger)</f>
        <v>49438</v>
      </c>
      <c r="BB1448" s="509">
        <f>_xll.qlInterestRateIndexMaturity(Currency&amp;"ibor"&amp;Tenor,BA1448,Trigger)</f>
        <v>49530</v>
      </c>
      <c r="BC1448" s="508">
        <f>_xll.qlIndexFixing($AC$5,AZ1448,TRUE,_xll.ohTrigger(Trigger,Trigger3M))</f>
        <v>1.5188140790634696E-2</v>
      </c>
      <c r="BD1448" s="508">
        <f>_xll.qlIndexFixing($BE$1,AZ1448,TRUE,_xll.ohTrigger(Trigger,Trigger3M))</f>
        <v>1.5230491645319616E-2</v>
      </c>
    </row>
    <row r="1449" spans="51:56" ht="11.25" customHeight="1" x14ac:dyDescent="0.25">
      <c r="AY1449" s="515" t="s">
        <v>90</v>
      </c>
      <c r="AZ1449" s="509">
        <f>_xll.qlInterestRateIndexFixingDate(Currency&amp;"ibor"&amp;Tenor,BA1449,Trigger)</f>
        <v>49443</v>
      </c>
      <c r="BA1449" s="509">
        <f>_xll.qlCalendarAdvance(Calendar,BA1448,AY1449,"f",,Trigger)</f>
        <v>49445</v>
      </c>
      <c r="BB1449" s="509">
        <f>_xll.qlInterestRateIndexMaturity(Currency&amp;"ibor"&amp;Tenor,BA1449,Trigger)</f>
        <v>49537</v>
      </c>
      <c r="BC1449" s="508">
        <f>_xll.qlIndexFixing($AC$5,AZ1449,TRUE,_xll.ohTrigger(Trigger,Trigger3M))</f>
        <v>1.5150748315602728E-2</v>
      </c>
      <c r="BD1449" s="508">
        <f>_xll.qlIndexFixing($BE$1,AZ1449,TRUE,_xll.ohTrigger(Trigger,Trigger3M))</f>
        <v>1.5222426543390706E-2</v>
      </c>
    </row>
    <row r="1450" spans="51:56" ht="11.25" customHeight="1" x14ac:dyDescent="0.25">
      <c r="AY1450" s="515" t="s">
        <v>90</v>
      </c>
      <c r="AZ1450" s="509">
        <f>_xll.qlInterestRateIndexFixingDate(Currency&amp;"ibor"&amp;Tenor,BA1450,Trigger)</f>
        <v>49450</v>
      </c>
      <c r="BA1450" s="509">
        <f>_xll.qlCalendarAdvance(Calendar,BA1449,AY1450,"f",,Trigger)</f>
        <v>49452</v>
      </c>
      <c r="BB1450" s="509">
        <f>_xll.qlInterestRateIndexMaturity(Currency&amp;"ibor"&amp;Tenor,BA1450,Trigger)</f>
        <v>49544</v>
      </c>
      <c r="BC1450" s="508">
        <f>_xll.qlIndexFixing($AC$5,AZ1450,TRUE,_xll.ohTrigger(Trigger,Trigger3M))</f>
        <v>1.515469019528105E-2</v>
      </c>
      <c r="BD1450" s="508">
        <f>_xll.qlIndexFixing($BE$1,AZ1450,TRUE,_xll.ohTrigger(Trigger,Trigger3M))</f>
        <v>1.5214376975412445E-2</v>
      </c>
    </row>
    <row r="1451" spans="51:56" ht="11.25" customHeight="1" x14ac:dyDescent="0.25">
      <c r="AY1451" s="515" t="s">
        <v>90</v>
      </c>
      <c r="AZ1451" s="509">
        <f>_xll.qlInterestRateIndexFixingDate(Currency&amp;"ibor"&amp;Tenor,BA1451,Trigger)</f>
        <v>49457</v>
      </c>
      <c r="BA1451" s="509">
        <f>_xll.qlCalendarAdvance(Calendar,BA1450,AY1451,"f",,Trigger)</f>
        <v>49459</v>
      </c>
      <c r="BB1451" s="509">
        <f>_xll.qlInterestRateIndexMaturity(Currency&amp;"ibor"&amp;Tenor,BA1451,Trigger)</f>
        <v>49551</v>
      </c>
      <c r="BC1451" s="508">
        <f>_xll.qlIndexFixing($AC$5,AZ1451,TRUE,_xll.ohTrigger(Trigger,Trigger3M))</f>
        <v>1.5158632078916209E-2</v>
      </c>
      <c r="BD1451" s="508">
        <f>_xll.qlIndexFixing($BE$1,AZ1451,TRUE,_xll.ohTrigger(Trigger,Trigger3M))</f>
        <v>1.5206343196449496E-2</v>
      </c>
    </row>
    <row r="1452" spans="51:56" ht="11.25" customHeight="1" x14ac:dyDescent="0.25">
      <c r="AY1452" s="515" t="s">
        <v>90</v>
      </c>
      <c r="AZ1452" s="509">
        <f>_xll.qlInterestRateIndexFixingDate(Currency&amp;"ibor"&amp;Tenor,BA1452,Trigger)</f>
        <v>49464</v>
      </c>
      <c r="BA1452" s="509">
        <f>_xll.qlCalendarAdvance(Calendar,BA1451,AY1452,"f",,Trigger)</f>
        <v>49466</v>
      </c>
      <c r="BB1452" s="509">
        <f>_xll.qlInterestRateIndexMaturity(Currency&amp;"ibor"&amp;Tenor,BA1452,Trigger)</f>
        <v>49558</v>
      </c>
      <c r="BC1452" s="508">
        <f>_xll.qlIndexFixing($AC$5,AZ1452,TRUE,_xll.ohTrigger(Trigger,Trigger3M))</f>
        <v>1.5162573966506464E-2</v>
      </c>
      <c r="BD1452" s="508">
        <f>_xll.qlIndexFixing($BE$1,AZ1452,TRUE,_xll.ohTrigger(Trigger,Trigger3M))</f>
        <v>1.5198325407554079E-2</v>
      </c>
    </row>
    <row r="1453" spans="51:56" ht="11.25" customHeight="1" x14ac:dyDescent="0.25">
      <c r="AY1453" s="515" t="s">
        <v>90</v>
      </c>
      <c r="AZ1453" s="509">
        <f>_xll.qlInterestRateIndexFixingDate(Currency&amp;"ibor"&amp;Tenor,BA1453,Trigger)</f>
        <v>49471</v>
      </c>
      <c r="BA1453" s="509">
        <f>_xll.qlCalendarAdvance(Calendar,BA1452,AY1453,"f",,Trigger)</f>
        <v>49473</v>
      </c>
      <c r="BB1453" s="509">
        <f>_xll.qlInterestRateIndexMaturity(Currency&amp;"ibor"&amp;Tenor,BA1453,Trigger)</f>
        <v>49565</v>
      </c>
      <c r="BC1453" s="508">
        <f>_xll.qlIndexFixing($AC$5,AZ1453,TRUE,_xll.ohTrigger(Trigger,Trigger3M))</f>
        <v>1.5166515858051816E-2</v>
      </c>
      <c r="BD1453" s="508">
        <f>_xll.qlIndexFixing($BE$1,AZ1453,TRUE,_xll.ohTrigger(Trigger,Trigger3M))</f>
        <v>1.5190323809773197E-2</v>
      </c>
    </row>
    <row r="1454" spans="51:56" ht="11.25" customHeight="1" x14ac:dyDescent="0.25">
      <c r="AY1454" s="515" t="s">
        <v>90</v>
      </c>
      <c r="AZ1454" s="509">
        <f>_xll.qlInterestRateIndexFixingDate(Currency&amp;"ibor"&amp;Tenor,BA1454,Trigger)</f>
        <v>49478</v>
      </c>
      <c r="BA1454" s="509">
        <f>_xll.qlCalendarAdvance(Calendar,BA1453,AY1454,"f",,Trigger)</f>
        <v>49480</v>
      </c>
      <c r="BB1454" s="509">
        <f>_xll.qlInterestRateIndexMaturity(Currency&amp;"ibor"&amp;Tenor,BA1454,Trigger)</f>
        <v>49572</v>
      </c>
      <c r="BC1454" s="508">
        <f>_xll.qlIndexFixing($AC$5,AZ1454,TRUE,_xll.ohTrigger(Trigger,Trigger3M))</f>
        <v>1.5170457753552264E-2</v>
      </c>
      <c r="BD1454" s="508">
        <f>_xll.qlIndexFixing($BE$1,AZ1454,TRUE,_xll.ohTrigger(Trigger,Trigger3M))</f>
        <v>1.5182338604154726E-2</v>
      </c>
    </row>
    <row r="1455" spans="51:56" ht="11.25" customHeight="1" x14ac:dyDescent="0.25">
      <c r="AY1455" s="515" t="s">
        <v>90</v>
      </c>
      <c r="AZ1455" s="509">
        <f>_xll.qlInterestRateIndexFixingDate(Currency&amp;"ibor"&amp;Tenor,BA1455,Trigger)</f>
        <v>49485</v>
      </c>
      <c r="BA1455" s="509">
        <f>_xll.qlCalendarAdvance(Calendar,BA1454,AY1455,"f",,Trigger)</f>
        <v>49487</v>
      </c>
      <c r="BB1455" s="509">
        <f>_xll.qlInterestRateIndexMaturity(Currency&amp;"ibor"&amp;Tenor,BA1455,Trigger)</f>
        <v>49579</v>
      </c>
      <c r="BC1455" s="508">
        <f>_xll.qlIndexFixing($AC$5,AZ1455,TRUE,_xll.ohTrigger(Trigger,Trigger3M))</f>
        <v>1.5174399653009549E-2</v>
      </c>
      <c r="BD1455" s="508">
        <f>_xll.qlIndexFixing($BE$1,AZ1455,TRUE,_xll.ohTrigger(Trigger,Trigger3M))</f>
        <v>1.5174369991743932E-2</v>
      </c>
    </row>
    <row r="1456" spans="51:56" ht="11.25" customHeight="1" x14ac:dyDescent="0.25">
      <c r="AY1456" s="515" t="s">
        <v>90</v>
      </c>
      <c r="AZ1456" s="509">
        <f>_xll.qlInterestRateIndexFixingDate(Currency&amp;"ibor"&amp;Tenor,BA1456,Trigger)</f>
        <v>49492</v>
      </c>
      <c r="BA1456" s="509">
        <f>_xll.qlCalendarAdvance(Calendar,BA1455,AY1456,"f",,Trigger)</f>
        <v>49494</v>
      </c>
      <c r="BB1456" s="509">
        <f>_xll.qlInterestRateIndexMaturity(Currency&amp;"ibor"&amp;Tenor,BA1456,Trigger)</f>
        <v>49586</v>
      </c>
      <c r="BC1456" s="508">
        <f>_xll.qlIndexFixing($AC$5,AZ1456,TRUE,_xll.ohTrigger(Trigger,Trigger3M))</f>
        <v>1.5178341556421931E-2</v>
      </c>
      <c r="BD1456" s="508">
        <f>_xll.qlIndexFixing($BE$1,AZ1456,TRUE,_xll.ohTrigger(Trigger,Trigger3M))</f>
        <v>1.5166418173586082E-2</v>
      </c>
    </row>
    <row r="1457" spans="51:56" ht="11.25" customHeight="1" x14ac:dyDescent="0.25">
      <c r="AY1457" s="515" t="s">
        <v>90</v>
      </c>
      <c r="AZ1457" s="509">
        <f>_xll.qlInterestRateIndexFixingDate(Currency&amp;"ibor"&amp;Tenor,BA1457,Trigger)</f>
        <v>49499</v>
      </c>
      <c r="BA1457" s="509">
        <f>_xll.qlCalendarAdvance(Calendar,BA1456,AY1457,"f",,Trigger)</f>
        <v>49501</v>
      </c>
      <c r="BB1457" s="509">
        <f>_xll.qlInterestRateIndexMaturity(Currency&amp;"ibor"&amp;Tenor,BA1457,Trigger)</f>
        <v>49593</v>
      </c>
      <c r="BC1457" s="508">
        <f>_xll.qlIndexFixing($AC$5,AZ1457,TRUE,_xll.ohTrigger(Trigger,Trigger3M))</f>
        <v>1.5182283463790277E-2</v>
      </c>
      <c r="BD1457" s="508">
        <f>_xll.qlIndexFixing($BE$1,AZ1457,TRUE,_xll.ohTrigger(Trigger,Trigger3M))</f>
        <v>1.5158483350723837E-2</v>
      </c>
    </row>
    <row r="1458" spans="51:56" ht="11.25" customHeight="1" x14ac:dyDescent="0.25">
      <c r="AY1458" s="515" t="s">
        <v>90</v>
      </c>
      <c r="AZ1458" s="509">
        <f>_xll.qlInterestRateIndexFixingDate(Currency&amp;"ibor"&amp;Tenor,BA1458,Trigger)</f>
        <v>49506</v>
      </c>
      <c r="BA1458" s="509">
        <f>_xll.qlCalendarAdvance(Calendar,BA1457,AY1458,"f",,Trigger)</f>
        <v>49508</v>
      </c>
      <c r="BB1458" s="509">
        <f>_xll.qlInterestRateIndexMaturity(Currency&amp;"ibor"&amp;Tenor,BA1458,Trigger)</f>
        <v>49600</v>
      </c>
      <c r="BC1458" s="508">
        <f>_xll.qlIndexFixing($AC$5,AZ1458,TRUE,_xll.ohTrigger(Trigger,Trigger3M))</f>
        <v>1.5186225375113721E-2</v>
      </c>
      <c r="BD1458" s="508">
        <f>_xll.qlIndexFixing($BE$1,AZ1458,TRUE,_xll.ohTrigger(Trigger,Trigger3M))</f>
        <v>1.5150565724197254E-2</v>
      </c>
    </row>
    <row r="1459" spans="51:56" ht="11.25" customHeight="1" x14ac:dyDescent="0.25">
      <c r="AY1459" s="515" t="s">
        <v>90</v>
      </c>
      <c r="AZ1459" s="509">
        <f>_xll.qlInterestRateIndexFixingDate(Currency&amp;"ibor"&amp;Tenor,BA1459,Trigger)</f>
        <v>49513</v>
      </c>
      <c r="BA1459" s="509">
        <f>_xll.qlCalendarAdvance(Calendar,BA1458,AY1459,"f",,Trigger)</f>
        <v>49515</v>
      </c>
      <c r="BB1459" s="509">
        <f>_xll.qlInterestRateIndexMaturity(Currency&amp;"ibor"&amp;Tenor,BA1459,Trigger)</f>
        <v>49607</v>
      </c>
      <c r="BC1459" s="508">
        <f>_xll.qlIndexFixing($AC$5,AZ1459,TRUE,_xll.ohTrigger(Trigger,Trigger3M))</f>
        <v>1.5190167290392263E-2</v>
      </c>
      <c r="BD1459" s="508">
        <f>_xll.qlIndexFixing($BE$1,AZ1459,TRUE,_xll.ohTrigger(Trigger,Trigger3M))</f>
        <v>1.5142665495048991E-2</v>
      </c>
    </row>
    <row r="1460" spans="51:56" ht="11.25" customHeight="1" x14ac:dyDescent="0.25">
      <c r="AY1460" s="515" t="s">
        <v>90</v>
      </c>
      <c r="AZ1460" s="509">
        <f>_xll.qlInterestRateIndexFixingDate(Currency&amp;"ibor"&amp;Tenor,BA1460,Trigger)</f>
        <v>49520</v>
      </c>
      <c r="BA1460" s="509">
        <f>_xll.qlCalendarAdvance(Calendar,BA1459,AY1460,"f",,Trigger)</f>
        <v>49522</v>
      </c>
      <c r="BB1460" s="509">
        <f>_xll.qlInterestRateIndexMaturity(Currency&amp;"ibor"&amp;Tenor,BA1460,Trigger)</f>
        <v>49614</v>
      </c>
      <c r="BC1460" s="508">
        <f>_xll.qlIndexFixing($AC$5,AZ1460,TRUE,_xll.ohTrigger(Trigger,Trigger3M))</f>
        <v>1.5194109209628508E-2</v>
      </c>
      <c r="BD1460" s="508">
        <f>_xll.qlIndexFixing($BE$1,AZ1460,TRUE,_xll.ohTrigger(Trigger,Trigger3M))</f>
        <v>1.5134782864315625E-2</v>
      </c>
    </row>
    <row r="1461" spans="51:56" ht="11.25" customHeight="1" x14ac:dyDescent="0.25">
      <c r="AY1461" s="515" t="s">
        <v>90</v>
      </c>
      <c r="AZ1461" s="509">
        <f>_xll.qlInterestRateIndexFixingDate(Currency&amp;"ibor"&amp;Tenor,BA1461,Trigger)</f>
        <v>49527</v>
      </c>
      <c r="BA1461" s="509">
        <f>_xll.qlCalendarAdvance(Calendar,BA1460,AY1461,"f",,Trigger)</f>
        <v>49529</v>
      </c>
      <c r="BB1461" s="509">
        <f>_xll.qlInterestRateIndexMaturity(Currency&amp;"ibor"&amp;Tenor,BA1461,Trigger)</f>
        <v>49621</v>
      </c>
      <c r="BC1461" s="508">
        <f>_xll.qlIndexFixing($AC$5,AZ1461,TRUE,_xll.ohTrigger(Trigger,Trigger3M))</f>
        <v>1.5198051132818982E-2</v>
      </c>
      <c r="BD1461" s="508">
        <f>_xll.qlIndexFixing($BE$1,AZ1461,TRUE,_xll.ohTrigger(Trigger,Trigger3M))</f>
        <v>1.5126918033036346E-2</v>
      </c>
    </row>
    <row r="1462" spans="51:56" ht="11.25" customHeight="1" x14ac:dyDescent="0.25">
      <c r="AY1462" s="515" t="s">
        <v>90</v>
      </c>
      <c r="AZ1462" s="509">
        <f>_xll.qlInterestRateIndexFixingDate(Currency&amp;"ibor"&amp;Tenor,BA1462,Trigger)</f>
        <v>49534</v>
      </c>
      <c r="BA1462" s="509">
        <f>_xll.qlCalendarAdvance(Calendar,BA1461,AY1462,"f",,Trigger)</f>
        <v>49536</v>
      </c>
      <c r="BB1462" s="509">
        <f>_xll.qlInterestRateIndexMaturity(Currency&amp;"ibor"&amp;Tenor,BA1462,Trigger)</f>
        <v>49628</v>
      </c>
      <c r="BC1462" s="508">
        <f>_xll.qlIndexFixing($AC$5,AZ1462,TRUE,_xll.ohTrigger(Trigger,Trigger3M))</f>
        <v>1.520199305996542E-2</v>
      </c>
      <c r="BD1462" s="508">
        <f>_xll.qlIndexFixing($BE$1,AZ1462,TRUE,_xll.ohTrigger(Trigger,Trigger3M))</f>
        <v>1.5119071202245992E-2</v>
      </c>
    </row>
    <row r="1463" spans="51:56" ht="11.25" customHeight="1" x14ac:dyDescent="0.25">
      <c r="AY1463" s="515" t="s">
        <v>90</v>
      </c>
      <c r="AZ1463" s="509">
        <f>_xll.qlInterestRateIndexFixingDate(Currency&amp;"ibor"&amp;Tenor,BA1463,Trigger)</f>
        <v>49541</v>
      </c>
      <c r="BA1463" s="509">
        <f>_xll.qlCalendarAdvance(Calendar,BA1462,AY1463,"f",,Trigger)</f>
        <v>49543</v>
      </c>
      <c r="BB1463" s="509">
        <f>_xll.qlInterestRateIndexMaturity(Currency&amp;"ibor"&amp;Tenor,BA1463,Trigger)</f>
        <v>49635</v>
      </c>
      <c r="BC1463" s="508">
        <f>_xll.qlIndexFixing($AC$5,AZ1463,TRUE,_xll.ohTrigger(Trigger,Trigger3M))</f>
        <v>1.5205934991066957E-2</v>
      </c>
      <c r="BD1463" s="508">
        <f>_xll.qlIndexFixing($BE$1,AZ1463,TRUE,_xll.ohTrigger(Trigger,Trigger3M))</f>
        <v>1.5111242572979404E-2</v>
      </c>
    </row>
    <row r="1464" spans="51:56" ht="11.25" customHeight="1" x14ac:dyDescent="0.25">
      <c r="AY1464" s="515" t="s">
        <v>90</v>
      </c>
      <c r="AZ1464" s="509">
        <f>_xll.qlInterestRateIndexFixingDate(Currency&amp;"ibor"&amp;Tenor,BA1464,Trigger)</f>
        <v>49548</v>
      </c>
      <c r="BA1464" s="509">
        <f>_xll.qlCalendarAdvance(Calendar,BA1463,AY1464,"f",,Trigger)</f>
        <v>49550</v>
      </c>
      <c r="BB1464" s="509">
        <f>_xll.qlInterestRateIndexMaturity(Currency&amp;"ibor"&amp;Tenor,BA1464,Trigger)</f>
        <v>49642</v>
      </c>
      <c r="BC1464" s="508">
        <f>_xll.qlIndexFixing($AC$5,AZ1464,TRUE,_xll.ohTrigger(Trigger,Trigger3M))</f>
        <v>1.5209876926125328E-2</v>
      </c>
      <c r="BD1464" s="508">
        <f>_xll.qlIndexFixing($BE$1,AZ1464,TRUE,_xll.ohTrigger(Trigger,Trigger3M))</f>
        <v>1.5103432346269687E-2</v>
      </c>
    </row>
    <row r="1465" spans="51:56" ht="11.25" customHeight="1" x14ac:dyDescent="0.25">
      <c r="AY1465" s="515" t="s">
        <v>90</v>
      </c>
      <c r="AZ1465" s="509">
        <f>_xll.qlInterestRateIndexFixingDate(Currency&amp;"ibor"&amp;Tenor,BA1465,Trigger)</f>
        <v>49555</v>
      </c>
      <c r="BA1465" s="509">
        <f>_xll.qlCalendarAdvance(Calendar,BA1464,AY1465,"f",,Trigger)</f>
        <v>49557</v>
      </c>
      <c r="BB1465" s="509">
        <f>_xll.qlInterestRateIndexMaturity(Currency&amp;"ibor"&amp;Tenor,BA1465,Trigger)</f>
        <v>49648</v>
      </c>
      <c r="BC1465" s="508">
        <f>_xll.qlIndexFixing($AC$5,AZ1465,TRUE,_xll.ohTrigger(Trigger,Trigger3M))</f>
        <v>1.5213216257526052E-2</v>
      </c>
      <c r="BD1465" s="508">
        <f>_xll.qlIndexFixing($BE$1,AZ1465,TRUE,_xll.ohTrigger(Trigger,Trigger3M))</f>
        <v>1.5095877614563135E-2</v>
      </c>
    </row>
    <row r="1466" spans="51:56" ht="11.25" customHeight="1" x14ac:dyDescent="0.25">
      <c r="AY1466" s="515" t="s">
        <v>90</v>
      </c>
      <c r="AZ1466" s="509">
        <f>_xll.qlInterestRateIndexFixingDate(Currency&amp;"ibor"&amp;Tenor,BA1466,Trigger)</f>
        <v>49562</v>
      </c>
      <c r="BA1466" s="509">
        <f>_xll.qlCalendarAdvance(Calendar,BA1465,AY1466,"f",,Trigger)</f>
        <v>49564</v>
      </c>
      <c r="BB1466" s="509">
        <f>_xll.qlInterestRateIndexMaturity(Currency&amp;"ibor"&amp;Tenor,BA1466,Trigger)</f>
        <v>49655</v>
      </c>
      <c r="BC1466" s="508">
        <f>_xll.qlIndexFixing($AC$5,AZ1466,TRUE,_xll.ohTrigger(Trigger,Trigger3M))</f>
        <v>1.5217158033931992E-2</v>
      </c>
      <c r="BD1466" s="508">
        <f>_xll.qlIndexFixing($BE$1,AZ1466,TRUE,_xll.ohTrigger(Trigger,Trigger3M))</f>
        <v>1.5088103740198679E-2</v>
      </c>
    </row>
    <row r="1467" spans="51:56" ht="11.25" customHeight="1" x14ac:dyDescent="0.25">
      <c r="AY1467" s="515" t="s">
        <v>90</v>
      </c>
      <c r="AZ1467" s="509">
        <f>_xll.qlInterestRateIndexFixingDate(Currency&amp;"ibor"&amp;Tenor,BA1467,Trigger)</f>
        <v>49569</v>
      </c>
      <c r="BA1467" s="509">
        <f>_xll.qlCalendarAdvance(Calendar,BA1466,AY1467,"f",,Trigger)</f>
        <v>49571</v>
      </c>
      <c r="BB1467" s="509">
        <f>_xll.qlInterestRateIndexMaturity(Currency&amp;"ibor"&amp;Tenor,BA1467,Trigger)</f>
        <v>49662</v>
      </c>
      <c r="BC1467" s="508">
        <f>_xll.qlIndexFixing($AC$5,AZ1467,TRUE,_xll.ohTrigger(Trigger,Trigger3M))</f>
        <v>1.5221099814250407E-2</v>
      </c>
      <c r="BD1467" s="508">
        <f>_xll.qlIndexFixing($BE$1,AZ1467,TRUE,_xll.ohTrigger(Trigger,Trigger3M))</f>
        <v>1.5080348856163531E-2</v>
      </c>
    </row>
    <row r="1468" spans="51:56" ht="11.25" customHeight="1" x14ac:dyDescent="0.25">
      <c r="AY1468" s="515" t="s">
        <v>90</v>
      </c>
      <c r="AZ1468" s="509">
        <f>_xll.qlInterestRateIndexFixingDate(Currency&amp;"ibor"&amp;Tenor,BA1468,Trigger)</f>
        <v>49576</v>
      </c>
      <c r="BA1468" s="509">
        <f>_xll.qlCalendarAdvance(Calendar,BA1467,AY1468,"f",,Trigger)</f>
        <v>49578</v>
      </c>
      <c r="BB1468" s="509">
        <f>_xll.qlInterestRateIndexMaturity(Currency&amp;"ibor"&amp;Tenor,BA1468,Trigger)</f>
        <v>49670</v>
      </c>
      <c r="BC1468" s="508">
        <f>_xll.qlIndexFixing($AC$5,AZ1468,TRUE,_xll.ohTrigger(Trigger,Trigger3M))</f>
        <v>1.5225644705911524E-2</v>
      </c>
      <c r="BD1468" s="508">
        <f>_xll.qlIndexFixing($BE$1,AZ1468,TRUE,_xll.ohTrigger(Trigger,Trigger3M))</f>
        <v>1.5072379485620738E-2</v>
      </c>
    </row>
    <row r="1469" spans="51:56" ht="11.25" customHeight="1" x14ac:dyDescent="0.25">
      <c r="AY1469" s="515" t="s">
        <v>90</v>
      </c>
      <c r="AZ1469" s="509">
        <f>_xll.qlInterestRateIndexFixingDate(Currency&amp;"ibor"&amp;Tenor,BA1469,Trigger)</f>
        <v>49583</v>
      </c>
      <c r="BA1469" s="509">
        <f>_xll.qlCalendarAdvance(Calendar,BA1468,AY1469,"f",,Trigger)</f>
        <v>49585</v>
      </c>
      <c r="BB1469" s="509">
        <f>_xll.qlInterestRateIndexMaturity(Currency&amp;"ibor"&amp;Tenor,BA1469,Trigger)</f>
        <v>49677</v>
      </c>
      <c r="BC1469" s="508">
        <f>_xll.qlIndexFixing($AC$5,AZ1469,TRUE,_xll.ohTrigger(Trigger,Trigger3M))</f>
        <v>1.5229586660747987E-2</v>
      </c>
      <c r="BD1469" s="508">
        <f>_xll.qlIndexFixing($BE$1,AZ1469,TRUE,_xll.ohTrigger(Trigger,Trigger3M))</f>
        <v>1.5064664287150212E-2</v>
      </c>
    </row>
    <row r="1470" spans="51:56" ht="11.25" customHeight="1" x14ac:dyDescent="0.25">
      <c r="AY1470" s="515" t="s">
        <v>90</v>
      </c>
      <c r="AZ1470" s="509">
        <f>_xll.qlInterestRateIndexFixingDate(Currency&amp;"ibor"&amp;Tenor,BA1470,Trigger)</f>
        <v>49590</v>
      </c>
      <c r="BA1470" s="509">
        <f>_xll.qlCalendarAdvance(Calendar,BA1469,AY1470,"f",,Trigger)</f>
        <v>49592</v>
      </c>
      <c r="BB1470" s="509">
        <f>_xll.qlInterestRateIndexMaturity(Currency&amp;"ibor"&amp;Tenor,BA1470,Trigger)</f>
        <v>49684</v>
      </c>
      <c r="BC1470" s="508">
        <f>_xll.qlIndexFixing($AC$5,AZ1470,TRUE,_xll.ohTrigger(Trigger,Trigger3M))</f>
        <v>1.5233528619539548E-2</v>
      </c>
      <c r="BD1470" s="508">
        <f>_xll.qlIndexFixing($BE$1,AZ1470,TRUE,_xll.ohTrigger(Trigger,Trigger3M))</f>
        <v>1.5056968697407368E-2</v>
      </c>
    </row>
    <row r="1471" spans="51:56" ht="11.25" customHeight="1" x14ac:dyDescent="0.25">
      <c r="AY1471" s="515" t="s">
        <v>90</v>
      </c>
      <c r="AZ1471" s="509">
        <f>_xll.qlInterestRateIndexFixingDate(Currency&amp;"ibor"&amp;Tenor,BA1471,Trigger)</f>
        <v>49597</v>
      </c>
      <c r="BA1471" s="509">
        <f>_xll.qlCalendarAdvance(Calendar,BA1470,AY1471,"f",,Trigger)</f>
        <v>49599</v>
      </c>
      <c r="BB1471" s="509">
        <f>_xll.qlInterestRateIndexMaturity(Currency&amp;"ibor"&amp;Tenor,BA1471,Trigger)</f>
        <v>49691</v>
      </c>
      <c r="BC1471" s="508">
        <f>_xll.qlIndexFixing($AC$5,AZ1471,TRUE,_xll.ohTrigger(Trigger,Trigger3M))</f>
        <v>1.5237470582287943E-2</v>
      </c>
      <c r="BD1471" s="508">
        <f>_xll.qlIndexFixing($BE$1,AZ1471,TRUE,_xll.ohTrigger(Trigger,Trigger3M))</f>
        <v>1.5049292917418364E-2</v>
      </c>
    </row>
    <row r="1472" spans="51:56" ht="11.25" customHeight="1" x14ac:dyDescent="0.25">
      <c r="AY1472" s="515" t="s">
        <v>90</v>
      </c>
      <c r="AZ1472" s="509">
        <f>_xll.qlInterestRateIndexFixingDate(Currency&amp;"ibor"&amp;Tenor,BA1472,Trigger)</f>
        <v>49604</v>
      </c>
      <c r="BA1472" s="509">
        <f>_xll.qlCalendarAdvance(Calendar,BA1471,AY1472,"f",,Trigger)</f>
        <v>49606</v>
      </c>
      <c r="BB1472" s="509">
        <f>_xll.qlInterestRateIndexMaturity(Currency&amp;"ibor"&amp;Tenor,BA1472,Trigger)</f>
        <v>49698</v>
      </c>
      <c r="BC1472" s="508">
        <f>_xll.qlIndexFixing($AC$5,AZ1472,TRUE,_xll.ohTrigger(Trigger,Trigger3M))</f>
        <v>1.5241412548990568E-2</v>
      </c>
      <c r="BD1472" s="508">
        <f>_xll.qlIndexFixing($BE$1,AZ1472,TRUE,_xll.ohTrigger(Trigger,Trigger3M))</f>
        <v>1.5041637148204135E-2</v>
      </c>
    </row>
    <row r="1473" spans="51:56" ht="11.25" customHeight="1" x14ac:dyDescent="0.25">
      <c r="AY1473" s="515" t="s">
        <v>90</v>
      </c>
      <c r="AZ1473" s="509">
        <f>_xll.qlInterestRateIndexFixingDate(Currency&amp;"ibor"&amp;Tenor,BA1473,Trigger)</f>
        <v>49611</v>
      </c>
      <c r="BA1473" s="509">
        <f>_xll.qlCalendarAdvance(Calendar,BA1472,AY1473,"f",,Trigger)</f>
        <v>49613</v>
      </c>
      <c r="BB1473" s="509">
        <f>_xll.qlInterestRateIndexMaturity(Currency&amp;"ibor"&amp;Tenor,BA1473,Trigger)</f>
        <v>49705</v>
      </c>
      <c r="BC1473" s="508">
        <f>_xll.qlIndexFixing($AC$5,AZ1473,TRUE,_xll.ohTrigger(Trigger,Trigger3M))</f>
        <v>1.5245354519650025E-2</v>
      </c>
      <c r="BD1473" s="508">
        <f>_xll.qlIndexFixing($BE$1,AZ1473,TRUE,_xll.ohTrigger(Trigger,Trigger3M))</f>
        <v>1.503400159078736E-2</v>
      </c>
    </row>
    <row r="1474" spans="51:56" ht="11.25" customHeight="1" x14ac:dyDescent="0.25">
      <c r="AY1474" s="515" t="s">
        <v>90</v>
      </c>
      <c r="AZ1474" s="509">
        <f>_xll.qlInterestRateIndexFixingDate(Currency&amp;"ibor"&amp;Tenor,BA1474,Trigger)</f>
        <v>49618</v>
      </c>
      <c r="BA1474" s="509">
        <f>_xll.qlCalendarAdvance(Calendar,BA1473,AY1474,"f",,Trigger)</f>
        <v>49620</v>
      </c>
      <c r="BB1474" s="509">
        <f>_xll.qlInterestRateIndexMaturity(Currency&amp;"ibor"&amp;Tenor,BA1474,Trigger)</f>
        <v>49712</v>
      </c>
      <c r="BC1474" s="508">
        <f>_xll.qlIndexFixing($AC$5,AZ1474,TRUE,_xll.ohTrigger(Trigger,Trigger3M))</f>
        <v>1.5249296494263712E-2</v>
      </c>
      <c r="BD1474" s="508">
        <f>_xll.qlIndexFixing($BE$1,AZ1474,TRUE,_xll.ohTrigger(Trigger,Trigger3M))</f>
        <v>1.5026386446188976E-2</v>
      </c>
    </row>
    <row r="1475" spans="51:56" ht="11.25" customHeight="1" x14ac:dyDescent="0.25">
      <c r="AY1475" s="515" t="s">
        <v>90</v>
      </c>
      <c r="AZ1475" s="509">
        <f>_xll.qlInterestRateIndexFixingDate(Currency&amp;"ibor"&amp;Tenor,BA1475,Trigger)</f>
        <v>49625</v>
      </c>
      <c r="BA1475" s="509">
        <f>_xll.qlCalendarAdvance(Calendar,BA1474,AY1475,"f",,Trigger)</f>
        <v>49627</v>
      </c>
      <c r="BB1475" s="509">
        <f>_xll.qlInterestRateIndexMaturity(Currency&amp;"ibor"&amp;Tenor,BA1475,Trigger)</f>
        <v>49719</v>
      </c>
      <c r="BC1475" s="508">
        <f>_xll.qlIndexFixing($AC$5,AZ1475,TRUE,_xll.ohTrigger(Trigger,Trigger3M))</f>
        <v>1.5253238472834234E-2</v>
      </c>
      <c r="BD1475" s="508">
        <f>_xll.qlIndexFixing($BE$1,AZ1475,TRUE,_xll.ohTrigger(Trigger,Trigger3M))</f>
        <v>1.5018791915427317E-2</v>
      </c>
    </row>
    <row r="1476" spans="51:56" ht="11.25" customHeight="1" x14ac:dyDescent="0.25">
      <c r="AY1476" s="515" t="s">
        <v>90</v>
      </c>
      <c r="AZ1476" s="509">
        <f>_xll.qlInterestRateIndexFixingDate(Currency&amp;"ibor"&amp;Tenor,BA1476,Trigger)</f>
        <v>49632</v>
      </c>
      <c r="BA1476" s="509">
        <f>_xll.qlCalendarAdvance(Calendar,BA1475,AY1476,"f",,Trigger)</f>
        <v>49634</v>
      </c>
      <c r="BB1476" s="509">
        <f>_xll.qlInterestRateIndexMaturity(Currency&amp;"ibor"&amp;Tenor,BA1476,Trigger)</f>
        <v>49726</v>
      </c>
      <c r="BC1476" s="508">
        <f>_xll.qlIndexFixing($AC$5,AZ1476,TRUE,_xll.ohTrigger(Trigger,Trigger3M))</f>
        <v>1.5257180455359853E-2</v>
      </c>
      <c r="BD1476" s="508">
        <f>_xll.qlIndexFixing($BE$1,AZ1476,TRUE,_xll.ohTrigger(Trigger,Trigger3M))</f>
        <v>1.5011218199520716E-2</v>
      </c>
    </row>
    <row r="1477" spans="51:56" ht="11.25" customHeight="1" x14ac:dyDescent="0.25">
      <c r="AY1477" s="515" t="s">
        <v>90</v>
      </c>
      <c r="AZ1477" s="509">
        <f>_xll.qlInterestRateIndexFixingDate(Currency&amp;"ibor"&amp;Tenor,BA1477,Trigger)</f>
        <v>49639</v>
      </c>
      <c r="BA1477" s="509">
        <f>_xll.qlCalendarAdvance(Calendar,BA1476,AY1477,"f",,Trigger)</f>
        <v>49641</v>
      </c>
      <c r="BB1477" s="509">
        <f>_xll.qlInterestRateIndexMaturity(Currency&amp;"ibor"&amp;Tenor,BA1477,Trigger)</f>
        <v>49733</v>
      </c>
      <c r="BC1477" s="508">
        <f>_xll.qlIndexFixing($AC$5,AZ1477,TRUE,_xll.ohTrigger(Trigger,Trigger3M))</f>
        <v>1.5261122441842306E-2</v>
      </c>
      <c r="BD1477" s="508">
        <f>_xll.qlIndexFixing($BE$1,AZ1477,TRUE,_xll.ohTrigger(Trigger,Trigger3M))</f>
        <v>1.5003665499483159E-2</v>
      </c>
    </row>
    <row r="1478" spans="51:56" ht="11.25" customHeight="1" x14ac:dyDescent="0.25">
      <c r="AY1478" s="515" t="s">
        <v>90</v>
      </c>
      <c r="AZ1478" s="509">
        <f>_xll.qlInterestRateIndexFixingDate(Currency&amp;"ibor"&amp;Tenor,BA1478,Trigger)</f>
        <v>49646</v>
      </c>
      <c r="BA1478" s="509">
        <f>_xll.qlCalendarAdvance(Calendar,BA1477,AY1478,"f",,Trigger)</f>
        <v>49648</v>
      </c>
      <c r="BB1478" s="509">
        <f>_xll.qlInterestRateIndexMaturity(Currency&amp;"ibor"&amp;Tenor,BA1478,Trigger)</f>
        <v>49739</v>
      </c>
      <c r="BC1478" s="508">
        <f>_xll.qlIndexFixing($AC$5,AZ1478,TRUE,_xll.ohTrigger(Trigger,Trigger3M))</f>
        <v>1.5264459655977175E-2</v>
      </c>
      <c r="BD1478" s="508">
        <f>_xll.qlIndexFixing($BE$1,AZ1478,TRUE,_xll.ohTrigger(Trigger,Trigger3M))</f>
        <v>1.4996355984519313E-2</v>
      </c>
    </row>
    <row r="1479" spans="51:56" ht="11.25" customHeight="1" x14ac:dyDescent="0.25">
      <c r="AY1479" s="515" t="s">
        <v>90</v>
      </c>
      <c r="AZ1479" s="509">
        <f>_xll.qlInterestRateIndexFixingDate(Currency&amp;"ibor"&amp;Tenor,BA1479,Trigger)</f>
        <v>49653</v>
      </c>
      <c r="BA1479" s="509">
        <f>_xll.qlCalendarAdvance(Calendar,BA1478,AY1479,"f",,Trigger)</f>
        <v>49655</v>
      </c>
      <c r="BB1479" s="509">
        <f>_xll.qlInterestRateIndexMaturity(Currency&amp;"ibor"&amp;Tenor,BA1479,Trigger)</f>
        <v>49746</v>
      </c>
      <c r="BC1479" s="508">
        <f>_xll.qlIndexFixing($AC$5,AZ1479,TRUE,_xll.ohTrigger(Trigger,Trigger3M))</f>
        <v>1.5268401483245285E-2</v>
      </c>
      <c r="BD1479" s="508">
        <f>_xll.qlIndexFixing($BE$1,AZ1479,TRUE,_xll.ohTrigger(Trigger,Trigger3M))</f>
        <v>1.4988844663692449E-2</v>
      </c>
    </row>
    <row r="1480" spans="51:56" ht="11.25" customHeight="1" x14ac:dyDescent="0.25">
      <c r="AY1480" s="515" t="s">
        <v>90</v>
      </c>
      <c r="AZ1480" s="509">
        <f>_xll.qlInterestRateIndexFixingDate(Currency&amp;"ibor"&amp;Tenor,BA1480,Trigger)</f>
        <v>49660</v>
      </c>
      <c r="BA1480" s="509">
        <f>_xll.qlCalendarAdvance(Calendar,BA1479,AY1480,"f",,Trigger)</f>
        <v>49662</v>
      </c>
      <c r="BB1480" s="509">
        <f>_xll.qlInterestRateIndexMaturity(Currency&amp;"ibor"&amp;Tenor,BA1480,Trigger)</f>
        <v>49753</v>
      </c>
      <c r="BC1480" s="508">
        <f>_xll.qlIndexFixing($AC$5,AZ1480,TRUE,_xll.ohTrigger(Trigger,Trigger3M))</f>
        <v>1.5272343314426749E-2</v>
      </c>
      <c r="BD1480" s="508">
        <f>_xll.qlIndexFixing($BE$1,AZ1480,TRUE,_xll.ohTrigger(Trigger,Trigger3M))</f>
        <v>1.4981354946369627E-2</v>
      </c>
    </row>
    <row r="1481" spans="51:56" ht="11.25" customHeight="1" x14ac:dyDescent="0.25">
      <c r="AY1481" s="515" t="s">
        <v>90</v>
      </c>
      <c r="AZ1481" s="509">
        <f>_xll.qlInterestRateIndexFixingDate(Currency&amp;"ibor"&amp;Tenor,BA1481,Trigger)</f>
        <v>49664</v>
      </c>
      <c r="BA1481" s="509">
        <f>_xll.qlCalendarAdvance(Calendar,BA1480,AY1481,"f",,Trigger)</f>
        <v>49670</v>
      </c>
      <c r="BB1481" s="509">
        <f>_xll.qlInterestRateIndexMaturity(Currency&amp;"ibor"&amp;Tenor,BA1481,Trigger)</f>
        <v>49761</v>
      </c>
      <c r="BC1481" s="508">
        <f>_xll.qlIndexFixing($AC$5,AZ1481,TRUE,_xll.ohTrigger(Trigger,Trigger3M))</f>
        <v>1.5276848269139316E-2</v>
      </c>
      <c r="BD1481" s="508">
        <f>_xll.qlIndexFixing($BE$1,AZ1481,TRUE,_xll.ohTrigger(Trigger,Trigger3M))</f>
        <v>1.4972821980546469E-2</v>
      </c>
    </row>
    <row r="1482" spans="51:56" ht="11.25" customHeight="1" x14ac:dyDescent="0.25">
      <c r="AY1482" s="515" t="s">
        <v>90</v>
      </c>
      <c r="AZ1482" s="509">
        <f>_xll.qlInterestRateIndexFixingDate(Currency&amp;"ibor"&amp;Tenor,BA1482,Trigger)</f>
        <v>49674</v>
      </c>
      <c r="BA1482" s="509">
        <f>_xll.qlCalendarAdvance(Calendar,BA1481,AY1482,"f",,Trigger)</f>
        <v>49677</v>
      </c>
      <c r="BB1482" s="509">
        <f>_xll.qlInterestRateIndexMaturity(Currency&amp;"ibor"&amp;Tenor,BA1482,Trigger)</f>
        <v>49768</v>
      </c>
      <c r="BC1482" s="508">
        <f>_xll.qlIndexFixing($AC$5,AZ1482,TRUE,_xll.ohTrigger(Trigger,Trigger3M))</f>
        <v>1.5280790108704404E-2</v>
      </c>
      <c r="BD1482" s="508">
        <f>_xll.qlIndexFixing($BE$1,AZ1482,TRUE,_xll.ohTrigger(Trigger,Trigger3M))</f>
        <v>1.4965379233292799E-2</v>
      </c>
    </row>
    <row r="1483" spans="51:56" ht="11.25" customHeight="1" x14ac:dyDescent="0.25">
      <c r="AY1483" s="515" t="s">
        <v>90</v>
      </c>
      <c r="AZ1483" s="509">
        <f>_xll.qlInterestRateIndexFixingDate(Currency&amp;"ibor"&amp;Tenor,BA1483,Trigger)</f>
        <v>49682</v>
      </c>
      <c r="BA1483" s="509">
        <f>_xll.qlCalendarAdvance(Calendar,BA1482,AY1483,"f",,Trigger)</f>
        <v>49684</v>
      </c>
      <c r="BB1483" s="509">
        <f>_xll.qlInterestRateIndexMaturity(Currency&amp;"ibor"&amp;Tenor,BA1483,Trigger)</f>
        <v>49775</v>
      </c>
      <c r="BC1483" s="508">
        <f>_xll.qlIndexFixing($AC$5,AZ1483,TRUE,_xll.ohTrigger(Trigger,Trigger3M))</f>
        <v>1.5284731952181966E-2</v>
      </c>
      <c r="BD1483" s="508">
        <f>_xll.qlIndexFixing($BE$1,AZ1483,TRUE,_xll.ohTrigger(Trigger,Trigger3M))</f>
        <v>1.4957958721268171E-2</v>
      </c>
    </row>
    <row r="1484" spans="51:56" ht="11.25" customHeight="1" x14ac:dyDescent="0.25">
      <c r="AY1484" s="515" t="s">
        <v>90</v>
      </c>
      <c r="AZ1484" s="509">
        <f>_xll.qlInterestRateIndexFixingDate(Currency&amp;"ibor"&amp;Tenor,BA1484,Trigger)</f>
        <v>49689</v>
      </c>
      <c r="BA1484" s="509">
        <f>_xll.qlCalendarAdvance(Calendar,BA1483,AY1484,"f",,Trigger)</f>
        <v>49691</v>
      </c>
      <c r="BB1484" s="509">
        <f>_xll.qlInterestRateIndexMaturity(Currency&amp;"ibor"&amp;Tenor,BA1484,Trigger)</f>
        <v>49782</v>
      </c>
      <c r="BC1484" s="508">
        <f>_xll.qlIndexFixing($AC$5,AZ1484,TRUE,_xll.ohTrigger(Trigger,Trigger3M))</f>
        <v>1.5288673799572883E-2</v>
      </c>
      <c r="BD1484" s="508">
        <f>_xll.qlIndexFixing($BE$1,AZ1484,TRUE,_xll.ohTrigger(Trigger,Trigger3M))</f>
        <v>1.4950560645472243E-2</v>
      </c>
    </row>
    <row r="1485" spans="51:56" ht="11.25" customHeight="1" x14ac:dyDescent="0.25">
      <c r="AY1485" s="515" t="s">
        <v>90</v>
      </c>
      <c r="AZ1485" s="509">
        <f>_xll.qlInterestRateIndexFixingDate(Currency&amp;"ibor"&amp;Tenor,BA1485,Trigger)</f>
        <v>49696</v>
      </c>
      <c r="BA1485" s="509">
        <f>_xll.qlCalendarAdvance(Calendar,BA1484,AY1485,"f",,Trigger)</f>
        <v>49698</v>
      </c>
      <c r="BB1485" s="509">
        <f>_xll.qlInterestRateIndexMaturity(Currency&amp;"ibor"&amp;Tenor,BA1485,Trigger)</f>
        <v>49789</v>
      </c>
      <c r="BC1485" s="508">
        <f>_xll.qlIndexFixing($AC$5,AZ1485,TRUE,_xll.ohTrigger(Trigger,Trigger3M))</f>
        <v>1.5292615650875394E-2</v>
      </c>
      <c r="BD1485" s="508">
        <f>_xll.qlIndexFixing($BE$1,AZ1485,TRUE,_xll.ohTrigger(Trigger,Trigger3M))</f>
        <v>1.4943185206907305E-2</v>
      </c>
    </row>
    <row r="1486" spans="51:56" ht="11.25" customHeight="1" x14ac:dyDescent="0.25">
      <c r="AY1486" s="515" t="s">
        <v>90</v>
      </c>
      <c r="AZ1486" s="509">
        <f>_xll.qlInterestRateIndexFixingDate(Currency&amp;"ibor"&amp;Tenor,BA1486,Trigger)</f>
        <v>49703</v>
      </c>
      <c r="BA1486" s="509">
        <f>_xll.qlCalendarAdvance(Calendar,BA1485,AY1486,"f",,Trigger)</f>
        <v>49705</v>
      </c>
      <c r="BB1486" s="509">
        <f>_xll.qlInterestRateIndexMaturity(Currency&amp;"ibor"&amp;Tenor,BA1486,Trigger)</f>
        <v>49795</v>
      </c>
      <c r="BC1486" s="508">
        <f>_xll.qlIndexFixing($AC$5,AZ1486,TRUE,_xll.ohTrigger(Trigger,Trigger3M))</f>
        <v>1.5295951400743135E-2</v>
      </c>
      <c r="BD1486" s="508">
        <f>_xll.qlIndexFixing($BE$1,AZ1486,TRUE,_xll.ohTrigger(Trigger,Trigger3M))</f>
        <v>1.4936044028738493E-2</v>
      </c>
    </row>
    <row r="1487" spans="51:56" ht="11.25" customHeight="1" x14ac:dyDescent="0.25">
      <c r="AY1487" s="515" t="s">
        <v>90</v>
      </c>
      <c r="AZ1487" s="509">
        <f>_xll.qlInterestRateIndexFixingDate(Currency&amp;"ibor"&amp;Tenor,BA1487,Trigger)</f>
        <v>49710</v>
      </c>
      <c r="BA1487" s="509">
        <f>_xll.qlCalendarAdvance(Calendar,BA1486,AY1487,"f",,Trigger)</f>
        <v>49712</v>
      </c>
      <c r="BB1487" s="509">
        <f>_xll.qlInterestRateIndexMaturity(Currency&amp;"ibor"&amp;Tenor,BA1487,Trigger)</f>
        <v>49802</v>
      </c>
      <c r="BC1487" s="508">
        <f>_xll.qlIndexFixing($AC$5,AZ1487,TRUE,_xll.ohTrigger(Trigger,Trigger3M))</f>
        <v>1.5299893092408645E-2</v>
      </c>
      <c r="BD1487" s="508">
        <f>_xll.qlIndexFixing($BE$1,AZ1487,TRUE,_xll.ohTrigger(Trigger,Trigger3M))</f>
        <v>1.492871308787258E-2</v>
      </c>
    </row>
    <row r="1488" spans="51:56" ht="11.25" customHeight="1" x14ac:dyDescent="0.25">
      <c r="AY1488" s="515" t="s">
        <v>90</v>
      </c>
      <c r="AZ1488" s="509">
        <f>_xll.qlInterestRateIndexFixingDate(Currency&amp;"ibor"&amp;Tenor,BA1488,Trigger)</f>
        <v>49717</v>
      </c>
      <c r="BA1488" s="509">
        <f>_xll.qlCalendarAdvance(Calendar,BA1487,AY1488,"f",,Trigger)</f>
        <v>49719</v>
      </c>
      <c r="BB1488" s="509">
        <f>_xll.qlInterestRateIndexMaturity(Currency&amp;"ibor"&amp;Tenor,BA1488,Trigger)</f>
        <v>49809</v>
      </c>
      <c r="BC1488" s="508">
        <f>_xll.qlIndexFixing($AC$5,AZ1488,TRUE,_xll.ohTrigger(Trigger,Trigger3M))</f>
        <v>1.5303834787943948E-2</v>
      </c>
      <c r="BD1488" s="508">
        <f>_xll.qlIndexFixing($BE$1,AZ1488,TRUE,_xll.ohTrigger(Trigger,Trigger3M))</f>
        <v>1.4921405371764784E-2</v>
      </c>
    </row>
    <row r="1489" spans="51:56" ht="11.25" customHeight="1" x14ac:dyDescent="0.25">
      <c r="AY1489" s="515" t="s">
        <v>90</v>
      </c>
      <c r="AZ1489" s="509">
        <f>_xll.qlInterestRateIndexFixingDate(Currency&amp;"ibor"&amp;Tenor,BA1489,Trigger)</f>
        <v>49724</v>
      </c>
      <c r="BA1489" s="509">
        <f>_xll.qlCalendarAdvance(Calendar,BA1488,AY1489,"f",,Trigger)</f>
        <v>49726</v>
      </c>
      <c r="BB1489" s="509">
        <f>_xll.qlInterestRateIndexMaturity(Currency&amp;"ibor"&amp;Tenor,BA1489,Trigger)</f>
        <v>49816</v>
      </c>
      <c r="BC1489" s="508">
        <f>_xll.qlIndexFixing($AC$5,AZ1489,TRUE,_xll.ohTrigger(Trigger,Trigger3M))</f>
        <v>1.526120367047934E-2</v>
      </c>
      <c r="BD1489" s="508">
        <f>_xll.qlIndexFixing($BE$1,AZ1489,TRUE,_xll.ohTrigger(Trigger,Trigger3M))</f>
        <v>1.4914121081401888E-2</v>
      </c>
    </row>
    <row r="1490" spans="51:56" ht="11.25" customHeight="1" x14ac:dyDescent="0.25">
      <c r="AY1490" s="515" t="s">
        <v>90</v>
      </c>
      <c r="AZ1490" s="509">
        <f>_xll.qlInterestRateIndexFixingDate(Currency&amp;"ibor"&amp;Tenor,BA1490,Trigger)</f>
        <v>49731</v>
      </c>
      <c r="BA1490" s="509">
        <f>_xll.qlCalendarAdvance(Calendar,BA1489,AY1490,"f",,Trigger)</f>
        <v>49733</v>
      </c>
      <c r="BB1490" s="509">
        <f>_xll.qlInterestRateIndexMaturity(Currency&amp;"ibor"&amp;Tenor,BA1490,Trigger)</f>
        <v>49823</v>
      </c>
      <c r="BC1490" s="508">
        <f>_xll.qlIndexFixing($AC$5,AZ1490,TRUE,_xll.ohTrigger(Trigger,Trigger3M))</f>
        <v>1.5218488108667216E-2</v>
      </c>
      <c r="BD1490" s="508">
        <f>_xll.qlIndexFixing($BE$1,AZ1490,TRUE,_xll.ohTrigger(Trigger,Trigger3M))</f>
        <v>1.4906860417774226E-2</v>
      </c>
    </row>
    <row r="1491" spans="51:56" ht="11.25" customHeight="1" x14ac:dyDescent="0.25">
      <c r="AY1491" s="515" t="s">
        <v>90</v>
      </c>
      <c r="AZ1491" s="509">
        <f>_xll.qlInterestRateIndexFixingDate(Currency&amp;"ibor"&amp;Tenor,BA1491,Trigger)</f>
        <v>49738</v>
      </c>
      <c r="BA1491" s="509">
        <f>_xll.qlCalendarAdvance(Calendar,BA1490,AY1491,"f",,Trigger)</f>
        <v>49740</v>
      </c>
      <c r="BB1491" s="509">
        <f>_xll.qlInterestRateIndexMaturity(Currency&amp;"ibor"&amp;Tenor,BA1491,Trigger)</f>
        <v>49832</v>
      </c>
      <c r="BC1491" s="508">
        <f>_xll.qlIndexFixing($AC$5,AZ1491,TRUE,_xll.ohTrigger(Trigger,Trigger3M))</f>
        <v>1.5166852544105635E-2</v>
      </c>
      <c r="BD1491" s="508">
        <f>_xll.qlIndexFixing($BE$1,AZ1491,TRUE,_xll.ohTrigger(Trigger,Trigger3M))</f>
        <v>1.4899214978693211E-2</v>
      </c>
    </row>
    <row r="1492" spans="51:56" ht="11.25" customHeight="1" x14ac:dyDescent="0.25">
      <c r="AY1492" s="515" t="s">
        <v>90</v>
      </c>
      <c r="AZ1492" s="509">
        <f>_xll.qlInterestRateIndexFixingDate(Currency&amp;"ibor"&amp;Tenor,BA1492,Trigger)</f>
        <v>49745</v>
      </c>
      <c r="BA1492" s="509">
        <f>_xll.qlCalendarAdvance(Calendar,BA1491,AY1492,"f",,Trigger)</f>
        <v>49747</v>
      </c>
      <c r="BB1492" s="509">
        <f>_xll.qlInterestRateIndexMaturity(Currency&amp;"ibor"&amp;Tenor,BA1492,Trigger)</f>
        <v>49839</v>
      </c>
      <c r="BC1492" s="508">
        <f>_xll.qlIndexFixing($AC$5,AZ1492,TRUE,_xll.ohTrigger(Trigger,Trigger3M))</f>
        <v>1.5124958905008715E-2</v>
      </c>
      <c r="BD1492" s="508">
        <f>_xll.qlIndexFixing($BE$1,AZ1492,TRUE,_xll.ohTrigger(Trigger,Trigger3M))</f>
        <v>1.4892005087322325E-2</v>
      </c>
    </row>
    <row r="1493" spans="51:56" ht="11.25" customHeight="1" x14ac:dyDescent="0.25">
      <c r="AY1493" s="515" t="s">
        <v>90</v>
      </c>
      <c r="AZ1493" s="509">
        <f>_xll.qlInterestRateIndexFixingDate(Currency&amp;"ibor"&amp;Tenor,BA1493,Trigger)</f>
        <v>49752</v>
      </c>
      <c r="BA1493" s="509">
        <f>_xll.qlCalendarAdvance(Calendar,BA1492,AY1493,"f",,Trigger)</f>
        <v>49754</v>
      </c>
      <c r="BB1493" s="509">
        <f>_xll.qlInterestRateIndexMaturity(Currency&amp;"ibor"&amp;Tenor,BA1493,Trigger)</f>
        <v>49846</v>
      </c>
      <c r="BC1493" s="508">
        <f>_xll.qlIndexFixing($AC$5,AZ1493,TRUE,_xll.ohTrigger(Trigger,Trigger3M))</f>
        <v>1.5082982657186715E-2</v>
      </c>
      <c r="BD1493" s="508">
        <f>_xll.qlIndexFixing($BE$1,AZ1493,TRUE,_xll.ohTrigger(Trigger,Trigger3M))</f>
        <v>1.4884819456645762E-2</v>
      </c>
    </row>
    <row r="1494" spans="51:56" ht="11.25" customHeight="1" x14ac:dyDescent="0.25">
      <c r="AY1494" s="515" t="s">
        <v>90</v>
      </c>
      <c r="AZ1494" s="509">
        <f>_xll.qlInterestRateIndexFixingDate(Currency&amp;"ibor"&amp;Tenor,BA1494,Trigger)</f>
        <v>49759</v>
      </c>
      <c r="BA1494" s="509">
        <f>_xll.qlCalendarAdvance(Calendar,BA1493,AY1494,"f",,Trigger)</f>
        <v>49761</v>
      </c>
      <c r="BB1494" s="509">
        <f>_xll.qlInterestRateIndexMaturity(Currency&amp;"ibor"&amp;Tenor,BA1494,Trigger)</f>
        <v>49853</v>
      </c>
      <c r="BC1494" s="508">
        <f>_xll.qlIndexFixing($AC$5,AZ1494,TRUE,_xll.ohTrigger(Trigger,Trigger3M))</f>
        <v>1.5040923803298382E-2</v>
      </c>
      <c r="BD1494" s="508">
        <f>_xll.qlIndexFixing($BE$1,AZ1494,TRUE,_xll.ohTrigger(Trigger,Trigger3M))</f>
        <v>1.4877658287659263E-2</v>
      </c>
    </row>
    <row r="1495" spans="51:56" ht="11.25" customHeight="1" x14ac:dyDescent="0.25">
      <c r="AY1495" s="515" t="s">
        <v>90</v>
      </c>
      <c r="AZ1495" s="509">
        <f>_xll.qlInterestRateIndexFixingDate(Currency&amp;"ibor"&amp;Tenor,BA1495,Trigger)</f>
        <v>49766</v>
      </c>
      <c r="BA1495" s="509">
        <f>_xll.qlCalendarAdvance(Calendar,BA1494,AY1495,"f",,Trigger)</f>
        <v>49768</v>
      </c>
      <c r="BB1495" s="509">
        <f>_xll.qlInterestRateIndexMaturity(Currency&amp;"ibor"&amp;Tenor,BA1495,Trigger)</f>
        <v>49859</v>
      </c>
      <c r="BC1495" s="508">
        <f>_xll.qlIndexFixing($AC$5,AZ1495,TRUE,_xll.ohTrigger(Trigger,Trigger3M))</f>
        <v>1.5001180768151271E-2</v>
      </c>
      <c r="BD1495" s="508">
        <f>_xll.qlIndexFixing($BE$1,AZ1495,TRUE,_xll.ohTrigger(Trigger,Trigger3M))</f>
        <v>1.4870720088133166E-2</v>
      </c>
    </row>
    <row r="1496" spans="51:56" ht="11.25" customHeight="1" x14ac:dyDescent="0.25">
      <c r="AY1496" s="515" t="s">
        <v>90</v>
      </c>
      <c r="AZ1496" s="509">
        <f>_xll.qlInterestRateIndexFixingDate(Currency&amp;"ibor"&amp;Tenor,BA1496,Trigger)</f>
        <v>49773</v>
      </c>
      <c r="BA1496" s="509">
        <f>_xll.qlCalendarAdvance(Calendar,BA1495,AY1496,"f",,Trigger)</f>
        <v>49775</v>
      </c>
      <c r="BB1496" s="509">
        <f>_xll.qlInterestRateIndexMaturity(Currency&amp;"ibor"&amp;Tenor,BA1496,Trigger)</f>
        <v>49866</v>
      </c>
      <c r="BC1496" s="508">
        <f>_xll.qlIndexFixing($AC$5,AZ1496,TRUE,_xll.ohTrigger(Trigger,Trigger3M))</f>
        <v>1.4958463136593504E-2</v>
      </c>
      <c r="BD1496" s="508">
        <f>_xll.qlIndexFixing($BE$1,AZ1496,TRUE,_xll.ohTrigger(Trigger,Trigger3M))</f>
        <v>1.4863606924795698E-2</v>
      </c>
    </row>
    <row r="1497" spans="51:56" ht="11.25" customHeight="1" x14ac:dyDescent="0.25">
      <c r="AY1497" s="515" t="s">
        <v>90</v>
      </c>
      <c r="AZ1497" s="509">
        <f>_xll.qlInterestRateIndexFixingDate(Currency&amp;"ibor"&amp;Tenor,BA1497,Trigger)</f>
        <v>49780</v>
      </c>
      <c r="BA1497" s="509">
        <f>_xll.qlCalendarAdvance(Calendar,BA1496,AY1497,"f",,Trigger)</f>
        <v>49782</v>
      </c>
      <c r="BB1497" s="509">
        <f>_xll.qlInterestRateIndexMaturity(Currency&amp;"ibor"&amp;Tenor,BA1497,Trigger)</f>
        <v>49873</v>
      </c>
      <c r="BC1497" s="508">
        <f>_xll.qlIndexFixing($AC$5,AZ1497,TRUE,_xll.ohTrigger(Trigger,Trigger3M))</f>
        <v>1.4915662003393212E-2</v>
      </c>
      <c r="BD1497" s="508">
        <f>_xll.qlIndexFixing($BE$1,AZ1497,TRUE,_xll.ohTrigger(Trigger,Trigger3M))</f>
        <v>1.4856518810606041E-2</v>
      </c>
    </row>
    <row r="1498" spans="51:56" ht="11.25" customHeight="1" x14ac:dyDescent="0.25">
      <c r="AY1498" s="515" t="s">
        <v>90</v>
      </c>
      <c r="AZ1498" s="509">
        <f>_xll.qlInterestRateIndexFixingDate(Currency&amp;"ibor"&amp;Tenor,BA1498,Trigger)</f>
        <v>49787</v>
      </c>
      <c r="BA1498" s="509">
        <f>_xll.qlCalendarAdvance(Calendar,BA1497,AY1498,"f",,Trigger)</f>
        <v>49789</v>
      </c>
      <c r="BB1498" s="509">
        <f>_xll.qlInterestRateIndexMaturity(Currency&amp;"ibor"&amp;Tenor,BA1498,Trigger)</f>
        <v>49880</v>
      </c>
      <c r="BC1498" s="508">
        <f>_xll.qlIndexFixing($AC$5,AZ1498,TRUE,_xll.ohTrigger(Trigger,Trigger3M))</f>
        <v>1.4872777371258561E-2</v>
      </c>
      <c r="BD1498" s="508">
        <f>_xll.qlIndexFixing($BE$1,AZ1498,TRUE,_xll.ohTrigger(Trigger,Trigger3M))</f>
        <v>1.4849455946550676E-2</v>
      </c>
    </row>
    <row r="1499" spans="51:56" ht="11.25" customHeight="1" x14ac:dyDescent="0.25">
      <c r="AY1499" s="515" t="s">
        <v>90</v>
      </c>
      <c r="AZ1499" s="509">
        <f>_xll.qlInterestRateIndexFixingDate(Currency&amp;"ibor"&amp;Tenor,BA1499,Trigger)</f>
        <v>49794</v>
      </c>
      <c r="BA1499" s="509">
        <f>_xll.qlCalendarAdvance(Calendar,BA1498,AY1499,"f",,Trigger)</f>
        <v>49797</v>
      </c>
      <c r="BB1499" s="509">
        <f>_xll.qlInterestRateIndexMaturity(Currency&amp;"ibor"&amp;Tenor,BA1499,Trigger)</f>
        <v>49891</v>
      </c>
      <c r="BC1499" s="508">
        <f>_xll.qlIndexFixing($AC$5,AZ1499,TRUE,_xll.ohTrigger(Trigger,Trigger3M))</f>
        <v>1.482267543290243E-2</v>
      </c>
      <c r="BD1499" s="508">
        <f>_xll.qlIndexFixing($BE$1,AZ1499,TRUE,_xll.ohTrigger(Trigger,Trigger3M))</f>
        <v>1.4840840002088247E-2</v>
      </c>
    </row>
    <row r="1500" spans="51:56" ht="11.25" customHeight="1" x14ac:dyDescent="0.25">
      <c r="AY1500" s="515" t="s">
        <v>90</v>
      </c>
      <c r="AZ1500" s="509">
        <f>_xll.qlInterestRateIndexFixingDate(Currency&amp;"ibor"&amp;Tenor,BA1500,Trigger)</f>
        <v>49802</v>
      </c>
      <c r="BA1500" s="509">
        <f>_xll.qlCalendarAdvance(Calendar,BA1499,AY1500,"f",,Trigger)</f>
        <v>49804</v>
      </c>
      <c r="BB1500" s="509">
        <f>_xll.qlInterestRateIndexMaturity(Currency&amp;"ibor"&amp;Tenor,BA1500,Trigger)</f>
        <v>49898</v>
      </c>
      <c r="BC1500" s="508">
        <f>_xll.qlIndexFixing($AC$5,AZ1500,TRUE,_xll.ohTrigger(Trigger,Trigger3M))</f>
        <v>1.4781072097296949E-2</v>
      </c>
      <c r="BD1500" s="508">
        <f>_xll.qlIndexFixing($BE$1,AZ1500,TRUE,_xll.ohTrigger(Trigger,Trigger3M))</f>
        <v>1.4833836682133653E-2</v>
      </c>
    </row>
    <row r="1501" spans="51:56" ht="11.25" customHeight="1" x14ac:dyDescent="0.25">
      <c r="AY1501" s="515" t="s">
        <v>90</v>
      </c>
      <c r="AZ1501" s="509">
        <f>_xll.qlInterestRateIndexFixingDate(Currency&amp;"ibor"&amp;Tenor,BA1501,Trigger)</f>
        <v>49809</v>
      </c>
      <c r="BA1501" s="509">
        <f>_xll.qlCalendarAdvance(Calendar,BA1500,AY1501,"f",,Trigger)</f>
        <v>49811</v>
      </c>
      <c r="BB1501" s="509">
        <f>_xll.qlInterestRateIndexMaturity(Currency&amp;"ibor"&amp;Tenor,BA1501,Trigger)</f>
        <v>49905</v>
      </c>
      <c r="BC1501" s="508">
        <f>_xll.qlIndexFixing($AC$5,AZ1501,TRUE,_xll.ohTrigger(Trigger,Trigger3M))</f>
        <v>1.4752120283612623E-2</v>
      </c>
      <c r="BD1501" s="508">
        <f>_xll.qlIndexFixing($BE$1,AZ1501,TRUE,_xll.ohTrigger(Trigger,Trigger3M))</f>
        <v>1.4826859290652042E-2</v>
      </c>
    </row>
    <row r="1502" spans="51:56" ht="11.25" customHeight="1" x14ac:dyDescent="0.25">
      <c r="AY1502" s="515" t="s">
        <v>90</v>
      </c>
      <c r="AZ1502" s="509">
        <f>_xll.qlInterestRateIndexFixingDate(Currency&amp;"ibor"&amp;Tenor,BA1502,Trigger)</f>
        <v>49816</v>
      </c>
      <c r="BA1502" s="509">
        <f>_xll.qlCalendarAdvance(Calendar,BA1501,AY1502,"f",,Trigger)</f>
        <v>49818</v>
      </c>
      <c r="BB1502" s="509">
        <f>_xll.qlInterestRateIndexMaturity(Currency&amp;"ibor"&amp;Tenor,BA1502,Trigger)</f>
        <v>49912</v>
      </c>
      <c r="BC1502" s="508">
        <f>_xll.qlIndexFixing($AC$5,AZ1502,TRUE,_xll.ohTrigger(Trigger,Trigger3M))</f>
        <v>1.4754970500259153E-2</v>
      </c>
      <c r="BD1502" s="508">
        <f>_xll.qlIndexFixing($BE$1,AZ1502,TRUE,_xll.ohTrigger(Trigger,Trigger3M))</f>
        <v>1.4819908028646888E-2</v>
      </c>
    </row>
    <row r="1503" spans="51:56" ht="11.25" customHeight="1" x14ac:dyDescent="0.25">
      <c r="AY1503" s="515" t="s">
        <v>90</v>
      </c>
      <c r="AZ1503" s="509">
        <f>_xll.qlInterestRateIndexFixingDate(Currency&amp;"ibor"&amp;Tenor,BA1503,Trigger)</f>
        <v>49823</v>
      </c>
      <c r="BA1503" s="509">
        <f>_xll.qlCalendarAdvance(Calendar,BA1502,AY1503,"f",,Trigger)</f>
        <v>49825</v>
      </c>
      <c r="BB1503" s="509">
        <f>_xll.qlInterestRateIndexMaturity(Currency&amp;"ibor"&amp;Tenor,BA1503,Trigger)</f>
        <v>49916</v>
      </c>
      <c r="BC1503" s="508">
        <f>_xll.qlIndexFixing($AC$5,AZ1503,TRUE,_xll.ohTrigger(Trigger,Trigger3M))</f>
        <v>1.4756303761151538E-2</v>
      </c>
      <c r="BD1503" s="508">
        <f>_xll.qlIndexFixing($BE$1,AZ1503,TRUE,_xll.ohTrigger(Trigger,Trigger3M))</f>
        <v>1.481353905367456E-2</v>
      </c>
    </row>
    <row r="1504" spans="51:56" ht="11.25" customHeight="1" x14ac:dyDescent="0.25">
      <c r="AY1504" s="515" t="s">
        <v>90</v>
      </c>
      <c r="AZ1504" s="509">
        <f>_xll.qlInterestRateIndexFixingDate(Currency&amp;"ibor"&amp;Tenor,BA1504,Trigger)</f>
        <v>49830</v>
      </c>
      <c r="BA1504" s="509">
        <f>_xll.qlCalendarAdvance(Calendar,BA1503,AY1504,"f",,Trigger)</f>
        <v>49832</v>
      </c>
      <c r="BB1504" s="509">
        <f>_xll.qlInterestRateIndexMaturity(Currency&amp;"ibor"&amp;Tenor,BA1504,Trigger)</f>
        <v>49926</v>
      </c>
      <c r="BC1504" s="508">
        <f>_xll.qlIndexFixing($AC$5,AZ1504,TRUE,_xll.ohTrigger(Trigger,Trigger3M))</f>
        <v>1.4760670939892672E-2</v>
      </c>
      <c r="BD1504" s="508">
        <f>_xll.qlIndexFixing($BE$1,AZ1504,TRUE,_xll.ohTrigger(Trigger,Trigger3M))</f>
        <v>1.4806084697073866E-2</v>
      </c>
    </row>
    <row r="1505" spans="51:56" ht="11.25" customHeight="1" x14ac:dyDescent="0.25">
      <c r="AY1505" s="515" t="s">
        <v>90</v>
      </c>
      <c r="AZ1505" s="509">
        <f>_xll.qlInterestRateIndexFixingDate(Currency&amp;"ibor"&amp;Tenor,BA1505,Trigger)</f>
        <v>49837</v>
      </c>
      <c r="BA1505" s="509">
        <f>_xll.qlCalendarAdvance(Calendar,BA1504,AY1505,"f",,Trigger)</f>
        <v>49839</v>
      </c>
      <c r="BB1505" s="509">
        <f>_xll.qlInterestRateIndexMaturity(Currency&amp;"ibor"&amp;Tenor,BA1505,Trigger)</f>
        <v>49933</v>
      </c>
      <c r="BC1505" s="508">
        <f>_xll.qlIndexFixing($AC$5,AZ1505,TRUE,_xll.ohTrigger(Trigger,Trigger3M))</f>
        <v>1.4763521162879661E-2</v>
      </c>
      <c r="BD1505" s="508">
        <f>_xll.qlIndexFixing($BE$1,AZ1505,TRUE,_xll.ohTrigger(Trigger,Trigger3M))</f>
        <v>1.4799213029505286E-2</v>
      </c>
    </row>
    <row r="1506" spans="51:56" ht="11.25" customHeight="1" x14ac:dyDescent="0.25">
      <c r="AY1506" s="515" t="s">
        <v>90</v>
      </c>
      <c r="AZ1506" s="509">
        <f>_xll.qlInterestRateIndexFixingDate(Currency&amp;"ibor"&amp;Tenor,BA1506,Trigger)</f>
        <v>49844</v>
      </c>
      <c r="BA1506" s="509">
        <f>_xll.qlCalendarAdvance(Calendar,BA1505,AY1506,"f",,Trigger)</f>
        <v>49846</v>
      </c>
      <c r="BB1506" s="509">
        <f>_xll.qlInterestRateIndexMaturity(Currency&amp;"ibor"&amp;Tenor,BA1506,Trigger)</f>
        <v>49940</v>
      </c>
      <c r="BC1506" s="508">
        <f>_xll.qlIndexFixing($AC$5,AZ1506,TRUE,_xll.ohTrigger(Trigger,Trigger3M))</f>
        <v>1.4766371387979003E-2</v>
      </c>
      <c r="BD1506" s="508">
        <f>_xll.qlIndexFixing($BE$1,AZ1506,TRUE,_xll.ohTrigger(Trigger,Trigger3M))</f>
        <v>1.479236829541598E-2</v>
      </c>
    </row>
    <row r="1507" spans="51:56" ht="11.25" customHeight="1" x14ac:dyDescent="0.25">
      <c r="AY1507" s="515" t="s">
        <v>90</v>
      </c>
      <c r="AZ1507" s="509">
        <f>_xll.qlInterestRateIndexFixingDate(Currency&amp;"ibor"&amp;Tenor,BA1507,Trigger)</f>
        <v>49851</v>
      </c>
      <c r="BA1507" s="509">
        <f>_xll.qlCalendarAdvance(Calendar,BA1506,AY1507,"f",,Trigger)</f>
        <v>49853</v>
      </c>
      <c r="BB1507" s="509">
        <f>_xll.qlInterestRateIndexMaturity(Currency&amp;"ibor"&amp;Tenor,BA1507,Trigger)</f>
        <v>49947</v>
      </c>
      <c r="BC1507" s="508">
        <f>_xll.qlIndexFixing($AC$5,AZ1507,TRUE,_xll.ohTrigger(Trigger,Trigger3M))</f>
        <v>1.4769221615190698E-2</v>
      </c>
      <c r="BD1507" s="508">
        <f>_xll.qlIndexFixing($BE$1,AZ1507,TRUE,_xll.ohTrigger(Trigger,Trigger3M))</f>
        <v>1.478555069580432E-2</v>
      </c>
    </row>
    <row r="1508" spans="51:56" ht="11.25" customHeight="1" x14ac:dyDescent="0.25">
      <c r="AY1508" s="515" t="s">
        <v>90</v>
      </c>
      <c r="AZ1508" s="509">
        <f>_xll.qlInterestRateIndexFixingDate(Currency&amp;"ibor"&amp;Tenor,BA1508,Trigger)</f>
        <v>49858</v>
      </c>
      <c r="BA1508" s="509">
        <f>_xll.qlCalendarAdvance(Calendar,BA1507,AY1508,"f",,Trigger)</f>
        <v>49860</v>
      </c>
      <c r="BB1508" s="509">
        <f>_xll.qlInterestRateIndexMaturity(Currency&amp;"ibor"&amp;Tenor,BA1508,Trigger)</f>
        <v>49954</v>
      </c>
      <c r="BC1508" s="508">
        <f>_xll.qlIndexFixing($AC$5,AZ1508,TRUE,_xll.ohTrigger(Trigger,Trigger3M))</f>
        <v>1.4772071844517298E-2</v>
      </c>
      <c r="BD1508" s="508">
        <f>_xll.qlIndexFixing($BE$1,AZ1508,TRUE,_xll.ohTrigger(Trigger,Trigger3M))</f>
        <v>1.4778760431666968E-2</v>
      </c>
    </row>
    <row r="1509" spans="51:56" ht="11.25" customHeight="1" x14ac:dyDescent="0.25">
      <c r="AY1509" s="515" t="s">
        <v>90</v>
      </c>
      <c r="AZ1509" s="509">
        <f>_xll.qlInterestRateIndexFixingDate(Currency&amp;"ibor"&amp;Tenor,BA1509,Trigger)</f>
        <v>49865</v>
      </c>
      <c r="BA1509" s="509">
        <f>_xll.qlCalendarAdvance(Calendar,BA1508,AY1509,"f",,Trigger)</f>
        <v>49867</v>
      </c>
      <c r="BB1509" s="509">
        <f>_xll.qlInterestRateIndexMaturity(Currency&amp;"ibor"&amp;Tenor,BA1509,Trigger)</f>
        <v>49961</v>
      </c>
      <c r="BC1509" s="508">
        <f>_xll.qlIndexFixing($AC$5,AZ1509,TRUE,_xll.ohTrigger(Trigger,Trigger3M))</f>
        <v>1.4774922075956249E-2</v>
      </c>
      <c r="BD1509" s="508">
        <f>_xll.qlIndexFixing($BE$1,AZ1509,TRUE,_xll.ohTrigger(Trigger,Trigger3M))</f>
        <v>1.4771997704001442E-2</v>
      </c>
    </row>
    <row r="1510" spans="51:56" ht="11.25" customHeight="1" x14ac:dyDescent="0.25">
      <c r="AY1510" s="515" t="s">
        <v>90</v>
      </c>
      <c r="AZ1510" s="509">
        <f>_xll.qlInterestRateIndexFixingDate(Currency&amp;"ibor"&amp;Tenor,BA1510,Trigger)</f>
        <v>49872</v>
      </c>
      <c r="BA1510" s="509">
        <f>_xll.qlCalendarAdvance(Calendar,BA1509,AY1510,"f",,Trigger)</f>
        <v>49874</v>
      </c>
      <c r="BB1510" s="509">
        <f>_xll.qlInterestRateIndexMaturity(Currency&amp;"ibor"&amp;Tenor,BA1510,Trigger)</f>
        <v>49968</v>
      </c>
      <c r="BC1510" s="508">
        <f>_xll.qlIndexFixing($AC$5,AZ1510,TRUE,_xll.ohTrigger(Trigger,Trigger3M))</f>
        <v>1.4777772309507553E-2</v>
      </c>
      <c r="BD1510" s="508">
        <f>_xll.qlIndexFixing($BE$1,AZ1510,TRUE,_xll.ohTrigger(Trigger,Trigger3M))</f>
        <v>1.4765262713803559E-2</v>
      </c>
    </row>
    <row r="1511" spans="51:56" ht="11.25" customHeight="1" x14ac:dyDescent="0.25">
      <c r="AY1511" s="515" t="s">
        <v>90</v>
      </c>
      <c r="AZ1511" s="509">
        <f>_xll.qlInterestRateIndexFixingDate(Currency&amp;"ibor"&amp;Tenor,BA1511,Trigger)</f>
        <v>49879</v>
      </c>
      <c r="BA1511" s="509">
        <f>_xll.qlCalendarAdvance(Calendar,BA1510,AY1511,"f",,Trigger)</f>
        <v>49881</v>
      </c>
      <c r="BB1511" s="509">
        <f>_xll.qlInterestRateIndexMaturity(Currency&amp;"ibor"&amp;Tenor,BA1511,Trigger)</f>
        <v>49975</v>
      </c>
      <c r="BC1511" s="508">
        <f>_xll.qlIndexFixing($AC$5,AZ1511,TRUE,_xll.ohTrigger(Trigger,Trigger3M))</f>
        <v>1.4780622545172912E-2</v>
      </c>
      <c r="BD1511" s="508">
        <f>_xll.qlIndexFixing($BE$1,AZ1511,TRUE,_xll.ohTrigger(Trigger,Trigger3M))</f>
        <v>1.4758555662067432E-2</v>
      </c>
    </row>
    <row r="1512" spans="51:56" ht="11.25" customHeight="1" x14ac:dyDescent="0.25">
      <c r="AY1512" s="515" t="s">
        <v>90</v>
      </c>
      <c r="AZ1512" s="509">
        <f>_xll.qlInterestRateIndexFixingDate(Currency&amp;"ibor"&amp;Tenor,BA1512,Trigger)</f>
        <v>49886</v>
      </c>
      <c r="BA1512" s="509">
        <f>_xll.qlCalendarAdvance(Calendar,BA1511,AY1512,"f",,Trigger)</f>
        <v>49888</v>
      </c>
      <c r="BB1512" s="509">
        <f>_xll.qlInterestRateIndexMaturity(Currency&amp;"ibor"&amp;Tenor,BA1512,Trigger)</f>
        <v>49982</v>
      </c>
      <c r="BC1512" s="508">
        <f>_xll.qlIndexFixing($AC$5,AZ1512,TRUE,_xll.ohTrigger(Trigger,Trigger3M))</f>
        <v>1.4783472782950623E-2</v>
      </c>
      <c r="BD1512" s="508">
        <f>_xll.qlIndexFixing($BE$1,AZ1512,TRUE,_xll.ohTrigger(Trigger,Trigger3M))</f>
        <v>1.4751876749788879E-2</v>
      </c>
    </row>
    <row r="1513" spans="51:56" ht="11.25" customHeight="1" x14ac:dyDescent="0.25">
      <c r="AY1513" s="515" t="s">
        <v>90</v>
      </c>
      <c r="AZ1513" s="509">
        <f>_xll.qlInterestRateIndexFixingDate(Currency&amp;"ibor"&amp;Tenor,BA1513,Trigger)</f>
        <v>49893</v>
      </c>
      <c r="BA1513" s="509">
        <f>_xll.qlCalendarAdvance(Calendar,BA1512,AY1513,"f",,Trigger)</f>
        <v>49895</v>
      </c>
      <c r="BB1513" s="509">
        <f>_xll.qlInterestRateIndexMaturity(Currency&amp;"ibor"&amp;Tenor,BA1513,Trigger)</f>
        <v>49989</v>
      </c>
      <c r="BC1513" s="508">
        <f>_xll.qlIndexFixing($AC$5,AZ1513,TRUE,_xll.ohTrigger(Trigger,Trigger3M))</f>
        <v>1.4786323022841536E-2</v>
      </c>
      <c r="BD1513" s="508">
        <f>_xll.qlIndexFixing($BE$1,AZ1513,TRUE,_xll.ohTrigger(Trigger,Trigger3M))</f>
        <v>1.4745226177959462E-2</v>
      </c>
    </row>
    <row r="1514" spans="51:56" ht="11.25" customHeight="1" x14ac:dyDescent="0.25">
      <c r="AY1514" s="515" t="s">
        <v>90</v>
      </c>
      <c r="AZ1514" s="509">
        <f>_xll.qlInterestRateIndexFixingDate(Currency&amp;"ibor"&amp;Tenor,BA1514,Trigger)</f>
        <v>49900</v>
      </c>
      <c r="BA1514" s="509">
        <f>_xll.qlCalendarAdvance(Calendar,BA1513,AY1514,"f",,Trigger)</f>
        <v>49902</v>
      </c>
      <c r="BB1514" s="509">
        <f>_xll.qlInterestRateIndexMaturity(Currency&amp;"ibor"&amp;Tenor,BA1514,Trigger)</f>
        <v>49996</v>
      </c>
      <c r="BC1514" s="508">
        <f>_xll.qlIndexFixing($AC$5,AZ1514,TRUE,_xll.ohTrigger(Trigger,Trigger3M))</f>
        <v>1.4789173264846505E-2</v>
      </c>
      <c r="BD1514" s="508">
        <f>_xll.qlIndexFixing($BE$1,AZ1514,TRUE,_xll.ohTrigger(Trigger,Trigger3M))</f>
        <v>1.4738604147574145E-2</v>
      </c>
    </row>
    <row r="1515" spans="51:56" ht="11.25" customHeight="1" x14ac:dyDescent="0.25">
      <c r="AY1515" s="515" t="s">
        <v>90</v>
      </c>
      <c r="AZ1515" s="509">
        <f>_xll.qlInterestRateIndexFixingDate(Currency&amp;"ibor"&amp;Tenor,BA1515,Trigger)</f>
        <v>49907</v>
      </c>
      <c r="BA1515" s="509">
        <f>_xll.qlCalendarAdvance(Calendar,BA1514,AY1515,"f",,Trigger)</f>
        <v>49909</v>
      </c>
      <c r="BB1515" s="509">
        <f>_xll.qlInterestRateIndexMaturity(Currency&amp;"ibor"&amp;Tenor,BA1515,Trigger)</f>
        <v>50003</v>
      </c>
      <c r="BC1515" s="508">
        <f>_xll.qlIndexFixing($AC$5,AZ1515,TRUE,_xll.ohTrigger(Trigger,Trigger3M))</f>
        <v>1.4792023508962976E-2</v>
      </c>
      <c r="BD1515" s="508">
        <f>_xll.qlIndexFixing($BE$1,AZ1515,TRUE,_xll.ohTrigger(Trigger,Trigger3M))</f>
        <v>1.4732010859622793E-2</v>
      </c>
    </row>
    <row r="1516" spans="51:56" ht="11.25" customHeight="1" x14ac:dyDescent="0.25">
      <c r="AY1516" s="515" t="s">
        <v>90</v>
      </c>
      <c r="AZ1516" s="509">
        <f>_xll.qlInterestRateIndexFixingDate(Currency&amp;"ibor"&amp;Tenor,BA1516,Trigger)</f>
        <v>49914</v>
      </c>
      <c r="BA1516" s="509">
        <f>_xll.qlCalendarAdvance(Calendar,BA1515,AY1516,"f",,Trigger)</f>
        <v>49916</v>
      </c>
      <c r="BB1516" s="509">
        <f>_xll.qlInterestRateIndexMaturity(Currency&amp;"ibor"&amp;Tenor,BA1516,Trigger)</f>
        <v>50007</v>
      </c>
      <c r="BC1516" s="508">
        <f>_xll.qlIndexFixing($AC$5,AZ1516,TRUE,_xll.ohTrigger(Trigger,Trigger3M))</f>
        <v>1.4793352238114748E-2</v>
      </c>
      <c r="BD1516" s="508">
        <f>_xll.qlIndexFixing($BE$1,AZ1516,TRUE,_xll.ohTrigger(Trigger,Trigger3M))</f>
        <v>1.4725934512347017E-2</v>
      </c>
    </row>
    <row r="1517" spans="51:56" ht="11.25" customHeight="1" x14ac:dyDescent="0.25">
      <c r="AY1517" s="515" t="s">
        <v>90</v>
      </c>
      <c r="AZ1517" s="509">
        <f>_xll.qlInterestRateIndexFixingDate(Currency&amp;"ibor"&amp;Tenor,BA1517,Trigger)</f>
        <v>49921</v>
      </c>
      <c r="BA1517" s="509">
        <f>_xll.qlCalendarAdvance(Calendar,BA1516,AY1517,"f",,Trigger)</f>
        <v>49923</v>
      </c>
      <c r="BB1517" s="509">
        <f>_xll.qlInterestRateIndexMaturity(Currency&amp;"ibor"&amp;Tenor,BA1517,Trigger)</f>
        <v>50014</v>
      </c>
      <c r="BC1517" s="508">
        <f>_xll.qlIndexFixing($AC$5,AZ1517,TRUE,_xll.ohTrigger(Trigger,Trigger3M))</f>
        <v>1.4796202135276085E-2</v>
      </c>
      <c r="BD1517" s="508">
        <f>_xll.qlIndexFixing($BE$1,AZ1517,TRUE,_xll.ohTrigger(Trigger,Trigger3M))</f>
        <v>1.4719393756222167E-2</v>
      </c>
    </row>
    <row r="1518" spans="51:56" ht="11.25" customHeight="1" x14ac:dyDescent="0.25">
      <c r="AY1518" s="515" t="s">
        <v>90</v>
      </c>
      <c r="AZ1518" s="509">
        <f>_xll.qlInterestRateIndexFixingDate(Currency&amp;"ibor"&amp;Tenor,BA1518,Trigger)</f>
        <v>49928</v>
      </c>
      <c r="BA1518" s="509">
        <f>_xll.qlCalendarAdvance(Calendar,BA1517,AY1518,"f",,Trigger)</f>
        <v>49930</v>
      </c>
      <c r="BB1518" s="509">
        <f>_xll.qlInterestRateIndexMaturity(Currency&amp;"ibor"&amp;Tenor,BA1518,Trigger)</f>
        <v>50021</v>
      </c>
      <c r="BC1518" s="508">
        <f>_xll.qlIndexFixing($AC$5,AZ1518,TRUE,_xll.ohTrigger(Trigger,Trigger3M))</f>
        <v>1.479905203448326E-2</v>
      </c>
      <c r="BD1518" s="508">
        <f>_xll.qlIndexFixing($BE$1,AZ1518,TRUE,_xll.ohTrigger(Trigger,Trigger3M))</f>
        <v>1.4712882298493993E-2</v>
      </c>
    </row>
    <row r="1519" spans="51:56" ht="11.25" customHeight="1" x14ac:dyDescent="0.25">
      <c r="AY1519" s="515" t="s">
        <v>90</v>
      </c>
      <c r="AZ1519" s="509">
        <f>_xll.qlInterestRateIndexFixingDate(Currency&amp;"ibor"&amp;Tenor,BA1519,Trigger)</f>
        <v>49935</v>
      </c>
      <c r="BA1519" s="509">
        <f>_xll.qlCalendarAdvance(Calendar,BA1518,AY1519,"f",,Trigger)</f>
        <v>49937</v>
      </c>
      <c r="BB1519" s="509">
        <f>_xll.qlInterestRateIndexMaturity(Currency&amp;"ibor"&amp;Tenor,BA1519,Trigger)</f>
        <v>50028</v>
      </c>
      <c r="BC1519" s="508">
        <f>_xll.qlIndexFixing($AC$5,AZ1519,TRUE,_xll.ohTrigger(Trigger,Trigger3M))</f>
        <v>1.4801901935734512E-2</v>
      </c>
      <c r="BD1519" s="508">
        <f>_xll.qlIndexFixing($BE$1,AZ1519,TRUE,_xll.ohTrigger(Trigger,Trigger3M))</f>
        <v>1.4706400340131409E-2</v>
      </c>
    </row>
    <row r="1520" spans="51:56" ht="11.25" customHeight="1" x14ac:dyDescent="0.25">
      <c r="AY1520" s="515" t="s">
        <v>90</v>
      </c>
      <c r="AZ1520" s="509">
        <f>_xll.qlInterestRateIndexFixingDate(Currency&amp;"ibor"&amp;Tenor,BA1520,Trigger)</f>
        <v>49942</v>
      </c>
      <c r="BA1520" s="509">
        <f>_xll.qlCalendarAdvance(Calendar,BA1519,AY1520,"f",,Trigger)</f>
        <v>49944</v>
      </c>
      <c r="BB1520" s="509">
        <f>_xll.qlInterestRateIndexMaturity(Currency&amp;"ibor"&amp;Tenor,BA1520,Trigger)</f>
        <v>50038</v>
      </c>
      <c r="BC1520" s="508">
        <f>_xll.qlIndexFixing($AC$5,AZ1520,TRUE,_xll.ohTrigger(Trigger,Trigger3M))</f>
        <v>1.4806274761245927E-2</v>
      </c>
      <c r="BD1520" s="508">
        <f>_xll.qlIndexFixing($BE$1,AZ1520,TRUE,_xll.ohTrigger(Trigger,Trigger3M))</f>
        <v>1.4699482591061536E-2</v>
      </c>
    </row>
    <row r="1521" spans="51:56" ht="11.25" customHeight="1" x14ac:dyDescent="0.25">
      <c r="AY1521" s="515" t="s">
        <v>90</v>
      </c>
      <c r="AZ1521" s="509">
        <f>_xll.qlInterestRateIndexFixingDate(Currency&amp;"ibor"&amp;Tenor,BA1521,Trigger)</f>
        <v>49949</v>
      </c>
      <c r="BA1521" s="509">
        <f>_xll.qlCalendarAdvance(Calendar,BA1520,AY1521,"f",,Trigger)</f>
        <v>49951</v>
      </c>
      <c r="BB1521" s="509">
        <f>_xll.qlInterestRateIndexMaturity(Currency&amp;"ibor"&amp;Tenor,BA1521,Trigger)</f>
        <v>50045</v>
      </c>
      <c r="BC1521" s="508">
        <f>_xll.qlIndexFixing($AC$5,AZ1521,TRUE,_xll.ohTrigger(Trigger,Trigger3M))</f>
        <v>1.4809125018040766E-2</v>
      </c>
      <c r="BD1521" s="508">
        <f>_xll.qlIndexFixing($BE$1,AZ1521,TRUE,_xll.ohTrigger(Trigger,Trigger3M))</f>
        <v>1.4693065978511301E-2</v>
      </c>
    </row>
    <row r="1522" spans="51:56" ht="11.25" customHeight="1" x14ac:dyDescent="0.25">
      <c r="AY1522" s="515" t="s">
        <v>90</v>
      </c>
      <c r="AZ1522" s="509">
        <f>_xll.qlInterestRateIndexFixingDate(Currency&amp;"ibor"&amp;Tenor,BA1522,Trigger)</f>
        <v>49956</v>
      </c>
      <c r="BA1522" s="509">
        <f>_xll.qlCalendarAdvance(Calendar,BA1521,AY1522,"f",,Trigger)</f>
        <v>49958</v>
      </c>
      <c r="BB1522" s="509">
        <f>_xll.qlInterestRateIndexMaturity(Currency&amp;"ibor"&amp;Tenor,BA1522,Trigger)</f>
        <v>50052</v>
      </c>
      <c r="BC1522" s="508">
        <f>_xll.qlIndexFixing($AC$5,AZ1522,TRUE,_xll.ohTrigger(Trigger,Trigger3M))</f>
        <v>1.4811975276949659E-2</v>
      </c>
      <c r="BD1522" s="508">
        <f>_xll.qlIndexFixing($BE$1,AZ1522,TRUE,_xll.ohTrigger(Trigger,Trigger3M))</f>
        <v>1.4686679515319823E-2</v>
      </c>
    </row>
    <row r="1523" spans="51:56" ht="11.25" customHeight="1" x14ac:dyDescent="0.25">
      <c r="AY1523" s="515" t="s">
        <v>90</v>
      </c>
      <c r="AZ1523" s="509">
        <f>_xll.qlInterestRateIndexFixingDate(Currency&amp;"ibor"&amp;Tenor,BA1523,Trigger)</f>
        <v>49963</v>
      </c>
      <c r="BA1523" s="509">
        <f>_xll.qlCalendarAdvance(Calendar,BA1522,AY1523,"f",,Trigger)</f>
        <v>49965</v>
      </c>
      <c r="BB1523" s="509">
        <f>_xll.qlInterestRateIndexMaturity(Currency&amp;"ibor"&amp;Tenor,BA1523,Trigger)</f>
        <v>50059</v>
      </c>
      <c r="BC1523" s="508">
        <f>_xll.qlIndexFixing($AC$5,AZ1523,TRUE,_xll.ohTrigger(Trigger,Trigger3M))</f>
        <v>1.4814825537971756E-2</v>
      </c>
      <c r="BD1523" s="508">
        <f>_xll.qlIndexFixing($BE$1,AZ1523,TRUE,_xll.ohTrigger(Trigger,Trigger3M))</f>
        <v>1.468032340247526E-2</v>
      </c>
    </row>
    <row r="1524" spans="51:56" ht="11.25" customHeight="1" x14ac:dyDescent="0.25">
      <c r="AY1524" s="515" t="s">
        <v>90</v>
      </c>
      <c r="AZ1524" s="509">
        <f>_xll.qlInterestRateIndexFixingDate(Currency&amp;"ibor"&amp;Tenor,BA1524,Trigger)</f>
        <v>49970</v>
      </c>
      <c r="BA1524" s="509">
        <f>_xll.qlCalendarAdvance(Calendar,BA1523,AY1524,"f",,Trigger)</f>
        <v>49972</v>
      </c>
      <c r="BB1524" s="509">
        <f>_xll.qlInterestRateIndexMaturity(Currency&amp;"ibor"&amp;Tenor,BA1524,Trigger)</f>
        <v>50066</v>
      </c>
      <c r="BC1524" s="508">
        <f>_xll.qlIndexFixing($AC$5,AZ1524,TRUE,_xll.ohTrigger(Trigger,Trigger3M))</f>
        <v>1.4817675801106205E-2</v>
      </c>
      <c r="BD1524" s="508">
        <f>_xll.qlIndexFixing($BE$1,AZ1524,TRUE,_xll.ohTrigger(Trigger,Trigger3M))</f>
        <v>1.4673997840960674E-2</v>
      </c>
    </row>
    <row r="1525" spans="51:56" ht="11.25" customHeight="1" x14ac:dyDescent="0.25">
      <c r="AY1525" s="515" t="s">
        <v>90</v>
      </c>
      <c r="AZ1525" s="509">
        <f>_xll.qlInterestRateIndexFixingDate(Currency&amp;"ibor"&amp;Tenor,BA1525,Trigger)</f>
        <v>49977</v>
      </c>
      <c r="BA1525" s="509">
        <f>_xll.qlCalendarAdvance(Calendar,BA1524,AY1525,"f",,Trigger)</f>
        <v>49979</v>
      </c>
      <c r="BB1525" s="509">
        <f>_xll.qlInterestRateIndexMaturity(Currency&amp;"ibor"&amp;Tenor,BA1525,Trigger)</f>
        <v>50070</v>
      </c>
      <c r="BC1525" s="508">
        <f>_xll.qlIndexFixing($AC$5,AZ1525,TRUE,_xll.ohTrigger(Trigger,Trigger3M))</f>
        <v>1.4819001386199317E-2</v>
      </c>
      <c r="BD1525" s="508">
        <f>_xll.qlIndexFixing($BE$1,AZ1525,TRUE,_xll.ohTrigger(Trigger,Trigger3M))</f>
        <v>1.4668139330852767E-2</v>
      </c>
    </row>
    <row r="1526" spans="51:56" ht="11.25" customHeight="1" x14ac:dyDescent="0.25">
      <c r="AY1526" s="515" t="s">
        <v>90</v>
      </c>
      <c r="AZ1526" s="509">
        <f>_xll.qlInterestRateIndexFixingDate(Currency&amp;"ibor"&amp;Tenor,BA1526,Trigger)</f>
        <v>49984</v>
      </c>
      <c r="BA1526" s="509">
        <f>_xll.qlCalendarAdvance(Calendar,BA1525,AY1526,"f",,Trigger)</f>
        <v>49986</v>
      </c>
      <c r="BB1526" s="509">
        <f>_xll.qlInterestRateIndexMaturity(Currency&amp;"ibor"&amp;Tenor,BA1526,Trigger)</f>
        <v>50080</v>
      </c>
      <c r="BC1526" s="508">
        <f>_xll.qlIndexFixing($AC$5,AZ1526,TRUE,_xll.ohTrigger(Trigger,Trigger3M))</f>
        <v>1.4823376333715563E-2</v>
      </c>
      <c r="BD1526" s="508">
        <f>_xll.qlIndexFixing($BE$1,AZ1526,TRUE,_xll.ohTrigger(Trigger,Trigger3M))</f>
        <v>1.4661439175867277E-2</v>
      </c>
    </row>
    <row r="1527" spans="51:56" ht="11.25" customHeight="1" x14ac:dyDescent="0.25">
      <c r="AY1527" s="515" t="s">
        <v>90</v>
      </c>
      <c r="AZ1527" s="509">
        <f>_xll.qlInterestRateIndexFixingDate(Currency&amp;"ibor"&amp;Tenor,BA1527,Trigger)</f>
        <v>49991</v>
      </c>
      <c r="BA1527" s="509">
        <f>_xll.qlCalendarAdvance(Calendar,BA1526,AY1527,"f",,Trigger)</f>
        <v>49993</v>
      </c>
      <c r="BB1527" s="509">
        <f>_xll.qlInterestRateIndexMaturity(Currency&amp;"ibor"&amp;Tenor,BA1527,Trigger)</f>
        <v>50087</v>
      </c>
      <c r="BC1527" s="508">
        <f>_xll.qlIndexFixing($AC$5,AZ1527,TRUE,_xll.ohTrigger(Trigger,Trigger3M))</f>
        <v>1.4826226603189621E-2</v>
      </c>
      <c r="BD1527" s="508">
        <f>_xll.qlIndexFixing($BE$1,AZ1527,TRUE,_xll.ohTrigger(Trigger,Trigger3M))</f>
        <v>1.4655206474257138E-2</v>
      </c>
    </row>
    <row r="1528" spans="51:56" ht="11.25" customHeight="1" x14ac:dyDescent="0.25">
      <c r="AY1528" s="515" t="s">
        <v>90</v>
      </c>
      <c r="AZ1528" s="509">
        <f>_xll.qlInterestRateIndexFixingDate(Currency&amp;"ibor"&amp;Tenor,BA1528,Trigger)</f>
        <v>49998</v>
      </c>
      <c r="BA1528" s="509">
        <f>_xll.qlCalendarAdvance(Calendar,BA1527,AY1528,"f",,Trigger)</f>
        <v>50000</v>
      </c>
      <c r="BB1528" s="509">
        <f>_xll.qlInterestRateIndexMaturity(Currency&amp;"ibor"&amp;Tenor,BA1528,Trigger)</f>
        <v>50094</v>
      </c>
      <c r="BC1528" s="508">
        <f>_xll.qlIndexFixing($AC$5,AZ1528,TRUE,_xll.ohTrigger(Trigger,Trigger3M))</f>
        <v>1.4829076874776883E-2</v>
      </c>
      <c r="BD1528" s="508">
        <f>_xll.qlIndexFixing($BE$1,AZ1528,TRUE,_xll.ohTrigger(Trigger,Trigger3M))</f>
        <v>1.4649005127916018E-2</v>
      </c>
    </row>
    <row r="1529" spans="51:56" ht="11.25" customHeight="1" x14ac:dyDescent="0.25">
      <c r="AY1529" s="515" t="s">
        <v>90</v>
      </c>
      <c r="AZ1529" s="509">
        <f>_xll.qlInterestRateIndexFixingDate(Currency&amp;"ibor"&amp;Tenor,BA1529,Trigger)</f>
        <v>50005</v>
      </c>
      <c r="BA1529" s="509">
        <f>_xll.qlCalendarAdvance(Calendar,BA1528,AY1529,"f",,Trigger)</f>
        <v>50007</v>
      </c>
      <c r="BB1529" s="509">
        <f>_xll.qlInterestRateIndexMaturity(Currency&amp;"ibor"&amp;Tenor,BA1529,Trigger)</f>
        <v>50098</v>
      </c>
      <c r="BC1529" s="508">
        <f>_xll.qlIndexFixing($AC$5,AZ1529,TRUE,_xll.ohTrigger(Trigger,Trigger3M))</f>
        <v>1.4830401060750458E-2</v>
      </c>
      <c r="BD1529" s="508">
        <f>_xll.qlIndexFixing($BE$1,AZ1529,TRUE,_xll.ohTrigger(Trigger,Trigger3M))</f>
        <v>1.464324743446427E-2</v>
      </c>
    </row>
    <row r="1530" spans="51:56" ht="11.25" customHeight="1" x14ac:dyDescent="0.25">
      <c r="AY1530" s="515" t="s">
        <v>90</v>
      </c>
      <c r="AZ1530" s="509">
        <f>_xll.qlInterestRateIndexFixingDate(Currency&amp;"ibor"&amp;Tenor,BA1530,Trigger)</f>
        <v>50012</v>
      </c>
      <c r="BA1530" s="509">
        <f>_xll.qlCalendarAdvance(Calendar,BA1529,AY1530,"f",,Trigger)</f>
        <v>50014</v>
      </c>
      <c r="BB1530" s="509">
        <f>_xll.qlInterestRateIndexMaturity(Currency&amp;"ibor"&amp;Tenor,BA1530,Trigger)</f>
        <v>50104</v>
      </c>
      <c r="BC1530" s="508">
        <f>_xll.qlIndexFixing($AC$5,AZ1530,TRUE,_xll.ohTrigger(Trigger,Trigger3M))</f>
        <v>1.4832742221490669E-2</v>
      </c>
      <c r="BD1530" s="508">
        <f>_xll.qlIndexFixing($BE$1,AZ1530,TRUE,_xll.ohTrigger(Trigger,Trigger3M))</f>
        <v>1.463723893133384E-2</v>
      </c>
    </row>
    <row r="1531" spans="51:56" ht="11.25" customHeight="1" x14ac:dyDescent="0.25">
      <c r="AY1531" s="515" t="s">
        <v>90</v>
      </c>
      <c r="AZ1531" s="509">
        <f>_xll.qlInterestRateIndexFixingDate(Currency&amp;"ibor"&amp;Tenor,BA1531,Trigger)</f>
        <v>50019</v>
      </c>
      <c r="BA1531" s="509">
        <f>_xll.qlCalendarAdvance(Calendar,BA1530,AY1531,"f",,Trigger)</f>
        <v>50021</v>
      </c>
      <c r="BB1531" s="509">
        <f>_xll.qlInterestRateIndexMaturity(Currency&amp;"ibor"&amp;Tenor,BA1531,Trigger)</f>
        <v>50111</v>
      </c>
      <c r="BC1531" s="508">
        <f>_xll.qlIndexFixing($AC$5,AZ1531,TRUE,_xll.ohTrigger(Trigger,Trigger3M))</f>
        <v>1.4835592029925238E-2</v>
      </c>
      <c r="BD1531" s="508">
        <f>_xll.qlIndexFixing($BE$1,AZ1531,TRUE,_xll.ohTrigger(Trigger,Trigger3M))</f>
        <v>1.4631124571894638E-2</v>
      </c>
    </row>
    <row r="1532" spans="51:56" ht="11.25" customHeight="1" x14ac:dyDescent="0.25">
      <c r="AY1532" s="515" t="s">
        <v>90</v>
      </c>
      <c r="AZ1532" s="509">
        <f>_xll.qlInterestRateIndexFixingDate(Currency&amp;"ibor"&amp;Tenor,BA1532,Trigger)</f>
        <v>50026</v>
      </c>
      <c r="BA1532" s="509">
        <f>_xll.qlCalendarAdvance(Calendar,BA1531,AY1532,"f",,Trigger)</f>
        <v>50028</v>
      </c>
      <c r="BB1532" s="509">
        <f>_xll.qlInterestRateIndexMaturity(Currency&amp;"ibor"&amp;Tenor,BA1532,Trigger)</f>
        <v>50118</v>
      </c>
      <c r="BC1532" s="508">
        <f>_xll.qlIndexFixing($AC$5,AZ1532,TRUE,_xll.ohTrigger(Trigger,Trigger3M))</f>
        <v>1.4838441840384853E-2</v>
      </c>
      <c r="BD1532" s="508">
        <f>_xll.qlIndexFixing($BE$1,AZ1532,TRUE,_xll.ohTrigger(Trigger,Trigger3M))</f>
        <v>1.4625042308610503E-2</v>
      </c>
    </row>
    <row r="1533" spans="51:56" ht="11.25" customHeight="1" x14ac:dyDescent="0.25">
      <c r="AY1533" s="515" t="s">
        <v>90</v>
      </c>
      <c r="AZ1533" s="509">
        <f>_xll.qlInterestRateIndexFixingDate(Currency&amp;"ibor"&amp;Tenor,BA1533,Trigger)</f>
        <v>50032</v>
      </c>
      <c r="BA1533" s="509">
        <f>_xll.qlCalendarAdvance(Calendar,BA1532,AY1533,"f",,Trigger)</f>
        <v>50038</v>
      </c>
      <c r="BB1533" s="509">
        <f>_xll.qlInterestRateIndexMaturity(Currency&amp;"ibor"&amp;Tenor,BA1533,Trigger)</f>
        <v>50129</v>
      </c>
      <c r="BC1533" s="508">
        <f>_xll.qlIndexFixing($AC$5,AZ1533,TRUE,_xll.ohTrigger(Trigger,Trigger3M))</f>
        <v>1.4843022167176801E-2</v>
      </c>
      <c r="BD1533" s="508">
        <f>_xll.qlIndexFixing($BE$1,AZ1533,TRUE,_xll.ohTrigger(Trigger,Trigger3M))</f>
        <v>1.4616280896917124E-2</v>
      </c>
    </row>
    <row r="1534" spans="51:56" ht="11.25" customHeight="1" x14ac:dyDescent="0.25">
      <c r="AY1534" s="515" t="s">
        <v>90</v>
      </c>
      <c r="AZ1534" s="509">
        <f>_xll.qlInterestRateIndexFixingDate(Currency&amp;"ibor"&amp;Tenor,BA1534,Trigger)</f>
        <v>50040</v>
      </c>
      <c r="BA1534" s="509">
        <f>_xll.qlCalendarAdvance(Calendar,BA1533,AY1534,"f",,Trigger)</f>
        <v>50045</v>
      </c>
      <c r="BB1534" s="509">
        <f>_xll.qlInterestRateIndexMaturity(Currency&amp;"ibor"&amp;Tenor,BA1534,Trigger)</f>
        <v>50137</v>
      </c>
      <c r="BC1534" s="508">
        <f>_xll.qlIndexFixing($AC$5,AZ1534,TRUE,_xll.ohTrigger(Trigger,Trigger3M))</f>
        <v>1.4846381408069527E-2</v>
      </c>
      <c r="BD1534" s="508">
        <f>_xll.qlIndexFixing($BE$1,AZ1534,TRUE,_xll.ohTrigger(Trigger,Trigger3M))</f>
        <v>1.4610153325704619E-2</v>
      </c>
    </row>
    <row r="1535" spans="51:56" ht="11.25" customHeight="1" x14ac:dyDescent="0.25">
      <c r="AY1535" s="515" t="s">
        <v>90</v>
      </c>
      <c r="AZ1535" s="509">
        <f>_xll.qlInterestRateIndexFixingDate(Currency&amp;"ibor"&amp;Tenor,BA1535,Trigger)</f>
        <v>50048</v>
      </c>
      <c r="BA1535" s="509">
        <f>_xll.qlCalendarAdvance(Calendar,BA1534,AY1535,"f",,Trigger)</f>
        <v>50052</v>
      </c>
      <c r="BB1535" s="509">
        <f>_xll.qlInterestRateIndexMaturity(Currency&amp;"ibor"&amp;Tenor,BA1535,Trigger)</f>
        <v>50143</v>
      </c>
      <c r="BC1535" s="508">
        <f>_xll.qlIndexFixing($AC$5,AZ1535,TRUE,_xll.ohTrigger(Trigger,Trigger3M))</f>
        <v>1.484872203484125E-2</v>
      </c>
      <c r="BD1535" s="508">
        <f>_xll.qlIndexFixing($BE$1,AZ1535,TRUE,_xll.ohTrigger(Trigger,Trigger3M))</f>
        <v>1.4604310985976887E-2</v>
      </c>
    </row>
    <row r="1536" spans="51:56" ht="11.25" customHeight="1" x14ac:dyDescent="0.25">
      <c r="AY1536" s="515" t="s">
        <v>90</v>
      </c>
      <c r="AZ1536" s="509">
        <f>_xll.qlInterestRateIndexFixingDate(Currency&amp;"ibor"&amp;Tenor,BA1536,Trigger)</f>
        <v>50055</v>
      </c>
      <c r="BA1536" s="509">
        <f>_xll.qlCalendarAdvance(Calendar,BA1535,AY1536,"f",,Trigger)</f>
        <v>50059</v>
      </c>
      <c r="BB1536" s="509">
        <f>_xll.qlInterestRateIndexMaturity(Currency&amp;"ibor"&amp;Tenor,BA1536,Trigger)</f>
        <v>50150</v>
      </c>
      <c r="BC1536" s="508">
        <f>_xll.qlIndexFixing($AC$5,AZ1536,TRUE,_xll.ohTrigger(Trigger,Trigger3M))</f>
        <v>1.485157197174135E-2</v>
      </c>
      <c r="BD1536" s="508">
        <f>_xll.qlIndexFixing($BE$1,AZ1536,TRUE,_xll.ohTrigger(Trigger,Trigger3M))</f>
        <v>1.4598375432852719E-2</v>
      </c>
    </row>
    <row r="1537" spans="51:56" ht="11.25" customHeight="1" x14ac:dyDescent="0.25">
      <c r="AY1537" s="515" t="s">
        <v>90</v>
      </c>
      <c r="AZ1537" s="509">
        <f>_xll.qlInterestRateIndexFixingDate(Currency&amp;"ibor"&amp;Tenor,BA1537,Trigger)</f>
        <v>50062</v>
      </c>
      <c r="BA1537" s="509">
        <f>_xll.qlCalendarAdvance(Calendar,BA1536,AY1537,"f",,Trigger)</f>
        <v>50066</v>
      </c>
      <c r="BB1537" s="509">
        <f>_xll.qlInterestRateIndexMaturity(Currency&amp;"ibor"&amp;Tenor,BA1537,Trigger)</f>
        <v>50157</v>
      </c>
      <c r="BC1537" s="508">
        <f>_xll.qlIndexFixing($AC$5,AZ1537,TRUE,_xll.ohTrigger(Trigger,Trigger3M))</f>
        <v>1.4854421910687286E-2</v>
      </c>
      <c r="BD1537" s="508">
        <f>_xll.qlIndexFixing($BE$1,AZ1537,TRUE,_xll.ohTrigger(Trigger,Trigger3M))</f>
        <v>1.4592473082572981E-2</v>
      </c>
    </row>
    <row r="1538" spans="51:56" ht="11.25" customHeight="1" x14ac:dyDescent="0.25">
      <c r="AY1538" s="515" t="s">
        <v>90</v>
      </c>
      <c r="AZ1538" s="509">
        <f>_xll.qlInterestRateIndexFixingDate(Currency&amp;"ibor"&amp;Tenor,BA1538,Trigger)</f>
        <v>50069</v>
      </c>
      <c r="BA1538" s="509">
        <f>_xll.qlCalendarAdvance(Calendar,BA1537,AY1538,"f",,Trigger)</f>
        <v>50073</v>
      </c>
      <c r="BB1538" s="509">
        <f>_xll.qlInterestRateIndexMaturity(Currency&amp;"ibor"&amp;Tenor,BA1538,Trigger)</f>
        <v>50164</v>
      </c>
      <c r="BC1538" s="508">
        <f>_xll.qlIndexFixing($AC$5,AZ1538,TRUE,_xll.ohTrigger(Trigger,Trigger3M))</f>
        <v>1.4857271851679057E-2</v>
      </c>
      <c r="BD1538" s="508">
        <f>_xll.qlIndexFixing($BE$1,AZ1538,TRUE,_xll.ohTrigger(Trigger,Trigger3M))</f>
        <v>1.4586604136094286E-2</v>
      </c>
    </row>
    <row r="1539" spans="51:56" ht="11.25" customHeight="1" x14ac:dyDescent="0.25">
      <c r="AY1539" s="515" t="s">
        <v>90</v>
      </c>
      <c r="AZ1539" s="509">
        <f>_xll.qlInterestRateIndexFixingDate(Currency&amp;"ibor"&amp;Tenor,BA1539,Trigger)</f>
        <v>50076</v>
      </c>
      <c r="BA1539" s="509">
        <f>_xll.qlCalendarAdvance(Calendar,BA1538,AY1539,"f",,Trigger)</f>
        <v>50080</v>
      </c>
      <c r="BB1539" s="509">
        <f>_xll.qlInterestRateIndexMaturity(Currency&amp;"ibor"&amp;Tenor,BA1539,Trigger)</f>
        <v>50171</v>
      </c>
      <c r="BC1539" s="508">
        <f>_xll.qlIndexFixing($AC$5,AZ1539,TRUE,_xll.ohTrigger(Trigger,Trigger3M))</f>
        <v>1.4860121794714907E-2</v>
      </c>
      <c r="BD1539" s="508">
        <f>_xll.qlIndexFixing($BE$1,AZ1539,TRUE,_xll.ohTrigger(Trigger,Trigger3M))</f>
        <v>1.458076879437852E-2</v>
      </c>
    </row>
    <row r="1540" spans="51:56" ht="11.25" customHeight="1" x14ac:dyDescent="0.25">
      <c r="AY1540" s="515" t="s">
        <v>90</v>
      </c>
      <c r="AZ1540" s="509">
        <f>_xll.qlInterestRateIndexFixingDate(Currency&amp;"ibor"&amp;Tenor,BA1540,Trigger)</f>
        <v>50083</v>
      </c>
      <c r="BA1540" s="509">
        <f>_xll.qlCalendarAdvance(Calendar,BA1539,AY1540,"f",,Trigger)</f>
        <v>50087</v>
      </c>
      <c r="BB1540" s="509">
        <f>_xll.qlInterestRateIndexMaturity(Currency&amp;"ibor"&amp;Tenor,BA1540,Trigger)</f>
        <v>50178</v>
      </c>
      <c r="BC1540" s="508">
        <f>_xll.qlIndexFixing($AC$5,AZ1540,TRUE,_xll.ohTrigger(Trigger,Trigger3M))</f>
        <v>1.4844169509116937E-2</v>
      </c>
      <c r="BD1540" s="508">
        <f>_xll.qlIndexFixing($BE$1,AZ1540,TRUE,_xll.ohTrigger(Trigger,Trigger3M))</f>
        <v>1.4574967258384055E-2</v>
      </c>
    </row>
    <row r="1541" spans="51:56" ht="11.25" customHeight="1" x14ac:dyDescent="0.25">
      <c r="AY1541" s="515" t="s">
        <v>90</v>
      </c>
      <c r="AZ1541" s="509">
        <f>_xll.qlInterestRateIndexFixingDate(Currency&amp;"ibor"&amp;Tenor,BA1541,Trigger)</f>
        <v>50090</v>
      </c>
      <c r="BA1541" s="509">
        <f>_xll.qlCalendarAdvance(Calendar,BA1540,AY1541,"f",,Trigger)</f>
        <v>50094</v>
      </c>
      <c r="BB1541" s="509">
        <f>_xll.qlInterestRateIndexMaturity(Currency&amp;"ibor"&amp;Tenor,BA1541,Trigger)</f>
        <v>50185</v>
      </c>
      <c r="BC1541" s="508">
        <f>_xll.qlIndexFixing($AC$5,AZ1541,TRUE,_xll.ohTrigger(Trigger,Trigger3M))</f>
        <v>1.4814070723531711E-2</v>
      </c>
      <c r="BD1541" s="508">
        <f>_xll.qlIndexFixing($BE$1,AZ1541,TRUE,_xll.ohTrigger(Trigger,Trigger3M))</f>
        <v>1.456919972906838E-2</v>
      </c>
    </row>
    <row r="1542" spans="51:56" ht="11.25" customHeight="1" x14ac:dyDescent="0.25">
      <c r="AY1542" s="515" t="s">
        <v>90</v>
      </c>
      <c r="AZ1542" s="509">
        <f>_xll.qlInterestRateIndexFixingDate(Currency&amp;"ibor"&amp;Tenor,BA1542,Trigger)</f>
        <v>50097</v>
      </c>
      <c r="BA1542" s="509">
        <f>_xll.qlCalendarAdvance(Calendar,BA1541,AY1542,"f",,Trigger)</f>
        <v>50101</v>
      </c>
      <c r="BB1542" s="509">
        <f>_xll.qlInterestRateIndexMaturity(Currency&amp;"ibor"&amp;Tenor,BA1542,Trigger)</f>
        <v>50193</v>
      </c>
      <c r="BC1542" s="508">
        <f>_xll.qlIndexFixing($AC$5,AZ1542,TRUE,_xll.ohTrigger(Trigger,Trigger3M))</f>
        <v>1.4780674291427947E-2</v>
      </c>
      <c r="BD1542" s="508">
        <f>_xll.qlIndexFixing($BE$1,AZ1542,TRUE,_xll.ohTrigger(Trigger,Trigger3M))</f>
        <v>1.4563357756692675E-2</v>
      </c>
    </row>
    <row r="1543" spans="51:56" ht="11.25" customHeight="1" x14ac:dyDescent="0.25">
      <c r="AY1543" s="515" t="s">
        <v>90</v>
      </c>
      <c r="AZ1543" s="509">
        <f>_xll.qlInterestRateIndexFixingDate(Currency&amp;"ibor"&amp;Tenor,BA1543,Trigger)</f>
        <v>50104</v>
      </c>
      <c r="BA1543" s="509">
        <f>_xll.qlCalendarAdvance(Calendar,BA1542,AY1543,"f",,Trigger)</f>
        <v>50108</v>
      </c>
      <c r="BB1543" s="509">
        <f>_xll.qlInterestRateIndexMaturity(Currency&amp;"ibor"&amp;Tenor,BA1543,Trigger)</f>
        <v>50200</v>
      </c>
      <c r="BC1543" s="508">
        <f>_xll.qlIndexFixing($AC$5,AZ1543,TRUE,_xll.ohTrigger(Trigger,Trigger3M))</f>
        <v>1.4750811490042306E-2</v>
      </c>
      <c r="BD1543" s="508">
        <f>_xll.qlIndexFixing($BE$1,AZ1543,TRUE,_xll.ohTrigger(Trigger,Trigger3M))</f>
        <v>1.4557661110369317E-2</v>
      </c>
    </row>
    <row r="1544" spans="51:56" ht="11.25" customHeight="1" x14ac:dyDescent="0.25">
      <c r="AY1544" s="515" t="s">
        <v>90</v>
      </c>
      <c r="AZ1544" s="509">
        <f>_xll.qlInterestRateIndexFixingDate(Currency&amp;"ibor"&amp;Tenor,BA1544,Trigger)</f>
        <v>50111</v>
      </c>
      <c r="BA1544" s="509">
        <f>_xll.qlCalendarAdvance(Calendar,BA1543,AY1544,"f",,Trigger)</f>
        <v>50115</v>
      </c>
      <c r="BB1544" s="509">
        <f>_xll.qlInterestRateIndexMaturity(Currency&amp;"ibor"&amp;Tenor,BA1544,Trigger)</f>
        <v>50207</v>
      </c>
      <c r="BC1544" s="508">
        <f>_xll.qlIndexFixing($AC$5,AZ1544,TRUE,_xll.ohTrigger(Trigger,Trigger3M))</f>
        <v>1.4720892256801826E-2</v>
      </c>
      <c r="BD1544" s="508">
        <f>_xll.qlIndexFixing($BE$1,AZ1544,TRUE,_xll.ohTrigger(Trigger,Trigger3M))</f>
        <v>1.4551999089438949E-2</v>
      </c>
    </row>
    <row r="1545" spans="51:56" ht="11.25" customHeight="1" x14ac:dyDescent="0.25">
      <c r="AY1545" s="515" t="s">
        <v>90</v>
      </c>
      <c r="AZ1545" s="509">
        <f>_xll.qlInterestRateIndexFixingDate(Currency&amp;"ibor"&amp;Tenor,BA1545,Trigger)</f>
        <v>50118</v>
      </c>
      <c r="BA1545" s="509">
        <f>_xll.qlCalendarAdvance(Calendar,BA1544,AY1545,"f",,Trigger)</f>
        <v>50122</v>
      </c>
      <c r="BB1545" s="509">
        <f>_xll.qlInterestRateIndexMaturity(Currency&amp;"ibor"&amp;Tenor,BA1545,Trigger)</f>
        <v>50214</v>
      </c>
      <c r="BC1545" s="508">
        <f>_xll.qlIndexFixing($AC$5,AZ1545,TRUE,_xll.ohTrigger(Trigger,Trigger3M))</f>
        <v>1.4690916592995906E-2</v>
      </c>
      <c r="BD1545" s="508">
        <f>_xll.qlIndexFixing($BE$1,AZ1545,TRUE,_xll.ohTrigger(Trigger,Trigger3M))</f>
        <v>1.4546371894867767E-2</v>
      </c>
    </row>
    <row r="1546" spans="51:56" ht="11.25" customHeight="1" x14ac:dyDescent="0.25">
      <c r="AY1546" s="515" t="s">
        <v>90</v>
      </c>
      <c r="AZ1546" s="509">
        <f>_xll.qlInterestRateIndexFixingDate(Currency&amp;"ibor"&amp;Tenor,BA1546,Trigger)</f>
        <v>50125</v>
      </c>
      <c r="BA1546" s="509">
        <f>_xll.qlCalendarAdvance(Calendar,BA1545,AY1546,"f",,Trigger)</f>
        <v>50129</v>
      </c>
      <c r="BB1546" s="509">
        <f>_xll.qlInterestRateIndexMaturity(Currency&amp;"ibor"&amp;Tenor,BA1546,Trigger)</f>
        <v>50221</v>
      </c>
      <c r="BC1546" s="508">
        <f>_xll.qlIndexFixing($AC$5,AZ1546,TRUE,_xll.ohTrigger(Trigger,Trigger3M))</f>
        <v>1.4660884499921771E-2</v>
      </c>
      <c r="BD1546" s="508">
        <f>_xll.qlIndexFixing($BE$1,AZ1546,TRUE,_xll.ohTrigger(Trigger,Trigger3M))</f>
        <v>1.4540779727616762E-2</v>
      </c>
    </row>
    <row r="1547" spans="51:56" ht="11.25" customHeight="1" x14ac:dyDescent="0.25">
      <c r="AY1547" s="515" t="s">
        <v>90</v>
      </c>
      <c r="AZ1547" s="509">
        <f>_xll.qlInterestRateIndexFixingDate(Currency&amp;"ibor"&amp;Tenor,BA1547,Trigger)</f>
        <v>50131</v>
      </c>
      <c r="BA1547" s="509">
        <f>_xll.qlCalendarAdvance(Calendar,BA1546,AY1547,"f",,Trigger)</f>
        <v>50137</v>
      </c>
      <c r="BB1547" s="509">
        <f>_xll.qlInterestRateIndexMaturity(Currency&amp;"ibor"&amp;Tenor,BA1547,Trigger)</f>
        <v>50228</v>
      </c>
      <c r="BC1547" s="508">
        <f>_xll.qlIndexFixing($AC$5,AZ1547,TRUE,_xll.ohTrigger(Trigger,Trigger3M))</f>
        <v>1.4627926582556688E-2</v>
      </c>
      <c r="BD1547" s="508">
        <f>_xll.qlIndexFixing($BE$1,AZ1547,TRUE,_xll.ohTrigger(Trigger,Trigger3M))</f>
        <v>1.4534528651971591E-2</v>
      </c>
    </row>
    <row r="1548" spans="51:56" ht="11.25" customHeight="1" x14ac:dyDescent="0.25">
      <c r="AY1548" s="515" t="s">
        <v>90</v>
      </c>
      <c r="AZ1548" s="509">
        <f>_xll.qlInterestRateIndexFixingDate(Currency&amp;"ibor"&amp;Tenor,BA1548,Trigger)</f>
        <v>50140</v>
      </c>
      <c r="BA1548" s="509">
        <f>_xll.qlCalendarAdvance(Calendar,BA1547,AY1548,"f",,Trigger)</f>
        <v>50144</v>
      </c>
      <c r="BB1548" s="509">
        <f>_xll.qlInterestRateIndexMaturity(Currency&amp;"ibor"&amp;Tenor,BA1548,Trigger)</f>
        <v>50235</v>
      </c>
      <c r="BC1548" s="508">
        <f>_xll.qlIndexFixing($AC$5,AZ1548,TRUE,_xll.ohTrigger(Trigger,Trigger3M))</f>
        <v>1.4597420311681117E-2</v>
      </c>
      <c r="BD1548" s="508">
        <f>_xll.qlIndexFixing($BE$1,AZ1548,TRUE,_xll.ohTrigger(Trigger,Trigger3M))</f>
        <v>1.4529009871682567E-2</v>
      </c>
    </row>
    <row r="1549" spans="51:56" ht="11.25" customHeight="1" x14ac:dyDescent="0.25">
      <c r="AY1549" s="515" t="s">
        <v>90</v>
      </c>
      <c r="AZ1549" s="509">
        <f>_xll.qlInterestRateIndexFixingDate(Currency&amp;"ibor"&amp;Tenor,BA1549,Trigger)</f>
        <v>50147</v>
      </c>
      <c r="BA1549" s="509">
        <f>_xll.qlCalendarAdvance(Calendar,BA1548,AY1549,"f",,Trigger)</f>
        <v>50151</v>
      </c>
      <c r="BB1549" s="509">
        <f>_xll.qlInterestRateIndexMaturity(Currency&amp;"ibor"&amp;Tenor,BA1549,Trigger)</f>
        <v>50242</v>
      </c>
      <c r="BC1549" s="508">
        <f>_xll.qlIndexFixing($AC$5,AZ1549,TRUE,_xll.ohTrigger(Trigger,Trigger3M))</f>
        <v>1.4566856998212478E-2</v>
      </c>
      <c r="BD1549" s="508">
        <f>_xll.qlIndexFixing($BE$1,AZ1549,TRUE,_xll.ohTrigger(Trigger,Trigger3M))</f>
        <v>1.4523526734438982E-2</v>
      </c>
    </row>
    <row r="1550" spans="51:56" ht="11.25" customHeight="1" x14ac:dyDescent="0.25">
      <c r="AY1550" s="515" t="s">
        <v>90</v>
      </c>
      <c r="AZ1550" s="509">
        <f>_xll.qlInterestRateIndexFixingDate(Currency&amp;"ibor"&amp;Tenor,BA1550,Trigger)</f>
        <v>50154</v>
      </c>
      <c r="BA1550" s="509">
        <f>_xll.qlCalendarAdvance(Calendar,BA1549,AY1550,"f",,Trigger)</f>
        <v>50158</v>
      </c>
      <c r="BB1550" s="509">
        <f>_xll.qlInterestRateIndexMaturity(Currency&amp;"ibor"&amp;Tenor,BA1550,Trigger)</f>
        <v>50249</v>
      </c>
      <c r="BC1550" s="508">
        <f>_xll.qlIndexFixing($AC$5,AZ1550,TRUE,_xll.ohTrigger(Trigger,Trigger3M))</f>
        <v>1.4536236643471034E-2</v>
      </c>
      <c r="BD1550" s="508">
        <f>_xll.qlIndexFixing($BE$1,AZ1550,TRUE,_xll.ohTrigger(Trigger,Trigger3M))</f>
        <v>1.451807944119745E-2</v>
      </c>
    </row>
    <row r="1551" spans="51:56" ht="11.25" customHeight="1" x14ac:dyDescent="0.25">
      <c r="AY1551" s="515" t="s">
        <v>90</v>
      </c>
      <c r="AZ1551" s="509">
        <f>_xll.qlInterestRateIndexFixingDate(Currency&amp;"ibor"&amp;Tenor,BA1551,Trigger)</f>
        <v>50160</v>
      </c>
      <c r="BA1551" s="509">
        <f>_xll.qlCalendarAdvance(Calendar,BA1550,AY1551,"f",,Trigger)</f>
        <v>50165</v>
      </c>
      <c r="BB1551" s="509">
        <f>_xll.qlInterestRateIndexMaturity(Currency&amp;"ibor"&amp;Tenor,BA1551,Trigger)</f>
        <v>50257</v>
      </c>
      <c r="BC1551" s="508">
        <f>_xll.qlIndexFixing($AC$5,AZ1551,TRUE,_xll.ohTrigger(Trigger,Trigger3M))</f>
        <v>1.450554243233337E-2</v>
      </c>
      <c r="BD1551" s="508">
        <f>_xll.qlIndexFixing($BE$1,AZ1551,TRUE,_xll.ohTrigger(Trigger,Trigger3M))</f>
        <v>1.4512580857119846E-2</v>
      </c>
    </row>
    <row r="1552" spans="51:56" ht="11.25" customHeight="1" x14ac:dyDescent="0.25">
      <c r="AY1552" s="515" t="s">
        <v>90</v>
      </c>
      <c r="AZ1552" s="509">
        <f>_xll.qlInterestRateIndexFixingDate(Currency&amp;"ibor"&amp;Tenor,BA1552,Trigger)</f>
        <v>50168</v>
      </c>
      <c r="BA1552" s="509">
        <f>_xll.qlCalendarAdvance(Calendar,BA1551,AY1552,"f",,Trigger)</f>
        <v>50172</v>
      </c>
      <c r="BB1552" s="509">
        <f>_xll.qlInterestRateIndexMaturity(Currency&amp;"ibor"&amp;Tenor,BA1552,Trigger)</f>
        <v>50264</v>
      </c>
      <c r="BC1552" s="508">
        <f>_xll.qlIndexFixing($AC$5,AZ1552,TRUE,_xll.ohTrigger(Trigger,Trigger3M))</f>
        <v>1.4475163730891142E-2</v>
      </c>
      <c r="BD1552" s="508">
        <f>_xll.qlIndexFixing($BE$1,AZ1552,TRUE,_xll.ohTrigger(Trigger,Trigger3M))</f>
        <v>1.4507208266581305E-2</v>
      </c>
    </row>
    <row r="1553" spans="51:56" ht="11.25" customHeight="1" x14ac:dyDescent="0.25">
      <c r="AY1553" s="515" t="s">
        <v>90</v>
      </c>
      <c r="AZ1553" s="509">
        <f>_xll.qlInterestRateIndexFixingDate(Currency&amp;"ibor"&amp;Tenor,BA1553,Trigger)</f>
        <v>50175</v>
      </c>
      <c r="BA1553" s="509">
        <f>_xll.qlCalendarAdvance(Calendar,BA1552,AY1553,"f",,Trigger)</f>
        <v>50179</v>
      </c>
      <c r="BB1553" s="509">
        <f>_xll.qlInterestRateIndexMaturity(Currency&amp;"ibor"&amp;Tenor,BA1553,Trigger)</f>
        <v>50271</v>
      </c>
      <c r="BC1553" s="508">
        <f>_xll.qlIndexFixing($AC$5,AZ1553,TRUE,_xll.ohTrigger(Trigger,Trigger3M))</f>
        <v>1.4467977427888905E-2</v>
      </c>
      <c r="BD1553" s="508">
        <f>_xll.qlIndexFixing($BE$1,AZ1553,TRUE,_xll.ohTrigger(Trigger,Trigger3M))</f>
        <v>1.4501872138812958E-2</v>
      </c>
    </row>
    <row r="1554" spans="51:56" ht="11.25" customHeight="1" x14ac:dyDescent="0.25">
      <c r="AY1554" s="515" t="s">
        <v>90</v>
      </c>
      <c r="AZ1554" s="509">
        <f>_xll.qlInterestRateIndexFixingDate(Currency&amp;"ibor"&amp;Tenor,BA1554,Trigger)</f>
        <v>50182</v>
      </c>
      <c r="BA1554" s="509">
        <f>_xll.qlCalendarAdvance(Calendar,BA1553,AY1554,"f",,Trigger)</f>
        <v>50186</v>
      </c>
      <c r="BB1554" s="509">
        <f>_xll.qlInterestRateIndexMaturity(Currency&amp;"ibor"&amp;Tenor,BA1554,Trigger)</f>
        <v>50278</v>
      </c>
      <c r="BC1554" s="508">
        <f>_xll.qlIndexFixing($AC$5,AZ1554,TRUE,_xll.ohTrigger(Trigger,Trigger3M))</f>
        <v>1.447008259329525E-2</v>
      </c>
      <c r="BD1554" s="508">
        <f>_xll.qlIndexFixing($BE$1,AZ1554,TRUE,_xll.ohTrigger(Trigger,Trigger3M))</f>
        <v>1.4496572674776661E-2</v>
      </c>
    </row>
    <row r="1555" spans="51:56" ht="11.25" customHeight="1" x14ac:dyDescent="0.25">
      <c r="AY1555" s="515" t="s">
        <v>90</v>
      </c>
      <c r="AZ1555" s="509">
        <f>_xll.qlInterestRateIndexFixingDate(Currency&amp;"ibor"&amp;Tenor,BA1555,Trigger)</f>
        <v>50189</v>
      </c>
      <c r="BA1555" s="509">
        <f>_xll.qlCalendarAdvance(Calendar,BA1554,AY1555,"f",,Trigger)</f>
        <v>50193</v>
      </c>
      <c r="BB1555" s="509">
        <f>_xll.qlInterestRateIndexMaturity(Currency&amp;"ibor"&amp;Tenor,BA1555,Trigger)</f>
        <v>50285</v>
      </c>
      <c r="BC1555" s="508">
        <f>_xll.qlIndexFixing($AC$5,AZ1555,TRUE,_xll.ohTrigger(Trigger,Trigger3M))</f>
        <v>1.4472187759831126E-2</v>
      </c>
      <c r="BD1555" s="508">
        <f>_xll.qlIndexFixing($BE$1,AZ1555,TRUE,_xll.ohTrigger(Trigger,Trigger3M))</f>
        <v>1.4491310075435139E-2</v>
      </c>
    </row>
    <row r="1556" spans="51:56" ht="11.25" customHeight="1" x14ac:dyDescent="0.25">
      <c r="AY1556" s="515" t="s">
        <v>90</v>
      </c>
      <c r="AZ1556" s="509">
        <f>_xll.qlInterestRateIndexFixingDate(Currency&amp;"ibor"&amp;Tenor,BA1556,Trigger)</f>
        <v>50196</v>
      </c>
      <c r="BA1556" s="509">
        <f>_xll.qlCalendarAdvance(Calendar,BA1555,AY1556,"f",,Trigger)</f>
        <v>50200</v>
      </c>
      <c r="BB1556" s="509">
        <f>_xll.qlInterestRateIndexMaturity(Currency&amp;"ibor"&amp;Tenor,BA1556,Trigger)</f>
        <v>50292</v>
      </c>
      <c r="BC1556" s="508">
        <f>_xll.qlIndexFixing($AC$5,AZ1556,TRUE,_xll.ohTrigger(Trigger,Trigger3M))</f>
        <v>1.4474292927495663E-2</v>
      </c>
      <c r="BD1556" s="508">
        <f>_xll.qlIndexFixing($BE$1,AZ1556,TRUE,_xll.ohTrigger(Trigger,Trigger3M))</f>
        <v>1.4486084541751985E-2</v>
      </c>
    </row>
    <row r="1557" spans="51:56" ht="11.25" customHeight="1" x14ac:dyDescent="0.25">
      <c r="AY1557" s="515" t="s">
        <v>90</v>
      </c>
      <c r="AZ1557" s="509">
        <f>_xll.qlInterestRateIndexFixingDate(Currency&amp;"ibor"&amp;Tenor,BA1557,Trigger)</f>
        <v>50203</v>
      </c>
      <c r="BA1557" s="509">
        <f>_xll.qlCalendarAdvance(Calendar,BA1556,AY1557,"f",,Trigger)</f>
        <v>50207</v>
      </c>
      <c r="BB1557" s="509">
        <f>_xll.qlInterestRateIndexMaturity(Currency&amp;"ibor"&amp;Tenor,BA1557,Trigger)</f>
        <v>50299</v>
      </c>
      <c r="BC1557" s="508">
        <f>_xll.qlIndexFixing($AC$5,AZ1557,TRUE,_xll.ohTrigger(Trigger,Trigger3M))</f>
        <v>1.4476398096287995E-2</v>
      </c>
      <c r="BD1557" s="508">
        <f>_xll.qlIndexFixing($BE$1,AZ1557,TRUE,_xll.ohTrigger(Trigger,Trigger3M))</f>
        <v>1.4480896274686451E-2</v>
      </c>
    </row>
    <row r="1558" spans="51:56" ht="11.25" customHeight="1" x14ac:dyDescent="0.25">
      <c r="AY1558" s="515" t="s">
        <v>90</v>
      </c>
      <c r="AZ1558" s="509">
        <f>_xll.qlInterestRateIndexFixingDate(Currency&amp;"ibor"&amp;Tenor,BA1558,Trigger)</f>
        <v>50210</v>
      </c>
      <c r="BA1558" s="509">
        <f>_xll.qlCalendarAdvance(Calendar,BA1557,AY1558,"f",,Trigger)</f>
        <v>50214</v>
      </c>
      <c r="BB1558" s="509">
        <f>_xll.qlInterestRateIndexMaturity(Currency&amp;"ibor"&amp;Tenor,BA1558,Trigger)</f>
        <v>50306</v>
      </c>
      <c r="BC1558" s="508">
        <f>_xll.qlIndexFixing($AC$5,AZ1558,TRUE,_xll.ohTrigger(Trigger,Trigger3M))</f>
        <v>1.4478503266208989E-2</v>
      </c>
      <c r="BD1558" s="508">
        <f>_xll.qlIndexFixing($BE$1,AZ1558,TRUE,_xll.ohTrigger(Trigger,Trigger3M))</f>
        <v>1.4475745475202126E-2</v>
      </c>
    </row>
    <row r="1559" spans="51:56" ht="11.25" customHeight="1" x14ac:dyDescent="0.25">
      <c r="AY1559" s="515" t="s">
        <v>90</v>
      </c>
      <c r="AZ1559" s="509">
        <f>_xll.qlInterestRateIndexFixingDate(Currency&amp;"ibor"&amp;Tenor,BA1559,Trigger)</f>
        <v>50217</v>
      </c>
      <c r="BA1559" s="509">
        <f>_xll.qlCalendarAdvance(Calendar,BA1558,AY1559,"f",,Trigger)</f>
        <v>50221</v>
      </c>
      <c r="BB1559" s="509">
        <f>_xll.qlInterestRateIndexMaturity(Currency&amp;"ibor"&amp;Tenor,BA1559,Trigger)</f>
        <v>50313</v>
      </c>
      <c r="BC1559" s="508">
        <f>_xll.qlIndexFixing($AC$5,AZ1559,TRUE,_xll.ohTrigger(Trigger,Trigger3M))</f>
        <v>1.4480608437258645E-2</v>
      </c>
      <c r="BD1559" s="508">
        <f>_xll.qlIndexFixing($BE$1,AZ1559,TRUE,_xll.ohTrigger(Trigger,Trigger3M))</f>
        <v>1.4470632344262607E-2</v>
      </c>
    </row>
    <row r="1560" spans="51:56" ht="11.25" customHeight="1" x14ac:dyDescent="0.25">
      <c r="AY1560" s="515" t="s">
        <v>90</v>
      </c>
      <c r="AZ1560" s="509">
        <f>_xll.qlInterestRateIndexFixingDate(Currency&amp;"ibor"&amp;Tenor,BA1560,Trigger)</f>
        <v>50224</v>
      </c>
      <c r="BA1560" s="509">
        <f>_xll.qlCalendarAdvance(Calendar,BA1559,AY1560,"f",,Trigger)</f>
        <v>50228</v>
      </c>
      <c r="BB1560" s="509">
        <f>_xll.qlInterestRateIndexMaturity(Currency&amp;"ibor"&amp;Tenor,BA1560,Trigger)</f>
        <v>50320</v>
      </c>
      <c r="BC1560" s="508">
        <f>_xll.qlIndexFixing($AC$5,AZ1560,TRUE,_xll.ohTrigger(Trigger,Trigger3M))</f>
        <v>1.4482713609436095E-2</v>
      </c>
      <c r="BD1560" s="508">
        <f>_xll.qlIndexFixing($BE$1,AZ1560,TRUE,_xll.ohTrigger(Trigger,Trigger3M))</f>
        <v>1.4465557082828881E-2</v>
      </c>
    </row>
    <row r="1561" spans="51:56" ht="11.25" customHeight="1" x14ac:dyDescent="0.25">
      <c r="AY1561" s="515" t="s">
        <v>90</v>
      </c>
      <c r="AZ1561" s="509">
        <f>_xll.qlInterestRateIndexFixingDate(Currency&amp;"ibor"&amp;Tenor,BA1561,Trigger)</f>
        <v>50231</v>
      </c>
      <c r="BA1561" s="509">
        <f>_xll.qlCalendarAdvance(Calendar,BA1560,AY1561,"f",,Trigger)</f>
        <v>50235</v>
      </c>
      <c r="BB1561" s="509">
        <f>_xll.qlInterestRateIndexMaturity(Currency&amp;"ibor"&amp;Tenor,BA1561,Trigger)</f>
        <v>50327</v>
      </c>
      <c r="BC1561" s="508">
        <f>_xll.qlIndexFixing($AC$5,AZ1561,TRUE,_xll.ohTrigger(Trigger,Trigger3M))</f>
        <v>1.4484818782743075E-2</v>
      </c>
      <c r="BD1561" s="508">
        <f>_xll.qlIndexFixing($BE$1,AZ1561,TRUE,_xll.ohTrigger(Trigger,Trigger3M))</f>
        <v>1.4460519891863671E-2</v>
      </c>
    </row>
    <row r="1562" spans="51:56" ht="11.25" customHeight="1" x14ac:dyDescent="0.25">
      <c r="AY1562" s="515" t="s">
        <v>90</v>
      </c>
      <c r="AZ1562" s="509">
        <f>_xll.qlInterestRateIndexFixingDate(Currency&amp;"ibor"&amp;Tenor,BA1562,Trigger)</f>
        <v>50238</v>
      </c>
      <c r="BA1562" s="509">
        <f>_xll.qlCalendarAdvance(Calendar,BA1561,AY1562,"f",,Trigger)</f>
        <v>50242</v>
      </c>
      <c r="BB1562" s="509">
        <f>_xll.qlInterestRateIndexMaturity(Currency&amp;"ibor"&amp;Tenor,BA1562,Trigger)</f>
        <v>50334</v>
      </c>
      <c r="BC1562" s="508">
        <f>_xll.qlIndexFixing($AC$5,AZ1562,TRUE,_xll.ohTrigger(Trigger,Trigger3M))</f>
        <v>1.4486923957176981E-2</v>
      </c>
      <c r="BD1562" s="508">
        <f>_xll.qlIndexFixing($BE$1,AZ1562,TRUE,_xll.ohTrigger(Trigger,Trigger3M))</f>
        <v>1.4455520972327966E-2</v>
      </c>
    </row>
    <row r="1563" spans="51:56" ht="11.25" customHeight="1" x14ac:dyDescent="0.25">
      <c r="AY1563" s="515" t="s">
        <v>90</v>
      </c>
      <c r="AZ1563" s="509">
        <f>_xll.qlInterestRateIndexFixingDate(Currency&amp;"ibor"&amp;Tenor,BA1563,Trigger)</f>
        <v>50245</v>
      </c>
      <c r="BA1563" s="509">
        <f>_xll.qlCalendarAdvance(Calendar,BA1562,AY1563,"f",,Trigger)</f>
        <v>50249</v>
      </c>
      <c r="BB1563" s="509">
        <f>_xll.qlInterestRateIndexMaturity(Currency&amp;"ibor"&amp;Tenor,BA1563,Trigger)</f>
        <v>50341</v>
      </c>
      <c r="BC1563" s="508">
        <f>_xll.qlIndexFixing($AC$5,AZ1563,TRUE,_xll.ohTrigger(Trigger,Trigger3M))</f>
        <v>1.4489029132739549E-2</v>
      </c>
      <c r="BD1563" s="508">
        <f>_xll.qlIndexFixing($BE$1,AZ1563,TRUE,_xll.ohTrigger(Trigger,Trigger3M))</f>
        <v>1.4450560525186226E-2</v>
      </c>
    </row>
    <row r="1564" spans="51:56" ht="11.25" customHeight="1" x14ac:dyDescent="0.25">
      <c r="AY1564" s="515" t="s">
        <v>90</v>
      </c>
      <c r="AZ1564" s="509">
        <f>_xll.qlInterestRateIndexFixingDate(Currency&amp;"ibor"&amp;Tenor,BA1564,Trigger)</f>
        <v>50252</v>
      </c>
      <c r="BA1564" s="509">
        <f>_xll.qlCalendarAdvance(Calendar,BA1563,AY1564,"f",,Trigger)</f>
        <v>50256</v>
      </c>
      <c r="BB1564" s="509">
        <f>_xll.qlInterestRateIndexMaturity(Currency&amp;"ibor"&amp;Tenor,BA1564,Trigger)</f>
        <v>50348</v>
      </c>
      <c r="BC1564" s="508">
        <f>_xll.qlIndexFixing($AC$5,AZ1564,TRUE,_xll.ohTrigger(Trigger,Trigger3M))</f>
        <v>1.4491134309430779E-2</v>
      </c>
      <c r="BD1564" s="508">
        <f>_xll.qlIndexFixing($BE$1,AZ1564,TRUE,_xll.ohTrigger(Trigger,Trigger3M))</f>
        <v>1.4445638751400307E-2</v>
      </c>
    </row>
    <row r="1565" spans="51:56" ht="11.25" customHeight="1" x14ac:dyDescent="0.25">
      <c r="AY1565" s="515" t="s">
        <v>90</v>
      </c>
      <c r="AZ1565" s="509">
        <f>_xll.qlInterestRateIndexFixingDate(Currency&amp;"ibor"&amp;Tenor,BA1565,Trigger)</f>
        <v>50259</v>
      </c>
      <c r="BA1565" s="509">
        <f>_xll.qlCalendarAdvance(Calendar,BA1564,AY1565,"f",,Trigger)</f>
        <v>50263</v>
      </c>
      <c r="BB1565" s="509">
        <f>_xll.qlInterestRateIndexMaturity(Currency&amp;"ibor"&amp;Tenor,BA1565,Trigger)</f>
        <v>50355</v>
      </c>
      <c r="BC1565" s="508">
        <f>_xll.qlIndexFixing($AC$5,AZ1565,TRUE,_xll.ohTrigger(Trigger,Trigger3M))</f>
        <v>1.4493239487250672E-2</v>
      </c>
      <c r="BD1565" s="508">
        <f>_xll.qlIndexFixing($BE$1,AZ1565,TRUE,_xll.ohTrigger(Trigger,Trigger3M))</f>
        <v>1.4440755851932068E-2</v>
      </c>
    </row>
    <row r="1566" spans="51:56" ht="11.25" customHeight="1" x14ac:dyDescent="0.25">
      <c r="AY1566" s="515" t="s">
        <v>90</v>
      </c>
      <c r="AZ1566" s="509">
        <f>_xll.qlInterestRateIndexFixingDate(Currency&amp;"ibor"&amp;Tenor,BA1566,Trigger)</f>
        <v>50266</v>
      </c>
      <c r="BA1566" s="509">
        <f>_xll.qlCalendarAdvance(Calendar,BA1565,AY1566,"f",,Trigger)</f>
        <v>50270</v>
      </c>
      <c r="BB1566" s="509">
        <f>_xll.qlInterestRateIndexMaturity(Currency&amp;"ibor"&amp;Tenor,BA1566,Trigger)</f>
        <v>50362</v>
      </c>
      <c r="BC1566" s="508">
        <f>_xll.qlIndexFixing($AC$5,AZ1566,TRUE,_xll.ohTrigger(Trigger,Trigger3M))</f>
        <v>1.4495344666198357E-2</v>
      </c>
      <c r="BD1566" s="508">
        <f>_xll.qlIndexFixing($BE$1,AZ1566,TRUE,_xll.ohTrigger(Trigger,Trigger3M))</f>
        <v>1.4435912027746838E-2</v>
      </c>
    </row>
    <row r="1567" spans="51:56" ht="11.25" customHeight="1" x14ac:dyDescent="0.25">
      <c r="AY1567" s="515" t="s">
        <v>90</v>
      </c>
      <c r="AZ1567" s="509">
        <f>_xll.qlInterestRateIndexFixingDate(Currency&amp;"ibor"&amp;Tenor,BA1567,Trigger)</f>
        <v>50273</v>
      </c>
      <c r="BA1567" s="509">
        <f>_xll.qlCalendarAdvance(Calendar,BA1566,AY1567,"f",,Trigger)</f>
        <v>50277</v>
      </c>
      <c r="BB1567" s="509">
        <f>_xll.qlInterestRateIndexMaturity(Currency&amp;"ibor"&amp;Tenor,BA1567,Trigger)</f>
        <v>50369</v>
      </c>
      <c r="BC1567" s="508">
        <f>_xll.qlIndexFixing($AC$5,AZ1567,TRUE,_xll.ohTrigger(Trigger,Trigger3M))</f>
        <v>1.4497449846274706E-2</v>
      </c>
      <c r="BD1567" s="508">
        <f>_xll.qlIndexFixing($BE$1,AZ1567,TRUE,_xll.ohTrigger(Trigger,Trigger3M))</f>
        <v>1.4431107479804734E-2</v>
      </c>
    </row>
    <row r="1568" spans="51:56" ht="11.25" customHeight="1" x14ac:dyDescent="0.25">
      <c r="AY1568" s="515" t="s">
        <v>90</v>
      </c>
      <c r="AZ1568" s="509">
        <f>_xll.qlInterestRateIndexFixingDate(Currency&amp;"ibor"&amp;Tenor,BA1568,Trigger)</f>
        <v>50280</v>
      </c>
      <c r="BA1568" s="509">
        <f>_xll.qlCalendarAdvance(Calendar,BA1567,AY1568,"f",,Trigger)</f>
        <v>50284</v>
      </c>
      <c r="BB1568" s="509">
        <f>_xll.qlInterestRateIndexMaturity(Currency&amp;"ibor"&amp;Tenor,BA1568,Trigger)</f>
        <v>50375</v>
      </c>
      <c r="BC1568" s="508">
        <f>_xll.qlIndexFixing($AC$5,AZ1568,TRUE,_xll.ohTrigger(Trigger,Trigger3M))</f>
        <v>1.4499113031335015E-2</v>
      </c>
      <c r="BD1568" s="508">
        <f>_xll.qlIndexFixing($BE$1,AZ1568,TRUE,_xll.ohTrigger(Trigger,Trigger3M))</f>
        <v>1.4426386576951021E-2</v>
      </c>
    </row>
    <row r="1569" spans="51:56" ht="11.25" customHeight="1" x14ac:dyDescent="0.25">
      <c r="AY1569" s="515" t="s">
        <v>90</v>
      </c>
      <c r="AZ1569" s="509">
        <f>_xll.qlInterestRateIndexFixingDate(Currency&amp;"ibor"&amp;Tenor,BA1569,Trigger)</f>
        <v>50287</v>
      </c>
      <c r="BA1569" s="509">
        <f>_xll.qlCalendarAdvance(Calendar,BA1568,AY1569,"f",,Trigger)</f>
        <v>50291</v>
      </c>
      <c r="BB1569" s="509">
        <f>_xll.qlInterestRateIndexMaturity(Currency&amp;"ibor"&amp;Tenor,BA1569,Trigger)</f>
        <v>50382</v>
      </c>
      <c r="BC1569" s="508">
        <f>_xll.qlIndexFixing($AC$5,AZ1569,TRUE,_xll.ohTrigger(Trigger,Trigger3M))</f>
        <v>1.4501218128950361E-2</v>
      </c>
      <c r="BD1569" s="508">
        <f>_xll.qlIndexFixing($BE$1,AZ1569,TRUE,_xll.ohTrigger(Trigger,Trigger3M))</f>
        <v>1.4421658501378644E-2</v>
      </c>
    </row>
    <row r="1570" spans="51:56" ht="11.25" customHeight="1" x14ac:dyDescent="0.25">
      <c r="AY1570" s="515" t="s">
        <v>90</v>
      </c>
      <c r="AZ1570" s="509">
        <f>_xll.qlInterestRateIndexFixingDate(Currency&amp;"ibor"&amp;Tenor,BA1570,Trigger)</f>
        <v>50294</v>
      </c>
      <c r="BA1570" s="509">
        <f>_xll.qlCalendarAdvance(Calendar,BA1569,AY1570,"f",,Trigger)</f>
        <v>50298</v>
      </c>
      <c r="BB1570" s="509">
        <f>_xll.qlInterestRateIndexMaturity(Currency&amp;"ibor"&amp;Tenor,BA1570,Trigger)</f>
        <v>50389</v>
      </c>
      <c r="BC1570" s="508">
        <f>_xll.qlIndexFixing($AC$5,AZ1570,TRUE,_xll.ohTrigger(Trigger,Trigger3M))</f>
        <v>1.4503323227683053E-2</v>
      </c>
      <c r="BD1570" s="508">
        <f>_xll.qlIndexFixing($BE$1,AZ1570,TRUE,_xll.ohTrigger(Trigger,Trigger3M))</f>
        <v>1.4416970288931815E-2</v>
      </c>
    </row>
    <row r="1571" spans="51:56" ht="11.25" customHeight="1" x14ac:dyDescent="0.25">
      <c r="AY1571" s="515" t="s">
        <v>90</v>
      </c>
      <c r="AZ1571" s="509">
        <f>_xll.qlInterestRateIndexFixingDate(Currency&amp;"ibor"&amp;Tenor,BA1571,Trigger)</f>
        <v>50301</v>
      </c>
      <c r="BA1571" s="509">
        <f>_xll.qlCalendarAdvance(Calendar,BA1570,AY1571,"f",,Trigger)</f>
        <v>50305</v>
      </c>
      <c r="BB1571" s="509">
        <f>_xll.qlInterestRateIndexMaturity(Currency&amp;"ibor"&amp;Tenor,BA1571,Trigger)</f>
        <v>50396</v>
      </c>
      <c r="BC1571" s="508">
        <f>_xll.qlIndexFixing($AC$5,AZ1571,TRUE,_xll.ohTrigger(Trigger,Trigger3M))</f>
        <v>1.4505428327531336E-2</v>
      </c>
      <c r="BD1571" s="508">
        <f>_xll.qlIndexFixing($BE$1,AZ1571,TRUE,_xll.ohTrigger(Trigger,Trigger3M))</f>
        <v>1.4412322140568028E-2</v>
      </c>
    </row>
    <row r="1572" spans="51:56" ht="11.25" customHeight="1" x14ac:dyDescent="0.25">
      <c r="AY1572" s="515" t="s">
        <v>90</v>
      </c>
      <c r="AZ1572" s="509">
        <f>_xll.qlInterestRateIndexFixingDate(Currency&amp;"ibor"&amp;Tenor,BA1572,Trigger)</f>
        <v>50308</v>
      </c>
      <c r="BA1572" s="509">
        <f>_xll.qlCalendarAdvance(Calendar,BA1571,AY1572,"f",,Trigger)</f>
        <v>50312</v>
      </c>
      <c r="BB1572" s="509">
        <f>_xll.qlInterestRateIndexMaturity(Currency&amp;"ibor"&amp;Tenor,BA1572,Trigger)</f>
        <v>50403</v>
      </c>
      <c r="BC1572" s="508">
        <f>_xll.qlIndexFixing($AC$5,AZ1572,TRUE,_xll.ohTrigger(Trigger,Trigger3M))</f>
        <v>1.4507533428495211E-2</v>
      </c>
      <c r="BD1572" s="508">
        <f>_xll.qlIndexFixing($BE$1,AZ1572,TRUE,_xll.ohTrigger(Trigger,Trigger3M))</f>
        <v>1.4407714257243893E-2</v>
      </c>
    </row>
    <row r="1573" spans="51:56" ht="11.25" customHeight="1" x14ac:dyDescent="0.25">
      <c r="AY1573" s="515" t="s">
        <v>90</v>
      </c>
      <c r="AZ1573" s="509">
        <f>_xll.qlInterestRateIndexFixingDate(Currency&amp;"ibor"&amp;Tenor,BA1573,Trigger)</f>
        <v>50315</v>
      </c>
      <c r="BA1573" s="509">
        <f>_xll.qlCalendarAdvance(Calendar,BA1572,AY1573,"f",,Trigger)</f>
        <v>50319</v>
      </c>
      <c r="BB1573" s="509">
        <f>_xll.qlInterestRateIndexMaturity(Currency&amp;"ibor"&amp;Tenor,BA1573,Trigger)</f>
        <v>50411</v>
      </c>
      <c r="BC1573" s="508">
        <f>_xll.qlIndexFixing($AC$5,AZ1573,TRUE,_xll.ohTrigger(Trigger,Trigger3M))</f>
        <v>1.4510080950428626E-2</v>
      </c>
      <c r="BD1573" s="508">
        <f>_xll.qlIndexFixing($BE$1,AZ1573,TRUE,_xll.ohTrigger(Trigger,Trigger3M))</f>
        <v>1.4403116247247705E-2</v>
      </c>
    </row>
    <row r="1574" spans="51:56" ht="11.25" customHeight="1" x14ac:dyDescent="0.25">
      <c r="AY1574" s="515" t="s">
        <v>90</v>
      </c>
      <c r="AZ1574" s="509">
        <f>_xll.qlInterestRateIndexFixingDate(Currency&amp;"ibor"&amp;Tenor,BA1574,Trigger)</f>
        <v>50322</v>
      </c>
      <c r="BA1574" s="509">
        <f>_xll.qlCalendarAdvance(Calendar,BA1573,AY1574,"f",,Trigger)</f>
        <v>50326</v>
      </c>
      <c r="BB1574" s="509">
        <f>_xll.qlInterestRateIndexMaturity(Currency&amp;"ibor"&amp;Tenor,BA1574,Trigger)</f>
        <v>50418</v>
      </c>
      <c r="BC1574" s="508">
        <f>_xll.qlIndexFixing($AC$5,AZ1574,TRUE,_xll.ohTrigger(Trigger,Trigger3M))</f>
        <v>1.4512186138403873E-2</v>
      </c>
      <c r="BD1574" s="508">
        <f>_xll.qlIndexFixing($BE$1,AZ1574,TRUE,_xll.ohTrigger(Trigger,Trigger3M))</f>
        <v>1.4398592260001147E-2</v>
      </c>
    </row>
    <row r="1575" spans="51:56" ht="11.25" customHeight="1" x14ac:dyDescent="0.25">
      <c r="AY1575" s="515" t="s">
        <v>90</v>
      </c>
      <c r="AZ1575" s="509">
        <f>_xll.qlInterestRateIndexFixingDate(Currency&amp;"ibor"&amp;Tenor,BA1575,Trigger)</f>
        <v>50329</v>
      </c>
      <c r="BA1575" s="509">
        <f>_xll.qlCalendarAdvance(Calendar,BA1574,AY1575,"f",,Trigger)</f>
        <v>50333</v>
      </c>
      <c r="BB1575" s="509">
        <f>_xll.qlInterestRateIndexMaturity(Currency&amp;"ibor"&amp;Tenor,BA1575,Trigger)</f>
        <v>50425</v>
      </c>
      <c r="BC1575" s="508">
        <f>_xll.qlIndexFixing($AC$5,AZ1575,TRUE,_xll.ohTrigger(Trigger,Trigger3M))</f>
        <v>1.4514291327506914E-2</v>
      </c>
      <c r="BD1575" s="508">
        <f>_xll.qlIndexFixing($BE$1,AZ1575,TRUE,_xll.ohTrigger(Trigger,Trigger3M))</f>
        <v>1.4394109156713417E-2</v>
      </c>
    </row>
    <row r="1576" spans="51:56" ht="11.25" customHeight="1" x14ac:dyDescent="0.25">
      <c r="AY1576" s="515" t="s">
        <v>90</v>
      </c>
      <c r="AZ1576" s="509">
        <f>_xll.qlInterestRateIndexFixingDate(Currency&amp;"ibor"&amp;Tenor,BA1576,Trigger)</f>
        <v>50336</v>
      </c>
      <c r="BA1576" s="509">
        <f>_xll.qlCalendarAdvance(Calendar,BA1575,AY1576,"f",,Trigger)</f>
        <v>50340</v>
      </c>
      <c r="BB1576" s="509">
        <f>_xll.qlInterestRateIndexMaturity(Currency&amp;"ibor"&amp;Tenor,BA1576,Trigger)</f>
        <v>50432</v>
      </c>
      <c r="BC1576" s="508">
        <f>_xll.qlIndexFixing($AC$5,AZ1576,TRUE,_xll.ohTrigger(Trigger,Trigger3M))</f>
        <v>1.4516396517738618E-2</v>
      </c>
      <c r="BD1576" s="508">
        <f>_xll.qlIndexFixing($BE$1,AZ1576,TRUE,_xll.ohTrigger(Trigger,Trigger3M))</f>
        <v>1.4389667138347238E-2</v>
      </c>
    </row>
    <row r="1577" spans="51:56" ht="11.25" customHeight="1" x14ac:dyDescent="0.25">
      <c r="AY1577" s="515" t="s">
        <v>90</v>
      </c>
      <c r="AZ1577" s="509">
        <f>_xll.qlInterestRateIndexFixingDate(Currency&amp;"ibor"&amp;Tenor,BA1577,Trigger)</f>
        <v>50343</v>
      </c>
      <c r="BA1577" s="509">
        <f>_xll.qlCalendarAdvance(Calendar,BA1576,AY1577,"f",,Trigger)</f>
        <v>50347</v>
      </c>
      <c r="BB1577" s="509">
        <f>_xll.qlInterestRateIndexMaturity(Currency&amp;"ibor"&amp;Tenor,BA1577,Trigger)</f>
        <v>50439</v>
      </c>
      <c r="BC1577" s="508">
        <f>_xll.qlIndexFixing($AC$5,AZ1577,TRUE,_xll.ohTrigger(Trigger,Trigger3M))</f>
        <v>1.4518501709098984E-2</v>
      </c>
      <c r="BD1577" s="508">
        <f>_xll.qlIndexFixing($BE$1,AZ1577,TRUE,_xll.ohTrigger(Trigger,Trigger3M))</f>
        <v>1.438526640587055E-2</v>
      </c>
    </row>
    <row r="1578" spans="51:56" ht="11.25" customHeight="1" x14ac:dyDescent="0.25">
      <c r="AY1578" s="515" t="s">
        <v>90</v>
      </c>
      <c r="AZ1578" s="509">
        <f>_xll.qlInterestRateIndexFixingDate(Currency&amp;"ibor"&amp;Tenor,BA1578,Trigger)</f>
        <v>50350</v>
      </c>
      <c r="BA1578" s="509">
        <f>_xll.qlCalendarAdvance(Calendar,BA1577,AY1578,"f",,Trigger)</f>
        <v>50354</v>
      </c>
      <c r="BB1578" s="509">
        <f>_xll.qlInterestRateIndexMaturity(Currency&amp;"ibor"&amp;Tenor,BA1578,Trigger)</f>
        <v>50446</v>
      </c>
      <c r="BC1578" s="508">
        <f>_xll.qlIndexFixing($AC$5,AZ1578,TRUE,_xll.ohTrigger(Trigger,Trigger3M))</f>
        <v>1.4520606901587144E-2</v>
      </c>
      <c r="BD1578" s="508">
        <f>_xll.qlIndexFixing($BE$1,AZ1578,TRUE,_xll.ohTrigger(Trigger,Trigger3M))</f>
        <v>1.438090716024955E-2</v>
      </c>
    </row>
    <row r="1579" spans="51:56" ht="11.25" customHeight="1" x14ac:dyDescent="0.25">
      <c r="AY1579" s="515" t="s">
        <v>90</v>
      </c>
      <c r="AZ1579" s="509">
        <f>_xll.qlInterestRateIndexFixingDate(Currency&amp;"ibor"&amp;Tenor,BA1579,Trigger)</f>
        <v>50357</v>
      </c>
      <c r="BA1579" s="509">
        <f>_xll.qlCalendarAdvance(Calendar,BA1578,AY1579,"f",,Trigger)</f>
        <v>50361</v>
      </c>
      <c r="BB1579" s="509">
        <f>_xll.qlInterestRateIndexMaturity(Currency&amp;"ibor"&amp;Tenor,BA1579,Trigger)</f>
        <v>50453</v>
      </c>
      <c r="BC1579" s="508">
        <f>_xll.qlIndexFixing($AC$5,AZ1579,TRUE,_xll.ohTrigger(Trigger,Trigger3M))</f>
        <v>1.4522712095204834E-2</v>
      </c>
      <c r="BD1579" s="508">
        <f>_xll.qlIndexFixing($BE$1,AZ1579,TRUE,_xll.ohTrigger(Trigger,Trigger3M))</f>
        <v>1.4376589602448702E-2</v>
      </c>
    </row>
    <row r="1580" spans="51:56" ht="11.25" customHeight="1" x14ac:dyDescent="0.25">
      <c r="AY1580" s="515" t="s">
        <v>90</v>
      </c>
      <c r="AZ1580" s="509">
        <f>_xll.qlInterestRateIndexFixingDate(Currency&amp;"ibor"&amp;Tenor,BA1580,Trigger)</f>
        <v>50364</v>
      </c>
      <c r="BA1580" s="509">
        <f>_xll.qlCalendarAdvance(Calendar,BA1579,AY1580,"f",,Trigger)</f>
        <v>50368</v>
      </c>
      <c r="BB1580" s="509">
        <f>_xll.qlInterestRateIndexMaturity(Currency&amp;"ibor"&amp;Tenor,BA1580,Trigger)</f>
        <v>50460</v>
      </c>
      <c r="BC1580" s="508">
        <f>_xll.qlIndexFixing($AC$5,AZ1580,TRUE,_xll.ohTrigger(Trigger,Trigger3M))</f>
        <v>1.4524817289950318E-2</v>
      </c>
      <c r="BD1580" s="508">
        <f>_xll.qlIndexFixing($BE$1,AZ1580,TRUE,_xll.ohTrigger(Trigger,Trigger3M))</f>
        <v>1.4372313933438553E-2</v>
      </c>
    </row>
    <row r="1581" spans="51:56" ht="11.25" customHeight="1" x14ac:dyDescent="0.25">
      <c r="AY1581" s="515" t="s">
        <v>90</v>
      </c>
      <c r="AZ1581" s="509">
        <f>_xll.qlInterestRateIndexFixingDate(Currency&amp;"ibor"&amp;Tenor,BA1581,Trigger)</f>
        <v>50371</v>
      </c>
      <c r="BA1581" s="509">
        <f>_xll.qlCalendarAdvance(Calendar,BA1580,AY1581,"f",,Trigger)</f>
        <v>50375</v>
      </c>
      <c r="BB1581" s="509">
        <f>_xll.qlInterestRateIndexMaturity(Currency&amp;"ibor"&amp;Tenor,BA1581,Trigger)</f>
        <v>50465</v>
      </c>
      <c r="BC1581" s="508">
        <f>_xll.qlIndexFixing($AC$5,AZ1581,TRUE,_xll.ohTrigger(Trigger,Trigger3M))</f>
        <v>1.4526036308954993E-2</v>
      </c>
      <c r="BD1581" s="508">
        <f>_xll.qlIndexFixing($BE$1,AZ1581,TRUE,_xll.ohTrigger(Trigger,Trigger3M))</f>
        <v>1.4368096706587785E-2</v>
      </c>
    </row>
    <row r="1582" spans="51:56" ht="11.25" customHeight="1" x14ac:dyDescent="0.25">
      <c r="AY1582" s="515" t="s">
        <v>90</v>
      </c>
      <c r="AZ1582" s="509">
        <f>_xll.qlInterestRateIndexFixingDate(Currency&amp;"ibor"&amp;Tenor,BA1582,Trigger)</f>
        <v>50378</v>
      </c>
      <c r="BA1582" s="509">
        <f>_xll.qlCalendarAdvance(Calendar,BA1581,AY1582,"f",,Trigger)</f>
        <v>50382</v>
      </c>
      <c r="BB1582" s="509">
        <f>_xll.qlInterestRateIndexMaturity(Currency&amp;"ibor"&amp;Tenor,BA1582,Trigger)</f>
        <v>50472</v>
      </c>
      <c r="BC1582" s="508">
        <f>_xll.qlIndexFixing($AC$5,AZ1582,TRUE,_xll.ohTrigger(Trigger,Trigger3M))</f>
        <v>1.4528141336209721E-2</v>
      </c>
      <c r="BD1582" s="508">
        <f>_xll.qlIndexFixing($BE$1,AZ1582,TRUE,_xll.ohTrigger(Trigger,Trigger3M))</f>
        <v>1.4363899636375521E-2</v>
      </c>
    </row>
    <row r="1583" spans="51:56" ht="11.25" customHeight="1" x14ac:dyDescent="0.25">
      <c r="AY1583" s="515" t="s">
        <v>90</v>
      </c>
      <c r="AZ1583" s="509">
        <f>_xll.qlInterestRateIndexFixingDate(Currency&amp;"ibor"&amp;Tenor,BA1583,Trigger)</f>
        <v>50385</v>
      </c>
      <c r="BA1583" s="509">
        <f>_xll.qlCalendarAdvance(Calendar,BA1582,AY1583,"f",,Trigger)</f>
        <v>50389</v>
      </c>
      <c r="BB1583" s="509">
        <f>_xll.qlInterestRateIndexMaturity(Currency&amp;"ibor"&amp;Tenor,BA1583,Trigger)</f>
        <v>50479</v>
      </c>
      <c r="BC1583" s="508">
        <f>_xll.qlIndexFixing($AC$5,AZ1583,TRUE,_xll.ohTrigger(Trigger,Trigger3M))</f>
        <v>1.4530246364565791E-2</v>
      </c>
      <c r="BD1583" s="508">
        <f>_xll.qlIndexFixing($BE$1,AZ1583,TRUE,_xll.ohTrigger(Trigger,Trigger3M))</f>
        <v>1.4359745025667614E-2</v>
      </c>
    </row>
    <row r="1584" spans="51:56" ht="11.25" customHeight="1" x14ac:dyDescent="0.25">
      <c r="AY1584" s="515" t="s">
        <v>90</v>
      </c>
      <c r="AZ1584" s="509">
        <f>_xll.qlInterestRateIndexFixingDate(Currency&amp;"ibor"&amp;Tenor,BA1584,Trigger)</f>
        <v>50392</v>
      </c>
      <c r="BA1584" s="509">
        <f>_xll.qlCalendarAdvance(Calendar,BA1583,AY1584,"f",,Trigger)</f>
        <v>50396</v>
      </c>
      <c r="BB1584" s="509">
        <f>_xll.qlInterestRateIndexMaturity(Currency&amp;"ibor"&amp;Tenor,BA1584,Trigger)</f>
        <v>50486</v>
      </c>
      <c r="BC1584" s="508">
        <f>_xll.qlIndexFixing($AC$5,AZ1584,TRUE,_xll.ohTrigger(Trigger,Trigger3M))</f>
        <v>1.4532351394027643E-2</v>
      </c>
      <c r="BD1584" s="508">
        <f>_xll.qlIndexFixing($BE$1,AZ1584,TRUE,_xll.ohTrigger(Trigger,Trigger3M))</f>
        <v>1.4355633075420648E-2</v>
      </c>
    </row>
    <row r="1585" spans="51:56" ht="11.25" customHeight="1" x14ac:dyDescent="0.25">
      <c r="AY1585" s="515" t="s">
        <v>90</v>
      </c>
      <c r="AZ1585" s="509">
        <f>_xll.qlInterestRateIndexFixingDate(Currency&amp;"ibor"&amp;Tenor,BA1585,Trigger)</f>
        <v>50398</v>
      </c>
      <c r="BA1585" s="509">
        <f>_xll.qlCalendarAdvance(Calendar,BA1584,AY1585,"f",,Trigger)</f>
        <v>50403</v>
      </c>
      <c r="BB1585" s="509">
        <f>_xll.qlInterestRateIndexMaturity(Currency&amp;"ibor"&amp;Tenor,BA1585,Trigger)</f>
        <v>50493</v>
      </c>
      <c r="BC1585" s="508">
        <f>_xll.qlIndexFixing($AC$5,AZ1585,TRUE,_xll.ohTrigger(Trigger,Trigger3M))</f>
        <v>1.4534456424592612E-2</v>
      </c>
      <c r="BD1585" s="508">
        <f>_xll.qlIndexFixing($BE$1,AZ1585,TRUE,_xll.ohTrigger(Trigger,Trigger3M))</f>
        <v>1.4351563986589433E-2</v>
      </c>
    </row>
    <row r="1586" spans="51:56" ht="11.25" customHeight="1" x14ac:dyDescent="0.25">
      <c r="AY1586" s="515" t="s">
        <v>90</v>
      </c>
      <c r="AZ1586" s="509">
        <f>_xll.qlInterestRateIndexFixingDate(Currency&amp;"ibor"&amp;Tenor,BA1586,Trigger)</f>
        <v>50405</v>
      </c>
      <c r="BA1586" s="509">
        <f>_xll.qlCalendarAdvance(Calendar,BA1585,AY1586,"f",,Trigger)</f>
        <v>50410</v>
      </c>
      <c r="BB1586" s="509">
        <f>_xll.qlInterestRateIndexMaturity(Currency&amp;"ibor"&amp;Tenor,BA1586,Trigger)</f>
        <v>50500</v>
      </c>
      <c r="BC1586" s="508">
        <f>_xll.qlIndexFixing($AC$5,AZ1586,TRUE,_xll.ohTrigger(Trigger,Trigger3M))</f>
        <v>1.4536561456260699E-2</v>
      </c>
      <c r="BD1586" s="508">
        <f>_xll.qlIndexFixing($BE$1,AZ1586,TRUE,_xll.ohTrigger(Trigger,Trigger3M))</f>
        <v>1.4347537960133216E-2</v>
      </c>
    </row>
    <row r="1587" spans="51:56" ht="11.25" customHeight="1" x14ac:dyDescent="0.25">
      <c r="AY1587" s="515" t="s">
        <v>90</v>
      </c>
      <c r="AZ1587" s="509">
        <f>_xll.qlInterestRateIndexFixingDate(Currency&amp;"ibor"&amp;Tenor,BA1587,Trigger)</f>
        <v>50413</v>
      </c>
      <c r="BA1587" s="509">
        <f>_xll.qlCalendarAdvance(Calendar,BA1586,AY1587,"f",,Trigger)</f>
        <v>50417</v>
      </c>
      <c r="BB1587" s="509">
        <f>_xll.qlInterestRateIndexMaturity(Currency&amp;"ibor"&amp;Tenor,BA1587,Trigger)</f>
        <v>50507</v>
      </c>
      <c r="BC1587" s="508">
        <f>_xll.qlIndexFixing($AC$5,AZ1587,TRUE,_xll.ohTrigger(Trigger,Trigger3M))</f>
        <v>1.4538666489032792E-2</v>
      </c>
      <c r="BD1587" s="508">
        <f>_xll.qlIndexFixing($BE$1,AZ1587,TRUE,_xll.ohTrigger(Trigger,Trigger3M))</f>
        <v>1.4343555197008584E-2</v>
      </c>
    </row>
    <row r="1588" spans="51:56" ht="11.25" customHeight="1" x14ac:dyDescent="0.25">
      <c r="AY1588" s="515" t="s">
        <v>90</v>
      </c>
      <c r="AZ1588" s="509">
        <f>_xll.qlInterestRateIndexFixingDate(Currency&amp;"ibor"&amp;Tenor,BA1588,Trigger)</f>
        <v>50420</v>
      </c>
      <c r="BA1588" s="509">
        <f>_xll.qlCalendarAdvance(Calendar,BA1587,AY1588,"f",,Trigger)</f>
        <v>50424</v>
      </c>
      <c r="BB1588" s="509">
        <f>_xll.qlInterestRateIndexMaturity(Currency&amp;"ibor"&amp;Tenor,BA1588,Trigger)</f>
        <v>50514</v>
      </c>
      <c r="BC1588" s="508">
        <f>_xll.qlIndexFixing($AC$5,AZ1588,TRUE,_xll.ohTrigger(Trigger,Trigger3M))</f>
        <v>1.4540771522908891E-2</v>
      </c>
      <c r="BD1588" s="508">
        <f>_xll.qlIndexFixing($BE$1,AZ1588,TRUE,_xll.ohTrigger(Trigger,Trigger3M))</f>
        <v>1.4339615898173896E-2</v>
      </c>
    </row>
    <row r="1589" spans="51:56" ht="11.25" customHeight="1" x14ac:dyDescent="0.25">
      <c r="AY1589" s="515" t="s">
        <v>90</v>
      </c>
      <c r="AZ1589" s="509">
        <f>_xll.qlInterestRateIndexFixingDate(Currency&amp;"ibor"&amp;Tenor,BA1589,Trigger)</f>
        <v>50427</v>
      </c>
      <c r="BA1589" s="509">
        <f>_xll.qlCalendarAdvance(Calendar,BA1588,AY1589,"f",,Trigger)</f>
        <v>50431</v>
      </c>
      <c r="BB1589" s="509">
        <f>_xll.qlInterestRateIndexMaturity(Currency&amp;"ibor"&amp;Tenor,BA1589,Trigger)</f>
        <v>50522</v>
      </c>
      <c r="BC1589" s="508">
        <f>_xll.qlIndexFixing($AC$5,AZ1589,TRUE,_xll.ohTrigger(Trigger,Trigger3M))</f>
        <v>1.4543320315651732E-2</v>
      </c>
      <c r="BD1589" s="508">
        <f>_xll.qlIndexFixing($BE$1,AZ1589,TRUE,_xll.ohTrigger(Trigger,Trigger3M))</f>
        <v>1.4335735521590785E-2</v>
      </c>
    </row>
    <row r="1590" spans="51:56" ht="11.25" customHeight="1" x14ac:dyDescent="0.25">
      <c r="AY1590" s="515" t="s">
        <v>90</v>
      </c>
      <c r="AZ1590" s="509">
        <f>_xll.qlInterestRateIndexFixingDate(Currency&amp;"ibor"&amp;Tenor,BA1590,Trigger)</f>
        <v>50434</v>
      </c>
      <c r="BA1590" s="509">
        <f>_xll.qlCalendarAdvance(Calendar,BA1589,AY1590,"f",,Trigger)</f>
        <v>50438</v>
      </c>
      <c r="BB1590" s="509">
        <f>_xll.qlInterestRateIndexMaturity(Currency&amp;"ibor"&amp;Tenor,BA1590,Trigger)</f>
        <v>50528</v>
      </c>
      <c r="BC1590" s="508">
        <f>_xll.qlIndexFixing($AC$5,AZ1590,TRUE,_xll.ohTrigger(Trigger,Trigger3M))</f>
        <v>1.4544981593973105E-2</v>
      </c>
      <c r="BD1590" s="508">
        <f>_xll.qlIndexFixing($BE$1,AZ1590,TRUE,_xll.ohTrigger(Trigger,Trigger3M))</f>
        <v>1.4331868497208688E-2</v>
      </c>
    </row>
    <row r="1591" spans="51:56" ht="11.25" customHeight="1" x14ac:dyDescent="0.25">
      <c r="AY1591" s="515" t="s">
        <v>90</v>
      </c>
      <c r="AZ1591" s="509">
        <f>_xll.qlInterestRateIndexFixingDate(Currency&amp;"ibor"&amp;Tenor,BA1591,Trigger)</f>
        <v>50441</v>
      </c>
      <c r="BA1591" s="509">
        <f>_xll.qlCalendarAdvance(Calendar,BA1590,AY1591,"f",,Trigger)</f>
        <v>50445</v>
      </c>
      <c r="BB1591" s="509">
        <f>_xll.qlInterestRateIndexMaturity(Currency&amp;"ibor"&amp;Tenor,BA1591,Trigger)</f>
        <v>50535</v>
      </c>
      <c r="BC1591" s="508">
        <f>_xll.qlIndexFixing($AC$5,AZ1591,TRUE,_xll.ohTrigger(Trigger,Trigger3M))</f>
        <v>1.4547086631160333E-2</v>
      </c>
      <c r="BD1591" s="508">
        <f>_xll.qlIndexFixing($BE$1,AZ1591,TRUE,_xll.ohTrigger(Trigger,Trigger3M))</f>
        <v>1.4328060797000219E-2</v>
      </c>
    </row>
    <row r="1592" spans="51:56" ht="11.25" customHeight="1" x14ac:dyDescent="0.25">
      <c r="AY1592" s="515" t="s">
        <v>90</v>
      </c>
      <c r="AZ1592" s="509">
        <f>_xll.qlInterestRateIndexFixingDate(Currency&amp;"ibor"&amp;Tenor,BA1592,Trigger)</f>
        <v>50448</v>
      </c>
      <c r="BA1592" s="509">
        <f>_xll.qlCalendarAdvance(Calendar,BA1591,AY1592,"f",,Trigger)</f>
        <v>50452</v>
      </c>
      <c r="BB1592" s="509">
        <f>_xll.qlInterestRateIndexMaturity(Currency&amp;"ibor"&amp;Tenor,BA1592,Trigger)</f>
        <v>50542</v>
      </c>
      <c r="BC1592" s="508">
        <f>_xll.qlIndexFixing($AC$5,AZ1592,TRUE,_xll.ohTrigger(Trigger,Trigger3M))</f>
        <v>1.4537881116432061E-2</v>
      </c>
      <c r="BD1592" s="508">
        <f>_xll.qlIndexFixing($BE$1,AZ1592,TRUE,_xll.ohTrigger(Trigger,Trigger3M))</f>
        <v>1.432429736491958E-2</v>
      </c>
    </row>
    <row r="1593" spans="51:56" ht="11.25" customHeight="1" x14ac:dyDescent="0.25">
      <c r="AY1593" s="515" t="s">
        <v>90</v>
      </c>
      <c r="AZ1593" s="509">
        <f>_xll.qlInterestRateIndexFixingDate(Currency&amp;"ibor"&amp;Tenor,BA1593,Trigger)</f>
        <v>50455</v>
      </c>
      <c r="BA1593" s="509">
        <f>_xll.qlCalendarAdvance(Calendar,BA1592,AY1593,"f",,Trigger)</f>
        <v>50459</v>
      </c>
      <c r="BB1593" s="509">
        <f>_xll.qlInterestRateIndexMaturity(Currency&amp;"ibor"&amp;Tenor,BA1593,Trigger)</f>
        <v>50549</v>
      </c>
      <c r="BC1593" s="508">
        <f>_xll.qlIndexFixing($AC$5,AZ1593,TRUE,_xll.ohTrigger(Trigger,Trigger3M))</f>
        <v>1.4513563574060306E-2</v>
      </c>
      <c r="BD1593" s="508">
        <f>_xll.qlIndexFixing($BE$1,AZ1593,TRUE,_xll.ohTrigger(Trigger,Trigger3M))</f>
        <v>1.4320578401929573E-2</v>
      </c>
    </row>
    <row r="1594" spans="51:56" ht="11.25" customHeight="1" x14ac:dyDescent="0.25">
      <c r="AY1594" s="515" t="s">
        <v>90</v>
      </c>
      <c r="AZ1594" s="509">
        <f>_xll.qlInterestRateIndexFixingDate(Currency&amp;"ibor"&amp;Tenor,BA1594,Trigger)</f>
        <v>50462</v>
      </c>
      <c r="BA1594" s="509">
        <f>_xll.qlCalendarAdvance(Calendar,BA1593,AY1594,"f",,Trigger)</f>
        <v>50466</v>
      </c>
      <c r="BB1594" s="509">
        <f>_xll.qlInterestRateIndexMaturity(Currency&amp;"ibor"&amp;Tenor,BA1594,Trigger)</f>
        <v>50558</v>
      </c>
      <c r="BC1594" s="508">
        <f>_xll.qlIndexFixing($AC$5,AZ1594,TRUE,_xll.ohTrigger(Trigger,Trigger3M))</f>
        <v>1.4484075282337486E-2</v>
      </c>
      <c r="BD1594" s="508">
        <f>_xll.qlIndexFixing($BE$1,AZ1594,TRUE,_xll.ohTrigger(Trigger,Trigger3M))</f>
        <v>1.4316965432955721E-2</v>
      </c>
    </row>
    <row r="1595" spans="51:56" ht="11.25" customHeight="1" x14ac:dyDescent="0.25">
      <c r="AY1595" s="515" t="s">
        <v>90</v>
      </c>
      <c r="AZ1595" s="509">
        <f>_xll.qlInterestRateIndexFixingDate(Currency&amp;"ibor"&amp;Tenor,BA1595,Trigger)</f>
        <v>50469</v>
      </c>
      <c r="BA1595" s="509">
        <f>_xll.qlCalendarAdvance(Calendar,BA1594,AY1595,"f",,Trigger)</f>
        <v>50473</v>
      </c>
      <c r="BB1595" s="509">
        <f>_xll.qlInterestRateIndexMaturity(Currency&amp;"ibor"&amp;Tenor,BA1595,Trigger)</f>
        <v>50565</v>
      </c>
      <c r="BC1595" s="508">
        <f>_xll.qlIndexFixing($AC$5,AZ1595,TRUE,_xll.ohTrigger(Trigger,Trigger3M))</f>
        <v>1.4460232269838344E-2</v>
      </c>
      <c r="BD1595" s="508">
        <f>_xll.qlIndexFixing($BE$1,AZ1595,TRUE,_xll.ohTrigger(Trigger,Trigger3M))</f>
        <v>1.4313342212199256E-2</v>
      </c>
    </row>
    <row r="1596" spans="51:56" ht="11.25" customHeight="1" x14ac:dyDescent="0.25">
      <c r="AY1596" s="515" t="s">
        <v>90</v>
      </c>
      <c r="AZ1596" s="509">
        <f>_xll.qlInterestRateIndexFixingDate(Currency&amp;"ibor"&amp;Tenor,BA1596,Trigger)</f>
        <v>50476</v>
      </c>
      <c r="BA1596" s="509">
        <f>_xll.qlCalendarAdvance(Calendar,BA1595,AY1596,"f",,Trigger)</f>
        <v>50480</v>
      </c>
      <c r="BB1596" s="509">
        <f>_xll.qlInterestRateIndexMaturity(Currency&amp;"ibor"&amp;Tenor,BA1596,Trigger)</f>
        <v>50572</v>
      </c>
      <c r="BC1596" s="508">
        <f>_xll.qlIndexFixing($AC$5,AZ1596,TRUE,_xll.ohTrigger(Trigger,Trigger3M))</f>
        <v>1.4436346401231844E-2</v>
      </c>
      <c r="BD1596" s="508">
        <f>_xll.qlIndexFixing($BE$1,AZ1596,TRUE,_xll.ohTrigger(Trigger,Trigger3M))</f>
        <v>1.4309764095784792E-2</v>
      </c>
    </row>
    <row r="1597" spans="51:56" ht="11.25" customHeight="1" x14ac:dyDescent="0.25">
      <c r="AY1597" s="515" t="s">
        <v>90</v>
      </c>
      <c r="AZ1597" s="509">
        <f>_xll.qlInterestRateIndexFixingDate(Currency&amp;"ibor"&amp;Tenor,BA1597,Trigger)</f>
        <v>50483</v>
      </c>
      <c r="BA1597" s="509">
        <f>_xll.qlCalendarAdvance(Calendar,BA1596,AY1597,"f",,Trigger)</f>
        <v>50487</v>
      </c>
      <c r="BB1597" s="509">
        <f>_xll.qlInterestRateIndexMaturity(Currency&amp;"ibor"&amp;Tenor,BA1597,Trigger)</f>
        <v>50579</v>
      </c>
      <c r="BC1597" s="508">
        <f>_xll.qlIndexFixing($AC$5,AZ1597,TRUE,_xll.ohTrigger(Trigger,Trigger3M))</f>
        <v>1.441241767729997E-2</v>
      </c>
      <c r="BD1597" s="508">
        <f>_xll.qlIndexFixing($BE$1,AZ1597,TRUE,_xll.ohTrigger(Trigger,Trigger3M))</f>
        <v>1.4306231284688956E-2</v>
      </c>
    </row>
    <row r="1598" spans="51:56" ht="11.25" customHeight="1" x14ac:dyDescent="0.25">
      <c r="AY1598" s="515" t="s">
        <v>90</v>
      </c>
      <c r="AZ1598" s="509">
        <f>_xll.qlInterestRateIndexFixingDate(Currency&amp;"ibor"&amp;Tenor,BA1598,Trigger)</f>
        <v>50490</v>
      </c>
      <c r="BA1598" s="509">
        <f>_xll.qlCalendarAdvance(Calendar,BA1597,AY1598,"f",,Trigger)</f>
        <v>50494</v>
      </c>
      <c r="BB1598" s="509">
        <f>_xll.qlInterestRateIndexMaturity(Currency&amp;"ibor"&amp;Tenor,BA1598,Trigger)</f>
        <v>50586</v>
      </c>
      <c r="BC1598" s="508">
        <f>_xll.qlIndexFixing($AC$5,AZ1598,TRUE,_xll.ohTrigger(Trigger,Trigger3M))</f>
        <v>1.4388446098829047E-2</v>
      </c>
      <c r="BD1598" s="508">
        <f>_xll.qlIndexFixing($BE$1,AZ1598,TRUE,_xll.ohTrigger(Trigger,Trigger3M))</f>
        <v>1.4302743979889241E-2</v>
      </c>
    </row>
    <row r="1599" spans="51:56" ht="11.25" customHeight="1" x14ac:dyDescent="0.25">
      <c r="AY1599" s="515" t="s">
        <v>90</v>
      </c>
      <c r="AZ1599" s="509">
        <f>_xll.qlInterestRateIndexFixingDate(Currency&amp;"ibor"&amp;Tenor,BA1599,Trigger)</f>
        <v>50497</v>
      </c>
      <c r="BA1599" s="509">
        <f>_xll.qlCalendarAdvance(Calendar,BA1598,AY1599,"f",,Trigger)</f>
        <v>50501</v>
      </c>
      <c r="BB1599" s="509">
        <f>_xll.qlInterestRateIndexMaturity(Currency&amp;"ibor"&amp;Tenor,BA1599,Trigger)</f>
        <v>50592</v>
      </c>
      <c r="BC1599" s="508">
        <f>_xll.qlIndexFixing($AC$5,AZ1599,TRUE,_xll.ohTrigger(Trigger,Trigger3M))</f>
        <v>1.4365568066388355E-2</v>
      </c>
      <c r="BD1599" s="508">
        <f>_xll.qlIndexFixing($BE$1,AZ1599,TRUE,_xll.ohTrigger(Trigger,Trigger3M))</f>
        <v>1.4299255902942754E-2</v>
      </c>
    </row>
    <row r="1600" spans="51:56" ht="11.25" customHeight="1" x14ac:dyDescent="0.25">
      <c r="AY1600" s="515" t="s">
        <v>90</v>
      </c>
      <c r="AZ1600" s="509">
        <f>_xll.qlInterestRateIndexFixingDate(Currency&amp;"ibor"&amp;Tenor,BA1600,Trigger)</f>
        <v>50504</v>
      </c>
      <c r="BA1600" s="509">
        <f>_xll.qlCalendarAdvance(Calendar,BA1599,AY1600,"f",,Trigger)</f>
        <v>50508</v>
      </c>
      <c r="BB1600" s="509">
        <f>_xll.qlInterestRateIndexMaturity(Currency&amp;"ibor"&amp;Tenor,BA1600,Trigger)</f>
        <v>50599</v>
      </c>
      <c r="BC1600" s="508">
        <f>_xll.qlIndexFixing($AC$5,AZ1600,TRUE,_xll.ohTrigger(Trigger,Trigger3M))</f>
        <v>1.4341230453454158E-2</v>
      </c>
      <c r="BD1600" s="508">
        <f>_xll.qlIndexFixing($BE$1,AZ1600,TRUE,_xll.ohTrigger(Trigger,Trigger3M))</f>
        <v>1.4295857031311138E-2</v>
      </c>
    </row>
    <row r="1601" spans="51:56" ht="11.25" customHeight="1" x14ac:dyDescent="0.25">
      <c r="AY1601" s="515" t="s">
        <v>90</v>
      </c>
      <c r="AZ1601" s="509">
        <f>_xll.qlInterestRateIndexFixingDate(Currency&amp;"ibor"&amp;Tenor,BA1601,Trigger)</f>
        <v>50511</v>
      </c>
      <c r="BA1601" s="509">
        <f>_xll.qlCalendarAdvance(Calendar,BA1600,AY1601,"f",,Trigger)</f>
        <v>50515</v>
      </c>
      <c r="BB1601" s="509">
        <f>_xll.qlInterestRateIndexMaturity(Currency&amp;"ibor"&amp;Tenor,BA1601,Trigger)</f>
        <v>50606</v>
      </c>
      <c r="BC1601" s="508">
        <f>_xll.qlIndexFixing($AC$5,AZ1601,TRUE,_xll.ohTrigger(Trigger,Trigger3M))</f>
        <v>1.4316849519357917E-2</v>
      </c>
      <c r="BD1601" s="508">
        <f>_xll.qlIndexFixing($BE$1,AZ1601,TRUE,_xll.ohTrigger(Trigger,Trigger3M))</f>
        <v>1.4292504252704305E-2</v>
      </c>
    </row>
    <row r="1602" spans="51:56" ht="11.25" customHeight="1" x14ac:dyDescent="0.25">
      <c r="AY1602" s="515" t="s">
        <v>90</v>
      </c>
      <c r="AZ1602" s="509">
        <f>_xll.qlInterestRateIndexFixingDate(Currency&amp;"ibor"&amp;Tenor,BA1602,Trigger)</f>
        <v>50516</v>
      </c>
      <c r="BA1602" s="509">
        <f>_xll.qlCalendarAdvance(Calendar,BA1601,AY1602,"f",,Trigger)</f>
        <v>50522</v>
      </c>
      <c r="BB1602" s="509">
        <f>_xll.qlInterestRateIndexMaturity(Currency&amp;"ibor"&amp;Tenor,BA1602,Trigger)</f>
        <v>50613</v>
      </c>
      <c r="BC1602" s="508">
        <f>_xll.qlIndexFixing($AC$5,AZ1602,TRUE,_xll.ohTrigger(Trigger,Trigger3M))</f>
        <v>1.4292425264902511E-2</v>
      </c>
      <c r="BD1602" s="508">
        <f>_xll.qlIndexFixing($BE$1,AZ1602,TRUE,_xll.ohTrigger(Trigger,Trigger3M))</f>
        <v>1.4289197768097311E-2</v>
      </c>
    </row>
    <row r="1603" spans="51:56" ht="11.25" customHeight="1" x14ac:dyDescent="0.25">
      <c r="AY1603" s="515" t="s">
        <v>90</v>
      </c>
      <c r="AZ1603" s="509">
        <f>_xll.qlInterestRateIndexFixingDate(Currency&amp;"ibor"&amp;Tenor,BA1603,Trigger)</f>
        <v>50525</v>
      </c>
      <c r="BA1603" s="509">
        <f>_xll.qlCalendarAdvance(Calendar,BA1602,AY1603,"f",,Trigger)</f>
        <v>50529</v>
      </c>
      <c r="BB1603" s="509">
        <f>_xll.qlInterestRateIndexMaturity(Currency&amp;"ibor"&amp;Tenor,BA1603,Trigger)</f>
        <v>50621</v>
      </c>
      <c r="BC1603" s="508">
        <f>_xll.qlIndexFixing($AC$5,AZ1603,TRUE,_xll.ohTrigger(Trigger,Trigger3M))</f>
        <v>1.426794541596231E-2</v>
      </c>
      <c r="BD1603" s="508">
        <f>_xll.qlIndexFixing($BE$1,AZ1603,TRUE,_xll.ohTrigger(Trigger,Trigger3M))</f>
        <v>1.4285997084673444E-2</v>
      </c>
    </row>
    <row r="1604" spans="51:56" ht="11.25" customHeight="1" x14ac:dyDescent="0.25">
      <c r="AY1604" s="515" t="s">
        <v>90</v>
      </c>
      <c r="AZ1604" s="509">
        <f>_xll.qlInterestRateIndexFixingDate(Currency&amp;"ibor"&amp;Tenor,BA1604,Trigger)</f>
        <v>50532</v>
      </c>
      <c r="BA1604" s="509">
        <f>_xll.qlCalendarAdvance(Calendar,BA1603,AY1604,"f",,Trigger)</f>
        <v>50536</v>
      </c>
      <c r="BB1604" s="509">
        <f>_xll.qlInterestRateIndexMaturity(Currency&amp;"ibor"&amp;Tenor,BA1604,Trigger)</f>
        <v>50628</v>
      </c>
      <c r="BC1604" s="508">
        <f>_xll.qlIndexFixing($AC$5,AZ1604,TRUE,_xll.ohTrigger(Trigger,Trigger3M))</f>
        <v>1.4243716726822111E-2</v>
      </c>
      <c r="BD1604" s="508">
        <f>_xll.qlIndexFixing($BE$1,AZ1604,TRUE,_xll.ohTrigger(Trigger,Trigger3M))</f>
        <v>1.4282787038263019E-2</v>
      </c>
    </row>
    <row r="1605" spans="51:56" ht="11.25" customHeight="1" x14ac:dyDescent="0.25">
      <c r="AY1605" s="515" t="s">
        <v>90</v>
      </c>
      <c r="AZ1605" s="509">
        <f>_xll.qlInterestRateIndexFixingDate(Currency&amp;"ibor"&amp;Tenor,BA1605,Trigger)</f>
        <v>50539</v>
      </c>
      <c r="BA1605" s="509">
        <f>_xll.qlCalendarAdvance(Calendar,BA1604,AY1605,"f",,Trigger)</f>
        <v>50543</v>
      </c>
      <c r="BB1605" s="509">
        <f>_xll.qlInterestRateIndexMaturity(Currency&amp;"ibor"&amp;Tenor,BA1605,Trigger)</f>
        <v>50635</v>
      </c>
      <c r="BC1605" s="508">
        <f>_xll.qlIndexFixing($AC$5,AZ1605,TRUE,_xll.ohTrigger(Trigger,Trigger3M))</f>
        <v>1.4234199836896427E-2</v>
      </c>
      <c r="BD1605" s="508">
        <f>_xll.qlIndexFixing($BE$1,AZ1605,TRUE,_xll.ohTrigger(Trigger,Trigger3M))</f>
        <v>1.4279623905025941E-2</v>
      </c>
    </row>
    <row r="1606" spans="51:56" ht="11.25" customHeight="1" x14ac:dyDescent="0.25">
      <c r="AY1606" s="515" t="s">
        <v>90</v>
      </c>
      <c r="AZ1606" s="509">
        <f>_xll.qlInterestRateIndexFixingDate(Currency&amp;"ibor"&amp;Tenor,BA1606,Trigger)</f>
        <v>50546</v>
      </c>
      <c r="BA1606" s="509">
        <f>_xll.qlCalendarAdvance(Calendar,BA1605,AY1606,"f",,Trigger)</f>
        <v>50550</v>
      </c>
      <c r="BB1606" s="509">
        <f>_xll.qlInterestRateIndexMaturity(Currency&amp;"ibor"&amp;Tenor,BA1606,Trigger)</f>
        <v>50642</v>
      </c>
      <c r="BC1606" s="508">
        <f>_xll.qlIndexFixing($AC$5,AZ1606,TRUE,_xll.ohTrigger(Trigger,Trigger3M))</f>
        <v>1.4235739751762483E-2</v>
      </c>
      <c r="BD1606" s="508">
        <f>_xll.qlIndexFixing($BE$1,AZ1606,TRUE,_xll.ohTrigger(Trigger,Trigger3M))</f>
        <v>1.4276507885950132E-2</v>
      </c>
    </row>
    <row r="1607" spans="51:56" ht="11.25" customHeight="1" x14ac:dyDescent="0.25">
      <c r="AY1607" s="515" t="s">
        <v>90</v>
      </c>
      <c r="AZ1607" s="509">
        <f>_xll.qlInterestRateIndexFixingDate(Currency&amp;"ibor"&amp;Tenor,BA1607,Trigger)</f>
        <v>50553</v>
      </c>
      <c r="BA1607" s="509">
        <f>_xll.qlCalendarAdvance(Calendar,BA1606,AY1607,"f",,Trigger)</f>
        <v>50557</v>
      </c>
      <c r="BB1607" s="509">
        <f>_xll.qlInterestRateIndexMaturity(Currency&amp;"ibor"&amp;Tenor,BA1607,Trigger)</f>
        <v>50649</v>
      </c>
      <c r="BC1607" s="508">
        <f>_xll.qlIndexFixing($AC$5,AZ1607,TRUE,_xll.ohTrigger(Trigger,Trigger3M))</f>
        <v>1.4237279667231536E-2</v>
      </c>
      <c r="BD1607" s="508">
        <f>_xll.qlIndexFixing($BE$1,AZ1607,TRUE,_xll.ohTrigger(Trigger,Trigger3M))</f>
        <v>1.4273439182022644E-2</v>
      </c>
    </row>
    <row r="1608" spans="51:56" ht="11.25" customHeight="1" x14ac:dyDescent="0.25">
      <c r="AY1608" s="515" t="s">
        <v>90</v>
      </c>
      <c r="AZ1608" s="509">
        <f>_xll.qlInterestRateIndexFixingDate(Currency&amp;"ibor"&amp;Tenor,BA1608,Trigger)</f>
        <v>50560</v>
      </c>
      <c r="BA1608" s="509">
        <f>_xll.qlCalendarAdvance(Calendar,BA1607,AY1608,"f",,Trigger)</f>
        <v>50564</v>
      </c>
      <c r="BB1608" s="509">
        <f>_xll.qlInterestRateIndexMaturity(Currency&amp;"ibor"&amp;Tenor,BA1608,Trigger)</f>
        <v>50656</v>
      </c>
      <c r="BC1608" s="508">
        <f>_xll.qlIndexFixing($AC$5,AZ1608,TRUE,_xll.ohTrigger(Trigger,Trigger3M))</f>
        <v>1.4238819583305322E-2</v>
      </c>
      <c r="BD1608" s="508">
        <f>_xll.qlIndexFixing($BE$1,AZ1608,TRUE,_xll.ohTrigger(Trigger,Trigger3M))</f>
        <v>1.4270417994230528E-2</v>
      </c>
    </row>
    <row r="1609" spans="51:56" ht="11.25" customHeight="1" x14ac:dyDescent="0.25">
      <c r="AY1609" s="515" t="s">
        <v>90</v>
      </c>
      <c r="AZ1609" s="509">
        <f>_xll.qlInterestRateIndexFixingDate(Currency&amp;"ibor"&amp;Tenor,BA1609,Trigger)</f>
        <v>50567</v>
      </c>
      <c r="BA1609" s="509">
        <f>_xll.qlCalendarAdvance(Calendar,BA1608,AY1609,"f",,Trigger)</f>
        <v>50571</v>
      </c>
      <c r="BB1609" s="509">
        <f>_xll.qlInterestRateIndexMaturity(Currency&amp;"ibor"&amp;Tenor,BA1609,Trigger)</f>
        <v>50663</v>
      </c>
      <c r="BC1609" s="508">
        <f>_xll.qlIndexFixing($AC$5,AZ1609,TRUE,_xll.ohTrigger(Trigger,Trigger3M))</f>
        <v>1.4240359499982105E-2</v>
      </c>
      <c r="BD1609" s="508">
        <f>_xll.qlIndexFixing($BE$1,AZ1609,TRUE,_xll.ohTrigger(Trigger,Trigger3M))</f>
        <v>1.4267444523565187E-2</v>
      </c>
    </row>
    <row r="1610" spans="51:56" ht="11.25" customHeight="1" x14ac:dyDescent="0.25">
      <c r="AY1610" s="515" t="s">
        <v>90</v>
      </c>
      <c r="AZ1610" s="509">
        <f>_xll.qlInterestRateIndexFixingDate(Currency&amp;"ibor"&amp;Tenor,BA1610,Trigger)</f>
        <v>50574</v>
      </c>
      <c r="BA1610" s="509">
        <f>_xll.qlCalendarAdvance(Calendar,BA1609,AY1610,"f",,Trigger)</f>
        <v>50578</v>
      </c>
      <c r="BB1610" s="509">
        <f>_xll.qlInterestRateIndexMaturity(Currency&amp;"ibor"&amp;Tenor,BA1610,Trigger)</f>
        <v>50670</v>
      </c>
      <c r="BC1610" s="508">
        <f>_xll.qlIndexFixing($AC$5,AZ1610,TRUE,_xll.ohTrigger(Trigger,Trigger3M))</f>
        <v>1.4241899417262753E-2</v>
      </c>
      <c r="BD1610" s="508">
        <f>_xll.qlIndexFixing($BE$1,AZ1610,TRUE,_xll.ohTrigger(Trigger,Trigger3M))</f>
        <v>1.4264518971017144E-2</v>
      </c>
    </row>
    <row r="1611" spans="51:56" ht="11.25" customHeight="1" x14ac:dyDescent="0.25">
      <c r="AY1611" s="515" t="s">
        <v>90</v>
      </c>
      <c r="AZ1611" s="509">
        <f>_xll.qlInterestRateIndexFixingDate(Currency&amp;"ibor"&amp;Tenor,BA1611,Trigger)</f>
        <v>50581</v>
      </c>
      <c r="BA1611" s="509">
        <f>_xll.qlCalendarAdvance(Calendar,BA1610,AY1611,"f",,Trigger)</f>
        <v>50585</v>
      </c>
      <c r="BB1611" s="509">
        <f>_xll.qlInterestRateIndexMaturity(Currency&amp;"ibor"&amp;Tenor,BA1611,Trigger)</f>
        <v>50677</v>
      </c>
      <c r="BC1611" s="508">
        <f>_xll.qlIndexFixing($AC$5,AZ1611,TRUE,_xll.ohTrigger(Trigger,Trigger3M))</f>
        <v>1.4243439335148133E-2</v>
      </c>
      <c r="BD1611" s="508">
        <f>_xll.qlIndexFixing($BE$1,AZ1611,TRUE,_xll.ohTrigger(Trigger,Trigger3M))</f>
        <v>1.4261641537577798E-2</v>
      </c>
    </row>
    <row r="1612" spans="51:56" ht="11.25" customHeight="1" x14ac:dyDescent="0.25">
      <c r="AY1612" s="515" t="s">
        <v>90</v>
      </c>
      <c r="AZ1612" s="509">
        <f>_xll.qlInterestRateIndexFixingDate(Currency&amp;"ibor"&amp;Tenor,BA1612,Trigger)</f>
        <v>50588</v>
      </c>
      <c r="BA1612" s="509">
        <f>_xll.qlCalendarAdvance(Calendar,BA1611,AY1612,"f",,Trigger)</f>
        <v>50592</v>
      </c>
      <c r="BB1612" s="509">
        <f>_xll.qlInterestRateIndexMaturity(Currency&amp;"ibor"&amp;Tenor,BA1612,Trigger)</f>
        <v>50684</v>
      </c>
      <c r="BC1612" s="508">
        <f>_xll.qlIndexFixing($AC$5,AZ1612,TRUE,_xll.ohTrigger(Trigger,Trigger3M))</f>
        <v>1.4244979253636509E-2</v>
      </c>
      <c r="BD1612" s="508">
        <f>_xll.qlIndexFixing($BE$1,AZ1612,TRUE,_xll.ohTrigger(Trigger,Trigger3M))</f>
        <v>1.4258812424240286E-2</v>
      </c>
    </row>
    <row r="1613" spans="51:56" ht="11.25" customHeight="1" x14ac:dyDescent="0.25">
      <c r="AY1613" s="515" t="s">
        <v>90</v>
      </c>
      <c r="AZ1613" s="509">
        <f>_xll.qlInterestRateIndexFixingDate(Currency&amp;"ibor"&amp;Tenor,BA1613,Trigger)</f>
        <v>50595</v>
      </c>
      <c r="BA1613" s="509">
        <f>_xll.qlCalendarAdvance(Calendar,BA1612,AY1613,"f",,Trigger)</f>
        <v>50599</v>
      </c>
      <c r="BB1613" s="509">
        <f>_xll.qlInterestRateIndexMaturity(Currency&amp;"ibor"&amp;Tenor,BA1613,Trigger)</f>
        <v>50691</v>
      </c>
      <c r="BC1613" s="508">
        <f>_xll.qlIndexFixing($AC$5,AZ1613,TRUE,_xll.ohTrigger(Trigger,Trigger3M))</f>
        <v>1.4246519172728751E-2</v>
      </c>
      <c r="BD1613" s="508">
        <f>_xll.qlIndexFixing($BE$1,AZ1613,TRUE,_xll.ohTrigger(Trigger,Trigger3M))</f>
        <v>1.4256031831997742E-2</v>
      </c>
    </row>
    <row r="1614" spans="51:56" ht="11.25" customHeight="1" x14ac:dyDescent="0.25">
      <c r="AY1614" s="515" t="s">
        <v>90</v>
      </c>
      <c r="AZ1614" s="509">
        <f>_xll.qlInterestRateIndexFixingDate(Currency&amp;"ibor"&amp;Tenor,BA1614,Trigger)</f>
        <v>50602</v>
      </c>
      <c r="BA1614" s="509">
        <f>_xll.qlCalendarAdvance(Calendar,BA1613,AY1614,"f",,Trigger)</f>
        <v>50606</v>
      </c>
      <c r="BB1614" s="509">
        <f>_xll.qlInterestRateIndexMaturity(Currency&amp;"ibor"&amp;Tenor,BA1614,Trigger)</f>
        <v>50698</v>
      </c>
      <c r="BC1614" s="508">
        <f>_xll.qlIndexFixing($AC$5,AZ1614,TRUE,_xll.ohTrigger(Trigger,Trigger3M))</f>
        <v>1.4248059092424858E-2</v>
      </c>
      <c r="BD1614" s="508">
        <f>_xll.qlIndexFixing($BE$1,AZ1614,TRUE,_xll.ohTrigger(Trigger,Trigger3M))</f>
        <v>1.4253299961847645E-2</v>
      </c>
    </row>
    <row r="1615" spans="51:56" ht="11.25" customHeight="1" x14ac:dyDescent="0.25">
      <c r="AY1615" s="515" t="s">
        <v>90</v>
      </c>
      <c r="AZ1615" s="509">
        <f>_xll.qlInterestRateIndexFixingDate(Currency&amp;"ibor"&amp;Tenor,BA1615,Trigger)</f>
        <v>50609</v>
      </c>
      <c r="BA1615" s="509">
        <f>_xll.qlCalendarAdvance(Calendar,BA1614,AY1615,"f",,Trigger)</f>
        <v>50613</v>
      </c>
      <c r="BB1615" s="509">
        <f>_xll.qlInterestRateIndexMaturity(Currency&amp;"ibor"&amp;Tenor,BA1615,Trigger)</f>
        <v>50705</v>
      </c>
      <c r="BC1615" s="508">
        <f>_xll.qlIndexFixing($AC$5,AZ1615,TRUE,_xll.ohTrigger(Trigger,Trigger3M))</f>
        <v>1.4249599012725697E-2</v>
      </c>
      <c r="BD1615" s="508">
        <f>_xll.qlIndexFixing($BE$1,AZ1615,TRUE,_xll.ohTrigger(Trigger,Trigger3M))</f>
        <v>1.425061701478487E-2</v>
      </c>
    </row>
    <row r="1616" spans="51:56" ht="11.25" customHeight="1" x14ac:dyDescent="0.25">
      <c r="AY1616" s="515" t="s">
        <v>90</v>
      </c>
      <c r="AZ1616" s="509">
        <f>_xll.qlInterestRateIndexFixingDate(Currency&amp;"ibor"&amp;Tenor,BA1616,Trigger)</f>
        <v>50616</v>
      </c>
      <c r="BA1616" s="509">
        <f>_xll.qlCalendarAdvance(Calendar,BA1615,AY1616,"f",,Trigger)</f>
        <v>50620</v>
      </c>
      <c r="BB1616" s="509">
        <f>_xll.qlInterestRateIndexMaturity(Currency&amp;"ibor"&amp;Tenor,BA1616,Trigger)</f>
        <v>50712</v>
      </c>
      <c r="BC1616" s="508">
        <f>_xll.qlIndexFixing($AC$5,AZ1616,TRUE,_xll.ohTrigger(Trigger,Trigger3M))</f>
        <v>1.4251138933628664E-2</v>
      </c>
      <c r="BD1616" s="508">
        <f>_xll.qlIndexFixing($BE$1,AZ1616,TRUE,_xll.ohTrigger(Trigger,Trigger3M))</f>
        <v>1.424798319180863E-2</v>
      </c>
    </row>
    <row r="1617" spans="51:56" ht="11.25" customHeight="1" x14ac:dyDescent="0.25">
      <c r="AY1617" s="515" t="s">
        <v>90</v>
      </c>
      <c r="AZ1617" s="509">
        <f>_xll.qlInterestRateIndexFixingDate(Currency&amp;"ibor"&amp;Tenor,BA1617,Trigger)</f>
        <v>50623</v>
      </c>
      <c r="BA1617" s="509">
        <f>_xll.qlCalendarAdvance(Calendar,BA1616,AY1617,"f",,Trigger)</f>
        <v>50627</v>
      </c>
      <c r="BB1617" s="509">
        <f>_xll.qlInterestRateIndexMaturity(Currency&amp;"ibor"&amp;Tenor,BA1617,Trigger)</f>
        <v>50719</v>
      </c>
      <c r="BC1617" s="508">
        <f>_xll.qlIndexFixing($AC$5,AZ1617,TRUE,_xll.ohTrigger(Trigger,Trigger3M))</f>
        <v>1.4252678855137235E-2</v>
      </c>
      <c r="BD1617" s="508">
        <f>_xll.qlIndexFixing($BE$1,AZ1617,TRUE,_xll.ohTrigger(Trigger,Trigger3M))</f>
        <v>1.4245398693918148E-2</v>
      </c>
    </row>
    <row r="1618" spans="51:56" ht="11.25" customHeight="1" x14ac:dyDescent="0.25">
      <c r="AY1618" s="515" t="s">
        <v>90</v>
      </c>
      <c r="AZ1618" s="509">
        <f>_xll.qlInterestRateIndexFixingDate(Currency&amp;"ibor"&amp;Tenor,BA1618,Trigger)</f>
        <v>50630</v>
      </c>
      <c r="BA1618" s="509">
        <f>_xll.qlCalendarAdvance(Calendar,BA1617,AY1618,"f",,Trigger)</f>
        <v>50634</v>
      </c>
      <c r="BB1618" s="509">
        <f>_xll.qlInterestRateIndexMaturity(Currency&amp;"ibor"&amp;Tenor,BA1618,Trigger)</f>
        <v>50726</v>
      </c>
      <c r="BC1618" s="508">
        <f>_xll.qlIndexFixing($AC$5,AZ1618,TRUE,_xll.ohTrigger(Trigger,Trigger3M))</f>
        <v>1.4254218777247932E-2</v>
      </c>
      <c r="BD1618" s="508">
        <f>_xll.qlIndexFixing($BE$1,AZ1618,TRUE,_xll.ohTrigger(Trigger,Trigger3M))</f>
        <v>1.4242863722112635E-2</v>
      </c>
    </row>
    <row r="1619" spans="51:56" ht="11.25" customHeight="1" x14ac:dyDescent="0.25">
      <c r="AY1619" s="515" t="s">
        <v>90</v>
      </c>
      <c r="AZ1619" s="509">
        <f>_xll.qlInterestRateIndexFixingDate(Currency&amp;"ibor"&amp;Tenor,BA1619,Trigger)</f>
        <v>50637</v>
      </c>
      <c r="BA1619" s="509">
        <f>_xll.qlCalendarAdvance(Calendar,BA1618,AY1619,"f",,Trigger)</f>
        <v>50641</v>
      </c>
      <c r="BB1619" s="509">
        <f>_xll.qlInterestRateIndexMaturity(Currency&amp;"ibor"&amp;Tenor,BA1619,Trigger)</f>
        <v>50733</v>
      </c>
      <c r="BC1619" s="508">
        <f>_xll.qlIndexFixing($AC$5,AZ1619,TRUE,_xll.ohTrigger(Trigger,Trigger3M))</f>
        <v>1.4255758699963362E-2</v>
      </c>
      <c r="BD1619" s="508">
        <f>_xll.qlIndexFixing($BE$1,AZ1619,TRUE,_xll.ohTrigger(Trigger,Trigger3M))</f>
        <v>1.4240378477395659E-2</v>
      </c>
    </row>
    <row r="1620" spans="51:56" ht="11.25" customHeight="1" x14ac:dyDescent="0.25">
      <c r="AY1620" s="515" t="s">
        <v>90</v>
      </c>
      <c r="AZ1620" s="509">
        <f>_xll.qlInterestRateIndexFixingDate(Currency&amp;"ibor"&amp;Tenor,BA1620,Trigger)</f>
        <v>50644</v>
      </c>
      <c r="BA1620" s="509">
        <f>_xll.qlCalendarAdvance(Calendar,BA1619,AY1620,"f",,Trigger)</f>
        <v>50648</v>
      </c>
      <c r="BB1620" s="509">
        <f>_xll.qlInterestRateIndexMaturity(Currency&amp;"ibor"&amp;Tenor,BA1620,Trigger)</f>
        <v>50739</v>
      </c>
      <c r="BC1620" s="508">
        <f>_xll.qlIndexFixing($AC$5,AZ1620,TRUE,_xll.ohTrigger(Trigger,Trigger3M))</f>
        <v>1.4256906658834763E-2</v>
      </c>
      <c r="BD1620" s="508">
        <f>_xll.qlIndexFixing($BE$1,AZ1620,TRUE,_xll.ohTrigger(Trigger,Trigger3M))</f>
        <v>1.42378264375303E-2</v>
      </c>
    </row>
    <row r="1621" spans="51:56" ht="11.25" customHeight="1" x14ac:dyDescent="0.25">
      <c r="AY1621" s="515" t="s">
        <v>90</v>
      </c>
      <c r="AZ1621" s="509">
        <f>_xll.qlInterestRateIndexFixingDate(Currency&amp;"ibor"&amp;Tenor,BA1621,Trigger)</f>
        <v>50651</v>
      </c>
      <c r="BA1621" s="509">
        <f>_xll.qlCalendarAdvance(Calendar,BA1620,AY1621,"f",,Trigger)</f>
        <v>50655</v>
      </c>
      <c r="BB1621" s="509">
        <f>_xll.qlInterestRateIndexMaturity(Currency&amp;"ibor"&amp;Tenor,BA1621,Trigger)</f>
        <v>50746</v>
      </c>
      <c r="BC1621" s="508">
        <f>_xll.qlIndexFixing($AC$5,AZ1621,TRUE,_xll.ohTrigger(Trigger,Trigger3M))</f>
        <v>1.4258446521837585E-2</v>
      </c>
      <c r="BD1621" s="508">
        <f>_xll.qlIndexFixing($BE$1,AZ1621,TRUE,_xll.ohTrigger(Trigger,Trigger3M))</f>
        <v>1.4235437725691859E-2</v>
      </c>
    </row>
    <row r="1622" spans="51:56" ht="11.25" customHeight="1" x14ac:dyDescent="0.25">
      <c r="AY1622" s="515" t="s">
        <v>90</v>
      </c>
      <c r="AZ1622" s="509">
        <f>_xll.qlInterestRateIndexFixingDate(Currency&amp;"ibor"&amp;Tenor,BA1622,Trigger)</f>
        <v>50658</v>
      </c>
      <c r="BA1622" s="509">
        <f>_xll.qlCalendarAdvance(Calendar,BA1621,AY1622,"f",,Trigger)</f>
        <v>50662</v>
      </c>
      <c r="BB1622" s="509">
        <f>_xll.qlInterestRateIndexMaturity(Currency&amp;"ibor"&amp;Tenor,BA1622,Trigger)</f>
        <v>50753</v>
      </c>
      <c r="BC1622" s="508">
        <f>_xll.qlIndexFixing($AC$5,AZ1622,TRUE,_xll.ohTrigger(Trigger,Trigger3M))</f>
        <v>1.4259986385436853E-2</v>
      </c>
      <c r="BD1622" s="508">
        <f>_xll.qlIndexFixing($BE$1,AZ1622,TRUE,_xll.ohTrigger(Trigger,Trigger3M))</f>
        <v>1.4233099327596921E-2</v>
      </c>
    </row>
    <row r="1623" spans="51:56" ht="11.25" customHeight="1" x14ac:dyDescent="0.25">
      <c r="AY1623" s="515" t="s">
        <v>90</v>
      </c>
      <c r="AZ1623" s="509">
        <f>_xll.qlInterestRateIndexFixingDate(Currency&amp;"ibor"&amp;Tenor,BA1623,Trigger)</f>
        <v>50665</v>
      </c>
      <c r="BA1623" s="509">
        <f>_xll.qlCalendarAdvance(Calendar,BA1622,AY1623,"f",,Trigger)</f>
        <v>50669</v>
      </c>
      <c r="BB1623" s="509">
        <f>_xll.qlInterestRateIndexMaturity(Currency&amp;"ibor"&amp;Tenor,BA1623,Trigger)</f>
        <v>50760</v>
      </c>
      <c r="BC1623" s="508">
        <f>_xll.qlIndexFixing($AC$5,AZ1623,TRUE,_xll.ohTrigger(Trigger,Trigger3M))</f>
        <v>1.4261526249634325E-2</v>
      </c>
      <c r="BD1623" s="508">
        <f>_xll.qlIndexFixing($BE$1,AZ1623,TRUE,_xll.ohTrigger(Trigger,Trigger3M))</f>
        <v>1.4230811444246896E-2</v>
      </c>
    </row>
    <row r="1624" spans="51:56" ht="11.25" customHeight="1" x14ac:dyDescent="0.25">
      <c r="AY1624" s="515" t="s">
        <v>90</v>
      </c>
      <c r="AZ1624" s="509">
        <f>_xll.qlInterestRateIndexFixingDate(Currency&amp;"ibor"&amp;Tenor,BA1624,Trigger)</f>
        <v>50672</v>
      </c>
      <c r="BA1624" s="509">
        <f>_xll.qlCalendarAdvance(Calendar,BA1623,AY1624,"f",,Trigger)</f>
        <v>50676</v>
      </c>
      <c r="BB1624" s="509">
        <f>_xll.qlInterestRateIndexMaturity(Currency&amp;"ibor"&amp;Tenor,BA1624,Trigger)</f>
        <v>50767</v>
      </c>
      <c r="BC1624" s="508">
        <f>_xll.qlIndexFixing($AC$5,AZ1624,TRUE,_xll.ohTrigger(Trigger,Trigger3M))</f>
        <v>1.4263066114427365E-2</v>
      </c>
      <c r="BD1624" s="508">
        <f>_xll.qlIndexFixing($BE$1,AZ1624,TRUE,_xll.ohTrigger(Trigger,Trigger3M))</f>
        <v>1.4228574276640564E-2</v>
      </c>
    </row>
    <row r="1625" spans="51:56" ht="11.25" customHeight="1" x14ac:dyDescent="0.25">
      <c r="AY1625" s="515" t="s">
        <v>90</v>
      </c>
      <c r="AZ1625" s="509">
        <f>_xll.qlInterestRateIndexFixingDate(Currency&amp;"ibor"&amp;Tenor,BA1625,Trigger)</f>
        <v>50679</v>
      </c>
      <c r="BA1625" s="509">
        <f>_xll.qlCalendarAdvance(Calendar,BA1624,AY1625,"f",,Trigger)</f>
        <v>50683</v>
      </c>
      <c r="BB1625" s="509">
        <f>_xll.qlInterestRateIndexMaturity(Currency&amp;"ibor"&amp;Tenor,BA1625,Trigger)</f>
        <v>50775</v>
      </c>
      <c r="BC1625" s="508">
        <f>_xll.qlIndexFixing($AC$5,AZ1625,TRUE,_xll.ohTrigger(Trigger,Trigger3M))</f>
        <v>1.4264998248935366E-2</v>
      </c>
      <c r="BD1625" s="508">
        <f>_xll.qlIndexFixing($BE$1,AZ1625,TRUE,_xll.ohTrigger(Trigger,Trigger3M))</f>
        <v>1.422652253422544E-2</v>
      </c>
    </row>
    <row r="1626" spans="51:56" ht="11.25" customHeight="1" x14ac:dyDescent="0.25">
      <c r="AY1626" s="515" t="s">
        <v>90</v>
      </c>
      <c r="AZ1626" s="509">
        <f>_xll.qlInterestRateIndexFixingDate(Currency&amp;"ibor"&amp;Tenor,BA1626,Trigger)</f>
        <v>50686</v>
      </c>
      <c r="BA1626" s="509">
        <f>_xll.qlCalendarAdvance(Calendar,BA1625,AY1626,"f",,Trigger)</f>
        <v>50690</v>
      </c>
      <c r="BB1626" s="509">
        <f>_xll.qlInterestRateIndexMaturity(Currency&amp;"ibor"&amp;Tenor,BA1626,Trigger)</f>
        <v>50782</v>
      </c>
      <c r="BC1626" s="508">
        <f>_xll.qlIndexFixing($AC$5,AZ1626,TRUE,_xll.ohTrigger(Trigger,Trigger3M))</f>
        <v>1.4266538175877849E-2</v>
      </c>
      <c r="BD1626" s="508">
        <f>_xll.qlIndexFixing($BE$1,AZ1626,TRUE,_xll.ohTrigger(Trigger,Trigger3M))</f>
        <v>1.4224391007295696E-2</v>
      </c>
    </row>
    <row r="1627" spans="51:56" ht="11.25" customHeight="1" x14ac:dyDescent="0.25">
      <c r="AY1627" s="515" t="s">
        <v>90</v>
      </c>
      <c r="AZ1627" s="509">
        <f>_xll.qlInterestRateIndexFixingDate(Currency&amp;"ibor"&amp;Tenor,BA1627,Trigger)</f>
        <v>50693</v>
      </c>
      <c r="BA1627" s="509">
        <f>_xll.qlCalendarAdvance(Calendar,BA1626,AY1627,"f",,Trigger)</f>
        <v>50697</v>
      </c>
      <c r="BB1627" s="509">
        <f>_xll.qlInterestRateIndexMaturity(Currency&amp;"ibor"&amp;Tenor,BA1627,Trigger)</f>
        <v>50789</v>
      </c>
      <c r="BC1627" s="508">
        <f>_xll.qlIndexFixing($AC$5,AZ1627,TRUE,_xll.ohTrigger(Trigger,Trigger3M))</f>
        <v>1.4268078103423329E-2</v>
      </c>
      <c r="BD1627" s="508">
        <f>_xll.qlIndexFixing($BE$1,AZ1627,TRUE,_xll.ohTrigger(Trigger,Trigger3M))</f>
        <v>1.4222310815523817E-2</v>
      </c>
    </row>
    <row r="1628" spans="51:56" ht="11.25" customHeight="1" x14ac:dyDescent="0.25">
      <c r="AY1628" s="515" t="s">
        <v>90</v>
      </c>
      <c r="AZ1628" s="509">
        <f>_xll.qlInterestRateIndexFixingDate(Currency&amp;"ibor"&amp;Tenor,BA1628,Trigger)</f>
        <v>50700</v>
      </c>
      <c r="BA1628" s="509">
        <f>_xll.qlCalendarAdvance(Calendar,BA1627,AY1628,"f",,Trigger)</f>
        <v>50704</v>
      </c>
      <c r="BB1628" s="509">
        <f>_xll.qlInterestRateIndexMaturity(Currency&amp;"ibor"&amp;Tenor,BA1628,Trigger)</f>
        <v>50796</v>
      </c>
      <c r="BC1628" s="508">
        <f>_xll.qlIndexFixing($AC$5,AZ1628,TRUE,_xll.ohTrigger(Trigger,Trigger3M))</f>
        <v>1.4269618031573544E-2</v>
      </c>
      <c r="BD1628" s="508">
        <f>_xll.qlIndexFixing($BE$1,AZ1628,TRUE,_xll.ohTrigger(Trigger,Trigger3M))</f>
        <v>1.4220282159920314E-2</v>
      </c>
    </row>
    <row r="1629" spans="51:56" ht="11.25" customHeight="1" x14ac:dyDescent="0.25">
      <c r="AY1629" s="515" t="s">
        <v>90</v>
      </c>
      <c r="AZ1629" s="509">
        <f>_xll.qlInterestRateIndexFixingDate(Currency&amp;"ibor"&amp;Tenor,BA1629,Trigger)</f>
        <v>50707</v>
      </c>
      <c r="BA1629" s="509">
        <f>_xll.qlCalendarAdvance(Calendar,BA1628,AY1629,"f",,Trigger)</f>
        <v>50711</v>
      </c>
      <c r="BB1629" s="509">
        <f>_xll.qlInterestRateIndexMaturity(Currency&amp;"ibor"&amp;Tenor,BA1629,Trigger)</f>
        <v>50803</v>
      </c>
      <c r="BC1629" s="508">
        <f>_xll.qlIndexFixing($AC$5,AZ1629,TRUE,_xll.ohTrigger(Trigger,Trigger3M))</f>
        <v>1.4271157960326752E-2</v>
      </c>
      <c r="BD1629" s="508">
        <f>_xll.qlIndexFixing($BE$1,AZ1629,TRUE,_xll.ohTrigger(Trigger,Trigger3M))</f>
        <v>1.4218305241504388E-2</v>
      </c>
    </row>
    <row r="1630" spans="51:56" ht="11.25" customHeight="1" x14ac:dyDescent="0.25">
      <c r="AY1630" s="515" t="s">
        <v>90</v>
      </c>
      <c r="AZ1630" s="509">
        <f>_xll.qlInterestRateIndexFixingDate(Currency&amp;"ibor"&amp;Tenor,BA1630,Trigger)</f>
        <v>50714</v>
      </c>
      <c r="BA1630" s="509">
        <f>_xll.qlCalendarAdvance(Calendar,BA1629,AY1630,"f",,Trigger)</f>
        <v>50718</v>
      </c>
      <c r="BB1630" s="509">
        <f>_xll.qlInterestRateIndexMaturity(Currency&amp;"ibor"&amp;Tenor,BA1630,Trigger)</f>
        <v>50810</v>
      </c>
      <c r="BC1630" s="508">
        <f>_xll.qlIndexFixing($AC$5,AZ1630,TRUE,_xll.ohTrigger(Trigger,Trigger3M))</f>
        <v>1.4272697889684695E-2</v>
      </c>
      <c r="BD1630" s="508">
        <f>_xll.qlIndexFixing($BE$1,AZ1630,TRUE,_xll.ohTrigger(Trigger,Trigger3M))</f>
        <v>1.4216380261295241E-2</v>
      </c>
    </row>
    <row r="1631" spans="51:56" ht="11.25" customHeight="1" x14ac:dyDescent="0.25">
      <c r="AY1631" s="515" t="s">
        <v>90</v>
      </c>
      <c r="AZ1631" s="509">
        <f>_xll.qlInterestRateIndexFixingDate(Currency&amp;"ibor"&amp;Tenor,BA1631,Trigger)</f>
        <v>50721</v>
      </c>
      <c r="BA1631" s="509">
        <f>_xll.qlCalendarAdvance(Calendar,BA1630,AY1631,"f",,Trigger)</f>
        <v>50725</v>
      </c>
      <c r="BB1631" s="509">
        <f>_xll.qlInterestRateIndexMaturity(Currency&amp;"ibor"&amp;Tenor,BA1631,Trigger)</f>
        <v>50817</v>
      </c>
      <c r="BC1631" s="508">
        <f>_xll.qlIndexFixing($AC$5,AZ1631,TRUE,_xll.ohTrigger(Trigger,Trigger3M))</f>
        <v>1.4274237819645635E-2</v>
      </c>
      <c r="BD1631" s="508">
        <f>_xll.qlIndexFixing($BE$1,AZ1631,TRUE,_xll.ohTrigger(Trigger,Trigger3M))</f>
        <v>1.4214507420311207E-2</v>
      </c>
    </row>
    <row r="1632" spans="51:56" ht="11.25" customHeight="1" x14ac:dyDescent="0.25">
      <c r="AY1632" s="515" t="s">
        <v>90</v>
      </c>
      <c r="AZ1632" s="509">
        <f>_xll.qlInterestRateIndexFixingDate(Currency&amp;"ibor"&amp;Tenor,BA1632,Trigger)</f>
        <v>50728</v>
      </c>
      <c r="BA1632" s="509">
        <f>_xll.qlCalendarAdvance(Calendar,BA1631,AY1632,"f",,Trigger)</f>
        <v>50732</v>
      </c>
      <c r="BB1632" s="509">
        <f>_xll.qlInterestRateIndexMaturity(Currency&amp;"ibor"&amp;Tenor,BA1632,Trigger)</f>
        <v>50824</v>
      </c>
      <c r="BC1632" s="508">
        <f>_xll.qlIndexFixing($AC$5,AZ1632,TRUE,_xll.ohTrigger(Trigger,Trigger3M))</f>
        <v>1.4275777750210437E-2</v>
      </c>
      <c r="BD1632" s="508">
        <f>_xll.qlIndexFixing($BE$1,AZ1632,TRUE,_xll.ohTrigger(Trigger,Trigger3M))</f>
        <v>1.4212686919575827E-2</v>
      </c>
    </row>
    <row r="1633" spans="51:56" ht="11.25" customHeight="1" x14ac:dyDescent="0.25">
      <c r="AY1633" s="515" t="s">
        <v>90</v>
      </c>
      <c r="AZ1633" s="509">
        <f>_xll.qlInterestRateIndexFixingDate(Currency&amp;"ibor"&amp;Tenor,BA1633,Trigger)</f>
        <v>50735</v>
      </c>
      <c r="BA1633" s="509">
        <f>_xll.qlCalendarAdvance(Calendar,BA1632,AY1633,"f",,Trigger)</f>
        <v>50739</v>
      </c>
      <c r="BB1633" s="509">
        <f>_xll.qlInterestRateIndexMaturity(Currency&amp;"ibor"&amp;Tenor,BA1633,Trigger)</f>
        <v>50829</v>
      </c>
      <c r="BC1633" s="508">
        <f>_xll.qlIndexFixing($AC$5,AZ1633,TRUE,_xll.ohTrigger(Trigger,Trigger3M))</f>
        <v>1.4276532183700397E-2</v>
      </c>
      <c r="BD1633" s="508">
        <f>_xll.qlIndexFixing($BE$1,AZ1633,TRUE,_xll.ohTrigger(Trigger,Trigger3M))</f>
        <v>1.4210591686842911E-2</v>
      </c>
    </row>
    <row r="1634" spans="51:56" ht="11.25" customHeight="1" x14ac:dyDescent="0.25">
      <c r="AY1634" s="515" t="s">
        <v>90</v>
      </c>
      <c r="AZ1634" s="509">
        <f>_xll.qlInterestRateIndexFixingDate(Currency&amp;"ibor"&amp;Tenor,BA1634,Trigger)</f>
        <v>50742</v>
      </c>
      <c r="BA1634" s="509">
        <f>_xll.qlCalendarAdvance(Calendar,BA1633,AY1634,"f",,Trigger)</f>
        <v>50746</v>
      </c>
      <c r="BB1634" s="509">
        <f>_xll.qlInterestRateIndexMaturity(Currency&amp;"ibor"&amp;Tenor,BA1634,Trigger)</f>
        <v>50836</v>
      </c>
      <c r="BC1634" s="508">
        <f>_xll.qlIndexFixing($AC$5,AZ1634,TRUE,_xll.ohTrigger(Trigger,Trigger3M))</f>
        <v>1.4278071993463648E-2</v>
      </c>
      <c r="BD1634" s="508">
        <f>_xll.qlIndexFixing($BE$1,AZ1634,TRUE,_xll.ohTrigger(Trigger,Trigger3M))</f>
        <v>1.4208868996275825E-2</v>
      </c>
    </row>
    <row r="1635" spans="51:56" ht="11.25" customHeight="1" x14ac:dyDescent="0.25">
      <c r="AY1635" s="515" t="s">
        <v>90</v>
      </c>
      <c r="AZ1635" s="509">
        <f>_xll.qlInterestRateIndexFixingDate(Currency&amp;"ibor"&amp;Tenor,BA1635,Trigger)</f>
        <v>50749</v>
      </c>
      <c r="BA1635" s="509">
        <f>_xll.qlCalendarAdvance(Calendar,BA1634,AY1635,"f",,Trigger)</f>
        <v>50753</v>
      </c>
      <c r="BB1635" s="509">
        <f>_xll.qlInterestRateIndexMaturity(Currency&amp;"ibor"&amp;Tenor,BA1635,Trigger)</f>
        <v>50843</v>
      </c>
      <c r="BC1635" s="508">
        <f>_xll.qlIndexFixing($AC$5,AZ1635,TRUE,_xll.ohTrigger(Trigger,Trigger3M))</f>
        <v>1.4279611803818426E-2</v>
      </c>
      <c r="BD1635" s="508">
        <f>_xll.qlIndexFixing($BE$1,AZ1635,TRUE,_xll.ohTrigger(Trigger,Trigger3M))</f>
        <v>1.4207199216127897E-2</v>
      </c>
    </row>
    <row r="1636" spans="51:56" ht="11.25" customHeight="1" x14ac:dyDescent="0.25">
      <c r="AY1636" s="515" t="s">
        <v>90</v>
      </c>
      <c r="AZ1636" s="509">
        <f>_xll.qlInterestRateIndexFixingDate(Currency&amp;"ibor"&amp;Tenor,BA1636,Trigger)</f>
        <v>50756</v>
      </c>
      <c r="BA1636" s="509">
        <f>_xll.qlCalendarAdvance(Calendar,BA1635,AY1636,"f",,Trigger)</f>
        <v>50760</v>
      </c>
      <c r="BB1636" s="509">
        <f>_xll.qlInterestRateIndexMaturity(Currency&amp;"ibor"&amp;Tenor,BA1636,Trigger)</f>
        <v>50850</v>
      </c>
      <c r="BC1636" s="508">
        <f>_xll.qlIndexFixing($AC$5,AZ1636,TRUE,_xll.ohTrigger(Trigger,Trigger3M))</f>
        <v>1.4281151614762955E-2</v>
      </c>
      <c r="BD1636" s="508">
        <f>_xll.qlIndexFixing($BE$1,AZ1636,TRUE,_xll.ohTrigger(Trigger,Trigger3M))</f>
        <v>1.4205582547413442E-2</v>
      </c>
    </row>
    <row r="1637" spans="51:56" ht="11.25" customHeight="1" x14ac:dyDescent="0.25">
      <c r="AY1637" s="515" t="s">
        <v>90</v>
      </c>
      <c r="AZ1637" s="509">
        <f>_xll.qlInterestRateIndexFixingDate(Currency&amp;"ibor"&amp;Tenor,BA1637,Trigger)</f>
        <v>50763</v>
      </c>
      <c r="BA1637" s="509">
        <f>_xll.qlCalendarAdvance(Calendar,BA1636,AY1637,"f",,Trigger)</f>
        <v>50767</v>
      </c>
      <c r="BB1637" s="509">
        <f>_xll.qlInterestRateIndexMaturity(Currency&amp;"ibor"&amp;Tenor,BA1637,Trigger)</f>
        <v>50857</v>
      </c>
      <c r="BC1637" s="508">
        <f>_xll.qlIndexFixing($AC$5,AZ1637,TRUE,_xll.ohTrigger(Trigger,Trigger3M))</f>
        <v>1.428269142629901E-2</v>
      </c>
      <c r="BD1637" s="508">
        <f>_xll.qlIndexFixing($BE$1,AZ1637,TRUE,_xll.ohTrigger(Trigger,Trigger3M))</f>
        <v>1.4204019191149442E-2</v>
      </c>
    </row>
    <row r="1638" spans="51:56" ht="11.25" customHeight="1" x14ac:dyDescent="0.25">
      <c r="AY1638" s="515" t="s">
        <v>90</v>
      </c>
      <c r="AZ1638" s="509">
        <f>_xll.qlInterestRateIndexFixingDate(Currency&amp;"ibor"&amp;Tenor,BA1638,Trigger)</f>
        <v>50770</v>
      </c>
      <c r="BA1638" s="509">
        <f>_xll.qlCalendarAdvance(Calendar,BA1637,AY1638,"f",,Trigger)</f>
        <v>50774</v>
      </c>
      <c r="BB1638" s="509">
        <f>_xll.qlInterestRateIndexMaturity(Currency&amp;"ibor"&amp;Tenor,BA1638,Trigger)</f>
        <v>50864</v>
      </c>
      <c r="BC1638" s="508">
        <f>_xll.qlIndexFixing($AC$5,AZ1638,TRUE,_xll.ohTrigger(Trigger,Trigger3M))</f>
        <v>1.4284231238424816E-2</v>
      </c>
      <c r="BD1638" s="508">
        <f>_xll.qlIndexFixing($BE$1,AZ1638,TRUE,_xll.ohTrigger(Trigger,Trigger3M))</f>
        <v>1.4202509348353765E-2</v>
      </c>
    </row>
    <row r="1639" spans="51:56" ht="11.25" customHeight="1" x14ac:dyDescent="0.25">
      <c r="AY1639" s="515" t="s">
        <v>90</v>
      </c>
      <c r="AZ1639" s="509">
        <f>_xll.qlInterestRateIndexFixingDate(Currency&amp;"ibor"&amp;Tenor,BA1639,Trigger)</f>
        <v>50777</v>
      </c>
      <c r="BA1639" s="509">
        <f>_xll.qlCalendarAdvance(Calendar,BA1638,AY1639,"f",,Trigger)</f>
        <v>50781</v>
      </c>
      <c r="BB1639" s="509">
        <f>_xll.qlInterestRateIndexMaturity(Currency&amp;"ibor"&amp;Tenor,BA1639,Trigger)</f>
        <v>50872</v>
      </c>
      <c r="BC1639" s="508">
        <f>_xll.qlIndexFixing($AC$5,AZ1639,TRUE,_xll.ohTrigger(Trigger,Trigger3M))</f>
        <v>1.4286164158008905E-2</v>
      </c>
      <c r="BD1639" s="508">
        <f>_xll.qlIndexFixing($BE$1,AZ1639,TRUE,_xll.ohTrigger(Trigger,Trigger3M))</f>
        <v>1.4201239338146748E-2</v>
      </c>
    </row>
    <row r="1640" spans="51:56" ht="11.25" customHeight="1" x14ac:dyDescent="0.25">
      <c r="AY1640" s="515" t="s">
        <v>90</v>
      </c>
      <c r="AZ1640" s="509">
        <f>_xll.qlInterestRateIndexFixingDate(Currency&amp;"ibor"&amp;Tenor,BA1640,Trigger)</f>
        <v>50784</v>
      </c>
      <c r="BA1640" s="509">
        <f>_xll.qlCalendarAdvance(Calendar,BA1639,AY1640,"f",,Trigger)</f>
        <v>50788</v>
      </c>
      <c r="BB1640" s="509">
        <f>_xll.qlInterestRateIndexMaturity(Currency&amp;"ibor"&amp;Tenor,BA1640,Trigger)</f>
        <v>50878</v>
      </c>
      <c r="BC1640" s="508">
        <f>_xll.qlIndexFixing($AC$5,AZ1640,TRUE,_xll.ohTrigger(Trigger,Trigger3M))</f>
        <v>1.428731086445012E-2</v>
      </c>
      <c r="BD1640" s="508">
        <f>_xll.qlIndexFixing($BE$1,AZ1640,TRUE,_xll.ohTrigger(Trigger,Trigger3M))</f>
        <v>1.419965100724685E-2</v>
      </c>
    </row>
    <row r="1641" spans="51:56" ht="11.25" customHeight="1" x14ac:dyDescent="0.25">
      <c r="AY1641" s="515" t="s">
        <v>90</v>
      </c>
      <c r="AZ1641" s="509">
        <f>_xll.qlInterestRateIndexFixingDate(Currency&amp;"ibor"&amp;Tenor,BA1641,Trigger)</f>
        <v>50791</v>
      </c>
      <c r="BA1641" s="509">
        <f>_xll.qlCalendarAdvance(Calendar,BA1640,AY1641,"f",,Trigger)</f>
        <v>50795</v>
      </c>
      <c r="BB1641" s="509">
        <f>_xll.qlInterestRateIndexMaturity(Currency&amp;"ibor"&amp;Tenor,BA1641,Trigger)</f>
        <v>50885</v>
      </c>
      <c r="BC1641" s="508">
        <f>_xll.qlIndexFixing($AC$5,AZ1641,TRUE,_xll.ohTrigger(Trigger,Trigger3M))</f>
        <v>1.4288850678347842E-2</v>
      </c>
      <c r="BD1641" s="508">
        <f>_xll.qlIndexFixing($BE$1,AZ1641,TRUE,_xll.ohTrigger(Trigger,Trigger3M))</f>
        <v>1.419830291098112E-2</v>
      </c>
    </row>
    <row r="1642" spans="51:56" ht="11.25" customHeight="1" x14ac:dyDescent="0.25">
      <c r="AY1642" s="515" t="s">
        <v>90</v>
      </c>
      <c r="AZ1642" s="509">
        <f>_xll.qlInterestRateIndexFixingDate(Currency&amp;"ibor"&amp;Tenor,BA1642,Trigger)</f>
        <v>50798</v>
      </c>
      <c r="BA1642" s="509">
        <f>_xll.qlCalendarAdvance(Calendar,BA1641,AY1642,"f",,Trigger)</f>
        <v>50802</v>
      </c>
      <c r="BB1642" s="509">
        <f>_xll.qlInterestRateIndexMaturity(Currency&amp;"ibor"&amp;Tenor,BA1642,Trigger)</f>
        <v>50892</v>
      </c>
      <c r="BC1642" s="508">
        <f>_xll.qlIndexFixing($AC$5,AZ1642,TRUE,_xll.ohTrigger(Trigger,Trigger3M))</f>
        <v>1.4290390492837091E-2</v>
      </c>
      <c r="BD1642" s="508">
        <f>_xll.qlIndexFixing($BE$1,AZ1642,TRUE,_xll.ohTrigger(Trigger,Trigger3M))</f>
        <v>1.4197009132272065E-2</v>
      </c>
    </row>
    <row r="1643" spans="51:56" ht="11.25" customHeight="1" x14ac:dyDescent="0.25">
      <c r="AY1643" s="515" t="s">
        <v>90</v>
      </c>
      <c r="AZ1643" s="509">
        <f>_xll.qlInterestRateIndexFixingDate(Currency&amp;"ibor"&amp;Tenor,BA1643,Trigger)</f>
        <v>50805</v>
      </c>
      <c r="BA1643" s="509">
        <f>_xll.qlCalendarAdvance(Calendar,BA1642,AY1643,"f",,Trigger)</f>
        <v>50809</v>
      </c>
      <c r="BB1643" s="509">
        <f>_xll.qlInterestRateIndexMaturity(Currency&amp;"ibor"&amp;Tenor,BA1643,Trigger)</f>
        <v>50899</v>
      </c>
      <c r="BC1643" s="508">
        <f>_xll.qlIndexFixing($AC$5,AZ1643,TRUE,_xll.ohTrigger(Trigger,Trigger3M))</f>
        <v>1.429193030791609E-2</v>
      </c>
      <c r="BD1643" s="508">
        <f>_xll.qlIndexFixing($BE$1,AZ1643,TRUE,_xll.ohTrigger(Trigger,Trigger3M))</f>
        <v>1.4195769872148212E-2</v>
      </c>
    </row>
    <row r="1644" spans="51:56" ht="11.25" customHeight="1" x14ac:dyDescent="0.25">
      <c r="AY1644" s="515" t="s">
        <v>90</v>
      </c>
      <c r="AZ1644" s="509">
        <f>_xll.qlInterestRateIndexFixingDate(Currency&amp;"ibor"&amp;Tenor,BA1644,Trigger)</f>
        <v>50812</v>
      </c>
      <c r="BA1644" s="509">
        <f>_xll.qlCalendarAdvance(Calendar,BA1643,AY1644,"f",,Trigger)</f>
        <v>50816</v>
      </c>
      <c r="BB1644" s="509">
        <f>_xll.qlInterestRateIndexMaturity(Currency&amp;"ibor"&amp;Tenor,BA1644,Trigger)</f>
        <v>50906</v>
      </c>
      <c r="BC1644" s="508">
        <f>_xll.qlIndexFixing($AC$5,AZ1644,TRUE,_xll.ohTrigger(Trigger,Trigger3M))</f>
        <v>1.4293470123586616E-2</v>
      </c>
      <c r="BD1644" s="508">
        <f>_xll.qlIndexFixing($BE$1,AZ1644,TRUE,_xll.ohTrigger(Trigger,Trigger3M))</f>
        <v>1.4194585331638088E-2</v>
      </c>
    </row>
    <row r="1645" spans="51:56" ht="11.25" customHeight="1" x14ac:dyDescent="0.25">
      <c r="AY1645" s="515" t="s">
        <v>90</v>
      </c>
      <c r="AZ1645" s="509">
        <f>_xll.qlInterestRateIndexFixingDate(Currency&amp;"ibor"&amp;Tenor,BA1645,Trigger)</f>
        <v>50819</v>
      </c>
      <c r="BA1645" s="509">
        <f>_xll.qlCalendarAdvance(Calendar,BA1644,AY1645,"f",,Trigger)</f>
        <v>50823</v>
      </c>
      <c r="BB1645" s="509">
        <f>_xll.qlInterestRateIndexMaturity(Currency&amp;"ibor"&amp;Tenor,BA1645,Trigger)</f>
        <v>50913</v>
      </c>
      <c r="BC1645" s="508">
        <f>_xll.qlIndexFixing($AC$5,AZ1645,TRUE,_xll.ohTrigger(Trigger,Trigger3M))</f>
        <v>1.4286716100226471E-2</v>
      </c>
      <c r="BD1645" s="508">
        <f>_xll.qlIndexFixing($BE$1,AZ1645,TRUE,_xll.ohTrigger(Trigger,Trigger3M))</f>
        <v>1.4193455711774661E-2</v>
      </c>
    </row>
    <row r="1646" spans="51:56" ht="11.25" customHeight="1" x14ac:dyDescent="0.25">
      <c r="AY1646" s="515" t="s">
        <v>90</v>
      </c>
      <c r="AZ1646" s="509">
        <f>_xll.qlInterestRateIndexFixingDate(Currency&amp;"ibor"&amp;Tenor,BA1646,Trigger)</f>
        <v>50826</v>
      </c>
      <c r="BA1646" s="509">
        <f>_xll.qlCalendarAdvance(Calendar,BA1645,AY1646,"f",,Trigger)</f>
        <v>50830</v>
      </c>
      <c r="BB1646" s="509">
        <f>_xll.qlInterestRateIndexMaturity(Currency&amp;"ibor"&amp;Tenor,BA1646,Trigger)</f>
        <v>50922</v>
      </c>
      <c r="BC1646" s="508">
        <f>_xll.qlIndexFixing($AC$5,AZ1646,TRUE,_xll.ohTrigger(Trigger,Trigger3M))</f>
        <v>1.4278771138294798E-2</v>
      </c>
      <c r="BD1646" s="508">
        <f>_xll.qlIndexFixing($BE$1,AZ1646,TRUE,_xll.ohTrigger(Trigger,Trigger3M))</f>
        <v>1.4192808211765554E-2</v>
      </c>
    </row>
    <row r="1647" spans="51:56" ht="11.25" customHeight="1" x14ac:dyDescent="0.25">
      <c r="AY1647" s="515" t="s">
        <v>90</v>
      </c>
      <c r="AZ1647" s="509">
        <f>_xll.qlInterestRateIndexFixingDate(Currency&amp;"ibor"&amp;Tenor,BA1647,Trigger)</f>
        <v>50833</v>
      </c>
      <c r="BA1647" s="509">
        <f>_xll.qlCalendarAdvance(Calendar,BA1646,AY1647,"f",,Trigger)</f>
        <v>50837</v>
      </c>
      <c r="BB1647" s="509">
        <f>_xll.qlInterestRateIndexMaturity(Currency&amp;"ibor"&amp;Tenor,BA1647,Trigger)</f>
        <v>50929</v>
      </c>
      <c r="BC1647" s="508">
        <f>_xll.qlIndexFixing($AC$5,AZ1647,TRUE,_xll.ohTrigger(Trigger,Trigger3M))</f>
        <v>1.4272167336899512E-2</v>
      </c>
      <c r="BD1647" s="508">
        <f>_xll.qlIndexFixing($BE$1,AZ1647,TRUE,_xll.ohTrigger(Trigger,Trigger3M))</f>
        <v>1.4191796938598608E-2</v>
      </c>
    </row>
    <row r="1648" spans="51:56" ht="11.25" customHeight="1" x14ac:dyDescent="0.25">
      <c r="AY1648" s="515" t="s">
        <v>90</v>
      </c>
      <c r="AZ1648" s="509">
        <f>_xll.qlInterestRateIndexFixingDate(Currency&amp;"ibor"&amp;Tenor,BA1648,Trigger)</f>
        <v>50840</v>
      </c>
      <c r="BA1648" s="509">
        <f>_xll.qlCalendarAdvance(Calendar,BA1647,AY1648,"f",,Trigger)</f>
        <v>50844</v>
      </c>
      <c r="BB1648" s="509">
        <f>_xll.qlInterestRateIndexMaturity(Currency&amp;"ibor"&amp;Tenor,BA1648,Trigger)</f>
        <v>50936</v>
      </c>
      <c r="BC1648" s="508">
        <f>_xll.qlIndexFixing($AC$5,AZ1648,TRUE,_xll.ohTrigger(Trigger,Trigger3M))</f>
        <v>1.4265550603939709E-2</v>
      </c>
      <c r="BD1648" s="508">
        <f>_xll.qlIndexFixing($BE$1,AZ1648,TRUE,_xll.ohTrigger(Trigger,Trigger3M))</f>
        <v>1.4190841222278611E-2</v>
      </c>
    </row>
    <row r="1649" spans="51:56" ht="11.25" customHeight="1" x14ac:dyDescent="0.25">
      <c r="AY1649" s="515" t="s">
        <v>90</v>
      </c>
      <c r="AZ1649" s="509">
        <f>_xll.qlInterestRateIndexFixingDate(Currency&amp;"ibor"&amp;Tenor,BA1649,Trigger)</f>
        <v>50847</v>
      </c>
      <c r="BA1649" s="509">
        <f>_xll.qlCalendarAdvance(Calendar,BA1648,AY1649,"f",,Trigger)</f>
        <v>50851</v>
      </c>
      <c r="BB1649" s="509">
        <f>_xll.qlInterestRateIndexMaturity(Currency&amp;"ibor"&amp;Tenor,BA1649,Trigger)</f>
        <v>50943</v>
      </c>
      <c r="BC1649" s="508">
        <f>_xll.qlIndexFixing($AC$5,AZ1649,TRUE,_xll.ohTrigger(Trigger,Trigger3M))</f>
        <v>1.4258920939483164E-2</v>
      </c>
      <c r="BD1649" s="508">
        <f>_xll.qlIndexFixing($BE$1,AZ1649,TRUE,_xll.ohTrigger(Trigger,Trigger3M))</f>
        <v>1.4189941263863864E-2</v>
      </c>
    </row>
    <row r="1650" spans="51:56" ht="11.25" customHeight="1" x14ac:dyDescent="0.25">
      <c r="AY1650" s="515" t="s">
        <v>90</v>
      </c>
      <c r="AZ1650" s="509">
        <f>_xll.qlInterestRateIndexFixingDate(Currency&amp;"ibor"&amp;Tenor,BA1650,Trigger)</f>
        <v>50854</v>
      </c>
      <c r="BA1650" s="509">
        <f>_xll.qlCalendarAdvance(Calendar,BA1649,AY1650,"f",,Trigger)</f>
        <v>50858</v>
      </c>
      <c r="BB1650" s="509">
        <f>_xll.qlInterestRateIndexMaturity(Currency&amp;"ibor"&amp;Tenor,BA1650,Trigger)</f>
        <v>50950</v>
      </c>
      <c r="BC1650" s="508">
        <f>_xll.qlIndexFixing($AC$5,AZ1650,TRUE,_xll.ohTrigger(Trigger,Trigger3M))</f>
        <v>1.4252278343592436E-2</v>
      </c>
      <c r="BD1650" s="508">
        <f>_xll.qlIndexFixing($BE$1,AZ1650,TRUE,_xll.ohTrigger(Trigger,Trigger3M))</f>
        <v>1.4189097264409192E-2</v>
      </c>
    </row>
    <row r="1651" spans="51:56" ht="11.25" customHeight="1" x14ac:dyDescent="0.25">
      <c r="AY1651" s="515" t="s">
        <v>90</v>
      </c>
      <c r="AZ1651" s="509">
        <f>_xll.qlInterestRateIndexFixingDate(Currency&amp;"ibor"&amp;Tenor,BA1651,Trigger)</f>
        <v>50861</v>
      </c>
      <c r="BA1651" s="509">
        <f>_xll.qlCalendarAdvance(Calendar,BA1650,AY1651,"f",,Trigger)</f>
        <v>50865</v>
      </c>
      <c r="BB1651" s="509">
        <f>_xll.qlInterestRateIndexMaturity(Currency&amp;"ibor"&amp;Tenor,BA1651,Trigger)</f>
        <v>50956</v>
      </c>
      <c r="BC1651" s="508">
        <f>_xll.qlIndexFixing($AC$5,AZ1651,TRUE,_xll.ohTrigger(Trigger,Trigger3M))</f>
        <v>1.4245762843448686E-2</v>
      </c>
      <c r="BD1651" s="508">
        <f>_xll.qlIndexFixing($BE$1,AZ1651,TRUE,_xll.ohTrigger(Trigger,Trigger3M))</f>
        <v>1.4188075808833139E-2</v>
      </c>
    </row>
    <row r="1652" spans="51:56" ht="11.25" customHeight="1" x14ac:dyDescent="0.25">
      <c r="AY1652" s="515" t="s">
        <v>90</v>
      </c>
      <c r="AZ1652" s="509">
        <f>_xll.qlInterestRateIndexFixingDate(Currency&amp;"ibor"&amp;Tenor,BA1652,Trigger)</f>
        <v>50866</v>
      </c>
      <c r="BA1652" s="509">
        <f>_xll.qlCalendarAdvance(Calendar,BA1651,AY1652,"f",,Trigger)</f>
        <v>50872</v>
      </c>
      <c r="BB1652" s="509">
        <f>_xll.qlInterestRateIndexMaturity(Currency&amp;"ibor"&amp;Tenor,BA1652,Trigger)</f>
        <v>50963</v>
      </c>
      <c r="BC1652" s="508">
        <f>_xll.qlIndexFixing($AC$5,AZ1652,TRUE,_xll.ohTrigger(Trigger,Trigger3M))</f>
        <v>1.4239006318391445E-2</v>
      </c>
      <c r="BD1652" s="508">
        <f>_xll.qlIndexFixing($BE$1,AZ1652,TRUE,_xll.ohTrigger(Trigger,Trigger3M))</f>
        <v>1.4187340295663649E-2</v>
      </c>
    </row>
    <row r="1653" spans="51:56" ht="11.25" customHeight="1" x14ac:dyDescent="0.25">
      <c r="AY1653" s="515" t="s">
        <v>90</v>
      </c>
      <c r="AZ1653" s="509">
        <f>_xll.qlInterestRateIndexFixingDate(Currency&amp;"ibor"&amp;Tenor,BA1653,Trigger)</f>
        <v>50875</v>
      </c>
      <c r="BA1653" s="509">
        <f>_xll.qlCalendarAdvance(Calendar,BA1652,AY1653,"f",,Trigger)</f>
        <v>50879</v>
      </c>
      <c r="BB1653" s="509">
        <f>_xll.qlInterestRateIndexMaturity(Currency&amp;"ibor"&amp;Tenor,BA1653,Trigger)</f>
        <v>50970</v>
      </c>
      <c r="BC1653" s="508">
        <f>_xll.qlIndexFixing($AC$5,AZ1653,TRUE,_xll.ohTrigger(Trigger,Trigger3M))</f>
        <v>1.4232236720562327E-2</v>
      </c>
      <c r="BD1653" s="508">
        <f>_xll.qlIndexFixing($BE$1,AZ1653,TRUE,_xll.ohTrigger(Trigger,Trigger3M))</f>
        <v>1.4186661328050966E-2</v>
      </c>
    </row>
    <row r="1654" spans="51:56" ht="11.25" customHeight="1" x14ac:dyDescent="0.25">
      <c r="AY1654" s="515" t="s">
        <v>90</v>
      </c>
      <c r="AZ1654" s="509">
        <f>_xll.qlInterestRateIndexFixingDate(Currency&amp;"ibor"&amp;Tenor,BA1654,Trigger)</f>
        <v>50882</v>
      </c>
      <c r="BA1654" s="509">
        <f>_xll.qlCalendarAdvance(Calendar,BA1653,AY1654,"f",,Trigger)</f>
        <v>50886</v>
      </c>
      <c r="BB1654" s="509">
        <f>_xll.qlInterestRateIndexMaturity(Currency&amp;"ibor"&amp;Tenor,BA1654,Trigger)</f>
        <v>50977</v>
      </c>
      <c r="BC1654" s="508">
        <f>_xll.qlIndexFixing($AC$5,AZ1654,TRUE,_xll.ohTrigger(Trigger,Trigger3M))</f>
        <v>1.422545405003073E-2</v>
      </c>
      <c r="BD1654" s="508">
        <f>_xll.qlIndexFixing($BE$1,AZ1654,TRUE,_xll.ohTrigger(Trigger,Trigger3M))</f>
        <v>1.4186039107053603E-2</v>
      </c>
    </row>
    <row r="1655" spans="51:56" ht="11.25" customHeight="1" x14ac:dyDescent="0.25">
      <c r="AY1655" s="515" t="s">
        <v>90</v>
      </c>
      <c r="AZ1655" s="509">
        <f>_xll.qlInterestRateIndexFixingDate(Currency&amp;"ibor"&amp;Tenor,BA1655,Trigger)</f>
        <v>50889</v>
      </c>
      <c r="BA1655" s="509">
        <f>_xll.qlCalendarAdvance(Calendar,BA1654,AY1655,"f",,Trigger)</f>
        <v>50893</v>
      </c>
      <c r="BB1655" s="509">
        <f>_xll.qlInterestRateIndexMaturity(Currency&amp;"ibor"&amp;Tenor,BA1655,Trigger)</f>
        <v>50985</v>
      </c>
      <c r="BC1655" s="508">
        <f>_xll.qlIndexFixing($AC$5,AZ1655,TRUE,_xll.ohTrigger(Trigger,Trigger3M))</f>
        <v>1.4218871394951121E-2</v>
      </c>
      <c r="BD1655" s="508">
        <f>_xll.qlIndexFixing($BE$1,AZ1655,TRUE,_xll.ohTrigger(Trigger,Trigger3M))</f>
        <v>1.4185723688688675E-2</v>
      </c>
    </row>
    <row r="1656" spans="51:56" ht="11.25" customHeight="1" x14ac:dyDescent="0.25">
      <c r="AY1656" s="515" t="s">
        <v>90</v>
      </c>
      <c r="AZ1656" s="509">
        <f>_xll.qlInterestRateIndexFixingDate(Currency&amp;"ibor"&amp;Tenor,BA1656,Trigger)</f>
        <v>50896</v>
      </c>
      <c r="BA1656" s="509">
        <f>_xll.qlCalendarAdvance(Calendar,BA1655,AY1656,"f",,Trigger)</f>
        <v>50900</v>
      </c>
      <c r="BB1656" s="509">
        <f>_xll.qlInterestRateIndexMaturity(Currency&amp;"ibor"&amp;Tenor,BA1656,Trigger)</f>
        <v>50992</v>
      </c>
      <c r="BC1656" s="508">
        <f>_xll.qlIndexFixing($AC$5,AZ1656,TRUE,_xll.ohTrigger(Trigger,Trigger3M))</f>
        <v>1.4212151211847216E-2</v>
      </c>
      <c r="BD1656" s="508">
        <f>_xll.qlIndexFixing($BE$1,AZ1656,TRUE,_xll.ohTrigger(Trigger,Trigger3M))</f>
        <v>1.418521966531781E-2</v>
      </c>
    </row>
    <row r="1657" spans="51:56" ht="11.25" customHeight="1" x14ac:dyDescent="0.25">
      <c r="AY1657" s="515" t="s">
        <v>90</v>
      </c>
      <c r="AZ1657" s="509">
        <f>_xll.qlInterestRateIndexFixingDate(Currency&amp;"ibor"&amp;Tenor,BA1657,Trigger)</f>
        <v>50903</v>
      </c>
      <c r="BA1657" s="509">
        <f>_xll.qlCalendarAdvance(Calendar,BA1656,AY1657,"f",,Trigger)</f>
        <v>50907</v>
      </c>
      <c r="BB1657" s="509">
        <f>_xll.qlInterestRateIndexMaturity(Currency&amp;"ibor"&amp;Tenor,BA1657,Trigger)</f>
        <v>50999</v>
      </c>
      <c r="BC1657" s="508">
        <f>_xll.qlIndexFixing($AC$5,AZ1657,TRUE,_xll.ohTrigger(Trigger,Trigger3M))</f>
        <v>1.4206576448990657E-2</v>
      </c>
      <c r="BD1657" s="508">
        <f>_xll.qlIndexFixing($BE$1,AZ1657,TRUE,_xll.ohTrigger(Trigger,Trigger3M))</f>
        <v>1.4184773008368991E-2</v>
      </c>
    </row>
    <row r="1658" spans="51:56" ht="11.25" customHeight="1" x14ac:dyDescent="0.25">
      <c r="AY1658" s="515" t="s">
        <v>90</v>
      </c>
      <c r="AZ1658" s="509">
        <f>_xll.qlInterestRateIndexFixingDate(Currency&amp;"ibor"&amp;Tenor,BA1658,Trigger)</f>
        <v>50910</v>
      </c>
      <c r="BA1658" s="509">
        <f>_xll.qlCalendarAdvance(Calendar,BA1657,AY1658,"f",,Trigger)</f>
        <v>50914</v>
      </c>
      <c r="BB1658" s="509">
        <f>_xll.qlInterestRateIndexMaturity(Currency&amp;"ibor"&amp;Tenor,BA1658,Trigger)</f>
        <v>51006</v>
      </c>
      <c r="BC1658" s="508">
        <f>_xll.qlIndexFixing($AC$5,AZ1658,TRUE,_xll.ohTrigger(Trigger,Trigger3M))</f>
        <v>1.4207946251880035E-2</v>
      </c>
      <c r="BD1658" s="508">
        <f>_xll.qlIndexFixing($BE$1,AZ1658,TRUE,_xll.ohTrigger(Trigger,Trigger3M))</f>
        <v>1.4184383918918768E-2</v>
      </c>
    </row>
    <row r="1659" spans="51:56" ht="11.25" customHeight="1" x14ac:dyDescent="0.25">
      <c r="AY1659" s="515" t="s">
        <v>90</v>
      </c>
      <c r="AZ1659" s="509">
        <f>_xll.qlInterestRateIndexFixingDate(Currency&amp;"ibor"&amp;Tenor,BA1659,Trigger)</f>
        <v>50917</v>
      </c>
      <c r="BA1659" s="509">
        <f>_xll.qlCalendarAdvance(Calendar,BA1658,AY1659,"f",,Trigger)</f>
        <v>50921</v>
      </c>
      <c r="BB1659" s="509">
        <f>_xll.qlInterestRateIndexMaturity(Currency&amp;"ibor"&amp;Tenor,BA1659,Trigger)</f>
        <v>51013</v>
      </c>
      <c r="BC1659" s="508">
        <f>_xll.qlIndexFixing($AC$5,AZ1659,TRUE,_xll.ohTrigger(Trigger,Trigger3M))</f>
        <v>1.420931605524816E-2</v>
      </c>
      <c r="BD1659" s="508">
        <f>_xll.qlIndexFixing($BE$1,AZ1659,TRUE,_xll.ohTrigger(Trigger,Trigger3M))</f>
        <v>1.4184052598043683E-2</v>
      </c>
    </row>
    <row r="1660" spans="51:56" ht="11.25" customHeight="1" x14ac:dyDescent="0.25">
      <c r="AY1660" s="515" t="s">
        <v>90</v>
      </c>
      <c r="AZ1660" s="509">
        <f>_xll.qlInterestRateIndexFixingDate(Currency&amp;"ibor"&amp;Tenor,BA1660,Trigger)</f>
        <v>50924</v>
      </c>
      <c r="BA1660" s="509">
        <f>_xll.qlCalendarAdvance(Calendar,BA1659,AY1660,"f",,Trigger)</f>
        <v>50928</v>
      </c>
      <c r="BB1660" s="509">
        <f>_xll.qlInterestRateIndexMaturity(Currency&amp;"ibor"&amp;Tenor,BA1660,Trigger)</f>
        <v>51020</v>
      </c>
      <c r="BC1660" s="508">
        <f>_xll.qlIndexFixing($AC$5,AZ1660,TRUE,_xll.ohTrigger(Trigger,Trigger3M))</f>
        <v>1.4210685859092426E-2</v>
      </c>
      <c r="BD1660" s="508">
        <f>_xll.qlIndexFixing($BE$1,AZ1660,TRUE,_xll.ohTrigger(Trigger,Trigger3M))</f>
        <v>1.4183779246823763E-2</v>
      </c>
    </row>
    <row r="1661" spans="51:56" ht="11.25" customHeight="1" x14ac:dyDescent="0.25">
      <c r="AY1661" s="515" t="s">
        <v>90</v>
      </c>
      <c r="AZ1661" s="509">
        <f>_xll.qlInterestRateIndexFixingDate(Currency&amp;"ibor"&amp;Tenor,BA1661,Trigger)</f>
        <v>50931</v>
      </c>
      <c r="BA1661" s="509">
        <f>_xll.qlCalendarAdvance(Calendar,BA1660,AY1661,"f",,Trigger)</f>
        <v>50935</v>
      </c>
      <c r="BB1661" s="509">
        <f>_xll.qlInterestRateIndexMaturity(Currency&amp;"ibor"&amp;Tenor,BA1661,Trigger)</f>
        <v>51027</v>
      </c>
      <c r="BC1661" s="508">
        <f>_xll.qlIndexFixing($AC$5,AZ1661,TRUE,_xll.ohTrigger(Trigger,Trigger3M))</f>
        <v>1.4212055663416309E-2</v>
      </c>
      <c r="BD1661" s="508">
        <f>_xll.qlIndexFixing($BE$1,AZ1661,TRUE,_xll.ohTrigger(Trigger,Trigger3M))</f>
        <v>1.4183564066343373E-2</v>
      </c>
    </row>
    <row r="1662" spans="51:56" ht="11.25" customHeight="1" x14ac:dyDescent="0.25">
      <c r="AY1662" s="515" t="s">
        <v>90</v>
      </c>
      <c r="AZ1662" s="509">
        <f>_xll.qlInterestRateIndexFixingDate(Currency&amp;"ibor"&amp;Tenor,BA1662,Trigger)</f>
        <v>50938</v>
      </c>
      <c r="BA1662" s="509">
        <f>_xll.qlCalendarAdvance(Calendar,BA1661,AY1662,"f",,Trigger)</f>
        <v>50942</v>
      </c>
      <c r="BB1662" s="509">
        <f>_xll.qlInterestRateIndexMaturity(Currency&amp;"ibor"&amp;Tenor,BA1662,Trigger)</f>
        <v>51034</v>
      </c>
      <c r="BC1662" s="508">
        <f>_xll.qlIndexFixing($AC$5,AZ1662,TRUE,_xll.ohTrigger(Trigger,Trigger3M))</f>
        <v>1.4213425468217203E-2</v>
      </c>
      <c r="BD1662" s="508">
        <f>_xll.qlIndexFixing($BE$1,AZ1662,TRUE,_xll.ohTrigger(Trigger,Trigger3M))</f>
        <v>1.4183407257686879E-2</v>
      </c>
    </row>
    <row r="1663" spans="51:56" ht="11.25" customHeight="1" x14ac:dyDescent="0.25">
      <c r="AY1663" s="515" t="s">
        <v>90</v>
      </c>
      <c r="AZ1663" s="509">
        <f>_xll.qlInterestRateIndexFixingDate(Currency&amp;"ibor"&amp;Tenor,BA1663,Trigger)</f>
        <v>50945</v>
      </c>
      <c r="BA1663" s="509">
        <f>_xll.qlCalendarAdvance(Calendar,BA1662,AY1663,"f",,Trigger)</f>
        <v>50949</v>
      </c>
      <c r="BB1663" s="509">
        <f>_xll.qlInterestRateIndexMaturity(Currency&amp;"ibor"&amp;Tenor,BA1663,Trigger)</f>
        <v>51041</v>
      </c>
      <c r="BC1663" s="508">
        <f>_xll.qlIndexFixing($AC$5,AZ1663,TRUE,_xll.ohTrigger(Trigger,Trigger3M))</f>
        <v>1.4214795273495104E-2</v>
      </c>
      <c r="BD1663" s="508">
        <f>_xll.qlIndexFixing($BE$1,AZ1663,TRUE,_xll.ohTrigger(Trigger,Trigger3M))</f>
        <v>1.4183309021942991E-2</v>
      </c>
    </row>
    <row r="1664" spans="51:56" ht="11.25" customHeight="1" x14ac:dyDescent="0.25">
      <c r="AY1664" s="515" t="s">
        <v>90</v>
      </c>
      <c r="AZ1664" s="509">
        <f>_xll.qlInterestRateIndexFixingDate(Currency&amp;"ibor"&amp;Tenor,BA1664,Trigger)</f>
        <v>50952</v>
      </c>
      <c r="BA1664" s="509">
        <f>_xll.qlCalendarAdvance(Calendar,BA1663,AY1664,"f",,Trigger)</f>
        <v>50956</v>
      </c>
      <c r="BB1664" s="509">
        <f>_xll.qlInterestRateIndexMaturity(Currency&amp;"ibor"&amp;Tenor,BA1664,Trigger)</f>
        <v>51048</v>
      </c>
      <c r="BC1664" s="508">
        <f>_xll.qlIndexFixing($AC$5,AZ1664,TRUE,_xll.ohTrigger(Trigger,Trigger3M))</f>
        <v>1.4216165079251754E-2</v>
      </c>
      <c r="BD1664" s="508">
        <f>_xll.qlIndexFixing($BE$1,AZ1664,TRUE,_xll.ohTrigger(Trigger,Trigger3M))</f>
        <v>1.4183269560200423E-2</v>
      </c>
    </row>
    <row r="1665" spans="51:56" ht="11.25" customHeight="1" x14ac:dyDescent="0.25">
      <c r="AY1665" s="515" t="s">
        <v>90</v>
      </c>
      <c r="AZ1665" s="509">
        <f>_xll.qlInterestRateIndexFixingDate(Currency&amp;"ibor"&amp;Tenor,BA1665,Trigger)</f>
        <v>50959</v>
      </c>
      <c r="BA1665" s="509">
        <f>_xll.qlCalendarAdvance(Calendar,BA1664,AY1665,"f",,Trigger)</f>
        <v>50963</v>
      </c>
      <c r="BB1665" s="509">
        <f>_xll.qlInterestRateIndexMaturity(Currency&amp;"ibor"&amp;Tenor,BA1665,Trigger)</f>
        <v>51055</v>
      </c>
      <c r="BC1665" s="508">
        <f>_xll.qlIndexFixing($AC$5,AZ1665,TRUE,_xll.ohTrigger(Trigger,Trigger3M))</f>
        <v>1.4217534885485413E-2</v>
      </c>
      <c r="BD1665" s="508">
        <f>_xll.qlIndexFixing($BE$1,AZ1665,TRUE,_xll.ohTrigger(Trigger,Trigger3M))</f>
        <v>1.4183289073556571E-2</v>
      </c>
    </row>
    <row r="1666" spans="51:56" ht="11.25" customHeight="1" x14ac:dyDescent="0.25">
      <c r="AY1666" s="515" t="s">
        <v>90</v>
      </c>
      <c r="AZ1666" s="509">
        <f>_xll.qlInterestRateIndexFixingDate(Currency&amp;"ibor"&amp;Tenor,BA1666,Trigger)</f>
        <v>50966</v>
      </c>
      <c r="BA1666" s="509">
        <f>_xll.qlCalendarAdvance(Calendar,BA1665,AY1666,"f",,Trigger)</f>
        <v>50970</v>
      </c>
      <c r="BB1666" s="509">
        <f>_xll.qlInterestRateIndexMaturity(Currency&amp;"ibor"&amp;Tenor,BA1666,Trigger)</f>
        <v>51062</v>
      </c>
      <c r="BC1666" s="508">
        <f>_xll.qlIndexFixing($AC$5,AZ1666,TRUE,_xll.ohTrigger(Trigger,Trigger3M))</f>
        <v>1.421890469219869E-2</v>
      </c>
      <c r="BD1666" s="508">
        <f>_xll.qlIndexFixing($BE$1,AZ1666,TRUE,_xll.ohTrigger(Trigger,Trigger3M))</f>
        <v>1.4183367763101884E-2</v>
      </c>
    </row>
    <row r="1667" spans="51:56" ht="11.25" customHeight="1" x14ac:dyDescent="0.25">
      <c r="AY1667" s="515" t="s">
        <v>90</v>
      </c>
      <c r="AZ1667" s="509">
        <f>_xll.qlInterestRateIndexFixingDate(Currency&amp;"ibor"&amp;Tenor,BA1667,Trigger)</f>
        <v>50973</v>
      </c>
      <c r="BA1667" s="509">
        <f>_xll.qlCalendarAdvance(Calendar,BA1666,AY1667,"f",,Trigger)</f>
        <v>50977</v>
      </c>
      <c r="BB1667" s="509">
        <f>_xll.qlInterestRateIndexMaturity(Currency&amp;"ibor"&amp;Tenor,BA1667,Trigger)</f>
        <v>51069</v>
      </c>
      <c r="BC1667" s="508">
        <f>_xll.qlIndexFixing($AC$5,AZ1667,TRUE,_xll.ohTrigger(Trigger,Trigger3M))</f>
        <v>1.4220274499387236E-2</v>
      </c>
      <c r="BD1667" s="508">
        <f>_xll.qlIndexFixing($BE$1,AZ1667,TRUE,_xll.ohTrigger(Trigger,Trigger3M))</f>
        <v>1.4183505829937241E-2</v>
      </c>
    </row>
    <row r="1668" spans="51:56" ht="11.25" customHeight="1" x14ac:dyDescent="0.25">
      <c r="AY1668" s="515" t="s">
        <v>90</v>
      </c>
      <c r="AZ1668" s="509">
        <f>_xll.qlInterestRateIndexFixingDate(Currency&amp;"ibor"&amp;Tenor,BA1668,Trigger)</f>
        <v>50980</v>
      </c>
      <c r="BA1668" s="509">
        <f>_xll.qlCalendarAdvance(Calendar,BA1667,AY1668,"f",,Trigger)</f>
        <v>50984</v>
      </c>
      <c r="BB1668" s="509">
        <f>_xll.qlInterestRateIndexMaturity(Currency&amp;"ibor"&amp;Tenor,BA1668,Trigger)</f>
        <v>51076</v>
      </c>
      <c r="BC1668" s="508">
        <f>_xll.qlIndexFixing($AC$5,AZ1668,TRUE,_xll.ohTrigger(Trigger,Trigger3M))</f>
        <v>1.4221644307055401E-2</v>
      </c>
      <c r="BD1668" s="508">
        <f>_xll.qlIndexFixing($BE$1,AZ1668,TRUE,_xll.ohTrigger(Trigger,Trigger3M))</f>
        <v>1.4183703475164382E-2</v>
      </c>
    </row>
    <row r="1669" spans="51:56" ht="11.25" customHeight="1" x14ac:dyDescent="0.25">
      <c r="AY1669" s="515" t="s">
        <v>90</v>
      </c>
      <c r="AZ1669" s="509">
        <f>_xll.qlInterestRateIndexFixingDate(Currency&amp;"ibor"&amp;Tenor,BA1669,Trigger)</f>
        <v>50987</v>
      </c>
      <c r="BA1669" s="509">
        <f>_xll.qlCalendarAdvance(Calendar,BA1668,AY1669,"f",,Trigger)</f>
        <v>50991</v>
      </c>
      <c r="BB1669" s="509">
        <f>_xll.qlInterestRateIndexMaturity(Currency&amp;"ibor"&amp;Tenor,BA1669,Trigger)</f>
        <v>51083</v>
      </c>
      <c r="BC1669" s="508">
        <f>_xll.qlIndexFixing($AC$5,AZ1669,TRUE,_xll.ohTrigger(Trigger,Trigger3M))</f>
        <v>1.4223014115200576E-2</v>
      </c>
      <c r="BD1669" s="508">
        <f>_xll.qlIndexFixing($BE$1,AZ1669,TRUE,_xll.ohTrigger(Trigger,Trigger3M))</f>
        <v>1.4183960899887658E-2</v>
      </c>
    </row>
    <row r="1670" spans="51:56" ht="11.25" customHeight="1" x14ac:dyDescent="0.25">
      <c r="AY1670" s="515" t="s">
        <v>90</v>
      </c>
      <c r="AZ1670" s="509">
        <f>_xll.qlInterestRateIndexFixingDate(Currency&amp;"ibor"&amp;Tenor,BA1670,Trigger)</f>
        <v>50994</v>
      </c>
      <c r="BA1670" s="509">
        <f>_xll.qlCalendarAdvance(Calendar,BA1669,AY1670,"f",,Trigger)</f>
        <v>50998</v>
      </c>
      <c r="BB1670" s="509">
        <f>_xll.qlInterestRateIndexMaturity(Currency&amp;"ibor"&amp;Tenor,BA1670,Trigger)</f>
        <v>51090</v>
      </c>
      <c r="BC1670" s="508">
        <f>_xll.qlIndexFixing($AC$5,AZ1670,TRUE,_xll.ohTrigger(Trigger,Trigger3M))</f>
        <v>1.4224383923823627E-2</v>
      </c>
      <c r="BD1670" s="508">
        <f>_xll.qlIndexFixing($BE$1,AZ1670,TRUE,_xll.ohTrigger(Trigger,Trigger3M))</f>
        <v>1.4184278305212291E-2</v>
      </c>
    </row>
    <row r="1671" spans="51:56" ht="11.25" customHeight="1" x14ac:dyDescent="0.25">
      <c r="AY1671" s="515" t="s">
        <v>90</v>
      </c>
      <c r="AZ1671" s="509">
        <f>_xll.qlInterestRateIndexFixingDate(Currency&amp;"ibor"&amp;Tenor,BA1671,Trigger)</f>
        <v>51001</v>
      </c>
      <c r="BA1671" s="509">
        <f>_xll.qlCalendarAdvance(Calendar,BA1670,AY1671,"f",,Trigger)</f>
        <v>51005</v>
      </c>
      <c r="BB1671" s="509">
        <f>_xll.qlInterestRateIndexMaturity(Currency&amp;"ibor"&amp;Tenor,BA1671,Trigger)</f>
        <v>51097</v>
      </c>
      <c r="BC1671" s="508">
        <f>_xll.qlIndexFixing($AC$5,AZ1671,TRUE,_xll.ohTrigger(Trigger,Trigger3M))</f>
        <v>1.4225753732924559E-2</v>
      </c>
      <c r="BD1671" s="508">
        <f>_xll.qlIndexFixing($BE$1,AZ1671,TRUE,_xll.ohTrigger(Trigger,Trigger3M))</f>
        <v>1.4184655892248712E-2</v>
      </c>
    </row>
    <row r="1672" spans="51:56" ht="11.25" customHeight="1" x14ac:dyDescent="0.25">
      <c r="AY1672" s="515" t="s">
        <v>90</v>
      </c>
      <c r="AZ1672" s="509">
        <f>_xll.qlInterestRateIndexFixingDate(Currency&amp;"ibor"&amp;Tenor,BA1672,Trigger)</f>
        <v>51008</v>
      </c>
      <c r="BA1672" s="509">
        <f>_xll.qlCalendarAdvance(Calendar,BA1671,AY1672,"f",,Trigger)</f>
        <v>51012</v>
      </c>
      <c r="BB1672" s="509">
        <f>_xll.qlInterestRateIndexMaturity(Currency&amp;"ibor"&amp;Tenor,BA1672,Trigger)</f>
        <v>51104</v>
      </c>
      <c r="BC1672" s="508">
        <f>_xll.qlIndexFixing($AC$5,AZ1672,TRUE,_xll.ohTrigger(Trigger,Trigger3M))</f>
        <v>1.4227123542503368E-2</v>
      </c>
      <c r="BD1672" s="508">
        <f>_xll.qlIndexFixing($BE$1,AZ1672,TRUE,_xll.ohTrigger(Trigger,Trigger3M))</f>
        <v>1.418509386210909E-2</v>
      </c>
    </row>
    <row r="1673" spans="51:56" ht="11.25" customHeight="1" x14ac:dyDescent="0.25">
      <c r="AY1673" s="515" t="s">
        <v>90</v>
      </c>
      <c r="AZ1673" s="509">
        <f>_xll.qlInterestRateIndexFixingDate(Currency&amp;"ibor"&amp;Tenor,BA1673,Trigger)</f>
        <v>51015</v>
      </c>
      <c r="BA1673" s="509">
        <f>_xll.qlCalendarAdvance(Calendar,BA1672,AY1673,"f",,Trigger)</f>
        <v>51019</v>
      </c>
      <c r="BB1673" s="509">
        <f>_xll.qlInterestRateIndexMaturity(Currency&amp;"ibor"&amp;Tenor,BA1673,Trigger)</f>
        <v>51110</v>
      </c>
      <c r="BC1673" s="508">
        <f>_xll.qlIndexFixing($AC$5,AZ1673,TRUE,_xll.ohTrigger(Trigger,Trigger3M))</f>
        <v>1.422811467612292E-2</v>
      </c>
      <c r="BD1673" s="508">
        <f>_xll.qlIndexFixing($BE$1,AZ1673,TRUE,_xll.ohTrigger(Trigger,Trigger3M))</f>
        <v>1.4185266189911446E-2</v>
      </c>
    </row>
    <row r="1674" spans="51:56" ht="11.25" customHeight="1" x14ac:dyDescent="0.25">
      <c r="AY1674" s="515" t="s">
        <v>90</v>
      </c>
      <c r="AZ1674" s="509">
        <f>_xll.qlInterestRateIndexFixingDate(Currency&amp;"ibor"&amp;Tenor,BA1674,Trigger)</f>
        <v>51022</v>
      </c>
      <c r="BA1674" s="509">
        <f>_xll.qlCalendarAdvance(Calendar,BA1673,AY1674,"f",,Trigger)</f>
        <v>51026</v>
      </c>
      <c r="BB1674" s="509">
        <f>_xll.qlInterestRateIndexMaturity(Currency&amp;"ibor"&amp;Tenor,BA1674,Trigger)</f>
        <v>51117</v>
      </c>
      <c r="BC1674" s="508">
        <f>_xll.qlIndexFixing($AC$5,AZ1674,TRUE,_xll.ohTrigger(Trigger,Trigger3M))</f>
        <v>1.422948443258063E-2</v>
      </c>
      <c r="BD1674" s="508">
        <f>_xll.qlIndexFixing($BE$1,AZ1674,TRUE,_xll.ohTrigger(Trigger,Trigger3M))</f>
        <v>1.4185821127187359E-2</v>
      </c>
    </row>
    <row r="1675" spans="51:56" ht="11.25" customHeight="1" x14ac:dyDescent="0.25">
      <c r="AY1675" s="515" t="s">
        <v>90</v>
      </c>
      <c r="AZ1675" s="509">
        <f>_xll.qlInterestRateIndexFixingDate(Currency&amp;"ibor"&amp;Tenor,BA1675,Trigger)</f>
        <v>51029</v>
      </c>
      <c r="BA1675" s="509">
        <f>_xll.qlCalendarAdvance(Calendar,BA1674,AY1675,"f",,Trigger)</f>
        <v>51033</v>
      </c>
      <c r="BB1675" s="509">
        <f>_xll.qlInterestRateIndexMaturity(Currency&amp;"ibor"&amp;Tenor,BA1675,Trigger)</f>
        <v>51124</v>
      </c>
      <c r="BC1675" s="508">
        <f>_xll.qlIndexFixing($AC$5,AZ1675,TRUE,_xll.ohTrigger(Trigger,Trigger3M))</f>
        <v>1.4230854189510927E-2</v>
      </c>
      <c r="BD1675" s="508">
        <f>_xll.qlIndexFixing($BE$1,AZ1675,TRUE,_xll.ohTrigger(Trigger,Trigger3M))</f>
        <v>1.4186437033873889E-2</v>
      </c>
    </row>
    <row r="1676" spans="51:56" ht="11.25" customHeight="1" x14ac:dyDescent="0.25">
      <c r="AY1676" s="515" t="s">
        <v>90</v>
      </c>
      <c r="AZ1676" s="509">
        <f>_xll.qlInterestRateIndexFixingDate(Currency&amp;"ibor"&amp;Tenor,BA1676,Trigger)</f>
        <v>51036</v>
      </c>
      <c r="BA1676" s="509">
        <f>_xll.qlCalendarAdvance(Calendar,BA1675,AY1676,"f",,Trigger)</f>
        <v>51040</v>
      </c>
      <c r="BB1676" s="509">
        <f>_xll.qlInterestRateIndexMaturity(Currency&amp;"ibor"&amp;Tenor,BA1676,Trigger)</f>
        <v>51131</v>
      </c>
      <c r="BC1676" s="508">
        <f>_xll.qlIndexFixing($AC$5,AZ1676,TRUE,_xll.ohTrigger(Trigger,Trigger3M))</f>
        <v>1.4232223946912937E-2</v>
      </c>
      <c r="BD1676" s="508">
        <f>_xll.qlIndexFixing($BE$1,AZ1676,TRUE,_xll.ohTrigger(Trigger,Trigger3M))</f>
        <v>1.418711411109104E-2</v>
      </c>
    </row>
    <row r="1677" spans="51:56" ht="11.25" customHeight="1" x14ac:dyDescent="0.25">
      <c r="AY1677" s="515" t="s">
        <v>90</v>
      </c>
      <c r="AZ1677" s="509">
        <f>_xll.qlInterestRateIndexFixingDate(Currency&amp;"ibor"&amp;Tenor,BA1677,Trigger)</f>
        <v>51043</v>
      </c>
      <c r="BA1677" s="509">
        <f>_xll.qlCalendarAdvance(Calendar,BA1676,AY1677,"f",,Trigger)</f>
        <v>51047</v>
      </c>
      <c r="BB1677" s="509">
        <f>_xll.qlInterestRateIndexMaturity(Currency&amp;"ibor"&amp;Tenor,BA1677,Trigger)</f>
        <v>51139</v>
      </c>
      <c r="BC1677" s="508">
        <f>_xll.qlIndexFixing($AC$5,AZ1677,TRUE,_xll.ohTrigger(Trigger,Trigger3M))</f>
        <v>1.4233972597562988E-2</v>
      </c>
      <c r="BD1677" s="508">
        <f>_xll.qlIndexFixing($BE$1,AZ1677,TRUE,_xll.ohTrigger(Trigger,Trigger3M))</f>
        <v>1.4188196492904849E-2</v>
      </c>
    </row>
    <row r="1678" spans="51:56" ht="11.25" customHeight="1" x14ac:dyDescent="0.25">
      <c r="AY1678" s="515" t="s">
        <v>90</v>
      </c>
      <c r="AZ1678" s="509">
        <f>_xll.qlInterestRateIndexFixingDate(Currency&amp;"ibor"&amp;Tenor,BA1678,Trigger)</f>
        <v>51050</v>
      </c>
      <c r="BA1678" s="509">
        <f>_xll.qlCalendarAdvance(Calendar,BA1677,AY1678,"f",,Trigger)</f>
        <v>51054</v>
      </c>
      <c r="BB1678" s="509">
        <f>_xll.qlInterestRateIndexMaturity(Currency&amp;"ibor"&amp;Tenor,BA1678,Trigger)</f>
        <v>51146</v>
      </c>
      <c r="BC1678" s="508">
        <f>_xll.qlIndexFixing($AC$5,AZ1678,TRUE,_xll.ohTrigger(Trigger,Trigger3M))</f>
        <v>1.423534241000907E-2</v>
      </c>
      <c r="BD1678" s="508">
        <f>_xll.qlIndexFixing($BE$1,AZ1678,TRUE,_xll.ohTrigger(Trigger,Trigger3M))</f>
        <v>1.4189000983231378E-2</v>
      </c>
    </row>
    <row r="1679" spans="51:56" ht="11.25" customHeight="1" x14ac:dyDescent="0.25">
      <c r="AY1679" s="515" t="s">
        <v>90</v>
      </c>
      <c r="AZ1679" s="509">
        <f>_xll.qlInterestRateIndexFixingDate(Currency&amp;"ibor"&amp;Tenor,BA1679,Trigger)</f>
        <v>51057</v>
      </c>
      <c r="BA1679" s="509">
        <f>_xll.qlCalendarAdvance(Calendar,BA1678,AY1679,"f",,Trigger)</f>
        <v>51061</v>
      </c>
      <c r="BB1679" s="509">
        <f>_xll.qlInterestRateIndexMaturity(Currency&amp;"ibor"&amp;Tenor,BA1679,Trigger)</f>
        <v>51153</v>
      </c>
      <c r="BC1679" s="508">
        <f>_xll.qlIndexFixing($AC$5,AZ1679,TRUE,_xll.ohTrigger(Trigger,Trigger3M))</f>
        <v>1.4236712222931292E-2</v>
      </c>
      <c r="BD1679" s="508">
        <f>_xll.qlIndexFixing($BE$1,AZ1679,TRUE,_xll.ohTrigger(Trigger,Trigger3M))</f>
        <v>1.418986726425134E-2</v>
      </c>
    </row>
    <row r="1680" spans="51:56" ht="11.25" customHeight="1" x14ac:dyDescent="0.25">
      <c r="AY1680" s="515" t="s">
        <v>90</v>
      </c>
      <c r="AZ1680" s="509">
        <f>_xll.qlInterestRateIndexFixingDate(Currency&amp;"ibor"&amp;Tenor,BA1680,Trigger)</f>
        <v>51064</v>
      </c>
      <c r="BA1680" s="509">
        <f>_xll.qlCalendarAdvance(Calendar,BA1679,AY1680,"f",,Trigger)</f>
        <v>51068</v>
      </c>
      <c r="BB1680" s="509">
        <f>_xll.qlInterestRateIndexMaturity(Currency&amp;"ibor"&amp;Tenor,BA1680,Trigger)</f>
        <v>51160</v>
      </c>
      <c r="BC1680" s="508">
        <f>_xll.qlIndexFixing($AC$5,AZ1680,TRUE,_xll.ohTrigger(Trigger,Trigger3M))</f>
        <v>1.423808203633313E-2</v>
      </c>
      <c r="BD1680" s="508">
        <f>_xll.qlIndexFixing($BE$1,AZ1680,TRUE,_xll.ohTrigger(Trigger,Trigger3M))</f>
        <v>1.4190795537099494E-2</v>
      </c>
    </row>
    <row r="1681" spans="51:56" ht="11.25" customHeight="1" x14ac:dyDescent="0.25">
      <c r="AY1681" s="515" t="s">
        <v>90</v>
      </c>
      <c r="AZ1681" s="509">
        <f>_xll.qlInterestRateIndexFixingDate(Currency&amp;"ibor"&amp;Tenor,BA1681,Trigger)</f>
        <v>51071</v>
      </c>
      <c r="BA1681" s="509">
        <f>_xll.qlCalendarAdvance(Calendar,BA1680,AY1681,"f",,Trigger)</f>
        <v>51075</v>
      </c>
      <c r="BB1681" s="509">
        <f>_xll.qlInterestRateIndexMaturity(Currency&amp;"ibor"&amp;Tenor,BA1681,Trigger)</f>
        <v>51167</v>
      </c>
      <c r="BC1681" s="508">
        <f>_xll.qlIndexFixing($AC$5,AZ1681,TRUE,_xll.ohTrigger(Trigger,Trigger3M))</f>
        <v>1.423945185021111E-2</v>
      </c>
      <c r="BD1681" s="508">
        <f>_xll.qlIndexFixing($BE$1,AZ1681,TRUE,_xll.ohTrigger(Trigger,Trigger3M))</f>
        <v>1.4191786002915815E-2</v>
      </c>
    </row>
    <row r="1682" spans="51:56" ht="11.25" customHeight="1" x14ac:dyDescent="0.25">
      <c r="AY1682" s="515" t="s">
        <v>90</v>
      </c>
      <c r="AZ1682" s="509">
        <f>_xll.qlInterestRateIndexFixingDate(Currency&amp;"ibor"&amp;Tenor,BA1682,Trigger)</f>
        <v>51078</v>
      </c>
      <c r="BA1682" s="509">
        <f>_xll.qlCalendarAdvance(Calendar,BA1681,AY1682,"f",,Trigger)</f>
        <v>51082</v>
      </c>
      <c r="BB1682" s="509">
        <f>_xll.qlInterestRateIndexMaturity(Currency&amp;"ibor"&amp;Tenor,BA1682,Trigger)</f>
        <v>51174</v>
      </c>
      <c r="BC1682" s="508">
        <f>_xll.qlIndexFixing($AC$5,AZ1682,TRUE,_xll.ohTrigger(Trigger,Trigger3M))</f>
        <v>1.4240821664567837E-2</v>
      </c>
      <c r="BD1682" s="508">
        <f>_xll.qlIndexFixing($BE$1,AZ1682,TRUE,_xll.ohTrigger(Trigger,Trigger3M))</f>
        <v>1.4192838862843752E-2</v>
      </c>
    </row>
    <row r="1683" spans="51:56" ht="11.25" customHeight="1" x14ac:dyDescent="0.25">
      <c r="AY1683" s="515" t="s">
        <v>90</v>
      </c>
      <c r="AZ1683" s="509">
        <f>_xll.qlInterestRateIndexFixingDate(Currency&amp;"ibor"&amp;Tenor,BA1683,Trigger)</f>
        <v>51085</v>
      </c>
      <c r="BA1683" s="509">
        <f>_xll.qlCalendarAdvance(Calendar,BA1682,AY1683,"f",,Trigger)</f>
        <v>51089</v>
      </c>
      <c r="BB1683" s="509">
        <f>_xll.qlInterestRateIndexMaturity(Currency&amp;"ibor"&amp;Tenor,BA1683,Trigger)</f>
        <v>51181</v>
      </c>
      <c r="BC1683" s="508">
        <f>_xll.qlIndexFixing($AC$5,AZ1683,TRUE,_xll.ohTrigger(Trigger,Trigger3M))</f>
        <v>1.4242191479402443E-2</v>
      </c>
      <c r="BD1683" s="508">
        <f>_xll.qlIndexFixing($BE$1,AZ1683,TRUE,_xll.ohTrigger(Trigger,Trigger3M))</f>
        <v>1.4193954318025885E-2</v>
      </c>
    </row>
    <row r="1684" spans="51:56" ht="11.25" customHeight="1" x14ac:dyDescent="0.25">
      <c r="AY1684" s="515" t="s">
        <v>90</v>
      </c>
      <c r="AZ1684" s="509">
        <f>_xll.qlInterestRateIndexFixingDate(Currency&amp;"ibor"&amp;Tenor,BA1684,Trigger)</f>
        <v>51092</v>
      </c>
      <c r="BA1684" s="509">
        <f>_xll.qlCalendarAdvance(Calendar,BA1683,AY1684,"f",,Trigger)</f>
        <v>51096</v>
      </c>
      <c r="BB1684" s="509">
        <f>_xll.qlInterestRateIndexMaturity(Currency&amp;"ibor"&amp;Tenor,BA1684,Trigger)</f>
        <v>51188</v>
      </c>
      <c r="BC1684" s="508">
        <f>_xll.qlIndexFixing($AC$5,AZ1684,TRUE,_xll.ohTrigger(Trigger,Trigger3M))</f>
        <v>1.4243561294714057E-2</v>
      </c>
      <c r="BD1684" s="508">
        <f>_xll.qlIndexFixing($BE$1,AZ1684,TRUE,_xll.ohTrigger(Trigger,Trigger3M))</f>
        <v>1.4195132569615226E-2</v>
      </c>
    </row>
    <row r="1685" spans="51:56" ht="11.25" customHeight="1" x14ac:dyDescent="0.25">
      <c r="AY1685" s="515" t="s">
        <v>90</v>
      </c>
      <c r="AZ1685" s="509">
        <f>_xll.qlInterestRateIndexFixingDate(Currency&amp;"ibor"&amp;Tenor,BA1685,Trigger)</f>
        <v>51099</v>
      </c>
      <c r="BA1685" s="509">
        <f>_xll.qlCalendarAdvance(Calendar,BA1684,AY1685,"f",,Trigger)</f>
        <v>51103</v>
      </c>
      <c r="BB1685" s="509">
        <f>_xll.qlInterestRateIndexMaturity(Currency&amp;"ibor"&amp;Tenor,BA1685,Trigger)</f>
        <v>51195</v>
      </c>
      <c r="BC1685" s="508">
        <f>_xll.qlIndexFixing($AC$5,AZ1685,TRUE,_xll.ohTrigger(Trigger,Trigger3M))</f>
        <v>1.424493111050442E-2</v>
      </c>
      <c r="BD1685" s="508">
        <f>_xll.qlIndexFixing($BE$1,AZ1685,TRUE,_xll.ohTrigger(Trigger,Trigger3M))</f>
        <v>1.4196373818762169E-2</v>
      </c>
    </row>
    <row r="1686" spans="51:56" ht="11.25" customHeight="1" x14ac:dyDescent="0.25">
      <c r="AY1686" s="515" t="s">
        <v>90</v>
      </c>
      <c r="AZ1686" s="509">
        <f>_xll.qlInterestRateIndexFixingDate(Currency&amp;"ibor"&amp;Tenor,BA1686,Trigger)</f>
        <v>51106</v>
      </c>
      <c r="BA1686" s="509">
        <f>_xll.qlCalendarAdvance(Calendar,BA1685,AY1686,"f",,Trigger)</f>
        <v>51110</v>
      </c>
      <c r="BB1686" s="509">
        <f>_xll.qlInterestRateIndexMaturity(Currency&amp;"ibor"&amp;Tenor,BA1686,Trigger)</f>
        <v>51201</v>
      </c>
      <c r="BC1686" s="508">
        <f>_xll.qlIndexFixing($AC$5,AZ1686,TRUE,_xll.ohTrigger(Trigger,Trigger3M))</f>
        <v>1.4245921546928933E-2</v>
      </c>
      <c r="BD1686" s="508">
        <f>_xll.qlIndexFixing($BE$1,AZ1686,TRUE,_xll.ohTrigger(Trigger,Trigger3M))</f>
        <v>1.4197293509928736E-2</v>
      </c>
    </row>
    <row r="1687" spans="51:56" ht="11.25" customHeight="1" x14ac:dyDescent="0.25">
      <c r="AY1687" s="515" t="s">
        <v>90</v>
      </c>
      <c r="AZ1687" s="509">
        <f>_xll.qlInterestRateIndexFixingDate(Currency&amp;"ibor"&amp;Tenor,BA1687,Trigger)</f>
        <v>51113</v>
      </c>
      <c r="BA1687" s="509">
        <f>_xll.qlCalendarAdvance(Calendar,BA1686,AY1687,"f",,Trigger)</f>
        <v>51117</v>
      </c>
      <c r="BB1687" s="509">
        <f>_xll.qlInterestRateIndexMaturity(Currency&amp;"ibor"&amp;Tenor,BA1687,Trigger)</f>
        <v>51208</v>
      </c>
      <c r="BC1687" s="508">
        <f>_xll.qlIndexFixing($AC$5,AZ1687,TRUE,_xll.ohTrigger(Trigger,Trigger3M))</f>
        <v>1.4247291309529422E-2</v>
      </c>
      <c r="BD1687" s="508">
        <f>_xll.qlIndexFixing($BE$1,AZ1687,TRUE,_xll.ohTrigger(Trigger,Trigger3M))</f>
        <v>1.4198656737460473E-2</v>
      </c>
    </row>
    <row r="1688" spans="51:56" ht="11.25" customHeight="1" x14ac:dyDescent="0.25">
      <c r="AY1688" s="515" t="s">
        <v>90</v>
      </c>
      <c r="AZ1688" s="509">
        <f>_xll.qlInterestRateIndexFixingDate(Currency&amp;"ibor"&amp;Tenor,BA1688,Trigger)</f>
        <v>51120</v>
      </c>
      <c r="BA1688" s="509">
        <f>_xll.qlCalendarAdvance(Calendar,BA1687,AY1688,"f",,Trigger)</f>
        <v>51124</v>
      </c>
      <c r="BB1688" s="509">
        <f>_xll.qlInterestRateIndexMaturity(Currency&amp;"ibor"&amp;Tenor,BA1688,Trigger)</f>
        <v>51215</v>
      </c>
      <c r="BC1688" s="508">
        <f>_xll.qlIndexFixing($AC$5,AZ1688,TRUE,_xll.ohTrigger(Trigger,Trigger3M))</f>
        <v>1.4248661072603376E-2</v>
      </c>
      <c r="BD1688" s="508">
        <f>_xll.qlIndexFixing($BE$1,AZ1688,TRUE,_xll.ohTrigger(Trigger,Trigger3M))</f>
        <v>1.4200083549148174E-2</v>
      </c>
    </row>
    <row r="1689" spans="51:56" ht="11.25" customHeight="1" x14ac:dyDescent="0.25">
      <c r="AY1689" s="515" t="s">
        <v>90</v>
      </c>
      <c r="AZ1689" s="509">
        <f>_xll.qlInterestRateIndexFixingDate(Currency&amp;"ibor"&amp;Tenor,BA1689,Trigger)</f>
        <v>51126</v>
      </c>
      <c r="BA1689" s="509">
        <f>_xll.qlCalendarAdvance(Calendar,BA1688,AY1689,"f",,Trigger)</f>
        <v>51131</v>
      </c>
      <c r="BB1689" s="509">
        <f>_xll.qlInterestRateIndexMaturity(Currency&amp;"ibor"&amp;Tenor,BA1689,Trigger)</f>
        <v>51222</v>
      </c>
      <c r="BC1689" s="508">
        <f>_xll.qlIndexFixing($AC$5,AZ1689,TRUE,_xll.ohTrigger(Trigger,Trigger3M))</f>
        <v>1.4250030836149043E-2</v>
      </c>
      <c r="BD1689" s="508">
        <f>_xll.qlIndexFixing($BE$1,AZ1689,TRUE,_xll.ohTrigger(Trigger,Trigger3M))</f>
        <v>1.4201574146146975E-2</v>
      </c>
    </row>
    <row r="1690" spans="51:56" ht="11.25" customHeight="1" x14ac:dyDescent="0.25">
      <c r="AY1690" s="515" t="s">
        <v>90</v>
      </c>
      <c r="AZ1690" s="509">
        <f>_xll.qlInterestRateIndexFixingDate(Currency&amp;"ibor"&amp;Tenor,BA1690,Trigger)</f>
        <v>51134</v>
      </c>
      <c r="BA1690" s="509">
        <f>_xll.qlCalendarAdvance(Calendar,BA1689,AY1690,"f",,Trigger)</f>
        <v>51138</v>
      </c>
      <c r="BB1690" s="509">
        <f>_xll.qlInterestRateIndexMaturity(Currency&amp;"ibor"&amp;Tenor,BA1690,Trigger)</f>
        <v>51229</v>
      </c>
      <c r="BC1690" s="508">
        <f>_xll.qlIndexFixing($AC$5,AZ1690,TRUE,_xll.ohTrigger(Trigger,Trigger3M))</f>
        <v>1.4251400600167297E-2</v>
      </c>
      <c r="BD1690" s="508">
        <f>_xll.qlIndexFixing($BE$1,AZ1690,TRUE,_xll.ohTrigger(Trigger,Trigger3M))</f>
        <v>1.4203128729619036E-2</v>
      </c>
    </row>
    <row r="1691" spans="51:56" ht="11.25" customHeight="1" x14ac:dyDescent="0.25">
      <c r="AY1691" s="515" t="s">
        <v>90</v>
      </c>
      <c r="AZ1691" s="509">
        <f>_xll.qlInterestRateIndexFixingDate(Currency&amp;"ibor"&amp;Tenor,BA1691,Trigger)</f>
        <v>51141</v>
      </c>
      <c r="BA1691" s="509">
        <f>_xll.qlCalendarAdvance(Calendar,BA1690,AY1691,"f",,Trigger)</f>
        <v>51145</v>
      </c>
      <c r="BB1691" s="509">
        <f>_xll.qlInterestRateIndexMaturity(Currency&amp;"ibor"&amp;Tenor,BA1691,Trigger)</f>
        <v>51236</v>
      </c>
      <c r="BC1691" s="508">
        <f>_xll.qlIndexFixing($AC$5,AZ1691,TRUE,_xll.ohTrigger(Trigger,Trigger3M))</f>
        <v>1.425277036465902E-2</v>
      </c>
      <c r="BD1691" s="508">
        <f>_xll.qlIndexFixing($BE$1,AZ1691,TRUE,_xll.ohTrigger(Trigger,Trigger3M))</f>
        <v>1.4204747500725645E-2</v>
      </c>
    </row>
    <row r="1692" spans="51:56" ht="11.25" customHeight="1" x14ac:dyDescent="0.25">
      <c r="AY1692" s="515" t="s">
        <v>90</v>
      </c>
      <c r="AZ1692" s="509">
        <f>_xll.qlInterestRateIndexFixingDate(Currency&amp;"ibor"&amp;Tenor,BA1692,Trigger)</f>
        <v>51148</v>
      </c>
      <c r="BA1692" s="509">
        <f>_xll.qlCalendarAdvance(Calendar,BA1691,AY1692,"f",,Trigger)</f>
        <v>51152</v>
      </c>
      <c r="BB1692" s="509">
        <f>_xll.qlInterestRateIndexMaturity(Currency&amp;"ibor"&amp;Tenor,BA1692,Trigger)</f>
        <v>51243</v>
      </c>
      <c r="BC1692" s="508">
        <f>_xll.qlIndexFixing($AC$5,AZ1692,TRUE,_xll.ohTrigger(Trigger,Trigger3M))</f>
        <v>1.4254140129621574E-2</v>
      </c>
      <c r="BD1692" s="508">
        <f>_xll.qlIndexFixing($BE$1,AZ1692,TRUE,_xll.ohTrigger(Trigger,Trigger3M))</f>
        <v>1.4206430660635995E-2</v>
      </c>
    </row>
    <row r="1693" spans="51:56" ht="11.25" customHeight="1" x14ac:dyDescent="0.25">
      <c r="AY1693" s="515" t="s">
        <v>90</v>
      </c>
      <c r="AZ1693" s="509">
        <f>_xll.qlInterestRateIndexFixingDate(Currency&amp;"ibor"&amp;Tenor,BA1693,Trigger)</f>
        <v>51155</v>
      </c>
      <c r="BA1693" s="509">
        <f>_xll.qlCalendarAdvance(Calendar,BA1692,AY1693,"f",,Trigger)</f>
        <v>51159</v>
      </c>
      <c r="BB1693" s="509">
        <f>_xll.qlInterestRateIndexMaturity(Currency&amp;"ibor"&amp;Tenor,BA1693,Trigger)</f>
        <v>51250</v>
      </c>
      <c r="BC1693" s="508">
        <f>_xll.qlIndexFixing($AC$5,AZ1693,TRUE,_xll.ohTrigger(Trigger,Trigger3M))</f>
        <v>1.4255509895058473E-2</v>
      </c>
      <c r="BD1693" s="508">
        <f>_xll.qlIndexFixing($BE$1,AZ1693,TRUE,_xll.ohTrigger(Trigger,Trigger3M))</f>
        <v>1.420817841051664E-2</v>
      </c>
    </row>
    <row r="1694" spans="51:56" ht="11.25" customHeight="1" x14ac:dyDescent="0.25">
      <c r="AY1694" s="515" t="s">
        <v>90</v>
      </c>
      <c r="AZ1694" s="509">
        <f>_xll.qlInterestRateIndexFixingDate(Currency&amp;"ibor"&amp;Tenor,BA1694,Trigger)</f>
        <v>51162</v>
      </c>
      <c r="BA1694" s="509">
        <f>_xll.qlCalendarAdvance(Calendar,BA1693,AY1694,"f",,Trigger)</f>
        <v>51166</v>
      </c>
      <c r="BB1694" s="509">
        <f>_xll.qlInterestRateIndexMaturity(Currency&amp;"ibor"&amp;Tenor,BA1694,Trigger)</f>
        <v>51256</v>
      </c>
      <c r="BC1694" s="508">
        <f>_xll.qlIndexFixing($AC$5,AZ1694,TRUE,_xll.ohTrigger(Trigger,Trigger3M))</f>
        <v>1.425649986299149E-2</v>
      </c>
      <c r="BD1694" s="508">
        <f>_xll.qlIndexFixing($BE$1,AZ1694,TRUE,_xll.ohTrigger(Trigger,Trigger3M))</f>
        <v>1.4209569225291929E-2</v>
      </c>
    </row>
    <row r="1695" spans="51:56" ht="11.25" customHeight="1" x14ac:dyDescent="0.25">
      <c r="AY1695" s="515" t="s">
        <v>90</v>
      </c>
      <c r="AZ1695" s="509">
        <f>_xll.qlInterestRateIndexFixingDate(Currency&amp;"ibor"&amp;Tenor,BA1695,Trigger)</f>
        <v>51169</v>
      </c>
      <c r="BA1695" s="509">
        <f>_xll.qlCalendarAdvance(Calendar,BA1694,AY1695,"f",,Trigger)</f>
        <v>51173</v>
      </c>
      <c r="BB1695" s="509">
        <f>_xll.qlInterestRateIndexMaturity(Currency&amp;"ibor"&amp;Tenor,BA1695,Trigger)</f>
        <v>51263</v>
      </c>
      <c r="BC1695" s="508">
        <f>_xll.qlIndexFixing($AC$5,AZ1695,TRUE,_xll.ohTrigger(Trigger,Trigger3M))</f>
        <v>1.4257869575190263E-2</v>
      </c>
      <c r="BD1695" s="508">
        <f>_xll.qlIndexFixing($BE$1,AZ1695,TRUE,_xll.ohTrigger(Trigger,Trigger3M))</f>
        <v>1.4211442004911312E-2</v>
      </c>
    </row>
    <row r="1696" spans="51:56" ht="11.25" customHeight="1" x14ac:dyDescent="0.25">
      <c r="AY1696" s="515" t="s">
        <v>90</v>
      </c>
      <c r="AZ1696" s="509">
        <f>_xll.qlInterestRateIndexFixingDate(Currency&amp;"ibor"&amp;Tenor,BA1696,Trigger)</f>
        <v>51176</v>
      </c>
      <c r="BA1696" s="509">
        <f>_xll.qlCalendarAdvance(Calendar,BA1695,AY1696,"f",,Trigger)</f>
        <v>51180</v>
      </c>
      <c r="BB1696" s="509">
        <f>_xll.qlInterestRateIndexMaturity(Currency&amp;"ibor"&amp;Tenor,BA1696,Trigger)</f>
        <v>51270</v>
      </c>
      <c r="BC1696" s="508">
        <f>_xll.qlIndexFixing($AC$5,AZ1696,TRUE,_xll.ohTrigger(Trigger,Trigger3M))</f>
        <v>1.425923928785533E-2</v>
      </c>
      <c r="BD1696" s="508">
        <f>_xll.qlIndexFixing($BE$1,AZ1696,TRUE,_xll.ohTrigger(Trigger,Trigger3M))</f>
        <v>1.4213379961086403E-2</v>
      </c>
    </row>
    <row r="1697" spans="51:56" ht="11.25" customHeight="1" x14ac:dyDescent="0.25">
      <c r="AY1697" s="515" t="s">
        <v>90</v>
      </c>
      <c r="AZ1697" s="509">
        <f>_xll.qlInterestRateIndexFixingDate(Currency&amp;"ibor"&amp;Tenor,BA1697,Trigger)</f>
        <v>51183</v>
      </c>
      <c r="BA1697" s="509">
        <f>_xll.qlCalendarAdvance(Calendar,BA1696,AY1697,"f",,Trigger)</f>
        <v>51187</v>
      </c>
      <c r="BB1697" s="509">
        <f>_xll.qlInterestRateIndexMaturity(Currency&amp;"ibor"&amp;Tenor,BA1697,Trigger)</f>
        <v>51277</v>
      </c>
      <c r="BC1697" s="508">
        <f>_xll.qlIndexFixing($AC$5,AZ1697,TRUE,_xll.ohTrigger(Trigger,Trigger3M))</f>
        <v>1.4256482192858577E-2</v>
      </c>
      <c r="BD1697" s="508">
        <f>_xll.qlIndexFixing($BE$1,AZ1697,TRUE,_xll.ohTrigger(Trigger,Trigger3M))</f>
        <v>1.4215382323322423E-2</v>
      </c>
    </row>
    <row r="1698" spans="51:56" ht="11.25" customHeight="1" x14ac:dyDescent="0.25">
      <c r="AY1698" s="515" t="s">
        <v>90</v>
      </c>
      <c r="AZ1698" s="509">
        <f>_xll.qlInterestRateIndexFixingDate(Currency&amp;"ibor"&amp;Tenor,BA1698,Trigger)</f>
        <v>51190</v>
      </c>
      <c r="BA1698" s="509">
        <f>_xll.qlCalendarAdvance(Calendar,BA1697,AY1698,"f",,Trigger)</f>
        <v>51194</v>
      </c>
      <c r="BB1698" s="509">
        <f>_xll.qlInterestRateIndexMaturity(Currency&amp;"ibor"&amp;Tenor,BA1698,Trigger)</f>
        <v>51284</v>
      </c>
      <c r="BC1698" s="508">
        <f>_xll.qlIndexFixing($AC$5,AZ1698,TRUE,_xll.ohTrigger(Trigger,Trigger3M))</f>
        <v>1.4253718779304592E-2</v>
      </c>
      <c r="BD1698" s="508">
        <f>_xll.qlIndexFixing($BE$1,AZ1698,TRUE,_xll.ohTrigger(Trigger,Trigger3M))</f>
        <v>1.4217444428489934E-2</v>
      </c>
    </row>
    <row r="1699" spans="51:56" ht="11.25" customHeight="1" x14ac:dyDescent="0.25">
      <c r="AY1699" s="515" t="s">
        <v>90</v>
      </c>
      <c r="AZ1699" s="509">
        <f>_xll.qlInterestRateIndexFixingDate(Currency&amp;"ibor"&amp;Tenor,BA1699,Trigger)</f>
        <v>51197</v>
      </c>
      <c r="BA1699" s="509">
        <f>_xll.qlCalendarAdvance(Calendar,BA1698,AY1699,"f",,Trigger)</f>
        <v>51201</v>
      </c>
      <c r="BB1699" s="509">
        <f>_xll.qlInterestRateIndexMaturity(Currency&amp;"ibor"&amp;Tenor,BA1699,Trigger)</f>
        <v>51293</v>
      </c>
      <c r="BC1699" s="508">
        <f>_xll.qlIndexFixing($AC$5,AZ1699,TRUE,_xll.ohTrigger(Trigger,Trigger3M))</f>
        <v>1.4250819578107506E-2</v>
      </c>
      <c r="BD1699" s="508">
        <f>_xll.qlIndexFixing($BE$1,AZ1699,TRUE,_xll.ohTrigger(Trigger,Trigger3M))</f>
        <v>1.4220444923711455E-2</v>
      </c>
    </row>
    <row r="1700" spans="51:56" ht="11.25" customHeight="1" x14ac:dyDescent="0.25">
      <c r="AY1700" s="515" t="s">
        <v>90</v>
      </c>
      <c r="AZ1700" s="509">
        <f>_xll.qlInterestRateIndexFixingDate(Currency&amp;"ibor"&amp;Tenor,BA1700,Trigger)</f>
        <v>51204</v>
      </c>
      <c r="BA1700" s="509">
        <f>_xll.qlCalendarAdvance(Calendar,BA1699,AY1700,"f",,Trigger)</f>
        <v>51208</v>
      </c>
      <c r="BB1700" s="509">
        <f>_xll.qlInterestRateIndexMaturity(Currency&amp;"ibor"&amp;Tenor,BA1700,Trigger)</f>
        <v>51300</v>
      </c>
      <c r="BC1700" s="508">
        <f>_xll.qlIndexFixing($AC$5,AZ1700,TRUE,_xll.ohTrigger(Trigger,Trigger3M))</f>
        <v>1.4248131674160263E-2</v>
      </c>
      <c r="BD1700" s="508">
        <f>_xll.qlIndexFixing($BE$1,AZ1700,TRUE,_xll.ohTrigger(Trigger,Trigger3M))</f>
        <v>1.4222614037871917E-2</v>
      </c>
    </row>
    <row r="1701" spans="51:56" ht="11.25" customHeight="1" x14ac:dyDescent="0.25">
      <c r="AY1701" s="515" t="s">
        <v>90</v>
      </c>
      <c r="AZ1701" s="509">
        <f>_xll.qlInterestRateIndexFixingDate(Currency&amp;"ibor"&amp;Tenor,BA1701,Trigger)</f>
        <v>51211</v>
      </c>
      <c r="BA1701" s="509">
        <f>_xll.qlCalendarAdvance(Calendar,BA1700,AY1701,"f",,Trigger)</f>
        <v>51215</v>
      </c>
      <c r="BB1701" s="509">
        <f>_xll.qlInterestRateIndexMaturity(Currency&amp;"ibor"&amp;Tenor,BA1701,Trigger)</f>
        <v>51307</v>
      </c>
      <c r="BC1701" s="508">
        <f>_xll.qlIndexFixing($AC$5,AZ1701,TRUE,_xll.ohTrigger(Trigger,Trigger3M))</f>
        <v>1.4245437588527419E-2</v>
      </c>
      <c r="BD1701" s="508">
        <f>_xll.qlIndexFixing($BE$1,AZ1701,TRUE,_xll.ohTrigger(Trigger,Trigger3M))</f>
        <v>1.4224824780619044E-2</v>
      </c>
    </row>
    <row r="1702" spans="51:56" ht="11.25" customHeight="1" x14ac:dyDescent="0.25">
      <c r="AY1702" s="515" t="s">
        <v>90</v>
      </c>
      <c r="AZ1702" s="509">
        <f>_xll.qlInterestRateIndexFixingDate(Currency&amp;"ibor"&amp;Tenor,BA1702,Trigger)</f>
        <v>51218</v>
      </c>
      <c r="BA1702" s="509">
        <f>_xll.qlCalendarAdvance(Calendar,BA1701,AY1702,"f",,Trigger)</f>
        <v>51222</v>
      </c>
      <c r="BB1702" s="509">
        <f>_xll.qlInterestRateIndexMaturity(Currency&amp;"ibor"&amp;Tenor,BA1702,Trigger)</f>
        <v>51314</v>
      </c>
      <c r="BC1702" s="508">
        <f>_xll.qlIndexFixing($AC$5,AZ1702,TRUE,_xll.ohTrigger(Trigger,Trigger3M))</f>
        <v>1.4242737321223749E-2</v>
      </c>
      <c r="BD1702" s="508">
        <f>_xll.qlIndexFixing($BE$1,AZ1702,TRUE,_xll.ohTrigger(Trigger,Trigger3M))</f>
        <v>1.4227071570111761E-2</v>
      </c>
    </row>
    <row r="1703" spans="51:56" ht="11.25" customHeight="1" x14ac:dyDescent="0.25">
      <c r="AY1703" s="515" t="s">
        <v>90</v>
      </c>
      <c r="AZ1703" s="509">
        <f>_xll.qlInterestRateIndexFixingDate(Currency&amp;"ibor"&amp;Tenor,BA1703,Trigger)</f>
        <v>51223</v>
      </c>
      <c r="BA1703" s="509">
        <f>_xll.qlCalendarAdvance(Calendar,BA1702,AY1703,"f",,Trigger)</f>
        <v>51229</v>
      </c>
      <c r="BB1703" s="509">
        <f>_xll.qlInterestRateIndexMaturity(Currency&amp;"ibor"&amp;Tenor,BA1703,Trigger)</f>
        <v>51320</v>
      </c>
      <c r="BC1703" s="508">
        <f>_xll.qlIndexFixing($AC$5,AZ1703,TRUE,_xll.ohTrigger(Trigger,Trigger3M))</f>
        <v>1.423991603382322E-2</v>
      </c>
      <c r="BD1703" s="508">
        <f>_xll.qlIndexFixing($BE$1,AZ1703,TRUE,_xll.ohTrigger(Trigger,Trigger3M))</f>
        <v>1.4228900739149458E-2</v>
      </c>
    </row>
    <row r="1704" spans="51:56" ht="11.25" customHeight="1" x14ac:dyDescent="0.25">
      <c r="AY1704" s="515" t="s">
        <v>90</v>
      </c>
      <c r="AZ1704" s="509">
        <f>_xll.qlInterestRateIndexFixingDate(Currency&amp;"ibor"&amp;Tenor,BA1704,Trigger)</f>
        <v>51232</v>
      </c>
      <c r="BA1704" s="509">
        <f>_xll.qlCalendarAdvance(Calendar,BA1703,AY1704,"f",,Trigger)</f>
        <v>51236</v>
      </c>
      <c r="BB1704" s="509">
        <f>_xll.qlInterestRateIndexMaturity(Currency&amp;"ibor"&amp;Tenor,BA1704,Trigger)</f>
        <v>51327</v>
      </c>
      <c r="BC1704" s="508">
        <f>_xll.qlIndexFixing($AC$5,AZ1704,TRUE,_xll.ohTrigger(Trigger,Trigger3M))</f>
        <v>1.4237159542980167E-2</v>
      </c>
      <c r="BD1704" s="508">
        <f>_xll.qlIndexFixing($BE$1,AZ1704,TRUE,_xll.ohTrigger(Trigger,Trigger3M))</f>
        <v>1.4231202414182005E-2</v>
      </c>
    </row>
    <row r="1705" spans="51:56" ht="11.25" customHeight="1" x14ac:dyDescent="0.25">
      <c r="AY1705" s="515" t="s">
        <v>90</v>
      </c>
      <c r="AZ1705" s="509">
        <f>_xll.qlInterestRateIndexFixingDate(Currency&amp;"ibor"&amp;Tenor,BA1705,Trigger)</f>
        <v>51239</v>
      </c>
      <c r="BA1705" s="509">
        <f>_xll.qlCalendarAdvance(Calendar,BA1704,AY1705,"f",,Trigger)</f>
        <v>51243</v>
      </c>
      <c r="BB1705" s="509">
        <f>_xll.qlInterestRateIndexMaturity(Currency&amp;"ibor"&amp;Tenor,BA1705,Trigger)</f>
        <v>51334</v>
      </c>
      <c r="BC1705" s="508">
        <f>_xll.qlIndexFixing($AC$5,AZ1705,TRUE,_xll.ohTrigger(Trigger,Trigger3M))</f>
        <v>1.4234396802838013E-2</v>
      </c>
      <c r="BD1705" s="508">
        <f>_xll.qlIndexFixing($BE$1,AZ1705,TRUE,_xll.ohTrigger(Trigger,Trigger3M))</f>
        <v>1.4233523588698775E-2</v>
      </c>
    </row>
    <row r="1706" spans="51:56" ht="11.25" customHeight="1" x14ac:dyDescent="0.25">
      <c r="AY1706" s="515" t="s">
        <v>90</v>
      </c>
      <c r="AZ1706" s="509">
        <f>_xll.qlInterestRateIndexFixingDate(Currency&amp;"ibor"&amp;Tenor,BA1706,Trigger)</f>
        <v>51246</v>
      </c>
      <c r="BA1706" s="509">
        <f>_xll.qlCalendarAdvance(Calendar,BA1705,AY1706,"f",,Trigger)</f>
        <v>51250</v>
      </c>
      <c r="BB1706" s="509">
        <f>_xll.qlInterestRateIndexMaturity(Currency&amp;"ibor"&amp;Tenor,BA1706,Trigger)</f>
        <v>51341</v>
      </c>
      <c r="BC1706" s="508">
        <f>_xll.qlIndexFixing($AC$5,AZ1706,TRUE,_xll.ohTrigger(Trigger,Trigger3M))</f>
        <v>1.4231627813410815E-2</v>
      </c>
      <c r="BD1706" s="508">
        <f>_xll.qlIndexFixing($BE$1,AZ1706,TRUE,_xll.ohTrigger(Trigger,Trigger3M))</f>
        <v>1.4235858549344707E-2</v>
      </c>
    </row>
    <row r="1707" spans="51:56" ht="11.25" customHeight="1" x14ac:dyDescent="0.25">
      <c r="AY1707" s="515" t="s">
        <v>90</v>
      </c>
      <c r="AZ1707" s="509">
        <f>_xll.qlInterestRateIndexFixingDate(Currency&amp;"ibor"&amp;Tenor,BA1707,Trigger)</f>
        <v>51253</v>
      </c>
      <c r="BA1707" s="509">
        <f>_xll.qlCalendarAdvance(Calendar,BA1706,AY1707,"f",,Trigger)</f>
        <v>51258</v>
      </c>
      <c r="BB1707" s="509">
        <f>_xll.qlInterestRateIndexMaturity(Currency&amp;"ibor"&amp;Tenor,BA1707,Trigger)</f>
        <v>51350</v>
      </c>
      <c r="BC1707" s="508">
        <f>_xll.qlIndexFixing($AC$5,AZ1707,TRUE,_xll.ohTrigger(Trigger,Trigger3M))</f>
        <v>1.422875258751269E-2</v>
      </c>
      <c r="BD1707" s="508">
        <f>_xll.qlIndexFixing($BE$1,AZ1707,TRUE,_xll.ohTrigger(Trigger,Trigger3M))</f>
        <v>1.4238984610862159E-2</v>
      </c>
    </row>
    <row r="1708" spans="51:56" ht="11.25" customHeight="1" x14ac:dyDescent="0.25">
      <c r="AY1708" s="515" t="s">
        <v>90</v>
      </c>
      <c r="AZ1708" s="509">
        <f>_xll.qlInterestRateIndexFixingDate(Currency&amp;"ibor"&amp;Tenor,BA1708,Trigger)</f>
        <v>51263</v>
      </c>
      <c r="BA1708" s="509">
        <f>_xll.qlCalendarAdvance(Calendar,BA1707,AY1708,"f",,Trigger)</f>
        <v>51265</v>
      </c>
      <c r="BB1708" s="509">
        <f>_xll.qlInterestRateIndexMaturity(Currency&amp;"ibor"&amp;Tenor,BA1708,Trigger)</f>
        <v>51357</v>
      </c>
      <c r="BC1708" s="508">
        <f>_xll.qlIndexFixing($AC$5,AZ1708,TRUE,_xll.ohTrigger(Trigger,Trigger3M))</f>
        <v>1.422601434735807E-2</v>
      </c>
      <c r="BD1708" s="508">
        <f>_xll.qlIndexFixing($BE$1,AZ1708,TRUE,_xll.ohTrigger(Trigger,Trigger3M))</f>
        <v>1.4241329330299028E-2</v>
      </c>
    </row>
    <row r="1709" spans="51:56" ht="11.25" customHeight="1" x14ac:dyDescent="0.25">
      <c r="AY1709" s="515" t="s">
        <v>90</v>
      </c>
      <c r="AZ1709" s="509">
        <f>_xll.qlInterestRateIndexFixingDate(Currency&amp;"ibor"&amp;Tenor,BA1709,Trigger)</f>
        <v>51270</v>
      </c>
      <c r="BA1709" s="509">
        <f>_xll.qlCalendarAdvance(Calendar,BA1708,AY1709,"f",,Trigger)</f>
        <v>51272</v>
      </c>
      <c r="BB1709" s="509">
        <f>_xll.qlInterestRateIndexMaturity(Currency&amp;"ibor"&amp;Tenor,BA1709,Trigger)</f>
        <v>51364</v>
      </c>
      <c r="BC1709" s="508">
        <f>_xll.qlIndexFixing($AC$5,AZ1709,TRUE,_xll.ohTrigger(Trigger,Trigger3M))</f>
        <v>1.4224422831194865E-2</v>
      </c>
      <c r="BD1709" s="508">
        <f>_xll.qlIndexFixing($BE$1,AZ1709,TRUE,_xll.ohTrigger(Trigger,Trigger3M))</f>
        <v>1.4243669739790455E-2</v>
      </c>
    </row>
    <row r="1710" spans="51:56" ht="11.25" customHeight="1" x14ac:dyDescent="0.25">
      <c r="AY1710" s="515" t="s">
        <v>90</v>
      </c>
      <c r="AZ1710" s="509">
        <f>_xll.qlInterestRateIndexFixingDate(Currency&amp;"ibor"&amp;Tenor,BA1710,Trigger)</f>
        <v>51277</v>
      </c>
      <c r="BA1710" s="509">
        <f>_xll.qlCalendarAdvance(Calendar,BA1709,AY1710,"f",,Trigger)</f>
        <v>51279</v>
      </c>
      <c r="BB1710" s="509">
        <f>_xll.qlInterestRateIndexMaturity(Currency&amp;"ibor"&amp;Tenor,BA1710,Trigger)</f>
        <v>51371</v>
      </c>
      <c r="BC1710" s="508">
        <f>_xll.qlIndexFixing($AC$5,AZ1710,TRUE,_xll.ohTrigger(Trigger,Trigger3M))</f>
        <v>1.4225711371532772E-2</v>
      </c>
      <c r="BD1710" s="508">
        <f>_xll.qlIndexFixing($BE$1,AZ1710,TRUE,_xll.ohTrigger(Trigger,Trigger3M))</f>
        <v>1.4246002069488523E-2</v>
      </c>
    </row>
    <row r="1711" spans="51:56" ht="11.25" customHeight="1" x14ac:dyDescent="0.25">
      <c r="AY1711" s="515" t="s">
        <v>90</v>
      </c>
      <c r="AZ1711" s="509">
        <f>_xll.qlInterestRateIndexFixingDate(Currency&amp;"ibor"&amp;Tenor,BA1711,Trigger)</f>
        <v>51284</v>
      </c>
      <c r="BA1711" s="509">
        <f>_xll.qlCalendarAdvance(Calendar,BA1710,AY1711,"f",,Trigger)</f>
        <v>51286</v>
      </c>
      <c r="BB1711" s="509">
        <f>_xll.qlInterestRateIndexMaturity(Currency&amp;"ibor"&amp;Tenor,BA1711,Trigger)</f>
        <v>51378</v>
      </c>
      <c r="BC1711" s="508">
        <f>_xll.qlIndexFixing($AC$5,AZ1711,TRUE,_xll.ohTrigger(Trigger,Trigger3M))</f>
        <v>1.4226999912291214E-2</v>
      </c>
      <c r="BD1711" s="508">
        <f>_xll.qlIndexFixing($BE$1,AZ1711,TRUE,_xll.ohTrigger(Trigger,Trigger3M))</f>
        <v>1.4248325944817215E-2</v>
      </c>
    </row>
    <row r="1712" spans="51:56" ht="11.25" customHeight="1" x14ac:dyDescent="0.25">
      <c r="AY1712" s="515" t="s">
        <v>90</v>
      </c>
      <c r="AZ1712" s="509">
        <f>_xll.qlInterestRateIndexFixingDate(Currency&amp;"ibor"&amp;Tenor,BA1712,Trigger)</f>
        <v>51291</v>
      </c>
      <c r="BA1712" s="509">
        <f>_xll.qlCalendarAdvance(Calendar,BA1711,AY1712,"f",,Trigger)</f>
        <v>51293</v>
      </c>
      <c r="BB1712" s="509">
        <f>_xll.qlInterestRateIndexMaturity(Currency&amp;"ibor"&amp;Tenor,BA1712,Trigger)</f>
        <v>51385</v>
      </c>
      <c r="BC1712" s="508">
        <f>_xll.qlIndexFixing($AC$5,AZ1712,TRUE,_xll.ohTrigger(Trigger,Trigger3M))</f>
        <v>1.4228288453474531E-2</v>
      </c>
      <c r="BD1712" s="508">
        <f>_xll.qlIndexFixing($BE$1,AZ1712,TRUE,_xll.ohTrigger(Trigger,Trigger3M))</f>
        <v>1.4250641337187222E-2</v>
      </c>
    </row>
    <row r="1713" spans="51:56" ht="11.25" customHeight="1" x14ac:dyDescent="0.25">
      <c r="AY1713" s="515" t="s">
        <v>90</v>
      </c>
      <c r="AZ1713" s="509">
        <f>_xll.qlInterestRateIndexFixingDate(Currency&amp;"ibor"&amp;Tenor,BA1713,Trigger)</f>
        <v>51298</v>
      </c>
      <c r="BA1713" s="509">
        <f>_xll.qlCalendarAdvance(Calendar,BA1712,AY1713,"f",,Trigger)</f>
        <v>51300</v>
      </c>
      <c r="BB1713" s="509">
        <f>_xll.qlInterestRateIndexMaturity(Currency&amp;"ibor"&amp;Tenor,BA1713,Trigger)</f>
        <v>51392</v>
      </c>
      <c r="BC1713" s="508">
        <f>_xll.qlIndexFixing($AC$5,AZ1713,TRUE,_xll.ohTrigger(Trigger,Trigger3M))</f>
        <v>1.4229576995080121E-2</v>
      </c>
      <c r="BD1713" s="508">
        <f>_xll.qlIndexFixing($BE$1,AZ1713,TRUE,_xll.ohTrigger(Trigger,Trigger3M))</f>
        <v>1.4252948218008373E-2</v>
      </c>
    </row>
    <row r="1714" spans="51:56" ht="11.25" customHeight="1" x14ac:dyDescent="0.25">
      <c r="AY1714" s="515" t="s">
        <v>90</v>
      </c>
      <c r="AZ1714" s="509">
        <f>_xll.qlInterestRateIndexFixingDate(Currency&amp;"ibor"&amp;Tenor,BA1714,Trigger)</f>
        <v>51305</v>
      </c>
      <c r="BA1714" s="509">
        <f>_xll.qlCalendarAdvance(Calendar,BA1713,AY1714,"f",,Trigger)</f>
        <v>51307</v>
      </c>
      <c r="BB1714" s="509">
        <f>_xll.qlInterestRateIndexMaturity(Currency&amp;"ibor"&amp;Tenor,BA1714,Trigger)</f>
        <v>51399</v>
      </c>
      <c r="BC1714" s="508">
        <f>_xll.qlIndexFixing($AC$5,AZ1714,TRUE,_xll.ohTrigger(Trigger,Trigger3M))</f>
        <v>1.4230865537108849E-2</v>
      </c>
      <c r="BD1714" s="508">
        <f>_xll.qlIndexFixing($BE$1,AZ1714,TRUE,_xll.ohTrigger(Trigger,Trigger3M))</f>
        <v>1.4255246558688754E-2</v>
      </c>
    </row>
    <row r="1715" spans="51:56" ht="11.25" customHeight="1" x14ac:dyDescent="0.25">
      <c r="AY1715" s="515" t="s">
        <v>90</v>
      </c>
      <c r="AZ1715" s="509">
        <f>_xll.qlInterestRateIndexFixingDate(Currency&amp;"ibor"&amp;Tenor,BA1715,Trigger)</f>
        <v>51312</v>
      </c>
      <c r="BA1715" s="509">
        <f>_xll.qlCalendarAdvance(Calendar,BA1714,AY1715,"f",,Trigger)</f>
        <v>51314</v>
      </c>
      <c r="BB1715" s="509">
        <f>_xll.qlInterestRateIndexMaturity(Currency&amp;"ibor"&amp;Tenor,BA1715,Trigger)</f>
        <v>51406</v>
      </c>
      <c r="BC1715" s="508">
        <f>_xll.qlIndexFixing($AC$5,AZ1715,TRUE,_xll.ohTrigger(Trigger,Trigger3M))</f>
        <v>1.4232154079559849E-2</v>
      </c>
      <c r="BD1715" s="508">
        <f>_xll.qlIndexFixing($BE$1,AZ1715,TRUE,_xll.ohTrigger(Trigger,Trigger3M))</f>
        <v>1.4257536330639933E-2</v>
      </c>
    </row>
    <row r="1716" spans="51:56" ht="11.25" customHeight="1" x14ac:dyDescent="0.25">
      <c r="AY1716" s="515" t="s">
        <v>90</v>
      </c>
      <c r="AZ1716" s="509">
        <f>_xll.qlInterestRateIndexFixingDate(Currency&amp;"ibor"&amp;Tenor,BA1716,Trigger)</f>
        <v>51319</v>
      </c>
      <c r="BA1716" s="509">
        <f>_xll.qlCalendarAdvance(Calendar,BA1715,AY1716,"f",,Trigger)</f>
        <v>51321</v>
      </c>
      <c r="BB1716" s="509">
        <f>_xll.qlInterestRateIndexMaturity(Currency&amp;"ibor"&amp;Tenor,BA1716,Trigger)</f>
        <v>51413</v>
      </c>
      <c r="BC1716" s="508">
        <f>_xll.qlIndexFixing($AC$5,AZ1716,TRUE,_xll.ohTrigger(Trigger,Trigger3M))</f>
        <v>1.4233442622433989E-2</v>
      </c>
      <c r="BD1716" s="508">
        <f>_xll.qlIndexFixing($BE$1,AZ1716,TRUE,_xll.ohTrigger(Trigger,Trigger3M))</f>
        <v>1.4259817505267388E-2</v>
      </c>
    </row>
    <row r="1717" spans="51:56" ht="11.25" customHeight="1" x14ac:dyDescent="0.25">
      <c r="AY1717" s="515" t="s">
        <v>90</v>
      </c>
      <c r="AZ1717" s="509">
        <f>_xll.qlInterestRateIndexFixingDate(Currency&amp;"ibor"&amp;Tenor,BA1717,Trigger)</f>
        <v>51326</v>
      </c>
      <c r="BA1717" s="509">
        <f>_xll.qlCalendarAdvance(Calendar,BA1716,AY1717,"f",,Trigger)</f>
        <v>51328</v>
      </c>
      <c r="BB1717" s="509">
        <f>_xll.qlInterestRateIndexMaturity(Currency&amp;"ibor"&amp;Tenor,BA1717,Trigger)</f>
        <v>51420</v>
      </c>
      <c r="BC1717" s="508">
        <f>_xll.qlIndexFixing($AC$5,AZ1717,TRUE,_xll.ohTrigger(Trigger,Trigger3M))</f>
        <v>1.4234731165729531E-2</v>
      </c>
      <c r="BD1717" s="508">
        <f>_xll.qlIndexFixing($BE$1,AZ1717,TRUE,_xll.ohTrigger(Trigger,Trigger3M))</f>
        <v>1.4262090053984423E-2</v>
      </c>
    </row>
    <row r="1718" spans="51:56" ht="11.25" customHeight="1" x14ac:dyDescent="0.25">
      <c r="AY1718" s="515" t="s">
        <v>90</v>
      </c>
      <c r="AZ1718" s="509">
        <f>_xll.qlInterestRateIndexFixingDate(Currency&amp;"ibor"&amp;Tenor,BA1718,Trigger)</f>
        <v>51333</v>
      </c>
      <c r="BA1718" s="509">
        <f>_xll.qlCalendarAdvance(Calendar,BA1717,AY1718,"f",,Trigger)</f>
        <v>51335</v>
      </c>
      <c r="BB1718" s="509">
        <f>_xll.qlInterestRateIndexMaturity(Currency&amp;"ibor"&amp;Tenor,BA1718,Trigger)</f>
        <v>51427</v>
      </c>
      <c r="BC1718" s="508">
        <f>_xll.qlIndexFixing($AC$5,AZ1718,TRUE,_xll.ohTrigger(Trigger,Trigger3M))</f>
        <v>1.4236019709449949E-2</v>
      </c>
      <c r="BD1718" s="508">
        <f>_xll.qlIndexFixing($BE$1,AZ1718,TRUE,_xll.ohTrigger(Trigger,Trigger3M))</f>
        <v>1.4264353948198255E-2</v>
      </c>
    </row>
    <row r="1719" spans="51:56" ht="11.25" customHeight="1" x14ac:dyDescent="0.25">
      <c r="AY1719" s="515" t="s">
        <v>90</v>
      </c>
      <c r="AZ1719" s="509">
        <f>_xll.qlInterestRateIndexFixingDate(Currency&amp;"ibor"&amp;Tenor,BA1719,Trigger)</f>
        <v>51340</v>
      </c>
      <c r="BA1719" s="509">
        <f>_xll.qlCalendarAdvance(Calendar,BA1718,AY1719,"f",,Trigger)</f>
        <v>51342</v>
      </c>
      <c r="BB1719" s="509">
        <f>_xll.qlInterestRateIndexMaturity(Currency&amp;"ibor"&amp;Tenor,BA1719,Trigger)</f>
        <v>51434</v>
      </c>
      <c r="BC1719" s="508">
        <f>_xll.qlIndexFixing($AC$5,AZ1719,TRUE,_xll.ohTrigger(Trigger,Trigger3M))</f>
        <v>1.4237308253590902E-2</v>
      </c>
      <c r="BD1719" s="508">
        <f>_xll.qlIndexFixing($BE$1,AZ1719,TRUE,_xll.ohTrigger(Trigger,Trigger3M))</f>
        <v>1.4266609159318714E-2</v>
      </c>
    </row>
    <row r="1720" spans="51:56" ht="11.25" customHeight="1" x14ac:dyDescent="0.25">
      <c r="AY1720" s="515" t="s">
        <v>90</v>
      </c>
      <c r="AZ1720" s="509">
        <f>_xll.qlInterestRateIndexFixingDate(Currency&amp;"ibor"&amp;Tenor,BA1720,Trigger)</f>
        <v>51347</v>
      </c>
      <c r="BA1720" s="509">
        <f>_xll.qlCalendarAdvance(Calendar,BA1719,AY1720,"f",,Trigger)</f>
        <v>51349</v>
      </c>
      <c r="BB1720" s="509">
        <f>_xll.qlInterestRateIndexMaturity(Currency&amp;"ibor"&amp;Tenor,BA1720,Trigger)</f>
        <v>51441</v>
      </c>
      <c r="BC1720" s="508">
        <f>_xll.qlIndexFixing($AC$5,AZ1720,TRUE,_xll.ohTrigger(Trigger,Trigger3M))</f>
        <v>1.4238596798156733E-2</v>
      </c>
      <c r="BD1720" s="508">
        <f>_xll.qlIndexFixing($BE$1,AZ1720,TRUE,_xll.ohTrigger(Trigger,Trigger3M))</f>
        <v>1.4268855658753887E-2</v>
      </c>
    </row>
    <row r="1721" spans="51:56" ht="11.25" customHeight="1" x14ac:dyDescent="0.25">
      <c r="AY1721" s="515" t="s">
        <v>90</v>
      </c>
      <c r="AZ1721" s="509">
        <f>_xll.qlInterestRateIndexFixingDate(Currency&amp;"ibor"&amp;Tenor,BA1721,Trigger)</f>
        <v>51354</v>
      </c>
      <c r="BA1721" s="509">
        <f>_xll.qlCalendarAdvance(Calendar,BA1720,AY1721,"f",,Trigger)</f>
        <v>51356</v>
      </c>
      <c r="BB1721" s="509">
        <f>_xll.qlInterestRateIndexMaturity(Currency&amp;"ibor"&amp;Tenor,BA1721,Trigger)</f>
        <v>51448</v>
      </c>
      <c r="BC1721" s="508">
        <f>_xll.qlIndexFixing($AC$5,AZ1721,TRUE,_xll.ohTrigger(Trigger,Trigger3M))</f>
        <v>1.4239885343143964E-2</v>
      </c>
      <c r="BD1721" s="508">
        <f>_xll.qlIndexFixing($BE$1,AZ1721,TRUE,_xll.ohTrigger(Trigger,Trigger3M))</f>
        <v>1.4271093417914467E-2</v>
      </c>
    </row>
    <row r="1722" spans="51:56" ht="11.25" customHeight="1" x14ac:dyDescent="0.25">
      <c r="AY1722" s="515" t="s">
        <v>90</v>
      </c>
      <c r="AZ1722" s="509">
        <f>_xll.qlInterestRateIndexFixingDate(Currency&amp;"ibor"&amp;Tenor,BA1722,Trigger)</f>
        <v>51361</v>
      </c>
      <c r="BA1722" s="509">
        <f>_xll.qlCalendarAdvance(Calendar,BA1721,AY1722,"f",,Trigger)</f>
        <v>51363</v>
      </c>
      <c r="BB1722" s="509">
        <f>_xll.qlInterestRateIndexMaturity(Currency&amp;"ibor"&amp;Tenor,BA1722,Trigger)</f>
        <v>51455</v>
      </c>
      <c r="BC1722" s="508">
        <f>_xll.qlIndexFixing($AC$5,AZ1722,TRUE,_xll.ohTrigger(Trigger,Trigger3M))</f>
        <v>1.4241173888554335E-2</v>
      </c>
      <c r="BD1722" s="508">
        <f>_xll.qlIndexFixing($BE$1,AZ1722,TRUE,_xll.ohTrigger(Trigger,Trigger3M))</f>
        <v>1.4273322408209416E-2</v>
      </c>
    </row>
    <row r="1723" spans="51:56" ht="11.25" customHeight="1" x14ac:dyDescent="0.25">
      <c r="AY1723" s="515" t="s">
        <v>90</v>
      </c>
      <c r="AZ1723" s="509">
        <f>_xll.qlInterestRateIndexFixingDate(Currency&amp;"ibor"&amp;Tenor,BA1723,Trigger)</f>
        <v>51368</v>
      </c>
      <c r="BA1723" s="509">
        <f>_xll.qlCalendarAdvance(Calendar,BA1722,AY1723,"f",,Trigger)</f>
        <v>51370</v>
      </c>
      <c r="BB1723" s="509">
        <f>_xll.qlInterestRateIndexMaturity(Currency&amp;"ibor"&amp;Tenor,BA1723,Trigger)</f>
        <v>51462</v>
      </c>
      <c r="BC1723" s="508">
        <f>_xll.qlIndexFixing($AC$5,AZ1723,TRUE,_xll.ohTrigger(Trigger,Trigger3M))</f>
        <v>1.4242462434386979E-2</v>
      </c>
      <c r="BD1723" s="508">
        <f>_xll.qlIndexFixing($BE$1,AZ1723,TRUE,_xll.ohTrigger(Trigger,Trigger3M))</f>
        <v>1.4275542601047688E-2</v>
      </c>
    </row>
    <row r="1724" spans="51:56" ht="11.25" customHeight="1" x14ac:dyDescent="0.25">
      <c r="AY1724" s="515" t="s">
        <v>90</v>
      </c>
      <c r="AZ1724" s="509">
        <f>_xll.qlInterestRateIndexFixingDate(Currency&amp;"ibor"&amp;Tenor,BA1724,Trigger)</f>
        <v>51375</v>
      </c>
      <c r="BA1724" s="509">
        <f>_xll.qlCalendarAdvance(Calendar,BA1723,AY1724,"f",,Trigger)</f>
        <v>51377</v>
      </c>
      <c r="BB1724" s="509">
        <f>_xll.qlInterestRateIndexMaturity(Currency&amp;"ibor"&amp;Tenor,BA1724,Trigger)</f>
        <v>51469</v>
      </c>
      <c r="BC1724" s="508">
        <f>_xll.qlIndexFixing($AC$5,AZ1724,TRUE,_xll.ohTrigger(Trigger,Trigger3M))</f>
        <v>1.424375098064363E-2</v>
      </c>
      <c r="BD1724" s="508">
        <f>_xll.qlIndexFixing($BE$1,AZ1724,TRUE,_xll.ohTrigger(Trigger,Trigger3M))</f>
        <v>1.4277753967838241E-2</v>
      </c>
    </row>
    <row r="1725" spans="51:56" ht="11.25" customHeight="1" x14ac:dyDescent="0.25">
      <c r="AY1725" s="515" t="s">
        <v>90</v>
      </c>
      <c r="AZ1725" s="509">
        <f>_xll.qlInterestRateIndexFixingDate(Currency&amp;"ibor"&amp;Tenor,BA1725,Trigger)</f>
        <v>51382</v>
      </c>
      <c r="BA1725" s="509">
        <f>_xll.qlCalendarAdvance(Calendar,BA1724,AY1725,"f",,Trigger)</f>
        <v>51384</v>
      </c>
      <c r="BB1725" s="509">
        <f>_xll.qlInterestRateIndexMaturity(Currency&amp;"ibor"&amp;Tenor,BA1725,Trigger)</f>
        <v>51475</v>
      </c>
      <c r="BC1725" s="508">
        <f>_xll.qlIndexFixing($AC$5,AZ1725,TRUE,_xll.ohTrigger(Trigger,Trigger3M))</f>
        <v>1.4244666002045927E-2</v>
      </c>
      <c r="BD1725" s="508">
        <f>_xll.qlIndexFixing($BE$1,AZ1725,TRUE,_xll.ohTrigger(Trigger,Trigger3M))</f>
        <v>1.4279517969680428E-2</v>
      </c>
    </row>
    <row r="1726" spans="51:56" ht="11.25" customHeight="1" x14ac:dyDescent="0.25">
      <c r="AY1726" s="515" t="s">
        <v>90</v>
      </c>
      <c r="AZ1726" s="509">
        <f>_xll.qlInterestRateIndexFixingDate(Currency&amp;"ibor"&amp;Tenor,BA1726,Trigger)</f>
        <v>51389</v>
      </c>
      <c r="BA1726" s="509">
        <f>_xll.qlCalendarAdvance(Calendar,BA1725,AY1726,"f",,Trigger)</f>
        <v>51391</v>
      </c>
      <c r="BB1726" s="509">
        <f>_xll.qlInterestRateIndexMaturity(Currency&amp;"ibor"&amp;Tenor,BA1726,Trigger)</f>
        <v>51482</v>
      </c>
      <c r="BC1726" s="508">
        <f>_xll.qlIndexFixing($AC$5,AZ1726,TRUE,_xll.ohTrigger(Trigger,Trigger3M))</f>
        <v>1.4245954498221617E-2</v>
      </c>
      <c r="BD1726" s="508">
        <f>_xll.qlIndexFixing($BE$1,AZ1726,TRUE,_xll.ohTrigger(Trigger,Trigger3M))</f>
        <v>1.4281712151633043E-2</v>
      </c>
    </row>
    <row r="1727" spans="51:56" ht="11.25" customHeight="1" x14ac:dyDescent="0.25">
      <c r="AY1727" s="515" t="s">
        <v>90</v>
      </c>
      <c r="AZ1727" s="509">
        <f>_xll.qlInterestRateIndexFixingDate(Currency&amp;"ibor"&amp;Tenor,BA1727,Trigger)</f>
        <v>51396</v>
      </c>
      <c r="BA1727" s="509">
        <f>_xll.qlCalendarAdvance(Calendar,BA1726,AY1727,"f",,Trigger)</f>
        <v>51398</v>
      </c>
      <c r="BB1727" s="509">
        <f>_xll.qlInterestRateIndexMaturity(Currency&amp;"ibor"&amp;Tenor,BA1727,Trigger)</f>
        <v>51489</v>
      </c>
      <c r="BC1727" s="508">
        <f>_xll.qlIndexFixing($AC$5,AZ1727,TRUE,_xll.ohTrigger(Trigger,Trigger3M))</f>
        <v>1.4247242994815433E-2</v>
      </c>
      <c r="BD1727" s="508">
        <f>_xll.qlIndexFixing($BE$1,AZ1727,TRUE,_xll.ohTrigger(Trigger,Trigger3M))</f>
        <v>1.4283897424146317E-2</v>
      </c>
    </row>
    <row r="1728" spans="51:56" ht="11.25" customHeight="1" x14ac:dyDescent="0.25">
      <c r="AY1728" s="515" t="s">
        <v>90</v>
      </c>
      <c r="AZ1728" s="509">
        <f>_xll.qlInterestRateIndexFixingDate(Currency&amp;"ibor"&amp;Tenor,BA1728,Trigger)</f>
        <v>51403</v>
      </c>
      <c r="BA1728" s="509">
        <f>_xll.qlCalendarAdvance(Calendar,BA1727,AY1728,"f",,Trigger)</f>
        <v>51405</v>
      </c>
      <c r="BB1728" s="509">
        <f>_xll.qlInterestRateIndexMaturity(Currency&amp;"ibor"&amp;Tenor,BA1728,Trigger)</f>
        <v>51497</v>
      </c>
      <c r="BC1728" s="508">
        <f>_xll.qlIndexFixing($AC$5,AZ1728,TRUE,_xll.ohTrigger(Trigger,Trigger3M))</f>
        <v>1.4248905169894681E-2</v>
      </c>
      <c r="BD1728" s="508">
        <f>_xll.qlIndexFixing($BE$1,AZ1728,TRUE,_xll.ohTrigger(Trigger,Trigger3M))</f>
        <v>1.4286510602715446E-2</v>
      </c>
    </row>
    <row r="1729" spans="51:56" ht="11.25" customHeight="1" x14ac:dyDescent="0.25">
      <c r="AY1729" s="515" t="s">
        <v>90</v>
      </c>
      <c r="AZ1729" s="509">
        <f>_xll.qlInterestRateIndexFixingDate(Currency&amp;"ibor"&amp;Tenor,BA1729,Trigger)</f>
        <v>51410</v>
      </c>
      <c r="BA1729" s="509">
        <f>_xll.qlCalendarAdvance(Calendar,BA1728,AY1729,"f",,Trigger)</f>
        <v>51412</v>
      </c>
      <c r="BB1729" s="509">
        <f>_xll.qlInterestRateIndexMaturity(Currency&amp;"ibor"&amp;Tenor,BA1729,Trigger)</f>
        <v>51504</v>
      </c>
      <c r="BC1729" s="508">
        <f>_xll.qlIndexFixing($AC$5,AZ1729,TRUE,_xll.ohTrigger(Trigger,Trigger3M))</f>
        <v>1.4250193718264425E-2</v>
      </c>
      <c r="BD1729" s="508">
        <f>_xll.qlIndexFixing($BE$1,AZ1729,TRUE,_xll.ohTrigger(Trigger,Trigger3M))</f>
        <v>1.4288677410407848E-2</v>
      </c>
    </row>
    <row r="1730" spans="51:56" ht="11.25" customHeight="1" x14ac:dyDescent="0.25">
      <c r="AY1730" s="515" t="s">
        <v>90</v>
      </c>
      <c r="AZ1730" s="509">
        <f>_xll.qlInterestRateIndexFixingDate(Currency&amp;"ibor"&amp;Tenor,BA1730,Trigger)</f>
        <v>51417</v>
      </c>
      <c r="BA1730" s="509">
        <f>_xll.qlCalendarAdvance(Calendar,BA1729,AY1730,"f",,Trigger)</f>
        <v>51419</v>
      </c>
      <c r="BB1730" s="509">
        <f>_xll.qlInterestRateIndexMaturity(Currency&amp;"ibor"&amp;Tenor,BA1730,Trigger)</f>
        <v>51511</v>
      </c>
      <c r="BC1730" s="508">
        <f>_xll.qlIndexFixing($AC$5,AZ1730,TRUE,_xll.ohTrigger(Trigger,Trigger3M))</f>
        <v>1.4251482267058177E-2</v>
      </c>
      <c r="BD1730" s="508">
        <f>_xll.qlIndexFixing($BE$1,AZ1730,TRUE,_xll.ohTrigger(Trigger,Trigger3M))</f>
        <v>1.4290835220509751E-2</v>
      </c>
    </row>
    <row r="1731" spans="51:56" ht="11.25" customHeight="1" x14ac:dyDescent="0.25">
      <c r="AY1731" s="515" t="s">
        <v>90</v>
      </c>
      <c r="AZ1731" s="509">
        <f>_xll.qlInterestRateIndexFixingDate(Currency&amp;"ibor"&amp;Tenor,BA1731,Trigger)</f>
        <v>51424</v>
      </c>
      <c r="BA1731" s="509">
        <f>_xll.qlCalendarAdvance(Calendar,BA1730,AY1731,"f",,Trigger)</f>
        <v>51426</v>
      </c>
      <c r="BB1731" s="509">
        <f>_xll.qlInterestRateIndexMaturity(Currency&amp;"ibor"&amp;Tenor,BA1731,Trigger)</f>
        <v>51518</v>
      </c>
      <c r="BC1731" s="508">
        <f>_xll.qlIndexFixing($AC$5,AZ1731,TRUE,_xll.ohTrigger(Trigger,Trigger3M))</f>
        <v>1.4252770816272462E-2</v>
      </c>
      <c r="BD1731" s="508">
        <f>_xll.qlIndexFixing($BE$1,AZ1731,TRUE,_xll.ohTrigger(Trigger,Trigger3M))</f>
        <v>1.4292984004428376E-2</v>
      </c>
    </row>
    <row r="1732" spans="51:56" ht="11.25" customHeight="1" x14ac:dyDescent="0.25">
      <c r="AY1732" s="515" t="s">
        <v>90</v>
      </c>
      <c r="AZ1732" s="509">
        <f>_xll.qlInterestRateIndexFixingDate(Currency&amp;"ibor"&amp;Tenor,BA1732,Trigger)</f>
        <v>51431</v>
      </c>
      <c r="BA1732" s="509">
        <f>_xll.qlCalendarAdvance(Calendar,BA1731,AY1732,"f",,Trigger)</f>
        <v>51433</v>
      </c>
      <c r="BB1732" s="509">
        <f>_xll.qlInterestRateIndexMaturity(Currency&amp;"ibor"&amp;Tenor,BA1732,Trigger)</f>
        <v>51525</v>
      </c>
      <c r="BC1732" s="508">
        <f>_xll.qlIndexFixing($AC$5,AZ1732,TRUE,_xll.ohTrigger(Trigger,Trigger3M))</f>
        <v>1.4254059365911625E-2</v>
      </c>
      <c r="BD1732" s="508">
        <f>_xll.qlIndexFixing($BE$1,AZ1732,TRUE,_xll.ohTrigger(Trigger,Trigger3M))</f>
        <v>1.4295123733572678E-2</v>
      </c>
    </row>
    <row r="1733" spans="51:56" ht="11.25" customHeight="1" x14ac:dyDescent="0.25">
      <c r="AY1733" s="515" t="s">
        <v>90</v>
      </c>
      <c r="AZ1733" s="509">
        <f>_xll.qlInterestRateIndexFixingDate(Currency&amp;"ibor"&amp;Tenor,BA1733,Trigger)</f>
        <v>51438</v>
      </c>
      <c r="BA1733" s="509">
        <f>_xll.qlCalendarAdvance(Calendar,BA1732,AY1733,"f",,Trigger)</f>
        <v>51440</v>
      </c>
      <c r="BB1733" s="509">
        <f>_xll.qlInterestRateIndexMaturity(Currency&amp;"ibor"&amp;Tenor,BA1733,Trigger)</f>
        <v>51532</v>
      </c>
      <c r="BC1733" s="508">
        <f>_xll.qlIndexFixing($AC$5,AZ1733,TRUE,_xll.ohTrigger(Trigger,Trigger3M))</f>
        <v>1.425534791597219E-2</v>
      </c>
      <c r="BD1733" s="508">
        <f>_xll.qlIndexFixing($BE$1,AZ1733,TRUE,_xll.ohTrigger(Trigger,Trigger3M))</f>
        <v>1.4297254379355093E-2</v>
      </c>
    </row>
    <row r="1734" spans="51:56" ht="11.25" customHeight="1" x14ac:dyDescent="0.25">
      <c r="AY1734" s="515" t="s">
        <v>90</v>
      </c>
      <c r="AZ1734" s="509">
        <f>_xll.qlInterestRateIndexFixingDate(Currency&amp;"ibor"&amp;Tenor,BA1734,Trigger)</f>
        <v>51445</v>
      </c>
      <c r="BA1734" s="509">
        <f>_xll.qlCalendarAdvance(Calendar,BA1733,AY1734,"f",,Trigger)</f>
        <v>51447</v>
      </c>
      <c r="BB1734" s="509">
        <f>_xll.qlInterestRateIndexMaturity(Currency&amp;"ibor"&amp;Tenor,BA1734,Trigger)</f>
        <v>51539</v>
      </c>
      <c r="BC1734" s="508">
        <f>_xll.qlIndexFixing($AC$5,AZ1734,TRUE,_xll.ohTrigger(Trigger,Trigger3M))</f>
        <v>1.4256636466455896E-2</v>
      </c>
      <c r="BD1734" s="508">
        <f>_xll.qlIndexFixing($BE$1,AZ1734,TRUE,_xll.ohTrigger(Trigger,Trigger3M))</f>
        <v>1.4299375913180231E-2</v>
      </c>
    </row>
    <row r="1735" spans="51:56" ht="11.25" customHeight="1" x14ac:dyDescent="0.25">
      <c r="AY1735" s="515" t="s">
        <v>90</v>
      </c>
      <c r="AZ1735" s="509">
        <f>_xll.qlInterestRateIndexFixingDate(Currency&amp;"ibor"&amp;Tenor,BA1735,Trigger)</f>
        <v>51452</v>
      </c>
      <c r="BA1735" s="509">
        <f>_xll.qlCalendarAdvance(Calendar,BA1734,AY1735,"f",,Trigger)</f>
        <v>51454</v>
      </c>
      <c r="BB1735" s="509">
        <f>_xll.qlInterestRateIndexMaturity(Currency&amp;"ibor"&amp;Tenor,BA1735,Trigger)</f>
        <v>51546</v>
      </c>
      <c r="BC1735" s="508">
        <f>_xll.qlIndexFixing($AC$5,AZ1735,TRUE,_xll.ohTrigger(Trigger,Trigger3M))</f>
        <v>1.4257925017361872E-2</v>
      </c>
      <c r="BD1735" s="508">
        <f>_xll.qlIndexFixing($BE$1,AZ1735,TRUE,_xll.ohTrigger(Trigger,Trigger3M))</f>
        <v>1.4301488306461396E-2</v>
      </c>
    </row>
    <row r="1736" spans="51:56" ht="11.25" customHeight="1" x14ac:dyDescent="0.25">
      <c r="AY1736" s="515" t="s">
        <v>90</v>
      </c>
      <c r="AZ1736" s="509">
        <f>_xll.qlInterestRateIndexFixingDate(Currency&amp;"ibor"&amp;Tenor,BA1736,Trigger)</f>
        <v>51459</v>
      </c>
      <c r="BA1736" s="509">
        <f>_xll.qlCalendarAdvance(Calendar,BA1735,AY1736,"f",,Trigger)</f>
        <v>51461</v>
      </c>
      <c r="BB1736" s="509">
        <f>_xll.qlInterestRateIndexMaturity(Currency&amp;"ibor"&amp;Tenor,BA1736,Trigger)</f>
        <v>51553</v>
      </c>
      <c r="BC1736" s="508">
        <f>_xll.qlIndexFixing($AC$5,AZ1736,TRUE,_xll.ohTrigger(Trigger,Trigger3M))</f>
        <v>1.4259213568691856E-2</v>
      </c>
      <c r="BD1736" s="508">
        <f>_xll.qlIndexFixing($BE$1,AZ1736,TRUE,_xll.ohTrigger(Trigger,Trigger3M))</f>
        <v>1.4303591530605807E-2</v>
      </c>
    </row>
    <row r="1737" spans="51:56" ht="11.25" customHeight="1" x14ac:dyDescent="0.25">
      <c r="AY1737" s="515" t="s">
        <v>90</v>
      </c>
      <c r="AZ1737" s="509">
        <f>_xll.qlInterestRateIndexFixingDate(Currency&amp;"ibor"&amp;Tenor,BA1737,Trigger)</f>
        <v>51466</v>
      </c>
      <c r="BA1737" s="509">
        <f>_xll.qlCalendarAdvance(Calendar,BA1736,AY1737,"f",,Trigger)</f>
        <v>51468</v>
      </c>
      <c r="BB1737" s="509">
        <f>_xll.qlInterestRateIndexMaturity(Currency&amp;"ibor"&amp;Tenor,BA1737,Trigger)</f>
        <v>51560</v>
      </c>
      <c r="BC1737" s="508">
        <f>_xll.qlIndexFixing($AC$5,AZ1737,TRUE,_xll.ohTrigger(Trigger,Trigger3M))</f>
        <v>1.4260502120443242E-2</v>
      </c>
      <c r="BD1737" s="508">
        <f>_xll.qlIndexFixing($BE$1,AZ1737,TRUE,_xll.ohTrigger(Trigger,Trigger3M))</f>
        <v>1.4305685557021551E-2</v>
      </c>
    </row>
    <row r="1738" spans="51:56" ht="11.25" customHeight="1" x14ac:dyDescent="0.25">
      <c r="AY1738" s="515" t="s">
        <v>90</v>
      </c>
      <c r="AZ1738" s="509">
        <f>_xll.qlInterestRateIndexFixingDate(Currency&amp;"ibor"&amp;Tenor,BA1738,Trigger)</f>
        <v>51473</v>
      </c>
      <c r="BA1738" s="509">
        <f>_xll.qlCalendarAdvance(Calendar,BA1737,AY1738,"f",,Trigger)</f>
        <v>51475</v>
      </c>
      <c r="BB1738" s="509">
        <f>_xll.qlInterestRateIndexMaturity(Currency&amp;"ibor"&amp;Tenor,BA1738,Trigger)</f>
        <v>51565</v>
      </c>
      <c r="BC1738" s="508">
        <f>_xll.qlIndexFixing($AC$5,AZ1738,TRUE,_xll.ohTrigger(Trigger,Trigger3M))</f>
        <v>1.4261042311995986E-2</v>
      </c>
      <c r="BD1738" s="508">
        <f>_xll.qlIndexFixing($BE$1,AZ1738,TRUE,_xll.ohTrigger(Trigger,Trigger3M))</f>
        <v>1.4306908043119293E-2</v>
      </c>
    </row>
    <row r="1739" spans="51:56" ht="11.25" customHeight="1" x14ac:dyDescent="0.25">
      <c r="AY1739" s="515" t="s">
        <v>90</v>
      </c>
      <c r="AZ1739" s="509">
        <f>_xll.qlInterestRateIndexFixingDate(Currency&amp;"ibor"&amp;Tenor,BA1739,Trigger)</f>
        <v>51480</v>
      </c>
      <c r="BA1739" s="509">
        <f>_xll.qlCalendarAdvance(Calendar,BA1738,AY1739,"f",,Trigger)</f>
        <v>51482</v>
      </c>
      <c r="BB1739" s="509">
        <f>_xll.qlInterestRateIndexMaturity(Currency&amp;"ibor"&amp;Tenor,BA1739,Trigger)</f>
        <v>51572</v>
      </c>
      <c r="BC1739" s="508">
        <f>_xll.qlIndexFixing($AC$5,AZ1739,TRUE,_xll.ohTrigger(Trigger,Trigger3M))</f>
        <v>1.4262330762624842E-2</v>
      </c>
      <c r="BD1739" s="508">
        <f>_xll.qlIndexFixing($BE$1,AZ1739,TRUE,_xll.ohTrigger(Trigger,Trigger3M))</f>
        <v>1.4308984756247867E-2</v>
      </c>
    </row>
    <row r="1740" spans="51:56" ht="11.25" customHeight="1" x14ac:dyDescent="0.25">
      <c r="AY1740" s="515" t="s">
        <v>90</v>
      </c>
      <c r="AZ1740" s="509">
        <f>_xll.qlInterestRateIndexFixingDate(Currency&amp;"ibor"&amp;Tenor,BA1740,Trigger)</f>
        <v>51487</v>
      </c>
      <c r="BA1740" s="509">
        <f>_xll.qlCalendarAdvance(Calendar,BA1739,AY1740,"f",,Trigger)</f>
        <v>51489</v>
      </c>
      <c r="BB1740" s="509">
        <f>_xll.qlInterestRateIndexMaturity(Currency&amp;"ibor"&amp;Tenor,BA1740,Trigger)</f>
        <v>51579</v>
      </c>
      <c r="BC1740" s="508">
        <f>_xll.qlIndexFixing($AC$5,AZ1740,TRUE,_xll.ohTrigger(Trigger,Trigger3M))</f>
        <v>1.4263619213667589E-2</v>
      </c>
      <c r="BD1740" s="508">
        <f>_xll.qlIndexFixing($BE$1,AZ1740,TRUE,_xll.ohTrigger(Trigger,Trigger3M))</f>
        <v>1.4311052190675966E-2</v>
      </c>
    </row>
    <row r="1741" spans="51:56" ht="11.25" customHeight="1" x14ac:dyDescent="0.25">
      <c r="AY1741" s="515" t="s">
        <v>90</v>
      </c>
      <c r="AZ1741" s="509">
        <f>_xll.qlInterestRateIndexFixingDate(Currency&amp;"ibor"&amp;Tenor,BA1741,Trigger)</f>
        <v>51491</v>
      </c>
      <c r="BA1741" s="509">
        <f>_xll.qlCalendarAdvance(Calendar,BA1740,AY1741,"f",,Trigger)</f>
        <v>51497</v>
      </c>
      <c r="BB1741" s="509">
        <f>_xll.qlInterestRateIndexMaturity(Currency&amp;"ibor"&amp;Tenor,BA1741,Trigger)</f>
        <v>51587</v>
      </c>
      <c r="BC1741" s="508">
        <f>_xll.qlIndexFixing($AC$5,AZ1741,TRUE,_xll.ohTrigger(Trigger,Trigger3M))</f>
        <v>1.4265091729650514E-2</v>
      </c>
      <c r="BD1741" s="508">
        <f>_xll.qlIndexFixing($BE$1,AZ1741,TRUE,_xll.ohTrigger(Trigger,Trigger3M))</f>
        <v>1.4313403574528039E-2</v>
      </c>
    </row>
    <row r="1742" spans="51:56" ht="11.25" customHeight="1" x14ac:dyDescent="0.25">
      <c r="AY1742" s="515" t="s">
        <v>90</v>
      </c>
      <c r="AZ1742" s="509">
        <f>_xll.qlInterestRateIndexFixingDate(Currency&amp;"ibor"&amp;Tenor,BA1742,Trigger)</f>
        <v>51501</v>
      </c>
      <c r="BA1742" s="509">
        <f>_xll.qlCalendarAdvance(Calendar,BA1741,AY1742,"f",,Trigger)</f>
        <v>51504</v>
      </c>
      <c r="BB1742" s="509">
        <f>_xll.qlInterestRateIndexMaturity(Currency&amp;"ibor"&amp;Tenor,BA1742,Trigger)</f>
        <v>51594</v>
      </c>
      <c r="BC1742" s="508">
        <f>_xll.qlIndexFixing($AC$5,AZ1742,TRUE,_xll.ohTrigger(Trigger,Trigger3M))</f>
        <v>1.4266380181579663E-2</v>
      </c>
      <c r="BD1742" s="508">
        <f>_xll.qlIndexFixing($BE$1,AZ1742,TRUE,_xll.ohTrigger(Trigger,Trigger3M))</f>
        <v>1.4315451029754733E-2</v>
      </c>
    </row>
    <row r="1743" spans="51:56" ht="11.25" customHeight="1" x14ac:dyDescent="0.25">
      <c r="AY1743" s="515" t="s">
        <v>90</v>
      </c>
      <c r="AZ1743" s="509">
        <f>_xll.qlInterestRateIndexFixingDate(Currency&amp;"ibor"&amp;Tenor,BA1743,Trigger)</f>
        <v>51509</v>
      </c>
      <c r="BA1743" s="509">
        <f>_xll.qlCalendarAdvance(Calendar,BA1742,AY1743,"f",,Trigger)</f>
        <v>51511</v>
      </c>
      <c r="BB1743" s="509">
        <f>_xll.qlInterestRateIndexMaturity(Currency&amp;"ibor"&amp;Tenor,BA1743,Trigger)</f>
        <v>51601</v>
      </c>
      <c r="BC1743" s="508">
        <f>_xll.qlIndexFixing($AC$5,AZ1743,TRUE,_xll.ohTrigger(Trigger,Trigger3M))</f>
        <v>1.4267668633920927E-2</v>
      </c>
      <c r="BD1743" s="508">
        <f>_xll.qlIndexFixing($BE$1,AZ1743,TRUE,_xll.ohTrigger(Trigger,Trigger3M))</f>
        <v>1.431748911643016E-2</v>
      </c>
    </row>
    <row r="1744" spans="51:56" ht="11.25" customHeight="1" x14ac:dyDescent="0.25">
      <c r="AY1744" s="515" t="s">
        <v>90</v>
      </c>
      <c r="AZ1744" s="509">
        <f>_xll.qlInterestRateIndexFixingDate(Currency&amp;"ibor"&amp;Tenor,BA1744,Trigger)</f>
        <v>51516</v>
      </c>
      <c r="BA1744" s="509">
        <f>_xll.qlCalendarAdvance(Calendar,BA1743,AY1744,"f",,Trigger)</f>
        <v>51518</v>
      </c>
      <c r="BB1744" s="509">
        <f>_xll.qlInterestRateIndexMaturity(Currency&amp;"ibor"&amp;Tenor,BA1744,Trigger)</f>
        <v>51608</v>
      </c>
      <c r="BC1744" s="508">
        <f>_xll.qlIndexFixing($AC$5,AZ1744,TRUE,_xll.ohTrigger(Trigger,Trigger3M))</f>
        <v>1.426895708667697E-2</v>
      </c>
      <c r="BD1744" s="508">
        <f>_xll.qlIndexFixing($BE$1,AZ1744,TRUE,_xll.ohTrigger(Trigger,Trigger3M))</f>
        <v>1.4319517805967408E-2</v>
      </c>
    </row>
    <row r="1745" spans="51:56" ht="11.25" customHeight="1" x14ac:dyDescent="0.25">
      <c r="AY1745" s="515" t="s">
        <v>90</v>
      </c>
      <c r="AZ1745" s="509">
        <f>_xll.qlInterestRateIndexFixingDate(Currency&amp;"ibor"&amp;Tenor,BA1745,Trigger)</f>
        <v>51523</v>
      </c>
      <c r="BA1745" s="509">
        <f>_xll.qlCalendarAdvance(Calendar,BA1744,AY1745,"f",,Trigger)</f>
        <v>51525</v>
      </c>
      <c r="BB1745" s="509">
        <f>_xll.qlInterestRateIndexMaturity(Currency&amp;"ibor"&amp;Tenor,BA1745,Trigger)</f>
        <v>51615</v>
      </c>
      <c r="BC1745" s="508">
        <f>_xll.qlIndexFixing($AC$5,AZ1745,TRUE,_xll.ohTrigger(Trigger,Trigger3M))</f>
        <v>1.4270245539846016E-2</v>
      </c>
      <c r="BD1745" s="508">
        <f>_xll.qlIndexFixing($BE$1,AZ1745,TRUE,_xll.ohTrigger(Trigger,Trigger3M))</f>
        <v>1.4321537069776902E-2</v>
      </c>
    </row>
    <row r="1746" spans="51:56" ht="11.25" customHeight="1" x14ac:dyDescent="0.25">
      <c r="AY1746" s="515" t="s">
        <v>90</v>
      </c>
      <c r="AZ1746" s="509">
        <f>_xll.qlInterestRateIndexFixingDate(Currency&amp;"ibor"&amp;Tenor,BA1746,Trigger)</f>
        <v>51530</v>
      </c>
      <c r="BA1746" s="509">
        <f>_xll.qlCalendarAdvance(Calendar,BA1745,AY1746,"f",,Trigger)</f>
        <v>51532</v>
      </c>
      <c r="BB1746" s="509">
        <f>_xll.qlInterestRateIndexMaturity(Currency&amp;"ibor"&amp;Tenor,BA1746,Trigger)</f>
        <v>51621</v>
      </c>
      <c r="BC1746" s="508">
        <f>_xll.qlIndexFixing($AC$5,AZ1746,TRUE,_xll.ohTrigger(Trigger,Trigger3M))</f>
        <v>1.4271159419939054E-2</v>
      </c>
      <c r="BD1746" s="508">
        <f>_xll.qlIndexFixing($BE$1,AZ1746,TRUE,_xll.ohTrigger(Trigger,Trigger3M))</f>
        <v>1.4323120477762253E-2</v>
      </c>
    </row>
    <row r="1747" spans="51:56" ht="11.25" customHeight="1" x14ac:dyDescent="0.25">
      <c r="AY1747" s="515" t="s">
        <v>90</v>
      </c>
      <c r="AZ1747" s="509">
        <f>_xll.qlInterestRateIndexFixingDate(Currency&amp;"ibor"&amp;Tenor,BA1747,Trigger)</f>
        <v>51537</v>
      </c>
      <c r="BA1747" s="509">
        <f>_xll.qlCalendarAdvance(Calendar,BA1746,AY1747,"f",,Trigger)</f>
        <v>51539</v>
      </c>
      <c r="BB1747" s="509">
        <f>_xll.qlInterestRateIndexMaturity(Currency&amp;"ibor"&amp;Tenor,BA1747,Trigger)</f>
        <v>51628</v>
      </c>
      <c r="BC1747" s="508">
        <f>_xll.qlIndexFixing($AC$5,AZ1747,TRUE,_xll.ohTrigger(Trigger,Trigger3M))</f>
        <v>1.4272447822917068E-2</v>
      </c>
      <c r="BD1747" s="508">
        <f>_xll.qlIndexFixing($BE$1,AZ1747,TRUE,_xll.ohTrigger(Trigger,Trigger3M))</f>
        <v>1.432512140752391E-2</v>
      </c>
    </row>
    <row r="1748" spans="51:56" ht="11.25" customHeight="1" x14ac:dyDescent="0.25">
      <c r="AY1748" s="515" t="s">
        <v>90</v>
      </c>
      <c r="AZ1748" s="509">
        <f>_xll.qlInterestRateIndexFixingDate(Currency&amp;"ibor"&amp;Tenor,BA1748,Trigger)</f>
        <v>51544</v>
      </c>
      <c r="BA1748" s="509">
        <f>_xll.qlCalendarAdvance(Calendar,BA1747,AY1748,"f",,Trigger)</f>
        <v>51546</v>
      </c>
      <c r="BB1748" s="509">
        <f>_xll.qlInterestRateIndexMaturity(Currency&amp;"ibor"&amp;Tenor,BA1748,Trigger)</f>
        <v>51635</v>
      </c>
      <c r="BC1748" s="508">
        <f>_xll.qlIndexFixing($AC$5,AZ1748,TRUE,_xll.ohTrigger(Trigger,Trigger3M))</f>
        <v>1.4273736226303744E-2</v>
      </c>
      <c r="BD1748" s="508">
        <f>_xll.qlIndexFixing($BE$1,AZ1748,TRUE,_xll.ohTrigger(Trigger,Trigger3M))</f>
        <v>1.4327112828203505E-2</v>
      </c>
    </row>
    <row r="1749" spans="51:56" ht="11.25" customHeight="1" x14ac:dyDescent="0.25">
      <c r="AY1749" s="515" t="s">
        <v>90</v>
      </c>
      <c r="AZ1749" s="509">
        <f>_xll.qlInterestRateIndexFixingDate(Currency&amp;"ibor"&amp;Tenor,BA1749,Trigger)</f>
        <v>51551</v>
      </c>
      <c r="BA1749" s="509">
        <f>_xll.qlCalendarAdvance(Calendar,BA1748,AY1749,"f",,Trigger)</f>
        <v>51553</v>
      </c>
      <c r="BB1749" s="509">
        <f>_xll.qlInterestRateIndexMaturity(Currency&amp;"ibor"&amp;Tenor,BA1749,Trigger)</f>
        <v>51642</v>
      </c>
      <c r="BC1749" s="508">
        <f>_xll.qlIndexFixing($AC$5,AZ1749,TRUE,_xll.ohTrigger(Trigger,Trigger3M))</f>
        <v>1.4273100542560795E-2</v>
      </c>
      <c r="BD1749" s="508">
        <f>_xll.qlIndexFixing($BE$1,AZ1749,TRUE,_xll.ohTrigger(Trigger,Trigger3M))</f>
        <v>1.4329094711212671E-2</v>
      </c>
    </row>
    <row r="1750" spans="51:56" ht="11.25" customHeight="1" x14ac:dyDescent="0.25">
      <c r="AY1750" s="515" t="s">
        <v>90</v>
      </c>
      <c r="AZ1750" s="509">
        <f>_xll.qlInterestRateIndexFixingDate(Currency&amp;"ibor"&amp;Tenor,BA1750,Trigger)</f>
        <v>51558</v>
      </c>
      <c r="BA1750" s="509">
        <f>_xll.qlCalendarAdvance(Calendar,BA1749,AY1750,"f",,Trigger)</f>
        <v>51560</v>
      </c>
      <c r="BB1750" s="509">
        <f>_xll.qlInterestRateIndexMaturity(Currency&amp;"ibor"&amp;Tenor,BA1750,Trigger)</f>
        <v>51652</v>
      </c>
      <c r="BC1750" s="508">
        <f>_xll.qlIndexFixing($AC$5,AZ1750,TRUE,_xll.ohTrigger(Trigger,Trigger3M))</f>
        <v>1.4272911707718409E-2</v>
      </c>
      <c r="BD1750" s="508">
        <f>_xll.qlIndexFixing($BE$1,AZ1750,TRUE,_xll.ohTrigger(Trigger,Trigger3M))</f>
        <v>1.4332338809085226E-2</v>
      </c>
    </row>
    <row r="1751" spans="51:56" ht="11.25" customHeight="1" x14ac:dyDescent="0.25">
      <c r="AY1751" s="515" t="s">
        <v>90</v>
      </c>
      <c r="AZ1751" s="509">
        <f>_xll.qlInterestRateIndexFixingDate(Currency&amp;"ibor"&amp;Tenor,BA1751,Trigger)</f>
        <v>51565</v>
      </c>
      <c r="BA1751" s="509">
        <f>_xll.qlCalendarAdvance(Calendar,BA1750,AY1751,"f",,Trigger)</f>
        <v>51567</v>
      </c>
      <c r="BB1751" s="509">
        <f>_xll.qlInterestRateIndexMaturity(Currency&amp;"ibor"&amp;Tenor,BA1751,Trigger)</f>
        <v>51659</v>
      </c>
      <c r="BC1751" s="508">
        <f>_xll.qlIndexFixing($AC$5,AZ1751,TRUE,_xll.ohTrigger(Trigger,Trigger3M))</f>
        <v>1.427233203991856E-2</v>
      </c>
      <c r="BD1751" s="508">
        <f>_xll.qlIndexFixing($BE$1,AZ1751,TRUE,_xll.ohTrigger(Trigger,Trigger3M))</f>
        <v>1.4334299691817065E-2</v>
      </c>
    </row>
    <row r="1752" spans="51:56" ht="11.25" customHeight="1" x14ac:dyDescent="0.25">
      <c r="AY1752" s="515" t="s">
        <v>90</v>
      </c>
      <c r="AZ1752" s="509">
        <f>_xll.qlInterestRateIndexFixingDate(Currency&amp;"ibor"&amp;Tenor,BA1752,Trigger)</f>
        <v>51572</v>
      </c>
      <c r="BA1752" s="509">
        <f>_xll.qlCalendarAdvance(Calendar,BA1751,AY1752,"f",,Trigger)</f>
        <v>51574</v>
      </c>
      <c r="BB1752" s="509">
        <f>_xll.qlInterestRateIndexMaturity(Currency&amp;"ibor"&amp;Tenor,BA1752,Trigger)</f>
        <v>51666</v>
      </c>
      <c r="BC1752" s="508">
        <f>_xll.qlIndexFixing($AC$5,AZ1752,TRUE,_xll.ohTrigger(Trigger,Trigger3M))</f>
        <v>1.42717496305752E-2</v>
      </c>
      <c r="BD1752" s="508">
        <f>_xll.qlIndexFixing($BE$1,AZ1752,TRUE,_xll.ohTrigger(Trigger,Trigger3M))</f>
        <v>1.4336250943876125E-2</v>
      </c>
    </row>
    <row r="1753" spans="51:56" ht="11.25" customHeight="1" x14ac:dyDescent="0.25">
      <c r="AY1753" s="515" t="s">
        <v>90</v>
      </c>
      <c r="AZ1753" s="509">
        <f>_xll.qlInterestRateIndexFixingDate(Currency&amp;"ibor"&amp;Tenor,BA1753,Trigger)</f>
        <v>51579</v>
      </c>
      <c r="BA1753" s="509">
        <f>_xll.qlCalendarAdvance(Calendar,BA1752,AY1753,"f",,Trigger)</f>
        <v>51581</v>
      </c>
      <c r="BB1753" s="509">
        <f>_xll.qlInterestRateIndexMaturity(Currency&amp;"ibor"&amp;Tenor,BA1753,Trigger)</f>
        <v>51673</v>
      </c>
      <c r="BC1753" s="508">
        <f>_xll.qlIndexFixing($AC$5,AZ1753,TRUE,_xll.ohTrigger(Trigger,Trigger3M))</f>
        <v>1.42711644796918E-2</v>
      </c>
      <c r="BD1753" s="508">
        <f>_xll.qlIndexFixing($BE$1,AZ1753,TRUE,_xll.ohTrigger(Trigger,Trigger3M))</f>
        <v>1.4338192536672231E-2</v>
      </c>
    </row>
    <row r="1754" spans="51:56" ht="11.25" customHeight="1" x14ac:dyDescent="0.25">
      <c r="AY1754" s="515" t="s">
        <v>90</v>
      </c>
      <c r="AZ1754" s="509">
        <f>_xll.qlInterestRateIndexFixingDate(Currency&amp;"ibor"&amp;Tenor,BA1754,Trigger)</f>
        <v>51586</v>
      </c>
      <c r="BA1754" s="509">
        <f>_xll.qlCalendarAdvance(Calendar,BA1753,AY1754,"f",,Trigger)</f>
        <v>51588</v>
      </c>
      <c r="BB1754" s="509">
        <f>_xll.qlInterestRateIndexMaturity(Currency&amp;"ibor"&amp;Tenor,BA1754,Trigger)</f>
        <v>51680</v>
      </c>
      <c r="BC1754" s="508">
        <f>_xll.qlIndexFixing($AC$5,AZ1754,TRUE,_xll.ohTrigger(Trigger,Trigger3M))</f>
        <v>1.4270576587268363E-2</v>
      </c>
      <c r="BD1754" s="508">
        <f>_xll.qlIndexFixing($BE$1,AZ1754,TRUE,_xll.ohTrigger(Trigger,Trigger3M))</f>
        <v>1.4340124441615207E-2</v>
      </c>
    </row>
    <row r="1755" spans="51:56" ht="11.25" customHeight="1" x14ac:dyDescent="0.25">
      <c r="AY1755" s="515" t="s">
        <v>90</v>
      </c>
      <c r="AZ1755" s="509">
        <f>_xll.qlInterestRateIndexFixingDate(Currency&amp;"ibor"&amp;Tenor,BA1755,Trigger)</f>
        <v>51593</v>
      </c>
      <c r="BA1755" s="509">
        <f>_xll.qlCalendarAdvance(Calendar,BA1754,AY1755,"f",,Trigger)</f>
        <v>51595</v>
      </c>
      <c r="BB1755" s="509">
        <f>_xll.qlInterestRateIndexMaturity(Currency&amp;"ibor"&amp;Tenor,BA1755,Trigger)</f>
        <v>51686</v>
      </c>
      <c r="BC1755" s="508">
        <f>_xll.qlIndexFixing($AC$5,AZ1755,TRUE,_xll.ohTrigger(Trigger,Trigger3M))</f>
        <v>1.4269730328104966E-2</v>
      </c>
      <c r="BD1755" s="508">
        <f>_xll.qlIndexFixing($BE$1,AZ1755,TRUE,_xll.ohTrigger(Trigger,Trigger3M))</f>
        <v>1.434162584108273E-2</v>
      </c>
    </row>
    <row r="1756" spans="51:56" ht="11.25" customHeight="1" x14ac:dyDescent="0.25">
      <c r="AY1756" s="515" t="s">
        <v>90</v>
      </c>
      <c r="AZ1756" s="509">
        <f>_xll.qlInterestRateIndexFixingDate(Currency&amp;"ibor"&amp;Tenor,BA1756,Trigger)</f>
        <v>51600</v>
      </c>
      <c r="BA1756" s="509">
        <f>_xll.qlCalendarAdvance(Calendar,BA1755,AY1756,"f",,Trigger)</f>
        <v>51602</v>
      </c>
      <c r="BB1756" s="509">
        <f>_xll.qlInterestRateIndexMaturity(Currency&amp;"ibor"&amp;Tenor,BA1756,Trigger)</f>
        <v>51693</v>
      </c>
      <c r="BC1756" s="508">
        <f>_xll.qlIndexFixing($AC$5,AZ1756,TRUE,_xll.ohTrigger(Trigger,Trigger3M))</f>
        <v>1.426911669229467E-2</v>
      </c>
      <c r="BD1756" s="508">
        <f>_xll.qlIndexFixing($BE$1,AZ1756,TRUE,_xll.ohTrigger(Trigger,Trigger3M))</f>
        <v>1.4343538909935073E-2</v>
      </c>
    </row>
    <row r="1757" spans="51:56" ht="11.25" customHeight="1" x14ac:dyDescent="0.25">
      <c r="AY1757" s="515" t="s">
        <v>90</v>
      </c>
      <c r="AZ1757" s="509">
        <f>_xll.qlInterestRateIndexFixingDate(Currency&amp;"ibor"&amp;Tenor,BA1757,Trigger)</f>
        <v>51607</v>
      </c>
      <c r="BA1757" s="509">
        <f>_xll.qlCalendarAdvance(Calendar,BA1756,AY1757,"f",,Trigger)</f>
        <v>51609</v>
      </c>
      <c r="BB1757" s="509">
        <f>_xll.qlInterestRateIndexMaturity(Currency&amp;"ibor"&amp;Tenor,BA1757,Trigger)</f>
        <v>51700</v>
      </c>
      <c r="BC1757" s="508">
        <f>_xll.qlIndexFixing($AC$5,AZ1757,TRUE,_xll.ohTrigger(Trigger,Trigger3M))</f>
        <v>1.426850028493435E-2</v>
      </c>
      <c r="BD1757" s="508">
        <f>_xll.qlIndexFixing($BE$1,AZ1757,TRUE,_xll.ohTrigger(Trigger,Trigger3M))</f>
        <v>1.4345442207582913E-2</v>
      </c>
    </row>
    <row r="1758" spans="51:56" ht="11.25" customHeight="1" x14ac:dyDescent="0.25">
      <c r="AY1758" s="515" t="s">
        <v>90</v>
      </c>
      <c r="AZ1758" s="509">
        <f>_xll.qlInterestRateIndexFixingDate(Currency&amp;"ibor"&amp;Tenor,BA1758,Trigger)</f>
        <v>51614</v>
      </c>
      <c r="BA1758" s="509">
        <f>_xll.qlCalendarAdvance(Calendar,BA1757,AY1758,"f",,Trigger)</f>
        <v>51616</v>
      </c>
      <c r="BB1758" s="509">
        <f>_xll.qlInterestRateIndexMaturity(Currency&amp;"ibor"&amp;Tenor,BA1758,Trigger)</f>
        <v>51707</v>
      </c>
      <c r="BC1758" s="508">
        <f>_xll.qlIndexFixing($AC$5,AZ1758,TRUE,_xll.ohTrigger(Trigger,Trigger3M))</f>
        <v>1.4267881106027523E-2</v>
      </c>
      <c r="BD1758" s="508">
        <f>_xll.qlIndexFixing($BE$1,AZ1758,TRUE,_xll.ohTrigger(Trigger,Trigger3M))</f>
        <v>1.4347335705436368E-2</v>
      </c>
    </row>
    <row r="1759" spans="51:56" ht="11.25" customHeight="1" x14ac:dyDescent="0.25">
      <c r="AY1759" s="515" t="s">
        <v>90</v>
      </c>
      <c r="AZ1759" s="509">
        <f>_xll.qlInterestRateIndexFixingDate(Currency&amp;"ibor"&amp;Tenor,BA1759,Trigger)</f>
        <v>51620</v>
      </c>
      <c r="BA1759" s="509">
        <f>_xll.qlCalendarAdvance(Calendar,BA1758,AY1759,"f",,Trigger)</f>
        <v>51623</v>
      </c>
      <c r="BB1759" s="509">
        <f>_xll.qlInterestRateIndexMaturity(Currency&amp;"ibor"&amp;Tenor,BA1759,Trigger)</f>
        <v>51715</v>
      </c>
      <c r="BC1759" s="508">
        <f>_xll.qlIndexFixing($AC$5,AZ1759,TRUE,_xll.ohTrigger(Trigger,Trigger3M))</f>
        <v>1.4267596002105332E-2</v>
      </c>
      <c r="BD1759" s="508">
        <f>_xll.qlIndexFixing($BE$1,AZ1759,TRUE,_xll.ohTrigger(Trigger,Trigger3M))</f>
        <v>1.4349637647856231E-2</v>
      </c>
    </row>
    <row r="1760" spans="51:56" ht="11.25" customHeight="1" x14ac:dyDescent="0.25">
      <c r="AY1760" s="515" t="s">
        <v>90</v>
      </c>
      <c r="AZ1760" s="509">
        <f>_xll.qlInterestRateIndexFixingDate(Currency&amp;"ibor"&amp;Tenor,BA1760,Trigger)</f>
        <v>51628</v>
      </c>
      <c r="BA1760" s="509">
        <f>_xll.qlCalendarAdvance(Calendar,BA1759,AY1760,"f",,Trigger)</f>
        <v>51630</v>
      </c>
      <c r="BB1760" s="509">
        <f>_xll.qlInterestRateIndexMaturity(Currency&amp;"ibor"&amp;Tenor,BA1760,Trigger)</f>
        <v>51722</v>
      </c>
      <c r="BC1760" s="508">
        <f>_xll.qlIndexFixing($AC$5,AZ1760,TRUE,_xll.ohTrigger(Trigger,Trigger3M))</f>
        <v>1.4266991660471205E-2</v>
      </c>
      <c r="BD1760" s="508">
        <f>_xll.qlIndexFixing($BE$1,AZ1760,TRUE,_xll.ohTrigger(Trigger,Trigger3M))</f>
        <v>1.4351510825276362E-2</v>
      </c>
    </row>
    <row r="1761" spans="51:56" ht="11.25" customHeight="1" x14ac:dyDescent="0.25">
      <c r="AY1761" s="515" t="s">
        <v>90</v>
      </c>
      <c r="AZ1761" s="509">
        <f>_xll.qlInterestRateIndexFixingDate(Currency&amp;"ibor"&amp;Tenor,BA1761,Trigger)</f>
        <v>51635</v>
      </c>
      <c r="BA1761" s="509">
        <f>_xll.qlCalendarAdvance(Calendar,BA1760,AY1761,"f",,Trigger)</f>
        <v>51637</v>
      </c>
      <c r="BB1761" s="509">
        <f>_xll.qlInterestRateIndexMaturity(Currency&amp;"ibor"&amp;Tenor,BA1761,Trigger)</f>
        <v>51729</v>
      </c>
      <c r="BC1761" s="508">
        <f>_xll.qlIndexFixing($AC$5,AZ1761,TRUE,_xll.ohTrigger(Trigger,Trigger3M))</f>
        <v>1.4266916172597861E-2</v>
      </c>
      <c r="BD1761" s="508">
        <f>_xll.qlIndexFixing($BE$1,AZ1761,TRUE,_xll.ohTrigger(Trigger,Trigger3M))</f>
        <v>1.4353374114708675E-2</v>
      </c>
    </row>
    <row r="1762" spans="51:56" ht="11.25" customHeight="1" x14ac:dyDescent="0.25">
      <c r="AY1762" s="515" t="s">
        <v>90</v>
      </c>
      <c r="AZ1762" s="509">
        <f>_xll.qlInterestRateIndexFixingDate(Currency&amp;"ibor"&amp;Tenor,BA1762,Trigger)</f>
        <v>51642</v>
      </c>
      <c r="BA1762" s="509">
        <f>_xll.qlCalendarAdvance(Calendar,BA1761,AY1762,"f",,Trigger)</f>
        <v>51644</v>
      </c>
      <c r="BB1762" s="509">
        <f>_xll.qlInterestRateIndexMaturity(Currency&amp;"ibor"&amp;Tenor,BA1762,Trigger)</f>
        <v>51736</v>
      </c>
      <c r="BC1762" s="508">
        <f>_xll.qlIndexFixing($AC$5,AZ1762,TRUE,_xll.ohTrigger(Trigger,Trigger3M))</f>
        <v>1.426816869409047E-2</v>
      </c>
      <c r="BD1762" s="508">
        <f>_xll.qlIndexFixing($BE$1,AZ1762,TRUE,_xll.ohTrigger(Trigger,Trigger3M))</f>
        <v>1.4355227487562993E-2</v>
      </c>
    </row>
    <row r="1763" spans="51:56" ht="11.25" customHeight="1" x14ac:dyDescent="0.25">
      <c r="AY1763" s="515" t="s">
        <v>90</v>
      </c>
      <c r="AZ1763" s="509">
        <f>_xll.qlInterestRateIndexFixingDate(Currency&amp;"ibor"&amp;Tenor,BA1763,Trigger)</f>
        <v>51649</v>
      </c>
      <c r="BA1763" s="509">
        <f>_xll.qlCalendarAdvance(Calendar,BA1762,AY1763,"f",,Trigger)</f>
        <v>51651</v>
      </c>
      <c r="BB1763" s="509">
        <f>_xll.qlInterestRateIndexMaturity(Currency&amp;"ibor"&amp;Tenor,BA1763,Trigger)</f>
        <v>51743</v>
      </c>
      <c r="BC1763" s="508">
        <f>_xll.qlIndexFixing($AC$5,AZ1763,TRUE,_xll.ohTrigger(Trigger,Trigger3M))</f>
        <v>1.4269421215982762E-2</v>
      </c>
      <c r="BD1763" s="508">
        <f>_xll.qlIndexFixing($BE$1,AZ1763,TRUE,_xll.ohTrigger(Trigger,Trigger3M))</f>
        <v>1.4357070915250012E-2</v>
      </c>
    </row>
    <row r="1764" spans="51:56" ht="11.25" customHeight="1" x14ac:dyDescent="0.25">
      <c r="AY1764" s="515" t="s">
        <v>90</v>
      </c>
      <c r="AZ1764" s="509">
        <f>_xll.qlInterestRateIndexFixingDate(Currency&amp;"ibor"&amp;Tenor,BA1764,Trigger)</f>
        <v>51656</v>
      </c>
      <c r="BA1764" s="509">
        <f>_xll.qlCalendarAdvance(Calendar,BA1763,AY1764,"f",,Trigger)</f>
        <v>51658</v>
      </c>
      <c r="BB1764" s="509">
        <f>_xll.qlInterestRateIndexMaturity(Currency&amp;"ibor"&amp;Tenor,BA1764,Trigger)</f>
        <v>51750</v>
      </c>
      <c r="BC1764" s="508">
        <f>_xll.qlIndexFixing($AC$5,AZ1764,TRUE,_xll.ohTrigger(Trigger,Trigger3M))</f>
        <v>1.4270673738275601E-2</v>
      </c>
      <c r="BD1764" s="508">
        <f>_xll.qlIndexFixing($BE$1,AZ1764,TRUE,_xll.ohTrigger(Trigger,Trigger3M))</f>
        <v>1.4358904369176955E-2</v>
      </c>
    </row>
    <row r="1765" spans="51:56" ht="11.25" customHeight="1" x14ac:dyDescent="0.25">
      <c r="AY1765" s="515" t="s">
        <v>90</v>
      </c>
      <c r="AZ1765" s="509">
        <f>_xll.qlInterestRateIndexFixingDate(Currency&amp;"ibor"&amp;Tenor,BA1765,Trigger)</f>
        <v>51663</v>
      </c>
      <c r="BA1765" s="509">
        <f>_xll.qlCalendarAdvance(Calendar,BA1764,AY1765,"f",,Trigger)</f>
        <v>51665</v>
      </c>
      <c r="BB1765" s="509">
        <f>_xll.qlInterestRateIndexMaturity(Currency&amp;"ibor"&amp;Tenor,BA1765,Trigger)</f>
        <v>51757</v>
      </c>
      <c r="BC1765" s="508">
        <f>_xll.qlIndexFixing($AC$5,AZ1765,TRUE,_xll.ohTrigger(Trigger,Trigger3M))</f>
        <v>1.4271926260967252E-2</v>
      </c>
      <c r="BD1765" s="508">
        <f>_xll.qlIndexFixing($BE$1,AZ1765,TRUE,_xll.ohTrigger(Trigger,Trigger3M))</f>
        <v>1.436072782075625E-2</v>
      </c>
    </row>
    <row r="1766" spans="51:56" ht="11.25" customHeight="1" x14ac:dyDescent="0.25">
      <c r="AY1766" s="515" t="s">
        <v>90</v>
      </c>
      <c r="AZ1766" s="509">
        <f>_xll.qlInterestRateIndexFixingDate(Currency&amp;"ibor"&amp;Tenor,BA1766,Trigger)</f>
        <v>51670</v>
      </c>
      <c r="BA1766" s="509">
        <f>_xll.qlCalendarAdvance(Calendar,BA1765,AY1766,"f",,Trigger)</f>
        <v>51672</v>
      </c>
      <c r="BB1766" s="509">
        <f>_xll.qlInterestRateIndexMaturity(Currency&amp;"ibor"&amp;Tenor,BA1766,Trigger)</f>
        <v>51764</v>
      </c>
      <c r="BC1766" s="508">
        <f>_xll.qlIndexFixing($AC$5,AZ1766,TRUE,_xll.ohTrigger(Trigger,Trigger3M))</f>
        <v>1.4273178784057714E-2</v>
      </c>
      <c r="BD1766" s="508">
        <f>_xll.qlIndexFixing($BE$1,AZ1766,TRUE,_xll.ohTrigger(Trigger,Trigger3M))</f>
        <v>1.4362541241395119E-2</v>
      </c>
    </row>
    <row r="1767" spans="51:56" ht="11.25" customHeight="1" x14ac:dyDescent="0.25">
      <c r="AY1767" s="515" t="s">
        <v>90</v>
      </c>
      <c r="AZ1767" s="509">
        <f>_xll.qlInterestRateIndexFixingDate(Currency&amp;"ibor"&amp;Tenor,BA1767,Trigger)</f>
        <v>51677</v>
      </c>
      <c r="BA1767" s="509">
        <f>_xll.qlCalendarAdvance(Calendar,BA1766,AY1767,"f",,Trigger)</f>
        <v>51679</v>
      </c>
      <c r="BB1767" s="509">
        <f>_xll.qlInterestRateIndexMaturity(Currency&amp;"ibor"&amp;Tenor,BA1767,Trigger)</f>
        <v>51771</v>
      </c>
      <c r="BC1767" s="508">
        <f>_xll.qlIndexFixing($AC$5,AZ1767,TRUE,_xll.ohTrigger(Trigger,Trigger3M))</f>
        <v>1.4274431307547856E-2</v>
      </c>
      <c r="BD1767" s="508">
        <f>_xll.qlIndexFixing($BE$1,AZ1767,TRUE,_xll.ohTrigger(Trigger,Trigger3M))</f>
        <v>1.4364344602505127E-2</v>
      </c>
    </row>
    <row r="1768" spans="51:56" ht="11.25" customHeight="1" x14ac:dyDescent="0.25">
      <c r="AY1768" s="515" t="s">
        <v>90</v>
      </c>
      <c r="AZ1768" s="509">
        <f>_xll.qlInterestRateIndexFixingDate(Currency&amp;"ibor"&amp;Tenor,BA1768,Trigger)</f>
        <v>51684</v>
      </c>
      <c r="BA1768" s="509">
        <f>_xll.qlCalendarAdvance(Calendar,BA1767,AY1768,"f",,Trigger)</f>
        <v>51686</v>
      </c>
      <c r="BB1768" s="509">
        <f>_xll.qlInterestRateIndexMaturity(Currency&amp;"ibor"&amp;Tenor,BA1768,Trigger)</f>
        <v>51778</v>
      </c>
      <c r="BC1768" s="508">
        <f>_xll.qlIndexFixing($AC$5,AZ1768,TRUE,_xll.ohTrigger(Trigger,Trigger3M))</f>
        <v>1.4275683831438547E-2</v>
      </c>
      <c r="BD1768" s="508">
        <f>_xll.qlIndexFixing($BE$1,AZ1768,TRUE,_xll.ohTrigger(Trigger,Trigger3M))</f>
        <v>1.4366137875493491E-2</v>
      </c>
    </row>
    <row r="1769" spans="51:56" ht="11.25" customHeight="1" x14ac:dyDescent="0.25">
      <c r="AY1769" s="515" t="s">
        <v>90</v>
      </c>
      <c r="AZ1769" s="509">
        <f>_xll.qlInterestRateIndexFixingDate(Currency&amp;"ibor"&amp;Tenor,BA1769,Trigger)</f>
        <v>51691</v>
      </c>
      <c r="BA1769" s="509">
        <f>_xll.qlCalendarAdvance(Calendar,BA1768,AY1769,"f",,Trigger)</f>
        <v>51693</v>
      </c>
      <c r="BB1769" s="509">
        <f>_xll.qlInterestRateIndexMaturity(Currency&amp;"ibor"&amp;Tenor,BA1769,Trigger)</f>
        <v>51785</v>
      </c>
      <c r="BC1769" s="508">
        <f>_xll.qlIndexFixing($AC$5,AZ1769,TRUE,_xll.ohTrigger(Trigger,Trigger3M))</f>
        <v>1.4276936355727181E-2</v>
      </c>
      <c r="BD1769" s="508">
        <f>_xll.qlIndexFixing($BE$1,AZ1769,TRUE,_xll.ohTrigger(Trigger,Trigger3M))</f>
        <v>1.4367921031772648E-2</v>
      </c>
    </row>
    <row r="1770" spans="51:56" ht="11.25" customHeight="1" x14ac:dyDescent="0.25">
      <c r="AY1770" s="515" t="s">
        <v>90</v>
      </c>
      <c r="AZ1770" s="509">
        <f>_xll.qlInterestRateIndexFixingDate(Currency&amp;"ibor"&amp;Tenor,BA1770,Trigger)</f>
        <v>51698</v>
      </c>
      <c r="BA1770" s="509">
        <f>_xll.qlCalendarAdvance(Calendar,BA1769,AY1770,"f",,Trigger)</f>
        <v>51700</v>
      </c>
      <c r="BB1770" s="509">
        <f>_xll.qlInterestRateIndexMaturity(Currency&amp;"ibor"&amp;Tenor,BA1770,Trigger)</f>
        <v>51792</v>
      </c>
      <c r="BC1770" s="508">
        <f>_xll.qlIndexFixing($AC$5,AZ1770,TRUE,_xll.ohTrigger(Trigger,Trigger3M))</f>
        <v>1.4278188880416365E-2</v>
      </c>
      <c r="BD1770" s="508">
        <f>_xll.qlIndexFixing($BE$1,AZ1770,TRUE,_xll.ohTrigger(Trigger,Trigger3M))</f>
        <v>1.4369694042749813E-2</v>
      </c>
    </row>
    <row r="1771" spans="51:56" ht="11.25" customHeight="1" x14ac:dyDescent="0.25">
      <c r="AY1771" s="515" t="s">
        <v>90</v>
      </c>
      <c r="AZ1771" s="509">
        <f>_xll.qlInterestRateIndexFixingDate(Currency&amp;"ibor"&amp;Tenor,BA1771,Trigger)</f>
        <v>51705</v>
      </c>
      <c r="BA1771" s="509">
        <f>_xll.qlCalendarAdvance(Calendar,BA1770,AY1771,"f",,Trigger)</f>
        <v>51707</v>
      </c>
      <c r="BB1771" s="509">
        <f>_xll.qlInterestRateIndexMaturity(Currency&amp;"ibor"&amp;Tenor,BA1771,Trigger)</f>
        <v>51799</v>
      </c>
      <c r="BC1771" s="508">
        <f>_xll.qlIndexFixing($AC$5,AZ1771,TRUE,_xll.ohTrigger(Trigger,Trigger3M))</f>
        <v>1.427944140550436E-2</v>
      </c>
      <c r="BD1771" s="508">
        <f>_xll.qlIndexFixing($BE$1,AZ1771,TRUE,_xll.ohTrigger(Trigger,Trigger3M))</f>
        <v>1.4371456879837421E-2</v>
      </c>
    </row>
    <row r="1772" spans="51:56" ht="11.25" customHeight="1" x14ac:dyDescent="0.25">
      <c r="AY1772" s="515" t="s">
        <v>90</v>
      </c>
      <c r="AZ1772" s="509">
        <f>_xll.qlInterestRateIndexFixingDate(Currency&amp;"ibor"&amp;Tenor,BA1772,Trigger)</f>
        <v>51712</v>
      </c>
      <c r="BA1772" s="509">
        <f>_xll.qlCalendarAdvance(Calendar,BA1771,AY1772,"f",,Trigger)</f>
        <v>51714</v>
      </c>
      <c r="BB1772" s="509">
        <f>_xll.qlInterestRateIndexMaturity(Currency&amp;"ibor"&amp;Tenor,BA1772,Trigger)</f>
        <v>51806</v>
      </c>
      <c r="BC1772" s="508">
        <f>_xll.qlIndexFixing($AC$5,AZ1772,TRUE,_xll.ohTrigger(Trigger,Trigger3M))</f>
        <v>1.4280693930992903E-2</v>
      </c>
      <c r="BD1772" s="508">
        <f>_xll.qlIndexFixing($BE$1,AZ1772,TRUE,_xll.ohTrigger(Trigger,Trigger3M))</f>
        <v>1.4373209514443562E-2</v>
      </c>
    </row>
    <row r="1773" spans="51:56" ht="11.25" customHeight="1" x14ac:dyDescent="0.25">
      <c r="AY1773" s="515" t="s">
        <v>90</v>
      </c>
      <c r="AZ1773" s="509">
        <f>_xll.qlInterestRateIndexFixingDate(Currency&amp;"ibor"&amp;Tenor,BA1773,Trigger)</f>
        <v>51719</v>
      </c>
      <c r="BA1773" s="509">
        <f>_xll.qlCalendarAdvance(Calendar,BA1772,AY1773,"f",,Trigger)</f>
        <v>51721</v>
      </c>
      <c r="BB1773" s="509">
        <f>_xll.qlInterestRateIndexMaturity(Currency&amp;"ibor"&amp;Tenor,BA1773,Trigger)</f>
        <v>51813</v>
      </c>
      <c r="BC1773" s="508">
        <f>_xll.qlIndexFixing($AC$5,AZ1773,TRUE,_xll.ohTrigger(Trigger,Trigger3M))</f>
        <v>1.428194645687939E-2</v>
      </c>
      <c r="BD1773" s="508">
        <f>_xll.qlIndexFixing($BE$1,AZ1773,TRUE,_xll.ohTrigger(Trigger,Trigger3M))</f>
        <v>1.437495191797806E-2</v>
      </c>
    </row>
    <row r="1774" spans="51:56" ht="11.25" customHeight="1" x14ac:dyDescent="0.25">
      <c r="AY1774" s="515" t="s">
        <v>90</v>
      </c>
      <c r="AZ1774" s="509">
        <f>_xll.qlInterestRateIndexFixingDate(Currency&amp;"ibor"&amp;Tenor,BA1774,Trigger)</f>
        <v>51726</v>
      </c>
      <c r="BA1774" s="509">
        <f>_xll.qlCalendarAdvance(Calendar,BA1773,AY1774,"f",,Trigger)</f>
        <v>51728</v>
      </c>
      <c r="BB1774" s="509">
        <f>_xll.qlInterestRateIndexMaturity(Currency&amp;"ibor"&amp;Tenor,BA1774,Trigger)</f>
        <v>51820</v>
      </c>
      <c r="BC1774" s="508">
        <f>_xll.qlIndexFixing($AC$5,AZ1774,TRUE,_xll.ohTrigger(Trigger,Trigger3M))</f>
        <v>1.4283198983166425E-2</v>
      </c>
      <c r="BD1774" s="508">
        <f>_xll.qlIndexFixing($BE$1,AZ1774,TRUE,_xll.ohTrigger(Trigger,Trigger3M))</f>
        <v>1.4376684061850742E-2</v>
      </c>
    </row>
    <row r="1775" spans="51:56" ht="11.25" customHeight="1" x14ac:dyDescent="0.25">
      <c r="AY1775" s="515" t="s">
        <v>90</v>
      </c>
      <c r="AZ1775" s="509">
        <f>_xll.qlInterestRateIndexFixingDate(Currency&amp;"ibor"&amp;Tenor,BA1775,Trigger)</f>
        <v>51733</v>
      </c>
      <c r="BA1775" s="509">
        <f>_xll.qlCalendarAdvance(Calendar,BA1774,AY1775,"f",,Trigger)</f>
        <v>51735</v>
      </c>
      <c r="BB1775" s="509">
        <f>_xll.qlInterestRateIndexMaturity(Currency&amp;"ibor"&amp;Tenor,BA1775,Trigger)</f>
        <v>51827</v>
      </c>
      <c r="BC1775" s="508">
        <f>_xll.qlIndexFixing($AC$5,AZ1775,TRUE,_xll.ohTrigger(Trigger,Trigger3M))</f>
        <v>1.4284451509852273E-2</v>
      </c>
      <c r="BD1775" s="508">
        <f>_xll.qlIndexFixing($BE$1,AZ1775,TRUE,_xll.ohTrigger(Trigger,Trigger3M))</f>
        <v>1.4378405917471436E-2</v>
      </c>
    </row>
    <row r="1776" spans="51:56" ht="11.25" customHeight="1" x14ac:dyDescent="0.25">
      <c r="AY1776" s="515" t="s">
        <v>90</v>
      </c>
      <c r="AZ1776" s="509">
        <f>_xll.qlInterestRateIndexFixingDate(Currency&amp;"ibor"&amp;Tenor,BA1776,Trigger)</f>
        <v>51740</v>
      </c>
      <c r="BA1776" s="509">
        <f>_xll.qlCalendarAdvance(Calendar,BA1775,AY1776,"f",,Trigger)</f>
        <v>51742</v>
      </c>
      <c r="BB1776" s="509">
        <f>_xll.qlInterestRateIndexMaturity(Currency&amp;"ibor"&amp;Tenor,BA1776,Trigger)</f>
        <v>51834</v>
      </c>
      <c r="BC1776" s="508">
        <f>_xll.qlIndexFixing($AC$5,AZ1776,TRUE,_xll.ohTrigger(Trigger,Trigger3M))</f>
        <v>1.42857040369378E-2</v>
      </c>
      <c r="BD1776" s="508">
        <f>_xll.qlIndexFixing($BE$1,AZ1776,TRUE,_xll.ohTrigger(Trigger,Trigger3M))</f>
        <v>1.4380117456250834E-2</v>
      </c>
    </row>
    <row r="1777" spans="51:56" ht="11.25" customHeight="1" x14ac:dyDescent="0.25">
      <c r="AY1777" s="515" t="s">
        <v>90</v>
      </c>
      <c r="AZ1777" s="509">
        <f>_xll.qlInterestRateIndexFixingDate(Currency&amp;"ibor"&amp;Tenor,BA1777,Trigger)</f>
        <v>51747</v>
      </c>
      <c r="BA1777" s="509">
        <f>_xll.qlCalendarAdvance(Calendar,BA1776,AY1777,"f",,Trigger)</f>
        <v>51749</v>
      </c>
      <c r="BB1777" s="509">
        <f>_xll.qlInterestRateIndexMaturity(Currency&amp;"ibor"&amp;Tenor,BA1777,Trigger)</f>
        <v>51840</v>
      </c>
      <c r="BC1777" s="508">
        <f>_xll.qlIndexFixing($AC$5,AZ1777,TRUE,_xll.ohTrigger(Trigger,Trigger3M))</f>
        <v>1.4286583953830746E-2</v>
      </c>
      <c r="BD1777" s="508">
        <f>_xll.qlIndexFixing($BE$1,AZ1777,TRUE,_xll.ohTrigger(Trigger,Trigger3M))</f>
        <v>1.4381412180282643E-2</v>
      </c>
    </row>
    <row r="1778" spans="51:56" ht="11.25" customHeight="1" x14ac:dyDescent="0.25">
      <c r="AY1778" s="515" t="s">
        <v>90</v>
      </c>
      <c r="AZ1778" s="509">
        <f>_xll.qlInterestRateIndexFixingDate(Currency&amp;"ibor"&amp;Tenor,BA1778,Trigger)</f>
        <v>51754</v>
      </c>
      <c r="BA1778" s="509">
        <f>_xll.qlCalendarAdvance(Calendar,BA1777,AY1778,"f",,Trigger)</f>
        <v>51756</v>
      </c>
      <c r="BB1778" s="509">
        <f>_xll.qlInterestRateIndexMaturity(Currency&amp;"ibor"&amp;Tenor,BA1778,Trigger)</f>
        <v>51847</v>
      </c>
      <c r="BC1778" s="508">
        <f>_xll.qlIndexFixing($AC$5,AZ1778,TRUE,_xll.ohTrigger(Trigger,Trigger3M))</f>
        <v>1.4287836432067913E-2</v>
      </c>
      <c r="BD1778" s="508">
        <f>_xll.qlIndexFixing($BE$1,AZ1778,TRUE,_xll.ohTrigger(Trigger,Trigger3M))</f>
        <v>1.4383103678550689E-2</v>
      </c>
    </row>
    <row r="1779" spans="51:56" ht="11.25" customHeight="1" x14ac:dyDescent="0.25">
      <c r="AY1779" s="515" t="s">
        <v>90</v>
      </c>
      <c r="AZ1779" s="509">
        <f>_xll.qlInterestRateIndexFixingDate(Currency&amp;"ibor"&amp;Tenor,BA1779,Trigger)</f>
        <v>51761</v>
      </c>
      <c r="BA1779" s="509">
        <f>_xll.qlCalendarAdvance(Calendar,BA1778,AY1779,"f",,Trigger)</f>
        <v>51763</v>
      </c>
      <c r="BB1779" s="509">
        <f>_xll.qlInterestRateIndexMaturity(Currency&amp;"ibor"&amp;Tenor,BA1779,Trigger)</f>
        <v>51854</v>
      </c>
      <c r="BC1779" s="508">
        <f>_xll.qlIndexFixing($AC$5,AZ1779,TRUE,_xll.ohTrigger(Trigger,Trigger3M))</f>
        <v>1.4289088910701247E-2</v>
      </c>
      <c r="BD1779" s="508">
        <f>_xll.qlIndexFixing($BE$1,AZ1779,TRUE,_xll.ohTrigger(Trigger,Trigger3M))</f>
        <v>1.4384784776655366E-2</v>
      </c>
    </row>
    <row r="1780" spans="51:56" ht="11.25" customHeight="1" x14ac:dyDescent="0.25">
      <c r="AY1780" s="515" t="s">
        <v>90</v>
      </c>
      <c r="AZ1780" s="509">
        <f>_xll.qlInterestRateIndexFixingDate(Currency&amp;"ibor"&amp;Tenor,BA1780,Trigger)</f>
        <v>51768</v>
      </c>
      <c r="BA1780" s="509">
        <f>_xll.qlCalendarAdvance(Calendar,BA1779,AY1780,"f",,Trigger)</f>
        <v>51770</v>
      </c>
      <c r="BB1780" s="509">
        <f>_xll.qlInterestRateIndexMaturity(Currency&amp;"ibor"&amp;Tenor,BA1780,Trigger)</f>
        <v>51862</v>
      </c>
      <c r="BC1780" s="508">
        <f>_xll.qlIndexFixing($AC$5,AZ1780,TRUE,_xll.ohTrigger(Trigger,Trigger3M))</f>
        <v>1.4290714149274974E-2</v>
      </c>
      <c r="BD1780" s="508">
        <f>_xll.qlIndexFixing($BE$1,AZ1780,TRUE,_xll.ohTrigger(Trigger,Trigger3M))</f>
        <v>1.4386859871149406E-2</v>
      </c>
    </row>
    <row r="1781" spans="51:56" ht="11.25" customHeight="1" x14ac:dyDescent="0.25">
      <c r="AY1781" s="515" t="s">
        <v>90</v>
      </c>
      <c r="AZ1781" s="509">
        <f>_xll.qlInterestRateIndexFixingDate(Currency&amp;"ibor"&amp;Tenor,BA1781,Trigger)</f>
        <v>51775</v>
      </c>
      <c r="BA1781" s="509">
        <f>_xll.qlCalendarAdvance(Calendar,BA1780,AY1781,"f",,Trigger)</f>
        <v>51777</v>
      </c>
      <c r="BB1781" s="509">
        <f>_xll.qlInterestRateIndexMaturity(Currency&amp;"ibor"&amp;Tenor,BA1781,Trigger)</f>
        <v>51869</v>
      </c>
      <c r="BC1781" s="508">
        <f>_xll.qlIndexFixing($AC$5,AZ1781,TRUE,_xll.ohTrigger(Trigger,Trigger3M))</f>
        <v>1.4291966678358034E-2</v>
      </c>
      <c r="BD1781" s="508">
        <f>_xll.qlIndexFixing($BE$1,AZ1781,TRUE,_xll.ohTrigger(Trigger,Trigger3M))</f>
        <v>1.4388519396870596E-2</v>
      </c>
    </row>
    <row r="1782" spans="51:56" ht="11.25" customHeight="1" x14ac:dyDescent="0.25">
      <c r="AY1782" s="515" t="s">
        <v>90</v>
      </c>
      <c r="AZ1782" s="509">
        <f>_xll.qlInterestRateIndexFixingDate(Currency&amp;"ibor"&amp;Tenor,BA1782,Trigger)</f>
        <v>51782</v>
      </c>
      <c r="BA1782" s="509">
        <f>_xll.qlCalendarAdvance(Calendar,BA1781,AY1782,"f",,Trigger)</f>
        <v>51784</v>
      </c>
      <c r="BB1782" s="509">
        <f>_xll.qlInterestRateIndexMaturity(Currency&amp;"ibor"&amp;Tenor,BA1782,Trigger)</f>
        <v>51876</v>
      </c>
      <c r="BC1782" s="508">
        <f>_xll.qlIndexFixing($AC$5,AZ1782,TRUE,_xll.ohTrigger(Trigger,Trigger3M))</f>
        <v>1.4293219207839906E-2</v>
      </c>
      <c r="BD1782" s="508">
        <f>_xll.qlIndexFixing($BE$1,AZ1782,TRUE,_xll.ohTrigger(Trigger,Trigger3M))</f>
        <v>1.4390168434208581E-2</v>
      </c>
    </row>
    <row r="1783" spans="51:56" ht="11.25" customHeight="1" x14ac:dyDescent="0.25">
      <c r="AY1783" s="515" t="s">
        <v>90</v>
      </c>
      <c r="AZ1783" s="509">
        <f>_xll.qlInterestRateIndexFixingDate(Currency&amp;"ibor"&amp;Tenor,BA1783,Trigger)</f>
        <v>51789</v>
      </c>
      <c r="BA1783" s="509">
        <f>_xll.qlCalendarAdvance(Calendar,BA1782,AY1783,"f",,Trigger)</f>
        <v>51791</v>
      </c>
      <c r="BB1783" s="509">
        <f>_xll.qlInterestRateIndexMaturity(Currency&amp;"ibor"&amp;Tenor,BA1783,Trigger)</f>
        <v>51883</v>
      </c>
      <c r="BC1783" s="508">
        <f>_xll.qlIndexFixing($AC$5,AZ1783,TRUE,_xll.ohTrigger(Trigger,Trigger3M))</f>
        <v>1.4294471737722326E-2</v>
      </c>
      <c r="BD1783" s="508">
        <f>_xll.qlIndexFixing($BE$1,AZ1783,TRUE,_xll.ohTrigger(Trigger,Trigger3M))</f>
        <v>1.4391806954574924E-2</v>
      </c>
    </row>
    <row r="1784" spans="51:56" ht="11.25" customHeight="1" x14ac:dyDescent="0.25">
      <c r="AY1784" s="515" t="s">
        <v>90</v>
      </c>
      <c r="AZ1784" s="509">
        <f>_xll.qlInterestRateIndexFixingDate(Currency&amp;"ibor"&amp;Tenor,BA1784,Trigger)</f>
        <v>51796</v>
      </c>
      <c r="BA1784" s="509">
        <f>_xll.qlCalendarAdvance(Calendar,BA1783,AY1784,"f",,Trigger)</f>
        <v>51798</v>
      </c>
      <c r="BB1784" s="509">
        <f>_xll.qlInterestRateIndexMaturity(Currency&amp;"ibor"&amp;Tenor,BA1784,Trigger)</f>
        <v>51890</v>
      </c>
      <c r="BC1784" s="508">
        <f>_xll.qlIndexFixing($AC$5,AZ1784,TRUE,_xll.ohTrigger(Trigger,Trigger3M))</f>
        <v>1.4295724268003558E-2</v>
      </c>
      <c r="BD1784" s="508">
        <f>_xll.qlIndexFixing($BE$1,AZ1784,TRUE,_xll.ohTrigger(Trigger,Trigger3M))</f>
        <v>1.4393434929379454E-2</v>
      </c>
    </row>
    <row r="1785" spans="51:56" ht="11.25" customHeight="1" x14ac:dyDescent="0.25">
      <c r="AY1785" s="515" t="s">
        <v>90</v>
      </c>
      <c r="AZ1785" s="509">
        <f>_xll.qlInterestRateIndexFixingDate(Currency&amp;"ibor"&amp;Tenor,BA1785,Trigger)</f>
        <v>51803</v>
      </c>
      <c r="BA1785" s="509">
        <f>_xll.qlCalendarAdvance(Calendar,BA1784,AY1785,"f",,Trigger)</f>
        <v>51805</v>
      </c>
      <c r="BB1785" s="509">
        <f>_xll.qlInterestRateIndexMaturity(Currency&amp;"ibor"&amp;Tenor,BA1785,Trigger)</f>
        <v>51897</v>
      </c>
      <c r="BC1785" s="508">
        <f>_xll.qlIndexFixing($AC$5,AZ1785,TRUE,_xll.ohTrigger(Trigger,Trigger3M))</f>
        <v>1.4296976798683601E-2</v>
      </c>
      <c r="BD1785" s="508">
        <f>_xll.qlIndexFixing($BE$1,AZ1785,TRUE,_xll.ohTrigger(Trigger,Trigger3M))</f>
        <v>1.4395052330033731E-2</v>
      </c>
    </row>
    <row r="1786" spans="51:56" ht="11.25" customHeight="1" x14ac:dyDescent="0.25">
      <c r="AY1786" s="515" t="s">
        <v>90</v>
      </c>
      <c r="AZ1786" s="509">
        <f>_xll.qlInterestRateIndexFixingDate(Currency&amp;"ibor"&amp;Tenor,BA1786,Trigger)</f>
        <v>51810</v>
      </c>
      <c r="BA1786" s="509">
        <f>_xll.qlCalendarAdvance(Calendar,BA1785,AY1786,"f",,Trigger)</f>
        <v>51812</v>
      </c>
      <c r="BB1786" s="509">
        <f>_xll.qlInterestRateIndexMaturity(Currency&amp;"ibor"&amp;Tenor,BA1786,Trigger)</f>
        <v>51904</v>
      </c>
      <c r="BC1786" s="508">
        <f>_xll.qlIndexFixing($AC$5,AZ1786,TRUE,_xll.ohTrigger(Trigger,Trigger3M))</f>
        <v>1.4298229329764194E-2</v>
      </c>
      <c r="BD1786" s="508">
        <f>_xll.qlIndexFixing($BE$1,AZ1786,TRUE,_xll.ohTrigger(Trigger,Trigger3M))</f>
        <v>1.4396659127946715E-2</v>
      </c>
    </row>
    <row r="1787" spans="51:56" ht="11.25" customHeight="1" x14ac:dyDescent="0.25">
      <c r="AY1787" s="515" t="s">
        <v>90</v>
      </c>
      <c r="AZ1787" s="509">
        <f>_xll.qlInterestRateIndexFixingDate(Currency&amp;"ibor"&amp;Tenor,BA1787,Trigger)</f>
        <v>51817</v>
      </c>
      <c r="BA1787" s="509">
        <f>_xll.qlCalendarAdvance(Calendar,BA1786,AY1787,"f",,Trigger)</f>
        <v>51819</v>
      </c>
      <c r="BB1787" s="509">
        <f>_xll.qlInterestRateIndexMaturity(Currency&amp;"ibor"&amp;Tenor,BA1787,Trigger)</f>
        <v>51911</v>
      </c>
      <c r="BC1787" s="508">
        <f>_xll.qlIndexFixing($AC$5,AZ1787,TRUE,_xll.ohTrigger(Trigger,Trigger3M))</f>
        <v>1.4299481861243597E-2</v>
      </c>
      <c r="BD1787" s="508">
        <f>_xll.qlIndexFixing($BE$1,AZ1787,TRUE,_xll.ohTrigger(Trigger,Trigger3M))</f>
        <v>1.4398255294528232E-2</v>
      </c>
    </row>
    <row r="1788" spans="51:56" ht="11.25" customHeight="1" x14ac:dyDescent="0.25">
      <c r="AY1788" s="515" t="s">
        <v>90</v>
      </c>
      <c r="AZ1788" s="509">
        <f>_xll.qlInterestRateIndexFixingDate(Currency&amp;"ibor"&amp;Tenor,BA1788,Trigger)</f>
        <v>51824</v>
      </c>
      <c r="BA1788" s="509">
        <f>_xll.qlCalendarAdvance(Calendar,BA1787,AY1788,"f",,Trigger)</f>
        <v>51826</v>
      </c>
      <c r="BB1788" s="509">
        <f>_xll.qlInterestRateIndexMaturity(Currency&amp;"ibor"&amp;Tenor,BA1788,Trigger)</f>
        <v>51918</v>
      </c>
      <c r="BC1788" s="508">
        <f>_xll.qlIndexFixing($AC$5,AZ1788,TRUE,_xll.ohTrigger(Trigger,Trigger3M))</f>
        <v>1.4300734393122681E-2</v>
      </c>
      <c r="BD1788" s="508">
        <f>_xll.qlIndexFixing($BE$1,AZ1788,TRUE,_xll.ohTrigger(Trigger,Trigger3M))</f>
        <v>1.4399840801189844E-2</v>
      </c>
    </row>
    <row r="1789" spans="51:56" ht="11.25" customHeight="1" x14ac:dyDescent="0.25">
      <c r="AY1789" s="515" t="s">
        <v>90</v>
      </c>
      <c r="AZ1789" s="509">
        <f>_xll.qlInterestRateIndexFixingDate(Currency&amp;"ibor"&amp;Tenor,BA1789,Trigger)</f>
        <v>51831</v>
      </c>
      <c r="BA1789" s="509">
        <f>_xll.qlCalendarAdvance(Calendar,BA1788,AY1789,"f",,Trigger)</f>
        <v>51833</v>
      </c>
      <c r="BB1789" s="509">
        <f>_xll.qlInterestRateIndexMaturity(Currency&amp;"ibor"&amp;Tenor,BA1789,Trigger)</f>
        <v>51925</v>
      </c>
      <c r="BC1789" s="508">
        <f>_xll.qlIndexFixing($AC$5,AZ1789,TRUE,_xll.ohTrigger(Trigger,Trigger3M))</f>
        <v>1.4301986925401446E-2</v>
      </c>
      <c r="BD1789" s="508">
        <f>_xll.qlIndexFixing($BE$1,AZ1789,TRUE,_xll.ohTrigger(Trigger,Trigger3M))</f>
        <v>1.4401415619341381E-2</v>
      </c>
    </row>
    <row r="1790" spans="51:56" ht="11.25" customHeight="1" x14ac:dyDescent="0.25">
      <c r="AY1790" s="515" t="s">
        <v>90</v>
      </c>
      <c r="AZ1790" s="509">
        <f>_xll.qlInterestRateIndexFixingDate(Currency&amp;"ibor"&amp;Tenor,BA1790,Trigger)</f>
        <v>51838</v>
      </c>
      <c r="BA1790" s="509">
        <f>_xll.qlCalendarAdvance(Calendar,BA1789,AY1790,"f",,Trigger)</f>
        <v>51840</v>
      </c>
      <c r="BB1790" s="509">
        <f>_xll.qlInterestRateIndexMaturity(Currency&amp;"ibor"&amp;Tenor,BA1790,Trigger)</f>
        <v>51930</v>
      </c>
      <c r="BC1790" s="508">
        <f>_xll.qlIndexFixing($AC$5,AZ1790,TRUE,_xll.ohTrigger(Trigger,Trigger3M))</f>
        <v>1.4302492960004187E-2</v>
      </c>
      <c r="BD1790" s="508">
        <f>_xll.qlIndexFixing($BE$1,AZ1790,TRUE,_xll.ohTrigger(Trigger,Trigger3M))</f>
        <v>1.4402184759745751E-2</v>
      </c>
    </row>
    <row r="1791" spans="51:56" ht="11.25" customHeight="1" x14ac:dyDescent="0.25">
      <c r="AY1791" s="515" t="s">
        <v>90</v>
      </c>
      <c r="AZ1791" s="509">
        <f>_xll.qlInterestRateIndexFixingDate(Currency&amp;"ibor"&amp;Tenor,BA1791,Trigger)</f>
        <v>51845</v>
      </c>
      <c r="BA1791" s="509">
        <f>_xll.qlCalendarAdvance(Calendar,BA1790,AY1791,"f",,Trigger)</f>
        <v>51847</v>
      </c>
      <c r="BB1791" s="509">
        <f>_xll.qlInterestRateIndexMaturity(Currency&amp;"ibor"&amp;Tenor,BA1791,Trigger)</f>
        <v>51937</v>
      </c>
      <c r="BC1791" s="508">
        <f>_xll.qlIndexFixing($AC$5,AZ1791,TRUE,_xll.ohTrigger(Trigger,Trigger3M))</f>
        <v>1.4303745393677403E-2</v>
      </c>
      <c r="BD1791" s="508">
        <f>_xll.qlIndexFixing($BE$1,AZ1791,TRUE,_xll.ohTrigger(Trigger,Trigger3M))</f>
        <v>1.4403739536614779E-2</v>
      </c>
    </row>
    <row r="1792" spans="51:56" ht="11.25" customHeight="1" x14ac:dyDescent="0.25">
      <c r="AY1792" s="515" t="s">
        <v>90</v>
      </c>
      <c r="AZ1792" s="509">
        <f>_xll.qlInterestRateIndexFixingDate(Currency&amp;"ibor"&amp;Tenor,BA1792,Trigger)</f>
        <v>51852</v>
      </c>
      <c r="BA1792" s="509">
        <f>_xll.qlCalendarAdvance(Calendar,BA1791,AY1792,"f",,Trigger)</f>
        <v>51854</v>
      </c>
      <c r="BB1792" s="509">
        <f>_xll.qlInterestRateIndexMaturity(Currency&amp;"ibor"&amp;Tenor,BA1792,Trigger)</f>
        <v>51944</v>
      </c>
      <c r="BC1792" s="508">
        <f>_xll.qlIndexFixing($AC$5,AZ1792,TRUE,_xll.ohTrigger(Trigger,Trigger3M))</f>
        <v>1.4304997827741417E-2</v>
      </c>
      <c r="BD1792" s="508">
        <f>_xll.qlIndexFixing($BE$1,AZ1792,TRUE,_xll.ohTrigger(Trigger,Trigger3M))</f>
        <v>1.4405283544135727E-2</v>
      </c>
    </row>
    <row r="1793" spans="51:56" ht="11.25" customHeight="1" x14ac:dyDescent="0.25">
      <c r="AY1793" s="515" t="s">
        <v>90</v>
      </c>
      <c r="AZ1793" s="509">
        <f>_xll.qlInterestRateIndexFixingDate(Currency&amp;"ibor"&amp;Tenor,BA1793,Trigger)</f>
        <v>51858</v>
      </c>
      <c r="BA1793" s="509">
        <f>_xll.qlCalendarAdvance(Calendar,BA1792,AY1793,"f",,Trigger)</f>
        <v>51862</v>
      </c>
      <c r="BB1793" s="509">
        <f>_xll.qlInterestRateIndexMaturity(Currency&amp;"ibor"&amp;Tenor,BA1793,Trigger)</f>
        <v>51952</v>
      </c>
      <c r="BC1793" s="508">
        <f>_xll.qlIndexFixing($AC$5,AZ1793,TRUE,_xll.ohTrigger(Trigger,Trigger3M))</f>
        <v>1.4306429181435654E-2</v>
      </c>
      <c r="BD1793" s="508">
        <f>_xll.qlIndexFixing($BE$1,AZ1793,TRUE,_xll.ohTrigger(Trigger,Trigger3M))</f>
        <v>1.4407034900532523E-2</v>
      </c>
    </row>
    <row r="1794" spans="51:56" ht="11.25" customHeight="1" x14ac:dyDescent="0.25">
      <c r="AY1794" s="515" t="s">
        <v>90</v>
      </c>
      <c r="AZ1794" s="509">
        <f>_xll.qlInterestRateIndexFixingDate(Currency&amp;"ibor"&amp;Tenor,BA1794,Trigger)</f>
        <v>51866</v>
      </c>
      <c r="BA1794" s="509">
        <f>_xll.qlCalendarAdvance(Calendar,BA1793,AY1794,"f",,Trigger)</f>
        <v>51869</v>
      </c>
      <c r="BB1794" s="509">
        <f>_xll.qlInterestRateIndexMaturity(Currency&amp;"ibor"&amp;Tenor,BA1794,Trigger)</f>
        <v>51959</v>
      </c>
      <c r="BC1794" s="508">
        <f>_xll.qlIndexFixing($AC$5,AZ1794,TRUE,_xll.ohTrigger(Trigger,Trigger3M))</f>
        <v>1.4307681616338108E-2</v>
      </c>
      <c r="BD1794" s="508">
        <f>_xll.qlIndexFixing($BE$1,AZ1794,TRUE,_xll.ohTrigger(Trigger,Trigger3M))</f>
        <v>1.4408555734617856E-2</v>
      </c>
    </row>
    <row r="1795" spans="51:56" ht="11.25" customHeight="1" x14ac:dyDescent="0.25">
      <c r="AY1795" s="515" t="s">
        <v>90</v>
      </c>
      <c r="AZ1795" s="509">
        <f>_xll.qlInterestRateIndexFixingDate(Currency&amp;"ibor"&amp;Tenor,BA1795,Trigger)</f>
        <v>51874</v>
      </c>
      <c r="BA1795" s="509">
        <f>_xll.qlCalendarAdvance(Calendar,BA1794,AY1795,"f",,Trigger)</f>
        <v>51876</v>
      </c>
      <c r="BB1795" s="509">
        <f>_xll.qlInterestRateIndexMaturity(Currency&amp;"ibor"&amp;Tenor,BA1795,Trigger)</f>
        <v>51966</v>
      </c>
      <c r="BC1795" s="508">
        <f>_xll.qlIndexFixing($AC$5,AZ1795,TRUE,_xll.ohTrigger(Trigger,Trigger3M))</f>
        <v>1.4308934051629585E-2</v>
      </c>
      <c r="BD1795" s="508">
        <f>_xll.qlIndexFixing($BE$1,AZ1795,TRUE,_xll.ohTrigger(Trigger,Trigger3M))</f>
        <v>1.4410065709511422E-2</v>
      </c>
    </row>
    <row r="1796" spans="51:56" ht="11.25" customHeight="1" x14ac:dyDescent="0.25">
      <c r="AY1796" s="515" t="s">
        <v>90</v>
      </c>
      <c r="AZ1796" s="509">
        <f>_xll.qlInterestRateIndexFixingDate(Currency&amp;"ibor"&amp;Tenor,BA1796,Trigger)</f>
        <v>51881</v>
      </c>
      <c r="BA1796" s="509">
        <f>_xll.qlCalendarAdvance(Calendar,BA1795,AY1796,"f",,Trigger)</f>
        <v>51883</v>
      </c>
      <c r="BB1796" s="509">
        <f>_xll.qlInterestRateIndexMaturity(Currency&amp;"ibor"&amp;Tenor,BA1796,Trigger)</f>
        <v>51973</v>
      </c>
      <c r="BC1796" s="508">
        <f>_xll.qlIndexFixing($AC$5,AZ1796,TRUE,_xll.ohTrigger(Trigger,Trigger3M))</f>
        <v>1.4310186487312748E-2</v>
      </c>
      <c r="BD1796" s="508">
        <f>_xll.qlIndexFixing($BE$1,AZ1796,TRUE,_xll.ohTrigger(Trigger,Trigger3M))</f>
        <v>1.4411564796627196E-2</v>
      </c>
    </row>
    <row r="1797" spans="51:56" ht="11.25" customHeight="1" x14ac:dyDescent="0.25">
      <c r="AY1797" s="515" t="s">
        <v>90</v>
      </c>
      <c r="AZ1797" s="509">
        <f>_xll.qlInterestRateIndexFixingDate(Currency&amp;"ibor"&amp;Tenor,BA1797,Trigger)</f>
        <v>51888</v>
      </c>
      <c r="BA1797" s="509">
        <f>_xll.qlCalendarAdvance(Calendar,BA1796,AY1797,"f",,Trigger)</f>
        <v>51890</v>
      </c>
      <c r="BB1797" s="509">
        <f>_xll.qlInterestRateIndexMaturity(Currency&amp;"ibor"&amp;Tenor,BA1797,Trigger)</f>
        <v>51980</v>
      </c>
      <c r="BC1797" s="508">
        <f>_xll.qlIndexFixing($AC$5,AZ1797,TRUE,_xll.ohTrigger(Trigger,Trigger3M))</f>
        <v>1.431143892338671E-2</v>
      </c>
      <c r="BD1797" s="508">
        <f>_xll.qlIndexFixing($BE$1,AZ1797,TRUE,_xll.ohTrigger(Trigger,Trigger3M))</f>
        <v>1.4413052967377382E-2</v>
      </c>
    </row>
    <row r="1798" spans="51:56" ht="11.25" customHeight="1" x14ac:dyDescent="0.25">
      <c r="AY1798" s="515" t="s">
        <v>90</v>
      </c>
      <c r="AZ1798" s="509">
        <f>_xll.qlInterestRateIndexFixingDate(Currency&amp;"ibor"&amp;Tenor,BA1798,Trigger)</f>
        <v>51895</v>
      </c>
      <c r="BA1798" s="509">
        <f>_xll.qlCalendarAdvance(Calendar,BA1797,AY1798,"f",,Trigger)</f>
        <v>51897</v>
      </c>
      <c r="BB1798" s="509">
        <f>_xll.qlInterestRateIndexMaturity(Currency&amp;"ibor"&amp;Tenor,BA1798,Trigger)</f>
        <v>51986</v>
      </c>
      <c r="BC1798" s="508">
        <f>_xll.qlIndexFixing($AC$5,AZ1798,TRUE,_xll.ohTrigger(Trigger,Trigger3M))</f>
        <v>1.4312317727906252E-2</v>
      </c>
      <c r="BD1798" s="508">
        <f>_xll.qlIndexFixing($BE$1,AZ1798,TRUE,_xll.ohTrigger(Trigger,Trigger3M))</f>
        <v>1.4414138483189631E-2</v>
      </c>
    </row>
    <row r="1799" spans="51:56" ht="11.25" customHeight="1" x14ac:dyDescent="0.25">
      <c r="AY1799" s="515" t="s">
        <v>90</v>
      </c>
      <c r="AZ1799" s="509">
        <f>_xll.qlInterestRateIndexFixingDate(Currency&amp;"ibor"&amp;Tenor,BA1799,Trigger)</f>
        <v>51902</v>
      </c>
      <c r="BA1799" s="509">
        <f>_xll.qlCalendarAdvance(Calendar,BA1798,AY1799,"f",,Trigger)</f>
        <v>51904</v>
      </c>
      <c r="BB1799" s="509">
        <f>_xll.qlInterestRateIndexMaturity(Currency&amp;"ibor"&amp;Tenor,BA1799,Trigger)</f>
        <v>51993</v>
      </c>
      <c r="BC1799" s="508">
        <f>_xll.qlIndexFixing($AC$5,AZ1799,TRUE,_xll.ohTrigger(Trigger,Trigger3M))</f>
        <v>1.4313570115027003E-2</v>
      </c>
      <c r="BD1799" s="508">
        <f>_xll.qlIndexFixing($BE$1,AZ1799,TRUE,_xll.ohTrigger(Trigger,Trigger3M))</f>
        <v>1.441560546593435E-2</v>
      </c>
    </row>
    <row r="1800" spans="51:56" ht="11.25" customHeight="1" x14ac:dyDescent="0.25">
      <c r="AY1800" s="515" t="s">
        <v>90</v>
      </c>
      <c r="AZ1800" s="509">
        <f>_xll.qlInterestRateIndexFixingDate(Currency&amp;"ibor"&amp;Tenor,BA1800,Trigger)</f>
        <v>51909</v>
      </c>
      <c r="BA1800" s="509">
        <f>_xll.qlCalendarAdvance(Calendar,BA1799,AY1800,"f",,Trigger)</f>
        <v>51911</v>
      </c>
      <c r="BB1800" s="509">
        <f>_xll.qlInterestRateIndexMaturity(Currency&amp;"ibor"&amp;Tenor,BA1800,Trigger)</f>
        <v>52000</v>
      </c>
      <c r="BC1800" s="508">
        <f>_xll.qlIndexFixing($AC$5,AZ1800,TRUE,_xll.ohTrigger(Trigger,Trigger3M))</f>
        <v>1.4314822502535757E-2</v>
      </c>
      <c r="BD1800" s="508">
        <f>_xll.qlIndexFixing($BE$1,AZ1800,TRUE,_xll.ohTrigger(Trigger,Trigger3M))</f>
        <v>1.4417061449027541E-2</v>
      </c>
    </row>
    <row r="1801" spans="51:56" ht="11.25" customHeight="1" x14ac:dyDescent="0.25">
      <c r="AY1801" s="515" t="s">
        <v>90</v>
      </c>
      <c r="AZ1801" s="509">
        <f>_xll.qlInterestRateIndexFixingDate(Currency&amp;"ibor"&amp;Tenor,BA1801,Trigger)</f>
        <v>51916</v>
      </c>
      <c r="BA1801" s="509">
        <f>_xll.qlCalendarAdvance(Calendar,BA1800,AY1801,"f",,Trigger)</f>
        <v>51918</v>
      </c>
      <c r="BB1801" s="509">
        <f>_xll.qlInterestRateIndexMaturity(Currency&amp;"ibor"&amp;Tenor,BA1801,Trigger)</f>
        <v>52007</v>
      </c>
      <c r="BC1801" s="508">
        <f>_xll.qlIndexFixing($AC$5,AZ1801,TRUE,_xll.ohTrigger(Trigger,Trigger3M))</f>
        <v>1.4314769978332344E-2</v>
      </c>
      <c r="BD1801" s="508">
        <f>_xll.qlIndexFixing($BE$1,AZ1801,TRUE,_xll.ohTrigger(Trigger,Trigger3M))</f>
        <v>1.4418506403887124E-2</v>
      </c>
    </row>
    <row r="1802" spans="51:56" ht="11.25" customHeight="1" x14ac:dyDescent="0.25">
      <c r="AY1802" s="515" t="s">
        <v>90</v>
      </c>
      <c r="AZ1802" s="509">
        <f>_xll.qlInterestRateIndexFixingDate(Currency&amp;"ibor"&amp;Tenor,BA1802,Trigger)</f>
        <v>51923</v>
      </c>
      <c r="BA1802" s="509">
        <f>_xll.qlCalendarAdvance(Calendar,BA1801,AY1802,"f",,Trigger)</f>
        <v>51925</v>
      </c>
      <c r="BB1802" s="509">
        <f>_xll.qlInterestRateIndexMaturity(Currency&amp;"ibor"&amp;Tenor,BA1802,Trigger)</f>
        <v>52016</v>
      </c>
      <c r="BC1802" s="508">
        <f>_xll.qlIndexFixing($AC$5,AZ1802,TRUE,_xll.ohTrigger(Trigger,Trigger3M))</f>
        <v>1.4315154959847184E-2</v>
      </c>
      <c r="BD1802" s="508">
        <f>_xll.qlIndexFixing($BE$1,AZ1802,TRUE,_xll.ohTrigger(Trigger,Trigger3M))</f>
        <v>1.4420717787950611E-2</v>
      </c>
    </row>
    <row r="1803" spans="51:56" ht="11.25" customHeight="1" x14ac:dyDescent="0.25">
      <c r="AY1803" s="515" t="s">
        <v>90</v>
      </c>
      <c r="AZ1803" s="509">
        <f>_xll.qlInterestRateIndexFixingDate(Currency&amp;"ibor"&amp;Tenor,BA1803,Trigger)</f>
        <v>51930</v>
      </c>
      <c r="BA1803" s="509">
        <f>_xll.qlCalendarAdvance(Calendar,BA1802,AY1803,"f",,Trigger)</f>
        <v>51932</v>
      </c>
      <c r="BB1803" s="509">
        <f>_xll.qlInterestRateIndexMaturity(Currency&amp;"ibor"&amp;Tenor,BA1803,Trigger)</f>
        <v>52026</v>
      </c>
      <c r="BC1803" s="508">
        <f>_xll.qlIndexFixing($AC$5,AZ1803,TRUE,_xll.ohTrigger(Trigger,Trigger3M))</f>
        <v>1.4315850462789239E-2</v>
      </c>
      <c r="BD1803" s="508">
        <f>_xll.qlIndexFixing($BE$1,AZ1803,TRUE,_xll.ohTrigger(Trigger,Trigger3M))</f>
        <v>1.4423302672227521E-2</v>
      </c>
    </row>
    <row r="1804" spans="51:56" ht="11.25" customHeight="1" x14ac:dyDescent="0.25">
      <c r="AY1804" s="515" t="s">
        <v>90</v>
      </c>
      <c r="AZ1804" s="509">
        <f>_xll.qlInterestRateIndexFixingDate(Currency&amp;"ibor"&amp;Tenor,BA1804,Trigger)</f>
        <v>51937</v>
      </c>
      <c r="BA1804" s="509">
        <f>_xll.qlCalendarAdvance(Calendar,BA1803,AY1804,"f",,Trigger)</f>
        <v>51939</v>
      </c>
      <c r="BB1804" s="509">
        <f>_xll.qlInterestRateIndexMaturity(Currency&amp;"ibor"&amp;Tenor,BA1804,Trigger)</f>
        <v>52033</v>
      </c>
      <c r="BC1804" s="508">
        <f>_xll.qlIndexFixing($AC$5,AZ1804,TRUE,_xll.ohTrigger(Trigger,Trigger3M))</f>
        <v>1.4315860842282249E-2</v>
      </c>
      <c r="BD1804" s="508">
        <f>_xll.qlIndexFixing($BE$1,AZ1804,TRUE,_xll.ohTrigger(Trigger,Trigger3M))</f>
        <v>1.4424710653934065E-2</v>
      </c>
    </row>
    <row r="1805" spans="51:56" ht="11.25" customHeight="1" x14ac:dyDescent="0.25">
      <c r="AY1805" s="515" t="s">
        <v>90</v>
      </c>
      <c r="AZ1805" s="509">
        <f>_xll.qlInterestRateIndexFixingDate(Currency&amp;"ibor"&amp;Tenor,BA1805,Trigger)</f>
        <v>51944</v>
      </c>
      <c r="BA1805" s="509">
        <f>_xll.qlCalendarAdvance(Calendar,BA1804,AY1805,"f",,Trigger)</f>
        <v>51946</v>
      </c>
      <c r="BB1805" s="509">
        <f>_xll.qlInterestRateIndexMaturity(Currency&amp;"ibor"&amp;Tenor,BA1805,Trigger)</f>
        <v>52040</v>
      </c>
      <c r="BC1805" s="508">
        <f>_xll.qlIndexFixing($AC$5,AZ1805,TRUE,_xll.ohTrigger(Trigger,Trigger3M))</f>
        <v>1.4315869469121067E-2</v>
      </c>
      <c r="BD1805" s="508">
        <f>_xll.qlIndexFixing($BE$1,AZ1805,TRUE,_xll.ohTrigger(Trigger,Trigger3M))</f>
        <v>1.4426107480652187E-2</v>
      </c>
    </row>
    <row r="1806" spans="51:56" ht="11.25" customHeight="1" x14ac:dyDescent="0.25">
      <c r="AY1806" s="515" t="s">
        <v>90</v>
      </c>
      <c r="AZ1806" s="509">
        <f>_xll.qlInterestRateIndexFixingDate(Currency&amp;"ibor"&amp;Tenor,BA1806,Trigger)</f>
        <v>51951</v>
      </c>
      <c r="BA1806" s="509">
        <f>_xll.qlCalendarAdvance(Calendar,BA1805,AY1806,"f",,Trigger)</f>
        <v>51953</v>
      </c>
      <c r="BB1806" s="509">
        <f>_xll.qlInterestRateIndexMaturity(Currency&amp;"ibor"&amp;Tenor,BA1806,Trigger)</f>
        <v>52047</v>
      </c>
      <c r="BC1806" s="508">
        <f>_xll.qlIndexFixing($AC$5,AZ1806,TRUE,_xll.ohTrigger(Trigger,Trigger3M))</f>
        <v>1.4315876343303991E-2</v>
      </c>
      <c r="BD1806" s="508">
        <f>_xll.qlIndexFixing($BE$1,AZ1806,TRUE,_xll.ohTrigger(Trigger,Trigger3M))</f>
        <v>1.4427493123791988E-2</v>
      </c>
    </row>
    <row r="1807" spans="51:56" ht="11.25" customHeight="1" x14ac:dyDescent="0.25">
      <c r="AY1807" s="515" t="s">
        <v>90</v>
      </c>
      <c r="AZ1807" s="509">
        <f>_xll.qlInterestRateIndexFixingDate(Currency&amp;"ibor"&amp;Tenor,BA1807,Trigger)</f>
        <v>51958</v>
      </c>
      <c r="BA1807" s="509">
        <f>_xll.qlCalendarAdvance(Calendar,BA1806,AY1807,"f",,Trigger)</f>
        <v>51964</v>
      </c>
      <c r="BB1807" s="509">
        <f>_xll.qlInterestRateIndexMaturity(Currency&amp;"ibor"&amp;Tenor,BA1807,Trigger)</f>
        <v>52055</v>
      </c>
      <c r="BC1807" s="508">
        <f>_xll.qlIndexFixing($AC$5,AZ1807,TRUE,_xll.ohTrigger(Trigger,Trigger3M))</f>
        <v>1.4314975994421848E-2</v>
      </c>
      <c r="BD1807" s="508">
        <f>_xll.qlIndexFixing($BE$1,AZ1807,TRUE,_xll.ohTrigger(Trigger,Trigger3M))</f>
        <v>1.4428494605512401E-2</v>
      </c>
    </row>
    <row r="1808" spans="51:56" ht="11.25" customHeight="1" x14ac:dyDescent="0.25">
      <c r="AY1808" s="515" t="s">
        <v>90</v>
      </c>
      <c r="AZ1808" s="509">
        <f>_xll.qlInterestRateIndexFixingDate(Currency&amp;"ibor"&amp;Tenor,BA1808,Trigger)</f>
        <v>51967</v>
      </c>
      <c r="BA1808" s="509">
        <f>_xll.qlCalendarAdvance(Calendar,BA1807,AY1808,"f",,Trigger)</f>
        <v>51971</v>
      </c>
      <c r="BB1808" s="509">
        <f>_xll.qlInterestRateIndexMaturity(Currency&amp;"ibor"&amp;Tenor,BA1808,Trigger)</f>
        <v>52062</v>
      </c>
      <c r="BC1808" s="508">
        <f>_xll.qlIndexFixing($AC$5,AZ1808,TRUE,_xll.ohTrigger(Trigger,Trigger3M))</f>
        <v>1.4314937924559859E-2</v>
      </c>
      <c r="BD1808" s="508">
        <f>_xll.qlIndexFixing($BE$1,AZ1808,TRUE,_xll.ohTrigger(Trigger,Trigger3M))</f>
        <v>1.4429853624598678E-2</v>
      </c>
    </row>
    <row r="1809" spans="51:56" ht="11.25" customHeight="1" x14ac:dyDescent="0.25">
      <c r="AY1809" s="515" t="s">
        <v>90</v>
      </c>
      <c r="AZ1809" s="509">
        <f>_xll.qlInterestRateIndexFixingDate(Currency&amp;"ibor"&amp;Tenor,BA1809,Trigger)</f>
        <v>51974</v>
      </c>
      <c r="BA1809" s="509">
        <f>_xll.qlCalendarAdvance(Calendar,BA1808,AY1809,"f",,Trigger)</f>
        <v>51978</v>
      </c>
      <c r="BB1809" s="509">
        <f>_xll.qlInterestRateIndexMaturity(Currency&amp;"ibor"&amp;Tenor,BA1809,Trigger)</f>
        <v>52069</v>
      </c>
      <c r="BC1809" s="508">
        <f>_xll.qlIndexFixing($AC$5,AZ1809,TRUE,_xll.ohTrigger(Trigger,Trigger3M))</f>
        <v>1.431489804448084E-2</v>
      </c>
      <c r="BD1809" s="508">
        <f>_xll.qlIndexFixing($BE$1,AZ1809,TRUE,_xll.ohTrigger(Trigger,Trigger3M))</f>
        <v>1.4431201365457374E-2</v>
      </c>
    </row>
    <row r="1810" spans="51:56" ht="11.25" customHeight="1" x14ac:dyDescent="0.25">
      <c r="AY1810" s="515" t="s">
        <v>90</v>
      </c>
      <c r="AZ1810" s="509">
        <f>_xll.qlInterestRateIndexFixingDate(Currency&amp;"ibor"&amp;Tenor,BA1810,Trigger)</f>
        <v>51981</v>
      </c>
      <c r="BA1810" s="509">
        <f>_xll.qlCalendarAdvance(Calendar,BA1809,AY1810,"f",,Trigger)</f>
        <v>51985</v>
      </c>
      <c r="BB1810" s="509">
        <f>_xll.qlInterestRateIndexMaturity(Currency&amp;"ibor"&amp;Tenor,BA1810,Trigger)</f>
        <v>52076</v>
      </c>
      <c r="BC1810" s="508">
        <f>_xll.qlIndexFixing($AC$5,AZ1810,TRUE,_xll.ohTrigger(Trigger,Trigger3M))</f>
        <v>1.4314856354183033E-2</v>
      </c>
      <c r="BD1810" s="508">
        <f>_xll.qlIndexFixing($BE$1,AZ1810,TRUE,_xll.ohTrigger(Trigger,Trigger3M))</f>
        <v>1.4432537799505636E-2</v>
      </c>
    </row>
    <row r="1811" spans="51:56" ht="11.25" customHeight="1" x14ac:dyDescent="0.25">
      <c r="AY1811" s="515" t="s">
        <v>90</v>
      </c>
      <c r="AZ1811" s="509">
        <f>_xll.qlInterestRateIndexFixingDate(Currency&amp;"ibor"&amp;Tenor,BA1811,Trigger)</f>
        <v>51988</v>
      </c>
      <c r="BA1811" s="509">
        <f>_xll.qlCalendarAdvance(Calendar,BA1810,AY1811,"f",,Trigger)</f>
        <v>51992</v>
      </c>
      <c r="BB1811" s="509">
        <f>_xll.qlInterestRateIndexMaturity(Currency&amp;"ibor"&amp;Tenor,BA1811,Trigger)</f>
        <v>52084</v>
      </c>
      <c r="BC1811" s="508">
        <f>_xll.qlIndexFixing($AC$5,AZ1811,TRUE,_xll.ohTrigger(Trigger,Trigger3M))</f>
        <v>1.4315169071675994E-2</v>
      </c>
      <c r="BD1811" s="508">
        <f>_xll.qlIndexFixing($BE$1,AZ1811,TRUE,_xll.ohTrigger(Trigger,Trigger3M))</f>
        <v>1.4434244357179979E-2</v>
      </c>
    </row>
    <row r="1812" spans="51:56" ht="11.25" customHeight="1" x14ac:dyDescent="0.25">
      <c r="AY1812" s="515" t="s">
        <v>90</v>
      </c>
      <c r="AZ1812" s="509">
        <f>_xll.qlInterestRateIndexFixingDate(Currency&amp;"ibor"&amp;Tenor,BA1812,Trigger)</f>
        <v>51995</v>
      </c>
      <c r="BA1812" s="509">
        <f>_xll.qlCalendarAdvance(Calendar,BA1811,AY1812,"f",,Trigger)</f>
        <v>51999</v>
      </c>
      <c r="BB1812" s="509">
        <f>_xll.qlInterestRateIndexMaturity(Currency&amp;"ibor"&amp;Tenor,BA1812,Trigger)</f>
        <v>52091</v>
      </c>
      <c r="BC1812" s="508">
        <f>_xll.qlIndexFixing($AC$5,AZ1812,TRUE,_xll.ohTrigger(Trigger,Trigger3M))</f>
        <v>1.4315137610394588E-2</v>
      </c>
      <c r="BD1812" s="508">
        <f>_xll.qlIndexFixing($BE$1,AZ1812,TRUE,_xll.ohTrigger(Trigger,Trigger3M))</f>
        <v>1.4435557327134477E-2</v>
      </c>
    </row>
    <row r="1813" spans="51:56" ht="11.25" customHeight="1" x14ac:dyDescent="0.25">
      <c r="AY1813" s="515" t="s">
        <v>90</v>
      </c>
      <c r="AZ1813" s="509">
        <f>_xll.qlInterestRateIndexFixingDate(Currency&amp;"ibor"&amp;Tenor,BA1813,Trigger)</f>
        <v>52002</v>
      </c>
      <c r="BA1813" s="509">
        <f>_xll.qlCalendarAdvance(Calendar,BA1812,AY1813,"f",,Trigger)</f>
        <v>52006</v>
      </c>
      <c r="BB1813" s="509">
        <f>_xll.qlInterestRateIndexMaturity(Currency&amp;"ibor"&amp;Tenor,BA1813,Trigger)</f>
        <v>52098</v>
      </c>
      <c r="BC1813" s="508">
        <f>_xll.qlIndexFixing($AC$5,AZ1813,TRUE,_xll.ohTrigger(Trigger,Trigger3M))</f>
        <v>1.4316186400943778E-2</v>
      </c>
      <c r="BD1813" s="508">
        <f>_xll.qlIndexFixing($BE$1,AZ1813,TRUE,_xll.ohTrigger(Trigger,Trigger3M))</f>
        <v>1.4436858902020608E-2</v>
      </c>
    </row>
    <row r="1814" spans="51:56" ht="11.25" customHeight="1" x14ac:dyDescent="0.25">
      <c r="AY1814" s="515" t="s">
        <v>90</v>
      </c>
      <c r="AZ1814" s="509">
        <f>_xll.qlInterestRateIndexFixingDate(Currency&amp;"ibor"&amp;Tenor,BA1814,Trigger)</f>
        <v>52009</v>
      </c>
      <c r="BA1814" s="509">
        <f>_xll.qlCalendarAdvance(Calendar,BA1813,AY1814,"f",,Trigger)</f>
        <v>52013</v>
      </c>
      <c r="BB1814" s="509">
        <f>_xll.qlInterestRateIndexMaturity(Currency&amp;"ibor"&amp;Tenor,BA1814,Trigger)</f>
        <v>52105</v>
      </c>
      <c r="BC1814" s="508">
        <f>_xll.qlIndexFixing($AC$5,AZ1814,TRUE,_xll.ohTrigger(Trigger,Trigger3M))</f>
        <v>1.431741540435673E-2</v>
      </c>
      <c r="BD1814" s="508">
        <f>_xll.qlIndexFixing($BE$1,AZ1814,TRUE,_xll.ohTrigger(Trigger,Trigger3M))</f>
        <v>1.4438149053250806E-2</v>
      </c>
    </row>
    <row r="1815" spans="51:56" ht="11.25" customHeight="1" x14ac:dyDescent="0.25">
      <c r="AY1815" s="515" t="s">
        <v>90</v>
      </c>
      <c r="AZ1815" s="509">
        <f>_xll.qlInterestRateIndexFixingDate(Currency&amp;"ibor"&amp;Tenor,BA1815,Trigger)</f>
        <v>52016</v>
      </c>
      <c r="BA1815" s="509">
        <f>_xll.qlCalendarAdvance(Calendar,BA1814,AY1815,"f",,Trigger)</f>
        <v>52020</v>
      </c>
      <c r="BB1815" s="509">
        <f>_xll.qlInterestRateIndexMaturity(Currency&amp;"ibor"&amp;Tenor,BA1815,Trigger)</f>
        <v>52112</v>
      </c>
      <c r="BC1815" s="508">
        <f>_xll.qlIndexFixing($AC$5,AZ1815,TRUE,_xll.ohTrigger(Trigger,Trigger3M))</f>
        <v>1.4318644408152854E-2</v>
      </c>
      <c r="BD1815" s="508">
        <f>_xll.qlIndexFixing($BE$1,AZ1815,TRUE,_xll.ohTrigger(Trigger,Trigger3M))</f>
        <v>1.4439427752237501E-2</v>
      </c>
    </row>
    <row r="1816" spans="51:56" ht="11.25" customHeight="1" x14ac:dyDescent="0.25">
      <c r="AY1816" s="515" t="s">
        <v>90</v>
      </c>
      <c r="AZ1816" s="509">
        <f>_xll.qlInterestRateIndexFixingDate(Currency&amp;"ibor"&amp;Tenor,BA1816,Trigger)</f>
        <v>52023</v>
      </c>
      <c r="BA1816" s="509">
        <f>_xll.qlCalendarAdvance(Calendar,BA1815,AY1816,"f",,Trigger)</f>
        <v>52027</v>
      </c>
      <c r="BB1816" s="509">
        <f>_xll.qlInterestRateIndexMaturity(Currency&amp;"ibor"&amp;Tenor,BA1816,Trigger)</f>
        <v>52119</v>
      </c>
      <c r="BC1816" s="508">
        <f>_xll.qlIndexFixing($AC$5,AZ1816,TRUE,_xll.ohTrigger(Trigger,Trigger3M))</f>
        <v>1.4319873412335626E-2</v>
      </c>
      <c r="BD1816" s="508">
        <f>_xll.qlIndexFixing($BE$1,AZ1816,TRUE,_xll.ohTrigger(Trigger,Trigger3M))</f>
        <v>1.4440694970391389E-2</v>
      </c>
    </row>
    <row r="1817" spans="51:56" ht="11.25" customHeight="1" x14ac:dyDescent="0.25">
      <c r="AY1817" s="515" t="s">
        <v>90</v>
      </c>
      <c r="AZ1817" s="509">
        <f>_xll.qlInterestRateIndexFixingDate(Currency&amp;"ibor"&amp;Tenor,BA1817,Trigger)</f>
        <v>52030</v>
      </c>
      <c r="BA1817" s="509">
        <f>_xll.qlCalendarAdvance(Calendar,BA1816,AY1817,"f",,Trigger)</f>
        <v>52034</v>
      </c>
      <c r="BB1817" s="509">
        <f>_xll.qlInterestRateIndexMaturity(Currency&amp;"ibor"&amp;Tenor,BA1817,Trigger)</f>
        <v>52126</v>
      </c>
      <c r="BC1817" s="508">
        <f>_xll.qlIndexFixing($AC$5,AZ1817,TRUE,_xll.ohTrigger(Trigger,Trigger3M))</f>
        <v>1.43211024169007E-2</v>
      </c>
      <c r="BD1817" s="508">
        <f>_xll.qlIndexFixing($BE$1,AZ1817,TRUE,_xll.ohTrigger(Trigger,Trigger3M))</f>
        <v>1.4441950679125775E-2</v>
      </c>
    </row>
    <row r="1818" spans="51:56" ht="11.25" customHeight="1" x14ac:dyDescent="0.25">
      <c r="AY1818" s="515" t="s">
        <v>90</v>
      </c>
      <c r="AZ1818" s="509">
        <f>_xll.qlInterestRateIndexFixingDate(Currency&amp;"ibor"&amp;Tenor,BA1818,Trigger)</f>
        <v>52037</v>
      </c>
      <c r="BA1818" s="509">
        <f>_xll.qlCalendarAdvance(Calendar,BA1817,AY1818,"f",,Trigger)</f>
        <v>52041</v>
      </c>
      <c r="BB1818" s="509">
        <f>_xll.qlInterestRateIndexMaturity(Currency&amp;"ibor"&amp;Tenor,BA1818,Trigger)</f>
        <v>52133</v>
      </c>
      <c r="BC1818" s="508">
        <f>_xll.qlIndexFixing($AC$5,AZ1818,TRUE,_xll.ohTrigger(Trigger,Trigger3M))</f>
        <v>1.4322331421851553E-2</v>
      </c>
      <c r="BD1818" s="508">
        <f>_xll.qlIndexFixing($BE$1,AZ1818,TRUE,_xll.ohTrigger(Trigger,Trigger3M))</f>
        <v>1.4443194849850481E-2</v>
      </c>
    </row>
    <row r="1819" spans="51:56" ht="11.25" customHeight="1" x14ac:dyDescent="0.25">
      <c r="AY1819" s="515" t="s">
        <v>90</v>
      </c>
      <c r="AZ1819" s="509">
        <f>_xll.qlInterestRateIndexFixingDate(Currency&amp;"ibor"&amp;Tenor,BA1819,Trigger)</f>
        <v>52044</v>
      </c>
      <c r="BA1819" s="509">
        <f>_xll.qlCalendarAdvance(Calendar,BA1818,AY1819,"f",,Trigger)</f>
        <v>52048</v>
      </c>
      <c r="BB1819" s="509">
        <f>_xll.qlInterestRateIndexMaturity(Currency&amp;"ibor"&amp;Tenor,BA1819,Trigger)</f>
        <v>52140</v>
      </c>
      <c r="BC1819" s="508">
        <f>_xll.qlIndexFixing($AC$5,AZ1819,TRUE,_xll.ohTrigger(Trigger,Trigger3M))</f>
        <v>1.4323560427187314E-2</v>
      </c>
      <c r="BD1819" s="508">
        <f>_xll.qlIndexFixing($BE$1,AZ1819,TRUE,_xll.ohTrigger(Trigger,Trigger3M))</f>
        <v>1.444442745397968E-2</v>
      </c>
    </row>
    <row r="1820" spans="51:56" ht="11.25" customHeight="1" x14ac:dyDescent="0.25">
      <c r="AY1820" s="515" t="s">
        <v>90</v>
      </c>
      <c r="AZ1820" s="509">
        <f>_xll.qlInterestRateIndexFixingDate(Currency&amp;"ibor"&amp;Tenor,BA1820,Trigger)</f>
        <v>52051</v>
      </c>
      <c r="BA1820" s="509">
        <f>_xll.qlCalendarAdvance(Calendar,BA1819,AY1820,"f",,Trigger)</f>
        <v>52055</v>
      </c>
      <c r="BB1820" s="509">
        <f>_xll.qlInterestRateIndexMaturity(Currency&amp;"ibor"&amp;Tenor,BA1820,Trigger)</f>
        <v>52147</v>
      </c>
      <c r="BC1820" s="508">
        <f>_xll.qlIndexFixing($AC$5,AZ1820,TRUE,_xll.ohTrigger(Trigger,Trigger3M))</f>
        <v>1.4324789432907117E-2</v>
      </c>
      <c r="BD1820" s="508">
        <f>_xll.qlIndexFixing($BE$1,AZ1820,TRUE,_xll.ohTrigger(Trigger,Trigger3M))</f>
        <v>1.4445648462923198E-2</v>
      </c>
    </row>
    <row r="1821" spans="51:56" ht="11.25" customHeight="1" x14ac:dyDescent="0.25">
      <c r="AY1821" s="515" t="s">
        <v>90</v>
      </c>
      <c r="AZ1821" s="509">
        <f>_xll.qlInterestRateIndexFixingDate(Currency&amp;"ibor"&amp;Tenor,BA1821,Trigger)</f>
        <v>52058</v>
      </c>
      <c r="BA1821" s="509">
        <f>_xll.qlCalendarAdvance(Calendar,BA1820,AY1821,"f",,Trigger)</f>
        <v>52062</v>
      </c>
      <c r="BB1821" s="509">
        <f>_xll.qlInterestRateIndexMaturity(Currency&amp;"ibor"&amp;Tenor,BA1821,Trigger)</f>
        <v>52154</v>
      </c>
      <c r="BC1821" s="508">
        <f>_xll.qlIndexFixing($AC$5,AZ1821,TRUE,_xll.ohTrigger(Trigger,Trigger3M))</f>
        <v>1.4326018439011828E-2</v>
      </c>
      <c r="BD1821" s="508">
        <f>_xll.qlIndexFixing($BE$1,AZ1821,TRUE,_xll.ohTrigger(Trigger,Trigger3M))</f>
        <v>1.4446857848095206E-2</v>
      </c>
    </row>
    <row r="1822" spans="51:56" ht="11.25" customHeight="1" x14ac:dyDescent="0.25">
      <c r="AY1822" s="515" t="s">
        <v>90</v>
      </c>
      <c r="AZ1822" s="509">
        <f>_xll.qlInterestRateIndexFixingDate(Currency&amp;"ibor"&amp;Tenor,BA1822,Trigger)</f>
        <v>52065</v>
      </c>
      <c r="BA1822" s="509">
        <f>_xll.qlCalendarAdvance(Calendar,BA1821,AY1822,"f",,Trigger)</f>
        <v>52069</v>
      </c>
      <c r="BB1822" s="509">
        <f>_xll.qlInterestRateIndexMaturity(Currency&amp;"ibor"&amp;Tenor,BA1822,Trigger)</f>
        <v>52161</v>
      </c>
      <c r="BC1822" s="508">
        <f>_xll.qlIndexFixing($AC$5,AZ1822,TRUE,_xll.ohTrigger(Trigger,Trigger3M))</f>
        <v>1.432724744550145E-2</v>
      </c>
      <c r="BD1822" s="508">
        <f>_xll.qlIndexFixing($BE$1,AZ1822,TRUE,_xll.ohTrigger(Trigger,Trigger3M))</f>
        <v>1.4448055580907266E-2</v>
      </c>
    </row>
    <row r="1823" spans="51:56" ht="11.25" customHeight="1" x14ac:dyDescent="0.25">
      <c r="AY1823" s="515" t="s">
        <v>90</v>
      </c>
      <c r="AZ1823" s="509">
        <f>_xll.qlInterestRateIndexFixingDate(Currency&amp;"ibor"&amp;Tenor,BA1823,Trigger)</f>
        <v>52072</v>
      </c>
      <c r="BA1823" s="509">
        <f>_xll.qlCalendarAdvance(Calendar,BA1822,AY1823,"f",,Trigger)</f>
        <v>52076</v>
      </c>
      <c r="BB1823" s="509">
        <f>_xll.qlInterestRateIndexMaturity(Currency&amp;"ibor"&amp;Tenor,BA1823,Trigger)</f>
        <v>52168</v>
      </c>
      <c r="BC1823" s="508">
        <f>_xll.qlIndexFixing($AC$5,AZ1823,TRUE,_xll.ohTrigger(Trigger,Trigger3M))</f>
        <v>1.4328476452374244E-2</v>
      </c>
      <c r="BD1823" s="508">
        <f>_xll.qlIndexFixing($BE$1,AZ1823,TRUE,_xll.ohTrigger(Trigger,Trigger3M))</f>
        <v>1.4449241632770945E-2</v>
      </c>
    </row>
    <row r="1824" spans="51:56" ht="11.25" customHeight="1" x14ac:dyDescent="0.25">
      <c r="AY1824" s="515" t="s">
        <v>90</v>
      </c>
      <c r="AZ1824" s="509">
        <f>_xll.qlInterestRateIndexFixingDate(Currency&amp;"ibor"&amp;Tenor,BA1824,Trigger)</f>
        <v>52079</v>
      </c>
      <c r="BA1824" s="509">
        <f>_xll.qlCalendarAdvance(Calendar,BA1823,AY1824,"f",,Trigger)</f>
        <v>52083</v>
      </c>
      <c r="BB1824" s="509">
        <f>_xll.qlInterestRateIndexMaturity(Currency&amp;"ibor"&amp;Tenor,BA1824,Trigger)</f>
        <v>52175</v>
      </c>
      <c r="BC1824" s="508">
        <f>_xll.qlIndexFixing($AC$5,AZ1824,TRUE,_xll.ohTrigger(Trigger,Trigger3M))</f>
        <v>1.4329705459632816E-2</v>
      </c>
      <c r="BD1824" s="508">
        <f>_xll.qlIndexFixing($BE$1,AZ1824,TRUE,_xll.ohTrigger(Trigger,Trigger3M))</f>
        <v>1.4450415975100411E-2</v>
      </c>
    </row>
    <row r="1825" spans="51:56" ht="11.25" customHeight="1" x14ac:dyDescent="0.25">
      <c r="AY1825" s="515" t="s">
        <v>90</v>
      </c>
      <c r="AZ1825" s="509">
        <f>_xll.qlInterestRateIndexFixingDate(Currency&amp;"ibor"&amp;Tenor,BA1825,Trigger)</f>
        <v>52086</v>
      </c>
      <c r="BA1825" s="509">
        <f>_xll.qlCalendarAdvance(Calendar,BA1824,AY1825,"f",,Trigger)</f>
        <v>52090</v>
      </c>
      <c r="BB1825" s="509">
        <f>_xll.qlInterestRateIndexMaturity(Currency&amp;"ibor"&amp;Tenor,BA1825,Trigger)</f>
        <v>52182</v>
      </c>
      <c r="BC1825" s="508">
        <f>_xll.qlIndexFixing($AC$5,AZ1825,TRUE,_xll.ohTrigger(Trigger,Trigger3M))</f>
        <v>1.4330934467275428E-2</v>
      </c>
      <c r="BD1825" s="508">
        <f>_xll.qlIndexFixing($BE$1,AZ1825,TRUE,_xll.ohTrigger(Trigger,Trigger3M))</f>
        <v>1.4451578579305492E-2</v>
      </c>
    </row>
    <row r="1826" spans="51:56" ht="11.25" customHeight="1" x14ac:dyDescent="0.25">
      <c r="AY1826" s="515" t="s">
        <v>90</v>
      </c>
      <c r="AZ1826" s="509">
        <f>_xll.qlInterestRateIndexFixingDate(Currency&amp;"ibor"&amp;Tenor,BA1826,Trigger)</f>
        <v>52093</v>
      </c>
      <c r="BA1826" s="509">
        <f>_xll.qlCalendarAdvance(Calendar,BA1825,AY1826,"f",,Trigger)</f>
        <v>52097</v>
      </c>
      <c r="BB1826" s="509">
        <f>_xll.qlInterestRateIndexMaturity(Currency&amp;"ibor"&amp;Tenor,BA1826,Trigger)</f>
        <v>52189</v>
      </c>
      <c r="BC1826" s="508">
        <f>_xll.qlIndexFixing($AC$5,AZ1826,TRUE,_xll.ohTrigger(Trigger,Trigger3M))</f>
        <v>1.433216347530295E-2</v>
      </c>
      <c r="BD1826" s="508">
        <f>_xll.qlIndexFixing($BE$1,AZ1826,TRUE,_xll.ohTrigger(Trigger,Trigger3M))</f>
        <v>1.445272941679949E-2</v>
      </c>
    </row>
    <row r="1827" spans="51:56" ht="11.25" customHeight="1" x14ac:dyDescent="0.25">
      <c r="AY1827" s="515" t="s">
        <v>90</v>
      </c>
      <c r="AZ1827" s="509">
        <f>_xll.qlInterestRateIndexFixingDate(Currency&amp;"ibor"&amp;Tenor,BA1827,Trigger)</f>
        <v>52100</v>
      </c>
      <c r="BA1827" s="509">
        <f>_xll.qlCalendarAdvance(Calendar,BA1826,AY1827,"f",,Trigger)</f>
        <v>52104</v>
      </c>
      <c r="BB1827" s="509">
        <f>_xll.qlInterestRateIndexMaturity(Currency&amp;"ibor"&amp;Tenor,BA1827,Trigger)</f>
        <v>52196</v>
      </c>
      <c r="BC1827" s="508">
        <f>_xll.qlIndexFixing($AC$5,AZ1827,TRUE,_xll.ohTrigger(Trigger,Trigger3M))</f>
        <v>1.4333392483715381E-2</v>
      </c>
      <c r="BD1827" s="508">
        <f>_xll.qlIndexFixing($BE$1,AZ1827,TRUE,_xll.ohTrigger(Trigger,Trigger3M))</f>
        <v>1.4453868458995704E-2</v>
      </c>
    </row>
    <row r="1828" spans="51:56" ht="11.25" customHeight="1" x14ac:dyDescent="0.25">
      <c r="AY1828" s="515" t="s">
        <v>90</v>
      </c>
      <c r="AZ1828" s="509">
        <f>_xll.qlInterestRateIndexFixingDate(Currency&amp;"ibor"&amp;Tenor,BA1828,Trigger)</f>
        <v>52107</v>
      </c>
      <c r="BA1828" s="509">
        <f>_xll.qlCalendarAdvance(Calendar,BA1827,AY1828,"f",,Trigger)</f>
        <v>52111</v>
      </c>
      <c r="BB1828" s="509">
        <f>_xll.qlInterestRateIndexMaturity(Currency&amp;"ibor"&amp;Tenor,BA1828,Trigger)</f>
        <v>52202</v>
      </c>
      <c r="BC1828" s="508">
        <f>_xll.qlIndexFixing($AC$5,AZ1828,TRUE,_xll.ohTrigger(Trigger,Trigger3M))</f>
        <v>1.4334248670479981E-2</v>
      </c>
      <c r="BD1828" s="508">
        <f>_xll.qlIndexFixing($BE$1,AZ1828,TRUE,_xll.ohTrigger(Trigger,Trigger3M))</f>
        <v>1.4454627558232007E-2</v>
      </c>
    </row>
    <row r="1829" spans="51:56" ht="11.25" customHeight="1" x14ac:dyDescent="0.25">
      <c r="AY1829" s="515" t="s">
        <v>90</v>
      </c>
      <c r="AZ1829" s="509">
        <f>_xll.qlInterestRateIndexFixingDate(Currency&amp;"ibor"&amp;Tenor,BA1829,Trigger)</f>
        <v>52114</v>
      </c>
      <c r="BA1829" s="509">
        <f>_xll.qlCalendarAdvance(Calendar,BA1828,AY1829,"f",,Trigger)</f>
        <v>52118</v>
      </c>
      <c r="BB1829" s="509">
        <f>_xll.qlInterestRateIndexMaturity(Currency&amp;"ibor"&amp;Tenor,BA1829,Trigger)</f>
        <v>52209</v>
      </c>
      <c r="BC1829" s="508">
        <f>_xll.qlIndexFixing($AC$5,AZ1829,TRUE,_xll.ohTrigger(Trigger,Trigger3M))</f>
        <v>1.433547763078581E-2</v>
      </c>
      <c r="BD1829" s="508">
        <f>_xll.qlIndexFixing($BE$1,AZ1829,TRUE,_xll.ohTrigger(Trigger,Trigger3M))</f>
        <v>1.4455743731333206E-2</v>
      </c>
    </row>
    <row r="1830" spans="51:56" ht="11.25" customHeight="1" x14ac:dyDescent="0.25">
      <c r="AY1830" s="515" t="s">
        <v>90</v>
      </c>
      <c r="AZ1830" s="509">
        <f>_xll.qlInterestRateIndexFixingDate(Currency&amp;"ibor"&amp;Tenor,BA1830,Trigger)</f>
        <v>52121</v>
      </c>
      <c r="BA1830" s="509">
        <f>_xll.qlCalendarAdvance(Calendar,BA1829,AY1830,"f",,Trigger)</f>
        <v>52125</v>
      </c>
      <c r="BB1830" s="509">
        <f>_xll.qlInterestRateIndexMaturity(Currency&amp;"ibor"&amp;Tenor,BA1830,Trigger)</f>
        <v>52216</v>
      </c>
      <c r="BC1830" s="508">
        <f>_xll.qlIndexFixing($AC$5,AZ1830,TRUE,_xll.ohTrigger(Trigger,Trigger3M))</f>
        <v>1.4336706591471116E-2</v>
      </c>
      <c r="BD1830" s="508">
        <f>_xll.qlIndexFixing($BE$1,AZ1830,TRUE,_xll.ohTrigger(Trigger,Trigger3M))</f>
        <v>1.4456848025889662E-2</v>
      </c>
    </row>
    <row r="1831" spans="51:56" ht="11.25" customHeight="1" x14ac:dyDescent="0.25">
      <c r="AY1831" s="515" t="s">
        <v>90</v>
      </c>
      <c r="AZ1831" s="509">
        <f>_xll.qlInterestRateIndexFixingDate(Currency&amp;"ibor"&amp;Tenor,BA1831,Trigger)</f>
        <v>52128</v>
      </c>
      <c r="BA1831" s="509">
        <f>_xll.qlCalendarAdvance(Calendar,BA1830,AY1831,"f",,Trigger)</f>
        <v>52132</v>
      </c>
      <c r="BB1831" s="509">
        <f>_xll.qlInterestRateIndexMaturity(Currency&amp;"ibor"&amp;Tenor,BA1831,Trigger)</f>
        <v>52223</v>
      </c>
      <c r="BC1831" s="508">
        <f>_xll.qlIndexFixing($AC$5,AZ1831,TRUE,_xll.ohTrigger(Trigger,Trigger3M))</f>
        <v>1.4337935552536776E-2</v>
      </c>
      <c r="BD1831" s="508">
        <f>_xll.qlIndexFixing($BE$1,AZ1831,TRUE,_xll.ohTrigger(Trigger,Trigger3M))</f>
        <v>1.4457940413315015E-2</v>
      </c>
    </row>
    <row r="1832" spans="51:56" ht="11.25" customHeight="1" x14ac:dyDescent="0.25">
      <c r="AY1832" s="515" t="s">
        <v>90</v>
      </c>
      <c r="AZ1832" s="509">
        <f>_xll.qlInterestRateIndexFixingDate(Currency&amp;"ibor"&amp;Tenor,BA1832,Trigger)</f>
        <v>52135</v>
      </c>
      <c r="BA1832" s="509">
        <f>_xll.qlCalendarAdvance(Calendar,BA1831,AY1832,"f",,Trigger)</f>
        <v>52139</v>
      </c>
      <c r="BB1832" s="509">
        <f>_xll.qlInterestRateIndexMaturity(Currency&amp;"ibor"&amp;Tenor,BA1832,Trigger)</f>
        <v>52231</v>
      </c>
      <c r="BC1832" s="508">
        <f>_xll.qlIndexFixing($AC$5,AZ1832,TRUE,_xll.ohTrigger(Trigger,Trigger3M))</f>
        <v>1.4339537531545097E-2</v>
      </c>
      <c r="BD1832" s="508">
        <f>_xll.qlIndexFixing($BE$1,AZ1832,TRUE,_xll.ohTrigger(Trigger,Trigger3M))</f>
        <v>1.4459385739953024E-2</v>
      </c>
    </row>
    <row r="1833" spans="51:56" ht="11.25" customHeight="1" x14ac:dyDescent="0.25">
      <c r="AY1833" s="515" t="s">
        <v>90</v>
      </c>
      <c r="AZ1833" s="509">
        <f>_xll.qlInterestRateIndexFixingDate(Currency&amp;"ibor"&amp;Tenor,BA1833,Trigger)</f>
        <v>52142</v>
      </c>
      <c r="BA1833" s="509">
        <f>_xll.qlCalendarAdvance(Calendar,BA1832,AY1833,"f",,Trigger)</f>
        <v>52146</v>
      </c>
      <c r="BB1833" s="509">
        <f>_xll.qlInterestRateIndexMaturity(Currency&amp;"ibor"&amp;Tenor,BA1833,Trigger)</f>
        <v>52238</v>
      </c>
      <c r="BC1833" s="508">
        <f>_xll.qlIndexFixing($AC$5,AZ1833,TRUE,_xll.ohTrigger(Trigger,Trigger3M))</f>
        <v>1.4340766542265248E-2</v>
      </c>
      <c r="BD1833" s="508">
        <f>_xll.qlIndexFixing($BE$1,AZ1833,TRUE,_xll.ohTrigger(Trigger,Trigger3M))</f>
        <v>1.4460453410028851E-2</v>
      </c>
    </row>
    <row r="1834" spans="51:56" ht="11.25" customHeight="1" x14ac:dyDescent="0.25">
      <c r="AY1834" s="515" t="s">
        <v>90</v>
      </c>
      <c r="AZ1834" s="509">
        <f>_xll.qlInterestRateIndexFixingDate(Currency&amp;"ibor"&amp;Tenor,BA1834,Trigger)</f>
        <v>52149</v>
      </c>
      <c r="BA1834" s="509">
        <f>_xll.qlCalendarAdvance(Calendar,BA1833,AY1834,"f",,Trigger)</f>
        <v>52153</v>
      </c>
      <c r="BB1834" s="509">
        <f>_xll.qlInterestRateIndexMaturity(Currency&amp;"ibor"&amp;Tenor,BA1834,Trigger)</f>
        <v>52245</v>
      </c>
      <c r="BC1834" s="508">
        <f>_xll.qlIndexFixing($AC$5,AZ1834,TRUE,_xll.ohTrigger(Trigger,Trigger3M))</f>
        <v>1.434199555336944E-2</v>
      </c>
      <c r="BD1834" s="508">
        <f>_xll.qlIndexFixing($BE$1,AZ1834,TRUE,_xll.ohTrigger(Trigger,Trigger3M))</f>
        <v>1.4461509084694795E-2</v>
      </c>
    </row>
    <row r="1835" spans="51:56" ht="11.25" customHeight="1" x14ac:dyDescent="0.25">
      <c r="AY1835" s="515" t="s">
        <v>90</v>
      </c>
      <c r="AZ1835" s="509">
        <f>_xll.qlInterestRateIndexFixingDate(Currency&amp;"ibor"&amp;Tenor,BA1835,Trigger)</f>
        <v>52156</v>
      </c>
      <c r="BA1835" s="509">
        <f>_xll.qlCalendarAdvance(Calendar,BA1834,AY1835,"f",,Trigger)</f>
        <v>52160</v>
      </c>
      <c r="BB1835" s="509">
        <f>_xll.qlInterestRateIndexMaturity(Currency&amp;"ibor"&amp;Tenor,BA1835,Trigger)</f>
        <v>52252</v>
      </c>
      <c r="BC1835" s="508">
        <f>_xll.qlIndexFixing($AC$5,AZ1835,TRUE,_xll.ohTrigger(Trigger,Trigger3M))</f>
        <v>1.4343224564857671E-2</v>
      </c>
      <c r="BD1835" s="508">
        <f>_xll.qlIndexFixing($BE$1,AZ1835,TRUE,_xll.ohTrigger(Trigger,Trigger3M))</f>
        <v>1.4462552735367635E-2</v>
      </c>
    </row>
    <row r="1836" spans="51:56" ht="11.25" customHeight="1" x14ac:dyDescent="0.25">
      <c r="AY1836" s="515" t="s">
        <v>90</v>
      </c>
      <c r="AZ1836" s="509">
        <f>_xll.qlInterestRateIndexFixingDate(Currency&amp;"ibor"&amp;Tenor,BA1836,Trigger)</f>
        <v>52163</v>
      </c>
      <c r="BA1836" s="509">
        <f>_xll.qlCalendarAdvance(Calendar,BA1835,AY1836,"f",,Trigger)</f>
        <v>52167</v>
      </c>
      <c r="BB1836" s="509">
        <f>_xll.qlInterestRateIndexMaturity(Currency&amp;"ibor"&amp;Tenor,BA1836,Trigger)</f>
        <v>52259</v>
      </c>
      <c r="BC1836" s="508">
        <f>_xll.qlIndexFixing($AC$5,AZ1836,TRUE,_xll.ohTrigger(Trigger,Trigger3M))</f>
        <v>1.4344453576731682E-2</v>
      </c>
      <c r="BD1836" s="508">
        <f>_xll.qlIndexFixing($BE$1,AZ1836,TRUE,_xll.ohTrigger(Trigger,Trigger3M))</f>
        <v>1.4463584333458934E-2</v>
      </c>
    </row>
    <row r="1837" spans="51:56" ht="11.25" customHeight="1" x14ac:dyDescent="0.25">
      <c r="AY1837" s="515" t="s">
        <v>90</v>
      </c>
      <c r="AZ1837" s="509">
        <f>_xll.qlInterestRateIndexFixingDate(Currency&amp;"ibor"&amp;Tenor,BA1837,Trigger)</f>
        <v>52170</v>
      </c>
      <c r="BA1837" s="509">
        <f>_xll.qlCalendarAdvance(Calendar,BA1836,AY1837,"f",,Trigger)</f>
        <v>52174</v>
      </c>
      <c r="BB1837" s="509">
        <f>_xll.qlInterestRateIndexMaturity(Currency&amp;"ibor"&amp;Tenor,BA1837,Trigger)</f>
        <v>52266</v>
      </c>
      <c r="BC1837" s="508">
        <f>_xll.qlIndexFixing($AC$5,AZ1837,TRUE,_xll.ohTrigger(Trigger,Trigger3M))</f>
        <v>1.4345682588988863E-2</v>
      </c>
      <c r="BD1837" s="508">
        <f>_xll.qlIndexFixing($BE$1,AZ1837,TRUE,_xll.ohTrigger(Trigger,Trigger3M))</f>
        <v>1.4464603850381123E-2</v>
      </c>
    </row>
    <row r="1838" spans="51:56" ht="11.25" customHeight="1" x14ac:dyDescent="0.25">
      <c r="AY1838" s="515" t="s">
        <v>90</v>
      </c>
      <c r="AZ1838" s="509">
        <f>_xll.qlInterestRateIndexFixingDate(Currency&amp;"ibor"&amp;Tenor,BA1838,Trigger)</f>
        <v>52177</v>
      </c>
      <c r="BA1838" s="509">
        <f>_xll.qlCalendarAdvance(Calendar,BA1837,AY1838,"f",,Trigger)</f>
        <v>52181</v>
      </c>
      <c r="BB1838" s="509">
        <f>_xll.qlInterestRateIndexMaturity(Currency&amp;"ibor"&amp;Tenor,BA1838,Trigger)</f>
        <v>52273</v>
      </c>
      <c r="BC1838" s="508">
        <f>_xll.qlIndexFixing($AC$5,AZ1838,TRUE,_xll.ohTrigger(Trigger,Trigger3M))</f>
        <v>1.4346911601632692E-2</v>
      </c>
      <c r="BD1838" s="508">
        <f>_xll.qlIndexFixing($BE$1,AZ1838,TRUE,_xll.ohTrigger(Trigger,Trigger3M))</f>
        <v>1.4465611257547506E-2</v>
      </c>
    </row>
    <row r="1839" spans="51:56" ht="11.25" customHeight="1" x14ac:dyDescent="0.25">
      <c r="AY1839" s="515" t="s">
        <v>90</v>
      </c>
      <c r="AZ1839" s="509">
        <f>_xll.qlInterestRateIndexFixingDate(Currency&amp;"ibor"&amp;Tenor,BA1839,Trigger)</f>
        <v>52184</v>
      </c>
      <c r="BA1839" s="509">
        <f>_xll.qlCalendarAdvance(Calendar,BA1838,AY1839,"f",,Trigger)</f>
        <v>52188</v>
      </c>
      <c r="BB1839" s="509">
        <f>_xll.qlInterestRateIndexMaturity(Currency&amp;"ibor"&amp;Tenor,BA1839,Trigger)</f>
        <v>52280</v>
      </c>
      <c r="BC1839" s="508">
        <f>_xll.qlIndexFixing($AC$5,AZ1839,TRUE,_xll.ohTrigger(Trigger,Trigger3M))</f>
        <v>1.4348140614659693E-2</v>
      </c>
      <c r="BD1839" s="508">
        <f>_xll.qlIndexFixing($BE$1,AZ1839,TRUE,_xll.ohTrigger(Trigger,Trigger3M))</f>
        <v>1.4466606526373989E-2</v>
      </c>
    </row>
    <row r="1840" spans="51:56" ht="11.25" customHeight="1" x14ac:dyDescent="0.25">
      <c r="AY1840" s="515" t="s">
        <v>90</v>
      </c>
      <c r="AZ1840" s="509">
        <f>_xll.qlInterestRateIndexFixingDate(Currency&amp;"ibor"&amp;Tenor,BA1840,Trigger)</f>
        <v>52191</v>
      </c>
      <c r="BA1840" s="509">
        <f>_xll.qlCalendarAdvance(Calendar,BA1839,AY1840,"f",,Trigger)</f>
        <v>52195</v>
      </c>
      <c r="BB1840" s="509">
        <f>_xll.qlInterestRateIndexMaturity(Currency&amp;"ibor"&amp;Tenor,BA1840,Trigger)</f>
        <v>52287</v>
      </c>
      <c r="BC1840" s="508">
        <f>_xll.qlIndexFixing($AC$5,AZ1840,TRUE,_xll.ohTrigger(Trigger,Trigger3M))</f>
        <v>1.4349369628071604E-2</v>
      </c>
      <c r="BD1840" s="508">
        <f>_xll.qlIndexFixing($BE$1,AZ1840,TRUE,_xll.ohTrigger(Trigger,Trigger3M))</f>
        <v>1.44675896282704E-2</v>
      </c>
    </row>
    <row r="1841" spans="51:56" ht="11.25" customHeight="1" x14ac:dyDescent="0.25">
      <c r="AY1841" s="515" t="s">
        <v>90</v>
      </c>
      <c r="AZ1841" s="509">
        <f>_xll.qlInterestRateIndexFixingDate(Currency&amp;"ibor"&amp;Tenor,BA1841,Trigger)</f>
        <v>52198</v>
      </c>
      <c r="BA1841" s="509">
        <f>_xll.qlCalendarAdvance(Calendar,BA1840,AY1841,"f",,Trigger)</f>
        <v>52202</v>
      </c>
      <c r="BB1841" s="509">
        <f>_xll.qlInterestRateIndexMaturity(Currency&amp;"ibor"&amp;Tenor,BA1841,Trigger)</f>
        <v>52292</v>
      </c>
      <c r="BC1841" s="508">
        <f>_xll.qlIndexFixing($AC$5,AZ1841,TRUE,_xll.ohTrigger(Trigger,Trigger3M))</f>
        <v>1.4349851740940167E-2</v>
      </c>
      <c r="BD1841" s="508">
        <f>_xll.qlIndexFixing($BE$1,AZ1841,TRUE,_xll.ohTrigger(Trigger,Trigger3M))</f>
        <v>1.4467845607729402E-2</v>
      </c>
    </row>
    <row r="1842" spans="51:56" ht="11.25" customHeight="1" x14ac:dyDescent="0.25">
      <c r="AY1842" s="515" t="s">
        <v>90</v>
      </c>
      <c r="AZ1842" s="509">
        <f>_xll.qlInterestRateIndexFixingDate(Currency&amp;"ibor"&amp;Tenor,BA1842,Trigger)</f>
        <v>52205</v>
      </c>
      <c r="BA1842" s="509">
        <f>_xll.qlCalendarAdvance(Calendar,BA1841,AY1842,"f",,Trigger)</f>
        <v>52209</v>
      </c>
      <c r="BB1842" s="509">
        <f>_xll.qlInterestRateIndexMaturity(Currency&amp;"ibor"&amp;Tenor,BA1842,Trigger)</f>
        <v>52299</v>
      </c>
      <c r="BC1842" s="508">
        <f>_xll.qlIndexFixing($AC$5,AZ1842,TRUE,_xll.ohTrigger(Trigger,Trigger3M))</f>
        <v>1.4351080657262649E-2</v>
      </c>
      <c r="BD1842" s="508">
        <f>_xll.qlIndexFixing($BE$1,AZ1842,TRUE,_xll.ohTrigger(Trigger,Trigger3M))</f>
        <v>1.4468805969849896E-2</v>
      </c>
    </row>
    <row r="1843" spans="51:56" ht="11.25" customHeight="1" x14ac:dyDescent="0.25">
      <c r="AY1843" s="515" t="s">
        <v>90</v>
      </c>
      <c r="AZ1843" s="509">
        <f>_xll.qlInterestRateIndexFixingDate(Currency&amp;"ibor"&amp;Tenor,BA1843,Trigger)</f>
        <v>52212</v>
      </c>
      <c r="BA1843" s="509">
        <f>_xll.qlCalendarAdvance(Calendar,BA1842,AY1843,"f",,Trigger)</f>
        <v>52216</v>
      </c>
      <c r="BB1843" s="509">
        <f>_xll.qlInterestRateIndexMaturity(Currency&amp;"ibor"&amp;Tenor,BA1843,Trigger)</f>
        <v>52306</v>
      </c>
      <c r="BC1843" s="508">
        <f>_xll.qlIndexFixing($AC$5,AZ1843,TRUE,_xll.ohTrigger(Trigger,Trigger3M))</f>
        <v>1.4352309573961719E-2</v>
      </c>
      <c r="BD1843" s="508">
        <f>_xll.qlIndexFixing($BE$1,AZ1843,TRUE,_xll.ohTrigger(Trigger,Trigger3M))</f>
        <v>1.4469754084346143E-2</v>
      </c>
    </row>
    <row r="1844" spans="51:56" ht="11.25" customHeight="1" x14ac:dyDescent="0.25">
      <c r="AY1844" s="515" t="s">
        <v>90</v>
      </c>
      <c r="AZ1844" s="509">
        <f>_xll.qlInterestRateIndexFixingDate(Currency&amp;"ibor"&amp;Tenor,BA1844,Trigger)</f>
        <v>52219</v>
      </c>
      <c r="BA1844" s="509">
        <f>_xll.qlCalendarAdvance(Calendar,BA1843,AY1844,"f",,Trigger)</f>
        <v>52223</v>
      </c>
      <c r="BB1844" s="509">
        <f>_xll.qlInterestRateIndexMaturity(Currency&amp;"ibor"&amp;Tenor,BA1844,Trigger)</f>
        <v>52313</v>
      </c>
      <c r="BC1844" s="508">
        <f>_xll.qlIndexFixing($AC$5,AZ1844,TRUE,_xll.ohTrigger(Trigger,Trigger3M))</f>
        <v>1.4353538491036488E-2</v>
      </c>
      <c r="BD1844" s="508">
        <f>_xll.qlIndexFixing($BE$1,AZ1844,TRUE,_xll.ohTrigger(Trigger,Trigger3M))</f>
        <v>1.4470689922633895E-2</v>
      </c>
    </row>
    <row r="1845" spans="51:56" ht="11.25" customHeight="1" x14ac:dyDescent="0.25">
      <c r="AY1845" s="515" t="s">
        <v>90</v>
      </c>
      <c r="AZ1845" s="509">
        <f>_xll.qlInterestRateIndexFixingDate(Currency&amp;"ibor"&amp;Tenor,BA1845,Trigger)</f>
        <v>52224</v>
      </c>
      <c r="BA1845" s="509">
        <f>_xll.qlCalendarAdvance(Calendar,BA1844,AY1845,"f",,Trigger)</f>
        <v>52230</v>
      </c>
      <c r="BB1845" s="509">
        <f>_xll.qlInterestRateIndexMaturity(Currency&amp;"ibor"&amp;Tenor,BA1845,Trigger)</f>
        <v>52321</v>
      </c>
      <c r="BC1845" s="508">
        <f>_xll.qlIndexFixing($AC$5,AZ1845,TRUE,_xll.ohTrigger(Trigger,Trigger3M))</f>
        <v>1.4355141047404731E-2</v>
      </c>
      <c r="BD1845" s="508">
        <f>_xll.qlIndexFixing($BE$1,AZ1845,TRUE,_xll.ohTrigger(Trigger,Trigger3M))</f>
        <v>1.4471967580559903E-2</v>
      </c>
    </row>
    <row r="1846" spans="51:56" ht="11.25" customHeight="1" x14ac:dyDescent="0.25">
      <c r="AY1846" s="515" t="s">
        <v>90</v>
      </c>
      <c r="AZ1846" s="509">
        <f>_xll.qlInterestRateIndexFixingDate(Currency&amp;"ibor"&amp;Tenor,BA1846,Trigger)</f>
        <v>52233</v>
      </c>
      <c r="BA1846" s="509">
        <f>_xll.qlCalendarAdvance(Calendar,BA1845,AY1846,"f",,Trigger)</f>
        <v>52237</v>
      </c>
      <c r="BB1846" s="509">
        <f>_xll.qlInterestRateIndexMaturity(Currency&amp;"ibor"&amp;Tenor,BA1846,Trigger)</f>
        <v>52327</v>
      </c>
      <c r="BC1846" s="508">
        <f>_xll.qlIndexFixing($AC$5,AZ1846,TRUE,_xll.ohTrigger(Trigger,Trigger3M))</f>
        <v>1.4355996326314013E-2</v>
      </c>
      <c r="BD1846" s="508">
        <f>_xll.qlIndexFixing($BE$1,AZ1846,TRUE,_xll.ohTrigger(Trigger,Trigger3M))</f>
        <v>1.4472524656246044E-2</v>
      </c>
    </row>
    <row r="1847" spans="51:56" ht="11.25" customHeight="1" x14ac:dyDescent="0.25">
      <c r="AY1847" s="515" t="s">
        <v>90</v>
      </c>
      <c r="AZ1847" s="509">
        <f>_xll.qlInterestRateIndexFixingDate(Currency&amp;"ibor"&amp;Tenor,BA1847,Trigger)</f>
        <v>52240</v>
      </c>
      <c r="BA1847" s="509">
        <f>_xll.qlCalendarAdvance(Calendar,BA1846,AY1847,"f",,Trigger)</f>
        <v>52244</v>
      </c>
      <c r="BB1847" s="509">
        <f>_xll.qlInterestRateIndexMaturity(Currency&amp;"ibor"&amp;Tenor,BA1847,Trigger)</f>
        <v>52334</v>
      </c>
      <c r="BC1847" s="508">
        <f>_xll.qlIndexFixing($AC$5,AZ1847,TRUE,_xll.ohTrigger(Trigger,Trigger3M))</f>
        <v>1.4357225244517657E-2</v>
      </c>
      <c r="BD1847" s="508">
        <f>_xll.qlIndexFixing($BE$1,AZ1847,TRUE,_xll.ohTrigger(Trigger,Trigger3M))</f>
        <v>1.4473423494404614E-2</v>
      </c>
    </row>
    <row r="1848" spans="51:56" ht="11.25" customHeight="1" x14ac:dyDescent="0.25">
      <c r="AY1848" s="515" t="s">
        <v>90</v>
      </c>
      <c r="AZ1848" s="509">
        <f>_xll.qlInterestRateIndexFixingDate(Currency&amp;"ibor"&amp;Tenor,BA1848,Trigger)</f>
        <v>52247</v>
      </c>
      <c r="BA1848" s="509">
        <f>_xll.qlCalendarAdvance(Calendar,BA1847,AY1848,"f",,Trigger)</f>
        <v>52251</v>
      </c>
      <c r="BB1848" s="509">
        <f>_xll.qlInterestRateIndexMaturity(Currency&amp;"ibor"&amp;Tenor,BA1848,Trigger)</f>
        <v>52341</v>
      </c>
      <c r="BC1848" s="508">
        <f>_xll.qlIndexFixing($AC$5,AZ1848,TRUE,_xll.ohTrigger(Trigger,Trigger3M))</f>
        <v>1.4358454163097889E-2</v>
      </c>
      <c r="BD1848" s="508">
        <f>_xll.qlIndexFixing($BE$1,AZ1848,TRUE,_xll.ohTrigger(Trigger,Trigger3M))</f>
        <v>1.4474309942022145E-2</v>
      </c>
    </row>
    <row r="1849" spans="51:56" ht="11.25" customHeight="1" x14ac:dyDescent="0.25">
      <c r="AY1849" s="515" t="s">
        <v>90</v>
      </c>
      <c r="AZ1849" s="509">
        <f>_xll.qlInterestRateIndexFixingDate(Currency&amp;"ibor"&amp;Tenor,BA1849,Trigger)</f>
        <v>52254</v>
      </c>
      <c r="BA1849" s="509">
        <f>_xll.qlCalendarAdvance(Calendar,BA1848,AY1849,"f",,Trigger)</f>
        <v>52258</v>
      </c>
      <c r="BB1849" s="509">
        <f>_xll.qlInterestRateIndexMaturity(Currency&amp;"ibor"&amp;Tenor,BA1849,Trigger)</f>
        <v>52348</v>
      </c>
      <c r="BC1849" s="508">
        <f>_xll.qlIndexFixing($AC$5,AZ1849,TRUE,_xll.ohTrigger(Trigger,Trigger3M))</f>
        <v>1.435968308205382E-2</v>
      </c>
      <c r="BD1849" s="508">
        <f>_xll.qlIndexFixing($BE$1,AZ1849,TRUE,_xll.ohTrigger(Trigger,Trigger3M))</f>
        <v>1.4475183970512617E-2</v>
      </c>
    </row>
    <row r="1850" spans="51:56" ht="11.25" customHeight="1" x14ac:dyDescent="0.25">
      <c r="AY1850" s="515" t="s">
        <v>90</v>
      </c>
      <c r="AZ1850" s="509">
        <f>_xll.qlInterestRateIndexFixingDate(Currency&amp;"ibor"&amp;Tenor,BA1850,Trigger)</f>
        <v>52261</v>
      </c>
      <c r="BA1850" s="509">
        <f>_xll.qlCalendarAdvance(Calendar,BA1849,AY1850,"f",,Trigger)</f>
        <v>52265</v>
      </c>
      <c r="BB1850" s="509">
        <f>_xll.qlInterestRateIndexMaturity(Currency&amp;"ibor"&amp;Tenor,BA1850,Trigger)</f>
        <v>52355</v>
      </c>
      <c r="BC1850" s="508">
        <f>_xll.qlIndexFixing($AC$5,AZ1850,TRUE,_xll.ohTrigger(Trigger,Trigger3M))</f>
        <v>1.4360912001386339E-2</v>
      </c>
      <c r="BD1850" s="508">
        <f>_xll.qlIndexFixing($BE$1,AZ1850,TRUE,_xll.ohTrigger(Trigger,Trigger3M))</f>
        <v>1.4476045551294447E-2</v>
      </c>
    </row>
    <row r="1851" spans="51:56" ht="11.25" customHeight="1" x14ac:dyDescent="0.25">
      <c r="AY1851" s="515" t="s">
        <v>90</v>
      </c>
      <c r="AZ1851" s="509">
        <f>_xll.qlInterestRateIndexFixingDate(Currency&amp;"ibor"&amp;Tenor,BA1851,Trigger)</f>
        <v>52268</v>
      </c>
      <c r="BA1851" s="509">
        <f>_xll.qlCalendarAdvance(Calendar,BA1850,AY1851,"f",,Trigger)</f>
        <v>52272</v>
      </c>
      <c r="BB1851" s="509">
        <f>_xll.qlInterestRateIndexMaturity(Currency&amp;"ibor"&amp;Tenor,BA1851,Trigger)</f>
        <v>52362</v>
      </c>
      <c r="BC1851" s="508">
        <f>_xll.qlIndexFixing($AC$5,AZ1851,TRUE,_xll.ohTrigger(Trigger,Trigger3M))</f>
        <v>1.4362140921094557E-2</v>
      </c>
      <c r="BD1851" s="508">
        <f>_xll.qlIndexFixing($BE$1,AZ1851,TRUE,_xll.ohTrigger(Trigger,Trigger3M))</f>
        <v>1.447689465578339E-2</v>
      </c>
    </row>
    <row r="1852" spans="51:56" ht="11.25" customHeight="1" x14ac:dyDescent="0.25">
      <c r="AY1852" s="515" t="s">
        <v>90</v>
      </c>
      <c r="AZ1852" s="509">
        <f>_xll.qlInterestRateIndexFixingDate(Currency&amp;"ibor"&amp;Tenor,BA1852,Trigger)</f>
        <v>52275</v>
      </c>
      <c r="BA1852" s="509">
        <f>_xll.qlCalendarAdvance(Calendar,BA1851,AY1852,"f",,Trigger)</f>
        <v>52279</v>
      </c>
      <c r="BB1852" s="509">
        <f>_xll.qlInterestRateIndexMaturity(Currency&amp;"ibor"&amp;Tenor,BA1852,Trigger)</f>
        <v>52369</v>
      </c>
      <c r="BC1852" s="508">
        <f>_xll.qlIndexFixing($AC$5,AZ1852,TRUE,_xll.ohTrigger(Trigger,Trigger3M))</f>
        <v>1.4362663588686431E-2</v>
      </c>
      <c r="BD1852" s="508">
        <f>_xll.qlIndexFixing($BE$1,AZ1852,TRUE,_xll.ohTrigger(Trigger,Trigger3M))</f>
        <v>1.4477731255398751E-2</v>
      </c>
    </row>
    <row r="1853" spans="51:56" ht="11.25" customHeight="1" x14ac:dyDescent="0.25">
      <c r="AY1853" s="515" t="s">
        <v>90</v>
      </c>
      <c r="AZ1853" s="509">
        <f>_xll.qlInterestRateIndexFixingDate(Currency&amp;"ibor"&amp;Tenor,BA1853,Trigger)</f>
        <v>52282</v>
      </c>
      <c r="BA1853" s="509">
        <f>_xll.qlCalendarAdvance(Calendar,BA1852,AY1853,"f",,Trigger)</f>
        <v>52286</v>
      </c>
      <c r="BB1853" s="509">
        <f>_xll.qlInterestRateIndexMaturity(Currency&amp;"ibor"&amp;Tenor,BA1853,Trigger)</f>
        <v>52376</v>
      </c>
      <c r="BC1853" s="508">
        <f>_xll.qlIndexFixing($AC$5,AZ1853,TRUE,_xll.ohTrigger(Trigger,Trigger3M))</f>
        <v>1.4362655238409516E-2</v>
      </c>
      <c r="BD1853" s="508">
        <f>_xll.qlIndexFixing($BE$1,AZ1853,TRUE,_xll.ohTrigger(Trigger,Trigger3M))</f>
        <v>1.4478555321555397E-2</v>
      </c>
    </row>
    <row r="1854" spans="51:56" ht="11.25" customHeight="1" x14ac:dyDescent="0.25">
      <c r="AY1854" s="515" t="s">
        <v>90</v>
      </c>
      <c r="AZ1854" s="509">
        <f>_xll.qlInterestRateIndexFixingDate(Currency&amp;"ibor"&amp;Tenor,BA1854,Trigger)</f>
        <v>52289</v>
      </c>
      <c r="BA1854" s="509">
        <f>_xll.qlCalendarAdvance(Calendar,BA1853,AY1854,"f",,Trigger)</f>
        <v>52293</v>
      </c>
      <c r="BB1854" s="509">
        <f>_xll.qlInterestRateIndexMaturity(Currency&amp;"ibor"&amp;Tenor,BA1854,Trigger)</f>
        <v>52385</v>
      </c>
      <c r="BC1854" s="508">
        <f>_xll.qlIndexFixing($AC$5,AZ1854,TRUE,_xll.ohTrigger(Trigger,Trigger3M))</f>
        <v>1.4363115682286496E-2</v>
      </c>
      <c r="BD1854" s="508">
        <f>_xll.qlIndexFixing($BE$1,AZ1854,TRUE,_xll.ohTrigger(Trigger,Trigger3M))</f>
        <v>1.4480059519189386E-2</v>
      </c>
    </row>
    <row r="1855" spans="51:56" ht="11.25" customHeight="1" x14ac:dyDescent="0.25">
      <c r="AY1855" s="515" t="s">
        <v>90</v>
      </c>
      <c r="AZ1855" s="509">
        <f>_xll.qlInterestRateIndexFixingDate(Currency&amp;"ibor"&amp;Tenor,BA1855,Trigger)</f>
        <v>52296</v>
      </c>
      <c r="BA1855" s="509">
        <f>_xll.qlCalendarAdvance(Calendar,BA1854,AY1855,"f",,Trigger)</f>
        <v>52300</v>
      </c>
      <c r="BB1855" s="509">
        <f>_xll.qlInterestRateIndexMaturity(Currency&amp;"ibor"&amp;Tenor,BA1855,Trigger)</f>
        <v>52392</v>
      </c>
      <c r="BC1855" s="508">
        <f>_xll.qlIndexFixing($AC$5,AZ1855,TRUE,_xll.ohTrigger(Trigger,Trigger3M))</f>
        <v>1.4363130449427049E-2</v>
      </c>
      <c r="BD1855" s="508">
        <f>_xll.qlIndexFixing($BE$1,AZ1855,TRUE,_xll.ohTrigger(Trigger,Trigger3M))</f>
        <v>1.448085668685257E-2</v>
      </c>
    </row>
    <row r="1856" spans="51:56" ht="11.25" customHeight="1" x14ac:dyDescent="0.25">
      <c r="AY1856" s="515" t="s">
        <v>90</v>
      </c>
      <c r="AZ1856" s="509">
        <f>_xll.qlInterestRateIndexFixingDate(Currency&amp;"ibor"&amp;Tenor,BA1856,Trigger)</f>
        <v>52303</v>
      </c>
      <c r="BA1856" s="509">
        <f>_xll.qlCalendarAdvance(Calendar,BA1855,AY1856,"f",,Trigger)</f>
        <v>52307</v>
      </c>
      <c r="BB1856" s="509">
        <f>_xll.qlInterestRateIndexMaturity(Currency&amp;"ibor"&amp;Tenor,BA1856,Trigger)</f>
        <v>52399</v>
      </c>
      <c r="BC1856" s="508">
        <f>_xll.qlIndexFixing($AC$5,AZ1856,TRUE,_xll.ohTrigger(Trigger,Trigger3M))</f>
        <v>1.4363143562276116E-2</v>
      </c>
      <c r="BD1856" s="508">
        <f>_xll.qlIndexFixing($BE$1,AZ1856,TRUE,_xll.ohTrigger(Trigger,Trigger3M))</f>
        <v>1.4481641230216757E-2</v>
      </c>
    </row>
    <row r="1857" spans="51:56" ht="11.25" customHeight="1" x14ac:dyDescent="0.25">
      <c r="AY1857" s="515" t="s">
        <v>90</v>
      </c>
      <c r="AZ1857" s="509">
        <f>_xll.qlInterestRateIndexFixingDate(Currency&amp;"ibor"&amp;Tenor,BA1857,Trigger)</f>
        <v>52310</v>
      </c>
      <c r="BA1857" s="509">
        <f>_xll.qlCalendarAdvance(Calendar,BA1856,AY1857,"f",,Trigger)</f>
        <v>52314</v>
      </c>
      <c r="BB1857" s="509">
        <f>_xll.qlInterestRateIndexMaturity(Currency&amp;"ibor"&amp;Tenor,BA1857,Trigger)</f>
        <v>52406</v>
      </c>
      <c r="BC1857" s="508">
        <f>_xll.qlIndexFixing($AC$5,AZ1857,TRUE,_xll.ohTrigger(Trigger,Trigger3M))</f>
        <v>1.4363155020831091E-2</v>
      </c>
      <c r="BD1857" s="508">
        <f>_xll.qlIndexFixing($BE$1,AZ1857,TRUE,_xll.ohTrigger(Trigger,Trigger3M))</f>
        <v>1.4482413120697854E-2</v>
      </c>
    </row>
    <row r="1858" spans="51:56" ht="11.25" customHeight="1" x14ac:dyDescent="0.25">
      <c r="AY1858" s="515" t="s">
        <v>90</v>
      </c>
      <c r="AZ1858" s="509">
        <f>_xll.qlInterestRateIndexFixingDate(Currency&amp;"ibor"&amp;Tenor,BA1858,Trigger)</f>
        <v>52315</v>
      </c>
      <c r="BA1858" s="509">
        <f>_xll.qlCalendarAdvance(Calendar,BA1857,AY1858,"f",,Trigger)</f>
        <v>52321</v>
      </c>
      <c r="BB1858" s="509">
        <f>_xll.qlInterestRateIndexMaturity(Currency&amp;"ibor"&amp;Tenor,BA1858,Trigger)</f>
        <v>52412</v>
      </c>
      <c r="BC1858" s="508">
        <f>_xll.qlIndexFixing($AC$5,AZ1858,TRUE,_xll.ohTrigger(Trigger,Trigger3M))</f>
        <v>1.4362875546640974E-2</v>
      </c>
      <c r="BD1858" s="508">
        <f>_xll.qlIndexFixing($BE$1,AZ1858,TRUE,_xll.ohTrigger(Trigger,Trigger3M))</f>
        <v>1.4482829527456111E-2</v>
      </c>
    </row>
    <row r="1859" spans="51:56" ht="11.25" customHeight="1" x14ac:dyDescent="0.25">
      <c r="AY1859" s="515" t="s">
        <v>90</v>
      </c>
      <c r="AZ1859" s="509">
        <f>_xll.qlInterestRateIndexFixingDate(Currency&amp;"ibor"&amp;Tenor,BA1859,Trigger)</f>
        <v>52324</v>
      </c>
      <c r="BA1859" s="509">
        <f>_xll.qlCalendarAdvance(Calendar,BA1858,AY1859,"f",,Trigger)</f>
        <v>52328</v>
      </c>
      <c r="BB1859" s="509">
        <f>_xll.qlInterestRateIndexMaturity(Currency&amp;"ibor"&amp;Tenor,BA1859,Trigger)</f>
        <v>52419</v>
      </c>
      <c r="BC1859" s="508">
        <f>_xll.qlIndexFixing($AC$5,AZ1859,TRUE,_xll.ohTrigger(Trigger,Trigger3M))</f>
        <v>1.4362870519603726E-2</v>
      </c>
      <c r="BD1859" s="508">
        <f>_xll.qlIndexFixing($BE$1,AZ1859,TRUE,_xll.ohTrigger(Trigger,Trigger3M))</f>
        <v>1.4483576909657073E-2</v>
      </c>
    </row>
    <row r="1860" spans="51:56" ht="11.25" customHeight="1" x14ac:dyDescent="0.25">
      <c r="AY1860" s="515" t="s">
        <v>90</v>
      </c>
      <c r="AZ1860" s="509">
        <f>_xll.qlInterestRateIndexFixingDate(Currency&amp;"ibor"&amp;Tenor,BA1860,Trigger)</f>
        <v>52331</v>
      </c>
      <c r="BA1860" s="509">
        <f>_xll.qlCalendarAdvance(Calendar,BA1859,AY1860,"f",,Trigger)</f>
        <v>52335</v>
      </c>
      <c r="BB1860" s="509">
        <f>_xll.qlInterestRateIndexMaturity(Currency&amp;"ibor"&amp;Tenor,BA1860,Trigger)</f>
        <v>52426</v>
      </c>
      <c r="BC1860" s="508">
        <f>_xll.qlIndexFixing($AC$5,AZ1860,TRUE,_xll.ohTrigger(Trigger,Trigger3M))</f>
        <v>1.4362863820163604E-2</v>
      </c>
      <c r="BD1860" s="508">
        <f>_xll.qlIndexFixing($BE$1,AZ1860,TRUE,_xll.ohTrigger(Trigger,Trigger3M))</f>
        <v>1.4484311555772443E-2</v>
      </c>
    </row>
    <row r="1861" spans="51:56" ht="11.25" customHeight="1" x14ac:dyDescent="0.25">
      <c r="AY1861" s="515" t="s">
        <v>90</v>
      </c>
      <c r="AZ1861" s="509">
        <f>_xll.qlInterestRateIndexFixingDate(Currency&amp;"ibor"&amp;Tenor,BA1861,Trigger)</f>
        <v>52338</v>
      </c>
      <c r="BA1861" s="509">
        <f>_xll.qlCalendarAdvance(Calendar,BA1860,AY1861,"f",,Trigger)</f>
        <v>52342</v>
      </c>
      <c r="BB1861" s="509">
        <f>_xll.qlInterestRateIndexMaturity(Currency&amp;"ibor"&amp;Tenor,BA1861,Trigger)</f>
        <v>52433</v>
      </c>
      <c r="BC1861" s="508">
        <f>_xll.qlIndexFixing($AC$5,AZ1861,TRUE,_xll.ohTrigger(Trigger,Trigger3M))</f>
        <v>1.4362855448317091E-2</v>
      </c>
      <c r="BD1861" s="508">
        <f>_xll.qlIndexFixing($BE$1,AZ1861,TRUE,_xll.ohTrigger(Trigger,Trigger3M))</f>
        <v>1.4485033437217614E-2</v>
      </c>
    </row>
    <row r="1862" spans="51:56" ht="11.25" customHeight="1" x14ac:dyDescent="0.25">
      <c r="AY1862" s="515" t="s">
        <v>90</v>
      </c>
      <c r="AZ1862" s="509">
        <f>_xll.qlInterestRateIndexFixingDate(Currency&amp;"ibor"&amp;Tenor,BA1862,Trigger)</f>
        <v>52345</v>
      </c>
      <c r="BA1862" s="509">
        <f>_xll.qlCalendarAdvance(Calendar,BA1861,AY1862,"f",,Trigger)</f>
        <v>52349</v>
      </c>
      <c r="BB1862" s="509">
        <f>_xll.qlInterestRateIndexMaturity(Currency&amp;"ibor"&amp;Tenor,BA1862,Trigger)</f>
        <v>52440</v>
      </c>
      <c r="BC1862" s="508">
        <f>_xll.qlIndexFixing($AC$5,AZ1862,TRUE,_xll.ohTrigger(Trigger,Trigger3M))</f>
        <v>1.4362845404065945E-2</v>
      </c>
      <c r="BD1862" s="508">
        <f>_xll.qlIndexFixing($BE$1,AZ1862,TRUE,_xll.ohTrigger(Trigger,Trigger3M))</f>
        <v>1.4485742525410612E-2</v>
      </c>
    </row>
    <row r="1863" spans="51:56" ht="11.25" customHeight="1" x14ac:dyDescent="0.25">
      <c r="AY1863" s="515" t="s">
        <v>90</v>
      </c>
      <c r="AZ1863" s="509">
        <f>_xll.qlInterestRateIndexFixingDate(Currency&amp;"ibor"&amp;Tenor,BA1863,Trigger)</f>
        <v>52351</v>
      </c>
      <c r="BA1863" s="509">
        <f>_xll.qlCalendarAdvance(Calendar,BA1862,AY1863,"f",,Trigger)</f>
        <v>52356</v>
      </c>
      <c r="BB1863" s="509">
        <f>_xll.qlInterestRateIndexMaturity(Currency&amp;"ibor"&amp;Tenor,BA1863,Trigger)</f>
        <v>52448</v>
      </c>
      <c r="BC1863" s="508">
        <f>_xll.qlIndexFixing($AC$5,AZ1863,TRUE,_xll.ohTrigger(Trigger,Trigger3M))</f>
        <v>1.4363189032019739E-2</v>
      </c>
      <c r="BD1863" s="508">
        <f>_xll.qlIndexFixing($BE$1,AZ1863,TRUE,_xll.ohTrigger(Trigger,Trigger3M))</f>
        <v>1.4486777152278309E-2</v>
      </c>
    </row>
    <row r="1864" spans="51:56" ht="11.25" customHeight="1" x14ac:dyDescent="0.25">
      <c r="AY1864" s="515" t="s">
        <v>90</v>
      </c>
      <c r="AZ1864" s="509">
        <f>_xll.qlInterestRateIndexFixingDate(Currency&amp;"ibor"&amp;Tenor,BA1864,Trigger)</f>
        <v>52359</v>
      </c>
      <c r="BA1864" s="509">
        <f>_xll.qlCalendarAdvance(Calendar,BA1863,AY1864,"f",,Trigger)</f>
        <v>52363</v>
      </c>
      <c r="BB1864" s="509">
        <f>_xll.qlInterestRateIndexMaturity(Currency&amp;"ibor"&amp;Tenor,BA1864,Trigger)</f>
        <v>52455</v>
      </c>
      <c r="BC1864" s="508">
        <f>_xll.qlIndexFixing($AC$5,AZ1864,TRUE,_xll.ohTrigger(Trigger,Trigger3M))</f>
        <v>1.4363188910527357E-2</v>
      </c>
      <c r="BD1864" s="508">
        <f>_xll.qlIndexFixing($BE$1,AZ1864,TRUE,_xll.ohTrigger(Trigger,Trigger3M))</f>
        <v>1.4487459672203233E-2</v>
      </c>
    </row>
    <row r="1865" spans="51:56" ht="11.25" customHeight="1" x14ac:dyDescent="0.25">
      <c r="AY1865" s="515" t="s">
        <v>90</v>
      </c>
      <c r="AZ1865" s="509">
        <f>_xll.qlInterestRateIndexFixingDate(Currency&amp;"ibor"&amp;Tenor,BA1865,Trigger)</f>
        <v>52366</v>
      </c>
      <c r="BA1865" s="509">
        <f>_xll.qlCalendarAdvance(Calendar,BA1864,AY1865,"f",,Trigger)</f>
        <v>52370</v>
      </c>
      <c r="BB1865" s="509">
        <f>_xll.qlInterestRateIndexMaturity(Currency&amp;"ibor"&amp;Tenor,BA1865,Trigger)</f>
        <v>52462</v>
      </c>
      <c r="BC1865" s="508">
        <f>_xll.qlIndexFixing($AC$5,AZ1865,TRUE,_xll.ohTrigger(Trigger,Trigger3M))</f>
        <v>1.4364050911915019E-2</v>
      </c>
      <c r="BD1865" s="508">
        <f>_xll.qlIndexFixing($BE$1,AZ1865,TRUE,_xll.ohTrigger(Trigger,Trigger3M))</f>
        <v>1.4488129310568861E-2</v>
      </c>
    </row>
    <row r="1866" spans="51:56" ht="11.25" customHeight="1" x14ac:dyDescent="0.25">
      <c r="AY1866" s="515" t="s">
        <v>90</v>
      </c>
      <c r="AZ1866" s="509">
        <f>_xll.qlInterestRateIndexFixingDate(Currency&amp;"ibor"&amp;Tenor,BA1866,Trigger)</f>
        <v>52373</v>
      </c>
      <c r="BA1866" s="509">
        <f>_xll.qlCalendarAdvance(Calendar,BA1865,AY1866,"f",,Trigger)</f>
        <v>52377</v>
      </c>
      <c r="BB1866" s="509">
        <f>_xll.qlInterestRateIndexMaturity(Currency&amp;"ibor"&amp;Tenor,BA1866,Trigger)</f>
        <v>52469</v>
      </c>
      <c r="BC1866" s="508">
        <f>_xll.qlIndexFixing($AC$5,AZ1866,TRUE,_xll.ohTrigger(Trigger,Trigger3M))</f>
        <v>1.4365258188163555E-2</v>
      </c>
      <c r="BD1866" s="508">
        <f>_xll.qlIndexFixing($BE$1,AZ1866,TRUE,_xll.ohTrigger(Trigger,Trigger3M))</f>
        <v>1.4488786038791968E-2</v>
      </c>
    </row>
    <row r="1867" spans="51:56" ht="11.25" customHeight="1" x14ac:dyDescent="0.25">
      <c r="AY1867" s="515" t="s">
        <v>90</v>
      </c>
      <c r="AZ1867" s="509">
        <f>_xll.qlInterestRateIndexFixingDate(Currency&amp;"ibor"&amp;Tenor,BA1867,Trigger)</f>
        <v>52380</v>
      </c>
      <c r="BA1867" s="509">
        <f>_xll.qlCalendarAdvance(Calendar,BA1866,AY1867,"f",,Trigger)</f>
        <v>52384</v>
      </c>
      <c r="BB1867" s="509">
        <f>_xll.qlInterestRateIndexMaturity(Currency&amp;"ibor"&amp;Tenor,BA1867,Trigger)</f>
        <v>52476</v>
      </c>
      <c r="BC1867" s="508">
        <f>_xll.qlIndexFixing($AC$5,AZ1867,TRUE,_xll.ohTrigger(Trigger,Trigger3M))</f>
        <v>1.436646546478223E-2</v>
      </c>
      <c r="BD1867" s="508">
        <f>_xll.qlIndexFixing($BE$1,AZ1867,TRUE,_xll.ohTrigger(Trigger,Trigger3M))</f>
        <v>1.4489429828287595E-2</v>
      </c>
    </row>
    <row r="1868" spans="51:56" ht="11.25" customHeight="1" x14ac:dyDescent="0.25">
      <c r="AY1868" s="515" t="s">
        <v>90</v>
      </c>
      <c r="AZ1868" s="509">
        <f>_xll.qlInterestRateIndexFixingDate(Currency&amp;"ibor"&amp;Tenor,BA1868,Trigger)</f>
        <v>52387</v>
      </c>
      <c r="BA1868" s="509">
        <f>_xll.qlCalendarAdvance(Calendar,BA1867,AY1868,"f",,Trigger)</f>
        <v>52391</v>
      </c>
      <c r="BB1868" s="509">
        <f>_xll.qlInterestRateIndexMaturity(Currency&amp;"ibor"&amp;Tenor,BA1868,Trigger)</f>
        <v>52483</v>
      </c>
      <c r="BC1868" s="508">
        <f>_xll.qlIndexFixing($AC$5,AZ1868,TRUE,_xll.ohTrigger(Trigger,Trigger3M))</f>
        <v>1.4367672741771045E-2</v>
      </c>
      <c r="BD1868" s="508">
        <f>_xll.qlIndexFixing($BE$1,AZ1868,TRUE,_xll.ohTrigger(Trigger,Trigger3M))</f>
        <v>1.449006065047165E-2</v>
      </c>
    </row>
    <row r="1869" spans="51:56" ht="11.25" customHeight="1" x14ac:dyDescent="0.25">
      <c r="AY1869" s="515" t="s">
        <v>90</v>
      </c>
      <c r="AZ1869" s="509">
        <f>_xll.qlInterestRateIndexFixingDate(Currency&amp;"ibor"&amp;Tenor,BA1869,Trigger)</f>
        <v>52394</v>
      </c>
      <c r="BA1869" s="509">
        <f>_xll.qlCalendarAdvance(Calendar,BA1868,AY1869,"f",,Trigger)</f>
        <v>52398</v>
      </c>
      <c r="BB1869" s="509">
        <f>_xll.qlInterestRateIndexMaturity(Currency&amp;"ibor"&amp;Tenor,BA1869,Trigger)</f>
        <v>52490</v>
      </c>
      <c r="BC1869" s="508">
        <f>_xll.qlIndexFixing($AC$5,AZ1869,TRUE,_xll.ohTrigger(Trigger,Trigger3M))</f>
        <v>1.4368880019132604E-2</v>
      </c>
      <c r="BD1869" s="508">
        <f>_xll.qlIndexFixing($BE$1,AZ1869,TRUE,_xll.ohTrigger(Trigger,Trigger3M))</f>
        <v>1.4490678476761778E-2</v>
      </c>
    </row>
    <row r="1870" spans="51:56" ht="11.25" customHeight="1" x14ac:dyDescent="0.25">
      <c r="AY1870" s="515" t="s">
        <v>90</v>
      </c>
      <c r="AZ1870" s="509">
        <f>_xll.qlInterestRateIndexFixingDate(Currency&amp;"ibor"&amp;Tenor,BA1870,Trigger)</f>
        <v>52401</v>
      </c>
      <c r="BA1870" s="509">
        <f>_xll.qlCalendarAdvance(Calendar,BA1869,AY1870,"f",,Trigger)</f>
        <v>52405</v>
      </c>
      <c r="BB1870" s="509">
        <f>_xll.qlInterestRateIndexMaturity(Currency&amp;"ibor"&amp;Tenor,BA1870,Trigger)</f>
        <v>52497</v>
      </c>
      <c r="BC1870" s="508">
        <f>_xll.qlIndexFixing($AC$5,AZ1870,TRUE,_xll.ohTrigger(Trigger,Trigger3M))</f>
        <v>1.4370087296864302E-2</v>
      </c>
      <c r="BD1870" s="508">
        <f>_xll.qlIndexFixing($BE$1,AZ1870,TRUE,_xll.ohTrigger(Trigger,Trigger3M))</f>
        <v>1.4491283278574756E-2</v>
      </c>
    </row>
    <row r="1871" spans="51:56" ht="11.25" customHeight="1" x14ac:dyDescent="0.25">
      <c r="AY1871" s="515" t="s">
        <v>90</v>
      </c>
      <c r="AZ1871" s="509">
        <f>_xll.qlInterestRateIndexFixingDate(Currency&amp;"ibor"&amp;Tenor,BA1871,Trigger)</f>
        <v>52408</v>
      </c>
      <c r="BA1871" s="509">
        <f>_xll.qlCalendarAdvance(Calendar,BA1870,AY1871,"f",,Trigger)</f>
        <v>52412</v>
      </c>
      <c r="BB1871" s="509">
        <f>_xll.qlInterestRateIndexMaturity(Currency&amp;"ibor"&amp;Tenor,BA1871,Trigger)</f>
        <v>52504</v>
      </c>
      <c r="BC1871" s="508">
        <f>_xll.qlIndexFixing($AC$5,AZ1871,TRUE,_xll.ohTrigger(Trigger,Trigger3M))</f>
        <v>1.4371294574967877E-2</v>
      </c>
      <c r="BD1871" s="508">
        <f>_xll.qlIndexFixing($BE$1,AZ1871,TRUE,_xll.ohTrigger(Trigger,Trigger3M))</f>
        <v>1.4491875027325626E-2</v>
      </c>
    </row>
    <row r="1872" spans="51:56" ht="11.25" customHeight="1" x14ac:dyDescent="0.25">
      <c r="AY1872" s="515" t="s">
        <v>90</v>
      </c>
      <c r="AZ1872" s="509">
        <f>_xll.qlInterestRateIndexFixingDate(Currency&amp;"ibor"&amp;Tenor,BA1872,Trigger)</f>
        <v>52415</v>
      </c>
      <c r="BA1872" s="509">
        <f>_xll.qlCalendarAdvance(Calendar,BA1871,AY1872,"f",,Trigger)</f>
        <v>52419</v>
      </c>
      <c r="BB1872" s="509">
        <f>_xll.qlInterestRateIndexMaturity(Currency&amp;"ibor"&amp;Tenor,BA1872,Trigger)</f>
        <v>52511</v>
      </c>
      <c r="BC1872" s="508">
        <f>_xll.qlIndexFixing($AC$5,AZ1872,TRUE,_xll.ohTrigger(Trigger,Trigger3M))</f>
        <v>1.4372501853441591E-2</v>
      </c>
      <c r="BD1872" s="508">
        <f>_xll.qlIndexFixing($BE$1,AZ1872,TRUE,_xll.ohTrigger(Trigger,Trigger3M))</f>
        <v>1.4492453694432032E-2</v>
      </c>
    </row>
    <row r="1873" spans="51:56" ht="11.25" customHeight="1" x14ac:dyDescent="0.25">
      <c r="AY1873" s="515" t="s">
        <v>90</v>
      </c>
      <c r="AZ1873" s="509">
        <f>_xll.qlInterestRateIndexFixingDate(Currency&amp;"ibor"&amp;Tenor,BA1873,Trigger)</f>
        <v>52422</v>
      </c>
      <c r="BA1873" s="509">
        <f>_xll.qlCalendarAdvance(Calendar,BA1872,AY1873,"f",,Trigger)</f>
        <v>52426</v>
      </c>
      <c r="BB1873" s="509">
        <f>_xll.qlInterestRateIndexMaturity(Currency&amp;"ibor"&amp;Tenor,BA1873,Trigger)</f>
        <v>52518</v>
      </c>
      <c r="BC1873" s="508">
        <f>_xll.qlIndexFixing($AC$5,AZ1873,TRUE,_xll.ohTrigger(Trigger,Trigger3M))</f>
        <v>1.437370913228718E-2</v>
      </c>
      <c r="BD1873" s="508">
        <f>_xll.qlIndexFixing($BE$1,AZ1873,TRUE,_xll.ohTrigger(Trigger,Trigger3M))</f>
        <v>1.4493019251310751E-2</v>
      </c>
    </row>
    <row r="1874" spans="51:56" ht="11.25" customHeight="1" x14ac:dyDescent="0.25">
      <c r="AY1874" s="515" t="s">
        <v>90</v>
      </c>
      <c r="AZ1874" s="509">
        <f>_xll.qlInterestRateIndexFixingDate(Currency&amp;"ibor"&amp;Tenor,BA1874,Trigger)</f>
        <v>52429</v>
      </c>
      <c r="BA1874" s="509">
        <f>_xll.qlCalendarAdvance(Calendar,BA1873,AY1874,"f",,Trigger)</f>
        <v>52433</v>
      </c>
      <c r="BB1874" s="509">
        <f>_xll.qlInterestRateIndexMaturity(Currency&amp;"ibor"&amp;Tenor,BA1874,Trigger)</f>
        <v>52525</v>
      </c>
      <c r="BC1874" s="508">
        <f>_xll.qlIndexFixing($AC$5,AZ1874,TRUE,_xll.ohTrigger(Trigger,Trigger3M))</f>
        <v>1.4374916411503777E-2</v>
      </c>
      <c r="BD1874" s="508">
        <f>_xll.qlIndexFixing($BE$1,AZ1874,TRUE,_xll.ohTrigger(Trigger,Trigger3M))</f>
        <v>1.4493571669377694E-2</v>
      </c>
    </row>
    <row r="1875" spans="51:56" ht="11.25" customHeight="1" x14ac:dyDescent="0.25">
      <c r="AY1875" s="515" t="s">
        <v>90</v>
      </c>
      <c r="AZ1875" s="509">
        <f>_xll.qlInterestRateIndexFixingDate(Currency&amp;"ibor"&amp;Tenor,BA1875,Trigger)</f>
        <v>52436</v>
      </c>
      <c r="BA1875" s="509">
        <f>_xll.qlCalendarAdvance(Calendar,BA1874,AY1875,"f",,Trigger)</f>
        <v>52440</v>
      </c>
      <c r="BB1875" s="509">
        <f>_xll.qlInterestRateIndexMaturity(Currency&amp;"ibor"&amp;Tenor,BA1875,Trigger)</f>
        <v>52532</v>
      </c>
      <c r="BC1875" s="508">
        <f>_xll.qlIndexFixing($AC$5,AZ1875,TRUE,_xll.ohTrigger(Trigger,Trigger3M))</f>
        <v>1.4376123691091383E-2</v>
      </c>
      <c r="BD1875" s="508">
        <f>_xll.qlIndexFixing($BE$1,AZ1875,TRUE,_xll.ohTrigger(Trigger,Trigger3M))</f>
        <v>1.4494110920050506E-2</v>
      </c>
    </row>
    <row r="1876" spans="51:56" ht="11.25" customHeight="1" x14ac:dyDescent="0.25">
      <c r="AY1876" s="515" t="s">
        <v>90</v>
      </c>
      <c r="AZ1876" s="509">
        <f>_xll.qlInterestRateIndexFixingDate(Currency&amp;"ibor"&amp;Tenor,BA1876,Trigger)</f>
        <v>52443</v>
      </c>
      <c r="BA1876" s="509">
        <f>_xll.qlCalendarAdvance(Calendar,BA1875,AY1876,"f",,Trigger)</f>
        <v>52447</v>
      </c>
      <c r="BB1876" s="509">
        <f>_xll.qlInterestRateIndexMaturity(Currency&amp;"ibor"&amp;Tenor,BA1876,Trigger)</f>
        <v>52539</v>
      </c>
      <c r="BC1876" s="508">
        <f>_xll.qlIndexFixing($AC$5,AZ1876,TRUE,_xll.ohTrigger(Trigger,Trigger3M))</f>
        <v>1.4377330971049995E-2</v>
      </c>
      <c r="BD1876" s="508">
        <f>_xll.qlIndexFixing($BE$1,AZ1876,TRUE,_xll.ohTrigger(Trigger,Trigger3M))</f>
        <v>1.4494636974747699E-2</v>
      </c>
    </row>
    <row r="1877" spans="51:56" ht="11.25" customHeight="1" x14ac:dyDescent="0.25">
      <c r="AY1877" s="515" t="s">
        <v>90</v>
      </c>
      <c r="AZ1877" s="509">
        <f>_xll.qlInterestRateIndexFixingDate(Currency&amp;"ibor"&amp;Tenor,BA1877,Trigger)</f>
        <v>52450</v>
      </c>
      <c r="BA1877" s="509">
        <f>_xll.qlCalendarAdvance(Calendar,BA1876,AY1877,"f",,Trigger)</f>
        <v>52454</v>
      </c>
      <c r="BB1877" s="509">
        <f>_xll.qlInterestRateIndexMaturity(Currency&amp;"ibor"&amp;Tenor,BA1877,Trigger)</f>
        <v>52546</v>
      </c>
      <c r="BC1877" s="508">
        <f>_xll.qlIndexFixing($AC$5,AZ1877,TRUE,_xll.ohTrigger(Trigger,Trigger3M))</f>
        <v>1.4378538251379615E-2</v>
      </c>
      <c r="BD1877" s="508">
        <f>_xll.qlIndexFixing($BE$1,AZ1877,TRUE,_xll.ohTrigger(Trigger,Trigger3M))</f>
        <v>1.4495149804886054E-2</v>
      </c>
    </row>
    <row r="1878" spans="51:56" ht="11.25" customHeight="1" x14ac:dyDescent="0.25">
      <c r="AY1878" s="515" t="s">
        <v>90</v>
      </c>
      <c r="AZ1878" s="509">
        <f>_xll.qlInterestRateIndexFixingDate(Currency&amp;"ibor"&amp;Tenor,BA1878,Trigger)</f>
        <v>52457</v>
      </c>
      <c r="BA1878" s="509">
        <f>_xll.qlCalendarAdvance(Calendar,BA1877,AY1878,"f",,Trigger)</f>
        <v>52461</v>
      </c>
      <c r="BB1878" s="509">
        <f>_xll.qlInterestRateIndexMaturity(Currency&amp;"ibor"&amp;Tenor,BA1878,Trigger)</f>
        <v>52553</v>
      </c>
      <c r="BC1878" s="508">
        <f>_xll.qlIndexFixing($AC$5,AZ1878,TRUE,_xll.ohTrigger(Trigger,Trigger3M))</f>
        <v>1.4379745532081111E-2</v>
      </c>
      <c r="BD1878" s="508">
        <f>_xll.qlIndexFixing($BE$1,AZ1878,TRUE,_xll.ohTrigger(Trigger,Trigger3M))</f>
        <v>1.4495649381881479E-2</v>
      </c>
    </row>
    <row r="1879" spans="51:56" ht="11.25" customHeight="1" x14ac:dyDescent="0.25">
      <c r="AY1879" s="515" t="s">
        <v>90</v>
      </c>
      <c r="AZ1879" s="509">
        <f>_xll.qlInterestRateIndexFixingDate(Currency&amp;"ibor"&amp;Tenor,BA1879,Trigger)</f>
        <v>52464</v>
      </c>
      <c r="BA1879" s="509">
        <f>_xll.qlCalendarAdvance(Calendar,BA1878,AY1879,"f",,Trigger)</f>
        <v>52468</v>
      </c>
      <c r="BB1879" s="509">
        <f>_xll.qlInterestRateIndexMaturity(Currency&amp;"ibor"&amp;Tenor,BA1879,Trigger)</f>
        <v>52560</v>
      </c>
      <c r="BC1879" s="508">
        <f>_xll.qlIndexFixing($AC$5,AZ1879,TRUE,_xll.ohTrigger(Trigger,Trigger3M))</f>
        <v>1.4380952813152747E-2</v>
      </c>
      <c r="BD1879" s="508">
        <f>_xll.qlIndexFixing($BE$1,AZ1879,TRUE,_xll.ohTrigger(Trigger,Trigger3M))</f>
        <v>1.4496135677152487E-2</v>
      </c>
    </row>
    <row r="1880" spans="51:56" ht="11.25" customHeight="1" x14ac:dyDescent="0.25">
      <c r="AY1880" s="515" t="s">
        <v>90</v>
      </c>
      <c r="AZ1880" s="509">
        <f>_xll.qlInterestRateIndexFixingDate(Currency&amp;"ibor"&amp;Tenor,BA1880,Trigger)</f>
        <v>52471</v>
      </c>
      <c r="BA1880" s="509">
        <f>_xll.qlCalendarAdvance(Calendar,BA1879,AY1880,"f",,Trigger)</f>
        <v>52475</v>
      </c>
      <c r="BB1880" s="509">
        <f>_xll.qlInterestRateIndexMaturity(Currency&amp;"ibor"&amp;Tenor,BA1880,Trigger)</f>
        <v>52566</v>
      </c>
      <c r="BC1880" s="508">
        <f>_xll.qlIndexFixing($AC$5,AZ1880,TRUE,_xll.ohTrigger(Trigger,Trigger3M))</f>
        <v>1.4381786931925987E-2</v>
      </c>
      <c r="BD1880" s="508">
        <f>_xll.qlIndexFixing($BE$1,AZ1880,TRUE,_xll.ohTrigger(Trigger,Trigger3M))</f>
        <v>1.4496285882510519E-2</v>
      </c>
    </row>
    <row r="1881" spans="51:56" ht="11.25" customHeight="1" x14ac:dyDescent="0.25">
      <c r="AY1881" s="515" t="s">
        <v>90</v>
      </c>
      <c r="AZ1881" s="509">
        <f>_xll.qlInterestRateIndexFixingDate(Currency&amp;"ibor"&amp;Tenor,BA1881,Trigger)</f>
        <v>52478</v>
      </c>
      <c r="BA1881" s="509">
        <f>_xll.qlCalendarAdvance(Calendar,BA1880,AY1881,"f",,Trigger)</f>
        <v>52482</v>
      </c>
      <c r="BB1881" s="509">
        <f>_xll.qlInterestRateIndexMaturity(Currency&amp;"ibor"&amp;Tenor,BA1881,Trigger)</f>
        <v>52573</v>
      </c>
      <c r="BC1881" s="508">
        <f>_xll.qlIndexFixing($AC$5,AZ1881,TRUE,_xll.ohTrigger(Trigger,Trigger3M))</f>
        <v>1.4382994165570906E-2</v>
      </c>
      <c r="BD1881" s="508">
        <f>_xll.qlIndexFixing($BE$1,AZ1881,TRUE,_xll.ohTrigger(Trigger,Trigger3M))</f>
        <v>1.4496746468245345E-2</v>
      </c>
    </row>
    <row r="1882" spans="51:56" ht="11.25" customHeight="1" x14ac:dyDescent="0.25">
      <c r="AY1882" s="515" t="s">
        <v>90</v>
      </c>
      <c r="AZ1882" s="509">
        <f>_xll.qlInterestRateIndexFixingDate(Currency&amp;"ibor"&amp;Tenor,BA1882,Trigger)</f>
        <v>52485</v>
      </c>
      <c r="BA1882" s="509">
        <f>_xll.qlCalendarAdvance(Calendar,BA1881,AY1882,"f",,Trigger)</f>
        <v>52489</v>
      </c>
      <c r="BB1882" s="509">
        <f>_xll.qlInterestRateIndexMaturity(Currency&amp;"ibor"&amp;Tenor,BA1882,Trigger)</f>
        <v>52580</v>
      </c>
      <c r="BC1882" s="508">
        <f>_xll.qlIndexFixing($AC$5,AZ1882,TRUE,_xll.ohTrigger(Trigger,Trigger3M))</f>
        <v>1.4384201399581246E-2</v>
      </c>
      <c r="BD1882" s="508">
        <f>_xll.qlIndexFixing($BE$1,AZ1882,TRUE,_xll.ohTrigger(Trigger,Trigger3M))</f>
        <v>1.4497193689087681E-2</v>
      </c>
    </row>
    <row r="1883" spans="51:56" ht="11.25" customHeight="1" x14ac:dyDescent="0.25">
      <c r="AY1883" s="515" t="s">
        <v>90</v>
      </c>
      <c r="AZ1883" s="509">
        <f>_xll.qlInterestRateIndexFixingDate(Currency&amp;"ibor"&amp;Tenor,BA1883,Trigger)</f>
        <v>52492</v>
      </c>
      <c r="BA1883" s="509">
        <f>_xll.qlCalendarAdvance(Calendar,BA1882,AY1883,"f",,Trigger)</f>
        <v>52496</v>
      </c>
      <c r="BB1883" s="509">
        <f>_xll.qlInterestRateIndexMaturity(Currency&amp;"ibor"&amp;Tenor,BA1883,Trigger)</f>
        <v>52587</v>
      </c>
      <c r="BC1883" s="508">
        <f>_xll.qlIndexFixing($AC$5,AZ1883,TRUE,_xll.ohTrigger(Trigger,Trigger3M))</f>
        <v>1.4385408633959644E-2</v>
      </c>
      <c r="BD1883" s="508">
        <f>_xll.qlIndexFixing($BE$1,AZ1883,TRUE,_xll.ohTrigger(Trigger,Trigger3M))</f>
        <v>1.4497627516455558E-2</v>
      </c>
    </row>
    <row r="1884" spans="51:56" ht="11.25" customHeight="1" x14ac:dyDescent="0.25">
      <c r="AY1884" s="515" t="s">
        <v>90</v>
      </c>
      <c r="AZ1884" s="509">
        <f>_xll.qlInterestRateIndexFixingDate(Currency&amp;"ibor"&amp;Tenor,BA1884,Trigger)</f>
        <v>52499</v>
      </c>
      <c r="BA1884" s="509">
        <f>_xll.qlCalendarAdvance(Calendar,BA1883,AY1884,"f",,Trigger)</f>
        <v>52503</v>
      </c>
      <c r="BB1884" s="509">
        <f>_xll.qlInterestRateIndexMaturity(Currency&amp;"ibor"&amp;Tenor,BA1884,Trigger)</f>
        <v>52594</v>
      </c>
      <c r="BC1884" s="508">
        <f>_xll.qlIndexFixing($AC$5,AZ1884,TRUE,_xll.ohTrigger(Trigger,Trigger3M))</f>
        <v>1.4386615868705221E-2</v>
      </c>
      <c r="BD1884" s="508">
        <f>_xll.qlIndexFixing($BE$1,AZ1884,TRUE,_xll.ohTrigger(Trigger,Trigger3M))</f>
        <v>1.4498047921768757E-2</v>
      </c>
    </row>
    <row r="1885" spans="51:56" ht="11.25" customHeight="1" x14ac:dyDescent="0.25">
      <c r="AY1885" s="515" t="s">
        <v>90</v>
      </c>
      <c r="AZ1885" s="509">
        <f>_xll.qlInterestRateIndexFixingDate(Currency&amp;"ibor"&amp;Tenor,BA1885,Trigger)</f>
        <v>52506</v>
      </c>
      <c r="BA1885" s="509">
        <f>_xll.qlCalendarAdvance(Calendar,BA1884,AY1885,"f",,Trigger)</f>
        <v>52510</v>
      </c>
      <c r="BB1885" s="509">
        <f>_xll.qlInterestRateIndexMaturity(Currency&amp;"ibor"&amp;Tenor,BA1885,Trigger)</f>
        <v>52602</v>
      </c>
      <c r="BC1885" s="508">
        <f>_xll.qlIndexFixing($AC$5,AZ1885,TRUE,_xll.ohTrigger(Trigger,Trigger3M))</f>
        <v>1.4388196507378929E-2</v>
      </c>
      <c r="BD1885" s="508">
        <f>_xll.qlIndexFixing($BE$1,AZ1885,TRUE,_xll.ohTrigger(Trigger,Trigger3M))</f>
        <v>1.4498772931961805E-2</v>
      </c>
    </row>
    <row r="1886" spans="51:56" ht="11.25" customHeight="1" x14ac:dyDescent="0.25">
      <c r="AY1886" s="515" t="s">
        <v>90</v>
      </c>
      <c r="AZ1886" s="509">
        <f>_xll.qlInterestRateIndexFixingDate(Currency&amp;"ibor"&amp;Tenor,BA1886,Trigger)</f>
        <v>52513</v>
      </c>
      <c r="BA1886" s="509">
        <f>_xll.qlCalendarAdvance(Calendar,BA1885,AY1886,"f",,Trigger)</f>
        <v>52517</v>
      </c>
      <c r="BB1886" s="509">
        <f>_xll.qlInterestRateIndexMaturity(Currency&amp;"ibor"&amp;Tenor,BA1886,Trigger)</f>
        <v>52609</v>
      </c>
      <c r="BC1886" s="508">
        <f>_xll.qlIndexFixing($AC$5,AZ1886,TRUE,_xll.ohTrigger(Trigger,Trigger3M))</f>
        <v>1.4389403791049356E-2</v>
      </c>
      <c r="BD1886" s="508">
        <f>_xll.qlIndexFixing($BE$1,AZ1886,TRUE,_xll.ohTrigger(Trigger,Trigger3M))</f>
        <v>1.4499165454862944E-2</v>
      </c>
    </row>
    <row r="1887" spans="51:56" ht="11.25" customHeight="1" x14ac:dyDescent="0.25">
      <c r="AY1887" s="515" t="s">
        <v>90</v>
      </c>
      <c r="AZ1887" s="509">
        <f>_xll.qlInterestRateIndexFixingDate(Currency&amp;"ibor"&amp;Tenor,BA1887,Trigger)</f>
        <v>52520</v>
      </c>
      <c r="BA1887" s="509">
        <f>_xll.qlCalendarAdvance(Calendar,BA1886,AY1887,"f",,Trigger)</f>
        <v>52524</v>
      </c>
      <c r="BB1887" s="509">
        <f>_xll.qlInterestRateIndexMaturity(Currency&amp;"ibor"&amp;Tenor,BA1887,Trigger)</f>
        <v>52616</v>
      </c>
      <c r="BC1887" s="508">
        <f>_xll.qlIndexFixing($AC$5,AZ1887,TRUE,_xll.ohTrigger(Trigger,Trigger3M))</f>
        <v>1.4390611075089921E-2</v>
      </c>
      <c r="BD1887" s="508">
        <f>_xll.qlIndexFixing($BE$1,AZ1887,TRUE,_xll.ohTrigger(Trigger,Trigger3M))</f>
        <v>1.4499544467383442E-2</v>
      </c>
    </row>
    <row r="1888" spans="51:56" ht="11.25" customHeight="1" x14ac:dyDescent="0.25">
      <c r="AY1888" s="515" t="s">
        <v>90</v>
      </c>
      <c r="AZ1888" s="509">
        <f>_xll.qlInterestRateIndexFixingDate(Currency&amp;"ibor"&amp;Tenor,BA1888,Trigger)</f>
        <v>52527</v>
      </c>
      <c r="BA1888" s="509">
        <f>_xll.qlCalendarAdvance(Calendar,BA1887,AY1888,"f",,Trigger)</f>
        <v>52531</v>
      </c>
      <c r="BB1888" s="509">
        <f>_xll.qlInterestRateIndexMaturity(Currency&amp;"ibor"&amp;Tenor,BA1888,Trigger)</f>
        <v>52623</v>
      </c>
      <c r="BC1888" s="508">
        <f>_xll.qlIndexFixing($AC$5,AZ1888,TRUE,_xll.ohTrigger(Trigger,Trigger3M))</f>
        <v>1.4391818359501493E-2</v>
      </c>
      <c r="BD1888" s="508">
        <f>_xll.qlIndexFixing($BE$1,AZ1888,TRUE,_xll.ohTrigger(Trigger,Trigger3M))</f>
        <v>1.4499909940943552E-2</v>
      </c>
    </row>
    <row r="1889" spans="51:56" ht="11.25" customHeight="1" x14ac:dyDescent="0.25">
      <c r="AY1889" s="515" t="s">
        <v>90</v>
      </c>
      <c r="AZ1889" s="509">
        <f>_xll.qlInterestRateIndexFixingDate(Currency&amp;"ibor"&amp;Tenor,BA1889,Trigger)</f>
        <v>52534</v>
      </c>
      <c r="BA1889" s="509">
        <f>_xll.qlCalendarAdvance(Calendar,BA1888,AY1889,"f",,Trigger)</f>
        <v>52538</v>
      </c>
      <c r="BB1889" s="509">
        <f>_xll.qlInterestRateIndexMaturity(Currency&amp;"ibor"&amp;Tenor,BA1889,Trigger)</f>
        <v>52630</v>
      </c>
      <c r="BC1889" s="508">
        <f>_xll.qlIndexFixing($AC$5,AZ1889,TRUE,_xll.ohTrigger(Trigger,Trigger3M))</f>
        <v>1.4393025644284942E-2</v>
      </c>
      <c r="BD1889" s="508">
        <f>_xll.qlIndexFixing($BE$1,AZ1889,TRUE,_xll.ohTrigger(Trigger,Trigger3M))</f>
        <v>1.4500261846960922E-2</v>
      </c>
    </row>
    <row r="1890" spans="51:56" ht="11.25" customHeight="1" x14ac:dyDescent="0.25">
      <c r="AY1890" s="515" t="s">
        <v>90</v>
      </c>
      <c r="AZ1890" s="509">
        <f>_xll.qlInterestRateIndexFixingDate(Currency&amp;"ibor"&amp;Tenor,BA1890,Trigger)</f>
        <v>52541</v>
      </c>
      <c r="BA1890" s="509">
        <f>_xll.qlCalendarAdvance(Calendar,BA1889,AY1890,"f",,Trigger)</f>
        <v>52545</v>
      </c>
      <c r="BB1890" s="509">
        <f>_xll.qlInterestRateIndexMaturity(Currency&amp;"ibor"&amp;Tenor,BA1890,Trigger)</f>
        <v>52637</v>
      </c>
      <c r="BC1890" s="508">
        <f>_xll.qlIndexFixing($AC$5,AZ1890,TRUE,_xll.ohTrigger(Trigger,Trigger3M))</f>
        <v>1.4394232929439399E-2</v>
      </c>
      <c r="BD1890" s="508">
        <f>_xll.qlIndexFixing($BE$1,AZ1890,TRUE,_xll.ohTrigger(Trigger,Trigger3M))</f>
        <v>1.4500600156854934E-2</v>
      </c>
    </row>
    <row r="1891" spans="51:56" ht="11.25" customHeight="1" x14ac:dyDescent="0.25">
      <c r="AY1891" s="515" t="s">
        <v>90</v>
      </c>
      <c r="AZ1891" s="509">
        <f>_xll.qlInterestRateIndexFixingDate(Currency&amp;"ibor"&amp;Tenor,BA1891,Trigger)</f>
        <v>52548</v>
      </c>
      <c r="BA1891" s="509">
        <f>_xll.qlCalendarAdvance(Calendar,BA1890,AY1891,"f",,Trigger)</f>
        <v>52552</v>
      </c>
      <c r="BB1891" s="509">
        <f>_xll.qlInterestRateIndexMaturity(Currency&amp;"ibor"&amp;Tenor,BA1891,Trigger)</f>
        <v>52644</v>
      </c>
      <c r="BC1891" s="508">
        <f>_xll.qlIndexFixing($AC$5,AZ1891,TRUE,_xll.ohTrigger(Trigger,Trigger3M))</f>
        <v>1.4395440214964863E-2</v>
      </c>
      <c r="BD1891" s="508">
        <f>_xll.qlIndexFixing($BE$1,AZ1891,TRUE,_xll.ohTrigger(Trigger,Trigger3M))</f>
        <v>1.4500924842044105E-2</v>
      </c>
    </row>
    <row r="1892" spans="51:56" ht="11.25" customHeight="1" x14ac:dyDescent="0.25">
      <c r="AY1892" s="515" t="s">
        <v>90</v>
      </c>
      <c r="AZ1892" s="509">
        <f>_xll.qlInterestRateIndexFixingDate(Currency&amp;"ibor"&amp;Tenor,BA1892,Trigger)</f>
        <v>52555</v>
      </c>
      <c r="BA1892" s="509">
        <f>_xll.qlCalendarAdvance(Calendar,BA1891,AY1892,"f",,Trigger)</f>
        <v>52559</v>
      </c>
      <c r="BB1892" s="509">
        <f>_xll.qlInterestRateIndexMaturity(Currency&amp;"ibor"&amp;Tenor,BA1892,Trigger)</f>
        <v>52651</v>
      </c>
      <c r="BC1892" s="508">
        <f>_xll.qlIndexFixing($AC$5,AZ1892,TRUE,_xll.ohTrigger(Trigger,Trigger3M))</f>
        <v>1.4396647500861334E-2</v>
      </c>
      <c r="BD1892" s="508">
        <f>_xll.qlIndexFixing($BE$1,AZ1892,TRUE,_xll.ohTrigger(Trigger,Trigger3M))</f>
        <v>1.4501235873947815E-2</v>
      </c>
    </row>
    <row r="1893" spans="51:56" ht="11.25" customHeight="1" x14ac:dyDescent="0.25">
      <c r="AY1893" s="515" t="s">
        <v>90</v>
      </c>
      <c r="AZ1893" s="509">
        <f>_xll.qlInterestRateIndexFixingDate(Currency&amp;"ibor"&amp;Tenor,BA1893,Trigger)</f>
        <v>52562</v>
      </c>
      <c r="BA1893" s="509">
        <f>_xll.qlCalendarAdvance(Calendar,BA1892,AY1893,"f",,Trigger)</f>
        <v>52566</v>
      </c>
      <c r="BB1893" s="509">
        <f>_xll.qlInterestRateIndexMaturity(Currency&amp;"ibor"&amp;Tenor,BA1893,Trigger)</f>
        <v>52657</v>
      </c>
      <c r="BC1893" s="508">
        <f>_xll.qlIndexFixing($AC$5,AZ1893,TRUE,_xll.ohTrigger(Trigger,Trigger3M))</f>
        <v>1.4397480997929677E-2</v>
      </c>
      <c r="BD1893" s="508">
        <f>_xll.qlIndexFixing($BE$1,AZ1893,TRUE,_xll.ohTrigger(Trigger,Trigger3M))</f>
        <v>1.4501222861393369E-2</v>
      </c>
    </row>
    <row r="1894" spans="51:56" ht="11.25" customHeight="1" x14ac:dyDescent="0.25">
      <c r="AY1894" s="515" t="s">
        <v>90</v>
      </c>
      <c r="AZ1894" s="509">
        <f>_xll.qlInterestRateIndexFixingDate(Currency&amp;"ibor"&amp;Tenor,BA1894,Trigger)</f>
        <v>52569</v>
      </c>
      <c r="BA1894" s="509">
        <f>_xll.qlCalendarAdvance(Calendar,BA1893,AY1894,"f",,Trigger)</f>
        <v>52573</v>
      </c>
      <c r="BB1894" s="509">
        <f>_xll.qlInterestRateIndexMaturity(Currency&amp;"ibor"&amp;Tenor,BA1894,Trigger)</f>
        <v>52664</v>
      </c>
      <c r="BC1894" s="508">
        <f>_xll.qlIndexFixing($AC$5,AZ1894,TRUE,_xll.ohTrigger(Trigger,Trigger3M))</f>
        <v>1.4398688236346165E-2</v>
      </c>
      <c r="BD1894" s="508">
        <f>_xll.qlIndexFixing($BE$1,AZ1894,TRUE,_xll.ohTrigger(Trigger,Trigger3M))</f>
        <v>1.4501507474253243E-2</v>
      </c>
    </row>
    <row r="1895" spans="51:56" ht="11.25" customHeight="1" x14ac:dyDescent="0.25">
      <c r="AY1895" s="515" t="s">
        <v>90</v>
      </c>
      <c r="AZ1895" s="509">
        <f>_xll.qlInterestRateIndexFixingDate(Currency&amp;"ibor"&amp;Tenor,BA1895,Trigger)</f>
        <v>52576</v>
      </c>
      <c r="BA1895" s="509">
        <f>_xll.qlCalendarAdvance(Calendar,BA1894,AY1895,"f",,Trigger)</f>
        <v>52580</v>
      </c>
      <c r="BB1895" s="509">
        <f>_xll.qlInterestRateIndexMaturity(Currency&amp;"ibor"&amp;Tenor,BA1895,Trigger)</f>
        <v>52671</v>
      </c>
      <c r="BC1895" s="508">
        <f>_xll.qlIndexFixing($AC$5,AZ1895,TRUE,_xll.ohTrigger(Trigger,Trigger3M))</f>
        <v>1.4399895475128073E-2</v>
      </c>
      <c r="BD1895" s="508">
        <f>_xll.qlIndexFixing($BE$1,AZ1895,TRUE,_xll.ohTrigger(Trigger,Trigger3M))</f>
        <v>1.4501778350680465E-2</v>
      </c>
    </row>
    <row r="1896" spans="51:56" ht="11.25" customHeight="1" x14ac:dyDescent="0.25">
      <c r="AY1896" s="515" t="s">
        <v>90</v>
      </c>
      <c r="AZ1896" s="509">
        <f>_xll.qlInterestRateIndexFixingDate(Currency&amp;"ibor"&amp;Tenor,BA1896,Trigger)</f>
        <v>52583</v>
      </c>
      <c r="BA1896" s="509">
        <f>_xll.qlCalendarAdvance(Calendar,BA1895,AY1896,"f",,Trigger)</f>
        <v>52587</v>
      </c>
      <c r="BB1896" s="509">
        <f>_xll.qlInterestRateIndexMaturity(Currency&amp;"ibor"&amp;Tenor,BA1896,Trigger)</f>
        <v>52678</v>
      </c>
      <c r="BC1896" s="508">
        <f>_xll.qlIndexFixing($AC$5,AZ1896,TRUE,_xll.ohTrigger(Trigger,Trigger3M))</f>
        <v>1.4401102714278918E-2</v>
      </c>
      <c r="BD1896" s="508">
        <f>_xll.qlIndexFixing($BE$1,AZ1896,TRUE,_xll.ohTrigger(Trigger,Trigger3M))</f>
        <v>1.4502035462094822E-2</v>
      </c>
    </row>
    <row r="1897" spans="51:56" ht="11.25" customHeight="1" x14ac:dyDescent="0.25">
      <c r="AY1897" s="515" t="s">
        <v>90</v>
      </c>
      <c r="AZ1897" s="509">
        <f>_xll.qlInterestRateIndexFixingDate(Currency&amp;"ibor"&amp;Tenor,BA1897,Trigger)</f>
        <v>52589</v>
      </c>
      <c r="BA1897" s="509">
        <f>_xll.qlCalendarAdvance(Calendar,BA1896,AY1897,"f",,Trigger)</f>
        <v>52594</v>
      </c>
      <c r="BB1897" s="509">
        <f>_xll.qlInterestRateIndexMaturity(Currency&amp;"ibor"&amp;Tenor,BA1897,Trigger)</f>
        <v>52685</v>
      </c>
      <c r="BC1897" s="508">
        <f>_xll.qlIndexFixing($AC$5,AZ1897,TRUE,_xll.ohTrigger(Trigger,Trigger3M))</f>
        <v>1.4402309953796063E-2</v>
      </c>
      <c r="BD1897" s="508">
        <f>_xll.qlIndexFixing($BE$1,AZ1897,TRUE,_xll.ohTrigger(Trigger,Trigger3M))</f>
        <v>1.4502278779916097E-2</v>
      </c>
    </row>
    <row r="1898" spans="51:56" ht="11.25" customHeight="1" x14ac:dyDescent="0.25">
      <c r="AY1898" s="515" t="s">
        <v>90</v>
      </c>
      <c r="AZ1898" s="509">
        <f>_xll.qlInterestRateIndexFixingDate(Currency&amp;"ibor"&amp;Tenor,BA1898,Trigger)</f>
        <v>52596</v>
      </c>
      <c r="BA1898" s="509">
        <f>_xll.qlCalendarAdvance(Calendar,BA1897,AY1898,"f",,Trigger)</f>
        <v>52601</v>
      </c>
      <c r="BB1898" s="509">
        <f>_xll.qlInterestRateIndexMaturity(Currency&amp;"ibor"&amp;Tenor,BA1898,Trigger)</f>
        <v>52692</v>
      </c>
      <c r="BC1898" s="508">
        <f>_xll.qlIndexFixing($AC$5,AZ1898,TRUE,_xll.ohTrigger(Trigger,Trigger3M))</f>
        <v>1.4403517193679508E-2</v>
      </c>
      <c r="BD1898" s="508">
        <f>_xll.qlIndexFixing($BE$1,AZ1898,TRUE,_xll.ohTrigger(Trigger,Trigger3M))</f>
        <v>1.450250827556847E-2</v>
      </c>
    </row>
    <row r="1899" spans="51:56" ht="11.25" customHeight="1" x14ac:dyDescent="0.25">
      <c r="AY1899" s="515" t="s">
        <v>90</v>
      </c>
      <c r="AZ1899" s="509">
        <f>_xll.qlInterestRateIndexFixingDate(Currency&amp;"ibor"&amp;Tenor,BA1899,Trigger)</f>
        <v>52604</v>
      </c>
      <c r="BA1899" s="509">
        <f>_xll.qlCalendarAdvance(Calendar,BA1898,AY1899,"f",,Trigger)</f>
        <v>52608</v>
      </c>
      <c r="BB1899" s="509">
        <f>_xll.qlInterestRateIndexMaturity(Currency&amp;"ibor"&amp;Tenor,BA1899,Trigger)</f>
        <v>52699</v>
      </c>
      <c r="BC1899" s="508">
        <f>_xll.qlIndexFixing($AC$5,AZ1899,TRUE,_xll.ohTrigger(Trigger,Trigger3M))</f>
        <v>1.4404724433931889E-2</v>
      </c>
      <c r="BD1899" s="508">
        <f>_xll.qlIndexFixing($BE$1,AZ1899,TRUE,_xll.ohTrigger(Trigger,Trigger3M))</f>
        <v>1.4502723920471723E-2</v>
      </c>
    </row>
    <row r="1900" spans="51:56" ht="11.25" customHeight="1" x14ac:dyDescent="0.25">
      <c r="AY1900" s="515" t="s">
        <v>90</v>
      </c>
      <c r="AZ1900" s="509">
        <f>_xll.qlInterestRateIndexFixingDate(Currency&amp;"ibor"&amp;Tenor,BA1900,Trigger)</f>
        <v>52611</v>
      </c>
      <c r="BA1900" s="509">
        <f>_xll.qlCalendarAdvance(Calendar,BA1899,AY1900,"f",,Trigger)</f>
        <v>52615</v>
      </c>
      <c r="BB1900" s="509">
        <f>_xll.qlInterestRateIndexMaturity(Currency&amp;"ibor"&amp;Tenor,BA1900,Trigger)</f>
        <v>52706</v>
      </c>
      <c r="BC1900" s="508">
        <f>_xll.qlIndexFixing($AC$5,AZ1900,TRUE,_xll.ohTrigger(Trigger,Trigger3M))</f>
        <v>1.4405931674549691E-2</v>
      </c>
      <c r="BD1900" s="508">
        <f>_xll.qlIndexFixing($BE$1,AZ1900,TRUE,_xll.ohTrigger(Trigger,Trigger3M))</f>
        <v>1.450292568604652E-2</v>
      </c>
    </row>
    <row r="1901" spans="51:56" ht="11.25" customHeight="1" x14ac:dyDescent="0.25">
      <c r="AY1901" s="515" t="s">
        <v>90</v>
      </c>
      <c r="AZ1901" s="509">
        <f>_xll.qlInterestRateIndexFixingDate(Currency&amp;"ibor"&amp;Tenor,BA1901,Trigger)</f>
        <v>52618</v>
      </c>
      <c r="BA1901" s="509">
        <f>_xll.qlCalendarAdvance(Calendar,BA1900,AY1901,"f",,Trigger)</f>
        <v>52622</v>
      </c>
      <c r="BB1901" s="509">
        <f>_xll.qlInterestRateIndexMaturity(Currency&amp;"ibor"&amp;Tenor,BA1901,Trigger)</f>
        <v>52713</v>
      </c>
      <c r="BC1901" s="508">
        <f>_xll.qlIndexFixing($AC$5,AZ1901,TRUE,_xll.ohTrigger(Trigger,Trigger3M))</f>
        <v>1.4407138915535552E-2</v>
      </c>
      <c r="BD1901" s="508">
        <f>_xll.qlIndexFixing($BE$1,AZ1901,TRUE,_xll.ohTrigger(Trigger,Trigger3M))</f>
        <v>1.4503113543714403E-2</v>
      </c>
    </row>
    <row r="1902" spans="51:56" ht="11.25" customHeight="1" x14ac:dyDescent="0.25">
      <c r="AY1902" s="515" t="s">
        <v>90</v>
      </c>
      <c r="AZ1902" s="509">
        <f>_xll.qlInterestRateIndexFixingDate(Currency&amp;"ibor"&amp;Tenor,BA1902,Trigger)</f>
        <v>52625</v>
      </c>
      <c r="BA1902" s="509">
        <f>_xll.qlCalendarAdvance(Calendar,BA1901,AY1902,"f",,Trigger)</f>
        <v>52629</v>
      </c>
      <c r="BB1902" s="509">
        <f>_xll.qlInterestRateIndexMaturity(Currency&amp;"ibor"&amp;Tenor,BA1902,Trigger)</f>
        <v>52719</v>
      </c>
      <c r="BC1902" s="508">
        <f>_xll.qlIndexFixing($AC$5,AZ1902,TRUE,_xll.ohTrigger(Trigger,Trigger3M))</f>
        <v>1.4407971948100062E-2</v>
      </c>
      <c r="BD1902" s="508">
        <f>_xll.qlIndexFixing($BE$1,AZ1902,TRUE,_xll.ohTrigger(Trigger,Trigger3M))</f>
        <v>1.450298586816956E-2</v>
      </c>
    </row>
    <row r="1903" spans="51:56" ht="11.25" customHeight="1" x14ac:dyDescent="0.25">
      <c r="AY1903" s="515" t="s">
        <v>90</v>
      </c>
      <c r="AZ1903" s="509">
        <f>_xll.qlInterestRateIndexFixingDate(Currency&amp;"ibor"&amp;Tenor,BA1903,Trigger)</f>
        <v>52632</v>
      </c>
      <c r="BA1903" s="509">
        <f>_xll.qlCalendarAdvance(Calendar,BA1902,AY1903,"f",,Trigger)</f>
        <v>52636</v>
      </c>
      <c r="BB1903" s="509">
        <f>_xll.qlInterestRateIndexMaturity(Currency&amp;"ibor"&amp;Tenor,BA1903,Trigger)</f>
        <v>52726</v>
      </c>
      <c r="BC1903" s="508">
        <f>_xll.qlIndexFixing($AC$5,AZ1903,TRUE,_xll.ohTrigger(Trigger,Trigger3M))</f>
        <v>1.4409179141562589E-2</v>
      </c>
      <c r="BD1903" s="508">
        <f>_xll.qlIndexFixing($BE$1,AZ1903,TRUE,_xll.ohTrigger(Trigger,Trigger3M))</f>
        <v>1.4503146820668888E-2</v>
      </c>
    </row>
    <row r="1904" spans="51:56" ht="11.25" customHeight="1" x14ac:dyDescent="0.25">
      <c r="AY1904" s="515" t="s">
        <v>90</v>
      </c>
      <c r="AZ1904" s="509">
        <f>_xll.qlInterestRateIndexFixingDate(Currency&amp;"ibor"&amp;Tenor,BA1904,Trigger)</f>
        <v>52639</v>
      </c>
      <c r="BA1904" s="509">
        <f>_xll.qlCalendarAdvance(Calendar,BA1903,AY1904,"f",,Trigger)</f>
        <v>52643</v>
      </c>
      <c r="BB1904" s="509">
        <f>_xll.qlInterestRateIndexMaturity(Currency&amp;"ibor"&amp;Tenor,BA1904,Trigger)</f>
        <v>52733</v>
      </c>
      <c r="BC1904" s="508">
        <f>_xll.qlIndexFixing($AC$5,AZ1904,TRUE,_xll.ohTrigger(Trigger,Trigger3M))</f>
        <v>1.4410386335388381E-2</v>
      </c>
      <c r="BD1904" s="508">
        <f>_xll.qlIndexFixing($BE$1,AZ1904,TRUE,_xll.ohTrigger(Trigger,Trigger3M))</f>
        <v>1.4503293782131443E-2</v>
      </c>
    </row>
    <row r="1905" spans="51:56" ht="11.25" customHeight="1" x14ac:dyDescent="0.25">
      <c r="AY1905" s="515" t="s">
        <v>90</v>
      </c>
      <c r="AZ1905" s="509">
        <f>_xll.qlInterestRateIndexFixingDate(Currency&amp;"ibor"&amp;Tenor,BA1905,Trigger)</f>
        <v>52646</v>
      </c>
      <c r="BA1905" s="509">
        <f>_xll.qlCalendarAdvance(Calendar,BA1904,AY1905,"f",,Trigger)</f>
        <v>52650</v>
      </c>
      <c r="BB1905" s="509">
        <f>_xll.qlInterestRateIndexMaturity(Currency&amp;"ibor"&amp;Tenor,BA1905,Trigger)</f>
        <v>52740</v>
      </c>
      <c r="BC1905" s="508">
        <f>_xll.qlIndexFixing($AC$5,AZ1905,TRUE,_xll.ohTrigger(Trigger,Trigger3M))</f>
        <v>1.441164294014996E-2</v>
      </c>
      <c r="BD1905" s="508">
        <f>_xll.qlIndexFixing($BE$1,AZ1905,TRUE,_xll.ohTrigger(Trigger,Trigger3M))</f>
        <v>1.4503426723980972E-2</v>
      </c>
    </row>
    <row r="1906" spans="51:56" ht="11.25" customHeight="1" x14ac:dyDescent="0.25">
      <c r="AY1906" s="515" t="s">
        <v>90</v>
      </c>
      <c r="AZ1906" s="509">
        <f>_xll.qlInterestRateIndexFixingDate(Currency&amp;"ibor"&amp;Tenor,BA1906,Trigger)</f>
        <v>52653</v>
      </c>
      <c r="BA1906" s="509">
        <f>_xll.qlCalendarAdvance(Calendar,BA1905,AY1906,"f",,Trigger)</f>
        <v>52657</v>
      </c>
      <c r="BB1906" s="509">
        <f>_xll.qlInterestRateIndexMaturity(Currency&amp;"ibor"&amp;Tenor,BA1906,Trigger)</f>
        <v>52749</v>
      </c>
      <c r="BC1906" s="508">
        <f>_xll.qlIndexFixing($AC$5,AZ1906,TRUE,_xll.ohTrigger(Trigger,Trigger3M))</f>
        <v>1.4413660128297706E-2</v>
      </c>
      <c r="BD1906" s="508">
        <f>_xll.qlIndexFixing($BE$1,AZ1906,TRUE,_xll.ohTrigger(Trigger,Trigger3M))</f>
        <v>1.4504140720698781E-2</v>
      </c>
    </row>
    <row r="1907" spans="51:56" ht="11.25" customHeight="1" x14ac:dyDescent="0.25">
      <c r="AY1907" s="515" t="s">
        <v>90</v>
      </c>
      <c r="AZ1907" s="509">
        <f>_xll.qlInterestRateIndexFixingDate(Currency&amp;"ibor"&amp;Tenor,BA1907,Trigger)</f>
        <v>52660</v>
      </c>
      <c r="BA1907" s="509">
        <f>_xll.qlCalendarAdvance(Calendar,BA1906,AY1907,"f",,Trigger)</f>
        <v>52664</v>
      </c>
      <c r="BB1907" s="509">
        <f>_xll.qlInterestRateIndexMaturity(Currency&amp;"ibor"&amp;Tenor,BA1907,Trigger)</f>
        <v>52756</v>
      </c>
      <c r="BC1907" s="508">
        <f>_xll.qlIndexFixing($AC$5,AZ1907,TRUE,_xll.ohTrigger(Trigger,Trigger3M))</f>
        <v>1.4414915905998664E-2</v>
      </c>
      <c r="BD1907" s="508">
        <f>_xll.qlIndexFixing($BE$1,AZ1907,TRUE,_xll.ohTrigger(Trigger,Trigger3M))</f>
        <v>1.4504243523715314E-2</v>
      </c>
    </row>
    <row r="1908" spans="51:56" ht="11.25" customHeight="1" x14ac:dyDescent="0.25">
      <c r="AY1908" s="515" t="s">
        <v>90</v>
      </c>
      <c r="AZ1908" s="509">
        <f>_xll.qlInterestRateIndexFixingDate(Currency&amp;"ibor"&amp;Tenor,BA1908,Trigger)</f>
        <v>52667</v>
      </c>
      <c r="BA1908" s="509">
        <f>_xll.qlCalendarAdvance(Calendar,BA1907,AY1908,"f",,Trigger)</f>
        <v>52671</v>
      </c>
      <c r="BB1908" s="509">
        <f>_xll.qlInterestRateIndexMaturity(Currency&amp;"ibor"&amp;Tenor,BA1908,Trigger)</f>
        <v>52763</v>
      </c>
      <c r="BC1908" s="508">
        <f>_xll.qlIndexFixing($AC$5,AZ1908,TRUE,_xll.ohTrigger(Trigger,Trigger3M))</f>
        <v>1.4416171747923897E-2</v>
      </c>
      <c r="BD1908" s="508">
        <f>_xll.qlIndexFixing($BE$1,AZ1908,TRUE,_xll.ohTrigger(Trigger,Trigger3M))</f>
        <v>1.4504332216172172E-2</v>
      </c>
    </row>
    <row r="1909" spans="51:56" ht="11.25" customHeight="1" x14ac:dyDescent="0.25">
      <c r="AY1909" s="515" t="s">
        <v>90</v>
      </c>
      <c r="AZ1909" s="509">
        <f>_xll.qlInterestRateIndexFixingDate(Currency&amp;"ibor"&amp;Tenor,BA1909,Trigger)</f>
        <v>52674</v>
      </c>
      <c r="BA1909" s="509">
        <f>_xll.qlCalendarAdvance(Calendar,BA1908,AY1909,"f",,Trigger)</f>
        <v>52678</v>
      </c>
      <c r="BB1909" s="509">
        <f>_xll.qlInterestRateIndexMaturity(Currency&amp;"ibor"&amp;Tenor,BA1909,Trigger)</f>
        <v>52770</v>
      </c>
      <c r="BC1909" s="508">
        <f>_xll.qlIndexFixing($AC$5,AZ1909,TRUE,_xll.ohTrigger(Trigger,Trigger3M))</f>
        <v>1.4417427654071672E-2</v>
      </c>
      <c r="BD1909" s="508">
        <f>_xll.qlIndexFixing($BE$1,AZ1909,TRUE,_xll.ohTrigger(Trigger,Trigger3M))</f>
        <v>1.4504406769490474E-2</v>
      </c>
    </row>
    <row r="1910" spans="51:56" ht="11.25" customHeight="1" x14ac:dyDescent="0.25">
      <c r="AY1910" s="515" t="s">
        <v>90</v>
      </c>
      <c r="AZ1910" s="509">
        <f>_xll.qlInterestRateIndexFixingDate(Currency&amp;"ibor"&amp;Tenor,BA1910,Trigger)</f>
        <v>52681</v>
      </c>
      <c r="BA1910" s="509">
        <f>_xll.qlCalendarAdvance(Calendar,BA1909,AY1910,"f",,Trigger)</f>
        <v>52685</v>
      </c>
      <c r="BB1910" s="509">
        <f>_xll.qlInterestRateIndexMaturity(Currency&amp;"ibor"&amp;Tenor,BA1910,Trigger)</f>
        <v>52777</v>
      </c>
      <c r="BC1910" s="508">
        <f>_xll.qlIndexFixing($AC$5,AZ1910,TRUE,_xll.ohTrigger(Trigger,Trigger3M))</f>
        <v>1.4418683624442857E-2</v>
      </c>
      <c r="BD1910" s="508">
        <f>_xll.qlIndexFixing($BE$1,AZ1910,TRUE,_xll.ohTrigger(Trigger,Trigger3M))</f>
        <v>1.4504467155093079E-2</v>
      </c>
    </row>
    <row r="1911" spans="51:56" ht="11.25" customHeight="1" x14ac:dyDescent="0.25">
      <c r="AY1911" s="515" t="s">
        <v>90</v>
      </c>
      <c r="AZ1911" s="509">
        <f>_xll.qlInterestRateIndexFixingDate(Currency&amp;"ibor"&amp;Tenor,BA1911,Trigger)</f>
        <v>52688</v>
      </c>
      <c r="BA1911" s="509">
        <f>_xll.qlCalendarAdvance(Calendar,BA1910,AY1911,"f",,Trigger)</f>
        <v>52692</v>
      </c>
      <c r="BB1911" s="509">
        <f>_xll.qlInterestRateIndexMaturity(Currency&amp;"ibor"&amp;Tenor,BA1911,Trigger)</f>
        <v>52783</v>
      </c>
      <c r="BC1911" s="508">
        <f>_xll.qlIndexFixing($AC$5,AZ1911,TRUE,_xll.ohTrigger(Trigger,Trigger3M))</f>
        <v>1.4419561829964575E-2</v>
      </c>
      <c r="BD1911" s="508">
        <f>_xll.qlIndexFixing($BE$1,AZ1911,TRUE,_xll.ohTrigger(Trigger,Trigger3M))</f>
        <v>1.4504220898408497E-2</v>
      </c>
    </row>
    <row r="1912" spans="51:56" ht="11.25" customHeight="1" x14ac:dyDescent="0.25">
      <c r="AY1912" s="515" t="s">
        <v>90</v>
      </c>
      <c r="AZ1912" s="509">
        <f>_xll.qlInterestRateIndexFixingDate(Currency&amp;"ibor"&amp;Tenor,BA1912,Trigger)</f>
        <v>52695</v>
      </c>
      <c r="BA1912" s="509">
        <f>_xll.qlCalendarAdvance(Calendar,BA1911,AY1912,"f",,Trigger)</f>
        <v>52699</v>
      </c>
      <c r="BB1912" s="509">
        <f>_xll.qlInterestRateIndexMaturity(Currency&amp;"ibor"&amp;Tenor,BA1912,Trigger)</f>
        <v>52790</v>
      </c>
      <c r="BC1912" s="508">
        <f>_xll.qlIndexFixing($AC$5,AZ1912,TRUE,_xll.ohTrigger(Trigger,Trigger3M))</f>
        <v>1.4420818405616018E-2</v>
      </c>
      <c r="BD1912" s="508">
        <f>_xll.qlIndexFixing($BE$1,AZ1912,TRUE,_xll.ohTrigger(Trigger,Trigger3M))</f>
        <v>1.4504253882974785E-2</v>
      </c>
    </row>
    <row r="1913" spans="51:56" ht="11.25" customHeight="1" x14ac:dyDescent="0.25">
      <c r="AY1913" s="515" t="s">
        <v>90</v>
      </c>
      <c r="AZ1913" s="509">
        <f>_xll.qlInterestRateIndexFixingDate(Currency&amp;"ibor"&amp;Tenor,BA1913,Trigger)</f>
        <v>52700</v>
      </c>
      <c r="BA1913" s="509">
        <f>_xll.qlCalendarAdvance(Calendar,BA1912,AY1913,"f",,Trigger)</f>
        <v>52706</v>
      </c>
      <c r="BB1913" s="509">
        <f>_xll.qlInterestRateIndexMaturity(Currency&amp;"ibor"&amp;Tenor,BA1913,Trigger)</f>
        <v>52797</v>
      </c>
      <c r="BC1913" s="508">
        <f>_xll.qlIndexFixing($AC$5,AZ1913,TRUE,_xll.ohTrigger(Trigger,Trigger3M))</f>
        <v>1.4422075046186082E-2</v>
      </c>
      <c r="BD1913" s="508">
        <f>_xll.qlIndexFixing($BE$1,AZ1913,TRUE,_xll.ohTrigger(Trigger,Trigger3M))</f>
        <v>1.4504272616702321E-2</v>
      </c>
    </row>
    <row r="1914" spans="51:56" ht="11.25" customHeight="1" x14ac:dyDescent="0.25">
      <c r="AY1914" s="515" t="s">
        <v>90</v>
      </c>
      <c r="AZ1914" s="509">
        <f>_xll.qlInterestRateIndexFixingDate(Currency&amp;"ibor"&amp;Tenor,BA1914,Trigger)</f>
        <v>52709</v>
      </c>
      <c r="BA1914" s="509">
        <f>_xll.qlCalendarAdvance(Calendar,BA1913,AY1914,"f",,Trigger)</f>
        <v>52713</v>
      </c>
      <c r="BB1914" s="509">
        <f>_xll.qlInterestRateIndexMaturity(Currency&amp;"ibor"&amp;Tenor,BA1914,Trigger)</f>
        <v>52804</v>
      </c>
      <c r="BC1914" s="508">
        <f>_xll.qlIndexFixing($AC$5,AZ1914,TRUE,_xll.ohTrigger(Trigger,Trigger3M))</f>
        <v>1.4423331751673887E-2</v>
      </c>
      <c r="BD1914" s="508">
        <f>_xll.qlIndexFixing($BE$1,AZ1914,TRUE,_xll.ohTrigger(Trigger,Trigger3M))</f>
        <v>1.4504277071018798E-2</v>
      </c>
    </row>
    <row r="1915" spans="51:56" ht="11.25" customHeight="1" x14ac:dyDescent="0.25">
      <c r="AY1915" s="515" t="s">
        <v>90</v>
      </c>
      <c r="AZ1915" s="509">
        <f>_xll.qlInterestRateIndexFixingDate(Currency&amp;"ibor"&amp;Tenor,BA1915,Trigger)</f>
        <v>52716</v>
      </c>
      <c r="BA1915" s="509">
        <f>_xll.qlCalendarAdvance(Calendar,BA1914,AY1915,"f",,Trigger)</f>
        <v>52720</v>
      </c>
      <c r="BB1915" s="509">
        <f>_xll.qlInterestRateIndexMaturity(Currency&amp;"ibor"&amp;Tenor,BA1915,Trigger)</f>
        <v>52812</v>
      </c>
      <c r="BC1915" s="508">
        <f>_xll.qlIndexFixing($AC$5,AZ1915,TRUE,_xll.ohTrigger(Trigger,Trigger3M))</f>
        <v>1.4424964439650783E-2</v>
      </c>
      <c r="BD1915" s="508">
        <f>_xll.qlIndexFixing($BE$1,AZ1915,TRUE,_xll.ohTrigger(Trigger,Trigger3M))</f>
        <v>1.450455556712295E-2</v>
      </c>
    </row>
    <row r="1916" spans="51:56" ht="11.25" customHeight="1" x14ac:dyDescent="0.25">
      <c r="AY1916" s="515" t="s">
        <v>90</v>
      </c>
      <c r="AZ1916" s="509">
        <f>_xll.qlInterestRateIndexFixingDate(Currency&amp;"ibor"&amp;Tenor,BA1916,Trigger)</f>
        <v>52723</v>
      </c>
      <c r="BA1916" s="509">
        <f>_xll.qlCalendarAdvance(Calendar,BA1915,AY1916,"f",,Trigger)</f>
        <v>52727</v>
      </c>
      <c r="BB1916" s="509">
        <f>_xll.qlInterestRateIndexMaturity(Currency&amp;"ibor"&amp;Tenor,BA1916,Trigger)</f>
        <v>52819</v>
      </c>
      <c r="BC1916" s="508">
        <f>_xll.qlIndexFixing($AC$5,AZ1916,TRUE,_xll.ohTrigger(Trigger,Trigger3M))</f>
        <v>1.4426220795363291E-2</v>
      </c>
      <c r="BD1916" s="508">
        <f>_xll.qlIndexFixing($BE$1,AZ1916,TRUE,_xll.ohTrigger(Trigger,Trigger3M))</f>
        <v>1.4504530346290571E-2</v>
      </c>
    </row>
    <row r="1917" spans="51:56" ht="11.25" customHeight="1" x14ac:dyDescent="0.25">
      <c r="AY1917" s="515" t="s">
        <v>90</v>
      </c>
      <c r="AZ1917" s="509">
        <f>_xll.qlInterestRateIndexFixingDate(Currency&amp;"ibor"&amp;Tenor,BA1917,Trigger)</f>
        <v>52730</v>
      </c>
      <c r="BA1917" s="509">
        <f>_xll.qlCalendarAdvance(Calendar,BA1916,AY1917,"f",,Trigger)</f>
        <v>52734</v>
      </c>
      <c r="BB1917" s="509">
        <f>_xll.qlInterestRateIndexMaturity(Currency&amp;"ibor"&amp;Tenor,BA1917,Trigger)</f>
        <v>52826</v>
      </c>
      <c r="BC1917" s="508">
        <f>_xll.qlIndexFixing($AC$5,AZ1917,TRUE,_xll.ohTrigger(Trigger,Trigger3M))</f>
        <v>1.4427470313423615E-2</v>
      </c>
      <c r="BD1917" s="508">
        <f>_xll.qlIndexFixing($BE$1,AZ1917,TRUE,_xll.ohTrigger(Trigger,Trigger3M))</f>
        <v>1.4504490757697297E-2</v>
      </c>
    </row>
    <row r="1918" spans="51:56" ht="11.25" customHeight="1" x14ac:dyDescent="0.25">
      <c r="AY1918" s="515" t="s">
        <v>90</v>
      </c>
      <c r="AZ1918" s="509">
        <f>_xll.qlInterestRateIndexFixingDate(Currency&amp;"ibor"&amp;Tenor,BA1918,Trigger)</f>
        <v>52737</v>
      </c>
      <c r="BA1918" s="509">
        <f>_xll.qlCalendarAdvance(Calendar,BA1917,AY1918,"f",,Trigger)</f>
        <v>52741</v>
      </c>
      <c r="BB1918" s="509">
        <f>_xll.qlInterestRateIndexMaturity(Currency&amp;"ibor"&amp;Tenor,BA1918,Trigger)</f>
        <v>52833</v>
      </c>
      <c r="BC1918" s="508">
        <f>_xll.qlIndexFixing($AC$5,AZ1918,TRUE,_xll.ohTrigger(Trigger,Trigger3M))</f>
        <v>1.4428678447968194E-2</v>
      </c>
      <c r="BD1918" s="508">
        <f>_xll.qlIndexFixing($BE$1,AZ1918,TRUE,_xll.ohTrigger(Trigger,Trigger3M))</f>
        <v>1.4504436772765989E-2</v>
      </c>
    </row>
    <row r="1919" spans="51:56" ht="11.25" customHeight="1" x14ac:dyDescent="0.25">
      <c r="AY1919" s="515" t="s">
        <v>90</v>
      </c>
      <c r="AZ1919" s="509">
        <f>_xll.qlInterestRateIndexFixingDate(Currency&amp;"ibor"&amp;Tenor,BA1919,Trigger)</f>
        <v>52744</v>
      </c>
      <c r="BA1919" s="509">
        <f>_xll.qlCalendarAdvance(Calendar,BA1918,AY1919,"f",,Trigger)</f>
        <v>52748</v>
      </c>
      <c r="BB1919" s="509">
        <f>_xll.qlInterestRateIndexMaturity(Currency&amp;"ibor"&amp;Tenor,BA1919,Trigger)</f>
        <v>52840</v>
      </c>
      <c r="BC1919" s="508">
        <f>_xll.qlIndexFixing($AC$5,AZ1919,TRUE,_xll.ohTrigger(Trigger,Trigger3M))</f>
        <v>1.4429886582883782E-2</v>
      </c>
      <c r="BD1919" s="508">
        <f>_xll.qlIndexFixing($BE$1,AZ1919,TRUE,_xll.ohTrigger(Trigger,Trigger3M))</f>
        <v>1.4504368362921244E-2</v>
      </c>
    </row>
    <row r="1920" spans="51:56" ht="11.25" customHeight="1" x14ac:dyDescent="0.25">
      <c r="AY1920" s="515" t="s">
        <v>90</v>
      </c>
      <c r="AZ1920" s="509">
        <f>_xll.qlInterestRateIndexFixingDate(Currency&amp;"ibor"&amp;Tenor,BA1920,Trigger)</f>
        <v>52751</v>
      </c>
      <c r="BA1920" s="509">
        <f>_xll.qlCalendarAdvance(Calendar,BA1919,AY1920,"f",,Trigger)</f>
        <v>52755</v>
      </c>
      <c r="BB1920" s="509">
        <f>_xll.qlInterestRateIndexMaturity(Currency&amp;"ibor"&amp;Tenor,BA1920,Trigger)</f>
        <v>52847</v>
      </c>
      <c r="BC1920" s="508">
        <f>_xll.qlIndexFixing($AC$5,AZ1920,TRUE,_xll.ohTrigger(Trigger,Trigger3M))</f>
        <v>1.4431094718169507E-2</v>
      </c>
      <c r="BD1920" s="508">
        <f>_xll.qlIndexFixing($BE$1,AZ1920,TRUE,_xll.ohTrigger(Trigger,Trigger3M))</f>
        <v>1.4504285499585051E-2</v>
      </c>
    </row>
    <row r="1921" spans="51:56" ht="11.25" customHeight="1" x14ac:dyDescent="0.25">
      <c r="AY1921" s="515" t="s">
        <v>90</v>
      </c>
      <c r="AZ1921" s="509">
        <f>_xll.qlInterestRateIndexFixingDate(Currency&amp;"ibor"&amp;Tenor,BA1921,Trigger)</f>
        <v>52758</v>
      </c>
      <c r="BA1921" s="509">
        <f>_xll.qlCalendarAdvance(Calendar,BA1920,AY1921,"f",,Trigger)</f>
        <v>52762</v>
      </c>
      <c r="BB1921" s="509">
        <f>_xll.qlInterestRateIndexMaturity(Currency&amp;"ibor"&amp;Tenor,BA1921,Trigger)</f>
        <v>52854</v>
      </c>
      <c r="BC1921" s="508">
        <f>_xll.qlIndexFixing($AC$5,AZ1921,TRUE,_xll.ohTrigger(Trigger,Trigger3M))</f>
        <v>1.4432302853828847E-2</v>
      </c>
      <c r="BD1921" s="508">
        <f>_xll.qlIndexFixing($BE$1,AZ1921,TRUE,_xll.ohTrigger(Trigger,Trigger3M))</f>
        <v>1.450418815418114E-2</v>
      </c>
    </row>
    <row r="1922" spans="51:56" ht="11.25" customHeight="1" x14ac:dyDescent="0.25">
      <c r="AY1922" s="515" t="s">
        <v>90</v>
      </c>
      <c r="AZ1922" s="509">
        <f>_xll.qlInterestRateIndexFixingDate(Currency&amp;"ibor"&amp;Tenor,BA1922,Trigger)</f>
        <v>52765</v>
      </c>
      <c r="BA1922" s="509">
        <f>_xll.qlCalendarAdvance(Calendar,BA1921,AY1922,"f",,Trigger)</f>
        <v>52769</v>
      </c>
      <c r="BB1922" s="509">
        <f>_xll.qlInterestRateIndexMaturity(Currency&amp;"ibor"&amp;Tenor,BA1922,Trigger)</f>
        <v>52861</v>
      </c>
      <c r="BC1922" s="508">
        <f>_xll.qlIndexFixing($AC$5,AZ1922,TRUE,_xll.ohTrigger(Trigger,Trigger3M))</f>
        <v>1.4433510989860064E-2</v>
      </c>
      <c r="BD1922" s="508">
        <f>_xll.qlIndexFixing($BE$1,AZ1922,TRUE,_xll.ohTrigger(Trigger,Trigger3M))</f>
        <v>1.4504076298133238E-2</v>
      </c>
    </row>
    <row r="1923" spans="51:56" ht="11.25" customHeight="1" x14ac:dyDescent="0.25">
      <c r="AY1923" s="515" t="s">
        <v>90</v>
      </c>
      <c r="AZ1923" s="509">
        <f>_xll.qlInterestRateIndexFixingDate(Currency&amp;"ibor"&amp;Tenor,BA1923,Trigger)</f>
        <v>52772</v>
      </c>
      <c r="BA1923" s="509">
        <f>_xll.qlCalendarAdvance(Calendar,BA1922,AY1923,"f",,Trigger)</f>
        <v>52776</v>
      </c>
      <c r="BB1923" s="509">
        <f>_xll.qlInterestRateIndexMaturity(Currency&amp;"ibor"&amp;Tenor,BA1923,Trigger)</f>
        <v>52868</v>
      </c>
      <c r="BC1923" s="508">
        <f>_xll.qlIndexFixing($AC$5,AZ1923,TRUE,_xll.ohTrigger(Trigger,Trigger3M))</f>
        <v>1.4434719126262289E-2</v>
      </c>
      <c r="BD1923" s="508">
        <f>_xll.qlIndexFixing($BE$1,AZ1923,TRUE,_xll.ohTrigger(Trigger,Trigger3M))</f>
        <v>1.4503949902866811E-2</v>
      </c>
    </row>
    <row r="1924" spans="51:56" ht="11.25" customHeight="1" x14ac:dyDescent="0.25">
      <c r="AY1924" s="515" t="s">
        <v>90</v>
      </c>
      <c r="AZ1924" s="509">
        <f>_xll.qlInterestRateIndexFixingDate(Currency&amp;"ibor"&amp;Tenor,BA1924,Trigger)</f>
        <v>52779</v>
      </c>
      <c r="BA1924" s="509">
        <f>_xll.qlCalendarAdvance(Calendar,BA1923,AY1924,"f",,Trigger)</f>
        <v>52783</v>
      </c>
      <c r="BB1924" s="509">
        <f>_xll.qlInterestRateIndexMaturity(Currency&amp;"ibor"&amp;Tenor,BA1924,Trigger)</f>
        <v>52875</v>
      </c>
      <c r="BC1924" s="508">
        <f>_xll.qlIndexFixing($AC$5,AZ1924,TRUE,_xll.ohTrigger(Trigger,Trigger3M))</f>
        <v>1.4435927263036389E-2</v>
      </c>
      <c r="BD1924" s="508">
        <f>_xll.qlIndexFixing($BE$1,AZ1924,TRUE,_xll.ohTrigger(Trigger,Trigger3M))</f>
        <v>1.450380893980298E-2</v>
      </c>
    </row>
    <row r="1925" spans="51:56" ht="11.25" customHeight="1" x14ac:dyDescent="0.25">
      <c r="AY1925" s="515" t="s">
        <v>90</v>
      </c>
      <c r="AZ1925" s="509">
        <f>_xll.qlInterestRateIndexFixingDate(Currency&amp;"ibor"&amp;Tenor,BA1925,Trigger)</f>
        <v>52786</v>
      </c>
      <c r="BA1925" s="509">
        <f>_xll.qlCalendarAdvance(Calendar,BA1924,AY1925,"f",,Trigger)</f>
        <v>52790</v>
      </c>
      <c r="BB1925" s="509">
        <f>_xll.qlInterestRateIndexMaturity(Currency&amp;"ibor"&amp;Tenor,BA1925,Trigger)</f>
        <v>52882</v>
      </c>
      <c r="BC1925" s="508">
        <f>_xll.qlIndexFixing($AC$5,AZ1925,TRUE,_xll.ohTrigger(Trigger,Trigger3M))</f>
        <v>1.4437135400181498E-2</v>
      </c>
      <c r="BD1925" s="508">
        <f>_xll.qlIndexFixing($BE$1,AZ1925,TRUE,_xll.ohTrigger(Trigger,Trigger3M))</f>
        <v>1.4503653380365475E-2</v>
      </c>
    </row>
    <row r="1926" spans="51:56" ht="11.25" customHeight="1" x14ac:dyDescent="0.25">
      <c r="AY1926" s="515" t="s">
        <v>90</v>
      </c>
      <c r="AZ1926" s="509">
        <f>_xll.qlInterestRateIndexFixingDate(Currency&amp;"ibor"&amp;Tenor,BA1926,Trigger)</f>
        <v>52793</v>
      </c>
      <c r="BA1926" s="509">
        <f>_xll.qlCalendarAdvance(Calendar,BA1925,AY1926,"f",,Trigger)</f>
        <v>52797</v>
      </c>
      <c r="BB1926" s="509">
        <f>_xll.qlInterestRateIndexMaturity(Currency&amp;"ibor"&amp;Tenor,BA1926,Trigger)</f>
        <v>52889</v>
      </c>
      <c r="BC1926" s="508">
        <f>_xll.qlIndexFixing($AC$5,AZ1926,TRUE,_xll.ohTrigger(Trigger,Trigger3M))</f>
        <v>1.4438343537699351E-2</v>
      </c>
      <c r="BD1926" s="508">
        <f>_xll.qlIndexFixing($BE$1,AZ1926,TRUE,_xll.ohTrigger(Trigger,Trigger3M))</f>
        <v>1.4503483195983236E-2</v>
      </c>
    </row>
    <row r="1927" spans="51:56" ht="11.25" customHeight="1" x14ac:dyDescent="0.25">
      <c r="AY1927" s="515" t="s">
        <v>90</v>
      </c>
      <c r="AZ1927" s="509">
        <f>_xll.qlInterestRateIndexFixingDate(Currency&amp;"ibor"&amp;Tenor,BA1927,Trigger)</f>
        <v>52800</v>
      </c>
      <c r="BA1927" s="509">
        <f>_xll.qlCalendarAdvance(Calendar,BA1926,AY1927,"f",,Trigger)</f>
        <v>52804</v>
      </c>
      <c r="BB1927" s="509">
        <f>_xll.qlInterestRateIndexMaturity(Currency&amp;"ibor"&amp;Tenor,BA1927,Trigger)</f>
        <v>52896</v>
      </c>
      <c r="BC1927" s="508">
        <f>_xll.qlIndexFixing($AC$5,AZ1927,TRUE,_xll.ohTrigger(Trigger,Trigger3M))</f>
        <v>1.4439551675588212E-2</v>
      </c>
      <c r="BD1927" s="508">
        <f>_xll.qlIndexFixing($BE$1,AZ1927,TRUE,_xll.ohTrigger(Trigger,Trigger3M))</f>
        <v>1.4503298358075649E-2</v>
      </c>
    </row>
    <row r="1928" spans="51:56" ht="11.25" customHeight="1" x14ac:dyDescent="0.25">
      <c r="AY1928" s="515" t="s">
        <v>90</v>
      </c>
      <c r="AZ1928" s="509">
        <f>_xll.qlInterestRateIndexFixingDate(Currency&amp;"ibor"&amp;Tenor,BA1928,Trigger)</f>
        <v>52807</v>
      </c>
      <c r="BA1928" s="509">
        <f>_xll.qlCalendarAdvance(Calendar,BA1927,AY1928,"f",,Trigger)</f>
        <v>52811</v>
      </c>
      <c r="BB1928" s="509">
        <f>_xll.qlInterestRateIndexMaturity(Currency&amp;"ibor"&amp;Tenor,BA1928,Trigger)</f>
        <v>52903</v>
      </c>
      <c r="BC1928" s="508">
        <f>_xll.qlIndexFixing($AC$5,AZ1928,TRUE,_xll.ohTrigger(Trigger,Trigger3M))</f>
        <v>1.444075981384808E-2</v>
      </c>
      <c r="BD1928" s="508">
        <f>_xll.qlIndexFixing($BE$1,AZ1928,TRUE,_xll.ohTrigger(Trigger,Trigger3M))</f>
        <v>1.4503098838068176E-2</v>
      </c>
    </row>
    <row r="1929" spans="51:56" ht="11.25" customHeight="1" x14ac:dyDescent="0.25">
      <c r="AY1929" s="515" t="s">
        <v>90</v>
      </c>
      <c r="AZ1929" s="509">
        <f>_xll.qlInterestRateIndexFixingDate(Currency&amp;"ibor"&amp;Tenor,BA1929,Trigger)</f>
        <v>52814</v>
      </c>
      <c r="BA1929" s="509">
        <f>_xll.qlCalendarAdvance(Calendar,BA1928,AY1929,"f",,Trigger)</f>
        <v>52818</v>
      </c>
      <c r="BB1929" s="509">
        <f>_xll.qlInterestRateIndexMaturity(Currency&amp;"ibor"&amp;Tenor,BA1929,Trigger)</f>
        <v>52910</v>
      </c>
      <c r="BC1929" s="508">
        <f>_xll.qlIndexFixing($AC$5,AZ1929,TRUE,_xll.ohTrigger(Trigger,Trigger3M))</f>
        <v>1.4441967952480695E-2</v>
      </c>
      <c r="BD1929" s="508">
        <f>_xll.qlIndexFixing($BE$1,AZ1929,TRUE,_xll.ohTrigger(Trigger,Trigger3M))</f>
        <v>1.4502884607388893E-2</v>
      </c>
    </row>
    <row r="1930" spans="51:56" ht="11.25" customHeight="1" x14ac:dyDescent="0.25">
      <c r="AY1930" s="515" t="s">
        <v>90</v>
      </c>
      <c r="AZ1930" s="509">
        <f>_xll.qlInterestRateIndexFixingDate(Currency&amp;"ibor"&amp;Tenor,BA1930,Trigger)</f>
        <v>52821</v>
      </c>
      <c r="BA1930" s="509">
        <f>_xll.qlCalendarAdvance(Calendar,BA1929,AY1930,"f",,Trigger)</f>
        <v>52825</v>
      </c>
      <c r="BB1930" s="509">
        <f>_xll.qlInterestRateIndexMaturity(Currency&amp;"ibor"&amp;Tenor,BA1930,Trigger)</f>
        <v>52917</v>
      </c>
      <c r="BC1930" s="508">
        <f>_xll.qlIndexFixing($AC$5,AZ1930,TRUE,_xll.ohTrigger(Trigger,Trigger3M))</f>
        <v>1.4443176091484315E-2</v>
      </c>
      <c r="BD1930" s="508">
        <f>_xll.qlIndexFixing($BE$1,AZ1930,TRUE,_xll.ohTrigger(Trigger,Trigger3M))</f>
        <v>1.4502655637459788E-2</v>
      </c>
    </row>
    <row r="1931" spans="51:56" ht="11.25" customHeight="1" x14ac:dyDescent="0.25">
      <c r="AY1931" s="515" t="s">
        <v>90</v>
      </c>
      <c r="AZ1931" s="509">
        <f>_xll.qlInterestRateIndexFixingDate(Currency&amp;"ibor"&amp;Tenor,BA1931,Trigger)</f>
        <v>52828</v>
      </c>
      <c r="BA1931" s="509">
        <f>_xll.qlCalendarAdvance(Calendar,BA1930,AY1931,"f",,Trigger)</f>
        <v>52832</v>
      </c>
      <c r="BB1931" s="509">
        <f>_xll.qlInterestRateIndexMaturity(Currency&amp;"ibor"&amp;Tenor,BA1931,Trigger)</f>
        <v>52924</v>
      </c>
      <c r="BC1931" s="508">
        <f>_xll.qlIndexFixing($AC$5,AZ1931,TRUE,_xll.ohTrigger(Trigger,Trigger3M))</f>
        <v>1.4444384230859813E-2</v>
      </c>
      <c r="BD1931" s="508">
        <f>_xll.qlIndexFixing($BE$1,AZ1931,TRUE,_xll.ohTrigger(Trigger,Trigger3M))</f>
        <v>1.450241189970633E-2</v>
      </c>
    </row>
    <row r="1932" spans="51:56" ht="11.25" customHeight="1" x14ac:dyDescent="0.25">
      <c r="AY1932" s="515" t="s">
        <v>90</v>
      </c>
      <c r="AZ1932" s="509">
        <f>_xll.qlInterestRateIndexFixingDate(Currency&amp;"ibor"&amp;Tenor,BA1932,Trigger)</f>
        <v>52835</v>
      </c>
      <c r="BA1932" s="509">
        <f>_xll.qlCalendarAdvance(Calendar,BA1931,AY1932,"f",,Trigger)</f>
        <v>52839</v>
      </c>
      <c r="BB1932" s="509">
        <f>_xll.qlInterestRateIndexMaturity(Currency&amp;"ibor"&amp;Tenor,BA1932,Trigger)</f>
        <v>52931</v>
      </c>
      <c r="BC1932" s="508">
        <f>_xll.qlIndexFixing($AC$5,AZ1932,TRUE,_xll.ohTrigger(Trigger,Trigger3M))</f>
        <v>1.444559237060632E-2</v>
      </c>
      <c r="BD1932" s="508">
        <f>_xll.qlIndexFixing($BE$1,AZ1932,TRUE,_xll.ohTrigger(Trigger,Trigger3M))</f>
        <v>1.4502153365554852E-2</v>
      </c>
    </row>
    <row r="1933" spans="51:56" ht="11.25" customHeight="1" x14ac:dyDescent="0.25">
      <c r="AY1933" s="515" t="s">
        <v>90</v>
      </c>
      <c r="AZ1933" s="509">
        <f>_xll.qlInterestRateIndexFixingDate(Currency&amp;"ibor"&amp;Tenor,BA1933,Trigger)</f>
        <v>52842</v>
      </c>
      <c r="BA1933" s="509">
        <f>_xll.qlCalendarAdvance(Calendar,BA1932,AY1933,"f",,Trigger)</f>
        <v>52846</v>
      </c>
      <c r="BB1933" s="509">
        <f>_xll.qlInterestRateIndexMaturity(Currency&amp;"ibor"&amp;Tenor,BA1933,Trigger)</f>
        <v>52937</v>
      </c>
      <c r="BC1933" s="508">
        <f>_xll.qlIndexFixing($AC$5,AZ1933,TRUE,_xll.ohTrigger(Trigger,Trigger3M))</f>
        <v>1.4446424703329427E-2</v>
      </c>
      <c r="BD1933" s="508">
        <f>_xll.qlIndexFixing($BE$1,AZ1933,TRUE,_xll.ohTrigger(Trigger,Trigger3M))</f>
        <v>1.4501610608975982E-2</v>
      </c>
    </row>
    <row r="1934" spans="51:56" ht="11.25" customHeight="1" x14ac:dyDescent="0.25">
      <c r="AY1934" s="515" t="s">
        <v>90</v>
      </c>
      <c r="AZ1934" s="509">
        <f>_xll.qlInterestRateIndexFixingDate(Currency&amp;"ibor"&amp;Tenor,BA1934,Trigger)</f>
        <v>52849</v>
      </c>
      <c r="BA1934" s="509">
        <f>_xll.qlCalendarAdvance(Calendar,BA1933,AY1934,"f",,Trigger)</f>
        <v>52853</v>
      </c>
      <c r="BB1934" s="509">
        <f>_xll.qlInterestRateIndexMaturity(Currency&amp;"ibor"&amp;Tenor,BA1934,Trigger)</f>
        <v>52944</v>
      </c>
      <c r="BC1934" s="508">
        <f>_xll.qlIndexFixing($AC$5,AZ1934,TRUE,_xll.ohTrigger(Trigger,Trigger3M))</f>
        <v>1.4447632795398886E-2</v>
      </c>
      <c r="BD1934" s="508">
        <f>_xll.qlIndexFixing($BE$1,AZ1934,TRUE,_xll.ohTrigger(Trigger,Trigger3M))</f>
        <v>1.4501323474209909E-2</v>
      </c>
    </row>
    <row r="1935" spans="51:56" ht="11.25" customHeight="1" x14ac:dyDescent="0.25">
      <c r="AY1935" s="515" t="s">
        <v>90</v>
      </c>
      <c r="AZ1935" s="509">
        <f>_xll.qlInterestRateIndexFixingDate(Currency&amp;"ibor"&amp;Tenor,BA1935,Trigger)</f>
        <v>52856</v>
      </c>
      <c r="BA1935" s="509">
        <f>_xll.qlCalendarAdvance(Calendar,BA1934,AY1935,"f",,Trigger)</f>
        <v>52860</v>
      </c>
      <c r="BB1935" s="509">
        <f>_xll.qlInterestRateIndexMaturity(Currency&amp;"ibor"&amp;Tenor,BA1935,Trigger)</f>
        <v>52951</v>
      </c>
      <c r="BC1935" s="508">
        <f>_xll.qlIndexFixing($AC$5,AZ1935,TRUE,_xll.ohTrigger(Trigger,Trigger3M))</f>
        <v>1.4448840887836403E-2</v>
      </c>
      <c r="BD1935" s="508">
        <f>_xll.qlIndexFixing($BE$1,AZ1935,TRUE,_xll.ohTrigger(Trigger,Trigger3M))</f>
        <v>1.4501021459963331E-2</v>
      </c>
    </row>
    <row r="1936" spans="51:56" ht="11.25" customHeight="1" x14ac:dyDescent="0.25">
      <c r="AY1936" s="515" t="s">
        <v>90</v>
      </c>
      <c r="AZ1936" s="509">
        <f>_xll.qlInterestRateIndexFixingDate(Currency&amp;"ibor"&amp;Tenor,BA1936,Trigger)</f>
        <v>52863</v>
      </c>
      <c r="BA1936" s="509">
        <f>_xll.qlCalendarAdvance(Calendar,BA1935,AY1936,"f",,Trigger)</f>
        <v>52867</v>
      </c>
      <c r="BB1936" s="509">
        <f>_xll.qlInterestRateIndexMaturity(Currency&amp;"ibor"&amp;Tenor,BA1936,Trigger)</f>
        <v>52958</v>
      </c>
      <c r="BC1936" s="508">
        <f>_xll.qlIndexFixing($AC$5,AZ1936,TRUE,_xll.ohTrigger(Trigger,Trigger3M))</f>
        <v>1.4450048980641098E-2</v>
      </c>
      <c r="BD1936" s="508">
        <f>_xll.qlIndexFixing($BE$1,AZ1936,TRUE,_xll.ohTrigger(Trigger,Trigger3M))</f>
        <v>1.4500704537658667E-2</v>
      </c>
    </row>
    <row r="1937" spans="51:56" ht="11.25" customHeight="1" x14ac:dyDescent="0.25">
      <c r="AY1937" s="515" t="s">
        <v>90</v>
      </c>
      <c r="AZ1937" s="509">
        <f>_xll.qlInterestRateIndexFixingDate(Currency&amp;"ibor"&amp;Tenor,BA1937,Trigger)</f>
        <v>52870</v>
      </c>
      <c r="BA1937" s="509">
        <f>_xll.qlCalendarAdvance(Calendar,BA1936,AY1937,"f",,Trigger)</f>
        <v>52874</v>
      </c>
      <c r="BB1937" s="509">
        <f>_xll.qlInterestRateIndexMaturity(Currency&amp;"ibor"&amp;Tenor,BA1937,Trigger)</f>
        <v>52966</v>
      </c>
      <c r="BC1937" s="508">
        <f>_xll.qlIndexFixing($AC$5,AZ1937,TRUE,_xll.ohTrigger(Trigger,Trigger3M))</f>
        <v>1.4451633074916126E-2</v>
      </c>
      <c r="BD1937" s="508">
        <f>_xll.qlIndexFixing($BE$1,AZ1937,TRUE,_xll.ohTrigger(Trigger,Trigger3M))</f>
        <v>1.4500637748710649E-2</v>
      </c>
    </row>
    <row r="1938" spans="51:56" ht="11.25" customHeight="1" x14ac:dyDescent="0.25">
      <c r="AY1938" s="515" t="s">
        <v>90</v>
      </c>
      <c r="AZ1938" s="509">
        <f>_xll.qlInterestRateIndexFixingDate(Currency&amp;"ibor"&amp;Tenor,BA1938,Trigger)</f>
        <v>52877</v>
      </c>
      <c r="BA1938" s="509">
        <f>_xll.qlCalendarAdvance(Calendar,BA1937,AY1938,"f",,Trigger)</f>
        <v>52881</v>
      </c>
      <c r="BB1938" s="509">
        <f>_xll.qlInterestRateIndexMaturity(Currency&amp;"ibor"&amp;Tenor,BA1938,Trigger)</f>
        <v>52973</v>
      </c>
      <c r="BC1938" s="508">
        <f>_xll.qlIndexFixing($AC$5,AZ1938,TRUE,_xll.ohTrigger(Trigger,Trigger3M))</f>
        <v>1.445284121689302E-2</v>
      </c>
      <c r="BD1938" s="508">
        <f>_xll.qlIndexFixing($BE$1,AZ1938,TRUE,_xll.ohTrigger(Trigger,Trigger3M))</f>
        <v>1.4500289836106706E-2</v>
      </c>
    </row>
    <row r="1939" spans="51:56" ht="11.25" customHeight="1" x14ac:dyDescent="0.25">
      <c r="AY1939" s="515" t="s">
        <v>90</v>
      </c>
      <c r="AZ1939" s="509">
        <f>_xll.qlInterestRateIndexFixingDate(Currency&amp;"ibor"&amp;Tenor,BA1939,Trigger)</f>
        <v>52884</v>
      </c>
      <c r="BA1939" s="509">
        <f>_xll.qlCalendarAdvance(Calendar,BA1938,AY1939,"f",,Trigger)</f>
        <v>52888</v>
      </c>
      <c r="BB1939" s="509">
        <f>_xll.qlInterestRateIndexMaturity(Currency&amp;"ibor"&amp;Tenor,BA1939,Trigger)</f>
        <v>52980</v>
      </c>
      <c r="BC1939" s="508">
        <f>_xll.qlIndexFixing($AC$5,AZ1939,TRUE,_xll.ohTrigger(Trigger,Trigger3M))</f>
        <v>1.4454049359241793E-2</v>
      </c>
      <c r="BD1939" s="508">
        <f>_xll.qlIndexFixing($BE$1,AZ1939,TRUE,_xll.ohTrigger(Trigger,Trigger3M))</f>
        <v>1.4499926927087349E-2</v>
      </c>
    </row>
    <row r="1940" spans="51:56" ht="11.25" customHeight="1" x14ac:dyDescent="0.25">
      <c r="AY1940" s="515" t="s">
        <v>90</v>
      </c>
      <c r="AZ1940" s="509">
        <f>_xll.qlInterestRateIndexFixingDate(Currency&amp;"ibor"&amp;Tenor,BA1940,Trigger)</f>
        <v>52891</v>
      </c>
      <c r="BA1940" s="509">
        <f>_xll.qlCalendarAdvance(Calendar,BA1939,AY1940,"f",,Trigger)</f>
        <v>52895</v>
      </c>
      <c r="BB1940" s="509">
        <f>_xll.qlInterestRateIndexMaturity(Currency&amp;"ibor"&amp;Tenor,BA1940,Trigger)</f>
        <v>52987</v>
      </c>
      <c r="BC1940" s="508">
        <f>_xll.qlIndexFixing($AC$5,AZ1940,TRUE,_xll.ohTrigger(Trigger,Trigger3M))</f>
        <v>1.4455257501961572E-2</v>
      </c>
      <c r="BD1940" s="508">
        <f>_xll.qlIndexFixing($BE$1,AZ1940,TRUE,_xll.ohTrigger(Trigger,Trigger3M))</f>
        <v>1.4499548993076306E-2</v>
      </c>
    </row>
    <row r="1941" spans="51:56" ht="11.25" customHeight="1" x14ac:dyDescent="0.25">
      <c r="AY1941" s="515" t="s">
        <v>90</v>
      </c>
      <c r="AZ1941" s="509">
        <f>_xll.qlInterestRateIndexFixingDate(Currency&amp;"ibor"&amp;Tenor,BA1941,Trigger)</f>
        <v>52898</v>
      </c>
      <c r="BA1941" s="509">
        <f>_xll.qlCalendarAdvance(Calendar,BA1940,AY1941,"f",,Trigger)</f>
        <v>52902</v>
      </c>
      <c r="BB1941" s="509">
        <f>_xll.qlInterestRateIndexMaturity(Currency&amp;"ibor"&amp;Tenor,BA1941,Trigger)</f>
        <v>52994</v>
      </c>
      <c r="BC1941" s="508">
        <f>_xll.qlIndexFixing($AC$5,AZ1941,TRUE,_xll.ohTrigger(Trigger,Trigger3M))</f>
        <v>1.4456465645054097E-2</v>
      </c>
      <c r="BD1941" s="508">
        <f>_xll.qlIndexFixing($BE$1,AZ1941,TRUE,_xll.ohTrigger(Trigger,Trigger3M))</f>
        <v>1.4499156005503387E-2</v>
      </c>
    </row>
    <row r="1942" spans="51:56" ht="11.25" customHeight="1" x14ac:dyDescent="0.25">
      <c r="AY1942" s="515" t="s">
        <v>90</v>
      </c>
      <c r="AZ1942" s="509">
        <f>_xll.qlInterestRateIndexFixingDate(Currency&amp;"ibor"&amp;Tenor,BA1942,Trigger)</f>
        <v>52905</v>
      </c>
      <c r="BA1942" s="509">
        <f>_xll.qlCalendarAdvance(Calendar,BA1941,AY1942,"f",,Trigger)</f>
        <v>52909</v>
      </c>
      <c r="BB1942" s="509">
        <f>_xll.qlInterestRateIndexMaturity(Currency&amp;"ibor"&amp;Tenor,BA1942,Trigger)</f>
        <v>53001</v>
      </c>
      <c r="BC1942" s="508">
        <f>_xll.qlIndexFixing($AC$5,AZ1942,TRUE,_xll.ohTrigger(Trigger,Trigger3M))</f>
        <v>1.445767378851676E-2</v>
      </c>
      <c r="BD1942" s="508">
        <f>_xll.qlIndexFixing($BE$1,AZ1942,TRUE,_xll.ohTrigger(Trigger,Trigger3M))</f>
        <v>1.449874793579406E-2</v>
      </c>
    </row>
    <row r="1943" spans="51:56" ht="11.25" customHeight="1" x14ac:dyDescent="0.25">
      <c r="AY1943" s="515" t="s">
        <v>90</v>
      </c>
      <c r="AZ1943" s="509">
        <f>_xll.qlInterestRateIndexFixingDate(Currency&amp;"ibor"&amp;Tenor,BA1943,Trigger)</f>
        <v>52912</v>
      </c>
      <c r="BA1943" s="509">
        <f>_xll.qlCalendarAdvance(Calendar,BA1942,AY1943,"f",,Trigger)</f>
        <v>52916</v>
      </c>
      <c r="BB1943" s="509">
        <f>_xll.qlInterestRateIndexMaturity(Currency&amp;"ibor"&amp;Tenor,BA1943,Trigger)</f>
        <v>53008</v>
      </c>
      <c r="BC1943" s="508">
        <f>_xll.qlIndexFixing($AC$5,AZ1943,TRUE,_xll.ohTrigger(Trigger,Trigger3M))</f>
        <v>1.4458881932352168E-2</v>
      </c>
      <c r="BD1943" s="508">
        <f>_xll.qlIndexFixing($BE$1,AZ1943,TRUE,_xll.ohTrigger(Trigger,Trigger3M))</f>
        <v>1.4498324755375526E-2</v>
      </c>
    </row>
    <row r="1944" spans="51:56" ht="11.25" customHeight="1" x14ac:dyDescent="0.25">
      <c r="AY1944" s="515" t="s">
        <v>90</v>
      </c>
      <c r="AZ1944" s="509">
        <f>_xll.qlInterestRateIndexFixingDate(Currency&amp;"ibor"&amp;Tenor,BA1944,Trigger)</f>
        <v>52919</v>
      </c>
      <c r="BA1944" s="509">
        <f>_xll.qlCalendarAdvance(Calendar,BA1943,AY1944,"f",,Trigger)</f>
        <v>52923</v>
      </c>
      <c r="BB1944" s="509">
        <f>_xll.qlInterestRateIndexMaturity(Currency&amp;"ibor"&amp;Tenor,BA1944,Trigger)</f>
        <v>53015</v>
      </c>
      <c r="BC1944" s="508">
        <f>_xll.qlIndexFixing($AC$5,AZ1944,TRUE,_xll.ohTrigger(Trigger,Trigger3M))</f>
        <v>1.4460090076558584E-2</v>
      </c>
      <c r="BD1944" s="508">
        <f>_xll.qlIndexFixing($BE$1,AZ1944,TRUE,_xll.ohTrigger(Trigger,Trigger3M))</f>
        <v>1.449788643567586E-2</v>
      </c>
    </row>
    <row r="1945" spans="51:56" ht="11.25" customHeight="1" x14ac:dyDescent="0.25">
      <c r="AY1945" s="515" t="s">
        <v>90</v>
      </c>
      <c r="AZ1945" s="509">
        <f>_xll.qlInterestRateIndexFixingDate(Currency&amp;"ibor"&amp;Tenor,BA1945,Trigger)</f>
        <v>52926</v>
      </c>
      <c r="BA1945" s="509">
        <f>_xll.qlCalendarAdvance(Calendar,BA1944,AY1945,"f",,Trigger)</f>
        <v>52930</v>
      </c>
      <c r="BB1945" s="509">
        <f>_xll.qlInterestRateIndexMaturity(Currency&amp;"ibor"&amp;Tenor,BA1945,Trigger)</f>
        <v>53021</v>
      </c>
      <c r="BC1945" s="508">
        <f>_xll.qlIndexFixing($AC$5,AZ1945,TRUE,_xll.ohTrigger(Trigger,Trigger3M))</f>
        <v>1.4460921832424849E-2</v>
      </c>
      <c r="BD1945" s="508">
        <f>_xll.qlIndexFixing($BE$1,AZ1945,TRUE,_xll.ohTrigger(Trigger,Trigger3M))</f>
        <v>1.4497176659976374E-2</v>
      </c>
    </row>
    <row r="1946" spans="51:56" ht="11.25" customHeight="1" x14ac:dyDescent="0.25">
      <c r="AY1946" s="515" t="s">
        <v>90</v>
      </c>
      <c r="AZ1946" s="509">
        <f>_xll.qlInterestRateIndexFixingDate(Currency&amp;"ibor"&amp;Tenor,BA1946,Trigger)</f>
        <v>52933</v>
      </c>
      <c r="BA1946" s="509">
        <f>_xll.qlCalendarAdvance(Calendar,BA1945,AY1946,"f",,Trigger)</f>
        <v>52937</v>
      </c>
      <c r="BB1946" s="509">
        <f>_xll.qlInterestRateIndexMaturity(Currency&amp;"ibor"&amp;Tenor,BA1946,Trigger)</f>
        <v>53027</v>
      </c>
      <c r="BC1946" s="508">
        <f>_xll.qlIndexFixing($AC$5,AZ1946,TRUE,_xll.ohTrigger(Trigger,Trigger3M))</f>
        <v>1.4461753506406438E-2</v>
      </c>
      <c r="BD1946" s="508">
        <f>_xll.qlIndexFixing($BE$1,AZ1946,TRUE,_xll.ohTrigger(Trigger,Trigger3M))</f>
        <v>1.4496453807859133E-2</v>
      </c>
    </row>
    <row r="1947" spans="51:56" ht="11.25" customHeight="1" x14ac:dyDescent="0.25">
      <c r="AY1947" s="515" t="s">
        <v>90</v>
      </c>
      <c r="AZ1947" s="509">
        <f>_xll.qlInterestRateIndexFixingDate(Currency&amp;"ibor"&amp;Tenor,BA1947,Trigger)</f>
        <v>52940</v>
      </c>
      <c r="BA1947" s="509">
        <f>_xll.qlCalendarAdvance(Calendar,BA1946,AY1947,"f",,Trigger)</f>
        <v>52944</v>
      </c>
      <c r="BB1947" s="509">
        <f>_xll.qlInterestRateIndexMaturity(Currency&amp;"ibor"&amp;Tenor,BA1947,Trigger)</f>
        <v>53034</v>
      </c>
      <c r="BC1947" s="508">
        <f>_xll.qlIndexFixing($AC$5,AZ1947,TRUE,_xll.ohTrigger(Trigger,Trigger3M))</f>
        <v>1.4462961554782439E-2</v>
      </c>
      <c r="BD1947" s="508">
        <f>_xll.qlIndexFixing($BE$1,AZ1947,TRUE,_xll.ohTrigger(Trigger,Trigger3M))</f>
        <v>1.4495972123199863E-2</v>
      </c>
    </row>
    <row r="1948" spans="51:56" ht="11.25" customHeight="1" x14ac:dyDescent="0.25">
      <c r="AY1948" s="515" t="s">
        <v>90</v>
      </c>
      <c r="AZ1948" s="509">
        <f>_xll.qlInterestRateIndexFixingDate(Currency&amp;"ibor"&amp;Tenor,BA1948,Trigger)</f>
        <v>52947</v>
      </c>
      <c r="BA1948" s="509">
        <f>_xll.qlCalendarAdvance(Calendar,BA1947,AY1948,"f",,Trigger)</f>
        <v>52951</v>
      </c>
      <c r="BB1948" s="509">
        <f>_xll.qlInterestRateIndexMaturity(Currency&amp;"ibor"&amp;Tenor,BA1948,Trigger)</f>
        <v>53041</v>
      </c>
      <c r="BC1948" s="508">
        <f>_xll.qlIndexFixing($AC$5,AZ1948,TRUE,_xll.ohTrigger(Trigger,Trigger3M))</f>
        <v>1.446416960352348E-2</v>
      </c>
      <c r="BD1948" s="508">
        <f>_xll.qlIndexFixing($BE$1,AZ1948,TRUE,_xll.ohTrigger(Trigger,Trigger3M))</f>
        <v>1.449547519027572E-2</v>
      </c>
    </row>
    <row r="1949" spans="51:56" ht="11.25" customHeight="1" x14ac:dyDescent="0.25">
      <c r="AY1949" s="515" t="s">
        <v>90</v>
      </c>
      <c r="AZ1949" s="509">
        <f>_xll.qlInterestRateIndexFixingDate(Currency&amp;"ibor"&amp;Tenor,BA1949,Trigger)</f>
        <v>52953</v>
      </c>
      <c r="BA1949" s="509">
        <f>_xll.qlCalendarAdvance(Calendar,BA1948,AY1949,"f",,Trigger)</f>
        <v>52958</v>
      </c>
      <c r="BB1949" s="509">
        <f>_xll.qlInterestRateIndexMaturity(Currency&amp;"ibor"&amp;Tenor,BA1949,Trigger)</f>
        <v>53048</v>
      </c>
      <c r="BC1949" s="508">
        <f>_xll.qlIndexFixing($AC$5,AZ1949,TRUE,_xll.ohTrigger(Trigger,Trigger3M))</f>
        <v>1.4465377652627787E-2</v>
      </c>
      <c r="BD1949" s="508">
        <f>_xll.qlIndexFixing($BE$1,AZ1949,TRUE,_xll.ohTrigger(Trigger,Trigger3M))</f>
        <v>1.4494962980520221E-2</v>
      </c>
    </row>
    <row r="1950" spans="51:56" ht="11.25" customHeight="1" x14ac:dyDescent="0.25">
      <c r="AY1950" s="515" t="s">
        <v>90</v>
      </c>
      <c r="AZ1950" s="509">
        <f>_xll.qlInterestRateIndexFixingDate(Currency&amp;"ibor"&amp;Tenor,BA1950,Trigger)</f>
        <v>52961</v>
      </c>
      <c r="BA1950" s="509">
        <f>_xll.qlCalendarAdvance(Calendar,BA1949,AY1950,"f",,Trigger)</f>
        <v>52965</v>
      </c>
      <c r="BB1950" s="509">
        <f>_xll.qlInterestRateIndexMaturity(Currency&amp;"ibor"&amp;Tenor,BA1950,Trigger)</f>
        <v>53055</v>
      </c>
      <c r="BC1950" s="508">
        <f>_xll.qlIndexFixing($AC$5,AZ1950,TRUE,_xll.ohTrigger(Trigger,Trigger3M))</f>
        <v>1.4466585702096246E-2</v>
      </c>
      <c r="BD1950" s="508">
        <f>_xll.qlIndexFixing($BE$1,AZ1950,TRUE,_xll.ohTrigger(Trigger,Trigger3M))</f>
        <v>1.4494435465361555E-2</v>
      </c>
    </row>
    <row r="1951" spans="51:56" ht="11.25" customHeight="1" x14ac:dyDescent="0.25">
      <c r="AY1951" s="515" t="s">
        <v>90</v>
      </c>
      <c r="AZ1951" s="509">
        <f>_xll.qlInterestRateIndexFixingDate(Currency&amp;"ibor"&amp;Tenor,BA1951,Trigger)</f>
        <v>52968</v>
      </c>
      <c r="BA1951" s="509">
        <f>_xll.qlCalendarAdvance(Calendar,BA1950,AY1951,"f",,Trigger)</f>
        <v>52972</v>
      </c>
      <c r="BB1951" s="509">
        <f>_xll.qlInterestRateIndexMaturity(Currency&amp;"ibor"&amp;Tenor,BA1951,Trigger)</f>
        <v>53063</v>
      </c>
      <c r="BC1951" s="508">
        <f>_xll.qlIndexFixing($AC$5,AZ1951,TRUE,_xll.ohTrigger(Trigger,Trigger3M))</f>
        <v>1.4468170416822176E-2</v>
      </c>
      <c r="BD1951" s="508">
        <f>_xll.qlIndexFixing($BE$1,AZ1951,TRUE,_xll.ohTrigger(Trigger,Trigger3M))</f>
        <v>1.4494142307391792E-2</v>
      </c>
    </row>
    <row r="1952" spans="51:56" ht="11.25" customHeight="1" x14ac:dyDescent="0.25">
      <c r="AY1952" s="515" t="s">
        <v>90</v>
      </c>
      <c r="AZ1952" s="509">
        <f>_xll.qlInterestRateIndexFixingDate(Currency&amp;"ibor"&amp;Tenor,BA1952,Trigger)</f>
        <v>52975</v>
      </c>
      <c r="BA1952" s="509">
        <f>_xll.qlCalendarAdvance(Calendar,BA1951,AY1952,"f",,Trigger)</f>
        <v>52979</v>
      </c>
      <c r="BB1952" s="509">
        <f>_xll.qlInterestRateIndexMaturity(Currency&amp;"ibor"&amp;Tenor,BA1952,Trigger)</f>
        <v>53069</v>
      </c>
      <c r="BC1952" s="508">
        <f>_xll.qlIndexFixing($AC$5,AZ1952,TRUE,_xll.ohTrigger(Trigger,Trigger3M))</f>
        <v>1.4469001802122072E-2</v>
      </c>
      <c r="BD1952" s="508">
        <f>_xll.qlIndexFixing($BE$1,AZ1952,TRUE,_xll.ohTrigger(Trigger,Trigger3M))</f>
        <v>1.4493334404562574E-2</v>
      </c>
    </row>
    <row r="1953" spans="51:56" ht="11.25" customHeight="1" x14ac:dyDescent="0.25">
      <c r="AY1953" s="515" t="s">
        <v>90</v>
      </c>
      <c r="AZ1953" s="509">
        <f>_xll.qlInterestRateIndexFixingDate(Currency&amp;"ibor"&amp;Tenor,BA1953,Trigger)</f>
        <v>52982</v>
      </c>
      <c r="BA1953" s="509">
        <f>_xll.qlCalendarAdvance(Calendar,BA1952,AY1953,"f",,Trigger)</f>
        <v>52986</v>
      </c>
      <c r="BB1953" s="509">
        <f>_xll.qlInterestRateIndexMaturity(Currency&amp;"ibor"&amp;Tenor,BA1953,Trigger)</f>
        <v>53076</v>
      </c>
      <c r="BC1953" s="508">
        <f>_xll.qlIndexFixing($AC$5,AZ1953,TRUE,_xll.ohTrigger(Trigger,Trigger3M))</f>
        <v>1.4470209852681215E-2</v>
      </c>
      <c r="BD1953" s="508">
        <f>_xll.qlIndexFixing($BE$1,AZ1953,TRUE,_xll.ohTrigger(Trigger,Trigger3M))</f>
        <v>1.4492760801783966E-2</v>
      </c>
    </row>
    <row r="1954" spans="51:56" ht="11.25" customHeight="1" x14ac:dyDescent="0.25">
      <c r="AY1954" s="515" t="s">
        <v>90</v>
      </c>
      <c r="AZ1954" s="509">
        <f>_xll.qlInterestRateIndexFixingDate(Currency&amp;"ibor"&amp;Tenor,BA1954,Trigger)</f>
        <v>52989</v>
      </c>
      <c r="BA1954" s="509">
        <f>_xll.qlCalendarAdvance(Calendar,BA1953,AY1954,"f",,Trigger)</f>
        <v>52993</v>
      </c>
      <c r="BB1954" s="509">
        <f>_xll.qlInterestRateIndexMaturity(Currency&amp;"ibor"&amp;Tenor,BA1954,Trigger)</f>
        <v>53080</v>
      </c>
      <c r="BC1954" s="508">
        <f>_xll.qlIndexFixing($AC$5,AZ1954,TRUE,_xll.ohTrigger(Trigger,Trigger3M))</f>
        <v>1.4470287560660638E-2</v>
      </c>
      <c r="BD1954" s="508">
        <f>_xll.qlIndexFixing($BE$1,AZ1954,TRUE,_xll.ohTrigger(Trigger,Trigger3M))</f>
        <v>1.4491432248407566E-2</v>
      </c>
    </row>
    <row r="1955" spans="51:56" ht="11.25" customHeight="1" x14ac:dyDescent="0.25">
      <c r="AY1955" s="515" t="s">
        <v>90</v>
      </c>
      <c r="AZ1955" s="509">
        <f>_xll.qlInterestRateIndexFixingDate(Currency&amp;"ibor"&amp;Tenor,BA1955,Trigger)</f>
        <v>52996</v>
      </c>
      <c r="BA1955" s="509">
        <f>_xll.qlCalendarAdvance(Calendar,BA1954,AY1955,"f",,Trigger)</f>
        <v>53000</v>
      </c>
      <c r="BB1955" s="509">
        <f>_xll.qlInterestRateIndexMaturity(Currency&amp;"ibor"&amp;Tenor,BA1955,Trigger)</f>
        <v>53090</v>
      </c>
      <c r="BC1955" s="508">
        <f>_xll.qlIndexFixing($AC$5,AZ1955,TRUE,_xll.ohTrigger(Trigger,Trigger3M))</f>
        <v>1.4472625954888407E-2</v>
      </c>
      <c r="BD1955" s="508">
        <f>_xll.qlIndexFixing($BE$1,AZ1955,TRUE,_xll.ohTrigger(Trigger,Trigger3M))</f>
        <v>1.449156730862633E-2</v>
      </c>
    </row>
    <row r="1956" spans="51:56" ht="11.25" customHeight="1" x14ac:dyDescent="0.25">
      <c r="AY1956" s="515" t="s">
        <v>90</v>
      </c>
      <c r="AZ1956" s="509">
        <f>_xll.qlInterestRateIndexFixingDate(Currency&amp;"ibor"&amp;Tenor,BA1956,Trigger)</f>
        <v>53003</v>
      </c>
      <c r="BA1956" s="509">
        <f>_xll.qlCalendarAdvance(Calendar,BA1955,AY1956,"f",,Trigger)</f>
        <v>53007</v>
      </c>
      <c r="BB1956" s="509">
        <f>_xll.qlInterestRateIndexMaturity(Currency&amp;"ibor"&amp;Tenor,BA1956,Trigger)</f>
        <v>53097</v>
      </c>
      <c r="BC1956" s="508">
        <f>_xll.qlIndexFixing($AC$5,AZ1956,TRUE,_xll.ohTrigger(Trigger,Trigger3M))</f>
        <v>1.4473834006537345E-2</v>
      </c>
      <c r="BD1956" s="508">
        <f>_xll.qlIndexFixing($BE$1,AZ1956,TRUE,_xll.ohTrigger(Trigger,Trigger3M))</f>
        <v>1.4490947361110784E-2</v>
      </c>
    </row>
    <row r="1957" spans="51:56" ht="11.25" customHeight="1" x14ac:dyDescent="0.25">
      <c r="AY1957" s="515" t="s">
        <v>90</v>
      </c>
      <c r="AZ1957" s="509">
        <f>_xll.qlInterestRateIndexFixingDate(Currency&amp;"ibor"&amp;Tenor,BA1957,Trigger)</f>
        <v>53010</v>
      </c>
      <c r="BA1957" s="509">
        <f>_xll.qlCalendarAdvance(Calendar,BA1956,AY1957,"f",,Trigger)</f>
        <v>53014</v>
      </c>
      <c r="BB1957" s="509">
        <f>_xll.qlInterestRateIndexMaturity(Currency&amp;"ibor"&amp;Tenor,BA1957,Trigger)</f>
        <v>53104</v>
      </c>
      <c r="BC1957" s="508">
        <f>_xll.qlIndexFixing($AC$5,AZ1957,TRUE,_xll.ohTrigger(Trigger,Trigger3M))</f>
        <v>1.4474633055892028E-2</v>
      </c>
      <c r="BD1957" s="508">
        <f>_xll.qlIndexFixing($BE$1,AZ1957,TRUE,_xll.ohTrigger(Trigger,Trigger3M))</f>
        <v>1.4490288673019158E-2</v>
      </c>
    </row>
    <row r="1958" spans="51:56" ht="11.25" customHeight="1" x14ac:dyDescent="0.25">
      <c r="AY1958" s="515" t="s">
        <v>90</v>
      </c>
      <c r="AZ1958" s="509">
        <f>_xll.qlInterestRateIndexFixingDate(Currency&amp;"ibor"&amp;Tenor,BA1958,Trigger)</f>
        <v>53017</v>
      </c>
      <c r="BA1958" s="509">
        <f>_xll.qlCalendarAdvance(Calendar,BA1957,AY1958,"f",,Trigger)</f>
        <v>53021</v>
      </c>
      <c r="BB1958" s="509">
        <f>_xll.qlInterestRateIndexMaturity(Currency&amp;"ibor"&amp;Tenor,BA1958,Trigger)</f>
        <v>53113</v>
      </c>
      <c r="BC1958" s="508">
        <f>_xll.qlIndexFixing($AC$5,AZ1958,TRUE,_xll.ohTrigger(Trigger,Trigger3M))</f>
        <v>1.4476088770190215E-2</v>
      </c>
      <c r="BD1958" s="508">
        <f>_xll.qlIndexFixing($BE$1,AZ1958,TRUE,_xll.ohTrigger(Trigger,Trigger3M))</f>
        <v>1.4490026041750542E-2</v>
      </c>
    </row>
    <row r="1959" spans="51:56" ht="11.25" customHeight="1" x14ac:dyDescent="0.25">
      <c r="AY1959" s="515" t="s">
        <v>90</v>
      </c>
      <c r="AZ1959" s="509">
        <f>_xll.qlInterestRateIndexFixingDate(Currency&amp;"ibor"&amp;Tenor,BA1959,Trigger)</f>
        <v>53024</v>
      </c>
      <c r="BA1959" s="509">
        <f>_xll.qlCalendarAdvance(Calendar,BA1958,AY1959,"f",,Trigger)</f>
        <v>53028</v>
      </c>
      <c r="BB1959" s="509">
        <f>_xll.qlInterestRateIndexMaturity(Currency&amp;"ibor"&amp;Tenor,BA1959,Trigger)</f>
        <v>53120</v>
      </c>
      <c r="BC1959" s="508">
        <f>_xll.qlIndexFixing($AC$5,AZ1959,TRUE,_xll.ohTrigger(Trigger,Trigger3M))</f>
        <v>1.4476895608654951E-2</v>
      </c>
      <c r="BD1959" s="508">
        <f>_xll.qlIndexFixing($BE$1,AZ1959,TRUE,_xll.ohTrigger(Trigger,Trigger3M))</f>
        <v>1.4489231810859053E-2</v>
      </c>
    </row>
    <row r="1960" spans="51:56" ht="11.25" customHeight="1" x14ac:dyDescent="0.25">
      <c r="AY1960" s="515" t="s">
        <v>90</v>
      </c>
      <c r="AZ1960" s="509">
        <f>_xll.qlInterestRateIndexFixingDate(Currency&amp;"ibor"&amp;Tenor,BA1960,Trigger)</f>
        <v>53031</v>
      </c>
      <c r="BA1960" s="509">
        <f>_xll.qlCalendarAdvance(Calendar,BA1959,AY1960,"f",,Trigger)</f>
        <v>53035</v>
      </c>
      <c r="BB1960" s="509">
        <f>_xll.qlInterestRateIndexMaturity(Currency&amp;"ibor"&amp;Tenor,BA1960,Trigger)</f>
        <v>53127</v>
      </c>
      <c r="BC1960" s="508">
        <f>_xll.qlIndexFixing($AC$5,AZ1960,TRUE,_xll.ohTrigger(Trigger,Trigger3M))</f>
        <v>1.447770193652638E-2</v>
      </c>
      <c r="BD1960" s="508">
        <f>_xll.qlIndexFixing($BE$1,AZ1960,TRUE,_xll.ohTrigger(Trigger,Trigger3M))</f>
        <v>1.4488377760953474E-2</v>
      </c>
    </row>
    <row r="1961" spans="51:56" ht="11.25" customHeight="1" x14ac:dyDescent="0.25">
      <c r="AY1961" s="515" t="s">
        <v>90</v>
      </c>
      <c r="AZ1961" s="509">
        <f>_xll.qlInterestRateIndexFixingDate(Currency&amp;"ibor"&amp;Tenor,BA1961,Trigger)</f>
        <v>53038</v>
      </c>
      <c r="BA1961" s="509">
        <f>_xll.qlCalendarAdvance(Calendar,BA1960,AY1961,"f",,Trigger)</f>
        <v>53042</v>
      </c>
      <c r="BB1961" s="509">
        <f>_xll.qlInterestRateIndexMaturity(Currency&amp;"ibor"&amp;Tenor,BA1961,Trigger)</f>
        <v>53134</v>
      </c>
      <c r="BC1961" s="508">
        <f>_xll.qlIndexFixing($AC$5,AZ1961,TRUE,_xll.ohTrigger(Trigger,Trigger3M))</f>
        <v>1.4478507753802763E-2</v>
      </c>
      <c r="BD1961" s="508">
        <f>_xll.qlIndexFixing($BE$1,AZ1961,TRUE,_xll.ohTrigger(Trigger,Trigger3M))</f>
        <v>1.4487464286408774E-2</v>
      </c>
    </row>
    <row r="1962" spans="51:56" ht="11.25" customHeight="1" x14ac:dyDescent="0.25">
      <c r="AY1962" s="515" t="s">
        <v>90</v>
      </c>
      <c r="AZ1962" s="509">
        <f>_xll.qlInterestRateIndexFixingDate(Currency&amp;"ibor"&amp;Tenor,BA1962,Trigger)</f>
        <v>53045</v>
      </c>
      <c r="BA1962" s="509">
        <f>_xll.qlCalendarAdvance(Calendar,BA1961,AY1962,"f",,Trigger)</f>
        <v>53049</v>
      </c>
      <c r="BB1962" s="509">
        <f>_xll.qlInterestRateIndexMaturity(Currency&amp;"ibor"&amp;Tenor,BA1962,Trigger)</f>
        <v>53141</v>
      </c>
      <c r="BC1962" s="508">
        <f>_xll.qlIndexFixing($AC$5,AZ1962,TRUE,_xll.ohTrigger(Trigger,Trigger3M))</f>
        <v>1.4479313060484103E-2</v>
      </c>
      <c r="BD1962" s="508">
        <f>_xll.qlIndexFixing($BE$1,AZ1962,TRUE,_xll.ohTrigger(Trigger,Trigger3M))</f>
        <v>1.4486491782893664E-2</v>
      </c>
    </row>
    <row r="1963" spans="51:56" ht="11.25" customHeight="1" x14ac:dyDescent="0.25">
      <c r="AY1963" s="515" t="s">
        <v>90</v>
      </c>
      <c r="AZ1963" s="509">
        <f>_xll.qlInterestRateIndexFixingDate(Currency&amp;"ibor"&amp;Tenor,BA1963,Trigger)</f>
        <v>53052</v>
      </c>
      <c r="BA1963" s="509">
        <f>_xll.qlCalendarAdvance(Calendar,BA1962,AY1963,"f",,Trigger)</f>
        <v>53056</v>
      </c>
      <c r="BB1963" s="509">
        <f>_xll.qlInterestRateIndexMaturity(Currency&amp;"ibor"&amp;Tenor,BA1963,Trigger)</f>
        <v>53147</v>
      </c>
      <c r="BC1963" s="508">
        <f>_xll.qlIndexFixing($AC$5,AZ1963,TRUE,_xll.ohTrigger(Trigger,Trigger3M))</f>
        <v>1.4479766833051211E-2</v>
      </c>
      <c r="BD1963" s="508">
        <f>_xll.qlIndexFixing($BE$1,AZ1963,TRUE,_xll.ohTrigger(Trigger,Trigger3M))</f>
        <v>1.4485257715822972E-2</v>
      </c>
    </row>
    <row r="1964" spans="51:56" ht="11.25" customHeight="1" x14ac:dyDescent="0.25">
      <c r="AY1964" s="515" t="s">
        <v>90</v>
      </c>
      <c r="AZ1964" s="509">
        <f>_xll.qlInterestRateIndexFixingDate(Currency&amp;"ibor"&amp;Tenor,BA1964,Trigger)</f>
        <v>53057</v>
      </c>
      <c r="BA1964" s="509">
        <f>_xll.qlCalendarAdvance(Calendar,BA1963,AY1964,"f",,Trigger)</f>
        <v>53063</v>
      </c>
      <c r="BB1964" s="509">
        <f>_xll.qlInterestRateIndexMaturity(Currency&amp;"ibor"&amp;Tenor,BA1964,Trigger)</f>
        <v>53154</v>
      </c>
      <c r="BC1964" s="508">
        <f>_xll.qlIndexFixing($AC$5,AZ1964,TRUE,_xll.ohTrigger(Trigger,Trigger3M))</f>
        <v>1.4480566722103787E-2</v>
      </c>
      <c r="BD1964" s="508">
        <f>_xll.qlIndexFixing($BE$1,AZ1964,TRUE,_xll.ohTrigger(Trigger,Trigger3M))</f>
        <v>1.4484171871618091E-2</v>
      </c>
    </row>
    <row r="1965" spans="51:56" ht="11.25" customHeight="1" x14ac:dyDescent="0.25">
      <c r="AY1965" s="515" t="s">
        <v>90</v>
      </c>
      <c r="AZ1965" s="509">
        <f>_xll.qlInterestRateIndexFixingDate(Currency&amp;"ibor"&amp;Tenor,BA1965,Trigger)</f>
        <v>53066</v>
      </c>
      <c r="BA1965" s="509">
        <f>_xll.qlCalendarAdvance(Calendar,BA1964,AY1965,"f",,Trigger)</f>
        <v>53070</v>
      </c>
      <c r="BB1965" s="509">
        <f>_xll.qlInterestRateIndexMaturity(Currency&amp;"ibor"&amp;Tenor,BA1965,Trigger)</f>
        <v>53161</v>
      </c>
      <c r="BC1965" s="508">
        <f>_xll.qlIndexFixing($AC$5,AZ1965,TRUE,_xll.ohTrigger(Trigger,Trigger3M))</f>
        <v>1.4481366094966197E-2</v>
      </c>
      <c r="BD1965" s="508">
        <f>_xll.qlIndexFixing($BE$1,AZ1965,TRUE,_xll.ohTrigger(Trigger,Trigger3M))</f>
        <v>1.4483027673099301E-2</v>
      </c>
    </row>
    <row r="1966" spans="51:56" ht="11.25" customHeight="1" x14ac:dyDescent="0.25">
      <c r="AY1966" s="515" t="s">
        <v>90</v>
      </c>
      <c r="AZ1966" s="509">
        <f>_xll.qlInterestRateIndexFixingDate(Currency&amp;"ibor"&amp;Tenor,BA1966,Trigger)</f>
        <v>53073</v>
      </c>
      <c r="BA1966" s="509">
        <f>_xll.qlCalendarAdvance(Calendar,BA1965,AY1966,"f",,Trigger)</f>
        <v>53077</v>
      </c>
      <c r="BB1966" s="509">
        <f>_xll.qlInterestRateIndexMaturity(Currency&amp;"ibor"&amp;Tenor,BA1966,Trigger)</f>
        <v>53168</v>
      </c>
      <c r="BC1966" s="508">
        <f>_xll.qlIndexFixing($AC$5,AZ1966,TRUE,_xll.ohTrigger(Trigger,Trigger3M))</f>
        <v>1.4482164951636681E-2</v>
      </c>
      <c r="BD1966" s="508">
        <f>_xll.qlIndexFixing($BE$1,AZ1966,TRUE,_xll.ohTrigger(Trigger,Trigger3M))</f>
        <v>1.4481825525625866E-2</v>
      </c>
    </row>
    <row r="1967" spans="51:56" ht="11.25" customHeight="1" x14ac:dyDescent="0.25">
      <c r="AY1967" s="515" t="s">
        <v>90</v>
      </c>
      <c r="AZ1967" s="509">
        <f>_xll.qlInterestRateIndexFixingDate(Currency&amp;"ibor"&amp;Tenor,BA1967,Trigger)</f>
        <v>53079</v>
      </c>
      <c r="BA1967" s="509">
        <f>_xll.qlCalendarAdvance(Calendar,BA1966,AY1967,"f",,Trigger)</f>
        <v>53084</v>
      </c>
      <c r="BB1967" s="509">
        <f>_xll.qlInterestRateIndexMaturity(Currency&amp;"ibor"&amp;Tenor,BA1967,Trigger)</f>
        <v>53176</v>
      </c>
      <c r="BC1967" s="508">
        <f>_xll.qlIndexFixing($AC$5,AZ1967,TRUE,_xll.ohTrigger(Trigger,Trigger3M))</f>
        <v>1.4483331934967741E-2</v>
      </c>
      <c r="BD1967" s="508">
        <f>_xll.qlIndexFixing($BE$1,AZ1967,TRUE,_xll.ohTrigger(Trigger,Trigger3M))</f>
        <v>1.4480757769729381E-2</v>
      </c>
    </row>
    <row r="1968" spans="51:56" ht="11.25" customHeight="1" x14ac:dyDescent="0.25">
      <c r="AY1968" s="515" t="s">
        <v>90</v>
      </c>
      <c r="AZ1968" s="509">
        <f>_xll.qlInterestRateIndexFixingDate(Currency&amp;"ibor"&amp;Tenor,BA1968,Trigger)</f>
        <v>53087</v>
      </c>
      <c r="BA1968" s="509">
        <f>_xll.qlCalendarAdvance(Calendar,BA1967,AY1968,"f",,Trigger)</f>
        <v>53091</v>
      </c>
      <c r="BB1968" s="509">
        <f>_xll.qlInterestRateIndexMaturity(Currency&amp;"ibor"&amp;Tenor,BA1968,Trigger)</f>
        <v>53183</v>
      </c>
      <c r="BC1968" s="508">
        <f>_xll.qlIndexFixing($AC$5,AZ1968,TRUE,_xll.ohTrigger(Trigger,Trigger3M))</f>
        <v>1.4484134178077944E-2</v>
      </c>
      <c r="BD1968" s="508">
        <f>_xll.qlIndexFixing($BE$1,AZ1968,TRUE,_xll.ohTrigger(Trigger,Trigger3M))</f>
        <v>1.4479439473879507E-2</v>
      </c>
    </row>
    <row r="1969" spans="51:56" ht="11.25" customHeight="1" x14ac:dyDescent="0.25">
      <c r="AY1969" s="515" t="s">
        <v>90</v>
      </c>
      <c r="AZ1969" s="509">
        <f>_xll.qlInterestRateIndexFixingDate(Currency&amp;"ibor"&amp;Tenor,BA1969,Trigger)</f>
        <v>53094</v>
      </c>
      <c r="BA1969" s="509">
        <f>_xll.qlCalendarAdvance(Calendar,BA1968,AY1969,"f",,Trigger)</f>
        <v>53098</v>
      </c>
      <c r="BB1969" s="509">
        <f>_xll.qlInterestRateIndexMaturity(Currency&amp;"ibor"&amp;Tenor,BA1969,Trigger)</f>
        <v>53190</v>
      </c>
      <c r="BC1969" s="508">
        <f>_xll.qlIndexFixing($AC$5,AZ1969,TRUE,_xll.ohTrigger(Trigger,Trigger3M))</f>
        <v>1.4484993042802501E-2</v>
      </c>
      <c r="BD1969" s="508">
        <f>_xll.qlIndexFixing($BE$1,AZ1969,TRUE,_xll.ohTrigger(Trigger,Trigger3M))</f>
        <v>1.447806542009571E-2</v>
      </c>
    </row>
    <row r="1970" spans="51:56" ht="11.25" customHeight="1" x14ac:dyDescent="0.25">
      <c r="AY1970" s="515" t="s">
        <v>90</v>
      </c>
      <c r="AZ1970" s="509">
        <f>_xll.qlInterestRateIndexFixingDate(Currency&amp;"ibor"&amp;Tenor,BA1970,Trigger)</f>
        <v>53101</v>
      </c>
      <c r="BA1970" s="509">
        <f>_xll.qlCalendarAdvance(Calendar,BA1969,AY1970,"f",,Trigger)</f>
        <v>53105</v>
      </c>
      <c r="BB1970" s="509">
        <f>_xll.qlInterestRateIndexMaturity(Currency&amp;"ibor"&amp;Tenor,BA1970,Trigger)</f>
        <v>53197</v>
      </c>
      <c r="BC1970" s="508">
        <f>_xll.qlIndexFixing($AC$5,AZ1970,TRUE,_xll.ohTrigger(Trigger,Trigger3M))</f>
        <v>1.4486194482187003E-2</v>
      </c>
      <c r="BD1970" s="508">
        <f>_xll.qlIndexFixing($BE$1,AZ1970,TRUE,_xll.ohTrigger(Trigger,Trigger3M))</f>
        <v>1.4476664296514204E-2</v>
      </c>
    </row>
    <row r="1971" spans="51:56" ht="11.25" customHeight="1" x14ac:dyDescent="0.25">
      <c r="AY1971" s="515" t="s">
        <v>90</v>
      </c>
      <c r="AZ1971" s="509">
        <f>_xll.qlInterestRateIndexFixingDate(Currency&amp;"ibor"&amp;Tenor,BA1971,Trigger)</f>
        <v>53108</v>
      </c>
      <c r="BA1971" s="509">
        <f>_xll.qlCalendarAdvance(Calendar,BA1970,AY1971,"f",,Trigger)</f>
        <v>53112</v>
      </c>
      <c r="BB1971" s="509">
        <f>_xll.qlInterestRateIndexMaturity(Currency&amp;"ibor"&amp;Tenor,BA1971,Trigger)</f>
        <v>53204</v>
      </c>
      <c r="BC1971" s="508">
        <f>_xll.qlIndexFixing($AC$5,AZ1971,TRUE,_xll.ohTrigger(Trigger,Trigger3M))</f>
        <v>1.4487395921938167E-2</v>
      </c>
      <c r="BD1971" s="508">
        <f>_xll.qlIndexFixing($BE$1,AZ1971,TRUE,_xll.ohTrigger(Trigger,Trigger3M))</f>
        <v>1.4475252887557539E-2</v>
      </c>
    </row>
    <row r="1972" spans="51:56" ht="11.25" customHeight="1" x14ac:dyDescent="0.25">
      <c r="AY1972" s="515" t="s">
        <v>90</v>
      </c>
      <c r="AZ1972" s="509">
        <f>_xll.qlInterestRateIndexFixingDate(Currency&amp;"ibor"&amp;Tenor,BA1972,Trigger)</f>
        <v>53115</v>
      </c>
      <c r="BA1972" s="509">
        <f>_xll.qlCalendarAdvance(Calendar,BA1971,AY1972,"f",,Trigger)</f>
        <v>53119</v>
      </c>
      <c r="BB1972" s="509">
        <f>_xll.qlInterestRateIndexMaturity(Currency&amp;"ibor"&amp;Tenor,BA1972,Trigger)</f>
        <v>53211</v>
      </c>
      <c r="BC1972" s="508">
        <f>_xll.qlIndexFixing($AC$5,AZ1972,TRUE,_xll.ohTrigger(Trigger,Trigger3M))</f>
        <v>1.4488597362057732E-2</v>
      </c>
      <c r="BD1972" s="508">
        <f>_xll.qlIndexFixing($BE$1,AZ1972,TRUE,_xll.ohTrigger(Trigger,Trigger3M))</f>
        <v>1.4473831181630641E-2</v>
      </c>
    </row>
    <row r="1973" spans="51:56" ht="11.25" customHeight="1" x14ac:dyDescent="0.25">
      <c r="AY1973" s="515" t="s">
        <v>90</v>
      </c>
      <c r="AZ1973" s="509">
        <f>_xll.qlInterestRateIndexFixingDate(Currency&amp;"ibor"&amp;Tenor,BA1973,Trigger)</f>
        <v>53122</v>
      </c>
      <c r="BA1973" s="509">
        <f>_xll.qlCalendarAdvance(Calendar,BA1972,AY1973,"f",,Trigger)</f>
        <v>53126</v>
      </c>
      <c r="BB1973" s="509">
        <f>_xll.qlInterestRateIndexMaturity(Currency&amp;"ibor"&amp;Tenor,BA1973,Trigger)</f>
        <v>53218</v>
      </c>
      <c r="BC1973" s="508">
        <f>_xll.qlIndexFixing($AC$5,AZ1973,TRUE,_xll.ohTrigger(Trigger,Trigger3M))</f>
        <v>1.448979880254396E-2</v>
      </c>
      <c r="BD1973" s="508">
        <f>_xll.qlIndexFixing($BE$1,AZ1973,TRUE,_xll.ohTrigger(Trigger,Trigger3M))</f>
        <v>1.4472399167140175E-2</v>
      </c>
    </row>
    <row r="1974" spans="51:56" ht="11.25" customHeight="1" x14ac:dyDescent="0.25">
      <c r="AY1974" s="515" t="s">
        <v>90</v>
      </c>
      <c r="AZ1974" s="509">
        <f>_xll.qlInterestRateIndexFixingDate(Currency&amp;"ibor"&amp;Tenor,BA1974,Trigger)</f>
        <v>53129</v>
      </c>
      <c r="BA1974" s="509">
        <f>_xll.qlCalendarAdvance(Calendar,BA1973,AY1974,"f",,Trigger)</f>
        <v>53133</v>
      </c>
      <c r="BB1974" s="509">
        <f>_xll.qlInterestRateIndexMaturity(Currency&amp;"ibor"&amp;Tenor,BA1974,Trigger)</f>
        <v>53225</v>
      </c>
      <c r="BC1974" s="508">
        <f>_xll.qlIndexFixing($AC$5,AZ1974,TRUE,_xll.ohTrigger(Trigger,Trigger3M))</f>
        <v>1.449100024339859E-2</v>
      </c>
      <c r="BD1974" s="508">
        <f>_xll.qlIndexFixing($BE$1,AZ1974,TRUE,_xll.ohTrigger(Trigger,Trigger3M))</f>
        <v>1.4470956832491069E-2</v>
      </c>
    </row>
    <row r="1975" spans="51:56" ht="11.25" customHeight="1" x14ac:dyDescent="0.25">
      <c r="AY1975" s="515" t="s">
        <v>90</v>
      </c>
      <c r="AZ1975" s="509">
        <f>_xll.qlInterestRateIndexFixingDate(Currency&amp;"ibor"&amp;Tenor,BA1975,Trigger)</f>
        <v>53136</v>
      </c>
      <c r="BA1975" s="509">
        <f>_xll.qlCalendarAdvance(Calendar,BA1974,AY1975,"f",,Trigger)</f>
        <v>53140</v>
      </c>
      <c r="BB1975" s="509">
        <f>_xll.qlInterestRateIndexMaturity(Currency&amp;"ibor"&amp;Tenor,BA1975,Trigger)</f>
        <v>53232</v>
      </c>
      <c r="BC1975" s="508">
        <f>_xll.qlIndexFixing($AC$5,AZ1975,TRUE,_xll.ohTrigger(Trigger,Trigger3M))</f>
        <v>1.4492201684619014E-2</v>
      </c>
      <c r="BD1975" s="508">
        <f>_xll.qlIndexFixing($BE$1,AZ1975,TRUE,_xll.ohTrigger(Trigger,Trigger3M))</f>
        <v>1.4469504166088248E-2</v>
      </c>
    </row>
    <row r="1976" spans="51:56" ht="11.25" customHeight="1" x14ac:dyDescent="0.25">
      <c r="AY1976" s="515" t="s">
        <v>90</v>
      </c>
      <c r="AZ1976" s="509">
        <f>_xll.qlInterestRateIndexFixingDate(Currency&amp;"ibor"&amp;Tenor,BA1976,Trigger)</f>
        <v>53143</v>
      </c>
      <c r="BA1976" s="509">
        <f>_xll.qlCalendarAdvance(Calendar,BA1975,AY1976,"f",,Trigger)</f>
        <v>53147</v>
      </c>
      <c r="BB1976" s="509">
        <f>_xll.qlInterestRateIndexMaturity(Currency&amp;"ibor"&amp;Tenor,BA1976,Trigger)</f>
        <v>53239</v>
      </c>
      <c r="BC1976" s="508">
        <f>_xll.qlIndexFixing($AC$5,AZ1976,TRUE,_xll.ohTrigger(Trigger,Trigger3M))</f>
        <v>1.4493403126208709E-2</v>
      </c>
      <c r="BD1976" s="508">
        <f>_xll.qlIndexFixing($BE$1,AZ1976,TRUE,_xll.ohTrigger(Trigger,Trigger3M))</f>
        <v>1.4468041156338379E-2</v>
      </c>
    </row>
    <row r="1977" spans="51:56" ht="11.25" customHeight="1" x14ac:dyDescent="0.25">
      <c r="AY1977" s="515" t="s">
        <v>90</v>
      </c>
      <c r="AZ1977" s="509">
        <f>_xll.qlInterestRateIndexFixingDate(Currency&amp;"ibor"&amp;Tenor,BA1977,Trigger)</f>
        <v>53150</v>
      </c>
      <c r="BA1977" s="509">
        <f>_xll.qlCalendarAdvance(Calendar,BA1976,AY1977,"f",,Trigger)</f>
        <v>53154</v>
      </c>
      <c r="BB1977" s="509">
        <f>_xll.qlInterestRateIndexMaturity(Currency&amp;"ibor"&amp;Tenor,BA1977,Trigger)</f>
        <v>53246</v>
      </c>
      <c r="BC1977" s="508">
        <f>_xll.qlIndexFixing($AC$5,AZ1977,TRUE,_xll.ohTrigger(Trigger,Trigger3M))</f>
        <v>1.4494604568165934E-2</v>
      </c>
      <c r="BD1977" s="508">
        <f>_xll.qlIndexFixing($BE$1,AZ1977,TRUE,_xll.ohTrigger(Trigger,Trigger3M))</f>
        <v>1.446656779164726E-2</v>
      </c>
    </row>
    <row r="1978" spans="51:56" ht="11.25" customHeight="1" x14ac:dyDescent="0.25">
      <c r="AY1978" s="515" t="s">
        <v>90</v>
      </c>
      <c r="AZ1978" s="509">
        <f>_xll.qlInterestRateIndexFixingDate(Currency&amp;"ibor"&amp;Tenor,BA1978,Trigger)</f>
        <v>53157</v>
      </c>
      <c r="BA1978" s="509">
        <f>_xll.qlCalendarAdvance(Calendar,BA1977,AY1978,"f",,Trigger)</f>
        <v>53161</v>
      </c>
      <c r="BB1978" s="509">
        <f>_xll.qlInterestRateIndexMaturity(Currency&amp;"ibor"&amp;Tenor,BA1978,Trigger)</f>
        <v>53253</v>
      </c>
      <c r="BC1978" s="508">
        <f>_xll.qlIndexFixing($AC$5,AZ1978,TRUE,_xll.ohTrigger(Trigger,Trigger3M))</f>
        <v>1.4495806010489823E-2</v>
      </c>
      <c r="BD1978" s="508">
        <f>_xll.qlIndexFixing($BE$1,AZ1978,TRUE,_xll.ohTrigger(Trigger,Trigger3M))</f>
        <v>1.4465084060420682E-2</v>
      </c>
    </row>
    <row r="1979" spans="51:56" ht="11.25" customHeight="1" x14ac:dyDescent="0.25">
      <c r="AY1979" s="515" t="s">
        <v>90</v>
      </c>
      <c r="AZ1979" s="509">
        <f>_xll.qlInterestRateIndexFixingDate(Currency&amp;"ibor"&amp;Tenor,BA1979,Trigger)</f>
        <v>53164</v>
      </c>
      <c r="BA1979" s="509">
        <f>_xll.qlCalendarAdvance(Calendar,BA1978,AY1979,"f",,Trigger)</f>
        <v>53168</v>
      </c>
      <c r="BB1979" s="509">
        <f>_xll.qlInterestRateIndexMaturity(Currency&amp;"ibor"&amp;Tenor,BA1979,Trigger)</f>
        <v>53260</v>
      </c>
      <c r="BC1979" s="508">
        <f>_xll.qlIndexFixing($AC$5,AZ1979,TRUE,_xll.ohTrigger(Trigger,Trigger3M))</f>
        <v>1.4497007453182113E-2</v>
      </c>
      <c r="BD1979" s="508">
        <f>_xll.qlIndexFixing($BE$1,AZ1979,TRUE,_xll.ohTrigger(Trigger,Trigger3M))</f>
        <v>1.4463589951063576E-2</v>
      </c>
    </row>
    <row r="1980" spans="51:56" ht="11.25" customHeight="1" x14ac:dyDescent="0.25">
      <c r="AY1980" s="515" t="s">
        <v>90</v>
      </c>
      <c r="AZ1980" s="509">
        <f>_xll.qlInterestRateIndexFixingDate(Currency&amp;"ibor"&amp;Tenor,BA1980,Trigger)</f>
        <v>53171</v>
      </c>
      <c r="BA1980" s="509">
        <f>_xll.qlCalendarAdvance(Calendar,BA1979,AY1980,"f",,Trigger)</f>
        <v>53175</v>
      </c>
      <c r="BB1980" s="509">
        <f>_xll.qlInterestRateIndexMaturity(Currency&amp;"ibor"&amp;Tenor,BA1980,Trigger)</f>
        <v>53267</v>
      </c>
      <c r="BC1980" s="508">
        <f>_xll.qlIndexFixing($AC$5,AZ1980,TRUE,_xll.ohTrigger(Trigger,Trigger3M))</f>
        <v>1.4498208896241066E-2</v>
      </c>
      <c r="BD1980" s="508">
        <f>_xll.qlIndexFixing($BE$1,AZ1980,TRUE,_xll.ohTrigger(Trigger,Trigger3M))</f>
        <v>1.4462085451983474E-2</v>
      </c>
    </row>
    <row r="1981" spans="51:56" ht="11.25" customHeight="1" x14ac:dyDescent="0.25">
      <c r="AY1981" s="515" t="s">
        <v>90</v>
      </c>
      <c r="AZ1981" s="509">
        <f>_xll.qlInterestRateIndexFixingDate(Currency&amp;"ibor"&amp;Tenor,BA1981,Trigger)</f>
        <v>53178</v>
      </c>
      <c r="BA1981" s="509">
        <f>_xll.qlCalendarAdvance(Calendar,BA1980,AY1981,"f",,Trigger)</f>
        <v>53182</v>
      </c>
      <c r="BB1981" s="509">
        <f>_xll.qlInterestRateIndexMaturity(Currency&amp;"ibor"&amp;Tenor,BA1981,Trigger)</f>
        <v>53274</v>
      </c>
      <c r="BC1981" s="508">
        <f>_xll.qlIndexFixing($AC$5,AZ1981,TRUE,_xll.ohTrigger(Trigger,Trigger3M))</f>
        <v>1.4499410339668421E-2</v>
      </c>
      <c r="BD1981" s="508">
        <f>_xll.qlIndexFixing($BE$1,AZ1981,TRUE,_xll.ohTrigger(Trigger,Trigger3M))</f>
        <v>1.4460570551586175E-2</v>
      </c>
    </row>
    <row r="1982" spans="51:56" ht="11.25" customHeight="1" x14ac:dyDescent="0.25">
      <c r="AY1982" s="515" t="s">
        <v>90</v>
      </c>
      <c r="AZ1982" s="509">
        <f>_xll.qlInterestRateIndexFixingDate(Currency&amp;"ibor"&amp;Tenor,BA1982,Trigger)</f>
        <v>53185</v>
      </c>
      <c r="BA1982" s="509">
        <f>_xll.qlCalendarAdvance(Calendar,BA1981,AY1982,"f",,Trigger)</f>
        <v>53189</v>
      </c>
      <c r="BB1982" s="509">
        <f>_xll.qlInterestRateIndexMaturity(Currency&amp;"ibor"&amp;Tenor,BA1982,Trigger)</f>
        <v>53281</v>
      </c>
      <c r="BC1982" s="508">
        <f>_xll.qlIndexFixing($AC$5,AZ1982,TRUE,_xll.ohTrigger(Trigger,Trigger3M))</f>
        <v>1.4500611783462437E-2</v>
      </c>
      <c r="BD1982" s="508">
        <f>_xll.qlIndexFixing($BE$1,AZ1982,TRUE,_xll.ohTrigger(Trigger,Trigger3M))</f>
        <v>1.4459045238278342E-2</v>
      </c>
    </row>
    <row r="1983" spans="51:56" ht="11.25" customHeight="1" x14ac:dyDescent="0.25">
      <c r="AY1983" s="515" t="s">
        <v>90</v>
      </c>
      <c r="AZ1983" s="509">
        <f>_xll.qlInterestRateIndexFixingDate(Currency&amp;"ibor"&amp;Tenor,BA1983,Trigger)</f>
        <v>53192</v>
      </c>
      <c r="BA1983" s="509">
        <f>_xll.qlCalendarAdvance(Calendar,BA1982,AY1983,"f",,Trigger)</f>
        <v>53196</v>
      </c>
      <c r="BB1983" s="509">
        <f>_xll.qlInterestRateIndexMaturity(Currency&amp;"ibor"&amp;Tenor,BA1983,Trigger)</f>
        <v>53288</v>
      </c>
      <c r="BC1983" s="508">
        <f>_xll.qlIndexFixing($AC$5,AZ1983,TRUE,_xll.ohTrigger(Trigger,Trigger3M))</f>
        <v>1.4501813227623988E-2</v>
      </c>
      <c r="BD1983" s="508">
        <f>_xll.qlIndexFixing($BE$1,AZ1983,TRUE,_xll.ohTrigger(Trigger,Trigger3M))</f>
        <v>1.4457509500466639E-2</v>
      </c>
    </row>
    <row r="1984" spans="51:56" ht="11.25" customHeight="1" x14ac:dyDescent="0.25">
      <c r="AY1984" s="515" t="s">
        <v>90</v>
      </c>
      <c r="AZ1984" s="509">
        <f>_xll.qlInterestRateIndexFixingDate(Currency&amp;"ibor"&amp;Tenor,BA1984,Trigger)</f>
        <v>53199</v>
      </c>
      <c r="BA1984" s="509">
        <f>_xll.qlCalendarAdvance(Calendar,BA1983,AY1984,"f",,Trigger)</f>
        <v>53203</v>
      </c>
      <c r="BB1984" s="509">
        <f>_xll.qlInterestRateIndexMaturity(Currency&amp;"ibor"&amp;Tenor,BA1984,Trigger)</f>
        <v>53295</v>
      </c>
      <c r="BC1984" s="508">
        <f>_xll.qlIndexFixing($AC$5,AZ1984,TRUE,_xll.ohTrigger(Trigger,Trigger3M))</f>
        <v>1.4503014672153069E-2</v>
      </c>
      <c r="BD1984" s="508">
        <f>_xll.qlIndexFixing($BE$1,AZ1984,TRUE,_xll.ohTrigger(Trigger,Trigger3M))</f>
        <v>1.4455963326555125E-2</v>
      </c>
    </row>
    <row r="1985" spans="51:56" ht="11.25" customHeight="1" x14ac:dyDescent="0.25">
      <c r="AY1985" s="515" t="s">
        <v>90</v>
      </c>
      <c r="AZ1985" s="509">
        <f>_xll.qlInterestRateIndexFixingDate(Currency&amp;"ibor"&amp;Tenor,BA1985,Trigger)</f>
        <v>53206</v>
      </c>
      <c r="BA1985" s="509">
        <f>_xll.qlCalendarAdvance(Calendar,BA1984,AY1985,"f",,Trigger)</f>
        <v>53210</v>
      </c>
      <c r="BB1985" s="509">
        <f>_xll.qlInterestRateIndexMaturity(Currency&amp;"ibor"&amp;Tenor,BA1985,Trigger)</f>
        <v>53301</v>
      </c>
      <c r="BC1985" s="508">
        <f>_xll.qlIndexFixing($AC$5,AZ1985,TRUE,_xll.ohTrigger(Trigger,Trigger3M))</f>
        <v>1.4503838483518414E-2</v>
      </c>
      <c r="BD1985" s="508">
        <f>_xll.qlIndexFixing($BE$1,AZ1985,TRUE,_xll.ohTrigger(Trigger,Trigger3M))</f>
        <v>1.4454230042097713E-2</v>
      </c>
    </row>
    <row r="1986" spans="51:56" ht="11.25" customHeight="1" x14ac:dyDescent="0.25">
      <c r="AY1986" s="515" t="s">
        <v>90</v>
      </c>
      <c r="AZ1986" s="509">
        <f>_xll.qlInterestRateIndexFixingDate(Currency&amp;"ibor"&amp;Tenor,BA1986,Trigger)</f>
        <v>53213</v>
      </c>
      <c r="BA1986" s="509">
        <f>_xll.qlCalendarAdvance(Calendar,BA1985,AY1986,"f",,Trigger)</f>
        <v>53217</v>
      </c>
      <c r="BB1986" s="509">
        <f>_xll.qlInterestRateIndexMaturity(Currency&amp;"ibor"&amp;Tenor,BA1986,Trigger)</f>
        <v>53308</v>
      </c>
      <c r="BC1986" s="508">
        <f>_xll.qlIndexFixing($AC$5,AZ1986,TRUE,_xll.ohTrigger(Trigger,Trigger3M))</f>
        <v>1.4505039880439701E-2</v>
      </c>
      <c r="BD1986" s="508">
        <f>_xll.qlIndexFixing($BE$1,AZ1986,TRUE,_xll.ohTrigger(Trigger,Trigger3M))</f>
        <v>1.4452663773262642E-2</v>
      </c>
    </row>
    <row r="1987" spans="51:56" ht="11.25" customHeight="1" x14ac:dyDescent="0.25">
      <c r="AY1987" s="515" t="s">
        <v>90</v>
      </c>
      <c r="AZ1987" s="509">
        <f>_xll.qlInterestRateIndexFixingDate(Currency&amp;"ibor"&amp;Tenor,BA1987,Trigger)</f>
        <v>53220</v>
      </c>
      <c r="BA1987" s="509">
        <f>_xll.qlCalendarAdvance(Calendar,BA1986,AY1987,"f",,Trigger)</f>
        <v>53224</v>
      </c>
      <c r="BB1987" s="509">
        <f>_xll.qlInterestRateIndexMaturity(Currency&amp;"ibor"&amp;Tenor,BA1987,Trigger)</f>
        <v>53315</v>
      </c>
      <c r="BC1987" s="508">
        <f>_xll.qlIndexFixing($AC$5,AZ1987,TRUE,_xll.ohTrigger(Trigger,Trigger3M))</f>
        <v>1.4506241277724654E-2</v>
      </c>
      <c r="BD1987" s="508">
        <f>_xll.qlIndexFixing($BE$1,AZ1987,TRUE,_xll.ohTrigger(Trigger,Trigger3M))</f>
        <v>1.4451087034791867E-2</v>
      </c>
    </row>
    <row r="1988" spans="51:56" ht="11.25" customHeight="1" x14ac:dyDescent="0.25">
      <c r="AY1988" s="515" t="s">
        <v>90</v>
      </c>
      <c r="AZ1988" s="509">
        <f>_xll.qlInterestRateIndexFixingDate(Currency&amp;"ibor"&amp;Tenor,BA1988,Trigger)</f>
        <v>53227</v>
      </c>
      <c r="BA1988" s="509">
        <f>_xll.qlCalendarAdvance(Calendar,BA1987,AY1988,"f",,Trigger)</f>
        <v>53231</v>
      </c>
      <c r="BB1988" s="509">
        <f>_xll.qlInterestRateIndexMaturity(Currency&amp;"ibor"&amp;Tenor,BA1988,Trigger)</f>
        <v>53323</v>
      </c>
      <c r="BC1988" s="508">
        <f>_xll.qlIndexFixing($AC$5,AZ1988,TRUE,_xll.ohTrigger(Trigger,Trigger3M))</f>
        <v>1.4507820453945585E-2</v>
      </c>
      <c r="BD1988" s="508">
        <f>_xll.qlIndexFixing($BE$1,AZ1988,TRUE,_xll.ohTrigger(Trigger,Trigger3M))</f>
        <v>1.4449674038069469E-2</v>
      </c>
    </row>
    <row r="1989" spans="51:56" ht="11.25" customHeight="1" x14ac:dyDescent="0.25">
      <c r="AY1989" s="515" t="s">
        <v>90</v>
      </c>
      <c r="AZ1989" s="509">
        <f>_xll.qlInterestRateIndexFixingDate(Currency&amp;"ibor"&amp;Tenor,BA1989,Trigger)</f>
        <v>53234</v>
      </c>
      <c r="BA1989" s="509">
        <f>_xll.qlCalendarAdvance(Calendar,BA1988,AY1989,"f",,Trigger)</f>
        <v>53238</v>
      </c>
      <c r="BB1989" s="509">
        <f>_xll.qlInterestRateIndexMaturity(Currency&amp;"ibor"&amp;Tenor,BA1989,Trigger)</f>
        <v>53330</v>
      </c>
      <c r="BC1989" s="508">
        <f>_xll.qlIndexFixing($AC$5,AZ1989,TRUE,_xll.ohTrigger(Trigger,Trigger3M))</f>
        <v>1.4509021900313196E-2</v>
      </c>
      <c r="BD1989" s="508">
        <f>_xll.qlIndexFixing($BE$1,AZ1989,TRUE,_xll.ohTrigger(Trigger,Trigger3M))</f>
        <v>1.4448075509771912E-2</v>
      </c>
    </row>
    <row r="1990" spans="51:56" ht="11.25" customHeight="1" x14ac:dyDescent="0.25">
      <c r="AY1990" s="515" t="s">
        <v>90</v>
      </c>
      <c r="AZ1990" s="509">
        <f>_xll.qlInterestRateIndexFixingDate(Currency&amp;"ibor"&amp;Tenor,BA1990,Trigger)</f>
        <v>53241</v>
      </c>
      <c r="BA1990" s="509">
        <f>_xll.qlCalendarAdvance(Calendar,BA1989,AY1990,"f",,Trigger)</f>
        <v>53245</v>
      </c>
      <c r="BB1990" s="509">
        <f>_xll.qlInterestRateIndexMaturity(Currency&amp;"ibor"&amp;Tenor,BA1990,Trigger)</f>
        <v>53337</v>
      </c>
      <c r="BC1990" s="508">
        <f>_xll.qlIndexFixing($AC$5,AZ1990,TRUE,_xll.ohTrigger(Trigger,Trigger3M))</f>
        <v>1.451022334704747E-2</v>
      </c>
      <c r="BD1990" s="508">
        <f>_xll.qlIndexFixing($BE$1,AZ1990,TRUE,_xll.ohTrigger(Trigger,Trigger3M))</f>
        <v>1.4446466475817141E-2</v>
      </c>
    </row>
    <row r="1991" spans="51:56" ht="11.25" customHeight="1" x14ac:dyDescent="0.25">
      <c r="AY1991" s="515" t="s">
        <v>90</v>
      </c>
      <c r="AZ1991" s="509">
        <f>_xll.qlInterestRateIndexFixingDate(Currency&amp;"ibor"&amp;Tenor,BA1991,Trigger)</f>
        <v>53248</v>
      </c>
      <c r="BA1991" s="509">
        <f>_xll.qlCalendarAdvance(Calendar,BA1990,AY1991,"f",,Trigger)</f>
        <v>53252</v>
      </c>
      <c r="BB1991" s="509">
        <f>_xll.qlInterestRateIndexMaturity(Currency&amp;"ibor"&amp;Tenor,BA1991,Trigger)</f>
        <v>53344</v>
      </c>
      <c r="BC1991" s="508">
        <f>_xll.qlIndexFixing($AC$5,AZ1991,TRUE,_xll.ohTrigger(Trigger,Trigger3M))</f>
        <v>1.4511424794150145E-2</v>
      </c>
      <c r="BD1991" s="508">
        <f>_xll.qlIndexFixing($BE$1,AZ1991,TRUE,_xll.ohTrigger(Trigger,Trigger3M))</f>
        <v>1.444484692461356E-2</v>
      </c>
    </row>
    <row r="1992" spans="51:56" ht="11.25" customHeight="1" x14ac:dyDescent="0.25">
      <c r="AY1992" s="515" t="s">
        <v>90</v>
      </c>
      <c r="AZ1992" s="509">
        <f>_xll.qlInterestRateIndexFixingDate(Currency&amp;"ibor"&amp;Tenor,BA1992,Trigger)</f>
        <v>53255</v>
      </c>
      <c r="BA1992" s="509">
        <f>_xll.qlCalendarAdvance(Calendar,BA1991,AY1992,"f",,Trigger)</f>
        <v>53259</v>
      </c>
      <c r="BB1992" s="509">
        <f>_xll.qlInterestRateIndexMaturity(Currency&amp;"ibor"&amp;Tenor,BA1992,Trigger)</f>
        <v>53351</v>
      </c>
      <c r="BC1992" s="508">
        <f>_xll.qlIndexFixing($AC$5,AZ1992,TRUE,_xll.ohTrigger(Trigger,Trigger3M))</f>
        <v>1.4512626241619484E-2</v>
      </c>
      <c r="BD1992" s="508">
        <f>_xll.qlIndexFixing($BE$1,AZ1992,TRUE,_xll.ohTrigger(Trigger,Trigger3M))</f>
        <v>1.4443216844567832E-2</v>
      </c>
    </row>
    <row r="1993" spans="51:56" ht="11.25" customHeight="1" x14ac:dyDescent="0.25">
      <c r="AY1993" s="515" t="s">
        <v>90</v>
      </c>
      <c r="AZ1993" s="509">
        <f>_xll.qlInterestRateIndexFixingDate(Currency&amp;"ibor"&amp;Tenor,BA1993,Trigger)</f>
        <v>53262</v>
      </c>
      <c r="BA1993" s="509">
        <f>_xll.qlCalendarAdvance(Calendar,BA1992,AY1993,"f",,Trigger)</f>
        <v>53266</v>
      </c>
      <c r="BB1993" s="509">
        <f>_xll.qlInterestRateIndexMaturity(Currency&amp;"ibor"&amp;Tenor,BA1993,Trigger)</f>
        <v>53358</v>
      </c>
      <c r="BC1993" s="508">
        <f>_xll.qlIndexFixing($AC$5,AZ1993,TRUE,_xll.ohTrigger(Trigger,Trigger3M))</f>
        <v>1.4513827689456353E-2</v>
      </c>
      <c r="BD1993" s="508">
        <f>_xll.qlIndexFixing($BE$1,AZ1993,TRUE,_xll.ohTrigger(Trigger,Trigger3M))</f>
        <v>1.4441576224088362E-2</v>
      </c>
    </row>
    <row r="1994" spans="51:56" ht="11.25" customHeight="1" x14ac:dyDescent="0.25">
      <c r="AY1994" s="515" t="s">
        <v>90</v>
      </c>
      <c r="AZ1994" s="509">
        <f>_xll.qlInterestRateIndexFixingDate(Currency&amp;"ibor"&amp;Tenor,BA1994,Trigger)</f>
        <v>53269</v>
      </c>
      <c r="BA1994" s="509">
        <f>_xll.qlCalendarAdvance(Calendar,BA1993,AY1994,"f",,Trigger)</f>
        <v>53273</v>
      </c>
      <c r="BB1994" s="509">
        <f>_xll.qlInterestRateIndexMaturity(Currency&amp;"ibor"&amp;Tenor,BA1994,Trigger)</f>
        <v>53365</v>
      </c>
      <c r="BC1994" s="508">
        <f>_xll.qlIndexFixing($AC$5,AZ1994,TRUE,_xll.ohTrigger(Trigger,Trigger3M))</f>
        <v>1.4515029137660757E-2</v>
      </c>
      <c r="BD1994" s="508">
        <f>_xll.qlIndexFixing($BE$1,AZ1994,TRUE,_xll.ohTrigger(Trigger,Trigger3M))</f>
        <v>1.4439925051580944E-2</v>
      </c>
    </row>
    <row r="1995" spans="51:56" ht="11.25" customHeight="1" x14ac:dyDescent="0.25">
      <c r="AY1995" s="515" t="s">
        <v>90</v>
      </c>
      <c r="AZ1995" s="509">
        <f>_xll.qlInterestRateIndexFixingDate(Currency&amp;"ibor"&amp;Tenor,BA1995,Trigger)</f>
        <v>53276</v>
      </c>
      <c r="BA1995" s="509">
        <f>_xll.qlCalendarAdvance(Calendar,BA1994,AY1995,"f",,Trigger)</f>
        <v>53280</v>
      </c>
      <c r="BB1995" s="509">
        <f>_xll.qlInterestRateIndexMaturity(Currency&amp;"ibor"&amp;Tenor,BA1995,Trigger)</f>
        <v>53372</v>
      </c>
      <c r="BC1995" s="508">
        <f>_xll.qlIndexFixing($AC$5,AZ1995,TRUE,_xll.ohTrigger(Trigger,Trigger3M))</f>
        <v>1.451623058623356E-2</v>
      </c>
      <c r="BD1995" s="508">
        <f>_xll.qlIndexFixing($BE$1,AZ1995,TRUE,_xll.ohTrigger(Trigger,Trigger3M))</f>
        <v>1.4438263315453982E-2</v>
      </c>
    </row>
    <row r="1996" spans="51:56" ht="11.25" customHeight="1" x14ac:dyDescent="0.25">
      <c r="AY1996" s="515" t="s">
        <v>90</v>
      </c>
      <c r="AZ1996" s="509">
        <f>_xll.qlInterestRateIndexFixingDate(Currency&amp;"ibor"&amp;Tenor,BA1996,Trigger)</f>
        <v>53283</v>
      </c>
      <c r="BA1996" s="509">
        <f>_xll.qlCalendarAdvance(Calendar,BA1995,AY1996,"f",,Trigger)</f>
        <v>53287</v>
      </c>
      <c r="BB1996" s="509">
        <f>_xll.qlInterestRateIndexMaturity(Currency&amp;"ibor"&amp;Tenor,BA1996,Trigger)</f>
        <v>53379</v>
      </c>
      <c r="BC1996" s="508">
        <f>_xll.qlIndexFixing($AC$5,AZ1996,TRUE,_xll.ohTrigger(Trigger,Trigger3M))</f>
        <v>1.4517432035173026E-2</v>
      </c>
      <c r="BD1996" s="508">
        <f>_xll.qlIndexFixing($BE$1,AZ1996,TRUE,_xll.ohTrigger(Trigger,Trigger3M))</f>
        <v>1.4436591004117616E-2</v>
      </c>
    </row>
    <row r="1997" spans="51:56" ht="11.25" customHeight="1" x14ac:dyDescent="0.25">
      <c r="AY1997" s="515" t="s">
        <v>90</v>
      </c>
      <c r="AZ1997" s="509">
        <f>_xll.qlInterestRateIndexFixingDate(Currency&amp;"ibor"&amp;Tenor,BA1997,Trigger)</f>
        <v>53290</v>
      </c>
      <c r="BA1997" s="509">
        <f>_xll.qlCalendarAdvance(Calendar,BA1996,AY1997,"f",,Trigger)</f>
        <v>53294</v>
      </c>
      <c r="BB1997" s="509">
        <f>_xll.qlInterestRateIndexMaturity(Currency&amp;"ibor"&amp;Tenor,BA1997,Trigger)</f>
        <v>53386</v>
      </c>
      <c r="BC1997" s="508">
        <f>_xll.qlIndexFixing($AC$5,AZ1997,TRUE,_xll.ohTrigger(Trigger,Trigger3M))</f>
        <v>1.4518633484480025E-2</v>
      </c>
      <c r="BD1997" s="508">
        <f>_xll.qlIndexFixing($BE$1,AZ1997,TRUE,_xll.ohTrigger(Trigger,Trigger3M))</f>
        <v>1.4434908105975905E-2</v>
      </c>
    </row>
    <row r="1998" spans="51:56" ht="11.25" customHeight="1" x14ac:dyDescent="0.25">
      <c r="AY1998" s="515" t="s">
        <v>90</v>
      </c>
      <c r="AZ1998" s="509">
        <f>_xll.qlInterestRateIndexFixingDate(Currency&amp;"ibor"&amp;Tenor,BA1998,Trigger)</f>
        <v>53297</v>
      </c>
      <c r="BA1998" s="509">
        <f>_xll.qlCalendarAdvance(Calendar,BA1997,AY1998,"f",,Trigger)</f>
        <v>53301</v>
      </c>
      <c r="BB1998" s="509">
        <f>_xll.qlInterestRateIndexMaturity(Currency&amp;"ibor"&amp;Tenor,BA1998,Trigger)</f>
        <v>53391</v>
      </c>
      <c r="BC1998" s="508">
        <f>_xll.qlIndexFixing($AC$5,AZ1998,TRUE,_xll.ohTrigger(Trigger,Trigger3M))</f>
        <v>1.4519078424306997E-2</v>
      </c>
      <c r="BD1998" s="508">
        <f>_xll.qlIndexFixing($BE$1,AZ1998,TRUE,_xll.ohTrigger(Trigger,Trigger3M))</f>
        <v>1.4432882516259404E-2</v>
      </c>
    </row>
    <row r="1999" spans="51:56" ht="11.25" customHeight="1" x14ac:dyDescent="0.25">
      <c r="AY1999" s="515" t="s">
        <v>90</v>
      </c>
      <c r="AZ1999" s="509">
        <f>_xll.qlInterestRateIndexFixingDate(Currency&amp;"ibor"&amp;Tenor,BA1999,Trigger)</f>
        <v>53304</v>
      </c>
      <c r="BA1999" s="509">
        <f>_xll.qlCalendarAdvance(Calendar,BA1998,AY1999,"f",,Trigger)</f>
        <v>53308</v>
      </c>
      <c r="BB1999" s="509">
        <f>_xll.qlInterestRateIndexMaturity(Currency&amp;"ibor"&amp;Tenor,BA1999,Trigger)</f>
        <v>53398</v>
      </c>
      <c r="BC1999" s="508">
        <f>_xll.qlIndexFixing($AC$5,AZ1999,TRUE,_xll.ohTrigger(Trigger,Trigger3M))</f>
        <v>1.4520279777561207E-2</v>
      </c>
      <c r="BD1999" s="508">
        <f>_xll.qlIndexFixing($BE$1,AZ1999,TRUE,_xll.ohTrigger(Trigger,Trigger3M))</f>
        <v>1.4431180066007521E-2</v>
      </c>
    </row>
    <row r="2000" spans="51:56" ht="11.25" customHeight="1" x14ac:dyDescent="0.25">
      <c r="AY2000" s="515" t="s">
        <v>90</v>
      </c>
      <c r="AZ2000" s="509">
        <f>_xll.qlInterestRateIndexFixingDate(Currency&amp;"ibor"&amp;Tenor,BA2000,Trigger)</f>
        <v>53311</v>
      </c>
      <c r="BA2000" s="509">
        <f>_xll.qlCalendarAdvance(Calendar,BA1999,AY2000,"f",,Trigger)</f>
        <v>53315</v>
      </c>
      <c r="BB2000" s="509">
        <f>_xll.qlInterestRateIndexMaturity(Currency&amp;"ibor"&amp;Tenor,BA2000,Trigger)</f>
        <v>53405</v>
      </c>
      <c r="BC2000" s="508">
        <f>_xll.qlIndexFixing($AC$5,AZ2000,TRUE,_xll.ohTrigger(Trigger,Trigger3M))</f>
        <v>1.4521481131175129E-2</v>
      </c>
      <c r="BD2000" s="508">
        <f>_xll.qlIndexFixing($BE$1,AZ2000,TRUE,_xll.ohTrigger(Trigger,Trigger3M))</f>
        <v>1.4429466996665141E-2</v>
      </c>
    </row>
    <row r="2001" spans="51:56" ht="11.25" customHeight="1" x14ac:dyDescent="0.25">
      <c r="AY2001" s="515" t="s">
        <v>90</v>
      </c>
      <c r="AZ2001" s="509">
        <f>_xll.qlInterestRateIndexFixingDate(Currency&amp;"ibor"&amp;Tenor,BA2001,Trigger)</f>
        <v>53317</v>
      </c>
      <c r="BA2001" s="509">
        <f>_xll.qlCalendarAdvance(Calendar,BA2000,AY2001,"f",,Trigger)</f>
        <v>53323</v>
      </c>
      <c r="BB2001" s="509">
        <f>_xll.qlInterestRateIndexMaturity(Currency&amp;"ibor"&amp;Tenor,BA2001,Trigger)</f>
        <v>53413</v>
      </c>
      <c r="BC2001" s="508">
        <f>_xll.qlIndexFixing($AC$5,AZ2001,TRUE,_xll.ohTrigger(Trigger,Trigger3M))</f>
        <v>1.4522854107173799E-2</v>
      </c>
      <c r="BD2001" s="508">
        <f>_xll.qlIndexFixing($BE$1,AZ2001,TRUE,_xll.ohTrigger(Trigger,Trigger3M))</f>
        <v>1.4427496185295929E-2</v>
      </c>
    </row>
    <row r="2002" spans="51:56" ht="11.25" customHeight="1" x14ac:dyDescent="0.25">
      <c r="AY2002" s="515" t="s">
        <v>90</v>
      </c>
      <c r="AZ2002" s="509">
        <f>_xll.qlInterestRateIndexFixingDate(Currency&amp;"ibor"&amp;Tenor,BA2002,Trigger)</f>
        <v>53325</v>
      </c>
      <c r="BA2002" s="509">
        <f>_xll.qlCalendarAdvance(Calendar,BA2001,AY2002,"f",,Trigger)</f>
        <v>53330</v>
      </c>
      <c r="BB2002" s="509">
        <f>_xll.qlInterestRateIndexMaturity(Currency&amp;"ibor"&amp;Tenor,BA2002,Trigger)</f>
        <v>53420</v>
      </c>
      <c r="BC2002" s="508">
        <f>_xll.qlIndexFixing($AC$5,AZ2002,TRUE,_xll.ohTrigger(Trigger,Trigger3M))</f>
        <v>1.4524055461557772E-2</v>
      </c>
      <c r="BD2002" s="508">
        <f>_xll.qlIndexFixing($BE$1,AZ2002,TRUE,_xll.ohTrigger(Trigger,Trigger3M))</f>
        <v>1.442576032173104E-2</v>
      </c>
    </row>
    <row r="2003" spans="51:56" ht="11.25" customHeight="1" x14ac:dyDescent="0.25">
      <c r="AY2003" s="515" t="s">
        <v>90</v>
      </c>
      <c r="AZ2003" s="509">
        <f>_xll.qlInterestRateIndexFixingDate(Currency&amp;"ibor"&amp;Tenor,BA2003,Trigger)</f>
        <v>53335</v>
      </c>
      <c r="BA2003" s="509">
        <f>_xll.qlCalendarAdvance(Calendar,BA2002,AY2003,"f",,Trigger)</f>
        <v>53337</v>
      </c>
      <c r="BB2003" s="509">
        <f>_xll.qlInterestRateIndexMaturity(Currency&amp;"ibor"&amp;Tenor,BA2003,Trigger)</f>
        <v>53427</v>
      </c>
      <c r="BC2003" s="508">
        <f>_xll.qlIndexFixing($AC$5,AZ2003,TRUE,_xll.ohTrigger(Trigger,Trigger3M))</f>
        <v>1.4525256816301457E-2</v>
      </c>
      <c r="BD2003" s="508">
        <f>_xll.qlIndexFixing($BE$1,AZ2003,TRUE,_xll.ohTrigger(Trigger,Trigger3M))</f>
        <v>1.4424013802647906E-2</v>
      </c>
    </row>
    <row r="2004" spans="51:56" ht="11.25" customHeight="1" x14ac:dyDescent="0.25">
      <c r="AY2004" s="515" t="s">
        <v>90</v>
      </c>
      <c r="AZ2004" s="509">
        <f>_xll.qlInterestRateIndexFixingDate(Currency&amp;"ibor"&amp;Tenor,BA2004,Trigger)</f>
        <v>53342</v>
      </c>
      <c r="BA2004" s="509">
        <f>_xll.qlCalendarAdvance(Calendar,BA2003,AY2004,"f",,Trigger)</f>
        <v>53344</v>
      </c>
      <c r="BB2004" s="509">
        <f>_xll.qlInterestRateIndexMaturity(Currency&amp;"ibor"&amp;Tenor,BA2004,Trigger)</f>
        <v>53434</v>
      </c>
      <c r="BC2004" s="508">
        <f>_xll.qlIndexFixing($AC$5,AZ2004,TRUE,_xll.ohTrigger(Trigger,Trigger3M))</f>
        <v>1.4526458171404855E-2</v>
      </c>
      <c r="BD2004" s="508">
        <f>_xll.qlIndexFixing($BE$1,AZ2004,TRUE,_xll.ohTrigger(Trigger,Trigger3M))</f>
        <v>1.4422256616455797E-2</v>
      </c>
    </row>
    <row r="2005" spans="51:56" ht="11.25" customHeight="1" x14ac:dyDescent="0.25">
      <c r="AY2005" s="515" t="s">
        <v>90</v>
      </c>
      <c r="AZ2005" s="509">
        <f>_xll.qlInterestRateIndexFixingDate(Currency&amp;"ibor"&amp;Tenor,BA2005,Trigger)</f>
        <v>53349</v>
      </c>
      <c r="BA2005" s="509">
        <f>_xll.qlCalendarAdvance(Calendar,BA2004,AY2005,"f",,Trigger)</f>
        <v>53351</v>
      </c>
      <c r="BB2005" s="509">
        <f>_xll.qlInterestRateIndexMaturity(Currency&amp;"ibor"&amp;Tenor,BA2005,Trigger)</f>
        <v>53441</v>
      </c>
      <c r="BC2005" s="508">
        <f>_xll.qlIndexFixing($AC$5,AZ2005,TRUE,_xll.ohTrigger(Trigger,Trigger3M))</f>
        <v>1.4527659526867964E-2</v>
      </c>
      <c r="BD2005" s="508">
        <f>_xll.qlIndexFixing($BE$1,AZ2005,TRUE,_xll.ohTrigger(Trigger,Trigger3M))</f>
        <v>1.4420488751563099E-2</v>
      </c>
    </row>
    <row r="2006" spans="51:56" ht="11.25" customHeight="1" x14ac:dyDescent="0.25">
      <c r="AY2006" s="515" t="s">
        <v>90</v>
      </c>
      <c r="AZ2006" s="509">
        <f>_xll.qlInterestRateIndexFixingDate(Currency&amp;"ibor"&amp;Tenor,BA2006,Trigger)</f>
        <v>53356</v>
      </c>
      <c r="BA2006" s="509">
        <f>_xll.qlCalendarAdvance(Calendar,BA2005,AY2006,"f",,Trigger)</f>
        <v>53358</v>
      </c>
      <c r="BB2006" s="509">
        <f>_xll.qlInterestRateIndexMaturity(Currency&amp;"ibor"&amp;Tenor,BA2006,Trigger)</f>
        <v>53447</v>
      </c>
      <c r="BC2006" s="508">
        <f>_xll.qlIndexFixing($AC$5,AZ2006,TRUE,_xll.ohTrigger(Trigger,Trigger3M))</f>
        <v>1.4528482255757744E-2</v>
      </c>
      <c r="BD2006" s="508">
        <f>_xll.qlIndexFixing($BE$1,AZ2006,TRUE,_xll.ohTrigger(Trigger,Trigger3M))</f>
        <v>1.4418550815863244E-2</v>
      </c>
    </row>
    <row r="2007" spans="51:56" ht="11.25" customHeight="1" x14ac:dyDescent="0.25">
      <c r="AY2007" s="515" t="s">
        <v>90</v>
      </c>
      <c r="AZ2007" s="509">
        <f>_xll.qlInterestRateIndexFixingDate(Currency&amp;"ibor"&amp;Tenor,BA2007,Trigger)</f>
        <v>53363</v>
      </c>
      <c r="BA2007" s="509">
        <f>_xll.qlCalendarAdvance(Calendar,BA2006,AY2007,"f",,Trigger)</f>
        <v>53365</v>
      </c>
      <c r="BB2007" s="509">
        <f>_xll.qlInterestRateIndexMaturity(Currency&amp;"ibor"&amp;Tenor,BA2007,Trigger)</f>
        <v>53454</v>
      </c>
      <c r="BC2007" s="508">
        <f>_xll.qlIndexFixing($AC$5,AZ2007,TRUE,_xll.ohTrigger(Trigger,Trigger3M))</f>
        <v>1.4529683563516631E-2</v>
      </c>
      <c r="BD2007" s="508">
        <f>_xll.qlIndexFixing($BE$1,AZ2007,TRUE,_xll.ohTrigger(Trigger,Trigger3M))</f>
        <v>1.4416762396869223E-2</v>
      </c>
    </row>
    <row r="2008" spans="51:56" ht="11.25" customHeight="1" x14ac:dyDescent="0.25">
      <c r="AY2008" s="515" t="s">
        <v>90</v>
      </c>
      <c r="AZ2008" s="509">
        <f>_xll.qlInterestRateIndexFixingDate(Currency&amp;"ibor"&amp;Tenor,BA2008,Trigger)</f>
        <v>53370</v>
      </c>
      <c r="BA2008" s="509">
        <f>_xll.qlCalendarAdvance(Calendar,BA2007,AY2008,"f",,Trigger)</f>
        <v>53372</v>
      </c>
      <c r="BB2008" s="509">
        <f>_xll.qlInterestRateIndexMaturity(Currency&amp;"ibor"&amp;Tenor,BA2008,Trigger)</f>
        <v>53461</v>
      </c>
      <c r="BC2008" s="508">
        <f>_xll.qlIndexFixing($AC$5,AZ2008,TRUE,_xll.ohTrigger(Trigger,Trigger3M))</f>
        <v>1.4530884871631188E-2</v>
      </c>
      <c r="BD2008" s="508">
        <f>_xll.qlIndexFixing($BE$1,AZ2008,TRUE,_xll.ohTrigger(Trigger,Trigger3M))</f>
        <v>1.4414963265651285E-2</v>
      </c>
    </row>
    <row r="2009" spans="51:56" ht="11.25" customHeight="1" x14ac:dyDescent="0.25">
      <c r="AY2009" s="515" t="s">
        <v>90</v>
      </c>
      <c r="AZ2009" s="509">
        <f>_xll.qlInterestRateIndexFixingDate(Currency&amp;"ibor"&amp;Tenor,BA2009,Trigger)</f>
        <v>53377</v>
      </c>
      <c r="BA2009" s="509">
        <f>_xll.qlCalendarAdvance(Calendar,BA2008,AY2009,"f",,Trigger)</f>
        <v>53379</v>
      </c>
      <c r="BB2009" s="509">
        <f>_xll.qlInterestRateIndexMaturity(Currency&amp;"ibor"&amp;Tenor,BA2009,Trigger)</f>
        <v>53468</v>
      </c>
      <c r="BC2009" s="508">
        <f>_xll.qlIndexFixing($AC$5,AZ2009,TRUE,_xll.ohTrigger(Trigger,Trigger3M))</f>
        <v>1.4528231849969054E-2</v>
      </c>
      <c r="BD2009" s="508">
        <f>_xll.qlIndexFixing($BE$1,AZ2009,TRUE,_xll.ohTrigger(Trigger,Trigger3M))</f>
        <v>1.4413153410618702E-2</v>
      </c>
    </row>
    <row r="2010" spans="51:56" ht="11.25" customHeight="1" x14ac:dyDescent="0.25">
      <c r="AY2010" s="515" t="s">
        <v>90</v>
      </c>
      <c r="AZ2010" s="509">
        <f>_xll.qlInterestRateIndexFixingDate(Currency&amp;"ibor"&amp;Tenor,BA2010,Trigger)</f>
        <v>53384</v>
      </c>
      <c r="BA2010" s="509">
        <f>_xll.qlCalendarAdvance(Calendar,BA2009,AY2010,"f",,Trigger)</f>
        <v>53386</v>
      </c>
      <c r="BB2010" s="509">
        <f>_xll.qlInterestRateIndexMaturity(Currency&amp;"ibor"&amp;Tenor,BA2010,Trigger)</f>
        <v>53478</v>
      </c>
      <c r="BC2010" s="508">
        <f>_xll.qlIndexFixing($AC$5,AZ2010,TRUE,_xll.ohTrigger(Trigger,Trigger3M))</f>
        <v>1.4525359629655636E-2</v>
      </c>
      <c r="BD2010" s="508">
        <f>_xll.qlIndexFixing($BE$1,AZ2010,TRUE,_xll.ohTrigger(Trigger,Trigger3M))</f>
        <v>1.4411800653679077E-2</v>
      </c>
    </row>
    <row r="2011" spans="51:56" ht="11.25" customHeight="1" x14ac:dyDescent="0.25">
      <c r="AY2011" s="515" t="s">
        <v>90</v>
      </c>
      <c r="AZ2011" s="509">
        <f>_xll.qlInterestRateIndexFixingDate(Currency&amp;"ibor"&amp;Tenor,BA2011,Trigger)</f>
        <v>53391</v>
      </c>
      <c r="BA2011" s="509">
        <f>_xll.qlCalendarAdvance(Calendar,BA2010,AY2011,"f",,Trigger)</f>
        <v>53393</v>
      </c>
      <c r="BB2011" s="509">
        <f>_xll.qlInterestRateIndexMaturity(Currency&amp;"ibor"&amp;Tenor,BA2011,Trigger)</f>
        <v>53485</v>
      </c>
      <c r="BC2011" s="508">
        <f>_xll.qlIndexFixing($AC$5,AZ2011,TRUE,_xll.ohTrigger(Trigger,Trigger3M))</f>
        <v>1.4522820802673078E-2</v>
      </c>
      <c r="BD2011" s="508">
        <f>_xll.qlIndexFixing($BE$1,AZ2011,TRUE,_xll.ohTrigger(Trigger,Trigger3M))</f>
        <v>1.4409966786646064E-2</v>
      </c>
    </row>
    <row r="2012" spans="51:56" ht="11.25" customHeight="1" x14ac:dyDescent="0.25">
      <c r="AY2012" s="515" t="s">
        <v>90</v>
      </c>
      <c r="AZ2012" s="509">
        <f>_xll.qlInterestRateIndexFixingDate(Currency&amp;"ibor"&amp;Tenor,BA2012,Trigger)</f>
        <v>53398</v>
      </c>
      <c r="BA2012" s="509">
        <f>_xll.qlCalendarAdvance(Calendar,BA2011,AY2012,"f",,Trigger)</f>
        <v>53400</v>
      </c>
      <c r="BB2012" s="509">
        <f>_xll.qlInterestRateIndexMaturity(Currency&amp;"ibor"&amp;Tenor,BA2012,Trigger)</f>
        <v>53492</v>
      </c>
      <c r="BC2012" s="508">
        <f>_xll.qlIndexFixing($AC$5,AZ2012,TRUE,_xll.ohTrigger(Trigger,Trigger3M))</f>
        <v>1.4520277370270996E-2</v>
      </c>
      <c r="BD2012" s="508">
        <f>_xll.qlIndexFixing($BE$1,AZ2012,TRUE,_xll.ohTrigger(Trigger,Trigger3M))</f>
        <v>1.4408122157284632E-2</v>
      </c>
    </row>
    <row r="2013" spans="51:56" ht="11.25" customHeight="1" x14ac:dyDescent="0.25">
      <c r="AY2013" s="515" t="s">
        <v>90</v>
      </c>
      <c r="AZ2013" s="509">
        <f>_xll.qlInterestRateIndexFixingDate(Currency&amp;"ibor"&amp;Tenor,BA2013,Trigger)</f>
        <v>53405</v>
      </c>
      <c r="BA2013" s="509">
        <f>_xll.qlCalendarAdvance(Calendar,BA2012,AY2013,"f",,Trigger)</f>
        <v>53407</v>
      </c>
      <c r="BB2013" s="509">
        <f>_xll.qlInterestRateIndexMaturity(Currency&amp;"ibor"&amp;Tenor,BA2013,Trigger)</f>
        <v>53499</v>
      </c>
      <c r="BC2013" s="508">
        <f>_xll.qlIndexFixing($AC$5,AZ2013,TRUE,_xll.ohTrigger(Trigger,Trigger3M))</f>
        <v>1.4517729332460684E-2</v>
      </c>
      <c r="BD2013" s="508">
        <f>_xll.qlIndexFixing($BE$1,AZ2013,TRUE,_xll.ohTrigger(Trigger,Trigger3M))</f>
        <v>1.4406266754005789E-2</v>
      </c>
    </row>
    <row r="2014" spans="51:56" ht="11.25" customHeight="1" x14ac:dyDescent="0.25">
      <c r="AY2014" s="515" t="s">
        <v>90</v>
      </c>
      <c r="AZ2014" s="509">
        <f>_xll.qlInterestRateIndexFixingDate(Currency&amp;"ibor"&amp;Tenor,BA2014,Trigger)</f>
        <v>53408</v>
      </c>
      <c r="BA2014" s="509">
        <f>_xll.qlCalendarAdvance(Calendar,BA2013,AY2014,"f",,Trigger)</f>
        <v>53414</v>
      </c>
      <c r="BB2014" s="509">
        <f>_xll.qlInterestRateIndexMaturity(Currency&amp;"ibor"&amp;Tenor,BA2014,Trigger)</f>
        <v>53506</v>
      </c>
      <c r="BC2014" s="508">
        <f>_xll.qlIndexFixing($AC$5,AZ2014,TRUE,_xll.ohTrigger(Trigger,Trigger3M))</f>
        <v>1.4515176689247358E-2</v>
      </c>
      <c r="BD2014" s="508">
        <f>_xll.qlIndexFixing($BE$1,AZ2014,TRUE,_xll.ohTrigger(Trigger,Trigger3M))</f>
        <v>1.4404400565217071E-2</v>
      </c>
    </row>
    <row r="2015" spans="51:56" ht="11.25" customHeight="1" x14ac:dyDescent="0.25">
      <c r="AY2015" s="515" t="s">
        <v>90</v>
      </c>
      <c r="AZ2015" s="509">
        <f>_xll.qlInterestRateIndexFixingDate(Currency&amp;"ibor"&amp;Tenor,BA2015,Trigger)</f>
        <v>53419</v>
      </c>
      <c r="BA2015" s="509">
        <f>_xll.qlCalendarAdvance(Calendar,BA2014,AY2015,"f",,Trigger)</f>
        <v>53421</v>
      </c>
      <c r="BB2015" s="509">
        <f>_xll.qlInterestRateIndexMaturity(Currency&amp;"ibor"&amp;Tenor,BA2015,Trigger)</f>
        <v>53512</v>
      </c>
      <c r="BC2015" s="508">
        <f>_xll.qlIndexFixing($AC$5,AZ2015,TRUE,_xll.ohTrigger(Trigger,Trigger3M))</f>
        <v>1.4512478978185422E-2</v>
      </c>
      <c r="BD2015" s="508">
        <f>_xll.qlIndexFixing($BE$1,AZ2015,TRUE,_xll.ohTrigger(Trigger,Trigger3M))</f>
        <v>1.4402371940301662E-2</v>
      </c>
    </row>
    <row r="2016" spans="51:56" ht="11.25" customHeight="1" x14ac:dyDescent="0.25">
      <c r="AY2016" s="515" t="s">
        <v>90</v>
      </c>
      <c r="AZ2016" s="509">
        <f>_xll.qlInterestRateIndexFixingDate(Currency&amp;"ibor"&amp;Tenor,BA2016,Trigger)</f>
        <v>53426</v>
      </c>
      <c r="BA2016" s="509">
        <f>_xll.qlCalendarAdvance(Calendar,BA2015,AY2016,"f",,Trigger)</f>
        <v>53428</v>
      </c>
      <c r="BB2016" s="509">
        <f>_xll.qlInterestRateIndexMaturity(Currency&amp;"ibor"&amp;Tenor,BA2016,Trigger)</f>
        <v>53519</v>
      </c>
      <c r="BC2016" s="508">
        <f>_xll.qlIndexFixing($AC$5,AZ2016,TRUE,_xll.ohTrigger(Trigger,Trigger3M))</f>
        <v>1.450987653924591E-2</v>
      </c>
      <c r="BD2016" s="508">
        <f>_xll.qlIndexFixing($BE$1,AZ2016,TRUE,_xll.ohTrigger(Trigger,Trigger3M))</f>
        <v>1.4400484995313708E-2</v>
      </c>
    </row>
    <row r="2017" spans="51:56" ht="11.25" customHeight="1" x14ac:dyDescent="0.25">
      <c r="AY2017" s="515" t="s">
        <v>90</v>
      </c>
      <c r="AZ2017" s="509">
        <f>_xll.qlInterestRateIndexFixingDate(Currency&amp;"ibor"&amp;Tenor,BA2017,Trigger)</f>
        <v>53433</v>
      </c>
      <c r="BA2017" s="509">
        <f>_xll.qlCalendarAdvance(Calendar,BA2016,AY2017,"f",,Trigger)</f>
        <v>53435</v>
      </c>
      <c r="BB2017" s="509">
        <f>_xll.qlInterestRateIndexMaturity(Currency&amp;"ibor"&amp;Tenor,BA2017,Trigger)</f>
        <v>53526</v>
      </c>
      <c r="BC2017" s="508">
        <f>_xll.qlIndexFixing($AC$5,AZ2017,TRUE,_xll.ohTrigger(Trigger,Trigger3M))</f>
        <v>1.4507269444529096E-2</v>
      </c>
      <c r="BD2017" s="508">
        <f>_xll.qlIndexFixing($BE$1,AZ2017,TRUE,_xll.ohTrigger(Trigger,Trigger3M))</f>
        <v>1.4398587231296566E-2</v>
      </c>
    </row>
    <row r="2018" spans="51:56" ht="11.25" customHeight="1" x14ac:dyDescent="0.25">
      <c r="AY2018" s="515" t="s">
        <v>90</v>
      </c>
      <c r="AZ2018" s="509">
        <f>_xll.qlInterestRateIndexFixingDate(Currency&amp;"ibor"&amp;Tenor,BA2018,Trigger)</f>
        <v>53440</v>
      </c>
      <c r="BA2018" s="509">
        <f>_xll.qlCalendarAdvance(Calendar,BA2017,AY2018,"f",,Trigger)</f>
        <v>53442</v>
      </c>
      <c r="BB2018" s="509">
        <f>_xll.qlInterestRateIndexMaturity(Currency&amp;"ibor"&amp;Tenor,BA2018,Trigger)</f>
        <v>53533</v>
      </c>
      <c r="BC2018" s="508">
        <f>_xll.qlIndexFixing($AC$5,AZ2018,TRUE,_xll.ohTrigger(Trigger,Trigger3M))</f>
        <v>1.4504657694041127E-2</v>
      </c>
      <c r="BD2018" s="508">
        <f>_xll.qlIndexFixing($BE$1,AZ2018,TRUE,_xll.ohTrigger(Trigger,Trigger3M))</f>
        <v>1.4396678636661263E-2</v>
      </c>
    </row>
    <row r="2019" spans="51:56" ht="11.25" customHeight="1" x14ac:dyDescent="0.25">
      <c r="AY2019" s="515" t="s">
        <v>90</v>
      </c>
      <c r="AZ2019" s="509">
        <f>_xll.qlInterestRateIndexFixingDate(Currency&amp;"ibor"&amp;Tenor,BA2019,Trigger)</f>
        <v>53444</v>
      </c>
      <c r="BA2019" s="509">
        <f>_xll.qlCalendarAdvance(Calendar,BA2018,AY2019,"f",,Trigger)</f>
        <v>53449</v>
      </c>
      <c r="BB2019" s="509">
        <f>_xll.qlInterestRateIndexMaturity(Currency&amp;"ibor"&amp;Tenor,BA2019,Trigger)</f>
        <v>53541</v>
      </c>
      <c r="BC2019" s="508">
        <f>_xll.qlIndexFixing($AC$5,AZ2019,TRUE,_xll.ohTrigger(Trigger,Trigger3M))</f>
        <v>1.4502344392488254E-2</v>
      </c>
      <c r="BD2019" s="508">
        <f>_xll.qlIndexFixing($BE$1,AZ2019,TRUE,_xll.ohTrigger(Trigger,Trigger3M))</f>
        <v>1.4394907432990671E-2</v>
      </c>
    </row>
    <row r="2020" spans="51:56" ht="11.25" customHeight="1" x14ac:dyDescent="0.25">
      <c r="AY2020" s="515" t="s">
        <v>90</v>
      </c>
      <c r="AZ2020" s="509">
        <f>_xll.qlInterestRateIndexFixingDate(Currency&amp;"ibor"&amp;Tenor,BA2020,Trigger)</f>
        <v>53454</v>
      </c>
      <c r="BA2020" s="509">
        <f>_xll.qlCalendarAdvance(Calendar,BA2019,AY2020,"f",,Trigger)</f>
        <v>53456</v>
      </c>
      <c r="BB2020" s="509">
        <f>_xll.qlInterestRateIndexMaturity(Currency&amp;"ibor"&amp;Tenor,BA2020,Trigger)</f>
        <v>53548</v>
      </c>
      <c r="BC2020" s="508">
        <f>_xll.qlIndexFixing($AC$5,AZ2020,TRUE,_xll.ohTrigger(Trigger,Trigger3M))</f>
        <v>1.4499764117059281E-2</v>
      </c>
      <c r="BD2020" s="508">
        <f>_xll.qlIndexFixing($BE$1,AZ2020,TRUE,_xll.ohTrigger(Trigger,Trigger3M))</f>
        <v>1.4392976287760857E-2</v>
      </c>
    </row>
    <row r="2021" spans="51:56" ht="11.25" customHeight="1" x14ac:dyDescent="0.25">
      <c r="AY2021" s="515" t="s">
        <v>90</v>
      </c>
      <c r="AZ2021" s="509">
        <f>_xll.qlInterestRateIndexFixingDate(Currency&amp;"ibor"&amp;Tenor,BA2021,Trigger)</f>
        <v>53461</v>
      </c>
      <c r="BA2021" s="509">
        <f>_xll.qlCalendarAdvance(Calendar,BA2020,AY2021,"f",,Trigger)</f>
        <v>53463</v>
      </c>
      <c r="BB2021" s="509">
        <f>_xll.qlInterestRateIndexMaturity(Currency&amp;"ibor"&amp;Tenor,BA2021,Trigger)</f>
        <v>53555</v>
      </c>
      <c r="BC2021" s="508">
        <f>_xll.qlIndexFixing($AC$5,AZ2021,TRUE,_xll.ohTrigger(Trigger,Trigger3M))</f>
        <v>1.44982442131913E-2</v>
      </c>
      <c r="BD2021" s="508">
        <f>_xll.qlIndexFixing($BE$1,AZ2021,TRUE,_xll.ohTrigger(Trigger,Trigger3M))</f>
        <v>1.4391034275891281E-2</v>
      </c>
    </row>
    <row r="2022" spans="51:56" ht="11.25" customHeight="1" x14ac:dyDescent="0.25">
      <c r="AY2022" s="515" t="s">
        <v>90</v>
      </c>
      <c r="AZ2022" s="509">
        <f>_xll.qlInterestRateIndexFixingDate(Currency&amp;"ibor"&amp;Tenor,BA2022,Trigger)</f>
        <v>53468</v>
      </c>
      <c r="BA2022" s="509">
        <f>_xll.qlCalendarAdvance(Calendar,BA2021,AY2022,"f",,Trigger)</f>
        <v>53470</v>
      </c>
      <c r="BB2022" s="509">
        <f>_xll.qlInterestRateIndexMaturity(Currency&amp;"ibor"&amp;Tenor,BA2022,Trigger)</f>
        <v>53562</v>
      </c>
      <c r="BC2022" s="508">
        <f>_xll.qlIndexFixing($AC$5,AZ2022,TRUE,_xll.ohTrigger(Trigger,Trigger3M))</f>
        <v>1.4499385107020275E-2</v>
      </c>
      <c r="BD2022" s="508">
        <f>_xll.qlIndexFixing($BE$1,AZ2022,TRUE,_xll.ohTrigger(Trigger,Trigger3M))</f>
        <v>1.4389081385796426E-2</v>
      </c>
    </row>
    <row r="2023" spans="51:56" ht="11.25" customHeight="1" x14ac:dyDescent="0.25">
      <c r="AY2023" s="515" t="s">
        <v>90</v>
      </c>
      <c r="AZ2023" s="509">
        <f>_xll.qlInterestRateIndexFixingDate(Currency&amp;"ibor"&amp;Tenor,BA2023,Trigger)</f>
        <v>53475</v>
      </c>
      <c r="BA2023" s="509">
        <f>_xll.qlCalendarAdvance(Calendar,BA2022,AY2023,"f",,Trigger)</f>
        <v>53477</v>
      </c>
      <c r="BB2023" s="509">
        <f>_xll.qlInterestRateIndexMaturity(Currency&amp;"ibor"&amp;Tenor,BA2023,Trigger)</f>
        <v>53569</v>
      </c>
      <c r="BC2023" s="508">
        <f>_xll.qlIndexFixing($AC$5,AZ2023,TRUE,_xll.ohTrigger(Trigger,Trigger3M))</f>
        <v>1.450052600118029E-2</v>
      </c>
      <c r="BD2023" s="508">
        <f>_xll.qlIndexFixing($BE$1,AZ2023,TRUE,_xll.ohTrigger(Trigger,Trigger3M))</f>
        <v>1.4387117605883831E-2</v>
      </c>
    </row>
    <row r="2024" spans="51:56" ht="11.25" customHeight="1" x14ac:dyDescent="0.25">
      <c r="AY2024" s="515" t="s">
        <v>90</v>
      </c>
      <c r="AZ2024" s="509">
        <f>_xll.qlInterestRateIndexFixingDate(Currency&amp;"ibor"&amp;Tenor,BA2024,Trigger)</f>
        <v>53482</v>
      </c>
      <c r="BA2024" s="509">
        <f>_xll.qlCalendarAdvance(Calendar,BA2023,AY2024,"f",,Trigger)</f>
        <v>53484</v>
      </c>
      <c r="BB2024" s="509">
        <f>_xll.qlInterestRateIndexMaturity(Currency&amp;"ibor"&amp;Tenor,BA2024,Trigger)</f>
        <v>53576</v>
      </c>
      <c r="BC2024" s="508">
        <f>_xll.qlIndexFixing($AC$5,AZ2024,TRUE,_xll.ohTrigger(Trigger,Trigger3M))</f>
        <v>1.4501666895672213E-2</v>
      </c>
      <c r="BD2024" s="508">
        <f>_xll.qlIndexFixing($BE$1,AZ2024,TRUE,_xll.ohTrigger(Trigger,Trigger3M))</f>
        <v>1.4385142924566236E-2</v>
      </c>
    </row>
    <row r="2025" spans="51:56" ht="11.25" customHeight="1" x14ac:dyDescent="0.25">
      <c r="AY2025" s="515" t="s">
        <v>90</v>
      </c>
      <c r="AZ2025" s="509">
        <f>_xll.qlInterestRateIndexFixingDate(Currency&amp;"ibor"&amp;Tenor,BA2025,Trigger)</f>
        <v>53489</v>
      </c>
      <c r="BA2025" s="509">
        <f>_xll.qlCalendarAdvance(Calendar,BA2024,AY2025,"f",,Trigger)</f>
        <v>53491</v>
      </c>
      <c r="BB2025" s="509">
        <f>_xll.qlInterestRateIndexMaturity(Currency&amp;"ibor"&amp;Tenor,BA2025,Trigger)</f>
        <v>53583</v>
      </c>
      <c r="BC2025" s="508">
        <f>_xll.qlIndexFixing($AC$5,AZ2025,TRUE,_xll.ohTrigger(Trigger,Trigger3M))</f>
        <v>1.4502807790494308E-2</v>
      </c>
      <c r="BD2025" s="508">
        <f>_xll.qlIndexFixing($BE$1,AZ2025,TRUE,_xll.ohTrigger(Trigger,Trigger3M))</f>
        <v>1.4383157330255527E-2</v>
      </c>
    </row>
    <row r="2026" spans="51:56" ht="11.25" customHeight="1" x14ac:dyDescent="0.25">
      <c r="AY2026" s="515" t="s">
        <v>90</v>
      </c>
      <c r="AZ2026" s="509">
        <f>_xll.qlInterestRateIndexFixingDate(Currency&amp;"ibor"&amp;Tenor,BA2026,Trigger)</f>
        <v>53496</v>
      </c>
      <c r="BA2026" s="509">
        <f>_xll.qlCalendarAdvance(Calendar,BA2025,AY2026,"f",,Trigger)</f>
        <v>53498</v>
      </c>
      <c r="BB2026" s="509">
        <f>_xll.qlInterestRateIndexMaturity(Currency&amp;"ibor"&amp;Tenor,BA2026,Trigger)</f>
        <v>53590</v>
      </c>
      <c r="BC2026" s="508">
        <f>_xll.qlIndexFixing($AC$5,AZ2026,TRUE,_xll.ohTrigger(Trigger,Trigger3M))</f>
        <v>1.4503948685650048E-2</v>
      </c>
      <c r="BD2026" s="508">
        <f>_xll.qlIndexFixing($BE$1,AZ2026,TRUE,_xll.ohTrigger(Trigger,Trigger3M))</f>
        <v>1.4381160811359232E-2</v>
      </c>
    </row>
    <row r="2027" spans="51:56" ht="11.25" customHeight="1" x14ac:dyDescent="0.25">
      <c r="AY2027" s="515" t="s">
        <v>90</v>
      </c>
      <c r="AZ2027" s="509">
        <f>_xll.qlInterestRateIndexFixingDate(Currency&amp;"ibor"&amp;Tenor,BA2027,Trigger)</f>
        <v>53503</v>
      </c>
      <c r="BA2027" s="509">
        <f>_xll.qlCalendarAdvance(Calendar,BA2026,AY2027,"f",,Trigger)</f>
        <v>53505</v>
      </c>
      <c r="BB2027" s="509">
        <f>_xll.qlInterestRateIndexMaturity(Currency&amp;"ibor"&amp;Tenor,BA2027,Trigger)</f>
        <v>53597</v>
      </c>
      <c r="BC2027" s="508">
        <f>_xll.qlIndexFixing($AC$5,AZ2027,TRUE,_xll.ohTrigger(Trigger,Trigger3M))</f>
        <v>1.4505089581134221E-2</v>
      </c>
      <c r="BD2027" s="508">
        <f>_xll.qlIndexFixing($BE$1,AZ2027,TRUE,_xll.ohTrigger(Trigger,Trigger3M))</f>
        <v>1.4379153356292706E-2</v>
      </c>
    </row>
    <row r="2028" spans="51:56" ht="11.25" customHeight="1" x14ac:dyDescent="0.25">
      <c r="AY2028" s="515" t="s">
        <v>90</v>
      </c>
      <c r="AZ2028" s="509">
        <f>_xll.qlInterestRateIndexFixingDate(Currency&amp;"ibor"&amp;Tenor,BA2028,Trigger)</f>
        <v>53510</v>
      </c>
      <c r="BA2028" s="509">
        <f>_xll.qlCalendarAdvance(Calendar,BA2027,AY2028,"f",,Trigger)</f>
        <v>53512</v>
      </c>
      <c r="BB2028" s="509">
        <f>_xll.qlInterestRateIndexMaturity(Currency&amp;"ibor"&amp;Tenor,BA2028,Trigger)</f>
        <v>53604</v>
      </c>
      <c r="BC2028" s="508">
        <f>_xll.qlIndexFixing($AC$5,AZ2028,TRUE,_xll.ohTrigger(Trigger,Trigger3M))</f>
        <v>1.4506230476952041E-2</v>
      </c>
      <c r="BD2028" s="508">
        <f>_xll.qlIndexFixing($BE$1,AZ2028,TRUE,_xll.ohTrigger(Trigger,Trigger3M))</f>
        <v>1.4377134953464354E-2</v>
      </c>
    </row>
    <row r="2029" spans="51:56" ht="11.25" customHeight="1" x14ac:dyDescent="0.25">
      <c r="AY2029" s="515" t="s">
        <v>90</v>
      </c>
      <c r="AZ2029" s="509">
        <f>_xll.qlInterestRateIndexFixingDate(Currency&amp;"ibor"&amp;Tenor,BA2029,Trigger)</f>
        <v>53517</v>
      </c>
      <c r="BA2029" s="509">
        <f>_xll.qlCalendarAdvance(Calendar,BA2028,AY2029,"f",,Trigger)</f>
        <v>53519</v>
      </c>
      <c r="BB2029" s="509">
        <f>_xll.qlInterestRateIndexMaturity(Currency&amp;"ibor"&amp;Tenor,BA2029,Trigger)</f>
        <v>53611</v>
      </c>
      <c r="BC2029" s="508">
        <f>_xll.qlIndexFixing($AC$5,AZ2029,TRUE,_xll.ohTrigger(Trigger,Trigger3M))</f>
        <v>1.4507371373100901E-2</v>
      </c>
      <c r="BD2029" s="508">
        <f>_xll.qlIndexFixing($BE$1,AZ2029,TRUE,_xll.ohTrigger(Trigger,Trigger3M))</f>
        <v>1.4375105591286921E-2</v>
      </c>
    </row>
    <row r="2030" spans="51:56" ht="11.25" customHeight="1" x14ac:dyDescent="0.25">
      <c r="AY2030" s="515" t="s">
        <v>90</v>
      </c>
      <c r="AZ2030" s="509">
        <f>_xll.qlInterestRateIndexFixingDate(Currency&amp;"ibor"&amp;Tenor,BA2030,Trigger)</f>
        <v>53524</v>
      </c>
      <c r="BA2030" s="509">
        <f>_xll.qlCalendarAdvance(Calendar,BA2029,AY2030,"f",,Trigger)</f>
        <v>53526</v>
      </c>
      <c r="BB2030" s="509">
        <f>_xll.qlInterestRateIndexMaturity(Currency&amp;"ibor"&amp;Tenor,BA2030,Trigger)</f>
        <v>53618</v>
      </c>
      <c r="BC2030" s="508">
        <f>_xll.qlIndexFixing($AC$5,AZ2030,TRUE,_xll.ohTrigger(Trigger,Trigger3M))</f>
        <v>1.4508512269580798E-2</v>
      </c>
      <c r="BD2030" s="508">
        <f>_xll.qlIndexFixing($BE$1,AZ2030,TRUE,_xll.ohTrigger(Trigger,Trigger3M))</f>
        <v>1.4373065258171417E-2</v>
      </c>
    </row>
    <row r="2031" spans="51:56" ht="11.25" customHeight="1" x14ac:dyDescent="0.25">
      <c r="AY2031" s="515" t="s">
        <v>90</v>
      </c>
      <c r="AZ2031" s="509">
        <f>_xll.qlInterestRateIndexFixingDate(Currency&amp;"ibor"&amp;Tenor,BA2031,Trigger)</f>
        <v>53531</v>
      </c>
      <c r="BA2031" s="509">
        <f>_xll.qlCalendarAdvance(Calendar,BA2030,AY2031,"f",,Trigger)</f>
        <v>53533</v>
      </c>
      <c r="BB2031" s="509">
        <f>_xll.qlInterestRateIndexMaturity(Currency&amp;"ibor"&amp;Tenor,BA2031,Trigger)</f>
        <v>53625</v>
      </c>
      <c r="BC2031" s="508">
        <f>_xll.qlIndexFixing($AC$5,AZ2031,TRUE,_xll.ohTrigger(Trigger,Trigger3M))</f>
        <v>1.4509653166392605E-2</v>
      </c>
      <c r="BD2031" s="508">
        <f>_xll.qlIndexFixing($BE$1,AZ2031,TRUE,_xll.ohTrigger(Trigger,Trigger3M))</f>
        <v>1.437101394252885E-2</v>
      </c>
    </row>
    <row r="2032" spans="51:56" ht="11.25" customHeight="1" x14ac:dyDescent="0.25">
      <c r="AY2032" s="515" t="s">
        <v>90</v>
      </c>
      <c r="AZ2032" s="509">
        <f>_xll.qlInterestRateIndexFixingDate(Currency&amp;"ibor"&amp;Tenor,BA2032,Trigger)</f>
        <v>53538</v>
      </c>
      <c r="BA2032" s="509">
        <f>_xll.qlCalendarAdvance(Calendar,BA2031,AY2032,"f",,Trigger)</f>
        <v>53540</v>
      </c>
      <c r="BB2032" s="509">
        <f>_xll.qlInterestRateIndexMaturity(Currency&amp;"ibor"&amp;Tenor,BA2032,Trigger)</f>
        <v>53632</v>
      </c>
      <c r="BC2032" s="508">
        <f>_xll.qlIndexFixing($AC$5,AZ2032,TRUE,_xll.ohTrigger(Trigger,Trigger3M))</f>
        <v>1.4510794063535452E-2</v>
      </c>
      <c r="BD2032" s="508">
        <f>_xll.qlIndexFixing($BE$1,AZ2032,TRUE,_xll.ohTrigger(Trigger,Trigger3M))</f>
        <v>1.4368951632773708E-2</v>
      </c>
    </row>
    <row r="2033" spans="51:56" ht="11.25" customHeight="1" x14ac:dyDescent="0.25">
      <c r="AY2033" s="515" t="s">
        <v>90</v>
      </c>
      <c r="AZ2033" s="509">
        <f>_xll.qlInterestRateIndexFixingDate(Currency&amp;"ibor"&amp;Tenor,BA2033,Trigger)</f>
        <v>53545</v>
      </c>
      <c r="BA2033" s="509">
        <f>_xll.qlCalendarAdvance(Calendar,BA2032,AY2033,"f",,Trigger)</f>
        <v>53547</v>
      </c>
      <c r="BB2033" s="509">
        <f>_xll.qlInterestRateIndexMaturity(Currency&amp;"ibor"&amp;Tenor,BA2033,Trigger)</f>
        <v>53639</v>
      </c>
      <c r="BC2033" s="508">
        <f>_xll.qlIndexFixing($AC$5,AZ2033,TRUE,_xll.ohTrigger(Trigger,Trigger3M))</f>
        <v>1.4511934961009337E-2</v>
      </c>
      <c r="BD2033" s="508">
        <f>_xll.qlIndexFixing($BE$1,AZ2033,TRUE,_xll.ohTrigger(Trigger,Trigger3M))</f>
        <v>1.4366878317314391E-2</v>
      </c>
    </row>
    <row r="2034" spans="51:56" ht="11.25" customHeight="1" x14ac:dyDescent="0.25">
      <c r="AY2034" s="515" t="s">
        <v>90</v>
      </c>
      <c r="AZ2034" s="509">
        <f>_xll.qlInterestRateIndexFixingDate(Currency&amp;"ibor"&amp;Tenor,BA2034,Trigger)</f>
        <v>53552</v>
      </c>
      <c r="BA2034" s="509">
        <f>_xll.qlCalendarAdvance(Calendar,BA2033,AY2034,"f",,Trigger)</f>
        <v>53554</v>
      </c>
      <c r="BB2034" s="509">
        <f>_xll.qlInterestRateIndexMaturity(Currency&amp;"ibor"&amp;Tenor,BA2034,Trigger)</f>
        <v>53646</v>
      </c>
      <c r="BC2034" s="508">
        <f>_xll.qlIndexFixing($AC$5,AZ2034,TRUE,_xll.ohTrigger(Trigger,Trigger3M))</f>
        <v>1.4513075858815132E-2</v>
      </c>
      <c r="BD2034" s="508">
        <f>_xll.qlIndexFixing($BE$1,AZ2034,TRUE,_xll.ohTrigger(Trigger,Trigger3M))</f>
        <v>1.4364793984565387E-2</v>
      </c>
    </row>
    <row r="2035" spans="51:56" ht="11.25" customHeight="1" x14ac:dyDescent="0.25">
      <c r="AY2035" s="515" t="s">
        <v>90</v>
      </c>
      <c r="AZ2035" s="509">
        <f>_xll.qlInterestRateIndexFixingDate(Currency&amp;"ibor"&amp;Tenor,BA2035,Trigger)</f>
        <v>53559</v>
      </c>
      <c r="BA2035" s="509">
        <f>_xll.qlCalendarAdvance(Calendar,BA2034,AY2035,"f",,Trigger)</f>
        <v>53561</v>
      </c>
      <c r="BB2035" s="509">
        <f>_xll.qlInterestRateIndexMaturity(Currency&amp;"ibor"&amp;Tenor,BA2035,Trigger)</f>
        <v>53653</v>
      </c>
      <c r="BC2035" s="508">
        <f>_xll.qlIndexFixing($AC$5,AZ2035,TRUE,_xll.ohTrigger(Trigger,Trigger3M))</f>
        <v>1.4514216756951966E-2</v>
      </c>
      <c r="BD2035" s="508">
        <f>_xll.qlIndexFixing($BE$1,AZ2035,TRUE,_xll.ohTrigger(Trigger,Trigger3M))</f>
        <v>1.4362698622938569E-2</v>
      </c>
    </row>
    <row r="2036" spans="51:56" ht="11.25" customHeight="1" x14ac:dyDescent="0.25">
      <c r="AY2036" s="515" t="s">
        <v>90</v>
      </c>
      <c r="AZ2036" s="509">
        <f>_xll.qlInterestRateIndexFixingDate(Currency&amp;"ibor"&amp;Tenor,BA2036,Trigger)</f>
        <v>53566</v>
      </c>
      <c r="BA2036" s="509">
        <f>_xll.qlCalendarAdvance(Calendar,BA2035,AY2036,"f",,Trigger)</f>
        <v>53568</v>
      </c>
      <c r="BB2036" s="509">
        <f>_xll.qlInterestRateIndexMaturity(Currency&amp;"ibor"&amp;Tenor,BA2036,Trigger)</f>
        <v>53660</v>
      </c>
      <c r="BC2036" s="508">
        <f>_xll.qlIndexFixing($AC$5,AZ2036,TRUE,_xll.ohTrigger(Trigger,Trigger3M))</f>
        <v>1.4515357655420709E-2</v>
      </c>
      <c r="BD2036" s="508">
        <f>_xll.qlIndexFixing($BE$1,AZ2036,TRUE,_xll.ohTrigger(Trigger,Trigger3M))</f>
        <v>1.4360592220844081E-2</v>
      </c>
    </row>
    <row r="2037" spans="51:56" ht="11.25" customHeight="1" x14ac:dyDescent="0.25">
      <c r="AY2037" s="515" t="s">
        <v>90</v>
      </c>
      <c r="AZ2037" s="509">
        <f>_xll.qlInterestRateIndexFixingDate(Currency&amp;"ibor"&amp;Tenor,BA2037,Trigger)</f>
        <v>53573</v>
      </c>
      <c r="BA2037" s="509">
        <f>_xll.qlCalendarAdvance(Calendar,BA2036,AY2037,"f",,Trigger)</f>
        <v>53575</v>
      </c>
      <c r="BB2037" s="509">
        <f>_xll.qlInterestRateIndexMaturity(Currency&amp;"ibor"&amp;Tenor,BA2037,Trigger)</f>
        <v>53666</v>
      </c>
      <c r="BC2037" s="508">
        <f>_xll.qlIndexFixing($AC$5,AZ2037,TRUE,_xll.ohTrigger(Trigger,Trigger3M))</f>
        <v>1.4516124751102389E-2</v>
      </c>
      <c r="BD2037" s="508">
        <f>_xll.qlIndexFixing($BE$1,AZ2037,TRUE,_xll.ohTrigger(Trigger,Trigger3M))</f>
        <v>1.4358342107776229E-2</v>
      </c>
    </row>
    <row r="2038" spans="51:56" ht="11.25" customHeight="1" x14ac:dyDescent="0.25">
      <c r="AY2038" s="515" t="s">
        <v>90</v>
      </c>
      <c r="AZ2038" s="509">
        <f>_xll.qlInterestRateIndexFixingDate(Currency&amp;"ibor"&amp;Tenor,BA2038,Trigger)</f>
        <v>53580</v>
      </c>
      <c r="BA2038" s="509">
        <f>_xll.qlCalendarAdvance(Calendar,BA2037,AY2038,"f",,Trigger)</f>
        <v>53582</v>
      </c>
      <c r="BB2038" s="509">
        <f>_xll.qlInterestRateIndexMaturity(Currency&amp;"ibor"&amp;Tenor,BA2038,Trigger)</f>
        <v>53673</v>
      </c>
      <c r="BC2038" s="508">
        <f>_xll.qlIndexFixing($AC$5,AZ2038,TRUE,_xll.ohTrigger(Trigger,Trigger3M))</f>
        <v>1.4517265604290133E-2</v>
      </c>
      <c r="BD2038" s="508">
        <f>_xll.qlIndexFixing($BE$1,AZ2038,TRUE,_xll.ohTrigger(Trigger,Trigger3M))</f>
        <v>1.4356214467137611E-2</v>
      </c>
    </row>
    <row r="2039" spans="51:56" ht="11.25" customHeight="1" x14ac:dyDescent="0.25">
      <c r="AY2039" s="515" t="s">
        <v>90</v>
      </c>
      <c r="AZ2039" s="509">
        <f>_xll.qlInterestRateIndexFixingDate(Currency&amp;"ibor"&amp;Tenor,BA2039,Trigger)</f>
        <v>53587</v>
      </c>
      <c r="BA2039" s="509">
        <f>_xll.qlCalendarAdvance(Calendar,BA2038,AY2039,"f",,Trigger)</f>
        <v>53589</v>
      </c>
      <c r="BB2039" s="509">
        <f>_xll.qlInterestRateIndexMaturity(Currency&amp;"ibor"&amp;Tenor,BA2039,Trigger)</f>
        <v>53680</v>
      </c>
      <c r="BC2039" s="508">
        <f>_xll.qlIndexFixing($AC$5,AZ2039,TRUE,_xll.ohTrigger(Trigger,Trigger3M))</f>
        <v>1.4518406457804649E-2</v>
      </c>
      <c r="BD2039" s="508">
        <f>_xll.qlIndexFixing($BE$1,AZ2039,TRUE,_xll.ohTrigger(Trigger,Trigger3M))</f>
        <v>1.4354075752526486E-2</v>
      </c>
    </row>
    <row r="2040" spans="51:56" ht="11.25" customHeight="1" x14ac:dyDescent="0.25">
      <c r="AY2040" s="515" t="s">
        <v>90</v>
      </c>
      <c r="AZ2040" s="509">
        <f>_xll.qlInterestRateIndexFixingDate(Currency&amp;"ibor"&amp;Tenor,BA2040,Trigger)</f>
        <v>53594</v>
      </c>
      <c r="BA2040" s="509">
        <f>_xll.qlCalendarAdvance(Calendar,BA2039,AY2040,"f",,Trigger)</f>
        <v>53596</v>
      </c>
      <c r="BB2040" s="509">
        <f>_xll.qlInterestRateIndexMaturity(Currency&amp;"ibor"&amp;Tenor,BA2040,Trigger)</f>
        <v>53688</v>
      </c>
      <c r="BC2040" s="508">
        <f>_xll.qlIndexFixing($AC$5,AZ2040,TRUE,_xll.ohTrigger(Trigger,Trigger3M))</f>
        <v>1.4519921252609549E-2</v>
      </c>
      <c r="BD2040" s="508">
        <f>_xll.qlIndexFixing($BE$1,AZ2040,TRUE,_xll.ohTrigger(Trigger,Trigger3M))</f>
        <v>1.4352055976056533E-2</v>
      </c>
    </row>
    <row r="2041" spans="51:56" ht="11.25" customHeight="1" x14ac:dyDescent="0.25">
      <c r="AY2041" s="515" t="s">
        <v>90</v>
      </c>
      <c r="AZ2041" s="509">
        <f>_xll.qlInterestRateIndexFixingDate(Currency&amp;"ibor"&amp;Tenor,BA2041,Trigger)</f>
        <v>53601</v>
      </c>
      <c r="BA2041" s="509">
        <f>_xll.qlCalendarAdvance(Calendar,BA2040,AY2041,"f",,Trigger)</f>
        <v>53603</v>
      </c>
      <c r="BB2041" s="509">
        <f>_xll.qlInterestRateIndexMaturity(Currency&amp;"ibor"&amp;Tenor,BA2041,Trigger)</f>
        <v>53695</v>
      </c>
      <c r="BC2041" s="508">
        <f>_xll.qlIndexFixing($AC$5,AZ2041,TRUE,_xll.ohTrigger(Trigger,Trigger3M))</f>
        <v>1.4521062152734358E-2</v>
      </c>
      <c r="BD2041" s="508">
        <f>_xll.qlIndexFixing($BE$1,AZ2041,TRUE,_xll.ohTrigger(Trigger,Trigger3M))</f>
        <v>1.4349894197819244E-2</v>
      </c>
    </row>
    <row r="2042" spans="51:56" ht="11.25" customHeight="1" x14ac:dyDescent="0.25">
      <c r="AY2042" s="515" t="s">
        <v>90</v>
      </c>
      <c r="AZ2042" s="509">
        <f>_xll.qlInterestRateIndexFixingDate(Currency&amp;"ibor"&amp;Tenor,BA2042,Trigger)</f>
        <v>53608</v>
      </c>
      <c r="BA2042" s="509">
        <f>_xll.qlCalendarAdvance(Calendar,BA2041,AY2042,"f",,Trigger)</f>
        <v>53610</v>
      </c>
      <c r="BB2042" s="509">
        <f>_xll.qlInterestRateIndexMaturity(Currency&amp;"ibor"&amp;Tenor,BA2042,Trigger)</f>
        <v>53702</v>
      </c>
      <c r="BC2042" s="508">
        <f>_xll.qlIndexFixing($AC$5,AZ2042,TRUE,_xll.ohTrigger(Trigger,Trigger3M))</f>
        <v>1.4522203053191076E-2</v>
      </c>
      <c r="BD2042" s="508">
        <f>_xll.qlIndexFixing($BE$1,AZ2042,TRUE,_xll.ohTrigger(Trigger,Trigger3M))</f>
        <v>1.4347721309591636E-2</v>
      </c>
    </row>
    <row r="2043" spans="51:56" ht="11.25" customHeight="1" x14ac:dyDescent="0.25">
      <c r="AY2043" s="515" t="s">
        <v>90</v>
      </c>
      <c r="AZ2043" s="509">
        <f>_xll.qlInterestRateIndexFixingDate(Currency&amp;"ibor"&amp;Tenor,BA2043,Trigger)</f>
        <v>53615</v>
      </c>
      <c r="BA2043" s="509">
        <f>_xll.qlCalendarAdvance(Calendar,BA2042,AY2043,"f",,Trigger)</f>
        <v>53617</v>
      </c>
      <c r="BB2043" s="509">
        <f>_xll.qlInterestRateIndexMaturity(Currency&amp;"ibor"&amp;Tenor,BA2043,Trigger)</f>
        <v>53709</v>
      </c>
      <c r="BC2043" s="508">
        <f>_xll.qlIndexFixing($AC$5,AZ2043,TRUE,_xll.ohTrigger(Trigger,Trigger3M))</f>
        <v>1.4523343953978833E-2</v>
      </c>
      <c r="BD2043" s="508">
        <f>_xll.qlIndexFixing($BE$1,AZ2043,TRUE,_xll.ohTrigger(Trigger,Trigger3M))</f>
        <v>1.4345537299788193E-2</v>
      </c>
    </row>
    <row r="2044" spans="51:56" ht="11.25" customHeight="1" x14ac:dyDescent="0.25">
      <c r="AY2044" s="515" t="s">
        <v>90</v>
      </c>
      <c r="AZ2044" s="509">
        <f>_xll.qlInterestRateIndexFixingDate(Currency&amp;"ibor"&amp;Tenor,BA2044,Trigger)</f>
        <v>53622</v>
      </c>
      <c r="BA2044" s="509">
        <f>_xll.qlCalendarAdvance(Calendar,BA2043,AY2044,"f",,Trigger)</f>
        <v>53624</v>
      </c>
      <c r="BB2044" s="509">
        <f>_xll.qlInterestRateIndexMaturity(Currency&amp;"ibor"&amp;Tenor,BA2044,Trigger)</f>
        <v>53716</v>
      </c>
      <c r="BC2044" s="508">
        <f>_xll.qlIndexFixing($AC$5,AZ2044,TRUE,_xll.ohTrigger(Trigger,Trigger3M))</f>
        <v>1.4524484855099367E-2</v>
      </c>
      <c r="BD2044" s="508">
        <f>_xll.qlIndexFixing($BE$1,AZ2044,TRUE,_xll.ohTrigger(Trigger,Trigger3M))</f>
        <v>1.4343342156819925E-2</v>
      </c>
    </row>
    <row r="2045" spans="51:56" ht="11.25" customHeight="1" x14ac:dyDescent="0.25">
      <c r="AY2045" s="515" t="s">
        <v>90</v>
      </c>
      <c r="AZ2045" s="509">
        <f>_xll.qlInterestRateIndexFixingDate(Currency&amp;"ibor"&amp;Tenor,BA2045,Trigger)</f>
        <v>53629</v>
      </c>
      <c r="BA2045" s="509">
        <f>_xll.qlCalendarAdvance(Calendar,BA2044,AY2045,"f",,Trigger)</f>
        <v>53631</v>
      </c>
      <c r="BB2045" s="509">
        <f>_xll.qlInterestRateIndexMaturity(Currency&amp;"ibor"&amp;Tenor,BA2045,Trigger)</f>
        <v>53723</v>
      </c>
      <c r="BC2045" s="508">
        <f>_xll.qlIndexFixing($AC$5,AZ2045,TRUE,_xll.ohTrigger(Trigger,Trigger3M))</f>
        <v>1.452562575655094E-2</v>
      </c>
      <c r="BD2045" s="508">
        <f>_xll.qlIndexFixing($BE$1,AZ2045,TRUE,_xll.ohTrigger(Trigger,Trigger3M))</f>
        <v>1.4341135869102187E-2</v>
      </c>
    </row>
    <row r="2046" spans="51:56" ht="11.25" customHeight="1" x14ac:dyDescent="0.25">
      <c r="AY2046" s="515" t="s">
        <v>90</v>
      </c>
      <c r="AZ2046" s="509">
        <f>_xll.qlInterestRateIndexFixingDate(Currency&amp;"ibor"&amp;Tenor,BA2046,Trigger)</f>
        <v>53636</v>
      </c>
      <c r="BA2046" s="509">
        <f>_xll.qlCalendarAdvance(Calendar,BA2045,AY2046,"f",,Trigger)</f>
        <v>53638</v>
      </c>
      <c r="BB2046" s="509">
        <f>_xll.qlInterestRateIndexMaturity(Currency&amp;"ibor"&amp;Tenor,BA2046,Trigger)</f>
        <v>53730</v>
      </c>
      <c r="BC2046" s="508">
        <f>_xll.qlIndexFixing($AC$5,AZ2046,TRUE,_xll.ohTrigger(Trigger,Trigger3M))</f>
        <v>1.4526766658332683E-2</v>
      </c>
      <c r="BD2046" s="508">
        <f>_xll.qlIndexFixing($BE$1,AZ2046,TRUE,_xll.ohTrigger(Trigger,Trigger3M))</f>
        <v>1.4338918425045987E-2</v>
      </c>
    </row>
    <row r="2047" spans="51:56" ht="11.25" customHeight="1" x14ac:dyDescent="0.25">
      <c r="AY2047" s="515" t="s">
        <v>90</v>
      </c>
      <c r="AZ2047" s="509">
        <f>_xll.qlInterestRateIndexFixingDate(Currency&amp;"ibor"&amp;Tenor,BA2047,Trigger)</f>
        <v>53643</v>
      </c>
      <c r="BA2047" s="509">
        <f>_xll.qlCalendarAdvance(Calendar,BA2046,AY2047,"f",,Trigger)</f>
        <v>53645</v>
      </c>
      <c r="BB2047" s="509">
        <f>_xll.qlInterestRateIndexMaturity(Currency&amp;"ibor"&amp;Tenor,BA2047,Trigger)</f>
        <v>53737</v>
      </c>
      <c r="BC2047" s="508">
        <f>_xll.qlIndexFixing($AC$5,AZ2047,TRUE,_xll.ohTrigger(Trigger,Trigger3M))</f>
        <v>1.4527907560447206E-2</v>
      </c>
      <c r="BD2047" s="508">
        <f>_xll.qlIndexFixing($BE$1,AZ2047,TRUE,_xll.ohTrigger(Trigger,Trigger3M))</f>
        <v>1.433668981306668E-2</v>
      </c>
    </row>
    <row r="2048" spans="51:56" ht="11.25" customHeight="1" x14ac:dyDescent="0.25">
      <c r="AY2048" s="515" t="s">
        <v>90</v>
      </c>
      <c r="AZ2048" s="509">
        <f>_xll.qlInterestRateIndexFixingDate(Currency&amp;"ibor"&amp;Tenor,BA2048,Trigger)</f>
        <v>53650</v>
      </c>
      <c r="BA2048" s="509">
        <f>_xll.qlCalendarAdvance(Calendar,BA2047,AY2048,"f",,Trigger)</f>
        <v>53652</v>
      </c>
      <c r="BB2048" s="509">
        <f>_xll.qlInterestRateIndexMaturity(Currency&amp;"ibor"&amp;Tenor,BA2048,Trigger)</f>
        <v>53744</v>
      </c>
      <c r="BC2048" s="508">
        <f>_xll.qlIndexFixing($AC$5,AZ2048,TRUE,_xll.ohTrigger(Trigger,Trigger3M))</f>
        <v>1.4529048462893636E-2</v>
      </c>
      <c r="BD2048" s="508">
        <f>_xll.qlIndexFixing($BE$1,AZ2048,TRUE,_xll.ohTrigger(Trigger,Trigger3M))</f>
        <v>1.4334450021577879E-2</v>
      </c>
    </row>
    <row r="2049" spans="51:56" ht="11.25" customHeight="1" x14ac:dyDescent="0.25">
      <c r="AY2049" s="515" t="s">
        <v>90</v>
      </c>
      <c r="AZ2049" s="509">
        <f>_xll.qlInterestRateIndexFixingDate(Currency&amp;"ibor"&amp;Tenor,BA2049,Trigger)</f>
        <v>53657</v>
      </c>
      <c r="BA2049" s="509">
        <f>_xll.qlCalendarAdvance(Calendar,BA2048,AY2049,"f",,Trigger)</f>
        <v>53659</v>
      </c>
      <c r="BB2049" s="509">
        <f>_xll.qlInterestRateIndexMaturity(Currency&amp;"ibor"&amp;Tenor,BA2049,Trigger)</f>
        <v>53751</v>
      </c>
      <c r="BC2049" s="508">
        <f>_xll.qlIndexFixing($AC$5,AZ2049,TRUE,_xll.ohTrigger(Trigger,Trigger3M))</f>
        <v>1.4530189365670236E-2</v>
      </c>
      <c r="BD2049" s="508">
        <f>_xll.qlIndexFixing($BE$1,AZ2049,TRUE,_xll.ohTrigger(Trigger,Trigger3M))</f>
        <v>1.4332199038991465E-2</v>
      </c>
    </row>
    <row r="2050" spans="51:56" ht="11.25" customHeight="1" x14ac:dyDescent="0.25">
      <c r="AY2050" s="515" t="s">
        <v>90</v>
      </c>
      <c r="AZ2050" s="509">
        <f>_xll.qlInterestRateIndexFixingDate(Currency&amp;"ibor"&amp;Tenor,BA2050,Trigger)</f>
        <v>53664</v>
      </c>
      <c r="BA2050" s="509">
        <f>_xll.qlCalendarAdvance(Calendar,BA2049,AY2050,"f",,Trigger)</f>
        <v>53666</v>
      </c>
      <c r="BB2050" s="509">
        <f>_xll.qlInterestRateIndexMaturity(Currency&amp;"ibor"&amp;Tenor,BA2050,Trigger)</f>
        <v>53756</v>
      </c>
      <c r="BC2050" s="508">
        <f>_xll.qlIndexFixing($AC$5,AZ2050,TRUE,_xll.ohTrigger(Trigger,Trigger3M))</f>
        <v>1.4530581481864147E-2</v>
      </c>
      <c r="BD2050" s="508">
        <f>_xll.qlIndexFixing($BE$1,AZ2050,TRUE,_xll.ohTrigger(Trigger,Trigger3M))</f>
        <v>1.4329694455866182E-2</v>
      </c>
    </row>
    <row r="2051" spans="51:56" ht="11.25" customHeight="1" x14ac:dyDescent="0.25">
      <c r="AY2051" s="515" t="s">
        <v>90</v>
      </c>
      <c r="AZ2051" s="509">
        <f>_xll.qlInterestRateIndexFixingDate(Currency&amp;"ibor"&amp;Tenor,BA2051,Trigger)</f>
        <v>53671</v>
      </c>
      <c r="BA2051" s="509">
        <f>_xll.qlCalendarAdvance(Calendar,BA2050,AY2051,"f",,Trigger)</f>
        <v>53673</v>
      </c>
      <c r="BB2051" s="509">
        <f>_xll.qlInterestRateIndexMaturity(Currency&amp;"ibor"&amp;Tenor,BA2051,Trigger)</f>
        <v>53763</v>
      </c>
      <c r="BC2051" s="508">
        <f>_xll.qlIndexFixing($AC$5,AZ2051,TRUE,_xll.ohTrigger(Trigger,Trigger3M))</f>
        <v>1.453172229332278E-2</v>
      </c>
      <c r="BD2051" s="508">
        <f>_xll.qlIndexFixing($BE$1,AZ2051,TRUE,_xll.ohTrigger(Trigger,Trigger3M))</f>
        <v>1.4327422843179782E-2</v>
      </c>
    </row>
    <row r="2052" spans="51:56" ht="11.25" customHeight="1" x14ac:dyDescent="0.25">
      <c r="AY2052" s="515" t="s">
        <v>90</v>
      </c>
      <c r="AZ2052" s="509">
        <f>_xll.qlInterestRateIndexFixingDate(Currency&amp;"ibor"&amp;Tenor,BA2052,Trigger)</f>
        <v>53678</v>
      </c>
      <c r="BA2052" s="509">
        <f>_xll.qlCalendarAdvance(Calendar,BA2051,AY2052,"f",,Trigger)</f>
        <v>53680</v>
      </c>
      <c r="BB2052" s="509">
        <f>_xll.qlInterestRateIndexMaturity(Currency&amp;"ibor"&amp;Tenor,BA2052,Trigger)</f>
        <v>53770</v>
      </c>
      <c r="BC2052" s="508">
        <f>_xll.qlIndexFixing($AC$5,AZ2052,TRUE,_xll.ohTrigger(Trigger,Trigger3M))</f>
        <v>1.4532863105107374E-2</v>
      </c>
      <c r="BD2052" s="508">
        <f>_xll.qlIndexFixing($BE$1,AZ2052,TRUE,_xll.ohTrigger(Trigger,Trigger3M))</f>
        <v>1.4325140007158232E-2</v>
      </c>
    </row>
    <row r="2053" spans="51:56" ht="11.25" customHeight="1" x14ac:dyDescent="0.25">
      <c r="AY2053" s="515" t="s">
        <v>90</v>
      </c>
      <c r="AZ2053" s="509">
        <f>_xll.qlInterestRateIndexFixingDate(Currency&amp;"ibor"&amp;Tenor,BA2053,Trigger)</f>
        <v>53682</v>
      </c>
      <c r="BA2053" s="509">
        <f>_xll.qlCalendarAdvance(Calendar,BA2052,AY2053,"f",,Trigger)</f>
        <v>53688</v>
      </c>
      <c r="BB2053" s="509">
        <f>_xll.qlInterestRateIndexMaturity(Currency&amp;"ibor"&amp;Tenor,BA2053,Trigger)</f>
        <v>53778</v>
      </c>
      <c r="BC2053" s="508">
        <f>_xll.qlIndexFixing($AC$5,AZ2053,TRUE,_xll.ohTrigger(Trigger,Trigger3M))</f>
        <v>1.4534166890399547E-2</v>
      </c>
      <c r="BD2053" s="508">
        <f>_xll.qlIndexFixing($BE$1,AZ2053,TRUE,_xll.ohTrigger(Trigger,Trigger3M))</f>
        <v>1.4322517293982706E-2</v>
      </c>
    </row>
    <row r="2054" spans="51:56" ht="11.25" customHeight="1" x14ac:dyDescent="0.25">
      <c r="AY2054" s="515" t="s">
        <v>90</v>
      </c>
      <c r="AZ2054" s="509">
        <f>_xll.qlInterestRateIndexFixingDate(Currency&amp;"ibor"&amp;Tenor,BA2054,Trigger)</f>
        <v>53692</v>
      </c>
      <c r="BA2054" s="509">
        <f>_xll.qlCalendarAdvance(Calendar,BA2053,AY2054,"f",,Trigger)</f>
        <v>53695</v>
      </c>
      <c r="BB2054" s="509">
        <f>_xll.qlInterestRateIndexMaturity(Currency&amp;"ibor"&amp;Tenor,BA2054,Trigger)</f>
        <v>53785</v>
      </c>
      <c r="BC2054" s="508">
        <f>_xll.qlIndexFixing($AC$5,AZ2054,TRUE,_xll.ohTrigger(Trigger,Trigger3M))</f>
        <v>1.4535307702878697E-2</v>
      </c>
      <c r="BD2054" s="508">
        <f>_xll.qlIndexFixing($BE$1,AZ2054,TRUE,_xll.ohTrigger(Trigger,Trigger3M))</f>
        <v>1.4320210368944153E-2</v>
      </c>
    </row>
    <row r="2055" spans="51:56" ht="11.25" customHeight="1" x14ac:dyDescent="0.25">
      <c r="AY2055" s="515" t="s">
        <v>90</v>
      </c>
      <c r="AZ2055" s="509">
        <f>_xll.qlInterestRateIndexFixingDate(Currency&amp;"ibor"&amp;Tenor,BA2055,Trigger)</f>
        <v>53700</v>
      </c>
      <c r="BA2055" s="509">
        <f>_xll.qlCalendarAdvance(Calendar,BA2054,AY2055,"f",,Trigger)</f>
        <v>53702</v>
      </c>
      <c r="BB2055" s="509">
        <f>_xll.qlInterestRateIndexMaturity(Currency&amp;"ibor"&amp;Tenor,BA2055,Trigger)</f>
        <v>53792</v>
      </c>
      <c r="BC2055" s="508">
        <f>_xll.qlIndexFixing($AC$5,AZ2055,TRUE,_xll.ohTrigger(Trigger,Trigger3M))</f>
        <v>1.4536448515681144E-2</v>
      </c>
      <c r="BD2055" s="508">
        <f>_xll.qlIndexFixing($BE$1,AZ2055,TRUE,_xll.ohTrigger(Trigger,Trigger3M))</f>
        <v>1.4317892184158687E-2</v>
      </c>
    </row>
    <row r="2056" spans="51:56" ht="11.25" customHeight="1" x14ac:dyDescent="0.25">
      <c r="AY2056" s="515" t="s">
        <v>90</v>
      </c>
      <c r="AZ2056" s="509">
        <f>_xll.qlInterestRateIndexFixingDate(Currency&amp;"ibor"&amp;Tenor,BA2056,Trigger)</f>
        <v>53707</v>
      </c>
      <c r="BA2056" s="509">
        <f>_xll.qlCalendarAdvance(Calendar,BA2055,AY2056,"f",,Trigger)</f>
        <v>53709</v>
      </c>
      <c r="BB2056" s="509">
        <f>_xll.qlInterestRateIndexMaturity(Currency&amp;"ibor"&amp;Tenor,BA2056,Trigger)</f>
        <v>53799</v>
      </c>
      <c r="BC2056" s="508">
        <f>_xll.qlIndexFixing($AC$5,AZ2056,TRUE,_xll.ohTrigger(Trigger,Trigger3M))</f>
        <v>1.4537589328806888E-2</v>
      </c>
      <c r="BD2056" s="508">
        <f>_xll.qlIndexFixing($BE$1,AZ2056,TRUE,_xll.ohTrigger(Trigger,Trigger3M))</f>
        <v>1.4315562728042686E-2</v>
      </c>
    </row>
    <row r="2057" spans="51:56" ht="11.25" customHeight="1" x14ac:dyDescent="0.25">
      <c r="AY2057" s="515" t="s">
        <v>90</v>
      </c>
      <c r="AZ2057" s="509">
        <f>_xll.qlInterestRateIndexFixingDate(Currency&amp;"ibor"&amp;Tenor,BA2057,Trigger)</f>
        <v>53714</v>
      </c>
      <c r="BA2057" s="509">
        <f>_xll.qlCalendarAdvance(Calendar,BA2056,AY2057,"f",,Trigger)</f>
        <v>53716</v>
      </c>
      <c r="BB2057" s="509">
        <f>_xll.qlInterestRateIndexMaturity(Currency&amp;"ibor"&amp;Tenor,BA2057,Trigger)</f>
        <v>53806</v>
      </c>
      <c r="BC2057" s="508">
        <f>_xll.qlIndexFixing($AC$5,AZ2057,TRUE,_xll.ohTrigger(Trigger,Trigger3M))</f>
        <v>1.4538730142257705E-2</v>
      </c>
      <c r="BD2057" s="508">
        <f>_xll.qlIndexFixing($BE$1,AZ2057,TRUE,_xll.ohTrigger(Trigger,Trigger3M))</f>
        <v>1.4313221989010749E-2</v>
      </c>
    </row>
    <row r="2058" spans="51:56" ht="11.25" customHeight="1" x14ac:dyDescent="0.25">
      <c r="AY2058" s="515" t="s">
        <v>90</v>
      </c>
      <c r="AZ2058" s="509">
        <f>_xll.qlInterestRateIndexFixingDate(Currency&amp;"ibor"&amp;Tenor,BA2058,Trigger)</f>
        <v>53721</v>
      </c>
      <c r="BA2058" s="509">
        <f>_xll.qlCalendarAdvance(Calendar,BA2057,AY2058,"f",,Trigger)</f>
        <v>53723</v>
      </c>
      <c r="BB2058" s="509">
        <f>_xll.qlInterestRateIndexMaturity(Currency&amp;"ibor"&amp;Tenor,BA2058,Trigger)</f>
        <v>53812</v>
      </c>
      <c r="BC2058" s="508">
        <f>_xll.qlIndexFixing($AC$5,AZ2058,TRUE,_xll.ohTrigger(Trigger,Trigger3M))</f>
        <v>1.4539496209664847E-2</v>
      </c>
      <c r="BD2058" s="508">
        <f>_xll.qlIndexFixing($BE$1,AZ2058,TRUE,_xll.ohTrigger(Trigger,Trigger3M))</f>
        <v>1.431075594347144E-2</v>
      </c>
    </row>
    <row r="2059" spans="51:56" ht="11.25" customHeight="1" x14ac:dyDescent="0.25">
      <c r="AY2059" s="515" t="s">
        <v>90</v>
      </c>
      <c r="AZ2059" s="509">
        <f>_xll.qlInterestRateIndexFixingDate(Currency&amp;"ibor"&amp;Tenor,BA2059,Trigger)</f>
        <v>53728</v>
      </c>
      <c r="BA2059" s="509">
        <f>_xll.qlCalendarAdvance(Calendar,BA2058,AY2059,"f",,Trigger)</f>
        <v>53730</v>
      </c>
      <c r="BB2059" s="509">
        <f>_xll.qlInterestRateIndexMaturity(Currency&amp;"ibor"&amp;Tenor,BA2059,Trigger)</f>
        <v>53819</v>
      </c>
      <c r="BC2059" s="508">
        <f>_xll.qlIndexFixing($AC$5,AZ2059,TRUE,_xll.ohTrigger(Trigger,Trigger3M))</f>
        <v>1.4540636977747989E-2</v>
      </c>
      <c r="BD2059" s="508">
        <f>_xll.qlIndexFixing($BE$1,AZ2059,TRUE,_xll.ohTrigger(Trigger,Trigger3M))</f>
        <v>1.4308393507322711E-2</v>
      </c>
    </row>
    <row r="2060" spans="51:56" ht="11.25" customHeight="1" x14ac:dyDescent="0.25">
      <c r="AY2060" s="515" t="s">
        <v>90</v>
      </c>
      <c r="AZ2060" s="509">
        <f>_xll.qlInterestRateIndexFixingDate(Currency&amp;"ibor"&amp;Tenor,BA2060,Trigger)</f>
        <v>53735</v>
      </c>
      <c r="BA2060" s="509">
        <f>_xll.qlCalendarAdvance(Calendar,BA2059,AY2060,"f",,Trigger)</f>
        <v>53737</v>
      </c>
      <c r="BB2060" s="509">
        <f>_xll.qlInterestRateIndexMaturity(Currency&amp;"ibor"&amp;Tenor,BA2060,Trigger)</f>
        <v>53826</v>
      </c>
      <c r="BC2060" s="508">
        <f>_xll.qlIndexFixing($AC$5,AZ2060,TRUE,_xll.ohTrigger(Trigger,Trigger3M))</f>
        <v>1.4541777746151775E-2</v>
      </c>
      <c r="BD2060" s="508">
        <f>_xll.qlIndexFixing($BE$1,AZ2060,TRUE,_xll.ohTrigger(Trigger,Trigger3M))</f>
        <v>1.4306019754763701E-2</v>
      </c>
    </row>
    <row r="2061" spans="51:56" ht="11.25" customHeight="1" x14ac:dyDescent="0.25">
      <c r="AY2061" s="515" t="s">
        <v>90</v>
      </c>
      <c r="AZ2061" s="509">
        <f>_xll.qlInterestRateIndexFixingDate(Currency&amp;"ibor"&amp;Tenor,BA2061,Trigger)</f>
        <v>53742</v>
      </c>
      <c r="BA2061" s="509">
        <f>_xll.qlCalendarAdvance(Calendar,BA2060,AY2061,"f",,Trigger)</f>
        <v>53744</v>
      </c>
      <c r="BB2061" s="509">
        <f>_xll.qlInterestRateIndexMaturity(Currency&amp;"ibor"&amp;Tenor,BA2061,Trigger)</f>
        <v>53833</v>
      </c>
      <c r="BC2061" s="508">
        <f>_xll.qlIndexFixing($AC$5,AZ2061,TRUE,_xll.ohTrigger(Trigger,Trigger3M))</f>
        <v>1.4535745739972735E-2</v>
      </c>
      <c r="BD2061" s="508">
        <f>_xll.qlIndexFixing($BE$1,AZ2061,TRUE,_xll.ohTrigger(Trigger,Trigger3M))</f>
        <v>1.4303634674213563E-2</v>
      </c>
    </row>
    <row r="2062" spans="51:56" ht="11.25" customHeight="1" x14ac:dyDescent="0.25">
      <c r="AY2062" s="515" t="s">
        <v>90</v>
      </c>
      <c r="AZ2062" s="509">
        <f>_xll.qlInterestRateIndexFixingDate(Currency&amp;"ibor"&amp;Tenor,BA2062,Trigger)</f>
        <v>53749</v>
      </c>
      <c r="BA2062" s="509">
        <f>_xll.qlCalendarAdvance(Calendar,BA2061,AY2062,"f",,Trigger)</f>
        <v>53751</v>
      </c>
      <c r="BB2062" s="509">
        <f>_xll.qlInterestRateIndexMaturity(Currency&amp;"ibor"&amp;Tenor,BA2062,Trigger)</f>
        <v>53843</v>
      </c>
      <c r="BC2062" s="508">
        <f>_xll.qlIndexFixing($AC$5,AZ2062,TRUE,_xll.ohTrigger(Trigger,Trigger3M))</f>
        <v>1.4528316120966535E-2</v>
      </c>
      <c r="BD2062" s="508">
        <f>_xll.qlIndexFixing($BE$1,AZ2062,TRUE,_xll.ohTrigger(Trigger,Trigger3M))</f>
        <v>1.4301569174592717E-2</v>
      </c>
    </row>
    <row r="2063" spans="51:56" ht="11.25" customHeight="1" x14ac:dyDescent="0.25">
      <c r="AY2063" s="515" t="s">
        <v>90</v>
      </c>
      <c r="AZ2063" s="509">
        <f>_xll.qlInterestRateIndexFixingDate(Currency&amp;"ibor"&amp;Tenor,BA2063,Trigger)</f>
        <v>53756</v>
      </c>
      <c r="BA2063" s="509">
        <f>_xll.qlCalendarAdvance(Calendar,BA2062,AY2063,"f",,Trigger)</f>
        <v>53758</v>
      </c>
      <c r="BB2063" s="509">
        <f>_xll.qlInterestRateIndexMaturity(Currency&amp;"ibor"&amp;Tenor,BA2063,Trigger)</f>
        <v>53850</v>
      </c>
      <c r="BC2063" s="508">
        <f>_xll.qlIndexFixing($AC$5,AZ2063,TRUE,_xll.ohTrigger(Trigger,Trigger3M))</f>
        <v>1.4522497157543252E-2</v>
      </c>
      <c r="BD2063" s="508">
        <f>_xll.qlIndexFixing($BE$1,AZ2063,TRUE,_xll.ohTrigger(Trigger,Trigger3M))</f>
        <v>1.4299158677335267E-2</v>
      </c>
    </row>
    <row r="2064" spans="51:56" ht="11.25" customHeight="1" x14ac:dyDescent="0.25">
      <c r="AY2064" s="515" t="s">
        <v>90</v>
      </c>
      <c r="AZ2064" s="509">
        <f>_xll.qlInterestRateIndexFixingDate(Currency&amp;"ibor"&amp;Tenor,BA2064,Trigger)</f>
        <v>53763</v>
      </c>
      <c r="BA2064" s="509">
        <f>_xll.qlCalendarAdvance(Calendar,BA2063,AY2064,"f",,Trigger)</f>
        <v>53765</v>
      </c>
      <c r="BB2064" s="509">
        <f>_xll.qlInterestRateIndexMaturity(Currency&amp;"ibor"&amp;Tenor,BA2064,Trigger)</f>
        <v>53857</v>
      </c>
      <c r="BC2064" s="508">
        <f>_xll.qlIndexFixing($AC$5,AZ2064,TRUE,_xll.ohTrigger(Trigger,Trigger3M))</f>
        <v>1.4516669896724154E-2</v>
      </c>
      <c r="BD2064" s="508">
        <f>_xll.qlIndexFixing($BE$1,AZ2064,TRUE,_xll.ohTrigger(Trigger,Trigger3M))</f>
        <v>1.4296736813550096E-2</v>
      </c>
    </row>
    <row r="2065" spans="51:56" ht="11.25" customHeight="1" x14ac:dyDescent="0.25">
      <c r="AY2065" s="515" t="s">
        <v>90</v>
      </c>
      <c r="AZ2065" s="509">
        <f>_xll.qlInterestRateIndexFixingDate(Currency&amp;"ibor"&amp;Tenor,BA2065,Trigger)</f>
        <v>53770</v>
      </c>
      <c r="BA2065" s="509">
        <f>_xll.qlCalendarAdvance(Calendar,BA2064,AY2065,"f",,Trigger)</f>
        <v>53772</v>
      </c>
      <c r="BB2065" s="509">
        <f>_xll.qlInterestRateIndexMaturity(Currency&amp;"ibor"&amp;Tenor,BA2065,Trigger)</f>
        <v>53864</v>
      </c>
      <c r="BC2065" s="508">
        <f>_xll.qlIndexFixing($AC$5,AZ2065,TRUE,_xll.ohTrigger(Trigger,Trigger3M))</f>
        <v>1.4510834338543128E-2</v>
      </c>
      <c r="BD2065" s="508">
        <f>_xll.qlIndexFixing($BE$1,AZ2065,TRUE,_xll.ohTrigger(Trigger,Trigger3M))</f>
        <v>1.4294303571651693E-2</v>
      </c>
    </row>
    <row r="2066" spans="51:56" ht="11.25" customHeight="1" x14ac:dyDescent="0.25">
      <c r="AY2066" s="515" t="s">
        <v>90</v>
      </c>
      <c r="AZ2066" s="509">
        <f>_xll.qlInterestRateIndexFixingDate(Currency&amp;"ibor"&amp;Tenor,BA2066,Trigger)</f>
        <v>53777</v>
      </c>
      <c r="BA2066" s="509">
        <f>_xll.qlCalendarAdvance(Calendar,BA2065,AY2066,"f",,Trigger)</f>
        <v>53779</v>
      </c>
      <c r="BB2066" s="509">
        <f>_xll.qlInterestRateIndexMaturity(Currency&amp;"ibor"&amp;Tenor,BA2066,Trigger)</f>
        <v>53871</v>
      </c>
      <c r="BC2066" s="508">
        <f>_xll.qlIndexFixing($AC$5,AZ2066,TRUE,_xll.ohTrigger(Trigger,Trigger3M))</f>
        <v>1.4504990483041881E-2</v>
      </c>
      <c r="BD2066" s="508">
        <f>_xll.qlIndexFixing($BE$1,AZ2066,TRUE,_xll.ohTrigger(Trigger,Trigger3M))</f>
        <v>1.4291858940055406E-2</v>
      </c>
    </row>
    <row r="2067" spans="51:56" ht="11.25" customHeight="1" x14ac:dyDescent="0.25">
      <c r="AY2067" s="515" t="s">
        <v>90</v>
      </c>
      <c r="AZ2067" s="509">
        <f>_xll.qlInterestRateIndexFixingDate(Currency&amp;"ibor"&amp;Tenor,BA2067,Trigger)</f>
        <v>53784</v>
      </c>
      <c r="BA2067" s="509">
        <f>_xll.qlCalendarAdvance(Calendar,BA2066,AY2067,"f",,Trigger)</f>
        <v>53786</v>
      </c>
      <c r="BB2067" s="509">
        <f>_xll.qlInterestRateIndexMaturity(Currency&amp;"ibor"&amp;Tenor,BA2067,Trigger)</f>
        <v>53877</v>
      </c>
      <c r="BC2067" s="508">
        <f>_xll.qlIndexFixing($AC$5,AZ2067,TRUE,_xll.ohTrigger(Trigger,Trigger3M))</f>
        <v>1.4499207025115687E-2</v>
      </c>
      <c r="BD2067" s="508">
        <f>_xll.qlIndexFixing($BE$1,AZ2067,TRUE,_xll.ohTrigger(Trigger,Trigger3M))</f>
        <v>1.4289297240714708E-2</v>
      </c>
    </row>
    <row r="2068" spans="51:56" ht="11.25" customHeight="1" x14ac:dyDescent="0.25">
      <c r="AY2068" s="515" t="s">
        <v>90</v>
      </c>
      <c r="AZ2068" s="509">
        <f>_xll.qlInterestRateIndexFixingDate(Currency&amp;"ibor"&amp;Tenor,BA2068,Trigger)</f>
        <v>53791</v>
      </c>
      <c r="BA2068" s="509">
        <f>_xll.qlCalendarAdvance(Calendar,BA2067,AY2068,"f",,Trigger)</f>
        <v>53793</v>
      </c>
      <c r="BB2068" s="509">
        <f>_xll.qlInterestRateIndexMaturity(Currency&amp;"ibor"&amp;Tenor,BA2068,Trigger)</f>
        <v>53884</v>
      </c>
      <c r="BC2068" s="508">
        <f>_xll.qlIndexFixing($AC$5,AZ2068,TRUE,_xll.ohTrigger(Trigger,Trigger3M))</f>
        <v>1.4493271074956147E-2</v>
      </c>
      <c r="BD2068" s="508">
        <f>_xll.qlIndexFixing($BE$1,AZ2068,TRUE,_xll.ohTrigger(Trigger,Trigger3M))</f>
        <v>1.4286830710085735E-2</v>
      </c>
    </row>
    <row r="2069" spans="51:56" ht="11.25" customHeight="1" x14ac:dyDescent="0.25">
      <c r="AY2069" s="515" t="s">
        <v>90</v>
      </c>
      <c r="AZ2069" s="509">
        <f>_xll.qlInterestRateIndexFixingDate(Currency&amp;"ibor"&amp;Tenor,BA2069,Trigger)</f>
        <v>53798</v>
      </c>
      <c r="BA2069" s="509">
        <f>_xll.qlCalendarAdvance(Calendar,BA2068,AY2069,"f",,Trigger)</f>
        <v>53800</v>
      </c>
      <c r="BB2069" s="509">
        <f>_xll.qlInterestRateIndexMaturity(Currency&amp;"ibor"&amp;Tenor,BA2069,Trigger)</f>
        <v>53891</v>
      </c>
      <c r="BC2069" s="508">
        <f>_xll.qlIndexFixing($AC$5,AZ2069,TRUE,_xll.ohTrigger(Trigger,Trigger3M))</f>
        <v>1.4487326736777537E-2</v>
      </c>
      <c r="BD2069" s="508">
        <f>_xll.qlIndexFixing($BE$1,AZ2069,TRUE,_xll.ohTrigger(Trigger,Trigger3M))</f>
        <v>1.4284352756270848E-2</v>
      </c>
    </row>
    <row r="2070" spans="51:56" ht="11.25" customHeight="1" x14ac:dyDescent="0.25">
      <c r="AY2070" s="515" t="s">
        <v>90</v>
      </c>
      <c r="AZ2070" s="509">
        <f>_xll.qlInterestRateIndexFixingDate(Currency&amp;"ibor"&amp;Tenor,BA2070,Trigger)</f>
        <v>53805</v>
      </c>
      <c r="BA2070" s="509">
        <f>_xll.qlCalendarAdvance(Calendar,BA2069,AY2070,"f",,Trigger)</f>
        <v>53807</v>
      </c>
      <c r="BB2070" s="509">
        <f>_xll.qlInterestRateIndexMaturity(Currency&amp;"ibor"&amp;Tenor,BA2070,Trigger)</f>
        <v>53898</v>
      </c>
      <c r="BC2070" s="508">
        <f>_xll.qlIndexFixing($AC$5,AZ2070,TRUE,_xll.ohTrigger(Trigger,Trigger3M))</f>
        <v>1.4481374010617628E-2</v>
      </c>
      <c r="BD2070" s="508">
        <f>_xll.qlIndexFixing($BE$1,AZ2070,TRUE,_xll.ohTrigger(Trigger,Trigger3M))</f>
        <v>1.4281863367686347E-2</v>
      </c>
    </row>
    <row r="2071" spans="51:56" ht="11.25" customHeight="1" x14ac:dyDescent="0.25">
      <c r="AY2071" s="515" t="s">
        <v>90</v>
      </c>
      <c r="AZ2071" s="509">
        <f>_xll.qlInterestRateIndexFixingDate(Currency&amp;"ibor"&amp;Tenor,BA2071,Trigger)</f>
        <v>53811</v>
      </c>
      <c r="BA2071" s="509">
        <f>_xll.qlCalendarAdvance(Calendar,BA2070,AY2071,"f",,Trigger)</f>
        <v>53814</v>
      </c>
      <c r="BB2071" s="509">
        <f>_xll.qlInterestRateIndexMaturity(Currency&amp;"ibor"&amp;Tenor,BA2071,Trigger)</f>
        <v>53906</v>
      </c>
      <c r="BC2071" s="508">
        <f>_xll.qlIndexFixing($AC$5,AZ2071,TRUE,_xll.ohTrigger(Trigger,Trigger3M))</f>
        <v>1.447564674699304E-2</v>
      </c>
      <c r="BD2071" s="508">
        <f>_xll.qlIndexFixing($BE$1,AZ2071,TRUE,_xll.ohTrigger(Trigger,Trigger3M))</f>
        <v>1.4279464531178778E-2</v>
      </c>
    </row>
    <row r="2072" spans="51:56" ht="11.25" customHeight="1" x14ac:dyDescent="0.25">
      <c r="AY2072" s="515" t="s">
        <v>90</v>
      </c>
      <c r="AZ2072" s="509">
        <f>_xll.qlInterestRateIndexFixingDate(Currency&amp;"ibor"&amp;Tenor,BA2072,Trigger)</f>
        <v>53819</v>
      </c>
      <c r="BA2072" s="509">
        <f>_xll.qlCalendarAdvance(Calendar,BA2071,AY2072,"f",,Trigger)</f>
        <v>53821</v>
      </c>
      <c r="BB2072" s="509">
        <f>_xll.qlInterestRateIndexMaturity(Currency&amp;"ibor"&amp;Tenor,BA2072,Trigger)</f>
        <v>53913</v>
      </c>
      <c r="BC2072" s="508">
        <f>_xll.qlIndexFixing($AC$5,AZ2072,TRUE,_xll.ohTrigger(Trigger,Trigger3M))</f>
        <v>1.4469753108336803E-2</v>
      </c>
      <c r="BD2072" s="508">
        <f>_xll.qlIndexFixing($BE$1,AZ2072,TRUE,_xll.ohTrigger(Trigger,Trigger3M))</f>
        <v>1.4276951318141098E-2</v>
      </c>
    </row>
    <row r="2073" spans="51:56" ht="11.25" customHeight="1" x14ac:dyDescent="0.25">
      <c r="AY2073" s="515" t="s">
        <v>90</v>
      </c>
      <c r="AZ2073" s="509">
        <f>_xll.qlInterestRateIndexFixingDate(Currency&amp;"ibor"&amp;Tenor,BA2073,Trigger)</f>
        <v>53826</v>
      </c>
      <c r="BA2073" s="509">
        <f>_xll.qlCalendarAdvance(Calendar,BA2072,AY2073,"f",,Trigger)</f>
        <v>53828</v>
      </c>
      <c r="BB2073" s="509">
        <f>_xll.qlInterestRateIndexMaturity(Currency&amp;"ibor"&amp;Tenor,BA2073,Trigger)</f>
        <v>53920</v>
      </c>
      <c r="BC2073" s="508">
        <f>_xll.qlIndexFixing($AC$5,AZ2073,TRUE,_xll.ohTrigger(Trigger,Trigger3M))</f>
        <v>1.4465833063979857E-2</v>
      </c>
      <c r="BD2073" s="508">
        <f>_xll.qlIndexFixing($BE$1,AZ2073,TRUE,_xll.ohTrigger(Trigger,Trigger3M))</f>
        <v>1.4274426634319095E-2</v>
      </c>
    </row>
    <row r="2074" spans="51:56" ht="11.25" customHeight="1" x14ac:dyDescent="0.25">
      <c r="AY2074" s="515" t="s">
        <v>90</v>
      </c>
      <c r="AZ2074" s="509">
        <f>_xll.qlInterestRateIndexFixingDate(Currency&amp;"ibor"&amp;Tenor,BA2074,Trigger)</f>
        <v>53833</v>
      </c>
      <c r="BA2074" s="509">
        <f>_xll.qlCalendarAdvance(Calendar,BA2073,AY2074,"f",,Trigger)</f>
        <v>53835</v>
      </c>
      <c r="BB2074" s="509">
        <f>_xll.qlInterestRateIndexMaturity(Currency&amp;"ibor"&amp;Tenor,BA2074,Trigger)</f>
        <v>53927</v>
      </c>
      <c r="BC2074" s="508">
        <f>_xll.qlIndexFixing($AC$5,AZ2074,TRUE,_xll.ohTrigger(Trigger,Trigger3M))</f>
        <v>1.4466864784972843E-2</v>
      </c>
      <c r="BD2074" s="508">
        <f>_xll.qlIndexFixing($BE$1,AZ2074,TRUE,_xll.ohTrigger(Trigger,Trigger3M))</f>
        <v>1.4271890468134206E-2</v>
      </c>
    </row>
    <row r="2075" spans="51:56" ht="11.25" customHeight="1" x14ac:dyDescent="0.25">
      <c r="AY2075" s="515" t="s">
        <v>90</v>
      </c>
      <c r="AZ2075" s="509">
        <f>_xll.qlInterestRateIndexFixingDate(Currency&amp;"ibor"&amp;Tenor,BA2075,Trigger)</f>
        <v>53840</v>
      </c>
      <c r="BA2075" s="509">
        <f>_xll.qlCalendarAdvance(Calendar,BA2074,AY2075,"f",,Trigger)</f>
        <v>53842</v>
      </c>
      <c r="BB2075" s="509">
        <f>_xll.qlInterestRateIndexMaturity(Currency&amp;"ibor"&amp;Tenor,BA2075,Trigger)</f>
        <v>53934</v>
      </c>
      <c r="BC2075" s="508">
        <f>_xll.qlIndexFixing($AC$5,AZ2075,TRUE,_xll.ohTrigger(Trigger,Trigger3M))</f>
        <v>1.4467896506236918E-2</v>
      </c>
      <c r="BD2075" s="508">
        <f>_xll.qlIndexFixing($BE$1,AZ2075,TRUE,_xll.ohTrigger(Trigger,Trigger3M))</f>
        <v>1.4269342808000046E-2</v>
      </c>
    </row>
    <row r="2076" spans="51:56" ht="11.25" customHeight="1" x14ac:dyDescent="0.25">
      <c r="AY2076" s="515" t="s">
        <v>90</v>
      </c>
      <c r="AZ2076" s="509">
        <f>_xll.qlInterestRateIndexFixingDate(Currency&amp;"ibor"&amp;Tenor,BA2076,Trigger)</f>
        <v>53847</v>
      </c>
      <c r="BA2076" s="509">
        <f>_xll.qlCalendarAdvance(Calendar,BA2075,AY2076,"f",,Trigger)</f>
        <v>53849</v>
      </c>
      <c r="BB2076" s="509">
        <f>_xll.qlInterestRateIndexMaturity(Currency&amp;"ibor"&amp;Tenor,BA2076,Trigger)</f>
        <v>53941</v>
      </c>
      <c r="BC2076" s="508">
        <f>_xll.qlIndexFixing($AC$5,AZ2076,TRUE,_xll.ohTrigger(Trigger,Trigger3M))</f>
        <v>1.4468928227772949E-2</v>
      </c>
      <c r="BD2076" s="508">
        <f>_xll.qlIndexFixing($BE$1,AZ2076,TRUE,_xll.ohTrigger(Trigger,Trigger3M))</f>
        <v>1.4266783642335445E-2</v>
      </c>
    </row>
    <row r="2077" spans="51:56" ht="11.25" customHeight="1" x14ac:dyDescent="0.25">
      <c r="AY2077" s="515" t="s">
        <v>90</v>
      </c>
      <c r="AZ2077" s="509">
        <f>_xll.qlInterestRateIndexFixingDate(Currency&amp;"ibor"&amp;Tenor,BA2077,Trigger)</f>
        <v>53854</v>
      </c>
      <c r="BA2077" s="509">
        <f>_xll.qlCalendarAdvance(Calendar,BA2076,AY2077,"f",,Trigger)</f>
        <v>53856</v>
      </c>
      <c r="BB2077" s="509">
        <f>_xll.qlInterestRateIndexMaturity(Currency&amp;"ibor"&amp;Tenor,BA2077,Trigger)</f>
        <v>53948</v>
      </c>
      <c r="BC2077" s="508">
        <f>_xll.qlIndexFixing($AC$5,AZ2077,TRUE,_xll.ohTrigger(Trigger,Trigger3M))</f>
        <v>1.4469959949578328E-2</v>
      </c>
      <c r="BD2077" s="508">
        <f>_xll.qlIndexFixing($BE$1,AZ2077,TRUE,_xll.ohTrigger(Trigger,Trigger3M))</f>
        <v>1.4264212959557493E-2</v>
      </c>
    </row>
    <row r="2078" spans="51:56" ht="11.25" customHeight="1" x14ac:dyDescent="0.25">
      <c r="AY2078" s="515" t="s">
        <v>90</v>
      </c>
      <c r="AZ2078" s="509">
        <f>_xll.qlInterestRateIndexFixingDate(Currency&amp;"ibor"&amp;Tenor,BA2078,Trigger)</f>
        <v>53861</v>
      </c>
      <c r="BA2078" s="509">
        <f>_xll.qlCalendarAdvance(Calendar,BA2077,AY2078,"f",,Trigger)</f>
        <v>53863</v>
      </c>
      <c r="BB2078" s="509">
        <f>_xll.qlInterestRateIndexMaturity(Currency&amp;"ibor"&amp;Tenor,BA2078,Trigger)</f>
        <v>53955</v>
      </c>
      <c r="BC2078" s="508">
        <f>_xll.qlIndexFixing($AC$5,AZ2078,TRUE,_xll.ohTrigger(Trigger,Trigger3M))</f>
        <v>1.4470991671655666E-2</v>
      </c>
      <c r="BD2078" s="508">
        <f>_xll.qlIndexFixing($BE$1,AZ2078,TRUE,_xll.ohTrigger(Trigger,Trigger3M))</f>
        <v>1.4261630748084153E-2</v>
      </c>
    </row>
    <row r="2079" spans="51:56" ht="11.25" customHeight="1" x14ac:dyDescent="0.25">
      <c r="AY2079" s="515" t="s">
        <v>90</v>
      </c>
      <c r="AZ2079" s="509">
        <f>_xll.qlInterestRateIndexFixingDate(Currency&amp;"ibor"&amp;Tenor,BA2079,Trigger)</f>
        <v>53868</v>
      </c>
      <c r="BA2079" s="509">
        <f>_xll.qlCalendarAdvance(Calendar,BA2078,AY2079,"f",,Trigger)</f>
        <v>53870</v>
      </c>
      <c r="BB2079" s="509">
        <f>_xll.qlInterestRateIndexMaturity(Currency&amp;"ibor"&amp;Tenor,BA2079,Trigger)</f>
        <v>53962</v>
      </c>
      <c r="BC2079" s="508">
        <f>_xll.qlIndexFixing($AC$5,AZ2079,TRUE,_xll.ohTrigger(Trigger,Trigger3M))</f>
        <v>1.447202339400409E-2</v>
      </c>
      <c r="BD2079" s="508">
        <f>_xll.qlIndexFixing($BE$1,AZ2079,TRUE,_xll.ohTrigger(Trigger,Trigger3M))</f>
        <v>1.4259036996330776E-2</v>
      </c>
    </row>
    <row r="2080" spans="51:56" ht="11.25" customHeight="1" x14ac:dyDescent="0.25">
      <c r="AY2080" s="515" t="s">
        <v>90</v>
      </c>
      <c r="AZ2080" s="509">
        <f>_xll.qlInterestRateIndexFixingDate(Currency&amp;"ibor"&amp;Tenor,BA2080,Trigger)</f>
        <v>53875</v>
      </c>
      <c r="BA2080" s="509">
        <f>_xll.qlCalendarAdvance(Calendar,BA2079,AY2080,"f",,Trigger)</f>
        <v>53877</v>
      </c>
      <c r="BB2080" s="509">
        <f>_xll.qlInterestRateIndexMaturity(Currency&amp;"ibor"&amp;Tenor,BA2080,Trigger)</f>
        <v>53969</v>
      </c>
      <c r="BC2080" s="508">
        <f>_xll.qlIndexFixing($AC$5,AZ2080,TRUE,_xll.ohTrigger(Trigger,Trigger3M))</f>
        <v>1.4473055116623602E-2</v>
      </c>
      <c r="BD2080" s="508">
        <f>_xll.qlIndexFixing($BE$1,AZ2080,TRUE,_xll.ohTrigger(Trigger,Trigger3M))</f>
        <v>1.4256431692719666E-2</v>
      </c>
    </row>
    <row r="2081" spans="51:56" ht="11.25" customHeight="1" x14ac:dyDescent="0.25">
      <c r="AY2081" s="515" t="s">
        <v>90</v>
      </c>
      <c r="AZ2081" s="509">
        <f>_xll.qlInterestRateIndexFixingDate(Currency&amp;"ibor"&amp;Tenor,BA2081,Trigger)</f>
        <v>53882</v>
      </c>
      <c r="BA2081" s="509">
        <f>_xll.qlCalendarAdvance(Calendar,BA2080,AY2081,"f",,Trigger)</f>
        <v>53884</v>
      </c>
      <c r="BB2081" s="509">
        <f>_xll.qlInterestRateIndexMaturity(Currency&amp;"ibor"&amp;Tenor,BA2081,Trigger)</f>
        <v>53976</v>
      </c>
      <c r="BC2081" s="508">
        <f>_xll.qlIndexFixing($AC$5,AZ2081,TRUE,_xll.ohTrigger(Trigger,Trigger3M))</f>
        <v>1.44740868395142E-2</v>
      </c>
      <c r="BD2081" s="508">
        <f>_xll.qlIndexFixing($BE$1,AZ2081,TRUE,_xll.ohTrigger(Trigger,Trigger3M))</f>
        <v>1.4253814825663574E-2</v>
      </c>
    </row>
    <row r="2082" spans="51:56" ht="11.25" customHeight="1" x14ac:dyDescent="0.25">
      <c r="AY2082" s="515" t="s">
        <v>90</v>
      </c>
      <c r="AZ2082" s="509">
        <f>_xll.qlInterestRateIndexFixingDate(Currency&amp;"ibor"&amp;Tenor,BA2082,Trigger)</f>
        <v>53889</v>
      </c>
      <c r="BA2082" s="509">
        <f>_xll.qlCalendarAdvance(Calendar,BA2081,AY2082,"f",,Trigger)</f>
        <v>53891</v>
      </c>
      <c r="BB2082" s="509">
        <f>_xll.qlInterestRateIndexMaturity(Currency&amp;"ibor"&amp;Tenor,BA2082,Trigger)</f>
        <v>53983</v>
      </c>
      <c r="BC2082" s="508">
        <f>_xll.qlIndexFixing($AC$5,AZ2082,TRUE,_xll.ohTrigger(Trigger,Trigger3M))</f>
        <v>1.4475118562675018E-2</v>
      </c>
      <c r="BD2082" s="508">
        <f>_xll.qlIndexFixing($BE$1,AZ2082,TRUE,_xll.ohTrigger(Trigger,Trigger3M))</f>
        <v>1.4251186383583934E-2</v>
      </c>
    </row>
    <row r="2083" spans="51:56" ht="11.25" customHeight="1" x14ac:dyDescent="0.25">
      <c r="AY2083" s="515" t="s">
        <v>90</v>
      </c>
      <c r="AZ2083" s="509">
        <f>_xll.qlInterestRateIndexFixingDate(Currency&amp;"ibor"&amp;Tenor,BA2083,Trigger)</f>
        <v>53896</v>
      </c>
      <c r="BA2083" s="509">
        <f>_xll.qlCalendarAdvance(Calendar,BA2082,AY2083,"f",,Trigger)</f>
        <v>53898</v>
      </c>
      <c r="BB2083" s="509">
        <f>_xll.qlInterestRateIndexMaturity(Currency&amp;"ibor"&amp;Tenor,BA2083,Trigger)</f>
        <v>53990</v>
      </c>
      <c r="BC2083" s="508">
        <f>_xll.qlIndexFixing($AC$5,AZ2083,TRUE,_xll.ohTrigger(Trigger,Trigger3M))</f>
        <v>1.4476150286108661E-2</v>
      </c>
      <c r="BD2083" s="508">
        <f>_xll.qlIndexFixing($BE$1,AZ2083,TRUE,_xll.ohTrigger(Trigger,Trigger3M))</f>
        <v>1.4248546354897836E-2</v>
      </c>
    </row>
    <row r="2084" spans="51:56" ht="11.25" customHeight="1" x14ac:dyDescent="0.25">
      <c r="AY2084" s="515" t="s">
        <v>90</v>
      </c>
      <c r="AZ2084" s="509">
        <f>_xll.qlInterestRateIndexFixingDate(Currency&amp;"ibor"&amp;Tenor,BA2084,Trigger)</f>
        <v>53903</v>
      </c>
      <c r="BA2084" s="509">
        <f>_xll.qlCalendarAdvance(Calendar,BA2083,AY2084,"f",,Trigger)</f>
        <v>53905</v>
      </c>
      <c r="BB2084" s="509">
        <f>_xll.qlInterestRateIndexMaturity(Currency&amp;"ibor"&amp;Tenor,BA2084,Trigger)</f>
        <v>53997</v>
      </c>
      <c r="BC2084" s="508">
        <f>_xll.qlIndexFixing($AC$5,AZ2084,TRUE,_xll.ohTrigger(Trigger,Trigger3M))</f>
        <v>1.4477182009811655E-2</v>
      </c>
      <c r="BD2084" s="508">
        <f>_xll.qlIndexFixing($BE$1,AZ2084,TRUE,_xll.ohTrigger(Trigger,Trigger3M))</f>
        <v>1.4245894728023243E-2</v>
      </c>
    </row>
    <row r="2085" spans="51:56" ht="11.25" customHeight="1" x14ac:dyDescent="0.25">
      <c r="AY2085" s="515" t="s">
        <v>90</v>
      </c>
      <c r="AZ2085" s="509">
        <f>_xll.qlInterestRateIndexFixingDate(Currency&amp;"ibor"&amp;Tenor,BA2085,Trigger)</f>
        <v>53910</v>
      </c>
      <c r="BA2085" s="509">
        <f>_xll.qlCalendarAdvance(Calendar,BA2084,AY2085,"f",,Trigger)</f>
        <v>53912</v>
      </c>
      <c r="BB2085" s="509">
        <f>_xll.qlInterestRateIndexMaturity(Currency&amp;"ibor"&amp;Tenor,BA2085,Trigger)</f>
        <v>54004</v>
      </c>
      <c r="BC2085" s="508">
        <f>_xll.qlIndexFixing($AC$5,AZ2085,TRUE,_xll.ohTrigger(Trigger,Trigger3M))</f>
        <v>1.4478213733786603E-2</v>
      </c>
      <c r="BD2085" s="508">
        <f>_xll.qlIndexFixing($BE$1,AZ2085,TRUE,_xll.ohTrigger(Trigger,Trigger3M))</f>
        <v>1.4243231491378981E-2</v>
      </c>
    </row>
    <row r="2086" spans="51:56" ht="11.25" customHeight="1" x14ac:dyDescent="0.25">
      <c r="AY2086" s="515" t="s">
        <v>90</v>
      </c>
      <c r="AZ2086" s="509">
        <f>_xll.qlInterestRateIndexFixingDate(Currency&amp;"ibor"&amp;Tenor,BA2086,Trigger)</f>
        <v>53917</v>
      </c>
      <c r="BA2086" s="509">
        <f>_xll.qlCalendarAdvance(Calendar,BA2085,AY2086,"f",,Trigger)</f>
        <v>53919</v>
      </c>
      <c r="BB2086" s="509">
        <f>_xll.qlInterestRateIndexMaturity(Currency&amp;"ibor"&amp;Tenor,BA2086,Trigger)</f>
        <v>54011</v>
      </c>
      <c r="BC2086" s="508">
        <f>_xll.qlIndexFixing($AC$5,AZ2086,TRUE,_xll.ohTrigger(Trigger,Trigger3M))</f>
        <v>1.447924545803177E-2</v>
      </c>
      <c r="BD2086" s="508">
        <f>_xll.qlIndexFixing($BE$1,AZ2086,TRUE,_xll.ohTrigger(Trigger,Trigger3M))</f>
        <v>1.4240556633383882E-2</v>
      </c>
    </row>
    <row r="2087" spans="51:56" ht="11.25" customHeight="1" x14ac:dyDescent="0.25">
      <c r="AY2087" s="515" t="s">
        <v>90</v>
      </c>
      <c r="AZ2087" s="509">
        <f>_xll.qlInterestRateIndexFixingDate(Currency&amp;"ibor"&amp;Tenor,BA2087,Trigger)</f>
        <v>53924</v>
      </c>
      <c r="BA2087" s="509">
        <f>_xll.qlCalendarAdvance(Calendar,BA2086,AY2087,"f",,Trigger)</f>
        <v>53926</v>
      </c>
      <c r="BB2087" s="509">
        <f>_xll.qlInterestRateIndexMaturity(Currency&amp;"ibor"&amp;Tenor,BA2087,Trigger)</f>
        <v>54018</v>
      </c>
      <c r="BC2087" s="508">
        <f>_xll.qlIndexFixing($AC$5,AZ2087,TRUE,_xll.ohTrigger(Trigger,Trigger3M))</f>
        <v>1.4480277182548896E-2</v>
      </c>
      <c r="BD2087" s="508">
        <f>_xll.qlIndexFixing($BE$1,AZ2087,TRUE,_xll.ohTrigger(Trigger,Trigger3M))</f>
        <v>1.4237870142456772E-2</v>
      </c>
    </row>
    <row r="2088" spans="51:56" ht="11.25" customHeight="1" x14ac:dyDescent="0.25">
      <c r="AY2088" s="515" t="s">
        <v>90</v>
      </c>
      <c r="AZ2088" s="509">
        <f>_xll.qlInterestRateIndexFixingDate(Currency&amp;"ibor"&amp;Tenor,BA2088,Trigger)</f>
        <v>53931</v>
      </c>
      <c r="BA2088" s="509">
        <f>_xll.qlCalendarAdvance(Calendar,BA2087,AY2088,"f",,Trigger)</f>
        <v>53933</v>
      </c>
      <c r="BB2088" s="509">
        <f>_xll.qlInterestRateIndexMaturity(Currency&amp;"ibor"&amp;Tenor,BA2088,Trigger)</f>
        <v>54025</v>
      </c>
      <c r="BC2088" s="508">
        <f>_xll.qlIndexFixing($AC$5,AZ2088,TRUE,_xll.ohTrigger(Trigger,Trigger3M))</f>
        <v>1.4481308907337107E-2</v>
      </c>
      <c r="BD2088" s="508">
        <f>_xll.qlIndexFixing($BE$1,AZ2088,TRUE,_xll.ohTrigger(Trigger,Trigger3M))</f>
        <v>1.4235172007014745E-2</v>
      </c>
    </row>
    <row r="2089" spans="51:56" ht="11.25" customHeight="1" x14ac:dyDescent="0.25">
      <c r="AY2089" s="515" t="s">
        <v>90</v>
      </c>
      <c r="AZ2089" s="509">
        <f>_xll.qlInterestRateIndexFixingDate(Currency&amp;"ibor"&amp;Tenor,BA2089,Trigger)</f>
        <v>53938</v>
      </c>
      <c r="BA2089" s="509">
        <f>_xll.qlCalendarAdvance(Calendar,BA2088,AY2089,"f",,Trigger)</f>
        <v>53940</v>
      </c>
      <c r="BB2089" s="509">
        <f>_xll.qlInterestRateIndexMaturity(Currency&amp;"ibor"&amp;Tenor,BA2089,Trigger)</f>
        <v>54031</v>
      </c>
      <c r="BC2089" s="508">
        <f>_xll.qlIndexFixing($AC$5,AZ2089,TRUE,_xll.ohTrigger(Trigger,Trigger3M))</f>
        <v>1.4481976000262574E-2</v>
      </c>
      <c r="BD2089" s="508">
        <f>_xll.qlIndexFixing($BE$1,AZ2089,TRUE,_xll.ohTrigger(Trigger,Trigger3M))</f>
        <v>1.4232376973587346E-2</v>
      </c>
    </row>
    <row r="2090" spans="51:56" ht="11.25" customHeight="1" x14ac:dyDescent="0.25">
      <c r="AY2090" s="515" t="s">
        <v>90</v>
      </c>
      <c r="AZ2090" s="509">
        <f>_xll.qlInterestRateIndexFixingDate(Currency&amp;"ibor"&amp;Tenor,BA2090,Trigger)</f>
        <v>53945</v>
      </c>
      <c r="BA2090" s="509">
        <f>_xll.qlCalendarAdvance(Calendar,BA2089,AY2090,"f",,Trigger)</f>
        <v>53947</v>
      </c>
      <c r="BB2090" s="509">
        <f>_xll.qlInterestRateIndexMaturity(Currency&amp;"ibor"&amp;Tenor,BA2090,Trigger)</f>
        <v>54038</v>
      </c>
      <c r="BC2090" s="508">
        <f>_xll.qlIndexFixing($AC$5,AZ2090,TRUE,_xll.ohTrigger(Trigger,Trigger3M))</f>
        <v>1.4483007684143756E-2</v>
      </c>
      <c r="BD2090" s="508">
        <f>_xll.qlIndexFixing($BE$1,AZ2090,TRUE,_xll.ohTrigger(Trigger,Trigger3M))</f>
        <v>1.4229656457322335E-2</v>
      </c>
    </row>
    <row r="2091" spans="51:56" ht="11.25" customHeight="1" x14ac:dyDescent="0.25">
      <c r="AY2091" s="515" t="s">
        <v>90</v>
      </c>
      <c r="AZ2091" s="509">
        <f>_xll.qlInterestRateIndexFixingDate(Currency&amp;"ibor"&amp;Tenor,BA2091,Trigger)</f>
        <v>53952</v>
      </c>
      <c r="BA2091" s="509">
        <f>_xll.qlCalendarAdvance(Calendar,BA2090,AY2091,"f",,Trigger)</f>
        <v>53954</v>
      </c>
      <c r="BB2091" s="509">
        <f>_xll.qlInterestRateIndexMaturity(Currency&amp;"ibor"&amp;Tenor,BA2091,Trigger)</f>
        <v>54045</v>
      </c>
      <c r="BC2091" s="508">
        <f>_xll.qlIndexFixing($AC$5,AZ2091,TRUE,_xll.ohTrigger(Trigger,Trigger3M))</f>
        <v>1.4484039368293735E-2</v>
      </c>
      <c r="BD2091" s="508">
        <f>_xll.qlIndexFixing($BE$1,AZ2091,TRUE,_xll.ohTrigger(Trigger,Trigger3M))</f>
        <v>1.4226924263068636E-2</v>
      </c>
    </row>
    <row r="2092" spans="51:56" ht="11.25" customHeight="1" x14ac:dyDescent="0.25">
      <c r="AY2092" s="515" t="s">
        <v>90</v>
      </c>
      <c r="AZ2092" s="509">
        <f>_xll.qlInterestRateIndexFixingDate(Currency&amp;"ibor"&amp;Tenor,BA2092,Trigger)</f>
        <v>53959</v>
      </c>
      <c r="BA2092" s="509">
        <f>_xll.qlCalendarAdvance(Calendar,BA2091,AY2092,"f",,Trigger)</f>
        <v>53961</v>
      </c>
      <c r="BB2092" s="509">
        <f>_xll.qlInterestRateIndexMaturity(Currency&amp;"ibor"&amp;Tenor,BA2092,Trigger)</f>
        <v>54053</v>
      </c>
      <c r="BC2092" s="508">
        <f>_xll.qlIndexFixing($AC$5,AZ2092,TRUE,_xll.ohTrigger(Trigger,Trigger3M))</f>
        <v>1.4485435809197353E-2</v>
      </c>
      <c r="BD2092" s="508">
        <f>_xll.qlIndexFixing($BE$1,AZ2092,TRUE,_xll.ohTrigger(Trigger,Trigger3M))</f>
        <v>1.4224262788495772E-2</v>
      </c>
    </row>
    <row r="2093" spans="51:56" ht="11.25" customHeight="1" x14ac:dyDescent="0.25">
      <c r="AY2093" s="515" t="s">
        <v>90</v>
      </c>
      <c r="AZ2093" s="509">
        <f>_xll.qlInterestRateIndexFixingDate(Currency&amp;"ibor"&amp;Tenor,BA2093,Trigger)</f>
        <v>53966</v>
      </c>
      <c r="BA2093" s="509">
        <f>_xll.qlCalendarAdvance(Calendar,BA2092,AY2093,"f",,Trigger)</f>
        <v>53968</v>
      </c>
      <c r="BB2093" s="509">
        <f>_xll.qlInterestRateIndexMaturity(Currency&amp;"ibor"&amp;Tenor,BA2093,Trigger)</f>
        <v>54060</v>
      </c>
      <c r="BC2093" s="508">
        <f>_xll.qlIndexFixing($AC$5,AZ2093,TRUE,_xll.ohTrigger(Trigger,Trigger3M))</f>
        <v>1.4486467535340134E-2</v>
      </c>
      <c r="BD2093" s="508">
        <f>_xll.qlIndexFixing($BE$1,AZ2093,TRUE,_xll.ohTrigger(Trigger,Trigger3M))</f>
        <v>1.422150625677376E-2</v>
      </c>
    </row>
    <row r="2094" spans="51:56" ht="11.25" customHeight="1" x14ac:dyDescent="0.25">
      <c r="AY2094" s="515" t="s">
        <v>90</v>
      </c>
      <c r="AZ2094" s="509">
        <f>_xll.qlInterestRateIndexFixingDate(Currency&amp;"ibor"&amp;Tenor,BA2094,Trigger)</f>
        <v>53973</v>
      </c>
      <c r="BA2094" s="509">
        <f>_xll.qlCalendarAdvance(Calendar,BA2093,AY2094,"f",,Trigger)</f>
        <v>53975</v>
      </c>
      <c r="BB2094" s="509">
        <f>_xll.qlInterestRateIndexMaturity(Currency&amp;"ibor"&amp;Tenor,BA2094,Trigger)</f>
        <v>54067</v>
      </c>
      <c r="BC2094" s="508">
        <f>_xll.qlIndexFixing($AC$5,AZ2094,TRUE,_xll.ohTrigger(Trigger,Trigger3M))</f>
        <v>1.4487499261753132E-2</v>
      </c>
      <c r="BD2094" s="508">
        <f>_xll.qlIndexFixing($BE$1,AZ2094,TRUE,_xll.ohTrigger(Trigger,Trigger3M))</f>
        <v>1.421873801105502E-2</v>
      </c>
    </row>
    <row r="2095" spans="51:56" ht="11.25" customHeight="1" x14ac:dyDescent="0.25">
      <c r="AY2095" s="515" t="s">
        <v>90</v>
      </c>
      <c r="AZ2095" s="509">
        <f>_xll.qlInterestRateIndexFixingDate(Currency&amp;"ibor"&amp;Tenor,BA2095,Trigger)</f>
        <v>53980</v>
      </c>
      <c r="BA2095" s="509">
        <f>_xll.qlCalendarAdvance(Calendar,BA2094,AY2095,"f",,Trigger)</f>
        <v>53982</v>
      </c>
      <c r="BB2095" s="509">
        <f>_xll.qlInterestRateIndexMaturity(Currency&amp;"ibor"&amp;Tenor,BA2095,Trigger)</f>
        <v>54074</v>
      </c>
      <c r="BC2095" s="508">
        <f>_xll.qlIndexFixing($AC$5,AZ2095,TRUE,_xll.ohTrigger(Trigger,Trigger3M))</f>
        <v>1.4488530988438957E-2</v>
      </c>
      <c r="BD2095" s="508">
        <f>_xll.qlIndexFixing($BE$1,AZ2095,TRUE,_xll.ohTrigger(Trigger,Trigger3M))</f>
        <v>1.4215958039757509E-2</v>
      </c>
    </row>
    <row r="2096" spans="51:56" ht="11.25" customHeight="1" x14ac:dyDescent="0.25">
      <c r="AY2096" s="515" t="s">
        <v>90</v>
      </c>
      <c r="AZ2096" s="509">
        <f>_xll.qlInterestRateIndexFixingDate(Currency&amp;"ibor"&amp;Tenor,BA2096,Trigger)</f>
        <v>53987</v>
      </c>
      <c r="BA2096" s="509">
        <f>_xll.qlCalendarAdvance(Calendar,BA2095,AY2096,"f",,Trigger)</f>
        <v>53989</v>
      </c>
      <c r="BB2096" s="509">
        <f>_xll.qlInterestRateIndexMaturity(Currency&amp;"ibor"&amp;Tenor,BA2096,Trigger)</f>
        <v>54081</v>
      </c>
      <c r="BC2096" s="508">
        <f>_xll.qlIndexFixing($AC$5,AZ2096,TRUE,_xll.ohTrigger(Trigger,Trigger3M))</f>
        <v>1.448956271539413E-2</v>
      </c>
      <c r="BD2096" s="508">
        <f>_xll.qlIndexFixing($BE$1,AZ2096,TRUE,_xll.ohTrigger(Trigger,Trigger3M))</f>
        <v>1.4213166331301798E-2</v>
      </c>
    </row>
    <row r="2097" spans="51:56" ht="11.25" customHeight="1" x14ac:dyDescent="0.25">
      <c r="AY2097" s="515" t="s">
        <v>90</v>
      </c>
      <c r="AZ2097" s="509">
        <f>_xll.qlInterestRateIndexFixingDate(Currency&amp;"ibor"&amp;Tenor,BA2097,Trigger)</f>
        <v>53994</v>
      </c>
      <c r="BA2097" s="509">
        <f>_xll.qlCalendarAdvance(Calendar,BA2096,AY2097,"f",,Trigger)</f>
        <v>53996</v>
      </c>
      <c r="BB2097" s="509">
        <f>_xll.qlInterestRateIndexMaturity(Currency&amp;"ibor"&amp;Tenor,BA2097,Trigger)</f>
        <v>54088</v>
      </c>
      <c r="BC2097" s="508">
        <f>_xll.qlIndexFixing($AC$5,AZ2097,TRUE,_xll.ohTrigger(Trigger,Trigger3M))</f>
        <v>1.4490594442620392E-2</v>
      </c>
      <c r="BD2097" s="508">
        <f>_xll.qlIndexFixing($BE$1,AZ2097,TRUE,_xll.ohTrigger(Trigger,Trigger3M))</f>
        <v>1.4210362874108451E-2</v>
      </c>
    </row>
    <row r="2098" spans="51:56" ht="11.25" customHeight="1" x14ac:dyDescent="0.25">
      <c r="AY2098" s="515" t="s">
        <v>90</v>
      </c>
      <c r="AZ2098" s="509">
        <f>_xll.qlInterestRateIndexFixingDate(Currency&amp;"ibor"&amp;Tenor,BA2098,Trigger)</f>
        <v>54001</v>
      </c>
      <c r="BA2098" s="509">
        <f>_xll.qlCalendarAdvance(Calendar,BA2097,AY2098,"f",,Trigger)</f>
        <v>54003</v>
      </c>
      <c r="BB2098" s="509">
        <f>_xll.qlInterestRateIndexMaturity(Currency&amp;"ibor"&amp;Tenor,BA2098,Trigger)</f>
        <v>54095</v>
      </c>
      <c r="BC2098" s="508">
        <f>_xll.qlIndexFixing($AC$5,AZ2098,TRUE,_xll.ohTrigger(Trigger,Trigger3M))</f>
        <v>1.4491626170118611E-2</v>
      </c>
      <c r="BD2098" s="508">
        <f>_xll.qlIndexFixing($BE$1,AZ2098,TRUE,_xll.ohTrigger(Trigger,Trigger3M))</f>
        <v>1.4207547656598037E-2</v>
      </c>
    </row>
    <row r="2099" spans="51:56" ht="11.25" customHeight="1" x14ac:dyDescent="0.25">
      <c r="AY2099" s="515" t="s">
        <v>90</v>
      </c>
      <c r="AZ2099" s="509">
        <f>_xll.qlInterestRateIndexFixingDate(Currency&amp;"ibor"&amp;Tenor,BA2099,Trigger)</f>
        <v>54008</v>
      </c>
      <c r="BA2099" s="509">
        <f>_xll.qlCalendarAdvance(Calendar,BA2098,AY2099,"f",,Trigger)</f>
        <v>54010</v>
      </c>
      <c r="BB2099" s="509">
        <f>_xll.qlInterestRateIndexMaturity(Currency&amp;"ibor"&amp;Tenor,BA2099,Trigger)</f>
        <v>54102</v>
      </c>
      <c r="BC2099" s="508">
        <f>_xll.qlIndexFixing($AC$5,AZ2099,TRUE,_xll.ohTrigger(Trigger,Trigger3M))</f>
        <v>1.4492657897887916E-2</v>
      </c>
      <c r="BD2099" s="508">
        <f>_xll.qlIndexFixing($BE$1,AZ2099,TRUE,_xll.ohTrigger(Trigger,Trigger3M))</f>
        <v>1.4204720667189384E-2</v>
      </c>
    </row>
    <row r="2100" spans="51:56" ht="11.25" customHeight="1" x14ac:dyDescent="0.25">
      <c r="AY2100" s="515" t="s">
        <v>90</v>
      </c>
      <c r="AZ2100" s="509">
        <f>_xll.qlInterestRateIndexFixingDate(Currency&amp;"ibor"&amp;Tenor,BA2100,Trigger)</f>
        <v>54015</v>
      </c>
      <c r="BA2100" s="509">
        <f>_xll.qlCalendarAdvance(Calendar,BA2099,AY2100,"f",,Trigger)</f>
        <v>54017</v>
      </c>
      <c r="BB2100" s="509">
        <f>_xll.qlInterestRateIndexMaturity(Currency&amp;"ibor"&amp;Tenor,BA2100,Trigger)</f>
        <v>54109</v>
      </c>
      <c r="BC2100" s="508">
        <f>_xll.qlIndexFixing($AC$5,AZ2100,TRUE,_xll.ohTrigger(Trigger,Trigger3M))</f>
        <v>1.449368962592657E-2</v>
      </c>
      <c r="BD2100" s="508">
        <f>_xll.qlIndexFixing($BE$1,AZ2100,TRUE,_xll.ohTrigger(Trigger,Trigger3M))</f>
        <v>1.4201881894303058E-2</v>
      </c>
    </row>
    <row r="2101" spans="51:56" ht="11.25" customHeight="1" x14ac:dyDescent="0.25">
      <c r="AY2101" s="515" t="s">
        <v>90</v>
      </c>
      <c r="AZ2101" s="509">
        <f>_xll.qlInterestRateIndexFixingDate(Currency&amp;"ibor"&amp;Tenor,BA2101,Trigger)</f>
        <v>54022</v>
      </c>
      <c r="BA2101" s="509">
        <f>_xll.qlCalendarAdvance(Calendar,BA2100,AY2101,"f",,Trigger)</f>
        <v>54024</v>
      </c>
      <c r="BB2101" s="509">
        <f>_xll.qlInterestRateIndexMaturity(Currency&amp;"ibor"&amp;Tenor,BA2101,Trigger)</f>
        <v>54116</v>
      </c>
      <c r="BC2101" s="508">
        <f>_xll.qlIndexFixing($AC$5,AZ2101,TRUE,_xll.ohTrigger(Trigger,Trigger3M))</f>
        <v>1.449472135423892E-2</v>
      </c>
      <c r="BD2101" s="508">
        <f>_xll.qlIndexFixing($BE$1,AZ2101,TRUE,_xll.ohTrigger(Trigger,Trigger3M))</f>
        <v>1.4199031326362235E-2</v>
      </c>
    </row>
    <row r="2102" spans="51:56" ht="11.25" customHeight="1" x14ac:dyDescent="0.25">
      <c r="AY2102" s="515" t="s">
        <v>90</v>
      </c>
      <c r="AZ2102" s="509">
        <f>_xll.qlInterestRateIndexFixingDate(Currency&amp;"ibor"&amp;Tenor,BA2102,Trigger)</f>
        <v>54029</v>
      </c>
      <c r="BA2102" s="509">
        <f>_xll.qlCalendarAdvance(Calendar,BA2101,AY2102,"f",,Trigger)</f>
        <v>54031</v>
      </c>
      <c r="BB2102" s="509">
        <f>_xll.qlInterestRateIndexMaturity(Currency&amp;"ibor"&amp;Tenor,BA2102,Trigger)</f>
        <v>54122</v>
      </c>
      <c r="BC2102" s="508">
        <f>_xll.qlIndexFixing($AC$5,AZ2102,TRUE,_xll.ohTrigger(Trigger,Trigger3M))</f>
        <v>1.4495387911632204E-2</v>
      </c>
      <c r="BD2102" s="508">
        <f>_xll.qlIndexFixing($BE$1,AZ2102,TRUE,_xll.ohTrigger(Trigger,Trigger3M))</f>
        <v>1.4196096067109551E-2</v>
      </c>
    </row>
    <row r="2103" spans="51:56" ht="11.25" customHeight="1" x14ac:dyDescent="0.25">
      <c r="AY2103" s="515" t="s">
        <v>90</v>
      </c>
      <c r="AZ2103" s="509">
        <f>_xll.qlInterestRateIndexFixingDate(Currency&amp;"ibor"&amp;Tenor,BA2103,Trigger)</f>
        <v>54036</v>
      </c>
      <c r="BA2103" s="509">
        <f>_xll.qlCalendarAdvance(Calendar,BA2102,AY2103,"f",,Trigger)</f>
        <v>54038</v>
      </c>
      <c r="BB2103" s="509">
        <f>_xll.qlInterestRateIndexMaturity(Currency&amp;"ibor"&amp;Tenor,BA2103,Trigger)</f>
        <v>54129</v>
      </c>
      <c r="BC2103" s="508">
        <f>_xll.qlIndexFixing($AC$5,AZ2103,TRUE,_xll.ohTrigger(Trigger,Trigger3M))</f>
        <v>1.4496419598998072E-2</v>
      </c>
      <c r="BD2103" s="508">
        <f>_xll.qlIndexFixing($BE$1,AZ2103,TRUE,_xll.ohTrigger(Trigger,Trigger3M))</f>
        <v>1.4193222833756331E-2</v>
      </c>
    </row>
    <row r="2104" spans="51:56" ht="11.25" customHeight="1" x14ac:dyDescent="0.25">
      <c r="AY2104" s="515" t="s">
        <v>90</v>
      </c>
      <c r="AZ2104" s="509">
        <f>_xll.qlInterestRateIndexFixingDate(Currency&amp;"ibor"&amp;Tenor,BA2104,Trigger)</f>
        <v>54043</v>
      </c>
      <c r="BA2104" s="509">
        <f>_xll.qlCalendarAdvance(Calendar,BA2103,AY2104,"f",,Trigger)</f>
        <v>54045</v>
      </c>
      <c r="BB2104" s="509">
        <f>_xll.qlInterestRateIndexMaturity(Currency&amp;"ibor"&amp;Tenor,BA2104,Trigger)</f>
        <v>54136</v>
      </c>
      <c r="BC2104" s="508">
        <f>_xll.qlIndexFixing($AC$5,AZ2104,TRUE,_xll.ohTrigger(Trigger,Trigger3M))</f>
        <v>1.4497451286633612E-2</v>
      </c>
      <c r="BD2104" s="508">
        <f>_xll.qlIndexFixing($BE$1,AZ2104,TRUE,_xll.ohTrigger(Trigger,Trigger3M))</f>
        <v>1.4190337771876385E-2</v>
      </c>
    </row>
    <row r="2105" spans="51:56" ht="11.25" customHeight="1" x14ac:dyDescent="0.25">
      <c r="AY2105" s="515" t="s">
        <v>90</v>
      </c>
      <c r="AZ2105" s="509">
        <f>_xll.qlInterestRateIndexFixingDate(Currency&amp;"ibor"&amp;Tenor,BA2105,Trigger)</f>
        <v>54049</v>
      </c>
      <c r="BA2105" s="509">
        <f>_xll.qlCalendarAdvance(Calendar,BA2104,AY2105,"f",,Trigger)</f>
        <v>54053</v>
      </c>
      <c r="BB2105" s="509">
        <f>_xll.qlInterestRateIndexMaturity(Currency&amp;"ibor"&amp;Tenor,BA2105,Trigger)</f>
        <v>54144</v>
      </c>
      <c r="BC2105" s="508">
        <f>_xll.qlIndexFixing($AC$5,AZ2105,TRUE,_xll.ohTrigger(Trigger,Trigger3M))</f>
        <v>1.4498630358542732E-2</v>
      </c>
      <c r="BD2105" s="508">
        <f>_xll.qlIndexFixing($BE$1,AZ2105,TRUE,_xll.ohTrigger(Trigger,Trigger3M))</f>
        <v>1.4187026059541691E-2</v>
      </c>
    </row>
    <row r="2106" spans="51:56" ht="11.25" customHeight="1" x14ac:dyDescent="0.25">
      <c r="AY2106" s="515" t="s">
        <v>90</v>
      </c>
      <c r="AZ2106" s="509">
        <f>_xll.qlInterestRateIndexFixingDate(Currency&amp;"ibor"&amp;Tenor,BA2106,Trigger)</f>
        <v>54057</v>
      </c>
      <c r="BA2106" s="509">
        <f>_xll.qlCalendarAdvance(Calendar,BA2105,AY2106,"f",,Trigger)</f>
        <v>54060</v>
      </c>
      <c r="BB2106" s="509">
        <f>_xll.qlInterestRateIndexMaturity(Currency&amp;"ibor"&amp;Tenor,BA2106,Trigger)</f>
        <v>54155</v>
      </c>
      <c r="BC2106" s="508">
        <f>_xll.qlIndexFixing($AC$5,AZ2106,TRUE,_xll.ohTrigger(Trigger,Trigger3M))</f>
        <v>1.4501123501557382E-2</v>
      </c>
      <c r="BD2106" s="508">
        <f>_xll.qlIndexFixing($BE$1,AZ2106,TRUE,_xll.ohTrigger(Trigger,Trigger3M))</f>
        <v>1.4184390676951196E-2</v>
      </c>
    </row>
    <row r="2107" spans="51:56" ht="11.25" customHeight="1" x14ac:dyDescent="0.25">
      <c r="AY2107" s="515" t="s">
        <v>90</v>
      </c>
      <c r="AZ2107" s="509">
        <f>_xll.qlInterestRateIndexFixingDate(Currency&amp;"ibor"&amp;Tenor,BA2107,Trigger)</f>
        <v>54065</v>
      </c>
      <c r="BA2107" s="509">
        <f>_xll.qlCalendarAdvance(Calendar,BA2106,AY2107,"f",,Trigger)</f>
        <v>54067</v>
      </c>
      <c r="BB2107" s="509">
        <f>_xll.qlInterestRateIndexMaturity(Currency&amp;"ibor"&amp;Tenor,BA2107,Trigger)</f>
        <v>54158</v>
      </c>
      <c r="BC2107" s="508">
        <f>_xll.qlIndexFixing($AC$5,AZ2107,TRUE,_xll.ohTrigger(Trigger,Trigger3M))</f>
        <v>1.4500693735228947E-2</v>
      </c>
      <c r="BD2107" s="508">
        <f>_xll.qlIndexFixing($BE$1,AZ2107,TRUE,_xll.ohTrigger(Trigger,Trigger3M))</f>
        <v>1.4181193299219486E-2</v>
      </c>
    </row>
    <row r="2108" spans="51:56" ht="11.25" customHeight="1" x14ac:dyDescent="0.25">
      <c r="AY2108" s="515" t="s">
        <v>90</v>
      </c>
      <c r="AZ2108" s="509">
        <f>_xll.qlInterestRateIndexFixingDate(Currency&amp;"ibor"&amp;Tenor,BA2108,Trigger)</f>
        <v>54072</v>
      </c>
      <c r="BA2108" s="509">
        <f>_xll.qlCalendarAdvance(Calendar,BA2107,AY2108,"f",,Trigger)</f>
        <v>54074</v>
      </c>
      <c r="BB2108" s="509">
        <f>_xll.qlInterestRateIndexMaturity(Currency&amp;"ibor"&amp;Tenor,BA2108,Trigger)</f>
        <v>54165</v>
      </c>
      <c r="BC2108" s="508">
        <f>_xll.qlIndexFixing($AC$5,AZ2108,TRUE,_xll.ohTrigger(Trigger,Trigger3M))</f>
        <v>1.4501725423973053E-2</v>
      </c>
      <c r="BD2108" s="508">
        <f>_xll.qlIndexFixing($BE$1,AZ2108,TRUE,_xll.ohTrigger(Trigger,Trigger3M))</f>
        <v>1.4178259110108024E-2</v>
      </c>
    </row>
    <row r="2109" spans="51:56" ht="11.25" customHeight="1" x14ac:dyDescent="0.25">
      <c r="AY2109" s="515" t="s">
        <v>90</v>
      </c>
      <c r="AZ2109" s="509">
        <f>_xll.qlInterestRateIndexFixingDate(Currency&amp;"ibor"&amp;Tenor,BA2109,Trigger)</f>
        <v>54079</v>
      </c>
      <c r="BA2109" s="509">
        <f>_xll.qlCalendarAdvance(Calendar,BA2108,AY2109,"f",,Trigger)</f>
        <v>54081</v>
      </c>
      <c r="BB2109" s="509">
        <f>_xll.qlInterestRateIndexMaturity(Currency&amp;"ibor"&amp;Tenor,BA2109,Trigger)</f>
        <v>54172</v>
      </c>
      <c r="BC2109" s="508">
        <f>_xll.qlIndexFixing($AC$5,AZ2109,TRUE,_xll.ohTrigger(Trigger,Trigger3M))</f>
        <v>1.4502757112986833E-2</v>
      </c>
      <c r="BD2109" s="508">
        <f>_xll.qlIndexFixing($BE$1,AZ2109,TRUE,_xll.ohTrigger(Trigger,Trigger3M))</f>
        <v>1.4175313032928891E-2</v>
      </c>
    </row>
    <row r="2110" spans="51:56" ht="11.25" customHeight="1" x14ac:dyDescent="0.25">
      <c r="AY2110" s="515" t="s">
        <v>90</v>
      </c>
      <c r="AZ2110" s="509">
        <f>_xll.qlInterestRateIndexFixingDate(Currency&amp;"ibor"&amp;Tenor,BA2110,Trigger)</f>
        <v>54086</v>
      </c>
      <c r="BA2110" s="509">
        <f>_xll.qlCalendarAdvance(Calendar,BA2109,AY2110,"f",,Trigger)</f>
        <v>54088</v>
      </c>
      <c r="BB2110" s="509">
        <f>_xll.qlInterestRateIndexMaturity(Currency&amp;"ibor"&amp;Tenor,BA2110,Trigger)</f>
        <v>54178</v>
      </c>
      <c r="BC2110" s="508">
        <f>_xll.qlIndexFixing($AC$5,AZ2110,TRUE,_xll.ohTrigger(Trigger,Trigger3M))</f>
        <v>1.4503423306928553E-2</v>
      </c>
      <c r="BD2110" s="508">
        <f>_xll.qlIndexFixing($BE$1,AZ2110,TRUE,_xll.ohTrigger(Trigger,Trigger3M))</f>
        <v>1.4172289930142412E-2</v>
      </c>
    </row>
    <row r="2111" spans="51:56" ht="11.25" customHeight="1" x14ac:dyDescent="0.25">
      <c r="AY2111" s="515" t="s">
        <v>90</v>
      </c>
      <c r="AZ2111" s="509">
        <f>_xll.qlInterestRateIndexFixingDate(Currency&amp;"ibor"&amp;Tenor,BA2111,Trigger)</f>
        <v>54093</v>
      </c>
      <c r="BA2111" s="509">
        <f>_xll.qlCalendarAdvance(Calendar,BA2110,AY2111,"f",,Trigger)</f>
        <v>54095</v>
      </c>
      <c r="BB2111" s="509">
        <f>_xll.qlInterestRateIndexMaturity(Currency&amp;"ibor"&amp;Tenor,BA2111,Trigger)</f>
        <v>54185</v>
      </c>
      <c r="BC2111" s="508">
        <f>_xll.qlIndexFixing($AC$5,AZ2111,TRUE,_xll.ohTrigger(Trigger,Trigger3M))</f>
        <v>1.4504454954969326E-2</v>
      </c>
      <c r="BD2111" s="508">
        <f>_xll.qlIndexFixing($BE$1,AZ2111,TRUE,_xll.ohTrigger(Trigger,Trigger3M))</f>
        <v>1.4169321011722857E-2</v>
      </c>
    </row>
    <row r="2112" spans="51:56" ht="11.25" customHeight="1" x14ac:dyDescent="0.25">
      <c r="AY2112" s="515" t="s">
        <v>90</v>
      </c>
      <c r="AZ2112" s="509">
        <f>_xll.qlInterestRateIndexFixingDate(Currency&amp;"ibor"&amp;Tenor,BA2112,Trigger)</f>
        <v>54100</v>
      </c>
      <c r="BA2112" s="509">
        <f>_xll.qlCalendarAdvance(Calendar,BA2111,AY2112,"f",,Trigger)</f>
        <v>54102</v>
      </c>
      <c r="BB2112" s="509">
        <f>_xll.qlInterestRateIndexMaturity(Currency&amp;"ibor"&amp;Tenor,BA2112,Trigger)</f>
        <v>54192</v>
      </c>
      <c r="BC2112" s="508">
        <f>_xll.qlIndexFixing($AC$5,AZ2112,TRUE,_xll.ohTrigger(Trigger,Trigger3M))</f>
        <v>1.4505486603273887E-2</v>
      </c>
      <c r="BD2112" s="508">
        <f>_xll.qlIndexFixing($BE$1,AZ2112,TRUE,_xll.ohTrigger(Trigger,Trigger3M))</f>
        <v>1.4166340171771097E-2</v>
      </c>
    </row>
    <row r="2113" spans="51:56" ht="11.25" customHeight="1" x14ac:dyDescent="0.25">
      <c r="AY2113" s="515" t="s">
        <v>90</v>
      </c>
      <c r="AZ2113" s="509">
        <f>_xll.qlInterestRateIndexFixingDate(Currency&amp;"ibor"&amp;Tenor,BA2113,Trigger)</f>
        <v>54107</v>
      </c>
      <c r="BA2113" s="509">
        <f>_xll.qlCalendarAdvance(Calendar,BA2112,AY2113,"f",,Trigger)</f>
        <v>54109</v>
      </c>
      <c r="BB2113" s="509">
        <f>_xll.qlInterestRateIndexMaturity(Currency&amp;"ibor"&amp;Tenor,BA2113,Trigger)</f>
        <v>54199</v>
      </c>
      <c r="BC2113" s="508">
        <f>_xll.qlIndexFixing($AC$5,AZ2113,TRUE,_xll.ohTrigger(Trigger,Trigger3M))</f>
        <v>1.4496907575034967E-2</v>
      </c>
      <c r="BD2113" s="508">
        <f>_xll.qlIndexFixing($BE$1,AZ2113,TRUE,_xll.ohTrigger(Trigger,Trigger3M))</f>
        <v>1.4163347398709725E-2</v>
      </c>
    </row>
    <row r="2114" spans="51:56" ht="11.25" customHeight="1" x14ac:dyDescent="0.25">
      <c r="AY2114" s="515" t="s">
        <v>90</v>
      </c>
      <c r="AZ2114" s="509">
        <f>_xll.qlInterestRateIndexFixingDate(Currency&amp;"ibor"&amp;Tenor,BA2114,Trigger)</f>
        <v>54114</v>
      </c>
      <c r="BA2114" s="509">
        <f>_xll.qlCalendarAdvance(Calendar,BA2113,AY2114,"f",,Trigger)</f>
        <v>54116</v>
      </c>
      <c r="BB2114" s="509">
        <f>_xll.qlInterestRateIndexMaturity(Currency&amp;"ibor"&amp;Tenor,BA2114,Trigger)</f>
        <v>54207</v>
      </c>
      <c r="BC2114" s="508">
        <f>_xll.qlIndexFixing($AC$5,AZ2114,TRUE,_xll.ohTrigger(Trigger,Trigger3M))</f>
        <v>1.4487533260366097E-2</v>
      </c>
      <c r="BD2114" s="508">
        <f>_xll.qlIndexFixing($BE$1,AZ2114,TRUE,_xll.ohTrigger(Trigger,Trigger3M))</f>
        <v>1.4160403920762512E-2</v>
      </c>
    </row>
    <row r="2115" spans="51:56" ht="11.25" customHeight="1" x14ac:dyDescent="0.25">
      <c r="AY2115" s="515" t="s">
        <v>90</v>
      </c>
      <c r="AZ2115" s="509">
        <f>_xll.qlInterestRateIndexFixingDate(Currency&amp;"ibor"&amp;Tenor,BA2115,Trigger)</f>
        <v>54121</v>
      </c>
      <c r="BA2115" s="509">
        <f>_xll.qlCalendarAdvance(Calendar,BA2114,AY2115,"f",,Trigger)</f>
        <v>54123</v>
      </c>
      <c r="BB2115" s="509">
        <f>_xll.qlInterestRateIndexMaturity(Currency&amp;"ibor"&amp;Tenor,BA2115,Trigger)</f>
        <v>54217</v>
      </c>
      <c r="BC2115" s="508">
        <f>_xll.qlIndexFixing($AC$5,AZ2115,TRUE,_xll.ohTrigger(Trigger,Trigger3M))</f>
        <v>1.4477126935599782E-2</v>
      </c>
      <c r="BD2115" s="508">
        <f>_xll.qlIndexFixing($BE$1,AZ2115,TRUE,_xll.ohTrigger(Trigger,Trigger3M))</f>
        <v>1.4157566518177555E-2</v>
      </c>
    </row>
    <row r="2116" spans="51:56" ht="11.25" customHeight="1" x14ac:dyDescent="0.25">
      <c r="AY2116" s="515" t="s">
        <v>90</v>
      </c>
      <c r="AZ2116" s="509">
        <f>_xll.qlInterestRateIndexFixingDate(Currency&amp;"ibor"&amp;Tenor,BA2116,Trigger)</f>
        <v>54128</v>
      </c>
      <c r="BA2116" s="509">
        <f>_xll.qlCalendarAdvance(Calendar,BA2115,AY2116,"f",,Trigger)</f>
        <v>54130</v>
      </c>
      <c r="BB2116" s="509">
        <f>_xll.qlInterestRateIndexMaturity(Currency&amp;"ibor"&amp;Tenor,BA2116,Trigger)</f>
        <v>54224</v>
      </c>
      <c r="BC2116" s="508">
        <f>_xll.qlIndexFixing($AC$5,AZ2116,TRUE,_xll.ohTrigger(Trigger,Trigger3M))</f>
        <v>1.4468917474455709E-2</v>
      </c>
      <c r="BD2116" s="508">
        <f>_xll.qlIndexFixing($BE$1,AZ2116,TRUE,_xll.ohTrigger(Trigger,Trigger3M))</f>
        <v>1.4154533971487197E-2</v>
      </c>
    </row>
    <row r="2117" spans="51:56" ht="11.25" customHeight="1" x14ac:dyDescent="0.25">
      <c r="AY2117" s="515" t="s">
        <v>90</v>
      </c>
      <c r="AZ2117" s="509">
        <f>_xll.qlInterestRateIndexFixingDate(Currency&amp;"ibor"&amp;Tenor,BA2117,Trigger)</f>
        <v>54135</v>
      </c>
      <c r="BA2117" s="509">
        <f>_xll.qlCalendarAdvance(Calendar,BA2116,AY2117,"f",,Trigger)</f>
        <v>54137</v>
      </c>
      <c r="BB2117" s="509">
        <f>_xll.qlInterestRateIndexMaturity(Currency&amp;"ibor"&amp;Tenor,BA2117,Trigger)</f>
        <v>54231</v>
      </c>
      <c r="BC2117" s="508">
        <f>_xll.qlIndexFixing($AC$5,AZ2117,TRUE,_xll.ohTrigger(Trigger,Trigger3M))</f>
        <v>1.446069734997929E-2</v>
      </c>
      <c r="BD2117" s="508">
        <f>_xll.qlIndexFixing($BE$1,AZ2117,TRUE,_xll.ohTrigger(Trigger,Trigger3M))</f>
        <v>1.4151489440292386E-2</v>
      </c>
    </row>
    <row r="2118" spans="51:56" ht="11.25" customHeight="1" x14ac:dyDescent="0.25">
      <c r="AY2118" s="515" t="s">
        <v>90</v>
      </c>
      <c r="AZ2118" s="509">
        <f>_xll.qlInterestRateIndexFixingDate(Currency&amp;"ibor"&amp;Tenor,BA2118,Trigger)</f>
        <v>54142</v>
      </c>
      <c r="BA2118" s="509">
        <f>_xll.qlCalendarAdvance(Calendar,BA2117,AY2118,"f",,Trigger)</f>
        <v>54144</v>
      </c>
      <c r="BB2118" s="509">
        <f>_xll.qlInterestRateIndexMaturity(Currency&amp;"ibor"&amp;Tenor,BA2118,Trigger)</f>
        <v>54238</v>
      </c>
      <c r="BC2118" s="508">
        <f>_xll.qlIndexFixing($AC$5,AZ2118,TRUE,_xll.ohTrigger(Trigger,Trigger3M))</f>
        <v>1.4452466562236857E-2</v>
      </c>
      <c r="BD2118" s="508">
        <f>_xll.qlIndexFixing($BE$1,AZ2118,TRUE,_xll.ohTrigger(Trigger,Trigger3M))</f>
        <v>1.4148432913015999E-2</v>
      </c>
    </row>
    <row r="2119" spans="51:56" ht="11.25" customHeight="1" x14ac:dyDescent="0.25">
      <c r="AY2119" s="515" t="s">
        <v>90</v>
      </c>
      <c r="AZ2119" s="509">
        <f>_xll.qlInterestRateIndexFixingDate(Currency&amp;"ibor"&amp;Tenor,BA2119,Trigger)</f>
        <v>54149</v>
      </c>
      <c r="BA2119" s="509">
        <f>_xll.qlCalendarAdvance(Calendar,BA2118,AY2119,"f",,Trigger)</f>
        <v>54155</v>
      </c>
      <c r="BB2119" s="509">
        <f>_xll.qlInterestRateIndexMaturity(Currency&amp;"ibor"&amp;Tenor,BA2119,Trigger)</f>
        <v>54246</v>
      </c>
      <c r="BC2119" s="508">
        <f>_xll.qlIndexFixing($AC$5,AZ2119,TRUE,_xll.ohTrigger(Trigger,Trigger3M))</f>
        <v>1.4440050586562713E-2</v>
      </c>
      <c r="BD2119" s="508">
        <f>_xll.qlIndexFixing($BE$1,AZ2119,TRUE,_xll.ohTrigger(Trigger,Trigger3M))</f>
        <v>1.4143438707921801E-2</v>
      </c>
    </row>
    <row r="2120" spans="51:56" ht="11.25" customHeight="1" x14ac:dyDescent="0.25">
      <c r="AY2120" s="515" t="s">
        <v>90</v>
      </c>
      <c r="AZ2120" s="509">
        <f>_xll.qlInterestRateIndexFixingDate(Currency&amp;"ibor"&amp;Tenor,BA2120,Trigger)</f>
        <v>54158</v>
      </c>
      <c r="BA2120" s="509">
        <f>_xll.qlCalendarAdvance(Calendar,BA2119,AY2120,"f",,Trigger)</f>
        <v>54162</v>
      </c>
      <c r="BB2120" s="509">
        <f>_xll.qlInterestRateIndexMaturity(Currency&amp;"ibor"&amp;Tenor,BA2120,Trigger)</f>
        <v>54253</v>
      </c>
      <c r="BC2120" s="508">
        <f>_xll.qlIndexFixing($AC$5,AZ2120,TRUE,_xll.ohTrigger(Trigger,Trigger3M))</f>
        <v>1.4431491868868589E-2</v>
      </c>
      <c r="BD2120" s="508">
        <f>_xll.qlIndexFixing($BE$1,AZ2120,TRUE,_xll.ohTrigger(Trigger,Trigger3M))</f>
        <v>1.4140354226712452E-2</v>
      </c>
    </row>
    <row r="2121" spans="51:56" ht="11.25" customHeight="1" x14ac:dyDescent="0.25">
      <c r="AY2121" s="515" t="s">
        <v>90</v>
      </c>
      <c r="AZ2121" s="509">
        <f>_xll.qlInterestRateIndexFixingDate(Currency&amp;"ibor"&amp;Tenor,BA2121,Trigger)</f>
        <v>54165</v>
      </c>
      <c r="BA2121" s="509">
        <f>_xll.qlCalendarAdvance(Calendar,BA2120,AY2121,"f",,Trigger)</f>
        <v>54169</v>
      </c>
      <c r="BB2121" s="509">
        <f>_xll.qlInterestRateIndexMaturity(Currency&amp;"ibor"&amp;Tenor,BA2121,Trigger)</f>
        <v>54260</v>
      </c>
      <c r="BC2121" s="508">
        <f>_xll.qlIndexFixing($AC$5,AZ2121,TRUE,_xll.ohTrigger(Trigger,Trigger3M))</f>
        <v>1.4422922138069314E-2</v>
      </c>
      <c r="BD2121" s="508">
        <f>_xll.qlIndexFixing($BE$1,AZ2121,TRUE,_xll.ohTrigger(Trigger,Trigger3M))</f>
        <v>1.4137257711891194E-2</v>
      </c>
    </row>
    <row r="2122" spans="51:56" ht="11.25" customHeight="1" x14ac:dyDescent="0.25">
      <c r="AY2122" s="515" t="s">
        <v>90</v>
      </c>
      <c r="AZ2122" s="509">
        <f>_xll.qlInterestRateIndexFixingDate(Currency&amp;"ibor"&amp;Tenor,BA2122,Trigger)</f>
        <v>54172</v>
      </c>
      <c r="BA2122" s="509">
        <f>_xll.qlCalendarAdvance(Calendar,BA2121,AY2122,"f",,Trigger)</f>
        <v>54176</v>
      </c>
      <c r="BB2122" s="509">
        <f>_xll.qlInterestRateIndexMaturity(Currency&amp;"ibor"&amp;Tenor,BA2122,Trigger)</f>
        <v>54267</v>
      </c>
      <c r="BC2122" s="508">
        <f>_xll.qlIndexFixing($AC$5,AZ2122,TRUE,_xll.ohTrigger(Trigger,Trigger3M))</f>
        <v>1.4414341394240429E-2</v>
      </c>
      <c r="BD2122" s="508">
        <f>_xll.qlIndexFixing($BE$1,AZ2122,TRUE,_xll.ohTrigger(Trigger,Trigger3M))</f>
        <v>1.4134149151883109E-2</v>
      </c>
    </row>
    <row r="2123" spans="51:56" ht="11.25" customHeight="1" x14ac:dyDescent="0.25">
      <c r="AY2123" s="515" t="s">
        <v>90</v>
      </c>
      <c r="AZ2123" s="509">
        <f>_xll.qlInterestRateIndexFixingDate(Currency&amp;"ibor"&amp;Tenor,BA2123,Trigger)</f>
        <v>54178</v>
      </c>
      <c r="BA2123" s="509">
        <f>_xll.qlCalendarAdvance(Calendar,BA2122,AY2123,"f",,Trigger)</f>
        <v>54183</v>
      </c>
      <c r="BB2123" s="509">
        <f>_xll.qlInterestRateIndexMaturity(Currency&amp;"ibor"&amp;Tenor,BA2123,Trigger)</f>
        <v>54275</v>
      </c>
      <c r="BC2123" s="508">
        <f>_xll.qlIndexFixing($AC$5,AZ2123,TRUE,_xll.ohTrigger(Trigger,Trigger3M))</f>
        <v>1.4405968305381715E-2</v>
      </c>
      <c r="BD2123" s="508">
        <f>_xll.qlIndexFixing($BE$1,AZ2123,TRUE,_xll.ohTrigger(Trigger,Trigger3M))</f>
        <v>1.4131080300542187E-2</v>
      </c>
    </row>
    <row r="2124" spans="51:56" ht="11.25" customHeight="1" x14ac:dyDescent="0.25">
      <c r="AY2124" s="515" t="s">
        <v>90</v>
      </c>
      <c r="AZ2124" s="509">
        <f>_xll.qlInterestRateIndexFixingDate(Currency&amp;"ibor"&amp;Tenor,BA2124,Trigger)</f>
        <v>54186</v>
      </c>
      <c r="BA2124" s="509">
        <f>_xll.qlCalendarAdvance(Calendar,BA2123,AY2124,"f",,Trigger)</f>
        <v>54190</v>
      </c>
      <c r="BB2124" s="509">
        <f>_xll.qlInterestRateIndexMaturity(Currency&amp;"ibor"&amp;Tenor,BA2124,Trigger)</f>
        <v>54282</v>
      </c>
      <c r="BC2124" s="508">
        <f>_xll.qlIndexFixing($AC$5,AZ2124,TRUE,_xll.ohTrigger(Trigger,Trigger3M))</f>
        <v>1.4397468359629248E-2</v>
      </c>
      <c r="BD2124" s="508">
        <f>_xll.qlIndexFixing($BE$1,AZ2124,TRUE,_xll.ohTrigger(Trigger,Trigger3M))</f>
        <v>1.412794662839433E-2</v>
      </c>
    </row>
    <row r="2125" spans="51:56" ht="11.25" customHeight="1" x14ac:dyDescent="0.25">
      <c r="AY2125" s="515" t="s">
        <v>90</v>
      </c>
      <c r="AZ2125" s="509">
        <f>_xll.qlInterestRateIndexFixingDate(Currency&amp;"ibor"&amp;Tenor,BA2125,Trigger)</f>
        <v>54193</v>
      </c>
      <c r="BA2125" s="509">
        <f>_xll.qlCalendarAdvance(Calendar,BA2124,AY2125,"f",,Trigger)</f>
        <v>54197</v>
      </c>
      <c r="BB2125" s="509">
        <f>_xll.qlInterestRateIndexMaturity(Currency&amp;"ibor"&amp;Tenor,BA2125,Trigger)</f>
        <v>54289</v>
      </c>
      <c r="BC2125" s="508">
        <f>_xll.qlIndexFixing($AC$5,AZ2125,TRUE,_xll.ohTrigger(Trigger,Trigger3M))</f>
        <v>1.439567229387052E-2</v>
      </c>
      <c r="BD2125" s="508">
        <f>_xll.qlIndexFixing($BE$1,AZ2125,TRUE,_xll.ohTrigger(Trigger,Trigger3M))</f>
        <v>1.412480087505825E-2</v>
      </c>
    </row>
    <row r="2126" spans="51:56" ht="11.25" customHeight="1" x14ac:dyDescent="0.25">
      <c r="AY2126" s="515" t="s">
        <v>90</v>
      </c>
      <c r="AZ2126" s="509">
        <f>_xll.qlInterestRateIndexFixingDate(Currency&amp;"ibor"&amp;Tenor,BA2126,Trigger)</f>
        <v>54200</v>
      </c>
      <c r="BA2126" s="509">
        <f>_xll.qlCalendarAdvance(Calendar,BA2125,AY2126,"f",,Trigger)</f>
        <v>54204</v>
      </c>
      <c r="BB2126" s="509">
        <f>_xll.qlInterestRateIndexMaturity(Currency&amp;"ibor"&amp;Tenor,BA2126,Trigger)</f>
        <v>54296</v>
      </c>
      <c r="BC2126" s="508">
        <f>_xll.qlIndexFixing($AC$5,AZ2126,TRUE,_xll.ohTrigger(Trigger,Trigger3M))</f>
        <v>1.4396560581494846E-2</v>
      </c>
      <c r="BD2126" s="508">
        <f>_xll.qlIndexFixing($BE$1,AZ2126,TRUE,_xll.ohTrigger(Trigger,Trigger3M))</f>
        <v>1.4121643028961463E-2</v>
      </c>
    </row>
    <row r="2127" spans="51:56" ht="11.25" customHeight="1" x14ac:dyDescent="0.25">
      <c r="AY2127" s="515" t="s">
        <v>90</v>
      </c>
      <c r="AZ2127" s="509">
        <f>_xll.qlInterestRateIndexFixingDate(Currency&amp;"ibor"&amp;Tenor,BA2127,Trigger)</f>
        <v>54207</v>
      </c>
      <c r="BA2127" s="509">
        <f>_xll.qlCalendarAdvance(Calendar,BA2126,AY2127,"f",,Trigger)</f>
        <v>54211</v>
      </c>
      <c r="BB2127" s="509">
        <f>_xll.qlInterestRateIndexMaturity(Currency&amp;"ibor"&amp;Tenor,BA2127,Trigger)</f>
        <v>54303</v>
      </c>
      <c r="BC2127" s="508">
        <f>_xll.qlIndexFixing($AC$5,AZ2127,TRUE,_xll.ohTrigger(Trigger,Trigger3M))</f>
        <v>1.4397448869319013E-2</v>
      </c>
      <c r="BD2127" s="508">
        <f>_xll.qlIndexFixing($BE$1,AZ2127,TRUE,_xll.ohTrigger(Trigger,Trigger3M))</f>
        <v>1.4118473078525406E-2</v>
      </c>
    </row>
    <row r="2128" spans="51:56" ht="11.25" customHeight="1" x14ac:dyDescent="0.25">
      <c r="AY2128" s="515" t="s">
        <v>90</v>
      </c>
      <c r="AZ2128" s="509">
        <f>_xll.qlInterestRateIndexFixingDate(Currency&amp;"ibor"&amp;Tenor,BA2128,Trigger)</f>
        <v>54214</v>
      </c>
      <c r="BA2128" s="509">
        <f>_xll.qlCalendarAdvance(Calendar,BA2127,AY2128,"f",,Trigger)</f>
        <v>54218</v>
      </c>
      <c r="BB2128" s="509">
        <f>_xll.qlInterestRateIndexMaturity(Currency&amp;"ibor"&amp;Tenor,BA2128,Trigger)</f>
        <v>54310</v>
      </c>
      <c r="BC2128" s="508">
        <f>_xll.qlIndexFixing($AC$5,AZ2128,TRUE,_xll.ohTrigger(Trigger,Trigger3M))</f>
        <v>1.4398337157344758E-2</v>
      </c>
      <c r="BD2128" s="508">
        <f>_xll.qlIndexFixing($BE$1,AZ2128,TRUE,_xll.ohTrigger(Trigger,Trigger3M))</f>
        <v>1.4115291012176727E-2</v>
      </c>
    </row>
    <row r="2129" spans="51:56" ht="11.25" customHeight="1" x14ac:dyDescent="0.25">
      <c r="AY2129" s="515" t="s">
        <v>90</v>
      </c>
      <c r="AZ2129" s="509">
        <f>_xll.qlInterestRateIndexFixingDate(Currency&amp;"ibor"&amp;Tenor,BA2129,Trigger)</f>
        <v>54221</v>
      </c>
      <c r="BA2129" s="509">
        <f>_xll.qlCalendarAdvance(Calendar,BA2128,AY2129,"f",,Trigger)</f>
        <v>54225</v>
      </c>
      <c r="BB2129" s="509">
        <f>_xll.qlInterestRateIndexMaturity(Currency&amp;"ibor"&amp;Tenor,BA2129,Trigger)</f>
        <v>54317</v>
      </c>
      <c r="BC2129" s="508">
        <f>_xll.qlIndexFixing($AC$5,AZ2129,TRUE,_xll.ohTrigger(Trigger,Trigger3M))</f>
        <v>1.4399225445572079E-2</v>
      </c>
      <c r="BD2129" s="508">
        <f>_xll.qlIndexFixing($BE$1,AZ2129,TRUE,_xll.ohTrigger(Trigger,Trigger3M))</f>
        <v>1.4112096818339472E-2</v>
      </c>
    </row>
    <row r="2130" spans="51:56" ht="11.25" customHeight="1" x14ac:dyDescent="0.25">
      <c r="AY2130" s="515" t="s">
        <v>90</v>
      </c>
      <c r="AZ2130" s="509">
        <f>_xll.qlInterestRateIndexFixingDate(Currency&amp;"ibor"&amp;Tenor,BA2130,Trigger)</f>
        <v>54228</v>
      </c>
      <c r="BA2130" s="509">
        <f>_xll.qlCalendarAdvance(Calendar,BA2129,AY2130,"f",,Trigger)</f>
        <v>54232</v>
      </c>
      <c r="BB2130" s="509">
        <f>_xll.qlInterestRateIndexMaturity(Currency&amp;"ibor"&amp;Tenor,BA2130,Trigger)</f>
        <v>54324</v>
      </c>
      <c r="BC2130" s="508">
        <f>_xll.qlIndexFixing($AC$5,AZ2130,TRUE,_xll.ohTrigger(Trigger,Trigger3M))</f>
        <v>1.4400113733999241E-2</v>
      </c>
      <c r="BD2130" s="508">
        <f>_xll.qlIndexFixing($BE$1,AZ2130,TRUE,_xll.ohTrigger(Trigger,Trigger3M))</f>
        <v>1.4108890485438548E-2</v>
      </c>
    </row>
    <row r="2131" spans="51:56" ht="11.25" customHeight="1" x14ac:dyDescent="0.25">
      <c r="AY2131" s="515" t="s">
        <v>90</v>
      </c>
      <c r="AZ2131" s="509">
        <f>_xll.qlInterestRateIndexFixingDate(Currency&amp;"ibor"&amp;Tenor,BA2131,Trigger)</f>
        <v>54235</v>
      </c>
      <c r="BA2131" s="509">
        <f>_xll.qlCalendarAdvance(Calendar,BA2130,AY2131,"f",,Trigger)</f>
        <v>54239</v>
      </c>
      <c r="BB2131" s="509">
        <f>_xll.qlInterestRateIndexMaturity(Currency&amp;"ibor"&amp;Tenor,BA2131,Trigger)</f>
        <v>54331</v>
      </c>
      <c r="BC2131" s="508">
        <f>_xll.qlIndexFixing($AC$5,AZ2131,TRUE,_xll.ohTrigger(Trigger,Trigger3M))</f>
        <v>1.4401002022627981E-2</v>
      </c>
      <c r="BD2131" s="508">
        <f>_xll.qlIndexFixing($BE$1,AZ2131,TRUE,_xll.ohTrigger(Trigger,Trigger3M))</f>
        <v>1.410567200189713E-2</v>
      </c>
    </row>
    <row r="2132" spans="51:56" ht="11.25" customHeight="1" x14ac:dyDescent="0.25">
      <c r="AY2132" s="515" t="s">
        <v>90</v>
      </c>
      <c r="AZ2132" s="509">
        <f>_xll.qlInterestRateIndexFixingDate(Currency&amp;"ibor"&amp;Tenor,BA2132,Trigger)</f>
        <v>54242</v>
      </c>
      <c r="BA2132" s="509">
        <f>_xll.qlCalendarAdvance(Calendar,BA2131,AY2132,"f",,Trigger)</f>
        <v>54246</v>
      </c>
      <c r="BB2132" s="509">
        <f>_xll.qlInterestRateIndexMaturity(Currency&amp;"ibor"&amp;Tenor,BA2132,Trigger)</f>
        <v>54338</v>
      </c>
      <c r="BC2132" s="508">
        <f>_xll.qlIndexFixing($AC$5,AZ2132,TRUE,_xll.ohTrigger(Trigger,Trigger3M))</f>
        <v>1.440189031145743E-2</v>
      </c>
      <c r="BD2132" s="508">
        <f>_xll.qlIndexFixing($BE$1,AZ2132,TRUE,_xll.ohTrigger(Trigger,Trigger3M))</f>
        <v>1.4102441356143606E-2</v>
      </c>
    </row>
    <row r="2133" spans="51:56" ht="11.25" customHeight="1" x14ac:dyDescent="0.25">
      <c r="AY2133" s="515" t="s">
        <v>90</v>
      </c>
      <c r="AZ2133" s="509">
        <f>_xll.qlInterestRateIndexFixingDate(Currency&amp;"ibor"&amp;Tenor,BA2133,Trigger)</f>
        <v>54249</v>
      </c>
      <c r="BA2133" s="509">
        <f>_xll.qlCalendarAdvance(Calendar,BA2132,AY2133,"f",,Trigger)</f>
        <v>54253</v>
      </c>
      <c r="BB2133" s="509">
        <f>_xll.qlInterestRateIndexMaturity(Currency&amp;"ibor"&amp;Tenor,BA2133,Trigger)</f>
        <v>54345</v>
      </c>
      <c r="BC2133" s="508">
        <f>_xll.qlIndexFixing($AC$5,AZ2133,TRUE,_xll.ohTrigger(Trigger,Trigger3M))</f>
        <v>1.4402778600487588E-2</v>
      </c>
      <c r="BD2133" s="508">
        <f>_xll.qlIndexFixing($BE$1,AZ2133,TRUE,_xll.ohTrigger(Trigger,Trigger3M))</f>
        <v>1.4099198536602017E-2</v>
      </c>
    </row>
    <row r="2134" spans="51:56" ht="11.25" customHeight="1" x14ac:dyDescent="0.25">
      <c r="AY2134" s="515" t="s">
        <v>90</v>
      </c>
      <c r="AZ2134" s="509">
        <f>_xll.qlInterestRateIndexFixingDate(Currency&amp;"ibor"&amp;Tenor,BA2134,Trigger)</f>
        <v>54256</v>
      </c>
      <c r="BA2134" s="509">
        <f>_xll.qlCalendarAdvance(Calendar,BA2133,AY2134,"f",,Trigger)</f>
        <v>54260</v>
      </c>
      <c r="BB2134" s="509">
        <f>_xll.qlInterestRateIndexMaturity(Currency&amp;"ibor"&amp;Tenor,BA2134,Trigger)</f>
        <v>54352</v>
      </c>
      <c r="BC2134" s="508">
        <f>_xll.qlIndexFixing($AC$5,AZ2134,TRUE,_xll.ohTrigger(Trigger,Trigger3M))</f>
        <v>1.4403666889719325E-2</v>
      </c>
      <c r="BD2134" s="508">
        <f>_xll.qlIndexFixing($BE$1,AZ2134,TRUE,_xll.ohTrigger(Trigger,Trigger3M))</f>
        <v>1.4095943531698144E-2</v>
      </c>
    </row>
    <row r="2135" spans="51:56" ht="11.25" customHeight="1" x14ac:dyDescent="0.25">
      <c r="AY2135" s="515" t="s">
        <v>90</v>
      </c>
      <c r="AZ2135" s="509">
        <f>_xll.qlInterestRateIndexFixingDate(Currency&amp;"ibor"&amp;Tenor,BA2135,Trigger)</f>
        <v>54263</v>
      </c>
      <c r="BA2135" s="509">
        <f>_xll.qlCalendarAdvance(Calendar,BA2134,AY2135,"f",,Trigger)</f>
        <v>54267</v>
      </c>
      <c r="BB2135" s="509">
        <f>_xll.qlInterestRateIndexMaturity(Currency&amp;"ibor"&amp;Tenor,BA2135,Trigger)</f>
        <v>54359</v>
      </c>
      <c r="BC2135" s="508">
        <f>_xll.qlIndexFixing($AC$5,AZ2135,TRUE,_xll.ohTrigger(Trigger,Trigger3M))</f>
        <v>1.44045551791509E-2</v>
      </c>
      <c r="BD2135" s="508">
        <f>_xll.qlIndexFixing($BE$1,AZ2135,TRUE,_xll.ohTrigger(Trigger,Trigger3M))</f>
        <v>1.4092676329858634E-2</v>
      </c>
    </row>
    <row r="2136" spans="51:56" ht="11.25" customHeight="1" x14ac:dyDescent="0.25">
      <c r="AY2136" s="515" t="s">
        <v>90</v>
      </c>
      <c r="AZ2136" s="509">
        <f>_xll.qlInterestRateIndexFixingDate(Currency&amp;"ibor"&amp;Tenor,BA2136,Trigger)</f>
        <v>54270</v>
      </c>
      <c r="BA2136" s="509">
        <f>_xll.qlCalendarAdvance(Calendar,BA2135,AY2136,"f",,Trigger)</f>
        <v>54274</v>
      </c>
      <c r="BB2136" s="509">
        <f>_xll.qlInterestRateIndexMaturity(Currency&amp;"ibor"&amp;Tenor,BA2136,Trigger)</f>
        <v>54366</v>
      </c>
      <c r="BC2136" s="508">
        <f>_xll.qlIndexFixing($AC$5,AZ2136,TRUE,_xll.ohTrigger(Trigger,Trigger3M))</f>
        <v>1.4405443468784055E-2</v>
      </c>
      <c r="BD2136" s="508">
        <f>_xll.qlIndexFixing($BE$1,AZ2136,TRUE,_xll.ohTrigger(Trigger,Trigger3M))</f>
        <v>1.4089396919505795E-2</v>
      </c>
    </row>
    <row r="2137" spans="51:56" ht="11.25" customHeight="1" x14ac:dyDescent="0.25">
      <c r="AY2137" s="515" t="s">
        <v>90</v>
      </c>
      <c r="AZ2137" s="509">
        <f>_xll.qlInterestRateIndexFixingDate(Currency&amp;"ibor"&amp;Tenor,BA2137,Trigger)</f>
        <v>54277</v>
      </c>
      <c r="BA2137" s="509">
        <f>_xll.qlCalendarAdvance(Calendar,BA2136,AY2137,"f",,Trigger)</f>
        <v>54281</v>
      </c>
      <c r="BB2137" s="509">
        <f>_xll.qlInterestRateIndexMaturity(Currency&amp;"ibor"&amp;Tenor,BA2137,Trigger)</f>
        <v>54373</v>
      </c>
      <c r="BC2137" s="508">
        <f>_xll.qlIndexFixing($AC$5,AZ2137,TRUE,_xll.ohTrigger(Trigger,Trigger3M))</f>
        <v>1.4406331758617918E-2</v>
      </c>
      <c r="BD2137" s="508">
        <f>_xll.qlIndexFixing($BE$1,AZ2137,TRUE,_xll.ohTrigger(Trigger,Trigger3M))</f>
        <v>1.408610528906888E-2</v>
      </c>
    </row>
    <row r="2138" spans="51:56" ht="11.25" customHeight="1" x14ac:dyDescent="0.25">
      <c r="AY2138" s="515" t="s">
        <v>90</v>
      </c>
      <c r="AZ2138" s="509">
        <f>_xll.qlInterestRateIndexFixingDate(Currency&amp;"ibor"&amp;Tenor,BA2138,Trigger)</f>
        <v>54284</v>
      </c>
      <c r="BA2138" s="509">
        <f>_xll.qlCalendarAdvance(Calendar,BA2137,AY2138,"f",,Trigger)</f>
        <v>54288</v>
      </c>
      <c r="BB2138" s="509">
        <f>_xll.qlInterestRateIndexMaturity(Currency&amp;"ibor"&amp;Tenor,BA2138,Trigger)</f>
        <v>54380</v>
      </c>
      <c r="BC2138" s="508">
        <f>_xll.qlIndexFixing($AC$5,AZ2138,TRUE,_xll.ohTrigger(Trigger,Trigger3M))</f>
        <v>1.440722004865249E-2</v>
      </c>
      <c r="BD2138" s="508">
        <f>_xll.qlIndexFixing($BE$1,AZ2138,TRUE,_xll.ohTrigger(Trigger,Trigger3M))</f>
        <v>1.4082801426973671E-2</v>
      </c>
    </row>
    <row r="2139" spans="51:56" ht="11.25" customHeight="1" x14ac:dyDescent="0.25">
      <c r="AY2139" s="515" t="s">
        <v>90</v>
      </c>
      <c r="AZ2139" s="509">
        <f>_xll.qlInterestRateIndexFixingDate(Currency&amp;"ibor"&amp;Tenor,BA2139,Trigger)</f>
        <v>54291</v>
      </c>
      <c r="BA2139" s="509">
        <f>_xll.qlCalendarAdvance(Calendar,BA2138,AY2139,"f",,Trigger)</f>
        <v>54295</v>
      </c>
      <c r="BB2139" s="509">
        <f>_xll.qlInterestRateIndexMaturity(Currency&amp;"ibor"&amp;Tenor,BA2139,Trigger)</f>
        <v>54387</v>
      </c>
      <c r="BC2139" s="508">
        <f>_xll.qlIndexFixing($AC$5,AZ2139,TRUE,_xll.ohTrigger(Trigger,Trigger3M))</f>
        <v>1.440810833888864E-2</v>
      </c>
      <c r="BD2139" s="508">
        <f>_xll.qlIndexFixing($BE$1,AZ2139,TRUE,_xll.ohTrigger(Trigger,Trigger3M))</f>
        <v>1.4079485321646814E-2</v>
      </c>
    </row>
    <row r="2140" spans="51:56" ht="11.25" customHeight="1" x14ac:dyDescent="0.25">
      <c r="AY2140" s="515" t="s">
        <v>90</v>
      </c>
      <c r="AZ2140" s="509">
        <f>_xll.qlInterestRateIndexFixingDate(Currency&amp;"ibor"&amp;Tenor,BA2140,Trigger)</f>
        <v>54298</v>
      </c>
      <c r="BA2140" s="509">
        <f>_xll.qlCalendarAdvance(Calendar,BA2139,AY2140,"f",,Trigger)</f>
        <v>54302</v>
      </c>
      <c r="BB2140" s="509">
        <f>_xll.qlInterestRateIndexMaturity(Currency&amp;"ibor"&amp;Tenor,BA2140,Trigger)</f>
        <v>54393</v>
      </c>
      <c r="BC2140" s="508">
        <f>_xll.qlIndexFixing($AC$5,AZ2140,TRUE,_xll.ohTrigger(Trigger,Trigger3M))</f>
        <v>1.4408645179688078E-2</v>
      </c>
      <c r="BD2140" s="508">
        <f>_xll.qlIndexFixing($BE$1,AZ2140,TRUE,_xll.ohTrigger(Trigger,Trigger3M))</f>
        <v>1.4076122148943302E-2</v>
      </c>
    </row>
    <row r="2141" spans="51:56" ht="11.25" customHeight="1" x14ac:dyDescent="0.25">
      <c r="AY2141" s="515" t="s">
        <v>90</v>
      </c>
      <c r="AZ2141" s="509">
        <f>_xll.qlInterestRateIndexFixingDate(Currency&amp;"ibor"&amp;Tenor,BA2141,Trigger)</f>
        <v>54305</v>
      </c>
      <c r="BA2141" s="509">
        <f>_xll.qlCalendarAdvance(Calendar,BA2140,AY2141,"f",,Trigger)</f>
        <v>54309</v>
      </c>
      <c r="BB2141" s="509">
        <f>_xll.qlInterestRateIndexMaturity(Currency&amp;"ibor"&amp;Tenor,BA2141,Trigger)</f>
        <v>54400</v>
      </c>
      <c r="BC2141" s="508">
        <f>_xll.qlIndexFixing($AC$5,AZ2141,TRUE,_xll.ohTrigger(Trigger,Trigger3M))</f>
        <v>1.4409533434821702E-2</v>
      </c>
      <c r="BD2141" s="508">
        <f>_xll.qlIndexFixing($BE$1,AZ2141,TRUE,_xll.ohTrigger(Trigger,Trigger3M))</f>
        <v>1.4072782531123214E-2</v>
      </c>
    </row>
    <row r="2142" spans="51:56" ht="11.25" customHeight="1" x14ac:dyDescent="0.25">
      <c r="AY2142" s="515" t="s">
        <v>90</v>
      </c>
      <c r="AZ2142" s="509">
        <f>_xll.qlInterestRateIndexFixingDate(Currency&amp;"ibor"&amp;Tenor,BA2142,Trigger)</f>
        <v>54312</v>
      </c>
      <c r="BA2142" s="509">
        <f>_xll.qlCalendarAdvance(Calendar,BA2141,AY2142,"f",,Trigger)</f>
        <v>54316</v>
      </c>
      <c r="BB2142" s="509">
        <f>_xll.qlInterestRateIndexMaturity(Currency&amp;"ibor"&amp;Tenor,BA2142,Trigger)</f>
        <v>54407</v>
      </c>
      <c r="BC2142" s="508">
        <f>_xll.qlIndexFixing($AC$5,AZ2142,TRUE,_xll.ohTrigger(Trigger,Trigger3M))</f>
        <v>1.4410421690154725E-2</v>
      </c>
      <c r="BD2142" s="508">
        <f>_xll.qlIndexFixing($BE$1,AZ2142,TRUE,_xll.ohTrigger(Trigger,Trigger3M))</f>
        <v>1.4069430636624112E-2</v>
      </c>
    </row>
    <row r="2143" spans="51:56" ht="11.25" customHeight="1" x14ac:dyDescent="0.25">
      <c r="AY2143" s="515" t="s">
        <v>90</v>
      </c>
      <c r="AZ2143" s="509">
        <f>_xll.qlInterestRateIndexFixingDate(Currency&amp;"ibor"&amp;Tenor,BA2143,Trigger)</f>
        <v>54319</v>
      </c>
      <c r="BA2143" s="509">
        <f>_xll.qlCalendarAdvance(Calendar,BA2142,AY2143,"f",,Trigger)</f>
        <v>54323</v>
      </c>
      <c r="BB2143" s="509">
        <f>_xll.qlInterestRateIndexMaturity(Currency&amp;"ibor"&amp;Tenor,BA2143,Trigger)</f>
        <v>54414</v>
      </c>
      <c r="BC2143" s="508">
        <f>_xll.qlIndexFixing($AC$5,AZ2143,TRUE,_xll.ohTrigger(Trigger,Trigger3M))</f>
        <v>1.4411309945687149E-2</v>
      </c>
      <c r="BD2143" s="508">
        <f>_xll.qlIndexFixing($BE$1,AZ2143,TRUE,_xll.ohTrigger(Trigger,Trigger3M))</f>
        <v>1.4066066453874591E-2</v>
      </c>
    </row>
    <row r="2144" spans="51:56" ht="11.25" customHeight="1" x14ac:dyDescent="0.25">
      <c r="AY2144" s="515" t="s">
        <v>90</v>
      </c>
      <c r="AZ2144" s="509">
        <f>_xll.qlInterestRateIndexFixingDate(Currency&amp;"ibor"&amp;Tenor,BA2144,Trigger)</f>
        <v>54326</v>
      </c>
      <c r="BA2144" s="509">
        <f>_xll.qlCalendarAdvance(Calendar,BA2143,AY2144,"f",,Trigger)</f>
        <v>54330</v>
      </c>
      <c r="BB2144" s="509">
        <f>_xll.qlInterestRateIndexMaturity(Currency&amp;"ibor"&amp;Tenor,BA2144,Trigger)</f>
        <v>54421</v>
      </c>
      <c r="BC2144" s="508">
        <f>_xll.qlIndexFixing($AC$5,AZ2144,TRUE,_xll.ohTrigger(Trigger,Trigger3M))</f>
        <v>1.4412198201417217E-2</v>
      </c>
      <c r="BD2144" s="508">
        <f>_xll.qlIndexFixing($BE$1,AZ2144,TRUE,_xll.ohTrigger(Trigger,Trigger3M))</f>
        <v>1.4062689971302373E-2</v>
      </c>
    </row>
    <row r="2145" spans="51:56" ht="11.25" customHeight="1" x14ac:dyDescent="0.25">
      <c r="AY2145" s="515" t="s">
        <v>90</v>
      </c>
      <c r="AZ2145" s="509">
        <f>_xll.qlInterestRateIndexFixingDate(Currency&amp;"ibor"&amp;Tenor,BA2145,Trigger)</f>
        <v>54333</v>
      </c>
      <c r="BA2145" s="509">
        <f>_xll.qlCalendarAdvance(Calendar,BA2144,AY2145,"f",,Trigger)</f>
        <v>54337</v>
      </c>
      <c r="BB2145" s="509">
        <f>_xll.qlInterestRateIndexMaturity(Currency&amp;"ibor"&amp;Tenor,BA2145,Trigger)</f>
        <v>54429</v>
      </c>
      <c r="BC2145" s="508">
        <f>_xll.qlIndexFixing($AC$5,AZ2145,TRUE,_xll.ohTrigger(Trigger,Trigger3M))</f>
        <v>1.4413438084521297E-2</v>
      </c>
      <c r="BD2145" s="508">
        <f>_xll.qlIndexFixing($BE$1,AZ2145,TRUE,_xll.ohTrigger(Trigger,Trigger3M))</f>
        <v>1.4059330933686527E-2</v>
      </c>
    </row>
    <row r="2146" spans="51:56" ht="11.25" customHeight="1" x14ac:dyDescent="0.25">
      <c r="AY2146" s="515" t="s">
        <v>90</v>
      </c>
      <c r="AZ2146" s="509">
        <f>_xll.qlInterestRateIndexFixingDate(Currency&amp;"ibor"&amp;Tenor,BA2146,Trigger)</f>
        <v>54340</v>
      </c>
      <c r="BA2146" s="509">
        <f>_xll.qlCalendarAdvance(Calendar,BA2145,AY2146,"f",,Trigger)</f>
        <v>54344</v>
      </c>
      <c r="BB2146" s="509">
        <f>_xll.qlInterestRateIndexMaturity(Currency&amp;"ibor"&amp;Tenor,BA2146,Trigger)</f>
        <v>54436</v>
      </c>
      <c r="BC2146" s="508">
        <f>_xll.qlIndexFixing($AC$5,AZ2146,TRUE,_xll.ohTrigger(Trigger,Trigger3M))</f>
        <v>1.4414326376164148E-2</v>
      </c>
      <c r="BD2146" s="508">
        <f>_xll.qlIndexFixing($BE$1,AZ2146,TRUE,_xll.ohTrigger(Trigger,Trigger3M))</f>
        <v>1.405592880167998E-2</v>
      </c>
    </row>
    <row r="2147" spans="51:56" ht="11.25" customHeight="1" x14ac:dyDescent="0.25">
      <c r="AY2147" s="515" t="s">
        <v>90</v>
      </c>
      <c r="AZ2147" s="509">
        <f>_xll.qlInterestRateIndexFixingDate(Currency&amp;"ibor"&amp;Tenor,BA2147,Trigger)</f>
        <v>54347</v>
      </c>
      <c r="BA2147" s="509">
        <f>_xll.qlCalendarAdvance(Calendar,BA2146,AY2147,"f",,Trigger)</f>
        <v>54351</v>
      </c>
      <c r="BB2147" s="509">
        <f>_xll.qlInterestRateIndexMaturity(Currency&amp;"ibor"&amp;Tenor,BA2147,Trigger)</f>
        <v>54443</v>
      </c>
      <c r="BC2147" s="508">
        <f>_xll.qlIndexFixing($AC$5,AZ2147,TRUE,_xll.ohTrigger(Trigger,Trigger3M))</f>
        <v>1.441521466800684E-2</v>
      </c>
      <c r="BD2147" s="508">
        <f>_xll.qlIndexFixing($BE$1,AZ2147,TRUE,_xll.ohTrigger(Trigger,Trigger3M))</f>
        <v>1.4052514333856715E-2</v>
      </c>
    </row>
    <row r="2148" spans="51:56" ht="11.25" customHeight="1" x14ac:dyDescent="0.25">
      <c r="AY2148" s="515" t="s">
        <v>90</v>
      </c>
      <c r="AZ2148" s="509">
        <f>_xll.qlInterestRateIndexFixingDate(Currency&amp;"ibor"&amp;Tenor,BA2148,Trigger)</f>
        <v>54354</v>
      </c>
      <c r="BA2148" s="509">
        <f>_xll.qlCalendarAdvance(Calendar,BA2147,AY2148,"f",,Trigger)</f>
        <v>54358</v>
      </c>
      <c r="BB2148" s="509">
        <f>_xll.qlInterestRateIndexMaturity(Currency&amp;"ibor"&amp;Tenor,BA2148,Trigger)</f>
        <v>54450</v>
      </c>
      <c r="BC2148" s="508">
        <f>_xll.qlIndexFixing($AC$5,AZ2148,TRUE,_xll.ohTrigger(Trigger,Trigger3M))</f>
        <v>1.4416102960050239E-2</v>
      </c>
      <c r="BD2148" s="508">
        <f>_xll.qlIndexFixing($BE$1,AZ2148,TRUE,_xll.ohTrigger(Trigger,Trigger3M))</f>
        <v>1.4049087518643383E-2</v>
      </c>
    </row>
    <row r="2149" spans="51:56" ht="11.25" customHeight="1" x14ac:dyDescent="0.25">
      <c r="AY2149" s="515" t="s">
        <v>90</v>
      </c>
      <c r="AZ2149" s="509">
        <f>_xll.qlInterestRateIndexFixingDate(Currency&amp;"ibor"&amp;Tenor,BA2149,Trigger)</f>
        <v>54361</v>
      </c>
      <c r="BA2149" s="509">
        <f>_xll.qlCalendarAdvance(Calendar,BA2148,AY2149,"f",,Trigger)</f>
        <v>54365</v>
      </c>
      <c r="BB2149" s="509">
        <f>_xll.qlInterestRateIndexMaturity(Currency&amp;"ibor"&amp;Tenor,BA2149,Trigger)</f>
        <v>54457</v>
      </c>
      <c r="BC2149" s="508">
        <f>_xll.qlIndexFixing($AC$5,AZ2149,TRUE,_xll.ohTrigger(Trigger,Trigger3M))</f>
        <v>1.4416991252296086E-2</v>
      </c>
      <c r="BD2149" s="508">
        <f>_xll.qlIndexFixing($BE$1,AZ2149,TRUE,_xll.ohTrigger(Trigger,Trigger3M))</f>
        <v>1.4045648344470979E-2</v>
      </c>
    </row>
    <row r="2150" spans="51:56" ht="11.25" customHeight="1" x14ac:dyDescent="0.25">
      <c r="AY2150" s="515" t="s">
        <v>90</v>
      </c>
      <c r="AZ2150" s="509">
        <f>_xll.qlInterestRateIndexFixingDate(Currency&amp;"ibor"&amp;Tenor,BA2150,Trigger)</f>
        <v>54368</v>
      </c>
      <c r="BA2150" s="509">
        <f>_xll.qlCalendarAdvance(Calendar,BA2149,AY2150,"f",,Trigger)</f>
        <v>54372</v>
      </c>
      <c r="BB2150" s="509">
        <f>_xll.qlInterestRateIndexMaturity(Currency&amp;"ibor"&amp;Tenor,BA2150,Trigger)</f>
        <v>54464</v>
      </c>
      <c r="BC2150" s="508">
        <f>_xll.qlIndexFixing($AC$5,AZ2150,TRUE,_xll.ohTrigger(Trigger,Trigger3M))</f>
        <v>1.4417879544740903E-2</v>
      </c>
      <c r="BD2150" s="508">
        <f>_xll.qlIndexFixing($BE$1,AZ2150,TRUE,_xll.ohTrigger(Trigger,Trigger3M))</f>
        <v>1.4042196799766151E-2</v>
      </c>
    </row>
    <row r="2151" spans="51:56" ht="11.25" customHeight="1" x14ac:dyDescent="0.25">
      <c r="AY2151" s="515" t="s">
        <v>90</v>
      </c>
      <c r="AZ2151" s="509">
        <f>_xll.qlInterestRateIndexFixingDate(Currency&amp;"ibor"&amp;Tenor,BA2151,Trigger)</f>
        <v>54375</v>
      </c>
      <c r="BA2151" s="509">
        <f>_xll.qlCalendarAdvance(Calendar,BA2150,AY2151,"f",,Trigger)</f>
        <v>54379</v>
      </c>
      <c r="BB2151" s="509">
        <f>_xll.qlInterestRateIndexMaturity(Currency&amp;"ibor"&amp;Tenor,BA2151,Trigger)</f>
        <v>54471</v>
      </c>
      <c r="BC2151" s="508">
        <f>_xll.qlIndexFixing($AC$5,AZ2151,TRUE,_xll.ohTrigger(Trigger,Trigger3M))</f>
        <v>1.4418767837388168E-2</v>
      </c>
      <c r="BD2151" s="508">
        <f>_xll.qlIndexFixing($BE$1,AZ2151,TRUE,_xll.ohTrigger(Trigger,Trigger3M))</f>
        <v>1.4038732872954677E-2</v>
      </c>
    </row>
    <row r="2152" spans="51:56" ht="11.25" customHeight="1" x14ac:dyDescent="0.25">
      <c r="AY2152" s="515" t="s">
        <v>90</v>
      </c>
      <c r="AZ2152" s="509">
        <f>_xll.qlInterestRateIndexFixingDate(Currency&amp;"ibor"&amp;Tenor,BA2152,Trigger)</f>
        <v>54382</v>
      </c>
      <c r="BA2152" s="509">
        <f>_xll.qlCalendarAdvance(Calendar,BA2151,AY2152,"f",,Trigger)</f>
        <v>54386</v>
      </c>
      <c r="BB2152" s="509">
        <f>_xll.qlInterestRateIndexMaturity(Currency&amp;"ibor"&amp;Tenor,BA2152,Trigger)</f>
        <v>54478</v>
      </c>
      <c r="BC2152" s="508">
        <f>_xll.qlIndexFixing($AC$5,AZ2152,TRUE,_xll.ohTrigger(Trigger,Trigger3M))</f>
        <v>1.4419656130235273E-2</v>
      </c>
      <c r="BD2152" s="508">
        <f>_xll.qlIndexFixing($BE$1,AZ2152,TRUE,_xll.ohTrigger(Trigger,Trigger3M))</f>
        <v>1.4035256552466683E-2</v>
      </c>
    </row>
    <row r="2153" spans="51:56" ht="11.25" customHeight="1" x14ac:dyDescent="0.25">
      <c r="AY2153" s="515" t="s">
        <v>90</v>
      </c>
      <c r="AZ2153" s="509">
        <f>_xll.qlInterestRateIndexFixingDate(Currency&amp;"ibor"&amp;Tenor,BA2153,Trigger)</f>
        <v>54389</v>
      </c>
      <c r="BA2153" s="509">
        <f>_xll.qlCalendarAdvance(Calendar,BA2152,AY2153,"f",,Trigger)</f>
        <v>54393</v>
      </c>
      <c r="BB2153" s="509">
        <f>_xll.qlInterestRateIndexMaturity(Currency&amp;"ibor"&amp;Tenor,BA2153,Trigger)</f>
        <v>54483</v>
      </c>
      <c r="BC2153" s="508">
        <f>_xll.qlIndexFixing($AC$5,AZ2153,TRUE,_xll.ohTrigger(Trigger,Trigger3M))</f>
        <v>1.4419840613352441E-2</v>
      </c>
      <c r="BD2153" s="508">
        <f>_xll.qlIndexFixing($BE$1,AZ2153,TRUE,_xll.ohTrigger(Trigger,Trigger3M))</f>
        <v>1.4031724529333545E-2</v>
      </c>
    </row>
    <row r="2154" spans="51:56" ht="11.25" customHeight="1" x14ac:dyDescent="0.25">
      <c r="AY2154" s="515" t="s">
        <v>90</v>
      </c>
      <c r="AZ2154" s="509">
        <f>_xll.qlInterestRateIndexFixingDate(Currency&amp;"ibor"&amp;Tenor,BA2154,Trigger)</f>
        <v>54396</v>
      </c>
      <c r="BA2154" s="509">
        <f>_xll.qlCalendarAdvance(Calendar,BA2153,AY2154,"f",,Trigger)</f>
        <v>54400</v>
      </c>
      <c r="BB2154" s="509">
        <f>_xll.qlInterestRateIndexMaturity(Currency&amp;"ibor"&amp;Tenor,BA2154,Trigger)</f>
        <v>54490</v>
      </c>
      <c r="BC2154" s="508">
        <f>_xll.qlIndexFixing($AC$5,AZ2154,TRUE,_xll.ohTrigger(Trigger,Trigger3M))</f>
        <v>1.4420728835540686E-2</v>
      </c>
      <c r="BD2154" s="508">
        <f>_xll.qlIndexFixing($BE$1,AZ2154,TRUE,_xll.ohTrigger(Trigger,Trigger3M))</f>
        <v>1.4028225437173525E-2</v>
      </c>
    </row>
    <row r="2155" spans="51:56" ht="11.25" customHeight="1" x14ac:dyDescent="0.25">
      <c r="AY2155" s="515" t="s">
        <v>90</v>
      </c>
      <c r="AZ2155" s="509">
        <f>_xll.qlInterestRateIndexFixingDate(Currency&amp;"ibor"&amp;Tenor,BA2155,Trigger)</f>
        <v>54403</v>
      </c>
      <c r="BA2155" s="509">
        <f>_xll.qlCalendarAdvance(Calendar,BA2154,AY2155,"f",,Trigger)</f>
        <v>54407</v>
      </c>
      <c r="BB2155" s="509">
        <f>_xll.qlInterestRateIndexMaturity(Currency&amp;"ibor"&amp;Tenor,BA2155,Trigger)</f>
        <v>54497</v>
      </c>
      <c r="BC2155" s="508">
        <f>_xll.qlIndexFixing($AC$5,AZ2155,TRUE,_xll.ohTrigger(Trigger,Trigger3M))</f>
        <v>1.442161705792433E-2</v>
      </c>
      <c r="BD2155" s="508">
        <f>_xll.qlIndexFixing($BE$1,AZ2155,TRUE,_xll.ohTrigger(Trigger,Trigger3M))</f>
        <v>1.4024713919177145E-2</v>
      </c>
    </row>
    <row r="2156" spans="51:56" ht="11.25" customHeight="1" x14ac:dyDescent="0.25">
      <c r="AY2156" s="515" t="s">
        <v>90</v>
      </c>
      <c r="AZ2156" s="509">
        <f>_xll.qlInterestRateIndexFixingDate(Currency&amp;"ibor"&amp;Tenor,BA2156,Trigger)</f>
        <v>54410</v>
      </c>
      <c r="BA2156" s="509">
        <f>_xll.qlCalendarAdvance(Calendar,BA2155,AY2156,"f",,Trigger)</f>
        <v>54414</v>
      </c>
      <c r="BB2156" s="509">
        <f>_xll.qlInterestRateIndexMaturity(Currency&amp;"ibor"&amp;Tenor,BA2156,Trigger)</f>
        <v>54504</v>
      </c>
      <c r="BC2156" s="508">
        <f>_xll.qlIndexFixing($AC$5,AZ2156,TRUE,_xll.ohTrigger(Trigger,Trigger3M))</f>
        <v>1.4422505280505149E-2</v>
      </c>
      <c r="BD2156" s="508">
        <f>_xll.qlIndexFixing($BE$1,AZ2156,TRUE,_xll.ohTrigger(Trigger,Trigger3M))</f>
        <v>1.4021189963769665E-2</v>
      </c>
    </row>
    <row r="2157" spans="51:56" ht="11.25" customHeight="1" x14ac:dyDescent="0.25">
      <c r="AY2157" s="515" t="s">
        <v>90</v>
      </c>
      <c r="AZ2157" s="509">
        <f>_xll.qlInterestRateIndexFixingDate(Currency&amp;"ibor"&amp;Tenor,BA2157,Trigger)</f>
        <v>54416</v>
      </c>
      <c r="BA2157" s="509">
        <f>_xll.qlCalendarAdvance(Calendar,BA2156,AY2157,"f",,Trigger)</f>
        <v>54421</v>
      </c>
      <c r="BB2157" s="509">
        <f>_xll.qlInterestRateIndexMaturity(Currency&amp;"ibor"&amp;Tenor,BA2157,Trigger)</f>
        <v>54511</v>
      </c>
      <c r="BC2157" s="508">
        <f>_xll.qlIndexFixing($AC$5,AZ2157,TRUE,_xll.ohTrigger(Trigger,Trigger3M))</f>
        <v>1.4423393503283144E-2</v>
      </c>
      <c r="BD2157" s="508">
        <f>_xll.qlIndexFixing($BE$1,AZ2157,TRUE,_xll.ohTrigger(Trigger,Trigger3M))</f>
        <v>1.4017653559381671E-2</v>
      </c>
    </row>
    <row r="2158" spans="51:56" ht="11.25" customHeight="1" x14ac:dyDescent="0.25">
      <c r="AY2158" s="515" t="s">
        <v>90</v>
      </c>
      <c r="AZ2158" s="509">
        <f>_xll.qlInterestRateIndexFixingDate(Currency&amp;"ibor"&amp;Tenor,BA2158,Trigger)</f>
        <v>54423</v>
      </c>
      <c r="BA2158" s="509">
        <f>_xll.qlCalendarAdvance(Calendar,BA2157,AY2158,"f",,Trigger)</f>
        <v>54428</v>
      </c>
      <c r="BB2158" s="509">
        <f>_xll.qlInterestRateIndexMaturity(Currency&amp;"ibor"&amp;Tenor,BA2158,Trigger)</f>
        <v>54518</v>
      </c>
      <c r="BC2158" s="508">
        <f>_xll.qlIndexFixing($AC$5,AZ2158,TRUE,_xll.ohTrigger(Trigger,Trigger3M))</f>
        <v>1.4424281726257426E-2</v>
      </c>
      <c r="BD2158" s="508">
        <f>_xll.qlIndexFixing($BE$1,AZ2158,TRUE,_xll.ohTrigger(Trigger,Trigger3M))</f>
        <v>1.4014104694441976E-2</v>
      </c>
    </row>
    <row r="2159" spans="51:56" ht="11.25" customHeight="1" x14ac:dyDescent="0.25">
      <c r="AY2159" s="515" t="s">
        <v>90</v>
      </c>
      <c r="AZ2159" s="509">
        <f>_xll.qlInterestRateIndexFixingDate(Currency&amp;"ibor"&amp;Tenor,BA2159,Trigger)</f>
        <v>54431</v>
      </c>
      <c r="BA2159" s="509">
        <f>_xll.qlCalendarAdvance(Calendar,BA2158,AY2159,"f",,Trigger)</f>
        <v>54435</v>
      </c>
      <c r="BB2159" s="509">
        <f>_xll.qlInterestRateIndexMaturity(Currency&amp;"ibor"&amp;Tenor,BA2159,Trigger)</f>
        <v>54525</v>
      </c>
      <c r="BC2159" s="508">
        <f>_xll.qlIndexFixing($AC$5,AZ2159,TRUE,_xll.ohTrigger(Trigger,Trigger3M))</f>
        <v>1.4425169949427996E-2</v>
      </c>
      <c r="BD2159" s="508">
        <f>_xll.qlIndexFixing($BE$1,AZ2159,TRUE,_xll.ohTrigger(Trigger,Trigger3M))</f>
        <v>1.4010543357381167E-2</v>
      </c>
    </row>
    <row r="2160" spans="51:56" ht="11.25" customHeight="1" x14ac:dyDescent="0.25">
      <c r="AY2160" s="515" t="s">
        <v>90</v>
      </c>
      <c r="AZ2160" s="509">
        <f>_xll.qlInterestRateIndexFixingDate(Currency&amp;"ibor"&amp;Tenor,BA2160,Trigger)</f>
        <v>54438</v>
      </c>
      <c r="BA2160" s="509">
        <f>_xll.qlCalendarAdvance(Calendar,BA2159,AY2160,"f",,Trigger)</f>
        <v>54442</v>
      </c>
      <c r="BB2160" s="509">
        <f>_xll.qlInterestRateIndexMaturity(Currency&amp;"ibor"&amp;Tenor,BA2160,Trigger)</f>
        <v>54533</v>
      </c>
      <c r="BC2160" s="508">
        <f>_xll.qlIndexFixing($AC$5,AZ2160,TRUE,_xll.ohTrigger(Trigger,Trigger3M))</f>
        <v>1.4426410320132508E-2</v>
      </c>
      <c r="BD2160" s="508">
        <f>_xll.qlIndexFixing($BE$1,AZ2160,TRUE,_xll.ohTrigger(Trigger,Trigger3M))</f>
        <v>1.4006984031268396E-2</v>
      </c>
    </row>
    <row r="2161" spans="51:56" ht="11.25" customHeight="1" x14ac:dyDescent="0.25">
      <c r="AY2161" s="515" t="s">
        <v>90</v>
      </c>
      <c r="AZ2161" s="509">
        <f>_xll.qlInterestRateIndexFixingDate(Currency&amp;"ibor"&amp;Tenor,BA2161,Trigger)</f>
        <v>54445</v>
      </c>
      <c r="BA2161" s="509">
        <f>_xll.qlCalendarAdvance(Calendar,BA2160,AY2161,"f",,Trigger)</f>
        <v>54449</v>
      </c>
      <c r="BB2161" s="509">
        <f>_xll.qlInterestRateIndexMaturity(Currency&amp;"ibor"&amp;Tenor,BA2161,Trigger)</f>
        <v>54539</v>
      </c>
      <c r="BC2161" s="508">
        <f>_xll.qlIndexFixing($AC$5,AZ2161,TRUE,_xll.ohTrigger(Trigger,Trigger3M))</f>
        <v>1.4426946396357998E-2</v>
      </c>
      <c r="BD2161" s="508">
        <f>_xll.qlIndexFixing($BE$1,AZ2161,TRUE,_xll.ohTrigger(Trigger,Trigger3M))</f>
        <v>1.4003383220614118E-2</v>
      </c>
    </row>
    <row r="2162" spans="51:56" ht="11.25" customHeight="1" x14ac:dyDescent="0.25">
      <c r="AY2162" s="515" t="s">
        <v>90</v>
      </c>
      <c r="AZ2162" s="509">
        <f>_xll.qlInterestRateIndexFixingDate(Currency&amp;"ibor"&amp;Tenor,BA2162,Trigger)</f>
        <v>54452</v>
      </c>
      <c r="BA2162" s="509">
        <f>_xll.qlCalendarAdvance(Calendar,BA2161,AY2162,"f",,Trigger)</f>
        <v>54456</v>
      </c>
      <c r="BB2162" s="509">
        <f>_xll.qlInterestRateIndexMaturity(Currency&amp;"ibor"&amp;Tenor,BA2162,Trigger)</f>
        <v>54546</v>
      </c>
      <c r="BC2162" s="508">
        <f>_xll.qlIndexFixing($AC$5,AZ2162,TRUE,_xll.ohTrigger(Trigger,Trigger3M))</f>
        <v>1.4427834620118318E-2</v>
      </c>
      <c r="BD2162" s="508">
        <f>_xll.qlIndexFixing($BE$1,AZ2162,TRUE,_xll.ohTrigger(Trigger,Trigger3M))</f>
        <v>1.3999784397768167E-2</v>
      </c>
    </row>
    <row r="2163" spans="51:56" ht="11.25" customHeight="1" x14ac:dyDescent="0.25">
      <c r="AY2163" s="515" t="s">
        <v>90</v>
      </c>
      <c r="AZ2163" s="509">
        <f>_xll.qlInterestRateIndexFixingDate(Currency&amp;"ibor"&amp;Tenor,BA2163,Trigger)</f>
        <v>54459</v>
      </c>
      <c r="BA2163" s="509">
        <f>_xll.qlCalendarAdvance(Calendar,BA2162,AY2163,"f",,Trigger)</f>
        <v>54463</v>
      </c>
      <c r="BB2163" s="509">
        <f>_xll.qlInterestRateIndexMaturity(Currency&amp;"ibor"&amp;Tenor,BA2163,Trigger)</f>
        <v>54553</v>
      </c>
      <c r="BC2163" s="508">
        <f>_xll.qlIndexFixing($AC$5,AZ2163,TRUE,_xll.ohTrigger(Trigger,Trigger3M))</f>
        <v>1.4428722844074926E-2</v>
      </c>
      <c r="BD2163" s="508">
        <f>_xll.qlIndexFixing($BE$1,AZ2163,TRUE,_xll.ohTrigger(Trigger,Trigger3M))</f>
        <v>1.3996173056520789E-2</v>
      </c>
    </row>
    <row r="2164" spans="51:56" ht="11.25" customHeight="1" x14ac:dyDescent="0.25">
      <c r="AY2164" s="515" t="s">
        <v>90</v>
      </c>
      <c r="AZ2164" s="509">
        <f>_xll.qlInterestRateIndexFixingDate(Currency&amp;"ibor"&amp;Tenor,BA2164,Trigger)</f>
        <v>54466</v>
      </c>
      <c r="BA2164" s="509">
        <f>_xll.qlCalendarAdvance(Calendar,BA2163,AY2164,"f",,Trigger)</f>
        <v>54470</v>
      </c>
      <c r="BB2164" s="509">
        <f>_xll.qlInterestRateIndexMaturity(Currency&amp;"ibor"&amp;Tenor,BA2164,Trigger)</f>
        <v>54560</v>
      </c>
      <c r="BC2164" s="508">
        <f>_xll.qlIndexFixing($AC$5,AZ2164,TRUE,_xll.ohTrigger(Trigger,Trigger3M))</f>
        <v>1.442250328074568E-2</v>
      </c>
      <c r="BD2164" s="508">
        <f>_xll.qlIndexFixing($BE$1,AZ2164,TRUE,_xll.ohTrigger(Trigger,Trigger3M))</f>
        <v>1.3992549185300796E-2</v>
      </c>
    </row>
    <row r="2165" spans="51:56" ht="11.25" customHeight="1" x14ac:dyDescent="0.25">
      <c r="AY2165" s="515" t="s">
        <v>90</v>
      </c>
      <c r="AZ2165" s="509">
        <f>_xll.qlInterestRateIndexFixingDate(Currency&amp;"ibor"&amp;Tenor,BA2165,Trigger)</f>
        <v>54473</v>
      </c>
      <c r="BA2165" s="509">
        <f>_xll.qlCalendarAdvance(Calendar,BA2164,AY2165,"f",,Trigger)</f>
        <v>54477</v>
      </c>
      <c r="BB2165" s="509">
        <f>_xll.qlInterestRateIndexMaturity(Currency&amp;"ibor"&amp;Tenor,BA2165,Trigger)</f>
        <v>54567</v>
      </c>
      <c r="BC2165" s="508">
        <f>_xll.qlIndexFixing($AC$5,AZ2165,TRUE,_xll.ohTrigger(Trigger,Trigger3M))</f>
        <v>1.4406793362366166E-2</v>
      </c>
      <c r="BD2165" s="508">
        <f>_xll.qlIndexFixing($BE$1,AZ2165,TRUE,_xll.ohTrigger(Trigger,Trigger3M))</f>
        <v>1.398891277254144E-2</v>
      </c>
    </row>
    <row r="2166" spans="51:56" ht="11.25" customHeight="1" x14ac:dyDescent="0.25">
      <c r="AY2166" s="515" t="s">
        <v>90</v>
      </c>
      <c r="AZ2166" s="509">
        <f>_xll.qlInterestRateIndexFixingDate(Currency&amp;"ibor"&amp;Tenor,BA2166,Trigger)</f>
        <v>54480</v>
      </c>
      <c r="BA2166" s="509">
        <f>_xll.qlCalendarAdvance(Calendar,BA2165,AY2166,"f",,Trigger)</f>
        <v>54484</v>
      </c>
      <c r="BB2166" s="509">
        <f>_xll.qlInterestRateIndexMaturity(Currency&amp;"ibor"&amp;Tenor,BA2166,Trigger)</f>
        <v>54576</v>
      </c>
      <c r="BC2166" s="508">
        <f>_xll.qlIndexFixing($AC$5,AZ2166,TRUE,_xll.ohTrigger(Trigger,Trigger3M))</f>
        <v>1.438799481816056E-2</v>
      </c>
      <c r="BD2166" s="508">
        <f>_xll.qlIndexFixing($BE$1,AZ2166,TRUE,_xll.ohTrigger(Trigger,Trigger3M))</f>
        <v>1.3985280249848672E-2</v>
      </c>
    </row>
    <row r="2167" spans="51:56" ht="11.25" customHeight="1" x14ac:dyDescent="0.25">
      <c r="AY2167" s="515" t="s">
        <v>90</v>
      </c>
      <c r="AZ2167" s="509">
        <f>_xll.qlInterestRateIndexFixingDate(Currency&amp;"ibor"&amp;Tenor,BA2167,Trigger)</f>
        <v>54487</v>
      </c>
      <c r="BA2167" s="509">
        <f>_xll.qlCalendarAdvance(Calendar,BA2166,AY2167,"f",,Trigger)</f>
        <v>54491</v>
      </c>
      <c r="BB2167" s="509">
        <f>_xll.qlInterestRateIndexMaturity(Currency&amp;"ibor"&amp;Tenor,BA2167,Trigger)</f>
        <v>54583</v>
      </c>
      <c r="BC2167" s="508">
        <f>_xll.qlIndexFixing($AC$5,AZ2167,TRUE,_xll.ohTrigger(Trigger,Trigger3M))</f>
        <v>1.4372602847262722E-2</v>
      </c>
      <c r="BD2167" s="508">
        <f>_xll.qlIndexFixing($BE$1,AZ2167,TRUE,_xll.ohTrigger(Trigger,Trigger3M))</f>
        <v>1.3981616635720083E-2</v>
      </c>
    </row>
    <row r="2168" spans="51:56" ht="11.25" customHeight="1" x14ac:dyDescent="0.25">
      <c r="AY2168" s="515" t="s">
        <v>90</v>
      </c>
      <c r="AZ2168" s="509">
        <f>_xll.qlInterestRateIndexFixingDate(Currency&amp;"ibor"&amp;Tenor,BA2168,Trigger)</f>
        <v>54494</v>
      </c>
      <c r="BA2168" s="509">
        <f>_xll.qlCalendarAdvance(Calendar,BA2167,AY2168,"f",,Trigger)</f>
        <v>54498</v>
      </c>
      <c r="BB2168" s="509">
        <f>_xll.qlInterestRateIndexMaturity(Currency&amp;"ibor"&amp;Tenor,BA2168,Trigger)</f>
        <v>54590</v>
      </c>
      <c r="BC2168" s="508">
        <f>_xll.qlIndexFixing($AC$5,AZ2168,TRUE,_xll.ohTrigger(Trigger,Trigger3M))</f>
        <v>1.4357192653177578E-2</v>
      </c>
      <c r="BD2168" s="508">
        <f>_xll.qlIndexFixing($BE$1,AZ2168,TRUE,_xll.ohTrigger(Trigger,Trigger3M))</f>
        <v>1.3977940442790014E-2</v>
      </c>
    </row>
    <row r="2169" spans="51:56" ht="11.25" customHeight="1" x14ac:dyDescent="0.25">
      <c r="AY2169" s="515" t="s">
        <v>90</v>
      </c>
      <c r="AZ2169" s="509">
        <f>_xll.qlInterestRateIndexFixingDate(Currency&amp;"ibor"&amp;Tenor,BA2169,Trigger)</f>
        <v>54501</v>
      </c>
      <c r="BA2169" s="509">
        <f>_xll.qlCalendarAdvance(Calendar,BA2168,AY2169,"f",,Trigger)</f>
        <v>54505</v>
      </c>
      <c r="BB2169" s="509">
        <f>_xll.qlInterestRateIndexMaturity(Currency&amp;"ibor"&amp;Tenor,BA2169,Trigger)</f>
        <v>54597</v>
      </c>
      <c r="BC2169" s="508">
        <f>_xll.qlIndexFixing($AC$5,AZ2169,TRUE,_xll.ohTrigger(Trigger,Trigger3M))</f>
        <v>1.4341764236121475E-2</v>
      </c>
      <c r="BD2169" s="508">
        <f>_xll.qlIndexFixing($BE$1,AZ2169,TRUE,_xll.ohTrigger(Trigger,Trigger3M))</f>
        <v>1.397425165948946E-2</v>
      </c>
    </row>
    <row r="2170" spans="51:56" ht="11.25" customHeight="1" x14ac:dyDescent="0.25">
      <c r="AY2170" s="515" t="s">
        <v>90</v>
      </c>
      <c r="AZ2170" s="509">
        <f>_xll.qlInterestRateIndexFixingDate(Currency&amp;"ibor"&amp;Tenor,BA2170,Trigger)</f>
        <v>54508</v>
      </c>
      <c r="BA2170" s="509">
        <f>_xll.qlCalendarAdvance(Calendar,BA2169,AY2170,"f",,Trigger)</f>
        <v>54512</v>
      </c>
      <c r="BB2170" s="509">
        <f>_xll.qlInterestRateIndexMaturity(Currency&amp;"ibor"&amp;Tenor,BA2170,Trigger)</f>
        <v>54604</v>
      </c>
      <c r="BC2170" s="508">
        <f>_xll.qlIndexFixing($AC$5,AZ2170,TRUE,_xll.ohTrigger(Trigger,Trigger3M))</f>
        <v>1.4326317596309025E-2</v>
      </c>
      <c r="BD2170" s="508">
        <f>_xll.qlIndexFixing($BE$1,AZ2170,TRUE,_xll.ohTrigger(Trigger,Trigger3M))</f>
        <v>1.3970550274251151E-2</v>
      </c>
    </row>
    <row r="2171" spans="51:56" ht="11.25" customHeight="1" x14ac:dyDescent="0.25">
      <c r="AY2171" s="515" t="s">
        <v>90</v>
      </c>
      <c r="AZ2171" s="509">
        <f>_xll.qlInterestRateIndexFixingDate(Currency&amp;"ibor"&amp;Tenor,BA2171,Trigger)</f>
        <v>54515</v>
      </c>
      <c r="BA2171" s="509">
        <f>_xll.qlCalendarAdvance(Calendar,BA2170,AY2171,"f",,Trigger)</f>
        <v>54519</v>
      </c>
      <c r="BB2171" s="509">
        <f>_xll.qlInterestRateIndexMaturity(Currency&amp;"ibor"&amp;Tenor,BA2171,Trigger)</f>
        <v>54610</v>
      </c>
      <c r="BC2171" s="508">
        <f>_xll.qlIndexFixing($AC$5,AZ2171,TRUE,_xll.ohTrigger(Trigger,Trigger3M))</f>
        <v>1.4311487027763407E-2</v>
      </c>
      <c r="BD2171" s="508">
        <f>_xll.qlIndexFixing($BE$1,AZ2171,TRUE,_xll.ohTrigger(Trigger,Trigger3M))</f>
        <v>1.396683332557107E-2</v>
      </c>
    </row>
    <row r="2172" spans="51:56" ht="11.25" customHeight="1" x14ac:dyDescent="0.25">
      <c r="AY2172" s="515" t="s">
        <v>90</v>
      </c>
      <c r="AZ2172" s="509">
        <f>_xll.qlInterestRateIndexFixingDate(Currency&amp;"ibor"&amp;Tenor,BA2172,Trigger)</f>
        <v>54522</v>
      </c>
      <c r="BA2172" s="509">
        <f>_xll.qlCalendarAdvance(Calendar,BA2171,AY2172,"f",,Trigger)</f>
        <v>54526</v>
      </c>
      <c r="BB2172" s="509">
        <f>_xll.qlInterestRateIndexMaturity(Currency&amp;"ibor"&amp;Tenor,BA2172,Trigger)</f>
        <v>54617</v>
      </c>
      <c r="BC2172" s="508">
        <f>_xll.qlIndexFixing($AC$5,AZ2172,TRUE,_xll.ohTrigger(Trigger,Trigger3M))</f>
        <v>1.4295827296500481E-2</v>
      </c>
      <c r="BD2172" s="508">
        <f>_xll.qlIndexFixing($BE$1,AZ2172,TRUE,_xll.ohTrigger(Trigger,Trigger3M))</f>
        <v>1.3963107749994676E-2</v>
      </c>
    </row>
    <row r="2173" spans="51:56" ht="11.25" customHeight="1" x14ac:dyDescent="0.25">
      <c r="AY2173" s="515" t="s">
        <v>90</v>
      </c>
      <c r="AZ2173" s="509">
        <f>_xll.qlInterestRateIndexFixingDate(Currency&amp;"ibor"&amp;Tenor,BA2173,Trigger)</f>
        <v>54527</v>
      </c>
      <c r="BA2173" s="509">
        <f>_xll.qlCalendarAdvance(Calendar,BA2172,AY2173,"f",,Trigger)</f>
        <v>54533</v>
      </c>
      <c r="BB2173" s="509">
        <f>_xll.qlInterestRateIndexMaturity(Currency&amp;"ibor"&amp;Tenor,BA2173,Trigger)</f>
        <v>54624</v>
      </c>
      <c r="BC2173" s="508">
        <f>_xll.qlIndexFixing($AC$5,AZ2173,TRUE,_xll.ohTrigger(Trigger,Trigger3M))</f>
        <v>1.4280149143669986E-2</v>
      </c>
      <c r="BD2173" s="508">
        <f>_xll.qlIndexFixing($BE$1,AZ2173,TRUE,_xll.ohTrigger(Trigger,Trigger3M))</f>
        <v>1.3959369539051246E-2</v>
      </c>
    </row>
    <row r="2174" spans="51:56" ht="11.25" customHeight="1" x14ac:dyDescent="0.25">
      <c r="AY2174" s="515" t="s">
        <v>90</v>
      </c>
      <c r="AZ2174" s="509">
        <f>_xll.qlInterestRateIndexFixingDate(Currency&amp;"ibor"&amp;Tenor,BA2174,Trigger)</f>
        <v>54536</v>
      </c>
      <c r="BA2174" s="509">
        <f>_xll.qlCalendarAdvance(Calendar,BA2173,AY2174,"f",,Trigger)</f>
        <v>54540</v>
      </c>
      <c r="BB2174" s="509">
        <f>_xll.qlInterestRateIndexMaturity(Currency&amp;"ibor"&amp;Tenor,BA2174,Trigger)</f>
        <v>54631</v>
      </c>
      <c r="BC2174" s="508">
        <f>_xll.qlIndexFixing($AC$5,AZ2174,TRUE,_xll.ohTrigger(Trigger,Trigger3M))</f>
        <v>1.4264452569486257E-2</v>
      </c>
      <c r="BD2174" s="508">
        <f>_xll.qlIndexFixing($BE$1,AZ2174,TRUE,_xll.ohTrigger(Trigger,Trigger3M))</f>
        <v>1.3955618681172887E-2</v>
      </c>
    </row>
    <row r="2175" spans="51:56" ht="11.25" customHeight="1" x14ac:dyDescent="0.25">
      <c r="AY2175" s="515" t="s">
        <v>90</v>
      </c>
      <c r="AZ2175" s="509">
        <f>_xll.qlInterestRateIndexFixingDate(Currency&amp;"ibor"&amp;Tenor,BA2175,Trigger)</f>
        <v>54543</v>
      </c>
      <c r="BA2175" s="509">
        <f>_xll.qlCalendarAdvance(Calendar,BA2174,AY2175,"f",,Trigger)</f>
        <v>54547</v>
      </c>
      <c r="BB2175" s="509">
        <f>_xll.qlInterestRateIndexMaturity(Currency&amp;"ibor"&amp;Tenor,BA2175,Trigger)</f>
        <v>54639</v>
      </c>
      <c r="BC2175" s="508">
        <f>_xll.qlIndexFixing($AC$5,AZ2175,TRUE,_xll.ohTrigger(Trigger,Trigger3M))</f>
        <v>1.424881106344596E-2</v>
      </c>
      <c r="BD2175" s="508">
        <f>_xll.qlIndexFixing($BE$1,AZ2175,TRUE,_xll.ohTrigger(Trigger,Trigger3M))</f>
        <v>1.3951853914070245E-2</v>
      </c>
    </row>
    <row r="2176" spans="51:56" ht="11.25" customHeight="1" x14ac:dyDescent="0.25">
      <c r="AY2176" s="515" t="s">
        <v>90</v>
      </c>
      <c r="AZ2176" s="509">
        <f>_xll.qlInterestRateIndexFixingDate(Currency&amp;"ibor"&amp;Tenor,BA2176,Trigger)</f>
        <v>54550</v>
      </c>
      <c r="BA2176" s="509">
        <f>_xll.qlCalendarAdvance(Calendar,BA2175,AY2176,"f",,Trigger)</f>
        <v>54554</v>
      </c>
      <c r="BB2176" s="509">
        <f>_xll.qlInterestRateIndexMaturity(Currency&amp;"ibor"&amp;Tenor,BA2176,Trigger)</f>
        <v>54646</v>
      </c>
      <c r="BC2176" s="508">
        <f>_xll.qlIndexFixing($AC$5,AZ2176,TRUE,_xll.ohTrigger(Trigger,Trigger3M))</f>
        <v>1.4233255091626585E-2</v>
      </c>
      <c r="BD2176" s="508">
        <f>_xll.qlIndexFixing($BE$1,AZ2176,TRUE,_xll.ohTrigger(Trigger,Trigger3M))</f>
        <v>1.3948076674259749E-2</v>
      </c>
    </row>
    <row r="2177" spans="51:56" ht="11.25" customHeight="1" x14ac:dyDescent="0.25">
      <c r="AY2177" s="515" t="s">
        <v>90</v>
      </c>
      <c r="AZ2177" s="509">
        <f>_xll.qlInterestRateIndexFixingDate(Currency&amp;"ibor"&amp;Tenor,BA2177,Trigger)</f>
        <v>54557</v>
      </c>
      <c r="BA2177" s="509">
        <f>_xll.qlCalendarAdvance(Calendar,BA2176,AY2177,"f",,Trigger)</f>
        <v>54561</v>
      </c>
      <c r="BB2177" s="509">
        <f>_xll.qlInterestRateIndexMaturity(Currency&amp;"ibor"&amp;Tenor,BA2177,Trigger)</f>
        <v>54653</v>
      </c>
      <c r="BC2177" s="508">
        <f>_xll.qlIndexFixing($AC$5,AZ2177,TRUE,_xll.ohTrigger(Trigger,Trigger3M))</f>
        <v>1.4226952931332091E-2</v>
      </c>
      <c r="BD2177" s="508">
        <f>_xll.qlIndexFixing($BE$1,AZ2177,TRUE,_xll.ohTrigger(Trigger,Trigger3M))</f>
        <v>1.3944286751534533E-2</v>
      </c>
    </row>
    <row r="2178" spans="51:56" ht="11.25" customHeight="1" x14ac:dyDescent="0.25">
      <c r="AY2178" s="515" t="s">
        <v>90</v>
      </c>
      <c r="AZ2178" s="509">
        <f>_xll.qlInterestRateIndexFixingDate(Currency&amp;"ibor"&amp;Tenor,BA2178,Trigger)</f>
        <v>54564</v>
      </c>
      <c r="BA2178" s="509">
        <f>_xll.qlCalendarAdvance(Calendar,BA2177,AY2178,"f",,Trigger)</f>
        <v>54568</v>
      </c>
      <c r="BB2178" s="509">
        <f>_xll.qlInterestRateIndexMaturity(Currency&amp;"ibor"&amp;Tenor,BA2178,Trigger)</f>
        <v>54660</v>
      </c>
      <c r="BC2178" s="508">
        <f>_xll.qlIndexFixing($AC$5,AZ2178,TRUE,_xll.ohTrigger(Trigger,Trigger3M))</f>
        <v>1.4227600891165705E-2</v>
      </c>
      <c r="BD2178" s="508">
        <f>_xll.qlIndexFixing($BE$1,AZ2178,TRUE,_xll.ohTrigger(Trigger,Trigger3M))</f>
        <v>1.3940484134324723E-2</v>
      </c>
    </row>
    <row r="2179" spans="51:56" ht="11.25" customHeight="1" x14ac:dyDescent="0.25">
      <c r="AY2179" s="515" t="s">
        <v>90</v>
      </c>
      <c r="AZ2179" s="509">
        <f>_xll.qlInterestRateIndexFixingDate(Currency&amp;"ibor"&amp;Tenor,BA2179,Trigger)</f>
        <v>54571</v>
      </c>
      <c r="BA2179" s="509">
        <f>_xll.qlCalendarAdvance(Calendar,BA2178,AY2179,"f",,Trigger)</f>
        <v>54575</v>
      </c>
      <c r="BB2179" s="509">
        <f>_xll.qlInterestRateIndexMaturity(Currency&amp;"ibor"&amp;Tenor,BA2179,Trigger)</f>
        <v>54667</v>
      </c>
      <c r="BC2179" s="508">
        <f>_xll.qlIndexFixing($AC$5,AZ2179,TRUE,_xll.ohTrigger(Trigger,Trigger3M))</f>
        <v>1.4228248851105322E-2</v>
      </c>
      <c r="BD2179" s="508">
        <f>_xll.qlIndexFixing($BE$1,AZ2179,TRUE,_xll.ohTrigger(Trigger,Trigger3M))</f>
        <v>1.3936668811064789E-2</v>
      </c>
    </row>
    <row r="2180" spans="51:56" ht="11.25" customHeight="1" x14ac:dyDescent="0.25">
      <c r="AY2180" s="515" t="s">
        <v>90</v>
      </c>
      <c r="AZ2180" s="509">
        <f>_xll.qlInterestRateIndexFixingDate(Currency&amp;"ibor"&amp;Tenor,BA2180,Trigger)</f>
        <v>54578</v>
      </c>
      <c r="BA2180" s="509">
        <f>_xll.qlCalendarAdvance(Calendar,BA2179,AY2180,"f",,Trigger)</f>
        <v>54582</v>
      </c>
      <c r="BB2180" s="509">
        <f>_xll.qlInterestRateIndexMaturity(Currency&amp;"ibor"&amp;Tenor,BA2180,Trigger)</f>
        <v>54674</v>
      </c>
      <c r="BC2180" s="508">
        <f>_xll.qlIndexFixing($AC$5,AZ2180,TRUE,_xll.ohTrigger(Trigger,Trigger3M))</f>
        <v>1.4228896811152678E-2</v>
      </c>
      <c r="BD2180" s="508">
        <f>_xll.qlIndexFixing($BE$1,AZ2180,TRUE,_xll.ohTrigger(Trigger,Trigger3M))</f>
        <v>1.3932840770187461E-2</v>
      </c>
    </row>
    <row r="2181" spans="51:56" ht="11.25" customHeight="1" x14ac:dyDescent="0.25">
      <c r="AY2181" s="515" t="s">
        <v>90</v>
      </c>
      <c r="AZ2181" s="509">
        <f>_xll.qlInterestRateIndexFixingDate(Currency&amp;"ibor"&amp;Tenor,BA2181,Trigger)</f>
        <v>54585</v>
      </c>
      <c r="BA2181" s="509">
        <f>_xll.qlCalendarAdvance(Calendar,BA2180,AY2181,"f",,Trigger)</f>
        <v>54589</v>
      </c>
      <c r="BB2181" s="509">
        <f>_xll.qlInterestRateIndexMaturity(Currency&amp;"ibor"&amp;Tenor,BA2181,Trigger)</f>
        <v>54681</v>
      </c>
      <c r="BC2181" s="508">
        <f>_xll.qlIndexFixing($AC$5,AZ2181,TRUE,_xll.ohTrigger(Trigger,Trigger3M))</f>
        <v>1.4229544771306037E-2</v>
      </c>
      <c r="BD2181" s="508">
        <f>_xll.qlIndexFixing($BE$1,AZ2181,TRUE,_xll.ohTrigger(Trigger,Trigger3M))</f>
        <v>1.3929000000125469E-2</v>
      </c>
    </row>
    <row r="2182" spans="51:56" ht="11.25" customHeight="1" x14ac:dyDescent="0.25">
      <c r="AY2182" s="515" t="s">
        <v>90</v>
      </c>
      <c r="AZ2182" s="509">
        <f>_xll.qlInterestRateIndexFixingDate(Currency&amp;"ibor"&amp;Tenor,BA2182,Trigger)</f>
        <v>54592</v>
      </c>
      <c r="BA2182" s="509">
        <f>_xll.qlCalendarAdvance(Calendar,BA2181,AY2182,"f",,Trigger)</f>
        <v>54596</v>
      </c>
      <c r="BB2182" s="509">
        <f>_xll.qlInterestRateIndexMaturity(Currency&amp;"ibor"&amp;Tenor,BA2182,Trigger)</f>
        <v>54688</v>
      </c>
      <c r="BC2182" s="508">
        <f>_xll.qlIndexFixing($AC$5,AZ2182,TRUE,_xll.ohTrigger(Trigger,Trigger3M))</f>
        <v>1.4230192731568005E-2</v>
      </c>
      <c r="BD2182" s="508">
        <f>_xll.qlIndexFixing($BE$1,AZ2182,TRUE,_xll.ohTrigger(Trigger,Trigger3M))</f>
        <v>1.3925146489309807E-2</v>
      </c>
    </row>
    <row r="2183" spans="51:56" ht="11.25" customHeight="1" x14ac:dyDescent="0.25">
      <c r="AY2183" s="515" t="s">
        <v>90</v>
      </c>
      <c r="AZ2183" s="509">
        <f>_xll.qlInterestRateIndexFixingDate(Currency&amp;"ibor"&amp;Tenor,BA2183,Trigger)</f>
        <v>54599</v>
      </c>
      <c r="BA2183" s="509">
        <f>_xll.qlCalendarAdvance(Calendar,BA2182,AY2183,"f",,Trigger)</f>
        <v>54603</v>
      </c>
      <c r="BB2183" s="509">
        <f>_xll.qlInterestRateIndexMaturity(Currency&amp;"ibor"&amp;Tenor,BA2183,Trigger)</f>
        <v>54695</v>
      </c>
      <c r="BC2183" s="508">
        <f>_xll.qlIndexFixing($AC$5,AZ2183,TRUE,_xll.ohTrigger(Trigger,Trigger3M))</f>
        <v>1.4230840691935105E-2</v>
      </c>
      <c r="BD2183" s="508">
        <f>_xll.qlIndexFixing($BE$1,AZ2183,TRUE,_xll.ohTrigger(Trigger,Trigger3M))</f>
        <v>1.3921280226177554E-2</v>
      </c>
    </row>
    <row r="2184" spans="51:56" ht="11.25" customHeight="1" x14ac:dyDescent="0.25">
      <c r="AY2184" s="515" t="s">
        <v>90</v>
      </c>
      <c r="AZ2184" s="509">
        <f>_xll.qlInterestRateIndexFixingDate(Currency&amp;"ibor"&amp;Tenor,BA2184,Trigger)</f>
        <v>54606</v>
      </c>
      <c r="BA2184" s="509">
        <f>_xll.qlCalendarAdvance(Calendar,BA2183,AY2184,"f",,Trigger)</f>
        <v>54610</v>
      </c>
      <c r="BB2184" s="509">
        <f>_xll.qlInterestRateIndexMaturity(Currency&amp;"ibor"&amp;Tenor,BA2184,Trigger)</f>
        <v>54702</v>
      </c>
      <c r="BC2184" s="508">
        <f>_xll.qlIndexFixing($AC$5,AZ2184,TRUE,_xll.ohTrigger(Trigger,Trigger3M))</f>
        <v>1.4231488652410815E-2</v>
      </c>
      <c r="BD2184" s="508">
        <f>_xll.qlIndexFixing($BE$1,AZ2184,TRUE,_xll.ohTrigger(Trigger,Trigger3M))</f>
        <v>1.3917401199161435E-2</v>
      </c>
    </row>
    <row r="2185" spans="51:56" ht="11.25" customHeight="1" x14ac:dyDescent="0.25">
      <c r="AY2185" s="515" t="s">
        <v>90</v>
      </c>
      <c r="AZ2185" s="509">
        <f>_xll.qlInterestRateIndexFixingDate(Currency&amp;"ibor"&amp;Tenor,BA2185,Trigger)</f>
        <v>54613</v>
      </c>
      <c r="BA2185" s="509">
        <f>_xll.qlCalendarAdvance(Calendar,BA2184,AY2185,"f",,Trigger)</f>
        <v>54617</v>
      </c>
      <c r="BB2185" s="509">
        <f>_xll.qlInterestRateIndexMaturity(Currency&amp;"ibor"&amp;Tenor,BA2185,Trigger)</f>
        <v>54709</v>
      </c>
      <c r="BC2185" s="508">
        <f>_xll.qlIndexFixing($AC$5,AZ2185,TRUE,_xll.ohTrigger(Trigger,Trigger3M))</f>
        <v>1.4232136612992526E-2</v>
      </c>
      <c r="BD2185" s="508">
        <f>_xll.qlIndexFixing($BE$1,AZ2185,TRUE,_xll.ohTrigger(Trigger,Trigger3M))</f>
        <v>1.3913509396693316E-2</v>
      </c>
    </row>
    <row r="2186" spans="51:56" ht="11.25" customHeight="1" x14ac:dyDescent="0.25">
      <c r="AY2186" s="515" t="s">
        <v>90</v>
      </c>
      <c r="AZ2186" s="509">
        <f>_xll.qlInterestRateIndexFixingDate(Currency&amp;"ibor"&amp;Tenor,BA2186,Trigger)</f>
        <v>54620</v>
      </c>
      <c r="BA2186" s="509">
        <f>_xll.qlCalendarAdvance(Calendar,BA2185,AY2186,"f",,Trigger)</f>
        <v>54624</v>
      </c>
      <c r="BB2186" s="509">
        <f>_xll.qlInterestRateIndexMaturity(Currency&amp;"ibor"&amp;Tenor,BA2186,Trigger)</f>
        <v>54716</v>
      </c>
      <c r="BC2186" s="508">
        <f>_xll.qlIndexFixing($AC$5,AZ2186,TRUE,_xll.ohTrigger(Trigger,Trigger3M))</f>
        <v>1.4232784573680241E-2</v>
      </c>
      <c r="BD2186" s="508">
        <f>_xll.qlIndexFixing($BE$1,AZ2186,TRUE,_xll.ohTrigger(Trigger,Trigger3M))</f>
        <v>1.3909604807209404E-2</v>
      </c>
    </row>
    <row r="2187" spans="51:56" ht="11.25" customHeight="1" x14ac:dyDescent="0.25">
      <c r="AY2187" s="515" t="s">
        <v>90</v>
      </c>
      <c r="AZ2187" s="509">
        <f>_xll.qlInterestRateIndexFixingDate(Currency&amp;"ibor"&amp;Tenor,BA2187,Trigger)</f>
        <v>54627</v>
      </c>
      <c r="BA2187" s="509">
        <f>_xll.qlCalendarAdvance(Calendar,BA2186,AY2187,"f",,Trigger)</f>
        <v>54631</v>
      </c>
      <c r="BB2187" s="509">
        <f>_xll.qlInterestRateIndexMaturity(Currency&amp;"ibor"&amp;Tenor,BA2187,Trigger)</f>
        <v>54723</v>
      </c>
      <c r="BC2187" s="508">
        <f>_xll.qlIndexFixing($AC$5,AZ2187,TRUE,_xll.ohTrigger(Trigger,Trigger3M))</f>
        <v>1.4233432534475694E-2</v>
      </c>
      <c r="BD2187" s="508">
        <f>_xll.qlIndexFixing($BE$1,AZ2187,TRUE,_xll.ohTrigger(Trigger,Trigger3M))</f>
        <v>1.390568741914156E-2</v>
      </c>
    </row>
    <row r="2188" spans="51:56" ht="11.25" customHeight="1" x14ac:dyDescent="0.25">
      <c r="AY2188" s="515" t="s">
        <v>90</v>
      </c>
      <c r="AZ2188" s="509">
        <f>_xll.qlInterestRateIndexFixingDate(Currency&amp;"ibor"&amp;Tenor,BA2188,Trigger)</f>
        <v>54634</v>
      </c>
      <c r="BA2188" s="509">
        <f>_xll.qlCalendarAdvance(Calendar,BA2187,AY2188,"f",,Trigger)</f>
        <v>54638</v>
      </c>
      <c r="BB2188" s="509">
        <f>_xll.qlInterestRateIndexMaturity(Currency&amp;"ibor"&amp;Tenor,BA2188,Trigger)</f>
        <v>54730</v>
      </c>
      <c r="BC2188" s="508">
        <f>_xll.qlIndexFixing($AC$5,AZ2188,TRUE,_xll.ohTrigger(Trigger,Trigger3M))</f>
        <v>1.4234080495378889E-2</v>
      </c>
      <c r="BD2188" s="508">
        <f>_xll.qlIndexFixing($BE$1,AZ2188,TRUE,_xll.ohTrigger(Trigger,Trigger3M))</f>
        <v>1.3901757220926861E-2</v>
      </c>
    </row>
    <row r="2189" spans="51:56" ht="11.25" customHeight="1" x14ac:dyDescent="0.25">
      <c r="AY2189" s="515" t="s">
        <v>90</v>
      </c>
      <c r="AZ2189" s="509">
        <f>_xll.qlInterestRateIndexFixingDate(Currency&amp;"ibor"&amp;Tenor,BA2189,Trigger)</f>
        <v>54641</v>
      </c>
      <c r="BA2189" s="509">
        <f>_xll.qlCalendarAdvance(Calendar,BA2188,AY2189,"f",,Trigger)</f>
        <v>54645</v>
      </c>
      <c r="BB2189" s="509">
        <f>_xll.qlInterestRateIndexMaturity(Currency&amp;"ibor"&amp;Tenor,BA2189,Trigger)</f>
        <v>54737</v>
      </c>
      <c r="BC2189" s="508">
        <f>_xll.qlIndexFixing($AC$5,AZ2189,TRUE,_xll.ohTrigger(Trigger,Trigger3M))</f>
        <v>1.4234728456388084E-2</v>
      </c>
      <c r="BD2189" s="508">
        <f>_xll.qlIndexFixing($BE$1,AZ2189,TRUE,_xll.ohTrigger(Trigger,Trigger3M))</f>
        <v>1.3897814200995428E-2</v>
      </c>
    </row>
    <row r="2190" spans="51:56" ht="11.25" customHeight="1" x14ac:dyDescent="0.25">
      <c r="AY2190" s="515" t="s">
        <v>90</v>
      </c>
      <c r="AZ2190" s="509">
        <f>_xll.qlInterestRateIndexFixingDate(Currency&amp;"ibor"&amp;Tenor,BA2190,Trigger)</f>
        <v>54648</v>
      </c>
      <c r="BA2190" s="509">
        <f>_xll.qlCalendarAdvance(Calendar,BA2189,AY2190,"f",,Trigger)</f>
        <v>54652</v>
      </c>
      <c r="BB2190" s="509">
        <f>_xll.qlInterestRateIndexMaturity(Currency&amp;"ibor"&amp;Tenor,BA2190,Trigger)</f>
        <v>54744</v>
      </c>
      <c r="BC2190" s="508">
        <f>_xll.qlIndexFixing($AC$5,AZ2190,TRUE,_xll.ohTrigger(Trigger,Trigger3M))</f>
        <v>1.423537641750415E-2</v>
      </c>
      <c r="BD2190" s="508">
        <f>_xll.qlIndexFixing($BE$1,AZ2190,TRUE,_xll.ohTrigger(Trigger,Trigger3M))</f>
        <v>1.3893858347786076E-2</v>
      </c>
    </row>
    <row r="2191" spans="51:56" ht="11.25" customHeight="1" x14ac:dyDescent="0.25">
      <c r="AY2191" s="515" t="s">
        <v>90</v>
      </c>
      <c r="AZ2191" s="509">
        <f>_xll.qlInterestRateIndexFixingDate(Currency&amp;"ibor"&amp;Tenor,BA2191,Trigger)</f>
        <v>54655</v>
      </c>
      <c r="BA2191" s="509">
        <f>_xll.qlCalendarAdvance(Calendar,BA2190,AY2191,"f",,Trigger)</f>
        <v>54659</v>
      </c>
      <c r="BB2191" s="509">
        <f>_xll.qlInterestRateIndexMaturity(Currency&amp;"ibor"&amp;Tenor,BA2191,Trigger)</f>
        <v>54751</v>
      </c>
      <c r="BC2191" s="508">
        <f>_xll.qlIndexFixing($AC$5,AZ2191,TRUE,_xll.ohTrigger(Trigger,Trigger3M))</f>
        <v>1.423602437872709E-2</v>
      </c>
      <c r="BD2191" s="508">
        <f>_xll.qlIndexFixing($BE$1,AZ2191,TRUE,_xll.ohTrigger(Trigger,Trigger3M))</f>
        <v>1.3889889649732408E-2</v>
      </c>
    </row>
    <row r="2192" spans="51:56" ht="11.25" customHeight="1" x14ac:dyDescent="0.25">
      <c r="AY2192" s="515" t="s">
        <v>90</v>
      </c>
      <c r="AZ2192" s="509">
        <f>_xll.qlInterestRateIndexFixingDate(Currency&amp;"ibor"&amp;Tenor,BA2192,Trigger)</f>
        <v>54662</v>
      </c>
      <c r="BA2192" s="509">
        <f>_xll.qlCalendarAdvance(Calendar,BA2191,AY2192,"f",,Trigger)</f>
        <v>54666</v>
      </c>
      <c r="BB2192" s="509">
        <f>_xll.qlInterestRateIndexMaturity(Currency&amp;"ibor"&amp;Tenor,BA2192,Trigger)</f>
        <v>54757</v>
      </c>
      <c r="BC2192" s="508">
        <f>_xll.qlIndexFixing($AC$5,AZ2192,TRUE,_xll.ohTrigger(Trigger,Trigger3M))</f>
        <v>1.4236344899460931E-2</v>
      </c>
      <c r="BD2192" s="508">
        <f>_xll.qlIndexFixing($BE$1,AZ2192,TRUE,_xll.ohTrigger(Trigger,Trigger3M))</f>
        <v>1.3885927426751904E-2</v>
      </c>
    </row>
    <row r="2193" spans="51:56" ht="11.25" customHeight="1" x14ac:dyDescent="0.25">
      <c r="AY2193" s="515" t="s">
        <v>90</v>
      </c>
      <c r="AZ2193" s="509">
        <f>_xll.qlInterestRateIndexFixingDate(Currency&amp;"ibor"&amp;Tenor,BA2193,Trigger)</f>
        <v>54669</v>
      </c>
      <c r="BA2193" s="509">
        <f>_xll.qlCalendarAdvance(Calendar,BA2192,AY2193,"f",,Trigger)</f>
        <v>54673</v>
      </c>
      <c r="BB2193" s="509">
        <f>_xll.qlInterestRateIndexMaturity(Currency&amp;"ibor"&amp;Tenor,BA2193,Trigger)</f>
        <v>54764</v>
      </c>
      <c r="BC2193" s="508">
        <f>_xll.qlIndexFixing($AC$5,AZ2193,TRUE,_xll.ohTrigger(Trigger,Trigger3M))</f>
        <v>1.4236992835311837E-2</v>
      </c>
      <c r="BD2193" s="508">
        <f>_xll.qlIndexFixing($BE$1,AZ2193,TRUE,_xll.ohTrigger(Trigger,Trigger3M))</f>
        <v>1.388193407938396E-2</v>
      </c>
    </row>
    <row r="2194" spans="51:56" ht="11.25" customHeight="1" x14ac:dyDescent="0.25">
      <c r="AY2194" s="515" t="s">
        <v>90</v>
      </c>
      <c r="AZ2194" s="509">
        <f>_xll.qlInterestRateIndexFixingDate(Currency&amp;"ibor"&amp;Tenor,BA2194,Trigger)</f>
        <v>54676</v>
      </c>
      <c r="BA2194" s="509">
        <f>_xll.qlCalendarAdvance(Calendar,BA2193,AY2194,"f",,Trigger)</f>
        <v>54680</v>
      </c>
      <c r="BB2194" s="509">
        <f>_xll.qlInterestRateIndexMaturity(Currency&amp;"ibor"&amp;Tenor,BA2194,Trigger)</f>
        <v>54771</v>
      </c>
      <c r="BC2194" s="508">
        <f>_xll.qlIndexFixing($AC$5,AZ2194,TRUE,_xll.ohTrigger(Trigger,Trigger3M))</f>
        <v>1.4237640771269034E-2</v>
      </c>
      <c r="BD2194" s="508">
        <f>_xll.qlIndexFixing($BE$1,AZ2194,TRUE,_xll.ohTrigger(Trigger,Trigger3M))</f>
        <v>1.387792785375404E-2</v>
      </c>
    </row>
    <row r="2195" spans="51:56" ht="11.25" customHeight="1" x14ac:dyDescent="0.25">
      <c r="AY2195" s="515" t="s">
        <v>90</v>
      </c>
      <c r="AZ2195" s="509">
        <f>_xll.qlInterestRateIndexFixingDate(Currency&amp;"ibor"&amp;Tenor,BA2195,Trigger)</f>
        <v>54683</v>
      </c>
      <c r="BA2195" s="509">
        <f>_xll.qlCalendarAdvance(Calendar,BA2194,AY2195,"f",,Trigger)</f>
        <v>54687</v>
      </c>
      <c r="BB2195" s="509">
        <f>_xll.qlInterestRateIndexMaturity(Currency&amp;"ibor"&amp;Tenor,BA2195,Trigger)</f>
        <v>54778</v>
      </c>
      <c r="BC2195" s="508">
        <f>_xll.qlIndexFixing($AC$5,AZ2195,TRUE,_xll.ohTrigger(Trigger,Trigger3M))</f>
        <v>1.4238288707332517E-2</v>
      </c>
      <c r="BD2195" s="508">
        <f>_xll.qlIndexFixing($BE$1,AZ2195,TRUE,_xll.ohTrigger(Trigger,Trigger3M))</f>
        <v>1.387390873829865E-2</v>
      </c>
    </row>
    <row r="2196" spans="51:56" ht="11.25" customHeight="1" x14ac:dyDescent="0.25">
      <c r="AY2196" s="515" t="s">
        <v>90</v>
      </c>
      <c r="AZ2196" s="509">
        <f>_xll.qlInterestRateIndexFixingDate(Currency&amp;"ibor"&amp;Tenor,BA2196,Trigger)</f>
        <v>54690</v>
      </c>
      <c r="BA2196" s="509">
        <f>_xll.qlCalendarAdvance(Calendar,BA2195,AY2196,"f",,Trigger)</f>
        <v>54694</v>
      </c>
      <c r="BB2196" s="509">
        <f>_xll.qlInterestRateIndexMaturity(Currency&amp;"ibor"&amp;Tenor,BA2196,Trigger)</f>
        <v>54785</v>
      </c>
      <c r="BC2196" s="508">
        <f>_xll.qlIndexFixing($AC$5,AZ2196,TRUE,_xll.ohTrigger(Trigger,Trigger3M))</f>
        <v>1.4238936643501411E-2</v>
      </c>
      <c r="BD2196" s="508">
        <f>_xll.qlIndexFixing($BE$1,AZ2196,TRUE,_xll.ohTrigger(Trigger,Trigger3M))</f>
        <v>1.3869876721451657E-2</v>
      </c>
    </row>
    <row r="2197" spans="51:56" ht="11.25" customHeight="1" x14ac:dyDescent="0.25">
      <c r="AY2197" s="515" t="s">
        <v>90</v>
      </c>
      <c r="AZ2197" s="509">
        <f>_xll.qlInterestRateIndexFixingDate(Currency&amp;"ibor"&amp;Tenor,BA2197,Trigger)</f>
        <v>54697</v>
      </c>
      <c r="BA2197" s="509">
        <f>_xll.qlCalendarAdvance(Calendar,BA2196,AY2197,"f",,Trigger)</f>
        <v>54701</v>
      </c>
      <c r="BB2197" s="509">
        <f>_xll.qlInterestRateIndexMaturity(Currency&amp;"ibor"&amp;Tenor,BA2197,Trigger)</f>
        <v>54793</v>
      </c>
      <c r="BC2197" s="508">
        <f>_xll.qlIndexFixing($AC$5,AZ2197,TRUE,_xll.ohTrigger(Trigger,Trigger3M))</f>
        <v>1.4239912148310746E-2</v>
      </c>
      <c r="BD2197" s="508">
        <f>_xll.qlIndexFixing($BE$1,AZ2197,TRUE,_xll.ohTrigger(Trigger,Trigger3M))</f>
        <v>1.3865807072036889E-2</v>
      </c>
    </row>
    <row r="2198" spans="51:56" ht="11.25" customHeight="1" x14ac:dyDescent="0.25">
      <c r="AY2198" s="515" t="s">
        <v>90</v>
      </c>
      <c r="AZ2198" s="509">
        <f>_xll.qlInterestRateIndexFixingDate(Currency&amp;"ibor"&amp;Tenor,BA2198,Trigger)</f>
        <v>54704</v>
      </c>
      <c r="BA2198" s="509">
        <f>_xll.qlCalendarAdvance(Calendar,BA2197,AY2198,"f",,Trigger)</f>
        <v>54708</v>
      </c>
      <c r="BB2198" s="509">
        <f>_xll.qlInterestRateIndexMaturity(Currency&amp;"ibor"&amp;Tenor,BA2198,Trigger)</f>
        <v>54800</v>
      </c>
      <c r="BC2198" s="508">
        <f>_xll.qlIndexFixing($AC$5,AZ2198,TRUE,_xll.ohTrigger(Trigger,Trigger3M))</f>
        <v>1.424056011028265E-2</v>
      </c>
      <c r="BD2198" s="508">
        <f>_xll.qlIndexFixing($BE$1,AZ2198,TRUE,_xll.ohTrigger(Trigger,Trigger3M))</f>
        <v>1.3861748136257233E-2</v>
      </c>
    </row>
    <row r="2199" spans="51:56" ht="11.25" customHeight="1" x14ac:dyDescent="0.25">
      <c r="AY2199" s="515" t="s">
        <v>90</v>
      </c>
      <c r="AZ2199" s="509">
        <f>_xll.qlInterestRateIndexFixingDate(Currency&amp;"ibor"&amp;Tenor,BA2199,Trigger)</f>
        <v>54711</v>
      </c>
      <c r="BA2199" s="509">
        <f>_xll.qlCalendarAdvance(Calendar,BA2198,AY2199,"f",,Trigger)</f>
        <v>54715</v>
      </c>
      <c r="BB2199" s="509">
        <f>_xll.qlInterestRateIndexMaturity(Currency&amp;"ibor"&amp;Tenor,BA2199,Trigger)</f>
        <v>54807</v>
      </c>
      <c r="BC2199" s="508">
        <f>_xll.qlIndexFixing($AC$5,AZ2199,TRUE,_xll.ohTrigger(Trigger,Trigger3M))</f>
        <v>1.4241208072361426E-2</v>
      </c>
      <c r="BD2199" s="508">
        <f>_xll.qlIndexFixing($BE$1,AZ2199,TRUE,_xll.ohTrigger(Trigger,Trigger3M))</f>
        <v>1.3857676263118566E-2</v>
      </c>
    </row>
    <row r="2200" spans="51:56" ht="11.25" customHeight="1" x14ac:dyDescent="0.25">
      <c r="AY2200" s="515" t="s">
        <v>90</v>
      </c>
      <c r="AZ2200" s="509">
        <f>_xll.qlInterestRateIndexFixingDate(Currency&amp;"ibor"&amp;Tenor,BA2200,Trigger)</f>
        <v>54718</v>
      </c>
      <c r="BA2200" s="509">
        <f>_xll.qlCalendarAdvance(Calendar,BA2199,AY2200,"f",,Trigger)</f>
        <v>54722</v>
      </c>
      <c r="BB2200" s="509">
        <f>_xll.qlInterestRateIndexMaturity(Currency&amp;"ibor"&amp;Tenor,BA2200,Trigger)</f>
        <v>54814</v>
      </c>
      <c r="BC2200" s="508">
        <f>_xll.qlIndexFixing($AC$5,AZ2200,TRUE,_xll.ohTrigger(Trigger,Trigger3M))</f>
        <v>1.4241856034546202E-2</v>
      </c>
      <c r="BD2200" s="508">
        <f>_xll.qlIndexFixing($BE$1,AZ2200,TRUE,_xll.ohTrigger(Trigger,Trigger3M))</f>
        <v>1.3853591441055359E-2</v>
      </c>
    </row>
    <row r="2201" spans="51:56" ht="11.25" customHeight="1" x14ac:dyDescent="0.25">
      <c r="AY2201" s="515" t="s">
        <v>90</v>
      </c>
      <c r="AZ2201" s="509">
        <f>_xll.qlInterestRateIndexFixingDate(Currency&amp;"ibor"&amp;Tenor,BA2201,Trigger)</f>
        <v>54725</v>
      </c>
      <c r="BA2201" s="509">
        <f>_xll.qlCalendarAdvance(Calendar,BA2200,AY2201,"f",,Trigger)</f>
        <v>54729</v>
      </c>
      <c r="BB2201" s="509">
        <f>_xll.qlInterestRateIndexMaturity(Currency&amp;"ibor"&amp;Tenor,BA2201,Trigger)</f>
        <v>54821</v>
      </c>
      <c r="BC2201" s="508">
        <f>_xll.qlIndexFixing($AC$5,AZ2201,TRUE,_xll.ohTrigger(Trigger,Trigger3M))</f>
        <v>1.4242503996838719E-2</v>
      </c>
      <c r="BD2201" s="508">
        <f>_xll.qlIndexFixing($BE$1,AZ2201,TRUE,_xll.ohTrigger(Trigger,Trigger3M))</f>
        <v>1.3849493658503815E-2</v>
      </c>
    </row>
    <row r="2202" spans="51:56" ht="11.25" customHeight="1" x14ac:dyDescent="0.25">
      <c r="AY2202" s="515" t="s">
        <v>90</v>
      </c>
      <c r="AZ2202" s="509">
        <f>_xll.qlInterestRateIndexFixingDate(Currency&amp;"ibor"&amp;Tenor,BA2202,Trigger)</f>
        <v>54732</v>
      </c>
      <c r="BA2202" s="509">
        <f>_xll.qlCalendarAdvance(Calendar,BA2201,AY2202,"f",,Trigger)</f>
        <v>54736</v>
      </c>
      <c r="BB2202" s="509">
        <f>_xll.qlInterestRateIndexMaturity(Currency&amp;"ibor"&amp;Tenor,BA2202,Trigger)</f>
        <v>54828</v>
      </c>
      <c r="BC2202" s="508">
        <f>_xll.qlIndexFixing($AC$5,AZ2202,TRUE,_xll.ohTrigger(Trigger,Trigger3M))</f>
        <v>1.4243151959237239E-2</v>
      </c>
      <c r="BD2202" s="508">
        <f>_xll.qlIndexFixing($BE$1,AZ2202,TRUE,_xll.ohTrigger(Trigger,Trigger3M))</f>
        <v>1.3845382903902751E-2</v>
      </c>
    </row>
    <row r="2203" spans="51:56" ht="11.25" customHeight="1" x14ac:dyDescent="0.25">
      <c r="AY2203" s="515" t="s">
        <v>90</v>
      </c>
      <c r="AZ2203" s="509">
        <f>_xll.qlInterestRateIndexFixingDate(Currency&amp;"ibor"&amp;Tenor,BA2203,Trigger)</f>
        <v>54739</v>
      </c>
      <c r="BA2203" s="509">
        <f>_xll.qlCalendarAdvance(Calendar,BA2202,AY2203,"f",,Trigger)</f>
        <v>54743</v>
      </c>
      <c r="BB2203" s="509">
        <f>_xll.qlInterestRateIndexMaturity(Currency&amp;"ibor"&amp;Tenor,BA2203,Trigger)</f>
        <v>54835</v>
      </c>
      <c r="BC2203" s="508">
        <f>_xll.qlIndexFixing($AC$5,AZ2203,TRUE,_xll.ohTrigger(Trigger,Trigger3M))</f>
        <v>1.4243799921744366E-2</v>
      </c>
      <c r="BD2203" s="508">
        <f>_xll.qlIndexFixing($BE$1,AZ2203,TRUE,_xll.ohTrigger(Trigger,Trigger3M))</f>
        <v>1.3841259165686634E-2</v>
      </c>
    </row>
    <row r="2204" spans="51:56" ht="11.25" customHeight="1" x14ac:dyDescent="0.25">
      <c r="AY2204" s="515" t="s">
        <v>90</v>
      </c>
      <c r="AZ2204" s="509">
        <f>_xll.qlInterestRateIndexFixingDate(Currency&amp;"ibor"&amp;Tenor,BA2204,Trigger)</f>
        <v>54746</v>
      </c>
      <c r="BA2204" s="509">
        <f>_xll.qlCalendarAdvance(Calendar,BA2203,AY2204,"f",,Trigger)</f>
        <v>54750</v>
      </c>
      <c r="BB2204" s="509">
        <f>_xll.qlInterestRateIndexMaturity(Currency&amp;"ibor"&amp;Tenor,BA2204,Trigger)</f>
        <v>54842</v>
      </c>
      <c r="BC2204" s="508">
        <f>_xll.qlIndexFixing($AC$5,AZ2204,TRUE,_xll.ohTrigger(Trigger,Trigger3M))</f>
        <v>1.4244447884357497E-2</v>
      </c>
      <c r="BD2204" s="508">
        <f>_xll.qlIndexFixing($BE$1,AZ2204,TRUE,_xll.ohTrigger(Trigger,Trigger3M))</f>
        <v>1.3837122432295146E-2</v>
      </c>
    </row>
    <row r="2205" spans="51:56" ht="11.25" customHeight="1" x14ac:dyDescent="0.25">
      <c r="AY2205" s="515" t="s">
        <v>90</v>
      </c>
      <c r="AZ2205" s="509">
        <f>_xll.qlInterestRateIndexFixingDate(Currency&amp;"ibor"&amp;Tenor,BA2205,Trigger)</f>
        <v>54753</v>
      </c>
      <c r="BA2205" s="509">
        <f>_xll.qlCalendarAdvance(Calendar,BA2204,AY2205,"f",,Trigger)</f>
        <v>54757</v>
      </c>
      <c r="BB2205" s="509">
        <f>_xll.qlInterestRateIndexMaturity(Currency&amp;"ibor"&amp;Tenor,BA2205,Trigger)</f>
        <v>54847</v>
      </c>
      <c r="BC2205" s="508">
        <f>_xll.qlIndexFixing($AC$5,AZ2205,TRUE,_xll.ohTrigger(Trigger,Trigger3M))</f>
        <v>1.4244440311546924E-2</v>
      </c>
      <c r="BD2205" s="508">
        <f>_xll.qlIndexFixing($BE$1,AZ2205,TRUE,_xll.ohTrigger(Trigger,Trigger3M))</f>
        <v>1.3833039401313307E-2</v>
      </c>
    </row>
    <row r="2206" spans="51:56" ht="11.25" customHeight="1" x14ac:dyDescent="0.25">
      <c r="AY2206" s="515" t="s">
        <v>90</v>
      </c>
      <c r="AZ2206" s="509">
        <f>_xll.qlInterestRateIndexFixingDate(Currency&amp;"ibor"&amp;Tenor,BA2206,Trigger)</f>
        <v>54760</v>
      </c>
      <c r="BA2206" s="509">
        <f>_xll.qlCalendarAdvance(Calendar,BA2205,AY2206,"f",,Trigger)</f>
        <v>54764</v>
      </c>
      <c r="BB2206" s="509">
        <f>_xll.qlInterestRateIndexMaturity(Currency&amp;"ibor"&amp;Tenor,BA2206,Trigger)</f>
        <v>54854</v>
      </c>
      <c r="BC2206" s="508">
        <f>_xll.qlIndexFixing($AC$5,AZ2206,TRUE,_xll.ohTrigger(Trigger,Trigger3M))</f>
        <v>1.4245088223173497E-2</v>
      </c>
      <c r="BD2206" s="508">
        <f>_xll.qlIndexFixing($BE$1,AZ2206,TRUE,_xll.ohTrigger(Trigger,Trigger3M))</f>
        <v>1.3828878826086743E-2</v>
      </c>
    </row>
    <row r="2207" spans="51:56" ht="11.25" customHeight="1" x14ac:dyDescent="0.25">
      <c r="AY2207" s="515" t="s">
        <v>90</v>
      </c>
      <c r="AZ2207" s="509">
        <f>_xll.qlInterestRateIndexFixingDate(Currency&amp;"ibor"&amp;Tenor,BA2207,Trigger)</f>
        <v>54767</v>
      </c>
      <c r="BA2207" s="509">
        <f>_xll.qlCalendarAdvance(Calendar,BA2206,AY2207,"f",,Trigger)</f>
        <v>54771</v>
      </c>
      <c r="BB2207" s="509">
        <f>_xll.qlInterestRateIndexMaturity(Currency&amp;"ibor"&amp;Tenor,BA2207,Trigger)</f>
        <v>54861</v>
      </c>
      <c r="BC2207" s="508">
        <f>_xll.qlIndexFixing($AC$5,AZ2207,TRUE,_xll.ohTrigger(Trigger,Trigger3M))</f>
        <v>1.4245736134903986E-2</v>
      </c>
      <c r="BD2207" s="508">
        <f>_xll.qlIndexFixing($BE$1,AZ2207,TRUE,_xll.ohTrigger(Trigger,Trigger3M))</f>
        <v>1.3824705223548506E-2</v>
      </c>
    </row>
    <row r="2208" spans="51:56" ht="11.25" customHeight="1" x14ac:dyDescent="0.25">
      <c r="AY2208" s="515" t="s">
        <v>90</v>
      </c>
      <c r="AZ2208" s="509">
        <f>_xll.qlInterestRateIndexFixingDate(Currency&amp;"ibor"&amp;Tenor,BA2208,Trigger)</f>
        <v>54774</v>
      </c>
      <c r="BA2208" s="509">
        <f>_xll.qlCalendarAdvance(Calendar,BA2207,AY2208,"f",,Trigger)</f>
        <v>54778</v>
      </c>
      <c r="BB2208" s="509">
        <f>_xll.qlInterestRateIndexMaturity(Currency&amp;"ibor"&amp;Tenor,BA2208,Trigger)</f>
        <v>54868</v>
      </c>
      <c r="BC2208" s="508">
        <f>_xll.qlIndexFixing($AC$5,AZ2208,TRUE,_xll.ohTrigger(Trigger,Trigger3M))</f>
        <v>1.4246384046740168E-2</v>
      </c>
      <c r="BD2208" s="508">
        <f>_xll.qlIndexFixing($BE$1,AZ2208,TRUE,_xll.ohTrigger(Trigger,Trigger3M))</f>
        <v>1.3820518582138952E-2</v>
      </c>
    </row>
    <row r="2209" spans="51:56" ht="11.25" customHeight="1" x14ac:dyDescent="0.25">
      <c r="AY2209" s="515" t="s">
        <v>90</v>
      </c>
      <c r="AZ2209" s="509">
        <f>_xll.qlInterestRateIndexFixingDate(Currency&amp;"ibor"&amp;Tenor,BA2209,Trigger)</f>
        <v>54781</v>
      </c>
      <c r="BA2209" s="509">
        <f>_xll.qlCalendarAdvance(Calendar,BA2208,AY2209,"f",,Trigger)</f>
        <v>54785</v>
      </c>
      <c r="BB2209" s="509">
        <f>_xll.qlInterestRateIndexMaturity(Currency&amp;"ibor"&amp;Tenor,BA2209,Trigger)</f>
        <v>54875</v>
      </c>
      <c r="BC2209" s="508">
        <f>_xll.qlIndexFixing($AC$5,AZ2209,TRUE,_xll.ohTrigger(Trigger,Trigger3M))</f>
        <v>1.4247031958679379E-2</v>
      </c>
      <c r="BD2209" s="508">
        <f>_xll.qlIndexFixing($BE$1,AZ2209,TRUE,_xll.ohTrigger(Trigger,Trigger3M))</f>
        <v>1.3816318890296664E-2</v>
      </c>
    </row>
    <row r="2210" spans="51:56" ht="11.25" customHeight="1" x14ac:dyDescent="0.25">
      <c r="AY2210" s="515" t="s">
        <v>90</v>
      </c>
      <c r="AZ2210" s="509">
        <f>_xll.qlInterestRateIndexFixingDate(Currency&amp;"ibor"&amp;Tenor,BA2210,Trigger)</f>
        <v>54788</v>
      </c>
      <c r="BA2210" s="509">
        <f>_xll.qlCalendarAdvance(Calendar,BA2209,AY2210,"f",,Trigger)</f>
        <v>54792</v>
      </c>
      <c r="BB2210" s="509">
        <f>_xll.qlInterestRateIndexMaturity(Currency&amp;"ibor"&amp;Tenor,BA2210,Trigger)</f>
        <v>54882</v>
      </c>
      <c r="BC2210" s="508">
        <f>_xll.qlIndexFixing($AC$5,AZ2210,TRUE,_xll.ohTrigger(Trigger,Trigger3M))</f>
        <v>1.4247679870724284E-2</v>
      </c>
      <c r="BD2210" s="508">
        <f>_xll.qlIndexFixing($BE$1,AZ2210,TRUE,_xll.ohTrigger(Trigger,Trigger3M))</f>
        <v>1.381210613645667E-2</v>
      </c>
    </row>
    <row r="2211" spans="51:56" ht="11.25" customHeight="1" x14ac:dyDescent="0.25">
      <c r="AY2211" s="515" t="s">
        <v>90</v>
      </c>
      <c r="AZ2211" s="509">
        <f>_xll.qlInterestRateIndexFixingDate(Currency&amp;"ibor"&amp;Tenor,BA2211,Trigger)</f>
        <v>54795</v>
      </c>
      <c r="BA2211" s="509">
        <f>_xll.qlCalendarAdvance(Calendar,BA2210,AY2211,"f",,Trigger)</f>
        <v>54799</v>
      </c>
      <c r="BB2211" s="509">
        <f>_xll.qlInterestRateIndexMaturity(Currency&amp;"ibor"&amp;Tenor,BA2211,Trigger)</f>
        <v>54890</v>
      </c>
      <c r="BC2211" s="508">
        <f>_xll.qlIndexFixing($AC$5,AZ2211,TRUE,_xll.ohTrigger(Trigger,Trigger3M))</f>
        <v>1.4248655698717425E-2</v>
      </c>
      <c r="BD2211" s="508">
        <f>_xll.qlIndexFixing($BE$1,AZ2211,TRUE,_xll.ohTrigger(Trigger,Trigger3M))</f>
        <v>1.380784043862706E-2</v>
      </c>
    </row>
    <row r="2212" spans="51:56" ht="11.25" customHeight="1" x14ac:dyDescent="0.25">
      <c r="AY2212" s="515" t="s">
        <v>90</v>
      </c>
      <c r="AZ2212" s="509">
        <f>_xll.qlInterestRateIndexFixingDate(Currency&amp;"ibor"&amp;Tenor,BA2212,Trigger)</f>
        <v>54802</v>
      </c>
      <c r="BA2212" s="509">
        <f>_xll.qlCalendarAdvance(Calendar,BA2211,AY2212,"f",,Trigger)</f>
        <v>54806</v>
      </c>
      <c r="BB2212" s="509">
        <f>_xll.qlInterestRateIndexMaturity(Currency&amp;"ibor"&amp;Tenor,BA2212,Trigger)</f>
        <v>54896</v>
      </c>
      <c r="BC2212" s="508">
        <f>_xll.qlIndexFixing($AC$5,AZ2212,TRUE,_xll.ohTrigger(Trigger,Trigger3M))</f>
        <v>1.4248975695128507E-2</v>
      </c>
      <c r="BD2212" s="508">
        <f>_xll.qlIndexFixing($BE$1,AZ2212,TRUE,_xll.ohTrigger(Trigger,Trigger3M))</f>
        <v>1.3803641396542332E-2</v>
      </c>
    </row>
    <row r="2213" spans="51:56" ht="11.25" customHeight="1" x14ac:dyDescent="0.25">
      <c r="AY2213" s="515" t="s">
        <v>90</v>
      </c>
      <c r="AZ2213" s="509">
        <f>_xll.qlInterestRateIndexFixingDate(Currency&amp;"ibor"&amp;Tenor,BA2213,Trigger)</f>
        <v>54809</v>
      </c>
      <c r="BA2213" s="509">
        <f>_xll.qlCalendarAdvance(Calendar,BA2212,AY2213,"f",,Trigger)</f>
        <v>54813</v>
      </c>
      <c r="BB2213" s="509">
        <f>_xll.qlInterestRateIndexMaturity(Currency&amp;"ibor"&amp;Tenor,BA2213,Trigger)</f>
        <v>54903</v>
      </c>
      <c r="BC2213" s="508">
        <f>_xll.qlIndexFixing($AC$5,AZ2213,TRUE,_xll.ohTrigger(Trigger,Trigger3M))</f>
        <v>1.4249623607486939E-2</v>
      </c>
      <c r="BD2213" s="508">
        <f>_xll.qlIndexFixing($BE$1,AZ2213,TRUE,_xll.ohTrigger(Trigger,Trigger3M))</f>
        <v>1.3799389387344263E-2</v>
      </c>
    </row>
    <row r="2214" spans="51:56" ht="11.25" customHeight="1" x14ac:dyDescent="0.25">
      <c r="AY2214" s="515" t="s">
        <v>90</v>
      </c>
      <c r="AZ2214" s="509">
        <f>_xll.qlInterestRateIndexFixingDate(Currency&amp;"ibor"&amp;Tenor,BA2214,Trigger)</f>
        <v>54816</v>
      </c>
      <c r="BA2214" s="509">
        <f>_xll.qlCalendarAdvance(Calendar,BA2213,AY2214,"f",,Trigger)</f>
        <v>54820</v>
      </c>
      <c r="BB2214" s="509">
        <f>_xll.qlInterestRateIndexMaturity(Currency&amp;"ibor"&amp;Tenor,BA2214,Trigger)</f>
        <v>54910</v>
      </c>
      <c r="BC2214" s="508">
        <f>_xll.qlIndexFixing($AC$5,AZ2214,TRUE,_xll.ohTrigger(Trigger,Trigger3M))</f>
        <v>1.4250271519949287E-2</v>
      </c>
      <c r="BD2214" s="508">
        <f>_xll.qlIndexFixing($BE$1,AZ2214,TRUE,_xll.ohTrigger(Trigger,Trigger3M))</f>
        <v>1.3795124269904591E-2</v>
      </c>
    </row>
    <row r="2215" spans="51:56" ht="11.25" customHeight="1" x14ac:dyDescent="0.25">
      <c r="AY2215" s="515" t="s">
        <v>90</v>
      </c>
      <c r="AZ2215" s="509">
        <f>_xll.qlInterestRateIndexFixingDate(Currency&amp;"ibor"&amp;Tenor,BA2215,Trigger)</f>
        <v>54823</v>
      </c>
      <c r="BA2215" s="509">
        <f>_xll.qlCalendarAdvance(Calendar,BA2214,AY2215,"f",,Trigger)</f>
        <v>54827</v>
      </c>
      <c r="BB2215" s="509">
        <f>_xll.qlInterestRateIndexMaturity(Currency&amp;"ibor"&amp;Tenor,BA2215,Trigger)</f>
        <v>54917</v>
      </c>
      <c r="BC2215" s="508">
        <f>_xll.qlIndexFixing($AC$5,AZ2215,TRUE,_xll.ohTrigger(Trigger,Trigger3M))</f>
        <v>1.425091943251644E-2</v>
      </c>
      <c r="BD2215" s="508">
        <f>_xll.qlIndexFixing($BE$1,AZ2215,TRUE,_xll.ohTrigger(Trigger,Trigger3M))</f>
        <v>1.3790846032661008E-2</v>
      </c>
    </row>
    <row r="2216" spans="51:56" ht="11.25" customHeight="1" x14ac:dyDescent="0.25">
      <c r="AY2216" s="515" t="s">
        <v>90</v>
      </c>
      <c r="AZ2216" s="509">
        <f>_xll.qlInterestRateIndexFixingDate(Currency&amp;"ibor"&amp;Tenor,BA2216,Trigger)</f>
        <v>54830</v>
      </c>
      <c r="BA2216" s="509">
        <f>_xll.qlCalendarAdvance(Calendar,BA2215,AY2216,"f",,Trigger)</f>
        <v>54834</v>
      </c>
      <c r="BB2216" s="509">
        <f>_xll.qlInterestRateIndexMaturity(Currency&amp;"ibor"&amp;Tenor,BA2216,Trigger)</f>
        <v>54924</v>
      </c>
      <c r="BC2216" s="508">
        <f>_xll.qlIndexFixing($AC$5,AZ2216,TRUE,_xll.ohTrigger(Trigger,Trigger3M))</f>
        <v>1.4251567345188398E-2</v>
      </c>
      <c r="BD2216" s="508">
        <f>_xll.qlIndexFixing($BE$1,AZ2216,TRUE,_xll.ohTrigger(Trigger,Trigger3M))</f>
        <v>1.3786554664053874E-2</v>
      </c>
    </row>
    <row r="2217" spans="51:56" ht="11.25" customHeight="1" x14ac:dyDescent="0.25">
      <c r="AY2217" s="515" t="s">
        <v>90</v>
      </c>
      <c r="AZ2217" s="509">
        <f>_xll.qlInterestRateIndexFixingDate(Currency&amp;"ibor"&amp;Tenor,BA2217,Trigger)</f>
        <v>54837</v>
      </c>
      <c r="BA2217" s="509">
        <f>_xll.qlCalendarAdvance(Calendar,BA2216,AY2217,"f",,Trigger)</f>
        <v>54841</v>
      </c>
      <c r="BB2217" s="509">
        <f>_xll.qlInterestRateIndexMaturity(Currency&amp;"ibor"&amp;Tenor,BA2217,Trigger)</f>
        <v>54931</v>
      </c>
      <c r="BC2217" s="508">
        <f>_xll.qlIndexFixing($AC$5,AZ2217,TRUE,_xll.ohTrigger(Trigger,Trigger3M))</f>
        <v>1.4240013654688077E-2</v>
      </c>
      <c r="BD2217" s="508">
        <f>_xll.qlIndexFixing($BE$1,AZ2217,TRUE,_xll.ohTrigger(Trigger,Trigger3M))</f>
        <v>1.3782250152521769E-2</v>
      </c>
    </row>
    <row r="2218" spans="51:56" ht="11.25" customHeight="1" x14ac:dyDescent="0.25">
      <c r="AY2218" s="515" t="s">
        <v>90</v>
      </c>
      <c r="AZ2218" s="509">
        <f>_xll.qlInterestRateIndexFixingDate(Currency&amp;"ibor"&amp;Tenor,BA2218,Trigger)</f>
        <v>54844</v>
      </c>
      <c r="BA2218" s="509">
        <f>_xll.qlCalendarAdvance(Calendar,BA2217,AY2218,"f",,Trigger)</f>
        <v>54848</v>
      </c>
      <c r="BB2218" s="509">
        <f>_xll.qlInterestRateIndexMaturity(Currency&amp;"ibor"&amp;Tenor,BA2218,Trigger)</f>
        <v>54940</v>
      </c>
      <c r="BC2218" s="508">
        <f>_xll.qlIndexFixing($AC$5,AZ2218,TRUE,_xll.ohTrigger(Trigger,Trigger3M))</f>
        <v>1.4226214983432781E-2</v>
      </c>
      <c r="BD2218" s="508">
        <f>_xll.qlIndexFixing($BE$1,AZ2218,TRUE,_xll.ohTrigger(Trigger,Trigger3M))</f>
        <v>1.3777837196413775E-2</v>
      </c>
    </row>
    <row r="2219" spans="51:56" ht="11.25" customHeight="1" x14ac:dyDescent="0.25">
      <c r="AY2219" s="515" t="s">
        <v>90</v>
      </c>
      <c r="AZ2219" s="509">
        <f>_xll.qlInterestRateIndexFixingDate(Currency&amp;"ibor"&amp;Tenor,BA2219,Trigger)</f>
        <v>54851</v>
      </c>
      <c r="BA2219" s="509">
        <f>_xll.qlCalendarAdvance(Calendar,BA2218,AY2219,"f",,Trigger)</f>
        <v>54855</v>
      </c>
      <c r="BB2219" s="509">
        <f>_xll.qlInterestRateIndexMaturity(Currency&amp;"ibor"&amp;Tenor,BA2219,Trigger)</f>
        <v>54947</v>
      </c>
      <c r="BC2219" s="508">
        <f>_xll.qlIndexFixing($AC$5,AZ2219,TRUE,_xll.ohTrigger(Trigger,Trigger3M))</f>
        <v>1.4214895872764019E-2</v>
      </c>
      <c r="BD2219" s="508">
        <f>_xll.qlIndexFixing($BE$1,AZ2219,TRUE,_xll.ohTrigger(Trigger,Trigger3M))</f>
        <v>1.3773504147937231E-2</v>
      </c>
    </row>
    <row r="2220" spans="51:56" ht="11.25" customHeight="1" x14ac:dyDescent="0.25">
      <c r="AY2220" s="515" t="s">
        <v>90</v>
      </c>
      <c r="AZ2220" s="509">
        <f>_xll.qlInterestRateIndexFixingDate(Currency&amp;"ibor"&amp;Tenor,BA2220,Trigger)</f>
        <v>54858</v>
      </c>
      <c r="BA2220" s="509">
        <f>_xll.qlCalendarAdvance(Calendar,BA2219,AY2220,"f",,Trigger)</f>
        <v>54862</v>
      </c>
      <c r="BB2220" s="509">
        <f>_xll.qlInterestRateIndexMaturity(Currency&amp;"ibor"&amp;Tenor,BA2220,Trigger)</f>
        <v>54954</v>
      </c>
      <c r="BC2220" s="508">
        <f>_xll.qlIndexFixing($AC$5,AZ2220,TRUE,_xll.ohTrigger(Trigger,Trigger3M))</f>
        <v>1.4203563733344136E-2</v>
      </c>
      <c r="BD2220" s="508">
        <f>_xll.qlIndexFixing($BE$1,AZ2220,TRUE,_xll.ohTrigger(Trigger,Trigger3M))</f>
        <v>1.3769157919301981E-2</v>
      </c>
    </row>
    <row r="2221" spans="51:56" ht="11.25" customHeight="1" x14ac:dyDescent="0.25">
      <c r="AY2221" s="515" t="s">
        <v>90</v>
      </c>
      <c r="AZ2221" s="509">
        <f>_xll.qlInterestRateIndexFixingDate(Currency&amp;"ibor"&amp;Tenor,BA2221,Trigger)</f>
        <v>54865</v>
      </c>
      <c r="BA2221" s="509">
        <f>_xll.qlCalendarAdvance(Calendar,BA2220,AY2221,"f",,Trigger)</f>
        <v>54869</v>
      </c>
      <c r="BB2221" s="509">
        <f>_xll.qlInterestRateIndexMaturity(Currency&amp;"ibor"&amp;Tenor,BA2221,Trigger)</f>
        <v>54961</v>
      </c>
      <c r="BC2221" s="508">
        <f>_xll.qlIndexFixing($AC$5,AZ2221,TRUE,_xll.ohTrigger(Trigger,Trigger3M))</f>
        <v>1.4192218565287823E-2</v>
      </c>
      <c r="BD2221" s="508">
        <f>_xll.qlIndexFixing($BE$1,AZ2221,TRUE,_xll.ohTrigger(Trigger,Trigger3M))</f>
        <v>1.3764798498945973E-2</v>
      </c>
    </row>
    <row r="2222" spans="51:56" ht="11.25" customHeight="1" x14ac:dyDescent="0.25">
      <c r="AY2222" s="515" t="s">
        <v>90</v>
      </c>
      <c r="AZ2222" s="509">
        <f>_xll.qlInterestRateIndexFixingDate(Currency&amp;"ibor"&amp;Tenor,BA2222,Trigger)</f>
        <v>54872</v>
      </c>
      <c r="BA2222" s="509">
        <f>_xll.qlCalendarAdvance(Calendar,BA2221,AY2222,"f",,Trigger)</f>
        <v>54876</v>
      </c>
      <c r="BB2222" s="509">
        <f>_xll.qlInterestRateIndexMaturity(Currency&amp;"ibor"&amp;Tenor,BA2222,Trigger)</f>
        <v>54968</v>
      </c>
      <c r="BC2222" s="508">
        <f>_xll.qlIndexFixing($AC$5,AZ2222,TRUE,_xll.ohTrigger(Trigger,Trigger3M))</f>
        <v>1.4180860368704556E-2</v>
      </c>
      <c r="BD2222" s="508">
        <f>_xll.qlIndexFixing($BE$1,AZ2222,TRUE,_xll.ohTrigger(Trigger,Trigger3M))</f>
        <v>1.3760425875312364E-2</v>
      </c>
    </row>
    <row r="2223" spans="51:56" ht="11.25" customHeight="1" x14ac:dyDescent="0.25">
      <c r="AY2223" s="515" t="s">
        <v>90</v>
      </c>
      <c r="AZ2223" s="509">
        <f>_xll.qlInterestRateIndexFixingDate(Currency&amp;"ibor"&amp;Tenor,BA2223,Trigger)</f>
        <v>54879</v>
      </c>
      <c r="BA2223" s="509">
        <f>_xll.qlCalendarAdvance(Calendar,BA2222,AY2223,"f",,Trigger)</f>
        <v>54883</v>
      </c>
      <c r="BB2223" s="509">
        <f>_xll.qlInterestRateIndexMaturity(Currency&amp;"ibor"&amp;Tenor,BA2223,Trigger)</f>
        <v>54974</v>
      </c>
      <c r="BC2223" s="508">
        <f>_xll.qlIndexFixing($AC$5,AZ2223,TRUE,_xll.ohTrigger(Trigger,Trigger3M))</f>
        <v>1.4169942017778893E-2</v>
      </c>
      <c r="BD2223" s="508">
        <f>_xll.qlIndexFixing($BE$1,AZ2223,TRUE,_xll.ohTrigger(Trigger,Trigger3M))</f>
        <v>1.3756093289508385E-2</v>
      </c>
    </row>
    <row r="2224" spans="51:56" ht="11.25" customHeight="1" x14ac:dyDescent="0.25">
      <c r="AY2224" s="515" t="s">
        <v>90</v>
      </c>
      <c r="AZ2224" s="509">
        <f>_xll.qlInterestRateIndexFixingDate(Currency&amp;"ibor"&amp;Tenor,BA2224,Trigger)</f>
        <v>54884</v>
      </c>
      <c r="BA2224" s="509">
        <f>_xll.qlCalendarAdvance(Calendar,BA2223,AY2224,"f",,Trigger)</f>
        <v>54890</v>
      </c>
      <c r="BB2224" s="509">
        <f>_xll.qlInterestRateIndexMaturity(Currency&amp;"ibor"&amp;Tenor,BA2224,Trigger)</f>
        <v>54981</v>
      </c>
      <c r="BC2224" s="508">
        <f>_xll.qlIndexFixing($AC$5,AZ2224,TRUE,_xll.ohTrigger(Trigger,Trigger3M))</f>
        <v>1.4158427879147339E-2</v>
      </c>
      <c r="BD2224" s="508">
        <f>_xll.qlIndexFixing($BE$1,AZ2224,TRUE,_xll.ohTrigger(Trigger,Trigger3M))</f>
        <v>1.3751695339303928E-2</v>
      </c>
    </row>
    <row r="2225" spans="51:56" ht="11.25" customHeight="1" x14ac:dyDescent="0.25">
      <c r="AY2225" s="515" t="s">
        <v>90</v>
      </c>
      <c r="AZ2225" s="509">
        <f>_xll.qlInterestRateIndexFixingDate(Currency&amp;"ibor"&amp;Tenor,BA2225,Trigger)</f>
        <v>54893</v>
      </c>
      <c r="BA2225" s="509">
        <f>_xll.qlCalendarAdvance(Calendar,BA2224,AY2225,"f",,Trigger)</f>
        <v>54897</v>
      </c>
      <c r="BB2225" s="509">
        <f>_xll.qlInterestRateIndexMaturity(Currency&amp;"ibor"&amp;Tenor,BA2225,Trigger)</f>
        <v>54988</v>
      </c>
      <c r="BC2225" s="508">
        <f>_xll.qlIndexFixing($AC$5,AZ2225,TRUE,_xll.ohTrigger(Trigger,Trigger3M))</f>
        <v>1.4146900569708925E-2</v>
      </c>
      <c r="BD2225" s="508">
        <f>_xll.qlIndexFixing($BE$1,AZ2225,TRUE,_xll.ohTrigger(Trigger,Trigger3M))</f>
        <v>1.374728415241915E-2</v>
      </c>
    </row>
    <row r="2226" spans="51:56" ht="11.25" customHeight="1" x14ac:dyDescent="0.25">
      <c r="AY2226" s="515" t="s">
        <v>90</v>
      </c>
      <c r="AZ2226" s="509">
        <f>_xll.qlInterestRateIndexFixingDate(Currency&amp;"ibor"&amp;Tenor,BA2226,Trigger)</f>
        <v>54900</v>
      </c>
      <c r="BA2226" s="509">
        <f>_xll.qlCalendarAdvance(Calendar,BA2225,AY2226,"f",,Trigger)</f>
        <v>54904</v>
      </c>
      <c r="BB2226" s="509">
        <f>_xll.qlInterestRateIndexMaturity(Currency&amp;"ibor"&amp;Tenor,BA2226,Trigger)</f>
        <v>54995</v>
      </c>
      <c r="BC2226" s="508">
        <f>_xll.qlIndexFixing($AC$5,AZ2226,TRUE,_xll.ohTrigger(Trigger,Trigger3M))</f>
        <v>1.4135360089580478E-2</v>
      </c>
      <c r="BD2226" s="508">
        <f>_xll.qlIndexFixing($BE$1,AZ2226,TRUE,_xll.ohTrigger(Trigger,Trigger3M))</f>
        <v>1.3742859717294066E-2</v>
      </c>
    </row>
    <row r="2227" spans="51:56" ht="11.25" customHeight="1" x14ac:dyDescent="0.25">
      <c r="AY2227" s="515" t="s">
        <v>90</v>
      </c>
      <c r="AZ2227" s="509">
        <f>_xll.qlInterestRateIndexFixingDate(Currency&amp;"ibor"&amp;Tenor,BA2227,Trigger)</f>
        <v>54907</v>
      </c>
      <c r="BA2227" s="509">
        <f>_xll.qlCalendarAdvance(Calendar,BA2226,AY2227,"f",,Trigger)</f>
        <v>54911</v>
      </c>
      <c r="BB2227" s="509">
        <f>_xll.qlInterestRateIndexMaturity(Currency&amp;"ibor"&amp;Tenor,BA2227,Trigger)</f>
        <v>55003</v>
      </c>
      <c r="BC2227" s="508">
        <f>_xll.qlIndexFixing($AC$5,AZ2227,TRUE,_xll.ohTrigger(Trigger,Trigger3M))</f>
        <v>1.4123873961900716E-2</v>
      </c>
      <c r="BD2227" s="508">
        <f>_xll.qlIndexFixing($BE$1,AZ2227,TRUE,_xll.ohTrigger(Trigger,Trigger3M))</f>
        <v>1.3738364303376983E-2</v>
      </c>
    </row>
    <row r="2228" spans="51:56" ht="11.25" customHeight="1" x14ac:dyDescent="0.25">
      <c r="AY2228" s="515" t="s">
        <v>90</v>
      </c>
      <c r="AZ2228" s="509">
        <f>_xll.qlInterestRateIndexFixingDate(Currency&amp;"ibor"&amp;Tenor,BA2228,Trigger)</f>
        <v>54914</v>
      </c>
      <c r="BA2228" s="509">
        <f>_xll.qlCalendarAdvance(Calendar,BA2227,AY2228,"f",,Trigger)</f>
        <v>54918</v>
      </c>
      <c r="BB2228" s="509">
        <f>_xll.qlInterestRateIndexMaturity(Currency&amp;"ibor"&amp;Tenor,BA2228,Trigger)</f>
        <v>55010</v>
      </c>
      <c r="BC2228" s="508">
        <f>_xll.qlIndexFixing($AC$5,AZ2228,TRUE,_xll.ohTrigger(Trigger,Trigger3M))</f>
        <v>1.4112437596554683E-2</v>
      </c>
      <c r="BD2228" s="508">
        <f>_xll.qlIndexFixing($BE$1,AZ2228,TRUE,_xll.ohTrigger(Trigger,Trigger3M))</f>
        <v>1.3733912217325856E-2</v>
      </c>
    </row>
    <row r="2229" spans="51:56" ht="11.25" customHeight="1" x14ac:dyDescent="0.25">
      <c r="AY2229" s="515" t="s">
        <v>90</v>
      </c>
      <c r="AZ2229" s="509">
        <f>_xll.qlInterestRateIndexFixingDate(Currency&amp;"ibor"&amp;Tenor,BA2229,Trigger)</f>
        <v>54921</v>
      </c>
      <c r="BA2229" s="509">
        <f>_xll.qlCalendarAdvance(Calendar,BA2228,AY2229,"f",,Trigger)</f>
        <v>54925</v>
      </c>
      <c r="BB2229" s="509">
        <f>_xll.qlInterestRateIndexMaturity(Currency&amp;"ibor"&amp;Tenor,BA2229,Trigger)</f>
        <v>55017</v>
      </c>
      <c r="BC2229" s="508">
        <f>_xll.qlIndexFixing($AC$5,AZ2229,TRUE,_xll.ohTrigger(Trigger,Trigger3M))</f>
        <v>1.410269266866049E-2</v>
      </c>
      <c r="BD2229" s="508">
        <f>_xll.qlIndexFixing($BE$1,AZ2229,TRUE,_xll.ohTrigger(Trigger,Trigger3M))</f>
        <v>1.3729446847081855E-2</v>
      </c>
    </row>
    <row r="2230" spans="51:56" ht="11.25" customHeight="1" x14ac:dyDescent="0.25">
      <c r="AY2230" s="515" t="s">
        <v>90</v>
      </c>
      <c r="AZ2230" s="509">
        <f>_xll.qlInterestRateIndexFixingDate(Currency&amp;"ibor"&amp;Tenor,BA2230,Trigger)</f>
        <v>54928</v>
      </c>
      <c r="BA2230" s="509">
        <f>_xll.qlCalendarAdvance(Calendar,BA2229,AY2230,"f",,Trigger)</f>
        <v>54932</v>
      </c>
      <c r="BB2230" s="509">
        <f>_xll.qlInterestRateIndexMaturity(Currency&amp;"ibor"&amp;Tenor,BA2230,Trigger)</f>
        <v>55024</v>
      </c>
      <c r="BC2230" s="508">
        <f>_xll.qlIndexFixing($AC$5,AZ2230,TRUE,_xll.ohTrigger(Trigger,Trigger3M))</f>
        <v>1.4103168948602062E-2</v>
      </c>
      <c r="BD2230" s="508">
        <f>_xll.qlIndexFixing($BE$1,AZ2230,TRUE,_xll.ohTrigger(Trigger,Trigger3M))</f>
        <v>1.3724968181087266E-2</v>
      </c>
    </row>
    <row r="2231" spans="51:56" ht="11.25" customHeight="1" x14ac:dyDescent="0.25">
      <c r="AY2231" s="515" t="s">
        <v>90</v>
      </c>
      <c r="AZ2231" s="509">
        <f>_xll.qlInterestRateIndexFixingDate(Currency&amp;"ibor"&amp;Tenor,BA2231,Trigger)</f>
        <v>54935</v>
      </c>
      <c r="BA2231" s="509">
        <f>_xll.qlCalendarAdvance(Calendar,BA2230,AY2231,"f",,Trigger)</f>
        <v>54939</v>
      </c>
      <c r="BB2231" s="509">
        <f>_xll.qlInterestRateIndexMaturity(Currency&amp;"ibor"&amp;Tenor,BA2231,Trigger)</f>
        <v>55031</v>
      </c>
      <c r="BC2231" s="508">
        <f>_xll.qlIndexFixing($AC$5,AZ2231,TRUE,_xll.ohTrigger(Trigger,Trigger3M))</f>
        <v>1.4103645228601849E-2</v>
      </c>
      <c r="BD2231" s="508">
        <f>_xll.qlIndexFixing($BE$1,AZ2231,TRUE,_xll.ohTrigger(Trigger,Trigger3M))</f>
        <v>1.3720476207786117E-2</v>
      </c>
    </row>
    <row r="2232" spans="51:56" ht="11.25" customHeight="1" x14ac:dyDescent="0.25">
      <c r="AY2232" s="515" t="s">
        <v>90</v>
      </c>
      <c r="AZ2232" s="509">
        <f>_xll.qlInterestRateIndexFixingDate(Currency&amp;"ibor"&amp;Tenor,BA2232,Trigger)</f>
        <v>54942</v>
      </c>
      <c r="BA2232" s="509">
        <f>_xll.qlCalendarAdvance(Calendar,BA2231,AY2232,"f",,Trigger)</f>
        <v>54946</v>
      </c>
      <c r="BB2232" s="509">
        <f>_xll.qlInterestRateIndexMaturity(Currency&amp;"ibor"&amp;Tenor,BA2232,Trigger)</f>
        <v>55038</v>
      </c>
      <c r="BC2232" s="508">
        <f>_xll.qlIndexFixing($AC$5,AZ2232,TRUE,_xll.ohTrigger(Trigger,Trigger3M))</f>
        <v>1.4104121508658982E-2</v>
      </c>
      <c r="BD2232" s="508">
        <f>_xll.qlIndexFixing($BE$1,AZ2232,TRUE,_xll.ohTrigger(Trigger,Trigger3M))</f>
        <v>1.3715970915618957E-2</v>
      </c>
    </row>
    <row r="2233" spans="51:56" ht="11.25" customHeight="1" x14ac:dyDescent="0.25">
      <c r="AY2233" s="515" t="s">
        <v>90</v>
      </c>
      <c r="AZ2233" s="509">
        <f>_xll.qlInterestRateIndexFixingDate(Currency&amp;"ibor"&amp;Tenor,BA2233,Trigger)</f>
        <v>54949</v>
      </c>
      <c r="BA2233" s="509">
        <f>_xll.qlCalendarAdvance(Calendar,BA2232,AY2233,"f",,Trigger)</f>
        <v>54953</v>
      </c>
      <c r="BB2233" s="509">
        <f>_xll.qlInterestRateIndexMaturity(Currency&amp;"ibor"&amp;Tenor,BA2233,Trigger)</f>
        <v>55045</v>
      </c>
      <c r="BC2233" s="508">
        <f>_xll.qlIndexFixing($AC$5,AZ2233,TRUE,_xll.ohTrigger(Trigger,Trigger3M))</f>
        <v>1.4104597788772591E-2</v>
      </c>
      <c r="BD2233" s="508">
        <f>_xll.qlIndexFixing($BE$1,AZ2233,TRUE,_xll.ohTrigger(Trigger,Trigger3M))</f>
        <v>1.3711452293028944E-2</v>
      </c>
    </row>
    <row r="2234" spans="51:56" ht="11.25" customHeight="1" x14ac:dyDescent="0.25">
      <c r="AY2234" s="515" t="s">
        <v>90</v>
      </c>
      <c r="AZ2234" s="509">
        <f>_xll.qlInterestRateIndexFixingDate(Currency&amp;"ibor"&amp;Tenor,BA2234,Trigger)</f>
        <v>54956</v>
      </c>
      <c r="BA2234" s="509">
        <f>_xll.qlCalendarAdvance(Calendar,BA2233,AY2234,"f",,Trigger)</f>
        <v>54960</v>
      </c>
      <c r="BB2234" s="509">
        <f>_xll.qlInterestRateIndexMaturity(Currency&amp;"ibor"&amp;Tenor,BA2234,Trigger)</f>
        <v>55052</v>
      </c>
      <c r="BC2234" s="508">
        <f>_xll.qlIndexFixing($AC$5,AZ2234,TRUE,_xll.ohTrigger(Trigger,Trigger3M))</f>
        <v>1.4105074068945282E-2</v>
      </c>
      <c r="BD2234" s="508">
        <f>_xll.qlIndexFixing($BE$1,AZ2234,TRUE,_xll.ohTrigger(Trigger,Trigger3M))</f>
        <v>1.3706920328456629E-2</v>
      </c>
    </row>
    <row r="2235" spans="51:56" ht="11.25" customHeight="1" x14ac:dyDescent="0.25">
      <c r="AY2235" s="515" t="s">
        <v>90</v>
      </c>
      <c r="AZ2235" s="509">
        <f>_xll.qlInterestRateIndexFixingDate(Currency&amp;"ibor"&amp;Tenor,BA2235,Trigger)</f>
        <v>54963</v>
      </c>
      <c r="BA2235" s="509">
        <f>_xll.qlCalendarAdvance(Calendar,BA2234,AY2235,"f",,Trigger)</f>
        <v>54967</v>
      </c>
      <c r="BB2235" s="509">
        <f>_xll.qlInterestRateIndexMaturity(Currency&amp;"ibor"&amp;Tenor,BA2235,Trigger)</f>
        <v>55059</v>
      </c>
      <c r="BC2235" s="508">
        <f>_xll.qlIndexFixing($AC$5,AZ2235,TRUE,_xll.ohTrigger(Trigger,Trigger3M))</f>
        <v>1.410555034917532E-2</v>
      </c>
      <c r="BD2235" s="508">
        <f>_xll.qlIndexFixing($BE$1,AZ2235,TRUE,_xll.ohTrigger(Trigger,Trigger3M))</f>
        <v>1.3702375010346908E-2</v>
      </c>
    </row>
    <row r="2236" spans="51:56" ht="11.25" customHeight="1" x14ac:dyDescent="0.25">
      <c r="AY2236" s="515" t="s">
        <v>90</v>
      </c>
      <c r="AZ2236" s="509">
        <f>_xll.qlInterestRateIndexFixingDate(Currency&amp;"ibor"&amp;Tenor,BA2236,Trigger)</f>
        <v>54970</v>
      </c>
      <c r="BA2236" s="509">
        <f>_xll.qlCalendarAdvance(Calendar,BA2235,AY2236,"f",,Trigger)</f>
        <v>54974</v>
      </c>
      <c r="BB2236" s="509">
        <f>_xll.qlInterestRateIndexMaturity(Currency&amp;"ibor"&amp;Tenor,BA2236,Trigger)</f>
        <v>55066</v>
      </c>
      <c r="BC2236" s="508">
        <f>_xll.qlIndexFixing($AC$5,AZ2236,TRUE,_xll.ohTrigger(Trigger,Trigger3M))</f>
        <v>1.4106026629463572E-2</v>
      </c>
      <c r="BD2236" s="508">
        <f>_xll.qlIndexFixing($BE$1,AZ2236,TRUE,_xll.ohTrigger(Trigger,Trigger3M))</f>
        <v>1.3697816327141203E-2</v>
      </c>
    </row>
    <row r="2237" spans="51:56" ht="11.25" customHeight="1" x14ac:dyDescent="0.25">
      <c r="AY2237" s="515" t="s">
        <v>90</v>
      </c>
      <c r="AZ2237" s="509">
        <f>_xll.qlInterestRateIndexFixingDate(Currency&amp;"ibor"&amp;Tenor,BA2237,Trigger)</f>
        <v>54977</v>
      </c>
      <c r="BA2237" s="509">
        <f>_xll.qlCalendarAdvance(Calendar,BA2236,AY2237,"f",,Trigger)</f>
        <v>54981</v>
      </c>
      <c r="BB2237" s="509">
        <f>_xll.qlInterestRateIndexMaturity(Currency&amp;"ibor"&amp;Tenor,BA2237,Trigger)</f>
        <v>55073</v>
      </c>
      <c r="BC2237" s="508">
        <f>_xll.qlIndexFixing($AC$5,AZ2237,TRUE,_xll.ohTrigger(Trigger,Trigger3M))</f>
        <v>1.4106502909808302E-2</v>
      </c>
      <c r="BD2237" s="508">
        <f>_xll.qlIndexFixing($BE$1,AZ2237,TRUE,_xll.ohTrigger(Trigger,Trigger3M))</f>
        <v>1.3693244267285272E-2</v>
      </c>
    </row>
    <row r="2238" spans="51:56" ht="11.25" customHeight="1" x14ac:dyDescent="0.25">
      <c r="AY2238" s="515" t="s">
        <v>90</v>
      </c>
      <c r="AZ2238" s="509">
        <f>_xll.qlInterestRateIndexFixingDate(Currency&amp;"ibor"&amp;Tenor,BA2238,Trigger)</f>
        <v>54984</v>
      </c>
      <c r="BA2238" s="509">
        <f>_xll.qlCalendarAdvance(Calendar,BA2237,AY2238,"f",,Trigger)</f>
        <v>54988</v>
      </c>
      <c r="BB2238" s="509">
        <f>_xll.qlInterestRateIndexMaturity(Currency&amp;"ibor"&amp;Tenor,BA2238,Trigger)</f>
        <v>55080</v>
      </c>
      <c r="BC2238" s="508">
        <f>_xll.qlIndexFixing($AC$5,AZ2238,TRUE,_xll.ohTrigger(Trigger,Trigger3M))</f>
        <v>1.4106979190212114E-2</v>
      </c>
      <c r="BD2238" s="508">
        <f>_xll.qlIndexFixing($BE$1,AZ2238,TRUE,_xll.ohTrigger(Trigger,Trigger3M))</f>
        <v>1.3688658819219672E-2</v>
      </c>
    </row>
    <row r="2239" spans="51:56" ht="11.25" customHeight="1" x14ac:dyDescent="0.25">
      <c r="AY2239" s="515" t="s">
        <v>90</v>
      </c>
      <c r="AZ2239" s="509">
        <f>_xll.qlInterestRateIndexFixingDate(Currency&amp;"ibor"&amp;Tenor,BA2239,Trigger)</f>
        <v>54991</v>
      </c>
      <c r="BA2239" s="509">
        <f>_xll.qlCalendarAdvance(Calendar,BA2238,AY2239,"f",,Trigger)</f>
        <v>54995</v>
      </c>
      <c r="BB2239" s="509">
        <f>_xll.qlInterestRateIndexMaturity(Currency&amp;"ibor"&amp;Tenor,BA2239,Trigger)</f>
        <v>55087</v>
      </c>
      <c r="BC2239" s="508">
        <f>_xll.qlIndexFixing($AC$5,AZ2239,TRUE,_xll.ohTrigger(Trigger,Trigger3M))</f>
        <v>1.4107455470673271E-2</v>
      </c>
      <c r="BD2239" s="508">
        <f>_xll.qlIndexFixing($BE$1,AZ2239,TRUE,_xll.ohTrigger(Trigger,Trigger3M))</f>
        <v>1.3684059971389296E-2</v>
      </c>
    </row>
    <row r="2240" spans="51:56" ht="11.25" customHeight="1" x14ac:dyDescent="0.25">
      <c r="AY2240" s="515" t="s">
        <v>90</v>
      </c>
      <c r="AZ2240" s="509">
        <f>_xll.qlInterestRateIndexFixingDate(Currency&amp;"ibor"&amp;Tenor,BA2240,Trigger)</f>
        <v>54998</v>
      </c>
      <c r="BA2240" s="509">
        <f>_xll.qlCalendarAdvance(Calendar,BA2239,AY2240,"f",,Trigger)</f>
        <v>55002</v>
      </c>
      <c r="BB2240" s="509">
        <f>_xll.qlInterestRateIndexMaturity(Currency&amp;"ibor"&amp;Tenor,BA2240,Trigger)</f>
        <v>55094</v>
      </c>
      <c r="BC2240" s="508">
        <f>_xll.qlIndexFixing($AC$5,AZ2240,TRUE,_xll.ohTrigger(Trigger,Trigger3M))</f>
        <v>1.4107931751192642E-2</v>
      </c>
      <c r="BD2240" s="508">
        <f>_xll.qlIndexFixing($BE$1,AZ2240,TRUE,_xll.ohTrigger(Trigger,Trigger3M))</f>
        <v>1.3679447712236432E-2</v>
      </c>
    </row>
    <row r="2241" spans="51:56" ht="11.25" customHeight="1" x14ac:dyDescent="0.25">
      <c r="AY2241" s="515" t="s">
        <v>90</v>
      </c>
      <c r="AZ2241" s="509">
        <f>_xll.qlInterestRateIndexFixingDate(Currency&amp;"ibor"&amp;Tenor,BA2241,Trigger)</f>
        <v>55005</v>
      </c>
      <c r="BA2241" s="509">
        <f>_xll.qlCalendarAdvance(Calendar,BA2240,AY2241,"f",,Trigger)</f>
        <v>55009</v>
      </c>
      <c r="BB2241" s="509">
        <f>_xll.qlInterestRateIndexMaturity(Currency&amp;"ibor"&amp;Tenor,BA2241,Trigger)</f>
        <v>55101</v>
      </c>
      <c r="BC2241" s="508">
        <f>_xll.qlIndexFixing($AC$5,AZ2241,TRUE,_xll.ohTrigger(Trigger,Trigger3M))</f>
        <v>1.4108408031769359E-2</v>
      </c>
      <c r="BD2241" s="508">
        <f>_xll.qlIndexFixing($BE$1,AZ2241,TRUE,_xll.ohTrigger(Trigger,Trigger3M))</f>
        <v>1.3674822030205976E-2</v>
      </c>
    </row>
    <row r="2242" spans="51:56" ht="11.25" customHeight="1" x14ac:dyDescent="0.25">
      <c r="AY2242" s="515" t="s">
        <v>90</v>
      </c>
      <c r="AZ2242" s="509">
        <f>_xll.qlInterestRateIndexFixingDate(Currency&amp;"ibor"&amp;Tenor,BA2242,Trigger)</f>
        <v>55012</v>
      </c>
      <c r="BA2242" s="509">
        <f>_xll.qlCalendarAdvance(Calendar,BA2241,AY2242,"f",,Trigger)</f>
        <v>55016</v>
      </c>
      <c r="BB2242" s="509">
        <f>_xll.qlInterestRateIndexMaturity(Currency&amp;"ibor"&amp;Tenor,BA2242,Trigger)</f>
        <v>55108</v>
      </c>
      <c r="BC2242" s="508">
        <f>_xll.qlIndexFixing($AC$5,AZ2242,TRUE,_xll.ohTrigger(Trigger,Trigger3M))</f>
        <v>1.410888431240429E-2</v>
      </c>
      <c r="BD2242" s="508">
        <f>_xll.qlIndexFixing($BE$1,AZ2242,TRUE,_xll.ohTrigger(Trigger,Trigger3M))</f>
        <v>1.3670182913742824E-2</v>
      </c>
    </row>
    <row r="2243" spans="51:56" ht="11.25" customHeight="1" x14ac:dyDescent="0.25">
      <c r="AY2243" s="515" t="s">
        <v>90</v>
      </c>
      <c r="AZ2243" s="509">
        <f>_xll.qlInterestRateIndexFixingDate(Currency&amp;"ibor"&amp;Tenor,BA2243,Trigger)</f>
        <v>55019</v>
      </c>
      <c r="BA2243" s="509">
        <f>_xll.qlCalendarAdvance(Calendar,BA2242,AY2243,"f",,Trigger)</f>
        <v>55023</v>
      </c>
      <c r="BB2243" s="509">
        <f>_xll.qlInterestRateIndexMaturity(Currency&amp;"ibor"&amp;Tenor,BA2243,Trigger)</f>
        <v>55115</v>
      </c>
      <c r="BC2243" s="508">
        <f>_xll.qlIndexFixing($AC$5,AZ2243,TRUE,_xll.ohTrigger(Trigger,Trigger3M))</f>
        <v>1.4109360593096566E-2</v>
      </c>
      <c r="BD2243" s="508">
        <f>_xll.qlIndexFixing($BE$1,AZ2243,TRUE,_xll.ohTrigger(Trigger,Trigger3M))</f>
        <v>1.3665530351289262E-2</v>
      </c>
    </row>
    <row r="2244" spans="51:56" ht="11.25" customHeight="1" x14ac:dyDescent="0.25">
      <c r="AY2244" s="515" t="s">
        <v>90</v>
      </c>
      <c r="AZ2244" s="509">
        <f>_xll.qlInterestRateIndexFixingDate(Currency&amp;"ibor"&amp;Tenor,BA2244,Trigger)</f>
        <v>55026</v>
      </c>
      <c r="BA2244" s="509">
        <f>_xll.qlCalendarAdvance(Calendar,BA2243,AY2244,"f",,Trigger)</f>
        <v>55030</v>
      </c>
      <c r="BB2244" s="509">
        <f>_xll.qlInterestRateIndexMaturity(Currency&amp;"ibor"&amp;Tenor,BA2244,Trigger)</f>
        <v>55122</v>
      </c>
      <c r="BC2244" s="508">
        <f>_xll.qlIndexFixing($AC$5,AZ2244,TRUE,_xll.ohTrigger(Trigger,Trigger3M))</f>
        <v>1.4109836873846189E-2</v>
      </c>
      <c r="BD2244" s="508">
        <f>_xll.qlIndexFixing($BE$1,AZ2244,TRUE,_xll.ohTrigger(Trigger,Trigger3M))</f>
        <v>1.3660864331291926E-2</v>
      </c>
    </row>
    <row r="2245" spans="51:56" ht="11.25" customHeight="1" x14ac:dyDescent="0.25">
      <c r="AY2245" s="515" t="s">
        <v>90</v>
      </c>
      <c r="AZ2245" s="509">
        <f>_xll.qlInterestRateIndexFixingDate(Currency&amp;"ibor"&amp;Tenor,BA2245,Trigger)</f>
        <v>55033</v>
      </c>
      <c r="BA2245" s="509">
        <f>_xll.qlCalendarAdvance(Calendar,BA2244,AY2245,"f",,Trigger)</f>
        <v>55037</v>
      </c>
      <c r="BB2245" s="509">
        <f>_xll.qlInterestRateIndexMaturity(Currency&amp;"ibor"&amp;Tenor,BA2245,Trigger)</f>
        <v>55128</v>
      </c>
      <c r="BC2245" s="508">
        <f>_xll.qlIndexFixing($AC$5,AZ2245,TRUE,_xll.ohTrigger(Trigger,Trigger3M))</f>
        <v>1.4110002942235099E-2</v>
      </c>
      <c r="BD2245" s="508">
        <f>_xll.qlIndexFixing($BE$1,AZ2245,TRUE,_xll.ohTrigger(Trigger,Trigger3M))</f>
        <v>1.3656262912327695E-2</v>
      </c>
    </row>
    <row r="2246" spans="51:56" ht="11.25" customHeight="1" x14ac:dyDescent="0.25">
      <c r="AY2246" s="515" t="s">
        <v>90</v>
      </c>
      <c r="AZ2246" s="509">
        <f>_xll.qlInterestRateIndexFixingDate(Currency&amp;"ibor"&amp;Tenor,BA2246,Trigger)</f>
        <v>55040</v>
      </c>
      <c r="BA2246" s="509">
        <f>_xll.qlCalendarAdvance(Calendar,BA2245,AY2246,"f",,Trigger)</f>
        <v>55044</v>
      </c>
      <c r="BB2246" s="509">
        <f>_xll.qlInterestRateIndexMaturity(Currency&amp;"ibor"&amp;Tenor,BA2246,Trigger)</f>
        <v>55135</v>
      </c>
      <c r="BC2246" s="508">
        <f>_xll.qlIndexFixing($AC$5,AZ2246,TRUE,_xll.ohTrigger(Trigger,Trigger3M))</f>
        <v>1.4110479204462997E-2</v>
      </c>
      <c r="BD2246" s="508">
        <f>_xll.qlIndexFixing($BE$1,AZ2246,TRUE,_xll.ohTrigger(Trigger,Trigger3M))</f>
        <v>1.3651571085312002E-2</v>
      </c>
    </row>
    <row r="2247" spans="51:56" ht="11.25" customHeight="1" x14ac:dyDescent="0.25">
      <c r="AY2247" s="515" t="s">
        <v>90</v>
      </c>
      <c r="AZ2247" s="509">
        <f>_xll.qlInterestRateIndexFixingDate(Currency&amp;"ibor"&amp;Tenor,BA2247,Trigger)</f>
        <v>55047</v>
      </c>
      <c r="BA2247" s="509">
        <f>_xll.qlCalendarAdvance(Calendar,BA2246,AY2247,"f",,Trigger)</f>
        <v>55051</v>
      </c>
      <c r="BB2247" s="509">
        <f>_xll.qlInterestRateIndexMaturity(Currency&amp;"ibor"&amp;Tenor,BA2247,Trigger)</f>
        <v>55142</v>
      </c>
      <c r="BC2247" s="508">
        <f>_xll.qlIndexFixing($AC$5,AZ2247,TRUE,_xll.ohTrigger(Trigger,Trigger3M))</f>
        <v>1.4110955466747113E-2</v>
      </c>
      <c r="BD2247" s="508">
        <f>_xll.qlIndexFixing($BE$1,AZ2247,TRUE,_xll.ohTrigger(Trigger,Trigger3M))</f>
        <v>1.3646865767360468E-2</v>
      </c>
    </row>
    <row r="2248" spans="51:56" ht="11.25" customHeight="1" x14ac:dyDescent="0.25">
      <c r="AY2248" s="515" t="s">
        <v>90</v>
      </c>
      <c r="AZ2248" s="509">
        <f>_xll.qlInterestRateIndexFixingDate(Currency&amp;"ibor"&amp;Tenor,BA2248,Trigger)</f>
        <v>55054</v>
      </c>
      <c r="BA2248" s="509">
        <f>_xll.qlCalendarAdvance(Calendar,BA2247,AY2248,"f",,Trigger)</f>
        <v>55058</v>
      </c>
      <c r="BB2248" s="509">
        <f>_xll.qlInterestRateIndexMaturity(Currency&amp;"ibor"&amp;Tenor,BA2248,Trigger)</f>
        <v>55149</v>
      </c>
      <c r="BC2248" s="508">
        <f>_xll.qlIndexFixing($AC$5,AZ2248,TRUE,_xll.ohTrigger(Trigger,Trigger3M))</f>
        <v>1.4111431729088325E-2</v>
      </c>
      <c r="BD2248" s="508">
        <f>_xll.qlIndexFixing($BE$1,AZ2248,TRUE,_xll.ohTrigger(Trigger,Trigger3M))</f>
        <v>1.364214694691838E-2</v>
      </c>
    </row>
    <row r="2249" spans="51:56" ht="11.25" customHeight="1" x14ac:dyDescent="0.25">
      <c r="AY2249" s="515" t="s">
        <v>90</v>
      </c>
      <c r="AZ2249" s="509">
        <f>_xll.qlInterestRateIndexFixingDate(Currency&amp;"ibor"&amp;Tenor,BA2249,Trigger)</f>
        <v>55061</v>
      </c>
      <c r="BA2249" s="509">
        <f>_xll.qlCalendarAdvance(Calendar,BA2248,AY2249,"f",,Trigger)</f>
        <v>55065</v>
      </c>
      <c r="BB2249" s="509">
        <f>_xll.qlInterestRateIndexMaturity(Currency&amp;"ibor"&amp;Tenor,BA2249,Trigger)</f>
        <v>55157</v>
      </c>
      <c r="BC2249" s="508">
        <f>_xll.qlIndexFixing($AC$5,AZ2249,TRUE,_xll.ohTrigger(Trigger,Trigger3M))</f>
        <v>1.4112218278462299E-2</v>
      </c>
      <c r="BD2249" s="508">
        <f>_xll.qlIndexFixing($BE$1,AZ2249,TRUE,_xll.ohTrigger(Trigger,Trigger3M))</f>
        <v>1.3637331963700844E-2</v>
      </c>
    </row>
    <row r="2250" spans="51:56" ht="11.25" customHeight="1" x14ac:dyDescent="0.25">
      <c r="AY2250" s="515" t="s">
        <v>90</v>
      </c>
      <c r="AZ2250" s="509">
        <f>_xll.qlInterestRateIndexFixingDate(Currency&amp;"ibor"&amp;Tenor,BA2250,Trigger)</f>
        <v>55068</v>
      </c>
      <c r="BA2250" s="509">
        <f>_xll.qlCalendarAdvance(Calendar,BA2249,AY2250,"f",,Trigger)</f>
        <v>55072</v>
      </c>
      <c r="BB2250" s="509">
        <f>_xll.qlInterestRateIndexMaturity(Currency&amp;"ibor"&amp;Tenor,BA2250,Trigger)</f>
        <v>55164</v>
      </c>
      <c r="BC2250" s="508">
        <f>_xll.qlIndexFixing($AC$5,AZ2250,TRUE,_xll.ohTrigger(Trigger,Trigger3M))</f>
        <v>1.4112694559558601E-2</v>
      </c>
      <c r="BD2250" s="508">
        <f>_xll.qlIndexFixing($BE$1,AZ2250,TRUE,_xll.ohTrigger(Trigger,Trigger3M))</f>
        <v>1.3632584955778446E-2</v>
      </c>
    </row>
    <row r="2251" spans="51:56" ht="11.25" customHeight="1" x14ac:dyDescent="0.25">
      <c r="AY2251" s="515" t="s">
        <v>90</v>
      </c>
      <c r="AZ2251" s="509">
        <f>_xll.qlInterestRateIndexFixingDate(Currency&amp;"ibor"&amp;Tenor,BA2251,Trigger)</f>
        <v>55075</v>
      </c>
      <c r="BA2251" s="509">
        <f>_xll.qlCalendarAdvance(Calendar,BA2250,AY2251,"f",,Trigger)</f>
        <v>55079</v>
      </c>
      <c r="BB2251" s="509">
        <f>_xll.qlInterestRateIndexMaturity(Currency&amp;"ibor"&amp;Tenor,BA2251,Trigger)</f>
        <v>55171</v>
      </c>
      <c r="BC2251" s="508">
        <f>_xll.qlIndexFixing($AC$5,AZ2251,TRUE,_xll.ohTrigger(Trigger,Trigger3M))</f>
        <v>1.4113170840713117E-2</v>
      </c>
      <c r="BD2251" s="508">
        <f>_xll.qlIndexFixing($BE$1,AZ2251,TRUE,_xll.ohTrigger(Trigger,Trigger3M))</f>
        <v>1.3627824409430016E-2</v>
      </c>
    </row>
    <row r="2252" spans="51:56" ht="11.25" customHeight="1" x14ac:dyDescent="0.25">
      <c r="AY2252" s="515" t="s">
        <v>90</v>
      </c>
      <c r="AZ2252" s="509">
        <f>_xll.qlInterestRateIndexFixingDate(Currency&amp;"ibor"&amp;Tenor,BA2252,Trigger)</f>
        <v>55082</v>
      </c>
      <c r="BA2252" s="509">
        <f>_xll.qlCalendarAdvance(Calendar,BA2251,AY2252,"f",,Trigger)</f>
        <v>55086</v>
      </c>
      <c r="BB2252" s="509">
        <f>_xll.qlInterestRateIndexMaturity(Currency&amp;"ibor"&amp;Tenor,BA2252,Trigger)</f>
        <v>55178</v>
      </c>
      <c r="BC2252" s="508">
        <f>_xll.qlIndexFixing($AC$5,AZ2252,TRUE,_xll.ohTrigger(Trigger,Trigger3M))</f>
        <v>1.4113647121925846E-2</v>
      </c>
      <c r="BD2252" s="508">
        <f>_xll.qlIndexFixing($BE$1,AZ2252,TRUE,_xll.ohTrigger(Trigger,Trigger3M))</f>
        <v>1.3623050313096104E-2</v>
      </c>
    </row>
    <row r="2253" spans="51:56" ht="11.25" customHeight="1" x14ac:dyDescent="0.25">
      <c r="AY2253" s="515" t="s">
        <v>90</v>
      </c>
      <c r="AZ2253" s="509">
        <f>_xll.qlInterestRateIndexFixingDate(Currency&amp;"ibor"&amp;Tenor,BA2253,Trigger)</f>
        <v>55089</v>
      </c>
      <c r="BA2253" s="509">
        <f>_xll.qlCalendarAdvance(Calendar,BA2252,AY2253,"f",,Trigger)</f>
        <v>55093</v>
      </c>
      <c r="BB2253" s="509">
        <f>_xll.qlInterestRateIndexMaturity(Currency&amp;"ibor"&amp;Tenor,BA2253,Trigger)</f>
        <v>55185</v>
      </c>
      <c r="BC2253" s="508">
        <f>_xll.qlIndexFixing($AC$5,AZ2253,TRUE,_xll.ohTrigger(Trigger,Trigger3M))</f>
        <v>1.4114123403195053E-2</v>
      </c>
      <c r="BD2253" s="508">
        <f>_xll.qlIndexFixing($BE$1,AZ2253,TRUE,_xll.ohTrigger(Trigger,Trigger3M))</f>
        <v>1.3618262655228558E-2</v>
      </c>
    </row>
    <row r="2254" spans="51:56" ht="11.25" customHeight="1" x14ac:dyDescent="0.25">
      <c r="AY2254" s="515" t="s">
        <v>90</v>
      </c>
      <c r="AZ2254" s="509">
        <f>_xll.qlInterestRateIndexFixingDate(Currency&amp;"ibor"&amp;Tenor,BA2254,Trigger)</f>
        <v>55096</v>
      </c>
      <c r="BA2254" s="509">
        <f>_xll.qlCalendarAdvance(Calendar,BA2253,AY2254,"f",,Trigger)</f>
        <v>55100</v>
      </c>
      <c r="BB2254" s="509">
        <f>_xll.qlInterestRateIndexMaturity(Currency&amp;"ibor"&amp;Tenor,BA2254,Trigger)</f>
        <v>55192</v>
      </c>
      <c r="BC2254" s="508">
        <f>_xll.qlIndexFixing($AC$5,AZ2254,TRUE,_xll.ohTrigger(Trigger,Trigger3M))</f>
        <v>1.4114599684522474E-2</v>
      </c>
      <c r="BD2254" s="508">
        <f>_xll.qlIndexFixing($BE$1,AZ2254,TRUE,_xll.ohTrigger(Trigger,Trigger3M))</f>
        <v>1.3613461424271403E-2</v>
      </c>
    </row>
    <row r="2255" spans="51:56" ht="11.25" customHeight="1" x14ac:dyDescent="0.25">
      <c r="AY2255" s="515" t="s">
        <v>90</v>
      </c>
      <c r="AZ2255" s="509">
        <f>_xll.qlInterestRateIndexFixingDate(Currency&amp;"ibor"&amp;Tenor,BA2255,Trigger)</f>
        <v>55103</v>
      </c>
      <c r="BA2255" s="509">
        <f>_xll.qlCalendarAdvance(Calendar,BA2254,AY2255,"f",,Trigger)</f>
        <v>55107</v>
      </c>
      <c r="BB2255" s="509">
        <f>_xll.qlInterestRateIndexMaturity(Currency&amp;"ibor"&amp;Tenor,BA2255,Trigger)</f>
        <v>55199</v>
      </c>
      <c r="BC2255" s="508">
        <f>_xll.qlIndexFixing($AC$5,AZ2255,TRUE,_xll.ohTrigger(Trigger,Trigger3M))</f>
        <v>1.4115075965907241E-2</v>
      </c>
      <c r="BD2255" s="508">
        <f>_xll.qlIndexFixing($BE$1,AZ2255,TRUE,_xll.ohTrigger(Trigger,Trigger3M))</f>
        <v>1.3608646608671272E-2</v>
      </c>
    </row>
    <row r="2256" spans="51:56" ht="11.25" customHeight="1" x14ac:dyDescent="0.25">
      <c r="AY2256" s="515" t="s">
        <v>90</v>
      </c>
      <c r="AZ2256" s="509">
        <f>_xll.qlInterestRateIndexFixingDate(Currency&amp;"ibor"&amp;Tenor,BA2256,Trigger)</f>
        <v>55110</v>
      </c>
      <c r="BA2256" s="509">
        <f>_xll.qlCalendarAdvance(Calendar,BA2255,AY2256,"f",,Trigger)</f>
        <v>55114</v>
      </c>
      <c r="BB2256" s="509">
        <f>_xll.qlInterestRateIndexMaturity(Currency&amp;"ibor"&amp;Tenor,BA2256,Trigger)</f>
        <v>55206</v>
      </c>
      <c r="BC2256" s="508">
        <f>_xll.qlIndexFixing($AC$5,AZ2256,TRUE,_xll.ohTrigger(Trigger,Trigger3M))</f>
        <v>1.4115552247351089E-2</v>
      </c>
      <c r="BD2256" s="508">
        <f>_xll.qlIndexFixing($BE$1,AZ2256,TRUE,_xll.ohTrigger(Trigger,Trigger3M))</f>
        <v>1.3603818196873929E-2</v>
      </c>
    </row>
    <row r="2257" spans="51:56" ht="11.25" customHeight="1" x14ac:dyDescent="0.25">
      <c r="AY2257" s="515" t="s">
        <v>90</v>
      </c>
      <c r="AZ2257" s="509">
        <f>_xll.qlInterestRateIndexFixingDate(Currency&amp;"ibor"&amp;Tenor,BA2257,Trigger)</f>
        <v>55117</v>
      </c>
      <c r="BA2257" s="509">
        <f>_xll.qlCalendarAdvance(Calendar,BA2256,AY2257,"f",,Trigger)</f>
        <v>55121</v>
      </c>
      <c r="BB2257" s="509">
        <f>_xll.qlInterestRateIndexMaturity(Currency&amp;"ibor"&amp;Tenor,BA2257,Trigger)</f>
        <v>55212</v>
      </c>
      <c r="BC2257" s="508">
        <f>_xll.qlIndexFixing($AC$5,AZ2257,TRUE,_xll.ohTrigger(Trigger,Trigger3M))</f>
        <v>1.411571809273213E-2</v>
      </c>
      <c r="BD2257" s="508">
        <f>_xll.qlIndexFixing($BE$1,AZ2257,TRUE,_xll.ohTrigger(Trigger,Trigger3M))</f>
        <v>1.3599068044427443E-2</v>
      </c>
    </row>
    <row r="2258" spans="51:56" ht="11.25" customHeight="1" x14ac:dyDescent="0.25">
      <c r="AY2258" s="515" t="s">
        <v>90</v>
      </c>
      <c r="AZ2258" s="509">
        <f>_xll.qlInterestRateIndexFixingDate(Currency&amp;"ibor"&amp;Tenor,BA2258,Trigger)</f>
        <v>55124</v>
      </c>
      <c r="BA2258" s="509">
        <f>_xll.qlCalendarAdvance(Calendar,BA2257,AY2258,"f",,Trigger)</f>
        <v>55128</v>
      </c>
      <c r="BB2258" s="509">
        <f>_xll.qlInterestRateIndexMaturity(Currency&amp;"ibor"&amp;Tenor,BA2258,Trigger)</f>
        <v>55218</v>
      </c>
      <c r="BC2258" s="508">
        <f>_xll.qlIndexFixing($AC$5,AZ2258,TRUE,_xll.ohTrigger(Trigger,Trigger3M))</f>
        <v>1.4115883910755578E-2</v>
      </c>
      <c r="BD2258" s="508">
        <f>_xll.qlIndexFixing($BE$1,AZ2258,TRUE,_xll.ohTrigger(Trigger,Trigger3M))</f>
        <v>1.3594306475856577E-2</v>
      </c>
    </row>
    <row r="2259" spans="51:56" ht="11.25" customHeight="1" x14ac:dyDescent="0.25">
      <c r="AY2259" s="515" t="s">
        <v>90</v>
      </c>
      <c r="AZ2259" s="509">
        <f>_xll.qlInterestRateIndexFixingDate(Currency&amp;"ibor"&amp;Tenor,BA2259,Trigger)</f>
        <v>55131</v>
      </c>
      <c r="BA2259" s="509">
        <f>_xll.qlCalendarAdvance(Calendar,BA2258,AY2259,"f",,Trigger)</f>
        <v>55135</v>
      </c>
      <c r="BB2259" s="509">
        <f>_xll.qlInterestRateIndexMaturity(Currency&amp;"ibor"&amp;Tenor,BA2259,Trigger)</f>
        <v>55225</v>
      </c>
      <c r="BC2259" s="508">
        <f>_xll.qlIndexFixing($AC$5,AZ2259,TRUE,_xll.ohTrigger(Trigger,Trigger3M))</f>
        <v>1.4116360155079555E-2</v>
      </c>
      <c r="BD2259" s="508">
        <f>_xll.qlIndexFixing($BE$1,AZ2259,TRUE,_xll.ohTrigger(Trigger,Trigger3M))</f>
        <v>1.3589439524610114E-2</v>
      </c>
    </row>
    <row r="2260" spans="51:56" ht="11.25" customHeight="1" x14ac:dyDescent="0.25">
      <c r="AY2260" s="515" t="s">
        <v>90</v>
      </c>
      <c r="AZ2260" s="509">
        <f>_xll.qlInterestRateIndexFixingDate(Currency&amp;"ibor"&amp;Tenor,BA2260,Trigger)</f>
        <v>55138</v>
      </c>
      <c r="BA2260" s="509">
        <f>_xll.qlCalendarAdvance(Calendar,BA2259,AY2260,"f",,Trigger)</f>
        <v>55142</v>
      </c>
      <c r="BB2260" s="509">
        <f>_xll.qlInterestRateIndexMaturity(Currency&amp;"ibor"&amp;Tenor,BA2260,Trigger)</f>
        <v>55232</v>
      </c>
      <c r="BC2260" s="508">
        <f>_xll.qlIndexFixing($AC$5,AZ2260,TRUE,_xll.ohTrigger(Trigger,Trigger3M))</f>
        <v>1.4116836399460375E-2</v>
      </c>
      <c r="BD2260" s="508">
        <f>_xll.qlIndexFixing($BE$1,AZ2260,TRUE,_xll.ohTrigger(Trigger,Trigger3M))</f>
        <v>1.3584558933502855E-2</v>
      </c>
    </row>
    <row r="2261" spans="51:56" ht="11.25" customHeight="1" x14ac:dyDescent="0.25">
      <c r="AY2261" s="515" t="s">
        <v>90</v>
      </c>
      <c r="AZ2261" s="509">
        <f>_xll.qlInterestRateIndexFixingDate(Currency&amp;"ibor"&amp;Tenor,BA2261,Trigger)</f>
        <v>55144</v>
      </c>
      <c r="BA2261" s="509">
        <f>_xll.qlCalendarAdvance(Calendar,BA2260,AY2261,"f",,Trigger)</f>
        <v>55149</v>
      </c>
      <c r="BB2261" s="509">
        <f>_xll.qlInterestRateIndexMaturity(Currency&amp;"ibor"&amp;Tenor,BA2261,Trigger)</f>
        <v>55239</v>
      </c>
      <c r="BC2261" s="508">
        <f>_xll.qlIndexFixing($AC$5,AZ2261,TRUE,_xll.ohTrigger(Trigger,Trigger3M))</f>
        <v>1.4117312643897151E-2</v>
      </c>
      <c r="BD2261" s="508">
        <f>_xll.qlIndexFixing($BE$1,AZ2261,TRUE,_xll.ohTrigger(Trigger,Trigger3M))</f>
        <v>1.3579664690983151E-2</v>
      </c>
    </row>
    <row r="2262" spans="51:56" ht="11.25" customHeight="1" x14ac:dyDescent="0.25">
      <c r="AY2262" s="515" t="s">
        <v>90</v>
      </c>
      <c r="AZ2262" s="509">
        <f>_xll.qlInterestRateIndexFixingDate(Currency&amp;"ibor"&amp;Tenor,BA2262,Trigger)</f>
        <v>55152</v>
      </c>
      <c r="BA2262" s="509">
        <f>_xll.qlCalendarAdvance(Calendar,BA2261,AY2262,"f",,Trigger)</f>
        <v>55156</v>
      </c>
      <c r="BB2262" s="509">
        <f>_xll.qlInterestRateIndexMaturity(Currency&amp;"ibor"&amp;Tenor,BA2262,Trigger)</f>
        <v>55247</v>
      </c>
      <c r="BC2262" s="508">
        <f>_xll.qlIndexFixing($AC$5,AZ2262,TRUE,_xll.ohTrigger(Trigger,Trigger3M))</f>
        <v>1.4118099407865783E-2</v>
      </c>
      <c r="BD2262" s="508">
        <f>_xll.qlIndexFixing($BE$1,AZ2262,TRUE,_xll.ohTrigger(Trigger,Trigger3M))</f>
        <v>1.357465922900231E-2</v>
      </c>
    </row>
    <row r="2263" spans="51:56" ht="11.25" customHeight="1" x14ac:dyDescent="0.25">
      <c r="AY2263" s="515" t="s">
        <v>90</v>
      </c>
      <c r="AZ2263" s="509">
        <f>_xll.qlInterestRateIndexFixingDate(Currency&amp;"ibor"&amp;Tenor,BA2263,Trigger)</f>
        <v>55159</v>
      </c>
      <c r="BA2263" s="509">
        <f>_xll.qlCalendarAdvance(Calendar,BA2262,AY2263,"f",,Trigger)</f>
        <v>55163</v>
      </c>
      <c r="BB2263" s="509">
        <f>_xll.qlInterestRateIndexMaturity(Currency&amp;"ibor"&amp;Tenor,BA2263,Trigger)</f>
        <v>55253</v>
      </c>
      <c r="BC2263" s="508">
        <f>_xll.qlIndexFixing($AC$5,AZ2263,TRUE,_xll.ohTrigger(Trigger,Trigger3M))</f>
        <v>1.4118265132941232E-2</v>
      </c>
      <c r="BD2263" s="508">
        <f>_xll.qlIndexFixing($BE$1,AZ2263,TRUE,_xll.ohTrigger(Trigger,Trigger3M))</f>
        <v>1.3569835205500702E-2</v>
      </c>
    </row>
    <row r="2264" spans="51:56" ht="11.25" customHeight="1" x14ac:dyDescent="0.25">
      <c r="AY2264" s="515" t="s">
        <v>90</v>
      </c>
      <c r="AZ2264" s="509">
        <f>_xll.qlInterestRateIndexFixingDate(Currency&amp;"ibor"&amp;Tenor,BA2264,Trigger)</f>
        <v>55166</v>
      </c>
      <c r="BA2264" s="509">
        <f>_xll.qlCalendarAdvance(Calendar,BA2263,AY2264,"f",,Trigger)</f>
        <v>55170</v>
      </c>
      <c r="BB2264" s="509">
        <f>_xll.qlInterestRateIndexMaturity(Currency&amp;"ibor"&amp;Tenor,BA2264,Trigger)</f>
        <v>55260</v>
      </c>
      <c r="BC2264" s="508">
        <f>_xll.qlIndexFixing($AC$5,AZ2264,TRUE,_xll.ohTrigger(Trigger,Trigger3M))</f>
        <v>1.411874137754765E-2</v>
      </c>
      <c r="BD2264" s="508">
        <f>_xll.qlIndexFixing($BE$1,AZ2264,TRUE,_xll.ohTrigger(Trigger,Trigger3M))</f>
        <v>1.3564899939431996E-2</v>
      </c>
    </row>
    <row r="2265" spans="51:56" ht="11.25" customHeight="1" x14ac:dyDescent="0.25">
      <c r="AY2265" s="515" t="s">
        <v>90</v>
      </c>
      <c r="AZ2265" s="509">
        <f>_xll.qlInterestRateIndexFixingDate(Currency&amp;"ibor"&amp;Tenor,BA2265,Trigger)</f>
        <v>55173</v>
      </c>
      <c r="BA2265" s="509">
        <f>_xll.qlCalendarAdvance(Calendar,BA2264,AY2265,"f",,Trigger)</f>
        <v>55177</v>
      </c>
      <c r="BB2265" s="509">
        <f>_xll.qlInterestRateIndexMaturity(Currency&amp;"ibor"&amp;Tenor,BA2265,Trigger)</f>
        <v>55267</v>
      </c>
      <c r="BC2265" s="508">
        <f>_xll.qlIndexFixing($AC$5,AZ2265,TRUE,_xll.ohTrigger(Trigger,Trigger3M))</f>
        <v>1.4119217622210023E-2</v>
      </c>
      <c r="BD2265" s="508">
        <f>_xll.qlIndexFixing($BE$1,AZ2265,TRUE,_xll.ohTrigger(Trigger,Trigger3M))</f>
        <v>1.3559950975742474E-2</v>
      </c>
    </row>
    <row r="2266" spans="51:56" ht="11.25" customHeight="1" x14ac:dyDescent="0.25">
      <c r="AY2266" s="515" t="s">
        <v>90</v>
      </c>
      <c r="AZ2266" s="509">
        <f>_xll.qlInterestRateIndexFixingDate(Currency&amp;"ibor"&amp;Tenor,BA2266,Trigger)</f>
        <v>55180</v>
      </c>
      <c r="BA2266" s="509">
        <f>_xll.qlCalendarAdvance(Calendar,BA2265,AY2266,"f",,Trigger)</f>
        <v>55184</v>
      </c>
      <c r="BB2266" s="509">
        <f>_xll.qlInterestRateIndexMaturity(Currency&amp;"ibor"&amp;Tenor,BA2266,Trigger)</f>
        <v>55271</v>
      </c>
      <c r="BC2266" s="508">
        <f>_xll.qlIndexFixing($AC$5,AZ2266,TRUE,_xll.ohTrigger(Trigger,Trigger3M))</f>
        <v>1.4118762144022351E-2</v>
      </c>
      <c r="BD2266" s="508">
        <f>_xll.qlIndexFixing($BE$1,AZ2266,TRUE,_xll.ohTrigger(Trigger,Trigger3M))</f>
        <v>1.3555294281969481E-2</v>
      </c>
    </row>
    <row r="2267" spans="51:56" ht="11.25" customHeight="1" x14ac:dyDescent="0.25">
      <c r="AY2267" s="515" t="s">
        <v>90</v>
      </c>
      <c r="AZ2267" s="509">
        <f>_xll.qlInterestRateIndexFixingDate(Currency&amp;"ibor"&amp;Tenor,BA2267,Trigger)</f>
        <v>55187</v>
      </c>
      <c r="BA2267" s="509">
        <f>_xll.qlCalendarAdvance(Calendar,BA2266,AY2267,"f",,Trigger)</f>
        <v>55191</v>
      </c>
      <c r="BB2267" s="509">
        <f>_xll.qlInterestRateIndexMaturity(Currency&amp;"ibor"&amp;Tenor,BA2267,Trigger)</f>
        <v>55281</v>
      </c>
      <c r="BC2267" s="508">
        <f>_xll.qlIndexFixing($AC$5,AZ2267,TRUE,_xll.ohTrigger(Trigger,Trigger3M))</f>
        <v>1.4120170111706187E-2</v>
      </c>
      <c r="BD2267" s="508">
        <f>_xll.qlIndexFixing($BE$1,AZ2267,TRUE,_xll.ohTrigger(Trigger,Trigger3M))</f>
        <v>1.3550011909297943E-2</v>
      </c>
    </row>
    <row r="2268" spans="51:56" ht="11.25" customHeight="1" x14ac:dyDescent="0.25">
      <c r="AY2268" s="515" t="s">
        <v>90</v>
      </c>
      <c r="AZ2268" s="509">
        <f>_xll.qlInterestRateIndexFixingDate(Currency&amp;"ibor"&amp;Tenor,BA2268,Trigger)</f>
        <v>55194</v>
      </c>
      <c r="BA2268" s="509">
        <f>_xll.qlCalendarAdvance(Calendar,BA2267,AY2268,"f",,Trigger)</f>
        <v>55198</v>
      </c>
      <c r="BB2268" s="509">
        <f>_xll.qlInterestRateIndexMaturity(Currency&amp;"ibor"&amp;Tenor,BA2268,Trigger)</f>
        <v>55288</v>
      </c>
      <c r="BC2268" s="508">
        <f>_xll.qlIndexFixing($AC$5,AZ2268,TRUE,_xll.ohTrigger(Trigger,Trigger3M))</f>
        <v>1.4120646356538202E-2</v>
      </c>
      <c r="BD2268" s="508">
        <f>_xll.qlIndexFixing($BE$1,AZ2268,TRUE,_xll.ohTrigger(Trigger,Trigger3M))</f>
        <v>1.3545021783439637E-2</v>
      </c>
    </row>
    <row r="2269" spans="51:56" ht="11.25" customHeight="1" x14ac:dyDescent="0.25">
      <c r="AY2269" s="515" t="s">
        <v>90</v>
      </c>
      <c r="AZ2269" s="509">
        <f>_xll.qlInterestRateIndexFixingDate(Currency&amp;"ibor"&amp;Tenor,BA2269,Trigger)</f>
        <v>55201</v>
      </c>
      <c r="BA2269" s="509">
        <f>_xll.qlCalendarAdvance(Calendar,BA2268,AY2269,"f",,Trigger)</f>
        <v>55205</v>
      </c>
      <c r="BB2269" s="509">
        <f>_xll.qlInterestRateIndexMaturity(Currency&amp;"ibor"&amp;Tenor,BA2269,Trigger)</f>
        <v>55295</v>
      </c>
      <c r="BC2269" s="508">
        <f>_xll.qlIndexFixing($AC$5,AZ2269,TRUE,_xll.ohTrigger(Trigger,Trigger3M))</f>
        <v>1.4105001344094426E-2</v>
      </c>
      <c r="BD2269" s="508">
        <f>_xll.qlIndexFixing($BE$1,AZ2269,TRUE,_xll.ohTrigger(Trigger,Trigger3M))</f>
        <v>1.3540017913756586E-2</v>
      </c>
    </row>
    <row r="2270" spans="51:56" ht="11.25" customHeight="1" x14ac:dyDescent="0.25">
      <c r="AY2270" s="515" t="s">
        <v>90</v>
      </c>
      <c r="AZ2270" s="509">
        <f>_xll.qlInterestRateIndexFixingDate(Currency&amp;"ibor"&amp;Tenor,BA2270,Trigger)</f>
        <v>55208</v>
      </c>
      <c r="BA2270" s="509">
        <f>_xll.qlCalendarAdvance(Calendar,BA2269,AY2270,"f",,Trigger)</f>
        <v>55212</v>
      </c>
      <c r="BB2270" s="509">
        <f>_xll.qlInterestRateIndexMaturity(Currency&amp;"ibor"&amp;Tenor,BA2270,Trigger)</f>
        <v>55304</v>
      </c>
      <c r="BC2270" s="508">
        <f>_xll.qlIndexFixing($AC$5,AZ2270,TRUE,_xll.ohTrigger(Trigger,Trigger3M))</f>
        <v>1.4086145270489661E-2</v>
      </c>
      <c r="BD2270" s="508">
        <f>_xll.qlIndexFixing($BE$1,AZ2270,TRUE,_xll.ohTrigger(Trigger,Trigger3M))</f>
        <v>1.3534786361837843E-2</v>
      </c>
    </row>
    <row r="2271" spans="51:56" ht="11.25" customHeight="1" x14ac:dyDescent="0.25">
      <c r="AY2271" s="515" t="s">
        <v>90</v>
      </c>
      <c r="AZ2271" s="509">
        <f>_xll.qlInterestRateIndexFixingDate(Currency&amp;"ibor"&amp;Tenor,BA2271,Trigger)</f>
        <v>55215</v>
      </c>
      <c r="BA2271" s="509">
        <f>_xll.qlCalendarAdvance(Calendar,BA2270,AY2271,"f",,Trigger)</f>
        <v>55219</v>
      </c>
      <c r="BB2271" s="509">
        <f>_xll.qlInterestRateIndexMaturity(Currency&amp;"ibor"&amp;Tenor,BA2271,Trigger)</f>
        <v>55311</v>
      </c>
      <c r="BC2271" s="508">
        <f>_xll.qlIndexFixing($AC$5,AZ2271,TRUE,_xll.ohTrigger(Trigger,Trigger3M))</f>
        <v>1.4070811304953208E-2</v>
      </c>
      <c r="BD2271" s="508">
        <f>_xll.qlIndexFixing($BE$1,AZ2271,TRUE,_xll.ohTrigger(Trigger,Trigger3M))</f>
        <v>1.3529752620853803E-2</v>
      </c>
    </row>
    <row r="2272" spans="51:56" ht="11.25" customHeight="1" x14ac:dyDescent="0.25">
      <c r="AY2272" s="515" t="s">
        <v>90</v>
      </c>
      <c r="AZ2272" s="509">
        <f>_xll.qlInterestRateIndexFixingDate(Currency&amp;"ibor"&amp;Tenor,BA2272,Trigger)</f>
        <v>55222</v>
      </c>
      <c r="BA2272" s="509">
        <f>_xll.qlCalendarAdvance(Calendar,BA2271,AY2272,"f",,Trigger)</f>
        <v>55226</v>
      </c>
      <c r="BB2272" s="509">
        <f>_xll.qlInterestRateIndexMaturity(Currency&amp;"ibor"&amp;Tenor,BA2272,Trigger)</f>
        <v>55318</v>
      </c>
      <c r="BC2272" s="508">
        <f>_xll.qlIndexFixing($AC$5,AZ2272,TRUE,_xll.ohTrigger(Trigger,Trigger3M))</f>
        <v>1.4055460619509555E-2</v>
      </c>
      <c r="BD2272" s="508">
        <f>_xll.qlIndexFixing($BE$1,AZ2272,TRUE,_xll.ohTrigger(Trigger,Trigger3M))</f>
        <v>1.3524705098851697E-2</v>
      </c>
    </row>
    <row r="2273" spans="51:56" ht="11.25" customHeight="1" x14ac:dyDescent="0.25">
      <c r="AY2273" s="515" t="s">
        <v>90</v>
      </c>
      <c r="AZ2273" s="509">
        <f>_xll.qlInterestRateIndexFixingDate(Currency&amp;"ibor"&amp;Tenor,BA2273,Trigger)</f>
        <v>55229</v>
      </c>
      <c r="BA2273" s="509">
        <f>_xll.qlCalendarAdvance(Calendar,BA2272,AY2273,"f",,Trigger)</f>
        <v>55233</v>
      </c>
      <c r="BB2273" s="509">
        <f>_xll.qlInterestRateIndexMaturity(Currency&amp;"ibor"&amp;Tenor,BA2273,Trigger)</f>
        <v>55325</v>
      </c>
      <c r="BC2273" s="508">
        <f>_xll.qlIndexFixing($AC$5,AZ2273,TRUE,_xll.ohTrigger(Trigger,Trigger3M))</f>
        <v>1.4040093214353334E-2</v>
      </c>
      <c r="BD2273" s="508">
        <f>_xll.qlIndexFixing($BE$1,AZ2273,TRUE,_xll.ohTrigger(Trigger,Trigger3M))</f>
        <v>1.3519643784279028E-2</v>
      </c>
    </row>
    <row r="2274" spans="51:56" ht="11.25" customHeight="1" x14ac:dyDescent="0.25">
      <c r="AY2274" s="515" t="s">
        <v>90</v>
      </c>
      <c r="AZ2274" s="509">
        <f>_xll.qlInterestRateIndexFixingDate(Currency&amp;"ibor"&amp;Tenor,BA2274,Trigger)</f>
        <v>55236</v>
      </c>
      <c r="BA2274" s="509">
        <f>_xll.qlCalendarAdvance(Calendar,BA2273,AY2274,"f",,Trigger)</f>
        <v>55240</v>
      </c>
      <c r="BB2274" s="509">
        <f>_xll.qlInterestRateIndexMaturity(Currency&amp;"ibor"&amp;Tenor,BA2274,Trigger)</f>
        <v>55332</v>
      </c>
      <c r="BC2274" s="508">
        <f>_xll.qlIndexFixing($AC$5,AZ2274,TRUE,_xll.ohTrigger(Trigger,Trigger3M))</f>
        <v>1.4024709089681772E-2</v>
      </c>
      <c r="BD2274" s="508">
        <f>_xll.qlIndexFixing($BE$1,AZ2274,TRUE,_xll.ohTrigger(Trigger,Trigger3M))</f>
        <v>1.3514568665588511E-2</v>
      </c>
    </row>
    <row r="2275" spans="51:56" ht="11.25" customHeight="1" x14ac:dyDescent="0.25">
      <c r="AY2275" s="515" t="s">
        <v>90</v>
      </c>
      <c r="AZ2275" s="509">
        <f>_xll.qlInterestRateIndexFixingDate(Currency&amp;"ibor"&amp;Tenor,BA2275,Trigger)</f>
        <v>55241</v>
      </c>
      <c r="BA2275" s="509">
        <f>_xll.qlCalendarAdvance(Calendar,BA2274,AY2275,"f",,Trigger)</f>
        <v>55247</v>
      </c>
      <c r="BB2275" s="509">
        <f>_xll.qlInterestRateIndexMaturity(Currency&amp;"ibor"&amp;Tenor,BA2275,Trigger)</f>
        <v>55338</v>
      </c>
      <c r="BC2275" s="508">
        <f>_xll.qlIndexFixing($AC$5,AZ2275,TRUE,_xll.ohTrigger(Trigger,Trigger3M))</f>
        <v>1.4010029108577822E-2</v>
      </c>
      <c r="BD2275" s="508">
        <f>_xll.qlIndexFixing($BE$1,AZ2275,TRUE,_xll.ohTrigger(Trigger,Trigger3M))</f>
        <v>1.350959263758289E-2</v>
      </c>
    </row>
    <row r="2276" spans="51:56" ht="11.25" customHeight="1" x14ac:dyDescent="0.25">
      <c r="AY2276" s="515" t="s">
        <v>90</v>
      </c>
      <c r="AZ2276" s="509">
        <f>_xll.qlInterestRateIndexFixingDate(Currency&amp;"ibor"&amp;Tenor,BA2276,Trigger)</f>
        <v>55250</v>
      </c>
      <c r="BA2276" s="509">
        <f>_xll.qlCalendarAdvance(Calendar,BA2275,AY2276,"f",,Trigger)</f>
        <v>55254</v>
      </c>
      <c r="BB2276" s="509">
        <f>_xll.qlInterestRateIndexMaturity(Currency&amp;"ibor"&amp;Tenor,BA2276,Trigger)</f>
        <v>55345</v>
      </c>
      <c r="BC2276" s="508">
        <f>_xll.qlIndexFixing($AC$5,AZ2276,TRUE,_xll.ohTrigger(Trigger,Trigger3M))</f>
        <v>1.3994439913090797E-2</v>
      </c>
      <c r="BD2276" s="508">
        <f>_xll.qlIndexFixing($BE$1,AZ2276,TRUE,_xll.ohTrigger(Trigger,Trigger3M))</f>
        <v>1.3504491056935733E-2</v>
      </c>
    </row>
    <row r="2277" spans="51:56" ht="11.25" customHeight="1" x14ac:dyDescent="0.25">
      <c r="AY2277" s="515" t="s">
        <v>90</v>
      </c>
      <c r="AZ2277" s="509">
        <f>_xll.qlInterestRateIndexFixingDate(Currency&amp;"ibor"&amp;Tenor,BA2277,Trigger)</f>
        <v>55257</v>
      </c>
      <c r="BA2277" s="509">
        <f>_xll.qlCalendarAdvance(Calendar,BA2276,AY2277,"f",,Trigger)</f>
        <v>55261</v>
      </c>
      <c r="BB2277" s="509">
        <f>_xll.qlInterestRateIndexMaturity(Currency&amp;"ibor"&amp;Tenor,BA2277,Trigger)</f>
        <v>55352</v>
      </c>
      <c r="BC2277" s="508">
        <f>_xll.qlIndexFixing($AC$5,AZ2277,TRUE,_xll.ohTrigger(Trigger,Trigger3M))</f>
        <v>1.3978833815631203E-2</v>
      </c>
      <c r="BD2277" s="508">
        <f>_xll.qlIndexFixing($BE$1,AZ2277,TRUE,_xll.ohTrigger(Trigger,Trigger3M))</f>
        <v>1.349937563879303E-2</v>
      </c>
    </row>
    <row r="2278" spans="51:56" ht="11.25" customHeight="1" x14ac:dyDescent="0.25">
      <c r="AY2278" s="515" t="s">
        <v>90</v>
      </c>
      <c r="AZ2278" s="509">
        <f>_xll.qlInterestRateIndexFixingDate(Currency&amp;"ibor"&amp;Tenor,BA2278,Trigger)</f>
        <v>55264</v>
      </c>
      <c r="BA2278" s="509">
        <f>_xll.qlCalendarAdvance(Calendar,BA2277,AY2278,"f",,Trigger)</f>
        <v>55268</v>
      </c>
      <c r="BB2278" s="509">
        <f>_xll.qlInterestRateIndexMaturity(Currency&amp;"ibor"&amp;Tenor,BA2278,Trigger)</f>
        <v>55359</v>
      </c>
      <c r="BC2278" s="508">
        <f>_xll.qlIndexFixing($AC$5,AZ2278,TRUE,_xll.ohTrigger(Trigger,Trigger3M))</f>
        <v>1.396321081639844E-2</v>
      </c>
      <c r="BD2278" s="508">
        <f>_xll.qlIndexFixing($BE$1,AZ2278,TRUE,_xll.ohTrigger(Trigger,Trigger3M))</f>
        <v>1.3494246371606218E-2</v>
      </c>
    </row>
    <row r="2279" spans="51:56" ht="11.25" customHeight="1" x14ac:dyDescent="0.25">
      <c r="AY2279" s="515" t="s">
        <v>90</v>
      </c>
      <c r="AZ2279" s="509">
        <f>_xll.qlInterestRateIndexFixingDate(Currency&amp;"ibor"&amp;Tenor,BA2279,Trigger)</f>
        <v>55270</v>
      </c>
      <c r="BA2279" s="509">
        <f>_xll.qlCalendarAdvance(Calendar,BA2278,AY2279,"f",,Trigger)</f>
        <v>55275</v>
      </c>
      <c r="BB2279" s="509">
        <f>_xll.qlInterestRateIndexMaturity(Currency&amp;"ibor"&amp;Tenor,BA2279,Trigger)</f>
        <v>55367</v>
      </c>
      <c r="BC2279" s="508">
        <f>_xll.qlIndexFixing($AC$5,AZ2279,TRUE,_xll.ohTrigger(Trigger,Trigger3M))</f>
        <v>1.3947537680507509E-2</v>
      </c>
      <c r="BD2279" s="508">
        <f>_xll.qlIndexFixing($BE$1,AZ2279,TRUE,_xll.ohTrigger(Trigger,Trigger3M))</f>
        <v>1.348898560612633E-2</v>
      </c>
    </row>
    <row r="2280" spans="51:56" ht="11.25" customHeight="1" x14ac:dyDescent="0.25">
      <c r="AY2280" s="515" t="s">
        <v>90</v>
      </c>
      <c r="AZ2280" s="509">
        <f>_xll.qlInterestRateIndexFixingDate(Currency&amp;"ibor"&amp;Tenor,BA2280,Trigger)</f>
        <v>55278</v>
      </c>
      <c r="BA2280" s="509">
        <f>_xll.qlCalendarAdvance(Calendar,BA2279,AY2280,"f",,Trigger)</f>
        <v>55282</v>
      </c>
      <c r="BB2280" s="509">
        <f>_xll.qlInterestRateIndexMaturity(Currency&amp;"ibor"&amp;Tenor,BA2280,Trigger)</f>
        <v>55374</v>
      </c>
      <c r="BC2280" s="508">
        <f>_xll.qlIndexFixing($AC$5,AZ2280,TRUE,_xll.ohTrigger(Trigger,Trigger3M))</f>
        <v>1.3932053242890173E-2</v>
      </c>
      <c r="BD2280" s="508">
        <f>_xll.qlIndexFixing($BE$1,AZ2280,TRUE,_xll.ohTrigger(Trigger,Trigger3M))</f>
        <v>1.3483827420192294E-2</v>
      </c>
    </row>
    <row r="2281" spans="51:56" ht="11.25" customHeight="1" x14ac:dyDescent="0.25">
      <c r="AY2281" s="515" t="s">
        <v>90</v>
      </c>
      <c r="AZ2281" s="509">
        <f>_xll.qlInterestRateIndexFixingDate(Currency&amp;"ibor"&amp;Tenor,BA2281,Trigger)</f>
        <v>55285</v>
      </c>
      <c r="BA2281" s="509">
        <f>_xll.qlCalendarAdvance(Calendar,BA2280,AY2281,"f",,Trigger)</f>
        <v>55289</v>
      </c>
      <c r="BB2281" s="509">
        <f>_xll.qlInterestRateIndexMaturity(Currency&amp;"ibor"&amp;Tenor,BA2281,Trigger)</f>
        <v>55381</v>
      </c>
      <c r="BC2281" s="508">
        <f>_xll.qlIndexFixing($AC$5,AZ2281,TRUE,_xll.ohTrigger(Trigger,Trigger3M))</f>
        <v>1.3918804094516972E-2</v>
      </c>
      <c r="BD2281" s="508">
        <f>_xll.qlIndexFixing($BE$1,AZ2281,TRUE,_xll.ohTrigger(Trigger,Trigger3M))</f>
        <v>1.347865534929725E-2</v>
      </c>
    </row>
    <row r="2282" spans="51:56" ht="11.25" customHeight="1" x14ac:dyDescent="0.25">
      <c r="AY2282" s="515" t="s">
        <v>90</v>
      </c>
      <c r="AZ2282" s="509">
        <f>_xll.qlInterestRateIndexFixingDate(Currency&amp;"ibor"&amp;Tenor,BA2282,Trigger)</f>
        <v>55292</v>
      </c>
      <c r="BA2282" s="509">
        <f>_xll.qlCalendarAdvance(Calendar,BA2281,AY2282,"f",,Trigger)</f>
        <v>55296</v>
      </c>
      <c r="BB2282" s="509">
        <f>_xll.qlInterestRateIndexMaturity(Currency&amp;"ibor"&amp;Tenor,BA2282,Trigger)</f>
        <v>55388</v>
      </c>
      <c r="BC2282" s="508">
        <f>_xll.qlIndexFixing($AC$5,AZ2282,TRUE,_xll.ohTrigger(Trigger,Trigger3M))</f>
        <v>1.3919059825539417E-2</v>
      </c>
      <c r="BD2282" s="508">
        <f>_xll.qlIndexFixing($BE$1,AZ2282,TRUE,_xll.ohTrigger(Trigger,Trigger3M))</f>
        <v>1.3473469381893914E-2</v>
      </c>
    </row>
    <row r="2283" spans="51:56" ht="11.25" customHeight="1" x14ac:dyDescent="0.25">
      <c r="AY2283" s="515" t="s">
        <v>90</v>
      </c>
      <c r="AZ2283" s="509">
        <f>_xll.qlInterestRateIndexFixingDate(Currency&amp;"ibor"&amp;Tenor,BA2283,Trigger)</f>
        <v>55299</v>
      </c>
      <c r="BA2283" s="509">
        <f>_xll.qlCalendarAdvance(Calendar,BA2282,AY2283,"f",,Trigger)</f>
        <v>55303</v>
      </c>
      <c r="BB2283" s="509">
        <f>_xll.qlInterestRateIndexMaturity(Currency&amp;"ibor"&amp;Tenor,BA2283,Trigger)</f>
        <v>55395</v>
      </c>
      <c r="BC2283" s="508">
        <f>_xll.qlIndexFixing($AC$5,AZ2283,TRUE,_xll.ohTrigger(Trigger,Trigger3M))</f>
        <v>1.3919315556577503E-2</v>
      </c>
      <c r="BD2283" s="508">
        <f>_xll.qlIndexFixing($BE$1,AZ2283,TRUE,_xll.ohTrigger(Trigger,Trigger3M))</f>
        <v>1.3468269506435872E-2</v>
      </c>
    </row>
    <row r="2284" spans="51:56" ht="11.25" customHeight="1" x14ac:dyDescent="0.25">
      <c r="AY2284" s="515" t="s">
        <v>90</v>
      </c>
      <c r="AZ2284" s="509">
        <f>_xll.qlInterestRateIndexFixingDate(Currency&amp;"ibor"&amp;Tenor,BA2284,Trigger)</f>
        <v>55306</v>
      </c>
      <c r="BA2284" s="509">
        <f>_xll.qlCalendarAdvance(Calendar,BA2283,AY2284,"f",,Trigger)</f>
        <v>55310</v>
      </c>
      <c r="BB2284" s="509">
        <f>_xll.qlInterestRateIndexMaturity(Currency&amp;"ibor"&amp;Tenor,BA2284,Trigger)</f>
        <v>55402</v>
      </c>
      <c r="BC2284" s="508">
        <f>_xll.qlIndexFixing($AC$5,AZ2284,TRUE,_xll.ohTrigger(Trigger,Trigger3M))</f>
        <v>1.3919571287632096E-2</v>
      </c>
      <c r="BD2284" s="508">
        <f>_xll.qlIndexFixing($BE$1,AZ2284,TRUE,_xll.ohTrigger(Trigger,Trigger3M))</f>
        <v>1.3463055711374098E-2</v>
      </c>
    </row>
    <row r="2285" spans="51:56" ht="11.25" customHeight="1" x14ac:dyDescent="0.25">
      <c r="AY2285" s="515" t="s">
        <v>90</v>
      </c>
      <c r="AZ2285" s="509">
        <f>_xll.qlInterestRateIndexFixingDate(Currency&amp;"ibor"&amp;Tenor,BA2285,Trigger)</f>
        <v>55313</v>
      </c>
      <c r="BA2285" s="509">
        <f>_xll.qlCalendarAdvance(Calendar,BA2284,AY2285,"f",,Trigger)</f>
        <v>55317</v>
      </c>
      <c r="BB2285" s="509">
        <f>_xll.qlInterestRateIndexMaturity(Currency&amp;"ibor"&amp;Tenor,BA2285,Trigger)</f>
        <v>55409</v>
      </c>
      <c r="BC2285" s="508">
        <f>_xll.qlIndexFixing($AC$5,AZ2285,TRUE,_xll.ohTrigger(Trigger,Trigger3M))</f>
        <v>1.3919827018704067E-2</v>
      </c>
      <c r="BD2285" s="508">
        <f>_xll.qlIndexFixing($BE$1,AZ2285,TRUE,_xll.ohTrigger(Trigger,Trigger3M))</f>
        <v>1.3457827985162178E-2</v>
      </c>
    </row>
    <row r="2286" spans="51:56" ht="11.25" customHeight="1" x14ac:dyDescent="0.25">
      <c r="AY2286" s="515" t="s">
        <v>90</v>
      </c>
      <c r="AZ2286" s="509">
        <f>_xll.qlInterestRateIndexFixingDate(Currency&amp;"ibor"&amp;Tenor,BA2286,Trigger)</f>
        <v>55320</v>
      </c>
      <c r="BA2286" s="509">
        <f>_xll.qlCalendarAdvance(Calendar,BA2285,AY2286,"f",,Trigger)</f>
        <v>55324</v>
      </c>
      <c r="BB2286" s="509">
        <f>_xll.qlInterestRateIndexMaturity(Currency&amp;"ibor"&amp;Tenor,BA2286,Trigger)</f>
        <v>55416</v>
      </c>
      <c r="BC2286" s="508">
        <f>_xll.qlIndexFixing($AC$5,AZ2286,TRUE,_xll.ohTrigger(Trigger,Trigger3M))</f>
        <v>1.3920082749794284E-2</v>
      </c>
      <c r="BD2286" s="508">
        <f>_xll.qlIndexFixing($BE$1,AZ2286,TRUE,_xll.ohTrigger(Trigger,Trigger3M))</f>
        <v>1.3452586316251087E-2</v>
      </c>
    </row>
    <row r="2287" spans="51:56" ht="11.25" customHeight="1" x14ac:dyDescent="0.25">
      <c r="AY2287" s="515" t="s">
        <v>90</v>
      </c>
      <c r="AZ2287" s="509">
        <f>_xll.qlInterestRateIndexFixingDate(Currency&amp;"ibor"&amp;Tenor,BA2287,Trigger)</f>
        <v>55327</v>
      </c>
      <c r="BA2287" s="509">
        <f>_xll.qlCalendarAdvance(Calendar,BA2286,AY2287,"f",,Trigger)</f>
        <v>55331</v>
      </c>
      <c r="BB2287" s="509">
        <f>_xll.qlInterestRateIndexMaturity(Currency&amp;"ibor"&amp;Tenor,BA2287,Trigger)</f>
        <v>55423</v>
      </c>
      <c r="BC2287" s="508">
        <f>_xll.qlIndexFixing($AC$5,AZ2287,TRUE,_xll.ohTrigger(Trigger,Trigger3M))</f>
        <v>1.3920338480898402E-2</v>
      </c>
      <c r="BD2287" s="508">
        <f>_xll.qlIndexFixing($BE$1,AZ2287,TRUE,_xll.ohTrigger(Trigger,Trigger3M))</f>
        <v>1.3447330693097019E-2</v>
      </c>
    </row>
    <row r="2288" spans="51:56" ht="11.25" customHeight="1" x14ac:dyDescent="0.25">
      <c r="AY2288" s="515" t="s">
        <v>90</v>
      </c>
      <c r="AZ2288" s="509">
        <f>_xll.qlInterestRateIndexFixingDate(Currency&amp;"ibor"&amp;Tenor,BA2288,Trigger)</f>
        <v>55334</v>
      </c>
      <c r="BA2288" s="509">
        <f>_xll.qlCalendarAdvance(Calendar,BA2287,AY2288,"f",,Trigger)</f>
        <v>55338</v>
      </c>
      <c r="BB2288" s="509">
        <f>_xll.qlInterestRateIndexMaturity(Currency&amp;"ibor"&amp;Tenor,BA2288,Trigger)</f>
        <v>55430</v>
      </c>
      <c r="BC2288" s="508">
        <f>_xll.qlIndexFixing($AC$5,AZ2288,TRUE,_xll.ohTrigger(Trigger,Trigger3M))</f>
        <v>1.3920594212020769E-2</v>
      </c>
      <c r="BD2288" s="508">
        <f>_xll.qlIndexFixing($BE$1,AZ2288,TRUE,_xll.ohTrigger(Trigger,Trigger3M))</f>
        <v>1.3442061104150081E-2</v>
      </c>
    </row>
    <row r="2289" spans="51:56" ht="11.25" customHeight="1" x14ac:dyDescent="0.25">
      <c r="AY2289" s="515" t="s">
        <v>90</v>
      </c>
      <c r="AZ2289" s="509">
        <f>_xll.qlInterestRateIndexFixingDate(Currency&amp;"ibor"&amp;Tenor,BA2289,Trigger)</f>
        <v>55341</v>
      </c>
      <c r="BA2289" s="509">
        <f>_xll.qlCalendarAdvance(Calendar,BA2288,AY2289,"f",,Trigger)</f>
        <v>55345</v>
      </c>
      <c r="BB2289" s="509">
        <f>_xll.qlInterestRateIndexMaturity(Currency&amp;"ibor"&amp;Tenor,BA2289,Trigger)</f>
        <v>55437</v>
      </c>
      <c r="BC2289" s="508">
        <f>_xll.qlIndexFixing($AC$5,AZ2289,TRUE,_xll.ohTrigger(Trigger,Trigger3M))</f>
        <v>1.3920849943159641E-2</v>
      </c>
      <c r="BD2289" s="508">
        <f>_xll.qlIndexFixing($BE$1,AZ2289,TRUE,_xll.ohTrigger(Trigger,Trigger3M))</f>
        <v>1.3436777537867333E-2</v>
      </c>
    </row>
    <row r="2290" spans="51:56" ht="11.25" customHeight="1" x14ac:dyDescent="0.25">
      <c r="AY2290" s="515" t="s">
        <v>90</v>
      </c>
      <c r="AZ2290" s="509">
        <f>_xll.qlInterestRateIndexFixingDate(Currency&amp;"ibor"&amp;Tenor,BA2290,Trigger)</f>
        <v>55348</v>
      </c>
      <c r="BA2290" s="509">
        <f>_xll.qlCalendarAdvance(Calendar,BA2289,AY2290,"f",,Trigger)</f>
        <v>55352</v>
      </c>
      <c r="BB2290" s="509">
        <f>_xll.qlInterestRateIndexMaturity(Currency&amp;"ibor"&amp;Tenor,BA2290,Trigger)</f>
        <v>55444</v>
      </c>
      <c r="BC2290" s="508">
        <f>_xll.qlIndexFixing($AC$5,AZ2290,TRUE,_xll.ohTrigger(Trigger,Trigger3M))</f>
        <v>1.3921105674314154E-2</v>
      </c>
      <c r="BD2290" s="508">
        <f>_xll.qlIndexFixing($BE$1,AZ2290,TRUE,_xll.ohTrigger(Trigger,Trigger3M))</f>
        <v>1.343147998270062E-2</v>
      </c>
    </row>
    <row r="2291" spans="51:56" ht="11.25" customHeight="1" x14ac:dyDescent="0.25">
      <c r="AY2291" s="515" t="s">
        <v>90</v>
      </c>
      <c r="AZ2291" s="509">
        <f>_xll.qlInterestRateIndexFixingDate(Currency&amp;"ibor"&amp;Tenor,BA2291,Trigger)</f>
        <v>55355</v>
      </c>
      <c r="BA2291" s="509">
        <f>_xll.qlCalendarAdvance(Calendar,BA2290,AY2291,"f",,Trigger)</f>
        <v>55359</v>
      </c>
      <c r="BB2291" s="509">
        <f>_xll.qlInterestRateIndexMaturity(Currency&amp;"ibor"&amp;Tenor,BA2291,Trigger)</f>
        <v>55451</v>
      </c>
      <c r="BC2291" s="508">
        <f>_xll.qlIndexFixing($AC$5,AZ2291,TRUE,_xll.ohTrigger(Trigger,Trigger3M))</f>
        <v>1.3921361405486046E-2</v>
      </c>
      <c r="BD2291" s="508">
        <f>_xll.qlIndexFixing($BE$1,AZ2291,TRUE,_xll.ohTrigger(Trigger,Trigger3M))</f>
        <v>1.3426168427105265E-2</v>
      </c>
    </row>
    <row r="2292" spans="51:56" ht="11.25" customHeight="1" x14ac:dyDescent="0.25">
      <c r="AY2292" s="515" t="s">
        <v>90</v>
      </c>
      <c r="AZ2292" s="509">
        <f>_xll.qlInterestRateIndexFixingDate(Currency&amp;"ibor"&amp;Tenor,BA2292,Trigger)</f>
        <v>55362</v>
      </c>
      <c r="BA2292" s="509">
        <f>_xll.qlCalendarAdvance(Calendar,BA2291,AY2292,"f",,Trigger)</f>
        <v>55366</v>
      </c>
      <c r="BB2292" s="509">
        <f>_xll.qlInterestRateIndexMaturity(Currency&amp;"ibor"&amp;Tenor,BA2292,Trigger)</f>
        <v>55458</v>
      </c>
      <c r="BC2292" s="508">
        <f>_xll.qlIndexFixing($AC$5,AZ2292,TRUE,_xll.ohTrigger(Trigger,Trigger3M))</f>
        <v>1.3921617136674445E-2</v>
      </c>
      <c r="BD2292" s="508">
        <f>_xll.qlIndexFixing($BE$1,AZ2292,TRUE,_xll.ohTrigger(Trigger,Trigger3M))</f>
        <v>1.3420842859532245E-2</v>
      </c>
    </row>
    <row r="2293" spans="51:56" ht="11.25" customHeight="1" x14ac:dyDescent="0.25">
      <c r="AY2293" s="515" t="s">
        <v>90</v>
      </c>
      <c r="AZ2293" s="509">
        <f>_xll.qlInterestRateIndexFixingDate(Currency&amp;"ibor"&amp;Tenor,BA2293,Trigger)</f>
        <v>55369</v>
      </c>
      <c r="BA2293" s="509">
        <f>_xll.qlCalendarAdvance(Calendar,BA2292,AY2293,"f",,Trigger)</f>
        <v>55373</v>
      </c>
      <c r="BB2293" s="509">
        <f>_xll.qlInterestRateIndexMaturity(Currency&amp;"ibor"&amp;Tenor,BA2293,Trigger)</f>
        <v>55465</v>
      </c>
      <c r="BC2293" s="508">
        <f>_xll.qlIndexFixing($AC$5,AZ2293,TRUE,_xll.ohTrigger(Trigger,Trigger3M))</f>
        <v>1.3921872867879354E-2</v>
      </c>
      <c r="BD2293" s="508">
        <f>_xll.qlIndexFixing($BE$1,AZ2293,TRUE,_xll.ohTrigger(Trigger,Trigger3M))</f>
        <v>1.3415503268438617E-2</v>
      </c>
    </row>
    <row r="2294" spans="51:56" ht="11.25" customHeight="1" x14ac:dyDescent="0.25">
      <c r="AY2294" s="515" t="s">
        <v>90</v>
      </c>
      <c r="AZ2294" s="509">
        <f>_xll.qlInterestRateIndexFixingDate(Currency&amp;"ibor"&amp;Tenor,BA2294,Trigger)</f>
        <v>55376</v>
      </c>
      <c r="BA2294" s="509">
        <f>_xll.qlCalendarAdvance(Calendar,BA2293,AY2294,"f",,Trigger)</f>
        <v>55380</v>
      </c>
      <c r="BB2294" s="509">
        <f>_xll.qlInterestRateIndexMaturity(Currency&amp;"ibor"&amp;Tenor,BA2294,Trigger)</f>
        <v>55472</v>
      </c>
      <c r="BC2294" s="508">
        <f>_xll.qlIndexFixing($AC$5,AZ2294,TRUE,_xll.ohTrigger(Trigger,Trigger3M))</f>
        <v>1.3922128599101639E-2</v>
      </c>
      <c r="BD2294" s="508">
        <f>_xll.qlIndexFixing($BE$1,AZ2294,TRUE,_xll.ohTrigger(Trigger,Trigger3M))</f>
        <v>1.3410149642278839E-2</v>
      </c>
    </row>
    <row r="2295" spans="51:56" ht="11.25" customHeight="1" x14ac:dyDescent="0.25">
      <c r="AY2295" s="515" t="s">
        <v>90</v>
      </c>
      <c r="AZ2295" s="509">
        <f>_xll.qlInterestRateIndexFixingDate(Currency&amp;"ibor"&amp;Tenor,BA2295,Trigger)</f>
        <v>55383</v>
      </c>
      <c r="BA2295" s="509">
        <f>_xll.qlCalendarAdvance(Calendar,BA2294,AY2295,"f",,Trigger)</f>
        <v>55387</v>
      </c>
      <c r="BB2295" s="509">
        <f>_xll.qlInterestRateIndexMaturity(Currency&amp;"ibor"&amp;Tenor,BA2295,Trigger)</f>
        <v>55479</v>
      </c>
      <c r="BC2295" s="508">
        <f>_xll.qlIndexFixing($AC$5,AZ2295,TRUE,_xll.ohTrigger(Trigger,Trigger3M))</f>
        <v>1.3922384330340433E-2</v>
      </c>
      <c r="BD2295" s="508">
        <f>_xll.qlIndexFixing($BE$1,AZ2295,TRUE,_xll.ohTrigger(Trigger,Trigger3M))</f>
        <v>1.340478196950823E-2</v>
      </c>
    </row>
    <row r="2296" spans="51:56" ht="11.25" customHeight="1" x14ac:dyDescent="0.25">
      <c r="AY2296" s="515" t="s">
        <v>90</v>
      </c>
      <c r="AZ2296" s="509">
        <f>_xll.qlInterestRateIndexFixingDate(Currency&amp;"ibor"&amp;Tenor,BA2296,Trigger)</f>
        <v>55390</v>
      </c>
      <c r="BA2296" s="509">
        <f>_xll.qlCalendarAdvance(Calendar,BA2295,AY2296,"f",,Trigger)</f>
        <v>55394</v>
      </c>
      <c r="BB2296" s="509">
        <f>_xll.qlInterestRateIndexMaturity(Currency&amp;"ibor"&amp;Tenor,BA2296,Trigger)</f>
        <v>55486</v>
      </c>
      <c r="BC2296" s="508">
        <f>_xll.qlIndexFixing($AC$5,AZ2296,TRUE,_xll.ohTrigger(Trigger,Trigger3M))</f>
        <v>1.3922640061594866E-2</v>
      </c>
      <c r="BD2296" s="508">
        <f>_xll.qlIndexFixing($BE$1,AZ2296,TRUE,_xll.ohTrigger(Trigger,Trigger3M))</f>
        <v>1.3399400238580373E-2</v>
      </c>
    </row>
    <row r="2297" spans="51:56" ht="11.25" customHeight="1" x14ac:dyDescent="0.25">
      <c r="AY2297" s="515" t="s">
        <v>90</v>
      </c>
      <c r="AZ2297" s="509">
        <f>_xll.qlInterestRateIndexFixingDate(Currency&amp;"ibor"&amp;Tenor,BA2297,Trigger)</f>
        <v>55397</v>
      </c>
      <c r="BA2297" s="509">
        <f>_xll.qlCalendarAdvance(Calendar,BA2296,AY2297,"f",,Trigger)</f>
        <v>55401</v>
      </c>
      <c r="BB2297" s="509">
        <f>_xll.qlInterestRateIndexMaturity(Currency&amp;"ibor"&amp;Tenor,BA2297,Trigger)</f>
        <v>55492</v>
      </c>
      <c r="BC2297" s="508">
        <f>_xll.qlIndexFixing($AC$5,AZ2297,TRUE,_xll.ohTrigger(Trigger,Trigger3M))</f>
        <v>1.392260861728176E-2</v>
      </c>
      <c r="BD2297" s="508">
        <f>_xll.qlIndexFixing($BE$1,AZ2297,TRUE,_xll.ohTrigger(Trigger,Trigger3M))</f>
        <v>1.339414361807109E-2</v>
      </c>
    </row>
    <row r="2298" spans="51:56" ht="11.25" customHeight="1" x14ac:dyDescent="0.25">
      <c r="AY2298" s="515" t="s">
        <v>90</v>
      </c>
      <c r="AZ2298" s="509">
        <f>_xll.qlInterestRateIndexFixingDate(Currency&amp;"ibor"&amp;Tenor,BA2298,Trigger)</f>
        <v>55404</v>
      </c>
      <c r="BA2298" s="509">
        <f>_xll.qlCalendarAdvance(Calendar,BA2297,AY2298,"f",,Trigger)</f>
        <v>55408</v>
      </c>
      <c r="BB2298" s="509">
        <f>_xll.qlInterestRateIndexMaturity(Currency&amp;"ibor"&amp;Tenor,BA2298,Trigger)</f>
        <v>55499</v>
      </c>
      <c r="BC2298" s="508">
        <f>_xll.qlIndexFixing($AC$5,AZ2298,TRUE,_xll.ohTrigger(Trigger,Trigger3M))</f>
        <v>1.3922864338695034E-2</v>
      </c>
      <c r="BD2298" s="508">
        <f>_xll.qlIndexFixing($BE$1,AZ2298,TRUE,_xll.ohTrigger(Trigger,Trigger3M))</f>
        <v>1.3388734945042519E-2</v>
      </c>
    </row>
    <row r="2299" spans="51:56" ht="11.25" customHeight="1" x14ac:dyDescent="0.25">
      <c r="AY2299" s="515" t="s">
        <v>90</v>
      </c>
      <c r="AZ2299" s="509">
        <f>_xll.qlInterestRateIndexFixingDate(Currency&amp;"ibor"&amp;Tenor,BA2299,Trigger)</f>
        <v>55411</v>
      </c>
      <c r="BA2299" s="509">
        <f>_xll.qlCalendarAdvance(Calendar,BA2298,AY2299,"f",,Trigger)</f>
        <v>55415</v>
      </c>
      <c r="BB2299" s="509">
        <f>_xll.qlInterestRateIndexMaturity(Currency&amp;"ibor"&amp;Tenor,BA2299,Trigger)</f>
        <v>55506</v>
      </c>
      <c r="BC2299" s="508">
        <f>_xll.qlIndexFixing($AC$5,AZ2299,TRUE,_xll.ohTrigger(Trigger,Trigger3M))</f>
        <v>1.3923120060126757E-2</v>
      </c>
      <c r="BD2299" s="508">
        <f>_xll.qlIndexFixing($BE$1,AZ2299,TRUE,_xll.ohTrigger(Trigger,Trigger3M))</f>
        <v>1.3383312180490395E-2</v>
      </c>
    </row>
    <row r="2300" spans="51:56" ht="11.25" customHeight="1" x14ac:dyDescent="0.25">
      <c r="AY2300" s="515" t="s">
        <v>90</v>
      </c>
      <c r="AZ2300" s="509">
        <f>_xll.qlInterestRateIndexFixingDate(Currency&amp;"ibor"&amp;Tenor,BA2300,Trigger)</f>
        <v>55418</v>
      </c>
      <c r="BA2300" s="509">
        <f>_xll.qlCalendarAdvance(Calendar,BA2299,AY2300,"f",,Trigger)</f>
        <v>55422</v>
      </c>
      <c r="BB2300" s="509">
        <f>_xll.qlInterestRateIndexMaturity(Currency&amp;"ibor"&amp;Tenor,BA2300,Trigger)</f>
        <v>55514</v>
      </c>
      <c r="BC2300" s="508">
        <f>_xll.qlIndexFixing($AC$5,AZ2300,TRUE,_xll.ohTrigger(Trigger,Trigger3M))</f>
        <v>1.3923662986782898E-2</v>
      </c>
      <c r="BD2300" s="508">
        <f>_xll.qlIndexFixing($BE$1,AZ2300,TRUE,_xll.ohTrigger(Trigger,Trigger3M))</f>
        <v>1.3377732502411598E-2</v>
      </c>
    </row>
    <row r="2301" spans="51:56" ht="11.25" customHeight="1" x14ac:dyDescent="0.25">
      <c r="AY2301" s="515" t="s">
        <v>90</v>
      </c>
      <c r="AZ2301" s="509">
        <f>_xll.qlInterestRateIndexFixingDate(Currency&amp;"ibor"&amp;Tenor,BA2301,Trigger)</f>
        <v>55425</v>
      </c>
      <c r="BA2301" s="509">
        <f>_xll.qlCalendarAdvance(Calendar,BA2300,AY2301,"f",,Trigger)</f>
        <v>55429</v>
      </c>
      <c r="BB2301" s="509">
        <f>_xll.qlInterestRateIndexMaturity(Currency&amp;"ibor"&amp;Tenor,BA2301,Trigger)</f>
        <v>55521</v>
      </c>
      <c r="BC2301" s="508">
        <f>_xll.qlIndexFixing($AC$5,AZ2301,TRUE,_xll.ohTrigger(Trigger,Trigger3M))</f>
        <v>1.3923918718121613E-2</v>
      </c>
      <c r="BD2301" s="508">
        <f>_xll.qlIndexFixing($BE$1,AZ2301,TRUE,_xll.ohTrigger(Trigger,Trigger3M))</f>
        <v>1.3372280307534283E-2</v>
      </c>
    </row>
    <row r="2302" spans="51:56" ht="11.25" customHeight="1" x14ac:dyDescent="0.25">
      <c r="AY2302" s="515" t="s">
        <v>90</v>
      </c>
      <c r="AZ2302" s="509">
        <f>_xll.qlInterestRateIndexFixingDate(Currency&amp;"ibor"&amp;Tenor,BA2302,Trigger)</f>
        <v>55432</v>
      </c>
      <c r="BA2302" s="509">
        <f>_xll.qlCalendarAdvance(Calendar,BA2301,AY2302,"f",,Trigger)</f>
        <v>55436</v>
      </c>
      <c r="BB2302" s="509">
        <f>_xll.qlInterestRateIndexMaturity(Currency&amp;"ibor"&amp;Tenor,BA2302,Trigger)</f>
        <v>55528</v>
      </c>
      <c r="BC2302" s="508">
        <f>_xll.qlIndexFixing($AC$5,AZ2302,TRUE,_xll.ohTrigger(Trigger,Trigger3M))</f>
        <v>1.3924174449475966E-2</v>
      </c>
      <c r="BD2302" s="508">
        <f>_xll.qlIndexFixing($BE$1,AZ2302,TRUE,_xll.ohTrigger(Trigger,Trigger3M))</f>
        <v>1.3366813985234259E-2</v>
      </c>
    </row>
    <row r="2303" spans="51:56" ht="11.25" customHeight="1" x14ac:dyDescent="0.25">
      <c r="AY2303" s="515" t="s">
        <v>90</v>
      </c>
      <c r="AZ2303" s="509">
        <f>_xll.qlInterestRateIndexFixingDate(Currency&amp;"ibor"&amp;Tenor,BA2303,Trigger)</f>
        <v>55439</v>
      </c>
      <c r="BA2303" s="509">
        <f>_xll.qlCalendarAdvance(Calendar,BA2302,AY2303,"f",,Trigger)</f>
        <v>55443</v>
      </c>
      <c r="BB2303" s="509">
        <f>_xll.qlInterestRateIndexMaturity(Currency&amp;"ibor"&amp;Tenor,BA2303,Trigger)</f>
        <v>55535</v>
      </c>
      <c r="BC2303" s="508">
        <f>_xll.qlIndexFixing($AC$5,AZ2303,TRUE,_xll.ohTrigger(Trigger,Trigger3M))</f>
        <v>1.3924430180847698E-2</v>
      </c>
      <c r="BD2303" s="508">
        <f>_xll.qlIndexFixing($BE$1,AZ2303,TRUE,_xll.ohTrigger(Trigger,Trigger3M))</f>
        <v>1.3361333523971191E-2</v>
      </c>
    </row>
    <row r="2304" spans="51:56" ht="11.25" customHeight="1" x14ac:dyDescent="0.25">
      <c r="AY2304" s="515" t="s">
        <v>90</v>
      </c>
      <c r="AZ2304" s="509">
        <f>_xll.qlInterestRateIndexFixingDate(Currency&amp;"ibor"&amp;Tenor,BA2304,Trigger)</f>
        <v>55446</v>
      </c>
      <c r="BA2304" s="509">
        <f>_xll.qlCalendarAdvance(Calendar,BA2303,AY2304,"f",,Trigger)</f>
        <v>55450</v>
      </c>
      <c r="BB2304" s="509">
        <f>_xll.qlInterestRateIndexMaturity(Currency&amp;"ibor"&amp;Tenor,BA2304,Trigger)</f>
        <v>55542</v>
      </c>
      <c r="BC2304" s="508">
        <f>_xll.qlIndexFixing($AC$5,AZ2304,TRUE,_xll.ohTrigger(Trigger,Trigger3M))</f>
        <v>1.3924685912235937E-2</v>
      </c>
      <c r="BD2304" s="508">
        <f>_xll.qlIndexFixing($BE$1,AZ2304,TRUE,_xll.ohTrigger(Trigger,Trigger3M))</f>
        <v>1.3355838912198662E-2</v>
      </c>
    </row>
    <row r="2305" spans="51:56" ht="11.25" customHeight="1" x14ac:dyDescent="0.25">
      <c r="AY2305" s="515" t="s">
        <v>90</v>
      </c>
      <c r="AZ2305" s="509">
        <f>_xll.qlInterestRateIndexFixingDate(Currency&amp;"ibor"&amp;Tenor,BA2305,Trigger)</f>
        <v>55453</v>
      </c>
      <c r="BA2305" s="509">
        <f>_xll.qlCalendarAdvance(Calendar,BA2304,AY2305,"f",,Trigger)</f>
        <v>55457</v>
      </c>
      <c r="BB2305" s="509">
        <f>_xll.qlInterestRateIndexMaturity(Currency&amp;"ibor"&amp;Tenor,BA2305,Trigger)</f>
        <v>55549</v>
      </c>
      <c r="BC2305" s="508">
        <f>_xll.qlIndexFixing($AC$5,AZ2305,TRUE,_xll.ohTrigger(Trigger,Trigger3M))</f>
        <v>1.3924941643640686E-2</v>
      </c>
      <c r="BD2305" s="508">
        <f>_xll.qlIndexFixing($BE$1,AZ2305,TRUE,_xll.ohTrigger(Trigger,Trigger3M))</f>
        <v>1.3350330138374602E-2</v>
      </c>
    </row>
    <row r="2306" spans="51:56" ht="11.25" customHeight="1" x14ac:dyDescent="0.25">
      <c r="AY2306" s="515" t="s">
        <v>90</v>
      </c>
      <c r="AZ2306" s="509">
        <f>_xll.qlInterestRateIndexFixingDate(Currency&amp;"ibor"&amp;Tenor,BA2306,Trigger)</f>
        <v>55460</v>
      </c>
      <c r="BA2306" s="509">
        <f>_xll.qlCalendarAdvance(Calendar,BA2305,AY2306,"f",,Trigger)</f>
        <v>55464</v>
      </c>
      <c r="BB2306" s="509">
        <f>_xll.qlInterestRateIndexMaturity(Currency&amp;"ibor"&amp;Tenor,BA2306,Trigger)</f>
        <v>55556</v>
      </c>
      <c r="BC2306" s="508">
        <f>_xll.qlIndexFixing($AC$5,AZ2306,TRUE,_xll.ohTrigger(Trigger,Trigger3M))</f>
        <v>1.3925197375062811E-2</v>
      </c>
      <c r="BD2306" s="508">
        <f>_xll.qlIndexFixing($BE$1,AZ2306,TRUE,_xll.ohTrigger(Trigger,Trigger3M))</f>
        <v>1.334480719095694E-2</v>
      </c>
    </row>
    <row r="2307" spans="51:56" ht="11.25" customHeight="1" x14ac:dyDescent="0.25">
      <c r="AY2307" s="515" t="s">
        <v>90</v>
      </c>
      <c r="AZ2307" s="509">
        <f>_xll.qlInterestRateIndexFixingDate(Currency&amp;"ibor"&amp;Tenor,BA2307,Trigger)</f>
        <v>55467</v>
      </c>
      <c r="BA2307" s="509">
        <f>_xll.qlCalendarAdvance(Calendar,BA2306,AY2307,"f",,Trigger)</f>
        <v>55471</v>
      </c>
      <c r="BB2307" s="509">
        <f>_xll.qlInterestRateIndexMaturity(Currency&amp;"ibor"&amp;Tenor,BA2307,Trigger)</f>
        <v>55563</v>
      </c>
      <c r="BC2307" s="508">
        <f>_xll.qlIndexFixing($AC$5,AZ2307,TRUE,_xll.ohTrigger(Trigger,Trigger3M))</f>
        <v>1.3925453106500577E-2</v>
      </c>
      <c r="BD2307" s="508">
        <f>_xll.qlIndexFixing($BE$1,AZ2307,TRUE,_xll.ohTrigger(Trigger,Trigger3M))</f>
        <v>1.3339270058402733E-2</v>
      </c>
    </row>
    <row r="2308" spans="51:56" ht="11.25" customHeight="1" x14ac:dyDescent="0.25">
      <c r="AY2308" s="515" t="s">
        <v>90</v>
      </c>
      <c r="AZ2308" s="509">
        <f>_xll.qlInterestRateIndexFixingDate(Currency&amp;"ibor"&amp;Tenor,BA2308,Trigger)</f>
        <v>55474</v>
      </c>
      <c r="BA2308" s="509">
        <f>_xll.qlCalendarAdvance(Calendar,BA2307,AY2308,"f",,Trigger)</f>
        <v>55478</v>
      </c>
      <c r="BB2308" s="509">
        <f>_xll.qlInterestRateIndexMaturity(Currency&amp;"ibor"&amp;Tenor,BA2308,Trigger)</f>
        <v>55570</v>
      </c>
      <c r="BC2308" s="508">
        <f>_xll.qlIndexFixing($AC$5,AZ2308,TRUE,_xll.ohTrigger(Trigger,Trigger3M))</f>
        <v>1.3925708837955719E-2</v>
      </c>
      <c r="BD2308" s="508">
        <f>_xll.qlIndexFixing($BE$1,AZ2308,TRUE,_xll.ohTrigger(Trigger,Trigger3M))</f>
        <v>1.3333718729167304E-2</v>
      </c>
    </row>
    <row r="2309" spans="51:56" ht="11.25" customHeight="1" x14ac:dyDescent="0.25">
      <c r="AY2309" s="515" t="s">
        <v>90</v>
      </c>
      <c r="AZ2309" s="509">
        <f>_xll.qlInterestRateIndexFixingDate(Currency&amp;"ibor"&amp;Tenor,BA2309,Trigger)</f>
        <v>55481</v>
      </c>
      <c r="BA2309" s="509">
        <f>_xll.qlCalendarAdvance(Calendar,BA2308,AY2309,"f",,Trigger)</f>
        <v>55485</v>
      </c>
      <c r="BB2309" s="509">
        <f>_xll.qlInterestRateIndexMaturity(Currency&amp;"ibor"&amp;Tenor,BA2309,Trigger)</f>
        <v>55577</v>
      </c>
      <c r="BC2309" s="508">
        <f>_xll.qlIndexFixing($AC$5,AZ2309,TRUE,_xll.ohTrigger(Trigger,Trigger3M))</f>
        <v>1.3925964569427369E-2</v>
      </c>
      <c r="BD2309" s="508">
        <f>_xll.qlIndexFixing($BE$1,AZ2309,TRUE,_xll.ohTrigger(Trigger,Trigger3M))</f>
        <v>1.3328153191713795E-2</v>
      </c>
    </row>
    <row r="2310" spans="51:56" ht="11.25" customHeight="1" x14ac:dyDescent="0.25">
      <c r="AY2310" s="515" t="s">
        <v>90</v>
      </c>
      <c r="AZ2310" s="509">
        <f>_xll.qlInterestRateIndexFixingDate(Currency&amp;"ibor"&amp;Tenor,BA2310,Trigger)</f>
        <v>55488</v>
      </c>
      <c r="BA2310" s="509">
        <f>_xll.qlCalendarAdvance(Calendar,BA2309,AY2310,"f",,Trigger)</f>
        <v>55492</v>
      </c>
      <c r="BB2310" s="509">
        <f>_xll.qlInterestRateIndexMaturity(Currency&amp;"ibor"&amp;Tenor,BA2310,Trigger)</f>
        <v>55583</v>
      </c>
      <c r="BC2310" s="508">
        <f>_xll.qlIndexFixing($AC$5,AZ2310,TRUE,_xll.ohTrigger(Trigger,Trigger3M))</f>
        <v>1.3925932996954401E-2</v>
      </c>
      <c r="BD2310" s="508">
        <f>_xll.qlIndexFixing($BE$1,AZ2310,TRUE,_xll.ohTrigger(Trigger,Trigger3M))</f>
        <v>1.332272842835054E-2</v>
      </c>
    </row>
    <row r="2311" spans="51:56" ht="11.25" customHeight="1" x14ac:dyDescent="0.25">
      <c r="AY2311" s="515" t="s">
        <v>90</v>
      </c>
      <c r="AZ2311" s="509">
        <f>_xll.qlInterestRateIndexFixingDate(Currency&amp;"ibor"&amp;Tenor,BA2311,Trigger)</f>
        <v>55495</v>
      </c>
      <c r="BA2311" s="509">
        <f>_xll.qlCalendarAdvance(Calendar,BA2310,AY2311,"f",,Trigger)</f>
        <v>55499</v>
      </c>
      <c r="BB2311" s="509">
        <f>_xll.qlInterestRateIndexMaturity(Currency&amp;"ibor"&amp;Tenor,BA2311,Trigger)</f>
        <v>55590</v>
      </c>
      <c r="BC2311" s="508">
        <f>_xll.qlIndexFixing($AC$5,AZ2311,TRUE,_xll.ohTrigger(Trigger,Trigger3M))</f>
        <v>1.3926188718582888E-2</v>
      </c>
      <c r="BD2311" s="508">
        <f>_xll.qlIndexFixing($BE$1,AZ2311,TRUE,_xll.ohTrigger(Trigger,Trigger3M))</f>
        <v>1.331713566512306E-2</v>
      </c>
    </row>
    <row r="2312" spans="51:56" ht="11.25" customHeight="1" x14ac:dyDescent="0.25">
      <c r="AY2312" s="515" t="s">
        <v>90</v>
      </c>
      <c r="AZ2312" s="509">
        <f>_xll.qlInterestRateIndexFixingDate(Currency&amp;"ibor"&amp;Tenor,BA2312,Trigger)</f>
        <v>55502</v>
      </c>
      <c r="BA2312" s="509">
        <f>_xll.qlCalendarAdvance(Calendar,BA2311,AY2312,"f",,Trigger)</f>
        <v>55506</v>
      </c>
      <c r="BB2312" s="509">
        <f>_xll.qlInterestRateIndexMaturity(Currency&amp;"ibor"&amp;Tenor,BA2312,Trigger)</f>
        <v>55597</v>
      </c>
      <c r="BC2312" s="508">
        <f>_xll.qlIndexFixing($AC$5,AZ2312,TRUE,_xll.ohTrigger(Trigger,Trigger3M))</f>
        <v>1.3926444440228067E-2</v>
      </c>
      <c r="BD2312" s="508">
        <f>_xll.qlIndexFixing($BE$1,AZ2312,TRUE,_xll.ohTrigger(Trigger,Trigger3M))</f>
        <v>1.3311528660310963E-2</v>
      </c>
    </row>
    <row r="2313" spans="51:56" ht="11.25" customHeight="1" x14ac:dyDescent="0.25">
      <c r="AY2313" s="515" t="s">
        <v>90</v>
      </c>
      <c r="AZ2313" s="509">
        <f>_xll.qlInterestRateIndexFixingDate(Currency&amp;"ibor"&amp;Tenor,BA2313,Trigger)</f>
        <v>55508</v>
      </c>
      <c r="BA2313" s="509">
        <f>_xll.qlCalendarAdvance(Calendar,BA2312,AY2313,"f",,Trigger)</f>
        <v>55514</v>
      </c>
      <c r="BB2313" s="509">
        <f>_xll.qlInterestRateIndexMaturity(Currency&amp;"ibor"&amp;Tenor,BA2313,Trigger)</f>
        <v>55605</v>
      </c>
      <c r="BC2313" s="508">
        <f>_xll.qlIndexFixing($AC$5,AZ2313,TRUE,_xll.ohTrigger(Trigger,Trigger3M))</f>
        <v>1.3926736693558175E-2</v>
      </c>
      <c r="BD2313" s="508">
        <f>_xll.qlIndexFixing($BE$1,AZ2313,TRUE,_xll.ohTrigger(Trigger,Trigger3M))</f>
        <v>1.3305103201335525E-2</v>
      </c>
    </row>
    <row r="2314" spans="51:56" ht="11.25" customHeight="1" x14ac:dyDescent="0.25">
      <c r="AY2314" s="515" t="s">
        <v>90</v>
      </c>
      <c r="AZ2314" s="509">
        <f>_xll.qlInterestRateIndexFixingDate(Currency&amp;"ibor"&amp;Tenor,BA2314,Trigger)</f>
        <v>55516</v>
      </c>
      <c r="BA2314" s="509">
        <f>_xll.qlCalendarAdvance(Calendar,BA2313,AY2314,"f",,Trigger)</f>
        <v>55521</v>
      </c>
      <c r="BB2314" s="509">
        <f>_xll.qlInterestRateIndexMaturity(Currency&amp;"ibor"&amp;Tenor,BA2314,Trigger)</f>
        <v>55612</v>
      </c>
      <c r="BC2314" s="508">
        <f>_xll.qlIndexFixing($AC$5,AZ2314,TRUE,_xll.ohTrigger(Trigger,Trigger3M))</f>
        <v>1.3926992415237611E-2</v>
      </c>
      <c r="BD2314" s="508">
        <f>_xll.qlIndexFixing($BE$1,AZ2314,TRUE,_xll.ohTrigger(Trigger,Trigger3M))</f>
        <v>1.3299465639983275E-2</v>
      </c>
    </row>
    <row r="2315" spans="51:56" ht="11.25" customHeight="1" x14ac:dyDescent="0.25">
      <c r="AY2315" s="515" t="s">
        <v>90</v>
      </c>
      <c r="AZ2315" s="509">
        <f>_xll.qlInterestRateIndexFixingDate(Currency&amp;"ibor"&amp;Tenor,BA2315,Trigger)</f>
        <v>55526</v>
      </c>
      <c r="BA2315" s="509">
        <f>_xll.qlCalendarAdvance(Calendar,BA2314,AY2315,"f",,Trigger)</f>
        <v>55528</v>
      </c>
      <c r="BB2315" s="509">
        <f>_xll.qlInterestRateIndexMaturity(Currency&amp;"ibor"&amp;Tenor,BA2315,Trigger)</f>
        <v>55619</v>
      </c>
      <c r="BC2315" s="508">
        <f>_xll.qlIndexFixing($AC$5,AZ2315,TRUE,_xll.ohTrigger(Trigger,Trigger3M))</f>
        <v>1.3927248136935494E-2</v>
      </c>
      <c r="BD2315" s="508">
        <f>_xll.qlIndexFixing($BE$1,AZ2315,TRUE,_xll.ohTrigger(Trigger,Trigger3M))</f>
        <v>1.3293813800775642E-2</v>
      </c>
    </row>
    <row r="2316" spans="51:56" ht="11.25" customHeight="1" x14ac:dyDescent="0.25">
      <c r="AY2316" s="515" t="s">
        <v>90</v>
      </c>
      <c r="AZ2316" s="509">
        <f>_xll.qlInterestRateIndexFixingDate(Currency&amp;"ibor"&amp;Tenor,BA2316,Trigger)</f>
        <v>55533</v>
      </c>
      <c r="BA2316" s="509">
        <f>_xll.qlCalendarAdvance(Calendar,BA2315,AY2316,"f",,Trigger)</f>
        <v>55535</v>
      </c>
      <c r="BB2316" s="509">
        <f>_xll.qlInterestRateIndexMaturity(Currency&amp;"ibor"&amp;Tenor,BA2316,Trigger)</f>
        <v>55626</v>
      </c>
      <c r="BC2316" s="508">
        <f>_xll.qlIndexFixing($AC$5,AZ2316,TRUE,_xll.ohTrigger(Trigger,Trigger3M))</f>
        <v>1.392750385864831E-2</v>
      </c>
      <c r="BD2316" s="508">
        <f>_xll.qlIndexFixing($BE$1,AZ2316,TRUE,_xll.ohTrigger(Trigger,Trigger3M))</f>
        <v>1.3288147672173727E-2</v>
      </c>
    </row>
    <row r="2317" spans="51:56" ht="11.25" customHeight="1" x14ac:dyDescent="0.25">
      <c r="AY2317" s="515" t="s">
        <v>90</v>
      </c>
      <c r="AZ2317" s="509">
        <f>_xll.qlInterestRateIndexFixingDate(Currency&amp;"ibor"&amp;Tenor,BA2317,Trigger)</f>
        <v>55540</v>
      </c>
      <c r="BA2317" s="509">
        <f>_xll.qlCalendarAdvance(Calendar,BA2316,AY2317,"f",,Trigger)</f>
        <v>55542</v>
      </c>
      <c r="BB2317" s="509">
        <f>_xll.qlInterestRateIndexMaturity(Currency&amp;"ibor"&amp;Tenor,BA2317,Trigger)</f>
        <v>55633</v>
      </c>
      <c r="BC2317" s="508">
        <f>_xll.qlIndexFixing($AC$5,AZ2317,TRUE,_xll.ohTrigger(Trigger,Trigger3M))</f>
        <v>1.3927759580378694E-2</v>
      </c>
      <c r="BD2317" s="508">
        <f>_xll.qlIndexFixing($BE$1,AZ2317,TRUE,_xll.ohTrigger(Trigger,Trigger3M))</f>
        <v>1.3282467242634233E-2</v>
      </c>
    </row>
    <row r="2318" spans="51:56" ht="11.25" customHeight="1" x14ac:dyDescent="0.25">
      <c r="AY2318" s="515" t="s">
        <v>90</v>
      </c>
      <c r="AZ2318" s="509">
        <f>_xll.qlInterestRateIndexFixingDate(Currency&amp;"ibor"&amp;Tenor,BA2318,Trigger)</f>
        <v>55547</v>
      </c>
      <c r="BA2318" s="509">
        <f>_xll.qlCalendarAdvance(Calendar,BA2317,AY2318,"f",,Trigger)</f>
        <v>55549</v>
      </c>
      <c r="BB2318" s="509">
        <f>_xll.qlInterestRateIndexMaturity(Currency&amp;"ibor"&amp;Tenor,BA2318,Trigger)</f>
        <v>55639</v>
      </c>
      <c r="BC2318" s="508">
        <f>_xll.qlIndexFixing($AC$5,AZ2318,TRUE,_xll.ohTrigger(Trigger,Trigger3M))</f>
        <v>1.3927727926080991E-2</v>
      </c>
      <c r="BD2318" s="508">
        <f>_xll.qlIndexFixing($BE$1,AZ2318,TRUE,_xll.ohTrigger(Trigger,Trigger3M))</f>
        <v>1.3276937386734744E-2</v>
      </c>
    </row>
    <row r="2319" spans="51:56" ht="11.25" customHeight="1" x14ac:dyDescent="0.25">
      <c r="AY2319" s="515" t="s">
        <v>90</v>
      </c>
      <c r="AZ2319" s="509">
        <f>_xll.qlInterestRateIndexFixingDate(Currency&amp;"ibor"&amp;Tenor,BA2319,Trigger)</f>
        <v>55554</v>
      </c>
      <c r="BA2319" s="509">
        <f>_xll.qlCalendarAdvance(Calendar,BA2318,AY2319,"f",,Trigger)</f>
        <v>55556</v>
      </c>
      <c r="BB2319" s="509">
        <f>_xll.qlInterestRateIndexMaturity(Currency&amp;"ibor"&amp;Tenor,BA2319,Trigger)</f>
        <v>55646</v>
      </c>
      <c r="BC2319" s="508">
        <f>_xll.qlIndexFixing($AC$5,AZ2319,TRUE,_xll.ohTrigger(Trigger,Trigger3M))</f>
        <v>1.3927983637965546E-2</v>
      </c>
      <c r="BD2319" s="508">
        <f>_xll.qlIndexFixing($BE$1,AZ2319,TRUE,_xll.ohTrigger(Trigger,Trigger3M))</f>
        <v>1.3271229556128361E-2</v>
      </c>
    </row>
    <row r="2320" spans="51:56" ht="11.25" customHeight="1" x14ac:dyDescent="0.25">
      <c r="AY2320" s="515" t="s">
        <v>90</v>
      </c>
      <c r="AZ2320" s="509">
        <f>_xll.qlInterestRateIndexFixingDate(Currency&amp;"ibor"&amp;Tenor,BA2320,Trigger)</f>
        <v>55561</v>
      </c>
      <c r="BA2320" s="509">
        <f>_xll.qlCalendarAdvance(Calendar,BA2319,AY2320,"f",,Trigger)</f>
        <v>55563</v>
      </c>
      <c r="BB2320" s="509">
        <f>_xll.qlInterestRateIndexMaturity(Currency&amp;"ibor"&amp;Tenor,BA2320,Trigger)</f>
        <v>55653</v>
      </c>
      <c r="BC2320" s="508">
        <f>_xll.qlIndexFixing($AC$5,AZ2320,TRUE,_xll.ohTrigger(Trigger,Trigger3M))</f>
        <v>1.3928239349867866E-2</v>
      </c>
      <c r="BD2320" s="508">
        <f>_xll.qlIndexFixing($BE$1,AZ2320,TRUE,_xll.ohTrigger(Trigger,Trigger3M))</f>
        <v>1.3265507391224673E-2</v>
      </c>
    </row>
    <row r="2321" spans="51:56" ht="11.25" customHeight="1" x14ac:dyDescent="0.25">
      <c r="AY2321" s="515" t="s">
        <v>90</v>
      </c>
      <c r="AZ2321" s="509">
        <f>_xll.qlInterestRateIndexFixingDate(Currency&amp;"ibor"&amp;Tenor,BA2321,Trigger)</f>
        <v>55568</v>
      </c>
      <c r="BA2321" s="509">
        <f>_xll.qlCalendarAdvance(Calendar,BA2320,AY2321,"f",,Trigger)</f>
        <v>55570</v>
      </c>
      <c r="BB2321" s="509">
        <f>_xll.qlInterestRateIndexMaturity(Currency&amp;"ibor"&amp;Tenor,BA2321,Trigger)</f>
        <v>55660</v>
      </c>
      <c r="BC2321" s="508">
        <f>_xll.qlIndexFixing($AC$5,AZ2321,TRUE,_xll.ohTrigger(Trigger,Trigger3M))</f>
        <v>1.3912528255428214E-2</v>
      </c>
      <c r="BD2321" s="508">
        <f>_xll.qlIndexFixing($BE$1,AZ2321,TRUE,_xll.ohTrigger(Trigger,Trigger3M))</f>
        <v>1.3259770880487132E-2</v>
      </c>
    </row>
    <row r="2322" spans="51:56" ht="11.25" customHeight="1" x14ac:dyDescent="0.25">
      <c r="AY2322" s="515" t="s">
        <v>90</v>
      </c>
      <c r="AZ2322" s="509">
        <f>_xll.qlInterestRateIndexFixingDate(Currency&amp;"ibor"&amp;Tenor,BA2322,Trigger)</f>
        <v>55575</v>
      </c>
      <c r="BA2322" s="509">
        <f>_xll.qlCalendarAdvance(Calendar,BA2321,AY2322,"f",,Trigger)</f>
        <v>55577</v>
      </c>
      <c r="BB2322" s="509">
        <f>_xll.qlInterestRateIndexMaturity(Currency&amp;"ibor"&amp;Tenor,BA2322,Trigger)</f>
        <v>55667</v>
      </c>
      <c r="BC2322" s="508">
        <f>_xll.qlIndexFixing($AC$5,AZ2322,TRUE,_xll.ohTrigger(Trigger,Trigger3M))</f>
        <v>1.3896800693797395E-2</v>
      </c>
      <c r="BD2322" s="508">
        <f>_xll.qlIndexFixing($BE$1,AZ2322,TRUE,_xll.ohTrigger(Trigger,Trigger3M))</f>
        <v>1.3254020012372969E-2</v>
      </c>
    </row>
    <row r="2323" spans="51:56" ht="11.25" customHeight="1" x14ac:dyDescent="0.25">
      <c r="AY2323" s="515" t="s">
        <v>90</v>
      </c>
      <c r="AZ2323" s="509">
        <f>_xll.qlInterestRateIndexFixingDate(Currency&amp;"ibor"&amp;Tenor,BA2323,Trigger)</f>
        <v>55582</v>
      </c>
      <c r="BA2323" s="509">
        <f>_xll.qlCalendarAdvance(Calendar,BA2322,AY2323,"f",,Trigger)</f>
        <v>55584</v>
      </c>
      <c r="BB2323" s="509">
        <f>_xll.qlInterestRateIndexMaturity(Currency&amp;"ibor"&amp;Tenor,BA2323,Trigger)</f>
        <v>55676</v>
      </c>
      <c r="BC2323" s="508">
        <f>_xll.qlIndexFixing($AC$5,AZ2323,TRUE,_xll.ohTrigger(Trigger,Trigger3M))</f>
        <v>1.3878195006894805E-2</v>
      </c>
      <c r="BD2323" s="508">
        <f>_xll.qlIndexFixing($BE$1,AZ2323,TRUE,_xll.ohTrigger(Trigger,Trigger3M))</f>
        <v>1.3247912501015811E-2</v>
      </c>
    </row>
    <row r="2324" spans="51:56" ht="11.25" customHeight="1" x14ac:dyDescent="0.25">
      <c r="AY2324" s="515" t="s">
        <v>90</v>
      </c>
      <c r="AZ2324" s="509">
        <f>_xll.qlInterestRateIndexFixingDate(Currency&amp;"ibor"&amp;Tenor,BA2324,Trigger)</f>
        <v>55589</v>
      </c>
      <c r="BA2324" s="509">
        <f>_xll.qlCalendarAdvance(Calendar,BA2323,AY2324,"f",,Trigger)</f>
        <v>55591</v>
      </c>
      <c r="BB2324" s="509">
        <f>_xll.qlInterestRateIndexMaturity(Currency&amp;"ibor"&amp;Tenor,BA2324,Trigger)</f>
        <v>55683</v>
      </c>
      <c r="BC2324" s="508">
        <f>_xll.qlIndexFixing($AC$5,AZ2324,TRUE,_xll.ohTrigger(Trigger,Trigger3M))</f>
        <v>1.3862776896452525E-2</v>
      </c>
      <c r="BD2324" s="508">
        <f>_xll.qlIndexFixing($BE$1,AZ2324,TRUE,_xll.ohTrigger(Trigger,Trigger3M))</f>
        <v>1.3242130399923106E-2</v>
      </c>
    </row>
    <row r="2325" spans="51:56" ht="11.25" customHeight="1" x14ac:dyDescent="0.25">
      <c r="AY2325" s="515" t="s">
        <v>90</v>
      </c>
      <c r="AZ2325" s="509">
        <f>_xll.qlInterestRateIndexFixingDate(Currency&amp;"ibor"&amp;Tenor,BA2325,Trigger)</f>
        <v>55596</v>
      </c>
      <c r="BA2325" s="509">
        <f>_xll.qlCalendarAdvance(Calendar,BA2324,AY2325,"f",,Trigger)</f>
        <v>55598</v>
      </c>
      <c r="BB2325" s="509">
        <f>_xll.qlInterestRateIndexMaturity(Currency&amp;"ibor"&amp;Tenor,BA2325,Trigger)</f>
        <v>55690</v>
      </c>
      <c r="BC2325" s="508">
        <f>_xll.qlIndexFixing($AC$5,AZ2325,TRUE,_xll.ohTrigger(Trigger,Trigger3M))</f>
        <v>1.3847342676136812E-2</v>
      </c>
      <c r="BD2325" s="508">
        <f>_xll.qlIndexFixing($BE$1,AZ2325,TRUE,_xll.ohTrigger(Trigger,Trigger3M))</f>
        <v>1.3236333904316127E-2</v>
      </c>
    </row>
    <row r="2326" spans="51:56" ht="11.25" customHeight="1" x14ac:dyDescent="0.25">
      <c r="AY2326" s="515" t="s">
        <v>90</v>
      </c>
      <c r="AZ2326" s="509">
        <f>_xll.qlInterestRateIndexFixingDate(Currency&amp;"ibor"&amp;Tenor,BA2326,Trigger)</f>
        <v>55603</v>
      </c>
      <c r="BA2326" s="509">
        <f>_xll.qlCalendarAdvance(Calendar,BA2325,AY2326,"f",,Trigger)</f>
        <v>55605</v>
      </c>
      <c r="BB2326" s="509">
        <f>_xll.qlInterestRateIndexMaturity(Currency&amp;"ibor"&amp;Tenor,BA2326,Trigger)</f>
        <v>55697</v>
      </c>
      <c r="BC2326" s="508">
        <f>_xll.qlIndexFixing($AC$5,AZ2326,TRUE,_xll.ohTrigger(Trigger,Trigger3M))</f>
        <v>1.3831892346138812E-2</v>
      </c>
      <c r="BD2326" s="508">
        <f>_xll.qlIndexFixing($BE$1,AZ2326,TRUE,_xll.ohTrigger(Trigger,Trigger3M))</f>
        <v>1.3230523002659748E-2</v>
      </c>
    </row>
    <row r="2327" spans="51:56" ht="11.25" customHeight="1" x14ac:dyDescent="0.25">
      <c r="AY2327" s="515" t="s">
        <v>90</v>
      </c>
      <c r="AZ2327" s="509">
        <f>_xll.qlInterestRateIndexFixingDate(Currency&amp;"ibor"&amp;Tenor,BA2327,Trigger)</f>
        <v>55610</v>
      </c>
      <c r="BA2327" s="509">
        <f>_xll.qlCalendarAdvance(Calendar,BA2326,AY2327,"f",,Trigger)</f>
        <v>55612</v>
      </c>
      <c r="BB2327" s="509">
        <f>_xll.qlInterestRateIndexMaturity(Currency&amp;"ibor"&amp;Tenor,BA2327,Trigger)</f>
        <v>55703</v>
      </c>
      <c r="BC2327" s="508">
        <f>_xll.qlIndexFixing($AC$5,AZ2327,TRUE,_xll.ohTrigger(Trigger,Trigger3M))</f>
        <v>1.3817159799740202E-2</v>
      </c>
      <c r="BD2327" s="508">
        <f>_xll.qlIndexFixing($BE$1,AZ2327,TRUE,_xll.ohTrigger(Trigger,Trigger3M))</f>
        <v>1.3224873856957841E-2</v>
      </c>
    </row>
    <row r="2328" spans="51:56" ht="11.25" customHeight="1" x14ac:dyDescent="0.25">
      <c r="AY2328" s="515" t="s">
        <v>90</v>
      </c>
      <c r="AZ2328" s="509">
        <f>_xll.qlInterestRateIndexFixingDate(Currency&amp;"ibor"&amp;Tenor,BA2328,Trigger)</f>
        <v>55617</v>
      </c>
      <c r="BA2328" s="509">
        <f>_xll.qlCalendarAdvance(Calendar,BA2327,AY2328,"f",,Trigger)</f>
        <v>55619</v>
      </c>
      <c r="BB2328" s="509">
        <f>_xll.qlInterestRateIndexMaturity(Currency&amp;"ibor"&amp;Tenor,BA2328,Trigger)</f>
        <v>55710</v>
      </c>
      <c r="BC2328" s="508">
        <f>_xll.qlIndexFixing($AC$5,AZ2328,TRUE,_xll.ohTrigger(Trigger,Trigger3M))</f>
        <v>1.3801507234063202E-2</v>
      </c>
      <c r="BD2328" s="508">
        <f>_xll.qlIndexFixing($BE$1,AZ2328,TRUE,_xll.ohTrigger(Trigger,Trigger3M))</f>
        <v>1.3219035355499717E-2</v>
      </c>
    </row>
    <row r="2329" spans="51:56" ht="11.25" customHeight="1" x14ac:dyDescent="0.25">
      <c r="AY2329" s="515" t="s">
        <v>90</v>
      </c>
      <c r="AZ2329" s="509">
        <f>_xll.qlInterestRateIndexFixingDate(Currency&amp;"ibor"&amp;Tenor,BA2329,Trigger)</f>
        <v>55624</v>
      </c>
      <c r="BA2329" s="509">
        <f>_xll.qlCalendarAdvance(Calendar,BA2328,AY2329,"f",,Trigger)</f>
        <v>55626</v>
      </c>
      <c r="BB2329" s="509">
        <f>_xll.qlInterestRateIndexMaturity(Currency&amp;"ibor"&amp;Tenor,BA2329,Trigger)</f>
        <v>55717</v>
      </c>
      <c r="BC2329" s="508">
        <f>_xll.qlIndexFixing($AC$5,AZ2329,TRUE,_xll.ohTrigger(Trigger,Trigger3M))</f>
        <v>1.3785838382877877E-2</v>
      </c>
      <c r="BD2329" s="508">
        <f>_xll.qlIndexFixing($BE$1,AZ2329,TRUE,_xll.ohTrigger(Trigger,Trigger3M))</f>
        <v>1.3213182414637195E-2</v>
      </c>
    </row>
    <row r="2330" spans="51:56" ht="11.25" customHeight="1" x14ac:dyDescent="0.25">
      <c r="AY2330" s="515" t="s">
        <v>90</v>
      </c>
      <c r="AZ2330" s="509">
        <f>_xll.qlInterestRateIndexFixingDate(Currency&amp;"ibor"&amp;Tenor,BA2330,Trigger)</f>
        <v>55627</v>
      </c>
      <c r="BA2330" s="509">
        <f>_xll.qlCalendarAdvance(Calendar,BA2329,AY2330,"f",,Trigger)</f>
        <v>55633</v>
      </c>
      <c r="BB2330" s="509">
        <f>_xll.qlInterestRateIndexMaturity(Currency&amp;"ibor"&amp;Tenor,BA2330,Trigger)</f>
        <v>55724</v>
      </c>
      <c r="BC2330" s="508">
        <f>_xll.qlIndexFixing($AC$5,AZ2330,TRUE,_xll.ohTrigger(Trigger,Trigger3M))</f>
        <v>1.3770153246375719E-2</v>
      </c>
      <c r="BD2330" s="508">
        <f>_xll.qlIndexFixing($BE$1,AZ2330,TRUE,_xll.ohTrigger(Trigger,Trigger3M))</f>
        <v>1.3207315022830497E-2</v>
      </c>
    </row>
    <row r="2331" spans="51:56" ht="11.25" customHeight="1" x14ac:dyDescent="0.25">
      <c r="AY2331" s="515" t="s">
        <v>90</v>
      </c>
      <c r="AZ2331" s="509">
        <f>_xll.qlInterestRateIndexFixingDate(Currency&amp;"ibor"&amp;Tenor,BA2331,Trigger)</f>
        <v>55638</v>
      </c>
      <c r="BA2331" s="509">
        <f>_xll.qlCalendarAdvance(Calendar,BA2330,AY2331,"f",,Trigger)</f>
        <v>55641</v>
      </c>
      <c r="BB2331" s="509">
        <f>_xll.qlInterestRateIndexMaturity(Currency&amp;"ibor"&amp;Tenor,BA2331,Trigger)</f>
        <v>55733</v>
      </c>
      <c r="BC2331" s="508">
        <f>_xll.qlIndexFixing($AC$5,AZ2331,TRUE,_xll.ohTrigger(Trigger,Trigger3M))</f>
        <v>1.3752179046092848E-2</v>
      </c>
      <c r="BD2331" s="508">
        <f>_xll.qlIndexFixing($BE$1,AZ2331,TRUE,_xll.ohTrigger(Trigger,Trigger3M))</f>
        <v>1.3200410374823278E-2</v>
      </c>
    </row>
    <row r="2332" spans="51:56" ht="11.25" customHeight="1" x14ac:dyDescent="0.25">
      <c r="AY2332" s="515" t="s">
        <v>90</v>
      </c>
      <c r="AZ2332" s="509">
        <f>_xll.qlInterestRateIndexFixingDate(Currency&amp;"ibor"&amp;Tenor,BA2332,Trigger)</f>
        <v>55646</v>
      </c>
      <c r="BA2332" s="509">
        <f>_xll.qlCalendarAdvance(Calendar,BA2331,AY2332,"f",,Trigger)</f>
        <v>55648</v>
      </c>
      <c r="BB2332" s="509">
        <f>_xll.qlInterestRateIndexMaturity(Currency&amp;"ibor"&amp;Tenor,BA2332,Trigger)</f>
        <v>55740</v>
      </c>
      <c r="BC2332" s="508">
        <f>_xll.qlIndexFixing($AC$5,AZ2332,TRUE,_xll.ohTrigger(Trigger,Trigger3M))</f>
        <v>1.3736629760805669E-2</v>
      </c>
      <c r="BD2332" s="508">
        <f>_xll.qlIndexFixing($BE$1,AZ2332,TRUE,_xll.ohTrigger(Trigger,Trigger3M))</f>
        <v>1.3194510725726199E-2</v>
      </c>
    </row>
    <row r="2333" spans="51:56" ht="11.25" customHeight="1" x14ac:dyDescent="0.25">
      <c r="AY2333" s="515" t="s">
        <v>90</v>
      </c>
      <c r="AZ2333" s="509">
        <f>_xll.qlInterestRateIndexFixingDate(Currency&amp;"ibor"&amp;Tenor,BA2333,Trigger)</f>
        <v>55653</v>
      </c>
      <c r="BA2333" s="509">
        <f>_xll.qlCalendarAdvance(Calendar,BA2332,AY2333,"f",,Trigger)</f>
        <v>55655</v>
      </c>
      <c r="BB2333" s="509">
        <f>_xll.qlInterestRateIndexMaturity(Currency&amp;"ibor"&amp;Tenor,BA2333,Trigger)</f>
        <v>55747</v>
      </c>
      <c r="BC2333" s="508">
        <f>_xll.qlIndexFixing($AC$5,AZ2333,TRUE,_xll.ohTrigger(Trigger,Trigger3M))</f>
        <v>1.3725525608967643E-2</v>
      </c>
      <c r="BD2333" s="508">
        <f>_xll.qlIndexFixing($BE$1,AZ2333,TRUE,_xll.ohTrigger(Trigger,Trigger3M))</f>
        <v>1.3188596588169994E-2</v>
      </c>
    </row>
    <row r="2334" spans="51:56" ht="11.25" customHeight="1" x14ac:dyDescent="0.25">
      <c r="AY2334" s="515" t="s">
        <v>90</v>
      </c>
      <c r="AZ2334" s="509">
        <f>_xll.qlInterestRateIndexFixingDate(Currency&amp;"ibor"&amp;Tenor,BA2334,Trigger)</f>
        <v>55660</v>
      </c>
      <c r="BA2334" s="509">
        <f>_xll.qlCalendarAdvance(Calendar,BA2333,AY2334,"f",,Trigger)</f>
        <v>55662</v>
      </c>
      <c r="BB2334" s="509">
        <f>_xll.qlInterestRateIndexMaturity(Currency&amp;"ibor"&amp;Tenor,BA2334,Trigger)</f>
        <v>55754</v>
      </c>
      <c r="BC2334" s="508">
        <f>_xll.qlIndexFixing($AC$5,AZ2334,TRUE,_xll.ohTrigger(Trigger,Trigger3M))</f>
        <v>1.3725568808620194E-2</v>
      </c>
      <c r="BD2334" s="508">
        <f>_xll.qlIndexFixing($BE$1,AZ2334,TRUE,_xll.ohTrigger(Trigger,Trigger3M))</f>
        <v>1.3182667950615195E-2</v>
      </c>
    </row>
    <row r="2335" spans="51:56" ht="11.25" customHeight="1" x14ac:dyDescent="0.25">
      <c r="AY2335" s="515" t="s">
        <v>90</v>
      </c>
      <c r="AZ2335" s="509">
        <f>_xll.qlInterestRateIndexFixingDate(Currency&amp;"ibor"&amp;Tenor,BA2335,Trigger)</f>
        <v>55667</v>
      </c>
      <c r="BA2335" s="509">
        <f>_xll.qlCalendarAdvance(Calendar,BA2334,AY2335,"f",,Trigger)</f>
        <v>55669</v>
      </c>
      <c r="BB2335" s="509">
        <f>_xll.qlInterestRateIndexMaturity(Currency&amp;"ibor"&amp;Tenor,BA2335,Trigger)</f>
        <v>55761</v>
      </c>
      <c r="BC2335" s="508">
        <f>_xll.qlIndexFixing($AC$5,AZ2335,TRUE,_xll.ohTrigger(Trigger,Trigger3M))</f>
        <v>1.3725612008271874E-2</v>
      </c>
      <c r="BD2335" s="508">
        <f>_xll.qlIndexFixing($BE$1,AZ2335,TRUE,_xll.ohTrigger(Trigger,Trigger3M))</f>
        <v>1.3176724801526681E-2</v>
      </c>
    </row>
    <row r="2336" spans="51:56" ht="11.25" customHeight="1" x14ac:dyDescent="0.25">
      <c r="AY2336" s="515" t="s">
        <v>90</v>
      </c>
      <c r="AZ2336" s="509">
        <f>_xll.qlInterestRateIndexFixingDate(Currency&amp;"ibor"&amp;Tenor,BA2336,Trigger)</f>
        <v>55674</v>
      </c>
      <c r="BA2336" s="509">
        <f>_xll.qlCalendarAdvance(Calendar,BA2335,AY2336,"f",,Trigger)</f>
        <v>55676</v>
      </c>
      <c r="BB2336" s="509">
        <f>_xll.qlInterestRateIndexMaturity(Currency&amp;"ibor"&amp;Tenor,BA2336,Trigger)</f>
        <v>55768</v>
      </c>
      <c r="BC2336" s="508">
        <f>_xll.qlIndexFixing($AC$5,AZ2336,TRUE,_xll.ohTrigger(Trigger,Trigger3M))</f>
        <v>1.3725655207924426E-2</v>
      </c>
      <c r="BD2336" s="508">
        <f>_xll.qlIndexFixing($BE$1,AZ2336,TRUE,_xll.ohTrigger(Trigger,Trigger3M))</f>
        <v>1.3170767129367596E-2</v>
      </c>
    </row>
    <row r="2337" spans="51:56" ht="11.25" customHeight="1" x14ac:dyDescent="0.25">
      <c r="AY2337" s="515" t="s">
        <v>90</v>
      </c>
      <c r="AZ2337" s="509">
        <f>_xll.qlInterestRateIndexFixingDate(Currency&amp;"ibor"&amp;Tenor,BA2337,Trigger)</f>
        <v>55681</v>
      </c>
      <c r="BA2337" s="509">
        <f>_xll.qlCalendarAdvance(Calendar,BA2336,AY2337,"f",,Trigger)</f>
        <v>55683</v>
      </c>
      <c r="BB2337" s="509">
        <f>_xll.qlInterestRateIndexMaturity(Currency&amp;"ibor"&amp;Tenor,BA2337,Trigger)</f>
        <v>55775</v>
      </c>
      <c r="BC2337" s="508">
        <f>_xll.qlIndexFixing($AC$5,AZ2337,TRUE,_xll.ohTrigger(Trigger,Trigger3M))</f>
        <v>1.3725698407576977E-2</v>
      </c>
      <c r="BD2337" s="508">
        <f>_xll.qlIndexFixing($BE$1,AZ2337,TRUE,_xll.ohTrigger(Trigger,Trigger3M))</f>
        <v>1.3164794922605425E-2</v>
      </c>
    </row>
    <row r="2338" spans="51:56" ht="11.25" customHeight="1" x14ac:dyDescent="0.25">
      <c r="AY2338" s="515" t="s">
        <v>90</v>
      </c>
      <c r="AZ2338" s="509">
        <f>_xll.qlInterestRateIndexFixingDate(Currency&amp;"ibor"&amp;Tenor,BA2338,Trigger)</f>
        <v>55688</v>
      </c>
      <c r="BA2338" s="509">
        <f>_xll.qlCalendarAdvance(Calendar,BA2337,AY2338,"f",,Trigger)</f>
        <v>55690</v>
      </c>
      <c r="BB2338" s="509">
        <f>_xll.qlInterestRateIndexMaturity(Currency&amp;"ibor"&amp;Tenor,BA2338,Trigger)</f>
        <v>55782</v>
      </c>
      <c r="BC2338" s="508">
        <f>_xll.qlIndexFixing($AC$5,AZ2338,TRUE,_xll.ohTrigger(Trigger,Trigger3M))</f>
        <v>1.3725741607230396E-2</v>
      </c>
      <c r="BD2338" s="508">
        <f>_xll.qlIndexFixing($BE$1,AZ2338,TRUE,_xll.ohTrigger(Trigger,Trigger3M))</f>
        <v>1.3158808169700701E-2</v>
      </c>
    </row>
    <row r="2339" spans="51:56" ht="11.25" customHeight="1" x14ac:dyDescent="0.25">
      <c r="AY2339" s="515" t="s">
        <v>90</v>
      </c>
      <c r="AZ2339" s="509">
        <f>_xll.qlInterestRateIndexFixingDate(Currency&amp;"ibor"&amp;Tenor,BA2339,Trigger)</f>
        <v>55695</v>
      </c>
      <c r="BA2339" s="509">
        <f>_xll.qlCalendarAdvance(Calendar,BA2338,AY2339,"f",,Trigger)</f>
        <v>55697</v>
      </c>
      <c r="BB2339" s="509">
        <f>_xll.qlInterestRateIndexMaturity(Currency&amp;"ibor"&amp;Tenor,BA2339,Trigger)</f>
        <v>55789</v>
      </c>
      <c r="BC2339" s="508">
        <f>_xll.qlIndexFixing($AC$5,AZ2339,TRUE,_xll.ohTrigger(Trigger,Trigger3M))</f>
        <v>1.3725784806883816E-2</v>
      </c>
      <c r="BD2339" s="508">
        <f>_xll.qlIndexFixing($BE$1,AZ2339,TRUE,_xll.ohTrigger(Trigger,Trigger3M))</f>
        <v>1.3152806859118307E-2</v>
      </c>
    </row>
    <row r="2340" spans="51:56" ht="11.25" customHeight="1" x14ac:dyDescent="0.25">
      <c r="AY2340" s="515" t="s">
        <v>90</v>
      </c>
      <c r="AZ2340" s="509">
        <f>_xll.qlInterestRateIndexFixingDate(Currency&amp;"ibor"&amp;Tenor,BA2340,Trigger)</f>
        <v>55702</v>
      </c>
      <c r="BA2340" s="509">
        <f>_xll.qlCalendarAdvance(Calendar,BA2339,AY2340,"f",,Trigger)</f>
        <v>55704</v>
      </c>
      <c r="BB2340" s="509">
        <f>_xll.qlInterestRateIndexMaturity(Currency&amp;"ibor"&amp;Tenor,BA2340,Trigger)</f>
        <v>55796</v>
      </c>
      <c r="BC2340" s="508">
        <f>_xll.qlIndexFixing($AC$5,AZ2340,TRUE,_xll.ohTrigger(Trigger,Trigger3M))</f>
        <v>1.3725828006538973E-2</v>
      </c>
      <c r="BD2340" s="508">
        <f>_xll.qlIndexFixing($BE$1,AZ2340,TRUE,_xll.ohTrigger(Trigger,Trigger3M))</f>
        <v>1.3146790979325725E-2</v>
      </c>
    </row>
    <row r="2341" spans="51:56" ht="11.25" customHeight="1" x14ac:dyDescent="0.25">
      <c r="AY2341" s="515" t="s">
        <v>90</v>
      </c>
      <c r="AZ2341" s="509">
        <f>_xll.qlInterestRateIndexFixingDate(Currency&amp;"ibor"&amp;Tenor,BA2341,Trigger)</f>
        <v>55709</v>
      </c>
      <c r="BA2341" s="509">
        <f>_xll.qlCalendarAdvance(Calendar,BA2340,AY2341,"f",,Trigger)</f>
        <v>55711</v>
      </c>
      <c r="BB2341" s="509">
        <f>_xll.qlInterestRateIndexMaturity(Currency&amp;"ibor"&amp;Tenor,BA2341,Trigger)</f>
        <v>55803</v>
      </c>
      <c r="BC2341" s="508">
        <f>_xll.qlIndexFixing($AC$5,AZ2341,TRUE,_xll.ohTrigger(Trigger,Trigger3M))</f>
        <v>1.3725871206193263E-2</v>
      </c>
      <c r="BD2341" s="508">
        <f>_xll.qlIndexFixing($BE$1,AZ2341,TRUE,_xll.ohTrigger(Trigger,Trigger3M))</f>
        <v>1.3140760518787837E-2</v>
      </c>
    </row>
    <row r="2342" spans="51:56" ht="11.25" customHeight="1" x14ac:dyDescent="0.25">
      <c r="AY2342" s="515" t="s">
        <v>90</v>
      </c>
      <c r="AZ2342" s="509">
        <f>_xll.qlInterestRateIndexFixingDate(Currency&amp;"ibor"&amp;Tenor,BA2342,Trigger)</f>
        <v>55716</v>
      </c>
      <c r="BA2342" s="509">
        <f>_xll.qlCalendarAdvance(Calendar,BA2341,AY2342,"f",,Trigger)</f>
        <v>55718</v>
      </c>
      <c r="BB2342" s="509">
        <f>_xll.qlInterestRateIndexMaturity(Currency&amp;"ibor"&amp;Tenor,BA2342,Trigger)</f>
        <v>55810</v>
      </c>
      <c r="BC2342" s="508">
        <f>_xll.qlIndexFixing($AC$5,AZ2342,TRUE,_xll.ohTrigger(Trigger,Trigger3M))</f>
        <v>1.372591440584842E-2</v>
      </c>
      <c r="BD2342" s="508">
        <f>_xll.qlIndexFixing($BE$1,AZ2342,TRUE,_xll.ohTrigger(Trigger,Trigger3M))</f>
        <v>1.3134715465967785E-2</v>
      </c>
    </row>
    <row r="2343" spans="51:56" ht="11.25" customHeight="1" x14ac:dyDescent="0.25">
      <c r="AY2343" s="515" t="s">
        <v>90</v>
      </c>
      <c r="AZ2343" s="509">
        <f>_xll.qlInterestRateIndexFixingDate(Currency&amp;"ibor"&amp;Tenor,BA2343,Trigger)</f>
        <v>55723</v>
      </c>
      <c r="BA2343" s="509">
        <f>_xll.qlCalendarAdvance(Calendar,BA2342,AY2343,"f",,Trigger)</f>
        <v>55725</v>
      </c>
      <c r="BB2343" s="509">
        <f>_xll.qlInterestRateIndexMaturity(Currency&amp;"ibor"&amp;Tenor,BA2343,Trigger)</f>
        <v>55817</v>
      </c>
      <c r="BC2343" s="508">
        <f>_xll.qlIndexFixing($AC$5,AZ2343,TRUE,_xll.ohTrigger(Trigger,Trigger3M))</f>
        <v>1.3725957605504446E-2</v>
      </c>
      <c r="BD2343" s="508">
        <f>_xll.qlIndexFixing($BE$1,AZ2343,TRUE,_xll.ohTrigger(Trigger,Trigger3M))</f>
        <v>1.3128655809333921E-2</v>
      </c>
    </row>
    <row r="2344" spans="51:56" ht="11.25" customHeight="1" x14ac:dyDescent="0.25">
      <c r="AY2344" s="515" t="s">
        <v>90</v>
      </c>
      <c r="AZ2344" s="509">
        <f>_xll.qlInterestRateIndexFixingDate(Currency&amp;"ibor"&amp;Tenor,BA2344,Trigger)</f>
        <v>55730</v>
      </c>
      <c r="BA2344" s="509">
        <f>_xll.qlCalendarAdvance(Calendar,BA2343,AY2344,"f",,Trigger)</f>
        <v>55732</v>
      </c>
      <c r="BB2344" s="509">
        <f>_xll.qlInterestRateIndexMaturity(Currency&amp;"ibor"&amp;Tenor,BA2344,Trigger)</f>
        <v>55824</v>
      </c>
      <c r="BC2344" s="508">
        <f>_xll.qlIndexFixing($AC$5,AZ2344,TRUE,_xll.ohTrigger(Trigger,Trigger3M))</f>
        <v>1.3726000805160472E-2</v>
      </c>
      <c r="BD2344" s="508">
        <f>_xll.qlIndexFixing($BE$1,AZ2344,TRUE,_xll.ohTrigger(Trigger,Trigger3M))</f>
        <v>1.3122581537351127E-2</v>
      </c>
    </row>
    <row r="2345" spans="51:56" ht="11.25" customHeight="1" x14ac:dyDescent="0.25">
      <c r="AY2345" s="515" t="s">
        <v>90</v>
      </c>
      <c r="AZ2345" s="509">
        <f>_xll.qlInterestRateIndexFixingDate(Currency&amp;"ibor"&amp;Tenor,BA2345,Trigger)</f>
        <v>55737</v>
      </c>
      <c r="BA2345" s="509">
        <f>_xll.qlCalendarAdvance(Calendar,BA2344,AY2345,"f",,Trigger)</f>
        <v>55739</v>
      </c>
      <c r="BB2345" s="509">
        <f>_xll.qlInterestRateIndexMaturity(Currency&amp;"ibor"&amp;Tenor,BA2345,Trigger)</f>
        <v>55831</v>
      </c>
      <c r="BC2345" s="508">
        <f>_xll.qlIndexFixing($AC$5,AZ2345,TRUE,_xll.ohTrigger(Trigger,Trigger3M))</f>
        <v>1.3726044004816499E-2</v>
      </c>
      <c r="BD2345" s="508">
        <f>_xll.qlIndexFixing($BE$1,AZ2345,TRUE,_xll.ohTrigger(Trigger,Trigger3M))</f>
        <v>1.311649263848428E-2</v>
      </c>
    </row>
    <row r="2346" spans="51:56" ht="11.25" customHeight="1" x14ac:dyDescent="0.25">
      <c r="AY2346" s="515" t="s">
        <v>90</v>
      </c>
      <c r="AZ2346" s="509">
        <f>_xll.qlInterestRateIndexFixingDate(Currency&amp;"ibor"&amp;Tenor,BA2346,Trigger)</f>
        <v>55744</v>
      </c>
      <c r="BA2346" s="509">
        <f>_xll.qlCalendarAdvance(Calendar,BA2345,AY2346,"f",,Trigger)</f>
        <v>55746</v>
      </c>
      <c r="BB2346" s="509">
        <f>_xll.qlInterestRateIndexMaturity(Currency&amp;"ibor"&amp;Tenor,BA2346,Trigger)</f>
        <v>55838</v>
      </c>
      <c r="BC2346" s="508">
        <f>_xll.qlIndexFixing($AC$5,AZ2346,TRUE,_xll.ohTrigger(Trigger,Trigger3M))</f>
        <v>1.3726087204473394E-2</v>
      </c>
      <c r="BD2346" s="508">
        <f>_xll.qlIndexFixing($BE$1,AZ2346,TRUE,_xll.ohTrigger(Trigger,Trigger3M))</f>
        <v>1.3110389101200867E-2</v>
      </c>
    </row>
    <row r="2347" spans="51:56" ht="11.25" customHeight="1" x14ac:dyDescent="0.25">
      <c r="AY2347" s="515" t="s">
        <v>90</v>
      </c>
      <c r="AZ2347" s="509">
        <f>_xll.qlInterestRateIndexFixingDate(Currency&amp;"ibor"&amp;Tenor,BA2347,Trigger)</f>
        <v>55751</v>
      </c>
      <c r="BA2347" s="509">
        <f>_xll.qlCalendarAdvance(Calendar,BA2346,AY2347,"f",,Trigger)</f>
        <v>55753</v>
      </c>
      <c r="BB2347" s="509">
        <f>_xll.qlInterestRateIndexMaturity(Currency&amp;"ibor"&amp;Tenor,BA2347,Trigger)</f>
        <v>55845</v>
      </c>
      <c r="BC2347" s="508">
        <f>_xll.qlIndexFixing($AC$5,AZ2347,TRUE,_xll.ohTrigger(Trigger,Trigger3M))</f>
        <v>1.3726130404132026E-2</v>
      </c>
      <c r="BD2347" s="508">
        <f>_xll.qlIndexFixing($BE$1,AZ2347,TRUE,_xll.ohTrigger(Trigger,Trigger3M))</f>
        <v>1.3104270913967507E-2</v>
      </c>
    </row>
    <row r="2348" spans="51:56" ht="11.25" customHeight="1" x14ac:dyDescent="0.25">
      <c r="AY2348" s="515" t="s">
        <v>90</v>
      </c>
      <c r="AZ2348" s="509">
        <f>_xll.qlInterestRateIndexFixingDate(Currency&amp;"ibor"&amp;Tenor,BA2348,Trigger)</f>
        <v>55758</v>
      </c>
      <c r="BA2348" s="509">
        <f>_xll.qlCalendarAdvance(Calendar,BA2347,AY2348,"f",,Trigger)</f>
        <v>55760</v>
      </c>
      <c r="BB2348" s="509">
        <f>_xll.qlInterestRateIndexMaturity(Currency&amp;"ibor"&amp;Tenor,BA2348,Trigger)</f>
        <v>55852</v>
      </c>
      <c r="BC2348" s="508">
        <f>_xll.qlIndexFixing($AC$5,AZ2348,TRUE,_xll.ohTrigger(Trigger,Trigger3M))</f>
        <v>1.372617360378979E-2</v>
      </c>
      <c r="BD2348" s="508">
        <f>_xll.qlIndexFixing($BE$1,AZ2348,TRUE,_xll.ohTrigger(Trigger,Trigger3M))</f>
        <v>1.3098138065251683E-2</v>
      </c>
    </row>
    <row r="2349" spans="51:56" ht="11.25" customHeight="1" x14ac:dyDescent="0.25">
      <c r="AY2349" s="515" t="s">
        <v>90</v>
      </c>
      <c r="AZ2349" s="509">
        <f>_xll.qlInterestRateIndexFixingDate(Currency&amp;"ibor"&amp;Tenor,BA2349,Trigger)</f>
        <v>55765</v>
      </c>
      <c r="BA2349" s="509">
        <f>_xll.qlCalendarAdvance(Calendar,BA2348,AY2349,"f",,Trigger)</f>
        <v>55767</v>
      </c>
      <c r="BB2349" s="509">
        <f>_xll.qlInterestRateIndexMaturity(Currency&amp;"ibor"&amp;Tenor,BA2349,Trigger)</f>
        <v>55858</v>
      </c>
      <c r="BC2349" s="508">
        <f>_xll.qlIndexFixing($AC$5,AZ2349,TRUE,_xll.ohTrigger(Trigger,Trigger3M))</f>
        <v>1.3725952347425963E-2</v>
      </c>
      <c r="BD2349" s="508">
        <f>_xll.qlIndexFixing($BE$1,AZ2349,TRUE,_xll.ohTrigger(Trigger,Trigger3M))</f>
        <v>1.3092194621559009E-2</v>
      </c>
    </row>
    <row r="2350" spans="51:56" ht="11.25" customHeight="1" x14ac:dyDescent="0.25">
      <c r="AY2350" s="515" t="s">
        <v>90</v>
      </c>
      <c r="AZ2350" s="509">
        <f>_xll.qlInterestRateIndexFixingDate(Currency&amp;"ibor"&amp;Tenor,BA2350,Trigger)</f>
        <v>55772</v>
      </c>
      <c r="BA2350" s="509">
        <f>_xll.qlCalendarAdvance(Calendar,BA2349,AY2350,"f",,Trigger)</f>
        <v>55774</v>
      </c>
      <c r="BB2350" s="509">
        <f>_xll.qlInterestRateIndexMaturity(Currency&amp;"ibor"&amp;Tenor,BA2350,Trigger)</f>
        <v>55865</v>
      </c>
      <c r="BC2350" s="508">
        <f>_xll.qlIndexFixing($AC$5,AZ2350,TRUE,_xll.ohTrigger(Trigger,Trigger3M))</f>
        <v>1.3725995545440798E-2</v>
      </c>
      <c r="BD2350" s="508">
        <f>_xll.qlIndexFixing($BE$1,AZ2350,TRUE,_xll.ohTrigger(Trigger,Trigger3M))</f>
        <v>1.3086033689996291E-2</v>
      </c>
    </row>
    <row r="2351" spans="51:56" ht="11.25" customHeight="1" x14ac:dyDescent="0.25">
      <c r="AY2351" s="515" t="s">
        <v>90</v>
      </c>
      <c r="AZ2351" s="509">
        <f>_xll.qlInterestRateIndexFixingDate(Currency&amp;"ibor"&amp;Tenor,BA2351,Trigger)</f>
        <v>55779</v>
      </c>
      <c r="BA2351" s="509">
        <f>_xll.qlCalendarAdvance(Calendar,BA2350,AY2351,"f",,Trigger)</f>
        <v>55781</v>
      </c>
      <c r="BB2351" s="509">
        <f>_xll.qlInterestRateIndexMaturity(Currency&amp;"ibor"&amp;Tenor,BA2351,Trigger)</f>
        <v>55872</v>
      </c>
      <c r="BC2351" s="508">
        <f>_xll.qlIndexFixing($AC$5,AZ2351,TRUE,_xll.ohTrigger(Trigger,Trigger3M))</f>
        <v>1.3726038743455633E-2</v>
      </c>
      <c r="BD2351" s="508">
        <f>_xll.qlIndexFixing($BE$1,AZ2351,TRUE,_xll.ohTrigger(Trigger,Trigger3M))</f>
        <v>1.3079858063603607E-2</v>
      </c>
    </row>
    <row r="2352" spans="51:56" ht="11.25" customHeight="1" x14ac:dyDescent="0.25">
      <c r="AY2352" s="515" t="s">
        <v>90</v>
      </c>
      <c r="AZ2352" s="509">
        <f>_xll.qlInterestRateIndexFixingDate(Currency&amp;"ibor"&amp;Tenor,BA2352,Trigger)</f>
        <v>55786</v>
      </c>
      <c r="BA2352" s="509">
        <f>_xll.qlCalendarAdvance(Calendar,BA2351,AY2352,"f",,Trigger)</f>
        <v>55788</v>
      </c>
      <c r="BB2352" s="509">
        <f>_xll.qlInterestRateIndexMaturity(Currency&amp;"ibor"&amp;Tenor,BA2352,Trigger)</f>
        <v>55880</v>
      </c>
      <c r="BC2352" s="508">
        <f>_xll.qlIndexFixing($AC$5,AZ2352,TRUE,_xll.ohTrigger(Trigger,Trigger3M))</f>
        <v>1.3726346402426929E-2</v>
      </c>
      <c r="BD2352" s="508">
        <f>_xll.qlIndexFixing($BE$1,AZ2352,TRUE,_xll.ohTrigger(Trigger,Trigger3M))</f>
        <v>1.3073459824898706E-2</v>
      </c>
    </row>
    <row r="2353" spans="51:56" ht="11.25" customHeight="1" x14ac:dyDescent="0.25">
      <c r="AY2353" s="515" t="s">
        <v>90</v>
      </c>
      <c r="AZ2353" s="509">
        <f>_xll.qlInterestRateIndexFixingDate(Currency&amp;"ibor"&amp;Tenor,BA2353,Trigger)</f>
        <v>55793</v>
      </c>
      <c r="BA2353" s="509">
        <f>_xll.qlCalendarAdvance(Calendar,BA2352,AY2353,"f",,Trigger)</f>
        <v>55795</v>
      </c>
      <c r="BB2353" s="509">
        <f>_xll.qlInterestRateIndexMaturity(Currency&amp;"ibor"&amp;Tenor,BA2353,Trigger)</f>
        <v>55887</v>
      </c>
      <c r="BC2353" s="508">
        <f>_xll.qlIndexFixing($AC$5,AZ2353,TRUE,_xll.ohTrigger(Trigger,Trigger3M))</f>
        <v>1.3726389602086431E-2</v>
      </c>
      <c r="BD2353" s="508">
        <f>_xll.qlIndexFixing($BE$1,AZ2353,TRUE,_xll.ohTrigger(Trigger,Trigger3M))</f>
        <v>1.3067253495776775E-2</v>
      </c>
    </row>
    <row r="2354" spans="51:56" ht="11.25" customHeight="1" x14ac:dyDescent="0.25">
      <c r="AY2354" s="515" t="s">
        <v>90</v>
      </c>
      <c r="AZ2354" s="509">
        <f>_xll.qlInterestRateIndexFixingDate(Currency&amp;"ibor"&amp;Tenor,BA2354,Trigger)</f>
        <v>55800</v>
      </c>
      <c r="BA2354" s="509">
        <f>_xll.qlCalendarAdvance(Calendar,BA2353,AY2354,"f",,Trigger)</f>
        <v>55802</v>
      </c>
      <c r="BB2354" s="509">
        <f>_xll.qlInterestRateIndexMaturity(Currency&amp;"ibor"&amp;Tenor,BA2354,Trigger)</f>
        <v>55894</v>
      </c>
      <c r="BC2354" s="508">
        <f>_xll.qlIndexFixing($AC$5,AZ2354,TRUE,_xll.ohTrigger(Trigger,Trigger3M))</f>
        <v>1.3726432801748539E-2</v>
      </c>
      <c r="BD2354" s="508">
        <f>_xll.qlIndexFixing($BE$1,AZ2354,TRUE,_xll.ohTrigger(Trigger,Trigger3M))</f>
        <v>1.3061032435977296E-2</v>
      </c>
    </row>
    <row r="2355" spans="51:56" ht="11.25" customHeight="1" x14ac:dyDescent="0.25">
      <c r="AY2355" s="515" t="s">
        <v>90</v>
      </c>
      <c r="AZ2355" s="509">
        <f>_xll.qlInterestRateIndexFixingDate(Currency&amp;"ibor"&amp;Tenor,BA2355,Trigger)</f>
        <v>55807</v>
      </c>
      <c r="BA2355" s="509">
        <f>_xll.qlCalendarAdvance(Calendar,BA2354,AY2355,"f",,Trigger)</f>
        <v>55809</v>
      </c>
      <c r="BB2355" s="509">
        <f>_xll.qlInterestRateIndexMaturity(Currency&amp;"ibor"&amp;Tenor,BA2355,Trigger)</f>
        <v>55901</v>
      </c>
      <c r="BC2355" s="508">
        <f>_xll.qlIndexFixing($AC$5,AZ2355,TRUE,_xll.ohTrigger(Trigger,Trigger3M))</f>
        <v>1.3726476001409778E-2</v>
      </c>
      <c r="BD2355" s="508">
        <f>_xll.qlIndexFixing($BE$1,AZ2355,TRUE,_xll.ohTrigger(Trigger,Trigger3M))</f>
        <v>1.3054796633970361E-2</v>
      </c>
    </row>
    <row r="2356" spans="51:56" ht="11.25" customHeight="1" x14ac:dyDescent="0.25">
      <c r="AY2356" s="515" t="s">
        <v>90</v>
      </c>
      <c r="AZ2356" s="509">
        <f>_xll.qlInterestRateIndexFixingDate(Currency&amp;"ibor"&amp;Tenor,BA2356,Trigger)</f>
        <v>55814</v>
      </c>
      <c r="BA2356" s="509">
        <f>_xll.qlCalendarAdvance(Calendar,BA2355,AY2356,"f",,Trigger)</f>
        <v>55816</v>
      </c>
      <c r="BB2356" s="509">
        <f>_xll.qlInterestRateIndexMaturity(Currency&amp;"ibor"&amp;Tenor,BA2356,Trigger)</f>
        <v>55908</v>
      </c>
      <c r="BC2356" s="508">
        <f>_xll.qlIndexFixing($AC$5,AZ2356,TRUE,_xll.ohTrigger(Trigger,Trigger3M))</f>
        <v>1.3726519201071019E-2</v>
      </c>
      <c r="BD2356" s="508">
        <f>_xll.qlIndexFixing($BE$1,AZ2356,TRUE,_xll.ohTrigger(Trigger,Trigger3M))</f>
        <v>1.3048546078222591E-2</v>
      </c>
    </row>
    <row r="2357" spans="51:56" ht="11.25" customHeight="1" x14ac:dyDescent="0.25">
      <c r="AY2357" s="515" t="s">
        <v>90</v>
      </c>
      <c r="AZ2357" s="509">
        <f>_xll.qlInterestRateIndexFixingDate(Currency&amp;"ibor"&amp;Tenor,BA2357,Trigger)</f>
        <v>55821</v>
      </c>
      <c r="BA2357" s="509">
        <f>_xll.qlCalendarAdvance(Calendar,BA2356,AY2357,"f",,Trigger)</f>
        <v>55823</v>
      </c>
      <c r="BB2357" s="509">
        <f>_xll.qlInterestRateIndexMaturity(Currency&amp;"ibor"&amp;Tenor,BA2357,Trigger)</f>
        <v>55915</v>
      </c>
      <c r="BC2357" s="508">
        <f>_xll.qlIndexFixing($AC$5,AZ2357,TRUE,_xll.ohTrigger(Trigger,Trigger3M))</f>
        <v>1.3726562400733127E-2</v>
      </c>
      <c r="BD2357" s="508">
        <f>_xll.qlIndexFixing($BE$1,AZ2357,TRUE,_xll.ohTrigger(Trigger,Trigger3M))</f>
        <v>1.3042280757204074E-2</v>
      </c>
    </row>
    <row r="2358" spans="51:56" ht="11.25" customHeight="1" x14ac:dyDescent="0.25">
      <c r="AY2358" s="515" t="s">
        <v>90</v>
      </c>
      <c r="AZ2358" s="509">
        <f>_xll.qlInterestRateIndexFixingDate(Currency&amp;"ibor"&amp;Tenor,BA2358,Trigger)</f>
        <v>55828</v>
      </c>
      <c r="BA2358" s="509">
        <f>_xll.qlCalendarAdvance(Calendar,BA2357,AY2358,"f",,Trigger)</f>
        <v>55830</v>
      </c>
      <c r="BB2358" s="509">
        <f>_xll.qlInterestRateIndexMaturity(Currency&amp;"ibor"&amp;Tenor,BA2358,Trigger)</f>
        <v>55922</v>
      </c>
      <c r="BC2358" s="508">
        <f>_xll.qlIndexFixing($AC$5,AZ2358,TRUE,_xll.ohTrigger(Trigger,Trigger3M))</f>
        <v>1.3726605600396973E-2</v>
      </c>
      <c r="BD2358" s="508">
        <f>_xll.qlIndexFixing($BE$1,AZ2358,TRUE,_xll.ohTrigger(Trigger,Trigger3M))</f>
        <v>1.3036000659384036E-2</v>
      </c>
    </row>
    <row r="2359" spans="51:56" ht="11.25" customHeight="1" x14ac:dyDescent="0.25">
      <c r="AY2359" s="515" t="s">
        <v>90</v>
      </c>
      <c r="AZ2359" s="509">
        <f>_xll.qlInterestRateIndexFixingDate(Currency&amp;"ibor"&amp;Tenor,BA2359,Trigger)</f>
        <v>55835</v>
      </c>
      <c r="BA2359" s="509">
        <f>_xll.qlCalendarAdvance(Calendar,BA2358,AY2359,"f",,Trigger)</f>
        <v>55837</v>
      </c>
      <c r="BB2359" s="509">
        <f>_xll.qlInterestRateIndexMaturity(Currency&amp;"ibor"&amp;Tenor,BA2359,Trigger)</f>
        <v>55929</v>
      </c>
      <c r="BC2359" s="508">
        <f>_xll.qlIndexFixing($AC$5,AZ2359,TRUE,_xll.ohTrigger(Trigger,Trigger3M))</f>
        <v>1.3726648800059081E-2</v>
      </c>
      <c r="BD2359" s="508">
        <f>_xll.qlIndexFixing($BE$1,AZ2359,TRUE,_xll.ohTrigger(Trigger,Trigger3M))</f>
        <v>1.30297057732317E-2</v>
      </c>
    </row>
    <row r="2360" spans="51:56" ht="11.25" customHeight="1" x14ac:dyDescent="0.25">
      <c r="AY2360" s="515" t="s">
        <v>90</v>
      </c>
      <c r="AZ2360" s="509">
        <f>_xll.qlInterestRateIndexFixingDate(Currency&amp;"ibor"&amp;Tenor,BA2360,Trigger)</f>
        <v>55842</v>
      </c>
      <c r="BA2360" s="509">
        <f>_xll.qlCalendarAdvance(Calendar,BA2359,AY2360,"f",,Trigger)</f>
        <v>55844</v>
      </c>
      <c r="BB2360" s="509">
        <f>_xll.qlInterestRateIndexMaturity(Currency&amp;"ibor"&amp;Tenor,BA2360,Trigger)</f>
        <v>55936</v>
      </c>
      <c r="BC2360" s="508">
        <f>_xll.qlIndexFixing($AC$5,AZ2360,TRUE,_xll.ohTrigger(Trigger,Trigger3M))</f>
        <v>1.3726691999723796E-2</v>
      </c>
      <c r="BD2360" s="508">
        <f>_xll.qlIndexFixing($BE$1,AZ2360,TRUE,_xll.ohTrigger(Trigger,Trigger3M))</f>
        <v>1.3023396087217158E-2</v>
      </c>
    </row>
    <row r="2361" spans="51:56" ht="11.25" customHeight="1" x14ac:dyDescent="0.25">
      <c r="AY2361" s="515" t="s">
        <v>90</v>
      </c>
      <c r="AZ2361" s="509">
        <f>_xll.qlInterestRateIndexFixingDate(Currency&amp;"ibor"&amp;Tenor,BA2361,Trigger)</f>
        <v>55849</v>
      </c>
      <c r="BA2361" s="509">
        <f>_xll.qlCalendarAdvance(Calendar,BA2360,AY2361,"f",,Trigger)</f>
        <v>55851</v>
      </c>
      <c r="BB2361" s="509">
        <f>_xll.qlInterestRateIndexMaturity(Currency&amp;"ibor"&amp;Tenor,BA2361,Trigger)</f>
        <v>55943</v>
      </c>
      <c r="BC2361" s="508">
        <f>_xll.qlIndexFixing($AC$5,AZ2361,TRUE,_xll.ohTrigger(Trigger,Trigger3M))</f>
        <v>1.3726735199387642E-2</v>
      </c>
      <c r="BD2361" s="508">
        <f>_xll.qlIndexFixing($BE$1,AZ2361,TRUE,_xll.ohTrigger(Trigger,Trigger3M))</f>
        <v>1.3017071589809635E-2</v>
      </c>
    </row>
    <row r="2362" spans="51:56" ht="11.25" customHeight="1" x14ac:dyDescent="0.25">
      <c r="AY2362" s="515" t="s">
        <v>90</v>
      </c>
      <c r="AZ2362" s="509">
        <f>_xll.qlInterestRateIndexFixingDate(Currency&amp;"ibor"&amp;Tenor,BA2362,Trigger)</f>
        <v>55856</v>
      </c>
      <c r="BA2362" s="509">
        <f>_xll.qlCalendarAdvance(Calendar,BA2361,AY2362,"f",,Trigger)</f>
        <v>55858</v>
      </c>
      <c r="BB2362" s="509">
        <f>_xll.qlInterestRateIndexMaturity(Currency&amp;"ibor"&amp;Tenor,BA2362,Trigger)</f>
        <v>55948</v>
      </c>
      <c r="BC2362" s="508">
        <f>_xll.qlIndexFixing($AC$5,AZ2362,TRUE,_xll.ohTrigger(Trigger,Trigger3M))</f>
        <v>1.3726249451125661E-2</v>
      </c>
      <c r="BD2362" s="508">
        <f>_xll.qlIndexFixing($BE$1,AZ2362,TRUE,_xll.ohTrigger(Trigger,Trigger3M))</f>
        <v>1.3011173634883022E-2</v>
      </c>
    </row>
    <row r="2363" spans="51:56" ht="11.25" customHeight="1" x14ac:dyDescent="0.25">
      <c r="AY2363" s="515" t="s">
        <v>90</v>
      </c>
      <c r="AZ2363" s="509">
        <f>_xll.qlInterestRateIndexFixingDate(Currency&amp;"ibor"&amp;Tenor,BA2363,Trigger)</f>
        <v>55863</v>
      </c>
      <c r="BA2363" s="509">
        <f>_xll.qlCalendarAdvance(Calendar,BA2362,AY2363,"f",,Trigger)</f>
        <v>55865</v>
      </c>
      <c r="BB2363" s="509">
        <f>_xll.qlInterestRateIndexMaturity(Currency&amp;"ibor"&amp;Tenor,BA2363,Trigger)</f>
        <v>55955</v>
      </c>
      <c r="BC2363" s="508">
        <f>_xll.qlIndexFixing($AC$5,AZ2363,TRUE,_xll.ohTrigger(Trigger,Trigger3M))</f>
        <v>1.3726292647502802E-2</v>
      </c>
      <c r="BD2363" s="508">
        <f>_xll.qlIndexFixing($BE$1,AZ2363,TRUE,_xll.ohTrigger(Trigger,Trigger3M))</f>
        <v>1.3004822061876808E-2</v>
      </c>
    </row>
    <row r="2364" spans="51:56" ht="11.25" customHeight="1" x14ac:dyDescent="0.25">
      <c r="AY2364" s="515" t="s">
        <v>90</v>
      </c>
      <c r="AZ2364" s="509">
        <f>_xll.qlInterestRateIndexFixingDate(Currency&amp;"ibor"&amp;Tenor,BA2364,Trigger)</f>
        <v>55870</v>
      </c>
      <c r="BA2364" s="509">
        <f>_xll.qlCalendarAdvance(Calendar,BA2363,AY2364,"f",,Trigger)</f>
        <v>55872</v>
      </c>
      <c r="BB2364" s="509">
        <f>_xll.qlInterestRateIndexMaturity(Currency&amp;"ibor"&amp;Tenor,BA2364,Trigger)</f>
        <v>55962</v>
      </c>
      <c r="BC2364" s="508">
        <f>_xll.qlIndexFixing($AC$5,AZ2364,TRUE,_xll.ohTrigger(Trigger,Trigger3M))</f>
        <v>1.3726335843879056E-2</v>
      </c>
      <c r="BD2364" s="508">
        <f>_xll.qlIndexFixing($BE$1,AZ2364,TRUE,_xll.ohTrigger(Trigger,Trigger3M))</f>
        <v>1.2998455645382379E-2</v>
      </c>
    </row>
    <row r="2365" spans="51:56" ht="11.25" customHeight="1" x14ac:dyDescent="0.25">
      <c r="AY2365" s="515" t="s">
        <v>90</v>
      </c>
      <c r="AZ2365" s="509">
        <f>_xll.qlInterestRateIndexFixingDate(Currency&amp;"ibor"&amp;Tenor,BA2365,Trigger)</f>
        <v>55876</v>
      </c>
      <c r="BA2365" s="509">
        <f>_xll.qlCalendarAdvance(Calendar,BA2364,AY2365,"f",,Trigger)</f>
        <v>55880</v>
      </c>
      <c r="BB2365" s="509">
        <f>_xll.qlInterestRateIndexMaturity(Currency&amp;"ibor"&amp;Tenor,BA2365,Trigger)</f>
        <v>55970</v>
      </c>
      <c r="BC2365" s="508">
        <f>_xll.qlIndexFixing($AC$5,AZ2365,TRUE,_xll.ohTrigger(Trigger,Trigger3M))</f>
        <v>1.372638521116798E-2</v>
      </c>
      <c r="BD2365" s="508">
        <f>_xll.qlIndexFixing($BE$1,AZ2365,TRUE,_xll.ohTrigger(Trigger,Trigger3M))</f>
        <v>1.2991161550328201E-2</v>
      </c>
    </row>
    <row r="2366" spans="51:56" ht="11.25" customHeight="1" x14ac:dyDescent="0.25">
      <c r="AY2366" s="516" t="s">
        <v>90</v>
      </c>
      <c r="AZ2366" s="513">
        <f>_xll.qlInterestRateIndexFixingDate(Currency&amp;"ibor"&amp;Tenor,BA2366,Trigger)</f>
        <v>55884</v>
      </c>
      <c r="BA2366" s="513">
        <f>_xll.qlCalendarAdvance(Calendar,BA2365,AY2366,"f",,Trigger)</f>
        <v>55887</v>
      </c>
      <c r="BB2366" s="513">
        <f>_xll.qlInterestRateIndexMaturity(Currency&amp;"ibor"&amp;Tenor,BA2366,Trigger)</f>
        <v>55977</v>
      </c>
      <c r="BC2366" s="512">
        <f>_xll.qlIndexFixing($AC$5,AZ2366,TRUE,_xll.ohTrigger(Trigger,Trigger3M))</f>
        <v>1.3726428407546898E-2</v>
      </c>
      <c r="BD2366" s="512">
        <f>_xll.qlIndexFixing($BE$1,AZ2366,TRUE,_xll.ohTrigger(Trigger,Trigger3M))</f>
        <v>1.2984763287536616E-2</v>
      </c>
    </row>
    <row r="2367" spans="51:56" ht="11.25" customHeight="1" x14ac:dyDescent="0.25">
      <c r="BD2367" s="346"/>
    </row>
    <row r="2368" spans="51:56" ht="11.25" customHeight="1" x14ac:dyDescent="0.25">
      <c r="BD2368" s="346"/>
    </row>
    <row r="2369" spans="56:56" ht="11.25" customHeight="1" x14ac:dyDescent="0.25">
      <c r="BD2369" s="346"/>
    </row>
    <row r="2370" spans="56:56" ht="11.25" customHeight="1" x14ac:dyDescent="0.25">
      <c r="BD2370" s="346"/>
    </row>
    <row r="2371" spans="56:56" ht="11.25" customHeight="1" x14ac:dyDescent="0.25">
      <c r="BD2371" s="346"/>
    </row>
    <row r="2372" spans="56:56" ht="11.25" customHeight="1" x14ac:dyDescent="0.25">
      <c r="BD2372" s="346"/>
    </row>
    <row r="2373" spans="56:56" ht="11.25" customHeight="1" x14ac:dyDescent="0.25">
      <c r="BD2373" s="346"/>
    </row>
    <row r="2374" spans="56:56" ht="11.25" customHeight="1" x14ac:dyDescent="0.25">
      <c r="BD2374" s="346"/>
    </row>
    <row r="2375" spans="56:56" ht="11.25" customHeight="1" x14ac:dyDescent="0.25">
      <c r="BD2375" s="346"/>
    </row>
    <row r="2376" spans="56:56" ht="11.25" customHeight="1" x14ac:dyDescent="0.25">
      <c r="BD2376" s="346"/>
    </row>
    <row r="2377" spans="56:56" ht="11.25" customHeight="1" x14ac:dyDescent="0.25">
      <c r="BD2377" s="346"/>
    </row>
    <row r="2378" spans="56:56" ht="11.25" customHeight="1" x14ac:dyDescent="0.25">
      <c r="BD2378" s="346"/>
    </row>
    <row r="2379" spans="56:56" ht="11.25" customHeight="1" x14ac:dyDescent="0.25">
      <c r="BD2379" s="346"/>
    </row>
    <row r="2380" spans="56:56" ht="11.25" customHeight="1" x14ac:dyDescent="0.25">
      <c r="BD2380" s="346"/>
    </row>
    <row r="2381" spans="56:56" ht="11.25" customHeight="1" x14ac:dyDescent="0.25">
      <c r="BD2381" s="346"/>
    </row>
    <row r="2382" spans="56:56" ht="11.25" customHeight="1" x14ac:dyDescent="0.25">
      <c r="BD2382" s="346"/>
    </row>
    <row r="2383" spans="56:56" ht="11.25" customHeight="1" x14ac:dyDescent="0.25">
      <c r="BD2383" s="346"/>
    </row>
    <row r="2384" spans="56:56" ht="11.25" customHeight="1" x14ac:dyDescent="0.25">
      <c r="BD2384" s="346"/>
    </row>
    <row r="2385" spans="56:56" x14ac:dyDescent="0.25">
      <c r="BD2385" s="346"/>
    </row>
    <row r="2386" spans="56:56" x14ac:dyDescent="0.25">
      <c r="BD2386" s="346"/>
    </row>
    <row r="2387" spans="56:56" x14ac:dyDescent="0.25">
      <c r="BD2387" s="346"/>
    </row>
    <row r="2388" spans="56:56" x14ac:dyDescent="0.25">
      <c r="BD2388" s="346"/>
    </row>
    <row r="2389" spans="56:56" x14ac:dyDescent="0.25">
      <c r="BD2389" s="346"/>
    </row>
    <row r="2390" spans="56:56" x14ac:dyDescent="0.25">
      <c r="BD2390" s="346"/>
    </row>
    <row r="2391" spans="56:56" x14ac:dyDescent="0.25">
      <c r="BD2391" s="346"/>
    </row>
    <row r="2392" spans="56:56" x14ac:dyDescent="0.25">
      <c r="BD2392" s="346"/>
    </row>
    <row r="2393" spans="56:56" x14ac:dyDescent="0.25">
      <c r="BD2393" s="346"/>
    </row>
    <row r="2394" spans="56:56" x14ac:dyDescent="0.25">
      <c r="BD2394" s="346"/>
    </row>
    <row r="2395" spans="56:56" x14ac:dyDescent="0.25">
      <c r="BD2395" s="346"/>
    </row>
    <row r="2396" spans="56:56" x14ac:dyDescent="0.25">
      <c r="BD2396" s="346"/>
    </row>
    <row r="2397" spans="56:56" x14ac:dyDescent="0.25">
      <c r="BD2397" s="346"/>
    </row>
    <row r="2398" spans="56:56" x14ac:dyDescent="0.25">
      <c r="BD2398" s="346"/>
    </row>
    <row r="2399" spans="56:56" x14ac:dyDescent="0.25">
      <c r="BD2399" s="346"/>
    </row>
    <row r="2400" spans="56:56" x14ac:dyDescent="0.25">
      <c r="BD2400" s="346"/>
    </row>
    <row r="2401" spans="56:56" x14ac:dyDescent="0.25">
      <c r="BD2401" s="346"/>
    </row>
    <row r="2402" spans="56:56" x14ac:dyDescent="0.25">
      <c r="BD2402" s="346"/>
    </row>
    <row r="2403" spans="56:56" x14ac:dyDescent="0.25">
      <c r="BD2403" s="346"/>
    </row>
    <row r="2404" spans="56:56" x14ac:dyDescent="0.25">
      <c r="BD2404" s="346"/>
    </row>
    <row r="2405" spans="56:56" x14ac:dyDescent="0.25">
      <c r="BD2405" s="346"/>
    </row>
    <row r="2406" spans="56:56" x14ac:dyDescent="0.25">
      <c r="BD2406" s="346"/>
    </row>
    <row r="2407" spans="56:56" x14ac:dyDescent="0.25">
      <c r="BD2407" s="346"/>
    </row>
    <row r="2408" spans="56:56" x14ac:dyDescent="0.25">
      <c r="BD2408" s="346"/>
    </row>
    <row r="2409" spans="56:56" x14ac:dyDescent="0.25">
      <c r="BD2409" s="346"/>
    </row>
    <row r="2410" spans="56:56" x14ac:dyDescent="0.25">
      <c r="BD2410" s="346"/>
    </row>
    <row r="2411" spans="56:56" x14ac:dyDescent="0.25">
      <c r="BD2411" s="346"/>
    </row>
    <row r="2412" spans="56:56" x14ac:dyDescent="0.25">
      <c r="BD2412" s="346"/>
    </row>
    <row r="2413" spans="56:56" x14ac:dyDescent="0.25">
      <c r="BD2413" s="346"/>
    </row>
    <row r="2414" spans="56:56" x14ac:dyDescent="0.25">
      <c r="BD2414" s="346"/>
    </row>
    <row r="2415" spans="56:56" x14ac:dyDescent="0.25">
      <c r="BD2415" s="346"/>
    </row>
    <row r="2416" spans="56:56" x14ac:dyDescent="0.25">
      <c r="BD2416" s="346"/>
    </row>
    <row r="2417" spans="56:56" x14ac:dyDescent="0.25">
      <c r="BD2417" s="346"/>
    </row>
    <row r="2418" spans="56:56" x14ac:dyDescent="0.25">
      <c r="BD2418" s="346"/>
    </row>
    <row r="2419" spans="56:56" x14ac:dyDescent="0.25">
      <c r="BD2419" s="346"/>
    </row>
    <row r="2420" spans="56:56" x14ac:dyDescent="0.25">
      <c r="BD2420" s="346"/>
    </row>
    <row r="2421" spans="56:56" x14ac:dyDescent="0.25">
      <c r="BD2421" s="346"/>
    </row>
    <row r="2422" spans="56:56" x14ac:dyDescent="0.25">
      <c r="BD2422" s="346"/>
    </row>
    <row r="2423" spans="56:56" x14ac:dyDescent="0.25">
      <c r="BD2423" s="346"/>
    </row>
    <row r="2424" spans="56:56" x14ac:dyDescent="0.25">
      <c r="BD2424" s="346"/>
    </row>
    <row r="2425" spans="56:56" x14ac:dyDescent="0.25">
      <c r="BD2425" s="346"/>
    </row>
    <row r="2426" spans="56:56" x14ac:dyDescent="0.25">
      <c r="BD2426" s="346"/>
    </row>
    <row r="2427" spans="56:56" x14ac:dyDescent="0.25">
      <c r="BD2427" s="346"/>
    </row>
    <row r="2428" spans="56:56" x14ac:dyDescent="0.25">
      <c r="BD2428" s="346"/>
    </row>
    <row r="2429" spans="56:56" x14ac:dyDescent="0.25">
      <c r="BD2429" s="346"/>
    </row>
    <row r="2430" spans="56:56" x14ac:dyDescent="0.25">
      <c r="BD2430" s="346"/>
    </row>
    <row r="2431" spans="56:56" x14ac:dyDescent="0.25">
      <c r="BD2431" s="346"/>
    </row>
    <row r="2432" spans="56:56" x14ac:dyDescent="0.25">
      <c r="BD2432" s="346"/>
    </row>
    <row r="2433" spans="56:56" x14ac:dyDescent="0.25">
      <c r="BD2433" s="346"/>
    </row>
    <row r="2434" spans="56:56" x14ac:dyDescent="0.25">
      <c r="BD2434" s="346"/>
    </row>
    <row r="2435" spans="56:56" x14ac:dyDescent="0.25">
      <c r="BD2435" s="346"/>
    </row>
    <row r="2436" spans="56:56" x14ac:dyDescent="0.25">
      <c r="BD2436" s="346"/>
    </row>
    <row r="2437" spans="56:56" x14ac:dyDescent="0.25">
      <c r="BD2437" s="346"/>
    </row>
    <row r="2438" spans="56:56" x14ac:dyDescent="0.25">
      <c r="BD2438" s="346"/>
    </row>
    <row r="2439" spans="56:56" x14ac:dyDescent="0.25">
      <c r="BD2439" s="346"/>
    </row>
    <row r="2440" spans="56:56" x14ac:dyDescent="0.25">
      <c r="BD2440" s="346"/>
    </row>
    <row r="2441" spans="56:56" x14ac:dyDescent="0.25">
      <c r="BD2441" s="346"/>
    </row>
    <row r="2442" spans="56:56" x14ac:dyDescent="0.25">
      <c r="BD2442" s="346"/>
    </row>
    <row r="2443" spans="56:56" x14ac:dyDescent="0.25">
      <c r="BD2443" s="346"/>
    </row>
    <row r="2444" spans="56:56" x14ac:dyDescent="0.25">
      <c r="BD2444" s="346"/>
    </row>
    <row r="2445" spans="56:56" x14ac:dyDescent="0.25">
      <c r="BD2445" s="346"/>
    </row>
    <row r="2446" spans="56:56" x14ac:dyDescent="0.25">
      <c r="BD2446" s="346"/>
    </row>
    <row r="2447" spans="56:56" x14ac:dyDescent="0.25">
      <c r="BD2447" s="346"/>
    </row>
    <row r="2448" spans="56:56" x14ac:dyDescent="0.25">
      <c r="BD2448" s="346"/>
    </row>
    <row r="2449" spans="56:56" x14ac:dyDescent="0.25">
      <c r="BD2449" s="346"/>
    </row>
    <row r="2450" spans="56:56" x14ac:dyDescent="0.25">
      <c r="BD2450" s="346"/>
    </row>
    <row r="2451" spans="56:56" x14ac:dyDescent="0.25">
      <c r="BD2451" s="346"/>
    </row>
    <row r="2452" spans="56:56" x14ac:dyDescent="0.25">
      <c r="BD2452" s="346"/>
    </row>
    <row r="2453" spans="56:56" x14ac:dyDescent="0.25">
      <c r="BD2453" s="346"/>
    </row>
    <row r="2454" spans="56:56" x14ac:dyDescent="0.25">
      <c r="BD2454" s="346"/>
    </row>
    <row r="2455" spans="56:56" x14ac:dyDescent="0.25">
      <c r="BD2455" s="346"/>
    </row>
    <row r="2456" spans="56:56" x14ac:dyDescent="0.25">
      <c r="BD2456" s="346"/>
    </row>
    <row r="2457" spans="56:56" x14ac:dyDescent="0.25">
      <c r="BD2457" s="346"/>
    </row>
    <row r="2458" spans="56:56" x14ac:dyDescent="0.25">
      <c r="BD2458" s="346"/>
    </row>
    <row r="2459" spans="56:56" x14ac:dyDescent="0.25">
      <c r="BD2459" s="346"/>
    </row>
    <row r="2460" spans="56:56" x14ac:dyDescent="0.25">
      <c r="BD2460" s="346"/>
    </row>
    <row r="2461" spans="56:56" x14ac:dyDescent="0.25">
      <c r="BD2461" s="346"/>
    </row>
    <row r="2462" spans="56:56" x14ac:dyDescent="0.25">
      <c r="BD2462" s="346"/>
    </row>
    <row r="2463" spans="56:56" x14ac:dyDescent="0.25">
      <c r="BD2463" s="346"/>
    </row>
    <row r="2464" spans="56:56" x14ac:dyDescent="0.25">
      <c r="BD2464" s="346"/>
    </row>
    <row r="2465" spans="56:56" x14ac:dyDescent="0.25">
      <c r="BD2465" s="346"/>
    </row>
    <row r="2466" spans="56:56" x14ac:dyDescent="0.25">
      <c r="BD2466" s="346"/>
    </row>
    <row r="2467" spans="56:56" x14ac:dyDescent="0.25">
      <c r="BD2467" s="346"/>
    </row>
    <row r="2468" spans="56:56" x14ac:dyDescent="0.25">
      <c r="BD2468" s="346"/>
    </row>
    <row r="2469" spans="56:56" x14ac:dyDescent="0.25">
      <c r="BD2469" s="346"/>
    </row>
    <row r="2470" spans="56:56" x14ac:dyDescent="0.25">
      <c r="BD2470" s="346"/>
    </row>
    <row r="2471" spans="56:56" x14ac:dyDescent="0.25">
      <c r="BD2471" s="346"/>
    </row>
    <row r="2472" spans="56:56" x14ac:dyDescent="0.25">
      <c r="BD2472" s="346"/>
    </row>
    <row r="2473" spans="56:56" x14ac:dyDescent="0.25">
      <c r="BD2473" s="346"/>
    </row>
    <row r="2474" spans="56:56" x14ac:dyDescent="0.25">
      <c r="BD2474" s="346"/>
    </row>
    <row r="2475" spans="56:56" x14ac:dyDescent="0.25">
      <c r="BD2475" s="346"/>
    </row>
    <row r="2476" spans="56:56" x14ac:dyDescent="0.25">
      <c r="BD2476" s="346"/>
    </row>
    <row r="2477" spans="56:56" x14ac:dyDescent="0.25">
      <c r="BD2477" s="346"/>
    </row>
    <row r="2478" spans="56:56" x14ac:dyDescent="0.25">
      <c r="BD2478" s="346"/>
    </row>
    <row r="2479" spans="56:56" x14ac:dyDescent="0.25">
      <c r="BD2479" s="346"/>
    </row>
    <row r="2480" spans="56:56" x14ac:dyDescent="0.25">
      <c r="BD2480" s="346"/>
    </row>
    <row r="2481" spans="56:56" x14ac:dyDescent="0.25">
      <c r="BD2481" s="346"/>
    </row>
    <row r="2482" spans="56:56" x14ac:dyDescent="0.25">
      <c r="BD2482" s="346"/>
    </row>
    <row r="2483" spans="56:56" x14ac:dyDescent="0.25">
      <c r="BD2483" s="346"/>
    </row>
    <row r="2484" spans="56:56" x14ac:dyDescent="0.25">
      <c r="BD2484" s="346"/>
    </row>
    <row r="2485" spans="56:56" x14ac:dyDescent="0.25">
      <c r="BD2485" s="346"/>
    </row>
    <row r="2486" spans="56:56" x14ac:dyDescent="0.25">
      <c r="BD2486" s="346"/>
    </row>
    <row r="2487" spans="56:56" x14ac:dyDescent="0.25">
      <c r="BD2487" s="346"/>
    </row>
    <row r="2488" spans="56:56" x14ac:dyDescent="0.25">
      <c r="BD2488" s="346"/>
    </row>
    <row r="2489" spans="56:56" x14ac:dyDescent="0.25">
      <c r="BD2489" s="346"/>
    </row>
    <row r="2490" spans="56:56" x14ac:dyDescent="0.25">
      <c r="BD2490" s="346"/>
    </row>
    <row r="2491" spans="56:56" x14ac:dyDescent="0.25">
      <c r="BD2491" s="346"/>
    </row>
    <row r="2492" spans="56:56" x14ac:dyDescent="0.25">
      <c r="BD2492" s="346"/>
    </row>
    <row r="2493" spans="56:56" x14ac:dyDescent="0.25">
      <c r="BD2493" s="346"/>
    </row>
    <row r="2494" spans="56:56" x14ac:dyDescent="0.25">
      <c r="BD2494" s="346"/>
    </row>
    <row r="2495" spans="56:56" x14ac:dyDescent="0.25">
      <c r="BD2495" s="346"/>
    </row>
    <row r="2496" spans="56:56" x14ac:dyDescent="0.25">
      <c r="BD2496" s="346"/>
    </row>
    <row r="2497" spans="56:56" x14ac:dyDescent="0.25">
      <c r="BD2497" s="346"/>
    </row>
    <row r="2498" spans="56:56" x14ac:dyDescent="0.25">
      <c r="BD2498" s="346"/>
    </row>
    <row r="2499" spans="56:56" x14ac:dyDescent="0.25">
      <c r="BD2499" s="346"/>
    </row>
    <row r="2500" spans="56:56" x14ac:dyDescent="0.25">
      <c r="BD2500" s="346"/>
    </row>
    <row r="2501" spans="56:56" x14ac:dyDescent="0.25">
      <c r="BD2501" s="346"/>
    </row>
    <row r="2502" spans="56:56" x14ac:dyDescent="0.25">
      <c r="BD2502" s="346"/>
    </row>
    <row r="2503" spans="56:56" x14ac:dyDescent="0.25">
      <c r="BD2503" s="346"/>
    </row>
    <row r="2504" spans="56:56" x14ac:dyDescent="0.25">
      <c r="BD2504" s="346"/>
    </row>
    <row r="2505" spans="56:56" x14ac:dyDescent="0.25">
      <c r="BD2505" s="346"/>
    </row>
    <row r="2506" spans="56:56" x14ac:dyDescent="0.25">
      <c r="BD2506" s="346"/>
    </row>
    <row r="2507" spans="56:56" x14ac:dyDescent="0.25">
      <c r="BD2507" s="346"/>
    </row>
    <row r="2508" spans="56:56" x14ac:dyDescent="0.25">
      <c r="BD2508" s="346"/>
    </row>
    <row r="2509" spans="56:56" x14ac:dyDescent="0.25">
      <c r="BD2509" s="346"/>
    </row>
    <row r="2510" spans="56:56" x14ac:dyDescent="0.25">
      <c r="BD2510" s="346"/>
    </row>
    <row r="2511" spans="56:56" x14ac:dyDescent="0.25">
      <c r="BD2511" s="346"/>
    </row>
    <row r="2512" spans="56:56" x14ac:dyDescent="0.25">
      <c r="BD2512" s="346"/>
    </row>
    <row r="2513" spans="56:56" x14ac:dyDescent="0.25">
      <c r="BD2513" s="346"/>
    </row>
    <row r="2514" spans="56:56" x14ac:dyDescent="0.25">
      <c r="BD2514" s="346"/>
    </row>
    <row r="2515" spans="56:56" x14ac:dyDescent="0.25">
      <c r="BD2515" s="346"/>
    </row>
    <row r="2516" spans="56:56" x14ac:dyDescent="0.25">
      <c r="BD2516" s="346"/>
    </row>
    <row r="2517" spans="56:56" x14ac:dyDescent="0.25">
      <c r="BD2517" s="346"/>
    </row>
    <row r="2518" spans="56:56" x14ac:dyDescent="0.25">
      <c r="BD2518" s="346"/>
    </row>
    <row r="2519" spans="56:56" x14ac:dyDescent="0.25">
      <c r="BD2519" s="346"/>
    </row>
    <row r="2520" spans="56:56" x14ac:dyDescent="0.25">
      <c r="BD2520" s="346"/>
    </row>
    <row r="2521" spans="56:56" x14ac:dyDescent="0.25">
      <c r="BD2521" s="346"/>
    </row>
    <row r="2522" spans="56:56" x14ac:dyDescent="0.25">
      <c r="BD2522" s="346"/>
    </row>
    <row r="2523" spans="56:56" x14ac:dyDescent="0.25">
      <c r="BD2523" s="346"/>
    </row>
    <row r="2524" spans="56:56" x14ac:dyDescent="0.25">
      <c r="BD2524" s="346"/>
    </row>
    <row r="2525" spans="56:56" x14ac:dyDescent="0.25">
      <c r="BD2525" s="346"/>
    </row>
    <row r="2526" spans="56:56" x14ac:dyDescent="0.25">
      <c r="BD2526" s="346"/>
    </row>
    <row r="2527" spans="56:56" x14ac:dyDescent="0.25">
      <c r="BD2527" s="346"/>
    </row>
    <row r="2528" spans="56:56" x14ac:dyDescent="0.25">
      <c r="BD2528" s="346"/>
    </row>
    <row r="2529" spans="56:56" x14ac:dyDescent="0.25">
      <c r="BD2529" s="346"/>
    </row>
    <row r="2530" spans="56:56" x14ac:dyDescent="0.25">
      <c r="BD2530" s="346"/>
    </row>
    <row r="2531" spans="56:56" x14ac:dyDescent="0.25">
      <c r="BD2531" s="346"/>
    </row>
    <row r="2532" spans="56:56" x14ac:dyDescent="0.25">
      <c r="BD2532" s="346"/>
    </row>
    <row r="2533" spans="56:56" x14ac:dyDescent="0.25">
      <c r="BD2533" s="346"/>
    </row>
    <row r="2534" spans="56:56" x14ac:dyDescent="0.25">
      <c r="BD2534" s="346"/>
    </row>
    <row r="2535" spans="56:56" x14ac:dyDescent="0.25">
      <c r="BD2535" s="346"/>
    </row>
    <row r="2536" spans="56:56" x14ac:dyDescent="0.25">
      <c r="BD2536" s="346"/>
    </row>
    <row r="2537" spans="56:56" x14ac:dyDescent="0.25">
      <c r="BD2537" s="346"/>
    </row>
    <row r="2538" spans="56:56" x14ac:dyDescent="0.25">
      <c r="BD2538" s="346"/>
    </row>
    <row r="2539" spans="56:56" x14ac:dyDescent="0.25">
      <c r="BD2539" s="346"/>
    </row>
    <row r="2540" spans="56:56" x14ac:dyDescent="0.25">
      <c r="BD2540" s="346"/>
    </row>
    <row r="2541" spans="56:56" x14ac:dyDescent="0.25">
      <c r="BD2541" s="346"/>
    </row>
    <row r="2542" spans="56:56" x14ac:dyDescent="0.25">
      <c r="BD2542" s="346"/>
    </row>
    <row r="2543" spans="56:56" x14ac:dyDescent="0.25">
      <c r="BD2543" s="346"/>
    </row>
    <row r="2544" spans="56:56" x14ac:dyDescent="0.25">
      <c r="BD2544" s="346"/>
    </row>
    <row r="2545" spans="56:56" x14ac:dyDescent="0.25">
      <c r="BD2545" s="346"/>
    </row>
    <row r="2546" spans="56:56" x14ac:dyDescent="0.25">
      <c r="BD2546" s="346"/>
    </row>
    <row r="2547" spans="56:56" x14ac:dyDescent="0.25">
      <c r="BD2547" s="346"/>
    </row>
    <row r="2548" spans="56:56" x14ac:dyDescent="0.25">
      <c r="BD2548" s="346"/>
    </row>
    <row r="2549" spans="56:56" x14ac:dyDescent="0.25">
      <c r="BD2549" s="346"/>
    </row>
    <row r="2550" spans="56:56" x14ac:dyDescent="0.25">
      <c r="BD2550" s="346"/>
    </row>
    <row r="2551" spans="56:56" x14ac:dyDescent="0.25">
      <c r="BD2551" s="346"/>
    </row>
    <row r="2552" spans="56:56" x14ac:dyDescent="0.25">
      <c r="BD2552" s="346"/>
    </row>
    <row r="2553" spans="56:56" x14ac:dyDescent="0.25">
      <c r="BD2553" s="346"/>
    </row>
    <row r="2554" spans="56:56" x14ac:dyDescent="0.25">
      <c r="BD2554" s="346"/>
    </row>
    <row r="2555" spans="56:56" x14ac:dyDescent="0.25">
      <c r="BD2555" s="346"/>
    </row>
    <row r="2556" spans="56:56" x14ac:dyDescent="0.25">
      <c r="BD2556" s="346"/>
    </row>
    <row r="2557" spans="56:56" x14ac:dyDescent="0.25">
      <c r="BD2557" s="346"/>
    </row>
    <row r="2558" spans="56:56" x14ac:dyDescent="0.25">
      <c r="BD2558" s="346"/>
    </row>
    <row r="2559" spans="56:56" x14ac:dyDescent="0.25">
      <c r="BD2559" s="346"/>
    </row>
    <row r="2560" spans="56:56" x14ac:dyDescent="0.25">
      <c r="BD2560" s="346"/>
    </row>
    <row r="2561" spans="56:56" x14ac:dyDescent="0.25">
      <c r="BD2561" s="346"/>
    </row>
    <row r="2562" spans="56:56" x14ac:dyDescent="0.25">
      <c r="BD2562" s="346"/>
    </row>
    <row r="2563" spans="56:56" x14ac:dyDescent="0.25">
      <c r="BD2563" s="346"/>
    </row>
    <row r="2564" spans="56:56" x14ac:dyDescent="0.25">
      <c r="BD2564" s="346"/>
    </row>
    <row r="2565" spans="56:56" x14ac:dyDescent="0.25">
      <c r="BD2565" s="346"/>
    </row>
    <row r="2566" spans="56:56" x14ac:dyDescent="0.25">
      <c r="BD2566" s="346"/>
    </row>
    <row r="2567" spans="56:56" x14ac:dyDescent="0.25">
      <c r="BD2567" s="346"/>
    </row>
    <row r="2568" spans="56:56" x14ac:dyDescent="0.25">
      <c r="BD2568" s="346"/>
    </row>
    <row r="2569" spans="56:56" x14ac:dyDescent="0.25">
      <c r="BD2569" s="346"/>
    </row>
    <row r="2570" spans="56:56" x14ac:dyDescent="0.25">
      <c r="BD2570" s="346"/>
    </row>
    <row r="2571" spans="56:56" x14ac:dyDescent="0.25">
      <c r="BD2571" s="346"/>
    </row>
    <row r="2572" spans="56:56" x14ac:dyDescent="0.25">
      <c r="BD2572" s="346"/>
    </row>
    <row r="2573" spans="56:56" x14ac:dyDescent="0.25">
      <c r="BD2573" s="346"/>
    </row>
    <row r="2574" spans="56:56" x14ac:dyDescent="0.25">
      <c r="BD2574" s="346"/>
    </row>
    <row r="2575" spans="56:56" x14ac:dyDescent="0.25">
      <c r="BD2575" s="346"/>
    </row>
    <row r="2576" spans="56:56" x14ac:dyDescent="0.25">
      <c r="BD2576" s="346"/>
    </row>
    <row r="2577" spans="56:56" x14ac:dyDescent="0.25">
      <c r="BD2577" s="346"/>
    </row>
    <row r="2578" spans="56:56" x14ac:dyDescent="0.25">
      <c r="BD2578" s="346"/>
    </row>
    <row r="2579" spans="56:56" x14ac:dyDescent="0.25">
      <c r="BD2579" s="346"/>
    </row>
    <row r="2580" spans="56:56" x14ac:dyDescent="0.25">
      <c r="BD2580" s="346"/>
    </row>
    <row r="2581" spans="56:56" x14ac:dyDescent="0.25">
      <c r="BD2581" s="346"/>
    </row>
    <row r="2582" spans="56:56" x14ac:dyDescent="0.25">
      <c r="BD2582" s="346"/>
    </row>
    <row r="2583" spans="56:56" x14ac:dyDescent="0.25">
      <c r="BD2583" s="346"/>
    </row>
    <row r="2584" spans="56:56" x14ac:dyDescent="0.25">
      <c r="BD2584" s="346"/>
    </row>
    <row r="2585" spans="56:56" x14ac:dyDescent="0.25">
      <c r="BD2585" s="346"/>
    </row>
    <row r="2586" spans="56:56" x14ac:dyDescent="0.25">
      <c r="BD2586" s="346"/>
    </row>
    <row r="2587" spans="56:56" x14ac:dyDescent="0.25">
      <c r="BD2587" s="346"/>
    </row>
    <row r="2588" spans="56:56" x14ac:dyDescent="0.25">
      <c r="BD2588" s="346"/>
    </row>
    <row r="2589" spans="56:56" x14ac:dyDescent="0.25">
      <c r="BD2589" s="346"/>
    </row>
    <row r="2590" spans="56:56" x14ac:dyDescent="0.25">
      <c r="BD2590" s="346"/>
    </row>
    <row r="2591" spans="56:56" x14ac:dyDescent="0.25">
      <c r="BD2591" s="346"/>
    </row>
    <row r="2592" spans="56:56" x14ac:dyDescent="0.25">
      <c r="BD2592" s="346"/>
    </row>
    <row r="2593" spans="56:56" x14ac:dyDescent="0.25">
      <c r="BD2593" s="346"/>
    </row>
    <row r="2594" spans="56:56" x14ac:dyDescent="0.25">
      <c r="BD2594" s="346"/>
    </row>
    <row r="2595" spans="56:56" x14ac:dyDescent="0.25">
      <c r="BD2595" s="346"/>
    </row>
    <row r="2596" spans="56:56" x14ac:dyDescent="0.25">
      <c r="BD2596" s="346"/>
    </row>
    <row r="2597" spans="56:56" x14ac:dyDescent="0.25">
      <c r="BD2597" s="346"/>
    </row>
    <row r="2598" spans="56:56" x14ac:dyDescent="0.25">
      <c r="BD2598" s="346"/>
    </row>
    <row r="2599" spans="56:56" x14ac:dyDescent="0.25">
      <c r="BD2599" s="346"/>
    </row>
    <row r="2600" spans="56:56" x14ac:dyDescent="0.25">
      <c r="BD2600" s="346"/>
    </row>
    <row r="2601" spans="56:56" x14ac:dyDescent="0.25">
      <c r="BD2601" s="346"/>
    </row>
    <row r="2602" spans="56:56" x14ac:dyDescent="0.25">
      <c r="BD2602" s="346"/>
    </row>
    <row r="2603" spans="56:56" x14ac:dyDescent="0.25">
      <c r="BD2603" s="346"/>
    </row>
    <row r="2604" spans="56:56" x14ac:dyDescent="0.25">
      <c r="BD2604" s="346"/>
    </row>
    <row r="2605" spans="56:56" x14ac:dyDescent="0.25">
      <c r="BD2605" s="346"/>
    </row>
    <row r="2606" spans="56:56" x14ac:dyDescent="0.25">
      <c r="BD2606" s="346"/>
    </row>
    <row r="2607" spans="56:56" x14ac:dyDescent="0.25">
      <c r="BD2607" s="346"/>
    </row>
    <row r="2608" spans="56:56" x14ac:dyDescent="0.25">
      <c r="BD2608" s="346"/>
    </row>
    <row r="2609" spans="56:56" x14ac:dyDescent="0.25">
      <c r="BD2609" s="346"/>
    </row>
    <row r="2610" spans="56:56" x14ac:dyDescent="0.25">
      <c r="BD2610" s="346"/>
    </row>
    <row r="2611" spans="56:56" x14ac:dyDescent="0.25">
      <c r="BD2611" s="346"/>
    </row>
    <row r="2612" spans="56:56" x14ac:dyDescent="0.25">
      <c r="BD2612" s="346"/>
    </row>
    <row r="2613" spans="56:56" x14ac:dyDescent="0.25">
      <c r="BD2613" s="346"/>
    </row>
    <row r="2614" spans="56:56" x14ac:dyDescent="0.25">
      <c r="BD2614" s="346"/>
    </row>
    <row r="2615" spans="56:56" x14ac:dyDescent="0.25">
      <c r="BD2615" s="346"/>
    </row>
    <row r="2616" spans="56:56" x14ac:dyDescent="0.25">
      <c r="BD2616" s="346"/>
    </row>
    <row r="2617" spans="56:56" x14ac:dyDescent="0.25">
      <c r="BD2617" s="346"/>
    </row>
    <row r="2618" spans="56:56" x14ac:dyDescent="0.25">
      <c r="BD2618" s="346"/>
    </row>
    <row r="2619" spans="56:56" x14ac:dyDescent="0.25">
      <c r="BD2619" s="346"/>
    </row>
    <row r="2620" spans="56:56" x14ac:dyDescent="0.25">
      <c r="BD2620" s="346"/>
    </row>
    <row r="2621" spans="56:56" x14ac:dyDescent="0.25">
      <c r="BD2621" s="346"/>
    </row>
    <row r="2622" spans="56:56" x14ac:dyDescent="0.25">
      <c r="BD2622" s="346"/>
    </row>
    <row r="2623" spans="56:56" x14ac:dyDescent="0.25">
      <c r="BD2623" s="346"/>
    </row>
    <row r="2624" spans="56:56" x14ac:dyDescent="0.25">
      <c r="BD2624" s="346"/>
    </row>
    <row r="2625" spans="56:56" x14ac:dyDescent="0.25">
      <c r="BD2625" s="346"/>
    </row>
    <row r="2626" spans="56:56" x14ac:dyDescent="0.25">
      <c r="BD2626" s="346"/>
    </row>
    <row r="2627" spans="56:56" x14ac:dyDescent="0.25">
      <c r="BD2627" s="346"/>
    </row>
    <row r="2628" spans="56:56" x14ac:dyDescent="0.25">
      <c r="BD2628" s="346"/>
    </row>
    <row r="2629" spans="56:56" x14ac:dyDescent="0.25">
      <c r="BD2629" s="346"/>
    </row>
    <row r="2630" spans="56:56" x14ac:dyDescent="0.25">
      <c r="BD2630" s="346"/>
    </row>
    <row r="2631" spans="56:56" x14ac:dyDescent="0.25">
      <c r="BD2631" s="346"/>
    </row>
    <row r="2632" spans="56:56" x14ac:dyDescent="0.25">
      <c r="BD2632" s="346"/>
    </row>
    <row r="2633" spans="56:56" x14ac:dyDescent="0.25">
      <c r="BD2633" s="346"/>
    </row>
    <row r="2634" spans="56:56" x14ac:dyDescent="0.25">
      <c r="BD2634" s="346"/>
    </row>
    <row r="2635" spans="56:56" x14ac:dyDescent="0.25">
      <c r="BD2635" s="346"/>
    </row>
    <row r="2636" spans="56:56" x14ac:dyDescent="0.25">
      <c r="BD2636" s="346"/>
    </row>
    <row r="2637" spans="56:56" x14ac:dyDescent="0.25">
      <c r="BD2637" s="346"/>
    </row>
    <row r="2638" spans="56:56" x14ac:dyDescent="0.25">
      <c r="BD2638" s="346"/>
    </row>
    <row r="2639" spans="56:56" x14ac:dyDescent="0.25">
      <c r="BD2639" s="346"/>
    </row>
    <row r="2640" spans="56:56" x14ac:dyDescent="0.25">
      <c r="BD2640" s="346"/>
    </row>
    <row r="2641" spans="56:56" x14ac:dyDescent="0.25">
      <c r="BD2641" s="346"/>
    </row>
    <row r="2642" spans="56:56" x14ac:dyDescent="0.25">
      <c r="BD2642" s="346"/>
    </row>
    <row r="2643" spans="56:56" x14ac:dyDescent="0.25">
      <c r="BD2643" s="346"/>
    </row>
    <row r="2644" spans="56:56" x14ac:dyDescent="0.25">
      <c r="BD2644" s="346"/>
    </row>
    <row r="2645" spans="56:56" x14ac:dyDescent="0.25">
      <c r="BD2645" s="346"/>
    </row>
    <row r="2646" spans="56:56" x14ac:dyDescent="0.25">
      <c r="BD2646" s="346"/>
    </row>
    <row r="2647" spans="56:56" x14ac:dyDescent="0.25">
      <c r="BD2647" s="346"/>
    </row>
    <row r="2648" spans="56:56" x14ac:dyDescent="0.25">
      <c r="BD2648" s="346"/>
    </row>
    <row r="2649" spans="56:56" x14ac:dyDescent="0.25">
      <c r="BD2649" s="346"/>
    </row>
    <row r="2650" spans="56:56" x14ac:dyDescent="0.25">
      <c r="BD2650" s="346"/>
    </row>
    <row r="2651" spans="56:56" x14ac:dyDescent="0.25">
      <c r="BD2651" s="346"/>
    </row>
    <row r="2652" spans="56:56" x14ac:dyDescent="0.25">
      <c r="BD2652" s="346"/>
    </row>
    <row r="2653" spans="56:56" x14ac:dyDescent="0.25">
      <c r="BD2653" s="346"/>
    </row>
    <row r="2654" spans="56:56" x14ac:dyDescent="0.25">
      <c r="BD2654" s="346"/>
    </row>
    <row r="2655" spans="56:56" x14ac:dyDescent="0.25">
      <c r="BD2655" s="346"/>
    </row>
    <row r="2656" spans="56:56" x14ac:dyDescent="0.25">
      <c r="BD2656" s="346"/>
    </row>
    <row r="2657" spans="56:56" x14ac:dyDescent="0.25">
      <c r="BD2657" s="346"/>
    </row>
    <row r="2658" spans="56:56" x14ac:dyDescent="0.25">
      <c r="BD2658" s="346"/>
    </row>
    <row r="2659" spans="56:56" x14ac:dyDescent="0.25">
      <c r="BD2659" s="346"/>
    </row>
    <row r="2660" spans="56:56" x14ac:dyDescent="0.25">
      <c r="BD2660" s="346"/>
    </row>
    <row r="2661" spans="56:56" x14ac:dyDescent="0.25">
      <c r="BD2661" s="346"/>
    </row>
    <row r="2662" spans="56:56" x14ac:dyDescent="0.25">
      <c r="BD2662" s="346"/>
    </row>
    <row r="2663" spans="56:56" x14ac:dyDescent="0.25">
      <c r="BD2663" s="346"/>
    </row>
    <row r="2664" spans="56:56" x14ac:dyDescent="0.25">
      <c r="BD2664" s="346"/>
    </row>
    <row r="2665" spans="56:56" x14ac:dyDescent="0.25">
      <c r="BD2665" s="346"/>
    </row>
    <row r="2666" spans="56:56" x14ac:dyDescent="0.25">
      <c r="BD2666" s="346"/>
    </row>
    <row r="2667" spans="56:56" x14ac:dyDescent="0.25">
      <c r="BD2667" s="346"/>
    </row>
    <row r="2668" spans="56:56" x14ac:dyDescent="0.25">
      <c r="BD2668" s="346"/>
    </row>
    <row r="2669" spans="56:56" x14ac:dyDescent="0.25">
      <c r="BD2669" s="346"/>
    </row>
    <row r="2670" spans="56:56" x14ac:dyDescent="0.25">
      <c r="BD2670" s="346"/>
    </row>
    <row r="2671" spans="56:56" x14ac:dyDescent="0.25">
      <c r="BD2671" s="346"/>
    </row>
    <row r="2672" spans="56:56" x14ac:dyDescent="0.25">
      <c r="BD2672" s="346"/>
    </row>
    <row r="2673" spans="56:56" x14ac:dyDescent="0.25">
      <c r="BD2673" s="346"/>
    </row>
    <row r="2674" spans="56:56" x14ac:dyDescent="0.25">
      <c r="BD2674" s="346"/>
    </row>
    <row r="2675" spans="56:56" x14ac:dyDescent="0.25">
      <c r="BD2675" s="346"/>
    </row>
    <row r="2676" spans="56:56" x14ac:dyDescent="0.25">
      <c r="BD2676" s="346"/>
    </row>
    <row r="2677" spans="56:56" x14ac:dyDescent="0.25">
      <c r="BD2677" s="346"/>
    </row>
    <row r="2678" spans="56:56" x14ac:dyDescent="0.25">
      <c r="BD2678" s="346"/>
    </row>
    <row r="2679" spans="56:56" x14ac:dyDescent="0.25">
      <c r="BD2679" s="346"/>
    </row>
    <row r="2680" spans="56:56" x14ac:dyDescent="0.25">
      <c r="BD2680" s="346"/>
    </row>
    <row r="2681" spans="56:56" x14ac:dyDescent="0.25">
      <c r="BD2681" s="346"/>
    </row>
    <row r="2682" spans="56:56" x14ac:dyDescent="0.25">
      <c r="BD2682" s="346"/>
    </row>
    <row r="2683" spans="56:56" x14ac:dyDescent="0.25">
      <c r="BD2683" s="346"/>
    </row>
    <row r="2684" spans="56:56" x14ac:dyDescent="0.25">
      <c r="BD2684" s="346"/>
    </row>
    <row r="2685" spans="56:56" x14ac:dyDescent="0.25">
      <c r="BD2685" s="346"/>
    </row>
    <row r="2686" spans="56:56" x14ac:dyDescent="0.25">
      <c r="BD2686" s="346"/>
    </row>
    <row r="2687" spans="56:56" x14ac:dyDescent="0.25">
      <c r="BD2687" s="346"/>
    </row>
    <row r="2688" spans="56:56" x14ac:dyDescent="0.25">
      <c r="BD2688" s="346"/>
    </row>
    <row r="2689" spans="56:56" x14ac:dyDescent="0.25">
      <c r="BD2689" s="346"/>
    </row>
    <row r="2690" spans="56:56" x14ac:dyDescent="0.25">
      <c r="BD2690" s="346"/>
    </row>
    <row r="2691" spans="56:56" x14ac:dyDescent="0.25">
      <c r="BD2691" s="346"/>
    </row>
    <row r="2692" spans="56:56" x14ac:dyDescent="0.25">
      <c r="BD2692" s="346"/>
    </row>
    <row r="2693" spans="56:56" x14ac:dyDescent="0.25">
      <c r="BD2693" s="346"/>
    </row>
    <row r="2694" spans="56:56" x14ac:dyDescent="0.25">
      <c r="BD2694" s="346"/>
    </row>
    <row r="2695" spans="56:56" x14ac:dyDescent="0.25">
      <c r="BD2695" s="346"/>
    </row>
    <row r="2696" spans="56:56" x14ac:dyDescent="0.25">
      <c r="BD2696" s="346"/>
    </row>
    <row r="2697" spans="56:56" x14ac:dyDescent="0.25">
      <c r="BD2697" s="346"/>
    </row>
    <row r="2698" spans="56:56" x14ac:dyDescent="0.25">
      <c r="BD2698" s="346"/>
    </row>
    <row r="2699" spans="56:56" x14ac:dyDescent="0.25">
      <c r="BD2699" s="346"/>
    </row>
    <row r="2700" spans="56:56" x14ac:dyDescent="0.25">
      <c r="BD2700" s="346"/>
    </row>
    <row r="2701" spans="56:56" x14ac:dyDescent="0.25">
      <c r="BD2701" s="346"/>
    </row>
    <row r="2702" spans="56:56" x14ac:dyDescent="0.25">
      <c r="BD2702" s="346"/>
    </row>
    <row r="2703" spans="56:56" x14ac:dyDescent="0.25">
      <c r="BD2703" s="346"/>
    </row>
    <row r="2704" spans="56:56" x14ac:dyDescent="0.25">
      <c r="BD2704" s="346"/>
    </row>
    <row r="2705" spans="56:56" x14ac:dyDescent="0.25">
      <c r="BD2705" s="346"/>
    </row>
    <row r="2706" spans="56:56" x14ac:dyDescent="0.25">
      <c r="BD2706" s="346"/>
    </row>
    <row r="2707" spans="56:56" x14ac:dyDescent="0.25">
      <c r="BD2707" s="346"/>
    </row>
    <row r="2708" spans="56:56" x14ac:dyDescent="0.25">
      <c r="BD2708" s="346"/>
    </row>
    <row r="2709" spans="56:56" x14ac:dyDescent="0.25">
      <c r="BD2709" s="346"/>
    </row>
    <row r="2710" spans="56:56" x14ac:dyDescent="0.25">
      <c r="BD2710" s="346"/>
    </row>
    <row r="2711" spans="56:56" x14ac:dyDescent="0.25">
      <c r="BD2711" s="346"/>
    </row>
    <row r="2712" spans="56:56" x14ac:dyDescent="0.25">
      <c r="BD2712" s="346"/>
    </row>
    <row r="2713" spans="56:56" x14ac:dyDescent="0.25">
      <c r="BD2713" s="346"/>
    </row>
    <row r="2714" spans="56:56" x14ac:dyDescent="0.25">
      <c r="BD2714" s="346"/>
    </row>
    <row r="2715" spans="56:56" x14ac:dyDescent="0.25">
      <c r="BD2715" s="346"/>
    </row>
    <row r="2716" spans="56:56" x14ac:dyDescent="0.25">
      <c r="BD2716" s="346"/>
    </row>
    <row r="2717" spans="56:56" x14ac:dyDescent="0.25">
      <c r="BD2717" s="346"/>
    </row>
    <row r="2718" spans="56:56" x14ac:dyDescent="0.25">
      <c r="BD2718" s="346"/>
    </row>
    <row r="2719" spans="56:56" x14ac:dyDescent="0.25">
      <c r="BD2719" s="346"/>
    </row>
    <row r="2720" spans="56:56" x14ac:dyDescent="0.25">
      <c r="BD2720" s="346"/>
    </row>
    <row r="2721" spans="56:56" x14ac:dyDescent="0.25">
      <c r="BD2721" s="346"/>
    </row>
    <row r="2722" spans="56:56" x14ac:dyDescent="0.25">
      <c r="BD2722" s="346"/>
    </row>
    <row r="2723" spans="56:56" x14ac:dyDescent="0.25">
      <c r="BD2723" s="346"/>
    </row>
    <row r="2724" spans="56:56" x14ac:dyDescent="0.25">
      <c r="BD2724" s="346"/>
    </row>
    <row r="2725" spans="56:56" x14ac:dyDescent="0.25">
      <c r="BD2725" s="346"/>
    </row>
    <row r="2726" spans="56:56" x14ac:dyDescent="0.25">
      <c r="BD2726" s="346"/>
    </row>
    <row r="2727" spans="56:56" x14ac:dyDescent="0.25">
      <c r="BD2727" s="346"/>
    </row>
    <row r="2728" spans="56:56" x14ac:dyDescent="0.25">
      <c r="BD2728" s="346"/>
    </row>
    <row r="2729" spans="56:56" x14ac:dyDescent="0.25">
      <c r="BD2729" s="346"/>
    </row>
    <row r="2730" spans="56:56" x14ac:dyDescent="0.25">
      <c r="BD2730" s="346"/>
    </row>
    <row r="2731" spans="56:56" x14ac:dyDescent="0.25">
      <c r="BD2731" s="346"/>
    </row>
    <row r="2732" spans="56:56" x14ac:dyDescent="0.25">
      <c r="BD2732" s="346"/>
    </row>
    <row r="2733" spans="56:56" x14ac:dyDescent="0.25">
      <c r="BD2733" s="346"/>
    </row>
    <row r="2734" spans="56:56" x14ac:dyDescent="0.25">
      <c r="BD2734" s="346"/>
    </row>
    <row r="2735" spans="56:56" x14ac:dyDescent="0.25">
      <c r="BD2735" s="346"/>
    </row>
    <row r="2736" spans="56:56" x14ac:dyDescent="0.25">
      <c r="BD2736" s="346"/>
    </row>
    <row r="2737" spans="56:56" x14ac:dyDescent="0.25">
      <c r="BD2737" s="346"/>
    </row>
    <row r="2738" spans="56:56" x14ac:dyDescent="0.25">
      <c r="BD2738" s="346"/>
    </row>
    <row r="2739" spans="56:56" x14ac:dyDescent="0.25">
      <c r="BD2739" s="346"/>
    </row>
    <row r="2740" spans="56:56" x14ac:dyDescent="0.25">
      <c r="BD2740" s="346"/>
    </row>
    <row r="2741" spans="56:56" x14ac:dyDescent="0.25">
      <c r="BD2741" s="346"/>
    </row>
    <row r="2742" spans="56:56" x14ac:dyDescent="0.25">
      <c r="BD2742" s="346"/>
    </row>
    <row r="2743" spans="56:56" x14ac:dyDescent="0.25">
      <c r="BD2743" s="346"/>
    </row>
    <row r="2744" spans="56:56" x14ac:dyDescent="0.25">
      <c r="BD2744" s="346"/>
    </row>
    <row r="2745" spans="56:56" x14ac:dyDescent="0.25">
      <c r="BD2745" s="346"/>
    </row>
    <row r="2746" spans="56:56" x14ac:dyDescent="0.25">
      <c r="BD2746" s="346"/>
    </row>
    <row r="2747" spans="56:56" x14ac:dyDescent="0.25">
      <c r="BD2747" s="346"/>
    </row>
    <row r="2748" spans="56:56" x14ac:dyDescent="0.25">
      <c r="BD2748" s="346"/>
    </row>
    <row r="2749" spans="56:56" x14ac:dyDescent="0.25">
      <c r="BD2749" s="346"/>
    </row>
    <row r="2750" spans="56:56" x14ac:dyDescent="0.25">
      <c r="BD2750" s="346"/>
    </row>
    <row r="2751" spans="56:56" x14ac:dyDescent="0.25">
      <c r="BD2751" s="346"/>
    </row>
    <row r="2752" spans="56:56" x14ac:dyDescent="0.25">
      <c r="BD2752" s="346"/>
    </row>
    <row r="2753" spans="56:56" x14ac:dyDescent="0.25">
      <c r="BD2753" s="346"/>
    </row>
    <row r="2754" spans="56:56" x14ac:dyDescent="0.25">
      <c r="BD2754" s="346"/>
    </row>
    <row r="2755" spans="56:56" x14ac:dyDescent="0.25">
      <c r="BD2755" s="346"/>
    </row>
    <row r="2756" spans="56:56" x14ac:dyDescent="0.25">
      <c r="BD2756" s="346"/>
    </row>
    <row r="2757" spans="56:56" x14ac:dyDescent="0.25">
      <c r="BD2757" s="346"/>
    </row>
    <row r="2758" spans="56:56" x14ac:dyDescent="0.25">
      <c r="BD2758" s="346"/>
    </row>
    <row r="2759" spans="56:56" x14ac:dyDescent="0.25">
      <c r="BD2759" s="346"/>
    </row>
    <row r="2760" spans="56:56" x14ac:dyDescent="0.25">
      <c r="BD2760" s="346"/>
    </row>
    <row r="2761" spans="56:56" x14ac:dyDescent="0.25">
      <c r="BD2761" s="346"/>
    </row>
    <row r="2762" spans="56:56" x14ac:dyDescent="0.25">
      <c r="BD2762" s="346"/>
    </row>
    <row r="2763" spans="56:56" x14ac:dyDescent="0.25">
      <c r="BD2763" s="346"/>
    </row>
    <row r="2764" spans="56:56" x14ac:dyDescent="0.25">
      <c r="BD2764" s="346"/>
    </row>
    <row r="2765" spans="56:56" x14ac:dyDescent="0.25">
      <c r="BD2765" s="346"/>
    </row>
    <row r="2766" spans="56:56" x14ac:dyDescent="0.25">
      <c r="BD2766" s="346"/>
    </row>
    <row r="2767" spans="56:56" x14ac:dyDescent="0.25">
      <c r="BD2767" s="346"/>
    </row>
    <row r="2768" spans="56:56" x14ac:dyDescent="0.25">
      <c r="BD2768" s="346"/>
    </row>
    <row r="2769" spans="56:56" x14ac:dyDescent="0.25">
      <c r="BD2769" s="346"/>
    </row>
    <row r="2770" spans="56:56" x14ac:dyDescent="0.25">
      <c r="BD2770" s="346"/>
    </row>
    <row r="2771" spans="56:56" x14ac:dyDescent="0.25">
      <c r="BD2771" s="346"/>
    </row>
    <row r="2772" spans="56:56" x14ac:dyDescent="0.25">
      <c r="BD2772" s="346"/>
    </row>
    <row r="2773" spans="56:56" x14ac:dyDescent="0.25">
      <c r="BD2773" s="346"/>
    </row>
    <row r="2774" spans="56:56" x14ac:dyDescent="0.25">
      <c r="BD2774" s="346"/>
    </row>
    <row r="2775" spans="56:56" x14ac:dyDescent="0.25">
      <c r="BD2775" s="346"/>
    </row>
    <row r="2776" spans="56:56" x14ac:dyDescent="0.25">
      <c r="BD2776" s="346"/>
    </row>
    <row r="2777" spans="56:56" x14ac:dyDescent="0.25">
      <c r="BD2777" s="346"/>
    </row>
    <row r="2778" spans="56:56" x14ac:dyDescent="0.25">
      <c r="BD2778" s="346"/>
    </row>
    <row r="2779" spans="56:56" x14ac:dyDescent="0.25">
      <c r="BD2779" s="346"/>
    </row>
    <row r="2780" spans="56:56" x14ac:dyDescent="0.25">
      <c r="BD2780" s="346"/>
    </row>
    <row r="2781" spans="56:56" x14ac:dyDescent="0.25">
      <c r="BD2781" s="346"/>
    </row>
    <row r="2782" spans="56:56" x14ac:dyDescent="0.25">
      <c r="BD2782" s="346"/>
    </row>
    <row r="2783" spans="56:56" x14ac:dyDescent="0.25">
      <c r="BD2783" s="346"/>
    </row>
    <row r="2784" spans="56:56" x14ac:dyDescent="0.25">
      <c r="BD2784" s="346"/>
    </row>
    <row r="2785" spans="56:56" x14ac:dyDescent="0.25">
      <c r="BD2785" s="346"/>
    </row>
    <row r="2786" spans="56:56" x14ac:dyDescent="0.25">
      <c r="BD2786" s="346"/>
    </row>
    <row r="2787" spans="56:56" x14ac:dyDescent="0.25">
      <c r="BD2787" s="346"/>
    </row>
    <row r="2788" spans="56:56" x14ac:dyDescent="0.25">
      <c r="BD2788" s="346"/>
    </row>
    <row r="2789" spans="56:56" x14ac:dyDescent="0.25">
      <c r="BD2789" s="346"/>
    </row>
    <row r="2790" spans="56:56" x14ac:dyDescent="0.25">
      <c r="BD2790" s="346"/>
    </row>
    <row r="2791" spans="56:56" x14ac:dyDescent="0.25">
      <c r="BD2791" s="346"/>
    </row>
    <row r="2792" spans="56:56" x14ac:dyDescent="0.25">
      <c r="BD2792" s="346"/>
    </row>
    <row r="2793" spans="56:56" x14ac:dyDescent="0.25">
      <c r="BD2793" s="346"/>
    </row>
    <row r="2794" spans="56:56" x14ac:dyDescent="0.25">
      <c r="BD2794" s="346"/>
    </row>
    <row r="2795" spans="56:56" x14ac:dyDescent="0.25">
      <c r="BD2795" s="346"/>
    </row>
    <row r="2796" spans="56:56" x14ac:dyDescent="0.25">
      <c r="BD2796" s="346"/>
    </row>
    <row r="2797" spans="56:56" x14ac:dyDescent="0.25">
      <c r="BD2797" s="346"/>
    </row>
    <row r="2798" spans="56:56" x14ac:dyDescent="0.25">
      <c r="BD2798" s="346"/>
    </row>
    <row r="2799" spans="56:56" x14ac:dyDescent="0.25">
      <c r="BD2799" s="346"/>
    </row>
    <row r="2800" spans="56:56" x14ac:dyDescent="0.25">
      <c r="BD2800" s="346"/>
    </row>
    <row r="2801" spans="56:56" x14ac:dyDescent="0.25">
      <c r="BD2801" s="346"/>
    </row>
    <row r="2802" spans="56:56" x14ac:dyDescent="0.25">
      <c r="BD2802" s="346"/>
    </row>
    <row r="2803" spans="56:56" x14ac:dyDescent="0.25">
      <c r="BD2803" s="346"/>
    </row>
    <row r="2804" spans="56:56" x14ac:dyDescent="0.25">
      <c r="BD2804" s="346"/>
    </row>
    <row r="2805" spans="56:56" x14ac:dyDescent="0.25">
      <c r="BD2805" s="346"/>
    </row>
    <row r="2806" spans="56:56" x14ac:dyDescent="0.25">
      <c r="BD2806" s="346"/>
    </row>
    <row r="2807" spans="56:56" x14ac:dyDescent="0.25">
      <c r="BD2807" s="346"/>
    </row>
    <row r="2808" spans="56:56" x14ac:dyDescent="0.25">
      <c r="BD2808" s="346"/>
    </row>
    <row r="2809" spans="56:56" x14ac:dyDescent="0.25">
      <c r="BD2809" s="346"/>
    </row>
    <row r="2810" spans="56:56" x14ac:dyDescent="0.25">
      <c r="BD2810" s="346"/>
    </row>
    <row r="2811" spans="56:56" x14ac:dyDescent="0.25">
      <c r="BD2811" s="346"/>
    </row>
    <row r="2812" spans="56:56" x14ac:dyDescent="0.25">
      <c r="BD2812" s="346"/>
    </row>
    <row r="2813" spans="56:56" x14ac:dyDescent="0.25">
      <c r="BD2813" s="346"/>
    </row>
    <row r="2814" spans="56:56" x14ac:dyDescent="0.25">
      <c r="BD2814" s="346"/>
    </row>
    <row r="2815" spans="56:56" x14ac:dyDescent="0.25">
      <c r="BD2815" s="346"/>
    </row>
    <row r="2816" spans="56:56" x14ac:dyDescent="0.25">
      <c r="BD2816" s="346"/>
    </row>
    <row r="2817" spans="56:56" x14ac:dyDescent="0.25">
      <c r="BD2817" s="346"/>
    </row>
    <row r="2818" spans="56:56" x14ac:dyDescent="0.25">
      <c r="BD2818" s="346"/>
    </row>
    <row r="2819" spans="56:56" x14ac:dyDescent="0.25">
      <c r="BD2819" s="346"/>
    </row>
    <row r="2820" spans="56:56" x14ac:dyDescent="0.25">
      <c r="BD2820" s="346"/>
    </row>
    <row r="2821" spans="56:56" x14ac:dyDescent="0.25">
      <c r="BD2821" s="346"/>
    </row>
    <row r="2822" spans="56:56" x14ac:dyDescent="0.25">
      <c r="BD2822" s="346"/>
    </row>
    <row r="2823" spans="56:56" x14ac:dyDescent="0.25">
      <c r="BD2823" s="346"/>
    </row>
    <row r="2824" spans="56:56" x14ac:dyDescent="0.25">
      <c r="BD2824" s="346"/>
    </row>
    <row r="2825" spans="56:56" x14ac:dyDescent="0.25">
      <c r="BD2825" s="346"/>
    </row>
    <row r="2826" spans="56:56" x14ac:dyDescent="0.25">
      <c r="BD2826" s="346"/>
    </row>
    <row r="2827" spans="56:56" x14ac:dyDescent="0.25">
      <c r="BD2827" s="346"/>
    </row>
    <row r="2828" spans="56:56" x14ac:dyDescent="0.25">
      <c r="BD2828" s="346"/>
    </row>
    <row r="2829" spans="56:56" x14ac:dyDescent="0.25">
      <c r="BD2829" s="346"/>
    </row>
    <row r="2830" spans="56:56" x14ac:dyDescent="0.25">
      <c r="BD2830" s="346"/>
    </row>
    <row r="2831" spans="56:56" x14ac:dyDescent="0.25">
      <c r="BD2831" s="346"/>
    </row>
    <row r="2832" spans="56:56" x14ac:dyDescent="0.25">
      <c r="BD2832" s="346"/>
    </row>
    <row r="2833" spans="56:56" x14ac:dyDescent="0.25">
      <c r="BD2833" s="346"/>
    </row>
    <row r="2834" spans="56:56" x14ac:dyDescent="0.25">
      <c r="BD2834" s="346"/>
    </row>
    <row r="2835" spans="56:56" x14ac:dyDescent="0.25">
      <c r="BD2835" s="346"/>
    </row>
    <row r="2836" spans="56:56" x14ac:dyDescent="0.25">
      <c r="BD2836" s="346"/>
    </row>
    <row r="2837" spans="56:56" x14ac:dyDescent="0.25">
      <c r="BD2837" s="346"/>
    </row>
    <row r="2838" spans="56:56" x14ac:dyDescent="0.25">
      <c r="BD2838" s="346"/>
    </row>
    <row r="2839" spans="56:56" x14ac:dyDescent="0.25">
      <c r="BD2839" s="346"/>
    </row>
    <row r="2840" spans="56:56" x14ac:dyDescent="0.25">
      <c r="BD2840" s="346"/>
    </row>
    <row r="2841" spans="56:56" x14ac:dyDescent="0.25">
      <c r="BD2841" s="346"/>
    </row>
    <row r="2842" spans="56:56" x14ac:dyDescent="0.25">
      <c r="BD2842" s="346"/>
    </row>
    <row r="2843" spans="56:56" x14ac:dyDescent="0.25">
      <c r="BD2843" s="346"/>
    </row>
    <row r="2844" spans="56:56" x14ac:dyDescent="0.25">
      <c r="BD2844" s="346"/>
    </row>
    <row r="2845" spans="56:56" x14ac:dyDescent="0.25">
      <c r="BD2845" s="346"/>
    </row>
    <row r="2846" spans="56:56" x14ac:dyDescent="0.25">
      <c r="BD2846" s="346"/>
    </row>
    <row r="2847" spans="56:56" x14ac:dyDescent="0.25">
      <c r="BD2847" s="346"/>
    </row>
    <row r="2848" spans="56:56" x14ac:dyDescent="0.25">
      <c r="BD2848" s="346"/>
    </row>
    <row r="2849" spans="56:56" x14ac:dyDescent="0.25">
      <c r="BD2849" s="346"/>
    </row>
    <row r="2850" spans="56:56" x14ac:dyDescent="0.25">
      <c r="BD2850" s="346"/>
    </row>
    <row r="2851" spans="56:56" x14ac:dyDescent="0.25">
      <c r="BD2851" s="346"/>
    </row>
    <row r="2852" spans="56:56" x14ac:dyDescent="0.25">
      <c r="BD2852" s="346"/>
    </row>
    <row r="2853" spans="56:56" x14ac:dyDescent="0.25">
      <c r="BD2853" s="346"/>
    </row>
    <row r="2854" spans="56:56" x14ac:dyDescent="0.25">
      <c r="BD2854" s="346"/>
    </row>
    <row r="2855" spans="56:56" x14ac:dyDescent="0.25">
      <c r="BD2855" s="346"/>
    </row>
    <row r="2856" spans="56:56" x14ac:dyDescent="0.25">
      <c r="BD2856" s="346"/>
    </row>
    <row r="2857" spans="56:56" x14ac:dyDescent="0.25">
      <c r="BD2857" s="346"/>
    </row>
    <row r="2858" spans="56:56" x14ac:dyDescent="0.25">
      <c r="BD2858" s="346"/>
    </row>
    <row r="2859" spans="56:56" x14ac:dyDescent="0.25">
      <c r="BD2859" s="346"/>
    </row>
    <row r="2860" spans="56:56" x14ac:dyDescent="0.25">
      <c r="BD2860" s="346"/>
    </row>
    <row r="2861" spans="56:56" x14ac:dyDescent="0.25">
      <c r="BD2861" s="346"/>
    </row>
    <row r="2862" spans="56:56" x14ac:dyDescent="0.25">
      <c r="BD2862" s="346"/>
    </row>
    <row r="2863" spans="56:56" x14ac:dyDescent="0.25">
      <c r="BD2863" s="346"/>
    </row>
    <row r="2864" spans="56:56" x14ac:dyDescent="0.25">
      <c r="BD2864" s="346"/>
    </row>
    <row r="2865" spans="56:56" x14ac:dyDescent="0.25">
      <c r="BD2865" s="346"/>
    </row>
    <row r="2866" spans="56:56" x14ac:dyDescent="0.25">
      <c r="BD2866" s="346"/>
    </row>
    <row r="2867" spans="56:56" x14ac:dyDescent="0.25">
      <c r="BD2867" s="346"/>
    </row>
    <row r="2868" spans="56:56" x14ac:dyDescent="0.25">
      <c r="BD2868" s="346"/>
    </row>
    <row r="2869" spans="56:56" x14ac:dyDescent="0.25">
      <c r="BD2869" s="346"/>
    </row>
    <row r="2870" spans="56:56" x14ac:dyDescent="0.25">
      <c r="BD2870" s="346"/>
    </row>
    <row r="2871" spans="56:56" x14ac:dyDescent="0.25">
      <c r="BD2871" s="346"/>
    </row>
    <row r="2872" spans="56:56" x14ac:dyDescent="0.25">
      <c r="BD2872" s="346"/>
    </row>
    <row r="2873" spans="56:56" x14ac:dyDescent="0.25">
      <c r="BD2873" s="346"/>
    </row>
    <row r="2874" spans="56:56" x14ac:dyDescent="0.25">
      <c r="BD2874" s="346"/>
    </row>
    <row r="2875" spans="56:56" x14ac:dyDescent="0.25">
      <c r="BD2875" s="346"/>
    </row>
    <row r="2876" spans="56:56" x14ac:dyDescent="0.25">
      <c r="BD2876" s="346"/>
    </row>
    <row r="2877" spans="56:56" x14ac:dyDescent="0.25">
      <c r="BD2877" s="346"/>
    </row>
    <row r="2878" spans="56:56" x14ac:dyDescent="0.25">
      <c r="BD2878" s="346"/>
    </row>
    <row r="2879" spans="56:56" x14ac:dyDescent="0.25">
      <c r="BD2879" s="346"/>
    </row>
    <row r="2880" spans="56:56" x14ac:dyDescent="0.25">
      <c r="BD2880" s="346"/>
    </row>
    <row r="2881" spans="56:56" x14ac:dyDescent="0.25">
      <c r="BD2881" s="346"/>
    </row>
    <row r="2882" spans="56:56" x14ac:dyDescent="0.25">
      <c r="BD2882" s="346"/>
    </row>
    <row r="2883" spans="56:56" x14ac:dyDescent="0.25">
      <c r="BD2883" s="346"/>
    </row>
    <row r="2884" spans="56:56" x14ac:dyDescent="0.25">
      <c r="BD2884" s="346"/>
    </row>
    <row r="2885" spans="56:56" x14ac:dyDescent="0.25">
      <c r="BD2885" s="346"/>
    </row>
    <row r="2886" spans="56:56" x14ac:dyDescent="0.25">
      <c r="BD2886" s="346"/>
    </row>
    <row r="2887" spans="56:56" x14ac:dyDescent="0.25">
      <c r="BD2887" s="346"/>
    </row>
    <row r="2888" spans="56:56" x14ac:dyDescent="0.25">
      <c r="BD2888" s="346"/>
    </row>
    <row r="2889" spans="56:56" x14ac:dyDescent="0.25">
      <c r="BD2889" s="346"/>
    </row>
    <row r="2890" spans="56:56" x14ac:dyDescent="0.25">
      <c r="BD2890" s="346"/>
    </row>
    <row r="2891" spans="56:56" x14ac:dyDescent="0.25">
      <c r="BD2891" s="346"/>
    </row>
    <row r="2892" spans="56:56" x14ac:dyDescent="0.25">
      <c r="BD2892" s="346"/>
    </row>
    <row r="2893" spans="56:56" x14ac:dyDescent="0.25">
      <c r="BD2893" s="346"/>
    </row>
    <row r="2894" spans="56:56" x14ac:dyDescent="0.25">
      <c r="BD2894" s="346"/>
    </row>
    <row r="2895" spans="56:56" x14ac:dyDescent="0.25">
      <c r="BD2895" s="346"/>
    </row>
    <row r="2896" spans="56:56" x14ac:dyDescent="0.25">
      <c r="BD2896" s="346"/>
    </row>
    <row r="2897" spans="56:56" x14ac:dyDescent="0.25">
      <c r="BD2897" s="346"/>
    </row>
    <row r="2898" spans="56:56" x14ac:dyDescent="0.25">
      <c r="BD2898" s="346"/>
    </row>
    <row r="2899" spans="56:56" x14ac:dyDescent="0.25">
      <c r="BD2899" s="346"/>
    </row>
    <row r="2900" spans="56:56" x14ac:dyDescent="0.25">
      <c r="BD2900" s="346"/>
    </row>
    <row r="2901" spans="56:56" x14ac:dyDescent="0.25">
      <c r="BD2901" s="346"/>
    </row>
    <row r="2902" spans="56:56" x14ac:dyDescent="0.25">
      <c r="BD2902" s="346"/>
    </row>
    <row r="2903" spans="56:56" x14ac:dyDescent="0.25">
      <c r="BD2903" s="346"/>
    </row>
    <row r="2904" spans="56:56" x14ac:dyDescent="0.25">
      <c r="BD2904" s="346"/>
    </row>
    <row r="2905" spans="56:56" x14ac:dyDescent="0.25">
      <c r="BD2905" s="346"/>
    </row>
    <row r="2906" spans="56:56" x14ac:dyDescent="0.25">
      <c r="BD2906" s="346"/>
    </row>
    <row r="2907" spans="56:56" x14ac:dyDescent="0.25">
      <c r="BD2907" s="346"/>
    </row>
    <row r="2908" spans="56:56" x14ac:dyDescent="0.25">
      <c r="BD2908" s="346"/>
    </row>
    <row r="2909" spans="56:56" x14ac:dyDescent="0.25">
      <c r="BD2909" s="346"/>
    </row>
    <row r="2910" spans="56:56" x14ac:dyDescent="0.25">
      <c r="BD2910" s="346"/>
    </row>
    <row r="2911" spans="56:56" x14ac:dyDescent="0.25">
      <c r="BD2911" s="346"/>
    </row>
    <row r="2912" spans="56:56" x14ac:dyDescent="0.25">
      <c r="BD2912" s="346"/>
    </row>
    <row r="2913" spans="56:56" x14ac:dyDescent="0.25">
      <c r="BD2913" s="346"/>
    </row>
    <row r="2914" spans="56:56" x14ac:dyDescent="0.25">
      <c r="BD2914" s="346"/>
    </row>
    <row r="2915" spans="56:56" x14ac:dyDescent="0.25">
      <c r="BD2915" s="346"/>
    </row>
    <row r="2916" spans="56:56" x14ac:dyDescent="0.25">
      <c r="BD2916" s="346"/>
    </row>
    <row r="2917" spans="56:56" x14ac:dyDescent="0.25">
      <c r="BD2917" s="346"/>
    </row>
    <row r="2918" spans="56:56" x14ac:dyDescent="0.25">
      <c r="BD2918" s="346"/>
    </row>
    <row r="2919" spans="56:56" x14ac:dyDescent="0.25">
      <c r="BD2919" s="346"/>
    </row>
    <row r="2920" spans="56:56" x14ac:dyDescent="0.25">
      <c r="BD2920" s="346"/>
    </row>
    <row r="2921" spans="56:56" x14ac:dyDescent="0.25">
      <c r="BD2921" s="346"/>
    </row>
    <row r="2922" spans="56:56" x14ac:dyDescent="0.25">
      <c r="BD2922" s="346"/>
    </row>
    <row r="2923" spans="56:56" x14ac:dyDescent="0.25">
      <c r="BD2923" s="346"/>
    </row>
    <row r="2924" spans="56:56" x14ac:dyDescent="0.25">
      <c r="BD2924" s="346"/>
    </row>
    <row r="2925" spans="56:56" x14ac:dyDescent="0.25">
      <c r="BD2925" s="346"/>
    </row>
    <row r="2926" spans="56:56" x14ac:dyDescent="0.25">
      <c r="BD2926" s="346"/>
    </row>
    <row r="2927" spans="56:56" x14ac:dyDescent="0.25">
      <c r="BD2927" s="346"/>
    </row>
    <row r="2928" spans="56:56" x14ac:dyDescent="0.25">
      <c r="BD2928" s="346"/>
    </row>
    <row r="2929" spans="56:56" x14ac:dyDescent="0.25">
      <c r="BD2929" s="346"/>
    </row>
    <row r="2930" spans="56:56" x14ac:dyDescent="0.25">
      <c r="BD2930" s="346"/>
    </row>
    <row r="2931" spans="56:56" x14ac:dyDescent="0.25">
      <c r="BD2931" s="346"/>
    </row>
    <row r="2932" spans="56:56" x14ac:dyDescent="0.25">
      <c r="BD2932" s="346"/>
    </row>
    <row r="2933" spans="56:56" x14ac:dyDescent="0.25">
      <c r="BD2933" s="346"/>
    </row>
    <row r="2934" spans="56:56" x14ac:dyDescent="0.25">
      <c r="BD2934" s="346"/>
    </row>
    <row r="2935" spans="56:56" x14ac:dyDescent="0.25">
      <c r="BD2935" s="346"/>
    </row>
    <row r="2936" spans="56:56" x14ac:dyDescent="0.25">
      <c r="BD2936" s="346"/>
    </row>
    <row r="2937" spans="56:56" x14ac:dyDescent="0.25">
      <c r="BD2937" s="346"/>
    </row>
    <row r="2938" spans="56:56" x14ac:dyDescent="0.25">
      <c r="BD2938" s="346"/>
    </row>
    <row r="2939" spans="56:56" x14ac:dyDescent="0.25">
      <c r="BD2939" s="346"/>
    </row>
    <row r="2940" spans="56:56" x14ac:dyDescent="0.25">
      <c r="BD2940" s="346"/>
    </row>
    <row r="2941" spans="56:56" x14ac:dyDescent="0.25">
      <c r="BD2941" s="346"/>
    </row>
    <row r="2942" spans="56:56" x14ac:dyDescent="0.25">
      <c r="BD2942" s="346"/>
    </row>
    <row r="2943" spans="56:56" x14ac:dyDescent="0.25">
      <c r="BD2943" s="346"/>
    </row>
    <row r="2944" spans="56:56" x14ac:dyDescent="0.25">
      <c r="BD2944" s="346"/>
    </row>
    <row r="2945" spans="56:56" x14ac:dyDescent="0.25">
      <c r="BD2945" s="346"/>
    </row>
    <row r="2946" spans="56:56" x14ac:dyDescent="0.25">
      <c r="BD2946" s="346"/>
    </row>
    <row r="2947" spans="56:56" x14ac:dyDescent="0.25">
      <c r="BD2947" s="346"/>
    </row>
    <row r="2948" spans="56:56" x14ac:dyDescent="0.25">
      <c r="BD2948" s="346"/>
    </row>
    <row r="2949" spans="56:56" x14ac:dyDescent="0.25">
      <c r="BD2949" s="346"/>
    </row>
    <row r="2950" spans="56:56" x14ac:dyDescent="0.25">
      <c r="BD2950" s="346"/>
    </row>
    <row r="2951" spans="56:56" x14ac:dyDescent="0.25">
      <c r="BD2951" s="346"/>
    </row>
    <row r="2952" spans="56:56" x14ac:dyDescent="0.25">
      <c r="BD2952" s="346"/>
    </row>
    <row r="2953" spans="56:56" x14ac:dyDescent="0.25">
      <c r="BD2953" s="346"/>
    </row>
    <row r="2954" spans="56:56" x14ac:dyDescent="0.25">
      <c r="BD2954" s="346"/>
    </row>
    <row r="2955" spans="56:56" x14ac:dyDescent="0.25">
      <c r="BD2955" s="346"/>
    </row>
    <row r="2956" spans="56:56" x14ac:dyDescent="0.25">
      <c r="BD2956" s="346"/>
    </row>
    <row r="2957" spans="56:56" x14ac:dyDescent="0.25">
      <c r="BD2957" s="346"/>
    </row>
    <row r="2958" spans="56:56" x14ac:dyDescent="0.25">
      <c r="BD2958" s="346"/>
    </row>
    <row r="2959" spans="56:56" x14ac:dyDescent="0.25">
      <c r="BD2959" s="346"/>
    </row>
    <row r="2960" spans="56:56" x14ac:dyDescent="0.25">
      <c r="BD2960" s="346"/>
    </row>
    <row r="2961" spans="56:56" x14ac:dyDescent="0.25">
      <c r="BD2961" s="346"/>
    </row>
    <row r="2962" spans="56:56" x14ac:dyDescent="0.25">
      <c r="BD2962" s="346"/>
    </row>
    <row r="2963" spans="56:56" x14ac:dyDescent="0.25">
      <c r="BD2963" s="346"/>
    </row>
    <row r="2964" spans="56:56" x14ac:dyDescent="0.25">
      <c r="BD2964" s="346"/>
    </row>
    <row r="2965" spans="56:56" x14ac:dyDescent="0.25">
      <c r="BD2965" s="346"/>
    </row>
    <row r="2966" spans="56:56" x14ac:dyDescent="0.25">
      <c r="BD2966" s="346"/>
    </row>
    <row r="2967" spans="56:56" x14ac:dyDescent="0.25">
      <c r="BD2967" s="346"/>
    </row>
    <row r="2968" spans="56:56" x14ac:dyDescent="0.25">
      <c r="BD2968" s="346"/>
    </row>
    <row r="2969" spans="56:56" x14ac:dyDescent="0.25">
      <c r="BD2969" s="346"/>
    </row>
    <row r="2970" spans="56:56" x14ac:dyDescent="0.25">
      <c r="BD2970" s="346"/>
    </row>
    <row r="2971" spans="56:56" x14ac:dyDescent="0.25">
      <c r="BD2971" s="346"/>
    </row>
    <row r="2972" spans="56:56" x14ac:dyDescent="0.25">
      <c r="BD2972" s="346"/>
    </row>
    <row r="2973" spans="56:56" x14ac:dyDescent="0.25">
      <c r="BD2973" s="346"/>
    </row>
    <row r="2974" spans="56:56" x14ac:dyDescent="0.25">
      <c r="BD2974" s="346"/>
    </row>
    <row r="2975" spans="56:56" x14ac:dyDescent="0.25">
      <c r="BD2975" s="346"/>
    </row>
    <row r="2976" spans="56:56" x14ac:dyDescent="0.25">
      <c r="BD2976" s="346"/>
    </row>
    <row r="2977" spans="56:56" x14ac:dyDescent="0.25">
      <c r="BD2977" s="346"/>
    </row>
    <row r="2978" spans="56:56" x14ac:dyDescent="0.25">
      <c r="BD2978" s="346"/>
    </row>
    <row r="2979" spans="56:56" x14ac:dyDescent="0.25">
      <c r="BD2979" s="346"/>
    </row>
    <row r="2980" spans="56:56" x14ac:dyDescent="0.25">
      <c r="BD2980" s="346"/>
    </row>
    <row r="2981" spans="56:56" x14ac:dyDescent="0.25">
      <c r="BD2981" s="346"/>
    </row>
    <row r="2982" spans="56:56" x14ac:dyDescent="0.25">
      <c r="BD2982" s="346"/>
    </row>
    <row r="2983" spans="56:56" x14ac:dyDescent="0.25">
      <c r="BD2983" s="346"/>
    </row>
    <row r="2984" spans="56:56" x14ac:dyDescent="0.25">
      <c r="BD2984" s="346"/>
    </row>
    <row r="2985" spans="56:56" x14ac:dyDescent="0.25">
      <c r="BD2985" s="346"/>
    </row>
    <row r="2986" spans="56:56" x14ac:dyDescent="0.25">
      <c r="BD2986" s="346"/>
    </row>
    <row r="2987" spans="56:56" x14ac:dyDescent="0.25">
      <c r="BD2987" s="346"/>
    </row>
    <row r="2988" spans="56:56" x14ac:dyDescent="0.25">
      <c r="BD2988" s="346"/>
    </row>
    <row r="2989" spans="56:56" x14ac:dyDescent="0.25">
      <c r="BD2989" s="346"/>
    </row>
    <row r="2990" spans="56:56" x14ac:dyDescent="0.25">
      <c r="BD2990" s="346"/>
    </row>
    <row r="2991" spans="56:56" x14ac:dyDescent="0.25">
      <c r="BD2991" s="346"/>
    </row>
    <row r="2992" spans="56:56" x14ac:dyDescent="0.25">
      <c r="BD2992" s="346"/>
    </row>
    <row r="2993" spans="56:56" x14ac:dyDescent="0.25">
      <c r="BD2993" s="346"/>
    </row>
    <row r="2994" spans="56:56" x14ac:dyDescent="0.25">
      <c r="BD2994" s="346"/>
    </row>
    <row r="2995" spans="56:56" x14ac:dyDescent="0.25">
      <c r="BD2995" s="346"/>
    </row>
    <row r="2996" spans="56:56" x14ac:dyDescent="0.25">
      <c r="BD2996" s="346"/>
    </row>
    <row r="2997" spans="56:56" x14ac:dyDescent="0.25">
      <c r="BD2997" s="346"/>
    </row>
    <row r="2998" spans="56:56" x14ac:dyDescent="0.25">
      <c r="BD2998" s="346"/>
    </row>
    <row r="2999" spans="56:56" x14ac:dyDescent="0.25">
      <c r="BD2999" s="346"/>
    </row>
    <row r="3000" spans="56:56" x14ac:dyDescent="0.25">
      <c r="BD3000" s="346"/>
    </row>
    <row r="3001" spans="56:56" x14ac:dyDescent="0.25">
      <c r="BD3001" s="346"/>
    </row>
    <row r="3002" spans="56:56" x14ac:dyDescent="0.25">
      <c r="BD3002" s="346"/>
    </row>
    <row r="3003" spans="56:56" x14ac:dyDescent="0.25">
      <c r="BD3003" s="346"/>
    </row>
    <row r="3004" spans="56:56" x14ac:dyDescent="0.25">
      <c r="BD3004" s="346"/>
    </row>
    <row r="3005" spans="56:56" x14ac:dyDescent="0.25">
      <c r="BD3005" s="346"/>
    </row>
    <row r="3006" spans="56:56" x14ac:dyDescent="0.25">
      <c r="BD3006" s="346"/>
    </row>
    <row r="3007" spans="56:56" x14ac:dyDescent="0.25">
      <c r="BD3007" s="346"/>
    </row>
    <row r="3008" spans="56:56" x14ac:dyDescent="0.25">
      <c r="BD3008" s="346"/>
    </row>
    <row r="3009" spans="56:56" x14ac:dyDescent="0.25">
      <c r="BD3009" s="346"/>
    </row>
    <row r="3010" spans="56:56" x14ac:dyDescent="0.25">
      <c r="BD3010" s="346"/>
    </row>
    <row r="3011" spans="56:56" x14ac:dyDescent="0.25">
      <c r="BD3011" s="346"/>
    </row>
    <row r="3012" spans="56:56" x14ac:dyDescent="0.25">
      <c r="BD3012" s="346"/>
    </row>
    <row r="3013" spans="56:56" x14ac:dyDescent="0.25">
      <c r="BD3013" s="346"/>
    </row>
    <row r="3014" spans="56:56" x14ac:dyDescent="0.25">
      <c r="BD3014" s="346"/>
    </row>
    <row r="3015" spans="56:56" x14ac:dyDescent="0.25">
      <c r="BD3015" s="346"/>
    </row>
    <row r="3016" spans="56:56" x14ac:dyDescent="0.25">
      <c r="BD3016" s="346"/>
    </row>
    <row r="3017" spans="56:56" x14ac:dyDescent="0.25">
      <c r="BD3017" s="346"/>
    </row>
    <row r="3018" spans="56:56" x14ac:dyDescent="0.25">
      <c r="BD3018" s="346"/>
    </row>
    <row r="3019" spans="56:56" x14ac:dyDescent="0.25">
      <c r="BD3019" s="346"/>
    </row>
    <row r="3020" spans="56:56" x14ac:dyDescent="0.25">
      <c r="BD3020" s="346"/>
    </row>
    <row r="3021" spans="56:56" x14ac:dyDescent="0.25">
      <c r="BD3021" s="346"/>
    </row>
    <row r="3022" spans="56:56" x14ac:dyDescent="0.25">
      <c r="BD3022" s="346"/>
    </row>
    <row r="3023" spans="56:56" x14ac:dyDescent="0.25">
      <c r="BD3023" s="346"/>
    </row>
    <row r="3024" spans="56:56" x14ac:dyDescent="0.25">
      <c r="BD3024" s="346"/>
    </row>
    <row r="3025" spans="56:56" x14ac:dyDescent="0.25">
      <c r="BD3025" s="346"/>
    </row>
    <row r="3026" spans="56:56" x14ac:dyDescent="0.25">
      <c r="BD3026" s="346"/>
    </row>
    <row r="3027" spans="56:56" x14ac:dyDescent="0.25">
      <c r="BD3027" s="346"/>
    </row>
    <row r="3028" spans="56:56" x14ac:dyDescent="0.25">
      <c r="BD3028" s="346"/>
    </row>
    <row r="3029" spans="56:56" x14ac:dyDescent="0.25">
      <c r="BD3029" s="346"/>
    </row>
    <row r="3030" spans="56:56" x14ac:dyDescent="0.25">
      <c r="BD3030" s="346"/>
    </row>
    <row r="3031" spans="56:56" x14ac:dyDescent="0.25">
      <c r="BD3031" s="346"/>
    </row>
    <row r="3032" spans="56:56" x14ac:dyDescent="0.25">
      <c r="BD3032" s="346"/>
    </row>
    <row r="3033" spans="56:56" x14ac:dyDescent="0.25">
      <c r="BD3033" s="346"/>
    </row>
    <row r="3034" spans="56:56" x14ac:dyDescent="0.25">
      <c r="BD3034" s="346"/>
    </row>
    <row r="3035" spans="56:56" x14ac:dyDescent="0.25">
      <c r="BD3035" s="346"/>
    </row>
    <row r="3036" spans="56:56" x14ac:dyDescent="0.25">
      <c r="BD3036" s="346"/>
    </row>
    <row r="3037" spans="56:56" x14ac:dyDescent="0.25">
      <c r="BD3037" s="346"/>
    </row>
    <row r="3038" spans="56:56" x14ac:dyDescent="0.25">
      <c r="BD3038" s="346"/>
    </row>
    <row r="3039" spans="56:56" x14ac:dyDescent="0.25">
      <c r="BD3039" s="346"/>
    </row>
    <row r="3040" spans="56:56" x14ac:dyDescent="0.25">
      <c r="BD3040" s="346"/>
    </row>
    <row r="3041" spans="56:56" x14ac:dyDescent="0.25">
      <c r="BD3041" s="346"/>
    </row>
    <row r="3042" spans="56:56" x14ac:dyDescent="0.25">
      <c r="BD3042" s="346"/>
    </row>
    <row r="3043" spans="56:56" x14ac:dyDescent="0.25">
      <c r="BD3043" s="346"/>
    </row>
    <row r="3044" spans="56:56" x14ac:dyDescent="0.25">
      <c r="BD3044" s="346"/>
    </row>
    <row r="3045" spans="56:56" x14ac:dyDescent="0.25">
      <c r="BD3045" s="346"/>
    </row>
    <row r="3046" spans="56:56" x14ac:dyDescent="0.25">
      <c r="BD3046" s="346"/>
    </row>
    <row r="3047" spans="56:56" x14ac:dyDescent="0.25">
      <c r="BD3047" s="346"/>
    </row>
    <row r="3048" spans="56:56" x14ac:dyDescent="0.25">
      <c r="BD3048" s="346"/>
    </row>
    <row r="3049" spans="56:56" x14ac:dyDescent="0.25">
      <c r="BD3049" s="346"/>
    </row>
    <row r="3050" spans="56:56" x14ac:dyDescent="0.25">
      <c r="BD3050" s="346"/>
    </row>
    <row r="3051" spans="56:56" x14ac:dyDescent="0.25">
      <c r="BD3051" s="346"/>
    </row>
    <row r="3052" spans="56:56" x14ac:dyDescent="0.25">
      <c r="BD3052" s="346"/>
    </row>
    <row r="3053" spans="56:56" x14ac:dyDescent="0.25">
      <c r="BD3053" s="346"/>
    </row>
    <row r="3054" spans="56:56" x14ac:dyDescent="0.25">
      <c r="BD3054" s="346"/>
    </row>
    <row r="3055" spans="56:56" x14ac:dyDescent="0.25">
      <c r="BD3055" s="346"/>
    </row>
    <row r="3056" spans="56:56" x14ac:dyDescent="0.25">
      <c r="BD3056" s="346"/>
    </row>
    <row r="3057" spans="56:56" x14ac:dyDescent="0.25">
      <c r="BD3057" s="346"/>
    </row>
    <row r="3058" spans="56:56" x14ac:dyDescent="0.25">
      <c r="BD3058" s="346"/>
    </row>
    <row r="3059" spans="56:56" x14ac:dyDescent="0.25">
      <c r="BD3059" s="346"/>
    </row>
    <row r="3060" spans="56:56" x14ac:dyDescent="0.25">
      <c r="BD3060" s="346"/>
    </row>
    <row r="3061" spans="56:56" x14ac:dyDescent="0.25">
      <c r="BD3061" s="346"/>
    </row>
    <row r="3062" spans="56:56" x14ac:dyDescent="0.25">
      <c r="BD3062" s="346"/>
    </row>
    <row r="3063" spans="56:56" x14ac:dyDescent="0.25">
      <c r="BD3063" s="346"/>
    </row>
    <row r="3064" spans="56:56" x14ac:dyDescent="0.25">
      <c r="BD3064" s="346"/>
    </row>
    <row r="3065" spans="56:56" x14ac:dyDescent="0.25">
      <c r="BD3065" s="346"/>
    </row>
    <row r="3066" spans="56:56" x14ac:dyDescent="0.25">
      <c r="BD3066" s="346"/>
    </row>
    <row r="3067" spans="56:56" x14ac:dyDescent="0.25">
      <c r="BD3067" s="346"/>
    </row>
    <row r="3068" spans="56:56" x14ac:dyDescent="0.25">
      <c r="BD3068" s="346"/>
    </row>
    <row r="3069" spans="56:56" x14ac:dyDescent="0.25">
      <c r="BD3069" s="346"/>
    </row>
    <row r="3070" spans="56:56" x14ac:dyDescent="0.25">
      <c r="BD3070" s="346"/>
    </row>
    <row r="3071" spans="56:56" x14ac:dyDescent="0.25">
      <c r="BD3071" s="346"/>
    </row>
    <row r="3072" spans="56:56" x14ac:dyDescent="0.25">
      <c r="BD3072" s="346"/>
    </row>
    <row r="3073" spans="56:56" x14ac:dyDescent="0.25">
      <c r="BD3073" s="346"/>
    </row>
    <row r="3074" spans="56:56" x14ac:dyDescent="0.25">
      <c r="BD3074" s="346"/>
    </row>
    <row r="3075" spans="56:56" x14ac:dyDescent="0.25">
      <c r="BD3075" s="346"/>
    </row>
    <row r="3076" spans="56:56" x14ac:dyDescent="0.25">
      <c r="BD3076" s="346"/>
    </row>
    <row r="3077" spans="56:56" x14ac:dyDescent="0.25">
      <c r="BD3077" s="346"/>
    </row>
    <row r="3078" spans="56:56" x14ac:dyDescent="0.25">
      <c r="BD3078" s="346"/>
    </row>
    <row r="3079" spans="56:56" x14ac:dyDescent="0.25">
      <c r="BD3079" s="346"/>
    </row>
    <row r="3080" spans="56:56" x14ac:dyDescent="0.25">
      <c r="BD3080" s="346"/>
    </row>
    <row r="3081" spans="56:56" x14ac:dyDescent="0.25">
      <c r="BD3081" s="346"/>
    </row>
    <row r="3082" spans="56:56" x14ac:dyDescent="0.25">
      <c r="BD3082" s="346"/>
    </row>
    <row r="3083" spans="56:56" x14ac:dyDescent="0.25">
      <c r="BD3083" s="346"/>
    </row>
    <row r="3084" spans="56:56" x14ac:dyDescent="0.25">
      <c r="BD3084" s="346"/>
    </row>
    <row r="3085" spans="56:56" x14ac:dyDescent="0.25">
      <c r="BD3085" s="346"/>
    </row>
    <row r="3086" spans="56:56" x14ac:dyDescent="0.25">
      <c r="BD3086" s="346"/>
    </row>
    <row r="3087" spans="56:56" x14ac:dyDescent="0.25">
      <c r="BD3087" s="346"/>
    </row>
    <row r="3088" spans="56:56" x14ac:dyDescent="0.25">
      <c r="BD3088" s="346"/>
    </row>
    <row r="3089" spans="56:56" x14ac:dyDescent="0.25">
      <c r="BD3089" s="346"/>
    </row>
    <row r="3090" spans="56:56" x14ac:dyDescent="0.25">
      <c r="BD3090" s="346"/>
    </row>
    <row r="3091" spans="56:56" x14ac:dyDescent="0.25">
      <c r="BD3091" s="346"/>
    </row>
    <row r="3092" spans="56:56" x14ac:dyDescent="0.25">
      <c r="BD3092" s="346"/>
    </row>
    <row r="3093" spans="56:56" x14ac:dyDescent="0.25">
      <c r="BD3093" s="346"/>
    </row>
    <row r="3094" spans="56:56" x14ac:dyDescent="0.25">
      <c r="BD3094" s="346"/>
    </row>
    <row r="3095" spans="56:56" x14ac:dyDescent="0.25">
      <c r="BD3095" s="346"/>
    </row>
    <row r="3096" spans="56:56" x14ac:dyDescent="0.25">
      <c r="BD3096" s="346"/>
    </row>
    <row r="3097" spans="56:56" x14ac:dyDescent="0.25">
      <c r="BD3097" s="346"/>
    </row>
    <row r="3098" spans="56:56" x14ac:dyDescent="0.25">
      <c r="BD3098" s="346"/>
    </row>
    <row r="3099" spans="56:56" x14ac:dyDescent="0.25">
      <c r="BD3099" s="346"/>
    </row>
    <row r="3100" spans="56:56" x14ac:dyDescent="0.25">
      <c r="BD3100" s="346"/>
    </row>
    <row r="3101" spans="56:56" x14ac:dyDescent="0.25">
      <c r="BD3101" s="346"/>
    </row>
    <row r="3102" spans="56:56" x14ac:dyDescent="0.25">
      <c r="BD3102" s="346"/>
    </row>
    <row r="3103" spans="56:56" x14ac:dyDescent="0.25">
      <c r="BD3103" s="346"/>
    </row>
    <row r="3104" spans="56:56" x14ac:dyDescent="0.25">
      <c r="BD3104" s="346"/>
    </row>
    <row r="3105" spans="56:56" x14ac:dyDescent="0.25">
      <c r="BD3105" s="346"/>
    </row>
    <row r="3106" spans="56:56" x14ac:dyDescent="0.25">
      <c r="BD3106" s="346"/>
    </row>
    <row r="3107" spans="56:56" x14ac:dyDescent="0.25">
      <c r="BD3107" s="346"/>
    </row>
    <row r="3108" spans="56:56" x14ac:dyDescent="0.25">
      <c r="BD3108" s="346"/>
    </row>
    <row r="3109" spans="56:56" x14ac:dyDescent="0.25">
      <c r="BD3109" s="346"/>
    </row>
    <row r="3110" spans="56:56" x14ac:dyDescent="0.25">
      <c r="BD3110" s="346"/>
    </row>
    <row r="3111" spans="56:56" x14ac:dyDescent="0.25">
      <c r="BD3111" s="346"/>
    </row>
    <row r="3112" spans="56:56" x14ac:dyDescent="0.25">
      <c r="BD3112" s="346"/>
    </row>
    <row r="3113" spans="56:56" x14ac:dyDescent="0.25">
      <c r="BD3113" s="346"/>
    </row>
    <row r="3114" spans="56:56" x14ac:dyDescent="0.25">
      <c r="BD3114" s="346"/>
    </row>
    <row r="3115" spans="56:56" x14ac:dyDescent="0.25">
      <c r="BD3115" s="346"/>
    </row>
    <row r="3116" spans="56:56" x14ac:dyDescent="0.25">
      <c r="BD3116" s="346"/>
    </row>
    <row r="3117" spans="56:56" x14ac:dyDescent="0.25">
      <c r="BD3117" s="346"/>
    </row>
    <row r="3118" spans="56:56" x14ac:dyDescent="0.25">
      <c r="BD3118" s="346"/>
    </row>
    <row r="3119" spans="56:56" x14ac:dyDescent="0.25">
      <c r="BD3119" s="346"/>
    </row>
    <row r="3120" spans="56:56" x14ac:dyDescent="0.25">
      <c r="BD3120" s="346"/>
    </row>
    <row r="3121" spans="56:56" x14ac:dyDescent="0.25">
      <c r="BD3121" s="346"/>
    </row>
    <row r="3122" spans="56:56" x14ac:dyDescent="0.25">
      <c r="BD3122" s="346"/>
    </row>
    <row r="3123" spans="56:56" x14ac:dyDescent="0.25">
      <c r="BD3123" s="346"/>
    </row>
    <row r="3124" spans="56:56" x14ac:dyDescent="0.25">
      <c r="BD3124" s="346"/>
    </row>
    <row r="3125" spans="56:56" x14ac:dyDescent="0.25">
      <c r="BD3125" s="346"/>
    </row>
    <row r="3126" spans="56:56" x14ac:dyDescent="0.25">
      <c r="BD3126" s="346"/>
    </row>
    <row r="3127" spans="56:56" x14ac:dyDescent="0.25">
      <c r="BD3127" s="346"/>
    </row>
    <row r="3128" spans="56:56" x14ac:dyDescent="0.25">
      <c r="BD3128" s="346"/>
    </row>
    <row r="3129" spans="56:56" x14ac:dyDescent="0.25">
      <c r="BD3129" s="346"/>
    </row>
    <row r="3130" spans="56:56" x14ac:dyDescent="0.25">
      <c r="BD3130" s="346"/>
    </row>
    <row r="3131" spans="56:56" x14ac:dyDescent="0.25">
      <c r="BD3131" s="346"/>
    </row>
    <row r="3132" spans="56:56" x14ac:dyDescent="0.25">
      <c r="BD3132" s="346"/>
    </row>
    <row r="3133" spans="56:56" x14ac:dyDescent="0.25">
      <c r="BD3133" s="346"/>
    </row>
    <row r="3134" spans="56:56" x14ac:dyDescent="0.25">
      <c r="BD3134" s="346"/>
    </row>
    <row r="3135" spans="56:56" x14ac:dyDescent="0.25">
      <c r="BD3135" s="346"/>
    </row>
    <row r="3136" spans="56:56" x14ac:dyDescent="0.25">
      <c r="BD3136" s="346"/>
    </row>
    <row r="3137" spans="56:56" x14ac:dyDescent="0.25">
      <c r="BD3137" s="346"/>
    </row>
    <row r="3138" spans="56:56" x14ac:dyDescent="0.25">
      <c r="BD3138" s="346"/>
    </row>
    <row r="3139" spans="56:56" x14ac:dyDescent="0.25">
      <c r="BD3139" s="346"/>
    </row>
    <row r="3140" spans="56:56" x14ac:dyDescent="0.25">
      <c r="BD3140" s="346"/>
    </row>
    <row r="3141" spans="56:56" x14ac:dyDescent="0.25">
      <c r="BD3141" s="346"/>
    </row>
    <row r="3142" spans="56:56" x14ac:dyDescent="0.25">
      <c r="BD3142" s="346"/>
    </row>
    <row r="3143" spans="56:56" x14ac:dyDescent="0.25">
      <c r="BD3143" s="346"/>
    </row>
    <row r="3144" spans="56:56" x14ac:dyDescent="0.25">
      <c r="BD3144" s="346"/>
    </row>
    <row r="3145" spans="56:56" x14ac:dyDescent="0.25">
      <c r="BD3145" s="346"/>
    </row>
    <row r="3146" spans="56:56" x14ac:dyDescent="0.25">
      <c r="BD3146" s="346"/>
    </row>
    <row r="3147" spans="56:56" x14ac:dyDescent="0.25">
      <c r="BD3147" s="346"/>
    </row>
    <row r="3148" spans="56:56" x14ac:dyDescent="0.25">
      <c r="BD3148" s="346"/>
    </row>
    <row r="3149" spans="56:56" x14ac:dyDescent="0.25">
      <c r="BD3149" s="346"/>
    </row>
    <row r="3150" spans="56:56" x14ac:dyDescent="0.25">
      <c r="BD3150" s="346"/>
    </row>
    <row r="3151" spans="56:56" x14ac:dyDescent="0.25">
      <c r="BD3151" s="346"/>
    </row>
    <row r="3152" spans="56:56" x14ac:dyDescent="0.25">
      <c r="BD3152" s="346"/>
    </row>
    <row r="3153" spans="56:56" x14ac:dyDescent="0.25">
      <c r="BD3153" s="346"/>
    </row>
    <row r="3154" spans="56:56" x14ac:dyDescent="0.25">
      <c r="BD3154" s="346"/>
    </row>
    <row r="3155" spans="56:56" x14ac:dyDescent="0.25">
      <c r="BD3155" s="346"/>
    </row>
    <row r="3156" spans="56:56" x14ac:dyDescent="0.25">
      <c r="BD3156" s="346"/>
    </row>
    <row r="3157" spans="56:56" x14ac:dyDescent="0.25">
      <c r="BD3157" s="346"/>
    </row>
    <row r="3158" spans="56:56" x14ac:dyDescent="0.25">
      <c r="BD3158" s="346"/>
    </row>
    <row r="3159" spans="56:56" x14ac:dyDescent="0.25">
      <c r="BD3159" s="346"/>
    </row>
    <row r="3160" spans="56:56" x14ac:dyDescent="0.25">
      <c r="BD3160" s="346"/>
    </row>
    <row r="3161" spans="56:56" x14ac:dyDescent="0.25">
      <c r="BD3161" s="346"/>
    </row>
    <row r="3162" spans="56:56" x14ac:dyDescent="0.25">
      <c r="BD3162" s="346"/>
    </row>
    <row r="3163" spans="56:56" x14ac:dyDescent="0.25">
      <c r="BD3163" s="346"/>
    </row>
    <row r="3164" spans="56:56" x14ac:dyDescent="0.25">
      <c r="BD3164" s="346"/>
    </row>
    <row r="3165" spans="56:56" x14ac:dyDescent="0.25">
      <c r="BD3165" s="346"/>
    </row>
    <row r="3166" spans="56:56" x14ac:dyDescent="0.25">
      <c r="BD3166" s="346"/>
    </row>
    <row r="3167" spans="56:56" x14ac:dyDescent="0.25">
      <c r="BD3167" s="346"/>
    </row>
    <row r="3168" spans="56:56" x14ac:dyDescent="0.25">
      <c r="BD3168" s="346"/>
    </row>
    <row r="3169" spans="56:56" x14ac:dyDescent="0.25">
      <c r="BD3169" s="346"/>
    </row>
    <row r="3170" spans="56:56" x14ac:dyDescent="0.25">
      <c r="BD3170" s="346"/>
    </row>
    <row r="3171" spans="56:56" x14ac:dyDescent="0.25">
      <c r="BD3171" s="346"/>
    </row>
    <row r="3172" spans="56:56" x14ac:dyDescent="0.25">
      <c r="BD3172" s="346"/>
    </row>
    <row r="3173" spans="56:56" x14ac:dyDescent="0.25">
      <c r="BD3173" s="346"/>
    </row>
    <row r="3174" spans="56:56" x14ac:dyDescent="0.25">
      <c r="BD3174" s="346"/>
    </row>
    <row r="3175" spans="56:56" x14ac:dyDescent="0.25">
      <c r="BD3175" s="346"/>
    </row>
    <row r="3176" spans="56:56" x14ac:dyDescent="0.25">
      <c r="BD3176" s="346"/>
    </row>
    <row r="3177" spans="56:56" x14ac:dyDescent="0.25">
      <c r="BD3177" s="346"/>
    </row>
    <row r="3178" spans="56:56" x14ac:dyDescent="0.25">
      <c r="BD3178" s="346"/>
    </row>
    <row r="3179" spans="56:56" x14ac:dyDescent="0.25">
      <c r="BD3179" s="346"/>
    </row>
    <row r="3180" spans="56:56" x14ac:dyDescent="0.25">
      <c r="BD3180" s="346"/>
    </row>
    <row r="3181" spans="56:56" x14ac:dyDescent="0.25">
      <c r="BD3181" s="346"/>
    </row>
    <row r="3182" spans="56:56" x14ac:dyDescent="0.25">
      <c r="BD3182" s="346"/>
    </row>
    <row r="3183" spans="56:56" x14ac:dyDescent="0.25">
      <c r="BD3183" s="346"/>
    </row>
    <row r="3184" spans="56:56" x14ac:dyDescent="0.25">
      <c r="BD3184" s="346"/>
    </row>
    <row r="3185" spans="56:56" x14ac:dyDescent="0.25">
      <c r="BD3185" s="346"/>
    </row>
    <row r="3186" spans="56:56" x14ac:dyDescent="0.25">
      <c r="BD3186" s="346"/>
    </row>
    <row r="3187" spans="56:56" x14ac:dyDescent="0.25">
      <c r="BD3187" s="346"/>
    </row>
    <row r="3188" spans="56:56" x14ac:dyDescent="0.25">
      <c r="BD3188" s="346"/>
    </row>
    <row r="3189" spans="56:56" x14ac:dyDescent="0.25">
      <c r="BD3189" s="346"/>
    </row>
    <row r="3190" spans="56:56" x14ac:dyDescent="0.25">
      <c r="BD3190" s="346"/>
    </row>
    <row r="3191" spans="56:56" x14ac:dyDescent="0.25">
      <c r="BD3191" s="346"/>
    </row>
    <row r="3192" spans="56:56" x14ac:dyDescent="0.25">
      <c r="BD3192" s="346"/>
    </row>
    <row r="3193" spans="56:56" x14ac:dyDescent="0.25">
      <c r="BD3193" s="346"/>
    </row>
    <row r="3194" spans="56:56" x14ac:dyDescent="0.25">
      <c r="BD3194" s="346"/>
    </row>
    <row r="3195" spans="56:56" x14ac:dyDescent="0.25">
      <c r="BD3195" s="346"/>
    </row>
    <row r="3196" spans="56:56" x14ac:dyDescent="0.25">
      <c r="BD3196" s="346"/>
    </row>
    <row r="3197" spans="56:56" x14ac:dyDescent="0.25">
      <c r="BD3197" s="346"/>
    </row>
    <row r="3198" spans="56:56" x14ac:dyDescent="0.25">
      <c r="BD3198" s="346"/>
    </row>
    <row r="3199" spans="56:56" x14ac:dyDescent="0.25">
      <c r="BD3199" s="346"/>
    </row>
    <row r="3200" spans="56:56" x14ac:dyDescent="0.25">
      <c r="BD3200" s="346"/>
    </row>
    <row r="3201" spans="56:56" x14ac:dyDescent="0.25">
      <c r="BD3201" s="346"/>
    </row>
    <row r="3202" spans="56:56" x14ac:dyDescent="0.25">
      <c r="BD3202" s="346"/>
    </row>
    <row r="3203" spans="56:56" x14ac:dyDescent="0.25">
      <c r="BD3203" s="346"/>
    </row>
    <row r="3204" spans="56:56" x14ac:dyDescent="0.25">
      <c r="BD3204" s="346"/>
    </row>
    <row r="3205" spans="56:56" x14ac:dyDescent="0.25">
      <c r="BD3205" s="346"/>
    </row>
    <row r="3206" spans="56:56" x14ac:dyDescent="0.25">
      <c r="BD3206" s="346"/>
    </row>
    <row r="3207" spans="56:56" x14ac:dyDescent="0.25">
      <c r="BD3207" s="346"/>
    </row>
    <row r="3208" spans="56:56" x14ac:dyDescent="0.25">
      <c r="BD3208" s="346"/>
    </row>
    <row r="3209" spans="56:56" x14ac:dyDescent="0.25">
      <c r="BD3209" s="346"/>
    </row>
    <row r="3210" spans="56:56" x14ac:dyDescent="0.25">
      <c r="BD3210" s="346"/>
    </row>
    <row r="3211" spans="56:56" x14ac:dyDescent="0.25">
      <c r="BD3211" s="346"/>
    </row>
    <row r="3212" spans="56:56" x14ac:dyDescent="0.25">
      <c r="BD3212" s="346"/>
    </row>
    <row r="3213" spans="56:56" x14ac:dyDescent="0.25">
      <c r="BD3213" s="346"/>
    </row>
    <row r="3214" spans="56:56" x14ac:dyDescent="0.25">
      <c r="BD3214" s="346"/>
    </row>
    <row r="3215" spans="56:56" x14ac:dyDescent="0.25">
      <c r="BD3215" s="346"/>
    </row>
    <row r="3216" spans="56:56" x14ac:dyDescent="0.25">
      <c r="BD3216" s="346"/>
    </row>
    <row r="3217" spans="56:56" x14ac:dyDescent="0.25">
      <c r="BD3217" s="346"/>
    </row>
    <row r="3218" spans="56:56" x14ac:dyDescent="0.25">
      <c r="BD3218" s="346"/>
    </row>
    <row r="3219" spans="56:56" x14ac:dyDescent="0.25">
      <c r="BD3219" s="346"/>
    </row>
    <row r="3220" spans="56:56" x14ac:dyDescent="0.25">
      <c r="BD3220" s="346"/>
    </row>
    <row r="3221" spans="56:56" x14ac:dyDescent="0.25">
      <c r="BD3221" s="346"/>
    </row>
    <row r="3222" spans="56:56" x14ac:dyDescent="0.25">
      <c r="BD3222" s="346"/>
    </row>
    <row r="3223" spans="56:56" x14ac:dyDescent="0.25">
      <c r="BD3223" s="346"/>
    </row>
    <row r="3224" spans="56:56" x14ac:dyDescent="0.25">
      <c r="BD3224" s="346"/>
    </row>
    <row r="3225" spans="56:56" x14ac:dyDescent="0.25">
      <c r="BD3225" s="346"/>
    </row>
    <row r="3226" spans="56:56" x14ac:dyDescent="0.25">
      <c r="BD3226" s="346"/>
    </row>
    <row r="3227" spans="56:56" x14ac:dyDescent="0.25">
      <c r="BD3227" s="346"/>
    </row>
    <row r="3228" spans="56:56" x14ac:dyDescent="0.25">
      <c r="BD3228" s="346"/>
    </row>
    <row r="3229" spans="56:56" x14ac:dyDescent="0.25">
      <c r="BD3229" s="346"/>
    </row>
    <row r="3230" spans="56:56" x14ac:dyDescent="0.25">
      <c r="BD3230" s="346"/>
    </row>
    <row r="3231" spans="56:56" x14ac:dyDescent="0.25">
      <c r="BD3231" s="346"/>
    </row>
    <row r="3232" spans="56:56" x14ac:dyDescent="0.25">
      <c r="BD3232" s="346"/>
    </row>
    <row r="3233" spans="56:56" x14ac:dyDescent="0.25">
      <c r="BD3233" s="346"/>
    </row>
    <row r="3234" spans="56:56" x14ac:dyDescent="0.25">
      <c r="BD3234" s="346"/>
    </row>
    <row r="3235" spans="56:56" x14ac:dyDescent="0.25">
      <c r="BD3235" s="346"/>
    </row>
    <row r="3236" spans="56:56" x14ac:dyDescent="0.25">
      <c r="BD3236" s="346"/>
    </row>
    <row r="3237" spans="56:56" x14ac:dyDescent="0.25">
      <c r="BD3237" s="346"/>
    </row>
    <row r="3238" spans="56:56" x14ac:dyDescent="0.25">
      <c r="BD3238" s="346"/>
    </row>
    <row r="3239" spans="56:56" x14ac:dyDescent="0.25">
      <c r="BD3239" s="346"/>
    </row>
    <row r="3240" spans="56:56" x14ac:dyDescent="0.25">
      <c r="BD3240" s="346"/>
    </row>
    <row r="3241" spans="56:56" x14ac:dyDescent="0.25">
      <c r="BD3241" s="346"/>
    </row>
    <row r="3242" spans="56:56" x14ac:dyDescent="0.25">
      <c r="BD3242" s="346"/>
    </row>
    <row r="3243" spans="56:56" x14ac:dyDescent="0.25">
      <c r="BD3243" s="346"/>
    </row>
    <row r="3244" spans="56:56" x14ac:dyDescent="0.25">
      <c r="BD3244" s="346"/>
    </row>
    <row r="3245" spans="56:56" x14ac:dyDescent="0.25">
      <c r="BD3245" s="346"/>
    </row>
    <row r="3246" spans="56:56" x14ac:dyDescent="0.25">
      <c r="BD3246" s="346"/>
    </row>
    <row r="3247" spans="56:56" x14ac:dyDescent="0.25">
      <c r="BD3247" s="346"/>
    </row>
    <row r="3248" spans="56:56" x14ac:dyDescent="0.25">
      <c r="BD3248" s="346"/>
    </row>
    <row r="3249" spans="56:56" x14ac:dyDescent="0.25">
      <c r="BD3249" s="346"/>
    </row>
    <row r="3250" spans="56:56" x14ac:dyDescent="0.25">
      <c r="BD3250" s="346"/>
    </row>
    <row r="3251" spans="56:56" x14ac:dyDescent="0.25">
      <c r="BD3251" s="346"/>
    </row>
    <row r="3252" spans="56:56" x14ac:dyDescent="0.25">
      <c r="BD3252" s="346"/>
    </row>
    <row r="3253" spans="56:56" x14ac:dyDescent="0.25">
      <c r="BD3253" s="346"/>
    </row>
    <row r="3254" spans="56:56" x14ac:dyDescent="0.25">
      <c r="BD3254" s="346"/>
    </row>
    <row r="3255" spans="56:56" x14ac:dyDescent="0.25">
      <c r="BD3255" s="346"/>
    </row>
    <row r="3256" spans="56:56" x14ac:dyDescent="0.25">
      <c r="BD3256" s="346"/>
    </row>
    <row r="3257" spans="56:56" x14ac:dyDescent="0.25">
      <c r="BD3257" s="346"/>
    </row>
    <row r="3258" spans="56:56" x14ac:dyDescent="0.25">
      <c r="BD3258" s="346"/>
    </row>
    <row r="3259" spans="56:56" x14ac:dyDescent="0.25">
      <c r="BD3259" s="346"/>
    </row>
    <row r="3260" spans="56:56" x14ac:dyDescent="0.25">
      <c r="BD3260" s="346"/>
    </row>
    <row r="3261" spans="56:56" x14ac:dyDescent="0.25">
      <c r="BD3261" s="346"/>
    </row>
    <row r="3262" spans="56:56" x14ac:dyDescent="0.25">
      <c r="BD3262" s="346"/>
    </row>
    <row r="3263" spans="56:56" x14ac:dyDescent="0.25">
      <c r="BD3263" s="346"/>
    </row>
    <row r="3264" spans="56:56" x14ac:dyDescent="0.25">
      <c r="BD3264" s="346"/>
    </row>
    <row r="3265" spans="56:56" x14ac:dyDescent="0.25">
      <c r="BD3265" s="346"/>
    </row>
    <row r="3266" spans="56:56" x14ac:dyDescent="0.25">
      <c r="BD3266" s="346"/>
    </row>
    <row r="3267" spans="56:56" x14ac:dyDescent="0.25">
      <c r="BD3267" s="346"/>
    </row>
    <row r="3268" spans="56:56" x14ac:dyDescent="0.25">
      <c r="BD3268" s="346"/>
    </row>
    <row r="3269" spans="56:56" x14ac:dyDescent="0.25">
      <c r="BD3269" s="346"/>
    </row>
    <row r="3270" spans="56:56" x14ac:dyDescent="0.25">
      <c r="BD3270" s="346"/>
    </row>
    <row r="3271" spans="56:56" x14ac:dyDescent="0.25">
      <c r="BD3271" s="346"/>
    </row>
    <row r="3272" spans="56:56" x14ac:dyDescent="0.25">
      <c r="BD3272" s="346"/>
    </row>
    <row r="3273" spans="56:56" x14ac:dyDescent="0.25">
      <c r="BD3273" s="346"/>
    </row>
    <row r="3274" spans="56:56" x14ac:dyDescent="0.25">
      <c r="BD3274" s="346"/>
    </row>
    <row r="3275" spans="56:56" x14ac:dyDescent="0.25">
      <c r="BD3275" s="346"/>
    </row>
    <row r="3276" spans="56:56" x14ac:dyDescent="0.25">
      <c r="BD3276" s="346"/>
    </row>
    <row r="3277" spans="56:56" x14ac:dyDescent="0.25">
      <c r="BD3277" s="346"/>
    </row>
    <row r="3278" spans="56:56" x14ac:dyDescent="0.25">
      <c r="BD3278" s="346"/>
    </row>
    <row r="3279" spans="56:56" x14ac:dyDescent="0.25">
      <c r="BD3279" s="346"/>
    </row>
    <row r="3280" spans="56:56" x14ac:dyDescent="0.25">
      <c r="BD3280" s="346"/>
    </row>
    <row r="3281" spans="56:56" x14ac:dyDescent="0.25">
      <c r="BD3281" s="346"/>
    </row>
    <row r="3282" spans="56:56" x14ac:dyDescent="0.25">
      <c r="BD3282" s="346"/>
    </row>
    <row r="3283" spans="56:56" x14ac:dyDescent="0.25">
      <c r="BD3283" s="346"/>
    </row>
    <row r="3284" spans="56:56" x14ac:dyDescent="0.25">
      <c r="BD3284" s="346"/>
    </row>
    <row r="3285" spans="56:56" x14ac:dyDescent="0.25">
      <c r="BD3285" s="346"/>
    </row>
    <row r="3286" spans="56:56" x14ac:dyDescent="0.25">
      <c r="BD3286" s="346"/>
    </row>
    <row r="3287" spans="56:56" x14ac:dyDescent="0.25">
      <c r="BD3287" s="346"/>
    </row>
    <row r="3288" spans="56:56" x14ac:dyDescent="0.25">
      <c r="BD3288" s="346"/>
    </row>
    <row r="3289" spans="56:56" x14ac:dyDescent="0.25">
      <c r="BD3289" s="346"/>
    </row>
    <row r="3290" spans="56:56" x14ac:dyDescent="0.25">
      <c r="BD3290" s="346"/>
    </row>
    <row r="3291" spans="56:56" x14ac:dyDescent="0.25">
      <c r="BD3291" s="346"/>
    </row>
    <row r="3292" spans="56:56" x14ac:dyDescent="0.25">
      <c r="BD3292" s="346"/>
    </row>
    <row r="3293" spans="56:56" x14ac:dyDescent="0.25">
      <c r="BD3293" s="346"/>
    </row>
    <row r="3294" spans="56:56" x14ac:dyDescent="0.25">
      <c r="BD3294" s="346"/>
    </row>
    <row r="3295" spans="56:56" x14ac:dyDescent="0.25">
      <c r="BD3295" s="346"/>
    </row>
    <row r="3296" spans="56:56" x14ac:dyDescent="0.25">
      <c r="BD3296" s="346"/>
    </row>
    <row r="3297" spans="56:56" x14ac:dyDescent="0.25">
      <c r="BD3297" s="346"/>
    </row>
    <row r="3298" spans="56:56" x14ac:dyDescent="0.25">
      <c r="BD3298" s="346"/>
    </row>
    <row r="3299" spans="56:56" x14ac:dyDescent="0.25">
      <c r="BD3299" s="346"/>
    </row>
    <row r="3300" spans="56:56" x14ac:dyDescent="0.25">
      <c r="BD3300" s="346"/>
    </row>
    <row r="3301" spans="56:56" x14ac:dyDescent="0.25">
      <c r="BD3301" s="346"/>
    </row>
    <row r="3302" spans="56:56" x14ac:dyDescent="0.25">
      <c r="BD3302" s="346"/>
    </row>
    <row r="3303" spans="56:56" x14ac:dyDescent="0.25">
      <c r="BD3303" s="346"/>
    </row>
    <row r="3304" spans="56:56" x14ac:dyDescent="0.25">
      <c r="BD3304" s="346"/>
    </row>
    <row r="3305" spans="56:56" x14ac:dyDescent="0.25">
      <c r="BD3305" s="346"/>
    </row>
    <row r="3306" spans="56:56" x14ac:dyDescent="0.25">
      <c r="BD3306" s="346"/>
    </row>
    <row r="3307" spans="56:56" x14ac:dyDescent="0.25">
      <c r="BD3307" s="346"/>
    </row>
    <row r="3308" spans="56:56" x14ac:dyDescent="0.25">
      <c r="BD3308" s="346"/>
    </row>
    <row r="3309" spans="56:56" x14ac:dyDescent="0.25">
      <c r="BD3309" s="346"/>
    </row>
    <row r="3310" spans="56:56" x14ac:dyDescent="0.25">
      <c r="BD3310" s="346"/>
    </row>
    <row r="3311" spans="56:56" x14ac:dyDescent="0.25">
      <c r="BD3311" s="346"/>
    </row>
    <row r="3312" spans="56:56" x14ac:dyDescent="0.25">
      <c r="BD3312" s="346"/>
    </row>
    <row r="3313" spans="56:56" x14ac:dyDescent="0.25">
      <c r="BD3313" s="346"/>
    </row>
    <row r="3314" spans="56:56" x14ac:dyDescent="0.25">
      <c r="BD3314" s="346"/>
    </row>
    <row r="3315" spans="56:56" x14ac:dyDescent="0.25">
      <c r="BD3315" s="346"/>
    </row>
    <row r="3316" spans="56:56" x14ac:dyDescent="0.25">
      <c r="BD3316" s="346"/>
    </row>
    <row r="3317" spans="56:56" x14ac:dyDescent="0.25">
      <c r="BD3317" s="346"/>
    </row>
    <row r="3318" spans="56:56" x14ac:dyDescent="0.25">
      <c r="BD3318" s="346"/>
    </row>
    <row r="3319" spans="56:56" x14ac:dyDescent="0.25">
      <c r="BD3319" s="346"/>
    </row>
    <row r="3320" spans="56:56" x14ac:dyDescent="0.25">
      <c r="BD3320" s="346"/>
    </row>
    <row r="3321" spans="56:56" x14ac:dyDescent="0.25">
      <c r="BD3321" s="346"/>
    </row>
    <row r="3322" spans="56:56" x14ac:dyDescent="0.25">
      <c r="BD3322" s="346"/>
    </row>
    <row r="3323" spans="56:56" x14ac:dyDescent="0.25">
      <c r="BD3323" s="346"/>
    </row>
    <row r="3324" spans="56:56" x14ac:dyDescent="0.25">
      <c r="BD3324" s="346"/>
    </row>
    <row r="3325" spans="56:56" x14ac:dyDescent="0.25">
      <c r="BD3325" s="346"/>
    </row>
    <row r="3326" spans="56:56" x14ac:dyDescent="0.25">
      <c r="BD3326" s="346"/>
    </row>
    <row r="3327" spans="56:56" x14ac:dyDescent="0.25">
      <c r="BD3327" s="346"/>
    </row>
    <row r="3328" spans="56:56" x14ac:dyDescent="0.25">
      <c r="BD3328" s="346"/>
    </row>
    <row r="3329" spans="56:56" x14ac:dyDescent="0.25">
      <c r="BD3329" s="346"/>
    </row>
    <row r="3330" spans="56:56" x14ac:dyDescent="0.25">
      <c r="BD3330" s="346"/>
    </row>
    <row r="3331" spans="56:56" x14ac:dyDescent="0.25">
      <c r="BD3331" s="346"/>
    </row>
    <row r="3332" spans="56:56" x14ac:dyDescent="0.25">
      <c r="BD3332" s="346"/>
    </row>
    <row r="3333" spans="56:56" x14ac:dyDescent="0.25">
      <c r="BD3333" s="346"/>
    </row>
    <row r="3334" spans="56:56" x14ac:dyDescent="0.25">
      <c r="BD3334" s="346"/>
    </row>
    <row r="3335" spans="56:56" x14ac:dyDescent="0.25">
      <c r="BD3335" s="346"/>
    </row>
    <row r="3336" spans="56:56" x14ac:dyDescent="0.25">
      <c r="BD3336" s="346"/>
    </row>
    <row r="3337" spans="56:56" x14ac:dyDescent="0.25">
      <c r="BD3337" s="346"/>
    </row>
    <row r="3338" spans="56:56" x14ac:dyDescent="0.25">
      <c r="BD3338" s="346"/>
    </row>
    <row r="3339" spans="56:56" x14ac:dyDescent="0.25">
      <c r="BD3339" s="346"/>
    </row>
    <row r="3340" spans="56:56" x14ac:dyDescent="0.25">
      <c r="BD3340" s="346"/>
    </row>
    <row r="3341" spans="56:56" x14ac:dyDescent="0.25">
      <c r="BD3341" s="346"/>
    </row>
    <row r="3342" spans="56:56" x14ac:dyDescent="0.25">
      <c r="BD3342" s="346"/>
    </row>
    <row r="3343" spans="56:56" x14ac:dyDescent="0.25">
      <c r="BD3343" s="346"/>
    </row>
    <row r="3344" spans="56:56" x14ac:dyDescent="0.25">
      <c r="BD3344" s="346"/>
    </row>
    <row r="3345" spans="56:56" x14ac:dyDescent="0.25">
      <c r="BD3345" s="346"/>
    </row>
    <row r="3346" spans="56:56" x14ac:dyDescent="0.25">
      <c r="BD3346" s="346"/>
    </row>
    <row r="3347" spans="56:56" x14ac:dyDescent="0.25">
      <c r="BD3347" s="346"/>
    </row>
    <row r="3348" spans="56:56" x14ac:dyDescent="0.25">
      <c r="BD3348" s="346"/>
    </row>
    <row r="3349" spans="56:56" x14ac:dyDescent="0.25">
      <c r="BD3349" s="346"/>
    </row>
    <row r="3350" spans="56:56" x14ac:dyDescent="0.25">
      <c r="BD3350" s="346"/>
    </row>
    <row r="3351" spans="56:56" x14ac:dyDescent="0.25">
      <c r="BD3351" s="346"/>
    </row>
    <row r="3352" spans="56:56" x14ac:dyDescent="0.25">
      <c r="BD3352" s="346"/>
    </row>
    <row r="3353" spans="56:56" x14ac:dyDescent="0.25">
      <c r="BD3353" s="346"/>
    </row>
    <row r="3354" spans="56:56" x14ac:dyDescent="0.25">
      <c r="BD3354" s="346"/>
    </row>
    <row r="3355" spans="56:56" x14ac:dyDescent="0.25">
      <c r="BD3355" s="346"/>
    </row>
    <row r="3356" spans="56:56" x14ac:dyDescent="0.25">
      <c r="BD3356" s="346"/>
    </row>
    <row r="3357" spans="56:56" x14ac:dyDescent="0.25">
      <c r="BD3357" s="346"/>
    </row>
    <row r="3358" spans="56:56" x14ac:dyDescent="0.25">
      <c r="BD3358" s="346"/>
    </row>
    <row r="3359" spans="56:56" x14ac:dyDescent="0.25">
      <c r="BD3359" s="346"/>
    </row>
    <row r="3360" spans="56:56" x14ac:dyDescent="0.25">
      <c r="BD3360" s="346"/>
    </row>
    <row r="3361" spans="56:56" x14ac:dyDescent="0.25">
      <c r="BD3361" s="346"/>
    </row>
    <row r="3362" spans="56:56" x14ac:dyDescent="0.25">
      <c r="BD3362" s="346"/>
    </row>
    <row r="3363" spans="56:56" x14ac:dyDescent="0.25">
      <c r="BD3363" s="346"/>
    </row>
    <row r="3364" spans="56:56" x14ac:dyDescent="0.25">
      <c r="BD3364" s="346"/>
    </row>
    <row r="3365" spans="56:56" x14ac:dyDescent="0.25">
      <c r="BD3365" s="346"/>
    </row>
    <row r="3366" spans="56:56" x14ac:dyDescent="0.25">
      <c r="BD3366" s="346"/>
    </row>
    <row r="3367" spans="56:56" x14ac:dyDescent="0.25">
      <c r="BD3367" s="346"/>
    </row>
    <row r="3368" spans="56:56" x14ac:dyDescent="0.25">
      <c r="BD3368" s="346"/>
    </row>
    <row r="3369" spans="56:56" x14ac:dyDescent="0.25">
      <c r="BD3369" s="346"/>
    </row>
    <row r="3370" spans="56:56" x14ac:dyDescent="0.25">
      <c r="BD3370" s="346"/>
    </row>
    <row r="3371" spans="56:56" x14ac:dyDescent="0.25">
      <c r="BD3371" s="346"/>
    </row>
    <row r="3372" spans="56:56" x14ac:dyDescent="0.25">
      <c r="BD3372" s="346"/>
    </row>
    <row r="3373" spans="56:56" x14ac:dyDescent="0.25">
      <c r="BD3373" s="346"/>
    </row>
    <row r="3374" spans="56:56" x14ac:dyDescent="0.25">
      <c r="BD3374" s="346"/>
    </row>
    <row r="3375" spans="56:56" x14ac:dyDescent="0.25">
      <c r="BD3375" s="346"/>
    </row>
    <row r="3376" spans="56:56" x14ac:dyDescent="0.25">
      <c r="BD3376" s="346"/>
    </row>
    <row r="3377" spans="56:56" x14ac:dyDescent="0.25">
      <c r="BD3377" s="346"/>
    </row>
    <row r="3378" spans="56:56" x14ac:dyDescent="0.25">
      <c r="BD3378" s="346"/>
    </row>
    <row r="3379" spans="56:56" x14ac:dyDescent="0.25">
      <c r="BD3379" s="346"/>
    </row>
    <row r="3380" spans="56:56" x14ac:dyDescent="0.25">
      <c r="BD3380" s="346"/>
    </row>
    <row r="3381" spans="56:56" x14ac:dyDescent="0.25">
      <c r="BD3381" s="346"/>
    </row>
    <row r="3382" spans="56:56" x14ac:dyDescent="0.25">
      <c r="BD3382" s="346"/>
    </row>
    <row r="3383" spans="56:56" x14ac:dyDescent="0.25">
      <c r="BD3383" s="346"/>
    </row>
    <row r="3384" spans="56:56" x14ac:dyDescent="0.25">
      <c r="BD3384" s="346"/>
    </row>
    <row r="3385" spans="56:56" x14ac:dyDescent="0.25">
      <c r="BD3385" s="346"/>
    </row>
    <row r="3386" spans="56:56" x14ac:dyDescent="0.25">
      <c r="BD3386" s="346"/>
    </row>
    <row r="3387" spans="56:56" x14ac:dyDescent="0.25">
      <c r="BD3387" s="346"/>
    </row>
    <row r="3388" spans="56:56" x14ac:dyDescent="0.25">
      <c r="BD3388" s="346"/>
    </row>
    <row r="3389" spans="56:56" x14ac:dyDescent="0.25">
      <c r="BD3389" s="346"/>
    </row>
    <row r="3390" spans="56:56" x14ac:dyDescent="0.25">
      <c r="BD3390" s="346"/>
    </row>
    <row r="3391" spans="56:56" x14ac:dyDescent="0.25">
      <c r="BD3391" s="346"/>
    </row>
    <row r="3392" spans="56:56" x14ac:dyDescent="0.25">
      <c r="BD3392" s="346"/>
    </row>
    <row r="3393" spans="56:56" x14ac:dyDescent="0.25">
      <c r="BD3393" s="346"/>
    </row>
    <row r="3394" spans="56:56" x14ac:dyDescent="0.25">
      <c r="BD3394" s="346"/>
    </row>
    <row r="3395" spans="56:56" x14ac:dyDescent="0.25">
      <c r="BD3395" s="346"/>
    </row>
    <row r="3396" spans="56:56" x14ac:dyDescent="0.25">
      <c r="BD3396" s="346"/>
    </row>
    <row r="3397" spans="56:56" x14ac:dyDescent="0.25">
      <c r="BD3397" s="346"/>
    </row>
    <row r="3398" spans="56:56" x14ac:dyDescent="0.25">
      <c r="BD3398" s="346"/>
    </row>
    <row r="3399" spans="56:56" x14ac:dyDescent="0.25">
      <c r="BD3399" s="346"/>
    </row>
    <row r="3400" spans="56:56" x14ac:dyDescent="0.25">
      <c r="BD3400" s="346"/>
    </row>
    <row r="3401" spans="56:56" x14ac:dyDescent="0.25">
      <c r="BD3401" s="346"/>
    </row>
    <row r="3402" spans="56:56" x14ac:dyDescent="0.25">
      <c r="BD3402" s="346"/>
    </row>
    <row r="3403" spans="56:56" x14ac:dyDescent="0.25">
      <c r="BD3403" s="346"/>
    </row>
    <row r="3404" spans="56:56" x14ac:dyDescent="0.25">
      <c r="BD3404" s="346"/>
    </row>
    <row r="3405" spans="56:56" x14ac:dyDescent="0.25">
      <c r="BD3405" s="346"/>
    </row>
    <row r="3406" spans="56:56" x14ac:dyDescent="0.25">
      <c r="BD3406" s="346"/>
    </row>
    <row r="3407" spans="56:56" x14ac:dyDescent="0.25">
      <c r="BD3407" s="346"/>
    </row>
    <row r="3408" spans="56:56" x14ac:dyDescent="0.25">
      <c r="BD3408" s="346"/>
    </row>
    <row r="3409" spans="56:56" x14ac:dyDescent="0.25">
      <c r="BD3409" s="346"/>
    </row>
    <row r="3410" spans="56:56" x14ac:dyDescent="0.25">
      <c r="BD3410" s="346"/>
    </row>
    <row r="3411" spans="56:56" x14ac:dyDescent="0.25">
      <c r="BD3411" s="346"/>
    </row>
    <row r="3412" spans="56:56" x14ac:dyDescent="0.25">
      <c r="BD3412" s="346"/>
    </row>
    <row r="3413" spans="56:56" x14ac:dyDescent="0.25">
      <c r="BD3413" s="346"/>
    </row>
    <row r="3414" spans="56:56" x14ac:dyDescent="0.25">
      <c r="BD3414" s="346"/>
    </row>
    <row r="3415" spans="56:56" x14ac:dyDescent="0.25">
      <c r="BD3415" s="346"/>
    </row>
    <row r="3416" spans="56:56" x14ac:dyDescent="0.25">
      <c r="BD3416" s="346"/>
    </row>
    <row r="3417" spans="56:56" x14ac:dyDescent="0.25">
      <c r="BD3417" s="346"/>
    </row>
    <row r="3418" spans="56:56" x14ac:dyDescent="0.25">
      <c r="BD3418" s="346"/>
    </row>
    <row r="3419" spans="56:56" x14ac:dyDescent="0.25">
      <c r="BD3419" s="346"/>
    </row>
    <row r="3420" spans="56:56" x14ac:dyDescent="0.25">
      <c r="BD3420" s="346"/>
    </row>
    <row r="3421" spans="56:56" x14ac:dyDescent="0.25">
      <c r="BD3421" s="346"/>
    </row>
    <row r="3422" spans="56:56" x14ac:dyDescent="0.25">
      <c r="BD3422" s="346"/>
    </row>
    <row r="3423" spans="56:56" x14ac:dyDescent="0.25">
      <c r="BD3423" s="346"/>
    </row>
    <row r="3424" spans="56:56" x14ac:dyDescent="0.25">
      <c r="BD3424" s="346"/>
    </row>
    <row r="3425" spans="56:56" x14ac:dyDescent="0.25">
      <c r="BD3425" s="346"/>
    </row>
    <row r="3426" spans="56:56" x14ac:dyDescent="0.25">
      <c r="BD3426" s="346"/>
    </row>
    <row r="3427" spans="56:56" x14ac:dyDescent="0.25">
      <c r="BD3427" s="346"/>
    </row>
    <row r="3428" spans="56:56" x14ac:dyDescent="0.25">
      <c r="BD3428" s="346"/>
    </row>
    <row r="3429" spans="56:56" x14ac:dyDescent="0.25">
      <c r="BD3429" s="346"/>
    </row>
    <row r="3430" spans="56:56" x14ac:dyDescent="0.25">
      <c r="BD3430" s="346"/>
    </row>
    <row r="3431" spans="56:56" x14ac:dyDescent="0.25">
      <c r="BD3431" s="346"/>
    </row>
    <row r="3432" spans="56:56" x14ac:dyDescent="0.25">
      <c r="BD3432" s="346"/>
    </row>
    <row r="3433" spans="56:56" x14ac:dyDescent="0.25">
      <c r="BD3433" s="346"/>
    </row>
    <row r="3434" spans="56:56" x14ac:dyDescent="0.25">
      <c r="BD3434" s="346"/>
    </row>
    <row r="3435" spans="56:56" x14ac:dyDescent="0.25">
      <c r="BD3435" s="346"/>
    </row>
    <row r="3436" spans="56:56" x14ac:dyDescent="0.25">
      <c r="BD3436" s="346"/>
    </row>
    <row r="3437" spans="56:56" x14ac:dyDescent="0.25">
      <c r="BD3437" s="346"/>
    </row>
    <row r="3438" spans="56:56" x14ac:dyDescent="0.25">
      <c r="BD3438" s="346"/>
    </row>
    <row r="3439" spans="56:56" x14ac:dyDescent="0.25">
      <c r="BD3439" s="346"/>
    </row>
    <row r="3440" spans="56:56" x14ac:dyDescent="0.25">
      <c r="BD3440" s="346"/>
    </row>
    <row r="3441" spans="56:56" x14ac:dyDescent="0.25">
      <c r="BD3441" s="346"/>
    </row>
    <row r="3442" spans="56:56" x14ac:dyDescent="0.25">
      <c r="BD3442" s="346"/>
    </row>
    <row r="3443" spans="56:56" x14ac:dyDescent="0.25">
      <c r="BD3443" s="346"/>
    </row>
    <row r="3444" spans="56:56" x14ac:dyDescent="0.25">
      <c r="BD3444" s="346"/>
    </row>
    <row r="3445" spans="56:56" x14ac:dyDescent="0.25">
      <c r="BD3445" s="346"/>
    </row>
    <row r="3446" spans="56:56" x14ac:dyDescent="0.25">
      <c r="BD3446" s="346"/>
    </row>
    <row r="3447" spans="56:56" x14ac:dyDescent="0.25">
      <c r="BD3447" s="346"/>
    </row>
    <row r="3448" spans="56:56" x14ac:dyDescent="0.25">
      <c r="BD3448" s="346"/>
    </row>
    <row r="3449" spans="56:56" x14ac:dyDescent="0.25">
      <c r="BD3449" s="346"/>
    </row>
    <row r="3450" spans="56:56" x14ac:dyDescent="0.25">
      <c r="BD3450" s="346"/>
    </row>
    <row r="3451" spans="56:56" x14ac:dyDescent="0.25">
      <c r="BD3451" s="346"/>
    </row>
    <row r="3452" spans="56:56" x14ac:dyDescent="0.25">
      <c r="BD3452" s="346"/>
    </row>
    <row r="3453" spans="56:56" x14ac:dyDescent="0.25">
      <c r="BD3453" s="346"/>
    </row>
    <row r="3454" spans="56:56" x14ac:dyDescent="0.25">
      <c r="BD3454" s="346"/>
    </row>
    <row r="3455" spans="56:56" x14ac:dyDescent="0.25">
      <c r="BD3455" s="346"/>
    </row>
    <row r="3456" spans="56:56" x14ac:dyDescent="0.25">
      <c r="BD3456" s="346"/>
    </row>
    <row r="3457" spans="56:56" x14ac:dyDescent="0.25">
      <c r="BD3457" s="346"/>
    </row>
    <row r="3458" spans="56:56" x14ac:dyDescent="0.25">
      <c r="BD3458" s="346"/>
    </row>
    <row r="3459" spans="56:56" x14ac:dyDescent="0.25">
      <c r="BD3459" s="346"/>
    </row>
    <row r="3460" spans="56:56" x14ac:dyDescent="0.25">
      <c r="BD3460" s="346"/>
    </row>
    <row r="3461" spans="56:56" x14ac:dyDescent="0.25">
      <c r="BD3461" s="346"/>
    </row>
    <row r="3462" spans="56:56" x14ac:dyDescent="0.25">
      <c r="BD3462" s="346"/>
    </row>
    <row r="3463" spans="56:56" x14ac:dyDescent="0.25">
      <c r="BD3463" s="346"/>
    </row>
    <row r="3464" spans="56:56" x14ac:dyDescent="0.25">
      <c r="BD3464" s="346"/>
    </row>
    <row r="3465" spans="56:56" x14ac:dyDescent="0.25">
      <c r="BD3465" s="346"/>
    </row>
    <row r="3466" spans="56:56" x14ac:dyDescent="0.25">
      <c r="BD3466" s="346"/>
    </row>
    <row r="3467" spans="56:56" x14ac:dyDescent="0.25">
      <c r="BD3467" s="346"/>
    </row>
    <row r="3468" spans="56:56" x14ac:dyDescent="0.25">
      <c r="BD3468" s="346"/>
    </row>
    <row r="3469" spans="56:56" x14ac:dyDescent="0.25">
      <c r="BD3469" s="346"/>
    </row>
    <row r="3470" spans="56:56" x14ac:dyDescent="0.25">
      <c r="BD3470" s="346"/>
    </row>
    <row r="3471" spans="56:56" x14ac:dyDescent="0.25">
      <c r="BD3471" s="346"/>
    </row>
    <row r="3472" spans="56:56" x14ac:dyDescent="0.25">
      <c r="BD3472" s="346"/>
    </row>
    <row r="3473" spans="56:56" x14ac:dyDescent="0.25">
      <c r="BD3473" s="346"/>
    </row>
    <row r="3474" spans="56:56" x14ac:dyDescent="0.25">
      <c r="BD3474" s="346"/>
    </row>
    <row r="3475" spans="56:56" x14ac:dyDescent="0.25">
      <c r="BD3475" s="346"/>
    </row>
    <row r="3476" spans="56:56" x14ac:dyDescent="0.25">
      <c r="BD3476" s="346"/>
    </row>
    <row r="3477" spans="56:56" x14ac:dyDescent="0.25">
      <c r="BD3477" s="346"/>
    </row>
    <row r="3478" spans="56:56" x14ac:dyDescent="0.25">
      <c r="BD3478" s="346"/>
    </row>
    <row r="3479" spans="56:56" x14ac:dyDescent="0.25">
      <c r="BD3479" s="346"/>
    </row>
    <row r="3480" spans="56:56" x14ac:dyDescent="0.25">
      <c r="BD3480" s="346"/>
    </row>
    <row r="3481" spans="56:56" x14ac:dyDescent="0.25">
      <c r="BD3481" s="346"/>
    </row>
    <row r="3482" spans="56:56" x14ac:dyDescent="0.25">
      <c r="BD3482" s="346"/>
    </row>
    <row r="3483" spans="56:56" x14ac:dyDescent="0.25">
      <c r="BD3483" s="346"/>
    </row>
    <row r="3484" spans="56:56" x14ac:dyDescent="0.25">
      <c r="BD3484" s="346"/>
    </row>
    <row r="3485" spans="56:56" x14ac:dyDescent="0.25">
      <c r="BD3485" s="346"/>
    </row>
    <row r="3486" spans="56:56" x14ac:dyDescent="0.25">
      <c r="BD3486" s="346"/>
    </row>
    <row r="3487" spans="56:56" x14ac:dyDescent="0.25">
      <c r="BD3487" s="346"/>
    </row>
    <row r="3488" spans="56:56" x14ac:dyDescent="0.25">
      <c r="BD3488" s="346"/>
    </row>
    <row r="3489" spans="56:56" x14ac:dyDescent="0.25">
      <c r="BD3489" s="346"/>
    </row>
    <row r="3490" spans="56:56" x14ac:dyDescent="0.25">
      <c r="BD3490" s="346"/>
    </row>
    <row r="3491" spans="56:56" x14ac:dyDescent="0.25">
      <c r="BD3491" s="346"/>
    </row>
    <row r="3492" spans="56:56" x14ac:dyDescent="0.25">
      <c r="BD3492" s="346"/>
    </row>
    <row r="3493" spans="56:56" x14ac:dyDescent="0.25">
      <c r="BD3493" s="346"/>
    </row>
    <row r="3494" spans="56:56" x14ac:dyDescent="0.25">
      <c r="BD3494" s="346"/>
    </row>
    <row r="3495" spans="56:56" x14ac:dyDescent="0.25">
      <c r="BD3495" s="346"/>
    </row>
    <row r="3496" spans="56:56" x14ac:dyDescent="0.25">
      <c r="BD3496" s="346"/>
    </row>
    <row r="3497" spans="56:56" x14ac:dyDescent="0.25">
      <c r="BD3497" s="346"/>
    </row>
    <row r="3498" spans="56:56" x14ac:dyDescent="0.25">
      <c r="BD3498" s="346"/>
    </row>
    <row r="3499" spans="56:56" x14ac:dyDescent="0.25">
      <c r="BD3499" s="346"/>
    </row>
    <row r="3500" spans="56:56" x14ac:dyDescent="0.25">
      <c r="BD3500" s="346"/>
    </row>
    <row r="3501" spans="56:56" x14ac:dyDescent="0.25">
      <c r="BD3501" s="346"/>
    </row>
    <row r="3502" spans="56:56" x14ac:dyDescent="0.25">
      <c r="BD3502" s="346"/>
    </row>
    <row r="3503" spans="56:56" x14ac:dyDescent="0.25">
      <c r="BD3503" s="346"/>
    </row>
    <row r="3504" spans="56:56" x14ac:dyDescent="0.25">
      <c r="BD3504" s="346"/>
    </row>
    <row r="3505" spans="56:56" x14ac:dyDescent="0.25">
      <c r="BD3505" s="346"/>
    </row>
    <row r="3506" spans="56:56" x14ac:dyDescent="0.25">
      <c r="BD3506" s="346"/>
    </row>
    <row r="3507" spans="56:56" x14ac:dyDescent="0.25">
      <c r="BD3507" s="346"/>
    </row>
    <row r="3508" spans="56:56" x14ac:dyDescent="0.25">
      <c r="BD3508" s="346"/>
    </row>
    <row r="3509" spans="56:56" x14ac:dyDescent="0.25">
      <c r="BD3509" s="346"/>
    </row>
    <row r="3510" spans="56:56" x14ac:dyDescent="0.25">
      <c r="BD3510" s="346"/>
    </row>
    <row r="3511" spans="56:56" x14ac:dyDescent="0.25">
      <c r="BD3511" s="346"/>
    </row>
    <row r="3512" spans="56:56" x14ac:dyDescent="0.25">
      <c r="BD3512" s="346"/>
    </row>
    <row r="3513" spans="56:56" x14ac:dyDescent="0.25">
      <c r="BD3513" s="346"/>
    </row>
    <row r="3514" spans="56:56" x14ac:dyDescent="0.25">
      <c r="BD3514" s="346"/>
    </row>
    <row r="3515" spans="56:56" x14ac:dyDescent="0.25">
      <c r="BD3515" s="346"/>
    </row>
    <row r="3516" spans="56:56" x14ac:dyDescent="0.25">
      <c r="BD3516" s="346"/>
    </row>
    <row r="3517" spans="56:56" x14ac:dyDescent="0.25">
      <c r="BD3517" s="346"/>
    </row>
    <row r="3518" spans="56:56" x14ac:dyDescent="0.25">
      <c r="BD3518" s="346"/>
    </row>
    <row r="3519" spans="56:56" x14ac:dyDescent="0.25">
      <c r="BD3519" s="346"/>
    </row>
    <row r="3520" spans="56:56" x14ac:dyDescent="0.25">
      <c r="BD3520" s="346"/>
    </row>
    <row r="3521" spans="56:56" x14ac:dyDescent="0.25">
      <c r="BD3521" s="346"/>
    </row>
    <row r="3522" spans="56:56" x14ac:dyDescent="0.25">
      <c r="BD3522" s="346"/>
    </row>
    <row r="3523" spans="56:56" x14ac:dyDescent="0.25">
      <c r="BD3523" s="346"/>
    </row>
    <row r="3524" spans="56:56" x14ac:dyDescent="0.25">
      <c r="BD3524" s="346"/>
    </row>
    <row r="3525" spans="56:56" x14ac:dyDescent="0.25">
      <c r="BD3525" s="346"/>
    </row>
    <row r="3526" spans="56:56" x14ac:dyDescent="0.25">
      <c r="BD3526" s="346"/>
    </row>
    <row r="3527" spans="56:56" x14ac:dyDescent="0.25">
      <c r="BD3527" s="346"/>
    </row>
    <row r="3528" spans="56:56" x14ac:dyDescent="0.25">
      <c r="BD3528" s="346"/>
    </row>
    <row r="3529" spans="56:56" x14ac:dyDescent="0.25">
      <c r="BD3529" s="346"/>
    </row>
    <row r="3530" spans="56:56" x14ac:dyDescent="0.25">
      <c r="BD3530" s="346"/>
    </row>
    <row r="3531" spans="56:56" x14ac:dyDescent="0.25">
      <c r="BD3531" s="346"/>
    </row>
    <row r="3532" spans="56:56" x14ac:dyDescent="0.25">
      <c r="BD3532" s="346"/>
    </row>
    <row r="3533" spans="56:56" x14ac:dyDescent="0.25">
      <c r="BD3533" s="346"/>
    </row>
    <row r="3534" spans="56:56" x14ac:dyDescent="0.25">
      <c r="BD3534" s="346"/>
    </row>
    <row r="3535" spans="56:56" ht="15.75" thickBot="1" x14ac:dyDescent="0.3">
      <c r="BD3535" s="347"/>
    </row>
  </sheetData>
  <dataValidations count="6">
    <dataValidation type="list" allowBlank="1" showInputMessage="1" showErrorMessage="1" sqref="B23:B30">
      <formula1>"IMM,ASX"</formula1>
    </dataValidation>
    <dataValidation type="list" allowBlank="1" showInputMessage="1" showErrorMessage="1" sqref="F3:F20">
      <formula1>"Following,Modified Following,Preceding,Modified Preceding,Unadjusted,Half-Month Modified Following"</formula1>
    </dataValidation>
    <dataValidation type="list" allowBlank="1" showInputMessage="1" showErrorMessage="1" sqref="F34:F99">
      <formula1>"Following,Modified Following,Preceding,Modified Preceding,Month End Reference,Unadjusted Month End,Unadjusted"</formula1>
    </dataValidation>
    <dataValidation type="list" allowBlank="1" showInputMessage="1" showErrorMessage="1" sqref="G34:G99">
      <formula1>"Annual,Semiannual,EveryFourthMonth,Quarterly,Bimonthly,Monthly,Biweekly,Weekly,Daily,Once,NoFrequency"</formula1>
    </dataValidation>
    <dataValidation type="list" allowBlank="1" showInputMessage="1" showErrorMessage="1" sqref="H3:H20 H34:H99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AC2">
      <formula1>"AllDepos,DeposBeforeFirstFuturesStartDate,DeposBeforeFirstFuturesStartDatePlusOne,DeposBeforeFirstFuturesExpiryDate"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W80"/>
  <sheetViews>
    <sheetView topLeftCell="E1" workbookViewId="0">
      <selection activeCell="Q1" sqref="Q1"/>
    </sheetView>
  </sheetViews>
  <sheetFormatPr defaultRowHeight="15" outlineLevelCol="1" x14ac:dyDescent="0.25"/>
  <cols>
    <col min="1" max="1" width="5" style="1" bestFit="1" customWidth="1"/>
    <col min="2" max="2" width="17.28515625" style="1" hidden="1" customWidth="1" outlineLevel="1"/>
    <col min="3" max="3" width="10" style="58" bestFit="1" customWidth="1" collapsed="1"/>
    <col min="4" max="4" width="7.7109375" style="45" customWidth="1"/>
    <col min="5" max="5" width="19.28515625" style="49" bestFit="1" customWidth="1"/>
    <col min="6" max="6" width="10" style="1" bestFit="1" customWidth="1"/>
    <col min="7" max="7" width="20.28515625" style="1" bestFit="1" customWidth="1"/>
    <col min="8" max="8" width="12.140625" style="1" customWidth="1"/>
    <col min="9" max="9" width="15.140625" style="1" bestFit="1" customWidth="1"/>
    <col min="10" max="10" width="9" style="45" bestFit="1" customWidth="1"/>
    <col min="11" max="12" width="2.7109375" style="1" customWidth="1"/>
    <col min="13" max="13" width="11.5703125" style="1" customWidth="1" outlineLevel="1"/>
    <col min="14" max="14" width="10" style="1" customWidth="1" outlineLevel="1"/>
    <col min="15" max="15" width="11.5703125" style="1" customWidth="1" outlineLevel="1"/>
    <col min="16" max="16" width="12" style="1" customWidth="1" outlineLevel="1"/>
    <col min="17" max="17" width="5" style="1" bestFit="1" customWidth="1"/>
    <col min="18" max="18" width="6.42578125" style="1" bestFit="1" customWidth="1"/>
    <col min="19" max="19" width="10" style="1" customWidth="1" outlineLevel="1"/>
    <col min="20" max="20" width="11" style="1" bestFit="1" customWidth="1"/>
    <col min="21" max="22" width="17.28515625" style="1" bestFit="1" customWidth="1"/>
    <col min="23" max="23" width="8" style="1" bestFit="1" customWidth="1"/>
    <col min="24" max="24" width="15.140625" style="1" bestFit="1" customWidth="1"/>
    <col min="25" max="25" width="9" style="1" bestFit="1" customWidth="1"/>
    <col min="26" max="16384" width="9.140625" style="1"/>
  </cols>
  <sheetData>
    <row r="1" spans="1:23" ht="18" customHeight="1" thickBot="1" x14ac:dyDescent="0.3">
      <c r="B1" s="2"/>
      <c r="C1" s="56"/>
      <c r="D1" s="42"/>
      <c r="E1" s="46"/>
      <c r="F1" s="12"/>
      <c r="J1" s="42"/>
      <c r="M1" s="28"/>
      <c r="N1" s="28"/>
      <c r="O1" s="28"/>
      <c r="P1" s="28"/>
      <c r="Q1" s="29" t="s">
        <v>175</v>
      </c>
      <c r="R1" s="30"/>
      <c r="S1" s="30"/>
      <c r="T1" s="50"/>
      <c r="U1" s="30"/>
      <c r="V1" s="30"/>
      <c r="W1" s="31"/>
    </row>
    <row r="2" spans="1:23" ht="21" customHeight="1" x14ac:dyDescent="0.25">
      <c r="A2" s="27" t="s">
        <v>18</v>
      </c>
      <c r="B2" s="27"/>
      <c r="C2" s="27" t="s">
        <v>1</v>
      </c>
      <c r="D2" s="27" t="s">
        <v>2</v>
      </c>
      <c r="E2" s="27" t="s">
        <v>13</v>
      </c>
      <c r="F2" s="27" t="s">
        <v>3</v>
      </c>
      <c r="G2" s="27" t="s">
        <v>4</v>
      </c>
      <c r="H2" s="27" t="s">
        <v>5</v>
      </c>
      <c r="I2" s="27" t="s">
        <v>44</v>
      </c>
      <c r="J2" s="27" t="s">
        <v>48</v>
      </c>
      <c r="M2" s="28"/>
      <c r="N2" s="30"/>
      <c r="O2" s="30"/>
      <c r="P2" s="30"/>
      <c r="Q2" s="32" t="s">
        <v>18</v>
      </c>
      <c r="R2" s="33"/>
      <c r="S2" s="33" t="s">
        <v>44</v>
      </c>
      <c r="T2" s="51" t="s">
        <v>40</v>
      </c>
      <c r="U2" s="33" t="s">
        <v>38</v>
      </c>
      <c r="V2" s="33" t="s">
        <v>39</v>
      </c>
      <c r="W2" s="39">
        <f t="array" ref="W2:W71">_xll.qlPiecewiseYieldCurveData(GeneralSettings!D15,Trigger)</f>
        <v>-1.2166676805520972E-3</v>
      </c>
    </row>
    <row r="3" spans="1:23" ht="11.25" customHeight="1" x14ac:dyDescent="0.25">
      <c r="A3" s="14" t="s">
        <v>47</v>
      </c>
      <c r="B3" s="14" t="str">
        <f t="array" ref="B3:B18">_xll.ohFilter(PastedValue!O2:O62,PastedValue!K2:K62="Dp")</f>
        <v>O/N</v>
      </c>
      <c r="C3" s="54" t="str">
        <f>IF(LEFT(B3,1)="#",(_xll.qlCalendarBusinessDaysBetween(Calendar,Settlementdate,DATE(RIGHT(LEFT(B3,5),4),LEFT(RIGHT(B3,4),2),RIGHT(B3,2)),,TRUE,Trigger)-1)&amp;"D",B3)</f>
        <v>O/N</v>
      </c>
      <c r="D3" s="43">
        <f>IF(C3="O/N",0,IF(C3="T/N",1,2))</f>
        <v>0</v>
      </c>
      <c r="E3" s="47" t="str">
        <f t="shared" ref="E3:E18" si="0">IF(OR(RIGHT(C3,1)="M",RIGHT(C3,1)="D"),"Modified Following","Following")</f>
        <v>Following</v>
      </c>
      <c r="F3" s="55" t="str">
        <f t="shared" ref="F3:F9" si="1">IF(OR(RIGHT(C3,1)="M",RIGHT(C3,1)="D"),"TRUE","FALSE")</f>
        <v>FALSE</v>
      </c>
      <c r="G3" s="15" t="s">
        <v>51</v>
      </c>
      <c r="H3" s="16">
        <f t="array" ref="H3:H18">_xll.ohFilter(PastedValue!R2:R62,PastedValue!K2:K62="Dp")/100</f>
        <v>-1.199999E-3</v>
      </c>
      <c r="I3" s="17" t="str">
        <f>_xll.qlDepositRateHelper2(,H3,IF(RIGHT(C3,1)="N","1D",C3),D3,Calendar,E3,F3,G3,,Trigger)</f>
        <v>obj_00a77#0003</v>
      </c>
      <c r="J3" s="43" t="b">
        <f>IF(ISNUMBER(H3),TRUE,FALSE)</f>
        <v>1</v>
      </c>
      <c r="K3" s="2"/>
      <c r="M3" s="32" t="s">
        <v>18</v>
      </c>
      <c r="N3" s="33"/>
      <c r="O3" s="33" t="s">
        <v>44</v>
      </c>
      <c r="P3" s="33"/>
      <c r="Q3" s="34" t="str">
        <f t="array" ref="Q3:Q71">_xll.ohPack(_xll.ohFilter(M4:M72,P4:P72),Trigger)</f>
        <v>Dp</v>
      </c>
      <c r="R3" s="34" t="str">
        <f t="array" ref="R3:R71">_xll.ohPack(_xll.ohFilter(N4:N72,P4:P72),Trigger)</f>
        <v>O/N</v>
      </c>
      <c r="S3" s="34" t="str">
        <f t="array" ref="S3:S71">_xll.ohPack(_xll.ohFilter(O4:O72,P4:P72))</f>
        <v>obj_00a77#0003</v>
      </c>
      <c r="T3" s="52">
        <f>_xll.qlRateHelperQuoteValue(S3,Trigger)</f>
        <v>-1.199999E-3</v>
      </c>
      <c r="U3" s="35">
        <f>_xll.qlRateHelperEarliestDate(S3,Trigger)</f>
        <v>42136</v>
      </c>
      <c r="V3" s="35">
        <f>_xll.qlRateHelperLatestDate(S3,Trigger)</f>
        <v>42137</v>
      </c>
      <c r="W3" s="40">
        <v>-1.2166676805520972E-3</v>
      </c>
    </row>
    <row r="4" spans="1:23" ht="11.25" customHeight="1" x14ac:dyDescent="0.25">
      <c r="A4" s="14" t="s">
        <v>47</v>
      </c>
      <c r="B4" s="14" t="str">
        <v>T/N</v>
      </c>
      <c r="C4" s="54" t="str">
        <f>IF(LEFT(B4,1)="#",(_xll.qlCalendarBusinessDaysBetween(Calendar,Settlementdate,DATE(RIGHT(LEFT(B4,5),4),LEFT(RIGHT(B4,4),2),RIGHT(B4,2)),,TRUE,Trigger)-1)&amp;"D",B4)</f>
        <v>T/N</v>
      </c>
      <c r="D4" s="43">
        <f t="shared" ref="D4:D17" si="2">IF(C4="O/N",0,IF(C4="T/N",1,2))</f>
        <v>1</v>
      </c>
      <c r="E4" s="47" t="str">
        <f t="shared" si="0"/>
        <v>Following</v>
      </c>
      <c r="F4" s="55" t="str">
        <f t="shared" si="1"/>
        <v>FALSE</v>
      </c>
      <c r="G4" s="15" t="s">
        <v>51</v>
      </c>
      <c r="H4" s="16">
        <v>-1.1999999999999999E-3</v>
      </c>
      <c r="I4" s="17" t="str">
        <f>_xll.qlDepositRateHelper2(,H4,IF(RIGHT(C4,1)="N","1D",C4),D4,Calendar,E4,F4,G4,,Trigger)</f>
        <v>obj_00a7a#0003</v>
      </c>
      <c r="J4" s="43" t="b">
        <f t="shared" ref="J4:J18" si="3">IF(ISNUMBER(H4),TRUE,FALSE)</f>
        <v>1</v>
      </c>
      <c r="K4" s="13"/>
      <c r="M4" s="63" t="str">
        <f>A3</f>
        <v>Dp</v>
      </c>
      <c r="N4" s="64" t="str">
        <f>C3</f>
        <v>O/N</v>
      </c>
      <c r="O4" s="34" t="str">
        <f>I3</f>
        <v>obj_00a77#0003</v>
      </c>
      <c r="P4" s="34" t="b">
        <f>J3</f>
        <v>1</v>
      </c>
      <c r="Q4" s="34" t="str">
        <v>Dp</v>
      </c>
      <c r="R4" s="34" t="str">
        <v>T/N</v>
      </c>
      <c r="S4" s="34" t="str">
        <v>obj_00a7a#0003</v>
      </c>
      <c r="T4" s="52">
        <f>_xll.qlRateHelperQuoteValue(S4,Trigger)</f>
        <v>-1.1999999999999999E-3</v>
      </c>
      <c r="U4" s="35">
        <f>_xll.qlRateHelperEarliestDate(S4,Trigger)</f>
        <v>42137</v>
      </c>
      <c r="V4" s="35">
        <f>_xll.qlRateHelperLatestDate(S4,Trigger)</f>
        <v>42138</v>
      </c>
      <c r="W4" s="40">
        <v>-1.2166681874897247E-3</v>
      </c>
    </row>
    <row r="5" spans="1:23" ht="11.25" customHeight="1" x14ac:dyDescent="0.25">
      <c r="A5" s="14" t="s">
        <v>47</v>
      </c>
      <c r="B5" s="14" t="str">
        <v>S/N</v>
      </c>
      <c r="C5" s="54" t="str">
        <f>IF(LEFT(B5,1)="#",(_xll.qlCalendarBusinessDaysBetween(Calendar,Settlementdate,DATE(RIGHT(LEFT(B5,5),4),LEFT(RIGHT(B5,4),2),RIGHT(B5,2)),,TRUE,Trigger)-1)&amp;"D",B5)</f>
        <v>S/N</v>
      </c>
      <c r="D5" s="43">
        <f t="shared" si="2"/>
        <v>2</v>
      </c>
      <c r="E5" s="47" t="str">
        <f t="shared" si="0"/>
        <v>Following</v>
      </c>
      <c r="F5" s="55" t="str">
        <f t="shared" si="1"/>
        <v>FALSE</v>
      </c>
      <c r="G5" s="15" t="s">
        <v>51</v>
      </c>
      <c r="H5" s="16">
        <v>-1E-3</v>
      </c>
      <c r="I5" s="17" t="str">
        <f>_xll.qlDepositRateHelper2(,H5,IF(RIGHT(C5,1)="N","1D",C5),D5,Calendar,E5,F5,G5,,Trigger)</f>
        <v>obj_00a73#0003</v>
      </c>
      <c r="J5" s="43" t="b">
        <f t="shared" si="3"/>
        <v>1</v>
      </c>
      <c r="K5" s="13"/>
      <c r="M5" s="63" t="str">
        <f t="shared" ref="M5:M19" si="4">A4</f>
        <v>Dp</v>
      </c>
      <c r="N5" s="64" t="str">
        <f t="shared" ref="N5:N19" si="5">C4</f>
        <v>T/N</v>
      </c>
      <c r="O5" s="34" t="str">
        <f t="shared" ref="O5:O19" si="6">I4</f>
        <v>obj_00a7a#0003</v>
      </c>
      <c r="P5" s="34" t="b">
        <f t="shared" ref="P5:P19" si="7">J4</f>
        <v>1</v>
      </c>
      <c r="Q5" s="34" t="str">
        <v>Dp</v>
      </c>
      <c r="R5" s="34" t="str">
        <v>S/N</v>
      </c>
      <c r="S5" s="34" t="str">
        <v>obj_00a73#0003</v>
      </c>
      <c r="T5" s="52">
        <f>_xll.qlRateHelperQuoteValue(S5,Trigger)</f>
        <v>-1E-3</v>
      </c>
      <c r="U5" s="35">
        <f>_xll.qlRateHelperEarliestDate(S5,Trigger)</f>
        <v>42138</v>
      </c>
      <c r="V5" s="35">
        <f>_xll.qlRateHelperLatestDate(S5,Trigger)</f>
        <v>42139</v>
      </c>
      <c r="W5" s="40">
        <v>-1.1490755573449489E-3</v>
      </c>
    </row>
    <row r="6" spans="1:23" ht="11.25" customHeight="1" x14ac:dyDescent="0.25">
      <c r="A6" s="14" t="s">
        <v>47</v>
      </c>
      <c r="B6" s="14" t="str">
        <v>1W</v>
      </c>
      <c r="C6" s="54" t="str">
        <f>IF(LEFT(B6,1)="#",(_xll.qlCalendarBusinessDaysBetween(Calendar,Settlementdate,DATE(RIGHT(LEFT(B6,5),4),LEFT(RIGHT(B6,4),2),RIGHT(B6,2)),,TRUE,Trigger)-1)&amp;"D",B6)</f>
        <v>1W</v>
      </c>
      <c r="D6" s="43">
        <f t="shared" si="2"/>
        <v>2</v>
      </c>
      <c r="E6" s="47" t="str">
        <f t="shared" si="0"/>
        <v>Following</v>
      </c>
      <c r="F6" s="55" t="str">
        <f t="shared" si="1"/>
        <v>FALSE</v>
      </c>
      <c r="G6" s="15" t="s">
        <v>51</v>
      </c>
      <c r="H6" s="16">
        <v>-7.000000000000001E-4</v>
      </c>
      <c r="I6" s="17" t="str">
        <f>_xll.qlDepositRateHelper2(,H6,IF(RIGHT(C6,1)="N","1D",C6),D6,Calendar,E6,F6,G6,,Trigger)</f>
        <v>obj_00a74#0003</v>
      </c>
      <c r="J6" s="43" t="b">
        <f t="shared" si="3"/>
        <v>1</v>
      </c>
      <c r="K6" s="13"/>
      <c r="M6" s="63" t="str">
        <f t="shared" si="4"/>
        <v>Dp</v>
      </c>
      <c r="N6" s="64" t="str">
        <f t="shared" si="5"/>
        <v>S/N</v>
      </c>
      <c r="O6" s="34" t="str">
        <f t="shared" si="6"/>
        <v>obj_00a73#0003</v>
      </c>
      <c r="P6" s="34" t="b">
        <f t="shared" si="7"/>
        <v>1</v>
      </c>
      <c r="Q6" s="34" t="str">
        <v>Dp</v>
      </c>
      <c r="R6" s="34" t="str">
        <v>1W</v>
      </c>
      <c r="S6" s="34" t="str">
        <v>obj_00a74#0003</v>
      </c>
      <c r="T6" s="52">
        <f>_xll.qlRateHelperQuoteValue(S6,Trigger)</f>
        <v>-7.000000000000001E-4</v>
      </c>
      <c r="U6" s="35">
        <f>_xll.qlRateHelperEarliestDate(S6,Trigger)</f>
        <v>42138</v>
      </c>
      <c r="V6" s="35">
        <f>_xll.qlRateHelperLatestDate(S6,Trigger)</f>
        <v>42145</v>
      </c>
      <c r="W6" s="40">
        <v>-8.2238063791330914E-4</v>
      </c>
    </row>
    <row r="7" spans="1:23" ht="11.25" customHeight="1" x14ac:dyDescent="0.25">
      <c r="A7" s="14" t="s">
        <v>47</v>
      </c>
      <c r="B7" s="14" t="str">
        <v>2W</v>
      </c>
      <c r="C7" s="54" t="str">
        <f>IF(LEFT(B7,1)="#",(_xll.qlCalendarBusinessDaysBetween(Calendar,Settlementdate,DATE(RIGHT(LEFT(B7,5),4),LEFT(RIGHT(B7,4),2),RIGHT(B7,2)),,TRUE,Trigger)-1)&amp;"D",B7)</f>
        <v>2W</v>
      </c>
      <c r="D7" s="43">
        <f t="shared" si="2"/>
        <v>2</v>
      </c>
      <c r="E7" s="47" t="str">
        <f t="shared" si="0"/>
        <v>Following</v>
      </c>
      <c r="F7" s="55" t="str">
        <f t="shared" si="1"/>
        <v>FALSE</v>
      </c>
      <c r="G7" s="15" t="s">
        <v>51</v>
      </c>
      <c r="H7" s="16">
        <v>-7.000000000000001E-4</v>
      </c>
      <c r="I7" s="17" t="str">
        <f>_xll.qlDepositRateHelper2(,H7,IF(RIGHT(C7,1)="N","1D",C7),D7,Calendar,E7,F7,G7,,Trigger)</f>
        <v>obj_00a7c#0003</v>
      </c>
      <c r="J7" s="43" t="b">
        <f t="shared" si="3"/>
        <v>1</v>
      </c>
      <c r="K7" s="13"/>
      <c r="M7" s="63" t="str">
        <f t="shared" si="4"/>
        <v>Dp</v>
      </c>
      <c r="N7" s="64" t="str">
        <f t="shared" si="5"/>
        <v>1W</v>
      </c>
      <c r="O7" s="34" t="str">
        <f t="shared" si="6"/>
        <v>obj_00a74#0003</v>
      </c>
      <c r="P7" s="34" t="b">
        <f t="shared" si="7"/>
        <v>1</v>
      </c>
      <c r="Q7" s="34" t="str">
        <v>Dp</v>
      </c>
      <c r="R7" s="34" t="str">
        <v>2W</v>
      </c>
      <c r="S7" s="34" t="str">
        <v>obj_00a7c#0003</v>
      </c>
      <c r="T7" s="52">
        <f>_xll.qlRateHelperQuoteValue(S7,Trigger)</f>
        <v>-7.000000000000001E-4</v>
      </c>
      <c r="U7" s="35">
        <f>_xll.qlRateHelperEarliestDate(S7,Trigger)</f>
        <v>42138</v>
      </c>
      <c r="V7" s="35">
        <f>_xll.qlRateHelperLatestDate(S7,Trigger)</f>
        <v>42152</v>
      </c>
      <c r="W7" s="40">
        <v>-7.7309892062765576E-4</v>
      </c>
    </row>
    <row r="8" spans="1:23" ht="11.25" customHeight="1" x14ac:dyDescent="0.25">
      <c r="A8" s="14" t="s">
        <v>47</v>
      </c>
      <c r="B8" s="14" t="str">
        <v>3W</v>
      </c>
      <c r="C8" s="54" t="str">
        <f>IF(LEFT(B8,1)="#",(_xll.qlCalendarBusinessDaysBetween(Calendar,Settlementdate,DATE(RIGHT(LEFT(B8,5),4),LEFT(RIGHT(B8,4),2),RIGHT(B8,2)),,TRUE,Trigger)-1)&amp;"D",B8)</f>
        <v>3W</v>
      </c>
      <c r="D8" s="43">
        <f t="shared" si="2"/>
        <v>2</v>
      </c>
      <c r="E8" s="47" t="str">
        <f t="shared" si="0"/>
        <v>Following</v>
      </c>
      <c r="F8" s="55" t="str">
        <f t="shared" si="1"/>
        <v>FALSE</v>
      </c>
      <c r="G8" s="15" t="s">
        <v>51</v>
      </c>
      <c r="H8" s="16">
        <v>-7.000000000000001E-4</v>
      </c>
      <c r="I8" s="17" t="str">
        <f>_xll.qlDepositRateHelper2(,H8,IF(RIGHT(C8,1)="N","1D",C8),D8,Calendar,E8,F8,G8,,Trigger)</f>
        <v>obj_00a78#0003</v>
      </c>
      <c r="J8" s="43" t="b">
        <f t="shared" si="3"/>
        <v>1</v>
      </c>
      <c r="K8" s="13"/>
      <c r="M8" s="63" t="str">
        <f t="shared" si="4"/>
        <v>Dp</v>
      </c>
      <c r="N8" s="64" t="str">
        <f t="shared" si="5"/>
        <v>2W</v>
      </c>
      <c r="O8" s="34" t="str">
        <f t="shared" si="6"/>
        <v>obj_00a7c#0003</v>
      </c>
      <c r="P8" s="34" t="b">
        <f t="shared" si="7"/>
        <v>1</v>
      </c>
      <c r="Q8" s="34" t="str">
        <v>Dp</v>
      </c>
      <c r="R8" s="34" t="str">
        <v>3W</v>
      </c>
      <c r="S8" s="34" t="str">
        <v>obj_00a78#0003</v>
      </c>
      <c r="T8" s="52">
        <f>_xll.qlRateHelperQuoteValue(S8,Trigger)</f>
        <v>-7.000000000000001E-4</v>
      </c>
      <c r="U8" s="35">
        <f>_xll.qlRateHelperEarliestDate(S8,Trigger)</f>
        <v>42138</v>
      </c>
      <c r="V8" s="35">
        <f>_xll.qlRateHelperLatestDate(S8,Trigger)</f>
        <v>42159</v>
      </c>
      <c r="W8" s="40">
        <v>-7.5381771057797195E-4</v>
      </c>
    </row>
    <row r="9" spans="1:23" ht="11.25" customHeight="1" x14ac:dyDescent="0.25">
      <c r="A9" s="14" t="s">
        <v>47</v>
      </c>
      <c r="B9" s="14" t="str">
        <v>1M</v>
      </c>
      <c r="C9" s="54" t="str">
        <f>IF(LEFT(B9,1)="#",(_xll.qlCalendarBusinessDaysBetween(Calendar,Settlementdate,DATE(RIGHT(LEFT(B9,5),4),LEFT(RIGHT(B9,4),2),RIGHT(B9,2)),,TRUE,Trigger)-1)&amp;"D",B9)</f>
        <v>1M</v>
      </c>
      <c r="D9" s="43">
        <f t="shared" si="2"/>
        <v>2</v>
      </c>
      <c r="E9" s="47" t="str">
        <f t="shared" si="0"/>
        <v>Modified Following</v>
      </c>
      <c r="F9" s="55" t="str">
        <f t="shared" si="1"/>
        <v>TRUE</v>
      </c>
      <c r="G9" s="15" t="s">
        <v>51</v>
      </c>
      <c r="H9" s="16">
        <v>-5.0000000000000001E-4</v>
      </c>
      <c r="I9" s="17" t="str">
        <f>_xll.qlDepositRateHelper2(,H9,IF(RIGHT(C9,1)="N","1D",C9),D9,Calendar,E9,F9,G9,,Trigger)</f>
        <v>obj_00a76#0003</v>
      </c>
      <c r="J9" s="43" t="b">
        <f t="shared" si="3"/>
        <v>1</v>
      </c>
      <c r="K9" s="13"/>
      <c r="M9" s="63" t="str">
        <f t="shared" si="4"/>
        <v>Dp</v>
      </c>
      <c r="N9" s="64" t="str">
        <f t="shared" si="5"/>
        <v>3W</v>
      </c>
      <c r="O9" s="34" t="str">
        <f t="shared" si="6"/>
        <v>obj_00a78#0003</v>
      </c>
      <c r="P9" s="34" t="b">
        <f t="shared" si="7"/>
        <v>1</v>
      </c>
      <c r="Q9" s="34" t="str">
        <v>Dp</v>
      </c>
      <c r="R9" s="34" t="str">
        <v>1M</v>
      </c>
      <c r="S9" s="34" t="str">
        <v>obj_00a76#0003</v>
      </c>
      <c r="T9" s="52">
        <f>_xll.qlRateHelperQuoteValue(S9,Trigger)</f>
        <v>-5.0000000000000001E-4</v>
      </c>
      <c r="U9" s="35">
        <f>_xll.qlRateHelperEarliestDate(S9,Trigger)</f>
        <v>42138</v>
      </c>
      <c r="V9" s="35">
        <f>_xll.qlRateHelperLatestDate(S9,Trigger)</f>
        <v>42170</v>
      </c>
      <c r="W9" s="40">
        <v>-5.4870350299180651E-4</v>
      </c>
    </row>
    <row r="10" spans="1:23" ht="11.25" customHeight="1" x14ac:dyDescent="0.25">
      <c r="A10" s="14" t="s">
        <v>47</v>
      </c>
      <c r="B10" s="14" t="str">
        <v>2M</v>
      </c>
      <c r="C10" s="54" t="str">
        <f>IF(LEFT(B10,1)="#",(_xll.qlCalendarBusinessDaysBetween(Calendar,Settlementdate,DATE(RIGHT(LEFT(B10,5),4),LEFT(RIGHT(B10,4),2),RIGHT(B10,2)),,TRUE,Trigger)-1)&amp;"D",B10)</f>
        <v>2M</v>
      </c>
      <c r="D10" s="43">
        <f t="shared" si="2"/>
        <v>2</v>
      </c>
      <c r="E10" s="47" t="str">
        <f t="shared" si="0"/>
        <v>Modified Following</v>
      </c>
      <c r="F10" s="55" t="str">
        <f>IF(OR(RIGHT(C10,1)="M",RIGHT(C10,1)="D"),"TRUE","FALSE")</f>
        <v>TRUE</v>
      </c>
      <c r="G10" s="15" t="s">
        <v>51</v>
      </c>
      <c r="H10" s="16">
        <v>-2.0000000000000001E-4</v>
      </c>
      <c r="I10" s="17" t="str">
        <f>_xll.qlDepositRateHelper2(,H10,IF(RIGHT(C10,1)="N","1D",C10),D10,Calendar,E10,F10,G10,,Trigger)</f>
        <v>obj_00a79#0003</v>
      </c>
      <c r="J10" s="43" t="b">
        <f t="shared" si="3"/>
        <v>1</v>
      </c>
      <c r="K10" s="13"/>
      <c r="M10" s="63" t="str">
        <f t="shared" si="4"/>
        <v>Dp</v>
      </c>
      <c r="N10" s="64" t="str">
        <f t="shared" si="5"/>
        <v>1M</v>
      </c>
      <c r="O10" s="34" t="str">
        <f t="shared" si="6"/>
        <v>obj_00a76#0003</v>
      </c>
      <c r="P10" s="34" t="b">
        <f t="shared" si="7"/>
        <v>1</v>
      </c>
      <c r="Q10" s="34" t="str">
        <v>Dp</v>
      </c>
      <c r="R10" s="34" t="str">
        <v>2M</v>
      </c>
      <c r="S10" s="34" t="str">
        <v>obj_00a79#0003</v>
      </c>
      <c r="T10" s="52">
        <f>_xll.qlRateHelperQuoteValue(S10,Trigger)</f>
        <v>-2.0000000000000001E-4</v>
      </c>
      <c r="U10" s="35">
        <f>_xll.qlRateHelperEarliestDate(S10,Trigger)</f>
        <v>42138</v>
      </c>
      <c r="V10" s="35">
        <f>_xll.qlRateHelperLatestDate(S10,Trigger)</f>
        <v>42199</v>
      </c>
      <c r="W10" s="40">
        <v>-2.3496810186602991E-4</v>
      </c>
    </row>
    <row r="11" spans="1:23" ht="11.25" customHeight="1" x14ac:dyDescent="0.25">
      <c r="A11" s="14" t="s">
        <v>47</v>
      </c>
      <c r="B11" s="14" t="str">
        <v>3M</v>
      </c>
      <c r="C11" s="54" t="str">
        <f>IF(LEFT(B11,1)="#",(_xll.qlCalendarBusinessDaysBetween(Calendar,Settlementdate,DATE(RIGHT(LEFT(B11,5),4),LEFT(RIGHT(B11,4),2),RIGHT(B11,2)),,TRUE,Trigger)-1)&amp;"D",B11)</f>
        <v>3M</v>
      </c>
      <c r="D11" s="43">
        <f t="shared" si="2"/>
        <v>2</v>
      </c>
      <c r="E11" s="47" t="str">
        <f t="shared" si="0"/>
        <v>Modified Following</v>
      </c>
      <c r="F11" s="55" t="str">
        <f t="shared" ref="F11:F18" si="8">IF(OR(RIGHT(C11,1)="M",RIGHT(C11,1)="D"),"TRUE","FALSE")</f>
        <v>TRUE</v>
      </c>
      <c r="G11" s="15" t="s">
        <v>51</v>
      </c>
      <c r="H11" s="16">
        <v>1E-4</v>
      </c>
      <c r="I11" s="17" t="str">
        <f>_xll.qlDepositRateHelper2(,H11,IF(RIGHT(C11,1)="N","1D",C11),D11,Calendar,E11,F11,G11,,Trigger)</f>
        <v>obj_00a75#0003</v>
      </c>
      <c r="J11" s="43" t="b">
        <f t="shared" si="3"/>
        <v>1</v>
      </c>
      <c r="K11" s="13"/>
      <c r="M11" s="63" t="str">
        <f t="shared" si="4"/>
        <v>Dp</v>
      </c>
      <c r="N11" s="64" t="str">
        <f t="shared" si="5"/>
        <v>2M</v>
      </c>
      <c r="O11" s="34" t="str">
        <f t="shared" si="6"/>
        <v>obj_00a79#0003</v>
      </c>
      <c r="P11" s="34" t="b">
        <f t="shared" si="7"/>
        <v>1</v>
      </c>
      <c r="Q11" s="34" t="str">
        <v>Dp</v>
      </c>
      <c r="R11" s="34" t="str">
        <v>3M</v>
      </c>
      <c r="S11" s="34" t="str">
        <v>obj_00a75#0003</v>
      </c>
      <c r="T11" s="52">
        <f>_xll.qlRateHelperQuoteValue(S11,Trigger)</f>
        <v>1E-4</v>
      </c>
      <c r="U11" s="35">
        <f>_xll.qlRateHelperEarliestDate(S11,Trigger)</f>
        <v>42138</v>
      </c>
      <c r="V11" s="35">
        <f>_xll.qlRateHelperLatestDate(S11,Trigger)</f>
        <v>42230</v>
      </c>
      <c r="W11" s="40">
        <v>7.3343853367856894E-5</v>
      </c>
    </row>
    <row r="12" spans="1:23" ht="11.25" customHeight="1" x14ac:dyDescent="0.25">
      <c r="A12" s="14" t="s">
        <v>47</v>
      </c>
      <c r="B12" s="14" t="str">
        <v>4M</v>
      </c>
      <c r="C12" s="54" t="str">
        <f>IF(LEFT(B12,1)="#",(_xll.qlCalendarBusinessDaysBetween(Calendar,Settlementdate,DATE(RIGHT(LEFT(B12,5),4),LEFT(RIGHT(B12,4),2),RIGHT(B12,2)),,TRUE,Trigger)-1)&amp;"D",B12)</f>
        <v>4M</v>
      </c>
      <c r="D12" s="43">
        <f t="shared" si="2"/>
        <v>2</v>
      </c>
      <c r="E12" s="47" t="str">
        <f t="shared" si="0"/>
        <v>Modified Following</v>
      </c>
      <c r="F12" s="55" t="str">
        <f t="shared" si="8"/>
        <v>TRUE</v>
      </c>
      <c r="G12" s="15" t="s">
        <v>51</v>
      </c>
      <c r="H12" s="16">
        <v>2.9999999999999997E-4</v>
      </c>
      <c r="I12" s="17" t="str">
        <f>_xll.qlDepositRateHelper2(,H12,IF(RIGHT(C12,1)="N","1D",C12),D12,Calendar,E12,F12,G12,,Trigger)</f>
        <v>obj_00a72#0003</v>
      </c>
      <c r="J12" s="43" t="b">
        <f t="shared" si="3"/>
        <v>1</v>
      </c>
      <c r="K12" s="13"/>
      <c r="M12" s="63" t="str">
        <f t="shared" si="4"/>
        <v>Dp</v>
      </c>
      <c r="N12" s="64" t="str">
        <f t="shared" si="5"/>
        <v>3M</v>
      </c>
      <c r="O12" s="34" t="str">
        <f t="shared" si="6"/>
        <v>obj_00a75#0003</v>
      </c>
      <c r="P12" s="34" t="b">
        <f t="shared" si="7"/>
        <v>1</v>
      </c>
      <c r="Q12" s="34" t="str">
        <v>Dp</v>
      </c>
      <c r="R12" s="34" t="str">
        <v>4M</v>
      </c>
      <c r="S12" s="34" t="str">
        <v>obj_00a72#0003</v>
      </c>
      <c r="T12" s="52">
        <f>_xll.qlRateHelperQuoteValue(S12,Trigger)</f>
        <v>2.9999999999999997E-4</v>
      </c>
      <c r="U12" s="35">
        <f>_xll.qlRateHelperEarliestDate(S12,Trigger)</f>
        <v>42138</v>
      </c>
      <c r="V12" s="35">
        <f>_xll.qlRateHelperLatestDate(S12,Trigger)</f>
        <v>42261</v>
      </c>
      <c r="W12" s="40">
        <v>2.7981797092338522E-4</v>
      </c>
    </row>
    <row r="13" spans="1:23" ht="11.25" customHeight="1" x14ac:dyDescent="0.25">
      <c r="A13" s="14" t="s">
        <v>47</v>
      </c>
      <c r="B13" s="14" t="str">
        <v>5M</v>
      </c>
      <c r="C13" s="54" t="str">
        <f>IF(LEFT(B13,1)="#",(_xll.qlCalendarBusinessDaysBetween(Calendar,Settlementdate,DATE(RIGHT(LEFT(B13,5),4),LEFT(RIGHT(B13,4),2),RIGHT(B13,2)),,TRUE,Trigger)-1)&amp;"D",B13)</f>
        <v>5M</v>
      </c>
      <c r="D13" s="43">
        <f t="shared" si="2"/>
        <v>2</v>
      </c>
      <c r="E13" s="47" t="str">
        <f t="shared" si="0"/>
        <v>Modified Following</v>
      </c>
      <c r="F13" s="55" t="str">
        <f t="shared" si="8"/>
        <v>TRUE</v>
      </c>
      <c r="G13" s="15" t="s">
        <v>51</v>
      </c>
      <c r="H13" s="16">
        <v>5.0000000000000001E-4</v>
      </c>
      <c r="I13" s="17" t="str">
        <f>_xll.qlDepositRateHelper2(,H13,IF(RIGHT(C13,1)="N","1D",C13),D13,Calendar,E13,F13,G13,,Trigger)</f>
        <v>obj_00a7b#0003</v>
      </c>
      <c r="J13" s="43" t="b">
        <f t="shared" si="3"/>
        <v>1</v>
      </c>
      <c r="K13" s="13"/>
      <c r="M13" s="63" t="str">
        <f t="shared" si="4"/>
        <v>Dp</v>
      </c>
      <c r="N13" s="64" t="str">
        <f t="shared" si="5"/>
        <v>4M</v>
      </c>
      <c r="O13" s="34" t="str">
        <f t="shared" si="6"/>
        <v>obj_00a72#0003</v>
      </c>
      <c r="P13" s="34" t="b">
        <f t="shared" si="7"/>
        <v>1</v>
      </c>
      <c r="Q13" s="34" t="str">
        <v>Dp</v>
      </c>
      <c r="R13" s="34" t="str">
        <v>5M</v>
      </c>
      <c r="S13" s="34" t="str">
        <v>obj_00a7b#0003</v>
      </c>
      <c r="T13" s="52">
        <f>_xll.qlRateHelperQuoteValue(S13,Trigger)</f>
        <v>5.0000000000000001E-4</v>
      </c>
      <c r="U13" s="35">
        <f>_xll.qlRateHelperEarliestDate(S13,Trigger)</f>
        <v>42138</v>
      </c>
      <c r="V13" s="35">
        <f>_xll.qlRateHelperLatestDate(S13,Trigger)</f>
        <v>42291</v>
      </c>
      <c r="W13" s="40">
        <v>4.846511209079796E-4</v>
      </c>
    </row>
    <row r="14" spans="1:23" ht="11.25" customHeight="1" x14ac:dyDescent="0.25">
      <c r="A14" s="14" t="s">
        <v>47</v>
      </c>
      <c r="B14" s="14" t="str">
        <v>6M</v>
      </c>
      <c r="C14" s="54" t="str">
        <f>IF(LEFT(B14,1)="#",(_xll.qlCalendarBusinessDaysBetween(Calendar,Settlementdate,DATE(RIGHT(LEFT(B14,5),4),LEFT(RIGHT(B14,4),2),RIGHT(B14,2)),,TRUE,Trigger)-1)&amp;"D",B14)</f>
        <v>6M</v>
      </c>
      <c r="D14" s="43">
        <f t="shared" si="2"/>
        <v>2</v>
      </c>
      <c r="E14" s="47" t="str">
        <f t="shared" si="0"/>
        <v>Modified Following</v>
      </c>
      <c r="F14" s="55" t="str">
        <f t="shared" si="8"/>
        <v>TRUE</v>
      </c>
      <c r="G14" s="15" t="s">
        <v>51</v>
      </c>
      <c r="H14" s="16">
        <v>8.9999999999999998E-4</v>
      </c>
      <c r="I14" s="17" t="str">
        <f>_xll.qlDepositRateHelper2(,H14,IF(RIGHT(C14,1)="N","1D",C14),D14,Calendar,E14,F14,G14,,Trigger)</f>
        <v>obj_00a71#0003</v>
      </c>
      <c r="J14" s="43" t="b">
        <f t="shared" si="3"/>
        <v>1</v>
      </c>
      <c r="K14" s="13"/>
      <c r="M14" s="63" t="str">
        <f t="shared" si="4"/>
        <v>Dp</v>
      </c>
      <c r="N14" s="64" t="str">
        <f t="shared" si="5"/>
        <v>5M</v>
      </c>
      <c r="O14" s="34" t="str">
        <f t="shared" si="6"/>
        <v>obj_00a7b#0003</v>
      </c>
      <c r="P14" s="34" t="b">
        <f t="shared" si="7"/>
        <v>1</v>
      </c>
      <c r="Q14" s="34" t="str">
        <v>Dp</v>
      </c>
      <c r="R14" s="34" t="str">
        <v>6M</v>
      </c>
      <c r="S14" s="34" t="str">
        <v>obj_00a71#0003</v>
      </c>
      <c r="T14" s="52">
        <f>_xll.qlRateHelperQuoteValue(S14,Trigger)</f>
        <v>8.9999999999999998E-4</v>
      </c>
      <c r="U14" s="35">
        <f>_xll.qlRateHelperEarliestDate(S14,Trigger)</f>
        <v>42138</v>
      </c>
      <c r="V14" s="35">
        <f>_xll.qlRateHelperLatestDate(S14,Trigger)</f>
        <v>42324</v>
      </c>
      <c r="W14" s="40">
        <v>8.8963944037231111E-4</v>
      </c>
    </row>
    <row r="15" spans="1:23" ht="11.25" customHeight="1" x14ac:dyDescent="0.25">
      <c r="A15" s="14" t="s">
        <v>47</v>
      </c>
      <c r="B15" s="14" t="str">
        <v>#20151216</v>
      </c>
      <c r="C15" s="54" t="str">
        <f>IF(LEFT(B15,1)="#",(_xll.qlCalendarBusinessDaysBetween(Calendar,Settlementdate,DATE(RIGHT(LEFT(B15,5),4),LEFT(RIGHT(B15,4),2),RIGHT(B15,2)),,TRUE,Trigger)-1)&amp;"D",B15)</f>
        <v>154D</v>
      </c>
      <c r="D15" s="43">
        <f t="shared" si="2"/>
        <v>2</v>
      </c>
      <c r="E15" s="47" t="str">
        <f t="shared" si="0"/>
        <v>Modified Following</v>
      </c>
      <c r="F15" s="55" t="str">
        <f t="shared" si="8"/>
        <v>TRUE</v>
      </c>
      <c r="G15" s="15" t="s">
        <v>51</v>
      </c>
      <c r="H15" s="16">
        <v>1.00322581E-3</v>
      </c>
      <c r="I15" s="17" t="str">
        <f>_xll.qlDepositRateHelper2(,H15,IF(RIGHT(C15,1)="N","1D",C15),D15,Calendar,E15,F15,G15,,Trigger)</f>
        <v>obj_00a70#0003</v>
      </c>
      <c r="J15" s="43" t="b">
        <f t="shared" si="3"/>
        <v>1</v>
      </c>
      <c r="K15" s="13"/>
      <c r="M15" s="63" t="str">
        <f t="shared" si="4"/>
        <v>Dp</v>
      </c>
      <c r="N15" s="64" t="str">
        <f t="shared" si="5"/>
        <v>6M</v>
      </c>
      <c r="O15" s="34" t="str">
        <f t="shared" si="6"/>
        <v>obj_00a71#0003</v>
      </c>
      <c r="P15" s="34" t="b">
        <f t="shared" si="7"/>
        <v>1</v>
      </c>
      <c r="Q15" s="34" t="str">
        <v>Dp</v>
      </c>
      <c r="R15" s="34" t="str">
        <v>154D</v>
      </c>
      <c r="S15" s="34" t="str">
        <v>obj_00a70#0003</v>
      </c>
      <c r="T15" s="52">
        <f>_xll.qlRateHelperQuoteValue(S15,Trigger)</f>
        <v>1.00322581E-3</v>
      </c>
      <c r="U15" s="35">
        <f>_xll.qlRateHelperEarliestDate(S15,Trigger)</f>
        <v>42138</v>
      </c>
      <c r="V15" s="35">
        <f>_xll.qlRateHelperLatestDate(S15,Trigger)</f>
        <v>42354</v>
      </c>
      <c r="W15" s="40">
        <v>5.8295516443393957E-4</v>
      </c>
    </row>
    <row r="16" spans="1:23" ht="11.25" customHeight="1" x14ac:dyDescent="0.25">
      <c r="A16" s="14" t="s">
        <v>47</v>
      </c>
      <c r="B16" s="14" t="e">
        <v>#N/A</v>
      </c>
      <c r="C16" s="54" t="e">
        <f>IF(LEFT(B16,1)="#",(_xll.qlCalendarBusinessDaysBetween(Calendar,Settlementdate,DATE(RIGHT(LEFT(B16,5),4),LEFT(RIGHT(B16,4),2),RIGHT(B16,2)),,TRUE,Trigger)-1)&amp;"D",B16)</f>
        <v>#N/A</v>
      </c>
      <c r="D16" s="43" t="e">
        <f t="shared" si="2"/>
        <v>#N/A</v>
      </c>
      <c r="E16" s="47" t="e">
        <f t="shared" si="0"/>
        <v>#N/A</v>
      </c>
      <c r="F16" s="55" t="e">
        <f t="shared" si="8"/>
        <v>#N/A</v>
      </c>
      <c r="G16" s="15" t="s">
        <v>51</v>
      </c>
      <c r="H16" s="16" t="e">
        <v>#N/A</v>
      </c>
      <c r="I16" s="17" t="e">
        <f>_xll.qlDepositRateHelper2(,H16,IF(RIGHT(C16,1)="N","1D",C16),D16,Calendar,E16,F16,G16,,Trigger)</f>
        <v>#VALUE!</v>
      </c>
      <c r="J16" s="43" t="b">
        <f t="shared" si="3"/>
        <v>0</v>
      </c>
      <c r="K16" s="13"/>
      <c r="M16" s="63" t="str">
        <f t="shared" si="4"/>
        <v>Dp</v>
      </c>
      <c r="N16" s="64" t="str">
        <f t="shared" si="5"/>
        <v>154D</v>
      </c>
      <c r="O16" s="34" t="str">
        <f t="shared" si="6"/>
        <v>obj_00a70#0003</v>
      </c>
      <c r="P16" s="34" t="b">
        <f t="shared" si="7"/>
        <v>1</v>
      </c>
      <c r="Q16" s="34" t="str">
        <v>Sf</v>
      </c>
      <c r="R16" s="34" t="str">
        <v>Z5</v>
      </c>
      <c r="S16" s="34" t="e">
        <v>#N/A</v>
      </c>
      <c r="T16" s="52" t="e">
        <f>_xll.qlRateHelperQuoteValue(S16,Trigger)</f>
        <v>#VALUE!</v>
      </c>
      <c r="U16" s="35" t="e">
        <f>_xll.qlRateHelperEarliestDate(S16,Trigger)</f>
        <v>#VALUE!</v>
      </c>
      <c r="V16" s="35" t="e">
        <f>_xll.qlRateHelperLatestDate(S16,Trigger)</f>
        <v>#VALUE!</v>
      </c>
      <c r="W16" s="40">
        <v>4.8003052890436068E-4</v>
      </c>
    </row>
    <row r="17" spans="1:23" ht="11.25" customHeight="1" x14ac:dyDescent="0.25">
      <c r="A17" s="14" t="s">
        <v>47</v>
      </c>
      <c r="B17" s="14" t="e">
        <v>#N/A</v>
      </c>
      <c r="C17" s="54" t="e">
        <f>IF(LEFT(B17,1)="#",(_xll.qlCalendarBusinessDaysBetween(Calendar,Settlementdate,DATE(RIGHT(LEFT(B17,5),4),LEFT(RIGHT(B17,4),2),RIGHT(B17,2)),,TRUE,Trigger)-1)&amp;"D",B17)</f>
        <v>#N/A</v>
      </c>
      <c r="D17" s="43" t="e">
        <f t="shared" si="2"/>
        <v>#N/A</v>
      </c>
      <c r="E17" s="47" t="e">
        <f t="shared" si="0"/>
        <v>#N/A</v>
      </c>
      <c r="F17" s="55" t="e">
        <f t="shared" si="8"/>
        <v>#N/A</v>
      </c>
      <c r="G17" s="15" t="s">
        <v>51</v>
      </c>
      <c r="H17" s="16" t="e">
        <v>#N/A</v>
      </c>
      <c r="I17" s="17" t="e">
        <f>_xll.qlDepositRateHelper2(,H17,IF(RIGHT(C17,1)="N","1D",C17),D17,Calendar,E17,F17,G17,,Trigger)</f>
        <v>#VALUE!</v>
      </c>
      <c r="J17" s="43" t="b">
        <f t="shared" si="3"/>
        <v>0</v>
      </c>
      <c r="K17" s="13"/>
      <c r="M17" s="63" t="str">
        <f t="shared" si="4"/>
        <v>Dp</v>
      </c>
      <c r="N17" s="64" t="e">
        <f t="shared" si="5"/>
        <v>#N/A</v>
      </c>
      <c r="O17" s="34" t="e">
        <f t="shared" si="6"/>
        <v>#VALUE!</v>
      </c>
      <c r="P17" s="34" t="b">
        <f t="shared" si="7"/>
        <v>0</v>
      </c>
      <c r="Q17" s="34" t="str">
        <v>Sf</v>
      </c>
      <c r="R17" s="34" t="str">
        <v>H6</v>
      </c>
      <c r="S17" s="34" t="e">
        <v>#N/A</v>
      </c>
      <c r="T17" s="52" t="e">
        <f>_xll.qlRateHelperQuoteValue(S17,Trigger)</f>
        <v>#VALUE!</v>
      </c>
      <c r="U17" s="35" t="e">
        <f>_xll.qlRateHelperEarliestDate(S17,Trigger)</f>
        <v>#VALUE!</v>
      </c>
      <c r="V17" s="35" t="e">
        <f>_xll.qlRateHelperLatestDate(S17,Trigger)</f>
        <v>#VALUE!</v>
      </c>
      <c r="W17" s="40">
        <v>4.2482955289124374E-4</v>
      </c>
    </row>
    <row r="18" spans="1:23" ht="11.25" customHeight="1" x14ac:dyDescent="0.25">
      <c r="A18" s="14" t="s">
        <v>47</v>
      </c>
      <c r="B18" s="14" t="e">
        <v>#N/A</v>
      </c>
      <c r="C18" s="54" t="e">
        <f>IF(LEFT(B18,1)="#",(_xll.qlCalendarBusinessDaysBetween(Calendar,Settlementdate,DATE(RIGHT(LEFT(B18,5),4),LEFT(RIGHT(B18,4),2),RIGHT(B18,2)),,TRUE,Trigger)-1)&amp;"D",B18)</f>
        <v>#N/A</v>
      </c>
      <c r="D18" s="43" t="e">
        <f>IF(C18="O/N",0,IF(C18="T/N",1,2))</f>
        <v>#N/A</v>
      </c>
      <c r="E18" s="47" t="e">
        <f t="shared" si="0"/>
        <v>#N/A</v>
      </c>
      <c r="F18" s="55" t="e">
        <f t="shared" si="8"/>
        <v>#N/A</v>
      </c>
      <c r="G18" s="15" t="s">
        <v>51</v>
      </c>
      <c r="H18" s="16" t="e">
        <v>#N/A</v>
      </c>
      <c r="I18" s="17" t="e">
        <f>_xll.qlDepositRateHelper2(,H18,IF(RIGHT(C18,1)="N","1D",C18),D18,Calendar,E18,F18,G18,,Trigger)</f>
        <v>#VALUE!</v>
      </c>
      <c r="J18" s="43" t="b">
        <f t="shared" si="3"/>
        <v>0</v>
      </c>
      <c r="K18" s="13"/>
      <c r="M18" s="63" t="str">
        <f t="shared" si="4"/>
        <v>Dp</v>
      </c>
      <c r="N18" s="64" t="e">
        <f t="shared" si="5"/>
        <v>#N/A</v>
      </c>
      <c r="O18" s="34" t="e">
        <f t="shared" si="6"/>
        <v>#VALUE!</v>
      </c>
      <c r="P18" s="34" t="b">
        <f t="shared" si="7"/>
        <v>0</v>
      </c>
      <c r="Q18" s="34" t="str">
        <v>Sf</v>
      </c>
      <c r="R18" s="34" t="str">
        <v>M6</v>
      </c>
      <c r="S18" s="34" t="e">
        <v>#N/A</v>
      </c>
      <c r="T18" s="52" t="e">
        <f>_xll.qlRateHelperQuoteValue(S18,Trigger)</f>
        <v>#VALUE!</v>
      </c>
      <c r="U18" s="35" t="e">
        <f>_xll.qlRateHelperEarliestDate(S18,Trigger)</f>
        <v>#VALUE!</v>
      </c>
      <c r="V18" s="35" t="e">
        <f>_xll.qlRateHelperLatestDate(S18,Trigger)</f>
        <v>#VALUE!</v>
      </c>
      <c r="W18" s="40">
        <v>4.1755223160442836E-4</v>
      </c>
    </row>
    <row r="19" spans="1:23" ht="11.25" customHeight="1" x14ac:dyDescent="0.25">
      <c r="A19" s="18"/>
      <c r="B19" s="18"/>
      <c r="C19" s="57"/>
      <c r="D19" s="44"/>
      <c r="E19" s="48"/>
      <c r="F19" s="18"/>
      <c r="G19" s="11"/>
      <c r="J19" s="42"/>
      <c r="K19" s="13"/>
      <c r="M19" s="65" t="str">
        <f t="shared" si="4"/>
        <v>Dp</v>
      </c>
      <c r="N19" s="66" t="e">
        <f t="shared" si="5"/>
        <v>#N/A</v>
      </c>
      <c r="O19" s="36" t="e">
        <f t="shared" si="6"/>
        <v>#VALUE!</v>
      </c>
      <c r="P19" s="36" t="b">
        <f t="shared" si="7"/>
        <v>0</v>
      </c>
      <c r="Q19" s="34" t="str">
        <v>Sf</v>
      </c>
      <c r="R19" s="34" t="str">
        <v>U6</v>
      </c>
      <c r="S19" s="34" t="e">
        <v>#N/A</v>
      </c>
      <c r="T19" s="52" t="e">
        <f>_xll.qlRateHelperQuoteValue(S19,Trigger)</f>
        <v>#VALUE!</v>
      </c>
      <c r="U19" s="35" t="e">
        <f>_xll.qlRateHelperEarliestDate(S19,Trigger)</f>
        <v>#VALUE!</v>
      </c>
      <c r="V19" s="35" t="e">
        <f>_xll.qlRateHelperLatestDate(S19,Trigger)</f>
        <v>#VALUE!</v>
      </c>
      <c r="W19" s="40">
        <v>4.5257545129796654E-4</v>
      </c>
    </row>
    <row r="20" spans="1:23" ht="11.25" customHeight="1" x14ac:dyDescent="0.25">
      <c r="C20" s="1"/>
      <c r="D20" s="1"/>
      <c r="E20" s="1"/>
      <c r="K20" s="13"/>
      <c r="M20" s="63" t="str">
        <f>A22</f>
        <v>Sf</v>
      </c>
      <c r="N20" s="64" t="str">
        <f>D22</f>
        <v>Z5</v>
      </c>
      <c r="O20" s="64" t="e">
        <f>I22</f>
        <v>#NUM!</v>
      </c>
      <c r="P20" s="34" t="b">
        <f>J22</f>
        <v>1</v>
      </c>
      <c r="Q20" s="34" t="str">
        <v>Sf</v>
      </c>
      <c r="R20" s="34" t="str">
        <v>Z6</v>
      </c>
      <c r="S20" s="34" t="e">
        <v>#N/A</v>
      </c>
      <c r="T20" s="52" t="e">
        <f>_xll.qlRateHelperQuoteValue(S20,Trigger)</f>
        <v>#VALUE!</v>
      </c>
      <c r="U20" s="35" t="e">
        <f>_xll.qlRateHelperEarliestDate(S20,Trigger)</f>
        <v>#VALUE!</v>
      </c>
      <c r="V20" s="35" t="e">
        <f>_xll.qlRateHelperLatestDate(S20,Trigger)</f>
        <v>#VALUE!</v>
      </c>
      <c r="W20" s="40">
        <v>5.1069605871453556E-4</v>
      </c>
    </row>
    <row r="21" spans="1:23" ht="21" customHeight="1" x14ac:dyDescent="0.25">
      <c r="A21" s="27" t="s">
        <v>18</v>
      </c>
      <c r="B21" s="27" t="s">
        <v>36</v>
      </c>
      <c r="C21" s="27" t="s">
        <v>36</v>
      </c>
      <c r="D21" s="27" t="s">
        <v>8</v>
      </c>
      <c r="E21" s="27" t="s">
        <v>13</v>
      </c>
      <c r="F21" s="27" t="s">
        <v>9</v>
      </c>
      <c r="G21" s="27" t="s">
        <v>5</v>
      </c>
      <c r="H21" s="27" t="s">
        <v>10</v>
      </c>
      <c r="I21" s="27" t="s">
        <v>44</v>
      </c>
      <c r="J21" s="27" t="s">
        <v>48</v>
      </c>
      <c r="K21" s="13"/>
      <c r="M21" s="63" t="str">
        <f t="shared" ref="M21:M27" si="9">A23</f>
        <v>Sf</v>
      </c>
      <c r="N21" s="64" t="str">
        <f t="shared" ref="N21:N27" si="10">D23</f>
        <v>H6</v>
      </c>
      <c r="O21" s="64" t="e">
        <f t="shared" ref="O21:O27" si="11">I23</f>
        <v>#NUM!</v>
      </c>
      <c r="P21" s="34" t="b">
        <f t="shared" ref="P21:P27" si="12">J23</f>
        <v>1</v>
      </c>
      <c r="Q21" s="34" t="str">
        <v>Sf</v>
      </c>
      <c r="R21" s="34" t="str">
        <v>H7</v>
      </c>
      <c r="S21" s="34" t="e">
        <v>#N/A</v>
      </c>
      <c r="T21" s="52" t="e">
        <f>_xll.qlRateHelperQuoteValue(S21,Trigger)</f>
        <v>#VALUE!</v>
      </c>
      <c r="U21" s="35" t="e">
        <f>_xll.qlRateHelperEarliestDate(S21,Trigger)</f>
        <v>#VALUE!</v>
      </c>
      <c r="V21" s="35" t="e">
        <f>_xll.qlRateHelperLatestDate(S21,Trigger)</f>
        <v>#VALUE!</v>
      </c>
      <c r="W21" s="40">
        <v>1.6224479084755872E-3</v>
      </c>
    </row>
    <row r="22" spans="1:23" ht="11.25" customHeight="1" x14ac:dyDescent="0.25">
      <c r="A22" s="60" t="s">
        <v>45</v>
      </c>
      <c r="B22" s="22">
        <f t="shared" ref="B22:B29" si="13">DATE(2000+RIGHT(C22,2),RIGHT(LEFT(C22,5),2),LEFT(C22,2))</f>
        <v>57903</v>
      </c>
      <c r="C22" s="59">
        <f t="array" ref="C22:C29">_xll.ohFilter(PastedValue!L2:L62,PastedValue!K2:K62="Sf")</f>
        <v>42354</v>
      </c>
      <c r="D22" s="20" t="str">
        <f>_xll.qlIMMcode(C22)</f>
        <v>Z5</v>
      </c>
      <c r="E22" s="47" t="s">
        <v>15</v>
      </c>
      <c r="F22" s="9" t="s">
        <v>54</v>
      </c>
      <c r="G22" s="41">
        <f t="array" ref="G22:G29">_xll.ohFilter(PastedValue!R2:R62,PastedValue!K2:K62="Sf")</f>
        <v>99.997</v>
      </c>
      <c r="H22" s="23">
        <v>0</v>
      </c>
      <c r="I22" s="24" t="e">
        <f>_xll.qlFuturesRateHelper(,$G22,$D22,$F22,$H22,Permanent,Trigger,ObjectOverwrite)</f>
        <v>#NUM!</v>
      </c>
      <c r="J22" s="43" t="b">
        <f>IF(ISNUMBER(G22),TRUE,FALSE)</f>
        <v>1</v>
      </c>
      <c r="K22" s="13"/>
      <c r="M22" s="63" t="str">
        <f t="shared" si="9"/>
        <v>Sf</v>
      </c>
      <c r="N22" s="64" t="str">
        <f t="shared" si="10"/>
        <v>M6</v>
      </c>
      <c r="O22" s="64" t="e">
        <f t="shared" si="11"/>
        <v>#NUM!</v>
      </c>
      <c r="P22" s="34" t="b">
        <f t="shared" si="12"/>
        <v>1</v>
      </c>
      <c r="Q22" s="34" t="str">
        <v>Sw</v>
      </c>
      <c r="R22" s="34" t="str">
        <v>3Y</v>
      </c>
      <c r="S22" s="34" t="e">
        <v>#N/A</v>
      </c>
      <c r="T22" s="52" t="e">
        <f>_xll.qlRateHelperQuoteValue(S22,Trigger)</f>
        <v>#VALUE!</v>
      </c>
      <c r="U22" s="35" t="e">
        <f>_xll.qlRateHelperEarliestDate(S22,Trigger)</f>
        <v>#VALUE!</v>
      </c>
      <c r="V22" s="35" t="e">
        <f>_xll.qlRateHelperLatestDate(S22,Trigger)</f>
        <v>#VALUE!</v>
      </c>
      <c r="W22" s="40">
        <v>2.571719397448189E-3</v>
      </c>
    </row>
    <row r="23" spans="1:23" ht="11.25" customHeight="1" x14ac:dyDescent="0.25">
      <c r="A23" s="61" t="s">
        <v>45</v>
      </c>
      <c r="B23" s="25">
        <f t="shared" si="13"/>
        <v>54343</v>
      </c>
      <c r="C23" s="21">
        <v>42445</v>
      </c>
      <c r="D23" s="20" t="str">
        <f>_xll.qlIMMcode(C23)</f>
        <v>H6</v>
      </c>
      <c r="E23" s="47" t="s">
        <v>15</v>
      </c>
      <c r="F23" s="9" t="s">
        <v>54</v>
      </c>
      <c r="G23" s="41">
        <v>99.986999999999995</v>
      </c>
      <c r="H23" s="23">
        <v>0</v>
      </c>
      <c r="I23" s="26" t="e">
        <f>_xll.qlFuturesRateHelper(,$G23,$D23,$F23,$H23,Permanent,Trigger,ObjectOverwrite)</f>
        <v>#NUM!</v>
      </c>
      <c r="J23" s="26" t="b">
        <f t="shared" ref="J23:J29" si="14">IF(ISNUMBER(G23),TRUE,FALSE)</f>
        <v>1</v>
      </c>
      <c r="K23" s="13"/>
      <c r="M23" s="63" t="str">
        <f t="shared" si="9"/>
        <v>Sf</v>
      </c>
      <c r="N23" s="64" t="str">
        <f t="shared" si="10"/>
        <v>U6</v>
      </c>
      <c r="O23" s="64" t="e">
        <f t="shared" si="11"/>
        <v>#NUM!</v>
      </c>
      <c r="P23" s="34" t="b">
        <f t="shared" si="12"/>
        <v>1</v>
      </c>
      <c r="Q23" s="34" t="str">
        <v>Sw</v>
      </c>
      <c r="R23" s="34" t="str">
        <v>4Y</v>
      </c>
      <c r="S23" s="34" t="e">
        <v>#N/A</v>
      </c>
      <c r="T23" s="52" t="e">
        <f>_xll.qlRateHelperQuoteValue(S23,Trigger)</f>
        <v>#VALUE!</v>
      </c>
      <c r="U23" s="35" t="e">
        <f>_xll.qlRateHelperEarliestDate(S23,Trigger)</f>
        <v>#VALUE!</v>
      </c>
      <c r="V23" s="35" t="e">
        <f>_xll.qlRateHelperLatestDate(S23,Trigger)</f>
        <v>#VALUE!</v>
      </c>
      <c r="W23" s="40">
        <v>3.6909398765091607E-3</v>
      </c>
    </row>
    <row r="24" spans="1:23" ht="11.25" customHeight="1" x14ac:dyDescent="0.25">
      <c r="A24" s="61" t="s">
        <v>45</v>
      </c>
      <c r="B24" s="25">
        <f t="shared" si="13"/>
        <v>50781</v>
      </c>
      <c r="C24" s="21">
        <v>42536</v>
      </c>
      <c r="D24" s="20" t="str">
        <f>_xll.qlIMMcode(C24)</f>
        <v>M6</v>
      </c>
      <c r="E24" s="47" t="s">
        <v>15</v>
      </c>
      <c r="F24" s="9" t="s">
        <v>54</v>
      </c>
      <c r="G24" s="41">
        <v>99.982500000000002</v>
      </c>
      <c r="H24" s="23">
        <v>0</v>
      </c>
      <c r="I24" s="26" t="e">
        <f>_xll.qlFuturesRateHelper(,$G24,$D24,$F24,$H24,Permanent,Trigger,ObjectOverwrite)</f>
        <v>#NUM!</v>
      </c>
      <c r="J24" s="26" t="b">
        <f t="shared" si="14"/>
        <v>1</v>
      </c>
      <c r="K24" s="13"/>
      <c r="M24" s="63" t="str">
        <f t="shared" si="9"/>
        <v>Sf</v>
      </c>
      <c r="N24" s="64" t="str">
        <f t="shared" si="10"/>
        <v>Z6</v>
      </c>
      <c r="O24" s="64" t="e">
        <f t="shared" si="11"/>
        <v>#NUM!</v>
      </c>
      <c r="P24" s="34" t="b">
        <f t="shared" si="12"/>
        <v>1</v>
      </c>
      <c r="Q24" s="34" t="str">
        <v>Sw</v>
      </c>
      <c r="R24" s="34" t="str">
        <v>5Y</v>
      </c>
      <c r="S24" s="34" t="e">
        <v>#N/A</v>
      </c>
      <c r="T24" s="52" t="e">
        <f>_xll.qlRateHelperQuoteValue(S24,Trigger)</f>
        <v>#VALUE!</v>
      </c>
      <c r="U24" s="35" t="e">
        <f>_xll.qlRateHelperEarliestDate(S24,Trigger)</f>
        <v>#VALUE!</v>
      </c>
      <c r="V24" s="35" t="e">
        <f>_xll.qlRateHelperLatestDate(S24,Trigger)</f>
        <v>#VALUE!</v>
      </c>
      <c r="W24" s="40">
        <v>4.8861728133288559E-3</v>
      </c>
    </row>
    <row r="25" spans="1:23" ht="11.25" customHeight="1" x14ac:dyDescent="0.25">
      <c r="A25" s="61" t="s">
        <v>45</v>
      </c>
      <c r="B25" s="25">
        <f t="shared" si="13"/>
        <v>49990</v>
      </c>
      <c r="C25" s="21">
        <v>42634</v>
      </c>
      <c r="D25" s="20" t="str">
        <f>_xll.qlIMMcode(C25)</f>
        <v>U6</v>
      </c>
      <c r="E25" s="47" t="s">
        <v>15</v>
      </c>
      <c r="F25" s="9" t="s">
        <v>54</v>
      </c>
      <c r="G25" s="41">
        <v>99.962500000000006</v>
      </c>
      <c r="H25" s="23">
        <v>0</v>
      </c>
      <c r="I25" s="26" t="e">
        <f>_xll.qlFuturesRateHelper(,$G25,$D25,$F25,$H25,Permanent,Trigger,ObjectOverwrite)</f>
        <v>#NUM!</v>
      </c>
      <c r="J25" s="26" t="b">
        <f t="shared" si="14"/>
        <v>1</v>
      </c>
      <c r="K25" s="13"/>
      <c r="M25" s="63" t="str">
        <f t="shared" si="9"/>
        <v>Sf</v>
      </c>
      <c r="N25" s="64" t="str">
        <f t="shared" si="10"/>
        <v>H7</v>
      </c>
      <c r="O25" s="64" t="e">
        <f t="shared" si="11"/>
        <v>#NUM!</v>
      </c>
      <c r="P25" s="34" t="b">
        <f t="shared" si="12"/>
        <v>1</v>
      </c>
      <c r="Q25" s="34" t="str">
        <v>Sw</v>
      </c>
      <c r="R25" s="34" t="str">
        <v>6Y</v>
      </c>
      <c r="S25" s="34" t="e">
        <v>#N/A</v>
      </c>
      <c r="T25" s="52" t="e">
        <f>_xll.qlRateHelperQuoteValue(S25,Trigger)</f>
        <v>#VALUE!</v>
      </c>
      <c r="U25" s="35" t="e">
        <f>_xll.qlRateHelperEarliestDate(S25,Trigger)</f>
        <v>#VALUE!</v>
      </c>
      <c r="V25" s="35" t="e">
        <f>_xll.qlRateHelperLatestDate(S25,Trigger)</f>
        <v>#VALUE!</v>
      </c>
      <c r="W25" s="40">
        <v>6.0770075307022518E-3</v>
      </c>
    </row>
    <row r="26" spans="1:23" ht="11.25" customHeight="1" x14ac:dyDescent="0.25">
      <c r="A26" s="61" t="s">
        <v>45</v>
      </c>
      <c r="B26" s="25">
        <f t="shared" si="13"/>
        <v>46429</v>
      </c>
      <c r="C26" s="21">
        <v>42725</v>
      </c>
      <c r="D26" s="20" t="str">
        <f>_xll.qlIMMcode(C26)</f>
        <v>Z6</v>
      </c>
      <c r="E26" s="47" t="s">
        <v>15</v>
      </c>
      <c r="F26" s="9" t="s">
        <v>54</v>
      </c>
      <c r="G26" s="41">
        <v>99.932749999999999</v>
      </c>
      <c r="H26" s="23">
        <v>0</v>
      </c>
      <c r="I26" s="26" t="e">
        <f>_xll.qlFuturesRateHelper(,$G26,$D26,$F26,$H26,Permanent,Trigger,ObjectOverwrite)</f>
        <v>#NUM!</v>
      </c>
      <c r="J26" s="26" t="b">
        <f t="shared" si="14"/>
        <v>1</v>
      </c>
      <c r="K26" s="13"/>
      <c r="M26" s="63" t="str">
        <f t="shared" si="9"/>
        <v>Sf</v>
      </c>
      <c r="N26" s="64" t="e">
        <f t="shared" si="10"/>
        <v>#NUM!</v>
      </c>
      <c r="O26" s="64" t="e">
        <f t="shared" si="11"/>
        <v>#NUM!</v>
      </c>
      <c r="P26" s="34" t="b">
        <f t="shared" si="12"/>
        <v>0</v>
      </c>
      <c r="Q26" s="34" t="str">
        <v>Sw</v>
      </c>
      <c r="R26" s="34" t="str">
        <v>7Y</v>
      </c>
      <c r="S26" s="34" t="e">
        <v>#N/A</v>
      </c>
      <c r="T26" s="52" t="e">
        <f>_xll.qlRateHelperQuoteValue(S26,Trigger)</f>
        <v>#VALUE!</v>
      </c>
      <c r="U26" s="35" t="e">
        <f>_xll.qlRateHelperEarliestDate(S26,Trigger)</f>
        <v>#VALUE!</v>
      </c>
      <c r="V26" s="35" t="e">
        <f>_xll.qlRateHelperLatestDate(S26,Trigger)</f>
        <v>#VALUE!</v>
      </c>
      <c r="W26" s="40">
        <v>7.2032180727696184E-3</v>
      </c>
    </row>
    <row r="27" spans="1:23" ht="11.25" customHeight="1" x14ac:dyDescent="0.25">
      <c r="A27" s="61" t="s">
        <v>45</v>
      </c>
      <c r="B27" s="25">
        <f t="shared" si="13"/>
        <v>40098</v>
      </c>
      <c r="C27" s="21">
        <v>42809</v>
      </c>
      <c r="D27" s="20" t="str">
        <f>_xll.qlIMMcode(C27)</f>
        <v>H7</v>
      </c>
      <c r="E27" s="47" t="s">
        <v>15</v>
      </c>
      <c r="F27" s="9" t="s">
        <v>54</v>
      </c>
      <c r="G27" s="41">
        <v>99.904250000000005</v>
      </c>
      <c r="H27" s="23">
        <v>0</v>
      </c>
      <c r="I27" s="26" t="e">
        <f>_xll.qlFuturesRateHelper(,$G27,$D27,$F27,$H27,Permanent,Trigger,ObjectOverwrite)</f>
        <v>#NUM!</v>
      </c>
      <c r="J27" s="26" t="b">
        <f t="shared" si="14"/>
        <v>1</v>
      </c>
      <c r="K27" s="13"/>
      <c r="M27" s="65" t="str">
        <f t="shared" si="9"/>
        <v>Sf</v>
      </c>
      <c r="N27" s="66" t="e">
        <f t="shared" si="10"/>
        <v>#NUM!</v>
      </c>
      <c r="O27" s="66" t="e">
        <f t="shared" si="11"/>
        <v>#NUM!</v>
      </c>
      <c r="P27" s="36" t="b">
        <f t="shared" si="12"/>
        <v>0</v>
      </c>
      <c r="Q27" s="34" t="str">
        <v>Sw</v>
      </c>
      <c r="R27" s="34" t="str">
        <v>8Y</v>
      </c>
      <c r="S27" s="34" t="e">
        <v>#N/A</v>
      </c>
      <c r="T27" s="52" t="e">
        <f>_xll.qlRateHelperQuoteValue(S27,Trigger)</f>
        <v>#VALUE!</v>
      </c>
      <c r="U27" s="35" t="e">
        <f>_xll.qlRateHelperEarliestDate(S27,Trigger)</f>
        <v>#VALUE!</v>
      </c>
      <c r="V27" s="35" t="e">
        <f>_xll.qlRateHelperLatestDate(S27,Trigger)</f>
        <v>#VALUE!</v>
      </c>
      <c r="W27" s="40">
        <v>8.2312843690092279E-3</v>
      </c>
    </row>
    <row r="28" spans="1:23" ht="11.25" customHeight="1" x14ac:dyDescent="0.25">
      <c r="A28" s="61" t="s">
        <v>45</v>
      </c>
      <c r="B28" s="25" t="e">
        <f t="shared" si="13"/>
        <v>#N/A</v>
      </c>
      <c r="C28" s="21" t="e">
        <v>#N/A</v>
      </c>
      <c r="D28" s="20" t="e">
        <f>_xll.qlIMMcode(C28)</f>
        <v>#NUM!</v>
      </c>
      <c r="E28" s="47" t="s">
        <v>15</v>
      </c>
      <c r="F28" s="9" t="s">
        <v>54</v>
      </c>
      <c r="G28" s="41" t="e">
        <v>#N/A</v>
      </c>
      <c r="H28" s="23">
        <v>0</v>
      </c>
      <c r="I28" s="26" t="e">
        <f>_xll.qlFuturesRateHelper(,$G28,$D28,$F28,$H28,Permanent,Trigger,ObjectOverwrite)</f>
        <v>#NUM!</v>
      </c>
      <c r="J28" s="26" t="b">
        <f t="shared" si="14"/>
        <v>0</v>
      </c>
      <c r="K28" s="13"/>
      <c r="M28" s="63" t="str">
        <f>A33</f>
        <v>Sw</v>
      </c>
      <c r="N28" s="64" t="str">
        <f>D33</f>
        <v>3Y</v>
      </c>
      <c r="O28" s="64" t="e">
        <f>I33</f>
        <v>#NUM!</v>
      </c>
      <c r="P28" s="64" t="b">
        <f>J33</f>
        <v>1</v>
      </c>
      <c r="Q28" s="34" t="str">
        <v>Sw</v>
      </c>
      <c r="R28" s="34" t="str">
        <v>9Y</v>
      </c>
      <c r="S28" s="34" t="e">
        <v>#N/A</v>
      </c>
      <c r="T28" s="52" t="e">
        <f>_xll.qlRateHelperQuoteValue(S28,Trigger)</f>
        <v>#VALUE!</v>
      </c>
      <c r="U28" s="35" t="e">
        <f>_xll.qlRateHelperEarliestDate(S28,Trigger)</f>
        <v>#VALUE!</v>
      </c>
      <c r="V28" s="35" t="e">
        <f>_xll.qlRateHelperLatestDate(S28,Trigger)</f>
        <v>#VALUE!</v>
      </c>
      <c r="W28" s="40">
        <v>9.1132701767082346E-3</v>
      </c>
    </row>
    <row r="29" spans="1:23" ht="11.25" customHeight="1" x14ac:dyDescent="0.25">
      <c r="A29" s="61" t="s">
        <v>45</v>
      </c>
      <c r="B29" s="25" t="e">
        <f t="shared" si="13"/>
        <v>#N/A</v>
      </c>
      <c r="C29" s="21" t="e">
        <v>#N/A</v>
      </c>
      <c r="D29" s="20" t="e">
        <f>_xll.qlIMMcode(C29)</f>
        <v>#NUM!</v>
      </c>
      <c r="E29" s="47" t="s">
        <v>15</v>
      </c>
      <c r="F29" s="9" t="s">
        <v>54</v>
      </c>
      <c r="G29" s="41" t="e">
        <v>#N/A</v>
      </c>
      <c r="H29" s="23">
        <v>0</v>
      </c>
      <c r="I29" s="26" t="e">
        <f>_xll.qlFuturesRateHelper(,$G29,$D29,$F29,$H29,Permanent,Trigger,ObjectOverwrite)</f>
        <v>#NUM!</v>
      </c>
      <c r="J29" s="26" t="b">
        <f t="shared" si="14"/>
        <v>0</v>
      </c>
      <c r="K29" s="13"/>
      <c r="M29" s="63" t="str">
        <f t="shared" ref="M29:M72" si="15">A34</f>
        <v>Sw</v>
      </c>
      <c r="N29" s="64" t="str">
        <f t="shared" ref="N29:N72" si="16">D34</f>
        <v>4Y</v>
      </c>
      <c r="O29" s="64" t="e">
        <f t="shared" ref="O29:O72" si="17">I34</f>
        <v>#NUM!</v>
      </c>
      <c r="P29" s="64" t="b">
        <f t="shared" ref="P29:P72" si="18">J34</f>
        <v>1</v>
      </c>
      <c r="Q29" s="34" t="str">
        <v>Sw</v>
      </c>
      <c r="R29" s="34" t="str">
        <v>10Y</v>
      </c>
      <c r="S29" s="34" t="e">
        <v>#N/A</v>
      </c>
      <c r="T29" s="52" t="e">
        <f>_xll.qlRateHelperQuoteValue(S29,Trigger)</f>
        <v>#VALUE!</v>
      </c>
      <c r="U29" s="35" t="e">
        <f>_xll.qlRateHelperEarliestDate(S29,Trigger)</f>
        <v>#VALUE!</v>
      </c>
      <c r="V29" s="35" t="e">
        <f>_xll.qlRateHelperLatestDate(S29,Trigger)</f>
        <v>#VALUE!</v>
      </c>
      <c r="W29" s="40">
        <v>9.8947624841465003E-3</v>
      </c>
    </row>
    <row r="30" spans="1:23" ht="11.25" customHeight="1" x14ac:dyDescent="0.25">
      <c r="K30" s="13"/>
      <c r="M30" s="63" t="str">
        <f t="shared" si="15"/>
        <v>Sw</v>
      </c>
      <c r="N30" s="64" t="str">
        <f t="shared" si="16"/>
        <v>5Y</v>
      </c>
      <c r="O30" s="64" t="e">
        <f t="shared" si="17"/>
        <v>#NUM!</v>
      </c>
      <c r="P30" s="64" t="b">
        <f t="shared" si="18"/>
        <v>1</v>
      </c>
      <c r="Q30" s="34" t="str">
        <v>Sw</v>
      </c>
      <c r="R30" s="34" t="str">
        <v>11Y</v>
      </c>
      <c r="S30" s="34" t="e">
        <v>#N/A</v>
      </c>
      <c r="T30" s="52" t="e">
        <f>_xll.qlRateHelperQuoteValue(S30,Trigger)</f>
        <v>#VALUE!</v>
      </c>
      <c r="U30" s="35" t="e">
        <f>_xll.qlRateHelperEarliestDate(S30,Trigger)</f>
        <v>#VALUE!</v>
      </c>
      <c r="V30" s="35" t="e">
        <f>_xll.qlRateHelperLatestDate(S30,Trigger)</f>
        <v>#VALUE!</v>
      </c>
      <c r="W30" s="40">
        <v>1.0580279228353003E-2</v>
      </c>
    </row>
    <row r="31" spans="1:23" ht="11.25" customHeight="1" x14ac:dyDescent="0.25">
      <c r="C31" s="1"/>
      <c r="D31" s="1"/>
      <c r="E31" s="1"/>
      <c r="G31" s="10" t="s">
        <v>7</v>
      </c>
      <c r="H31" s="27" t="s">
        <v>9</v>
      </c>
      <c r="I31" s="3" t="str">
        <f>_xll.qlEuribor(,G31,,,Trigger,)</f>
        <v>obj_00a6f#0003</v>
      </c>
      <c r="J31" s="1"/>
      <c r="K31" s="13"/>
      <c r="M31" s="63" t="str">
        <f t="shared" si="15"/>
        <v>Sw</v>
      </c>
      <c r="N31" s="64" t="str">
        <f t="shared" si="16"/>
        <v>6Y</v>
      </c>
      <c r="O31" s="64" t="e">
        <f t="shared" si="17"/>
        <v>#NUM!</v>
      </c>
      <c r="P31" s="64" t="b">
        <f t="shared" si="18"/>
        <v>1</v>
      </c>
      <c r="Q31" s="34" t="str">
        <v>Sw</v>
      </c>
      <c r="R31" s="34" t="str">
        <v>12Y</v>
      </c>
      <c r="S31" s="34" t="e">
        <v>#N/A</v>
      </c>
      <c r="T31" s="52" t="e">
        <f>_xll.qlRateHelperQuoteValue(S31,Trigger)</f>
        <v>#VALUE!</v>
      </c>
      <c r="U31" s="35" t="e">
        <f>_xll.qlRateHelperEarliestDate(S31,Trigger)</f>
        <v>#VALUE!</v>
      </c>
      <c r="V31" s="35" t="e">
        <f>_xll.qlRateHelperLatestDate(S31,Trigger)</f>
        <v>#VALUE!</v>
      </c>
      <c r="W31" s="40">
        <v>1.1152717043471254E-2</v>
      </c>
    </row>
    <row r="32" spans="1:23" ht="21" customHeight="1" x14ac:dyDescent="0.25">
      <c r="A32" s="27" t="s">
        <v>18</v>
      </c>
      <c r="B32" s="27"/>
      <c r="C32" s="27" t="s">
        <v>11</v>
      </c>
      <c r="D32" s="27" t="s">
        <v>1</v>
      </c>
      <c r="E32" s="27" t="s">
        <v>13</v>
      </c>
      <c r="F32" s="27" t="s">
        <v>12</v>
      </c>
      <c r="G32" s="27" t="s">
        <v>4</v>
      </c>
      <c r="H32" s="27" t="s">
        <v>5</v>
      </c>
      <c r="I32" s="27" t="s">
        <v>44</v>
      </c>
      <c r="J32" s="27" t="s">
        <v>48</v>
      </c>
      <c r="K32" s="13"/>
      <c r="M32" s="63" t="str">
        <f t="shared" si="15"/>
        <v>Sw</v>
      </c>
      <c r="N32" s="64" t="str">
        <f t="shared" si="16"/>
        <v>7Y</v>
      </c>
      <c r="O32" s="64" t="e">
        <f t="shared" si="17"/>
        <v>#NUM!</v>
      </c>
      <c r="P32" s="64" t="b">
        <f t="shared" si="18"/>
        <v>1</v>
      </c>
      <c r="Q32" s="34" t="str">
        <v>Sw</v>
      </c>
      <c r="R32" s="34" t="str">
        <v>13Y</v>
      </c>
      <c r="S32" s="34" t="e">
        <v>#N/A</v>
      </c>
      <c r="T32" s="52" t="e">
        <f>_xll.qlRateHelperQuoteValue(S32,Trigger)</f>
        <v>#VALUE!</v>
      </c>
      <c r="U32" s="35" t="e">
        <f>_xll.qlRateHelperEarliestDate(S32,Trigger)</f>
        <v>#VALUE!</v>
      </c>
      <c r="V32" s="35" t="e">
        <f>_xll.qlRateHelperLatestDate(S32,Trigger)</f>
        <v>#VALUE!</v>
      </c>
      <c r="W32" s="40">
        <v>1.1637881064655343E-2</v>
      </c>
    </row>
    <row r="33" spans="1:23" ht="11.25" customHeight="1" x14ac:dyDescent="0.25">
      <c r="A33" s="62" t="s">
        <v>46</v>
      </c>
      <c r="B33" s="4"/>
      <c r="C33" s="4" t="s">
        <v>14</v>
      </c>
      <c r="D33" s="5" t="str">
        <f t="array" ref="D33:D77">_xll.ohFilter(PastedValue!O2:O62,PastedValue!K2:K62="Sw")</f>
        <v>3Y</v>
      </c>
      <c r="E33" s="9" t="s">
        <v>15</v>
      </c>
      <c r="F33" s="4" t="s">
        <v>16</v>
      </c>
      <c r="G33" s="6" t="s">
        <v>17</v>
      </c>
      <c r="H33" s="7">
        <f t="array" ref="H33:H77">_xll.ohFilter(PastedValue!R2:R62,PastedValue!K2:K62="Sw")/100</f>
        <v>1.6300000000000002E-3</v>
      </c>
      <c r="I33" s="8" t="e">
        <f>_xll.qlSwapRateHelper2(,$H33,$D33,Calendar,$F33,$E33,$G33,$I$31,0,C33,,Permanent,,ObjectOverwrite)</f>
        <v>#NUM!</v>
      </c>
      <c r="J33" s="26" t="b">
        <f>IF(ISNUMBER(H33),TRUE,FALSE)</f>
        <v>1</v>
      </c>
      <c r="M33" s="63" t="str">
        <f t="shared" si="15"/>
        <v>Sw</v>
      </c>
      <c r="N33" s="64" t="str">
        <f t="shared" si="16"/>
        <v>8Y</v>
      </c>
      <c r="O33" s="64" t="e">
        <f t="shared" si="17"/>
        <v>#NUM!</v>
      </c>
      <c r="P33" s="64" t="b">
        <f t="shared" si="18"/>
        <v>1</v>
      </c>
      <c r="Q33" s="34" t="str">
        <v>Sw</v>
      </c>
      <c r="R33" s="34" t="str">
        <v>14Y</v>
      </c>
      <c r="S33" s="34" t="e">
        <v>#N/A</v>
      </c>
      <c r="T33" s="52" t="e">
        <f>_xll.qlRateHelperQuoteValue(S33,Trigger)</f>
        <v>#VALUE!</v>
      </c>
      <c r="U33" s="35" t="e">
        <f>_xll.qlRateHelperEarliestDate(S33,Trigger)</f>
        <v>#VALUE!</v>
      </c>
      <c r="V33" s="35" t="e">
        <f>_xll.qlRateHelperLatestDate(S33,Trigger)</f>
        <v>#VALUE!</v>
      </c>
      <c r="W33" s="40">
        <v>1.2045772929401434E-2</v>
      </c>
    </row>
    <row r="34" spans="1:23" ht="11.25" customHeight="1" x14ac:dyDescent="0.25">
      <c r="A34" s="62" t="s">
        <v>46</v>
      </c>
      <c r="B34" s="4"/>
      <c r="C34" s="4" t="s">
        <v>14</v>
      </c>
      <c r="D34" s="5" t="str">
        <v>4Y</v>
      </c>
      <c r="E34" s="9" t="s">
        <v>15</v>
      </c>
      <c r="F34" s="4" t="s">
        <v>16</v>
      </c>
      <c r="G34" s="6" t="s">
        <v>17</v>
      </c>
      <c r="H34" s="7">
        <v>2.5800000000000003E-3</v>
      </c>
      <c r="I34" s="8" t="e">
        <f>_xll.qlSwapRateHelper2(,$H34,$D34,Calendar,$F34,$E34,$G34,$I$31,0,C34,,Permanent,,ObjectOverwrite)</f>
        <v>#NUM!</v>
      </c>
      <c r="J34" s="26" t="b">
        <f t="shared" ref="J34:J77" si="19">IF(ISNUMBER(H34),TRUE,FALSE)</f>
        <v>1</v>
      </c>
      <c r="M34" s="63" t="str">
        <f t="shared" si="15"/>
        <v>Sw</v>
      </c>
      <c r="N34" s="64" t="str">
        <f t="shared" si="16"/>
        <v>9Y</v>
      </c>
      <c r="O34" s="64" t="e">
        <f t="shared" si="17"/>
        <v>#NUM!</v>
      </c>
      <c r="P34" s="64" t="b">
        <f t="shared" si="18"/>
        <v>1</v>
      </c>
      <c r="Q34" s="34" t="str">
        <v>Sw</v>
      </c>
      <c r="R34" s="34" t="str">
        <v>15Y</v>
      </c>
      <c r="S34" s="34" t="e">
        <v>#N/A</v>
      </c>
      <c r="T34" s="52" t="e">
        <f>_xll.qlRateHelperQuoteValue(S34,Trigger)</f>
        <v>#VALUE!</v>
      </c>
      <c r="U34" s="35" t="e">
        <f>_xll.qlRateHelperEarliestDate(S34,Trigger)</f>
        <v>#VALUE!</v>
      </c>
      <c r="V34" s="35" t="e">
        <f>_xll.qlRateHelperLatestDate(S34,Trigger)</f>
        <v>#VALUE!</v>
      </c>
      <c r="W34" s="40">
        <v>1.2387140521403554E-2</v>
      </c>
    </row>
    <row r="35" spans="1:23" ht="11.25" customHeight="1" x14ac:dyDescent="0.25">
      <c r="A35" s="62" t="s">
        <v>46</v>
      </c>
      <c r="B35" s="4"/>
      <c r="C35" s="4" t="s">
        <v>14</v>
      </c>
      <c r="D35" s="5" t="str">
        <v>5Y</v>
      </c>
      <c r="E35" s="9" t="s">
        <v>15</v>
      </c>
      <c r="F35" s="4" t="s">
        <v>16</v>
      </c>
      <c r="G35" s="6" t="s">
        <v>17</v>
      </c>
      <c r="H35" s="7">
        <v>3.7000000000000002E-3</v>
      </c>
      <c r="I35" s="8" t="e">
        <f>_xll.qlSwapRateHelper2(,$H35,$D35,Calendar,$F35,$E35,$G35,$I$31,0,C35,,Permanent,,ObjectOverwrite)</f>
        <v>#NUM!</v>
      </c>
      <c r="J35" s="26" t="b">
        <f t="shared" si="19"/>
        <v>1</v>
      </c>
      <c r="M35" s="63" t="str">
        <f t="shared" si="15"/>
        <v>Sw</v>
      </c>
      <c r="N35" s="64" t="str">
        <f t="shared" si="16"/>
        <v>10Y</v>
      </c>
      <c r="O35" s="64" t="e">
        <f t="shared" si="17"/>
        <v>#NUM!</v>
      </c>
      <c r="P35" s="64" t="b">
        <f t="shared" si="18"/>
        <v>1</v>
      </c>
      <c r="Q35" s="34" t="str">
        <v>Sw</v>
      </c>
      <c r="R35" s="34" t="str">
        <v>16Y</v>
      </c>
      <c r="S35" s="34" t="e">
        <v>#N/A</v>
      </c>
      <c r="T35" s="52" t="e">
        <f>_xll.qlRateHelperQuoteValue(S35,Trigger)</f>
        <v>#VALUE!</v>
      </c>
      <c r="U35" s="35" t="e">
        <f>_xll.qlRateHelperEarliestDate(S35,Trigger)</f>
        <v>#VALUE!</v>
      </c>
      <c r="V35" s="35" t="e">
        <f>_xll.qlRateHelperLatestDate(S35,Trigger)</f>
        <v>#VALUE!</v>
      </c>
      <c r="W35" s="40">
        <v>1.2672362267654211E-2</v>
      </c>
    </row>
    <row r="36" spans="1:23" ht="11.25" customHeight="1" x14ac:dyDescent="0.25">
      <c r="A36" s="62" t="s">
        <v>46</v>
      </c>
      <c r="B36" s="4"/>
      <c r="C36" s="4" t="s">
        <v>14</v>
      </c>
      <c r="D36" s="5" t="str">
        <v>6Y</v>
      </c>
      <c r="E36" s="9" t="s">
        <v>15</v>
      </c>
      <c r="F36" s="4" t="s">
        <v>16</v>
      </c>
      <c r="G36" s="6" t="s">
        <v>17</v>
      </c>
      <c r="H36" s="7">
        <v>4.8900000000000002E-3</v>
      </c>
      <c r="I36" s="8" t="e">
        <f>_xll.qlSwapRateHelper2(,$H36,$D36,Calendar,$F36,$E36,$G36,$I$31,0,C36,,Permanent,,ObjectOverwrite)</f>
        <v>#NUM!</v>
      </c>
      <c r="J36" s="26" t="b">
        <f t="shared" si="19"/>
        <v>1</v>
      </c>
      <c r="M36" s="63" t="str">
        <f t="shared" si="15"/>
        <v>Sw</v>
      </c>
      <c r="N36" s="64" t="str">
        <f t="shared" si="16"/>
        <v>11Y</v>
      </c>
      <c r="O36" s="64" t="e">
        <f t="shared" si="17"/>
        <v>#NUM!</v>
      </c>
      <c r="P36" s="64" t="b">
        <f t="shared" si="18"/>
        <v>1</v>
      </c>
      <c r="Q36" s="34" t="str">
        <v>Sw</v>
      </c>
      <c r="R36" s="34" t="str">
        <v>17Y</v>
      </c>
      <c r="S36" s="34" t="e">
        <v>#N/A</v>
      </c>
      <c r="T36" s="52" t="e">
        <f>_xll.qlRateHelperQuoteValue(S36,Trigger)</f>
        <v>#VALUE!</v>
      </c>
      <c r="U36" s="35" t="e">
        <f>_xll.qlRateHelperEarliestDate(S36,Trigger)</f>
        <v>#VALUE!</v>
      </c>
      <c r="V36" s="35" t="e">
        <f>_xll.qlRateHelperLatestDate(S36,Trigger)</f>
        <v>#VALUE!</v>
      </c>
      <c r="W36" s="40">
        <v>1.2900605381196781E-2</v>
      </c>
    </row>
    <row r="37" spans="1:23" ht="11.25" customHeight="1" x14ac:dyDescent="0.25">
      <c r="A37" s="62" t="s">
        <v>46</v>
      </c>
      <c r="B37" s="4"/>
      <c r="C37" s="4" t="s">
        <v>14</v>
      </c>
      <c r="D37" s="5" t="str">
        <v>7Y</v>
      </c>
      <c r="E37" s="9" t="s">
        <v>15</v>
      </c>
      <c r="F37" s="4" t="s">
        <v>16</v>
      </c>
      <c r="G37" s="6" t="s">
        <v>17</v>
      </c>
      <c r="H37" s="7">
        <v>6.0699999999999999E-3</v>
      </c>
      <c r="I37" s="8" t="e">
        <f>_xll.qlSwapRateHelper2(,$H37,$D37,Calendar,$F37,$E37,$G37,$I$31,0,C37,,Permanent,,ObjectOverwrite)</f>
        <v>#NUM!</v>
      </c>
      <c r="J37" s="26" t="b">
        <f t="shared" si="19"/>
        <v>1</v>
      </c>
      <c r="M37" s="63" t="str">
        <f t="shared" si="15"/>
        <v>Sw</v>
      </c>
      <c r="N37" s="64" t="str">
        <f t="shared" si="16"/>
        <v>12Y</v>
      </c>
      <c r="O37" s="64" t="e">
        <f t="shared" si="17"/>
        <v>#NUM!</v>
      </c>
      <c r="P37" s="64" t="b">
        <f t="shared" si="18"/>
        <v>1</v>
      </c>
      <c r="Q37" s="34" t="str">
        <v>Sw</v>
      </c>
      <c r="R37" s="34" t="str">
        <v>18Y</v>
      </c>
      <c r="S37" s="34" t="e">
        <v>#N/A</v>
      </c>
      <c r="T37" s="52" t="e">
        <f>_xll.qlRateHelperQuoteValue(S37,Trigger)</f>
        <v>#VALUE!</v>
      </c>
      <c r="U37" s="35" t="e">
        <f>_xll.qlRateHelperEarliestDate(S37,Trigger)</f>
        <v>#VALUE!</v>
      </c>
      <c r="V37" s="35" t="e">
        <f>_xll.qlRateHelperLatestDate(S37,Trigger)</f>
        <v>#VALUE!</v>
      </c>
      <c r="W37" s="40">
        <v>1.3084503427216591E-2</v>
      </c>
    </row>
    <row r="38" spans="1:23" ht="11.25" customHeight="1" x14ac:dyDescent="0.25">
      <c r="A38" s="62" t="s">
        <v>46</v>
      </c>
      <c r="B38" s="4"/>
      <c r="C38" s="4" t="s">
        <v>14</v>
      </c>
      <c r="D38" s="5" t="str">
        <v>8Y</v>
      </c>
      <c r="E38" s="9" t="s">
        <v>15</v>
      </c>
      <c r="F38" s="4" t="s">
        <v>16</v>
      </c>
      <c r="G38" s="6" t="s">
        <v>17</v>
      </c>
      <c r="H38" s="7">
        <v>7.1799999999999998E-3</v>
      </c>
      <c r="I38" s="8" t="e">
        <f>_xll.qlSwapRateHelper2(,$H38,$D38,Calendar,$F38,$E38,$G38,$I$31,0,C38,,Permanent,,ObjectOverwrite)</f>
        <v>#NUM!</v>
      </c>
      <c r="J38" s="26" t="b">
        <f t="shared" si="19"/>
        <v>1</v>
      </c>
      <c r="M38" s="63" t="str">
        <f t="shared" si="15"/>
        <v>Sw</v>
      </c>
      <c r="N38" s="64" t="str">
        <f t="shared" si="16"/>
        <v>13Y</v>
      </c>
      <c r="O38" s="64" t="e">
        <f t="shared" si="17"/>
        <v>#NUM!</v>
      </c>
      <c r="P38" s="64" t="b">
        <f t="shared" si="18"/>
        <v>1</v>
      </c>
      <c r="Q38" s="34" t="str">
        <v>Sw</v>
      </c>
      <c r="R38" s="34" t="str">
        <v>19Y</v>
      </c>
      <c r="S38" s="34" t="e">
        <v>#N/A</v>
      </c>
      <c r="T38" s="52" t="e">
        <f>_xll.qlRateHelperQuoteValue(S38,Trigger)</f>
        <v>#VALUE!</v>
      </c>
      <c r="U38" s="35" t="e">
        <f>_xll.qlRateHelperEarliestDate(S38,Trigger)</f>
        <v>#VALUE!</v>
      </c>
      <c r="V38" s="35" t="e">
        <f>_xll.qlRateHelperLatestDate(S38,Trigger)</f>
        <v>#VALUE!</v>
      </c>
      <c r="W38" s="40">
        <v>1.3226306100027381E-2</v>
      </c>
    </row>
    <row r="39" spans="1:23" ht="11.25" customHeight="1" x14ac:dyDescent="0.25">
      <c r="A39" s="62" t="s">
        <v>46</v>
      </c>
      <c r="B39" s="4"/>
      <c r="C39" s="4" t="s">
        <v>14</v>
      </c>
      <c r="D39" s="5" t="str">
        <v>9Y</v>
      </c>
      <c r="E39" s="9" t="s">
        <v>15</v>
      </c>
      <c r="F39" s="4" t="s">
        <v>16</v>
      </c>
      <c r="G39" s="6" t="s">
        <v>17</v>
      </c>
      <c r="H39" s="7">
        <v>8.1899999999999994E-3</v>
      </c>
      <c r="I39" s="8" t="e">
        <f>_xll.qlSwapRateHelper2(,$H39,$D39,Calendar,$F39,$E39,$G39,$I$31,0,C39,,Permanent,,ObjectOverwrite)</f>
        <v>#NUM!</v>
      </c>
      <c r="J39" s="26" t="b">
        <f t="shared" si="19"/>
        <v>1</v>
      </c>
      <c r="M39" s="63" t="str">
        <f t="shared" si="15"/>
        <v>Sw</v>
      </c>
      <c r="N39" s="64" t="str">
        <f t="shared" si="16"/>
        <v>14Y</v>
      </c>
      <c r="O39" s="64" t="e">
        <f t="shared" si="17"/>
        <v>#NUM!</v>
      </c>
      <c r="P39" s="64" t="b">
        <f t="shared" si="18"/>
        <v>1</v>
      </c>
      <c r="Q39" s="34" t="str">
        <v>Sw</v>
      </c>
      <c r="R39" s="34" t="str">
        <v>20Y</v>
      </c>
      <c r="S39" s="34" t="e">
        <v>#N/A</v>
      </c>
      <c r="T39" s="52" t="e">
        <f>_xll.qlRateHelperQuoteValue(S39,Trigger)</f>
        <v>#VALUE!</v>
      </c>
      <c r="U39" s="35" t="e">
        <f>_xll.qlRateHelperEarliestDate(S39,Trigger)</f>
        <v>#VALUE!</v>
      </c>
      <c r="V39" s="35" t="e">
        <f>_xll.qlRateHelperLatestDate(S39,Trigger)</f>
        <v>#VALUE!</v>
      </c>
      <c r="W39" s="40">
        <v>1.333038633876411E-2</v>
      </c>
    </row>
    <row r="40" spans="1:23" ht="11.25" customHeight="1" x14ac:dyDescent="0.25">
      <c r="A40" s="62" t="s">
        <v>46</v>
      </c>
      <c r="B40" s="4"/>
      <c r="C40" s="4" t="s">
        <v>14</v>
      </c>
      <c r="D40" s="5" t="str">
        <v>10Y</v>
      </c>
      <c r="E40" s="9" t="s">
        <v>15</v>
      </c>
      <c r="F40" s="4" t="s">
        <v>16</v>
      </c>
      <c r="G40" s="6" t="s">
        <v>17</v>
      </c>
      <c r="H40" s="7">
        <v>9.0500000000000008E-3</v>
      </c>
      <c r="I40" s="8" t="e">
        <f>_xll.qlSwapRateHelper2(,$H40,$D40,Calendar,$F40,$E40,$G40,$I$31,0,C40,,Permanent,,ObjectOverwrite)</f>
        <v>#NUM!</v>
      </c>
      <c r="J40" s="26" t="b">
        <f t="shared" si="19"/>
        <v>1</v>
      </c>
      <c r="M40" s="63" t="str">
        <f t="shared" si="15"/>
        <v>Sw</v>
      </c>
      <c r="N40" s="64" t="str">
        <f t="shared" si="16"/>
        <v>15Y</v>
      </c>
      <c r="O40" s="64" t="e">
        <f t="shared" si="17"/>
        <v>#NUM!</v>
      </c>
      <c r="P40" s="64" t="b">
        <f t="shared" si="18"/>
        <v>1</v>
      </c>
      <c r="Q40" s="34" t="str">
        <v>Sw</v>
      </c>
      <c r="R40" s="34" t="str">
        <v>21Y</v>
      </c>
      <c r="S40" s="34" t="e">
        <v>#N/A</v>
      </c>
      <c r="T40" s="52" t="e">
        <f>_xll.qlRateHelperQuoteValue(S40,Trigger)</f>
        <v>#VALUE!</v>
      </c>
      <c r="U40" s="35" t="e">
        <f>_xll.qlRateHelperEarliestDate(S40,Trigger)</f>
        <v>#VALUE!</v>
      </c>
      <c r="V40" s="35" t="e">
        <f>_xll.qlRateHelperLatestDate(S40,Trigger)</f>
        <v>#VALUE!</v>
      </c>
      <c r="W40" s="40">
        <v>1.3405438506430325E-2</v>
      </c>
    </row>
    <row r="41" spans="1:23" ht="11.25" customHeight="1" x14ac:dyDescent="0.25">
      <c r="A41" s="62" t="s">
        <v>46</v>
      </c>
      <c r="B41" s="4"/>
      <c r="C41" s="4" t="s">
        <v>14</v>
      </c>
      <c r="D41" s="5" t="str">
        <v>11Y</v>
      </c>
      <c r="E41" s="9" t="s">
        <v>15</v>
      </c>
      <c r="F41" s="4" t="s">
        <v>16</v>
      </c>
      <c r="G41" s="6" t="s">
        <v>17</v>
      </c>
      <c r="H41" s="7">
        <v>9.8081175199999995E-3</v>
      </c>
      <c r="I41" s="8" t="e">
        <f>_xll.qlSwapRateHelper2(,$H41,$D41,Calendar,$F41,$E41,$G41,$I$31,0,C41,,Permanent,,ObjectOverwrite)</f>
        <v>#NUM!</v>
      </c>
      <c r="J41" s="26" t="b">
        <f t="shared" si="19"/>
        <v>1</v>
      </c>
      <c r="M41" s="63" t="str">
        <f t="shared" si="15"/>
        <v>Sw</v>
      </c>
      <c r="N41" s="64" t="str">
        <f t="shared" si="16"/>
        <v>16Y</v>
      </c>
      <c r="O41" s="64" t="e">
        <f t="shared" si="17"/>
        <v>#NUM!</v>
      </c>
      <c r="P41" s="64" t="b">
        <f t="shared" si="18"/>
        <v>1</v>
      </c>
      <c r="Q41" s="34" t="str">
        <v>Sw</v>
      </c>
      <c r="R41" s="34" t="str">
        <v>22Y</v>
      </c>
      <c r="S41" s="34" t="e">
        <v>#N/A</v>
      </c>
      <c r="T41" s="52" t="e">
        <f>_xll.qlRateHelperQuoteValue(S41,Trigger)</f>
        <v>#VALUE!</v>
      </c>
      <c r="U41" s="35" t="e">
        <f>_xll.qlRateHelperEarliestDate(S41,Trigger)</f>
        <v>#VALUE!</v>
      </c>
      <c r="V41" s="35" t="e">
        <f>_xll.qlRateHelperLatestDate(S41,Trigger)</f>
        <v>#VALUE!</v>
      </c>
      <c r="W41" s="40">
        <v>1.3460880458620506E-2</v>
      </c>
    </row>
    <row r="42" spans="1:23" ht="11.25" customHeight="1" x14ac:dyDescent="0.25">
      <c r="A42" s="62" t="s">
        <v>46</v>
      </c>
      <c r="B42" s="4"/>
      <c r="C42" s="4" t="s">
        <v>14</v>
      </c>
      <c r="D42" s="5" t="str">
        <v>12Y</v>
      </c>
      <c r="E42" s="9" t="s">
        <v>15</v>
      </c>
      <c r="F42" s="4" t="s">
        <v>16</v>
      </c>
      <c r="G42" s="6" t="s">
        <v>17</v>
      </c>
      <c r="H42" s="7">
        <v>1.047E-2</v>
      </c>
      <c r="I42" s="8" t="e">
        <f>_xll.qlSwapRateHelper2(,$H42,$D42,Calendar,$F42,$E42,$G42,$I$31,0,C42,,Permanent,,ObjectOverwrite)</f>
        <v>#NUM!</v>
      </c>
      <c r="J42" s="26" t="b">
        <f t="shared" si="19"/>
        <v>1</v>
      </c>
      <c r="M42" s="63" t="str">
        <f t="shared" si="15"/>
        <v>Sw</v>
      </c>
      <c r="N42" s="64" t="str">
        <f t="shared" si="16"/>
        <v>17Y</v>
      </c>
      <c r="O42" s="64" t="e">
        <f t="shared" si="17"/>
        <v>#NUM!</v>
      </c>
      <c r="P42" s="64" t="b">
        <f t="shared" si="18"/>
        <v>1</v>
      </c>
      <c r="Q42" s="34" t="str">
        <v>Sw</v>
      </c>
      <c r="R42" s="34" t="str">
        <v>23Y</v>
      </c>
      <c r="S42" s="34" t="e">
        <v>#N/A</v>
      </c>
      <c r="T42" s="52" t="e">
        <f>_xll.qlRateHelperQuoteValue(S42,Trigger)</f>
        <v>#VALUE!</v>
      </c>
      <c r="U42" s="35" t="e">
        <f>_xll.qlRateHelperEarliestDate(S42,Trigger)</f>
        <v>#VALUE!</v>
      </c>
      <c r="V42" s="35" t="e">
        <f>_xll.qlRateHelperLatestDate(S42,Trigger)</f>
        <v>#VALUE!</v>
      </c>
      <c r="W42" s="40">
        <v>1.3501660539512312E-2</v>
      </c>
    </row>
    <row r="43" spans="1:23" ht="11.25" customHeight="1" x14ac:dyDescent="0.25">
      <c r="A43" s="62" t="s">
        <v>46</v>
      </c>
      <c r="B43" s="4"/>
      <c r="C43" s="4" t="s">
        <v>14</v>
      </c>
      <c r="D43" s="5" t="str">
        <v>13Y</v>
      </c>
      <c r="E43" s="9" t="s">
        <v>15</v>
      </c>
      <c r="F43" s="4" t="s">
        <v>16</v>
      </c>
      <c r="G43" s="6" t="s">
        <v>17</v>
      </c>
      <c r="H43" s="7">
        <v>1.1023238600000001E-2</v>
      </c>
      <c r="I43" s="8" t="e">
        <f>_xll.qlSwapRateHelper2(,$H43,$D43,Calendar,$F43,$E43,$G43,$I$31,0,C43,,Permanent,,ObjectOverwrite)</f>
        <v>#NUM!</v>
      </c>
      <c r="J43" s="26" t="b">
        <f t="shared" si="19"/>
        <v>1</v>
      </c>
      <c r="M43" s="63" t="str">
        <f t="shared" si="15"/>
        <v>Sw</v>
      </c>
      <c r="N43" s="64" t="str">
        <f t="shared" si="16"/>
        <v>18Y</v>
      </c>
      <c r="O43" s="64" t="e">
        <f t="shared" si="17"/>
        <v>#NUM!</v>
      </c>
      <c r="P43" s="64" t="b">
        <f t="shared" si="18"/>
        <v>1</v>
      </c>
      <c r="Q43" s="34" t="str">
        <v>Sw</v>
      </c>
      <c r="R43" s="34" t="str">
        <v>24Y</v>
      </c>
      <c r="S43" s="34" t="e">
        <v>#N/A</v>
      </c>
      <c r="T43" s="52" t="e">
        <f>_xll.qlRateHelperQuoteValue(S43,Trigger)</f>
        <v>#VALUE!</v>
      </c>
      <c r="U43" s="35" t="e">
        <f>_xll.qlRateHelperEarliestDate(S43,Trigger)</f>
        <v>#VALUE!</v>
      </c>
      <c r="V43" s="35" t="e">
        <f>_xll.qlRateHelperLatestDate(S43,Trigger)</f>
        <v>#VALUE!</v>
      </c>
      <c r="W43" s="40">
        <v>1.3537639435507771E-2</v>
      </c>
    </row>
    <row r="44" spans="1:23" ht="11.25" customHeight="1" x14ac:dyDescent="0.25">
      <c r="A44" s="62" t="s">
        <v>46</v>
      </c>
      <c r="B44" s="4"/>
      <c r="C44" s="4" t="s">
        <v>14</v>
      </c>
      <c r="D44" s="5" t="str">
        <v>14Y</v>
      </c>
      <c r="E44" s="9" t="s">
        <v>15</v>
      </c>
      <c r="F44" s="4" t="s">
        <v>16</v>
      </c>
      <c r="G44" s="6" t="s">
        <v>17</v>
      </c>
      <c r="H44" s="7">
        <v>1.1488977419999999E-2</v>
      </c>
      <c r="I44" s="8" t="e">
        <f>_xll.qlSwapRateHelper2(,$H44,$D44,Calendar,$F44,$E44,$G44,$I$31,0,C44,,Permanent,,ObjectOverwrite)</f>
        <v>#NUM!</v>
      </c>
      <c r="J44" s="26" t="b">
        <f t="shared" si="19"/>
        <v>1</v>
      </c>
      <c r="M44" s="63" t="str">
        <f t="shared" si="15"/>
        <v>Sw</v>
      </c>
      <c r="N44" s="64" t="str">
        <f t="shared" si="16"/>
        <v>19Y</v>
      </c>
      <c r="O44" s="64" t="e">
        <f t="shared" si="17"/>
        <v>#NUM!</v>
      </c>
      <c r="P44" s="64" t="b">
        <f t="shared" si="18"/>
        <v>1</v>
      </c>
      <c r="Q44" s="34" t="str">
        <v>Sw</v>
      </c>
      <c r="R44" s="34" t="str">
        <v>25Y</v>
      </c>
      <c r="S44" s="34" t="e">
        <v>#N/A</v>
      </c>
      <c r="T44" s="52" t="e">
        <f>_xll.qlRateHelperQuoteValue(S44,Trigger)</f>
        <v>#VALUE!</v>
      </c>
      <c r="U44" s="35" t="e">
        <f>_xll.qlRateHelperEarliestDate(S44,Trigger)</f>
        <v>#VALUE!</v>
      </c>
      <c r="V44" s="35" t="e">
        <f>_xll.qlRateHelperLatestDate(S44,Trigger)</f>
        <v>#VALUE!</v>
      </c>
      <c r="W44" s="40">
        <v>1.3571576735322151E-2</v>
      </c>
    </row>
    <row r="45" spans="1:23" ht="11.25" customHeight="1" x14ac:dyDescent="0.25">
      <c r="A45" s="62" t="s">
        <v>46</v>
      </c>
      <c r="B45" s="4"/>
      <c r="C45" s="4" t="s">
        <v>14</v>
      </c>
      <c r="D45" s="5" t="str">
        <v>15Y</v>
      </c>
      <c r="E45" s="9" t="s">
        <v>15</v>
      </c>
      <c r="F45" s="4" t="s">
        <v>16</v>
      </c>
      <c r="G45" s="6" t="s">
        <v>17</v>
      </c>
      <c r="H45" s="7">
        <v>1.188E-2</v>
      </c>
      <c r="I45" s="8" t="e">
        <f>_xll.qlSwapRateHelper2(,$H45,$D45,Calendar,$F45,$E45,$G45,$I$31,0,C45,,Permanent,,ObjectOverwrite)</f>
        <v>#NUM!</v>
      </c>
      <c r="J45" s="26" t="b">
        <f t="shared" si="19"/>
        <v>1</v>
      </c>
      <c r="M45" s="63" t="str">
        <f t="shared" si="15"/>
        <v>Sw</v>
      </c>
      <c r="N45" s="64" t="str">
        <f t="shared" si="16"/>
        <v>20Y</v>
      </c>
      <c r="O45" s="64" t="e">
        <f t="shared" si="17"/>
        <v>#NUM!</v>
      </c>
      <c r="P45" s="64" t="b">
        <f t="shared" si="18"/>
        <v>1</v>
      </c>
      <c r="Q45" s="34" t="str">
        <v>Sw</v>
      </c>
      <c r="R45" s="34" t="str">
        <v>26Y</v>
      </c>
      <c r="S45" s="34" t="e">
        <v>#N/A</v>
      </c>
      <c r="T45" s="52" t="e">
        <f>_xll.qlRateHelperQuoteValue(S45,Trigger)</f>
        <v>#VALUE!</v>
      </c>
      <c r="U45" s="35" t="e">
        <f>_xll.qlRateHelperEarliestDate(S45,Trigger)</f>
        <v>#VALUE!</v>
      </c>
      <c r="V45" s="35" t="e">
        <f>_xll.qlRateHelperLatestDate(S45,Trigger)</f>
        <v>#VALUE!</v>
      </c>
      <c r="W45" s="40">
        <v>1.3604565021740608E-2</v>
      </c>
    </row>
    <row r="46" spans="1:23" ht="11.25" customHeight="1" x14ac:dyDescent="0.25">
      <c r="A46" s="62" t="s">
        <v>46</v>
      </c>
      <c r="B46" s="4"/>
      <c r="C46" s="4" t="s">
        <v>14</v>
      </c>
      <c r="D46" s="5" t="str">
        <v>16Y</v>
      </c>
      <c r="E46" s="9" t="s">
        <v>15</v>
      </c>
      <c r="F46" s="4" t="s">
        <v>16</v>
      </c>
      <c r="G46" s="6" t="s">
        <v>17</v>
      </c>
      <c r="H46" s="7">
        <v>1.220716543E-2</v>
      </c>
      <c r="I46" s="8" t="e">
        <f>_xll.qlSwapRateHelper2(,$H46,$D46,Calendar,$F46,$E46,$G46,$I$31,0,C46,,Permanent,,ObjectOverwrite)</f>
        <v>#NUM!</v>
      </c>
      <c r="J46" s="26" t="b">
        <f t="shared" si="19"/>
        <v>1</v>
      </c>
      <c r="M46" s="63" t="str">
        <f t="shared" si="15"/>
        <v>Sw</v>
      </c>
      <c r="N46" s="64" t="str">
        <f t="shared" si="16"/>
        <v>21Y</v>
      </c>
      <c r="O46" s="64" t="e">
        <f t="shared" si="17"/>
        <v>#NUM!</v>
      </c>
      <c r="P46" s="64" t="b">
        <f t="shared" si="18"/>
        <v>1</v>
      </c>
      <c r="Q46" s="34" t="str">
        <v>Sw</v>
      </c>
      <c r="R46" s="34" t="str">
        <v>27Y</v>
      </c>
      <c r="S46" s="34" t="e">
        <v>#N/A</v>
      </c>
      <c r="T46" s="52" t="e">
        <f>_xll.qlRateHelperQuoteValue(S46,Trigger)</f>
        <v>#VALUE!</v>
      </c>
      <c r="U46" s="35" t="e">
        <f>_xll.qlRateHelperEarliestDate(S46,Trigger)</f>
        <v>#VALUE!</v>
      </c>
      <c r="V46" s="35" t="e">
        <f>_xll.qlRateHelperLatestDate(S46,Trigger)</f>
        <v>#VALUE!</v>
      </c>
      <c r="W46" s="40">
        <v>1.3636933494694737E-2</v>
      </c>
    </row>
    <row r="47" spans="1:23" ht="11.25" customHeight="1" x14ac:dyDescent="0.25">
      <c r="A47" s="62" t="s">
        <v>46</v>
      </c>
      <c r="B47" s="4"/>
      <c r="C47" s="4" t="s">
        <v>14</v>
      </c>
      <c r="D47" s="5" t="str">
        <v>17Y</v>
      </c>
      <c r="E47" s="9" t="s">
        <v>15</v>
      </c>
      <c r="F47" s="4" t="s">
        <v>16</v>
      </c>
      <c r="G47" s="6" t="s">
        <v>17</v>
      </c>
      <c r="H47" s="7">
        <v>1.248263036E-2</v>
      </c>
      <c r="I47" s="8" t="e">
        <f>_xll.qlSwapRateHelper2(,$H47,$D47,Calendar,$F47,$E47,$G47,$I$31,0,C47,,Permanent,,ObjectOverwrite)</f>
        <v>#NUM!</v>
      </c>
      <c r="J47" s="26" t="b">
        <f t="shared" si="19"/>
        <v>1</v>
      </c>
      <c r="M47" s="63" t="str">
        <f t="shared" si="15"/>
        <v>Sw</v>
      </c>
      <c r="N47" s="64" t="str">
        <f t="shared" si="16"/>
        <v>22Y</v>
      </c>
      <c r="O47" s="64" t="e">
        <f t="shared" si="17"/>
        <v>#NUM!</v>
      </c>
      <c r="P47" s="64" t="b">
        <f t="shared" si="18"/>
        <v>1</v>
      </c>
      <c r="Q47" s="34" t="str">
        <v>Sw</v>
      </c>
      <c r="R47" s="34" t="str">
        <v>28Y</v>
      </c>
      <c r="S47" s="34" t="e">
        <v>#N/A</v>
      </c>
      <c r="T47" s="52" t="e">
        <f>_xll.qlRateHelperQuoteValue(S47,Trigger)</f>
        <v>#VALUE!</v>
      </c>
      <c r="U47" s="35" t="e">
        <f>_xll.qlRateHelperEarliestDate(S47,Trigger)</f>
        <v>#VALUE!</v>
      </c>
      <c r="V47" s="35" t="e">
        <f>_xll.qlRateHelperLatestDate(S47,Trigger)</f>
        <v>#VALUE!</v>
      </c>
      <c r="W47" s="40">
        <v>1.3668990683956286E-2</v>
      </c>
    </row>
    <row r="48" spans="1:23" ht="11.25" customHeight="1" x14ac:dyDescent="0.25">
      <c r="A48" s="62" t="s">
        <v>46</v>
      </c>
      <c r="B48" s="4"/>
      <c r="C48" s="4" t="s">
        <v>14</v>
      </c>
      <c r="D48" s="5" t="str">
        <v>18Y</v>
      </c>
      <c r="E48" s="9" t="s">
        <v>15</v>
      </c>
      <c r="F48" s="4" t="s">
        <v>16</v>
      </c>
      <c r="G48" s="6" t="s">
        <v>17</v>
      </c>
      <c r="H48" s="7">
        <v>1.2702611720000001E-2</v>
      </c>
      <c r="I48" s="8" t="e">
        <f>_xll.qlSwapRateHelper2(,$H48,$D48,Calendar,$F48,$E48,$G48,$I$31,0,C48,,Permanent,,ObjectOverwrite)</f>
        <v>#NUM!</v>
      </c>
      <c r="J48" s="26" t="b">
        <f t="shared" si="19"/>
        <v>1</v>
      </c>
      <c r="M48" s="63" t="str">
        <f t="shared" si="15"/>
        <v>Sw</v>
      </c>
      <c r="N48" s="64" t="str">
        <f t="shared" si="16"/>
        <v>23Y</v>
      </c>
      <c r="O48" s="64" t="e">
        <f t="shared" si="17"/>
        <v>#NUM!</v>
      </c>
      <c r="P48" s="64" t="b">
        <f t="shared" si="18"/>
        <v>1</v>
      </c>
      <c r="Q48" s="34" t="str">
        <v>Sw</v>
      </c>
      <c r="R48" s="34" t="str">
        <v>29Y</v>
      </c>
      <c r="S48" s="34" t="e">
        <v>#N/A</v>
      </c>
      <c r="T48" s="52" t="e">
        <f>_xll.qlRateHelperQuoteValue(S48,Trigger)</f>
        <v>#VALUE!</v>
      </c>
      <c r="U48" s="35" t="e">
        <f>_xll.qlRateHelperEarliestDate(S48,Trigger)</f>
        <v>#VALUE!</v>
      </c>
      <c r="V48" s="35" t="e">
        <f>_xll.qlRateHelperLatestDate(S48,Trigger)</f>
        <v>#VALUE!</v>
      </c>
      <c r="W48" s="40">
        <v>1.3700721456014591E-2</v>
      </c>
    </row>
    <row r="49" spans="1:23" ht="11.25" customHeight="1" x14ac:dyDescent="0.25">
      <c r="A49" s="62" t="s">
        <v>46</v>
      </c>
      <c r="B49" s="4"/>
      <c r="C49" s="4" t="s">
        <v>14</v>
      </c>
      <c r="D49" s="5" t="str">
        <v>19Y</v>
      </c>
      <c r="E49" s="9" t="s">
        <v>15</v>
      </c>
      <c r="F49" s="4" t="s">
        <v>16</v>
      </c>
      <c r="G49" s="6" t="s">
        <v>17</v>
      </c>
      <c r="H49" s="7">
        <v>1.288084726E-2</v>
      </c>
      <c r="I49" s="8" t="e">
        <f>_xll.qlSwapRateHelper2(,$H49,$D49,Calendar,$F49,$E49,$G49,$I$31,0,C49,,Permanent,,ObjectOverwrite)</f>
        <v>#NUM!</v>
      </c>
      <c r="J49" s="26" t="b">
        <f t="shared" si="19"/>
        <v>1</v>
      </c>
      <c r="M49" s="63" t="str">
        <f t="shared" si="15"/>
        <v>Sw</v>
      </c>
      <c r="N49" s="64" t="str">
        <f t="shared" si="16"/>
        <v>24Y</v>
      </c>
      <c r="O49" s="64" t="e">
        <f t="shared" si="17"/>
        <v>#NUM!</v>
      </c>
      <c r="P49" s="64" t="b">
        <f t="shared" si="18"/>
        <v>1</v>
      </c>
      <c r="Q49" s="34" t="str">
        <v>Sw</v>
      </c>
      <c r="R49" s="34" t="str">
        <v>30Y</v>
      </c>
      <c r="S49" s="34" t="e">
        <v>#N/A</v>
      </c>
      <c r="T49" s="52" t="e">
        <f>_xll.qlRateHelperQuoteValue(S49,Trigger)</f>
        <v>#VALUE!</v>
      </c>
      <c r="U49" s="35" t="e">
        <f>_xll.qlRateHelperEarliestDate(S49,Trigger)</f>
        <v>#VALUE!</v>
      </c>
      <c r="V49" s="35" t="e">
        <f>_xll.qlRateHelperLatestDate(S49,Trigger)</f>
        <v>#VALUE!</v>
      </c>
      <c r="W49" s="40">
        <v>1.3732275922453038E-2</v>
      </c>
    </row>
    <row r="50" spans="1:23" ht="11.25" customHeight="1" x14ac:dyDescent="0.25">
      <c r="A50" s="62" t="s">
        <v>46</v>
      </c>
      <c r="B50" s="4"/>
      <c r="C50" s="4" t="s">
        <v>14</v>
      </c>
      <c r="D50" s="5" t="str">
        <v>20Y</v>
      </c>
      <c r="E50" s="9" t="s">
        <v>15</v>
      </c>
      <c r="F50" s="4" t="s">
        <v>16</v>
      </c>
      <c r="G50" s="6" t="s">
        <v>17</v>
      </c>
      <c r="H50" s="7">
        <v>1.302E-2</v>
      </c>
      <c r="I50" s="8" t="e">
        <f>_xll.qlSwapRateHelper2(,$H50,$D50,Calendar,$F50,$E50,$G50,$I$31,0,C50,,Permanent,,ObjectOverwrite)</f>
        <v>#NUM!</v>
      </c>
      <c r="J50" s="26" t="b">
        <f t="shared" si="19"/>
        <v>1</v>
      </c>
      <c r="M50" s="63" t="str">
        <f t="shared" si="15"/>
        <v>Sw</v>
      </c>
      <c r="N50" s="64" t="str">
        <f t="shared" si="16"/>
        <v>25Y</v>
      </c>
      <c r="O50" s="64" t="e">
        <f t="shared" si="17"/>
        <v>#NUM!</v>
      </c>
      <c r="P50" s="64" t="b">
        <f t="shared" si="18"/>
        <v>1</v>
      </c>
      <c r="Q50" s="34" t="str">
        <v>Sw</v>
      </c>
      <c r="R50" s="34" t="str">
        <v>31Y</v>
      </c>
      <c r="S50" s="34" t="e">
        <v>#N/A</v>
      </c>
      <c r="T50" s="52" t="e">
        <f>_xll.qlRateHelperQuoteValue(S50,Trigger)</f>
        <v>#VALUE!</v>
      </c>
      <c r="U50" s="35" t="e">
        <f>_xll.qlRateHelperEarliestDate(S50,Trigger)</f>
        <v>#VALUE!</v>
      </c>
      <c r="V50" s="35" t="e">
        <f>_xll.qlRateHelperLatestDate(S50,Trigger)</f>
        <v>#VALUE!</v>
      </c>
      <c r="W50" s="40">
        <v>1.3762322445733775E-2</v>
      </c>
    </row>
    <row r="51" spans="1:23" ht="11.25" customHeight="1" x14ac:dyDescent="0.25">
      <c r="A51" s="62" t="s">
        <v>46</v>
      </c>
      <c r="B51" s="4"/>
      <c r="C51" s="4" t="s">
        <v>14</v>
      </c>
      <c r="D51" s="5" t="str">
        <v>21Y</v>
      </c>
      <c r="E51" s="9" t="s">
        <v>15</v>
      </c>
      <c r="F51" s="4" t="s">
        <v>16</v>
      </c>
      <c r="G51" s="6" t="s">
        <v>17</v>
      </c>
      <c r="H51" s="7">
        <v>1.312587787E-2</v>
      </c>
      <c r="I51" s="8" t="e">
        <f>_xll.qlSwapRateHelper2(,$H51,$D51,Calendar,$F51,$E51,$G51,$I$31,0,C51,,Permanent,,ObjectOverwrite)</f>
        <v>#NUM!</v>
      </c>
      <c r="J51" s="26" t="b">
        <f t="shared" si="19"/>
        <v>1</v>
      </c>
      <c r="M51" s="63" t="str">
        <f t="shared" si="15"/>
        <v>Sw</v>
      </c>
      <c r="N51" s="64" t="str">
        <f t="shared" si="16"/>
        <v>26Y</v>
      </c>
      <c r="O51" s="64" t="e">
        <f t="shared" si="17"/>
        <v>#NUM!</v>
      </c>
      <c r="P51" s="64" t="b">
        <f t="shared" si="18"/>
        <v>1</v>
      </c>
      <c r="Q51" s="34" t="str">
        <v>Sw</v>
      </c>
      <c r="R51" s="34" t="str">
        <v>32Y</v>
      </c>
      <c r="S51" s="34" t="e">
        <v>#N/A</v>
      </c>
      <c r="T51" s="52" t="e">
        <f>_xll.qlRateHelperQuoteValue(S51,Trigger)</f>
        <v>#VALUE!</v>
      </c>
      <c r="U51" s="35" t="e">
        <f>_xll.qlRateHelperEarliestDate(S51,Trigger)</f>
        <v>#VALUE!</v>
      </c>
      <c r="V51" s="35" t="e">
        <f>_xll.qlRateHelperLatestDate(S51,Trigger)</f>
        <v>#VALUE!</v>
      </c>
      <c r="W51" s="40">
        <v>1.3789568465918835E-2</v>
      </c>
    </row>
    <row r="52" spans="1:23" ht="11.25" customHeight="1" x14ac:dyDescent="0.25">
      <c r="A52" s="62" t="s">
        <v>46</v>
      </c>
      <c r="B52" s="4"/>
      <c r="C52" s="4" t="s">
        <v>14</v>
      </c>
      <c r="D52" s="5" t="str">
        <v>22Y</v>
      </c>
      <c r="E52" s="9" t="s">
        <v>15</v>
      </c>
      <c r="F52" s="4" t="s">
        <v>16</v>
      </c>
      <c r="G52" s="6" t="s">
        <v>17</v>
      </c>
      <c r="H52" s="7">
        <v>1.320336202E-2</v>
      </c>
      <c r="I52" s="8" t="e">
        <f>_xll.qlSwapRateHelper2(,$H52,$D52,Calendar,$F52,$E52,$G52,$I$31,0,C52,,Permanent,,ObjectOverwrite)</f>
        <v>#NUM!</v>
      </c>
      <c r="J52" s="26" t="b">
        <f t="shared" si="19"/>
        <v>1</v>
      </c>
      <c r="M52" s="63" t="str">
        <f t="shared" si="15"/>
        <v>Sw</v>
      </c>
      <c r="N52" s="64" t="str">
        <f t="shared" si="16"/>
        <v>27Y</v>
      </c>
      <c r="O52" s="64" t="e">
        <f t="shared" si="17"/>
        <v>#NUM!</v>
      </c>
      <c r="P52" s="64" t="b">
        <f t="shared" si="18"/>
        <v>1</v>
      </c>
      <c r="Q52" s="34" t="str">
        <v>Sw</v>
      </c>
      <c r="R52" s="34" t="str">
        <v>33Y</v>
      </c>
      <c r="S52" s="34" t="e">
        <v>#N/A</v>
      </c>
      <c r="T52" s="52" t="e">
        <f>_xll.qlRateHelperQuoteValue(S52,Trigger)</f>
        <v>#VALUE!</v>
      </c>
      <c r="U52" s="35" t="e">
        <f>_xll.qlRateHelperEarliestDate(S52,Trigger)</f>
        <v>#VALUE!</v>
      </c>
      <c r="V52" s="35" t="e">
        <f>_xll.qlRateHelperLatestDate(S52,Trigger)</f>
        <v>#VALUE!</v>
      </c>
      <c r="W52" s="40">
        <v>1.3812962976444916E-2</v>
      </c>
    </row>
    <row r="53" spans="1:23" ht="11.25" customHeight="1" x14ac:dyDescent="0.25">
      <c r="A53" s="62" t="s">
        <v>46</v>
      </c>
      <c r="B53" s="4"/>
      <c r="C53" s="4" t="s">
        <v>14</v>
      </c>
      <c r="D53" s="5" t="str">
        <v>23Y</v>
      </c>
      <c r="E53" s="9" t="s">
        <v>15</v>
      </c>
      <c r="F53" s="4" t="s">
        <v>16</v>
      </c>
      <c r="G53" s="6" t="s">
        <v>17</v>
      </c>
      <c r="H53" s="7">
        <v>1.326258892E-2</v>
      </c>
      <c r="I53" s="8" t="e">
        <f>_xll.qlSwapRateHelper2(,$H53,$D53,Calendar,$F53,$E53,$G53,$I$31,0,C53,,Permanent,,ObjectOverwrite)</f>
        <v>#NUM!</v>
      </c>
      <c r="J53" s="26" t="b">
        <f t="shared" si="19"/>
        <v>1</v>
      </c>
      <c r="M53" s="63" t="str">
        <f t="shared" si="15"/>
        <v>Sw</v>
      </c>
      <c r="N53" s="64" t="str">
        <f t="shared" si="16"/>
        <v>28Y</v>
      </c>
      <c r="O53" s="64" t="e">
        <f t="shared" si="17"/>
        <v>#NUM!</v>
      </c>
      <c r="P53" s="64" t="b">
        <f t="shared" si="18"/>
        <v>1</v>
      </c>
      <c r="Q53" s="34" t="str">
        <v>Sw</v>
      </c>
      <c r="R53" s="34" t="str">
        <v>34Y</v>
      </c>
      <c r="S53" s="34" t="e">
        <v>#N/A</v>
      </c>
      <c r="T53" s="52" t="e">
        <f>_xll.qlRateHelperQuoteValue(S53,Trigger)</f>
        <v>#VALUE!</v>
      </c>
      <c r="U53" s="35" t="e">
        <f>_xll.qlRateHelperEarliestDate(S53,Trigger)</f>
        <v>#VALUE!</v>
      </c>
      <c r="V53" s="35" t="e">
        <f>_xll.qlRateHelperLatestDate(S53,Trigger)</f>
        <v>#VALUE!</v>
      </c>
      <c r="W53" s="40">
        <v>1.3830122305682235E-2</v>
      </c>
    </row>
    <row r="54" spans="1:23" ht="11.25" customHeight="1" x14ac:dyDescent="0.25">
      <c r="A54" s="62" t="s">
        <v>46</v>
      </c>
      <c r="B54" s="4"/>
      <c r="C54" s="4" t="s">
        <v>14</v>
      </c>
      <c r="D54" s="5" t="str">
        <v>24Y</v>
      </c>
      <c r="E54" s="9" t="s">
        <v>15</v>
      </c>
      <c r="F54" s="4" t="s">
        <v>16</v>
      </c>
      <c r="G54" s="6" t="s">
        <v>17</v>
      </c>
      <c r="H54" s="7">
        <v>1.330816234E-2</v>
      </c>
      <c r="I54" s="8" t="e">
        <f>_xll.qlSwapRateHelper2(,$H54,$D54,Calendar,$F54,$E54,$G54,$I$31,0,C54,,Permanent,,ObjectOverwrite)</f>
        <v>#NUM!</v>
      </c>
      <c r="J54" s="26" t="b">
        <f t="shared" si="19"/>
        <v>1</v>
      </c>
      <c r="M54" s="63" t="str">
        <f t="shared" si="15"/>
        <v>Sw</v>
      </c>
      <c r="N54" s="64" t="str">
        <f t="shared" si="16"/>
        <v>29Y</v>
      </c>
      <c r="O54" s="64" t="e">
        <f t="shared" si="17"/>
        <v>#NUM!</v>
      </c>
      <c r="P54" s="64" t="b">
        <f t="shared" si="18"/>
        <v>1</v>
      </c>
      <c r="Q54" s="34" t="str">
        <v>Sw</v>
      </c>
      <c r="R54" s="34" t="str">
        <v>35Y</v>
      </c>
      <c r="S54" s="34" t="e">
        <v>#N/A</v>
      </c>
      <c r="T54" s="52" t="e">
        <f>_xll.qlRateHelperQuoteValue(S54,Trigger)</f>
        <v>#VALUE!</v>
      </c>
      <c r="U54" s="35" t="e">
        <f>_xll.qlRateHelperEarliestDate(S54,Trigger)</f>
        <v>#VALUE!</v>
      </c>
      <c r="V54" s="35" t="e">
        <f>_xll.qlRateHelperLatestDate(S54,Trigger)</f>
        <v>#VALUE!</v>
      </c>
      <c r="W54" s="40">
        <v>1.3842632486413814E-2</v>
      </c>
    </row>
    <row r="55" spans="1:23" ht="11.25" customHeight="1" x14ac:dyDescent="0.25">
      <c r="A55" s="62" t="s">
        <v>46</v>
      </c>
      <c r="B55" s="4"/>
      <c r="C55" s="4" t="s">
        <v>14</v>
      </c>
      <c r="D55" s="5" t="str">
        <v>25Y</v>
      </c>
      <c r="E55" s="9" t="s">
        <v>15</v>
      </c>
      <c r="F55" s="4" t="s">
        <v>16</v>
      </c>
      <c r="G55" s="6" t="s">
        <v>17</v>
      </c>
      <c r="H55" s="7">
        <v>1.3349999999999999E-2</v>
      </c>
      <c r="I55" s="8" t="e">
        <f>_xll.qlSwapRateHelper2(,$H55,$D55,Calendar,$F55,$E55,$G55,$I$31,0,C55,,Permanent,,ObjectOverwrite)</f>
        <v>#NUM!</v>
      </c>
      <c r="J55" s="26" t="b">
        <f t="shared" si="19"/>
        <v>1</v>
      </c>
      <c r="M55" s="63" t="str">
        <f t="shared" si="15"/>
        <v>Sw</v>
      </c>
      <c r="N55" s="64" t="str">
        <f t="shared" si="16"/>
        <v>30Y</v>
      </c>
      <c r="O55" s="64" t="e">
        <f t="shared" si="17"/>
        <v>#NUM!</v>
      </c>
      <c r="P55" s="64" t="b">
        <f t="shared" si="18"/>
        <v>1</v>
      </c>
      <c r="Q55" s="34" t="str">
        <v>Sw</v>
      </c>
      <c r="R55" s="34" t="str">
        <v>36Y</v>
      </c>
      <c r="S55" s="34" t="e">
        <v>#N/A</v>
      </c>
      <c r="T55" s="52" t="e">
        <f>_xll.qlRateHelperQuoteValue(S55,Trigger)</f>
        <v>#VALUE!</v>
      </c>
      <c r="U55" s="35" t="e">
        <f>_xll.qlRateHelperEarliestDate(S55,Trigger)</f>
        <v>#VALUE!</v>
      </c>
      <c r="V55" s="35" t="e">
        <f>_xll.qlRateHelperLatestDate(S55,Trigger)</f>
        <v>#VALUE!</v>
      </c>
      <c r="W55" s="40">
        <v>1.384936840044859E-2</v>
      </c>
    </row>
    <row r="56" spans="1:23" ht="11.25" customHeight="1" x14ac:dyDescent="0.25">
      <c r="A56" s="62" t="s">
        <v>46</v>
      </c>
      <c r="B56" s="4"/>
      <c r="C56" s="4" t="s">
        <v>14</v>
      </c>
      <c r="D56" s="5" t="str">
        <v>26Y</v>
      </c>
      <c r="E56" s="9" t="s">
        <v>15</v>
      </c>
      <c r="F56" s="4" t="s">
        <v>16</v>
      </c>
      <c r="G56" s="6" t="s">
        <v>17</v>
      </c>
      <c r="H56" s="7">
        <v>1.3388080899999998E-2</v>
      </c>
      <c r="I56" s="8" t="e">
        <f>_xll.qlSwapRateHelper2(,$H56,$D56,Calendar,$F56,$E56,$G56,$I$31,0,C56,,Permanent,,ObjectOverwrite)</f>
        <v>#NUM!</v>
      </c>
      <c r="J56" s="26" t="b">
        <f t="shared" si="19"/>
        <v>1</v>
      </c>
      <c r="M56" s="63" t="str">
        <f t="shared" si="15"/>
        <v>Sw</v>
      </c>
      <c r="N56" s="64" t="str">
        <f t="shared" si="16"/>
        <v>31Y</v>
      </c>
      <c r="O56" s="64" t="e">
        <f t="shared" si="17"/>
        <v>#NUM!</v>
      </c>
      <c r="P56" s="64" t="b">
        <f t="shared" si="18"/>
        <v>1</v>
      </c>
      <c r="Q56" s="34" t="str">
        <v>Sw</v>
      </c>
      <c r="R56" s="34" t="str">
        <v>37Y</v>
      </c>
      <c r="S56" s="34" t="e">
        <v>#N/A</v>
      </c>
      <c r="T56" s="52" t="e">
        <f>_xll.qlRateHelperQuoteValue(S56,Trigger)</f>
        <v>#VALUE!</v>
      </c>
      <c r="U56" s="35" t="e">
        <f>_xll.qlRateHelperEarliestDate(S56,Trigger)</f>
        <v>#VALUE!</v>
      </c>
      <c r="V56" s="35" t="e">
        <f>_xll.qlRateHelperLatestDate(S56,Trigger)</f>
        <v>#VALUE!</v>
      </c>
      <c r="W56" s="40">
        <v>1.3850506328364317E-2</v>
      </c>
    </row>
    <row r="57" spans="1:23" ht="11.25" customHeight="1" x14ac:dyDescent="0.25">
      <c r="A57" s="62" t="s">
        <v>46</v>
      </c>
      <c r="B57" s="4"/>
      <c r="C57" s="4" t="s">
        <v>14</v>
      </c>
      <c r="D57" s="5" t="str">
        <v>27Y</v>
      </c>
      <c r="E57" s="9" t="s">
        <v>15</v>
      </c>
      <c r="F57" s="4" t="s">
        <v>16</v>
      </c>
      <c r="G57" s="6" t="s">
        <v>17</v>
      </c>
      <c r="H57" s="7">
        <v>1.342471393E-2</v>
      </c>
      <c r="I57" s="8" t="e">
        <f>_xll.qlSwapRateHelper2(,$H57,$D57,Calendar,$F57,$E57,$G57,$I$31,0,C57,,Permanent,,ObjectOverwrite)</f>
        <v>#NUM!</v>
      </c>
      <c r="J57" s="26" t="b">
        <f t="shared" si="19"/>
        <v>1</v>
      </c>
      <c r="M57" s="63" t="str">
        <f t="shared" si="15"/>
        <v>Sw</v>
      </c>
      <c r="N57" s="64" t="str">
        <f t="shared" si="16"/>
        <v>32Y</v>
      </c>
      <c r="O57" s="64" t="e">
        <f t="shared" si="17"/>
        <v>#NUM!</v>
      </c>
      <c r="P57" s="64" t="b">
        <f t="shared" si="18"/>
        <v>1</v>
      </c>
      <c r="Q57" s="34" t="str">
        <v>Sw</v>
      </c>
      <c r="R57" s="34" t="str">
        <v>38Y</v>
      </c>
      <c r="S57" s="34" t="e">
        <v>#N/A</v>
      </c>
      <c r="T57" s="52" t="e">
        <f>_xll.qlRateHelperQuoteValue(S57,Trigger)</f>
        <v>#VALUE!</v>
      </c>
      <c r="U57" s="35" t="e">
        <f>_xll.qlRateHelperEarliestDate(S57,Trigger)</f>
        <v>#VALUE!</v>
      </c>
      <c r="V57" s="35" t="e">
        <f>_xll.qlRateHelperLatestDate(S57,Trigger)</f>
        <v>#VALUE!</v>
      </c>
      <c r="W57" s="40">
        <v>1.384614547812367E-2</v>
      </c>
    </row>
    <row r="58" spans="1:23" ht="11.25" customHeight="1" x14ac:dyDescent="0.25">
      <c r="A58" s="62" t="s">
        <v>46</v>
      </c>
      <c r="B58" s="4"/>
      <c r="C58" s="4" t="s">
        <v>14</v>
      </c>
      <c r="D58" s="5" t="str">
        <v>28Y</v>
      </c>
      <c r="E58" s="9" t="s">
        <v>15</v>
      </c>
      <c r="F58" s="4" t="s">
        <v>16</v>
      </c>
      <c r="G58" s="6" t="s">
        <v>17</v>
      </c>
      <c r="H58" s="7">
        <v>1.346021828E-2</v>
      </c>
      <c r="I58" s="8" t="e">
        <f>_xll.qlSwapRateHelper2(,$H58,$D58,Calendar,$F58,$E58,$G58,$I$31,0,C58,,Permanent,,ObjectOverwrite)</f>
        <v>#NUM!</v>
      </c>
      <c r="J58" s="26" t="b">
        <f t="shared" si="19"/>
        <v>1</v>
      </c>
      <c r="M58" s="63" t="str">
        <f t="shared" si="15"/>
        <v>Sw</v>
      </c>
      <c r="N58" s="64" t="str">
        <f t="shared" si="16"/>
        <v>33Y</v>
      </c>
      <c r="O58" s="64" t="e">
        <f t="shared" si="17"/>
        <v>#NUM!</v>
      </c>
      <c r="P58" s="64" t="b">
        <f t="shared" si="18"/>
        <v>1</v>
      </c>
      <c r="Q58" s="34" t="str">
        <v>Sw</v>
      </c>
      <c r="R58" s="34" t="str">
        <v>39Y</v>
      </c>
      <c r="S58" s="34" t="e">
        <v>#N/A</v>
      </c>
      <c r="T58" s="52" t="e">
        <f>_xll.qlRateHelperQuoteValue(S58,Trigger)</f>
        <v>#VALUE!</v>
      </c>
      <c r="U58" s="35" t="e">
        <f>_xll.qlRateHelperEarliestDate(S58,Trigger)</f>
        <v>#VALUE!</v>
      </c>
      <c r="V58" s="35" t="e">
        <f>_xll.qlRateHelperLatestDate(S58,Trigger)</f>
        <v>#VALUE!</v>
      </c>
      <c r="W58" s="40">
        <v>1.3836348742031566E-2</v>
      </c>
    </row>
    <row r="59" spans="1:23" ht="11.25" customHeight="1" x14ac:dyDescent="0.25">
      <c r="A59" s="62" t="s">
        <v>46</v>
      </c>
      <c r="B59" s="4"/>
      <c r="C59" s="4" t="s">
        <v>14</v>
      </c>
      <c r="D59" s="5" t="str">
        <v>29Y</v>
      </c>
      <c r="E59" s="9" t="s">
        <v>15</v>
      </c>
      <c r="F59" s="4" t="s">
        <v>16</v>
      </c>
      <c r="G59" s="6" t="s">
        <v>17</v>
      </c>
      <c r="H59" s="7">
        <v>1.3496090519999998E-2</v>
      </c>
      <c r="I59" s="8" t="e">
        <f>_xll.qlSwapRateHelper2(,$H59,$D59,Calendar,$F59,$E59,$G59,$I$31,0,C59,,Permanent,,ObjectOverwrite)</f>
        <v>#NUM!</v>
      </c>
      <c r="J59" s="26" t="b">
        <f t="shared" si="19"/>
        <v>1</v>
      </c>
      <c r="M59" s="63" t="str">
        <f t="shared" si="15"/>
        <v>Sw</v>
      </c>
      <c r="N59" s="64" t="str">
        <f t="shared" si="16"/>
        <v>34Y</v>
      </c>
      <c r="O59" s="64" t="e">
        <f t="shared" si="17"/>
        <v>#NUM!</v>
      </c>
      <c r="P59" s="64" t="b">
        <f t="shared" si="18"/>
        <v>1</v>
      </c>
      <c r="Q59" s="34" t="str">
        <v>Sw</v>
      </c>
      <c r="R59" s="34" t="str">
        <v>40Y</v>
      </c>
      <c r="S59" s="34" t="e">
        <v>#N/A</v>
      </c>
      <c r="T59" s="52" t="e">
        <f>_xll.qlRateHelperQuoteValue(S59,Trigger)</f>
        <v>#VALUE!</v>
      </c>
      <c r="U59" s="35" t="e">
        <f>_xll.qlRateHelperEarliestDate(S59,Trigger)</f>
        <v>#VALUE!</v>
      </c>
      <c r="V59" s="35" t="e">
        <f>_xll.qlRateHelperLatestDate(S59,Trigger)</f>
        <v>#VALUE!</v>
      </c>
      <c r="W59" s="40">
        <v>6.7913328938276679E-3</v>
      </c>
    </row>
    <row r="60" spans="1:23" ht="11.25" customHeight="1" x14ac:dyDescent="0.25">
      <c r="A60" s="62" t="s">
        <v>46</v>
      </c>
      <c r="B60" s="4"/>
      <c r="C60" s="4" t="s">
        <v>14</v>
      </c>
      <c r="D60" s="5" t="str">
        <v>30Y</v>
      </c>
      <c r="E60" s="9" t="s">
        <v>15</v>
      </c>
      <c r="F60" s="4" t="s">
        <v>16</v>
      </c>
      <c r="G60" s="6" t="s">
        <v>17</v>
      </c>
      <c r="H60" s="7">
        <v>1.353E-2</v>
      </c>
      <c r="I60" s="8" t="e">
        <f>_xll.qlSwapRateHelper2(,$H60,$D60,Calendar,$F60,$E60,$G60,$I$31,0,C60,,Permanent,,ObjectOverwrite)</f>
        <v>#NUM!</v>
      </c>
      <c r="J60" s="26" t="b">
        <f t="shared" si="19"/>
        <v>1</v>
      </c>
      <c r="M60" s="63" t="str">
        <f t="shared" si="15"/>
        <v>Sw</v>
      </c>
      <c r="N60" s="64" t="str">
        <f t="shared" si="16"/>
        <v>35Y</v>
      </c>
      <c r="O60" s="64" t="e">
        <f t="shared" si="17"/>
        <v>#NUM!</v>
      </c>
      <c r="P60" s="64" t="b">
        <f t="shared" si="18"/>
        <v>1</v>
      </c>
      <c r="Q60" s="34" t="str">
        <v>Sw</v>
      </c>
      <c r="R60" s="34" t="str">
        <v>50Y</v>
      </c>
      <c r="S60" s="34" t="e">
        <v>#N/A</v>
      </c>
      <c r="T60" s="52" t="e">
        <f>_xll.qlRateHelperQuoteValue(S60,Trigger)</f>
        <v>#VALUE!</v>
      </c>
      <c r="U60" s="35" t="e">
        <f>_xll.qlRateHelperEarliestDate(S60,Trigger)</f>
        <v>#VALUE!</v>
      </c>
      <c r="V60" s="35" t="e">
        <f>_xll.qlRateHelperLatestDate(S60,Trigger)</f>
        <v>#VALUE!</v>
      </c>
      <c r="W60" s="40">
        <v>6.7997679395176642E-3</v>
      </c>
    </row>
    <row r="61" spans="1:23" ht="11.25" customHeight="1" x14ac:dyDescent="0.25">
      <c r="A61" s="62" t="s">
        <v>46</v>
      </c>
      <c r="B61" s="4"/>
      <c r="C61" s="4" t="s">
        <v>14</v>
      </c>
      <c r="D61" s="5" t="str">
        <v>31Y</v>
      </c>
      <c r="E61" s="9" t="s">
        <v>15</v>
      </c>
      <c r="F61" s="4" t="s">
        <v>16</v>
      </c>
      <c r="G61" s="6" t="s">
        <v>17</v>
      </c>
      <c r="H61" s="7">
        <v>1.356332559E-2</v>
      </c>
      <c r="I61" s="8" t="e">
        <f>_xll.qlSwapRateHelper2(,$H61,$D61,Calendar,$F61,$E61,$G61,$I$31,0,C61,,Permanent,,ObjectOverwrite)</f>
        <v>#NUM!</v>
      </c>
      <c r="J61" s="26" t="b">
        <f t="shared" si="19"/>
        <v>1</v>
      </c>
      <c r="M61" s="63" t="str">
        <f t="shared" si="15"/>
        <v>Sw</v>
      </c>
      <c r="N61" s="64" t="str">
        <f t="shared" si="16"/>
        <v>36Y</v>
      </c>
      <c r="O61" s="64" t="e">
        <f t="shared" si="17"/>
        <v>#NUM!</v>
      </c>
      <c r="P61" s="64" t="b">
        <f t="shared" si="18"/>
        <v>1</v>
      </c>
      <c r="Q61" s="34" t="str">
        <v>Sw</v>
      </c>
      <c r="R61" s="34" t="str">
        <v>60Y</v>
      </c>
      <c r="S61" s="34" t="e">
        <v>#N/A</v>
      </c>
      <c r="T61" s="52" t="e">
        <f>_xll.qlRateHelperQuoteValue(S61,Trigger)</f>
        <v>#VALUE!</v>
      </c>
      <c r="U61" s="35" t="e">
        <f>_xll.qlRateHelperEarliestDate(S61,Trigger)</f>
        <v>#VALUE!</v>
      </c>
      <c r="V61" s="35" t="e">
        <f>_xll.qlRateHelperLatestDate(S61,Trigger)</f>
        <v>#VALUE!</v>
      </c>
      <c r="W61" s="40" t="e">
        <v>#N/A</v>
      </c>
    </row>
    <row r="62" spans="1:23" ht="11.25" customHeight="1" x14ac:dyDescent="0.25">
      <c r="A62" s="62" t="s">
        <v>46</v>
      </c>
      <c r="B62" s="4"/>
      <c r="C62" s="4" t="s">
        <v>14</v>
      </c>
      <c r="D62" s="5" t="str">
        <v>32Y</v>
      </c>
      <c r="E62" s="9" t="s">
        <v>15</v>
      </c>
      <c r="F62" s="4" t="s">
        <v>16</v>
      </c>
      <c r="G62" s="6" t="s">
        <v>17</v>
      </c>
      <c r="H62" s="7">
        <v>1.3594986659999999E-2</v>
      </c>
      <c r="I62" s="8" t="e">
        <f>_xll.qlSwapRateHelper2(,$H62,$D62,Calendar,$F62,$E62,$G62,$I$31,0,C62,,Permanent,,ObjectOverwrite)</f>
        <v>#NUM!</v>
      </c>
      <c r="J62" s="26" t="b">
        <f t="shared" si="19"/>
        <v>1</v>
      </c>
      <c r="M62" s="63" t="str">
        <f t="shared" si="15"/>
        <v>Sw</v>
      </c>
      <c r="N62" s="64" t="str">
        <f t="shared" si="16"/>
        <v>37Y</v>
      </c>
      <c r="O62" s="64" t="e">
        <f t="shared" si="17"/>
        <v>#NUM!</v>
      </c>
      <c r="P62" s="64" t="b">
        <f t="shared" si="18"/>
        <v>1</v>
      </c>
      <c r="Q62" s="34" t="str">
        <v>Sw</v>
      </c>
      <c r="R62" s="34" t="str">
        <v>50Y</v>
      </c>
      <c r="S62" s="34" t="e">
        <v>#N/A</v>
      </c>
      <c r="T62" s="52" t="e">
        <f>_xll.qlRateHelperQuoteValue(S62,Trigger)</f>
        <v>#VALUE!</v>
      </c>
      <c r="U62" s="35" t="e">
        <f>_xll.qlRateHelperEarliestDate(S62,Trigger)</f>
        <v>#VALUE!</v>
      </c>
      <c r="V62" s="35" t="e">
        <f>_xll.qlRateHelperLatestDate(S62,Trigger)</f>
        <v>#VALUE!</v>
      </c>
      <c r="W62" s="40" t="e">
        <v>#N/A</v>
      </c>
    </row>
    <row r="63" spans="1:23" ht="11.25" customHeight="1" x14ac:dyDescent="0.25">
      <c r="A63" s="62" t="s">
        <v>46</v>
      </c>
      <c r="B63" s="4"/>
      <c r="C63" s="4" t="s">
        <v>14</v>
      </c>
      <c r="D63" s="5" t="str">
        <v>33Y</v>
      </c>
      <c r="E63" s="9" t="s">
        <v>15</v>
      </c>
      <c r="F63" s="4" t="s">
        <v>16</v>
      </c>
      <c r="G63" s="6" t="s">
        <v>17</v>
      </c>
      <c r="H63" s="7">
        <v>1.3624873070000001E-2</v>
      </c>
      <c r="I63" s="8" t="e">
        <f>_xll.qlSwapRateHelper2(,$H63,$D63,Calendar,$F63,$E63,$G63,$I$31,0,C63,,Permanent,,ObjectOverwrite)</f>
        <v>#NUM!</v>
      </c>
      <c r="J63" s="26" t="b">
        <f t="shared" si="19"/>
        <v>1</v>
      </c>
      <c r="M63" s="63" t="str">
        <f t="shared" si="15"/>
        <v>Sw</v>
      </c>
      <c r="N63" s="64" t="str">
        <f t="shared" si="16"/>
        <v>38Y</v>
      </c>
      <c r="O63" s="64" t="e">
        <f t="shared" si="17"/>
        <v>#NUM!</v>
      </c>
      <c r="P63" s="64" t="b">
        <f t="shared" si="18"/>
        <v>1</v>
      </c>
      <c r="Q63" s="34" t="str">
        <v>Sw</v>
      </c>
      <c r="R63" s="34" t="str">
        <v>60Y</v>
      </c>
      <c r="S63" s="34" t="e">
        <v>#N/A</v>
      </c>
      <c r="T63" s="52" t="e">
        <f>_xll.qlRateHelperQuoteValue(S63,Trigger)</f>
        <v>#VALUE!</v>
      </c>
      <c r="U63" s="35" t="e">
        <f>_xll.qlRateHelperEarliestDate(S63,Trigger)</f>
        <v>#VALUE!</v>
      </c>
      <c r="V63" s="35" t="e">
        <f>_xll.qlRateHelperLatestDate(S63,Trigger)</f>
        <v>#VALUE!</v>
      </c>
      <c r="W63" s="40" t="e">
        <v>#N/A</v>
      </c>
    </row>
    <row r="64" spans="1:23" ht="11.25" customHeight="1" x14ac:dyDescent="0.25">
      <c r="A64" s="62" t="s">
        <v>46</v>
      </c>
      <c r="B64" s="4"/>
      <c r="C64" s="4" t="s">
        <v>14</v>
      </c>
      <c r="D64" s="5" t="str">
        <v>34Y</v>
      </c>
      <c r="E64" s="9" t="s">
        <v>15</v>
      </c>
      <c r="F64" s="4" t="s">
        <v>16</v>
      </c>
      <c r="G64" s="6" t="s">
        <v>17</v>
      </c>
      <c r="H64" s="7">
        <v>1.3650192930000001E-2</v>
      </c>
      <c r="I64" s="8" t="e">
        <f>_xll.qlSwapRateHelper2(,$H64,$D64,Calendar,$F64,$E64,$G64,$I$31,0,C64,,Permanent,,ObjectOverwrite)</f>
        <v>#NUM!</v>
      </c>
      <c r="J64" s="26" t="b">
        <f t="shared" si="19"/>
        <v>1</v>
      </c>
      <c r="M64" s="63" t="str">
        <f t="shared" si="15"/>
        <v>Sw</v>
      </c>
      <c r="N64" s="64" t="str">
        <f t="shared" si="16"/>
        <v>39Y</v>
      </c>
      <c r="O64" s="64" t="e">
        <f t="shared" si="17"/>
        <v>#NUM!</v>
      </c>
      <c r="P64" s="64" t="b">
        <f t="shared" si="18"/>
        <v>1</v>
      </c>
      <c r="Q64" s="34" t="e">
        <v>#N/A</v>
      </c>
      <c r="R64" s="34" t="e">
        <v>#N/A</v>
      </c>
      <c r="S64" s="34" t="e">
        <v>#N/A</v>
      </c>
      <c r="T64" s="52" t="e">
        <f>_xll.qlRateHelperQuoteValue(S64,Trigger)</f>
        <v>#VALUE!</v>
      </c>
      <c r="U64" s="35" t="e">
        <f>_xll.qlRateHelperEarliestDate(S64,Trigger)</f>
        <v>#VALUE!</v>
      </c>
      <c r="V64" s="35" t="e">
        <f>_xll.qlRateHelperLatestDate(S64,Trigger)</f>
        <v>#VALUE!</v>
      </c>
      <c r="W64" s="69" t="e">
        <v>#N/A</v>
      </c>
    </row>
    <row r="65" spans="1:23" ht="11.25" customHeight="1" x14ac:dyDescent="0.25">
      <c r="A65" s="62" t="s">
        <v>46</v>
      </c>
      <c r="B65" s="4"/>
      <c r="C65" s="4" t="s">
        <v>14</v>
      </c>
      <c r="D65" s="5" t="str">
        <v>35Y</v>
      </c>
      <c r="E65" s="9" t="s">
        <v>15</v>
      </c>
      <c r="F65" s="4" t="s">
        <v>16</v>
      </c>
      <c r="G65" s="6" t="s">
        <v>17</v>
      </c>
      <c r="H65" s="7">
        <v>1.367E-2</v>
      </c>
      <c r="I65" s="8" t="e">
        <f>_xll.qlSwapRateHelper2(,$H65,$D65,Calendar,$F65,$E65,$G65,$I$31,0,C65,,Permanent,,ObjectOverwrite)</f>
        <v>#NUM!</v>
      </c>
      <c r="J65" s="26" t="b">
        <f t="shared" si="19"/>
        <v>1</v>
      </c>
      <c r="M65" s="63" t="str">
        <f t="shared" si="15"/>
        <v>Sw</v>
      </c>
      <c r="N65" s="64" t="str">
        <f t="shared" si="16"/>
        <v>40Y</v>
      </c>
      <c r="O65" s="64" t="e">
        <f t="shared" si="17"/>
        <v>#NUM!</v>
      </c>
      <c r="P65" s="64" t="b">
        <f t="shared" si="18"/>
        <v>1</v>
      </c>
      <c r="Q65" s="34" t="e">
        <v>#N/A</v>
      </c>
      <c r="R65" s="34" t="e">
        <v>#N/A</v>
      </c>
      <c r="S65" s="34" t="e">
        <v>#N/A</v>
      </c>
      <c r="T65" s="52" t="e">
        <f>_xll.qlRateHelperQuoteValue(S65,Trigger)</f>
        <v>#VALUE!</v>
      </c>
      <c r="U65" s="35" t="e">
        <f>_xll.qlRateHelperEarliestDate(S65,Trigger)</f>
        <v>#VALUE!</v>
      </c>
      <c r="V65" s="35" t="e">
        <f>_xll.qlRateHelperLatestDate(S65,Trigger)</f>
        <v>#VALUE!</v>
      </c>
      <c r="W65" s="69" t="e">
        <v>#N/A</v>
      </c>
    </row>
    <row r="66" spans="1:23" ht="11.25" customHeight="1" x14ac:dyDescent="0.25">
      <c r="A66" s="62" t="s">
        <v>46</v>
      </c>
      <c r="B66" s="4"/>
      <c r="C66" s="4" t="s">
        <v>14</v>
      </c>
      <c r="D66" s="5" t="str">
        <v>36Y</v>
      </c>
      <c r="E66" s="9" t="s">
        <v>15</v>
      </c>
      <c r="F66" s="4" t="s">
        <v>16</v>
      </c>
      <c r="G66" s="6" t="s">
        <v>17</v>
      </c>
      <c r="H66" s="7">
        <v>1.3685639140000001E-2</v>
      </c>
      <c r="I66" s="8" t="e">
        <f>_xll.qlSwapRateHelper2(,$H66,$D66,Calendar,$F66,$E66,$G66,$I$31,0,C66,,Permanent,,ObjectOverwrite)</f>
        <v>#NUM!</v>
      </c>
      <c r="J66" s="26" t="b">
        <f t="shared" si="19"/>
        <v>1</v>
      </c>
      <c r="M66" s="63" t="str">
        <f t="shared" si="15"/>
        <v>Sw</v>
      </c>
      <c r="N66" s="64" t="str">
        <f t="shared" si="16"/>
        <v>50Y</v>
      </c>
      <c r="O66" s="64" t="e">
        <f t="shared" si="17"/>
        <v>#NUM!</v>
      </c>
      <c r="P66" s="64" t="b">
        <f t="shared" si="18"/>
        <v>1</v>
      </c>
      <c r="Q66" s="34" t="e">
        <v>#N/A</v>
      </c>
      <c r="R66" s="34" t="e">
        <v>#N/A</v>
      </c>
      <c r="S66" s="34" t="e">
        <v>#N/A</v>
      </c>
      <c r="T66" s="52" t="e">
        <f>_xll.qlRateHelperQuoteValue(S66,Trigger)</f>
        <v>#VALUE!</v>
      </c>
      <c r="U66" s="35" t="e">
        <f>_xll.qlRateHelperEarliestDate(S66,Trigger)</f>
        <v>#VALUE!</v>
      </c>
      <c r="V66" s="35" t="e">
        <f>_xll.qlRateHelperLatestDate(S66,Trigger)</f>
        <v>#VALUE!</v>
      </c>
      <c r="W66" s="69" t="e">
        <v>#N/A</v>
      </c>
    </row>
    <row r="67" spans="1:23" ht="11.25" customHeight="1" x14ac:dyDescent="0.25">
      <c r="A67" s="62" t="s">
        <v>46</v>
      </c>
      <c r="B67" s="4"/>
      <c r="C67" s="4" t="s">
        <v>14</v>
      </c>
      <c r="D67" s="5" t="str">
        <v>37Y</v>
      </c>
      <c r="E67" s="9" t="s">
        <v>15</v>
      </c>
      <c r="F67" s="4" t="s">
        <v>16</v>
      </c>
      <c r="G67" s="6" t="s">
        <v>17</v>
      </c>
      <c r="H67" s="7">
        <v>1.369708735E-2</v>
      </c>
      <c r="I67" s="8" t="e">
        <f>_xll.qlSwapRateHelper2(,$H67,$D67,Calendar,$F67,$E67,$G67,$I$31,0,C67,,Permanent,,ObjectOverwrite)</f>
        <v>#NUM!</v>
      </c>
      <c r="J67" s="26" t="b">
        <f t="shared" si="19"/>
        <v>1</v>
      </c>
      <c r="M67" s="63" t="str">
        <f t="shared" si="15"/>
        <v>Sw</v>
      </c>
      <c r="N67" s="64" t="str">
        <f t="shared" si="16"/>
        <v>60Y</v>
      </c>
      <c r="O67" s="64" t="e">
        <f t="shared" si="17"/>
        <v>#NUM!</v>
      </c>
      <c r="P67" s="64" t="b">
        <f t="shared" si="18"/>
        <v>1</v>
      </c>
      <c r="Q67" s="34" t="e">
        <v>#N/A</v>
      </c>
      <c r="R67" s="34" t="e">
        <v>#N/A</v>
      </c>
      <c r="S67" s="34" t="e">
        <v>#N/A</v>
      </c>
      <c r="T67" s="52" t="e">
        <f>_xll.qlRateHelperQuoteValue(S67,Trigger)</f>
        <v>#VALUE!</v>
      </c>
      <c r="U67" s="35" t="e">
        <f>_xll.qlRateHelperEarliestDate(S67,Trigger)</f>
        <v>#VALUE!</v>
      </c>
      <c r="V67" s="35" t="e">
        <f>_xll.qlRateHelperLatestDate(S67,Trigger)</f>
        <v>#VALUE!</v>
      </c>
      <c r="W67" s="69" t="e">
        <v>#N/A</v>
      </c>
    </row>
    <row r="68" spans="1:23" ht="11.25" customHeight="1" x14ac:dyDescent="0.25">
      <c r="A68" s="62" t="s">
        <v>46</v>
      </c>
      <c r="B68" s="4"/>
      <c r="C68" s="4" t="s">
        <v>14</v>
      </c>
      <c r="D68" s="5" t="str">
        <v>38Y</v>
      </c>
      <c r="E68" s="9" t="s">
        <v>15</v>
      </c>
      <c r="F68" s="4" t="s">
        <v>16</v>
      </c>
      <c r="G68" s="6" t="s">
        <v>17</v>
      </c>
      <c r="H68" s="7">
        <v>1.3702806670000001E-2</v>
      </c>
      <c r="I68" s="8" t="e">
        <f>_xll.qlSwapRateHelper2(,$H68,$D68,Calendar,$F68,$E68,$G68,$I$31,0,C68,,Permanent,,ObjectOverwrite)</f>
        <v>#NUM!</v>
      </c>
      <c r="J68" s="26" t="b">
        <f t="shared" si="19"/>
        <v>1</v>
      </c>
      <c r="M68" s="63" t="str">
        <f t="shared" si="15"/>
        <v>Sw</v>
      </c>
      <c r="N68" s="64" t="str">
        <f t="shared" si="16"/>
        <v>50Y</v>
      </c>
      <c r="O68" s="64" t="e">
        <f t="shared" si="17"/>
        <v>#NUM!</v>
      </c>
      <c r="P68" s="64" t="b">
        <f t="shared" si="18"/>
        <v>1</v>
      </c>
      <c r="Q68" s="34" t="e">
        <v>#N/A</v>
      </c>
      <c r="R68" s="34" t="e">
        <v>#N/A</v>
      </c>
      <c r="S68" s="34" t="e">
        <v>#N/A</v>
      </c>
      <c r="T68" s="52" t="e">
        <f>_xll.qlRateHelperQuoteValue(S68,Trigger)</f>
        <v>#VALUE!</v>
      </c>
      <c r="U68" s="35" t="e">
        <f>_xll.qlRateHelperEarliestDate(S68,Trigger)</f>
        <v>#VALUE!</v>
      </c>
      <c r="V68" s="35" t="e">
        <f>_xll.qlRateHelperLatestDate(S68,Trigger)</f>
        <v>#VALUE!</v>
      </c>
      <c r="W68" s="69" t="e">
        <v>#N/A</v>
      </c>
    </row>
    <row r="69" spans="1:23" ht="11.25" customHeight="1" x14ac:dyDescent="0.25">
      <c r="A69" s="62" t="s">
        <v>46</v>
      </c>
      <c r="B69" s="4"/>
      <c r="C69" s="4" t="s">
        <v>14</v>
      </c>
      <c r="D69" s="5" t="str">
        <v>39Y</v>
      </c>
      <c r="E69" s="9" t="s">
        <v>15</v>
      </c>
      <c r="F69" s="4" t="s">
        <v>16</v>
      </c>
      <c r="G69" s="6" t="s">
        <v>17</v>
      </c>
      <c r="H69" s="7">
        <v>1.3703755159999999E-2</v>
      </c>
      <c r="I69" s="8" t="e">
        <f>_xll.qlSwapRateHelper2(,$H69,$D69,Calendar,$F69,$E69,$G69,$I$31,0,C69,,Permanent,,ObjectOverwrite)</f>
        <v>#NUM!</v>
      </c>
      <c r="J69" s="26" t="b">
        <f t="shared" si="19"/>
        <v>1</v>
      </c>
      <c r="M69" s="63" t="str">
        <f t="shared" si="15"/>
        <v>Sw</v>
      </c>
      <c r="N69" s="64" t="str">
        <f t="shared" si="16"/>
        <v>60Y</v>
      </c>
      <c r="O69" s="64" t="e">
        <f t="shared" si="17"/>
        <v>#NUM!</v>
      </c>
      <c r="P69" s="64" t="b">
        <f t="shared" si="18"/>
        <v>1</v>
      </c>
      <c r="Q69" s="34" t="e">
        <v>#N/A</v>
      </c>
      <c r="R69" s="34" t="e">
        <v>#N/A</v>
      </c>
      <c r="S69" s="34" t="e">
        <v>#N/A</v>
      </c>
      <c r="T69" s="52" t="e">
        <f>_xll.qlRateHelperQuoteValue(S69,Trigger)</f>
        <v>#VALUE!</v>
      </c>
      <c r="U69" s="35" t="e">
        <f>_xll.qlRateHelperEarliestDate(S69,Trigger)</f>
        <v>#VALUE!</v>
      </c>
      <c r="V69" s="35" t="e">
        <f>_xll.qlRateHelperLatestDate(S69,Trigger)</f>
        <v>#VALUE!</v>
      </c>
      <c r="W69" s="69" t="e">
        <v>#N/A</v>
      </c>
    </row>
    <row r="70" spans="1:23" ht="11.25" customHeight="1" x14ac:dyDescent="0.25">
      <c r="A70" s="62" t="s">
        <v>46</v>
      </c>
      <c r="B70" s="4"/>
      <c r="C70" s="4" t="s">
        <v>14</v>
      </c>
      <c r="D70" s="5" t="str">
        <v>40Y</v>
      </c>
      <c r="E70" s="9" t="s">
        <v>15</v>
      </c>
      <c r="F70" s="4" t="s">
        <v>16</v>
      </c>
      <c r="G70" s="6" t="s">
        <v>17</v>
      </c>
      <c r="H70" s="7">
        <v>1.37E-2</v>
      </c>
      <c r="I70" s="8" t="e">
        <f>_xll.qlSwapRateHelper2(,$H70,$D70,Calendar,$F70,$E70,$G70,$I$31,0,C70,,Permanent,,ObjectOverwrite)</f>
        <v>#NUM!</v>
      </c>
      <c r="J70" s="26" t="b">
        <f t="shared" si="19"/>
        <v>1</v>
      </c>
      <c r="M70" s="63" t="str">
        <f t="shared" si="15"/>
        <v>Sw</v>
      </c>
      <c r="N70" s="64" t="e">
        <f t="shared" si="16"/>
        <v>#N/A</v>
      </c>
      <c r="O70" s="64" t="e">
        <f t="shared" si="17"/>
        <v>#NUM!</v>
      </c>
      <c r="P70" s="64" t="b">
        <f t="shared" si="18"/>
        <v>0</v>
      </c>
      <c r="Q70" s="34" t="e">
        <v>#N/A</v>
      </c>
      <c r="R70" s="34" t="e">
        <v>#N/A</v>
      </c>
      <c r="S70" s="34" t="e">
        <v>#N/A</v>
      </c>
      <c r="T70" s="52" t="e">
        <f>_xll.qlRateHelperQuoteValue(S70,Trigger)</f>
        <v>#VALUE!</v>
      </c>
      <c r="U70" s="35" t="e">
        <f>_xll.qlRateHelperEarliestDate(S70,Trigger)</f>
        <v>#VALUE!</v>
      </c>
      <c r="V70" s="35" t="e">
        <f>_xll.qlRateHelperLatestDate(S70,Trigger)</f>
        <v>#VALUE!</v>
      </c>
      <c r="W70" s="69" t="e">
        <v>#N/A</v>
      </c>
    </row>
    <row r="71" spans="1:23" ht="11.25" customHeight="1" thickBot="1" x14ac:dyDescent="0.3">
      <c r="A71" s="62" t="s">
        <v>46</v>
      </c>
      <c r="B71" s="4"/>
      <c r="C71" s="4" t="s">
        <v>14</v>
      </c>
      <c r="D71" s="5" t="str">
        <v>50Y</v>
      </c>
      <c r="E71" s="9" t="s">
        <v>15</v>
      </c>
      <c r="F71" s="4" t="s">
        <v>16</v>
      </c>
      <c r="G71" s="6" t="s">
        <v>17</v>
      </c>
      <c r="H71" s="7">
        <v>1.324E-2</v>
      </c>
      <c r="I71" s="8" t="e">
        <f>_xll.qlSwapRateHelper2(,$H71,$D71,Calendar,$F71,$E71,$G71,$I$31,0,C71,,Permanent,,ObjectOverwrite)</f>
        <v>#NUM!</v>
      </c>
      <c r="J71" s="26" t="b">
        <f t="shared" si="19"/>
        <v>1</v>
      </c>
      <c r="M71" s="63" t="str">
        <f t="shared" si="15"/>
        <v>Sw</v>
      </c>
      <c r="N71" s="64" t="e">
        <f t="shared" si="16"/>
        <v>#N/A</v>
      </c>
      <c r="O71" s="64" t="e">
        <f t="shared" si="17"/>
        <v>#NUM!</v>
      </c>
      <c r="P71" s="64" t="b">
        <f t="shared" si="18"/>
        <v>0</v>
      </c>
      <c r="Q71" s="37" t="e">
        <v>#N/A</v>
      </c>
      <c r="R71" s="37" t="e">
        <v>#N/A</v>
      </c>
      <c r="S71" s="37" t="e">
        <v>#N/A</v>
      </c>
      <c r="T71" s="53" t="e">
        <f>_xll.qlRateHelperQuoteValue(S71,Trigger)</f>
        <v>#VALUE!</v>
      </c>
      <c r="U71" s="38" t="e">
        <f>_xll.qlRateHelperEarliestDate(S71,Trigger)</f>
        <v>#VALUE!</v>
      </c>
      <c r="V71" s="38" t="e">
        <f>_xll.qlRateHelperLatestDate(S71,Trigger)</f>
        <v>#VALUE!</v>
      </c>
      <c r="W71" s="70" t="e">
        <v>#N/A</v>
      </c>
    </row>
    <row r="72" spans="1:23" ht="11.25" customHeight="1" thickBot="1" x14ac:dyDescent="0.3">
      <c r="A72" s="62" t="s">
        <v>46</v>
      </c>
      <c r="B72" s="4"/>
      <c r="C72" s="4" t="s">
        <v>14</v>
      </c>
      <c r="D72" s="5" t="str">
        <v>60Y</v>
      </c>
      <c r="E72" s="9" t="s">
        <v>15</v>
      </c>
      <c r="F72" s="4" t="s">
        <v>16</v>
      </c>
      <c r="G72" s="6" t="s">
        <v>17</v>
      </c>
      <c r="H72" s="7">
        <v>1.3089999999999999E-2</v>
      </c>
      <c r="I72" s="8" t="e">
        <f>_xll.qlSwapRateHelper2(,$H72,$D72,Calendar,$F72,$E72,$G72,$I$31,0,C72,,Permanent,,ObjectOverwrite)</f>
        <v>#NUM!</v>
      </c>
      <c r="J72" s="26" t="b">
        <f t="shared" si="19"/>
        <v>1</v>
      </c>
      <c r="M72" s="67" t="str">
        <f t="shared" si="15"/>
        <v>Sw</v>
      </c>
      <c r="N72" s="68" t="e">
        <f t="shared" si="16"/>
        <v>#N/A</v>
      </c>
      <c r="O72" s="68" t="e">
        <f t="shared" si="17"/>
        <v>#NUM!</v>
      </c>
      <c r="P72" s="68" t="b">
        <f t="shared" si="18"/>
        <v>0</v>
      </c>
    </row>
    <row r="73" spans="1:23" ht="11.25" customHeight="1" x14ac:dyDescent="0.25">
      <c r="A73" s="62" t="s">
        <v>46</v>
      </c>
      <c r="B73" s="4"/>
      <c r="C73" s="4" t="s">
        <v>14</v>
      </c>
      <c r="D73" s="5" t="str">
        <v>50Y</v>
      </c>
      <c r="E73" s="9" t="s">
        <v>15</v>
      </c>
      <c r="F73" s="4" t="s">
        <v>16</v>
      </c>
      <c r="G73" s="6" t="s">
        <v>17</v>
      </c>
      <c r="H73" s="7">
        <v>8.0099999999999998E-3</v>
      </c>
      <c r="I73" s="8" t="e">
        <f>_xll.qlSwapRateHelper2(,$H73,$D73,Calendar,$F73,$E73,$G73,$I$31,0,C73,,Permanent,,ObjectOverwrite)</f>
        <v>#NUM!</v>
      </c>
      <c r="J73" s="26" t="b">
        <f t="shared" si="19"/>
        <v>1</v>
      </c>
    </row>
    <row r="74" spans="1:23" ht="11.25" customHeight="1" x14ac:dyDescent="0.25">
      <c r="A74" s="62" t="s">
        <v>46</v>
      </c>
      <c r="B74" s="4"/>
      <c r="C74" s="4" t="s">
        <v>14</v>
      </c>
      <c r="D74" s="5" t="str">
        <v>60Y</v>
      </c>
      <c r="E74" s="9" t="s">
        <v>15</v>
      </c>
      <c r="F74" s="4" t="s">
        <v>16</v>
      </c>
      <c r="G74" s="6" t="s">
        <v>17</v>
      </c>
      <c r="H74" s="7">
        <v>7.8600000000000007E-3</v>
      </c>
      <c r="I74" s="8" t="e">
        <f>_xll.qlSwapRateHelper2(,$H74,$D74,Calendar,$F74,$E74,$G74,$I$31,0,C74,,Permanent,,ObjectOverwrite)</f>
        <v>#NUM!</v>
      </c>
      <c r="J74" s="26" t="b">
        <f t="shared" si="19"/>
        <v>1</v>
      </c>
    </row>
    <row r="75" spans="1:23" ht="11.25" customHeight="1" x14ac:dyDescent="0.25">
      <c r="A75" s="62" t="s">
        <v>46</v>
      </c>
      <c r="B75" s="4"/>
      <c r="C75" s="4" t="s">
        <v>14</v>
      </c>
      <c r="D75" s="5" t="e">
        <v>#N/A</v>
      </c>
      <c r="E75" s="9" t="s">
        <v>15</v>
      </c>
      <c r="F75" s="4" t="s">
        <v>16</v>
      </c>
      <c r="G75" s="6" t="s">
        <v>17</v>
      </c>
      <c r="H75" s="7" t="e">
        <v>#N/A</v>
      </c>
      <c r="I75" s="8" t="e">
        <f>_xll.qlSwapRateHelper2(,$H75,$D75,Calendar,$F75,$E75,$G75,$I$31,0,C75,,Permanent,,ObjectOverwrite)</f>
        <v>#NUM!</v>
      </c>
      <c r="J75" s="26" t="b">
        <f t="shared" si="19"/>
        <v>0</v>
      </c>
    </row>
    <row r="76" spans="1:23" ht="11.25" customHeight="1" x14ac:dyDescent="0.25">
      <c r="A76" s="62" t="s">
        <v>46</v>
      </c>
      <c r="B76" s="4"/>
      <c r="C76" s="4" t="s">
        <v>14</v>
      </c>
      <c r="D76" s="5" t="e">
        <v>#N/A</v>
      </c>
      <c r="E76" s="9" t="s">
        <v>15</v>
      </c>
      <c r="F76" s="4" t="s">
        <v>16</v>
      </c>
      <c r="G76" s="6" t="s">
        <v>17</v>
      </c>
      <c r="H76" s="7" t="e">
        <v>#N/A</v>
      </c>
      <c r="I76" s="8" t="e">
        <f>_xll.qlSwapRateHelper2(,$H76,$D76,Calendar,$F76,$E76,$G76,$I$31,0,C76,,Permanent,,ObjectOverwrite)</f>
        <v>#NUM!</v>
      </c>
      <c r="J76" s="26" t="b">
        <f t="shared" si="19"/>
        <v>0</v>
      </c>
    </row>
    <row r="77" spans="1:23" ht="11.25" customHeight="1" x14ac:dyDescent="0.25">
      <c r="A77" s="62" t="s">
        <v>46</v>
      </c>
      <c r="B77" s="4"/>
      <c r="C77" s="4" t="s">
        <v>14</v>
      </c>
      <c r="D77" s="5" t="e">
        <v>#N/A</v>
      </c>
      <c r="E77" s="9" t="s">
        <v>15</v>
      </c>
      <c r="F77" s="4" t="s">
        <v>16</v>
      </c>
      <c r="G77" s="6" t="s">
        <v>17</v>
      </c>
      <c r="H77" s="7" t="e">
        <v>#N/A</v>
      </c>
      <c r="I77" s="8" t="e">
        <f>_xll.qlSwapRateHelper2(,$H77,$D77,Calendar,$F77,$E77,$G77,$I$31,0,C77,,Permanent,,ObjectOverwrite)</f>
        <v>#NUM!</v>
      </c>
      <c r="J77" s="26" t="b">
        <f t="shared" si="19"/>
        <v>0</v>
      </c>
    </row>
    <row r="78" spans="1:23" ht="11.25" customHeight="1" x14ac:dyDescent="0.25"/>
    <row r="79" spans="1:23" ht="11.25" customHeight="1" x14ac:dyDescent="0.25"/>
    <row r="80" spans="1:23" ht="11.25" customHeight="1" x14ac:dyDescent="0.25"/>
  </sheetData>
  <dataValidations count="4">
    <dataValidation type="list" allowBlank="1" showInputMessage="1" showErrorMessage="1" sqref="E33:E77">
      <formula1>"Following,Modified Following,Preceding,Modified Preceding,Month End Reference,Unadjusted Month End,Unadjusted"</formula1>
    </dataValidation>
    <dataValidation type="list" allowBlank="1" showInputMessage="1" showErrorMessage="1" sqref="F33:F77">
      <formula1>"Annual,Semiannual,EveryFourthMonth,Quarterly,Bimonthly,Monthly,Biweekly,Weekly,Daily,Once,NoFrequency"</formula1>
    </dataValidation>
    <dataValidation type="list" allowBlank="1" showInputMessage="1" showErrorMessage="1" sqref="G33:G77 G3:G18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E22:E29">
      <formula1>"Following,Modified Following,Preceding,Modified Preceding,Unadjusted"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AF29"/>
  <sheetViews>
    <sheetView workbookViewId="0">
      <selection activeCell="I2" sqref="I2"/>
    </sheetView>
  </sheetViews>
  <sheetFormatPr defaultRowHeight="11.25" x14ac:dyDescent="0.2"/>
  <cols>
    <col min="1" max="2" width="2.7109375" style="89" customWidth="1"/>
    <col min="3" max="3" width="11" style="89" bestFit="1" customWidth="1"/>
    <col min="4" max="4" width="16" style="89" bestFit="1" customWidth="1"/>
    <col min="5" max="5" width="17.28515625" style="89" bestFit="1" customWidth="1"/>
    <col min="6" max="6" width="15.140625" style="89" bestFit="1" customWidth="1"/>
    <col min="7" max="8" width="12" style="89" bestFit="1" customWidth="1"/>
    <col min="9" max="9" width="15.140625" style="89" bestFit="1" customWidth="1"/>
    <col min="10" max="10" width="31.7109375" style="89" bestFit="1" customWidth="1"/>
    <col min="11" max="12" width="15.7109375" style="89" customWidth="1"/>
    <col min="13" max="14" width="2.7109375" style="89" customWidth="1"/>
    <col min="15" max="15" width="6" style="89" bestFit="1" customWidth="1"/>
    <col min="16" max="16" width="12" style="89" bestFit="1" customWidth="1"/>
    <col min="17" max="17" width="17.28515625" style="89" bestFit="1" customWidth="1"/>
    <col min="18" max="18" width="7" style="89" bestFit="1" customWidth="1"/>
    <col min="19" max="19" width="9.85546875" style="89" bestFit="1" customWidth="1"/>
    <col min="20" max="20" width="8.140625" style="89" bestFit="1" customWidth="1"/>
    <col min="21" max="21" width="15.140625" style="89" bestFit="1" customWidth="1"/>
    <col min="22" max="22" width="13.7109375" style="89" customWidth="1"/>
    <col min="23" max="23" width="12" style="89" bestFit="1" customWidth="1"/>
    <col min="24" max="24" width="8" style="89" bestFit="1" customWidth="1"/>
    <col min="25" max="25" width="13.5703125" style="89" bestFit="1" customWidth="1"/>
    <col min="26" max="26" width="8" style="89" bestFit="1" customWidth="1"/>
    <col min="27" max="27" width="2.7109375" style="89" customWidth="1"/>
    <col min="28" max="28" width="15.5703125" style="89" bestFit="1" customWidth="1"/>
    <col min="29" max="29" width="7.140625" style="89" bestFit="1" customWidth="1"/>
    <col min="30" max="31" width="2.7109375" style="89" customWidth="1"/>
    <col min="32" max="16384" width="9.140625" style="89"/>
  </cols>
  <sheetData>
    <row r="1" spans="2:32" s="88" customFormat="1" ht="11.25" customHeight="1" x14ac:dyDescent="0.2">
      <c r="AE1" s="89"/>
    </row>
    <row r="2" spans="2:32" s="88" customFormat="1" ht="11.25" customHeight="1" x14ac:dyDescent="0.2">
      <c r="B2" s="100"/>
      <c r="C2" s="101" t="s">
        <v>185</v>
      </c>
      <c r="D2" s="101"/>
      <c r="E2" s="101"/>
      <c r="F2" s="101"/>
      <c r="G2" s="101"/>
      <c r="H2" s="90" t="s">
        <v>55</v>
      </c>
      <c r="I2" s="76" t="s">
        <v>56</v>
      </c>
      <c r="J2" s="101"/>
      <c r="K2" s="101"/>
      <c r="L2" s="101"/>
      <c r="M2" s="101"/>
      <c r="N2" s="101"/>
      <c r="O2" s="101"/>
      <c r="P2" s="95"/>
      <c r="Q2" s="95"/>
      <c r="R2" s="95"/>
      <c r="S2" s="95"/>
      <c r="T2" s="95"/>
      <c r="U2" s="95"/>
      <c r="V2" s="95"/>
      <c r="W2" s="95"/>
      <c r="X2" s="102">
        <f>MAX(Z5:Z8)</f>
        <v>0</v>
      </c>
      <c r="Y2" s="95"/>
      <c r="Z2" s="95"/>
      <c r="AA2" s="96"/>
      <c r="AE2" s="89"/>
    </row>
    <row r="3" spans="2:32" s="88" customFormat="1" ht="22.5" customHeight="1" x14ac:dyDescent="0.2">
      <c r="B3" s="103"/>
      <c r="C3" s="90" t="s">
        <v>58</v>
      </c>
      <c r="D3" s="90" t="str">
        <f t="shared" ref="D3:D8" si="0">$C$2&amp;UPPER(Currency)&amp;$C3</f>
        <v>Mx_EURSTD</v>
      </c>
      <c r="E3" s="91" t="str">
        <f>_xll.qlRelinkableHandleYieldTermStructure(D3,,Permanent,Trigger,ObjectOverwrite)</f>
        <v>Mx_EURSTD#0003</v>
      </c>
      <c r="F3" s="92" t="str">
        <f>_xll.ohRangeRetrieveError(E3)</f>
        <v/>
      </c>
      <c r="G3" s="19"/>
      <c r="H3" s="19"/>
      <c r="I3" s="19"/>
      <c r="J3" s="19"/>
      <c r="K3" s="19"/>
      <c r="L3" s="19"/>
      <c r="M3" s="2"/>
      <c r="N3" s="2"/>
      <c r="O3" s="94" t="s">
        <v>57</v>
      </c>
      <c r="P3" s="94" t="s">
        <v>80</v>
      </c>
      <c r="Q3" s="94" t="s">
        <v>81</v>
      </c>
      <c r="R3" s="94" t="s">
        <v>82</v>
      </c>
      <c r="S3" s="94" t="s">
        <v>60</v>
      </c>
      <c r="T3" s="94" t="s">
        <v>61</v>
      </c>
      <c r="U3" s="94" t="s">
        <v>62</v>
      </c>
      <c r="V3" s="94" t="s">
        <v>63</v>
      </c>
      <c r="W3" s="94" t="s">
        <v>64</v>
      </c>
      <c r="X3" s="94" t="s">
        <v>65</v>
      </c>
      <c r="Y3" s="94" t="s">
        <v>66</v>
      </c>
      <c r="Z3" s="94"/>
      <c r="AA3" s="97"/>
      <c r="AE3" s="89"/>
    </row>
    <row r="4" spans="2:32" s="88" customFormat="1" ht="11.25" customHeight="1" x14ac:dyDescent="0.2">
      <c r="B4" s="103"/>
      <c r="C4" s="90" t="s">
        <v>67</v>
      </c>
      <c r="D4" s="90" t="str">
        <f t="shared" si="0"/>
        <v>Mx_EURON</v>
      </c>
      <c r="E4" s="91" t="str">
        <f>_xll.qlRelinkableHandleYieldTermStructure(D4,,Permanent,Trigger,ObjectOverwrite)</f>
        <v>Mx_EURON#0003</v>
      </c>
      <c r="F4" s="92" t="str">
        <f>_xll.ohRangeRetrieveError(E4)</f>
        <v/>
      </c>
      <c r="G4" s="77" t="s">
        <v>59</v>
      </c>
      <c r="H4" s="77" t="s">
        <v>59</v>
      </c>
      <c r="I4" s="77" t="str">
        <f>_xll.qlEonia(G4,E4,Permanent,Trigger,ObjectOverwrite)</f>
        <v>Eonia#0003</v>
      </c>
      <c r="J4" s="77" t="str">
        <f>_xll.qlLastFixingQuote(H4&amp;"LastFixing_Quote",I4,Permanent,Trigger,ObjectOverwrite)</f>
        <v>EoniaLastFixing_Quote#0003</v>
      </c>
      <c r="K4" s="93"/>
      <c r="L4" s="92" t="str">
        <f>_xll.ohRangeRetrieveError(J2)</f>
        <v/>
      </c>
      <c r="M4" s="2"/>
      <c r="N4" s="2"/>
      <c r="O4" s="78" t="s">
        <v>67</v>
      </c>
      <c r="P4" s="78" t="s">
        <v>68</v>
      </c>
      <c r="Q4" s="79">
        <f>$F$15</f>
        <v>42144</v>
      </c>
      <c r="R4" s="80" t="e">
        <f>G15</f>
        <v>#N/A</v>
      </c>
      <c r="S4" s="78" t="e">
        <f>IF(AND(ISNUMBER(R4),R4&lt;&gt;0%,_xll.ohTrigger(Trigger)+1),TRUE,FALSE)</f>
        <v>#N/A</v>
      </c>
      <c r="T4" s="78" t="e">
        <f>IF($S4,_xll.qlIndexAddFixings(U4,Q4,R4/100,TRUE,ISERROR($V7)),NA())</f>
        <v>#N/A</v>
      </c>
      <c r="U4" s="110" t="str">
        <f>I4</f>
        <v>Eonia#0003</v>
      </c>
      <c r="V4" s="78" t="e">
        <f>_xll.qlIndexFixing(U4,Q4,TRUE,S4)</f>
        <v>#NUM!</v>
      </c>
      <c r="W4" s="78" t="e">
        <f>IF(T4,_xll.qlIndexFixing(U4,Q4,FALSE,S4),"-")</f>
        <v>#N/A</v>
      </c>
      <c r="X4" s="78" t="e">
        <f>V4-W4</f>
        <v>#NUM!</v>
      </c>
      <c r="Y4" s="78" t="e">
        <f>_xll.qlIndexFixing(U4,Q4,TRUE,$W4)</f>
        <v>#NUM!</v>
      </c>
      <c r="Z4" s="78">
        <f>IF(ISERROR(X4),0,ABS(X4))</f>
        <v>0</v>
      </c>
      <c r="AA4" s="97"/>
      <c r="AE4" s="89"/>
    </row>
    <row r="5" spans="2:32" s="88" customFormat="1" ht="11.25" customHeight="1" x14ac:dyDescent="0.2">
      <c r="B5" s="103"/>
      <c r="C5" s="90" t="s">
        <v>6</v>
      </c>
      <c r="D5" s="90" t="str">
        <f t="shared" si="0"/>
        <v>Mx_EUR1M</v>
      </c>
      <c r="E5" s="91" t="str">
        <f>_xll.qlRelinkableHandleYieldTermStructure(D5,,Permanent,Trigger,ObjectOverwrite)</f>
        <v>Mx_EUR1M#0003</v>
      </c>
      <c r="F5" s="92" t="str">
        <f>_xll.ohRangeRetrieveError(E5)</f>
        <v/>
      </c>
      <c r="G5" s="77" t="s">
        <v>6</v>
      </c>
      <c r="H5" s="77" t="str">
        <f>PROPER(Currency)&amp;FamilyName&amp;$G5</f>
        <v>Euribor1M</v>
      </c>
      <c r="I5" s="77" t="str">
        <f>_xll.qlEuribor(H5,G5,E5,Permanent,Trigger,ObjectOverwrite)</f>
        <v>Euribor1M#0003</v>
      </c>
      <c r="J5" s="77" t="str">
        <f>_xll.qlLastFixingQuote(H5&amp;"LastFixing_Quote",I5,Permanent,Trigger,ObjectOverwrite)</f>
        <v>Euribor1MLastFixing_Quote#0003</v>
      </c>
      <c r="K5" s="93" t="str">
        <f>_xll.ohRangeRetrieveError(I4)</f>
        <v/>
      </c>
      <c r="L5" s="92" t="str">
        <f>_xll.ohRangeRetrieveError(J3)</f>
        <v/>
      </c>
      <c r="M5" s="2"/>
      <c r="N5" s="2"/>
      <c r="O5" s="78" t="s">
        <v>6</v>
      </c>
      <c r="P5" s="78" t="str">
        <f>Currency&amp;"IBOR"&amp;$O5&amp;"D="</f>
        <v>EURIBOR1MD=</v>
      </c>
      <c r="Q5" s="79">
        <f>$F$15</f>
        <v>42144</v>
      </c>
      <c r="R5" s="80" t="e">
        <v>#N/A</v>
      </c>
      <c r="S5" s="78" t="e">
        <f>IF(AND(ISNUMBER(R5),R5&lt;&gt;0%,_xll.ohTrigger(Trigger)+1),TRUE,FALSE)</f>
        <v>#N/A</v>
      </c>
      <c r="T5" s="78" t="e">
        <f>IF($S5,_xll.qlIndexAddFixings(U5,Q5,R5/100,TRUE,ISERROR($V8)),NA())</f>
        <v>#N/A</v>
      </c>
      <c r="U5" s="110" t="str">
        <f>I5</f>
        <v>Euribor1M#0003</v>
      </c>
      <c r="V5" s="78" t="e">
        <f>_xll.qlIndexFixing(U5,Q5,TRUE,S5)</f>
        <v>#NUM!</v>
      </c>
      <c r="W5" s="78" t="e">
        <f>IF(T5,_xll.qlIndexFixing(U5,Q5,FALSE,S5),"-")</f>
        <v>#N/A</v>
      </c>
      <c r="X5" s="78" t="e">
        <f>V5-W5</f>
        <v>#NUM!</v>
      </c>
      <c r="Y5" s="78" t="e">
        <f>_xll.qlIndexFixing(U5,Q5,TRUE,$W5)</f>
        <v>#NUM!</v>
      </c>
      <c r="Z5" s="78">
        <f>IF(ISERROR(X5),0,ABS(X5))</f>
        <v>0</v>
      </c>
      <c r="AA5" s="97"/>
      <c r="AE5" s="89"/>
    </row>
    <row r="6" spans="2:32" s="88" customFormat="1" ht="11.25" customHeight="1" x14ac:dyDescent="0.2">
      <c r="B6" s="103"/>
      <c r="C6" s="90" t="s">
        <v>0</v>
      </c>
      <c r="D6" s="90" t="str">
        <f t="shared" si="0"/>
        <v>Mx_EUR3M</v>
      </c>
      <c r="E6" s="91" t="str">
        <f>_xll.qlRelinkableHandleYieldTermStructure(D6,,Permanent,Trigger,ObjectOverwrite)</f>
        <v>Mx_EUR3M#0003</v>
      </c>
      <c r="F6" s="92" t="str">
        <f>_xll.ohRangeRetrieveError(E6)</f>
        <v/>
      </c>
      <c r="G6" s="77" t="s">
        <v>0</v>
      </c>
      <c r="H6" s="77" t="str">
        <f>PROPER(Currency)&amp;FamilyName&amp;$G6</f>
        <v>Euribor3M</v>
      </c>
      <c r="I6" s="77" t="str">
        <f>_xll.qlEuribor(H6,G6,E6,Permanent,Trigger,ObjectOverwrite)</f>
        <v>Euribor3M#0003</v>
      </c>
      <c r="J6" s="77" t="str">
        <f>_xll.qlLastFixingQuote(H6&amp;"LastFixing_Quote",I6,Permanent,Trigger,ObjectOverwrite)</f>
        <v>Euribor3MLastFixing_Quote#0003</v>
      </c>
      <c r="K6" s="93" t="str">
        <f>_xll.ohRangeRetrieveError(I5)</f>
        <v/>
      </c>
      <c r="L6" s="92" t="str">
        <f>_xll.ohRangeRetrieveError(J4)</f>
        <v/>
      </c>
      <c r="M6" s="2"/>
      <c r="N6" s="2"/>
      <c r="O6" s="81" t="s">
        <v>0</v>
      </c>
      <c r="P6" s="81" t="str">
        <f>Currency&amp;"IBOR"&amp;$O6&amp;"D="</f>
        <v>EURIBOR3MD=</v>
      </c>
      <c r="Q6" s="82">
        <f>$F$15</f>
        <v>42144</v>
      </c>
      <c r="R6" s="83" t="e">
        <v>#N/A</v>
      </c>
      <c r="S6" s="81" t="e">
        <f>IF(AND(ISNUMBER(R6),R6&lt;&gt;0%,_xll.ohTrigger(Trigger)+1),TRUE,FALSE)</f>
        <v>#N/A</v>
      </c>
      <c r="T6" s="81" t="e">
        <f>IF($S6,_xll.qlIndexAddFixings(U6,Q6,R6/100,TRUE,ISERROR($V9)),NA())</f>
        <v>#N/A</v>
      </c>
      <c r="U6" s="111" t="str">
        <f>I6</f>
        <v>Euribor3M#0003</v>
      </c>
      <c r="V6" s="81" t="e">
        <f>_xll.qlIndexFixing(U6,Q6,TRUE,S6)</f>
        <v>#NUM!</v>
      </c>
      <c r="W6" s="81" t="e">
        <f>IF(T6,_xll.qlIndexFixing(U6,Q6,FALSE,S6),"-")</f>
        <v>#N/A</v>
      </c>
      <c r="X6" s="81" t="e">
        <f>V6-W6</f>
        <v>#NUM!</v>
      </c>
      <c r="Y6" s="81" t="e">
        <f>_xll.qlIndexFixing(U6,Q6,TRUE,$W6)</f>
        <v>#NUM!</v>
      </c>
      <c r="Z6" s="81">
        <f>IF(ISERROR(X6),0,ABS(X6))</f>
        <v>0</v>
      </c>
      <c r="AA6" s="97"/>
      <c r="AE6" s="89"/>
    </row>
    <row r="7" spans="2:32" s="88" customFormat="1" ht="11.25" customHeight="1" x14ac:dyDescent="0.2">
      <c r="B7" s="103"/>
      <c r="C7" s="90" t="s">
        <v>7</v>
      </c>
      <c r="D7" s="90" t="str">
        <f t="shared" si="0"/>
        <v>Mx_EUR6M</v>
      </c>
      <c r="E7" s="91" t="str">
        <f>_xll.qlRelinkableHandleYieldTermStructure(D7,,Permanent,Trigger,ObjectOverwrite)</f>
        <v>Mx_EUR6M#0003</v>
      </c>
      <c r="F7" s="92" t="str">
        <f>_xll.ohRangeRetrieveError(E7)</f>
        <v/>
      </c>
      <c r="G7" s="77" t="s">
        <v>7</v>
      </c>
      <c r="H7" s="77" t="str">
        <f>PROPER(Currency)&amp;FamilyName&amp;$G7</f>
        <v>Euribor6M</v>
      </c>
      <c r="I7" s="77" t="str">
        <f>_xll.qlEuribor(H7,G7,E7,Permanent,Trigger,ObjectOverwrite)</f>
        <v>Euribor6M#0003</v>
      </c>
      <c r="J7" s="77" t="str">
        <f>_xll.qlLastFixingQuote(H7&amp;"LastFixing_Quote",I7,Permanent,Trigger,ObjectOverwrite)</f>
        <v>Euribor6MLastFixing_Quote#0003</v>
      </c>
      <c r="K7" s="93"/>
      <c r="L7" s="92" t="str">
        <f>_xll.ohRangeRetrieveError(J5)</f>
        <v/>
      </c>
      <c r="M7" s="2"/>
      <c r="N7" s="2"/>
      <c r="O7" s="81" t="s">
        <v>7</v>
      </c>
      <c r="P7" s="81" t="str">
        <f>Currency&amp;"IBOR"&amp;$O7&amp;"D="</f>
        <v>EURIBOR6MD=</v>
      </c>
      <c r="Q7" s="82">
        <f>$F$15</f>
        <v>42144</v>
      </c>
      <c r="R7" s="83" t="e">
        <v>#N/A</v>
      </c>
      <c r="S7" s="81" t="e">
        <f>IF(AND(ISNUMBER(R7),R7&lt;&gt;0%,_xll.ohTrigger(Trigger)+1),TRUE,FALSE)</f>
        <v>#N/A</v>
      </c>
      <c r="T7" s="81" t="e">
        <f>IF($S7,_xll.qlIndexAddFixings(U7,Q7,R7/100,TRUE,ISERROR(#REF!)),NA())</f>
        <v>#N/A</v>
      </c>
      <c r="U7" s="111" t="str">
        <f>I7</f>
        <v>Euribor6M#0003</v>
      </c>
      <c r="V7" s="81" t="e">
        <f>_xll.qlIndexFixing(U7,Q7,TRUE,S7)</f>
        <v>#NUM!</v>
      </c>
      <c r="W7" s="81" t="e">
        <f>IF(T7,_xll.qlIndexFixing(U7,Q7,FALSE,S7),"-")</f>
        <v>#N/A</v>
      </c>
      <c r="X7" s="81" t="e">
        <f>V7-W7</f>
        <v>#NUM!</v>
      </c>
      <c r="Y7" s="81" t="e">
        <f>_xll.qlIndexFixing(U7,Q7,TRUE,$W7)</f>
        <v>#NUM!</v>
      </c>
      <c r="Z7" s="81">
        <f>IF(ISERROR(X7),0,ABS(X7))</f>
        <v>0</v>
      </c>
      <c r="AA7" s="97"/>
      <c r="AE7" s="89"/>
    </row>
    <row r="8" spans="2:32" s="88" customFormat="1" ht="11.25" customHeight="1" x14ac:dyDescent="0.2">
      <c r="B8" s="103"/>
      <c r="C8" s="90" t="s">
        <v>52</v>
      </c>
      <c r="D8" s="90" t="str">
        <f t="shared" si="0"/>
        <v>Mx_EUR1Y</v>
      </c>
      <c r="E8" s="91" t="str">
        <f>_xll.qlRelinkableHandleYieldTermStructure(D8,,Permanent,Trigger,ObjectOverwrite)</f>
        <v>Mx_EUR1Y#0003</v>
      </c>
      <c r="F8" s="92" t="str">
        <f>_xll.ohRangeRetrieveError(E8)</f>
        <v/>
      </c>
      <c r="G8" s="77" t="s">
        <v>52</v>
      </c>
      <c r="H8" s="77" t="str">
        <f>PROPER(Currency)&amp;FamilyName&amp;$G8</f>
        <v>Euribor1Y</v>
      </c>
      <c r="I8" s="77" t="str">
        <f>_xll.qlEuribor(H8,G8,E8,Permanent,Trigger,ObjectOverwrite)</f>
        <v>Euribor1Y#0003</v>
      </c>
      <c r="J8" s="77" t="str">
        <f>_xll.qlLastFixingQuote(H8&amp;"LastFixing_Quote",I8,Permanent,Trigger,ObjectOverwrite)</f>
        <v>Euribor1YLastFixing_Quote#0003</v>
      </c>
      <c r="K8" s="93" t="str">
        <f>_xll.ohRangeRetrieveError(I6)</f>
        <v/>
      </c>
      <c r="L8" s="92" t="str">
        <f>_xll.ohRangeRetrieveError(J6)</f>
        <v/>
      </c>
      <c r="M8" s="2"/>
      <c r="N8" s="2"/>
      <c r="O8" s="84" t="s">
        <v>52</v>
      </c>
      <c r="P8" s="84" t="str">
        <f>Currency&amp;"IBOR"&amp;$O8&amp;"D="</f>
        <v>EURIBOR1YD=</v>
      </c>
      <c r="Q8" s="85">
        <f>$F$15</f>
        <v>42144</v>
      </c>
      <c r="R8" s="86" t="e">
        <v>#N/A</v>
      </c>
      <c r="S8" s="84" t="e">
        <f>IF(AND(ISNUMBER(R8),R8&lt;&gt;0%,_xll.ohTrigger(Trigger)+1),TRUE,FALSE)</f>
        <v>#N/A</v>
      </c>
      <c r="T8" s="84" t="e">
        <f>IF($S8,_xll.qlIndexAddFixings(U8,Q8,R8/100,TRUE,ISERROR(#REF!)),NA())</f>
        <v>#N/A</v>
      </c>
      <c r="U8" s="112" t="str">
        <f>I8</f>
        <v>Euribor1Y#0003</v>
      </c>
      <c r="V8" s="84" t="e">
        <f>_xll.qlIndexFixing(U8,Q8,TRUE,S8)</f>
        <v>#NUM!</v>
      </c>
      <c r="W8" s="84" t="e">
        <f>IF(T8,_xll.qlIndexFixing(U8,Q8,FALSE,S8),"-")</f>
        <v>#N/A</v>
      </c>
      <c r="X8" s="84" t="e">
        <f>V8-W8</f>
        <v>#NUM!</v>
      </c>
      <c r="Y8" s="84" t="e">
        <f>_xll.qlIndexFixing(U8,Q8,TRUE,$W8)</f>
        <v>#NUM!</v>
      </c>
      <c r="Z8" s="84">
        <f>IF(ISERROR(X8),0,ABS(X8))</f>
        <v>0</v>
      </c>
      <c r="AA8" s="97"/>
      <c r="AE8" s="89"/>
    </row>
    <row r="9" spans="2:32" s="88" customFormat="1" ht="11.25" customHeight="1" x14ac:dyDescent="0.2">
      <c r="B9" s="104"/>
      <c r="C9" s="105"/>
      <c r="D9" s="105"/>
      <c r="E9" s="105"/>
      <c r="F9" s="105"/>
      <c r="G9" s="105"/>
      <c r="H9" s="105"/>
      <c r="I9" s="105"/>
      <c r="J9" s="105"/>
      <c r="K9" s="105"/>
      <c r="L9" s="105"/>
      <c r="M9" s="105"/>
      <c r="N9" s="105"/>
      <c r="O9" s="105"/>
      <c r="P9" s="98"/>
      <c r="Q9" s="98"/>
      <c r="R9" s="98"/>
      <c r="S9" s="98"/>
      <c r="T9" s="98"/>
      <c r="U9" s="98"/>
      <c r="V9" s="98"/>
      <c r="W9" s="98"/>
      <c r="X9" s="98"/>
      <c r="Y9" s="98"/>
      <c r="Z9" s="98"/>
      <c r="AA9" s="99"/>
      <c r="AE9" s="89"/>
    </row>
    <row r="10" spans="2:32" s="88" customFormat="1" ht="11.25" customHeight="1" x14ac:dyDescent="0.2">
      <c r="B10" s="89"/>
      <c r="C10" s="89"/>
      <c r="D10" s="89"/>
      <c r="E10" s="89"/>
      <c r="F10" s="89"/>
      <c r="G10" s="89"/>
      <c r="H10" s="89"/>
      <c r="I10" s="89"/>
      <c r="J10" s="89"/>
      <c r="K10" s="89"/>
      <c r="L10" s="89"/>
      <c r="M10" s="89"/>
      <c r="O10" s="89"/>
      <c r="AE10" s="89"/>
    </row>
    <row r="11" spans="2:32" s="88" customFormat="1" ht="11.25" customHeight="1" x14ac:dyDescent="0.2">
      <c r="B11" s="106"/>
      <c r="C11" s="106"/>
      <c r="D11" s="109"/>
      <c r="E11" s="106"/>
      <c r="F11" s="106"/>
      <c r="G11" s="106"/>
      <c r="H11" s="106"/>
      <c r="I11" s="106"/>
      <c r="J11" s="106"/>
      <c r="K11" s="107"/>
      <c r="L11" s="89"/>
      <c r="M11" s="89"/>
      <c r="AC11" s="89"/>
      <c r="AD11" s="89"/>
      <c r="AE11" s="89"/>
      <c r="AF11" s="89"/>
    </row>
    <row r="12" spans="2:32" s="88" customFormat="1" ht="22.5" customHeight="1" x14ac:dyDescent="0.2">
      <c r="B12" s="106"/>
      <c r="C12" s="90" t="s">
        <v>79</v>
      </c>
      <c r="D12" s="74" t="s">
        <v>73</v>
      </c>
      <c r="E12" s="73" t="s">
        <v>74</v>
      </c>
      <c r="F12" s="94">
        <f>_xll.RHistory(P4:P8,D12:E12,D13,,"CH:In;Fd TSREPEAT:N SORT:"&amp;"DESC",F13)</f>
        <v>0</v>
      </c>
      <c r="G12" s="108"/>
      <c r="H12" s="108"/>
      <c r="I12" s="108"/>
      <c r="J12" s="108"/>
      <c r="L12" s="89"/>
      <c r="M12" s="89"/>
      <c r="AC12" s="89"/>
      <c r="AD12" s="89"/>
      <c r="AE12" s="89"/>
      <c r="AF12" s="89"/>
    </row>
    <row r="13" spans="2:32" s="88" customFormat="1" ht="11.25" customHeight="1" x14ac:dyDescent="0.2">
      <c r="B13" s="106"/>
      <c r="C13" s="90" t="s">
        <v>72</v>
      </c>
      <c r="D13" s="75" t="str">
        <f>"START:"&amp;D14&amp; " END:"&amp;D15&amp;" INTERVAL:1D"</f>
        <v>START:42136 END:42136 INTERVAL:1D</v>
      </c>
      <c r="E13" s="106"/>
      <c r="F13" s="90"/>
      <c r="G13" s="90" t="s">
        <v>68</v>
      </c>
      <c r="H13" s="90" t="s">
        <v>75</v>
      </c>
      <c r="I13" s="90" t="s">
        <v>76</v>
      </c>
      <c r="J13" s="90" t="s">
        <v>77</v>
      </c>
      <c r="K13" s="90" t="s">
        <v>78</v>
      </c>
      <c r="L13" s="89"/>
      <c r="M13" s="89"/>
      <c r="AC13" s="89"/>
      <c r="AD13" s="89"/>
      <c r="AE13" s="89"/>
      <c r="AF13" s="89"/>
    </row>
    <row r="14" spans="2:32" s="88" customFormat="1" ht="11.25" customHeight="1" x14ac:dyDescent="0.2">
      <c r="B14" s="106"/>
      <c r="C14" s="90" t="s">
        <v>69</v>
      </c>
      <c r="D14" s="87">
        <f>Evaluationdate</f>
        <v>42136</v>
      </c>
      <c r="E14" s="106"/>
      <c r="F14" s="90" t="s">
        <v>225</v>
      </c>
      <c r="G14" s="76" t="s">
        <v>243</v>
      </c>
      <c r="H14" s="76" t="s">
        <v>226</v>
      </c>
      <c r="I14" s="76" t="s">
        <v>226</v>
      </c>
      <c r="J14" s="76" t="s">
        <v>226</v>
      </c>
      <c r="K14" s="76" t="s">
        <v>226</v>
      </c>
      <c r="L14" s="89"/>
      <c r="M14" s="89"/>
      <c r="AC14" s="89"/>
      <c r="AD14" s="89"/>
      <c r="AE14" s="89"/>
      <c r="AF14" s="89"/>
    </row>
    <row r="15" spans="2:32" s="88" customFormat="1" ht="11.25" customHeight="1" x14ac:dyDescent="0.2">
      <c r="B15" s="106"/>
      <c r="C15" s="90" t="s">
        <v>71</v>
      </c>
      <c r="D15" s="87">
        <f>D14</f>
        <v>42136</v>
      </c>
      <c r="E15" s="106"/>
      <c r="F15" s="87">
        <v>42144</v>
      </c>
      <c r="G15" s="76" t="e">
        <v>#N/A</v>
      </c>
      <c r="H15" s="76">
        <v>-5.2000000000000005E-2</v>
      </c>
      <c r="I15" s="76">
        <v>-1.2E-2</v>
      </c>
      <c r="J15" s="76">
        <v>5.5E-2</v>
      </c>
      <c r="K15" s="76">
        <v>0.16200000000000001</v>
      </c>
      <c r="L15" s="89"/>
      <c r="M15" s="89"/>
      <c r="AC15" s="89"/>
      <c r="AD15" s="89"/>
      <c r="AE15" s="89"/>
      <c r="AF15" s="89"/>
    </row>
    <row r="16" spans="2:32" ht="11.25" customHeight="1" x14ac:dyDescent="0.2">
      <c r="B16" s="106"/>
      <c r="C16" s="106"/>
      <c r="D16" s="106"/>
      <c r="E16" s="106"/>
      <c r="F16" s="106"/>
      <c r="G16" s="106"/>
      <c r="H16" s="106"/>
      <c r="I16" s="106"/>
      <c r="J16" s="106"/>
      <c r="K16" s="106"/>
    </row>
    <row r="17" ht="11.25" customHeight="1" x14ac:dyDescent="0.2"/>
    <row r="18" ht="11.25" customHeight="1" x14ac:dyDescent="0.2"/>
    <row r="19" ht="11.25" customHeight="1" x14ac:dyDescent="0.2"/>
    <row r="20" ht="11.25" customHeight="1" x14ac:dyDescent="0.2"/>
    <row r="23" ht="24" customHeight="1" x14ac:dyDescent="0.2"/>
    <row r="24" ht="11.25" customHeight="1" x14ac:dyDescent="0.2"/>
    <row r="25" ht="11.25" customHeight="1" x14ac:dyDescent="0.2"/>
    <row r="26" ht="11.25" customHeight="1" x14ac:dyDescent="0.2"/>
    <row r="27" ht="11.25" customHeight="1" x14ac:dyDescent="0.2"/>
    <row r="28" ht="11.25" customHeight="1" x14ac:dyDescent="0.2"/>
    <row r="29" ht="11.25" customHeight="1" x14ac:dyDescent="0.2"/>
  </sheetData>
  <conditionalFormatting sqref="X4:X8">
    <cfRule type="cellIs" dxfId="1" priority="21" stopIfTrue="1" operator="greaterThan">
      <formula>0</formula>
    </cfRule>
    <cfRule type="cellIs" dxfId="0" priority="22" stopIfTrue="1" operator="lessThan">
      <formula>0</formula>
    </cfRule>
  </conditionalFormatting>
  <pageMargins left="0.75" right="0.75" top="1" bottom="1" header="0.5" footer="0.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G74"/>
  <sheetViews>
    <sheetView topLeftCell="B31" workbookViewId="0">
      <selection activeCell="R2" sqref="R2"/>
    </sheetView>
  </sheetViews>
  <sheetFormatPr defaultRowHeight="11.25" x14ac:dyDescent="0.2"/>
  <cols>
    <col min="1" max="1" width="4" style="137" bestFit="1" customWidth="1"/>
    <col min="2" max="2" width="10" style="137" bestFit="1" customWidth="1"/>
    <col min="3" max="3" width="16.140625" style="137" bestFit="1" customWidth="1"/>
    <col min="4" max="4" width="10" style="137" bestFit="1" customWidth="1"/>
    <col min="5" max="5" width="4.42578125" style="137" customWidth="1"/>
    <col min="6" max="7" width="2" style="137" bestFit="1" customWidth="1"/>
    <col min="8" max="8" width="11" style="137" bestFit="1" customWidth="1"/>
    <col min="9" max="9" width="2" style="137" bestFit="1" customWidth="1"/>
    <col min="10" max="10" width="2.7109375" style="137" customWidth="1"/>
    <col min="11" max="11" width="4" style="137" bestFit="1" customWidth="1"/>
    <col min="12" max="12" width="10" style="137" bestFit="1" customWidth="1"/>
    <col min="13" max="13" width="16.140625" style="137" bestFit="1" customWidth="1"/>
    <col min="14" max="15" width="10" style="137" bestFit="1" customWidth="1"/>
    <col min="16" max="17" width="2" style="137" bestFit="1" customWidth="1"/>
    <col min="18" max="18" width="11" style="137" bestFit="1" customWidth="1"/>
    <col min="19" max="19" width="2" style="137" bestFit="1" customWidth="1"/>
    <col min="20" max="20" width="2.7109375" style="137" customWidth="1"/>
    <col min="21" max="21" width="4" style="137" bestFit="1" customWidth="1"/>
    <col min="22" max="22" width="10" style="137" bestFit="1" customWidth="1"/>
    <col min="23" max="23" width="16.140625" style="137" bestFit="1" customWidth="1"/>
    <col min="24" max="24" width="10" style="137" bestFit="1" customWidth="1"/>
    <col min="25" max="25" width="4" style="137" bestFit="1" customWidth="1"/>
    <col min="26" max="27" width="2" style="137" bestFit="1" customWidth="1"/>
    <col min="28" max="28" width="11" style="137" bestFit="1" customWidth="1"/>
    <col min="29" max="29" width="2" style="137" bestFit="1" customWidth="1"/>
    <col min="30" max="30" width="2.7109375" style="137" customWidth="1"/>
    <col min="31" max="31" width="4" style="137" bestFit="1" customWidth="1"/>
    <col min="32" max="32" width="10" style="137" bestFit="1" customWidth="1"/>
    <col min="33" max="33" width="16.140625" style="137" bestFit="1" customWidth="1"/>
    <col min="34" max="34" width="10" style="137" bestFit="1" customWidth="1"/>
    <col min="35" max="35" width="4" style="137" bestFit="1" customWidth="1"/>
    <col min="36" max="37" width="2" style="137" bestFit="1" customWidth="1"/>
    <col min="38" max="38" width="11" style="137" bestFit="1" customWidth="1"/>
    <col min="39" max="39" width="2" style="137" bestFit="1" customWidth="1"/>
    <col min="40" max="40" width="2.7109375" style="137" customWidth="1"/>
    <col min="41" max="41" width="4" style="137" bestFit="1" customWidth="1"/>
    <col min="42" max="42" width="10" style="137" bestFit="1" customWidth="1"/>
    <col min="43" max="43" width="16.140625" style="137" bestFit="1" customWidth="1"/>
    <col min="44" max="45" width="10" style="137" bestFit="1" customWidth="1"/>
    <col min="46" max="47" width="2" style="137" bestFit="1" customWidth="1"/>
    <col min="48" max="48" width="11" style="137" bestFit="1" customWidth="1"/>
    <col min="49" max="49" width="2" style="137" bestFit="1" customWidth="1"/>
    <col min="50" max="50" width="2.7109375" style="137" customWidth="1"/>
    <col min="51" max="51" width="4" style="137" bestFit="1" customWidth="1"/>
    <col min="52" max="52" width="10" style="137" bestFit="1" customWidth="1"/>
    <col min="53" max="53" width="7" style="137" bestFit="1" customWidth="1"/>
    <col min="54" max="54" width="10" style="137" bestFit="1" customWidth="1"/>
    <col min="55" max="55" width="4" style="137" bestFit="1" customWidth="1"/>
    <col min="56" max="57" width="2" style="137" bestFit="1" customWidth="1"/>
    <col min="58" max="58" width="11" style="137" bestFit="1" customWidth="1"/>
    <col min="59" max="59" width="2" style="137" bestFit="1" customWidth="1"/>
    <col min="60" max="16384" width="9.140625" style="137"/>
  </cols>
  <sheetData>
    <row r="1" spans="1:59" x14ac:dyDescent="0.2">
      <c r="A1" s="297" t="s">
        <v>35</v>
      </c>
      <c r="B1" s="277" t="s">
        <v>84</v>
      </c>
      <c r="C1" s="277"/>
      <c r="D1" s="277"/>
      <c r="E1" s="277"/>
      <c r="F1" s="277"/>
      <c r="G1" s="277"/>
      <c r="H1" s="277"/>
      <c r="I1" s="276"/>
      <c r="K1" s="297" t="s">
        <v>35</v>
      </c>
      <c r="L1" s="277" t="s">
        <v>132</v>
      </c>
      <c r="M1" s="277"/>
      <c r="N1" s="277"/>
      <c r="O1" s="277"/>
      <c r="P1" s="277"/>
      <c r="Q1" s="277"/>
      <c r="R1" s="277"/>
      <c r="S1" s="276"/>
      <c r="U1" s="297" t="s">
        <v>35</v>
      </c>
      <c r="V1" s="277" t="s">
        <v>137</v>
      </c>
      <c r="W1" s="277"/>
      <c r="X1" s="277"/>
      <c r="Y1" s="277"/>
      <c r="Z1" s="277"/>
      <c r="AA1" s="277"/>
      <c r="AB1" s="277"/>
      <c r="AC1" s="276"/>
      <c r="AE1" s="297" t="s">
        <v>35</v>
      </c>
      <c r="AF1" s="277" t="s">
        <v>164</v>
      </c>
      <c r="AG1" s="277"/>
      <c r="AH1" s="277"/>
      <c r="AI1" s="277"/>
      <c r="AJ1" s="277"/>
      <c r="AK1" s="277"/>
      <c r="AL1" s="277"/>
      <c r="AM1" s="276"/>
      <c r="AO1" s="297" t="s">
        <v>35</v>
      </c>
      <c r="AP1" s="277" t="s">
        <v>141</v>
      </c>
      <c r="AQ1" s="277"/>
      <c r="AR1" s="277"/>
      <c r="AS1" s="277"/>
      <c r="AT1" s="277"/>
      <c r="AU1" s="277"/>
      <c r="AV1" s="277"/>
      <c r="AW1" s="276"/>
      <c r="AY1" s="297" t="s">
        <v>35</v>
      </c>
      <c r="AZ1" s="277" t="s">
        <v>146</v>
      </c>
      <c r="BA1" s="277"/>
      <c r="BB1" s="277"/>
      <c r="BC1" s="277"/>
      <c r="BD1" s="277"/>
      <c r="BE1" s="277"/>
      <c r="BF1" s="277"/>
      <c r="BG1" s="276"/>
    </row>
    <row r="2" spans="1:59" x14ac:dyDescent="0.2">
      <c r="A2" s="34" t="s">
        <v>47</v>
      </c>
      <c r="B2" s="300">
        <v>42151</v>
      </c>
      <c r="C2" s="34" t="s">
        <v>85</v>
      </c>
      <c r="D2" s="300">
        <v>42152</v>
      </c>
      <c r="E2" s="34" t="s">
        <v>86</v>
      </c>
      <c r="F2" s="34">
        <v>0</v>
      </c>
      <c r="G2" s="34">
        <v>0</v>
      </c>
      <c r="H2" s="298">
        <v>-0.11999990000000001</v>
      </c>
      <c r="I2" s="34">
        <v>0</v>
      </c>
      <c r="K2" s="34" t="s">
        <v>47</v>
      </c>
      <c r="L2" s="300">
        <v>42151</v>
      </c>
      <c r="M2" s="34" t="s">
        <v>133</v>
      </c>
      <c r="N2" s="300">
        <v>42152</v>
      </c>
      <c r="O2" s="34" t="s">
        <v>86</v>
      </c>
      <c r="P2" s="34">
        <v>0</v>
      </c>
      <c r="Q2" s="34">
        <v>0</v>
      </c>
      <c r="R2" s="298">
        <v>-0.11999990000000001</v>
      </c>
      <c r="S2" s="34">
        <v>0</v>
      </c>
      <c r="U2" s="34" t="s">
        <v>47</v>
      </c>
      <c r="V2" s="300">
        <v>42151</v>
      </c>
      <c r="W2" s="34" t="s">
        <v>85</v>
      </c>
      <c r="X2" s="300">
        <v>42152</v>
      </c>
      <c r="Y2" s="34" t="s">
        <v>86</v>
      </c>
      <c r="Z2" s="34">
        <v>0</v>
      </c>
      <c r="AA2" s="34">
        <v>0</v>
      </c>
      <c r="AB2" s="298">
        <v>-0.11999990000000001</v>
      </c>
      <c r="AC2" s="34">
        <v>0</v>
      </c>
      <c r="AE2" s="34" t="s">
        <v>47</v>
      </c>
      <c r="AF2" s="300">
        <v>42151</v>
      </c>
      <c r="AG2" s="34" t="s">
        <v>165</v>
      </c>
      <c r="AH2" s="300">
        <v>42152</v>
      </c>
      <c r="AI2" s="34" t="s">
        <v>86</v>
      </c>
      <c r="AJ2" s="34">
        <v>0</v>
      </c>
      <c r="AK2" s="34">
        <v>0</v>
      </c>
      <c r="AL2" s="298">
        <v>-2.9679471999999998E-2</v>
      </c>
      <c r="AM2" s="34">
        <v>0</v>
      </c>
      <c r="AO2" s="34" t="s">
        <v>47</v>
      </c>
      <c r="AP2" s="300">
        <v>42151</v>
      </c>
      <c r="AQ2" s="34" t="s">
        <v>85</v>
      </c>
      <c r="AR2" s="300">
        <v>42152</v>
      </c>
      <c r="AS2" s="34" t="s">
        <v>86</v>
      </c>
      <c r="AT2" s="34">
        <v>0</v>
      </c>
      <c r="AU2" s="34">
        <v>0</v>
      </c>
      <c r="AV2" s="298">
        <v>-0.11999990000000001</v>
      </c>
      <c r="AW2" s="34">
        <v>0</v>
      </c>
      <c r="AY2" s="34" t="s">
        <v>47</v>
      </c>
      <c r="AZ2" s="300">
        <v>42151</v>
      </c>
      <c r="BA2" s="34" t="s">
        <v>133</v>
      </c>
      <c r="BB2" s="300">
        <v>42152</v>
      </c>
      <c r="BC2" s="34" t="s">
        <v>86</v>
      </c>
      <c r="BD2" s="34">
        <v>0</v>
      </c>
      <c r="BE2" s="34">
        <v>0</v>
      </c>
      <c r="BF2" s="298">
        <v>-0.11999990000000001</v>
      </c>
      <c r="BG2" s="34">
        <v>0</v>
      </c>
    </row>
    <row r="3" spans="1:59" x14ac:dyDescent="0.2">
      <c r="A3" s="34" t="s">
        <v>47</v>
      </c>
      <c r="B3" s="300">
        <v>42152</v>
      </c>
      <c r="C3" s="34" t="s">
        <v>85</v>
      </c>
      <c r="D3" s="300">
        <v>42153</v>
      </c>
      <c r="E3" s="34" t="s">
        <v>87</v>
      </c>
      <c r="F3" s="34">
        <v>0</v>
      </c>
      <c r="G3" s="34">
        <v>0</v>
      </c>
      <c r="H3" s="298">
        <v>-0.12</v>
      </c>
      <c r="I3" s="34">
        <v>0</v>
      </c>
      <c r="K3" s="34" t="s">
        <v>47</v>
      </c>
      <c r="L3" s="300">
        <v>42152</v>
      </c>
      <c r="M3" s="34" t="s">
        <v>133</v>
      </c>
      <c r="N3" s="300">
        <v>42153</v>
      </c>
      <c r="O3" s="34" t="s">
        <v>87</v>
      </c>
      <c r="P3" s="34">
        <v>0</v>
      </c>
      <c r="Q3" s="34">
        <v>0</v>
      </c>
      <c r="R3" s="298">
        <v>-0.12</v>
      </c>
      <c r="S3" s="34">
        <v>0</v>
      </c>
      <c r="U3" s="34" t="s">
        <v>47</v>
      </c>
      <c r="V3" s="300">
        <v>42152</v>
      </c>
      <c r="W3" s="34" t="s">
        <v>85</v>
      </c>
      <c r="X3" s="300">
        <v>42153</v>
      </c>
      <c r="Y3" s="34" t="s">
        <v>87</v>
      </c>
      <c r="Z3" s="34">
        <v>0</v>
      </c>
      <c r="AA3" s="34">
        <v>0</v>
      </c>
      <c r="AB3" s="298">
        <v>-0.12</v>
      </c>
      <c r="AC3" s="34">
        <v>0</v>
      </c>
      <c r="AE3" s="34" t="s">
        <v>47</v>
      </c>
      <c r="AF3" s="300">
        <v>42152</v>
      </c>
      <c r="AG3" s="34" t="s">
        <v>165</v>
      </c>
      <c r="AH3" s="300">
        <v>42153</v>
      </c>
      <c r="AI3" s="34" t="s">
        <v>87</v>
      </c>
      <c r="AJ3" s="34">
        <v>0</v>
      </c>
      <c r="AK3" s="34">
        <v>0</v>
      </c>
      <c r="AL3" s="298">
        <v>-3.0369818999999999E-2</v>
      </c>
      <c r="AM3" s="34">
        <v>0</v>
      </c>
      <c r="AO3" s="34" t="s">
        <v>47</v>
      </c>
      <c r="AP3" s="300">
        <v>42152</v>
      </c>
      <c r="AQ3" s="34" t="s">
        <v>85</v>
      </c>
      <c r="AR3" s="300">
        <v>42153</v>
      </c>
      <c r="AS3" s="34" t="s">
        <v>87</v>
      </c>
      <c r="AT3" s="34">
        <v>0</v>
      </c>
      <c r="AU3" s="34">
        <v>0</v>
      </c>
      <c r="AV3" s="298">
        <v>-0.12</v>
      </c>
      <c r="AW3" s="34">
        <v>0</v>
      </c>
      <c r="AY3" s="34" t="s">
        <v>47</v>
      </c>
      <c r="AZ3" s="300">
        <v>42152</v>
      </c>
      <c r="BA3" s="34" t="s">
        <v>133</v>
      </c>
      <c r="BB3" s="300">
        <v>42153</v>
      </c>
      <c r="BC3" s="34" t="s">
        <v>87</v>
      </c>
      <c r="BD3" s="34">
        <v>0</v>
      </c>
      <c r="BE3" s="34">
        <v>0</v>
      </c>
      <c r="BF3" s="298">
        <v>-0.12</v>
      </c>
      <c r="BG3" s="34">
        <v>0</v>
      </c>
    </row>
    <row r="4" spans="1:59" x14ac:dyDescent="0.2">
      <c r="A4" s="34" t="s">
        <v>47</v>
      </c>
      <c r="B4" s="300">
        <v>42153</v>
      </c>
      <c r="C4" s="34" t="s">
        <v>88</v>
      </c>
      <c r="D4" s="300">
        <v>42156</v>
      </c>
      <c r="E4" s="34" t="s">
        <v>89</v>
      </c>
      <c r="F4" s="34">
        <v>0</v>
      </c>
      <c r="G4" s="34">
        <v>0</v>
      </c>
      <c r="H4" s="298">
        <v>1.9099999999999999E-2</v>
      </c>
      <c r="I4" s="34">
        <v>0</v>
      </c>
      <c r="K4" s="34" t="s">
        <v>47</v>
      </c>
      <c r="L4" s="300">
        <v>42153</v>
      </c>
      <c r="M4" s="34" t="s">
        <v>133</v>
      </c>
      <c r="N4" s="300">
        <v>42156</v>
      </c>
      <c r="O4" s="34" t="s">
        <v>89</v>
      </c>
      <c r="P4" s="34">
        <v>0</v>
      </c>
      <c r="Q4" s="34">
        <v>0</v>
      </c>
      <c r="R4" s="298">
        <v>-0.1</v>
      </c>
      <c r="S4" s="34">
        <v>0</v>
      </c>
      <c r="U4" s="34" t="s">
        <v>47</v>
      </c>
      <c r="V4" s="300">
        <v>42153</v>
      </c>
      <c r="W4" s="34" t="s">
        <v>138</v>
      </c>
      <c r="X4" s="300">
        <v>42156</v>
      </c>
      <c r="Y4" s="34" t="s">
        <v>89</v>
      </c>
      <c r="Z4" s="34">
        <v>0</v>
      </c>
      <c r="AA4" s="34">
        <v>0</v>
      </c>
      <c r="AB4" s="298">
        <v>0.28000000000000003</v>
      </c>
      <c r="AC4" s="34">
        <v>0</v>
      </c>
      <c r="AE4" s="34" t="s">
        <v>47</v>
      </c>
      <c r="AF4" s="300">
        <v>42153</v>
      </c>
      <c r="AG4" s="34" t="s">
        <v>165</v>
      </c>
      <c r="AH4" s="300">
        <v>42156</v>
      </c>
      <c r="AI4" s="34" t="s">
        <v>89</v>
      </c>
      <c r="AJ4" s="34">
        <v>0</v>
      </c>
      <c r="AK4" s="34">
        <v>0</v>
      </c>
      <c r="AL4" s="298">
        <v>-3.1013816999999999E-2</v>
      </c>
      <c r="AM4" s="34">
        <v>0</v>
      </c>
      <c r="AO4" s="34" t="s">
        <v>47</v>
      </c>
      <c r="AP4" s="300">
        <v>42153</v>
      </c>
      <c r="AQ4" s="34" t="s">
        <v>142</v>
      </c>
      <c r="AR4" s="300">
        <v>42156</v>
      </c>
      <c r="AS4" s="34" t="s">
        <v>89</v>
      </c>
      <c r="AT4" s="34">
        <v>0</v>
      </c>
      <c r="AU4" s="34">
        <v>0</v>
      </c>
      <c r="AV4" s="298">
        <v>0.1714</v>
      </c>
      <c r="AW4" s="34">
        <v>0</v>
      </c>
      <c r="AY4" s="34" t="s">
        <v>47</v>
      </c>
      <c r="AZ4" s="300">
        <v>42153</v>
      </c>
      <c r="BA4" s="34" t="s">
        <v>133</v>
      </c>
      <c r="BB4" s="300">
        <v>42156</v>
      </c>
      <c r="BC4" s="34" t="s">
        <v>89</v>
      </c>
      <c r="BD4" s="34">
        <v>0</v>
      </c>
      <c r="BE4" s="34">
        <v>0</v>
      </c>
      <c r="BF4" s="298">
        <v>-0.1</v>
      </c>
      <c r="BG4" s="34">
        <v>0</v>
      </c>
    </row>
    <row r="5" spans="1:59" x14ac:dyDescent="0.2">
      <c r="A5" s="34" t="s">
        <v>47</v>
      </c>
      <c r="B5" s="300">
        <v>42153</v>
      </c>
      <c r="C5" s="34" t="s">
        <v>88</v>
      </c>
      <c r="D5" s="300">
        <v>42160</v>
      </c>
      <c r="E5" s="34" t="s">
        <v>90</v>
      </c>
      <c r="F5" s="34">
        <v>0</v>
      </c>
      <c r="G5" s="34">
        <v>0</v>
      </c>
      <c r="H5" s="298">
        <v>-1.4E-3</v>
      </c>
      <c r="I5" s="34">
        <v>0</v>
      </c>
      <c r="K5" s="34" t="s">
        <v>47</v>
      </c>
      <c r="L5" s="300">
        <v>42153</v>
      </c>
      <c r="M5" s="34" t="s">
        <v>133</v>
      </c>
      <c r="N5" s="300">
        <v>42160</v>
      </c>
      <c r="O5" s="34" t="s">
        <v>90</v>
      </c>
      <c r="P5" s="34">
        <v>0</v>
      </c>
      <c r="Q5" s="34">
        <v>0</v>
      </c>
      <c r="R5" s="298">
        <v>-7.0000000000000007E-2</v>
      </c>
      <c r="S5" s="34">
        <v>0</v>
      </c>
      <c r="U5" s="34" t="s">
        <v>47</v>
      </c>
      <c r="V5" s="300">
        <v>42153</v>
      </c>
      <c r="W5" s="34" t="s">
        <v>138</v>
      </c>
      <c r="X5" s="300">
        <v>42160</v>
      </c>
      <c r="Y5" s="34" t="s">
        <v>90</v>
      </c>
      <c r="Z5" s="34">
        <v>0</v>
      </c>
      <c r="AA5" s="34">
        <v>0</v>
      </c>
      <c r="AB5" s="298">
        <v>3.7699999999999997E-2</v>
      </c>
      <c r="AC5" s="34">
        <v>0</v>
      </c>
      <c r="AE5" s="34" t="s">
        <v>47</v>
      </c>
      <c r="AF5" s="300">
        <v>42153</v>
      </c>
      <c r="AG5" s="34" t="s">
        <v>165</v>
      </c>
      <c r="AH5" s="300">
        <v>42160</v>
      </c>
      <c r="AI5" s="34" t="s">
        <v>90</v>
      </c>
      <c r="AJ5" s="34">
        <v>0</v>
      </c>
      <c r="AK5" s="34">
        <v>0</v>
      </c>
      <c r="AL5" s="298">
        <v>-3.6499999999999998E-2</v>
      </c>
      <c r="AM5" s="34">
        <v>0</v>
      </c>
      <c r="AO5" s="34" t="s">
        <v>47</v>
      </c>
      <c r="AP5" s="300">
        <v>42153</v>
      </c>
      <c r="AQ5" s="34" t="s">
        <v>142</v>
      </c>
      <c r="AR5" s="300">
        <v>42160</v>
      </c>
      <c r="AS5" s="34" t="s">
        <v>90</v>
      </c>
      <c r="AT5" s="34">
        <v>0</v>
      </c>
      <c r="AU5" s="34">
        <v>0</v>
      </c>
      <c r="AV5" s="298">
        <v>0.1784</v>
      </c>
      <c r="AW5" s="34">
        <v>0</v>
      </c>
      <c r="AY5" s="34" t="s">
        <v>47</v>
      </c>
      <c r="AZ5" s="300">
        <v>42153</v>
      </c>
      <c r="BA5" s="34" t="s">
        <v>147</v>
      </c>
      <c r="BB5" s="300">
        <v>42160</v>
      </c>
      <c r="BC5" s="34" t="s">
        <v>90</v>
      </c>
      <c r="BD5" s="34">
        <v>0</v>
      </c>
      <c r="BE5" s="34">
        <v>0</v>
      </c>
      <c r="BF5" s="298">
        <v>-9.2999999999999999E-2</v>
      </c>
      <c r="BG5" s="34">
        <v>0</v>
      </c>
    </row>
    <row r="6" spans="1:59" x14ac:dyDescent="0.2">
      <c r="A6" s="34" t="s">
        <v>47</v>
      </c>
      <c r="B6" s="300">
        <v>42153</v>
      </c>
      <c r="C6" s="34" t="s">
        <v>88</v>
      </c>
      <c r="D6" s="300">
        <v>42167</v>
      </c>
      <c r="E6" s="34" t="s">
        <v>91</v>
      </c>
      <c r="F6" s="34">
        <v>0</v>
      </c>
      <c r="G6" s="34">
        <v>0</v>
      </c>
      <c r="H6" s="298">
        <v>-1.55E-2</v>
      </c>
      <c r="I6" s="34">
        <v>0</v>
      </c>
      <c r="K6" s="34" t="s">
        <v>47</v>
      </c>
      <c r="L6" s="300">
        <v>42153</v>
      </c>
      <c r="M6" s="34" t="s">
        <v>133</v>
      </c>
      <c r="N6" s="300">
        <v>42167</v>
      </c>
      <c r="O6" s="34" t="s">
        <v>91</v>
      </c>
      <c r="P6" s="34">
        <v>0</v>
      </c>
      <c r="Q6" s="34">
        <v>0</v>
      </c>
      <c r="R6" s="298">
        <v>-7.0000000000000007E-2</v>
      </c>
      <c r="S6" s="34">
        <v>0</v>
      </c>
      <c r="U6" s="34" t="s">
        <v>47</v>
      </c>
      <c r="V6" s="300">
        <v>42153</v>
      </c>
      <c r="W6" s="34" t="s">
        <v>138</v>
      </c>
      <c r="X6" s="300">
        <v>42167</v>
      </c>
      <c r="Y6" s="34" t="s">
        <v>91</v>
      </c>
      <c r="Z6" s="34">
        <v>0</v>
      </c>
      <c r="AA6" s="34">
        <v>0</v>
      </c>
      <c r="AB6" s="298">
        <v>1.5900000000000001E-2</v>
      </c>
      <c r="AC6" s="34">
        <v>0</v>
      </c>
      <c r="AE6" s="34" t="s">
        <v>47</v>
      </c>
      <c r="AF6" s="300">
        <v>42153</v>
      </c>
      <c r="AG6" s="34" t="s">
        <v>165</v>
      </c>
      <c r="AH6" s="300">
        <v>42167</v>
      </c>
      <c r="AI6" s="34" t="s">
        <v>91</v>
      </c>
      <c r="AJ6" s="34">
        <v>0</v>
      </c>
      <c r="AK6" s="34">
        <v>0</v>
      </c>
      <c r="AL6" s="298">
        <v>-4.8099999999999997E-2</v>
      </c>
      <c r="AM6" s="34">
        <v>0</v>
      </c>
      <c r="AO6" s="34" t="s">
        <v>47</v>
      </c>
      <c r="AP6" s="300">
        <v>42153</v>
      </c>
      <c r="AQ6" s="34" t="s">
        <v>142</v>
      </c>
      <c r="AR6" s="300">
        <v>42167</v>
      </c>
      <c r="AS6" s="34" t="s">
        <v>91</v>
      </c>
      <c r="AT6" s="34">
        <v>0</v>
      </c>
      <c r="AU6" s="34">
        <v>0</v>
      </c>
      <c r="AV6" s="298">
        <v>0.16539999999999999</v>
      </c>
      <c r="AW6" s="34">
        <v>0</v>
      </c>
      <c r="AY6" s="34" t="s">
        <v>47</v>
      </c>
      <c r="AZ6" s="300">
        <v>42153</v>
      </c>
      <c r="BA6" s="34" t="s">
        <v>147</v>
      </c>
      <c r="BB6" s="300">
        <v>42167</v>
      </c>
      <c r="BC6" s="34" t="s">
        <v>91</v>
      </c>
      <c r="BD6" s="34">
        <v>0</v>
      </c>
      <c r="BE6" s="34">
        <v>0</v>
      </c>
      <c r="BF6" s="298">
        <v>-0.106</v>
      </c>
      <c r="BG6" s="34">
        <v>0</v>
      </c>
    </row>
    <row r="7" spans="1:59" x14ac:dyDescent="0.2">
      <c r="A7" s="34" t="s">
        <v>47</v>
      </c>
      <c r="B7" s="300">
        <v>42153</v>
      </c>
      <c r="C7" s="34" t="s">
        <v>88</v>
      </c>
      <c r="D7" s="300">
        <v>42174</v>
      </c>
      <c r="E7" s="34" t="s">
        <v>92</v>
      </c>
      <c r="F7" s="34">
        <v>0</v>
      </c>
      <c r="G7" s="34">
        <v>0</v>
      </c>
      <c r="H7" s="298">
        <v>-1.4999999999999999E-2</v>
      </c>
      <c r="I7" s="34">
        <v>0</v>
      </c>
      <c r="K7" s="34" t="s">
        <v>47</v>
      </c>
      <c r="L7" s="300">
        <v>42153</v>
      </c>
      <c r="M7" s="34" t="s">
        <v>133</v>
      </c>
      <c r="N7" s="300">
        <v>42174</v>
      </c>
      <c r="O7" s="34" t="s">
        <v>92</v>
      </c>
      <c r="P7" s="34">
        <v>0</v>
      </c>
      <c r="Q7" s="34">
        <v>0</v>
      </c>
      <c r="R7" s="298">
        <v>-7.0000000000000007E-2</v>
      </c>
      <c r="S7" s="34">
        <v>0</v>
      </c>
      <c r="U7" s="34" t="s">
        <v>47</v>
      </c>
      <c r="V7" s="300">
        <v>42153</v>
      </c>
      <c r="W7" s="34" t="s">
        <v>138</v>
      </c>
      <c r="X7" s="300">
        <v>42174</v>
      </c>
      <c r="Y7" s="34" t="s">
        <v>92</v>
      </c>
      <c r="Z7" s="34">
        <v>0</v>
      </c>
      <c r="AA7" s="34">
        <v>0</v>
      </c>
      <c r="AB7" s="298">
        <v>1.47E-2</v>
      </c>
      <c r="AC7" s="34">
        <v>0</v>
      </c>
      <c r="AE7" s="34" t="s">
        <v>47</v>
      </c>
      <c r="AF7" s="300">
        <v>42153</v>
      </c>
      <c r="AG7" s="34" t="s">
        <v>165</v>
      </c>
      <c r="AH7" s="300">
        <v>42174</v>
      </c>
      <c r="AI7" s="34" t="s">
        <v>92</v>
      </c>
      <c r="AJ7" s="34">
        <v>0</v>
      </c>
      <c r="AK7" s="34">
        <v>0</v>
      </c>
      <c r="AL7" s="298">
        <v>-0.05</v>
      </c>
      <c r="AM7" s="34">
        <v>0</v>
      </c>
      <c r="AO7" s="34" t="s">
        <v>47</v>
      </c>
      <c r="AP7" s="300">
        <v>42153</v>
      </c>
      <c r="AQ7" s="34" t="s">
        <v>142</v>
      </c>
      <c r="AR7" s="300">
        <v>42174</v>
      </c>
      <c r="AS7" s="34" t="s">
        <v>92</v>
      </c>
      <c r="AT7" s="34">
        <v>0</v>
      </c>
      <c r="AU7" s="34">
        <v>0</v>
      </c>
      <c r="AV7" s="298">
        <v>0.16239999999999999</v>
      </c>
      <c r="AW7" s="34">
        <v>0</v>
      </c>
      <c r="AY7" s="34" t="s">
        <v>47</v>
      </c>
      <c r="AZ7" s="300">
        <v>42153</v>
      </c>
      <c r="BA7" s="34" t="s">
        <v>147</v>
      </c>
      <c r="BB7" s="300">
        <v>42174</v>
      </c>
      <c r="BC7" s="34" t="s">
        <v>92</v>
      </c>
      <c r="BD7" s="34">
        <v>0</v>
      </c>
      <c r="BE7" s="34">
        <v>0</v>
      </c>
      <c r="BF7" s="298">
        <v>-0.109</v>
      </c>
      <c r="BG7" s="34">
        <v>0</v>
      </c>
    </row>
    <row r="8" spans="1:59" x14ac:dyDescent="0.2">
      <c r="A8" s="34" t="s">
        <v>47</v>
      </c>
      <c r="B8" s="300">
        <v>42153</v>
      </c>
      <c r="C8" s="34" t="s">
        <v>88</v>
      </c>
      <c r="D8" s="300">
        <v>42184</v>
      </c>
      <c r="E8" s="34" t="s">
        <v>6</v>
      </c>
      <c r="F8" s="34">
        <v>0</v>
      </c>
      <c r="G8" s="34">
        <v>0</v>
      </c>
      <c r="H8" s="298">
        <v>-1.44E-2</v>
      </c>
      <c r="I8" s="34">
        <v>0</v>
      </c>
      <c r="K8" s="34" t="s">
        <v>47</v>
      </c>
      <c r="L8" s="300">
        <v>42153</v>
      </c>
      <c r="M8" s="34" t="s">
        <v>133</v>
      </c>
      <c r="N8" s="300">
        <v>42184</v>
      </c>
      <c r="O8" s="34" t="s">
        <v>6</v>
      </c>
      <c r="P8" s="34">
        <v>0</v>
      </c>
      <c r="Q8" s="34">
        <v>0</v>
      </c>
      <c r="R8" s="298">
        <v>-0.05</v>
      </c>
      <c r="S8" s="34">
        <v>0</v>
      </c>
      <c r="U8" s="34" t="s">
        <v>47</v>
      </c>
      <c r="V8" s="300">
        <v>42153</v>
      </c>
      <c r="W8" s="34" t="s">
        <v>138</v>
      </c>
      <c r="X8" s="300">
        <v>42184</v>
      </c>
      <c r="Y8" s="34" t="s">
        <v>6</v>
      </c>
      <c r="Z8" s="34">
        <v>0</v>
      </c>
      <c r="AA8" s="34">
        <v>0</v>
      </c>
      <c r="AB8" s="298">
        <v>1.2500000000000001E-2</v>
      </c>
      <c r="AC8" s="34">
        <v>0</v>
      </c>
      <c r="AE8" s="34" t="s">
        <v>47</v>
      </c>
      <c r="AF8" s="300">
        <v>42153</v>
      </c>
      <c r="AG8" s="34" t="s">
        <v>165</v>
      </c>
      <c r="AH8" s="300">
        <v>42184</v>
      </c>
      <c r="AI8" s="34" t="s">
        <v>6</v>
      </c>
      <c r="AJ8" s="34">
        <v>0</v>
      </c>
      <c r="AK8" s="34">
        <v>0</v>
      </c>
      <c r="AL8" s="298">
        <v>-5.3999999999999999E-2</v>
      </c>
      <c r="AM8" s="34">
        <v>0</v>
      </c>
      <c r="AO8" s="34" t="s">
        <v>47</v>
      </c>
      <c r="AP8" s="300">
        <v>42153</v>
      </c>
      <c r="AQ8" s="34" t="s">
        <v>142</v>
      </c>
      <c r="AR8" s="300">
        <v>42184</v>
      </c>
      <c r="AS8" s="34" t="s">
        <v>6</v>
      </c>
      <c r="AT8" s="34">
        <v>0</v>
      </c>
      <c r="AU8" s="34">
        <v>0</v>
      </c>
      <c r="AV8" s="298">
        <v>0.1573</v>
      </c>
      <c r="AW8" s="34">
        <v>0</v>
      </c>
      <c r="AY8" s="34" t="s">
        <v>47</v>
      </c>
      <c r="AZ8" s="300">
        <v>42153</v>
      </c>
      <c r="BA8" s="34" t="s">
        <v>147</v>
      </c>
      <c r="BB8" s="300">
        <v>42184</v>
      </c>
      <c r="BC8" s="34" t="s">
        <v>6</v>
      </c>
      <c r="BD8" s="34">
        <v>0</v>
      </c>
      <c r="BE8" s="34">
        <v>0</v>
      </c>
      <c r="BF8" s="298">
        <v>-0.114</v>
      </c>
      <c r="BG8" s="34">
        <v>0</v>
      </c>
    </row>
    <row r="9" spans="1:59" x14ac:dyDescent="0.2">
      <c r="A9" s="34" t="s">
        <v>47</v>
      </c>
      <c r="B9" s="300">
        <v>42153</v>
      </c>
      <c r="C9" s="34" t="s">
        <v>88</v>
      </c>
      <c r="D9" s="300">
        <v>42214</v>
      </c>
      <c r="E9" s="34" t="s">
        <v>93</v>
      </c>
      <c r="F9" s="34">
        <v>0</v>
      </c>
      <c r="G9" s="34">
        <v>0</v>
      </c>
      <c r="H9" s="298">
        <v>-1.2800000000000001E-2</v>
      </c>
      <c r="I9" s="34">
        <v>0</v>
      </c>
      <c r="K9" s="34" t="s">
        <v>47</v>
      </c>
      <c r="L9" s="300">
        <v>42153</v>
      </c>
      <c r="M9" s="34" t="s">
        <v>133</v>
      </c>
      <c r="N9" s="300">
        <v>42214</v>
      </c>
      <c r="O9" s="34" t="s">
        <v>93</v>
      </c>
      <c r="P9" s="34">
        <v>0</v>
      </c>
      <c r="Q9" s="34">
        <v>0</v>
      </c>
      <c r="R9" s="298">
        <v>-0.02</v>
      </c>
      <c r="S9" s="34">
        <v>0</v>
      </c>
      <c r="T9" s="274"/>
      <c r="U9" s="34" t="s">
        <v>47</v>
      </c>
      <c r="V9" s="300">
        <v>42153</v>
      </c>
      <c r="W9" s="34" t="s">
        <v>138</v>
      </c>
      <c r="X9" s="300">
        <v>42214</v>
      </c>
      <c r="Y9" s="34" t="s">
        <v>93</v>
      </c>
      <c r="Z9" s="34">
        <v>0</v>
      </c>
      <c r="AA9" s="34">
        <v>0</v>
      </c>
      <c r="AB9" s="298">
        <v>2.8899999999999999E-2</v>
      </c>
      <c r="AC9" s="34">
        <v>0</v>
      </c>
      <c r="AE9" s="34" t="s">
        <v>46</v>
      </c>
      <c r="AF9" s="300">
        <v>42153</v>
      </c>
      <c r="AG9" s="34" t="s">
        <v>166</v>
      </c>
      <c r="AH9" s="300">
        <v>42214</v>
      </c>
      <c r="AI9" s="34" t="s">
        <v>93</v>
      </c>
      <c r="AJ9" s="34">
        <v>0</v>
      </c>
      <c r="AK9" s="34">
        <v>0</v>
      </c>
      <c r="AL9" s="298">
        <v>-6.2170759999999999E-2</v>
      </c>
      <c r="AM9" s="34">
        <v>0</v>
      </c>
      <c r="AO9" s="34" t="s">
        <v>47</v>
      </c>
      <c r="AP9" s="300">
        <v>42153</v>
      </c>
      <c r="AQ9" s="34" t="s">
        <v>142</v>
      </c>
      <c r="AR9" s="300">
        <v>42214</v>
      </c>
      <c r="AS9" s="34" t="s">
        <v>93</v>
      </c>
      <c r="AT9" s="34">
        <v>0</v>
      </c>
      <c r="AU9" s="34">
        <v>0</v>
      </c>
      <c r="AV9" s="298">
        <v>0.14929999999999999</v>
      </c>
      <c r="AW9" s="34">
        <v>0</v>
      </c>
      <c r="AY9" s="34" t="s">
        <v>47</v>
      </c>
      <c r="AZ9" s="300">
        <v>42153</v>
      </c>
      <c r="BA9" s="34" t="s">
        <v>147</v>
      </c>
      <c r="BB9" s="300">
        <v>42214</v>
      </c>
      <c r="BC9" s="34" t="s">
        <v>93</v>
      </c>
      <c r="BD9" s="34">
        <v>0</v>
      </c>
      <c r="BE9" s="34">
        <v>0</v>
      </c>
      <c r="BF9" s="298">
        <v>-0.122</v>
      </c>
      <c r="BG9" s="34">
        <v>0</v>
      </c>
    </row>
    <row r="10" spans="1:59" x14ac:dyDescent="0.2">
      <c r="A10" s="34" t="s">
        <v>47</v>
      </c>
      <c r="B10" s="300">
        <v>42153</v>
      </c>
      <c r="C10" s="34" t="s">
        <v>88</v>
      </c>
      <c r="D10" s="300">
        <v>42247</v>
      </c>
      <c r="E10" s="34" t="s">
        <v>0</v>
      </c>
      <c r="F10" s="34">
        <v>0</v>
      </c>
      <c r="G10" s="34">
        <v>0</v>
      </c>
      <c r="H10" s="298">
        <v>-1.3100000000000001E-2</v>
      </c>
      <c r="I10" s="34">
        <v>0</v>
      </c>
      <c r="K10" s="34" t="s">
        <v>47</v>
      </c>
      <c r="L10" s="300">
        <v>42153</v>
      </c>
      <c r="M10" s="34" t="s">
        <v>133</v>
      </c>
      <c r="N10" s="300">
        <v>42247</v>
      </c>
      <c r="O10" s="34" t="s">
        <v>0</v>
      </c>
      <c r="P10" s="34">
        <v>0</v>
      </c>
      <c r="Q10" s="34">
        <v>0</v>
      </c>
      <c r="R10" s="298">
        <v>0.01</v>
      </c>
      <c r="S10" s="34">
        <v>0</v>
      </c>
      <c r="U10" s="34" t="s">
        <v>47</v>
      </c>
      <c r="V10" s="300">
        <v>42153</v>
      </c>
      <c r="W10" s="34" t="s">
        <v>138</v>
      </c>
      <c r="X10" s="300">
        <v>42247</v>
      </c>
      <c r="Y10" s="34" t="s">
        <v>0</v>
      </c>
      <c r="Z10" s="34">
        <v>0</v>
      </c>
      <c r="AA10" s="34">
        <v>0</v>
      </c>
      <c r="AB10" s="298">
        <v>3.8800000000000001E-2</v>
      </c>
      <c r="AC10" s="34">
        <v>0</v>
      </c>
      <c r="AE10" s="34" t="s">
        <v>46</v>
      </c>
      <c r="AF10" s="300">
        <v>42153</v>
      </c>
      <c r="AG10" s="34" t="s">
        <v>166</v>
      </c>
      <c r="AH10" s="300">
        <v>42247</v>
      </c>
      <c r="AI10" s="34" t="s">
        <v>0</v>
      </c>
      <c r="AJ10" s="34">
        <v>0</v>
      </c>
      <c r="AK10" s="34">
        <v>0</v>
      </c>
      <c r="AL10" s="298">
        <v>-6.5874187000000001E-2</v>
      </c>
      <c r="AM10" s="34">
        <v>0</v>
      </c>
      <c r="AO10" s="34" t="s">
        <v>47</v>
      </c>
      <c r="AP10" s="300">
        <v>42153</v>
      </c>
      <c r="AQ10" s="34" t="s">
        <v>142</v>
      </c>
      <c r="AR10" s="300">
        <v>42247</v>
      </c>
      <c r="AS10" s="34" t="s">
        <v>0</v>
      </c>
      <c r="AT10" s="34">
        <v>0</v>
      </c>
      <c r="AU10" s="34">
        <v>0</v>
      </c>
      <c r="AV10" s="298">
        <v>0.1472</v>
      </c>
      <c r="AW10" s="34">
        <v>0</v>
      </c>
      <c r="AY10" s="34" t="s">
        <v>47</v>
      </c>
      <c r="AZ10" s="300">
        <v>42153</v>
      </c>
      <c r="BA10" s="34" t="s">
        <v>147</v>
      </c>
      <c r="BB10" s="300">
        <v>42247</v>
      </c>
      <c r="BC10" s="34" t="s">
        <v>0</v>
      </c>
      <c r="BD10" s="34">
        <v>0</v>
      </c>
      <c r="BE10" s="34">
        <v>0</v>
      </c>
      <c r="BF10" s="298">
        <v>-0.124</v>
      </c>
      <c r="BG10" s="34">
        <v>0</v>
      </c>
    </row>
    <row r="11" spans="1:59" x14ac:dyDescent="0.2">
      <c r="A11" s="34" t="s">
        <v>47</v>
      </c>
      <c r="B11" s="300">
        <v>42153</v>
      </c>
      <c r="C11" s="34" t="s">
        <v>88</v>
      </c>
      <c r="D11" s="300">
        <v>42276</v>
      </c>
      <c r="E11" s="34" t="s">
        <v>94</v>
      </c>
      <c r="F11" s="34">
        <v>0</v>
      </c>
      <c r="G11" s="34">
        <v>0</v>
      </c>
      <c r="H11" s="298">
        <v>-9.7999999999999997E-3</v>
      </c>
      <c r="I11" s="34">
        <v>0</v>
      </c>
      <c r="K11" s="34" t="s">
        <v>47</v>
      </c>
      <c r="L11" s="300">
        <v>42153</v>
      </c>
      <c r="M11" s="34" t="s">
        <v>133</v>
      </c>
      <c r="N11" s="300">
        <v>42276</v>
      </c>
      <c r="O11" s="34" t="s">
        <v>94</v>
      </c>
      <c r="P11" s="34">
        <v>0</v>
      </c>
      <c r="Q11" s="34">
        <v>0</v>
      </c>
      <c r="R11" s="298">
        <v>0.03</v>
      </c>
      <c r="S11" s="34">
        <v>0</v>
      </c>
      <c r="U11" s="34" t="s">
        <v>47</v>
      </c>
      <c r="V11" s="300">
        <v>42153</v>
      </c>
      <c r="W11" s="34" t="s">
        <v>138</v>
      </c>
      <c r="X11" s="300">
        <v>42276</v>
      </c>
      <c r="Y11" s="34" t="s">
        <v>94</v>
      </c>
      <c r="Z11" s="34">
        <v>0</v>
      </c>
      <c r="AA11" s="34">
        <v>0</v>
      </c>
      <c r="AB11" s="298">
        <v>4.5900000000000003E-2</v>
      </c>
      <c r="AC11" s="34">
        <v>0</v>
      </c>
      <c r="AE11" s="34" t="s">
        <v>46</v>
      </c>
      <c r="AF11" s="300">
        <v>42153</v>
      </c>
      <c r="AG11" s="34" t="s">
        <v>166</v>
      </c>
      <c r="AH11" s="300">
        <v>42276</v>
      </c>
      <c r="AI11" s="34" t="s">
        <v>94</v>
      </c>
      <c r="AJ11" s="34">
        <v>0</v>
      </c>
      <c r="AK11" s="34">
        <v>0</v>
      </c>
      <c r="AL11" s="298">
        <v>-6.6932226999999997E-2</v>
      </c>
      <c r="AM11" s="34">
        <v>0</v>
      </c>
      <c r="AO11" s="34" t="s">
        <v>47</v>
      </c>
      <c r="AP11" s="300">
        <v>42153</v>
      </c>
      <c r="AQ11" s="34" t="s">
        <v>142</v>
      </c>
      <c r="AR11" s="300">
        <v>42276</v>
      </c>
      <c r="AS11" s="34" t="s">
        <v>94</v>
      </c>
      <c r="AT11" s="34">
        <v>0</v>
      </c>
      <c r="AU11" s="34">
        <v>0</v>
      </c>
      <c r="AV11" s="298">
        <v>0.1452</v>
      </c>
      <c r="AW11" s="34">
        <v>0</v>
      </c>
      <c r="AY11" s="34" t="s">
        <v>47</v>
      </c>
      <c r="AZ11" s="300">
        <v>42153</v>
      </c>
      <c r="BA11" s="34" t="s">
        <v>147</v>
      </c>
      <c r="BB11" s="300">
        <v>42276</v>
      </c>
      <c r="BC11" s="34" t="s">
        <v>94</v>
      </c>
      <c r="BD11" s="34">
        <v>0</v>
      </c>
      <c r="BE11" s="34">
        <v>0</v>
      </c>
      <c r="BF11" s="298">
        <v>-0.126</v>
      </c>
      <c r="BG11" s="34">
        <v>0</v>
      </c>
    </row>
    <row r="12" spans="1:59" x14ac:dyDescent="0.2">
      <c r="A12" s="34" t="s">
        <v>47</v>
      </c>
      <c r="B12" s="300">
        <v>42153</v>
      </c>
      <c r="C12" s="34" t="s">
        <v>88</v>
      </c>
      <c r="D12" s="300">
        <v>42306</v>
      </c>
      <c r="E12" s="34" t="s">
        <v>95</v>
      </c>
      <c r="F12" s="34">
        <v>0</v>
      </c>
      <c r="G12" s="34">
        <v>0</v>
      </c>
      <c r="H12" s="298">
        <v>-8.3999999999999995E-3</v>
      </c>
      <c r="I12" s="34">
        <v>0</v>
      </c>
      <c r="K12" s="34" t="s">
        <v>47</v>
      </c>
      <c r="L12" s="300">
        <v>42153</v>
      </c>
      <c r="M12" s="34" t="s">
        <v>133</v>
      </c>
      <c r="N12" s="300">
        <v>42306</v>
      </c>
      <c r="O12" s="34" t="s">
        <v>95</v>
      </c>
      <c r="P12" s="34">
        <v>0</v>
      </c>
      <c r="Q12" s="34">
        <v>0</v>
      </c>
      <c r="R12" s="298">
        <v>0.05</v>
      </c>
      <c r="S12" s="34">
        <v>0</v>
      </c>
      <c r="U12" s="34" t="s">
        <v>47</v>
      </c>
      <c r="V12" s="300">
        <v>42153</v>
      </c>
      <c r="W12" s="34" t="s">
        <v>138</v>
      </c>
      <c r="X12" s="300">
        <v>42306</v>
      </c>
      <c r="Y12" s="34" t="s">
        <v>95</v>
      </c>
      <c r="Z12" s="34">
        <v>0</v>
      </c>
      <c r="AA12" s="34">
        <v>0</v>
      </c>
      <c r="AB12" s="298">
        <v>4.8399999999999999E-2</v>
      </c>
      <c r="AC12" s="34">
        <v>0</v>
      </c>
      <c r="AE12" s="34" t="s">
        <v>46</v>
      </c>
      <c r="AF12" s="300">
        <v>42153</v>
      </c>
      <c r="AG12" s="34" t="s">
        <v>166</v>
      </c>
      <c r="AH12" s="300">
        <v>42306</v>
      </c>
      <c r="AI12" s="34" t="s">
        <v>95</v>
      </c>
      <c r="AJ12" s="34">
        <v>0</v>
      </c>
      <c r="AK12" s="34">
        <v>0</v>
      </c>
      <c r="AL12" s="298">
        <v>-6.7973487999999999E-2</v>
      </c>
      <c r="AM12" s="34">
        <v>0</v>
      </c>
      <c r="AO12" s="34" t="s">
        <v>47</v>
      </c>
      <c r="AP12" s="300">
        <v>42153</v>
      </c>
      <c r="AQ12" s="34" t="s">
        <v>142</v>
      </c>
      <c r="AR12" s="300">
        <v>42306</v>
      </c>
      <c r="AS12" s="34" t="s">
        <v>95</v>
      </c>
      <c r="AT12" s="34">
        <v>0</v>
      </c>
      <c r="AU12" s="34">
        <v>0</v>
      </c>
      <c r="AV12" s="298">
        <v>0.14419999999999999</v>
      </c>
      <c r="AW12" s="34">
        <v>0</v>
      </c>
      <c r="AY12" s="34" t="s">
        <v>47</v>
      </c>
      <c r="AZ12" s="300">
        <v>42153</v>
      </c>
      <c r="BA12" s="34" t="s">
        <v>147</v>
      </c>
      <c r="BB12" s="300">
        <v>42306</v>
      </c>
      <c r="BC12" s="34" t="s">
        <v>95</v>
      </c>
      <c r="BD12" s="34">
        <v>0</v>
      </c>
      <c r="BE12" s="34">
        <v>0</v>
      </c>
      <c r="BF12" s="298">
        <v>-0.127</v>
      </c>
      <c r="BG12" s="34">
        <v>0</v>
      </c>
    </row>
    <row r="13" spans="1:59" x14ac:dyDescent="0.2">
      <c r="A13" s="34" t="s">
        <v>47</v>
      </c>
      <c r="B13" s="300">
        <v>42153</v>
      </c>
      <c r="C13" s="34" t="s">
        <v>88</v>
      </c>
      <c r="D13" s="300">
        <v>42338</v>
      </c>
      <c r="E13" s="34" t="s">
        <v>7</v>
      </c>
      <c r="F13" s="34">
        <v>0</v>
      </c>
      <c r="G13" s="34">
        <v>0</v>
      </c>
      <c r="H13" s="298">
        <v>-7.6E-3</v>
      </c>
      <c r="I13" s="34">
        <v>0</v>
      </c>
      <c r="K13" s="34" t="s">
        <v>47</v>
      </c>
      <c r="L13" s="300">
        <v>42153</v>
      </c>
      <c r="M13" s="34" t="s">
        <v>133</v>
      </c>
      <c r="N13" s="300">
        <v>42338</v>
      </c>
      <c r="O13" s="34" t="s">
        <v>7</v>
      </c>
      <c r="P13" s="34">
        <v>0</v>
      </c>
      <c r="Q13" s="34">
        <v>0</v>
      </c>
      <c r="R13" s="298">
        <v>0.09</v>
      </c>
      <c r="S13" s="34">
        <v>0</v>
      </c>
      <c r="U13" s="34" t="s">
        <v>47</v>
      </c>
      <c r="V13" s="300">
        <v>42153</v>
      </c>
      <c r="W13" s="34" t="s">
        <v>138</v>
      </c>
      <c r="X13" s="300">
        <v>42338</v>
      </c>
      <c r="Y13" s="34" t="s">
        <v>7</v>
      </c>
      <c r="Z13" s="34">
        <v>0</v>
      </c>
      <c r="AA13" s="34">
        <v>0</v>
      </c>
      <c r="AB13" s="298">
        <v>5.0799999999999998E-2</v>
      </c>
      <c r="AC13" s="34">
        <v>0</v>
      </c>
      <c r="AE13" s="34" t="s">
        <v>46</v>
      </c>
      <c r="AF13" s="300">
        <v>42153</v>
      </c>
      <c r="AG13" s="34" t="s">
        <v>166</v>
      </c>
      <c r="AH13" s="300">
        <v>42338</v>
      </c>
      <c r="AI13" s="34" t="s">
        <v>7</v>
      </c>
      <c r="AJ13" s="34">
        <v>0</v>
      </c>
      <c r="AK13" s="34">
        <v>0</v>
      </c>
      <c r="AL13" s="298">
        <v>-6.9942989999999997E-2</v>
      </c>
      <c r="AM13" s="34">
        <v>0</v>
      </c>
      <c r="AO13" s="34" t="s">
        <v>47</v>
      </c>
      <c r="AP13" s="300">
        <v>42153</v>
      </c>
      <c r="AQ13" s="34" t="s">
        <v>142</v>
      </c>
      <c r="AR13" s="300">
        <v>42338</v>
      </c>
      <c r="AS13" s="34" t="s">
        <v>7</v>
      </c>
      <c r="AT13" s="34">
        <v>0</v>
      </c>
      <c r="AU13" s="34">
        <v>0</v>
      </c>
      <c r="AV13" s="298">
        <v>0.14219999999999999</v>
      </c>
      <c r="AW13" s="34">
        <v>0</v>
      </c>
      <c r="AY13" s="34" t="s">
        <v>47</v>
      </c>
      <c r="AZ13" s="300">
        <v>42153</v>
      </c>
      <c r="BA13" s="34" t="s">
        <v>147</v>
      </c>
      <c r="BB13" s="300">
        <v>42338</v>
      </c>
      <c r="BC13" s="34" t="s">
        <v>7</v>
      </c>
      <c r="BD13" s="34">
        <v>0</v>
      </c>
      <c r="BE13" s="34">
        <v>0</v>
      </c>
      <c r="BF13" s="298">
        <v>-0.129</v>
      </c>
      <c r="BG13" s="34">
        <v>0</v>
      </c>
    </row>
    <row r="14" spans="1:59" x14ac:dyDescent="0.2">
      <c r="A14" s="34" t="s">
        <v>47</v>
      </c>
      <c r="B14" s="300">
        <v>42153</v>
      </c>
      <c r="C14" s="34" t="s">
        <v>97</v>
      </c>
      <c r="D14" s="300">
        <v>42354</v>
      </c>
      <c r="E14" s="34" t="s">
        <v>176</v>
      </c>
      <c r="F14" s="34">
        <v>0</v>
      </c>
      <c r="G14" s="34">
        <v>0</v>
      </c>
      <c r="H14" s="298">
        <v>-7.1323000000000003E-3</v>
      </c>
      <c r="I14" s="34">
        <v>0</v>
      </c>
      <c r="K14" s="34" t="s">
        <v>47</v>
      </c>
      <c r="L14" s="300">
        <v>42153</v>
      </c>
      <c r="M14" s="34" t="s">
        <v>134</v>
      </c>
      <c r="N14" s="300">
        <v>42354</v>
      </c>
      <c r="O14" s="34" t="s">
        <v>176</v>
      </c>
      <c r="P14" s="34">
        <v>0</v>
      </c>
      <c r="Q14" s="34">
        <v>0</v>
      </c>
      <c r="R14" s="298">
        <v>0.10032258099999999</v>
      </c>
      <c r="S14" s="34">
        <v>0</v>
      </c>
      <c r="U14" s="34" t="s">
        <v>47</v>
      </c>
      <c r="V14" s="300">
        <v>42153</v>
      </c>
      <c r="W14" s="34" t="s">
        <v>139</v>
      </c>
      <c r="X14" s="300">
        <v>42354</v>
      </c>
      <c r="Y14" s="34" t="s">
        <v>176</v>
      </c>
      <c r="Z14" s="34">
        <v>0</v>
      </c>
      <c r="AA14" s="34">
        <v>0</v>
      </c>
      <c r="AB14" s="298">
        <v>5.2067700000000001E-2</v>
      </c>
      <c r="AC14" s="34">
        <v>0</v>
      </c>
      <c r="AE14" s="34" t="s">
        <v>46</v>
      </c>
      <c r="AF14" s="300">
        <v>42153</v>
      </c>
      <c r="AG14" s="34" t="s">
        <v>166</v>
      </c>
      <c r="AH14" s="300">
        <v>42367</v>
      </c>
      <c r="AI14" s="34" t="s">
        <v>96</v>
      </c>
      <c r="AJ14" s="34">
        <v>0</v>
      </c>
      <c r="AK14" s="34">
        <v>0</v>
      </c>
      <c r="AL14" s="298">
        <v>-7.2001308E-2</v>
      </c>
      <c r="AM14" s="34">
        <v>0</v>
      </c>
      <c r="AO14" s="34" t="s">
        <v>47</v>
      </c>
      <c r="AP14" s="300">
        <v>42153</v>
      </c>
      <c r="AQ14" s="34" t="s">
        <v>143</v>
      </c>
      <c r="AR14" s="300">
        <v>42354</v>
      </c>
      <c r="AS14" s="34" t="s">
        <v>176</v>
      </c>
      <c r="AT14" s="34">
        <v>0</v>
      </c>
      <c r="AU14" s="34">
        <v>0</v>
      </c>
      <c r="AV14" s="298">
        <v>0.14116770000000001</v>
      </c>
      <c r="AW14" s="34">
        <v>0</v>
      </c>
      <c r="AY14" s="34" t="s">
        <v>47</v>
      </c>
      <c r="AZ14" s="300">
        <v>42153</v>
      </c>
      <c r="BA14" s="34" t="s">
        <v>147</v>
      </c>
      <c r="BB14" s="300">
        <v>42367</v>
      </c>
      <c r="BC14" s="34" t="s">
        <v>96</v>
      </c>
      <c r="BD14" s="34">
        <v>0</v>
      </c>
      <c r="BE14" s="34">
        <v>0</v>
      </c>
      <c r="BF14" s="298">
        <v>-0.13100000000000001</v>
      </c>
      <c r="BG14" s="34">
        <v>0</v>
      </c>
    </row>
    <row r="15" spans="1:59" x14ac:dyDescent="0.2">
      <c r="A15" s="34" t="s">
        <v>45</v>
      </c>
      <c r="B15" s="300">
        <v>42354</v>
      </c>
      <c r="C15" s="34" t="s">
        <v>98</v>
      </c>
      <c r="D15" s="300">
        <v>42445</v>
      </c>
      <c r="E15" s="34">
        <v>42339</v>
      </c>
      <c r="F15" s="34">
        <v>0</v>
      </c>
      <c r="G15" s="34">
        <v>0</v>
      </c>
      <c r="H15" s="298">
        <v>99.997</v>
      </c>
      <c r="I15" s="34">
        <v>0</v>
      </c>
      <c r="K15" s="34" t="s">
        <v>45</v>
      </c>
      <c r="L15" s="300">
        <v>42354</v>
      </c>
      <c r="M15" s="34" t="s">
        <v>135</v>
      </c>
      <c r="N15" s="300">
        <v>42445</v>
      </c>
      <c r="O15" s="390">
        <v>42339</v>
      </c>
      <c r="P15" s="34">
        <v>0</v>
      </c>
      <c r="Q15" s="34">
        <v>0</v>
      </c>
      <c r="R15" s="298">
        <v>99.997</v>
      </c>
      <c r="S15" s="34">
        <v>0</v>
      </c>
      <c r="U15" s="34" t="s">
        <v>45</v>
      </c>
      <c r="V15" s="300">
        <v>42354</v>
      </c>
      <c r="W15" s="34" t="s">
        <v>140</v>
      </c>
      <c r="X15" s="300">
        <v>42445</v>
      </c>
      <c r="Y15" s="34">
        <v>42339</v>
      </c>
      <c r="Z15" s="34">
        <v>0</v>
      </c>
      <c r="AA15" s="34">
        <v>0</v>
      </c>
      <c r="AB15" s="298">
        <v>99.919899999999998</v>
      </c>
      <c r="AC15" s="34">
        <v>0</v>
      </c>
      <c r="AE15" s="34" t="s">
        <v>46</v>
      </c>
      <c r="AF15" s="300">
        <v>42153</v>
      </c>
      <c r="AG15" s="34" t="s">
        <v>166</v>
      </c>
      <c r="AH15" s="300">
        <v>42398</v>
      </c>
      <c r="AI15" s="34" t="s">
        <v>148</v>
      </c>
      <c r="AJ15" s="34">
        <v>0</v>
      </c>
      <c r="AK15" s="34">
        <v>0</v>
      </c>
      <c r="AL15" s="298">
        <v>-7.1962357000000005E-2</v>
      </c>
      <c r="AM15" s="34">
        <v>0</v>
      </c>
      <c r="AO15" s="34" t="s">
        <v>45</v>
      </c>
      <c r="AP15" s="300">
        <v>42354</v>
      </c>
      <c r="AQ15" s="34" t="s">
        <v>144</v>
      </c>
      <c r="AR15" s="300">
        <v>42445</v>
      </c>
      <c r="AS15" s="34">
        <v>42339</v>
      </c>
      <c r="AT15" s="34">
        <v>0</v>
      </c>
      <c r="AU15" s="34">
        <v>0</v>
      </c>
      <c r="AV15" s="298">
        <v>99.816299999999998</v>
      </c>
      <c r="AW15" s="34">
        <v>0</v>
      </c>
      <c r="AY15" s="34" t="s">
        <v>47</v>
      </c>
      <c r="AZ15" s="300">
        <v>42153</v>
      </c>
      <c r="BA15" s="34" t="s">
        <v>147</v>
      </c>
      <c r="BB15" s="300">
        <v>42398</v>
      </c>
      <c r="BC15" s="34" t="s">
        <v>148</v>
      </c>
      <c r="BD15" s="34">
        <v>0</v>
      </c>
      <c r="BE15" s="34">
        <v>0</v>
      </c>
      <c r="BF15" s="298">
        <v>-0.13</v>
      </c>
      <c r="BG15" s="34">
        <v>0</v>
      </c>
    </row>
    <row r="16" spans="1:59" x14ac:dyDescent="0.2">
      <c r="A16" s="34" t="s">
        <v>45</v>
      </c>
      <c r="B16" s="300">
        <v>42445</v>
      </c>
      <c r="C16" s="34" t="s">
        <v>98</v>
      </c>
      <c r="D16" s="300">
        <v>42537</v>
      </c>
      <c r="E16" s="34">
        <v>42430</v>
      </c>
      <c r="F16" s="34">
        <v>0</v>
      </c>
      <c r="G16" s="34">
        <v>0</v>
      </c>
      <c r="H16" s="298">
        <v>99.986999999999995</v>
      </c>
      <c r="I16" s="34">
        <v>0</v>
      </c>
      <c r="K16" s="34" t="s">
        <v>45</v>
      </c>
      <c r="L16" s="300">
        <v>42445</v>
      </c>
      <c r="M16" s="34" t="s">
        <v>135</v>
      </c>
      <c r="N16" s="300">
        <v>42537</v>
      </c>
      <c r="O16" s="34">
        <v>42430</v>
      </c>
      <c r="P16" s="34">
        <v>0</v>
      </c>
      <c r="Q16" s="34">
        <v>0</v>
      </c>
      <c r="R16" s="298">
        <v>99.986999999999995</v>
      </c>
      <c r="S16" s="34">
        <v>0</v>
      </c>
      <c r="U16" s="34" t="s">
        <v>45</v>
      </c>
      <c r="V16" s="300">
        <v>42445</v>
      </c>
      <c r="W16" s="34" t="s">
        <v>140</v>
      </c>
      <c r="X16" s="300">
        <v>42537</v>
      </c>
      <c r="Y16" s="34">
        <v>42430</v>
      </c>
      <c r="Z16" s="34">
        <v>0</v>
      </c>
      <c r="AA16" s="34">
        <v>0</v>
      </c>
      <c r="AB16" s="298">
        <v>99.909499999999994</v>
      </c>
      <c r="AC16" s="34">
        <v>0</v>
      </c>
      <c r="AE16" s="34" t="s">
        <v>46</v>
      </c>
      <c r="AF16" s="300">
        <v>42153</v>
      </c>
      <c r="AG16" s="34" t="s">
        <v>166</v>
      </c>
      <c r="AH16" s="300">
        <v>42429</v>
      </c>
      <c r="AI16" s="34" t="s">
        <v>149</v>
      </c>
      <c r="AJ16" s="34">
        <v>0</v>
      </c>
      <c r="AK16" s="34">
        <v>0</v>
      </c>
      <c r="AL16" s="298">
        <v>-7.2969613000000003E-2</v>
      </c>
      <c r="AM16" s="34">
        <v>0</v>
      </c>
      <c r="AO16" s="34" t="s">
        <v>45</v>
      </c>
      <c r="AP16" s="300">
        <v>42445</v>
      </c>
      <c r="AQ16" s="34" t="s">
        <v>144</v>
      </c>
      <c r="AR16" s="300">
        <v>42537</v>
      </c>
      <c r="AS16" s="34">
        <v>42430</v>
      </c>
      <c r="AT16" s="34">
        <v>0</v>
      </c>
      <c r="AU16" s="34">
        <v>0</v>
      </c>
      <c r="AV16" s="298">
        <v>99.806399999999996</v>
      </c>
      <c r="AW16" s="34">
        <v>0</v>
      </c>
      <c r="AY16" s="34" t="s">
        <v>47</v>
      </c>
      <c r="AZ16" s="300">
        <v>42153</v>
      </c>
      <c r="BA16" s="34" t="s">
        <v>147</v>
      </c>
      <c r="BB16" s="300">
        <v>42429</v>
      </c>
      <c r="BC16" s="34" t="s">
        <v>149</v>
      </c>
      <c r="BD16" s="34">
        <v>0</v>
      </c>
      <c r="BE16" s="34">
        <v>0</v>
      </c>
      <c r="BF16" s="298">
        <v>-0.13100000000000001</v>
      </c>
      <c r="BG16" s="34">
        <v>0</v>
      </c>
    </row>
    <row r="17" spans="1:59" x14ac:dyDescent="0.2">
      <c r="A17" s="34" t="s">
        <v>45</v>
      </c>
      <c r="B17" s="300">
        <v>42536</v>
      </c>
      <c r="C17" s="34" t="s">
        <v>98</v>
      </c>
      <c r="D17" s="300">
        <v>42628</v>
      </c>
      <c r="E17" s="34">
        <v>42522</v>
      </c>
      <c r="F17" s="34">
        <v>0</v>
      </c>
      <c r="G17" s="34">
        <v>0</v>
      </c>
      <c r="H17" s="298">
        <v>99.982500000000002</v>
      </c>
      <c r="I17" s="34">
        <v>0</v>
      </c>
      <c r="K17" s="34" t="s">
        <v>45</v>
      </c>
      <c r="L17" s="300">
        <v>42536</v>
      </c>
      <c r="M17" s="34" t="s">
        <v>135</v>
      </c>
      <c r="N17" s="300">
        <v>42628</v>
      </c>
      <c r="O17" s="34">
        <v>42522</v>
      </c>
      <c r="P17" s="34">
        <v>0</v>
      </c>
      <c r="Q17" s="34">
        <v>0</v>
      </c>
      <c r="R17" s="298">
        <v>99.982500000000002</v>
      </c>
      <c r="S17" s="34">
        <v>0</v>
      </c>
      <c r="U17" s="34" t="s">
        <v>45</v>
      </c>
      <c r="V17" s="300">
        <v>42536</v>
      </c>
      <c r="W17" s="34" t="s">
        <v>140</v>
      </c>
      <c r="X17" s="300">
        <v>42628</v>
      </c>
      <c r="Y17" s="34">
        <v>42522</v>
      </c>
      <c r="Z17" s="34">
        <v>0</v>
      </c>
      <c r="AA17" s="34">
        <v>0</v>
      </c>
      <c r="AB17" s="298">
        <v>99.904300000000006</v>
      </c>
      <c r="AC17" s="34">
        <v>0</v>
      </c>
      <c r="AE17" s="34" t="s">
        <v>46</v>
      </c>
      <c r="AF17" s="300">
        <v>42153</v>
      </c>
      <c r="AG17" s="34" t="s">
        <v>166</v>
      </c>
      <c r="AH17" s="300">
        <v>42458</v>
      </c>
      <c r="AI17" s="34" t="s">
        <v>150</v>
      </c>
      <c r="AJ17" s="34">
        <v>0</v>
      </c>
      <c r="AK17" s="34">
        <v>0</v>
      </c>
      <c r="AL17" s="298">
        <v>-7.4013926999999993E-2</v>
      </c>
      <c r="AM17" s="34">
        <v>0</v>
      </c>
      <c r="AO17" s="34" t="s">
        <v>45</v>
      </c>
      <c r="AP17" s="300">
        <v>42536</v>
      </c>
      <c r="AQ17" s="34" t="s">
        <v>144</v>
      </c>
      <c r="AR17" s="300">
        <v>42628</v>
      </c>
      <c r="AS17" s="34">
        <v>42522</v>
      </c>
      <c r="AT17" s="34">
        <v>0</v>
      </c>
      <c r="AU17" s="34">
        <v>0</v>
      </c>
      <c r="AV17" s="298">
        <v>99.801900000000003</v>
      </c>
      <c r="AW17" s="34">
        <v>0</v>
      </c>
      <c r="AY17" s="34" t="s">
        <v>47</v>
      </c>
      <c r="AZ17" s="300">
        <v>42153</v>
      </c>
      <c r="BA17" s="34" t="s">
        <v>147</v>
      </c>
      <c r="BB17" s="300">
        <v>42458</v>
      </c>
      <c r="BC17" s="34" t="s">
        <v>150</v>
      </c>
      <c r="BD17" s="34">
        <v>0</v>
      </c>
      <c r="BE17" s="34">
        <v>0</v>
      </c>
      <c r="BF17" s="298">
        <v>-0.13100000000000001</v>
      </c>
      <c r="BG17" s="34">
        <v>0</v>
      </c>
    </row>
    <row r="18" spans="1:59" x14ac:dyDescent="0.2">
      <c r="A18" s="34" t="s">
        <v>45</v>
      </c>
      <c r="B18" s="300">
        <v>42634</v>
      </c>
      <c r="C18" s="34" t="s">
        <v>98</v>
      </c>
      <c r="D18" s="300">
        <v>42725</v>
      </c>
      <c r="E18" s="34">
        <v>42614</v>
      </c>
      <c r="F18" s="34">
        <v>0</v>
      </c>
      <c r="G18" s="34">
        <v>0</v>
      </c>
      <c r="H18" s="298">
        <v>99.962500000000006</v>
      </c>
      <c r="I18" s="34">
        <v>0</v>
      </c>
      <c r="K18" s="34" t="s">
        <v>45</v>
      </c>
      <c r="L18" s="300">
        <v>42634</v>
      </c>
      <c r="M18" s="34" t="s">
        <v>135</v>
      </c>
      <c r="N18" s="300">
        <v>42725</v>
      </c>
      <c r="O18" s="34">
        <v>42614</v>
      </c>
      <c r="P18" s="34">
        <v>0</v>
      </c>
      <c r="Q18" s="34">
        <v>0</v>
      </c>
      <c r="R18" s="298">
        <v>99.962500000000006</v>
      </c>
      <c r="S18" s="34">
        <v>0</v>
      </c>
      <c r="U18" s="34" t="s">
        <v>45</v>
      </c>
      <c r="V18" s="300">
        <v>42634</v>
      </c>
      <c r="W18" s="34" t="s">
        <v>140</v>
      </c>
      <c r="X18" s="300">
        <v>42725</v>
      </c>
      <c r="Y18" s="34">
        <v>42614</v>
      </c>
      <c r="Z18" s="34">
        <v>0</v>
      </c>
      <c r="AA18" s="34">
        <v>0</v>
      </c>
      <c r="AB18" s="298">
        <v>99.883799999999994</v>
      </c>
      <c r="AC18" s="34">
        <v>0</v>
      </c>
      <c r="AE18" s="34" t="s">
        <v>46</v>
      </c>
      <c r="AF18" s="300">
        <v>42153</v>
      </c>
      <c r="AG18" s="34" t="s">
        <v>166</v>
      </c>
      <c r="AH18" s="300">
        <v>42489</v>
      </c>
      <c r="AI18" s="34" t="s">
        <v>151</v>
      </c>
      <c r="AJ18" s="34">
        <v>0</v>
      </c>
      <c r="AK18" s="34">
        <v>0</v>
      </c>
      <c r="AL18" s="298">
        <v>-7.3980359999999995E-2</v>
      </c>
      <c r="AM18" s="34">
        <v>0</v>
      </c>
      <c r="AO18" s="34" t="s">
        <v>45</v>
      </c>
      <c r="AP18" s="300">
        <v>42634</v>
      </c>
      <c r="AQ18" s="34" t="s">
        <v>144</v>
      </c>
      <c r="AR18" s="300">
        <v>42725</v>
      </c>
      <c r="AS18" s="34">
        <v>42614</v>
      </c>
      <c r="AT18" s="34">
        <v>0</v>
      </c>
      <c r="AU18" s="34">
        <v>0</v>
      </c>
      <c r="AV18" s="298">
        <v>99.788499999999999</v>
      </c>
      <c r="AW18" s="34">
        <v>0</v>
      </c>
      <c r="AY18" s="34" t="s">
        <v>47</v>
      </c>
      <c r="AZ18" s="300">
        <v>42153</v>
      </c>
      <c r="BA18" s="34" t="s">
        <v>147</v>
      </c>
      <c r="BB18" s="300">
        <v>42489</v>
      </c>
      <c r="BC18" s="34" t="s">
        <v>151</v>
      </c>
      <c r="BD18" s="34">
        <v>0</v>
      </c>
      <c r="BE18" s="34">
        <v>0</v>
      </c>
      <c r="BF18" s="298">
        <v>-0.13</v>
      </c>
      <c r="BG18" s="34">
        <v>0</v>
      </c>
    </row>
    <row r="19" spans="1:59" x14ac:dyDescent="0.2">
      <c r="A19" s="34" t="s">
        <v>45</v>
      </c>
      <c r="B19" s="300">
        <v>42725</v>
      </c>
      <c r="C19" s="34" t="s">
        <v>98</v>
      </c>
      <c r="D19" s="300">
        <v>42815</v>
      </c>
      <c r="E19" s="34">
        <v>42705</v>
      </c>
      <c r="F19" s="34">
        <v>0</v>
      </c>
      <c r="G19" s="34">
        <v>0</v>
      </c>
      <c r="H19" s="298">
        <v>99.932749999999999</v>
      </c>
      <c r="I19" s="34">
        <v>0</v>
      </c>
      <c r="K19" s="34" t="s">
        <v>45</v>
      </c>
      <c r="L19" s="300">
        <v>42725</v>
      </c>
      <c r="M19" s="34" t="s">
        <v>135</v>
      </c>
      <c r="N19" s="300">
        <v>42815</v>
      </c>
      <c r="O19" s="34">
        <v>42705</v>
      </c>
      <c r="P19" s="34">
        <v>0</v>
      </c>
      <c r="Q19" s="34">
        <v>0</v>
      </c>
      <c r="R19" s="298">
        <v>99.932749999999999</v>
      </c>
      <c r="S19" s="34">
        <v>0</v>
      </c>
      <c r="U19" s="34" t="s">
        <v>45</v>
      </c>
      <c r="V19" s="300">
        <v>42725</v>
      </c>
      <c r="W19" s="34" t="s">
        <v>140</v>
      </c>
      <c r="X19" s="300">
        <v>42815</v>
      </c>
      <c r="Y19" s="34">
        <v>42705</v>
      </c>
      <c r="Z19" s="34">
        <v>0</v>
      </c>
      <c r="AA19" s="34">
        <v>0</v>
      </c>
      <c r="AB19" s="298">
        <v>99.854849999999999</v>
      </c>
      <c r="AC19" s="34">
        <v>0</v>
      </c>
      <c r="AE19" s="34" t="s">
        <v>46</v>
      </c>
      <c r="AF19" s="300">
        <v>42153</v>
      </c>
      <c r="AG19" s="34" t="s">
        <v>166</v>
      </c>
      <c r="AH19" s="300">
        <v>42520</v>
      </c>
      <c r="AI19" s="34" t="s">
        <v>167</v>
      </c>
      <c r="AJ19" s="34">
        <v>0</v>
      </c>
      <c r="AK19" s="34">
        <v>0</v>
      </c>
      <c r="AL19" s="298">
        <v>-7.2950935999999994E-2</v>
      </c>
      <c r="AM19" s="34">
        <v>0</v>
      </c>
      <c r="AO19" s="34" t="s">
        <v>45</v>
      </c>
      <c r="AP19" s="300">
        <v>42725</v>
      </c>
      <c r="AQ19" s="34" t="s">
        <v>144</v>
      </c>
      <c r="AR19" s="300">
        <v>42815</v>
      </c>
      <c r="AS19" s="34">
        <v>42705</v>
      </c>
      <c r="AT19" s="34">
        <v>0</v>
      </c>
      <c r="AU19" s="34">
        <v>0</v>
      </c>
      <c r="AV19" s="298">
        <v>99.758750000000006</v>
      </c>
      <c r="AW19" s="34">
        <v>0</v>
      </c>
      <c r="AY19" s="34" t="s">
        <v>47</v>
      </c>
      <c r="AZ19" s="300">
        <v>42153</v>
      </c>
      <c r="BA19" s="34" t="s">
        <v>147</v>
      </c>
      <c r="BB19" s="300">
        <v>42520</v>
      </c>
      <c r="BC19" s="34" t="s">
        <v>52</v>
      </c>
      <c r="BD19" s="34">
        <v>0</v>
      </c>
      <c r="BE19" s="34">
        <v>0</v>
      </c>
      <c r="BF19" s="298">
        <v>-0.13</v>
      </c>
      <c r="BG19" s="34">
        <v>0</v>
      </c>
    </row>
    <row r="20" spans="1:59" x14ac:dyDescent="0.2">
      <c r="A20" s="34" t="s">
        <v>45</v>
      </c>
      <c r="B20" s="300">
        <v>42809</v>
      </c>
      <c r="C20" s="34" t="s">
        <v>98</v>
      </c>
      <c r="D20" s="300">
        <v>42901</v>
      </c>
      <c r="E20" s="34">
        <v>42795</v>
      </c>
      <c r="F20" s="34">
        <v>0</v>
      </c>
      <c r="G20" s="34">
        <v>0</v>
      </c>
      <c r="H20" s="298">
        <v>99.904250000000005</v>
      </c>
      <c r="I20" s="34">
        <v>0</v>
      </c>
      <c r="K20" s="34" t="s">
        <v>45</v>
      </c>
      <c r="L20" s="300">
        <v>42809</v>
      </c>
      <c r="M20" s="34" t="s">
        <v>135</v>
      </c>
      <c r="N20" s="300">
        <v>42901</v>
      </c>
      <c r="O20" s="34">
        <v>42795</v>
      </c>
      <c r="P20" s="34">
        <v>0</v>
      </c>
      <c r="Q20" s="34">
        <v>0</v>
      </c>
      <c r="R20" s="298">
        <v>99.904250000000005</v>
      </c>
      <c r="S20" s="34">
        <v>0</v>
      </c>
      <c r="U20" s="34" t="s">
        <v>45</v>
      </c>
      <c r="V20" s="300">
        <v>42809</v>
      </c>
      <c r="W20" s="34" t="s">
        <v>140</v>
      </c>
      <c r="X20" s="300">
        <v>42901</v>
      </c>
      <c r="Y20" s="34">
        <v>42795</v>
      </c>
      <c r="Z20" s="34">
        <v>0</v>
      </c>
      <c r="AA20" s="34">
        <v>0</v>
      </c>
      <c r="AB20" s="298">
        <v>99.827150000000003</v>
      </c>
      <c r="AC20" s="34">
        <v>0</v>
      </c>
      <c r="AE20" s="34" t="s">
        <v>46</v>
      </c>
      <c r="AF20" s="300">
        <v>42153</v>
      </c>
      <c r="AG20" s="34" t="s">
        <v>168</v>
      </c>
      <c r="AH20" s="300">
        <v>42611</v>
      </c>
      <c r="AI20" s="34" t="s">
        <v>169</v>
      </c>
      <c r="AJ20" s="34">
        <v>0</v>
      </c>
      <c r="AK20" s="34">
        <v>0</v>
      </c>
      <c r="AL20" s="298">
        <v>-7.1580230999999994E-2</v>
      </c>
      <c r="AM20" s="34">
        <v>0</v>
      </c>
      <c r="AO20" s="34" t="s">
        <v>45</v>
      </c>
      <c r="AP20" s="300">
        <v>42809</v>
      </c>
      <c r="AQ20" s="34" t="s">
        <v>144</v>
      </c>
      <c r="AR20" s="300">
        <v>42901</v>
      </c>
      <c r="AS20" s="34">
        <v>42795</v>
      </c>
      <c r="AT20" s="34">
        <v>0</v>
      </c>
      <c r="AU20" s="34">
        <v>0</v>
      </c>
      <c r="AV20" s="298">
        <v>99.730249999999998</v>
      </c>
      <c r="AW20" s="34">
        <v>0</v>
      </c>
      <c r="AY20" s="34" t="s">
        <v>47</v>
      </c>
      <c r="AZ20" s="300">
        <v>42153</v>
      </c>
      <c r="BA20" s="34" t="s">
        <v>147</v>
      </c>
      <c r="BB20" s="300">
        <v>42550</v>
      </c>
      <c r="BC20" s="34" t="s">
        <v>152</v>
      </c>
      <c r="BD20" s="34">
        <v>0</v>
      </c>
      <c r="BE20" s="34">
        <v>0</v>
      </c>
      <c r="BF20" s="298">
        <v>-0.13</v>
      </c>
      <c r="BG20" s="34">
        <v>0</v>
      </c>
    </row>
    <row r="21" spans="1:59" x14ac:dyDescent="0.2">
      <c r="A21" s="34" t="s">
        <v>46</v>
      </c>
      <c r="B21" s="300">
        <v>42153</v>
      </c>
      <c r="C21" s="34" t="s">
        <v>99</v>
      </c>
      <c r="D21" s="300">
        <v>43249</v>
      </c>
      <c r="E21" s="34" t="s">
        <v>100</v>
      </c>
      <c r="F21" s="34">
        <v>0</v>
      </c>
      <c r="G21" s="34">
        <v>0</v>
      </c>
      <c r="H21" s="298">
        <v>8.2000000000000003E-2</v>
      </c>
      <c r="I21" s="34">
        <v>0</v>
      </c>
      <c r="K21" s="34" t="s">
        <v>46</v>
      </c>
      <c r="L21" s="300">
        <v>42153</v>
      </c>
      <c r="M21" s="34" t="s">
        <v>136</v>
      </c>
      <c r="N21" s="300">
        <v>43249</v>
      </c>
      <c r="O21" s="34" t="s">
        <v>100</v>
      </c>
      <c r="P21" s="34">
        <v>0</v>
      </c>
      <c r="Q21" s="34">
        <v>0</v>
      </c>
      <c r="R21" s="298">
        <v>0.16300000000000001</v>
      </c>
      <c r="S21" s="34">
        <v>0</v>
      </c>
      <c r="U21" s="34" t="s">
        <v>46</v>
      </c>
      <c r="V21" s="300">
        <v>42153</v>
      </c>
      <c r="W21" s="34" t="s">
        <v>136</v>
      </c>
      <c r="X21" s="300">
        <v>43249</v>
      </c>
      <c r="Y21" s="34" t="s">
        <v>100</v>
      </c>
      <c r="Z21" s="34">
        <v>0</v>
      </c>
      <c r="AA21" s="34">
        <v>0</v>
      </c>
      <c r="AB21" s="298">
        <v>0.16300000000000001</v>
      </c>
      <c r="AC21" s="34">
        <v>0</v>
      </c>
      <c r="AE21" s="34" t="s">
        <v>46</v>
      </c>
      <c r="AF21" s="300">
        <v>42153</v>
      </c>
      <c r="AG21" s="34" t="s">
        <v>168</v>
      </c>
      <c r="AH21" s="300">
        <v>42703</v>
      </c>
      <c r="AI21" s="34" t="s">
        <v>170</v>
      </c>
      <c r="AJ21" s="34">
        <v>0</v>
      </c>
      <c r="AK21" s="34">
        <v>0</v>
      </c>
      <c r="AL21" s="298">
        <v>-6.8877902000000005E-2</v>
      </c>
      <c r="AM21" s="34">
        <v>0</v>
      </c>
      <c r="AO21" s="34" t="s">
        <v>46</v>
      </c>
      <c r="AP21" s="300">
        <v>42153</v>
      </c>
      <c r="AQ21" s="34" t="s">
        <v>145</v>
      </c>
      <c r="AR21" s="300">
        <v>43249</v>
      </c>
      <c r="AS21" s="34" t="s">
        <v>100</v>
      </c>
      <c r="AT21" s="34">
        <v>0</v>
      </c>
      <c r="AU21" s="34">
        <v>0</v>
      </c>
      <c r="AV21" s="298">
        <v>0.26400000000000001</v>
      </c>
      <c r="AW21" s="34">
        <v>0</v>
      </c>
      <c r="AY21" s="34" t="s">
        <v>47</v>
      </c>
      <c r="AZ21" s="300">
        <v>42153</v>
      </c>
      <c r="BA21" s="34" t="s">
        <v>147</v>
      </c>
      <c r="BB21" s="300">
        <v>42580</v>
      </c>
      <c r="BC21" s="34" t="s">
        <v>153</v>
      </c>
      <c r="BD21" s="34">
        <v>0</v>
      </c>
      <c r="BE21" s="34">
        <v>0</v>
      </c>
      <c r="BF21" s="298">
        <v>-0.13</v>
      </c>
      <c r="BG21" s="34">
        <v>0</v>
      </c>
    </row>
    <row r="22" spans="1:59" x14ac:dyDescent="0.2">
      <c r="A22" s="34" t="s">
        <v>46</v>
      </c>
      <c r="B22" s="300">
        <v>42153</v>
      </c>
      <c r="C22" s="34" t="s">
        <v>99</v>
      </c>
      <c r="D22" s="300">
        <v>43614</v>
      </c>
      <c r="E22" s="34" t="s">
        <v>101</v>
      </c>
      <c r="F22" s="34">
        <v>0</v>
      </c>
      <c r="G22" s="34">
        <v>0</v>
      </c>
      <c r="H22" s="298">
        <v>0.17100000000000001</v>
      </c>
      <c r="I22" s="34">
        <v>0</v>
      </c>
      <c r="K22" s="34" t="s">
        <v>46</v>
      </c>
      <c r="L22" s="300">
        <v>42153</v>
      </c>
      <c r="M22" s="34" t="s">
        <v>136</v>
      </c>
      <c r="N22" s="300">
        <v>43614</v>
      </c>
      <c r="O22" s="34" t="s">
        <v>101</v>
      </c>
      <c r="P22" s="34">
        <v>0</v>
      </c>
      <c r="Q22" s="34">
        <v>0</v>
      </c>
      <c r="R22" s="298">
        <v>0.25800000000000001</v>
      </c>
      <c r="S22" s="34">
        <v>0</v>
      </c>
      <c r="U22" s="34" t="s">
        <v>46</v>
      </c>
      <c r="V22" s="300">
        <v>42153</v>
      </c>
      <c r="W22" s="34" t="s">
        <v>136</v>
      </c>
      <c r="X22" s="300">
        <v>43614</v>
      </c>
      <c r="Y22" s="34" t="s">
        <v>101</v>
      </c>
      <c r="Z22" s="34">
        <v>0</v>
      </c>
      <c r="AA22" s="34">
        <v>0</v>
      </c>
      <c r="AB22" s="298">
        <v>0.25800000000000001</v>
      </c>
      <c r="AC22" s="34">
        <v>0</v>
      </c>
      <c r="AE22" s="34" t="s">
        <v>46</v>
      </c>
      <c r="AF22" s="300">
        <v>42153</v>
      </c>
      <c r="AG22" s="34" t="s">
        <v>168</v>
      </c>
      <c r="AH22" s="300">
        <v>42794</v>
      </c>
      <c r="AI22" s="34" t="s">
        <v>171</v>
      </c>
      <c r="AJ22" s="34">
        <v>0</v>
      </c>
      <c r="AK22" s="34">
        <v>0</v>
      </c>
      <c r="AL22" s="298">
        <v>-6.4259925999999995E-2</v>
      </c>
      <c r="AM22" s="34">
        <v>0</v>
      </c>
      <c r="AO22" s="34" t="s">
        <v>46</v>
      </c>
      <c r="AP22" s="300">
        <v>42153</v>
      </c>
      <c r="AQ22" s="34" t="s">
        <v>145</v>
      </c>
      <c r="AR22" s="300">
        <v>43614</v>
      </c>
      <c r="AS22" s="34" t="s">
        <v>101</v>
      </c>
      <c r="AT22" s="34">
        <v>0</v>
      </c>
      <c r="AU22" s="34">
        <v>0</v>
      </c>
      <c r="AV22" s="298">
        <v>0.35899999999999999</v>
      </c>
      <c r="AW22" s="34">
        <v>0</v>
      </c>
      <c r="AY22" s="34" t="s">
        <v>47</v>
      </c>
      <c r="AZ22" s="300">
        <v>42153</v>
      </c>
      <c r="BA22" s="34" t="s">
        <v>147</v>
      </c>
      <c r="BB22" s="300">
        <v>42611</v>
      </c>
      <c r="BC22" s="34" t="s">
        <v>154</v>
      </c>
      <c r="BD22" s="34">
        <v>0</v>
      </c>
      <c r="BE22" s="34">
        <v>0</v>
      </c>
      <c r="BF22" s="298">
        <v>-0.129</v>
      </c>
      <c r="BG22" s="34">
        <v>0</v>
      </c>
    </row>
    <row r="23" spans="1:59" x14ac:dyDescent="0.2">
      <c r="A23" s="34" t="s">
        <v>46</v>
      </c>
      <c r="B23" s="300">
        <v>42153</v>
      </c>
      <c r="C23" s="34" t="s">
        <v>99</v>
      </c>
      <c r="D23" s="300">
        <v>43980</v>
      </c>
      <c r="E23" s="34" t="s">
        <v>102</v>
      </c>
      <c r="F23" s="34">
        <v>0</v>
      </c>
      <c r="G23" s="34">
        <v>0</v>
      </c>
      <c r="H23" s="298">
        <v>0.27800000000000002</v>
      </c>
      <c r="I23" s="34">
        <v>0</v>
      </c>
      <c r="K23" s="34" t="s">
        <v>46</v>
      </c>
      <c r="L23" s="300">
        <v>42153</v>
      </c>
      <c r="M23" s="34" t="s">
        <v>136</v>
      </c>
      <c r="N23" s="300">
        <v>43980</v>
      </c>
      <c r="O23" s="34" t="s">
        <v>102</v>
      </c>
      <c r="P23" s="34">
        <v>0</v>
      </c>
      <c r="Q23" s="34">
        <v>0</v>
      </c>
      <c r="R23" s="298">
        <v>0.37</v>
      </c>
      <c r="S23" s="34">
        <v>0</v>
      </c>
      <c r="U23" s="34" t="s">
        <v>46</v>
      </c>
      <c r="V23" s="300">
        <v>42153</v>
      </c>
      <c r="W23" s="34" t="s">
        <v>136</v>
      </c>
      <c r="X23" s="300">
        <v>43980</v>
      </c>
      <c r="Y23" s="34" t="s">
        <v>102</v>
      </c>
      <c r="Z23" s="34">
        <v>0</v>
      </c>
      <c r="AA23" s="34">
        <v>0</v>
      </c>
      <c r="AB23" s="298">
        <v>0.37</v>
      </c>
      <c r="AC23" s="34">
        <v>0</v>
      </c>
      <c r="AE23" s="34" t="s">
        <v>46</v>
      </c>
      <c r="AF23" s="300">
        <v>42153</v>
      </c>
      <c r="AG23" s="34" t="s">
        <v>168</v>
      </c>
      <c r="AH23" s="300">
        <v>42884</v>
      </c>
      <c r="AI23" s="34" t="s">
        <v>163</v>
      </c>
      <c r="AJ23" s="34">
        <v>0</v>
      </c>
      <c r="AK23" s="34">
        <v>0</v>
      </c>
      <c r="AL23" s="298">
        <v>-5.7000000000000002E-2</v>
      </c>
      <c r="AM23" s="34">
        <v>0</v>
      </c>
      <c r="AO23" s="34" t="s">
        <v>46</v>
      </c>
      <c r="AP23" s="300">
        <v>42153</v>
      </c>
      <c r="AQ23" s="34" t="s">
        <v>145</v>
      </c>
      <c r="AR23" s="300">
        <v>43980</v>
      </c>
      <c r="AS23" s="34" t="s">
        <v>102</v>
      </c>
      <c r="AT23" s="34">
        <v>0</v>
      </c>
      <c r="AU23" s="34">
        <v>0</v>
      </c>
      <c r="AV23" s="298">
        <v>0.47</v>
      </c>
      <c r="AW23" s="34">
        <v>0</v>
      </c>
      <c r="AY23" s="34" t="s">
        <v>47</v>
      </c>
      <c r="AZ23" s="300">
        <v>42153</v>
      </c>
      <c r="BA23" s="34" t="s">
        <v>147</v>
      </c>
      <c r="BB23" s="300">
        <v>42642</v>
      </c>
      <c r="BC23" s="34" t="s">
        <v>155</v>
      </c>
      <c r="BD23" s="34">
        <v>0</v>
      </c>
      <c r="BE23" s="34">
        <v>0</v>
      </c>
      <c r="BF23" s="298">
        <v>-0.128</v>
      </c>
      <c r="BG23" s="34">
        <v>0</v>
      </c>
    </row>
    <row r="24" spans="1:59" x14ac:dyDescent="0.2">
      <c r="A24" s="34" t="s">
        <v>46</v>
      </c>
      <c r="B24" s="300">
        <v>42153</v>
      </c>
      <c r="C24" s="34" t="s">
        <v>99</v>
      </c>
      <c r="D24" s="300">
        <v>44347</v>
      </c>
      <c r="E24" s="34" t="s">
        <v>103</v>
      </c>
      <c r="F24" s="34">
        <v>0</v>
      </c>
      <c r="G24" s="34">
        <v>0</v>
      </c>
      <c r="H24" s="298">
        <v>0.39600000000000002</v>
      </c>
      <c r="I24" s="34">
        <v>0</v>
      </c>
      <c r="K24" s="34" t="s">
        <v>46</v>
      </c>
      <c r="L24" s="300">
        <v>42153</v>
      </c>
      <c r="M24" s="34" t="s">
        <v>136</v>
      </c>
      <c r="N24" s="300">
        <v>44347</v>
      </c>
      <c r="O24" s="34" t="s">
        <v>103</v>
      </c>
      <c r="P24" s="34">
        <v>0</v>
      </c>
      <c r="Q24" s="34">
        <v>0</v>
      </c>
      <c r="R24" s="298">
        <v>0.48899999999999999</v>
      </c>
      <c r="S24" s="34">
        <v>0</v>
      </c>
      <c r="U24" s="34" t="s">
        <v>46</v>
      </c>
      <c r="V24" s="300">
        <v>42153</v>
      </c>
      <c r="W24" s="34" t="s">
        <v>136</v>
      </c>
      <c r="X24" s="300">
        <v>44347</v>
      </c>
      <c r="Y24" s="34" t="s">
        <v>103</v>
      </c>
      <c r="Z24" s="34">
        <v>0</v>
      </c>
      <c r="AA24" s="34">
        <v>0</v>
      </c>
      <c r="AB24" s="298">
        <v>0.48899999999999999</v>
      </c>
      <c r="AC24" s="34">
        <v>0</v>
      </c>
      <c r="AE24" s="34" t="s">
        <v>46</v>
      </c>
      <c r="AF24" s="300">
        <v>42153</v>
      </c>
      <c r="AG24" s="34" t="s">
        <v>168</v>
      </c>
      <c r="AH24" s="300">
        <v>42976</v>
      </c>
      <c r="AI24" s="34" t="s">
        <v>172</v>
      </c>
      <c r="AJ24" s="34">
        <v>0</v>
      </c>
      <c r="AK24" s="34">
        <v>0</v>
      </c>
      <c r="AL24" s="298">
        <v>-4.7036956999999997E-2</v>
      </c>
      <c r="AM24" s="34">
        <v>0</v>
      </c>
      <c r="AO24" s="34" t="s">
        <v>46</v>
      </c>
      <c r="AP24" s="300">
        <v>42153</v>
      </c>
      <c r="AQ24" s="34" t="s">
        <v>145</v>
      </c>
      <c r="AR24" s="300">
        <v>44347</v>
      </c>
      <c r="AS24" s="34" t="s">
        <v>103</v>
      </c>
      <c r="AT24" s="34">
        <v>0</v>
      </c>
      <c r="AU24" s="34">
        <v>0</v>
      </c>
      <c r="AV24" s="298">
        <v>0.58899999999999997</v>
      </c>
      <c r="AW24" s="34">
        <v>0</v>
      </c>
      <c r="AY24" s="34" t="s">
        <v>47</v>
      </c>
      <c r="AZ24" s="300">
        <v>42153</v>
      </c>
      <c r="BA24" s="34" t="s">
        <v>147</v>
      </c>
      <c r="BB24" s="300">
        <v>42674</v>
      </c>
      <c r="BC24" s="34" t="s">
        <v>156</v>
      </c>
      <c r="BD24" s="34">
        <v>0</v>
      </c>
      <c r="BE24" s="34">
        <v>0</v>
      </c>
      <c r="BF24" s="298">
        <v>-0.127</v>
      </c>
      <c r="BG24" s="34">
        <v>0</v>
      </c>
    </row>
    <row r="25" spans="1:59" x14ac:dyDescent="0.2">
      <c r="A25" s="34" t="s">
        <v>46</v>
      </c>
      <c r="B25" s="300">
        <v>42153</v>
      </c>
      <c r="C25" s="34" t="s">
        <v>99</v>
      </c>
      <c r="D25" s="300">
        <v>44711</v>
      </c>
      <c r="E25" s="34" t="s">
        <v>104</v>
      </c>
      <c r="F25" s="34">
        <v>0</v>
      </c>
      <c r="G25" s="34">
        <v>0</v>
      </c>
      <c r="H25" s="298">
        <v>0.51500000000000001</v>
      </c>
      <c r="I25" s="34">
        <v>0</v>
      </c>
      <c r="K25" s="34" t="s">
        <v>46</v>
      </c>
      <c r="L25" s="300">
        <v>42153</v>
      </c>
      <c r="M25" s="34" t="s">
        <v>136</v>
      </c>
      <c r="N25" s="300">
        <v>44711</v>
      </c>
      <c r="O25" s="34" t="s">
        <v>104</v>
      </c>
      <c r="P25" s="34">
        <v>0</v>
      </c>
      <c r="Q25" s="34">
        <v>0</v>
      </c>
      <c r="R25" s="298">
        <v>0.60699999999999998</v>
      </c>
      <c r="S25" s="34">
        <v>0</v>
      </c>
      <c r="U25" s="34" t="s">
        <v>46</v>
      </c>
      <c r="V25" s="300">
        <v>42153</v>
      </c>
      <c r="W25" s="34" t="s">
        <v>136</v>
      </c>
      <c r="X25" s="300">
        <v>44711</v>
      </c>
      <c r="Y25" s="34" t="s">
        <v>104</v>
      </c>
      <c r="Z25" s="34">
        <v>0</v>
      </c>
      <c r="AA25" s="34">
        <v>0</v>
      </c>
      <c r="AB25" s="298">
        <v>0.60699999999999998</v>
      </c>
      <c r="AC25" s="34">
        <v>0</v>
      </c>
      <c r="AE25" s="34" t="s">
        <v>46</v>
      </c>
      <c r="AF25" s="300">
        <v>42153</v>
      </c>
      <c r="AG25" s="34" t="s">
        <v>168</v>
      </c>
      <c r="AH25" s="300">
        <v>43068</v>
      </c>
      <c r="AI25" s="34" t="s">
        <v>173</v>
      </c>
      <c r="AJ25" s="34">
        <v>0</v>
      </c>
      <c r="AK25" s="34">
        <v>0</v>
      </c>
      <c r="AL25" s="298">
        <v>-3.4674813999999998E-2</v>
      </c>
      <c r="AM25" s="34">
        <v>0</v>
      </c>
      <c r="AO25" s="34" t="s">
        <v>46</v>
      </c>
      <c r="AP25" s="300">
        <v>42153</v>
      </c>
      <c r="AQ25" s="34" t="s">
        <v>145</v>
      </c>
      <c r="AR25" s="300">
        <v>44711</v>
      </c>
      <c r="AS25" s="34" t="s">
        <v>104</v>
      </c>
      <c r="AT25" s="34">
        <v>0</v>
      </c>
      <c r="AU25" s="34">
        <v>0</v>
      </c>
      <c r="AV25" s="298">
        <v>0.70599999999999996</v>
      </c>
      <c r="AW25" s="34">
        <v>0</v>
      </c>
      <c r="AY25" s="34" t="s">
        <v>47</v>
      </c>
      <c r="AZ25" s="300">
        <v>42153</v>
      </c>
      <c r="BA25" s="34" t="s">
        <v>147</v>
      </c>
      <c r="BB25" s="300">
        <v>42703</v>
      </c>
      <c r="BC25" s="34" t="s">
        <v>157</v>
      </c>
      <c r="BD25" s="34">
        <v>0</v>
      </c>
      <c r="BE25" s="34">
        <v>0</v>
      </c>
      <c r="BF25" s="298">
        <v>-0.126</v>
      </c>
      <c r="BG25" s="34">
        <v>0</v>
      </c>
    </row>
    <row r="26" spans="1:59" x14ac:dyDescent="0.2">
      <c r="A26" s="34" t="s">
        <v>46</v>
      </c>
      <c r="B26" s="300">
        <v>42153</v>
      </c>
      <c r="C26" s="34" t="s">
        <v>99</v>
      </c>
      <c r="D26" s="300">
        <v>45075</v>
      </c>
      <c r="E26" s="34" t="s">
        <v>105</v>
      </c>
      <c r="F26" s="34">
        <v>0</v>
      </c>
      <c r="G26" s="34">
        <v>0</v>
      </c>
      <c r="H26" s="298">
        <v>0.628</v>
      </c>
      <c r="I26" s="34">
        <v>0</v>
      </c>
      <c r="K26" s="34" t="s">
        <v>46</v>
      </c>
      <c r="L26" s="300">
        <v>42153</v>
      </c>
      <c r="M26" s="34" t="s">
        <v>136</v>
      </c>
      <c r="N26" s="300">
        <v>45075</v>
      </c>
      <c r="O26" s="34" t="s">
        <v>105</v>
      </c>
      <c r="P26" s="34">
        <v>0</v>
      </c>
      <c r="Q26" s="34">
        <v>0</v>
      </c>
      <c r="R26" s="298">
        <v>0.71799999999999997</v>
      </c>
      <c r="S26" s="34">
        <v>0</v>
      </c>
      <c r="U26" s="34" t="s">
        <v>46</v>
      </c>
      <c r="V26" s="300">
        <v>42153</v>
      </c>
      <c r="W26" s="34" t="s">
        <v>136</v>
      </c>
      <c r="X26" s="300">
        <v>45075</v>
      </c>
      <c r="Y26" s="34" t="s">
        <v>105</v>
      </c>
      <c r="Z26" s="34">
        <v>0</v>
      </c>
      <c r="AA26" s="34">
        <v>0</v>
      </c>
      <c r="AB26" s="298">
        <v>0.71799999999999997</v>
      </c>
      <c r="AC26" s="34">
        <v>0</v>
      </c>
      <c r="AE26" s="34" t="s">
        <v>46</v>
      </c>
      <c r="AF26" s="300">
        <v>42153</v>
      </c>
      <c r="AG26" s="34" t="s">
        <v>168</v>
      </c>
      <c r="AH26" s="300">
        <v>43159</v>
      </c>
      <c r="AI26" s="34" t="s">
        <v>174</v>
      </c>
      <c r="AJ26" s="34">
        <v>0</v>
      </c>
      <c r="AK26" s="34">
        <v>0</v>
      </c>
      <c r="AL26" s="298">
        <v>-2.0223255999999998E-2</v>
      </c>
      <c r="AM26" s="34">
        <v>0</v>
      </c>
      <c r="AO26" s="34" t="s">
        <v>46</v>
      </c>
      <c r="AP26" s="300">
        <v>42153</v>
      </c>
      <c r="AQ26" s="34" t="s">
        <v>145</v>
      </c>
      <c r="AR26" s="300">
        <v>45075</v>
      </c>
      <c r="AS26" s="34" t="s">
        <v>105</v>
      </c>
      <c r="AT26" s="34">
        <v>0</v>
      </c>
      <c r="AU26" s="34">
        <v>0</v>
      </c>
      <c r="AV26" s="298">
        <v>0.81699999999999995</v>
      </c>
      <c r="AW26" s="34">
        <v>0</v>
      </c>
      <c r="AY26" s="34" t="s">
        <v>47</v>
      </c>
      <c r="AZ26" s="300">
        <v>42153</v>
      </c>
      <c r="BA26" s="34" t="s">
        <v>147</v>
      </c>
      <c r="BB26" s="300">
        <v>42733</v>
      </c>
      <c r="BC26" s="34" t="s">
        <v>158</v>
      </c>
      <c r="BD26" s="34">
        <v>0</v>
      </c>
      <c r="BE26" s="34">
        <v>0</v>
      </c>
      <c r="BF26" s="298">
        <v>-0.125</v>
      </c>
      <c r="BG26" s="34">
        <v>0</v>
      </c>
    </row>
    <row r="27" spans="1:59" x14ac:dyDescent="0.2">
      <c r="A27" s="34" t="s">
        <v>46</v>
      </c>
      <c r="B27" s="300">
        <v>42153</v>
      </c>
      <c r="C27" s="34" t="s">
        <v>99</v>
      </c>
      <c r="D27" s="300">
        <v>45441</v>
      </c>
      <c r="E27" s="34" t="s">
        <v>106</v>
      </c>
      <c r="F27" s="34">
        <v>0</v>
      </c>
      <c r="G27" s="34">
        <v>0</v>
      </c>
      <c r="H27" s="298">
        <v>0.73099999999999998</v>
      </c>
      <c r="I27" s="34">
        <v>0</v>
      </c>
      <c r="K27" s="34" t="s">
        <v>46</v>
      </c>
      <c r="L27" s="300">
        <v>42153</v>
      </c>
      <c r="M27" s="34" t="s">
        <v>136</v>
      </c>
      <c r="N27" s="300">
        <v>45441</v>
      </c>
      <c r="O27" s="34" t="s">
        <v>106</v>
      </c>
      <c r="P27" s="34">
        <v>0</v>
      </c>
      <c r="Q27" s="34">
        <v>0</v>
      </c>
      <c r="R27" s="298">
        <v>0.81899999999999995</v>
      </c>
      <c r="S27" s="34">
        <v>0</v>
      </c>
      <c r="U27" s="34" t="s">
        <v>46</v>
      </c>
      <c r="V27" s="300">
        <v>42153</v>
      </c>
      <c r="W27" s="34" t="s">
        <v>136</v>
      </c>
      <c r="X27" s="300">
        <v>45441</v>
      </c>
      <c r="Y27" s="34" t="s">
        <v>106</v>
      </c>
      <c r="Z27" s="34">
        <v>0</v>
      </c>
      <c r="AA27" s="34">
        <v>0</v>
      </c>
      <c r="AB27" s="298">
        <v>0.81899999999999995</v>
      </c>
      <c r="AC27" s="34">
        <v>0</v>
      </c>
      <c r="AE27" s="34" t="s">
        <v>46</v>
      </c>
      <c r="AF27" s="300">
        <v>42153</v>
      </c>
      <c r="AG27" s="34" t="s">
        <v>168</v>
      </c>
      <c r="AH27" s="300">
        <v>43249</v>
      </c>
      <c r="AI27" s="34" t="s">
        <v>100</v>
      </c>
      <c r="AJ27" s="34">
        <v>0</v>
      </c>
      <c r="AK27" s="34">
        <v>0</v>
      </c>
      <c r="AL27" s="298">
        <v>-4.0000000000000001E-3</v>
      </c>
      <c r="AM27" s="34">
        <v>0</v>
      </c>
      <c r="AO27" s="34" t="s">
        <v>46</v>
      </c>
      <c r="AP27" s="300">
        <v>42153</v>
      </c>
      <c r="AQ27" s="34" t="s">
        <v>145</v>
      </c>
      <c r="AR27" s="300">
        <v>45441</v>
      </c>
      <c r="AS27" s="34" t="s">
        <v>106</v>
      </c>
      <c r="AT27" s="34">
        <v>0</v>
      </c>
      <c r="AU27" s="34">
        <v>0</v>
      </c>
      <c r="AV27" s="298">
        <v>0.91700000000000004</v>
      </c>
      <c r="AW27" s="34">
        <v>0</v>
      </c>
      <c r="AY27" s="34" t="s">
        <v>47</v>
      </c>
      <c r="AZ27" s="300">
        <v>42153</v>
      </c>
      <c r="BA27" s="34" t="s">
        <v>147</v>
      </c>
      <c r="BB27" s="300">
        <v>42765</v>
      </c>
      <c r="BC27" s="34" t="s">
        <v>159</v>
      </c>
      <c r="BD27" s="34">
        <v>0</v>
      </c>
      <c r="BE27" s="34">
        <v>0</v>
      </c>
      <c r="BF27" s="298">
        <v>-0.124</v>
      </c>
      <c r="BG27" s="34">
        <v>0</v>
      </c>
    </row>
    <row r="28" spans="1:59" x14ac:dyDescent="0.2">
      <c r="A28" s="34" t="s">
        <v>46</v>
      </c>
      <c r="B28" s="300">
        <v>42153</v>
      </c>
      <c r="C28" s="34" t="s">
        <v>99</v>
      </c>
      <c r="D28" s="300">
        <v>45806</v>
      </c>
      <c r="E28" s="34" t="s">
        <v>107</v>
      </c>
      <c r="F28" s="34">
        <v>0</v>
      </c>
      <c r="G28" s="34">
        <v>0</v>
      </c>
      <c r="H28" s="298">
        <v>0.81899999999999995</v>
      </c>
      <c r="I28" s="34">
        <v>0</v>
      </c>
      <c r="K28" s="34" t="s">
        <v>46</v>
      </c>
      <c r="L28" s="300">
        <v>42153</v>
      </c>
      <c r="M28" s="34" t="s">
        <v>136</v>
      </c>
      <c r="N28" s="300">
        <v>45806</v>
      </c>
      <c r="O28" s="34" t="s">
        <v>107</v>
      </c>
      <c r="P28" s="34">
        <v>0</v>
      </c>
      <c r="Q28" s="34">
        <v>0</v>
      </c>
      <c r="R28" s="298">
        <v>0.90500000000000003</v>
      </c>
      <c r="S28" s="34">
        <v>0</v>
      </c>
      <c r="U28" s="34" t="s">
        <v>46</v>
      </c>
      <c r="V28" s="300">
        <v>42153</v>
      </c>
      <c r="W28" s="34" t="s">
        <v>136</v>
      </c>
      <c r="X28" s="300">
        <v>45806</v>
      </c>
      <c r="Y28" s="34" t="s">
        <v>107</v>
      </c>
      <c r="Z28" s="34">
        <v>0</v>
      </c>
      <c r="AA28" s="34">
        <v>0</v>
      </c>
      <c r="AB28" s="298">
        <v>0.90500000000000003</v>
      </c>
      <c r="AC28" s="34">
        <v>0</v>
      </c>
      <c r="AE28" s="34" t="s">
        <v>46</v>
      </c>
      <c r="AF28" s="300">
        <v>42153</v>
      </c>
      <c r="AG28" s="34" t="s">
        <v>168</v>
      </c>
      <c r="AH28" s="300">
        <v>43614</v>
      </c>
      <c r="AI28" s="34" t="s">
        <v>101</v>
      </c>
      <c r="AJ28" s="34">
        <v>0</v>
      </c>
      <c r="AK28" s="34">
        <v>0</v>
      </c>
      <c r="AL28" s="298">
        <v>7.8E-2</v>
      </c>
      <c r="AM28" s="34">
        <v>0</v>
      </c>
      <c r="AO28" s="34" t="s">
        <v>46</v>
      </c>
      <c r="AP28" s="300">
        <v>42153</v>
      </c>
      <c r="AQ28" s="34" t="s">
        <v>145</v>
      </c>
      <c r="AR28" s="300">
        <v>45806</v>
      </c>
      <c r="AS28" s="34" t="s">
        <v>107</v>
      </c>
      <c r="AT28" s="34">
        <v>0</v>
      </c>
      <c r="AU28" s="34">
        <v>0</v>
      </c>
      <c r="AV28" s="298">
        <v>1.0009999999999999</v>
      </c>
      <c r="AW28" s="34">
        <v>0</v>
      </c>
      <c r="AY28" s="34" t="s">
        <v>47</v>
      </c>
      <c r="AZ28" s="300">
        <v>42153</v>
      </c>
      <c r="BA28" s="34" t="s">
        <v>147</v>
      </c>
      <c r="BB28" s="300">
        <v>42794</v>
      </c>
      <c r="BC28" s="34" t="s">
        <v>160</v>
      </c>
      <c r="BD28" s="34">
        <v>0</v>
      </c>
      <c r="BE28" s="34">
        <v>0</v>
      </c>
      <c r="BF28" s="298">
        <v>-0.122</v>
      </c>
      <c r="BG28" s="34">
        <v>0</v>
      </c>
    </row>
    <row r="29" spans="1:59" x14ac:dyDescent="0.2">
      <c r="A29" s="34" t="s">
        <v>46</v>
      </c>
      <c r="B29" s="300">
        <v>42153</v>
      </c>
      <c r="C29" s="34" t="s">
        <v>99</v>
      </c>
      <c r="D29" s="300">
        <v>46171</v>
      </c>
      <c r="E29" s="34" t="s">
        <v>108</v>
      </c>
      <c r="F29" s="34">
        <v>0</v>
      </c>
      <c r="G29" s="34">
        <v>0</v>
      </c>
      <c r="H29" s="298">
        <v>0.89707816799999995</v>
      </c>
      <c r="I29" s="34">
        <v>0</v>
      </c>
      <c r="K29" s="34" t="s">
        <v>46</v>
      </c>
      <c r="L29" s="300">
        <v>42153</v>
      </c>
      <c r="M29" s="34" t="s">
        <v>136</v>
      </c>
      <c r="N29" s="300">
        <v>46171</v>
      </c>
      <c r="O29" s="34" t="s">
        <v>108</v>
      </c>
      <c r="P29" s="34">
        <v>0</v>
      </c>
      <c r="Q29" s="34">
        <v>0</v>
      </c>
      <c r="R29" s="298">
        <v>0.98081175200000004</v>
      </c>
      <c r="S29" s="34">
        <v>0</v>
      </c>
      <c r="U29" s="34" t="s">
        <v>46</v>
      </c>
      <c r="V29" s="300">
        <v>42153</v>
      </c>
      <c r="W29" s="34" t="s">
        <v>136</v>
      </c>
      <c r="X29" s="300">
        <v>46171</v>
      </c>
      <c r="Y29" s="34" t="s">
        <v>108</v>
      </c>
      <c r="Z29" s="34">
        <v>0</v>
      </c>
      <c r="AA29" s="34">
        <v>0</v>
      </c>
      <c r="AB29" s="298">
        <v>0.98081175200000004</v>
      </c>
      <c r="AC29" s="34">
        <v>0</v>
      </c>
      <c r="AE29" s="34" t="s">
        <v>46</v>
      </c>
      <c r="AF29" s="300">
        <v>42153</v>
      </c>
      <c r="AG29" s="34" t="s">
        <v>168</v>
      </c>
      <c r="AH29" s="300">
        <v>43980</v>
      </c>
      <c r="AI29" s="34" t="s">
        <v>102</v>
      </c>
      <c r="AJ29" s="34">
        <v>0</v>
      </c>
      <c r="AK29" s="34">
        <v>0</v>
      </c>
      <c r="AL29" s="298">
        <v>0.18099999999999999</v>
      </c>
      <c r="AM29" s="34">
        <v>0</v>
      </c>
      <c r="AO29" s="34" t="s">
        <v>46</v>
      </c>
      <c r="AP29" s="300">
        <v>42153</v>
      </c>
      <c r="AQ29" s="34" t="s">
        <v>145</v>
      </c>
      <c r="AR29" s="300">
        <v>46171</v>
      </c>
      <c r="AS29" s="34" t="s">
        <v>108</v>
      </c>
      <c r="AT29" s="34">
        <v>0</v>
      </c>
      <c r="AU29" s="34">
        <v>0</v>
      </c>
      <c r="AV29" s="298">
        <v>1.074489145</v>
      </c>
      <c r="AW29" s="34">
        <v>0</v>
      </c>
      <c r="AY29" s="34" t="s">
        <v>47</v>
      </c>
      <c r="AZ29" s="300">
        <v>42153</v>
      </c>
      <c r="BA29" s="34" t="s">
        <v>147</v>
      </c>
      <c r="BB29" s="300">
        <v>42823</v>
      </c>
      <c r="BC29" s="34" t="s">
        <v>161</v>
      </c>
      <c r="BD29" s="34">
        <v>0</v>
      </c>
      <c r="BE29" s="34">
        <v>0</v>
      </c>
      <c r="BF29" s="298">
        <v>-0.12</v>
      </c>
      <c r="BG29" s="34">
        <v>0</v>
      </c>
    </row>
    <row r="30" spans="1:59" x14ac:dyDescent="0.2">
      <c r="A30" s="34" t="s">
        <v>46</v>
      </c>
      <c r="B30" s="300">
        <v>42153</v>
      </c>
      <c r="C30" s="34" t="s">
        <v>99</v>
      </c>
      <c r="D30" s="300">
        <v>46538</v>
      </c>
      <c r="E30" s="34" t="s">
        <v>109</v>
      </c>
      <c r="F30" s="34">
        <v>0</v>
      </c>
      <c r="G30" s="34">
        <v>0</v>
      </c>
      <c r="H30" s="298">
        <v>0.96599999999999997</v>
      </c>
      <c r="I30" s="34">
        <v>0</v>
      </c>
      <c r="K30" s="34" t="s">
        <v>46</v>
      </c>
      <c r="L30" s="300">
        <v>42153</v>
      </c>
      <c r="M30" s="34" t="s">
        <v>136</v>
      </c>
      <c r="N30" s="300">
        <v>46538</v>
      </c>
      <c r="O30" s="34" t="s">
        <v>109</v>
      </c>
      <c r="P30" s="34">
        <v>0</v>
      </c>
      <c r="Q30" s="34">
        <v>0</v>
      </c>
      <c r="R30" s="298">
        <v>1.0469999999999999</v>
      </c>
      <c r="S30" s="34">
        <v>0</v>
      </c>
      <c r="U30" s="34" t="s">
        <v>46</v>
      </c>
      <c r="V30" s="300">
        <v>42153</v>
      </c>
      <c r="W30" s="34" t="s">
        <v>136</v>
      </c>
      <c r="X30" s="300">
        <v>46538</v>
      </c>
      <c r="Y30" s="34" t="s">
        <v>109</v>
      </c>
      <c r="Z30" s="34">
        <v>0</v>
      </c>
      <c r="AA30" s="34">
        <v>0</v>
      </c>
      <c r="AB30" s="298">
        <v>1.0469999999999999</v>
      </c>
      <c r="AC30" s="34">
        <v>0</v>
      </c>
      <c r="AE30" s="34" t="s">
        <v>46</v>
      </c>
      <c r="AF30" s="300">
        <v>42153</v>
      </c>
      <c r="AG30" s="34" t="s">
        <v>168</v>
      </c>
      <c r="AH30" s="300">
        <v>44347</v>
      </c>
      <c r="AI30" s="34" t="s">
        <v>103</v>
      </c>
      <c r="AJ30" s="34">
        <v>0</v>
      </c>
      <c r="AK30" s="34">
        <v>0</v>
      </c>
      <c r="AL30" s="298">
        <v>0.29699999999999999</v>
      </c>
      <c r="AM30" s="34">
        <v>0</v>
      </c>
      <c r="AO30" s="34" t="s">
        <v>46</v>
      </c>
      <c r="AP30" s="300">
        <v>42153</v>
      </c>
      <c r="AQ30" s="34" t="s">
        <v>145</v>
      </c>
      <c r="AR30" s="300">
        <v>46538</v>
      </c>
      <c r="AS30" s="34" t="s">
        <v>109</v>
      </c>
      <c r="AT30" s="34">
        <v>0</v>
      </c>
      <c r="AU30" s="34">
        <v>0</v>
      </c>
      <c r="AV30" s="298">
        <v>1.1379999999999999</v>
      </c>
      <c r="AW30" s="34">
        <v>0</v>
      </c>
      <c r="AY30" s="34" t="s">
        <v>47</v>
      </c>
      <c r="AZ30" s="300">
        <v>42153</v>
      </c>
      <c r="BA30" s="34" t="s">
        <v>147</v>
      </c>
      <c r="BB30" s="300">
        <v>42853</v>
      </c>
      <c r="BC30" s="34" t="s">
        <v>162</v>
      </c>
      <c r="BD30" s="34">
        <v>0</v>
      </c>
      <c r="BE30" s="34">
        <v>0</v>
      </c>
      <c r="BF30" s="298">
        <v>-0.11799999999999999</v>
      </c>
      <c r="BG30" s="34">
        <v>0</v>
      </c>
    </row>
    <row r="31" spans="1:59" x14ac:dyDescent="0.2">
      <c r="A31" s="34" t="s">
        <v>46</v>
      </c>
      <c r="B31" s="300">
        <v>42153</v>
      </c>
      <c r="C31" s="34" t="s">
        <v>99</v>
      </c>
      <c r="D31" s="300">
        <v>46902</v>
      </c>
      <c r="E31" s="34" t="s">
        <v>110</v>
      </c>
      <c r="F31" s="34">
        <v>0</v>
      </c>
      <c r="G31" s="34">
        <v>0</v>
      </c>
      <c r="H31" s="298">
        <v>1.024524196</v>
      </c>
      <c r="I31" s="34">
        <v>0</v>
      </c>
      <c r="K31" s="34" t="s">
        <v>46</v>
      </c>
      <c r="L31" s="300">
        <v>42153</v>
      </c>
      <c r="M31" s="34" t="s">
        <v>136</v>
      </c>
      <c r="N31" s="300">
        <v>46902</v>
      </c>
      <c r="O31" s="34" t="s">
        <v>110</v>
      </c>
      <c r="P31" s="34">
        <v>0</v>
      </c>
      <c r="Q31" s="34">
        <v>0</v>
      </c>
      <c r="R31" s="298">
        <v>1.10232386</v>
      </c>
      <c r="S31" s="34">
        <v>0</v>
      </c>
      <c r="U31" s="34" t="s">
        <v>46</v>
      </c>
      <c r="V31" s="300">
        <v>42153</v>
      </c>
      <c r="W31" s="34" t="s">
        <v>136</v>
      </c>
      <c r="X31" s="300">
        <v>46902</v>
      </c>
      <c r="Y31" s="34" t="s">
        <v>110</v>
      </c>
      <c r="Z31" s="34">
        <v>0</v>
      </c>
      <c r="AA31" s="34">
        <v>0</v>
      </c>
      <c r="AB31" s="298">
        <v>1.10232386</v>
      </c>
      <c r="AC31" s="34">
        <v>0</v>
      </c>
      <c r="AE31" s="34" t="s">
        <v>46</v>
      </c>
      <c r="AF31" s="300">
        <v>42153</v>
      </c>
      <c r="AG31" s="34" t="s">
        <v>168</v>
      </c>
      <c r="AH31" s="300">
        <v>44711</v>
      </c>
      <c r="AI31" s="34" t="s">
        <v>104</v>
      </c>
      <c r="AJ31" s="34">
        <v>0</v>
      </c>
      <c r="AK31" s="34">
        <v>0</v>
      </c>
      <c r="AL31" s="298">
        <v>0.41299999999999998</v>
      </c>
      <c r="AM31" s="34">
        <v>0</v>
      </c>
      <c r="AO31" s="34" t="s">
        <v>46</v>
      </c>
      <c r="AP31" s="300">
        <v>42153</v>
      </c>
      <c r="AQ31" s="34" t="s">
        <v>145</v>
      </c>
      <c r="AR31" s="300">
        <v>46902</v>
      </c>
      <c r="AS31" s="34" t="s">
        <v>110</v>
      </c>
      <c r="AT31" s="34">
        <v>0</v>
      </c>
      <c r="AU31" s="34">
        <v>0</v>
      </c>
      <c r="AV31" s="298">
        <v>1.1902880149999999</v>
      </c>
      <c r="AW31" s="34">
        <v>0</v>
      </c>
      <c r="AY31" s="34" t="s">
        <v>47</v>
      </c>
      <c r="AZ31" s="300">
        <v>42153</v>
      </c>
      <c r="BA31" s="34" t="s">
        <v>147</v>
      </c>
      <c r="BB31" s="300">
        <v>42884</v>
      </c>
      <c r="BC31" s="34" t="s">
        <v>163</v>
      </c>
      <c r="BD31" s="34">
        <v>0</v>
      </c>
      <c r="BE31" s="34">
        <v>0</v>
      </c>
      <c r="BF31" s="298">
        <v>-0.115</v>
      </c>
      <c r="BG31" s="34">
        <v>0</v>
      </c>
    </row>
    <row r="32" spans="1:59" x14ac:dyDescent="0.2">
      <c r="A32" s="34" t="s">
        <v>46</v>
      </c>
      <c r="B32" s="300">
        <v>42153</v>
      </c>
      <c r="C32" s="34" t="s">
        <v>99</v>
      </c>
      <c r="D32" s="300">
        <v>47267</v>
      </c>
      <c r="E32" s="34" t="s">
        <v>111</v>
      </c>
      <c r="F32" s="34">
        <v>0</v>
      </c>
      <c r="G32" s="34">
        <v>0</v>
      </c>
      <c r="H32" s="298">
        <v>1.0745229119999999</v>
      </c>
      <c r="I32" s="34">
        <v>0</v>
      </c>
      <c r="K32" s="34" t="s">
        <v>46</v>
      </c>
      <c r="L32" s="300">
        <v>42153</v>
      </c>
      <c r="M32" s="34" t="s">
        <v>136</v>
      </c>
      <c r="N32" s="300">
        <v>47267</v>
      </c>
      <c r="O32" s="34" t="s">
        <v>111</v>
      </c>
      <c r="P32" s="34">
        <v>0</v>
      </c>
      <c r="Q32" s="34">
        <v>0</v>
      </c>
      <c r="R32" s="298">
        <v>1.1488977419999999</v>
      </c>
      <c r="S32" s="34">
        <v>0</v>
      </c>
      <c r="U32" s="34" t="s">
        <v>46</v>
      </c>
      <c r="V32" s="300">
        <v>42153</v>
      </c>
      <c r="W32" s="34" t="s">
        <v>136</v>
      </c>
      <c r="X32" s="300">
        <v>47267</v>
      </c>
      <c r="Y32" s="34" t="s">
        <v>111</v>
      </c>
      <c r="Z32" s="34">
        <v>0</v>
      </c>
      <c r="AA32" s="34">
        <v>0</v>
      </c>
      <c r="AB32" s="298">
        <v>1.1488977419999999</v>
      </c>
      <c r="AC32" s="34">
        <v>0</v>
      </c>
      <c r="AE32" s="34" t="s">
        <v>46</v>
      </c>
      <c r="AF32" s="300">
        <v>42153</v>
      </c>
      <c r="AG32" s="34" t="s">
        <v>168</v>
      </c>
      <c r="AH32" s="300">
        <v>45075</v>
      </c>
      <c r="AI32" s="34" t="s">
        <v>105</v>
      </c>
      <c r="AJ32" s="34">
        <v>0</v>
      </c>
      <c r="AK32" s="34">
        <v>0</v>
      </c>
      <c r="AL32" s="298">
        <v>0.52700000000000002</v>
      </c>
      <c r="AM32" s="34">
        <v>0</v>
      </c>
      <c r="AO32" s="34" t="s">
        <v>46</v>
      </c>
      <c r="AP32" s="300">
        <v>42153</v>
      </c>
      <c r="AQ32" s="34" t="s">
        <v>145</v>
      </c>
      <c r="AR32" s="300">
        <v>47267</v>
      </c>
      <c r="AS32" s="34" t="s">
        <v>111</v>
      </c>
      <c r="AT32" s="34">
        <v>0</v>
      </c>
      <c r="AU32" s="34">
        <v>0</v>
      </c>
      <c r="AV32" s="298">
        <v>1.2337566710000001</v>
      </c>
      <c r="AW32" s="34">
        <v>0</v>
      </c>
      <c r="AY32" s="34" t="s">
        <v>47</v>
      </c>
      <c r="AZ32" s="300">
        <v>42153</v>
      </c>
      <c r="BA32" s="34" t="s">
        <v>147</v>
      </c>
      <c r="BB32" s="300">
        <v>43249</v>
      </c>
      <c r="BC32" s="34" t="s">
        <v>100</v>
      </c>
      <c r="BD32" s="34">
        <v>0</v>
      </c>
      <c r="BE32" s="34">
        <v>0</v>
      </c>
      <c r="BF32" s="298">
        <v>-6.6000000000000003E-2</v>
      </c>
      <c r="BG32" s="34">
        <v>0</v>
      </c>
    </row>
    <row r="33" spans="1:59" x14ac:dyDescent="0.2">
      <c r="A33" s="34" t="s">
        <v>46</v>
      </c>
      <c r="B33" s="300">
        <v>42153</v>
      </c>
      <c r="C33" s="34" t="s">
        <v>99</v>
      </c>
      <c r="D33" s="300">
        <v>11107</v>
      </c>
      <c r="E33" s="34" t="s">
        <v>112</v>
      </c>
      <c r="F33" s="34">
        <v>0</v>
      </c>
      <c r="G33" s="34">
        <v>0</v>
      </c>
      <c r="H33" s="298">
        <v>1.117</v>
      </c>
      <c r="I33" s="34">
        <v>0</v>
      </c>
      <c r="K33" s="34" t="s">
        <v>46</v>
      </c>
      <c r="L33" s="300">
        <v>42153</v>
      </c>
      <c r="M33" s="34" t="s">
        <v>136</v>
      </c>
      <c r="N33" s="300">
        <v>11107</v>
      </c>
      <c r="O33" s="34" t="s">
        <v>112</v>
      </c>
      <c r="P33" s="34">
        <v>0</v>
      </c>
      <c r="Q33" s="34">
        <v>0</v>
      </c>
      <c r="R33" s="298">
        <v>1.1879999999999999</v>
      </c>
      <c r="S33" s="34">
        <v>0</v>
      </c>
      <c r="U33" s="34" t="s">
        <v>46</v>
      </c>
      <c r="V33" s="300">
        <v>42153</v>
      </c>
      <c r="W33" s="34" t="s">
        <v>136</v>
      </c>
      <c r="X33" s="300">
        <v>11107</v>
      </c>
      <c r="Y33" s="34" t="s">
        <v>112</v>
      </c>
      <c r="Z33" s="34">
        <v>0</v>
      </c>
      <c r="AA33" s="34">
        <v>0</v>
      </c>
      <c r="AB33" s="298">
        <v>1.1879999999999999</v>
      </c>
      <c r="AC33" s="34">
        <v>0</v>
      </c>
      <c r="AE33" s="34" t="s">
        <v>46</v>
      </c>
      <c r="AF33" s="300">
        <v>42153</v>
      </c>
      <c r="AG33" s="34" t="s">
        <v>168</v>
      </c>
      <c r="AH33" s="300">
        <v>45441</v>
      </c>
      <c r="AI33" s="34" t="s">
        <v>106</v>
      </c>
      <c r="AJ33" s="34">
        <v>0</v>
      </c>
      <c r="AK33" s="34">
        <v>0</v>
      </c>
      <c r="AL33" s="298">
        <v>0.63</v>
      </c>
      <c r="AM33" s="34">
        <v>0</v>
      </c>
      <c r="AO33" s="34" t="s">
        <v>46</v>
      </c>
      <c r="AP33" s="300">
        <v>42153</v>
      </c>
      <c r="AQ33" s="34" t="s">
        <v>145</v>
      </c>
      <c r="AR33" s="300">
        <v>11107</v>
      </c>
      <c r="AS33" s="34" t="s">
        <v>112</v>
      </c>
      <c r="AT33" s="34">
        <v>0</v>
      </c>
      <c r="AU33" s="34">
        <v>0</v>
      </c>
      <c r="AV33" s="298">
        <v>1.27</v>
      </c>
      <c r="AW33" s="34">
        <v>0</v>
      </c>
      <c r="AY33" s="34" t="s">
        <v>47</v>
      </c>
      <c r="AZ33" s="300">
        <v>42153</v>
      </c>
      <c r="BA33" s="34" t="s">
        <v>147</v>
      </c>
      <c r="BB33" s="300">
        <v>43614</v>
      </c>
      <c r="BC33" s="34" t="s">
        <v>101</v>
      </c>
      <c r="BD33" s="34">
        <v>0</v>
      </c>
      <c r="BE33" s="34">
        <v>0</v>
      </c>
      <c r="BF33" s="298">
        <v>1.7000000000000001E-2</v>
      </c>
      <c r="BG33" s="34">
        <v>0</v>
      </c>
    </row>
    <row r="34" spans="1:59" x14ac:dyDescent="0.2">
      <c r="A34" s="34" t="s">
        <v>46</v>
      </c>
      <c r="B34" s="300">
        <v>42153</v>
      </c>
      <c r="C34" s="34" t="s">
        <v>99</v>
      </c>
      <c r="D34" s="300">
        <v>11472</v>
      </c>
      <c r="E34" s="34" t="s">
        <v>113</v>
      </c>
      <c r="F34" s="34">
        <v>0</v>
      </c>
      <c r="G34" s="34">
        <v>0</v>
      </c>
      <c r="H34" s="298">
        <v>1.152869033</v>
      </c>
      <c r="I34" s="34">
        <v>0</v>
      </c>
      <c r="K34" s="34" t="s">
        <v>46</v>
      </c>
      <c r="L34" s="300">
        <v>42153</v>
      </c>
      <c r="M34" s="34" t="s">
        <v>136</v>
      </c>
      <c r="N34" s="300">
        <v>11472</v>
      </c>
      <c r="O34" s="34" t="s">
        <v>113</v>
      </c>
      <c r="P34" s="34">
        <v>0</v>
      </c>
      <c r="Q34" s="34">
        <v>0</v>
      </c>
      <c r="R34" s="298">
        <v>1.220716543</v>
      </c>
      <c r="S34" s="34">
        <v>0</v>
      </c>
      <c r="U34" s="34" t="s">
        <v>46</v>
      </c>
      <c r="V34" s="300">
        <v>42153</v>
      </c>
      <c r="W34" s="34" t="s">
        <v>136</v>
      </c>
      <c r="X34" s="300">
        <v>11472</v>
      </c>
      <c r="Y34" s="34" t="s">
        <v>113</v>
      </c>
      <c r="Z34" s="34">
        <v>0</v>
      </c>
      <c r="AA34" s="34">
        <v>0</v>
      </c>
      <c r="AB34" s="298">
        <v>1.220716543</v>
      </c>
      <c r="AC34" s="34">
        <v>0</v>
      </c>
      <c r="AE34" s="34" t="s">
        <v>46</v>
      </c>
      <c r="AF34" s="300">
        <v>42153</v>
      </c>
      <c r="AG34" s="34" t="s">
        <v>168</v>
      </c>
      <c r="AH34" s="300">
        <v>45806</v>
      </c>
      <c r="AI34" s="34" t="s">
        <v>107</v>
      </c>
      <c r="AJ34" s="34">
        <v>0</v>
      </c>
      <c r="AK34" s="34">
        <v>0</v>
      </c>
      <c r="AL34" s="298">
        <v>0.71799999999999997</v>
      </c>
      <c r="AM34" s="34">
        <v>0</v>
      </c>
      <c r="AO34" s="34" t="s">
        <v>46</v>
      </c>
      <c r="AP34" s="300">
        <v>42153</v>
      </c>
      <c r="AQ34" s="34" t="s">
        <v>145</v>
      </c>
      <c r="AR34" s="300">
        <v>11472</v>
      </c>
      <c r="AS34" s="34" t="s">
        <v>113</v>
      </c>
      <c r="AT34" s="34">
        <v>0</v>
      </c>
      <c r="AU34" s="34">
        <v>0</v>
      </c>
      <c r="AV34" s="298">
        <v>1.300282065</v>
      </c>
      <c r="AW34" s="34">
        <v>0</v>
      </c>
      <c r="AY34" s="34" t="s">
        <v>47</v>
      </c>
      <c r="AZ34" s="300">
        <v>42153</v>
      </c>
      <c r="BA34" s="34" t="s">
        <v>147</v>
      </c>
      <c r="BB34" s="300">
        <v>43980</v>
      </c>
      <c r="BC34" s="34" t="s">
        <v>102</v>
      </c>
      <c r="BD34" s="34">
        <v>0</v>
      </c>
      <c r="BE34" s="34">
        <v>0</v>
      </c>
      <c r="BF34" s="298">
        <v>0.121</v>
      </c>
      <c r="BG34" s="34">
        <v>0</v>
      </c>
    </row>
    <row r="35" spans="1:59" x14ac:dyDescent="0.2">
      <c r="A35" s="34" t="s">
        <v>46</v>
      </c>
      <c r="B35" s="300">
        <v>42153</v>
      </c>
      <c r="C35" s="34" t="s">
        <v>99</v>
      </c>
      <c r="D35" s="300">
        <v>11840</v>
      </c>
      <c r="E35" s="34" t="s">
        <v>114</v>
      </c>
      <c r="F35" s="34">
        <v>0</v>
      </c>
      <c r="G35" s="34">
        <v>0</v>
      </c>
      <c r="H35" s="298">
        <v>1.183315211</v>
      </c>
      <c r="I35" s="34">
        <v>0</v>
      </c>
      <c r="K35" s="34" t="s">
        <v>46</v>
      </c>
      <c r="L35" s="300">
        <v>42153</v>
      </c>
      <c r="M35" s="34" t="s">
        <v>136</v>
      </c>
      <c r="N35" s="300">
        <v>11840</v>
      </c>
      <c r="O35" s="34" t="s">
        <v>114</v>
      </c>
      <c r="P35" s="34">
        <v>0</v>
      </c>
      <c r="Q35" s="34">
        <v>0</v>
      </c>
      <c r="R35" s="298">
        <v>1.248263036</v>
      </c>
      <c r="S35" s="34">
        <v>0</v>
      </c>
      <c r="U35" s="34" t="s">
        <v>46</v>
      </c>
      <c r="V35" s="300">
        <v>42153</v>
      </c>
      <c r="W35" s="34" t="s">
        <v>136</v>
      </c>
      <c r="X35" s="300">
        <v>11840</v>
      </c>
      <c r="Y35" s="34" t="s">
        <v>114</v>
      </c>
      <c r="Z35" s="34">
        <v>0</v>
      </c>
      <c r="AA35" s="34">
        <v>0</v>
      </c>
      <c r="AB35" s="298">
        <v>1.248263036</v>
      </c>
      <c r="AC35" s="34">
        <v>0</v>
      </c>
      <c r="AE35" s="34" t="s">
        <v>46</v>
      </c>
      <c r="AF35" s="300">
        <v>42153</v>
      </c>
      <c r="AG35" s="34" t="s">
        <v>168</v>
      </c>
      <c r="AH35" s="300">
        <v>46171</v>
      </c>
      <c r="AI35" s="34" t="s">
        <v>108</v>
      </c>
      <c r="AJ35" s="34">
        <v>0</v>
      </c>
      <c r="AK35" s="34">
        <v>0</v>
      </c>
      <c r="AL35" s="298">
        <v>0.79635181799999999</v>
      </c>
      <c r="AM35" s="34">
        <v>0</v>
      </c>
      <c r="AO35" s="34" t="s">
        <v>46</v>
      </c>
      <c r="AP35" s="300">
        <v>42153</v>
      </c>
      <c r="AQ35" s="34" t="s">
        <v>145</v>
      </c>
      <c r="AR35" s="300">
        <v>11840</v>
      </c>
      <c r="AS35" s="34" t="s">
        <v>114</v>
      </c>
      <c r="AT35" s="34">
        <v>0</v>
      </c>
      <c r="AU35" s="34">
        <v>0</v>
      </c>
      <c r="AV35" s="298">
        <v>1.325773211</v>
      </c>
      <c r="AW35" s="34">
        <v>0</v>
      </c>
      <c r="AY35" s="34" t="s">
        <v>47</v>
      </c>
      <c r="AZ35" s="300">
        <v>42153</v>
      </c>
      <c r="BA35" s="34" t="s">
        <v>147</v>
      </c>
      <c r="BB35" s="300">
        <v>44347</v>
      </c>
      <c r="BC35" s="34" t="s">
        <v>103</v>
      </c>
      <c r="BD35" s="34">
        <v>0</v>
      </c>
      <c r="BE35" s="34">
        <v>0</v>
      </c>
      <c r="BF35" s="298">
        <v>0.23699999999999999</v>
      </c>
      <c r="BG35" s="34">
        <v>0</v>
      </c>
    </row>
    <row r="36" spans="1:59" x14ac:dyDescent="0.2">
      <c r="A36" s="34" t="s">
        <v>46</v>
      </c>
      <c r="B36" s="300">
        <v>42153</v>
      </c>
      <c r="C36" s="34" t="s">
        <v>99</v>
      </c>
      <c r="D36" s="300">
        <v>12204</v>
      </c>
      <c r="E36" s="34" t="s">
        <v>115</v>
      </c>
      <c r="F36" s="34">
        <v>0</v>
      </c>
      <c r="G36" s="34">
        <v>0</v>
      </c>
      <c r="H36" s="298">
        <v>1.2079215080000001</v>
      </c>
      <c r="I36" s="34">
        <v>0</v>
      </c>
      <c r="K36" s="34" t="s">
        <v>46</v>
      </c>
      <c r="L36" s="300">
        <v>42153</v>
      </c>
      <c r="M36" s="34" t="s">
        <v>136</v>
      </c>
      <c r="N36" s="300">
        <v>12204</v>
      </c>
      <c r="O36" s="34" t="s">
        <v>115</v>
      </c>
      <c r="P36" s="34">
        <v>0</v>
      </c>
      <c r="Q36" s="34">
        <v>0</v>
      </c>
      <c r="R36" s="298">
        <v>1.2702611720000001</v>
      </c>
      <c r="S36" s="34">
        <v>0</v>
      </c>
      <c r="U36" s="34" t="s">
        <v>46</v>
      </c>
      <c r="V36" s="300">
        <v>42153</v>
      </c>
      <c r="W36" s="34" t="s">
        <v>136</v>
      </c>
      <c r="X36" s="300">
        <v>12204</v>
      </c>
      <c r="Y36" s="34" t="s">
        <v>115</v>
      </c>
      <c r="Z36" s="34">
        <v>0</v>
      </c>
      <c r="AA36" s="34">
        <v>0</v>
      </c>
      <c r="AB36" s="298">
        <v>1.2702611720000001</v>
      </c>
      <c r="AC36" s="34">
        <v>0</v>
      </c>
      <c r="AE36" s="34" t="s">
        <v>46</v>
      </c>
      <c r="AF36" s="300">
        <v>42153</v>
      </c>
      <c r="AG36" s="34" t="s">
        <v>168</v>
      </c>
      <c r="AH36" s="300">
        <v>46538</v>
      </c>
      <c r="AI36" s="34" t="s">
        <v>109</v>
      </c>
      <c r="AJ36" s="34">
        <v>0</v>
      </c>
      <c r="AK36" s="34">
        <v>0</v>
      </c>
      <c r="AL36" s="298">
        <v>0.86599999999999999</v>
      </c>
      <c r="AM36" s="34">
        <v>0</v>
      </c>
      <c r="AO36" s="34" t="s">
        <v>46</v>
      </c>
      <c r="AP36" s="300">
        <v>42153</v>
      </c>
      <c r="AQ36" s="34" t="s">
        <v>145</v>
      </c>
      <c r="AR36" s="300">
        <v>12204</v>
      </c>
      <c r="AS36" s="34" t="s">
        <v>115</v>
      </c>
      <c r="AT36" s="34">
        <v>0</v>
      </c>
      <c r="AU36" s="34">
        <v>0</v>
      </c>
      <c r="AV36" s="298">
        <v>1.3460257099999999</v>
      </c>
      <c r="AW36" s="34">
        <v>0</v>
      </c>
      <c r="AY36" s="34" t="s">
        <v>47</v>
      </c>
      <c r="AZ36" s="300">
        <v>42153</v>
      </c>
      <c r="BA36" s="34" t="s">
        <v>147</v>
      </c>
      <c r="BB36" s="300">
        <v>44711</v>
      </c>
      <c r="BC36" s="34" t="s">
        <v>104</v>
      </c>
      <c r="BD36" s="34">
        <v>0</v>
      </c>
      <c r="BE36" s="34">
        <v>0</v>
      </c>
      <c r="BF36" s="298">
        <v>0.35299999999999998</v>
      </c>
      <c r="BG36" s="34">
        <v>0</v>
      </c>
    </row>
    <row r="37" spans="1:59" x14ac:dyDescent="0.2">
      <c r="A37" s="34" t="s">
        <v>46</v>
      </c>
      <c r="B37" s="300">
        <v>42153</v>
      </c>
      <c r="C37" s="34" t="s">
        <v>99</v>
      </c>
      <c r="D37" s="300">
        <v>12568</v>
      </c>
      <c r="E37" s="34" t="s">
        <v>116</v>
      </c>
      <c r="F37" s="34">
        <v>0</v>
      </c>
      <c r="G37" s="34">
        <v>0</v>
      </c>
      <c r="H37" s="298">
        <v>1.2280581960000001</v>
      </c>
      <c r="I37" s="34">
        <v>0</v>
      </c>
      <c r="K37" s="34" t="s">
        <v>46</v>
      </c>
      <c r="L37" s="300">
        <v>42153</v>
      </c>
      <c r="M37" s="34" t="s">
        <v>136</v>
      </c>
      <c r="N37" s="300">
        <v>12568</v>
      </c>
      <c r="O37" s="34" t="s">
        <v>116</v>
      </c>
      <c r="P37" s="34">
        <v>0</v>
      </c>
      <c r="Q37" s="34">
        <v>0</v>
      </c>
      <c r="R37" s="298">
        <v>1.2880847259999999</v>
      </c>
      <c r="S37" s="34">
        <v>0</v>
      </c>
      <c r="U37" s="34" t="s">
        <v>46</v>
      </c>
      <c r="V37" s="300">
        <v>42153</v>
      </c>
      <c r="W37" s="34" t="s">
        <v>136</v>
      </c>
      <c r="X37" s="300">
        <v>12568</v>
      </c>
      <c r="Y37" s="34" t="s">
        <v>116</v>
      </c>
      <c r="Z37" s="34">
        <v>0</v>
      </c>
      <c r="AA37" s="34">
        <v>0</v>
      </c>
      <c r="AB37" s="298">
        <v>1.2880847259999999</v>
      </c>
      <c r="AC37" s="34">
        <v>0</v>
      </c>
      <c r="AE37" s="34" t="s">
        <v>46</v>
      </c>
      <c r="AF37" s="300">
        <v>42153</v>
      </c>
      <c r="AG37" s="34" t="s">
        <v>168</v>
      </c>
      <c r="AH37" s="300">
        <v>46902</v>
      </c>
      <c r="AI37" s="34" t="s">
        <v>110</v>
      </c>
      <c r="AJ37" s="34">
        <v>0</v>
      </c>
      <c r="AK37" s="34">
        <v>0</v>
      </c>
      <c r="AL37" s="298">
        <v>0.92567013600000003</v>
      </c>
      <c r="AM37" s="34">
        <v>0</v>
      </c>
      <c r="AO37" s="34" t="s">
        <v>46</v>
      </c>
      <c r="AP37" s="300">
        <v>42153</v>
      </c>
      <c r="AQ37" s="34" t="s">
        <v>145</v>
      </c>
      <c r="AR37" s="300">
        <v>12568</v>
      </c>
      <c r="AS37" s="34" t="s">
        <v>116</v>
      </c>
      <c r="AT37" s="34">
        <v>0</v>
      </c>
      <c r="AU37" s="34">
        <v>0</v>
      </c>
      <c r="AV37" s="298">
        <v>1.3623657360000001</v>
      </c>
      <c r="AW37" s="34">
        <v>0</v>
      </c>
      <c r="AY37" s="34" t="s">
        <v>47</v>
      </c>
      <c r="AZ37" s="300">
        <v>42153</v>
      </c>
      <c r="BA37" s="34" t="s">
        <v>147</v>
      </c>
      <c r="BB37" s="300">
        <v>45075</v>
      </c>
      <c r="BC37" s="34" t="s">
        <v>105</v>
      </c>
      <c r="BD37" s="34">
        <v>0</v>
      </c>
      <c r="BE37" s="34">
        <v>0</v>
      </c>
      <c r="BF37" s="298">
        <v>0.46300000000000002</v>
      </c>
      <c r="BG37" s="34">
        <v>0</v>
      </c>
    </row>
    <row r="38" spans="1:59" x14ac:dyDescent="0.2">
      <c r="A38" s="34" t="s">
        <v>46</v>
      </c>
      <c r="B38" s="300">
        <v>42153</v>
      </c>
      <c r="C38" s="34" t="s">
        <v>99</v>
      </c>
      <c r="D38" s="300">
        <v>12933</v>
      </c>
      <c r="E38" s="34" t="s">
        <v>117</v>
      </c>
      <c r="F38" s="34">
        <v>0</v>
      </c>
      <c r="G38" s="34">
        <v>0</v>
      </c>
      <c r="H38" s="298">
        <v>1.244</v>
      </c>
      <c r="I38" s="34">
        <v>0</v>
      </c>
      <c r="K38" s="34" t="s">
        <v>46</v>
      </c>
      <c r="L38" s="300">
        <v>42153</v>
      </c>
      <c r="M38" s="34" t="s">
        <v>136</v>
      </c>
      <c r="N38" s="300">
        <v>12933</v>
      </c>
      <c r="O38" s="34" t="s">
        <v>117</v>
      </c>
      <c r="P38" s="34">
        <v>0</v>
      </c>
      <c r="Q38" s="34">
        <v>0</v>
      </c>
      <c r="R38" s="298">
        <v>1.302</v>
      </c>
      <c r="S38" s="34">
        <v>0</v>
      </c>
      <c r="U38" s="34" t="s">
        <v>46</v>
      </c>
      <c r="V38" s="300">
        <v>42153</v>
      </c>
      <c r="W38" s="34" t="s">
        <v>136</v>
      </c>
      <c r="X38" s="300">
        <v>12933</v>
      </c>
      <c r="Y38" s="34" t="s">
        <v>117</v>
      </c>
      <c r="Z38" s="34">
        <v>0</v>
      </c>
      <c r="AA38" s="34">
        <v>0</v>
      </c>
      <c r="AB38" s="298">
        <v>1.302</v>
      </c>
      <c r="AC38" s="34">
        <v>0</v>
      </c>
      <c r="AE38" s="34" t="s">
        <v>46</v>
      </c>
      <c r="AF38" s="300">
        <v>42153</v>
      </c>
      <c r="AG38" s="34" t="s">
        <v>168</v>
      </c>
      <c r="AH38" s="300">
        <v>47267</v>
      </c>
      <c r="AI38" s="34" t="s">
        <v>111</v>
      </c>
      <c r="AJ38" s="34">
        <v>0</v>
      </c>
      <c r="AK38" s="34">
        <v>0</v>
      </c>
      <c r="AL38" s="298">
        <v>0.97706026199999996</v>
      </c>
      <c r="AM38" s="34">
        <v>0</v>
      </c>
      <c r="AO38" s="34" t="s">
        <v>46</v>
      </c>
      <c r="AP38" s="300">
        <v>42153</v>
      </c>
      <c r="AQ38" s="34" t="s">
        <v>145</v>
      </c>
      <c r="AR38" s="300">
        <v>12933</v>
      </c>
      <c r="AS38" s="34" t="s">
        <v>117</v>
      </c>
      <c r="AT38" s="34">
        <v>0</v>
      </c>
      <c r="AU38" s="34">
        <v>0</v>
      </c>
      <c r="AV38" s="298">
        <v>1.375</v>
      </c>
      <c r="AW38" s="34">
        <v>0</v>
      </c>
      <c r="AY38" s="34" t="s">
        <v>47</v>
      </c>
      <c r="AZ38" s="300">
        <v>42153</v>
      </c>
      <c r="BA38" s="34" t="s">
        <v>147</v>
      </c>
      <c r="BB38" s="300">
        <v>45441</v>
      </c>
      <c r="BC38" s="34" t="s">
        <v>106</v>
      </c>
      <c r="BD38" s="34">
        <v>0</v>
      </c>
      <c r="BE38" s="34">
        <v>0</v>
      </c>
      <c r="BF38" s="298">
        <v>0.56399999999999995</v>
      </c>
      <c r="BG38" s="34">
        <v>0</v>
      </c>
    </row>
    <row r="39" spans="1:59" x14ac:dyDescent="0.2">
      <c r="A39" s="34" t="s">
        <v>46</v>
      </c>
      <c r="B39" s="300">
        <v>42153</v>
      </c>
      <c r="C39" s="34" t="s">
        <v>99</v>
      </c>
      <c r="D39" s="300">
        <v>13299</v>
      </c>
      <c r="E39" s="34" t="s">
        <v>118</v>
      </c>
      <c r="F39" s="34">
        <v>0</v>
      </c>
      <c r="G39" s="34">
        <v>0</v>
      </c>
      <c r="H39" s="298">
        <v>1.256328138</v>
      </c>
      <c r="I39" s="34">
        <v>0</v>
      </c>
      <c r="K39" s="34" t="s">
        <v>46</v>
      </c>
      <c r="L39" s="300">
        <v>42153</v>
      </c>
      <c r="M39" s="34" t="s">
        <v>136</v>
      </c>
      <c r="N39" s="300">
        <v>13299</v>
      </c>
      <c r="O39" s="34" t="s">
        <v>118</v>
      </c>
      <c r="P39" s="34">
        <v>0</v>
      </c>
      <c r="Q39" s="34">
        <v>0</v>
      </c>
      <c r="R39" s="298">
        <v>1.312587787</v>
      </c>
      <c r="S39" s="34">
        <v>0</v>
      </c>
      <c r="U39" s="34" t="s">
        <v>46</v>
      </c>
      <c r="V39" s="300">
        <v>42153</v>
      </c>
      <c r="W39" s="34" t="s">
        <v>136</v>
      </c>
      <c r="X39" s="300">
        <v>13299</v>
      </c>
      <c r="Y39" s="34" t="s">
        <v>118</v>
      </c>
      <c r="Z39" s="34">
        <v>0</v>
      </c>
      <c r="AA39" s="34">
        <v>0</v>
      </c>
      <c r="AB39" s="298">
        <v>1.312587787</v>
      </c>
      <c r="AC39" s="34">
        <v>0</v>
      </c>
      <c r="AE39" s="34" t="s">
        <v>46</v>
      </c>
      <c r="AF39" s="300">
        <v>42153</v>
      </c>
      <c r="AG39" s="34" t="s">
        <v>168</v>
      </c>
      <c r="AH39" s="300">
        <v>11107</v>
      </c>
      <c r="AI39" s="34" t="s">
        <v>112</v>
      </c>
      <c r="AJ39" s="34">
        <v>0</v>
      </c>
      <c r="AK39" s="34">
        <v>0</v>
      </c>
      <c r="AL39" s="298">
        <v>1.0209999999999999</v>
      </c>
      <c r="AM39" s="34">
        <v>0</v>
      </c>
      <c r="AO39" s="34" t="s">
        <v>46</v>
      </c>
      <c r="AP39" s="300">
        <v>42153</v>
      </c>
      <c r="AQ39" s="34" t="s">
        <v>145</v>
      </c>
      <c r="AR39" s="300">
        <v>13299</v>
      </c>
      <c r="AS39" s="34" t="s">
        <v>118</v>
      </c>
      <c r="AT39" s="34">
        <v>0</v>
      </c>
      <c r="AU39" s="34">
        <v>0</v>
      </c>
      <c r="AV39" s="298">
        <v>1.38447605</v>
      </c>
      <c r="AW39" s="34">
        <v>0</v>
      </c>
      <c r="AY39" s="34" t="s">
        <v>47</v>
      </c>
      <c r="AZ39" s="300">
        <v>42153</v>
      </c>
      <c r="BA39" s="34" t="s">
        <v>147</v>
      </c>
      <c r="BB39" s="300">
        <v>45806</v>
      </c>
      <c r="BC39" s="34" t="s">
        <v>107</v>
      </c>
      <c r="BD39" s="34">
        <v>0</v>
      </c>
      <c r="BE39" s="34">
        <v>0</v>
      </c>
      <c r="BF39" s="298">
        <v>0.65200000000000002</v>
      </c>
      <c r="BG39" s="34">
        <v>0</v>
      </c>
    </row>
    <row r="40" spans="1:59" x14ac:dyDescent="0.2">
      <c r="A40" s="34" t="s">
        <v>46</v>
      </c>
      <c r="B40" s="300">
        <v>42153</v>
      </c>
      <c r="C40" s="34" t="s">
        <v>99</v>
      </c>
      <c r="D40" s="300">
        <v>13664</v>
      </c>
      <c r="E40" s="34" t="s">
        <v>119</v>
      </c>
      <c r="F40" s="34">
        <v>0</v>
      </c>
      <c r="G40" s="34">
        <v>0</v>
      </c>
      <c r="H40" s="298">
        <v>1.265592858</v>
      </c>
      <c r="I40" s="34">
        <v>0</v>
      </c>
      <c r="K40" s="34" t="s">
        <v>46</v>
      </c>
      <c r="L40" s="300">
        <v>42153</v>
      </c>
      <c r="M40" s="34" t="s">
        <v>136</v>
      </c>
      <c r="N40" s="300">
        <v>13664</v>
      </c>
      <c r="O40" s="34" t="s">
        <v>119</v>
      </c>
      <c r="P40" s="34">
        <v>0</v>
      </c>
      <c r="Q40" s="34">
        <v>0</v>
      </c>
      <c r="R40" s="298">
        <v>1.320336202</v>
      </c>
      <c r="S40" s="34">
        <v>0</v>
      </c>
      <c r="U40" s="34" t="s">
        <v>46</v>
      </c>
      <c r="V40" s="300">
        <v>42153</v>
      </c>
      <c r="W40" s="34" t="s">
        <v>136</v>
      </c>
      <c r="X40" s="300">
        <v>13664</v>
      </c>
      <c r="Y40" s="34" t="s">
        <v>119</v>
      </c>
      <c r="Z40" s="34">
        <v>0</v>
      </c>
      <c r="AA40" s="34">
        <v>0</v>
      </c>
      <c r="AB40" s="298">
        <v>1.320336202</v>
      </c>
      <c r="AC40" s="34">
        <v>0</v>
      </c>
      <c r="AE40" s="34" t="s">
        <v>46</v>
      </c>
      <c r="AF40" s="300">
        <v>42153</v>
      </c>
      <c r="AG40" s="34" t="s">
        <v>168</v>
      </c>
      <c r="AH40" s="300">
        <v>11472</v>
      </c>
      <c r="AI40" s="34" t="s">
        <v>113</v>
      </c>
      <c r="AJ40" s="34">
        <v>0</v>
      </c>
      <c r="AK40" s="34">
        <v>0</v>
      </c>
      <c r="AL40" s="298">
        <v>1.058298148</v>
      </c>
      <c r="AM40" s="34">
        <v>0</v>
      </c>
      <c r="AO40" s="34" t="s">
        <v>46</v>
      </c>
      <c r="AP40" s="300">
        <v>42153</v>
      </c>
      <c r="AQ40" s="34" t="s">
        <v>145</v>
      </c>
      <c r="AR40" s="300">
        <v>13664</v>
      </c>
      <c r="AS40" s="34" t="s">
        <v>119</v>
      </c>
      <c r="AT40" s="34">
        <v>0</v>
      </c>
      <c r="AU40" s="34">
        <v>0</v>
      </c>
      <c r="AV40" s="298">
        <v>1.391213442</v>
      </c>
      <c r="AW40" s="34">
        <v>0</v>
      </c>
      <c r="AY40" s="34" t="s">
        <v>47</v>
      </c>
      <c r="AZ40" s="300">
        <v>42153</v>
      </c>
      <c r="BA40" s="34" t="s">
        <v>147</v>
      </c>
      <c r="BB40" s="300">
        <v>46171</v>
      </c>
      <c r="BC40" s="34" t="s">
        <v>108</v>
      </c>
      <c r="BD40" s="34">
        <v>0</v>
      </c>
      <c r="BE40" s="34">
        <v>0</v>
      </c>
      <c r="BF40" s="298">
        <v>0.73099999999999998</v>
      </c>
      <c r="BG40" s="34">
        <v>0</v>
      </c>
    </row>
    <row r="41" spans="1:59" x14ac:dyDescent="0.2">
      <c r="A41" s="34" t="s">
        <v>46</v>
      </c>
      <c r="B41" s="300">
        <v>42153</v>
      </c>
      <c r="C41" s="34" t="s">
        <v>99</v>
      </c>
      <c r="D41" s="300">
        <v>14031</v>
      </c>
      <c r="E41" s="34" t="s">
        <v>120</v>
      </c>
      <c r="F41" s="34">
        <v>0</v>
      </c>
      <c r="G41" s="34">
        <v>0</v>
      </c>
      <c r="H41" s="298">
        <v>1.272872818</v>
      </c>
      <c r="I41" s="34">
        <v>0</v>
      </c>
      <c r="K41" s="34" t="s">
        <v>46</v>
      </c>
      <c r="L41" s="300">
        <v>42153</v>
      </c>
      <c r="M41" s="34" t="s">
        <v>136</v>
      </c>
      <c r="N41" s="300">
        <v>14031</v>
      </c>
      <c r="O41" s="34" t="s">
        <v>120</v>
      </c>
      <c r="P41" s="34">
        <v>0</v>
      </c>
      <c r="Q41" s="34">
        <v>0</v>
      </c>
      <c r="R41" s="298">
        <v>1.326258892</v>
      </c>
      <c r="S41" s="34">
        <v>0</v>
      </c>
      <c r="U41" s="34" t="s">
        <v>46</v>
      </c>
      <c r="V41" s="300">
        <v>42153</v>
      </c>
      <c r="W41" s="34" t="s">
        <v>136</v>
      </c>
      <c r="X41" s="300">
        <v>14031</v>
      </c>
      <c r="Y41" s="34" t="s">
        <v>120</v>
      </c>
      <c r="Z41" s="34">
        <v>0</v>
      </c>
      <c r="AA41" s="34">
        <v>0</v>
      </c>
      <c r="AB41" s="298">
        <v>1.326258892</v>
      </c>
      <c r="AC41" s="34">
        <v>0</v>
      </c>
      <c r="AE41" s="34" t="s">
        <v>46</v>
      </c>
      <c r="AF41" s="300">
        <v>42153</v>
      </c>
      <c r="AG41" s="34" t="s">
        <v>168</v>
      </c>
      <c r="AH41" s="300">
        <v>11840</v>
      </c>
      <c r="AI41" s="34" t="s">
        <v>114</v>
      </c>
      <c r="AJ41" s="34">
        <v>0</v>
      </c>
      <c r="AK41" s="34">
        <v>0</v>
      </c>
      <c r="AL41" s="298">
        <v>1.0901389699999999</v>
      </c>
      <c r="AM41" s="34">
        <v>0</v>
      </c>
      <c r="AO41" s="34" t="s">
        <v>46</v>
      </c>
      <c r="AP41" s="300">
        <v>42153</v>
      </c>
      <c r="AQ41" s="34" t="s">
        <v>145</v>
      </c>
      <c r="AR41" s="300">
        <v>14031</v>
      </c>
      <c r="AS41" s="34" t="s">
        <v>120</v>
      </c>
      <c r="AT41" s="34">
        <v>0</v>
      </c>
      <c r="AU41" s="34">
        <v>0</v>
      </c>
      <c r="AV41" s="298">
        <v>1.396173788</v>
      </c>
      <c r="AW41" s="34">
        <v>0</v>
      </c>
      <c r="AY41" s="34" t="s">
        <v>47</v>
      </c>
      <c r="AZ41" s="300">
        <v>42153</v>
      </c>
      <c r="BA41" s="34" t="s">
        <v>147</v>
      </c>
      <c r="BB41" s="300">
        <v>46538</v>
      </c>
      <c r="BC41" s="34" t="s">
        <v>109</v>
      </c>
      <c r="BD41" s="34">
        <v>0</v>
      </c>
      <c r="BE41" s="34">
        <v>0</v>
      </c>
      <c r="BF41" s="298">
        <v>0.8</v>
      </c>
      <c r="BG41" s="34">
        <v>0</v>
      </c>
    </row>
    <row r="42" spans="1:59" x14ac:dyDescent="0.2">
      <c r="A42" s="34" t="s">
        <v>46</v>
      </c>
      <c r="B42" s="300">
        <v>42153</v>
      </c>
      <c r="C42" s="34" t="s">
        <v>99</v>
      </c>
      <c r="D42" s="300">
        <v>14395</v>
      </c>
      <c r="E42" s="34" t="s">
        <v>121</v>
      </c>
      <c r="F42" s="34">
        <v>0</v>
      </c>
      <c r="G42" s="34">
        <v>0</v>
      </c>
      <c r="H42" s="298">
        <v>1.2786645999999999</v>
      </c>
      <c r="I42" s="34">
        <v>0</v>
      </c>
      <c r="K42" s="34" t="s">
        <v>46</v>
      </c>
      <c r="L42" s="300">
        <v>42153</v>
      </c>
      <c r="M42" s="34" t="s">
        <v>136</v>
      </c>
      <c r="N42" s="300">
        <v>14395</v>
      </c>
      <c r="O42" s="34" t="s">
        <v>121</v>
      </c>
      <c r="P42" s="34">
        <v>0</v>
      </c>
      <c r="Q42" s="34">
        <v>0</v>
      </c>
      <c r="R42" s="298">
        <v>1.330816234</v>
      </c>
      <c r="S42" s="34">
        <v>0</v>
      </c>
      <c r="U42" s="34" t="s">
        <v>46</v>
      </c>
      <c r="V42" s="300">
        <v>42153</v>
      </c>
      <c r="W42" s="34" t="s">
        <v>136</v>
      </c>
      <c r="X42" s="300">
        <v>14395</v>
      </c>
      <c r="Y42" s="34" t="s">
        <v>121</v>
      </c>
      <c r="Z42" s="34">
        <v>0</v>
      </c>
      <c r="AA42" s="34">
        <v>0</v>
      </c>
      <c r="AB42" s="298">
        <v>1.330816234</v>
      </c>
      <c r="AC42" s="34">
        <v>0</v>
      </c>
      <c r="AE42" s="34" t="s">
        <v>46</v>
      </c>
      <c r="AF42" s="300">
        <v>42153</v>
      </c>
      <c r="AG42" s="34" t="s">
        <v>168</v>
      </c>
      <c r="AH42" s="300">
        <v>12204</v>
      </c>
      <c r="AI42" s="34" t="s">
        <v>115</v>
      </c>
      <c r="AJ42" s="34">
        <v>0</v>
      </c>
      <c r="AK42" s="34">
        <v>0</v>
      </c>
      <c r="AL42" s="298">
        <v>1.116138426</v>
      </c>
      <c r="AM42" s="34">
        <v>0</v>
      </c>
      <c r="AO42" s="34" t="s">
        <v>46</v>
      </c>
      <c r="AP42" s="300">
        <v>42153</v>
      </c>
      <c r="AQ42" s="34" t="s">
        <v>145</v>
      </c>
      <c r="AR42" s="300">
        <v>14395</v>
      </c>
      <c r="AS42" s="34" t="s">
        <v>121</v>
      </c>
      <c r="AT42" s="34">
        <v>0</v>
      </c>
      <c r="AU42" s="34">
        <v>0</v>
      </c>
      <c r="AV42" s="298">
        <v>1.399780644</v>
      </c>
      <c r="AW42" s="34">
        <v>0</v>
      </c>
      <c r="AY42" s="34" t="s">
        <v>47</v>
      </c>
      <c r="AZ42" s="300">
        <v>42153</v>
      </c>
      <c r="BA42" s="34" t="s">
        <v>147</v>
      </c>
      <c r="BB42" s="300">
        <v>46902</v>
      </c>
      <c r="BC42" s="34" t="s">
        <v>110</v>
      </c>
      <c r="BD42" s="34">
        <v>0</v>
      </c>
      <c r="BE42" s="34">
        <v>0</v>
      </c>
      <c r="BF42" s="298">
        <v>0.85899999999999999</v>
      </c>
      <c r="BG42" s="34">
        <v>0</v>
      </c>
    </row>
    <row r="43" spans="1:59" x14ac:dyDescent="0.2">
      <c r="A43" s="34" t="s">
        <v>46</v>
      </c>
      <c r="B43" s="300">
        <v>42153</v>
      </c>
      <c r="C43" s="34" t="s">
        <v>99</v>
      </c>
      <c r="D43" s="300">
        <v>14760</v>
      </c>
      <c r="E43" s="34" t="s">
        <v>122</v>
      </c>
      <c r="F43" s="34">
        <v>0</v>
      </c>
      <c r="G43" s="34">
        <v>0</v>
      </c>
      <c r="H43" s="298">
        <v>1.284</v>
      </c>
      <c r="I43" s="34">
        <v>0</v>
      </c>
      <c r="K43" s="34" t="s">
        <v>46</v>
      </c>
      <c r="L43" s="300">
        <v>42153</v>
      </c>
      <c r="M43" s="34" t="s">
        <v>136</v>
      </c>
      <c r="N43" s="300">
        <v>14760</v>
      </c>
      <c r="O43" s="34" t="s">
        <v>122</v>
      </c>
      <c r="P43" s="34">
        <v>0</v>
      </c>
      <c r="Q43" s="34">
        <v>0</v>
      </c>
      <c r="R43" s="298">
        <v>1.335</v>
      </c>
      <c r="S43" s="34">
        <v>0</v>
      </c>
      <c r="U43" s="34" t="s">
        <v>46</v>
      </c>
      <c r="V43" s="300">
        <v>42153</v>
      </c>
      <c r="W43" s="34" t="s">
        <v>136</v>
      </c>
      <c r="X43" s="300">
        <v>14760</v>
      </c>
      <c r="Y43" s="34" t="s">
        <v>122</v>
      </c>
      <c r="Z43" s="34">
        <v>0</v>
      </c>
      <c r="AA43" s="34">
        <v>0</v>
      </c>
      <c r="AB43" s="298">
        <v>1.335</v>
      </c>
      <c r="AC43" s="34">
        <v>0</v>
      </c>
      <c r="AE43" s="34" t="s">
        <v>46</v>
      </c>
      <c r="AF43" s="300">
        <v>42153</v>
      </c>
      <c r="AG43" s="34" t="s">
        <v>168</v>
      </c>
      <c r="AH43" s="300">
        <v>12568</v>
      </c>
      <c r="AI43" s="34" t="s">
        <v>116</v>
      </c>
      <c r="AJ43" s="34">
        <v>0</v>
      </c>
      <c r="AK43" s="34">
        <v>0</v>
      </c>
      <c r="AL43" s="298">
        <v>1.1376574310000001</v>
      </c>
      <c r="AM43" s="34">
        <v>0</v>
      </c>
      <c r="AO43" s="34" t="s">
        <v>46</v>
      </c>
      <c r="AP43" s="300">
        <v>42153</v>
      </c>
      <c r="AQ43" s="34" t="s">
        <v>145</v>
      </c>
      <c r="AR43" s="300">
        <v>14760</v>
      </c>
      <c r="AS43" s="34" t="s">
        <v>122</v>
      </c>
      <c r="AT43" s="34">
        <v>0</v>
      </c>
      <c r="AU43" s="34">
        <v>0</v>
      </c>
      <c r="AV43" s="298">
        <v>1.403</v>
      </c>
      <c r="AW43" s="34">
        <v>0</v>
      </c>
      <c r="AY43" s="34" t="s">
        <v>47</v>
      </c>
      <c r="AZ43" s="300">
        <v>42153</v>
      </c>
      <c r="BA43" s="34" t="s">
        <v>147</v>
      </c>
      <c r="BB43" s="300">
        <v>47267</v>
      </c>
      <c r="BC43" s="34" t="s">
        <v>111</v>
      </c>
      <c r="BD43" s="34">
        <v>0</v>
      </c>
      <c r="BE43" s="34">
        <v>0</v>
      </c>
      <c r="BF43" s="298">
        <v>0.91</v>
      </c>
      <c r="BG43" s="34">
        <v>0</v>
      </c>
    </row>
    <row r="44" spans="1:59" x14ac:dyDescent="0.2">
      <c r="A44" s="34" t="s">
        <v>46</v>
      </c>
      <c r="B44" s="300">
        <v>42153</v>
      </c>
      <c r="C44" s="34" t="s">
        <v>99</v>
      </c>
      <c r="D44" s="300">
        <v>15125</v>
      </c>
      <c r="E44" s="34" t="s">
        <v>123</v>
      </c>
      <c r="F44" s="34">
        <v>0</v>
      </c>
      <c r="G44" s="34">
        <v>0</v>
      </c>
      <c r="H44" s="298">
        <v>1.2889256570000001</v>
      </c>
      <c r="I44" s="34">
        <v>0</v>
      </c>
      <c r="K44" s="34" t="s">
        <v>46</v>
      </c>
      <c r="L44" s="300">
        <v>42153</v>
      </c>
      <c r="M44" s="34" t="s">
        <v>136</v>
      </c>
      <c r="N44" s="300">
        <v>15125</v>
      </c>
      <c r="O44" s="34" t="s">
        <v>123</v>
      </c>
      <c r="P44" s="34">
        <v>0</v>
      </c>
      <c r="Q44" s="34">
        <v>0</v>
      </c>
      <c r="R44" s="298">
        <v>1.3388080899999999</v>
      </c>
      <c r="S44" s="34">
        <v>0</v>
      </c>
      <c r="U44" s="34" t="s">
        <v>46</v>
      </c>
      <c r="V44" s="300">
        <v>42153</v>
      </c>
      <c r="W44" s="34" t="s">
        <v>136</v>
      </c>
      <c r="X44" s="300">
        <v>15125</v>
      </c>
      <c r="Y44" s="34" t="s">
        <v>123</v>
      </c>
      <c r="Z44" s="34">
        <v>0</v>
      </c>
      <c r="AA44" s="34">
        <v>0</v>
      </c>
      <c r="AB44" s="298">
        <v>1.3388080899999999</v>
      </c>
      <c r="AC44" s="34">
        <v>0</v>
      </c>
      <c r="AE44" s="34" t="s">
        <v>46</v>
      </c>
      <c r="AF44" s="300">
        <v>42153</v>
      </c>
      <c r="AG44" s="34" t="s">
        <v>168</v>
      </c>
      <c r="AH44" s="300">
        <v>12933</v>
      </c>
      <c r="AI44" s="34" t="s">
        <v>117</v>
      </c>
      <c r="AJ44" s="34">
        <v>0</v>
      </c>
      <c r="AK44" s="34">
        <v>0</v>
      </c>
      <c r="AL44" s="298">
        <v>1.155</v>
      </c>
      <c r="AM44" s="34">
        <v>0</v>
      </c>
      <c r="AO44" s="34" t="s">
        <v>46</v>
      </c>
      <c r="AP44" s="300">
        <v>42153</v>
      </c>
      <c r="AQ44" s="34" t="s">
        <v>145</v>
      </c>
      <c r="AR44" s="300">
        <v>15125</v>
      </c>
      <c r="AS44" s="34" t="s">
        <v>123</v>
      </c>
      <c r="AT44" s="34">
        <v>0</v>
      </c>
      <c r="AU44" s="34">
        <v>0</v>
      </c>
      <c r="AV44" s="298">
        <v>1.40580259</v>
      </c>
      <c r="AW44" s="34">
        <v>0</v>
      </c>
      <c r="AY44" s="34" t="s">
        <v>47</v>
      </c>
      <c r="AZ44" s="300">
        <v>42153</v>
      </c>
      <c r="BA44" s="34" t="s">
        <v>147</v>
      </c>
      <c r="BB44" s="300">
        <v>11107</v>
      </c>
      <c r="BC44" s="34" t="s">
        <v>112</v>
      </c>
      <c r="BD44" s="34">
        <v>0</v>
      </c>
      <c r="BE44" s="34">
        <v>0</v>
      </c>
      <c r="BF44" s="298">
        <v>0.95399999999999996</v>
      </c>
      <c r="BG44" s="34">
        <v>0</v>
      </c>
    </row>
    <row r="45" spans="1:59" x14ac:dyDescent="0.2">
      <c r="A45" s="34" t="s">
        <v>46</v>
      </c>
      <c r="B45" s="300">
        <v>42153</v>
      </c>
      <c r="C45" s="34" t="s">
        <v>99</v>
      </c>
      <c r="D45" s="300">
        <v>15490</v>
      </c>
      <c r="E45" s="34" t="s">
        <v>124</v>
      </c>
      <c r="F45" s="34">
        <v>0</v>
      </c>
      <c r="G45" s="34">
        <v>0</v>
      </c>
      <c r="H45" s="298">
        <v>1.2937109739999999</v>
      </c>
      <c r="I45" s="34">
        <v>0</v>
      </c>
      <c r="K45" s="34" t="s">
        <v>46</v>
      </c>
      <c r="L45" s="300">
        <v>42153</v>
      </c>
      <c r="M45" s="34" t="s">
        <v>136</v>
      </c>
      <c r="N45" s="300">
        <v>15490</v>
      </c>
      <c r="O45" s="34" t="s">
        <v>124</v>
      </c>
      <c r="P45" s="34">
        <v>0</v>
      </c>
      <c r="Q45" s="34">
        <v>0</v>
      </c>
      <c r="R45" s="298">
        <v>1.3424713930000001</v>
      </c>
      <c r="S45" s="34">
        <v>0</v>
      </c>
      <c r="U45" s="34" t="s">
        <v>46</v>
      </c>
      <c r="V45" s="300">
        <v>42153</v>
      </c>
      <c r="W45" s="34" t="s">
        <v>136</v>
      </c>
      <c r="X45" s="300">
        <v>15490</v>
      </c>
      <c r="Y45" s="34" t="s">
        <v>124</v>
      </c>
      <c r="Z45" s="34">
        <v>0</v>
      </c>
      <c r="AA45" s="34">
        <v>0</v>
      </c>
      <c r="AB45" s="298">
        <v>1.3424713930000001</v>
      </c>
      <c r="AC45" s="34">
        <v>0</v>
      </c>
      <c r="AE45" s="34" t="s">
        <v>46</v>
      </c>
      <c r="AF45" s="300">
        <v>42153</v>
      </c>
      <c r="AG45" s="34" t="s">
        <v>168</v>
      </c>
      <c r="AH45" s="300">
        <v>13299</v>
      </c>
      <c r="AI45" s="34" t="s">
        <v>118</v>
      </c>
      <c r="AJ45" s="34">
        <v>0</v>
      </c>
      <c r="AK45" s="34">
        <v>0</v>
      </c>
      <c r="AL45" s="298">
        <v>1.168742401</v>
      </c>
      <c r="AM45" s="34">
        <v>0</v>
      </c>
      <c r="AO45" s="34" t="s">
        <v>46</v>
      </c>
      <c r="AP45" s="300">
        <v>42153</v>
      </c>
      <c r="AQ45" s="34" t="s">
        <v>145</v>
      </c>
      <c r="AR45" s="300">
        <v>15490</v>
      </c>
      <c r="AS45" s="34" t="s">
        <v>124</v>
      </c>
      <c r="AT45" s="34">
        <v>0</v>
      </c>
      <c r="AU45" s="34">
        <v>0</v>
      </c>
      <c r="AV45" s="298">
        <v>1.40849332</v>
      </c>
      <c r="AW45" s="34">
        <v>0</v>
      </c>
      <c r="AY45" s="34" t="s">
        <v>47</v>
      </c>
      <c r="AZ45" s="300">
        <v>42153</v>
      </c>
      <c r="BA45" s="34" t="s">
        <v>147</v>
      </c>
      <c r="BB45" s="300">
        <v>11472</v>
      </c>
      <c r="BC45" s="34" t="s">
        <v>113</v>
      </c>
      <c r="BD45" s="34">
        <v>0</v>
      </c>
      <c r="BE45" s="34">
        <v>0</v>
      </c>
      <c r="BF45" s="298">
        <v>0.99199999999999999</v>
      </c>
      <c r="BG45" s="34">
        <v>0</v>
      </c>
    </row>
    <row r="46" spans="1:59" x14ac:dyDescent="0.2">
      <c r="A46" s="34" t="s">
        <v>46</v>
      </c>
      <c r="B46" s="300">
        <v>42153</v>
      </c>
      <c r="C46" s="34" t="s">
        <v>99</v>
      </c>
      <c r="D46" s="300">
        <v>15855</v>
      </c>
      <c r="E46" s="34" t="s">
        <v>125</v>
      </c>
      <c r="F46" s="34">
        <v>0</v>
      </c>
      <c r="G46" s="34">
        <v>0</v>
      </c>
      <c r="H46" s="298">
        <v>1.2984275460000001</v>
      </c>
      <c r="I46" s="34">
        <v>0</v>
      </c>
      <c r="K46" s="34" t="s">
        <v>46</v>
      </c>
      <c r="L46" s="300">
        <v>42153</v>
      </c>
      <c r="M46" s="34" t="s">
        <v>136</v>
      </c>
      <c r="N46" s="300">
        <v>15855</v>
      </c>
      <c r="O46" s="34" t="s">
        <v>125</v>
      </c>
      <c r="P46" s="34">
        <v>0</v>
      </c>
      <c r="Q46" s="34">
        <v>0</v>
      </c>
      <c r="R46" s="298">
        <v>1.346021828</v>
      </c>
      <c r="S46" s="34">
        <v>0</v>
      </c>
      <c r="U46" s="34" t="s">
        <v>46</v>
      </c>
      <c r="V46" s="300">
        <v>42153</v>
      </c>
      <c r="W46" s="34" t="s">
        <v>136</v>
      </c>
      <c r="X46" s="300">
        <v>15855</v>
      </c>
      <c r="Y46" s="34" t="s">
        <v>125</v>
      </c>
      <c r="Z46" s="34">
        <v>0</v>
      </c>
      <c r="AA46" s="34">
        <v>0</v>
      </c>
      <c r="AB46" s="298">
        <v>1.346021828</v>
      </c>
      <c r="AC46" s="34">
        <v>0</v>
      </c>
      <c r="AE46" s="34" t="s">
        <v>46</v>
      </c>
      <c r="AF46" s="300">
        <v>42153</v>
      </c>
      <c r="AG46" s="34" t="s">
        <v>168</v>
      </c>
      <c r="AH46" s="300">
        <v>13664</v>
      </c>
      <c r="AI46" s="34" t="s">
        <v>119</v>
      </c>
      <c r="AJ46" s="34">
        <v>0</v>
      </c>
      <c r="AK46" s="34">
        <v>0</v>
      </c>
      <c r="AL46" s="298">
        <v>1.1794328359999999</v>
      </c>
      <c r="AM46" s="34">
        <v>0</v>
      </c>
      <c r="AO46" s="34" t="s">
        <v>46</v>
      </c>
      <c r="AP46" s="300">
        <v>42153</v>
      </c>
      <c r="AQ46" s="34" t="s">
        <v>145</v>
      </c>
      <c r="AR46" s="300">
        <v>15855</v>
      </c>
      <c r="AS46" s="34" t="s">
        <v>125</v>
      </c>
      <c r="AT46" s="34">
        <v>0</v>
      </c>
      <c r="AU46" s="34">
        <v>0</v>
      </c>
      <c r="AV46" s="298">
        <v>1.4111790909999999</v>
      </c>
      <c r="AW46" s="34">
        <v>0</v>
      </c>
      <c r="AY46" s="34" t="s">
        <v>47</v>
      </c>
      <c r="AZ46" s="300">
        <v>42153</v>
      </c>
      <c r="BA46" s="34" t="s">
        <v>147</v>
      </c>
      <c r="BB46" s="300">
        <v>11840</v>
      </c>
      <c r="BC46" s="34" t="s">
        <v>114</v>
      </c>
      <c r="BD46" s="34">
        <v>0</v>
      </c>
      <c r="BE46" s="34">
        <v>0</v>
      </c>
      <c r="BF46" s="298">
        <v>1.024</v>
      </c>
      <c r="BG46" s="34">
        <v>0</v>
      </c>
    </row>
    <row r="47" spans="1:59" x14ac:dyDescent="0.2">
      <c r="A47" s="34" t="s">
        <v>46</v>
      </c>
      <c r="B47" s="300">
        <v>42153</v>
      </c>
      <c r="C47" s="34" t="s">
        <v>99</v>
      </c>
      <c r="D47" s="300">
        <v>16222</v>
      </c>
      <c r="E47" s="34" t="s">
        <v>126</v>
      </c>
      <c r="F47" s="34">
        <v>0</v>
      </c>
      <c r="G47" s="34">
        <v>0</v>
      </c>
      <c r="H47" s="298">
        <v>1.303262111</v>
      </c>
      <c r="I47" s="34">
        <v>0</v>
      </c>
      <c r="K47" s="34" t="s">
        <v>46</v>
      </c>
      <c r="L47" s="300">
        <v>42153</v>
      </c>
      <c r="M47" s="34" t="s">
        <v>136</v>
      </c>
      <c r="N47" s="300">
        <v>16222</v>
      </c>
      <c r="O47" s="34" t="s">
        <v>126</v>
      </c>
      <c r="P47" s="34">
        <v>0</v>
      </c>
      <c r="Q47" s="34">
        <v>0</v>
      </c>
      <c r="R47" s="298">
        <v>1.3496090519999999</v>
      </c>
      <c r="S47" s="34">
        <v>0</v>
      </c>
      <c r="U47" s="34" t="s">
        <v>46</v>
      </c>
      <c r="V47" s="300">
        <v>42153</v>
      </c>
      <c r="W47" s="34" t="s">
        <v>136</v>
      </c>
      <c r="X47" s="300">
        <v>16222</v>
      </c>
      <c r="Y47" s="34" t="s">
        <v>126</v>
      </c>
      <c r="Z47" s="34">
        <v>0</v>
      </c>
      <c r="AA47" s="34">
        <v>0</v>
      </c>
      <c r="AB47" s="298">
        <v>1.3496090519999999</v>
      </c>
      <c r="AC47" s="34">
        <v>0</v>
      </c>
      <c r="AE47" s="34" t="s">
        <v>46</v>
      </c>
      <c r="AF47" s="300">
        <v>42153</v>
      </c>
      <c r="AG47" s="34" t="s">
        <v>168</v>
      </c>
      <c r="AH47" s="300">
        <v>14031</v>
      </c>
      <c r="AI47" s="34" t="s">
        <v>120</v>
      </c>
      <c r="AJ47" s="34">
        <v>0</v>
      </c>
      <c r="AK47" s="34">
        <v>0</v>
      </c>
      <c r="AL47" s="298">
        <v>1.188134781</v>
      </c>
      <c r="AM47" s="34">
        <v>0</v>
      </c>
      <c r="AO47" s="34" t="s">
        <v>46</v>
      </c>
      <c r="AP47" s="300">
        <v>42153</v>
      </c>
      <c r="AQ47" s="34" t="s">
        <v>145</v>
      </c>
      <c r="AR47" s="300">
        <v>16222</v>
      </c>
      <c r="AS47" s="34" t="s">
        <v>126</v>
      </c>
      <c r="AT47" s="34">
        <v>0</v>
      </c>
      <c r="AU47" s="34">
        <v>0</v>
      </c>
      <c r="AV47" s="298">
        <v>1.414074872</v>
      </c>
      <c r="AW47" s="34">
        <v>0</v>
      </c>
      <c r="AY47" s="34" t="s">
        <v>47</v>
      </c>
      <c r="AZ47" s="300">
        <v>42153</v>
      </c>
      <c r="BA47" s="34" t="s">
        <v>147</v>
      </c>
      <c r="BB47" s="300">
        <v>12204</v>
      </c>
      <c r="BC47" s="34" t="s">
        <v>115</v>
      </c>
      <c r="BD47" s="34">
        <v>0</v>
      </c>
      <c r="BE47" s="34">
        <v>0</v>
      </c>
      <c r="BF47" s="298">
        <v>1.052</v>
      </c>
      <c r="BG47" s="34">
        <v>0</v>
      </c>
    </row>
    <row r="48" spans="1:59" x14ac:dyDescent="0.2">
      <c r="A48" s="34" t="s">
        <v>46</v>
      </c>
      <c r="B48" s="300">
        <v>42153</v>
      </c>
      <c r="C48" s="34" t="s">
        <v>99</v>
      </c>
      <c r="D48" s="300">
        <v>16586</v>
      </c>
      <c r="E48" s="34" t="s">
        <v>127</v>
      </c>
      <c r="F48" s="34">
        <v>0</v>
      </c>
      <c r="G48" s="34">
        <v>0</v>
      </c>
      <c r="H48" s="298">
        <v>1.3080000000000001</v>
      </c>
      <c r="I48" s="34">
        <v>0</v>
      </c>
      <c r="K48" s="34" t="s">
        <v>46</v>
      </c>
      <c r="L48" s="300">
        <v>42153</v>
      </c>
      <c r="M48" s="34" t="s">
        <v>136</v>
      </c>
      <c r="N48" s="300">
        <v>16586</v>
      </c>
      <c r="O48" s="34" t="s">
        <v>127</v>
      </c>
      <c r="P48" s="34">
        <v>0</v>
      </c>
      <c r="Q48" s="34">
        <v>0</v>
      </c>
      <c r="R48" s="298">
        <v>1.353</v>
      </c>
      <c r="S48" s="34">
        <v>0</v>
      </c>
      <c r="U48" s="34" t="s">
        <v>46</v>
      </c>
      <c r="V48" s="300">
        <v>42153</v>
      </c>
      <c r="W48" s="34" t="s">
        <v>136</v>
      </c>
      <c r="X48" s="300">
        <v>16586</v>
      </c>
      <c r="Y48" s="34" t="s">
        <v>127</v>
      </c>
      <c r="Z48" s="34">
        <v>0</v>
      </c>
      <c r="AA48" s="34">
        <v>0</v>
      </c>
      <c r="AB48" s="298">
        <v>1.353</v>
      </c>
      <c r="AC48" s="34">
        <v>0</v>
      </c>
      <c r="AE48" s="34" t="s">
        <v>46</v>
      </c>
      <c r="AF48" s="300">
        <v>42153</v>
      </c>
      <c r="AG48" s="34" t="s">
        <v>168</v>
      </c>
      <c r="AH48" s="300">
        <v>14395</v>
      </c>
      <c r="AI48" s="34" t="s">
        <v>121</v>
      </c>
      <c r="AJ48" s="34">
        <v>0</v>
      </c>
      <c r="AK48" s="34">
        <v>0</v>
      </c>
      <c r="AL48" s="298">
        <v>1.1953198759999999</v>
      </c>
      <c r="AM48" s="34">
        <v>0</v>
      </c>
      <c r="AO48" s="34" t="s">
        <v>46</v>
      </c>
      <c r="AP48" s="300">
        <v>42153</v>
      </c>
      <c r="AQ48" s="34" t="s">
        <v>145</v>
      </c>
      <c r="AR48" s="300">
        <v>16586</v>
      </c>
      <c r="AS48" s="34" t="s">
        <v>127</v>
      </c>
      <c r="AT48" s="34">
        <v>0</v>
      </c>
      <c r="AU48" s="34">
        <v>0</v>
      </c>
      <c r="AV48" s="298">
        <v>1.417</v>
      </c>
      <c r="AW48" s="34">
        <v>0</v>
      </c>
      <c r="AY48" s="34" t="s">
        <v>47</v>
      </c>
      <c r="AZ48" s="300">
        <v>42153</v>
      </c>
      <c r="BA48" s="34" t="s">
        <v>147</v>
      </c>
      <c r="BB48" s="300">
        <v>12568</v>
      </c>
      <c r="BC48" s="34" t="s">
        <v>116</v>
      </c>
      <c r="BD48" s="34">
        <v>0</v>
      </c>
      <c r="BE48" s="34">
        <v>0</v>
      </c>
      <c r="BF48" s="298">
        <v>1.0740000000000001</v>
      </c>
      <c r="BG48" s="34">
        <v>0</v>
      </c>
    </row>
    <row r="49" spans="1:59" x14ac:dyDescent="0.2">
      <c r="A49" s="34" t="s">
        <v>46</v>
      </c>
      <c r="B49" s="300">
        <v>42153</v>
      </c>
      <c r="C49" s="34" t="s">
        <v>99</v>
      </c>
      <c r="D49" s="300">
        <v>16951</v>
      </c>
      <c r="E49" s="34" t="s">
        <v>128</v>
      </c>
      <c r="F49" s="34">
        <v>0</v>
      </c>
      <c r="G49" s="34">
        <v>0</v>
      </c>
      <c r="H49" s="298">
        <v>1.312793568</v>
      </c>
      <c r="I49" s="34">
        <v>0</v>
      </c>
      <c r="K49" s="34" t="s">
        <v>46</v>
      </c>
      <c r="L49" s="300">
        <v>42153</v>
      </c>
      <c r="M49" s="34" t="s">
        <v>136</v>
      </c>
      <c r="N49" s="300">
        <v>16951</v>
      </c>
      <c r="O49" s="34" t="s">
        <v>128</v>
      </c>
      <c r="P49" s="34">
        <v>0</v>
      </c>
      <c r="Q49" s="34">
        <v>0</v>
      </c>
      <c r="R49" s="298">
        <v>1.3563325589999999</v>
      </c>
      <c r="S49" s="34">
        <v>0</v>
      </c>
      <c r="U49" s="34" t="s">
        <v>46</v>
      </c>
      <c r="V49" s="300">
        <v>42153</v>
      </c>
      <c r="W49" s="34" t="s">
        <v>136</v>
      </c>
      <c r="X49" s="300">
        <v>16951</v>
      </c>
      <c r="Y49" s="34" t="s">
        <v>128</v>
      </c>
      <c r="Z49" s="34">
        <v>0</v>
      </c>
      <c r="AA49" s="34">
        <v>0</v>
      </c>
      <c r="AB49" s="298">
        <v>1.3563325589999999</v>
      </c>
      <c r="AC49" s="34">
        <v>0</v>
      </c>
      <c r="AE49" s="34" t="s">
        <v>46</v>
      </c>
      <c r="AF49" s="300">
        <v>42153</v>
      </c>
      <c r="AG49" s="34" t="s">
        <v>168</v>
      </c>
      <c r="AH49" s="300">
        <v>14760</v>
      </c>
      <c r="AI49" s="34" t="s">
        <v>122</v>
      </c>
      <c r="AJ49" s="34">
        <v>0</v>
      </c>
      <c r="AK49" s="34">
        <v>0</v>
      </c>
      <c r="AL49" s="298">
        <v>1.202</v>
      </c>
      <c r="AM49" s="34">
        <v>0</v>
      </c>
      <c r="AO49" s="34" t="s">
        <v>46</v>
      </c>
      <c r="AP49" s="300">
        <v>42153</v>
      </c>
      <c r="AQ49" s="34" t="s">
        <v>145</v>
      </c>
      <c r="AR49" s="300">
        <v>16951</v>
      </c>
      <c r="AS49" s="34" t="s">
        <v>128</v>
      </c>
      <c r="AT49" s="34">
        <v>0</v>
      </c>
      <c r="AU49" s="34">
        <v>0</v>
      </c>
      <c r="AV49" s="298">
        <v>1.4201100609999999</v>
      </c>
      <c r="AW49" s="34">
        <v>0</v>
      </c>
      <c r="AY49" s="34" t="s">
        <v>47</v>
      </c>
      <c r="AZ49" s="300">
        <v>42153</v>
      </c>
      <c r="BA49" s="34" t="s">
        <v>147</v>
      </c>
      <c r="BB49" s="300">
        <v>12933</v>
      </c>
      <c r="BC49" s="34" t="s">
        <v>117</v>
      </c>
      <c r="BD49" s="34">
        <v>0</v>
      </c>
      <c r="BE49" s="34">
        <v>0</v>
      </c>
      <c r="BF49" s="298">
        <v>1.093</v>
      </c>
      <c r="BG49" s="34">
        <v>0</v>
      </c>
    </row>
    <row r="50" spans="1:59" x14ac:dyDescent="0.2">
      <c r="A50" s="34" t="s">
        <v>46</v>
      </c>
      <c r="B50" s="300">
        <v>42153</v>
      </c>
      <c r="C50" s="34" t="s">
        <v>99</v>
      </c>
      <c r="D50" s="300">
        <v>17316</v>
      </c>
      <c r="E50" s="34" t="s">
        <v>129</v>
      </c>
      <c r="F50" s="34">
        <v>0</v>
      </c>
      <c r="G50" s="34">
        <v>0</v>
      </c>
      <c r="H50" s="298">
        <v>1.3174582500000001</v>
      </c>
      <c r="I50" s="34">
        <v>0</v>
      </c>
      <c r="K50" s="34" t="s">
        <v>46</v>
      </c>
      <c r="L50" s="300">
        <v>42153</v>
      </c>
      <c r="M50" s="34" t="s">
        <v>136</v>
      </c>
      <c r="N50" s="300">
        <v>17316</v>
      </c>
      <c r="O50" s="34" t="s">
        <v>129</v>
      </c>
      <c r="P50" s="34">
        <v>0</v>
      </c>
      <c r="Q50" s="34">
        <v>0</v>
      </c>
      <c r="R50" s="298">
        <v>1.3594986659999999</v>
      </c>
      <c r="S50" s="34">
        <v>0</v>
      </c>
      <c r="U50" s="34" t="s">
        <v>46</v>
      </c>
      <c r="V50" s="300">
        <v>42153</v>
      </c>
      <c r="W50" s="34" t="s">
        <v>136</v>
      </c>
      <c r="X50" s="300">
        <v>17316</v>
      </c>
      <c r="Y50" s="34" t="s">
        <v>129</v>
      </c>
      <c r="Z50" s="34">
        <v>0</v>
      </c>
      <c r="AA50" s="34">
        <v>0</v>
      </c>
      <c r="AB50" s="298">
        <v>1.3594986659999999</v>
      </c>
      <c r="AC50" s="34">
        <v>0</v>
      </c>
      <c r="AE50" s="34" t="s">
        <v>46</v>
      </c>
      <c r="AF50" s="300">
        <v>42153</v>
      </c>
      <c r="AG50" s="34" t="s">
        <v>168</v>
      </c>
      <c r="AH50" s="300">
        <v>15125</v>
      </c>
      <c r="AI50" s="34" t="s">
        <v>123</v>
      </c>
      <c r="AJ50" s="34">
        <v>0</v>
      </c>
      <c r="AK50" s="34">
        <v>0</v>
      </c>
      <c r="AL50" s="298">
        <v>1.2082332039999999</v>
      </c>
      <c r="AM50" s="34">
        <v>0</v>
      </c>
      <c r="AO50" s="34" t="s">
        <v>46</v>
      </c>
      <c r="AP50" s="300">
        <v>42153</v>
      </c>
      <c r="AQ50" s="34" t="s">
        <v>145</v>
      </c>
      <c r="AR50" s="300">
        <v>17316</v>
      </c>
      <c r="AS50" s="34" t="s">
        <v>129</v>
      </c>
      <c r="AT50" s="34">
        <v>0</v>
      </c>
      <c r="AU50" s="34">
        <v>0</v>
      </c>
      <c r="AV50" s="298">
        <v>1.423213539</v>
      </c>
      <c r="AW50" s="34">
        <v>0</v>
      </c>
      <c r="AY50" s="34" t="s">
        <v>47</v>
      </c>
      <c r="AZ50" s="300">
        <v>42153</v>
      </c>
      <c r="BA50" s="34" t="s">
        <v>147</v>
      </c>
      <c r="BB50" s="300">
        <v>13299</v>
      </c>
      <c r="BC50" s="34" t="s">
        <v>118</v>
      </c>
      <c r="BD50" s="34">
        <v>0</v>
      </c>
      <c r="BE50" s="34">
        <v>0</v>
      </c>
      <c r="BF50" s="298">
        <v>1.1080000000000001</v>
      </c>
      <c r="BG50" s="34">
        <v>0</v>
      </c>
    </row>
    <row r="51" spans="1:59" x14ac:dyDescent="0.2">
      <c r="A51" s="34" t="s">
        <v>46</v>
      </c>
      <c r="B51" s="300">
        <v>42153</v>
      </c>
      <c r="C51" s="34" t="s">
        <v>99</v>
      </c>
      <c r="D51" s="300">
        <v>17682</v>
      </c>
      <c r="E51" s="34" t="s">
        <v>130</v>
      </c>
      <c r="F51" s="34">
        <v>0</v>
      </c>
      <c r="G51" s="34">
        <v>0</v>
      </c>
      <c r="H51" s="298">
        <v>1.32190275</v>
      </c>
      <c r="I51" s="34">
        <v>0</v>
      </c>
      <c r="K51" s="34" t="s">
        <v>46</v>
      </c>
      <c r="L51" s="300">
        <v>42153</v>
      </c>
      <c r="M51" s="34" t="s">
        <v>136</v>
      </c>
      <c r="N51" s="300">
        <v>17682</v>
      </c>
      <c r="O51" s="34" t="s">
        <v>130</v>
      </c>
      <c r="P51" s="34">
        <v>0</v>
      </c>
      <c r="Q51" s="34">
        <v>0</v>
      </c>
      <c r="R51" s="298">
        <v>1.3624873070000001</v>
      </c>
      <c r="S51" s="34">
        <v>0</v>
      </c>
      <c r="U51" s="34" t="s">
        <v>46</v>
      </c>
      <c r="V51" s="300">
        <v>42153</v>
      </c>
      <c r="W51" s="34" t="s">
        <v>136</v>
      </c>
      <c r="X51" s="300">
        <v>17682</v>
      </c>
      <c r="Y51" s="34" t="s">
        <v>130</v>
      </c>
      <c r="Z51" s="34">
        <v>0</v>
      </c>
      <c r="AA51" s="34">
        <v>0</v>
      </c>
      <c r="AB51" s="298">
        <v>1.3624873070000001</v>
      </c>
      <c r="AC51" s="34">
        <v>0</v>
      </c>
      <c r="AE51" s="34" t="s">
        <v>46</v>
      </c>
      <c r="AF51" s="300">
        <v>42153</v>
      </c>
      <c r="AG51" s="34" t="s">
        <v>168</v>
      </c>
      <c r="AH51" s="300">
        <v>15490</v>
      </c>
      <c r="AI51" s="34" t="s">
        <v>124</v>
      </c>
      <c r="AJ51" s="34">
        <v>0</v>
      </c>
      <c r="AK51" s="34">
        <v>0</v>
      </c>
      <c r="AL51" s="298">
        <v>1.2142758819999999</v>
      </c>
      <c r="AM51" s="34">
        <v>0</v>
      </c>
      <c r="AO51" s="34" t="s">
        <v>46</v>
      </c>
      <c r="AP51" s="300">
        <v>42153</v>
      </c>
      <c r="AQ51" s="34" t="s">
        <v>145</v>
      </c>
      <c r="AR51" s="300">
        <v>17682</v>
      </c>
      <c r="AS51" s="34" t="s">
        <v>130</v>
      </c>
      <c r="AT51" s="34">
        <v>0</v>
      </c>
      <c r="AU51" s="34">
        <v>0</v>
      </c>
      <c r="AV51" s="298">
        <v>1.4262054099999999</v>
      </c>
      <c r="AW51" s="34">
        <v>0</v>
      </c>
      <c r="AY51" s="34" t="s">
        <v>47</v>
      </c>
      <c r="AZ51" s="300">
        <v>42153</v>
      </c>
      <c r="BA51" s="34" t="s">
        <v>147</v>
      </c>
      <c r="BB51" s="300">
        <v>13664</v>
      </c>
      <c r="BC51" s="34" t="s">
        <v>119</v>
      </c>
      <c r="BD51" s="34">
        <v>0</v>
      </c>
      <c r="BE51" s="34">
        <v>0</v>
      </c>
      <c r="BF51" s="298">
        <v>1.1200000000000001</v>
      </c>
      <c r="BG51" s="34">
        <v>0</v>
      </c>
    </row>
    <row r="52" spans="1:59" x14ac:dyDescent="0.2">
      <c r="A52" s="34" t="s">
        <v>46</v>
      </c>
      <c r="B52" s="300">
        <v>42153</v>
      </c>
      <c r="C52" s="34" t="s">
        <v>99</v>
      </c>
      <c r="D52" s="300">
        <v>18049</v>
      </c>
      <c r="E52" s="34" t="s">
        <v>131</v>
      </c>
      <c r="F52" s="34">
        <v>0</v>
      </c>
      <c r="G52" s="34">
        <v>0</v>
      </c>
      <c r="H52" s="298">
        <v>1.3257816920000001</v>
      </c>
      <c r="I52" s="34">
        <v>0</v>
      </c>
      <c r="K52" s="34" t="s">
        <v>46</v>
      </c>
      <c r="L52" s="300">
        <v>42153</v>
      </c>
      <c r="M52" s="34" t="s">
        <v>136</v>
      </c>
      <c r="N52" s="300">
        <v>18049</v>
      </c>
      <c r="O52" s="34" t="s">
        <v>131</v>
      </c>
      <c r="P52" s="34">
        <v>0</v>
      </c>
      <c r="Q52" s="34">
        <v>0</v>
      </c>
      <c r="R52" s="298">
        <v>1.365019293</v>
      </c>
      <c r="S52" s="34">
        <v>0</v>
      </c>
      <c r="U52" s="34" t="s">
        <v>46</v>
      </c>
      <c r="V52" s="300">
        <v>42153</v>
      </c>
      <c r="W52" s="34" t="s">
        <v>136</v>
      </c>
      <c r="X52" s="300">
        <v>18049</v>
      </c>
      <c r="Y52" s="34" t="s">
        <v>131</v>
      </c>
      <c r="Z52" s="34">
        <v>0</v>
      </c>
      <c r="AA52" s="34">
        <v>0</v>
      </c>
      <c r="AB52" s="298">
        <v>1.365019293</v>
      </c>
      <c r="AC52" s="34">
        <v>0</v>
      </c>
      <c r="AE52" s="34" t="s">
        <v>46</v>
      </c>
      <c r="AF52" s="300">
        <v>42153</v>
      </c>
      <c r="AG52" s="34" t="s">
        <v>168</v>
      </c>
      <c r="AH52" s="300">
        <v>15855</v>
      </c>
      <c r="AI52" s="34" t="s">
        <v>125</v>
      </c>
      <c r="AJ52" s="34">
        <v>0</v>
      </c>
      <c r="AK52" s="34">
        <v>0</v>
      </c>
      <c r="AL52" s="298">
        <v>1.2201960329999999</v>
      </c>
      <c r="AM52" s="34">
        <v>0</v>
      </c>
      <c r="AO52" s="34" t="s">
        <v>46</v>
      </c>
      <c r="AP52" s="300">
        <v>42153</v>
      </c>
      <c r="AQ52" s="34" t="s">
        <v>145</v>
      </c>
      <c r="AR52" s="300">
        <v>18049</v>
      </c>
      <c r="AS52" s="34" t="s">
        <v>131</v>
      </c>
      <c r="AT52" s="34">
        <v>0</v>
      </c>
      <c r="AU52" s="34">
        <v>0</v>
      </c>
      <c r="AV52" s="298">
        <v>1.428712083</v>
      </c>
      <c r="AW52" s="34">
        <v>0</v>
      </c>
      <c r="AY52" s="34" t="s">
        <v>47</v>
      </c>
      <c r="AZ52" s="300">
        <v>42153</v>
      </c>
      <c r="BA52" s="34" t="s">
        <v>147</v>
      </c>
      <c r="BB52" s="300">
        <v>14031</v>
      </c>
      <c r="BC52" s="34" t="s">
        <v>120</v>
      </c>
      <c r="BD52" s="34">
        <v>0</v>
      </c>
      <c r="BE52" s="34">
        <v>0</v>
      </c>
      <c r="BF52" s="298">
        <v>1.129</v>
      </c>
      <c r="BG52" s="34">
        <v>0</v>
      </c>
    </row>
    <row r="53" spans="1:59" x14ac:dyDescent="0.2">
      <c r="A53" s="34" t="s">
        <v>46</v>
      </c>
      <c r="B53" s="300">
        <v>42153</v>
      </c>
      <c r="C53" s="34" t="s">
        <v>99</v>
      </c>
      <c r="D53" s="300">
        <v>18413</v>
      </c>
      <c r="E53" s="34" t="s">
        <v>177</v>
      </c>
      <c r="F53" s="34">
        <v>0</v>
      </c>
      <c r="G53" s="34">
        <v>0</v>
      </c>
      <c r="H53" s="298">
        <v>1.3289250050000001</v>
      </c>
      <c r="I53" s="34">
        <v>0</v>
      </c>
      <c r="K53" s="34" t="s">
        <v>46</v>
      </c>
      <c r="L53" s="300">
        <v>42153</v>
      </c>
      <c r="M53" s="34" t="s">
        <v>136</v>
      </c>
      <c r="N53" s="300">
        <v>18413</v>
      </c>
      <c r="O53" s="34" t="s">
        <v>177</v>
      </c>
      <c r="P53" s="34">
        <v>0</v>
      </c>
      <c r="Q53" s="34">
        <v>0</v>
      </c>
      <c r="R53" s="298">
        <v>1.367</v>
      </c>
      <c r="S53" s="34">
        <v>0</v>
      </c>
      <c r="U53" s="34" t="s">
        <v>46</v>
      </c>
      <c r="V53" s="300">
        <v>42153</v>
      </c>
      <c r="W53" s="34" t="s">
        <v>136</v>
      </c>
      <c r="X53" s="300">
        <v>18413</v>
      </c>
      <c r="Y53" s="34" t="s">
        <v>177</v>
      </c>
      <c r="Z53" s="34">
        <v>0</v>
      </c>
      <c r="AA53" s="34">
        <v>0</v>
      </c>
      <c r="AB53" s="298">
        <v>1.367</v>
      </c>
      <c r="AC53" s="34">
        <v>0</v>
      </c>
      <c r="AE53" s="34" t="s">
        <v>46</v>
      </c>
      <c r="AF53" s="300">
        <v>42153</v>
      </c>
      <c r="AG53" s="34" t="s">
        <v>168</v>
      </c>
      <c r="AH53" s="300">
        <v>16222</v>
      </c>
      <c r="AI53" s="34" t="s">
        <v>126</v>
      </c>
      <c r="AJ53" s="34">
        <v>0</v>
      </c>
      <c r="AK53" s="34">
        <v>0</v>
      </c>
      <c r="AL53" s="298">
        <v>1.22617759</v>
      </c>
      <c r="AM53" s="34">
        <v>0</v>
      </c>
      <c r="AO53" s="34" t="s">
        <v>46</v>
      </c>
      <c r="AP53" s="300">
        <v>42153</v>
      </c>
      <c r="AQ53" s="34" t="s">
        <v>145</v>
      </c>
      <c r="AR53" s="300">
        <v>18413</v>
      </c>
      <c r="AS53" s="34" t="s">
        <v>177</v>
      </c>
      <c r="AT53" s="34">
        <v>0</v>
      </c>
      <c r="AU53" s="34">
        <v>0</v>
      </c>
      <c r="AV53" s="298">
        <v>1.4305655260000001</v>
      </c>
      <c r="AW53" s="34">
        <v>0</v>
      </c>
      <c r="AY53" s="34" t="s">
        <v>47</v>
      </c>
      <c r="AZ53" s="300">
        <v>42153</v>
      </c>
      <c r="BA53" s="34" t="s">
        <v>147</v>
      </c>
      <c r="BB53" s="300">
        <v>14395</v>
      </c>
      <c r="BC53" s="34" t="s">
        <v>121</v>
      </c>
      <c r="BD53" s="34">
        <v>0</v>
      </c>
      <c r="BE53" s="34">
        <v>0</v>
      </c>
      <c r="BF53" s="298">
        <v>1.137</v>
      </c>
      <c r="BG53" s="34">
        <v>0</v>
      </c>
    </row>
    <row r="54" spans="1:59" x14ac:dyDescent="0.2">
      <c r="A54" s="34" t="s">
        <v>46</v>
      </c>
      <c r="B54" s="300">
        <v>42153</v>
      </c>
      <c r="C54" s="34" t="s">
        <v>99</v>
      </c>
      <c r="D54" s="300">
        <v>18777</v>
      </c>
      <c r="E54" s="34" t="s">
        <v>178</v>
      </c>
      <c r="F54" s="34">
        <v>0</v>
      </c>
      <c r="G54" s="34">
        <v>0</v>
      </c>
      <c r="H54" s="298">
        <v>1.331408347</v>
      </c>
      <c r="I54" s="34">
        <v>0</v>
      </c>
      <c r="K54" s="34" t="s">
        <v>46</v>
      </c>
      <c r="L54" s="300">
        <v>42153</v>
      </c>
      <c r="M54" s="34" t="s">
        <v>136</v>
      </c>
      <c r="N54" s="300">
        <v>18777</v>
      </c>
      <c r="O54" s="34" t="s">
        <v>178</v>
      </c>
      <c r="P54" s="34">
        <v>0</v>
      </c>
      <c r="Q54" s="34">
        <v>0</v>
      </c>
      <c r="R54" s="298">
        <v>1.3685639140000001</v>
      </c>
      <c r="S54" s="34">
        <v>0</v>
      </c>
      <c r="U54" s="34" t="s">
        <v>46</v>
      </c>
      <c r="V54" s="300">
        <v>42153</v>
      </c>
      <c r="W54" s="34" t="s">
        <v>136</v>
      </c>
      <c r="X54" s="300">
        <v>18777</v>
      </c>
      <c r="Y54" s="34" t="s">
        <v>178</v>
      </c>
      <c r="Z54" s="34">
        <v>0</v>
      </c>
      <c r="AA54" s="34">
        <v>0</v>
      </c>
      <c r="AB54" s="298">
        <v>1.3685639140000001</v>
      </c>
      <c r="AC54" s="34">
        <v>0</v>
      </c>
      <c r="AE54" s="34" t="s">
        <v>46</v>
      </c>
      <c r="AF54" s="300">
        <v>42153</v>
      </c>
      <c r="AG54" s="34" t="s">
        <v>168</v>
      </c>
      <c r="AH54" s="300">
        <v>16586</v>
      </c>
      <c r="AI54" s="34" t="s">
        <v>127</v>
      </c>
      <c r="AJ54" s="34">
        <v>0</v>
      </c>
      <c r="AK54" s="34">
        <v>0</v>
      </c>
      <c r="AL54" s="298">
        <v>1.232</v>
      </c>
      <c r="AM54" s="34">
        <v>0</v>
      </c>
      <c r="AO54" s="34" t="s">
        <v>46</v>
      </c>
      <c r="AP54" s="300">
        <v>42153</v>
      </c>
      <c r="AQ54" s="34" t="s">
        <v>145</v>
      </c>
      <c r="AR54" s="300">
        <v>18777</v>
      </c>
      <c r="AS54" s="34" t="s">
        <v>178</v>
      </c>
      <c r="AT54" s="34">
        <v>0</v>
      </c>
      <c r="AU54" s="34">
        <v>0</v>
      </c>
      <c r="AV54" s="298">
        <v>1.4318309490000001</v>
      </c>
      <c r="AW54" s="34">
        <v>0</v>
      </c>
      <c r="AY54" s="34" t="s">
        <v>47</v>
      </c>
      <c r="AZ54" s="300">
        <v>42153</v>
      </c>
      <c r="BA54" s="34" t="s">
        <v>147</v>
      </c>
      <c r="BB54" s="300">
        <v>14760</v>
      </c>
      <c r="BC54" s="34" t="s">
        <v>122</v>
      </c>
      <c r="BD54" s="34">
        <v>0</v>
      </c>
      <c r="BE54" s="34">
        <v>0</v>
      </c>
      <c r="BF54" s="298">
        <v>1.1439999999999999</v>
      </c>
      <c r="BG54" s="34">
        <v>0</v>
      </c>
    </row>
    <row r="55" spans="1:59" x14ac:dyDescent="0.2">
      <c r="A55" s="34" t="s">
        <v>46</v>
      </c>
      <c r="B55" s="300">
        <v>42153</v>
      </c>
      <c r="C55" s="34" t="s">
        <v>99</v>
      </c>
      <c r="D55" s="300">
        <v>19143</v>
      </c>
      <c r="E55" s="34" t="s">
        <v>179</v>
      </c>
      <c r="F55" s="34">
        <v>0</v>
      </c>
      <c r="G55" s="34">
        <v>0</v>
      </c>
      <c r="H55" s="298">
        <v>1.333124075</v>
      </c>
      <c r="I55" s="34">
        <v>0</v>
      </c>
      <c r="K55" s="34" t="s">
        <v>46</v>
      </c>
      <c r="L55" s="300">
        <v>42153</v>
      </c>
      <c r="M55" s="34" t="s">
        <v>136</v>
      </c>
      <c r="N55" s="300">
        <v>19143</v>
      </c>
      <c r="O55" s="34" t="s">
        <v>179</v>
      </c>
      <c r="P55" s="34">
        <v>0</v>
      </c>
      <c r="Q55" s="34">
        <v>0</v>
      </c>
      <c r="R55" s="298">
        <v>1.3697087349999999</v>
      </c>
      <c r="S55" s="34">
        <v>0</v>
      </c>
      <c r="U55" s="34" t="s">
        <v>46</v>
      </c>
      <c r="V55" s="300">
        <v>42153</v>
      </c>
      <c r="W55" s="34" t="s">
        <v>136</v>
      </c>
      <c r="X55" s="300">
        <v>19143</v>
      </c>
      <c r="Y55" s="34" t="s">
        <v>179</v>
      </c>
      <c r="Z55" s="34">
        <v>0</v>
      </c>
      <c r="AA55" s="34">
        <v>0</v>
      </c>
      <c r="AB55" s="298">
        <v>1.3697087349999999</v>
      </c>
      <c r="AC55" s="34">
        <v>0</v>
      </c>
      <c r="AE55" s="34" t="s">
        <v>46</v>
      </c>
      <c r="AF55" s="300">
        <v>42153</v>
      </c>
      <c r="AG55" s="34" t="s">
        <v>168</v>
      </c>
      <c r="AH55" s="300">
        <v>16951</v>
      </c>
      <c r="AI55" s="34" t="s">
        <v>128</v>
      </c>
      <c r="AJ55" s="34">
        <v>0</v>
      </c>
      <c r="AK55" s="34">
        <v>0</v>
      </c>
      <c r="AL55" s="298">
        <v>1.2378207400000001</v>
      </c>
      <c r="AM55" s="34">
        <v>0</v>
      </c>
      <c r="AO55" s="34" t="s">
        <v>46</v>
      </c>
      <c r="AP55" s="300">
        <v>42153</v>
      </c>
      <c r="AQ55" s="34" t="s">
        <v>145</v>
      </c>
      <c r="AR55" s="300">
        <v>19143</v>
      </c>
      <c r="AS55" s="34" t="s">
        <v>179</v>
      </c>
      <c r="AT55" s="34">
        <v>0</v>
      </c>
      <c r="AU55" s="34">
        <v>0</v>
      </c>
      <c r="AV55" s="298">
        <v>1.4323833349999999</v>
      </c>
      <c r="AW55" s="34">
        <v>0</v>
      </c>
      <c r="AY55" s="34" t="s">
        <v>47</v>
      </c>
      <c r="AZ55" s="300">
        <v>42153</v>
      </c>
      <c r="BA55" s="34" t="s">
        <v>147</v>
      </c>
      <c r="BB55" s="300">
        <v>15125</v>
      </c>
      <c r="BC55" s="34" t="s">
        <v>123</v>
      </c>
      <c r="BD55" s="34">
        <v>0</v>
      </c>
      <c r="BE55" s="34">
        <v>0</v>
      </c>
      <c r="BF55" s="298">
        <v>1.151</v>
      </c>
      <c r="BG55" s="34">
        <v>0</v>
      </c>
    </row>
    <row r="56" spans="1:59" x14ac:dyDescent="0.2">
      <c r="A56" s="34" t="s">
        <v>46</v>
      </c>
      <c r="B56" s="300">
        <v>42153</v>
      </c>
      <c r="C56" s="34" t="s">
        <v>99</v>
      </c>
      <c r="D56" s="300">
        <v>19508</v>
      </c>
      <c r="E56" s="34" t="s">
        <v>180</v>
      </c>
      <c r="F56" s="34">
        <v>0</v>
      </c>
      <c r="G56" s="34">
        <v>0</v>
      </c>
      <c r="H56" s="298">
        <v>1.3338086</v>
      </c>
      <c r="I56" s="34">
        <v>0</v>
      </c>
      <c r="K56" s="34" t="s">
        <v>46</v>
      </c>
      <c r="L56" s="300">
        <v>42153</v>
      </c>
      <c r="M56" s="34" t="s">
        <v>136</v>
      </c>
      <c r="N56" s="300">
        <v>19508</v>
      </c>
      <c r="O56" s="34" t="s">
        <v>180</v>
      </c>
      <c r="P56" s="34">
        <v>0</v>
      </c>
      <c r="Q56" s="34">
        <v>0</v>
      </c>
      <c r="R56" s="298">
        <v>1.3702806670000001</v>
      </c>
      <c r="S56" s="34">
        <v>0</v>
      </c>
      <c r="U56" s="34" t="s">
        <v>46</v>
      </c>
      <c r="V56" s="300">
        <v>42153</v>
      </c>
      <c r="W56" s="34" t="s">
        <v>136</v>
      </c>
      <c r="X56" s="300">
        <v>19508</v>
      </c>
      <c r="Y56" s="34" t="s">
        <v>180</v>
      </c>
      <c r="Z56" s="34">
        <v>0</v>
      </c>
      <c r="AA56" s="34">
        <v>0</v>
      </c>
      <c r="AB56" s="298">
        <v>1.3702806670000001</v>
      </c>
      <c r="AC56" s="34">
        <v>0</v>
      </c>
      <c r="AE56" s="34" t="s">
        <v>46</v>
      </c>
      <c r="AF56" s="300">
        <v>42153</v>
      </c>
      <c r="AG56" s="34" t="s">
        <v>168</v>
      </c>
      <c r="AH56" s="300">
        <v>17316</v>
      </c>
      <c r="AI56" s="34" t="s">
        <v>129</v>
      </c>
      <c r="AJ56" s="34">
        <v>0</v>
      </c>
      <c r="AK56" s="34">
        <v>0</v>
      </c>
      <c r="AL56" s="298">
        <v>1.243454692</v>
      </c>
      <c r="AM56" s="34">
        <v>0</v>
      </c>
      <c r="AO56" s="34" t="s">
        <v>46</v>
      </c>
      <c r="AP56" s="300">
        <v>42153</v>
      </c>
      <c r="AQ56" s="34" t="s">
        <v>145</v>
      </c>
      <c r="AR56" s="300">
        <v>19508</v>
      </c>
      <c r="AS56" s="34" t="s">
        <v>180</v>
      </c>
      <c r="AT56" s="34">
        <v>0</v>
      </c>
      <c r="AU56" s="34">
        <v>0</v>
      </c>
      <c r="AV56" s="298">
        <v>1.431948062</v>
      </c>
      <c r="AW56" s="34">
        <v>0</v>
      </c>
      <c r="AY56" s="34" t="s">
        <v>47</v>
      </c>
      <c r="AZ56" s="300">
        <v>42153</v>
      </c>
      <c r="BA56" s="34" t="s">
        <v>147</v>
      </c>
      <c r="BB56" s="300">
        <v>15490</v>
      </c>
      <c r="BC56" s="34" t="s">
        <v>124</v>
      </c>
      <c r="BD56" s="34">
        <v>0</v>
      </c>
      <c r="BE56" s="34">
        <v>0</v>
      </c>
      <c r="BF56" s="298">
        <v>1.1579999999999999</v>
      </c>
      <c r="BG56" s="34">
        <v>0</v>
      </c>
    </row>
    <row r="57" spans="1:59" x14ac:dyDescent="0.2">
      <c r="A57" s="34" t="s">
        <v>46</v>
      </c>
      <c r="B57" s="300">
        <v>42153</v>
      </c>
      <c r="C57" s="34" t="s">
        <v>99</v>
      </c>
      <c r="D57" s="300">
        <v>19873</v>
      </c>
      <c r="E57" s="34" t="s">
        <v>181</v>
      </c>
      <c r="F57" s="34">
        <v>0</v>
      </c>
      <c r="G57" s="34">
        <v>0</v>
      </c>
      <c r="H57" s="298">
        <v>1.333462487</v>
      </c>
      <c r="I57" s="34">
        <v>0</v>
      </c>
      <c r="K57" s="34" t="s">
        <v>46</v>
      </c>
      <c r="L57" s="300">
        <v>42153</v>
      </c>
      <c r="M57" s="34" t="s">
        <v>136</v>
      </c>
      <c r="N57" s="300">
        <v>19873</v>
      </c>
      <c r="O57" s="34" t="s">
        <v>181</v>
      </c>
      <c r="P57" s="34">
        <v>0</v>
      </c>
      <c r="Q57" s="34">
        <v>0</v>
      </c>
      <c r="R57" s="298">
        <v>1.370375516</v>
      </c>
      <c r="S57" s="34">
        <v>0</v>
      </c>
      <c r="U57" s="34" t="s">
        <v>46</v>
      </c>
      <c r="V57" s="300">
        <v>42153</v>
      </c>
      <c r="W57" s="34" t="s">
        <v>136</v>
      </c>
      <c r="X57" s="300">
        <v>19873</v>
      </c>
      <c r="Y57" s="34" t="s">
        <v>181</v>
      </c>
      <c r="Z57" s="34">
        <v>0</v>
      </c>
      <c r="AA57" s="34">
        <v>0</v>
      </c>
      <c r="AB57" s="298">
        <v>1.370375516</v>
      </c>
      <c r="AC57" s="34">
        <v>0</v>
      </c>
      <c r="AE57" s="34" t="s">
        <v>46</v>
      </c>
      <c r="AF57" s="300">
        <v>42153</v>
      </c>
      <c r="AG57" s="34" t="s">
        <v>168</v>
      </c>
      <c r="AH57" s="300">
        <v>17682</v>
      </c>
      <c r="AI57" s="34" t="s">
        <v>130</v>
      </c>
      <c r="AJ57" s="34">
        <v>0</v>
      </c>
      <c r="AK57" s="34">
        <v>0</v>
      </c>
      <c r="AL57" s="298">
        <v>1.24881135</v>
      </c>
      <c r="AM57" s="34">
        <v>0</v>
      </c>
      <c r="AO57" s="34" t="s">
        <v>46</v>
      </c>
      <c r="AP57" s="300">
        <v>42153</v>
      </c>
      <c r="AQ57" s="34" t="s">
        <v>145</v>
      </c>
      <c r="AR57" s="300">
        <v>19873</v>
      </c>
      <c r="AS57" s="34" t="s">
        <v>181</v>
      </c>
      <c r="AT57" s="34">
        <v>0</v>
      </c>
      <c r="AU57" s="34">
        <v>0</v>
      </c>
      <c r="AV57" s="298">
        <v>1.4305199479999999</v>
      </c>
      <c r="AW57" s="34">
        <v>0</v>
      </c>
      <c r="AY57" s="34" t="s">
        <v>47</v>
      </c>
      <c r="AZ57" s="300">
        <v>42153</v>
      </c>
      <c r="BA57" s="34" t="s">
        <v>147</v>
      </c>
      <c r="BB57" s="300">
        <v>15855</v>
      </c>
      <c r="BC57" s="34" t="s">
        <v>125</v>
      </c>
      <c r="BD57" s="34">
        <v>0</v>
      </c>
      <c r="BE57" s="34">
        <v>0</v>
      </c>
      <c r="BF57" s="298">
        <v>1.1639999999999999</v>
      </c>
      <c r="BG57" s="34">
        <v>0</v>
      </c>
    </row>
    <row r="58" spans="1:59" x14ac:dyDescent="0.2">
      <c r="A58" s="34" t="s">
        <v>46</v>
      </c>
      <c r="B58" s="300">
        <v>42153</v>
      </c>
      <c r="C58" s="34" t="s">
        <v>99</v>
      </c>
      <c r="D58" s="300">
        <v>20240</v>
      </c>
      <c r="E58" s="34" t="s">
        <v>182</v>
      </c>
      <c r="F58" s="34">
        <v>0</v>
      </c>
      <c r="G58" s="34">
        <v>0</v>
      </c>
      <c r="H58" s="298">
        <v>1.3320000000000001</v>
      </c>
      <c r="I58" s="34">
        <v>0</v>
      </c>
      <c r="K58" s="34" t="s">
        <v>46</v>
      </c>
      <c r="L58" s="300">
        <v>42153</v>
      </c>
      <c r="M58" s="34" t="s">
        <v>136</v>
      </c>
      <c r="N58" s="300">
        <v>20240</v>
      </c>
      <c r="O58" s="34" t="s">
        <v>182</v>
      </c>
      <c r="P58" s="34">
        <v>0</v>
      </c>
      <c r="Q58" s="34">
        <v>0</v>
      </c>
      <c r="R58" s="298">
        <v>1.37</v>
      </c>
      <c r="S58" s="34">
        <v>0</v>
      </c>
      <c r="U58" s="34" t="s">
        <v>46</v>
      </c>
      <c r="V58" s="300">
        <v>42153</v>
      </c>
      <c r="W58" s="34" t="s">
        <v>136</v>
      </c>
      <c r="X58" s="300">
        <v>20240</v>
      </c>
      <c r="Y58" s="34" t="s">
        <v>182</v>
      </c>
      <c r="Z58" s="34">
        <v>0</v>
      </c>
      <c r="AA58" s="34">
        <v>0</v>
      </c>
      <c r="AB58" s="298">
        <v>1.37</v>
      </c>
      <c r="AC58" s="34">
        <v>0</v>
      </c>
      <c r="AE58" s="34" t="s">
        <v>46</v>
      </c>
      <c r="AF58" s="300">
        <v>42153</v>
      </c>
      <c r="AG58" s="34" t="s">
        <v>168</v>
      </c>
      <c r="AH58" s="300">
        <v>18049</v>
      </c>
      <c r="AI58" s="34" t="s">
        <v>131</v>
      </c>
      <c r="AJ58" s="34">
        <v>0</v>
      </c>
      <c r="AK58" s="34">
        <v>0</v>
      </c>
      <c r="AL58" s="298">
        <v>1.2535576859999999</v>
      </c>
      <c r="AM58" s="34">
        <v>0</v>
      </c>
      <c r="AO58" s="34" t="s">
        <v>46</v>
      </c>
      <c r="AP58" s="300">
        <v>42153</v>
      </c>
      <c r="AQ58" s="34" t="s">
        <v>145</v>
      </c>
      <c r="AR58" s="300">
        <v>20240</v>
      </c>
      <c r="AS58" s="34" t="s">
        <v>182</v>
      </c>
      <c r="AT58" s="34">
        <v>0</v>
      </c>
      <c r="AU58" s="34">
        <v>0</v>
      </c>
      <c r="AV58" s="298">
        <v>1.4279999999999999</v>
      </c>
      <c r="AW58" s="34">
        <v>0</v>
      </c>
      <c r="AY58" s="34" t="s">
        <v>47</v>
      </c>
      <c r="AZ58" s="300">
        <v>42153</v>
      </c>
      <c r="BA58" s="34" t="s">
        <v>147</v>
      </c>
      <c r="BB58" s="300">
        <v>16222</v>
      </c>
      <c r="BC58" s="34" t="s">
        <v>126</v>
      </c>
      <c r="BD58" s="34">
        <v>0</v>
      </c>
      <c r="BE58" s="34">
        <v>0</v>
      </c>
      <c r="BF58" s="298">
        <v>1.171</v>
      </c>
      <c r="BG58" s="34">
        <v>0</v>
      </c>
    </row>
    <row r="59" spans="1:59" x14ac:dyDescent="0.2">
      <c r="A59" s="34" t="s">
        <v>46</v>
      </c>
      <c r="B59" s="300">
        <v>42153</v>
      </c>
      <c r="C59" s="34" t="s">
        <v>99</v>
      </c>
      <c r="D59" s="300">
        <v>23891</v>
      </c>
      <c r="E59" s="34" t="s">
        <v>183</v>
      </c>
      <c r="F59" s="34">
        <v>0</v>
      </c>
      <c r="G59" s="34">
        <v>0</v>
      </c>
      <c r="H59" s="298">
        <v>1.2909999999999999</v>
      </c>
      <c r="I59" s="34">
        <v>0</v>
      </c>
      <c r="K59" s="34" t="s">
        <v>46</v>
      </c>
      <c r="L59" s="300">
        <v>42153</v>
      </c>
      <c r="M59" s="34" t="s">
        <v>136</v>
      </c>
      <c r="N59" s="300">
        <v>23891</v>
      </c>
      <c r="O59" s="34" t="s">
        <v>183</v>
      </c>
      <c r="P59" s="34">
        <v>0</v>
      </c>
      <c r="Q59" s="34">
        <v>0</v>
      </c>
      <c r="R59" s="298">
        <v>1.3240000000000001</v>
      </c>
      <c r="S59" s="34">
        <v>0</v>
      </c>
      <c r="U59" s="34" t="s">
        <v>46</v>
      </c>
      <c r="V59" s="300">
        <v>42153</v>
      </c>
      <c r="W59" s="34" t="s">
        <v>136</v>
      </c>
      <c r="X59" s="300">
        <v>23891</v>
      </c>
      <c r="Y59" s="34" t="s">
        <v>183</v>
      </c>
      <c r="Z59" s="34">
        <v>0</v>
      </c>
      <c r="AA59" s="34">
        <v>0</v>
      </c>
      <c r="AB59" s="298">
        <v>1.3240000000000001</v>
      </c>
      <c r="AC59" s="34">
        <v>0</v>
      </c>
      <c r="AE59" s="34" t="s">
        <v>46</v>
      </c>
      <c r="AF59" s="300">
        <v>42153</v>
      </c>
      <c r="AG59" s="34" t="s">
        <v>168</v>
      </c>
      <c r="AH59" s="300">
        <v>18413</v>
      </c>
      <c r="AI59" s="34" t="s">
        <v>177</v>
      </c>
      <c r="AJ59" s="34">
        <v>0</v>
      </c>
      <c r="AK59" s="34">
        <v>0</v>
      </c>
      <c r="AL59" s="298">
        <v>1.257516539</v>
      </c>
      <c r="AM59" s="34">
        <v>0</v>
      </c>
      <c r="AO59" s="34" t="s">
        <v>46</v>
      </c>
      <c r="AP59" s="300">
        <v>42153</v>
      </c>
      <c r="AQ59" s="34" t="s">
        <v>145</v>
      </c>
      <c r="AR59" s="300">
        <v>23891</v>
      </c>
      <c r="AS59" s="34" t="s">
        <v>183</v>
      </c>
      <c r="AT59" s="34">
        <v>0</v>
      </c>
      <c r="AU59" s="34">
        <v>0</v>
      </c>
      <c r="AV59" s="298">
        <v>1.3779999999999999</v>
      </c>
      <c r="AW59" s="34">
        <v>0</v>
      </c>
      <c r="AY59" s="34" t="s">
        <v>47</v>
      </c>
      <c r="AZ59" s="300">
        <v>42153</v>
      </c>
      <c r="BA59" s="34" t="s">
        <v>147</v>
      </c>
      <c r="BB59" s="300">
        <v>16586</v>
      </c>
      <c r="BC59" s="34" t="s">
        <v>127</v>
      </c>
      <c r="BD59" s="34">
        <v>0</v>
      </c>
      <c r="BE59" s="34">
        <v>0</v>
      </c>
      <c r="BF59" s="298">
        <v>1.177</v>
      </c>
      <c r="BG59" s="34">
        <v>0</v>
      </c>
    </row>
    <row r="60" spans="1:59" x14ac:dyDescent="0.2">
      <c r="A60" s="34" t="s">
        <v>46</v>
      </c>
      <c r="B60" s="300">
        <v>42153</v>
      </c>
      <c r="C60" s="34" t="s">
        <v>99</v>
      </c>
      <c r="D60" s="300">
        <v>27543</v>
      </c>
      <c r="E60" s="34" t="s">
        <v>184</v>
      </c>
      <c r="F60" s="34">
        <v>0</v>
      </c>
      <c r="G60" s="34">
        <v>0</v>
      </c>
      <c r="H60" s="298">
        <v>1.2789999999999999</v>
      </c>
      <c r="I60" s="34">
        <v>0</v>
      </c>
      <c r="K60" s="34" t="s">
        <v>46</v>
      </c>
      <c r="L60" s="300">
        <v>42153</v>
      </c>
      <c r="M60" s="34" t="s">
        <v>136</v>
      </c>
      <c r="N60" s="300">
        <v>27543</v>
      </c>
      <c r="O60" s="34" t="s">
        <v>184</v>
      </c>
      <c r="P60" s="34">
        <v>0</v>
      </c>
      <c r="Q60" s="34">
        <v>0</v>
      </c>
      <c r="R60" s="298">
        <v>1.3089999999999999</v>
      </c>
      <c r="S60" s="34">
        <v>0</v>
      </c>
      <c r="U60" s="34" t="s">
        <v>46</v>
      </c>
      <c r="V60" s="300">
        <v>42153</v>
      </c>
      <c r="W60" s="34" t="s">
        <v>136</v>
      </c>
      <c r="X60" s="300">
        <v>27543</v>
      </c>
      <c r="Y60" s="34" t="s">
        <v>184</v>
      </c>
      <c r="Z60" s="34">
        <v>0</v>
      </c>
      <c r="AA60" s="34">
        <v>0</v>
      </c>
      <c r="AB60" s="298">
        <v>1.3089999999999999</v>
      </c>
      <c r="AC60" s="34">
        <v>0</v>
      </c>
      <c r="AE60" s="34" t="s">
        <v>46</v>
      </c>
      <c r="AF60" s="300">
        <v>42153</v>
      </c>
      <c r="AG60" s="34" t="s">
        <v>168</v>
      </c>
      <c r="AH60" s="300">
        <v>18777</v>
      </c>
      <c r="AI60" s="34" t="s">
        <v>178</v>
      </c>
      <c r="AJ60" s="34">
        <v>0</v>
      </c>
      <c r="AK60" s="34">
        <v>0</v>
      </c>
      <c r="AL60" s="298">
        <v>1.260764445</v>
      </c>
      <c r="AM60" s="34">
        <v>0</v>
      </c>
      <c r="AO60" s="34" t="s">
        <v>46</v>
      </c>
      <c r="AP60" s="300">
        <v>42153</v>
      </c>
      <c r="AQ60" s="34" t="s">
        <v>145</v>
      </c>
      <c r="AR60" s="300">
        <v>27543</v>
      </c>
      <c r="AS60" s="34" t="s">
        <v>184</v>
      </c>
      <c r="AT60" s="34">
        <v>0</v>
      </c>
      <c r="AU60" s="34">
        <v>0</v>
      </c>
      <c r="AV60" s="298">
        <v>1.36</v>
      </c>
      <c r="AW60" s="34">
        <v>0</v>
      </c>
      <c r="AY60" s="34" t="s">
        <v>47</v>
      </c>
      <c r="AZ60" s="300">
        <v>42153</v>
      </c>
      <c r="BA60" s="34" t="s">
        <v>147</v>
      </c>
      <c r="BB60" s="300">
        <v>18413</v>
      </c>
      <c r="BC60" s="34" t="s">
        <v>177</v>
      </c>
      <c r="BD60" s="34">
        <v>0</v>
      </c>
      <c r="BE60" s="34">
        <v>0</v>
      </c>
      <c r="BF60" s="298">
        <v>1.204</v>
      </c>
      <c r="BG60" s="34">
        <v>0</v>
      </c>
    </row>
    <row r="61" spans="1:59" x14ac:dyDescent="0.2">
      <c r="A61" s="34" t="s">
        <v>46</v>
      </c>
      <c r="B61" s="300">
        <v>42102</v>
      </c>
      <c r="C61" s="34" t="s">
        <v>99</v>
      </c>
      <c r="D61" s="300">
        <v>23840</v>
      </c>
      <c r="E61" s="34" t="s">
        <v>183</v>
      </c>
      <c r="F61" s="34">
        <v>0</v>
      </c>
      <c r="G61" s="34">
        <v>0</v>
      </c>
      <c r="H61" s="298">
        <v>0.77100000000000002</v>
      </c>
      <c r="I61" s="34">
        <v>0</v>
      </c>
      <c r="K61" s="34" t="s">
        <v>46</v>
      </c>
      <c r="L61" s="300">
        <v>42102</v>
      </c>
      <c r="M61" s="34" t="s">
        <v>136</v>
      </c>
      <c r="N61" s="300">
        <v>23840</v>
      </c>
      <c r="O61" s="34" t="s">
        <v>183</v>
      </c>
      <c r="P61" s="34">
        <v>0</v>
      </c>
      <c r="Q61" s="34">
        <v>0</v>
      </c>
      <c r="R61" s="298">
        <v>0.80100000000000005</v>
      </c>
      <c r="S61" s="34">
        <v>0</v>
      </c>
      <c r="U61" s="34" t="s">
        <v>46</v>
      </c>
      <c r="V61" s="300">
        <v>42102</v>
      </c>
      <c r="W61" s="34" t="s">
        <v>136</v>
      </c>
      <c r="X61" s="300">
        <v>23840</v>
      </c>
      <c r="Y61" s="34" t="s">
        <v>183</v>
      </c>
      <c r="Z61" s="34">
        <v>0</v>
      </c>
      <c r="AA61" s="34">
        <v>0</v>
      </c>
      <c r="AB61" s="298">
        <v>0.80100000000000005</v>
      </c>
      <c r="AC61" s="34">
        <v>0</v>
      </c>
      <c r="AE61" s="34" t="s">
        <v>46</v>
      </c>
      <c r="AF61" s="300">
        <v>42153</v>
      </c>
      <c r="AG61" s="34" t="s">
        <v>168</v>
      </c>
      <c r="AH61" s="300">
        <v>19143</v>
      </c>
      <c r="AI61" s="34" t="s">
        <v>179</v>
      </c>
      <c r="AJ61" s="34">
        <v>0</v>
      </c>
      <c r="AK61" s="34">
        <v>0</v>
      </c>
      <c r="AL61" s="298">
        <v>1.263200425</v>
      </c>
      <c r="AM61" s="34">
        <v>0</v>
      </c>
      <c r="AO61" s="34" t="s">
        <v>46</v>
      </c>
      <c r="AP61" s="300">
        <v>42102</v>
      </c>
      <c r="AQ61" s="34" t="s">
        <v>145</v>
      </c>
      <c r="AR61" s="300">
        <v>23840</v>
      </c>
      <c r="AS61" s="34" t="s">
        <v>183</v>
      </c>
      <c r="AT61" s="34">
        <v>0</v>
      </c>
      <c r="AU61" s="34">
        <v>0</v>
      </c>
      <c r="AV61" s="298">
        <v>0.85799999999999998</v>
      </c>
      <c r="AW61" s="34">
        <v>0</v>
      </c>
      <c r="AY61" s="34" t="s">
        <v>47</v>
      </c>
      <c r="AZ61" s="300">
        <v>42153</v>
      </c>
      <c r="BA61" s="34" t="s">
        <v>147</v>
      </c>
      <c r="BB61" s="300">
        <v>20240</v>
      </c>
      <c r="BC61" s="34" t="s">
        <v>182</v>
      </c>
      <c r="BD61" s="34">
        <v>0</v>
      </c>
      <c r="BE61" s="34">
        <v>0</v>
      </c>
      <c r="BF61" s="298">
        <v>1.216</v>
      </c>
      <c r="BG61" s="34">
        <v>0</v>
      </c>
    </row>
    <row r="62" spans="1:59" x14ac:dyDescent="0.2">
      <c r="A62" s="34" t="s">
        <v>46</v>
      </c>
      <c r="B62" s="300">
        <v>42102</v>
      </c>
      <c r="C62" s="34" t="s">
        <v>99</v>
      </c>
      <c r="D62" s="300">
        <v>27493</v>
      </c>
      <c r="E62" s="34" t="s">
        <v>184</v>
      </c>
      <c r="F62" s="34">
        <v>0</v>
      </c>
      <c r="G62" s="34">
        <v>0</v>
      </c>
      <c r="H62" s="298">
        <v>0.75900000000000001</v>
      </c>
      <c r="I62" s="34">
        <v>0</v>
      </c>
      <c r="K62" s="34" t="s">
        <v>46</v>
      </c>
      <c r="L62" s="300">
        <v>42102</v>
      </c>
      <c r="M62" s="34" t="s">
        <v>136</v>
      </c>
      <c r="N62" s="300">
        <v>27493</v>
      </c>
      <c r="O62" s="34" t="s">
        <v>184</v>
      </c>
      <c r="P62" s="34">
        <v>0</v>
      </c>
      <c r="Q62" s="34">
        <v>0</v>
      </c>
      <c r="R62" s="298">
        <v>0.78600000000000003</v>
      </c>
      <c r="S62" s="34">
        <v>0</v>
      </c>
      <c r="U62" s="34" t="s">
        <v>46</v>
      </c>
      <c r="V62" s="300">
        <v>42102</v>
      </c>
      <c r="W62" s="34" t="s">
        <v>136</v>
      </c>
      <c r="X62" s="300">
        <v>27493</v>
      </c>
      <c r="Y62" s="34" t="s">
        <v>184</v>
      </c>
      <c r="Z62" s="34">
        <v>0</v>
      </c>
      <c r="AA62" s="34">
        <v>0</v>
      </c>
      <c r="AB62" s="298">
        <v>0.78600000000000003</v>
      </c>
      <c r="AC62" s="34">
        <v>0</v>
      </c>
      <c r="AE62" s="34" t="s">
        <v>46</v>
      </c>
      <c r="AF62" s="300">
        <v>42153</v>
      </c>
      <c r="AG62" s="34" t="s">
        <v>168</v>
      </c>
      <c r="AH62" s="300">
        <v>19508</v>
      </c>
      <c r="AI62" s="34" t="s">
        <v>180</v>
      </c>
      <c r="AJ62" s="34">
        <v>0</v>
      </c>
      <c r="AK62" s="34">
        <v>0</v>
      </c>
      <c r="AL62" s="298">
        <v>1.264564926</v>
      </c>
      <c r="AM62" s="34">
        <v>0</v>
      </c>
      <c r="AO62" s="34" t="s">
        <v>46</v>
      </c>
      <c r="AP62" s="300">
        <v>42102</v>
      </c>
      <c r="AQ62" s="34" t="s">
        <v>145</v>
      </c>
      <c r="AR62" s="300">
        <v>27493</v>
      </c>
      <c r="AS62" s="34" t="s">
        <v>184</v>
      </c>
      <c r="AT62" s="34">
        <v>0</v>
      </c>
      <c r="AU62" s="34">
        <v>0</v>
      </c>
      <c r="AV62" s="298">
        <v>0.83899999999999997</v>
      </c>
      <c r="AW62" s="34">
        <v>0</v>
      </c>
      <c r="AY62" s="34" t="s">
        <v>47</v>
      </c>
      <c r="AZ62" s="300">
        <v>42153</v>
      </c>
      <c r="BA62" s="34" t="s">
        <v>147</v>
      </c>
      <c r="BB62" s="300">
        <v>23891</v>
      </c>
      <c r="BC62" s="34" t="s">
        <v>183</v>
      </c>
      <c r="BD62" s="34">
        <v>0</v>
      </c>
      <c r="BE62" s="34">
        <v>0</v>
      </c>
      <c r="BF62" s="298">
        <v>1.1859999999999999</v>
      </c>
      <c r="BG62" s="34">
        <v>0</v>
      </c>
    </row>
    <row r="63" spans="1:59" x14ac:dyDescent="0.2">
      <c r="A63" s="34"/>
      <c r="B63" s="300"/>
      <c r="C63" s="34"/>
      <c r="D63" s="300"/>
      <c r="E63" s="34"/>
      <c r="F63" s="34"/>
      <c r="G63" s="34"/>
      <c r="H63" s="298"/>
      <c r="I63" s="34"/>
      <c r="K63" s="34"/>
      <c r="L63" s="300"/>
      <c r="M63" s="34"/>
      <c r="N63" s="300"/>
      <c r="O63" s="34"/>
      <c r="P63" s="34"/>
      <c r="Q63" s="34"/>
      <c r="R63" s="298"/>
      <c r="S63" s="34"/>
      <c r="U63" s="34"/>
      <c r="V63" s="300"/>
      <c r="W63" s="34"/>
      <c r="X63" s="300"/>
      <c r="Y63" s="34"/>
      <c r="Z63" s="34"/>
      <c r="AA63" s="34"/>
      <c r="AB63" s="298"/>
      <c r="AC63" s="34"/>
      <c r="AE63" s="34" t="s">
        <v>46</v>
      </c>
      <c r="AF63" s="300">
        <v>42153</v>
      </c>
      <c r="AG63" s="34" t="s">
        <v>168</v>
      </c>
      <c r="AH63" s="300">
        <v>19873</v>
      </c>
      <c r="AI63" s="34" t="s">
        <v>181</v>
      </c>
      <c r="AJ63" s="34">
        <v>0</v>
      </c>
      <c r="AK63" s="34">
        <v>0</v>
      </c>
      <c r="AL63" s="298">
        <v>1.264858359</v>
      </c>
      <c r="AM63" s="34">
        <v>0</v>
      </c>
      <c r="AO63" s="34"/>
      <c r="AP63" s="300"/>
      <c r="AQ63" s="34"/>
      <c r="AR63" s="300"/>
      <c r="AS63" s="34"/>
      <c r="AT63" s="34"/>
      <c r="AU63" s="34"/>
      <c r="AV63" s="298"/>
      <c r="AW63" s="34"/>
      <c r="AY63" s="34" t="s">
        <v>47</v>
      </c>
      <c r="AZ63" s="300">
        <v>42153</v>
      </c>
      <c r="BA63" s="34" t="s">
        <v>147</v>
      </c>
      <c r="BB63" s="300">
        <v>27543</v>
      </c>
      <c r="BC63" s="34" t="s">
        <v>184</v>
      </c>
      <c r="BD63" s="34">
        <v>0</v>
      </c>
      <c r="BE63" s="34">
        <v>0</v>
      </c>
      <c r="BF63" s="298">
        <v>1.1830000000000001</v>
      </c>
      <c r="BG63" s="34">
        <v>0</v>
      </c>
    </row>
    <row r="64" spans="1:59" x14ac:dyDescent="0.2">
      <c r="A64" s="34"/>
      <c r="B64" s="300"/>
      <c r="C64" s="34"/>
      <c r="D64" s="300"/>
      <c r="E64" s="34"/>
      <c r="F64" s="34"/>
      <c r="G64" s="34"/>
      <c r="H64" s="298"/>
      <c r="I64" s="34"/>
      <c r="K64" s="34"/>
      <c r="L64" s="300"/>
      <c r="M64" s="34"/>
      <c r="N64" s="300"/>
      <c r="O64" s="34"/>
      <c r="P64" s="34"/>
      <c r="Q64" s="34"/>
      <c r="R64" s="298"/>
      <c r="S64" s="34"/>
      <c r="U64" s="34"/>
      <c r="V64" s="300"/>
      <c r="W64" s="34"/>
      <c r="X64" s="300"/>
      <c r="Y64" s="34"/>
      <c r="Z64" s="34"/>
      <c r="AA64" s="34"/>
      <c r="AB64" s="298"/>
      <c r="AC64" s="34"/>
      <c r="AE64" s="34" t="s">
        <v>46</v>
      </c>
      <c r="AF64" s="300">
        <v>42153</v>
      </c>
      <c r="AG64" s="34" t="s">
        <v>168</v>
      </c>
      <c r="AH64" s="300">
        <v>20240</v>
      </c>
      <c r="AI64" s="34" t="s">
        <v>182</v>
      </c>
      <c r="AJ64" s="34">
        <v>0</v>
      </c>
      <c r="AK64" s="34">
        <v>0</v>
      </c>
      <c r="AL64" s="298">
        <v>1.264</v>
      </c>
      <c r="AM64" s="34">
        <v>0</v>
      </c>
      <c r="AO64" s="34"/>
      <c r="AP64" s="300"/>
      <c r="AQ64" s="34"/>
      <c r="AR64" s="300"/>
      <c r="AS64" s="34"/>
      <c r="AT64" s="34"/>
      <c r="AU64" s="34"/>
      <c r="AV64" s="298"/>
      <c r="AW64" s="34"/>
      <c r="AY64" s="34"/>
      <c r="AZ64" s="300"/>
      <c r="BA64" s="34"/>
      <c r="BB64" s="300"/>
      <c r="BC64" s="34"/>
      <c r="BD64" s="34"/>
      <c r="BE64" s="34"/>
      <c r="BF64" s="298"/>
      <c r="BG64" s="34"/>
    </row>
    <row r="65" spans="1:59" x14ac:dyDescent="0.2">
      <c r="A65" s="34"/>
      <c r="B65" s="300"/>
      <c r="C65" s="34"/>
      <c r="D65" s="300"/>
      <c r="E65" s="34"/>
      <c r="F65" s="34"/>
      <c r="G65" s="34"/>
      <c r="H65" s="298"/>
      <c r="I65" s="34"/>
      <c r="K65" s="34"/>
      <c r="L65" s="300"/>
      <c r="M65" s="34"/>
      <c r="N65" s="300"/>
      <c r="O65" s="34"/>
      <c r="P65" s="34"/>
      <c r="Q65" s="34"/>
      <c r="R65" s="298"/>
      <c r="S65" s="34"/>
      <c r="U65" s="34"/>
      <c r="V65" s="300"/>
      <c r="W65" s="34"/>
      <c r="X65" s="300"/>
      <c r="Y65" s="34"/>
      <c r="Z65" s="34"/>
      <c r="AA65" s="34"/>
      <c r="AB65" s="298"/>
      <c r="AC65" s="34"/>
      <c r="AE65" s="34" t="s">
        <v>46</v>
      </c>
      <c r="AF65" s="300">
        <v>42153</v>
      </c>
      <c r="AG65" s="34" t="s">
        <v>168</v>
      </c>
      <c r="AH65" s="300">
        <v>23891</v>
      </c>
      <c r="AI65" s="34" t="s">
        <v>183</v>
      </c>
      <c r="AJ65" s="34">
        <v>0</v>
      </c>
      <c r="AK65" s="34">
        <v>0</v>
      </c>
      <c r="AL65" s="298">
        <v>1.228</v>
      </c>
      <c r="AM65" s="34">
        <v>0</v>
      </c>
      <c r="AO65" s="34"/>
      <c r="AP65" s="300"/>
      <c r="AQ65" s="34"/>
      <c r="AR65" s="300"/>
      <c r="AS65" s="34"/>
      <c r="AT65" s="34"/>
      <c r="AU65" s="34"/>
      <c r="AV65" s="298"/>
      <c r="AW65" s="34"/>
      <c r="AY65" s="34"/>
      <c r="AZ65" s="300"/>
      <c r="BA65" s="34"/>
      <c r="BB65" s="300"/>
      <c r="BC65" s="34"/>
      <c r="BD65" s="34"/>
      <c r="BE65" s="34"/>
      <c r="BF65" s="298"/>
      <c r="BG65" s="34"/>
    </row>
    <row r="66" spans="1:59" x14ac:dyDescent="0.2">
      <c r="A66" s="34"/>
      <c r="B66" s="300"/>
      <c r="C66" s="34"/>
      <c r="D66" s="300"/>
      <c r="E66" s="34"/>
      <c r="F66" s="34"/>
      <c r="G66" s="34"/>
      <c r="H66" s="298"/>
      <c r="I66" s="34"/>
      <c r="K66" s="34"/>
      <c r="L66" s="300"/>
      <c r="M66" s="34"/>
      <c r="N66" s="300"/>
      <c r="O66" s="34"/>
      <c r="P66" s="34"/>
      <c r="Q66" s="34"/>
      <c r="R66" s="298"/>
      <c r="S66" s="34"/>
      <c r="U66" s="34"/>
      <c r="V66" s="300"/>
      <c r="W66" s="34"/>
      <c r="X66" s="300"/>
      <c r="Y66" s="34"/>
      <c r="Z66" s="34"/>
      <c r="AA66" s="34"/>
      <c r="AB66" s="298"/>
      <c r="AC66" s="34"/>
      <c r="AE66" s="34" t="s">
        <v>46</v>
      </c>
      <c r="AF66" s="300">
        <v>42153</v>
      </c>
      <c r="AG66" s="34" t="s">
        <v>168</v>
      </c>
      <c r="AH66" s="300">
        <v>27543</v>
      </c>
      <c r="AI66" s="34" t="s">
        <v>184</v>
      </c>
      <c r="AJ66" s="34">
        <v>0</v>
      </c>
      <c r="AK66" s="34">
        <v>0</v>
      </c>
      <c r="AL66" s="298">
        <v>1.2210000000000001</v>
      </c>
      <c r="AM66" s="34">
        <v>0</v>
      </c>
      <c r="AO66" s="34"/>
      <c r="AP66" s="300"/>
      <c r="AQ66" s="34"/>
      <c r="AR66" s="300"/>
      <c r="AS66" s="34"/>
      <c r="AT66" s="34"/>
      <c r="AU66" s="34"/>
      <c r="AV66" s="298"/>
      <c r="AW66" s="34"/>
      <c r="AY66" s="34"/>
      <c r="AZ66" s="300"/>
      <c r="BA66" s="34"/>
      <c r="BB66" s="300"/>
      <c r="BC66" s="34"/>
      <c r="BD66" s="34"/>
      <c r="BE66" s="34"/>
      <c r="BF66" s="298"/>
      <c r="BG66" s="34"/>
    </row>
    <row r="67" spans="1:59" x14ac:dyDescent="0.2">
      <c r="A67" s="34"/>
      <c r="B67" s="300"/>
      <c r="C67" s="34"/>
      <c r="D67" s="300"/>
      <c r="E67" s="34"/>
      <c r="F67" s="34"/>
      <c r="G67" s="34"/>
      <c r="H67" s="298"/>
      <c r="I67" s="34"/>
      <c r="K67" s="34"/>
      <c r="L67" s="300"/>
      <c r="M67" s="34"/>
      <c r="N67" s="300"/>
      <c r="O67" s="34"/>
      <c r="P67" s="34"/>
      <c r="Q67" s="34"/>
      <c r="R67" s="298"/>
      <c r="S67" s="34"/>
      <c r="U67" s="34"/>
      <c r="V67" s="300"/>
      <c r="W67" s="34"/>
      <c r="X67" s="300"/>
      <c r="Y67" s="34"/>
      <c r="Z67" s="34"/>
      <c r="AA67" s="34"/>
      <c r="AB67" s="298"/>
      <c r="AC67" s="34"/>
      <c r="AE67" s="34"/>
      <c r="AF67" s="300"/>
      <c r="AG67" s="34"/>
      <c r="AH67" s="300"/>
      <c r="AI67" s="34"/>
      <c r="AJ67" s="34"/>
      <c r="AK67" s="34"/>
      <c r="AL67" s="298"/>
      <c r="AM67" s="34"/>
      <c r="AO67" s="34"/>
      <c r="AP67" s="300"/>
      <c r="AQ67" s="34"/>
      <c r="AR67" s="300"/>
      <c r="AS67" s="34"/>
      <c r="AT67" s="34"/>
      <c r="AU67" s="34"/>
      <c r="AV67" s="298"/>
      <c r="AW67" s="34"/>
      <c r="AY67" s="34"/>
      <c r="AZ67" s="300"/>
      <c r="BA67" s="34"/>
      <c r="BB67" s="300"/>
      <c r="BC67" s="34"/>
      <c r="BD67" s="34"/>
      <c r="BE67" s="34"/>
      <c r="BF67" s="298"/>
      <c r="BG67" s="34"/>
    </row>
    <row r="68" spans="1:59" x14ac:dyDescent="0.2">
      <c r="A68" s="34"/>
      <c r="B68" s="300"/>
      <c r="C68" s="34"/>
      <c r="D68" s="300"/>
      <c r="E68" s="34"/>
      <c r="F68" s="34"/>
      <c r="G68" s="34"/>
      <c r="H68" s="298"/>
      <c r="I68" s="34"/>
      <c r="K68" s="34"/>
      <c r="L68" s="300"/>
      <c r="M68" s="34"/>
      <c r="N68" s="300"/>
      <c r="O68" s="34"/>
      <c r="P68" s="34"/>
      <c r="Q68" s="34"/>
      <c r="R68" s="298"/>
      <c r="S68" s="34"/>
      <c r="U68" s="34"/>
      <c r="V68" s="300"/>
      <c r="W68" s="34"/>
      <c r="X68" s="300"/>
      <c r="Y68" s="34"/>
      <c r="Z68" s="34"/>
      <c r="AA68" s="34"/>
      <c r="AB68" s="298"/>
      <c r="AC68" s="34"/>
      <c r="AE68" s="34"/>
      <c r="AF68" s="300"/>
      <c r="AG68" s="34"/>
      <c r="AH68" s="300"/>
      <c r="AI68" s="34"/>
      <c r="AJ68" s="34"/>
      <c r="AK68" s="34"/>
      <c r="AL68" s="298"/>
      <c r="AM68" s="34"/>
      <c r="AO68" s="34"/>
      <c r="AP68" s="300"/>
      <c r="AQ68" s="34"/>
      <c r="AR68" s="300"/>
      <c r="AS68" s="34"/>
      <c r="AT68" s="34"/>
      <c r="AU68" s="34"/>
      <c r="AV68" s="298"/>
      <c r="AW68" s="34"/>
      <c r="AY68" s="34"/>
      <c r="AZ68" s="300"/>
      <c r="BA68" s="34"/>
      <c r="BB68" s="300"/>
      <c r="BC68" s="34"/>
      <c r="BD68" s="34"/>
      <c r="BE68" s="34"/>
      <c r="BF68" s="298"/>
      <c r="BG68" s="34"/>
    </row>
    <row r="69" spans="1:59" x14ac:dyDescent="0.2">
      <c r="A69" s="34"/>
      <c r="B69" s="300"/>
      <c r="C69" s="34"/>
      <c r="D69" s="300"/>
      <c r="E69" s="34"/>
      <c r="F69" s="34"/>
      <c r="G69" s="34"/>
      <c r="H69" s="298"/>
      <c r="I69" s="34"/>
      <c r="K69" s="34"/>
      <c r="L69" s="300"/>
      <c r="M69" s="34"/>
      <c r="N69" s="300"/>
      <c r="O69" s="34"/>
      <c r="P69" s="34"/>
      <c r="Q69" s="34"/>
      <c r="R69" s="298"/>
      <c r="S69" s="34"/>
      <c r="U69" s="34"/>
      <c r="V69" s="300"/>
      <c r="W69" s="34"/>
      <c r="X69" s="300"/>
      <c r="Y69" s="34"/>
      <c r="Z69" s="34"/>
      <c r="AA69" s="34"/>
      <c r="AB69" s="298"/>
      <c r="AC69" s="34"/>
      <c r="AE69" s="34"/>
      <c r="AF69" s="300"/>
      <c r="AG69" s="34"/>
      <c r="AH69" s="300"/>
      <c r="AI69" s="34"/>
      <c r="AJ69" s="34"/>
      <c r="AK69" s="34"/>
      <c r="AL69" s="298"/>
      <c r="AM69" s="34"/>
      <c r="AO69" s="34"/>
      <c r="AP69" s="300"/>
      <c r="AQ69" s="34"/>
      <c r="AR69" s="300"/>
      <c r="AS69" s="34"/>
      <c r="AT69" s="34"/>
      <c r="AU69" s="34"/>
      <c r="AV69" s="298"/>
      <c r="AW69" s="34"/>
      <c r="AY69" s="34"/>
      <c r="AZ69" s="300"/>
      <c r="BA69" s="34"/>
      <c r="BB69" s="300"/>
      <c r="BC69" s="34"/>
      <c r="BD69" s="34"/>
      <c r="BE69" s="34"/>
      <c r="BF69" s="298"/>
      <c r="BG69" s="34"/>
    </row>
    <row r="70" spans="1:59" x14ac:dyDescent="0.2">
      <c r="A70" s="34"/>
      <c r="B70" s="300"/>
      <c r="C70" s="34"/>
      <c r="D70" s="300"/>
      <c r="E70" s="34"/>
      <c r="F70" s="34"/>
      <c r="G70" s="34"/>
      <c r="H70" s="298"/>
      <c r="I70" s="34"/>
      <c r="K70" s="34"/>
      <c r="L70" s="300"/>
      <c r="M70" s="34"/>
      <c r="N70" s="300"/>
      <c r="O70" s="34"/>
      <c r="P70" s="34"/>
      <c r="Q70" s="34"/>
      <c r="R70" s="298"/>
      <c r="S70" s="34"/>
      <c r="U70" s="34"/>
      <c r="V70" s="300"/>
      <c r="W70" s="34"/>
      <c r="X70" s="300"/>
      <c r="Y70" s="34"/>
      <c r="Z70" s="34"/>
      <c r="AA70" s="34"/>
      <c r="AB70" s="298"/>
      <c r="AC70" s="34"/>
      <c r="AE70" s="34"/>
      <c r="AF70" s="300"/>
      <c r="AG70" s="34"/>
      <c r="AH70" s="300"/>
      <c r="AI70" s="34"/>
      <c r="AJ70" s="34"/>
      <c r="AK70" s="34"/>
      <c r="AL70" s="298"/>
      <c r="AM70" s="34"/>
      <c r="AO70" s="34"/>
      <c r="AP70" s="300"/>
      <c r="AQ70" s="34"/>
      <c r="AR70" s="300"/>
      <c r="AS70" s="34"/>
      <c r="AT70" s="34"/>
      <c r="AU70" s="34"/>
      <c r="AV70" s="298"/>
      <c r="AW70" s="34"/>
      <c r="AY70" s="34"/>
      <c r="AZ70" s="300"/>
      <c r="BA70" s="34"/>
      <c r="BB70" s="300"/>
      <c r="BC70" s="34"/>
      <c r="BD70" s="34"/>
      <c r="BE70" s="34"/>
      <c r="BF70" s="298"/>
      <c r="BG70" s="34"/>
    </row>
    <row r="71" spans="1:59" x14ac:dyDescent="0.2">
      <c r="A71" s="34"/>
      <c r="B71" s="300"/>
      <c r="C71" s="34"/>
      <c r="D71" s="300"/>
      <c r="E71" s="34"/>
      <c r="F71" s="34"/>
      <c r="G71" s="34"/>
      <c r="H71" s="298"/>
      <c r="I71" s="34"/>
      <c r="K71" s="34"/>
      <c r="L71" s="300"/>
      <c r="M71" s="34"/>
      <c r="N71" s="300"/>
      <c r="O71" s="34"/>
      <c r="P71" s="34"/>
      <c r="Q71" s="34"/>
      <c r="R71" s="298"/>
      <c r="S71" s="34"/>
      <c r="U71" s="34"/>
      <c r="V71" s="300"/>
      <c r="W71" s="34"/>
      <c r="X71" s="300"/>
      <c r="Y71" s="34"/>
      <c r="Z71" s="34"/>
      <c r="AA71" s="34"/>
      <c r="AB71" s="298"/>
      <c r="AC71" s="34"/>
      <c r="AE71" s="34"/>
      <c r="AF71" s="300"/>
      <c r="AG71" s="34"/>
      <c r="AH71" s="300"/>
      <c r="AI71" s="34"/>
      <c r="AJ71" s="34"/>
      <c r="AK71" s="34"/>
      <c r="AL71" s="298"/>
      <c r="AM71" s="34"/>
      <c r="AO71" s="34"/>
      <c r="AP71" s="300"/>
      <c r="AQ71" s="34"/>
      <c r="AR71" s="300"/>
      <c r="AS71" s="34"/>
      <c r="AT71" s="34"/>
      <c r="AU71" s="34"/>
      <c r="AV71" s="298"/>
      <c r="AW71" s="34"/>
      <c r="AY71" s="34"/>
      <c r="AZ71" s="300"/>
      <c r="BA71" s="34"/>
      <c r="BB71" s="300"/>
      <c r="BC71" s="34"/>
      <c r="BD71" s="34"/>
      <c r="BE71" s="34"/>
      <c r="BF71" s="298"/>
      <c r="BG71" s="34"/>
    </row>
    <row r="72" spans="1:59" x14ac:dyDescent="0.2">
      <c r="A72" s="34"/>
      <c r="B72" s="300"/>
      <c r="C72" s="34"/>
      <c r="D72" s="300"/>
      <c r="E72" s="34"/>
      <c r="F72" s="34"/>
      <c r="G72" s="34"/>
      <c r="H72" s="298"/>
      <c r="I72" s="34"/>
      <c r="K72" s="34"/>
      <c r="L72" s="300"/>
      <c r="M72" s="34"/>
      <c r="N72" s="300"/>
      <c r="O72" s="34"/>
      <c r="P72" s="34"/>
      <c r="Q72" s="34"/>
      <c r="R72" s="298"/>
      <c r="S72" s="34"/>
      <c r="U72" s="34"/>
      <c r="V72" s="300"/>
      <c r="W72" s="34"/>
      <c r="X72" s="300"/>
      <c r="Y72" s="34"/>
      <c r="Z72" s="34"/>
      <c r="AA72" s="34"/>
      <c r="AB72" s="298"/>
      <c r="AC72" s="34"/>
      <c r="AE72" s="34"/>
      <c r="AF72" s="300"/>
      <c r="AG72" s="34"/>
      <c r="AH72" s="300"/>
      <c r="AI72" s="34"/>
      <c r="AJ72" s="34"/>
      <c r="AK72" s="34"/>
      <c r="AL72" s="298"/>
      <c r="AM72" s="34"/>
      <c r="AO72" s="34"/>
      <c r="AP72" s="300"/>
      <c r="AQ72" s="34"/>
      <c r="AR72" s="300"/>
      <c r="AS72" s="34"/>
      <c r="AT72" s="34"/>
      <c r="AU72" s="34"/>
      <c r="AV72" s="298"/>
      <c r="AW72" s="34"/>
      <c r="AY72" s="34"/>
      <c r="AZ72" s="300"/>
      <c r="BA72" s="34"/>
      <c r="BB72" s="300"/>
      <c r="BC72" s="34"/>
      <c r="BD72" s="34"/>
      <c r="BE72" s="34"/>
      <c r="BF72" s="298"/>
      <c r="BG72" s="34"/>
    </row>
    <row r="73" spans="1:59" x14ac:dyDescent="0.2">
      <c r="A73" s="34"/>
      <c r="B73" s="300"/>
      <c r="C73" s="34"/>
      <c r="D73" s="300"/>
      <c r="E73" s="34"/>
      <c r="F73" s="34"/>
      <c r="G73" s="34"/>
      <c r="H73" s="298"/>
      <c r="I73" s="34"/>
      <c r="K73" s="34"/>
      <c r="L73" s="300"/>
      <c r="M73" s="34"/>
      <c r="N73" s="300"/>
      <c r="O73" s="34"/>
      <c r="P73" s="34"/>
      <c r="Q73" s="34"/>
      <c r="R73" s="298"/>
      <c r="S73" s="34"/>
      <c r="U73" s="34"/>
      <c r="V73" s="300"/>
      <c r="W73" s="34"/>
      <c r="X73" s="300"/>
      <c r="Y73" s="34"/>
      <c r="Z73" s="34"/>
      <c r="AA73" s="34"/>
      <c r="AB73" s="298"/>
      <c r="AC73" s="34"/>
      <c r="AE73" s="34"/>
      <c r="AF73" s="300"/>
      <c r="AG73" s="34"/>
      <c r="AH73" s="300"/>
      <c r="AI73" s="34"/>
      <c r="AJ73" s="34"/>
      <c r="AK73" s="34"/>
      <c r="AL73" s="298"/>
      <c r="AM73" s="34"/>
      <c r="AO73" s="34"/>
      <c r="AP73" s="300"/>
      <c r="AQ73" s="34"/>
      <c r="AR73" s="300"/>
      <c r="AS73" s="34"/>
      <c r="AT73" s="34"/>
      <c r="AU73" s="34"/>
      <c r="AV73" s="298"/>
      <c r="AW73" s="34"/>
      <c r="AY73" s="34"/>
      <c r="AZ73" s="300"/>
      <c r="BA73" s="34"/>
      <c r="BB73" s="300"/>
      <c r="BC73" s="34"/>
      <c r="BD73" s="34"/>
      <c r="BE73" s="34"/>
      <c r="BF73" s="298"/>
      <c r="BG73" s="34"/>
    </row>
    <row r="74" spans="1:59" x14ac:dyDescent="0.2">
      <c r="A74" s="36"/>
      <c r="B74" s="301"/>
      <c r="C74" s="36"/>
      <c r="D74" s="301"/>
      <c r="E74" s="36"/>
      <c r="F74" s="36"/>
      <c r="G74" s="36"/>
      <c r="H74" s="299"/>
      <c r="I74" s="36"/>
      <c r="K74" s="36"/>
      <c r="L74" s="301"/>
      <c r="M74" s="36"/>
      <c r="N74" s="301"/>
      <c r="O74" s="36"/>
      <c r="P74" s="36"/>
      <c r="Q74" s="36"/>
      <c r="R74" s="299"/>
      <c r="S74" s="36"/>
      <c r="U74" s="36"/>
      <c r="V74" s="301"/>
      <c r="W74" s="36"/>
      <c r="X74" s="301"/>
      <c r="Y74" s="36"/>
      <c r="Z74" s="36"/>
      <c r="AA74" s="36"/>
      <c r="AB74" s="299"/>
      <c r="AC74" s="36"/>
      <c r="AE74" s="36"/>
      <c r="AF74" s="301"/>
      <c r="AG74" s="36"/>
      <c r="AH74" s="301"/>
      <c r="AI74" s="36"/>
      <c r="AJ74" s="36"/>
      <c r="AK74" s="36"/>
      <c r="AL74" s="299"/>
      <c r="AM74" s="36"/>
      <c r="AO74" s="36"/>
      <c r="AP74" s="301"/>
      <c r="AQ74" s="36"/>
      <c r="AR74" s="301"/>
      <c r="AS74" s="36"/>
      <c r="AT74" s="36"/>
      <c r="AU74" s="36"/>
      <c r="AV74" s="299"/>
      <c r="AW74" s="36"/>
      <c r="AY74" s="36"/>
      <c r="AZ74" s="301"/>
      <c r="BA74" s="36"/>
      <c r="BB74" s="301"/>
      <c r="BC74" s="36"/>
      <c r="BD74" s="36"/>
      <c r="BE74" s="36"/>
      <c r="BF74" s="299"/>
      <c r="BG74" s="36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AQ143"/>
  <sheetViews>
    <sheetView workbookViewId="0">
      <selection activeCell="J23" sqref="J23"/>
    </sheetView>
  </sheetViews>
  <sheetFormatPr defaultRowHeight="11.25" outlineLevelRow="1" outlineLevelCol="1" x14ac:dyDescent="0.2"/>
  <cols>
    <col min="1" max="1" width="2.7109375" style="137" customWidth="1"/>
    <col min="2" max="2" width="3" style="137" customWidth="1"/>
    <col min="3" max="3" width="9.7109375" style="145" customWidth="1"/>
    <col min="4" max="4" width="20.7109375" style="145" customWidth="1"/>
    <col min="5" max="5" width="24.42578125" style="145" hidden="1" customWidth="1" outlineLevel="1"/>
    <col min="6" max="6" width="9" style="145" bestFit="1" customWidth="1" collapsed="1"/>
    <col min="7" max="7" width="10" style="145" hidden="1" customWidth="1" outlineLevel="1"/>
    <col min="8" max="8" width="2.7109375" style="145" customWidth="1" collapsed="1"/>
    <col min="9" max="9" width="3" style="145" customWidth="1"/>
    <col min="10" max="10" width="9.7109375" style="145" customWidth="1"/>
    <col min="11" max="11" width="20.7109375" style="145" customWidth="1"/>
    <col min="12" max="12" width="24.42578125" style="145" hidden="1" customWidth="1" outlineLevel="1"/>
    <col min="13" max="13" width="9" style="145" bestFit="1" customWidth="1" collapsed="1"/>
    <col min="14" max="14" width="10" style="145" hidden="1" customWidth="1" outlineLevel="1"/>
    <col min="15" max="15" width="2.7109375" style="145" customWidth="1" collapsed="1"/>
    <col min="16" max="16" width="3" style="145" customWidth="1"/>
    <col min="17" max="17" width="9.7109375" style="145" customWidth="1"/>
    <col min="18" max="18" width="20.7109375" style="145" customWidth="1"/>
    <col min="19" max="19" width="24.42578125" style="145" hidden="1" customWidth="1" outlineLevel="1"/>
    <col min="20" max="21" width="9" style="145" hidden="1" customWidth="1" outlineLevel="1"/>
    <col min="22" max="22" width="9" style="145" bestFit="1" customWidth="1" collapsed="1"/>
    <col min="23" max="23" width="11.28515625" style="145" hidden="1" customWidth="1" outlineLevel="1"/>
    <col min="24" max="24" width="2.7109375" style="145" customWidth="1" collapsed="1"/>
    <col min="25" max="25" width="3" style="145" customWidth="1"/>
    <col min="26" max="26" width="9.7109375" style="145" customWidth="1"/>
    <col min="27" max="27" width="20.7109375" style="145" customWidth="1"/>
    <col min="28" max="28" width="26.5703125" style="145" hidden="1" customWidth="1" outlineLevel="1"/>
    <col min="29" max="30" width="10.7109375" style="145" hidden="1" customWidth="1" outlineLevel="1"/>
    <col min="31" max="31" width="9" style="145" bestFit="1" customWidth="1" collapsed="1"/>
    <col min="32" max="32" width="10.7109375" style="145" hidden="1" customWidth="1" outlineLevel="1"/>
    <col min="33" max="33" width="2.7109375" style="145" customWidth="1" collapsed="1"/>
    <col min="34" max="34" width="3" style="145" customWidth="1"/>
    <col min="35" max="35" width="9.7109375" style="145" customWidth="1"/>
    <col min="36" max="36" width="20.7109375" style="145" customWidth="1"/>
    <col min="37" max="37" width="28.5703125" style="145" hidden="1" customWidth="1" outlineLevel="1"/>
    <col min="38" max="38" width="9" style="145" bestFit="1" customWidth="1" collapsed="1"/>
    <col min="39" max="39" width="10.7109375" style="145" hidden="1" customWidth="1" outlineLevel="1"/>
    <col min="40" max="40" width="2.7109375" style="137" customWidth="1" collapsed="1"/>
    <col min="41" max="41" width="6" style="137" bestFit="1" customWidth="1"/>
    <col min="42" max="42" width="17.28515625" style="137" bestFit="1" customWidth="1"/>
    <col min="43" max="43" width="13.140625" style="137" bestFit="1" customWidth="1"/>
    <col min="44" max="44" width="8" style="137" bestFit="1" customWidth="1"/>
    <col min="45" max="16384" width="9.140625" style="137"/>
  </cols>
  <sheetData>
    <row r="1" spans="2:42" x14ac:dyDescent="0.2">
      <c r="V1" s="137"/>
      <c r="W1" s="137"/>
      <c r="X1" s="137"/>
      <c r="Y1" s="137"/>
      <c r="Z1" s="137"/>
      <c r="AA1" s="137"/>
      <c r="AB1" s="137"/>
    </row>
    <row r="2" spans="2:42" s="282" customFormat="1" ht="13.5" x14ac:dyDescent="0.25">
      <c r="B2" s="278" t="s">
        <v>67</v>
      </c>
      <c r="C2" s="279"/>
      <c r="D2" s="280"/>
      <c r="E2" s="281"/>
      <c r="F2" s="241">
        <f>_xll.ohTrigger(F4:F102)</f>
        <v>4</v>
      </c>
      <c r="G2" s="281"/>
      <c r="H2" s="281"/>
      <c r="I2" s="278" t="s">
        <v>6</v>
      </c>
      <c r="J2" s="279"/>
      <c r="K2" s="280"/>
      <c r="L2" s="281"/>
      <c r="M2" s="241">
        <f>_xll.ohTrigger(M4:M102)</f>
        <v>4</v>
      </c>
      <c r="N2" s="281"/>
      <c r="O2" s="281"/>
      <c r="P2" s="278" t="s">
        <v>0</v>
      </c>
      <c r="Q2" s="279"/>
      <c r="R2" s="280"/>
      <c r="S2" s="281"/>
      <c r="T2" s="281"/>
      <c r="U2" s="281"/>
      <c r="V2" s="241">
        <f>_xll.ohTrigger(V4:V102)</f>
        <v>4</v>
      </c>
      <c r="W2" s="281"/>
      <c r="Y2" s="278" t="s">
        <v>7</v>
      </c>
      <c r="Z2" s="279"/>
      <c r="AA2" s="280"/>
      <c r="AB2" s="281"/>
      <c r="AD2" s="145"/>
      <c r="AE2" s="241">
        <f>_xll.ohTrigger(AE4:AE102)</f>
        <v>4</v>
      </c>
      <c r="AF2" s="281"/>
      <c r="AG2" s="281"/>
      <c r="AH2" s="278" t="s">
        <v>167</v>
      </c>
      <c r="AI2" s="279"/>
      <c r="AJ2" s="280"/>
      <c r="AK2" s="281"/>
      <c r="AL2" s="241">
        <f>_xll.ohTrigger(AL4:AL102)</f>
        <v>4</v>
      </c>
      <c r="AM2" s="281"/>
      <c r="AO2" s="242" t="s">
        <v>134</v>
      </c>
      <c r="AP2" s="243" t="s">
        <v>176</v>
      </c>
    </row>
    <row r="3" spans="2:42" s="282" customFormat="1" ht="13.5" x14ac:dyDescent="0.25">
      <c r="B3" s="283"/>
      <c r="C3" s="283" t="s">
        <v>57</v>
      </c>
      <c r="D3" s="284" t="s">
        <v>224</v>
      </c>
      <c r="E3" s="284" t="s">
        <v>222</v>
      </c>
      <c r="F3" s="284" t="s">
        <v>40</v>
      </c>
      <c r="G3" s="285" t="s">
        <v>223</v>
      </c>
      <c r="H3" s="281"/>
      <c r="I3" s="283"/>
      <c r="J3" s="283" t="s">
        <v>57</v>
      </c>
      <c r="K3" s="284" t="s">
        <v>224</v>
      </c>
      <c r="L3" s="284" t="s">
        <v>222</v>
      </c>
      <c r="M3" s="284" t="s">
        <v>40</v>
      </c>
      <c r="N3" s="283" t="s">
        <v>223</v>
      </c>
      <c r="O3" s="281"/>
      <c r="P3" s="283"/>
      <c r="Q3" s="283" t="s">
        <v>57</v>
      </c>
      <c r="R3" s="284" t="s">
        <v>224</v>
      </c>
      <c r="S3" s="284" t="s">
        <v>222</v>
      </c>
      <c r="T3" s="284" t="s">
        <v>235</v>
      </c>
      <c r="U3" s="284" t="s">
        <v>234</v>
      </c>
      <c r="V3" s="284" t="s">
        <v>40</v>
      </c>
      <c r="W3" s="283" t="s">
        <v>223</v>
      </c>
      <c r="Y3" s="283"/>
      <c r="Z3" s="283" t="s">
        <v>57</v>
      </c>
      <c r="AA3" s="284" t="s">
        <v>224</v>
      </c>
      <c r="AB3" s="284" t="s">
        <v>222</v>
      </c>
      <c r="AC3" s="284" t="s">
        <v>235</v>
      </c>
      <c r="AD3" s="284" t="s">
        <v>234</v>
      </c>
      <c r="AE3" s="284" t="s">
        <v>236</v>
      </c>
      <c r="AF3" s="283" t="s">
        <v>223</v>
      </c>
      <c r="AG3" s="286"/>
      <c r="AH3" s="283"/>
      <c r="AI3" s="283" t="s">
        <v>57</v>
      </c>
      <c r="AJ3" s="284" t="s">
        <v>224</v>
      </c>
      <c r="AK3" s="284" t="s">
        <v>222</v>
      </c>
      <c r="AL3" s="284" t="s">
        <v>40</v>
      </c>
      <c r="AM3" s="283" t="s">
        <v>223</v>
      </c>
      <c r="AO3" s="244" t="s">
        <v>207</v>
      </c>
      <c r="AP3" s="245">
        <f>Settlementdate</f>
        <v>42138</v>
      </c>
    </row>
    <row r="4" spans="2:42" x14ac:dyDescent="0.2">
      <c r="B4" s="265" t="str">
        <f>IF(F4="","","Dp")</f>
        <v/>
      </c>
      <c r="C4" s="265" t="s">
        <v>67</v>
      </c>
      <c r="D4" s="266" t="str">
        <f>Currency&amp;"X"&amp;C4&amp;"D="</f>
        <v>EURXOND=</v>
      </c>
      <c r="E4" s="266" t="str">
        <f>_xll.qlSimpleQuote(D4&amp;$B$2,,,,Trigger)</f>
        <v>EURXOND=ON#0003</v>
      </c>
      <c r="F4" s="267" t="str">
        <f>IFERROR(_xll.RtGet("DTSIMI1",D4,"ASK")/100,"")</f>
        <v/>
      </c>
      <c r="G4" s="113">
        <f>_xll.qlSimpleQuoteSetValue(E4,F4,Trigger)</f>
        <v>0</v>
      </c>
      <c r="I4" s="265" t="s">
        <v>249</v>
      </c>
      <c r="J4" s="266" t="s">
        <v>67</v>
      </c>
      <c r="K4" s="266" t="str">
        <f>Currency&amp;"YC"&amp;$I$2&amp;"_"&amp;J4&amp;"D"</f>
        <v>EURYC1M_OND</v>
      </c>
      <c r="L4" s="266" t="str">
        <f>_xll.qlSimpleQuote(K4&amp;$I$2,,,,Trigger)</f>
        <v>EURYC1M_OND1M#0003</v>
      </c>
      <c r="M4" s="267" t="str">
        <f>IFERROR(_xll.RtGet("DTSIMI1",K4,"ASK")/100,"")</f>
        <v/>
      </c>
      <c r="N4" s="246">
        <f>_xll.qlSimpleQuoteSetValue(L4,M4,Trigger)</f>
        <v>0</v>
      </c>
      <c r="P4" s="265" t="s">
        <v>249</v>
      </c>
      <c r="Q4" s="266" t="s">
        <v>67</v>
      </c>
      <c r="R4" s="266" t="str">
        <f>Currency&amp;"X"&amp;Q4&amp;"D="</f>
        <v>EURXOND=</v>
      </c>
      <c r="S4" s="266" t="str">
        <f>_xll.qlSimpleQuote(R4&amp;$P$2,,,,Trigger)</f>
        <v>EURXOND=3M#0003</v>
      </c>
      <c r="T4" s="338" t="str">
        <f>IFERROR(_xll.RtGet("DTSIMI1",R4,$T$3)/100,"")</f>
        <v/>
      </c>
      <c r="U4" s="338" t="str">
        <f>IFERROR(_xll.RtGet("DTSIMI1",R4,$U$3)/100,"")</f>
        <v/>
      </c>
      <c r="V4" s="267" t="str">
        <f>IFERROR(AVERAGE(T4:U4),"")</f>
        <v/>
      </c>
      <c r="W4" s="246">
        <f>_xll.qlSimpleQuoteSetValue(S4,V4,Trigger)</f>
        <v>0</v>
      </c>
      <c r="X4" s="137"/>
      <c r="Y4" s="265" t="s">
        <v>249</v>
      </c>
      <c r="Z4" s="266" t="s">
        <v>67</v>
      </c>
      <c r="AA4" s="266" t="str">
        <f>Currency&amp;"X"&amp;Z4&amp;"D="</f>
        <v>EURXOND=</v>
      </c>
      <c r="AB4" s="266" t="str">
        <f>_xll.qlSimpleQuote(AA4&amp;$Y$2,,,,Trigger)</f>
        <v>EURXOND=6M#0003</v>
      </c>
      <c r="AC4" s="267" t="str">
        <f>IFERROR(_xll.RtGet("DTSIMI1",AA4,$AC$3)/100,"")</f>
        <v/>
      </c>
      <c r="AD4" s="267" t="str">
        <f>IFERROR(_xll.RtGet("DTSIMI1",AA4,$AD$3)/100,"")</f>
        <v/>
      </c>
      <c r="AE4" s="267" t="str">
        <f>IFERROR(AVERAGE(AC4,AD4),"")</f>
        <v/>
      </c>
      <c r="AF4" s="267">
        <f>_xll.qlSimpleQuoteSetValue(AB4,AE4,Trigger)</f>
        <v>0</v>
      </c>
      <c r="AG4" s="146"/>
      <c r="AH4" s="265" t="s">
        <v>249</v>
      </c>
      <c r="AI4" s="266" t="s">
        <v>67</v>
      </c>
      <c r="AJ4" s="266" t="str">
        <f>Currency&amp;"X"&amp;AI4&amp;"D="</f>
        <v>EURXOND=</v>
      </c>
      <c r="AK4" s="267" t="str">
        <f>_xll.qlSimpleQuote(AJ4&amp;$AH$2,,,,Trigger)</f>
        <v>EURXOND=12M#0003</v>
      </c>
      <c r="AL4" s="267" t="str">
        <f>IFERROR(_xll.RtGet("DTSIMI1",AJ4,"ASK")/100,"")</f>
        <v/>
      </c>
      <c r="AM4" s="246">
        <f>_xll.qlSimpleQuoteSetValue(AK4,AL4,Trigger)</f>
        <v>0</v>
      </c>
      <c r="AO4" s="151" t="s">
        <v>208</v>
      </c>
      <c r="AP4" s="152">
        <f>DATE(RIGHT(LEFT(J22,5),4),LEFT(RIGHT(J22,4),2),RIGHT(J22,2))</f>
        <v>42354</v>
      </c>
    </row>
    <row r="5" spans="2:42" x14ac:dyDescent="0.2">
      <c r="B5" s="268" t="str">
        <f t="shared" ref="B5:B22" si="0">IF(F5="","","Dp")</f>
        <v/>
      </c>
      <c r="C5" s="268" t="s">
        <v>186</v>
      </c>
      <c r="D5" s="269" t="str">
        <f>Currency&amp;"X"&amp;J5&amp;"D="</f>
        <v>EURXTND=</v>
      </c>
      <c r="E5" s="269" t="str">
        <f>_xll.qlSimpleQuote(D5&amp;$B$2,,,,Trigger)</f>
        <v>EURXTND=ON#0003</v>
      </c>
      <c r="F5" s="270" t="str">
        <f>IFERROR(_xll.RtGet("DTSIMI1",D5,"ASK")/100,"")</f>
        <v/>
      </c>
      <c r="G5" s="114">
        <f>_xll.qlSimpleQuoteSetValue(E5,F5,Trigger)</f>
        <v>0</v>
      </c>
      <c r="I5" s="268" t="s">
        <v>249</v>
      </c>
      <c r="J5" s="269" t="s">
        <v>186</v>
      </c>
      <c r="K5" s="269" t="str">
        <f>Currency&amp;"YC"&amp;$I$2&amp;"_"&amp;J5&amp;"D"</f>
        <v>EURYC1M_TND</v>
      </c>
      <c r="L5" s="270" t="str">
        <f>_xll.qlSimpleQuote(K5&amp;$I$2,,,,Trigger)</f>
        <v>EURYC1M_TND1M#0003</v>
      </c>
      <c r="M5" s="270" t="str">
        <f>IFERROR(_xll.RtGet("DTSIMI1",K5,"ASK")/100,"")</f>
        <v/>
      </c>
      <c r="N5" s="247">
        <f>_xll.qlSimpleQuoteSetValue(L5,M5,Trigger)</f>
        <v>0</v>
      </c>
      <c r="O5" s="232"/>
      <c r="P5" s="268" t="s">
        <v>249</v>
      </c>
      <c r="Q5" s="269" t="s">
        <v>186</v>
      </c>
      <c r="R5" s="269" t="str">
        <f>Currency&amp;"X"&amp;Q5&amp;"D="</f>
        <v>EURXTND=</v>
      </c>
      <c r="S5" s="270" t="str">
        <f>_xll.qlSimpleQuote(R5&amp;$P$2,,,,Trigger)</f>
        <v>EURXTND=3M#0003</v>
      </c>
      <c r="T5" s="270" t="str">
        <f>IFERROR(_xll.RtGet("DTSIMI1",R5,$T$3)/100,"")</f>
        <v/>
      </c>
      <c r="U5" s="270" t="str">
        <f>IFERROR(_xll.RtGet("DTSIMI1",R5,$U$3)/100,"")</f>
        <v/>
      </c>
      <c r="V5" s="270" t="str">
        <f t="shared" ref="V5:V68" si="1">IFERROR(AVERAGE(T5:U5),"")</f>
        <v/>
      </c>
      <c r="W5" s="247">
        <f>_xll.qlSimpleQuoteSetValue(S5,V5,Trigger)</f>
        <v>0</v>
      </c>
      <c r="X5" s="137"/>
      <c r="Y5" s="268" t="s">
        <v>249</v>
      </c>
      <c r="Z5" s="269" t="s">
        <v>186</v>
      </c>
      <c r="AA5" s="269" t="str">
        <f>Currency&amp;"X"&amp;Z5&amp;"D="</f>
        <v>EURXTND=</v>
      </c>
      <c r="AB5" s="270" t="str">
        <f>_xll.qlSimpleQuote(AA5&amp;$Y$2,,,,Trigger)</f>
        <v>EURXTND=6M#0003</v>
      </c>
      <c r="AC5" s="270" t="str">
        <f>IFERROR(_xll.RtGet("DTSIMI1",AA5,$AC$3)/100,"")</f>
        <v/>
      </c>
      <c r="AD5" s="270" t="str">
        <f>IFERROR(_xll.RtGet("DTSIMI1",AA5,$AD$3)/100,"")</f>
        <v/>
      </c>
      <c r="AE5" s="270" t="str">
        <f t="shared" ref="AE5:AE68" si="2">IFERROR(AVERAGE(AC5,AD5),"")</f>
        <v/>
      </c>
      <c r="AF5" s="270">
        <f>_xll.qlSimpleQuoteSetValue(AB5,AE5,Trigger)</f>
        <v>0</v>
      </c>
      <c r="AG5" s="146"/>
      <c r="AH5" s="268" t="s">
        <v>249</v>
      </c>
      <c r="AI5" s="269" t="s">
        <v>186</v>
      </c>
      <c r="AJ5" s="269" t="str">
        <f>Currency&amp;"X"&amp;AI5&amp;"D="</f>
        <v>EURXTND=</v>
      </c>
      <c r="AK5" s="270" t="str">
        <f>_xll.qlSimpleQuote(AJ5&amp;$AH$2,,,,Trigger)</f>
        <v>EURXTND=12M#0003</v>
      </c>
      <c r="AL5" s="270" t="str">
        <f>IFERROR(_xll.RtGet("DTSIMI1",AJ5,"ASK")/100,"")</f>
        <v/>
      </c>
      <c r="AM5" s="247">
        <f>_xll.qlSimpleQuoteSetValue(AK5,AL5,Trigger)</f>
        <v>0</v>
      </c>
      <c r="AO5" s="151" t="s">
        <v>209</v>
      </c>
      <c r="AP5" s="153">
        <f>_xll.qlDayCounterYearFraction("actual/360",AP3,AP4,,,Trigger)</f>
        <v>0.6</v>
      </c>
    </row>
    <row r="6" spans="2:42" x14ac:dyDescent="0.2">
      <c r="B6" s="252" t="str">
        <f t="shared" si="0"/>
        <v/>
      </c>
      <c r="C6" s="252" t="s">
        <v>187</v>
      </c>
      <c r="D6" s="252" t="str">
        <f>Currency&amp;"X"&amp;C6&amp;"D="</f>
        <v>EURXSND=</v>
      </c>
      <c r="E6" s="252" t="str">
        <f>_xll.qlSimpleQuote(D6&amp;$B$2,,,,Trigger)</f>
        <v>EURXSND=ON#0003</v>
      </c>
      <c r="F6" s="271" t="str">
        <f>IFERROR(_xll.RtGet("DTSIMI1",D6,"ASK")/100,"")</f>
        <v/>
      </c>
      <c r="G6" s="164">
        <f>_xll.qlSimpleQuoteSetValue(E6,F6,Trigger)</f>
        <v>0</v>
      </c>
      <c r="I6" s="252" t="s">
        <v>249</v>
      </c>
      <c r="J6" s="252" t="s">
        <v>187</v>
      </c>
      <c r="K6" s="252" t="str">
        <f>Currency&amp;"YC"&amp;$I$2&amp;"_"&amp;J6&amp;"D"</f>
        <v>EURYC1M_SND</v>
      </c>
      <c r="L6" s="271" t="str">
        <f>_xll.qlSimpleQuote(K6&amp;$I$2,,,,Trigger)</f>
        <v>EURYC1M_SND1M#0003</v>
      </c>
      <c r="M6" s="271" t="str">
        <f>IFERROR(_xll.RtGet("DTSIMI1",K6,"ASK")/100,"")</f>
        <v/>
      </c>
      <c r="N6" s="248">
        <f>_xll.qlSimpleQuoteSetValue(L6,M6,Trigger)</f>
        <v>0</v>
      </c>
      <c r="O6" s="232"/>
      <c r="P6" s="252" t="s">
        <v>249</v>
      </c>
      <c r="Q6" s="252" t="s">
        <v>187</v>
      </c>
      <c r="R6" s="252" t="str">
        <f t="shared" ref="R6:R22" si="3">Currency&amp;"_CURVE_DEP"&amp;$P$2&amp;"_"&amp;Q6</f>
        <v>EUR_CURVE_DEP3M_SN</v>
      </c>
      <c r="S6" s="271" t="str">
        <f>_xll.qlSimpleQuote(R6,,,,Trigger)</f>
        <v>EUR_CURVE_DEP3M_SN#0003</v>
      </c>
      <c r="T6" s="271" t="str">
        <f>IFERROR(_xll.RtGet("DTSIMI1",R6,$T$3)/100,"")</f>
        <v/>
      </c>
      <c r="U6" s="271" t="str">
        <f>IFERROR(_xll.RtGet("DTSIMI1",R6,$U$3)/100,"")</f>
        <v/>
      </c>
      <c r="V6" s="271" t="str">
        <f t="shared" si="1"/>
        <v/>
      </c>
      <c r="W6" s="248">
        <f>_xll.qlSimpleQuoteSetValue(S6,V6,Trigger)</f>
        <v>0</v>
      </c>
      <c r="X6" s="137"/>
      <c r="Y6" s="252" t="s">
        <v>249</v>
      </c>
      <c r="Z6" s="252" t="s">
        <v>187</v>
      </c>
      <c r="AA6" s="252" t="str">
        <f t="shared" ref="AA6:AA22" si="4">Currency&amp;"_CURVE_DEP"&amp;$Y$2&amp;"_"&amp;Z6</f>
        <v>EUR_CURVE_DEP6M_SN</v>
      </c>
      <c r="AB6" s="271" t="str">
        <f>_xll.qlSimpleQuote(AA6,,,,Trigger)</f>
        <v>EUR_CURVE_DEP6M_SN#0003</v>
      </c>
      <c r="AC6" s="271" t="str">
        <f>IFERROR(_xll.RtGet("DTSIMI1",AA6,$AC$3)/100,"")</f>
        <v/>
      </c>
      <c r="AD6" s="334" t="str">
        <f>IFERROR(_xll.RtGet("DTSIMI1",AA6,$AD$3)/100,"")</f>
        <v/>
      </c>
      <c r="AE6" s="334" t="str">
        <f t="shared" si="2"/>
        <v/>
      </c>
      <c r="AF6" s="334">
        <f>_xll.qlSimpleQuoteSetValue(AB6,AE6,Trigger)</f>
        <v>0</v>
      </c>
      <c r="AG6" s="146"/>
      <c r="AH6" s="252" t="s">
        <v>249</v>
      </c>
      <c r="AI6" s="252" t="s">
        <v>187</v>
      </c>
      <c r="AJ6" s="252" t="str">
        <f t="shared" ref="AJ6:AJ22" si="5">Currency&amp;"_CURVE_DEP12M"&amp;"_"&amp;AI6</f>
        <v>EUR_CURVE_DEP12M_SN</v>
      </c>
      <c r="AK6" s="271" t="str">
        <f>_xll.qlSimpleQuote(AJ6,,,,Trigger)</f>
        <v>EUR_CURVE_DEP12M_SN#0003</v>
      </c>
      <c r="AL6" s="271" t="str">
        <f>IFERROR(_xll.RtGet("DTSIMI1",AJ6,"ASK")/100,"")</f>
        <v/>
      </c>
      <c r="AM6" s="248">
        <f>_xll.qlSimpleQuoteSetValue(AK6,AL6,Trigger)</f>
        <v>0</v>
      </c>
      <c r="AO6" s="151" t="s">
        <v>210</v>
      </c>
      <c r="AP6" s="154">
        <f>((_xll.qlYieldTSDiscount("EUR6M",AP3,,_xll.ohTrigger(F2,M2,V2,AE2,AL2))/_xll.qlYieldTSDiscount("EUR6M",AP4,,_xll.ohTrigger(F2,M2,V2,AE2,AL2)))-1)/AP5</f>
        <v>6.6054015382473652E-4</v>
      </c>
    </row>
    <row r="7" spans="2:42" x14ac:dyDescent="0.2">
      <c r="B7" s="252" t="str">
        <f t="shared" si="0"/>
        <v/>
      </c>
      <c r="C7" s="252" t="s">
        <v>90</v>
      </c>
      <c r="D7" s="253" t="str">
        <f t="shared" ref="D7:D21" si="6">Currency&amp;"OISDDS"&amp;C7</f>
        <v>EUROISDDS1W</v>
      </c>
      <c r="E7" s="253" t="str">
        <f>_xll.qlSimpleQuote(D7,,,,Trigger)</f>
        <v>EUROISDDS1W#0003</v>
      </c>
      <c r="F7" s="233" t="str">
        <f>IFERROR(_xll.RtGet("DTSIMI1",D7,"ASK")/100,"")</f>
        <v/>
      </c>
      <c r="G7" s="115">
        <f>_xll.qlSimpleQuoteSetValue(E7,F7,Trigger)</f>
        <v>0</v>
      </c>
      <c r="I7" s="252" t="s">
        <v>249</v>
      </c>
      <c r="J7" s="253" t="s">
        <v>90</v>
      </c>
      <c r="K7" s="272" t="str">
        <f>Currency&amp;"YC"&amp;$I$2&amp;"_"&amp;"SW"&amp;"D"</f>
        <v>EURYC1M_SWD</v>
      </c>
      <c r="L7" s="233" t="str">
        <f>_xll.qlSimpleQuote(K7,,,,Trigger)</f>
        <v>EURYC1M_SWD#0003</v>
      </c>
      <c r="M7" s="233" t="str">
        <f>IFERROR(_xll.RtGet("DTSIMI1",K7,"ASK")/100,"")</f>
        <v/>
      </c>
      <c r="N7" s="248">
        <f>_xll.qlSimpleQuoteSetValue(L7,M7,Trigger)</f>
        <v>0</v>
      </c>
      <c r="O7" s="232"/>
      <c r="P7" s="252" t="s">
        <v>249</v>
      </c>
      <c r="Q7" s="253" t="s">
        <v>90</v>
      </c>
      <c r="R7" s="253" t="str">
        <f t="shared" si="3"/>
        <v>EUR_CURVE_DEP3M_1W</v>
      </c>
      <c r="S7" s="233" t="str">
        <f>_xll.qlSimpleQuote(R7,,,,Trigger)</f>
        <v>EUR_CURVE_DEP3M_1W#0003</v>
      </c>
      <c r="T7" s="233" t="str">
        <f>IFERROR(_xll.RtGet("DTSIMI1",R7,$T$3)/100,"")</f>
        <v/>
      </c>
      <c r="U7" s="233" t="str">
        <f>IFERROR(_xll.RtGet("DTSIMI1",R7,$U$3)/100,"")</f>
        <v/>
      </c>
      <c r="V7" s="233" t="str">
        <f t="shared" si="1"/>
        <v/>
      </c>
      <c r="W7" s="248">
        <f>_xll.qlSimpleQuoteSetValue(S7,V7,Trigger)</f>
        <v>0</v>
      </c>
      <c r="X7" s="137"/>
      <c r="Y7" s="252" t="s">
        <v>249</v>
      </c>
      <c r="Z7" s="253" t="s">
        <v>90</v>
      </c>
      <c r="AA7" s="253" t="str">
        <f t="shared" si="4"/>
        <v>EUR_CURVE_DEP6M_1W</v>
      </c>
      <c r="AB7" s="233" t="str">
        <f>_xll.qlSimpleQuote(AA7,,,,Trigger)</f>
        <v>EUR_CURVE_DEP6M_1W#0003</v>
      </c>
      <c r="AC7" s="233" t="str">
        <f>IFERROR(_xll.RtGet("DTSIMI1",AA7,$AC$3)/100,"")</f>
        <v/>
      </c>
      <c r="AD7" s="233" t="str">
        <f>IFERROR(_xll.RtGet("DTSIMI1",AA7,$AD$3)/100,"")</f>
        <v/>
      </c>
      <c r="AE7" s="233" t="str">
        <f t="shared" si="2"/>
        <v/>
      </c>
      <c r="AF7" s="233">
        <f>_xll.qlSimpleQuoteSetValue(AB7,AE7,Trigger)</f>
        <v>0</v>
      </c>
      <c r="AG7" s="146"/>
      <c r="AH7" s="252" t="s">
        <v>249</v>
      </c>
      <c r="AI7" s="253" t="s">
        <v>90</v>
      </c>
      <c r="AJ7" s="253" t="str">
        <f t="shared" si="5"/>
        <v>EUR_CURVE_DEP12M_1W</v>
      </c>
      <c r="AK7" s="233" t="str">
        <f>_xll.qlSimpleQuote(AJ7,,,,Trigger)</f>
        <v>EUR_CURVE_DEP12M_1W#0003</v>
      </c>
      <c r="AL7" s="233" t="str">
        <f>IFERROR(_xll.RtGet("DTSIMI1",AJ7,"ASK")/100,"")</f>
        <v/>
      </c>
      <c r="AM7" s="248">
        <f>_xll.qlSimpleQuoteSetValue(AK7,AL7,Trigger)</f>
        <v>0</v>
      </c>
    </row>
    <row r="8" spans="2:42" x14ac:dyDescent="0.2">
      <c r="B8" s="252" t="str">
        <f t="shared" si="0"/>
        <v/>
      </c>
      <c r="C8" s="252" t="s">
        <v>91</v>
      </c>
      <c r="D8" s="253" t="str">
        <f t="shared" si="6"/>
        <v>EUROISDDS2W</v>
      </c>
      <c r="E8" s="253" t="str">
        <f>_xll.qlSimpleQuote(D8,,,,Trigger)</f>
        <v>EUROISDDS2W#0003</v>
      </c>
      <c r="F8" s="233" t="str">
        <f>IFERROR(_xll.RtGet("DTSIMI1",D8,"ASK")/100,"")</f>
        <v/>
      </c>
      <c r="G8" s="115">
        <f>_xll.qlSimpleQuoteSetValue(E8,F8,Trigger)</f>
        <v>0</v>
      </c>
      <c r="I8" s="252" t="s">
        <v>249</v>
      </c>
      <c r="J8" s="253" t="s">
        <v>91</v>
      </c>
      <c r="K8" s="253" t="str">
        <f>Currency&amp;"YC"&amp;$I$2&amp;"_"&amp;J8&amp;"D"</f>
        <v>EURYC1M_2WD</v>
      </c>
      <c r="L8" s="233" t="str">
        <f>_xll.qlSimpleQuote(K8,,,,Trigger)</f>
        <v>EURYC1M_2WD#0003</v>
      </c>
      <c r="M8" s="233" t="str">
        <f>IFERROR(_xll.RtGet("DTSIMI1",K8,"ASK")/100,"")</f>
        <v/>
      </c>
      <c r="N8" s="248">
        <f>_xll.qlSimpleQuoteSetValue(L8,M8,Trigger)</f>
        <v>0</v>
      </c>
      <c r="O8" s="232"/>
      <c r="P8" s="252" t="s">
        <v>249</v>
      </c>
      <c r="Q8" s="253" t="s">
        <v>91</v>
      </c>
      <c r="R8" s="253" t="str">
        <f t="shared" si="3"/>
        <v>EUR_CURVE_DEP3M_2W</v>
      </c>
      <c r="S8" s="233" t="str">
        <f>_xll.qlSimpleQuote(R8,,,,Trigger)</f>
        <v>EUR_CURVE_DEP3M_2W#0003</v>
      </c>
      <c r="T8" s="233" t="str">
        <f>IFERROR(_xll.RtGet("DTSIMI1",R8,$T$3)/100,"")</f>
        <v/>
      </c>
      <c r="U8" s="233" t="str">
        <f>IFERROR(_xll.RtGet("DTSIMI1",R8,$U$3)/100,"")</f>
        <v/>
      </c>
      <c r="V8" s="233" t="str">
        <f t="shared" si="1"/>
        <v/>
      </c>
      <c r="W8" s="248">
        <f>_xll.qlSimpleQuoteSetValue(S8,V8,Trigger)</f>
        <v>0</v>
      </c>
      <c r="X8" s="137"/>
      <c r="Y8" s="252" t="s">
        <v>249</v>
      </c>
      <c r="Z8" s="253" t="s">
        <v>91</v>
      </c>
      <c r="AA8" s="253" t="str">
        <f t="shared" si="4"/>
        <v>EUR_CURVE_DEP6M_2W</v>
      </c>
      <c r="AB8" s="233" t="str">
        <f>_xll.qlSimpleQuote(AA8,,,,Trigger)</f>
        <v>EUR_CURVE_DEP6M_2W#0003</v>
      </c>
      <c r="AC8" s="233" t="str">
        <f>IFERROR(_xll.RtGet("DTSIMI1",AA8,$AC$3)/100,"")</f>
        <v/>
      </c>
      <c r="AD8" s="233" t="str">
        <f>IFERROR(_xll.RtGet("DTSIMI1",AA8,$AD$3)/100,"")</f>
        <v/>
      </c>
      <c r="AE8" s="233" t="str">
        <f t="shared" si="2"/>
        <v/>
      </c>
      <c r="AF8" s="233">
        <f>_xll.qlSimpleQuoteSetValue(AB8,AE8,Trigger)</f>
        <v>0</v>
      </c>
      <c r="AG8" s="146"/>
      <c r="AH8" s="252" t="s">
        <v>249</v>
      </c>
      <c r="AI8" s="253" t="s">
        <v>91</v>
      </c>
      <c r="AJ8" s="253" t="str">
        <f t="shared" si="5"/>
        <v>EUR_CURVE_DEP12M_2W</v>
      </c>
      <c r="AK8" s="233" t="str">
        <f>_xll.qlSimpleQuote(AJ8,,,,Trigger)</f>
        <v>EUR_CURVE_DEP12M_2W#0003</v>
      </c>
      <c r="AL8" s="233" t="str">
        <f>IFERROR(_xll.RtGet("DTSIMI1",AJ8,"ASK")/100,"")</f>
        <v/>
      </c>
      <c r="AM8" s="248">
        <f>_xll.qlSimpleQuoteSetValue(AK8,AL8,Trigger)</f>
        <v>0</v>
      </c>
    </row>
    <row r="9" spans="2:42" x14ac:dyDescent="0.2">
      <c r="B9" s="252" t="str">
        <f t="shared" si="0"/>
        <v/>
      </c>
      <c r="C9" s="252" t="s">
        <v>92</v>
      </c>
      <c r="D9" s="253" t="str">
        <f t="shared" si="6"/>
        <v>EUROISDDS3W</v>
      </c>
      <c r="E9" s="253" t="str">
        <f>_xll.qlSimpleQuote(D9,,,,Trigger)</f>
        <v>EUROISDDS3W#0003</v>
      </c>
      <c r="F9" s="233" t="str">
        <f>IFERROR(_xll.RtGet("DTSIMI1",D9,"ASK")/100,"")</f>
        <v/>
      </c>
      <c r="G9" s="115">
        <f>_xll.qlSimpleQuoteSetValue(E9,F9,Trigger)</f>
        <v>0</v>
      </c>
      <c r="I9" s="252" t="s">
        <v>249</v>
      </c>
      <c r="J9" s="253" t="s">
        <v>92</v>
      </c>
      <c r="K9" s="253" t="str">
        <f>Currency&amp;"YC"&amp;$I$2&amp;"_"&amp;J9&amp;"D"</f>
        <v>EURYC1M_3WD</v>
      </c>
      <c r="L9" s="233" t="str">
        <f>_xll.qlSimpleQuote(K9,,,,Trigger)</f>
        <v>EURYC1M_3WD#0003</v>
      </c>
      <c r="M9" s="233" t="str">
        <f>IFERROR(_xll.RtGet("DTSIMI1",K9,"ASK")/100,"")</f>
        <v/>
      </c>
      <c r="N9" s="248">
        <f>_xll.qlSimpleQuoteSetValue(L9,M9,Trigger)</f>
        <v>0</v>
      </c>
      <c r="O9" s="232"/>
      <c r="P9" s="252" t="s">
        <v>249</v>
      </c>
      <c r="Q9" s="253" t="s">
        <v>92</v>
      </c>
      <c r="R9" s="253" t="str">
        <f t="shared" si="3"/>
        <v>EUR_CURVE_DEP3M_3W</v>
      </c>
      <c r="S9" s="233" t="str">
        <f>_xll.qlSimpleQuote(R9,,,,Trigger)</f>
        <v>EUR_CURVE_DEP3M_3W#0003</v>
      </c>
      <c r="T9" s="233" t="str">
        <f>IFERROR(_xll.RtGet("DTSIMI1",R9,$T$3)/100,"")</f>
        <v/>
      </c>
      <c r="U9" s="233" t="str">
        <f>IFERROR(_xll.RtGet("DTSIMI1",R9,$U$3)/100,"")</f>
        <v/>
      </c>
      <c r="V9" s="233" t="str">
        <f t="shared" si="1"/>
        <v/>
      </c>
      <c r="W9" s="248">
        <f>_xll.qlSimpleQuoteSetValue(S9,V9,Trigger)</f>
        <v>0</v>
      </c>
      <c r="X9" s="137"/>
      <c r="Y9" s="252" t="s">
        <v>249</v>
      </c>
      <c r="Z9" s="253" t="s">
        <v>92</v>
      </c>
      <c r="AA9" s="253" t="str">
        <f t="shared" si="4"/>
        <v>EUR_CURVE_DEP6M_3W</v>
      </c>
      <c r="AB9" s="233" t="str">
        <f>_xll.qlSimpleQuote(AA9,,,,Trigger)</f>
        <v>EUR_CURVE_DEP6M_3W#0003</v>
      </c>
      <c r="AC9" s="233" t="str">
        <f>IFERROR(_xll.RtGet("DTSIMI1",AA9,$AC$3)/100,"")</f>
        <v/>
      </c>
      <c r="AD9" s="233" t="str">
        <f>IFERROR(_xll.RtGet("DTSIMI1",AA9,$AD$3)/100,"")</f>
        <v/>
      </c>
      <c r="AE9" s="233" t="str">
        <f t="shared" si="2"/>
        <v/>
      </c>
      <c r="AF9" s="233">
        <f>_xll.qlSimpleQuoteSetValue(AB9,AE9,Trigger)</f>
        <v>0</v>
      </c>
      <c r="AG9" s="146"/>
      <c r="AH9" s="252" t="s">
        <v>249</v>
      </c>
      <c r="AI9" s="253" t="s">
        <v>92</v>
      </c>
      <c r="AJ9" s="253" t="str">
        <f t="shared" si="5"/>
        <v>EUR_CURVE_DEP12M_3W</v>
      </c>
      <c r="AK9" s="233" t="str">
        <f>_xll.qlSimpleQuote(AJ9,,,,Trigger)</f>
        <v>EUR_CURVE_DEP12M_3W#0003</v>
      </c>
      <c r="AL9" s="233" t="str">
        <f>IFERROR(_xll.RtGet("DTSIMI1",AJ9,"ASK")/100,"")</f>
        <v/>
      </c>
      <c r="AM9" s="248">
        <f>_xll.qlSimpleQuoteSetValue(AK9,AL9,Trigger)</f>
        <v>0</v>
      </c>
    </row>
    <row r="10" spans="2:42" x14ac:dyDescent="0.2">
      <c r="B10" s="268" t="str">
        <f t="shared" si="0"/>
        <v/>
      </c>
      <c r="C10" s="268" t="s">
        <v>6</v>
      </c>
      <c r="D10" s="269" t="str">
        <f t="shared" si="6"/>
        <v>EUROISDDS1M</v>
      </c>
      <c r="E10" s="269" t="str">
        <f>_xll.qlSimpleQuote(D10,,,,Trigger)</f>
        <v>EUROISDDS1M#0003</v>
      </c>
      <c r="F10" s="270" t="str">
        <f>IFERROR(_xll.RtGet("DTSIMI1",D10,"ASK")/100,"")</f>
        <v/>
      </c>
      <c r="G10" s="114">
        <f>_xll.qlSimpleQuoteSetValue(E10,F10,Trigger)</f>
        <v>0</v>
      </c>
      <c r="I10" s="268" t="s">
        <v>249</v>
      </c>
      <c r="J10" s="269" t="s">
        <v>6</v>
      </c>
      <c r="K10" s="269" t="str">
        <f>Currency&amp;"YC"&amp;$I$2&amp;"_"&amp;J10&amp;"D"</f>
        <v>EURYC1M_1MD</v>
      </c>
      <c r="L10" s="270" t="str">
        <f>_xll.qlSimpleQuote(K10,,,,Trigger)</f>
        <v>EURYC1M_1MD#0003</v>
      </c>
      <c r="M10" s="270" t="str">
        <f>IFERROR(_xll.RtGet("DTSIMI1",K10,"ASK")/100,"")</f>
        <v/>
      </c>
      <c r="N10" s="247">
        <f>_xll.qlSimpleQuoteSetValue(L10,M10,Trigger)</f>
        <v>0</v>
      </c>
      <c r="O10" s="232"/>
      <c r="P10" s="268" t="s">
        <v>249</v>
      </c>
      <c r="Q10" s="269" t="s">
        <v>6</v>
      </c>
      <c r="R10" s="269" t="str">
        <f t="shared" si="3"/>
        <v>EUR_CURVE_DEP3M_1M</v>
      </c>
      <c r="S10" s="270" t="str">
        <f>_xll.qlSimpleQuote(R10,,,,Trigger)</f>
        <v>EUR_CURVE_DEP3M_1M#0003</v>
      </c>
      <c r="T10" s="270" t="str">
        <f>IFERROR(_xll.RtGet("DTSIMI1",R10,$T$3)/100,"")</f>
        <v/>
      </c>
      <c r="U10" s="270" t="str">
        <f>IFERROR(_xll.RtGet("DTSIMI1",R10,$U$3)/100,"")</f>
        <v/>
      </c>
      <c r="V10" s="270" t="str">
        <f t="shared" si="1"/>
        <v/>
      </c>
      <c r="W10" s="247">
        <f>_xll.qlSimpleQuoteSetValue(S10,V10,Trigger)</f>
        <v>0</v>
      </c>
      <c r="X10" s="137"/>
      <c r="Y10" s="268" t="s">
        <v>249</v>
      </c>
      <c r="Z10" s="269" t="s">
        <v>6</v>
      </c>
      <c r="AA10" s="269" t="str">
        <f t="shared" si="4"/>
        <v>EUR_CURVE_DEP6M_1M</v>
      </c>
      <c r="AB10" s="270" t="str">
        <f>_xll.qlSimpleQuote(AA10,,,,Trigger)</f>
        <v>EUR_CURVE_DEP6M_1M#0003</v>
      </c>
      <c r="AC10" s="270" t="str">
        <f>IFERROR(_xll.RtGet("DTSIMI1",AA10,$AC$3)/100,"")</f>
        <v/>
      </c>
      <c r="AD10" s="270" t="str">
        <f>IFERROR(_xll.RtGet("DTSIMI1",AA10,$AD$3)/100,"")</f>
        <v/>
      </c>
      <c r="AE10" s="270" t="str">
        <f t="shared" si="2"/>
        <v/>
      </c>
      <c r="AF10" s="270">
        <f>_xll.qlSimpleQuoteSetValue(AB10,AE10,Trigger)</f>
        <v>0</v>
      </c>
      <c r="AG10" s="146"/>
      <c r="AH10" s="268" t="s">
        <v>249</v>
      </c>
      <c r="AI10" s="269" t="s">
        <v>6</v>
      </c>
      <c r="AJ10" s="269" t="str">
        <f t="shared" si="5"/>
        <v>EUR_CURVE_DEP12M_1M</v>
      </c>
      <c r="AK10" s="270" t="str">
        <f>_xll.qlSimpleQuote(AJ10,,,,Trigger)</f>
        <v>EUR_CURVE_DEP12M_1M#0003</v>
      </c>
      <c r="AL10" s="270" t="str">
        <f>IFERROR(_xll.RtGet("DTSIMI1",AJ10,"ASK")/100,"")</f>
        <v/>
      </c>
      <c r="AM10" s="247">
        <f>_xll.qlSimpleQuoteSetValue(AK10,AL10,Trigger)</f>
        <v>0</v>
      </c>
    </row>
    <row r="11" spans="2:42" x14ac:dyDescent="0.2">
      <c r="B11" s="252" t="str">
        <f t="shared" si="0"/>
        <v/>
      </c>
      <c r="C11" s="252" t="s">
        <v>93</v>
      </c>
      <c r="D11" s="253" t="str">
        <f t="shared" si="6"/>
        <v>EUROISDDS2M</v>
      </c>
      <c r="E11" s="253" t="str">
        <f>_xll.qlSimpleQuote(D11,,,,Trigger)</f>
        <v>EUROISDDS2M#0003</v>
      </c>
      <c r="F11" s="233" t="str">
        <f>IFERROR(_xll.RtGet("DTSIMI1",D11,"ASK")/100,"")</f>
        <v/>
      </c>
      <c r="G11" s="115">
        <f>_xll.qlSimpleQuoteSetValue(E11,F11,Trigger)</f>
        <v>0</v>
      </c>
      <c r="I11" s="254" t="s">
        <v>251</v>
      </c>
      <c r="J11" s="257" t="s">
        <v>93</v>
      </c>
      <c r="K11" s="257" t="str">
        <f t="shared" ref="K11:K21" si="7">Currency&amp;"X1S"&amp;J11&amp;"="</f>
        <v>EURX1S2M=</v>
      </c>
      <c r="L11" s="165" t="str">
        <f>_xll.qlSimpleQuote(K11,,,,Trigger)</f>
        <v>EURX1S2M=#0003</v>
      </c>
      <c r="M11" s="165" t="str">
        <f>IFERROR(_xll.RtGet("DTSIMI1",K11,"ASK")/100,"")</f>
        <v/>
      </c>
      <c r="N11" s="248">
        <f>_xll.qlSimpleQuoteSetValue(L11,M11,Trigger)</f>
        <v>0</v>
      </c>
      <c r="O11" s="232"/>
      <c r="P11" s="252" t="s">
        <v>249</v>
      </c>
      <c r="Q11" s="253" t="s">
        <v>93</v>
      </c>
      <c r="R11" s="253" t="str">
        <f t="shared" si="3"/>
        <v>EUR_CURVE_DEP3M_2M</v>
      </c>
      <c r="S11" s="233" t="str">
        <f>_xll.qlSimpleQuote(R11,,,,Trigger)</f>
        <v>EUR_CURVE_DEP3M_2M#0003</v>
      </c>
      <c r="T11" s="233" t="str">
        <f>IFERROR(_xll.RtGet("DTSIMI1",R11,$T$3)/100,"")</f>
        <v/>
      </c>
      <c r="U11" s="233" t="str">
        <f>IFERROR(_xll.RtGet("DTSIMI1",R11,$U$3)/100,"")</f>
        <v/>
      </c>
      <c r="V11" s="233" t="str">
        <f t="shared" si="1"/>
        <v/>
      </c>
      <c r="W11" s="248">
        <f>_xll.qlSimpleQuoteSetValue(S11,V11,Trigger)</f>
        <v>0</v>
      </c>
      <c r="X11" s="137"/>
      <c r="Y11" s="252" t="s">
        <v>249</v>
      </c>
      <c r="Z11" s="253" t="s">
        <v>93</v>
      </c>
      <c r="AA11" s="253" t="str">
        <f t="shared" si="4"/>
        <v>EUR_CURVE_DEP6M_2M</v>
      </c>
      <c r="AB11" s="233" t="str">
        <f>_xll.qlSimpleQuote(AA11,,,,Trigger)</f>
        <v>EUR_CURVE_DEP6M_2M#0003</v>
      </c>
      <c r="AC11" s="233" t="str">
        <f>IFERROR(_xll.RtGet("DTSIMI1",AA11,$AC$3)/100,"")</f>
        <v/>
      </c>
      <c r="AD11" s="233" t="str">
        <f>IFERROR(_xll.RtGet("DTSIMI1",AA11,$AD$3)/100,"")</f>
        <v/>
      </c>
      <c r="AE11" s="233" t="str">
        <f t="shared" si="2"/>
        <v/>
      </c>
      <c r="AF11" s="233">
        <f>_xll.qlSimpleQuoteSetValue(AB11,AE11,Trigger)</f>
        <v>0</v>
      </c>
      <c r="AG11" s="146"/>
      <c r="AH11" s="252" t="s">
        <v>249</v>
      </c>
      <c r="AI11" s="253" t="s">
        <v>93</v>
      </c>
      <c r="AJ11" s="253" t="str">
        <f t="shared" si="5"/>
        <v>EUR_CURVE_DEP12M_2M</v>
      </c>
      <c r="AK11" s="233" t="str">
        <f>_xll.qlSimpleQuote(AJ11,,,,Trigger)</f>
        <v>EUR_CURVE_DEP12M_2M#0003</v>
      </c>
      <c r="AL11" s="233" t="str">
        <f>IFERROR(_xll.RtGet("DTSIMI1",AJ11,"ASK")/100,"")</f>
        <v/>
      </c>
      <c r="AM11" s="248">
        <f>_xll.qlSimpleQuoteSetValue(AK11,AL11,Trigger)</f>
        <v>0</v>
      </c>
    </row>
    <row r="12" spans="2:42" x14ac:dyDescent="0.2">
      <c r="B12" s="268" t="str">
        <f t="shared" si="0"/>
        <v/>
      </c>
      <c r="C12" s="268" t="s">
        <v>0</v>
      </c>
      <c r="D12" s="269" t="str">
        <f t="shared" si="6"/>
        <v>EUROISDDS3M</v>
      </c>
      <c r="E12" s="269" t="str">
        <f>_xll.qlSimpleQuote(D12,,,,Trigger)</f>
        <v>EUROISDDS3M#0003</v>
      </c>
      <c r="F12" s="270" t="str">
        <f>IFERROR(_xll.RtGet("DTSIMI1",D12,"ASK")/100,"")</f>
        <v/>
      </c>
      <c r="G12" s="114">
        <f>_xll.qlSimpleQuoteSetValue(E12,F12,Trigger)</f>
        <v>0</v>
      </c>
      <c r="I12" s="259" t="s">
        <v>251</v>
      </c>
      <c r="J12" s="260" t="s">
        <v>0</v>
      </c>
      <c r="K12" s="260" t="str">
        <f t="shared" si="7"/>
        <v>EURX1S3M=</v>
      </c>
      <c r="L12" s="166" t="str">
        <f>_xll.qlSimpleQuote(K12,,,,Trigger)</f>
        <v>EURX1S3M=#0003</v>
      </c>
      <c r="M12" s="166" t="str">
        <f>IFERROR(_xll.RtGet("DTSIMI1",K12,"ASK")/100,"")</f>
        <v/>
      </c>
      <c r="N12" s="247">
        <f>_xll.qlSimpleQuoteSetValue(L12,M12,Trigger)</f>
        <v>0</v>
      </c>
      <c r="O12" s="232"/>
      <c r="P12" s="268" t="s">
        <v>249</v>
      </c>
      <c r="Q12" s="269" t="s">
        <v>0</v>
      </c>
      <c r="R12" s="269" t="str">
        <f t="shared" si="3"/>
        <v>EUR_CURVE_DEP3M_3M</v>
      </c>
      <c r="S12" s="270" t="str">
        <f>_xll.qlSimpleQuote(R12,,,,Trigger)</f>
        <v>EUR_CURVE_DEP3M_3M#0003</v>
      </c>
      <c r="T12" s="270" t="str">
        <f>IFERROR(_xll.RtGet("DTSIMI1",R12,$T$3)/100,"")</f>
        <v/>
      </c>
      <c r="U12" s="270" t="str">
        <f>IFERROR(_xll.RtGet("DTSIMI1",R12,$U$3)/100,"")</f>
        <v/>
      </c>
      <c r="V12" s="270" t="str">
        <f t="shared" si="1"/>
        <v/>
      </c>
      <c r="W12" s="247">
        <f>_xll.qlSimpleQuoteSetValue(S12,V12,Trigger)</f>
        <v>0</v>
      </c>
      <c r="X12" s="137"/>
      <c r="Y12" s="268" t="s">
        <v>249</v>
      </c>
      <c r="Z12" s="269" t="s">
        <v>0</v>
      </c>
      <c r="AA12" s="269" t="str">
        <f t="shared" si="4"/>
        <v>EUR_CURVE_DEP6M_3M</v>
      </c>
      <c r="AB12" s="270" t="str">
        <f>_xll.qlSimpleQuote(AA12,,,,Trigger)</f>
        <v>EUR_CURVE_DEP6M_3M#0003</v>
      </c>
      <c r="AC12" s="270" t="str">
        <f>IFERROR(_xll.RtGet("DTSIMI1",AA12,$AC$3)/100,"")</f>
        <v/>
      </c>
      <c r="AD12" s="270" t="str">
        <f>IFERROR(_xll.RtGet("DTSIMI1",AA12,$AD$3)/100,"")</f>
        <v/>
      </c>
      <c r="AE12" s="270" t="str">
        <f t="shared" si="2"/>
        <v/>
      </c>
      <c r="AF12" s="270">
        <f>_xll.qlSimpleQuoteSetValue(AB12,AE12,Trigger)</f>
        <v>0</v>
      </c>
      <c r="AG12" s="146"/>
      <c r="AH12" s="268" t="s">
        <v>249</v>
      </c>
      <c r="AI12" s="269" t="s">
        <v>0</v>
      </c>
      <c r="AJ12" s="269" t="str">
        <f t="shared" si="5"/>
        <v>EUR_CURVE_DEP12M_3M</v>
      </c>
      <c r="AK12" s="270" t="str">
        <f>_xll.qlSimpleQuote(AJ12,,,,Trigger)</f>
        <v>EUR_CURVE_DEP12M_3M#0003</v>
      </c>
      <c r="AL12" s="270" t="str">
        <f>IFERROR(_xll.RtGet("DTSIMI1",AJ12,"ASK")/100,"")</f>
        <v/>
      </c>
      <c r="AM12" s="247">
        <f>_xll.qlSimpleQuoteSetValue(AK12,AL12,Trigger)</f>
        <v>0</v>
      </c>
    </row>
    <row r="13" spans="2:42" x14ac:dyDescent="0.2">
      <c r="B13" s="252" t="str">
        <f t="shared" si="0"/>
        <v/>
      </c>
      <c r="C13" s="252" t="s">
        <v>94</v>
      </c>
      <c r="D13" s="253" t="str">
        <f t="shared" si="6"/>
        <v>EUROISDDS4M</v>
      </c>
      <c r="E13" s="253" t="str">
        <f>_xll.qlSimpleQuote(D13,,,,Trigger)</f>
        <v>EUROISDDS4M#0003</v>
      </c>
      <c r="F13" s="233" t="str">
        <f>IFERROR(_xll.RtGet("DTSIMI1",D13,"ASK")/100,"")</f>
        <v/>
      </c>
      <c r="G13" s="115">
        <f>_xll.qlSimpleQuoteSetValue(E13,F13,Trigger)</f>
        <v>0</v>
      </c>
      <c r="I13" s="256" t="s">
        <v>251</v>
      </c>
      <c r="J13" s="257" t="s">
        <v>94</v>
      </c>
      <c r="K13" s="257" t="str">
        <f t="shared" si="7"/>
        <v>EURX1S4M=</v>
      </c>
      <c r="L13" s="165" t="str">
        <f>_xll.qlSimpleQuote(K13,,,,Trigger)</f>
        <v>EURX1S4M=#0003</v>
      </c>
      <c r="M13" s="165" t="str">
        <f>IFERROR(_xll.RtGet("DTSIMI1",K13,"ASK")/100,"")</f>
        <v/>
      </c>
      <c r="N13" s="248">
        <f>_xll.qlSimpleQuoteSetValue(L13,M13,Trigger)</f>
        <v>0</v>
      </c>
      <c r="O13" s="232"/>
      <c r="P13" s="252" t="s">
        <v>249</v>
      </c>
      <c r="Q13" s="253" t="s">
        <v>94</v>
      </c>
      <c r="R13" s="253" t="str">
        <f t="shared" si="3"/>
        <v>EUR_CURVE_DEP3M_4M</v>
      </c>
      <c r="S13" s="233" t="str">
        <f>_xll.qlSimpleQuote(R13,,,,Trigger)</f>
        <v>EUR_CURVE_DEP3M_4M#0003</v>
      </c>
      <c r="T13" s="233" t="str">
        <f>IFERROR(_xll.RtGet("DTSIMI1",R13,$T$3)/100,"")</f>
        <v/>
      </c>
      <c r="U13" s="233" t="str">
        <f>IFERROR(_xll.RtGet("DTSIMI1",R13,$U$3)/100,"")</f>
        <v/>
      </c>
      <c r="V13" s="233" t="str">
        <f t="shared" si="1"/>
        <v/>
      </c>
      <c r="W13" s="248">
        <f>_xll.qlSimpleQuoteSetValue(S13,V13,Trigger)</f>
        <v>0</v>
      </c>
      <c r="X13" s="137"/>
      <c r="Y13" s="252" t="s">
        <v>249</v>
      </c>
      <c r="Z13" s="253" t="s">
        <v>94</v>
      </c>
      <c r="AA13" s="253" t="str">
        <f t="shared" si="4"/>
        <v>EUR_CURVE_DEP6M_4M</v>
      </c>
      <c r="AB13" s="233" t="str">
        <f>_xll.qlSimpleQuote(AA13,,,,Trigger)</f>
        <v>EUR_CURVE_DEP6M_4M#0003</v>
      </c>
      <c r="AC13" s="233" t="str">
        <f>IFERROR(_xll.RtGet("DTSIMI1",AA13,$AC$3)/100,"")</f>
        <v/>
      </c>
      <c r="AD13" s="233" t="str">
        <f>IFERROR(_xll.RtGet("DTSIMI1",AA13,$AD$3)/100,"")</f>
        <v/>
      </c>
      <c r="AE13" s="233" t="str">
        <f t="shared" si="2"/>
        <v/>
      </c>
      <c r="AF13" s="233">
        <f>_xll.qlSimpleQuoteSetValue(AB13,AE13,Trigger)</f>
        <v>0</v>
      </c>
      <c r="AG13" s="146"/>
      <c r="AH13" s="252" t="s">
        <v>249</v>
      </c>
      <c r="AI13" s="253" t="s">
        <v>94</v>
      </c>
      <c r="AJ13" s="253" t="str">
        <f t="shared" si="5"/>
        <v>EUR_CURVE_DEP12M_4M</v>
      </c>
      <c r="AK13" s="233" t="str">
        <f>_xll.qlSimpleQuote(AJ13,,,,Trigger)</f>
        <v>EUR_CURVE_DEP12M_4M#0003</v>
      </c>
      <c r="AL13" s="233" t="str">
        <f>IFERROR(_xll.RtGet("DTSIMI1",AJ13,"ASK")/100,"")</f>
        <v/>
      </c>
      <c r="AM13" s="248">
        <f>_xll.qlSimpleQuoteSetValue(AK13,AL13,Trigger)</f>
        <v>0</v>
      </c>
    </row>
    <row r="14" spans="2:42" x14ac:dyDescent="0.2">
      <c r="B14" s="252" t="str">
        <f t="shared" si="0"/>
        <v/>
      </c>
      <c r="C14" s="252" t="s">
        <v>95</v>
      </c>
      <c r="D14" s="253" t="str">
        <f t="shared" si="6"/>
        <v>EUROISDDS5M</v>
      </c>
      <c r="E14" s="253" t="str">
        <f>_xll.qlSimpleQuote(D14,,,,Trigger)</f>
        <v>EUROISDDS5M#0003</v>
      </c>
      <c r="F14" s="233" t="str">
        <f>IFERROR(_xll.RtGet("DTSIMI1",D14,"ASK")/100,"")</f>
        <v/>
      </c>
      <c r="G14" s="115">
        <f>_xll.qlSimpleQuoteSetValue(E14,F14,Trigger)</f>
        <v>0</v>
      </c>
      <c r="I14" s="256" t="s">
        <v>251</v>
      </c>
      <c r="J14" s="257" t="s">
        <v>95</v>
      </c>
      <c r="K14" s="257" t="str">
        <f t="shared" si="7"/>
        <v>EURX1S5M=</v>
      </c>
      <c r="L14" s="165" t="str">
        <f>_xll.qlSimpleQuote(K14,,,,Trigger)</f>
        <v>EURX1S5M=#0003</v>
      </c>
      <c r="M14" s="165" t="str">
        <f>IFERROR(_xll.RtGet("DTSIMI1",K14,"ASK")/100,"")</f>
        <v/>
      </c>
      <c r="N14" s="248">
        <f>_xll.qlSimpleQuoteSetValue(L14,M14,Trigger)</f>
        <v>0</v>
      </c>
      <c r="O14" s="232"/>
      <c r="P14" s="252" t="s">
        <v>249</v>
      </c>
      <c r="Q14" s="253" t="s">
        <v>95</v>
      </c>
      <c r="R14" s="253" t="str">
        <f t="shared" si="3"/>
        <v>EUR_CURVE_DEP3M_5M</v>
      </c>
      <c r="S14" s="233" t="str">
        <f>_xll.qlSimpleQuote(R14,,,,Trigger)</f>
        <v>EUR_CURVE_DEP3M_5M#0003</v>
      </c>
      <c r="T14" s="233" t="str">
        <f>IFERROR(_xll.RtGet("DTSIMI1",R14,$T$3)/100,"")</f>
        <v/>
      </c>
      <c r="U14" s="233" t="str">
        <f>IFERROR(_xll.RtGet("DTSIMI1",R14,$U$3)/100,"")</f>
        <v/>
      </c>
      <c r="V14" s="233" t="str">
        <f t="shared" si="1"/>
        <v/>
      </c>
      <c r="W14" s="248">
        <f>_xll.qlSimpleQuoteSetValue(S14,V14,Trigger)</f>
        <v>0</v>
      </c>
      <c r="X14" s="137"/>
      <c r="Y14" s="252" t="s">
        <v>249</v>
      </c>
      <c r="Z14" s="253" t="s">
        <v>95</v>
      </c>
      <c r="AA14" s="253" t="str">
        <f t="shared" si="4"/>
        <v>EUR_CURVE_DEP6M_5M</v>
      </c>
      <c r="AB14" s="233" t="str">
        <f>_xll.qlSimpleQuote(AA14,,,,Trigger)</f>
        <v>EUR_CURVE_DEP6M_5M#0003</v>
      </c>
      <c r="AC14" s="233" t="str">
        <f>IFERROR(_xll.RtGet("DTSIMI1",AA14,$AC$3)/100,"")</f>
        <v/>
      </c>
      <c r="AD14" s="233" t="str">
        <f>IFERROR(_xll.RtGet("DTSIMI1",AA14,$AD$3)/100,"")</f>
        <v/>
      </c>
      <c r="AE14" s="233" t="str">
        <f t="shared" si="2"/>
        <v/>
      </c>
      <c r="AF14" s="233">
        <f>_xll.qlSimpleQuoteSetValue(AB14,AE14,Trigger)</f>
        <v>0</v>
      </c>
      <c r="AG14" s="146"/>
      <c r="AH14" s="252" t="s">
        <v>249</v>
      </c>
      <c r="AI14" s="253" t="s">
        <v>95</v>
      </c>
      <c r="AJ14" s="253" t="str">
        <f t="shared" si="5"/>
        <v>EUR_CURVE_DEP12M_5M</v>
      </c>
      <c r="AK14" s="233" t="str">
        <f>_xll.qlSimpleQuote(AJ14,,,,Trigger)</f>
        <v>EUR_CURVE_DEP12M_5M#0003</v>
      </c>
      <c r="AL14" s="233" t="str">
        <f>IFERROR(_xll.RtGet("DTSIMI1",AJ14,"ASK")/100,"")</f>
        <v/>
      </c>
      <c r="AM14" s="248">
        <f>_xll.qlSimpleQuoteSetValue(AK14,AL14,Trigger)</f>
        <v>0</v>
      </c>
    </row>
    <row r="15" spans="2:42" x14ac:dyDescent="0.2">
      <c r="B15" s="268" t="str">
        <f t="shared" si="0"/>
        <v/>
      </c>
      <c r="C15" s="268" t="s">
        <v>7</v>
      </c>
      <c r="D15" s="269" t="str">
        <f t="shared" si="6"/>
        <v>EUROISDDS6M</v>
      </c>
      <c r="E15" s="269" t="str">
        <f>_xll.qlSimpleQuote(D15,,,,Trigger)</f>
        <v>EUROISDDS6M#0003</v>
      </c>
      <c r="F15" s="270" t="str">
        <f>IFERROR(_xll.RtGet("DTSIMI1",D15,"ASK")/100,"")</f>
        <v/>
      </c>
      <c r="G15" s="114">
        <f>_xll.qlSimpleQuoteSetValue(E15,F15,Trigger)</f>
        <v>0</v>
      </c>
      <c r="I15" s="259" t="s">
        <v>251</v>
      </c>
      <c r="J15" s="260" t="s">
        <v>7</v>
      </c>
      <c r="K15" s="260" t="str">
        <f t="shared" si="7"/>
        <v>EURX1S6M=</v>
      </c>
      <c r="L15" s="166" t="str">
        <f>_xll.qlSimpleQuote(K15,,,,Trigger)</f>
        <v>EURX1S6M=#0003</v>
      </c>
      <c r="M15" s="166" t="str">
        <f>IFERROR(_xll.RtGet("DTSIMI1",K15,"ASK")/100,"")</f>
        <v/>
      </c>
      <c r="N15" s="247">
        <f>_xll.qlSimpleQuoteSetValue(L15,M15,Trigger)</f>
        <v>0</v>
      </c>
      <c r="O15" s="232"/>
      <c r="P15" s="268" t="s">
        <v>249</v>
      </c>
      <c r="Q15" s="269" t="s">
        <v>7</v>
      </c>
      <c r="R15" s="269" t="str">
        <f t="shared" si="3"/>
        <v>EUR_CURVE_DEP3M_6M</v>
      </c>
      <c r="S15" s="270" t="str">
        <f>_xll.qlSimpleQuote(R15,,,,Trigger)</f>
        <v>EUR_CURVE_DEP3M_6M#0003</v>
      </c>
      <c r="T15" s="270" t="str">
        <f>IFERROR(_xll.RtGet("DTSIMI1",R15,$T$3)/100,"")</f>
        <v/>
      </c>
      <c r="U15" s="270" t="str">
        <f>IFERROR(_xll.RtGet("DTSIMI1",R15,$U$3)/100,"")</f>
        <v/>
      </c>
      <c r="V15" s="270" t="str">
        <f t="shared" si="1"/>
        <v/>
      </c>
      <c r="W15" s="247">
        <f>_xll.qlSimpleQuoteSetValue(S15,V15,Trigger)</f>
        <v>0</v>
      </c>
      <c r="X15" s="137"/>
      <c r="Y15" s="268" t="s">
        <v>249</v>
      </c>
      <c r="Z15" s="269" t="s">
        <v>7</v>
      </c>
      <c r="AA15" s="269" t="str">
        <f t="shared" si="4"/>
        <v>EUR_CURVE_DEP6M_6M</v>
      </c>
      <c r="AB15" s="270" t="str">
        <f>_xll.qlSimpleQuote(AA15,,,,Trigger)</f>
        <v>EUR_CURVE_DEP6M_6M#0003</v>
      </c>
      <c r="AC15" s="270" t="str">
        <f>IFERROR(_xll.RtGet("DTSIMI1",AA15,$AC$3)/100,"")</f>
        <v/>
      </c>
      <c r="AD15" s="270" t="str">
        <f>IFERROR(_xll.RtGet("DTSIMI1",AA15,$AD$3)/100,"")</f>
        <v/>
      </c>
      <c r="AE15" s="270" t="str">
        <f t="shared" si="2"/>
        <v/>
      </c>
      <c r="AF15" s="270">
        <f>_xll.qlSimpleQuoteSetValue(AB15,AE15,Trigger)</f>
        <v>0</v>
      </c>
      <c r="AG15" s="146"/>
      <c r="AH15" s="268" t="s">
        <v>249</v>
      </c>
      <c r="AI15" s="269" t="s">
        <v>7</v>
      </c>
      <c r="AJ15" s="269" t="str">
        <f t="shared" si="5"/>
        <v>EUR_CURVE_DEP12M_6M</v>
      </c>
      <c r="AK15" s="270" t="str">
        <f>_xll.qlSimpleQuote(AJ15,,,,Trigger)</f>
        <v>EUR_CURVE_DEP12M_6M#0003</v>
      </c>
      <c r="AL15" s="270" t="str">
        <f>IFERROR(_xll.RtGet("DTSIMI1",AJ15,"ASK")/100,"")</f>
        <v/>
      </c>
      <c r="AM15" s="247">
        <f>_xll.qlSimpleQuoteSetValue(AK15,AL15,Trigger)</f>
        <v>0</v>
      </c>
    </row>
    <row r="16" spans="2:42" x14ac:dyDescent="0.2">
      <c r="B16" s="252" t="str">
        <f t="shared" si="0"/>
        <v/>
      </c>
      <c r="C16" s="252" t="s">
        <v>96</v>
      </c>
      <c r="D16" s="253" t="str">
        <f t="shared" si="6"/>
        <v>EUROISDDS7M</v>
      </c>
      <c r="E16" s="253" t="str">
        <f>_xll.qlSimpleQuote(D16,,,,Trigger)</f>
        <v>EUROISDDS7M#0003</v>
      </c>
      <c r="F16" s="233" t="str">
        <f>IFERROR(_xll.RtGet("DTSIMI1",D16,"ASK")/100,"")</f>
        <v/>
      </c>
      <c r="G16" s="115">
        <f>_xll.qlSimpleQuoteSetValue(E16,F16,Trigger)</f>
        <v>0</v>
      </c>
      <c r="I16" s="256" t="s">
        <v>251</v>
      </c>
      <c r="J16" s="257" t="s">
        <v>96</v>
      </c>
      <c r="K16" s="257" t="str">
        <f t="shared" si="7"/>
        <v>EURX1S7M=</v>
      </c>
      <c r="L16" s="165" t="str">
        <f>_xll.qlSimpleQuote(K16,,,,Trigger)</f>
        <v>EURX1S7M=#0003</v>
      </c>
      <c r="M16" s="165" t="str">
        <f>IFERROR(_xll.RtGet("DTSIMI1",K16,"ASK")/100,"")</f>
        <v/>
      </c>
      <c r="N16" s="248">
        <f>_xll.qlSimpleQuoteSetValue(L16,M16,Trigger)</f>
        <v>0</v>
      </c>
      <c r="O16" s="232"/>
      <c r="P16" s="252" t="s">
        <v>249</v>
      </c>
      <c r="Q16" s="253" t="s">
        <v>96</v>
      </c>
      <c r="R16" s="253" t="str">
        <f t="shared" si="3"/>
        <v>EUR_CURVE_DEP3M_7M</v>
      </c>
      <c r="S16" s="233" t="str">
        <f>_xll.qlSimpleQuote(R16,,,,Trigger)</f>
        <v>EUR_CURVE_DEP3M_7M#0003</v>
      </c>
      <c r="T16" s="233" t="str">
        <f>IFERROR(_xll.RtGet("DTSIMI1",R16,$T$3)/100,"")</f>
        <v/>
      </c>
      <c r="U16" s="233" t="str">
        <f>IFERROR(_xll.RtGet("DTSIMI1",R16,$U$3)/100,"")</f>
        <v/>
      </c>
      <c r="V16" s="233" t="str">
        <f t="shared" si="1"/>
        <v/>
      </c>
      <c r="W16" s="248">
        <f>_xll.qlSimpleQuoteSetValue(S16,V16,Trigger)</f>
        <v>0</v>
      </c>
      <c r="X16" s="137"/>
      <c r="Y16" s="252" t="s">
        <v>249</v>
      </c>
      <c r="Z16" s="253" t="s">
        <v>96</v>
      </c>
      <c r="AA16" s="253" t="str">
        <f t="shared" si="4"/>
        <v>EUR_CURVE_DEP6M_7M</v>
      </c>
      <c r="AB16" s="233" t="str">
        <f>_xll.qlSimpleQuote(AA16,,,,Trigger)</f>
        <v>EUR_CURVE_DEP6M_7M#0003</v>
      </c>
      <c r="AC16" s="233" t="str">
        <f>IFERROR(_xll.RtGet("DTSIMI1",AA16,$AC$3)/100,"")</f>
        <v/>
      </c>
      <c r="AD16" s="233" t="str">
        <f>IFERROR(_xll.RtGet("DTSIMI1",AA16,$AD$3)/100,"")</f>
        <v/>
      </c>
      <c r="AE16" s="233" t="str">
        <f t="shared" si="2"/>
        <v/>
      </c>
      <c r="AF16" s="233">
        <f>_xll.qlSimpleQuoteSetValue(AB16,AE16,Trigger)</f>
        <v>0</v>
      </c>
      <c r="AG16" s="146"/>
      <c r="AH16" s="252" t="s">
        <v>249</v>
      </c>
      <c r="AI16" s="253" t="s">
        <v>96</v>
      </c>
      <c r="AJ16" s="253" t="str">
        <f t="shared" si="5"/>
        <v>EUR_CURVE_DEP12M_7M</v>
      </c>
      <c r="AK16" s="233" t="str">
        <f>_xll.qlSimpleQuote(AJ16,,,,Trigger)</f>
        <v>EUR_CURVE_DEP12M_7M#0003</v>
      </c>
      <c r="AL16" s="233" t="str">
        <f>IFERROR(_xll.RtGet("DTSIMI1",AJ16,"ASK")/100,"")</f>
        <v/>
      </c>
      <c r="AM16" s="248">
        <f>_xll.qlSimpleQuoteSetValue(AK16,AL16,Trigger)</f>
        <v>0</v>
      </c>
    </row>
    <row r="17" spans="2:43" x14ac:dyDescent="0.2">
      <c r="B17" s="252" t="str">
        <f t="shared" si="0"/>
        <v/>
      </c>
      <c r="C17" s="252" t="s">
        <v>148</v>
      </c>
      <c r="D17" s="253" t="str">
        <f t="shared" si="6"/>
        <v>EUROISDDS8M</v>
      </c>
      <c r="E17" s="253" t="str">
        <f>_xll.qlSimpleQuote(D17,,,,Trigger)</f>
        <v>EUROISDDS8M#0003</v>
      </c>
      <c r="F17" s="233" t="str">
        <f>IFERROR(_xll.RtGet("DTSIMI1",D17,"ASK")/100,"")</f>
        <v/>
      </c>
      <c r="G17" s="115">
        <f>_xll.qlSimpleQuoteSetValue(E17,F17,Trigger)</f>
        <v>0</v>
      </c>
      <c r="I17" s="256" t="s">
        <v>251</v>
      </c>
      <c r="J17" s="257" t="s">
        <v>148</v>
      </c>
      <c r="K17" s="257" t="str">
        <f t="shared" si="7"/>
        <v>EURX1S8M=</v>
      </c>
      <c r="L17" s="165" t="str">
        <f>_xll.qlSimpleQuote(K17,,,,Trigger)</f>
        <v>EURX1S8M=#0003</v>
      </c>
      <c r="M17" s="165" t="str">
        <f>IFERROR(_xll.RtGet("DTSIMI1",K17,"ASK")/100,"")</f>
        <v/>
      </c>
      <c r="N17" s="248">
        <f>_xll.qlSimpleQuoteSetValue(L17,M17,Trigger)</f>
        <v>0</v>
      </c>
      <c r="O17" s="232"/>
      <c r="P17" s="252" t="s">
        <v>249</v>
      </c>
      <c r="Q17" s="253" t="s">
        <v>148</v>
      </c>
      <c r="R17" s="253" t="str">
        <f t="shared" si="3"/>
        <v>EUR_CURVE_DEP3M_8M</v>
      </c>
      <c r="S17" s="233" t="str">
        <f>_xll.qlSimpleQuote(R17,,,,Trigger)</f>
        <v>EUR_CURVE_DEP3M_8M#0003</v>
      </c>
      <c r="T17" s="233" t="str">
        <f>IFERROR(_xll.RtGet("DTSIMI1",R17,$T$3)/100,"")</f>
        <v/>
      </c>
      <c r="U17" s="233" t="str">
        <f>IFERROR(_xll.RtGet("DTSIMI1",R17,$U$3)/100,"")</f>
        <v/>
      </c>
      <c r="V17" s="233" t="str">
        <f t="shared" si="1"/>
        <v/>
      </c>
      <c r="W17" s="248">
        <f>_xll.qlSimpleQuoteSetValue(S17,V17,Trigger)</f>
        <v>0</v>
      </c>
      <c r="X17" s="137"/>
      <c r="Y17" s="252" t="s">
        <v>249</v>
      </c>
      <c r="Z17" s="253" t="s">
        <v>148</v>
      </c>
      <c r="AA17" s="253" t="str">
        <f t="shared" si="4"/>
        <v>EUR_CURVE_DEP6M_8M</v>
      </c>
      <c r="AB17" s="233" t="str">
        <f>_xll.qlSimpleQuote(AA17,,,,Trigger)</f>
        <v>EUR_CURVE_DEP6M_8M#0003</v>
      </c>
      <c r="AC17" s="233" t="str">
        <f>IFERROR(_xll.RtGet("DTSIMI1",AA17,$AC$3)/100,"")</f>
        <v/>
      </c>
      <c r="AD17" s="233" t="str">
        <f>IFERROR(_xll.RtGet("DTSIMI1",AA17,$AD$3)/100,"")</f>
        <v/>
      </c>
      <c r="AE17" s="233" t="str">
        <f t="shared" si="2"/>
        <v/>
      </c>
      <c r="AF17" s="233">
        <f>_xll.qlSimpleQuoteSetValue(AB17,AE17,Trigger)</f>
        <v>0</v>
      </c>
      <c r="AG17" s="146"/>
      <c r="AH17" s="252" t="s">
        <v>249</v>
      </c>
      <c r="AI17" s="253" t="s">
        <v>148</v>
      </c>
      <c r="AJ17" s="253" t="str">
        <f t="shared" si="5"/>
        <v>EUR_CURVE_DEP12M_8M</v>
      </c>
      <c r="AK17" s="233" t="str">
        <f>_xll.qlSimpleQuote(AJ17,,,,Trigger)</f>
        <v>EUR_CURVE_DEP12M_8M#0003</v>
      </c>
      <c r="AL17" s="233" t="str">
        <f>IFERROR(_xll.RtGet("DTSIMI1",AJ17,"ASK")/100,"")</f>
        <v/>
      </c>
      <c r="AM17" s="248">
        <f>_xll.qlSimpleQuoteSetValue(AK17,AL17,Trigger)</f>
        <v>0</v>
      </c>
    </row>
    <row r="18" spans="2:43" x14ac:dyDescent="0.2">
      <c r="B18" s="252" t="str">
        <f t="shared" si="0"/>
        <v/>
      </c>
      <c r="C18" s="252" t="s">
        <v>149</v>
      </c>
      <c r="D18" s="253" t="str">
        <f t="shared" si="6"/>
        <v>EUROISDDS9M</v>
      </c>
      <c r="E18" s="253" t="str">
        <f>_xll.qlSimpleQuote(D18,,,,Trigger)</f>
        <v>EUROISDDS9M#0003</v>
      </c>
      <c r="F18" s="233" t="str">
        <f>IFERROR(_xll.RtGet("DTSIMI1",D18,"ASK")/100,"")</f>
        <v/>
      </c>
      <c r="G18" s="115">
        <f>_xll.qlSimpleQuoteSetValue(E18,F18,Trigger)</f>
        <v>0</v>
      </c>
      <c r="I18" s="256" t="s">
        <v>251</v>
      </c>
      <c r="J18" s="257" t="s">
        <v>149</v>
      </c>
      <c r="K18" s="257" t="str">
        <f t="shared" si="7"/>
        <v>EURX1S9M=</v>
      </c>
      <c r="L18" s="165" t="str">
        <f>_xll.qlSimpleQuote(K18,,,,Trigger)</f>
        <v>EURX1S9M=#0003</v>
      </c>
      <c r="M18" s="165" t="str">
        <f>IFERROR(_xll.RtGet("DTSIMI1",K18,"ASK")/100,"")</f>
        <v/>
      </c>
      <c r="N18" s="248">
        <f>_xll.qlSimpleQuoteSetValue(L18,M18,Trigger)</f>
        <v>0</v>
      </c>
      <c r="O18" s="232"/>
      <c r="P18" s="252" t="s">
        <v>249</v>
      </c>
      <c r="Q18" s="253" t="s">
        <v>149</v>
      </c>
      <c r="R18" s="253" t="str">
        <f t="shared" si="3"/>
        <v>EUR_CURVE_DEP3M_9M</v>
      </c>
      <c r="S18" s="233" t="str">
        <f>_xll.qlSimpleQuote(R18,,,,Trigger)</f>
        <v>EUR_CURVE_DEP3M_9M#0003</v>
      </c>
      <c r="T18" s="233" t="str">
        <f>IFERROR(_xll.RtGet("DTSIMI1",R18,$T$3)/100,"")</f>
        <v/>
      </c>
      <c r="U18" s="233" t="str">
        <f>IFERROR(_xll.RtGet("DTSIMI1",R18,$U$3)/100,"")</f>
        <v/>
      </c>
      <c r="V18" s="233" t="str">
        <f t="shared" si="1"/>
        <v/>
      </c>
      <c r="W18" s="248">
        <f>_xll.qlSimpleQuoteSetValue(S18,V18,Trigger)</f>
        <v>0</v>
      </c>
      <c r="X18" s="137"/>
      <c r="Y18" s="252" t="s">
        <v>249</v>
      </c>
      <c r="Z18" s="253" t="s">
        <v>149</v>
      </c>
      <c r="AA18" s="253" t="str">
        <f t="shared" si="4"/>
        <v>EUR_CURVE_DEP6M_9M</v>
      </c>
      <c r="AB18" s="233" t="str">
        <f>_xll.qlSimpleQuote(AA18,,,,Trigger)</f>
        <v>EUR_CURVE_DEP6M_9M#0003</v>
      </c>
      <c r="AC18" s="233" t="str">
        <f>IFERROR(_xll.RtGet("DTSIMI1",AA18,$AC$3)/100,"")</f>
        <v/>
      </c>
      <c r="AD18" s="233" t="str">
        <f>IFERROR(_xll.RtGet("DTSIMI1",AA18,$AD$3)/100,"")</f>
        <v/>
      </c>
      <c r="AE18" s="233" t="str">
        <f t="shared" si="2"/>
        <v/>
      </c>
      <c r="AF18" s="233">
        <f>_xll.qlSimpleQuoteSetValue(AB18,AE18,Trigger)</f>
        <v>0</v>
      </c>
      <c r="AG18" s="146"/>
      <c r="AH18" s="252" t="s">
        <v>249</v>
      </c>
      <c r="AI18" s="253" t="s">
        <v>149</v>
      </c>
      <c r="AJ18" s="253" t="str">
        <f t="shared" si="5"/>
        <v>EUR_CURVE_DEP12M_9M</v>
      </c>
      <c r="AK18" s="233" t="str">
        <f>_xll.qlSimpleQuote(AJ18,,,,Trigger)</f>
        <v>EUR_CURVE_DEP12M_9M#0003</v>
      </c>
      <c r="AL18" s="233" t="str">
        <f>IFERROR(_xll.RtGet("DTSIMI1",AJ18,"ASK")/100,"")</f>
        <v/>
      </c>
      <c r="AM18" s="248">
        <f>_xll.qlSimpleQuoteSetValue(AK18,AL18,Trigger)</f>
        <v>0</v>
      </c>
    </row>
    <row r="19" spans="2:43" x14ac:dyDescent="0.2">
      <c r="B19" s="252" t="str">
        <f t="shared" si="0"/>
        <v/>
      </c>
      <c r="C19" s="252" t="s">
        <v>150</v>
      </c>
      <c r="D19" s="253" t="str">
        <f t="shared" si="6"/>
        <v>EUROISDDS10M</v>
      </c>
      <c r="E19" s="253" t="str">
        <f>_xll.qlSimpleQuote(D19,,,,Trigger)</f>
        <v>EUROISDDS10M#0003</v>
      </c>
      <c r="F19" s="233" t="str">
        <f>IFERROR(_xll.RtGet("DTSIMI1",D19,"ASK")/100,"")</f>
        <v/>
      </c>
      <c r="G19" s="115">
        <f>_xll.qlSimpleQuoteSetValue(E19,F19,Trigger)</f>
        <v>0</v>
      </c>
      <c r="I19" s="256" t="s">
        <v>251</v>
      </c>
      <c r="J19" s="257" t="s">
        <v>150</v>
      </c>
      <c r="K19" s="257" t="str">
        <f t="shared" si="7"/>
        <v>EURX1S10M=</v>
      </c>
      <c r="L19" s="165" t="str">
        <f>_xll.qlSimpleQuote(K19,,,,Trigger)</f>
        <v>EURX1S10M=#0003</v>
      </c>
      <c r="M19" s="165" t="str">
        <f>IFERROR(_xll.RtGet("DTSIMI1",K19,"ASK")/100,"")</f>
        <v/>
      </c>
      <c r="N19" s="248">
        <f>_xll.qlSimpleQuoteSetValue(L19,M19,Trigger)</f>
        <v>0</v>
      </c>
      <c r="O19" s="232"/>
      <c r="P19" s="252" t="s">
        <v>249</v>
      </c>
      <c r="Q19" s="253" t="s">
        <v>150</v>
      </c>
      <c r="R19" s="253" t="str">
        <f t="shared" si="3"/>
        <v>EUR_CURVE_DEP3M_10M</v>
      </c>
      <c r="S19" s="233" t="str">
        <f>_xll.qlSimpleQuote(R19,,,,Trigger)</f>
        <v>EUR_CURVE_DEP3M_10M#0003</v>
      </c>
      <c r="T19" s="233" t="str">
        <f>IFERROR(_xll.RtGet("DTSIMI1",R19,$T$3)/100,"")</f>
        <v/>
      </c>
      <c r="U19" s="233" t="str">
        <f>IFERROR(_xll.RtGet("DTSIMI1",R19,$U$3)/100,"")</f>
        <v/>
      </c>
      <c r="V19" s="233" t="str">
        <f t="shared" si="1"/>
        <v/>
      </c>
      <c r="W19" s="248">
        <f>_xll.qlSimpleQuoteSetValue(S19,V19,Trigger)</f>
        <v>0</v>
      </c>
      <c r="X19" s="137"/>
      <c r="Y19" s="252" t="s">
        <v>249</v>
      </c>
      <c r="Z19" s="253" t="s">
        <v>150</v>
      </c>
      <c r="AA19" s="253" t="str">
        <f t="shared" si="4"/>
        <v>EUR_CURVE_DEP6M_10M</v>
      </c>
      <c r="AB19" s="233" t="str">
        <f>_xll.qlSimpleQuote(AA19,,,,Trigger)</f>
        <v>EUR_CURVE_DEP6M_10M#0003</v>
      </c>
      <c r="AC19" s="233" t="str">
        <f>IFERROR(_xll.RtGet("DTSIMI1",AA19,$AC$3)/100,"")</f>
        <v/>
      </c>
      <c r="AD19" s="233" t="str">
        <f>IFERROR(_xll.RtGet("DTSIMI1",AA19,$AD$3)/100,"")</f>
        <v/>
      </c>
      <c r="AE19" s="233" t="str">
        <f t="shared" si="2"/>
        <v/>
      </c>
      <c r="AF19" s="233">
        <f>_xll.qlSimpleQuoteSetValue(AB19,AE19,Trigger)</f>
        <v>0</v>
      </c>
      <c r="AG19" s="146"/>
      <c r="AH19" s="252" t="s">
        <v>249</v>
      </c>
      <c r="AI19" s="253" t="s">
        <v>150</v>
      </c>
      <c r="AJ19" s="253" t="str">
        <f t="shared" si="5"/>
        <v>EUR_CURVE_DEP12M_10M</v>
      </c>
      <c r="AK19" s="233" t="str">
        <f>_xll.qlSimpleQuote(AJ19,,,,Trigger)</f>
        <v>EUR_CURVE_DEP12M_10M#0003</v>
      </c>
      <c r="AL19" s="233" t="str">
        <f>IFERROR(_xll.RtGet("DTSIMI1",AJ19,"ASK")/100,"")</f>
        <v/>
      </c>
      <c r="AM19" s="248">
        <f>_xll.qlSimpleQuoteSetValue(AK19,AL19,Trigger)</f>
        <v>0</v>
      </c>
    </row>
    <row r="20" spans="2:43" x14ac:dyDescent="0.2">
      <c r="B20" s="252" t="str">
        <f t="shared" si="0"/>
        <v/>
      </c>
      <c r="C20" s="252" t="s">
        <v>151</v>
      </c>
      <c r="D20" s="253" t="str">
        <f t="shared" si="6"/>
        <v>EUROISDDS11M</v>
      </c>
      <c r="E20" s="253" t="str">
        <f>_xll.qlSimpleQuote(D20,,,,Trigger)</f>
        <v>EUROISDDS11M#0003</v>
      </c>
      <c r="F20" s="233" t="str">
        <f>IFERROR(_xll.RtGet("DTSIMI1",D20,"ASK")/100,"")</f>
        <v/>
      </c>
      <c r="G20" s="115">
        <f>_xll.qlSimpleQuoteSetValue(E20,F20,Trigger)</f>
        <v>0</v>
      </c>
      <c r="I20" s="256" t="s">
        <v>251</v>
      </c>
      <c r="J20" s="257" t="s">
        <v>151</v>
      </c>
      <c r="K20" s="257" t="str">
        <f t="shared" si="7"/>
        <v>EURX1S11M=</v>
      </c>
      <c r="L20" s="165" t="str">
        <f>_xll.qlSimpleQuote(K20,,,,Trigger)</f>
        <v>EURX1S11M=#0003</v>
      </c>
      <c r="M20" s="165" t="str">
        <f>IFERROR(_xll.RtGet("DTSIMI1",K20,"ASK")/100,"")</f>
        <v/>
      </c>
      <c r="N20" s="248">
        <f>_xll.qlSimpleQuoteSetValue(L20,M20,Trigger)</f>
        <v>0</v>
      </c>
      <c r="O20" s="145" t="s">
        <v>212</v>
      </c>
      <c r="P20" s="252" t="s">
        <v>249</v>
      </c>
      <c r="Q20" s="253" t="s">
        <v>151</v>
      </c>
      <c r="R20" s="253" t="str">
        <f t="shared" si="3"/>
        <v>EUR_CURVE_DEP3M_11M</v>
      </c>
      <c r="S20" s="233" t="str">
        <f>_xll.qlSimpleQuote(R20,,,,Trigger)</f>
        <v>EUR_CURVE_DEP3M_11M#0003</v>
      </c>
      <c r="T20" s="233" t="str">
        <f>IFERROR(_xll.RtGet("DTSIMI1",R20,$T$3)/100,"")</f>
        <v/>
      </c>
      <c r="U20" s="233" t="str">
        <f>IFERROR(_xll.RtGet("DTSIMI1",R20,$U$3)/100,"")</f>
        <v/>
      </c>
      <c r="V20" s="233" t="str">
        <f t="shared" si="1"/>
        <v/>
      </c>
      <c r="W20" s="248">
        <f>_xll.qlSimpleQuoteSetValue(S20,V20,Trigger)</f>
        <v>0</v>
      </c>
      <c r="X20" s="137"/>
      <c r="Y20" s="252" t="s">
        <v>249</v>
      </c>
      <c r="Z20" s="253" t="s">
        <v>151</v>
      </c>
      <c r="AA20" s="253" t="str">
        <f t="shared" si="4"/>
        <v>EUR_CURVE_DEP6M_11M</v>
      </c>
      <c r="AB20" s="233" t="str">
        <f>_xll.qlSimpleQuote(AA20,,,,Trigger)</f>
        <v>EUR_CURVE_DEP6M_11M#0003</v>
      </c>
      <c r="AC20" s="233" t="str">
        <f>IFERROR(_xll.RtGet("DTSIMI1",AA20,$AC$3)/100,"")</f>
        <v/>
      </c>
      <c r="AD20" s="233" t="str">
        <f>IFERROR(_xll.RtGet("DTSIMI1",AA20,$AD$3)/100,"")</f>
        <v/>
      </c>
      <c r="AE20" s="233" t="str">
        <f t="shared" si="2"/>
        <v/>
      </c>
      <c r="AF20" s="233">
        <f>_xll.qlSimpleQuoteSetValue(AB20,AE20,Trigger)</f>
        <v>0</v>
      </c>
      <c r="AG20" s="146"/>
      <c r="AH20" s="252" t="s">
        <v>249</v>
      </c>
      <c r="AI20" s="253" t="s">
        <v>151</v>
      </c>
      <c r="AJ20" s="253" t="str">
        <f t="shared" si="5"/>
        <v>EUR_CURVE_DEP12M_11M</v>
      </c>
      <c r="AK20" s="233" t="str">
        <f>_xll.qlSimpleQuote(AJ20,,,,Trigger)</f>
        <v>EUR_CURVE_DEP12M_11M#0003</v>
      </c>
      <c r="AL20" s="233" t="str">
        <f>IFERROR(_xll.RtGet("DTSIMI1",AJ20,"ASK")/100,"")</f>
        <v/>
      </c>
      <c r="AM20" s="248">
        <f>_xll.qlSimpleQuoteSetValue(AK20,AL20,Trigger)</f>
        <v>0</v>
      </c>
    </row>
    <row r="21" spans="2:43" x14ac:dyDescent="0.2">
      <c r="B21" s="252" t="str">
        <f t="shared" si="0"/>
        <v/>
      </c>
      <c r="C21" s="252" t="s">
        <v>167</v>
      </c>
      <c r="D21" s="253" t="str">
        <f t="shared" si="6"/>
        <v>EUROISDDS12M</v>
      </c>
      <c r="E21" s="253" t="str">
        <f>_xll.qlSimpleQuote(D21,,,,Trigger)</f>
        <v>EUROISDDS12M#0003</v>
      </c>
      <c r="F21" s="234" t="str">
        <f>IFERROR(_xll.RtGet("DTSIMI1",D21,"ASK")/100,"")</f>
        <v/>
      </c>
      <c r="G21" s="116">
        <f>_xll.qlSimpleQuoteSetValue(E21,F21,Trigger)</f>
        <v>0</v>
      </c>
      <c r="I21" s="256" t="s">
        <v>251</v>
      </c>
      <c r="J21" s="257" t="s">
        <v>167</v>
      </c>
      <c r="K21" s="257" t="str">
        <f t="shared" si="7"/>
        <v>EURX1S12M=</v>
      </c>
      <c r="L21" s="289" t="str">
        <f>_xll.qlSimpleQuote(K21,,,,Trigger)</f>
        <v>EURX1S12M=#0003</v>
      </c>
      <c r="M21" s="289" t="str">
        <f>IFERROR(_xll.RtGet("DTSIMI1",K21,"ASK")/100,"")</f>
        <v/>
      </c>
      <c r="N21" s="248">
        <f>_xll.qlSimpleQuoteSetValue(L21,M21,Trigger)</f>
        <v>0</v>
      </c>
      <c r="O21" s="145" t="s">
        <v>212</v>
      </c>
      <c r="P21" s="252" t="s">
        <v>249</v>
      </c>
      <c r="Q21" s="253" t="s">
        <v>167</v>
      </c>
      <c r="R21" s="253" t="str">
        <f t="shared" si="3"/>
        <v>EUR_CURVE_DEP3M_12M</v>
      </c>
      <c r="S21" s="234" t="str">
        <f>_xll.qlSimpleQuote(R21,,,,Trigger)</f>
        <v>EUR_CURVE_DEP3M_12M#0003</v>
      </c>
      <c r="T21" s="234" t="str">
        <f>IFERROR(_xll.RtGet("DTSIMI1",R21,$T$3)/100,"")</f>
        <v/>
      </c>
      <c r="U21" s="234" t="str">
        <f>IFERROR(_xll.RtGet("DTSIMI1",R21,$U$3)/100,"")</f>
        <v/>
      </c>
      <c r="V21" s="234" t="str">
        <f t="shared" si="1"/>
        <v/>
      </c>
      <c r="W21" s="248">
        <f>_xll.qlSimpleQuoteSetValue(S21,V21,Trigger)</f>
        <v>0</v>
      </c>
      <c r="Y21" s="252" t="s">
        <v>249</v>
      </c>
      <c r="Z21" s="253" t="s">
        <v>167</v>
      </c>
      <c r="AA21" s="253" t="str">
        <f t="shared" si="4"/>
        <v>EUR_CURVE_DEP6M_12M</v>
      </c>
      <c r="AB21" s="234" t="str">
        <f>_xll.qlSimpleQuote(AA21,,,,Trigger)</f>
        <v>EUR_CURVE_DEP6M_12M#0003</v>
      </c>
      <c r="AC21" s="234" t="str">
        <f>IFERROR(_xll.RtGet("DTSIMI1",AA21,$AC$3)/100,"")</f>
        <v/>
      </c>
      <c r="AD21" s="233" t="str">
        <f>IFERROR(_xll.RtGet("DTSIMI1",AA21,$AD$3)/100,"")</f>
        <v/>
      </c>
      <c r="AE21" s="233" t="str">
        <f t="shared" si="2"/>
        <v/>
      </c>
      <c r="AF21" s="233">
        <f>_xll.qlSimpleQuoteSetValue(AB21,AE21,Trigger)</f>
        <v>0</v>
      </c>
      <c r="AH21" s="252" t="s">
        <v>249</v>
      </c>
      <c r="AI21" s="253" t="s">
        <v>167</v>
      </c>
      <c r="AJ21" s="253" t="str">
        <f t="shared" si="5"/>
        <v>EUR_CURVE_DEP12M_12M</v>
      </c>
      <c r="AK21" s="234" t="str">
        <f>_xll.qlSimpleQuote(AJ21,,,,Trigger)</f>
        <v>EUR_CURVE_DEP12M_12M#0003</v>
      </c>
      <c r="AL21" s="234" t="str">
        <f>IFERROR(_xll.RtGet("DTSIMI1",AJ21,"ASK")/100,"")</f>
        <v/>
      </c>
      <c r="AM21" s="248">
        <f>_xll.qlSimpleQuoteSetValue(AK21,AL21,Trigger)</f>
        <v>0</v>
      </c>
    </row>
    <row r="22" spans="2:43" x14ac:dyDescent="0.2">
      <c r="B22" s="222" t="str">
        <f t="shared" si="0"/>
        <v/>
      </c>
      <c r="C22" s="249" t="str">
        <f>Stub</f>
        <v>#20151216</v>
      </c>
      <c r="D22" s="250"/>
      <c r="E22" s="250"/>
      <c r="F22" s="223"/>
      <c r="G22" s="223"/>
      <c r="H22" s="145" t="s">
        <v>212</v>
      </c>
      <c r="I22" s="249" t="str">
        <f>IF(M22="","","Dp")</f>
        <v/>
      </c>
      <c r="J22" s="250" t="str">
        <f>Stub</f>
        <v>#20151216</v>
      </c>
      <c r="K22" s="250"/>
      <c r="L22" s="223"/>
      <c r="M22" s="223"/>
      <c r="N22" s="251"/>
      <c r="O22" s="145" t="s">
        <v>212</v>
      </c>
      <c r="P22" s="249" t="s">
        <v>249</v>
      </c>
      <c r="Q22" s="250" t="str">
        <f>Stub</f>
        <v>#20151216</v>
      </c>
      <c r="R22" s="250" t="str">
        <f t="shared" si="3"/>
        <v>EUR_CURVE_DEP3M_#20151216</v>
      </c>
      <c r="S22" s="223" t="str">
        <f>_xll.qlSimpleQuote("STUB"&amp;$P$2,,,,Trigger)</f>
        <v>STUB3M#0003</v>
      </c>
      <c r="T22" s="223" t="str">
        <f>IFERROR(_xll.RtGet("DTSIMI1",R22,$T$3)/100,"")</f>
        <v/>
      </c>
      <c r="U22" s="223" t="str">
        <f>IFERROR(_xll.RtGet("DTSIMI1",R22,$U$3)/100,"")</f>
        <v/>
      </c>
      <c r="V22" s="223" t="str">
        <f t="shared" si="1"/>
        <v/>
      </c>
      <c r="W22" s="251">
        <f>_xll.qlSimpleQuoteSetValue(S22,V22,Trigger)</f>
        <v>0</v>
      </c>
      <c r="Y22" s="249" t="s">
        <v>249</v>
      </c>
      <c r="Z22" s="250" t="str">
        <f>Stub</f>
        <v>#20151216</v>
      </c>
      <c r="AA22" s="250" t="str">
        <f t="shared" si="4"/>
        <v>EUR_CURVE_DEP6M_#20151216</v>
      </c>
      <c r="AB22" s="223" t="str">
        <f>_xll.qlSimpleQuote("STUB"&amp;$Y$2,,,,Trigger)</f>
        <v>STUB6M#0003</v>
      </c>
      <c r="AC22" s="223" t="str">
        <f>IFERROR(_xll.RtGet("DTSIMI1",AA22,$AC$3)/100,"")</f>
        <v/>
      </c>
      <c r="AD22" s="223" t="str">
        <f>IFERROR(_xll.RtGet("DTSIMI1",AA22,$AD$3)/100,"")</f>
        <v/>
      </c>
      <c r="AE22" s="223" t="str">
        <f t="shared" si="2"/>
        <v/>
      </c>
      <c r="AF22" s="223">
        <f>_xll.qlSimpleQuoteSetValue(AB22,AE22,Trigger)</f>
        <v>0</v>
      </c>
      <c r="AH22" s="249" t="s">
        <v>249</v>
      </c>
      <c r="AI22" s="250" t="str">
        <f>Stub</f>
        <v>#20151216</v>
      </c>
      <c r="AJ22" s="250" t="str">
        <f t="shared" si="5"/>
        <v>EUR_CURVE_DEP12M_#20151216</v>
      </c>
      <c r="AK22" s="223" t="str">
        <f>_xll.qlSimpleQuote("STUB"&amp;$AH$2,,,,Trigger)</f>
        <v>STUB12M#0003</v>
      </c>
      <c r="AL22" s="223" t="str">
        <f>IFERROR(_xll.RtGet("DTSIMI1",AJ22,"ASK")/100,"")</f>
        <v/>
      </c>
      <c r="AM22" s="251">
        <f>_xll.qlSimpleQuoteSetValue(AK22,AL22,Trigger)</f>
        <v>0</v>
      </c>
      <c r="AP22" s="151" t="s">
        <v>240</v>
      </c>
      <c r="AQ22" s="151" t="s">
        <v>241</v>
      </c>
    </row>
    <row r="23" spans="2:43" x14ac:dyDescent="0.2">
      <c r="B23" s="302"/>
      <c r="C23" s="303" t="str">
        <f>Q23</f>
        <v>Z5</v>
      </c>
      <c r="D23" s="304"/>
      <c r="E23" s="304"/>
      <c r="F23" s="305"/>
      <c r="G23" s="273"/>
      <c r="H23" s="145" t="s">
        <v>212</v>
      </c>
      <c r="I23" s="303" t="str">
        <f>IF(M23="","","Sf")</f>
        <v/>
      </c>
      <c r="J23" s="304" t="str">
        <f>Q23</f>
        <v>Z5</v>
      </c>
      <c r="K23" s="304"/>
      <c r="L23" s="305"/>
      <c r="M23" s="309"/>
      <c r="N23" s="287"/>
      <c r="O23" s="145" t="s">
        <v>212</v>
      </c>
      <c r="P23" s="303" t="s">
        <v>250</v>
      </c>
      <c r="Q23" s="304" t="str">
        <f>_xll.qlIMMNextCode(DATE(RIGHT(LEFT(Stub,5),4),LEFT(RIGHT(Stub,4),2),RIGHT(Stub,2))-1)</f>
        <v>Z5</v>
      </c>
      <c r="R23" s="304" t="str">
        <f t="shared" ref="R23:R28" si="8">Currency&amp;"_CURVE_FUT"&amp;$P$2&amp;"_"&amp;Q23</f>
        <v>EUR_CURVE_FUT3M_Z5</v>
      </c>
      <c r="S23" s="305" t="str">
        <f>_xll.qlSimpleQuote(R23,,,,Trigger)</f>
        <v>EUR_CURVE_FUT3M_Z5#0003</v>
      </c>
      <c r="T23" s="305" t="str">
        <f>IFERROR(_xll.RtGet("DTSIMI1",R23,$T$3),"")</f>
        <v>#N/A Stale</v>
      </c>
      <c r="U23" s="305" t="str">
        <f>IFERROR(_xll.RtGet("DTSIMI1",R23,$U$3),"")</f>
        <v>#N/A Stale</v>
      </c>
      <c r="V23" s="311" t="str">
        <f t="shared" si="1"/>
        <v/>
      </c>
      <c r="W23" s="287">
        <f>_xll.qlSimpleQuoteSetValue(S23,V23,Trigger)</f>
        <v>0</v>
      </c>
      <c r="Y23" s="303" t="s">
        <v>250</v>
      </c>
      <c r="Z23" s="304" t="str">
        <f>Q23</f>
        <v>Z5</v>
      </c>
      <c r="AA23" s="304" t="str">
        <f t="shared" ref="AA23:AA28" si="9">Currency&amp;"_CURVE_FUT"&amp;$Y$2&amp;"_"&amp;Z23</f>
        <v>EUR_CURVE_FUT6M_Z5</v>
      </c>
      <c r="AB23" s="305" t="str">
        <f>_xll.qlSimpleQuote(AA23,,,,Trigger)</f>
        <v>EUR_CURVE_FUT6M_Z5#0003</v>
      </c>
      <c r="AC23" s="309" t="str">
        <f>IFERROR(_xll.RtGet("DTSIMI1",AA23,$AC$3),"")</f>
        <v>#N/A Stale</v>
      </c>
      <c r="AD23" s="309" t="str">
        <f>IFERROR(_xll.RtGet("DTSIMI1",AA23,$AD$3),"")</f>
        <v>#N/A Stale</v>
      </c>
      <c r="AE23" s="309" t="str">
        <f t="shared" si="2"/>
        <v/>
      </c>
      <c r="AF23" s="335">
        <f>_xll.qlSimpleQuoteSetValue(AB23,AC23,Trigger)</f>
        <v>0</v>
      </c>
      <c r="AH23" s="303" t="s">
        <v>250</v>
      </c>
      <c r="AI23" s="304" t="str">
        <f>Q23</f>
        <v>Z5</v>
      </c>
      <c r="AJ23" s="304" t="str">
        <f t="shared" ref="AJ23:AJ28" si="10">Currency&amp;"_CURVE_FUT"&amp;$AH$2&amp;"_"&amp;AI23</f>
        <v>EUR_CURVE_FUT12M_Z5</v>
      </c>
      <c r="AK23" s="305" t="str">
        <f>_xll.qlSimpleQuote(AJ23,,,,Trigger)</f>
        <v>EUR_CURVE_FUT12M_Z5#0003</v>
      </c>
      <c r="AL23" s="311" t="str">
        <f>IFERROR(_xll.RtGet("DTSIMI1",AJ23,"ASK"),"")</f>
        <v>#N/A Stale</v>
      </c>
      <c r="AM23" s="287">
        <f>_xll.qlSimpleQuoteSetValue(AK23,AL23,Trigger)</f>
        <v>0</v>
      </c>
      <c r="AP23" s="339">
        <f>AQ23</f>
        <v>0</v>
      </c>
      <c r="AQ23" s="339">
        <v>0</v>
      </c>
    </row>
    <row r="24" spans="2:43" x14ac:dyDescent="0.2">
      <c r="B24" s="302"/>
      <c r="C24" s="303" t="str">
        <f t="shared" ref="C24:C28" si="11">Q24</f>
        <v>H6</v>
      </c>
      <c r="D24" s="304"/>
      <c r="E24" s="304"/>
      <c r="F24" s="305"/>
      <c r="G24" s="273"/>
      <c r="H24" s="145" t="s">
        <v>212</v>
      </c>
      <c r="I24" s="303" t="str">
        <f t="shared" ref="I24:I28" si="12">IF(M24="","","Sf")</f>
        <v/>
      </c>
      <c r="J24" s="304" t="str">
        <f t="shared" ref="J24:J28" si="13">Q24</f>
        <v>H6</v>
      </c>
      <c r="K24" s="304"/>
      <c r="L24" s="305"/>
      <c r="M24" s="309"/>
      <c r="N24" s="287"/>
      <c r="O24" s="145" t="s">
        <v>212</v>
      </c>
      <c r="P24" s="303" t="s">
        <v>250</v>
      </c>
      <c r="Q24" s="304" t="str">
        <f>_xll.qlIMMNextCode(Q23)</f>
        <v>H6</v>
      </c>
      <c r="R24" s="304" t="str">
        <f t="shared" si="8"/>
        <v>EUR_CURVE_FUT3M_H6</v>
      </c>
      <c r="S24" s="305" t="str">
        <f>_xll.qlSimpleQuote(R24,,,,Trigger)</f>
        <v>EUR_CURVE_FUT3M_H6#0003</v>
      </c>
      <c r="T24" s="305" t="str">
        <f>IFERROR(_xll.RtGet("DTSIMI1",R24,$T$3),"")</f>
        <v>#N/A Stale</v>
      </c>
      <c r="U24" s="305" t="str">
        <f>IFERROR(_xll.RtGet("DTSIMI1",R24,$U$3),"")</f>
        <v>#N/A Stale</v>
      </c>
      <c r="V24" s="311" t="str">
        <f t="shared" si="1"/>
        <v/>
      </c>
      <c r="W24" s="287">
        <f>_xll.qlSimpleQuoteSetValue(S24,V24,Trigger)</f>
        <v>0</v>
      </c>
      <c r="Y24" s="303" t="s">
        <v>250</v>
      </c>
      <c r="Z24" s="304" t="str">
        <f t="shared" ref="Z24:Z28" si="14">Q24</f>
        <v>H6</v>
      </c>
      <c r="AA24" s="304" t="str">
        <f t="shared" si="9"/>
        <v>EUR_CURVE_FUT6M_H6</v>
      </c>
      <c r="AB24" s="305" t="str">
        <f>_xll.qlSimpleQuote(AA24,,,,Trigger)</f>
        <v>EUR_CURVE_FUT6M_H6#0003</v>
      </c>
      <c r="AC24" s="309" t="str">
        <f>IFERROR(_xll.RtGet("DTSIMI1",AA24,$AC$3),"")</f>
        <v>#N/A Stale</v>
      </c>
      <c r="AD24" s="309" t="str">
        <f>IFERROR(_xll.RtGet("DTSIMI1",AA24,$AD$3),"")</f>
        <v>#N/A Stale</v>
      </c>
      <c r="AE24" s="309" t="str">
        <f t="shared" si="2"/>
        <v/>
      </c>
      <c r="AF24" s="335">
        <f>_xll.qlSimpleQuoteSetValue(AB24,AC24,Trigger)</f>
        <v>0</v>
      </c>
      <c r="AH24" s="303" t="s">
        <v>250</v>
      </c>
      <c r="AI24" s="304" t="str">
        <f t="shared" ref="AI24:AI28" si="15">Q24</f>
        <v>H6</v>
      </c>
      <c r="AJ24" s="304" t="str">
        <f t="shared" si="10"/>
        <v>EUR_CURVE_FUT12M_H6</v>
      </c>
      <c r="AK24" s="305" t="str">
        <f>_xll.qlSimpleQuote(AJ24,,,,Trigger)</f>
        <v>EUR_CURVE_FUT12M_H6#0003</v>
      </c>
      <c r="AL24" s="311" t="str">
        <f>IFERROR(_xll.RtGet("DTSIMI1",AJ24,"ASK"),"")</f>
        <v>#N/A Stale</v>
      </c>
      <c r="AM24" s="287">
        <f>_xll.qlSimpleQuoteSetValue(AK24,AL24,Trigger)</f>
        <v>0</v>
      </c>
      <c r="AP24" s="340">
        <f t="shared" ref="AP24:AP28" si="16">AQ24</f>
        <v>-2.5000000000000001E-4</v>
      </c>
      <c r="AQ24" s="340">
        <v>-2.5000000000000001E-4</v>
      </c>
    </row>
    <row r="25" spans="2:43" x14ac:dyDescent="0.2">
      <c r="B25" s="302"/>
      <c r="C25" s="303" t="str">
        <f t="shared" si="11"/>
        <v>M6</v>
      </c>
      <c r="D25" s="304"/>
      <c r="E25" s="304"/>
      <c r="F25" s="305"/>
      <c r="G25" s="273"/>
      <c r="H25" s="145" t="s">
        <v>212</v>
      </c>
      <c r="I25" s="303" t="str">
        <f t="shared" si="12"/>
        <v/>
      </c>
      <c r="J25" s="304" t="str">
        <f t="shared" si="13"/>
        <v>M6</v>
      </c>
      <c r="K25" s="304"/>
      <c r="L25" s="305"/>
      <c r="M25" s="309"/>
      <c r="N25" s="287"/>
      <c r="O25" s="145" t="s">
        <v>212</v>
      </c>
      <c r="P25" s="303" t="s">
        <v>250</v>
      </c>
      <c r="Q25" s="304" t="str">
        <f>_xll.qlIMMNextCode(Q24)</f>
        <v>M6</v>
      </c>
      <c r="R25" s="304" t="str">
        <f t="shared" si="8"/>
        <v>EUR_CURVE_FUT3M_M6</v>
      </c>
      <c r="S25" s="305" t="str">
        <f>_xll.qlSimpleQuote(R25,,,,Trigger)</f>
        <v>EUR_CURVE_FUT3M_M6#0003</v>
      </c>
      <c r="T25" s="305" t="str">
        <f>IFERROR(_xll.RtGet("DTSIMI1",R25,$T$3),"")</f>
        <v>#N/A Stale</v>
      </c>
      <c r="U25" s="305" t="str">
        <f>IFERROR(_xll.RtGet("DTSIMI1",R25,$U$3),"")</f>
        <v>#N/A Stale</v>
      </c>
      <c r="V25" s="311" t="str">
        <f t="shared" si="1"/>
        <v/>
      </c>
      <c r="W25" s="287">
        <f>_xll.qlSimpleQuoteSetValue(S25,V25,Trigger)</f>
        <v>0</v>
      </c>
      <c r="Y25" s="303" t="s">
        <v>250</v>
      </c>
      <c r="Z25" s="304" t="str">
        <f t="shared" si="14"/>
        <v>M6</v>
      </c>
      <c r="AA25" s="304" t="str">
        <f t="shared" si="9"/>
        <v>EUR_CURVE_FUT6M_M6</v>
      </c>
      <c r="AB25" s="305" t="str">
        <f>_xll.qlSimpleQuote(AA25,,,,Trigger)</f>
        <v>EUR_CURVE_FUT6M_M6#0003</v>
      </c>
      <c r="AC25" s="309" t="str">
        <f>IFERROR(_xll.RtGet("DTSIMI1",AA25,$AC$3),"")</f>
        <v>#N/A Stale</v>
      </c>
      <c r="AD25" s="309" t="str">
        <f>IFERROR(_xll.RtGet("DTSIMI1",AA25,$AD$3),"")</f>
        <v>#N/A Stale</v>
      </c>
      <c r="AE25" s="309" t="str">
        <f t="shared" si="2"/>
        <v/>
      </c>
      <c r="AF25" s="335">
        <f>_xll.qlSimpleQuoteSetValue(AB25,AC25,Trigger)</f>
        <v>0</v>
      </c>
      <c r="AH25" s="303" t="s">
        <v>250</v>
      </c>
      <c r="AI25" s="304" t="str">
        <f t="shared" si="15"/>
        <v>M6</v>
      </c>
      <c r="AJ25" s="304" t="str">
        <f t="shared" si="10"/>
        <v>EUR_CURVE_FUT12M_M6</v>
      </c>
      <c r="AK25" s="305" t="str">
        <f>_xll.qlSimpleQuote(AJ25,,,,Trigger)</f>
        <v>EUR_CURVE_FUT12M_M6#0003</v>
      </c>
      <c r="AL25" s="311" t="str">
        <f>IFERROR(_xll.RtGet("DTSIMI1",AJ25,"ASK"),"")</f>
        <v>#N/A Stale</v>
      </c>
      <c r="AM25" s="287">
        <f>_xll.qlSimpleQuoteSetValue(AK25,AL25,Trigger)</f>
        <v>0</v>
      </c>
      <c r="AP25" s="340">
        <f t="shared" si="16"/>
        <v>-2.5000000000000001E-4</v>
      </c>
      <c r="AQ25" s="340">
        <v>-2.5000000000000001E-4</v>
      </c>
    </row>
    <row r="26" spans="2:43" x14ac:dyDescent="0.2">
      <c r="B26" s="302"/>
      <c r="C26" s="303" t="str">
        <f t="shared" si="11"/>
        <v>U6</v>
      </c>
      <c r="D26" s="304"/>
      <c r="E26" s="304"/>
      <c r="F26" s="305"/>
      <c r="G26" s="273"/>
      <c r="H26" s="145" t="s">
        <v>212</v>
      </c>
      <c r="I26" s="303" t="str">
        <f t="shared" si="12"/>
        <v/>
      </c>
      <c r="J26" s="304" t="str">
        <f t="shared" si="13"/>
        <v>U6</v>
      </c>
      <c r="K26" s="304"/>
      <c r="L26" s="305"/>
      <c r="M26" s="309"/>
      <c r="N26" s="287"/>
      <c r="O26" s="145" t="s">
        <v>212</v>
      </c>
      <c r="P26" s="303" t="s">
        <v>250</v>
      </c>
      <c r="Q26" s="304" t="str">
        <f>_xll.qlIMMNextCode(Q25)</f>
        <v>U6</v>
      </c>
      <c r="R26" s="304" t="str">
        <f t="shared" si="8"/>
        <v>EUR_CURVE_FUT3M_U6</v>
      </c>
      <c r="S26" s="305" t="str">
        <f>_xll.qlSimpleQuote(R26,,,,Trigger)</f>
        <v>EUR_CURVE_FUT3M_U6#0003</v>
      </c>
      <c r="T26" s="305" t="str">
        <f>IFERROR(_xll.RtGet("DTSIMI1",R26,$T$3),"")</f>
        <v>#N/A Stale</v>
      </c>
      <c r="U26" s="305" t="str">
        <f>IFERROR(_xll.RtGet("DTSIMI1",R26,$U$3),"")</f>
        <v>#N/A Stale</v>
      </c>
      <c r="V26" s="311" t="str">
        <f t="shared" si="1"/>
        <v/>
      </c>
      <c r="W26" s="287">
        <f>_xll.qlSimpleQuoteSetValue(S26,V26,Trigger)</f>
        <v>0</v>
      </c>
      <c r="Y26" s="303" t="s">
        <v>250</v>
      </c>
      <c r="Z26" s="304" t="str">
        <f t="shared" si="14"/>
        <v>U6</v>
      </c>
      <c r="AA26" s="304" t="str">
        <f t="shared" si="9"/>
        <v>EUR_CURVE_FUT6M_U6</v>
      </c>
      <c r="AB26" s="305" t="str">
        <f>_xll.qlSimpleQuote(AA26,,,,Trigger)</f>
        <v>EUR_CURVE_FUT6M_U6#0003</v>
      </c>
      <c r="AC26" s="309" t="str">
        <f>IFERROR(_xll.RtGet("DTSIMI1",AA26,$AC$3),"")</f>
        <v>#N/A Stale</v>
      </c>
      <c r="AD26" s="309" t="str">
        <f>IFERROR(_xll.RtGet("DTSIMI1",AA26,$AD$3),"")</f>
        <v>#N/A Stale</v>
      </c>
      <c r="AE26" s="309" t="str">
        <f t="shared" si="2"/>
        <v/>
      </c>
      <c r="AF26" s="335">
        <f>_xll.qlSimpleQuoteSetValue(AB26,AC26,Trigger)</f>
        <v>0</v>
      </c>
      <c r="AH26" s="303" t="s">
        <v>250</v>
      </c>
      <c r="AI26" s="304" t="str">
        <f t="shared" si="15"/>
        <v>U6</v>
      </c>
      <c r="AJ26" s="304" t="str">
        <f t="shared" si="10"/>
        <v>EUR_CURVE_FUT12M_U6</v>
      </c>
      <c r="AK26" s="305" t="str">
        <f>_xll.qlSimpleQuote(AJ26,,,,Trigger)</f>
        <v>EUR_CURVE_FUT12M_U6#0003</v>
      </c>
      <c r="AL26" s="311" t="str">
        <f>IFERROR(_xll.RtGet("DTSIMI1",AJ26,"ASK"),"")</f>
        <v>#N/A Stale</v>
      </c>
      <c r="AM26" s="287">
        <f>_xll.qlSimpleQuoteSetValue(AK26,AL26,Trigger)</f>
        <v>0</v>
      </c>
      <c r="AP26" s="340">
        <f t="shared" si="16"/>
        <v>0</v>
      </c>
      <c r="AQ26" s="340">
        <v>0</v>
      </c>
    </row>
    <row r="27" spans="2:43" x14ac:dyDescent="0.2">
      <c r="B27" s="302"/>
      <c r="C27" s="303" t="str">
        <f t="shared" si="11"/>
        <v>Z6</v>
      </c>
      <c r="D27" s="304"/>
      <c r="E27" s="304"/>
      <c r="F27" s="305"/>
      <c r="G27" s="273"/>
      <c r="H27" s="145" t="s">
        <v>212</v>
      </c>
      <c r="I27" s="303" t="str">
        <f t="shared" si="12"/>
        <v/>
      </c>
      <c r="J27" s="304" t="str">
        <f t="shared" si="13"/>
        <v>Z6</v>
      </c>
      <c r="K27" s="304"/>
      <c r="L27" s="305"/>
      <c r="M27" s="309"/>
      <c r="N27" s="287"/>
      <c r="O27" s="145" t="s">
        <v>212</v>
      </c>
      <c r="P27" s="303" t="s">
        <v>250</v>
      </c>
      <c r="Q27" s="304" t="str">
        <f>_xll.qlIMMNextCode(Q26)</f>
        <v>Z6</v>
      </c>
      <c r="R27" s="304" t="str">
        <f t="shared" si="8"/>
        <v>EUR_CURVE_FUT3M_Z6</v>
      </c>
      <c r="S27" s="305" t="str">
        <f>_xll.qlSimpleQuote(R27,,,,Trigger)</f>
        <v>EUR_CURVE_FUT3M_Z6#0003</v>
      </c>
      <c r="T27" s="305" t="str">
        <f>IFERROR(_xll.RtGet("DTSIMI1",R27,$T$3),"")</f>
        <v>#N/A Stale</v>
      </c>
      <c r="U27" s="305" t="str">
        <f>IFERROR(_xll.RtGet("DTSIMI1",R27,$U$3),"")</f>
        <v>#N/A Stale</v>
      </c>
      <c r="V27" s="311" t="str">
        <f t="shared" si="1"/>
        <v/>
      </c>
      <c r="W27" s="287">
        <f>_xll.qlSimpleQuoteSetValue(S27,V27,Trigger)</f>
        <v>0</v>
      </c>
      <c r="Y27" s="303" t="s">
        <v>250</v>
      </c>
      <c r="Z27" s="304" t="str">
        <f t="shared" si="14"/>
        <v>Z6</v>
      </c>
      <c r="AA27" s="304" t="str">
        <f t="shared" si="9"/>
        <v>EUR_CURVE_FUT6M_Z6</v>
      </c>
      <c r="AB27" s="305" t="str">
        <f>_xll.qlSimpleQuote(AA27,,,,Trigger)</f>
        <v>EUR_CURVE_FUT6M_Z6#0003</v>
      </c>
      <c r="AC27" s="309" t="str">
        <f>IFERROR(_xll.RtGet("DTSIMI1",AA27,$AC$3),"")</f>
        <v>#N/A Stale</v>
      </c>
      <c r="AD27" s="309" t="str">
        <f>IFERROR(_xll.RtGet("DTSIMI1",AA27,$AD$3),"")</f>
        <v>#N/A Stale</v>
      </c>
      <c r="AE27" s="309" t="str">
        <f t="shared" si="2"/>
        <v/>
      </c>
      <c r="AF27" s="335">
        <f>_xll.qlSimpleQuoteSetValue(AB27,AC27,Trigger)</f>
        <v>0</v>
      </c>
      <c r="AH27" s="303" t="s">
        <v>250</v>
      </c>
      <c r="AI27" s="304" t="str">
        <f t="shared" si="15"/>
        <v>Z6</v>
      </c>
      <c r="AJ27" s="304" t="str">
        <f t="shared" si="10"/>
        <v>EUR_CURVE_FUT12M_Z6</v>
      </c>
      <c r="AK27" s="305" t="str">
        <f>_xll.qlSimpleQuote(AJ27,,,,Trigger)</f>
        <v>EUR_CURVE_FUT12M_Z6#0003</v>
      </c>
      <c r="AL27" s="311" t="str">
        <f>IFERROR(_xll.RtGet("DTSIMI1",AJ27,"ASK"),"")</f>
        <v>#N/A Stale</v>
      </c>
      <c r="AM27" s="287">
        <f>_xll.qlSimpleQuoteSetValue(AK27,AL27,Trigger)</f>
        <v>0</v>
      </c>
      <c r="AP27" s="340">
        <f t="shared" si="16"/>
        <v>0</v>
      </c>
      <c r="AQ27" s="340">
        <v>0</v>
      </c>
    </row>
    <row r="28" spans="2:43" x14ac:dyDescent="0.2">
      <c r="B28" s="302"/>
      <c r="C28" s="306" t="str">
        <f t="shared" si="11"/>
        <v>H7</v>
      </c>
      <c r="D28" s="307"/>
      <c r="E28" s="307"/>
      <c r="F28" s="308"/>
      <c r="G28" s="275"/>
      <c r="H28" s="145" t="s">
        <v>212</v>
      </c>
      <c r="I28" s="306" t="str">
        <f t="shared" si="12"/>
        <v/>
      </c>
      <c r="J28" s="307" t="str">
        <f t="shared" si="13"/>
        <v>H7</v>
      </c>
      <c r="K28" s="307"/>
      <c r="L28" s="308"/>
      <c r="M28" s="310"/>
      <c r="N28" s="288"/>
      <c r="O28" s="146" t="s">
        <v>212</v>
      </c>
      <c r="P28" s="306" t="s">
        <v>250</v>
      </c>
      <c r="Q28" s="307" t="str">
        <f>_xll.qlIMMNextCode(Q27)</f>
        <v>H7</v>
      </c>
      <c r="R28" s="307" t="str">
        <f t="shared" si="8"/>
        <v>EUR_CURVE_FUT3M_H7</v>
      </c>
      <c r="S28" s="308" t="str">
        <f>_xll.qlSimpleQuote(R28,,,,Trigger)</f>
        <v>EUR_CURVE_FUT3M_H7#0003</v>
      </c>
      <c r="T28" s="308" t="str">
        <f>IFERROR(_xll.RtGet("DTSIMI1",R28,$T$3),"")</f>
        <v>#N/A Stale</v>
      </c>
      <c r="U28" s="308" t="str">
        <f>IFERROR(_xll.RtGet("DTSIMI1",R28,$U$3),"")</f>
        <v>#N/A Stale</v>
      </c>
      <c r="V28" s="312" t="str">
        <f t="shared" si="1"/>
        <v/>
      </c>
      <c r="W28" s="288">
        <f>_xll.qlSimpleQuoteSetValue(S28,V28,Trigger)</f>
        <v>0</v>
      </c>
      <c r="Y28" s="306" t="s">
        <v>250</v>
      </c>
      <c r="Z28" s="307" t="str">
        <f t="shared" si="14"/>
        <v>H7</v>
      </c>
      <c r="AA28" s="307" t="str">
        <f t="shared" si="9"/>
        <v>EUR_CURVE_FUT6M_H7</v>
      </c>
      <c r="AB28" s="308" t="str">
        <f>_xll.qlSimpleQuote(AA28,,,,Trigger)</f>
        <v>EUR_CURVE_FUT6M_H7#0003</v>
      </c>
      <c r="AC28" s="310" t="str">
        <f>IFERROR(_xll.RtGet("DTSIMI1",AA28,$AC$3),"")</f>
        <v>#N/A Stale</v>
      </c>
      <c r="AD28" s="310" t="str">
        <f>IFERROR(_xll.RtGet("DTSIMI1",AA28,$AD$3),"")</f>
        <v>#N/A Stale</v>
      </c>
      <c r="AE28" s="310" t="str">
        <f t="shared" si="2"/>
        <v/>
      </c>
      <c r="AF28" s="336">
        <f>_xll.qlSimpleQuoteSetValue(AB28,AC28,Trigger)</f>
        <v>0</v>
      </c>
      <c r="AH28" s="306" t="s">
        <v>250</v>
      </c>
      <c r="AI28" s="307" t="str">
        <f t="shared" si="15"/>
        <v>H7</v>
      </c>
      <c r="AJ28" s="307" t="str">
        <f t="shared" si="10"/>
        <v>EUR_CURVE_FUT12M_H7</v>
      </c>
      <c r="AK28" s="308" t="str">
        <f>_xll.qlSimpleQuote(AJ28,,,,Trigger)</f>
        <v>EUR_CURVE_FUT12M_H7#0003</v>
      </c>
      <c r="AL28" s="312" t="str">
        <f>IFERROR(_xll.RtGet("DTSIMI1",AJ28,"ASK"),"")</f>
        <v>#N/A Stale</v>
      </c>
      <c r="AM28" s="288">
        <f>_xll.qlSimpleQuoteSetValue(AK28,AL28,Trigger)</f>
        <v>0</v>
      </c>
      <c r="AP28" s="341">
        <f t="shared" si="16"/>
        <v>1.75E-3</v>
      </c>
      <c r="AQ28" s="341">
        <v>1.75E-3</v>
      </c>
    </row>
    <row r="29" spans="2:43" x14ac:dyDescent="0.2">
      <c r="B29" s="155" t="str">
        <f>IF(F29="","","Dp")</f>
        <v/>
      </c>
      <c r="C29" s="256" t="s">
        <v>52</v>
      </c>
      <c r="D29" s="257" t="str">
        <f t="shared" ref="D29:D60" si="17">Currency&amp;"OISDDS"&amp;C29</f>
        <v>EUROISDDS1Y</v>
      </c>
      <c r="E29" s="257" t="str">
        <f>_xll.qlSimpleQuote(D29,,,,Trigger)</f>
        <v>EUROISDDS1Y#0003</v>
      </c>
      <c r="F29" s="165" t="str">
        <f>IFERROR(_xll.RtGet("DTSIMI1",D29,"ask")/100,"")</f>
        <v/>
      </c>
      <c r="G29" s="115">
        <f>_xll.qlSimpleQuoteSetValue(E29,F29,Trigger)</f>
        <v>0</v>
      </c>
      <c r="H29" s="146" t="s">
        <v>212</v>
      </c>
      <c r="I29" s="256" t="str">
        <f t="shared" ref="I29:I92" si="18">IF(ISBLANK(J29),"","SW")</f>
        <v>SW</v>
      </c>
      <c r="J29" s="257" t="s">
        <v>52</v>
      </c>
      <c r="K29" s="257" t="str">
        <f>Currency&amp;"YC"&amp;$I$2&amp;"_AB1E_"&amp;J29</f>
        <v>EURYC1M_AB1E_1Y</v>
      </c>
      <c r="L29" s="165" t="str">
        <f>_xll.qlSimpleQuote(K29,,,,Trigger)</f>
        <v>EURYC1M_AB1E_1Y#0003</v>
      </c>
      <c r="M29" s="165" t="str">
        <f>IFERROR(_xll.RtGet("DTSIMI1",K29,"ASK")/100,"")</f>
        <v/>
      </c>
      <c r="N29" s="248">
        <f>_xll.qlSimpleQuoteSetValue(L29,M29,Trigger)</f>
        <v>0</v>
      </c>
      <c r="O29" s="146" t="s">
        <v>212</v>
      </c>
      <c r="P29" s="256" t="str">
        <f>IF(ISBLANK(Q29),"","SW")</f>
        <v>SW</v>
      </c>
      <c r="Q29" s="257" t="s">
        <v>52</v>
      </c>
      <c r="R29" s="257" t="str">
        <f>Currency&amp;"_CURVE_"&amp;$P$2&amp;"_"&amp;Q29</f>
        <v>EUR_CURVE_3M_1Y</v>
      </c>
      <c r="S29" s="165" t="str">
        <f>_xll.qlSimpleQuote(R29,,,,Trigger)</f>
        <v>EUR_CURVE_3M_1Y#0003</v>
      </c>
      <c r="T29" s="165" t="str">
        <f>IFERROR(_xll.RtGet("DTSIMI1",R29,$T$3)/100,"")</f>
        <v/>
      </c>
      <c r="U29" s="165" t="str">
        <f>IFERROR(_xll.RtGet("DTSIMI1",R29,$U$3)/100,"")</f>
        <v/>
      </c>
      <c r="V29" s="165" t="str">
        <f t="shared" si="1"/>
        <v/>
      </c>
      <c r="W29" s="248">
        <f>_xll.qlSimpleQuoteSetValue(S29,V29,Trigger)</f>
        <v>0</v>
      </c>
      <c r="X29" s="146"/>
      <c r="Y29" s="256" t="str">
        <f t="shared" ref="Y29:Y92" si="19">IF(ISBLANK(Z29),"","SW")</f>
        <v>SW</v>
      </c>
      <c r="Z29" s="257" t="s">
        <v>52</v>
      </c>
      <c r="AA29" s="257" t="str">
        <f>Currency&amp;"AB6R"&amp;Z29&amp;"="</f>
        <v>EURAB6R1Y=</v>
      </c>
      <c r="AB29" s="165" t="str">
        <f>_xll.qlSimpleQuote(AA29,,,,Trigger)</f>
        <v>EURAB6R1Y=#0003</v>
      </c>
      <c r="AC29" s="165" t="str">
        <f>IFERROR(_xll.RtGet("DTSIMI1",AA29,$AC$3)/100,"")</f>
        <v/>
      </c>
      <c r="AD29" s="165" t="str">
        <f>IFERROR(_xll.RtGet("DTSIMI1",AA29,$AD$3)/100,"")</f>
        <v/>
      </c>
      <c r="AE29" s="165" t="str">
        <f t="shared" si="2"/>
        <v/>
      </c>
      <c r="AF29" s="165">
        <f>_xll.qlSimpleQuoteSetValue(AB29,AC29,Trigger)</f>
        <v>0</v>
      </c>
      <c r="AG29" s="146"/>
      <c r="AH29" s="256" t="str">
        <f t="shared" ref="AH29:AH92" si="20">IF(ISBLANK(AI29),"","SW")</f>
        <v>SW</v>
      </c>
      <c r="AI29" s="257" t="s">
        <v>52</v>
      </c>
      <c r="AJ29" s="257" t="str">
        <f>Currency&amp;"_CURVE_"&amp;$AH$2&amp;"_"&amp;AI29</f>
        <v>EUR_CURVE_12M_1Y</v>
      </c>
      <c r="AK29" s="165" t="str">
        <f>_xll.qlSimpleQuote(AJ29,,,,Trigger)</f>
        <v>EUR_CURVE_12M_1Y#0003</v>
      </c>
      <c r="AL29" s="165" t="str">
        <f>IFERROR(_xll.RtGet("DTSIMI1",AJ29,"ASK")/100,"")</f>
        <v/>
      </c>
      <c r="AM29" s="248">
        <f>_xll.qlSimpleQuoteSetValue(AK29,AL29,Trigger)</f>
        <v>0</v>
      </c>
    </row>
    <row r="30" spans="2:43" x14ac:dyDescent="0.2">
      <c r="B30" s="157" t="str">
        <f t="shared" ref="B30:B93" si="21">IF(F30="","","Dp")</f>
        <v/>
      </c>
      <c r="C30" s="256" t="s">
        <v>152</v>
      </c>
      <c r="D30" s="257" t="str">
        <f t="shared" si="17"/>
        <v>EUROISDDS13M</v>
      </c>
      <c r="E30" s="257" t="str">
        <f>_xll.qlSimpleQuote(D30,,,,Trigger)</f>
        <v>EUROISDDS13M#0003</v>
      </c>
      <c r="F30" s="165" t="str">
        <f>IFERROR(_xll.RtGet("DTSIMI1",D30,"ask")/100,"")</f>
        <v/>
      </c>
      <c r="G30" s="165">
        <f>_xll.qlSimpleQuoteSetValue(E30,F30,Trigger)</f>
        <v>0</v>
      </c>
      <c r="H30" s="146" t="s">
        <v>212</v>
      </c>
      <c r="I30" s="256" t="str">
        <f t="shared" si="18"/>
        <v/>
      </c>
      <c r="J30" s="257"/>
      <c r="K30" s="257"/>
      <c r="L30" s="165"/>
      <c r="M30" s="165" t="str">
        <f>IFERROR(_xll.RtGet("DTSIMI1",K30,"ASK")/100,"")</f>
        <v/>
      </c>
      <c r="N30" s="258" t="e">
        <f>_xll.qlSimpleQuoteSetValue(L30,M30,Trigger)</f>
        <v>#NUM!</v>
      </c>
      <c r="O30" s="145" t="s">
        <v>212</v>
      </c>
      <c r="P30" s="256" t="str">
        <f t="shared" ref="P30:P93" si="22">IF(ISBLANK(Q30),"","SW")</f>
        <v/>
      </c>
      <c r="Q30" s="257"/>
      <c r="R30" s="257"/>
      <c r="S30" s="165"/>
      <c r="T30" s="165" t="str">
        <f>IFERROR(_xll.RtGet("DTSIMI1",R30,$T$3)/100,"")</f>
        <v/>
      </c>
      <c r="U30" s="165" t="str">
        <f>IFERROR(_xll.RtGet("DTSIMI1",R30,$U$3)/100,"")</f>
        <v/>
      </c>
      <c r="V30" s="165" t="str">
        <f t="shared" si="1"/>
        <v/>
      </c>
      <c r="W30" s="258"/>
      <c r="X30" s="146"/>
      <c r="Y30" s="256" t="str">
        <f t="shared" si="19"/>
        <v/>
      </c>
      <c r="Z30" s="257"/>
      <c r="AA30" s="257"/>
      <c r="AB30" s="165"/>
      <c r="AC30" s="165" t="str">
        <f>IFERROR(_xll.RtGet("DTSIMI1",AA30,$AC$3)/100,"")</f>
        <v/>
      </c>
      <c r="AD30" s="165" t="str">
        <f>IFERROR(_xll.RtGet("DTSIMI1",AA30,$AD$3)/100,"")</f>
        <v/>
      </c>
      <c r="AE30" s="165" t="str">
        <f t="shared" si="2"/>
        <v/>
      </c>
      <c r="AF30" s="165"/>
      <c r="AG30" s="146"/>
      <c r="AH30" s="256" t="str">
        <f t="shared" si="20"/>
        <v/>
      </c>
      <c r="AI30" s="257"/>
      <c r="AJ30" s="257"/>
      <c r="AK30" s="165"/>
      <c r="AL30" s="165" t="str">
        <f>IFERROR(_xll.RtGet("DTSIMI1",AJ30,"ASK")/100,"")</f>
        <v/>
      </c>
      <c r="AM30" s="255" t="e">
        <f>_xll.qlSimpleQuoteSetValue(AK30,AL30,Trigger)</f>
        <v>#NUM!</v>
      </c>
    </row>
    <row r="31" spans="2:43" x14ac:dyDescent="0.2">
      <c r="B31" s="157" t="str">
        <f t="shared" si="21"/>
        <v/>
      </c>
      <c r="C31" s="256" t="s">
        <v>153</v>
      </c>
      <c r="D31" s="257" t="str">
        <f t="shared" si="17"/>
        <v>EUROISDDS14M</v>
      </c>
      <c r="E31" s="257" t="str">
        <f>_xll.qlSimpleQuote(D31,,,,Trigger)</f>
        <v>EUROISDDS14M#0003</v>
      </c>
      <c r="F31" s="165" t="str">
        <f>IFERROR(_xll.RtGet("DTSIMI1",D31,"ask")/100,"")</f>
        <v/>
      </c>
      <c r="G31" s="165">
        <f>_xll.qlSimpleQuoteSetValue(E31,F31,Trigger)</f>
        <v>0</v>
      </c>
      <c r="H31" s="146"/>
      <c r="I31" s="256" t="str">
        <f t="shared" si="18"/>
        <v/>
      </c>
      <c r="J31" s="257"/>
      <c r="K31" s="257"/>
      <c r="L31" s="165"/>
      <c r="M31" s="165" t="str">
        <f>IFERROR(_xll.RtGet("DTSIMI1",K31,"ASK")/100,"")</f>
        <v/>
      </c>
      <c r="N31" s="258" t="e">
        <f>_xll.qlSimpleQuoteSetValue(L31,M31,Trigger)</f>
        <v>#NUM!</v>
      </c>
      <c r="O31" s="146"/>
      <c r="P31" s="256" t="str">
        <f t="shared" si="22"/>
        <v/>
      </c>
      <c r="Q31" s="257"/>
      <c r="R31" s="257"/>
      <c r="S31" s="165"/>
      <c r="T31" s="165" t="str">
        <f>IFERROR(_xll.RtGet("DTSIMI1",R31,$T$3)/100,"")</f>
        <v/>
      </c>
      <c r="U31" s="165" t="str">
        <f>IFERROR(_xll.RtGet("DTSIMI1",R31,$U$3)/100,"")</f>
        <v/>
      </c>
      <c r="V31" s="165" t="str">
        <f t="shared" si="1"/>
        <v/>
      </c>
      <c r="W31" s="258"/>
      <c r="X31" s="144"/>
      <c r="Y31" s="256" t="str">
        <f t="shared" si="19"/>
        <v/>
      </c>
      <c r="Z31" s="257"/>
      <c r="AA31" s="257"/>
      <c r="AB31" s="165"/>
      <c r="AC31" s="165" t="str">
        <f>IFERROR(_xll.RtGet("DTSIMI1",AA31,$AC$3)/100,"")</f>
        <v/>
      </c>
      <c r="AD31" s="165" t="str">
        <f>IFERROR(_xll.RtGet("DTSIMI1",AA31,$AD$3)/100,"")</f>
        <v/>
      </c>
      <c r="AE31" s="165" t="str">
        <f t="shared" si="2"/>
        <v/>
      </c>
      <c r="AF31" s="165"/>
      <c r="AG31" s="146"/>
      <c r="AH31" s="256" t="str">
        <f t="shared" si="20"/>
        <v/>
      </c>
      <c r="AI31" s="257"/>
      <c r="AJ31" s="257"/>
      <c r="AK31" s="165"/>
      <c r="AL31" s="165" t="str">
        <f>IFERROR(_xll.RtGet("DTSIMI1",AJ31,"ASK")/100,"")</f>
        <v/>
      </c>
      <c r="AM31" s="258" t="e">
        <f>_xll.qlSimpleQuoteSetValue(AK31,AL31,Trigger)</f>
        <v>#NUM!</v>
      </c>
    </row>
    <row r="32" spans="2:43" x14ac:dyDescent="0.2">
      <c r="B32" s="157" t="str">
        <f t="shared" si="21"/>
        <v/>
      </c>
      <c r="C32" s="256" t="s">
        <v>154</v>
      </c>
      <c r="D32" s="257" t="str">
        <f t="shared" si="17"/>
        <v>EUROISDDS15M</v>
      </c>
      <c r="E32" s="257" t="str">
        <f>_xll.qlSimpleQuote(D32,,,,Trigger)</f>
        <v>EUROISDDS15M#0003</v>
      </c>
      <c r="F32" s="165" t="str">
        <f>IFERROR(_xll.RtGet("DTSIMI1",D32,"ask")/100,"")</f>
        <v/>
      </c>
      <c r="G32" s="165">
        <f>_xll.qlSimpleQuoteSetValue(E32,F32,Trigger)</f>
        <v>0</v>
      </c>
      <c r="H32" s="146"/>
      <c r="I32" s="256" t="str">
        <f t="shared" si="18"/>
        <v>SW</v>
      </c>
      <c r="J32" s="257" t="s">
        <v>169</v>
      </c>
      <c r="K32" s="257" t="str">
        <f>Currency&amp;"YC"&amp;$I$2&amp;"_AB1E_"&amp;J32</f>
        <v>EURYC1M_AB1E_1Y3M</v>
      </c>
      <c r="L32" s="165" t="str">
        <f>_xll.qlSimpleQuote(K32,,,,Trigger)</f>
        <v>EURYC1M_AB1E_1Y3M#0003</v>
      </c>
      <c r="M32" s="165" t="str">
        <f>IFERROR(_xll.RtGet("DTSIMI1",K32,"ASK")/100,"")</f>
        <v/>
      </c>
      <c r="N32" s="258">
        <f>_xll.qlSimpleQuoteSetValue(L32,M32,Trigger)</f>
        <v>0</v>
      </c>
      <c r="O32" s="146"/>
      <c r="P32" s="256" t="str">
        <f t="shared" si="22"/>
        <v>SW</v>
      </c>
      <c r="Q32" s="257" t="s">
        <v>169</v>
      </c>
      <c r="R32" s="257" t="str">
        <f>Currency&amp;"_CURVE_"&amp;$P$2&amp;"_"&amp;Q32</f>
        <v>EUR_CURVE_3M_1Y3M</v>
      </c>
      <c r="S32" s="165" t="str">
        <f>_xll.qlSimpleQuote(R32,,,,Trigger)</f>
        <v>EUR_CURVE_3M_1Y3M#0003</v>
      </c>
      <c r="T32" s="165" t="str">
        <f>IFERROR(_xll.RtGet("DTSIMI1",R32,$T$3)/100,"")</f>
        <v/>
      </c>
      <c r="U32" s="165" t="str">
        <f>IFERROR(_xll.RtGet("DTSIMI1",R32,$U$3)/100,"")</f>
        <v/>
      </c>
      <c r="V32" s="165" t="str">
        <f t="shared" si="1"/>
        <v/>
      </c>
      <c r="W32" s="258">
        <f>_xll.qlSimpleQuoteSetValue(S32,V32,Trigger)</f>
        <v>0</v>
      </c>
      <c r="X32" s="144"/>
      <c r="Y32" s="256" t="str">
        <f t="shared" si="19"/>
        <v>SW</v>
      </c>
      <c r="Z32" s="257" t="s">
        <v>169</v>
      </c>
      <c r="AA32" s="257" t="str">
        <f>Currency&amp;"AB6R"&amp;Z32&amp;"="</f>
        <v>EURAB6R1Y3M=</v>
      </c>
      <c r="AB32" s="165" t="str">
        <f>_xll.qlSimpleQuote(AA32,,,,Trigger)</f>
        <v>EURAB6R1Y3M=#0003</v>
      </c>
      <c r="AC32" s="165" t="str">
        <f>IFERROR(_xll.RtGet("DTSIMI1",AA32,$AC$3)/100,"")</f>
        <v/>
      </c>
      <c r="AD32" s="165" t="str">
        <f>IFERROR(_xll.RtGet("DTSIMI1",AA32,$AD$3)/100,"")</f>
        <v/>
      </c>
      <c r="AE32" s="165" t="str">
        <f t="shared" si="2"/>
        <v/>
      </c>
      <c r="AF32" s="165">
        <f>_xll.qlSimpleQuoteSetValue(AB32,AC32,Trigger)</f>
        <v>0</v>
      </c>
      <c r="AG32" s="146"/>
      <c r="AH32" s="256" t="str">
        <f t="shared" si="20"/>
        <v>SW</v>
      </c>
      <c r="AI32" s="257" t="s">
        <v>169</v>
      </c>
      <c r="AJ32" s="257" t="str">
        <f>Currency&amp;"_CURVE_"&amp;$AH$2&amp;"_"&amp;AI32</f>
        <v>EUR_CURVE_12M_1Y3M</v>
      </c>
      <c r="AK32" s="165" t="str">
        <f>_xll.qlSimpleQuote(AJ32,,,,Trigger)</f>
        <v>EUR_CURVE_12M_1Y3M#0003</v>
      </c>
      <c r="AL32" s="165" t="str">
        <f>IFERROR(_xll.RtGet("DTSIMI1",AJ32,"ASK")/100,"")</f>
        <v/>
      </c>
      <c r="AM32" s="258">
        <f>_xll.qlSimpleQuoteSetValue(AK32,AL32,Trigger)</f>
        <v>0</v>
      </c>
    </row>
    <row r="33" spans="2:39" x14ac:dyDescent="0.2">
      <c r="B33" s="157" t="str">
        <f t="shared" si="21"/>
        <v/>
      </c>
      <c r="C33" s="256" t="s">
        <v>155</v>
      </c>
      <c r="D33" s="257" t="str">
        <f t="shared" si="17"/>
        <v>EUROISDDS16M</v>
      </c>
      <c r="E33" s="257" t="str">
        <f>_xll.qlSimpleQuote(D33,,,,Trigger)</f>
        <v>EUROISDDS16M#0003</v>
      </c>
      <c r="F33" s="165" t="str">
        <f>IFERROR(_xll.RtGet("DTSIMI1",D33,"ask")/100,"")</f>
        <v/>
      </c>
      <c r="G33" s="165">
        <f>_xll.qlSimpleQuoteSetValue(E33,F33,Trigger)</f>
        <v>0</v>
      </c>
      <c r="H33" s="146"/>
      <c r="I33" s="256" t="str">
        <f t="shared" si="18"/>
        <v/>
      </c>
      <c r="J33" s="257"/>
      <c r="K33" s="257"/>
      <c r="L33" s="165"/>
      <c r="M33" s="165" t="str">
        <f>IFERROR(_xll.RtGet("DTSIMI1",K33,"ASK")/100,"")</f>
        <v/>
      </c>
      <c r="N33" s="258" t="e">
        <f>_xll.qlSimpleQuoteSetValue(L33,M33,Trigger)</f>
        <v>#NUM!</v>
      </c>
      <c r="O33" s="146"/>
      <c r="P33" s="256" t="str">
        <f t="shared" si="22"/>
        <v/>
      </c>
      <c r="Q33" s="257"/>
      <c r="R33" s="257"/>
      <c r="S33" s="165"/>
      <c r="T33" s="165" t="str">
        <f>IFERROR(_xll.RtGet("DTSIMI1",R33,$T$3)/100,"")</f>
        <v/>
      </c>
      <c r="U33" s="165" t="str">
        <f>IFERROR(_xll.RtGet("DTSIMI1",R33,$U$3)/100,"")</f>
        <v/>
      </c>
      <c r="V33" s="165" t="str">
        <f t="shared" si="1"/>
        <v/>
      </c>
      <c r="W33" s="258"/>
      <c r="X33" s="144"/>
      <c r="Y33" s="256" t="str">
        <f t="shared" si="19"/>
        <v/>
      </c>
      <c r="Z33" s="257"/>
      <c r="AA33" s="257"/>
      <c r="AB33" s="165"/>
      <c r="AC33" s="165" t="str">
        <f>IFERROR(_xll.RtGet("DTSIMI1",AA33,$AC$3)/100,"")</f>
        <v/>
      </c>
      <c r="AD33" s="165" t="str">
        <f>IFERROR(_xll.RtGet("DTSIMI1",AA33,$AD$3)/100,"")</f>
        <v/>
      </c>
      <c r="AE33" s="165" t="str">
        <f t="shared" si="2"/>
        <v/>
      </c>
      <c r="AF33" s="165"/>
      <c r="AG33" s="146"/>
      <c r="AH33" s="256" t="str">
        <f t="shared" si="20"/>
        <v/>
      </c>
      <c r="AI33" s="257"/>
      <c r="AJ33" s="257"/>
      <c r="AK33" s="165"/>
      <c r="AL33" s="165" t="str">
        <f>IFERROR(_xll.RtGet("DTSIMI1",AJ33,"ASK")/100,"")</f>
        <v/>
      </c>
      <c r="AM33" s="258" t="e">
        <f>_xll.qlSimpleQuoteSetValue(AK33,AL33,Trigger)</f>
        <v>#NUM!</v>
      </c>
    </row>
    <row r="34" spans="2:39" x14ac:dyDescent="0.2">
      <c r="B34" s="157" t="str">
        <f t="shared" si="21"/>
        <v/>
      </c>
      <c r="C34" s="256" t="s">
        <v>156</v>
      </c>
      <c r="D34" s="257" t="str">
        <f t="shared" si="17"/>
        <v>EUROISDDS17M</v>
      </c>
      <c r="E34" s="257" t="str">
        <f>_xll.qlSimpleQuote(D34,,,,Trigger)</f>
        <v>EUROISDDS17M#0003</v>
      </c>
      <c r="F34" s="165" t="str">
        <f>IFERROR(_xll.RtGet("DTSIMI1",D34,"ask")/100,"")</f>
        <v/>
      </c>
      <c r="G34" s="165">
        <f>_xll.qlSimpleQuoteSetValue(E34,F34,Trigger)</f>
        <v>0</v>
      </c>
      <c r="H34" s="146"/>
      <c r="I34" s="256" t="str">
        <f t="shared" si="18"/>
        <v/>
      </c>
      <c r="J34" s="257"/>
      <c r="K34" s="257"/>
      <c r="L34" s="165"/>
      <c r="M34" s="165" t="str">
        <f>IFERROR(_xll.RtGet("DTSIMI1",K34,"ASK")/100,"")</f>
        <v/>
      </c>
      <c r="N34" s="258" t="e">
        <f>_xll.qlSimpleQuoteSetValue(L34,M34,Trigger)</f>
        <v>#NUM!</v>
      </c>
      <c r="O34" s="146"/>
      <c r="P34" s="256" t="str">
        <f t="shared" si="22"/>
        <v/>
      </c>
      <c r="Q34" s="257"/>
      <c r="R34" s="257"/>
      <c r="S34" s="165"/>
      <c r="T34" s="165" t="str">
        <f>IFERROR(_xll.RtGet("DTSIMI1",R34,$T$3)/100,"")</f>
        <v/>
      </c>
      <c r="U34" s="165" t="str">
        <f>IFERROR(_xll.RtGet("DTSIMI1",R34,$U$3)/100,"")</f>
        <v/>
      </c>
      <c r="V34" s="165" t="str">
        <f t="shared" si="1"/>
        <v/>
      </c>
      <c r="W34" s="258"/>
      <c r="X34" s="144"/>
      <c r="Y34" s="256" t="str">
        <f t="shared" si="19"/>
        <v/>
      </c>
      <c r="Z34" s="257"/>
      <c r="AA34" s="257"/>
      <c r="AB34" s="165"/>
      <c r="AC34" s="165" t="str">
        <f>IFERROR(_xll.RtGet("DTSIMI1",AA34,$AC$3)/100,"")</f>
        <v/>
      </c>
      <c r="AD34" s="165" t="str">
        <f>IFERROR(_xll.RtGet("DTSIMI1",AA34,$AD$3)/100,"")</f>
        <v/>
      </c>
      <c r="AE34" s="165" t="str">
        <f t="shared" si="2"/>
        <v/>
      </c>
      <c r="AF34" s="165"/>
      <c r="AG34" s="146"/>
      <c r="AH34" s="256" t="str">
        <f t="shared" si="20"/>
        <v/>
      </c>
      <c r="AI34" s="257"/>
      <c r="AJ34" s="257"/>
      <c r="AK34" s="165"/>
      <c r="AL34" s="165" t="str">
        <f>IFERROR(_xll.RtGet("DTSIMI1",AJ34,"ASK")/100,"")</f>
        <v/>
      </c>
      <c r="AM34" s="258" t="e">
        <f>_xll.qlSimpleQuoteSetValue(AK34,AL34,Trigger)</f>
        <v>#NUM!</v>
      </c>
    </row>
    <row r="35" spans="2:39" x14ac:dyDescent="0.2">
      <c r="B35" s="157" t="str">
        <f t="shared" si="21"/>
        <v/>
      </c>
      <c r="C35" s="256" t="s">
        <v>157</v>
      </c>
      <c r="D35" s="257" t="str">
        <f t="shared" si="17"/>
        <v>EUROISDDS18M</v>
      </c>
      <c r="E35" s="257" t="str">
        <f>_xll.qlSimpleQuote(D35,,,,Trigger)</f>
        <v>EUROISDDS18M#0003</v>
      </c>
      <c r="F35" s="165" t="str">
        <f>IFERROR(_xll.RtGet("DTSIMI1",D35,"ask")/100,"")</f>
        <v/>
      </c>
      <c r="G35" s="165">
        <f>_xll.qlSimpleQuoteSetValue(E35,F35,Trigger)</f>
        <v>0</v>
      </c>
      <c r="H35" s="146"/>
      <c r="I35" s="256" t="str">
        <f t="shared" si="18"/>
        <v>SW</v>
      </c>
      <c r="J35" s="257" t="s">
        <v>170</v>
      </c>
      <c r="K35" s="257" t="str">
        <f>Currency&amp;"YC"&amp;$I$2&amp;"_AB1E_"&amp;J35</f>
        <v>EURYC1M_AB1E_1Y6M</v>
      </c>
      <c r="L35" s="165" t="str">
        <f>_xll.qlSimpleQuote(K35,,,,Trigger)</f>
        <v>EURYC1M_AB1E_1Y6M#0003</v>
      </c>
      <c r="M35" s="165" t="str">
        <f>IFERROR(_xll.RtGet("DTSIMI1",K35,"ASK")/100,"")</f>
        <v/>
      </c>
      <c r="N35" s="258">
        <f>_xll.qlSimpleQuoteSetValue(L35,M35,Trigger)</f>
        <v>0</v>
      </c>
      <c r="O35" s="146"/>
      <c r="P35" s="256" t="str">
        <f t="shared" si="22"/>
        <v>SW</v>
      </c>
      <c r="Q35" s="257" t="s">
        <v>170</v>
      </c>
      <c r="R35" s="257" t="str">
        <f>Currency&amp;"_CURVE_"&amp;$P$2&amp;"_"&amp;Q35</f>
        <v>EUR_CURVE_3M_1Y6M</v>
      </c>
      <c r="S35" s="165" t="str">
        <f>_xll.qlSimpleQuote(R35,,,,Trigger)</f>
        <v>EUR_CURVE_3M_1Y6M#0003</v>
      </c>
      <c r="T35" s="165" t="str">
        <f>IFERROR(_xll.RtGet("DTSIMI1",R35,$T$3)/100,"")</f>
        <v/>
      </c>
      <c r="U35" s="165" t="str">
        <f>IFERROR(_xll.RtGet("DTSIMI1",R35,$U$3)/100,"")</f>
        <v/>
      </c>
      <c r="V35" s="165" t="str">
        <f t="shared" si="1"/>
        <v/>
      </c>
      <c r="W35" s="258">
        <f>_xll.qlSimpleQuoteSetValue(S35,V35,Trigger)</f>
        <v>0</v>
      </c>
      <c r="X35" s="144"/>
      <c r="Y35" s="256" t="str">
        <f t="shared" si="19"/>
        <v>SW</v>
      </c>
      <c r="Z35" s="257" t="s">
        <v>170</v>
      </c>
      <c r="AA35" s="257" t="str">
        <f>Currency&amp;"AB6R"&amp;Z35&amp;"="</f>
        <v>EURAB6R1Y6M=</v>
      </c>
      <c r="AB35" s="165" t="str">
        <f>_xll.qlSimpleQuote(AA35,,,,Trigger)</f>
        <v>EURAB6R1Y6M=#0003</v>
      </c>
      <c r="AC35" s="165" t="str">
        <f>IFERROR(_xll.RtGet("DTSIMI1",AA35,$AC$3)/100,"")</f>
        <v/>
      </c>
      <c r="AD35" s="165" t="str">
        <f>IFERROR(_xll.RtGet("DTSIMI1",AA35,$AD$3)/100,"")</f>
        <v/>
      </c>
      <c r="AE35" s="165" t="str">
        <f t="shared" si="2"/>
        <v/>
      </c>
      <c r="AF35" s="165">
        <f>_xll.qlSimpleQuoteSetValue(AB35,AC35,Trigger)</f>
        <v>0</v>
      </c>
      <c r="AG35" s="146"/>
      <c r="AH35" s="256" t="str">
        <f t="shared" si="20"/>
        <v>SW</v>
      </c>
      <c r="AI35" s="257" t="s">
        <v>170</v>
      </c>
      <c r="AJ35" s="257" t="str">
        <f>Currency&amp;"_CURVE_"&amp;$AH$2&amp;"_"&amp;AI35</f>
        <v>EUR_CURVE_12M_1Y6M</v>
      </c>
      <c r="AK35" s="165" t="str">
        <f>_xll.qlSimpleQuote(AJ35,,,,Trigger)</f>
        <v>EUR_CURVE_12M_1Y6M#0003</v>
      </c>
      <c r="AL35" s="165" t="str">
        <f>IFERROR(_xll.RtGet("DTSIMI1",AJ35,"ASK")/100,"")</f>
        <v/>
      </c>
      <c r="AM35" s="258">
        <f>_xll.qlSimpleQuoteSetValue(AK35,AL35,Trigger)</f>
        <v>0</v>
      </c>
    </row>
    <row r="36" spans="2:39" x14ac:dyDescent="0.2">
      <c r="B36" s="157" t="str">
        <f t="shared" si="21"/>
        <v/>
      </c>
      <c r="C36" s="256" t="s">
        <v>158</v>
      </c>
      <c r="D36" s="257" t="str">
        <f t="shared" si="17"/>
        <v>EUROISDDS19M</v>
      </c>
      <c r="E36" s="257" t="str">
        <f>_xll.qlSimpleQuote(D36,,,,Trigger)</f>
        <v>EUROISDDS19M#0003</v>
      </c>
      <c r="F36" s="165" t="str">
        <f>IFERROR(_xll.RtGet("DTSIMI1",D36,"ask")/100,"")</f>
        <v/>
      </c>
      <c r="G36" s="165">
        <f>_xll.qlSimpleQuoteSetValue(E36,F36,Trigger)</f>
        <v>0</v>
      </c>
      <c r="H36" s="146"/>
      <c r="I36" s="256" t="str">
        <f t="shared" si="18"/>
        <v/>
      </c>
      <c r="J36" s="257"/>
      <c r="K36" s="257"/>
      <c r="L36" s="165"/>
      <c r="M36" s="165" t="str">
        <f>IFERROR(_xll.RtGet("DTSIMI1",K36,"ASK")/100,"")</f>
        <v/>
      </c>
      <c r="N36" s="258" t="e">
        <f>_xll.qlSimpleQuoteSetValue(L36,M36,Trigger)</f>
        <v>#NUM!</v>
      </c>
      <c r="O36" s="146"/>
      <c r="P36" s="256" t="str">
        <f t="shared" si="22"/>
        <v/>
      </c>
      <c r="Q36" s="257"/>
      <c r="R36" s="257"/>
      <c r="S36" s="165"/>
      <c r="T36" s="165" t="str">
        <f>IFERROR(_xll.RtGet("DTSIMI1",R36,$T$3)/100,"")</f>
        <v/>
      </c>
      <c r="U36" s="165" t="str">
        <f>IFERROR(_xll.RtGet("DTSIMI1",R36,$U$3)/100,"")</f>
        <v/>
      </c>
      <c r="V36" s="165" t="str">
        <f t="shared" si="1"/>
        <v/>
      </c>
      <c r="W36" s="258"/>
      <c r="X36" s="144"/>
      <c r="Y36" s="256" t="str">
        <f t="shared" si="19"/>
        <v/>
      </c>
      <c r="Z36" s="257"/>
      <c r="AA36" s="257"/>
      <c r="AB36" s="165"/>
      <c r="AC36" s="165" t="str">
        <f>IFERROR(_xll.RtGet("DTSIMI1",AA36,$AC$3)/100,"")</f>
        <v/>
      </c>
      <c r="AD36" s="165" t="str">
        <f>IFERROR(_xll.RtGet("DTSIMI1",AA36,$AD$3)/100,"")</f>
        <v/>
      </c>
      <c r="AE36" s="165" t="str">
        <f t="shared" si="2"/>
        <v/>
      </c>
      <c r="AF36" s="165"/>
      <c r="AG36" s="146"/>
      <c r="AH36" s="256" t="str">
        <f t="shared" si="20"/>
        <v/>
      </c>
      <c r="AI36" s="257"/>
      <c r="AJ36" s="257"/>
      <c r="AK36" s="165"/>
      <c r="AL36" s="165" t="str">
        <f>IFERROR(_xll.RtGet("DTSIMI1",AJ36,"ASK")/100,"")</f>
        <v/>
      </c>
      <c r="AM36" s="258" t="e">
        <f>_xll.qlSimpleQuoteSetValue(AK36,AL36,Trigger)</f>
        <v>#NUM!</v>
      </c>
    </row>
    <row r="37" spans="2:39" x14ac:dyDescent="0.2">
      <c r="B37" s="157" t="str">
        <f t="shared" si="21"/>
        <v/>
      </c>
      <c r="C37" s="256" t="s">
        <v>159</v>
      </c>
      <c r="D37" s="257" t="str">
        <f t="shared" si="17"/>
        <v>EUROISDDS20M</v>
      </c>
      <c r="E37" s="257" t="str">
        <f>_xll.qlSimpleQuote(D37,,,,Trigger)</f>
        <v>EUROISDDS20M#0003</v>
      </c>
      <c r="F37" s="165" t="str">
        <f>IFERROR(_xll.RtGet("DTSIMI1",D37,"ask")/100,"")</f>
        <v/>
      </c>
      <c r="G37" s="165">
        <f>_xll.qlSimpleQuoteSetValue(E37,F37,Trigger)</f>
        <v>0</v>
      </c>
      <c r="H37" s="146"/>
      <c r="I37" s="256" t="str">
        <f t="shared" si="18"/>
        <v/>
      </c>
      <c r="J37" s="257"/>
      <c r="K37" s="257"/>
      <c r="L37" s="165"/>
      <c r="M37" s="165" t="str">
        <f>IFERROR(_xll.RtGet("DTSIMI1",K37,"ASK")/100,"")</f>
        <v/>
      </c>
      <c r="N37" s="258" t="e">
        <f>_xll.qlSimpleQuoteSetValue(L37,M37,Trigger)</f>
        <v>#NUM!</v>
      </c>
      <c r="O37" s="146"/>
      <c r="P37" s="256" t="str">
        <f t="shared" si="22"/>
        <v/>
      </c>
      <c r="Q37" s="257"/>
      <c r="R37" s="257"/>
      <c r="S37" s="165"/>
      <c r="T37" s="165" t="str">
        <f>IFERROR(_xll.RtGet("DTSIMI1",R37,$T$3)/100,"")</f>
        <v/>
      </c>
      <c r="U37" s="165" t="str">
        <f>IFERROR(_xll.RtGet("DTSIMI1",R37,$U$3)/100,"")</f>
        <v/>
      </c>
      <c r="V37" s="165" t="str">
        <f t="shared" si="1"/>
        <v/>
      </c>
      <c r="W37" s="258"/>
      <c r="X37" s="144"/>
      <c r="Y37" s="256" t="str">
        <f t="shared" si="19"/>
        <v/>
      </c>
      <c r="Z37" s="257"/>
      <c r="AA37" s="257"/>
      <c r="AB37" s="165"/>
      <c r="AC37" s="165" t="str">
        <f>IFERROR(_xll.RtGet("DTSIMI1",AA37,$AC$3)/100,"")</f>
        <v/>
      </c>
      <c r="AD37" s="165" t="str">
        <f>IFERROR(_xll.RtGet("DTSIMI1",AA37,$AD$3)/100,"")</f>
        <v/>
      </c>
      <c r="AE37" s="165" t="str">
        <f t="shared" si="2"/>
        <v/>
      </c>
      <c r="AF37" s="165"/>
      <c r="AG37" s="146"/>
      <c r="AH37" s="256" t="str">
        <f t="shared" si="20"/>
        <v/>
      </c>
      <c r="AI37" s="257"/>
      <c r="AJ37" s="257"/>
      <c r="AK37" s="165"/>
      <c r="AL37" s="165" t="str">
        <f>IFERROR(_xll.RtGet("DTSIMI1",AJ37,"ASK")/100,"")</f>
        <v/>
      </c>
      <c r="AM37" s="258" t="e">
        <f>_xll.qlSimpleQuoteSetValue(AK37,AL37,Trigger)</f>
        <v>#NUM!</v>
      </c>
    </row>
    <row r="38" spans="2:39" x14ac:dyDescent="0.2">
      <c r="B38" s="157" t="str">
        <f t="shared" si="21"/>
        <v/>
      </c>
      <c r="C38" s="256" t="s">
        <v>160</v>
      </c>
      <c r="D38" s="257" t="str">
        <f t="shared" si="17"/>
        <v>EUROISDDS21M</v>
      </c>
      <c r="E38" s="257" t="str">
        <f>_xll.qlSimpleQuote(D38,,,,Trigger)</f>
        <v>EUROISDDS21M#0003</v>
      </c>
      <c r="F38" s="165" t="str">
        <f>IFERROR(_xll.RtGet("DTSIMI1",D38,"ask")/100,"")</f>
        <v/>
      </c>
      <c r="G38" s="165">
        <f>_xll.qlSimpleQuoteSetValue(E38,F38,Trigger)</f>
        <v>0</v>
      </c>
      <c r="H38" s="146"/>
      <c r="I38" s="256" t="str">
        <f t="shared" si="18"/>
        <v>SW</v>
      </c>
      <c r="J38" s="257" t="s">
        <v>171</v>
      </c>
      <c r="K38" s="257" t="str">
        <f>Currency&amp;"YC"&amp;$I$2&amp;"_AB1E_"&amp;J38</f>
        <v>EURYC1M_AB1E_1Y9M</v>
      </c>
      <c r="L38" s="165" t="str">
        <f>_xll.qlSimpleQuote(K38,,,,Trigger)</f>
        <v>EURYC1M_AB1E_1Y9M#0003</v>
      </c>
      <c r="M38" s="165" t="str">
        <f>IFERROR(_xll.RtGet("DTSIMI1",K38,"ASK")/100,"")</f>
        <v/>
      </c>
      <c r="N38" s="258">
        <f>_xll.qlSimpleQuoteSetValue(L38,M38,Trigger)</f>
        <v>0</v>
      </c>
      <c r="O38" s="146"/>
      <c r="P38" s="256" t="str">
        <f t="shared" si="22"/>
        <v>SW</v>
      </c>
      <c r="Q38" s="257" t="s">
        <v>171</v>
      </c>
      <c r="R38" s="257" t="str">
        <f>Currency&amp;"_CURVE_"&amp;$P$2&amp;"_"&amp;Q38</f>
        <v>EUR_CURVE_3M_1Y9M</v>
      </c>
      <c r="S38" s="165" t="str">
        <f>_xll.qlSimpleQuote(R38,,,,Trigger)</f>
        <v>EUR_CURVE_3M_1Y9M#0003</v>
      </c>
      <c r="T38" s="165" t="str">
        <f>IFERROR(_xll.RtGet("DTSIMI1",R38,$T$3)/100,"")</f>
        <v/>
      </c>
      <c r="U38" s="165" t="str">
        <f>IFERROR(_xll.RtGet("DTSIMI1",R38,$U$3)/100,"")</f>
        <v/>
      </c>
      <c r="V38" s="165" t="str">
        <f t="shared" si="1"/>
        <v/>
      </c>
      <c r="W38" s="258">
        <f>_xll.qlSimpleQuoteSetValue(S38,V38,Trigger)</f>
        <v>0</v>
      </c>
      <c r="X38" s="144"/>
      <c r="Y38" s="256" t="str">
        <f t="shared" si="19"/>
        <v>SW</v>
      </c>
      <c r="Z38" s="257" t="s">
        <v>171</v>
      </c>
      <c r="AA38" s="257" t="str">
        <f>Currency&amp;"AB6R"&amp;Z38&amp;"="</f>
        <v>EURAB6R1Y9M=</v>
      </c>
      <c r="AB38" s="165" t="str">
        <f>_xll.qlSimpleQuote(AA38,,,,Trigger)</f>
        <v>EURAB6R1Y9M=#0003</v>
      </c>
      <c r="AC38" s="165" t="str">
        <f>IFERROR(_xll.RtGet("DTSIMI1",AA38,$AC$3)/100,"")</f>
        <v/>
      </c>
      <c r="AD38" s="165" t="str">
        <f>IFERROR(_xll.RtGet("DTSIMI1",AA38,$AD$3)/100,"")</f>
        <v/>
      </c>
      <c r="AE38" s="165" t="str">
        <f t="shared" si="2"/>
        <v/>
      </c>
      <c r="AF38" s="165">
        <f>_xll.qlSimpleQuoteSetValue(AB38,AC38,Trigger)</f>
        <v>0</v>
      </c>
      <c r="AG38" s="146"/>
      <c r="AH38" s="256" t="str">
        <f t="shared" si="20"/>
        <v>SW</v>
      </c>
      <c r="AI38" s="257" t="s">
        <v>171</v>
      </c>
      <c r="AJ38" s="257" t="str">
        <f>Currency&amp;"_CURVE_"&amp;$AH$2&amp;"_"&amp;AI38</f>
        <v>EUR_CURVE_12M_1Y9M</v>
      </c>
      <c r="AK38" s="165" t="str">
        <f>_xll.qlSimpleQuote(AJ38,,,,Trigger)</f>
        <v>EUR_CURVE_12M_1Y9M#0003</v>
      </c>
      <c r="AL38" s="165" t="str">
        <f>IFERROR(_xll.RtGet("DTSIMI1",AJ38,"ASK")/100,"")</f>
        <v/>
      </c>
      <c r="AM38" s="258">
        <f>_xll.qlSimpleQuoteSetValue(AK38,AL38,Trigger)</f>
        <v>0</v>
      </c>
    </row>
    <row r="39" spans="2:39" x14ac:dyDescent="0.2">
      <c r="B39" s="157" t="str">
        <f t="shared" si="21"/>
        <v/>
      </c>
      <c r="C39" s="256" t="s">
        <v>161</v>
      </c>
      <c r="D39" s="257" t="str">
        <f t="shared" si="17"/>
        <v>EUROISDDS22M</v>
      </c>
      <c r="E39" s="257" t="str">
        <f>_xll.qlSimpleQuote(D39,,,,Trigger)</f>
        <v>EUROISDDS22M#0003</v>
      </c>
      <c r="F39" s="165" t="str">
        <f>IFERROR(_xll.RtGet("DTSIMI1",D39,"ask")/100,"")</f>
        <v/>
      </c>
      <c r="G39" s="165">
        <f>_xll.qlSimpleQuoteSetValue(E39,F39,Trigger)</f>
        <v>0</v>
      </c>
      <c r="H39" s="146"/>
      <c r="I39" s="256" t="str">
        <f t="shared" si="18"/>
        <v/>
      </c>
      <c r="J39" s="257"/>
      <c r="K39" s="257"/>
      <c r="L39" s="165"/>
      <c r="M39" s="165" t="str">
        <f>IFERROR(_xll.RtGet("DTSIMI1",K39,"ASK")/100,"")</f>
        <v/>
      </c>
      <c r="N39" s="258" t="e">
        <f>_xll.qlSimpleQuoteSetValue(L39,M39,Trigger)</f>
        <v>#NUM!</v>
      </c>
      <c r="O39" s="146"/>
      <c r="P39" s="256" t="str">
        <f t="shared" si="22"/>
        <v/>
      </c>
      <c r="Q39" s="257"/>
      <c r="R39" s="257"/>
      <c r="S39" s="165"/>
      <c r="T39" s="165" t="str">
        <f>IFERROR(_xll.RtGet("DTSIMI1",R39,$T$3)/100,"")</f>
        <v/>
      </c>
      <c r="U39" s="165" t="str">
        <f>IFERROR(_xll.RtGet("DTSIMI1",R39,$U$3)/100,"")</f>
        <v/>
      </c>
      <c r="V39" s="165" t="str">
        <f t="shared" si="1"/>
        <v/>
      </c>
      <c r="W39" s="258"/>
      <c r="X39" s="144"/>
      <c r="Y39" s="256" t="str">
        <f t="shared" si="19"/>
        <v/>
      </c>
      <c r="Z39" s="257"/>
      <c r="AA39" s="257"/>
      <c r="AB39" s="165"/>
      <c r="AC39" s="165" t="str">
        <f>IFERROR(_xll.RtGet("DTSIMI1",AA39,$AC$3)/100,"")</f>
        <v/>
      </c>
      <c r="AD39" s="165" t="str">
        <f>IFERROR(_xll.RtGet("DTSIMI1",AA39,$AD$3)/100,"")</f>
        <v/>
      </c>
      <c r="AE39" s="165" t="str">
        <f t="shared" si="2"/>
        <v/>
      </c>
      <c r="AF39" s="165"/>
      <c r="AG39" s="146"/>
      <c r="AH39" s="256" t="str">
        <f t="shared" si="20"/>
        <v/>
      </c>
      <c r="AI39" s="257"/>
      <c r="AJ39" s="257"/>
      <c r="AK39" s="165"/>
      <c r="AL39" s="165" t="str">
        <f>IFERROR(_xll.RtGet("DTSIMI1",AJ39,"ASK")/100,"")</f>
        <v/>
      </c>
      <c r="AM39" s="258" t="e">
        <f>_xll.qlSimpleQuoteSetValue(AK39,AL39,Trigger)</f>
        <v>#NUM!</v>
      </c>
    </row>
    <row r="40" spans="2:39" x14ac:dyDescent="0.2">
      <c r="B40" s="157" t="str">
        <f t="shared" si="21"/>
        <v/>
      </c>
      <c r="C40" s="256" t="s">
        <v>162</v>
      </c>
      <c r="D40" s="257" t="str">
        <f t="shared" si="17"/>
        <v>EUROISDDS23M</v>
      </c>
      <c r="E40" s="257" t="str">
        <f>_xll.qlSimpleQuote(D40,,,,Trigger)</f>
        <v>EUROISDDS23M#0003</v>
      </c>
      <c r="F40" s="165" t="str">
        <f>IFERROR(_xll.RtGet("DTSIMI1",D40,"ask")/100,"")</f>
        <v/>
      </c>
      <c r="G40" s="165">
        <f>_xll.qlSimpleQuoteSetValue(E40,F40,Trigger)</f>
        <v>0</v>
      </c>
      <c r="H40" s="146"/>
      <c r="I40" s="256" t="str">
        <f t="shared" si="18"/>
        <v/>
      </c>
      <c r="J40" s="257"/>
      <c r="K40" s="257"/>
      <c r="L40" s="165"/>
      <c r="M40" s="165" t="str">
        <f>IFERROR(_xll.RtGet("DTSIMI1",K40,"ASK")/100,"")</f>
        <v/>
      </c>
      <c r="N40" s="258" t="e">
        <f>_xll.qlSimpleQuoteSetValue(L40,M40,Trigger)</f>
        <v>#NUM!</v>
      </c>
      <c r="O40" s="146"/>
      <c r="P40" s="256" t="str">
        <f t="shared" si="22"/>
        <v/>
      </c>
      <c r="Q40" s="257"/>
      <c r="R40" s="257"/>
      <c r="S40" s="165"/>
      <c r="T40" s="165" t="str">
        <f>IFERROR(_xll.RtGet("DTSIMI1",R40,$T$3)/100,"")</f>
        <v/>
      </c>
      <c r="U40" s="165" t="str">
        <f>IFERROR(_xll.RtGet("DTSIMI1",R40,$U$3)/100,"")</f>
        <v/>
      </c>
      <c r="V40" s="165" t="str">
        <f t="shared" si="1"/>
        <v/>
      </c>
      <c r="W40" s="258"/>
      <c r="X40" s="144"/>
      <c r="Y40" s="256" t="str">
        <f t="shared" si="19"/>
        <v/>
      </c>
      <c r="Z40" s="257"/>
      <c r="AA40" s="257"/>
      <c r="AB40" s="165"/>
      <c r="AC40" s="165" t="str">
        <f>IFERROR(_xll.RtGet("DTSIMI1",AA40,$AC$3)/100,"")</f>
        <v/>
      </c>
      <c r="AD40" s="165" t="str">
        <f>IFERROR(_xll.RtGet("DTSIMI1",AA40,$AD$3)/100,"")</f>
        <v/>
      </c>
      <c r="AE40" s="165" t="str">
        <f t="shared" si="2"/>
        <v/>
      </c>
      <c r="AF40" s="165"/>
      <c r="AG40" s="146"/>
      <c r="AH40" s="256" t="str">
        <f t="shared" si="20"/>
        <v/>
      </c>
      <c r="AI40" s="257"/>
      <c r="AJ40" s="257"/>
      <c r="AK40" s="165"/>
      <c r="AL40" s="165" t="str">
        <f>IFERROR(_xll.RtGet("DTSIMI1",AJ40,"ASK")/100,"")</f>
        <v/>
      </c>
      <c r="AM40" s="261" t="e">
        <f>_xll.qlSimpleQuoteSetValue(AK40,AL40,Trigger)</f>
        <v>#NUM!</v>
      </c>
    </row>
    <row r="41" spans="2:39" x14ac:dyDescent="0.2">
      <c r="B41" s="157" t="str">
        <f t="shared" si="21"/>
        <v/>
      </c>
      <c r="C41" s="256" t="s">
        <v>163</v>
      </c>
      <c r="D41" s="257" t="str">
        <f t="shared" si="17"/>
        <v>EUROISDDS2Y</v>
      </c>
      <c r="E41" s="257" t="str">
        <f>_xll.qlSimpleQuote(D41,,,,Trigger)</f>
        <v>EUROISDDS2Y#0003</v>
      </c>
      <c r="F41" s="165" t="str">
        <f>IFERROR(_xll.RtGet("DTSIMI1",D41,"ask")/100,"")</f>
        <v/>
      </c>
      <c r="G41" s="115">
        <f>_xll.qlSimpleQuoteSetValue(E41,F41,Trigger)</f>
        <v>0</v>
      </c>
      <c r="H41" s="146"/>
      <c r="I41" s="256" t="str">
        <f t="shared" si="18"/>
        <v>SW</v>
      </c>
      <c r="J41" s="257" t="s">
        <v>163</v>
      </c>
      <c r="K41" s="257" t="str">
        <f t="shared" ref="K41:K72" si="23">Currency&amp;"YC"&amp;$I$2&amp;"_AB1E_"&amp;J41</f>
        <v>EURYC1M_AB1E_2Y</v>
      </c>
      <c r="L41" s="165" t="str">
        <f>_xll.qlSimpleQuote(K41,,,,Trigger)</f>
        <v>EURYC1M_AB1E_2Y#0003</v>
      </c>
      <c r="M41" s="165" t="str">
        <f>IFERROR(_xll.RtGet("DTSIMI1",K41,"ASK")/100,"")</f>
        <v/>
      </c>
      <c r="N41" s="248">
        <f>_xll.qlSimpleQuoteSetValue(L41,M41,Trigger)</f>
        <v>0</v>
      </c>
      <c r="O41" s="146"/>
      <c r="P41" s="256" t="str">
        <f t="shared" si="22"/>
        <v>SW</v>
      </c>
      <c r="Q41" s="257" t="s">
        <v>163</v>
      </c>
      <c r="R41" s="257" t="str">
        <f t="shared" ref="R41:R72" si="24">Currency&amp;"_CURVE_"&amp;$P$2&amp;"_"&amp;Q41</f>
        <v>EUR_CURVE_3M_2Y</v>
      </c>
      <c r="S41" s="165" t="str">
        <f>_xll.qlSimpleQuote(R41,,,,Trigger)</f>
        <v>EUR_CURVE_3M_2Y#0003</v>
      </c>
      <c r="T41" s="165" t="str">
        <f>IFERROR(_xll.RtGet("DTSIMI1",R41,$T$3)/100,"")</f>
        <v/>
      </c>
      <c r="U41" s="165" t="str">
        <f>IFERROR(_xll.RtGet("DTSIMI1",R41,$U$3)/100,"")</f>
        <v/>
      </c>
      <c r="V41" s="165" t="str">
        <f t="shared" si="1"/>
        <v/>
      </c>
      <c r="W41" s="248">
        <f>_xll.qlSimpleQuoteSetValue(S41,V41,Trigger)</f>
        <v>0</v>
      </c>
      <c r="X41" s="144"/>
      <c r="Y41" s="256" t="str">
        <f t="shared" si="19"/>
        <v>SW</v>
      </c>
      <c r="Z41" s="257" t="s">
        <v>163</v>
      </c>
      <c r="AA41" s="257" t="str">
        <f t="shared" ref="AA41:AA72" si="25">Currency&amp;"AB6R"&amp;Z41&amp;"="</f>
        <v>EURAB6R2Y=</v>
      </c>
      <c r="AB41" s="165" t="str">
        <f>_xll.qlSimpleQuote(AA41,,,,Trigger)</f>
        <v>EURAB6R2Y=#0003</v>
      </c>
      <c r="AC41" s="165" t="str">
        <f>IFERROR(_xll.RtGet("DTSIMI1",AA41,$AC$3)/100,"")</f>
        <v/>
      </c>
      <c r="AD41" s="165" t="str">
        <f>IFERROR(_xll.RtGet("DTSIMI1",AA41,$AD$3)/100,"")</f>
        <v/>
      </c>
      <c r="AE41" s="165" t="str">
        <f t="shared" si="2"/>
        <v/>
      </c>
      <c r="AF41" s="165">
        <f>_xll.qlSimpleQuoteSetValue(AB41,AC41,Trigger)</f>
        <v>0</v>
      </c>
      <c r="AG41" s="146"/>
      <c r="AH41" s="256" t="str">
        <f t="shared" si="20"/>
        <v>SW</v>
      </c>
      <c r="AI41" s="257" t="s">
        <v>163</v>
      </c>
      <c r="AJ41" s="257" t="str">
        <f t="shared" ref="AJ41:AJ72" si="26">Currency&amp;"_CURVE_"&amp;$AH$2&amp;"_"&amp;AI41</f>
        <v>EUR_CURVE_12M_2Y</v>
      </c>
      <c r="AK41" s="165" t="str">
        <f>_xll.qlSimpleQuote(AJ41,,,,Trigger)</f>
        <v>EUR_CURVE_12M_2Y#0003</v>
      </c>
      <c r="AL41" s="165" t="str">
        <f>IFERROR(_xll.RtGet("DTSIMI1",AJ41,"ASK")/100,"")</f>
        <v/>
      </c>
      <c r="AM41" s="248">
        <f>_xll.qlSimpleQuoteSetValue(AK41,AL41,Trigger)</f>
        <v>0</v>
      </c>
    </row>
    <row r="42" spans="2:39" hidden="1" outlineLevel="1" x14ac:dyDescent="0.2">
      <c r="B42" s="157" t="str">
        <f t="shared" si="21"/>
        <v/>
      </c>
      <c r="C42" s="256" t="s">
        <v>172</v>
      </c>
      <c r="D42" s="257" t="str">
        <f t="shared" si="17"/>
        <v>EUROISDDS2Y3M</v>
      </c>
      <c r="E42" s="257" t="str">
        <f>_xll.qlSimpleQuote(D42,,,,Trigger)</f>
        <v>EUROISDDS2Y3M#0003</v>
      </c>
      <c r="F42" s="165" t="str">
        <f>IFERROR(_xll.RtGet("DTSIMI1",D42,"ask")/100,"")</f>
        <v/>
      </c>
      <c r="G42" s="115">
        <f>_xll.qlSimpleQuoteSetValue(E42,F42,Trigger)</f>
        <v>0</v>
      </c>
      <c r="H42" s="146"/>
      <c r="I42" s="256" t="str">
        <f t="shared" si="18"/>
        <v>SW</v>
      </c>
      <c r="J42" s="257" t="s">
        <v>172</v>
      </c>
      <c r="K42" s="257" t="str">
        <f t="shared" si="23"/>
        <v>EURYC1M_AB1E_2Y3M</v>
      </c>
      <c r="L42" s="165" t="str">
        <f>_xll.qlSimpleQuote(K42,,,,Trigger)</f>
        <v>EURYC1M_AB1E_2Y3M#0003</v>
      </c>
      <c r="M42" s="165" t="str">
        <f>IFERROR(_xll.RtGet("DTSIMI1",K42,"ASK")/100,"")</f>
        <v/>
      </c>
      <c r="N42" s="248">
        <f>_xll.qlSimpleQuoteSetValue(L42,M42,Trigger)</f>
        <v>0</v>
      </c>
      <c r="O42" s="146"/>
      <c r="P42" s="256" t="str">
        <f t="shared" si="22"/>
        <v>SW</v>
      </c>
      <c r="Q42" s="257" t="s">
        <v>172</v>
      </c>
      <c r="R42" s="257" t="str">
        <f t="shared" si="24"/>
        <v>EUR_CURVE_3M_2Y3M</v>
      </c>
      <c r="S42" s="165" t="str">
        <f>_xll.qlSimpleQuote(R42,,,,Trigger)</f>
        <v>EUR_CURVE_3M_2Y3M#0003</v>
      </c>
      <c r="T42" s="165" t="str">
        <f>IFERROR(_xll.RtGet("DTSIMI1",R42,$T$3)/100,"")</f>
        <v/>
      </c>
      <c r="U42" s="165" t="str">
        <f>IFERROR(_xll.RtGet("DTSIMI1",R42,$U$3)/100,"")</f>
        <v/>
      </c>
      <c r="V42" s="165" t="str">
        <f t="shared" si="1"/>
        <v/>
      </c>
      <c r="W42" s="248">
        <f>_xll.qlSimpleQuoteSetValue(S42,V42,Trigger)</f>
        <v>0</v>
      </c>
      <c r="X42" s="144"/>
      <c r="Y42" s="256" t="str">
        <f t="shared" si="19"/>
        <v>SW</v>
      </c>
      <c r="Z42" s="257" t="s">
        <v>172</v>
      </c>
      <c r="AA42" s="257" t="str">
        <f t="shared" si="25"/>
        <v>EURAB6R2Y3M=</v>
      </c>
      <c r="AB42" s="165" t="str">
        <f>_xll.qlSimpleQuote(AA42,,,,Trigger)</f>
        <v>EURAB6R2Y3M=#0003</v>
      </c>
      <c r="AC42" s="165" t="str">
        <f>IFERROR(_xll.RtGet("DTSIMI1",AA42,$AC$3)/100,"")</f>
        <v/>
      </c>
      <c r="AD42" s="165" t="str">
        <f>IFERROR(_xll.RtGet("DTSIMI1",AA42,$AD$3)/100,"")</f>
        <v/>
      </c>
      <c r="AE42" s="165" t="str">
        <f t="shared" si="2"/>
        <v/>
      </c>
      <c r="AF42" s="165">
        <f>_xll.qlSimpleQuoteSetValue(AB42,AC42,Trigger)</f>
        <v>0</v>
      </c>
      <c r="AG42" s="146"/>
      <c r="AH42" s="256" t="str">
        <f t="shared" si="20"/>
        <v>SW</v>
      </c>
      <c r="AI42" s="257" t="s">
        <v>172</v>
      </c>
      <c r="AJ42" s="257" t="str">
        <f t="shared" si="26"/>
        <v>EUR_CURVE_12M_2Y3M</v>
      </c>
      <c r="AK42" s="165" t="str">
        <f>_xll.qlSimpleQuote(AJ42,,,,Trigger)</f>
        <v>EUR_CURVE_12M_2Y3M#0003</v>
      </c>
      <c r="AL42" s="165" t="str">
        <f>IFERROR(_xll.RtGet("DTSIMI1",AJ42,"ASK")/100,"")</f>
        <v/>
      </c>
      <c r="AM42" s="248">
        <f>_xll.qlSimpleQuoteSetValue(AK42,AL42,Trigger)</f>
        <v>0</v>
      </c>
    </row>
    <row r="43" spans="2:39" hidden="1" outlineLevel="1" x14ac:dyDescent="0.2">
      <c r="B43" s="157" t="str">
        <f t="shared" si="21"/>
        <v/>
      </c>
      <c r="C43" s="256" t="s">
        <v>173</v>
      </c>
      <c r="D43" s="257" t="str">
        <f t="shared" si="17"/>
        <v>EUROISDDS2Y6M</v>
      </c>
      <c r="E43" s="257" t="str">
        <f>_xll.qlSimpleQuote(D43,,,,Trigger)</f>
        <v>EUROISDDS2Y6M#0003</v>
      </c>
      <c r="F43" s="165" t="str">
        <f>IFERROR(_xll.RtGet("DTSIMI1",D43,"ask")/100,"")</f>
        <v/>
      </c>
      <c r="G43" s="115">
        <f>_xll.qlSimpleQuoteSetValue(E43,F43,Trigger)</f>
        <v>0</v>
      </c>
      <c r="H43" s="146"/>
      <c r="I43" s="256" t="str">
        <f t="shared" si="18"/>
        <v>SW</v>
      </c>
      <c r="J43" s="257" t="s">
        <v>173</v>
      </c>
      <c r="K43" s="257" t="str">
        <f t="shared" si="23"/>
        <v>EURYC1M_AB1E_2Y6M</v>
      </c>
      <c r="L43" s="165" t="str">
        <f>_xll.qlSimpleQuote(K43,,,,Trigger)</f>
        <v>EURYC1M_AB1E_2Y6M#0003</v>
      </c>
      <c r="M43" s="165" t="str">
        <f>IFERROR(_xll.RtGet("DTSIMI1",K43,"ASK")/100,"")</f>
        <v/>
      </c>
      <c r="N43" s="248">
        <f>_xll.qlSimpleQuoteSetValue(L43,M43,Trigger)</f>
        <v>0</v>
      </c>
      <c r="O43" s="146"/>
      <c r="P43" s="256" t="str">
        <f t="shared" si="22"/>
        <v>SW</v>
      </c>
      <c r="Q43" s="257" t="s">
        <v>173</v>
      </c>
      <c r="R43" s="257" t="str">
        <f t="shared" si="24"/>
        <v>EUR_CURVE_3M_2Y6M</v>
      </c>
      <c r="S43" s="165" t="str">
        <f>_xll.qlSimpleQuote(R43,,,,Trigger)</f>
        <v>EUR_CURVE_3M_2Y6M#0003</v>
      </c>
      <c r="T43" s="165" t="str">
        <f>IFERROR(_xll.RtGet("DTSIMI1",R43,$T$3)/100,"")</f>
        <v/>
      </c>
      <c r="U43" s="165" t="str">
        <f>IFERROR(_xll.RtGet("DTSIMI1",R43,$U$3)/100,"")</f>
        <v/>
      </c>
      <c r="V43" s="165" t="str">
        <f t="shared" si="1"/>
        <v/>
      </c>
      <c r="W43" s="248">
        <f>_xll.qlSimpleQuoteSetValue(S43,V43,Trigger)</f>
        <v>0</v>
      </c>
      <c r="X43" s="144"/>
      <c r="Y43" s="256" t="str">
        <f t="shared" si="19"/>
        <v>SW</v>
      </c>
      <c r="Z43" s="257" t="s">
        <v>173</v>
      </c>
      <c r="AA43" s="257" t="str">
        <f t="shared" si="25"/>
        <v>EURAB6R2Y6M=</v>
      </c>
      <c r="AB43" s="165" t="str">
        <f>_xll.qlSimpleQuote(AA43,,,,Trigger)</f>
        <v>EURAB6R2Y6M=#0003</v>
      </c>
      <c r="AC43" s="165" t="str">
        <f>IFERROR(_xll.RtGet("DTSIMI1",AA43,$AC$3)/100,"")</f>
        <v/>
      </c>
      <c r="AD43" s="165" t="str">
        <f>IFERROR(_xll.RtGet("DTSIMI1",AA43,$AD$3)/100,"")</f>
        <v/>
      </c>
      <c r="AE43" s="165" t="str">
        <f t="shared" si="2"/>
        <v/>
      </c>
      <c r="AF43" s="165">
        <f>_xll.qlSimpleQuoteSetValue(AB43,AC43,Trigger)</f>
        <v>0</v>
      </c>
      <c r="AG43" s="146"/>
      <c r="AH43" s="256" t="str">
        <f t="shared" si="20"/>
        <v>SW</v>
      </c>
      <c r="AI43" s="257" t="s">
        <v>173</v>
      </c>
      <c r="AJ43" s="257" t="str">
        <f t="shared" si="26"/>
        <v>EUR_CURVE_12M_2Y6M</v>
      </c>
      <c r="AK43" s="165" t="str">
        <f>_xll.qlSimpleQuote(AJ43,,,,Trigger)</f>
        <v>EUR_CURVE_12M_2Y6M#0003</v>
      </c>
      <c r="AL43" s="165" t="str">
        <f>IFERROR(_xll.RtGet("DTSIMI1",AJ43,"ASK")/100,"")</f>
        <v/>
      </c>
      <c r="AM43" s="248">
        <f>_xll.qlSimpleQuoteSetValue(AK43,AL43,Trigger)</f>
        <v>0</v>
      </c>
    </row>
    <row r="44" spans="2:39" hidden="1" outlineLevel="1" x14ac:dyDescent="0.2">
      <c r="B44" s="157" t="str">
        <f t="shared" si="21"/>
        <v/>
      </c>
      <c r="C44" s="256" t="s">
        <v>174</v>
      </c>
      <c r="D44" s="257" t="str">
        <f t="shared" si="17"/>
        <v>EUROISDDS2Y9M</v>
      </c>
      <c r="E44" s="257" t="str">
        <f>_xll.qlSimpleQuote(D44,,,,Trigger)</f>
        <v>EUROISDDS2Y9M#0003</v>
      </c>
      <c r="F44" s="165" t="str">
        <f>IFERROR(_xll.RtGet("DTSIMI1",D44,"ask")/100,"")</f>
        <v/>
      </c>
      <c r="G44" s="115">
        <f>_xll.qlSimpleQuoteSetValue(E44,F44,Trigger)</f>
        <v>0</v>
      </c>
      <c r="H44" s="146"/>
      <c r="I44" s="256" t="str">
        <f t="shared" si="18"/>
        <v>SW</v>
      </c>
      <c r="J44" s="257" t="s">
        <v>174</v>
      </c>
      <c r="K44" s="257" t="str">
        <f t="shared" si="23"/>
        <v>EURYC1M_AB1E_2Y9M</v>
      </c>
      <c r="L44" s="165" t="str">
        <f>_xll.qlSimpleQuote(K44,,,,Trigger)</f>
        <v>EURYC1M_AB1E_2Y9M#0003</v>
      </c>
      <c r="M44" s="165" t="str">
        <f>IFERROR(_xll.RtGet("DTSIMI1",K44,"ASK")/100,"")</f>
        <v/>
      </c>
      <c r="N44" s="248">
        <f>_xll.qlSimpleQuoteSetValue(L44,M44,Trigger)</f>
        <v>0</v>
      </c>
      <c r="O44" s="146"/>
      <c r="P44" s="256" t="str">
        <f t="shared" si="22"/>
        <v>SW</v>
      </c>
      <c r="Q44" s="257" t="s">
        <v>174</v>
      </c>
      <c r="R44" s="257" t="str">
        <f t="shared" si="24"/>
        <v>EUR_CURVE_3M_2Y9M</v>
      </c>
      <c r="S44" s="165" t="str">
        <f>_xll.qlSimpleQuote(R44,,,,Trigger)</f>
        <v>EUR_CURVE_3M_2Y9M#0003</v>
      </c>
      <c r="T44" s="165" t="str">
        <f>IFERROR(_xll.RtGet("DTSIMI1",R44,$T$3)/100,"")</f>
        <v/>
      </c>
      <c r="U44" s="165" t="str">
        <f>IFERROR(_xll.RtGet("DTSIMI1",R44,$U$3)/100,"")</f>
        <v/>
      </c>
      <c r="V44" s="165" t="str">
        <f t="shared" si="1"/>
        <v/>
      </c>
      <c r="W44" s="248">
        <f>_xll.qlSimpleQuoteSetValue(S44,V44,Trigger)</f>
        <v>0</v>
      </c>
      <c r="X44" s="144"/>
      <c r="Y44" s="256" t="str">
        <f t="shared" si="19"/>
        <v>SW</v>
      </c>
      <c r="Z44" s="257" t="s">
        <v>174</v>
      </c>
      <c r="AA44" s="257" t="str">
        <f t="shared" si="25"/>
        <v>EURAB6R2Y9M=</v>
      </c>
      <c r="AB44" s="165" t="str">
        <f>_xll.qlSimpleQuote(AA44,,,,Trigger)</f>
        <v>EURAB6R2Y9M=#0003</v>
      </c>
      <c r="AC44" s="165" t="str">
        <f>IFERROR(_xll.RtGet("DTSIMI1",AA44,$AC$3)/100,"")</f>
        <v/>
      </c>
      <c r="AD44" s="165" t="str">
        <f>IFERROR(_xll.RtGet("DTSIMI1",AA44,$AD$3)/100,"")</f>
        <v/>
      </c>
      <c r="AE44" s="165" t="str">
        <f t="shared" si="2"/>
        <v/>
      </c>
      <c r="AF44" s="165">
        <f>_xll.qlSimpleQuoteSetValue(AB44,AC44,Trigger)</f>
        <v>0</v>
      </c>
      <c r="AG44" s="146"/>
      <c r="AH44" s="256" t="str">
        <f t="shared" si="20"/>
        <v>SW</v>
      </c>
      <c r="AI44" s="257" t="s">
        <v>174</v>
      </c>
      <c r="AJ44" s="257" t="str">
        <f t="shared" si="26"/>
        <v>EUR_CURVE_12M_2Y9M</v>
      </c>
      <c r="AK44" s="165" t="str">
        <f>_xll.qlSimpleQuote(AJ44,,,,Trigger)</f>
        <v>EUR_CURVE_12M_2Y9M#0003</v>
      </c>
      <c r="AL44" s="165" t="str">
        <f>IFERROR(_xll.RtGet("DTSIMI1",AJ44,"ASK")/100,"")</f>
        <v/>
      </c>
      <c r="AM44" s="248">
        <f>_xll.qlSimpleQuoteSetValue(AK44,AL44,Trigger)</f>
        <v>0</v>
      </c>
    </row>
    <row r="45" spans="2:39" collapsed="1" x14ac:dyDescent="0.2">
      <c r="B45" s="157" t="str">
        <f t="shared" si="21"/>
        <v/>
      </c>
      <c r="C45" s="256" t="s">
        <v>100</v>
      </c>
      <c r="D45" s="257" t="str">
        <f t="shared" si="17"/>
        <v>EUROISDDS3Y</v>
      </c>
      <c r="E45" s="257" t="str">
        <f>_xll.qlSimpleQuote(D45,,,,Trigger)</f>
        <v>EUROISDDS3Y#0003</v>
      </c>
      <c r="F45" s="165" t="str">
        <f>IFERROR(_xll.RtGet("DTSIMI1",D45,"ask")/100,"")</f>
        <v/>
      </c>
      <c r="G45" s="115">
        <f>_xll.qlSimpleQuoteSetValue(E45,F45,Trigger)</f>
        <v>0</v>
      </c>
      <c r="H45" s="146"/>
      <c r="I45" s="256" t="str">
        <f t="shared" si="18"/>
        <v>SW</v>
      </c>
      <c r="J45" s="257" t="s">
        <v>100</v>
      </c>
      <c r="K45" s="257" t="str">
        <f t="shared" si="23"/>
        <v>EURYC1M_AB1E_3Y</v>
      </c>
      <c r="L45" s="165" t="str">
        <f>_xll.qlSimpleQuote(K45,,,,Trigger)</f>
        <v>EURYC1M_AB1E_3Y#0003</v>
      </c>
      <c r="M45" s="165" t="str">
        <f>IFERROR(_xll.RtGet("DTSIMI1",K45,"ASK")/100,"")</f>
        <v/>
      </c>
      <c r="N45" s="248">
        <f>_xll.qlSimpleQuoteSetValue(L45,M45,Trigger)</f>
        <v>0</v>
      </c>
      <c r="O45" s="146"/>
      <c r="P45" s="256" t="str">
        <f t="shared" si="22"/>
        <v>SW</v>
      </c>
      <c r="Q45" s="257" t="s">
        <v>100</v>
      </c>
      <c r="R45" s="257" t="str">
        <f t="shared" si="24"/>
        <v>EUR_CURVE_3M_3Y</v>
      </c>
      <c r="S45" s="165" t="str">
        <f>_xll.qlSimpleQuote(R45,,,,Trigger)</f>
        <v>EUR_CURVE_3M_3Y#0003</v>
      </c>
      <c r="T45" s="165" t="str">
        <f>IFERROR(_xll.RtGet("DTSIMI1",R45,$T$3)/100,"")</f>
        <v/>
      </c>
      <c r="U45" s="165" t="str">
        <f>IFERROR(_xll.RtGet("DTSIMI1",R45,$U$3)/100,"")</f>
        <v/>
      </c>
      <c r="V45" s="165" t="str">
        <f t="shared" si="1"/>
        <v/>
      </c>
      <c r="W45" s="248">
        <f>_xll.qlSimpleQuoteSetValue(S45,V45,Trigger)</f>
        <v>0</v>
      </c>
      <c r="X45" s="144"/>
      <c r="Y45" s="256" t="str">
        <f t="shared" si="19"/>
        <v>SW</v>
      </c>
      <c r="Z45" s="257" t="s">
        <v>100</v>
      </c>
      <c r="AA45" s="257" t="str">
        <f t="shared" si="25"/>
        <v>EURAB6R3Y=</v>
      </c>
      <c r="AB45" s="165" t="str">
        <f>_xll.qlSimpleQuote(AA45,,,,Trigger)</f>
        <v>EURAB6R3Y=#0003</v>
      </c>
      <c r="AC45" s="165" t="str">
        <f>IFERROR(_xll.RtGet("DTSIMI1",AA45,$AC$3)/100,"")</f>
        <v/>
      </c>
      <c r="AD45" s="165" t="str">
        <f>IFERROR(_xll.RtGet("DTSIMI1",AA45,$AD$3)/100,"")</f>
        <v/>
      </c>
      <c r="AE45" s="165" t="str">
        <f t="shared" si="2"/>
        <v/>
      </c>
      <c r="AF45" s="165">
        <f>_xll.qlSimpleQuoteSetValue(AB45,AC45,Trigger)</f>
        <v>0</v>
      </c>
      <c r="AG45" s="146"/>
      <c r="AH45" s="256" t="str">
        <f t="shared" si="20"/>
        <v>SW</v>
      </c>
      <c r="AI45" s="257" t="s">
        <v>100</v>
      </c>
      <c r="AJ45" s="257" t="str">
        <f t="shared" si="26"/>
        <v>EUR_CURVE_12M_3Y</v>
      </c>
      <c r="AK45" s="165" t="str">
        <f>_xll.qlSimpleQuote(AJ45,,,,Trigger)</f>
        <v>EUR_CURVE_12M_3Y#0003</v>
      </c>
      <c r="AL45" s="165" t="str">
        <f>IFERROR(_xll.RtGet("DTSIMI1",AJ45,"ASK")/100,"")</f>
        <v/>
      </c>
      <c r="AM45" s="248">
        <f>_xll.qlSimpleQuoteSetValue(AK45,AL45,Trigger)</f>
        <v>0</v>
      </c>
    </row>
    <row r="46" spans="2:39" x14ac:dyDescent="0.2">
      <c r="B46" s="157" t="str">
        <f t="shared" si="21"/>
        <v/>
      </c>
      <c r="C46" s="256" t="s">
        <v>101</v>
      </c>
      <c r="D46" s="257" t="str">
        <f t="shared" si="17"/>
        <v>EUROISDDS4Y</v>
      </c>
      <c r="E46" s="257" t="str">
        <f>_xll.qlSimpleQuote(D46,,,,Trigger)</f>
        <v>EUROISDDS4Y#0003</v>
      </c>
      <c r="F46" s="165" t="str">
        <f>IFERROR(_xll.RtGet("DTSIMI1",D46,"ask")/100,"")</f>
        <v/>
      </c>
      <c r="G46" s="115">
        <f>_xll.qlSimpleQuoteSetValue(E46,F46,Trigger)</f>
        <v>0</v>
      </c>
      <c r="H46" s="146"/>
      <c r="I46" s="256" t="str">
        <f t="shared" si="18"/>
        <v>SW</v>
      </c>
      <c r="J46" s="257" t="s">
        <v>101</v>
      </c>
      <c r="K46" s="257" t="str">
        <f t="shared" si="23"/>
        <v>EURYC1M_AB1E_4Y</v>
      </c>
      <c r="L46" s="165" t="str">
        <f>_xll.qlSimpleQuote(K46,,,,Trigger)</f>
        <v>EURYC1M_AB1E_4Y#0003</v>
      </c>
      <c r="M46" s="165" t="str">
        <f>IFERROR(_xll.RtGet("DTSIMI1",K46,"ASK")/100,"")</f>
        <v/>
      </c>
      <c r="N46" s="248">
        <f>_xll.qlSimpleQuoteSetValue(L46,M46,Trigger)</f>
        <v>0</v>
      </c>
      <c r="O46" s="146"/>
      <c r="P46" s="256" t="str">
        <f t="shared" si="22"/>
        <v>SW</v>
      </c>
      <c r="Q46" s="257" t="s">
        <v>101</v>
      </c>
      <c r="R46" s="257" t="str">
        <f t="shared" si="24"/>
        <v>EUR_CURVE_3M_4Y</v>
      </c>
      <c r="S46" s="165" t="str">
        <f>_xll.qlSimpleQuote(R46,,,,Trigger)</f>
        <v>EUR_CURVE_3M_4Y#0003</v>
      </c>
      <c r="T46" s="165" t="str">
        <f>IFERROR(_xll.RtGet("DTSIMI1",R46,$T$3)/100,"")</f>
        <v/>
      </c>
      <c r="U46" s="165" t="str">
        <f>IFERROR(_xll.RtGet("DTSIMI1",R46,$U$3)/100,"")</f>
        <v/>
      </c>
      <c r="V46" s="165" t="str">
        <f t="shared" si="1"/>
        <v/>
      </c>
      <c r="W46" s="248">
        <f>_xll.qlSimpleQuoteSetValue(S46,V46,Trigger)</f>
        <v>0</v>
      </c>
      <c r="X46" s="144"/>
      <c r="Y46" s="256" t="str">
        <f t="shared" si="19"/>
        <v>SW</v>
      </c>
      <c r="Z46" s="257" t="s">
        <v>101</v>
      </c>
      <c r="AA46" s="257" t="str">
        <f t="shared" si="25"/>
        <v>EURAB6R4Y=</v>
      </c>
      <c r="AB46" s="165" t="str">
        <f>_xll.qlSimpleQuote(AA46,,,,Trigger)</f>
        <v>EURAB6R4Y=#0003</v>
      </c>
      <c r="AC46" s="165" t="str">
        <f>IFERROR(_xll.RtGet("DTSIMI1",AA46,$AC$3)/100,"")</f>
        <v/>
      </c>
      <c r="AD46" s="165" t="str">
        <f>IFERROR(_xll.RtGet("DTSIMI1",AA46,$AD$3)/100,"")</f>
        <v/>
      </c>
      <c r="AE46" s="165" t="str">
        <f t="shared" si="2"/>
        <v/>
      </c>
      <c r="AF46" s="165">
        <f>_xll.qlSimpleQuoteSetValue(AB46,AC46,Trigger)</f>
        <v>0</v>
      </c>
      <c r="AG46" s="146"/>
      <c r="AH46" s="256" t="str">
        <f t="shared" si="20"/>
        <v>SW</v>
      </c>
      <c r="AI46" s="257" t="s">
        <v>101</v>
      </c>
      <c r="AJ46" s="257" t="str">
        <f t="shared" si="26"/>
        <v>EUR_CURVE_12M_4Y</v>
      </c>
      <c r="AK46" s="165" t="str">
        <f>_xll.qlSimpleQuote(AJ46,,,,Trigger)</f>
        <v>EUR_CURVE_12M_4Y#0003</v>
      </c>
      <c r="AL46" s="165" t="str">
        <f>IFERROR(_xll.RtGet("DTSIMI1",AJ46,"ASK")/100,"")</f>
        <v/>
      </c>
      <c r="AM46" s="248">
        <f>_xll.qlSimpleQuoteSetValue(AK46,AL46,Trigger)</f>
        <v>0</v>
      </c>
    </row>
    <row r="47" spans="2:39" x14ac:dyDescent="0.2">
      <c r="B47" s="157" t="str">
        <f t="shared" si="21"/>
        <v/>
      </c>
      <c r="C47" s="256" t="s">
        <v>102</v>
      </c>
      <c r="D47" s="257" t="str">
        <f t="shared" si="17"/>
        <v>EUROISDDS5Y</v>
      </c>
      <c r="E47" s="257" t="str">
        <f>_xll.qlSimpleQuote(D47,,,,Trigger)</f>
        <v>EUROISDDS5Y#0003</v>
      </c>
      <c r="F47" s="165" t="str">
        <f>IFERROR(_xll.RtGet("DTSIMI1",D47,"ask")/100,"")</f>
        <v/>
      </c>
      <c r="G47" s="115">
        <f>_xll.qlSimpleQuoteSetValue(E47,F47,Trigger)</f>
        <v>0</v>
      </c>
      <c r="H47" s="146"/>
      <c r="I47" s="256" t="str">
        <f t="shared" si="18"/>
        <v>SW</v>
      </c>
      <c r="J47" s="257" t="s">
        <v>102</v>
      </c>
      <c r="K47" s="257" t="str">
        <f t="shared" si="23"/>
        <v>EURYC1M_AB1E_5Y</v>
      </c>
      <c r="L47" s="165" t="str">
        <f>_xll.qlSimpleQuote(K47,,,,Trigger)</f>
        <v>EURYC1M_AB1E_5Y#0003</v>
      </c>
      <c r="M47" s="165" t="str">
        <f>IFERROR(_xll.RtGet("DTSIMI1",K47,"ASK")/100,"")</f>
        <v/>
      </c>
      <c r="N47" s="248">
        <f>_xll.qlSimpleQuoteSetValue(L47,M47,Trigger)</f>
        <v>0</v>
      </c>
      <c r="O47" s="146"/>
      <c r="P47" s="256" t="str">
        <f t="shared" si="22"/>
        <v>SW</v>
      </c>
      <c r="Q47" s="257" t="s">
        <v>102</v>
      </c>
      <c r="R47" s="257" t="str">
        <f t="shared" si="24"/>
        <v>EUR_CURVE_3M_5Y</v>
      </c>
      <c r="S47" s="165" t="str">
        <f>_xll.qlSimpleQuote(R47,,,,Trigger)</f>
        <v>EUR_CURVE_3M_5Y#0003</v>
      </c>
      <c r="T47" s="165" t="str">
        <f>IFERROR(_xll.RtGet("DTSIMI1",R47,$T$3)/100,"")</f>
        <v/>
      </c>
      <c r="U47" s="165" t="str">
        <f>IFERROR(_xll.RtGet("DTSIMI1",R47,$U$3)/100,"")</f>
        <v/>
      </c>
      <c r="V47" s="165" t="str">
        <f t="shared" si="1"/>
        <v/>
      </c>
      <c r="W47" s="248">
        <f>_xll.qlSimpleQuoteSetValue(S47,V47,Trigger)</f>
        <v>0</v>
      </c>
      <c r="X47" s="144"/>
      <c r="Y47" s="256" t="str">
        <f t="shared" si="19"/>
        <v>SW</v>
      </c>
      <c r="Z47" s="257" t="s">
        <v>102</v>
      </c>
      <c r="AA47" s="257" t="str">
        <f t="shared" si="25"/>
        <v>EURAB6R5Y=</v>
      </c>
      <c r="AB47" s="165" t="str">
        <f>_xll.qlSimpleQuote(AA47,,,,Trigger)</f>
        <v>EURAB6R5Y=#0003</v>
      </c>
      <c r="AC47" s="165" t="str">
        <f>IFERROR(_xll.RtGet("DTSIMI1",AA47,$AC$3)/100,"")</f>
        <v/>
      </c>
      <c r="AD47" s="165" t="str">
        <f>IFERROR(_xll.RtGet("DTSIMI1",AA47,$AD$3)/100,"")</f>
        <v/>
      </c>
      <c r="AE47" s="165" t="str">
        <f t="shared" si="2"/>
        <v/>
      </c>
      <c r="AF47" s="165">
        <f>_xll.qlSimpleQuoteSetValue(AB47,AC47,Trigger)</f>
        <v>0</v>
      </c>
      <c r="AG47" s="146"/>
      <c r="AH47" s="256" t="str">
        <f t="shared" si="20"/>
        <v>SW</v>
      </c>
      <c r="AI47" s="257" t="s">
        <v>102</v>
      </c>
      <c r="AJ47" s="257" t="str">
        <f t="shared" si="26"/>
        <v>EUR_CURVE_12M_5Y</v>
      </c>
      <c r="AK47" s="165" t="str">
        <f>_xll.qlSimpleQuote(AJ47,,,,Trigger)</f>
        <v>EUR_CURVE_12M_5Y#0003</v>
      </c>
      <c r="AL47" s="165" t="str">
        <f>IFERROR(_xll.RtGet("DTSIMI1",AJ47,"ASK")/100,"")</f>
        <v/>
      </c>
      <c r="AM47" s="248">
        <f>_xll.qlSimpleQuoteSetValue(AK47,AL47,Trigger)</f>
        <v>0</v>
      </c>
    </row>
    <row r="48" spans="2:39" x14ac:dyDescent="0.2">
      <c r="B48" s="157" t="str">
        <f t="shared" si="21"/>
        <v/>
      </c>
      <c r="C48" s="256" t="s">
        <v>103</v>
      </c>
      <c r="D48" s="257" t="str">
        <f t="shared" si="17"/>
        <v>EUROISDDS6Y</v>
      </c>
      <c r="E48" s="257" t="str">
        <f>_xll.qlSimpleQuote(D48,,,,Trigger)</f>
        <v>EUROISDDS6Y#0003</v>
      </c>
      <c r="F48" s="165" t="str">
        <f>IFERROR(_xll.RtGet("DTSIMI1",D48,"ask")/100,"")</f>
        <v/>
      </c>
      <c r="G48" s="115">
        <f>_xll.qlSimpleQuoteSetValue(E48,F48,Trigger)</f>
        <v>0</v>
      </c>
      <c r="I48" s="256" t="str">
        <f t="shared" si="18"/>
        <v>SW</v>
      </c>
      <c r="J48" s="257" t="s">
        <v>103</v>
      </c>
      <c r="K48" s="257" t="str">
        <f t="shared" si="23"/>
        <v>EURYC1M_AB1E_6Y</v>
      </c>
      <c r="L48" s="165" t="str">
        <f>_xll.qlSimpleQuote(K48,,,,Trigger)</f>
        <v>EURYC1M_AB1E_6Y#0003</v>
      </c>
      <c r="M48" s="165" t="str">
        <f>IFERROR(_xll.RtGet("DTSIMI1",K48,"ASK")/100,"")</f>
        <v/>
      </c>
      <c r="N48" s="248">
        <f>_xll.qlSimpleQuoteSetValue(L48,M48,Trigger)</f>
        <v>0</v>
      </c>
      <c r="O48" s="146"/>
      <c r="P48" s="256" t="str">
        <f t="shared" si="22"/>
        <v>SW</v>
      </c>
      <c r="Q48" s="257" t="s">
        <v>103</v>
      </c>
      <c r="R48" s="257" t="str">
        <f t="shared" si="24"/>
        <v>EUR_CURVE_3M_6Y</v>
      </c>
      <c r="S48" s="165" t="str">
        <f>_xll.qlSimpleQuote(R48,,,,Trigger)</f>
        <v>EUR_CURVE_3M_6Y#0003</v>
      </c>
      <c r="T48" s="165" t="str">
        <f>IFERROR(_xll.RtGet("DTSIMI1",R48,$T$3)/100,"")</f>
        <v/>
      </c>
      <c r="U48" s="165" t="str">
        <f>IFERROR(_xll.RtGet("DTSIMI1",R48,$U$3)/100,"")</f>
        <v/>
      </c>
      <c r="V48" s="165" t="str">
        <f t="shared" si="1"/>
        <v/>
      </c>
      <c r="W48" s="248">
        <f>_xll.qlSimpleQuoteSetValue(S48,V48,Trigger)</f>
        <v>0</v>
      </c>
      <c r="X48" s="137"/>
      <c r="Y48" s="256" t="str">
        <f t="shared" si="19"/>
        <v>SW</v>
      </c>
      <c r="Z48" s="257" t="s">
        <v>103</v>
      </c>
      <c r="AA48" s="257" t="str">
        <f t="shared" si="25"/>
        <v>EURAB6R6Y=</v>
      </c>
      <c r="AB48" s="165" t="str">
        <f>_xll.qlSimpleQuote(AA48,,,,Trigger)</f>
        <v>EURAB6R6Y=#0003</v>
      </c>
      <c r="AC48" s="165" t="str">
        <f>IFERROR(_xll.RtGet("DTSIMI1",AA48,$AC$3)/100,"")</f>
        <v/>
      </c>
      <c r="AD48" s="165" t="str">
        <f>IFERROR(_xll.RtGet("DTSIMI1",AA48,$AD$3)/100,"")</f>
        <v/>
      </c>
      <c r="AE48" s="165" t="str">
        <f t="shared" si="2"/>
        <v/>
      </c>
      <c r="AF48" s="165">
        <f>_xll.qlSimpleQuoteSetValue(AB48,AC48,Trigger)</f>
        <v>0</v>
      </c>
      <c r="AG48" s="146"/>
      <c r="AH48" s="256" t="str">
        <f t="shared" si="20"/>
        <v>SW</v>
      </c>
      <c r="AI48" s="257" t="s">
        <v>103</v>
      </c>
      <c r="AJ48" s="257" t="str">
        <f t="shared" si="26"/>
        <v>EUR_CURVE_12M_6Y</v>
      </c>
      <c r="AK48" s="165" t="str">
        <f>_xll.qlSimpleQuote(AJ48,,,,Trigger)</f>
        <v>EUR_CURVE_12M_6Y#0003</v>
      </c>
      <c r="AL48" s="165" t="str">
        <f>IFERROR(_xll.RtGet("DTSIMI1",AJ48,"ASK")/100,"")</f>
        <v/>
      </c>
      <c r="AM48" s="248">
        <f>_xll.qlSimpleQuoteSetValue(AK48,AL48,Trigger)</f>
        <v>0</v>
      </c>
    </row>
    <row r="49" spans="2:39" x14ac:dyDescent="0.2">
      <c r="B49" s="157" t="str">
        <f t="shared" si="21"/>
        <v/>
      </c>
      <c r="C49" s="256" t="s">
        <v>104</v>
      </c>
      <c r="D49" s="257" t="str">
        <f t="shared" si="17"/>
        <v>EUROISDDS7Y</v>
      </c>
      <c r="E49" s="257" t="str">
        <f>_xll.qlSimpleQuote(D49,,,,Trigger)</f>
        <v>EUROISDDS7Y#0003</v>
      </c>
      <c r="F49" s="165" t="str">
        <f>IFERROR(_xll.RtGet("DTSIMI1",D49,"ask")/100,"")</f>
        <v/>
      </c>
      <c r="G49" s="115">
        <f>_xll.qlSimpleQuoteSetValue(E49,F49,Trigger)</f>
        <v>0</v>
      </c>
      <c r="I49" s="256" t="str">
        <f t="shared" si="18"/>
        <v>SW</v>
      </c>
      <c r="J49" s="257" t="s">
        <v>104</v>
      </c>
      <c r="K49" s="257" t="str">
        <f t="shared" si="23"/>
        <v>EURYC1M_AB1E_7Y</v>
      </c>
      <c r="L49" s="165" t="str">
        <f>_xll.qlSimpleQuote(K49,,,,Trigger)</f>
        <v>EURYC1M_AB1E_7Y#0003</v>
      </c>
      <c r="M49" s="165" t="str">
        <f>IFERROR(_xll.RtGet("DTSIMI1",K49,"ASK")/100,"")</f>
        <v/>
      </c>
      <c r="N49" s="248">
        <f>_xll.qlSimpleQuoteSetValue(L49,M49,Trigger)</f>
        <v>0</v>
      </c>
      <c r="O49" s="146"/>
      <c r="P49" s="256" t="str">
        <f t="shared" si="22"/>
        <v>SW</v>
      </c>
      <c r="Q49" s="257" t="s">
        <v>104</v>
      </c>
      <c r="R49" s="257" t="str">
        <f t="shared" si="24"/>
        <v>EUR_CURVE_3M_7Y</v>
      </c>
      <c r="S49" s="165" t="str">
        <f>_xll.qlSimpleQuote(R49,,,,Trigger)</f>
        <v>EUR_CURVE_3M_7Y#0003</v>
      </c>
      <c r="T49" s="165" t="str">
        <f>IFERROR(_xll.RtGet("DTSIMI1",R49,$T$3)/100,"")</f>
        <v/>
      </c>
      <c r="U49" s="165" t="str">
        <f>IFERROR(_xll.RtGet("DTSIMI1",R49,$U$3)/100,"")</f>
        <v/>
      </c>
      <c r="V49" s="165" t="str">
        <f t="shared" si="1"/>
        <v/>
      </c>
      <c r="W49" s="248">
        <f>_xll.qlSimpleQuoteSetValue(S49,V49,Trigger)</f>
        <v>0</v>
      </c>
      <c r="X49" s="137"/>
      <c r="Y49" s="256" t="str">
        <f t="shared" si="19"/>
        <v>SW</v>
      </c>
      <c r="Z49" s="257" t="s">
        <v>104</v>
      </c>
      <c r="AA49" s="257" t="str">
        <f t="shared" si="25"/>
        <v>EURAB6R7Y=</v>
      </c>
      <c r="AB49" s="165" t="str">
        <f>_xll.qlSimpleQuote(AA49,,,,Trigger)</f>
        <v>EURAB6R7Y=#0003</v>
      </c>
      <c r="AC49" s="165" t="str">
        <f>IFERROR(_xll.RtGet("DTSIMI1",AA49,$AC$3)/100,"")</f>
        <v/>
      </c>
      <c r="AD49" s="165" t="str">
        <f>IFERROR(_xll.RtGet("DTSIMI1",AA49,$AD$3)/100,"")</f>
        <v/>
      </c>
      <c r="AE49" s="165" t="str">
        <f t="shared" si="2"/>
        <v/>
      </c>
      <c r="AF49" s="165">
        <f>_xll.qlSimpleQuoteSetValue(AB49,AC49,Trigger)</f>
        <v>0</v>
      </c>
      <c r="AG49" s="146"/>
      <c r="AH49" s="256" t="str">
        <f t="shared" si="20"/>
        <v>SW</v>
      </c>
      <c r="AI49" s="257" t="s">
        <v>104</v>
      </c>
      <c r="AJ49" s="257" t="str">
        <f t="shared" si="26"/>
        <v>EUR_CURVE_12M_7Y</v>
      </c>
      <c r="AK49" s="165" t="str">
        <f>_xll.qlSimpleQuote(AJ49,,,,Trigger)</f>
        <v>EUR_CURVE_12M_7Y#0003</v>
      </c>
      <c r="AL49" s="165" t="str">
        <f>IFERROR(_xll.RtGet("DTSIMI1",AJ49,"ASK")/100,"")</f>
        <v/>
      </c>
      <c r="AM49" s="248">
        <f>_xll.qlSimpleQuoteSetValue(AK49,AL49,Trigger)</f>
        <v>0</v>
      </c>
    </row>
    <row r="50" spans="2:39" x14ac:dyDescent="0.2">
      <c r="B50" s="157" t="str">
        <f t="shared" si="21"/>
        <v/>
      </c>
      <c r="C50" s="256" t="s">
        <v>105</v>
      </c>
      <c r="D50" s="257" t="str">
        <f t="shared" si="17"/>
        <v>EUROISDDS8Y</v>
      </c>
      <c r="E50" s="257" t="str">
        <f>_xll.qlSimpleQuote(D50,,,,Trigger)</f>
        <v>EUROISDDS8Y#0003</v>
      </c>
      <c r="F50" s="165" t="str">
        <f>IFERROR(_xll.RtGet("DTSIMI1",D50,"ask")/100,"")</f>
        <v/>
      </c>
      <c r="G50" s="115">
        <f>_xll.qlSimpleQuoteSetValue(E50,F50,Trigger)</f>
        <v>0</v>
      </c>
      <c r="I50" s="256" t="str">
        <f t="shared" si="18"/>
        <v>SW</v>
      </c>
      <c r="J50" s="257" t="s">
        <v>105</v>
      </c>
      <c r="K50" s="257" t="str">
        <f t="shared" si="23"/>
        <v>EURYC1M_AB1E_8Y</v>
      </c>
      <c r="L50" s="165" t="str">
        <f>_xll.qlSimpleQuote(K50,,,,Trigger)</f>
        <v>EURYC1M_AB1E_8Y#0003</v>
      </c>
      <c r="M50" s="165" t="str">
        <f>IFERROR(_xll.RtGet("DTSIMI1",K50,"ASK")/100,"")</f>
        <v/>
      </c>
      <c r="N50" s="248">
        <f>_xll.qlSimpleQuoteSetValue(L50,M50,Trigger)</f>
        <v>0</v>
      </c>
      <c r="O50" s="146"/>
      <c r="P50" s="256" t="str">
        <f t="shared" si="22"/>
        <v>SW</v>
      </c>
      <c r="Q50" s="257" t="s">
        <v>105</v>
      </c>
      <c r="R50" s="257" t="str">
        <f t="shared" si="24"/>
        <v>EUR_CURVE_3M_8Y</v>
      </c>
      <c r="S50" s="165" t="str">
        <f>_xll.qlSimpleQuote(R50,,,,Trigger)</f>
        <v>EUR_CURVE_3M_8Y#0003</v>
      </c>
      <c r="T50" s="165" t="str">
        <f>IFERROR(_xll.RtGet("DTSIMI1",R50,$T$3)/100,"")</f>
        <v/>
      </c>
      <c r="U50" s="165" t="str">
        <f>IFERROR(_xll.RtGet("DTSIMI1",R50,$U$3)/100,"")</f>
        <v/>
      </c>
      <c r="V50" s="165" t="str">
        <f t="shared" si="1"/>
        <v/>
      </c>
      <c r="W50" s="248">
        <f>_xll.qlSimpleQuoteSetValue(S50,V50,Trigger)</f>
        <v>0</v>
      </c>
      <c r="X50" s="137"/>
      <c r="Y50" s="256" t="str">
        <f t="shared" si="19"/>
        <v>SW</v>
      </c>
      <c r="Z50" s="257" t="s">
        <v>105</v>
      </c>
      <c r="AA50" s="257" t="str">
        <f t="shared" si="25"/>
        <v>EURAB6R8Y=</v>
      </c>
      <c r="AB50" s="165" t="str">
        <f>_xll.qlSimpleQuote(AA50,,,,Trigger)</f>
        <v>EURAB6R8Y=#0003</v>
      </c>
      <c r="AC50" s="165" t="str">
        <f>IFERROR(_xll.RtGet("DTSIMI1",AA50,$AC$3)/100,"")</f>
        <v/>
      </c>
      <c r="AD50" s="165" t="str">
        <f>IFERROR(_xll.RtGet("DTSIMI1",AA50,$AD$3)/100,"")</f>
        <v/>
      </c>
      <c r="AE50" s="165" t="str">
        <f t="shared" si="2"/>
        <v/>
      </c>
      <c r="AF50" s="165">
        <f>_xll.qlSimpleQuoteSetValue(AB50,AC50,Trigger)</f>
        <v>0</v>
      </c>
      <c r="AG50" s="146"/>
      <c r="AH50" s="256" t="str">
        <f t="shared" si="20"/>
        <v>SW</v>
      </c>
      <c r="AI50" s="257" t="s">
        <v>105</v>
      </c>
      <c r="AJ50" s="257" t="str">
        <f t="shared" si="26"/>
        <v>EUR_CURVE_12M_8Y</v>
      </c>
      <c r="AK50" s="165" t="str">
        <f>_xll.qlSimpleQuote(AJ50,,,,Trigger)</f>
        <v>EUR_CURVE_12M_8Y#0003</v>
      </c>
      <c r="AL50" s="165" t="str">
        <f>IFERROR(_xll.RtGet("DTSIMI1",AJ50,"ASK")/100,"")</f>
        <v/>
      </c>
      <c r="AM50" s="248">
        <f>_xll.qlSimpleQuoteSetValue(AK50,AL50,Trigger)</f>
        <v>0</v>
      </c>
    </row>
    <row r="51" spans="2:39" x14ac:dyDescent="0.2">
      <c r="B51" s="157" t="str">
        <f t="shared" si="21"/>
        <v/>
      </c>
      <c r="C51" s="256" t="s">
        <v>106</v>
      </c>
      <c r="D51" s="257" t="str">
        <f t="shared" si="17"/>
        <v>EUROISDDS9Y</v>
      </c>
      <c r="E51" s="257" t="str">
        <f>_xll.qlSimpleQuote(D51,,,,Trigger)</f>
        <v>EUROISDDS9Y#0003</v>
      </c>
      <c r="F51" s="165" t="str">
        <f>IFERROR(_xll.RtGet("DTSIMI1",D51,"ask")/100,"")</f>
        <v/>
      </c>
      <c r="G51" s="115">
        <f>_xll.qlSimpleQuoteSetValue(E51,F51,Trigger)</f>
        <v>0</v>
      </c>
      <c r="I51" s="256" t="str">
        <f t="shared" si="18"/>
        <v>SW</v>
      </c>
      <c r="J51" s="257" t="s">
        <v>106</v>
      </c>
      <c r="K51" s="257" t="str">
        <f t="shared" si="23"/>
        <v>EURYC1M_AB1E_9Y</v>
      </c>
      <c r="L51" s="165" t="str">
        <f>_xll.qlSimpleQuote(K51,,,,Trigger)</f>
        <v>EURYC1M_AB1E_9Y#0003</v>
      </c>
      <c r="M51" s="165" t="str">
        <f>IFERROR(_xll.RtGet("DTSIMI1",K51,"ASK")/100,"")</f>
        <v/>
      </c>
      <c r="N51" s="248">
        <f>_xll.qlSimpleQuoteSetValue(L51,M51,Trigger)</f>
        <v>0</v>
      </c>
      <c r="O51" s="146"/>
      <c r="P51" s="256" t="str">
        <f t="shared" si="22"/>
        <v>SW</v>
      </c>
      <c r="Q51" s="257" t="s">
        <v>106</v>
      </c>
      <c r="R51" s="257" t="str">
        <f t="shared" si="24"/>
        <v>EUR_CURVE_3M_9Y</v>
      </c>
      <c r="S51" s="165" t="str">
        <f>_xll.qlSimpleQuote(R51,,,,Trigger)</f>
        <v>EUR_CURVE_3M_9Y#0003</v>
      </c>
      <c r="T51" s="165" t="str">
        <f>IFERROR(_xll.RtGet("DTSIMI1",R51,$T$3)/100,"")</f>
        <v/>
      </c>
      <c r="U51" s="165" t="str">
        <f>IFERROR(_xll.RtGet("DTSIMI1",R51,$U$3)/100,"")</f>
        <v/>
      </c>
      <c r="V51" s="165" t="str">
        <f t="shared" si="1"/>
        <v/>
      </c>
      <c r="W51" s="248">
        <f>_xll.qlSimpleQuoteSetValue(S51,V51,Trigger)</f>
        <v>0</v>
      </c>
      <c r="X51" s="137"/>
      <c r="Y51" s="256" t="str">
        <f t="shared" si="19"/>
        <v>SW</v>
      </c>
      <c r="Z51" s="257" t="s">
        <v>106</v>
      </c>
      <c r="AA51" s="257" t="str">
        <f t="shared" si="25"/>
        <v>EURAB6R9Y=</v>
      </c>
      <c r="AB51" s="165" t="str">
        <f>_xll.qlSimpleQuote(AA51,,,,Trigger)</f>
        <v>EURAB6R9Y=#0003</v>
      </c>
      <c r="AC51" s="165" t="str">
        <f>IFERROR(_xll.RtGet("DTSIMI1",AA51,$AC$3)/100,"")</f>
        <v/>
      </c>
      <c r="AD51" s="165" t="str">
        <f>IFERROR(_xll.RtGet("DTSIMI1",AA51,$AD$3)/100,"")</f>
        <v/>
      </c>
      <c r="AE51" s="165" t="str">
        <f t="shared" si="2"/>
        <v/>
      </c>
      <c r="AF51" s="165">
        <f>_xll.qlSimpleQuoteSetValue(AB51,AC51,Trigger)</f>
        <v>0</v>
      </c>
      <c r="AG51" s="146"/>
      <c r="AH51" s="256" t="str">
        <f t="shared" si="20"/>
        <v>SW</v>
      </c>
      <c r="AI51" s="257" t="s">
        <v>106</v>
      </c>
      <c r="AJ51" s="257" t="str">
        <f t="shared" si="26"/>
        <v>EUR_CURVE_12M_9Y</v>
      </c>
      <c r="AK51" s="165" t="str">
        <f>_xll.qlSimpleQuote(AJ51,,,,Trigger)</f>
        <v>EUR_CURVE_12M_9Y#0003</v>
      </c>
      <c r="AL51" s="165" t="str">
        <f>IFERROR(_xll.RtGet("DTSIMI1",AJ51,"ASK")/100,"")</f>
        <v/>
      </c>
      <c r="AM51" s="248">
        <f>_xll.qlSimpleQuoteSetValue(AK51,AL51,Trigger)</f>
        <v>0</v>
      </c>
    </row>
    <row r="52" spans="2:39" x14ac:dyDescent="0.2">
      <c r="B52" s="157" t="str">
        <f t="shared" si="21"/>
        <v/>
      </c>
      <c r="C52" s="256" t="s">
        <v>107</v>
      </c>
      <c r="D52" s="257" t="str">
        <f t="shared" si="17"/>
        <v>EUROISDDS10Y</v>
      </c>
      <c r="E52" s="257" t="str">
        <f>_xll.qlSimpleQuote(D52,,,,Trigger)</f>
        <v>EUROISDDS10Y#0003</v>
      </c>
      <c r="F52" s="165" t="str">
        <f>IFERROR(_xll.RtGet("DTSIMI1",D52,"ask")/100,"")</f>
        <v/>
      </c>
      <c r="G52" s="115">
        <f>_xll.qlSimpleQuoteSetValue(E52,F52,Trigger)</f>
        <v>0</v>
      </c>
      <c r="I52" s="256" t="str">
        <f t="shared" si="18"/>
        <v>SW</v>
      </c>
      <c r="J52" s="257" t="s">
        <v>107</v>
      </c>
      <c r="K52" s="257" t="str">
        <f t="shared" si="23"/>
        <v>EURYC1M_AB1E_10Y</v>
      </c>
      <c r="L52" s="165" t="str">
        <f>_xll.qlSimpleQuote(K52,,,,Trigger)</f>
        <v>EURYC1M_AB1E_10Y#0003</v>
      </c>
      <c r="M52" s="165" t="str">
        <f>IFERROR(_xll.RtGet("DTSIMI1",K52,"ASK")/100,"")</f>
        <v/>
      </c>
      <c r="N52" s="248">
        <f>_xll.qlSimpleQuoteSetValue(L52,M52,Trigger)</f>
        <v>0</v>
      </c>
      <c r="O52" s="146"/>
      <c r="P52" s="256" t="str">
        <f t="shared" si="22"/>
        <v>SW</v>
      </c>
      <c r="Q52" s="257" t="s">
        <v>107</v>
      </c>
      <c r="R52" s="257" t="str">
        <f t="shared" si="24"/>
        <v>EUR_CURVE_3M_10Y</v>
      </c>
      <c r="S52" s="165" t="str">
        <f>_xll.qlSimpleQuote(R52,,,,Trigger)</f>
        <v>EUR_CURVE_3M_10Y#0003</v>
      </c>
      <c r="T52" s="165" t="str">
        <f>IFERROR(_xll.RtGet("DTSIMI1",R52,$T$3)/100,"")</f>
        <v/>
      </c>
      <c r="U52" s="165" t="str">
        <f>IFERROR(_xll.RtGet("DTSIMI1",R52,$U$3)/100,"")</f>
        <v/>
      </c>
      <c r="V52" s="165" t="str">
        <f t="shared" si="1"/>
        <v/>
      </c>
      <c r="W52" s="248">
        <f>_xll.qlSimpleQuoteSetValue(S52,V52,Trigger)</f>
        <v>0</v>
      </c>
      <c r="X52" s="137"/>
      <c r="Y52" s="256" t="str">
        <f t="shared" si="19"/>
        <v>SW</v>
      </c>
      <c r="Z52" s="257" t="s">
        <v>107</v>
      </c>
      <c r="AA52" s="257" t="str">
        <f t="shared" si="25"/>
        <v>EURAB6R10Y=</v>
      </c>
      <c r="AB52" s="165" t="str">
        <f>_xll.qlSimpleQuote(AA52,,,,Trigger)</f>
        <v>EURAB6R10Y=#0003</v>
      </c>
      <c r="AC52" s="165" t="str">
        <f>IFERROR(_xll.RtGet("DTSIMI1",AA52,$AC$3)/100,"")</f>
        <v/>
      </c>
      <c r="AD52" s="165" t="str">
        <f>IFERROR(_xll.RtGet("DTSIMI1",AA52,$AD$3)/100,"")</f>
        <v/>
      </c>
      <c r="AE52" s="165" t="str">
        <f t="shared" si="2"/>
        <v/>
      </c>
      <c r="AF52" s="165">
        <f>_xll.qlSimpleQuoteSetValue(AB52,AC52,Trigger)</f>
        <v>0</v>
      </c>
      <c r="AG52" s="146"/>
      <c r="AH52" s="256" t="str">
        <f t="shared" si="20"/>
        <v>SW</v>
      </c>
      <c r="AI52" s="257" t="s">
        <v>107</v>
      </c>
      <c r="AJ52" s="257" t="str">
        <f t="shared" si="26"/>
        <v>EUR_CURVE_12M_10Y</v>
      </c>
      <c r="AK52" s="165" t="str">
        <f>_xll.qlSimpleQuote(AJ52,,,,Trigger)</f>
        <v>EUR_CURVE_12M_10Y#0003</v>
      </c>
      <c r="AL52" s="165" t="str">
        <f>IFERROR(_xll.RtGet("DTSIMI1",AJ52,"ASK")/100,"")</f>
        <v/>
      </c>
      <c r="AM52" s="248">
        <f>_xll.qlSimpleQuoteSetValue(AK52,AL52,Trigger)</f>
        <v>0</v>
      </c>
    </row>
    <row r="53" spans="2:39" x14ac:dyDescent="0.2">
      <c r="B53" s="157" t="str">
        <f t="shared" si="21"/>
        <v/>
      </c>
      <c r="C53" s="256" t="s">
        <v>108</v>
      </c>
      <c r="D53" s="257" t="str">
        <f t="shared" si="17"/>
        <v>EUROISDDS11Y</v>
      </c>
      <c r="E53" s="257" t="str">
        <f>_xll.qlSimpleQuote(D53,,,,Trigger)</f>
        <v>EUROISDDS11Y#0003</v>
      </c>
      <c r="F53" s="165" t="str">
        <f>IFERROR(_xll.RtGet("DTSIMI1",D53,"ask")/100,"")</f>
        <v/>
      </c>
      <c r="G53" s="115">
        <f>_xll.qlSimpleQuoteSetValue(E53,F53,Trigger)</f>
        <v>0</v>
      </c>
      <c r="I53" s="256" t="str">
        <f t="shared" si="18"/>
        <v>SW</v>
      </c>
      <c r="J53" s="257" t="s">
        <v>108</v>
      </c>
      <c r="K53" s="257" t="str">
        <f t="shared" si="23"/>
        <v>EURYC1M_AB1E_11Y</v>
      </c>
      <c r="L53" s="165" t="str">
        <f>_xll.qlSimpleQuote(K53,,,,Trigger)</f>
        <v>EURYC1M_AB1E_11Y#0003</v>
      </c>
      <c r="M53" s="165" t="str">
        <f>IFERROR(_xll.RtGet("DTSIMI1",K53,"ASK")/100,"")</f>
        <v/>
      </c>
      <c r="N53" s="248">
        <f>_xll.qlSimpleQuoteSetValue(L53,M53,Trigger)</f>
        <v>0</v>
      </c>
      <c r="O53" s="146"/>
      <c r="P53" s="256" t="str">
        <f t="shared" si="22"/>
        <v>SW</v>
      </c>
      <c r="Q53" s="257" t="s">
        <v>108</v>
      </c>
      <c r="R53" s="257" t="str">
        <f t="shared" si="24"/>
        <v>EUR_CURVE_3M_11Y</v>
      </c>
      <c r="S53" s="165" t="str">
        <f>_xll.qlSimpleQuote(R53,,,,Trigger)</f>
        <v>EUR_CURVE_3M_11Y#0003</v>
      </c>
      <c r="T53" s="165" t="str">
        <f>IFERROR(_xll.RtGet("DTSIMI1",R53,$T$3)/100,"")</f>
        <v/>
      </c>
      <c r="U53" s="165" t="str">
        <f>IFERROR(_xll.RtGet("DTSIMI1",R53,$U$3)/100,"")</f>
        <v/>
      </c>
      <c r="V53" s="165" t="str">
        <f t="shared" si="1"/>
        <v/>
      </c>
      <c r="W53" s="248">
        <f>_xll.qlSimpleQuoteSetValue(S53,V53,Trigger)</f>
        <v>0</v>
      </c>
      <c r="X53" s="137"/>
      <c r="Y53" s="256" t="str">
        <f t="shared" si="19"/>
        <v>SW</v>
      </c>
      <c r="Z53" s="257" t="s">
        <v>108</v>
      </c>
      <c r="AA53" s="257" t="str">
        <f t="shared" si="25"/>
        <v>EURAB6R11Y=</v>
      </c>
      <c r="AB53" s="165" t="str">
        <f>_xll.qlSimpleQuote(AA53,,,,Trigger)</f>
        <v>EURAB6R11Y=#0003</v>
      </c>
      <c r="AC53" s="165" t="str">
        <f>IFERROR(_xll.RtGet("DTSIMI1",AA53,$AC$3)/100,"")</f>
        <v/>
      </c>
      <c r="AD53" s="165" t="str">
        <f>IFERROR(_xll.RtGet("DTSIMI1",AA53,$AD$3)/100,"")</f>
        <v/>
      </c>
      <c r="AE53" s="165" t="str">
        <f t="shared" si="2"/>
        <v/>
      </c>
      <c r="AF53" s="165">
        <f>_xll.qlSimpleQuoteSetValue(AB53,AC53,Trigger)</f>
        <v>0</v>
      </c>
      <c r="AG53" s="146"/>
      <c r="AH53" s="256" t="str">
        <f t="shared" si="20"/>
        <v>SW</v>
      </c>
      <c r="AI53" s="257" t="s">
        <v>108</v>
      </c>
      <c r="AJ53" s="257" t="str">
        <f t="shared" si="26"/>
        <v>EUR_CURVE_12M_11Y</v>
      </c>
      <c r="AK53" s="165" t="str">
        <f>_xll.qlSimpleQuote(AJ53,,,,Trigger)</f>
        <v>EUR_CURVE_12M_11Y#0003</v>
      </c>
      <c r="AL53" s="165" t="str">
        <f>IFERROR(_xll.RtGet("DTSIMI1",AJ53,"ASK")/100,"")</f>
        <v/>
      </c>
      <c r="AM53" s="248">
        <f>_xll.qlSimpleQuoteSetValue(AK53,AL53,Trigger)</f>
        <v>0</v>
      </c>
    </row>
    <row r="54" spans="2:39" x14ac:dyDescent="0.2">
      <c r="B54" s="157" t="str">
        <f t="shared" si="21"/>
        <v/>
      </c>
      <c r="C54" s="256" t="s">
        <v>109</v>
      </c>
      <c r="D54" s="257" t="str">
        <f t="shared" si="17"/>
        <v>EUROISDDS12Y</v>
      </c>
      <c r="E54" s="257" t="str">
        <f>_xll.qlSimpleQuote(D54,,,,Trigger)</f>
        <v>EUROISDDS12Y#0003</v>
      </c>
      <c r="F54" s="165" t="str">
        <f>IFERROR(_xll.RtGet("DTSIMI1",D54,"ask")/100,"")</f>
        <v/>
      </c>
      <c r="G54" s="115">
        <f>_xll.qlSimpleQuoteSetValue(E54,F54,Trigger)</f>
        <v>0</v>
      </c>
      <c r="I54" s="256" t="str">
        <f t="shared" si="18"/>
        <v>SW</v>
      </c>
      <c r="J54" s="257" t="s">
        <v>109</v>
      </c>
      <c r="K54" s="257" t="str">
        <f t="shared" si="23"/>
        <v>EURYC1M_AB1E_12Y</v>
      </c>
      <c r="L54" s="165" t="str">
        <f>_xll.qlSimpleQuote(K54,,,,Trigger)</f>
        <v>EURYC1M_AB1E_12Y#0003</v>
      </c>
      <c r="M54" s="165" t="str">
        <f>IFERROR(_xll.RtGet("DTSIMI1",K54,"ASK")/100,"")</f>
        <v/>
      </c>
      <c r="N54" s="248">
        <f>_xll.qlSimpleQuoteSetValue(L54,M54,Trigger)</f>
        <v>0</v>
      </c>
      <c r="O54" s="146"/>
      <c r="P54" s="256" t="str">
        <f t="shared" si="22"/>
        <v>SW</v>
      </c>
      <c r="Q54" s="257" t="s">
        <v>109</v>
      </c>
      <c r="R54" s="257" t="str">
        <f t="shared" si="24"/>
        <v>EUR_CURVE_3M_12Y</v>
      </c>
      <c r="S54" s="165" t="str">
        <f>_xll.qlSimpleQuote(R54,,,,Trigger)</f>
        <v>EUR_CURVE_3M_12Y#0003</v>
      </c>
      <c r="T54" s="165" t="str">
        <f>IFERROR(_xll.RtGet("DTSIMI1",R54,$T$3)/100,"")</f>
        <v/>
      </c>
      <c r="U54" s="165" t="str">
        <f>IFERROR(_xll.RtGet("DTSIMI1",R54,$U$3)/100,"")</f>
        <v/>
      </c>
      <c r="V54" s="165" t="str">
        <f t="shared" si="1"/>
        <v/>
      </c>
      <c r="W54" s="248">
        <f>_xll.qlSimpleQuoteSetValue(S54,V54,Trigger)</f>
        <v>0</v>
      </c>
      <c r="X54" s="137"/>
      <c r="Y54" s="256" t="str">
        <f t="shared" si="19"/>
        <v>SW</v>
      </c>
      <c r="Z54" s="257" t="s">
        <v>109</v>
      </c>
      <c r="AA54" s="257" t="str">
        <f t="shared" si="25"/>
        <v>EURAB6R12Y=</v>
      </c>
      <c r="AB54" s="165" t="str">
        <f>_xll.qlSimpleQuote(AA54,,,,Trigger)</f>
        <v>EURAB6R12Y=#0003</v>
      </c>
      <c r="AC54" s="165" t="str">
        <f>IFERROR(_xll.RtGet("DTSIMI1",AA54,$AC$3)/100,"")</f>
        <v/>
      </c>
      <c r="AD54" s="165" t="str">
        <f>IFERROR(_xll.RtGet("DTSIMI1",AA54,$AD$3)/100,"")</f>
        <v/>
      </c>
      <c r="AE54" s="165" t="str">
        <f t="shared" si="2"/>
        <v/>
      </c>
      <c r="AF54" s="165">
        <f>_xll.qlSimpleQuoteSetValue(AB54,AC54,Trigger)</f>
        <v>0</v>
      </c>
      <c r="AG54" s="146"/>
      <c r="AH54" s="256" t="str">
        <f t="shared" si="20"/>
        <v>SW</v>
      </c>
      <c r="AI54" s="257" t="s">
        <v>109</v>
      </c>
      <c r="AJ54" s="257" t="str">
        <f t="shared" si="26"/>
        <v>EUR_CURVE_12M_12Y</v>
      </c>
      <c r="AK54" s="165" t="str">
        <f>_xll.qlSimpleQuote(AJ54,,,,Trigger)</f>
        <v>EUR_CURVE_12M_12Y#0003</v>
      </c>
      <c r="AL54" s="165" t="str">
        <f>IFERROR(_xll.RtGet("DTSIMI1",AJ54,"ASK")/100,"")</f>
        <v/>
      </c>
      <c r="AM54" s="248">
        <f>_xll.qlSimpleQuoteSetValue(AK54,AL54,Trigger)</f>
        <v>0</v>
      </c>
    </row>
    <row r="55" spans="2:39" x14ac:dyDescent="0.2">
      <c r="B55" s="157" t="str">
        <f t="shared" si="21"/>
        <v/>
      </c>
      <c r="C55" s="256" t="s">
        <v>110</v>
      </c>
      <c r="D55" s="257" t="str">
        <f t="shared" si="17"/>
        <v>EUROISDDS13Y</v>
      </c>
      <c r="E55" s="257" t="str">
        <f>_xll.qlSimpleQuote(D55,,,,Trigger)</f>
        <v>EUROISDDS13Y#0003</v>
      </c>
      <c r="F55" s="165" t="str">
        <f>IFERROR(_xll.RtGet("DTSIMI1",D55,"ask")/100,"")</f>
        <v/>
      </c>
      <c r="G55" s="115">
        <f>_xll.qlSimpleQuoteSetValue(E55,F55,Trigger)</f>
        <v>0</v>
      </c>
      <c r="I55" s="256" t="str">
        <f t="shared" si="18"/>
        <v>SW</v>
      </c>
      <c r="J55" s="257" t="s">
        <v>110</v>
      </c>
      <c r="K55" s="257" t="str">
        <f t="shared" si="23"/>
        <v>EURYC1M_AB1E_13Y</v>
      </c>
      <c r="L55" s="165" t="str">
        <f>_xll.qlSimpleQuote(K55,,,,Trigger)</f>
        <v>EURYC1M_AB1E_13Y#0003</v>
      </c>
      <c r="M55" s="165" t="str">
        <f>IFERROR(_xll.RtGet("DTSIMI1",K55,"ASK")/100,"")</f>
        <v/>
      </c>
      <c r="N55" s="248">
        <f>_xll.qlSimpleQuoteSetValue(L55,M55,Trigger)</f>
        <v>0</v>
      </c>
      <c r="O55" s="146"/>
      <c r="P55" s="256" t="str">
        <f t="shared" si="22"/>
        <v>SW</v>
      </c>
      <c r="Q55" s="257" t="s">
        <v>110</v>
      </c>
      <c r="R55" s="257" t="str">
        <f t="shared" si="24"/>
        <v>EUR_CURVE_3M_13Y</v>
      </c>
      <c r="S55" s="165" t="str">
        <f>_xll.qlSimpleQuote(R55,,,,Trigger)</f>
        <v>EUR_CURVE_3M_13Y#0003</v>
      </c>
      <c r="T55" s="165" t="str">
        <f>IFERROR(_xll.RtGet("DTSIMI1",R55,$T$3)/100,"")</f>
        <v/>
      </c>
      <c r="U55" s="165" t="str">
        <f>IFERROR(_xll.RtGet("DTSIMI1",R55,$U$3)/100,"")</f>
        <v/>
      </c>
      <c r="V55" s="165" t="str">
        <f t="shared" si="1"/>
        <v/>
      </c>
      <c r="W55" s="248">
        <f>_xll.qlSimpleQuoteSetValue(S55,V55,Trigger)</f>
        <v>0</v>
      </c>
      <c r="X55" s="137"/>
      <c r="Y55" s="256" t="str">
        <f t="shared" si="19"/>
        <v>SW</v>
      </c>
      <c r="Z55" s="257" t="s">
        <v>110</v>
      </c>
      <c r="AA55" s="257" t="str">
        <f t="shared" si="25"/>
        <v>EURAB6R13Y=</v>
      </c>
      <c r="AB55" s="165" t="str">
        <f>_xll.qlSimpleQuote(AA55,,,,Trigger)</f>
        <v>EURAB6R13Y=#0003</v>
      </c>
      <c r="AC55" s="165" t="str">
        <f>IFERROR(_xll.RtGet("DTSIMI1",AA55,$AC$3)/100,"")</f>
        <v/>
      </c>
      <c r="AD55" s="165" t="str">
        <f>IFERROR(_xll.RtGet("DTSIMI1",AA55,$AD$3)/100,"")</f>
        <v/>
      </c>
      <c r="AE55" s="165" t="str">
        <f t="shared" si="2"/>
        <v/>
      </c>
      <c r="AF55" s="165">
        <f>_xll.qlSimpleQuoteSetValue(AB55,AC55,Trigger)</f>
        <v>0</v>
      </c>
      <c r="AG55" s="146"/>
      <c r="AH55" s="256" t="str">
        <f t="shared" si="20"/>
        <v>SW</v>
      </c>
      <c r="AI55" s="257" t="s">
        <v>110</v>
      </c>
      <c r="AJ55" s="257" t="str">
        <f t="shared" si="26"/>
        <v>EUR_CURVE_12M_13Y</v>
      </c>
      <c r="AK55" s="165" t="str">
        <f>_xll.qlSimpleQuote(AJ55,,,,Trigger)</f>
        <v>EUR_CURVE_12M_13Y#0003</v>
      </c>
      <c r="AL55" s="165" t="str">
        <f>IFERROR(_xll.RtGet("DTSIMI1",AJ55,"ASK")/100,"")</f>
        <v/>
      </c>
      <c r="AM55" s="248">
        <f>_xll.qlSimpleQuoteSetValue(AK55,AL55,Trigger)</f>
        <v>0</v>
      </c>
    </row>
    <row r="56" spans="2:39" x14ac:dyDescent="0.2">
      <c r="B56" s="157" t="str">
        <f t="shared" si="21"/>
        <v/>
      </c>
      <c r="C56" s="256" t="s">
        <v>111</v>
      </c>
      <c r="D56" s="257" t="str">
        <f t="shared" si="17"/>
        <v>EUROISDDS14Y</v>
      </c>
      <c r="E56" s="257" t="str">
        <f>_xll.qlSimpleQuote(D56,,,,Trigger)</f>
        <v>EUROISDDS14Y#0003</v>
      </c>
      <c r="F56" s="165" t="str">
        <f>IFERROR(_xll.RtGet("DTSIMI1",D56,"ask")/100,"")</f>
        <v/>
      </c>
      <c r="G56" s="115">
        <f>_xll.qlSimpleQuoteSetValue(E56,F56,Trigger)</f>
        <v>0</v>
      </c>
      <c r="I56" s="256" t="str">
        <f t="shared" si="18"/>
        <v>SW</v>
      </c>
      <c r="J56" s="257" t="s">
        <v>111</v>
      </c>
      <c r="K56" s="257" t="str">
        <f t="shared" si="23"/>
        <v>EURYC1M_AB1E_14Y</v>
      </c>
      <c r="L56" s="165" t="str">
        <f>_xll.qlSimpleQuote(K56,,,,Trigger)</f>
        <v>EURYC1M_AB1E_14Y#0003</v>
      </c>
      <c r="M56" s="165" t="str">
        <f>IFERROR(_xll.RtGet("DTSIMI1",K56,"ASK")/100,"")</f>
        <v/>
      </c>
      <c r="N56" s="248">
        <f>_xll.qlSimpleQuoteSetValue(L56,M56,Trigger)</f>
        <v>0</v>
      </c>
      <c r="O56" s="146"/>
      <c r="P56" s="256" t="str">
        <f t="shared" si="22"/>
        <v>SW</v>
      </c>
      <c r="Q56" s="257" t="s">
        <v>111</v>
      </c>
      <c r="R56" s="257" t="str">
        <f t="shared" si="24"/>
        <v>EUR_CURVE_3M_14Y</v>
      </c>
      <c r="S56" s="165" t="str">
        <f>_xll.qlSimpleQuote(R56,,,,Trigger)</f>
        <v>EUR_CURVE_3M_14Y#0003</v>
      </c>
      <c r="T56" s="165" t="str">
        <f>IFERROR(_xll.RtGet("DTSIMI1",R56,$T$3)/100,"")</f>
        <v/>
      </c>
      <c r="U56" s="165" t="str">
        <f>IFERROR(_xll.RtGet("DTSIMI1",R56,$U$3)/100,"")</f>
        <v/>
      </c>
      <c r="V56" s="165" t="str">
        <f t="shared" si="1"/>
        <v/>
      </c>
      <c r="W56" s="248">
        <f>_xll.qlSimpleQuoteSetValue(S56,V56,Trigger)</f>
        <v>0</v>
      </c>
      <c r="X56" s="137"/>
      <c r="Y56" s="256" t="str">
        <f t="shared" si="19"/>
        <v>SW</v>
      </c>
      <c r="Z56" s="257" t="s">
        <v>111</v>
      </c>
      <c r="AA56" s="257" t="str">
        <f t="shared" si="25"/>
        <v>EURAB6R14Y=</v>
      </c>
      <c r="AB56" s="165" t="str">
        <f>_xll.qlSimpleQuote(AA56,,,,Trigger)</f>
        <v>EURAB6R14Y=#0003</v>
      </c>
      <c r="AC56" s="165" t="str">
        <f>IFERROR(_xll.RtGet("DTSIMI1",AA56,$AC$3)/100,"")</f>
        <v/>
      </c>
      <c r="AD56" s="165" t="str">
        <f>IFERROR(_xll.RtGet("DTSIMI1",AA56,$AD$3)/100,"")</f>
        <v/>
      </c>
      <c r="AE56" s="165" t="str">
        <f t="shared" si="2"/>
        <v/>
      </c>
      <c r="AF56" s="165">
        <f>_xll.qlSimpleQuoteSetValue(AB56,AC56,Trigger)</f>
        <v>0</v>
      </c>
      <c r="AG56" s="146"/>
      <c r="AH56" s="256" t="str">
        <f t="shared" si="20"/>
        <v>SW</v>
      </c>
      <c r="AI56" s="257" t="s">
        <v>111</v>
      </c>
      <c r="AJ56" s="257" t="str">
        <f t="shared" si="26"/>
        <v>EUR_CURVE_12M_14Y</v>
      </c>
      <c r="AK56" s="165" t="str">
        <f>_xll.qlSimpleQuote(AJ56,,,,Trigger)</f>
        <v>EUR_CURVE_12M_14Y#0003</v>
      </c>
      <c r="AL56" s="165" t="str">
        <f>IFERROR(_xll.RtGet("DTSIMI1",AJ56,"ASK")/100,"")</f>
        <v/>
      </c>
      <c r="AM56" s="248">
        <f>_xll.qlSimpleQuoteSetValue(AK56,AL56,Trigger)</f>
        <v>0</v>
      </c>
    </row>
    <row r="57" spans="2:39" x14ac:dyDescent="0.2">
      <c r="B57" s="157" t="str">
        <f t="shared" si="21"/>
        <v/>
      </c>
      <c r="C57" s="256" t="s">
        <v>112</v>
      </c>
      <c r="D57" s="257" t="str">
        <f t="shared" si="17"/>
        <v>EUROISDDS15Y</v>
      </c>
      <c r="E57" s="257" t="str">
        <f>_xll.qlSimpleQuote(D57,,,,Trigger)</f>
        <v>EUROISDDS15Y#0003</v>
      </c>
      <c r="F57" s="165" t="str">
        <f>IFERROR(_xll.RtGet("DTSIMI1",D57,"ask")/100,"")</f>
        <v/>
      </c>
      <c r="G57" s="115">
        <f>_xll.qlSimpleQuoteSetValue(E57,F57,Trigger)</f>
        <v>0</v>
      </c>
      <c r="I57" s="256" t="str">
        <f t="shared" si="18"/>
        <v>SW</v>
      </c>
      <c r="J57" s="257" t="s">
        <v>112</v>
      </c>
      <c r="K57" s="257" t="str">
        <f t="shared" si="23"/>
        <v>EURYC1M_AB1E_15Y</v>
      </c>
      <c r="L57" s="165" t="str">
        <f>_xll.qlSimpleQuote(K57,,,,Trigger)</f>
        <v>EURYC1M_AB1E_15Y#0003</v>
      </c>
      <c r="M57" s="165" t="str">
        <f>IFERROR(_xll.RtGet("DTSIMI1",K57,"ASK")/100,"")</f>
        <v/>
      </c>
      <c r="N57" s="248">
        <f>_xll.qlSimpleQuoteSetValue(L57,M57,Trigger)</f>
        <v>0</v>
      </c>
      <c r="O57" s="146"/>
      <c r="P57" s="256" t="str">
        <f t="shared" si="22"/>
        <v>SW</v>
      </c>
      <c r="Q57" s="257" t="s">
        <v>112</v>
      </c>
      <c r="R57" s="257" t="str">
        <f t="shared" si="24"/>
        <v>EUR_CURVE_3M_15Y</v>
      </c>
      <c r="S57" s="165" t="str">
        <f>_xll.qlSimpleQuote(R57,,,,Trigger)</f>
        <v>EUR_CURVE_3M_15Y#0003</v>
      </c>
      <c r="T57" s="165" t="str">
        <f>IFERROR(_xll.RtGet("DTSIMI1",R57,$T$3)/100,"")</f>
        <v/>
      </c>
      <c r="U57" s="165" t="str">
        <f>IFERROR(_xll.RtGet("DTSIMI1",R57,$U$3)/100,"")</f>
        <v/>
      </c>
      <c r="V57" s="165" t="str">
        <f t="shared" si="1"/>
        <v/>
      </c>
      <c r="W57" s="248">
        <f>_xll.qlSimpleQuoteSetValue(S57,V57,Trigger)</f>
        <v>0</v>
      </c>
      <c r="X57" s="137"/>
      <c r="Y57" s="256" t="str">
        <f t="shared" si="19"/>
        <v>SW</v>
      </c>
      <c r="Z57" s="257" t="s">
        <v>112</v>
      </c>
      <c r="AA57" s="257" t="str">
        <f t="shared" si="25"/>
        <v>EURAB6R15Y=</v>
      </c>
      <c r="AB57" s="165" t="str">
        <f>_xll.qlSimpleQuote(AA57,,,,Trigger)</f>
        <v>EURAB6R15Y=#0003</v>
      </c>
      <c r="AC57" s="165" t="str">
        <f>IFERROR(_xll.RtGet("DTSIMI1",AA57,$AC$3)/100,"")</f>
        <v/>
      </c>
      <c r="AD57" s="165" t="str">
        <f>IFERROR(_xll.RtGet("DTSIMI1",AA57,$AD$3)/100,"")</f>
        <v/>
      </c>
      <c r="AE57" s="165" t="str">
        <f t="shared" si="2"/>
        <v/>
      </c>
      <c r="AF57" s="165">
        <f>_xll.qlSimpleQuoteSetValue(AB57,AC57,Trigger)</f>
        <v>0</v>
      </c>
      <c r="AG57" s="146"/>
      <c r="AH57" s="256" t="str">
        <f t="shared" si="20"/>
        <v>SW</v>
      </c>
      <c r="AI57" s="257" t="s">
        <v>112</v>
      </c>
      <c r="AJ57" s="257" t="str">
        <f t="shared" si="26"/>
        <v>EUR_CURVE_12M_15Y</v>
      </c>
      <c r="AK57" s="165" t="str">
        <f>_xll.qlSimpleQuote(AJ57,,,,Trigger)</f>
        <v>EUR_CURVE_12M_15Y#0003</v>
      </c>
      <c r="AL57" s="165" t="str">
        <f>IFERROR(_xll.RtGet("DTSIMI1",AJ57,"ASK")/100,"")</f>
        <v/>
      </c>
      <c r="AM57" s="248">
        <f>_xll.qlSimpleQuoteSetValue(AK57,AL57,Trigger)</f>
        <v>0</v>
      </c>
    </row>
    <row r="58" spans="2:39" x14ac:dyDescent="0.2">
      <c r="B58" s="157" t="str">
        <f t="shared" si="21"/>
        <v/>
      </c>
      <c r="C58" s="256" t="s">
        <v>113</v>
      </c>
      <c r="D58" s="257" t="str">
        <f t="shared" si="17"/>
        <v>EUROISDDS16Y</v>
      </c>
      <c r="E58" s="257" t="str">
        <f>_xll.qlSimpleQuote(D58,,,,Trigger)</f>
        <v>EUROISDDS16Y#0003</v>
      </c>
      <c r="F58" s="165" t="str">
        <f>IFERROR(_xll.RtGet("DTSIMI1",D58,"ask")/100,"")</f>
        <v/>
      </c>
      <c r="G58" s="115">
        <f>_xll.qlSimpleQuoteSetValue(E58,F58,Trigger)</f>
        <v>0</v>
      </c>
      <c r="I58" s="256" t="str">
        <f t="shared" si="18"/>
        <v>SW</v>
      </c>
      <c r="J58" s="257" t="s">
        <v>113</v>
      </c>
      <c r="K58" s="257" t="str">
        <f t="shared" si="23"/>
        <v>EURYC1M_AB1E_16Y</v>
      </c>
      <c r="L58" s="165" t="str">
        <f>_xll.qlSimpleQuote(K58,,,,Trigger)</f>
        <v>EURYC1M_AB1E_16Y#0003</v>
      </c>
      <c r="M58" s="165" t="str">
        <f>IFERROR(_xll.RtGet("DTSIMI1",K58,"ASK")/100,"")</f>
        <v/>
      </c>
      <c r="N58" s="248">
        <f>_xll.qlSimpleQuoteSetValue(L58,M58,Trigger)</f>
        <v>0</v>
      </c>
      <c r="O58" s="146"/>
      <c r="P58" s="256" t="str">
        <f t="shared" si="22"/>
        <v>SW</v>
      </c>
      <c r="Q58" s="257" t="s">
        <v>113</v>
      </c>
      <c r="R58" s="257" t="str">
        <f t="shared" si="24"/>
        <v>EUR_CURVE_3M_16Y</v>
      </c>
      <c r="S58" s="165" t="str">
        <f>_xll.qlSimpleQuote(R58,,,,Trigger)</f>
        <v>EUR_CURVE_3M_16Y#0003</v>
      </c>
      <c r="T58" s="165" t="str">
        <f>IFERROR(_xll.RtGet("DTSIMI1",R58,$T$3)/100,"")</f>
        <v/>
      </c>
      <c r="U58" s="165" t="str">
        <f>IFERROR(_xll.RtGet("DTSIMI1",R58,$U$3)/100,"")</f>
        <v/>
      </c>
      <c r="V58" s="165" t="str">
        <f t="shared" si="1"/>
        <v/>
      </c>
      <c r="W58" s="248">
        <f>_xll.qlSimpleQuoteSetValue(S58,V58,Trigger)</f>
        <v>0</v>
      </c>
      <c r="X58" s="137"/>
      <c r="Y58" s="256" t="str">
        <f t="shared" si="19"/>
        <v>SW</v>
      </c>
      <c r="Z58" s="257" t="s">
        <v>113</v>
      </c>
      <c r="AA58" s="257" t="str">
        <f t="shared" si="25"/>
        <v>EURAB6R16Y=</v>
      </c>
      <c r="AB58" s="165" t="str">
        <f>_xll.qlSimpleQuote(AA58,,,,Trigger)</f>
        <v>EURAB6R16Y=#0003</v>
      </c>
      <c r="AC58" s="165" t="str">
        <f>IFERROR(_xll.RtGet("DTSIMI1",AA58,$AC$3)/100,"")</f>
        <v/>
      </c>
      <c r="AD58" s="165" t="str">
        <f>IFERROR(_xll.RtGet("DTSIMI1",AA58,$AD$3)/100,"")</f>
        <v/>
      </c>
      <c r="AE58" s="165" t="str">
        <f t="shared" si="2"/>
        <v/>
      </c>
      <c r="AF58" s="165">
        <f>_xll.qlSimpleQuoteSetValue(AB58,AC58,Trigger)</f>
        <v>0</v>
      </c>
      <c r="AG58" s="146"/>
      <c r="AH58" s="256" t="str">
        <f t="shared" si="20"/>
        <v>SW</v>
      </c>
      <c r="AI58" s="257" t="s">
        <v>113</v>
      </c>
      <c r="AJ58" s="257" t="str">
        <f t="shared" si="26"/>
        <v>EUR_CURVE_12M_16Y</v>
      </c>
      <c r="AK58" s="165" t="str">
        <f>_xll.qlSimpleQuote(AJ58,,,,Trigger)</f>
        <v>EUR_CURVE_12M_16Y#0003</v>
      </c>
      <c r="AL58" s="165" t="str">
        <f>IFERROR(_xll.RtGet("DTSIMI1",AJ58,"ASK")/100,"")</f>
        <v/>
      </c>
      <c r="AM58" s="248">
        <f>_xll.qlSimpleQuoteSetValue(AK58,AL58,Trigger)</f>
        <v>0</v>
      </c>
    </row>
    <row r="59" spans="2:39" x14ac:dyDescent="0.2">
      <c r="B59" s="157" t="str">
        <f t="shared" si="21"/>
        <v/>
      </c>
      <c r="C59" s="256" t="s">
        <v>114</v>
      </c>
      <c r="D59" s="257" t="str">
        <f t="shared" si="17"/>
        <v>EUROISDDS17Y</v>
      </c>
      <c r="E59" s="257" t="str">
        <f>_xll.qlSimpleQuote(D59,,,,Trigger)</f>
        <v>EUROISDDS17Y#0003</v>
      </c>
      <c r="F59" s="165" t="str">
        <f>IFERROR(_xll.RtGet("DTSIMI1",D59,"ask")/100,"")</f>
        <v/>
      </c>
      <c r="G59" s="115">
        <f>_xll.qlSimpleQuoteSetValue(E59,F59,Trigger)</f>
        <v>0</v>
      </c>
      <c r="I59" s="256" t="str">
        <f t="shared" si="18"/>
        <v>SW</v>
      </c>
      <c r="J59" s="257" t="s">
        <v>114</v>
      </c>
      <c r="K59" s="257" t="str">
        <f t="shared" si="23"/>
        <v>EURYC1M_AB1E_17Y</v>
      </c>
      <c r="L59" s="165" t="str">
        <f>_xll.qlSimpleQuote(K59,,,,Trigger)</f>
        <v>EURYC1M_AB1E_17Y#0003</v>
      </c>
      <c r="M59" s="165" t="str">
        <f>IFERROR(_xll.RtGet("DTSIMI1",K59,"ASK")/100,"")</f>
        <v/>
      </c>
      <c r="N59" s="248">
        <f>_xll.qlSimpleQuoteSetValue(L59,M59,Trigger)</f>
        <v>0</v>
      </c>
      <c r="O59" s="146"/>
      <c r="P59" s="256" t="str">
        <f t="shared" si="22"/>
        <v>SW</v>
      </c>
      <c r="Q59" s="257" t="s">
        <v>114</v>
      </c>
      <c r="R59" s="257" t="str">
        <f t="shared" si="24"/>
        <v>EUR_CURVE_3M_17Y</v>
      </c>
      <c r="S59" s="165" t="str">
        <f>_xll.qlSimpleQuote(R59,,,,Trigger)</f>
        <v>EUR_CURVE_3M_17Y#0003</v>
      </c>
      <c r="T59" s="165" t="str">
        <f>IFERROR(_xll.RtGet("DTSIMI1",R59,$T$3)/100,"")</f>
        <v/>
      </c>
      <c r="U59" s="165" t="str">
        <f>IFERROR(_xll.RtGet("DTSIMI1",R59,$U$3)/100,"")</f>
        <v/>
      </c>
      <c r="V59" s="165" t="str">
        <f t="shared" si="1"/>
        <v/>
      </c>
      <c r="W59" s="248">
        <f>_xll.qlSimpleQuoteSetValue(S59,V59,Trigger)</f>
        <v>0</v>
      </c>
      <c r="X59" s="137"/>
      <c r="Y59" s="256" t="str">
        <f t="shared" si="19"/>
        <v>SW</v>
      </c>
      <c r="Z59" s="257" t="s">
        <v>114</v>
      </c>
      <c r="AA59" s="257" t="str">
        <f t="shared" si="25"/>
        <v>EURAB6R17Y=</v>
      </c>
      <c r="AB59" s="165" t="str">
        <f>_xll.qlSimpleQuote(AA59,,,,Trigger)</f>
        <v>EURAB6R17Y=#0003</v>
      </c>
      <c r="AC59" s="165" t="str">
        <f>IFERROR(_xll.RtGet("DTSIMI1",AA59,$AC$3)/100,"")</f>
        <v/>
      </c>
      <c r="AD59" s="165" t="str">
        <f>IFERROR(_xll.RtGet("DTSIMI1",AA59,$AD$3)/100,"")</f>
        <v/>
      </c>
      <c r="AE59" s="165" t="str">
        <f t="shared" si="2"/>
        <v/>
      </c>
      <c r="AF59" s="165">
        <f>_xll.qlSimpleQuoteSetValue(AB59,AC59,Trigger)</f>
        <v>0</v>
      </c>
      <c r="AG59" s="146"/>
      <c r="AH59" s="256" t="str">
        <f t="shared" si="20"/>
        <v>SW</v>
      </c>
      <c r="AI59" s="257" t="s">
        <v>114</v>
      </c>
      <c r="AJ59" s="257" t="str">
        <f t="shared" si="26"/>
        <v>EUR_CURVE_12M_17Y</v>
      </c>
      <c r="AK59" s="165" t="str">
        <f>_xll.qlSimpleQuote(AJ59,,,,Trigger)</f>
        <v>EUR_CURVE_12M_17Y#0003</v>
      </c>
      <c r="AL59" s="165" t="str">
        <f>IFERROR(_xll.RtGet("DTSIMI1",AJ59,"ASK")/100,"")</f>
        <v/>
      </c>
      <c r="AM59" s="248">
        <f>_xll.qlSimpleQuoteSetValue(AK59,AL59,Trigger)</f>
        <v>0</v>
      </c>
    </row>
    <row r="60" spans="2:39" x14ac:dyDescent="0.2">
      <c r="B60" s="157" t="str">
        <f t="shared" si="21"/>
        <v/>
      </c>
      <c r="C60" s="256" t="s">
        <v>115</v>
      </c>
      <c r="D60" s="257" t="str">
        <f t="shared" si="17"/>
        <v>EUROISDDS18Y</v>
      </c>
      <c r="E60" s="257" t="str">
        <f>_xll.qlSimpleQuote(D60,,,,Trigger)</f>
        <v>EUROISDDS18Y#0003</v>
      </c>
      <c r="F60" s="165" t="str">
        <f>IFERROR(_xll.RtGet("DTSIMI1",D60,"ask")/100,"")</f>
        <v/>
      </c>
      <c r="G60" s="115">
        <f>_xll.qlSimpleQuoteSetValue(E60,F60,Trigger)</f>
        <v>0</v>
      </c>
      <c r="I60" s="256" t="str">
        <f t="shared" si="18"/>
        <v>SW</v>
      </c>
      <c r="J60" s="257" t="s">
        <v>115</v>
      </c>
      <c r="K60" s="257" t="str">
        <f t="shared" si="23"/>
        <v>EURYC1M_AB1E_18Y</v>
      </c>
      <c r="L60" s="165" t="str">
        <f>_xll.qlSimpleQuote(K60,,,,Trigger)</f>
        <v>EURYC1M_AB1E_18Y#0003</v>
      </c>
      <c r="M60" s="165" t="str">
        <f>IFERROR(_xll.RtGet("DTSIMI1",K60,"ASK")/100,"")</f>
        <v/>
      </c>
      <c r="N60" s="248">
        <f>_xll.qlSimpleQuoteSetValue(L60,M60,Trigger)</f>
        <v>0</v>
      </c>
      <c r="O60" s="146"/>
      <c r="P60" s="256" t="str">
        <f t="shared" si="22"/>
        <v>SW</v>
      </c>
      <c r="Q60" s="257" t="s">
        <v>115</v>
      </c>
      <c r="R60" s="257" t="str">
        <f t="shared" si="24"/>
        <v>EUR_CURVE_3M_18Y</v>
      </c>
      <c r="S60" s="165" t="str">
        <f>_xll.qlSimpleQuote(R60,,,,Trigger)</f>
        <v>EUR_CURVE_3M_18Y#0003</v>
      </c>
      <c r="T60" s="165" t="str">
        <f>IFERROR(_xll.RtGet("DTSIMI1",R60,$T$3)/100,"")</f>
        <v/>
      </c>
      <c r="U60" s="165" t="str">
        <f>IFERROR(_xll.RtGet("DTSIMI1",R60,$U$3)/100,"")</f>
        <v/>
      </c>
      <c r="V60" s="165" t="str">
        <f t="shared" si="1"/>
        <v/>
      </c>
      <c r="W60" s="248">
        <f>_xll.qlSimpleQuoteSetValue(S60,V60,Trigger)</f>
        <v>0</v>
      </c>
      <c r="X60" s="137"/>
      <c r="Y60" s="256" t="str">
        <f t="shared" si="19"/>
        <v>SW</v>
      </c>
      <c r="Z60" s="257" t="s">
        <v>115</v>
      </c>
      <c r="AA60" s="257" t="str">
        <f t="shared" si="25"/>
        <v>EURAB6R18Y=</v>
      </c>
      <c r="AB60" s="165" t="str">
        <f>_xll.qlSimpleQuote(AA60,,,,Trigger)</f>
        <v>EURAB6R18Y=#0003</v>
      </c>
      <c r="AC60" s="165" t="str">
        <f>IFERROR(_xll.RtGet("DTSIMI1",AA60,$AC$3)/100,"")</f>
        <v/>
      </c>
      <c r="AD60" s="165" t="str">
        <f>IFERROR(_xll.RtGet("DTSIMI1",AA60,$AD$3)/100,"")</f>
        <v/>
      </c>
      <c r="AE60" s="165" t="str">
        <f t="shared" si="2"/>
        <v/>
      </c>
      <c r="AF60" s="165">
        <f>_xll.qlSimpleQuoteSetValue(AB60,AC60,Trigger)</f>
        <v>0</v>
      </c>
      <c r="AG60" s="146"/>
      <c r="AH60" s="256" t="str">
        <f t="shared" si="20"/>
        <v>SW</v>
      </c>
      <c r="AI60" s="257" t="s">
        <v>115</v>
      </c>
      <c r="AJ60" s="257" t="str">
        <f t="shared" si="26"/>
        <v>EUR_CURVE_12M_18Y</v>
      </c>
      <c r="AK60" s="165" t="str">
        <f>_xll.qlSimpleQuote(AJ60,,,,Trigger)</f>
        <v>EUR_CURVE_12M_18Y#0003</v>
      </c>
      <c r="AL60" s="165" t="str">
        <f>IFERROR(_xll.RtGet("DTSIMI1",AJ60,"ASK")/100,"")</f>
        <v/>
      </c>
      <c r="AM60" s="248">
        <f>_xll.qlSimpleQuoteSetValue(AK60,AL60,Trigger)</f>
        <v>0</v>
      </c>
    </row>
    <row r="61" spans="2:39" x14ac:dyDescent="0.2">
      <c r="B61" s="157" t="str">
        <f t="shared" si="21"/>
        <v/>
      </c>
      <c r="C61" s="256" t="s">
        <v>116</v>
      </c>
      <c r="D61" s="257" t="str">
        <f t="shared" ref="D61:D92" si="27">Currency&amp;"OISDDS"&amp;C61</f>
        <v>EUROISDDS19Y</v>
      </c>
      <c r="E61" s="257" t="str">
        <f>_xll.qlSimpleQuote(D61,,,,Trigger)</f>
        <v>EUROISDDS19Y#0003</v>
      </c>
      <c r="F61" s="165" t="str">
        <f>IFERROR(_xll.RtGet("DTSIMI1",D61,"ask")/100,"")</f>
        <v/>
      </c>
      <c r="G61" s="115">
        <f>_xll.qlSimpleQuoteSetValue(E61,F61,Trigger)</f>
        <v>0</v>
      </c>
      <c r="I61" s="256" t="str">
        <f t="shared" si="18"/>
        <v>SW</v>
      </c>
      <c r="J61" s="257" t="s">
        <v>116</v>
      </c>
      <c r="K61" s="257" t="str">
        <f t="shared" si="23"/>
        <v>EURYC1M_AB1E_19Y</v>
      </c>
      <c r="L61" s="165" t="str">
        <f>_xll.qlSimpleQuote(K61,,,,Trigger)</f>
        <v>EURYC1M_AB1E_19Y#0003</v>
      </c>
      <c r="M61" s="165" t="str">
        <f>IFERROR(_xll.RtGet("DTSIMI1",K61,"ASK")/100,"")</f>
        <v/>
      </c>
      <c r="N61" s="248">
        <f>_xll.qlSimpleQuoteSetValue(L61,M61,Trigger)</f>
        <v>0</v>
      </c>
      <c r="O61" s="146"/>
      <c r="P61" s="256" t="str">
        <f t="shared" si="22"/>
        <v>SW</v>
      </c>
      <c r="Q61" s="257" t="s">
        <v>116</v>
      </c>
      <c r="R61" s="257" t="str">
        <f t="shared" si="24"/>
        <v>EUR_CURVE_3M_19Y</v>
      </c>
      <c r="S61" s="165" t="str">
        <f>_xll.qlSimpleQuote(R61,,,,Trigger)</f>
        <v>EUR_CURVE_3M_19Y#0003</v>
      </c>
      <c r="T61" s="165" t="str">
        <f>IFERROR(_xll.RtGet("DTSIMI1",R61,$T$3)/100,"")</f>
        <v/>
      </c>
      <c r="U61" s="165" t="str">
        <f>IFERROR(_xll.RtGet("DTSIMI1",R61,$U$3)/100,"")</f>
        <v/>
      </c>
      <c r="V61" s="165" t="str">
        <f t="shared" si="1"/>
        <v/>
      </c>
      <c r="W61" s="248">
        <f>_xll.qlSimpleQuoteSetValue(S61,V61,Trigger)</f>
        <v>0</v>
      </c>
      <c r="X61" s="137"/>
      <c r="Y61" s="256" t="str">
        <f t="shared" si="19"/>
        <v>SW</v>
      </c>
      <c r="Z61" s="257" t="s">
        <v>116</v>
      </c>
      <c r="AA61" s="257" t="str">
        <f t="shared" si="25"/>
        <v>EURAB6R19Y=</v>
      </c>
      <c r="AB61" s="165" t="str">
        <f>_xll.qlSimpleQuote(AA61,,,,Trigger)</f>
        <v>EURAB6R19Y=#0003</v>
      </c>
      <c r="AC61" s="165" t="str">
        <f>IFERROR(_xll.RtGet("DTSIMI1",AA61,$AC$3)/100,"")</f>
        <v/>
      </c>
      <c r="AD61" s="165" t="str">
        <f>IFERROR(_xll.RtGet("DTSIMI1",AA61,$AD$3)/100,"")</f>
        <v/>
      </c>
      <c r="AE61" s="165" t="str">
        <f t="shared" si="2"/>
        <v/>
      </c>
      <c r="AF61" s="165">
        <f>_xll.qlSimpleQuoteSetValue(AB61,AC61,Trigger)</f>
        <v>0</v>
      </c>
      <c r="AG61" s="146"/>
      <c r="AH61" s="256" t="str">
        <f t="shared" si="20"/>
        <v>SW</v>
      </c>
      <c r="AI61" s="257" t="s">
        <v>116</v>
      </c>
      <c r="AJ61" s="257" t="str">
        <f t="shared" si="26"/>
        <v>EUR_CURVE_12M_19Y</v>
      </c>
      <c r="AK61" s="165" t="str">
        <f>_xll.qlSimpleQuote(AJ61,,,,Trigger)</f>
        <v>EUR_CURVE_12M_19Y#0003</v>
      </c>
      <c r="AL61" s="165" t="str">
        <f>IFERROR(_xll.RtGet("DTSIMI1",AJ61,"ASK")/100,"")</f>
        <v/>
      </c>
      <c r="AM61" s="248">
        <f>_xll.qlSimpleQuoteSetValue(AK61,AL61,Trigger)</f>
        <v>0</v>
      </c>
    </row>
    <row r="62" spans="2:39" x14ac:dyDescent="0.2">
      <c r="B62" s="157" t="str">
        <f t="shared" si="21"/>
        <v/>
      </c>
      <c r="C62" s="256" t="s">
        <v>117</v>
      </c>
      <c r="D62" s="257" t="str">
        <f t="shared" si="27"/>
        <v>EUROISDDS20Y</v>
      </c>
      <c r="E62" s="257" t="str">
        <f>_xll.qlSimpleQuote(D62,,,,Trigger)</f>
        <v>EUROISDDS20Y#0003</v>
      </c>
      <c r="F62" s="165" t="str">
        <f>IFERROR(_xll.RtGet("DTSIMI1",D62,"ask")/100,"")</f>
        <v/>
      </c>
      <c r="G62" s="115">
        <f>_xll.qlSimpleQuoteSetValue(E62,F62,Trigger)</f>
        <v>0</v>
      </c>
      <c r="I62" s="256" t="str">
        <f t="shared" si="18"/>
        <v>SW</v>
      </c>
      <c r="J62" s="257" t="s">
        <v>117</v>
      </c>
      <c r="K62" s="257" t="str">
        <f t="shared" si="23"/>
        <v>EURYC1M_AB1E_20Y</v>
      </c>
      <c r="L62" s="165" t="str">
        <f>_xll.qlSimpleQuote(K62,,,,Trigger)</f>
        <v>EURYC1M_AB1E_20Y#0003</v>
      </c>
      <c r="M62" s="165" t="str">
        <f>IFERROR(_xll.RtGet("DTSIMI1",K62,"ASK")/100,"")</f>
        <v/>
      </c>
      <c r="N62" s="248">
        <f>_xll.qlSimpleQuoteSetValue(L62,M62,Trigger)</f>
        <v>0</v>
      </c>
      <c r="O62" s="146"/>
      <c r="P62" s="256" t="str">
        <f t="shared" si="22"/>
        <v>SW</v>
      </c>
      <c r="Q62" s="257" t="s">
        <v>117</v>
      </c>
      <c r="R62" s="257" t="str">
        <f t="shared" si="24"/>
        <v>EUR_CURVE_3M_20Y</v>
      </c>
      <c r="S62" s="165" t="str">
        <f>_xll.qlSimpleQuote(R62,,,,Trigger)</f>
        <v>EUR_CURVE_3M_20Y#0003</v>
      </c>
      <c r="T62" s="165" t="str">
        <f>IFERROR(_xll.RtGet("DTSIMI1",R62,$T$3)/100,"")</f>
        <v/>
      </c>
      <c r="U62" s="165" t="str">
        <f>IFERROR(_xll.RtGet("DTSIMI1",R62,$U$3)/100,"")</f>
        <v/>
      </c>
      <c r="V62" s="165" t="str">
        <f t="shared" si="1"/>
        <v/>
      </c>
      <c r="W62" s="248">
        <f>_xll.qlSimpleQuoteSetValue(S62,V62,Trigger)</f>
        <v>0</v>
      </c>
      <c r="X62" s="137"/>
      <c r="Y62" s="256" t="str">
        <f t="shared" si="19"/>
        <v>SW</v>
      </c>
      <c r="Z62" s="257" t="s">
        <v>117</v>
      </c>
      <c r="AA62" s="257" t="str">
        <f t="shared" si="25"/>
        <v>EURAB6R20Y=</v>
      </c>
      <c r="AB62" s="165" t="str">
        <f>_xll.qlSimpleQuote(AA62,,,,Trigger)</f>
        <v>EURAB6R20Y=#0003</v>
      </c>
      <c r="AC62" s="165" t="str">
        <f>IFERROR(_xll.RtGet("DTSIMI1",AA62,$AC$3)/100,"")</f>
        <v/>
      </c>
      <c r="AD62" s="165" t="str">
        <f>IFERROR(_xll.RtGet("DTSIMI1",AA62,$AD$3)/100,"")</f>
        <v/>
      </c>
      <c r="AE62" s="165" t="str">
        <f t="shared" si="2"/>
        <v/>
      </c>
      <c r="AF62" s="165">
        <f>_xll.qlSimpleQuoteSetValue(AB62,AC62,Trigger)</f>
        <v>0</v>
      </c>
      <c r="AG62" s="146"/>
      <c r="AH62" s="256" t="str">
        <f t="shared" si="20"/>
        <v>SW</v>
      </c>
      <c r="AI62" s="257" t="s">
        <v>117</v>
      </c>
      <c r="AJ62" s="257" t="str">
        <f t="shared" si="26"/>
        <v>EUR_CURVE_12M_20Y</v>
      </c>
      <c r="AK62" s="165" t="str">
        <f>_xll.qlSimpleQuote(AJ62,,,,Trigger)</f>
        <v>EUR_CURVE_12M_20Y#0003</v>
      </c>
      <c r="AL62" s="165" t="str">
        <f>IFERROR(_xll.RtGet("DTSIMI1",AJ62,"ASK")/100,"")</f>
        <v/>
      </c>
      <c r="AM62" s="248">
        <f>_xll.qlSimpleQuoteSetValue(AK62,AL62,Trigger)</f>
        <v>0</v>
      </c>
    </row>
    <row r="63" spans="2:39" x14ac:dyDescent="0.2">
      <c r="B63" s="157" t="str">
        <f t="shared" si="21"/>
        <v/>
      </c>
      <c r="C63" s="256" t="s">
        <v>118</v>
      </c>
      <c r="D63" s="257" t="str">
        <f t="shared" si="27"/>
        <v>EUROISDDS21Y</v>
      </c>
      <c r="E63" s="257" t="str">
        <f>_xll.qlSimpleQuote(D63,,,,Trigger)</f>
        <v>EUROISDDS21Y#0003</v>
      </c>
      <c r="F63" s="165" t="str">
        <f>IFERROR(_xll.RtGet("DTSIMI1",D63,"ask")/100,"")</f>
        <v/>
      </c>
      <c r="G63" s="115">
        <f>_xll.qlSimpleQuoteSetValue(E63,F63,Trigger)</f>
        <v>0</v>
      </c>
      <c r="I63" s="256" t="str">
        <f t="shared" si="18"/>
        <v>SW</v>
      </c>
      <c r="J63" s="257" t="s">
        <v>118</v>
      </c>
      <c r="K63" s="257" t="str">
        <f t="shared" si="23"/>
        <v>EURYC1M_AB1E_21Y</v>
      </c>
      <c r="L63" s="165" t="str">
        <f>_xll.qlSimpleQuote(K63,,,,Trigger)</f>
        <v>EURYC1M_AB1E_21Y#0003</v>
      </c>
      <c r="M63" s="165" t="str">
        <f>IFERROR(_xll.RtGet("DTSIMI1",K63,"ASK")/100,"")</f>
        <v/>
      </c>
      <c r="N63" s="248">
        <f>_xll.qlSimpleQuoteSetValue(L63,M63,Trigger)</f>
        <v>0</v>
      </c>
      <c r="O63" s="146"/>
      <c r="P63" s="256" t="str">
        <f t="shared" si="22"/>
        <v>SW</v>
      </c>
      <c r="Q63" s="257" t="s">
        <v>118</v>
      </c>
      <c r="R63" s="257" t="str">
        <f t="shared" si="24"/>
        <v>EUR_CURVE_3M_21Y</v>
      </c>
      <c r="S63" s="165" t="str">
        <f>_xll.qlSimpleQuote(R63,,,,Trigger)</f>
        <v>EUR_CURVE_3M_21Y#0003</v>
      </c>
      <c r="T63" s="165" t="str">
        <f>IFERROR(_xll.RtGet("DTSIMI1",R63,$T$3)/100,"")</f>
        <v/>
      </c>
      <c r="U63" s="165" t="str">
        <f>IFERROR(_xll.RtGet("DTSIMI1",R63,$U$3)/100,"")</f>
        <v/>
      </c>
      <c r="V63" s="165" t="str">
        <f t="shared" si="1"/>
        <v/>
      </c>
      <c r="W63" s="248">
        <f>_xll.qlSimpleQuoteSetValue(S63,V63,Trigger)</f>
        <v>0</v>
      </c>
      <c r="X63" s="137"/>
      <c r="Y63" s="256" t="str">
        <f t="shared" si="19"/>
        <v>SW</v>
      </c>
      <c r="Z63" s="257" t="s">
        <v>118</v>
      </c>
      <c r="AA63" s="257" t="str">
        <f t="shared" si="25"/>
        <v>EURAB6R21Y=</v>
      </c>
      <c r="AB63" s="165" t="str">
        <f>_xll.qlSimpleQuote(AA63,,,,Trigger)</f>
        <v>EURAB6R21Y=#0003</v>
      </c>
      <c r="AC63" s="165" t="str">
        <f>IFERROR(_xll.RtGet("DTSIMI1",AA63,$AC$3)/100,"")</f>
        <v/>
      </c>
      <c r="AD63" s="165" t="str">
        <f>IFERROR(_xll.RtGet("DTSIMI1",AA63,$AD$3)/100,"")</f>
        <v/>
      </c>
      <c r="AE63" s="165" t="str">
        <f t="shared" si="2"/>
        <v/>
      </c>
      <c r="AF63" s="165">
        <f>_xll.qlSimpleQuoteSetValue(AB63,AC63,Trigger)</f>
        <v>0</v>
      </c>
      <c r="AG63" s="146"/>
      <c r="AH63" s="256" t="str">
        <f t="shared" si="20"/>
        <v>SW</v>
      </c>
      <c r="AI63" s="257" t="s">
        <v>118</v>
      </c>
      <c r="AJ63" s="257" t="str">
        <f t="shared" si="26"/>
        <v>EUR_CURVE_12M_21Y</v>
      </c>
      <c r="AK63" s="165" t="str">
        <f>_xll.qlSimpleQuote(AJ63,,,,Trigger)</f>
        <v>EUR_CURVE_12M_21Y#0003</v>
      </c>
      <c r="AL63" s="165" t="str">
        <f>IFERROR(_xll.RtGet("DTSIMI1",AJ63,"ASK")/100,"")</f>
        <v/>
      </c>
      <c r="AM63" s="248">
        <f>_xll.qlSimpleQuoteSetValue(AK63,AL63,Trigger)</f>
        <v>0</v>
      </c>
    </row>
    <row r="64" spans="2:39" x14ac:dyDescent="0.2">
      <c r="B64" s="157" t="str">
        <f t="shared" si="21"/>
        <v/>
      </c>
      <c r="C64" s="256" t="s">
        <v>119</v>
      </c>
      <c r="D64" s="257" t="str">
        <f t="shared" si="27"/>
        <v>EUROISDDS22Y</v>
      </c>
      <c r="E64" s="257" t="str">
        <f>_xll.qlSimpleQuote(D64,,,,Trigger)</f>
        <v>EUROISDDS22Y#0003</v>
      </c>
      <c r="F64" s="165" t="str">
        <f>IFERROR(_xll.RtGet("DTSIMI1",D64,"ask")/100,"")</f>
        <v/>
      </c>
      <c r="G64" s="115">
        <f>_xll.qlSimpleQuoteSetValue(E64,F64,Trigger)</f>
        <v>0</v>
      </c>
      <c r="I64" s="256" t="str">
        <f t="shared" si="18"/>
        <v>SW</v>
      </c>
      <c r="J64" s="257" t="s">
        <v>119</v>
      </c>
      <c r="K64" s="257" t="str">
        <f t="shared" si="23"/>
        <v>EURYC1M_AB1E_22Y</v>
      </c>
      <c r="L64" s="165" t="str">
        <f>_xll.qlSimpleQuote(K64,,,,Trigger)</f>
        <v>EURYC1M_AB1E_22Y#0003</v>
      </c>
      <c r="M64" s="165" t="str">
        <f>IFERROR(_xll.RtGet("DTSIMI1",K64,"ASK")/100,"")</f>
        <v/>
      </c>
      <c r="N64" s="248">
        <f>_xll.qlSimpleQuoteSetValue(L64,M64,Trigger)</f>
        <v>0</v>
      </c>
      <c r="O64" s="146"/>
      <c r="P64" s="256" t="str">
        <f t="shared" si="22"/>
        <v>SW</v>
      </c>
      <c r="Q64" s="257" t="s">
        <v>119</v>
      </c>
      <c r="R64" s="257" t="str">
        <f t="shared" si="24"/>
        <v>EUR_CURVE_3M_22Y</v>
      </c>
      <c r="S64" s="165" t="str">
        <f>_xll.qlSimpleQuote(R64,,,,Trigger)</f>
        <v>EUR_CURVE_3M_22Y#0003</v>
      </c>
      <c r="T64" s="165" t="str">
        <f>IFERROR(_xll.RtGet("DTSIMI1",R64,$T$3)/100,"")</f>
        <v/>
      </c>
      <c r="U64" s="165" t="str">
        <f>IFERROR(_xll.RtGet("DTSIMI1",R64,$U$3)/100,"")</f>
        <v/>
      </c>
      <c r="V64" s="165" t="str">
        <f t="shared" si="1"/>
        <v/>
      </c>
      <c r="W64" s="248">
        <f>_xll.qlSimpleQuoteSetValue(S64,V64,Trigger)</f>
        <v>0</v>
      </c>
      <c r="X64" s="137"/>
      <c r="Y64" s="256" t="str">
        <f t="shared" si="19"/>
        <v>SW</v>
      </c>
      <c r="Z64" s="257" t="s">
        <v>119</v>
      </c>
      <c r="AA64" s="257" t="str">
        <f t="shared" si="25"/>
        <v>EURAB6R22Y=</v>
      </c>
      <c r="AB64" s="165" t="str">
        <f>_xll.qlSimpleQuote(AA64,,,,Trigger)</f>
        <v>EURAB6R22Y=#0003</v>
      </c>
      <c r="AC64" s="165" t="str">
        <f>IFERROR(_xll.RtGet("DTSIMI1",AA64,$AC$3)/100,"")</f>
        <v/>
      </c>
      <c r="AD64" s="165" t="str">
        <f>IFERROR(_xll.RtGet("DTSIMI1",AA64,$AD$3)/100,"")</f>
        <v/>
      </c>
      <c r="AE64" s="165" t="str">
        <f t="shared" si="2"/>
        <v/>
      </c>
      <c r="AF64" s="165">
        <f>_xll.qlSimpleQuoteSetValue(AB64,AC64,Trigger)</f>
        <v>0</v>
      </c>
      <c r="AG64" s="146"/>
      <c r="AH64" s="256" t="str">
        <f t="shared" si="20"/>
        <v>SW</v>
      </c>
      <c r="AI64" s="257" t="s">
        <v>119</v>
      </c>
      <c r="AJ64" s="257" t="str">
        <f t="shared" si="26"/>
        <v>EUR_CURVE_12M_22Y</v>
      </c>
      <c r="AK64" s="165" t="str">
        <f>_xll.qlSimpleQuote(AJ64,,,,Trigger)</f>
        <v>EUR_CURVE_12M_22Y#0003</v>
      </c>
      <c r="AL64" s="165" t="str">
        <f>IFERROR(_xll.RtGet("DTSIMI1",AJ64,"ASK")/100,"")</f>
        <v/>
      </c>
      <c r="AM64" s="248">
        <f>_xll.qlSimpleQuoteSetValue(AK64,AL64,Trigger)</f>
        <v>0</v>
      </c>
    </row>
    <row r="65" spans="2:39" x14ac:dyDescent="0.2">
      <c r="B65" s="157" t="str">
        <f t="shared" si="21"/>
        <v/>
      </c>
      <c r="C65" s="256" t="s">
        <v>120</v>
      </c>
      <c r="D65" s="257" t="str">
        <f t="shared" si="27"/>
        <v>EUROISDDS23Y</v>
      </c>
      <c r="E65" s="257" t="str">
        <f>_xll.qlSimpleQuote(D65,,,,Trigger)</f>
        <v>EUROISDDS23Y#0003</v>
      </c>
      <c r="F65" s="165" t="str">
        <f>IFERROR(_xll.RtGet("DTSIMI1",D65,"ask")/100,"")</f>
        <v/>
      </c>
      <c r="G65" s="115">
        <f>_xll.qlSimpleQuoteSetValue(E65,F65,Trigger)</f>
        <v>0</v>
      </c>
      <c r="I65" s="256" t="str">
        <f t="shared" si="18"/>
        <v>SW</v>
      </c>
      <c r="J65" s="257" t="s">
        <v>120</v>
      </c>
      <c r="K65" s="257" t="str">
        <f t="shared" si="23"/>
        <v>EURYC1M_AB1E_23Y</v>
      </c>
      <c r="L65" s="165" t="str">
        <f>_xll.qlSimpleQuote(K65,,,,Trigger)</f>
        <v>EURYC1M_AB1E_23Y#0003</v>
      </c>
      <c r="M65" s="165" t="str">
        <f>IFERROR(_xll.RtGet("DTSIMI1",K65,"ASK")/100,"")</f>
        <v/>
      </c>
      <c r="N65" s="248">
        <f>_xll.qlSimpleQuoteSetValue(L65,M65,Trigger)</f>
        <v>0</v>
      </c>
      <c r="O65" s="146"/>
      <c r="P65" s="256" t="str">
        <f t="shared" si="22"/>
        <v>SW</v>
      </c>
      <c r="Q65" s="257" t="s">
        <v>120</v>
      </c>
      <c r="R65" s="257" t="str">
        <f t="shared" si="24"/>
        <v>EUR_CURVE_3M_23Y</v>
      </c>
      <c r="S65" s="165" t="str">
        <f>_xll.qlSimpleQuote(R65,,,,Trigger)</f>
        <v>EUR_CURVE_3M_23Y#0003</v>
      </c>
      <c r="T65" s="165" t="str">
        <f>IFERROR(_xll.RtGet("DTSIMI1",R65,$T$3)/100,"")</f>
        <v/>
      </c>
      <c r="U65" s="165" t="str">
        <f>IFERROR(_xll.RtGet("DTSIMI1",R65,$U$3)/100,"")</f>
        <v/>
      </c>
      <c r="V65" s="165" t="str">
        <f t="shared" si="1"/>
        <v/>
      </c>
      <c r="W65" s="248">
        <f>_xll.qlSimpleQuoteSetValue(S65,V65,Trigger)</f>
        <v>0</v>
      </c>
      <c r="X65" s="137"/>
      <c r="Y65" s="256" t="str">
        <f t="shared" si="19"/>
        <v>SW</v>
      </c>
      <c r="Z65" s="257" t="s">
        <v>120</v>
      </c>
      <c r="AA65" s="257" t="str">
        <f t="shared" si="25"/>
        <v>EURAB6R23Y=</v>
      </c>
      <c r="AB65" s="165" t="str">
        <f>_xll.qlSimpleQuote(AA65,,,,Trigger)</f>
        <v>EURAB6R23Y=#0003</v>
      </c>
      <c r="AC65" s="165" t="str">
        <f>IFERROR(_xll.RtGet("DTSIMI1",AA65,$AC$3)/100,"")</f>
        <v/>
      </c>
      <c r="AD65" s="165" t="str">
        <f>IFERROR(_xll.RtGet("DTSIMI1",AA65,$AD$3)/100,"")</f>
        <v/>
      </c>
      <c r="AE65" s="165" t="str">
        <f t="shared" si="2"/>
        <v/>
      </c>
      <c r="AF65" s="165">
        <f>_xll.qlSimpleQuoteSetValue(AB65,AC65,Trigger)</f>
        <v>0</v>
      </c>
      <c r="AG65" s="146"/>
      <c r="AH65" s="256" t="str">
        <f t="shared" si="20"/>
        <v>SW</v>
      </c>
      <c r="AI65" s="257" t="s">
        <v>120</v>
      </c>
      <c r="AJ65" s="257" t="str">
        <f t="shared" si="26"/>
        <v>EUR_CURVE_12M_23Y</v>
      </c>
      <c r="AK65" s="165" t="str">
        <f>_xll.qlSimpleQuote(AJ65,,,,Trigger)</f>
        <v>EUR_CURVE_12M_23Y#0003</v>
      </c>
      <c r="AL65" s="165" t="str">
        <f>IFERROR(_xll.RtGet("DTSIMI1",AJ65,"ASK")/100,"")</f>
        <v/>
      </c>
      <c r="AM65" s="248">
        <f>_xll.qlSimpleQuoteSetValue(AK65,AL65,Trigger)</f>
        <v>0</v>
      </c>
    </row>
    <row r="66" spans="2:39" x14ac:dyDescent="0.2">
      <c r="B66" s="157" t="str">
        <f t="shared" si="21"/>
        <v/>
      </c>
      <c r="C66" s="256" t="s">
        <v>121</v>
      </c>
      <c r="D66" s="257" t="str">
        <f t="shared" si="27"/>
        <v>EUROISDDS24Y</v>
      </c>
      <c r="E66" s="257" t="str">
        <f>_xll.qlSimpleQuote(D66,,,,Trigger)</f>
        <v>EUROISDDS24Y#0003</v>
      </c>
      <c r="F66" s="165" t="str">
        <f>IFERROR(_xll.RtGet("DTSIMI1",D66,"ask")/100,"")</f>
        <v/>
      </c>
      <c r="G66" s="115">
        <f>_xll.qlSimpleQuoteSetValue(E66,F66,Trigger)</f>
        <v>0</v>
      </c>
      <c r="I66" s="256" t="str">
        <f t="shared" si="18"/>
        <v>SW</v>
      </c>
      <c r="J66" s="257" t="s">
        <v>121</v>
      </c>
      <c r="K66" s="257" t="str">
        <f t="shared" si="23"/>
        <v>EURYC1M_AB1E_24Y</v>
      </c>
      <c r="L66" s="165" t="str">
        <f>_xll.qlSimpleQuote(K66,,,,Trigger)</f>
        <v>EURYC1M_AB1E_24Y#0003</v>
      </c>
      <c r="M66" s="165" t="str">
        <f>IFERROR(_xll.RtGet("DTSIMI1",K66,"ASK")/100,"")</f>
        <v/>
      </c>
      <c r="N66" s="248">
        <f>_xll.qlSimpleQuoteSetValue(L66,M66,Trigger)</f>
        <v>0</v>
      </c>
      <c r="O66" s="146"/>
      <c r="P66" s="256" t="str">
        <f t="shared" si="22"/>
        <v>SW</v>
      </c>
      <c r="Q66" s="257" t="s">
        <v>121</v>
      </c>
      <c r="R66" s="257" t="str">
        <f t="shared" si="24"/>
        <v>EUR_CURVE_3M_24Y</v>
      </c>
      <c r="S66" s="165" t="str">
        <f>_xll.qlSimpleQuote(R66,,,,Trigger)</f>
        <v>EUR_CURVE_3M_24Y#0003</v>
      </c>
      <c r="T66" s="165" t="str">
        <f>IFERROR(_xll.RtGet("DTSIMI1",R66,$T$3)/100,"")</f>
        <v/>
      </c>
      <c r="U66" s="165" t="str">
        <f>IFERROR(_xll.RtGet("DTSIMI1",R66,$U$3)/100,"")</f>
        <v/>
      </c>
      <c r="V66" s="165" t="str">
        <f t="shared" si="1"/>
        <v/>
      </c>
      <c r="W66" s="248">
        <f>_xll.qlSimpleQuoteSetValue(S66,V66,Trigger)</f>
        <v>0</v>
      </c>
      <c r="X66" s="137"/>
      <c r="Y66" s="256" t="str">
        <f t="shared" si="19"/>
        <v>SW</v>
      </c>
      <c r="Z66" s="257" t="s">
        <v>121</v>
      </c>
      <c r="AA66" s="257" t="str">
        <f t="shared" si="25"/>
        <v>EURAB6R24Y=</v>
      </c>
      <c r="AB66" s="165" t="str">
        <f>_xll.qlSimpleQuote(AA66,,,,Trigger)</f>
        <v>EURAB6R24Y=#0003</v>
      </c>
      <c r="AC66" s="165" t="str">
        <f>IFERROR(_xll.RtGet("DTSIMI1",AA66,$AC$3)/100,"")</f>
        <v/>
      </c>
      <c r="AD66" s="165" t="str">
        <f>IFERROR(_xll.RtGet("DTSIMI1",AA66,$AD$3)/100,"")</f>
        <v/>
      </c>
      <c r="AE66" s="165" t="str">
        <f t="shared" si="2"/>
        <v/>
      </c>
      <c r="AF66" s="165">
        <f>_xll.qlSimpleQuoteSetValue(AB66,AC66,Trigger)</f>
        <v>0</v>
      </c>
      <c r="AG66" s="146"/>
      <c r="AH66" s="256" t="str">
        <f t="shared" si="20"/>
        <v>SW</v>
      </c>
      <c r="AI66" s="257" t="s">
        <v>121</v>
      </c>
      <c r="AJ66" s="257" t="str">
        <f t="shared" si="26"/>
        <v>EUR_CURVE_12M_24Y</v>
      </c>
      <c r="AK66" s="165" t="str">
        <f>_xll.qlSimpleQuote(AJ66,,,,Trigger)</f>
        <v>EUR_CURVE_12M_24Y#0003</v>
      </c>
      <c r="AL66" s="165" t="str">
        <f>IFERROR(_xll.RtGet("DTSIMI1",AJ66,"ASK")/100,"")</f>
        <v/>
      </c>
      <c r="AM66" s="248">
        <f>_xll.qlSimpleQuoteSetValue(AK66,AL66,Trigger)</f>
        <v>0</v>
      </c>
    </row>
    <row r="67" spans="2:39" x14ac:dyDescent="0.2">
      <c r="B67" s="157" t="str">
        <f t="shared" si="21"/>
        <v/>
      </c>
      <c r="C67" s="256" t="s">
        <v>122</v>
      </c>
      <c r="D67" s="257" t="str">
        <f t="shared" si="27"/>
        <v>EUROISDDS25Y</v>
      </c>
      <c r="E67" s="257" t="str">
        <f>_xll.qlSimpleQuote(D67,,,,Trigger)</f>
        <v>EUROISDDS25Y#0003</v>
      </c>
      <c r="F67" s="165" t="str">
        <f>IFERROR(_xll.RtGet("DTSIMI1",D67,"ask")/100,"")</f>
        <v/>
      </c>
      <c r="G67" s="115">
        <f>_xll.qlSimpleQuoteSetValue(E67,F67,Trigger)</f>
        <v>0</v>
      </c>
      <c r="I67" s="256" t="str">
        <f t="shared" si="18"/>
        <v>SW</v>
      </c>
      <c r="J67" s="257" t="s">
        <v>122</v>
      </c>
      <c r="K67" s="257" t="str">
        <f t="shared" si="23"/>
        <v>EURYC1M_AB1E_25Y</v>
      </c>
      <c r="L67" s="165" t="str">
        <f>_xll.qlSimpleQuote(K67,,,,Trigger)</f>
        <v>EURYC1M_AB1E_25Y#0003</v>
      </c>
      <c r="M67" s="165" t="str">
        <f>IFERROR(_xll.RtGet("DTSIMI1",K67,"ASK")/100,"")</f>
        <v/>
      </c>
      <c r="N67" s="248">
        <f>_xll.qlSimpleQuoteSetValue(L67,M67,Trigger)</f>
        <v>0</v>
      </c>
      <c r="O67" s="146"/>
      <c r="P67" s="256" t="str">
        <f t="shared" si="22"/>
        <v>SW</v>
      </c>
      <c r="Q67" s="257" t="s">
        <v>122</v>
      </c>
      <c r="R67" s="257" t="str">
        <f t="shared" si="24"/>
        <v>EUR_CURVE_3M_25Y</v>
      </c>
      <c r="S67" s="165" t="str">
        <f>_xll.qlSimpleQuote(R67,,,,Trigger)</f>
        <v>EUR_CURVE_3M_25Y#0003</v>
      </c>
      <c r="T67" s="165" t="str">
        <f>IFERROR(_xll.RtGet("DTSIMI1",R67,$T$3)/100,"")</f>
        <v/>
      </c>
      <c r="U67" s="165" t="str">
        <f>IFERROR(_xll.RtGet("DTSIMI1",R67,$U$3)/100,"")</f>
        <v/>
      </c>
      <c r="V67" s="165" t="str">
        <f t="shared" si="1"/>
        <v/>
      </c>
      <c r="W67" s="248">
        <f>_xll.qlSimpleQuoteSetValue(S67,V67,Trigger)</f>
        <v>0</v>
      </c>
      <c r="X67" s="137"/>
      <c r="Y67" s="256" t="str">
        <f t="shared" si="19"/>
        <v>SW</v>
      </c>
      <c r="Z67" s="257" t="s">
        <v>122</v>
      </c>
      <c r="AA67" s="257" t="str">
        <f t="shared" si="25"/>
        <v>EURAB6R25Y=</v>
      </c>
      <c r="AB67" s="165" t="str">
        <f>_xll.qlSimpleQuote(AA67,,,,Trigger)</f>
        <v>EURAB6R25Y=#0003</v>
      </c>
      <c r="AC67" s="165" t="str">
        <f>IFERROR(_xll.RtGet("DTSIMI1",AA67,$AC$3)/100,"")</f>
        <v/>
      </c>
      <c r="AD67" s="165" t="str">
        <f>IFERROR(_xll.RtGet("DTSIMI1",AA67,$AD$3)/100,"")</f>
        <v/>
      </c>
      <c r="AE67" s="165" t="str">
        <f t="shared" si="2"/>
        <v/>
      </c>
      <c r="AF67" s="165">
        <f>_xll.qlSimpleQuoteSetValue(AB67,AC67,Trigger)</f>
        <v>0</v>
      </c>
      <c r="AG67" s="146"/>
      <c r="AH67" s="256" t="str">
        <f t="shared" si="20"/>
        <v>SW</v>
      </c>
      <c r="AI67" s="257" t="s">
        <v>122</v>
      </c>
      <c r="AJ67" s="257" t="str">
        <f t="shared" si="26"/>
        <v>EUR_CURVE_12M_25Y</v>
      </c>
      <c r="AK67" s="165" t="str">
        <f>_xll.qlSimpleQuote(AJ67,,,,Trigger)</f>
        <v>EUR_CURVE_12M_25Y#0003</v>
      </c>
      <c r="AL67" s="165" t="str">
        <f>IFERROR(_xll.RtGet("DTSIMI1",AJ67,"ASK")/100,"")</f>
        <v/>
      </c>
      <c r="AM67" s="248">
        <f>_xll.qlSimpleQuoteSetValue(AK67,AL67,Trigger)</f>
        <v>0</v>
      </c>
    </row>
    <row r="68" spans="2:39" x14ac:dyDescent="0.2">
      <c r="B68" s="157" t="str">
        <f t="shared" si="21"/>
        <v/>
      </c>
      <c r="C68" s="256" t="s">
        <v>123</v>
      </c>
      <c r="D68" s="257" t="str">
        <f t="shared" si="27"/>
        <v>EUROISDDS26Y</v>
      </c>
      <c r="E68" s="257" t="str">
        <f>_xll.qlSimpleQuote(D68,,,,Trigger)</f>
        <v>EUROISDDS26Y#0003</v>
      </c>
      <c r="F68" s="165" t="str">
        <f>IFERROR(_xll.RtGet("DTSIMI1",D68,"ask")/100,"")</f>
        <v/>
      </c>
      <c r="G68" s="115">
        <f>_xll.qlSimpleQuoteSetValue(E68,F68,Trigger)</f>
        <v>0</v>
      </c>
      <c r="I68" s="256" t="str">
        <f t="shared" si="18"/>
        <v>SW</v>
      </c>
      <c r="J68" s="257" t="s">
        <v>123</v>
      </c>
      <c r="K68" s="257" t="str">
        <f t="shared" si="23"/>
        <v>EURYC1M_AB1E_26Y</v>
      </c>
      <c r="L68" s="165" t="str">
        <f>_xll.qlSimpleQuote(K68,,,,Trigger)</f>
        <v>EURYC1M_AB1E_26Y#0003</v>
      </c>
      <c r="M68" s="165" t="str">
        <f>IFERROR(_xll.RtGet("DTSIMI1",K68,"ASK")/100,"")</f>
        <v/>
      </c>
      <c r="N68" s="248">
        <f>_xll.qlSimpleQuoteSetValue(L68,M68,Trigger)</f>
        <v>0</v>
      </c>
      <c r="O68" s="146"/>
      <c r="P68" s="256" t="str">
        <f t="shared" si="22"/>
        <v>SW</v>
      </c>
      <c r="Q68" s="257" t="s">
        <v>123</v>
      </c>
      <c r="R68" s="257" t="str">
        <f t="shared" si="24"/>
        <v>EUR_CURVE_3M_26Y</v>
      </c>
      <c r="S68" s="165" t="str">
        <f>_xll.qlSimpleQuote(R68,,,,Trigger)</f>
        <v>EUR_CURVE_3M_26Y#0003</v>
      </c>
      <c r="T68" s="165" t="str">
        <f>IFERROR(_xll.RtGet("DTSIMI1",R68,$T$3)/100,"")</f>
        <v/>
      </c>
      <c r="U68" s="165" t="str">
        <f>IFERROR(_xll.RtGet("DTSIMI1",R68,$U$3)/100,"")</f>
        <v/>
      </c>
      <c r="V68" s="165" t="str">
        <f t="shared" si="1"/>
        <v/>
      </c>
      <c r="W68" s="248">
        <f>_xll.qlSimpleQuoteSetValue(S68,V68,Trigger)</f>
        <v>0</v>
      </c>
      <c r="X68" s="137"/>
      <c r="Y68" s="256" t="str">
        <f t="shared" si="19"/>
        <v>SW</v>
      </c>
      <c r="Z68" s="257" t="s">
        <v>123</v>
      </c>
      <c r="AA68" s="257" t="str">
        <f t="shared" si="25"/>
        <v>EURAB6R26Y=</v>
      </c>
      <c r="AB68" s="165" t="str">
        <f>_xll.qlSimpleQuote(AA68,,,,Trigger)</f>
        <v>EURAB6R26Y=#0003</v>
      </c>
      <c r="AC68" s="165" t="str">
        <f>IFERROR(_xll.RtGet("DTSIMI1",AA68,$AC$3)/100,"")</f>
        <v/>
      </c>
      <c r="AD68" s="165" t="str">
        <f>IFERROR(_xll.RtGet("DTSIMI1",AA68,$AD$3)/100,"")</f>
        <v/>
      </c>
      <c r="AE68" s="165" t="str">
        <f t="shared" si="2"/>
        <v/>
      </c>
      <c r="AF68" s="165">
        <f>_xll.qlSimpleQuoteSetValue(AB68,AC68,Trigger)</f>
        <v>0</v>
      </c>
      <c r="AG68" s="146"/>
      <c r="AH68" s="256" t="str">
        <f t="shared" si="20"/>
        <v>SW</v>
      </c>
      <c r="AI68" s="257" t="s">
        <v>123</v>
      </c>
      <c r="AJ68" s="257" t="str">
        <f t="shared" si="26"/>
        <v>EUR_CURVE_12M_26Y</v>
      </c>
      <c r="AK68" s="165" t="str">
        <f>_xll.qlSimpleQuote(AJ68,,,,Trigger)</f>
        <v>EUR_CURVE_12M_26Y#0003</v>
      </c>
      <c r="AL68" s="165" t="str">
        <f>IFERROR(_xll.RtGet("DTSIMI1",AJ68,"ASK")/100,"")</f>
        <v/>
      </c>
      <c r="AM68" s="248">
        <f>_xll.qlSimpleQuoteSetValue(AK68,AL68,Trigger)</f>
        <v>0</v>
      </c>
    </row>
    <row r="69" spans="2:39" x14ac:dyDescent="0.2">
      <c r="B69" s="157" t="str">
        <f t="shared" si="21"/>
        <v/>
      </c>
      <c r="C69" s="256" t="s">
        <v>124</v>
      </c>
      <c r="D69" s="257" t="str">
        <f t="shared" si="27"/>
        <v>EUROISDDS27Y</v>
      </c>
      <c r="E69" s="257" t="str">
        <f>_xll.qlSimpleQuote(D69,,,,Trigger)</f>
        <v>EUROISDDS27Y#0003</v>
      </c>
      <c r="F69" s="165" t="str">
        <f>IFERROR(_xll.RtGet("DTSIMI1",D69,"ask")/100,"")</f>
        <v/>
      </c>
      <c r="G69" s="115">
        <f>_xll.qlSimpleQuoteSetValue(E69,F69,Trigger)</f>
        <v>0</v>
      </c>
      <c r="I69" s="256" t="str">
        <f t="shared" si="18"/>
        <v>SW</v>
      </c>
      <c r="J69" s="257" t="s">
        <v>124</v>
      </c>
      <c r="K69" s="257" t="str">
        <f t="shared" si="23"/>
        <v>EURYC1M_AB1E_27Y</v>
      </c>
      <c r="L69" s="165" t="str">
        <f>_xll.qlSimpleQuote(K69,,,,Trigger)</f>
        <v>EURYC1M_AB1E_27Y#0003</v>
      </c>
      <c r="M69" s="165" t="str">
        <f>IFERROR(_xll.RtGet("DTSIMI1",K69,"ASK")/100,"")</f>
        <v/>
      </c>
      <c r="N69" s="248">
        <f>_xll.qlSimpleQuoteSetValue(L69,M69,Trigger)</f>
        <v>0</v>
      </c>
      <c r="O69" s="146"/>
      <c r="P69" s="256" t="str">
        <f t="shared" si="22"/>
        <v>SW</v>
      </c>
      <c r="Q69" s="257" t="s">
        <v>124</v>
      </c>
      <c r="R69" s="257" t="str">
        <f t="shared" si="24"/>
        <v>EUR_CURVE_3M_27Y</v>
      </c>
      <c r="S69" s="165" t="str">
        <f>_xll.qlSimpleQuote(R69,,,,Trigger)</f>
        <v>EUR_CURVE_3M_27Y#0003</v>
      </c>
      <c r="T69" s="165" t="str">
        <f>IFERROR(_xll.RtGet("DTSIMI1",R69,$T$3)/100,"")</f>
        <v/>
      </c>
      <c r="U69" s="165" t="str">
        <f>IFERROR(_xll.RtGet("DTSIMI1",R69,$U$3)/100,"")</f>
        <v/>
      </c>
      <c r="V69" s="165" t="str">
        <f t="shared" ref="V69:V102" si="28">IFERROR(AVERAGE(T69:U69),"")</f>
        <v/>
      </c>
      <c r="W69" s="248">
        <f>_xll.qlSimpleQuoteSetValue(S69,V69,Trigger)</f>
        <v>0</v>
      </c>
      <c r="X69" s="137"/>
      <c r="Y69" s="256" t="str">
        <f t="shared" si="19"/>
        <v>SW</v>
      </c>
      <c r="Z69" s="257" t="s">
        <v>124</v>
      </c>
      <c r="AA69" s="257" t="str">
        <f t="shared" si="25"/>
        <v>EURAB6R27Y=</v>
      </c>
      <c r="AB69" s="165" t="str">
        <f>_xll.qlSimpleQuote(AA69,,,,Trigger)</f>
        <v>EURAB6R27Y=#0003</v>
      </c>
      <c r="AC69" s="165" t="str">
        <f>IFERROR(_xll.RtGet("DTSIMI1",AA69,$AC$3)/100,"")</f>
        <v/>
      </c>
      <c r="AD69" s="165" t="str">
        <f>IFERROR(_xll.RtGet("DTSIMI1",AA69,$AD$3)/100,"")</f>
        <v/>
      </c>
      <c r="AE69" s="165" t="str">
        <f t="shared" ref="AE69:AE102" si="29">IFERROR(AVERAGE(AC69,AD69),"")</f>
        <v/>
      </c>
      <c r="AF69" s="165">
        <f>_xll.qlSimpleQuoteSetValue(AB69,AC69,Trigger)</f>
        <v>0</v>
      </c>
      <c r="AG69" s="146"/>
      <c r="AH69" s="256" t="str">
        <f t="shared" si="20"/>
        <v>SW</v>
      </c>
      <c r="AI69" s="257" t="s">
        <v>124</v>
      </c>
      <c r="AJ69" s="257" t="str">
        <f t="shared" si="26"/>
        <v>EUR_CURVE_12M_27Y</v>
      </c>
      <c r="AK69" s="165" t="str">
        <f>_xll.qlSimpleQuote(AJ69,,,,Trigger)</f>
        <v>EUR_CURVE_12M_27Y#0003</v>
      </c>
      <c r="AL69" s="165" t="str">
        <f>IFERROR(_xll.RtGet("DTSIMI1",AJ69,"ASK")/100,"")</f>
        <v/>
      </c>
      <c r="AM69" s="248">
        <f>_xll.qlSimpleQuoteSetValue(AK69,AL69,Trigger)</f>
        <v>0</v>
      </c>
    </row>
    <row r="70" spans="2:39" x14ac:dyDescent="0.2">
      <c r="B70" s="157" t="str">
        <f t="shared" si="21"/>
        <v/>
      </c>
      <c r="C70" s="256" t="s">
        <v>125</v>
      </c>
      <c r="D70" s="257" t="str">
        <f t="shared" si="27"/>
        <v>EUROISDDS28Y</v>
      </c>
      <c r="E70" s="257" t="str">
        <f>_xll.qlSimpleQuote(D70,,,,Trigger)</f>
        <v>EUROISDDS28Y#0003</v>
      </c>
      <c r="F70" s="165" t="str">
        <f>IFERROR(_xll.RtGet("DTSIMI1",D70,"ask")/100,"")</f>
        <v/>
      </c>
      <c r="G70" s="115">
        <f>_xll.qlSimpleQuoteSetValue(E70,F70,Trigger)</f>
        <v>0</v>
      </c>
      <c r="I70" s="256" t="str">
        <f t="shared" si="18"/>
        <v>SW</v>
      </c>
      <c r="J70" s="257" t="s">
        <v>125</v>
      </c>
      <c r="K70" s="257" t="str">
        <f t="shared" si="23"/>
        <v>EURYC1M_AB1E_28Y</v>
      </c>
      <c r="L70" s="165" t="str">
        <f>_xll.qlSimpleQuote(K70,,,,Trigger)</f>
        <v>EURYC1M_AB1E_28Y#0003</v>
      </c>
      <c r="M70" s="165" t="str">
        <f>IFERROR(_xll.RtGet("DTSIMI1",K70,"ASK")/100,"")</f>
        <v/>
      </c>
      <c r="N70" s="248">
        <f>_xll.qlSimpleQuoteSetValue(L70,M70,Trigger)</f>
        <v>0</v>
      </c>
      <c r="O70" s="146"/>
      <c r="P70" s="256" t="str">
        <f t="shared" si="22"/>
        <v>SW</v>
      </c>
      <c r="Q70" s="257" t="s">
        <v>125</v>
      </c>
      <c r="R70" s="257" t="str">
        <f t="shared" si="24"/>
        <v>EUR_CURVE_3M_28Y</v>
      </c>
      <c r="S70" s="165" t="str">
        <f>_xll.qlSimpleQuote(R70,,,,Trigger)</f>
        <v>EUR_CURVE_3M_28Y#0003</v>
      </c>
      <c r="T70" s="165" t="str">
        <f>IFERROR(_xll.RtGet("DTSIMI1",R70,$T$3)/100,"")</f>
        <v/>
      </c>
      <c r="U70" s="165" t="str">
        <f>IFERROR(_xll.RtGet("DTSIMI1",R70,$U$3)/100,"")</f>
        <v/>
      </c>
      <c r="V70" s="165" t="str">
        <f t="shared" si="28"/>
        <v/>
      </c>
      <c r="W70" s="248">
        <f>_xll.qlSimpleQuoteSetValue(S70,V70,Trigger)</f>
        <v>0</v>
      </c>
      <c r="X70" s="137"/>
      <c r="Y70" s="256" t="str">
        <f t="shared" si="19"/>
        <v>SW</v>
      </c>
      <c r="Z70" s="257" t="s">
        <v>125</v>
      </c>
      <c r="AA70" s="257" t="str">
        <f t="shared" si="25"/>
        <v>EURAB6R28Y=</v>
      </c>
      <c r="AB70" s="165" t="str">
        <f>_xll.qlSimpleQuote(AA70,,,,Trigger)</f>
        <v>EURAB6R28Y=#0003</v>
      </c>
      <c r="AC70" s="165" t="str">
        <f>IFERROR(_xll.RtGet("DTSIMI1",AA70,$AC$3)/100,"")</f>
        <v/>
      </c>
      <c r="AD70" s="165" t="str">
        <f>IFERROR(_xll.RtGet("DTSIMI1",AA70,$AD$3)/100,"")</f>
        <v/>
      </c>
      <c r="AE70" s="165" t="str">
        <f t="shared" si="29"/>
        <v/>
      </c>
      <c r="AF70" s="165">
        <f>_xll.qlSimpleQuoteSetValue(AB70,AC70,Trigger)</f>
        <v>0</v>
      </c>
      <c r="AG70" s="146"/>
      <c r="AH70" s="256" t="str">
        <f t="shared" si="20"/>
        <v>SW</v>
      </c>
      <c r="AI70" s="257" t="s">
        <v>125</v>
      </c>
      <c r="AJ70" s="257" t="str">
        <f t="shared" si="26"/>
        <v>EUR_CURVE_12M_28Y</v>
      </c>
      <c r="AK70" s="165" t="str">
        <f>_xll.qlSimpleQuote(AJ70,,,,Trigger)</f>
        <v>EUR_CURVE_12M_28Y#0003</v>
      </c>
      <c r="AL70" s="165" t="str">
        <f>IFERROR(_xll.RtGet("DTSIMI1",AJ70,"ASK")/100,"")</f>
        <v/>
      </c>
      <c r="AM70" s="248">
        <f>_xll.qlSimpleQuoteSetValue(AK70,AL70,Trigger)</f>
        <v>0</v>
      </c>
    </row>
    <row r="71" spans="2:39" x14ac:dyDescent="0.2">
      <c r="B71" s="157" t="str">
        <f t="shared" si="21"/>
        <v/>
      </c>
      <c r="C71" s="256" t="s">
        <v>126</v>
      </c>
      <c r="D71" s="257" t="str">
        <f t="shared" si="27"/>
        <v>EUROISDDS29Y</v>
      </c>
      <c r="E71" s="257" t="str">
        <f>_xll.qlSimpleQuote(D71,,,,Trigger)</f>
        <v>EUROISDDS29Y#0003</v>
      </c>
      <c r="F71" s="165" t="str">
        <f>IFERROR(_xll.RtGet("DTSIMI1",D71,"ask")/100,"")</f>
        <v/>
      </c>
      <c r="G71" s="115">
        <f>_xll.qlSimpleQuoteSetValue(E71,F71,Trigger)</f>
        <v>0</v>
      </c>
      <c r="I71" s="256" t="str">
        <f t="shared" si="18"/>
        <v>SW</v>
      </c>
      <c r="J71" s="257" t="s">
        <v>126</v>
      </c>
      <c r="K71" s="257" t="str">
        <f t="shared" si="23"/>
        <v>EURYC1M_AB1E_29Y</v>
      </c>
      <c r="L71" s="165" t="str">
        <f>_xll.qlSimpleQuote(K71,,,,Trigger)</f>
        <v>EURYC1M_AB1E_29Y#0003</v>
      </c>
      <c r="M71" s="165" t="str">
        <f>IFERROR(_xll.RtGet("DTSIMI1",K71,"ASK")/100,"")</f>
        <v/>
      </c>
      <c r="N71" s="248">
        <f>_xll.qlSimpleQuoteSetValue(L71,M71,Trigger)</f>
        <v>0</v>
      </c>
      <c r="O71" s="146"/>
      <c r="P71" s="256" t="str">
        <f t="shared" si="22"/>
        <v>SW</v>
      </c>
      <c r="Q71" s="257" t="s">
        <v>126</v>
      </c>
      <c r="R71" s="257" t="str">
        <f t="shared" si="24"/>
        <v>EUR_CURVE_3M_29Y</v>
      </c>
      <c r="S71" s="165" t="str">
        <f>_xll.qlSimpleQuote(R71,,,,Trigger)</f>
        <v>EUR_CURVE_3M_29Y#0003</v>
      </c>
      <c r="T71" s="165" t="str">
        <f>IFERROR(_xll.RtGet("DTSIMI1",R71,$T$3)/100,"")</f>
        <v/>
      </c>
      <c r="U71" s="165" t="str">
        <f>IFERROR(_xll.RtGet("DTSIMI1",R71,$U$3)/100,"")</f>
        <v/>
      </c>
      <c r="V71" s="165" t="str">
        <f t="shared" si="28"/>
        <v/>
      </c>
      <c r="W71" s="248">
        <f>_xll.qlSimpleQuoteSetValue(S71,V71,Trigger)</f>
        <v>0</v>
      </c>
      <c r="X71" s="137"/>
      <c r="Y71" s="256" t="str">
        <f t="shared" si="19"/>
        <v>SW</v>
      </c>
      <c r="Z71" s="257" t="s">
        <v>126</v>
      </c>
      <c r="AA71" s="257" t="str">
        <f t="shared" si="25"/>
        <v>EURAB6R29Y=</v>
      </c>
      <c r="AB71" s="165" t="str">
        <f>_xll.qlSimpleQuote(AA71,,,,Trigger)</f>
        <v>EURAB6R29Y=#0003</v>
      </c>
      <c r="AC71" s="165" t="str">
        <f>IFERROR(_xll.RtGet("DTSIMI1",AA71,$AC$3)/100,"")</f>
        <v/>
      </c>
      <c r="AD71" s="165" t="str">
        <f>IFERROR(_xll.RtGet("DTSIMI1",AA71,$AD$3)/100,"")</f>
        <v/>
      </c>
      <c r="AE71" s="165" t="str">
        <f t="shared" si="29"/>
        <v/>
      </c>
      <c r="AF71" s="165">
        <f>_xll.qlSimpleQuoteSetValue(AB71,AC71,Trigger)</f>
        <v>0</v>
      </c>
      <c r="AG71" s="146"/>
      <c r="AH71" s="256" t="str">
        <f t="shared" si="20"/>
        <v>SW</v>
      </c>
      <c r="AI71" s="257" t="s">
        <v>126</v>
      </c>
      <c r="AJ71" s="257" t="str">
        <f t="shared" si="26"/>
        <v>EUR_CURVE_12M_29Y</v>
      </c>
      <c r="AK71" s="165" t="str">
        <f>_xll.qlSimpleQuote(AJ71,,,,Trigger)</f>
        <v>EUR_CURVE_12M_29Y#0003</v>
      </c>
      <c r="AL71" s="165" t="str">
        <f>IFERROR(_xll.RtGet("DTSIMI1",AJ71,"ASK")/100,"")</f>
        <v/>
      </c>
      <c r="AM71" s="248">
        <f>_xll.qlSimpleQuoteSetValue(AK71,AL71,Trigger)</f>
        <v>0</v>
      </c>
    </row>
    <row r="72" spans="2:39" x14ac:dyDescent="0.2">
      <c r="B72" s="157" t="str">
        <f t="shared" si="21"/>
        <v/>
      </c>
      <c r="C72" s="256" t="s">
        <v>127</v>
      </c>
      <c r="D72" s="257" t="str">
        <f t="shared" si="27"/>
        <v>EUROISDDS30Y</v>
      </c>
      <c r="E72" s="257" t="str">
        <f>_xll.qlSimpleQuote(D72,,,,Trigger)</f>
        <v>EUROISDDS30Y#0003</v>
      </c>
      <c r="F72" s="165" t="str">
        <f>IFERROR(_xll.RtGet("DTSIMI1",D72,"ask")/100,"")</f>
        <v/>
      </c>
      <c r="G72" s="115">
        <f>_xll.qlSimpleQuoteSetValue(E72,F72,Trigger)</f>
        <v>0</v>
      </c>
      <c r="I72" s="256" t="str">
        <f t="shared" si="18"/>
        <v>SW</v>
      </c>
      <c r="J72" s="257" t="s">
        <v>127</v>
      </c>
      <c r="K72" s="257" t="str">
        <f t="shared" si="23"/>
        <v>EURYC1M_AB1E_30Y</v>
      </c>
      <c r="L72" s="165" t="str">
        <f>_xll.qlSimpleQuote(K72,,,,Trigger)</f>
        <v>EURYC1M_AB1E_30Y#0003</v>
      </c>
      <c r="M72" s="165" t="str">
        <f>IFERROR(_xll.RtGet("DTSIMI1",K72,"ASK")/100,"")</f>
        <v/>
      </c>
      <c r="N72" s="248">
        <f>_xll.qlSimpleQuoteSetValue(L72,M72,Trigger)</f>
        <v>0</v>
      </c>
      <c r="O72" s="146"/>
      <c r="P72" s="256" t="str">
        <f t="shared" si="22"/>
        <v>SW</v>
      </c>
      <c r="Q72" s="257" t="s">
        <v>127</v>
      </c>
      <c r="R72" s="257" t="str">
        <f t="shared" si="24"/>
        <v>EUR_CURVE_3M_30Y</v>
      </c>
      <c r="S72" s="165" t="str">
        <f>_xll.qlSimpleQuote(R72,,,,Trigger)</f>
        <v>EUR_CURVE_3M_30Y#0003</v>
      </c>
      <c r="T72" s="165" t="str">
        <f>IFERROR(_xll.RtGet("DTSIMI1",R72,$T$3)/100,"")</f>
        <v/>
      </c>
      <c r="U72" s="165" t="str">
        <f>IFERROR(_xll.RtGet("DTSIMI1",R72,$U$3)/100,"")</f>
        <v/>
      </c>
      <c r="V72" s="165" t="str">
        <f t="shared" si="28"/>
        <v/>
      </c>
      <c r="W72" s="248">
        <f>_xll.qlSimpleQuoteSetValue(S72,V72,Trigger)</f>
        <v>0</v>
      </c>
      <c r="X72" s="137"/>
      <c r="Y72" s="256" t="str">
        <f t="shared" si="19"/>
        <v>SW</v>
      </c>
      <c r="Z72" s="257" t="s">
        <v>127</v>
      </c>
      <c r="AA72" s="257" t="str">
        <f t="shared" si="25"/>
        <v>EURAB6R30Y=</v>
      </c>
      <c r="AB72" s="165" t="str">
        <f>_xll.qlSimpleQuote(AA72,,,,Trigger)</f>
        <v>EURAB6R30Y=#0003</v>
      </c>
      <c r="AC72" s="165" t="str">
        <f>IFERROR(_xll.RtGet("DTSIMI1",AA72,$AC$3)/100,"")</f>
        <v/>
      </c>
      <c r="AD72" s="165" t="str">
        <f>IFERROR(_xll.RtGet("DTSIMI1",AA72,$AD$3)/100,"")</f>
        <v/>
      </c>
      <c r="AE72" s="165" t="str">
        <f t="shared" si="29"/>
        <v/>
      </c>
      <c r="AF72" s="165">
        <f>_xll.qlSimpleQuoteSetValue(AB72,AC72,Trigger)</f>
        <v>0</v>
      </c>
      <c r="AG72" s="146"/>
      <c r="AH72" s="256" t="str">
        <f t="shared" si="20"/>
        <v>SW</v>
      </c>
      <c r="AI72" s="257" t="s">
        <v>127</v>
      </c>
      <c r="AJ72" s="257" t="str">
        <f t="shared" si="26"/>
        <v>EUR_CURVE_12M_30Y</v>
      </c>
      <c r="AK72" s="165" t="str">
        <f>_xll.qlSimpleQuote(AJ72,,,,Trigger)</f>
        <v>EUR_CURVE_12M_30Y#0003</v>
      </c>
      <c r="AL72" s="165" t="str">
        <f>IFERROR(_xll.RtGet("DTSIMI1",AJ72,"ASK")/100,"")</f>
        <v/>
      </c>
      <c r="AM72" s="248">
        <f>_xll.qlSimpleQuoteSetValue(AK72,AL72,Trigger)</f>
        <v>0</v>
      </c>
    </row>
    <row r="73" spans="2:39" x14ac:dyDescent="0.2">
      <c r="B73" s="157" t="str">
        <f t="shared" si="21"/>
        <v/>
      </c>
      <c r="C73" s="256" t="s">
        <v>128</v>
      </c>
      <c r="D73" s="257" t="str">
        <f t="shared" si="27"/>
        <v>EUROISDDS31Y</v>
      </c>
      <c r="E73" s="257" t="str">
        <f>_xll.qlSimpleQuote(D73,,,,Trigger)</f>
        <v>EUROISDDS31Y#0003</v>
      </c>
      <c r="F73" s="165" t="str">
        <f>IFERROR(_xll.RtGet("DTSIMI1",D73,"ask")/100,"")</f>
        <v/>
      </c>
      <c r="G73" s="115">
        <f>_xll.qlSimpleQuoteSetValue(E73,F73,Trigger)</f>
        <v>0</v>
      </c>
      <c r="I73" s="256" t="str">
        <f t="shared" si="18"/>
        <v>SW</v>
      </c>
      <c r="J73" s="257" t="s">
        <v>128</v>
      </c>
      <c r="K73" s="257" t="str">
        <f t="shared" ref="K73:K102" si="30">Currency&amp;"YC"&amp;$I$2&amp;"_AB1E_"&amp;J73</f>
        <v>EURYC1M_AB1E_31Y</v>
      </c>
      <c r="L73" s="165" t="str">
        <f>_xll.qlSimpleQuote(K73,,,,Trigger)</f>
        <v>EURYC1M_AB1E_31Y#0003</v>
      </c>
      <c r="M73" s="165" t="str">
        <f>IFERROR(_xll.RtGet("DTSIMI1",K73,"ASK")/100,"")</f>
        <v/>
      </c>
      <c r="N73" s="248">
        <f>_xll.qlSimpleQuoteSetValue(L73,M73,Trigger)</f>
        <v>0</v>
      </c>
      <c r="O73" s="146"/>
      <c r="P73" s="256" t="str">
        <f t="shared" si="22"/>
        <v>SW</v>
      </c>
      <c r="Q73" s="257" t="s">
        <v>128</v>
      </c>
      <c r="R73" s="257" t="str">
        <f t="shared" ref="R73:R102" si="31">Currency&amp;"_CURVE_"&amp;$P$2&amp;"_"&amp;Q73</f>
        <v>EUR_CURVE_3M_31Y</v>
      </c>
      <c r="S73" s="165" t="str">
        <f>_xll.qlSimpleQuote(R73,,,,Trigger)</f>
        <v>EUR_CURVE_3M_31Y#0003</v>
      </c>
      <c r="T73" s="165" t="str">
        <f>IFERROR(_xll.RtGet("DTSIMI1",R73,$T$3)/100,"")</f>
        <v/>
      </c>
      <c r="U73" s="165" t="str">
        <f>IFERROR(_xll.RtGet("DTSIMI1",R73,$U$3)/100,"")</f>
        <v/>
      </c>
      <c r="V73" s="165" t="str">
        <f t="shared" si="28"/>
        <v/>
      </c>
      <c r="W73" s="248">
        <f>_xll.qlSimpleQuoteSetValue(S73,V73,Trigger)</f>
        <v>0</v>
      </c>
      <c r="X73" s="137"/>
      <c r="Y73" s="256" t="str">
        <f t="shared" si="19"/>
        <v>SW</v>
      </c>
      <c r="Z73" s="257" t="s">
        <v>128</v>
      </c>
      <c r="AA73" s="257" t="str">
        <f t="shared" ref="AA73:AA102" si="32">Currency&amp;"AB6R"&amp;Z73&amp;"="</f>
        <v>EURAB6R31Y=</v>
      </c>
      <c r="AB73" s="165" t="str">
        <f>_xll.qlSimpleQuote(AA73,,,,Trigger)</f>
        <v>EURAB6R31Y=#0003</v>
      </c>
      <c r="AC73" s="165" t="str">
        <f>IFERROR(_xll.RtGet("DTSIMI1",AA73,$AC$3)/100,"")</f>
        <v/>
      </c>
      <c r="AD73" s="165" t="str">
        <f>IFERROR(_xll.RtGet("DTSIMI1",AA73,$AD$3)/100,"")</f>
        <v/>
      </c>
      <c r="AE73" s="165" t="str">
        <f t="shared" si="29"/>
        <v/>
      </c>
      <c r="AF73" s="165">
        <f>_xll.qlSimpleQuoteSetValue(AB73,AC73,Trigger)</f>
        <v>0</v>
      </c>
      <c r="AG73" s="146"/>
      <c r="AH73" s="256" t="str">
        <f t="shared" si="20"/>
        <v>SW</v>
      </c>
      <c r="AI73" s="257" t="s">
        <v>128</v>
      </c>
      <c r="AJ73" s="257" t="str">
        <f t="shared" ref="AJ73:AJ102" si="33">Currency&amp;"_CURVE_"&amp;$AH$2&amp;"_"&amp;AI73</f>
        <v>EUR_CURVE_12M_31Y</v>
      </c>
      <c r="AK73" s="165" t="str">
        <f>_xll.qlSimpleQuote(AJ73,,,,Trigger)</f>
        <v>EUR_CURVE_12M_31Y#0003</v>
      </c>
      <c r="AL73" s="165" t="str">
        <f>IFERROR(_xll.RtGet("DTSIMI1",AJ73,"ASK")/100,"")</f>
        <v/>
      </c>
      <c r="AM73" s="248">
        <f>_xll.qlSimpleQuoteSetValue(AK73,AL73,Trigger)</f>
        <v>0</v>
      </c>
    </row>
    <row r="74" spans="2:39" x14ac:dyDescent="0.2">
      <c r="B74" s="157" t="str">
        <f t="shared" si="21"/>
        <v/>
      </c>
      <c r="C74" s="256" t="s">
        <v>129</v>
      </c>
      <c r="D74" s="257" t="str">
        <f t="shared" si="27"/>
        <v>EUROISDDS32Y</v>
      </c>
      <c r="E74" s="257" t="str">
        <f>_xll.qlSimpleQuote(D74,,,,Trigger)</f>
        <v>EUROISDDS32Y#0003</v>
      </c>
      <c r="F74" s="165" t="str">
        <f>IFERROR(_xll.RtGet("DTSIMI1",D74,"ask")/100,"")</f>
        <v/>
      </c>
      <c r="G74" s="115">
        <f>_xll.qlSimpleQuoteSetValue(E74,F74,Trigger)</f>
        <v>0</v>
      </c>
      <c r="I74" s="256" t="str">
        <f t="shared" si="18"/>
        <v>SW</v>
      </c>
      <c r="J74" s="257" t="s">
        <v>129</v>
      </c>
      <c r="K74" s="257" t="str">
        <f t="shared" si="30"/>
        <v>EURYC1M_AB1E_32Y</v>
      </c>
      <c r="L74" s="165" t="str">
        <f>_xll.qlSimpleQuote(K74,,,,Trigger)</f>
        <v>EURYC1M_AB1E_32Y#0003</v>
      </c>
      <c r="M74" s="165" t="str">
        <f>IFERROR(_xll.RtGet("DTSIMI1",K74,"ASK")/100,"")</f>
        <v/>
      </c>
      <c r="N74" s="248">
        <f>_xll.qlSimpleQuoteSetValue(L74,M74,Trigger)</f>
        <v>0</v>
      </c>
      <c r="O74" s="146"/>
      <c r="P74" s="256" t="str">
        <f t="shared" si="22"/>
        <v>SW</v>
      </c>
      <c r="Q74" s="257" t="s">
        <v>129</v>
      </c>
      <c r="R74" s="257" t="str">
        <f t="shared" si="31"/>
        <v>EUR_CURVE_3M_32Y</v>
      </c>
      <c r="S74" s="165" t="str">
        <f>_xll.qlSimpleQuote(R74,,,,Trigger)</f>
        <v>EUR_CURVE_3M_32Y#0003</v>
      </c>
      <c r="T74" s="165" t="str">
        <f>IFERROR(_xll.RtGet("DTSIMI1",R74,$T$3)/100,"")</f>
        <v/>
      </c>
      <c r="U74" s="165" t="str">
        <f>IFERROR(_xll.RtGet("DTSIMI1",R74,$U$3)/100,"")</f>
        <v/>
      </c>
      <c r="V74" s="165" t="str">
        <f t="shared" si="28"/>
        <v/>
      </c>
      <c r="W74" s="248">
        <f>_xll.qlSimpleQuoteSetValue(S74,V74,Trigger)</f>
        <v>0</v>
      </c>
      <c r="X74" s="137"/>
      <c r="Y74" s="256" t="str">
        <f t="shared" si="19"/>
        <v>SW</v>
      </c>
      <c r="Z74" s="257" t="s">
        <v>129</v>
      </c>
      <c r="AA74" s="257" t="str">
        <f t="shared" si="32"/>
        <v>EURAB6R32Y=</v>
      </c>
      <c r="AB74" s="165" t="str">
        <f>_xll.qlSimpleQuote(AA74,,,,Trigger)</f>
        <v>EURAB6R32Y=#0003</v>
      </c>
      <c r="AC74" s="165" t="str">
        <f>IFERROR(_xll.RtGet("DTSIMI1",AA74,$AC$3)/100,"")</f>
        <v/>
      </c>
      <c r="AD74" s="165" t="str">
        <f>IFERROR(_xll.RtGet("DTSIMI1",AA74,$AD$3)/100,"")</f>
        <v/>
      </c>
      <c r="AE74" s="165" t="str">
        <f t="shared" si="29"/>
        <v/>
      </c>
      <c r="AF74" s="165">
        <f>_xll.qlSimpleQuoteSetValue(AB74,AC74,Trigger)</f>
        <v>0</v>
      </c>
      <c r="AG74" s="146"/>
      <c r="AH74" s="256" t="str">
        <f t="shared" si="20"/>
        <v>SW</v>
      </c>
      <c r="AI74" s="257" t="s">
        <v>129</v>
      </c>
      <c r="AJ74" s="257" t="str">
        <f t="shared" si="33"/>
        <v>EUR_CURVE_12M_32Y</v>
      </c>
      <c r="AK74" s="165" t="str">
        <f>_xll.qlSimpleQuote(AJ74,,,,Trigger)</f>
        <v>EUR_CURVE_12M_32Y#0003</v>
      </c>
      <c r="AL74" s="165" t="str">
        <f>IFERROR(_xll.RtGet("DTSIMI1",AJ74,"ASK")/100,"")</f>
        <v/>
      </c>
      <c r="AM74" s="248">
        <f>_xll.qlSimpleQuoteSetValue(AK74,AL74,Trigger)</f>
        <v>0</v>
      </c>
    </row>
    <row r="75" spans="2:39" x14ac:dyDescent="0.2">
      <c r="B75" s="157" t="str">
        <f t="shared" si="21"/>
        <v/>
      </c>
      <c r="C75" s="256" t="s">
        <v>130</v>
      </c>
      <c r="D75" s="257" t="str">
        <f t="shared" si="27"/>
        <v>EUROISDDS33Y</v>
      </c>
      <c r="E75" s="257" t="str">
        <f>_xll.qlSimpleQuote(D75,,,,Trigger)</f>
        <v>EUROISDDS33Y#0003</v>
      </c>
      <c r="F75" s="165" t="str">
        <f>IFERROR(_xll.RtGet("DTSIMI1",D75,"ask")/100,"")</f>
        <v/>
      </c>
      <c r="G75" s="115">
        <f>_xll.qlSimpleQuoteSetValue(E75,F75,Trigger)</f>
        <v>0</v>
      </c>
      <c r="I75" s="256" t="str">
        <f t="shared" si="18"/>
        <v>SW</v>
      </c>
      <c r="J75" s="257" t="s">
        <v>130</v>
      </c>
      <c r="K75" s="257" t="str">
        <f t="shared" si="30"/>
        <v>EURYC1M_AB1E_33Y</v>
      </c>
      <c r="L75" s="165" t="str">
        <f>_xll.qlSimpleQuote(K75,,,,Trigger)</f>
        <v>EURYC1M_AB1E_33Y#0003</v>
      </c>
      <c r="M75" s="165" t="str">
        <f>IFERROR(_xll.RtGet("DTSIMI1",K75,"ASK")/100,"")</f>
        <v/>
      </c>
      <c r="N75" s="248">
        <f>_xll.qlSimpleQuoteSetValue(L75,M75,Trigger)</f>
        <v>0</v>
      </c>
      <c r="O75" s="146"/>
      <c r="P75" s="256" t="str">
        <f t="shared" si="22"/>
        <v>SW</v>
      </c>
      <c r="Q75" s="257" t="s">
        <v>130</v>
      </c>
      <c r="R75" s="257" t="str">
        <f t="shared" si="31"/>
        <v>EUR_CURVE_3M_33Y</v>
      </c>
      <c r="S75" s="165" t="str">
        <f>_xll.qlSimpleQuote(R75,,,,Trigger)</f>
        <v>EUR_CURVE_3M_33Y#0003</v>
      </c>
      <c r="T75" s="165" t="str">
        <f>IFERROR(_xll.RtGet("DTSIMI1",R75,$T$3)/100,"")</f>
        <v/>
      </c>
      <c r="U75" s="165" t="str">
        <f>IFERROR(_xll.RtGet("DTSIMI1",R75,$U$3)/100,"")</f>
        <v/>
      </c>
      <c r="V75" s="165" t="str">
        <f t="shared" si="28"/>
        <v/>
      </c>
      <c r="W75" s="248">
        <f>_xll.qlSimpleQuoteSetValue(S75,V75,Trigger)</f>
        <v>0</v>
      </c>
      <c r="X75" s="137"/>
      <c r="Y75" s="256" t="str">
        <f t="shared" si="19"/>
        <v>SW</v>
      </c>
      <c r="Z75" s="257" t="s">
        <v>130</v>
      </c>
      <c r="AA75" s="257" t="str">
        <f t="shared" si="32"/>
        <v>EURAB6R33Y=</v>
      </c>
      <c r="AB75" s="165" t="str">
        <f>_xll.qlSimpleQuote(AA75,,,,Trigger)</f>
        <v>EURAB6R33Y=#0003</v>
      </c>
      <c r="AC75" s="165" t="str">
        <f>IFERROR(_xll.RtGet("DTSIMI1",AA75,$AC$3)/100,"")</f>
        <v/>
      </c>
      <c r="AD75" s="165" t="str">
        <f>IFERROR(_xll.RtGet("DTSIMI1",AA75,$AD$3)/100,"")</f>
        <v/>
      </c>
      <c r="AE75" s="165" t="str">
        <f t="shared" si="29"/>
        <v/>
      </c>
      <c r="AF75" s="165">
        <f>_xll.qlSimpleQuoteSetValue(AB75,AC75,Trigger)</f>
        <v>0</v>
      </c>
      <c r="AG75" s="146"/>
      <c r="AH75" s="256" t="str">
        <f t="shared" si="20"/>
        <v>SW</v>
      </c>
      <c r="AI75" s="257" t="s">
        <v>130</v>
      </c>
      <c r="AJ75" s="257" t="str">
        <f t="shared" si="33"/>
        <v>EUR_CURVE_12M_33Y</v>
      </c>
      <c r="AK75" s="165" t="str">
        <f>_xll.qlSimpleQuote(AJ75,,,,Trigger)</f>
        <v>EUR_CURVE_12M_33Y#0003</v>
      </c>
      <c r="AL75" s="165" t="str">
        <f>IFERROR(_xll.RtGet("DTSIMI1",AJ75,"ASK")/100,"")</f>
        <v/>
      </c>
      <c r="AM75" s="248">
        <f>_xll.qlSimpleQuoteSetValue(AK75,AL75,Trigger)</f>
        <v>0</v>
      </c>
    </row>
    <row r="76" spans="2:39" x14ac:dyDescent="0.2">
      <c r="B76" s="157" t="str">
        <f t="shared" si="21"/>
        <v/>
      </c>
      <c r="C76" s="256" t="s">
        <v>131</v>
      </c>
      <c r="D76" s="257" t="str">
        <f t="shared" si="27"/>
        <v>EUROISDDS34Y</v>
      </c>
      <c r="E76" s="257" t="str">
        <f>_xll.qlSimpleQuote(D76,,,,Trigger)</f>
        <v>EUROISDDS34Y#0003</v>
      </c>
      <c r="F76" s="165" t="str">
        <f>IFERROR(_xll.RtGet("DTSIMI1",D76,"ask")/100,"")</f>
        <v/>
      </c>
      <c r="G76" s="115">
        <f>_xll.qlSimpleQuoteSetValue(E76,F76,Trigger)</f>
        <v>0</v>
      </c>
      <c r="I76" s="256" t="str">
        <f t="shared" si="18"/>
        <v>SW</v>
      </c>
      <c r="J76" s="257" t="s">
        <v>131</v>
      </c>
      <c r="K76" s="257" t="str">
        <f t="shared" si="30"/>
        <v>EURYC1M_AB1E_34Y</v>
      </c>
      <c r="L76" s="165" t="str">
        <f>_xll.qlSimpleQuote(K76,,,,Trigger)</f>
        <v>EURYC1M_AB1E_34Y#0003</v>
      </c>
      <c r="M76" s="165" t="str">
        <f>IFERROR(_xll.RtGet("DTSIMI1",K76,"ASK")/100,"")</f>
        <v/>
      </c>
      <c r="N76" s="248">
        <f>_xll.qlSimpleQuoteSetValue(L76,M76,Trigger)</f>
        <v>0</v>
      </c>
      <c r="O76" s="146"/>
      <c r="P76" s="256" t="str">
        <f t="shared" si="22"/>
        <v>SW</v>
      </c>
      <c r="Q76" s="257" t="s">
        <v>131</v>
      </c>
      <c r="R76" s="257" t="str">
        <f t="shared" si="31"/>
        <v>EUR_CURVE_3M_34Y</v>
      </c>
      <c r="S76" s="165" t="str">
        <f>_xll.qlSimpleQuote(R76,,,,Trigger)</f>
        <v>EUR_CURVE_3M_34Y#0003</v>
      </c>
      <c r="T76" s="165" t="str">
        <f>IFERROR(_xll.RtGet("DTSIMI1",R76,$T$3)/100,"")</f>
        <v/>
      </c>
      <c r="U76" s="165" t="str">
        <f>IFERROR(_xll.RtGet("DTSIMI1",R76,$U$3)/100,"")</f>
        <v/>
      </c>
      <c r="V76" s="165" t="str">
        <f t="shared" si="28"/>
        <v/>
      </c>
      <c r="W76" s="248">
        <f>_xll.qlSimpleQuoteSetValue(S76,V76,Trigger)</f>
        <v>0</v>
      </c>
      <c r="X76" s="137"/>
      <c r="Y76" s="256" t="str">
        <f t="shared" si="19"/>
        <v>SW</v>
      </c>
      <c r="Z76" s="257" t="s">
        <v>131</v>
      </c>
      <c r="AA76" s="257" t="str">
        <f t="shared" si="32"/>
        <v>EURAB6R34Y=</v>
      </c>
      <c r="AB76" s="165" t="str">
        <f>_xll.qlSimpleQuote(AA76,,,,Trigger)</f>
        <v>EURAB6R34Y=#0003</v>
      </c>
      <c r="AC76" s="165" t="str">
        <f>IFERROR(_xll.RtGet("DTSIMI1",AA76,$AC$3)/100,"")</f>
        <v/>
      </c>
      <c r="AD76" s="165" t="str">
        <f>IFERROR(_xll.RtGet("DTSIMI1",AA76,$AD$3)/100,"")</f>
        <v/>
      </c>
      <c r="AE76" s="165" t="str">
        <f t="shared" si="29"/>
        <v/>
      </c>
      <c r="AF76" s="165">
        <f>_xll.qlSimpleQuoteSetValue(AB76,AC76,Trigger)</f>
        <v>0</v>
      </c>
      <c r="AG76" s="146"/>
      <c r="AH76" s="256" t="str">
        <f t="shared" si="20"/>
        <v>SW</v>
      </c>
      <c r="AI76" s="257" t="s">
        <v>131</v>
      </c>
      <c r="AJ76" s="257" t="str">
        <f t="shared" si="33"/>
        <v>EUR_CURVE_12M_34Y</v>
      </c>
      <c r="AK76" s="165" t="str">
        <f>_xll.qlSimpleQuote(AJ76,,,,Trigger)</f>
        <v>EUR_CURVE_12M_34Y#0003</v>
      </c>
      <c r="AL76" s="165" t="str">
        <f>IFERROR(_xll.RtGet("DTSIMI1",AJ76,"ASK")/100,"")</f>
        <v/>
      </c>
      <c r="AM76" s="248">
        <f>_xll.qlSimpleQuoteSetValue(AK76,AL76,Trigger)</f>
        <v>0</v>
      </c>
    </row>
    <row r="77" spans="2:39" x14ac:dyDescent="0.2">
      <c r="B77" s="157" t="str">
        <f t="shared" si="21"/>
        <v/>
      </c>
      <c r="C77" s="256" t="s">
        <v>177</v>
      </c>
      <c r="D77" s="257" t="str">
        <f t="shared" si="27"/>
        <v>EUROISDDS35Y</v>
      </c>
      <c r="E77" s="257" t="str">
        <f>_xll.qlSimpleQuote(D77,,,,Trigger)</f>
        <v>EUROISDDS35Y#0003</v>
      </c>
      <c r="F77" s="165" t="str">
        <f>IFERROR(_xll.RtGet("DTSIMI1",D77,"ask")/100,"")</f>
        <v/>
      </c>
      <c r="G77" s="115">
        <f>_xll.qlSimpleQuoteSetValue(E77,F77,Trigger)</f>
        <v>0</v>
      </c>
      <c r="I77" s="256" t="str">
        <f t="shared" si="18"/>
        <v>SW</v>
      </c>
      <c r="J77" s="257" t="s">
        <v>177</v>
      </c>
      <c r="K77" s="257" t="str">
        <f t="shared" si="30"/>
        <v>EURYC1M_AB1E_35Y</v>
      </c>
      <c r="L77" s="165" t="str">
        <f>_xll.qlSimpleQuote(K77,,,,Trigger)</f>
        <v>EURYC1M_AB1E_35Y#0003</v>
      </c>
      <c r="M77" s="165" t="str">
        <f>IFERROR(_xll.RtGet("DTSIMI1",K77,"ASK")/100,"")</f>
        <v/>
      </c>
      <c r="N77" s="248">
        <f>_xll.qlSimpleQuoteSetValue(L77,M77,Trigger)</f>
        <v>0</v>
      </c>
      <c r="O77" s="146"/>
      <c r="P77" s="256" t="str">
        <f t="shared" si="22"/>
        <v>SW</v>
      </c>
      <c r="Q77" s="257" t="s">
        <v>177</v>
      </c>
      <c r="R77" s="257" t="str">
        <f t="shared" si="31"/>
        <v>EUR_CURVE_3M_35Y</v>
      </c>
      <c r="S77" s="165" t="str">
        <f>_xll.qlSimpleQuote(R77,,,,Trigger)</f>
        <v>EUR_CURVE_3M_35Y#0003</v>
      </c>
      <c r="T77" s="165" t="str">
        <f>IFERROR(_xll.RtGet("DTSIMI1",R77,$T$3)/100,"")</f>
        <v/>
      </c>
      <c r="U77" s="165" t="str">
        <f>IFERROR(_xll.RtGet("DTSIMI1",R77,$U$3)/100,"")</f>
        <v/>
      </c>
      <c r="V77" s="165" t="str">
        <f t="shared" si="28"/>
        <v/>
      </c>
      <c r="W77" s="248">
        <f>_xll.qlSimpleQuoteSetValue(S77,V77,Trigger)</f>
        <v>0</v>
      </c>
      <c r="X77" s="137"/>
      <c r="Y77" s="256" t="str">
        <f t="shared" si="19"/>
        <v>SW</v>
      </c>
      <c r="Z77" s="257" t="s">
        <v>177</v>
      </c>
      <c r="AA77" s="257" t="str">
        <f t="shared" si="32"/>
        <v>EURAB6R35Y=</v>
      </c>
      <c r="AB77" s="165" t="str">
        <f>_xll.qlSimpleQuote(AA77,,,,Trigger)</f>
        <v>EURAB6R35Y=#0003</v>
      </c>
      <c r="AC77" s="165" t="str">
        <f>IFERROR(_xll.RtGet("DTSIMI1",AA77,$AC$3)/100,"")</f>
        <v/>
      </c>
      <c r="AD77" s="165" t="str">
        <f>IFERROR(_xll.RtGet("DTSIMI1",AA77,$AD$3)/100,"")</f>
        <v/>
      </c>
      <c r="AE77" s="165" t="str">
        <f t="shared" si="29"/>
        <v/>
      </c>
      <c r="AF77" s="165">
        <f>_xll.qlSimpleQuoteSetValue(AB77,AC77,Trigger)</f>
        <v>0</v>
      </c>
      <c r="AG77" s="146"/>
      <c r="AH77" s="256" t="str">
        <f t="shared" si="20"/>
        <v>SW</v>
      </c>
      <c r="AI77" s="257" t="s">
        <v>177</v>
      </c>
      <c r="AJ77" s="257" t="str">
        <f t="shared" si="33"/>
        <v>EUR_CURVE_12M_35Y</v>
      </c>
      <c r="AK77" s="165" t="str">
        <f>_xll.qlSimpleQuote(AJ77,,,,Trigger)</f>
        <v>EUR_CURVE_12M_35Y#0003</v>
      </c>
      <c r="AL77" s="165" t="str">
        <f>IFERROR(_xll.RtGet("DTSIMI1",AJ77,"ASK")/100,"")</f>
        <v/>
      </c>
      <c r="AM77" s="248">
        <f>_xll.qlSimpleQuoteSetValue(AK77,AL77,Trigger)</f>
        <v>0</v>
      </c>
    </row>
    <row r="78" spans="2:39" x14ac:dyDescent="0.2">
      <c r="B78" s="157" t="str">
        <f t="shared" si="21"/>
        <v/>
      </c>
      <c r="C78" s="256" t="s">
        <v>178</v>
      </c>
      <c r="D78" s="257" t="str">
        <f t="shared" si="27"/>
        <v>EUROISDDS36Y</v>
      </c>
      <c r="E78" s="257" t="str">
        <f>_xll.qlSimpleQuote(D78,,,,Trigger)</f>
        <v>EUROISDDS36Y#0003</v>
      </c>
      <c r="F78" s="165" t="str">
        <f>IFERROR(_xll.RtGet("DTSIMI1",D78,"ask")/100,"")</f>
        <v/>
      </c>
      <c r="G78" s="115">
        <f>_xll.qlSimpleQuoteSetValue(E78,F78,Trigger)</f>
        <v>0</v>
      </c>
      <c r="I78" s="256" t="str">
        <f t="shared" si="18"/>
        <v>SW</v>
      </c>
      <c r="J78" s="257" t="s">
        <v>178</v>
      </c>
      <c r="K78" s="257" t="str">
        <f t="shared" si="30"/>
        <v>EURYC1M_AB1E_36Y</v>
      </c>
      <c r="L78" s="165" t="str">
        <f>_xll.qlSimpleQuote(K78,,,,Trigger)</f>
        <v>EURYC1M_AB1E_36Y#0003</v>
      </c>
      <c r="M78" s="165" t="str">
        <f>IFERROR(_xll.RtGet("DTSIMI1",K78,"ASK")/100,"")</f>
        <v/>
      </c>
      <c r="N78" s="248">
        <f>_xll.qlSimpleQuoteSetValue(L78,M78,Trigger)</f>
        <v>0</v>
      </c>
      <c r="O78" s="146"/>
      <c r="P78" s="256" t="str">
        <f t="shared" si="22"/>
        <v>SW</v>
      </c>
      <c r="Q78" s="257" t="s">
        <v>178</v>
      </c>
      <c r="R78" s="257" t="str">
        <f t="shared" si="31"/>
        <v>EUR_CURVE_3M_36Y</v>
      </c>
      <c r="S78" s="165" t="str">
        <f>_xll.qlSimpleQuote(R78,,,,Trigger)</f>
        <v>EUR_CURVE_3M_36Y#0003</v>
      </c>
      <c r="T78" s="165" t="str">
        <f>IFERROR(_xll.RtGet("DTSIMI1",R78,$T$3)/100,"")</f>
        <v/>
      </c>
      <c r="U78" s="165" t="str">
        <f>IFERROR(_xll.RtGet("DTSIMI1",R78,$U$3)/100,"")</f>
        <v/>
      </c>
      <c r="V78" s="165" t="str">
        <f t="shared" si="28"/>
        <v/>
      </c>
      <c r="W78" s="248">
        <f>_xll.qlSimpleQuoteSetValue(S78,V78,Trigger)</f>
        <v>0</v>
      </c>
      <c r="X78" s="137"/>
      <c r="Y78" s="256" t="str">
        <f t="shared" si="19"/>
        <v>SW</v>
      </c>
      <c r="Z78" s="257" t="s">
        <v>178</v>
      </c>
      <c r="AA78" s="257" t="str">
        <f t="shared" si="32"/>
        <v>EURAB6R36Y=</v>
      </c>
      <c r="AB78" s="165" t="str">
        <f>_xll.qlSimpleQuote(AA78,,,,Trigger)</f>
        <v>EURAB6R36Y=#0003</v>
      </c>
      <c r="AC78" s="165" t="str">
        <f>IFERROR(_xll.RtGet("DTSIMI1",AA78,$AC$3)/100,"")</f>
        <v/>
      </c>
      <c r="AD78" s="165" t="str">
        <f>IFERROR(_xll.RtGet("DTSIMI1",AA78,$AD$3)/100,"")</f>
        <v/>
      </c>
      <c r="AE78" s="165" t="str">
        <f t="shared" si="29"/>
        <v/>
      </c>
      <c r="AF78" s="165">
        <f>_xll.qlSimpleQuoteSetValue(AB78,AC78,Trigger)</f>
        <v>0</v>
      </c>
      <c r="AG78" s="146"/>
      <c r="AH78" s="256" t="str">
        <f t="shared" si="20"/>
        <v>SW</v>
      </c>
      <c r="AI78" s="257" t="s">
        <v>178</v>
      </c>
      <c r="AJ78" s="257" t="str">
        <f t="shared" si="33"/>
        <v>EUR_CURVE_12M_36Y</v>
      </c>
      <c r="AK78" s="165" t="str">
        <f>_xll.qlSimpleQuote(AJ78,,,,Trigger)</f>
        <v>EUR_CURVE_12M_36Y#0003</v>
      </c>
      <c r="AL78" s="165" t="str">
        <f>IFERROR(_xll.RtGet("DTSIMI1",AJ78,"ASK")/100,"")</f>
        <v/>
      </c>
      <c r="AM78" s="248">
        <f>_xll.qlSimpleQuoteSetValue(AK78,AL78,Trigger)</f>
        <v>0</v>
      </c>
    </row>
    <row r="79" spans="2:39" x14ac:dyDescent="0.2">
      <c r="B79" s="157" t="str">
        <f t="shared" si="21"/>
        <v/>
      </c>
      <c r="C79" s="256" t="s">
        <v>179</v>
      </c>
      <c r="D79" s="257" t="str">
        <f t="shared" si="27"/>
        <v>EUROISDDS37Y</v>
      </c>
      <c r="E79" s="257" t="str">
        <f>_xll.qlSimpleQuote(D79,,,,Trigger)</f>
        <v>EUROISDDS37Y#0003</v>
      </c>
      <c r="F79" s="165" t="str">
        <f>IFERROR(_xll.RtGet("DTSIMI1",D79,"ask")/100,"")</f>
        <v/>
      </c>
      <c r="G79" s="115">
        <f>_xll.qlSimpleQuoteSetValue(E79,F79,Trigger)</f>
        <v>0</v>
      </c>
      <c r="I79" s="256" t="str">
        <f t="shared" si="18"/>
        <v>SW</v>
      </c>
      <c r="J79" s="257" t="s">
        <v>179</v>
      </c>
      <c r="K79" s="257" t="str">
        <f t="shared" si="30"/>
        <v>EURYC1M_AB1E_37Y</v>
      </c>
      <c r="L79" s="165" t="str">
        <f>_xll.qlSimpleQuote(K79,,,,Trigger)</f>
        <v>EURYC1M_AB1E_37Y#0003</v>
      </c>
      <c r="M79" s="165" t="str">
        <f>IFERROR(_xll.RtGet("DTSIMI1",K79,"ASK")/100,"")</f>
        <v/>
      </c>
      <c r="N79" s="248">
        <f>_xll.qlSimpleQuoteSetValue(L79,M79,Trigger)</f>
        <v>0</v>
      </c>
      <c r="O79" s="146"/>
      <c r="P79" s="256" t="str">
        <f t="shared" si="22"/>
        <v>SW</v>
      </c>
      <c r="Q79" s="257" t="s">
        <v>179</v>
      </c>
      <c r="R79" s="257" t="str">
        <f t="shared" si="31"/>
        <v>EUR_CURVE_3M_37Y</v>
      </c>
      <c r="S79" s="165" t="str">
        <f>_xll.qlSimpleQuote(R79,,,,Trigger)</f>
        <v>EUR_CURVE_3M_37Y#0003</v>
      </c>
      <c r="T79" s="165" t="str">
        <f>IFERROR(_xll.RtGet("DTSIMI1",R79,$T$3)/100,"")</f>
        <v/>
      </c>
      <c r="U79" s="165" t="str">
        <f>IFERROR(_xll.RtGet("DTSIMI1",R79,$U$3)/100,"")</f>
        <v/>
      </c>
      <c r="V79" s="165" t="str">
        <f t="shared" si="28"/>
        <v/>
      </c>
      <c r="W79" s="248">
        <f>_xll.qlSimpleQuoteSetValue(S79,V79,Trigger)</f>
        <v>0</v>
      </c>
      <c r="X79" s="137"/>
      <c r="Y79" s="256" t="str">
        <f t="shared" si="19"/>
        <v>SW</v>
      </c>
      <c r="Z79" s="257" t="s">
        <v>179</v>
      </c>
      <c r="AA79" s="257" t="str">
        <f t="shared" si="32"/>
        <v>EURAB6R37Y=</v>
      </c>
      <c r="AB79" s="165" t="str">
        <f>_xll.qlSimpleQuote(AA79,,,,Trigger)</f>
        <v>EURAB6R37Y=#0003</v>
      </c>
      <c r="AC79" s="165" t="str">
        <f>IFERROR(_xll.RtGet("DTSIMI1",AA79,$AC$3)/100,"")</f>
        <v/>
      </c>
      <c r="AD79" s="165" t="str">
        <f>IFERROR(_xll.RtGet("DTSIMI1",AA79,$AD$3)/100,"")</f>
        <v/>
      </c>
      <c r="AE79" s="165" t="str">
        <f t="shared" si="29"/>
        <v/>
      </c>
      <c r="AF79" s="165">
        <f>_xll.qlSimpleQuoteSetValue(AB79,AC79,Trigger)</f>
        <v>0</v>
      </c>
      <c r="AG79" s="146"/>
      <c r="AH79" s="256" t="str">
        <f t="shared" si="20"/>
        <v>SW</v>
      </c>
      <c r="AI79" s="257" t="s">
        <v>179</v>
      </c>
      <c r="AJ79" s="257" t="str">
        <f t="shared" si="33"/>
        <v>EUR_CURVE_12M_37Y</v>
      </c>
      <c r="AK79" s="165" t="str">
        <f>_xll.qlSimpleQuote(AJ79,,,,Trigger)</f>
        <v>EUR_CURVE_12M_37Y#0003</v>
      </c>
      <c r="AL79" s="165" t="str">
        <f>IFERROR(_xll.RtGet("DTSIMI1",AJ79,"ASK")/100,"")</f>
        <v/>
      </c>
      <c r="AM79" s="248">
        <f>_xll.qlSimpleQuoteSetValue(AK79,AL79,Trigger)</f>
        <v>0</v>
      </c>
    </row>
    <row r="80" spans="2:39" x14ac:dyDescent="0.2">
      <c r="B80" s="157" t="str">
        <f t="shared" si="21"/>
        <v/>
      </c>
      <c r="C80" s="256" t="s">
        <v>180</v>
      </c>
      <c r="D80" s="257" t="str">
        <f t="shared" si="27"/>
        <v>EUROISDDS38Y</v>
      </c>
      <c r="E80" s="257" t="str">
        <f>_xll.qlSimpleQuote(D80,,,,Trigger)</f>
        <v>EUROISDDS38Y#0003</v>
      </c>
      <c r="F80" s="165" t="str">
        <f>IFERROR(_xll.RtGet("DTSIMI1",D80,"ask")/100,"")</f>
        <v/>
      </c>
      <c r="G80" s="115">
        <f>_xll.qlSimpleQuoteSetValue(E80,F80,Trigger)</f>
        <v>0</v>
      </c>
      <c r="I80" s="256" t="str">
        <f t="shared" si="18"/>
        <v>SW</v>
      </c>
      <c r="J80" s="257" t="s">
        <v>180</v>
      </c>
      <c r="K80" s="257" t="str">
        <f t="shared" si="30"/>
        <v>EURYC1M_AB1E_38Y</v>
      </c>
      <c r="L80" s="165" t="str">
        <f>_xll.qlSimpleQuote(K80,,,,Trigger)</f>
        <v>EURYC1M_AB1E_38Y#0003</v>
      </c>
      <c r="M80" s="165" t="str">
        <f>IFERROR(_xll.RtGet("DTSIMI1",K80,"ASK")/100,"")</f>
        <v/>
      </c>
      <c r="N80" s="248">
        <f>_xll.qlSimpleQuoteSetValue(L80,M80,Trigger)</f>
        <v>0</v>
      </c>
      <c r="O80" s="146"/>
      <c r="P80" s="256" t="str">
        <f t="shared" si="22"/>
        <v>SW</v>
      </c>
      <c r="Q80" s="257" t="s">
        <v>180</v>
      </c>
      <c r="R80" s="257" t="str">
        <f t="shared" si="31"/>
        <v>EUR_CURVE_3M_38Y</v>
      </c>
      <c r="S80" s="165" t="str">
        <f>_xll.qlSimpleQuote(R80,,,,Trigger)</f>
        <v>EUR_CURVE_3M_38Y#0003</v>
      </c>
      <c r="T80" s="165" t="str">
        <f>IFERROR(_xll.RtGet("DTSIMI1",R80,$T$3)/100,"")</f>
        <v/>
      </c>
      <c r="U80" s="165" t="str">
        <f>IFERROR(_xll.RtGet("DTSIMI1",R80,$U$3)/100,"")</f>
        <v/>
      </c>
      <c r="V80" s="165" t="str">
        <f t="shared" si="28"/>
        <v/>
      </c>
      <c r="W80" s="248">
        <f>_xll.qlSimpleQuoteSetValue(S80,V80,Trigger)</f>
        <v>0</v>
      </c>
      <c r="X80" s="137"/>
      <c r="Y80" s="256" t="str">
        <f t="shared" si="19"/>
        <v>SW</v>
      </c>
      <c r="Z80" s="257" t="s">
        <v>180</v>
      </c>
      <c r="AA80" s="257" t="str">
        <f t="shared" si="32"/>
        <v>EURAB6R38Y=</v>
      </c>
      <c r="AB80" s="165" t="str">
        <f>_xll.qlSimpleQuote(AA80,,,,Trigger)</f>
        <v>EURAB6R38Y=#0003</v>
      </c>
      <c r="AC80" s="165" t="str">
        <f>IFERROR(_xll.RtGet("DTSIMI1",AA80,$AC$3)/100,"")</f>
        <v/>
      </c>
      <c r="AD80" s="165" t="str">
        <f>IFERROR(_xll.RtGet("DTSIMI1",AA80,$AD$3)/100,"")</f>
        <v/>
      </c>
      <c r="AE80" s="165" t="str">
        <f t="shared" si="29"/>
        <v/>
      </c>
      <c r="AF80" s="165">
        <f>_xll.qlSimpleQuoteSetValue(AB80,AC80,Trigger)</f>
        <v>0</v>
      </c>
      <c r="AG80" s="146"/>
      <c r="AH80" s="256" t="str">
        <f t="shared" si="20"/>
        <v>SW</v>
      </c>
      <c r="AI80" s="257" t="s">
        <v>180</v>
      </c>
      <c r="AJ80" s="257" t="str">
        <f t="shared" si="33"/>
        <v>EUR_CURVE_12M_38Y</v>
      </c>
      <c r="AK80" s="165" t="str">
        <f>_xll.qlSimpleQuote(AJ80,,,,Trigger)</f>
        <v>EUR_CURVE_12M_38Y#0003</v>
      </c>
      <c r="AL80" s="165" t="str">
        <f>IFERROR(_xll.RtGet("DTSIMI1",AJ80,"ASK")/100,"")</f>
        <v/>
      </c>
      <c r="AM80" s="248">
        <f>_xll.qlSimpleQuoteSetValue(AK80,AL80,Trigger)</f>
        <v>0</v>
      </c>
    </row>
    <row r="81" spans="2:39" x14ac:dyDescent="0.2">
      <c r="B81" s="157" t="str">
        <f t="shared" si="21"/>
        <v/>
      </c>
      <c r="C81" s="256" t="s">
        <v>181</v>
      </c>
      <c r="D81" s="257" t="str">
        <f t="shared" si="27"/>
        <v>EUROISDDS39Y</v>
      </c>
      <c r="E81" s="257" t="str">
        <f>_xll.qlSimpleQuote(D81,,,,Trigger)</f>
        <v>EUROISDDS39Y#0003</v>
      </c>
      <c r="F81" s="165" t="str">
        <f>IFERROR(_xll.RtGet("DTSIMI1",D81,"ask")/100,"")</f>
        <v/>
      </c>
      <c r="G81" s="115">
        <f>_xll.qlSimpleQuoteSetValue(E81,F81,Trigger)</f>
        <v>0</v>
      </c>
      <c r="I81" s="256" t="str">
        <f t="shared" si="18"/>
        <v>SW</v>
      </c>
      <c r="J81" s="257" t="s">
        <v>181</v>
      </c>
      <c r="K81" s="257" t="str">
        <f t="shared" si="30"/>
        <v>EURYC1M_AB1E_39Y</v>
      </c>
      <c r="L81" s="165" t="str">
        <f>_xll.qlSimpleQuote(K81,,,,Trigger)</f>
        <v>EURYC1M_AB1E_39Y#0003</v>
      </c>
      <c r="M81" s="165" t="str">
        <f>IFERROR(_xll.RtGet("DTSIMI1",K81,"ASK")/100,"")</f>
        <v/>
      </c>
      <c r="N81" s="248">
        <f>_xll.qlSimpleQuoteSetValue(L81,M81,Trigger)</f>
        <v>0</v>
      </c>
      <c r="O81" s="146"/>
      <c r="P81" s="256" t="str">
        <f t="shared" si="22"/>
        <v>SW</v>
      </c>
      <c r="Q81" s="257" t="s">
        <v>181</v>
      </c>
      <c r="R81" s="257" t="str">
        <f t="shared" si="31"/>
        <v>EUR_CURVE_3M_39Y</v>
      </c>
      <c r="S81" s="165" t="str">
        <f>_xll.qlSimpleQuote(R81,,,,Trigger)</f>
        <v>EUR_CURVE_3M_39Y#0003</v>
      </c>
      <c r="T81" s="165" t="str">
        <f>IFERROR(_xll.RtGet("DTSIMI1",R81,$T$3)/100,"")</f>
        <v/>
      </c>
      <c r="U81" s="165" t="str">
        <f>IFERROR(_xll.RtGet("DTSIMI1",R81,$U$3)/100,"")</f>
        <v/>
      </c>
      <c r="V81" s="165" t="str">
        <f t="shared" si="28"/>
        <v/>
      </c>
      <c r="W81" s="248">
        <f>_xll.qlSimpleQuoteSetValue(S81,V81,Trigger)</f>
        <v>0</v>
      </c>
      <c r="X81" s="137"/>
      <c r="Y81" s="256" t="str">
        <f t="shared" si="19"/>
        <v>SW</v>
      </c>
      <c r="Z81" s="257" t="s">
        <v>181</v>
      </c>
      <c r="AA81" s="257" t="str">
        <f t="shared" si="32"/>
        <v>EURAB6R39Y=</v>
      </c>
      <c r="AB81" s="165" t="str">
        <f>_xll.qlSimpleQuote(AA81,,,,Trigger)</f>
        <v>EURAB6R39Y=#0003</v>
      </c>
      <c r="AC81" s="165" t="str">
        <f>IFERROR(_xll.RtGet("DTSIMI1",AA81,$AC$3)/100,"")</f>
        <v/>
      </c>
      <c r="AD81" s="165" t="str">
        <f>IFERROR(_xll.RtGet("DTSIMI1",AA81,$AD$3)/100,"")</f>
        <v/>
      </c>
      <c r="AE81" s="165" t="str">
        <f t="shared" si="29"/>
        <v/>
      </c>
      <c r="AF81" s="165">
        <f>_xll.qlSimpleQuoteSetValue(AB81,AC81,Trigger)</f>
        <v>0</v>
      </c>
      <c r="AG81" s="146"/>
      <c r="AH81" s="256" t="str">
        <f t="shared" si="20"/>
        <v>SW</v>
      </c>
      <c r="AI81" s="257" t="s">
        <v>181</v>
      </c>
      <c r="AJ81" s="257" t="str">
        <f t="shared" si="33"/>
        <v>EUR_CURVE_12M_39Y</v>
      </c>
      <c r="AK81" s="165" t="str">
        <f>_xll.qlSimpleQuote(AJ81,,,,Trigger)</f>
        <v>EUR_CURVE_12M_39Y#0003</v>
      </c>
      <c r="AL81" s="165" t="str">
        <f>IFERROR(_xll.RtGet("DTSIMI1",AJ81,"ASK")/100,"")</f>
        <v/>
      </c>
      <c r="AM81" s="248">
        <f>_xll.qlSimpleQuoteSetValue(AK81,AL81,Trigger)</f>
        <v>0</v>
      </c>
    </row>
    <row r="82" spans="2:39" x14ac:dyDescent="0.2">
      <c r="B82" s="157" t="str">
        <f t="shared" si="21"/>
        <v/>
      </c>
      <c r="C82" s="256" t="s">
        <v>182</v>
      </c>
      <c r="D82" s="257" t="str">
        <f t="shared" si="27"/>
        <v>EUROISDDS40Y</v>
      </c>
      <c r="E82" s="257" t="str">
        <f>_xll.qlSimpleQuote(D82,,,,Trigger)</f>
        <v>EUROISDDS40Y#0003</v>
      </c>
      <c r="F82" s="165" t="str">
        <f>IFERROR(_xll.RtGet("DTSIMI1",D82,"ask")/100,"")</f>
        <v/>
      </c>
      <c r="G82" s="115">
        <f>_xll.qlSimpleQuoteSetValue(E82,F82,Trigger)</f>
        <v>0</v>
      </c>
      <c r="I82" s="256" t="str">
        <f t="shared" si="18"/>
        <v>SW</v>
      </c>
      <c r="J82" s="257" t="s">
        <v>182</v>
      </c>
      <c r="K82" s="257" t="str">
        <f t="shared" si="30"/>
        <v>EURYC1M_AB1E_40Y</v>
      </c>
      <c r="L82" s="165" t="str">
        <f>_xll.qlSimpleQuote(K82,,,,Trigger)</f>
        <v>EURYC1M_AB1E_40Y#0003</v>
      </c>
      <c r="M82" s="165" t="str">
        <f>IFERROR(_xll.RtGet("DTSIMI1",K82,"ASK")/100,"")</f>
        <v/>
      </c>
      <c r="N82" s="248">
        <f>_xll.qlSimpleQuoteSetValue(L82,M82,Trigger)</f>
        <v>0</v>
      </c>
      <c r="O82" s="146"/>
      <c r="P82" s="256" t="str">
        <f t="shared" si="22"/>
        <v>SW</v>
      </c>
      <c r="Q82" s="257" t="s">
        <v>182</v>
      </c>
      <c r="R82" s="257" t="str">
        <f t="shared" si="31"/>
        <v>EUR_CURVE_3M_40Y</v>
      </c>
      <c r="S82" s="165" t="str">
        <f>_xll.qlSimpleQuote(R82,,,,Trigger)</f>
        <v>EUR_CURVE_3M_40Y#0003</v>
      </c>
      <c r="T82" s="165" t="str">
        <f>IFERROR(_xll.RtGet("DTSIMI1",R82,$T$3)/100,"")</f>
        <v/>
      </c>
      <c r="U82" s="165" t="str">
        <f>IFERROR(_xll.RtGet("DTSIMI1",R82,$U$3)/100,"")</f>
        <v/>
      </c>
      <c r="V82" s="165" t="str">
        <f t="shared" si="28"/>
        <v/>
      </c>
      <c r="W82" s="248">
        <f>_xll.qlSimpleQuoteSetValue(S82,V82,Trigger)</f>
        <v>0</v>
      </c>
      <c r="X82" s="137"/>
      <c r="Y82" s="256" t="str">
        <f t="shared" si="19"/>
        <v>SW</v>
      </c>
      <c r="Z82" s="257" t="s">
        <v>182</v>
      </c>
      <c r="AA82" s="257" t="str">
        <f t="shared" si="32"/>
        <v>EURAB6R40Y=</v>
      </c>
      <c r="AB82" s="165" t="str">
        <f>_xll.qlSimpleQuote(AA82,,,,Trigger)</f>
        <v>EURAB6R40Y=#0003</v>
      </c>
      <c r="AC82" s="165" t="str">
        <f>IFERROR(_xll.RtGet("DTSIMI1",AA82,$AC$3)/100,"")</f>
        <v/>
      </c>
      <c r="AD82" s="165" t="str">
        <f>IFERROR(_xll.RtGet("DTSIMI1",AA82,$AD$3)/100,"")</f>
        <v/>
      </c>
      <c r="AE82" s="165" t="str">
        <f t="shared" si="29"/>
        <v/>
      </c>
      <c r="AF82" s="165">
        <f>_xll.qlSimpleQuoteSetValue(AB82,AC82,Trigger)</f>
        <v>0</v>
      </c>
      <c r="AG82" s="146"/>
      <c r="AH82" s="256" t="str">
        <f t="shared" si="20"/>
        <v>SW</v>
      </c>
      <c r="AI82" s="257" t="s">
        <v>182</v>
      </c>
      <c r="AJ82" s="257" t="str">
        <f t="shared" si="33"/>
        <v>EUR_CURVE_12M_40Y</v>
      </c>
      <c r="AK82" s="165" t="str">
        <f>_xll.qlSimpleQuote(AJ82,,,,Trigger)</f>
        <v>EUR_CURVE_12M_40Y#0003</v>
      </c>
      <c r="AL82" s="165" t="str">
        <f>IFERROR(_xll.RtGet("DTSIMI1",AJ82,"ASK")/100,"")</f>
        <v/>
      </c>
      <c r="AM82" s="248">
        <f>_xll.qlSimpleQuoteSetValue(AK82,AL82,Trigger)</f>
        <v>0</v>
      </c>
    </row>
    <row r="83" spans="2:39" hidden="1" outlineLevel="1" x14ac:dyDescent="0.2">
      <c r="B83" s="157" t="str">
        <f t="shared" si="21"/>
        <v/>
      </c>
      <c r="C83" s="256" t="s">
        <v>189</v>
      </c>
      <c r="D83" s="257" t="str">
        <f t="shared" si="27"/>
        <v>EUROISDDS41Y</v>
      </c>
      <c r="E83" s="257" t="str">
        <f>_xll.qlSimpleQuote(D83,,,,Trigger)</f>
        <v>EUROISDDS41Y#0003</v>
      </c>
      <c r="F83" s="165" t="str">
        <f>IFERROR(_xll.RtGet("DTSIMI1",D83,"ask")/100,"")</f>
        <v/>
      </c>
      <c r="G83" s="115">
        <f>_xll.qlSimpleQuoteSetValue(E83,F83,Trigger)</f>
        <v>0</v>
      </c>
      <c r="I83" s="256" t="str">
        <f t="shared" si="18"/>
        <v>SW</v>
      </c>
      <c r="J83" s="257" t="s">
        <v>189</v>
      </c>
      <c r="K83" s="257" t="str">
        <f t="shared" si="30"/>
        <v>EURYC1M_AB1E_41Y</v>
      </c>
      <c r="L83" s="165" t="str">
        <f>_xll.qlSimpleQuote(K83,,,,Trigger)</f>
        <v>EURYC1M_AB1E_41Y#0003</v>
      </c>
      <c r="M83" s="165" t="str">
        <f>IFERROR(_xll.RtGet("DTSIMI1",K83,"ASK")/100,"")</f>
        <v/>
      </c>
      <c r="N83" s="248">
        <f>_xll.qlSimpleQuoteSetValue(L83,M83,Trigger)</f>
        <v>0</v>
      </c>
      <c r="O83" s="146"/>
      <c r="P83" s="256" t="str">
        <f t="shared" si="22"/>
        <v>SW</v>
      </c>
      <c r="Q83" s="257" t="s">
        <v>189</v>
      </c>
      <c r="R83" s="257" t="str">
        <f t="shared" si="31"/>
        <v>EUR_CURVE_3M_41Y</v>
      </c>
      <c r="S83" s="165" t="str">
        <f>_xll.qlSimpleQuote(R83,,,,Trigger)</f>
        <v>EUR_CURVE_3M_41Y#0003</v>
      </c>
      <c r="T83" s="165" t="str">
        <f>IFERROR(_xll.RtGet("DTSIMI1",R83,$T$3)/100,"")</f>
        <v/>
      </c>
      <c r="U83" s="165" t="str">
        <f>IFERROR(_xll.RtGet("DTSIMI1",R83,$U$3)/100,"")</f>
        <v/>
      </c>
      <c r="V83" s="165" t="str">
        <f t="shared" si="28"/>
        <v/>
      </c>
      <c r="W83" s="248">
        <f>_xll.qlSimpleQuoteSetValue(S83,V83,Trigger)</f>
        <v>0</v>
      </c>
      <c r="X83" s="137"/>
      <c r="Y83" s="256" t="str">
        <f t="shared" si="19"/>
        <v>SW</v>
      </c>
      <c r="Z83" s="257" t="s">
        <v>189</v>
      </c>
      <c r="AA83" s="257" t="str">
        <f t="shared" si="32"/>
        <v>EURAB6R41Y=</v>
      </c>
      <c r="AB83" s="165" t="str">
        <f>_xll.qlSimpleQuote(AA83,,,,Trigger)</f>
        <v>EURAB6R41Y=#0003</v>
      </c>
      <c r="AC83" s="165" t="str">
        <f>IFERROR(_xll.RtGet("DTSIMI1",AA83,$AC$3)/100,"")</f>
        <v/>
      </c>
      <c r="AD83" s="165" t="str">
        <f>IFERROR(_xll.RtGet("DTSIMI1",AA83,$AD$3)/100,"")</f>
        <v/>
      </c>
      <c r="AE83" s="165" t="str">
        <f t="shared" si="29"/>
        <v/>
      </c>
      <c r="AF83" s="165">
        <f>_xll.qlSimpleQuoteSetValue(AB83,AC83,Trigger)</f>
        <v>0</v>
      </c>
      <c r="AG83" s="146"/>
      <c r="AH83" s="256" t="str">
        <f t="shared" si="20"/>
        <v>SW</v>
      </c>
      <c r="AI83" s="257" t="s">
        <v>189</v>
      </c>
      <c r="AJ83" s="257" t="str">
        <f t="shared" si="33"/>
        <v>EUR_CURVE_12M_41Y</v>
      </c>
      <c r="AK83" s="165" t="str">
        <f>_xll.qlSimpleQuote(AJ83,,,,Trigger)</f>
        <v>EUR_CURVE_12M_41Y#0003</v>
      </c>
      <c r="AL83" s="165" t="str">
        <f>IFERROR(_xll.RtGet("DTSIMI1",AJ83,"ASK")/100,"")</f>
        <v/>
      </c>
      <c r="AM83" s="248">
        <f>_xll.qlSimpleQuoteSetValue(AK83,AL83,Trigger)</f>
        <v>0</v>
      </c>
    </row>
    <row r="84" spans="2:39" hidden="1" outlineLevel="1" x14ac:dyDescent="0.2">
      <c r="B84" s="157" t="str">
        <f t="shared" si="21"/>
        <v/>
      </c>
      <c r="C84" s="256" t="s">
        <v>190</v>
      </c>
      <c r="D84" s="257" t="str">
        <f t="shared" si="27"/>
        <v>EUROISDDS42Y</v>
      </c>
      <c r="E84" s="257" t="str">
        <f>_xll.qlSimpleQuote(D84,,,,Trigger)</f>
        <v>EUROISDDS42Y#0003</v>
      </c>
      <c r="F84" s="165" t="str">
        <f>IFERROR(_xll.RtGet("DTSIMI1",D84,"ask")/100,"")</f>
        <v/>
      </c>
      <c r="G84" s="115">
        <f>_xll.qlSimpleQuoteSetValue(E84,F84,Trigger)</f>
        <v>0</v>
      </c>
      <c r="I84" s="256" t="str">
        <f t="shared" si="18"/>
        <v>SW</v>
      </c>
      <c r="J84" s="257" t="s">
        <v>190</v>
      </c>
      <c r="K84" s="257" t="str">
        <f t="shared" si="30"/>
        <v>EURYC1M_AB1E_42Y</v>
      </c>
      <c r="L84" s="165" t="str">
        <f>_xll.qlSimpleQuote(K84,,,,Trigger)</f>
        <v>EURYC1M_AB1E_42Y#0003</v>
      </c>
      <c r="M84" s="165" t="str">
        <f>IFERROR(_xll.RtGet("DTSIMI1",K84,"ASK")/100,"")</f>
        <v/>
      </c>
      <c r="N84" s="248">
        <f>_xll.qlSimpleQuoteSetValue(L84,M84,Trigger)</f>
        <v>0</v>
      </c>
      <c r="O84" s="146"/>
      <c r="P84" s="256" t="str">
        <f t="shared" si="22"/>
        <v>SW</v>
      </c>
      <c r="Q84" s="257" t="s">
        <v>190</v>
      </c>
      <c r="R84" s="257" t="str">
        <f t="shared" si="31"/>
        <v>EUR_CURVE_3M_42Y</v>
      </c>
      <c r="S84" s="165" t="str">
        <f>_xll.qlSimpleQuote(R84,,,,Trigger)</f>
        <v>EUR_CURVE_3M_42Y#0003</v>
      </c>
      <c r="T84" s="165" t="str">
        <f>IFERROR(_xll.RtGet("DTSIMI1",R84,$T$3)/100,"")</f>
        <v/>
      </c>
      <c r="U84" s="165" t="str">
        <f>IFERROR(_xll.RtGet("DTSIMI1",R84,$U$3)/100,"")</f>
        <v/>
      </c>
      <c r="V84" s="165" t="str">
        <f t="shared" si="28"/>
        <v/>
      </c>
      <c r="W84" s="248">
        <f>_xll.qlSimpleQuoteSetValue(S84,V84,Trigger)</f>
        <v>0</v>
      </c>
      <c r="X84" s="137"/>
      <c r="Y84" s="256" t="str">
        <f t="shared" si="19"/>
        <v>SW</v>
      </c>
      <c r="Z84" s="257" t="s">
        <v>190</v>
      </c>
      <c r="AA84" s="257" t="str">
        <f t="shared" si="32"/>
        <v>EURAB6R42Y=</v>
      </c>
      <c r="AB84" s="165" t="str">
        <f>_xll.qlSimpleQuote(AA84,,,,Trigger)</f>
        <v>EURAB6R42Y=#0003</v>
      </c>
      <c r="AC84" s="165" t="str">
        <f>IFERROR(_xll.RtGet("DTSIMI1",AA84,$AC$3)/100,"")</f>
        <v/>
      </c>
      <c r="AD84" s="165" t="str">
        <f>IFERROR(_xll.RtGet("DTSIMI1",AA84,$AD$3)/100,"")</f>
        <v/>
      </c>
      <c r="AE84" s="165" t="str">
        <f t="shared" si="29"/>
        <v/>
      </c>
      <c r="AF84" s="165">
        <f>_xll.qlSimpleQuoteSetValue(AB84,AC84,Trigger)</f>
        <v>0</v>
      </c>
      <c r="AG84" s="146"/>
      <c r="AH84" s="256" t="str">
        <f t="shared" si="20"/>
        <v>SW</v>
      </c>
      <c r="AI84" s="257" t="s">
        <v>190</v>
      </c>
      <c r="AJ84" s="257" t="str">
        <f t="shared" si="33"/>
        <v>EUR_CURVE_12M_42Y</v>
      </c>
      <c r="AK84" s="165" t="str">
        <f>_xll.qlSimpleQuote(AJ84,,,,Trigger)</f>
        <v>EUR_CURVE_12M_42Y#0003</v>
      </c>
      <c r="AL84" s="165" t="str">
        <f>IFERROR(_xll.RtGet("DTSIMI1",AJ84,"ASK")/100,"")</f>
        <v/>
      </c>
      <c r="AM84" s="248">
        <f>_xll.qlSimpleQuoteSetValue(AK84,AL84,Trigger)</f>
        <v>0</v>
      </c>
    </row>
    <row r="85" spans="2:39" hidden="1" outlineLevel="1" x14ac:dyDescent="0.2">
      <c r="B85" s="157" t="str">
        <f t="shared" si="21"/>
        <v/>
      </c>
      <c r="C85" s="256" t="s">
        <v>191</v>
      </c>
      <c r="D85" s="257" t="str">
        <f t="shared" si="27"/>
        <v>EUROISDDS43Y</v>
      </c>
      <c r="E85" s="257" t="str">
        <f>_xll.qlSimpleQuote(D85,,,,Trigger)</f>
        <v>EUROISDDS43Y#0003</v>
      </c>
      <c r="F85" s="165" t="str">
        <f>IFERROR(_xll.RtGet("DTSIMI1",D85,"ask")/100,"")</f>
        <v/>
      </c>
      <c r="G85" s="115">
        <f>_xll.qlSimpleQuoteSetValue(E85,F85,Trigger)</f>
        <v>0</v>
      </c>
      <c r="I85" s="256" t="str">
        <f t="shared" si="18"/>
        <v>SW</v>
      </c>
      <c r="J85" s="257" t="s">
        <v>191</v>
      </c>
      <c r="K85" s="257" t="str">
        <f t="shared" si="30"/>
        <v>EURYC1M_AB1E_43Y</v>
      </c>
      <c r="L85" s="165" t="str">
        <f>_xll.qlSimpleQuote(K85,,,,Trigger)</f>
        <v>EURYC1M_AB1E_43Y#0003</v>
      </c>
      <c r="M85" s="165" t="str">
        <f>IFERROR(_xll.RtGet("DTSIMI1",K85,"ASK")/100,"")</f>
        <v/>
      </c>
      <c r="N85" s="248">
        <f>_xll.qlSimpleQuoteSetValue(L85,M85,Trigger)</f>
        <v>0</v>
      </c>
      <c r="O85" s="146"/>
      <c r="P85" s="256" t="str">
        <f t="shared" si="22"/>
        <v>SW</v>
      </c>
      <c r="Q85" s="257" t="s">
        <v>191</v>
      </c>
      <c r="R85" s="257" t="str">
        <f t="shared" si="31"/>
        <v>EUR_CURVE_3M_43Y</v>
      </c>
      <c r="S85" s="165" t="str">
        <f>_xll.qlSimpleQuote(R85,,,,Trigger)</f>
        <v>EUR_CURVE_3M_43Y#0003</v>
      </c>
      <c r="T85" s="165" t="str">
        <f>IFERROR(_xll.RtGet("DTSIMI1",R85,$T$3)/100,"")</f>
        <v/>
      </c>
      <c r="U85" s="165" t="str">
        <f>IFERROR(_xll.RtGet("DTSIMI1",R85,$U$3)/100,"")</f>
        <v/>
      </c>
      <c r="V85" s="165" t="str">
        <f t="shared" si="28"/>
        <v/>
      </c>
      <c r="W85" s="248">
        <f>_xll.qlSimpleQuoteSetValue(S85,V85,Trigger)</f>
        <v>0</v>
      </c>
      <c r="X85" s="137"/>
      <c r="Y85" s="256" t="str">
        <f t="shared" si="19"/>
        <v>SW</v>
      </c>
      <c r="Z85" s="257" t="s">
        <v>191</v>
      </c>
      <c r="AA85" s="257" t="str">
        <f t="shared" si="32"/>
        <v>EURAB6R43Y=</v>
      </c>
      <c r="AB85" s="165" t="str">
        <f>_xll.qlSimpleQuote(AA85,,,,Trigger)</f>
        <v>EURAB6R43Y=#0003</v>
      </c>
      <c r="AC85" s="165" t="str">
        <f>IFERROR(_xll.RtGet("DTSIMI1",AA85,$AC$3)/100,"")</f>
        <v/>
      </c>
      <c r="AD85" s="165" t="str">
        <f>IFERROR(_xll.RtGet("DTSIMI1",AA85,$AD$3)/100,"")</f>
        <v/>
      </c>
      <c r="AE85" s="165" t="str">
        <f t="shared" si="29"/>
        <v/>
      </c>
      <c r="AF85" s="165">
        <f>_xll.qlSimpleQuoteSetValue(AB85,AC85,Trigger)</f>
        <v>0</v>
      </c>
      <c r="AG85" s="146"/>
      <c r="AH85" s="256" t="str">
        <f t="shared" si="20"/>
        <v>SW</v>
      </c>
      <c r="AI85" s="257" t="s">
        <v>191</v>
      </c>
      <c r="AJ85" s="257" t="str">
        <f t="shared" si="33"/>
        <v>EUR_CURVE_12M_43Y</v>
      </c>
      <c r="AK85" s="165" t="str">
        <f>_xll.qlSimpleQuote(AJ85,,,,Trigger)</f>
        <v>EUR_CURVE_12M_43Y#0003</v>
      </c>
      <c r="AL85" s="165" t="str">
        <f>IFERROR(_xll.RtGet("DTSIMI1",AJ85,"ASK")/100,"")</f>
        <v/>
      </c>
      <c r="AM85" s="248">
        <f>_xll.qlSimpleQuoteSetValue(AK85,AL85,Trigger)</f>
        <v>0</v>
      </c>
    </row>
    <row r="86" spans="2:39" hidden="1" outlineLevel="1" x14ac:dyDescent="0.2">
      <c r="B86" s="157" t="str">
        <f t="shared" si="21"/>
        <v/>
      </c>
      <c r="C86" s="256" t="s">
        <v>192</v>
      </c>
      <c r="D86" s="257" t="str">
        <f t="shared" si="27"/>
        <v>EUROISDDS44Y</v>
      </c>
      <c r="E86" s="257" t="str">
        <f>_xll.qlSimpleQuote(D86,,,,Trigger)</f>
        <v>EUROISDDS44Y#0003</v>
      </c>
      <c r="F86" s="165" t="str">
        <f>IFERROR(_xll.RtGet("DTSIMI1",D86,"ask")/100,"")</f>
        <v/>
      </c>
      <c r="G86" s="115">
        <f>_xll.qlSimpleQuoteSetValue(E86,F86,Trigger)</f>
        <v>0</v>
      </c>
      <c r="I86" s="256" t="str">
        <f t="shared" si="18"/>
        <v>SW</v>
      </c>
      <c r="J86" s="257" t="s">
        <v>192</v>
      </c>
      <c r="K86" s="257" t="str">
        <f t="shared" si="30"/>
        <v>EURYC1M_AB1E_44Y</v>
      </c>
      <c r="L86" s="165" t="str">
        <f>_xll.qlSimpleQuote(K86,,,,Trigger)</f>
        <v>EURYC1M_AB1E_44Y#0003</v>
      </c>
      <c r="M86" s="165" t="str">
        <f>IFERROR(_xll.RtGet("DTSIMI1",K86,"ASK")/100,"")</f>
        <v/>
      </c>
      <c r="N86" s="248">
        <f>_xll.qlSimpleQuoteSetValue(L86,M86,Trigger)</f>
        <v>0</v>
      </c>
      <c r="O86" s="146"/>
      <c r="P86" s="256" t="str">
        <f t="shared" si="22"/>
        <v>SW</v>
      </c>
      <c r="Q86" s="257" t="s">
        <v>192</v>
      </c>
      <c r="R86" s="257" t="str">
        <f t="shared" si="31"/>
        <v>EUR_CURVE_3M_44Y</v>
      </c>
      <c r="S86" s="165" t="str">
        <f>_xll.qlSimpleQuote(R86,,,,Trigger)</f>
        <v>EUR_CURVE_3M_44Y#0003</v>
      </c>
      <c r="T86" s="165" t="str">
        <f>IFERROR(_xll.RtGet("DTSIMI1",R86,$T$3)/100,"")</f>
        <v/>
      </c>
      <c r="U86" s="165" t="str">
        <f>IFERROR(_xll.RtGet("DTSIMI1",R86,$U$3)/100,"")</f>
        <v/>
      </c>
      <c r="V86" s="165" t="str">
        <f t="shared" si="28"/>
        <v/>
      </c>
      <c r="W86" s="248">
        <f>_xll.qlSimpleQuoteSetValue(S86,V86,Trigger)</f>
        <v>0</v>
      </c>
      <c r="X86" s="137"/>
      <c r="Y86" s="256" t="str">
        <f t="shared" si="19"/>
        <v>SW</v>
      </c>
      <c r="Z86" s="257" t="s">
        <v>192</v>
      </c>
      <c r="AA86" s="257" t="str">
        <f t="shared" si="32"/>
        <v>EURAB6R44Y=</v>
      </c>
      <c r="AB86" s="165" t="str">
        <f>_xll.qlSimpleQuote(AA86,,,,Trigger)</f>
        <v>EURAB6R44Y=#0003</v>
      </c>
      <c r="AC86" s="165" t="str">
        <f>IFERROR(_xll.RtGet("DTSIMI1",AA86,$AC$3)/100,"")</f>
        <v/>
      </c>
      <c r="AD86" s="165" t="str">
        <f>IFERROR(_xll.RtGet("DTSIMI1",AA86,$AD$3)/100,"")</f>
        <v/>
      </c>
      <c r="AE86" s="165" t="str">
        <f t="shared" si="29"/>
        <v/>
      </c>
      <c r="AF86" s="165">
        <f>_xll.qlSimpleQuoteSetValue(AB86,AC86,Trigger)</f>
        <v>0</v>
      </c>
      <c r="AG86" s="146"/>
      <c r="AH86" s="256" t="str">
        <f t="shared" si="20"/>
        <v>SW</v>
      </c>
      <c r="AI86" s="257" t="s">
        <v>192</v>
      </c>
      <c r="AJ86" s="257" t="str">
        <f t="shared" si="33"/>
        <v>EUR_CURVE_12M_44Y</v>
      </c>
      <c r="AK86" s="165" t="str">
        <f>_xll.qlSimpleQuote(AJ86,,,,Trigger)</f>
        <v>EUR_CURVE_12M_44Y#0003</v>
      </c>
      <c r="AL86" s="165" t="str">
        <f>IFERROR(_xll.RtGet("DTSIMI1",AJ86,"ASK")/100,"")</f>
        <v/>
      </c>
      <c r="AM86" s="248">
        <f>_xll.qlSimpleQuoteSetValue(AK86,AL86,Trigger)</f>
        <v>0</v>
      </c>
    </row>
    <row r="87" spans="2:39" hidden="1" outlineLevel="1" x14ac:dyDescent="0.2">
      <c r="B87" s="239"/>
      <c r="C87" s="290" t="s">
        <v>193</v>
      </c>
      <c r="D87" s="291" t="str">
        <f t="shared" si="27"/>
        <v>EUROISDDS45Y</v>
      </c>
      <c r="E87" s="291" t="str">
        <f>_xll.qlSimpleQuote(D87,,,,Trigger)</f>
        <v>EUROISDDS45Y#0003</v>
      </c>
      <c r="F87" s="292" t="str">
        <f>IFERROR(_xll.RtGet("DTSIMI1",D87,"ask")/100,"")</f>
        <v/>
      </c>
      <c r="G87" s="240">
        <f>_xll.qlSimpleQuoteSetValue(E87,F87,Trigger)</f>
        <v>0</v>
      </c>
      <c r="I87" s="290" t="str">
        <f t="shared" si="18"/>
        <v>SW</v>
      </c>
      <c r="J87" s="291" t="s">
        <v>193</v>
      </c>
      <c r="K87" s="291" t="str">
        <f t="shared" si="30"/>
        <v>EURYC1M_AB1E_45Y</v>
      </c>
      <c r="L87" s="292" t="str">
        <f>_xll.qlSimpleQuote(K87,,,,Trigger)</f>
        <v>EURYC1M_AB1E_45Y#0003</v>
      </c>
      <c r="M87" s="292" t="str">
        <f>IFERROR(_xll.RtGet("DTSIMI1",K87,"ASK")/100,"")</f>
        <v/>
      </c>
      <c r="N87" s="262">
        <f>_xll.qlSimpleQuoteSetValue(L87,M87,Trigger)</f>
        <v>0</v>
      </c>
      <c r="O87" s="146"/>
      <c r="P87" s="256" t="str">
        <f t="shared" si="22"/>
        <v>SW</v>
      </c>
      <c r="Q87" s="291" t="s">
        <v>193</v>
      </c>
      <c r="R87" s="291" t="str">
        <f t="shared" si="31"/>
        <v>EUR_CURVE_3M_45Y</v>
      </c>
      <c r="S87" s="292" t="str">
        <f>_xll.qlSimpleQuote(R87,,,,Trigger)</f>
        <v>EUR_CURVE_3M_45Y#0003</v>
      </c>
      <c r="T87" s="292" t="str">
        <f>IFERROR(_xll.RtGet("DTSIMI1",R87,$T$3)/100,"")</f>
        <v/>
      </c>
      <c r="U87" s="292" t="str">
        <f>IFERROR(_xll.RtGet("DTSIMI1",R87,$U$3)/100,"")</f>
        <v/>
      </c>
      <c r="V87" s="292" t="str">
        <f t="shared" si="28"/>
        <v/>
      </c>
      <c r="W87" s="262">
        <f>_xll.qlSimpleQuoteSetValue(S87,V87,Trigger)</f>
        <v>0</v>
      </c>
      <c r="X87" s="137"/>
      <c r="Y87" s="256" t="str">
        <f t="shared" si="19"/>
        <v>SW</v>
      </c>
      <c r="Z87" s="291" t="s">
        <v>193</v>
      </c>
      <c r="AA87" s="291" t="str">
        <f t="shared" si="32"/>
        <v>EURAB6R45Y=</v>
      </c>
      <c r="AB87" s="292" t="str">
        <f>_xll.qlSimpleQuote(AA87,,,,Trigger)</f>
        <v>EURAB6R45Y=#0003</v>
      </c>
      <c r="AC87" s="292" t="str">
        <f>IFERROR(_xll.RtGet("DTSIMI1",AA87,$AC$3)/100,"")</f>
        <v/>
      </c>
      <c r="AD87" s="292" t="str">
        <f>IFERROR(_xll.RtGet("DTSIMI1",AA87,$AD$3)/100,"")</f>
        <v/>
      </c>
      <c r="AE87" s="292" t="str">
        <f t="shared" si="29"/>
        <v/>
      </c>
      <c r="AF87" s="292">
        <f>_xll.qlSimpleQuoteSetValue(AB87,AC87,Trigger)</f>
        <v>0</v>
      </c>
      <c r="AG87" s="146"/>
      <c r="AH87" s="256" t="str">
        <f t="shared" si="20"/>
        <v>SW</v>
      </c>
      <c r="AI87" s="291" t="s">
        <v>193</v>
      </c>
      <c r="AJ87" s="291" t="str">
        <f t="shared" si="33"/>
        <v>EUR_CURVE_12M_45Y</v>
      </c>
      <c r="AK87" s="292" t="str">
        <f>_xll.qlSimpleQuote(AJ87,,,,Trigger)</f>
        <v>EUR_CURVE_12M_45Y#0003</v>
      </c>
      <c r="AL87" s="292" t="str">
        <f>IFERROR(_xll.RtGet("DTSIMI1",AJ87,"ASK")/100,"")</f>
        <v/>
      </c>
      <c r="AM87" s="262">
        <f>_xll.qlSimpleQuoteSetValue(AK87,AL87,Trigger)</f>
        <v>0</v>
      </c>
    </row>
    <row r="88" spans="2:39" hidden="1" outlineLevel="1" x14ac:dyDescent="0.2">
      <c r="B88" s="157" t="str">
        <f t="shared" si="21"/>
        <v/>
      </c>
      <c r="C88" s="256" t="s">
        <v>194</v>
      </c>
      <c r="D88" s="257" t="str">
        <f t="shared" si="27"/>
        <v>EUROISDDS46Y</v>
      </c>
      <c r="E88" s="257" t="str">
        <f>_xll.qlSimpleQuote(D88,,,,Trigger)</f>
        <v>EUROISDDS46Y#0003</v>
      </c>
      <c r="F88" s="165" t="str">
        <f>IFERROR(_xll.RtGet("DTSIMI1",D88,"ask")/100,"")</f>
        <v/>
      </c>
      <c r="G88" s="115">
        <f>_xll.qlSimpleQuoteSetValue(E88,F88,Trigger)</f>
        <v>0</v>
      </c>
      <c r="I88" s="256" t="str">
        <f t="shared" si="18"/>
        <v>SW</v>
      </c>
      <c r="J88" s="257" t="s">
        <v>194</v>
      </c>
      <c r="K88" s="257" t="str">
        <f t="shared" si="30"/>
        <v>EURYC1M_AB1E_46Y</v>
      </c>
      <c r="L88" s="165" t="str">
        <f>_xll.qlSimpleQuote(K88,,,,Trigger)</f>
        <v>EURYC1M_AB1E_46Y#0003</v>
      </c>
      <c r="M88" s="165" t="str">
        <f>IFERROR(_xll.RtGet("DTSIMI1",K88,"ASK")/100,"")</f>
        <v/>
      </c>
      <c r="N88" s="248">
        <f>_xll.qlSimpleQuoteSetValue(L88,M88,Trigger)</f>
        <v>0</v>
      </c>
      <c r="O88" s="146"/>
      <c r="P88" s="256" t="str">
        <f t="shared" si="22"/>
        <v>SW</v>
      </c>
      <c r="Q88" s="257" t="s">
        <v>194</v>
      </c>
      <c r="R88" s="257" t="str">
        <f t="shared" si="31"/>
        <v>EUR_CURVE_3M_46Y</v>
      </c>
      <c r="S88" s="165" t="str">
        <f>_xll.qlSimpleQuote(R88,,,,Trigger)</f>
        <v>EUR_CURVE_3M_46Y#0003</v>
      </c>
      <c r="T88" s="165" t="str">
        <f>IFERROR(_xll.RtGet("DTSIMI1",R88,$T$3)/100,"")</f>
        <v/>
      </c>
      <c r="U88" s="165" t="str">
        <f>IFERROR(_xll.RtGet("DTSIMI1",R88,$U$3)/100,"")</f>
        <v/>
      </c>
      <c r="V88" s="165" t="str">
        <f t="shared" si="28"/>
        <v/>
      </c>
      <c r="W88" s="248">
        <f>_xll.qlSimpleQuoteSetValue(S88,V88,Trigger)</f>
        <v>0</v>
      </c>
      <c r="X88" s="137"/>
      <c r="Y88" s="256" t="str">
        <f t="shared" si="19"/>
        <v>SW</v>
      </c>
      <c r="Z88" s="257" t="s">
        <v>194</v>
      </c>
      <c r="AA88" s="257" t="str">
        <f t="shared" si="32"/>
        <v>EURAB6R46Y=</v>
      </c>
      <c r="AB88" s="165" t="str">
        <f>_xll.qlSimpleQuote(AA88,,,,Trigger)</f>
        <v>EURAB6R46Y=#0003</v>
      </c>
      <c r="AC88" s="165" t="str">
        <f>IFERROR(_xll.RtGet("DTSIMI1",AA88,$AC$3)/100,"")</f>
        <v/>
      </c>
      <c r="AD88" s="165" t="str">
        <f>IFERROR(_xll.RtGet("DTSIMI1",AA88,$AD$3)/100,"")</f>
        <v/>
      </c>
      <c r="AE88" s="165" t="str">
        <f t="shared" si="29"/>
        <v/>
      </c>
      <c r="AF88" s="165">
        <f>_xll.qlSimpleQuoteSetValue(AB88,AC88,Trigger)</f>
        <v>0</v>
      </c>
      <c r="AG88" s="146"/>
      <c r="AH88" s="256" t="str">
        <f t="shared" si="20"/>
        <v>SW</v>
      </c>
      <c r="AI88" s="257" t="s">
        <v>194</v>
      </c>
      <c r="AJ88" s="257" t="str">
        <f t="shared" si="33"/>
        <v>EUR_CURVE_12M_46Y</v>
      </c>
      <c r="AK88" s="165" t="str">
        <f>_xll.qlSimpleQuote(AJ88,,,,Trigger)</f>
        <v>EUR_CURVE_12M_46Y#0003</v>
      </c>
      <c r="AL88" s="165" t="str">
        <f>IFERROR(_xll.RtGet("DTSIMI1",AJ88,"ASK")/100,"")</f>
        <v/>
      </c>
      <c r="AM88" s="248">
        <f>_xll.qlSimpleQuoteSetValue(AK88,AL88,Trigger)</f>
        <v>0</v>
      </c>
    </row>
    <row r="89" spans="2:39" hidden="1" outlineLevel="1" x14ac:dyDescent="0.2">
      <c r="B89" s="157" t="str">
        <f t="shared" si="21"/>
        <v/>
      </c>
      <c r="C89" s="256" t="s">
        <v>195</v>
      </c>
      <c r="D89" s="257" t="str">
        <f t="shared" si="27"/>
        <v>EUROISDDS47Y</v>
      </c>
      <c r="E89" s="257" t="str">
        <f>_xll.qlSimpleQuote(D89,,,,Trigger)</f>
        <v>EUROISDDS47Y#0003</v>
      </c>
      <c r="F89" s="165" t="str">
        <f>IFERROR(_xll.RtGet("DTSIMI1",D89,"ask")/100,"")</f>
        <v/>
      </c>
      <c r="G89" s="115">
        <f>_xll.qlSimpleQuoteSetValue(E89,F89,Trigger)</f>
        <v>0</v>
      </c>
      <c r="I89" s="256" t="str">
        <f t="shared" si="18"/>
        <v>SW</v>
      </c>
      <c r="J89" s="257" t="s">
        <v>195</v>
      </c>
      <c r="K89" s="257" t="str">
        <f t="shared" si="30"/>
        <v>EURYC1M_AB1E_47Y</v>
      </c>
      <c r="L89" s="165" t="str">
        <f>_xll.qlSimpleQuote(K89,,,,Trigger)</f>
        <v>EURYC1M_AB1E_47Y#0003</v>
      </c>
      <c r="M89" s="165" t="str">
        <f>IFERROR(_xll.RtGet("DTSIMI1",K89,"ASK")/100,"")</f>
        <v/>
      </c>
      <c r="N89" s="248">
        <f>_xll.qlSimpleQuoteSetValue(L89,M89,Trigger)</f>
        <v>0</v>
      </c>
      <c r="O89" s="146"/>
      <c r="P89" s="256" t="str">
        <f t="shared" si="22"/>
        <v>SW</v>
      </c>
      <c r="Q89" s="257" t="s">
        <v>195</v>
      </c>
      <c r="R89" s="257" t="str">
        <f t="shared" si="31"/>
        <v>EUR_CURVE_3M_47Y</v>
      </c>
      <c r="S89" s="165" t="str">
        <f>_xll.qlSimpleQuote(R89,,,,Trigger)</f>
        <v>EUR_CURVE_3M_47Y#0003</v>
      </c>
      <c r="T89" s="165" t="str">
        <f>IFERROR(_xll.RtGet("DTSIMI1",R89,$T$3)/100,"")</f>
        <v/>
      </c>
      <c r="U89" s="165" t="str">
        <f>IFERROR(_xll.RtGet("DTSIMI1",R89,$U$3)/100,"")</f>
        <v/>
      </c>
      <c r="V89" s="165" t="str">
        <f t="shared" si="28"/>
        <v/>
      </c>
      <c r="W89" s="248">
        <f>_xll.qlSimpleQuoteSetValue(S89,V89,Trigger)</f>
        <v>0</v>
      </c>
      <c r="X89" s="137"/>
      <c r="Y89" s="256" t="str">
        <f t="shared" si="19"/>
        <v>SW</v>
      </c>
      <c r="Z89" s="257" t="s">
        <v>195</v>
      </c>
      <c r="AA89" s="257" t="str">
        <f t="shared" si="32"/>
        <v>EURAB6R47Y=</v>
      </c>
      <c r="AB89" s="165" t="str">
        <f>_xll.qlSimpleQuote(AA89,,,,Trigger)</f>
        <v>EURAB6R47Y=#0003</v>
      </c>
      <c r="AC89" s="165" t="str">
        <f>IFERROR(_xll.RtGet("DTSIMI1",AA89,$AC$3)/100,"")</f>
        <v/>
      </c>
      <c r="AD89" s="165" t="str">
        <f>IFERROR(_xll.RtGet("DTSIMI1",AA89,$AD$3)/100,"")</f>
        <v/>
      </c>
      <c r="AE89" s="165" t="str">
        <f t="shared" si="29"/>
        <v/>
      </c>
      <c r="AF89" s="165">
        <f>_xll.qlSimpleQuoteSetValue(AB89,AC89,Trigger)</f>
        <v>0</v>
      </c>
      <c r="AG89" s="146"/>
      <c r="AH89" s="256" t="str">
        <f t="shared" si="20"/>
        <v>SW</v>
      </c>
      <c r="AI89" s="257" t="s">
        <v>195</v>
      </c>
      <c r="AJ89" s="257" t="str">
        <f t="shared" si="33"/>
        <v>EUR_CURVE_12M_47Y</v>
      </c>
      <c r="AK89" s="165" t="str">
        <f>_xll.qlSimpleQuote(AJ89,,,,Trigger)</f>
        <v>EUR_CURVE_12M_47Y#0003</v>
      </c>
      <c r="AL89" s="165" t="str">
        <f>IFERROR(_xll.RtGet("DTSIMI1",AJ89,"ASK")/100,"")</f>
        <v/>
      </c>
      <c r="AM89" s="248">
        <f>_xll.qlSimpleQuoteSetValue(AK89,AL89,Trigger)</f>
        <v>0</v>
      </c>
    </row>
    <row r="90" spans="2:39" hidden="1" outlineLevel="1" x14ac:dyDescent="0.2">
      <c r="B90" s="157" t="str">
        <f t="shared" si="21"/>
        <v/>
      </c>
      <c r="C90" s="256" t="s">
        <v>196</v>
      </c>
      <c r="D90" s="257" t="str">
        <f t="shared" si="27"/>
        <v>EUROISDDS48Y</v>
      </c>
      <c r="E90" s="257" t="str">
        <f>_xll.qlSimpleQuote(D90,,,,Trigger)</f>
        <v>EUROISDDS48Y#0003</v>
      </c>
      <c r="F90" s="165" t="str">
        <f>IFERROR(_xll.RtGet("DTSIMI1",D90,"ask")/100,"")</f>
        <v/>
      </c>
      <c r="G90" s="115">
        <f>_xll.qlSimpleQuoteSetValue(E90,F90,Trigger)</f>
        <v>0</v>
      </c>
      <c r="I90" s="256" t="str">
        <f t="shared" si="18"/>
        <v>SW</v>
      </c>
      <c r="J90" s="257" t="s">
        <v>196</v>
      </c>
      <c r="K90" s="257" t="str">
        <f t="shared" si="30"/>
        <v>EURYC1M_AB1E_48Y</v>
      </c>
      <c r="L90" s="165" t="str">
        <f>_xll.qlSimpleQuote(K90,,,,Trigger)</f>
        <v>EURYC1M_AB1E_48Y#0003</v>
      </c>
      <c r="M90" s="165" t="str">
        <f>IFERROR(_xll.RtGet("DTSIMI1",K90,"ASK")/100,"")</f>
        <v/>
      </c>
      <c r="N90" s="248">
        <f>_xll.qlSimpleQuoteSetValue(L90,M90,Trigger)</f>
        <v>0</v>
      </c>
      <c r="O90" s="146"/>
      <c r="P90" s="256" t="str">
        <f t="shared" si="22"/>
        <v>SW</v>
      </c>
      <c r="Q90" s="257" t="s">
        <v>196</v>
      </c>
      <c r="R90" s="257" t="str">
        <f t="shared" si="31"/>
        <v>EUR_CURVE_3M_48Y</v>
      </c>
      <c r="S90" s="165" t="str">
        <f>_xll.qlSimpleQuote(R90,,,,Trigger)</f>
        <v>EUR_CURVE_3M_48Y#0003</v>
      </c>
      <c r="T90" s="165" t="str">
        <f>IFERROR(_xll.RtGet("DTSIMI1",R90,$T$3)/100,"")</f>
        <v/>
      </c>
      <c r="U90" s="165" t="str">
        <f>IFERROR(_xll.RtGet("DTSIMI1",R90,$U$3)/100,"")</f>
        <v/>
      </c>
      <c r="V90" s="165" t="str">
        <f t="shared" si="28"/>
        <v/>
      </c>
      <c r="W90" s="248">
        <f>_xll.qlSimpleQuoteSetValue(S90,V90,Trigger)</f>
        <v>0</v>
      </c>
      <c r="X90" s="137"/>
      <c r="Y90" s="256" t="str">
        <f t="shared" si="19"/>
        <v>SW</v>
      </c>
      <c r="Z90" s="257" t="s">
        <v>196</v>
      </c>
      <c r="AA90" s="257" t="str">
        <f t="shared" si="32"/>
        <v>EURAB6R48Y=</v>
      </c>
      <c r="AB90" s="165" t="str">
        <f>_xll.qlSimpleQuote(AA90,,,,Trigger)</f>
        <v>EURAB6R48Y=#0003</v>
      </c>
      <c r="AC90" s="165" t="str">
        <f>IFERROR(_xll.RtGet("DTSIMI1",AA90,$AC$3)/100,"")</f>
        <v/>
      </c>
      <c r="AD90" s="165" t="str">
        <f>IFERROR(_xll.RtGet("DTSIMI1",AA90,$AD$3)/100,"")</f>
        <v/>
      </c>
      <c r="AE90" s="165" t="str">
        <f t="shared" si="29"/>
        <v/>
      </c>
      <c r="AF90" s="165">
        <f>_xll.qlSimpleQuoteSetValue(AB90,AC90,Trigger)</f>
        <v>0</v>
      </c>
      <c r="AG90" s="146"/>
      <c r="AH90" s="256" t="str">
        <f t="shared" si="20"/>
        <v>SW</v>
      </c>
      <c r="AI90" s="257" t="s">
        <v>196</v>
      </c>
      <c r="AJ90" s="257" t="str">
        <f t="shared" si="33"/>
        <v>EUR_CURVE_12M_48Y</v>
      </c>
      <c r="AK90" s="165" t="str">
        <f>_xll.qlSimpleQuote(AJ90,,,,Trigger)</f>
        <v>EUR_CURVE_12M_48Y#0003</v>
      </c>
      <c r="AL90" s="165" t="str">
        <f>IFERROR(_xll.RtGet("DTSIMI1",AJ90,"ASK")/100,"")</f>
        <v/>
      </c>
      <c r="AM90" s="248">
        <f>_xll.qlSimpleQuoteSetValue(AK90,AL90,Trigger)</f>
        <v>0</v>
      </c>
    </row>
    <row r="91" spans="2:39" hidden="1" outlineLevel="1" x14ac:dyDescent="0.2">
      <c r="B91" s="157" t="str">
        <f t="shared" si="21"/>
        <v/>
      </c>
      <c r="C91" s="256" t="s">
        <v>197</v>
      </c>
      <c r="D91" s="257" t="str">
        <f t="shared" si="27"/>
        <v>EUROISDDS49Y</v>
      </c>
      <c r="E91" s="257" t="str">
        <f>_xll.qlSimpleQuote(D91,,,,Trigger)</f>
        <v>EUROISDDS49Y#0003</v>
      </c>
      <c r="F91" s="165" t="str">
        <f>IFERROR(_xll.RtGet("DTSIMI1",D91,"ask")/100,"")</f>
        <v/>
      </c>
      <c r="G91" s="115">
        <f>_xll.qlSimpleQuoteSetValue(E91,F91,Trigger)</f>
        <v>0</v>
      </c>
      <c r="I91" s="256" t="str">
        <f t="shared" si="18"/>
        <v>SW</v>
      </c>
      <c r="J91" s="257" t="s">
        <v>197</v>
      </c>
      <c r="K91" s="257" t="str">
        <f t="shared" si="30"/>
        <v>EURYC1M_AB1E_49Y</v>
      </c>
      <c r="L91" s="165" t="str">
        <f>_xll.qlSimpleQuote(K91,,,,Trigger)</f>
        <v>EURYC1M_AB1E_49Y#0003</v>
      </c>
      <c r="M91" s="165" t="str">
        <f>IFERROR(_xll.RtGet("DTSIMI1",K91,"ASK")/100,"")</f>
        <v/>
      </c>
      <c r="N91" s="248">
        <f>_xll.qlSimpleQuoteSetValue(L91,M91,Trigger)</f>
        <v>0</v>
      </c>
      <c r="O91" s="146"/>
      <c r="P91" s="256" t="str">
        <f t="shared" si="22"/>
        <v>SW</v>
      </c>
      <c r="Q91" s="257" t="s">
        <v>197</v>
      </c>
      <c r="R91" s="257" t="str">
        <f t="shared" si="31"/>
        <v>EUR_CURVE_3M_49Y</v>
      </c>
      <c r="S91" s="165" t="str">
        <f>_xll.qlSimpleQuote(R91,,,,Trigger)</f>
        <v>EUR_CURVE_3M_49Y#0003</v>
      </c>
      <c r="T91" s="165" t="str">
        <f>IFERROR(_xll.RtGet("DTSIMI1",R91,$T$3)/100,"")</f>
        <v/>
      </c>
      <c r="U91" s="165" t="str">
        <f>IFERROR(_xll.RtGet("DTSIMI1",R91,$U$3)/100,"")</f>
        <v/>
      </c>
      <c r="V91" s="165" t="str">
        <f t="shared" si="28"/>
        <v/>
      </c>
      <c r="W91" s="248">
        <f>_xll.qlSimpleQuoteSetValue(S91,V91,Trigger)</f>
        <v>0</v>
      </c>
      <c r="X91" s="137"/>
      <c r="Y91" s="256" t="str">
        <f t="shared" si="19"/>
        <v>SW</v>
      </c>
      <c r="Z91" s="257" t="s">
        <v>197</v>
      </c>
      <c r="AA91" s="257" t="str">
        <f t="shared" si="32"/>
        <v>EURAB6R49Y=</v>
      </c>
      <c r="AB91" s="165" t="str">
        <f>_xll.qlSimpleQuote(AA91,,,,Trigger)</f>
        <v>EURAB6R49Y=#0003</v>
      </c>
      <c r="AC91" s="165" t="str">
        <f>IFERROR(_xll.RtGet("DTSIMI1",AA91,$AC$3)/100,"")</f>
        <v/>
      </c>
      <c r="AD91" s="165" t="str">
        <f>IFERROR(_xll.RtGet("DTSIMI1",AA91,$AD$3)/100,"")</f>
        <v/>
      </c>
      <c r="AE91" s="165" t="str">
        <f t="shared" si="29"/>
        <v/>
      </c>
      <c r="AF91" s="165">
        <f>_xll.qlSimpleQuoteSetValue(AB91,AC91,Trigger)</f>
        <v>0</v>
      </c>
      <c r="AG91" s="146"/>
      <c r="AH91" s="256" t="str">
        <f t="shared" si="20"/>
        <v>SW</v>
      </c>
      <c r="AI91" s="257" t="s">
        <v>197</v>
      </c>
      <c r="AJ91" s="257" t="str">
        <f t="shared" si="33"/>
        <v>EUR_CURVE_12M_49Y</v>
      </c>
      <c r="AK91" s="165" t="str">
        <f>_xll.qlSimpleQuote(AJ91,,,,Trigger)</f>
        <v>EUR_CURVE_12M_49Y#0003</v>
      </c>
      <c r="AL91" s="165" t="str">
        <f>IFERROR(_xll.RtGet("DTSIMI1",AJ91,"ASK")/100,"")</f>
        <v/>
      </c>
      <c r="AM91" s="248">
        <f>_xll.qlSimpleQuoteSetValue(AK91,AL91,Trigger)</f>
        <v>0</v>
      </c>
    </row>
    <row r="92" spans="2:39" collapsed="1" x14ac:dyDescent="0.2">
      <c r="B92" s="157" t="str">
        <f t="shared" si="21"/>
        <v/>
      </c>
      <c r="C92" s="256" t="s">
        <v>183</v>
      </c>
      <c r="D92" s="257" t="str">
        <f t="shared" si="27"/>
        <v>EUROISDDS50Y</v>
      </c>
      <c r="E92" s="257" t="str">
        <f>_xll.qlSimpleQuote(D92,,,,Trigger)</f>
        <v>EUROISDDS50Y#0003</v>
      </c>
      <c r="F92" s="165" t="str">
        <f>IFERROR(_xll.RtGet("DTSIMI1",D92,"ask")/100,"")</f>
        <v/>
      </c>
      <c r="G92" s="115">
        <f>_xll.qlSimpleQuoteSetValue(E92,F92,Trigger)</f>
        <v>0</v>
      </c>
      <c r="I92" s="256" t="str">
        <f t="shared" si="18"/>
        <v>SW</v>
      </c>
      <c r="J92" s="257" t="s">
        <v>183</v>
      </c>
      <c r="K92" s="257" t="str">
        <f t="shared" si="30"/>
        <v>EURYC1M_AB1E_50Y</v>
      </c>
      <c r="L92" s="165" t="str">
        <f>_xll.qlSimpleQuote(K92,,,,Trigger)</f>
        <v>EURYC1M_AB1E_50Y#0003</v>
      </c>
      <c r="M92" s="165" t="str">
        <f>IFERROR(_xll.RtGet("DTSIMI1",K92,"ASK")/100,"")</f>
        <v/>
      </c>
      <c r="N92" s="248">
        <f>_xll.qlSimpleQuoteSetValue(L92,M92,Trigger)</f>
        <v>0</v>
      </c>
      <c r="O92" s="146"/>
      <c r="P92" s="256" t="str">
        <f t="shared" si="22"/>
        <v>SW</v>
      </c>
      <c r="Q92" s="257" t="s">
        <v>183</v>
      </c>
      <c r="R92" s="257" t="str">
        <f t="shared" si="31"/>
        <v>EUR_CURVE_3M_50Y</v>
      </c>
      <c r="S92" s="165" t="str">
        <f>_xll.qlSimpleQuote(R92,,,,Trigger)</f>
        <v>EUR_CURVE_3M_50Y#0003</v>
      </c>
      <c r="T92" s="165" t="str">
        <f>IFERROR(_xll.RtGet("DTSIMI1",R92,$T$3)/100,"")</f>
        <v/>
      </c>
      <c r="U92" s="165" t="str">
        <f>IFERROR(_xll.RtGet("DTSIMI1",R92,$U$3)/100,"")</f>
        <v/>
      </c>
      <c r="V92" s="165" t="str">
        <f t="shared" si="28"/>
        <v/>
      </c>
      <c r="W92" s="248">
        <f>_xll.qlSimpleQuoteSetValue(S92,V92,Trigger)</f>
        <v>0</v>
      </c>
      <c r="X92" s="137"/>
      <c r="Y92" s="256" t="str">
        <f t="shared" si="19"/>
        <v>SW</v>
      </c>
      <c r="Z92" s="257" t="s">
        <v>183</v>
      </c>
      <c r="AA92" s="257" t="str">
        <f t="shared" si="32"/>
        <v>EURAB6R50Y=</v>
      </c>
      <c r="AB92" s="165" t="str">
        <f>_xll.qlSimpleQuote(AA92,,,,Trigger)</f>
        <v>EURAB6R50Y=#0003</v>
      </c>
      <c r="AC92" s="165" t="str">
        <f>IFERROR(_xll.RtGet("DTSIMI1",AA92,$AC$3)/100,"")</f>
        <v/>
      </c>
      <c r="AD92" s="165" t="str">
        <f>IFERROR(_xll.RtGet("DTSIMI1",AA92,$AD$3)/100,"")</f>
        <v/>
      </c>
      <c r="AE92" s="165" t="str">
        <f t="shared" si="29"/>
        <v/>
      </c>
      <c r="AF92" s="165">
        <f>_xll.qlSimpleQuoteSetValue(AB92,AC92,Trigger)</f>
        <v>0</v>
      </c>
      <c r="AG92" s="146"/>
      <c r="AH92" s="256" t="str">
        <f t="shared" si="20"/>
        <v>SW</v>
      </c>
      <c r="AI92" s="257" t="s">
        <v>183</v>
      </c>
      <c r="AJ92" s="257" t="str">
        <f t="shared" si="33"/>
        <v>EUR_CURVE_12M_50Y</v>
      </c>
      <c r="AK92" s="165" t="str">
        <f>_xll.qlSimpleQuote(AJ92,,,,Trigger)</f>
        <v>EUR_CURVE_12M_50Y#0003</v>
      </c>
      <c r="AL92" s="165" t="str">
        <f>IFERROR(_xll.RtGet("DTSIMI1",AJ92,"ASK")/100,"")</f>
        <v/>
      </c>
      <c r="AM92" s="248">
        <f>_xll.qlSimpleQuoteSetValue(AK92,AL92,Trigger)</f>
        <v>0</v>
      </c>
    </row>
    <row r="93" spans="2:39" hidden="1" outlineLevel="1" x14ac:dyDescent="0.2">
      <c r="B93" s="157" t="str">
        <f t="shared" si="21"/>
        <v/>
      </c>
      <c r="C93" s="256" t="s">
        <v>198</v>
      </c>
      <c r="D93" s="257" t="str">
        <f t="shared" ref="D93:D102" si="34">Currency&amp;"OISDDS"&amp;C93</f>
        <v>EUROISDDS51Y</v>
      </c>
      <c r="E93" s="257" t="str">
        <f>_xll.qlSimpleQuote(D93,,,,Trigger)</f>
        <v>EUROISDDS51Y#0003</v>
      </c>
      <c r="F93" s="165" t="str">
        <f>IFERROR(_xll.RtGet("DTSIMI1",D93,"ask")/100,"")</f>
        <v/>
      </c>
      <c r="G93" s="115">
        <f>_xll.qlSimpleQuoteSetValue(E93,F93,Trigger)</f>
        <v>0</v>
      </c>
      <c r="I93" s="256" t="str">
        <f t="shared" ref="I93:I102" si="35">IF(ISBLANK(J93),"","SW")</f>
        <v>SW</v>
      </c>
      <c r="J93" s="257" t="s">
        <v>198</v>
      </c>
      <c r="K93" s="257" t="str">
        <f t="shared" si="30"/>
        <v>EURYC1M_AB1E_51Y</v>
      </c>
      <c r="L93" s="165" t="str">
        <f>_xll.qlSimpleQuote(K93,,,,Trigger)</f>
        <v>EURYC1M_AB1E_51Y#0003</v>
      </c>
      <c r="M93" s="165" t="str">
        <f>IFERROR(_xll.RtGet("DTSIMI1",K93,"ASK")/100,"")</f>
        <v/>
      </c>
      <c r="N93" s="248">
        <f>_xll.qlSimpleQuoteSetValue(L93,M93,Trigger)</f>
        <v>0</v>
      </c>
      <c r="O93" s="146"/>
      <c r="P93" s="256" t="str">
        <f t="shared" si="22"/>
        <v>SW</v>
      </c>
      <c r="Q93" s="257" t="s">
        <v>198</v>
      </c>
      <c r="R93" s="257" t="str">
        <f t="shared" si="31"/>
        <v>EUR_CURVE_3M_51Y</v>
      </c>
      <c r="S93" s="165" t="str">
        <f>_xll.qlSimpleQuote(R93,,,,Trigger)</f>
        <v>EUR_CURVE_3M_51Y#0003</v>
      </c>
      <c r="T93" s="165" t="str">
        <f>IFERROR(_xll.RtGet("DTSIMI1",R93,$T$3)/100,"")</f>
        <v/>
      </c>
      <c r="U93" s="165" t="str">
        <f>IFERROR(_xll.RtGet("DTSIMI1",R93,$U$3)/100,"")</f>
        <v/>
      </c>
      <c r="V93" s="165" t="str">
        <f t="shared" si="28"/>
        <v/>
      </c>
      <c r="W93" s="248">
        <f>_xll.qlSimpleQuoteSetValue(S93,V93,Trigger)</f>
        <v>0</v>
      </c>
      <c r="X93" s="137"/>
      <c r="Y93" s="256" t="str">
        <f t="shared" ref="Y93:Y102" si="36">IF(ISBLANK(Z93),"","SW")</f>
        <v>SW</v>
      </c>
      <c r="Z93" s="257" t="s">
        <v>198</v>
      </c>
      <c r="AA93" s="257" t="str">
        <f t="shared" si="32"/>
        <v>EURAB6R51Y=</v>
      </c>
      <c r="AB93" s="165" t="str">
        <f>_xll.qlSimpleQuote(AA93,,,,Trigger)</f>
        <v>EURAB6R51Y=#0003</v>
      </c>
      <c r="AC93" s="165" t="str">
        <f>IFERROR(_xll.RtGet("DTSIMI1",AA93,$AC$3)/100,"")</f>
        <v/>
      </c>
      <c r="AD93" s="165" t="str">
        <f>IFERROR(_xll.RtGet("DTSIMI1",AA93,$AD$3)/100,"")</f>
        <v/>
      </c>
      <c r="AE93" s="165" t="str">
        <f t="shared" si="29"/>
        <v/>
      </c>
      <c r="AF93" s="165">
        <f>_xll.qlSimpleQuoteSetValue(AB93,AC93,Trigger)</f>
        <v>0</v>
      </c>
      <c r="AG93" s="146"/>
      <c r="AH93" s="256" t="str">
        <f t="shared" ref="AH93:AH102" si="37">IF(ISBLANK(AI93),"","SW")</f>
        <v>SW</v>
      </c>
      <c r="AI93" s="257" t="s">
        <v>198</v>
      </c>
      <c r="AJ93" s="257" t="str">
        <f t="shared" si="33"/>
        <v>EUR_CURVE_12M_51Y</v>
      </c>
      <c r="AK93" s="165" t="str">
        <f>_xll.qlSimpleQuote(AJ93,,,,Trigger)</f>
        <v>EUR_CURVE_12M_51Y#0003</v>
      </c>
      <c r="AL93" s="165" t="str">
        <f>IFERROR(_xll.RtGet("DTSIMI1",AJ93,"ASK")/100,"")</f>
        <v/>
      </c>
      <c r="AM93" s="248">
        <f>_xll.qlSimpleQuoteSetValue(AK93,AL93,Trigger)</f>
        <v>0</v>
      </c>
    </row>
    <row r="94" spans="2:39" hidden="1" outlineLevel="1" x14ac:dyDescent="0.2">
      <c r="B94" s="157" t="str">
        <f t="shared" ref="B94:B102" si="38">IF(F94="","","Dp")</f>
        <v/>
      </c>
      <c r="C94" s="256" t="s">
        <v>199</v>
      </c>
      <c r="D94" s="257" t="str">
        <f t="shared" si="34"/>
        <v>EUROISDDS52Y</v>
      </c>
      <c r="E94" s="257" t="str">
        <f>_xll.qlSimpleQuote(D94,,,,Trigger)</f>
        <v>EUROISDDS52Y#0003</v>
      </c>
      <c r="F94" s="165" t="str">
        <f>IFERROR(_xll.RtGet("DTSIMI1",D94,"ask")/100,"")</f>
        <v/>
      </c>
      <c r="G94" s="115">
        <f>_xll.qlSimpleQuoteSetValue(E94,F94,Trigger)</f>
        <v>0</v>
      </c>
      <c r="I94" s="256" t="str">
        <f t="shared" si="35"/>
        <v>SW</v>
      </c>
      <c r="J94" s="257" t="s">
        <v>199</v>
      </c>
      <c r="K94" s="257" t="str">
        <f t="shared" si="30"/>
        <v>EURYC1M_AB1E_52Y</v>
      </c>
      <c r="L94" s="165" t="str">
        <f>_xll.qlSimpleQuote(K94,,,,Trigger)</f>
        <v>EURYC1M_AB1E_52Y#0003</v>
      </c>
      <c r="M94" s="165" t="str">
        <f>IFERROR(_xll.RtGet("DTSIMI1",K94,"ASK")/100,"")</f>
        <v/>
      </c>
      <c r="N94" s="248">
        <f>_xll.qlSimpleQuoteSetValue(L94,M94,Trigger)</f>
        <v>0</v>
      </c>
      <c r="O94" s="146"/>
      <c r="P94" s="256" t="str">
        <f t="shared" ref="P94:P102" si="39">IF(ISBLANK(Q94),"","SW")</f>
        <v>SW</v>
      </c>
      <c r="Q94" s="257" t="s">
        <v>199</v>
      </c>
      <c r="R94" s="257" t="str">
        <f t="shared" si="31"/>
        <v>EUR_CURVE_3M_52Y</v>
      </c>
      <c r="S94" s="165" t="str">
        <f>_xll.qlSimpleQuote(R94,,,,Trigger)</f>
        <v>EUR_CURVE_3M_52Y#0003</v>
      </c>
      <c r="T94" s="165" t="str">
        <f>IFERROR(_xll.RtGet("DTSIMI1",R94,$T$3)/100,"")</f>
        <v/>
      </c>
      <c r="U94" s="165" t="str">
        <f>IFERROR(_xll.RtGet("DTSIMI1",R94,$U$3)/100,"")</f>
        <v/>
      </c>
      <c r="V94" s="165" t="str">
        <f t="shared" si="28"/>
        <v/>
      </c>
      <c r="W94" s="248">
        <f>_xll.qlSimpleQuoteSetValue(S94,V94,Trigger)</f>
        <v>0</v>
      </c>
      <c r="X94" s="137"/>
      <c r="Y94" s="256" t="str">
        <f t="shared" si="36"/>
        <v>SW</v>
      </c>
      <c r="Z94" s="257" t="s">
        <v>199</v>
      </c>
      <c r="AA94" s="257" t="str">
        <f t="shared" si="32"/>
        <v>EURAB6R52Y=</v>
      </c>
      <c r="AB94" s="165" t="str">
        <f>_xll.qlSimpleQuote(AA94,,,,Trigger)</f>
        <v>EURAB6R52Y=#0003</v>
      </c>
      <c r="AC94" s="165" t="str">
        <f>IFERROR(_xll.RtGet("DTSIMI1",AA94,$AC$3)/100,"")</f>
        <v/>
      </c>
      <c r="AD94" s="165" t="str">
        <f>IFERROR(_xll.RtGet("DTSIMI1",AA94,$AD$3)/100,"")</f>
        <v/>
      </c>
      <c r="AE94" s="165" t="str">
        <f t="shared" si="29"/>
        <v/>
      </c>
      <c r="AF94" s="165">
        <f>_xll.qlSimpleQuoteSetValue(AB94,AC94,Trigger)</f>
        <v>0</v>
      </c>
      <c r="AG94" s="146"/>
      <c r="AH94" s="256" t="str">
        <f t="shared" si="37"/>
        <v>SW</v>
      </c>
      <c r="AI94" s="257" t="s">
        <v>199</v>
      </c>
      <c r="AJ94" s="257" t="str">
        <f t="shared" si="33"/>
        <v>EUR_CURVE_12M_52Y</v>
      </c>
      <c r="AK94" s="165" t="str">
        <f>_xll.qlSimpleQuote(AJ94,,,,Trigger)</f>
        <v>EUR_CURVE_12M_52Y#0003</v>
      </c>
      <c r="AL94" s="165" t="str">
        <f>IFERROR(_xll.RtGet("DTSIMI1",AJ94,"ASK")/100,"")</f>
        <v/>
      </c>
      <c r="AM94" s="248">
        <f>_xll.qlSimpleQuoteSetValue(AK94,AL94,Trigger)</f>
        <v>0</v>
      </c>
    </row>
    <row r="95" spans="2:39" hidden="1" outlineLevel="1" x14ac:dyDescent="0.2">
      <c r="B95" s="157" t="str">
        <f t="shared" si="38"/>
        <v/>
      </c>
      <c r="C95" s="256" t="s">
        <v>200</v>
      </c>
      <c r="D95" s="257" t="str">
        <f t="shared" si="34"/>
        <v>EUROISDDS53Y</v>
      </c>
      <c r="E95" s="257" t="str">
        <f>_xll.qlSimpleQuote(D95,,,,Trigger)</f>
        <v>EUROISDDS53Y#0003</v>
      </c>
      <c r="F95" s="165" t="str">
        <f>IFERROR(_xll.RtGet("DTSIMI1",D95,"ask")/100,"")</f>
        <v/>
      </c>
      <c r="G95" s="115">
        <f>_xll.qlSimpleQuoteSetValue(E95,F95,Trigger)</f>
        <v>0</v>
      </c>
      <c r="I95" s="256" t="str">
        <f t="shared" si="35"/>
        <v>SW</v>
      </c>
      <c r="J95" s="257" t="s">
        <v>200</v>
      </c>
      <c r="K95" s="257" t="str">
        <f t="shared" si="30"/>
        <v>EURYC1M_AB1E_53Y</v>
      </c>
      <c r="L95" s="165" t="str">
        <f>_xll.qlSimpleQuote(K95,,,,Trigger)</f>
        <v>EURYC1M_AB1E_53Y#0003</v>
      </c>
      <c r="M95" s="165" t="str">
        <f>IFERROR(_xll.RtGet("DTSIMI1",K95,"ASK")/100,"")</f>
        <v/>
      </c>
      <c r="N95" s="248">
        <f>_xll.qlSimpleQuoteSetValue(L95,M95,Trigger)</f>
        <v>0</v>
      </c>
      <c r="O95" s="146"/>
      <c r="P95" s="256" t="str">
        <f t="shared" si="39"/>
        <v>SW</v>
      </c>
      <c r="Q95" s="257" t="s">
        <v>200</v>
      </c>
      <c r="R95" s="257" t="str">
        <f t="shared" si="31"/>
        <v>EUR_CURVE_3M_53Y</v>
      </c>
      <c r="S95" s="165" t="str">
        <f>_xll.qlSimpleQuote(R95,,,,Trigger)</f>
        <v>EUR_CURVE_3M_53Y#0003</v>
      </c>
      <c r="T95" s="165" t="str">
        <f>IFERROR(_xll.RtGet("DTSIMI1",R95,$T$3)/100,"")</f>
        <v/>
      </c>
      <c r="U95" s="165" t="str">
        <f>IFERROR(_xll.RtGet("DTSIMI1",R95,$U$3)/100,"")</f>
        <v/>
      </c>
      <c r="V95" s="165" t="str">
        <f t="shared" si="28"/>
        <v/>
      </c>
      <c r="W95" s="248">
        <f>_xll.qlSimpleQuoteSetValue(S95,V95,Trigger)</f>
        <v>0</v>
      </c>
      <c r="X95" s="137"/>
      <c r="Y95" s="256" t="str">
        <f t="shared" si="36"/>
        <v>SW</v>
      </c>
      <c r="Z95" s="257" t="s">
        <v>200</v>
      </c>
      <c r="AA95" s="257" t="str">
        <f t="shared" si="32"/>
        <v>EURAB6R53Y=</v>
      </c>
      <c r="AB95" s="165" t="str">
        <f>_xll.qlSimpleQuote(AA95,,,,Trigger)</f>
        <v>EURAB6R53Y=#0003</v>
      </c>
      <c r="AC95" s="165" t="str">
        <f>IFERROR(_xll.RtGet("DTSIMI1",AA95,$AC$3)/100,"")</f>
        <v/>
      </c>
      <c r="AD95" s="165" t="str">
        <f>IFERROR(_xll.RtGet("DTSIMI1",AA95,$AD$3)/100,"")</f>
        <v/>
      </c>
      <c r="AE95" s="165" t="str">
        <f t="shared" si="29"/>
        <v/>
      </c>
      <c r="AF95" s="165">
        <f>_xll.qlSimpleQuoteSetValue(AB95,AC95,Trigger)</f>
        <v>0</v>
      </c>
      <c r="AG95" s="146"/>
      <c r="AH95" s="256" t="str">
        <f t="shared" si="37"/>
        <v>SW</v>
      </c>
      <c r="AI95" s="257" t="s">
        <v>200</v>
      </c>
      <c r="AJ95" s="257" t="str">
        <f t="shared" si="33"/>
        <v>EUR_CURVE_12M_53Y</v>
      </c>
      <c r="AK95" s="165" t="str">
        <f>_xll.qlSimpleQuote(AJ95,,,,Trigger)</f>
        <v>EUR_CURVE_12M_53Y#0003</v>
      </c>
      <c r="AL95" s="165" t="str">
        <f>IFERROR(_xll.RtGet("DTSIMI1",AJ95,"ASK")/100,"")</f>
        <v/>
      </c>
      <c r="AM95" s="248">
        <f>_xll.qlSimpleQuoteSetValue(AK95,AL95,Trigger)</f>
        <v>0</v>
      </c>
    </row>
    <row r="96" spans="2:39" hidden="1" outlineLevel="1" x14ac:dyDescent="0.2">
      <c r="B96" s="157" t="str">
        <f t="shared" si="38"/>
        <v/>
      </c>
      <c r="C96" s="256" t="s">
        <v>201</v>
      </c>
      <c r="D96" s="257" t="str">
        <f t="shared" si="34"/>
        <v>EUROISDDS54Y</v>
      </c>
      <c r="E96" s="257" t="str">
        <f>_xll.qlSimpleQuote(D96,,,,Trigger)</f>
        <v>EUROISDDS54Y#0003</v>
      </c>
      <c r="F96" s="165" t="str">
        <f>IFERROR(_xll.RtGet("DTSIMI1",D96,"ask")/100,"")</f>
        <v/>
      </c>
      <c r="G96" s="115">
        <f>_xll.qlSimpleQuoteSetValue(E96,F96,Trigger)</f>
        <v>0</v>
      </c>
      <c r="I96" s="256" t="str">
        <f t="shared" si="35"/>
        <v>SW</v>
      </c>
      <c r="J96" s="257" t="s">
        <v>201</v>
      </c>
      <c r="K96" s="257" t="str">
        <f t="shared" si="30"/>
        <v>EURYC1M_AB1E_54Y</v>
      </c>
      <c r="L96" s="165" t="str">
        <f>_xll.qlSimpleQuote(K96,,,,Trigger)</f>
        <v>EURYC1M_AB1E_54Y#0003</v>
      </c>
      <c r="M96" s="165" t="str">
        <f>IFERROR(_xll.RtGet("DTSIMI1",K96,"ASK")/100,"")</f>
        <v/>
      </c>
      <c r="N96" s="248">
        <f>_xll.qlSimpleQuoteSetValue(L96,M96,Trigger)</f>
        <v>0</v>
      </c>
      <c r="O96" s="146"/>
      <c r="P96" s="256" t="str">
        <f t="shared" si="39"/>
        <v>SW</v>
      </c>
      <c r="Q96" s="257" t="s">
        <v>201</v>
      </c>
      <c r="R96" s="257" t="str">
        <f t="shared" si="31"/>
        <v>EUR_CURVE_3M_54Y</v>
      </c>
      <c r="S96" s="165" t="str">
        <f>_xll.qlSimpleQuote(R96,,,,Trigger)</f>
        <v>EUR_CURVE_3M_54Y#0003</v>
      </c>
      <c r="T96" s="165" t="str">
        <f>IFERROR(_xll.RtGet("DTSIMI1",R96,$T$3)/100,"")</f>
        <v/>
      </c>
      <c r="U96" s="165" t="str">
        <f>IFERROR(_xll.RtGet("DTSIMI1",R96,$U$3)/100,"")</f>
        <v/>
      </c>
      <c r="V96" s="165" t="str">
        <f t="shared" si="28"/>
        <v/>
      </c>
      <c r="W96" s="248">
        <f>_xll.qlSimpleQuoteSetValue(S96,V96,Trigger)</f>
        <v>0</v>
      </c>
      <c r="X96" s="137"/>
      <c r="Y96" s="256" t="str">
        <f t="shared" si="36"/>
        <v>SW</v>
      </c>
      <c r="Z96" s="257" t="s">
        <v>201</v>
      </c>
      <c r="AA96" s="257" t="str">
        <f t="shared" si="32"/>
        <v>EURAB6R54Y=</v>
      </c>
      <c r="AB96" s="165" t="str">
        <f>_xll.qlSimpleQuote(AA96,,,,Trigger)</f>
        <v>EURAB6R54Y=#0003</v>
      </c>
      <c r="AC96" s="165" t="str">
        <f>IFERROR(_xll.RtGet("DTSIMI1",AA96,$AC$3)/100,"")</f>
        <v/>
      </c>
      <c r="AD96" s="165" t="str">
        <f>IFERROR(_xll.RtGet("DTSIMI1",AA96,$AD$3)/100,"")</f>
        <v/>
      </c>
      <c r="AE96" s="165" t="str">
        <f t="shared" si="29"/>
        <v/>
      </c>
      <c r="AF96" s="165">
        <f>_xll.qlSimpleQuoteSetValue(AB96,AC96,Trigger)</f>
        <v>0</v>
      </c>
      <c r="AG96" s="146"/>
      <c r="AH96" s="256" t="str">
        <f t="shared" si="37"/>
        <v>SW</v>
      </c>
      <c r="AI96" s="257" t="s">
        <v>201</v>
      </c>
      <c r="AJ96" s="257" t="str">
        <f t="shared" si="33"/>
        <v>EUR_CURVE_12M_54Y</v>
      </c>
      <c r="AK96" s="165" t="str">
        <f>_xll.qlSimpleQuote(AJ96,,,,Trigger)</f>
        <v>EUR_CURVE_12M_54Y#0003</v>
      </c>
      <c r="AL96" s="165" t="str">
        <f>IFERROR(_xll.RtGet("DTSIMI1",AJ96,"ASK")/100,"")</f>
        <v/>
      </c>
      <c r="AM96" s="248">
        <f>_xll.qlSimpleQuoteSetValue(AK96,AL96,Trigger)</f>
        <v>0</v>
      </c>
    </row>
    <row r="97" spans="2:39" hidden="1" outlineLevel="1" x14ac:dyDescent="0.2">
      <c r="B97" s="157" t="str">
        <f t="shared" si="38"/>
        <v/>
      </c>
      <c r="C97" s="256" t="s">
        <v>202</v>
      </c>
      <c r="D97" s="257" t="str">
        <f t="shared" si="34"/>
        <v>EUROISDDS55Y</v>
      </c>
      <c r="E97" s="257" t="str">
        <f>_xll.qlSimpleQuote(D97,,,,Trigger)</f>
        <v>EUROISDDS55Y#0003</v>
      </c>
      <c r="F97" s="165" t="str">
        <f>IFERROR(_xll.RtGet("DTSIMI1",D97,"ask")/100,"")</f>
        <v/>
      </c>
      <c r="G97" s="115">
        <f>_xll.qlSimpleQuoteSetValue(E97,F97,Trigger)</f>
        <v>0</v>
      </c>
      <c r="I97" s="256" t="str">
        <f t="shared" si="35"/>
        <v>SW</v>
      </c>
      <c r="J97" s="257" t="s">
        <v>202</v>
      </c>
      <c r="K97" s="257" t="str">
        <f t="shared" si="30"/>
        <v>EURYC1M_AB1E_55Y</v>
      </c>
      <c r="L97" s="165" t="str">
        <f>_xll.qlSimpleQuote(K97,,,,Trigger)</f>
        <v>EURYC1M_AB1E_55Y#0003</v>
      </c>
      <c r="M97" s="165" t="str">
        <f>IFERROR(_xll.RtGet("DTSIMI1",K97,"ASK")/100,"")</f>
        <v/>
      </c>
      <c r="N97" s="248">
        <f>_xll.qlSimpleQuoteSetValue(L97,M97,Trigger)</f>
        <v>0</v>
      </c>
      <c r="O97" s="146"/>
      <c r="P97" s="256" t="str">
        <f t="shared" si="39"/>
        <v>SW</v>
      </c>
      <c r="Q97" s="257" t="s">
        <v>202</v>
      </c>
      <c r="R97" s="257" t="str">
        <f t="shared" si="31"/>
        <v>EUR_CURVE_3M_55Y</v>
      </c>
      <c r="S97" s="165" t="str">
        <f>_xll.qlSimpleQuote(R97,,,,Trigger)</f>
        <v>EUR_CURVE_3M_55Y#0003</v>
      </c>
      <c r="T97" s="165" t="str">
        <f>IFERROR(_xll.RtGet("DTSIMI1",R97,$T$3)/100,"")</f>
        <v/>
      </c>
      <c r="U97" s="165" t="str">
        <f>IFERROR(_xll.RtGet("DTSIMI1",R97,$U$3)/100,"")</f>
        <v/>
      </c>
      <c r="V97" s="165" t="str">
        <f t="shared" si="28"/>
        <v/>
      </c>
      <c r="W97" s="248">
        <f>_xll.qlSimpleQuoteSetValue(S97,V97,Trigger)</f>
        <v>0</v>
      </c>
      <c r="X97" s="137"/>
      <c r="Y97" s="256" t="str">
        <f t="shared" si="36"/>
        <v>SW</v>
      </c>
      <c r="Z97" s="257" t="s">
        <v>202</v>
      </c>
      <c r="AA97" s="257" t="str">
        <f t="shared" si="32"/>
        <v>EURAB6R55Y=</v>
      </c>
      <c r="AB97" s="165" t="str">
        <f>_xll.qlSimpleQuote(AA97,,,,Trigger)</f>
        <v>EURAB6R55Y=#0003</v>
      </c>
      <c r="AC97" s="165" t="str">
        <f>IFERROR(_xll.RtGet("DTSIMI1",AA97,$AC$3)/100,"")</f>
        <v/>
      </c>
      <c r="AD97" s="165" t="str">
        <f>IFERROR(_xll.RtGet("DTSIMI1",AA97,$AD$3)/100,"")</f>
        <v/>
      </c>
      <c r="AE97" s="165" t="str">
        <f t="shared" si="29"/>
        <v/>
      </c>
      <c r="AF97" s="165">
        <f>_xll.qlSimpleQuoteSetValue(AB97,AC97,Trigger)</f>
        <v>0</v>
      </c>
      <c r="AG97" s="146"/>
      <c r="AH97" s="256" t="str">
        <f t="shared" si="37"/>
        <v>SW</v>
      </c>
      <c r="AI97" s="257" t="s">
        <v>202</v>
      </c>
      <c r="AJ97" s="257" t="str">
        <f t="shared" si="33"/>
        <v>EUR_CURVE_12M_55Y</v>
      </c>
      <c r="AK97" s="165" t="str">
        <f>_xll.qlSimpleQuote(AJ97,,,,Trigger)</f>
        <v>EUR_CURVE_12M_55Y#0003</v>
      </c>
      <c r="AL97" s="165" t="str">
        <f>IFERROR(_xll.RtGet("DTSIMI1",AJ97,"ASK")/100,"")</f>
        <v/>
      </c>
      <c r="AM97" s="248">
        <f>_xll.qlSimpleQuoteSetValue(AK97,AL97,Trigger)</f>
        <v>0</v>
      </c>
    </row>
    <row r="98" spans="2:39" hidden="1" outlineLevel="1" x14ac:dyDescent="0.2">
      <c r="B98" s="157" t="str">
        <f t="shared" si="38"/>
        <v/>
      </c>
      <c r="C98" s="256" t="s">
        <v>203</v>
      </c>
      <c r="D98" s="257" t="str">
        <f t="shared" si="34"/>
        <v>EUROISDDS56Y</v>
      </c>
      <c r="E98" s="257" t="str">
        <f>_xll.qlSimpleQuote(D98,,,,Trigger)</f>
        <v>EUROISDDS56Y#0003</v>
      </c>
      <c r="F98" s="165" t="str">
        <f>IFERROR(_xll.RtGet("DTSIMI1",D98,"ask")/100,"")</f>
        <v/>
      </c>
      <c r="G98" s="115">
        <f>_xll.qlSimpleQuoteSetValue(E98,F98,Trigger)</f>
        <v>0</v>
      </c>
      <c r="I98" s="256" t="str">
        <f t="shared" si="35"/>
        <v>SW</v>
      </c>
      <c r="J98" s="257" t="s">
        <v>203</v>
      </c>
      <c r="K98" s="257" t="str">
        <f t="shared" si="30"/>
        <v>EURYC1M_AB1E_56Y</v>
      </c>
      <c r="L98" s="165" t="str">
        <f>_xll.qlSimpleQuote(K98,,,,Trigger)</f>
        <v>EURYC1M_AB1E_56Y#0003</v>
      </c>
      <c r="M98" s="165" t="str">
        <f>IFERROR(_xll.RtGet("DTSIMI1",K98,"ASK")/100,"")</f>
        <v/>
      </c>
      <c r="N98" s="248">
        <f>_xll.qlSimpleQuoteSetValue(L98,M98,Trigger)</f>
        <v>0</v>
      </c>
      <c r="O98" s="146"/>
      <c r="P98" s="256" t="str">
        <f t="shared" si="39"/>
        <v>SW</v>
      </c>
      <c r="Q98" s="257" t="s">
        <v>203</v>
      </c>
      <c r="R98" s="257" t="str">
        <f t="shared" si="31"/>
        <v>EUR_CURVE_3M_56Y</v>
      </c>
      <c r="S98" s="165" t="str">
        <f>_xll.qlSimpleQuote(R98,,,,Trigger)</f>
        <v>EUR_CURVE_3M_56Y#0003</v>
      </c>
      <c r="T98" s="165" t="str">
        <f>IFERROR(_xll.RtGet("DTSIMI1",R98,$T$3)/100,"")</f>
        <v/>
      </c>
      <c r="U98" s="165" t="str">
        <f>IFERROR(_xll.RtGet("DTSIMI1",R98,$U$3)/100,"")</f>
        <v/>
      </c>
      <c r="V98" s="165" t="str">
        <f t="shared" si="28"/>
        <v/>
      </c>
      <c r="W98" s="248">
        <f>_xll.qlSimpleQuoteSetValue(S98,V98,Trigger)</f>
        <v>0</v>
      </c>
      <c r="X98" s="137"/>
      <c r="Y98" s="256" t="str">
        <f t="shared" si="36"/>
        <v>SW</v>
      </c>
      <c r="Z98" s="257" t="s">
        <v>203</v>
      </c>
      <c r="AA98" s="257" t="str">
        <f t="shared" si="32"/>
        <v>EURAB6R56Y=</v>
      </c>
      <c r="AB98" s="165" t="str">
        <f>_xll.qlSimpleQuote(AA98,,,,Trigger)</f>
        <v>EURAB6R56Y=#0003</v>
      </c>
      <c r="AC98" s="165" t="str">
        <f>IFERROR(_xll.RtGet("DTSIMI1",AA98,$AC$3)/100,"")</f>
        <v/>
      </c>
      <c r="AD98" s="165" t="str">
        <f>IFERROR(_xll.RtGet("DTSIMI1",AA98,$AD$3)/100,"")</f>
        <v/>
      </c>
      <c r="AE98" s="165" t="str">
        <f t="shared" si="29"/>
        <v/>
      </c>
      <c r="AF98" s="165">
        <f>_xll.qlSimpleQuoteSetValue(AB98,AC98,Trigger)</f>
        <v>0</v>
      </c>
      <c r="AG98" s="146"/>
      <c r="AH98" s="256" t="str">
        <f t="shared" si="37"/>
        <v>SW</v>
      </c>
      <c r="AI98" s="257" t="s">
        <v>203</v>
      </c>
      <c r="AJ98" s="257" t="str">
        <f t="shared" si="33"/>
        <v>EUR_CURVE_12M_56Y</v>
      </c>
      <c r="AK98" s="165" t="str">
        <f>_xll.qlSimpleQuote(AJ98,,,,Trigger)</f>
        <v>EUR_CURVE_12M_56Y#0003</v>
      </c>
      <c r="AL98" s="165" t="str">
        <f>IFERROR(_xll.RtGet("DTSIMI1",AJ98,"ASK")/100,"")</f>
        <v/>
      </c>
      <c r="AM98" s="248">
        <f>_xll.qlSimpleQuoteSetValue(AK98,AL98,Trigger)</f>
        <v>0</v>
      </c>
    </row>
    <row r="99" spans="2:39" hidden="1" outlineLevel="1" x14ac:dyDescent="0.2">
      <c r="B99" s="157" t="str">
        <f t="shared" si="38"/>
        <v/>
      </c>
      <c r="C99" s="256" t="s">
        <v>204</v>
      </c>
      <c r="D99" s="257" t="str">
        <f t="shared" si="34"/>
        <v>EUROISDDS57Y</v>
      </c>
      <c r="E99" s="257" t="str">
        <f>_xll.qlSimpleQuote(D99,,,,Trigger)</f>
        <v>EUROISDDS57Y#0003</v>
      </c>
      <c r="F99" s="165" t="str">
        <f>IFERROR(_xll.RtGet("DTSIMI1",D99,"ask")/100,"")</f>
        <v/>
      </c>
      <c r="G99" s="115">
        <f>_xll.qlSimpleQuoteSetValue(E99,F99,Trigger)</f>
        <v>0</v>
      </c>
      <c r="I99" s="256" t="str">
        <f t="shared" si="35"/>
        <v>SW</v>
      </c>
      <c r="J99" s="257" t="s">
        <v>204</v>
      </c>
      <c r="K99" s="257" t="str">
        <f t="shared" si="30"/>
        <v>EURYC1M_AB1E_57Y</v>
      </c>
      <c r="L99" s="165" t="str">
        <f>_xll.qlSimpleQuote(K99,,,,Trigger)</f>
        <v>EURYC1M_AB1E_57Y#0003</v>
      </c>
      <c r="M99" s="165" t="str">
        <f>IFERROR(_xll.RtGet("DTSIMI1",K99,"ASK")/100,"")</f>
        <v/>
      </c>
      <c r="N99" s="248">
        <f>_xll.qlSimpleQuoteSetValue(L99,M99,Trigger)</f>
        <v>0</v>
      </c>
      <c r="O99" s="146"/>
      <c r="P99" s="256" t="str">
        <f t="shared" si="39"/>
        <v>SW</v>
      </c>
      <c r="Q99" s="257" t="s">
        <v>204</v>
      </c>
      <c r="R99" s="257" t="str">
        <f t="shared" si="31"/>
        <v>EUR_CURVE_3M_57Y</v>
      </c>
      <c r="S99" s="165" t="str">
        <f>_xll.qlSimpleQuote(R99,,,,Trigger)</f>
        <v>EUR_CURVE_3M_57Y#0003</v>
      </c>
      <c r="T99" s="165" t="str">
        <f>IFERROR(_xll.RtGet("DTSIMI1",R99,$T$3)/100,"")</f>
        <v/>
      </c>
      <c r="U99" s="165" t="str">
        <f>IFERROR(_xll.RtGet("DTSIMI1",R99,$U$3)/100,"")</f>
        <v/>
      </c>
      <c r="V99" s="165" t="str">
        <f t="shared" si="28"/>
        <v/>
      </c>
      <c r="W99" s="248">
        <f>_xll.qlSimpleQuoteSetValue(S99,V99,Trigger)</f>
        <v>0</v>
      </c>
      <c r="X99" s="137"/>
      <c r="Y99" s="256" t="str">
        <f t="shared" si="36"/>
        <v>SW</v>
      </c>
      <c r="Z99" s="257" t="s">
        <v>204</v>
      </c>
      <c r="AA99" s="257" t="str">
        <f t="shared" si="32"/>
        <v>EURAB6R57Y=</v>
      </c>
      <c r="AB99" s="165" t="str">
        <f>_xll.qlSimpleQuote(AA99,,,,Trigger)</f>
        <v>EURAB6R57Y=#0003</v>
      </c>
      <c r="AC99" s="165" t="str">
        <f>IFERROR(_xll.RtGet("DTSIMI1",AA99,$AC$3)/100,"")</f>
        <v/>
      </c>
      <c r="AD99" s="165" t="str">
        <f>IFERROR(_xll.RtGet("DTSIMI1",AA99,$AD$3)/100,"")</f>
        <v/>
      </c>
      <c r="AE99" s="165" t="str">
        <f t="shared" si="29"/>
        <v/>
      </c>
      <c r="AF99" s="165">
        <f>_xll.qlSimpleQuoteSetValue(AB99,AC99,Trigger)</f>
        <v>0</v>
      </c>
      <c r="AG99" s="146"/>
      <c r="AH99" s="256" t="str">
        <f t="shared" si="37"/>
        <v>SW</v>
      </c>
      <c r="AI99" s="257" t="s">
        <v>204</v>
      </c>
      <c r="AJ99" s="257" t="str">
        <f t="shared" si="33"/>
        <v>EUR_CURVE_12M_57Y</v>
      </c>
      <c r="AK99" s="165" t="str">
        <f>_xll.qlSimpleQuote(AJ99,,,,Trigger)</f>
        <v>EUR_CURVE_12M_57Y#0003</v>
      </c>
      <c r="AL99" s="165" t="str">
        <f>IFERROR(_xll.RtGet("DTSIMI1",AJ99,"ASK")/100,"")</f>
        <v/>
      </c>
      <c r="AM99" s="248">
        <f>_xll.qlSimpleQuoteSetValue(AK99,AL99,Trigger)</f>
        <v>0</v>
      </c>
    </row>
    <row r="100" spans="2:39" hidden="1" outlineLevel="1" x14ac:dyDescent="0.2">
      <c r="B100" s="157" t="str">
        <f t="shared" si="38"/>
        <v/>
      </c>
      <c r="C100" s="256" t="s">
        <v>205</v>
      </c>
      <c r="D100" s="257" t="str">
        <f t="shared" si="34"/>
        <v>EUROISDDS58Y</v>
      </c>
      <c r="E100" s="257" t="str">
        <f>_xll.qlSimpleQuote(D100,,,,Trigger)</f>
        <v>EUROISDDS58Y#0003</v>
      </c>
      <c r="F100" s="165" t="str">
        <f>IFERROR(_xll.RtGet("DTSIMI1",D100,"ask")/100,"")</f>
        <v/>
      </c>
      <c r="G100" s="115">
        <f>_xll.qlSimpleQuoteSetValue(E100,F100,Trigger)</f>
        <v>0</v>
      </c>
      <c r="I100" s="256" t="str">
        <f t="shared" si="35"/>
        <v>SW</v>
      </c>
      <c r="J100" s="257" t="s">
        <v>205</v>
      </c>
      <c r="K100" s="257" t="str">
        <f t="shared" si="30"/>
        <v>EURYC1M_AB1E_58Y</v>
      </c>
      <c r="L100" s="165" t="str">
        <f>_xll.qlSimpleQuote(K100,,,,Trigger)</f>
        <v>EURYC1M_AB1E_58Y#0003</v>
      </c>
      <c r="M100" s="165" t="str">
        <f>IFERROR(_xll.RtGet("DTSIMI1",K100,"ASK")/100,"")</f>
        <v/>
      </c>
      <c r="N100" s="248">
        <f>_xll.qlSimpleQuoteSetValue(L100,M100,Trigger)</f>
        <v>0</v>
      </c>
      <c r="O100" s="146"/>
      <c r="P100" s="256" t="str">
        <f t="shared" si="39"/>
        <v>SW</v>
      </c>
      <c r="Q100" s="257" t="s">
        <v>205</v>
      </c>
      <c r="R100" s="257" t="str">
        <f t="shared" si="31"/>
        <v>EUR_CURVE_3M_58Y</v>
      </c>
      <c r="S100" s="165" t="str">
        <f>_xll.qlSimpleQuote(R100,,,,Trigger)</f>
        <v>EUR_CURVE_3M_58Y#0003</v>
      </c>
      <c r="T100" s="165" t="str">
        <f>IFERROR(_xll.RtGet("DTSIMI1",R100,$T$3)/100,"")</f>
        <v/>
      </c>
      <c r="U100" s="165" t="str">
        <f>IFERROR(_xll.RtGet("DTSIMI1",R100,$U$3)/100,"")</f>
        <v/>
      </c>
      <c r="V100" s="165" t="str">
        <f t="shared" si="28"/>
        <v/>
      </c>
      <c r="W100" s="248">
        <f>_xll.qlSimpleQuoteSetValue(S100,V100,Trigger)</f>
        <v>0</v>
      </c>
      <c r="X100" s="137"/>
      <c r="Y100" s="256" t="str">
        <f t="shared" si="36"/>
        <v>SW</v>
      </c>
      <c r="Z100" s="257" t="s">
        <v>205</v>
      </c>
      <c r="AA100" s="257" t="str">
        <f t="shared" si="32"/>
        <v>EURAB6R58Y=</v>
      </c>
      <c r="AB100" s="165" t="str">
        <f>_xll.qlSimpleQuote(AA100,,,,Trigger)</f>
        <v>EURAB6R58Y=#0003</v>
      </c>
      <c r="AC100" s="165" t="str">
        <f>IFERROR(_xll.RtGet("DTSIMI1",AA100,$AC$3)/100,"")</f>
        <v/>
      </c>
      <c r="AD100" s="165" t="str">
        <f>IFERROR(_xll.RtGet("DTSIMI1",AA100,$AD$3)/100,"")</f>
        <v/>
      </c>
      <c r="AE100" s="165" t="str">
        <f t="shared" si="29"/>
        <v/>
      </c>
      <c r="AF100" s="165">
        <f>_xll.qlSimpleQuoteSetValue(AB100,AC100,Trigger)</f>
        <v>0</v>
      </c>
      <c r="AG100" s="146"/>
      <c r="AH100" s="256" t="str">
        <f t="shared" si="37"/>
        <v>SW</v>
      </c>
      <c r="AI100" s="257" t="s">
        <v>205</v>
      </c>
      <c r="AJ100" s="257" t="str">
        <f t="shared" si="33"/>
        <v>EUR_CURVE_12M_58Y</v>
      </c>
      <c r="AK100" s="165" t="str">
        <f>_xll.qlSimpleQuote(AJ100,,,,Trigger)</f>
        <v>EUR_CURVE_12M_58Y#0003</v>
      </c>
      <c r="AL100" s="165" t="str">
        <f>IFERROR(_xll.RtGet("DTSIMI1",AJ100,"ASK")/100,"")</f>
        <v/>
      </c>
      <c r="AM100" s="248">
        <f>_xll.qlSimpleQuoteSetValue(AK100,AL100,Trigger)</f>
        <v>0</v>
      </c>
    </row>
    <row r="101" spans="2:39" hidden="1" outlineLevel="1" x14ac:dyDescent="0.2">
      <c r="B101" s="157" t="str">
        <f t="shared" si="38"/>
        <v/>
      </c>
      <c r="C101" s="256" t="s">
        <v>206</v>
      </c>
      <c r="D101" s="257" t="str">
        <f t="shared" si="34"/>
        <v>EUROISDDS59Y</v>
      </c>
      <c r="E101" s="257" t="str">
        <f>_xll.qlSimpleQuote(D101,,,,Trigger)</f>
        <v>EUROISDDS59Y#0003</v>
      </c>
      <c r="F101" s="165" t="str">
        <f>IFERROR(_xll.RtGet("DTSIMI1",D101,"ask")/100,"")</f>
        <v/>
      </c>
      <c r="G101" s="115">
        <f>_xll.qlSimpleQuoteSetValue(E101,F101,Trigger)</f>
        <v>0</v>
      </c>
      <c r="I101" s="256" t="str">
        <f t="shared" si="35"/>
        <v>SW</v>
      </c>
      <c r="J101" s="257" t="s">
        <v>206</v>
      </c>
      <c r="K101" s="257" t="str">
        <f t="shared" si="30"/>
        <v>EURYC1M_AB1E_59Y</v>
      </c>
      <c r="L101" s="165" t="str">
        <f>_xll.qlSimpleQuote(K101,,,,Trigger)</f>
        <v>EURYC1M_AB1E_59Y#0003</v>
      </c>
      <c r="M101" s="165" t="str">
        <f>IFERROR(_xll.RtGet("DTSIMI1",K101,"ASK")/100,"")</f>
        <v/>
      </c>
      <c r="N101" s="248">
        <f>_xll.qlSimpleQuoteSetValue(L101,M101,Trigger)</f>
        <v>0</v>
      </c>
      <c r="O101" s="146"/>
      <c r="P101" s="256" t="str">
        <f t="shared" si="39"/>
        <v>SW</v>
      </c>
      <c r="Q101" s="257" t="s">
        <v>206</v>
      </c>
      <c r="R101" s="257" t="str">
        <f t="shared" si="31"/>
        <v>EUR_CURVE_3M_59Y</v>
      </c>
      <c r="S101" s="165" t="str">
        <f>_xll.qlSimpleQuote(R101,,,,Trigger)</f>
        <v>EUR_CURVE_3M_59Y#0003</v>
      </c>
      <c r="T101" s="165" t="str">
        <f>IFERROR(_xll.RtGet("DTSIMI1",R101,$T$3)/100,"")</f>
        <v/>
      </c>
      <c r="U101" s="165" t="str">
        <f>IFERROR(_xll.RtGet("DTSIMI1",R101,$U$3)/100,"")</f>
        <v/>
      </c>
      <c r="V101" s="165" t="str">
        <f t="shared" si="28"/>
        <v/>
      </c>
      <c r="W101" s="248">
        <f>_xll.qlSimpleQuoteSetValue(S101,V101,Trigger)</f>
        <v>0</v>
      </c>
      <c r="X101" s="137"/>
      <c r="Y101" s="256" t="str">
        <f t="shared" si="36"/>
        <v>SW</v>
      </c>
      <c r="Z101" s="257" t="s">
        <v>206</v>
      </c>
      <c r="AA101" s="257" t="str">
        <f t="shared" si="32"/>
        <v>EURAB6R59Y=</v>
      </c>
      <c r="AB101" s="165" t="str">
        <f>_xll.qlSimpleQuote(AA101,,,,Trigger)</f>
        <v>EURAB6R59Y=#0003</v>
      </c>
      <c r="AC101" s="165" t="str">
        <f>IFERROR(_xll.RtGet("DTSIMI1",AA101,$AC$3)/100,"")</f>
        <v/>
      </c>
      <c r="AD101" s="165" t="str">
        <f>IFERROR(_xll.RtGet("DTSIMI1",AA101,$AD$3)/100,"")</f>
        <v/>
      </c>
      <c r="AE101" s="165" t="str">
        <f t="shared" si="29"/>
        <v/>
      </c>
      <c r="AF101" s="165">
        <f>_xll.qlSimpleQuoteSetValue(AB101,AC101,Trigger)</f>
        <v>0</v>
      </c>
      <c r="AG101" s="146"/>
      <c r="AH101" s="256" t="str">
        <f t="shared" si="37"/>
        <v>SW</v>
      </c>
      <c r="AI101" s="257" t="s">
        <v>206</v>
      </c>
      <c r="AJ101" s="257" t="str">
        <f t="shared" si="33"/>
        <v>EUR_CURVE_12M_59Y</v>
      </c>
      <c r="AK101" s="165" t="str">
        <f>_xll.qlSimpleQuote(AJ101,,,,Trigger)</f>
        <v>EUR_CURVE_12M_59Y#0003</v>
      </c>
      <c r="AL101" s="165" t="str">
        <f>IFERROR(_xll.RtGet("DTSIMI1",AJ101,"ASK")/100,"")</f>
        <v/>
      </c>
      <c r="AM101" s="248">
        <f>_xll.qlSimpleQuoteSetValue(AK101,AL101,Trigger)</f>
        <v>0</v>
      </c>
    </row>
    <row r="102" spans="2:39" collapsed="1" x14ac:dyDescent="0.2">
      <c r="B102" s="168" t="str">
        <f t="shared" si="38"/>
        <v/>
      </c>
      <c r="C102" s="293" t="s">
        <v>184</v>
      </c>
      <c r="D102" s="293" t="str">
        <f t="shared" si="34"/>
        <v>EUROISDDS60Y</v>
      </c>
      <c r="E102" s="294" t="str">
        <f>_xll.qlSimpleQuote(D102,,,,Trigger)</f>
        <v>EUROISDDS60Y#0003</v>
      </c>
      <c r="F102" s="289" t="str">
        <f>IFERROR(_xll.RtGet("DTSIMI1",D102,"ask")/100,"")</f>
        <v/>
      </c>
      <c r="G102" s="116">
        <f>_xll.qlSimpleQuoteSetValue(E102,F102,Trigger)</f>
        <v>0</v>
      </c>
      <c r="I102" s="293" t="str">
        <f t="shared" si="35"/>
        <v>SW</v>
      </c>
      <c r="J102" s="293" t="s">
        <v>184</v>
      </c>
      <c r="K102" s="294" t="str">
        <f t="shared" si="30"/>
        <v>EURYC1M_AB1E_60Y</v>
      </c>
      <c r="L102" s="289" t="str">
        <f>_xll.qlSimpleQuote(K102,,,,Trigger)</f>
        <v>EURYC1M_AB1E_60Y#0003</v>
      </c>
      <c r="M102" s="289" t="str">
        <f>IFERROR(_xll.RtGet("DTSIMI1",K102,"ASK")/100,"")</f>
        <v/>
      </c>
      <c r="N102" s="263">
        <f>_xll.qlSimpleQuoteSetValue(L102,M102,Trigger)</f>
        <v>0</v>
      </c>
      <c r="O102" s="146"/>
      <c r="P102" s="293" t="str">
        <f t="shared" si="39"/>
        <v>SW</v>
      </c>
      <c r="Q102" s="293" t="s">
        <v>184</v>
      </c>
      <c r="R102" s="294" t="str">
        <f t="shared" si="31"/>
        <v>EUR_CURVE_3M_60Y</v>
      </c>
      <c r="S102" s="289" t="str">
        <f>_xll.qlSimpleQuote(R102,,,,Trigger)</f>
        <v>EUR_CURVE_3M_60Y#0003</v>
      </c>
      <c r="T102" s="289" t="str">
        <f>IFERROR(_xll.RtGet("DTSIMI1",R102,$T$3)/100,"")</f>
        <v/>
      </c>
      <c r="U102" s="289" t="str">
        <f>IFERROR(_xll.RtGet("DTSIMI1",R102,$U$3)/100,"")</f>
        <v/>
      </c>
      <c r="V102" s="289" t="str">
        <f t="shared" si="28"/>
        <v/>
      </c>
      <c r="W102" s="263">
        <f>_xll.qlSimpleQuoteSetValue(S102,V102,Trigger)</f>
        <v>0</v>
      </c>
      <c r="X102" s="137"/>
      <c r="Y102" s="293" t="str">
        <f t="shared" si="36"/>
        <v>SW</v>
      </c>
      <c r="Z102" s="293" t="s">
        <v>184</v>
      </c>
      <c r="AA102" s="294" t="str">
        <f t="shared" si="32"/>
        <v>EURAB6R60Y=</v>
      </c>
      <c r="AB102" s="289" t="str">
        <f>_xll.qlSimpleQuote(AA102,,,,Trigger)</f>
        <v>EURAB6R60Y=#0003</v>
      </c>
      <c r="AC102" s="289" t="str">
        <f>IFERROR(_xll.RtGet("DTSIMI1",AA102,$AC$3)/100,"")</f>
        <v/>
      </c>
      <c r="AD102" s="289" t="str">
        <f>IFERROR(_xll.RtGet("DTSIMI1",AA102,$AD$3)/100,"")</f>
        <v/>
      </c>
      <c r="AE102" s="289" t="str">
        <f t="shared" si="29"/>
        <v/>
      </c>
      <c r="AF102" s="289">
        <f>_xll.qlSimpleQuoteSetValue(AB102,AC102,Trigger)</f>
        <v>0</v>
      </c>
      <c r="AG102" s="146"/>
      <c r="AH102" s="293" t="str">
        <f t="shared" si="37"/>
        <v>SW</v>
      </c>
      <c r="AI102" s="293" t="s">
        <v>184</v>
      </c>
      <c r="AJ102" s="294" t="str">
        <f t="shared" si="33"/>
        <v>EUR_CURVE_12M_60Y</v>
      </c>
      <c r="AK102" s="289" t="str">
        <f>_xll.qlSimpleQuote(AJ102,,,,Trigger)</f>
        <v>EUR_CURVE_12M_60Y#0003</v>
      </c>
      <c r="AL102" s="289" t="str">
        <f>IFERROR(_xll.RtGet("DTSIMI1",AJ102,"ASK")/100,"")</f>
        <v/>
      </c>
      <c r="AM102" s="263">
        <f>_xll.qlSimpleQuoteSetValue(AK102,AL102,Trigger)</f>
        <v>0</v>
      </c>
    </row>
    <row r="103" spans="2:39" x14ac:dyDescent="0.2">
      <c r="C103" s="264"/>
      <c r="D103" s="264"/>
      <c r="E103" s="264"/>
      <c r="F103" s="146"/>
      <c r="G103" s="146"/>
      <c r="I103" s="167"/>
      <c r="J103" s="167"/>
      <c r="K103" s="167"/>
      <c r="L103" s="167"/>
      <c r="M103" s="167"/>
      <c r="N103" s="146"/>
      <c r="O103" s="146"/>
      <c r="P103" s="146"/>
      <c r="Q103" s="146"/>
      <c r="R103" s="146"/>
      <c r="S103" s="146"/>
      <c r="T103" s="146"/>
      <c r="U103" s="146"/>
      <c r="V103" s="167"/>
      <c r="W103" s="146"/>
      <c r="X103" s="137"/>
      <c r="Y103" s="137"/>
      <c r="Z103" s="137"/>
      <c r="AA103" s="137"/>
      <c r="AB103" s="137"/>
      <c r="AC103" s="167"/>
      <c r="AD103" s="146"/>
      <c r="AE103" s="146"/>
      <c r="AF103" s="146"/>
      <c r="AG103" s="146"/>
      <c r="AH103" s="146"/>
      <c r="AI103" s="146"/>
      <c r="AJ103" s="146"/>
      <c r="AK103" s="146"/>
      <c r="AL103" s="167"/>
      <c r="AM103" s="146"/>
    </row>
    <row r="104" spans="2:39" x14ac:dyDescent="0.2">
      <c r="C104" s="264"/>
      <c r="D104" s="264"/>
      <c r="E104" s="264"/>
      <c r="F104" s="146"/>
      <c r="G104" s="146"/>
      <c r="I104" s="146"/>
      <c r="J104" s="146"/>
      <c r="K104" s="146"/>
      <c r="L104" s="146"/>
      <c r="M104" s="146"/>
      <c r="N104" s="146"/>
      <c r="O104" s="146"/>
      <c r="P104" s="146"/>
      <c r="Q104" s="146"/>
      <c r="R104" s="146"/>
      <c r="S104" s="146"/>
      <c r="T104" s="146"/>
      <c r="U104" s="146"/>
      <c r="V104" s="146"/>
      <c r="W104" s="146"/>
      <c r="X104" s="137"/>
      <c r="Y104" s="137"/>
      <c r="Z104" s="137"/>
      <c r="AA104" s="137"/>
      <c r="AB104" s="137"/>
      <c r="AC104" s="146"/>
      <c r="AD104" s="146"/>
      <c r="AE104" s="146"/>
      <c r="AF104" s="146"/>
      <c r="AG104" s="146"/>
      <c r="AH104" s="146"/>
      <c r="AI104" s="146"/>
      <c r="AJ104" s="146"/>
      <c r="AK104" s="146"/>
      <c r="AL104" s="146"/>
      <c r="AM104" s="146"/>
    </row>
    <row r="105" spans="2:39" x14ac:dyDescent="0.2">
      <c r="C105" s="264"/>
      <c r="D105" s="264"/>
      <c r="E105" s="264"/>
      <c r="F105" s="146"/>
      <c r="G105" s="146"/>
      <c r="I105" s="146"/>
      <c r="J105" s="146"/>
      <c r="K105" s="146"/>
      <c r="L105" s="146"/>
      <c r="M105" s="146"/>
      <c r="N105" s="146"/>
      <c r="O105" s="146"/>
      <c r="P105" s="146"/>
      <c r="Q105" s="146"/>
      <c r="R105" s="146"/>
      <c r="S105" s="146"/>
      <c r="T105" s="146"/>
      <c r="U105" s="146"/>
      <c r="V105" s="146"/>
      <c r="W105" s="146"/>
      <c r="X105" s="137"/>
      <c r="Y105" s="137"/>
      <c r="Z105" s="137"/>
      <c r="AA105" s="137"/>
      <c r="AB105" s="137"/>
      <c r="AC105" s="146"/>
      <c r="AD105" s="146"/>
      <c r="AE105" s="146"/>
      <c r="AF105" s="146"/>
      <c r="AG105" s="146"/>
      <c r="AH105" s="146"/>
      <c r="AI105" s="146"/>
      <c r="AJ105" s="146"/>
      <c r="AK105" s="146"/>
      <c r="AL105" s="146"/>
      <c r="AM105" s="146"/>
    </row>
    <row r="106" spans="2:39" x14ac:dyDescent="0.2">
      <c r="C106" s="264"/>
      <c r="D106" s="264"/>
      <c r="E106" s="264"/>
      <c r="F106" s="146"/>
      <c r="G106" s="146"/>
      <c r="I106" s="146"/>
      <c r="J106" s="146"/>
      <c r="K106" s="146"/>
      <c r="L106" s="146"/>
      <c r="M106" s="146"/>
      <c r="N106" s="146"/>
      <c r="O106" s="146"/>
      <c r="P106" s="146"/>
      <c r="Q106" s="146"/>
      <c r="R106" s="146"/>
      <c r="S106" s="146"/>
      <c r="T106" s="146"/>
      <c r="U106" s="146"/>
      <c r="V106" s="146"/>
      <c r="W106" s="146"/>
      <c r="X106" s="137"/>
      <c r="Y106" s="137"/>
      <c r="Z106" s="137"/>
      <c r="AA106" s="137"/>
      <c r="AB106" s="137"/>
      <c r="AC106" s="146"/>
      <c r="AD106" s="146"/>
      <c r="AE106" s="146"/>
      <c r="AF106" s="146"/>
      <c r="AG106" s="146"/>
      <c r="AH106" s="146"/>
      <c r="AI106" s="146"/>
      <c r="AJ106" s="146"/>
      <c r="AK106" s="146"/>
      <c r="AL106" s="146"/>
      <c r="AM106" s="146"/>
    </row>
    <row r="107" spans="2:39" x14ac:dyDescent="0.2">
      <c r="C107" s="264"/>
      <c r="D107" s="264"/>
      <c r="E107" s="264"/>
      <c r="F107" s="146"/>
      <c r="G107" s="146"/>
      <c r="I107" s="146"/>
      <c r="J107" s="146"/>
      <c r="K107" s="146"/>
      <c r="L107" s="146"/>
      <c r="M107" s="146"/>
      <c r="N107" s="146"/>
      <c r="O107" s="146"/>
      <c r="P107" s="146"/>
      <c r="Q107" s="146"/>
      <c r="R107" s="146"/>
      <c r="S107" s="146"/>
      <c r="T107" s="146"/>
      <c r="U107" s="146"/>
      <c r="V107" s="146"/>
      <c r="W107" s="146"/>
      <c r="X107" s="137"/>
      <c r="Y107" s="137"/>
      <c r="Z107" s="137"/>
      <c r="AA107" s="137"/>
      <c r="AB107" s="137"/>
      <c r="AC107" s="146"/>
      <c r="AD107" s="146"/>
      <c r="AE107" s="146"/>
      <c r="AF107" s="146"/>
      <c r="AG107" s="146"/>
      <c r="AH107" s="146"/>
      <c r="AI107" s="146"/>
      <c r="AJ107" s="146"/>
      <c r="AK107" s="146"/>
      <c r="AL107" s="146"/>
      <c r="AM107" s="146"/>
    </row>
    <row r="108" spans="2:39" x14ac:dyDescent="0.2">
      <c r="C108" s="264"/>
      <c r="D108" s="264"/>
      <c r="E108" s="264"/>
      <c r="F108" s="146"/>
      <c r="G108" s="146"/>
      <c r="I108" s="146"/>
      <c r="J108" s="146"/>
      <c r="K108" s="146"/>
      <c r="L108" s="146"/>
      <c r="M108" s="146"/>
      <c r="N108" s="146"/>
      <c r="O108" s="146"/>
      <c r="P108" s="146"/>
      <c r="Q108" s="146"/>
      <c r="R108" s="146"/>
      <c r="S108" s="146"/>
      <c r="T108" s="146"/>
      <c r="U108" s="146"/>
      <c r="V108" s="146"/>
      <c r="W108" s="146"/>
      <c r="X108" s="137"/>
      <c r="Y108" s="137"/>
      <c r="Z108" s="137"/>
      <c r="AA108" s="137"/>
      <c r="AB108" s="137"/>
      <c r="AC108" s="146"/>
      <c r="AD108" s="146"/>
      <c r="AE108" s="146"/>
      <c r="AF108" s="146"/>
      <c r="AG108" s="146"/>
      <c r="AH108" s="146"/>
      <c r="AI108" s="146"/>
      <c r="AJ108" s="146"/>
      <c r="AK108" s="146"/>
      <c r="AL108" s="146"/>
      <c r="AM108" s="146"/>
    </row>
    <row r="109" spans="2:39" x14ac:dyDescent="0.2">
      <c r="C109" s="264"/>
      <c r="D109" s="264"/>
      <c r="E109" s="264"/>
      <c r="F109" s="146"/>
      <c r="G109" s="146"/>
      <c r="I109" s="146"/>
      <c r="J109" s="146"/>
      <c r="K109" s="146"/>
      <c r="L109" s="146"/>
      <c r="M109" s="146"/>
      <c r="N109" s="146"/>
      <c r="O109" s="146"/>
      <c r="P109" s="146"/>
      <c r="Q109" s="146"/>
      <c r="R109" s="146"/>
      <c r="S109" s="146"/>
      <c r="T109" s="146"/>
      <c r="U109" s="146"/>
      <c r="V109" s="146"/>
      <c r="W109" s="146"/>
      <c r="X109" s="137"/>
      <c r="Y109" s="137"/>
      <c r="Z109" s="137"/>
      <c r="AA109" s="137"/>
      <c r="AB109" s="137"/>
      <c r="AC109" s="146"/>
      <c r="AD109" s="146"/>
      <c r="AE109" s="146"/>
      <c r="AF109" s="146"/>
      <c r="AG109" s="146"/>
      <c r="AH109" s="146"/>
      <c r="AI109" s="146"/>
      <c r="AJ109" s="146"/>
      <c r="AK109" s="146"/>
      <c r="AL109" s="146"/>
      <c r="AM109" s="146"/>
    </row>
    <row r="110" spans="2:39" x14ac:dyDescent="0.2">
      <c r="C110" s="264"/>
      <c r="D110" s="264"/>
      <c r="E110" s="264"/>
      <c r="F110" s="146"/>
      <c r="G110" s="146"/>
      <c r="I110" s="146"/>
      <c r="J110" s="146"/>
      <c r="K110" s="146"/>
      <c r="L110" s="146"/>
      <c r="M110" s="146"/>
      <c r="N110" s="146"/>
      <c r="O110" s="146"/>
      <c r="P110" s="146"/>
      <c r="Q110" s="146"/>
      <c r="R110" s="146"/>
      <c r="S110" s="146"/>
      <c r="T110" s="146"/>
      <c r="U110" s="146"/>
      <c r="V110" s="146"/>
      <c r="W110" s="146"/>
      <c r="X110" s="137"/>
      <c r="Y110" s="137"/>
      <c r="Z110" s="137"/>
      <c r="AA110" s="137"/>
      <c r="AB110" s="137"/>
      <c r="AC110" s="146"/>
      <c r="AD110" s="146"/>
      <c r="AE110" s="146"/>
      <c r="AF110" s="146"/>
      <c r="AG110" s="146"/>
      <c r="AH110" s="146"/>
      <c r="AI110" s="146"/>
      <c r="AJ110" s="146"/>
      <c r="AK110" s="146"/>
      <c r="AL110" s="146"/>
      <c r="AM110" s="146"/>
    </row>
    <row r="111" spans="2:39" x14ac:dyDescent="0.2">
      <c r="C111" s="264"/>
      <c r="D111" s="264"/>
      <c r="E111" s="264"/>
      <c r="F111" s="146"/>
      <c r="G111" s="146"/>
      <c r="I111" s="146"/>
      <c r="J111" s="146"/>
      <c r="K111" s="146"/>
      <c r="L111" s="146"/>
      <c r="M111" s="146"/>
      <c r="N111" s="146"/>
      <c r="O111" s="146"/>
      <c r="P111" s="146"/>
      <c r="Q111" s="146"/>
      <c r="R111" s="146"/>
      <c r="S111" s="146"/>
      <c r="T111" s="146"/>
      <c r="U111" s="146"/>
      <c r="V111" s="146"/>
      <c r="W111" s="146"/>
      <c r="X111" s="137"/>
      <c r="Y111" s="137"/>
      <c r="Z111" s="137"/>
      <c r="AA111" s="137"/>
      <c r="AB111" s="137"/>
      <c r="AC111" s="146"/>
      <c r="AD111" s="146"/>
      <c r="AE111" s="146"/>
      <c r="AF111" s="146"/>
      <c r="AG111" s="146"/>
      <c r="AH111" s="146"/>
      <c r="AI111" s="146"/>
      <c r="AJ111" s="146"/>
      <c r="AK111" s="146"/>
      <c r="AL111" s="146"/>
      <c r="AM111" s="146"/>
    </row>
    <row r="112" spans="2:39" x14ac:dyDescent="0.2">
      <c r="C112" s="264"/>
      <c r="D112" s="264"/>
      <c r="E112" s="264"/>
      <c r="F112" s="146"/>
      <c r="G112" s="146"/>
      <c r="I112" s="146"/>
      <c r="J112" s="146"/>
      <c r="K112" s="146"/>
      <c r="L112" s="146"/>
      <c r="M112" s="146"/>
      <c r="N112" s="146"/>
      <c r="O112" s="146"/>
      <c r="P112" s="146"/>
      <c r="Q112" s="146"/>
      <c r="R112" s="146"/>
      <c r="S112" s="146"/>
      <c r="T112" s="146"/>
      <c r="U112" s="146"/>
      <c r="V112" s="146"/>
      <c r="W112" s="146"/>
      <c r="X112" s="137"/>
      <c r="Y112" s="137"/>
      <c r="Z112" s="137"/>
      <c r="AA112" s="137"/>
      <c r="AB112" s="137"/>
      <c r="AC112" s="146"/>
      <c r="AD112" s="146"/>
      <c r="AE112" s="146"/>
      <c r="AF112" s="146"/>
      <c r="AG112" s="146"/>
      <c r="AH112" s="146"/>
      <c r="AI112" s="146"/>
      <c r="AJ112" s="146"/>
      <c r="AK112" s="146"/>
      <c r="AL112" s="146"/>
      <c r="AM112" s="146"/>
    </row>
    <row r="113" spans="3:39" x14ac:dyDescent="0.2">
      <c r="C113" s="264"/>
      <c r="D113" s="264"/>
      <c r="E113" s="264"/>
      <c r="F113" s="146"/>
      <c r="G113" s="146"/>
      <c r="I113" s="146"/>
      <c r="J113" s="146"/>
      <c r="K113" s="146"/>
      <c r="L113" s="146"/>
      <c r="M113" s="146"/>
      <c r="N113" s="146"/>
      <c r="O113" s="146"/>
      <c r="P113" s="146"/>
      <c r="Q113" s="146"/>
      <c r="R113" s="146"/>
      <c r="S113" s="146"/>
      <c r="T113" s="146"/>
      <c r="U113" s="146"/>
      <c r="V113" s="146"/>
      <c r="W113" s="146"/>
      <c r="X113" s="137"/>
      <c r="Y113" s="137"/>
      <c r="Z113" s="137"/>
      <c r="AA113" s="137"/>
      <c r="AB113" s="137"/>
      <c r="AC113" s="146"/>
      <c r="AD113" s="146"/>
      <c r="AE113" s="146"/>
      <c r="AF113" s="146"/>
      <c r="AG113" s="146"/>
      <c r="AH113" s="146"/>
      <c r="AI113" s="146"/>
      <c r="AJ113" s="146"/>
      <c r="AK113" s="146"/>
      <c r="AL113" s="146"/>
      <c r="AM113" s="146"/>
    </row>
    <row r="114" spans="3:39" x14ac:dyDescent="0.2">
      <c r="C114" s="264"/>
      <c r="D114" s="264"/>
      <c r="E114" s="264"/>
      <c r="F114" s="146"/>
      <c r="G114" s="146"/>
      <c r="I114" s="146"/>
      <c r="J114" s="146"/>
      <c r="K114" s="146"/>
      <c r="L114" s="146"/>
      <c r="M114" s="146"/>
      <c r="N114" s="146"/>
      <c r="O114" s="146"/>
      <c r="P114" s="146"/>
      <c r="Q114" s="146"/>
      <c r="R114" s="146"/>
      <c r="S114" s="146"/>
      <c r="T114" s="146"/>
      <c r="U114" s="146"/>
      <c r="V114" s="146"/>
      <c r="W114" s="146"/>
      <c r="X114" s="137"/>
      <c r="Y114" s="137"/>
      <c r="Z114" s="137"/>
      <c r="AA114" s="137"/>
      <c r="AB114" s="137"/>
      <c r="AC114" s="146"/>
      <c r="AD114" s="146"/>
      <c r="AE114" s="146"/>
      <c r="AF114" s="146"/>
      <c r="AG114" s="146"/>
      <c r="AH114" s="146"/>
      <c r="AI114" s="146"/>
      <c r="AJ114" s="146"/>
      <c r="AK114" s="146"/>
      <c r="AL114" s="146"/>
      <c r="AM114" s="146"/>
    </row>
    <row r="115" spans="3:39" x14ac:dyDescent="0.2">
      <c r="C115" s="264"/>
      <c r="D115" s="264"/>
      <c r="E115" s="264"/>
      <c r="F115" s="146"/>
      <c r="G115" s="146"/>
      <c r="I115" s="146"/>
      <c r="J115" s="146"/>
      <c r="K115" s="146"/>
      <c r="L115" s="146"/>
      <c r="M115" s="146"/>
      <c r="N115" s="146"/>
      <c r="O115" s="146"/>
      <c r="P115" s="146"/>
      <c r="Q115" s="146"/>
      <c r="R115" s="146"/>
      <c r="S115" s="146"/>
      <c r="T115" s="146"/>
      <c r="U115" s="146"/>
      <c r="V115" s="146"/>
      <c r="W115" s="146"/>
      <c r="X115" s="137"/>
      <c r="Y115" s="137"/>
      <c r="Z115" s="137"/>
      <c r="AA115" s="137"/>
      <c r="AB115" s="137"/>
      <c r="AC115" s="146"/>
      <c r="AD115" s="146"/>
      <c r="AE115" s="146"/>
      <c r="AF115" s="146"/>
      <c r="AG115" s="146"/>
      <c r="AH115" s="146"/>
      <c r="AI115" s="146"/>
      <c r="AJ115" s="146"/>
      <c r="AK115" s="146"/>
      <c r="AL115" s="146"/>
      <c r="AM115" s="146"/>
    </row>
    <row r="116" spans="3:39" x14ac:dyDescent="0.2">
      <c r="C116" s="264"/>
      <c r="D116" s="264"/>
      <c r="E116" s="264"/>
      <c r="F116" s="146"/>
      <c r="G116" s="146"/>
      <c r="I116" s="146"/>
      <c r="J116" s="146"/>
      <c r="K116" s="146"/>
      <c r="L116" s="146"/>
      <c r="M116" s="146"/>
      <c r="N116" s="146"/>
      <c r="O116" s="146"/>
      <c r="P116" s="146"/>
      <c r="Q116" s="146"/>
      <c r="R116" s="146"/>
      <c r="S116" s="146"/>
      <c r="T116" s="146"/>
      <c r="U116" s="146"/>
      <c r="V116" s="146"/>
      <c r="W116" s="146"/>
      <c r="X116" s="137"/>
      <c r="Y116" s="137"/>
      <c r="Z116" s="137"/>
      <c r="AA116" s="137"/>
      <c r="AB116" s="137"/>
      <c r="AC116" s="146"/>
      <c r="AD116" s="146"/>
      <c r="AE116" s="146"/>
      <c r="AF116" s="146"/>
      <c r="AG116" s="146"/>
      <c r="AH116" s="146"/>
      <c r="AI116" s="146"/>
      <c r="AJ116" s="146"/>
      <c r="AK116" s="146"/>
      <c r="AL116" s="146"/>
      <c r="AM116" s="146"/>
    </row>
    <row r="117" spans="3:39" x14ac:dyDescent="0.2">
      <c r="C117" s="264"/>
      <c r="D117" s="264"/>
      <c r="E117" s="264"/>
      <c r="F117" s="146"/>
      <c r="G117" s="146"/>
      <c r="I117" s="146"/>
      <c r="J117" s="146"/>
      <c r="K117" s="146"/>
      <c r="L117" s="146"/>
      <c r="M117" s="146"/>
      <c r="N117" s="146"/>
      <c r="O117" s="146"/>
      <c r="P117" s="146"/>
      <c r="Q117" s="146"/>
      <c r="R117" s="146"/>
      <c r="S117" s="146"/>
      <c r="T117" s="146"/>
      <c r="U117" s="146"/>
      <c r="V117" s="146"/>
      <c r="W117" s="146"/>
      <c r="X117" s="137"/>
      <c r="Y117" s="137"/>
      <c r="Z117" s="137"/>
      <c r="AA117" s="137"/>
      <c r="AB117" s="137"/>
      <c r="AC117" s="146"/>
      <c r="AD117" s="146"/>
      <c r="AE117" s="146"/>
      <c r="AF117" s="146"/>
      <c r="AG117" s="146"/>
      <c r="AH117" s="146"/>
      <c r="AI117" s="146"/>
      <c r="AJ117" s="146"/>
      <c r="AK117" s="146"/>
      <c r="AL117" s="146"/>
      <c r="AM117" s="146"/>
    </row>
    <row r="118" spans="3:39" x14ac:dyDescent="0.2">
      <c r="C118" s="264"/>
      <c r="D118" s="264"/>
      <c r="E118" s="264"/>
      <c r="F118" s="146"/>
      <c r="G118" s="146"/>
      <c r="I118" s="146"/>
      <c r="J118" s="146"/>
      <c r="K118" s="146"/>
      <c r="L118" s="146"/>
      <c r="M118" s="146"/>
      <c r="N118" s="146"/>
      <c r="O118" s="146"/>
      <c r="P118" s="146"/>
      <c r="Q118" s="146"/>
      <c r="R118" s="146"/>
      <c r="S118" s="146"/>
      <c r="T118" s="146"/>
      <c r="U118" s="146"/>
      <c r="V118" s="146"/>
      <c r="W118" s="146"/>
      <c r="X118" s="137"/>
      <c r="Y118" s="137"/>
      <c r="Z118" s="137"/>
      <c r="AA118" s="137"/>
      <c r="AB118" s="137"/>
      <c r="AC118" s="146"/>
      <c r="AD118" s="146"/>
      <c r="AE118" s="146"/>
      <c r="AF118" s="146"/>
      <c r="AG118" s="146"/>
      <c r="AH118" s="146"/>
      <c r="AI118" s="146"/>
      <c r="AJ118" s="146"/>
      <c r="AK118" s="146"/>
      <c r="AL118" s="146"/>
      <c r="AM118" s="146"/>
    </row>
    <row r="119" spans="3:39" x14ac:dyDescent="0.2">
      <c r="C119" s="264"/>
      <c r="D119" s="264"/>
      <c r="E119" s="264"/>
      <c r="F119" s="146"/>
      <c r="G119" s="146"/>
      <c r="I119" s="146"/>
      <c r="J119" s="146"/>
      <c r="K119" s="146"/>
      <c r="L119" s="146"/>
      <c r="M119" s="146"/>
      <c r="N119" s="146"/>
      <c r="O119" s="146"/>
      <c r="P119" s="146"/>
      <c r="Q119" s="146"/>
      <c r="R119" s="146"/>
      <c r="S119" s="146"/>
      <c r="T119" s="146"/>
      <c r="U119" s="146"/>
      <c r="V119" s="146"/>
      <c r="W119" s="146"/>
      <c r="X119" s="137"/>
      <c r="Y119" s="137"/>
      <c r="Z119" s="137"/>
      <c r="AA119" s="137"/>
      <c r="AB119" s="137"/>
      <c r="AC119" s="146"/>
      <c r="AD119" s="146"/>
      <c r="AE119" s="146"/>
      <c r="AF119" s="146"/>
      <c r="AG119" s="146"/>
      <c r="AH119" s="146"/>
      <c r="AI119" s="146"/>
      <c r="AJ119" s="146"/>
      <c r="AK119" s="146"/>
      <c r="AL119" s="146"/>
      <c r="AM119" s="146"/>
    </row>
    <row r="120" spans="3:39" x14ac:dyDescent="0.2">
      <c r="C120" s="264"/>
      <c r="D120" s="264"/>
      <c r="E120" s="264"/>
      <c r="F120" s="146"/>
      <c r="G120" s="146"/>
      <c r="I120" s="146"/>
      <c r="J120" s="146"/>
      <c r="K120" s="146"/>
      <c r="L120" s="146"/>
      <c r="M120" s="146"/>
      <c r="N120" s="146"/>
      <c r="O120" s="146"/>
      <c r="P120" s="146"/>
      <c r="Q120" s="146"/>
      <c r="R120" s="146"/>
      <c r="S120" s="146"/>
      <c r="T120" s="146"/>
      <c r="U120" s="146"/>
      <c r="V120" s="146"/>
      <c r="W120" s="146"/>
      <c r="X120" s="137"/>
      <c r="Y120" s="137"/>
      <c r="Z120" s="137"/>
      <c r="AA120" s="137"/>
      <c r="AB120" s="137"/>
      <c r="AC120" s="146"/>
      <c r="AD120" s="146"/>
      <c r="AE120" s="146"/>
      <c r="AF120" s="146"/>
      <c r="AG120" s="146"/>
      <c r="AH120" s="146"/>
      <c r="AI120" s="146"/>
      <c r="AJ120" s="146"/>
      <c r="AK120" s="146"/>
      <c r="AL120" s="146"/>
      <c r="AM120" s="146"/>
    </row>
    <row r="121" spans="3:39" x14ac:dyDescent="0.2">
      <c r="C121" s="264"/>
      <c r="D121" s="264"/>
      <c r="E121" s="264"/>
      <c r="F121" s="146"/>
      <c r="G121" s="146"/>
      <c r="I121" s="146"/>
      <c r="J121" s="146"/>
      <c r="K121" s="146"/>
      <c r="L121" s="146"/>
      <c r="M121" s="146"/>
      <c r="N121" s="146"/>
      <c r="O121" s="146"/>
      <c r="P121" s="146"/>
      <c r="Q121" s="146"/>
      <c r="R121" s="146"/>
      <c r="S121" s="146"/>
      <c r="T121" s="146"/>
      <c r="U121" s="146"/>
      <c r="V121" s="146"/>
      <c r="W121" s="146"/>
      <c r="X121" s="137"/>
      <c r="Y121" s="137"/>
      <c r="Z121" s="137"/>
      <c r="AA121" s="137"/>
      <c r="AB121" s="137"/>
      <c r="AC121" s="146"/>
      <c r="AD121" s="146"/>
      <c r="AE121" s="146"/>
      <c r="AF121" s="146"/>
      <c r="AG121" s="146"/>
      <c r="AH121" s="146"/>
      <c r="AI121" s="146"/>
      <c r="AJ121" s="146"/>
      <c r="AK121" s="146"/>
      <c r="AL121" s="146"/>
      <c r="AM121" s="146"/>
    </row>
    <row r="122" spans="3:39" x14ac:dyDescent="0.2">
      <c r="C122" s="264"/>
      <c r="D122" s="264"/>
      <c r="E122" s="264"/>
      <c r="F122" s="146"/>
      <c r="G122" s="146"/>
      <c r="I122" s="146"/>
      <c r="J122" s="146"/>
      <c r="K122" s="146"/>
      <c r="L122" s="146"/>
      <c r="M122" s="146"/>
      <c r="N122" s="146"/>
      <c r="O122" s="146"/>
      <c r="P122" s="146"/>
      <c r="Q122" s="146"/>
      <c r="R122" s="146"/>
      <c r="S122" s="146"/>
      <c r="T122" s="146"/>
      <c r="U122" s="146"/>
      <c r="V122" s="146"/>
      <c r="W122" s="146"/>
      <c r="X122" s="137"/>
      <c r="Y122" s="137"/>
      <c r="Z122" s="137"/>
      <c r="AA122" s="137"/>
      <c r="AB122" s="137"/>
      <c r="AC122" s="146"/>
      <c r="AD122" s="146"/>
      <c r="AE122" s="146"/>
      <c r="AF122" s="146"/>
      <c r="AG122" s="146"/>
      <c r="AH122" s="146"/>
      <c r="AI122" s="146"/>
      <c r="AJ122" s="146"/>
      <c r="AK122" s="146"/>
      <c r="AL122" s="146"/>
      <c r="AM122" s="146"/>
    </row>
    <row r="123" spans="3:39" x14ac:dyDescent="0.2">
      <c r="C123" s="264"/>
      <c r="D123" s="264"/>
      <c r="E123" s="264"/>
      <c r="F123" s="146"/>
      <c r="G123" s="146"/>
      <c r="H123" s="146"/>
      <c r="I123" s="146"/>
      <c r="J123" s="146"/>
      <c r="K123" s="146"/>
      <c r="L123" s="146"/>
      <c r="M123" s="146"/>
      <c r="N123" s="146"/>
      <c r="O123" s="146"/>
      <c r="P123" s="146"/>
      <c r="Q123" s="146"/>
      <c r="R123" s="146"/>
      <c r="S123" s="146"/>
      <c r="T123" s="146"/>
      <c r="U123" s="146"/>
      <c r="V123" s="146"/>
      <c r="W123" s="146"/>
      <c r="X123" s="137"/>
      <c r="Y123" s="137"/>
      <c r="Z123" s="137"/>
      <c r="AA123" s="137"/>
      <c r="AB123" s="137"/>
      <c r="AC123" s="146"/>
      <c r="AD123" s="146"/>
      <c r="AE123" s="146"/>
      <c r="AF123" s="146"/>
      <c r="AG123" s="146"/>
      <c r="AH123" s="146"/>
      <c r="AI123" s="146"/>
      <c r="AJ123" s="146"/>
      <c r="AK123" s="146"/>
      <c r="AL123" s="146"/>
      <c r="AM123" s="146"/>
    </row>
    <row r="124" spans="3:39" x14ac:dyDescent="0.2">
      <c r="C124" s="264"/>
      <c r="D124" s="264"/>
      <c r="E124" s="264"/>
      <c r="F124" s="146"/>
      <c r="G124" s="146"/>
      <c r="H124" s="146"/>
      <c r="I124" s="146"/>
      <c r="J124" s="146"/>
      <c r="K124" s="146"/>
      <c r="L124" s="146"/>
      <c r="M124" s="146"/>
      <c r="N124" s="146"/>
      <c r="O124" s="146"/>
      <c r="P124" s="146"/>
      <c r="Q124" s="146"/>
      <c r="R124" s="146"/>
      <c r="S124" s="146"/>
      <c r="T124" s="146"/>
      <c r="U124" s="146"/>
      <c r="V124" s="146"/>
      <c r="W124" s="146"/>
      <c r="X124" s="137"/>
      <c r="Y124" s="137"/>
      <c r="Z124" s="137"/>
      <c r="AA124" s="137"/>
      <c r="AB124" s="137"/>
      <c r="AC124" s="146"/>
      <c r="AD124" s="146"/>
      <c r="AE124" s="146"/>
      <c r="AF124" s="146"/>
      <c r="AG124" s="146"/>
      <c r="AH124" s="146"/>
      <c r="AI124" s="146"/>
      <c r="AJ124" s="146"/>
      <c r="AK124" s="146"/>
      <c r="AL124" s="146"/>
      <c r="AM124" s="146"/>
    </row>
    <row r="125" spans="3:39" x14ac:dyDescent="0.2">
      <c r="C125" s="264"/>
      <c r="D125" s="264"/>
      <c r="E125" s="264"/>
      <c r="F125" s="146"/>
      <c r="G125" s="146"/>
      <c r="H125" s="146"/>
      <c r="I125" s="146"/>
      <c r="J125" s="146"/>
      <c r="K125" s="146"/>
      <c r="L125" s="146"/>
      <c r="M125" s="146"/>
      <c r="N125" s="146"/>
      <c r="O125" s="146"/>
      <c r="P125" s="146"/>
      <c r="Q125" s="146"/>
      <c r="R125" s="146"/>
      <c r="S125" s="146"/>
      <c r="T125" s="146"/>
      <c r="U125" s="146"/>
      <c r="V125" s="146"/>
      <c r="W125" s="146"/>
      <c r="X125" s="137"/>
      <c r="Y125" s="137"/>
      <c r="Z125" s="137"/>
      <c r="AA125" s="137"/>
      <c r="AB125" s="137"/>
      <c r="AC125" s="146"/>
      <c r="AD125" s="146"/>
      <c r="AE125" s="146"/>
      <c r="AF125" s="146"/>
      <c r="AG125" s="146"/>
      <c r="AH125" s="146"/>
      <c r="AI125" s="146"/>
      <c r="AJ125" s="146"/>
      <c r="AK125" s="146"/>
      <c r="AL125" s="146"/>
      <c r="AM125" s="146"/>
    </row>
    <row r="126" spans="3:39" x14ac:dyDescent="0.2">
      <c r="C126" s="264"/>
      <c r="D126" s="264"/>
      <c r="E126" s="264"/>
      <c r="F126" s="146"/>
      <c r="G126" s="146"/>
      <c r="H126" s="146"/>
      <c r="I126" s="146"/>
      <c r="J126" s="146"/>
      <c r="K126" s="146"/>
      <c r="L126" s="146"/>
      <c r="M126" s="146"/>
      <c r="N126" s="146"/>
      <c r="O126" s="146"/>
      <c r="P126" s="146"/>
      <c r="Q126" s="146"/>
      <c r="R126" s="146"/>
      <c r="S126" s="146"/>
      <c r="T126" s="146"/>
      <c r="U126" s="146"/>
      <c r="V126" s="146"/>
      <c r="W126" s="146"/>
      <c r="X126" s="146"/>
      <c r="Y126" s="146"/>
      <c r="Z126" s="146"/>
      <c r="AA126" s="146"/>
      <c r="AB126" s="146"/>
      <c r="AC126" s="146"/>
      <c r="AD126" s="146"/>
      <c r="AE126" s="146"/>
      <c r="AF126" s="146"/>
      <c r="AG126" s="146"/>
      <c r="AH126" s="146"/>
      <c r="AI126" s="146"/>
      <c r="AJ126" s="146"/>
      <c r="AK126" s="146"/>
      <c r="AL126" s="146"/>
      <c r="AM126" s="146"/>
    </row>
    <row r="127" spans="3:39" x14ac:dyDescent="0.2">
      <c r="C127" s="264"/>
      <c r="D127" s="264"/>
      <c r="E127" s="264"/>
      <c r="F127" s="146"/>
      <c r="G127" s="146"/>
      <c r="H127" s="146"/>
      <c r="I127" s="146"/>
      <c r="J127" s="146"/>
      <c r="K127" s="146"/>
      <c r="L127" s="146"/>
      <c r="M127" s="146"/>
      <c r="N127" s="146"/>
      <c r="O127" s="146"/>
      <c r="P127" s="146"/>
      <c r="Q127" s="146"/>
      <c r="R127" s="146"/>
      <c r="S127" s="146"/>
      <c r="T127" s="146"/>
      <c r="U127" s="146"/>
      <c r="V127" s="146"/>
      <c r="W127" s="146"/>
      <c r="X127" s="146"/>
      <c r="Y127" s="146"/>
      <c r="Z127" s="146"/>
      <c r="AA127" s="146"/>
      <c r="AB127" s="146"/>
      <c r="AC127" s="146"/>
      <c r="AD127" s="146"/>
      <c r="AE127" s="146"/>
      <c r="AF127" s="146"/>
      <c r="AG127" s="146"/>
      <c r="AH127" s="146"/>
      <c r="AI127" s="146"/>
      <c r="AJ127" s="146"/>
      <c r="AK127" s="146"/>
      <c r="AL127" s="146"/>
      <c r="AM127" s="146"/>
    </row>
    <row r="128" spans="3:39" x14ac:dyDescent="0.2">
      <c r="C128" s="264"/>
      <c r="D128" s="264"/>
      <c r="E128" s="264"/>
      <c r="F128" s="146"/>
      <c r="G128" s="146"/>
      <c r="H128" s="146"/>
      <c r="I128" s="146"/>
      <c r="J128" s="146"/>
      <c r="K128" s="146"/>
      <c r="L128" s="146"/>
      <c r="M128" s="146"/>
      <c r="N128" s="146"/>
      <c r="O128" s="146"/>
      <c r="P128" s="146"/>
      <c r="Q128" s="146"/>
      <c r="R128" s="146"/>
      <c r="S128" s="146"/>
      <c r="T128" s="146"/>
      <c r="U128" s="146"/>
      <c r="V128" s="146"/>
      <c r="W128" s="146"/>
      <c r="X128" s="146"/>
      <c r="Y128" s="146"/>
      <c r="Z128" s="146"/>
      <c r="AA128" s="146"/>
      <c r="AB128" s="146"/>
      <c r="AC128" s="146"/>
      <c r="AD128" s="146"/>
      <c r="AE128" s="146"/>
      <c r="AF128" s="146"/>
      <c r="AG128" s="146"/>
      <c r="AH128" s="146"/>
      <c r="AI128" s="146"/>
      <c r="AJ128" s="146"/>
      <c r="AK128" s="146"/>
      <c r="AL128" s="146"/>
      <c r="AM128" s="146"/>
    </row>
    <row r="129" spans="3:39" x14ac:dyDescent="0.2">
      <c r="C129" s="264"/>
      <c r="D129" s="264"/>
      <c r="E129" s="264"/>
      <c r="F129" s="146"/>
      <c r="G129" s="146"/>
      <c r="H129" s="146"/>
      <c r="I129" s="146"/>
      <c r="J129" s="146"/>
      <c r="K129" s="146"/>
      <c r="L129" s="146"/>
      <c r="M129" s="146"/>
      <c r="N129" s="146"/>
      <c r="O129" s="146"/>
      <c r="P129" s="146"/>
      <c r="Q129" s="146"/>
      <c r="R129" s="146"/>
      <c r="S129" s="146"/>
      <c r="T129" s="146"/>
      <c r="U129" s="146"/>
      <c r="V129" s="146"/>
      <c r="W129" s="146"/>
      <c r="X129" s="146"/>
      <c r="Y129" s="146"/>
      <c r="Z129" s="146"/>
      <c r="AA129" s="146"/>
      <c r="AB129" s="146"/>
      <c r="AC129" s="146"/>
      <c r="AD129" s="146"/>
      <c r="AE129" s="146"/>
      <c r="AF129" s="146"/>
      <c r="AG129" s="146"/>
      <c r="AH129" s="146"/>
      <c r="AI129" s="146"/>
      <c r="AJ129" s="146"/>
      <c r="AK129" s="146"/>
      <c r="AL129" s="146"/>
      <c r="AM129" s="146"/>
    </row>
    <row r="130" spans="3:39" x14ac:dyDescent="0.2">
      <c r="C130" s="264"/>
      <c r="D130" s="264"/>
      <c r="E130" s="264"/>
      <c r="F130" s="146"/>
      <c r="G130" s="146"/>
      <c r="H130" s="146"/>
      <c r="I130" s="146"/>
      <c r="J130" s="146"/>
      <c r="K130" s="146"/>
      <c r="L130" s="146"/>
      <c r="M130" s="146"/>
      <c r="N130" s="146"/>
      <c r="O130" s="146"/>
      <c r="P130" s="146"/>
      <c r="Q130" s="146"/>
      <c r="R130" s="146"/>
      <c r="S130" s="146"/>
      <c r="T130" s="146"/>
      <c r="U130" s="146"/>
      <c r="V130" s="146"/>
      <c r="W130" s="146"/>
      <c r="X130" s="146"/>
      <c r="Y130" s="146"/>
      <c r="Z130" s="146"/>
      <c r="AA130" s="146"/>
      <c r="AB130" s="146"/>
      <c r="AC130" s="146"/>
      <c r="AD130" s="146"/>
      <c r="AE130" s="146"/>
      <c r="AF130" s="146"/>
      <c r="AG130" s="146"/>
      <c r="AH130" s="146"/>
      <c r="AI130" s="146"/>
      <c r="AJ130" s="146"/>
      <c r="AK130" s="146"/>
      <c r="AL130" s="146"/>
      <c r="AM130" s="146"/>
    </row>
    <row r="131" spans="3:39" x14ac:dyDescent="0.2">
      <c r="C131" s="264"/>
      <c r="D131" s="264"/>
      <c r="E131" s="264"/>
      <c r="F131" s="146"/>
      <c r="G131" s="146"/>
      <c r="H131" s="146"/>
      <c r="I131" s="146"/>
      <c r="J131" s="146"/>
      <c r="K131" s="146"/>
      <c r="L131" s="146"/>
      <c r="M131" s="146"/>
      <c r="N131" s="146"/>
      <c r="O131" s="146"/>
      <c r="P131" s="146"/>
      <c r="Q131" s="146"/>
      <c r="R131" s="146"/>
      <c r="S131" s="146"/>
      <c r="T131" s="146"/>
      <c r="U131" s="146"/>
      <c r="V131" s="146"/>
      <c r="W131" s="146"/>
      <c r="X131" s="146"/>
      <c r="Y131" s="146"/>
      <c r="Z131" s="146"/>
      <c r="AA131" s="146"/>
      <c r="AB131" s="146"/>
      <c r="AC131" s="146"/>
      <c r="AD131" s="146"/>
      <c r="AE131" s="146"/>
      <c r="AF131" s="146"/>
      <c r="AG131" s="146"/>
      <c r="AH131" s="146"/>
      <c r="AI131" s="146"/>
      <c r="AJ131" s="146"/>
      <c r="AK131" s="146"/>
      <c r="AL131" s="146"/>
      <c r="AM131" s="146"/>
    </row>
    <row r="132" spans="3:39" x14ac:dyDescent="0.2">
      <c r="C132" s="264"/>
      <c r="D132" s="264"/>
      <c r="E132" s="264"/>
      <c r="F132" s="146"/>
      <c r="G132" s="146"/>
      <c r="H132" s="146"/>
      <c r="I132" s="146"/>
      <c r="J132" s="146"/>
      <c r="K132" s="146"/>
      <c r="L132" s="146"/>
      <c r="M132" s="146"/>
      <c r="N132" s="146"/>
      <c r="O132" s="146"/>
      <c r="P132" s="146"/>
      <c r="Q132" s="146"/>
      <c r="R132" s="146"/>
      <c r="S132" s="146"/>
      <c r="T132" s="146"/>
      <c r="U132" s="146"/>
      <c r="V132" s="146"/>
      <c r="W132" s="146"/>
      <c r="X132" s="146"/>
      <c r="Y132" s="146"/>
      <c r="Z132" s="146"/>
      <c r="AA132" s="146"/>
      <c r="AB132" s="146"/>
      <c r="AC132" s="146"/>
      <c r="AD132" s="146"/>
      <c r="AE132" s="146"/>
      <c r="AF132" s="146"/>
      <c r="AG132" s="146"/>
      <c r="AH132" s="146"/>
      <c r="AI132" s="146"/>
      <c r="AJ132" s="146"/>
      <c r="AK132" s="146"/>
      <c r="AL132" s="146"/>
      <c r="AM132" s="146"/>
    </row>
    <row r="133" spans="3:39" x14ac:dyDescent="0.2">
      <c r="C133" s="264"/>
      <c r="D133" s="264"/>
      <c r="E133" s="264"/>
      <c r="F133" s="146"/>
      <c r="G133" s="146"/>
      <c r="H133" s="146"/>
      <c r="I133" s="146"/>
      <c r="J133" s="146"/>
      <c r="K133" s="146"/>
      <c r="L133" s="146"/>
      <c r="M133" s="146"/>
      <c r="N133" s="146"/>
      <c r="O133" s="146"/>
      <c r="P133" s="146"/>
      <c r="Q133" s="146"/>
      <c r="R133" s="146"/>
      <c r="S133" s="146"/>
      <c r="T133" s="146"/>
      <c r="U133" s="146"/>
      <c r="V133" s="146"/>
      <c r="W133" s="146"/>
      <c r="X133" s="146"/>
      <c r="Y133" s="146"/>
      <c r="Z133" s="146"/>
      <c r="AA133" s="146"/>
      <c r="AB133" s="146"/>
      <c r="AC133" s="146"/>
      <c r="AD133" s="146"/>
      <c r="AE133" s="146"/>
      <c r="AF133" s="146"/>
      <c r="AG133" s="146"/>
      <c r="AH133" s="146"/>
      <c r="AI133" s="146"/>
      <c r="AJ133" s="146"/>
      <c r="AK133" s="146"/>
      <c r="AL133" s="146"/>
      <c r="AM133" s="146"/>
    </row>
    <row r="134" spans="3:39" x14ac:dyDescent="0.2">
      <c r="C134" s="264"/>
      <c r="D134" s="264"/>
      <c r="E134" s="264"/>
      <c r="F134" s="146"/>
      <c r="G134" s="146"/>
      <c r="H134" s="146"/>
      <c r="I134" s="146"/>
      <c r="J134" s="146"/>
      <c r="K134" s="146"/>
      <c r="L134" s="146"/>
      <c r="M134" s="146"/>
      <c r="N134" s="146"/>
      <c r="O134" s="146"/>
      <c r="P134" s="146"/>
      <c r="Q134" s="146"/>
      <c r="R134" s="146"/>
      <c r="S134" s="146"/>
      <c r="T134" s="146"/>
      <c r="U134" s="146"/>
      <c r="V134" s="146"/>
      <c r="W134" s="146"/>
      <c r="X134" s="146"/>
      <c r="Y134" s="146"/>
      <c r="Z134" s="146"/>
      <c r="AA134" s="146"/>
      <c r="AB134" s="146"/>
      <c r="AC134" s="146"/>
      <c r="AD134" s="146"/>
      <c r="AE134" s="146"/>
      <c r="AF134" s="146"/>
      <c r="AG134" s="146"/>
      <c r="AH134" s="146"/>
      <c r="AI134" s="146"/>
      <c r="AJ134" s="146"/>
      <c r="AK134" s="146"/>
      <c r="AL134" s="146"/>
      <c r="AM134" s="146"/>
    </row>
    <row r="135" spans="3:39" x14ac:dyDescent="0.2">
      <c r="C135" s="264"/>
      <c r="D135" s="264"/>
      <c r="E135" s="264"/>
      <c r="F135" s="146"/>
      <c r="G135" s="146"/>
      <c r="H135" s="146"/>
      <c r="I135" s="146"/>
      <c r="J135" s="146"/>
      <c r="K135" s="146"/>
      <c r="L135" s="146"/>
      <c r="M135" s="146"/>
      <c r="N135" s="146"/>
      <c r="O135" s="146"/>
      <c r="P135" s="146"/>
      <c r="Q135" s="146"/>
      <c r="R135" s="146"/>
      <c r="S135" s="146"/>
      <c r="T135" s="146"/>
      <c r="U135" s="146"/>
      <c r="V135" s="146"/>
      <c r="W135" s="146"/>
      <c r="X135" s="146"/>
      <c r="Y135" s="146"/>
      <c r="Z135" s="146"/>
      <c r="AA135" s="146"/>
      <c r="AB135" s="146"/>
      <c r="AC135" s="146"/>
      <c r="AD135" s="146"/>
      <c r="AE135" s="146"/>
      <c r="AF135" s="146"/>
      <c r="AG135" s="146"/>
      <c r="AH135" s="146"/>
      <c r="AI135" s="146"/>
      <c r="AJ135" s="146"/>
      <c r="AK135" s="146"/>
      <c r="AL135" s="146"/>
      <c r="AM135" s="146"/>
    </row>
    <row r="136" spans="3:39" x14ac:dyDescent="0.2">
      <c r="C136" s="264"/>
      <c r="D136" s="264"/>
      <c r="E136" s="264"/>
      <c r="F136" s="146"/>
      <c r="G136" s="146"/>
      <c r="H136" s="146"/>
      <c r="I136" s="146"/>
      <c r="J136" s="146"/>
      <c r="K136" s="146"/>
      <c r="L136" s="146"/>
      <c r="M136" s="146"/>
      <c r="N136" s="146"/>
      <c r="O136" s="146"/>
      <c r="P136" s="146"/>
      <c r="Q136" s="146"/>
      <c r="R136" s="146"/>
      <c r="S136" s="146"/>
      <c r="T136" s="146"/>
      <c r="U136" s="146"/>
      <c r="V136" s="146"/>
      <c r="W136" s="146"/>
      <c r="X136" s="146"/>
      <c r="Y136" s="146"/>
      <c r="Z136" s="146"/>
      <c r="AA136" s="146"/>
      <c r="AB136" s="146"/>
      <c r="AC136" s="146"/>
      <c r="AD136" s="146"/>
      <c r="AE136" s="146"/>
      <c r="AF136" s="146"/>
      <c r="AG136" s="146"/>
      <c r="AH136" s="146"/>
      <c r="AI136" s="146"/>
      <c r="AJ136" s="146"/>
      <c r="AK136" s="146"/>
      <c r="AL136" s="146"/>
      <c r="AM136" s="146"/>
    </row>
    <row r="137" spans="3:39" x14ac:dyDescent="0.2">
      <c r="C137" s="264"/>
      <c r="D137" s="264"/>
      <c r="E137" s="264"/>
      <c r="F137" s="146"/>
      <c r="G137" s="146"/>
      <c r="H137" s="146"/>
      <c r="I137" s="146"/>
      <c r="J137" s="146"/>
      <c r="K137" s="146"/>
      <c r="L137" s="146"/>
      <c r="M137" s="146"/>
      <c r="N137" s="146"/>
      <c r="O137" s="146"/>
      <c r="P137" s="146"/>
      <c r="Q137" s="146"/>
      <c r="R137" s="146"/>
      <c r="S137" s="146"/>
      <c r="T137" s="146"/>
      <c r="U137" s="146"/>
      <c r="V137" s="146"/>
      <c r="W137" s="146"/>
      <c r="X137" s="146"/>
      <c r="Y137" s="146"/>
      <c r="Z137" s="146"/>
      <c r="AA137" s="146"/>
      <c r="AB137" s="146"/>
      <c r="AC137" s="146"/>
      <c r="AD137" s="146"/>
      <c r="AE137" s="146"/>
      <c r="AF137" s="146"/>
      <c r="AG137" s="146"/>
      <c r="AH137" s="146"/>
      <c r="AI137" s="146"/>
      <c r="AJ137" s="146"/>
      <c r="AK137" s="146"/>
      <c r="AL137" s="146"/>
      <c r="AM137" s="146"/>
    </row>
    <row r="138" spans="3:39" x14ac:dyDescent="0.2">
      <c r="C138" s="264"/>
      <c r="D138" s="264"/>
      <c r="E138" s="264"/>
      <c r="F138" s="146"/>
      <c r="G138" s="146"/>
      <c r="H138" s="146"/>
      <c r="I138" s="146"/>
      <c r="J138" s="146"/>
      <c r="K138" s="146"/>
      <c r="L138" s="146"/>
      <c r="M138" s="146"/>
      <c r="N138" s="146"/>
      <c r="O138" s="146"/>
      <c r="P138" s="146"/>
      <c r="Q138" s="146"/>
      <c r="R138" s="146"/>
      <c r="S138" s="146"/>
      <c r="T138" s="146"/>
      <c r="U138" s="146"/>
      <c r="V138" s="146"/>
      <c r="W138" s="146"/>
      <c r="X138" s="146"/>
      <c r="Y138" s="146"/>
      <c r="Z138" s="146"/>
      <c r="AA138" s="146"/>
      <c r="AB138" s="146"/>
      <c r="AC138" s="146"/>
      <c r="AD138" s="146"/>
      <c r="AE138" s="146"/>
      <c r="AF138" s="146"/>
      <c r="AG138" s="146"/>
      <c r="AH138" s="146"/>
      <c r="AI138" s="146"/>
      <c r="AJ138" s="146"/>
      <c r="AK138" s="146"/>
      <c r="AL138" s="146"/>
      <c r="AM138" s="146"/>
    </row>
    <row r="139" spans="3:39" x14ac:dyDescent="0.2">
      <c r="C139" s="264"/>
      <c r="D139" s="264"/>
      <c r="E139" s="264"/>
      <c r="F139" s="146"/>
      <c r="G139" s="146"/>
      <c r="H139" s="146"/>
      <c r="I139" s="146"/>
      <c r="J139" s="146"/>
      <c r="K139" s="146"/>
      <c r="L139" s="146"/>
      <c r="M139" s="146"/>
      <c r="N139" s="146"/>
      <c r="O139" s="146"/>
      <c r="P139" s="146"/>
      <c r="Q139" s="146"/>
      <c r="R139" s="146"/>
      <c r="S139" s="146"/>
      <c r="T139" s="146"/>
      <c r="U139" s="146"/>
      <c r="V139" s="146"/>
      <c r="W139" s="146"/>
      <c r="X139" s="146"/>
      <c r="Y139" s="146"/>
      <c r="Z139" s="146"/>
      <c r="AA139" s="146"/>
      <c r="AB139" s="146"/>
      <c r="AC139" s="146"/>
      <c r="AD139" s="146"/>
      <c r="AE139" s="146"/>
      <c r="AF139" s="146"/>
      <c r="AG139" s="146"/>
      <c r="AH139" s="146"/>
      <c r="AI139" s="146"/>
      <c r="AJ139" s="146"/>
      <c r="AK139" s="146"/>
      <c r="AL139" s="146"/>
      <c r="AM139" s="146"/>
    </row>
    <row r="140" spans="3:39" x14ac:dyDescent="0.2">
      <c r="C140" s="264"/>
      <c r="D140" s="264"/>
      <c r="E140" s="264"/>
      <c r="F140" s="146"/>
      <c r="G140" s="146"/>
      <c r="H140" s="146"/>
      <c r="I140" s="146"/>
      <c r="J140" s="146"/>
      <c r="K140" s="146"/>
      <c r="L140" s="146"/>
      <c r="M140" s="146"/>
      <c r="N140" s="146"/>
      <c r="O140" s="146"/>
      <c r="P140" s="146"/>
      <c r="Q140" s="146"/>
      <c r="R140" s="146"/>
      <c r="S140" s="146"/>
      <c r="T140" s="146"/>
      <c r="U140" s="146"/>
      <c r="V140" s="146"/>
      <c r="W140" s="146"/>
      <c r="X140" s="146"/>
      <c r="Y140" s="146"/>
      <c r="Z140" s="146"/>
      <c r="AA140" s="146"/>
      <c r="AB140" s="146"/>
      <c r="AC140" s="146"/>
      <c r="AD140" s="146"/>
      <c r="AE140" s="146"/>
      <c r="AF140" s="146"/>
      <c r="AG140" s="146"/>
      <c r="AH140" s="146"/>
      <c r="AI140" s="146"/>
      <c r="AJ140" s="146"/>
      <c r="AK140" s="146"/>
      <c r="AL140" s="146"/>
      <c r="AM140" s="146"/>
    </row>
    <row r="141" spans="3:39" x14ac:dyDescent="0.2">
      <c r="C141" s="264"/>
      <c r="D141" s="264"/>
      <c r="E141" s="264"/>
      <c r="F141" s="146"/>
      <c r="G141" s="146"/>
      <c r="H141" s="146"/>
      <c r="I141" s="146"/>
      <c r="J141" s="146"/>
      <c r="K141" s="146"/>
      <c r="L141" s="146"/>
      <c r="M141" s="146"/>
      <c r="N141" s="146"/>
      <c r="O141" s="146"/>
      <c r="P141" s="146"/>
      <c r="Q141" s="146"/>
      <c r="R141" s="146"/>
      <c r="S141" s="146"/>
      <c r="T141" s="146"/>
      <c r="U141" s="146"/>
      <c r="V141" s="146"/>
      <c r="W141" s="146"/>
      <c r="X141" s="146"/>
      <c r="Y141" s="146"/>
      <c r="Z141" s="146"/>
      <c r="AA141" s="146"/>
      <c r="AB141" s="146"/>
      <c r="AC141" s="146"/>
      <c r="AD141" s="146"/>
      <c r="AE141" s="146"/>
      <c r="AF141" s="146"/>
      <c r="AG141" s="146"/>
      <c r="AH141" s="146"/>
      <c r="AI141" s="146"/>
      <c r="AJ141" s="146"/>
      <c r="AK141" s="146"/>
      <c r="AL141" s="146"/>
      <c r="AM141" s="146"/>
    </row>
    <row r="142" spans="3:39" x14ac:dyDescent="0.2">
      <c r="C142" s="264"/>
      <c r="D142" s="264"/>
      <c r="E142" s="264"/>
      <c r="F142" s="146"/>
      <c r="G142" s="146"/>
      <c r="H142" s="146"/>
      <c r="I142" s="146"/>
      <c r="J142" s="146"/>
      <c r="K142" s="146"/>
      <c r="L142" s="146"/>
      <c r="M142" s="146"/>
      <c r="N142" s="146"/>
      <c r="O142" s="146"/>
      <c r="P142" s="146"/>
      <c r="Q142" s="146"/>
      <c r="R142" s="146"/>
      <c r="S142" s="146"/>
      <c r="T142" s="146"/>
      <c r="U142" s="146"/>
      <c r="V142" s="146"/>
      <c r="W142" s="146"/>
      <c r="X142" s="146"/>
      <c r="Y142" s="146"/>
      <c r="Z142" s="146"/>
      <c r="AA142" s="146"/>
      <c r="AB142" s="146"/>
      <c r="AC142" s="146"/>
      <c r="AD142" s="146"/>
      <c r="AE142" s="146"/>
      <c r="AF142" s="146"/>
      <c r="AG142" s="146"/>
      <c r="AH142" s="146"/>
      <c r="AI142" s="146"/>
      <c r="AJ142" s="146"/>
      <c r="AK142" s="146"/>
      <c r="AL142" s="146"/>
      <c r="AM142" s="146"/>
    </row>
    <row r="143" spans="3:39" x14ac:dyDescent="0.2">
      <c r="C143" s="264"/>
      <c r="D143" s="264"/>
      <c r="E143" s="264"/>
      <c r="F143" s="146"/>
      <c r="G143" s="146"/>
      <c r="H143" s="146"/>
      <c r="I143" s="146"/>
      <c r="J143" s="146"/>
      <c r="K143" s="146"/>
      <c r="L143" s="146"/>
      <c r="M143" s="146"/>
      <c r="N143" s="146"/>
      <c r="O143" s="146"/>
      <c r="P143" s="146"/>
      <c r="Q143" s="146"/>
      <c r="R143" s="146"/>
      <c r="S143" s="146"/>
      <c r="T143" s="146"/>
      <c r="U143" s="146"/>
      <c r="V143" s="146"/>
      <c r="W143" s="146"/>
      <c r="X143" s="146"/>
      <c r="Y143" s="146"/>
      <c r="Z143" s="146"/>
      <c r="AA143" s="146"/>
      <c r="AB143" s="146"/>
      <c r="AC143" s="146"/>
      <c r="AD143" s="146"/>
      <c r="AE143" s="146"/>
      <c r="AF143" s="146"/>
      <c r="AG143" s="146"/>
      <c r="AH143" s="146"/>
      <c r="AI143" s="146"/>
      <c r="AJ143" s="146"/>
      <c r="AK143" s="146"/>
      <c r="AL143" s="146"/>
      <c r="AM143" s="14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44</vt:i4>
      </vt:variant>
    </vt:vector>
  </HeadingPairs>
  <TitlesOfParts>
    <vt:vector size="55" baseType="lpstr">
      <vt:lpstr>GeneralSettings</vt:lpstr>
      <vt:lpstr>EURON</vt:lpstr>
      <vt:lpstr>EUR1M</vt:lpstr>
      <vt:lpstr>EUR3M</vt:lpstr>
      <vt:lpstr>EUR6M</vt:lpstr>
      <vt:lpstr>EUR1Y</vt:lpstr>
      <vt:lpstr>EURSTD</vt:lpstr>
      <vt:lpstr>EURSTD (1)</vt:lpstr>
      <vt:lpstr>Euribor</vt:lpstr>
      <vt:lpstr>PastedValue</vt:lpstr>
      <vt:lpstr>Quote</vt:lpstr>
      <vt:lpstr>Calendar</vt:lpstr>
      <vt:lpstr>Currency</vt:lpstr>
      <vt:lpstr>DataSelect</vt:lpstr>
      <vt:lpstr>dest1M</vt:lpstr>
      <vt:lpstr>dest1Y</vt:lpstr>
      <vt:lpstr>dest3M</vt:lpstr>
      <vt:lpstr>dest6M</vt:lpstr>
      <vt:lpstr>destOIS</vt:lpstr>
      <vt:lpstr>DestStd</vt:lpstr>
      <vt:lpstr>Discounting</vt:lpstr>
      <vt:lpstr>Evaluationdate</vt:lpstr>
      <vt:lpstr>FamilyName</vt:lpstr>
      <vt:lpstr>EUR1M!IborIndex</vt:lpstr>
      <vt:lpstr>EUR1Y!IborIndex</vt:lpstr>
      <vt:lpstr>EUR6M!IborIndex</vt:lpstr>
      <vt:lpstr>EURSTD!IborIndex</vt:lpstr>
      <vt:lpstr>IborIndex</vt:lpstr>
      <vt:lpstr>ImportedDate</vt:lpstr>
      <vt:lpstr>ObjectOverwrite</vt:lpstr>
      <vt:lpstr>Permanent</vt:lpstr>
      <vt:lpstr>EUR1M!RecalcTrigger</vt:lpstr>
      <vt:lpstr>EUR1Y!RecalcTrigger</vt:lpstr>
      <vt:lpstr>EUR6M!RecalcTrigger</vt:lpstr>
      <vt:lpstr>EURSTD!RecalcTrigger</vt:lpstr>
      <vt:lpstr>RecalcTrigger</vt:lpstr>
      <vt:lpstr>Settlementdate</vt:lpstr>
      <vt:lpstr>Stub</vt:lpstr>
      <vt:lpstr>EUR1M!Tenor</vt:lpstr>
      <vt:lpstr>EUR1Y!Tenor</vt:lpstr>
      <vt:lpstr>EUR3M!Tenor</vt:lpstr>
      <vt:lpstr>EUR6M!Tenor</vt:lpstr>
      <vt:lpstr>EURSTD!Tenor</vt:lpstr>
      <vt:lpstr>Trigger</vt:lpstr>
      <vt:lpstr>Trigger12M</vt:lpstr>
      <vt:lpstr>Trigger1M</vt:lpstr>
      <vt:lpstr>Trigger3M</vt:lpstr>
      <vt:lpstr>Trigger6M</vt:lpstr>
      <vt:lpstr>TriggerON</vt:lpstr>
      <vt:lpstr>YieldCurve_1M</vt:lpstr>
      <vt:lpstr>YieldCurve_1Y</vt:lpstr>
      <vt:lpstr>YieldCurve_3M</vt:lpstr>
      <vt:lpstr>YieldCurve_6M</vt:lpstr>
      <vt:lpstr>YieldCurve_ON</vt:lpstr>
      <vt:lpstr>YieldCurve_STD</vt:lpstr>
    </vt:vector>
  </TitlesOfParts>
  <Company>Banca IMI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MAZZOCCHI PAOLO</dc:creator>
  <cp:lastModifiedBy>BARONE RICCARDO</cp:lastModifiedBy>
  <dcterms:created xsi:type="dcterms:W3CDTF">2014-09-18T08:07:51Z</dcterms:created>
  <dcterms:modified xsi:type="dcterms:W3CDTF">2015-05-29T07:50:07Z</dcterms:modified>
</cp:coreProperties>
</file>